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ushilgautam/Desktop/6+/dairy-plant-accounts/"/>
    </mc:Choice>
  </mc:AlternateContent>
  <xr:revisionPtr revIDLastSave="0" documentId="13_ncr:1_{07063B5B-0D3F-0F4E-90F5-12284A98990D}" xr6:coauthVersionLast="47" xr6:coauthVersionMax="47" xr10:uidLastSave="{00000000-0000-0000-0000-000000000000}"/>
  <bookViews>
    <workbookView xWindow="0" yWindow="600" windowWidth="38400" windowHeight="19560" tabRatio="844" activeTab="5" xr2:uid="{00000000-000D-0000-FFFF-FFFF00000000}"/>
  </bookViews>
  <sheets>
    <sheet name="Dashboard" sheetId="1" r:id="rId1"/>
    <sheet name="Profit_Loss" sheetId="2" r:id="rId2"/>
    <sheet name="Receivable_Payable" sheetId="3" r:id="rId3"/>
    <sheet name="Party_Statement" sheetId="12" r:id="rId4"/>
    <sheet name="Party_Ledger" sheetId="11" r:id="rId5"/>
    <sheet name="Sales_Entry" sheetId="4" r:id="rId6"/>
    <sheet name="Purchase_Entry" sheetId="5" r:id="rId7"/>
    <sheet name="Collection" sheetId="6" r:id="rId8"/>
    <sheet name="Cash_Demon" sheetId="7" r:id="rId9"/>
    <sheet name="BANK RECON" sheetId="15" r:id="rId10"/>
    <sheet name="PETTY CASH" sheetId="29" r:id="rId11"/>
    <sheet name="Party_Master" sheetId="10" r:id="rId12"/>
    <sheet name="Daybook" sheetId="9" r:id="rId13"/>
    <sheet name="Stock_Master" sheetId="13" r:id="rId14"/>
    <sheet name="Stock_Statement" sheetId="14" r:id="rId15"/>
    <sheet name="Printable_Invoice" sheetId="16" state="hidden" r:id="rId16"/>
    <sheet name="Salary Advance" sheetId="17" r:id="rId17"/>
    <sheet name="Opening Balance Import" sheetId="18" r:id="rId18"/>
    <sheet name="Settings" sheetId="19" r:id="rId19"/>
    <sheet name="README" sheetId="20" state="hidden" r:id="rId20"/>
    <sheet name="Error Log" sheetId="21" state="hidden" r:id="rId21"/>
    <sheet name="Reconciliation Report" sheetId="22" state="hidden" r:id="rId22"/>
    <sheet name="Import Log" sheetId="23" state="hidden" r:id="rId23"/>
    <sheet name="Change Log" sheetId="24" state="hidden" r:id="rId24"/>
    <sheet name="Printable Party Statement" sheetId="25" state="hidden" r:id="rId25"/>
    <sheet name="Verified Transaction Ledger" sheetId="26" state="hidden" r:id="rId26"/>
    <sheet name="BS_AD_Lookup" sheetId="27" state="hidden" r:id="rId27"/>
  </sheets>
  <definedNames>
    <definedName name="_xlnm._FilterDatabase" localSheetId="9" hidden="1">'BANK RECON'!$A$3:$P$97</definedName>
    <definedName name="_xlnm._FilterDatabase" localSheetId="8" hidden="1">Cash_Demon!$A$3:$R$162</definedName>
    <definedName name="_xlnm._FilterDatabase" localSheetId="7" hidden="1">Collection!$A$2:$L$1259</definedName>
    <definedName name="_xlnm._FilterDatabase" localSheetId="4" hidden="1">Party_Ledger!$A$2:$K$9362</definedName>
    <definedName name="_xlnm._FilterDatabase" localSheetId="11" hidden="1">Party_Master!$A$2:$I$82</definedName>
    <definedName name="_xlnm._FilterDatabase" localSheetId="3" hidden="1">Party_Statement!$A$11:$H$290</definedName>
    <definedName name="_xlnm._FilterDatabase" localSheetId="10" hidden="1">'PETTY CASH'!$A$2:$M$159</definedName>
    <definedName name="_xlnm._FilterDatabase" localSheetId="6" hidden="1">Purchase_Entry!$A$2:$S$1391</definedName>
    <definedName name="_xlnm._FilterDatabase" localSheetId="5" hidden="1">Sales_Entry!$A$2:$M$2166</definedName>
    <definedName name="BizName">Settings!$B$5</definedName>
    <definedName name="BSAD">BS_AD_Lookup!$A$2:$B$6940</definedName>
    <definedName name="FAT_MULT">Settings!$B$58</definedName>
    <definedName name="PartyTypes">Settings!$J$16:$J$55</definedName>
    <definedName name="PayModes">Settings!$F$16:$F$55</definedName>
    <definedName name="_xlnm.Print_Area" localSheetId="3">Party_Statement!$A$1:$H$297</definedName>
    <definedName name="_xlnm.Print_Area" localSheetId="15">Printable_Invoice!$A$1:$F$27</definedName>
    <definedName name="_xlnm.Print_Area" localSheetId="1">Profit_Loss!$A$1:$D$28</definedName>
    <definedName name="_xlnm.Print_Area" localSheetId="19">README!$A$1:$D$51</definedName>
    <definedName name="_xlnm.Print_Area" localSheetId="2">Receivable_Payable!$A$1:$F$78</definedName>
    <definedName name="_xlnm.Print_Area" localSheetId="14">Stock_Statement!$A$1:$H$29</definedName>
    <definedName name="_xlnm.Print_Titles" localSheetId="24">'Printable Party Statement'!$1:$5</definedName>
    <definedName name="Products">Settings!$H$16:$H$55</definedName>
    <definedName name="RateTypes">Settings!$K$16:$K$55</definedName>
    <definedName name="SNF_MULT">Settings!$B$59</definedName>
    <definedName name="Statuses">Settings!$I$16:$I$55</definedName>
    <definedName name="TxnTypes">Settings!$G$16:$G$55</definedName>
    <definedName name="Units">Settings!$E$16:$E$55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68" i="11" l="1"/>
  <c r="I2169" i="11"/>
  <c r="I2170" i="11"/>
  <c r="I2171" i="11"/>
  <c r="I2172" i="11"/>
  <c r="I2173" i="11"/>
  <c r="I2174" i="11"/>
  <c r="I2175" i="11"/>
  <c r="I2176" i="11"/>
  <c r="I2177" i="11"/>
  <c r="I2178" i="11"/>
  <c r="I2179" i="11"/>
  <c r="I2180" i="11"/>
  <c r="I2181" i="11"/>
  <c r="I2182" i="11"/>
  <c r="I2183" i="11"/>
  <c r="I2184" i="11"/>
  <c r="I2185" i="11"/>
  <c r="I2186" i="11"/>
  <c r="I2187" i="11"/>
  <c r="I2188" i="11"/>
  <c r="I2189" i="11"/>
  <c r="I2190" i="11"/>
  <c r="I2191" i="11"/>
  <c r="I2192" i="11"/>
  <c r="I2193" i="11"/>
  <c r="I2194" i="11"/>
  <c r="I2195" i="11"/>
  <c r="I2196" i="11"/>
  <c r="I2197" i="11"/>
  <c r="I2198" i="11"/>
  <c r="I2199" i="11"/>
  <c r="I2200" i="11"/>
  <c r="I2201" i="11"/>
  <c r="I2202" i="11"/>
  <c r="I2203" i="11"/>
  <c r="I2204" i="11"/>
  <c r="I2205" i="11"/>
  <c r="I2206" i="11"/>
  <c r="I2207" i="11"/>
  <c r="I2208" i="11"/>
  <c r="I2209" i="11"/>
  <c r="I2210" i="11"/>
  <c r="I2211" i="11"/>
  <c r="I2212" i="11"/>
  <c r="I2213" i="11"/>
  <c r="I2214" i="11"/>
  <c r="I2215" i="11"/>
  <c r="I2216" i="11"/>
  <c r="I2217" i="11"/>
  <c r="I2218" i="11"/>
  <c r="I2219" i="11"/>
  <c r="I2220" i="11"/>
  <c r="I2221" i="11"/>
  <c r="I2222" i="11"/>
  <c r="I2223" i="11"/>
  <c r="I2224" i="11"/>
  <c r="I2225" i="11"/>
  <c r="I2226" i="11"/>
  <c r="I2227" i="11"/>
  <c r="I2228" i="11"/>
  <c r="I2229" i="11"/>
  <c r="I2230" i="11"/>
  <c r="I2231" i="11"/>
  <c r="I2232" i="11"/>
  <c r="I2233" i="11"/>
  <c r="I2234" i="11"/>
  <c r="I2235" i="11"/>
  <c r="I2236" i="11"/>
  <c r="I2237" i="11"/>
  <c r="I2238" i="11"/>
  <c r="I2239" i="11"/>
  <c r="I2240" i="11"/>
  <c r="I2241" i="11"/>
  <c r="I2242" i="11"/>
  <c r="I2243" i="11"/>
  <c r="I2244" i="11"/>
  <c r="I2245" i="11"/>
  <c r="I2246" i="11"/>
  <c r="I2247" i="11"/>
  <c r="I2248" i="11"/>
  <c r="I2249" i="11"/>
  <c r="I2250" i="11"/>
  <c r="I2251" i="11"/>
  <c r="I2252" i="11"/>
  <c r="I2253" i="11"/>
  <c r="I2254" i="11"/>
  <c r="I2255" i="11"/>
  <c r="I2256" i="11"/>
  <c r="I2257" i="11"/>
  <c r="I2258" i="11"/>
  <c r="I2259" i="11"/>
  <c r="I2260" i="11"/>
  <c r="I2261" i="11"/>
  <c r="I2262" i="11"/>
  <c r="I2263" i="11"/>
  <c r="I2264" i="11"/>
  <c r="I2265" i="11"/>
  <c r="I2266" i="11"/>
  <c r="I2267" i="11"/>
  <c r="I2268" i="11"/>
  <c r="I2269" i="11"/>
  <c r="I2270" i="11"/>
  <c r="I2271" i="11"/>
  <c r="I2272" i="11"/>
  <c r="I2273" i="11"/>
  <c r="I2274" i="11"/>
  <c r="I2275" i="11"/>
  <c r="I2276" i="11"/>
  <c r="I2277" i="11"/>
  <c r="I2278" i="11"/>
  <c r="I2279" i="11"/>
  <c r="I2280" i="11"/>
  <c r="I2281" i="11"/>
  <c r="I2282" i="11"/>
  <c r="I2283" i="11"/>
  <c r="I2284" i="11"/>
  <c r="I2285" i="11"/>
  <c r="I2286" i="11"/>
  <c r="I2287" i="11"/>
  <c r="I2288" i="11"/>
  <c r="I2289" i="11"/>
  <c r="I2290" i="11"/>
  <c r="I2291" i="11"/>
  <c r="I2292" i="11"/>
  <c r="I2293" i="11"/>
  <c r="I2294" i="11"/>
  <c r="I2295" i="11"/>
  <c r="I2296" i="11"/>
  <c r="I2297" i="11"/>
  <c r="I2298" i="11"/>
  <c r="I2299" i="11"/>
  <c r="I2300" i="11"/>
  <c r="I2301" i="11"/>
  <c r="I2302" i="11"/>
  <c r="I2303" i="11"/>
  <c r="I2304" i="11"/>
  <c r="I2305" i="11"/>
  <c r="I2306" i="11"/>
  <c r="I2307" i="11"/>
  <c r="I2308" i="11"/>
  <c r="I2309" i="11"/>
  <c r="I2310" i="11"/>
  <c r="I2311" i="11"/>
  <c r="I2312" i="11"/>
  <c r="I2313" i="11"/>
  <c r="I2314" i="11"/>
  <c r="I2315" i="11"/>
  <c r="I2316" i="11"/>
  <c r="I2317" i="11"/>
  <c r="I2318" i="11"/>
  <c r="I2319" i="11"/>
  <c r="I2320" i="11"/>
  <c r="I2321" i="11"/>
  <c r="I2322" i="11"/>
  <c r="I2323" i="11"/>
  <c r="I2324" i="11"/>
  <c r="I2325" i="11"/>
  <c r="I2326" i="11"/>
  <c r="I2327" i="11"/>
  <c r="I2328" i="11"/>
  <c r="I2329" i="11"/>
  <c r="I2330" i="11"/>
  <c r="I2331" i="11"/>
  <c r="I2332" i="11"/>
  <c r="I2333" i="11"/>
  <c r="I2334" i="11"/>
  <c r="I2335" i="11"/>
  <c r="I2336" i="11"/>
  <c r="I2337" i="11"/>
  <c r="I2338" i="11"/>
  <c r="I2339" i="11"/>
  <c r="I2340" i="11"/>
  <c r="I2341" i="11"/>
  <c r="I2342" i="11"/>
  <c r="I2343" i="11"/>
  <c r="I2344" i="11"/>
  <c r="I2345" i="11"/>
  <c r="I2346" i="11"/>
  <c r="I2347" i="11"/>
  <c r="I2348" i="11"/>
  <c r="I2349" i="11"/>
  <c r="I2350" i="11"/>
  <c r="I2351" i="11"/>
  <c r="I2352" i="11"/>
  <c r="I2353" i="11"/>
  <c r="I2354" i="11"/>
  <c r="I2355" i="11"/>
  <c r="I2356" i="11"/>
  <c r="I2357" i="11"/>
  <c r="I2358" i="11"/>
  <c r="I2359" i="11"/>
  <c r="I2360" i="11"/>
  <c r="I2361" i="11"/>
  <c r="I2362" i="11"/>
  <c r="I2363" i="11"/>
  <c r="I2364" i="11"/>
  <c r="I2365" i="11"/>
  <c r="I2366" i="11"/>
  <c r="I2367" i="11"/>
  <c r="I2368" i="11"/>
  <c r="I2369" i="11"/>
  <c r="I2370" i="11"/>
  <c r="I2371" i="11"/>
  <c r="I2372" i="11"/>
  <c r="I2373" i="11"/>
  <c r="I2374" i="11"/>
  <c r="I2375" i="11"/>
  <c r="I2376" i="11"/>
  <c r="I2377" i="11"/>
  <c r="I2378" i="11"/>
  <c r="I2379" i="11"/>
  <c r="I2380" i="11"/>
  <c r="I2381" i="11"/>
  <c r="I2382" i="11"/>
  <c r="I2383" i="11"/>
  <c r="I2384" i="11"/>
  <c r="I2385" i="11"/>
  <c r="I2386" i="11"/>
  <c r="I2387" i="11"/>
  <c r="I2388" i="11"/>
  <c r="I2389" i="11"/>
  <c r="I2390" i="11"/>
  <c r="I2391" i="11"/>
  <c r="I2392" i="11"/>
  <c r="I2393" i="11"/>
  <c r="I2394" i="11"/>
  <c r="I2395" i="11"/>
  <c r="I2396" i="11"/>
  <c r="I2397" i="11"/>
  <c r="I2398" i="11"/>
  <c r="I2399" i="11"/>
  <c r="I2400" i="11"/>
  <c r="I2401" i="11"/>
  <c r="I2402" i="11"/>
  <c r="I2403" i="11"/>
  <c r="I2404" i="11"/>
  <c r="I2405" i="11"/>
  <c r="I2406" i="11"/>
  <c r="I2407" i="11"/>
  <c r="I2408" i="11"/>
  <c r="I2409" i="11"/>
  <c r="I2410" i="11"/>
  <c r="I2411" i="11"/>
  <c r="I2412" i="11"/>
  <c r="I2413" i="11"/>
  <c r="I2414" i="11"/>
  <c r="I2415" i="11"/>
  <c r="I2416" i="11"/>
  <c r="I2417" i="11"/>
  <c r="I2418" i="11"/>
  <c r="I2419" i="11"/>
  <c r="I2420" i="11"/>
  <c r="I2421" i="11"/>
  <c r="I2422" i="11"/>
  <c r="I2423" i="11"/>
  <c r="I2424" i="11"/>
  <c r="I2425" i="11"/>
  <c r="I2426" i="11"/>
  <c r="I2427" i="11"/>
  <c r="I2428" i="11"/>
  <c r="I2429" i="11"/>
  <c r="I2430" i="11"/>
  <c r="I2431" i="11"/>
  <c r="I2432" i="11"/>
  <c r="I2433" i="11"/>
  <c r="I2434" i="11"/>
  <c r="I2435" i="11"/>
  <c r="I2436" i="11"/>
  <c r="I2437" i="11"/>
  <c r="I2438" i="11"/>
  <c r="I2439" i="11"/>
  <c r="I2440" i="11"/>
  <c r="I2441" i="11"/>
  <c r="I2442" i="11"/>
  <c r="I2443" i="11"/>
  <c r="I2444" i="11"/>
  <c r="I2445" i="11"/>
  <c r="I2446" i="11"/>
  <c r="I2447" i="11"/>
  <c r="I2448" i="11"/>
  <c r="I2449" i="11"/>
  <c r="I2450" i="11"/>
  <c r="I2451" i="11"/>
  <c r="I2452" i="11"/>
  <c r="I2453" i="11"/>
  <c r="I2454" i="11"/>
  <c r="I2455" i="11"/>
  <c r="I2456" i="11"/>
  <c r="I2457" i="11"/>
  <c r="I2458" i="11"/>
  <c r="I2459" i="11"/>
  <c r="I2460" i="11"/>
  <c r="I2461" i="11"/>
  <c r="I2462" i="11"/>
  <c r="I2463" i="11"/>
  <c r="I2464" i="11"/>
  <c r="I2465" i="11"/>
  <c r="I2466" i="11"/>
  <c r="I2467" i="11"/>
  <c r="I2468" i="11"/>
  <c r="I2469" i="11"/>
  <c r="I2470" i="11"/>
  <c r="I2471" i="11"/>
  <c r="I2472" i="11"/>
  <c r="I2473" i="11"/>
  <c r="I2474" i="11"/>
  <c r="I2475" i="11"/>
  <c r="I2476" i="11"/>
  <c r="I2477" i="11"/>
  <c r="I2478" i="11"/>
  <c r="I2479" i="11"/>
  <c r="I2480" i="11"/>
  <c r="I2481" i="11"/>
  <c r="I2482" i="11"/>
  <c r="I2483" i="11"/>
  <c r="I2484" i="11"/>
  <c r="I2485" i="11"/>
  <c r="I2486" i="11"/>
  <c r="I2487" i="11"/>
  <c r="I2488" i="11"/>
  <c r="I2489" i="11"/>
  <c r="I2490" i="11"/>
  <c r="I2491" i="11"/>
  <c r="I2492" i="11"/>
  <c r="I2493" i="11"/>
  <c r="I2494" i="11"/>
  <c r="I2495" i="11"/>
  <c r="I2496" i="11"/>
  <c r="I2497" i="11"/>
  <c r="I2498" i="11"/>
  <c r="I2499" i="11"/>
  <c r="I2500" i="11"/>
  <c r="I2501" i="11"/>
  <c r="I2502" i="11"/>
  <c r="I2503" i="11"/>
  <c r="I2504" i="11"/>
  <c r="I2505" i="11"/>
  <c r="I2506" i="11"/>
  <c r="I2507" i="11"/>
  <c r="I2508" i="11"/>
  <c r="I2509" i="11"/>
  <c r="I2510" i="11"/>
  <c r="I2511" i="11"/>
  <c r="I2512" i="11"/>
  <c r="I2513" i="11"/>
  <c r="I2514" i="11"/>
  <c r="I2515" i="11"/>
  <c r="I2516" i="11"/>
  <c r="I2517" i="11"/>
  <c r="I2518" i="11"/>
  <c r="I2519" i="11"/>
  <c r="I2520" i="11"/>
  <c r="I2521" i="11"/>
  <c r="I2522" i="11"/>
  <c r="I2523" i="11"/>
  <c r="I2524" i="11"/>
  <c r="I2525" i="11"/>
  <c r="I2526" i="11"/>
  <c r="I2527" i="11"/>
  <c r="I2528" i="11"/>
  <c r="I2529" i="11"/>
  <c r="I2530" i="11"/>
  <c r="I2531" i="11"/>
  <c r="I2532" i="11"/>
  <c r="I2533" i="11"/>
  <c r="I2534" i="11"/>
  <c r="I2535" i="11"/>
  <c r="I2536" i="11"/>
  <c r="I2537" i="11"/>
  <c r="I2538" i="11"/>
  <c r="I2539" i="11"/>
  <c r="I2540" i="11"/>
  <c r="I2541" i="11"/>
  <c r="I2542" i="11"/>
  <c r="I2543" i="11"/>
  <c r="I2544" i="11"/>
  <c r="I2545" i="11"/>
  <c r="I2546" i="11"/>
  <c r="I2547" i="11"/>
  <c r="I2548" i="11"/>
  <c r="I2549" i="11"/>
  <c r="I2550" i="11"/>
  <c r="I2551" i="11"/>
  <c r="I2552" i="11"/>
  <c r="I2553" i="11"/>
  <c r="I2554" i="11"/>
  <c r="I2555" i="11"/>
  <c r="I2556" i="11"/>
  <c r="I2557" i="11"/>
  <c r="I2558" i="11"/>
  <c r="I2559" i="11"/>
  <c r="I2560" i="11"/>
  <c r="I2561" i="11"/>
  <c r="I2562" i="11"/>
  <c r="I2563" i="11"/>
  <c r="I2564" i="11"/>
  <c r="I2565" i="11"/>
  <c r="I2566" i="11"/>
  <c r="I2567" i="11"/>
  <c r="I2568" i="11"/>
  <c r="I2569" i="11"/>
  <c r="I2570" i="11"/>
  <c r="I2571" i="11"/>
  <c r="I2572" i="11"/>
  <c r="I2573" i="11"/>
  <c r="I2574" i="11"/>
  <c r="I2575" i="11"/>
  <c r="I2576" i="11"/>
  <c r="I2577" i="11"/>
  <c r="I2578" i="11"/>
  <c r="I2579" i="11"/>
  <c r="I2580" i="11"/>
  <c r="I2581" i="11"/>
  <c r="I2582" i="11"/>
  <c r="I2583" i="11"/>
  <c r="I2584" i="11"/>
  <c r="I2585" i="11"/>
  <c r="I2586" i="11"/>
  <c r="I2587" i="11"/>
  <c r="I2588" i="11"/>
  <c r="I2589" i="11"/>
  <c r="I2590" i="11"/>
  <c r="I2591" i="11"/>
  <c r="I2592" i="11"/>
  <c r="I2593" i="11"/>
  <c r="I2594" i="11"/>
  <c r="I2595" i="11"/>
  <c r="I2596" i="11"/>
  <c r="I2597" i="11"/>
  <c r="I2598" i="11"/>
  <c r="I2599" i="11"/>
  <c r="I2600" i="11"/>
  <c r="I2601" i="11"/>
  <c r="I2602" i="11"/>
  <c r="I2603" i="11"/>
  <c r="I2604" i="11"/>
  <c r="I2605" i="11"/>
  <c r="I2606" i="11"/>
  <c r="I2607" i="11"/>
  <c r="I2608" i="11"/>
  <c r="I2609" i="11"/>
  <c r="I2610" i="11"/>
  <c r="I2611" i="11"/>
  <c r="I2612" i="11"/>
  <c r="I2613" i="11"/>
  <c r="I2614" i="11"/>
  <c r="I2615" i="11"/>
  <c r="I2616" i="11"/>
  <c r="I2617" i="11"/>
  <c r="I2618" i="11"/>
  <c r="I2619" i="11"/>
  <c r="I2620" i="11"/>
  <c r="I2621" i="11"/>
  <c r="I2622" i="11"/>
  <c r="I2623" i="11"/>
  <c r="I2624" i="11"/>
  <c r="I2625" i="11"/>
  <c r="I2626" i="11"/>
  <c r="I2627" i="11"/>
  <c r="I2628" i="11"/>
  <c r="I2629" i="11"/>
  <c r="I2630" i="11"/>
  <c r="I2631" i="11"/>
  <c r="I2632" i="11"/>
  <c r="I2633" i="11"/>
  <c r="I2634" i="11"/>
  <c r="I2635" i="11"/>
  <c r="I2636" i="11"/>
  <c r="I2637" i="11"/>
  <c r="I2638" i="11"/>
  <c r="I2639" i="11"/>
  <c r="I2640" i="11"/>
  <c r="I2641" i="11"/>
  <c r="I2642" i="11"/>
  <c r="I2643" i="11"/>
  <c r="I2644" i="11"/>
  <c r="I2645" i="11"/>
  <c r="I2646" i="11"/>
  <c r="I2647" i="11"/>
  <c r="I2648" i="11"/>
  <c r="I2649" i="11"/>
  <c r="I2650" i="11"/>
  <c r="I2651" i="11"/>
  <c r="I2652" i="11"/>
  <c r="I2653" i="11"/>
  <c r="I2654" i="11"/>
  <c r="I2655" i="11"/>
  <c r="I2656" i="11"/>
  <c r="I2657" i="11"/>
  <c r="I2658" i="11"/>
  <c r="I2659" i="11"/>
  <c r="I2660" i="11"/>
  <c r="I2661" i="11"/>
  <c r="I2662" i="11"/>
  <c r="I2663" i="11"/>
  <c r="I2664" i="11"/>
  <c r="I2665" i="11"/>
  <c r="I2666" i="11"/>
  <c r="I2667" i="11"/>
  <c r="I2668" i="11"/>
  <c r="I2669" i="11"/>
  <c r="I2670" i="11"/>
  <c r="I2671" i="11"/>
  <c r="I2672" i="11"/>
  <c r="I2673" i="11"/>
  <c r="I2674" i="11"/>
  <c r="I2675" i="11"/>
  <c r="I2676" i="11"/>
  <c r="I2677" i="11"/>
  <c r="I2678" i="11"/>
  <c r="I2679" i="11"/>
  <c r="I2680" i="11"/>
  <c r="I2681" i="11"/>
  <c r="I2682" i="11"/>
  <c r="I2683" i="11"/>
  <c r="I2684" i="11"/>
  <c r="I2685" i="11"/>
  <c r="I2686" i="11"/>
  <c r="I2687" i="11"/>
  <c r="I2688" i="11"/>
  <c r="I2689" i="11"/>
  <c r="I2690" i="11"/>
  <c r="I2691" i="11"/>
  <c r="I2692" i="11"/>
  <c r="I2693" i="11"/>
  <c r="I2694" i="11"/>
  <c r="I2695" i="11"/>
  <c r="I2696" i="11"/>
  <c r="I2697" i="11"/>
  <c r="I2698" i="11"/>
  <c r="I2699" i="11"/>
  <c r="I2700" i="11"/>
  <c r="I2701" i="11"/>
  <c r="I2702" i="11"/>
  <c r="I2703" i="11"/>
  <c r="I2704" i="11"/>
  <c r="I2705" i="11"/>
  <c r="I2706" i="11"/>
  <c r="I2707" i="11"/>
  <c r="I2708" i="11"/>
  <c r="I2709" i="11"/>
  <c r="I2710" i="11"/>
  <c r="I2711" i="11"/>
  <c r="I2712" i="11"/>
  <c r="I2713" i="11"/>
  <c r="I2714" i="11"/>
  <c r="I2715" i="11"/>
  <c r="I2716" i="11"/>
  <c r="I2717" i="11"/>
  <c r="I2718" i="11"/>
  <c r="I2719" i="11"/>
  <c r="I2720" i="11"/>
  <c r="I2721" i="11"/>
  <c r="I2722" i="11"/>
  <c r="I2723" i="11"/>
  <c r="I2724" i="11"/>
  <c r="I2725" i="11"/>
  <c r="I2726" i="11"/>
  <c r="I2727" i="11"/>
  <c r="I2728" i="11"/>
  <c r="I2729" i="11"/>
  <c r="I2730" i="11"/>
  <c r="I2731" i="11"/>
  <c r="I2732" i="11"/>
  <c r="I2733" i="11"/>
  <c r="I2734" i="11"/>
  <c r="I2735" i="11"/>
  <c r="I2736" i="11"/>
  <c r="I2737" i="11"/>
  <c r="I2738" i="11"/>
  <c r="I2739" i="11"/>
  <c r="I2740" i="11"/>
  <c r="I2741" i="11"/>
  <c r="I2742" i="11"/>
  <c r="I2743" i="11"/>
  <c r="I2744" i="11"/>
  <c r="I2745" i="11"/>
  <c r="I2746" i="11"/>
  <c r="I2747" i="11"/>
  <c r="I2748" i="11"/>
  <c r="I2749" i="11"/>
  <c r="I2750" i="11"/>
  <c r="I2751" i="11"/>
  <c r="I2752" i="11"/>
  <c r="I2753" i="11"/>
  <c r="I2754" i="11"/>
  <c r="I2755" i="11"/>
  <c r="I2756" i="11"/>
  <c r="I2757" i="11"/>
  <c r="I2758" i="11"/>
  <c r="I2759" i="11"/>
  <c r="I2760" i="11"/>
  <c r="I2761" i="11"/>
  <c r="I2762" i="11"/>
  <c r="I2763" i="11"/>
  <c r="I2764" i="11"/>
  <c r="I2765" i="11"/>
  <c r="I2766" i="11"/>
  <c r="I2767" i="11"/>
  <c r="I2768" i="11"/>
  <c r="I2769" i="11"/>
  <c r="I2770" i="11"/>
  <c r="I2771" i="11"/>
  <c r="I2772" i="11"/>
  <c r="I2773" i="11"/>
  <c r="I2774" i="11"/>
  <c r="I2775" i="11"/>
  <c r="I2776" i="11"/>
  <c r="I2777" i="11"/>
  <c r="I2778" i="11"/>
  <c r="I2779" i="11"/>
  <c r="I2780" i="11"/>
  <c r="I2781" i="11"/>
  <c r="I2782" i="11"/>
  <c r="I2783" i="11"/>
  <c r="I2784" i="11"/>
  <c r="I2785" i="11"/>
  <c r="I2786" i="11"/>
  <c r="I2787" i="11"/>
  <c r="I2788" i="11"/>
  <c r="I2789" i="11"/>
  <c r="I2790" i="11"/>
  <c r="I2791" i="11"/>
  <c r="I2792" i="11"/>
  <c r="I2793" i="11"/>
  <c r="I2794" i="11"/>
  <c r="I2795" i="11"/>
  <c r="I2796" i="11"/>
  <c r="I2797" i="11"/>
  <c r="I2798" i="11"/>
  <c r="I2799" i="11"/>
  <c r="I2800" i="11"/>
  <c r="I2801" i="11"/>
  <c r="I2802" i="11"/>
  <c r="I2803" i="11"/>
  <c r="I2804" i="11"/>
  <c r="I2805" i="11"/>
  <c r="I2806" i="11"/>
  <c r="I2807" i="11"/>
  <c r="I2808" i="11"/>
  <c r="I2809" i="11"/>
  <c r="I2810" i="11"/>
  <c r="I2811" i="11"/>
  <c r="I2812" i="11"/>
  <c r="I2813" i="11"/>
  <c r="I2814" i="11"/>
  <c r="I2815" i="11"/>
  <c r="I2816" i="11"/>
  <c r="I2817" i="11"/>
  <c r="I2818" i="11"/>
  <c r="I2819" i="11"/>
  <c r="I2820" i="11"/>
  <c r="I2821" i="11"/>
  <c r="I2822" i="11"/>
  <c r="I2823" i="11"/>
  <c r="I2824" i="11"/>
  <c r="I2825" i="11"/>
  <c r="I2826" i="11"/>
  <c r="I2827" i="11"/>
  <c r="I2828" i="11"/>
  <c r="I2829" i="11"/>
  <c r="I2830" i="11"/>
  <c r="I2831" i="11"/>
  <c r="I2832" i="11"/>
  <c r="I2833" i="11"/>
  <c r="I2834" i="11"/>
  <c r="I2835" i="11"/>
  <c r="I2836" i="11"/>
  <c r="I2837" i="11"/>
  <c r="I2838" i="11"/>
  <c r="I2839" i="11"/>
  <c r="I2840" i="11"/>
  <c r="I2841" i="11"/>
  <c r="I2842" i="11"/>
  <c r="I2843" i="11"/>
  <c r="I2844" i="11"/>
  <c r="I2845" i="11"/>
  <c r="I2846" i="11"/>
  <c r="I2847" i="11"/>
  <c r="I2848" i="11"/>
  <c r="I2849" i="11"/>
  <c r="I2850" i="11"/>
  <c r="I2851" i="11"/>
  <c r="I2852" i="11"/>
  <c r="I2853" i="11"/>
  <c r="I2854" i="11"/>
  <c r="I2855" i="11"/>
  <c r="I2856" i="11"/>
  <c r="I2857" i="11"/>
  <c r="I2858" i="11"/>
  <c r="I2859" i="11"/>
  <c r="I2860" i="11"/>
  <c r="I2861" i="11"/>
  <c r="I2862" i="11"/>
  <c r="I2863" i="11"/>
  <c r="I2864" i="11"/>
  <c r="I2865" i="11"/>
  <c r="I2866" i="11"/>
  <c r="I2867" i="11"/>
  <c r="I2868" i="11"/>
  <c r="I2869" i="11"/>
  <c r="I2870" i="11"/>
  <c r="I2871" i="11"/>
  <c r="I2872" i="11"/>
  <c r="I2873" i="11"/>
  <c r="I2874" i="11"/>
  <c r="I2875" i="11"/>
  <c r="I2876" i="11"/>
  <c r="I2877" i="11"/>
  <c r="I2878" i="11"/>
  <c r="I2879" i="11"/>
  <c r="I2880" i="11"/>
  <c r="I2881" i="11"/>
  <c r="I2882" i="11"/>
  <c r="I2883" i="11"/>
  <c r="I2884" i="11"/>
  <c r="I2885" i="11"/>
  <c r="I2886" i="11"/>
  <c r="I2887" i="11"/>
  <c r="I2888" i="11"/>
  <c r="I2889" i="11"/>
  <c r="I2890" i="11"/>
  <c r="I2891" i="11"/>
  <c r="I2892" i="11"/>
  <c r="I2893" i="11"/>
  <c r="I2894" i="11"/>
  <c r="I2895" i="11"/>
  <c r="I2896" i="11"/>
  <c r="I2897" i="11"/>
  <c r="I2898" i="11"/>
  <c r="I2899" i="11"/>
  <c r="I2900" i="11"/>
  <c r="I2901" i="11"/>
  <c r="I2902" i="11"/>
  <c r="I2903" i="11"/>
  <c r="I2904" i="11"/>
  <c r="I2905" i="11"/>
  <c r="I2906" i="11"/>
  <c r="I2907" i="11"/>
  <c r="I2908" i="11"/>
  <c r="I2909" i="11"/>
  <c r="I2910" i="11"/>
  <c r="I2911" i="11"/>
  <c r="I2912" i="11"/>
  <c r="I2913" i="11"/>
  <c r="I2914" i="11"/>
  <c r="I2915" i="11"/>
  <c r="I2916" i="11"/>
  <c r="I2917" i="11"/>
  <c r="I2918" i="11"/>
  <c r="I2919" i="11"/>
  <c r="I2920" i="11"/>
  <c r="I2921" i="11"/>
  <c r="I2922" i="11"/>
  <c r="I2923" i="11"/>
  <c r="I2924" i="11"/>
  <c r="I2925" i="11"/>
  <c r="I2926" i="11"/>
  <c r="I2927" i="11"/>
  <c r="I2928" i="11"/>
  <c r="I2929" i="11"/>
  <c r="I2930" i="11"/>
  <c r="I2931" i="11"/>
  <c r="I2932" i="11"/>
  <c r="I2933" i="11"/>
  <c r="I2934" i="11"/>
  <c r="I2935" i="11"/>
  <c r="I2936" i="11"/>
  <c r="I2937" i="11"/>
  <c r="I2938" i="11"/>
  <c r="I2939" i="11"/>
  <c r="I2940" i="11"/>
  <c r="I2941" i="11"/>
  <c r="I2942" i="11"/>
  <c r="I2943" i="11"/>
  <c r="I2944" i="11"/>
  <c r="I2945" i="11"/>
  <c r="I2946" i="11"/>
  <c r="I2947" i="11"/>
  <c r="I2948" i="11"/>
  <c r="I2949" i="11"/>
  <c r="I2950" i="11"/>
  <c r="I2951" i="11"/>
  <c r="I2952" i="11"/>
  <c r="I2953" i="11"/>
  <c r="I2954" i="11"/>
  <c r="I2955" i="11"/>
  <c r="I2956" i="11"/>
  <c r="I2957" i="11"/>
  <c r="I2958" i="11"/>
  <c r="I2959" i="11"/>
  <c r="I2960" i="11"/>
  <c r="I2961" i="11"/>
  <c r="I2962" i="11"/>
  <c r="I2963" i="11"/>
  <c r="I2964" i="11"/>
  <c r="I2965" i="11"/>
  <c r="I2966" i="11"/>
  <c r="I2967" i="11"/>
  <c r="I2968" i="11"/>
  <c r="I2969" i="11"/>
  <c r="I2970" i="11"/>
  <c r="I2971" i="11"/>
  <c r="I2972" i="11"/>
  <c r="I2973" i="11"/>
  <c r="I2974" i="11"/>
  <c r="I2975" i="11"/>
  <c r="I2976" i="11"/>
  <c r="I2977" i="11"/>
  <c r="I2978" i="11"/>
  <c r="I2979" i="11"/>
  <c r="I2980" i="11"/>
  <c r="I2981" i="11"/>
  <c r="I2982" i="11"/>
  <c r="I2983" i="11"/>
  <c r="I2984" i="11"/>
  <c r="I2985" i="11"/>
  <c r="I2986" i="11"/>
  <c r="I2987" i="11"/>
  <c r="I2988" i="11"/>
  <c r="I2989" i="11"/>
  <c r="I2990" i="11"/>
  <c r="I2991" i="11"/>
  <c r="I2992" i="11"/>
  <c r="I2993" i="11"/>
  <c r="I2994" i="11"/>
  <c r="I2995" i="11"/>
  <c r="I2996" i="11"/>
  <c r="I2997" i="11"/>
  <c r="I2998" i="11"/>
  <c r="I2999" i="11"/>
  <c r="I3000" i="11"/>
  <c r="I3001" i="11"/>
  <c r="I3002" i="11"/>
  <c r="I3003" i="11"/>
  <c r="I3004" i="11"/>
  <c r="I3005" i="11"/>
  <c r="I3006" i="11"/>
  <c r="I3007" i="11"/>
  <c r="I3008" i="11"/>
  <c r="I3009" i="11"/>
  <c r="I3010" i="11"/>
  <c r="I3011" i="11"/>
  <c r="I3012" i="11"/>
  <c r="I3013" i="11"/>
  <c r="I3014" i="11"/>
  <c r="I3015" i="11"/>
  <c r="I3016" i="11"/>
  <c r="I3017" i="11"/>
  <c r="I3018" i="11"/>
  <c r="I3019" i="11"/>
  <c r="I3020" i="11"/>
  <c r="I3021" i="11"/>
  <c r="I3022" i="11"/>
  <c r="I3023" i="11"/>
  <c r="I3024" i="11"/>
  <c r="I3025" i="11"/>
  <c r="I3026" i="11"/>
  <c r="I3027" i="11"/>
  <c r="I3028" i="11"/>
  <c r="I3029" i="11"/>
  <c r="I3030" i="11"/>
  <c r="I3031" i="11"/>
  <c r="I3032" i="11"/>
  <c r="I3033" i="11"/>
  <c r="I3034" i="11"/>
  <c r="I3035" i="11"/>
  <c r="I3036" i="11"/>
  <c r="I3037" i="11"/>
  <c r="I3038" i="11"/>
  <c r="I3039" i="11"/>
  <c r="I3040" i="11"/>
  <c r="I3041" i="11"/>
  <c r="I3042" i="11"/>
  <c r="I3043" i="11"/>
  <c r="I3044" i="11"/>
  <c r="I3045" i="11"/>
  <c r="I3046" i="11"/>
  <c r="I3047" i="11"/>
  <c r="I3048" i="11"/>
  <c r="I3049" i="11"/>
  <c r="I3050" i="11"/>
  <c r="I3051" i="11"/>
  <c r="I3052" i="11"/>
  <c r="I3053" i="11"/>
  <c r="I3054" i="11"/>
  <c r="I3055" i="11"/>
  <c r="I3056" i="11"/>
  <c r="I3057" i="11"/>
  <c r="I3058" i="11"/>
  <c r="I3059" i="11"/>
  <c r="I3060" i="11"/>
  <c r="I3061" i="11"/>
  <c r="I3062" i="11"/>
  <c r="I3063" i="11"/>
  <c r="I3064" i="11"/>
  <c r="I3065" i="11"/>
  <c r="I3066" i="11"/>
  <c r="I3067" i="11"/>
  <c r="I3068" i="11"/>
  <c r="I3069" i="11"/>
  <c r="I3070" i="11"/>
  <c r="I3071" i="11"/>
  <c r="I3072" i="11"/>
  <c r="I3073" i="11"/>
  <c r="I3074" i="11"/>
  <c r="I3075" i="11"/>
  <c r="I3076" i="11"/>
  <c r="I3077" i="11"/>
  <c r="I3078" i="11"/>
  <c r="I3079" i="11"/>
  <c r="I3080" i="11"/>
  <c r="I3081" i="11"/>
  <c r="I3082" i="11"/>
  <c r="I3083" i="11"/>
  <c r="I3084" i="11"/>
  <c r="I3085" i="11"/>
  <c r="I3086" i="11"/>
  <c r="I3087" i="11"/>
  <c r="I3088" i="11"/>
  <c r="I3089" i="11"/>
  <c r="I3090" i="11"/>
  <c r="I3091" i="11"/>
  <c r="I3092" i="11"/>
  <c r="I3093" i="11"/>
  <c r="I3094" i="11"/>
  <c r="I3095" i="11"/>
  <c r="I3096" i="11"/>
  <c r="I3097" i="11"/>
  <c r="I3098" i="11"/>
  <c r="I3099" i="11"/>
  <c r="I3100" i="11"/>
  <c r="I3101" i="11"/>
  <c r="I3102" i="11"/>
  <c r="I3103" i="11"/>
  <c r="I3104" i="11"/>
  <c r="I3105" i="11"/>
  <c r="I3106" i="11"/>
  <c r="I3107" i="11"/>
  <c r="I3108" i="11"/>
  <c r="I3109" i="11"/>
  <c r="I3110" i="11"/>
  <c r="I3111" i="11"/>
  <c r="I3112" i="11"/>
  <c r="I3113" i="11"/>
  <c r="I3114" i="11"/>
  <c r="I3115" i="11"/>
  <c r="I3116" i="11"/>
  <c r="I3117" i="11"/>
  <c r="I3118" i="11"/>
  <c r="I3119" i="11"/>
  <c r="I3120" i="11"/>
  <c r="I3121" i="11"/>
  <c r="I3122" i="11"/>
  <c r="I3123" i="11"/>
  <c r="I3124" i="11"/>
  <c r="I3125" i="11"/>
  <c r="I3126" i="11"/>
  <c r="I3127" i="11"/>
  <c r="I3128" i="11"/>
  <c r="I3129" i="11"/>
  <c r="I3130" i="11"/>
  <c r="I3131" i="11"/>
  <c r="I3132" i="11"/>
  <c r="I3133" i="11"/>
  <c r="I3134" i="11"/>
  <c r="I3135" i="11"/>
  <c r="I3136" i="11"/>
  <c r="I3137" i="11"/>
  <c r="I3138" i="11"/>
  <c r="I3139" i="11"/>
  <c r="I3140" i="11"/>
  <c r="I3141" i="11"/>
  <c r="I3142" i="11"/>
  <c r="I3143" i="11"/>
  <c r="I3144" i="11"/>
  <c r="I3145" i="11"/>
  <c r="I3146" i="11"/>
  <c r="I3147" i="11"/>
  <c r="I3148" i="11"/>
  <c r="I3149" i="11"/>
  <c r="I3150" i="11"/>
  <c r="I3151" i="11"/>
  <c r="I3152" i="11"/>
  <c r="I3153" i="11"/>
  <c r="I3154" i="11"/>
  <c r="I3155" i="11"/>
  <c r="I3156" i="11"/>
  <c r="I3157" i="11"/>
  <c r="I3158" i="11"/>
  <c r="I3159" i="11"/>
  <c r="I3160" i="11"/>
  <c r="I3161" i="11"/>
  <c r="I3162" i="11"/>
  <c r="I3163" i="11"/>
  <c r="I3164" i="11"/>
  <c r="I3165" i="11"/>
  <c r="I3166" i="11"/>
  <c r="I3167" i="11"/>
  <c r="I3168" i="11"/>
  <c r="I3169" i="11"/>
  <c r="I3170" i="11"/>
  <c r="I3171" i="11"/>
  <c r="I3172" i="11"/>
  <c r="I3173" i="11"/>
  <c r="I3174" i="11"/>
  <c r="I3175" i="11"/>
  <c r="I3176" i="11"/>
  <c r="I3177" i="11"/>
  <c r="I3178" i="11"/>
  <c r="I3179" i="11"/>
  <c r="I3180" i="11"/>
  <c r="I3181" i="11"/>
  <c r="I3182" i="11"/>
  <c r="I3183" i="11"/>
  <c r="I3184" i="11"/>
  <c r="I3185" i="11"/>
  <c r="I3186" i="11"/>
  <c r="I3187" i="11"/>
  <c r="I3188" i="11"/>
  <c r="I3189" i="11"/>
  <c r="I3190" i="11"/>
  <c r="I3191" i="11"/>
  <c r="I3192" i="11"/>
  <c r="I3193" i="11"/>
  <c r="I3194" i="11"/>
  <c r="I3195" i="11"/>
  <c r="I3196" i="11"/>
  <c r="I3197" i="11"/>
  <c r="I3198" i="11"/>
  <c r="I3199" i="11"/>
  <c r="I3200" i="11"/>
  <c r="I3201" i="11"/>
  <c r="I3202" i="11"/>
  <c r="I3203" i="11"/>
  <c r="I3204" i="11"/>
  <c r="I3205" i="11"/>
  <c r="I3206" i="11"/>
  <c r="I3207" i="11"/>
  <c r="I3208" i="11"/>
  <c r="I3209" i="11"/>
  <c r="I3210" i="11"/>
  <c r="I3211" i="11"/>
  <c r="I3212" i="11"/>
  <c r="I3213" i="11"/>
  <c r="I3214" i="11"/>
  <c r="I3215" i="11"/>
  <c r="I3216" i="11"/>
  <c r="I3217" i="11"/>
  <c r="I3218" i="11"/>
  <c r="I3219" i="11"/>
  <c r="I3220" i="11"/>
  <c r="I3221" i="11"/>
  <c r="I3222" i="11"/>
  <c r="I3223" i="11"/>
  <c r="I3224" i="11"/>
  <c r="I3225" i="11"/>
  <c r="I3226" i="11"/>
  <c r="I3227" i="11"/>
  <c r="I3228" i="11"/>
  <c r="I3229" i="11"/>
  <c r="I3230" i="11"/>
  <c r="I3231" i="11"/>
  <c r="I3232" i="11"/>
  <c r="I3233" i="11"/>
  <c r="I3234" i="11"/>
  <c r="I3235" i="11"/>
  <c r="I3236" i="11"/>
  <c r="I3237" i="11"/>
  <c r="I3238" i="11"/>
  <c r="I3239" i="11"/>
  <c r="I3240" i="11"/>
  <c r="I3241" i="11"/>
  <c r="I3242" i="11"/>
  <c r="I3243" i="11"/>
  <c r="I3244" i="11"/>
  <c r="I3245" i="11"/>
  <c r="I3246" i="11"/>
  <c r="I3247" i="11"/>
  <c r="I3248" i="11"/>
  <c r="I3249" i="11"/>
  <c r="I3250" i="11"/>
  <c r="I3251" i="11"/>
  <c r="I3252" i="11"/>
  <c r="I3253" i="11"/>
  <c r="I3254" i="11"/>
  <c r="I3255" i="11"/>
  <c r="I3256" i="11"/>
  <c r="I3257" i="11"/>
  <c r="I3258" i="11"/>
  <c r="I3259" i="11"/>
  <c r="I3260" i="11"/>
  <c r="I3261" i="11"/>
  <c r="I3262" i="11"/>
  <c r="I3263" i="11"/>
  <c r="I3264" i="11"/>
  <c r="I3265" i="11"/>
  <c r="I3266" i="11"/>
  <c r="I3267" i="11"/>
  <c r="I3268" i="11"/>
  <c r="I3269" i="11"/>
  <c r="I3270" i="11"/>
  <c r="I3271" i="11"/>
  <c r="I3272" i="11"/>
  <c r="I3273" i="11"/>
  <c r="I3274" i="11"/>
  <c r="I3275" i="11"/>
  <c r="I3276" i="11"/>
  <c r="I3277" i="11"/>
  <c r="I3278" i="11"/>
  <c r="I3279" i="11"/>
  <c r="I3280" i="11"/>
  <c r="I3281" i="11"/>
  <c r="I3282" i="11"/>
  <c r="I3283" i="11"/>
  <c r="I3284" i="11"/>
  <c r="I3285" i="11"/>
  <c r="I3286" i="11"/>
  <c r="I3287" i="11"/>
  <c r="I3288" i="11"/>
  <c r="I3289" i="11"/>
  <c r="I3290" i="11"/>
  <c r="I3291" i="11"/>
  <c r="I3292" i="11"/>
  <c r="I3293" i="11"/>
  <c r="I3294" i="11"/>
  <c r="I3295" i="11"/>
  <c r="I3296" i="11"/>
  <c r="I3297" i="11"/>
  <c r="I3298" i="11"/>
  <c r="I3299" i="11"/>
  <c r="I3300" i="11"/>
  <c r="I3301" i="11"/>
  <c r="I3302" i="11"/>
  <c r="I3303" i="11"/>
  <c r="I3304" i="11"/>
  <c r="I3305" i="11"/>
  <c r="I3306" i="11"/>
  <c r="I3307" i="11"/>
  <c r="I3308" i="11"/>
  <c r="I3309" i="11"/>
  <c r="I3310" i="11"/>
  <c r="I3311" i="11"/>
  <c r="I3312" i="11"/>
  <c r="I3313" i="11"/>
  <c r="I3314" i="11"/>
  <c r="I3315" i="11"/>
  <c r="I3316" i="11"/>
  <c r="I3317" i="11"/>
  <c r="I3318" i="11"/>
  <c r="I3319" i="11"/>
  <c r="I3320" i="11"/>
  <c r="I3321" i="11"/>
  <c r="I3322" i="11"/>
  <c r="I3323" i="11"/>
  <c r="I3324" i="11"/>
  <c r="I3325" i="11"/>
  <c r="I3326" i="11"/>
  <c r="I3327" i="11"/>
  <c r="I3328" i="11"/>
  <c r="I3329" i="11"/>
  <c r="I3330" i="11"/>
  <c r="I3331" i="11"/>
  <c r="I3332" i="11"/>
  <c r="I3333" i="11"/>
  <c r="I3334" i="11"/>
  <c r="I3335" i="11"/>
  <c r="I3336" i="11"/>
  <c r="I3337" i="11"/>
  <c r="I3338" i="11"/>
  <c r="I3339" i="11"/>
  <c r="I3340" i="11"/>
  <c r="I3341" i="11"/>
  <c r="I3342" i="11"/>
  <c r="I3343" i="11"/>
  <c r="I3344" i="11"/>
  <c r="I3345" i="11"/>
  <c r="I3346" i="11"/>
  <c r="I3347" i="11"/>
  <c r="I3348" i="11"/>
  <c r="I3349" i="11"/>
  <c r="I3350" i="11"/>
  <c r="I3351" i="11"/>
  <c r="I3352" i="11"/>
  <c r="I3353" i="11"/>
  <c r="I3354" i="11"/>
  <c r="I3355" i="11"/>
  <c r="I3356" i="11"/>
  <c r="I3357" i="11"/>
  <c r="I3358" i="11"/>
  <c r="I3359" i="11"/>
  <c r="I3360" i="11"/>
  <c r="I3361" i="11"/>
  <c r="I3362" i="11"/>
  <c r="I3363" i="11"/>
  <c r="I3364" i="11"/>
  <c r="I3365" i="11"/>
  <c r="I3366" i="11"/>
  <c r="I3367" i="11"/>
  <c r="I3368" i="11"/>
  <c r="I3369" i="11"/>
  <c r="I3370" i="11"/>
  <c r="I3371" i="11"/>
  <c r="I3372" i="11"/>
  <c r="I3373" i="11"/>
  <c r="I3374" i="11"/>
  <c r="I3375" i="11"/>
  <c r="I3376" i="11"/>
  <c r="I3377" i="11"/>
  <c r="I3378" i="11"/>
  <c r="I3379" i="11"/>
  <c r="I3380" i="11"/>
  <c r="I3381" i="11"/>
  <c r="I3382" i="11"/>
  <c r="I3383" i="11"/>
  <c r="I3384" i="11"/>
  <c r="I3385" i="11"/>
  <c r="I3386" i="11"/>
  <c r="I3387" i="11"/>
  <c r="I3388" i="11"/>
  <c r="I3389" i="11"/>
  <c r="I3390" i="11"/>
  <c r="I3391" i="11"/>
  <c r="I3392" i="11"/>
  <c r="I3393" i="11"/>
  <c r="I3394" i="11"/>
  <c r="I3395" i="11"/>
  <c r="I3396" i="11"/>
  <c r="I3397" i="11"/>
  <c r="I3398" i="11"/>
  <c r="I3399" i="11"/>
  <c r="I3400" i="11"/>
  <c r="I3401" i="11"/>
  <c r="I3402" i="11"/>
  <c r="I3403" i="11"/>
  <c r="I3404" i="11"/>
  <c r="I3405" i="11"/>
  <c r="I3406" i="11"/>
  <c r="I3407" i="11"/>
  <c r="I3408" i="11"/>
  <c r="I3409" i="11"/>
  <c r="I3410" i="11"/>
  <c r="I3411" i="11"/>
  <c r="I3412" i="11"/>
  <c r="I3413" i="11"/>
  <c r="I3414" i="11"/>
  <c r="I3415" i="11"/>
  <c r="I3416" i="11"/>
  <c r="I3417" i="11"/>
  <c r="I3418" i="11"/>
  <c r="I3419" i="11"/>
  <c r="I3420" i="11"/>
  <c r="I3421" i="11"/>
  <c r="I3422" i="11"/>
  <c r="I3423" i="11"/>
  <c r="I3424" i="11"/>
  <c r="I3425" i="11"/>
  <c r="I3426" i="11"/>
  <c r="I3427" i="11"/>
  <c r="I3428" i="11"/>
  <c r="I3429" i="11"/>
  <c r="I3430" i="11"/>
  <c r="I3431" i="11"/>
  <c r="I3432" i="11"/>
  <c r="I3433" i="11"/>
  <c r="I3434" i="11"/>
  <c r="I3435" i="11"/>
  <c r="I3436" i="11"/>
  <c r="I3437" i="11"/>
  <c r="I3438" i="11"/>
  <c r="I3439" i="11"/>
  <c r="I3440" i="11"/>
  <c r="I3441" i="11"/>
  <c r="I3442" i="11"/>
  <c r="I3443" i="11"/>
  <c r="I3444" i="11"/>
  <c r="I3445" i="11"/>
  <c r="I3446" i="11"/>
  <c r="I3447" i="11"/>
  <c r="I3448" i="11"/>
  <c r="I3449" i="11"/>
  <c r="I3450" i="11"/>
  <c r="I3451" i="11"/>
  <c r="I3452" i="11"/>
  <c r="I3453" i="11"/>
  <c r="I3454" i="11"/>
  <c r="I3455" i="11"/>
  <c r="I3456" i="11"/>
  <c r="I3457" i="11"/>
  <c r="I3458" i="11"/>
  <c r="I3459" i="11"/>
  <c r="I3460" i="11"/>
  <c r="I3461" i="11"/>
  <c r="I3462" i="11"/>
  <c r="I3463" i="11"/>
  <c r="I3464" i="11"/>
  <c r="I3465" i="11"/>
  <c r="I3466" i="11"/>
  <c r="I3467" i="11"/>
  <c r="I3468" i="11"/>
  <c r="I3469" i="11"/>
  <c r="I3470" i="11"/>
  <c r="I3471" i="11"/>
  <c r="I3472" i="11"/>
  <c r="I3473" i="11"/>
  <c r="I3474" i="11"/>
  <c r="I3475" i="11"/>
  <c r="I3476" i="11"/>
  <c r="I3477" i="11"/>
  <c r="I3478" i="11"/>
  <c r="I3479" i="11"/>
  <c r="I3480" i="11"/>
  <c r="I3481" i="11"/>
  <c r="I3482" i="11"/>
  <c r="I3483" i="11"/>
  <c r="I3484" i="11"/>
  <c r="I3485" i="11"/>
  <c r="I3486" i="11"/>
  <c r="I3487" i="11"/>
  <c r="I3488" i="11"/>
  <c r="I3489" i="11"/>
  <c r="I3490" i="11"/>
  <c r="I3491" i="11"/>
  <c r="I3492" i="11"/>
  <c r="I3493" i="11"/>
  <c r="I3494" i="11"/>
  <c r="I3495" i="11"/>
  <c r="I3496" i="11"/>
  <c r="I3497" i="11"/>
  <c r="I3498" i="11"/>
  <c r="I3499" i="11"/>
  <c r="I3500" i="11"/>
  <c r="I3501" i="11"/>
  <c r="I3502" i="11"/>
  <c r="I3503" i="11"/>
  <c r="I3504" i="11"/>
  <c r="I3505" i="11"/>
  <c r="I3506" i="11"/>
  <c r="I3507" i="11"/>
  <c r="I3508" i="11"/>
  <c r="I3509" i="11"/>
  <c r="I3510" i="11"/>
  <c r="I3511" i="11"/>
  <c r="I3512" i="11"/>
  <c r="I3513" i="11"/>
  <c r="I3514" i="11"/>
  <c r="I3515" i="11"/>
  <c r="I3516" i="11"/>
  <c r="I3517" i="11"/>
  <c r="I3518" i="11"/>
  <c r="I3519" i="11"/>
  <c r="I3520" i="11"/>
  <c r="I3521" i="11"/>
  <c r="I3522" i="11"/>
  <c r="I3523" i="11"/>
  <c r="I3524" i="11"/>
  <c r="I3525" i="11"/>
  <c r="I3526" i="11"/>
  <c r="I3527" i="11"/>
  <c r="I3528" i="11"/>
  <c r="I3529" i="11"/>
  <c r="I3530" i="11"/>
  <c r="I3531" i="11"/>
  <c r="I3532" i="11"/>
  <c r="I3533" i="11"/>
  <c r="I3534" i="11"/>
  <c r="I3535" i="11"/>
  <c r="I3536" i="11"/>
  <c r="I3537" i="11"/>
  <c r="I3538" i="11"/>
  <c r="I3539" i="11"/>
  <c r="I3540" i="11"/>
  <c r="I3541" i="11"/>
  <c r="I3542" i="11"/>
  <c r="I3543" i="11"/>
  <c r="I3544" i="11"/>
  <c r="I3545" i="11"/>
  <c r="I3546" i="11"/>
  <c r="I3547" i="11"/>
  <c r="I3548" i="11"/>
  <c r="I3549" i="11"/>
  <c r="I3550" i="11"/>
  <c r="I3551" i="11"/>
  <c r="I3552" i="11"/>
  <c r="I3553" i="11"/>
  <c r="I3554" i="11"/>
  <c r="I3555" i="11"/>
  <c r="I3556" i="11"/>
  <c r="I3557" i="11"/>
  <c r="I3558" i="11"/>
  <c r="I3559" i="11"/>
  <c r="I3560" i="11"/>
  <c r="I3561" i="11"/>
  <c r="I3562" i="11"/>
  <c r="I3563" i="11"/>
  <c r="I3564" i="11"/>
  <c r="I3565" i="11"/>
  <c r="I3566" i="11"/>
  <c r="I3567" i="11"/>
  <c r="I3568" i="11"/>
  <c r="I3569" i="11"/>
  <c r="I3570" i="11"/>
  <c r="I3571" i="11"/>
  <c r="I3572" i="11"/>
  <c r="I3573" i="11"/>
  <c r="I3574" i="11"/>
  <c r="I3575" i="11"/>
  <c r="I3576" i="11"/>
  <c r="I3577" i="11"/>
  <c r="I3578" i="11"/>
  <c r="I3579" i="11"/>
  <c r="I3580" i="11"/>
  <c r="I3581" i="11"/>
  <c r="I3582" i="11"/>
  <c r="I3583" i="11"/>
  <c r="I3584" i="11"/>
  <c r="I3585" i="11"/>
  <c r="I3586" i="11"/>
  <c r="I3587" i="11"/>
  <c r="I3588" i="11"/>
  <c r="I3589" i="11"/>
  <c r="I3590" i="11"/>
  <c r="I3591" i="11"/>
  <c r="I3592" i="11"/>
  <c r="I3593" i="11"/>
  <c r="I3594" i="11"/>
  <c r="I3595" i="11"/>
  <c r="I3596" i="11"/>
  <c r="I3597" i="11"/>
  <c r="I3598" i="11"/>
  <c r="I3599" i="11"/>
  <c r="I3600" i="11"/>
  <c r="I3601" i="11"/>
  <c r="I3602" i="11"/>
  <c r="I3603" i="11"/>
  <c r="I3604" i="11"/>
  <c r="I3605" i="11"/>
  <c r="I3606" i="11"/>
  <c r="I3607" i="11"/>
  <c r="I3608" i="11"/>
  <c r="I3609" i="11"/>
  <c r="I3610" i="11"/>
  <c r="I3611" i="11"/>
  <c r="I3612" i="11"/>
  <c r="I3613" i="11"/>
  <c r="I3614" i="11"/>
  <c r="I3615" i="11"/>
  <c r="I3616" i="11"/>
  <c r="I3617" i="11"/>
  <c r="I3618" i="11"/>
  <c r="I3619" i="11"/>
  <c r="I3620" i="11"/>
  <c r="I3621" i="11"/>
  <c r="I3622" i="11"/>
  <c r="I3623" i="11"/>
  <c r="I3624" i="11"/>
  <c r="I3625" i="11"/>
  <c r="I3626" i="11"/>
  <c r="I3627" i="11"/>
  <c r="I3628" i="11"/>
  <c r="I3629" i="11"/>
  <c r="I3630" i="11"/>
  <c r="I3631" i="11"/>
  <c r="I3632" i="11"/>
  <c r="I3633" i="11"/>
  <c r="I3634" i="11"/>
  <c r="I3635" i="11"/>
  <c r="I3636" i="11"/>
  <c r="I3637" i="11"/>
  <c r="I3638" i="11"/>
  <c r="I3639" i="11"/>
  <c r="I3640" i="11"/>
  <c r="I3641" i="11"/>
  <c r="I3642" i="11"/>
  <c r="I3643" i="11"/>
  <c r="I3644" i="11"/>
  <c r="I3645" i="11"/>
  <c r="I3646" i="11"/>
  <c r="I3647" i="11"/>
  <c r="I3648" i="11"/>
  <c r="I3649" i="11"/>
  <c r="I3650" i="11"/>
  <c r="I3651" i="11"/>
  <c r="I3652" i="11"/>
  <c r="I3653" i="11"/>
  <c r="I3654" i="11"/>
  <c r="I3655" i="11"/>
  <c r="I3656" i="11"/>
  <c r="I3657" i="11"/>
  <c r="I3658" i="11"/>
  <c r="I3659" i="11"/>
  <c r="I3660" i="11"/>
  <c r="I3661" i="11"/>
  <c r="I3662" i="11"/>
  <c r="I3663" i="11"/>
  <c r="I3664" i="11"/>
  <c r="I3665" i="11"/>
  <c r="I3666" i="11"/>
  <c r="I3667" i="11"/>
  <c r="I3668" i="11"/>
  <c r="I3669" i="11"/>
  <c r="I3670" i="11"/>
  <c r="I3671" i="11"/>
  <c r="I3672" i="11"/>
  <c r="I3673" i="11"/>
  <c r="I3674" i="11"/>
  <c r="I3675" i="11"/>
  <c r="I3676" i="11"/>
  <c r="I3677" i="11"/>
  <c r="I3678" i="11"/>
  <c r="I3679" i="11"/>
  <c r="I3680" i="11"/>
  <c r="I3681" i="11"/>
  <c r="I3682" i="11"/>
  <c r="I3683" i="11"/>
  <c r="I3684" i="11"/>
  <c r="I3685" i="11"/>
  <c r="I3686" i="11"/>
  <c r="I3687" i="11"/>
  <c r="I3688" i="11"/>
  <c r="I3689" i="11"/>
  <c r="I3690" i="11"/>
  <c r="I3691" i="11"/>
  <c r="I3692" i="11"/>
  <c r="I3693" i="11"/>
  <c r="I3694" i="11"/>
  <c r="I3695" i="11"/>
  <c r="I3696" i="11"/>
  <c r="I3697" i="11"/>
  <c r="I3698" i="11"/>
  <c r="I3699" i="11"/>
  <c r="I3700" i="11"/>
  <c r="I3701" i="11"/>
  <c r="I3702" i="11"/>
  <c r="I3703" i="11"/>
  <c r="I3704" i="11"/>
  <c r="I3705" i="11"/>
  <c r="I3706" i="11"/>
  <c r="I3707" i="11"/>
  <c r="I3708" i="11"/>
  <c r="I3709" i="11"/>
  <c r="I3710" i="11"/>
  <c r="I3711" i="11"/>
  <c r="I3712" i="11"/>
  <c r="I3713" i="11"/>
  <c r="I3714" i="11"/>
  <c r="I3715" i="11"/>
  <c r="I3716" i="11"/>
  <c r="I3717" i="11"/>
  <c r="I3718" i="11"/>
  <c r="I3719" i="11"/>
  <c r="I3720" i="11"/>
  <c r="I3721" i="11"/>
  <c r="I3722" i="11"/>
  <c r="I3723" i="11"/>
  <c r="I3724" i="11"/>
  <c r="I3725" i="11"/>
  <c r="I3726" i="11"/>
  <c r="I3727" i="11"/>
  <c r="I3728" i="11"/>
  <c r="I3729" i="11"/>
  <c r="I3730" i="11"/>
  <c r="I3731" i="11"/>
  <c r="I3732" i="11"/>
  <c r="I3733" i="11"/>
  <c r="I3734" i="11"/>
  <c r="I3735" i="11"/>
  <c r="I3736" i="11"/>
  <c r="I3737" i="11"/>
  <c r="I3738" i="11"/>
  <c r="I3739" i="11"/>
  <c r="I3740" i="11"/>
  <c r="I3741" i="11"/>
  <c r="I3742" i="11"/>
  <c r="I3743" i="11"/>
  <c r="I3744" i="11"/>
  <c r="I3745" i="11"/>
  <c r="I3746" i="11"/>
  <c r="I3747" i="11"/>
  <c r="I3748" i="11"/>
  <c r="I3749" i="11"/>
  <c r="I3750" i="11"/>
  <c r="I3751" i="11"/>
  <c r="I3752" i="11"/>
  <c r="I3753" i="11"/>
  <c r="I3754" i="11"/>
  <c r="I3755" i="11"/>
  <c r="I3756" i="11"/>
  <c r="I3757" i="11"/>
  <c r="I3758" i="11"/>
  <c r="I3759" i="11"/>
  <c r="I3760" i="11"/>
  <c r="I3761" i="11"/>
  <c r="I3762" i="11"/>
  <c r="I3763" i="11"/>
  <c r="I3764" i="11"/>
  <c r="I3765" i="11"/>
  <c r="I3766" i="11"/>
  <c r="I3767" i="11"/>
  <c r="I3768" i="11"/>
  <c r="I3769" i="11"/>
  <c r="I3770" i="11"/>
  <c r="I3771" i="11"/>
  <c r="I3772" i="11"/>
  <c r="I3773" i="11"/>
  <c r="I3774" i="11"/>
  <c r="I3775" i="11"/>
  <c r="I3776" i="11"/>
  <c r="I3777" i="11"/>
  <c r="I3778" i="11"/>
  <c r="I3779" i="11"/>
  <c r="I3780" i="11"/>
  <c r="I3781" i="11"/>
  <c r="I3782" i="11"/>
  <c r="I3783" i="11"/>
  <c r="I3784" i="11"/>
  <c r="I3785" i="11"/>
  <c r="I3786" i="11"/>
  <c r="I3787" i="11"/>
  <c r="I3788" i="11"/>
  <c r="I3789" i="11"/>
  <c r="I3790" i="11"/>
  <c r="I3791" i="11"/>
  <c r="I3792" i="11"/>
  <c r="I3793" i="11"/>
  <c r="I3794" i="11"/>
  <c r="I3795" i="11"/>
  <c r="I3796" i="11"/>
  <c r="I3797" i="11"/>
  <c r="I3798" i="11"/>
  <c r="I3799" i="11"/>
  <c r="I3800" i="11"/>
  <c r="I3801" i="11"/>
  <c r="I3802" i="11"/>
  <c r="I3803" i="11"/>
  <c r="I3804" i="11"/>
  <c r="I3805" i="11"/>
  <c r="I3806" i="11"/>
  <c r="I3807" i="11"/>
  <c r="I3808" i="11"/>
  <c r="I3809" i="11"/>
  <c r="I3810" i="11"/>
  <c r="I3811" i="11"/>
  <c r="I3812" i="11"/>
  <c r="I3813" i="11"/>
  <c r="I3814" i="11"/>
  <c r="I3815" i="11"/>
  <c r="I3816" i="11"/>
  <c r="I3817" i="11"/>
  <c r="I3818" i="11"/>
  <c r="I3819" i="11"/>
  <c r="I3820" i="11"/>
  <c r="I3821" i="11"/>
  <c r="I3822" i="11"/>
  <c r="I3823" i="11"/>
  <c r="I3824" i="11"/>
  <c r="I3825" i="11"/>
  <c r="I3826" i="11"/>
  <c r="I3827" i="11"/>
  <c r="I3828" i="11"/>
  <c r="I3829" i="11"/>
  <c r="I3830" i="11"/>
  <c r="I3831" i="11"/>
  <c r="I3832" i="11"/>
  <c r="I3833" i="11"/>
  <c r="I3834" i="11"/>
  <c r="I3835" i="11"/>
  <c r="I3836" i="11"/>
  <c r="I3837" i="11"/>
  <c r="I3838" i="11"/>
  <c r="I3839" i="11"/>
  <c r="I3840" i="11"/>
  <c r="I3841" i="11"/>
  <c r="I3842" i="11"/>
  <c r="I3843" i="11"/>
  <c r="I3844" i="11"/>
  <c r="I3845" i="11"/>
  <c r="I3846" i="11"/>
  <c r="I3847" i="11"/>
  <c r="I3848" i="11"/>
  <c r="I3849" i="11"/>
  <c r="I3850" i="11"/>
  <c r="I3851" i="11"/>
  <c r="I3852" i="11"/>
  <c r="I3853" i="11"/>
  <c r="I3854" i="11"/>
  <c r="I3855" i="11"/>
  <c r="I3856" i="11"/>
  <c r="I3857" i="11"/>
  <c r="I3858" i="11"/>
  <c r="I3859" i="11"/>
  <c r="I3860" i="11"/>
  <c r="I3861" i="11"/>
  <c r="I3862" i="11"/>
  <c r="I3863" i="11"/>
  <c r="I3864" i="11"/>
  <c r="I3865" i="11"/>
  <c r="I3866" i="11"/>
  <c r="I3867" i="11"/>
  <c r="I3868" i="11"/>
  <c r="I3869" i="11"/>
  <c r="I3870" i="11"/>
  <c r="I3871" i="11"/>
  <c r="I3872" i="11"/>
  <c r="I3873" i="11"/>
  <c r="I3874" i="11"/>
  <c r="I3875" i="11"/>
  <c r="I3876" i="11"/>
  <c r="I3877" i="11"/>
  <c r="I3878" i="11"/>
  <c r="I3879" i="11"/>
  <c r="I3880" i="11"/>
  <c r="I3881" i="11"/>
  <c r="I3882" i="11"/>
  <c r="I3883" i="11"/>
  <c r="I3884" i="11"/>
  <c r="I3885" i="11"/>
  <c r="I3886" i="11"/>
  <c r="I3887" i="11"/>
  <c r="I3888" i="11"/>
  <c r="I3889" i="11"/>
  <c r="I3890" i="11"/>
  <c r="I3891" i="11"/>
  <c r="I3892" i="11"/>
  <c r="I3893" i="11"/>
  <c r="I3894" i="11"/>
  <c r="I3895" i="11"/>
  <c r="I3896" i="11"/>
  <c r="I3897" i="11"/>
  <c r="I3898" i="11"/>
  <c r="I3899" i="11"/>
  <c r="I3900" i="11"/>
  <c r="I3901" i="11"/>
  <c r="I3902" i="11"/>
  <c r="I3903" i="11"/>
  <c r="I3904" i="11"/>
  <c r="I3905" i="11"/>
  <c r="I3906" i="11"/>
  <c r="I3907" i="11"/>
  <c r="I3908" i="11"/>
  <c r="I3909" i="11"/>
  <c r="I3910" i="11"/>
  <c r="I3911" i="11"/>
  <c r="I3912" i="11"/>
  <c r="I3913" i="11"/>
  <c r="I3914" i="11"/>
  <c r="I3915" i="11"/>
  <c r="I3916" i="11"/>
  <c r="I3917" i="11"/>
  <c r="I3918" i="11"/>
  <c r="I3919" i="11"/>
  <c r="I3920" i="11"/>
  <c r="I3921" i="11"/>
  <c r="I3922" i="11"/>
  <c r="I3923" i="11"/>
  <c r="I3924" i="11"/>
  <c r="I3925" i="11"/>
  <c r="I3926" i="11"/>
  <c r="I3927" i="11"/>
  <c r="I3928" i="11"/>
  <c r="I3929" i="11"/>
  <c r="I3930" i="11"/>
  <c r="I3931" i="11"/>
  <c r="I3932" i="11"/>
  <c r="I3933" i="11"/>
  <c r="I3934" i="11"/>
  <c r="I3935" i="11"/>
  <c r="I3936" i="11"/>
  <c r="I3937" i="11"/>
  <c r="I3938" i="11"/>
  <c r="I3939" i="11"/>
  <c r="I3940" i="11"/>
  <c r="I3941" i="11"/>
  <c r="I3942" i="11"/>
  <c r="I3943" i="11"/>
  <c r="I3944" i="11"/>
  <c r="I3945" i="11"/>
  <c r="I3946" i="11"/>
  <c r="I3947" i="11"/>
  <c r="I3948" i="11"/>
  <c r="I3949" i="11"/>
  <c r="I3950" i="11"/>
  <c r="I3951" i="11"/>
  <c r="I3952" i="11"/>
  <c r="I3953" i="11"/>
  <c r="I3954" i="11"/>
  <c r="I3955" i="11"/>
  <c r="I3956" i="11"/>
  <c r="I3957" i="11"/>
  <c r="I3958" i="11"/>
  <c r="I3959" i="11"/>
  <c r="I3960" i="11"/>
  <c r="I3961" i="11"/>
  <c r="I3962" i="11"/>
  <c r="I3963" i="11"/>
  <c r="I3964" i="11"/>
  <c r="I3965" i="11"/>
  <c r="I3966" i="11"/>
  <c r="I3967" i="11"/>
  <c r="I3968" i="11"/>
  <c r="I3969" i="11"/>
  <c r="I3970" i="11"/>
  <c r="I3971" i="11"/>
  <c r="I3972" i="11"/>
  <c r="I3973" i="11"/>
  <c r="I3974" i="11"/>
  <c r="I3975" i="11"/>
  <c r="I3976" i="11"/>
  <c r="I3977" i="11"/>
  <c r="I3978" i="11"/>
  <c r="I3979" i="11"/>
  <c r="I3980" i="11"/>
  <c r="I3981" i="11"/>
  <c r="I3982" i="11"/>
  <c r="I3983" i="11"/>
  <c r="I3984" i="11"/>
  <c r="I3985" i="11"/>
  <c r="I3986" i="11"/>
  <c r="I3987" i="11"/>
  <c r="I3988" i="11"/>
  <c r="I3989" i="11"/>
  <c r="I3990" i="11"/>
  <c r="I3991" i="11"/>
  <c r="I3992" i="11"/>
  <c r="I3993" i="11"/>
  <c r="I3994" i="11"/>
  <c r="I3995" i="11"/>
  <c r="I3996" i="11"/>
  <c r="I3997" i="11"/>
  <c r="I3998" i="11"/>
  <c r="I3999" i="11"/>
  <c r="I4000" i="11"/>
  <c r="I4001" i="11"/>
  <c r="I4002" i="11"/>
  <c r="I4003" i="11"/>
  <c r="I4004" i="11"/>
  <c r="I4005" i="11"/>
  <c r="I4006" i="11"/>
  <c r="I4007" i="11"/>
  <c r="I4008" i="11"/>
  <c r="I4009" i="11"/>
  <c r="I4010" i="11"/>
  <c r="I4011" i="11"/>
  <c r="I4012" i="11"/>
  <c r="I4013" i="11"/>
  <c r="I4014" i="11"/>
  <c r="I4015" i="11"/>
  <c r="I4016" i="11"/>
  <c r="I4017" i="11"/>
  <c r="I4018" i="11"/>
  <c r="I4019" i="11"/>
  <c r="I4020" i="11"/>
  <c r="I4021" i="11"/>
  <c r="I4022" i="11"/>
  <c r="I4023" i="11"/>
  <c r="I4024" i="11"/>
  <c r="I4025" i="11"/>
  <c r="I4026" i="11"/>
  <c r="I4027" i="11"/>
  <c r="I4028" i="11"/>
  <c r="I4029" i="11"/>
  <c r="I4030" i="11"/>
  <c r="I4031" i="11"/>
  <c r="I4032" i="11"/>
  <c r="I4033" i="11"/>
  <c r="I4034" i="11"/>
  <c r="I4035" i="11"/>
  <c r="I4036" i="11"/>
  <c r="I4037" i="11"/>
  <c r="I4038" i="11"/>
  <c r="I4039" i="11"/>
  <c r="I4040" i="11"/>
  <c r="I4041" i="11"/>
  <c r="I4042" i="11"/>
  <c r="I4043" i="11"/>
  <c r="I4044" i="11"/>
  <c r="I4045" i="11"/>
  <c r="I4046" i="11"/>
  <c r="I4047" i="11"/>
  <c r="I4048" i="11"/>
  <c r="I4049" i="11"/>
  <c r="I4050" i="11"/>
  <c r="I4051" i="11"/>
  <c r="I4052" i="11"/>
  <c r="I4053" i="11"/>
  <c r="I4054" i="11"/>
  <c r="I4055" i="11"/>
  <c r="I4056" i="11"/>
  <c r="I4057" i="11"/>
  <c r="I4058" i="11"/>
  <c r="I4059" i="11"/>
  <c r="I4060" i="11"/>
  <c r="I4061" i="11"/>
  <c r="I4062" i="11"/>
  <c r="I4063" i="11"/>
  <c r="I4064" i="11"/>
  <c r="I4065" i="11"/>
  <c r="I4066" i="11"/>
  <c r="I4067" i="11"/>
  <c r="I4068" i="11"/>
  <c r="I4069" i="11"/>
  <c r="I4070" i="11"/>
  <c r="I4071" i="11"/>
  <c r="I4072" i="11"/>
  <c r="I4073" i="11"/>
  <c r="I4074" i="11"/>
  <c r="I4075" i="11"/>
  <c r="I4076" i="11"/>
  <c r="I4077" i="11"/>
  <c r="I4078" i="11"/>
  <c r="I4079" i="11"/>
  <c r="I4080" i="11"/>
  <c r="I4081" i="11"/>
  <c r="I4082" i="11"/>
  <c r="I4083" i="11"/>
  <c r="I4084" i="11"/>
  <c r="I4085" i="11"/>
  <c r="I4086" i="11"/>
  <c r="I4087" i="11"/>
  <c r="I4088" i="11"/>
  <c r="I4089" i="11"/>
  <c r="I4090" i="11"/>
  <c r="I4091" i="11"/>
  <c r="I4092" i="11"/>
  <c r="I4093" i="11"/>
  <c r="I4094" i="11"/>
  <c r="I4095" i="11"/>
  <c r="I4096" i="11"/>
  <c r="I4097" i="11"/>
  <c r="I4098" i="11"/>
  <c r="I4099" i="11"/>
  <c r="I4100" i="11"/>
  <c r="I4101" i="11"/>
  <c r="I4102" i="11"/>
  <c r="I4103" i="11"/>
  <c r="I4104" i="11"/>
  <c r="I4105" i="11"/>
  <c r="I4106" i="11"/>
  <c r="I4107" i="11"/>
  <c r="I4108" i="11"/>
  <c r="I4109" i="11"/>
  <c r="I4110" i="11"/>
  <c r="I4111" i="11"/>
  <c r="I4112" i="11"/>
  <c r="I4113" i="11"/>
  <c r="I4114" i="11"/>
  <c r="I4115" i="11"/>
  <c r="I4116" i="11"/>
  <c r="I4117" i="11"/>
  <c r="I4118" i="11"/>
  <c r="I4119" i="11"/>
  <c r="I4120" i="11"/>
  <c r="I4121" i="11"/>
  <c r="I4122" i="11"/>
  <c r="I4123" i="11"/>
  <c r="I4124" i="11"/>
  <c r="I4125" i="11"/>
  <c r="I4126" i="11"/>
  <c r="I4127" i="11"/>
  <c r="I4128" i="11"/>
  <c r="I4129" i="11"/>
  <c r="I4130" i="11"/>
  <c r="I4131" i="11"/>
  <c r="I4132" i="11"/>
  <c r="I4133" i="11"/>
  <c r="I4134" i="11"/>
  <c r="I4135" i="11"/>
  <c r="I4136" i="11"/>
  <c r="I4137" i="11"/>
  <c r="I4138" i="11"/>
  <c r="I4139" i="11"/>
  <c r="I4140" i="11"/>
  <c r="I4141" i="11"/>
  <c r="I4142" i="11"/>
  <c r="I4143" i="11"/>
  <c r="I4144" i="11"/>
  <c r="I4145" i="11"/>
  <c r="I4146" i="11"/>
  <c r="I4147" i="11"/>
  <c r="I4148" i="11"/>
  <c r="I4149" i="11"/>
  <c r="I4150" i="11"/>
  <c r="I4151" i="11"/>
  <c r="I4152" i="11"/>
  <c r="I4153" i="11"/>
  <c r="I4154" i="11"/>
  <c r="I4155" i="11"/>
  <c r="I4156" i="11"/>
  <c r="I4157" i="11"/>
  <c r="I4158" i="11"/>
  <c r="I4159" i="11"/>
  <c r="I4160" i="11"/>
  <c r="I4161" i="11"/>
  <c r="I4162" i="11"/>
  <c r="I4163" i="11"/>
  <c r="I4164" i="11"/>
  <c r="I4165" i="11"/>
  <c r="I4166" i="11"/>
  <c r="I4167" i="11"/>
  <c r="I4168" i="11"/>
  <c r="I4169" i="11"/>
  <c r="I4170" i="11"/>
  <c r="I4171" i="11"/>
  <c r="I4172" i="11"/>
  <c r="I4173" i="11"/>
  <c r="I4174" i="11"/>
  <c r="I4175" i="11"/>
  <c r="I4176" i="11"/>
  <c r="I4177" i="11"/>
  <c r="I4178" i="11"/>
  <c r="I4179" i="11"/>
  <c r="I4180" i="11"/>
  <c r="I4181" i="11"/>
  <c r="I4182" i="11"/>
  <c r="I4183" i="11"/>
  <c r="I4184" i="11"/>
  <c r="I4185" i="11"/>
  <c r="I4186" i="11"/>
  <c r="I4187" i="11"/>
  <c r="I4188" i="11"/>
  <c r="I4189" i="11"/>
  <c r="I4190" i="11"/>
  <c r="I4191" i="11"/>
  <c r="I4192" i="11"/>
  <c r="I4193" i="11"/>
  <c r="I4194" i="11"/>
  <c r="I4195" i="11"/>
  <c r="I4196" i="11"/>
  <c r="I4197" i="11"/>
  <c r="I4198" i="11"/>
  <c r="I4199" i="11"/>
  <c r="I4200" i="11"/>
  <c r="I4201" i="11"/>
  <c r="I4202" i="11"/>
  <c r="I4203" i="11"/>
  <c r="I4204" i="11"/>
  <c r="I4205" i="11"/>
  <c r="I4206" i="11"/>
  <c r="I4207" i="11"/>
  <c r="I4208" i="11"/>
  <c r="I4209" i="11"/>
  <c r="I4210" i="11"/>
  <c r="I4211" i="11"/>
  <c r="I4212" i="11"/>
  <c r="I4213" i="11"/>
  <c r="I4214" i="11"/>
  <c r="I4215" i="11"/>
  <c r="I4216" i="11"/>
  <c r="I4217" i="11"/>
  <c r="I4218" i="11"/>
  <c r="I4219" i="11"/>
  <c r="I4220" i="11"/>
  <c r="I4221" i="11"/>
  <c r="I4222" i="11"/>
  <c r="I4223" i="11"/>
  <c r="I4224" i="11"/>
  <c r="I4225" i="11"/>
  <c r="I4226" i="11"/>
  <c r="I4227" i="11"/>
  <c r="I4228" i="11"/>
  <c r="I4229" i="11"/>
  <c r="I4230" i="11"/>
  <c r="I4231" i="11"/>
  <c r="I4232" i="11"/>
  <c r="I4233" i="11"/>
  <c r="I4234" i="11"/>
  <c r="I4235" i="11"/>
  <c r="I4236" i="11"/>
  <c r="I4237" i="11"/>
  <c r="I4238" i="11"/>
  <c r="I4239" i="11"/>
  <c r="I4240" i="11"/>
  <c r="I4241" i="11"/>
  <c r="I4242" i="11"/>
  <c r="I4243" i="11"/>
  <c r="I4244" i="11"/>
  <c r="I4245" i="11"/>
  <c r="I4246" i="11"/>
  <c r="I4247" i="11"/>
  <c r="I4248" i="11"/>
  <c r="I4249" i="11"/>
  <c r="I4250" i="11"/>
  <c r="I4251" i="11"/>
  <c r="I4252" i="11"/>
  <c r="I4253" i="11"/>
  <c r="I4254" i="11"/>
  <c r="I4255" i="11"/>
  <c r="I4256" i="11"/>
  <c r="I4257" i="11"/>
  <c r="I4258" i="11"/>
  <c r="I4259" i="11"/>
  <c r="I4260" i="11"/>
  <c r="I4261" i="11"/>
  <c r="I4262" i="11"/>
  <c r="I4263" i="11"/>
  <c r="I4264" i="11"/>
  <c r="I4265" i="11"/>
  <c r="I4266" i="11"/>
  <c r="I4267" i="11"/>
  <c r="I4268" i="11"/>
  <c r="I4269" i="11"/>
  <c r="I4270" i="11"/>
  <c r="I4271" i="11"/>
  <c r="I4272" i="11"/>
  <c r="I4273" i="11"/>
  <c r="I4274" i="11"/>
  <c r="I4275" i="11"/>
  <c r="I4276" i="11"/>
  <c r="I4277" i="11"/>
  <c r="I4278" i="11"/>
  <c r="I4279" i="11"/>
  <c r="I4280" i="11"/>
  <c r="I4281" i="11"/>
  <c r="I4282" i="11"/>
  <c r="I4283" i="11"/>
  <c r="I4284" i="11"/>
  <c r="I4285" i="11"/>
  <c r="I4286" i="11"/>
  <c r="I4287" i="11"/>
  <c r="I4288" i="11"/>
  <c r="I4289" i="11"/>
  <c r="I4290" i="11"/>
  <c r="I4291" i="11"/>
  <c r="I4292" i="11"/>
  <c r="I4293" i="11"/>
  <c r="I4294" i="11"/>
  <c r="I4295" i="11"/>
  <c r="I4296" i="11"/>
  <c r="I4297" i="11"/>
  <c r="I4298" i="11"/>
  <c r="I4299" i="11"/>
  <c r="I4300" i="11"/>
  <c r="I4301" i="11"/>
  <c r="I4302" i="11"/>
  <c r="I4303" i="11"/>
  <c r="I4304" i="11"/>
  <c r="I4305" i="11"/>
  <c r="I4306" i="11"/>
  <c r="I4307" i="11"/>
  <c r="I4308" i="11"/>
  <c r="I4309" i="11"/>
  <c r="I4310" i="11"/>
  <c r="I4311" i="11"/>
  <c r="I4312" i="11"/>
  <c r="I4313" i="11"/>
  <c r="I4314" i="11"/>
  <c r="I4315" i="11"/>
  <c r="I4316" i="11"/>
  <c r="I4317" i="11"/>
  <c r="I4318" i="11"/>
  <c r="I4319" i="11"/>
  <c r="I4320" i="11"/>
  <c r="I4321" i="11"/>
  <c r="I4322" i="11"/>
  <c r="I4323" i="11"/>
  <c r="I4324" i="11"/>
  <c r="I4325" i="11"/>
  <c r="I4326" i="11"/>
  <c r="I4327" i="11"/>
  <c r="I4328" i="11"/>
  <c r="I4329" i="11"/>
  <c r="I4330" i="11"/>
  <c r="I4331" i="11"/>
  <c r="I4332" i="11"/>
  <c r="I4333" i="11"/>
  <c r="I4334" i="11"/>
  <c r="I4335" i="11"/>
  <c r="I4336" i="11"/>
  <c r="I4337" i="11"/>
  <c r="I4338" i="11"/>
  <c r="I4339" i="11"/>
  <c r="I4340" i="11"/>
  <c r="I4341" i="11"/>
  <c r="I4342" i="11"/>
  <c r="I4343" i="11"/>
  <c r="I4344" i="11"/>
  <c r="I4345" i="11"/>
  <c r="I4346" i="11"/>
  <c r="I4347" i="11"/>
  <c r="I4348" i="11"/>
  <c r="I4349" i="11"/>
  <c r="I4350" i="11"/>
  <c r="I4351" i="11"/>
  <c r="I4352" i="11"/>
  <c r="I4353" i="11"/>
  <c r="I4354" i="11"/>
  <c r="I4355" i="11"/>
  <c r="I4356" i="11"/>
  <c r="I4357" i="11"/>
  <c r="I4358" i="11"/>
  <c r="I4359" i="11"/>
  <c r="I4360" i="11"/>
  <c r="I4361" i="11"/>
  <c r="I4362" i="11"/>
  <c r="I4363" i="11"/>
  <c r="I4364" i="11"/>
  <c r="I4365" i="11"/>
  <c r="I4366" i="11"/>
  <c r="I4367" i="11"/>
  <c r="I4368" i="11"/>
  <c r="I4369" i="11"/>
  <c r="I4370" i="11"/>
  <c r="I4371" i="11"/>
  <c r="I4372" i="11"/>
  <c r="I4373" i="11"/>
  <c r="I4374" i="11"/>
  <c r="I4375" i="11"/>
  <c r="I4376" i="11"/>
  <c r="I4377" i="11"/>
  <c r="I4378" i="11"/>
  <c r="I4379" i="11"/>
  <c r="I4380" i="11"/>
  <c r="I4381" i="11"/>
  <c r="I4382" i="11"/>
  <c r="I4383" i="11"/>
  <c r="I4384" i="11"/>
  <c r="I4385" i="11"/>
  <c r="I4386" i="11"/>
  <c r="I4387" i="11"/>
  <c r="I4388" i="11"/>
  <c r="I4389" i="11"/>
  <c r="I4390" i="11"/>
  <c r="I4391" i="11"/>
  <c r="I4392" i="11"/>
  <c r="I4393" i="11"/>
  <c r="I4394" i="11"/>
  <c r="I4395" i="11"/>
  <c r="I4396" i="11"/>
  <c r="I4397" i="11"/>
  <c r="I4398" i="11"/>
  <c r="I4399" i="11"/>
  <c r="I4400" i="11"/>
  <c r="I4401" i="11"/>
  <c r="I4402" i="11"/>
  <c r="I4403" i="11"/>
  <c r="I4404" i="11"/>
  <c r="I4405" i="11"/>
  <c r="G2168" i="11"/>
  <c r="G2169" i="11"/>
  <c r="G2170" i="11"/>
  <c r="G2171" i="11"/>
  <c r="G2172" i="11"/>
  <c r="G2173" i="11"/>
  <c r="G2174" i="11"/>
  <c r="G2175" i="11"/>
  <c r="G2176" i="11"/>
  <c r="G2177" i="11"/>
  <c r="G2178" i="11"/>
  <c r="G2179" i="11"/>
  <c r="G2180" i="11"/>
  <c r="G2181" i="11"/>
  <c r="G2182" i="11"/>
  <c r="G2183" i="11"/>
  <c r="G2184" i="11"/>
  <c r="G2185" i="11"/>
  <c r="G2186" i="11"/>
  <c r="G2187" i="11"/>
  <c r="G2188" i="11"/>
  <c r="G2189" i="11"/>
  <c r="G2190" i="11"/>
  <c r="G2191" i="11"/>
  <c r="G2192" i="11"/>
  <c r="G2193" i="11"/>
  <c r="G2194" i="11"/>
  <c r="G2195" i="11"/>
  <c r="G2196" i="11"/>
  <c r="G2197" i="11"/>
  <c r="G2198" i="11"/>
  <c r="G2199" i="11"/>
  <c r="G2200" i="11"/>
  <c r="G2201" i="11"/>
  <c r="G2202" i="11"/>
  <c r="G2203" i="11"/>
  <c r="G2204" i="11"/>
  <c r="G2205" i="11"/>
  <c r="G2206" i="11"/>
  <c r="G2207" i="11"/>
  <c r="G2208" i="11"/>
  <c r="G2209" i="11"/>
  <c r="G2210" i="11"/>
  <c r="G2211" i="11"/>
  <c r="G2212" i="11"/>
  <c r="G2213" i="11"/>
  <c r="G2214" i="11"/>
  <c r="G2215" i="11"/>
  <c r="G2216" i="11"/>
  <c r="G2217" i="11"/>
  <c r="G2218" i="11"/>
  <c r="G2219" i="11"/>
  <c r="G2220" i="11"/>
  <c r="G2221" i="11"/>
  <c r="G2222" i="11"/>
  <c r="G2223" i="11"/>
  <c r="G2224" i="11"/>
  <c r="G2225" i="11"/>
  <c r="G2226" i="11"/>
  <c r="G2227" i="11"/>
  <c r="G2228" i="11"/>
  <c r="G2229" i="11"/>
  <c r="G2230" i="11"/>
  <c r="G2231" i="11"/>
  <c r="G2232" i="11"/>
  <c r="G2233" i="11"/>
  <c r="G2234" i="11"/>
  <c r="G2235" i="11"/>
  <c r="G2236" i="11"/>
  <c r="G2237" i="11"/>
  <c r="G2238" i="11"/>
  <c r="G2239" i="11"/>
  <c r="G2240" i="11"/>
  <c r="G2241" i="11"/>
  <c r="G2242" i="11"/>
  <c r="G2243" i="11"/>
  <c r="G2244" i="11"/>
  <c r="G2245" i="11"/>
  <c r="G2246" i="11"/>
  <c r="G2247" i="11"/>
  <c r="G2248" i="11"/>
  <c r="G2249" i="11"/>
  <c r="G2250" i="11"/>
  <c r="G2251" i="11"/>
  <c r="G2252" i="11"/>
  <c r="G2253" i="11"/>
  <c r="G2254" i="11"/>
  <c r="G2255" i="11"/>
  <c r="G2256" i="11"/>
  <c r="G2257" i="11"/>
  <c r="G2258" i="11"/>
  <c r="G2259" i="11"/>
  <c r="G2260" i="11"/>
  <c r="G2261" i="11"/>
  <c r="G2262" i="11"/>
  <c r="G2263" i="11"/>
  <c r="G2264" i="11"/>
  <c r="G2265" i="11"/>
  <c r="G2266" i="11"/>
  <c r="G2267" i="11"/>
  <c r="G2268" i="11"/>
  <c r="G2269" i="11"/>
  <c r="G2270" i="11"/>
  <c r="G2271" i="11"/>
  <c r="G2272" i="11"/>
  <c r="G2273" i="11"/>
  <c r="G2274" i="11"/>
  <c r="G2275" i="11"/>
  <c r="G2276" i="11"/>
  <c r="G2277" i="11"/>
  <c r="G2278" i="11"/>
  <c r="G2279" i="11"/>
  <c r="G2280" i="11"/>
  <c r="G2281" i="11"/>
  <c r="G2282" i="11"/>
  <c r="G2283" i="11"/>
  <c r="G2284" i="11"/>
  <c r="G2285" i="11"/>
  <c r="G2286" i="11"/>
  <c r="G2287" i="11"/>
  <c r="G2288" i="11"/>
  <c r="G2289" i="11"/>
  <c r="G2290" i="11"/>
  <c r="G2291" i="11"/>
  <c r="G2292" i="11"/>
  <c r="G2293" i="11"/>
  <c r="G2294" i="11"/>
  <c r="G2295" i="11"/>
  <c r="G2296" i="11"/>
  <c r="G2297" i="11"/>
  <c r="G2298" i="11"/>
  <c r="G2299" i="11"/>
  <c r="G2300" i="11"/>
  <c r="G2301" i="11"/>
  <c r="G2302" i="11"/>
  <c r="G2303" i="11"/>
  <c r="G2304" i="11"/>
  <c r="G2305" i="11"/>
  <c r="G2306" i="11"/>
  <c r="G2307" i="11"/>
  <c r="G2308" i="11"/>
  <c r="G2309" i="11"/>
  <c r="G2310" i="11"/>
  <c r="G2311" i="11"/>
  <c r="G2312" i="11"/>
  <c r="G2313" i="11"/>
  <c r="G2314" i="11"/>
  <c r="G2315" i="11"/>
  <c r="G2316" i="11"/>
  <c r="G2317" i="11"/>
  <c r="G2318" i="11"/>
  <c r="G2319" i="11"/>
  <c r="G2320" i="11"/>
  <c r="G2321" i="11"/>
  <c r="G2322" i="11"/>
  <c r="G2323" i="11"/>
  <c r="G2324" i="11"/>
  <c r="G2325" i="11"/>
  <c r="G2326" i="11"/>
  <c r="G2327" i="11"/>
  <c r="G2328" i="11"/>
  <c r="G2329" i="11"/>
  <c r="G2330" i="11"/>
  <c r="G2331" i="11"/>
  <c r="G2332" i="11"/>
  <c r="G2333" i="11"/>
  <c r="G2334" i="11"/>
  <c r="G2335" i="11"/>
  <c r="G2336" i="11"/>
  <c r="G2337" i="11"/>
  <c r="G2338" i="11"/>
  <c r="G2339" i="11"/>
  <c r="G2340" i="11"/>
  <c r="G2341" i="11"/>
  <c r="G2342" i="11"/>
  <c r="G2343" i="11"/>
  <c r="G2344" i="11"/>
  <c r="G2345" i="11"/>
  <c r="G2346" i="11"/>
  <c r="G2347" i="11"/>
  <c r="G2348" i="11"/>
  <c r="G2349" i="11"/>
  <c r="G2350" i="11"/>
  <c r="G2351" i="11"/>
  <c r="G2352" i="11"/>
  <c r="G2353" i="11"/>
  <c r="G2354" i="11"/>
  <c r="G2355" i="11"/>
  <c r="G2356" i="11"/>
  <c r="G2357" i="11"/>
  <c r="G2358" i="11"/>
  <c r="G2359" i="11"/>
  <c r="G2360" i="11"/>
  <c r="G2361" i="11"/>
  <c r="G2362" i="11"/>
  <c r="G2363" i="11"/>
  <c r="G2364" i="11"/>
  <c r="G2365" i="11"/>
  <c r="G2366" i="11"/>
  <c r="G2367" i="11"/>
  <c r="G2368" i="11"/>
  <c r="G2369" i="11"/>
  <c r="G2370" i="11"/>
  <c r="G2371" i="11"/>
  <c r="G2372" i="11"/>
  <c r="G2373" i="11"/>
  <c r="G2374" i="11"/>
  <c r="G2375" i="11"/>
  <c r="G2376" i="11"/>
  <c r="G2377" i="11"/>
  <c r="G2378" i="11"/>
  <c r="G2379" i="11"/>
  <c r="G2380" i="11"/>
  <c r="G2381" i="11"/>
  <c r="G2382" i="11"/>
  <c r="G2383" i="11"/>
  <c r="G2384" i="11"/>
  <c r="G2385" i="11"/>
  <c r="G2386" i="11"/>
  <c r="G2387" i="11"/>
  <c r="G2388" i="11"/>
  <c r="G2389" i="11"/>
  <c r="G2390" i="11"/>
  <c r="G2391" i="11"/>
  <c r="G2392" i="11"/>
  <c r="G2393" i="11"/>
  <c r="G2394" i="11"/>
  <c r="G2395" i="11"/>
  <c r="G2396" i="11"/>
  <c r="G2397" i="11"/>
  <c r="G2398" i="11"/>
  <c r="G2399" i="11"/>
  <c r="G2400" i="11"/>
  <c r="G2401" i="11"/>
  <c r="G2402" i="11"/>
  <c r="G2403" i="11"/>
  <c r="G2404" i="11"/>
  <c r="G2405" i="11"/>
  <c r="G2406" i="11"/>
  <c r="G2407" i="11"/>
  <c r="G2408" i="11"/>
  <c r="G2409" i="11"/>
  <c r="G2410" i="11"/>
  <c r="G2411" i="11"/>
  <c r="G2412" i="11"/>
  <c r="G2413" i="11"/>
  <c r="G2414" i="11"/>
  <c r="G2415" i="11"/>
  <c r="G2416" i="11"/>
  <c r="G2417" i="11"/>
  <c r="G2418" i="11"/>
  <c r="G2419" i="11"/>
  <c r="G2420" i="11"/>
  <c r="G2421" i="11"/>
  <c r="G2422" i="11"/>
  <c r="G2423" i="11"/>
  <c r="G2424" i="11"/>
  <c r="G2425" i="11"/>
  <c r="G2426" i="11"/>
  <c r="G2427" i="11"/>
  <c r="G2428" i="11"/>
  <c r="G2429" i="11"/>
  <c r="G2430" i="11"/>
  <c r="G2431" i="11"/>
  <c r="G2432" i="11"/>
  <c r="G2433" i="11"/>
  <c r="G2434" i="11"/>
  <c r="G2435" i="11"/>
  <c r="G2436" i="11"/>
  <c r="G2437" i="11"/>
  <c r="G2438" i="11"/>
  <c r="G2439" i="11"/>
  <c r="G2440" i="11"/>
  <c r="G2441" i="11"/>
  <c r="G2442" i="11"/>
  <c r="G2443" i="11"/>
  <c r="G2444" i="11"/>
  <c r="G2445" i="11"/>
  <c r="G2446" i="11"/>
  <c r="G2447" i="11"/>
  <c r="G2448" i="11"/>
  <c r="G2449" i="11"/>
  <c r="G2450" i="11"/>
  <c r="G2451" i="11"/>
  <c r="G2452" i="11"/>
  <c r="G2453" i="11"/>
  <c r="G2454" i="11"/>
  <c r="G2455" i="11"/>
  <c r="G2456" i="11"/>
  <c r="G2457" i="11"/>
  <c r="G2458" i="11"/>
  <c r="G2459" i="11"/>
  <c r="G2460" i="11"/>
  <c r="G2461" i="11"/>
  <c r="G2462" i="11"/>
  <c r="G2463" i="11"/>
  <c r="G2464" i="11"/>
  <c r="G2465" i="11"/>
  <c r="G2466" i="11"/>
  <c r="G2467" i="11"/>
  <c r="G2468" i="11"/>
  <c r="G2469" i="11"/>
  <c r="G2470" i="11"/>
  <c r="G2471" i="11"/>
  <c r="G2472" i="11"/>
  <c r="G2473" i="11"/>
  <c r="G2474" i="11"/>
  <c r="G2475" i="11"/>
  <c r="G2476" i="11"/>
  <c r="G2477" i="11"/>
  <c r="G2478" i="11"/>
  <c r="G2479" i="11"/>
  <c r="G2480" i="11"/>
  <c r="G2481" i="11"/>
  <c r="G2482" i="11"/>
  <c r="G2483" i="11"/>
  <c r="G2484" i="11"/>
  <c r="G2485" i="11"/>
  <c r="G2486" i="11"/>
  <c r="G2487" i="11"/>
  <c r="G2488" i="11"/>
  <c r="G2489" i="11"/>
  <c r="G2490" i="11"/>
  <c r="G2491" i="11"/>
  <c r="G2492" i="11"/>
  <c r="G2493" i="11"/>
  <c r="G2494" i="11"/>
  <c r="G2495" i="11"/>
  <c r="G2496" i="11"/>
  <c r="G2497" i="11"/>
  <c r="G2498" i="11"/>
  <c r="G2499" i="11"/>
  <c r="G2500" i="11"/>
  <c r="G2501" i="11"/>
  <c r="G2502" i="11"/>
  <c r="G2503" i="11"/>
  <c r="G2504" i="11"/>
  <c r="G2505" i="11"/>
  <c r="G2506" i="11"/>
  <c r="G2507" i="11"/>
  <c r="G2508" i="11"/>
  <c r="G2509" i="11"/>
  <c r="G2510" i="11"/>
  <c r="G2511" i="11"/>
  <c r="G2512" i="11"/>
  <c r="G2513" i="11"/>
  <c r="G2514" i="11"/>
  <c r="G2515" i="11"/>
  <c r="G2516" i="11"/>
  <c r="G2517" i="11"/>
  <c r="G2518" i="11"/>
  <c r="G2519" i="11"/>
  <c r="G2520" i="11"/>
  <c r="G2521" i="11"/>
  <c r="G2522" i="11"/>
  <c r="G2523" i="11"/>
  <c r="G2524" i="11"/>
  <c r="G2525" i="11"/>
  <c r="G2526" i="11"/>
  <c r="G2527" i="11"/>
  <c r="G2528" i="11"/>
  <c r="G2529" i="11"/>
  <c r="G2530" i="11"/>
  <c r="G2531" i="11"/>
  <c r="G2532" i="11"/>
  <c r="G2533" i="11"/>
  <c r="G2534" i="11"/>
  <c r="G2535" i="11"/>
  <c r="G2536" i="11"/>
  <c r="G2537" i="11"/>
  <c r="G2538" i="11"/>
  <c r="G2539" i="11"/>
  <c r="G2540" i="11"/>
  <c r="G2541" i="11"/>
  <c r="G2542" i="11"/>
  <c r="G2543" i="11"/>
  <c r="G2544" i="11"/>
  <c r="G2545" i="11"/>
  <c r="G2546" i="11"/>
  <c r="G2547" i="11"/>
  <c r="G2548" i="11"/>
  <c r="G2549" i="11"/>
  <c r="G2550" i="11"/>
  <c r="G2551" i="11"/>
  <c r="G2552" i="11"/>
  <c r="G2553" i="11"/>
  <c r="G2554" i="11"/>
  <c r="G2555" i="11"/>
  <c r="G2556" i="11"/>
  <c r="G2557" i="11"/>
  <c r="G2558" i="11"/>
  <c r="G2559" i="11"/>
  <c r="G2560" i="11"/>
  <c r="G2561" i="11"/>
  <c r="G2562" i="11"/>
  <c r="G2563" i="11"/>
  <c r="G2564" i="11"/>
  <c r="G2565" i="11"/>
  <c r="G2566" i="11"/>
  <c r="G2567" i="11"/>
  <c r="G2568" i="11"/>
  <c r="G2569" i="11"/>
  <c r="G2570" i="11"/>
  <c r="G2571" i="11"/>
  <c r="G2572" i="11"/>
  <c r="G2573" i="11"/>
  <c r="G2574" i="11"/>
  <c r="G2575" i="11"/>
  <c r="G2576" i="11"/>
  <c r="G2577" i="11"/>
  <c r="G2578" i="11"/>
  <c r="G2579" i="11"/>
  <c r="G2580" i="11"/>
  <c r="G2581" i="11"/>
  <c r="G2582" i="11"/>
  <c r="G2583" i="11"/>
  <c r="G2584" i="11"/>
  <c r="G2585" i="11"/>
  <c r="G2586" i="11"/>
  <c r="G2587" i="11"/>
  <c r="G2588" i="11"/>
  <c r="G2589" i="11"/>
  <c r="G2590" i="11"/>
  <c r="G2591" i="11"/>
  <c r="G2592" i="11"/>
  <c r="G2593" i="11"/>
  <c r="G2594" i="11"/>
  <c r="G2595" i="11"/>
  <c r="G2596" i="11"/>
  <c r="G2597" i="11"/>
  <c r="G2598" i="11"/>
  <c r="G2599" i="11"/>
  <c r="G2600" i="11"/>
  <c r="G2601" i="11"/>
  <c r="G2602" i="11"/>
  <c r="G2603" i="11"/>
  <c r="G2604" i="11"/>
  <c r="G2605" i="11"/>
  <c r="G2606" i="11"/>
  <c r="G2607" i="11"/>
  <c r="G2608" i="11"/>
  <c r="G2609" i="11"/>
  <c r="G2610" i="11"/>
  <c r="G2611" i="11"/>
  <c r="G2612" i="11"/>
  <c r="G2613" i="11"/>
  <c r="G2614" i="11"/>
  <c r="G2615" i="11"/>
  <c r="G2616" i="11"/>
  <c r="G2617" i="11"/>
  <c r="G2618" i="11"/>
  <c r="G2619" i="11"/>
  <c r="G2620" i="11"/>
  <c r="G2621" i="11"/>
  <c r="G2622" i="11"/>
  <c r="G2623" i="11"/>
  <c r="G2624" i="11"/>
  <c r="G2625" i="11"/>
  <c r="G2626" i="11"/>
  <c r="G2627" i="11"/>
  <c r="G2628" i="11"/>
  <c r="G2629" i="11"/>
  <c r="G2630" i="11"/>
  <c r="G2631" i="11"/>
  <c r="G2632" i="11"/>
  <c r="G2633" i="11"/>
  <c r="G2634" i="11"/>
  <c r="G2635" i="11"/>
  <c r="G2636" i="11"/>
  <c r="G2637" i="11"/>
  <c r="G2638" i="11"/>
  <c r="G2639" i="11"/>
  <c r="G2640" i="11"/>
  <c r="G2641" i="11"/>
  <c r="G2642" i="11"/>
  <c r="G2643" i="11"/>
  <c r="G2644" i="11"/>
  <c r="G2645" i="11"/>
  <c r="G2646" i="11"/>
  <c r="G2647" i="11"/>
  <c r="G2648" i="11"/>
  <c r="G2649" i="11"/>
  <c r="G2650" i="11"/>
  <c r="G2651" i="11"/>
  <c r="G2652" i="11"/>
  <c r="G2653" i="11"/>
  <c r="G2654" i="11"/>
  <c r="G2655" i="11"/>
  <c r="G2656" i="11"/>
  <c r="G2657" i="11"/>
  <c r="G2658" i="11"/>
  <c r="G2659" i="11"/>
  <c r="G2660" i="11"/>
  <c r="G2661" i="11"/>
  <c r="G2662" i="11"/>
  <c r="G2663" i="11"/>
  <c r="G2664" i="11"/>
  <c r="G2665" i="11"/>
  <c r="G2666" i="11"/>
  <c r="G2667" i="11"/>
  <c r="G2668" i="11"/>
  <c r="G2669" i="11"/>
  <c r="G2670" i="11"/>
  <c r="G2671" i="11"/>
  <c r="G2672" i="11"/>
  <c r="G2673" i="11"/>
  <c r="G2674" i="11"/>
  <c r="G2675" i="11"/>
  <c r="G2676" i="11"/>
  <c r="G2677" i="11"/>
  <c r="G2678" i="11"/>
  <c r="G2679" i="11"/>
  <c r="G2680" i="11"/>
  <c r="G2681" i="11"/>
  <c r="G2682" i="11"/>
  <c r="G2683" i="11"/>
  <c r="G2684" i="11"/>
  <c r="G2685" i="11"/>
  <c r="G2686" i="11"/>
  <c r="G2687" i="11"/>
  <c r="G2688" i="11"/>
  <c r="G2689" i="11"/>
  <c r="G2690" i="11"/>
  <c r="G2691" i="11"/>
  <c r="G2692" i="11"/>
  <c r="G2693" i="11"/>
  <c r="G2694" i="11"/>
  <c r="G2695" i="11"/>
  <c r="G2696" i="11"/>
  <c r="G2697" i="11"/>
  <c r="G2698" i="11"/>
  <c r="G2699" i="11"/>
  <c r="G2700" i="11"/>
  <c r="G2701" i="11"/>
  <c r="G2702" i="11"/>
  <c r="G2703" i="11"/>
  <c r="G2704" i="11"/>
  <c r="G2705" i="11"/>
  <c r="G2706" i="11"/>
  <c r="G2707" i="11"/>
  <c r="G2708" i="11"/>
  <c r="G2709" i="11"/>
  <c r="G2710" i="11"/>
  <c r="G2711" i="11"/>
  <c r="G2712" i="11"/>
  <c r="G2713" i="11"/>
  <c r="G2714" i="11"/>
  <c r="G2715" i="11"/>
  <c r="G2716" i="11"/>
  <c r="G2717" i="11"/>
  <c r="G2718" i="11"/>
  <c r="G2719" i="11"/>
  <c r="G2720" i="11"/>
  <c r="G2721" i="11"/>
  <c r="G2722" i="11"/>
  <c r="G2723" i="11"/>
  <c r="G2724" i="11"/>
  <c r="G2725" i="11"/>
  <c r="G2726" i="11"/>
  <c r="G2727" i="11"/>
  <c r="G2728" i="11"/>
  <c r="G2729" i="11"/>
  <c r="G2730" i="11"/>
  <c r="G2731" i="11"/>
  <c r="G2732" i="11"/>
  <c r="G2733" i="11"/>
  <c r="G2734" i="11"/>
  <c r="G2735" i="11"/>
  <c r="G2736" i="11"/>
  <c r="G2737" i="11"/>
  <c r="G2738" i="11"/>
  <c r="G2739" i="11"/>
  <c r="G2740" i="11"/>
  <c r="G2741" i="11"/>
  <c r="G2742" i="11"/>
  <c r="G2743" i="11"/>
  <c r="G2744" i="11"/>
  <c r="G2745" i="11"/>
  <c r="G2746" i="11"/>
  <c r="G2747" i="11"/>
  <c r="G2748" i="11"/>
  <c r="G2749" i="11"/>
  <c r="G2750" i="11"/>
  <c r="G2751" i="11"/>
  <c r="G2752" i="11"/>
  <c r="G2753" i="11"/>
  <c r="G2754" i="11"/>
  <c r="G2755" i="11"/>
  <c r="G2756" i="11"/>
  <c r="G2757" i="11"/>
  <c r="G2758" i="11"/>
  <c r="G2759" i="11"/>
  <c r="G2760" i="11"/>
  <c r="G2761" i="11"/>
  <c r="G2762" i="11"/>
  <c r="G2763" i="11"/>
  <c r="G2764" i="11"/>
  <c r="G2765" i="11"/>
  <c r="G2766" i="11"/>
  <c r="G2767" i="11"/>
  <c r="G2768" i="11"/>
  <c r="G2769" i="11"/>
  <c r="G2770" i="11"/>
  <c r="G2771" i="11"/>
  <c r="G2772" i="11"/>
  <c r="G2773" i="11"/>
  <c r="G2774" i="11"/>
  <c r="G2775" i="11"/>
  <c r="G2776" i="11"/>
  <c r="G2777" i="11"/>
  <c r="G2778" i="11"/>
  <c r="G2779" i="11"/>
  <c r="G2780" i="11"/>
  <c r="G2781" i="11"/>
  <c r="G2782" i="11"/>
  <c r="G2783" i="11"/>
  <c r="G2784" i="11"/>
  <c r="G2785" i="11"/>
  <c r="G2786" i="11"/>
  <c r="G2787" i="11"/>
  <c r="G2788" i="11"/>
  <c r="G2789" i="11"/>
  <c r="G2790" i="11"/>
  <c r="G2791" i="11"/>
  <c r="G2792" i="11"/>
  <c r="G2793" i="11"/>
  <c r="G2794" i="11"/>
  <c r="G2795" i="11"/>
  <c r="G2796" i="11"/>
  <c r="G2797" i="11"/>
  <c r="G2798" i="11"/>
  <c r="G2799" i="11"/>
  <c r="G2800" i="11"/>
  <c r="G2801" i="11"/>
  <c r="G2802" i="11"/>
  <c r="G2803" i="11"/>
  <c r="G2804" i="11"/>
  <c r="G2805" i="11"/>
  <c r="G2806" i="11"/>
  <c r="G2807" i="11"/>
  <c r="G2808" i="11"/>
  <c r="G2809" i="11"/>
  <c r="G2810" i="11"/>
  <c r="G2811" i="11"/>
  <c r="G2812" i="11"/>
  <c r="G2813" i="11"/>
  <c r="G2814" i="11"/>
  <c r="G2815" i="11"/>
  <c r="G2816" i="11"/>
  <c r="G2817" i="11"/>
  <c r="G2818" i="11"/>
  <c r="G2819" i="11"/>
  <c r="G2820" i="11"/>
  <c r="G2821" i="11"/>
  <c r="G2822" i="11"/>
  <c r="G2823" i="11"/>
  <c r="G2824" i="11"/>
  <c r="G2825" i="11"/>
  <c r="G2826" i="11"/>
  <c r="G2827" i="11"/>
  <c r="G2828" i="11"/>
  <c r="G2829" i="11"/>
  <c r="G2830" i="11"/>
  <c r="G2831" i="11"/>
  <c r="G2832" i="11"/>
  <c r="G2833" i="11"/>
  <c r="G2834" i="11"/>
  <c r="G2835" i="11"/>
  <c r="G2836" i="11"/>
  <c r="G2837" i="11"/>
  <c r="G2838" i="11"/>
  <c r="G2839" i="11"/>
  <c r="G2840" i="11"/>
  <c r="G2841" i="11"/>
  <c r="G2842" i="11"/>
  <c r="G2843" i="11"/>
  <c r="G2844" i="11"/>
  <c r="G2845" i="11"/>
  <c r="G2846" i="11"/>
  <c r="G2847" i="11"/>
  <c r="G2848" i="11"/>
  <c r="G2849" i="11"/>
  <c r="G2850" i="11"/>
  <c r="G2851" i="11"/>
  <c r="G2852" i="11"/>
  <c r="G2853" i="11"/>
  <c r="G2854" i="11"/>
  <c r="G2855" i="11"/>
  <c r="G2856" i="11"/>
  <c r="G2857" i="11"/>
  <c r="G2858" i="11"/>
  <c r="G2859" i="11"/>
  <c r="G2860" i="11"/>
  <c r="G2861" i="11"/>
  <c r="G2862" i="11"/>
  <c r="G2863" i="11"/>
  <c r="G2864" i="11"/>
  <c r="G2865" i="11"/>
  <c r="G2866" i="11"/>
  <c r="G2867" i="11"/>
  <c r="G2868" i="11"/>
  <c r="G2869" i="11"/>
  <c r="G2870" i="11"/>
  <c r="G2871" i="11"/>
  <c r="G2872" i="11"/>
  <c r="G2873" i="11"/>
  <c r="G2874" i="11"/>
  <c r="G2875" i="11"/>
  <c r="G2876" i="11"/>
  <c r="G2877" i="11"/>
  <c r="G2878" i="11"/>
  <c r="G2879" i="11"/>
  <c r="G2880" i="11"/>
  <c r="G2881" i="11"/>
  <c r="G2882" i="11"/>
  <c r="G2883" i="11"/>
  <c r="G2884" i="11"/>
  <c r="G2885" i="11"/>
  <c r="G2886" i="11"/>
  <c r="G2887" i="11"/>
  <c r="G2888" i="11"/>
  <c r="G2889" i="11"/>
  <c r="G2890" i="11"/>
  <c r="G2891" i="11"/>
  <c r="G2892" i="11"/>
  <c r="G2893" i="11"/>
  <c r="G2894" i="11"/>
  <c r="G2895" i="11"/>
  <c r="G2896" i="11"/>
  <c r="G2897" i="11"/>
  <c r="G2898" i="11"/>
  <c r="G2899" i="11"/>
  <c r="G2900" i="11"/>
  <c r="G2901" i="11"/>
  <c r="G2902" i="11"/>
  <c r="G2903" i="11"/>
  <c r="G2904" i="11"/>
  <c r="G2905" i="11"/>
  <c r="G2906" i="11"/>
  <c r="G2907" i="11"/>
  <c r="G2908" i="11"/>
  <c r="G2909" i="11"/>
  <c r="G2910" i="11"/>
  <c r="G2911" i="11"/>
  <c r="G2912" i="11"/>
  <c r="G2913" i="11"/>
  <c r="G2914" i="11"/>
  <c r="G2915" i="11"/>
  <c r="G2916" i="11"/>
  <c r="G2917" i="11"/>
  <c r="G2918" i="11"/>
  <c r="G2919" i="11"/>
  <c r="G2920" i="11"/>
  <c r="G2921" i="11"/>
  <c r="G2922" i="11"/>
  <c r="G2923" i="11"/>
  <c r="G2924" i="11"/>
  <c r="G2925" i="11"/>
  <c r="G2926" i="11"/>
  <c r="G2927" i="11"/>
  <c r="G2928" i="11"/>
  <c r="G2929" i="11"/>
  <c r="G2930" i="11"/>
  <c r="G2931" i="11"/>
  <c r="G2932" i="11"/>
  <c r="G2933" i="11"/>
  <c r="G2934" i="11"/>
  <c r="G2935" i="11"/>
  <c r="G2936" i="11"/>
  <c r="G2937" i="11"/>
  <c r="G2938" i="11"/>
  <c r="G2939" i="11"/>
  <c r="G2940" i="11"/>
  <c r="G2941" i="11"/>
  <c r="G2942" i="11"/>
  <c r="G2943" i="11"/>
  <c r="G2944" i="11"/>
  <c r="G2945" i="11"/>
  <c r="G2946" i="11"/>
  <c r="G2947" i="11"/>
  <c r="G2948" i="11"/>
  <c r="G2949" i="11"/>
  <c r="G2950" i="11"/>
  <c r="G2951" i="11"/>
  <c r="G2952" i="11"/>
  <c r="G2953" i="11"/>
  <c r="G2954" i="11"/>
  <c r="G2955" i="11"/>
  <c r="G2956" i="11"/>
  <c r="G2957" i="11"/>
  <c r="G2958" i="11"/>
  <c r="G2959" i="11"/>
  <c r="G2960" i="11"/>
  <c r="G2961" i="11"/>
  <c r="G2962" i="11"/>
  <c r="G2963" i="11"/>
  <c r="G2964" i="11"/>
  <c r="G2965" i="11"/>
  <c r="G2966" i="11"/>
  <c r="G2967" i="11"/>
  <c r="G2968" i="11"/>
  <c r="G2969" i="11"/>
  <c r="G2970" i="11"/>
  <c r="G2971" i="11"/>
  <c r="G2972" i="11"/>
  <c r="G2973" i="11"/>
  <c r="G2974" i="11"/>
  <c r="G2975" i="11"/>
  <c r="G2976" i="11"/>
  <c r="G2977" i="11"/>
  <c r="G2978" i="11"/>
  <c r="G2979" i="11"/>
  <c r="G2980" i="11"/>
  <c r="G2981" i="11"/>
  <c r="G2982" i="11"/>
  <c r="G2983" i="11"/>
  <c r="G2984" i="11"/>
  <c r="G2985" i="11"/>
  <c r="G2986" i="11"/>
  <c r="G2987" i="11"/>
  <c r="G2988" i="11"/>
  <c r="G2989" i="11"/>
  <c r="G2990" i="11"/>
  <c r="G2991" i="11"/>
  <c r="G2992" i="11"/>
  <c r="G2993" i="11"/>
  <c r="G2994" i="11"/>
  <c r="G2995" i="11"/>
  <c r="G2996" i="11"/>
  <c r="G2997" i="11"/>
  <c r="G2998" i="11"/>
  <c r="G2999" i="11"/>
  <c r="G3000" i="11"/>
  <c r="G3001" i="11"/>
  <c r="G3002" i="11"/>
  <c r="G3003" i="11"/>
  <c r="G3004" i="11"/>
  <c r="G3005" i="11"/>
  <c r="G3006" i="11"/>
  <c r="G3007" i="11"/>
  <c r="G3008" i="11"/>
  <c r="G3009" i="11"/>
  <c r="G3010" i="11"/>
  <c r="G3011" i="11"/>
  <c r="G3012" i="11"/>
  <c r="G3013" i="11"/>
  <c r="G3014" i="11"/>
  <c r="G3015" i="11"/>
  <c r="G3016" i="11"/>
  <c r="G3017" i="11"/>
  <c r="G3018" i="11"/>
  <c r="G3019" i="11"/>
  <c r="G3020" i="11"/>
  <c r="G3021" i="11"/>
  <c r="G3022" i="11"/>
  <c r="G3023" i="11"/>
  <c r="G3024" i="11"/>
  <c r="G3025" i="11"/>
  <c r="G3026" i="11"/>
  <c r="G3027" i="11"/>
  <c r="G3028" i="11"/>
  <c r="G3029" i="11"/>
  <c r="G3030" i="11"/>
  <c r="G3031" i="11"/>
  <c r="G3032" i="11"/>
  <c r="G3033" i="11"/>
  <c r="G3034" i="11"/>
  <c r="G3035" i="11"/>
  <c r="G3036" i="11"/>
  <c r="G3037" i="11"/>
  <c r="G3038" i="11"/>
  <c r="G3039" i="11"/>
  <c r="G3040" i="11"/>
  <c r="G3041" i="11"/>
  <c r="G3042" i="11"/>
  <c r="G3043" i="11"/>
  <c r="G3044" i="11"/>
  <c r="G3045" i="11"/>
  <c r="G3046" i="11"/>
  <c r="G3047" i="11"/>
  <c r="G3048" i="11"/>
  <c r="G3049" i="11"/>
  <c r="G3050" i="11"/>
  <c r="G3051" i="11"/>
  <c r="G3052" i="11"/>
  <c r="G3053" i="11"/>
  <c r="G3054" i="11"/>
  <c r="G3055" i="11"/>
  <c r="G3056" i="11"/>
  <c r="G3057" i="11"/>
  <c r="G3058" i="11"/>
  <c r="G3059" i="11"/>
  <c r="G3060" i="11"/>
  <c r="G3061" i="11"/>
  <c r="G3062" i="11"/>
  <c r="G3063" i="11"/>
  <c r="G3064" i="11"/>
  <c r="G3065" i="11"/>
  <c r="G3066" i="11"/>
  <c r="G3067" i="11"/>
  <c r="G3068" i="11"/>
  <c r="G3069" i="11"/>
  <c r="G3070" i="11"/>
  <c r="G3071" i="11"/>
  <c r="G3072" i="11"/>
  <c r="G3073" i="11"/>
  <c r="G3074" i="11"/>
  <c r="G3075" i="11"/>
  <c r="G3076" i="11"/>
  <c r="G3077" i="11"/>
  <c r="G3078" i="11"/>
  <c r="G3079" i="11"/>
  <c r="G3080" i="11"/>
  <c r="G3081" i="11"/>
  <c r="G3082" i="11"/>
  <c r="G3083" i="11"/>
  <c r="G3084" i="11"/>
  <c r="G3085" i="11"/>
  <c r="G3086" i="11"/>
  <c r="G3087" i="11"/>
  <c r="G3088" i="11"/>
  <c r="G3089" i="11"/>
  <c r="G3090" i="11"/>
  <c r="G3091" i="11"/>
  <c r="G3092" i="11"/>
  <c r="G3093" i="11"/>
  <c r="G3094" i="11"/>
  <c r="G3095" i="11"/>
  <c r="G3096" i="11"/>
  <c r="G3097" i="11"/>
  <c r="G3098" i="11"/>
  <c r="G3099" i="11"/>
  <c r="G3100" i="11"/>
  <c r="G3101" i="11"/>
  <c r="G3102" i="11"/>
  <c r="G3103" i="11"/>
  <c r="G3104" i="11"/>
  <c r="G3105" i="11"/>
  <c r="G3106" i="11"/>
  <c r="G3107" i="11"/>
  <c r="G3108" i="11"/>
  <c r="G3109" i="11"/>
  <c r="G3110" i="11"/>
  <c r="G3111" i="11"/>
  <c r="G3112" i="11"/>
  <c r="G3113" i="11"/>
  <c r="G3114" i="11"/>
  <c r="G3115" i="11"/>
  <c r="G3116" i="11"/>
  <c r="G3117" i="11"/>
  <c r="G3118" i="11"/>
  <c r="G3119" i="11"/>
  <c r="G3120" i="11"/>
  <c r="G3121" i="11"/>
  <c r="G3122" i="11"/>
  <c r="G3123" i="11"/>
  <c r="G3124" i="11"/>
  <c r="G3125" i="11"/>
  <c r="G3126" i="11"/>
  <c r="G3127" i="11"/>
  <c r="G3128" i="11"/>
  <c r="G3129" i="11"/>
  <c r="G3130" i="11"/>
  <c r="G3131" i="11"/>
  <c r="G3132" i="11"/>
  <c r="G3133" i="11"/>
  <c r="G3134" i="11"/>
  <c r="G3135" i="11"/>
  <c r="G3136" i="11"/>
  <c r="G3137" i="11"/>
  <c r="G3138" i="11"/>
  <c r="G3139" i="11"/>
  <c r="G3140" i="11"/>
  <c r="G3141" i="11"/>
  <c r="G3142" i="11"/>
  <c r="G3143" i="11"/>
  <c r="G3144" i="11"/>
  <c r="G3145" i="11"/>
  <c r="G3146" i="11"/>
  <c r="G3147" i="11"/>
  <c r="G3148" i="11"/>
  <c r="G3149" i="11"/>
  <c r="G3150" i="11"/>
  <c r="G3151" i="11"/>
  <c r="G3152" i="11"/>
  <c r="G3153" i="11"/>
  <c r="G3154" i="11"/>
  <c r="G3155" i="11"/>
  <c r="G3156" i="11"/>
  <c r="G3157" i="11"/>
  <c r="G3158" i="11"/>
  <c r="G3159" i="11"/>
  <c r="G3160" i="11"/>
  <c r="G3161" i="11"/>
  <c r="G3162" i="11"/>
  <c r="G3163" i="11"/>
  <c r="G3164" i="11"/>
  <c r="G3165" i="11"/>
  <c r="G3166" i="11"/>
  <c r="G3167" i="11"/>
  <c r="G3168" i="11"/>
  <c r="G3169" i="11"/>
  <c r="G3170" i="11"/>
  <c r="G3171" i="11"/>
  <c r="G3172" i="11"/>
  <c r="G3173" i="11"/>
  <c r="G3174" i="11"/>
  <c r="G3175" i="11"/>
  <c r="G3176" i="11"/>
  <c r="G3177" i="11"/>
  <c r="G3178" i="11"/>
  <c r="G3179" i="11"/>
  <c r="G3180" i="11"/>
  <c r="G3181" i="11"/>
  <c r="G3182" i="11"/>
  <c r="G3183" i="11"/>
  <c r="G3184" i="11"/>
  <c r="G3185" i="11"/>
  <c r="G3186" i="11"/>
  <c r="G3187" i="11"/>
  <c r="G3188" i="11"/>
  <c r="G3189" i="11"/>
  <c r="G3190" i="11"/>
  <c r="G3191" i="11"/>
  <c r="G3192" i="11"/>
  <c r="G3193" i="11"/>
  <c r="G3194" i="11"/>
  <c r="G3195" i="11"/>
  <c r="G3196" i="11"/>
  <c r="G3197" i="11"/>
  <c r="G3198" i="11"/>
  <c r="G3199" i="11"/>
  <c r="G3200" i="11"/>
  <c r="G3201" i="11"/>
  <c r="G3202" i="11"/>
  <c r="G3203" i="11"/>
  <c r="G3204" i="11"/>
  <c r="G3205" i="11"/>
  <c r="G3206" i="11"/>
  <c r="G3207" i="11"/>
  <c r="G3208" i="11"/>
  <c r="G3209" i="11"/>
  <c r="G3210" i="11"/>
  <c r="G3211" i="11"/>
  <c r="G3212" i="11"/>
  <c r="G3213" i="11"/>
  <c r="G3214" i="11"/>
  <c r="G3215" i="11"/>
  <c r="G3216" i="11"/>
  <c r="G3217" i="11"/>
  <c r="G3218" i="11"/>
  <c r="G3219" i="11"/>
  <c r="G3220" i="11"/>
  <c r="G3221" i="11"/>
  <c r="G3222" i="11"/>
  <c r="G3223" i="11"/>
  <c r="G3224" i="11"/>
  <c r="G3225" i="11"/>
  <c r="G3226" i="11"/>
  <c r="G3227" i="11"/>
  <c r="G3228" i="11"/>
  <c r="G3229" i="11"/>
  <c r="G3230" i="11"/>
  <c r="G3231" i="11"/>
  <c r="G3232" i="11"/>
  <c r="G3233" i="11"/>
  <c r="G3234" i="11"/>
  <c r="G3235" i="11"/>
  <c r="G3236" i="11"/>
  <c r="G3237" i="11"/>
  <c r="G3238" i="11"/>
  <c r="G3239" i="11"/>
  <c r="G3240" i="11"/>
  <c r="G3241" i="11"/>
  <c r="G3242" i="11"/>
  <c r="G3243" i="11"/>
  <c r="G3244" i="11"/>
  <c r="G3245" i="11"/>
  <c r="G3246" i="11"/>
  <c r="G3247" i="11"/>
  <c r="G3248" i="11"/>
  <c r="G3249" i="11"/>
  <c r="G3250" i="11"/>
  <c r="G3251" i="11"/>
  <c r="G3252" i="11"/>
  <c r="G3253" i="11"/>
  <c r="G3254" i="11"/>
  <c r="G3255" i="11"/>
  <c r="G3256" i="11"/>
  <c r="G3257" i="11"/>
  <c r="G3258" i="11"/>
  <c r="G3259" i="11"/>
  <c r="G3260" i="11"/>
  <c r="G3261" i="11"/>
  <c r="G3262" i="11"/>
  <c r="G3263" i="11"/>
  <c r="G3264" i="11"/>
  <c r="G3265" i="11"/>
  <c r="G3266" i="11"/>
  <c r="G3267" i="11"/>
  <c r="G3268" i="11"/>
  <c r="G3269" i="11"/>
  <c r="G3270" i="11"/>
  <c r="G3271" i="11"/>
  <c r="G3272" i="11"/>
  <c r="G3273" i="11"/>
  <c r="G3274" i="11"/>
  <c r="G3275" i="11"/>
  <c r="G3276" i="11"/>
  <c r="G3277" i="11"/>
  <c r="G3278" i="11"/>
  <c r="G3279" i="11"/>
  <c r="G3280" i="11"/>
  <c r="G3281" i="11"/>
  <c r="G3282" i="11"/>
  <c r="G3283" i="11"/>
  <c r="G3284" i="11"/>
  <c r="G3285" i="11"/>
  <c r="G3286" i="11"/>
  <c r="G3287" i="11"/>
  <c r="G3288" i="11"/>
  <c r="G3289" i="11"/>
  <c r="G3290" i="11"/>
  <c r="G3291" i="11"/>
  <c r="G3292" i="11"/>
  <c r="G3293" i="11"/>
  <c r="G3294" i="11"/>
  <c r="G3295" i="11"/>
  <c r="G3296" i="11"/>
  <c r="G3297" i="11"/>
  <c r="G3298" i="11"/>
  <c r="G3299" i="11"/>
  <c r="G3300" i="11"/>
  <c r="G3301" i="11"/>
  <c r="G3302" i="11"/>
  <c r="G3303" i="11"/>
  <c r="G3304" i="11"/>
  <c r="G3305" i="11"/>
  <c r="G3306" i="11"/>
  <c r="G3307" i="11"/>
  <c r="G3308" i="11"/>
  <c r="G3309" i="11"/>
  <c r="G3310" i="11"/>
  <c r="G3311" i="11"/>
  <c r="G3312" i="11"/>
  <c r="G3313" i="11"/>
  <c r="G3314" i="11"/>
  <c r="G3315" i="11"/>
  <c r="G3316" i="11"/>
  <c r="G3317" i="11"/>
  <c r="G3318" i="11"/>
  <c r="G3319" i="11"/>
  <c r="G3320" i="11"/>
  <c r="G3321" i="11"/>
  <c r="G3322" i="11"/>
  <c r="G3323" i="11"/>
  <c r="G3324" i="11"/>
  <c r="G3325" i="11"/>
  <c r="G3326" i="11"/>
  <c r="G3327" i="11"/>
  <c r="G3328" i="11"/>
  <c r="G3329" i="11"/>
  <c r="G3330" i="11"/>
  <c r="G3331" i="11"/>
  <c r="G3332" i="11"/>
  <c r="G3333" i="11"/>
  <c r="G3334" i="11"/>
  <c r="G3335" i="11"/>
  <c r="G3336" i="11"/>
  <c r="G3337" i="11"/>
  <c r="G3338" i="11"/>
  <c r="G3339" i="11"/>
  <c r="G3340" i="11"/>
  <c r="G3341" i="11"/>
  <c r="G3342" i="11"/>
  <c r="G3343" i="11"/>
  <c r="G3344" i="11"/>
  <c r="G3345" i="11"/>
  <c r="G3346" i="11"/>
  <c r="G3347" i="11"/>
  <c r="G3348" i="11"/>
  <c r="G3349" i="11"/>
  <c r="G3350" i="11"/>
  <c r="G3351" i="11"/>
  <c r="G3352" i="11"/>
  <c r="G3353" i="11"/>
  <c r="G3354" i="11"/>
  <c r="G3355" i="11"/>
  <c r="G3356" i="11"/>
  <c r="G3357" i="11"/>
  <c r="G3358" i="11"/>
  <c r="G3359" i="11"/>
  <c r="G3360" i="11"/>
  <c r="G3361" i="11"/>
  <c r="G3362" i="11"/>
  <c r="G3363" i="11"/>
  <c r="G3364" i="11"/>
  <c r="G3365" i="11"/>
  <c r="G3366" i="11"/>
  <c r="G3367" i="11"/>
  <c r="G3368" i="11"/>
  <c r="G3369" i="11"/>
  <c r="G3370" i="11"/>
  <c r="G3371" i="11"/>
  <c r="G3372" i="11"/>
  <c r="G3373" i="11"/>
  <c r="G3374" i="11"/>
  <c r="G3375" i="11"/>
  <c r="G3376" i="11"/>
  <c r="G3377" i="11"/>
  <c r="G3378" i="11"/>
  <c r="G3379" i="11"/>
  <c r="G3380" i="11"/>
  <c r="G3381" i="11"/>
  <c r="G3382" i="11"/>
  <c r="G3383" i="11"/>
  <c r="G3384" i="11"/>
  <c r="G3385" i="11"/>
  <c r="G3386" i="11"/>
  <c r="G3387" i="11"/>
  <c r="G3388" i="11"/>
  <c r="G3389" i="11"/>
  <c r="G3390" i="11"/>
  <c r="G3391" i="11"/>
  <c r="G3392" i="11"/>
  <c r="G3393" i="11"/>
  <c r="G3394" i="11"/>
  <c r="G3395" i="11"/>
  <c r="G3396" i="11"/>
  <c r="G3397" i="11"/>
  <c r="G3398" i="11"/>
  <c r="G3399" i="11"/>
  <c r="G3400" i="11"/>
  <c r="G3401" i="11"/>
  <c r="G3402" i="11"/>
  <c r="G3403" i="11"/>
  <c r="G3404" i="11"/>
  <c r="G3405" i="11"/>
  <c r="G3406" i="11"/>
  <c r="G3407" i="11"/>
  <c r="G3408" i="11"/>
  <c r="G3409" i="11"/>
  <c r="G3410" i="11"/>
  <c r="G3411" i="11"/>
  <c r="G3412" i="11"/>
  <c r="G3413" i="11"/>
  <c r="G3414" i="11"/>
  <c r="G3415" i="11"/>
  <c r="G3416" i="11"/>
  <c r="G3417" i="11"/>
  <c r="G3418" i="11"/>
  <c r="G3419" i="11"/>
  <c r="G3420" i="11"/>
  <c r="G3421" i="11"/>
  <c r="G3422" i="11"/>
  <c r="G3423" i="11"/>
  <c r="G3424" i="11"/>
  <c r="G3425" i="11"/>
  <c r="G3426" i="11"/>
  <c r="G3427" i="11"/>
  <c r="G3428" i="11"/>
  <c r="G3429" i="11"/>
  <c r="G3430" i="11"/>
  <c r="G3431" i="11"/>
  <c r="G3432" i="11"/>
  <c r="G3433" i="11"/>
  <c r="G3434" i="11"/>
  <c r="G3435" i="11"/>
  <c r="G3436" i="11"/>
  <c r="G3437" i="11"/>
  <c r="G3438" i="11"/>
  <c r="G3439" i="11"/>
  <c r="G3440" i="11"/>
  <c r="G3441" i="11"/>
  <c r="G3442" i="11"/>
  <c r="G3443" i="11"/>
  <c r="G3444" i="11"/>
  <c r="G3445" i="11"/>
  <c r="G3446" i="11"/>
  <c r="G3447" i="11"/>
  <c r="G3448" i="11"/>
  <c r="G3449" i="11"/>
  <c r="G3450" i="11"/>
  <c r="G3451" i="11"/>
  <c r="G3452" i="11"/>
  <c r="G3453" i="11"/>
  <c r="G3454" i="11"/>
  <c r="G3455" i="11"/>
  <c r="G3456" i="11"/>
  <c r="G3457" i="11"/>
  <c r="G3458" i="11"/>
  <c r="G3459" i="11"/>
  <c r="G3460" i="11"/>
  <c r="G3461" i="11"/>
  <c r="G3462" i="11"/>
  <c r="G3463" i="11"/>
  <c r="G3464" i="11"/>
  <c r="G3465" i="11"/>
  <c r="G3466" i="11"/>
  <c r="G3467" i="11"/>
  <c r="G3468" i="11"/>
  <c r="G3469" i="11"/>
  <c r="G3470" i="11"/>
  <c r="G3471" i="11"/>
  <c r="G3472" i="11"/>
  <c r="G3473" i="11"/>
  <c r="G3474" i="11"/>
  <c r="G3475" i="11"/>
  <c r="G3476" i="11"/>
  <c r="G3477" i="11"/>
  <c r="G3478" i="11"/>
  <c r="G3479" i="11"/>
  <c r="G3480" i="11"/>
  <c r="G3481" i="11"/>
  <c r="G3482" i="11"/>
  <c r="G3483" i="11"/>
  <c r="G3484" i="11"/>
  <c r="G3485" i="11"/>
  <c r="G3486" i="11"/>
  <c r="G3487" i="11"/>
  <c r="G3488" i="11"/>
  <c r="G3489" i="11"/>
  <c r="G3490" i="11"/>
  <c r="G3491" i="11"/>
  <c r="G3492" i="11"/>
  <c r="G3493" i="11"/>
  <c r="G3494" i="11"/>
  <c r="G3495" i="11"/>
  <c r="G3496" i="11"/>
  <c r="G3497" i="11"/>
  <c r="G3498" i="11"/>
  <c r="G3499" i="11"/>
  <c r="G3500" i="11"/>
  <c r="G3501" i="11"/>
  <c r="G3502" i="11"/>
  <c r="G3503" i="11"/>
  <c r="G3504" i="11"/>
  <c r="G3505" i="11"/>
  <c r="G3506" i="11"/>
  <c r="G3507" i="11"/>
  <c r="G3508" i="11"/>
  <c r="G3509" i="11"/>
  <c r="G3510" i="11"/>
  <c r="G3511" i="11"/>
  <c r="G3512" i="11"/>
  <c r="G3513" i="11"/>
  <c r="G3514" i="11"/>
  <c r="G3515" i="11"/>
  <c r="G3516" i="11"/>
  <c r="G3517" i="11"/>
  <c r="G3518" i="11"/>
  <c r="G3519" i="11"/>
  <c r="G3520" i="11"/>
  <c r="G3521" i="11"/>
  <c r="G3522" i="11"/>
  <c r="G3523" i="11"/>
  <c r="G3524" i="11"/>
  <c r="G3525" i="11"/>
  <c r="G3526" i="11"/>
  <c r="G3527" i="11"/>
  <c r="G3528" i="11"/>
  <c r="G3529" i="11"/>
  <c r="G3530" i="11"/>
  <c r="G3531" i="11"/>
  <c r="G3532" i="11"/>
  <c r="G3533" i="11"/>
  <c r="G3534" i="11"/>
  <c r="G3535" i="11"/>
  <c r="G3536" i="11"/>
  <c r="G3537" i="11"/>
  <c r="G3538" i="11"/>
  <c r="G3539" i="11"/>
  <c r="G3540" i="11"/>
  <c r="G3541" i="11"/>
  <c r="G3542" i="11"/>
  <c r="G3543" i="11"/>
  <c r="G3544" i="11"/>
  <c r="G3545" i="11"/>
  <c r="G3546" i="11"/>
  <c r="G3547" i="11"/>
  <c r="G3548" i="11"/>
  <c r="G3549" i="11"/>
  <c r="G3550" i="11"/>
  <c r="G3551" i="11"/>
  <c r="G3552" i="11"/>
  <c r="G3553" i="11"/>
  <c r="G3554" i="11"/>
  <c r="G3555" i="11"/>
  <c r="G3556" i="11"/>
  <c r="G3557" i="11"/>
  <c r="G3558" i="11"/>
  <c r="G3559" i="11"/>
  <c r="G3560" i="11"/>
  <c r="G3561" i="11"/>
  <c r="G3562" i="11"/>
  <c r="G3563" i="11"/>
  <c r="G3564" i="11"/>
  <c r="G3565" i="11"/>
  <c r="G3566" i="11"/>
  <c r="G3567" i="11"/>
  <c r="G3568" i="11"/>
  <c r="G3569" i="11"/>
  <c r="G3570" i="11"/>
  <c r="G3571" i="11"/>
  <c r="G3572" i="11"/>
  <c r="G3573" i="11"/>
  <c r="G3574" i="11"/>
  <c r="G3575" i="11"/>
  <c r="G3576" i="11"/>
  <c r="G3577" i="11"/>
  <c r="G3578" i="11"/>
  <c r="G3579" i="11"/>
  <c r="G3580" i="11"/>
  <c r="G3581" i="11"/>
  <c r="G3582" i="11"/>
  <c r="G3583" i="11"/>
  <c r="G3584" i="11"/>
  <c r="G3585" i="11"/>
  <c r="G3586" i="11"/>
  <c r="G3587" i="11"/>
  <c r="G3588" i="11"/>
  <c r="G3589" i="11"/>
  <c r="G3590" i="11"/>
  <c r="G3591" i="11"/>
  <c r="G3592" i="11"/>
  <c r="G3593" i="11"/>
  <c r="G3594" i="11"/>
  <c r="G3595" i="11"/>
  <c r="G3596" i="11"/>
  <c r="G3597" i="11"/>
  <c r="G3598" i="11"/>
  <c r="G3599" i="11"/>
  <c r="G3600" i="11"/>
  <c r="G3601" i="11"/>
  <c r="G3602" i="11"/>
  <c r="G3603" i="11"/>
  <c r="G3604" i="11"/>
  <c r="G3605" i="11"/>
  <c r="G3606" i="11"/>
  <c r="G3607" i="11"/>
  <c r="G3608" i="11"/>
  <c r="G3609" i="11"/>
  <c r="G3610" i="11"/>
  <c r="G3611" i="11"/>
  <c r="G3612" i="11"/>
  <c r="G3613" i="11"/>
  <c r="G3614" i="11"/>
  <c r="G3615" i="11"/>
  <c r="G3616" i="11"/>
  <c r="G3617" i="11"/>
  <c r="G3618" i="11"/>
  <c r="G3619" i="11"/>
  <c r="G3620" i="11"/>
  <c r="G3621" i="11"/>
  <c r="G3622" i="11"/>
  <c r="G3623" i="11"/>
  <c r="G3624" i="11"/>
  <c r="G3625" i="11"/>
  <c r="G3626" i="11"/>
  <c r="G3627" i="11"/>
  <c r="G3628" i="11"/>
  <c r="G3629" i="11"/>
  <c r="G3630" i="11"/>
  <c r="G3631" i="11"/>
  <c r="G3632" i="11"/>
  <c r="G3633" i="11"/>
  <c r="G3634" i="11"/>
  <c r="G3635" i="11"/>
  <c r="G3636" i="11"/>
  <c r="G3637" i="11"/>
  <c r="G3638" i="11"/>
  <c r="G3639" i="11"/>
  <c r="G3640" i="11"/>
  <c r="G3641" i="11"/>
  <c r="G3642" i="11"/>
  <c r="G3643" i="11"/>
  <c r="G3644" i="11"/>
  <c r="G3645" i="11"/>
  <c r="G3646" i="11"/>
  <c r="G3647" i="11"/>
  <c r="G3648" i="11"/>
  <c r="G3649" i="11"/>
  <c r="G3650" i="11"/>
  <c r="G3651" i="11"/>
  <c r="G3652" i="11"/>
  <c r="G3653" i="11"/>
  <c r="G3654" i="11"/>
  <c r="G3655" i="11"/>
  <c r="G3656" i="11"/>
  <c r="G3657" i="11"/>
  <c r="G3658" i="11"/>
  <c r="G3659" i="11"/>
  <c r="G3660" i="11"/>
  <c r="G3661" i="11"/>
  <c r="G3662" i="11"/>
  <c r="G3663" i="11"/>
  <c r="G3664" i="11"/>
  <c r="G3665" i="11"/>
  <c r="G3666" i="11"/>
  <c r="G3667" i="11"/>
  <c r="G3668" i="11"/>
  <c r="G3669" i="11"/>
  <c r="G3670" i="11"/>
  <c r="G3671" i="11"/>
  <c r="G3672" i="11"/>
  <c r="G3673" i="11"/>
  <c r="G3674" i="11"/>
  <c r="G3675" i="11"/>
  <c r="G3676" i="11"/>
  <c r="G3677" i="11"/>
  <c r="G3678" i="11"/>
  <c r="G3679" i="11"/>
  <c r="G3680" i="11"/>
  <c r="G3681" i="11"/>
  <c r="G3682" i="11"/>
  <c r="G3683" i="11"/>
  <c r="G3684" i="11"/>
  <c r="G3685" i="11"/>
  <c r="G3686" i="11"/>
  <c r="G3687" i="11"/>
  <c r="G3688" i="11"/>
  <c r="G3689" i="11"/>
  <c r="G3690" i="11"/>
  <c r="G3691" i="11"/>
  <c r="G3692" i="11"/>
  <c r="G3693" i="11"/>
  <c r="G3694" i="11"/>
  <c r="G3695" i="11"/>
  <c r="G3696" i="11"/>
  <c r="G3697" i="11"/>
  <c r="G3698" i="11"/>
  <c r="G3699" i="11"/>
  <c r="G3700" i="11"/>
  <c r="G3701" i="11"/>
  <c r="G3702" i="11"/>
  <c r="G3703" i="11"/>
  <c r="G3704" i="11"/>
  <c r="G3705" i="11"/>
  <c r="G3706" i="11"/>
  <c r="G3707" i="11"/>
  <c r="G3708" i="11"/>
  <c r="G3709" i="11"/>
  <c r="G3710" i="11"/>
  <c r="G3711" i="11"/>
  <c r="G3712" i="11"/>
  <c r="G3713" i="11"/>
  <c r="G3714" i="11"/>
  <c r="G3715" i="11"/>
  <c r="G3716" i="11"/>
  <c r="G3717" i="11"/>
  <c r="G3718" i="11"/>
  <c r="G3719" i="11"/>
  <c r="G3720" i="11"/>
  <c r="G3721" i="11"/>
  <c r="G3722" i="11"/>
  <c r="G3723" i="11"/>
  <c r="G3724" i="11"/>
  <c r="G3725" i="11"/>
  <c r="G3726" i="11"/>
  <c r="G3727" i="11"/>
  <c r="G3728" i="11"/>
  <c r="G3729" i="11"/>
  <c r="G3730" i="11"/>
  <c r="G3731" i="11"/>
  <c r="G3732" i="11"/>
  <c r="G3733" i="11"/>
  <c r="G3734" i="11"/>
  <c r="G3735" i="11"/>
  <c r="G3736" i="11"/>
  <c r="G3737" i="11"/>
  <c r="G3738" i="11"/>
  <c r="G3739" i="11"/>
  <c r="G3740" i="11"/>
  <c r="G3741" i="11"/>
  <c r="G3742" i="11"/>
  <c r="G3743" i="11"/>
  <c r="G3744" i="11"/>
  <c r="G3745" i="11"/>
  <c r="G3746" i="11"/>
  <c r="G3747" i="11"/>
  <c r="G3748" i="11"/>
  <c r="G3749" i="11"/>
  <c r="G3750" i="11"/>
  <c r="G3751" i="11"/>
  <c r="G3752" i="11"/>
  <c r="G3753" i="11"/>
  <c r="G3754" i="11"/>
  <c r="G3755" i="11"/>
  <c r="G3756" i="11"/>
  <c r="G3757" i="11"/>
  <c r="G3758" i="11"/>
  <c r="G3759" i="11"/>
  <c r="G3760" i="11"/>
  <c r="G3761" i="11"/>
  <c r="G3762" i="11"/>
  <c r="G3763" i="11"/>
  <c r="G3764" i="11"/>
  <c r="G3765" i="11"/>
  <c r="G3766" i="11"/>
  <c r="G3767" i="11"/>
  <c r="G3768" i="11"/>
  <c r="G3769" i="11"/>
  <c r="G3770" i="11"/>
  <c r="G3771" i="11"/>
  <c r="G3772" i="11"/>
  <c r="G3773" i="11"/>
  <c r="G3774" i="11"/>
  <c r="G3775" i="11"/>
  <c r="G3776" i="11"/>
  <c r="G3777" i="11"/>
  <c r="G3778" i="11"/>
  <c r="G3779" i="11"/>
  <c r="G3780" i="11"/>
  <c r="G3781" i="11"/>
  <c r="G3782" i="11"/>
  <c r="G3783" i="11"/>
  <c r="G3784" i="11"/>
  <c r="G3785" i="11"/>
  <c r="G3786" i="11"/>
  <c r="G3787" i="11"/>
  <c r="G3788" i="11"/>
  <c r="G3789" i="11"/>
  <c r="G3790" i="11"/>
  <c r="G3791" i="11"/>
  <c r="G3792" i="11"/>
  <c r="G3793" i="11"/>
  <c r="G3794" i="11"/>
  <c r="G3795" i="11"/>
  <c r="G3796" i="11"/>
  <c r="G3797" i="11"/>
  <c r="G3798" i="11"/>
  <c r="G3799" i="11"/>
  <c r="G3800" i="11"/>
  <c r="G3801" i="11"/>
  <c r="G3802" i="11"/>
  <c r="G3803" i="11"/>
  <c r="G3804" i="11"/>
  <c r="G3805" i="11"/>
  <c r="G3806" i="11"/>
  <c r="G3807" i="11"/>
  <c r="G3808" i="11"/>
  <c r="G3809" i="11"/>
  <c r="G3810" i="11"/>
  <c r="G3811" i="11"/>
  <c r="G3812" i="11"/>
  <c r="G3813" i="11"/>
  <c r="G3814" i="11"/>
  <c r="G3815" i="11"/>
  <c r="G3816" i="11"/>
  <c r="G3817" i="11"/>
  <c r="G3818" i="11"/>
  <c r="G3819" i="11"/>
  <c r="G3820" i="11"/>
  <c r="G3821" i="11"/>
  <c r="G3822" i="11"/>
  <c r="G3823" i="11"/>
  <c r="G3824" i="11"/>
  <c r="G3825" i="11"/>
  <c r="G3826" i="11"/>
  <c r="G3827" i="11"/>
  <c r="G3828" i="11"/>
  <c r="G3829" i="11"/>
  <c r="G3830" i="11"/>
  <c r="G3831" i="11"/>
  <c r="G3832" i="11"/>
  <c r="G3833" i="11"/>
  <c r="G3834" i="11"/>
  <c r="G3835" i="11"/>
  <c r="G3836" i="11"/>
  <c r="G3837" i="11"/>
  <c r="G3838" i="11"/>
  <c r="G3839" i="11"/>
  <c r="G3840" i="11"/>
  <c r="G3841" i="11"/>
  <c r="G3842" i="11"/>
  <c r="G3843" i="11"/>
  <c r="G3844" i="11"/>
  <c r="G3845" i="11"/>
  <c r="G3846" i="11"/>
  <c r="G3847" i="11"/>
  <c r="G3848" i="11"/>
  <c r="G3849" i="11"/>
  <c r="G3850" i="11"/>
  <c r="G3851" i="11"/>
  <c r="G3852" i="11"/>
  <c r="G3853" i="11"/>
  <c r="G3854" i="11"/>
  <c r="G3855" i="11"/>
  <c r="G3856" i="11"/>
  <c r="G3857" i="11"/>
  <c r="G3858" i="11"/>
  <c r="G3859" i="11"/>
  <c r="G3860" i="11"/>
  <c r="G3861" i="11"/>
  <c r="G3862" i="11"/>
  <c r="G3863" i="11"/>
  <c r="G3864" i="11"/>
  <c r="G3865" i="11"/>
  <c r="G3866" i="11"/>
  <c r="G3867" i="11"/>
  <c r="G3868" i="11"/>
  <c r="G3869" i="11"/>
  <c r="G3870" i="11"/>
  <c r="G3871" i="11"/>
  <c r="G3872" i="11"/>
  <c r="G3873" i="11"/>
  <c r="G3874" i="11"/>
  <c r="G3875" i="11"/>
  <c r="G3876" i="11"/>
  <c r="G3877" i="11"/>
  <c r="G3878" i="11"/>
  <c r="G3879" i="11"/>
  <c r="G3880" i="11"/>
  <c r="G3881" i="11"/>
  <c r="G3882" i="11"/>
  <c r="G3883" i="11"/>
  <c r="G3884" i="11"/>
  <c r="G3885" i="11"/>
  <c r="G3886" i="11"/>
  <c r="G3887" i="11"/>
  <c r="G3888" i="11"/>
  <c r="G3889" i="11"/>
  <c r="G3890" i="11"/>
  <c r="G3891" i="11"/>
  <c r="G3892" i="11"/>
  <c r="G3893" i="11"/>
  <c r="G3894" i="11"/>
  <c r="G3895" i="11"/>
  <c r="G3896" i="11"/>
  <c r="G3897" i="11"/>
  <c r="G3898" i="11"/>
  <c r="G3899" i="11"/>
  <c r="G3900" i="11"/>
  <c r="G3901" i="11"/>
  <c r="G3902" i="11"/>
  <c r="G3903" i="11"/>
  <c r="G3904" i="11"/>
  <c r="G3905" i="11"/>
  <c r="G3906" i="11"/>
  <c r="G3907" i="11"/>
  <c r="G3908" i="11"/>
  <c r="G3909" i="11"/>
  <c r="G3910" i="11"/>
  <c r="G3911" i="11"/>
  <c r="G3912" i="11"/>
  <c r="G3913" i="11"/>
  <c r="G3914" i="11"/>
  <c r="G3915" i="11"/>
  <c r="G3916" i="11"/>
  <c r="G3917" i="11"/>
  <c r="G3918" i="11"/>
  <c r="G3919" i="11"/>
  <c r="G3920" i="11"/>
  <c r="G3921" i="11"/>
  <c r="G3922" i="11"/>
  <c r="G3923" i="11"/>
  <c r="G3924" i="11"/>
  <c r="G3925" i="11"/>
  <c r="G3926" i="11"/>
  <c r="G3927" i="11"/>
  <c r="G3928" i="11"/>
  <c r="G3929" i="11"/>
  <c r="G3930" i="11"/>
  <c r="G3931" i="11"/>
  <c r="G3932" i="11"/>
  <c r="G3933" i="11"/>
  <c r="G3934" i="11"/>
  <c r="G3935" i="11"/>
  <c r="G3936" i="11"/>
  <c r="G3937" i="11"/>
  <c r="G3938" i="11"/>
  <c r="G3939" i="11"/>
  <c r="G3940" i="11"/>
  <c r="G3941" i="11"/>
  <c r="G3942" i="11"/>
  <c r="G3943" i="11"/>
  <c r="G3944" i="11"/>
  <c r="G3945" i="11"/>
  <c r="G3946" i="11"/>
  <c r="G3947" i="11"/>
  <c r="G3948" i="11"/>
  <c r="G3949" i="11"/>
  <c r="G3950" i="11"/>
  <c r="G3951" i="11"/>
  <c r="G3952" i="11"/>
  <c r="G3953" i="11"/>
  <c r="G3954" i="11"/>
  <c r="G3955" i="11"/>
  <c r="G3956" i="11"/>
  <c r="G3957" i="11"/>
  <c r="G3958" i="11"/>
  <c r="G3959" i="11"/>
  <c r="G3960" i="11"/>
  <c r="G3961" i="11"/>
  <c r="G3962" i="11"/>
  <c r="G3963" i="11"/>
  <c r="G3964" i="11"/>
  <c r="G3965" i="11"/>
  <c r="G3966" i="11"/>
  <c r="G3967" i="11"/>
  <c r="G3968" i="11"/>
  <c r="G3969" i="11"/>
  <c r="G3970" i="11"/>
  <c r="G3971" i="11"/>
  <c r="G3972" i="11"/>
  <c r="G3973" i="11"/>
  <c r="G3974" i="11"/>
  <c r="G3975" i="11"/>
  <c r="G3976" i="11"/>
  <c r="G3977" i="11"/>
  <c r="G3978" i="11"/>
  <c r="G3979" i="11"/>
  <c r="G3980" i="11"/>
  <c r="G3981" i="11"/>
  <c r="G3982" i="11"/>
  <c r="G3983" i="11"/>
  <c r="G3984" i="11"/>
  <c r="G3985" i="11"/>
  <c r="G3986" i="11"/>
  <c r="G3987" i="11"/>
  <c r="G3988" i="11"/>
  <c r="G3989" i="11"/>
  <c r="G3990" i="11"/>
  <c r="G3991" i="11"/>
  <c r="G3992" i="11"/>
  <c r="G3993" i="11"/>
  <c r="G3994" i="11"/>
  <c r="G3995" i="11"/>
  <c r="G3996" i="11"/>
  <c r="G3997" i="11"/>
  <c r="G3998" i="11"/>
  <c r="G3999" i="11"/>
  <c r="G4000" i="11"/>
  <c r="G4001" i="11"/>
  <c r="G4002" i="11"/>
  <c r="G4003" i="11"/>
  <c r="G4004" i="11"/>
  <c r="G4005" i="11"/>
  <c r="G4006" i="11"/>
  <c r="G4007" i="11"/>
  <c r="G4008" i="11"/>
  <c r="G4009" i="11"/>
  <c r="G4010" i="11"/>
  <c r="G4011" i="11"/>
  <c r="G4012" i="11"/>
  <c r="G4013" i="11"/>
  <c r="G4014" i="11"/>
  <c r="G4015" i="11"/>
  <c r="G4016" i="11"/>
  <c r="G4017" i="11"/>
  <c r="G4018" i="11"/>
  <c r="G4019" i="11"/>
  <c r="G4020" i="11"/>
  <c r="G4021" i="11"/>
  <c r="G4022" i="11"/>
  <c r="G4023" i="11"/>
  <c r="G4024" i="11"/>
  <c r="G4025" i="11"/>
  <c r="G4026" i="11"/>
  <c r="G4027" i="11"/>
  <c r="G4028" i="11"/>
  <c r="G4029" i="11"/>
  <c r="G4030" i="11"/>
  <c r="G4031" i="11"/>
  <c r="G4032" i="11"/>
  <c r="G4033" i="11"/>
  <c r="G4034" i="11"/>
  <c r="G4035" i="11"/>
  <c r="G4036" i="11"/>
  <c r="G4037" i="11"/>
  <c r="G4038" i="11"/>
  <c r="G4039" i="11"/>
  <c r="G4040" i="11"/>
  <c r="G4041" i="11"/>
  <c r="G4042" i="11"/>
  <c r="G4043" i="11"/>
  <c r="G4044" i="11"/>
  <c r="G4045" i="11"/>
  <c r="G4046" i="11"/>
  <c r="G4047" i="11"/>
  <c r="G4048" i="11"/>
  <c r="G4049" i="11"/>
  <c r="G4050" i="11"/>
  <c r="G4051" i="11"/>
  <c r="G4052" i="11"/>
  <c r="G4053" i="11"/>
  <c r="G4054" i="11"/>
  <c r="G4055" i="11"/>
  <c r="G4056" i="11"/>
  <c r="G4057" i="11"/>
  <c r="G4058" i="11"/>
  <c r="G4059" i="11"/>
  <c r="G4060" i="11"/>
  <c r="G4061" i="11"/>
  <c r="G4062" i="11"/>
  <c r="G4063" i="11"/>
  <c r="G4064" i="11"/>
  <c r="G4065" i="11"/>
  <c r="G4066" i="11"/>
  <c r="G4067" i="11"/>
  <c r="G4068" i="11"/>
  <c r="G4069" i="11"/>
  <c r="G4070" i="11"/>
  <c r="G4071" i="11"/>
  <c r="G4072" i="11"/>
  <c r="G4073" i="11"/>
  <c r="G4074" i="11"/>
  <c r="G4075" i="11"/>
  <c r="G4076" i="11"/>
  <c r="G4077" i="11"/>
  <c r="G4078" i="11"/>
  <c r="G4079" i="11"/>
  <c r="G4080" i="11"/>
  <c r="G4081" i="11"/>
  <c r="G4082" i="11"/>
  <c r="G4083" i="11"/>
  <c r="G4084" i="11"/>
  <c r="G4085" i="11"/>
  <c r="G4086" i="11"/>
  <c r="G4087" i="11"/>
  <c r="G4088" i="11"/>
  <c r="G4089" i="11"/>
  <c r="G4090" i="11"/>
  <c r="G4091" i="11"/>
  <c r="G4092" i="11"/>
  <c r="G4093" i="11"/>
  <c r="G4094" i="11"/>
  <c r="G4095" i="11"/>
  <c r="G4096" i="11"/>
  <c r="G4097" i="11"/>
  <c r="G4098" i="11"/>
  <c r="G4099" i="11"/>
  <c r="G4100" i="11"/>
  <c r="G4101" i="11"/>
  <c r="G4102" i="11"/>
  <c r="G4103" i="11"/>
  <c r="G4104" i="11"/>
  <c r="G4105" i="11"/>
  <c r="G4106" i="11"/>
  <c r="G4107" i="11"/>
  <c r="G4108" i="11"/>
  <c r="G4109" i="11"/>
  <c r="G4110" i="11"/>
  <c r="G4111" i="11"/>
  <c r="G4112" i="11"/>
  <c r="G4113" i="11"/>
  <c r="G4114" i="11"/>
  <c r="G4115" i="11"/>
  <c r="G4116" i="11"/>
  <c r="G4117" i="11"/>
  <c r="G4118" i="11"/>
  <c r="G4119" i="11"/>
  <c r="G4120" i="11"/>
  <c r="G4121" i="11"/>
  <c r="G4122" i="11"/>
  <c r="G4123" i="11"/>
  <c r="G4124" i="11"/>
  <c r="G4125" i="11"/>
  <c r="G4126" i="11"/>
  <c r="G4127" i="11"/>
  <c r="G4128" i="11"/>
  <c r="G4129" i="11"/>
  <c r="G4130" i="11"/>
  <c r="G4131" i="11"/>
  <c r="G4132" i="11"/>
  <c r="G4133" i="11"/>
  <c r="G4134" i="11"/>
  <c r="G4135" i="11"/>
  <c r="G4136" i="11"/>
  <c r="G4137" i="11"/>
  <c r="G4138" i="11"/>
  <c r="G4139" i="11"/>
  <c r="G4140" i="11"/>
  <c r="G4141" i="11"/>
  <c r="G4142" i="11"/>
  <c r="G4143" i="11"/>
  <c r="G4144" i="11"/>
  <c r="G4145" i="11"/>
  <c r="G4146" i="11"/>
  <c r="G4147" i="11"/>
  <c r="G4148" i="11"/>
  <c r="G4149" i="11"/>
  <c r="G4150" i="11"/>
  <c r="G4151" i="11"/>
  <c r="G4152" i="11"/>
  <c r="G4153" i="11"/>
  <c r="G4154" i="11"/>
  <c r="G4155" i="11"/>
  <c r="G4156" i="11"/>
  <c r="G4157" i="11"/>
  <c r="G4158" i="11"/>
  <c r="G4159" i="11"/>
  <c r="G4160" i="11"/>
  <c r="G4161" i="11"/>
  <c r="G4162" i="11"/>
  <c r="G4163" i="11"/>
  <c r="G4164" i="11"/>
  <c r="G4165" i="11"/>
  <c r="G4166" i="11"/>
  <c r="G4167" i="11"/>
  <c r="G4168" i="11"/>
  <c r="G4169" i="11"/>
  <c r="G4170" i="11"/>
  <c r="G4171" i="11"/>
  <c r="G4172" i="11"/>
  <c r="G4173" i="11"/>
  <c r="G4174" i="11"/>
  <c r="G4175" i="11"/>
  <c r="G4176" i="11"/>
  <c r="G4177" i="11"/>
  <c r="G4178" i="11"/>
  <c r="G4179" i="11"/>
  <c r="G4180" i="11"/>
  <c r="G4181" i="11"/>
  <c r="G4182" i="11"/>
  <c r="G4183" i="11"/>
  <c r="G4184" i="11"/>
  <c r="G4185" i="11"/>
  <c r="G4186" i="11"/>
  <c r="G4187" i="11"/>
  <c r="G4188" i="11"/>
  <c r="G4189" i="11"/>
  <c r="G4190" i="11"/>
  <c r="G4191" i="11"/>
  <c r="G4192" i="11"/>
  <c r="G4193" i="11"/>
  <c r="G4194" i="11"/>
  <c r="G4195" i="11"/>
  <c r="G4196" i="11"/>
  <c r="G4197" i="11"/>
  <c r="G4198" i="11"/>
  <c r="G4199" i="11"/>
  <c r="G4200" i="11"/>
  <c r="G4201" i="11"/>
  <c r="G4202" i="11"/>
  <c r="G4203" i="11"/>
  <c r="G4204" i="11"/>
  <c r="G4205" i="11"/>
  <c r="G4206" i="11"/>
  <c r="G4207" i="11"/>
  <c r="G4208" i="11"/>
  <c r="G4209" i="11"/>
  <c r="G4210" i="11"/>
  <c r="G4211" i="11"/>
  <c r="G4212" i="11"/>
  <c r="G4213" i="11"/>
  <c r="G4214" i="11"/>
  <c r="G4215" i="11"/>
  <c r="G4216" i="11"/>
  <c r="G4217" i="11"/>
  <c r="G4218" i="11"/>
  <c r="G4219" i="11"/>
  <c r="G4220" i="11"/>
  <c r="G4221" i="11"/>
  <c r="G4222" i="11"/>
  <c r="G4223" i="11"/>
  <c r="G4224" i="11"/>
  <c r="G4225" i="11"/>
  <c r="G4226" i="11"/>
  <c r="G4227" i="11"/>
  <c r="G4228" i="11"/>
  <c r="G4229" i="11"/>
  <c r="G4230" i="11"/>
  <c r="G4231" i="11"/>
  <c r="G4232" i="11"/>
  <c r="G4233" i="11"/>
  <c r="G4234" i="11"/>
  <c r="G4235" i="11"/>
  <c r="G4236" i="11"/>
  <c r="G4237" i="11"/>
  <c r="G4238" i="11"/>
  <c r="G4239" i="11"/>
  <c r="G4240" i="11"/>
  <c r="G4241" i="11"/>
  <c r="G4242" i="11"/>
  <c r="G4243" i="11"/>
  <c r="G4244" i="11"/>
  <c r="G4245" i="11"/>
  <c r="G4246" i="11"/>
  <c r="G4247" i="11"/>
  <c r="G4248" i="11"/>
  <c r="G4249" i="11"/>
  <c r="G4250" i="11"/>
  <c r="G4251" i="11"/>
  <c r="G4252" i="11"/>
  <c r="G4253" i="11"/>
  <c r="G4254" i="11"/>
  <c r="G4255" i="11"/>
  <c r="G4256" i="11"/>
  <c r="G4257" i="11"/>
  <c r="G4258" i="11"/>
  <c r="G4259" i="11"/>
  <c r="G4260" i="11"/>
  <c r="G4261" i="11"/>
  <c r="G4262" i="11"/>
  <c r="G4263" i="11"/>
  <c r="G4264" i="11"/>
  <c r="G4265" i="11"/>
  <c r="G4266" i="11"/>
  <c r="G4267" i="11"/>
  <c r="G4268" i="11"/>
  <c r="G4269" i="11"/>
  <c r="G4270" i="11"/>
  <c r="G4271" i="11"/>
  <c r="G4272" i="11"/>
  <c r="G4273" i="11"/>
  <c r="G4274" i="11"/>
  <c r="G4275" i="11"/>
  <c r="G4276" i="11"/>
  <c r="G4277" i="11"/>
  <c r="G4278" i="11"/>
  <c r="G4279" i="11"/>
  <c r="G4280" i="11"/>
  <c r="G4281" i="11"/>
  <c r="G4282" i="11"/>
  <c r="G4283" i="11"/>
  <c r="G4284" i="11"/>
  <c r="G4285" i="11"/>
  <c r="G4286" i="11"/>
  <c r="G4287" i="11"/>
  <c r="G4288" i="11"/>
  <c r="G4289" i="11"/>
  <c r="G4290" i="11"/>
  <c r="G4291" i="11"/>
  <c r="G4292" i="11"/>
  <c r="G4293" i="11"/>
  <c r="G4294" i="11"/>
  <c r="G4295" i="11"/>
  <c r="G4296" i="11"/>
  <c r="G4297" i="11"/>
  <c r="G4298" i="11"/>
  <c r="G4299" i="11"/>
  <c r="G4300" i="11"/>
  <c r="G4301" i="11"/>
  <c r="G4302" i="11"/>
  <c r="G4303" i="11"/>
  <c r="G4304" i="11"/>
  <c r="G4305" i="11"/>
  <c r="G4306" i="11"/>
  <c r="G4307" i="11"/>
  <c r="G4308" i="11"/>
  <c r="G4309" i="11"/>
  <c r="G4310" i="11"/>
  <c r="G4311" i="11"/>
  <c r="G4312" i="11"/>
  <c r="G4313" i="11"/>
  <c r="G4314" i="11"/>
  <c r="G4315" i="11"/>
  <c r="G4316" i="11"/>
  <c r="G4317" i="11"/>
  <c r="G4318" i="11"/>
  <c r="G4319" i="11"/>
  <c r="G4320" i="11"/>
  <c r="G4321" i="11"/>
  <c r="G4322" i="11"/>
  <c r="G4323" i="11"/>
  <c r="G4324" i="11"/>
  <c r="G4325" i="11"/>
  <c r="G4326" i="11"/>
  <c r="G4327" i="11"/>
  <c r="G4328" i="11"/>
  <c r="G4329" i="11"/>
  <c r="G4330" i="11"/>
  <c r="G4331" i="11"/>
  <c r="G4332" i="11"/>
  <c r="G4333" i="11"/>
  <c r="G4334" i="11"/>
  <c r="G4335" i="11"/>
  <c r="G4336" i="11"/>
  <c r="G4337" i="11"/>
  <c r="G4338" i="11"/>
  <c r="G4339" i="11"/>
  <c r="G4340" i="11"/>
  <c r="G4341" i="11"/>
  <c r="G4342" i="11"/>
  <c r="G4343" i="11"/>
  <c r="G4344" i="11"/>
  <c r="G4345" i="11"/>
  <c r="G4346" i="11"/>
  <c r="G4347" i="11"/>
  <c r="G4348" i="11"/>
  <c r="G4349" i="11"/>
  <c r="G4350" i="11"/>
  <c r="G4351" i="11"/>
  <c r="G4352" i="11"/>
  <c r="G4353" i="11"/>
  <c r="G4354" i="11"/>
  <c r="G4355" i="11"/>
  <c r="G4356" i="11"/>
  <c r="G4357" i="11"/>
  <c r="G4358" i="11"/>
  <c r="G4359" i="11"/>
  <c r="G4360" i="11"/>
  <c r="G4361" i="11"/>
  <c r="G4362" i="11"/>
  <c r="G4363" i="11"/>
  <c r="G4364" i="11"/>
  <c r="G4365" i="11"/>
  <c r="G4366" i="11"/>
  <c r="G4367" i="11"/>
  <c r="G4368" i="11"/>
  <c r="G4369" i="11"/>
  <c r="G4370" i="11"/>
  <c r="G4371" i="11"/>
  <c r="G4372" i="11"/>
  <c r="G4373" i="11"/>
  <c r="G4374" i="11"/>
  <c r="G4375" i="11"/>
  <c r="G4376" i="11"/>
  <c r="G4377" i="11"/>
  <c r="G4378" i="11"/>
  <c r="G4379" i="11"/>
  <c r="G4380" i="11"/>
  <c r="G4381" i="11"/>
  <c r="G4382" i="11"/>
  <c r="G4383" i="11"/>
  <c r="G4384" i="11"/>
  <c r="G4385" i="11"/>
  <c r="G4386" i="11"/>
  <c r="G4387" i="11"/>
  <c r="G4388" i="11"/>
  <c r="G4389" i="11"/>
  <c r="G4390" i="11"/>
  <c r="G4391" i="11"/>
  <c r="G4392" i="11"/>
  <c r="G4393" i="11"/>
  <c r="G4394" i="11"/>
  <c r="G4395" i="11"/>
  <c r="G4396" i="11"/>
  <c r="G4397" i="11"/>
  <c r="G4398" i="11"/>
  <c r="G4399" i="11"/>
  <c r="G4400" i="11"/>
  <c r="G4401" i="11"/>
  <c r="G4402" i="11"/>
  <c r="G4403" i="11"/>
  <c r="G4404" i="11"/>
  <c r="G4405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678" i="11"/>
  <c r="F679" i="11"/>
  <c r="F680" i="11"/>
  <c r="F681" i="11"/>
  <c r="F682" i="11"/>
  <c r="F683" i="11"/>
  <c r="F684" i="11"/>
  <c r="F685" i="11"/>
  <c r="F686" i="11"/>
  <c r="F687" i="11"/>
  <c r="F688" i="11"/>
  <c r="F689" i="11"/>
  <c r="F690" i="11"/>
  <c r="F691" i="11"/>
  <c r="F692" i="11"/>
  <c r="F693" i="11"/>
  <c r="F694" i="11"/>
  <c r="F695" i="11"/>
  <c r="F696" i="11"/>
  <c r="F697" i="11"/>
  <c r="F698" i="11"/>
  <c r="F699" i="11"/>
  <c r="F700" i="11"/>
  <c r="F701" i="11"/>
  <c r="F702" i="11"/>
  <c r="F703" i="11"/>
  <c r="F704" i="11"/>
  <c r="F705" i="11"/>
  <c r="F706" i="11"/>
  <c r="F707" i="11"/>
  <c r="F708" i="11"/>
  <c r="F709" i="11"/>
  <c r="F710" i="11"/>
  <c r="F711" i="11"/>
  <c r="F712" i="11"/>
  <c r="F713" i="11"/>
  <c r="F714" i="11"/>
  <c r="F715" i="11"/>
  <c r="F716" i="11"/>
  <c r="F717" i="11"/>
  <c r="F718" i="11"/>
  <c r="F719" i="11"/>
  <c r="F720" i="11"/>
  <c r="F721" i="11"/>
  <c r="F722" i="11"/>
  <c r="F723" i="11"/>
  <c r="F724" i="11"/>
  <c r="F725" i="11"/>
  <c r="F726" i="11"/>
  <c r="F727" i="11"/>
  <c r="F728" i="11"/>
  <c r="F729" i="11"/>
  <c r="F730" i="11"/>
  <c r="F731" i="11"/>
  <c r="F732" i="11"/>
  <c r="F733" i="11"/>
  <c r="F734" i="11"/>
  <c r="F735" i="11"/>
  <c r="F736" i="11"/>
  <c r="F737" i="11"/>
  <c r="F738" i="11"/>
  <c r="F739" i="11"/>
  <c r="F740" i="11"/>
  <c r="F741" i="11"/>
  <c r="F742" i="11"/>
  <c r="F743" i="11"/>
  <c r="F744" i="11"/>
  <c r="F745" i="11"/>
  <c r="F746" i="11"/>
  <c r="F747" i="11"/>
  <c r="F748" i="11"/>
  <c r="F749" i="11"/>
  <c r="F750" i="11"/>
  <c r="F751" i="11"/>
  <c r="F752" i="11"/>
  <c r="F753" i="11"/>
  <c r="F754" i="11"/>
  <c r="F755" i="11"/>
  <c r="F756" i="11"/>
  <c r="F757" i="11"/>
  <c r="F758" i="11"/>
  <c r="F759" i="11"/>
  <c r="F760" i="11"/>
  <c r="F761" i="11"/>
  <c r="F762" i="11"/>
  <c r="F763" i="11"/>
  <c r="F764" i="11"/>
  <c r="F765" i="11"/>
  <c r="F766" i="11"/>
  <c r="F767" i="11"/>
  <c r="F768" i="11"/>
  <c r="F769" i="11"/>
  <c r="F770" i="11"/>
  <c r="F771" i="11"/>
  <c r="F772" i="11"/>
  <c r="F773" i="11"/>
  <c r="F774" i="11"/>
  <c r="F775" i="11"/>
  <c r="F776" i="11"/>
  <c r="F777" i="11"/>
  <c r="F778" i="11"/>
  <c r="F779" i="11"/>
  <c r="F780" i="11"/>
  <c r="F781" i="11"/>
  <c r="F782" i="11"/>
  <c r="F783" i="11"/>
  <c r="F784" i="11"/>
  <c r="F785" i="11"/>
  <c r="F786" i="11"/>
  <c r="F787" i="11"/>
  <c r="F788" i="11"/>
  <c r="F789" i="11"/>
  <c r="F790" i="11"/>
  <c r="F791" i="11"/>
  <c r="F792" i="11"/>
  <c r="F793" i="11"/>
  <c r="F794" i="11"/>
  <c r="F795" i="11"/>
  <c r="F796" i="11"/>
  <c r="F797" i="11"/>
  <c r="F798" i="11"/>
  <c r="F799" i="11"/>
  <c r="F800" i="11"/>
  <c r="F801" i="11"/>
  <c r="F802" i="11"/>
  <c r="F803" i="11"/>
  <c r="F804" i="11"/>
  <c r="F805" i="11"/>
  <c r="F806" i="11"/>
  <c r="F807" i="11"/>
  <c r="F808" i="11"/>
  <c r="F809" i="11"/>
  <c r="F810" i="11"/>
  <c r="F811" i="11"/>
  <c r="F812" i="11"/>
  <c r="F813" i="11"/>
  <c r="F814" i="11"/>
  <c r="F815" i="11"/>
  <c r="F816" i="11"/>
  <c r="F817" i="11"/>
  <c r="F818" i="11"/>
  <c r="F819" i="11"/>
  <c r="F820" i="11"/>
  <c r="F821" i="11"/>
  <c r="F822" i="11"/>
  <c r="F823" i="11"/>
  <c r="F824" i="11"/>
  <c r="F825" i="11"/>
  <c r="F826" i="11"/>
  <c r="F827" i="11"/>
  <c r="F828" i="11"/>
  <c r="F829" i="11"/>
  <c r="F830" i="11"/>
  <c r="F831" i="11"/>
  <c r="F832" i="11"/>
  <c r="F833" i="11"/>
  <c r="F834" i="11"/>
  <c r="F835" i="11"/>
  <c r="F836" i="11"/>
  <c r="F837" i="11"/>
  <c r="F838" i="11"/>
  <c r="F839" i="11"/>
  <c r="F840" i="11"/>
  <c r="F841" i="11"/>
  <c r="F842" i="11"/>
  <c r="F843" i="11"/>
  <c r="F844" i="11"/>
  <c r="F845" i="11"/>
  <c r="F846" i="11"/>
  <c r="F847" i="11"/>
  <c r="F848" i="11"/>
  <c r="F849" i="11"/>
  <c r="F850" i="11"/>
  <c r="F851" i="11"/>
  <c r="F852" i="11"/>
  <c r="F853" i="11"/>
  <c r="F854" i="11"/>
  <c r="F855" i="11"/>
  <c r="F856" i="11"/>
  <c r="F857" i="11"/>
  <c r="F858" i="11"/>
  <c r="F859" i="11"/>
  <c r="F860" i="11"/>
  <c r="F861" i="11"/>
  <c r="F862" i="11"/>
  <c r="F863" i="11"/>
  <c r="F864" i="11"/>
  <c r="F865" i="11"/>
  <c r="F866" i="11"/>
  <c r="F867" i="11"/>
  <c r="F868" i="11"/>
  <c r="F869" i="11"/>
  <c r="F870" i="11"/>
  <c r="F871" i="11"/>
  <c r="F872" i="11"/>
  <c r="F873" i="11"/>
  <c r="F874" i="11"/>
  <c r="F875" i="11"/>
  <c r="F876" i="11"/>
  <c r="F877" i="11"/>
  <c r="F878" i="11"/>
  <c r="F879" i="11"/>
  <c r="F880" i="11"/>
  <c r="F881" i="11"/>
  <c r="F882" i="11"/>
  <c r="F883" i="11"/>
  <c r="F884" i="11"/>
  <c r="F885" i="11"/>
  <c r="F886" i="11"/>
  <c r="F887" i="11"/>
  <c r="F888" i="11"/>
  <c r="F889" i="11"/>
  <c r="F890" i="11"/>
  <c r="F891" i="11"/>
  <c r="F892" i="11"/>
  <c r="F893" i="11"/>
  <c r="F894" i="11"/>
  <c r="F895" i="11"/>
  <c r="F896" i="11"/>
  <c r="F897" i="11"/>
  <c r="F898" i="11"/>
  <c r="F899" i="11"/>
  <c r="F900" i="11"/>
  <c r="F901" i="11"/>
  <c r="F902" i="11"/>
  <c r="F903" i="11"/>
  <c r="F904" i="11"/>
  <c r="F905" i="11"/>
  <c r="F906" i="11"/>
  <c r="F907" i="11"/>
  <c r="F908" i="11"/>
  <c r="F909" i="11"/>
  <c r="F910" i="11"/>
  <c r="F911" i="11"/>
  <c r="F912" i="11"/>
  <c r="F913" i="11"/>
  <c r="F914" i="11"/>
  <c r="F915" i="11"/>
  <c r="F916" i="11"/>
  <c r="F917" i="11"/>
  <c r="F918" i="11"/>
  <c r="F919" i="11"/>
  <c r="F920" i="11"/>
  <c r="F921" i="11"/>
  <c r="F922" i="11"/>
  <c r="F923" i="11"/>
  <c r="F924" i="11"/>
  <c r="F925" i="11"/>
  <c r="F926" i="11"/>
  <c r="F927" i="11"/>
  <c r="F928" i="11"/>
  <c r="F929" i="11"/>
  <c r="F930" i="11"/>
  <c r="F931" i="11"/>
  <c r="F932" i="11"/>
  <c r="F933" i="11"/>
  <c r="F934" i="11"/>
  <c r="F935" i="11"/>
  <c r="F936" i="11"/>
  <c r="F937" i="11"/>
  <c r="F938" i="11"/>
  <c r="F939" i="11"/>
  <c r="F940" i="11"/>
  <c r="F941" i="11"/>
  <c r="F942" i="11"/>
  <c r="F943" i="11"/>
  <c r="F944" i="11"/>
  <c r="F945" i="11"/>
  <c r="F946" i="11"/>
  <c r="F947" i="11"/>
  <c r="F948" i="11"/>
  <c r="F949" i="11"/>
  <c r="F950" i="11"/>
  <c r="F951" i="11"/>
  <c r="F952" i="11"/>
  <c r="F953" i="11"/>
  <c r="F954" i="11"/>
  <c r="F955" i="11"/>
  <c r="F956" i="11"/>
  <c r="F957" i="11"/>
  <c r="F958" i="11"/>
  <c r="F959" i="11"/>
  <c r="F960" i="11"/>
  <c r="F961" i="11"/>
  <c r="F962" i="11"/>
  <c r="F963" i="11"/>
  <c r="F964" i="11"/>
  <c r="F965" i="11"/>
  <c r="F966" i="11"/>
  <c r="F967" i="11"/>
  <c r="F968" i="11"/>
  <c r="F969" i="11"/>
  <c r="F970" i="11"/>
  <c r="F971" i="11"/>
  <c r="F972" i="11"/>
  <c r="F973" i="11"/>
  <c r="F974" i="11"/>
  <c r="F975" i="11"/>
  <c r="F976" i="11"/>
  <c r="F977" i="11"/>
  <c r="F978" i="11"/>
  <c r="F979" i="11"/>
  <c r="F980" i="11"/>
  <c r="F981" i="11"/>
  <c r="F982" i="11"/>
  <c r="F983" i="11"/>
  <c r="F984" i="11"/>
  <c r="F985" i="11"/>
  <c r="F986" i="11"/>
  <c r="F987" i="11"/>
  <c r="F988" i="11"/>
  <c r="F989" i="11"/>
  <c r="F990" i="11"/>
  <c r="F991" i="11"/>
  <c r="F992" i="11"/>
  <c r="F993" i="11"/>
  <c r="F994" i="11"/>
  <c r="F995" i="11"/>
  <c r="F996" i="11"/>
  <c r="F997" i="11"/>
  <c r="F998" i="11"/>
  <c r="F999" i="11"/>
  <c r="F1000" i="11"/>
  <c r="F1001" i="11"/>
  <c r="F1002" i="11"/>
  <c r="F1003" i="11"/>
  <c r="F1004" i="11"/>
  <c r="F1005" i="11"/>
  <c r="F1006" i="11"/>
  <c r="F1007" i="11"/>
  <c r="F1008" i="11"/>
  <c r="F1009" i="11"/>
  <c r="F1010" i="11"/>
  <c r="F1011" i="11"/>
  <c r="F1012" i="11"/>
  <c r="F1013" i="11"/>
  <c r="F1014" i="11"/>
  <c r="F1015" i="11"/>
  <c r="F1016" i="11"/>
  <c r="F1017" i="11"/>
  <c r="F1018" i="11"/>
  <c r="F1019" i="11"/>
  <c r="F1020" i="11"/>
  <c r="F1021" i="11"/>
  <c r="F1022" i="11"/>
  <c r="F1023" i="11"/>
  <c r="F1024" i="11"/>
  <c r="F1025" i="11"/>
  <c r="F1026" i="11"/>
  <c r="F1027" i="11"/>
  <c r="F1028" i="11"/>
  <c r="F1029" i="11"/>
  <c r="F1030" i="11"/>
  <c r="F1031" i="11"/>
  <c r="F1032" i="11"/>
  <c r="F1033" i="11"/>
  <c r="F1034" i="11"/>
  <c r="F1035" i="11"/>
  <c r="F1036" i="11"/>
  <c r="F1037" i="11"/>
  <c r="F1038" i="11"/>
  <c r="F1039" i="11"/>
  <c r="F1040" i="11"/>
  <c r="F1041" i="11"/>
  <c r="F1042" i="11"/>
  <c r="F1043" i="11"/>
  <c r="F1044" i="11"/>
  <c r="F1045" i="11"/>
  <c r="F1046" i="11"/>
  <c r="F1047" i="11"/>
  <c r="F1048" i="11"/>
  <c r="F1049" i="11"/>
  <c r="F1050" i="11"/>
  <c r="F1051" i="11"/>
  <c r="F1052" i="11"/>
  <c r="F1053" i="11"/>
  <c r="F1054" i="11"/>
  <c r="F1055" i="11"/>
  <c r="F1056" i="11"/>
  <c r="F1057" i="11"/>
  <c r="F1058" i="11"/>
  <c r="F1059" i="11"/>
  <c r="F1060" i="11"/>
  <c r="F1061" i="11"/>
  <c r="F1062" i="11"/>
  <c r="F1063" i="11"/>
  <c r="F1064" i="11"/>
  <c r="F1065" i="11"/>
  <c r="F1066" i="11"/>
  <c r="F1067" i="11"/>
  <c r="F1068" i="11"/>
  <c r="F1069" i="11"/>
  <c r="F1070" i="11"/>
  <c r="F1071" i="11"/>
  <c r="F1072" i="11"/>
  <c r="F1073" i="11"/>
  <c r="F1074" i="11"/>
  <c r="F1075" i="11"/>
  <c r="F1076" i="11"/>
  <c r="F1077" i="11"/>
  <c r="F1078" i="11"/>
  <c r="F1079" i="11"/>
  <c r="F1080" i="11"/>
  <c r="F1081" i="11"/>
  <c r="F1082" i="11"/>
  <c r="F1083" i="11"/>
  <c r="F1084" i="11"/>
  <c r="F1085" i="11"/>
  <c r="F1086" i="11"/>
  <c r="F1087" i="11"/>
  <c r="F1088" i="11"/>
  <c r="F1089" i="11"/>
  <c r="F1090" i="11"/>
  <c r="F1091" i="11"/>
  <c r="F1092" i="11"/>
  <c r="F1093" i="11"/>
  <c r="F1094" i="11"/>
  <c r="F1095" i="11"/>
  <c r="F1096" i="11"/>
  <c r="F1097" i="11"/>
  <c r="F1098" i="11"/>
  <c r="F1099" i="11"/>
  <c r="F1100" i="11"/>
  <c r="F1101" i="11"/>
  <c r="F1102" i="11"/>
  <c r="F1103" i="11"/>
  <c r="F1104" i="11"/>
  <c r="F1105" i="11"/>
  <c r="F1106" i="11"/>
  <c r="F1107" i="11"/>
  <c r="F1108" i="11"/>
  <c r="F1109" i="11"/>
  <c r="F1110" i="11"/>
  <c r="F1111" i="11"/>
  <c r="F1112" i="11"/>
  <c r="F1113" i="11"/>
  <c r="F1114" i="11"/>
  <c r="F1115" i="11"/>
  <c r="F1116" i="11"/>
  <c r="F1117" i="11"/>
  <c r="F1118" i="11"/>
  <c r="F1119" i="11"/>
  <c r="F1120" i="11"/>
  <c r="F1121" i="11"/>
  <c r="F1122" i="11"/>
  <c r="F1123" i="11"/>
  <c r="F1124" i="11"/>
  <c r="F1125" i="11"/>
  <c r="F1126" i="11"/>
  <c r="F1127" i="11"/>
  <c r="F1128" i="11"/>
  <c r="F1129" i="11"/>
  <c r="F1130" i="11"/>
  <c r="F1131" i="11"/>
  <c r="F1132" i="11"/>
  <c r="F1133" i="11"/>
  <c r="F1134" i="11"/>
  <c r="F1135" i="11"/>
  <c r="F1136" i="11"/>
  <c r="F1137" i="11"/>
  <c r="F1138" i="11"/>
  <c r="F1139" i="11"/>
  <c r="F1140" i="11"/>
  <c r="F1141" i="11"/>
  <c r="F1142" i="11"/>
  <c r="F1143" i="11"/>
  <c r="F1144" i="11"/>
  <c r="F1145" i="11"/>
  <c r="F1146" i="11"/>
  <c r="F1147" i="11"/>
  <c r="F1148" i="11"/>
  <c r="F1149" i="11"/>
  <c r="F1150" i="11"/>
  <c r="F1151" i="11"/>
  <c r="F1152" i="11"/>
  <c r="F1153" i="11"/>
  <c r="F1154" i="11"/>
  <c r="F1155" i="11"/>
  <c r="F1156" i="11"/>
  <c r="F1157" i="11"/>
  <c r="F1158" i="11"/>
  <c r="F1159" i="11"/>
  <c r="F1160" i="11"/>
  <c r="F1161" i="11"/>
  <c r="F1162" i="11"/>
  <c r="F1163" i="11"/>
  <c r="F1164" i="11"/>
  <c r="F1165" i="11"/>
  <c r="F1166" i="11"/>
  <c r="F1167" i="11"/>
  <c r="F1168" i="11"/>
  <c r="F1169" i="11"/>
  <c r="F1170" i="11"/>
  <c r="F1171" i="11"/>
  <c r="F1172" i="11"/>
  <c r="F1173" i="11"/>
  <c r="F1174" i="11"/>
  <c r="F1175" i="11"/>
  <c r="F1176" i="11"/>
  <c r="F1177" i="11"/>
  <c r="F1178" i="11"/>
  <c r="F1179" i="11"/>
  <c r="F1180" i="11"/>
  <c r="F1181" i="11"/>
  <c r="F1182" i="11"/>
  <c r="F1183" i="11"/>
  <c r="F1184" i="11"/>
  <c r="F1185" i="11"/>
  <c r="F1186" i="11"/>
  <c r="F1187" i="11"/>
  <c r="F1188" i="11"/>
  <c r="F1189" i="11"/>
  <c r="F1190" i="11"/>
  <c r="F1191" i="11"/>
  <c r="F1192" i="11"/>
  <c r="F1193" i="11"/>
  <c r="F1194" i="11"/>
  <c r="F1195" i="11"/>
  <c r="F1196" i="11"/>
  <c r="F1197" i="11"/>
  <c r="F1198" i="11"/>
  <c r="F1199" i="11"/>
  <c r="F1200" i="11"/>
  <c r="F1201" i="11"/>
  <c r="F1202" i="11"/>
  <c r="F1203" i="11"/>
  <c r="F1204" i="11"/>
  <c r="F1205" i="11"/>
  <c r="F1206" i="11"/>
  <c r="F1207" i="11"/>
  <c r="F1208" i="11"/>
  <c r="F1209" i="11"/>
  <c r="F1210" i="11"/>
  <c r="F1211" i="11"/>
  <c r="F1212" i="11"/>
  <c r="F1213" i="11"/>
  <c r="F1214" i="11"/>
  <c r="F1215" i="11"/>
  <c r="F1216" i="11"/>
  <c r="F1217" i="11"/>
  <c r="F1218" i="11"/>
  <c r="F1219" i="11"/>
  <c r="F1220" i="11"/>
  <c r="F1221" i="11"/>
  <c r="F1222" i="11"/>
  <c r="F1223" i="11"/>
  <c r="F1224" i="11"/>
  <c r="F1225" i="11"/>
  <c r="F1226" i="11"/>
  <c r="F1227" i="11"/>
  <c r="F1228" i="11"/>
  <c r="F1229" i="11"/>
  <c r="F1230" i="11"/>
  <c r="F1231" i="11"/>
  <c r="F1232" i="11"/>
  <c r="F1233" i="11"/>
  <c r="F1234" i="11"/>
  <c r="F1235" i="11"/>
  <c r="F1236" i="11"/>
  <c r="F1237" i="11"/>
  <c r="F1238" i="11"/>
  <c r="F1239" i="11"/>
  <c r="F1240" i="11"/>
  <c r="F1241" i="11"/>
  <c r="F1242" i="11"/>
  <c r="F1243" i="11"/>
  <c r="F1244" i="11"/>
  <c r="F1245" i="11"/>
  <c r="F1246" i="11"/>
  <c r="F1247" i="11"/>
  <c r="F1248" i="11"/>
  <c r="F1249" i="11"/>
  <c r="F1250" i="11"/>
  <c r="F1251" i="11"/>
  <c r="F1252" i="11"/>
  <c r="F1253" i="11"/>
  <c r="F1254" i="11"/>
  <c r="F1255" i="11"/>
  <c r="F1256" i="11"/>
  <c r="F1257" i="11"/>
  <c r="F1258" i="11"/>
  <c r="F1259" i="11"/>
  <c r="F1260" i="11"/>
  <c r="F1261" i="11"/>
  <c r="F1262" i="11"/>
  <c r="F1263" i="11"/>
  <c r="F1264" i="11"/>
  <c r="F1265" i="11"/>
  <c r="F1266" i="11"/>
  <c r="F1267" i="11"/>
  <c r="F1268" i="11"/>
  <c r="F1269" i="11"/>
  <c r="F1270" i="11"/>
  <c r="F1271" i="11"/>
  <c r="F1272" i="11"/>
  <c r="F1273" i="11"/>
  <c r="F1274" i="11"/>
  <c r="F1275" i="11"/>
  <c r="F1276" i="11"/>
  <c r="F1277" i="11"/>
  <c r="F1278" i="11"/>
  <c r="F1279" i="11"/>
  <c r="F1280" i="11"/>
  <c r="F1281" i="11"/>
  <c r="F1282" i="11"/>
  <c r="F1283" i="11"/>
  <c r="F1284" i="11"/>
  <c r="F1285" i="11"/>
  <c r="F1286" i="11"/>
  <c r="F1287" i="11"/>
  <c r="F1288" i="11"/>
  <c r="F1289" i="11"/>
  <c r="F1290" i="11"/>
  <c r="F1291" i="11"/>
  <c r="F1292" i="11"/>
  <c r="F1293" i="11"/>
  <c r="F1294" i="11"/>
  <c r="F1295" i="11"/>
  <c r="F1296" i="11"/>
  <c r="F1297" i="11"/>
  <c r="F1298" i="11"/>
  <c r="F1299" i="11"/>
  <c r="F1300" i="11"/>
  <c r="F1301" i="11"/>
  <c r="F1302" i="11"/>
  <c r="F1303" i="11"/>
  <c r="F1304" i="11"/>
  <c r="F1305" i="11"/>
  <c r="F1306" i="11"/>
  <c r="F1307" i="11"/>
  <c r="F1308" i="11"/>
  <c r="F1309" i="11"/>
  <c r="F1310" i="11"/>
  <c r="F1311" i="11"/>
  <c r="F1312" i="11"/>
  <c r="F1313" i="11"/>
  <c r="F1314" i="11"/>
  <c r="F1315" i="11"/>
  <c r="F1316" i="11"/>
  <c r="F1317" i="11"/>
  <c r="F1318" i="11"/>
  <c r="F1319" i="11"/>
  <c r="F1320" i="11"/>
  <c r="F1321" i="11"/>
  <c r="F1322" i="11"/>
  <c r="F1323" i="11"/>
  <c r="F1324" i="11"/>
  <c r="F1325" i="11"/>
  <c r="F1326" i="11"/>
  <c r="F1327" i="11"/>
  <c r="F1328" i="11"/>
  <c r="F1329" i="11"/>
  <c r="F1330" i="11"/>
  <c r="F1331" i="11"/>
  <c r="F1332" i="11"/>
  <c r="F1333" i="11"/>
  <c r="F1334" i="11"/>
  <c r="F1335" i="11"/>
  <c r="F1336" i="11"/>
  <c r="F1337" i="11"/>
  <c r="F1338" i="11"/>
  <c r="F1339" i="11"/>
  <c r="F1340" i="11"/>
  <c r="F1341" i="11"/>
  <c r="F1342" i="11"/>
  <c r="F1343" i="11"/>
  <c r="F1344" i="11"/>
  <c r="F1345" i="11"/>
  <c r="F1346" i="11"/>
  <c r="F1347" i="11"/>
  <c r="F1348" i="11"/>
  <c r="F1349" i="11"/>
  <c r="F1350" i="11"/>
  <c r="F1351" i="11"/>
  <c r="F1352" i="11"/>
  <c r="F1353" i="11"/>
  <c r="F1354" i="11"/>
  <c r="F1355" i="11"/>
  <c r="F1356" i="11"/>
  <c r="F1357" i="11"/>
  <c r="F1358" i="11"/>
  <c r="F1359" i="11"/>
  <c r="F1360" i="11"/>
  <c r="F1361" i="11"/>
  <c r="F1362" i="11"/>
  <c r="F1363" i="11"/>
  <c r="F1364" i="11"/>
  <c r="F1365" i="11"/>
  <c r="F1366" i="11"/>
  <c r="F1367" i="11"/>
  <c r="F1368" i="11"/>
  <c r="F1369" i="11"/>
  <c r="F1370" i="11"/>
  <c r="F1371" i="11"/>
  <c r="F1372" i="11"/>
  <c r="F1373" i="11"/>
  <c r="F1374" i="11"/>
  <c r="F1375" i="11"/>
  <c r="F1376" i="11"/>
  <c r="F1377" i="11"/>
  <c r="F1378" i="11"/>
  <c r="F1379" i="11"/>
  <c r="F1380" i="11"/>
  <c r="F1381" i="11"/>
  <c r="F1382" i="11"/>
  <c r="F1383" i="11"/>
  <c r="F1384" i="11"/>
  <c r="F1385" i="11"/>
  <c r="F1386" i="11"/>
  <c r="F1387" i="11"/>
  <c r="F1388" i="11"/>
  <c r="F1389" i="11"/>
  <c r="F1390" i="11"/>
  <c r="F1391" i="11"/>
  <c r="F1392" i="11"/>
  <c r="F1393" i="11"/>
  <c r="F1394" i="11"/>
  <c r="F1395" i="11"/>
  <c r="F1396" i="11"/>
  <c r="F1397" i="11"/>
  <c r="F1398" i="11"/>
  <c r="F1399" i="11"/>
  <c r="F1400" i="11"/>
  <c r="F1401" i="11"/>
  <c r="F1402" i="11"/>
  <c r="F1403" i="11"/>
  <c r="F1404" i="11"/>
  <c r="F1405" i="11"/>
  <c r="F1406" i="11"/>
  <c r="F1407" i="11"/>
  <c r="F1408" i="11"/>
  <c r="F1409" i="11"/>
  <c r="F1410" i="11"/>
  <c r="F1411" i="11"/>
  <c r="F1412" i="11"/>
  <c r="F1413" i="11"/>
  <c r="F1414" i="11"/>
  <c r="F1415" i="11"/>
  <c r="F1416" i="11"/>
  <c r="F1417" i="11"/>
  <c r="F1418" i="11"/>
  <c r="F1419" i="11"/>
  <c r="F1420" i="11"/>
  <c r="F1421" i="11"/>
  <c r="F1422" i="11"/>
  <c r="F1423" i="11"/>
  <c r="F1424" i="11"/>
  <c r="F1425" i="11"/>
  <c r="F1426" i="11"/>
  <c r="F1427" i="11"/>
  <c r="F1428" i="11"/>
  <c r="F1429" i="11"/>
  <c r="F1430" i="11"/>
  <c r="F1431" i="11"/>
  <c r="F1432" i="11"/>
  <c r="F1433" i="11"/>
  <c r="F1434" i="11"/>
  <c r="F1435" i="11"/>
  <c r="F1436" i="11"/>
  <c r="F1437" i="11"/>
  <c r="F1438" i="11"/>
  <c r="F1439" i="11"/>
  <c r="F1440" i="11"/>
  <c r="F1441" i="11"/>
  <c r="F1442" i="11"/>
  <c r="F1443" i="11"/>
  <c r="F1444" i="11"/>
  <c r="F1445" i="11"/>
  <c r="F1446" i="11"/>
  <c r="F1447" i="11"/>
  <c r="F1448" i="11"/>
  <c r="F1449" i="11"/>
  <c r="F1450" i="11"/>
  <c r="F1451" i="11"/>
  <c r="F1452" i="11"/>
  <c r="F1453" i="11"/>
  <c r="F1454" i="11"/>
  <c r="F1455" i="11"/>
  <c r="F1456" i="11"/>
  <c r="F1457" i="11"/>
  <c r="F1458" i="11"/>
  <c r="F1459" i="11"/>
  <c r="F1460" i="11"/>
  <c r="F1461" i="11"/>
  <c r="F1462" i="11"/>
  <c r="F1463" i="11"/>
  <c r="F1464" i="11"/>
  <c r="F1465" i="11"/>
  <c r="F1466" i="11"/>
  <c r="F1467" i="11"/>
  <c r="F1468" i="11"/>
  <c r="F1469" i="11"/>
  <c r="F1470" i="11"/>
  <c r="F1471" i="11"/>
  <c r="F1472" i="11"/>
  <c r="F1473" i="11"/>
  <c r="F1474" i="11"/>
  <c r="F1475" i="11"/>
  <c r="F1476" i="11"/>
  <c r="F1477" i="11"/>
  <c r="F1478" i="11"/>
  <c r="F1479" i="11"/>
  <c r="F1480" i="11"/>
  <c r="F1481" i="11"/>
  <c r="F1482" i="11"/>
  <c r="F1483" i="11"/>
  <c r="F1484" i="11"/>
  <c r="F1485" i="11"/>
  <c r="F1486" i="11"/>
  <c r="F1487" i="11"/>
  <c r="F1488" i="11"/>
  <c r="F1489" i="11"/>
  <c r="F1490" i="11"/>
  <c r="F1491" i="11"/>
  <c r="F1492" i="11"/>
  <c r="F1493" i="11"/>
  <c r="F1494" i="11"/>
  <c r="F1495" i="11"/>
  <c r="F1496" i="11"/>
  <c r="F1497" i="11"/>
  <c r="F1498" i="11"/>
  <c r="F1499" i="11"/>
  <c r="F1500" i="11"/>
  <c r="F1501" i="11"/>
  <c r="F1502" i="11"/>
  <c r="F1503" i="11"/>
  <c r="F1504" i="11"/>
  <c r="F1505" i="11"/>
  <c r="F1506" i="11"/>
  <c r="F1507" i="11"/>
  <c r="F1508" i="11"/>
  <c r="F1509" i="11"/>
  <c r="F1510" i="11"/>
  <c r="F1511" i="11"/>
  <c r="F1512" i="11"/>
  <c r="F1513" i="11"/>
  <c r="F1514" i="11"/>
  <c r="F1515" i="11"/>
  <c r="F1516" i="11"/>
  <c r="F1517" i="11"/>
  <c r="F1518" i="11"/>
  <c r="F1519" i="11"/>
  <c r="F1520" i="11"/>
  <c r="F1521" i="11"/>
  <c r="F1522" i="11"/>
  <c r="F1523" i="11"/>
  <c r="F1524" i="11"/>
  <c r="F1525" i="11"/>
  <c r="F1526" i="11"/>
  <c r="F1527" i="11"/>
  <c r="F1528" i="11"/>
  <c r="F1529" i="11"/>
  <c r="F1530" i="11"/>
  <c r="F1531" i="11"/>
  <c r="F1532" i="11"/>
  <c r="F1533" i="11"/>
  <c r="F1534" i="11"/>
  <c r="F1535" i="11"/>
  <c r="F1536" i="11"/>
  <c r="F1537" i="11"/>
  <c r="F1538" i="11"/>
  <c r="F1539" i="11"/>
  <c r="F1540" i="11"/>
  <c r="F1541" i="11"/>
  <c r="F1542" i="11"/>
  <c r="F1543" i="11"/>
  <c r="F1544" i="11"/>
  <c r="F1545" i="11"/>
  <c r="F1546" i="11"/>
  <c r="F1547" i="11"/>
  <c r="F1548" i="11"/>
  <c r="F1549" i="11"/>
  <c r="F1550" i="11"/>
  <c r="F1551" i="11"/>
  <c r="F1552" i="11"/>
  <c r="F1553" i="11"/>
  <c r="F1554" i="11"/>
  <c r="F1555" i="11"/>
  <c r="F1556" i="11"/>
  <c r="F1557" i="11"/>
  <c r="F1558" i="11"/>
  <c r="F1559" i="11"/>
  <c r="F1560" i="11"/>
  <c r="F1561" i="11"/>
  <c r="F1562" i="11"/>
  <c r="F1563" i="11"/>
  <c r="F1564" i="11"/>
  <c r="F1565" i="11"/>
  <c r="F1566" i="11"/>
  <c r="F1567" i="11"/>
  <c r="F1568" i="11"/>
  <c r="F1569" i="11"/>
  <c r="F1570" i="11"/>
  <c r="F1571" i="11"/>
  <c r="F1572" i="11"/>
  <c r="F1573" i="11"/>
  <c r="F1574" i="11"/>
  <c r="F1575" i="11"/>
  <c r="F1576" i="11"/>
  <c r="F1577" i="11"/>
  <c r="F1578" i="11"/>
  <c r="F1579" i="11"/>
  <c r="F1580" i="11"/>
  <c r="F1581" i="11"/>
  <c r="F1582" i="11"/>
  <c r="F1583" i="11"/>
  <c r="F1584" i="11"/>
  <c r="F1585" i="11"/>
  <c r="F1586" i="11"/>
  <c r="F1587" i="11"/>
  <c r="F1588" i="11"/>
  <c r="F1589" i="11"/>
  <c r="F1590" i="11"/>
  <c r="F1591" i="11"/>
  <c r="F1592" i="11"/>
  <c r="F1593" i="11"/>
  <c r="F1594" i="11"/>
  <c r="F1595" i="11"/>
  <c r="F1596" i="11"/>
  <c r="F1597" i="11"/>
  <c r="F1598" i="11"/>
  <c r="F1599" i="11"/>
  <c r="F1600" i="11"/>
  <c r="F1601" i="11"/>
  <c r="F1602" i="11"/>
  <c r="F1603" i="11"/>
  <c r="F1604" i="11"/>
  <c r="F1605" i="11"/>
  <c r="F1606" i="11"/>
  <c r="F1607" i="11"/>
  <c r="F1608" i="11"/>
  <c r="F1609" i="11"/>
  <c r="F1610" i="11"/>
  <c r="F1611" i="11"/>
  <c r="F1612" i="11"/>
  <c r="F1613" i="11"/>
  <c r="F1614" i="11"/>
  <c r="F1615" i="11"/>
  <c r="F1616" i="11"/>
  <c r="F1617" i="11"/>
  <c r="F1618" i="11"/>
  <c r="F1619" i="11"/>
  <c r="F1620" i="11"/>
  <c r="F1621" i="11"/>
  <c r="F1622" i="11"/>
  <c r="F1623" i="11"/>
  <c r="F1624" i="11"/>
  <c r="F1625" i="11"/>
  <c r="F1626" i="11"/>
  <c r="F1627" i="11"/>
  <c r="F1628" i="11"/>
  <c r="F1629" i="11"/>
  <c r="F1630" i="11"/>
  <c r="F1631" i="11"/>
  <c r="F1632" i="11"/>
  <c r="F1633" i="11"/>
  <c r="F1634" i="11"/>
  <c r="F1635" i="11"/>
  <c r="F1636" i="11"/>
  <c r="F1637" i="11"/>
  <c r="F1638" i="11"/>
  <c r="F1639" i="11"/>
  <c r="F1640" i="11"/>
  <c r="F1641" i="11"/>
  <c r="F1642" i="11"/>
  <c r="F1643" i="11"/>
  <c r="F1644" i="11"/>
  <c r="F1645" i="11"/>
  <c r="F1646" i="11"/>
  <c r="F1647" i="11"/>
  <c r="F1648" i="11"/>
  <c r="F1649" i="11"/>
  <c r="F1650" i="11"/>
  <c r="F1651" i="11"/>
  <c r="F1652" i="11"/>
  <c r="F1653" i="11"/>
  <c r="F1654" i="11"/>
  <c r="F1655" i="11"/>
  <c r="F1656" i="11"/>
  <c r="F1657" i="11"/>
  <c r="F1658" i="11"/>
  <c r="F1659" i="11"/>
  <c r="F1660" i="11"/>
  <c r="F1661" i="11"/>
  <c r="F1662" i="11"/>
  <c r="F1663" i="11"/>
  <c r="F1664" i="11"/>
  <c r="F1665" i="11"/>
  <c r="F1666" i="11"/>
  <c r="F1667" i="11"/>
  <c r="F1668" i="11"/>
  <c r="F1669" i="11"/>
  <c r="F1670" i="11"/>
  <c r="F1671" i="11"/>
  <c r="F1672" i="11"/>
  <c r="F1673" i="11"/>
  <c r="F1674" i="11"/>
  <c r="F1675" i="11"/>
  <c r="F1676" i="11"/>
  <c r="F1677" i="11"/>
  <c r="F1678" i="11"/>
  <c r="F1679" i="11"/>
  <c r="F1680" i="11"/>
  <c r="F1681" i="11"/>
  <c r="F1682" i="11"/>
  <c r="F1683" i="11"/>
  <c r="F1684" i="11"/>
  <c r="F1685" i="11"/>
  <c r="F1686" i="11"/>
  <c r="F1687" i="11"/>
  <c r="F1688" i="11"/>
  <c r="F1689" i="11"/>
  <c r="F1690" i="11"/>
  <c r="F1691" i="11"/>
  <c r="F1692" i="11"/>
  <c r="F1693" i="11"/>
  <c r="F1694" i="11"/>
  <c r="F1695" i="11"/>
  <c r="F1696" i="11"/>
  <c r="F1697" i="11"/>
  <c r="F1698" i="11"/>
  <c r="F1699" i="11"/>
  <c r="F1700" i="11"/>
  <c r="F1701" i="11"/>
  <c r="F1702" i="11"/>
  <c r="F1703" i="11"/>
  <c r="F1704" i="11"/>
  <c r="F1705" i="11"/>
  <c r="F1706" i="11"/>
  <c r="F1707" i="11"/>
  <c r="F1708" i="11"/>
  <c r="F1709" i="11"/>
  <c r="F1710" i="11"/>
  <c r="F1711" i="11"/>
  <c r="F1712" i="11"/>
  <c r="F1713" i="11"/>
  <c r="F1714" i="11"/>
  <c r="F1715" i="11"/>
  <c r="F1716" i="11"/>
  <c r="F1717" i="11"/>
  <c r="F1718" i="11"/>
  <c r="F1719" i="11"/>
  <c r="F1720" i="11"/>
  <c r="F1721" i="11"/>
  <c r="F1722" i="11"/>
  <c r="F1723" i="11"/>
  <c r="F1724" i="11"/>
  <c r="F1725" i="11"/>
  <c r="F1726" i="11"/>
  <c r="F1727" i="11"/>
  <c r="F1728" i="11"/>
  <c r="F1729" i="11"/>
  <c r="F1730" i="11"/>
  <c r="F1731" i="11"/>
  <c r="F1732" i="11"/>
  <c r="F1733" i="11"/>
  <c r="F1734" i="11"/>
  <c r="F1735" i="11"/>
  <c r="F1736" i="11"/>
  <c r="F1737" i="11"/>
  <c r="F1738" i="11"/>
  <c r="F1739" i="11"/>
  <c r="F1740" i="11"/>
  <c r="F1741" i="11"/>
  <c r="F1742" i="11"/>
  <c r="F1743" i="11"/>
  <c r="F1744" i="11"/>
  <c r="F1745" i="11"/>
  <c r="F1746" i="11"/>
  <c r="F1747" i="11"/>
  <c r="F1748" i="11"/>
  <c r="F1749" i="11"/>
  <c r="F1750" i="11"/>
  <c r="F1751" i="11"/>
  <c r="F1752" i="11"/>
  <c r="F1753" i="11"/>
  <c r="F1754" i="11"/>
  <c r="F1755" i="11"/>
  <c r="F1756" i="11"/>
  <c r="F1757" i="11"/>
  <c r="F1758" i="11"/>
  <c r="F1759" i="11"/>
  <c r="F1760" i="11"/>
  <c r="F1761" i="11"/>
  <c r="F1762" i="11"/>
  <c r="F1763" i="11"/>
  <c r="F1764" i="11"/>
  <c r="F1765" i="11"/>
  <c r="F1766" i="11"/>
  <c r="F1767" i="11"/>
  <c r="F1768" i="11"/>
  <c r="F1769" i="11"/>
  <c r="F1770" i="11"/>
  <c r="F1771" i="11"/>
  <c r="F1772" i="11"/>
  <c r="F1773" i="11"/>
  <c r="F1774" i="11"/>
  <c r="F1775" i="11"/>
  <c r="F1776" i="11"/>
  <c r="F1777" i="11"/>
  <c r="F1778" i="11"/>
  <c r="F1779" i="11"/>
  <c r="F1780" i="11"/>
  <c r="F1781" i="11"/>
  <c r="F1782" i="11"/>
  <c r="F1783" i="11"/>
  <c r="F1784" i="11"/>
  <c r="F1785" i="11"/>
  <c r="F1786" i="11"/>
  <c r="F1787" i="11"/>
  <c r="F1788" i="11"/>
  <c r="F1789" i="11"/>
  <c r="F1790" i="11"/>
  <c r="F1791" i="11"/>
  <c r="F1792" i="11"/>
  <c r="F1793" i="11"/>
  <c r="F1794" i="11"/>
  <c r="F1795" i="11"/>
  <c r="F1796" i="11"/>
  <c r="F1797" i="11"/>
  <c r="F1798" i="11"/>
  <c r="F1799" i="11"/>
  <c r="F1800" i="11"/>
  <c r="F1801" i="11"/>
  <c r="F1802" i="11"/>
  <c r="F1803" i="11"/>
  <c r="F1804" i="11"/>
  <c r="F1805" i="11"/>
  <c r="F1806" i="11"/>
  <c r="F1807" i="11"/>
  <c r="F1808" i="11"/>
  <c r="F1809" i="11"/>
  <c r="F1810" i="11"/>
  <c r="F1811" i="11"/>
  <c r="F1812" i="11"/>
  <c r="F1813" i="11"/>
  <c r="F1814" i="11"/>
  <c r="F1815" i="11"/>
  <c r="F1816" i="11"/>
  <c r="F1817" i="11"/>
  <c r="F1818" i="11"/>
  <c r="F1819" i="11"/>
  <c r="F1820" i="11"/>
  <c r="F1821" i="11"/>
  <c r="F1822" i="11"/>
  <c r="F1823" i="11"/>
  <c r="F1824" i="11"/>
  <c r="F1825" i="11"/>
  <c r="F1826" i="11"/>
  <c r="F1827" i="11"/>
  <c r="F1828" i="11"/>
  <c r="F1829" i="11"/>
  <c r="F1830" i="11"/>
  <c r="F1831" i="11"/>
  <c r="F1832" i="11"/>
  <c r="F1833" i="11"/>
  <c r="F1834" i="11"/>
  <c r="F1835" i="11"/>
  <c r="F1836" i="11"/>
  <c r="F1837" i="11"/>
  <c r="F1838" i="11"/>
  <c r="F1839" i="11"/>
  <c r="F1840" i="11"/>
  <c r="F1841" i="11"/>
  <c r="F1842" i="11"/>
  <c r="F1843" i="11"/>
  <c r="F1844" i="11"/>
  <c r="F1845" i="11"/>
  <c r="F1846" i="11"/>
  <c r="F1847" i="11"/>
  <c r="F1848" i="11"/>
  <c r="F1849" i="11"/>
  <c r="F1850" i="11"/>
  <c r="F1851" i="11"/>
  <c r="F1852" i="11"/>
  <c r="F1853" i="11"/>
  <c r="F1854" i="11"/>
  <c r="F1855" i="11"/>
  <c r="F1856" i="11"/>
  <c r="F1857" i="11"/>
  <c r="F1858" i="11"/>
  <c r="F1859" i="11"/>
  <c r="F1860" i="11"/>
  <c r="F1861" i="11"/>
  <c r="F1862" i="11"/>
  <c r="F1863" i="11"/>
  <c r="F1864" i="11"/>
  <c r="F1865" i="11"/>
  <c r="F1866" i="11"/>
  <c r="F1867" i="11"/>
  <c r="F1868" i="11"/>
  <c r="F1869" i="11"/>
  <c r="F1870" i="11"/>
  <c r="F1871" i="11"/>
  <c r="F1872" i="11"/>
  <c r="F1873" i="11"/>
  <c r="F1874" i="11"/>
  <c r="F1875" i="11"/>
  <c r="F1876" i="11"/>
  <c r="F1877" i="11"/>
  <c r="F1878" i="11"/>
  <c r="F1879" i="11"/>
  <c r="F1880" i="11"/>
  <c r="F1881" i="11"/>
  <c r="F1882" i="11"/>
  <c r="F1883" i="11"/>
  <c r="F1884" i="11"/>
  <c r="F1885" i="11"/>
  <c r="F1886" i="11"/>
  <c r="F1887" i="11"/>
  <c r="F1888" i="11"/>
  <c r="F1889" i="11"/>
  <c r="F1890" i="11"/>
  <c r="F1891" i="11"/>
  <c r="F1892" i="11"/>
  <c r="F1893" i="11"/>
  <c r="F1894" i="11"/>
  <c r="F1895" i="11"/>
  <c r="F1896" i="11"/>
  <c r="F1897" i="11"/>
  <c r="F1898" i="11"/>
  <c r="F1899" i="11"/>
  <c r="F1900" i="11"/>
  <c r="F1901" i="11"/>
  <c r="F1902" i="11"/>
  <c r="F1903" i="11"/>
  <c r="F1904" i="11"/>
  <c r="F1905" i="11"/>
  <c r="F1906" i="11"/>
  <c r="F1907" i="11"/>
  <c r="F1908" i="11"/>
  <c r="F1909" i="11"/>
  <c r="F1910" i="11"/>
  <c r="F1911" i="11"/>
  <c r="F1912" i="11"/>
  <c r="F1913" i="11"/>
  <c r="F1914" i="11"/>
  <c r="F1915" i="11"/>
  <c r="F1916" i="11"/>
  <c r="F1917" i="11"/>
  <c r="F1918" i="11"/>
  <c r="F1919" i="11"/>
  <c r="F1920" i="11"/>
  <c r="F1921" i="11"/>
  <c r="F1922" i="11"/>
  <c r="F1923" i="11"/>
  <c r="F1924" i="11"/>
  <c r="F1925" i="11"/>
  <c r="F1926" i="11"/>
  <c r="F1927" i="11"/>
  <c r="F1928" i="11"/>
  <c r="F1929" i="11"/>
  <c r="F1930" i="11"/>
  <c r="F1931" i="11"/>
  <c r="F1932" i="11"/>
  <c r="F1933" i="11"/>
  <c r="F1934" i="11"/>
  <c r="F1935" i="11"/>
  <c r="F1936" i="11"/>
  <c r="F1937" i="11"/>
  <c r="F1938" i="11"/>
  <c r="F1939" i="11"/>
  <c r="F1940" i="11"/>
  <c r="F1941" i="11"/>
  <c r="F1942" i="11"/>
  <c r="F1943" i="11"/>
  <c r="F1944" i="11"/>
  <c r="F1945" i="11"/>
  <c r="F1946" i="11"/>
  <c r="F1947" i="11"/>
  <c r="F1948" i="11"/>
  <c r="F1949" i="11"/>
  <c r="F1950" i="11"/>
  <c r="F1951" i="11"/>
  <c r="F1952" i="11"/>
  <c r="F1953" i="11"/>
  <c r="F1954" i="11"/>
  <c r="F1955" i="11"/>
  <c r="F1956" i="11"/>
  <c r="F1957" i="11"/>
  <c r="F1958" i="11"/>
  <c r="F1959" i="11"/>
  <c r="F1960" i="11"/>
  <c r="F1961" i="11"/>
  <c r="F1962" i="11"/>
  <c r="F1963" i="11"/>
  <c r="F1964" i="11"/>
  <c r="F1965" i="11"/>
  <c r="F1966" i="11"/>
  <c r="F1967" i="11"/>
  <c r="F1968" i="11"/>
  <c r="F1969" i="11"/>
  <c r="F1970" i="11"/>
  <c r="F1971" i="11"/>
  <c r="F1972" i="11"/>
  <c r="F1973" i="11"/>
  <c r="F1974" i="11"/>
  <c r="F1975" i="11"/>
  <c r="F1976" i="11"/>
  <c r="F1977" i="11"/>
  <c r="F1978" i="11"/>
  <c r="F1979" i="11"/>
  <c r="F1980" i="11"/>
  <c r="F1981" i="11"/>
  <c r="F1982" i="11"/>
  <c r="F1983" i="11"/>
  <c r="F1984" i="11"/>
  <c r="F1985" i="11"/>
  <c r="F1986" i="11"/>
  <c r="F1987" i="11"/>
  <c r="F1988" i="11"/>
  <c r="F1989" i="11"/>
  <c r="F1990" i="11"/>
  <c r="F1991" i="11"/>
  <c r="F1992" i="11"/>
  <c r="F1993" i="11"/>
  <c r="F1994" i="11"/>
  <c r="F1995" i="11"/>
  <c r="F1996" i="11"/>
  <c r="F1997" i="11"/>
  <c r="F1998" i="11"/>
  <c r="F1999" i="11"/>
  <c r="F2000" i="11"/>
  <c r="F2001" i="11"/>
  <c r="F2002" i="11"/>
  <c r="F2003" i="11"/>
  <c r="F2004" i="11"/>
  <c r="F2005" i="11"/>
  <c r="F2006" i="11"/>
  <c r="F2007" i="11"/>
  <c r="F2008" i="11"/>
  <c r="F2009" i="11"/>
  <c r="F2010" i="11"/>
  <c r="F2011" i="11"/>
  <c r="F2012" i="11"/>
  <c r="F2013" i="11"/>
  <c r="F2014" i="11"/>
  <c r="F2015" i="11"/>
  <c r="F2016" i="11"/>
  <c r="F2017" i="11"/>
  <c r="F2018" i="11"/>
  <c r="F2019" i="11"/>
  <c r="F2020" i="11"/>
  <c r="F2021" i="11"/>
  <c r="F2022" i="11"/>
  <c r="F2023" i="11"/>
  <c r="F2024" i="11"/>
  <c r="F2025" i="11"/>
  <c r="F2026" i="11"/>
  <c r="F2027" i="11"/>
  <c r="F2028" i="11"/>
  <c r="F2029" i="11"/>
  <c r="F2030" i="11"/>
  <c r="F2031" i="11"/>
  <c r="F2032" i="11"/>
  <c r="F2033" i="11"/>
  <c r="F2034" i="11"/>
  <c r="F2035" i="11"/>
  <c r="F2036" i="11"/>
  <c r="F2037" i="11"/>
  <c r="F2038" i="11"/>
  <c r="F2039" i="11"/>
  <c r="F2040" i="11"/>
  <c r="F2041" i="11"/>
  <c r="F2042" i="11"/>
  <c r="F2043" i="11"/>
  <c r="F2044" i="11"/>
  <c r="F2045" i="11"/>
  <c r="F2046" i="11"/>
  <c r="F2047" i="11"/>
  <c r="F2048" i="11"/>
  <c r="F2049" i="11"/>
  <c r="F2050" i="11"/>
  <c r="F2051" i="11"/>
  <c r="F2052" i="11"/>
  <c r="F2053" i="11"/>
  <c r="F2054" i="11"/>
  <c r="F2055" i="11"/>
  <c r="F2056" i="11"/>
  <c r="F2057" i="11"/>
  <c r="F2058" i="11"/>
  <c r="F2059" i="11"/>
  <c r="F2060" i="11"/>
  <c r="F2061" i="11"/>
  <c r="F2062" i="11"/>
  <c r="F2063" i="11"/>
  <c r="F2064" i="11"/>
  <c r="F2065" i="11"/>
  <c r="F2066" i="11"/>
  <c r="F2067" i="11"/>
  <c r="F2068" i="11"/>
  <c r="F2069" i="11"/>
  <c r="F2070" i="11"/>
  <c r="F2071" i="11"/>
  <c r="F2072" i="11"/>
  <c r="F2073" i="11"/>
  <c r="F2074" i="11"/>
  <c r="F2075" i="11"/>
  <c r="F2076" i="11"/>
  <c r="F2077" i="11"/>
  <c r="F2078" i="11"/>
  <c r="F2079" i="11"/>
  <c r="F2080" i="11"/>
  <c r="F2081" i="11"/>
  <c r="F2082" i="11"/>
  <c r="F2083" i="11"/>
  <c r="F2084" i="11"/>
  <c r="F2085" i="11"/>
  <c r="F2086" i="11"/>
  <c r="F2087" i="11"/>
  <c r="F2088" i="11"/>
  <c r="F2089" i="11"/>
  <c r="F2090" i="11"/>
  <c r="F2091" i="11"/>
  <c r="F2092" i="11"/>
  <c r="F2093" i="11"/>
  <c r="F2094" i="11"/>
  <c r="F2095" i="11"/>
  <c r="F2096" i="11"/>
  <c r="F2097" i="11"/>
  <c r="F2098" i="11"/>
  <c r="F2099" i="11"/>
  <c r="F2100" i="11"/>
  <c r="F2101" i="11"/>
  <c r="F2102" i="11"/>
  <c r="F2103" i="11"/>
  <c r="F2104" i="11"/>
  <c r="F2105" i="11"/>
  <c r="F2106" i="11"/>
  <c r="F2107" i="11"/>
  <c r="F2108" i="11"/>
  <c r="F2109" i="11"/>
  <c r="F2110" i="11"/>
  <c r="F2111" i="11"/>
  <c r="F2112" i="11"/>
  <c r="F2113" i="11"/>
  <c r="F2114" i="11"/>
  <c r="F2115" i="11"/>
  <c r="F2116" i="11"/>
  <c r="F2117" i="11"/>
  <c r="F2118" i="11"/>
  <c r="F2119" i="11"/>
  <c r="F2120" i="11"/>
  <c r="F2121" i="11"/>
  <c r="F2122" i="11"/>
  <c r="F2123" i="11"/>
  <c r="F2124" i="11"/>
  <c r="F2125" i="11"/>
  <c r="F2126" i="11"/>
  <c r="F2127" i="11"/>
  <c r="F2128" i="11"/>
  <c r="F2129" i="11"/>
  <c r="F2130" i="11"/>
  <c r="F2131" i="11"/>
  <c r="F2132" i="11"/>
  <c r="F2133" i="11"/>
  <c r="F2134" i="11"/>
  <c r="F2135" i="11"/>
  <c r="F2136" i="11"/>
  <c r="F2137" i="11"/>
  <c r="F2138" i="11"/>
  <c r="F2139" i="11"/>
  <c r="F2140" i="11"/>
  <c r="F2141" i="11"/>
  <c r="F2142" i="11"/>
  <c r="F2143" i="11"/>
  <c r="F2144" i="11"/>
  <c r="F2145" i="11"/>
  <c r="F2146" i="11"/>
  <c r="F2147" i="11"/>
  <c r="F2148" i="11"/>
  <c r="F2149" i="11"/>
  <c r="F2150" i="11"/>
  <c r="F2151" i="11"/>
  <c r="F2152" i="11"/>
  <c r="F2153" i="11"/>
  <c r="F2154" i="11"/>
  <c r="F2155" i="11"/>
  <c r="F2156" i="11"/>
  <c r="F2157" i="11"/>
  <c r="F2158" i="11"/>
  <c r="F2159" i="11"/>
  <c r="F2160" i="11"/>
  <c r="F2161" i="11"/>
  <c r="F2162" i="11"/>
  <c r="F2163" i="11"/>
  <c r="F2164" i="11"/>
  <c r="F2165" i="11"/>
  <c r="F2166" i="11"/>
  <c r="F2167" i="11"/>
  <c r="F2168" i="11"/>
  <c r="F2169" i="11"/>
  <c r="F2170" i="11"/>
  <c r="F2171" i="11"/>
  <c r="F2172" i="11"/>
  <c r="F2173" i="11"/>
  <c r="F2174" i="11"/>
  <c r="F2175" i="11"/>
  <c r="F2176" i="11"/>
  <c r="F2177" i="11"/>
  <c r="F2178" i="11"/>
  <c r="F2179" i="11"/>
  <c r="F2180" i="11"/>
  <c r="F2181" i="11"/>
  <c r="F2182" i="11"/>
  <c r="F2183" i="11"/>
  <c r="F2184" i="11"/>
  <c r="F2185" i="11"/>
  <c r="F2186" i="11"/>
  <c r="F2187" i="11"/>
  <c r="F2188" i="11"/>
  <c r="F2189" i="11"/>
  <c r="F2190" i="11"/>
  <c r="F2191" i="11"/>
  <c r="F2192" i="11"/>
  <c r="F2193" i="11"/>
  <c r="F2194" i="11"/>
  <c r="F2195" i="11"/>
  <c r="F2196" i="11"/>
  <c r="F2197" i="11"/>
  <c r="F2198" i="11"/>
  <c r="F2199" i="11"/>
  <c r="F2200" i="11"/>
  <c r="F2201" i="11"/>
  <c r="F2202" i="11"/>
  <c r="F2203" i="11"/>
  <c r="F2204" i="11"/>
  <c r="F2205" i="11"/>
  <c r="F2206" i="11"/>
  <c r="F2207" i="11"/>
  <c r="F2208" i="11"/>
  <c r="F2209" i="11"/>
  <c r="F2210" i="11"/>
  <c r="F2211" i="11"/>
  <c r="F2212" i="11"/>
  <c r="F2213" i="11"/>
  <c r="F2214" i="11"/>
  <c r="F2215" i="11"/>
  <c r="F2216" i="11"/>
  <c r="F2217" i="11"/>
  <c r="F2218" i="11"/>
  <c r="F2219" i="11"/>
  <c r="F2220" i="11"/>
  <c r="F2221" i="11"/>
  <c r="F2222" i="11"/>
  <c r="F2223" i="11"/>
  <c r="F2224" i="11"/>
  <c r="F2225" i="11"/>
  <c r="F2226" i="11"/>
  <c r="F2227" i="11"/>
  <c r="F2228" i="11"/>
  <c r="F2229" i="11"/>
  <c r="F2230" i="11"/>
  <c r="F2231" i="11"/>
  <c r="F2232" i="11"/>
  <c r="F2233" i="11"/>
  <c r="F2234" i="11"/>
  <c r="F2235" i="11"/>
  <c r="F2236" i="11"/>
  <c r="F2237" i="11"/>
  <c r="F2238" i="11"/>
  <c r="F2239" i="11"/>
  <c r="F2240" i="11"/>
  <c r="F2241" i="11"/>
  <c r="F2242" i="11"/>
  <c r="F2243" i="11"/>
  <c r="F2244" i="11"/>
  <c r="F2245" i="11"/>
  <c r="F2246" i="11"/>
  <c r="F2247" i="11"/>
  <c r="F2248" i="11"/>
  <c r="F2249" i="11"/>
  <c r="F2250" i="11"/>
  <c r="F2251" i="11"/>
  <c r="F2252" i="11"/>
  <c r="F2253" i="11"/>
  <c r="F2254" i="11"/>
  <c r="F2255" i="11"/>
  <c r="F2256" i="11"/>
  <c r="F2257" i="11"/>
  <c r="F2258" i="11"/>
  <c r="F2259" i="11"/>
  <c r="F2260" i="11"/>
  <c r="F2261" i="11"/>
  <c r="F2262" i="11"/>
  <c r="F2263" i="11"/>
  <c r="F2264" i="11"/>
  <c r="F2265" i="11"/>
  <c r="F2266" i="11"/>
  <c r="F2267" i="11"/>
  <c r="F2268" i="11"/>
  <c r="F2269" i="11"/>
  <c r="F2270" i="11"/>
  <c r="F2271" i="11"/>
  <c r="F2272" i="11"/>
  <c r="F2273" i="11"/>
  <c r="F2274" i="11"/>
  <c r="F2275" i="11"/>
  <c r="F2276" i="11"/>
  <c r="F2277" i="11"/>
  <c r="F2278" i="11"/>
  <c r="F2279" i="11"/>
  <c r="F2280" i="11"/>
  <c r="F2281" i="11"/>
  <c r="F2282" i="11"/>
  <c r="F2283" i="11"/>
  <c r="F2284" i="11"/>
  <c r="F2285" i="11"/>
  <c r="F2286" i="11"/>
  <c r="F2287" i="11"/>
  <c r="F2288" i="11"/>
  <c r="F2289" i="11"/>
  <c r="F2290" i="11"/>
  <c r="F2291" i="11"/>
  <c r="F2292" i="11"/>
  <c r="F2293" i="11"/>
  <c r="F2294" i="11"/>
  <c r="F2295" i="11"/>
  <c r="F2296" i="11"/>
  <c r="F2297" i="11"/>
  <c r="F2298" i="11"/>
  <c r="F2299" i="11"/>
  <c r="F2300" i="11"/>
  <c r="F2301" i="11"/>
  <c r="F2302" i="11"/>
  <c r="F2303" i="11"/>
  <c r="F2304" i="11"/>
  <c r="F2305" i="11"/>
  <c r="F2306" i="11"/>
  <c r="F2307" i="11"/>
  <c r="F2308" i="11"/>
  <c r="F2309" i="11"/>
  <c r="F2310" i="11"/>
  <c r="F2311" i="11"/>
  <c r="F2312" i="11"/>
  <c r="F2313" i="11"/>
  <c r="F2314" i="11"/>
  <c r="F2315" i="11"/>
  <c r="F2316" i="11"/>
  <c r="F2317" i="11"/>
  <c r="F2318" i="11"/>
  <c r="F2319" i="11"/>
  <c r="F2320" i="11"/>
  <c r="F2321" i="11"/>
  <c r="F2322" i="11"/>
  <c r="F2323" i="11"/>
  <c r="F2324" i="11"/>
  <c r="F2325" i="11"/>
  <c r="F2326" i="11"/>
  <c r="F2327" i="11"/>
  <c r="F2328" i="11"/>
  <c r="F2329" i="11"/>
  <c r="F2330" i="11"/>
  <c r="F2331" i="11"/>
  <c r="F2332" i="11"/>
  <c r="F2333" i="11"/>
  <c r="F2334" i="11"/>
  <c r="F2335" i="11"/>
  <c r="F2336" i="11"/>
  <c r="F2337" i="11"/>
  <c r="F2338" i="11"/>
  <c r="F2339" i="11"/>
  <c r="F2340" i="11"/>
  <c r="F2341" i="11"/>
  <c r="F2342" i="11"/>
  <c r="F2343" i="11"/>
  <c r="F2344" i="11"/>
  <c r="F2345" i="11"/>
  <c r="F2346" i="11"/>
  <c r="F2347" i="11"/>
  <c r="F2348" i="11"/>
  <c r="F2349" i="11"/>
  <c r="F2350" i="11"/>
  <c r="F2351" i="11"/>
  <c r="F2352" i="11"/>
  <c r="F2353" i="11"/>
  <c r="F2354" i="11"/>
  <c r="F2355" i="11"/>
  <c r="F2356" i="11"/>
  <c r="F2357" i="11"/>
  <c r="F2358" i="11"/>
  <c r="F2359" i="11"/>
  <c r="F2360" i="11"/>
  <c r="F2361" i="11"/>
  <c r="F2362" i="11"/>
  <c r="F2363" i="11"/>
  <c r="F2364" i="11"/>
  <c r="F2365" i="11"/>
  <c r="F2366" i="11"/>
  <c r="F2367" i="11"/>
  <c r="F2368" i="11"/>
  <c r="F2369" i="11"/>
  <c r="F2370" i="11"/>
  <c r="F2371" i="11"/>
  <c r="F2372" i="11"/>
  <c r="F2373" i="11"/>
  <c r="F2374" i="11"/>
  <c r="F2375" i="11"/>
  <c r="F2376" i="11"/>
  <c r="F2377" i="11"/>
  <c r="F2378" i="11"/>
  <c r="F2379" i="11"/>
  <c r="F2380" i="11"/>
  <c r="F2381" i="11"/>
  <c r="F2382" i="11"/>
  <c r="F2383" i="11"/>
  <c r="F2384" i="11"/>
  <c r="F2385" i="11"/>
  <c r="F2386" i="11"/>
  <c r="F2387" i="11"/>
  <c r="F2388" i="11"/>
  <c r="F2389" i="11"/>
  <c r="F2390" i="11"/>
  <c r="F2391" i="11"/>
  <c r="F2392" i="11"/>
  <c r="F2393" i="11"/>
  <c r="F2394" i="11"/>
  <c r="F2395" i="11"/>
  <c r="F2396" i="11"/>
  <c r="F2397" i="11"/>
  <c r="F2398" i="11"/>
  <c r="F2399" i="11"/>
  <c r="F2400" i="11"/>
  <c r="F2401" i="11"/>
  <c r="F2402" i="11"/>
  <c r="F2403" i="11"/>
  <c r="F2404" i="11"/>
  <c r="F2405" i="11"/>
  <c r="F2406" i="11"/>
  <c r="F2407" i="11"/>
  <c r="F2408" i="11"/>
  <c r="F2409" i="11"/>
  <c r="F2410" i="11"/>
  <c r="F2411" i="11"/>
  <c r="F2412" i="11"/>
  <c r="F2413" i="11"/>
  <c r="F2414" i="11"/>
  <c r="F2415" i="11"/>
  <c r="F2416" i="11"/>
  <c r="F2417" i="11"/>
  <c r="F2418" i="11"/>
  <c r="F2419" i="11"/>
  <c r="F2420" i="11"/>
  <c r="F2421" i="11"/>
  <c r="F2422" i="11"/>
  <c r="F2423" i="11"/>
  <c r="F2424" i="11"/>
  <c r="F2425" i="11"/>
  <c r="F2426" i="11"/>
  <c r="F2427" i="11"/>
  <c r="F2428" i="11"/>
  <c r="F2429" i="11"/>
  <c r="F2430" i="11"/>
  <c r="F2431" i="11"/>
  <c r="F2432" i="11"/>
  <c r="F2433" i="11"/>
  <c r="F2434" i="11"/>
  <c r="F2435" i="11"/>
  <c r="F2436" i="11"/>
  <c r="F2437" i="11"/>
  <c r="F2438" i="11"/>
  <c r="F2439" i="11"/>
  <c r="F2440" i="11"/>
  <c r="F2441" i="11"/>
  <c r="F2442" i="11"/>
  <c r="F2443" i="11"/>
  <c r="F2444" i="11"/>
  <c r="F2445" i="11"/>
  <c r="F2446" i="11"/>
  <c r="F2447" i="11"/>
  <c r="F2448" i="11"/>
  <c r="F2449" i="11"/>
  <c r="F2450" i="11"/>
  <c r="F2451" i="11"/>
  <c r="F2452" i="11"/>
  <c r="F2453" i="11"/>
  <c r="F2454" i="11"/>
  <c r="F2455" i="11"/>
  <c r="F2456" i="11"/>
  <c r="F2457" i="11"/>
  <c r="F2458" i="11"/>
  <c r="F2459" i="11"/>
  <c r="F2460" i="11"/>
  <c r="F2461" i="11"/>
  <c r="F2462" i="11"/>
  <c r="F2463" i="11"/>
  <c r="F2464" i="11"/>
  <c r="F2465" i="11"/>
  <c r="F2466" i="11"/>
  <c r="F2467" i="11"/>
  <c r="F2468" i="11"/>
  <c r="F2469" i="11"/>
  <c r="F2470" i="11"/>
  <c r="F2471" i="11"/>
  <c r="F2472" i="11"/>
  <c r="F2473" i="11"/>
  <c r="F2474" i="11"/>
  <c r="F2475" i="11"/>
  <c r="F2476" i="11"/>
  <c r="F2477" i="11"/>
  <c r="F2478" i="11"/>
  <c r="F2479" i="11"/>
  <c r="F2480" i="11"/>
  <c r="F2481" i="11"/>
  <c r="F2482" i="11"/>
  <c r="F2483" i="11"/>
  <c r="F2484" i="11"/>
  <c r="F2485" i="11"/>
  <c r="F2486" i="11"/>
  <c r="F2487" i="11"/>
  <c r="F2488" i="11"/>
  <c r="F2489" i="11"/>
  <c r="F2490" i="11"/>
  <c r="F2491" i="11"/>
  <c r="F2492" i="11"/>
  <c r="F2493" i="11"/>
  <c r="F2494" i="11"/>
  <c r="F2495" i="11"/>
  <c r="F2496" i="11"/>
  <c r="F2497" i="11"/>
  <c r="F2498" i="11"/>
  <c r="F2499" i="11"/>
  <c r="F2500" i="11"/>
  <c r="F2501" i="11"/>
  <c r="F2502" i="11"/>
  <c r="F2503" i="11"/>
  <c r="F2504" i="11"/>
  <c r="F2505" i="11"/>
  <c r="F2506" i="11"/>
  <c r="F2507" i="11"/>
  <c r="F2508" i="11"/>
  <c r="F2509" i="11"/>
  <c r="F2510" i="11"/>
  <c r="F2511" i="11"/>
  <c r="F2512" i="11"/>
  <c r="F2513" i="11"/>
  <c r="F2514" i="11"/>
  <c r="F2515" i="11"/>
  <c r="F2516" i="11"/>
  <c r="F2517" i="11"/>
  <c r="F2518" i="11"/>
  <c r="F2519" i="11"/>
  <c r="F2520" i="11"/>
  <c r="F2521" i="11"/>
  <c r="F2522" i="11"/>
  <c r="F2523" i="11"/>
  <c r="F2524" i="11"/>
  <c r="F2525" i="11"/>
  <c r="F2526" i="11"/>
  <c r="F2527" i="11"/>
  <c r="F2528" i="11"/>
  <c r="F2529" i="11"/>
  <c r="F2530" i="11"/>
  <c r="F2531" i="11"/>
  <c r="F2532" i="11"/>
  <c r="F2533" i="11"/>
  <c r="F2534" i="11"/>
  <c r="F2535" i="11"/>
  <c r="F2536" i="11"/>
  <c r="F2537" i="11"/>
  <c r="F2538" i="11"/>
  <c r="F2539" i="11"/>
  <c r="F2540" i="11"/>
  <c r="F2541" i="11"/>
  <c r="F2542" i="11"/>
  <c r="F2543" i="11"/>
  <c r="F2544" i="11"/>
  <c r="F2545" i="11"/>
  <c r="F2546" i="11"/>
  <c r="F2547" i="11"/>
  <c r="F2548" i="11"/>
  <c r="F2549" i="11"/>
  <c r="F2550" i="11"/>
  <c r="F2551" i="11"/>
  <c r="F2552" i="11"/>
  <c r="F2553" i="11"/>
  <c r="F2554" i="11"/>
  <c r="F2555" i="11"/>
  <c r="F2556" i="11"/>
  <c r="F2557" i="11"/>
  <c r="F2558" i="11"/>
  <c r="F2559" i="11"/>
  <c r="F2560" i="11"/>
  <c r="F2561" i="11"/>
  <c r="F2562" i="11"/>
  <c r="F2563" i="11"/>
  <c r="F2564" i="11"/>
  <c r="F2565" i="11"/>
  <c r="F2566" i="11"/>
  <c r="F2567" i="11"/>
  <c r="F2568" i="11"/>
  <c r="F2569" i="11"/>
  <c r="F2570" i="11"/>
  <c r="F2571" i="11"/>
  <c r="F2572" i="11"/>
  <c r="F2573" i="11"/>
  <c r="F2574" i="11"/>
  <c r="F2575" i="11"/>
  <c r="F2576" i="11"/>
  <c r="F2577" i="11"/>
  <c r="F2578" i="11"/>
  <c r="F2579" i="11"/>
  <c r="F2580" i="11"/>
  <c r="F2581" i="11"/>
  <c r="F2582" i="11"/>
  <c r="F2583" i="11"/>
  <c r="F2584" i="11"/>
  <c r="F2585" i="11"/>
  <c r="F2586" i="11"/>
  <c r="F2587" i="11"/>
  <c r="F2588" i="11"/>
  <c r="F2589" i="11"/>
  <c r="F2590" i="11"/>
  <c r="F2591" i="11"/>
  <c r="F2592" i="11"/>
  <c r="F2593" i="11"/>
  <c r="F2594" i="11"/>
  <c r="F2595" i="11"/>
  <c r="F2596" i="11"/>
  <c r="F2597" i="11"/>
  <c r="F2598" i="11"/>
  <c r="F2599" i="11"/>
  <c r="F2600" i="11"/>
  <c r="F2601" i="11"/>
  <c r="F2602" i="11"/>
  <c r="F2603" i="11"/>
  <c r="F2604" i="11"/>
  <c r="F2605" i="11"/>
  <c r="F2606" i="11"/>
  <c r="F2607" i="11"/>
  <c r="F2608" i="11"/>
  <c r="F2609" i="11"/>
  <c r="F2610" i="11"/>
  <c r="F2611" i="11"/>
  <c r="F2612" i="11"/>
  <c r="F2613" i="11"/>
  <c r="F2614" i="11"/>
  <c r="F2615" i="11"/>
  <c r="F2616" i="11"/>
  <c r="F2617" i="11"/>
  <c r="F2618" i="11"/>
  <c r="F2619" i="11"/>
  <c r="F2620" i="11"/>
  <c r="F2621" i="11"/>
  <c r="F2622" i="11"/>
  <c r="F2623" i="11"/>
  <c r="F2624" i="11"/>
  <c r="F2625" i="11"/>
  <c r="F2626" i="11"/>
  <c r="F2627" i="11"/>
  <c r="F2628" i="11"/>
  <c r="F2629" i="11"/>
  <c r="F2630" i="11"/>
  <c r="F2631" i="11"/>
  <c r="F2632" i="11"/>
  <c r="F2633" i="11"/>
  <c r="F2634" i="11"/>
  <c r="F2635" i="11"/>
  <c r="F2636" i="11"/>
  <c r="F2637" i="11"/>
  <c r="F2638" i="11"/>
  <c r="F2639" i="11"/>
  <c r="F2640" i="11"/>
  <c r="F2641" i="11"/>
  <c r="F2642" i="11"/>
  <c r="F2643" i="11"/>
  <c r="F2644" i="11"/>
  <c r="F2645" i="11"/>
  <c r="F2646" i="11"/>
  <c r="F2647" i="11"/>
  <c r="F2648" i="11"/>
  <c r="F2649" i="11"/>
  <c r="F2650" i="11"/>
  <c r="F2651" i="11"/>
  <c r="F2652" i="11"/>
  <c r="F2653" i="11"/>
  <c r="F2654" i="11"/>
  <c r="F2655" i="11"/>
  <c r="F2656" i="11"/>
  <c r="F2657" i="11"/>
  <c r="F2658" i="11"/>
  <c r="F2659" i="11"/>
  <c r="F2660" i="11"/>
  <c r="F2661" i="11"/>
  <c r="F2662" i="11"/>
  <c r="F2663" i="11"/>
  <c r="F2664" i="11"/>
  <c r="F2665" i="11"/>
  <c r="F2666" i="11"/>
  <c r="F2667" i="11"/>
  <c r="F2668" i="11"/>
  <c r="F2669" i="11"/>
  <c r="F2670" i="11"/>
  <c r="F2671" i="11"/>
  <c r="F2672" i="11"/>
  <c r="F2673" i="11"/>
  <c r="F2674" i="11"/>
  <c r="F2675" i="11"/>
  <c r="F2676" i="11"/>
  <c r="F2677" i="11"/>
  <c r="F2678" i="11"/>
  <c r="F2679" i="11"/>
  <c r="F2680" i="11"/>
  <c r="F2681" i="11"/>
  <c r="F2682" i="11"/>
  <c r="F2683" i="11"/>
  <c r="F2684" i="11"/>
  <c r="F2685" i="11"/>
  <c r="F2686" i="11"/>
  <c r="F2687" i="11"/>
  <c r="F2688" i="11"/>
  <c r="F2689" i="11"/>
  <c r="F2690" i="11"/>
  <c r="F2691" i="11"/>
  <c r="F2692" i="11"/>
  <c r="F2693" i="11"/>
  <c r="F2694" i="11"/>
  <c r="F2695" i="11"/>
  <c r="F2696" i="11"/>
  <c r="F2697" i="11"/>
  <c r="F2698" i="11"/>
  <c r="F2699" i="11"/>
  <c r="F2700" i="11"/>
  <c r="F2701" i="11"/>
  <c r="F2702" i="11"/>
  <c r="F2703" i="11"/>
  <c r="F2704" i="11"/>
  <c r="F2705" i="11"/>
  <c r="F2706" i="11"/>
  <c r="F2707" i="11"/>
  <c r="F2708" i="11"/>
  <c r="F2709" i="11"/>
  <c r="F2710" i="11"/>
  <c r="F2711" i="11"/>
  <c r="F2712" i="11"/>
  <c r="F2713" i="11"/>
  <c r="F2714" i="11"/>
  <c r="F2715" i="11"/>
  <c r="F2716" i="11"/>
  <c r="F2717" i="11"/>
  <c r="F2718" i="11"/>
  <c r="F2719" i="11"/>
  <c r="F2720" i="11"/>
  <c r="F2721" i="11"/>
  <c r="F2722" i="11"/>
  <c r="F2723" i="11"/>
  <c r="F2724" i="11"/>
  <c r="F2725" i="11"/>
  <c r="F2726" i="11"/>
  <c r="F2727" i="11"/>
  <c r="F2728" i="11"/>
  <c r="F2729" i="11"/>
  <c r="F2730" i="11"/>
  <c r="F2731" i="11"/>
  <c r="F2732" i="11"/>
  <c r="F2733" i="11"/>
  <c r="F2734" i="11"/>
  <c r="F2735" i="11"/>
  <c r="F2736" i="11"/>
  <c r="F2737" i="11"/>
  <c r="F2738" i="11"/>
  <c r="F2739" i="11"/>
  <c r="F2740" i="11"/>
  <c r="F2741" i="11"/>
  <c r="F2742" i="11"/>
  <c r="F2743" i="11"/>
  <c r="F2744" i="11"/>
  <c r="F2745" i="11"/>
  <c r="F2746" i="11"/>
  <c r="F2747" i="11"/>
  <c r="F2748" i="11"/>
  <c r="F2749" i="11"/>
  <c r="F2750" i="11"/>
  <c r="F2751" i="11"/>
  <c r="F2752" i="11"/>
  <c r="F2753" i="11"/>
  <c r="F2754" i="11"/>
  <c r="F2755" i="11"/>
  <c r="F2756" i="11"/>
  <c r="F2757" i="11"/>
  <c r="F2758" i="11"/>
  <c r="F2759" i="11"/>
  <c r="F2760" i="11"/>
  <c r="F2761" i="11"/>
  <c r="F2762" i="11"/>
  <c r="F2763" i="11"/>
  <c r="F2764" i="11"/>
  <c r="F2765" i="11"/>
  <c r="F2766" i="11"/>
  <c r="F2767" i="11"/>
  <c r="F2768" i="11"/>
  <c r="F2769" i="11"/>
  <c r="F2770" i="11"/>
  <c r="F2771" i="11"/>
  <c r="F2772" i="11"/>
  <c r="F2773" i="11"/>
  <c r="F2774" i="11"/>
  <c r="F2775" i="11"/>
  <c r="F2776" i="11"/>
  <c r="F2777" i="11"/>
  <c r="F2778" i="11"/>
  <c r="F2779" i="11"/>
  <c r="F2780" i="11"/>
  <c r="F2781" i="11"/>
  <c r="F2782" i="11"/>
  <c r="F2783" i="11"/>
  <c r="F2784" i="11"/>
  <c r="F2785" i="11"/>
  <c r="F2786" i="11"/>
  <c r="F2787" i="11"/>
  <c r="F2788" i="11"/>
  <c r="F2789" i="11"/>
  <c r="F2790" i="11"/>
  <c r="F2791" i="11"/>
  <c r="F2792" i="11"/>
  <c r="F2793" i="11"/>
  <c r="F2794" i="11"/>
  <c r="F2795" i="11"/>
  <c r="F2796" i="11"/>
  <c r="F2797" i="11"/>
  <c r="F2798" i="11"/>
  <c r="F2799" i="11"/>
  <c r="F2800" i="11"/>
  <c r="F2801" i="11"/>
  <c r="F2802" i="11"/>
  <c r="F2803" i="11"/>
  <c r="F2804" i="11"/>
  <c r="F2805" i="11"/>
  <c r="F2806" i="11"/>
  <c r="F2807" i="11"/>
  <c r="F2808" i="11"/>
  <c r="F2809" i="11"/>
  <c r="F2810" i="11"/>
  <c r="F2811" i="11"/>
  <c r="F2812" i="11"/>
  <c r="F2813" i="11"/>
  <c r="F2814" i="11"/>
  <c r="F2815" i="11"/>
  <c r="F2816" i="11"/>
  <c r="F2817" i="11"/>
  <c r="F2818" i="11"/>
  <c r="F2819" i="11"/>
  <c r="F2820" i="11"/>
  <c r="F2821" i="11"/>
  <c r="F2822" i="11"/>
  <c r="F2823" i="11"/>
  <c r="F2824" i="11"/>
  <c r="F2825" i="11"/>
  <c r="F2826" i="11"/>
  <c r="F2827" i="11"/>
  <c r="F2828" i="11"/>
  <c r="F2829" i="11"/>
  <c r="F2830" i="11"/>
  <c r="F2831" i="11"/>
  <c r="F2832" i="11"/>
  <c r="F2833" i="11"/>
  <c r="F2834" i="11"/>
  <c r="F2835" i="11"/>
  <c r="F2836" i="11"/>
  <c r="F2837" i="11"/>
  <c r="F2838" i="11"/>
  <c r="F2839" i="11"/>
  <c r="F2840" i="11"/>
  <c r="F2841" i="11"/>
  <c r="F2842" i="11"/>
  <c r="F2843" i="11"/>
  <c r="F2844" i="11"/>
  <c r="F2845" i="11"/>
  <c r="F2846" i="11"/>
  <c r="F2847" i="11"/>
  <c r="F2848" i="11"/>
  <c r="F2849" i="11"/>
  <c r="F2850" i="11"/>
  <c r="F2851" i="11"/>
  <c r="F2852" i="11"/>
  <c r="F2853" i="11"/>
  <c r="F2854" i="11"/>
  <c r="F2855" i="11"/>
  <c r="F2856" i="11"/>
  <c r="F2857" i="11"/>
  <c r="F2858" i="11"/>
  <c r="F2859" i="11"/>
  <c r="F2860" i="11"/>
  <c r="F2861" i="11"/>
  <c r="F2862" i="11"/>
  <c r="F2863" i="11"/>
  <c r="F2864" i="11"/>
  <c r="F2865" i="11"/>
  <c r="F2866" i="11"/>
  <c r="F2867" i="11"/>
  <c r="F2868" i="11"/>
  <c r="F2869" i="11"/>
  <c r="F2870" i="11"/>
  <c r="F2871" i="11"/>
  <c r="F2872" i="11"/>
  <c r="F2873" i="11"/>
  <c r="F2874" i="11"/>
  <c r="F2875" i="11"/>
  <c r="F2876" i="11"/>
  <c r="F2877" i="11"/>
  <c r="F2878" i="11"/>
  <c r="F2879" i="11"/>
  <c r="F2880" i="11"/>
  <c r="F2881" i="11"/>
  <c r="F2882" i="11"/>
  <c r="F2883" i="11"/>
  <c r="F2884" i="11"/>
  <c r="F2885" i="11"/>
  <c r="F2886" i="11"/>
  <c r="F2887" i="11"/>
  <c r="F2888" i="11"/>
  <c r="F2889" i="11"/>
  <c r="F2890" i="11"/>
  <c r="F2891" i="11"/>
  <c r="F2892" i="11"/>
  <c r="F2893" i="11"/>
  <c r="F2894" i="11"/>
  <c r="F2895" i="11"/>
  <c r="F2896" i="11"/>
  <c r="F2897" i="11"/>
  <c r="F2898" i="11"/>
  <c r="F2899" i="11"/>
  <c r="F2900" i="11"/>
  <c r="F2901" i="11"/>
  <c r="F2902" i="11"/>
  <c r="F2903" i="11"/>
  <c r="F2904" i="11"/>
  <c r="F2905" i="11"/>
  <c r="F2906" i="11"/>
  <c r="F2907" i="11"/>
  <c r="F2908" i="11"/>
  <c r="F2909" i="11"/>
  <c r="F2910" i="11"/>
  <c r="F2911" i="11"/>
  <c r="F2912" i="11"/>
  <c r="F2913" i="11"/>
  <c r="F2914" i="11"/>
  <c r="F2915" i="11"/>
  <c r="F2916" i="11"/>
  <c r="F2917" i="11"/>
  <c r="F2918" i="11"/>
  <c r="F2919" i="11"/>
  <c r="F2920" i="11"/>
  <c r="F2921" i="11"/>
  <c r="F2922" i="11"/>
  <c r="F2923" i="11"/>
  <c r="F2924" i="11"/>
  <c r="F2925" i="11"/>
  <c r="F2926" i="11"/>
  <c r="F2927" i="11"/>
  <c r="F2928" i="11"/>
  <c r="F2929" i="11"/>
  <c r="F2930" i="11"/>
  <c r="F2931" i="11"/>
  <c r="F2932" i="11"/>
  <c r="F2933" i="11"/>
  <c r="F2934" i="11"/>
  <c r="F2935" i="11"/>
  <c r="F2936" i="11"/>
  <c r="F2937" i="11"/>
  <c r="F2938" i="11"/>
  <c r="F2939" i="11"/>
  <c r="F2940" i="11"/>
  <c r="F2941" i="11"/>
  <c r="F2942" i="11"/>
  <c r="F2943" i="11"/>
  <c r="F2944" i="11"/>
  <c r="F2945" i="11"/>
  <c r="F2946" i="11"/>
  <c r="F2947" i="11"/>
  <c r="F2948" i="11"/>
  <c r="F2949" i="11"/>
  <c r="F2950" i="11"/>
  <c r="F2951" i="11"/>
  <c r="F2952" i="11"/>
  <c r="F2953" i="11"/>
  <c r="F2954" i="11"/>
  <c r="F2955" i="11"/>
  <c r="F2956" i="11"/>
  <c r="F2957" i="11"/>
  <c r="F2958" i="11"/>
  <c r="F2959" i="11"/>
  <c r="F2960" i="11"/>
  <c r="F2961" i="11"/>
  <c r="F2962" i="11"/>
  <c r="F2963" i="11"/>
  <c r="F2964" i="11"/>
  <c r="F2965" i="11"/>
  <c r="F2966" i="11"/>
  <c r="F2967" i="11"/>
  <c r="F2968" i="11"/>
  <c r="F2969" i="11"/>
  <c r="F2970" i="11"/>
  <c r="F2971" i="11"/>
  <c r="F2972" i="11"/>
  <c r="F2973" i="11"/>
  <c r="F2974" i="11"/>
  <c r="F2975" i="11"/>
  <c r="F2976" i="11"/>
  <c r="F2977" i="11"/>
  <c r="F2978" i="11"/>
  <c r="F2979" i="11"/>
  <c r="F2980" i="11"/>
  <c r="F2981" i="11"/>
  <c r="F2982" i="11"/>
  <c r="F2983" i="11"/>
  <c r="F2984" i="11"/>
  <c r="F2985" i="11"/>
  <c r="F2986" i="11"/>
  <c r="F2987" i="11"/>
  <c r="F2988" i="11"/>
  <c r="F2989" i="11"/>
  <c r="F2990" i="11"/>
  <c r="F2991" i="11"/>
  <c r="F2992" i="11"/>
  <c r="F2993" i="11"/>
  <c r="F2994" i="11"/>
  <c r="F2995" i="11"/>
  <c r="F2996" i="11"/>
  <c r="F2997" i="11"/>
  <c r="F2998" i="11"/>
  <c r="F2999" i="11"/>
  <c r="F3000" i="11"/>
  <c r="F3001" i="11"/>
  <c r="F3002" i="11"/>
  <c r="F3003" i="11"/>
  <c r="F3004" i="11"/>
  <c r="F3005" i="11"/>
  <c r="F3006" i="11"/>
  <c r="F3007" i="11"/>
  <c r="F3008" i="11"/>
  <c r="F3009" i="11"/>
  <c r="F3010" i="11"/>
  <c r="F3011" i="11"/>
  <c r="F3012" i="11"/>
  <c r="F3013" i="11"/>
  <c r="F3014" i="11"/>
  <c r="F3015" i="11"/>
  <c r="F3016" i="11"/>
  <c r="F3017" i="11"/>
  <c r="F3018" i="11"/>
  <c r="F3019" i="11"/>
  <c r="F3020" i="11"/>
  <c r="F3021" i="11"/>
  <c r="F3022" i="11"/>
  <c r="F3023" i="11"/>
  <c r="F3024" i="11"/>
  <c r="F3025" i="11"/>
  <c r="F3026" i="11"/>
  <c r="F3027" i="11"/>
  <c r="F3028" i="11"/>
  <c r="F3029" i="11"/>
  <c r="F3030" i="11"/>
  <c r="F3031" i="11"/>
  <c r="F3032" i="11"/>
  <c r="F3033" i="11"/>
  <c r="F3034" i="11"/>
  <c r="F3035" i="11"/>
  <c r="F3036" i="11"/>
  <c r="F3037" i="11"/>
  <c r="F3038" i="11"/>
  <c r="F3039" i="11"/>
  <c r="F3040" i="11"/>
  <c r="F3041" i="11"/>
  <c r="F3042" i="11"/>
  <c r="F3043" i="11"/>
  <c r="F3044" i="11"/>
  <c r="F3045" i="11"/>
  <c r="F3046" i="11"/>
  <c r="F3047" i="11"/>
  <c r="F3048" i="11"/>
  <c r="F3049" i="11"/>
  <c r="F3050" i="11"/>
  <c r="F3051" i="11"/>
  <c r="F3052" i="11"/>
  <c r="F3053" i="11"/>
  <c r="F3054" i="11"/>
  <c r="F3055" i="11"/>
  <c r="F3056" i="11"/>
  <c r="F3057" i="11"/>
  <c r="F3058" i="11"/>
  <c r="F3059" i="11"/>
  <c r="F3060" i="11"/>
  <c r="F3061" i="11"/>
  <c r="F3062" i="11"/>
  <c r="F3063" i="11"/>
  <c r="F3064" i="11"/>
  <c r="F3065" i="11"/>
  <c r="F3066" i="11"/>
  <c r="F3067" i="11"/>
  <c r="F3068" i="11"/>
  <c r="F3069" i="11"/>
  <c r="F3070" i="11"/>
  <c r="F3071" i="11"/>
  <c r="F3072" i="11"/>
  <c r="F3073" i="11"/>
  <c r="F3074" i="11"/>
  <c r="F3075" i="11"/>
  <c r="F3076" i="11"/>
  <c r="F3077" i="11"/>
  <c r="F3078" i="11"/>
  <c r="F3079" i="11"/>
  <c r="F3080" i="11"/>
  <c r="F3081" i="11"/>
  <c r="F3082" i="11"/>
  <c r="F3083" i="11"/>
  <c r="F3084" i="11"/>
  <c r="F3085" i="11"/>
  <c r="F3086" i="11"/>
  <c r="F3087" i="11"/>
  <c r="F3088" i="11"/>
  <c r="F3089" i="11"/>
  <c r="F3090" i="11"/>
  <c r="F3091" i="11"/>
  <c r="F3092" i="11"/>
  <c r="F3093" i="11"/>
  <c r="F3094" i="11"/>
  <c r="F3095" i="11"/>
  <c r="F3096" i="11"/>
  <c r="F3097" i="11"/>
  <c r="F3098" i="11"/>
  <c r="F3099" i="11"/>
  <c r="F3100" i="11"/>
  <c r="F3101" i="11"/>
  <c r="F3102" i="11"/>
  <c r="F3103" i="11"/>
  <c r="F3104" i="11"/>
  <c r="F3105" i="11"/>
  <c r="F3106" i="11"/>
  <c r="F3107" i="11"/>
  <c r="F3108" i="11"/>
  <c r="F3109" i="11"/>
  <c r="F3110" i="11"/>
  <c r="F3111" i="11"/>
  <c r="F3112" i="11"/>
  <c r="F3113" i="11"/>
  <c r="F3114" i="11"/>
  <c r="F3115" i="11"/>
  <c r="F3116" i="11"/>
  <c r="F3117" i="11"/>
  <c r="F3118" i="11"/>
  <c r="F3119" i="11"/>
  <c r="F3120" i="11"/>
  <c r="F3121" i="11"/>
  <c r="F3122" i="11"/>
  <c r="F3123" i="11"/>
  <c r="F3124" i="11"/>
  <c r="F3125" i="11"/>
  <c r="F3126" i="11"/>
  <c r="F3127" i="11"/>
  <c r="F3128" i="11"/>
  <c r="F3129" i="11"/>
  <c r="F3130" i="11"/>
  <c r="F3131" i="11"/>
  <c r="F3132" i="11"/>
  <c r="F3133" i="11"/>
  <c r="F3134" i="11"/>
  <c r="F3135" i="11"/>
  <c r="F3136" i="11"/>
  <c r="F3137" i="11"/>
  <c r="F3138" i="11"/>
  <c r="F3139" i="11"/>
  <c r="F3140" i="11"/>
  <c r="F3141" i="11"/>
  <c r="F3142" i="11"/>
  <c r="F3143" i="11"/>
  <c r="F3144" i="11"/>
  <c r="F3145" i="11"/>
  <c r="F3146" i="11"/>
  <c r="F3147" i="11"/>
  <c r="F3148" i="11"/>
  <c r="F3149" i="11"/>
  <c r="F3150" i="11"/>
  <c r="F3151" i="11"/>
  <c r="F3152" i="11"/>
  <c r="F3153" i="11"/>
  <c r="F3154" i="11"/>
  <c r="F3155" i="11"/>
  <c r="F3156" i="11"/>
  <c r="F3157" i="11"/>
  <c r="F3158" i="11"/>
  <c r="F3159" i="11"/>
  <c r="F3160" i="11"/>
  <c r="F3161" i="11"/>
  <c r="F3162" i="11"/>
  <c r="F3163" i="11"/>
  <c r="F3164" i="11"/>
  <c r="F3165" i="11"/>
  <c r="F3166" i="11"/>
  <c r="F3167" i="11"/>
  <c r="F3168" i="11"/>
  <c r="F3169" i="11"/>
  <c r="F3170" i="11"/>
  <c r="F3171" i="11"/>
  <c r="F3172" i="11"/>
  <c r="F3173" i="11"/>
  <c r="F3174" i="11"/>
  <c r="F3175" i="11"/>
  <c r="F3176" i="11"/>
  <c r="F3177" i="11"/>
  <c r="F3178" i="11"/>
  <c r="F3179" i="11"/>
  <c r="F3180" i="11"/>
  <c r="F3181" i="11"/>
  <c r="F3182" i="11"/>
  <c r="F3183" i="11"/>
  <c r="F3184" i="11"/>
  <c r="F3185" i="11"/>
  <c r="F3186" i="11"/>
  <c r="F3187" i="11"/>
  <c r="F3188" i="11"/>
  <c r="F3189" i="11"/>
  <c r="F3190" i="11"/>
  <c r="F3191" i="11"/>
  <c r="F3192" i="11"/>
  <c r="F3193" i="11"/>
  <c r="F3194" i="11"/>
  <c r="F3195" i="11"/>
  <c r="F3196" i="11"/>
  <c r="F3197" i="11"/>
  <c r="F3198" i="11"/>
  <c r="F3199" i="11"/>
  <c r="F3200" i="11"/>
  <c r="F3201" i="11"/>
  <c r="F3202" i="11"/>
  <c r="F3203" i="11"/>
  <c r="F3204" i="11"/>
  <c r="F3205" i="11"/>
  <c r="F3206" i="11"/>
  <c r="F3207" i="11"/>
  <c r="F3208" i="11"/>
  <c r="F3209" i="11"/>
  <c r="F3210" i="11"/>
  <c r="F3211" i="11"/>
  <c r="F3212" i="11"/>
  <c r="F3213" i="11"/>
  <c r="F3214" i="11"/>
  <c r="F3215" i="11"/>
  <c r="F3216" i="11"/>
  <c r="F3217" i="11"/>
  <c r="F3218" i="11"/>
  <c r="F3219" i="11"/>
  <c r="F3220" i="11"/>
  <c r="F3221" i="11"/>
  <c r="F3222" i="11"/>
  <c r="F3223" i="11"/>
  <c r="F3224" i="11"/>
  <c r="F3225" i="11"/>
  <c r="F3226" i="11"/>
  <c r="F3227" i="11"/>
  <c r="F3228" i="11"/>
  <c r="F3229" i="11"/>
  <c r="F3230" i="11"/>
  <c r="F3231" i="11"/>
  <c r="F3232" i="11"/>
  <c r="F3233" i="11"/>
  <c r="F3234" i="11"/>
  <c r="F3235" i="11"/>
  <c r="F3236" i="11"/>
  <c r="F3237" i="11"/>
  <c r="F3238" i="11"/>
  <c r="F3239" i="11"/>
  <c r="F3240" i="11"/>
  <c r="F3241" i="11"/>
  <c r="F3242" i="11"/>
  <c r="F3243" i="11"/>
  <c r="F3244" i="11"/>
  <c r="F3245" i="11"/>
  <c r="F3246" i="11"/>
  <c r="F3247" i="11"/>
  <c r="F3248" i="11"/>
  <c r="F3249" i="11"/>
  <c r="F3250" i="11"/>
  <c r="F3251" i="11"/>
  <c r="F3252" i="11"/>
  <c r="F3253" i="11"/>
  <c r="F3254" i="11"/>
  <c r="F3255" i="11"/>
  <c r="F3256" i="11"/>
  <c r="F3257" i="11"/>
  <c r="F3258" i="11"/>
  <c r="F3259" i="11"/>
  <c r="F3260" i="11"/>
  <c r="F3261" i="11"/>
  <c r="F3262" i="11"/>
  <c r="F3263" i="11"/>
  <c r="F3264" i="11"/>
  <c r="F3265" i="11"/>
  <c r="F3266" i="11"/>
  <c r="F3267" i="11"/>
  <c r="F3268" i="11"/>
  <c r="F3269" i="11"/>
  <c r="F3270" i="11"/>
  <c r="F3271" i="11"/>
  <c r="F3272" i="11"/>
  <c r="F3273" i="11"/>
  <c r="F3274" i="11"/>
  <c r="F3275" i="11"/>
  <c r="F3276" i="11"/>
  <c r="F3277" i="11"/>
  <c r="F3278" i="11"/>
  <c r="F3279" i="11"/>
  <c r="F3280" i="11"/>
  <c r="F3281" i="11"/>
  <c r="F3282" i="11"/>
  <c r="F3283" i="11"/>
  <c r="F3284" i="11"/>
  <c r="F3285" i="11"/>
  <c r="F3286" i="11"/>
  <c r="F3287" i="11"/>
  <c r="F3288" i="11"/>
  <c r="F3289" i="11"/>
  <c r="F3290" i="11"/>
  <c r="F3291" i="11"/>
  <c r="F3292" i="11"/>
  <c r="F3293" i="11"/>
  <c r="F3294" i="11"/>
  <c r="F3295" i="11"/>
  <c r="F3296" i="11"/>
  <c r="F3297" i="11"/>
  <c r="F3298" i="11"/>
  <c r="F3299" i="11"/>
  <c r="F3300" i="11"/>
  <c r="F3301" i="11"/>
  <c r="F3302" i="11"/>
  <c r="F3303" i="11"/>
  <c r="F3304" i="11"/>
  <c r="F3305" i="11"/>
  <c r="F3306" i="11"/>
  <c r="F3307" i="11"/>
  <c r="F3308" i="11"/>
  <c r="F3309" i="11"/>
  <c r="F3310" i="11"/>
  <c r="F3311" i="11"/>
  <c r="F3312" i="11"/>
  <c r="F3313" i="11"/>
  <c r="F3314" i="11"/>
  <c r="F3315" i="11"/>
  <c r="F3316" i="11"/>
  <c r="F3317" i="11"/>
  <c r="F3318" i="11"/>
  <c r="F3319" i="11"/>
  <c r="F3320" i="11"/>
  <c r="F3321" i="11"/>
  <c r="F3322" i="11"/>
  <c r="F3323" i="11"/>
  <c r="F3324" i="11"/>
  <c r="F3325" i="11"/>
  <c r="F3326" i="11"/>
  <c r="F3327" i="11"/>
  <c r="F3328" i="11"/>
  <c r="F3329" i="11"/>
  <c r="F3330" i="11"/>
  <c r="F3331" i="11"/>
  <c r="F3332" i="11"/>
  <c r="F3333" i="11"/>
  <c r="F3334" i="11"/>
  <c r="F3335" i="11"/>
  <c r="F3336" i="11"/>
  <c r="F3337" i="11"/>
  <c r="F3338" i="11"/>
  <c r="F3339" i="11"/>
  <c r="F3340" i="11"/>
  <c r="F3341" i="11"/>
  <c r="F3342" i="11"/>
  <c r="F3343" i="11"/>
  <c r="F3344" i="11"/>
  <c r="F3345" i="11"/>
  <c r="F3346" i="11"/>
  <c r="F3347" i="11"/>
  <c r="F3348" i="11"/>
  <c r="F3349" i="11"/>
  <c r="F3350" i="11"/>
  <c r="F3351" i="11"/>
  <c r="F3352" i="11"/>
  <c r="F3353" i="11"/>
  <c r="F3354" i="11"/>
  <c r="F3355" i="11"/>
  <c r="F3356" i="11"/>
  <c r="F3357" i="11"/>
  <c r="F3358" i="11"/>
  <c r="F3359" i="11"/>
  <c r="F3360" i="11"/>
  <c r="F3361" i="11"/>
  <c r="F3362" i="11"/>
  <c r="F3363" i="11"/>
  <c r="F3364" i="11"/>
  <c r="F3365" i="11"/>
  <c r="F3366" i="11"/>
  <c r="F3367" i="11"/>
  <c r="F3368" i="11"/>
  <c r="F3369" i="11"/>
  <c r="F3370" i="11"/>
  <c r="F3371" i="11"/>
  <c r="F3372" i="11"/>
  <c r="F3373" i="11"/>
  <c r="F3374" i="11"/>
  <c r="F3375" i="11"/>
  <c r="F3376" i="11"/>
  <c r="F3377" i="11"/>
  <c r="F3378" i="11"/>
  <c r="F3379" i="11"/>
  <c r="F3380" i="11"/>
  <c r="F3381" i="11"/>
  <c r="F3382" i="11"/>
  <c r="F3383" i="11"/>
  <c r="F3384" i="11"/>
  <c r="F3385" i="11"/>
  <c r="F3386" i="11"/>
  <c r="F3387" i="11"/>
  <c r="F3388" i="11"/>
  <c r="F3389" i="11"/>
  <c r="F3390" i="11"/>
  <c r="F3391" i="11"/>
  <c r="F3392" i="11"/>
  <c r="F3393" i="11"/>
  <c r="F3394" i="11"/>
  <c r="F3395" i="11"/>
  <c r="F3396" i="11"/>
  <c r="F3397" i="11"/>
  <c r="F3398" i="11"/>
  <c r="F3399" i="11"/>
  <c r="F3400" i="11"/>
  <c r="F3401" i="11"/>
  <c r="F3402" i="11"/>
  <c r="F3403" i="11"/>
  <c r="F3404" i="11"/>
  <c r="F3405" i="11"/>
  <c r="F3406" i="11"/>
  <c r="F3407" i="11"/>
  <c r="F3408" i="11"/>
  <c r="F3409" i="11"/>
  <c r="F3410" i="11"/>
  <c r="F3411" i="11"/>
  <c r="F3412" i="11"/>
  <c r="F3413" i="11"/>
  <c r="F3414" i="11"/>
  <c r="F3415" i="11"/>
  <c r="F3416" i="11"/>
  <c r="F3417" i="11"/>
  <c r="F3418" i="11"/>
  <c r="F3419" i="11"/>
  <c r="F3420" i="11"/>
  <c r="F3421" i="11"/>
  <c r="F3422" i="11"/>
  <c r="F3423" i="11"/>
  <c r="F3424" i="11"/>
  <c r="F3425" i="11"/>
  <c r="F3426" i="11"/>
  <c r="F3427" i="11"/>
  <c r="F3428" i="11"/>
  <c r="F3429" i="11"/>
  <c r="F3430" i="11"/>
  <c r="F3431" i="11"/>
  <c r="F3432" i="11"/>
  <c r="F3433" i="11"/>
  <c r="F3434" i="11"/>
  <c r="F3435" i="11"/>
  <c r="F3436" i="11"/>
  <c r="F3437" i="11"/>
  <c r="F3438" i="11"/>
  <c r="F3439" i="11"/>
  <c r="F3440" i="11"/>
  <c r="F3441" i="11"/>
  <c r="F3442" i="11"/>
  <c r="F3443" i="11"/>
  <c r="F3444" i="11"/>
  <c r="F3445" i="11"/>
  <c r="F3446" i="11"/>
  <c r="F3447" i="11"/>
  <c r="F3448" i="11"/>
  <c r="F3449" i="11"/>
  <c r="F3450" i="11"/>
  <c r="F3451" i="11"/>
  <c r="F3452" i="11"/>
  <c r="F3453" i="11"/>
  <c r="F3454" i="11"/>
  <c r="F3455" i="11"/>
  <c r="F3456" i="11"/>
  <c r="F3457" i="11"/>
  <c r="F3458" i="11"/>
  <c r="F3459" i="11"/>
  <c r="F3460" i="11"/>
  <c r="F3461" i="11"/>
  <c r="F3462" i="11"/>
  <c r="F3463" i="11"/>
  <c r="F3464" i="11"/>
  <c r="F3465" i="11"/>
  <c r="F3466" i="11"/>
  <c r="F3467" i="11"/>
  <c r="F3468" i="11"/>
  <c r="F3469" i="11"/>
  <c r="F3470" i="11"/>
  <c r="F3471" i="11"/>
  <c r="F3472" i="11"/>
  <c r="F3473" i="11"/>
  <c r="F3474" i="11"/>
  <c r="F3475" i="11"/>
  <c r="F3476" i="11"/>
  <c r="F3477" i="11"/>
  <c r="F3478" i="11"/>
  <c r="F3479" i="11"/>
  <c r="F3480" i="11"/>
  <c r="F3481" i="11"/>
  <c r="F3482" i="11"/>
  <c r="F3483" i="11"/>
  <c r="F3484" i="11"/>
  <c r="F3485" i="11"/>
  <c r="F3486" i="11"/>
  <c r="F3487" i="11"/>
  <c r="F3488" i="11"/>
  <c r="F3489" i="11"/>
  <c r="F3490" i="11"/>
  <c r="F3491" i="11"/>
  <c r="F3492" i="11"/>
  <c r="F3493" i="11"/>
  <c r="F3494" i="11"/>
  <c r="F3495" i="11"/>
  <c r="F3496" i="11"/>
  <c r="F3497" i="11"/>
  <c r="F3498" i="11"/>
  <c r="F3499" i="11"/>
  <c r="F3500" i="11"/>
  <c r="F3501" i="11"/>
  <c r="F3502" i="11"/>
  <c r="F3503" i="11"/>
  <c r="F3504" i="11"/>
  <c r="F3505" i="11"/>
  <c r="F3506" i="11"/>
  <c r="F3507" i="11"/>
  <c r="F3508" i="11"/>
  <c r="F3509" i="11"/>
  <c r="F3510" i="11"/>
  <c r="F3511" i="11"/>
  <c r="F3512" i="11"/>
  <c r="F3513" i="11"/>
  <c r="F3514" i="11"/>
  <c r="F3515" i="11"/>
  <c r="F3516" i="11"/>
  <c r="F3517" i="11"/>
  <c r="F3518" i="11"/>
  <c r="F3519" i="11"/>
  <c r="F3520" i="11"/>
  <c r="F3521" i="11"/>
  <c r="F3522" i="11"/>
  <c r="F3523" i="11"/>
  <c r="F3524" i="11"/>
  <c r="F3525" i="11"/>
  <c r="F3526" i="11"/>
  <c r="F3527" i="11"/>
  <c r="F3528" i="11"/>
  <c r="F3529" i="11"/>
  <c r="F3530" i="11"/>
  <c r="F3531" i="11"/>
  <c r="F3532" i="11"/>
  <c r="F3533" i="11"/>
  <c r="F3534" i="11"/>
  <c r="F3535" i="11"/>
  <c r="F3536" i="11"/>
  <c r="F3537" i="11"/>
  <c r="F3538" i="11"/>
  <c r="F3539" i="11"/>
  <c r="F3540" i="11"/>
  <c r="F3541" i="11"/>
  <c r="F3542" i="11"/>
  <c r="F3543" i="11"/>
  <c r="F3544" i="11"/>
  <c r="F3545" i="11"/>
  <c r="F3546" i="11"/>
  <c r="F3547" i="11"/>
  <c r="F3548" i="11"/>
  <c r="F3549" i="11"/>
  <c r="F3550" i="11"/>
  <c r="F3551" i="11"/>
  <c r="F3552" i="11"/>
  <c r="F3553" i="11"/>
  <c r="F3554" i="11"/>
  <c r="F3555" i="11"/>
  <c r="F3556" i="11"/>
  <c r="F3557" i="11"/>
  <c r="F3558" i="11"/>
  <c r="F3559" i="11"/>
  <c r="F3560" i="11"/>
  <c r="F3561" i="11"/>
  <c r="F3562" i="11"/>
  <c r="F3563" i="11"/>
  <c r="F3564" i="11"/>
  <c r="F3565" i="11"/>
  <c r="F3566" i="11"/>
  <c r="F3567" i="11"/>
  <c r="F3568" i="11"/>
  <c r="F3569" i="11"/>
  <c r="F3570" i="11"/>
  <c r="F3571" i="11"/>
  <c r="F3572" i="11"/>
  <c r="F3573" i="11"/>
  <c r="F3574" i="11"/>
  <c r="F3575" i="11"/>
  <c r="F3576" i="11"/>
  <c r="F3577" i="11"/>
  <c r="F3578" i="11"/>
  <c r="F3579" i="11"/>
  <c r="F3580" i="11"/>
  <c r="F3581" i="11"/>
  <c r="F3582" i="11"/>
  <c r="F3583" i="11"/>
  <c r="F3584" i="11"/>
  <c r="F3585" i="11"/>
  <c r="F3586" i="11"/>
  <c r="F3587" i="11"/>
  <c r="F3588" i="11"/>
  <c r="F3589" i="11"/>
  <c r="F3590" i="11"/>
  <c r="F3591" i="11"/>
  <c r="F3592" i="11"/>
  <c r="F3593" i="11"/>
  <c r="F3594" i="11"/>
  <c r="F3595" i="11"/>
  <c r="F3596" i="11"/>
  <c r="F3597" i="11"/>
  <c r="F3598" i="11"/>
  <c r="F3599" i="11"/>
  <c r="F3600" i="11"/>
  <c r="F3601" i="11"/>
  <c r="F3602" i="11"/>
  <c r="F3603" i="11"/>
  <c r="F3604" i="11"/>
  <c r="F3605" i="11"/>
  <c r="F3606" i="11"/>
  <c r="F3607" i="11"/>
  <c r="F3608" i="11"/>
  <c r="F3609" i="11"/>
  <c r="F3610" i="11"/>
  <c r="F3611" i="11"/>
  <c r="F3612" i="11"/>
  <c r="F3613" i="11"/>
  <c r="F3614" i="11"/>
  <c r="F3615" i="11"/>
  <c r="F3616" i="11"/>
  <c r="F3617" i="11"/>
  <c r="F3618" i="11"/>
  <c r="F3619" i="11"/>
  <c r="F3620" i="11"/>
  <c r="F3621" i="11"/>
  <c r="F3622" i="11"/>
  <c r="F3623" i="11"/>
  <c r="F3624" i="11"/>
  <c r="F3625" i="11"/>
  <c r="F3626" i="11"/>
  <c r="F3627" i="11"/>
  <c r="F3628" i="11"/>
  <c r="F3629" i="11"/>
  <c r="F3630" i="11"/>
  <c r="F3631" i="11"/>
  <c r="F3632" i="11"/>
  <c r="F3633" i="11"/>
  <c r="F3634" i="11"/>
  <c r="F3635" i="11"/>
  <c r="F3636" i="11"/>
  <c r="F3637" i="11"/>
  <c r="F3638" i="11"/>
  <c r="F3639" i="11"/>
  <c r="F3640" i="11"/>
  <c r="F3641" i="11"/>
  <c r="F3642" i="11"/>
  <c r="F3643" i="11"/>
  <c r="F3644" i="11"/>
  <c r="F3645" i="11"/>
  <c r="F3646" i="11"/>
  <c r="F3647" i="11"/>
  <c r="F3648" i="11"/>
  <c r="F3649" i="11"/>
  <c r="F3650" i="11"/>
  <c r="F3651" i="11"/>
  <c r="F3652" i="11"/>
  <c r="F3653" i="11"/>
  <c r="F3654" i="11"/>
  <c r="F3655" i="11"/>
  <c r="F3656" i="11"/>
  <c r="F3657" i="11"/>
  <c r="F3658" i="11"/>
  <c r="F3659" i="11"/>
  <c r="F3660" i="11"/>
  <c r="F3661" i="11"/>
  <c r="F3662" i="11"/>
  <c r="F3663" i="11"/>
  <c r="F3664" i="11"/>
  <c r="F3665" i="11"/>
  <c r="F3666" i="11"/>
  <c r="F3667" i="11"/>
  <c r="F3668" i="11"/>
  <c r="F3669" i="11"/>
  <c r="F3670" i="11"/>
  <c r="F3671" i="11"/>
  <c r="F3672" i="11"/>
  <c r="F3673" i="11"/>
  <c r="F3674" i="11"/>
  <c r="F3675" i="11"/>
  <c r="F3676" i="11"/>
  <c r="F3677" i="11"/>
  <c r="F3678" i="11"/>
  <c r="F3679" i="11"/>
  <c r="F3680" i="11"/>
  <c r="F3681" i="11"/>
  <c r="F3682" i="11"/>
  <c r="F3683" i="11"/>
  <c r="F3684" i="11"/>
  <c r="F3685" i="11"/>
  <c r="F3686" i="11"/>
  <c r="F3687" i="11"/>
  <c r="F3688" i="11"/>
  <c r="F3689" i="11"/>
  <c r="F3690" i="11"/>
  <c r="F3691" i="11"/>
  <c r="F3692" i="11"/>
  <c r="F3693" i="11"/>
  <c r="F3694" i="11"/>
  <c r="F3695" i="11"/>
  <c r="F3696" i="11"/>
  <c r="F3697" i="11"/>
  <c r="F3698" i="11"/>
  <c r="F3699" i="11"/>
  <c r="F3700" i="11"/>
  <c r="F3701" i="11"/>
  <c r="F3702" i="11"/>
  <c r="F3703" i="11"/>
  <c r="F3704" i="11"/>
  <c r="F3705" i="11"/>
  <c r="F3706" i="11"/>
  <c r="F3707" i="11"/>
  <c r="F3708" i="11"/>
  <c r="F3709" i="11"/>
  <c r="F3710" i="11"/>
  <c r="F3711" i="11"/>
  <c r="F3712" i="11"/>
  <c r="F3713" i="11"/>
  <c r="F3714" i="11"/>
  <c r="F3715" i="11"/>
  <c r="F3716" i="11"/>
  <c r="F3717" i="11"/>
  <c r="F3718" i="11"/>
  <c r="F3719" i="11"/>
  <c r="F3720" i="11"/>
  <c r="F3721" i="11"/>
  <c r="F3722" i="11"/>
  <c r="F3723" i="11"/>
  <c r="F3724" i="11"/>
  <c r="F3725" i="11"/>
  <c r="F3726" i="11"/>
  <c r="F3727" i="11"/>
  <c r="F3728" i="11"/>
  <c r="F3729" i="11"/>
  <c r="F3730" i="11"/>
  <c r="F3731" i="11"/>
  <c r="F3732" i="11"/>
  <c r="F3733" i="11"/>
  <c r="F3734" i="11"/>
  <c r="F3735" i="11"/>
  <c r="F3736" i="11"/>
  <c r="F3737" i="11"/>
  <c r="F3738" i="11"/>
  <c r="F3739" i="11"/>
  <c r="F3740" i="11"/>
  <c r="F3741" i="11"/>
  <c r="F3742" i="11"/>
  <c r="F3743" i="11"/>
  <c r="F3744" i="11"/>
  <c r="F3745" i="11"/>
  <c r="F3746" i="11"/>
  <c r="F3747" i="11"/>
  <c r="F3748" i="11"/>
  <c r="F3749" i="11"/>
  <c r="F3750" i="11"/>
  <c r="F3751" i="11"/>
  <c r="F3752" i="11"/>
  <c r="F3753" i="11"/>
  <c r="F3754" i="11"/>
  <c r="F3755" i="11"/>
  <c r="F3756" i="11"/>
  <c r="F3757" i="11"/>
  <c r="F3758" i="11"/>
  <c r="F3759" i="11"/>
  <c r="F3760" i="11"/>
  <c r="F3761" i="11"/>
  <c r="F3762" i="11"/>
  <c r="F3763" i="11"/>
  <c r="F3764" i="11"/>
  <c r="F3765" i="11"/>
  <c r="F3766" i="11"/>
  <c r="F3767" i="11"/>
  <c r="F3768" i="11"/>
  <c r="F3769" i="11"/>
  <c r="F3770" i="11"/>
  <c r="F3771" i="11"/>
  <c r="F3772" i="11"/>
  <c r="F3773" i="11"/>
  <c r="F3774" i="11"/>
  <c r="F3775" i="11"/>
  <c r="F3776" i="11"/>
  <c r="F3777" i="11"/>
  <c r="F3778" i="11"/>
  <c r="F3779" i="11"/>
  <c r="F3780" i="11"/>
  <c r="F3781" i="11"/>
  <c r="F3782" i="11"/>
  <c r="F3783" i="11"/>
  <c r="F3784" i="11"/>
  <c r="F3785" i="11"/>
  <c r="F3786" i="11"/>
  <c r="F3787" i="11"/>
  <c r="F3788" i="11"/>
  <c r="F3789" i="11"/>
  <c r="F3790" i="11"/>
  <c r="F3791" i="11"/>
  <c r="F3792" i="11"/>
  <c r="F3793" i="11"/>
  <c r="F3794" i="11"/>
  <c r="F3795" i="11"/>
  <c r="F3796" i="11"/>
  <c r="F3797" i="11"/>
  <c r="F3798" i="11"/>
  <c r="F3799" i="11"/>
  <c r="F3800" i="11"/>
  <c r="F3801" i="11"/>
  <c r="F3802" i="11"/>
  <c r="F3803" i="11"/>
  <c r="F3804" i="11"/>
  <c r="F3805" i="11"/>
  <c r="F3806" i="11"/>
  <c r="F3807" i="11"/>
  <c r="F3808" i="11"/>
  <c r="F3809" i="11"/>
  <c r="F3810" i="11"/>
  <c r="F3811" i="11"/>
  <c r="F3812" i="11"/>
  <c r="F3813" i="11"/>
  <c r="F3814" i="11"/>
  <c r="F3815" i="11"/>
  <c r="F3816" i="11"/>
  <c r="F3817" i="11"/>
  <c r="F3818" i="11"/>
  <c r="F3819" i="11"/>
  <c r="F3820" i="11"/>
  <c r="F3821" i="11"/>
  <c r="F3822" i="11"/>
  <c r="F3823" i="11"/>
  <c r="F3824" i="11"/>
  <c r="F3825" i="11"/>
  <c r="F3826" i="11"/>
  <c r="F3827" i="11"/>
  <c r="F3828" i="11"/>
  <c r="F3829" i="11"/>
  <c r="F3830" i="11"/>
  <c r="F3831" i="11"/>
  <c r="F3832" i="11"/>
  <c r="F3833" i="11"/>
  <c r="F3834" i="11"/>
  <c r="F3835" i="11"/>
  <c r="F3836" i="11"/>
  <c r="F3837" i="11"/>
  <c r="F3838" i="11"/>
  <c r="F3839" i="11"/>
  <c r="F3840" i="11"/>
  <c r="F3841" i="11"/>
  <c r="F3842" i="11"/>
  <c r="F3843" i="11"/>
  <c r="F3844" i="11"/>
  <c r="F3845" i="11"/>
  <c r="F3846" i="11"/>
  <c r="F3847" i="11"/>
  <c r="F3848" i="11"/>
  <c r="F3849" i="11"/>
  <c r="F3850" i="11"/>
  <c r="F3851" i="11"/>
  <c r="F3852" i="11"/>
  <c r="F3853" i="11"/>
  <c r="F3854" i="11"/>
  <c r="F3855" i="11"/>
  <c r="F3856" i="11"/>
  <c r="F3857" i="11"/>
  <c r="F3858" i="11"/>
  <c r="F3859" i="11"/>
  <c r="F3860" i="11"/>
  <c r="F3861" i="11"/>
  <c r="F3862" i="11"/>
  <c r="F3863" i="11"/>
  <c r="F3864" i="11"/>
  <c r="F3865" i="11"/>
  <c r="F3866" i="11"/>
  <c r="F3867" i="11"/>
  <c r="F3868" i="11"/>
  <c r="F3869" i="11"/>
  <c r="F3870" i="11"/>
  <c r="F3871" i="11"/>
  <c r="F3872" i="11"/>
  <c r="F3873" i="11"/>
  <c r="F3874" i="11"/>
  <c r="F3875" i="11"/>
  <c r="F3876" i="11"/>
  <c r="F3877" i="11"/>
  <c r="F3878" i="11"/>
  <c r="F3879" i="11"/>
  <c r="F3880" i="11"/>
  <c r="F3881" i="11"/>
  <c r="F3882" i="11"/>
  <c r="F3883" i="11"/>
  <c r="F3884" i="11"/>
  <c r="F3885" i="11"/>
  <c r="F3886" i="11"/>
  <c r="F3887" i="11"/>
  <c r="F3888" i="11"/>
  <c r="F3889" i="11"/>
  <c r="F3890" i="11"/>
  <c r="F3891" i="11"/>
  <c r="F3892" i="11"/>
  <c r="F3893" i="11"/>
  <c r="F3894" i="11"/>
  <c r="F3895" i="11"/>
  <c r="F3896" i="11"/>
  <c r="F3897" i="11"/>
  <c r="F3898" i="11"/>
  <c r="F3899" i="11"/>
  <c r="F3900" i="11"/>
  <c r="F3901" i="11"/>
  <c r="F3902" i="11"/>
  <c r="F3903" i="11"/>
  <c r="F3904" i="11"/>
  <c r="F3905" i="11"/>
  <c r="F3906" i="11"/>
  <c r="F3907" i="11"/>
  <c r="F3908" i="11"/>
  <c r="F3909" i="11"/>
  <c r="F3910" i="11"/>
  <c r="F3911" i="11"/>
  <c r="F3912" i="11"/>
  <c r="F3913" i="11"/>
  <c r="F3914" i="11"/>
  <c r="F3915" i="11"/>
  <c r="F3916" i="11"/>
  <c r="F3917" i="11"/>
  <c r="F3918" i="11"/>
  <c r="F3919" i="11"/>
  <c r="F3920" i="11"/>
  <c r="F3921" i="11"/>
  <c r="F3922" i="11"/>
  <c r="F3923" i="11"/>
  <c r="F3924" i="11"/>
  <c r="F3925" i="11"/>
  <c r="F3926" i="11"/>
  <c r="F3927" i="11"/>
  <c r="F3928" i="11"/>
  <c r="F3929" i="11"/>
  <c r="F3930" i="11"/>
  <c r="F3931" i="11"/>
  <c r="F3932" i="11"/>
  <c r="F3933" i="11"/>
  <c r="F3934" i="11"/>
  <c r="F3935" i="11"/>
  <c r="F3936" i="11"/>
  <c r="F3937" i="11"/>
  <c r="F3938" i="11"/>
  <c r="F3939" i="11"/>
  <c r="F3940" i="11"/>
  <c r="F3941" i="11"/>
  <c r="F3942" i="11"/>
  <c r="F3943" i="11"/>
  <c r="F3944" i="11"/>
  <c r="F3945" i="11"/>
  <c r="F3946" i="11"/>
  <c r="F3947" i="11"/>
  <c r="F3948" i="11"/>
  <c r="F3949" i="11"/>
  <c r="F3950" i="11"/>
  <c r="F3951" i="11"/>
  <c r="F3952" i="11"/>
  <c r="F3953" i="11"/>
  <c r="F3954" i="11"/>
  <c r="F3955" i="11"/>
  <c r="F3956" i="11"/>
  <c r="F3957" i="11"/>
  <c r="F3958" i="11"/>
  <c r="F3959" i="11"/>
  <c r="F3960" i="11"/>
  <c r="F3961" i="11"/>
  <c r="F3962" i="11"/>
  <c r="F3963" i="11"/>
  <c r="F3964" i="11"/>
  <c r="F3965" i="11"/>
  <c r="F3966" i="11"/>
  <c r="F3967" i="11"/>
  <c r="F3968" i="11"/>
  <c r="F3969" i="11"/>
  <c r="F3970" i="11"/>
  <c r="F3971" i="11"/>
  <c r="F3972" i="11"/>
  <c r="F3973" i="11"/>
  <c r="F3974" i="11"/>
  <c r="F3975" i="11"/>
  <c r="F3976" i="11"/>
  <c r="F3977" i="11"/>
  <c r="F3978" i="11"/>
  <c r="F3979" i="11"/>
  <c r="F3980" i="11"/>
  <c r="F3981" i="11"/>
  <c r="F3982" i="11"/>
  <c r="F3983" i="11"/>
  <c r="F3984" i="11"/>
  <c r="F3985" i="11"/>
  <c r="F3986" i="11"/>
  <c r="F3987" i="11"/>
  <c r="F3988" i="11"/>
  <c r="F3989" i="11"/>
  <c r="F3990" i="11"/>
  <c r="F3991" i="11"/>
  <c r="F3992" i="11"/>
  <c r="F3993" i="11"/>
  <c r="F3994" i="11"/>
  <c r="F3995" i="11"/>
  <c r="F3996" i="11"/>
  <c r="F3997" i="11"/>
  <c r="F3998" i="11"/>
  <c r="F3999" i="11"/>
  <c r="F4000" i="11"/>
  <c r="F4001" i="11"/>
  <c r="F4002" i="11"/>
  <c r="F4003" i="11"/>
  <c r="F4004" i="11"/>
  <c r="F4005" i="11"/>
  <c r="F4006" i="11"/>
  <c r="F4007" i="11"/>
  <c r="F4008" i="11"/>
  <c r="F4009" i="11"/>
  <c r="F4010" i="11"/>
  <c r="F4011" i="11"/>
  <c r="F4012" i="11"/>
  <c r="F4013" i="11"/>
  <c r="F4014" i="11"/>
  <c r="F4015" i="11"/>
  <c r="F4016" i="11"/>
  <c r="F4017" i="11"/>
  <c r="F4018" i="11"/>
  <c r="F4019" i="11"/>
  <c r="F4020" i="11"/>
  <c r="F4021" i="11"/>
  <c r="F4022" i="11"/>
  <c r="F4023" i="11"/>
  <c r="F4024" i="11"/>
  <c r="F4025" i="11"/>
  <c r="F4026" i="11"/>
  <c r="F4027" i="11"/>
  <c r="F4028" i="11"/>
  <c r="F4029" i="11"/>
  <c r="F4030" i="11"/>
  <c r="F4031" i="11"/>
  <c r="F4032" i="11"/>
  <c r="F4033" i="11"/>
  <c r="F4034" i="11"/>
  <c r="F4035" i="11"/>
  <c r="F4036" i="11"/>
  <c r="F4037" i="11"/>
  <c r="F4038" i="11"/>
  <c r="F4039" i="11"/>
  <c r="F4040" i="11"/>
  <c r="F4041" i="11"/>
  <c r="F4042" i="11"/>
  <c r="F4043" i="11"/>
  <c r="F4044" i="11"/>
  <c r="F4045" i="11"/>
  <c r="F4046" i="11"/>
  <c r="F4047" i="11"/>
  <c r="F4048" i="11"/>
  <c r="F4049" i="11"/>
  <c r="F4050" i="11"/>
  <c r="F4051" i="11"/>
  <c r="F4052" i="11"/>
  <c r="F4053" i="11"/>
  <c r="F4054" i="11"/>
  <c r="F4055" i="11"/>
  <c r="F4056" i="11"/>
  <c r="F4057" i="11"/>
  <c r="F4058" i="11"/>
  <c r="F4059" i="11"/>
  <c r="F4060" i="11"/>
  <c r="F4061" i="11"/>
  <c r="F4062" i="11"/>
  <c r="F4063" i="11"/>
  <c r="F4064" i="11"/>
  <c r="F4065" i="11"/>
  <c r="F4066" i="11"/>
  <c r="F4067" i="11"/>
  <c r="F4068" i="11"/>
  <c r="F4069" i="11"/>
  <c r="F4070" i="11"/>
  <c r="F4071" i="11"/>
  <c r="F4072" i="11"/>
  <c r="F4073" i="11"/>
  <c r="F4074" i="11"/>
  <c r="F4075" i="11"/>
  <c r="F4076" i="11"/>
  <c r="F4077" i="11"/>
  <c r="F4078" i="11"/>
  <c r="F4079" i="11"/>
  <c r="F4080" i="11"/>
  <c r="F4081" i="11"/>
  <c r="F4082" i="11"/>
  <c r="F4083" i="11"/>
  <c r="F4084" i="11"/>
  <c r="F4085" i="11"/>
  <c r="F4086" i="11"/>
  <c r="F4087" i="11"/>
  <c r="F4088" i="11"/>
  <c r="F4089" i="11"/>
  <c r="F4090" i="11"/>
  <c r="F4091" i="11"/>
  <c r="F4092" i="11"/>
  <c r="F4093" i="11"/>
  <c r="F4094" i="11"/>
  <c r="F4095" i="11"/>
  <c r="F4096" i="11"/>
  <c r="F4097" i="11"/>
  <c r="F4098" i="11"/>
  <c r="F4099" i="11"/>
  <c r="F4100" i="11"/>
  <c r="F4101" i="11"/>
  <c r="F4102" i="11"/>
  <c r="F4103" i="11"/>
  <c r="F4104" i="11"/>
  <c r="F4105" i="11"/>
  <c r="F4106" i="11"/>
  <c r="F4107" i="11"/>
  <c r="F4108" i="11"/>
  <c r="F4109" i="11"/>
  <c r="F4110" i="11"/>
  <c r="F4111" i="11"/>
  <c r="F4112" i="11"/>
  <c r="F4113" i="11"/>
  <c r="F4114" i="11"/>
  <c r="F4115" i="11"/>
  <c r="F4116" i="11"/>
  <c r="F4117" i="11"/>
  <c r="F4118" i="11"/>
  <c r="F4119" i="11"/>
  <c r="F4120" i="11"/>
  <c r="F4121" i="11"/>
  <c r="F4122" i="11"/>
  <c r="F4123" i="11"/>
  <c r="F4124" i="11"/>
  <c r="F4125" i="11"/>
  <c r="F4126" i="11"/>
  <c r="F4127" i="11"/>
  <c r="F4128" i="11"/>
  <c r="F4129" i="11"/>
  <c r="F4130" i="11"/>
  <c r="F4131" i="11"/>
  <c r="F4132" i="11"/>
  <c r="F4133" i="11"/>
  <c r="F4134" i="11"/>
  <c r="F4135" i="11"/>
  <c r="F4136" i="11"/>
  <c r="F4137" i="11"/>
  <c r="F4138" i="11"/>
  <c r="F4139" i="11"/>
  <c r="F4140" i="11"/>
  <c r="F4141" i="11"/>
  <c r="F4142" i="11"/>
  <c r="F4143" i="11"/>
  <c r="F4144" i="11"/>
  <c r="F4145" i="11"/>
  <c r="F4146" i="11"/>
  <c r="F4147" i="11"/>
  <c r="F4148" i="11"/>
  <c r="F4149" i="11"/>
  <c r="F4150" i="11"/>
  <c r="F4151" i="11"/>
  <c r="F4152" i="11"/>
  <c r="F4153" i="11"/>
  <c r="F4154" i="11"/>
  <c r="F4155" i="11"/>
  <c r="F4156" i="11"/>
  <c r="F4157" i="11"/>
  <c r="F4158" i="11"/>
  <c r="F4159" i="11"/>
  <c r="F4160" i="11"/>
  <c r="F4161" i="11"/>
  <c r="F4162" i="11"/>
  <c r="F4163" i="11"/>
  <c r="F4164" i="11"/>
  <c r="F4165" i="11"/>
  <c r="F4166" i="11"/>
  <c r="F4167" i="11"/>
  <c r="F4168" i="11"/>
  <c r="F4169" i="11"/>
  <c r="F4170" i="11"/>
  <c r="F4171" i="11"/>
  <c r="F4172" i="11"/>
  <c r="F4173" i="11"/>
  <c r="F4174" i="11"/>
  <c r="F4175" i="11"/>
  <c r="F4176" i="11"/>
  <c r="F4177" i="11"/>
  <c r="F4178" i="11"/>
  <c r="F4179" i="11"/>
  <c r="F4180" i="11"/>
  <c r="F4181" i="11"/>
  <c r="F4182" i="11"/>
  <c r="F4183" i="11"/>
  <c r="F4184" i="11"/>
  <c r="F4185" i="11"/>
  <c r="F4186" i="11"/>
  <c r="F4187" i="11"/>
  <c r="F4188" i="11"/>
  <c r="F4189" i="11"/>
  <c r="F4190" i="11"/>
  <c r="F4191" i="11"/>
  <c r="F4192" i="11"/>
  <c r="F4193" i="11"/>
  <c r="F4194" i="11"/>
  <c r="F4195" i="11"/>
  <c r="F4196" i="11"/>
  <c r="F4197" i="11"/>
  <c r="F4198" i="11"/>
  <c r="F4199" i="11"/>
  <c r="F4200" i="11"/>
  <c r="F4201" i="11"/>
  <c r="F4202" i="11"/>
  <c r="F4203" i="11"/>
  <c r="F4204" i="11"/>
  <c r="F4205" i="11"/>
  <c r="F4206" i="11"/>
  <c r="F4207" i="11"/>
  <c r="F4208" i="11"/>
  <c r="F4209" i="11"/>
  <c r="F4210" i="11"/>
  <c r="F4211" i="11"/>
  <c r="F4212" i="11"/>
  <c r="F4213" i="11"/>
  <c r="F4214" i="11"/>
  <c r="F4215" i="11"/>
  <c r="F4216" i="11"/>
  <c r="F4217" i="11"/>
  <c r="F4218" i="11"/>
  <c r="F4219" i="11"/>
  <c r="F4220" i="11"/>
  <c r="F4221" i="11"/>
  <c r="F4222" i="11"/>
  <c r="F4223" i="11"/>
  <c r="F4224" i="11"/>
  <c r="F4225" i="11"/>
  <c r="F4226" i="11"/>
  <c r="F4227" i="11"/>
  <c r="F4228" i="11"/>
  <c r="F4229" i="11"/>
  <c r="F4230" i="11"/>
  <c r="F4231" i="11"/>
  <c r="F4232" i="11"/>
  <c r="F4233" i="11"/>
  <c r="F4234" i="11"/>
  <c r="F4235" i="11"/>
  <c r="F4236" i="11"/>
  <c r="F4237" i="11"/>
  <c r="F4238" i="11"/>
  <c r="F4239" i="11"/>
  <c r="F4240" i="11"/>
  <c r="F4241" i="11"/>
  <c r="F4242" i="11"/>
  <c r="F4243" i="11"/>
  <c r="F4244" i="11"/>
  <c r="F4245" i="11"/>
  <c r="F4246" i="11"/>
  <c r="F4247" i="11"/>
  <c r="F4248" i="11"/>
  <c r="F4249" i="11"/>
  <c r="F4250" i="11"/>
  <c r="F4251" i="11"/>
  <c r="F4252" i="11"/>
  <c r="F4253" i="11"/>
  <c r="F4254" i="11"/>
  <c r="F4255" i="11"/>
  <c r="F4256" i="11"/>
  <c r="F4257" i="11"/>
  <c r="F4258" i="11"/>
  <c r="F4259" i="11"/>
  <c r="F4260" i="11"/>
  <c r="F4261" i="11"/>
  <c r="F4262" i="11"/>
  <c r="F4263" i="11"/>
  <c r="F4264" i="11"/>
  <c r="F4265" i="11"/>
  <c r="F4266" i="11"/>
  <c r="F4267" i="11"/>
  <c r="F4268" i="11"/>
  <c r="F4269" i="11"/>
  <c r="F4270" i="11"/>
  <c r="F4271" i="11"/>
  <c r="F4272" i="11"/>
  <c r="F4273" i="11"/>
  <c r="F4274" i="11"/>
  <c r="F4275" i="11"/>
  <c r="F4276" i="11"/>
  <c r="F4277" i="11"/>
  <c r="F4278" i="11"/>
  <c r="F4279" i="11"/>
  <c r="F4280" i="11"/>
  <c r="F4281" i="11"/>
  <c r="F4282" i="11"/>
  <c r="F4283" i="11"/>
  <c r="F4284" i="11"/>
  <c r="F4285" i="11"/>
  <c r="F4286" i="11"/>
  <c r="F4287" i="11"/>
  <c r="F4288" i="11"/>
  <c r="F4289" i="11"/>
  <c r="F4290" i="11"/>
  <c r="F4291" i="11"/>
  <c r="F4292" i="11"/>
  <c r="F4293" i="11"/>
  <c r="F4294" i="11"/>
  <c r="F4295" i="11"/>
  <c r="F4296" i="11"/>
  <c r="F4297" i="11"/>
  <c r="F4298" i="11"/>
  <c r="F4299" i="11"/>
  <c r="F4300" i="11"/>
  <c r="F4301" i="11"/>
  <c r="F4302" i="11"/>
  <c r="F4303" i="11"/>
  <c r="F4304" i="11"/>
  <c r="F4305" i="11"/>
  <c r="F4306" i="11"/>
  <c r="F4307" i="11"/>
  <c r="F4308" i="11"/>
  <c r="F4309" i="11"/>
  <c r="F4310" i="11"/>
  <c r="F4311" i="11"/>
  <c r="F4312" i="11"/>
  <c r="F4313" i="11"/>
  <c r="F4314" i="11"/>
  <c r="F4315" i="11"/>
  <c r="F4316" i="11"/>
  <c r="F4317" i="11"/>
  <c r="F4318" i="11"/>
  <c r="F4319" i="11"/>
  <c r="F4320" i="11"/>
  <c r="F4321" i="11"/>
  <c r="F4322" i="11"/>
  <c r="F4323" i="11"/>
  <c r="F4324" i="11"/>
  <c r="F4325" i="11"/>
  <c r="F4326" i="11"/>
  <c r="F4327" i="11"/>
  <c r="F4328" i="11"/>
  <c r="F4329" i="11"/>
  <c r="F4330" i="11"/>
  <c r="F4331" i="11"/>
  <c r="F4332" i="11"/>
  <c r="F4333" i="11"/>
  <c r="F4334" i="11"/>
  <c r="F4335" i="11"/>
  <c r="F4336" i="11"/>
  <c r="F4337" i="11"/>
  <c r="F4338" i="11"/>
  <c r="F4339" i="11"/>
  <c r="F4340" i="11"/>
  <c r="F4341" i="11"/>
  <c r="F4342" i="11"/>
  <c r="F4343" i="11"/>
  <c r="F4344" i="11"/>
  <c r="F4345" i="11"/>
  <c r="F4346" i="11"/>
  <c r="F4347" i="11"/>
  <c r="F4348" i="11"/>
  <c r="F4349" i="11"/>
  <c r="F4350" i="11"/>
  <c r="F4351" i="11"/>
  <c r="F4352" i="11"/>
  <c r="F4353" i="11"/>
  <c r="F4354" i="11"/>
  <c r="F4355" i="11"/>
  <c r="F4356" i="11"/>
  <c r="F4357" i="11"/>
  <c r="F4358" i="11"/>
  <c r="F4359" i="11"/>
  <c r="F4360" i="11"/>
  <c r="F4361" i="11"/>
  <c r="F4362" i="11"/>
  <c r="F4363" i="11"/>
  <c r="F4364" i="11"/>
  <c r="F4365" i="11"/>
  <c r="F4366" i="11"/>
  <c r="F4367" i="11"/>
  <c r="F4368" i="11"/>
  <c r="F4369" i="11"/>
  <c r="F4370" i="11"/>
  <c r="F4371" i="11"/>
  <c r="F4372" i="11"/>
  <c r="F4373" i="11"/>
  <c r="F4374" i="11"/>
  <c r="F4375" i="11"/>
  <c r="F4376" i="11"/>
  <c r="F4377" i="11"/>
  <c r="F4378" i="11"/>
  <c r="F4379" i="11"/>
  <c r="F4380" i="11"/>
  <c r="F4381" i="11"/>
  <c r="F4382" i="11"/>
  <c r="F4383" i="11"/>
  <c r="F4384" i="11"/>
  <c r="F4385" i="11"/>
  <c r="F4386" i="11"/>
  <c r="F4387" i="11"/>
  <c r="F4388" i="11"/>
  <c r="F4389" i="11"/>
  <c r="F4390" i="11"/>
  <c r="F4391" i="11"/>
  <c r="F4392" i="11"/>
  <c r="F4393" i="11"/>
  <c r="F4394" i="11"/>
  <c r="F4395" i="11"/>
  <c r="F4396" i="11"/>
  <c r="F4397" i="11"/>
  <c r="F4398" i="11"/>
  <c r="F4399" i="11"/>
  <c r="F4400" i="11"/>
  <c r="F4401" i="11"/>
  <c r="F4402" i="11"/>
  <c r="F4403" i="11"/>
  <c r="F4404" i="11"/>
  <c r="F4405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E734" i="11"/>
  <c r="E735" i="11"/>
  <c r="E736" i="11"/>
  <c r="E737" i="11"/>
  <c r="E738" i="11"/>
  <c r="E739" i="11"/>
  <c r="E740" i="11"/>
  <c r="E741" i="11"/>
  <c r="E742" i="11"/>
  <c r="E743" i="11"/>
  <c r="E744" i="11"/>
  <c r="E745" i="11"/>
  <c r="E746" i="11"/>
  <c r="E747" i="11"/>
  <c r="E748" i="11"/>
  <c r="E749" i="11"/>
  <c r="E750" i="11"/>
  <c r="E751" i="11"/>
  <c r="E752" i="11"/>
  <c r="E753" i="11"/>
  <c r="E754" i="11"/>
  <c r="E755" i="11"/>
  <c r="E756" i="11"/>
  <c r="E757" i="11"/>
  <c r="E758" i="11"/>
  <c r="E759" i="11"/>
  <c r="E760" i="11"/>
  <c r="E761" i="11"/>
  <c r="E762" i="11"/>
  <c r="E763" i="11"/>
  <c r="E764" i="11"/>
  <c r="E765" i="11"/>
  <c r="E766" i="11"/>
  <c r="E767" i="11"/>
  <c r="E768" i="11"/>
  <c r="E769" i="11"/>
  <c r="E770" i="11"/>
  <c r="E771" i="11"/>
  <c r="E772" i="11"/>
  <c r="E773" i="11"/>
  <c r="E774" i="11"/>
  <c r="E775" i="11"/>
  <c r="E776" i="11"/>
  <c r="E777" i="11"/>
  <c r="E778" i="11"/>
  <c r="E779" i="11"/>
  <c r="E780" i="11"/>
  <c r="E781" i="11"/>
  <c r="E782" i="11"/>
  <c r="E783" i="11"/>
  <c r="E784" i="11"/>
  <c r="E785" i="11"/>
  <c r="E786" i="11"/>
  <c r="E787" i="11"/>
  <c r="E788" i="11"/>
  <c r="E789" i="11"/>
  <c r="E790" i="11"/>
  <c r="E791" i="11"/>
  <c r="E792" i="11"/>
  <c r="E793" i="11"/>
  <c r="E794" i="11"/>
  <c r="E795" i="11"/>
  <c r="E796" i="11"/>
  <c r="E797" i="11"/>
  <c r="E798" i="11"/>
  <c r="E799" i="11"/>
  <c r="E800" i="11"/>
  <c r="E801" i="11"/>
  <c r="E802" i="11"/>
  <c r="E803" i="11"/>
  <c r="E804" i="11"/>
  <c r="E805" i="11"/>
  <c r="E806" i="11"/>
  <c r="E807" i="11"/>
  <c r="E808" i="11"/>
  <c r="E809" i="11"/>
  <c r="E810" i="11"/>
  <c r="E811" i="11"/>
  <c r="E812" i="11"/>
  <c r="E813" i="11"/>
  <c r="E814" i="11"/>
  <c r="E815" i="11"/>
  <c r="E816" i="11"/>
  <c r="E817" i="11"/>
  <c r="E818" i="11"/>
  <c r="E819" i="11"/>
  <c r="E820" i="11"/>
  <c r="E821" i="11"/>
  <c r="E822" i="11"/>
  <c r="E823" i="11"/>
  <c r="E824" i="11"/>
  <c r="E825" i="11"/>
  <c r="E826" i="11"/>
  <c r="E827" i="11"/>
  <c r="E828" i="11"/>
  <c r="E829" i="11"/>
  <c r="E830" i="11"/>
  <c r="E831" i="11"/>
  <c r="E832" i="11"/>
  <c r="E833" i="11"/>
  <c r="E834" i="11"/>
  <c r="E835" i="11"/>
  <c r="E836" i="11"/>
  <c r="E837" i="11"/>
  <c r="E838" i="11"/>
  <c r="E839" i="11"/>
  <c r="E840" i="11"/>
  <c r="E841" i="11"/>
  <c r="E842" i="11"/>
  <c r="E843" i="11"/>
  <c r="E844" i="11"/>
  <c r="E845" i="11"/>
  <c r="E846" i="11"/>
  <c r="E847" i="11"/>
  <c r="E848" i="11"/>
  <c r="E849" i="11"/>
  <c r="E850" i="11"/>
  <c r="E851" i="11"/>
  <c r="E852" i="11"/>
  <c r="E853" i="11"/>
  <c r="E854" i="11"/>
  <c r="E855" i="11"/>
  <c r="E856" i="11"/>
  <c r="E857" i="11"/>
  <c r="E858" i="11"/>
  <c r="E859" i="11"/>
  <c r="E860" i="11"/>
  <c r="E861" i="11"/>
  <c r="E862" i="11"/>
  <c r="E863" i="11"/>
  <c r="E864" i="11"/>
  <c r="E865" i="11"/>
  <c r="E866" i="11"/>
  <c r="E867" i="11"/>
  <c r="E868" i="11"/>
  <c r="E869" i="11"/>
  <c r="E870" i="11"/>
  <c r="E871" i="11"/>
  <c r="E872" i="11"/>
  <c r="E873" i="11"/>
  <c r="E874" i="11"/>
  <c r="E875" i="11"/>
  <c r="E876" i="11"/>
  <c r="E877" i="11"/>
  <c r="E878" i="11"/>
  <c r="E879" i="11"/>
  <c r="E880" i="11"/>
  <c r="E881" i="11"/>
  <c r="E882" i="11"/>
  <c r="E883" i="11"/>
  <c r="E884" i="11"/>
  <c r="E885" i="11"/>
  <c r="E886" i="11"/>
  <c r="E887" i="11"/>
  <c r="E888" i="11"/>
  <c r="E889" i="11"/>
  <c r="E890" i="11"/>
  <c r="E891" i="11"/>
  <c r="E892" i="11"/>
  <c r="E893" i="11"/>
  <c r="E894" i="11"/>
  <c r="E895" i="11"/>
  <c r="E896" i="11"/>
  <c r="E897" i="11"/>
  <c r="E898" i="11"/>
  <c r="E899" i="11"/>
  <c r="E900" i="11"/>
  <c r="E901" i="11"/>
  <c r="E902" i="11"/>
  <c r="E903" i="11"/>
  <c r="E904" i="11"/>
  <c r="E905" i="11"/>
  <c r="E906" i="11"/>
  <c r="E907" i="11"/>
  <c r="E908" i="11"/>
  <c r="E909" i="11"/>
  <c r="E910" i="11"/>
  <c r="E911" i="11"/>
  <c r="E912" i="11"/>
  <c r="E913" i="11"/>
  <c r="E914" i="11"/>
  <c r="E915" i="11"/>
  <c r="E916" i="11"/>
  <c r="E917" i="11"/>
  <c r="E918" i="11"/>
  <c r="E919" i="11"/>
  <c r="E920" i="11"/>
  <c r="E921" i="11"/>
  <c r="E922" i="11"/>
  <c r="E923" i="11"/>
  <c r="E924" i="11"/>
  <c r="E925" i="11"/>
  <c r="E926" i="11"/>
  <c r="E927" i="11"/>
  <c r="E928" i="11"/>
  <c r="E929" i="11"/>
  <c r="E930" i="11"/>
  <c r="E931" i="11"/>
  <c r="E932" i="11"/>
  <c r="E933" i="11"/>
  <c r="E934" i="11"/>
  <c r="E935" i="11"/>
  <c r="E936" i="11"/>
  <c r="E937" i="11"/>
  <c r="E938" i="11"/>
  <c r="E939" i="11"/>
  <c r="E940" i="11"/>
  <c r="E941" i="11"/>
  <c r="E942" i="11"/>
  <c r="E943" i="11"/>
  <c r="E944" i="11"/>
  <c r="E945" i="11"/>
  <c r="E946" i="11"/>
  <c r="E947" i="11"/>
  <c r="E948" i="11"/>
  <c r="E949" i="11"/>
  <c r="E950" i="11"/>
  <c r="E951" i="11"/>
  <c r="E952" i="11"/>
  <c r="E953" i="11"/>
  <c r="E954" i="11"/>
  <c r="E955" i="11"/>
  <c r="E956" i="11"/>
  <c r="E957" i="11"/>
  <c r="E958" i="11"/>
  <c r="E959" i="11"/>
  <c r="E960" i="11"/>
  <c r="E961" i="11"/>
  <c r="E962" i="11"/>
  <c r="E963" i="11"/>
  <c r="E964" i="11"/>
  <c r="E965" i="11"/>
  <c r="E966" i="11"/>
  <c r="E967" i="11"/>
  <c r="E968" i="11"/>
  <c r="E969" i="11"/>
  <c r="E970" i="11"/>
  <c r="E971" i="11"/>
  <c r="E972" i="11"/>
  <c r="E973" i="11"/>
  <c r="E974" i="11"/>
  <c r="E975" i="11"/>
  <c r="E976" i="11"/>
  <c r="E977" i="11"/>
  <c r="E978" i="11"/>
  <c r="E979" i="11"/>
  <c r="E980" i="11"/>
  <c r="E981" i="11"/>
  <c r="E982" i="11"/>
  <c r="E983" i="11"/>
  <c r="E984" i="11"/>
  <c r="E985" i="11"/>
  <c r="E986" i="11"/>
  <c r="E987" i="11"/>
  <c r="E988" i="11"/>
  <c r="E989" i="11"/>
  <c r="E990" i="11"/>
  <c r="E991" i="11"/>
  <c r="E992" i="11"/>
  <c r="E993" i="11"/>
  <c r="E994" i="11"/>
  <c r="E995" i="11"/>
  <c r="E996" i="11"/>
  <c r="E997" i="11"/>
  <c r="E998" i="11"/>
  <c r="E999" i="11"/>
  <c r="E1000" i="11"/>
  <c r="E1001" i="11"/>
  <c r="E1002" i="11"/>
  <c r="E1003" i="11"/>
  <c r="E1004" i="11"/>
  <c r="E1005" i="11"/>
  <c r="E1006" i="11"/>
  <c r="E1007" i="11"/>
  <c r="E1008" i="11"/>
  <c r="E1009" i="11"/>
  <c r="E1010" i="11"/>
  <c r="E1011" i="11"/>
  <c r="E1012" i="11"/>
  <c r="E1013" i="11"/>
  <c r="E1014" i="11"/>
  <c r="E1015" i="11"/>
  <c r="E1016" i="11"/>
  <c r="E1017" i="11"/>
  <c r="E1018" i="11"/>
  <c r="E1019" i="11"/>
  <c r="E1020" i="11"/>
  <c r="E1021" i="11"/>
  <c r="E1022" i="11"/>
  <c r="E1023" i="11"/>
  <c r="E1024" i="11"/>
  <c r="E1025" i="11"/>
  <c r="E1026" i="11"/>
  <c r="E1027" i="11"/>
  <c r="E1028" i="11"/>
  <c r="E1029" i="11"/>
  <c r="E1030" i="11"/>
  <c r="E1031" i="11"/>
  <c r="E1032" i="11"/>
  <c r="E1033" i="11"/>
  <c r="E1034" i="11"/>
  <c r="E1035" i="11"/>
  <c r="E1036" i="11"/>
  <c r="E1037" i="11"/>
  <c r="E1038" i="11"/>
  <c r="E1039" i="11"/>
  <c r="E1040" i="11"/>
  <c r="E1041" i="11"/>
  <c r="E1042" i="11"/>
  <c r="E1043" i="11"/>
  <c r="E1044" i="11"/>
  <c r="E1045" i="11"/>
  <c r="E1046" i="11"/>
  <c r="E1047" i="11"/>
  <c r="E1048" i="11"/>
  <c r="E1049" i="11"/>
  <c r="E1050" i="11"/>
  <c r="E1051" i="11"/>
  <c r="E1052" i="11"/>
  <c r="E1053" i="11"/>
  <c r="E1054" i="11"/>
  <c r="E1055" i="11"/>
  <c r="E1056" i="11"/>
  <c r="E1057" i="11"/>
  <c r="E1058" i="11"/>
  <c r="E1059" i="11"/>
  <c r="E1060" i="11"/>
  <c r="E1061" i="11"/>
  <c r="E1062" i="11"/>
  <c r="E1063" i="11"/>
  <c r="E1064" i="11"/>
  <c r="E1065" i="11"/>
  <c r="E1066" i="11"/>
  <c r="E1067" i="11"/>
  <c r="E1068" i="11"/>
  <c r="E1069" i="11"/>
  <c r="E1070" i="11"/>
  <c r="E1071" i="11"/>
  <c r="E1072" i="11"/>
  <c r="E1073" i="11"/>
  <c r="E1074" i="11"/>
  <c r="E1075" i="11"/>
  <c r="E1076" i="11"/>
  <c r="E1077" i="11"/>
  <c r="E1078" i="11"/>
  <c r="E1079" i="11"/>
  <c r="E1080" i="11"/>
  <c r="E1081" i="11"/>
  <c r="E1082" i="11"/>
  <c r="E1083" i="11"/>
  <c r="E1084" i="11"/>
  <c r="E1085" i="11"/>
  <c r="E1086" i="11"/>
  <c r="E1087" i="11"/>
  <c r="E1088" i="11"/>
  <c r="E1089" i="11"/>
  <c r="E1090" i="11"/>
  <c r="E1091" i="11"/>
  <c r="E1092" i="11"/>
  <c r="E1093" i="11"/>
  <c r="E1094" i="11"/>
  <c r="E1095" i="11"/>
  <c r="E1096" i="11"/>
  <c r="E1097" i="11"/>
  <c r="E1098" i="11"/>
  <c r="E1099" i="11"/>
  <c r="E1100" i="11"/>
  <c r="E1101" i="11"/>
  <c r="E1102" i="11"/>
  <c r="E1103" i="11"/>
  <c r="E1104" i="11"/>
  <c r="E1105" i="11"/>
  <c r="E1106" i="11"/>
  <c r="E1107" i="11"/>
  <c r="E1108" i="11"/>
  <c r="E1109" i="11"/>
  <c r="E1110" i="11"/>
  <c r="E1111" i="11"/>
  <c r="E1112" i="11"/>
  <c r="E1113" i="11"/>
  <c r="E1114" i="11"/>
  <c r="E1115" i="11"/>
  <c r="E1116" i="11"/>
  <c r="E1117" i="11"/>
  <c r="E1118" i="11"/>
  <c r="E1119" i="11"/>
  <c r="E1120" i="11"/>
  <c r="E1121" i="11"/>
  <c r="E1122" i="11"/>
  <c r="E1123" i="11"/>
  <c r="E1124" i="11"/>
  <c r="E1125" i="11"/>
  <c r="E1126" i="11"/>
  <c r="E1127" i="11"/>
  <c r="E1128" i="11"/>
  <c r="E1129" i="11"/>
  <c r="E1130" i="11"/>
  <c r="E1131" i="11"/>
  <c r="E1132" i="11"/>
  <c r="E1133" i="11"/>
  <c r="E1134" i="11"/>
  <c r="E1135" i="11"/>
  <c r="E1136" i="11"/>
  <c r="E1137" i="11"/>
  <c r="E1138" i="11"/>
  <c r="E1139" i="11"/>
  <c r="E1140" i="11"/>
  <c r="E1141" i="11"/>
  <c r="E1142" i="11"/>
  <c r="E1143" i="11"/>
  <c r="E1144" i="11"/>
  <c r="E1145" i="11"/>
  <c r="E1146" i="11"/>
  <c r="E1147" i="11"/>
  <c r="E1148" i="11"/>
  <c r="E1149" i="11"/>
  <c r="E1150" i="11"/>
  <c r="E1151" i="11"/>
  <c r="E1152" i="11"/>
  <c r="E1153" i="11"/>
  <c r="E1154" i="11"/>
  <c r="E1155" i="11"/>
  <c r="E1156" i="11"/>
  <c r="E1157" i="11"/>
  <c r="E1158" i="11"/>
  <c r="E1159" i="11"/>
  <c r="E1160" i="11"/>
  <c r="E1161" i="11"/>
  <c r="E1162" i="11"/>
  <c r="E1163" i="11"/>
  <c r="E1164" i="11"/>
  <c r="E1165" i="11"/>
  <c r="E1166" i="11"/>
  <c r="E1167" i="11"/>
  <c r="E1168" i="11"/>
  <c r="E1169" i="11"/>
  <c r="E1170" i="11"/>
  <c r="E1171" i="11"/>
  <c r="E1172" i="11"/>
  <c r="E1173" i="11"/>
  <c r="E1174" i="11"/>
  <c r="E1175" i="11"/>
  <c r="E1176" i="11"/>
  <c r="E1177" i="11"/>
  <c r="E1178" i="11"/>
  <c r="E1179" i="11"/>
  <c r="E1180" i="11"/>
  <c r="E1181" i="11"/>
  <c r="E1182" i="11"/>
  <c r="E1183" i="11"/>
  <c r="E1184" i="11"/>
  <c r="E1185" i="11"/>
  <c r="E1186" i="11"/>
  <c r="E1187" i="11"/>
  <c r="E1188" i="11"/>
  <c r="E1189" i="11"/>
  <c r="E1190" i="11"/>
  <c r="E1191" i="11"/>
  <c r="E1192" i="11"/>
  <c r="E1193" i="11"/>
  <c r="E1194" i="11"/>
  <c r="E1195" i="11"/>
  <c r="E1196" i="11"/>
  <c r="E1197" i="11"/>
  <c r="E1198" i="11"/>
  <c r="E1199" i="11"/>
  <c r="E1200" i="11"/>
  <c r="E1201" i="11"/>
  <c r="E1202" i="11"/>
  <c r="E1203" i="11"/>
  <c r="E1204" i="11"/>
  <c r="E1205" i="11"/>
  <c r="E1206" i="11"/>
  <c r="E1207" i="11"/>
  <c r="E1208" i="11"/>
  <c r="E1209" i="11"/>
  <c r="E1210" i="11"/>
  <c r="E1211" i="11"/>
  <c r="E1212" i="11"/>
  <c r="E1213" i="11"/>
  <c r="E1214" i="11"/>
  <c r="E1215" i="11"/>
  <c r="E1216" i="11"/>
  <c r="E1217" i="11"/>
  <c r="E1218" i="11"/>
  <c r="E1219" i="11"/>
  <c r="E1220" i="11"/>
  <c r="E1221" i="11"/>
  <c r="E1222" i="11"/>
  <c r="E1223" i="11"/>
  <c r="E1224" i="11"/>
  <c r="E1225" i="11"/>
  <c r="E1226" i="11"/>
  <c r="E1227" i="11"/>
  <c r="E1228" i="11"/>
  <c r="E1229" i="11"/>
  <c r="E1230" i="11"/>
  <c r="E1231" i="11"/>
  <c r="E1232" i="11"/>
  <c r="E1233" i="11"/>
  <c r="E1234" i="11"/>
  <c r="E1235" i="11"/>
  <c r="E1236" i="11"/>
  <c r="E1237" i="11"/>
  <c r="E1238" i="11"/>
  <c r="E1239" i="11"/>
  <c r="E1240" i="11"/>
  <c r="E1241" i="11"/>
  <c r="E1242" i="11"/>
  <c r="E1243" i="11"/>
  <c r="E1244" i="11"/>
  <c r="E1245" i="11"/>
  <c r="E1246" i="11"/>
  <c r="E1247" i="11"/>
  <c r="E1248" i="11"/>
  <c r="E1249" i="11"/>
  <c r="E1250" i="11"/>
  <c r="E1251" i="11"/>
  <c r="E1252" i="11"/>
  <c r="E1253" i="11"/>
  <c r="E1254" i="11"/>
  <c r="E1255" i="11"/>
  <c r="E1256" i="11"/>
  <c r="E1257" i="11"/>
  <c r="E1258" i="11"/>
  <c r="E1259" i="11"/>
  <c r="E1260" i="11"/>
  <c r="E1261" i="11"/>
  <c r="E1262" i="11"/>
  <c r="E1263" i="11"/>
  <c r="E1264" i="11"/>
  <c r="E1265" i="11"/>
  <c r="E1266" i="11"/>
  <c r="E1267" i="11"/>
  <c r="E1268" i="11"/>
  <c r="E1269" i="11"/>
  <c r="E1270" i="11"/>
  <c r="E1271" i="11"/>
  <c r="E1272" i="11"/>
  <c r="E1273" i="11"/>
  <c r="E1274" i="11"/>
  <c r="E1275" i="11"/>
  <c r="E1276" i="11"/>
  <c r="E1277" i="11"/>
  <c r="E1278" i="11"/>
  <c r="E1279" i="11"/>
  <c r="E1280" i="11"/>
  <c r="E1281" i="11"/>
  <c r="E1282" i="11"/>
  <c r="E1283" i="11"/>
  <c r="E1284" i="11"/>
  <c r="E1285" i="11"/>
  <c r="E1286" i="11"/>
  <c r="E1287" i="11"/>
  <c r="E1288" i="11"/>
  <c r="E1289" i="11"/>
  <c r="E1290" i="11"/>
  <c r="E1291" i="11"/>
  <c r="E1292" i="11"/>
  <c r="E1293" i="11"/>
  <c r="E1294" i="11"/>
  <c r="E1295" i="11"/>
  <c r="E1296" i="11"/>
  <c r="E1297" i="11"/>
  <c r="E1298" i="11"/>
  <c r="E1299" i="11"/>
  <c r="E1300" i="11"/>
  <c r="E1301" i="11"/>
  <c r="E1302" i="11"/>
  <c r="E1303" i="11"/>
  <c r="E1304" i="11"/>
  <c r="E1305" i="11"/>
  <c r="E1306" i="11"/>
  <c r="E1307" i="11"/>
  <c r="E1308" i="11"/>
  <c r="E1309" i="11"/>
  <c r="E1310" i="11"/>
  <c r="E1311" i="11"/>
  <c r="E1312" i="11"/>
  <c r="E1313" i="11"/>
  <c r="E1314" i="11"/>
  <c r="E1315" i="11"/>
  <c r="E1316" i="11"/>
  <c r="E1317" i="11"/>
  <c r="E1318" i="11"/>
  <c r="E1319" i="11"/>
  <c r="E1320" i="11"/>
  <c r="E1321" i="11"/>
  <c r="E1322" i="11"/>
  <c r="E1323" i="11"/>
  <c r="E1324" i="11"/>
  <c r="E1325" i="11"/>
  <c r="E1326" i="11"/>
  <c r="E1327" i="11"/>
  <c r="E1328" i="11"/>
  <c r="E1329" i="11"/>
  <c r="E1330" i="11"/>
  <c r="E1331" i="11"/>
  <c r="E1332" i="11"/>
  <c r="E1333" i="11"/>
  <c r="E1334" i="11"/>
  <c r="E1335" i="11"/>
  <c r="E1336" i="11"/>
  <c r="E1337" i="11"/>
  <c r="E1338" i="11"/>
  <c r="E1339" i="11"/>
  <c r="E1340" i="11"/>
  <c r="E1341" i="11"/>
  <c r="E1342" i="11"/>
  <c r="E1343" i="11"/>
  <c r="E1344" i="11"/>
  <c r="E1345" i="11"/>
  <c r="E1346" i="11"/>
  <c r="E1347" i="11"/>
  <c r="E1348" i="11"/>
  <c r="E1349" i="11"/>
  <c r="E1350" i="11"/>
  <c r="E1351" i="11"/>
  <c r="E1352" i="11"/>
  <c r="E1353" i="11"/>
  <c r="E1354" i="11"/>
  <c r="E1355" i="11"/>
  <c r="E1356" i="11"/>
  <c r="E1357" i="11"/>
  <c r="E1358" i="11"/>
  <c r="E1359" i="11"/>
  <c r="E1360" i="11"/>
  <c r="E1361" i="11"/>
  <c r="E1362" i="11"/>
  <c r="E1363" i="11"/>
  <c r="E1364" i="11"/>
  <c r="E1365" i="11"/>
  <c r="E1366" i="11"/>
  <c r="E1367" i="11"/>
  <c r="E1368" i="11"/>
  <c r="E1369" i="11"/>
  <c r="E1370" i="11"/>
  <c r="E1371" i="11"/>
  <c r="E1372" i="11"/>
  <c r="E1373" i="11"/>
  <c r="E1374" i="11"/>
  <c r="E1375" i="11"/>
  <c r="E1376" i="11"/>
  <c r="E1377" i="11"/>
  <c r="E1378" i="11"/>
  <c r="E1379" i="11"/>
  <c r="E1380" i="11"/>
  <c r="E1381" i="11"/>
  <c r="E1382" i="11"/>
  <c r="E1383" i="11"/>
  <c r="E1384" i="11"/>
  <c r="E1385" i="11"/>
  <c r="E1386" i="11"/>
  <c r="E1387" i="11"/>
  <c r="E1388" i="11"/>
  <c r="E1389" i="11"/>
  <c r="E1390" i="11"/>
  <c r="E1391" i="11"/>
  <c r="E1392" i="11"/>
  <c r="E1393" i="11"/>
  <c r="E1394" i="11"/>
  <c r="E1395" i="11"/>
  <c r="E1396" i="11"/>
  <c r="E1397" i="11"/>
  <c r="E1398" i="11"/>
  <c r="E1399" i="11"/>
  <c r="E1400" i="11"/>
  <c r="E1401" i="11"/>
  <c r="E1402" i="11"/>
  <c r="E1403" i="11"/>
  <c r="E1404" i="11"/>
  <c r="E1405" i="11"/>
  <c r="E1406" i="11"/>
  <c r="E1407" i="11"/>
  <c r="E1408" i="11"/>
  <c r="E1409" i="11"/>
  <c r="E1410" i="11"/>
  <c r="E1411" i="11"/>
  <c r="E1412" i="11"/>
  <c r="E1413" i="11"/>
  <c r="E1414" i="11"/>
  <c r="E1415" i="11"/>
  <c r="E1416" i="11"/>
  <c r="E1417" i="11"/>
  <c r="E1418" i="11"/>
  <c r="E1419" i="11"/>
  <c r="E1420" i="11"/>
  <c r="E1421" i="11"/>
  <c r="E1422" i="11"/>
  <c r="E1423" i="11"/>
  <c r="E1424" i="11"/>
  <c r="E1425" i="11"/>
  <c r="E1426" i="11"/>
  <c r="E1427" i="11"/>
  <c r="E1428" i="11"/>
  <c r="E1429" i="11"/>
  <c r="E1430" i="11"/>
  <c r="E1431" i="11"/>
  <c r="E1432" i="11"/>
  <c r="E1433" i="11"/>
  <c r="E1434" i="11"/>
  <c r="E1435" i="11"/>
  <c r="E1436" i="11"/>
  <c r="E1437" i="11"/>
  <c r="E1438" i="11"/>
  <c r="E1439" i="11"/>
  <c r="E1440" i="11"/>
  <c r="E1441" i="11"/>
  <c r="E1442" i="11"/>
  <c r="E1443" i="11"/>
  <c r="E1444" i="11"/>
  <c r="E1445" i="11"/>
  <c r="E1446" i="11"/>
  <c r="E1447" i="11"/>
  <c r="E1448" i="11"/>
  <c r="E1449" i="11"/>
  <c r="E1450" i="11"/>
  <c r="E1451" i="11"/>
  <c r="E1452" i="11"/>
  <c r="E1453" i="11"/>
  <c r="E1454" i="11"/>
  <c r="E1455" i="11"/>
  <c r="E1456" i="11"/>
  <c r="E1457" i="11"/>
  <c r="E1458" i="11"/>
  <c r="E1459" i="11"/>
  <c r="E1460" i="11"/>
  <c r="E1461" i="11"/>
  <c r="E1462" i="11"/>
  <c r="E1463" i="11"/>
  <c r="E1464" i="11"/>
  <c r="E1465" i="11"/>
  <c r="E1466" i="11"/>
  <c r="E1467" i="11"/>
  <c r="E1468" i="11"/>
  <c r="E1469" i="11"/>
  <c r="E1470" i="11"/>
  <c r="E1471" i="11"/>
  <c r="E1472" i="11"/>
  <c r="E1473" i="11"/>
  <c r="E1474" i="11"/>
  <c r="E1475" i="11"/>
  <c r="E1476" i="11"/>
  <c r="E1477" i="11"/>
  <c r="E1478" i="11"/>
  <c r="E1479" i="11"/>
  <c r="E1480" i="11"/>
  <c r="E1481" i="11"/>
  <c r="E1482" i="11"/>
  <c r="E1483" i="11"/>
  <c r="E1484" i="11"/>
  <c r="E1485" i="11"/>
  <c r="E1486" i="11"/>
  <c r="E1487" i="11"/>
  <c r="E1488" i="11"/>
  <c r="E1489" i="11"/>
  <c r="E1490" i="11"/>
  <c r="E1491" i="11"/>
  <c r="E1492" i="11"/>
  <c r="E1493" i="11"/>
  <c r="E1494" i="11"/>
  <c r="E1495" i="11"/>
  <c r="E1496" i="11"/>
  <c r="E1497" i="11"/>
  <c r="E1498" i="11"/>
  <c r="E1499" i="11"/>
  <c r="E1500" i="11"/>
  <c r="E1501" i="11"/>
  <c r="E1502" i="11"/>
  <c r="E1503" i="11"/>
  <c r="E1504" i="11"/>
  <c r="E1505" i="11"/>
  <c r="E1506" i="11"/>
  <c r="E1507" i="11"/>
  <c r="E1508" i="11"/>
  <c r="E1509" i="11"/>
  <c r="E1510" i="11"/>
  <c r="E1511" i="11"/>
  <c r="E1512" i="11"/>
  <c r="E1513" i="11"/>
  <c r="E1514" i="11"/>
  <c r="E1515" i="11"/>
  <c r="E1516" i="11"/>
  <c r="E1517" i="11"/>
  <c r="E1518" i="11"/>
  <c r="E1519" i="11"/>
  <c r="E1520" i="11"/>
  <c r="E1521" i="11"/>
  <c r="E1522" i="11"/>
  <c r="E1523" i="11"/>
  <c r="E1524" i="11"/>
  <c r="E1525" i="11"/>
  <c r="E1526" i="11"/>
  <c r="E1527" i="11"/>
  <c r="E1528" i="11"/>
  <c r="E1529" i="11"/>
  <c r="E1530" i="11"/>
  <c r="E1531" i="11"/>
  <c r="E1532" i="11"/>
  <c r="E1533" i="11"/>
  <c r="E1534" i="11"/>
  <c r="E1535" i="11"/>
  <c r="E1536" i="11"/>
  <c r="E1537" i="11"/>
  <c r="E1538" i="11"/>
  <c r="E1539" i="11"/>
  <c r="E1540" i="11"/>
  <c r="E1541" i="11"/>
  <c r="E1542" i="11"/>
  <c r="E1543" i="11"/>
  <c r="E1544" i="11"/>
  <c r="E1545" i="11"/>
  <c r="E1546" i="11"/>
  <c r="E1547" i="11"/>
  <c r="E1548" i="11"/>
  <c r="E1549" i="11"/>
  <c r="E1550" i="11"/>
  <c r="E1551" i="11"/>
  <c r="E1552" i="11"/>
  <c r="E1553" i="11"/>
  <c r="E1554" i="11"/>
  <c r="E1555" i="11"/>
  <c r="E1556" i="11"/>
  <c r="E1557" i="11"/>
  <c r="E1558" i="11"/>
  <c r="E1559" i="11"/>
  <c r="E1560" i="11"/>
  <c r="E1561" i="11"/>
  <c r="E1562" i="11"/>
  <c r="E1563" i="11"/>
  <c r="E1564" i="11"/>
  <c r="E1565" i="11"/>
  <c r="E1566" i="11"/>
  <c r="E1567" i="11"/>
  <c r="E1568" i="11"/>
  <c r="E1569" i="11"/>
  <c r="E1570" i="11"/>
  <c r="E1571" i="11"/>
  <c r="E1572" i="11"/>
  <c r="E1573" i="11"/>
  <c r="E1574" i="11"/>
  <c r="E1575" i="11"/>
  <c r="E1576" i="11"/>
  <c r="E1577" i="11"/>
  <c r="E1578" i="11"/>
  <c r="E1579" i="11"/>
  <c r="E1580" i="11"/>
  <c r="E1581" i="11"/>
  <c r="E1582" i="11"/>
  <c r="E1583" i="11"/>
  <c r="E1584" i="11"/>
  <c r="E1585" i="11"/>
  <c r="E1586" i="11"/>
  <c r="E1587" i="11"/>
  <c r="E1588" i="11"/>
  <c r="E1589" i="11"/>
  <c r="E1590" i="11"/>
  <c r="E1591" i="11"/>
  <c r="E1592" i="11"/>
  <c r="E1593" i="11"/>
  <c r="E1594" i="11"/>
  <c r="E1595" i="11"/>
  <c r="E1596" i="11"/>
  <c r="E1597" i="11"/>
  <c r="E1598" i="11"/>
  <c r="E1599" i="11"/>
  <c r="E1600" i="11"/>
  <c r="E1601" i="11"/>
  <c r="E1602" i="11"/>
  <c r="E1603" i="11"/>
  <c r="E1604" i="11"/>
  <c r="E1605" i="11"/>
  <c r="E1606" i="11"/>
  <c r="E1607" i="11"/>
  <c r="E1608" i="11"/>
  <c r="E1609" i="11"/>
  <c r="E1610" i="11"/>
  <c r="E1611" i="11"/>
  <c r="E1612" i="11"/>
  <c r="E1613" i="11"/>
  <c r="E1614" i="11"/>
  <c r="E1615" i="11"/>
  <c r="E1616" i="11"/>
  <c r="E1617" i="11"/>
  <c r="E1618" i="11"/>
  <c r="E1619" i="11"/>
  <c r="E1620" i="11"/>
  <c r="E1621" i="11"/>
  <c r="E1622" i="11"/>
  <c r="E1623" i="11"/>
  <c r="E1624" i="11"/>
  <c r="E1625" i="11"/>
  <c r="E1626" i="11"/>
  <c r="E1627" i="11"/>
  <c r="E1628" i="11"/>
  <c r="E1629" i="11"/>
  <c r="E1630" i="11"/>
  <c r="E1631" i="11"/>
  <c r="E1632" i="11"/>
  <c r="E1633" i="11"/>
  <c r="E1634" i="11"/>
  <c r="E1635" i="11"/>
  <c r="E1636" i="11"/>
  <c r="E1637" i="11"/>
  <c r="E1638" i="11"/>
  <c r="E1639" i="11"/>
  <c r="E1640" i="11"/>
  <c r="E1641" i="11"/>
  <c r="E1642" i="11"/>
  <c r="E1643" i="11"/>
  <c r="E1644" i="11"/>
  <c r="E1645" i="11"/>
  <c r="E1646" i="11"/>
  <c r="E1647" i="11"/>
  <c r="E1648" i="11"/>
  <c r="E1649" i="11"/>
  <c r="E1650" i="11"/>
  <c r="E1651" i="11"/>
  <c r="E1652" i="11"/>
  <c r="E1653" i="11"/>
  <c r="E1654" i="11"/>
  <c r="E1655" i="11"/>
  <c r="E1656" i="11"/>
  <c r="E1657" i="11"/>
  <c r="E1658" i="11"/>
  <c r="E1659" i="11"/>
  <c r="E1660" i="11"/>
  <c r="E1661" i="11"/>
  <c r="E1662" i="11"/>
  <c r="E1663" i="11"/>
  <c r="E1664" i="11"/>
  <c r="E1665" i="11"/>
  <c r="E1666" i="11"/>
  <c r="E1667" i="11"/>
  <c r="E1668" i="11"/>
  <c r="E1669" i="11"/>
  <c r="E1670" i="11"/>
  <c r="E1671" i="11"/>
  <c r="E1672" i="11"/>
  <c r="E1673" i="11"/>
  <c r="E1674" i="11"/>
  <c r="E1675" i="11"/>
  <c r="E1676" i="11"/>
  <c r="E1677" i="11"/>
  <c r="E1678" i="11"/>
  <c r="E1679" i="11"/>
  <c r="E1680" i="11"/>
  <c r="E1681" i="11"/>
  <c r="E1682" i="11"/>
  <c r="E1683" i="11"/>
  <c r="E1684" i="11"/>
  <c r="E1685" i="11"/>
  <c r="E1686" i="11"/>
  <c r="E1687" i="11"/>
  <c r="E1688" i="11"/>
  <c r="E1689" i="11"/>
  <c r="E1690" i="11"/>
  <c r="E1691" i="11"/>
  <c r="E1692" i="11"/>
  <c r="E1693" i="11"/>
  <c r="E1694" i="11"/>
  <c r="E1695" i="11"/>
  <c r="E1696" i="11"/>
  <c r="E1697" i="11"/>
  <c r="E1698" i="11"/>
  <c r="E1699" i="11"/>
  <c r="E1700" i="11"/>
  <c r="E1701" i="11"/>
  <c r="E1702" i="11"/>
  <c r="E1703" i="11"/>
  <c r="E1704" i="11"/>
  <c r="E1705" i="11"/>
  <c r="E1706" i="11"/>
  <c r="E1707" i="11"/>
  <c r="E1708" i="11"/>
  <c r="E1709" i="11"/>
  <c r="E1710" i="11"/>
  <c r="E1711" i="11"/>
  <c r="E1712" i="11"/>
  <c r="E1713" i="11"/>
  <c r="E1714" i="11"/>
  <c r="E1715" i="11"/>
  <c r="E1716" i="11"/>
  <c r="E1717" i="11"/>
  <c r="E1718" i="11"/>
  <c r="E1719" i="11"/>
  <c r="E1720" i="11"/>
  <c r="E1721" i="11"/>
  <c r="E1722" i="11"/>
  <c r="E1723" i="11"/>
  <c r="E1724" i="11"/>
  <c r="E1725" i="11"/>
  <c r="E1726" i="11"/>
  <c r="E1727" i="11"/>
  <c r="E1728" i="11"/>
  <c r="E1729" i="11"/>
  <c r="E1730" i="11"/>
  <c r="E1731" i="11"/>
  <c r="E1732" i="11"/>
  <c r="E1733" i="11"/>
  <c r="E1734" i="11"/>
  <c r="E1735" i="11"/>
  <c r="E1736" i="11"/>
  <c r="E1737" i="11"/>
  <c r="E1738" i="11"/>
  <c r="E1739" i="11"/>
  <c r="E1740" i="11"/>
  <c r="E1741" i="11"/>
  <c r="E1742" i="11"/>
  <c r="E1743" i="11"/>
  <c r="E1744" i="11"/>
  <c r="E1745" i="11"/>
  <c r="E1746" i="11"/>
  <c r="E1747" i="11"/>
  <c r="E1748" i="11"/>
  <c r="E1749" i="11"/>
  <c r="E1750" i="11"/>
  <c r="E1751" i="11"/>
  <c r="E1752" i="11"/>
  <c r="E1753" i="11"/>
  <c r="E1754" i="11"/>
  <c r="E1755" i="11"/>
  <c r="E1756" i="11"/>
  <c r="E1757" i="11"/>
  <c r="E1758" i="11"/>
  <c r="E1759" i="11"/>
  <c r="E1760" i="11"/>
  <c r="E1761" i="11"/>
  <c r="E1762" i="11"/>
  <c r="E1763" i="11"/>
  <c r="E1764" i="11"/>
  <c r="E1765" i="11"/>
  <c r="E1766" i="11"/>
  <c r="E1767" i="11"/>
  <c r="E1768" i="11"/>
  <c r="E1769" i="11"/>
  <c r="E1770" i="11"/>
  <c r="E1771" i="11"/>
  <c r="E1772" i="11"/>
  <c r="E1773" i="11"/>
  <c r="E1774" i="11"/>
  <c r="E1775" i="11"/>
  <c r="E1776" i="11"/>
  <c r="E1777" i="11"/>
  <c r="E1778" i="11"/>
  <c r="E1779" i="11"/>
  <c r="E1780" i="11"/>
  <c r="E1781" i="11"/>
  <c r="E1782" i="11"/>
  <c r="E1783" i="11"/>
  <c r="E1784" i="11"/>
  <c r="E1785" i="11"/>
  <c r="E1786" i="11"/>
  <c r="E1787" i="11"/>
  <c r="E1788" i="11"/>
  <c r="E1789" i="11"/>
  <c r="E1790" i="11"/>
  <c r="E1791" i="11"/>
  <c r="E1792" i="11"/>
  <c r="E1793" i="11"/>
  <c r="E1794" i="11"/>
  <c r="E1795" i="11"/>
  <c r="E1796" i="11"/>
  <c r="E1797" i="11"/>
  <c r="E1798" i="11"/>
  <c r="E1799" i="11"/>
  <c r="E1800" i="11"/>
  <c r="E1801" i="11"/>
  <c r="E1802" i="11"/>
  <c r="E1803" i="11"/>
  <c r="E1804" i="11"/>
  <c r="E1805" i="11"/>
  <c r="E1806" i="11"/>
  <c r="E1807" i="11"/>
  <c r="E1808" i="11"/>
  <c r="E1809" i="11"/>
  <c r="E1810" i="11"/>
  <c r="E1811" i="11"/>
  <c r="E1812" i="11"/>
  <c r="E1813" i="11"/>
  <c r="E1814" i="11"/>
  <c r="E1815" i="11"/>
  <c r="E1816" i="11"/>
  <c r="E1817" i="11"/>
  <c r="E1818" i="11"/>
  <c r="E1819" i="11"/>
  <c r="E1820" i="11"/>
  <c r="E1821" i="11"/>
  <c r="E1822" i="11"/>
  <c r="E1823" i="11"/>
  <c r="E1824" i="11"/>
  <c r="E1825" i="11"/>
  <c r="E1826" i="11"/>
  <c r="E1827" i="11"/>
  <c r="E1828" i="11"/>
  <c r="E1829" i="11"/>
  <c r="E1830" i="11"/>
  <c r="E1831" i="11"/>
  <c r="E1832" i="11"/>
  <c r="E1833" i="11"/>
  <c r="E1834" i="11"/>
  <c r="E1835" i="11"/>
  <c r="E1836" i="11"/>
  <c r="E1837" i="11"/>
  <c r="E1838" i="11"/>
  <c r="E1839" i="11"/>
  <c r="E1840" i="11"/>
  <c r="E1841" i="11"/>
  <c r="E1842" i="11"/>
  <c r="E1843" i="11"/>
  <c r="E1844" i="11"/>
  <c r="E1845" i="11"/>
  <c r="E1846" i="11"/>
  <c r="E1847" i="11"/>
  <c r="E1848" i="11"/>
  <c r="E1849" i="11"/>
  <c r="E1850" i="11"/>
  <c r="E1851" i="11"/>
  <c r="E1852" i="11"/>
  <c r="E1853" i="11"/>
  <c r="E1854" i="11"/>
  <c r="E1855" i="11"/>
  <c r="E1856" i="11"/>
  <c r="E1857" i="11"/>
  <c r="E1858" i="11"/>
  <c r="E1859" i="11"/>
  <c r="E1860" i="11"/>
  <c r="E1861" i="11"/>
  <c r="E1862" i="11"/>
  <c r="E1863" i="11"/>
  <c r="E1864" i="11"/>
  <c r="E1865" i="11"/>
  <c r="E1866" i="11"/>
  <c r="E1867" i="11"/>
  <c r="E1868" i="11"/>
  <c r="E1869" i="11"/>
  <c r="E1870" i="11"/>
  <c r="E1871" i="11"/>
  <c r="E1872" i="11"/>
  <c r="E1873" i="11"/>
  <c r="E1874" i="11"/>
  <c r="E1875" i="11"/>
  <c r="E1876" i="11"/>
  <c r="E1877" i="11"/>
  <c r="E1878" i="11"/>
  <c r="E1879" i="11"/>
  <c r="E1880" i="11"/>
  <c r="E1881" i="11"/>
  <c r="E1882" i="11"/>
  <c r="E1883" i="11"/>
  <c r="E1884" i="11"/>
  <c r="E1885" i="11"/>
  <c r="E1886" i="11"/>
  <c r="E1887" i="11"/>
  <c r="E1888" i="11"/>
  <c r="E1889" i="11"/>
  <c r="E1890" i="11"/>
  <c r="E1891" i="11"/>
  <c r="E1892" i="11"/>
  <c r="E1893" i="11"/>
  <c r="E1894" i="11"/>
  <c r="E1895" i="11"/>
  <c r="E1896" i="11"/>
  <c r="E1897" i="11"/>
  <c r="E1898" i="11"/>
  <c r="E1899" i="11"/>
  <c r="E1900" i="11"/>
  <c r="E1901" i="11"/>
  <c r="E1902" i="11"/>
  <c r="E1903" i="11"/>
  <c r="E1904" i="11"/>
  <c r="E1905" i="11"/>
  <c r="E1906" i="11"/>
  <c r="E1907" i="11"/>
  <c r="E1908" i="11"/>
  <c r="E1909" i="11"/>
  <c r="E1910" i="11"/>
  <c r="E1911" i="11"/>
  <c r="E1912" i="11"/>
  <c r="E1913" i="11"/>
  <c r="E1914" i="11"/>
  <c r="E1915" i="11"/>
  <c r="E1916" i="11"/>
  <c r="E1917" i="11"/>
  <c r="E1918" i="11"/>
  <c r="E1919" i="11"/>
  <c r="E1920" i="11"/>
  <c r="E1921" i="11"/>
  <c r="E1922" i="11"/>
  <c r="E1923" i="11"/>
  <c r="E1924" i="11"/>
  <c r="E1925" i="11"/>
  <c r="E1926" i="11"/>
  <c r="E1927" i="11"/>
  <c r="E1928" i="11"/>
  <c r="E1929" i="11"/>
  <c r="E1930" i="11"/>
  <c r="E1931" i="11"/>
  <c r="E1932" i="11"/>
  <c r="E1933" i="11"/>
  <c r="E1934" i="11"/>
  <c r="E1935" i="11"/>
  <c r="E1936" i="11"/>
  <c r="E1937" i="11"/>
  <c r="E1938" i="11"/>
  <c r="E1939" i="11"/>
  <c r="E1940" i="11"/>
  <c r="E1941" i="11"/>
  <c r="E1942" i="11"/>
  <c r="E1943" i="11"/>
  <c r="E1944" i="11"/>
  <c r="E1945" i="11"/>
  <c r="E1946" i="11"/>
  <c r="E1947" i="11"/>
  <c r="E1948" i="11"/>
  <c r="E1949" i="11"/>
  <c r="E1950" i="11"/>
  <c r="E1951" i="11"/>
  <c r="E1952" i="11"/>
  <c r="E1953" i="11"/>
  <c r="E1954" i="11"/>
  <c r="E1955" i="11"/>
  <c r="E1956" i="11"/>
  <c r="E1957" i="11"/>
  <c r="E1958" i="11"/>
  <c r="E1959" i="11"/>
  <c r="E1960" i="11"/>
  <c r="E1961" i="11"/>
  <c r="E1962" i="11"/>
  <c r="E1963" i="11"/>
  <c r="E1964" i="11"/>
  <c r="E1965" i="11"/>
  <c r="E1966" i="11"/>
  <c r="E1967" i="11"/>
  <c r="E1968" i="11"/>
  <c r="E1969" i="11"/>
  <c r="E1970" i="11"/>
  <c r="E1971" i="11"/>
  <c r="E1972" i="11"/>
  <c r="E1973" i="11"/>
  <c r="E1974" i="11"/>
  <c r="E1975" i="11"/>
  <c r="E1976" i="11"/>
  <c r="E1977" i="11"/>
  <c r="E1978" i="11"/>
  <c r="E1979" i="11"/>
  <c r="E1980" i="11"/>
  <c r="E1981" i="11"/>
  <c r="E1982" i="11"/>
  <c r="E1983" i="11"/>
  <c r="E1984" i="11"/>
  <c r="E1985" i="11"/>
  <c r="E1986" i="11"/>
  <c r="E1987" i="11"/>
  <c r="E1988" i="11"/>
  <c r="E1989" i="11"/>
  <c r="E1990" i="11"/>
  <c r="E1991" i="11"/>
  <c r="E1992" i="11"/>
  <c r="E1993" i="11"/>
  <c r="E1994" i="11"/>
  <c r="E1995" i="11"/>
  <c r="E1996" i="11"/>
  <c r="E1997" i="11"/>
  <c r="E1998" i="11"/>
  <c r="E1999" i="11"/>
  <c r="E2000" i="11"/>
  <c r="E2001" i="11"/>
  <c r="E2002" i="11"/>
  <c r="E2003" i="11"/>
  <c r="E2004" i="11"/>
  <c r="E2005" i="11"/>
  <c r="E2006" i="11"/>
  <c r="E2007" i="11"/>
  <c r="E2008" i="11"/>
  <c r="E2009" i="11"/>
  <c r="E2010" i="11"/>
  <c r="E2011" i="11"/>
  <c r="E2012" i="11"/>
  <c r="E2013" i="11"/>
  <c r="E2014" i="11"/>
  <c r="E2015" i="11"/>
  <c r="E2016" i="11"/>
  <c r="E2017" i="11"/>
  <c r="E2018" i="11"/>
  <c r="E2019" i="11"/>
  <c r="E2020" i="11"/>
  <c r="E2021" i="11"/>
  <c r="E2022" i="11"/>
  <c r="E2023" i="11"/>
  <c r="E2024" i="11"/>
  <c r="E2025" i="11"/>
  <c r="E2026" i="11"/>
  <c r="E2027" i="11"/>
  <c r="E2028" i="11"/>
  <c r="E2029" i="11"/>
  <c r="E2030" i="11"/>
  <c r="E2031" i="11"/>
  <c r="E2032" i="11"/>
  <c r="E2033" i="11"/>
  <c r="E2034" i="11"/>
  <c r="E2035" i="11"/>
  <c r="E2036" i="11"/>
  <c r="E2037" i="11"/>
  <c r="E2038" i="11"/>
  <c r="E2039" i="11"/>
  <c r="E2040" i="11"/>
  <c r="E2041" i="11"/>
  <c r="E2042" i="11"/>
  <c r="E2043" i="11"/>
  <c r="E2044" i="11"/>
  <c r="E2045" i="11"/>
  <c r="E2046" i="11"/>
  <c r="E2047" i="11"/>
  <c r="E2048" i="11"/>
  <c r="E2049" i="11"/>
  <c r="E2050" i="11"/>
  <c r="E2051" i="11"/>
  <c r="E2052" i="11"/>
  <c r="E2053" i="11"/>
  <c r="E2054" i="11"/>
  <c r="E2055" i="11"/>
  <c r="E2056" i="11"/>
  <c r="E2057" i="11"/>
  <c r="E2058" i="11"/>
  <c r="E2059" i="11"/>
  <c r="E2060" i="11"/>
  <c r="E2061" i="11"/>
  <c r="E2062" i="11"/>
  <c r="E2063" i="11"/>
  <c r="E2064" i="11"/>
  <c r="E2065" i="11"/>
  <c r="E2066" i="11"/>
  <c r="E2067" i="11"/>
  <c r="E2068" i="11"/>
  <c r="E2069" i="11"/>
  <c r="E2070" i="11"/>
  <c r="E2071" i="11"/>
  <c r="E2072" i="11"/>
  <c r="E2073" i="11"/>
  <c r="E2074" i="11"/>
  <c r="E2075" i="11"/>
  <c r="E2076" i="11"/>
  <c r="E2077" i="11"/>
  <c r="E2078" i="11"/>
  <c r="E2079" i="11"/>
  <c r="E2080" i="11"/>
  <c r="E2081" i="11"/>
  <c r="E2082" i="11"/>
  <c r="E2083" i="11"/>
  <c r="E2084" i="11"/>
  <c r="E2085" i="11"/>
  <c r="E2086" i="11"/>
  <c r="E2087" i="11"/>
  <c r="E2088" i="11"/>
  <c r="E2089" i="11"/>
  <c r="E2090" i="11"/>
  <c r="E2091" i="11"/>
  <c r="E2092" i="11"/>
  <c r="E2093" i="11"/>
  <c r="E2094" i="11"/>
  <c r="E2095" i="11"/>
  <c r="E2096" i="11"/>
  <c r="E2097" i="11"/>
  <c r="E2098" i="11"/>
  <c r="E2099" i="11"/>
  <c r="E2100" i="11"/>
  <c r="E2101" i="11"/>
  <c r="E2102" i="11"/>
  <c r="E2103" i="11"/>
  <c r="E2104" i="11"/>
  <c r="E2105" i="11"/>
  <c r="E2106" i="11"/>
  <c r="E2107" i="11"/>
  <c r="E2108" i="11"/>
  <c r="E2109" i="11"/>
  <c r="E2110" i="11"/>
  <c r="E2111" i="11"/>
  <c r="E2112" i="11"/>
  <c r="E2113" i="11"/>
  <c r="E2114" i="11"/>
  <c r="E2115" i="11"/>
  <c r="E2116" i="11"/>
  <c r="E2117" i="11"/>
  <c r="E2118" i="11"/>
  <c r="E2119" i="11"/>
  <c r="E2120" i="11"/>
  <c r="E2121" i="11"/>
  <c r="E2122" i="11"/>
  <c r="E2123" i="11"/>
  <c r="E2124" i="11"/>
  <c r="E2125" i="11"/>
  <c r="E2126" i="11"/>
  <c r="E2127" i="11"/>
  <c r="E2128" i="11"/>
  <c r="E2129" i="11"/>
  <c r="E2130" i="11"/>
  <c r="E2131" i="11"/>
  <c r="E2132" i="11"/>
  <c r="E2133" i="11"/>
  <c r="E2134" i="11"/>
  <c r="E2135" i="11"/>
  <c r="E2136" i="11"/>
  <c r="E2137" i="11"/>
  <c r="E2138" i="11"/>
  <c r="E2139" i="11"/>
  <c r="E2140" i="11"/>
  <c r="E2141" i="11"/>
  <c r="E2142" i="11"/>
  <c r="E2143" i="11"/>
  <c r="E2144" i="11"/>
  <c r="E2145" i="11"/>
  <c r="E2146" i="11"/>
  <c r="E2147" i="11"/>
  <c r="E2148" i="11"/>
  <c r="E2149" i="11"/>
  <c r="E2150" i="11"/>
  <c r="E2151" i="11"/>
  <c r="E2152" i="11"/>
  <c r="E2153" i="11"/>
  <c r="E2154" i="11"/>
  <c r="E2155" i="11"/>
  <c r="E2156" i="11"/>
  <c r="E2157" i="11"/>
  <c r="E2158" i="11"/>
  <c r="E2159" i="11"/>
  <c r="E2160" i="11"/>
  <c r="E2161" i="11"/>
  <c r="E2162" i="11"/>
  <c r="E2163" i="11"/>
  <c r="E2164" i="11"/>
  <c r="E2165" i="11"/>
  <c r="E2166" i="11"/>
  <c r="E2167" i="11"/>
  <c r="E2168" i="11"/>
  <c r="E2169" i="11"/>
  <c r="E2170" i="11"/>
  <c r="E2171" i="11"/>
  <c r="E2172" i="11"/>
  <c r="E2173" i="11"/>
  <c r="E2174" i="11"/>
  <c r="E2175" i="11"/>
  <c r="E2176" i="11"/>
  <c r="E2177" i="11"/>
  <c r="E2178" i="11"/>
  <c r="E2179" i="11"/>
  <c r="E2180" i="11"/>
  <c r="E2181" i="11"/>
  <c r="E2182" i="11"/>
  <c r="E2183" i="11"/>
  <c r="E2184" i="11"/>
  <c r="E2185" i="11"/>
  <c r="E2186" i="11"/>
  <c r="E2187" i="11"/>
  <c r="E2188" i="11"/>
  <c r="E2189" i="11"/>
  <c r="E2190" i="11"/>
  <c r="E2191" i="11"/>
  <c r="E2192" i="11"/>
  <c r="E2193" i="11"/>
  <c r="E2194" i="11"/>
  <c r="E2195" i="11"/>
  <c r="E2196" i="11"/>
  <c r="E2197" i="11"/>
  <c r="E2198" i="11"/>
  <c r="E2199" i="11"/>
  <c r="E2200" i="11"/>
  <c r="E2201" i="11"/>
  <c r="E2202" i="11"/>
  <c r="E2203" i="11"/>
  <c r="E2204" i="11"/>
  <c r="E2205" i="11"/>
  <c r="E2206" i="11"/>
  <c r="E2207" i="11"/>
  <c r="E2208" i="11"/>
  <c r="E2209" i="11"/>
  <c r="E2210" i="11"/>
  <c r="E2211" i="11"/>
  <c r="E2212" i="11"/>
  <c r="E2213" i="11"/>
  <c r="E2214" i="11"/>
  <c r="E2215" i="11"/>
  <c r="E2216" i="11"/>
  <c r="E2217" i="11"/>
  <c r="E2218" i="11"/>
  <c r="E2219" i="11"/>
  <c r="E2220" i="11"/>
  <c r="E2221" i="11"/>
  <c r="E2222" i="11"/>
  <c r="E2223" i="11"/>
  <c r="E2224" i="11"/>
  <c r="E2225" i="11"/>
  <c r="E2226" i="11"/>
  <c r="E2227" i="11"/>
  <c r="E2228" i="11"/>
  <c r="E2229" i="11"/>
  <c r="E2230" i="11"/>
  <c r="E2231" i="11"/>
  <c r="E2232" i="11"/>
  <c r="E2233" i="11"/>
  <c r="E2234" i="11"/>
  <c r="E2235" i="11"/>
  <c r="E2236" i="11"/>
  <c r="E2237" i="11"/>
  <c r="E2238" i="11"/>
  <c r="E2239" i="11"/>
  <c r="E2240" i="11"/>
  <c r="E2241" i="11"/>
  <c r="E2242" i="11"/>
  <c r="E2243" i="11"/>
  <c r="E2244" i="11"/>
  <c r="E2245" i="11"/>
  <c r="E2246" i="11"/>
  <c r="E2247" i="11"/>
  <c r="E2248" i="11"/>
  <c r="E2249" i="11"/>
  <c r="E2250" i="11"/>
  <c r="E2251" i="11"/>
  <c r="E2252" i="11"/>
  <c r="E2253" i="11"/>
  <c r="E2254" i="11"/>
  <c r="E2255" i="11"/>
  <c r="E2256" i="11"/>
  <c r="E2257" i="11"/>
  <c r="E2258" i="11"/>
  <c r="E2259" i="11"/>
  <c r="E2260" i="11"/>
  <c r="E2261" i="11"/>
  <c r="E2262" i="11"/>
  <c r="E2263" i="11"/>
  <c r="E2264" i="11"/>
  <c r="E2265" i="11"/>
  <c r="E2266" i="11"/>
  <c r="E2267" i="11"/>
  <c r="E2268" i="11"/>
  <c r="E2269" i="11"/>
  <c r="E2270" i="11"/>
  <c r="E2271" i="11"/>
  <c r="E2272" i="11"/>
  <c r="E2273" i="11"/>
  <c r="E2274" i="11"/>
  <c r="E2275" i="11"/>
  <c r="E2276" i="11"/>
  <c r="E2277" i="11"/>
  <c r="E2278" i="11"/>
  <c r="E2279" i="11"/>
  <c r="E2280" i="11"/>
  <c r="E2281" i="11"/>
  <c r="E2282" i="11"/>
  <c r="E2283" i="11"/>
  <c r="E2284" i="11"/>
  <c r="E2285" i="11"/>
  <c r="E2286" i="11"/>
  <c r="E2287" i="11"/>
  <c r="E2288" i="11"/>
  <c r="E2289" i="11"/>
  <c r="E2290" i="11"/>
  <c r="E2291" i="11"/>
  <c r="E2292" i="11"/>
  <c r="E2293" i="11"/>
  <c r="E2294" i="11"/>
  <c r="E2295" i="11"/>
  <c r="E2296" i="11"/>
  <c r="E2297" i="11"/>
  <c r="E2298" i="11"/>
  <c r="E2299" i="11"/>
  <c r="E2300" i="11"/>
  <c r="E2301" i="11"/>
  <c r="E2302" i="11"/>
  <c r="E2303" i="11"/>
  <c r="E2304" i="11"/>
  <c r="E2305" i="11"/>
  <c r="E2306" i="11"/>
  <c r="E2307" i="11"/>
  <c r="E2308" i="11"/>
  <c r="E2309" i="11"/>
  <c r="E2310" i="11"/>
  <c r="E2311" i="11"/>
  <c r="E2312" i="11"/>
  <c r="E2313" i="11"/>
  <c r="E2314" i="11"/>
  <c r="E2315" i="11"/>
  <c r="E2316" i="11"/>
  <c r="E2317" i="11"/>
  <c r="E2318" i="11"/>
  <c r="E2319" i="11"/>
  <c r="E2320" i="11"/>
  <c r="E2321" i="11"/>
  <c r="E2322" i="11"/>
  <c r="E2323" i="11"/>
  <c r="E2324" i="11"/>
  <c r="E2325" i="11"/>
  <c r="E2326" i="11"/>
  <c r="E2327" i="11"/>
  <c r="E2328" i="11"/>
  <c r="E2329" i="11"/>
  <c r="E2330" i="11"/>
  <c r="E2331" i="11"/>
  <c r="E2332" i="11"/>
  <c r="E2333" i="11"/>
  <c r="E2334" i="11"/>
  <c r="E2335" i="11"/>
  <c r="E2336" i="11"/>
  <c r="E2337" i="11"/>
  <c r="E2338" i="11"/>
  <c r="E2339" i="11"/>
  <c r="E2340" i="11"/>
  <c r="E2341" i="11"/>
  <c r="E2342" i="11"/>
  <c r="E2343" i="11"/>
  <c r="E2344" i="11"/>
  <c r="E2345" i="11"/>
  <c r="E2346" i="11"/>
  <c r="E2347" i="11"/>
  <c r="E2348" i="11"/>
  <c r="E2349" i="11"/>
  <c r="E2350" i="11"/>
  <c r="E2351" i="11"/>
  <c r="E2352" i="11"/>
  <c r="E2353" i="11"/>
  <c r="E2354" i="11"/>
  <c r="E2355" i="11"/>
  <c r="E2356" i="11"/>
  <c r="E2357" i="11"/>
  <c r="E2358" i="11"/>
  <c r="E2359" i="11"/>
  <c r="E2360" i="11"/>
  <c r="E2361" i="11"/>
  <c r="E2362" i="11"/>
  <c r="E2363" i="11"/>
  <c r="E2364" i="11"/>
  <c r="E2365" i="11"/>
  <c r="E2366" i="11"/>
  <c r="E2367" i="11"/>
  <c r="E2368" i="11"/>
  <c r="E2369" i="11"/>
  <c r="E2370" i="11"/>
  <c r="E2371" i="11"/>
  <c r="E2372" i="11"/>
  <c r="E2373" i="11"/>
  <c r="E2374" i="11"/>
  <c r="E2375" i="11"/>
  <c r="E2376" i="11"/>
  <c r="E2377" i="11"/>
  <c r="E2378" i="11"/>
  <c r="E2379" i="11"/>
  <c r="E2380" i="11"/>
  <c r="E2381" i="11"/>
  <c r="E2382" i="11"/>
  <c r="E2383" i="11"/>
  <c r="E2384" i="11"/>
  <c r="E2385" i="11"/>
  <c r="E2386" i="11"/>
  <c r="E2387" i="11"/>
  <c r="E2388" i="11"/>
  <c r="E2389" i="11"/>
  <c r="E2390" i="11"/>
  <c r="E2391" i="11"/>
  <c r="E2392" i="11"/>
  <c r="E2393" i="11"/>
  <c r="E2394" i="11"/>
  <c r="E2395" i="11"/>
  <c r="E2396" i="11"/>
  <c r="E2397" i="11"/>
  <c r="E2398" i="11"/>
  <c r="E2399" i="11"/>
  <c r="E2400" i="11"/>
  <c r="E2401" i="11"/>
  <c r="E2402" i="11"/>
  <c r="E2403" i="11"/>
  <c r="E2404" i="11"/>
  <c r="E2405" i="11"/>
  <c r="E2406" i="11"/>
  <c r="E2407" i="11"/>
  <c r="E2408" i="11"/>
  <c r="E2409" i="11"/>
  <c r="E2410" i="11"/>
  <c r="E2411" i="11"/>
  <c r="E2412" i="11"/>
  <c r="E2413" i="11"/>
  <c r="E2414" i="11"/>
  <c r="E2415" i="11"/>
  <c r="E2416" i="11"/>
  <c r="E2417" i="11"/>
  <c r="E2418" i="11"/>
  <c r="E2419" i="11"/>
  <c r="E2420" i="11"/>
  <c r="E2421" i="11"/>
  <c r="E2422" i="11"/>
  <c r="E2423" i="11"/>
  <c r="E2424" i="11"/>
  <c r="E2425" i="11"/>
  <c r="E2426" i="11"/>
  <c r="E2427" i="11"/>
  <c r="E2428" i="11"/>
  <c r="E2429" i="11"/>
  <c r="E2430" i="11"/>
  <c r="E2431" i="11"/>
  <c r="E2432" i="11"/>
  <c r="E2433" i="11"/>
  <c r="E2434" i="11"/>
  <c r="E2435" i="11"/>
  <c r="E2436" i="11"/>
  <c r="E2437" i="11"/>
  <c r="E2438" i="11"/>
  <c r="E2439" i="11"/>
  <c r="E2440" i="11"/>
  <c r="E2441" i="11"/>
  <c r="E2442" i="11"/>
  <c r="E2443" i="11"/>
  <c r="E2444" i="11"/>
  <c r="E2445" i="11"/>
  <c r="E2446" i="11"/>
  <c r="E2447" i="11"/>
  <c r="E2448" i="11"/>
  <c r="E2449" i="11"/>
  <c r="E2450" i="11"/>
  <c r="E2451" i="11"/>
  <c r="E2452" i="11"/>
  <c r="E2453" i="11"/>
  <c r="E2454" i="11"/>
  <c r="E2455" i="11"/>
  <c r="E2456" i="11"/>
  <c r="E2457" i="11"/>
  <c r="E2458" i="11"/>
  <c r="E2459" i="11"/>
  <c r="E2460" i="11"/>
  <c r="E2461" i="11"/>
  <c r="E2462" i="11"/>
  <c r="E2463" i="11"/>
  <c r="E2464" i="11"/>
  <c r="E2465" i="11"/>
  <c r="E2466" i="11"/>
  <c r="E2467" i="11"/>
  <c r="E2468" i="11"/>
  <c r="E2469" i="11"/>
  <c r="E2470" i="11"/>
  <c r="E2471" i="11"/>
  <c r="E2472" i="11"/>
  <c r="E2473" i="11"/>
  <c r="E2474" i="11"/>
  <c r="E2475" i="11"/>
  <c r="E2476" i="11"/>
  <c r="E2477" i="11"/>
  <c r="E2478" i="11"/>
  <c r="E2479" i="11"/>
  <c r="E2480" i="11"/>
  <c r="E2481" i="11"/>
  <c r="E2482" i="11"/>
  <c r="E2483" i="11"/>
  <c r="E2484" i="11"/>
  <c r="E2485" i="11"/>
  <c r="E2486" i="11"/>
  <c r="E2487" i="11"/>
  <c r="E2488" i="11"/>
  <c r="E2489" i="11"/>
  <c r="E2490" i="11"/>
  <c r="E2491" i="11"/>
  <c r="E2492" i="11"/>
  <c r="E2493" i="11"/>
  <c r="E2494" i="11"/>
  <c r="E2495" i="11"/>
  <c r="E2496" i="11"/>
  <c r="E2497" i="11"/>
  <c r="E2498" i="11"/>
  <c r="E2499" i="11"/>
  <c r="E2500" i="11"/>
  <c r="E2501" i="11"/>
  <c r="E2502" i="11"/>
  <c r="E2503" i="11"/>
  <c r="E2504" i="11"/>
  <c r="E2505" i="11"/>
  <c r="E2506" i="11"/>
  <c r="E2507" i="11"/>
  <c r="E2508" i="11"/>
  <c r="E2509" i="11"/>
  <c r="E2510" i="11"/>
  <c r="E2511" i="11"/>
  <c r="E2512" i="11"/>
  <c r="E2513" i="11"/>
  <c r="E2514" i="11"/>
  <c r="E2515" i="11"/>
  <c r="E2516" i="11"/>
  <c r="E2517" i="11"/>
  <c r="E2518" i="11"/>
  <c r="E2519" i="11"/>
  <c r="E2520" i="11"/>
  <c r="E2521" i="11"/>
  <c r="E2522" i="11"/>
  <c r="E2523" i="11"/>
  <c r="E2524" i="11"/>
  <c r="E2525" i="11"/>
  <c r="E2526" i="11"/>
  <c r="E2527" i="11"/>
  <c r="E2528" i="11"/>
  <c r="E2529" i="11"/>
  <c r="E2530" i="11"/>
  <c r="E2531" i="11"/>
  <c r="E2532" i="11"/>
  <c r="E2533" i="11"/>
  <c r="E2534" i="11"/>
  <c r="E2535" i="11"/>
  <c r="E2536" i="11"/>
  <c r="E2537" i="11"/>
  <c r="E2538" i="11"/>
  <c r="E2539" i="11"/>
  <c r="E2540" i="11"/>
  <c r="E2541" i="11"/>
  <c r="E2542" i="11"/>
  <c r="E2543" i="11"/>
  <c r="E2544" i="11"/>
  <c r="E2545" i="11"/>
  <c r="E2546" i="11"/>
  <c r="E2547" i="11"/>
  <c r="E2548" i="11"/>
  <c r="E2549" i="11"/>
  <c r="E2550" i="11"/>
  <c r="E2551" i="11"/>
  <c r="E2552" i="11"/>
  <c r="E2553" i="11"/>
  <c r="E2554" i="11"/>
  <c r="E2555" i="11"/>
  <c r="E2556" i="11"/>
  <c r="E2557" i="11"/>
  <c r="E2558" i="11"/>
  <c r="E2559" i="11"/>
  <c r="E2560" i="11"/>
  <c r="E2561" i="11"/>
  <c r="E2562" i="11"/>
  <c r="E2563" i="11"/>
  <c r="E2564" i="11"/>
  <c r="E2565" i="11"/>
  <c r="E2566" i="11"/>
  <c r="E2567" i="11"/>
  <c r="E2568" i="11"/>
  <c r="E2569" i="11"/>
  <c r="E2570" i="11"/>
  <c r="E2571" i="11"/>
  <c r="E2572" i="11"/>
  <c r="E2573" i="11"/>
  <c r="E2574" i="11"/>
  <c r="E2575" i="11"/>
  <c r="E2576" i="11"/>
  <c r="E2577" i="11"/>
  <c r="E2578" i="11"/>
  <c r="E2579" i="11"/>
  <c r="E2580" i="11"/>
  <c r="E2581" i="11"/>
  <c r="E2582" i="11"/>
  <c r="E2583" i="11"/>
  <c r="E2584" i="11"/>
  <c r="E2585" i="11"/>
  <c r="E2586" i="11"/>
  <c r="E2587" i="11"/>
  <c r="E2588" i="11"/>
  <c r="E2589" i="11"/>
  <c r="E2590" i="11"/>
  <c r="E2591" i="11"/>
  <c r="E2592" i="11"/>
  <c r="E2593" i="11"/>
  <c r="E2594" i="11"/>
  <c r="E2595" i="11"/>
  <c r="E2596" i="11"/>
  <c r="E2597" i="11"/>
  <c r="E2598" i="11"/>
  <c r="E2599" i="11"/>
  <c r="E2600" i="11"/>
  <c r="E2601" i="11"/>
  <c r="E2602" i="11"/>
  <c r="E2603" i="11"/>
  <c r="E2604" i="11"/>
  <c r="E2605" i="11"/>
  <c r="E2606" i="11"/>
  <c r="E2607" i="11"/>
  <c r="E2608" i="11"/>
  <c r="E2609" i="11"/>
  <c r="E2610" i="11"/>
  <c r="E2611" i="11"/>
  <c r="E2612" i="11"/>
  <c r="E2613" i="11"/>
  <c r="E2614" i="11"/>
  <c r="E2615" i="11"/>
  <c r="E2616" i="11"/>
  <c r="E2617" i="11"/>
  <c r="E2618" i="11"/>
  <c r="E2619" i="11"/>
  <c r="E2620" i="11"/>
  <c r="E2621" i="11"/>
  <c r="E2622" i="11"/>
  <c r="E2623" i="11"/>
  <c r="E2624" i="11"/>
  <c r="E2625" i="11"/>
  <c r="E2626" i="11"/>
  <c r="E2627" i="11"/>
  <c r="E2628" i="11"/>
  <c r="E2629" i="11"/>
  <c r="E2630" i="11"/>
  <c r="E2631" i="11"/>
  <c r="E2632" i="11"/>
  <c r="E2633" i="11"/>
  <c r="E2634" i="11"/>
  <c r="E2635" i="11"/>
  <c r="E2636" i="11"/>
  <c r="E2637" i="11"/>
  <c r="E2638" i="11"/>
  <c r="E2639" i="11"/>
  <c r="E2640" i="11"/>
  <c r="E2641" i="11"/>
  <c r="E2642" i="11"/>
  <c r="E2643" i="11"/>
  <c r="E2644" i="11"/>
  <c r="E2645" i="11"/>
  <c r="E2646" i="11"/>
  <c r="E2647" i="11"/>
  <c r="E2648" i="11"/>
  <c r="E2649" i="11"/>
  <c r="E2650" i="11"/>
  <c r="E2651" i="11"/>
  <c r="E2652" i="11"/>
  <c r="E2653" i="11"/>
  <c r="E2654" i="11"/>
  <c r="E2655" i="11"/>
  <c r="E2656" i="11"/>
  <c r="E2657" i="11"/>
  <c r="E2658" i="11"/>
  <c r="E2659" i="11"/>
  <c r="E2660" i="11"/>
  <c r="E2661" i="11"/>
  <c r="E2662" i="11"/>
  <c r="E2663" i="11"/>
  <c r="E2664" i="11"/>
  <c r="E2665" i="11"/>
  <c r="E2666" i="11"/>
  <c r="E2667" i="11"/>
  <c r="E2668" i="11"/>
  <c r="E2669" i="11"/>
  <c r="E2670" i="11"/>
  <c r="E2671" i="11"/>
  <c r="E2672" i="11"/>
  <c r="E2673" i="11"/>
  <c r="E2674" i="11"/>
  <c r="E2675" i="11"/>
  <c r="E2676" i="11"/>
  <c r="E2677" i="11"/>
  <c r="E2678" i="11"/>
  <c r="E2679" i="11"/>
  <c r="E2680" i="11"/>
  <c r="E2681" i="11"/>
  <c r="E2682" i="11"/>
  <c r="E2683" i="11"/>
  <c r="E2684" i="11"/>
  <c r="E2685" i="11"/>
  <c r="E2686" i="11"/>
  <c r="E2687" i="11"/>
  <c r="E2688" i="11"/>
  <c r="E2689" i="11"/>
  <c r="E2690" i="11"/>
  <c r="E2691" i="11"/>
  <c r="E2692" i="11"/>
  <c r="E2693" i="11"/>
  <c r="E2694" i="11"/>
  <c r="E2695" i="11"/>
  <c r="E2696" i="11"/>
  <c r="E2697" i="11"/>
  <c r="E2698" i="11"/>
  <c r="E2699" i="11"/>
  <c r="E2700" i="11"/>
  <c r="E2701" i="11"/>
  <c r="E2702" i="11"/>
  <c r="E2703" i="11"/>
  <c r="E2704" i="11"/>
  <c r="E2705" i="11"/>
  <c r="E2706" i="11"/>
  <c r="E2707" i="11"/>
  <c r="E2708" i="11"/>
  <c r="E2709" i="11"/>
  <c r="E2710" i="11"/>
  <c r="E2711" i="11"/>
  <c r="E2712" i="11"/>
  <c r="E2713" i="11"/>
  <c r="E2714" i="11"/>
  <c r="E2715" i="11"/>
  <c r="E2716" i="11"/>
  <c r="E2717" i="11"/>
  <c r="E2718" i="11"/>
  <c r="E2719" i="11"/>
  <c r="E2720" i="11"/>
  <c r="E2721" i="11"/>
  <c r="E2722" i="11"/>
  <c r="E2723" i="11"/>
  <c r="E2724" i="11"/>
  <c r="E2725" i="11"/>
  <c r="E2726" i="11"/>
  <c r="E2727" i="11"/>
  <c r="E2728" i="11"/>
  <c r="E2729" i="11"/>
  <c r="E2730" i="11"/>
  <c r="E2731" i="11"/>
  <c r="E2732" i="11"/>
  <c r="E2733" i="11"/>
  <c r="E2734" i="11"/>
  <c r="E2735" i="11"/>
  <c r="E2736" i="11"/>
  <c r="E2737" i="11"/>
  <c r="E2738" i="11"/>
  <c r="E2739" i="11"/>
  <c r="E2740" i="11"/>
  <c r="E2741" i="11"/>
  <c r="E2742" i="11"/>
  <c r="E2743" i="11"/>
  <c r="E2744" i="11"/>
  <c r="E2745" i="11"/>
  <c r="E2746" i="11"/>
  <c r="E2747" i="11"/>
  <c r="E2748" i="11"/>
  <c r="E2749" i="11"/>
  <c r="E2750" i="11"/>
  <c r="E2751" i="11"/>
  <c r="E2752" i="11"/>
  <c r="E2753" i="11"/>
  <c r="E2754" i="11"/>
  <c r="E2755" i="11"/>
  <c r="E2756" i="11"/>
  <c r="E2757" i="11"/>
  <c r="E2758" i="11"/>
  <c r="E2759" i="11"/>
  <c r="E2760" i="11"/>
  <c r="E2761" i="11"/>
  <c r="E2762" i="11"/>
  <c r="E2763" i="11"/>
  <c r="E2764" i="11"/>
  <c r="E2765" i="11"/>
  <c r="E2766" i="11"/>
  <c r="E2767" i="11"/>
  <c r="E2768" i="11"/>
  <c r="E2769" i="11"/>
  <c r="E2770" i="11"/>
  <c r="E2771" i="11"/>
  <c r="E2772" i="11"/>
  <c r="E2773" i="11"/>
  <c r="E2774" i="11"/>
  <c r="E2775" i="11"/>
  <c r="E2776" i="11"/>
  <c r="E2777" i="11"/>
  <c r="E2778" i="11"/>
  <c r="E2779" i="11"/>
  <c r="E2780" i="11"/>
  <c r="E2781" i="11"/>
  <c r="E2782" i="11"/>
  <c r="E2783" i="11"/>
  <c r="E2784" i="11"/>
  <c r="E2785" i="11"/>
  <c r="E2786" i="11"/>
  <c r="E2787" i="11"/>
  <c r="E2788" i="11"/>
  <c r="E2789" i="11"/>
  <c r="E2790" i="11"/>
  <c r="E2791" i="11"/>
  <c r="E2792" i="11"/>
  <c r="E2793" i="11"/>
  <c r="E2794" i="11"/>
  <c r="E2795" i="11"/>
  <c r="E2796" i="11"/>
  <c r="E2797" i="11"/>
  <c r="E2798" i="11"/>
  <c r="E2799" i="11"/>
  <c r="E2800" i="11"/>
  <c r="E2801" i="11"/>
  <c r="E2802" i="11"/>
  <c r="E2803" i="11"/>
  <c r="E2804" i="11"/>
  <c r="E2805" i="11"/>
  <c r="E2806" i="11"/>
  <c r="E2807" i="11"/>
  <c r="E2808" i="11"/>
  <c r="E2809" i="11"/>
  <c r="E2810" i="11"/>
  <c r="E2811" i="11"/>
  <c r="E2812" i="11"/>
  <c r="E2813" i="11"/>
  <c r="E2814" i="11"/>
  <c r="E2815" i="11"/>
  <c r="E2816" i="11"/>
  <c r="E2817" i="11"/>
  <c r="E2818" i="11"/>
  <c r="E2819" i="11"/>
  <c r="E2820" i="11"/>
  <c r="E2821" i="11"/>
  <c r="E2822" i="11"/>
  <c r="E2823" i="11"/>
  <c r="E2824" i="11"/>
  <c r="E2825" i="11"/>
  <c r="E2826" i="11"/>
  <c r="E2827" i="11"/>
  <c r="E2828" i="11"/>
  <c r="E2829" i="11"/>
  <c r="E2830" i="11"/>
  <c r="E2831" i="11"/>
  <c r="E2832" i="11"/>
  <c r="E2833" i="11"/>
  <c r="E2834" i="11"/>
  <c r="E2835" i="11"/>
  <c r="E2836" i="11"/>
  <c r="E2837" i="11"/>
  <c r="E2838" i="11"/>
  <c r="E2839" i="11"/>
  <c r="E2840" i="11"/>
  <c r="E2841" i="11"/>
  <c r="E2842" i="11"/>
  <c r="E2843" i="11"/>
  <c r="E2844" i="11"/>
  <c r="E2845" i="11"/>
  <c r="E2846" i="11"/>
  <c r="E2847" i="11"/>
  <c r="E2848" i="11"/>
  <c r="E2849" i="11"/>
  <c r="E2850" i="11"/>
  <c r="E2851" i="11"/>
  <c r="E2852" i="11"/>
  <c r="E2853" i="11"/>
  <c r="E2854" i="11"/>
  <c r="E2855" i="11"/>
  <c r="E2856" i="11"/>
  <c r="E2857" i="11"/>
  <c r="E2858" i="11"/>
  <c r="E2859" i="11"/>
  <c r="E2860" i="11"/>
  <c r="E2861" i="11"/>
  <c r="E2862" i="11"/>
  <c r="E2863" i="11"/>
  <c r="E2864" i="11"/>
  <c r="E2865" i="11"/>
  <c r="E2866" i="11"/>
  <c r="E2867" i="11"/>
  <c r="E2868" i="11"/>
  <c r="E2869" i="11"/>
  <c r="E2870" i="11"/>
  <c r="E2871" i="11"/>
  <c r="E2872" i="11"/>
  <c r="E2873" i="11"/>
  <c r="E2874" i="11"/>
  <c r="E2875" i="11"/>
  <c r="E2876" i="11"/>
  <c r="E2877" i="11"/>
  <c r="E2878" i="11"/>
  <c r="E2879" i="11"/>
  <c r="E2880" i="11"/>
  <c r="E2881" i="11"/>
  <c r="E2882" i="11"/>
  <c r="E2883" i="11"/>
  <c r="E2884" i="11"/>
  <c r="E2885" i="11"/>
  <c r="E2886" i="11"/>
  <c r="E2887" i="11"/>
  <c r="E2888" i="11"/>
  <c r="E2889" i="11"/>
  <c r="E2890" i="11"/>
  <c r="E2891" i="11"/>
  <c r="E2892" i="11"/>
  <c r="E2893" i="11"/>
  <c r="E2894" i="11"/>
  <c r="E2895" i="11"/>
  <c r="E2896" i="11"/>
  <c r="E2897" i="11"/>
  <c r="E2898" i="11"/>
  <c r="E2899" i="11"/>
  <c r="E2900" i="11"/>
  <c r="E2901" i="11"/>
  <c r="E2902" i="11"/>
  <c r="E2903" i="11"/>
  <c r="E2904" i="11"/>
  <c r="E2905" i="11"/>
  <c r="E2906" i="11"/>
  <c r="E2907" i="11"/>
  <c r="E2908" i="11"/>
  <c r="E2909" i="11"/>
  <c r="E2910" i="11"/>
  <c r="E2911" i="11"/>
  <c r="E2912" i="11"/>
  <c r="E2913" i="11"/>
  <c r="E2914" i="11"/>
  <c r="E2915" i="11"/>
  <c r="E2916" i="11"/>
  <c r="E2917" i="11"/>
  <c r="E2918" i="11"/>
  <c r="E2919" i="11"/>
  <c r="E2920" i="11"/>
  <c r="E2921" i="11"/>
  <c r="E2922" i="11"/>
  <c r="E2923" i="11"/>
  <c r="E2924" i="11"/>
  <c r="E2925" i="11"/>
  <c r="E2926" i="11"/>
  <c r="E2927" i="11"/>
  <c r="E2928" i="11"/>
  <c r="E2929" i="11"/>
  <c r="E2930" i="11"/>
  <c r="E2931" i="11"/>
  <c r="E2932" i="11"/>
  <c r="E2933" i="11"/>
  <c r="E2934" i="11"/>
  <c r="E2935" i="11"/>
  <c r="E2936" i="11"/>
  <c r="E2937" i="11"/>
  <c r="E2938" i="11"/>
  <c r="E2939" i="11"/>
  <c r="E2940" i="11"/>
  <c r="E2941" i="11"/>
  <c r="E2942" i="11"/>
  <c r="E2943" i="11"/>
  <c r="E2944" i="11"/>
  <c r="E2945" i="11"/>
  <c r="E2946" i="11"/>
  <c r="E2947" i="11"/>
  <c r="E2948" i="11"/>
  <c r="E2949" i="11"/>
  <c r="E2950" i="11"/>
  <c r="E2951" i="11"/>
  <c r="E2952" i="11"/>
  <c r="E2953" i="11"/>
  <c r="E2954" i="11"/>
  <c r="E2955" i="11"/>
  <c r="E2956" i="11"/>
  <c r="E2957" i="11"/>
  <c r="E2958" i="11"/>
  <c r="E2959" i="11"/>
  <c r="E2960" i="11"/>
  <c r="E2961" i="11"/>
  <c r="E2962" i="11"/>
  <c r="E2963" i="11"/>
  <c r="E2964" i="11"/>
  <c r="E2965" i="11"/>
  <c r="E2966" i="11"/>
  <c r="E2967" i="11"/>
  <c r="E2968" i="11"/>
  <c r="E2969" i="11"/>
  <c r="E2970" i="11"/>
  <c r="E2971" i="11"/>
  <c r="E2972" i="11"/>
  <c r="E2973" i="11"/>
  <c r="E2974" i="11"/>
  <c r="E2975" i="11"/>
  <c r="E2976" i="11"/>
  <c r="E2977" i="11"/>
  <c r="E2978" i="11"/>
  <c r="E2979" i="11"/>
  <c r="E2980" i="11"/>
  <c r="E2981" i="11"/>
  <c r="E2982" i="11"/>
  <c r="E2983" i="11"/>
  <c r="E2984" i="11"/>
  <c r="E2985" i="11"/>
  <c r="E2986" i="11"/>
  <c r="E2987" i="11"/>
  <c r="E2988" i="11"/>
  <c r="E2989" i="11"/>
  <c r="E2990" i="11"/>
  <c r="E2991" i="11"/>
  <c r="E2992" i="11"/>
  <c r="E2993" i="11"/>
  <c r="E2994" i="11"/>
  <c r="E2995" i="11"/>
  <c r="E2996" i="11"/>
  <c r="E2997" i="11"/>
  <c r="E2998" i="11"/>
  <c r="E2999" i="11"/>
  <c r="E3000" i="11"/>
  <c r="E3001" i="11"/>
  <c r="E3002" i="11"/>
  <c r="E3003" i="11"/>
  <c r="E3004" i="11"/>
  <c r="E3005" i="11"/>
  <c r="E3006" i="11"/>
  <c r="E3007" i="11"/>
  <c r="E3008" i="11"/>
  <c r="E3009" i="11"/>
  <c r="E3010" i="11"/>
  <c r="E3011" i="11"/>
  <c r="E3012" i="11"/>
  <c r="E3013" i="11"/>
  <c r="E3014" i="11"/>
  <c r="E3015" i="11"/>
  <c r="E3016" i="11"/>
  <c r="E3017" i="11"/>
  <c r="E3018" i="11"/>
  <c r="E3019" i="11"/>
  <c r="E3020" i="11"/>
  <c r="E3021" i="11"/>
  <c r="E3022" i="11"/>
  <c r="E3023" i="11"/>
  <c r="E3024" i="11"/>
  <c r="E3025" i="11"/>
  <c r="E3026" i="11"/>
  <c r="E3027" i="11"/>
  <c r="E3028" i="11"/>
  <c r="E3029" i="11"/>
  <c r="E3030" i="11"/>
  <c r="E3031" i="11"/>
  <c r="E3032" i="11"/>
  <c r="E3033" i="11"/>
  <c r="E3034" i="11"/>
  <c r="E3035" i="11"/>
  <c r="E3036" i="11"/>
  <c r="E3037" i="11"/>
  <c r="E3038" i="11"/>
  <c r="E3039" i="11"/>
  <c r="E3040" i="11"/>
  <c r="E3041" i="11"/>
  <c r="E3042" i="11"/>
  <c r="E3043" i="11"/>
  <c r="E3044" i="11"/>
  <c r="E3045" i="11"/>
  <c r="E3046" i="11"/>
  <c r="E3047" i="11"/>
  <c r="E3048" i="11"/>
  <c r="E3049" i="11"/>
  <c r="E3050" i="11"/>
  <c r="E3051" i="11"/>
  <c r="E3052" i="11"/>
  <c r="E3053" i="11"/>
  <c r="E3054" i="11"/>
  <c r="E3055" i="11"/>
  <c r="E3056" i="11"/>
  <c r="E3057" i="11"/>
  <c r="E3058" i="11"/>
  <c r="E3059" i="11"/>
  <c r="E3060" i="11"/>
  <c r="E3061" i="11"/>
  <c r="E3062" i="11"/>
  <c r="E3063" i="11"/>
  <c r="E3064" i="11"/>
  <c r="E3065" i="11"/>
  <c r="E3066" i="11"/>
  <c r="E3067" i="11"/>
  <c r="E3068" i="11"/>
  <c r="E3069" i="11"/>
  <c r="E3070" i="11"/>
  <c r="E3071" i="11"/>
  <c r="E3072" i="11"/>
  <c r="E3073" i="11"/>
  <c r="E3074" i="11"/>
  <c r="E3075" i="11"/>
  <c r="E3076" i="11"/>
  <c r="E3077" i="11"/>
  <c r="E3078" i="11"/>
  <c r="E3079" i="11"/>
  <c r="E3080" i="11"/>
  <c r="E3081" i="11"/>
  <c r="E3082" i="11"/>
  <c r="E3083" i="11"/>
  <c r="E3084" i="11"/>
  <c r="E3085" i="11"/>
  <c r="E3086" i="11"/>
  <c r="E3087" i="11"/>
  <c r="E3088" i="11"/>
  <c r="E3089" i="11"/>
  <c r="E3090" i="11"/>
  <c r="E3091" i="11"/>
  <c r="E3092" i="11"/>
  <c r="E3093" i="11"/>
  <c r="E3094" i="11"/>
  <c r="E3095" i="11"/>
  <c r="E3096" i="11"/>
  <c r="E3097" i="11"/>
  <c r="E3098" i="11"/>
  <c r="E3099" i="11"/>
  <c r="E3100" i="11"/>
  <c r="E3101" i="11"/>
  <c r="E3102" i="11"/>
  <c r="E3103" i="11"/>
  <c r="E3104" i="11"/>
  <c r="E3105" i="11"/>
  <c r="E3106" i="11"/>
  <c r="E3107" i="11"/>
  <c r="E3108" i="11"/>
  <c r="E3109" i="11"/>
  <c r="E3110" i="11"/>
  <c r="E3111" i="11"/>
  <c r="E3112" i="11"/>
  <c r="E3113" i="11"/>
  <c r="E3114" i="11"/>
  <c r="E3115" i="11"/>
  <c r="E3116" i="11"/>
  <c r="E3117" i="11"/>
  <c r="E3118" i="11"/>
  <c r="E3119" i="11"/>
  <c r="E3120" i="11"/>
  <c r="E3121" i="11"/>
  <c r="E3122" i="11"/>
  <c r="E3123" i="11"/>
  <c r="E3124" i="11"/>
  <c r="E3125" i="11"/>
  <c r="E3126" i="11"/>
  <c r="E3127" i="11"/>
  <c r="E3128" i="11"/>
  <c r="E3129" i="11"/>
  <c r="E3130" i="11"/>
  <c r="E3131" i="11"/>
  <c r="E3132" i="11"/>
  <c r="E3133" i="11"/>
  <c r="E3134" i="11"/>
  <c r="E3135" i="11"/>
  <c r="E3136" i="11"/>
  <c r="E3137" i="11"/>
  <c r="E3138" i="11"/>
  <c r="E3139" i="11"/>
  <c r="E3140" i="11"/>
  <c r="E3141" i="11"/>
  <c r="E3142" i="11"/>
  <c r="E3143" i="11"/>
  <c r="E3144" i="11"/>
  <c r="E3145" i="11"/>
  <c r="E3146" i="11"/>
  <c r="E3147" i="11"/>
  <c r="E3148" i="11"/>
  <c r="E3149" i="11"/>
  <c r="E3150" i="11"/>
  <c r="E3151" i="11"/>
  <c r="E3152" i="11"/>
  <c r="E3153" i="11"/>
  <c r="E3154" i="11"/>
  <c r="E3155" i="11"/>
  <c r="E3156" i="11"/>
  <c r="E3157" i="11"/>
  <c r="E3158" i="11"/>
  <c r="E3159" i="11"/>
  <c r="E3160" i="11"/>
  <c r="E3161" i="11"/>
  <c r="E3162" i="11"/>
  <c r="E3163" i="11"/>
  <c r="E3164" i="11"/>
  <c r="E3165" i="11"/>
  <c r="E3166" i="11"/>
  <c r="E3167" i="11"/>
  <c r="E3168" i="11"/>
  <c r="E3169" i="11"/>
  <c r="E3170" i="11"/>
  <c r="E3171" i="11"/>
  <c r="E3172" i="11"/>
  <c r="E3173" i="11"/>
  <c r="E3174" i="11"/>
  <c r="E3175" i="11"/>
  <c r="E3176" i="11"/>
  <c r="E3177" i="11"/>
  <c r="E3178" i="11"/>
  <c r="E3179" i="11"/>
  <c r="E3180" i="11"/>
  <c r="E3181" i="11"/>
  <c r="E3182" i="11"/>
  <c r="E3183" i="11"/>
  <c r="E3184" i="11"/>
  <c r="E3185" i="11"/>
  <c r="E3186" i="11"/>
  <c r="E3187" i="11"/>
  <c r="E3188" i="11"/>
  <c r="E3189" i="11"/>
  <c r="E3190" i="11"/>
  <c r="E3191" i="11"/>
  <c r="E3192" i="11"/>
  <c r="E3193" i="11"/>
  <c r="E3194" i="11"/>
  <c r="E3195" i="11"/>
  <c r="E3196" i="11"/>
  <c r="E3197" i="11"/>
  <c r="E3198" i="11"/>
  <c r="E3199" i="11"/>
  <c r="E3200" i="11"/>
  <c r="E3201" i="11"/>
  <c r="E3202" i="11"/>
  <c r="E3203" i="11"/>
  <c r="E3204" i="11"/>
  <c r="E3205" i="11"/>
  <c r="E3206" i="11"/>
  <c r="E3207" i="11"/>
  <c r="E3208" i="11"/>
  <c r="E3209" i="11"/>
  <c r="E3210" i="11"/>
  <c r="E3211" i="11"/>
  <c r="E3212" i="11"/>
  <c r="E3213" i="11"/>
  <c r="E3214" i="11"/>
  <c r="E3215" i="11"/>
  <c r="E3216" i="11"/>
  <c r="E3217" i="11"/>
  <c r="E3218" i="11"/>
  <c r="E3219" i="11"/>
  <c r="E3220" i="11"/>
  <c r="E3221" i="11"/>
  <c r="E3222" i="11"/>
  <c r="E3223" i="11"/>
  <c r="E3224" i="11"/>
  <c r="E3225" i="11"/>
  <c r="E3226" i="11"/>
  <c r="E3227" i="11"/>
  <c r="E3228" i="11"/>
  <c r="E3229" i="11"/>
  <c r="E3230" i="11"/>
  <c r="E3231" i="11"/>
  <c r="E3232" i="11"/>
  <c r="E3233" i="11"/>
  <c r="E3234" i="11"/>
  <c r="E3235" i="11"/>
  <c r="E3236" i="11"/>
  <c r="E3237" i="11"/>
  <c r="E3238" i="11"/>
  <c r="E3239" i="11"/>
  <c r="E3240" i="11"/>
  <c r="E3241" i="11"/>
  <c r="E3242" i="11"/>
  <c r="E3243" i="11"/>
  <c r="E3244" i="11"/>
  <c r="E3245" i="11"/>
  <c r="E3246" i="11"/>
  <c r="E3247" i="11"/>
  <c r="E3248" i="11"/>
  <c r="E3249" i="11"/>
  <c r="E3250" i="11"/>
  <c r="E3251" i="11"/>
  <c r="E3252" i="11"/>
  <c r="E3253" i="11"/>
  <c r="E3254" i="11"/>
  <c r="E3255" i="11"/>
  <c r="E3256" i="11"/>
  <c r="E3257" i="11"/>
  <c r="E3258" i="11"/>
  <c r="E3259" i="11"/>
  <c r="E3260" i="11"/>
  <c r="E3261" i="11"/>
  <c r="E3262" i="11"/>
  <c r="E3263" i="11"/>
  <c r="E3264" i="11"/>
  <c r="E3265" i="11"/>
  <c r="E3266" i="11"/>
  <c r="E3267" i="11"/>
  <c r="E3268" i="11"/>
  <c r="E3269" i="11"/>
  <c r="E3270" i="11"/>
  <c r="E3271" i="11"/>
  <c r="E3272" i="11"/>
  <c r="E3273" i="11"/>
  <c r="E3274" i="11"/>
  <c r="E3275" i="11"/>
  <c r="E3276" i="11"/>
  <c r="E3277" i="11"/>
  <c r="E3278" i="11"/>
  <c r="E3279" i="11"/>
  <c r="E3280" i="11"/>
  <c r="E3281" i="11"/>
  <c r="E3282" i="11"/>
  <c r="E3283" i="11"/>
  <c r="E3284" i="11"/>
  <c r="E3285" i="11"/>
  <c r="E3286" i="11"/>
  <c r="E3287" i="11"/>
  <c r="E3288" i="11"/>
  <c r="E3289" i="11"/>
  <c r="E3290" i="11"/>
  <c r="E3291" i="11"/>
  <c r="E3292" i="11"/>
  <c r="E3293" i="11"/>
  <c r="E3294" i="11"/>
  <c r="E3295" i="11"/>
  <c r="E3296" i="11"/>
  <c r="E3297" i="11"/>
  <c r="E3298" i="11"/>
  <c r="E3299" i="11"/>
  <c r="E3300" i="11"/>
  <c r="E3301" i="11"/>
  <c r="E3302" i="11"/>
  <c r="E3303" i="11"/>
  <c r="E3304" i="11"/>
  <c r="E3305" i="11"/>
  <c r="E3306" i="11"/>
  <c r="E3307" i="11"/>
  <c r="E3308" i="11"/>
  <c r="E3309" i="11"/>
  <c r="E3310" i="11"/>
  <c r="E3311" i="11"/>
  <c r="E3312" i="11"/>
  <c r="E3313" i="11"/>
  <c r="E3314" i="11"/>
  <c r="E3315" i="11"/>
  <c r="E3316" i="11"/>
  <c r="E3317" i="11"/>
  <c r="E3318" i="11"/>
  <c r="E3319" i="11"/>
  <c r="E3320" i="11"/>
  <c r="E3321" i="11"/>
  <c r="E3322" i="11"/>
  <c r="E3323" i="11"/>
  <c r="E3324" i="11"/>
  <c r="E3325" i="11"/>
  <c r="E3326" i="11"/>
  <c r="E3327" i="11"/>
  <c r="E3328" i="11"/>
  <c r="E3329" i="11"/>
  <c r="E3330" i="11"/>
  <c r="E3331" i="11"/>
  <c r="E3332" i="11"/>
  <c r="E3333" i="11"/>
  <c r="E3334" i="11"/>
  <c r="E3335" i="11"/>
  <c r="E3336" i="11"/>
  <c r="E3337" i="11"/>
  <c r="E3338" i="11"/>
  <c r="E3339" i="11"/>
  <c r="E3340" i="11"/>
  <c r="E3341" i="11"/>
  <c r="E3342" i="11"/>
  <c r="E3343" i="11"/>
  <c r="E3344" i="11"/>
  <c r="E3345" i="11"/>
  <c r="E3346" i="11"/>
  <c r="E3347" i="11"/>
  <c r="E3348" i="11"/>
  <c r="E3349" i="11"/>
  <c r="E3350" i="11"/>
  <c r="E3351" i="11"/>
  <c r="E3352" i="11"/>
  <c r="E3353" i="11"/>
  <c r="E3354" i="11"/>
  <c r="E3355" i="11"/>
  <c r="E3356" i="11"/>
  <c r="E3357" i="11"/>
  <c r="E3358" i="11"/>
  <c r="E3359" i="11"/>
  <c r="E3360" i="11"/>
  <c r="E3361" i="11"/>
  <c r="E3362" i="11"/>
  <c r="E3363" i="11"/>
  <c r="E3364" i="11"/>
  <c r="E3365" i="11"/>
  <c r="E3366" i="11"/>
  <c r="E3367" i="11"/>
  <c r="E3368" i="11"/>
  <c r="E3369" i="11"/>
  <c r="E3370" i="11"/>
  <c r="E3371" i="11"/>
  <c r="E3372" i="11"/>
  <c r="E3373" i="11"/>
  <c r="E3374" i="11"/>
  <c r="E3375" i="11"/>
  <c r="E3376" i="11"/>
  <c r="E3377" i="11"/>
  <c r="E3378" i="11"/>
  <c r="E3379" i="11"/>
  <c r="E3380" i="11"/>
  <c r="E3381" i="11"/>
  <c r="E3382" i="11"/>
  <c r="E3383" i="11"/>
  <c r="E3384" i="11"/>
  <c r="E3385" i="11"/>
  <c r="E3386" i="11"/>
  <c r="E3387" i="11"/>
  <c r="E3388" i="11"/>
  <c r="E3389" i="11"/>
  <c r="E3390" i="11"/>
  <c r="E3391" i="11"/>
  <c r="E3392" i="11"/>
  <c r="E3393" i="11"/>
  <c r="E3394" i="11"/>
  <c r="E3395" i="11"/>
  <c r="E3396" i="11"/>
  <c r="E3397" i="11"/>
  <c r="E3398" i="11"/>
  <c r="E3399" i="11"/>
  <c r="E3400" i="11"/>
  <c r="E3401" i="11"/>
  <c r="E3402" i="11"/>
  <c r="E3403" i="11"/>
  <c r="E3404" i="11"/>
  <c r="E3405" i="11"/>
  <c r="E3406" i="11"/>
  <c r="E3407" i="11"/>
  <c r="E3408" i="11"/>
  <c r="E3409" i="11"/>
  <c r="E3410" i="11"/>
  <c r="E3411" i="11"/>
  <c r="E3412" i="11"/>
  <c r="E3413" i="11"/>
  <c r="E3414" i="11"/>
  <c r="E3415" i="11"/>
  <c r="E3416" i="11"/>
  <c r="E3417" i="11"/>
  <c r="E3418" i="11"/>
  <c r="E3419" i="11"/>
  <c r="E3420" i="11"/>
  <c r="E3421" i="11"/>
  <c r="E3422" i="11"/>
  <c r="E3423" i="11"/>
  <c r="E3424" i="11"/>
  <c r="E3425" i="11"/>
  <c r="E3426" i="11"/>
  <c r="E3427" i="11"/>
  <c r="E3428" i="11"/>
  <c r="E3429" i="11"/>
  <c r="E3430" i="11"/>
  <c r="E3431" i="11"/>
  <c r="E3432" i="11"/>
  <c r="E3433" i="11"/>
  <c r="E3434" i="11"/>
  <c r="E3435" i="11"/>
  <c r="E3436" i="11"/>
  <c r="E3437" i="11"/>
  <c r="E3438" i="11"/>
  <c r="E3439" i="11"/>
  <c r="E3440" i="11"/>
  <c r="E3441" i="11"/>
  <c r="E3442" i="11"/>
  <c r="E3443" i="11"/>
  <c r="E3444" i="11"/>
  <c r="E3445" i="11"/>
  <c r="E3446" i="11"/>
  <c r="E3447" i="11"/>
  <c r="E3448" i="11"/>
  <c r="E3449" i="11"/>
  <c r="E3450" i="11"/>
  <c r="E3451" i="11"/>
  <c r="E3452" i="11"/>
  <c r="E3453" i="11"/>
  <c r="E3454" i="11"/>
  <c r="E3455" i="11"/>
  <c r="E3456" i="11"/>
  <c r="E3457" i="11"/>
  <c r="E3458" i="11"/>
  <c r="E3459" i="11"/>
  <c r="E3460" i="11"/>
  <c r="E3461" i="11"/>
  <c r="E3462" i="11"/>
  <c r="E3463" i="11"/>
  <c r="E3464" i="11"/>
  <c r="E3465" i="11"/>
  <c r="E3466" i="11"/>
  <c r="E3467" i="11"/>
  <c r="E3468" i="11"/>
  <c r="E3469" i="11"/>
  <c r="E3470" i="11"/>
  <c r="E3471" i="11"/>
  <c r="E3472" i="11"/>
  <c r="E3473" i="11"/>
  <c r="E3474" i="11"/>
  <c r="E3475" i="11"/>
  <c r="E3476" i="11"/>
  <c r="E3477" i="11"/>
  <c r="E3478" i="11"/>
  <c r="E3479" i="11"/>
  <c r="E3480" i="11"/>
  <c r="E3481" i="11"/>
  <c r="E3482" i="11"/>
  <c r="E3483" i="11"/>
  <c r="E3484" i="11"/>
  <c r="E3485" i="11"/>
  <c r="E3486" i="11"/>
  <c r="E3487" i="11"/>
  <c r="E3488" i="11"/>
  <c r="E3489" i="11"/>
  <c r="E3490" i="11"/>
  <c r="E3491" i="11"/>
  <c r="E3492" i="11"/>
  <c r="E3493" i="11"/>
  <c r="E3494" i="11"/>
  <c r="E3495" i="11"/>
  <c r="E3496" i="11"/>
  <c r="E3497" i="11"/>
  <c r="E3498" i="11"/>
  <c r="E3499" i="11"/>
  <c r="E3500" i="11"/>
  <c r="E3501" i="11"/>
  <c r="E3502" i="11"/>
  <c r="E3503" i="11"/>
  <c r="E3504" i="11"/>
  <c r="E3505" i="11"/>
  <c r="E3506" i="11"/>
  <c r="E3507" i="11"/>
  <c r="E3508" i="11"/>
  <c r="E3509" i="11"/>
  <c r="E3510" i="11"/>
  <c r="E3511" i="11"/>
  <c r="E3512" i="11"/>
  <c r="E3513" i="11"/>
  <c r="E3514" i="11"/>
  <c r="E3515" i="11"/>
  <c r="E3516" i="11"/>
  <c r="E3517" i="11"/>
  <c r="E3518" i="11"/>
  <c r="E3519" i="11"/>
  <c r="E3520" i="11"/>
  <c r="E3521" i="11"/>
  <c r="E3522" i="11"/>
  <c r="E3523" i="11"/>
  <c r="E3524" i="11"/>
  <c r="E3525" i="11"/>
  <c r="E3526" i="11"/>
  <c r="E3527" i="11"/>
  <c r="E3528" i="11"/>
  <c r="E3529" i="11"/>
  <c r="E3530" i="11"/>
  <c r="E3531" i="11"/>
  <c r="E3532" i="11"/>
  <c r="E3533" i="11"/>
  <c r="E3534" i="11"/>
  <c r="E3535" i="11"/>
  <c r="E3536" i="11"/>
  <c r="E3537" i="11"/>
  <c r="E3538" i="11"/>
  <c r="E3539" i="11"/>
  <c r="E3540" i="11"/>
  <c r="E3541" i="11"/>
  <c r="E3542" i="11"/>
  <c r="E3543" i="11"/>
  <c r="E3544" i="11"/>
  <c r="E3545" i="11"/>
  <c r="E3546" i="11"/>
  <c r="E3547" i="11"/>
  <c r="E3548" i="11"/>
  <c r="E3549" i="11"/>
  <c r="E3550" i="11"/>
  <c r="E3551" i="11"/>
  <c r="E3552" i="11"/>
  <c r="E3553" i="11"/>
  <c r="E3554" i="11"/>
  <c r="E3555" i="11"/>
  <c r="E3556" i="11"/>
  <c r="E3557" i="11"/>
  <c r="E3558" i="11"/>
  <c r="E3559" i="11"/>
  <c r="E3560" i="11"/>
  <c r="E3561" i="11"/>
  <c r="E3562" i="11"/>
  <c r="E3563" i="11"/>
  <c r="E3564" i="11"/>
  <c r="E3565" i="11"/>
  <c r="E3566" i="11"/>
  <c r="E3567" i="11"/>
  <c r="E3568" i="11"/>
  <c r="E3569" i="11"/>
  <c r="E3570" i="11"/>
  <c r="E3571" i="11"/>
  <c r="E3572" i="11"/>
  <c r="E3573" i="11"/>
  <c r="E3574" i="11"/>
  <c r="E3575" i="11"/>
  <c r="E3576" i="11"/>
  <c r="E3577" i="11"/>
  <c r="E3578" i="11"/>
  <c r="E3579" i="11"/>
  <c r="E3580" i="11"/>
  <c r="E3581" i="11"/>
  <c r="E3582" i="11"/>
  <c r="E3583" i="11"/>
  <c r="E3584" i="11"/>
  <c r="E3585" i="11"/>
  <c r="E3586" i="11"/>
  <c r="E3587" i="11"/>
  <c r="E3588" i="11"/>
  <c r="E3589" i="11"/>
  <c r="E3590" i="11"/>
  <c r="E3591" i="11"/>
  <c r="E3592" i="11"/>
  <c r="E3593" i="11"/>
  <c r="E3594" i="11"/>
  <c r="E3595" i="11"/>
  <c r="E3596" i="11"/>
  <c r="E3597" i="11"/>
  <c r="E3598" i="11"/>
  <c r="E3599" i="11"/>
  <c r="E3600" i="11"/>
  <c r="E3601" i="11"/>
  <c r="E3602" i="11"/>
  <c r="E3603" i="11"/>
  <c r="E3604" i="11"/>
  <c r="E3605" i="11"/>
  <c r="E3606" i="11"/>
  <c r="E3607" i="11"/>
  <c r="E3608" i="11"/>
  <c r="E3609" i="11"/>
  <c r="E3610" i="11"/>
  <c r="E3611" i="11"/>
  <c r="E3612" i="11"/>
  <c r="E3613" i="11"/>
  <c r="E3614" i="11"/>
  <c r="E3615" i="11"/>
  <c r="E3616" i="11"/>
  <c r="E3617" i="11"/>
  <c r="E3618" i="11"/>
  <c r="E3619" i="11"/>
  <c r="E3620" i="11"/>
  <c r="E3621" i="11"/>
  <c r="E3622" i="11"/>
  <c r="E3623" i="11"/>
  <c r="E3624" i="11"/>
  <c r="E3625" i="11"/>
  <c r="E3626" i="11"/>
  <c r="E3627" i="11"/>
  <c r="E3628" i="11"/>
  <c r="E3629" i="11"/>
  <c r="E3630" i="11"/>
  <c r="E3631" i="11"/>
  <c r="E3632" i="11"/>
  <c r="E3633" i="11"/>
  <c r="E3634" i="11"/>
  <c r="E3635" i="11"/>
  <c r="E3636" i="11"/>
  <c r="E3637" i="11"/>
  <c r="E3638" i="11"/>
  <c r="E3639" i="11"/>
  <c r="E3640" i="11"/>
  <c r="E3641" i="11"/>
  <c r="E3642" i="11"/>
  <c r="E3643" i="11"/>
  <c r="E3644" i="11"/>
  <c r="E3645" i="11"/>
  <c r="E3646" i="11"/>
  <c r="E3647" i="11"/>
  <c r="E3648" i="11"/>
  <c r="E3649" i="11"/>
  <c r="E3650" i="11"/>
  <c r="E3651" i="11"/>
  <c r="E3652" i="11"/>
  <c r="E3653" i="11"/>
  <c r="E3654" i="11"/>
  <c r="E3655" i="11"/>
  <c r="E3656" i="11"/>
  <c r="E3657" i="11"/>
  <c r="E3658" i="11"/>
  <c r="E3659" i="11"/>
  <c r="E3660" i="11"/>
  <c r="E3661" i="11"/>
  <c r="E3662" i="11"/>
  <c r="E3663" i="11"/>
  <c r="E3664" i="11"/>
  <c r="E3665" i="11"/>
  <c r="E3666" i="11"/>
  <c r="E3667" i="11"/>
  <c r="E3668" i="11"/>
  <c r="E3669" i="11"/>
  <c r="E3670" i="11"/>
  <c r="E3671" i="11"/>
  <c r="E3672" i="11"/>
  <c r="E3673" i="11"/>
  <c r="E3674" i="11"/>
  <c r="E3675" i="11"/>
  <c r="E3676" i="11"/>
  <c r="E3677" i="11"/>
  <c r="E3678" i="11"/>
  <c r="E3679" i="11"/>
  <c r="E3680" i="11"/>
  <c r="E3681" i="11"/>
  <c r="E3682" i="11"/>
  <c r="E3683" i="11"/>
  <c r="E3684" i="11"/>
  <c r="E3685" i="11"/>
  <c r="E3686" i="11"/>
  <c r="E3687" i="11"/>
  <c r="E3688" i="11"/>
  <c r="E3689" i="11"/>
  <c r="E3690" i="11"/>
  <c r="E3691" i="11"/>
  <c r="E3692" i="11"/>
  <c r="E3693" i="11"/>
  <c r="E3694" i="11"/>
  <c r="E3695" i="11"/>
  <c r="E3696" i="11"/>
  <c r="E3697" i="11"/>
  <c r="E3698" i="11"/>
  <c r="E3699" i="11"/>
  <c r="E3700" i="11"/>
  <c r="E3701" i="11"/>
  <c r="E3702" i="11"/>
  <c r="E3703" i="11"/>
  <c r="E3704" i="11"/>
  <c r="E3705" i="11"/>
  <c r="E3706" i="11"/>
  <c r="E3707" i="11"/>
  <c r="E3708" i="11"/>
  <c r="E3709" i="11"/>
  <c r="E3710" i="11"/>
  <c r="E3711" i="11"/>
  <c r="E3712" i="11"/>
  <c r="E3713" i="11"/>
  <c r="E3714" i="11"/>
  <c r="E3715" i="11"/>
  <c r="E3716" i="11"/>
  <c r="E3717" i="11"/>
  <c r="E3718" i="11"/>
  <c r="E3719" i="11"/>
  <c r="E3720" i="11"/>
  <c r="E3721" i="11"/>
  <c r="E3722" i="11"/>
  <c r="E3723" i="11"/>
  <c r="E3724" i="11"/>
  <c r="E3725" i="11"/>
  <c r="E3726" i="11"/>
  <c r="E3727" i="11"/>
  <c r="E3728" i="11"/>
  <c r="E3729" i="11"/>
  <c r="E3730" i="11"/>
  <c r="E3731" i="11"/>
  <c r="E3732" i="11"/>
  <c r="E3733" i="11"/>
  <c r="E3734" i="11"/>
  <c r="E3735" i="11"/>
  <c r="E3736" i="11"/>
  <c r="E3737" i="11"/>
  <c r="E3738" i="11"/>
  <c r="E3739" i="11"/>
  <c r="E3740" i="11"/>
  <c r="E3741" i="11"/>
  <c r="E3742" i="11"/>
  <c r="E3743" i="11"/>
  <c r="E3744" i="11"/>
  <c r="E3745" i="11"/>
  <c r="E3746" i="11"/>
  <c r="E3747" i="11"/>
  <c r="E3748" i="11"/>
  <c r="E3749" i="11"/>
  <c r="E3750" i="11"/>
  <c r="E3751" i="11"/>
  <c r="E3752" i="11"/>
  <c r="E3753" i="11"/>
  <c r="E3754" i="11"/>
  <c r="E3755" i="11"/>
  <c r="E3756" i="11"/>
  <c r="E3757" i="11"/>
  <c r="E3758" i="11"/>
  <c r="E3759" i="11"/>
  <c r="E3760" i="11"/>
  <c r="E3761" i="11"/>
  <c r="E3762" i="11"/>
  <c r="E3763" i="11"/>
  <c r="E3764" i="11"/>
  <c r="E3765" i="11"/>
  <c r="E3766" i="11"/>
  <c r="E3767" i="11"/>
  <c r="E3768" i="11"/>
  <c r="E3769" i="11"/>
  <c r="E3770" i="11"/>
  <c r="E3771" i="11"/>
  <c r="E3772" i="11"/>
  <c r="E3773" i="11"/>
  <c r="E3774" i="11"/>
  <c r="E3775" i="11"/>
  <c r="E3776" i="11"/>
  <c r="E3777" i="11"/>
  <c r="E3778" i="11"/>
  <c r="E3779" i="11"/>
  <c r="E3780" i="11"/>
  <c r="E3781" i="11"/>
  <c r="E3782" i="11"/>
  <c r="E3783" i="11"/>
  <c r="E3784" i="11"/>
  <c r="E3785" i="11"/>
  <c r="E3786" i="11"/>
  <c r="E3787" i="11"/>
  <c r="E3788" i="11"/>
  <c r="E3789" i="11"/>
  <c r="E3790" i="11"/>
  <c r="E3791" i="11"/>
  <c r="E3792" i="11"/>
  <c r="E3793" i="11"/>
  <c r="E3794" i="11"/>
  <c r="E3795" i="11"/>
  <c r="E3796" i="11"/>
  <c r="E3797" i="11"/>
  <c r="E3798" i="11"/>
  <c r="E3799" i="11"/>
  <c r="E3800" i="11"/>
  <c r="E3801" i="11"/>
  <c r="E3802" i="11"/>
  <c r="E3803" i="11"/>
  <c r="E3804" i="11"/>
  <c r="E3805" i="11"/>
  <c r="E3806" i="11"/>
  <c r="E3807" i="11"/>
  <c r="E3808" i="11"/>
  <c r="E3809" i="11"/>
  <c r="E3810" i="11"/>
  <c r="E3811" i="11"/>
  <c r="E3812" i="11"/>
  <c r="E3813" i="11"/>
  <c r="E3814" i="11"/>
  <c r="E3815" i="11"/>
  <c r="E3816" i="11"/>
  <c r="E3817" i="11"/>
  <c r="E3818" i="11"/>
  <c r="E3819" i="11"/>
  <c r="E3820" i="11"/>
  <c r="E3821" i="11"/>
  <c r="E3822" i="11"/>
  <c r="E3823" i="11"/>
  <c r="E3824" i="11"/>
  <c r="E3825" i="11"/>
  <c r="E3826" i="11"/>
  <c r="E3827" i="11"/>
  <c r="E3828" i="11"/>
  <c r="E3829" i="11"/>
  <c r="E3830" i="11"/>
  <c r="E3831" i="11"/>
  <c r="E3832" i="11"/>
  <c r="E3833" i="11"/>
  <c r="E3834" i="11"/>
  <c r="E3835" i="11"/>
  <c r="E3836" i="11"/>
  <c r="E3837" i="11"/>
  <c r="E3838" i="11"/>
  <c r="E3839" i="11"/>
  <c r="E3840" i="11"/>
  <c r="E3841" i="11"/>
  <c r="E3842" i="11"/>
  <c r="E3843" i="11"/>
  <c r="E3844" i="11"/>
  <c r="E3845" i="11"/>
  <c r="E3846" i="11"/>
  <c r="E3847" i="11"/>
  <c r="E3848" i="11"/>
  <c r="E3849" i="11"/>
  <c r="E3850" i="11"/>
  <c r="E3851" i="11"/>
  <c r="E3852" i="11"/>
  <c r="E3853" i="11"/>
  <c r="E3854" i="11"/>
  <c r="E3855" i="11"/>
  <c r="E3856" i="11"/>
  <c r="E3857" i="11"/>
  <c r="E3858" i="11"/>
  <c r="E3859" i="11"/>
  <c r="E3860" i="11"/>
  <c r="E3861" i="11"/>
  <c r="E3862" i="11"/>
  <c r="E3863" i="11"/>
  <c r="E3864" i="11"/>
  <c r="E3865" i="11"/>
  <c r="E3866" i="11"/>
  <c r="E3867" i="11"/>
  <c r="E3868" i="11"/>
  <c r="E3869" i="11"/>
  <c r="E3870" i="11"/>
  <c r="E3871" i="11"/>
  <c r="E3872" i="11"/>
  <c r="E3873" i="11"/>
  <c r="E3874" i="11"/>
  <c r="E3875" i="11"/>
  <c r="E3876" i="11"/>
  <c r="E3877" i="11"/>
  <c r="E3878" i="11"/>
  <c r="E3879" i="11"/>
  <c r="E3880" i="11"/>
  <c r="E3881" i="11"/>
  <c r="E3882" i="11"/>
  <c r="E3883" i="11"/>
  <c r="E3884" i="11"/>
  <c r="E3885" i="11"/>
  <c r="E3886" i="11"/>
  <c r="E3887" i="11"/>
  <c r="E3888" i="11"/>
  <c r="E3889" i="11"/>
  <c r="E3890" i="11"/>
  <c r="E3891" i="11"/>
  <c r="E3892" i="11"/>
  <c r="E3893" i="11"/>
  <c r="E3894" i="11"/>
  <c r="E3895" i="11"/>
  <c r="E3896" i="11"/>
  <c r="E3897" i="11"/>
  <c r="E3898" i="11"/>
  <c r="E3899" i="11"/>
  <c r="E3900" i="11"/>
  <c r="E3901" i="11"/>
  <c r="E3902" i="11"/>
  <c r="E3903" i="11"/>
  <c r="E3904" i="11"/>
  <c r="E3905" i="11"/>
  <c r="E3906" i="11"/>
  <c r="E3907" i="11"/>
  <c r="E3908" i="11"/>
  <c r="E3909" i="11"/>
  <c r="E3910" i="11"/>
  <c r="E3911" i="11"/>
  <c r="E3912" i="11"/>
  <c r="E3913" i="11"/>
  <c r="E3914" i="11"/>
  <c r="E3915" i="11"/>
  <c r="E3916" i="11"/>
  <c r="E3917" i="11"/>
  <c r="E3918" i="11"/>
  <c r="E3919" i="11"/>
  <c r="E3920" i="11"/>
  <c r="E3921" i="11"/>
  <c r="E3922" i="11"/>
  <c r="E3923" i="11"/>
  <c r="E3924" i="11"/>
  <c r="E3925" i="11"/>
  <c r="E3926" i="11"/>
  <c r="E3927" i="11"/>
  <c r="E3928" i="11"/>
  <c r="E3929" i="11"/>
  <c r="E3930" i="11"/>
  <c r="E3931" i="11"/>
  <c r="E3932" i="11"/>
  <c r="E3933" i="11"/>
  <c r="E3934" i="11"/>
  <c r="E3935" i="11"/>
  <c r="E3936" i="11"/>
  <c r="E3937" i="11"/>
  <c r="E3938" i="11"/>
  <c r="E3939" i="11"/>
  <c r="E3940" i="11"/>
  <c r="E3941" i="11"/>
  <c r="E3942" i="11"/>
  <c r="E3943" i="11"/>
  <c r="E3944" i="11"/>
  <c r="E3945" i="11"/>
  <c r="E3946" i="11"/>
  <c r="E3947" i="11"/>
  <c r="E3948" i="11"/>
  <c r="E3949" i="11"/>
  <c r="E3950" i="11"/>
  <c r="E3951" i="11"/>
  <c r="E3952" i="11"/>
  <c r="E3953" i="11"/>
  <c r="E3954" i="11"/>
  <c r="E3955" i="11"/>
  <c r="E3956" i="11"/>
  <c r="E3957" i="11"/>
  <c r="E3958" i="11"/>
  <c r="E3959" i="11"/>
  <c r="E3960" i="11"/>
  <c r="E3961" i="11"/>
  <c r="E3962" i="11"/>
  <c r="E3963" i="11"/>
  <c r="E3964" i="11"/>
  <c r="E3965" i="11"/>
  <c r="E3966" i="11"/>
  <c r="E3967" i="11"/>
  <c r="E3968" i="11"/>
  <c r="E3969" i="11"/>
  <c r="E3970" i="11"/>
  <c r="E3971" i="11"/>
  <c r="E3972" i="11"/>
  <c r="E3973" i="11"/>
  <c r="E3974" i="11"/>
  <c r="E3975" i="11"/>
  <c r="E3976" i="11"/>
  <c r="E3977" i="11"/>
  <c r="E3978" i="11"/>
  <c r="E3979" i="11"/>
  <c r="E3980" i="11"/>
  <c r="E3981" i="11"/>
  <c r="E3982" i="11"/>
  <c r="E3983" i="11"/>
  <c r="E3984" i="11"/>
  <c r="E3985" i="11"/>
  <c r="E3986" i="11"/>
  <c r="E3987" i="11"/>
  <c r="E3988" i="11"/>
  <c r="E3989" i="11"/>
  <c r="E3990" i="11"/>
  <c r="E3991" i="11"/>
  <c r="E3992" i="11"/>
  <c r="E3993" i="11"/>
  <c r="E3994" i="11"/>
  <c r="E3995" i="11"/>
  <c r="E3996" i="11"/>
  <c r="E3997" i="11"/>
  <c r="E3998" i="11"/>
  <c r="E3999" i="11"/>
  <c r="E4000" i="11"/>
  <c r="E4001" i="11"/>
  <c r="E4002" i="11"/>
  <c r="E4003" i="11"/>
  <c r="E4004" i="11"/>
  <c r="E4005" i="11"/>
  <c r="E4006" i="11"/>
  <c r="E4007" i="11"/>
  <c r="E4008" i="11"/>
  <c r="E4009" i="11"/>
  <c r="E4010" i="11"/>
  <c r="E4011" i="11"/>
  <c r="E4012" i="11"/>
  <c r="E4013" i="11"/>
  <c r="E4014" i="11"/>
  <c r="E4015" i="11"/>
  <c r="E4016" i="11"/>
  <c r="E4017" i="11"/>
  <c r="E4018" i="11"/>
  <c r="E4019" i="11"/>
  <c r="E4020" i="11"/>
  <c r="E4021" i="11"/>
  <c r="E4022" i="11"/>
  <c r="E4023" i="11"/>
  <c r="E4024" i="11"/>
  <c r="E4025" i="11"/>
  <c r="E4026" i="11"/>
  <c r="E4027" i="11"/>
  <c r="E4028" i="11"/>
  <c r="E4029" i="11"/>
  <c r="E4030" i="11"/>
  <c r="E4031" i="11"/>
  <c r="E4032" i="11"/>
  <c r="E4033" i="11"/>
  <c r="E4034" i="11"/>
  <c r="E4035" i="11"/>
  <c r="E4036" i="11"/>
  <c r="E4037" i="11"/>
  <c r="E4038" i="11"/>
  <c r="E4039" i="11"/>
  <c r="E4040" i="11"/>
  <c r="E4041" i="11"/>
  <c r="E4042" i="11"/>
  <c r="E4043" i="11"/>
  <c r="E4044" i="11"/>
  <c r="E4045" i="11"/>
  <c r="E4046" i="11"/>
  <c r="E4047" i="11"/>
  <c r="E4048" i="11"/>
  <c r="E4049" i="11"/>
  <c r="E4050" i="11"/>
  <c r="E4051" i="11"/>
  <c r="E4052" i="11"/>
  <c r="E4053" i="11"/>
  <c r="E4054" i="11"/>
  <c r="E4055" i="11"/>
  <c r="E4056" i="11"/>
  <c r="E4057" i="11"/>
  <c r="E4058" i="11"/>
  <c r="E4059" i="11"/>
  <c r="E4060" i="11"/>
  <c r="E4061" i="11"/>
  <c r="E4062" i="11"/>
  <c r="E4063" i="11"/>
  <c r="E4064" i="11"/>
  <c r="E4065" i="11"/>
  <c r="E4066" i="11"/>
  <c r="E4067" i="11"/>
  <c r="E4068" i="11"/>
  <c r="E4069" i="11"/>
  <c r="E4070" i="11"/>
  <c r="E4071" i="11"/>
  <c r="E4072" i="11"/>
  <c r="E4073" i="11"/>
  <c r="E4074" i="11"/>
  <c r="E4075" i="11"/>
  <c r="E4076" i="11"/>
  <c r="E4077" i="11"/>
  <c r="E4078" i="11"/>
  <c r="E4079" i="11"/>
  <c r="E4080" i="11"/>
  <c r="E4081" i="11"/>
  <c r="E4082" i="11"/>
  <c r="E4083" i="11"/>
  <c r="E4084" i="11"/>
  <c r="E4085" i="11"/>
  <c r="E4086" i="11"/>
  <c r="E4087" i="11"/>
  <c r="E4088" i="11"/>
  <c r="E4089" i="11"/>
  <c r="E4090" i="11"/>
  <c r="E4091" i="11"/>
  <c r="E4092" i="11"/>
  <c r="E4093" i="11"/>
  <c r="E4094" i="11"/>
  <c r="E4095" i="11"/>
  <c r="E4096" i="11"/>
  <c r="E4097" i="11"/>
  <c r="E4098" i="11"/>
  <c r="E4099" i="11"/>
  <c r="E4100" i="11"/>
  <c r="E4101" i="11"/>
  <c r="E4102" i="11"/>
  <c r="E4103" i="11"/>
  <c r="E4104" i="11"/>
  <c r="E4105" i="11"/>
  <c r="E4106" i="11"/>
  <c r="E4107" i="11"/>
  <c r="E4108" i="11"/>
  <c r="E4109" i="11"/>
  <c r="E4110" i="11"/>
  <c r="E4111" i="11"/>
  <c r="E4112" i="11"/>
  <c r="E4113" i="11"/>
  <c r="E4114" i="11"/>
  <c r="E4115" i="11"/>
  <c r="E4116" i="11"/>
  <c r="E4117" i="11"/>
  <c r="E4118" i="11"/>
  <c r="E4119" i="11"/>
  <c r="E4120" i="11"/>
  <c r="E4121" i="11"/>
  <c r="E4122" i="11"/>
  <c r="E4123" i="11"/>
  <c r="E4124" i="11"/>
  <c r="E4125" i="11"/>
  <c r="E4126" i="11"/>
  <c r="E4127" i="11"/>
  <c r="E4128" i="11"/>
  <c r="E4129" i="11"/>
  <c r="E4130" i="11"/>
  <c r="E4131" i="11"/>
  <c r="E4132" i="11"/>
  <c r="E4133" i="11"/>
  <c r="E4134" i="11"/>
  <c r="E4135" i="11"/>
  <c r="E4136" i="11"/>
  <c r="E4137" i="11"/>
  <c r="E4138" i="11"/>
  <c r="E4139" i="11"/>
  <c r="E4140" i="11"/>
  <c r="E4141" i="11"/>
  <c r="E4142" i="11"/>
  <c r="E4143" i="11"/>
  <c r="E4144" i="11"/>
  <c r="E4145" i="11"/>
  <c r="E4146" i="11"/>
  <c r="E4147" i="11"/>
  <c r="E4148" i="11"/>
  <c r="E4149" i="11"/>
  <c r="E4150" i="11"/>
  <c r="E4151" i="11"/>
  <c r="E4152" i="11"/>
  <c r="E4153" i="11"/>
  <c r="E4154" i="11"/>
  <c r="E4155" i="11"/>
  <c r="E4156" i="11"/>
  <c r="E4157" i="11"/>
  <c r="E4158" i="11"/>
  <c r="E4159" i="11"/>
  <c r="E4160" i="11"/>
  <c r="E4161" i="11"/>
  <c r="E4162" i="11"/>
  <c r="E4163" i="11"/>
  <c r="E4164" i="11"/>
  <c r="E4165" i="11"/>
  <c r="E4166" i="11"/>
  <c r="E4167" i="11"/>
  <c r="E4168" i="11"/>
  <c r="E4169" i="11"/>
  <c r="E4170" i="11"/>
  <c r="E4171" i="11"/>
  <c r="E4172" i="11"/>
  <c r="E4173" i="11"/>
  <c r="E4174" i="11"/>
  <c r="E4175" i="11"/>
  <c r="E4176" i="11"/>
  <c r="E4177" i="11"/>
  <c r="E4178" i="11"/>
  <c r="E4179" i="11"/>
  <c r="E4180" i="11"/>
  <c r="E4181" i="11"/>
  <c r="E4182" i="11"/>
  <c r="E4183" i="11"/>
  <c r="E4184" i="11"/>
  <c r="E4185" i="11"/>
  <c r="E4186" i="11"/>
  <c r="E4187" i="11"/>
  <c r="E4188" i="11"/>
  <c r="E4189" i="11"/>
  <c r="E4190" i="11"/>
  <c r="E4191" i="11"/>
  <c r="E4192" i="11"/>
  <c r="E4193" i="11"/>
  <c r="E4194" i="11"/>
  <c r="E4195" i="11"/>
  <c r="E4196" i="11"/>
  <c r="E4197" i="11"/>
  <c r="E4198" i="11"/>
  <c r="E4199" i="11"/>
  <c r="E4200" i="11"/>
  <c r="E4201" i="11"/>
  <c r="E4202" i="11"/>
  <c r="E4203" i="11"/>
  <c r="E4204" i="11"/>
  <c r="E4205" i="11"/>
  <c r="E4206" i="11"/>
  <c r="E4207" i="11"/>
  <c r="E4208" i="11"/>
  <c r="E4209" i="11"/>
  <c r="E4210" i="11"/>
  <c r="E4211" i="11"/>
  <c r="E4212" i="11"/>
  <c r="E4213" i="11"/>
  <c r="E4214" i="11"/>
  <c r="E4215" i="11"/>
  <c r="E4216" i="11"/>
  <c r="E4217" i="11"/>
  <c r="E4218" i="11"/>
  <c r="E4219" i="11"/>
  <c r="E4220" i="11"/>
  <c r="E4221" i="11"/>
  <c r="E4222" i="11"/>
  <c r="E4223" i="11"/>
  <c r="E4224" i="11"/>
  <c r="E4225" i="11"/>
  <c r="E4226" i="11"/>
  <c r="E4227" i="11"/>
  <c r="E4228" i="11"/>
  <c r="E4229" i="11"/>
  <c r="E4230" i="11"/>
  <c r="E4231" i="11"/>
  <c r="E4232" i="11"/>
  <c r="E4233" i="11"/>
  <c r="E4234" i="11"/>
  <c r="E4235" i="11"/>
  <c r="E4236" i="11"/>
  <c r="E4237" i="11"/>
  <c r="E4238" i="11"/>
  <c r="E4239" i="11"/>
  <c r="E4240" i="11"/>
  <c r="E4241" i="11"/>
  <c r="E4242" i="11"/>
  <c r="E4243" i="11"/>
  <c r="E4244" i="11"/>
  <c r="E4245" i="11"/>
  <c r="E4246" i="11"/>
  <c r="E4247" i="11"/>
  <c r="E4248" i="11"/>
  <c r="E4249" i="11"/>
  <c r="E4250" i="11"/>
  <c r="E4251" i="11"/>
  <c r="E4252" i="11"/>
  <c r="E4253" i="11"/>
  <c r="E4254" i="11"/>
  <c r="E4255" i="11"/>
  <c r="E4256" i="11"/>
  <c r="E4257" i="11"/>
  <c r="E4258" i="11"/>
  <c r="E4259" i="11"/>
  <c r="E4260" i="11"/>
  <c r="E4261" i="11"/>
  <c r="E4262" i="11"/>
  <c r="E4263" i="11"/>
  <c r="E4264" i="11"/>
  <c r="E4265" i="11"/>
  <c r="E4266" i="11"/>
  <c r="E4267" i="11"/>
  <c r="E4268" i="11"/>
  <c r="E4269" i="11"/>
  <c r="E4270" i="11"/>
  <c r="E4271" i="11"/>
  <c r="E4272" i="11"/>
  <c r="E4273" i="11"/>
  <c r="E4274" i="11"/>
  <c r="E4275" i="11"/>
  <c r="E4276" i="11"/>
  <c r="E4277" i="11"/>
  <c r="E4278" i="11"/>
  <c r="E4279" i="11"/>
  <c r="E4280" i="11"/>
  <c r="E4281" i="11"/>
  <c r="E4282" i="11"/>
  <c r="E4283" i="11"/>
  <c r="E4284" i="11"/>
  <c r="E4285" i="11"/>
  <c r="E4286" i="11"/>
  <c r="E4287" i="11"/>
  <c r="E4288" i="11"/>
  <c r="E4289" i="11"/>
  <c r="E4290" i="11"/>
  <c r="E4291" i="11"/>
  <c r="E4292" i="11"/>
  <c r="E4293" i="11"/>
  <c r="E4294" i="11"/>
  <c r="E4295" i="11"/>
  <c r="E4296" i="11"/>
  <c r="E4297" i="11"/>
  <c r="E4298" i="11"/>
  <c r="E4299" i="11"/>
  <c r="E4300" i="11"/>
  <c r="E4301" i="11"/>
  <c r="E4302" i="11"/>
  <c r="E4303" i="11"/>
  <c r="E4304" i="11"/>
  <c r="E4305" i="11"/>
  <c r="E4306" i="11"/>
  <c r="E4307" i="11"/>
  <c r="E4308" i="11"/>
  <c r="E4309" i="11"/>
  <c r="E4310" i="11"/>
  <c r="E4311" i="11"/>
  <c r="E4312" i="11"/>
  <c r="E4313" i="11"/>
  <c r="E4314" i="11"/>
  <c r="E4315" i="11"/>
  <c r="E4316" i="11"/>
  <c r="E4317" i="11"/>
  <c r="E4318" i="11"/>
  <c r="E4319" i="11"/>
  <c r="E4320" i="11"/>
  <c r="E4321" i="11"/>
  <c r="E4322" i="11"/>
  <c r="E4323" i="11"/>
  <c r="E4324" i="11"/>
  <c r="E4325" i="11"/>
  <c r="E4326" i="11"/>
  <c r="E4327" i="11"/>
  <c r="E4328" i="11"/>
  <c r="E4329" i="11"/>
  <c r="E4330" i="11"/>
  <c r="E4331" i="11"/>
  <c r="E4332" i="11"/>
  <c r="E4333" i="11"/>
  <c r="E4334" i="11"/>
  <c r="E4335" i="11"/>
  <c r="E4336" i="11"/>
  <c r="E4337" i="11"/>
  <c r="E4338" i="11"/>
  <c r="E4339" i="11"/>
  <c r="E4340" i="11"/>
  <c r="E4341" i="11"/>
  <c r="E4342" i="11"/>
  <c r="E4343" i="11"/>
  <c r="E4344" i="11"/>
  <c r="E4345" i="11"/>
  <c r="E4346" i="11"/>
  <c r="E4347" i="11"/>
  <c r="E4348" i="11"/>
  <c r="E4349" i="11"/>
  <c r="E4350" i="11"/>
  <c r="E4351" i="11"/>
  <c r="E4352" i="11"/>
  <c r="E4353" i="11"/>
  <c r="E4354" i="11"/>
  <c r="E4355" i="11"/>
  <c r="E4356" i="11"/>
  <c r="E4357" i="11"/>
  <c r="E4358" i="11"/>
  <c r="E4359" i="11"/>
  <c r="E4360" i="11"/>
  <c r="E4361" i="11"/>
  <c r="E4362" i="11"/>
  <c r="E4363" i="11"/>
  <c r="E4364" i="11"/>
  <c r="E4365" i="11"/>
  <c r="E4366" i="11"/>
  <c r="E4367" i="11"/>
  <c r="E4368" i="11"/>
  <c r="E4369" i="11"/>
  <c r="E4370" i="11"/>
  <c r="E4371" i="11"/>
  <c r="E4372" i="11"/>
  <c r="E4373" i="11"/>
  <c r="E4374" i="11"/>
  <c r="E4375" i="11"/>
  <c r="E4376" i="11"/>
  <c r="E4377" i="11"/>
  <c r="E4378" i="11"/>
  <c r="E4379" i="11"/>
  <c r="E4380" i="11"/>
  <c r="E4381" i="11"/>
  <c r="E4382" i="11"/>
  <c r="E4383" i="11"/>
  <c r="E4384" i="11"/>
  <c r="E4385" i="11"/>
  <c r="E4386" i="11"/>
  <c r="E4387" i="11"/>
  <c r="E4388" i="11"/>
  <c r="E4389" i="11"/>
  <c r="E4390" i="11"/>
  <c r="E4391" i="11"/>
  <c r="E4392" i="11"/>
  <c r="E4393" i="11"/>
  <c r="E4394" i="11"/>
  <c r="E4395" i="11"/>
  <c r="E4396" i="11"/>
  <c r="E4397" i="11"/>
  <c r="E4398" i="11"/>
  <c r="E4399" i="11"/>
  <c r="E4400" i="11"/>
  <c r="E4401" i="11"/>
  <c r="E4402" i="11"/>
  <c r="E4403" i="11"/>
  <c r="E4404" i="11"/>
  <c r="E4405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2" i="11"/>
  <c r="C473" i="11"/>
  <c r="C474" i="11"/>
  <c r="C475" i="11"/>
  <c r="C476" i="11"/>
  <c r="C477" i="11"/>
  <c r="C478" i="11"/>
  <c r="C479" i="11"/>
  <c r="C480" i="11"/>
  <c r="C481" i="11"/>
  <c r="C482" i="11"/>
  <c r="C483" i="11"/>
  <c r="C484" i="11"/>
  <c r="C485" i="11"/>
  <c r="C486" i="11"/>
  <c r="C487" i="11"/>
  <c r="C488" i="11"/>
  <c r="C489" i="11"/>
  <c r="C490" i="11"/>
  <c r="C491" i="11"/>
  <c r="C492" i="11"/>
  <c r="C493" i="11"/>
  <c r="C494" i="11"/>
  <c r="C495" i="11"/>
  <c r="C496" i="11"/>
  <c r="C497" i="11"/>
  <c r="C498" i="11"/>
  <c r="C499" i="11"/>
  <c r="C500" i="11"/>
  <c r="C501" i="11"/>
  <c r="C502" i="11"/>
  <c r="C503" i="11"/>
  <c r="C504" i="11"/>
  <c r="C505" i="11"/>
  <c r="C506" i="11"/>
  <c r="C507" i="11"/>
  <c r="C508" i="11"/>
  <c r="C509" i="11"/>
  <c r="C510" i="11"/>
  <c r="C511" i="11"/>
  <c r="C512" i="11"/>
  <c r="C513" i="11"/>
  <c r="C514" i="11"/>
  <c r="C515" i="11"/>
  <c r="C516" i="11"/>
  <c r="C517" i="11"/>
  <c r="C518" i="11"/>
  <c r="C519" i="11"/>
  <c r="C520" i="11"/>
  <c r="C521" i="11"/>
  <c r="C522" i="11"/>
  <c r="C523" i="11"/>
  <c r="C524" i="11"/>
  <c r="C525" i="11"/>
  <c r="C526" i="11"/>
  <c r="C527" i="11"/>
  <c r="C528" i="11"/>
  <c r="C529" i="11"/>
  <c r="C530" i="11"/>
  <c r="C531" i="11"/>
  <c r="C532" i="11"/>
  <c r="C533" i="11"/>
  <c r="C534" i="11"/>
  <c r="C535" i="11"/>
  <c r="C536" i="11"/>
  <c r="C537" i="11"/>
  <c r="C538" i="11"/>
  <c r="C539" i="11"/>
  <c r="C540" i="11"/>
  <c r="C541" i="11"/>
  <c r="C542" i="11"/>
  <c r="C543" i="11"/>
  <c r="C544" i="11"/>
  <c r="C545" i="11"/>
  <c r="C546" i="11"/>
  <c r="C547" i="11"/>
  <c r="C548" i="11"/>
  <c r="C549" i="11"/>
  <c r="C550" i="11"/>
  <c r="C551" i="11"/>
  <c r="C552" i="11"/>
  <c r="C553" i="11"/>
  <c r="C554" i="11"/>
  <c r="C555" i="11"/>
  <c r="C556" i="11"/>
  <c r="C557" i="11"/>
  <c r="C558" i="11"/>
  <c r="C559" i="11"/>
  <c r="C560" i="11"/>
  <c r="C561" i="11"/>
  <c r="C562" i="11"/>
  <c r="C563" i="11"/>
  <c r="C564" i="11"/>
  <c r="C565" i="11"/>
  <c r="C566" i="11"/>
  <c r="C567" i="11"/>
  <c r="C568" i="11"/>
  <c r="C569" i="11"/>
  <c r="C570" i="11"/>
  <c r="C571" i="11"/>
  <c r="C572" i="11"/>
  <c r="C573" i="11"/>
  <c r="C574" i="11"/>
  <c r="C575" i="11"/>
  <c r="C576" i="11"/>
  <c r="C577" i="11"/>
  <c r="C578" i="11"/>
  <c r="C579" i="11"/>
  <c r="C580" i="11"/>
  <c r="C581" i="11"/>
  <c r="C582" i="11"/>
  <c r="C583" i="11"/>
  <c r="C584" i="11"/>
  <c r="C585" i="11"/>
  <c r="C586" i="11"/>
  <c r="C587" i="11"/>
  <c r="C588" i="11"/>
  <c r="C589" i="11"/>
  <c r="C590" i="11"/>
  <c r="C591" i="11"/>
  <c r="C592" i="11"/>
  <c r="C593" i="11"/>
  <c r="C594" i="11"/>
  <c r="C595" i="11"/>
  <c r="C596" i="11"/>
  <c r="C597" i="11"/>
  <c r="C598" i="11"/>
  <c r="C599" i="11"/>
  <c r="C600" i="11"/>
  <c r="C601" i="11"/>
  <c r="C602" i="11"/>
  <c r="C603" i="11"/>
  <c r="C604" i="11"/>
  <c r="C605" i="11"/>
  <c r="C606" i="11"/>
  <c r="C607" i="11"/>
  <c r="C608" i="11"/>
  <c r="C609" i="11"/>
  <c r="C610" i="11"/>
  <c r="C611" i="11"/>
  <c r="C612" i="11"/>
  <c r="C613" i="11"/>
  <c r="C614" i="11"/>
  <c r="C615" i="11"/>
  <c r="C616" i="11"/>
  <c r="C617" i="11"/>
  <c r="C618" i="11"/>
  <c r="C619" i="11"/>
  <c r="C620" i="11"/>
  <c r="C621" i="11"/>
  <c r="C622" i="11"/>
  <c r="C623" i="11"/>
  <c r="C624" i="11"/>
  <c r="C625" i="11"/>
  <c r="C626" i="11"/>
  <c r="C627" i="11"/>
  <c r="C628" i="11"/>
  <c r="C629" i="11"/>
  <c r="C630" i="11"/>
  <c r="C631" i="11"/>
  <c r="C632" i="11"/>
  <c r="C633" i="11"/>
  <c r="C634" i="11"/>
  <c r="C635" i="11"/>
  <c r="C636" i="11"/>
  <c r="C637" i="11"/>
  <c r="C638" i="11"/>
  <c r="C639" i="11"/>
  <c r="C640" i="11"/>
  <c r="C641" i="11"/>
  <c r="C642" i="11"/>
  <c r="C643" i="11"/>
  <c r="C644" i="11"/>
  <c r="C645" i="11"/>
  <c r="C646" i="11"/>
  <c r="C647" i="11"/>
  <c r="C648" i="11"/>
  <c r="C649" i="11"/>
  <c r="C650" i="11"/>
  <c r="C651" i="11"/>
  <c r="C652" i="11"/>
  <c r="C653" i="11"/>
  <c r="C654" i="11"/>
  <c r="C655" i="11"/>
  <c r="C656" i="11"/>
  <c r="C657" i="11"/>
  <c r="C658" i="11"/>
  <c r="C659" i="11"/>
  <c r="C660" i="11"/>
  <c r="C661" i="11"/>
  <c r="C662" i="11"/>
  <c r="C663" i="11"/>
  <c r="C664" i="11"/>
  <c r="C665" i="11"/>
  <c r="C666" i="11"/>
  <c r="C667" i="11"/>
  <c r="C668" i="11"/>
  <c r="C669" i="11"/>
  <c r="C670" i="11"/>
  <c r="C671" i="11"/>
  <c r="C672" i="11"/>
  <c r="C673" i="11"/>
  <c r="C674" i="11"/>
  <c r="C675" i="11"/>
  <c r="C676" i="11"/>
  <c r="C677" i="11"/>
  <c r="C678" i="11"/>
  <c r="C679" i="11"/>
  <c r="C680" i="11"/>
  <c r="C681" i="11"/>
  <c r="C682" i="11"/>
  <c r="C683" i="11"/>
  <c r="C684" i="11"/>
  <c r="C685" i="11"/>
  <c r="C686" i="11"/>
  <c r="C687" i="11"/>
  <c r="C688" i="11"/>
  <c r="C689" i="11"/>
  <c r="C690" i="11"/>
  <c r="C691" i="11"/>
  <c r="C692" i="11"/>
  <c r="C693" i="11"/>
  <c r="C694" i="11"/>
  <c r="C695" i="11"/>
  <c r="C696" i="11"/>
  <c r="C697" i="11"/>
  <c r="C698" i="11"/>
  <c r="C699" i="11"/>
  <c r="C700" i="11"/>
  <c r="C701" i="11"/>
  <c r="C702" i="11"/>
  <c r="C703" i="11"/>
  <c r="C704" i="11"/>
  <c r="C705" i="11"/>
  <c r="C706" i="11"/>
  <c r="C707" i="11"/>
  <c r="C708" i="11"/>
  <c r="C709" i="11"/>
  <c r="C710" i="11"/>
  <c r="C711" i="11"/>
  <c r="C712" i="11"/>
  <c r="C713" i="11"/>
  <c r="C714" i="11"/>
  <c r="C715" i="11"/>
  <c r="C716" i="11"/>
  <c r="C717" i="11"/>
  <c r="C718" i="11"/>
  <c r="C719" i="11"/>
  <c r="C720" i="11"/>
  <c r="C721" i="11"/>
  <c r="C722" i="11"/>
  <c r="C723" i="11"/>
  <c r="C724" i="11"/>
  <c r="C725" i="11"/>
  <c r="C726" i="11"/>
  <c r="C727" i="11"/>
  <c r="C728" i="11"/>
  <c r="C729" i="11"/>
  <c r="C730" i="11"/>
  <c r="C731" i="11"/>
  <c r="C732" i="11"/>
  <c r="C733" i="11"/>
  <c r="C734" i="11"/>
  <c r="C735" i="11"/>
  <c r="C736" i="11"/>
  <c r="C737" i="11"/>
  <c r="C738" i="11"/>
  <c r="C739" i="11"/>
  <c r="C740" i="11"/>
  <c r="C741" i="11"/>
  <c r="C742" i="11"/>
  <c r="C743" i="11"/>
  <c r="C744" i="11"/>
  <c r="C745" i="11"/>
  <c r="C746" i="11"/>
  <c r="C747" i="11"/>
  <c r="C748" i="11"/>
  <c r="C749" i="11"/>
  <c r="C750" i="11"/>
  <c r="C751" i="11"/>
  <c r="C752" i="11"/>
  <c r="C753" i="11"/>
  <c r="C754" i="11"/>
  <c r="C755" i="11"/>
  <c r="C756" i="11"/>
  <c r="C757" i="11"/>
  <c r="C758" i="11"/>
  <c r="C759" i="11"/>
  <c r="C760" i="11"/>
  <c r="C761" i="11"/>
  <c r="C762" i="11"/>
  <c r="C763" i="11"/>
  <c r="C764" i="11"/>
  <c r="C765" i="11"/>
  <c r="C766" i="11"/>
  <c r="C767" i="11"/>
  <c r="C768" i="11"/>
  <c r="C769" i="11"/>
  <c r="C770" i="11"/>
  <c r="C771" i="11"/>
  <c r="C772" i="11"/>
  <c r="C773" i="11"/>
  <c r="C774" i="11"/>
  <c r="C775" i="11"/>
  <c r="C776" i="11"/>
  <c r="C777" i="11"/>
  <c r="C778" i="11"/>
  <c r="C779" i="11"/>
  <c r="C780" i="11"/>
  <c r="C781" i="11"/>
  <c r="C782" i="11"/>
  <c r="C783" i="11"/>
  <c r="C784" i="11"/>
  <c r="C785" i="11"/>
  <c r="C786" i="11"/>
  <c r="C787" i="11"/>
  <c r="C788" i="11"/>
  <c r="C789" i="11"/>
  <c r="C790" i="11"/>
  <c r="C791" i="11"/>
  <c r="C792" i="11"/>
  <c r="C793" i="11"/>
  <c r="C794" i="11"/>
  <c r="C795" i="11"/>
  <c r="C796" i="11"/>
  <c r="C797" i="11"/>
  <c r="C798" i="11"/>
  <c r="C799" i="11"/>
  <c r="C800" i="11"/>
  <c r="C801" i="11"/>
  <c r="C802" i="11"/>
  <c r="C803" i="11"/>
  <c r="C804" i="11"/>
  <c r="C805" i="11"/>
  <c r="C806" i="11"/>
  <c r="C807" i="11"/>
  <c r="C808" i="11"/>
  <c r="C809" i="11"/>
  <c r="C810" i="11"/>
  <c r="C811" i="11"/>
  <c r="C812" i="11"/>
  <c r="C813" i="11"/>
  <c r="C814" i="11"/>
  <c r="C815" i="11"/>
  <c r="C816" i="11"/>
  <c r="C817" i="11"/>
  <c r="C818" i="11"/>
  <c r="C819" i="11"/>
  <c r="C820" i="11"/>
  <c r="C821" i="11"/>
  <c r="C822" i="11"/>
  <c r="C823" i="11"/>
  <c r="C824" i="11"/>
  <c r="C825" i="11"/>
  <c r="C826" i="11"/>
  <c r="C827" i="11"/>
  <c r="C828" i="11"/>
  <c r="C829" i="11"/>
  <c r="C830" i="11"/>
  <c r="C831" i="11"/>
  <c r="C832" i="11"/>
  <c r="C833" i="11"/>
  <c r="C834" i="11"/>
  <c r="C835" i="11"/>
  <c r="C836" i="11"/>
  <c r="C837" i="11"/>
  <c r="C838" i="11"/>
  <c r="C839" i="11"/>
  <c r="C840" i="11"/>
  <c r="C841" i="11"/>
  <c r="C842" i="11"/>
  <c r="C843" i="11"/>
  <c r="C844" i="11"/>
  <c r="C845" i="11"/>
  <c r="C846" i="11"/>
  <c r="C847" i="11"/>
  <c r="C848" i="11"/>
  <c r="C849" i="11"/>
  <c r="C850" i="11"/>
  <c r="C851" i="11"/>
  <c r="C852" i="11"/>
  <c r="C853" i="11"/>
  <c r="C854" i="11"/>
  <c r="C855" i="11"/>
  <c r="C856" i="11"/>
  <c r="C857" i="11"/>
  <c r="C858" i="11"/>
  <c r="C859" i="11"/>
  <c r="C860" i="11"/>
  <c r="C861" i="11"/>
  <c r="C862" i="11"/>
  <c r="C863" i="11"/>
  <c r="C864" i="11"/>
  <c r="C865" i="11"/>
  <c r="C866" i="11"/>
  <c r="C867" i="11"/>
  <c r="C868" i="11"/>
  <c r="C869" i="11"/>
  <c r="C870" i="11"/>
  <c r="C871" i="11"/>
  <c r="C872" i="11"/>
  <c r="C873" i="11"/>
  <c r="C874" i="11"/>
  <c r="C875" i="11"/>
  <c r="C876" i="11"/>
  <c r="C877" i="11"/>
  <c r="C878" i="11"/>
  <c r="C879" i="11"/>
  <c r="C880" i="11"/>
  <c r="C881" i="11"/>
  <c r="C882" i="11"/>
  <c r="C883" i="11"/>
  <c r="C884" i="11"/>
  <c r="C885" i="11"/>
  <c r="C886" i="11"/>
  <c r="C887" i="11"/>
  <c r="C888" i="11"/>
  <c r="C889" i="11"/>
  <c r="C890" i="11"/>
  <c r="C891" i="11"/>
  <c r="C892" i="11"/>
  <c r="C893" i="11"/>
  <c r="C894" i="11"/>
  <c r="C895" i="11"/>
  <c r="C896" i="11"/>
  <c r="C897" i="11"/>
  <c r="C898" i="11"/>
  <c r="C899" i="11"/>
  <c r="C900" i="11"/>
  <c r="C901" i="11"/>
  <c r="C902" i="11"/>
  <c r="C903" i="11"/>
  <c r="C904" i="11"/>
  <c r="C905" i="11"/>
  <c r="C906" i="11"/>
  <c r="C907" i="11"/>
  <c r="C908" i="11"/>
  <c r="C909" i="11"/>
  <c r="C910" i="11"/>
  <c r="C911" i="11"/>
  <c r="C912" i="11"/>
  <c r="C913" i="11"/>
  <c r="C914" i="11"/>
  <c r="C915" i="11"/>
  <c r="C916" i="11"/>
  <c r="C917" i="11"/>
  <c r="C918" i="11"/>
  <c r="C919" i="11"/>
  <c r="C920" i="11"/>
  <c r="C921" i="11"/>
  <c r="C922" i="11"/>
  <c r="C923" i="11"/>
  <c r="C924" i="11"/>
  <c r="C925" i="11"/>
  <c r="C926" i="11"/>
  <c r="C927" i="11"/>
  <c r="C928" i="11"/>
  <c r="C929" i="11"/>
  <c r="C930" i="11"/>
  <c r="C931" i="11"/>
  <c r="C932" i="11"/>
  <c r="C933" i="11"/>
  <c r="C934" i="11"/>
  <c r="C935" i="11"/>
  <c r="C936" i="11"/>
  <c r="C937" i="11"/>
  <c r="C938" i="11"/>
  <c r="C939" i="11"/>
  <c r="C940" i="11"/>
  <c r="C941" i="11"/>
  <c r="C942" i="11"/>
  <c r="C943" i="11"/>
  <c r="C944" i="11"/>
  <c r="C945" i="11"/>
  <c r="C946" i="11"/>
  <c r="C947" i="11"/>
  <c r="C948" i="11"/>
  <c r="C949" i="11"/>
  <c r="C950" i="11"/>
  <c r="C951" i="11"/>
  <c r="C952" i="11"/>
  <c r="C953" i="11"/>
  <c r="C954" i="11"/>
  <c r="C955" i="11"/>
  <c r="C956" i="11"/>
  <c r="C957" i="11"/>
  <c r="C958" i="11"/>
  <c r="C959" i="11"/>
  <c r="C960" i="11"/>
  <c r="C961" i="11"/>
  <c r="C962" i="11"/>
  <c r="C963" i="11"/>
  <c r="C964" i="11"/>
  <c r="C965" i="11"/>
  <c r="C966" i="11"/>
  <c r="C967" i="11"/>
  <c r="C968" i="11"/>
  <c r="C969" i="11"/>
  <c r="C970" i="11"/>
  <c r="C971" i="11"/>
  <c r="C972" i="11"/>
  <c r="C973" i="11"/>
  <c r="C974" i="11"/>
  <c r="C975" i="11"/>
  <c r="C976" i="11"/>
  <c r="C977" i="11"/>
  <c r="C978" i="11"/>
  <c r="C979" i="11"/>
  <c r="C980" i="11"/>
  <c r="C981" i="11"/>
  <c r="C982" i="11"/>
  <c r="C983" i="11"/>
  <c r="C984" i="11"/>
  <c r="C985" i="11"/>
  <c r="C986" i="11"/>
  <c r="C987" i="11"/>
  <c r="C988" i="11"/>
  <c r="C989" i="11"/>
  <c r="C990" i="11"/>
  <c r="C991" i="11"/>
  <c r="C992" i="11"/>
  <c r="C993" i="11"/>
  <c r="C994" i="11"/>
  <c r="C995" i="11"/>
  <c r="C996" i="11"/>
  <c r="C997" i="11"/>
  <c r="C998" i="11"/>
  <c r="C999" i="11"/>
  <c r="C1000" i="11"/>
  <c r="C1001" i="11"/>
  <c r="C1002" i="11"/>
  <c r="C1003" i="11"/>
  <c r="C1004" i="11"/>
  <c r="C1005" i="11"/>
  <c r="C1006" i="11"/>
  <c r="C1007" i="11"/>
  <c r="C1008" i="11"/>
  <c r="C1009" i="11"/>
  <c r="C1010" i="11"/>
  <c r="C1011" i="11"/>
  <c r="C1012" i="11"/>
  <c r="C1013" i="11"/>
  <c r="C1014" i="11"/>
  <c r="C1015" i="11"/>
  <c r="C1016" i="11"/>
  <c r="C1017" i="11"/>
  <c r="C1018" i="11"/>
  <c r="C1019" i="11"/>
  <c r="C1020" i="11"/>
  <c r="C1021" i="11"/>
  <c r="C1022" i="11"/>
  <c r="C1023" i="11"/>
  <c r="C1024" i="11"/>
  <c r="C1025" i="11"/>
  <c r="C1026" i="11"/>
  <c r="C1027" i="11"/>
  <c r="C1028" i="11"/>
  <c r="C1029" i="11"/>
  <c r="C1030" i="11"/>
  <c r="C1031" i="11"/>
  <c r="C1032" i="11"/>
  <c r="C1033" i="11"/>
  <c r="C1034" i="11"/>
  <c r="C1035" i="11"/>
  <c r="C1036" i="11"/>
  <c r="C1037" i="11"/>
  <c r="C1038" i="11"/>
  <c r="C1039" i="11"/>
  <c r="C1040" i="11"/>
  <c r="C1041" i="11"/>
  <c r="C1042" i="11"/>
  <c r="C1043" i="11"/>
  <c r="C1044" i="11"/>
  <c r="C1045" i="11"/>
  <c r="C1046" i="11"/>
  <c r="C1047" i="11"/>
  <c r="C1048" i="11"/>
  <c r="C1049" i="11"/>
  <c r="C1050" i="11"/>
  <c r="C1051" i="11"/>
  <c r="C1052" i="11"/>
  <c r="C1053" i="11"/>
  <c r="C1054" i="11"/>
  <c r="C1055" i="11"/>
  <c r="C1056" i="11"/>
  <c r="C1057" i="11"/>
  <c r="C1058" i="11"/>
  <c r="C1059" i="11"/>
  <c r="C1060" i="11"/>
  <c r="C1061" i="11"/>
  <c r="C1062" i="11"/>
  <c r="C1063" i="11"/>
  <c r="C1064" i="11"/>
  <c r="C1065" i="11"/>
  <c r="C1066" i="11"/>
  <c r="C1067" i="11"/>
  <c r="C1068" i="11"/>
  <c r="C1069" i="11"/>
  <c r="C1070" i="11"/>
  <c r="C1071" i="11"/>
  <c r="C1072" i="11"/>
  <c r="C1073" i="11"/>
  <c r="C1074" i="11"/>
  <c r="C1075" i="11"/>
  <c r="C1076" i="11"/>
  <c r="C1077" i="11"/>
  <c r="C1078" i="11"/>
  <c r="C1079" i="11"/>
  <c r="C1080" i="11"/>
  <c r="C1081" i="11"/>
  <c r="C1082" i="11"/>
  <c r="C1083" i="11"/>
  <c r="C1084" i="11"/>
  <c r="C1085" i="11"/>
  <c r="C1086" i="11"/>
  <c r="C1087" i="11"/>
  <c r="C1088" i="11"/>
  <c r="C1089" i="11"/>
  <c r="C1090" i="11"/>
  <c r="C1091" i="11"/>
  <c r="C1092" i="11"/>
  <c r="C1093" i="11"/>
  <c r="C1094" i="11"/>
  <c r="C1095" i="11"/>
  <c r="C1096" i="11"/>
  <c r="C1097" i="11"/>
  <c r="C1098" i="11"/>
  <c r="C1099" i="11"/>
  <c r="C1100" i="11"/>
  <c r="C1101" i="11"/>
  <c r="C1102" i="11"/>
  <c r="C1103" i="11"/>
  <c r="C1104" i="11"/>
  <c r="C1105" i="11"/>
  <c r="C1106" i="11"/>
  <c r="C1107" i="11"/>
  <c r="C1108" i="11"/>
  <c r="C1109" i="11"/>
  <c r="C1110" i="11"/>
  <c r="C1111" i="11"/>
  <c r="C1112" i="11"/>
  <c r="C1113" i="11"/>
  <c r="C1114" i="11"/>
  <c r="C1115" i="11"/>
  <c r="C1116" i="11"/>
  <c r="C1117" i="11"/>
  <c r="C1118" i="11"/>
  <c r="C1119" i="11"/>
  <c r="C1120" i="11"/>
  <c r="C1121" i="11"/>
  <c r="C1122" i="11"/>
  <c r="C1123" i="11"/>
  <c r="C1124" i="11"/>
  <c r="C1125" i="11"/>
  <c r="C1126" i="11"/>
  <c r="C1127" i="11"/>
  <c r="C1128" i="11"/>
  <c r="C1129" i="11"/>
  <c r="C1130" i="11"/>
  <c r="C1131" i="11"/>
  <c r="C1132" i="11"/>
  <c r="C1133" i="11"/>
  <c r="C1134" i="11"/>
  <c r="C1135" i="11"/>
  <c r="C1136" i="11"/>
  <c r="C1137" i="11"/>
  <c r="C1138" i="11"/>
  <c r="C1139" i="11"/>
  <c r="C1140" i="11"/>
  <c r="C1141" i="11"/>
  <c r="C1142" i="11"/>
  <c r="C1143" i="11"/>
  <c r="C1144" i="11"/>
  <c r="C1145" i="11"/>
  <c r="C1146" i="11"/>
  <c r="C1147" i="11"/>
  <c r="C1148" i="11"/>
  <c r="C1149" i="11"/>
  <c r="C1150" i="11"/>
  <c r="C1151" i="11"/>
  <c r="C1152" i="11"/>
  <c r="C1153" i="11"/>
  <c r="C1154" i="11"/>
  <c r="C1155" i="11"/>
  <c r="C1156" i="11"/>
  <c r="C1157" i="11"/>
  <c r="C1158" i="11"/>
  <c r="C1159" i="11"/>
  <c r="C1160" i="11"/>
  <c r="C1161" i="11"/>
  <c r="C1162" i="11"/>
  <c r="C1163" i="11"/>
  <c r="C1164" i="11"/>
  <c r="C1165" i="11"/>
  <c r="C1166" i="11"/>
  <c r="C1167" i="11"/>
  <c r="C1168" i="11"/>
  <c r="C1169" i="11"/>
  <c r="C1170" i="11"/>
  <c r="C1171" i="11"/>
  <c r="C1172" i="11"/>
  <c r="C1173" i="11"/>
  <c r="C1174" i="11"/>
  <c r="C1175" i="11"/>
  <c r="C1176" i="11"/>
  <c r="C1177" i="11"/>
  <c r="C1178" i="11"/>
  <c r="C1179" i="11"/>
  <c r="C1180" i="11"/>
  <c r="C1181" i="11"/>
  <c r="C1182" i="11"/>
  <c r="C1183" i="11"/>
  <c r="C1184" i="11"/>
  <c r="C1185" i="11"/>
  <c r="C1186" i="11"/>
  <c r="C1187" i="11"/>
  <c r="C1188" i="11"/>
  <c r="C1189" i="11"/>
  <c r="C1190" i="11"/>
  <c r="C1191" i="11"/>
  <c r="C1192" i="11"/>
  <c r="C1193" i="11"/>
  <c r="C1194" i="11"/>
  <c r="C1195" i="11"/>
  <c r="C1196" i="11"/>
  <c r="C1197" i="11"/>
  <c r="C1198" i="11"/>
  <c r="C1199" i="11"/>
  <c r="C1200" i="11"/>
  <c r="C1201" i="11"/>
  <c r="C1202" i="11"/>
  <c r="C1203" i="11"/>
  <c r="C1204" i="11"/>
  <c r="C1205" i="11"/>
  <c r="C1206" i="11"/>
  <c r="C1207" i="11"/>
  <c r="C1208" i="11"/>
  <c r="C1209" i="11"/>
  <c r="C1210" i="11"/>
  <c r="C1211" i="11"/>
  <c r="C1212" i="11"/>
  <c r="C1213" i="11"/>
  <c r="C1214" i="11"/>
  <c r="C1215" i="11"/>
  <c r="C1216" i="11"/>
  <c r="C1217" i="11"/>
  <c r="C1218" i="11"/>
  <c r="C1219" i="11"/>
  <c r="C1220" i="11"/>
  <c r="C1221" i="11"/>
  <c r="C1222" i="11"/>
  <c r="C1223" i="11"/>
  <c r="C1224" i="11"/>
  <c r="C1225" i="11"/>
  <c r="C1226" i="11"/>
  <c r="C1227" i="11"/>
  <c r="C1228" i="11"/>
  <c r="C1229" i="11"/>
  <c r="C1230" i="11"/>
  <c r="C1231" i="11"/>
  <c r="C1232" i="11"/>
  <c r="C1233" i="11"/>
  <c r="C1234" i="11"/>
  <c r="C1235" i="11"/>
  <c r="C1236" i="11"/>
  <c r="C1237" i="11"/>
  <c r="C1238" i="11"/>
  <c r="C1239" i="11"/>
  <c r="C1240" i="11"/>
  <c r="C1241" i="11"/>
  <c r="C1242" i="11"/>
  <c r="C1243" i="11"/>
  <c r="C1244" i="11"/>
  <c r="C1245" i="11"/>
  <c r="C1246" i="11"/>
  <c r="C1247" i="11"/>
  <c r="C1248" i="11"/>
  <c r="C1249" i="11"/>
  <c r="C1250" i="11"/>
  <c r="C1251" i="11"/>
  <c r="C1252" i="11"/>
  <c r="C1253" i="11"/>
  <c r="C1254" i="11"/>
  <c r="C1255" i="11"/>
  <c r="C1256" i="11"/>
  <c r="C1257" i="11"/>
  <c r="C1258" i="11"/>
  <c r="C1259" i="11"/>
  <c r="C1260" i="11"/>
  <c r="C1261" i="11"/>
  <c r="C1262" i="11"/>
  <c r="C1263" i="11"/>
  <c r="C1264" i="11"/>
  <c r="C1265" i="11"/>
  <c r="C1266" i="11"/>
  <c r="C1267" i="11"/>
  <c r="C1268" i="11"/>
  <c r="C1269" i="11"/>
  <c r="C1270" i="11"/>
  <c r="C1271" i="11"/>
  <c r="C1272" i="11"/>
  <c r="C1273" i="11"/>
  <c r="C1274" i="11"/>
  <c r="C1275" i="11"/>
  <c r="C1276" i="11"/>
  <c r="C1277" i="11"/>
  <c r="C1278" i="11"/>
  <c r="C1279" i="11"/>
  <c r="C1280" i="11"/>
  <c r="C1281" i="11"/>
  <c r="C1282" i="11"/>
  <c r="C1283" i="11"/>
  <c r="C1284" i="11"/>
  <c r="C1285" i="11"/>
  <c r="C1286" i="11"/>
  <c r="C1287" i="11"/>
  <c r="C1288" i="11"/>
  <c r="C1289" i="11"/>
  <c r="C1290" i="11"/>
  <c r="C1291" i="11"/>
  <c r="C1292" i="11"/>
  <c r="C1293" i="11"/>
  <c r="C1294" i="11"/>
  <c r="C1295" i="11"/>
  <c r="C1296" i="11"/>
  <c r="C1297" i="11"/>
  <c r="C1298" i="11"/>
  <c r="C1299" i="11"/>
  <c r="C1300" i="11"/>
  <c r="C1301" i="11"/>
  <c r="C1302" i="11"/>
  <c r="C1303" i="11"/>
  <c r="C1304" i="11"/>
  <c r="C1305" i="11"/>
  <c r="C1306" i="11"/>
  <c r="C1307" i="11"/>
  <c r="C1308" i="11"/>
  <c r="C1309" i="11"/>
  <c r="C1310" i="11"/>
  <c r="C1311" i="11"/>
  <c r="C1312" i="11"/>
  <c r="C1313" i="11"/>
  <c r="C1314" i="11"/>
  <c r="C1315" i="11"/>
  <c r="C1316" i="11"/>
  <c r="C1317" i="11"/>
  <c r="C1318" i="11"/>
  <c r="C1319" i="11"/>
  <c r="C1320" i="11"/>
  <c r="C1321" i="11"/>
  <c r="C1322" i="11"/>
  <c r="C1323" i="11"/>
  <c r="C1324" i="11"/>
  <c r="C1325" i="11"/>
  <c r="C1326" i="11"/>
  <c r="C1327" i="11"/>
  <c r="C1328" i="11"/>
  <c r="C1329" i="11"/>
  <c r="C1330" i="11"/>
  <c r="C1331" i="11"/>
  <c r="C1332" i="11"/>
  <c r="C1333" i="11"/>
  <c r="C1334" i="11"/>
  <c r="C1335" i="11"/>
  <c r="C1336" i="11"/>
  <c r="C1337" i="11"/>
  <c r="C1338" i="11"/>
  <c r="C1339" i="11"/>
  <c r="C1340" i="11"/>
  <c r="C1341" i="11"/>
  <c r="C1342" i="11"/>
  <c r="C1343" i="11"/>
  <c r="C1344" i="11"/>
  <c r="C1345" i="11"/>
  <c r="C1346" i="11"/>
  <c r="C1347" i="11"/>
  <c r="C1348" i="11"/>
  <c r="C1349" i="11"/>
  <c r="C1350" i="11"/>
  <c r="C1351" i="11"/>
  <c r="C1352" i="11"/>
  <c r="C1353" i="11"/>
  <c r="C1354" i="11"/>
  <c r="C1355" i="11"/>
  <c r="C1356" i="11"/>
  <c r="C1357" i="11"/>
  <c r="C1358" i="11"/>
  <c r="C1359" i="11"/>
  <c r="C1360" i="11"/>
  <c r="C1361" i="11"/>
  <c r="C1362" i="11"/>
  <c r="C1363" i="11"/>
  <c r="C1364" i="11"/>
  <c r="C1365" i="11"/>
  <c r="C1366" i="11"/>
  <c r="C1367" i="11"/>
  <c r="C1368" i="11"/>
  <c r="C1369" i="11"/>
  <c r="C1370" i="11"/>
  <c r="C1371" i="11"/>
  <c r="C1372" i="11"/>
  <c r="C1373" i="11"/>
  <c r="C1374" i="11"/>
  <c r="C1375" i="11"/>
  <c r="C1376" i="11"/>
  <c r="C1377" i="11"/>
  <c r="C1378" i="11"/>
  <c r="C1379" i="11"/>
  <c r="C1380" i="11"/>
  <c r="C1381" i="11"/>
  <c r="C1382" i="11"/>
  <c r="C1383" i="11"/>
  <c r="C1384" i="11"/>
  <c r="C1385" i="11"/>
  <c r="C1386" i="11"/>
  <c r="C1387" i="11"/>
  <c r="C1388" i="11"/>
  <c r="C1389" i="11"/>
  <c r="C1390" i="11"/>
  <c r="C1391" i="11"/>
  <c r="C1392" i="11"/>
  <c r="C1393" i="11"/>
  <c r="C1394" i="11"/>
  <c r="C1395" i="11"/>
  <c r="C1396" i="11"/>
  <c r="C1397" i="11"/>
  <c r="C1398" i="11"/>
  <c r="C1399" i="11"/>
  <c r="C1400" i="11"/>
  <c r="C1401" i="11"/>
  <c r="C1402" i="11"/>
  <c r="C1403" i="11"/>
  <c r="C1404" i="11"/>
  <c r="C1405" i="11"/>
  <c r="C1406" i="11"/>
  <c r="C1407" i="11"/>
  <c r="C1408" i="11"/>
  <c r="C1409" i="11"/>
  <c r="C1410" i="11"/>
  <c r="C1411" i="11"/>
  <c r="C1412" i="11"/>
  <c r="C1413" i="11"/>
  <c r="C1414" i="11"/>
  <c r="C1415" i="11"/>
  <c r="C1416" i="11"/>
  <c r="C1417" i="11"/>
  <c r="C1418" i="11"/>
  <c r="C1419" i="11"/>
  <c r="C1420" i="11"/>
  <c r="C1421" i="11"/>
  <c r="C1422" i="11"/>
  <c r="C1423" i="11"/>
  <c r="C1424" i="11"/>
  <c r="C1425" i="11"/>
  <c r="C1426" i="11"/>
  <c r="C1427" i="11"/>
  <c r="C1428" i="11"/>
  <c r="C1429" i="11"/>
  <c r="C1430" i="11"/>
  <c r="C1431" i="11"/>
  <c r="C1432" i="11"/>
  <c r="C1433" i="11"/>
  <c r="C1434" i="11"/>
  <c r="C1435" i="11"/>
  <c r="C1436" i="11"/>
  <c r="C1437" i="11"/>
  <c r="C1438" i="11"/>
  <c r="C1439" i="11"/>
  <c r="C1440" i="11"/>
  <c r="C1441" i="11"/>
  <c r="C1442" i="11"/>
  <c r="C1443" i="11"/>
  <c r="C1444" i="11"/>
  <c r="C1445" i="11"/>
  <c r="C1446" i="11"/>
  <c r="C1447" i="11"/>
  <c r="C1448" i="11"/>
  <c r="C1449" i="11"/>
  <c r="C1450" i="11"/>
  <c r="C1451" i="11"/>
  <c r="C1452" i="11"/>
  <c r="C1453" i="11"/>
  <c r="C1454" i="11"/>
  <c r="C1455" i="11"/>
  <c r="C1456" i="11"/>
  <c r="C1457" i="11"/>
  <c r="C1458" i="11"/>
  <c r="C1459" i="11"/>
  <c r="C1460" i="11"/>
  <c r="C1461" i="11"/>
  <c r="C1462" i="11"/>
  <c r="C1463" i="11"/>
  <c r="C1464" i="11"/>
  <c r="C1465" i="11"/>
  <c r="C1466" i="11"/>
  <c r="C1467" i="11"/>
  <c r="C1468" i="11"/>
  <c r="C1469" i="11"/>
  <c r="C1470" i="11"/>
  <c r="C1471" i="11"/>
  <c r="C1472" i="11"/>
  <c r="C1473" i="11"/>
  <c r="C1474" i="11"/>
  <c r="C1475" i="11"/>
  <c r="C1476" i="11"/>
  <c r="C1477" i="11"/>
  <c r="C1478" i="11"/>
  <c r="C1479" i="11"/>
  <c r="C1480" i="11"/>
  <c r="C1481" i="11"/>
  <c r="C1482" i="11"/>
  <c r="C1483" i="11"/>
  <c r="C1484" i="11"/>
  <c r="C1485" i="11"/>
  <c r="C1486" i="11"/>
  <c r="C1487" i="11"/>
  <c r="C1488" i="11"/>
  <c r="C1489" i="11"/>
  <c r="C1490" i="11"/>
  <c r="C1491" i="11"/>
  <c r="C1492" i="11"/>
  <c r="C1493" i="11"/>
  <c r="C1494" i="11"/>
  <c r="C1495" i="11"/>
  <c r="C1496" i="11"/>
  <c r="C1497" i="11"/>
  <c r="C1498" i="11"/>
  <c r="C1499" i="11"/>
  <c r="C1500" i="11"/>
  <c r="C1501" i="11"/>
  <c r="C1502" i="11"/>
  <c r="C1503" i="11"/>
  <c r="C1504" i="11"/>
  <c r="C1505" i="11"/>
  <c r="C1506" i="11"/>
  <c r="C1507" i="11"/>
  <c r="C1508" i="11"/>
  <c r="C1509" i="11"/>
  <c r="C1510" i="11"/>
  <c r="C1511" i="11"/>
  <c r="C1512" i="11"/>
  <c r="C1513" i="11"/>
  <c r="C1514" i="11"/>
  <c r="C1515" i="11"/>
  <c r="C1516" i="11"/>
  <c r="C1517" i="11"/>
  <c r="C1518" i="11"/>
  <c r="C1519" i="11"/>
  <c r="C1520" i="11"/>
  <c r="C1521" i="11"/>
  <c r="C1522" i="11"/>
  <c r="C1523" i="11"/>
  <c r="C1524" i="11"/>
  <c r="C1525" i="11"/>
  <c r="C1526" i="11"/>
  <c r="C1527" i="11"/>
  <c r="C1528" i="11"/>
  <c r="C1529" i="11"/>
  <c r="C1530" i="11"/>
  <c r="C1531" i="11"/>
  <c r="C1532" i="11"/>
  <c r="C1533" i="11"/>
  <c r="C1534" i="11"/>
  <c r="C1535" i="11"/>
  <c r="C1536" i="11"/>
  <c r="C1537" i="11"/>
  <c r="C1538" i="11"/>
  <c r="C1539" i="11"/>
  <c r="C1540" i="11"/>
  <c r="C1541" i="11"/>
  <c r="C1542" i="11"/>
  <c r="C1543" i="11"/>
  <c r="C1544" i="11"/>
  <c r="C1545" i="11"/>
  <c r="C1546" i="11"/>
  <c r="C1547" i="11"/>
  <c r="C1548" i="11"/>
  <c r="C1549" i="11"/>
  <c r="C1550" i="11"/>
  <c r="C1551" i="11"/>
  <c r="C1552" i="11"/>
  <c r="C1553" i="11"/>
  <c r="C1554" i="11"/>
  <c r="C1555" i="11"/>
  <c r="C1556" i="11"/>
  <c r="C1557" i="11"/>
  <c r="C1558" i="11"/>
  <c r="C1559" i="11"/>
  <c r="C1560" i="11"/>
  <c r="C1561" i="11"/>
  <c r="C1562" i="11"/>
  <c r="C1563" i="11"/>
  <c r="C1564" i="11"/>
  <c r="C1565" i="11"/>
  <c r="C1566" i="11"/>
  <c r="C1567" i="11"/>
  <c r="C1568" i="11"/>
  <c r="C1569" i="11"/>
  <c r="C1570" i="11"/>
  <c r="C1571" i="11"/>
  <c r="C1572" i="11"/>
  <c r="C1573" i="11"/>
  <c r="C1574" i="11"/>
  <c r="C1575" i="11"/>
  <c r="C1576" i="11"/>
  <c r="C1577" i="11"/>
  <c r="C1578" i="11"/>
  <c r="C1579" i="11"/>
  <c r="C1580" i="11"/>
  <c r="C1581" i="11"/>
  <c r="C1582" i="11"/>
  <c r="C1583" i="11"/>
  <c r="C1584" i="11"/>
  <c r="C1585" i="11"/>
  <c r="C1586" i="11"/>
  <c r="C1587" i="11"/>
  <c r="C1588" i="11"/>
  <c r="C1589" i="11"/>
  <c r="C1590" i="11"/>
  <c r="C1591" i="11"/>
  <c r="C1592" i="11"/>
  <c r="C1593" i="11"/>
  <c r="C1594" i="11"/>
  <c r="C1595" i="11"/>
  <c r="C1596" i="11"/>
  <c r="C1597" i="11"/>
  <c r="C1598" i="11"/>
  <c r="C1599" i="11"/>
  <c r="C1600" i="11"/>
  <c r="C1601" i="11"/>
  <c r="C1602" i="11"/>
  <c r="C1603" i="11"/>
  <c r="C1604" i="11"/>
  <c r="C1605" i="11"/>
  <c r="C1606" i="11"/>
  <c r="C1607" i="11"/>
  <c r="C1608" i="11"/>
  <c r="C1609" i="11"/>
  <c r="C1610" i="11"/>
  <c r="C1611" i="11"/>
  <c r="C1612" i="11"/>
  <c r="C1613" i="11"/>
  <c r="C1614" i="11"/>
  <c r="C1615" i="11"/>
  <c r="C1616" i="11"/>
  <c r="C1617" i="11"/>
  <c r="C1618" i="11"/>
  <c r="C1619" i="11"/>
  <c r="C1620" i="11"/>
  <c r="C1621" i="11"/>
  <c r="C1622" i="11"/>
  <c r="C1623" i="11"/>
  <c r="C1624" i="11"/>
  <c r="C1625" i="11"/>
  <c r="C1626" i="11"/>
  <c r="C1627" i="11"/>
  <c r="C1628" i="11"/>
  <c r="C1629" i="11"/>
  <c r="C1630" i="11"/>
  <c r="C1631" i="11"/>
  <c r="C1632" i="11"/>
  <c r="C1633" i="11"/>
  <c r="C1634" i="11"/>
  <c r="C1635" i="11"/>
  <c r="C1636" i="11"/>
  <c r="C1637" i="11"/>
  <c r="C1638" i="11"/>
  <c r="C1639" i="11"/>
  <c r="C1640" i="11"/>
  <c r="C1641" i="11"/>
  <c r="C1642" i="11"/>
  <c r="C1643" i="11"/>
  <c r="C1644" i="11"/>
  <c r="C1645" i="11"/>
  <c r="C1646" i="11"/>
  <c r="C1647" i="11"/>
  <c r="C1648" i="11"/>
  <c r="C1649" i="11"/>
  <c r="C1650" i="11"/>
  <c r="C1651" i="11"/>
  <c r="C1652" i="11"/>
  <c r="C1653" i="11"/>
  <c r="C1654" i="11"/>
  <c r="C1655" i="11"/>
  <c r="C1656" i="11"/>
  <c r="C1657" i="11"/>
  <c r="C1658" i="11"/>
  <c r="C1659" i="11"/>
  <c r="C1660" i="11"/>
  <c r="C1661" i="11"/>
  <c r="C1662" i="11"/>
  <c r="C1663" i="11"/>
  <c r="C1664" i="11"/>
  <c r="C1665" i="11"/>
  <c r="C1666" i="11"/>
  <c r="C1667" i="11"/>
  <c r="C1668" i="11"/>
  <c r="C1669" i="11"/>
  <c r="C1670" i="11"/>
  <c r="C1671" i="11"/>
  <c r="C1672" i="11"/>
  <c r="C1673" i="11"/>
  <c r="C1674" i="11"/>
  <c r="C1675" i="11"/>
  <c r="C1676" i="11"/>
  <c r="C1677" i="11"/>
  <c r="C1678" i="11"/>
  <c r="C1679" i="11"/>
  <c r="C1680" i="11"/>
  <c r="C1681" i="11"/>
  <c r="C1682" i="11"/>
  <c r="C1683" i="11"/>
  <c r="C1684" i="11"/>
  <c r="C1685" i="11"/>
  <c r="C1686" i="11"/>
  <c r="C1687" i="11"/>
  <c r="C1688" i="11"/>
  <c r="C1689" i="11"/>
  <c r="C1690" i="11"/>
  <c r="C1691" i="11"/>
  <c r="C1692" i="11"/>
  <c r="C1693" i="11"/>
  <c r="C1694" i="11"/>
  <c r="C1695" i="11"/>
  <c r="C1696" i="11"/>
  <c r="C1697" i="11"/>
  <c r="C1698" i="11"/>
  <c r="C1699" i="11"/>
  <c r="C1700" i="11"/>
  <c r="C1701" i="11"/>
  <c r="C1702" i="11"/>
  <c r="C1703" i="11"/>
  <c r="C1704" i="11"/>
  <c r="C1705" i="11"/>
  <c r="C1706" i="11"/>
  <c r="C1707" i="11"/>
  <c r="C1708" i="11"/>
  <c r="C1709" i="11"/>
  <c r="C1710" i="11"/>
  <c r="C1711" i="11"/>
  <c r="C1712" i="11"/>
  <c r="C1713" i="11"/>
  <c r="C1714" i="11"/>
  <c r="C1715" i="11"/>
  <c r="C1716" i="11"/>
  <c r="C1717" i="11"/>
  <c r="C1718" i="11"/>
  <c r="C1719" i="11"/>
  <c r="C1720" i="11"/>
  <c r="C1721" i="11"/>
  <c r="C1722" i="11"/>
  <c r="C1723" i="11"/>
  <c r="C1724" i="11"/>
  <c r="C1725" i="11"/>
  <c r="C1726" i="11"/>
  <c r="C1727" i="11"/>
  <c r="C1728" i="11"/>
  <c r="C1729" i="11"/>
  <c r="C1730" i="11"/>
  <c r="C1731" i="11"/>
  <c r="C1732" i="11"/>
  <c r="C1733" i="11"/>
  <c r="C1734" i="11"/>
  <c r="C1735" i="11"/>
  <c r="C1736" i="11"/>
  <c r="C1737" i="11"/>
  <c r="C1738" i="11"/>
  <c r="C1739" i="11"/>
  <c r="C1740" i="11"/>
  <c r="C1741" i="11"/>
  <c r="C1742" i="11"/>
  <c r="C1743" i="11"/>
  <c r="C1744" i="11"/>
  <c r="C1745" i="11"/>
  <c r="C1746" i="11"/>
  <c r="C1747" i="11"/>
  <c r="C1748" i="11"/>
  <c r="C1749" i="11"/>
  <c r="C1750" i="11"/>
  <c r="C1751" i="11"/>
  <c r="C1752" i="11"/>
  <c r="C1753" i="11"/>
  <c r="C1754" i="11"/>
  <c r="C1755" i="11"/>
  <c r="C1756" i="11"/>
  <c r="C1757" i="11"/>
  <c r="C1758" i="11"/>
  <c r="C1759" i="11"/>
  <c r="C1760" i="11"/>
  <c r="C1761" i="11"/>
  <c r="C1762" i="11"/>
  <c r="C1763" i="11"/>
  <c r="C1764" i="11"/>
  <c r="C1765" i="11"/>
  <c r="C1766" i="11"/>
  <c r="C1767" i="11"/>
  <c r="C1768" i="11"/>
  <c r="C1769" i="11"/>
  <c r="C1770" i="11"/>
  <c r="C1771" i="11"/>
  <c r="C1772" i="11"/>
  <c r="C1773" i="11"/>
  <c r="C1774" i="11"/>
  <c r="C1775" i="11"/>
  <c r="C1776" i="11"/>
  <c r="C1777" i="11"/>
  <c r="C1778" i="11"/>
  <c r="C1779" i="11"/>
  <c r="C1780" i="11"/>
  <c r="C1781" i="11"/>
  <c r="C1782" i="11"/>
  <c r="C1783" i="11"/>
  <c r="C1784" i="11"/>
  <c r="C1785" i="11"/>
  <c r="C1786" i="11"/>
  <c r="C1787" i="11"/>
  <c r="C1788" i="11"/>
  <c r="C1789" i="11"/>
  <c r="C1790" i="11"/>
  <c r="C1791" i="11"/>
  <c r="C1792" i="11"/>
  <c r="C1793" i="11"/>
  <c r="C1794" i="11"/>
  <c r="C1795" i="11"/>
  <c r="C1796" i="11"/>
  <c r="C1797" i="11"/>
  <c r="C1798" i="11"/>
  <c r="C1799" i="11"/>
  <c r="C1800" i="11"/>
  <c r="C1801" i="11"/>
  <c r="C1802" i="11"/>
  <c r="C1803" i="11"/>
  <c r="C1804" i="11"/>
  <c r="C1805" i="11"/>
  <c r="C1806" i="11"/>
  <c r="C1807" i="11"/>
  <c r="C1808" i="11"/>
  <c r="C1809" i="11"/>
  <c r="C1810" i="11"/>
  <c r="C1811" i="11"/>
  <c r="C1812" i="11"/>
  <c r="C1813" i="11"/>
  <c r="C1814" i="11"/>
  <c r="C1815" i="11"/>
  <c r="C1816" i="11"/>
  <c r="C1817" i="11"/>
  <c r="C1818" i="11"/>
  <c r="C1819" i="11"/>
  <c r="C1820" i="11"/>
  <c r="C1821" i="11"/>
  <c r="C1822" i="11"/>
  <c r="C1823" i="11"/>
  <c r="C1824" i="11"/>
  <c r="C1825" i="11"/>
  <c r="C1826" i="11"/>
  <c r="C1827" i="11"/>
  <c r="C1828" i="11"/>
  <c r="C1829" i="11"/>
  <c r="C1830" i="11"/>
  <c r="C1831" i="11"/>
  <c r="C1832" i="11"/>
  <c r="C1833" i="11"/>
  <c r="C1834" i="11"/>
  <c r="C1835" i="11"/>
  <c r="C1836" i="11"/>
  <c r="C1837" i="11"/>
  <c r="C1838" i="11"/>
  <c r="C1839" i="11"/>
  <c r="C1840" i="11"/>
  <c r="C1841" i="11"/>
  <c r="C1842" i="11"/>
  <c r="C1843" i="11"/>
  <c r="C1844" i="11"/>
  <c r="C1845" i="11"/>
  <c r="C1846" i="11"/>
  <c r="C1847" i="11"/>
  <c r="C1848" i="11"/>
  <c r="C1849" i="11"/>
  <c r="C1850" i="11"/>
  <c r="C1851" i="11"/>
  <c r="C1852" i="11"/>
  <c r="C1853" i="11"/>
  <c r="C1854" i="11"/>
  <c r="C1855" i="11"/>
  <c r="C1856" i="11"/>
  <c r="C1857" i="11"/>
  <c r="C1858" i="11"/>
  <c r="C1859" i="11"/>
  <c r="C1860" i="11"/>
  <c r="C1861" i="11"/>
  <c r="C1862" i="11"/>
  <c r="C1863" i="11"/>
  <c r="C1864" i="11"/>
  <c r="C1865" i="11"/>
  <c r="C1866" i="11"/>
  <c r="C1867" i="11"/>
  <c r="C1868" i="11"/>
  <c r="C1869" i="11"/>
  <c r="C1870" i="11"/>
  <c r="C1871" i="11"/>
  <c r="C1872" i="11"/>
  <c r="C1873" i="11"/>
  <c r="C1874" i="11"/>
  <c r="C1875" i="11"/>
  <c r="C1876" i="11"/>
  <c r="C1877" i="11"/>
  <c r="C1878" i="11"/>
  <c r="C1879" i="11"/>
  <c r="C1880" i="11"/>
  <c r="C1881" i="11"/>
  <c r="C1882" i="11"/>
  <c r="C1883" i="11"/>
  <c r="C1884" i="11"/>
  <c r="C1885" i="11"/>
  <c r="C1886" i="11"/>
  <c r="C1887" i="11"/>
  <c r="C1888" i="11"/>
  <c r="C1889" i="11"/>
  <c r="C1890" i="11"/>
  <c r="C1891" i="11"/>
  <c r="C1892" i="11"/>
  <c r="C1893" i="11"/>
  <c r="C1894" i="11"/>
  <c r="C1895" i="11"/>
  <c r="C1896" i="11"/>
  <c r="C1897" i="11"/>
  <c r="C1898" i="11"/>
  <c r="C1899" i="11"/>
  <c r="C1900" i="11"/>
  <c r="C1901" i="11"/>
  <c r="C1902" i="11"/>
  <c r="C1903" i="11"/>
  <c r="C1904" i="11"/>
  <c r="C1905" i="11"/>
  <c r="C1906" i="11"/>
  <c r="C1907" i="11"/>
  <c r="C1908" i="11"/>
  <c r="C1909" i="11"/>
  <c r="C1910" i="11"/>
  <c r="C1911" i="11"/>
  <c r="C1912" i="11"/>
  <c r="C1913" i="11"/>
  <c r="C1914" i="11"/>
  <c r="C1915" i="11"/>
  <c r="C1916" i="11"/>
  <c r="C1917" i="11"/>
  <c r="C1918" i="11"/>
  <c r="C1919" i="11"/>
  <c r="C1920" i="11"/>
  <c r="C1921" i="11"/>
  <c r="C1922" i="11"/>
  <c r="C1923" i="11"/>
  <c r="C1924" i="11"/>
  <c r="C1925" i="11"/>
  <c r="C1926" i="11"/>
  <c r="C1927" i="11"/>
  <c r="C1928" i="11"/>
  <c r="C1929" i="11"/>
  <c r="C1930" i="11"/>
  <c r="C1931" i="11"/>
  <c r="C1932" i="11"/>
  <c r="C1933" i="11"/>
  <c r="C1934" i="11"/>
  <c r="C1935" i="11"/>
  <c r="C1936" i="11"/>
  <c r="C1937" i="11"/>
  <c r="C1938" i="11"/>
  <c r="C1939" i="11"/>
  <c r="C1940" i="11"/>
  <c r="C1941" i="11"/>
  <c r="C1942" i="11"/>
  <c r="C1943" i="11"/>
  <c r="C1944" i="11"/>
  <c r="C1945" i="11"/>
  <c r="C1946" i="11"/>
  <c r="C1947" i="11"/>
  <c r="C1948" i="11"/>
  <c r="C1949" i="11"/>
  <c r="C1950" i="11"/>
  <c r="C1951" i="11"/>
  <c r="C1952" i="11"/>
  <c r="C1953" i="11"/>
  <c r="C1954" i="11"/>
  <c r="C1955" i="11"/>
  <c r="C1956" i="11"/>
  <c r="C1957" i="11"/>
  <c r="C1958" i="11"/>
  <c r="C1959" i="11"/>
  <c r="C1960" i="11"/>
  <c r="C1961" i="11"/>
  <c r="C1962" i="11"/>
  <c r="C1963" i="11"/>
  <c r="C1964" i="11"/>
  <c r="C1965" i="11"/>
  <c r="C1966" i="11"/>
  <c r="C1967" i="11"/>
  <c r="C1968" i="11"/>
  <c r="C1969" i="11"/>
  <c r="C1970" i="11"/>
  <c r="C1971" i="11"/>
  <c r="C1972" i="11"/>
  <c r="C1973" i="11"/>
  <c r="C1974" i="11"/>
  <c r="C1975" i="11"/>
  <c r="C1976" i="11"/>
  <c r="C1977" i="11"/>
  <c r="C1978" i="11"/>
  <c r="C1979" i="11"/>
  <c r="C1980" i="11"/>
  <c r="C1981" i="11"/>
  <c r="C1982" i="11"/>
  <c r="C1983" i="11"/>
  <c r="C1984" i="11"/>
  <c r="C1985" i="11"/>
  <c r="C1986" i="11"/>
  <c r="C1987" i="11"/>
  <c r="C1988" i="11"/>
  <c r="C1989" i="11"/>
  <c r="C1990" i="11"/>
  <c r="C1991" i="11"/>
  <c r="C1992" i="11"/>
  <c r="C1993" i="11"/>
  <c r="C1994" i="11"/>
  <c r="C1995" i="11"/>
  <c r="C1996" i="11"/>
  <c r="C1997" i="11"/>
  <c r="C1998" i="11"/>
  <c r="C1999" i="11"/>
  <c r="C2000" i="11"/>
  <c r="C2001" i="11"/>
  <c r="C2002" i="11"/>
  <c r="C2003" i="11"/>
  <c r="C2004" i="11"/>
  <c r="C2005" i="11"/>
  <c r="C2006" i="11"/>
  <c r="C2007" i="11"/>
  <c r="C2008" i="11"/>
  <c r="C2009" i="11"/>
  <c r="C2010" i="11"/>
  <c r="C2011" i="11"/>
  <c r="C2012" i="11"/>
  <c r="C2013" i="11"/>
  <c r="C2014" i="11"/>
  <c r="C2015" i="11"/>
  <c r="C2016" i="11"/>
  <c r="C2017" i="11"/>
  <c r="C2018" i="11"/>
  <c r="C2019" i="11"/>
  <c r="C2020" i="11"/>
  <c r="C2021" i="11"/>
  <c r="C2022" i="11"/>
  <c r="C2023" i="11"/>
  <c r="C2024" i="11"/>
  <c r="C2025" i="11"/>
  <c r="C2026" i="11"/>
  <c r="C2027" i="11"/>
  <c r="C2028" i="11"/>
  <c r="C2029" i="11"/>
  <c r="C2030" i="11"/>
  <c r="C2031" i="11"/>
  <c r="C2032" i="11"/>
  <c r="C2033" i="11"/>
  <c r="C2034" i="11"/>
  <c r="C2035" i="11"/>
  <c r="C2036" i="11"/>
  <c r="C2037" i="11"/>
  <c r="C2038" i="11"/>
  <c r="C2039" i="11"/>
  <c r="C2040" i="11"/>
  <c r="C2041" i="11"/>
  <c r="C2042" i="11"/>
  <c r="C2043" i="11"/>
  <c r="C2044" i="11"/>
  <c r="C2045" i="11"/>
  <c r="C2046" i="11"/>
  <c r="C2047" i="11"/>
  <c r="C2048" i="11"/>
  <c r="C2049" i="11"/>
  <c r="C2050" i="11"/>
  <c r="C2051" i="11"/>
  <c r="C2052" i="11"/>
  <c r="C2053" i="11"/>
  <c r="C2054" i="11"/>
  <c r="C2055" i="11"/>
  <c r="C2056" i="11"/>
  <c r="C2057" i="11"/>
  <c r="C2058" i="11"/>
  <c r="C2059" i="11"/>
  <c r="C2060" i="11"/>
  <c r="C2061" i="11"/>
  <c r="C2062" i="11"/>
  <c r="C2063" i="11"/>
  <c r="C2064" i="11"/>
  <c r="C2065" i="11"/>
  <c r="C2066" i="11"/>
  <c r="C2067" i="11"/>
  <c r="C2068" i="11"/>
  <c r="C2069" i="11"/>
  <c r="C2070" i="11"/>
  <c r="C2071" i="11"/>
  <c r="C2072" i="11"/>
  <c r="C2073" i="11"/>
  <c r="C2074" i="11"/>
  <c r="C2075" i="11"/>
  <c r="C2076" i="11"/>
  <c r="C2077" i="11"/>
  <c r="C2078" i="11"/>
  <c r="C2079" i="11"/>
  <c r="C2080" i="11"/>
  <c r="C2081" i="11"/>
  <c r="C2082" i="11"/>
  <c r="C2083" i="11"/>
  <c r="C2084" i="11"/>
  <c r="C2085" i="11"/>
  <c r="C2086" i="11"/>
  <c r="C2087" i="11"/>
  <c r="C2088" i="11"/>
  <c r="C2089" i="11"/>
  <c r="C2090" i="11"/>
  <c r="C2091" i="11"/>
  <c r="C2092" i="11"/>
  <c r="C2093" i="11"/>
  <c r="C2094" i="11"/>
  <c r="C2095" i="11"/>
  <c r="C2096" i="11"/>
  <c r="C2097" i="11"/>
  <c r="C2098" i="11"/>
  <c r="C2099" i="11"/>
  <c r="C2100" i="11"/>
  <c r="C2101" i="11"/>
  <c r="C2102" i="11"/>
  <c r="C2103" i="11"/>
  <c r="C2104" i="11"/>
  <c r="C2105" i="11"/>
  <c r="C2106" i="11"/>
  <c r="C2107" i="11"/>
  <c r="C2108" i="11"/>
  <c r="C2109" i="11"/>
  <c r="C2110" i="11"/>
  <c r="C2111" i="11"/>
  <c r="C2112" i="11"/>
  <c r="C2113" i="11"/>
  <c r="C2114" i="11"/>
  <c r="C2115" i="11"/>
  <c r="C2116" i="11"/>
  <c r="C2117" i="11"/>
  <c r="C2118" i="11"/>
  <c r="C2119" i="11"/>
  <c r="C2120" i="11"/>
  <c r="C2121" i="11"/>
  <c r="C2122" i="11"/>
  <c r="C2123" i="11"/>
  <c r="C2124" i="11"/>
  <c r="C2125" i="11"/>
  <c r="C2126" i="11"/>
  <c r="C2127" i="11"/>
  <c r="C2128" i="11"/>
  <c r="C2129" i="11"/>
  <c r="C2130" i="11"/>
  <c r="C2131" i="11"/>
  <c r="C2132" i="11"/>
  <c r="C2133" i="11"/>
  <c r="C2134" i="11"/>
  <c r="C2135" i="11"/>
  <c r="C2136" i="11"/>
  <c r="C2137" i="11"/>
  <c r="C2138" i="11"/>
  <c r="C2139" i="11"/>
  <c r="C2140" i="11"/>
  <c r="C2141" i="11"/>
  <c r="C2142" i="11"/>
  <c r="C2143" i="11"/>
  <c r="C2144" i="11"/>
  <c r="C2145" i="11"/>
  <c r="C2146" i="11"/>
  <c r="C2147" i="11"/>
  <c r="C2148" i="11"/>
  <c r="C2149" i="11"/>
  <c r="C2150" i="11"/>
  <c r="C2151" i="11"/>
  <c r="C2152" i="11"/>
  <c r="C2153" i="11"/>
  <c r="C2154" i="11"/>
  <c r="C2155" i="11"/>
  <c r="C2156" i="11"/>
  <c r="C2157" i="11"/>
  <c r="C2158" i="11"/>
  <c r="C2159" i="11"/>
  <c r="C2160" i="11"/>
  <c r="C2161" i="11"/>
  <c r="C2162" i="11"/>
  <c r="C2163" i="11"/>
  <c r="C2164" i="11"/>
  <c r="C2165" i="11"/>
  <c r="C2166" i="11"/>
  <c r="C2167" i="11"/>
  <c r="C2168" i="11"/>
  <c r="C2169" i="11"/>
  <c r="C2170" i="11"/>
  <c r="C2171" i="11"/>
  <c r="C2172" i="11"/>
  <c r="C2173" i="11"/>
  <c r="C2174" i="11"/>
  <c r="C2175" i="11"/>
  <c r="C2176" i="11"/>
  <c r="C2177" i="11"/>
  <c r="C2178" i="11"/>
  <c r="C2179" i="11"/>
  <c r="C2180" i="11"/>
  <c r="C2181" i="11"/>
  <c r="C2182" i="11"/>
  <c r="C2183" i="11"/>
  <c r="C2184" i="11"/>
  <c r="C2185" i="11"/>
  <c r="C2186" i="11"/>
  <c r="C2187" i="11"/>
  <c r="C2188" i="11"/>
  <c r="C2189" i="11"/>
  <c r="C2190" i="11"/>
  <c r="C2191" i="11"/>
  <c r="C2192" i="11"/>
  <c r="C2193" i="11"/>
  <c r="C2194" i="11"/>
  <c r="C2195" i="11"/>
  <c r="C2196" i="11"/>
  <c r="C2197" i="11"/>
  <c r="C2198" i="11"/>
  <c r="C2199" i="11"/>
  <c r="C2200" i="11"/>
  <c r="C2201" i="11"/>
  <c r="C2202" i="11"/>
  <c r="C2203" i="11"/>
  <c r="C2204" i="11"/>
  <c r="C2205" i="11"/>
  <c r="C2206" i="11"/>
  <c r="C2207" i="11"/>
  <c r="C2208" i="11"/>
  <c r="C2209" i="11"/>
  <c r="C2210" i="11"/>
  <c r="C2211" i="11"/>
  <c r="C2212" i="11"/>
  <c r="C2213" i="11"/>
  <c r="C2214" i="11"/>
  <c r="C2215" i="11"/>
  <c r="C2216" i="11"/>
  <c r="C2217" i="11"/>
  <c r="C2218" i="11"/>
  <c r="C2219" i="11"/>
  <c r="C2220" i="11"/>
  <c r="C2221" i="11"/>
  <c r="C2222" i="11"/>
  <c r="C2223" i="11"/>
  <c r="C2224" i="11"/>
  <c r="C2225" i="11"/>
  <c r="C2226" i="11"/>
  <c r="C2227" i="11"/>
  <c r="C2228" i="11"/>
  <c r="C2229" i="11"/>
  <c r="C2230" i="11"/>
  <c r="C2231" i="11"/>
  <c r="C2232" i="11"/>
  <c r="C2233" i="11"/>
  <c r="C2234" i="11"/>
  <c r="C2235" i="11"/>
  <c r="C2236" i="11"/>
  <c r="C2237" i="11"/>
  <c r="C2238" i="11"/>
  <c r="C2239" i="11"/>
  <c r="C2240" i="11"/>
  <c r="C2241" i="11"/>
  <c r="C2242" i="11"/>
  <c r="C2243" i="11"/>
  <c r="C2244" i="11"/>
  <c r="C2245" i="11"/>
  <c r="C2246" i="11"/>
  <c r="C2247" i="11"/>
  <c r="C2248" i="11"/>
  <c r="C2249" i="11"/>
  <c r="C2250" i="11"/>
  <c r="C2251" i="11"/>
  <c r="C2252" i="11"/>
  <c r="C2253" i="11"/>
  <c r="C2254" i="11"/>
  <c r="C2255" i="11"/>
  <c r="C2256" i="11"/>
  <c r="C2257" i="11"/>
  <c r="C2258" i="11"/>
  <c r="C2259" i="11"/>
  <c r="C2260" i="11"/>
  <c r="C2261" i="11"/>
  <c r="C2262" i="11"/>
  <c r="C2263" i="11"/>
  <c r="C2264" i="11"/>
  <c r="C2265" i="11"/>
  <c r="C2266" i="11"/>
  <c r="C2267" i="11"/>
  <c r="C2268" i="11"/>
  <c r="C2269" i="11"/>
  <c r="C2270" i="11"/>
  <c r="C2271" i="11"/>
  <c r="C2272" i="11"/>
  <c r="C2273" i="11"/>
  <c r="C2274" i="11"/>
  <c r="C2275" i="11"/>
  <c r="C2276" i="11"/>
  <c r="C2277" i="11"/>
  <c r="C2278" i="11"/>
  <c r="C2279" i="11"/>
  <c r="C2280" i="11"/>
  <c r="C2281" i="11"/>
  <c r="C2282" i="11"/>
  <c r="C2283" i="11"/>
  <c r="C2284" i="11"/>
  <c r="C2285" i="11"/>
  <c r="C2286" i="11"/>
  <c r="C2287" i="11"/>
  <c r="C2288" i="11"/>
  <c r="C2289" i="11"/>
  <c r="C2290" i="11"/>
  <c r="C2291" i="11"/>
  <c r="C2292" i="11"/>
  <c r="C2293" i="11"/>
  <c r="C2294" i="11"/>
  <c r="C2295" i="11"/>
  <c r="C2296" i="11"/>
  <c r="C2297" i="11"/>
  <c r="C2298" i="11"/>
  <c r="C2299" i="11"/>
  <c r="C2300" i="11"/>
  <c r="C2301" i="11"/>
  <c r="C2302" i="11"/>
  <c r="C2303" i="11"/>
  <c r="C2304" i="11"/>
  <c r="C2305" i="11"/>
  <c r="C2306" i="11"/>
  <c r="C2307" i="11"/>
  <c r="C2308" i="11"/>
  <c r="C2309" i="11"/>
  <c r="C2310" i="11"/>
  <c r="C2311" i="11"/>
  <c r="C2312" i="11"/>
  <c r="C2313" i="11"/>
  <c r="C2314" i="11"/>
  <c r="C2315" i="11"/>
  <c r="C2316" i="11"/>
  <c r="C2317" i="11"/>
  <c r="C2318" i="11"/>
  <c r="C2319" i="11"/>
  <c r="C2320" i="11"/>
  <c r="C2321" i="11"/>
  <c r="C2322" i="11"/>
  <c r="C2323" i="11"/>
  <c r="C2324" i="11"/>
  <c r="C2325" i="11"/>
  <c r="C2326" i="11"/>
  <c r="C2327" i="11"/>
  <c r="C2328" i="11"/>
  <c r="C2329" i="11"/>
  <c r="C2330" i="11"/>
  <c r="C2331" i="11"/>
  <c r="C2332" i="11"/>
  <c r="C2333" i="11"/>
  <c r="C2334" i="11"/>
  <c r="C2335" i="11"/>
  <c r="C2336" i="11"/>
  <c r="C2337" i="11"/>
  <c r="C2338" i="11"/>
  <c r="C2339" i="11"/>
  <c r="C2340" i="11"/>
  <c r="C2341" i="11"/>
  <c r="C2342" i="11"/>
  <c r="C2343" i="11"/>
  <c r="C2344" i="11"/>
  <c r="C2345" i="11"/>
  <c r="C2346" i="11"/>
  <c r="C2347" i="11"/>
  <c r="C2348" i="11"/>
  <c r="C2349" i="11"/>
  <c r="C2350" i="11"/>
  <c r="C2351" i="11"/>
  <c r="C2352" i="11"/>
  <c r="C2353" i="11"/>
  <c r="C2354" i="11"/>
  <c r="C2355" i="11"/>
  <c r="C2356" i="11"/>
  <c r="C2357" i="11"/>
  <c r="C2358" i="11"/>
  <c r="C2359" i="11"/>
  <c r="C2360" i="11"/>
  <c r="C2361" i="11"/>
  <c r="C2362" i="11"/>
  <c r="C2363" i="11"/>
  <c r="C2364" i="11"/>
  <c r="C2365" i="11"/>
  <c r="C2366" i="11"/>
  <c r="C2367" i="11"/>
  <c r="C2368" i="11"/>
  <c r="C2369" i="11"/>
  <c r="C2370" i="11"/>
  <c r="C2371" i="11"/>
  <c r="C2372" i="11"/>
  <c r="C2373" i="11"/>
  <c r="C2374" i="11"/>
  <c r="C2375" i="11"/>
  <c r="C2376" i="11"/>
  <c r="C2377" i="11"/>
  <c r="C2378" i="11"/>
  <c r="C2379" i="11"/>
  <c r="C2380" i="11"/>
  <c r="C2381" i="11"/>
  <c r="C2382" i="11"/>
  <c r="C2383" i="11"/>
  <c r="C2384" i="11"/>
  <c r="C2385" i="11"/>
  <c r="C2386" i="11"/>
  <c r="C2387" i="11"/>
  <c r="C2388" i="11"/>
  <c r="C2389" i="11"/>
  <c r="C2390" i="11"/>
  <c r="C2391" i="11"/>
  <c r="C2392" i="11"/>
  <c r="C2393" i="11"/>
  <c r="C2394" i="11"/>
  <c r="C2395" i="11"/>
  <c r="C2396" i="11"/>
  <c r="C2397" i="11"/>
  <c r="C2398" i="11"/>
  <c r="C2399" i="11"/>
  <c r="C2400" i="11"/>
  <c r="C2401" i="11"/>
  <c r="C2402" i="11"/>
  <c r="C2403" i="11"/>
  <c r="C2404" i="11"/>
  <c r="C2405" i="11"/>
  <c r="C2406" i="11"/>
  <c r="C2407" i="11"/>
  <c r="C2408" i="11"/>
  <c r="C2409" i="11"/>
  <c r="C2410" i="11"/>
  <c r="C2411" i="11"/>
  <c r="C2412" i="11"/>
  <c r="C2413" i="11"/>
  <c r="C2414" i="11"/>
  <c r="C2415" i="11"/>
  <c r="C2416" i="11"/>
  <c r="C2417" i="11"/>
  <c r="C2418" i="11"/>
  <c r="C2419" i="11"/>
  <c r="C2420" i="11"/>
  <c r="C2421" i="11"/>
  <c r="C2422" i="11"/>
  <c r="C2423" i="11"/>
  <c r="C2424" i="11"/>
  <c r="C2425" i="11"/>
  <c r="C2426" i="11"/>
  <c r="C2427" i="11"/>
  <c r="C2428" i="11"/>
  <c r="C2429" i="11"/>
  <c r="C2430" i="11"/>
  <c r="C2431" i="11"/>
  <c r="C2432" i="11"/>
  <c r="C2433" i="11"/>
  <c r="C2434" i="11"/>
  <c r="C2435" i="11"/>
  <c r="C2436" i="11"/>
  <c r="C2437" i="11"/>
  <c r="C2438" i="11"/>
  <c r="C2439" i="11"/>
  <c r="C2440" i="11"/>
  <c r="C2441" i="11"/>
  <c r="C2442" i="11"/>
  <c r="C2443" i="11"/>
  <c r="C2444" i="11"/>
  <c r="C2445" i="11"/>
  <c r="C2446" i="11"/>
  <c r="C2447" i="11"/>
  <c r="C2448" i="11"/>
  <c r="C2449" i="11"/>
  <c r="C2450" i="11"/>
  <c r="C2451" i="11"/>
  <c r="C2452" i="11"/>
  <c r="C2453" i="11"/>
  <c r="C2454" i="11"/>
  <c r="C2455" i="11"/>
  <c r="C2456" i="11"/>
  <c r="C2457" i="11"/>
  <c r="C2458" i="11"/>
  <c r="C2459" i="11"/>
  <c r="C2460" i="11"/>
  <c r="C2461" i="11"/>
  <c r="C2462" i="11"/>
  <c r="C2463" i="11"/>
  <c r="C2464" i="11"/>
  <c r="C2465" i="11"/>
  <c r="C2466" i="11"/>
  <c r="C2467" i="11"/>
  <c r="C2468" i="11"/>
  <c r="C2469" i="11"/>
  <c r="C2470" i="11"/>
  <c r="C2471" i="11"/>
  <c r="C2472" i="11"/>
  <c r="C2473" i="11"/>
  <c r="C2474" i="11"/>
  <c r="C2475" i="11"/>
  <c r="C2476" i="11"/>
  <c r="C2477" i="11"/>
  <c r="C2478" i="11"/>
  <c r="C2479" i="11"/>
  <c r="C2480" i="11"/>
  <c r="C2481" i="11"/>
  <c r="C2482" i="11"/>
  <c r="C2483" i="11"/>
  <c r="C2484" i="11"/>
  <c r="C2485" i="11"/>
  <c r="C2486" i="11"/>
  <c r="C2487" i="11"/>
  <c r="C2488" i="11"/>
  <c r="C2489" i="11"/>
  <c r="C2490" i="11"/>
  <c r="C2491" i="11"/>
  <c r="C2492" i="11"/>
  <c r="C2493" i="11"/>
  <c r="C2494" i="11"/>
  <c r="C2495" i="11"/>
  <c r="C2496" i="11"/>
  <c r="C2497" i="11"/>
  <c r="C2498" i="11"/>
  <c r="C2499" i="11"/>
  <c r="C2500" i="11"/>
  <c r="C2501" i="11"/>
  <c r="C2502" i="11"/>
  <c r="C2503" i="11"/>
  <c r="C2504" i="11"/>
  <c r="C2505" i="11"/>
  <c r="C2506" i="11"/>
  <c r="C2507" i="11"/>
  <c r="C2508" i="11"/>
  <c r="C2509" i="11"/>
  <c r="C2510" i="11"/>
  <c r="C2511" i="11"/>
  <c r="C2512" i="11"/>
  <c r="C2513" i="11"/>
  <c r="C2514" i="11"/>
  <c r="C2515" i="11"/>
  <c r="C2516" i="11"/>
  <c r="C2517" i="11"/>
  <c r="C2518" i="11"/>
  <c r="C2519" i="11"/>
  <c r="C2520" i="11"/>
  <c r="C2521" i="11"/>
  <c r="C2522" i="11"/>
  <c r="C2523" i="11"/>
  <c r="C2524" i="11"/>
  <c r="C2525" i="11"/>
  <c r="C2526" i="11"/>
  <c r="C2527" i="11"/>
  <c r="C2528" i="11"/>
  <c r="C2529" i="11"/>
  <c r="C2530" i="11"/>
  <c r="C2531" i="11"/>
  <c r="C2532" i="11"/>
  <c r="C2533" i="11"/>
  <c r="C2534" i="11"/>
  <c r="C2535" i="11"/>
  <c r="C2536" i="11"/>
  <c r="C2537" i="11"/>
  <c r="C2538" i="11"/>
  <c r="C2539" i="11"/>
  <c r="C2540" i="11"/>
  <c r="C2541" i="11"/>
  <c r="C2542" i="11"/>
  <c r="C2543" i="11"/>
  <c r="C2544" i="11"/>
  <c r="C2545" i="11"/>
  <c r="C2546" i="11"/>
  <c r="C2547" i="11"/>
  <c r="C2548" i="11"/>
  <c r="C2549" i="11"/>
  <c r="C2550" i="11"/>
  <c r="C2551" i="11"/>
  <c r="C2552" i="11"/>
  <c r="C2553" i="11"/>
  <c r="C2554" i="11"/>
  <c r="C2555" i="11"/>
  <c r="C2556" i="11"/>
  <c r="C2557" i="11"/>
  <c r="C2558" i="11"/>
  <c r="C2559" i="11"/>
  <c r="C2560" i="11"/>
  <c r="C2561" i="11"/>
  <c r="C2562" i="11"/>
  <c r="C2563" i="11"/>
  <c r="C2564" i="11"/>
  <c r="C2565" i="11"/>
  <c r="C2566" i="11"/>
  <c r="C2567" i="11"/>
  <c r="C2568" i="11"/>
  <c r="C2569" i="11"/>
  <c r="C2570" i="11"/>
  <c r="C2571" i="11"/>
  <c r="C2572" i="11"/>
  <c r="C2573" i="11"/>
  <c r="C2574" i="11"/>
  <c r="C2575" i="11"/>
  <c r="C2576" i="11"/>
  <c r="C2577" i="11"/>
  <c r="C2578" i="11"/>
  <c r="C2579" i="11"/>
  <c r="C2580" i="11"/>
  <c r="C2581" i="11"/>
  <c r="C2582" i="11"/>
  <c r="C2583" i="11"/>
  <c r="C2584" i="11"/>
  <c r="C2585" i="11"/>
  <c r="C2586" i="11"/>
  <c r="C2587" i="11"/>
  <c r="C2588" i="11"/>
  <c r="C2589" i="11"/>
  <c r="C2590" i="11"/>
  <c r="C2591" i="11"/>
  <c r="C2592" i="11"/>
  <c r="C2593" i="11"/>
  <c r="C2594" i="11"/>
  <c r="C2595" i="11"/>
  <c r="C2596" i="11"/>
  <c r="C2597" i="11"/>
  <c r="C2598" i="11"/>
  <c r="C2599" i="11"/>
  <c r="C2600" i="11"/>
  <c r="C2601" i="11"/>
  <c r="C2602" i="11"/>
  <c r="C2603" i="11"/>
  <c r="C2604" i="11"/>
  <c r="C2605" i="11"/>
  <c r="C2606" i="11"/>
  <c r="C2607" i="11"/>
  <c r="C2608" i="11"/>
  <c r="C2609" i="11"/>
  <c r="C2610" i="11"/>
  <c r="C2611" i="11"/>
  <c r="C2612" i="11"/>
  <c r="C2613" i="11"/>
  <c r="C2614" i="11"/>
  <c r="C2615" i="11"/>
  <c r="C2616" i="11"/>
  <c r="C2617" i="11"/>
  <c r="C2618" i="11"/>
  <c r="C2619" i="11"/>
  <c r="C2620" i="11"/>
  <c r="C2621" i="11"/>
  <c r="C2622" i="11"/>
  <c r="C2623" i="11"/>
  <c r="C2624" i="11"/>
  <c r="C2625" i="11"/>
  <c r="C2626" i="11"/>
  <c r="C2627" i="11"/>
  <c r="C2628" i="11"/>
  <c r="C2629" i="11"/>
  <c r="C2630" i="11"/>
  <c r="C2631" i="11"/>
  <c r="C2632" i="11"/>
  <c r="C2633" i="11"/>
  <c r="C2634" i="11"/>
  <c r="C2635" i="11"/>
  <c r="C2636" i="11"/>
  <c r="C2637" i="11"/>
  <c r="C2638" i="11"/>
  <c r="C2639" i="11"/>
  <c r="C2640" i="11"/>
  <c r="C2641" i="11"/>
  <c r="C2642" i="11"/>
  <c r="C2643" i="11"/>
  <c r="C2644" i="11"/>
  <c r="C2645" i="11"/>
  <c r="C2646" i="11"/>
  <c r="C2647" i="11"/>
  <c r="C2648" i="11"/>
  <c r="C2649" i="11"/>
  <c r="C2650" i="11"/>
  <c r="C2651" i="11"/>
  <c r="C2652" i="11"/>
  <c r="C2653" i="11"/>
  <c r="C2654" i="11"/>
  <c r="C2655" i="11"/>
  <c r="C2656" i="11"/>
  <c r="C2657" i="11"/>
  <c r="C2658" i="11"/>
  <c r="C2659" i="11"/>
  <c r="C2660" i="11"/>
  <c r="C2661" i="11"/>
  <c r="C2662" i="11"/>
  <c r="C2663" i="11"/>
  <c r="C2664" i="11"/>
  <c r="C2665" i="11"/>
  <c r="C2666" i="11"/>
  <c r="C2667" i="11"/>
  <c r="C2668" i="11"/>
  <c r="C2669" i="11"/>
  <c r="C2670" i="11"/>
  <c r="C2671" i="11"/>
  <c r="C2672" i="11"/>
  <c r="C2673" i="11"/>
  <c r="C2674" i="11"/>
  <c r="C2675" i="11"/>
  <c r="C2676" i="11"/>
  <c r="C2677" i="11"/>
  <c r="C2678" i="11"/>
  <c r="C2679" i="11"/>
  <c r="C2680" i="11"/>
  <c r="C2681" i="11"/>
  <c r="C2682" i="11"/>
  <c r="C2683" i="11"/>
  <c r="C2684" i="11"/>
  <c r="C2685" i="11"/>
  <c r="C2686" i="11"/>
  <c r="C2687" i="11"/>
  <c r="C2688" i="11"/>
  <c r="C2689" i="11"/>
  <c r="C2690" i="11"/>
  <c r="C2691" i="11"/>
  <c r="C2692" i="11"/>
  <c r="C2693" i="11"/>
  <c r="C2694" i="11"/>
  <c r="C2695" i="11"/>
  <c r="C2696" i="11"/>
  <c r="C2697" i="11"/>
  <c r="C2698" i="11"/>
  <c r="C2699" i="11"/>
  <c r="C2700" i="11"/>
  <c r="C2701" i="11"/>
  <c r="C2702" i="11"/>
  <c r="C2703" i="11"/>
  <c r="C2704" i="11"/>
  <c r="C2705" i="11"/>
  <c r="C2706" i="11"/>
  <c r="C2707" i="11"/>
  <c r="C2708" i="11"/>
  <c r="C2709" i="11"/>
  <c r="C2710" i="11"/>
  <c r="C2711" i="11"/>
  <c r="C2712" i="11"/>
  <c r="C2713" i="11"/>
  <c r="C2714" i="11"/>
  <c r="C2715" i="11"/>
  <c r="C2716" i="11"/>
  <c r="C2717" i="11"/>
  <c r="C2718" i="11"/>
  <c r="C2719" i="11"/>
  <c r="C2720" i="11"/>
  <c r="C2721" i="11"/>
  <c r="C2722" i="11"/>
  <c r="C2723" i="11"/>
  <c r="C2724" i="11"/>
  <c r="C2725" i="11"/>
  <c r="C2726" i="11"/>
  <c r="C2727" i="11"/>
  <c r="C2728" i="11"/>
  <c r="C2729" i="11"/>
  <c r="C2730" i="11"/>
  <c r="C2731" i="11"/>
  <c r="C2732" i="11"/>
  <c r="C2733" i="11"/>
  <c r="C2734" i="11"/>
  <c r="C2735" i="11"/>
  <c r="C2736" i="11"/>
  <c r="C2737" i="11"/>
  <c r="C2738" i="11"/>
  <c r="C2739" i="11"/>
  <c r="C2740" i="11"/>
  <c r="C2741" i="11"/>
  <c r="C2742" i="11"/>
  <c r="C2743" i="11"/>
  <c r="C2744" i="11"/>
  <c r="C2745" i="11"/>
  <c r="C2746" i="11"/>
  <c r="C2747" i="11"/>
  <c r="C2748" i="11"/>
  <c r="C2749" i="11"/>
  <c r="C2750" i="11"/>
  <c r="C2751" i="11"/>
  <c r="C2752" i="11"/>
  <c r="C2753" i="11"/>
  <c r="C2754" i="11"/>
  <c r="C2755" i="11"/>
  <c r="C2756" i="11"/>
  <c r="C2757" i="11"/>
  <c r="C2758" i="11"/>
  <c r="C2759" i="11"/>
  <c r="C2760" i="11"/>
  <c r="C2761" i="11"/>
  <c r="C2762" i="11"/>
  <c r="C2763" i="11"/>
  <c r="C2764" i="11"/>
  <c r="C2765" i="11"/>
  <c r="C2766" i="11"/>
  <c r="C2767" i="11"/>
  <c r="C2768" i="11"/>
  <c r="C2769" i="11"/>
  <c r="C2770" i="11"/>
  <c r="C2771" i="11"/>
  <c r="C2772" i="11"/>
  <c r="C2773" i="11"/>
  <c r="C2774" i="11"/>
  <c r="C2775" i="11"/>
  <c r="C2776" i="11"/>
  <c r="C2777" i="11"/>
  <c r="C2778" i="11"/>
  <c r="C2779" i="11"/>
  <c r="C2780" i="11"/>
  <c r="C2781" i="11"/>
  <c r="C2782" i="11"/>
  <c r="C2783" i="11"/>
  <c r="C2784" i="11"/>
  <c r="C2785" i="11"/>
  <c r="C2786" i="11"/>
  <c r="C2787" i="11"/>
  <c r="C2788" i="11"/>
  <c r="C2789" i="11"/>
  <c r="C2790" i="11"/>
  <c r="C2791" i="11"/>
  <c r="C2792" i="11"/>
  <c r="C2793" i="11"/>
  <c r="C2794" i="11"/>
  <c r="C2795" i="11"/>
  <c r="C2796" i="11"/>
  <c r="C2797" i="11"/>
  <c r="C2798" i="11"/>
  <c r="C2799" i="11"/>
  <c r="C2800" i="11"/>
  <c r="C2801" i="11"/>
  <c r="C2802" i="11"/>
  <c r="C2803" i="11"/>
  <c r="C2804" i="11"/>
  <c r="C2805" i="11"/>
  <c r="C2806" i="11"/>
  <c r="C2807" i="11"/>
  <c r="C2808" i="11"/>
  <c r="C2809" i="11"/>
  <c r="C2810" i="11"/>
  <c r="C2811" i="11"/>
  <c r="C2812" i="11"/>
  <c r="C2813" i="11"/>
  <c r="C2814" i="11"/>
  <c r="C2815" i="11"/>
  <c r="C2816" i="11"/>
  <c r="C2817" i="11"/>
  <c r="C2818" i="11"/>
  <c r="C2819" i="11"/>
  <c r="C2820" i="11"/>
  <c r="C2821" i="11"/>
  <c r="C2822" i="11"/>
  <c r="C2823" i="11"/>
  <c r="C2824" i="11"/>
  <c r="C2825" i="11"/>
  <c r="C2826" i="11"/>
  <c r="C2827" i="11"/>
  <c r="C2828" i="11"/>
  <c r="C2829" i="11"/>
  <c r="C2830" i="11"/>
  <c r="C2831" i="11"/>
  <c r="C2832" i="11"/>
  <c r="C2833" i="11"/>
  <c r="C2834" i="11"/>
  <c r="C2835" i="11"/>
  <c r="C2836" i="11"/>
  <c r="C2837" i="11"/>
  <c r="C2838" i="11"/>
  <c r="C2839" i="11"/>
  <c r="C2840" i="11"/>
  <c r="C2841" i="11"/>
  <c r="C2842" i="11"/>
  <c r="C2843" i="11"/>
  <c r="C2844" i="11"/>
  <c r="C2845" i="11"/>
  <c r="C2846" i="11"/>
  <c r="C2847" i="11"/>
  <c r="C2848" i="11"/>
  <c r="C2849" i="11"/>
  <c r="C2850" i="11"/>
  <c r="C2851" i="11"/>
  <c r="C2852" i="11"/>
  <c r="C2853" i="11"/>
  <c r="C2854" i="11"/>
  <c r="C2855" i="11"/>
  <c r="C2856" i="11"/>
  <c r="C2857" i="11"/>
  <c r="C2858" i="11"/>
  <c r="C2859" i="11"/>
  <c r="C2860" i="11"/>
  <c r="C2861" i="11"/>
  <c r="C2862" i="11"/>
  <c r="C2863" i="11"/>
  <c r="C2864" i="11"/>
  <c r="C2865" i="11"/>
  <c r="C2866" i="11"/>
  <c r="C2867" i="11"/>
  <c r="C2868" i="11"/>
  <c r="C2869" i="11"/>
  <c r="C2870" i="11"/>
  <c r="C2871" i="11"/>
  <c r="C2872" i="11"/>
  <c r="C2873" i="11"/>
  <c r="C2874" i="11"/>
  <c r="C2875" i="11"/>
  <c r="C2876" i="11"/>
  <c r="C2877" i="11"/>
  <c r="C2878" i="11"/>
  <c r="C2879" i="11"/>
  <c r="C2880" i="11"/>
  <c r="C2881" i="11"/>
  <c r="C2882" i="11"/>
  <c r="C2883" i="11"/>
  <c r="C2884" i="11"/>
  <c r="C2885" i="11"/>
  <c r="C2886" i="11"/>
  <c r="C2887" i="11"/>
  <c r="C2888" i="11"/>
  <c r="C2889" i="11"/>
  <c r="C2890" i="11"/>
  <c r="C2891" i="11"/>
  <c r="C2892" i="11"/>
  <c r="C2893" i="11"/>
  <c r="C2894" i="11"/>
  <c r="C2895" i="11"/>
  <c r="C2896" i="11"/>
  <c r="C2897" i="11"/>
  <c r="C2898" i="11"/>
  <c r="C2899" i="11"/>
  <c r="C2900" i="11"/>
  <c r="C2901" i="11"/>
  <c r="C2902" i="11"/>
  <c r="C2903" i="11"/>
  <c r="C2904" i="11"/>
  <c r="C2905" i="11"/>
  <c r="C2906" i="11"/>
  <c r="C2907" i="11"/>
  <c r="C2908" i="11"/>
  <c r="C2909" i="11"/>
  <c r="C2910" i="11"/>
  <c r="C2911" i="11"/>
  <c r="C2912" i="11"/>
  <c r="C2913" i="11"/>
  <c r="C2914" i="11"/>
  <c r="C2915" i="11"/>
  <c r="C2916" i="11"/>
  <c r="C2917" i="11"/>
  <c r="C2918" i="11"/>
  <c r="C2919" i="11"/>
  <c r="C2920" i="11"/>
  <c r="C2921" i="11"/>
  <c r="C2922" i="11"/>
  <c r="C2923" i="11"/>
  <c r="C2924" i="11"/>
  <c r="C2925" i="11"/>
  <c r="C2926" i="11"/>
  <c r="C2927" i="11"/>
  <c r="C2928" i="11"/>
  <c r="C2929" i="11"/>
  <c r="C2930" i="11"/>
  <c r="C2931" i="11"/>
  <c r="C2932" i="11"/>
  <c r="C2933" i="11"/>
  <c r="C2934" i="11"/>
  <c r="C2935" i="11"/>
  <c r="C2936" i="11"/>
  <c r="C2937" i="11"/>
  <c r="C2938" i="11"/>
  <c r="C2939" i="11"/>
  <c r="C2940" i="11"/>
  <c r="C2941" i="11"/>
  <c r="C2942" i="11"/>
  <c r="C2943" i="11"/>
  <c r="C2944" i="11"/>
  <c r="C2945" i="11"/>
  <c r="C2946" i="11"/>
  <c r="C2947" i="11"/>
  <c r="C2948" i="11"/>
  <c r="C2949" i="11"/>
  <c r="C2950" i="11"/>
  <c r="C2951" i="11"/>
  <c r="C2952" i="11"/>
  <c r="C2953" i="11"/>
  <c r="C2954" i="11"/>
  <c r="C2955" i="11"/>
  <c r="C2956" i="11"/>
  <c r="C2957" i="11"/>
  <c r="C2958" i="11"/>
  <c r="C2959" i="11"/>
  <c r="C2960" i="11"/>
  <c r="C2961" i="11"/>
  <c r="C2962" i="11"/>
  <c r="C2963" i="11"/>
  <c r="C2964" i="11"/>
  <c r="C2965" i="11"/>
  <c r="C2966" i="11"/>
  <c r="C2967" i="11"/>
  <c r="C2968" i="11"/>
  <c r="C2969" i="11"/>
  <c r="C2970" i="11"/>
  <c r="C2971" i="11"/>
  <c r="C2972" i="11"/>
  <c r="C2973" i="11"/>
  <c r="C2974" i="11"/>
  <c r="C2975" i="11"/>
  <c r="C2976" i="11"/>
  <c r="C2977" i="11"/>
  <c r="C2978" i="11"/>
  <c r="C2979" i="11"/>
  <c r="C2980" i="11"/>
  <c r="C2981" i="11"/>
  <c r="C2982" i="11"/>
  <c r="C2983" i="11"/>
  <c r="C2984" i="11"/>
  <c r="C2985" i="11"/>
  <c r="C2986" i="11"/>
  <c r="C2987" i="11"/>
  <c r="C2988" i="11"/>
  <c r="C2989" i="11"/>
  <c r="C2990" i="11"/>
  <c r="C2991" i="11"/>
  <c r="C2992" i="11"/>
  <c r="C2993" i="11"/>
  <c r="C2994" i="11"/>
  <c r="C2995" i="11"/>
  <c r="C2996" i="11"/>
  <c r="C2997" i="11"/>
  <c r="C2998" i="11"/>
  <c r="C2999" i="11"/>
  <c r="C3000" i="11"/>
  <c r="C3001" i="11"/>
  <c r="C3002" i="11"/>
  <c r="C3003" i="11"/>
  <c r="C3004" i="11"/>
  <c r="C3005" i="11"/>
  <c r="C3006" i="11"/>
  <c r="C3007" i="11"/>
  <c r="C3008" i="11"/>
  <c r="C3009" i="11"/>
  <c r="C3010" i="11"/>
  <c r="C3011" i="11"/>
  <c r="C3012" i="11"/>
  <c r="C3013" i="11"/>
  <c r="C3014" i="11"/>
  <c r="C3015" i="11"/>
  <c r="C3016" i="11"/>
  <c r="C3017" i="11"/>
  <c r="C3018" i="11"/>
  <c r="C3019" i="11"/>
  <c r="C3020" i="11"/>
  <c r="C3021" i="11"/>
  <c r="C3022" i="11"/>
  <c r="C3023" i="11"/>
  <c r="C3024" i="11"/>
  <c r="C3025" i="11"/>
  <c r="C3026" i="11"/>
  <c r="C3027" i="11"/>
  <c r="C3028" i="11"/>
  <c r="C3029" i="11"/>
  <c r="C3030" i="11"/>
  <c r="C3031" i="11"/>
  <c r="C3032" i="11"/>
  <c r="C3033" i="11"/>
  <c r="C3034" i="11"/>
  <c r="C3035" i="11"/>
  <c r="C3036" i="11"/>
  <c r="C3037" i="11"/>
  <c r="C3038" i="11"/>
  <c r="C3039" i="11"/>
  <c r="C3040" i="11"/>
  <c r="C3041" i="11"/>
  <c r="C3042" i="11"/>
  <c r="C3043" i="11"/>
  <c r="C3044" i="11"/>
  <c r="C3045" i="11"/>
  <c r="C3046" i="11"/>
  <c r="C3047" i="11"/>
  <c r="C3048" i="11"/>
  <c r="C3049" i="11"/>
  <c r="C3050" i="11"/>
  <c r="C3051" i="11"/>
  <c r="C3052" i="11"/>
  <c r="C3053" i="11"/>
  <c r="C3054" i="11"/>
  <c r="C3055" i="11"/>
  <c r="C3056" i="11"/>
  <c r="C3057" i="11"/>
  <c r="C3058" i="11"/>
  <c r="C3059" i="11"/>
  <c r="C3060" i="11"/>
  <c r="C3061" i="11"/>
  <c r="C3062" i="11"/>
  <c r="C3063" i="11"/>
  <c r="C3064" i="11"/>
  <c r="C3065" i="11"/>
  <c r="C3066" i="11"/>
  <c r="C3067" i="11"/>
  <c r="C3068" i="11"/>
  <c r="C3069" i="11"/>
  <c r="C3070" i="11"/>
  <c r="C3071" i="11"/>
  <c r="C3072" i="11"/>
  <c r="C3073" i="11"/>
  <c r="C3074" i="11"/>
  <c r="C3075" i="11"/>
  <c r="C3076" i="11"/>
  <c r="C3077" i="11"/>
  <c r="C3078" i="11"/>
  <c r="C3079" i="11"/>
  <c r="C3080" i="11"/>
  <c r="C3081" i="11"/>
  <c r="C3082" i="11"/>
  <c r="C3083" i="11"/>
  <c r="C3084" i="11"/>
  <c r="C3085" i="11"/>
  <c r="C3086" i="11"/>
  <c r="C3087" i="11"/>
  <c r="C3088" i="11"/>
  <c r="C3089" i="11"/>
  <c r="C3090" i="11"/>
  <c r="C3091" i="11"/>
  <c r="C3092" i="11"/>
  <c r="C3093" i="11"/>
  <c r="C3094" i="11"/>
  <c r="C3095" i="11"/>
  <c r="C3096" i="11"/>
  <c r="C3097" i="11"/>
  <c r="C3098" i="11"/>
  <c r="C3099" i="11"/>
  <c r="C3100" i="11"/>
  <c r="C3101" i="11"/>
  <c r="C3102" i="11"/>
  <c r="C3103" i="11"/>
  <c r="C3104" i="11"/>
  <c r="C3105" i="11"/>
  <c r="C3106" i="11"/>
  <c r="C3107" i="11"/>
  <c r="C3108" i="11"/>
  <c r="C3109" i="11"/>
  <c r="C3110" i="11"/>
  <c r="C3111" i="11"/>
  <c r="C3112" i="11"/>
  <c r="C3113" i="11"/>
  <c r="C3114" i="11"/>
  <c r="C3115" i="11"/>
  <c r="C3116" i="11"/>
  <c r="C3117" i="11"/>
  <c r="C3118" i="11"/>
  <c r="C3119" i="11"/>
  <c r="C3120" i="11"/>
  <c r="C3121" i="11"/>
  <c r="C3122" i="11"/>
  <c r="C3123" i="11"/>
  <c r="C3124" i="11"/>
  <c r="C3125" i="11"/>
  <c r="C3126" i="11"/>
  <c r="C3127" i="11"/>
  <c r="C3128" i="11"/>
  <c r="C3129" i="11"/>
  <c r="C3130" i="11"/>
  <c r="C3131" i="11"/>
  <c r="C3132" i="11"/>
  <c r="C3133" i="11"/>
  <c r="C3134" i="11"/>
  <c r="C3135" i="11"/>
  <c r="C3136" i="11"/>
  <c r="C3137" i="11"/>
  <c r="C3138" i="11"/>
  <c r="C3139" i="11"/>
  <c r="C3140" i="11"/>
  <c r="C3141" i="11"/>
  <c r="C3142" i="11"/>
  <c r="C3143" i="11"/>
  <c r="C3144" i="11"/>
  <c r="C3145" i="11"/>
  <c r="C3146" i="11"/>
  <c r="C3147" i="11"/>
  <c r="C3148" i="11"/>
  <c r="C3149" i="11"/>
  <c r="C3150" i="11"/>
  <c r="C3151" i="11"/>
  <c r="C3152" i="11"/>
  <c r="C3153" i="11"/>
  <c r="C3154" i="11"/>
  <c r="C3155" i="11"/>
  <c r="C3156" i="11"/>
  <c r="C3157" i="11"/>
  <c r="C3158" i="11"/>
  <c r="C3159" i="11"/>
  <c r="C3160" i="11"/>
  <c r="C3161" i="11"/>
  <c r="C3162" i="11"/>
  <c r="C3163" i="11"/>
  <c r="C3164" i="11"/>
  <c r="C3165" i="11"/>
  <c r="C3166" i="11"/>
  <c r="C3167" i="11"/>
  <c r="C3168" i="11"/>
  <c r="C3169" i="11"/>
  <c r="C3170" i="11"/>
  <c r="C3171" i="11"/>
  <c r="C3172" i="11"/>
  <c r="C3173" i="11"/>
  <c r="C3174" i="11"/>
  <c r="C3175" i="11"/>
  <c r="C3176" i="11"/>
  <c r="C3177" i="11"/>
  <c r="C3178" i="11"/>
  <c r="C3179" i="11"/>
  <c r="C3180" i="11"/>
  <c r="C3181" i="11"/>
  <c r="C3182" i="11"/>
  <c r="C3183" i="11"/>
  <c r="C3184" i="11"/>
  <c r="C3185" i="11"/>
  <c r="C3186" i="11"/>
  <c r="C3187" i="11"/>
  <c r="C3188" i="11"/>
  <c r="C3189" i="11"/>
  <c r="C3190" i="11"/>
  <c r="C3191" i="11"/>
  <c r="C3192" i="11"/>
  <c r="C3193" i="11"/>
  <c r="C3194" i="11"/>
  <c r="C3195" i="11"/>
  <c r="C3196" i="11"/>
  <c r="C3197" i="11"/>
  <c r="C3198" i="11"/>
  <c r="C3199" i="11"/>
  <c r="C3200" i="11"/>
  <c r="C3201" i="11"/>
  <c r="C3202" i="11"/>
  <c r="C3203" i="11"/>
  <c r="C3204" i="11"/>
  <c r="C3205" i="11"/>
  <c r="C3206" i="11"/>
  <c r="C3207" i="11"/>
  <c r="C3208" i="11"/>
  <c r="C3209" i="11"/>
  <c r="C3210" i="11"/>
  <c r="C3211" i="11"/>
  <c r="C3212" i="11"/>
  <c r="C3213" i="11"/>
  <c r="C3214" i="11"/>
  <c r="C3215" i="11"/>
  <c r="C3216" i="11"/>
  <c r="C3217" i="11"/>
  <c r="C3218" i="11"/>
  <c r="C3219" i="11"/>
  <c r="C3220" i="11"/>
  <c r="C3221" i="11"/>
  <c r="C3222" i="11"/>
  <c r="C3223" i="11"/>
  <c r="C3224" i="11"/>
  <c r="C3225" i="11"/>
  <c r="C3226" i="11"/>
  <c r="C3227" i="11"/>
  <c r="C3228" i="11"/>
  <c r="C3229" i="11"/>
  <c r="C3230" i="11"/>
  <c r="C3231" i="11"/>
  <c r="C3232" i="11"/>
  <c r="C3233" i="11"/>
  <c r="C3234" i="11"/>
  <c r="C3235" i="11"/>
  <c r="C3236" i="11"/>
  <c r="C3237" i="11"/>
  <c r="C3238" i="11"/>
  <c r="C3239" i="11"/>
  <c r="C3240" i="11"/>
  <c r="C3241" i="11"/>
  <c r="C3242" i="11"/>
  <c r="C3243" i="11"/>
  <c r="C3244" i="11"/>
  <c r="C3245" i="11"/>
  <c r="C3246" i="11"/>
  <c r="C3247" i="11"/>
  <c r="C3248" i="11"/>
  <c r="C3249" i="11"/>
  <c r="C3250" i="11"/>
  <c r="C3251" i="11"/>
  <c r="C3252" i="11"/>
  <c r="C3253" i="11"/>
  <c r="C3254" i="11"/>
  <c r="C3255" i="11"/>
  <c r="C3256" i="11"/>
  <c r="C3257" i="11"/>
  <c r="C3258" i="11"/>
  <c r="C3259" i="11"/>
  <c r="C3260" i="11"/>
  <c r="C3261" i="11"/>
  <c r="C3262" i="11"/>
  <c r="C3263" i="11"/>
  <c r="C3264" i="11"/>
  <c r="C3265" i="11"/>
  <c r="C3266" i="11"/>
  <c r="C3267" i="11"/>
  <c r="C3268" i="11"/>
  <c r="C3269" i="11"/>
  <c r="C3270" i="11"/>
  <c r="C3271" i="11"/>
  <c r="C3272" i="11"/>
  <c r="C3273" i="11"/>
  <c r="C3274" i="11"/>
  <c r="C3275" i="11"/>
  <c r="C3276" i="11"/>
  <c r="C3277" i="11"/>
  <c r="C3278" i="11"/>
  <c r="C3279" i="11"/>
  <c r="C3280" i="11"/>
  <c r="C3281" i="11"/>
  <c r="C3282" i="11"/>
  <c r="C3283" i="11"/>
  <c r="C3284" i="11"/>
  <c r="C3285" i="11"/>
  <c r="C3286" i="11"/>
  <c r="C3287" i="11"/>
  <c r="C3288" i="11"/>
  <c r="C3289" i="11"/>
  <c r="C3290" i="11"/>
  <c r="C3291" i="11"/>
  <c r="C3292" i="11"/>
  <c r="C3293" i="11"/>
  <c r="C3294" i="11"/>
  <c r="C3295" i="11"/>
  <c r="C3296" i="11"/>
  <c r="C3297" i="11"/>
  <c r="C3298" i="11"/>
  <c r="C3299" i="11"/>
  <c r="C3300" i="11"/>
  <c r="C3301" i="11"/>
  <c r="C3302" i="11"/>
  <c r="C3303" i="11"/>
  <c r="C3304" i="11"/>
  <c r="C3305" i="11"/>
  <c r="C3306" i="11"/>
  <c r="C3307" i="11"/>
  <c r="C3308" i="11"/>
  <c r="C3309" i="11"/>
  <c r="C3310" i="11"/>
  <c r="C3311" i="11"/>
  <c r="C3312" i="11"/>
  <c r="C3313" i="11"/>
  <c r="C3314" i="11"/>
  <c r="C3315" i="11"/>
  <c r="C3316" i="11"/>
  <c r="C3317" i="11"/>
  <c r="C3318" i="11"/>
  <c r="C3319" i="11"/>
  <c r="C3320" i="11"/>
  <c r="C3321" i="11"/>
  <c r="C3322" i="11"/>
  <c r="C3323" i="11"/>
  <c r="C3324" i="11"/>
  <c r="C3325" i="11"/>
  <c r="C3326" i="11"/>
  <c r="C3327" i="11"/>
  <c r="C3328" i="11"/>
  <c r="C3329" i="11"/>
  <c r="C3330" i="11"/>
  <c r="C3331" i="11"/>
  <c r="C3332" i="11"/>
  <c r="C3333" i="11"/>
  <c r="C3334" i="11"/>
  <c r="C3335" i="11"/>
  <c r="C3336" i="11"/>
  <c r="C3337" i="11"/>
  <c r="C3338" i="11"/>
  <c r="C3339" i="11"/>
  <c r="C3340" i="11"/>
  <c r="C3341" i="11"/>
  <c r="C3342" i="11"/>
  <c r="C3343" i="11"/>
  <c r="C3344" i="11"/>
  <c r="C3345" i="11"/>
  <c r="C3346" i="11"/>
  <c r="C3347" i="11"/>
  <c r="C3348" i="11"/>
  <c r="C3349" i="11"/>
  <c r="C3350" i="11"/>
  <c r="C3351" i="11"/>
  <c r="C3352" i="11"/>
  <c r="C3353" i="11"/>
  <c r="C3354" i="11"/>
  <c r="C3355" i="11"/>
  <c r="C3356" i="11"/>
  <c r="C3357" i="11"/>
  <c r="C3358" i="11"/>
  <c r="C3359" i="11"/>
  <c r="C3360" i="11"/>
  <c r="C3361" i="11"/>
  <c r="C3362" i="11"/>
  <c r="C3363" i="11"/>
  <c r="C3364" i="11"/>
  <c r="C3365" i="11"/>
  <c r="C3366" i="11"/>
  <c r="C3367" i="11"/>
  <c r="C3368" i="11"/>
  <c r="C3369" i="11"/>
  <c r="C3370" i="11"/>
  <c r="C3371" i="11"/>
  <c r="C3372" i="11"/>
  <c r="C3373" i="11"/>
  <c r="C3374" i="11"/>
  <c r="C3375" i="11"/>
  <c r="C3376" i="11"/>
  <c r="C3377" i="11"/>
  <c r="C3378" i="11"/>
  <c r="C3379" i="11"/>
  <c r="C3380" i="11"/>
  <c r="C3381" i="11"/>
  <c r="C3382" i="11"/>
  <c r="C3383" i="11"/>
  <c r="C3384" i="11"/>
  <c r="C3385" i="11"/>
  <c r="C3386" i="11"/>
  <c r="C3387" i="11"/>
  <c r="C3388" i="11"/>
  <c r="C3389" i="11"/>
  <c r="C3390" i="11"/>
  <c r="C3391" i="11"/>
  <c r="C3392" i="11"/>
  <c r="C3393" i="11"/>
  <c r="C3394" i="11"/>
  <c r="C3395" i="11"/>
  <c r="C3396" i="11"/>
  <c r="C3397" i="11"/>
  <c r="C3398" i="11"/>
  <c r="C3399" i="11"/>
  <c r="C3400" i="11"/>
  <c r="C3401" i="11"/>
  <c r="C3402" i="11"/>
  <c r="C3403" i="11"/>
  <c r="C3404" i="11"/>
  <c r="C3405" i="11"/>
  <c r="C3406" i="11"/>
  <c r="C3407" i="11"/>
  <c r="C3408" i="11"/>
  <c r="C3409" i="11"/>
  <c r="C3410" i="11"/>
  <c r="C3411" i="11"/>
  <c r="C3412" i="11"/>
  <c r="C3413" i="11"/>
  <c r="C3414" i="11"/>
  <c r="C3415" i="11"/>
  <c r="C3416" i="11"/>
  <c r="C3417" i="11"/>
  <c r="C3418" i="11"/>
  <c r="C3419" i="11"/>
  <c r="C3420" i="11"/>
  <c r="C3421" i="11"/>
  <c r="C3422" i="11"/>
  <c r="C3423" i="11"/>
  <c r="C3424" i="11"/>
  <c r="C3425" i="11"/>
  <c r="C3426" i="11"/>
  <c r="C3427" i="11"/>
  <c r="C3428" i="11"/>
  <c r="C3429" i="11"/>
  <c r="C3430" i="11"/>
  <c r="C3431" i="11"/>
  <c r="C3432" i="11"/>
  <c r="C3433" i="11"/>
  <c r="C3434" i="11"/>
  <c r="C3435" i="11"/>
  <c r="C3436" i="11"/>
  <c r="C3437" i="11"/>
  <c r="C3438" i="11"/>
  <c r="C3439" i="11"/>
  <c r="C3440" i="11"/>
  <c r="C3441" i="11"/>
  <c r="C3442" i="11"/>
  <c r="C3443" i="11"/>
  <c r="C3444" i="11"/>
  <c r="C3445" i="11"/>
  <c r="C3446" i="11"/>
  <c r="C3447" i="11"/>
  <c r="C3448" i="11"/>
  <c r="C3449" i="11"/>
  <c r="C3450" i="11"/>
  <c r="C3451" i="11"/>
  <c r="C3452" i="11"/>
  <c r="C3453" i="11"/>
  <c r="C3454" i="11"/>
  <c r="C3455" i="11"/>
  <c r="C3456" i="11"/>
  <c r="C3457" i="11"/>
  <c r="C3458" i="11"/>
  <c r="C3459" i="11"/>
  <c r="C3460" i="11"/>
  <c r="C3461" i="11"/>
  <c r="C3462" i="11"/>
  <c r="C3463" i="11"/>
  <c r="C3464" i="11"/>
  <c r="C3465" i="11"/>
  <c r="C3466" i="11"/>
  <c r="C3467" i="11"/>
  <c r="C3468" i="11"/>
  <c r="C3469" i="11"/>
  <c r="C3470" i="11"/>
  <c r="C3471" i="11"/>
  <c r="C3472" i="11"/>
  <c r="C3473" i="11"/>
  <c r="C3474" i="11"/>
  <c r="C3475" i="11"/>
  <c r="C3476" i="11"/>
  <c r="C3477" i="11"/>
  <c r="C3478" i="11"/>
  <c r="C3479" i="11"/>
  <c r="C3480" i="11"/>
  <c r="C3481" i="11"/>
  <c r="C3482" i="11"/>
  <c r="C3483" i="11"/>
  <c r="C3484" i="11"/>
  <c r="C3485" i="11"/>
  <c r="C3486" i="11"/>
  <c r="C3487" i="11"/>
  <c r="C3488" i="11"/>
  <c r="C3489" i="11"/>
  <c r="C3490" i="11"/>
  <c r="C3491" i="11"/>
  <c r="C3492" i="11"/>
  <c r="C3493" i="11"/>
  <c r="C3494" i="11"/>
  <c r="C3495" i="11"/>
  <c r="C3496" i="11"/>
  <c r="C3497" i="11"/>
  <c r="C3498" i="11"/>
  <c r="C3499" i="11"/>
  <c r="C3500" i="11"/>
  <c r="C3501" i="11"/>
  <c r="C3502" i="11"/>
  <c r="C3503" i="11"/>
  <c r="C3504" i="11"/>
  <c r="C3505" i="11"/>
  <c r="C3506" i="11"/>
  <c r="C3507" i="11"/>
  <c r="C3508" i="11"/>
  <c r="C3509" i="11"/>
  <c r="C3510" i="11"/>
  <c r="C3511" i="11"/>
  <c r="C3512" i="11"/>
  <c r="C3513" i="11"/>
  <c r="C3514" i="11"/>
  <c r="C3515" i="11"/>
  <c r="C3516" i="11"/>
  <c r="C3517" i="11"/>
  <c r="C3518" i="11"/>
  <c r="C3519" i="11"/>
  <c r="C3520" i="11"/>
  <c r="C3521" i="11"/>
  <c r="C3522" i="11"/>
  <c r="C3523" i="11"/>
  <c r="C3524" i="11"/>
  <c r="C3525" i="11"/>
  <c r="C3526" i="11"/>
  <c r="C3527" i="11"/>
  <c r="C3528" i="11"/>
  <c r="C3529" i="11"/>
  <c r="C3530" i="11"/>
  <c r="C3531" i="11"/>
  <c r="C3532" i="11"/>
  <c r="C3533" i="11"/>
  <c r="C3534" i="11"/>
  <c r="C3535" i="11"/>
  <c r="C3536" i="11"/>
  <c r="C3537" i="11"/>
  <c r="C3538" i="11"/>
  <c r="C3539" i="11"/>
  <c r="C3540" i="11"/>
  <c r="C3541" i="11"/>
  <c r="C3542" i="11"/>
  <c r="C3543" i="11"/>
  <c r="C3544" i="11"/>
  <c r="C3545" i="11"/>
  <c r="C3546" i="11"/>
  <c r="C3547" i="11"/>
  <c r="C3548" i="11"/>
  <c r="C3549" i="11"/>
  <c r="C3550" i="11"/>
  <c r="C3551" i="11"/>
  <c r="C3552" i="11"/>
  <c r="C3553" i="11"/>
  <c r="C3554" i="11"/>
  <c r="C3555" i="11"/>
  <c r="C3556" i="11"/>
  <c r="C3557" i="11"/>
  <c r="C3558" i="11"/>
  <c r="C3559" i="11"/>
  <c r="C3560" i="11"/>
  <c r="C3561" i="11"/>
  <c r="C3562" i="11"/>
  <c r="C3563" i="11"/>
  <c r="C3564" i="11"/>
  <c r="C3565" i="11"/>
  <c r="C3566" i="11"/>
  <c r="C3567" i="11"/>
  <c r="C3568" i="11"/>
  <c r="C3569" i="11"/>
  <c r="C3570" i="11"/>
  <c r="C3571" i="11"/>
  <c r="C3572" i="11"/>
  <c r="C3573" i="11"/>
  <c r="C3574" i="11"/>
  <c r="C3575" i="11"/>
  <c r="C3576" i="11"/>
  <c r="C3577" i="11"/>
  <c r="C3578" i="11"/>
  <c r="C3579" i="11"/>
  <c r="C3580" i="11"/>
  <c r="C3581" i="11"/>
  <c r="C3582" i="11"/>
  <c r="C3583" i="11"/>
  <c r="C3584" i="11"/>
  <c r="C3585" i="11"/>
  <c r="C3586" i="11"/>
  <c r="C3587" i="11"/>
  <c r="C3588" i="11"/>
  <c r="C3589" i="11"/>
  <c r="C3590" i="11"/>
  <c r="C3591" i="11"/>
  <c r="C3592" i="11"/>
  <c r="C3593" i="11"/>
  <c r="C3594" i="11"/>
  <c r="C3595" i="11"/>
  <c r="C3596" i="11"/>
  <c r="C3597" i="11"/>
  <c r="C3598" i="11"/>
  <c r="C3599" i="11"/>
  <c r="C3600" i="11"/>
  <c r="C3601" i="11"/>
  <c r="C3602" i="11"/>
  <c r="C3603" i="11"/>
  <c r="C3604" i="11"/>
  <c r="C3605" i="11"/>
  <c r="C3606" i="11"/>
  <c r="C3607" i="11"/>
  <c r="C3608" i="11"/>
  <c r="C3609" i="11"/>
  <c r="C3610" i="11"/>
  <c r="C3611" i="11"/>
  <c r="C3612" i="11"/>
  <c r="C3613" i="11"/>
  <c r="C3614" i="11"/>
  <c r="C3615" i="11"/>
  <c r="C3616" i="11"/>
  <c r="C3617" i="11"/>
  <c r="C3618" i="11"/>
  <c r="C3619" i="11"/>
  <c r="C3620" i="11"/>
  <c r="C3621" i="11"/>
  <c r="C3622" i="11"/>
  <c r="C3623" i="11"/>
  <c r="C3624" i="11"/>
  <c r="C3625" i="11"/>
  <c r="C3626" i="11"/>
  <c r="C3627" i="11"/>
  <c r="C3628" i="11"/>
  <c r="C3629" i="11"/>
  <c r="C3630" i="11"/>
  <c r="C3631" i="11"/>
  <c r="C3632" i="11"/>
  <c r="C3633" i="11"/>
  <c r="C3634" i="11"/>
  <c r="C3635" i="11"/>
  <c r="C3636" i="11"/>
  <c r="C3637" i="11"/>
  <c r="C3638" i="11"/>
  <c r="C3639" i="11"/>
  <c r="C3640" i="11"/>
  <c r="C3641" i="11"/>
  <c r="C3642" i="11"/>
  <c r="C3643" i="11"/>
  <c r="C3644" i="11"/>
  <c r="C3645" i="11"/>
  <c r="C3646" i="11"/>
  <c r="C3647" i="11"/>
  <c r="C3648" i="11"/>
  <c r="C3649" i="11"/>
  <c r="C3650" i="11"/>
  <c r="C3651" i="11"/>
  <c r="C3652" i="11"/>
  <c r="C3653" i="11"/>
  <c r="C3654" i="11"/>
  <c r="C3655" i="11"/>
  <c r="C3656" i="11"/>
  <c r="C3657" i="11"/>
  <c r="C3658" i="11"/>
  <c r="C3659" i="11"/>
  <c r="C3660" i="11"/>
  <c r="C3661" i="11"/>
  <c r="C3662" i="11"/>
  <c r="C3663" i="11"/>
  <c r="C3664" i="11"/>
  <c r="C3665" i="11"/>
  <c r="C3666" i="11"/>
  <c r="C3667" i="11"/>
  <c r="C3668" i="11"/>
  <c r="C3669" i="11"/>
  <c r="C3670" i="11"/>
  <c r="C3671" i="11"/>
  <c r="C3672" i="11"/>
  <c r="C3673" i="11"/>
  <c r="C3674" i="11"/>
  <c r="C3675" i="11"/>
  <c r="C3676" i="11"/>
  <c r="C3677" i="11"/>
  <c r="C3678" i="11"/>
  <c r="C3679" i="11"/>
  <c r="C3680" i="11"/>
  <c r="C3681" i="11"/>
  <c r="C3682" i="11"/>
  <c r="C3683" i="11"/>
  <c r="C3684" i="11"/>
  <c r="C3685" i="11"/>
  <c r="C3686" i="11"/>
  <c r="C3687" i="11"/>
  <c r="C3688" i="11"/>
  <c r="C3689" i="11"/>
  <c r="C3690" i="11"/>
  <c r="C3691" i="11"/>
  <c r="C3692" i="11"/>
  <c r="C3693" i="11"/>
  <c r="C3694" i="11"/>
  <c r="C3695" i="11"/>
  <c r="C3696" i="11"/>
  <c r="C3697" i="11"/>
  <c r="C3698" i="11"/>
  <c r="C3699" i="11"/>
  <c r="C3700" i="11"/>
  <c r="C3701" i="11"/>
  <c r="C3702" i="11"/>
  <c r="C3703" i="11"/>
  <c r="C3704" i="11"/>
  <c r="C3705" i="11"/>
  <c r="C3706" i="11"/>
  <c r="C3707" i="11"/>
  <c r="C3708" i="11"/>
  <c r="C3709" i="11"/>
  <c r="C3710" i="11"/>
  <c r="C3711" i="11"/>
  <c r="C3712" i="11"/>
  <c r="C3713" i="11"/>
  <c r="C3714" i="11"/>
  <c r="C3715" i="11"/>
  <c r="C3716" i="11"/>
  <c r="C3717" i="11"/>
  <c r="C3718" i="11"/>
  <c r="C3719" i="11"/>
  <c r="C3720" i="11"/>
  <c r="C3721" i="11"/>
  <c r="C3722" i="11"/>
  <c r="C3723" i="11"/>
  <c r="C3724" i="11"/>
  <c r="C3725" i="11"/>
  <c r="C3726" i="11"/>
  <c r="C3727" i="11"/>
  <c r="C3728" i="11"/>
  <c r="C3729" i="11"/>
  <c r="C3730" i="11"/>
  <c r="C3731" i="11"/>
  <c r="C3732" i="11"/>
  <c r="C3733" i="11"/>
  <c r="C3734" i="11"/>
  <c r="C3735" i="11"/>
  <c r="C3736" i="11"/>
  <c r="C3737" i="11"/>
  <c r="C3738" i="11"/>
  <c r="C3739" i="11"/>
  <c r="C3740" i="11"/>
  <c r="C3741" i="11"/>
  <c r="C3742" i="11"/>
  <c r="C3743" i="11"/>
  <c r="C3744" i="11"/>
  <c r="C3745" i="11"/>
  <c r="C3746" i="11"/>
  <c r="C3747" i="11"/>
  <c r="C3748" i="11"/>
  <c r="C3749" i="11"/>
  <c r="C3750" i="11"/>
  <c r="C3751" i="11"/>
  <c r="C3752" i="11"/>
  <c r="C3753" i="11"/>
  <c r="C3754" i="11"/>
  <c r="C3755" i="11"/>
  <c r="C3756" i="11"/>
  <c r="C3757" i="11"/>
  <c r="C3758" i="11"/>
  <c r="C3759" i="11"/>
  <c r="C3760" i="11"/>
  <c r="C3761" i="11"/>
  <c r="C3762" i="11"/>
  <c r="C3763" i="11"/>
  <c r="C3764" i="11"/>
  <c r="C3765" i="11"/>
  <c r="C3766" i="11"/>
  <c r="C3767" i="11"/>
  <c r="C3768" i="11"/>
  <c r="C3769" i="11"/>
  <c r="C3770" i="11"/>
  <c r="C3771" i="11"/>
  <c r="C3772" i="11"/>
  <c r="C3773" i="11"/>
  <c r="C3774" i="11"/>
  <c r="C3775" i="11"/>
  <c r="C3776" i="11"/>
  <c r="C3777" i="11"/>
  <c r="C3778" i="11"/>
  <c r="C3779" i="11"/>
  <c r="C3780" i="11"/>
  <c r="C3781" i="11"/>
  <c r="C3782" i="11"/>
  <c r="C3783" i="11"/>
  <c r="C3784" i="11"/>
  <c r="C3785" i="11"/>
  <c r="C3786" i="11"/>
  <c r="C3787" i="11"/>
  <c r="C3788" i="11"/>
  <c r="C3789" i="11"/>
  <c r="C3790" i="11"/>
  <c r="C3791" i="11"/>
  <c r="C3792" i="11"/>
  <c r="C3793" i="11"/>
  <c r="C3794" i="11"/>
  <c r="C3795" i="11"/>
  <c r="C3796" i="11"/>
  <c r="C3797" i="11"/>
  <c r="C3798" i="11"/>
  <c r="C3799" i="11"/>
  <c r="C3800" i="11"/>
  <c r="C3801" i="11"/>
  <c r="C3802" i="11"/>
  <c r="C3803" i="11"/>
  <c r="C3804" i="11"/>
  <c r="C3805" i="11"/>
  <c r="C3806" i="11"/>
  <c r="C3807" i="11"/>
  <c r="C3808" i="11"/>
  <c r="C3809" i="11"/>
  <c r="C3810" i="11"/>
  <c r="C3811" i="11"/>
  <c r="C3812" i="11"/>
  <c r="C3813" i="11"/>
  <c r="C3814" i="11"/>
  <c r="C3815" i="11"/>
  <c r="C3816" i="11"/>
  <c r="C3817" i="11"/>
  <c r="C3818" i="11"/>
  <c r="C3819" i="11"/>
  <c r="C3820" i="11"/>
  <c r="C3821" i="11"/>
  <c r="C3822" i="11"/>
  <c r="C3823" i="11"/>
  <c r="C3824" i="11"/>
  <c r="C3825" i="11"/>
  <c r="C3826" i="11"/>
  <c r="C3827" i="11"/>
  <c r="C3828" i="11"/>
  <c r="C3829" i="11"/>
  <c r="C3830" i="11"/>
  <c r="C3831" i="11"/>
  <c r="C3832" i="11"/>
  <c r="C3833" i="11"/>
  <c r="C3834" i="11"/>
  <c r="C3835" i="11"/>
  <c r="C3836" i="11"/>
  <c r="C3837" i="11"/>
  <c r="C3838" i="11"/>
  <c r="C3839" i="11"/>
  <c r="C3840" i="11"/>
  <c r="C3841" i="11"/>
  <c r="C3842" i="11"/>
  <c r="C3843" i="11"/>
  <c r="C3844" i="11"/>
  <c r="C3845" i="11"/>
  <c r="C3846" i="11"/>
  <c r="C3847" i="11"/>
  <c r="C3848" i="11"/>
  <c r="C3849" i="11"/>
  <c r="C3850" i="11"/>
  <c r="C3851" i="11"/>
  <c r="C3852" i="11"/>
  <c r="C3853" i="11"/>
  <c r="C3854" i="11"/>
  <c r="C3855" i="11"/>
  <c r="C3856" i="11"/>
  <c r="C3857" i="11"/>
  <c r="C3858" i="11"/>
  <c r="C3859" i="11"/>
  <c r="C3860" i="11"/>
  <c r="C3861" i="11"/>
  <c r="C3862" i="11"/>
  <c r="C3863" i="11"/>
  <c r="C3864" i="11"/>
  <c r="C3865" i="11"/>
  <c r="C3866" i="11"/>
  <c r="C3867" i="11"/>
  <c r="C3868" i="11"/>
  <c r="C3869" i="11"/>
  <c r="C3870" i="11"/>
  <c r="C3871" i="11"/>
  <c r="C3872" i="11"/>
  <c r="C3873" i="11"/>
  <c r="C3874" i="11"/>
  <c r="C3875" i="11"/>
  <c r="C3876" i="11"/>
  <c r="C3877" i="11"/>
  <c r="C3878" i="11"/>
  <c r="C3879" i="11"/>
  <c r="C3880" i="11"/>
  <c r="C3881" i="11"/>
  <c r="C3882" i="11"/>
  <c r="C3883" i="11"/>
  <c r="C3884" i="11"/>
  <c r="C3885" i="11"/>
  <c r="C3886" i="11"/>
  <c r="C3887" i="11"/>
  <c r="C3888" i="11"/>
  <c r="C3889" i="11"/>
  <c r="C3890" i="11"/>
  <c r="C3891" i="11"/>
  <c r="C3892" i="11"/>
  <c r="C3893" i="11"/>
  <c r="C3894" i="11"/>
  <c r="C3895" i="11"/>
  <c r="C3896" i="11"/>
  <c r="C3897" i="11"/>
  <c r="C3898" i="11"/>
  <c r="C3899" i="11"/>
  <c r="C3900" i="11"/>
  <c r="C3901" i="11"/>
  <c r="C3902" i="11"/>
  <c r="C3903" i="11"/>
  <c r="C3904" i="11"/>
  <c r="C3905" i="11"/>
  <c r="C3906" i="11"/>
  <c r="C3907" i="11"/>
  <c r="C3908" i="11"/>
  <c r="C3909" i="11"/>
  <c r="C3910" i="11"/>
  <c r="C3911" i="11"/>
  <c r="C3912" i="11"/>
  <c r="C3913" i="11"/>
  <c r="C3914" i="11"/>
  <c r="C3915" i="11"/>
  <c r="C3916" i="11"/>
  <c r="C3917" i="11"/>
  <c r="C3918" i="11"/>
  <c r="C3919" i="11"/>
  <c r="C3920" i="11"/>
  <c r="C3921" i="11"/>
  <c r="C3922" i="11"/>
  <c r="C3923" i="11"/>
  <c r="C3924" i="11"/>
  <c r="C3925" i="11"/>
  <c r="C3926" i="11"/>
  <c r="C3927" i="11"/>
  <c r="C3928" i="11"/>
  <c r="C3929" i="11"/>
  <c r="C3930" i="11"/>
  <c r="C3931" i="11"/>
  <c r="C3932" i="11"/>
  <c r="C3933" i="11"/>
  <c r="C3934" i="11"/>
  <c r="C3935" i="11"/>
  <c r="C3936" i="11"/>
  <c r="C3937" i="11"/>
  <c r="C3938" i="11"/>
  <c r="C3939" i="11"/>
  <c r="C3940" i="11"/>
  <c r="C3941" i="11"/>
  <c r="C3942" i="11"/>
  <c r="C3943" i="11"/>
  <c r="C3944" i="11"/>
  <c r="C3945" i="11"/>
  <c r="C3946" i="11"/>
  <c r="C3947" i="11"/>
  <c r="C3948" i="11"/>
  <c r="C3949" i="11"/>
  <c r="C3950" i="11"/>
  <c r="C3951" i="11"/>
  <c r="C3952" i="11"/>
  <c r="C3953" i="11"/>
  <c r="C3954" i="11"/>
  <c r="C3955" i="11"/>
  <c r="C3956" i="11"/>
  <c r="C3957" i="11"/>
  <c r="C3958" i="11"/>
  <c r="C3959" i="11"/>
  <c r="C3960" i="11"/>
  <c r="C3961" i="11"/>
  <c r="C3962" i="11"/>
  <c r="C3963" i="11"/>
  <c r="C3964" i="11"/>
  <c r="C3965" i="11"/>
  <c r="C3966" i="11"/>
  <c r="C3967" i="11"/>
  <c r="C3968" i="11"/>
  <c r="C3969" i="11"/>
  <c r="C3970" i="11"/>
  <c r="C3971" i="11"/>
  <c r="C3972" i="11"/>
  <c r="C3973" i="11"/>
  <c r="C3974" i="11"/>
  <c r="C3975" i="11"/>
  <c r="C3976" i="11"/>
  <c r="C3977" i="11"/>
  <c r="C3978" i="11"/>
  <c r="C3979" i="11"/>
  <c r="C3980" i="11"/>
  <c r="C3981" i="11"/>
  <c r="C3982" i="11"/>
  <c r="C3983" i="11"/>
  <c r="C3984" i="11"/>
  <c r="C3985" i="11"/>
  <c r="C3986" i="11"/>
  <c r="C3987" i="11"/>
  <c r="C3988" i="11"/>
  <c r="C3989" i="11"/>
  <c r="C3990" i="11"/>
  <c r="C3991" i="11"/>
  <c r="C3992" i="11"/>
  <c r="C3993" i="11"/>
  <c r="C3994" i="11"/>
  <c r="C3995" i="11"/>
  <c r="C3996" i="11"/>
  <c r="C3997" i="11"/>
  <c r="C3998" i="11"/>
  <c r="C3999" i="11"/>
  <c r="C4000" i="11"/>
  <c r="C4001" i="11"/>
  <c r="C4002" i="11"/>
  <c r="C4003" i="11"/>
  <c r="C4004" i="11"/>
  <c r="C4005" i="11"/>
  <c r="C4006" i="11"/>
  <c r="C4007" i="11"/>
  <c r="C4008" i="11"/>
  <c r="C4009" i="11"/>
  <c r="C4010" i="11"/>
  <c r="C4011" i="11"/>
  <c r="C4012" i="11"/>
  <c r="C4013" i="11"/>
  <c r="C4014" i="11"/>
  <c r="C4015" i="11"/>
  <c r="C4016" i="11"/>
  <c r="C4017" i="11"/>
  <c r="C4018" i="11"/>
  <c r="C4019" i="11"/>
  <c r="C4020" i="11"/>
  <c r="C4021" i="11"/>
  <c r="C4022" i="11"/>
  <c r="C4023" i="11"/>
  <c r="C4024" i="11"/>
  <c r="C4025" i="11"/>
  <c r="C4026" i="11"/>
  <c r="C4027" i="11"/>
  <c r="C4028" i="11"/>
  <c r="C4029" i="11"/>
  <c r="C4030" i="11"/>
  <c r="C4031" i="11"/>
  <c r="C4032" i="11"/>
  <c r="C4033" i="11"/>
  <c r="C4034" i="11"/>
  <c r="C4035" i="11"/>
  <c r="C4036" i="11"/>
  <c r="C4037" i="11"/>
  <c r="C4038" i="11"/>
  <c r="C4039" i="11"/>
  <c r="C4040" i="11"/>
  <c r="C4041" i="11"/>
  <c r="C4042" i="11"/>
  <c r="C4043" i="11"/>
  <c r="C4044" i="11"/>
  <c r="C4045" i="11"/>
  <c r="C4046" i="11"/>
  <c r="C4047" i="11"/>
  <c r="C4048" i="11"/>
  <c r="C4049" i="11"/>
  <c r="C4050" i="11"/>
  <c r="C4051" i="11"/>
  <c r="C4052" i="11"/>
  <c r="C4053" i="11"/>
  <c r="C4054" i="11"/>
  <c r="C4055" i="11"/>
  <c r="C4056" i="11"/>
  <c r="C4057" i="11"/>
  <c r="C4058" i="11"/>
  <c r="C4059" i="11"/>
  <c r="C4060" i="11"/>
  <c r="C4061" i="11"/>
  <c r="C4062" i="11"/>
  <c r="C4063" i="11"/>
  <c r="C4064" i="11"/>
  <c r="C4065" i="11"/>
  <c r="C4066" i="11"/>
  <c r="C4067" i="11"/>
  <c r="C4068" i="11"/>
  <c r="C4069" i="11"/>
  <c r="C4070" i="11"/>
  <c r="C4071" i="11"/>
  <c r="C4072" i="11"/>
  <c r="C4073" i="11"/>
  <c r="C4074" i="11"/>
  <c r="C4075" i="11"/>
  <c r="C4076" i="11"/>
  <c r="C4077" i="11"/>
  <c r="C4078" i="11"/>
  <c r="C4079" i="11"/>
  <c r="C4080" i="11"/>
  <c r="C4081" i="11"/>
  <c r="C4082" i="11"/>
  <c r="C4083" i="11"/>
  <c r="C4084" i="11"/>
  <c r="C4085" i="11"/>
  <c r="C4086" i="11"/>
  <c r="C4087" i="11"/>
  <c r="C4088" i="11"/>
  <c r="C4089" i="11"/>
  <c r="C4090" i="11"/>
  <c r="C4091" i="11"/>
  <c r="C4092" i="11"/>
  <c r="C4093" i="11"/>
  <c r="C4094" i="11"/>
  <c r="C4095" i="11"/>
  <c r="C4096" i="11"/>
  <c r="C4097" i="11"/>
  <c r="C4098" i="11"/>
  <c r="C4099" i="11"/>
  <c r="C4100" i="11"/>
  <c r="C4101" i="11"/>
  <c r="C4102" i="11"/>
  <c r="C4103" i="11"/>
  <c r="C4104" i="11"/>
  <c r="C4105" i="11"/>
  <c r="C4106" i="11"/>
  <c r="C4107" i="11"/>
  <c r="C4108" i="11"/>
  <c r="C4109" i="11"/>
  <c r="C4110" i="11"/>
  <c r="C4111" i="11"/>
  <c r="C4112" i="11"/>
  <c r="C4113" i="11"/>
  <c r="C4114" i="11"/>
  <c r="C4115" i="11"/>
  <c r="C4116" i="11"/>
  <c r="C4117" i="11"/>
  <c r="C4118" i="11"/>
  <c r="C4119" i="11"/>
  <c r="C4120" i="11"/>
  <c r="C4121" i="11"/>
  <c r="C4122" i="11"/>
  <c r="C4123" i="11"/>
  <c r="C4124" i="11"/>
  <c r="C4125" i="11"/>
  <c r="C4126" i="11"/>
  <c r="C4127" i="11"/>
  <c r="C4128" i="11"/>
  <c r="C4129" i="11"/>
  <c r="C4130" i="11"/>
  <c r="C4131" i="11"/>
  <c r="C4132" i="11"/>
  <c r="C4133" i="11"/>
  <c r="C4134" i="11"/>
  <c r="C4135" i="11"/>
  <c r="C4136" i="11"/>
  <c r="C4137" i="11"/>
  <c r="C4138" i="11"/>
  <c r="C4139" i="11"/>
  <c r="C4140" i="11"/>
  <c r="C4141" i="11"/>
  <c r="C4142" i="11"/>
  <c r="C4143" i="11"/>
  <c r="C4144" i="11"/>
  <c r="C4145" i="11"/>
  <c r="C4146" i="11"/>
  <c r="C4147" i="11"/>
  <c r="C4148" i="11"/>
  <c r="C4149" i="11"/>
  <c r="C4150" i="11"/>
  <c r="C4151" i="11"/>
  <c r="C4152" i="11"/>
  <c r="C4153" i="11"/>
  <c r="C4154" i="11"/>
  <c r="C4155" i="11"/>
  <c r="C4156" i="11"/>
  <c r="C4157" i="11"/>
  <c r="C4158" i="11"/>
  <c r="C4159" i="11"/>
  <c r="C4160" i="11"/>
  <c r="C4161" i="11"/>
  <c r="C4162" i="11"/>
  <c r="C4163" i="11"/>
  <c r="C4164" i="11"/>
  <c r="C4165" i="11"/>
  <c r="C4166" i="11"/>
  <c r="C4167" i="11"/>
  <c r="C4168" i="11"/>
  <c r="C4169" i="11"/>
  <c r="C4170" i="11"/>
  <c r="C4171" i="11"/>
  <c r="C4172" i="11"/>
  <c r="C4173" i="11"/>
  <c r="C4174" i="11"/>
  <c r="C4175" i="11"/>
  <c r="C4176" i="11"/>
  <c r="C4177" i="11"/>
  <c r="C4178" i="11"/>
  <c r="C4179" i="11"/>
  <c r="C4180" i="11"/>
  <c r="C4181" i="11"/>
  <c r="C4182" i="11"/>
  <c r="C4183" i="11"/>
  <c r="C4184" i="11"/>
  <c r="C4185" i="11"/>
  <c r="C4186" i="11"/>
  <c r="C4187" i="11"/>
  <c r="C4188" i="11"/>
  <c r="C4189" i="11"/>
  <c r="C4190" i="11"/>
  <c r="C4191" i="11"/>
  <c r="C4192" i="11"/>
  <c r="C4193" i="11"/>
  <c r="C4194" i="11"/>
  <c r="C4195" i="11"/>
  <c r="C4196" i="11"/>
  <c r="C4197" i="11"/>
  <c r="C4198" i="11"/>
  <c r="C4199" i="11"/>
  <c r="C4200" i="11"/>
  <c r="C4201" i="11"/>
  <c r="C4202" i="11"/>
  <c r="C4203" i="11"/>
  <c r="C4204" i="11"/>
  <c r="C4205" i="11"/>
  <c r="C4206" i="11"/>
  <c r="C4207" i="11"/>
  <c r="C4208" i="11"/>
  <c r="C4209" i="11"/>
  <c r="C4210" i="11"/>
  <c r="C4211" i="11"/>
  <c r="C4212" i="11"/>
  <c r="C4213" i="11"/>
  <c r="C4214" i="11"/>
  <c r="C4215" i="11"/>
  <c r="C4216" i="11"/>
  <c r="C4217" i="11"/>
  <c r="C4218" i="11"/>
  <c r="C4219" i="11"/>
  <c r="C4220" i="11"/>
  <c r="C4221" i="11"/>
  <c r="C4222" i="11"/>
  <c r="C4223" i="11"/>
  <c r="C4224" i="11"/>
  <c r="C4225" i="11"/>
  <c r="C4226" i="11"/>
  <c r="C4227" i="11"/>
  <c r="C4228" i="11"/>
  <c r="C4229" i="11"/>
  <c r="C4230" i="11"/>
  <c r="C4231" i="11"/>
  <c r="C4232" i="11"/>
  <c r="C4233" i="11"/>
  <c r="C4234" i="11"/>
  <c r="C4235" i="11"/>
  <c r="C4236" i="11"/>
  <c r="C4237" i="11"/>
  <c r="C4238" i="11"/>
  <c r="C4239" i="11"/>
  <c r="C4240" i="11"/>
  <c r="C4241" i="11"/>
  <c r="C4242" i="11"/>
  <c r="C4243" i="11"/>
  <c r="C4244" i="11"/>
  <c r="C4245" i="11"/>
  <c r="C4246" i="11"/>
  <c r="C4247" i="11"/>
  <c r="C4248" i="11"/>
  <c r="C4249" i="11"/>
  <c r="C4250" i="11"/>
  <c r="C4251" i="11"/>
  <c r="C4252" i="11"/>
  <c r="C4253" i="11"/>
  <c r="C4254" i="11"/>
  <c r="C4255" i="11"/>
  <c r="C4256" i="11"/>
  <c r="C4257" i="11"/>
  <c r="C4258" i="11"/>
  <c r="C4259" i="11"/>
  <c r="C4260" i="11"/>
  <c r="C4261" i="11"/>
  <c r="C4262" i="11"/>
  <c r="C4263" i="11"/>
  <c r="C4264" i="11"/>
  <c r="C4265" i="11"/>
  <c r="C4266" i="11"/>
  <c r="C4267" i="11"/>
  <c r="C4268" i="11"/>
  <c r="C4269" i="11"/>
  <c r="C4270" i="11"/>
  <c r="C4271" i="11"/>
  <c r="C4272" i="11"/>
  <c r="C4273" i="11"/>
  <c r="C4274" i="11"/>
  <c r="C4275" i="11"/>
  <c r="C4276" i="11"/>
  <c r="C4277" i="11"/>
  <c r="C4278" i="11"/>
  <c r="C4279" i="11"/>
  <c r="C4280" i="11"/>
  <c r="C4281" i="11"/>
  <c r="C4282" i="11"/>
  <c r="C4283" i="11"/>
  <c r="C4284" i="11"/>
  <c r="C4285" i="11"/>
  <c r="C4286" i="11"/>
  <c r="C4287" i="11"/>
  <c r="C4288" i="11"/>
  <c r="C4289" i="11"/>
  <c r="C4290" i="11"/>
  <c r="C4291" i="11"/>
  <c r="C4292" i="11"/>
  <c r="C4293" i="11"/>
  <c r="C4294" i="11"/>
  <c r="C4295" i="11"/>
  <c r="C4296" i="11"/>
  <c r="C4297" i="11"/>
  <c r="C4298" i="11"/>
  <c r="C4299" i="11"/>
  <c r="C4300" i="11"/>
  <c r="C4301" i="11"/>
  <c r="C4302" i="11"/>
  <c r="C4303" i="11"/>
  <c r="C4304" i="11"/>
  <c r="C4305" i="11"/>
  <c r="C4306" i="11"/>
  <c r="C4307" i="11"/>
  <c r="C4308" i="11"/>
  <c r="C4309" i="11"/>
  <c r="C4310" i="11"/>
  <c r="C4311" i="11"/>
  <c r="C4312" i="11"/>
  <c r="C4313" i="11"/>
  <c r="C4314" i="11"/>
  <c r="C4315" i="11"/>
  <c r="C4316" i="11"/>
  <c r="C4317" i="11"/>
  <c r="C4318" i="11"/>
  <c r="C4319" i="11"/>
  <c r="C4320" i="11"/>
  <c r="C4321" i="11"/>
  <c r="C4322" i="11"/>
  <c r="C4323" i="11"/>
  <c r="C4324" i="11"/>
  <c r="C4325" i="11"/>
  <c r="C4326" i="11"/>
  <c r="C4327" i="11"/>
  <c r="C4328" i="11"/>
  <c r="C4329" i="11"/>
  <c r="C4330" i="11"/>
  <c r="C4331" i="11"/>
  <c r="C4332" i="11"/>
  <c r="C4333" i="11"/>
  <c r="C4334" i="11"/>
  <c r="C4335" i="11"/>
  <c r="C4336" i="11"/>
  <c r="C4337" i="11"/>
  <c r="C4338" i="11"/>
  <c r="C4339" i="11"/>
  <c r="C4340" i="11"/>
  <c r="C4341" i="11"/>
  <c r="C4342" i="11"/>
  <c r="C4343" i="11"/>
  <c r="C4344" i="11"/>
  <c r="C4345" i="11"/>
  <c r="C4346" i="11"/>
  <c r="C4347" i="11"/>
  <c r="C4348" i="11"/>
  <c r="C4349" i="11"/>
  <c r="C4350" i="11"/>
  <c r="C4351" i="11"/>
  <c r="C4352" i="11"/>
  <c r="C4353" i="11"/>
  <c r="C4354" i="11"/>
  <c r="C4355" i="11"/>
  <c r="C4356" i="11"/>
  <c r="C4357" i="11"/>
  <c r="C4358" i="11"/>
  <c r="C4359" i="11"/>
  <c r="C4360" i="11"/>
  <c r="C4361" i="11"/>
  <c r="C4362" i="11"/>
  <c r="C4363" i="11"/>
  <c r="C4364" i="11"/>
  <c r="C4365" i="11"/>
  <c r="C4366" i="11"/>
  <c r="C4367" i="11"/>
  <c r="C4368" i="11"/>
  <c r="C4369" i="11"/>
  <c r="C4370" i="11"/>
  <c r="C4371" i="11"/>
  <c r="C4372" i="11"/>
  <c r="C4373" i="11"/>
  <c r="C4374" i="11"/>
  <c r="C4375" i="11"/>
  <c r="C4376" i="11"/>
  <c r="C4377" i="11"/>
  <c r="C4378" i="11"/>
  <c r="C4379" i="11"/>
  <c r="C4380" i="11"/>
  <c r="C4381" i="11"/>
  <c r="C4382" i="11"/>
  <c r="C4383" i="11"/>
  <c r="C4384" i="11"/>
  <c r="C4385" i="11"/>
  <c r="C4386" i="11"/>
  <c r="C4387" i="11"/>
  <c r="C4388" i="11"/>
  <c r="C4389" i="11"/>
  <c r="C4390" i="11"/>
  <c r="C4391" i="11"/>
  <c r="C4392" i="11"/>
  <c r="C4393" i="11"/>
  <c r="C4394" i="11"/>
  <c r="C4395" i="11"/>
  <c r="C4396" i="11"/>
  <c r="C4397" i="11"/>
  <c r="C4398" i="11"/>
  <c r="C4399" i="11"/>
  <c r="C4400" i="11"/>
  <c r="C4401" i="11"/>
  <c r="C4402" i="11"/>
  <c r="C4403" i="11"/>
  <c r="C4404" i="11"/>
  <c r="C4405" i="11"/>
  <c r="B2167" i="11"/>
  <c r="B2168" i="11"/>
  <c r="B2169" i="11"/>
  <c r="B2170" i="11"/>
  <c r="B2171" i="11"/>
  <c r="B2172" i="11"/>
  <c r="B2173" i="11"/>
  <c r="B2174" i="11"/>
  <c r="B2175" i="11"/>
  <c r="B2176" i="11"/>
  <c r="B2177" i="11"/>
  <c r="B2178" i="11"/>
  <c r="B2179" i="11"/>
  <c r="B2180" i="11"/>
  <c r="B2181" i="11"/>
  <c r="B2182" i="11"/>
  <c r="B2183" i="11"/>
  <c r="B2184" i="11"/>
  <c r="B2185" i="11"/>
  <c r="B2186" i="11"/>
  <c r="B2187" i="11"/>
  <c r="B2188" i="11"/>
  <c r="B2189" i="11"/>
  <c r="B2190" i="11"/>
  <c r="B2191" i="11"/>
  <c r="B2192" i="11"/>
  <c r="B2193" i="11"/>
  <c r="B2194" i="11"/>
  <c r="B2195" i="11"/>
  <c r="B2196" i="11"/>
  <c r="B2197" i="11"/>
  <c r="B2198" i="11"/>
  <c r="B2199" i="11"/>
  <c r="B2200" i="11"/>
  <c r="B2201" i="11"/>
  <c r="B2202" i="11"/>
  <c r="B2203" i="11"/>
  <c r="B2204" i="11"/>
  <c r="B2205" i="11"/>
  <c r="B2206" i="11"/>
  <c r="B2207" i="11"/>
  <c r="B2208" i="11"/>
  <c r="B2209" i="11"/>
  <c r="B2210" i="11"/>
  <c r="B2211" i="11"/>
  <c r="B2212" i="11"/>
  <c r="B2213" i="11"/>
  <c r="B2214" i="11"/>
  <c r="B2215" i="11"/>
  <c r="B2216" i="11"/>
  <c r="B2217" i="11"/>
  <c r="B2218" i="11"/>
  <c r="B2219" i="11"/>
  <c r="B2220" i="11"/>
  <c r="B2221" i="11"/>
  <c r="B2222" i="11"/>
  <c r="B2223" i="11"/>
  <c r="B2224" i="11"/>
  <c r="B2225" i="11"/>
  <c r="B2226" i="11"/>
  <c r="B2227" i="11"/>
  <c r="B2228" i="11"/>
  <c r="B2229" i="11"/>
  <c r="B2230" i="11"/>
  <c r="B2231" i="11"/>
  <c r="B2232" i="11"/>
  <c r="B2233" i="11"/>
  <c r="B2234" i="11"/>
  <c r="B2235" i="11"/>
  <c r="B2236" i="11"/>
  <c r="B2237" i="11"/>
  <c r="B2238" i="11"/>
  <c r="B2239" i="11"/>
  <c r="B2240" i="11"/>
  <c r="B2241" i="11"/>
  <c r="B2242" i="11"/>
  <c r="B2243" i="11"/>
  <c r="B2244" i="11"/>
  <c r="B2245" i="11"/>
  <c r="B2246" i="11"/>
  <c r="B2247" i="11"/>
  <c r="B2248" i="11"/>
  <c r="B2249" i="11"/>
  <c r="B2250" i="11"/>
  <c r="B2251" i="11"/>
  <c r="B2252" i="11"/>
  <c r="B2253" i="11"/>
  <c r="B2254" i="11"/>
  <c r="B2255" i="11"/>
  <c r="B2256" i="11"/>
  <c r="B2257" i="11"/>
  <c r="B2258" i="11"/>
  <c r="B2259" i="11"/>
  <c r="B2260" i="11"/>
  <c r="B2261" i="11"/>
  <c r="B2262" i="11"/>
  <c r="B2263" i="11"/>
  <c r="B2264" i="11"/>
  <c r="B2265" i="11"/>
  <c r="B2266" i="11"/>
  <c r="B2267" i="11"/>
  <c r="B2268" i="11"/>
  <c r="B2269" i="11"/>
  <c r="B2270" i="11"/>
  <c r="B2271" i="11"/>
  <c r="B2272" i="11"/>
  <c r="B2273" i="11"/>
  <c r="B2274" i="11"/>
  <c r="B2275" i="11"/>
  <c r="B2276" i="11"/>
  <c r="B2277" i="11"/>
  <c r="B2278" i="11"/>
  <c r="B2279" i="11"/>
  <c r="B2280" i="11"/>
  <c r="B2281" i="11"/>
  <c r="B2282" i="11"/>
  <c r="B2283" i="11"/>
  <c r="B2284" i="11"/>
  <c r="B2285" i="11"/>
  <c r="B2286" i="11"/>
  <c r="B2287" i="11"/>
  <c r="B2288" i="11"/>
  <c r="B2289" i="11"/>
  <c r="B2290" i="11"/>
  <c r="B2291" i="11"/>
  <c r="B2292" i="11"/>
  <c r="B2293" i="11"/>
  <c r="B2294" i="11"/>
  <c r="B2295" i="11"/>
  <c r="B2296" i="11"/>
  <c r="B2297" i="11"/>
  <c r="B2298" i="11"/>
  <c r="B2299" i="11"/>
  <c r="B2300" i="11"/>
  <c r="B2301" i="11"/>
  <c r="B2302" i="11"/>
  <c r="B2303" i="11"/>
  <c r="B2304" i="11"/>
  <c r="B2305" i="11"/>
  <c r="B2306" i="11"/>
  <c r="B2307" i="11"/>
  <c r="B2308" i="11"/>
  <c r="B2309" i="11"/>
  <c r="B2310" i="11"/>
  <c r="B2311" i="11"/>
  <c r="B2312" i="11"/>
  <c r="B2313" i="11"/>
  <c r="B2314" i="11"/>
  <c r="B2315" i="11"/>
  <c r="B2316" i="11"/>
  <c r="B2317" i="11"/>
  <c r="B2318" i="11"/>
  <c r="B2319" i="11"/>
  <c r="B2320" i="11"/>
  <c r="B2321" i="11"/>
  <c r="B2322" i="11"/>
  <c r="B2323" i="11"/>
  <c r="B2324" i="11"/>
  <c r="B2325" i="11"/>
  <c r="B2326" i="11"/>
  <c r="B2327" i="11"/>
  <c r="B2328" i="11"/>
  <c r="B2329" i="11"/>
  <c r="B2330" i="11"/>
  <c r="B2331" i="11"/>
  <c r="B2332" i="11"/>
  <c r="B2333" i="11"/>
  <c r="B2334" i="11"/>
  <c r="B2335" i="11"/>
  <c r="B2336" i="11"/>
  <c r="B2337" i="11"/>
  <c r="B2338" i="11"/>
  <c r="B2339" i="11"/>
  <c r="B2340" i="11"/>
  <c r="B2341" i="11"/>
  <c r="B2342" i="11"/>
  <c r="B2343" i="11"/>
  <c r="B2344" i="11"/>
  <c r="B2345" i="11"/>
  <c r="B2346" i="11"/>
  <c r="B2347" i="11"/>
  <c r="B2348" i="11"/>
  <c r="B2349" i="11"/>
  <c r="B2350" i="11"/>
  <c r="B2351" i="11"/>
  <c r="B2352" i="11"/>
  <c r="B2353" i="11"/>
  <c r="B2354" i="11"/>
  <c r="B2355" i="11"/>
  <c r="B2356" i="11"/>
  <c r="B2357" i="11"/>
  <c r="B2358" i="11"/>
  <c r="B2359" i="11"/>
  <c r="B2360" i="11"/>
  <c r="B2361" i="11"/>
  <c r="B2362" i="11"/>
  <c r="B2363" i="11"/>
  <c r="B2364" i="11"/>
  <c r="B2365" i="11"/>
  <c r="B2366" i="11"/>
  <c r="B2367" i="11"/>
  <c r="B2368" i="11"/>
  <c r="B2369" i="11"/>
  <c r="B2370" i="11"/>
  <c r="B2371" i="11"/>
  <c r="B2372" i="11"/>
  <c r="B2373" i="11"/>
  <c r="B2374" i="11"/>
  <c r="B2375" i="11"/>
  <c r="B2376" i="11"/>
  <c r="B2377" i="11"/>
  <c r="B2378" i="11"/>
  <c r="B2379" i="11"/>
  <c r="B2380" i="11"/>
  <c r="B2381" i="11"/>
  <c r="B2382" i="11"/>
  <c r="B2383" i="11"/>
  <c r="B2384" i="11"/>
  <c r="B2385" i="11"/>
  <c r="B2386" i="11"/>
  <c r="B2387" i="11"/>
  <c r="B2388" i="11"/>
  <c r="B2389" i="11"/>
  <c r="B2390" i="11"/>
  <c r="B2391" i="11"/>
  <c r="B2392" i="11"/>
  <c r="B2393" i="11"/>
  <c r="B2394" i="11"/>
  <c r="B2395" i="11"/>
  <c r="B2396" i="11"/>
  <c r="B2397" i="11"/>
  <c r="B2398" i="11"/>
  <c r="B2399" i="11"/>
  <c r="B2400" i="11"/>
  <c r="B2401" i="11"/>
  <c r="B2402" i="11"/>
  <c r="B2403" i="11"/>
  <c r="B2404" i="11"/>
  <c r="B2405" i="11"/>
  <c r="B2406" i="11"/>
  <c r="B2407" i="11"/>
  <c r="B2408" i="11"/>
  <c r="B2409" i="11"/>
  <c r="B2410" i="11"/>
  <c r="B2411" i="11"/>
  <c r="B2412" i="11"/>
  <c r="B2413" i="11"/>
  <c r="B2414" i="11"/>
  <c r="B2415" i="11"/>
  <c r="B2416" i="11"/>
  <c r="B2417" i="11"/>
  <c r="B2418" i="11"/>
  <c r="B2419" i="11"/>
  <c r="B2420" i="11"/>
  <c r="B2421" i="11"/>
  <c r="B2422" i="11"/>
  <c r="B2423" i="11"/>
  <c r="B2424" i="11"/>
  <c r="B2425" i="11"/>
  <c r="B2426" i="11"/>
  <c r="B2427" i="11"/>
  <c r="B2428" i="11"/>
  <c r="B2429" i="11"/>
  <c r="B2430" i="11"/>
  <c r="B2431" i="11"/>
  <c r="B2432" i="11"/>
  <c r="B2433" i="11"/>
  <c r="B2434" i="11"/>
  <c r="B2435" i="11"/>
  <c r="B2436" i="11"/>
  <c r="B2437" i="11"/>
  <c r="B2438" i="11"/>
  <c r="B2439" i="11"/>
  <c r="B2440" i="11"/>
  <c r="B2441" i="11"/>
  <c r="B2442" i="11"/>
  <c r="B2443" i="11"/>
  <c r="B2444" i="11"/>
  <c r="B2445" i="11"/>
  <c r="B2446" i="11"/>
  <c r="B2447" i="11"/>
  <c r="B2448" i="11"/>
  <c r="B2449" i="11"/>
  <c r="B2450" i="11"/>
  <c r="B2451" i="11"/>
  <c r="B2452" i="11"/>
  <c r="B2453" i="11"/>
  <c r="B2454" i="11"/>
  <c r="B2455" i="11"/>
  <c r="B2456" i="11"/>
  <c r="B2457" i="11"/>
  <c r="B2458" i="11"/>
  <c r="B2459" i="11"/>
  <c r="B2460" i="11"/>
  <c r="B2461" i="11"/>
  <c r="B2462" i="11"/>
  <c r="B2463" i="11"/>
  <c r="B2464" i="11"/>
  <c r="B2465" i="11"/>
  <c r="B2466" i="11"/>
  <c r="B2467" i="11"/>
  <c r="B2468" i="11"/>
  <c r="B2469" i="11"/>
  <c r="B2470" i="11"/>
  <c r="B2471" i="11"/>
  <c r="B2472" i="11"/>
  <c r="B2473" i="11"/>
  <c r="B2474" i="11"/>
  <c r="B2475" i="11"/>
  <c r="B2476" i="11"/>
  <c r="B2477" i="11"/>
  <c r="B2478" i="11"/>
  <c r="B2479" i="11"/>
  <c r="B2480" i="11"/>
  <c r="B2481" i="11"/>
  <c r="B2482" i="11"/>
  <c r="B2483" i="11"/>
  <c r="B2484" i="11"/>
  <c r="B2485" i="11"/>
  <c r="B2486" i="11"/>
  <c r="B2487" i="11"/>
  <c r="B2488" i="11"/>
  <c r="B2489" i="11"/>
  <c r="B2490" i="11"/>
  <c r="B2491" i="11"/>
  <c r="B2492" i="11"/>
  <c r="B2493" i="11"/>
  <c r="B2494" i="11"/>
  <c r="B2495" i="11"/>
  <c r="B2496" i="11"/>
  <c r="B2497" i="11"/>
  <c r="B2498" i="11"/>
  <c r="B2499" i="11"/>
  <c r="B2500" i="11"/>
  <c r="B2501" i="11"/>
  <c r="B2502" i="11"/>
  <c r="B2503" i="11"/>
  <c r="B2504" i="11"/>
  <c r="B2505" i="11"/>
  <c r="B2506" i="11"/>
  <c r="B2507" i="11"/>
  <c r="B2508" i="11"/>
  <c r="B2509" i="11"/>
  <c r="B2510" i="11"/>
  <c r="B2511" i="11"/>
  <c r="B2512" i="11"/>
  <c r="B2513" i="11"/>
  <c r="B2514" i="11"/>
  <c r="B2515" i="11"/>
  <c r="B2516" i="11"/>
  <c r="B2517" i="11"/>
  <c r="B2518" i="11"/>
  <c r="B2519" i="11"/>
  <c r="B2520" i="11"/>
  <c r="B2521" i="11"/>
  <c r="B2522" i="11"/>
  <c r="B2523" i="11"/>
  <c r="B2524" i="11"/>
  <c r="B2525" i="11"/>
  <c r="B2526" i="11"/>
  <c r="B2527" i="11"/>
  <c r="B2528" i="11"/>
  <c r="B2529" i="11"/>
  <c r="B2530" i="11"/>
  <c r="B2531" i="11"/>
  <c r="B2532" i="11"/>
  <c r="B2533" i="11"/>
  <c r="B2534" i="11"/>
  <c r="B2535" i="11"/>
  <c r="B2536" i="11"/>
  <c r="B2537" i="11"/>
  <c r="B2538" i="11"/>
  <c r="B2539" i="11"/>
  <c r="B2540" i="11"/>
  <c r="B2541" i="11"/>
  <c r="B2542" i="11"/>
  <c r="B2543" i="11"/>
  <c r="B2544" i="11"/>
  <c r="B2545" i="11"/>
  <c r="B2546" i="11"/>
  <c r="B2547" i="11"/>
  <c r="B2548" i="11"/>
  <c r="B2549" i="11"/>
  <c r="B2550" i="11"/>
  <c r="B2551" i="11"/>
  <c r="B2552" i="11"/>
  <c r="B2553" i="11"/>
  <c r="B2554" i="11"/>
  <c r="B2555" i="11"/>
  <c r="B2556" i="11"/>
  <c r="B2557" i="11"/>
  <c r="B2558" i="11"/>
  <c r="B2559" i="11"/>
  <c r="B2560" i="11"/>
  <c r="B2561" i="11"/>
  <c r="B2562" i="11"/>
  <c r="B2563" i="11"/>
  <c r="B2564" i="11"/>
  <c r="B2565" i="11"/>
  <c r="B2566" i="11"/>
  <c r="B2567" i="11"/>
  <c r="B2568" i="11"/>
  <c r="B2569" i="11"/>
  <c r="B2570" i="11"/>
  <c r="B2571" i="11"/>
  <c r="B2572" i="11"/>
  <c r="B2573" i="11"/>
  <c r="B2574" i="11"/>
  <c r="B2575" i="11"/>
  <c r="B2576" i="11"/>
  <c r="B2577" i="11"/>
  <c r="B2578" i="11"/>
  <c r="B2579" i="11"/>
  <c r="B2580" i="11"/>
  <c r="B2581" i="11"/>
  <c r="B2582" i="11"/>
  <c r="B2583" i="11"/>
  <c r="B2584" i="11"/>
  <c r="B2585" i="11"/>
  <c r="B2586" i="11"/>
  <c r="B2587" i="11"/>
  <c r="B2588" i="11"/>
  <c r="B2589" i="11"/>
  <c r="B2590" i="11"/>
  <c r="B2591" i="11"/>
  <c r="B2592" i="11"/>
  <c r="B2593" i="11"/>
  <c r="B2594" i="11"/>
  <c r="B2595" i="11"/>
  <c r="B2596" i="11"/>
  <c r="B2597" i="11"/>
  <c r="B2598" i="11"/>
  <c r="B2599" i="11"/>
  <c r="B2600" i="11"/>
  <c r="B2601" i="11"/>
  <c r="B2602" i="11"/>
  <c r="B2603" i="11"/>
  <c r="B2604" i="11"/>
  <c r="B2605" i="11"/>
  <c r="B2606" i="11"/>
  <c r="B2607" i="11"/>
  <c r="B2608" i="11"/>
  <c r="B2609" i="11"/>
  <c r="B2610" i="11"/>
  <c r="B2611" i="11"/>
  <c r="B2612" i="11"/>
  <c r="B2613" i="11"/>
  <c r="B2614" i="11"/>
  <c r="B2615" i="11"/>
  <c r="B2616" i="11"/>
  <c r="B2617" i="11"/>
  <c r="B2618" i="11"/>
  <c r="B2619" i="11"/>
  <c r="B2620" i="11"/>
  <c r="B2621" i="11"/>
  <c r="B2622" i="11"/>
  <c r="B2623" i="11"/>
  <c r="B2624" i="11"/>
  <c r="B2625" i="11"/>
  <c r="B2626" i="11"/>
  <c r="B2627" i="11"/>
  <c r="B2628" i="11"/>
  <c r="B2629" i="11"/>
  <c r="B2630" i="11"/>
  <c r="B2631" i="11"/>
  <c r="B2632" i="11"/>
  <c r="B2633" i="11"/>
  <c r="B2634" i="11"/>
  <c r="B2635" i="11"/>
  <c r="B2636" i="11"/>
  <c r="B2637" i="11"/>
  <c r="B2638" i="11"/>
  <c r="B2639" i="11"/>
  <c r="B2640" i="11"/>
  <c r="B2641" i="11"/>
  <c r="B2642" i="11"/>
  <c r="B2643" i="11"/>
  <c r="B2644" i="11"/>
  <c r="B2645" i="11"/>
  <c r="B2646" i="11"/>
  <c r="B2647" i="11"/>
  <c r="B2648" i="11"/>
  <c r="B2649" i="11"/>
  <c r="B2650" i="11"/>
  <c r="B2651" i="11"/>
  <c r="B2652" i="11"/>
  <c r="B2653" i="11"/>
  <c r="B2654" i="11"/>
  <c r="B2655" i="11"/>
  <c r="B2656" i="11"/>
  <c r="B2657" i="11"/>
  <c r="B2658" i="11"/>
  <c r="B2659" i="11"/>
  <c r="B2660" i="11"/>
  <c r="B2661" i="11"/>
  <c r="B2662" i="11"/>
  <c r="B2663" i="11"/>
  <c r="B2664" i="11"/>
  <c r="B2665" i="11"/>
  <c r="B2666" i="11"/>
  <c r="B2667" i="11"/>
  <c r="B2668" i="11"/>
  <c r="B2669" i="11"/>
  <c r="B2670" i="11"/>
  <c r="B2671" i="11"/>
  <c r="B2672" i="11"/>
  <c r="B2673" i="11"/>
  <c r="B2674" i="11"/>
  <c r="B2675" i="11"/>
  <c r="B2676" i="11"/>
  <c r="B2677" i="11"/>
  <c r="B2678" i="11"/>
  <c r="B2679" i="11"/>
  <c r="B2680" i="11"/>
  <c r="B2681" i="11"/>
  <c r="B2682" i="11"/>
  <c r="B2683" i="11"/>
  <c r="B2684" i="11"/>
  <c r="B2685" i="11"/>
  <c r="B2686" i="11"/>
  <c r="B2687" i="11"/>
  <c r="B2688" i="11"/>
  <c r="B2689" i="11"/>
  <c r="B2690" i="11"/>
  <c r="B2691" i="11"/>
  <c r="B2692" i="11"/>
  <c r="B2693" i="11"/>
  <c r="B2694" i="11"/>
  <c r="B2695" i="11"/>
  <c r="B2696" i="11"/>
  <c r="B2697" i="11"/>
  <c r="B2698" i="11"/>
  <c r="B2699" i="11"/>
  <c r="B2700" i="11"/>
  <c r="B2701" i="11"/>
  <c r="B2702" i="11"/>
  <c r="B2703" i="11"/>
  <c r="B2704" i="11"/>
  <c r="B2705" i="11"/>
  <c r="B2706" i="11"/>
  <c r="B2707" i="11"/>
  <c r="B2708" i="11"/>
  <c r="B2709" i="11"/>
  <c r="B2710" i="11"/>
  <c r="B2711" i="11"/>
  <c r="B2712" i="11"/>
  <c r="B2713" i="11"/>
  <c r="B2714" i="11"/>
  <c r="B2715" i="11"/>
  <c r="B2716" i="11"/>
  <c r="B2717" i="11"/>
  <c r="B2718" i="11"/>
  <c r="B2719" i="11"/>
  <c r="B2720" i="11"/>
  <c r="B2721" i="11"/>
  <c r="B2722" i="11"/>
  <c r="B2723" i="11"/>
  <c r="B2724" i="11"/>
  <c r="B2725" i="11"/>
  <c r="B2726" i="11"/>
  <c r="B2727" i="11"/>
  <c r="B2728" i="11"/>
  <c r="B2729" i="11"/>
  <c r="B2730" i="11"/>
  <c r="B2731" i="11"/>
  <c r="B2732" i="11"/>
  <c r="B2733" i="11"/>
  <c r="B2734" i="11"/>
  <c r="B2735" i="11"/>
  <c r="B2736" i="11"/>
  <c r="B2737" i="11"/>
  <c r="B2738" i="11"/>
  <c r="B2739" i="11"/>
  <c r="B2740" i="11"/>
  <c r="B2741" i="11"/>
  <c r="B2742" i="11"/>
  <c r="B2743" i="11"/>
  <c r="B2744" i="11"/>
  <c r="B2745" i="11"/>
  <c r="B2746" i="11"/>
  <c r="B2747" i="11"/>
  <c r="B2748" i="11"/>
  <c r="B2749" i="11"/>
  <c r="B2750" i="11"/>
  <c r="B2751" i="11"/>
  <c r="B2752" i="11"/>
  <c r="B2753" i="11"/>
  <c r="B2754" i="11"/>
  <c r="B2755" i="11"/>
  <c r="B2756" i="11"/>
  <c r="B2757" i="11"/>
  <c r="B2758" i="11"/>
  <c r="B2759" i="11"/>
  <c r="B2760" i="11"/>
  <c r="B2761" i="11"/>
  <c r="B2762" i="11"/>
  <c r="B2763" i="11"/>
  <c r="B2764" i="11"/>
  <c r="B2765" i="11"/>
  <c r="B2766" i="11"/>
  <c r="B2767" i="11"/>
  <c r="B2768" i="11"/>
  <c r="B2769" i="11"/>
  <c r="B2770" i="11"/>
  <c r="B2771" i="11"/>
  <c r="B2772" i="11"/>
  <c r="B2773" i="11"/>
  <c r="B2774" i="11"/>
  <c r="B2775" i="11"/>
  <c r="B2776" i="11"/>
  <c r="B2777" i="11"/>
  <c r="B2778" i="11"/>
  <c r="B2779" i="11"/>
  <c r="B2780" i="11"/>
  <c r="B2781" i="11"/>
  <c r="B2782" i="11"/>
  <c r="B2783" i="11"/>
  <c r="B2784" i="11"/>
  <c r="B2785" i="11"/>
  <c r="B2786" i="11"/>
  <c r="B2787" i="11"/>
  <c r="B2788" i="11"/>
  <c r="B2789" i="11"/>
  <c r="B2790" i="11"/>
  <c r="B2791" i="11"/>
  <c r="B2792" i="11"/>
  <c r="B2793" i="11"/>
  <c r="B2794" i="11"/>
  <c r="B2795" i="11"/>
  <c r="B2796" i="11"/>
  <c r="B2797" i="11"/>
  <c r="B2798" i="11"/>
  <c r="B2799" i="11"/>
  <c r="B2800" i="11"/>
  <c r="B2801" i="11"/>
  <c r="B2802" i="11"/>
  <c r="B2803" i="11"/>
  <c r="B2804" i="11"/>
  <c r="B2805" i="11"/>
  <c r="B2806" i="11"/>
  <c r="B2807" i="11"/>
  <c r="B2808" i="11"/>
  <c r="B2809" i="11"/>
  <c r="B2810" i="11"/>
  <c r="B2811" i="11"/>
  <c r="B2812" i="11"/>
  <c r="B2813" i="11"/>
  <c r="B2814" i="11"/>
  <c r="B2815" i="11"/>
  <c r="B2816" i="11"/>
  <c r="B2817" i="11"/>
  <c r="B2818" i="11"/>
  <c r="B2819" i="11"/>
  <c r="B2820" i="11"/>
  <c r="B2821" i="11"/>
  <c r="B2822" i="11"/>
  <c r="B2823" i="11"/>
  <c r="B2824" i="11"/>
  <c r="B2825" i="11"/>
  <c r="B2826" i="11"/>
  <c r="B2827" i="11"/>
  <c r="B2828" i="11"/>
  <c r="B2829" i="11"/>
  <c r="B2830" i="11"/>
  <c r="B2831" i="11"/>
  <c r="B2832" i="11"/>
  <c r="B2833" i="11"/>
  <c r="B2834" i="11"/>
  <c r="B2835" i="11"/>
  <c r="B2836" i="11"/>
  <c r="B2837" i="11"/>
  <c r="B2838" i="11"/>
  <c r="B2839" i="11"/>
  <c r="B2840" i="11"/>
  <c r="B2841" i="11"/>
  <c r="B2842" i="11"/>
  <c r="B2843" i="11"/>
  <c r="B2844" i="11"/>
  <c r="B2845" i="11"/>
  <c r="B2846" i="11"/>
  <c r="B2847" i="11"/>
  <c r="B2848" i="11"/>
  <c r="B2849" i="11"/>
  <c r="B2850" i="11"/>
  <c r="B2851" i="11"/>
  <c r="B2852" i="11"/>
  <c r="B2853" i="11"/>
  <c r="B2854" i="11"/>
  <c r="B2855" i="11"/>
  <c r="B2856" i="11"/>
  <c r="B2857" i="11"/>
  <c r="B2858" i="11"/>
  <c r="B2859" i="11"/>
  <c r="B2860" i="11"/>
  <c r="B2861" i="11"/>
  <c r="B2862" i="11"/>
  <c r="B2863" i="11"/>
  <c r="B2864" i="11"/>
  <c r="B2865" i="11"/>
  <c r="B2866" i="11"/>
  <c r="B2867" i="11"/>
  <c r="B2868" i="11"/>
  <c r="B2869" i="11"/>
  <c r="B2870" i="11"/>
  <c r="B2871" i="11"/>
  <c r="B2872" i="11"/>
  <c r="B2873" i="11"/>
  <c r="B2874" i="11"/>
  <c r="B2875" i="11"/>
  <c r="B2876" i="11"/>
  <c r="B2877" i="11"/>
  <c r="B2878" i="11"/>
  <c r="B2879" i="11"/>
  <c r="B2880" i="11"/>
  <c r="B2881" i="11"/>
  <c r="B2882" i="11"/>
  <c r="B2883" i="11"/>
  <c r="B2884" i="11"/>
  <c r="B2885" i="11"/>
  <c r="B2886" i="11"/>
  <c r="B2887" i="11"/>
  <c r="B2888" i="11"/>
  <c r="B2889" i="11"/>
  <c r="B2890" i="11"/>
  <c r="B2891" i="11"/>
  <c r="B2892" i="11"/>
  <c r="B2893" i="11"/>
  <c r="B2894" i="11"/>
  <c r="B2895" i="11"/>
  <c r="B2896" i="11"/>
  <c r="B2897" i="11"/>
  <c r="B2898" i="11"/>
  <c r="B2899" i="11"/>
  <c r="B2900" i="11"/>
  <c r="B2901" i="11"/>
  <c r="B2902" i="11"/>
  <c r="B2903" i="11"/>
  <c r="B2904" i="11"/>
  <c r="B2905" i="11"/>
  <c r="B2906" i="11"/>
  <c r="B2907" i="11"/>
  <c r="B2908" i="11"/>
  <c r="B2909" i="11"/>
  <c r="B2910" i="11"/>
  <c r="B2911" i="11"/>
  <c r="B2912" i="11"/>
  <c r="B2913" i="11"/>
  <c r="B2914" i="11"/>
  <c r="B2915" i="11"/>
  <c r="B2916" i="11"/>
  <c r="B2917" i="11"/>
  <c r="B2918" i="11"/>
  <c r="B2919" i="11"/>
  <c r="B2920" i="11"/>
  <c r="B2921" i="11"/>
  <c r="B2922" i="11"/>
  <c r="B2923" i="11"/>
  <c r="B2924" i="11"/>
  <c r="B2925" i="11"/>
  <c r="B2926" i="11"/>
  <c r="B2927" i="11"/>
  <c r="B2928" i="11"/>
  <c r="B2929" i="11"/>
  <c r="B2930" i="11"/>
  <c r="B2931" i="11"/>
  <c r="B2932" i="11"/>
  <c r="B2933" i="11"/>
  <c r="B2934" i="11"/>
  <c r="B2935" i="11"/>
  <c r="B2936" i="11"/>
  <c r="B2937" i="11"/>
  <c r="B2938" i="11"/>
  <c r="B2939" i="11"/>
  <c r="B2940" i="11"/>
  <c r="B2941" i="11"/>
  <c r="B2942" i="11"/>
  <c r="B2943" i="11"/>
  <c r="B2944" i="11"/>
  <c r="B2945" i="11"/>
  <c r="B2946" i="11"/>
  <c r="B2947" i="11"/>
  <c r="B2948" i="11"/>
  <c r="B2949" i="11"/>
  <c r="B2950" i="11"/>
  <c r="B2951" i="11"/>
  <c r="B2952" i="11"/>
  <c r="B2953" i="11"/>
  <c r="B2954" i="11"/>
  <c r="B2955" i="11"/>
  <c r="B2956" i="11"/>
  <c r="B2957" i="11"/>
  <c r="B2958" i="11"/>
  <c r="B2959" i="11"/>
  <c r="B2960" i="11"/>
  <c r="B2961" i="11"/>
  <c r="B2962" i="11"/>
  <c r="B2963" i="11"/>
  <c r="B2964" i="11"/>
  <c r="B2965" i="11"/>
  <c r="B2966" i="11"/>
  <c r="B2967" i="11"/>
  <c r="B2968" i="11"/>
  <c r="B2969" i="11"/>
  <c r="B2970" i="11"/>
  <c r="B2971" i="11"/>
  <c r="B2972" i="11"/>
  <c r="B2973" i="11"/>
  <c r="B2974" i="11"/>
  <c r="B2975" i="11"/>
  <c r="B2976" i="11"/>
  <c r="B2977" i="11"/>
  <c r="B2978" i="11"/>
  <c r="B2979" i="11"/>
  <c r="B2980" i="11"/>
  <c r="B2981" i="11"/>
  <c r="B2982" i="11"/>
  <c r="B2983" i="11"/>
  <c r="B2984" i="11"/>
  <c r="B2985" i="11"/>
  <c r="B2986" i="11"/>
  <c r="B2987" i="11"/>
  <c r="B2988" i="11"/>
  <c r="B2989" i="11"/>
  <c r="B2990" i="11"/>
  <c r="B2991" i="11"/>
  <c r="B2992" i="11"/>
  <c r="B2993" i="11"/>
  <c r="B2994" i="11"/>
  <c r="B2995" i="11"/>
  <c r="B2996" i="11"/>
  <c r="B2997" i="11"/>
  <c r="B2998" i="11"/>
  <c r="B2999" i="11"/>
  <c r="B3000" i="11"/>
  <c r="B3001" i="11"/>
  <c r="B3002" i="11"/>
  <c r="B3003" i="11"/>
  <c r="B3004" i="11"/>
  <c r="B3005" i="11"/>
  <c r="B3006" i="11"/>
  <c r="B3007" i="11"/>
  <c r="B3008" i="11"/>
  <c r="B3009" i="11"/>
  <c r="B3010" i="11"/>
  <c r="B3011" i="11"/>
  <c r="B3012" i="11"/>
  <c r="B3013" i="11"/>
  <c r="B3014" i="11"/>
  <c r="B3015" i="11"/>
  <c r="B3016" i="11"/>
  <c r="B3017" i="11"/>
  <c r="B3018" i="11"/>
  <c r="B3019" i="11"/>
  <c r="B3020" i="11"/>
  <c r="B3021" i="11"/>
  <c r="B3022" i="11"/>
  <c r="B3023" i="11"/>
  <c r="B3024" i="11"/>
  <c r="B3025" i="11"/>
  <c r="B3026" i="11"/>
  <c r="B3027" i="11"/>
  <c r="B3028" i="11"/>
  <c r="B3029" i="11"/>
  <c r="B3030" i="11"/>
  <c r="B3031" i="11"/>
  <c r="B3032" i="11"/>
  <c r="B3033" i="11"/>
  <c r="B3034" i="11"/>
  <c r="B3035" i="11"/>
  <c r="B3036" i="11"/>
  <c r="B3037" i="11"/>
  <c r="B3038" i="11"/>
  <c r="B3039" i="11"/>
  <c r="B3040" i="11"/>
  <c r="B3041" i="11"/>
  <c r="B3042" i="11"/>
  <c r="B3043" i="11"/>
  <c r="B3044" i="11"/>
  <c r="B3045" i="11"/>
  <c r="B3046" i="11"/>
  <c r="B3047" i="11"/>
  <c r="B3048" i="11"/>
  <c r="B3049" i="11"/>
  <c r="B3050" i="11"/>
  <c r="B3051" i="11"/>
  <c r="B3052" i="11"/>
  <c r="B3053" i="11"/>
  <c r="B3054" i="11"/>
  <c r="B3055" i="11"/>
  <c r="B3056" i="11"/>
  <c r="B3057" i="11"/>
  <c r="B3058" i="11"/>
  <c r="B3059" i="11"/>
  <c r="B3060" i="11"/>
  <c r="B3061" i="11"/>
  <c r="B3062" i="11"/>
  <c r="B3063" i="11"/>
  <c r="B3064" i="11"/>
  <c r="B3065" i="11"/>
  <c r="B3066" i="11"/>
  <c r="B3067" i="11"/>
  <c r="B3068" i="11"/>
  <c r="B3069" i="11"/>
  <c r="B3070" i="11"/>
  <c r="B3071" i="11"/>
  <c r="B3072" i="11"/>
  <c r="B3073" i="11"/>
  <c r="B3074" i="11"/>
  <c r="B3075" i="11"/>
  <c r="B3076" i="11"/>
  <c r="B3077" i="11"/>
  <c r="B3078" i="11"/>
  <c r="B3079" i="11"/>
  <c r="B3080" i="11"/>
  <c r="B3081" i="11"/>
  <c r="B3082" i="11"/>
  <c r="B3083" i="11"/>
  <c r="B3084" i="11"/>
  <c r="B3085" i="11"/>
  <c r="B3086" i="11"/>
  <c r="B3087" i="11"/>
  <c r="B3088" i="11"/>
  <c r="B3089" i="11"/>
  <c r="B3090" i="11"/>
  <c r="B3091" i="11"/>
  <c r="B3092" i="11"/>
  <c r="B3093" i="11"/>
  <c r="B3094" i="11"/>
  <c r="B3095" i="11"/>
  <c r="B3096" i="11"/>
  <c r="B3097" i="11"/>
  <c r="B3098" i="11"/>
  <c r="B3099" i="11"/>
  <c r="B3100" i="11"/>
  <c r="B3101" i="11"/>
  <c r="B3102" i="11"/>
  <c r="B3103" i="11"/>
  <c r="B3104" i="11"/>
  <c r="B3105" i="11"/>
  <c r="B3106" i="11"/>
  <c r="B3107" i="11"/>
  <c r="B3108" i="11"/>
  <c r="B3109" i="11"/>
  <c r="B3110" i="11"/>
  <c r="B3111" i="11"/>
  <c r="B3112" i="11"/>
  <c r="B3113" i="11"/>
  <c r="B3114" i="11"/>
  <c r="B3115" i="11"/>
  <c r="B3116" i="11"/>
  <c r="B3117" i="11"/>
  <c r="B3118" i="11"/>
  <c r="B3119" i="11"/>
  <c r="B3120" i="11"/>
  <c r="B3121" i="11"/>
  <c r="B3122" i="11"/>
  <c r="B3123" i="11"/>
  <c r="B3124" i="11"/>
  <c r="B3125" i="11"/>
  <c r="B3126" i="11"/>
  <c r="B3127" i="11"/>
  <c r="B3128" i="11"/>
  <c r="B3129" i="11"/>
  <c r="B3130" i="11"/>
  <c r="B3131" i="11"/>
  <c r="B3132" i="11"/>
  <c r="B3133" i="11"/>
  <c r="B3134" i="11"/>
  <c r="B3135" i="11"/>
  <c r="B3136" i="11"/>
  <c r="B3137" i="11"/>
  <c r="B3138" i="11"/>
  <c r="B3139" i="11"/>
  <c r="B3140" i="11"/>
  <c r="B3141" i="11"/>
  <c r="B3142" i="11"/>
  <c r="B3143" i="11"/>
  <c r="B3144" i="11"/>
  <c r="B3145" i="11"/>
  <c r="B3146" i="11"/>
  <c r="B3147" i="11"/>
  <c r="B3148" i="11"/>
  <c r="B3149" i="11"/>
  <c r="B3150" i="11"/>
  <c r="B3151" i="11"/>
  <c r="B3152" i="11"/>
  <c r="B3153" i="11"/>
  <c r="B3154" i="11"/>
  <c r="B3155" i="11"/>
  <c r="B3156" i="11"/>
  <c r="B3157" i="11"/>
  <c r="B3158" i="11"/>
  <c r="B3159" i="11"/>
  <c r="B3160" i="11"/>
  <c r="B3161" i="11"/>
  <c r="B3162" i="11"/>
  <c r="B3163" i="11"/>
  <c r="B3164" i="11"/>
  <c r="B3165" i="11"/>
  <c r="B3166" i="11"/>
  <c r="B3167" i="11"/>
  <c r="B3168" i="11"/>
  <c r="B3169" i="11"/>
  <c r="B3170" i="11"/>
  <c r="B3171" i="11"/>
  <c r="B3172" i="11"/>
  <c r="B3173" i="11"/>
  <c r="B3174" i="11"/>
  <c r="B3175" i="11"/>
  <c r="B3176" i="11"/>
  <c r="B3177" i="11"/>
  <c r="B3178" i="11"/>
  <c r="B3179" i="11"/>
  <c r="B3180" i="11"/>
  <c r="B3181" i="11"/>
  <c r="B3182" i="11"/>
  <c r="B3183" i="11"/>
  <c r="B3184" i="11"/>
  <c r="B3185" i="11"/>
  <c r="B3186" i="11"/>
  <c r="B3187" i="11"/>
  <c r="B3188" i="11"/>
  <c r="B3189" i="11"/>
  <c r="B3190" i="11"/>
  <c r="B3191" i="11"/>
  <c r="B3192" i="11"/>
  <c r="B3193" i="11"/>
  <c r="B3194" i="11"/>
  <c r="B3195" i="11"/>
  <c r="B3196" i="11"/>
  <c r="B3197" i="11"/>
  <c r="B3198" i="11"/>
  <c r="B3199" i="11"/>
  <c r="B3200" i="11"/>
  <c r="B3201" i="11"/>
  <c r="B3202" i="11"/>
  <c r="B3203" i="11"/>
  <c r="B3204" i="11"/>
  <c r="B3205" i="11"/>
  <c r="B3206" i="11"/>
  <c r="B3207" i="11"/>
  <c r="B3208" i="11"/>
  <c r="B3209" i="11"/>
  <c r="B3210" i="11"/>
  <c r="B3211" i="11"/>
  <c r="B3212" i="11"/>
  <c r="B3213" i="11"/>
  <c r="B3214" i="11"/>
  <c r="B3215" i="11"/>
  <c r="B3216" i="11"/>
  <c r="B3217" i="11"/>
  <c r="B3218" i="11"/>
  <c r="B3219" i="11"/>
  <c r="B3220" i="11"/>
  <c r="B3221" i="11"/>
  <c r="B3222" i="11"/>
  <c r="B3223" i="11"/>
  <c r="B3224" i="11"/>
  <c r="B3225" i="11"/>
  <c r="B3226" i="11"/>
  <c r="B3227" i="11"/>
  <c r="B3228" i="11"/>
  <c r="B3229" i="11"/>
  <c r="B3230" i="11"/>
  <c r="B3231" i="11"/>
  <c r="B3232" i="11"/>
  <c r="B3233" i="11"/>
  <c r="B3234" i="11"/>
  <c r="B3235" i="11"/>
  <c r="B3236" i="11"/>
  <c r="B3237" i="11"/>
  <c r="B3238" i="11"/>
  <c r="B3239" i="11"/>
  <c r="B3240" i="11"/>
  <c r="B3241" i="11"/>
  <c r="B3242" i="11"/>
  <c r="B3243" i="11"/>
  <c r="B3244" i="11"/>
  <c r="B3245" i="11"/>
  <c r="B3246" i="11"/>
  <c r="B3247" i="11"/>
  <c r="B3248" i="11"/>
  <c r="B3249" i="11"/>
  <c r="B3250" i="11"/>
  <c r="B3251" i="11"/>
  <c r="B3252" i="11"/>
  <c r="B3253" i="11"/>
  <c r="B3254" i="11"/>
  <c r="B3255" i="11"/>
  <c r="B3256" i="11"/>
  <c r="B3257" i="11"/>
  <c r="B3258" i="11"/>
  <c r="B3259" i="11"/>
  <c r="B3260" i="11"/>
  <c r="B3261" i="11"/>
  <c r="B3262" i="11"/>
  <c r="B3263" i="11"/>
  <c r="B3264" i="11"/>
  <c r="B3265" i="11"/>
  <c r="B3266" i="11"/>
  <c r="B3267" i="11"/>
  <c r="B3268" i="11"/>
  <c r="B3269" i="11"/>
  <c r="B3270" i="11"/>
  <c r="B3271" i="11"/>
  <c r="B3272" i="11"/>
  <c r="B3273" i="11"/>
  <c r="B3274" i="11"/>
  <c r="B3275" i="11"/>
  <c r="B3276" i="11"/>
  <c r="B3277" i="11"/>
  <c r="B3278" i="11"/>
  <c r="B3279" i="11"/>
  <c r="B3280" i="11"/>
  <c r="B3281" i="11"/>
  <c r="B3282" i="11"/>
  <c r="B3283" i="11"/>
  <c r="B3284" i="11"/>
  <c r="B3285" i="11"/>
  <c r="B3286" i="11"/>
  <c r="B3287" i="11"/>
  <c r="B3288" i="11"/>
  <c r="B3289" i="11"/>
  <c r="B3290" i="11"/>
  <c r="B3291" i="11"/>
  <c r="B3292" i="11"/>
  <c r="B3293" i="11"/>
  <c r="B3294" i="11"/>
  <c r="B3295" i="11"/>
  <c r="B3296" i="11"/>
  <c r="B3297" i="11"/>
  <c r="B3298" i="11"/>
  <c r="B3299" i="11"/>
  <c r="B3300" i="11"/>
  <c r="B3301" i="11"/>
  <c r="B3302" i="11"/>
  <c r="B3303" i="11"/>
  <c r="B3304" i="11"/>
  <c r="B3305" i="11"/>
  <c r="B3306" i="11"/>
  <c r="B3307" i="11"/>
  <c r="B3308" i="11"/>
  <c r="B3309" i="11"/>
  <c r="B3310" i="11"/>
  <c r="B3311" i="11"/>
  <c r="B3312" i="11"/>
  <c r="B3313" i="11"/>
  <c r="B3314" i="11"/>
  <c r="B3315" i="11"/>
  <c r="B3316" i="11"/>
  <c r="B3317" i="11"/>
  <c r="B3318" i="11"/>
  <c r="B3319" i="11"/>
  <c r="B3320" i="11"/>
  <c r="B3321" i="11"/>
  <c r="B3322" i="11"/>
  <c r="B3323" i="11"/>
  <c r="B3324" i="11"/>
  <c r="B3325" i="11"/>
  <c r="B3326" i="11"/>
  <c r="B3327" i="11"/>
  <c r="B3328" i="11"/>
  <c r="B3329" i="11"/>
  <c r="B3330" i="11"/>
  <c r="B3331" i="11"/>
  <c r="B3332" i="11"/>
  <c r="B3333" i="11"/>
  <c r="B3334" i="11"/>
  <c r="B3335" i="11"/>
  <c r="B3336" i="11"/>
  <c r="B3337" i="11"/>
  <c r="B3338" i="11"/>
  <c r="B3339" i="11"/>
  <c r="B3340" i="11"/>
  <c r="B3341" i="11"/>
  <c r="B3342" i="11"/>
  <c r="B3343" i="11"/>
  <c r="B3344" i="11"/>
  <c r="B3345" i="11"/>
  <c r="B3346" i="11"/>
  <c r="B3347" i="11"/>
  <c r="B3348" i="11"/>
  <c r="B3349" i="11"/>
  <c r="B3350" i="11"/>
  <c r="B3351" i="11"/>
  <c r="B3352" i="11"/>
  <c r="B3353" i="11"/>
  <c r="B3354" i="11"/>
  <c r="B3355" i="11"/>
  <c r="B3356" i="11"/>
  <c r="B3357" i="11"/>
  <c r="B3358" i="11"/>
  <c r="B3359" i="11"/>
  <c r="B3360" i="11"/>
  <c r="B3361" i="11"/>
  <c r="B3362" i="11"/>
  <c r="B3363" i="11"/>
  <c r="B3364" i="11"/>
  <c r="B3365" i="11"/>
  <c r="B3366" i="11"/>
  <c r="B3367" i="11"/>
  <c r="B3368" i="11"/>
  <c r="B3369" i="11"/>
  <c r="B3370" i="11"/>
  <c r="B3371" i="11"/>
  <c r="B3372" i="11"/>
  <c r="B3373" i="11"/>
  <c r="B3374" i="11"/>
  <c r="B3375" i="11"/>
  <c r="B3376" i="11"/>
  <c r="B3377" i="11"/>
  <c r="B3378" i="11"/>
  <c r="B3379" i="11"/>
  <c r="B3380" i="11"/>
  <c r="B3381" i="11"/>
  <c r="B3382" i="11"/>
  <c r="B3383" i="11"/>
  <c r="B3384" i="11"/>
  <c r="B3385" i="11"/>
  <c r="B3386" i="11"/>
  <c r="B3387" i="11"/>
  <c r="B3388" i="11"/>
  <c r="B3389" i="11"/>
  <c r="B3390" i="11"/>
  <c r="B3391" i="11"/>
  <c r="B3392" i="11"/>
  <c r="B3393" i="11"/>
  <c r="B3394" i="11"/>
  <c r="B3395" i="11"/>
  <c r="B3396" i="11"/>
  <c r="B3397" i="11"/>
  <c r="B3398" i="11"/>
  <c r="B3399" i="11"/>
  <c r="B3400" i="11"/>
  <c r="B3401" i="11"/>
  <c r="B3402" i="11"/>
  <c r="B3403" i="11"/>
  <c r="B3404" i="11"/>
  <c r="B3405" i="11"/>
  <c r="B3406" i="11"/>
  <c r="B3407" i="11"/>
  <c r="B3408" i="11"/>
  <c r="B3409" i="11"/>
  <c r="B3410" i="11"/>
  <c r="B3411" i="11"/>
  <c r="B3412" i="11"/>
  <c r="B3413" i="11"/>
  <c r="B3414" i="11"/>
  <c r="B3415" i="11"/>
  <c r="B3416" i="11"/>
  <c r="B3417" i="11"/>
  <c r="B3418" i="11"/>
  <c r="B3419" i="11"/>
  <c r="B3420" i="11"/>
  <c r="B3421" i="11"/>
  <c r="B3422" i="11"/>
  <c r="B3423" i="11"/>
  <c r="B3424" i="11"/>
  <c r="B3425" i="11"/>
  <c r="B3426" i="11"/>
  <c r="B3427" i="11"/>
  <c r="B3428" i="11"/>
  <c r="B3429" i="11"/>
  <c r="B3430" i="11"/>
  <c r="B3431" i="11"/>
  <c r="B3432" i="11"/>
  <c r="B3433" i="11"/>
  <c r="B3434" i="11"/>
  <c r="B3435" i="11"/>
  <c r="B3436" i="11"/>
  <c r="B3437" i="11"/>
  <c r="B3438" i="11"/>
  <c r="B3439" i="11"/>
  <c r="B3440" i="11"/>
  <c r="B3441" i="11"/>
  <c r="B3442" i="11"/>
  <c r="B3443" i="11"/>
  <c r="B3444" i="11"/>
  <c r="B3445" i="11"/>
  <c r="B3446" i="11"/>
  <c r="B3447" i="11"/>
  <c r="B3448" i="11"/>
  <c r="B3449" i="11"/>
  <c r="B3450" i="11"/>
  <c r="B3451" i="11"/>
  <c r="B3452" i="11"/>
  <c r="B3453" i="11"/>
  <c r="B3454" i="11"/>
  <c r="B3455" i="11"/>
  <c r="B3456" i="11"/>
  <c r="B3457" i="11"/>
  <c r="B3458" i="11"/>
  <c r="B3459" i="11"/>
  <c r="B3460" i="11"/>
  <c r="B3461" i="11"/>
  <c r="B3462" i="11"/>
  <c r="B3463" i="11"/>
  <c r="B3464" i="11"/>
  <c r="B3465" i="11"/>
  <c r="B3466" i="11"/>
  <c r="B3467" i="11"/>
  <c r="B3468" i="11"/>
  <c r="B3469" i="11"/>
  <c r="B3470" i="11"/>
  <c r="B3471" i="11"/>
  <c r="B3472" i="11"/>
  <c r="B3473" i="11"/>
  <c r="B3474" i="11"/>
  <c r="B3475" i="11"/>
  <c r="B3476" i="11"/>
  <c r="B3477" i="11"/>
  <c r="B3478" i="11"/>
  <c r="B3479" i="11"/>
  <c r="B3480" i="11"/>
  <c r="B3481" i="11"/>
  <c r="B3482" i="11"/>
  <c r="B3483" i="11"/>
  <c r="B3484" i="11"/>
  <c r="B3485" i="11"/>
  <c r="B3486" i="11"/>
  <c r="B3487" i="11"/>
  <c r="B3488" i="11"/>
  <c r="B3489" i="11"/>
  <c r="B3490" i="11"/>
  <c r="B3491" i="11"/>
  <c r="B3492" i="11"/>
  <c r="B3493" i="11"/>
  <c r="B3494" i="11"/>
  <c r="B3495" i="11"/>
  <c r="B3496" i="11"/>
  <c r="B3497" i="11"/>
  <c r="B3498" i="11"/>
  <c r="B3499" i="11"/>
  <c r="B3500" i="11"/>
  <c r="B3501" i="11"/>
  <c r="B3502" i="11"/>
  <c r="B3503" i="11"/>
  <c r="B3504" i="11"/>
  <c r="B3505" i="11"/>
  <c r="B3506" i="11"/>
  <c r="B3507" i="11"/>
  <c r="B3508" i="11"/>
  <c r="B3509" i="11"/>
  <c r="B3510" i="11"/>
  <c r="B3511" i="11"/>
  <c r="B3512" i="11"/>
  <c r="B3513" i="11"/>
  <c r="B3514" i="11"/>
  <c r="B3515" i="11"/>
  <c r="B3516" i="11"/>
  <c r="B3517" i="11"/>
  <c r="B3518" i="11"/>
  <c r="B3519" i="11"/>
  <c r="B3520" i="11"/>
  <c r="B3521" i="11"/>
  <c r="B3522" i="11"/>
  <c r="B3523" i="11"/>
  <c r="B3524" i="11"/>
  <c r="B3525" i="11"/>
  <c r="B3526" i="11"/>
  <c r="B3527" i="11"/>
  <c r="B3528" i="11"/>
  <c r="B3529" i="11"/>
  <c r="B3530" i="11"/>
  <c r="B3531" i="11"/>
  <c r="B3532" i="11"/>
  <c r="B3533" i="11"/>
  <c r="B3534" i="11"/>
  <c r="B3535" i="11"/>
  <c r="B3536" i="11"/>
  <c r="B3537" i="11"/>
  <c r="B3538" i="11"/>
  <c r="B3539" i="11"/>
  <c r="B3540" i="11"/>
  <c r="B3541" i="11"/>
  <c r="B3542" i="11"/>
  <c r="B3543" i="11"/>
  <c r="B3544" i="11"/>
  <c r="B3545" i="11"/>
  <c r="B3546" i="11"/>
  <c r="B3547" i="11"/>
  <c r="B3548" i="11"/>
  <c r="B3549" i="11"/>
  <c r="B3550" i="11"/>
  <c r="B3551" i="11"/>
  <c r="B3552" i="11"/>
  <c r="B3553" i="11"/>
  <c r="B3554" i="11"/>
  <c r="B3555" i="11"/>
  <c r="B3556" i="11"/>
  <c r="B3557" i="11"/>
  <c r="B3558" i="11"/>
  <c r="B3559" i="11"/>
  <c r="B3560" i="11"/>
  <c r="B3561" i="11"/>
  <c r="B3562" i="11"/>
  <c r="B3563" i="11"/>
  <c r="B3564" i="11"/>
  <c r="B3565" i="11"/>
  <c r="B3566" i="11"/>
  <c r="B3567" i="11"/>
  <c r="B3568" i="11"/>
  <c r="B3569" i="11"/>
  <c r="B3570" i="11"/>
  <c r="B3571" i="11"/>
  <c r="B3572" i="11"/>
  <c r="B3573" i="11"/>
  <c r="B3574" i="11"/>
  <c r="B3575" i="11"/>
  <c r="B3576" i="11"/>
  <c r="B3577" i="11"/>
  <c r="B3578" i="11"/>
  <c r="B3579" i="11"/>
  <c r="B3580" i="11"/>
  <c r="B3581" i="11"/>
  <c r="B3582" i="11"/>
  <c r="B3583" i="11"/>
  <c r="B3584" i="11"/>
  <c r="B3585" i="11"/>
  <c r="B3586" i="11"/>
  <c r="B3587" i="11"/>
  <c r="B3588" i="11"/>
  <c r="B3589" i="11"/>
  <c r="B3590" i="11"/>
  <c r="B3591" i="11"/>
  <c r="B3592" i="11"/>
  <c r="B3593" i="11"/>
  <c r="B3594" i="11"/>
  <c r="B3595" i="11"/>
  <c r="B3596" i="11"/>
  <c r="B3597" i="11"/>
  <c r="B3598" i="11"/>
  <c r="B3599" i="11"/>
  <c r="B3600" i="11"/>
  <c r="B3601" i="11"/>
  <c r="B3602" i="11"/>
  <c r="B3603" i="11"/>
  <c r="B3604" i="11"/>
  <c r="B3605" i="11"/>
  <c r="B3606" i="11"/>
  <c r="B3607" i="11"/>
  <c r="B3608" i="11"/>
  <c r="B3609" i="11"/>
  <c r="B3610" i="11"/>
  <c r="B3611" i="11"/>
  <c r="B3612" i="11"/>
  <c r="B3613" i="11"/>
  <c r="B3614" i="11"/>
  <c r="B3615" i="11"/>
  <c r="B3616" i="11"/>
  <c r="B3617" i="11"/>
  <c r="B3618" i="11"/>
  <c r="B3619" i="11"/>
  <c r="B3620" i="11"/>
  <c r="B3621" i="11"/>
  <c r="B3622" i="11"/>
  <c r="B3623" i="11"/>
  <c r="B3624" i="11"/>
  <c r="B3625" i="11"/>
  <c r="B3626" i="11"/>
  <c r="B3627" i="11"/>
  <c r="B3628" i="11"/>
  <c r="B3629" i="11"/>
  <c r="B3630" i="11"/>
  <c r="B3631" i="11"/>
  <c r="B3632" i="11"/>
  <c r="B3633" i="11"/>
  <c r="B3634" i="11"/>
  <c r="B3635" i="11"/>
  <c r="B3636" i="11"/>
  <c r="B3637" i="11"/>
  <c r="B3638" i="11"/>
  <c r="B3639" i="11"/>
  <c r="B3640" i="11"/>
  <c r="B3641" i="11"/>
  <c r="B3642" i="11"/>
  <c r="B3643" i="11"/>
  <c r="B3644" i="11"/>
  <c r="B3645" i="11"/>
  <c r="B3646" i="11"/>
  <c r="B3647" i="11"/>
  <c r="B3648" i="11"/>
  <c r="B3649" i="11"/>
  <c r="B3650" i="11"/>
  <c r="B3651" i="11"/>
  <c r="B3652" i="11"/>
  <c r="B3653" i="11"/>
  <c r="B3654" i="11"/>
  <c r="B3655" i="11"/>
  <c r="B3656" i="11"/>
  <c r="B3657" i="11"/>
  <c r="B3658" i="11"/>
  <c r="B3659" i="11"/>
  <c r="B3660" i="11"/>
  <c r="B3661" i="11"/>
  <c r="B3662" i="11"/>
  <c r="B3663" i="11"/>
  <c r="B3664" i="11"/>
  <c r="B3665" i="11"/>
  <c r="B3666" i="11"/>
  <c r="B3667" i="11"/>
  <c r="B3668" i="11"/>
  <c r="B3669" i="11"/>
  <c r="B3670" i="11"/>
  <c r="B3671" i="11"/>
  <c r="B3672" i="11"/>
  <c r="B3673" i="11"/>
  <c r="B3674" i="11"/>
  <c r="B3675" i="11"/>
  <c r="B3676" i="11"/>
  <c r="B3677" i="11"/>
  <c r="B3678" i="11"/>
  <c r="B3679" i="11"/>
  <c r="B3680" i="11"/>
  <c r="B3681" i="11"/>
  <c r="B3682" i="11"/>
  <c r="B3683" i="11"/>
  <c r="B3684" i="11"/>
  <c r="B3685" i="11"/>
  <c r="B3686" i="11"/>
  <c r="B3687" i="11"/>
  <c r="B3688" i="11"/>
  <c r="B3689" i="11"/>
  <c r="B3690" i="11"/>
  <c r="B3691" i="11"/>
  <c r="B3692" i="11"/>
  <c r="B3693" i="11"/>
  <c r="B3694" i="11"/>
  <c r="B3695" i="11"/>
  <c r="B3696" i="11"/>
  <c r="B3697" i="11"/>
  <c r="B3698" i="11"/>
  <c r="B3699" i="11"/>
  <c r="B3700" i="11"/>
  <c r="B3701" i="11"/>
  <c r="B3702" i="11"/>
  <c r="B3703" i="11"/>
  <c r="B3704" i="11"/>
  <c r="B3705" i="11"/>
  <c r="B3706" i="11"/>
  <c r="B3707" i="11"/>
  <c r="B3708" i="11"/>
  <c r="B3709" i="11"/>
  <c r="B3710" i="11"/>
  <c r="B3711" i="11"/>
  <c r="B3712" i="11"/>
  <c r="B3713" i="11"/>
  <c r="B3714" i="11"/>
  <c r="B3715" i="11"/>
  <c r="B3716" i="11"/>
  <c r="B3717" i="11"/>
  <c r="B3718" i="11"/>
  <c r="B3719" i="11"/>
  <c r="B3720" i="11"/>
  <c r="B3721" i="11"/>
  <c r="B3722" i="11"/>
  <c r="B3723" i="11"/>
  <c r="B3724" i="11"/>
  <c r="B3725" i="11"/>
  <c r="B3726" i="11"/>
  <c r="B3727" i="11"/>
  <c r="B3728" i="11"/>
  <c r="B3729" i="11"/>
  <c r="B3730" i="11"/>
  <c r="B3731" i="11"/>
  <c r="B3732" i="11"/>
  <c r="B3733" i="11"/>
  <c r="B3734" i="11"/>
  <c r="B3735" i="11"/>
  <c r="B3736" i="11"/>
  <c r="B3737" i="11"/>
  <c r="B3738" i="11"/>
  <c r="B3739" i="11"/>
  <c r="B3740" i="11"/>
  <c r="B3741" i="11"/>
  <c r="B3742" i="11"/>
  <c r="B3743" i="11"/>
  <c r="B3744" i="11"/>
  <c r="B3745" i="11"/>
  <c r="B3746" i="11"/>
  <c r="B3747" i="11"/>
  <c r="B3748" i="11"/>
  <c r="B3749" i="11"/>
  <c r="B3750" i="11"/>
  <c r="B3751" i="11"/>
  <c r="B3752" i="11"/>
  <c r="B3753" i="11"/>
  <c r="B3754" i="11"/>
  <c r="B3755" i="11"/>
  <c r="B3756" i="11"/>
  <c r="B3757" i="11"/>
  <c r="B3758" i="11"/>
  <c r="B3759" i="11"/>
  <c r="B3760" i="11"/>
  <c r="B3761" i="11"/>
  <c r="B3762" i="11"/>
  <c r="B3763" i="11"/>
  <c r="B3764" i="11"/>
  <c r="B3765" i="11"/>
  <c r="B3766" i="11"/>
  <c r="B3767" i="11"/>
  <c r="B3768" i="11"/>
  <c r="B3769" i="11"/>
  <c r="B3770" i="11"/>
  <c r="B3771" i="11"/>
  <c r="B3772" i="11"/>
  <c r="B3773" i="11"/>
  <c r="B3774" i="11"/>
  <c r="B3775" i="11"/>
  <c r="B3776" i="11"/>
  <c r="B3777" i="11"/>
  <c r="B3778" i="11"/>
  <c r="B3779" i="11"/>
  <c r="B3780" i="11"/>
  <c r="B3781" i="11"/>
  <c r="B3782" i="11"/>
  <c r="B3783" i="11"/>
  <c r="B3784" i="11"/>
  <c r="B3785" i="11"/>
  <c r="B3786" i="11"/>
  <c r="B3787" i="11"/>
  <c r="B3788" i="11"/>
  <c r="B3789" i="11"/>
  <c r="B3790" i="11"/>
  <c r="B3791" i="11"/>
  <c r="B3792" i="11"/>
  <c r="B3793" i="11"/>
  <c r="B3794" i="11"/>
  <c r="B3795" i="11"/>
  <c r="B3796" i="11"/>
  <c r="B3797" i="11"/>
  <c r="B3798" i="11"/>
  <c r="B3799" i="11"/>
  <c r="B3800" i="11"/>
  <c r="B3801" i="11"/>
  <c r="B3802" i="11"/>
  <c r="B3803" i="11"/>
  <c r="B3804" i="11"/>
  <c r="B3805" i="11"/>
  <c r="B3806" i="11"/>
  <c r="B3807" i="11"/>
  <c r="B3808" i="11"/>
  <c r="B3809" i="11"/>
  <c r="B3810" i="11"/>
  <c r="B3811" i="11"/>
  <c r="B3812" i="11"/>
  <c r="B3813" i="11"/>
  <c r="B3814" i="11"/>
  <c r="B3815" i="11"/>
  <c r="B3816" i="11"/>
  <c r="B3817" i="11"/>
  <c r="B3818" i="11"/>
  <c r="B3819" i="11"/>
  <c r="B3820" i="11"/>
  <c r="B3821" i="11"/>
  <c r="B3822" i="11"/>
  <c r="B3823" i="11"/>
  <c r="B3824" i="11"/>
  <c r="B3825" i="11"/>
  <c r="B3826" i="11"/>
  <c r="B3827" i="11"/>
  <c r="B3828" i="11"/>
  <c r="B3829" i="11"/>
  <c r="B3830" i="11"/>
  <c r="B3831" i="11"/>
  <c r="B3832" i="11"/>
  <c r="B3833" i="11"/>
  <c r="B3834" i="11"/>
  <c r="B3835" i="11"/>
  <c r="B3836" i="11"/>
  <c r="B3837" i="11"/>
  <c r="B3838" i="11"/>
  <c r="B3839" i="11"/>
  <c r="B3840" i="11"/>
  <c r="B3841" i="11"/>
  <c r="B3842" i="11"/>
  <c r="B3843" i="11"/>
  <c r="B3844" i="11"/>
  <c r="B3845" i="11"/>
  <c r="B3846" i="11"/>
  <c r="B3847" i="11"/>
  <c r="B3848" i="11"/>
  <c r="B3849" i="11"/>
  <c r="B3850" i="11"/>
  <c r="B3851" i="11"/>
  <c r="B3852" i="11"/>
  <c r="B3853" i="11"/>
  <c r="B3854" i="11"/>
  <c r="B3855" i="11"/>
  <c r="B3856" i="11"/>
  <c r="B3857" i="11"/>
  <c r="B3858" i="11"/>
  <c r="B3859" i="11"/>
  <c r="B3860" i="11"/>
  <c r="B3861" i="11"/>
  <c r="B3862" i="11"/>
  <c r="B3863" i="11"/>
  <c r="B3864" i="11"/>
  <c r="B3865" i="11"/>
  <c r="B3866" i="11"/>
  <c r="B3867" i="11"/>
  <c r="B3868" i="11"/>
  <c r="B3869" i="11"/>
  <c r="B3870" i="11"/>
  <c r="B3871" i="11"/>
  <c r="B3872" i="11"/>
  <c r="B3873" i="11"/>
  <c r="B3874" i="11"/>
  <c r="B3875" i="11"/>
  <c r="B3876" i="11"/>
  <c r="B3877" i="11"/>
  <c r="B3878" i="11"/>
  <c r="B3879" i="11"/>
  <c r="B3880" i="11"/>
  <c r="B3881" i="11"/>
  <c r="B3882" i="11"/>
  <c r="B3883" i="11"/>
  <c r="B3884" i="11"/>
  <c r="B3885" i="11"/>
  <c r="B3886" i="11"/>
  <c r="B3887" i="11"/>
  <c r="B3888" i="11"/>
  <c r="B3889" i="11"/>
  <c r="B3890" i="11"/>
  <c r="B3891" i="11"/>
  <c r="B3892" i="11"/>
  <c r="B3893" i="11"/>
  <c r="B3894" i="11"/>
  <c r="B3895" i="11"/>
  <c r="B3896" i="11"/>
  <c r="B3897" i="11"/>
  <c r="B3898" i="11"/>
  <c r="B3899" i="11"/>
  <c r="B3900" i="11"/>
  <c r="B3901" i="11"/>
  <c r="B3902" i="11"/>
  <c r="B3903" i="11"/>
  <c r="B3904" i="11"/>
  <c r="B3905" i="11"/>
  <c r="B3906" i="11"/>
  <c r="B3907" i="11"/>
  <c r="B3908" i="11"/>
  <c r="B3909" i="11"/>
  <c r="B3910" i="11"/>
  <c r="B3911" i="11"/>
  <c r="B3912" i="11"/>
  <c r="B3913" i="11"/>
  <c r="B3914" i="11"/>
  <c r="B3915" i="11"/>
  <c r="B3916" i="11"/>
  <c r="B3917" i="11"/>
  <c r="B3918" i="11"/>
  <c r="B3919" i="11"/>
  <c r="B3920" i="11"/>
  <c r="B3921" i="11"/>
  <c r="B3922" i="11"/>
  <c r="B3923" i="11"/>
  <c r="B3924" i="11"/>
  <c r="B3925" i="11"/>
  <c r="B3926" i="11"/>
  <c r="B3927" i="11"/>
  <c r="B3928" i="11"/>
  <c r="B3929" i="11"/>
  <c r="B3930" i="11"/>
  <c r="B3931" i="11"/>
  <c r="B3932" i="11"/>
  <c r="B3933" i="11"/>
  <c r="B3934" i="11"/>
  <c r="B3935" i="11"/>
  <c r="B3936" i="11"/>
  <c r="B3937" i="11"/>
  <c r="B3938" i="11"/>
  <c r="B3939" i="11"/>
  <c r="B3940" i="11"/>
  <c r="B3941" i="11"/>
  <c r="B3942" i="11"/>
  <c r="B3943" i="11"/>
  <c r="B3944" i="11"/>
  <c r="B3945" i="11"/>
  <c r="B3946" i="11"/>
  <c r="B3947" i="11"/>
  <c r="B3948" i="11"/>
  <c r="B3949" i="11"/>
  <c r="B3950" i="11"/>
  <c r="B3951" i="11"/>
  <c r="B3952" i="11"/>
  <c r="B3953" i="11"/>
  <c r="B3954" i="11"/>
  <c r="B3955" i="11"/>
  <c r="B3956" i="11"/>
  <c r="B3957" i="11"/>
  <c r="B3958" i="11"/>
  <c r="B3959" i="11"/>
  <c r="B3960" i="11"/>
  <c r="B3961" i="11"/>
  <c r="B3962" i="11"/>
  <c r="B3963" i="11"/>
  <c r="B3964" i="11"/>
  <c r="B3965" i="11"/>
  <c r="B3966" i="11"/>
  <c r="B3967" i="11"/>
  <c r="B3968" i="11"/>
  <c r="B3969" i="11"/>
  <c r="B3970" i="11"/>
  <c r="B3971" i="11"/>
  <c r="B3972" i="11"/>
  <c r="B3973" i="11"/>
  <c r="B3974" i="11"/>
  <c r="B3975" i="11"/>
  <c r="B3976" i="11"/>
  <c r="B3977" i="11"/>
  <c r="B3978" i="11"/>
  <c r="B3979" i="11"/>
  <c r="B3980" i="11"/>
  <c r="B3981" i="11"/>
  <c r="B3982" i="11"/>
  <c r="B3983" i="11"/>
  <c r="B3984" i="11"/>
  <c r="B3985" i="11"/>
  <c r="B3986" i="11"/>
  <c r="B3987" i="11"/>
  <c r="B3988" i="11"/>
  <c r="B3989" i="11"/>
  <c r="B3990" i="11"/>
  <c r="B3991" i="11"/>
  <c r="B3992" i="11"/>
  <c r="B3993" i="11"/>
  <c r="B3994" i="11"/>
  <c r="B3995" i="11"/>
  <c r="B3996" i="11"/>
  <c r="B3997" i="11"/>
  <c r="B3998" i="11"/>
  <c r="B3999" i="11"/>
  <c r="B4000" i="11"/>
  <c r="B4001" i="11"/>
  <c r="B4002" i="11"/>
  <c r="B4003" i="11"/>
  <c r="B4004" i="11"/>
  <c r="B4005" i="11"/>
  <c r="B4006" i="11"/>
  <c r="B4007" i="11"/>
  <c r="B4008" i="11"/>
  <c r="B4009" i="11"/>
  <c r="B4010" i="11"/>
  <c r="B4011" i="11"/>
  <c r="B4012" i="11"/>
  <c r="B4013" i="11"/>
  <c r="B4014" i="11"/>
  <c r="B4015" i="11"/>
  <c r="B4016" i="11"/>
  <c r="B4017" i="11"/>
  <c r="B4018" i="11"/>
  <c r="B4019" i="11"/>
  <c r="B4020" i="11"/>
  <c r="B4021" i="11"/>
  <c r="B4022" i="11"/>
  <c r="B4023" i="11"/>
  <c r="B4024" i="11"/>
  <c r="B4025" i="11"/>
  <c r="B4026" i="11"/>
  <c r="B4027" i="11"/>
  <c r="B4028" i="11"/>
  <c r="B4029" i="11"/>
  <c r="B4030" i="11"/>
  <c r="B4031" i="11"/>
  <c r="B4032" i="11"/>
  <c r="B4033" i="11"/>
  <c r="B4034" i="11"/>
  <c r="B4035" i="11"/>
  <c r="B4036" i="11"/>
  <c r="B4037" i="11"/>
  <c r="B4038" i="11"/>
  <c r="B4039" i="11"/>
  <c r="B4040" i="11"/>
  <c r="B4041" i="11"/>
  <c r="B4042" i="11"/>
  <c r="B4043" i="11"/>
  <c r="B4044" i="11"/>
  <c r="B4045" i="11"/>
  <c r="B4046" i="11"/>
  <c r="B4047" i="11"/>
  <c r="B4048" i="11"/>
  <c r="B4049" i="11"/>
  <c r="B4050" i="11"/>
  <c r="B4051" i="11"/>
  <c r="B4052" i="11"/>
  <c r="B4053" i="11"/>
  <c r="B4054" i="11"/>
  <c r="B4055" i="11"/>
  <c r="B4056" i="11"/>
  <c r="B4057" i="11"/>
  <c r="B4058" i="11"/>
  <c r="B4059" i="11"/>
  <c r="B4060" i="11"/>
  <c r="B4061" i="11"/>
  <c r="B4062" i="11"/>
  <c r="B4063" i="11"/>
  <c r="B4064" i="11"/>
  <c r="B4065" i="11"/>
  <c r="B4066" i="11"/>
  <c r="B4067" i="11"/>
  <c r="B4068" i="11"/>
  <c r="B4069" i="11"/>
  <c r="B4070" i="11"/>
  <c r="B4071" i="11"/>
  <c r="B4072" i="11"/>
  <c r="B4073" i="11"/>
  <c r="B4074" i="11"/>
  <c r="B4075" i="11"/>
  <c r="B4076" i="11"/>
  <c r="B4077" i="11"/>
  <c r="B4078" i="11"/>
  <c r="B4079" i="11"/>
  <c r="B4080" i="11"/>
  <c r="B4081" i="11"/>
  <c r="B4082" i="11"/>
  <c r="B4083" i="11"/>
  <c r="B4084" i="11"/>
  <c r="B4085" i="11"/>
  <c r="B4086" i="11"/>
  <c r="B4087" i="11"/>
  <c r="B4088" i="11"/>
  <c r="B4089" i="11"/>
  <c r="B4090" i="11"/>
  <c r="B4091" i="11"/>
  <c r="B4092" i="11"/>
  <c r="B4093" i="11"/>
  <c r="B4094" i="11"/>
  <c r="B4095" i="11"/>
  <c r="B4096" i="11"/>
  <c r="B4097" i="11"/>
  <c r="B4098" i="11"/>
  <c r="B4099" i="11"/>
  <c r="B4100" i="11"/>
  <c r="B4101" i="11"/>
  <c r="B4102" i="11"/>
  <c r="B4103" i="11"/>
  <c r="B4104" i="11"/>
  <c r="B4105" i="11"/>
  <c r="B4106" i="11"/>
  <c r="B4107" i="11"/>
  <c r="B4108" i="11"/>
  <c r="B4109" i="11"/>
  <c r="B4110" i="11"/>
  <c r="B4111" i="11"/>
  <c r="B4112" i="11"/>
  <c r="B4113" i="11"/>
  <c r="B4114" i="11"/>
  <c r="B4115" i="11"/>
  <c r="B4116" i="11"/>
  <c r="B4117" i="11"/>
  <c r="B4118" i="11"/>
  <c r="B4119" i="11"/>
  <c r="B4120" i="11"/>
  <c r="B4121" i="11"/>
  <c r="B4122" i="11"/>
  <c r="B4123" i="11"/>
  <c r="B4124" i="11"/>
  <c r="B4125" i="11"/>
  <c r="B4126" i="11"/>
  <c r="B4127" i="11"/>
  <c r="B4128" i="11"/>
  <c r="B4129" i="11"/>
  <c r="B4130" i="11"/>
  <c r="B4131" i="11"/>
  <c r="B4132" i="11"/>
  <c r="B4133" i="11"/>
  <c r="B4134" i="11"/>
  <c r="B4135" i="11"/>
  <c r="B4136" i="11"/>
  <c r="B4137" i="11"/>
  <c r="B4138" i="11"/>
  <c r="B4139" i="11"/>
  <c r="B4140" i="11"/>
  <c r="B4141" i="11"/>
  <c r="B4142" i="11"/>
  <c r="B4143" i="11"/>
  <c r="B4144" i="11"/>
  <c r="B4145" i="11"/>
  <c r="B4146" i="11"/>
  <c r="B4147" i="11"/>
  <c r="B4148" i="11"/>
  <c r="B4149" i="11"/>
  <c r="B4150" i="11"/>
  <c r="B4151" i="11"/>
  <c r="B4152" i="11"/>
  <c r="B4153" i="11"/>
  <c r="B4154" i="11"/>
  <c r="B4155" i="11"/>
  <c r="B4156" i="11"/>
  <c r="B4157" i="11"/>
  <c r="B4158" i="11"/>
  <c r="B4159" i="11"/>
  <c r="B4160" i="11"/>
  <c r="B4161" i="11"/>
  <c r="B4162" i="11"/>
  <c r="B4163" i="11"/>
  <c r="B4164" i="11"/>
  <c r="B4165" i="11"/>
  <c r="B4166" i="11"/>
  <c r="B4167" i="11"/>
  <c r="B4168" i="11"/>
  <c r="B4169" i="11"/>
  <c r="B4170" i="11"/>
  <c r="B4171" i="11"/>
  <c r="B4172" i="11"/>
  <c r="B4173" i="11"/>
  <c r="B4174" i="11"/>
  <c r="B4175" i="11"/>
  <c r="B4176" i="11"/>
  <c r="B4177" i="11"/>
  <c r="B4178" i="11"/>
  <c r="B4179" i="11"/>
  <c r="B4180" i="11"/>
  <c r="B4181" i="11"/>
  <c r="B4182" i="11"/>
  <c r="B4183" i="11"/>
  <c r="B4184" i="11"/>
  <c r="B4185" i="11"/>
  <c r="B4186" i="11"/>
  <c r="B4187" i="11"/>
  <c r="B4188" i="11"/>
  <c r="B4189" i="11"/>
  <c r="B4190" i="11"/>
  <c r="B4191" i="11"/>
  <c r="B4192" i="11"/>
  <c r="B4193" i="11"/>
  <c r="B4194" i="11"/>
  <c r="B4195" i="11"/>
  <c r="B4196" i="11"/>
  <c r="B4197" i="11"/>
  <c r="B4198" i="11"/>
  <c r="B4199" i="11"/>
  <c r="B4200" i="11"/>
  <c r="B4201" i="11"/>
  <c r="B4202" i="11"/>
  <c r="B4203" i="11"/>
  <c r="B4204" i="11"/>
  <c r="B4205" i="11"/>
  <c r="B4206" i="11"/>
  <c r="B4207" i="11"/>
  <c r="B4208" i="11"/>
  <c r="B4209" i="11"/>
  <c r="B4210" i="11"/>
  <c r="B4211" i="11"/>
  <c r="B4212" i="11"/>
  <c r="B4213" i="11"/>
  <c r="B4214" i="11"/>
  <c r="B4215" i="11"/>
  <c r="B4216" i="11"/>
  <c r="B4217" i="11"/>
  <c r="B4218" i="11"/>
  <c r="B4219" i="11"/>
  <c r="B4220" i="11"/>
  <c r="B4221" i="11"/>
  <c r="B4222" i="11"/>
  <c r="B4223" i="11"/>
  <c r="B4224" i="11"/>
  <c r="B4225" i="11"/>
  <c r="B4226" i="11"/>
  <c r="B4227" i="11"/>
  <c r="B4228" i="11"/>
  <c r="B4229" i="11"/>
  <c r="B4230" i="11"/>
  <c r="B4231" i="11"/>
  <c r="B4232" i="11"/>
  <c r="B4233" i="11"/>
  <c r="B4234" i="11"/>
  <c r="B4235" i="11"/>
  <c r="B4236" i="11"/>
  <c r="B4237" i="11"/>
  <c r="B4238" i="11"/>
  <c r="B4239" i="11"/>
  <c r="B4240" i="11"/>
  <c r="B4241" i="11"/>
  <c r="B4242" i="11"/>
  <c r="B4243" i="11"/>
  <c r="B4244" i="11"/>
  <c r="B4245" i="11"/>
  <c r="B4246" i="11"/>
  <c r="B4247" i="11"/>
  <c r="B4248" i="11"/>
  <c r="B4249" i="11"/>
  <c r="B4250" i="11"/>
  <c r="B4251" i="11"/>
  <c r="B4252" i="11"/>
  <c r="B4253" i="11"/>
  <c r="B4254" i="11"/>
  <c r="B4255" i="11"/>
  <c r="B4256" i="11"/>
  <c r="B4257" i="11"/>
  <c r="B4258" i="11"/>
  <c r="B4259" i="11"/>
  <c r="B4260" i="11"/>
  <c r="B4261" i="11"/>
  <c r="B4262" i="11"/>
  <c r="B4263" i="11"/>
  <c r="B4264" i="11"/>
  <c r="B4265" i="11"/>
  <c r="B4266" i="11"/>
  <c r="B4267" i="11"/>
  <c r="B4268" i="11"/>
  <c r="B4269" i="11"/>
  <c r="B4270" i="11"/>
  <c r="B4271" i="11"/>
  <c r="B4272" i="11"/>
  <c r="B4273" i="11"/>
  <c r="B4274" i="11"/>
  <c r="B4275" i="11"/>
  <c r="B4276" i="11"/>
  <c r="B4277" i="11"/>
  <c r="B4278" i="11"/>
  <c r="B4279" i="11"/>
  <c r="B4280" i="11"/>
  <c r="B4281" i="11"/>
  <c r="B4282" i="11"/>
  <c r="B4283" i="11"/>
  <c r="B4284" i="11"/>
  <c r="B4285" i="11"/>
  <c r="B4286" i="11"/>
  <c r="B4287" i="11"/>
  <c r="B4288" i="11"/>
  <c r="B4289" i="11"/>
  <c r="B4290" i="11"/>
  <c r="B4291" i="11"/>
  <c r="B4292" i="11"/>
  <c r="B4293" i="11"/>
  <c r="B4294" i="11"/>
  <c r="B4295" i="11"/>
  <c r="B4296" i="11"/>
  <c r="B4297" i="11"/>
  <c r="B4298" i="11"/>
  <c r="B4299" i="11"/>
  <c r="B4300" i="11"/>
  <c r="B4301" i="11"/>
  <c r="B4302" i="11"/>
  <c r="B4303" i="11"/>
  <c r="B4304" i="11"/>
  <c r="B4305" i="11"/>
  <c r="B4306" i="11"/>
  <c r="B4307" i="11"/>
  <c r="B4308" i="11"/>
  <c r="B4309" i="11"/>
  <c r="B4310" i="11"/>
  <c r="B4311" i="11"/>
  <c r="B4312" i="11"/>
  <c r="B4313" i="11"/>
  <c r="B4314" i="11"/>
  <c r="B4315" i="11"/>
  <c r="B4316" i="11"/>
  <c r="B4317" i="11"/>
  <c r="B4318" i="11"/>
  <c r="B4319" i="11"/>
  <c r="B4320" i="11"/>
  <c r="B4321" i="11"/>
  <c r="B4322" i="11"/>
  <c r="B4323" i="11"/>
  <c r="B4324" i="11"/>
  <c r="B4325" i="11"/>
  <c r="B4326" i="11"/>
  <c r="B4327" i="11"/>
  <c r="B4328" i="11"/>
  <c r="B4329" i="11"/>
  <c r="B4330" i="11"/>
  <c r="B4331" i="11"/>
  <c r="B4332" i="11"/>
  <c r="B4333" i="11"/>
  <c r="B4334" i="11"/>
  <c r="B4335" i="11"/>
  <c r="B4336" i="11"/>
  <c r="B4337" i="11"/>
  <c r="B4338" i="11"/>
  <c r="B4339" i="11"/>
  <c r="B4340" i="11"/>
  <c r="B4341" i="11"/>
  <c r="B4342" i="11"/>
  <c r="B4343" i="11"/>
  <c r="B4344" i="11"/>
  <c r="B4345" i="11"/>
  <c r="B4346" i="11"/>
  <c r="B4347" i="11"/>
  <c r="B4348" i="11"/>
  <c r="B4349" i="11"/>
  <c r="B4350" i="11"/>
  <c r="B4351" i="11"/>
  <c r="B4352" i="11"/>
  <c r="B4353" i="11"/>
  <c r="B4354" i="11"/>
  <c r="B4355" i="11"/>
  <c r="B4356" i="11"/>
  <c r="B4357" i="11"/>
  <c r="B4358" i="11"/>
  <c r="B4359" i="11"/>
  <c r="B4360" i="11"/>
  <c r="B4361" i="11"/>
  <c r="B4362" i="11"/>
  <c r="B4363" i="11"/>
  <c r="B4364" i="11"/>
  <c r="B4365" i="11"/>
  <c r="B4366" i="11"/>
  <c r="B4367" i="11"/>
  <c r="B4368" i="11"/>
  <c r="B4369" i="11"/>
  <c r="B4370" i="11"/>
  <c r="B4371" i="11"/>
  <c r="B4372" i="11"/>
  <c r="B4373" i="11"/>
  <c r="B4374" i="11"/>
  <c r="B4375" i="11"/>
  <c r="B4376" i="11"/>
  <c r="B4377" i="11"/>
  <c r="B4378" i="11"/>
  <c r="B4379" i="11"/>
  <c r="B4380" i="11"/>
  <c r="B4381" i="11"/>
  <c r="B4382" i="11"/>
  <c r="B4383" i="11"/>
  <c r="B4384" i="11"/>
  <c r="B4385" i="11"/>
  <c r="B4386" i="11"/>
  <c r="B4387" i="11"/>
  <c r="B4388" i="11"/>
  <c r="B4389" i="11"/>
  <c r="B4390" i="11"/>
  <c r="B4391" i="11"/>
  <c r="B4392" i="11"/>
  <c r="B4393" i="11"/>
  <c r="B4394" i="11"/>
  <c r="B4395" i="11"/>
  <c r="B4396" i="11"/>
  <c r="B4397" i="11"/>
  <c r="B4398" i="11"/>
  <c r="B4399" i="11"/>
  <c r="B4400" i="11"/>
  <c r="B4401" i="11"/>
  <c r="B4402" i="11"/>
  <c r="B4403" i="11"/>
  <c r="B4404" i="11"/>
  <c r="B4405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4" i="11"/>
  <c r="A395" i="11"/>
  <c r="A396" i="11"/>
  <c r="A397" i="11"/>
  <c r="A398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3001" i="11"/>
  <c r="A3002" i="11"/>
  <c r="A3003" i="11"/>
  <c r="A3004" i="11"/>
  <c r="A3005" i="11"/>
  <c r="A3006" i="11"/>
  <c r="A3007" i="11"/>
  <c r="A3008" i="11"/>
  <c r="A3009" i="11"/>
  <c r="A3010" i="11"/>
  <c r="A3011" i="11"/>
  <c r="A3012" i="11"/>
  <c r="A3013" i="11"/>
  <c r="A3014" i="11"/>
  <c r="A3015" i="11"/>
  <c r="A3016" i="11"/>
  <c r="A3017" i="11"/>
  <c r="A3018" i="11"/>
  <c r="A3019" i="11"/>
  <c r="A3020" i="11"/>
  <c r="A3021" i="11"/>
  <c r="A3022" i="11"/>
  <c r="A3023" i="11"/>
  <c r="A3024" i="11"/>
  <c r="A3025" i="11"/>
  <c r="A3026" i="11"/>
  <c r="A3027" i="11"/>
  <c r="A3028" i="11"/>
  <c r="A3029" i="11"/>
  <c r="A3030" i="11"/>
  <c r="A3031" i="11"/>
  <c r="A3032" i="11"/>
  <c r="A3033" i="11"/>
  <c r="A3034" i="11"/>
  <c r="A3035" i="11"/>
  <c r="A3036" i="11"/>
  <c r="A3037" i="11"/>
  <c r="A3038" i="11"/>
  <c r="A3039" i="11"/>
  <c r="A3040" i="11"/>
  <c r="A3041" i="11"/>
  <c r="A3042" i="11"/>
  <c r="A3043" i="11"/>
  <c r="A3044" i="11"/>
  <c r="A3045" i="11"/>
  <c r="A3046" i="11"/>
  <c r="A3047" i="11"/>
  <c r="A3048" i="11"/>
  <c r="A3049" i="11"/>
  <c r="A3050" i="11"/>
  <c r="A3051" i="11"/>
  <c r="A3052" i="11"/>
  <c r="A3053" i="11"/>
  <c r="A3054" i="11"/>
  <c r="A3055" i="11"/>
  <c r="A3056" i="11"/>
  <c r="A3057" i="11"/>
  <c r="A3058" i="11"/>
  <c r="A3059" i="11"/>
  <c r="A3060" i="11"/>
  <c r="A3061" i="11"/>
  <c r="A3062" i="11"/>
  <c r="A3063" i="11"/>
  <c r="A3064" i="11"/>
  <c r="A3065" i="11"/>
  <c r="A3066" i="11"/>
  <c r="A3067" i="11"/>
  <c r="A3068" i="11"/>
  <c r="A3069" i="11"/>
  <c r="A3070" i="11"/>
  <c r="A3071" i="11"/>
  <c r="A3072" i="11"/>
  <c r="A3073" i="11"/>
  <c r="A3074" i="11"/>
  <c r="A3075" i="11"/>
  <c r="A3076" i="11"/>
  <c r="A3077" i="11"/>
  <c r="A3078" i="11"/>
  <c r="A3079" i="11"/>
  <c r="A3080" i="11"/>
  <c r="A3081" i="11"/>
  <c r="A3082" i="11"/>
  <c r="A3083" i="11"/>
  <c r="A3084" i="11"/>
  <c r="A3085" i="11"/>
  <c r="A3086" i="11"/>
  <c r="A3087" i="11"/>
  <c r="A3088" i="11"/>
  <c r="A3089" i="11"/>
  <c r="A3090" i="11"/>
  <c r="A3091" i="11"/>
  <c r="A3092" i="11"/>
  <c r="A3093" i="11"/>
  <c r="A3094" i="11"/>
  <c r="A3095" i="11"/>
  <c r="A3096" i="11"/>
  <c r="A3097" i="11"/>
  <c r="A3098" i="11"/>
  <c r="A3099" i="11"/>
  <c r="A3100" i="11"/>
  <c r="A3101" i="11"/>
  <c r="A3102" i="11"/>
  <c r="A3103" i="11"/>
  <c r="A3104" i="11"/>
  <c r="A3105" i="11"/>
  <c r="A3106" i="11"/>
  <c r="A3107" i="11"/>
  <c r="A3108" i="11"/>
  <c r="A3109" i="11"/>
  <c r="A3110" i="11"/>
  <c r="A3111" i="11"/>
  <c r="A3112" i="11"/>
  <c r="A3113" i="11"/>
  <c r="A3114" i="11"/>
  <c r="A3115" i="11"/>
  <c r="A3116" i="11"/>
  <c r="A3117" i="11"/>
  <c r="A3118" i="11"/>
  <c r="A3119" i="11"/>
  <c r="A3120" i="11"/>
  <c r="A3121" i="11"/>
  <c r="A3122" i="11"/>
  <c r="A3123" i="11"/>
  <c r="A3124" i="11"/>
  <c r="A3125" i="11"/>
  <c r="A3126" i="11"/>
  <c r="A3127" i="11"/>
  <c r="A3128" i="11"/>
  <c r="A3129" i="11"/>
  <c r="A3130" i="11"/>
  <c r="A3131" i="11"/>
  <c r="A3132" i="11"/>
  <c r="A3133" i="11"/>
  <c r="A3134" i="11"/>
  <c r="A3135" i="11"/>
  <c r="A3136" i="11"/>
  <c r="A3137" i="11"/>
  <c r="A3138" i="11"/>
  <c r="A3139" i="11"/>
  <c r="A3140" i="11"/>
  <c r="A3141" i="11"/>
  <c r="A3142" i="11"/>
  <c r="A3143" i="11"/>
  <c r="A3144" i="11"/>
  <c r="A3145" i="11"/>
  <c r="A3146" i="11"/>
  <c r="A3147" i="11"/>
  <c r="A3148" i="11"/>
  <c r="A3149" i="11"/>
  <c r="A3150" i="11"/>
  <c r="A3151" i="11"/>
  <c r="A3152" i="11"/>
  <c r="A3153" i="11"/>
  <c r="A3154" i="11"/>
  <c r="A3155" i="11"/>
  <c r="A3156" i="11"/>
  <c r="A3157" i="11"/>
  <c r="A3158" i="11"/>
  <c r="A3159" i="11"/>
  <c r="A3160" i="11"/>
  <c r="A3161" i="11"/>
  <c r="A3162" i="11"/>
  <c r="A3163" i="11"/>
  <c r="A3164" i="11"/>
  <c r="A3165" i="11"/>
  <c r="A3166" i="11"/>
  <c r="A3167" i="11"/>
  <c r="A3168" i="11"/>
  <c r="A3169" i="11"/>
  <c r="A3170" i="11"/>
  <c r="A3171" i="11"/>
  <c r="A3172" i="11"/>
  <c r="A3173" i="11"/>
  <c r="A3174" i="11"/>
  <c r="A3175" i="11"/>
  <c r="A3176" i="11"/>
  <c r="A3177" i="11"/>
  <c r="A3178" i="11"/>
  <c r="A3179" i="11"/>
  <c r="A3180" i="11"/>
  <c r="A3181" i="11"/>
  <c r="A3182" i="11"/>
  <c r="A3183" i="11"/>
  <c r="A3184" i="11"/>
  <c r="A3185" i="11"/>
  <c r="A3186" i="11"/>
  <c r="A3187" i="11"/>
  <c r="A3188" i="11"/>
  <c r="A3189" i="11"/>
  <c r="A3190" i="11"/>
  <c r="A3191" i="11"/>
  <c r="A3192" i="11"/>
  <c r="A3193" i="11"/>
  <c r="A3194" i="11"/>
  <c r="A3195" i="11"/>
  <c r="A3196" i="11"/>
  <c r="A3197" i="11"/>
  <c r="A3198" i="11"/>
  <c r="A3199" i="11"/>
  <c r="A3200" i="11"/>
  <c r="A3201" i="11"/>
  <c r="A3202" i="11"/>
  <c r="A3203" i="11"/>
  <c r="A3204" i="11"/>
  <c r="A3205" i="11"/>
  <c r="A3206" i="11"/>
  <c r="A3207" i="11"/>
  <c r="A3208" i="11"/>
  <c r="A3209" i="11"/>
  <c r="A3210" i="11"/>
  <c r="A3211" i="11"/>
  <c r="A3212" i="11"/>
  <c r="A3213" i="11"/>
  <c r="A3214" i="11"/>
  <c r="A3215" i="11"/>
  <c r="A3216" i="11"/>
  <c r="A3217" i="11"/>
  <c r="A3218" i="11"/>
  <c r="A3219" i="11"/>
  <c r="A3220" i="11"/>
  <c r="A3221" i="11"/>
  <c r="A3222" i="11"/>
  <c r="A3223" i="11"/>
  <c r="A3224" i="11"/>
  <c r="A3225" i="11"/>
  <c r="A3226" i="11"/>
  <c r="A3227" i="11"/>
  <c r="A3228" i="11"/>
  <c r="A3229" i="11"/>
  <c r="A3230" i="11"/>
  <c r="A3231" i="11"/>
  <c r="A3232" i="11"/>
  <c r="A3233" i="11"/>
  <c r="A3234" i="11"/>
  <c r="A3235" i="11"/>
  <c r="A3236" i="11"/>
  <c r="A3237" i="11"/>
  <c r="A3238" i="11"/>
  <c r="A3239" i="11"/>
  <c r="A3240" i="11"/>
  <c r="A3241" i="11"/>
  <c r="A3242" i="11"/>
  <c r="A3243" i="11"/>
  <c r="A3244" i="11"/>
  <c r="A3245" i="11"/>
  <c r="A3246" i="11"/>
  <c r="A3247" i="11"/>
  <c r="A3248" i="11"/>
  <c r="A3249" i="11"/>
  <c r="A3250" i="11"/>
  <c r="A3251" i="11"/>
  <c r="A3252" i="11"/>
  <c r="A3253" i="11"/>
  <c r="A3254" i="11"/>
  <c r="A3255" i="11"/>
  <c r="A3256" i="11"/>
  <c r="A3257" i="11"/>
  <c r="A3258" i="11"/>
  <c r="A3259" i="11"/>
  <c r="A3260" i="11"/>
  <c r="A3261" i="11"/>
  <c r="A3262" i="11"/>
  <c r="A3263" i="11"/>
  <c r="A3264" i="11"/>
  <c r="A3265" i="11"/>
  <c r="A3266" i="11"/>
  <c r="A3267" i="11"/>
  <c r="A3268" i="11"/>
  <c r="A3269" i="11"/>
  <c r="A3270" i="11"/>
  <c r="A3271" i="11"/>
  <c r="A3272" i="11"/>
  <c r="A3273" i="11"/>
  <c r="A3274" i="11"/>
  <c r="A3275" i="11"/>
  <c r="A3276" i="11"/>
  <c r="A3277" i="11"/>
  <c r="A3278" i="11"/>
  <c r="A3279" i="11"/>
  <c r="A3280" i="11"/>
  <c r="A3281" i="11"/>
  <c r="A3282" i="11"/>
  <c r="A3283" i="11"/>
  <c r="A3284" i="11"/>
  <c r="A3285" i="11"/>
  <c r="A3286" i="11"/>
  <c r="A3287" i="11"/>
  <c r="A3288" i="11"/>
  <c r="A3289" i="11"/>
  <c r="A3290" i="11"/>
  <c r="A3291" i="11"/>
  <c r="A3292" i="11"/>
  <c r="A3293" i="11"/>
  <c r="A3294" i="11"/>
  <c r="A3295" i="11"/>
  <c r="A3296" i="11"/>
  <c r="A3297" i="11"/>
  <c r="A3298" i="11"/>
  <c r="A3299" i="11"/>
  <c r="A3300" i="11"/>
  <c r="A3301" i="11"/>
  <c r="A3302" i="11"/>
  <c r="A3303" i="11"/>
  <c r="A3304" i="11"/>
  <c r="A3305" i="11"/>
  <c r="A3306" i="11"/>
  <c r="A3307" i="11"/>
  <c r="A3308" i="11"/>
  <c r="A3309" i="11"/>
  <c r="A3310" i="11"/>
  <c r="A3311" i="11"/>
  <c r="A3312" i="11"/>
  <c r="A3313" i="11"/>
  <c r="A3314" i="11"/>
  <c r="A3315" i="11"/>
  <c r="A3316" i="11"/>
  <c r="A3317" i="11"/>
  <c r="A3318" i="11"/>
  <c r="A3319" i="11"/>
  <c r="A3320" i="11"/>
  <c r="A3321" i="11"/>
  <c r="A3322" i="11"/>
  <c r="A3323" i="11"/>
  <c r="A3324" i="11"/>
  <c r="A3325" i="11"/>
  <c r="A3326" i="11"/>
  <c r="A3327" i="11"/>
  <c r="A3328" i="11"/>
  <c r="A3329" i="11"/>
  <c r="A3330" i="11"/>
  <c r="A3331" i="11"/>
  <c r="A3332" i="11"/>
  <c r="A3333" i="11"/>
  <c r="A3334" i="11"/>
  <c r="A3335" i="11"/>
  <c r="A3336" i="11"/>
  <c r="A3337" i="11"/>
  <c r="A3338" i="11"/>
  <c r="A3339" i="11"/>
  <c r="A3340" i="11"/>
  <c r="A3341" i="11"/>
  <c r="A3342" i="11"/>
  <c r="A3343" i="11"/>
  <c r="A3344" i="11"/>
  <c r="A3345" i="11"/>
  <c r="A3346" i="11"/>
  <c r="A3347" i="11"/>
  <c r="A3348" i="11"/>
  <c r="A3349" i="11"/>
  <c r="A3350" i="11"/>
  <c r="A3351" i="11"/>
  <c r="A3352" i="11"/>
  <c r="A3353" i="11"/>
  <c r="A3354" i="11"/>
  <c r="A3355" i="11"/>
  <c r="A3356" i="11"/>
  <c r="A3357" i="11"/>
  <c r="A3358" i="11"/>
  <c r="A3359" i="11"/>
  <c r="A3360" i="11"/>
  <c r="A3361" i="11"/>
  <c r="A3362" i="11"/>
  <c r="A3363" i="11"/>
  <c r="A3364" i="11"/>
  <c r="A3365" i="11"/>
  <c r="A3366" i="11"/>
  <c r="A3367" i="11"/>
  <c r="A3368" i="11"/>
  <c r="A3369" i="11"/>
  <c r="A3370" i="11"/>
  <c r="A3371" i="11"/>
  <c r="A3372" i="11"/>
  <c r="A3373" i="11"/>
  <c r="A3374" i="11"/>
  <c r="A3375" i="11"/>
  <c r="A3376" i="11"/>
  <c r="A3377" i="11"/>
  <c r="A3378" i="11"/>
  <c r="A3379" i="11"/>
  <c r="A3380" i="11"/>
  <c r="A3381" i="11"/>
  <c r="A3382" i="11"/>
  <c r="A3383" i="11"/>
  <c r="A3384" i="11"/>
  <c r="A3385" i="11"/>
  <c r="A3386" i="11"/>
  <c r="A3387" i="11"/>
  <c r="A3388" i="11"/>
  <c r="A3389" i="11"/>
  <c r="A3390" i="11"/>
  <c r="A3391" i="11"/>
  <c r="A3392" i="11"/>
  <c r="A3393" i="11"/>
  <c r="A3394" i="11"/>
  <c r="A3395" i="11"/>
  <c r="A3396" i="11"/>
  <c r="A3397" i="11"/>
  <c r="A3398" i="11"/>
  <c r="A3399" i="11"/>
  <c r="A3400" i="11"/>
  <c r="A3401" i="11"/>
  <c r="A3402" i="11"/>
  <c r="A3403" i="11"/>
  <c r="A3404" i="11"/>
  <c r="A3405" i="11"/>
  <c r="A3406" i="11"/>
  <c r="A3407" i="11"/>
  <c r="A3408" i="11"/>
  <c r="A3409" i="11"/>
  <c r="A3410" i="11"/>
  <c r="A3411" i="11"/>
  <c r="A3412" i="11"/>
  <c r="A3413" i="11"/>
  <c r="A3414" i="11"/>
  <c r="A3415" i="11"/>
  <c r="A3416" i="11"/>
  <c r="A3417" i="11"/>
  <c r="A3418" i="11"/>
  <c r="A3419" i="11"/>
  <c r="A3420" i="11"/>
  <c r="A3421" i="11"/>
  <c r="A3422" i="11"/>
  <c r="A3423" i="11"/>
  <c r="A3424" i="11"/>
  <c r="A3425" i="11"/>
  <c r="A3426" i="11"/>
  <c r="A3427" i="11"/>
  <c r="A3428" i="11"/>
  <c r="A3429" i="11"/>
  <c r="A3430" i="11"/>
  <c r="A3431" i="11"/>
  <c r="A3432" i="11"/>
  <c r="A3433" i="11"/>
  <c r="A3434" i="11"/>
  <c r="A3435" i="11"/>
  <c r="A3436" i="11"/>
  <c r="A3437" i="11"/>
  <c r="A3438" i="11"/>
  <c r="A3439" i="11"/>
  <c r="A3440" i="11"/>
  <c r="A3441" i="11"/>
  <c r="A3442" i="11"/>
  <c r="A3443" i="11"/>
  <c r="A3444" i="11"/>
  <c r="A3445" i="11"/>
  <c r="A3446" i="11"/>
  <c r="A3447" i="11"/>
  <c r="A3448" i="11"/>
  <c r="A3449" i="11"/>
  <c r="A3450" i="11"/>
  <c r="A3451" i="11"/>
  <c r="A3452" i="11"/>
  <c r="A3453" i="11"/>
  <c r="A3454" i="11"/>
  <c r="A3455" i="11"/>
  <c r="A3456" i="11"/>
  <c r="A3457" i="11"/>
  <c r="A3458" i="11"/>
  <c r="A3459" i="11"/>
  <c r="A3460" i="11"/>
  <c r="A3461" i="11"/>
  <c r="A3462" i="11"/>
  <c r="A3463" i="11"/>
  <c r="A3464" i="11"/>
  <c r="A3465" i="11"/>
  <c r="A3466" i="11"/>
  <c r="A3467" i="11"/>
  <c r="A3468" i="11"/>
  <c r="A3469" i="11"/>
  <c r="A3470" i="11"/>
  <c r="A3471" i="11"/>
  <c r="A3472" i="11"/>
  <c r="A3473" i="11"/>
  <c r="A3474" i="11"/>
  <c r="A3475" i="11"/>
  <c r="A3476" i="11"/>
  <c r="A3477" i="11"/>
  <c r="A3478" i="11"/>
  <c r="A3479" i="11"/>
  <c r="A3480" i="11"/>
  <c r="A3481" i="11"/>
  <c r="A3482" i="11"/>
  <c r="A3483" i="11"/>
  <c r="A3484" i="11"/>
  <c r="A3485" i="11"/>
  <c r="A3486" i="11"/>
  <c r="A3487" i="11"/>
  <c r="A3488" i="11"/>
  <c r="A3489" i="11"/>
  <c r="A3490" i="11"/>
  <c r="A3491" i="11"/>
  <c r="A3492" i="11"/>
  <c r="A3493" i="11"/>
  <c r="A3494" i="11"/>
  <c r="A3495" i="11"/>
  <c r="A3496" i="11"/>
  <c r="A3497" i="11"/>
  <c r="A3498" i="11"/>
  <c r="A3499" i="11"/>
  <c r="A3500" i="11"/>
  <c r="A3501" i="11"/>
  <c r="A3502" i="11"/>
  <c r="A3503" i="11"/>
  <c r="A3504" i="11"/>
  <c r="A3505" i="11"/>
  <c r="A3506" i="11"/>
  <c r="A3507" i="11"/>
  <c r="A3508" i="11"/>
  <c r="A3509" i="11"/>
  <c r="A3510" i="11"/>
  <c r="A3511" i="11"/>
  <c r="A3512" i="11"/>
  <c r="A3513" i="11"/>
  <c r="A3514" i="11"/>
  <c r="A3515" i="11"/>
  <c r="A3516" i="11"/>
  <c r="A3517" i="11"/>
  <c r="A3518" i="11"/>
  <c r="A3519" i="11"/>
  <c r="A3520" i="11"/>
  <c r="A3521" i="11"/>
  <c r="A3522" i="11"/>
  <c r="A3523" i="11"/>
  <c r="A3524" i="11"/>
  <c r="A3525" i="11"/>
  <c r="A3526" i="11"/>
  <c r="A3527" i="11"/>
  <c r="A3528" i="11"/>
  <c r="A3529" i="11"/>
  <c r="A3530" i="11"/>
  <c r="A3531" i="11"/>
  <c r="A3532" i="11"/>
  <c r="A3533" i="11"/>
  <c r="A3534" i="11"/>
  <c r="A3535" i="11"/>
  <c r="A3536" i="11"/>
  <c r="A3537" i="11"/>
  <c r="A3538" i="11"/>
  <c r="A3539" i="11"/>
  <c r="A3540" i="11"/>
  <c r="A3541" i="11"/>
  <c r="A3542" i="11"/>
  <c r="A3543" i="11"/>
  <c r="A3544" i="11"/>
  <c r="A3545" i="11"/>
  <c r="A3546" i="11"/>
  <c r="A3547" i="11"/>
  <c r="A3548" i="11"/>
  <c r="A3549" i="11"/>
  <c r="A3550" i="11"/>
  <c r="A3551" i="11"/>
  <c r="A3552" i="11"/>
  <c r="A3553" i="11"/>
  <c r="A3554" i="11"/>
  <c r="A3555" i="11"/>
  <c r="A3556" i="11"/>
  <c r="A3557" i="11"/>
  <c r="A3558" i="11"/>
  <c r="A3559" i="11"/>
  <c r="A3560" i="11"/>
  <c r="A3561" i="11"/>
  <c r="A3562" i="11"/>
  <c r="A3563" i="11"/>
  <c r="A3564" i="11"/>
  <c r="A3565" i="11"/>
  <c r="A3566" i="11"/>
  <c r="A3567" i="11"/>
  <c r="A3568" i="11"/>
  <c r="A3569" i="11"/>
  <c r="A3570" i="11"/>
  <c r="A3571" i="11"/>
  <c r="A3572" i="11"/>
  <c r="A3573" i="11"/>
  <c r="A3574" i="11"/>
  <c r="A3575" i="11"/>
  <c r="A3576" i="11"/>
  <c r="A3577" i="11"/>
  <c r="A3578" i="11"/>
  <c r="A3579" i="11"/>
  <c r="A3580" i="11"/>
  <c r="A3581" i="11"/>
  <c r="A3582" i="11"/>
  <c r="A3583" i="11"/>
  <c r="A3584" i="11"/>
  <c r="A3585" i="11"/>
  <c r="A3586" i="11"/>
  <c r="A3587" i="11"/>
  <c r="A3588" i="11"/>
  <c r="A3589" i="11"/>
  <c r="A3590" i="11"/>
  <c r="A3591" i="11"/>
  <c r="A3592" i="11"/>
  <c r="A3593" i="11"/>
  <c r="A3594" i="11"/>
  <c r="A3595" i="11"/>
  <c r="A3596" i="11"/>
  <c r="A3597" i="11"/>
  <c r="A3598" i="11"/>
  <c r="A3599" i="11"/>
  <c r="A3600" i="11"/>
  <c r="A3601" i="11"/>
  <c r="A3602" i="11"/>
  <c r="A3603" i="11"/>
  <c r="A3604" i="11"/>
  <c r="A3605" i="11"/>
  <c r="A3606" i="11"/>
  <c r="A3607" i="11"/>
  <c r="A3608" i="11"/>
  <c r="A3609" i="11"/>
  <c r="A3610" i="11"/>
  <c r="A3611" i="11"/>
  <c r="A3612" i="11"/>
  <c r="A3613" i="11"/>
  <c r="A3614" i="11"/>
  <c r="A3615" i="11"/>
  <c r="A3616" i="11"/>
  <c r="A3617" i="11"/>
  <c r="A3618" i="11"/>
  <c r="A3619" i="11"/>
  <c r="A3620" i="11"/>
  <c r="A3621" i="11"/>
  <c r="A3622" i="11"/>
  <c r="A3623" i="11"/>
  <c r="A3624" i="11"/>
  <c r="A3625" i="11"/>
  <c r="A3626" i="11"/>
  <c r="A3627" i="11"/>
  <c r="A3628" i="11"/>
  <c r="A3629" i="11"/>
  <c r="A3630" i="11"/>
  <c r="A3631" i="11"/>
  <c r="A3632" i="11"/>
  <c r="A3633" i="11"/>
  <c r="A3634" i="11"/>
  <c r="A3635" i="11"/>
  <c r="A3636" i="11"/>
  <c r="A3637" i="11"/>
  <c r="A3638" i="11"/>
  <c r="A3639" i="11"/>
  <c r="A3640" i="11"/>
  <c r="A3641" i="11"/>
  <c r="A3642" i="11"/>
  <c r="A3643" i="11"/>
  <c r="A3644" i="11"/>
  <c r="A3645" i="11"/>
  <c r="A3646" i="11"/>
  <c r="A3647" i="11"/>
  <c r="A3648" i="11"/>
  <c r="A3649" i="11"/>
  <c r="A3650" i="11"/>
  <c r="A3651" i="11"/>
  <c r="A3652" i="11"/>
  <c r="A3653" i="11"/>
  <c r="A3654" i="11"/>
  <c r="A3655" i="11"/>
  <c r="A3656" i="11"/>
  <c r="A3657" i="11"/>
  <c r="A3658" i="11"/>
  <c r="A3659" i="11"/>
  <c r="A3660" i="11"/>
  <c r="A3661" i="11"/>
  <c r="A3662" i="11"/>
  <c r="A3663" i="11"/>
  <c r="A3664" i="11"/>
  <c r="A3665" i="11"/>
  <c r="A3666" i="11"/>
  <c r="A3667" i="11"/>
  <c r="A3668" i="11"/>
  <c r="A3669" i="11"/>
  <c r="A3670" i="11"/>
  <c r="A3671" i="11"/>
  <c r="A3672" i="11"/>
  <c r="A3673" i="11"/>
  <c r="A3674" i="11"/>
  <c r="A3675" i="11"/>
  <c r="A3676" i="11"/>
  <c r="A3677" i="11"/>
  <c r="A3678" i="11"/>
  <c r="A3679" i="11"/>
  <c r="A3680" i="11"/>
  <c r="A3681" i="11"/>
  <c r="A3682" i="11"/>
  <c r="A3683" i="11"/>
  <c r="A3684" i="11"/>
  <c r="A3685" i="11"/>
  <c r="A3686" i="11"/>
  <c r="A3687" i="11"/>
  <c r="A3688" i="11"/>
  <c r="A3689" i="11"/>
  <c r="A3690" i="11"/>
  <c r="A3691" i="11"/>
  <c r="A3692" i="11"/>
  <c r="A3693" i="11"/>
  <c r="A3694" i="11"/>
  <c r="A3695" i="11"/>
  <c r="A3696" i="11"/>
  <c r="A3697" i="11"/>
  <c r="A3698" i="11"/>
  <c r="A3699" i="11"/>
  <c r="A3700" i="11"/>
  <c r="A3701" i="11"/>
  <c r="A3702" i="11"/>
  <c r="A3703" i="11"/>
  <c r="A3704" i="11"/>
  <c r="A3705" i="11"/>
  <c r="A3706" i="11"/>
  <c r="A3707" i="11"/>
  <c r="A3708" i="11"/>
  <c r="A3709" i="11"/>
  <c r="A3710" i="11"/>
  <c r="A3711" i="11"/>
  <c r="A3712" i="11"/>
  <c r="A3713" i="11"/>
  <c r="A3714" i="11"/>
  <c r="A3715" i="11"/>
  <c r="A3716" i="11"/>
  <c r="A3717" i="11"/>
  <c r="A3718" i="11"/>
  <c r="A3719" i="11"/>
  <c r="A3720" i="11"/>
  <c r="A3721" i="11"/>
  <c r="A3722" i="11"/>
  <c r="A3723" i="11"/>
  <c r="A3724" i="11"/>
  <c r="A3725" i="11"/>
  <c r="A3726" i="11"/>
  <c r="A3727" i="11"/>
  <c r="A3728" i="11"/>
  <c r="A3729" i="11"/>
  <c r="A3730" i="11"/>
  <c r="A3731" i="11"/>
  <c r="A3732" i="11"/>
  <c r="A3733" i="11"/>
  <c r="A3734" i="11"/>
  <c r="A3735" i="11"/>
  <c r="A3736" i="11"/>
  <c r="A3737" i="11"/>
  <c r="A3738" i="11"/>
  <c r="A3739" i="11"/>
  <c r="A3740" i="11"/>
  <c r="A3741" i="11"/>
  <c r="A3742" i="11"/>
  <c r="A3743" i="11"/>
  <c r="A3744" i="11"/>
  <c r="A3745" i="11"/>
  <c r="A3746" i="11"/>
  <c r="A3747" i="11"/>
  <c r="A3748" i="11"/>
  <c r="A3749" i="11"/>
  <c r="A3750" i="11"/>
  <c r="A3751" i="11"/>
  <c r="A3752" i="11"/>
  <c r="A3753" i="11"/>
  <c r="A3754" i="11"/>
  <c r="A3755" i="11"/>
  <c r="A3756" i="11"/>
  <c r="A3757" i="11"/>
  <c r="A3758" i="11"/>
  <c r="A3759" i="11"/>
  <c r="A3760" i="11"/>
  <c r="A3761" i="11"/>
  <c r="A3762" i="11"/>
  <c r="A3763" i="11"/>
  <c r="A3764" i="11"/>
  <c r="A3765" i="11"/>
  <c r="A3766" i="11"/>
  <c r="A3767" i="11"/>
  <c r="A3768" i="11"/>
  <c r="A3769" i="11"/>
  <c r="A3770" i="11"/>
  <c r="A3771" i="11"/>
  <c r="A3772" i="11"/>
  <c r="A3773" i="11"/>
  <c r="A3774" i="11"/>
  <c r="A3775" i="11"/>
  <c r="A3776" i="11"/>
  <c r="A3777" i="11"/>
  <c r="A3778" i="11"/>
  <c r="A3779" i="11"/>
  <c r="A3780" i="11"/>
  <c r="A3781" i="11"/>
  <c r="A3782" i="11"/>
  <c r="A3783" i="11"/>
  <c r="A3784" i="11"/>
  <c r="A3785" i="11"/>
  <c r="A3786" i="11"/>
  <c r="A3787" i="11"/>
  <c r="A3788" i="11"/>
  <c r="A3789" i="11"/>
  <c r="A3790" i="11"/>
  <c r="A3791" i="11"/>
  <c r="A3792" i="11"/>
  <c r="A3793" i="11"/>
  <c r="A3794" i="11"/>
  <c r="A3795" i="11"/>
  <c r="A3796" i="11"/>
  <c r="A3797" i="11"/>
  <c r="A3798" i="11"/>
  <c r="A3799" i="11"/>
  <c r="A3800" i="11"/>
  <c r="A3801" i="11"/>
  <c r="A3802" i="11"/>
  <c r="A3803" i="11"/>
  <c r="A3804" i="11"/>
  <c r="A3805" i="11"/>
  <c r="A3806" i="11"/>
  <c r="A3807" i="11"/>
  <c r="A3808" i="11"/>
  <c r="A3809" i="11"/>
  <c r="A3810" i="11"/>
  <c r="A3811" i="11"/>
  <c r="A3812" i="11"/>
  <c r="A3813" i="11"/>
  <c r="A3814" i="11"/>
  <c r="A3815" i="11"/>
  <c r="A3816" i="11"/>
  <c r="A3817" i="11"/>
  <c r="A3818" i="11"/>
  <c r="A3819" i="11"/>
  <c r="A3820" i="11"/>
  <c r="A3821" i="11"/>
  <c r="A3822" i="11"/>
  <c r="A3823" i="11"/>
  <c r="A3824" i="11"/>
  <c r="A3825" i="11"/>
  <c r="A3826" i="11"/>
  <c r="A3827" i="11"/>
  <c r="A3828" i="11"/>
  <c r="A3829" i="11"/>
  <c r="A3830" i="11"/>
  <c r="A3831" i="11"/>
  <c r="A3832" i="11"/>
  <c r="A3833" i="11"/>
  <c r="A3834" i="11"/>
  <c r="A3835" i="11"/>
  <c r="A3836" i="11"/>
  <c r="A3837" i="11"/>
  <c r="A3838" i="11"/>
  <c r="A3839" i="11"/>
  <c r="A3840" i="11"/>
  <c r="A3841" i="11"/>
  <c r="A3842" i="11"/>
  <c r="A3843" i="11"/>
  <c r="A3844" i="11"/>
  <c r="A3845" i="11"/>
  <c r="A3846" i="11"/>
  <c r="A3847" i="11"/>
  <c r="A3848" i="11"/>
  <c r="A3849" i="11"/>
  <c r="A3850" i="11"/>
  <c r="A3851" i="11"/>
  <c r="A3852" i="11"/>
  <c r="A3853" i="11"/>
  <c r="A3854" i="11"/>
  <c r="A3855" i="11"/>
  <c r="A3856" i="11"/>
  <c r="A3857" i="11"/>
  <c r="A3858" i="11"/>
  <c r="A3859" i="11"/>
  <c r="A3860" i="11"/>
  <c r="A3861" i="11"/>
  <c r="A3862" i="11"/>
  <c r="A3863" i="11"/>
  <c r="A3864" i="11"/>
  <c r="A3865" i="11"/>
  <c r="A3866" i="11"/>
  <c r="A3867" i="11"/>
  <c r="A3868" i="11"/>
  <c r="A3869" i="11"/>
  <c r="A3870" i="11"/>
  <c r="A3871" i="11"/>
  <c r="A3872" i="11"/>
  <c r="A3873" i="11"/>
  <c r="A3874" i="11"/>
  <c r="A3875" i="11"/>
  <c r="A3876" i="11"/>
  <c r="A3877" i="11"/>
  <c r="A3878" i="11"/>
  <c r="A3879" i="11"/>
  <c r="A3880" i="11"/>
  <c r="A3881" i="11"/>
  <c r="A3882" i="11"/>
  <c r="A3883" i="11"/>
  <c r="A3884" i="11"/>
  <c r="A3885" i="11"/>
  <c r="A3886" i="11"/>
  <c r="A3887" i="11"/>
  <c r="A3888" i="11"/>
  <c r="A3889" i="11"/>
  <c r="A3890" i="11"/>
  <c r="A3891" i="11"/>
  <c r="A3892" i="11"/>
  <c r="A3893" i="11"/>
  <c r="A3894" i="11"/>
  <c r="A3895" i="11"/>
  <c r="A3896" i="11"/>
  <c r="A3897" i="11"/>
  <c r="A3898" i="11"/>
  <c r="A3899" i="11"/>
  <c r="A3900" i="11"/>
  <c r="A3901" i="11"/>
  <c r="A3902" i="11"/>
  <c r="A3903" i="11"/>
  <c r="A3904" i="11"/>
  <c r="A3905" i="11"/>
  <c r="A3906" i="11"/>
  <c r="A3907" i="11"/>
  <c r="A3908" i="11"/>
  <c r="A3909" i="11"/>
  <c r="A3910" i="11"/>
  <c r="A3911" i="11"/>
  <c r="A3912" i="11"/>
  <c r="A3913" i="11"/>
  <c r="A3914" i="11"/>
  <c r="A3915" i="11"/>
  <c r="A3916" i="11"/>
  <c r="A3917" i="11"/>
  <c r="A3918" i="11"/>
  <c r="A3919" i="11"/>
  <c r="A3920" i="11"/>
  <c r="A3921" i="11"/>
  <c r="A3922" i="11"/>
  <c r="A3923" i="11"/>
  <c r="A3924" i="11"/>
  <c r="A3925" i="11"/>
  <c r="A3926" i="11"/>
  <c r="A3927" i="11"/>
  <c r="A3928" i="11"/>
  <c r="A3929" i="11"/>
  <c r="A3930" i="11"/>
  <c r="A3931" i="11"/>
  <c r="A3932" i="11"/>
  <c r="A3933" i="11"/>
  <c r="A3934" i="11"/>
  <c r="A3935" i="11"/>
  <c r="A3936" i="11"/>
  <c r="A3937" i="11"/>
  <c r="A3938" i="11"/>
  <c r="A3939" i="11"/>
  <c r="A3940" i="11"/>
  <c r="A3941" i="11"/>
  <c r="A3942" i="11"/>
  <c r="A3943" i="11"/>
  <c r="A3944" i="11"/>
  <c r="A3945" i="11"/>
  <c r="A3946" i="11"/>
  <c r="A3947" i="11"/>
  <c r="A3948" i="11"/>
  <c r="A3949" i="11"/>
  <c r="A3950" i="11"/>
  <c r="A3951" i="11"/>
  <c r="A3952" i="11"/>
  <c r="A3953" i="11"/>
  <c r="A3954" i="11"/>
  <c r="A3955" i="11"/>
  <c r="A3956" i="11"/>
  <c r="A3957" i="11"/>
  <c r="A3958" i="11"/>
  <c r="A3959" i="11"/>
  <c r="A3960" i="11"/>
  <c r="A3961" i="11"/>
  <c r="A3962" i="11"/>
  <c r="A3963" i="11"/>
  <c r="A3964" i="11"/>
  <c r="A3965" i="11"/>
  <c r="A3966" i="11"/>
  <c r="A3967" i="11"/>
  <c r="A3968" i="11"/>
  <c r="A3969" i="11"/>
  <c r="A3970" i="11"/>
  <c r="A3971" i="11"/>
  <c r="A3972" i="11"/>
  <c r="A3973" i="11"/>
  <c r="A3974" i="11"/>
  <c r="A3975" i="11"/>
  <c r="A3976" i="11"/>
  <c r="A3977" i="11"/>
  <c r="A3978" i="11"/>
  <c r="A3979" i="11"/>
  <c r="A3980" i="11"/>
  <c r="A3981" i="11"/>
  <c r="A3982" i="11"/>
  <c r="A3983" i="11"/>
  <c r="A3984" i="11"/>
  <c r="A3985" i="11"/>
  <c r="A3986" i="11"/>
  <c r="A3987" i="11"/>
  <c r="A3988" i="11"/>
  <c r="A3989" i="11"/>
  <c r="A3990" i="11"/>
  <c r="A3991" i="11"/>
  <c r="A3992" i="11"/>
  <c r="A3993" i="11"/>
  <c r="A3994" i="11"/>
  <c r="A3995" i="11"/>
  <c r="A3996" i="11"/>
  <c r="A3997" i="11"/>
  <c r="A3998" i="11"/>
  <c r="A3999" i="11"/>
  <c r="A4000" i="11"/>
  <c r="A4001" i="11"/>
  <c r="A4002" i="11"/>
  <c r="A4003" i="11"/>
  <c r="A4004" i="11"/>
  <c r="A4005" i="11"/>
  <c r="A4006" i="11"/>
  <c r="A4007" i="11"/>
  <c r="A4008" i="11"/>
  <c r="A4009" i="11"/>
  <c r="A4010" i="11"/>
  <c r="A4011" i="11"/>
  <c r="A4012" i="11"/>
  <c r="A4013" i="11"/>
  <c r="A4014" i="11"/>
  <c r="A4015" i="11"/>
  <c r="A4016" i="11"/>
  <c r="A4017" i="11"/>
  <c r="A4018" i="11"/>
  <c r="A4019" i="11"/>
  <c r="A4020" i="11"/>
  <c r="A4021" i="11"/>
  <c r="A4022" i="11"/>
  <c r="A4023" i="11"/>
  <c r="A4024" i="11"/>
  <c r="A4025" i="11"/>
  <c r="A4026" i="11"/>
  <c r="A4027" i="11"/>
  <c r="A4028" i="11"/>
  <c r="A4029" i="11"/>
  <c r="A4030" i="11"/>
  <c r="A4031" i="11"/>
  <c r="A4032" i="11"/>
  <c r="A4033" i="11"/>
  <c r="A4034" i="11"/>
  <c r="A4035" i="11"/>
  <c r="A4036" i="11"/>
  <c r="A4037" i="11"/>
  <c r="A4038" i="11"/>
  <c r="A4039" i="11"/>
  <c r="A4040" i="11"/>
  <c r="A4041" i="11"/>
  <c r="A4042" i="11"/>
  <c r="A4043" i="11"/>
  <c r="A4044" i="11"/>
  <c r="A4045" i="11"/>
  <c r="A4046" i="11"/>
  <c r="A4047" i="11"/>
  <c r="A4048" i="11"/>
  <c r="A4049" i="11"/>
  <c r="A4050" i="11"/>
  <c r="A4051" i="11"/>
  <c r="A4052" i="11"/>
  <c r="A4053" i="11"/>
  <c r="A4054" i="11"/>
  <c r="A4055" i="11"/>
  <c r="A4056" i="11"/>
  <c r="A4057" i="11"/>
  <c r="A4058" i="11"/>
  <c r="A4059" i="11"/>
  <c r="A4060" i="11"/>
  <c r="A4061" i="11"/>
  <c r="A4062" i="11"/>
  <c r="A4063" i="11"/>
  <c r="A4064" i="11"/>
  <c r="A4065" i="11"/>
  <c r="A4066" i="11"/>
  <c r="A4067" i="11"/>
  <c r="A4068" i="11"/>
  <c r="A4069" i="11"/>
  <c r="A4070" i="11"/>
  <c r="A4071" i="11"/>
  <c r="A4072" i="11"/>
  <c r="A4073" i="11"/>
  <c r="A4074" i="11"/>
  <c r="A4075" i="11"/>
  <c r="A4076" i="11"/>
  <c r="A4077" i="11"/>
  <c r="A4078" i="11"/>
  <c r="A4079" i="11"/>
  <c r="A4080" i="11"/>
  <c r="A4081" i="11"/>
  <c r="A4082" i="11"/>
  <c r="A4083" i="11"/>
  <c r="A4084" i="11"/>
  <c r="A4085" i="11"/>
  <c r="A4086" i="11"/>
  <c r="A4087" i="11"/>
  <c r="A4088" i="11"/>
  <c r="A4089" i="11"/>
  <c r="A4090" i="11"/>
  <c r="A4091" i="11"/>
  <c r="A4092" i="11"/>
  <c r="A4093" i="11"/>
  <c r="A4094" i="11"/>
  <c r="A4095" i="11"/>
  <c r="A4096" i="11"/>
  <c r="A4097" i="11"/>
  <c r="A4098" i="11"/>
  <c r="A4099" i="11"/>
  <c r="A4100" i="11"/>
  <c r="A4101" i="11"/>
  <c r="A4102" i="11"/>
  <c r="A4103" i="11"/>
  <c r="A4104" i="11"/>
  <c r="A4105" i="11"/>
  <c r="A4106" i="11"/>
  <c r="A4107" i="11"/>
  <c r="A4108" i="11"/>
  <c r="A4109" i="11"/>
  <c r="A4110" i="11"/>
  <c r="A4111" i="11"/>
  <c r="A4112" i="11"/>
  <c r="A4113" i="11"/>
  <c r="A4114" i="11"/>
  <c r="A4115" i="11"/>
  <c r="A4116" i="11"/>
  <c r="A4117" i="11"/>
  <c r="A4118" i="11"/>
  <c r="A4119" i="11"/>
  <c r="A4120" i="11"/>
  <c r="A4121" i="11"/>
  <c r="A4122" i="11"/>
  <c r="A4123" i="11"/>
  <c r="A4124" i="11"/>
  <c r="A4125" i="11"/>
  <c r="A4126" i="11"/>
  <c r="A4127" i="11"/>
  <c r="A4128" i="11"/>
  <c r="A4129" i="11"/>
  <c r="A4130" i="11"/>
  <c r="A4131" i="11"/>
  <c r="A4132" i="11"/>
  <c r="A4133" i="11"/>
  <c r="A4134" i="11"/>
  <c r="A4135" i="11"/>
  <c r="A4136" i="11"/>
  <c r="A4137" i="11"/>
  <c r="A4138" i="11"/>
  <c r="A4139" i="11"/>
  <c r="A4140" i="11"/>
  <c r="A4141" i="11"/>
  <c r="A4142" i="11"/>
  <c r="A4143" i="11"/>
  <c r="A4144" i="11"/>
  <c r="A4145" i="11"/>
  <c r="A4146" i="11"/>
  <c r="A4147" i="11"/>
  <c r="A4148" i="11"/>
  <c r="A4149" i="11"/>
  <c r="A4150" i="11"/>
  <c r="A4151" i="11"/>
  <c r="A4152" i="11"/>
  <c r="A4153" i="11"/>
  <c r="A4154" i="11"/>
  <c r="A4155" i="11"/>
  <c r="A4156" i="11"/>
  <c r="A4157" i="11"/>
  <c r="A4158" i="11"/>
  <c r="A4159" i="11"/>
  <c r="A4160" i="11"/>
  <c r="A4161" i="11"/>
  <c r="A4162" i="11"/>
  <c r="A4163" i="11"/>
  <c r="A4164" i="11"/>
  <c r="A4165" i="11"/>
  <c r="A4166" i="11"/>
  <c r="A4167" i="11"/>
  <c r="A4168" i="11"/>
  <c r="A4169" i="11"/>
  <c r="A4170" i="11"/>
  <c r="A4171" i="11"/>
  <c r="A4172" i="11"/>
  <c r="A4173" i="11"/>
  <c r="A4174" i="11"/>
  <c r="A4175" i="11"/>
  <c r="A4176" i="11"/>
  <c r="A4177" i="11"/>
  <c r="A4178" i="11"/>
  <c r="A4179" i="11"/>
  <c r="A4180" i="11"/>
  <c r="A4181" i="11"/>
  <c r="A4182" i="11"/>
  <c r="A4183" i="11"/>
  <c r="A4184" i="11"/>
  <c r="A4185" i="11"/>
  <c r="A4186" i="11"/>
  <c r="A4187" i="11"/>
  <c r="A4188" i="11"/>
  <c r="A4189" i="11"/>
  <c r="A4190" i="11"/>
  <c r="A4191" i="11"/>
  <c r="A4192" i="11"/>
  <c r="A4193" i="11"/>
  <c r="A4194" i="11"/>
  <c r="A4195" i="11"/>
  <c r="A4196" i="11"/>
  <c r="A4197" i="11"/>
  <c r="A4198" i="11"/>
  <c r="A4199" i="11"/>
  <c r="A4200" i="11"/>
  <c r="A4201" i="11"/>
  <c r="A4202" i="11"/>
  <c r="A4203" i="11"/>
  <c r="A4204" i="11"/>
  <c r="A4205" i="11"/>
  <c r="A4206" i="11"/>
  <c r="A4207" i="11"/>
  <c r="A4208" i="11"/>
  <c r="A4209" i="11"/>
  <c r="A4210" i="11"/>
  <c r="A4211" i="11"/>
  <c r="A4212" i="11"/>
  <c r="A4213" i="11"/>
  <c r="A4214" i="11"/>
  <c r="A4215" i="11"/>
  <c r="A4216" i="11"/>
  <c r="A4217" i="11"/>
  <c r="A4218" i="11"/>
  <c r="A4219" i="11"/>
  <c r="A4220" i="11"/>
  <c r="A4221" i="11"/>
  <c r="A4222" i="11"/>
  <c r="A4223" i="11"/>
  <c r="A4224" i="11"/>
  <c r="A4225" i="11"/>
  <c r="A4226" i="11"/>
  <c r="A4227" i="11"/>
  <c r="A4228" i="11"/>
  <c r="A4229" i="11"/>
  <c r="A4230" i="11"/>
  <c r="A4231" i="11"/>
  <c r="A4232" i="11"/>
  <c r="A4233" i="11"/>
  <c r="A4234" i="11"/>
  <c r="A4235" i="11"/>
  <c r="A4236" i="11"/>
  <c r="A4237" i="11"/>
  <c r="A4238" i="11"/>
  <c r="A4239" i="11"/>
  <c r="A4240" i="11"/>
  <c r="A4241" i="11"/>
  <c r="A4242" i="11"/>
  <c r="A4243" i="11"/>
  <c r="A4244" i="11"/>
  <c r="A4245" i="11"/>
  <c r="A4246" i="11"/>
  <c r="A4247" i="11"/>
  <c r="A4248" i="11"/>
  <c r="A4249" i="11"/>
  <c r="A4250" i="11"/>
  <c r="A4251" i="11"/>
  <c r="A4252" i="11"/>
  <c r="A4253" i="11"/>
  <c r="A4254" i="11"/>
  <c r="A4255" i="11"/>
  <c r="A4256" i="11"/>
  <c r="A4257" i="11"/>
  <c r="A4258" i="11"/>
  <c r="A4259" i="11"/>
  <c r="A4260" i="11"/>
  <c r="A4261" i="11"/>
  <c r="A4262" i="11"/>
  <c r="A4263" i="11"/>
  <c r="A4264" i="11"/>
  <c r="A4265" i="11"/>
  <c r="A4266" i="11"/>
  <c r="A4267" i="11"/>
  <c r="A4268" i="11"/>
  <c r="A4269" i="11"/>
  <c r="A4270" i="11"/>
  <c r="A4271" i="11"/>
  <c r="A4272" i="11"/>
  <c r="A4273" i="11"/>
  <c r="A4274" i="11"/>
  <c r="A4275" i="11"/>
  <c r="A4276" i="11"/>
  <c r="A4277" i="11"/>
  <c r="A4278" i="11"/>
  <c r="A4279" i="11"/>
  <c r="A4280" i="11"/>
  <c r="A4281" i="11"/>
  <c r="A4282" i="11"/>
  <c r="A4283" i="11"/>
  <c r="A4284" i="11"/>
  <c r="A4285" i="11"/>
  <c r="A4286" i="11"/>
  <c r="A4287" i="11"/>
  <c r="A4288" i="11"/>
  <c r="A4289" i="11"/>
  <c r="A4290" i="11"/>
  <c r="A4291" i="11"/>
  <c r="A4292" i="11"/>
  <c r="A4293" i="11"/>
  <c r="A4294" i="11"/>
  <c r="A4295" i="11"/>
  <c r="A4296" i="11"/>
  <c r="A4297" i="11"/>
  <c r="A4298" i="11"/>
  <c r="A4299" i="11"/>
  <c r="A4300" i="11"/>
  <c r="A4301" i="11"/>
  <c r="A4302" i="11"/>
  <c r="A4303" i="11"/>
  <c r="A4304" i="11"/>
  <c r="A4305" i="11"/>
  <c r="A4306" i="11"/>
  <c r="A4307" i="11"/>
  <c r="A4308" i="11"/>
  <c r="A4309" i="11"/>
  <c r="A4310" i="11"/>
  <c r="A4311" i="11"/>
  <c r="A4312" i="11"/>
  <c r="A4313" i="11"/>
  <c r="A4314" i="11"/>
  <c r="A4315" i="11"/>
  <c r="A4316" i="11"/>
  <c r="A4317" i="11"/>
  <c r="A4318" i="11"/>
  <c r="A4319" i="11"/>
  <c r="A4320" i="11"/>
  <c r="A4321" i="11"/>
  <c r="A4322" i="11"/>
  <c r="A4323" i="11"/>
  <c r="A4324" i="11"/>
  <c r="A4325" i="11"/>
  <c r="A4326" i="11"/>
  <c r="A4327" i="11"/>
  <c r="A4328" i="11"/>
  <c r="A4329" i="11"/>
  <c r="A4330" i="11"/>
  <c r="A4331" i="11"/>
  <c r="A4332" i="11"/>
  <c r="A4333" i="11"/>
  <c r="A4334" i="11"/>
  <c r="A4335" i="11"/>
  <c r="A4336" i="11"/>
  <c r="A4337" i="11"/>
  <c r="A4338" i="11"/>
  <c r="A4339" i="11"/>
  <c r="A4340" i="11"/>
  <c r="A4341" i="11"/>
  <c r="A4342" i="11"/>
  <c r="A4343" i="11"/>
  <c r="A4344" i="11"/>
  <c r="A4345" i="11"/>
  <c r="A4346" i="11"/>
  <c r="A4347" i="11"/>
  <c r="A4348" i="11"/>
  <c r="A4349" i="11"/>
  <c r="A4350" i="11"/>
  <c r="A4351" i="11"/>
  <c r="A4352" i="11"/>
  <c r="A4353" i="11"/>
  <c r="A4354" i="11"/>
  <c r="A4355" i="11"/>
  <c r="A4356" i="11"/>
  <c r="A4357" i="11"/>
  <c r="A4358" i="11"/>
  <c r="A4359" i="11"/>
  <c r="A4360" i="11"/>
  <c r="A4361" i="11"/>
  <c r="A4362" i="11"/>
  <c r="A4363" i="11"/>
  <c r="A4364" i="11"/>
  <c r="A4365" i="11"/>
  <c r="A4366" i="11"/>
  <c r="A4367" i="11"/>
  <c r="A4368" i="11"/>
  <c r="A4369" i="11"/>
  <c r="A4370" i="11"/>
  <c r="A4371" i="11"/>
  <c r="A4372" i="11"/>
  <c r="A4373" i="11"/>
  <c r="A4374" i="11"/>
  <c r="A4375" i="11"/>
  <c r="A4376" i="11"/>
  <c r="A4377" i="11"/>
  <c r="A4378" i="11"/>
  <c r="A4379" i="11"/>
  <c r="A4380" i="11"/>
  <c r="A4381" i="11"/>
  <c r="A4382" i="11"/>
  <c r="A4383" i="11"/>
  <c r="A4384" i="11"/>
  <c r="A4385" i="11"/>
  <c r="A4386" i="11"/>
  <c r="A4387" i="11"/>
  <c r="A4388" i="11"/>
  <c r="A4389" i="11"/>
  <c r="A4390" i="11"/>
  <c r="A4391" i="11"/>
  <c r="A4392" i="11"/>
  <c r="A4393" i="11"/>
  <c r="A4394" i="11"/>
  <c r="A4395" i="11"/>
  <c r="A4396" i="11"/>
  <c r="A4397" i="11"/>
  <c r="A4398" i="11"/>
  <c r="A4399" i="11"/>
  <c r="A4400" i="11"/>
  <c r="A4401" i="11"/>
  <c r="A4402" i="11"/>
  <c r="A4403" i="11"/>
  <c r="A4404" i="11"/>
  <c r="A4405" i="11"/>
  <c r="B90" i="15"/>
  <c r="B89" i="15"/>
  <c r="B88" i="15"/>
  <c r="B87" i="15"/>
  <c r="B86" i="15"/>
  <c r="M140" i="7"/>
  <c r="D140" i="7"/>
  <c r="E140" i="7"/>
  <c r="F140" i="7"/>
  <c r="G140" i="7"/>
  <c r="H140" i="7"/>
  <c r="I140" i="7"/>
  <c r="J140" i="7"/>
  <c r="C140" i="7"/>
  <c r="B152" i="29"/>
  <c r="B151" i="29"/>
  <c r="A48" i="3"/>
  <c r="B48" i="3"/>
  <c r="A49" i="3"/>
  <c r="B49" i="3"/>
  <c r="A50" i="3"/>
  <c r="B50" i="3"/>
  <c r="A51" i="3"/>
  <c r="B51" i="3"/>
  <c r="A52" i="3"/>
  <c r="B52" i="3"/>
  <c r="A53" i="3"/>
  <c r="B53" i="3"/>
  <c r="A54" i="3"/>
  <c r="B54" i="3"/>
  <c r="A55" i="3"/>
  <c r="B55" i="3"/>
  <c r="A56" i="3"/>
  <c r="B56" i="3"/>
  <c r="A57" i="3"/>
  <c r="B57" i="3"/>
  <c r="A58" i="3"/>
  <c r="B58" i="3"/>
  <c r="A59" i="3"/>
  <c r="B59" i="3"/>
  <c r="A60" i="3"/>
  <c r="B60" i="3"/>
  <c r="A61" i="3"/>
  <c r="B61" i="3"/>
  <c r="A62" i="3"/>
  <c r="B62" i="3"/>
  <c r="A63" i="3"/>
  <c r="B63" i="3"/>
  <c r="A64" i="3"/>
  <c r="B64" i="3"/>
  <c r="A65" i="3"/>
  <c r="B65" i="3"/>
  <c r="A66" i="3"/>
  <c r="B66" i="3"/>
  <c r="A67" i="3"/>
  <c r="B67" i="3"/>
  <c r="A68" i="3"/>
  <c r="B68" i="3"/>
  <c r="A69" i="3"/>
  <c r="B69" i="3"/>
  <c r="A70" i="3"/>
  <c r="B70" i="3"/>
  <c r="A71" i="3"/>
  <c r="B71" i="3"/>
  <c r="H5300" i="11"/>
  <c r="H5301" i="11"/>
  <c r="H5302" i="11"/>
  <c r="H5303" i="11"/>
  <c r="H5304" i="11"/>
  <c r="H5305" i="11"/>
  <c r="H5306" i="11"/>
  <c r="H5307" i="11"/>
  <c r="H5308" i="11"/>
  <c r="H5309" i="11"/>
  <c r="H5310" i="11"/>
  <c r="H5311" i="11"/>
  <c r="H5312" i="11"/>
  <c r="H5313" i="11"/>
  <c r="H5796" i="11"/>
  <c r="H5797" i="11"/>
  <c r="H5798" i="11"/>
  <c r="H5799" i="11"/>
  <c r="H5800" i="11"/>
  <c r="H5801" i="11"/>
  <c r="H5802" i="11"/>
  <c r="H5803" i="11"/>
  <c r="H5804" i="11"/>
  <c r="H5805" i="11"/>
  <c r="H5806" i="11"/>
  <c r="H5807" i="11"/>
  <c r="H5808" i="11"/>
  <c r="H5809" i="11"/>
  <c r="H5810" i="11"/>
  <c r="H5811" i="11"/>
  <c r="H5812" i="11"/>
  <c r="H5813" i="11"/>
  <c r="H5814" i="11"/>
  <c r="H5815" i="11"/>
  <c r="H5816" i="11"/>
  <c r="H5817" i="11"/>
  <c r="H5818" i="11"/>
  <c r="H5819" i="11"/>
  <c r="H5820" i="11"/>
  <c r="H5821" i="11"/>
  <c r="H5822" i="11"/>
  <c r="H5823" i="11"/>
  <c r="H5824" i="11"/>
  <c r="H5825" i="11"/>
  <c r="H5826" i="11"/>
  <c r="H5827" i="11"/>
  <c r="H5828" i="11"/>
  <c r="H5829" i="11"/>
  <c r="H5830" i="11"/>
  <c r="H5831" i="11"/>
  <c r="H5832" i="11"/>
  <c r="H5833" i="11"/>
  <c r="H5834" i="11"/>
  <c r="H5835" i="11"/>
  <c r="H5836" i="11"/>
  <c r="H5837" i="11"/>
  <c r="H5838" i="11"/>
  <c r="H5839" i="11"/>
  <c r="H5840" i="11"/>
  <c r="H5841" i="11"/>
  <c r="H5842" i="11"/>
  <c r="H5843" i="11"/>
  <c r="H5844" i="11"/>
  <c r="H5845" i="11"/>
  <c r="H5846" i="11"/>
  <c r="H5847" i="11"/>
  <c r="H5848" i="11"/>
  <c r="H5849" i="11"/>
  <c r="H5850" i="11"/>
  <c r="H5851" i="11"/>
  <c r="H5852" i="11"/>
  <c r="H5853" i="11"/>
  <c r="H5854" i="11"/>
  <c r="H5855" i="11"/>
  <c r="H5856" i="11"/>
  <c r="H5857" i="11"/>
  <c r="H5858" i="11"/>
  <c r="H5859" i="11"/>
  <c r="H5860" i="11"/>
  <c r="H5861" i="11"/>
  <c r="H5862" i="11"/>
  <c r="H5863" i="11"/>
  <c r="H5864" i="11"/>
  <c r="H5865" i="11"/>
  <c r="H5866" i="11"/>
  <c r="H5867" i="11"/>
  <c r="H5868" i="11"/>
  <c r="H5869" i="11"/>
  <c r="H5870" i="11"/>
  <c r="H5871" i="11"/>
  <c r="H5872" i="11"/>
  <c r="H5873" i="11"/>
  <c r="H5874" i="11"/>
  <c r="H5875" i="11"/>
  <c r="H5876" i="11"/>
  <c r="H5877" i="11"/>
  <c r="H5878" i="11"/>
  <c r="H5879" i="11"/>
  <c r="H5880" i="11"/>
  <c r="H5881" i="11"/>
  <c r="H5882" i="11"/>
  <c r="H5883" i="11"/>
  <c r="H5884" i="11"/>
  <c r="H5885" i="11"/>
  <c r="H5886" i="11"/>
  <c r="H5887" i="11"/>
  <c r="H5888" i="11"/>
  <c r="H5889" i="11"/>
  <c r="H5890" i="11"/>
  <c r="H5891" i="11"/>
  <c r="H5892" i="11"/>
  <c r="H5893" i="11"/>
  <c r="H5894" i="11"/>
  <c r="H5895" i="11"/>
  <c r="H5896" i="11"/>
  <c r="H5897" i="11"/>
  <c r="H5898" i="11"/>
  <c r="H5899" i="11"/>
  <c r="H5900" i="11"/>
  <c r="H5901" i="11"/>
  <c r="H5902" i="11"/>
  <c r="H5903" i="11"/>
  <c r="H5904" i="11"/>
  <c r="H5905" i="11"/>
  <c r="H5906" i="11"/>
  <c r="H5907" i="11"/>
  <c r="H5908" i="11"/>
  <c r="H5909" i="11"/>
  <c r="H5910" i="11"/>
  <c r="H5911" i="11"/>
  <c r="H5912" i="11"/>
  <c r="H5913" i="11"/>
  <c r="H5914" i="11"/>
  <c r="H5915" i="11"/>
  <c r="H5916" i="11"/>
  <c r="H5917" i="11"/>
  <c r="H5918" i="11"/>
  <c r="H5919" i="11"/>
  <c r="H5920" i="11"/>
  <c r="H5921" i="11"/>
  <c r="H5922" i="11"/>
  <c r="H5923" i="11"/>
  <c r="H5924" i="11"/>
  <c r="H5925" i="11"/>
  <c r="H5926" i="11"/>
  <c r="H5927" i="11"/>
  <c r="H5928" i="11"/>
  <c r="H5929" i="11"/>
  <c r="H5930" i="11"/>
  <c r="H5931" i="11"/>
  <c r="H5932" i="11"/>
  <c r="H5933" i="11"/>
  <c r="H5934" i="11"/>
  <c r="H5935" i="11"/>
  <c r="H5936" i="11"/>
  <c r="H5937" i="11"/>
  <c r="H5938" i="11"/>
  <c r="H5939" i="11"/>
  <c r="H5940" i="11"/>
  <c r="H5941" i="11"/>
  <c r="H5942" i="11"/>
  <c r="H5943" i="11"/>
  <c r="H5944" i="11"/>
  <c r="H5945" i="11"/>
  <c r="H5946" i="11"/>
  <c r="H5947" i="11"/>
  <c r="H5948" i="11"/>
  <c r="H5949" i="11"/>
  <c r="H5950" i="11"/>
  <c r="H5951" i="11"/>
  <c r="H5952" i="11"/>
  <c r="H5953" i="11"/>
  <c r="H5954" i="11"/>
  <c r="H5955" i="11"/>
  <c r="H5956" i="11"/>
  <c r="H5957" i="11"/>
  <c r="H5958" i="11"/>
  <c r="H5959" i="11"/>
  <c r="H5960" i="11"/>
  <c r="H5961" i="11"/>
  <c r="H5962" i="11"/>
  <c r="H5963" i="11"/>
  <c r="H5964" i="11"/>
  <c r="H5965" i="11"/>
  <c r="H5966" i="11"/>
  <c r="H5967" i="11"/>
  <c r="H5968" i="11"/>
  <c r="H5969" i="11"/>
  <c r="H5970" i="11"/>
  <c r="H5971" i="11"/>
  <c r="H5972" i="11"/>
  <c r="H5973" i="11"/>
  <c r="H5974" i="11"/>
  <c r="H5975" i="11"/>
  <c r="H5976" i="11"/>
  <c r="H5977" i="11"/>
  <c r="H5978" i="11"/>
  <c r="H5979" i="11"/>
  <c r="H5980" i="11"/>
  <c r="H5981" i="11"/>
  <c r="H5982" i="11"/>
  <c r="H5983" i="11"/>
  <c r="H5984" i="11"/>
  <c r="H5985" i="11"/>
  <c r="H5986" i="11"/>
  <c r="H5987" i="11"/>
  <c r="H5988" i="11"/>
  <c r="H5989" i="11"/>
  <c r="H5990" i="11"/>
  <c r="H5991" i="11"/>
  <c r="H5992" i="11"/>
  <c r="H5993" i="11"/>
  <c r="H5994" i="11"/>
  <c r="H5995" i="11"/>
  <c r="H5996" i="11"/>
  <c r="H5997" i="11"/>
  <c r="H5998" i="11"/>
  <c r="H5999" i="11"/>
  <c r="H6000" i="11"/>
  <c r="H6001" i="11"/>
  <c r="H6002" i="11"/>
  <c r="H6003" i="11"/>
  <c r="H6004" i="11"/>
  <c r="H6005" i="11"/>
  <c r="H6006" i="11"/>
  <c r="H6007" i="11"/>
  <c r="H6008" i="11"/>
  <c r="H6009" i="11"/>
  <c r="H6010" i="11"/>
  <c r="H6011" i="11"/>
  <c r="H6012" i="11"/>
  <c r="H6013" i="11"/>
  <c r="H6014" i="11"/>
  <c r="H6015" i="11"/>
  <c r="H6016" i="11"/>
  <c r="H6017" i="11"/>
  <c r="H6018" i="11"/>
  <c r="H6019" i="11"/>
  <c r="H6020" i="11"/>
  <c r="H6021" i="11"/>
  <c r="H6022" i="11"/>
  <c r="H6023" i="11"/>
  <c r="H6024" i="11"/>
  <c r="H6025" i="11"/>
  <c r="H6026" i="11"/>
  <c r="H6027" i="11"/>
  <c r="H6028" i="11"/>
  <c r="H6029" i="11"/>
  <c r="H6030" i="11"/>
  <c r="H6031" i="11"/>
  <c r="H6032" i="11"/>
  <c r="H6033" i="11"/>
  <c r="H6034" i="11"/>
  <c r="H6035" i="11"/>
  <c r="H6036" i="11"/>
  <c r="H6037" i="11"/>
  <c r="H6038" i="11"/>
  <c r="H6039" i="11"/>
  <c r="H6040" i="11"/>
  <c r="H6041" i="11"/>
  <c r="H6042" i="11"/>
  <c r="H6043" i="11"/>
  <c r="H6044" i="11"/>
  <c r="H6045" i="11"/>
  <c r="H6046" i="11"/>
  <c r="H6047" i="11"/>
  <c r="H6048" i="11"/>
  <c r="H6049" i="11"/>
  <c r="H6050" i="11"/>
  <c r="H6051" i="11"/>
  <c r="H6052" i="11"/>
  <c r="H6053" i="11"/>
  <c r="H6054" i="11"/>
  <c r="H6055" i="11"/>
  <c r="H6056" i="11"/>
  <c r="H6057" i="11"/>
  <c r="H6058" i="11"/>
  <c r="H6059" i="11"/>
  <c r="H6060" i="11"/>
  <c r="H6061" i="11"/>
  <c r="H6062" i="11"/>
  <c r="H6063" i="11"/>
  <c r="H6064" i="11"/>
  <c r="H6065" i="11"/>
  <c r="H6066" i="11"/>
  <c r="H6067" i="11"/>
  <c r="H6068" i="11"/>
  <c r="H6069" i="11"/>
  <c r="H6070" i="11"/>
  <c r="H6071" i="11"/>
  <c r="H6072" i="11"/>
  <c r="H6073" i="11"/>
  <c r="H6074" i="11"/>
  <c r="H6075" i="11"/>
  <c r="H6076" i="11"/>
  <c r="H6077" i="11"/>
  <c r="H6078" i="11"/>
  <c r="H6079" i="11"/>
  <c r="H6080" i="11"/>
  <c r="H6081" i="11"/>
  <c r="H6082" i="11"/>
  <c r="H6083" i="11"/>
  <c r="H6084" i="11"/>
  <c r="H6085" i="11"/>
  <c r="H6086" i="11"/>
  <c r="H6087" i="11"/>
  <c r="H6088" i="11"/>
  <c r="H6089" i="11"/>
  <c r="H6090" i="11"/>
  <c r="H6091" i="11"/>
  <c r="H6092" i="11"/>
  <c r="H6093" i="11"/>
  <c r="H6094" i="11"/>
  <c r="H6095" i="11"/>
  <c r="H6096" i="11"/>
  <c r="H6097" i="11"/>
  <c r="H6098" i="11"/>
  <c r="H6099" i="11"/>
  <c r="H6100" i="11"/>
  <c r="H6101" i="11"/>
  <c r="H6102" i="11"/>
  <c r="H6103" i="11"/>
  <c r="H6104" i="11"/>
  <c r="H6105" i="11"/>
  <c r="H6106" i="11"/>
  <c r="H6107" i="11"/>
  <c r="H6108" i="11"/>
  <c r="H6109" i="11"/>
  <c r="H6110" i="11"/>
  <c r="H6111" i="11"/>
  <c r="H6112" i="11"/>
  <c r="H6113" i="11"/>
  <c r="H6114" i="11"/>
  <c r="H6115" i="11"/>
  <c r="H6116" i="11"/>
  <c r="H6117" i="11"/>
  <c r="H6118" i="11"/>
  <c r="H6119" i="11"/>
  <c r="H6120" i="11"/>
  <c r="H6121" i="11"/>
  <c r="H6122" i="11"/>
  <c r="H6123" i="11"/>
  <c r="H6124" i="11"/>
  <c r="H6125" i="11"/>
  <c r="H6126" i="11"/>
  <c r="H6127" i="11"/>
  <c r="H6128" i="11"/>
  <c r="H6129" i="11"/>
  <c r="H6130" i="11"/>
  <c r="H6131" i="11"/>
  <c r="H6132" i="11"/>
  <c r="H6133" i="11"/>
  <c r="H6134" i="11"/>
  <c r="H6135" i="11"/>
  <c r="H6136" i="11"/>
  <c r="H6137" i="11"/>
  <c r="H6138" i="11"/>
  <c r="H6139" i="11"/>
  <c r="H6140" i="11"/>
  <c r="H6141" i="11"/>
  <c r="H6142" i="11"/>
  <c r="H6143" i="11"/>
  <c r="H6144" i="11"/>
  <c r="H6145" i="11"/>
  <c r="H6146" i="11"/>
  <c r="H6147" i="11"/>
  <c r="H6148" i="11"/>
  <c r="H6149" i="11"/>
  <c r="H6150" i="11"/>
  <c r="H6151" i="11"/>
  <c r="H6152" i="11"/>
  <c r="H6153" i="11"/>
  <c r="H6154" i="11"/>
  <c r="H6155" i="11"/>
  <c r="H6156" i="11"/>
  <c r="H6157" i="11"/>
  <c r="H6158" i="11"/>
  <c r="H6159" i="11"/>
  <c r="H6160" i="11"/>
  <c r="H6161" i="11"/>
  <c r="H6162" i="11"/>
  <c r="H6163" i="11"/>
  <c r="H6164" i="11"/>
  <c r="H6165" i="11"/>
  <c r="H6166" i="11"/>
  <c r="H6167" i="11"/>
  <c r="H6168" i="11"/>
  <c r="H6169" i="11"/>
  <c r="H6170" i="11"/>
  <c r="H6171" i="11"/>
  <c r="H6172" i="11"/>
  <c r="H6173" i="11"/>
  <c r="H6174" i="11"/>
  <c r="H6175" i="11"/>
  <c r="H6176" i="11"/>
  <c r="H6177" i="11"/>
  <c r="H6178" i="11"/>
  <c r="H6179" i="11"/>
  <c r="H6180" i="11"/>
  <c r="H6181" i="11"/>
  <c r="H6182" i="11"/>
  <c r="H6183" i="11"/>
  <c r="H6184" i="11"/>
  <c r="H6185" i="11"/>
  <c r="H6186" i="11"/>
  <c r="H6187" i="11"/>
  <c r="H6188" i="11"/>
  <c r="H6189" i="11"/>
  <c r="H6190" i="11"/>
  <c r="H6191" i="11"/>
  <c r="H6192" i="11"/>
  <c r="H6193" i="11"/>
  <c r="H6194" i="11"/>
  <c r="H6195" i="11"/>
  <c r="H6196" i="11"/>
  <c r="H6197" i="11"/>
  <c r="H6198" i="11"/>
  <c r="H6199" i="11"/>
  <c r="H6200" i="11"/>
  <c r="H6201" i="11"/>
  <c r="H6202" i="11"/>
  <c r="H6203" i="11"/>
  <c r="H6204" i="11"/>
  <c r="H6205" i="11"/>
  <c r="H6206" i="11"/>
  <c r="H6207" i="11"/>
  <c r="H6208" i="11"/>
  <c r="H6209" i="11"/>
  <c r="H6210" i="11"/>
  <c r="H6211" i="11"/>
  <c r="H6212" i="11"/>
  <c r="H6213" i="11"/>
  <c r="H6214" i="11"/>
  <c r="H6215" i="11"/>
  <c r="H6216" i="11"/>
  <c r="H6217" i="11"/>
  <c r="H6218" i="11"/>
  <c r="H6219" i="11"/>
  <c r="H6220" i="11"/>
  <c r="H6221" i="11"/>
  <c r="H6222" i="11"/>
  <c r="H6223" i="11"/>
  <c r="H6224" i="11"/>
  <c r="H6225" i="11"/>
  <c r="H6226" i="11"/>
  <c r="H6227" i="11"/>
  <c r="H6228" i="11"/>
  <c r="H6229" i="11"/>
  <c r="H6230" i="11"/>
  <c r="H6231" i="11"/>
  <c r="H6232" i="11"/>
  <c r="H6233" i="11"/>
  <c r="H6234" i="11"/>
  <c r="H6235" i="11"/>
  <c r="H6236" i="11"/>
  <c r="H6237" i="11"/>
  <c r="H6238" i="11"/>
  <c r="H6239" i="11"/>
  <c r="H6240" i="11"/>
  <c r="H6241" i="11"/>
  <c r="H6242" i="11"/>
  <c r="H6243" i="11"/>
  <c r="H6244" i="11"/>
  <c r="H6245" i="11"/>
  <c r="H6246" i="11"/>
  <c r="H6247" i="11"/>
  <c r="H6248" i="11"/>
  <c r="H6249" i="11"/>
  <c r="H6250" i="11"/>
  <c r="H6251" i="11"/>
  <c r="H6252" i="11"/>
  <c r="H6253" i="11"/>
  <c r="H6254" i="11"/>
  <c r="H6255" i="11"/>
  <c r="H6256" i="11"/>
  <c r="H6257" i="11"/>
  <c r="H6258" i="11"/>
  <c r="H6259" i="11"/>
  <c r="H6260" i="11"/>
  <c r="H6261" i="11"/>
  <c r="H6262" i="11"/>
  <c r="H6263" i="11"/>
  <c r="H6264" i="11"/>
  <c r="H6265" i="11"/>
  <c r="H6266" i="11"/>
  <c r="H6267" i="11"/>
  <c r="H6268" i="11"/>
  <c r="H6269" i="11"/>
  <c r="H6270" i="11"/>
  <c r="H6271" i="11"/>
  <c r="H6272" i="11"/>
  <c r="H6273" i="11"/>
  <c r="H6274" i="11"/>
  <c r="H6275" i="11"/>
  <c r="H6276" i="11"/>
  <c r="H6277" i="11"/>
  <c r="H6278" i="11"/>
  <c r="H6279" i="11"/>
  <c r="H6280" i="11"/>
  <c r="H6281" i="11"/>
  <c r="H6282" i="11"/>
  <c r="H6283" i="11"/>
  <c r="H6284" i="11"/>
  <c r="H6285" i="11"/>
  <c r="H6286" i="11"/>
  <c r="H6287" i="11"/>
  <c r="H6288" i="11"/>
  <c r="H6289" i="11"/>
  <c r="H6290" i="11"/>
  <c r="H6291" i="11"/>
  <c r="H6292" i="11"/>
  <c r="H6293" i="11"/>
  <c r="H6294" i="11"/>
  <c r="H6295" i="11"/>
  <c r="H6296" i="11"/>
  <c r="H6297" i="11"/>
  <c r="H6298" i="11"/>
  <c r="H6299" i="11"/>
  <c r="H6300" i="11"/>
  <c r="H6301" i="11"/>
  <c r="H6302" i="11"/>
  <c r="H6303" i="11"/>
  <c r="H6304" i="11"/>
  <c r="H6305" i="11"/>
  <c r="H6306" i="11"/>
  <c r="H6307" i="11"/>
  <c r="H6308" i="11"/>
  <c r="H6309" i="11"/>
  <c r="H6310" i="11"/>
  <c r="H6311" i="11"/>
  <c r="H6312" i="11"/>
  <c r="H6313" i="11"/>
  <c r="H6314" i="11"/>
  <c r="H6315" i="11"/>
  <c r="H6316" i="11"/>
  <c r="H6317" i="11"/>
  <c r="H6318" i="11"/>
  <c r="H6319" i="11"/>
  <c r="H6320" i="11"/>
  <c r="H6321" i="11"/>
  <c r="H6322" i="11"/>
  <c r="H6323" i="11"/>
  <c r="H6324" i="11"/>
  <c r="H6325" i="11"/>
  <c r="H6326" i="11"/>
  <c r="H6327" i="11"/>
  <c r="H6328" i="11"/>
  <c r="H6329" i="11"/>
  <c r="H6330" i="11"/>
  <c r="H6331" i="11"/>
  <c r="H6332" i="11"/>
  <c r="H6333" i="11"/>
  <c r="H6334" i="11"/>
  <c r="H6335" i="11"/>
  <c r="H6336" i="11"/>
  <c r="H6337" i="11"/>
  <c r="H6338" i="11"/>
  <c r="H6339" i="11"/>
  <c r="H6340" i="11"/>
  <c r="H6341" i="11"/>
  <c r="H6342" i="11"/>
  <c r="H6343" i="11"/>
  <c r="H6344" i="11"/>
  <c r="H6345" i="11"/>
  <c r="H6346" i="11"/>
  <c r="H6347" i="11"/>
  <c r="H6348" i="11"/>
  <c r="H6349" i="11"/>
  <c r="H6350" i="11"/>
  <c r="H6351" i="11"/>
  <c r="H6352" i="11"/>
  <c r="H6353" i="11"/>
  <c r="H6354" i="11"/>
  <c r="H6355" i="11"/>
  <c r="H6356" i="11"/>
  <c r="H6357" i="11"/>
  <c r="H6358" i="11"/>
  <c r="H6359" i="11"/>
  <c r="H6360" i="11"/>
  <c r="H6361" i="11"/>
  <c r="H6362" i="11"/>
  <c r="H6363" i="11"/>
  <c r="H6364" i="11"/>
  <c r="H6365" i="11"/>
  <c r="H6366" i="11"/>
  <c r="H6367" i="11"/>
  <c r="H6368" i="11"/>
  <c r="H6369" i="11"/>
  <c r="H6370" i="11"/>
  <c r="H6371" i="11"/>
  <c r="H6372" i="11"/>
  <c r="H6373" i="11"/>
  <c r="H6374" i="11"/>
  <c r="H6375" i="11"/>
  <c r="H6376" i="11"/>
  <c r="H6377" i="11"/>
  <c r="H6378" i="11"/>
  <c r="H6379" i="11"/>
  <c r="H6380" i="11"/>
  <c r="H6381" i="11"/>
  <c r="H6382" i="11"/>
  <c r="H6383" i="11"/>
  <c r="H6384" i="11"/>
  <c r="H6385" i="11"/>
  <c r="H6386" i="11"/>
  <c r="H6387" i="11"/>
  <c r="H6388" i="11"/>
  <c r="H6389" i="11"/>
  <c r="H6390" i="11"/>
  <c r="H6391" i="11"/>
  <c r="H6392" i="11"/>
  <c r="H6393" i="11"/>
  <c r="H6394" i="11"/>
  <c r="H6395" i="11"/>
  <c r="H6396" i="11"/>
  <c r="H6397" i="11"/>
  <c r="H6398" i="11"/>
  <c r="H6399" i="11"/>
  <c r="H6400" i="11"/>
  <c r="H6401" i="11"/>
  <c r="H6402" i="11"/>
  <c r="H6403" i="11"/>
  <c r="H6404" i="11"/>
  <c r="H6405" i="11"/>
  <c r="H6406" i="11"/>
  <c r="H6407" i="11"/>
  <c r="H6408" i="11"/>
  <c r="H6409" i="11"/>
  <c r="H6410" i="11"/>
  <c r="H6411" i="11"/>
  <c r="H6412" i="11"/>
  <c r="H6413" i="11"/>
  <c r="H6414" i="11"/>
  <c r="H6415" i="11"/>
  <c r="H6416" i="11"/>
  <c r="H6417" i="11"/>
  <c r="H6418" i="11"/>
  <c r="H6419" i="11"/>
  <c r="H6420" i="11"/>
  <c r="H6421" i="11"/>
  <c r="H6422" i="11"/>
  <c r="H6423" i="11"/>
  <c r="H6424" i="11"/>
  <c r="H6425" i="11"/>
  <c r="H6426" i="11"/>
  <c r="H6427" i="11"/>
  <c r="H6428" i="11"/>
  <c r="H6429" i="11"/>
  <c r="H6430" i="11"/>
  <c r="H6431" i="11"/>
  <c r="H6432" i="11"/>
  <c r="H6433" i="11"/>
  <c r="H6434" i="11"/>
  <c r="H6435" i="11"/>
  <c r="H6436" i="11"/>
  <c r="H6437" i="11"/>
  <c r="H6438" i="11"/>
  <c r="H6439" i="11"/>
  <c r="H6440" i="11"/>
  <c r="H6441" i="11"/>
  <c r="H6442" i="11"/>
  <c r="H6443" i="11"/>
  <c r="H6444" i="11"/>
  <c r="H6445" i="11"/>
  <c r="H6446" i="11"/>
  <c r="H6447" i="11"/>
  <c r="H6448" i="11"/>
  <c r="H6449" i="11"/>
  <c r="H6450" i="11"/>
  <c r="H6451" i="11"/>
  <c r="H6452" i="11"/>
  <c r="H6453" i="11"/>
  <c r="H6454" i="11"/>
  <c r="H6455" i="11"/>
  <c r="H6456" i="11"/>
  <c r="H6457" i="11"/>
  <c r="H6458" i="11"/>
  <c r="H6459" i="11"/>
  <c r="H6460" i="11"/>
  <c r="H6461" i="11"/>
  <c r="H6462" i="11"/>
  <c r="H6463" i="11"/>
  <c r="H6464" i="11"/>
  <c r="H6465" i="11"/>
  <c r="H6466" i="11"/>
  <c r="H6467" i="11"/>
  <c r="H6468" i="11"/>
  <c r="H6469" i="11"/>
  <c r="H6470" i="11"/>
  <c r="H6471" i="11"/>
  <c r="A4410" i="11"/>
  <c r="C4410" i="11"/>
  <c r="E4410" i="11"/>
  <c r="F4410" i="11"/>
  <c r="A4411" i="11"/>
  <c r="C4411" i="11"/>
  <c r="E4411" i="11"/>
  <c r="F4411" i="11"/>
  <c r="A4412" i="11"/>
  <c r="C4412" i="11"/>
  <c r="E4412" i="11"/>
  <c r="F4412" i="11"/>
  <c r="A4413" i="11"/>
  <c r="C4413" i="11"/>
  <c r="E4413" i="11"/>
  <c r="F4413" i="11"/>
  <c r="A4414" i="11"/>
  <c r="C4414" i="11"/>
  <c r="E4414" i="11"/>
  <c r="F4414" i="11"/>
  <c r="A4415" i="11"/>
  <c r="C4415" i="11"/>
  <c r="E4415" i="11"/>
  <c r="F4415" i="11"/>
  <c r="A4416" i="11"/>
  <c r="C4416" i="11"/>
  <c r="E4416" i="11"/>
  <c r="F4416" i="11"/>
  <c r="A4417" i="11"/>
  <c r="C4417" i="11"/>
  <c r="E4417" i="11"/>
  <c r="F4417" i="11"/>
  <c r="A4418" i="11"/>
  <c r="C4418" i="11"/>
  <c r="E4418" i="11"/>
  <c r="F4418" i="11"/>
  <c r="A4419" i="11"/>
  <c r="C4419" i="11"/>
  <c r="E4419" i="11"/>
  <c r="F4419" i="11"/>
  <c r="A4420" i="11"/>
  <c r="C4420" i="11"/>
  <c r="E4420" i="11"/>
  <c r="F4420" i="11"/>
  <c r="A4421" i="11"/>
  <c r="C4421" i="11"/>
  <c r="E4421" i="11"/>
  <c r="F4421" i="11"/>
  <c r="A4422" i="11"/>
  <c r="C4422" i="11"/>
  <c r="E4422" i="11"/>
  <c r="F4422" i="11"/>
  <c r="A4423" i="11"/>
  <c r="C4423" i="11"/>
  <c r="E4423" i="11"/>
  <c r="F4423" i="11"/>
  <c r="A4424" i="11"/>
  <c r="C4424" i="11"/>
  <c r="E4424" i="11"/>
  <c r="F4424" i="11"/>
  <c r="A4425" i="11"/>
  <c r="C4425" i="11"/>
  <c r="E4425" i="11"/>
  <c r="F4425" i="11"/>
  <c r="A4426" i="11"/>
  <c r="C4426" i="11"/>
  <c r="E4426" i="11"/>
  <c r="F4426" i="11"/>
  <c r="A4427" i="11"/>
  <c r="C4427" i="11"/>
  <c r="E4427" i="11"/>
  <c r="F4427" i="11"/>
  <c r="A4428" i="11"/>
  <c r="C4428" i="11"/>
  <c r="E4428" i="11"/>
  <c r="F4428" i="11"/>
  <c r="A4429" i="11"/>
  <c r="C4429" i="11"/>
  <c r="E4429" i="11"/>
  <c r="F4429" i="11"/>
  <c r="A4430" i="11"/>
  <c r="C4430" i="11"/>
  <c r="E4430" i="11"/>
  <c r="F4430" i="11"/>
  <c r="A4431" i="11"/>
  <c r="C4431" i="11"/>
  <c r="E4431" i="11"/>
  <c r="F4431" i="11"/>
  <c r="A4432" i="11"/>
  <c r="C4432" i="11"/>
  <c r="E4432" i="11"/>
  <c r="F4432" i="11"/>
  <c r="A4433" i="11"/>
  <c r="C4433" i="11"/>
  <c r="E4433" i="11"/>
  <c r="F4433" i="11"/>
  <c r="A4434" i="11"/>
  <c r="C4434" i="11"/>
  <c r="E4434" i="11"/>
  <c r="F4434" i="11"/>
  <c r="A4435" i="11"/>
  <c r="C4435" i="11"/>
  <c r="E4435" i="11"/>
  <c r="F4435" i="11"/>
  <c r="A4436" i="11"/>
  <c r="C4436" i="11"/>
  <c r="E4436" i="11"/>
  <c r="F4436" i="11"/>
  <c r="A4437" i="11"/>
  <c r="C4437" i="11"/>
  <c r="E4437" i="11"/>
  <c r="F4437" i="11"/>
  <c r="A4438" i="11"/>
  <c r="C4438" i="11"/>
  <c r="E4438" i="11"/>
  <c r="F4438" i="11"/>
  <c r="A4439" i="11"/>
  <c r="C4439" i="11"/>
  <c r="E4439" i="11"/>
  <c r="F4439" i="11"/>
  <c r="A4440" i="11"/>
  <c r="C4440" i="11"/>
  <c r="E4440" i="11"/>
  <c r="F4440" i="11"/>
  <c r="A4441" i="11"/>
  <c r="C4441" i="11"/>
  <c r="E4441" i="11"/>
  <c r="F4441" i="11"/>
  <c r="A4442" i="11"/>
  <c r="C4442" i="11"/>
  <c r="E4442" i="11"/>
  <c r="F4442" i="11"/>
  <c r="A4443" i="11"/>
  <c r="C4443" i="11"/>
  <c r="E4443" i="11"/>
  <c r="F4443" i="11"/>
  <c r="A4444" i="11"/>
  <c r="C4444" i="11"/>
  <c r="E4444" i="11"/>
  <c r="F4444" i="11"/>
  <c r="A4445" i="11"/>
  <c r="C4445" i="11"/>
  <c r="E4445" i="11"/>
  <c r="F4445" i="11"/>
  <c r="A4446" i="11"/>
  <c r="C4446" i="11"/>
  <c r="E4446" i="11"/>
  <c r="F4446" i="11"/>
  <c r="A4447" i="11"/>
  <c r="C4447" i="11"/>
  <c r="E4447" i="11"/>
  <c r="F4447" i="11"/>
  <c r="A4448" i="11"/>
  <c r="C4448" i="11"/>
  <c r="E4448" i="11"/>
  <c r="F4448" i="11"/>
  <c r="A4449" i="11"/>
  <c r="C4449" i="11"/>
  <c r="E4449" i="11"/>
  <c r="F4449" i="11"/>
  <c r="A4450" i="11"/>
  <c r="C4450" i="11"/>
  <c r="E4450" i="11"/>
  <c r="F4450" i="11"/>
  <c r="A4451" i="11"/>
  <c r="C4451" i="11"/>
  <c r="E4451" i="11"/>
  <c r="F4451" i="11"/>
  <c r="A4452" i="11"/>
  <c r="C4452" i="11"/>
  <c r="E4452" i="11"/>
  <c r="F4452" i="11"/>
  <c r="A4453" i="11"/>
  <c r="C4453" i="11"/>
  <c r="E4453" i="11"/>
  <c r="F4453" i="11"/>
  <c r="A4454" i="11"/>
  <c r="C4454" i="11"/>
  <c r="E4454" i="11"/>
  <c r="F4454" i="11"/>
  <c r="A4455" i="11"/>
  <c r="C4455" i="11"/>
  <c r="E4455" i="11"/>
  <c r="F4455" i="11"/>
  <c r="A4456" i="11"/>
  <c r="C4456" i="11"/>
  <c r="E4456" i="11"/>
  <c r="F4456" i="11"/>
  <c r="A4457" i="11"/>
  <c r="C4457" i="11"/>
  <c r="E4457" i="11"/>
  <c r="F4457" i="11"/>
  <c r="A4458" i="11"/>
  <c r="C4458" i="11"/>
  <c r="E4458" i="11"/>
  <c r="F4458" i="11"/>
  <c r="A4459" i="11"/>
  <c r="C4459" i="11"/>
  <c r="E4459" i="11"/>
  <c r="F4459" i="11"/>
  <c r="A4460" i="11"/>
  <c r="C4460" i="11"/>
  <c r="E4460" i="11"/>
  <c r="F4460" i="11"/>
  <c r="A4461" i="11"/>
  <c r="C4461" i="11"/>
  <c r="E4461" i="11"/>
  <c r="F4461" i="11"/>
  <c r="A4462" i="11"/>
  <c r="C4462" i="11"/>
  <c r="E4462" i="11"/>
  <c r="F4462" i="11"/>
  <c r="A4463" i="11"/>
  <c r="C4463" i="11"/>
  <c r="E4463" i="11"/>
  <c r="F4463" i="11"/>
  <c r="A4464" i="11"/>
  <c r="C4464" i="11"/>
  <c r="E4464" i="11"/>
  <c r="F4464" i="11"/>
  <c r="A4465" i="11"/>
  <c r="C4465" i="11"/>
  <c r="E4465" i="11"/>
  <c r="F4465" i="11"/>
  <c r="A4466" i="11"/>
  <c r="C4466" i="11"/>
  <c r="E4466" i="11"/>
  <c r="F4466" i="11"/>
  <c r="A4467" i="11"/>
  <c r="C4467" i="11"/>
  <c r="E4467" i="11"/>
  <c r="F4467" i="11"/>
  <c r="A4468" i="11"/>
  <c r="C4468" i="11"/>
  <c r="E4468" i="11"/>
  <c r="F4468" i="11"/>
  <c r="A4469" i="11"/>
  <c r="C4469" i="11"/>
  <c r="E4469" i="11"/>
  <c r="F4469" i="11"/>
  <c r="A4470" i="11"/>
  <c r="C4470" i="11"/>
  <c r="E4470" i="11"/>
  <c r="F4470" i="11"/>
  <c r="A4471" i="11"/>
  <c r="C4471" i="11"/>
  <c r="E4471" i="11"/>
  <c r="F4471" i="11"/>
  <c r="A4472" i="11"/>
  <c r="C4472" i="11"/>
  <c r="E4472" i="11"/>
  <c r="F4472" i="11"/>
  <c r="A4473" i="11"/>
  <c r="C4473" i="11"/>
  <c r="E4473" i="11"/>
  <c r="F4473" i="11"/>
  <c r="A4474" i="11"/>
  <c r="C4474" i="11"/>
  <c r="E4474" i="11"/>
  <c r="F4474" i="11"/>
  <c r="A4475" i="11"/>
  <c r="C4475" i="11"/>
  <c r="E4475" i="11"/>
  <c r="F4475" i="11"/>
  <c r="A4476" i="11"/>
  <c r="C4476" i="11"/>
  <c r="E4476" i="11"/>
  <c r="F4476" i="11"/>
  <c r="A4477" i="11"/>
  <c r="C4477" i="11"/>
  <c r="E4477" i="11"/>
  <c r="F4477" i="11"/>
  <c r="A4478" i="11"/>
  <c r="C4478" i="11"/>
  <c r="E4478" i="11"/>
  <c r="F4478" i="11"/>
  <c r="A4479" i="11"/>
  <c r="C4479" i="11"/>
  <c r="E4479" i="11"/>
  <c r="F4479" i="11"/>
  <c r="A4480" i="11"/>
  <c r="C4480" i="11"/>
  <c r="E4480" i="11"/>
  <c r="F4480" i="11"/>
  <c r="A4481" i="11"/>
  <c r="C4481" i="11"/>
  <c r="E4481" i="11"/>
  <c r="F4481" i="11"/>
  <c r="A4482" i="11"/>
  <c r="C4482" i="11"/>
  <c r="E4482" i="11"/>
  <c r="F4482" i="11"/>
  <c r="A4483" i="11"/>
  <c r="C4483" i="11"/>
  <c r="E4483" i="11"/>
  <c r="F4483" i="11"/>
  <c r="A4484" i="11"/>
  <c r="C4484" i="11"/>
  <c r="E4484" i="11"/>
  <c r="F4484" i="11"/>
  <c r="A4485" i="11"/>
  <c r="C4485" i="11"/>
  <c r="E4485" i="11"/>
  <c r="F4485" i="11"/>
  <c r="A4486" i="11"/>
  <c r="C4486" i="11"/>
  <c r="E4486" i="11"/>
  <c r="F4486" i="11"/>
  <c r="A4487" i="11"/>
  <c r="C4487" i="11"/>
  <c r="E4487" i="11"/>
  <c r="F4487" i="11"/>
  <c r="A4488" i="11"/>
  <c r="C4488" i="11"/>
  <c r="E4488" i="11"/>
  <c r="F4488" i="11"/>
  <c r="A4489" i="11"/>
  <c r="C4489" i="11"/>
  <c r="E4489" i="11"/>
  <c r="F4489" i="11"/>
  <c r="A4490" i="11"/>
  <c r="C4490" i="11"/>
  <c r="E4490" i="11"/>
  <c r="F4490" i="11"/>
  <c r="A4491" i="11"/>
  <c r="C4491" i="11"/>
  <c r="E4491" i="11"/>
  <c r="F4491" i="11"/>
  <c r="A4492" i="11"/>
  <c r="C4492" i="11"/>
  <c r="E4492" i="11"/>
  <c r="F4492" i="11"/>
  <c r="A4493" i="11"/>
  <c r="C4493" i="11"/>
  <c r="E4493" i="11"/>
  <c r="F4493" i="11"/>
  <c r="A4494" i="11"/>
  <c r="C4494" i="11"/>
  <c r="E4494" i="11"/>
  <c r="F4494" i="11"/>
  <c r="A4495" i="11"/>
  <c r="C4495" i="11"/>
  <c r="E4495" i="11"/>
  <c r="F4495" i="11"/>
  <c r="A4496" i="11"/>
  <c r="C4496" i="11"/>
  <c r="E4496" i="11"/>
  <c r="F4496" i="11"/>
  <c r="A4497" i="11"/>
  <c r="C4497" i="11"/>
  <c r="E4497" i="11"/>
  <c r="F4497" i="11"/>
  <c r="A4498" i="11"/>
  <c r="C4498" i="11"/>
  <c r="E4498" i="11"/>
  <c r="F4498" i="11"/>
  <c r="A4499" i="11"/>
  <c r="C4499" i="11"/>
  <c r="E4499" i="11"/>
  <c r="F4499" i="11"/>
  <c r="A4500" i="11"/>
  <c r="C4500" i="11"/>
  <c r="E4500" i="11"/>
  <c r="F4500" i="11"/>
  <c r="A4501" i="11"/>
  <c r="C4501" i="11"/>
  <c r="E4501" i="11"/>
  <c r="F4501" i="11"/>
  <c r="A4502" i="11"/>
  <c r="C4502" i="11"/>
  <c r="E4502" i="11"/>
  <c r="F4502" i="11"/>
  <c r="A4503" i="11"/>
  <c r="C4503" i="11"/>
  <c r="E4503" i="11"/>
  <c r="F4503" i="11"/>
  <c r="A4504" i="11"/>
  <c r="C4504" i="11"/>
  <c r="E4504" i="11"/>
  <c r="F4504" i="11"/>
  <c r="A4505" i="11"/>
  <c r="C4505" i="11"/>
  <c r="E4505" i="11"/>
  <c r="F4505" i="11"/>
  <c r="A4506" i="11"/>
  <c r="C4506" i="11"/>
  <c r="E4506" i="11"/>
  <c r="F4506" i="11"/>
  <c r="A4507" i="11"/>
  <c r="C4507" i="11"/>
  <c r="E4507" i="11"/>
  <c r="F4507" i="11"/>
  <c r="A4508" i="11"/>
  <c r="C4508" i="11"/>
  <c r="E4508" i="11"/>
  <c r="F4508" i="11"/>
  <c r="A4509" i="11"/>
  <c r="C4509" i="11"/>
  <c r="E4509" i="11"/>
  <c r="F4509" i="11"/>
  <c r="A4510" i="11"/>
  <c r="C4510" i="11"/>
  <c r="E4510" i="11"/>
  <c r="F4510" i="11"/>
  <c r="A4511" i="11"/>
  <c r="C4511" i="11"/>
  <c r="E4511" i="11"/>
  <c r="F4511" i="11"/>
  <c r="A4512" i="11"/>
  <c r="C4512" i="11"/>
  <c r="E4512" i="11"/>
  <c r="F4512" i="11"/>
  <c r="A4513" i="11"/>
  <c r="C4513" i="11"/>
  <c r="E4513" i="11"/>
  <c r="F4513" i="11"/>
  <c r="A4514" i="11"/>
  <c r="C4514" i="11"/>
  <c r="E4514" i="11"/>
  <c r="F4514" i="11"/>
  <c r="A4515" i="11"/>
  <c r="C4515" i="11"/>
  <c r="E4515" i="11"/>
  <c r="F4515" i="11"/>
  <c r="A4516" i="11"/>
  <c r="C4516" i="11"/>
  <c r="E4516" i="11"/>
  <c r="F4516" i="11"/>
  <c r="A4517" i="11"/>
  <c r="C4517" i="11"/>
  <c r="E4517" i="11"/>
  <c r="F4517" i="11"/>
  <c r="A4518" i="11"/>
  <c r="C4518" i="11"/>
  <c r="E4518" i="11"/>
  <c r="F4518" i="11"/>
  <c r="A4519" i="11"/>
  <c r="C4519" i="11"/>
  <c r="E4519" i="11"/>
  <c r="F4519" i="11"/>
  <c r="A4520" i="11"/>
  <c r="C4520" i="11"/>
  <c r="E4520" i="11"/>
  <c r="F4520" i="11"/>
  <c r="A4521" i="11"/>
  <c r="C4521" i="11"/>
  <c r="E4521" i="11"/>
  <c r="F4521" i="11"/>
  <c r="A4522" i="11"/>
  <c r="C4522" i="11"/>
  <c r="E4522" i="11"/>
  <c r="F4522" i="11"/>
  <c r="A4523" i="11"/>
  <c r="C4523" i="11"/>
  <c r="E4523" i="11"/>
  <c r="F4523" i="11"/>
  <c r="A4524" i="11"/>
  <c r="C4524" i="11"/>
  <c r="E4524" i="11"/>
  <c r="F4524" i="11"/>
  <c r="A4525" i="11"/>
  <c r="C4525" i="11"/>
  <c r="E4525" i="11"/>
  <c r="F4525" i="11"/>
  <c r="A4526" i="11"/>
  <c r="C4526" i="11"/>
  <c r="E4526" i="11"/>
  <c r="F4526" i="11"/>
  <c r="A4527" i="11"/>
  <c r="C4527" i="11"/>
  <c r="E4527" i="11"/>
  <c r="F4527" i="11"/>
  <c r="A4528" i="11"/>
  <c r="C4528" i="11"/>
  <c r="E4528" i="11"/>
  <c r="F4528" i="11"/>
  <c r="A4529" i="11"/>
  <c r="C4529" i="11"/>
  <c r="E4529" i="11"/>
  <c r="F4529" i="11"/>
  <c r="A4530" i="11"/>
  <c r="C4530" i="11"/>
  <c r="E4530" i="11"/>
  <c r="F4530" i="11"/>
  <c r="A4531" i="11"/>
  <c r="C4531" i="11"/>
  <c r="E4531" i="11"/>
  <c r="F4531" i="11"/>
  <c r="A4532" i="11"/>
  <c r="C4532" i="11"/>
  <c r="E4532" i="11"/>
  <c r="F4532" i="11"/>
  <c r="A4533" i="11"/>
  <c r="C4533" i="11"/>
  <c r="E4533" i="11"/>
  <c r="F4533" i="11"/>
  <c r="A4534" i="11"/>
  <c r="C4534" i="11"/>
  <c r="E4534" i="11"/>
  <c r="F4534" i="11"/>
  <c r="A4535" i="11"/>
  <c r="C4535" i="11"/>
  <c r="E4535" i="11"/>
  <c r="F4535" i="11"/>
  <c r="A4536" i="11"/>
  <c r="C4536" i="11"/>
  <c r="E4536" i="11"/>
  <c r="F4536" i="11"/>
  <c r="A4537" i="11"/>
  <c r="C4537" i="11"/>
  <c r="E4537" i="11"/>
  <c r="F4537" i="11"/>
  <c r="A4538" i="11"/>
  <c r="C4538" i="11"/>
  <c r="E4538" i="11"/>
  <c r="F4538" i="11"/>
  <c r="A4539" i="11"/>
  <c r="C4539" i="11"/>
  <c r="E4539" i="11"/>
  <c r="F4539" i="11"/>
  <c r="A4540" i="11"/>
  <c r="C4540" i="11"/>
  <c r="E4540" i="11"/>
  <c r="F4540" i="11"/>
  <c r="A4541" i="11"/>
  <c r="C4541" i="11"/>
  <c r="E4541" i="11"/>
  <c r="F4541" i="11"/>
  <c r="A4542" i="11"/>
  <c r="C4542" i="11"/>
  <c r="E4542" i="11"/>
  <c r="F4542" i="11"/>
  <c r="A4543" i="11"/>
  <c r="C4543" i="11"/>
  <c r="E4543" i="11"/>
  <c r="F4543" i="11"/>
  <c r="A4544" i="11"/>
  <c r="C4544" i="11"/>
  <c r="E4544" i="11"/>
  <c r="F4544" i="11"/>
  <c r="A4545" i="11"/>
  <c r="C4545" i="11"/>
  <c r="E4545" i="11"/>
  <c r="F4545" i="11"/>
  <c r="A4546" i="11"/>
  <c r="C4546" i="11"/>
  <c r="E4546" i="11"/>
  <c r="F4546" i="11"/>
  <c r="A4547" i="11"/>
  <c r="C4547" i="11"/>
  <c r="E4547" i="11"/>
  <c r="F4547" i="11"/>
  <c r="A4548" i="11"/>
  <c r="C4548" i="11"/>
  <c r="E4548" i="11"/>
  <c r="F4548" i="11"/>
  <c r="A4549" i="11"/>
  <c r="C4549" i="11"/>
  <c r="E4549" i="11"/>
  <c r="F4549" i="11"/>
  <c r="A4550" i="11"/>
  <c r="C4550" i="11"/>
  <c r="E4550" i="11"/>
  <c r="F4550" i="11"/>
  <c r="A4551" i="11"/>
  <c r="C4551" i="11"/>
  <c r="E4551" i="11"/>
  <c r="F4551" i="11"/>
  <c r="A4552" i="11"/>
  <c r="C4552" i="11"/>
  <c r="E4552" i="11"/>
  <c r="F4552" i="11"/>
  <c r="A4553" i="11"/>
  <c r="C4553" i="11"/>
  <c r="E4553" i="11"/>
  <c r="F4553" i="11"/>
  <c r="A4554" i="11"/>
  <c r="C4554" i="11"/>
  <c r="E4554" i="11"/>
  <c r="F4554" i="11"/>
  <c r="A4555" i="11"/>
  <c r="C4555" i="11"/>
  <c r="E4555" i="11"/>
  <c r="F4555" i="11"/>
  <c r="A4556" i="11"/>
  <c r="C4556" i="11"/>
  <c r="E4556" i="11"/>
  <c r="F4556" i="11"/>
  <c r="A4557" i="11"/>
  <c r="C4557" i="11"/>
  <c r="E4557" i="11"/>
  <c r="F4557" i="11"/>
  <c r="A4558" i="11"/>
  <c r="C4558" i="11"/>
  <c r="E4558" i="11"/>
  <c r="F4558" i="11"/>
  <c r="A4559" i="11"/>
  <c r="C4559" i="11"/>
  <c r="E4559" i="11"/>
  <c r="F4559" i="11"/>
  <c r="A4560" i="11"/>
  <c r="C4560" i="11"/>
  <c r="E4560" i="11"/>
  <c r="F4560" i="11"/>
  <c r="A4561" i="11"/>
  <c r="C4561" i="11"/>
  <c r="E4561" i="11"/>
  <c r="F4561" i="11"/>
  <c r="A4562" i="11"/>
  <c r="C4562" i="11"/>
  <c r="E4562" i="11"/>
  <c r="F4562" i="11"/>
  <c r="A4563" i="11"/>
  <c r="C4563" i="11"/>
  <c r="E4563" i="11"/>
  <c r="F4563" i="11"/>
  <c r="A4564" i="11"/>
  <c r="C4564" i="11"/>
  <c r="E4564" i="11"/>
  <c r="F4564" i="11"/>
  <c r="A4565" i="11"/>
  <c r="C4565" i="11"/>
  <c r="E4565" i="11"/>
  <c r="F4565" i="11"/>
  <c r="A4566" i="11"/>
  <c r="C4566" i="11"/>
  <c r="E4566" i="11"/>
  <c r="F4566" i="11"/>
  <c r="A4567" i="11"/>
  <c r="C4567" i="11"/>
  <c r="E4567" i="11"/>
  <c r="F4567" i="11"/>
  <c r="A4568" i="11"/>
  <c r="C4568" i="11"/>
  <c r="E4568" i="11"/>
  <c r="F4568" i="11"/>
  <c r="A4569" i="11"/>
  <c r="C4569" i="11"/>
  <c r="E4569" i="11"/>
  <c r="F4569" i="11"/>
  <c r="A4570" i="11"/>
  <c r="C4570" i="11"/>
  <c r="E4570" i="11"/>
  <c r="F4570" i="11"/>
  <c r="A4571" i="11"/>
  <c r="C4571" i="11"/>
  <c r="E4571" i="11"/>
  <c r="F4571" i="11"/>
  <c r="A4572" i="11"/>
  <c r="C4572" i="11"/>
  <c r="E4572" i="11"/>
  <c r="F4572" i="11"/>
  <c r="A4573" i="11"/>
  <c r="C4573" i="11"/>
  <c r="E4573" i="11"/>
  <c r="F4573" i="11"/>
  <c r="A4574" i="11"/>
  <c r="C4574" i="11"/>
  <c r="E4574" i="11"/>
  <c r="F4574" i="11"/>
  <c r="A4575" i="11"/>
  <c r="C4575" i="11"/>
  <c r="E4575" i="11"/>
  <c r="F4575" i="11"/>
  <c r="A4576" i="11"/>
  <c r="C4576" i="11"/>
  <c r="E4576" i="11"/>
  <c r="F4576" i="11"/>
  <c r="A4577" i="11"/>
  <c r="C4577" i="11"/>
  <c r="E4577" i="11"/>
  <c r="F4577" i="11"/>
  <c r="A4578" i="11"/>
  <c r="C4578" i="11"/>
  <c r="E4578" i="11"/>
  <c r="F4578" i="11"/>
  <c r="A4579" i="11"/>
  <c r="C4579" i="11"/>
  <c r="E4579" i="11"/>
  <c r="F4579" i="11"/>
  <c r="A4580" i="11"/>
  <c r="C4580" i="11"/>
  <c r="E4580" i="11"/>
  <c r="F4580" i="11"/>
  <c r="A4581" i="11"/>
  <c r="C4581" i="11"/>
  <c r="E4581" i="11"/>
  <c r="F4581" i="11"/>
  <c r="A4582" i="11"/>
  <c r="C4582" i="11"/>
  <c r="E4582" i="11"/>
  <c r="F4582" i="11"/>
  <c r="A4583" i="11"/>
  <c r="C4583" i="11"/>
  <c r="E4583" i="11"/>
  <c r="F4583" i="11"/>
  <c r="A4584" i="11"/>
  <c r="C4584" i="11"/>
  <c r="E4584" i="11"/>
  <c r="F4584" i="11"/>
  <c r="A4585" i="11"/>
  <c r="C4585" i="11"/>
  <c r="E4585" i="11"/>
  <c r="F4585" i="11"/>
  <c r="A4586" i="11"/>
  <c r="C4586" i="11"/>
  <c r="E4586" i="11"/>
  <c r="F4586" i="11"/>
  <c r="A4587" i="11"/>
  <c r="C4587" i="11"/>
  <c r="E4587" i="11"/>
  <c r="F4587" i="11"/>
  <c r="A4588" i="11"/>
  <c r="C4588" i="11"/>
  <c r="E4588" i="11"/>
  <c r="F4588" i="11"/>
  <c r="A4589" i="11"/>
  <c r="C4589" i="11"/>
  <c r="E4589" i="11"/>
  <c r="F4589" i="11"/>
  <c r="A4590" i="11"/>
  <c r="C4590" i="11"/>
  <c r="E4590" i="11"/>
  <c r="F4590" i="11"/>
  <c r="A4591" i="11"/>
  <c r="C4591" i="11"/>
  <c r="E4591" i="11"/>
  <c r="F4591" i="11"/>
  <c r="A4592" i="11"/>
  <c r="C4592" i="11"/>
  <c r="E4592" i="11"/>
  <c r="F4592" i="11"/>
  <c r="A4593" i="11"/>
  <c r="C4593" i="11"/>
  <c r="E4593" i="11"/>
  <c r="F4593" i="11"/>
  <c r="A4594" i="11"/>
  <c r="C4594" i="11"/>
  <c r="E4594" i="11"/>
  <c r="F4594" i="11"/>
  <c r="A4595" i="11"/>
  <c r="C4595" i="11"/>
  <c r="E4595" i="11"/>
  <c r="F4595" i="11"/>
  <c r="A4596" i="11"/>
  <c r="C4596" i="11"/>
  <c r="E4596" i="11"/>
  <c r="F4596" i="11"/>
  <c r="A4597" i="11"/>
  <c r="C4597" i="11"/>
  <c r="E4597" i="11"/>
  <c r="F4597" i="11"/>
  <c r="A4598" i="11"/>
  <c r="C4598" i="11"/>
  <c r="E4598" i="11"/>
  <c r="F4598" i="11"/>
  <c r="A4599" i="11"/>
  <c r="C4599" i="11"/>
  <c r="E4599" i="11"/>
  <c r="F4599" i="11"/>
  <c r="A4600" i="11"/>
  <c r="C4600" i="11"/>
  <c r="E4600" i="11"/>
  <c r="F4600" i="11"/>
  <c r="A4601" i="11"/>
  <c r="C4601" i="11"/>
  <c r="E4601" i="11"/>
  <c r="F4601" i="11"/>
  <c r="A4602" i="11"/>
  <c r="C4602" i="11"/>
  <c r="E4602" i="11"/>
  <c r="F4602" i="11"/>
  <c r="A4603" i="11"/>
  <c r="C4603" i="11"/>
  <c r="E4603" i="11"/>
  <c r="F4603" i="11"/>
  <c r="A4604" i="11"/>
  <c r="C4604" i="11"/>
  <c r="E4604" i="11"/>
  <c r="F4604" i="11"/>
  <c r="A4605" i="11"/>
  <c r="C4605" i="11"/>
  <c r="E4605" i="11"/>
  <c r="F4605" i="11"/>
  <c r="A4606" i="11"/>
  <c r="C4606" i="11"/>
  <c r="E4606" i="11"/>
  <c r="F4606" i="11"/>
  <c r="A4607" i="11"/>
  <c r="C4607" i="11"/>
  <c r="E4607" i="11"/>
  <c r="F4607" i="11"/>
  <c r="A4608" i="11"/>
  <c r="C4608" i="11"/>
  <c r="E4608" i="11"/>
  <c r="F4608" i="11"/>
  <c r="A4609" i="11"/>
  <c r="C4609" i="11"/>
  <c r="E4609" i="11"/>
  <c r="F4609" i="11"/>
  <c r="A4610" i="11"/>
  <c r="C4610" i="11"/>
  <c r="E4610" i="11"/>
  <c r="F4610" i="11"/>
  <c r="A4611" i="11"/>
  <c r="C4611" i="11"/>
  <c r="E4611" i="11"/>
  <c r="F4611" i="11"/>
  <c r="A4612" i="11"/>
  <c r="C4612" i="11"/>
  <c r="E4612" i="11"/>
  <c r="F4612" i="11"/>
  <c r="A4613" i="11"/>
  <c r="C4613" i="11"/>
  <c r="E4613" i="11"/>
  <c r="F4613" i="11"/>
  <c r="A4614" i="11"/>
  <c r="C4614" i="11"/>
  <c r="E4614" i="11"/>
  <c r="F4614" i="11"/>
  <c r="A4615" i="11"/>
  <c r="C4615" i="11"/>
  <c r="E4615" i="11"/>
  <c r="F4615" i="11"/>
  <c r="A4616" i="11"/>
  <c r="C4616" i="11"/>
  <c r="E4616" i="11"/>
  <c r="F4616" i="11"/>
  <c r="A4617" i="11"/>
  <c r="C4617" i="11"/>
  <c r="E4617" i="11"/>
  <c r="F4617" i="11"/>
  <c r="A4618" i="11"/>
  <c r="C4618" i="11"/>
  <c r="E4618" i="11"/>
  <c r="F4618" i="11"/>
  <c r="A4619" i="11"/>
  <c r="C4619" i="11"/>
  <c r="E4619" i="11"/>
  <c r="F4619" i="11"/>
  <c r="A4620" i="11"/>
  <c r="C4620" i="11"/>
  <c r="E4620" i="11"/>
  <c r="F4620" i="11"/>
  <c r="A4621" i="11"/>
  <c r="C4621" i="11"/>
  <c r="E4621" i="11"/>
  <c r="F4621" i="11"/>
  <c r="A4622" i="11"/>
  <c r="C4622" i="11"/>
  <c r="E4622" i="11"/>
  <c r="F4622" i="11"/>
  <c r="A4623" i="11"/>
  <c r="C4623" i="11"/>
  <c r="E4623" i="11"/>
  <c r="F4623" i="11"/>
  <c r="A4624" i="11"/>
  <c r="C4624" i="11"/>
  <c r="E4624" i="11"/>
  <c r="F4624" i="11"/>
  <c r="A4625" i="11"/>
  <c r="C4625" i="11"/>
  <c r="E4625" i="11"/>
  <c r="F4625" i="11"/>
  <c r="A4626" i="11"/>
  <c r="C4626" i="11"/>
  <c r="E4626" i="11"/>
  <c r="F4626" i="11"/>
  <c r="A4627" i="11"/>
  <c r="C4627" i="11"/>
  <c r="E4627" i="11"/>
  <c r="F4627" i="11"/>
  <c r="A4628" i="11"/>
  <c r="C4628" i="11"/>
  <c r="E4628" i="11"/>
  <c r="F4628" i="11"/>
  <c r="A4629" i="11"/>
  <c r="C4629" i="11"/>
  <c r="E4629" i="11"/>
  <c r="F4629" i="11"/>
  <c r="A4630" i="11"/>
  <c r="C4630" i="11"/>
  <c r="E4630" i="11"/>
  <c r="F4630" i="11"/>
  <c r="A4631" i="11"/>
  <c r="C4631" i="11"/>
  <c r="E4631" i="11"/>
  <c r="F4631" i="11"/>
  <c r="A4632" i="11"/>
  <c r="C4632" i="11"/>
  <c r="E4632" i="11"/>
  <c r="F4632" i="11"/>
  <c r="A4633" i="11"/>
  <c r="C4633" i="11"/>
  <c r="E4633" i="11"/>
  <c r="F4633" i="11"/>
  <c r="A4634" i="11"/>
  <c r="C4634" i="11"/>
  <c r="E4634" i="11"/>
  <c r="F4634" i="11"/>
  <c r="A4635" i="11"/>
  <c r="C4635" i="11"/>
  <c r="E4635" i="11"/>
  <c r="F4635" i="11"/>
  <c r="A4636" i="11"/>
  <c r="C4636" i="11"/>
  <c r="E4636" i="11"/>
  <c r="F4636" i="11"/>
  <c r="A4637" i="11"/>
  <c r="C4637" i="11"/>
  <c r="E4637" i="11"/>
  <c r="F4637" i="11"/>
  <c r="A4638" i="11"/>
  <c r="C4638" i="11"/>
  <c r="E4638" i="11"/>
  <c r="F4638" i="11"/>
  <c r="A4639" i="11"/>
  <c r="C4639" i="11"/>
  <c r="E4639" i="11"/>
  <c r="F4639" i="11"/>
  <c r="A4640" i="11"/>
  <c r="C4640" i="11"/>
  <c r="E4640" i="11"/>
  <c r="F4640" i="11"/>
  <c r="A4641" i="11"/>
  <c r="C4641" i="11"/>
  <c r="E4641" i="11"/>
  <c r="F4641" i="11"/>
  <c r="A4642" i="11"/>
  <c r="C4642" i="11"/>
  <c r="E4642" i="11"/>
  <c r="F4642" i="11"/>
  <c r="A4643" i="11"/>
  <c r="C4643" i="11"/>
  <c r="E4643" i="11"/>
  <c r="F4643" i="11"/>
  <c r="A4644" i="11"/>
  <c r="C4644" i="11"/>
  <c r="E4644" i="11"/>
  <c r="F4644" i="11"/>
  <c r="A4645" i="11"/>
  <c r="C4645" i="11"/>
  <c r="E4645" i="11"/>
  <c r="F4645" i="11"/>
  <c r="A4646" i="11"/>
  <c r="C4646" i="11"/>
  <c r="E4646" i="11"/>
  <c r="F4646" i="11"/>
  <c r="A4647" i="11"/>
  <c r="C4647" i="11"/>
  <c r="E4647" i="11"/>
  <c r="F4647" i="11"/>
  <c r="A4648" i="11"/>
  <c r="C4648" i="11"/>
  <c r="E4648" i="11"/>
  <c r="F4648" i="11"/>
  <c r="A4649" i="11"/>
  <c r="C4649" i="11"/>
  <c r="E4649" i="11"/>
  <c r="F4649" i="11"/>
  <c r="A4650" i="11"/>
  <c r="C4650" i="11"/>
  <c r="E4650" i="11"/>
  <c r="F4650" i="11"/>
  <c r="A4651" i="11"/>
  <c r="C4651" i="11"/>
  <c r="E4651" i="11"/>
  <c r="F4651" i="11"/>
  <c r="A4652" i="11"/>
  <c r="C4652" i="11"/>
  <c r="E4652" i="11"/>
  <c r="F4652" i="11"/>
  <c r="A4653" i="11"/>
  <c r="C4653" i="11"/>
  <c r="E4653" i="11"/>
  <c r="F4653" i="11"/>
  <c r="A4654" i="11"/>
  <c r="C4654" i="11"/>
  <c r="E4654" i="11"/>
  <c r="F4654" i="11"/>
  <c r="A4655" i="11"/>
  <c r="C4655" i="11"/>
  <c r="E4655" i="11"/>
  <c r="F4655" i="11"/>
  <c r="A4656" i="11"/>
  <c r="C4656" i="11"/>
  <c r="E4656" i="11"/>
  <c r="F4656" i="11"/>
  <c r="A4657" i="11"/>
  <c r="C4657" i="11"/>
  <c r="E4657" i="11"/>
  <c r="F4657" i="11"/>
  <c r="A4658" i="11"/>
  <c r="C4658" i="11"/>
  <c r="E4658" i="11"/>
  <c r="F4658" i="11"/>
  <c r="A4659" i="11"/>
  <c r="C4659" i="11"/>
  <c r="E4659" i="11"/>
  <c r="F4659" i="11"/>
  <c r="A4660" i="11"/>
  <c r="C4660" i="11"/>
  <c r="E4660" i="11"/>
  <c r="F4660" i="11"/>
  <c r="A4661" i="11"/>
  <c r="C4661" i="11"/>
  <c r="E4661" i="11"/>
  <c r="F4661" i="11"/>
  <c r="A4662" i="11"/>
  <c r="C4662" i="11"/>
  <c r="E4662" i="11"/>
  <c r="F4662" i="11"/>
  <c r="A4663" i="11"/>
  <c r="C4663" i="11"/>
  <c r="E4663" i="11"/>
  <c r="F4663" i="11"/>
  <c r="A4664" i="11"/>
  <c r="C4664" i="11"/>
  <c r="E4664" i="11"/>
  <c r="F4664" i="11"/>
  <c r="A4665" i="11"/>
  <c r="C4665" i="11"/>
  <c r="E4665" i="11"/>
  <c r="F4665" i="11"/>
  <c r="A4666" i="11"/>
  <c r="C4666" i="11"/>
  <c r="E4666" i="11"/>
  <c r="F4666" i="11"/>
  <c r="A4667" i="11"/>
  <c r="C4667" i="11"/>
  <c r="E4667" i="11"/>
  <c r="F4667" i="11"/>
  <c r="A4668" i="11"/>
  <c r="C4668" i="11"/>
  <c r="E4668" i="11"/>
  <c r="F4668" i="11"/>
  <c r="A4669" i="11"/>
  <c r="C4669" i="11"/>
  <c r="E4669" i="11"/>
  <c r="F4669" i="11"/>
  <c r="A4670" i="11"/>
  <c r="C4670" i="11"/>
  <c r="E4670" i="11"/>
  <c r="F4670" i="11"/>
  <c r="A4671" i="11"/>
  <c r="C4671" i="11"/>
  <c r="E4671" i="11"/>
  <c r="F4671" i="11"/>
  <c r="A4672" i="11"/>
  <c r="C4672" i="11"/>
  <c r="E4672" i="11"/>
  <c r="F4672" i="11"/>
  <c r="A4673" i="11"/>
  <c r="C4673" i="11"/>
  <c r="E4673" i="11"/>
  <c r="F4673" i="11"/>
  <c r="A4674" i="11"/>
  <c r="C4674" i="11"/>
  <c r="E4674" i="11"/>
  <c r="F4674" i="11"/>
  <c r="A4675" i="11"/>
  <c r="C4675" i="11"/>
  <c r="E4675" i="11"/>
  <c r="F4675" i="11"/>
  <c r="A4676" i="11"/>
  <c r="C4676" i="11"/>
  <c r="E4676" i="11"/>
  <c r="F4676" i="11"/>
  <c r="A4677" i="11"/>
  <c r="C4677" i="11"/>
  <c r="E4677" i="11"/>
  <c r="F4677" i="11"/>
  <c r="A4678" i="11"/>
  <c r="C4678" i="11"/>
  <c r="E4678" i="11"/>
  <c r="F4678" i="11"/>
  <c r="A4679" i="11"/>
  <c r="C4679" i="11"/>
  <c r="E4679" i="11"/>
  <c r="F4679" i="11"/>
  <c r="A4680" i="11"/>
  <c r="C4680" i="11"/>
  <c r="E4680" i="11"/>
  <c r="F4680" i="11"/>
  <c r="A4681" i="11"/>
  <c r="C4681" i="11"/>
  <c r="E4681" i="11"/>
  <c r="F4681" i="11"/>
  <c r="A4682" i="11"/>
  <c r="C4682" i="11"/>
  <c r="E4682" i="11"/>
  <c r="F4682" i="11"/>
  <c r="A4683" i="11"/>
  <c r="C4683" i="11"/>
  <c r="E4683" i="11"/>
  <c r="F4683" i="11"/>
  <c r="A4684" i="11"/>
  <c r="C4684" i="11"/>
  <c r="E4684" i="11"/>
  <c r="F4684" i="11"/>
  <c r="A4685" i="11"/>
  <c r="C4685" i="11"/>
  <c r="E4685" i="11"/>
  <c r="F4685" i="11"/>
  <c r="A4686" i="11"/>
  <c r="C4686" i="11"/>
  <c r="E4686" i="11"/>
  <c r="F4686" i="11"/>
  <c r="A4687" i="11"/>
  <c r="C4687" i="11"/>
  <c r="E4687" i="11"/>
  <c r="F4687" i="11"/>
  <c r="A4688" i="11"/>
  <c r="C4688" i="11"/>
  <c r="E4688" i="11"/>
  <c r="F4688" i="11"/>
  <c r="A4689" i="11"/>
  <c r="C4689" i="11"/>
  <c r="E4689" i="11"/>
  <c r="F4689" i="11"/>
  <c r="A4690" i="11"/>
  <c r="C4690" i="11"/>
  <c r="E4690" i="11"/>
  <c r="F4690" i="11"/>
  <c r="A4691" i="11"/>
  <c r="C4691" i="11"/>
  <c r="E4691" i="11"/>
  <c r="F4691" i="11"/>
  <c r="A4692" i="11"/>
  <c r="C4692" i="11"/>
  <c r="E4692" i="11"/>
  <c r="F4692" i="11"/>
  <c r="A4693" i="11"/>
  <c r="C4693" i="11"/>
  <c r="E4693" i="11"/>
  <c r="F4693" i="11"/>
  <c r="A4694" i="11"/>
  <c r="C4694" i="11"/>
  <c r="E4694" i="11"/>
  <c r="F4694" i="11"/>
  <c r="A4695" i="11"/>
  <c r="C4695" i="11"/>
  <c r="E4695" i="11"/>
  <c r="F4695" i="11"/>
  <c r="A4696" i="11"/>
  <c r="C4696" i="11"/>
  <c r="E4696" i="11"/>
  <c r="F4696" i="11"/>
  <c r="A4697" i="11"/>
  <c r="C4697" i="11"/>
  <c r="E4697" i="11"/>
  <c r="F4697" i="11"/>
  <c r="A4698" i="11"/>
  <c r="C4698" i="11"/>
  <c r="E4698" i="11"/>
  <c r="F4698" i="11"/>
  <c r="A4699" i="11"/>
  <c r="C4699" i="11"/>
  <c r="E4699" i="11"/>
  <c r="F4699" i="11"/>
  <c r="A4700" i="11"/>
  <c r="C4700" i="11"/>
  <c r="E4700" i="11"/>
  <c r="F4700" i="11"/>
  <c r="A4701" i="11"/>
  <c r="C4701" i="11"/>
  <c r="E4701" i="11"/>
  <c r="F4701" i="11"/>
  <c r="A4702" i="11"/>
  <c r="C4702" i="11"/>
  <c r="E4702" i="11"/>
  <c r="F4702" i="11"/>
  <c r="A4703" i="11"/>
  <c r="C4703" i="11"/>
  <c r="E4703" i="11"/>
  <c r="F4703" i="11"/>
  <c r="A4704" i="11"/>
  <c r="C4704" i="11"/>
  <c r="E4704" i="11"/>
  <c r="F4704" i="11"/>
  <c r="A4705" i="11"/>
  <c r="C4705" i="11"/>
  <c r="E4705" i="11"/>
  <c r="F4705" i="11"/>
  <c r="A4706" i="11"/>
  <c r="C4706" i="11"/>
  <c r="E4706" i="11"/>
  <c r="F4706" i="11"/>
  <c r="A4707" i="11"/>
  <c r="C4707" i="11"/>
  <c r="E4707" i="11"/>
  <c r="F4707" i="11"/>
  <c r="A4708" i="11"/>
  <c r="C4708" i="11"/>
  <c r="E4708" i="11"/>
  <c r="F4708" i="11"/>
  <c r="A4709" i="11"/>
  <c r="C4709" i="11"/>
  <c r="E4709" i="11"/>
  <c r="F4709" i="11"/>
  <c r="A4710" i="11"/>
  <c r="C4710" i="11"/>
  <c r="E4710" i="11"/>
  <c r="F4710" i="11"/>
  <c r="A4711" i="11"/>
  <c r="C4711" i="11"/>
  <c r="E4711" i="11"/>
  <c r="F4711" i="11"/>
  <c r="A4712" i="11"/>
  <c r="C4712" i="11"/>
  <c r="E4712" i="11"/>
  <c r="F4712" i="11"/>
  <c r="A4713" i="11"/>
  <c r="C4713" i="11"/>
  <c r="E4713" i="11"/>
  <c r="F4713" i="11"/>
  <c r="A4714" i="11"/>
  <c r="C4714" i="11"/>
  <c r="E4714" i="11"/>
  <c r="F4714" i="11"/>
  <c r="A4715" i="11"/>
  <c r="C4715" i="11"/>
  <c r="E4715" i="11"/>
  <c r="F4715" i="11"/>
  <c r="A4716" i="11"/>
  <c r="C4716" i="11"/>
  <c r="E4716" i="11"/>
  <c r="F4716" i="11"/>
  <c r="A4717" i="11"/>
  <c r="C4717" i="11"/>
  <c r="E4717" i="11"/>
  <c r="F4717" i="11"/>
  <c r="A4718" i="11"/>
  <c r="C4718" i="11"/>
  <c r="E4718" i="11"/>
  <c r="F4718" i="11"/>
  <c r="A4719" i="11"/>
  <c r="C4719" i="11"/>
  <c r="E4719" i="11"/>
  <c r="F4719" i="11"/>
  <c r="A4720" i="11"/>
  <c r="C4720" i="11"/>
  <c r="E4720" i="11"/>
  <c r="F4720" i="11"/>
  <c r="A4721" i="11"/>
  <c r="C4721" i="11"/>
  <c r="E4721" i="11"/>
  <c r="F4721" i="11"/>
  <c r="A4722" i="11"/>
  <c r="C4722" i="11"/>
  <c r="E4722" i="11"/>
  <c r="F4722" i="11"/>
  <c r="A4723" i="11"/>
  <c r="C4723" i="11"/>
  <c r="E4723" i="11"/>
  <c r="F4723" i="11"/>
  <c r="A4724" i="11"/>
  <c r="C4724" i="11"/>
  <c r="E4724" i="11"/>
  <c r="F4724" i="11"/>
  <c r="A4725" i="11"/>
  <c r="C4725" i="11"/>
  <c r="E4725" i="11"/>
  <c r="F4725" i="11"/>
  <c r="A4726" i="11"/>
  <c r="C4726" i="11"/>
  <c r="E4726" i="11"/>
  <c r="F4726" i="11"/>
  <c r="A4727" i="11"/>
  <c r="C4727" i="11"/>
  <c r="E4727" i="11"/>
  <c r="F4727" i="11"/>
  <c r="A4728" i="11"/>
  <c r="C4728" i="11"/>
  <c r="E4728" i="11"/>
  <c r="F4728" i="11"/>
  <c r="A4729" i="11"/>
  <c r="C4729" i="11"/>
  <c r="E4729" i="11"/>
  <c r="F4729" i="11"/>
  <c r="A4730" i="11"/>
  <c r="C4730" i="11"/>
  <c r="E4730" i="11"/>
  <c r="F4730" i="11"/>
  <c r="A4731" i="11"/>
  <c r="C4731" i="11"/>
  <c r="E4731" i="11"/>
  <c r="F4731" i="11"/>
  <c r="A4732" i="11"/>
  <c r="C4732" i="11"/>
  <c r="E4732" i="11"/>
  <c r="F4732" i="11"/>
  <c r="A4733" i="11"/>
  <c r="C4733" i="11"/>
  <c r="E4733" i="11"/>
  <c r="F4733" i="11"/>
  <c r="A4734" i="11"/>
  <c r="C4734" i="11"/>
  <c r="E4734" i="11"/>
  <c r="F4734" i="11"/>
  <c r="A4735" i="11"/>
  <c r="C4735" i="11"/>
  <c r="E4735" i="11"/>
  <c r="F4735" i="11"/>
  <c r="A4736" i="11"/>
  <c r="C4736" i="11"/>
  <c r="E4736" i="11"/>
  <c r="F4736" i="11"/>
  <c r="A4737" i="11"/>
  <c r="C4737" i="11"/>
  <c r="E4737" i="11"/>
  <c r="F4737" i="11"/>
  <c r="A4738" i="11"/>
  <c r="C4738" i="11"/>
  <c r="E4738" i="11"/>
  <c r="F4738" i="11"/>
  <c r="A4739" i="11"/>
  <c r="C4739" i="11"/>
  <c r="E4739" i="11"/>
  <c r="F4739" i="11"/>
  <c r="A4740" i="11"/>
  <c r="C4740" i="11"/>
  <c r="E4740" i="11"/>
  <c r="F4740" i="11"/>
  <c r="A4741" i="11"/>
  <c r="C4741" i="11"/>
  <c r="E4741" i="11"/>
  <c r="F4741" i="11"/>
  <c r="A4742" i="11"/>
  <c r="C4742" i="11"/>
  <c r="E4742" i="11"/>
  <c r="F4742" i="11"/>
  <c r="A4743" i="11"/>
  <c r="C4743" i="11"/>
  <c r="E4743" i="11"/>
  <c r="F4743" i="11"/>
  <c r="A4744" i="11"/>
  <c r="C4744" i="11"/>
  <c r="E4744" i="11"/>
  <c r="F4744" i="11"/>
  <c r="A4745" i="11"/>
  <c r="C4745" i="11"/>
  <c r="E4745" i="11"/>
  <c r="F4745" i="11"/>
  <c r="A4746" i="11"/>
  <c r="C4746" i="11"/>
  <c r="E4746" i="11"/>
  <c r="F4746" i="11"/>
  <c r="A4747" i="11"/>
  <c r="C4747" i="11"/>
  <c r="E4747" i="11"/>
  <c r="F4747" i="11"/>
  <c r="A4748" i="11"/>
  <c r="C4748" i="11"/>
  <c r="E4748" i="11"/>
  <c r="F4748" i="11"/>
  <c r="A4749" i="11"/>
  <c r="C4749" i="11"/>
  <c r="E4749" i="11"/>
  <c r="F4749" i="11"/>
  <c r="A4750" i="11"/>
  <c r="C4750" i="11"/>
  <c r="E4750" i="11"/>
  <c r="F4750" i="11"/>
  <c r="A4751" i="11"/>
  <c r="C4751" i="11"/>
  <c r="E4751" i="11"/>
  <c r="F4751" i="11"/>
  <c r="A4752" i="11"/>
  <c r="C4752" i="11"/>
  <c r="E4752" i="11"/>
  <c r="F4752" i="11"/>
  <c r="A4753" i="11"/>
  <c r="C4753" i="11"/>
  <c r="E4753" i="11"/>
  <c r="F4753" i="11"/>
  <c r="A4754" i="11"/>
  <c r="C4754" i="11"/>
  <c r="E4754" i="11"/>
  <c r="F4754" i="11"/>
  <c r="A4755" i="11"/>
  <c r="C4755" i="11"/>
  <c r="E4755" i="11"/>
  <c r="F4755" i="11"/>
  <c r="A4756" i="11"/>
  <c r="C4756" i="11"/>
  <c r="E4756" i="11"/>
  <c r="F4756" i="11"/>
  <c r="A4757" i="11"/>
  <c r="C4757" i="11"/>
  <c r="E4757" i="11"/>
  <c r="F4757" i="11"/>
  <c r="A4758" i="11"/>
  <c r="C4758" i="11"/>
  <c r="E4758" i="11"/>
  <c r="F4758" i="11"/>
  <c r="A4759" i="11"/>
  <c r="C4759" i="11"/>
  <c r="E4759" i="11"/>
  <c r="F4759" i="11"/>
  <c r="A4760" i="11"/>
  <c r="C4760" i="11"/>
  <c r="E4760" i="11"/>
  <c r="F4760" i="11"/>
  <c r="A4761" i="11"/>
  <c r="C4761" i="11"/>
  <c r="E4761" i="11"/>
  <c r="F4761" i="11"/>
  <c r="A4762" i="11"/>
  <c r="C4762" i="11"/>
  <c r="E4762" i="11"/>
  <c r="F4762" i="11"/>
  <c r="A4763" i="11"/>
  <c r="C4763" i="11"/>
  <c r="E4763" i="11"/>
  <c r="F4763" i="11"/>
  <c r="A4764" i="11"/>
  <c r="C4764" i="11"/>
  <c r="E4764" i="11"/>
  <c r="F4764" i="11"/>
  <c r="A4765" i="11"/>
  <c r="C4765" i="11"/>
  <c r="E4765" i="11"/>
  <c r="F4765" i="11"/>
  <c r="A4766" i="11"/>
  <c r="C4766" i="11"/>
  <c r="E4766" i="11"/>
  <c r="F4766" i="11"/>
  <c r="A4767" i="11"/>
  <c r="C4767" i="11"/>
  <c r="E4767" i="11"/>
  <c r="F4767" i="11"/>
  <c r="A4768" i="11"/>
  <c r="C4768" i="11"/>
  <c r="E4768" i="11"/>
  <c r="F4768" i="11"/>
  <c r="A4769" i="11"/>
  <c r="C4769" i="11"/>
  <c r="E4769" i="11"/>
  <c r="F4769" i="11"/>
  <c r="A4770" i="11"/>
  <c r="C4770" i="11"/>
  <c r="E4770" i="11"/>
  <c r="F4770" i="11"/>
  <c r="A4771" i="11"/>
  <c r="C4771" i="11"/>
  <c r="E4771" i="11"/>
  <c r="F4771" i="11"/>
  <c r="A4772" i="11"/>
  <c r="C4772" i="11"/>
  <c r="E4772" i="11"/>
  <c r="F4772" i="11"/>
  <c r="A4773" i="11"/>
  <c r="C4773" i="11"/>
  <c r="E4773" i="11"/>
  <c r="F4773" i="11"/>
  <c r="A4774" i="11"/>
  <c r="C4774" i="11"/>
  <c r="E4774" i="11"/>
  <c r="F4774" i="11"/>
  <c r="A4775" i="11"/>
  <c r="C4775" i="11"/>
  <c r="E4775" i="11"/>
  <c r="F4775" i="11"/>
  <c r="A4776" i="11"/>
  <c r="C4776" i="11"/>
  <c r="E4776" i="11"/>
  <c r="F4776" i="11"/>
  <c r="A4777" i="11"/>
  <c r="C4777" i="11"/>
  <c r="E4777" i="11"/>
  <c r="F4777" i="11"/>
  <c r="A4778" i="11"/>
  <c r="C4778" i="11"/>
  <c r="E4778" i="11"/>
  <c r="F4778" i="11"/>
  <c r="A4779" i="11"/>
  <c r="C4779" i="11"/>
  <c r="E4779" i="11"/>
  <c r="F4779" i="11"/>
  <c r="A4780" i="11"/>
  <c r="C4780" i="11"/>
  <c r="E4780" i="11"/>
  <c r="F4780" i="11"/>
  <c r="A4781" i="11"/>
  <c r="C4781" i="11"/>
  <c r="E4781" i="11"/>
  <c r="F4781" i="11"/>
  <c r="A4782" i="11"/>
  <c r="C4782" i="11"/>
  <c r="E4782" i="11"/>
  <c r="F4782" i="11"/>
  <c r="A4783" i="11"/>
  <c r="C4783" i="11"/>
  <c r="E4783" i="11"/>
  <c r="F4783" i="11"/>
  <c r="A4784" i="11"/>
  <c r="C4784" i="11"/>
  <c r="E4784" i="11"/>
  <c r="F4784" i="11"/>
  <c r="A4785" i="11"/>
  <c r="C4785" i="11"/>
  <c r="E4785" i="11"/>
  <c r="F4785" i="11"/>
  <c r="A4786" i="11"/>
  <c r="C4786" i="11"/>
  <c r="E4786" i="11"/>
  <c r="F4786" i="11"/>
  <c r="A4787" i="11"/>
  <c r="C4787" i="11"/>
  <c r="E4787" i="11"/>
  <c r="F4787" i="11"/>
  <c r="A4788" i="11"/>
  <c r="C4788" i="11"/>
  <c r="E4788" i="11"/>
  <c r="F4788" i="11"/>
  <c r="A4789" i="11"/>
  <c r="C4789" i="11"/>
  <c r="E4789" i="11"/>
  <c r="F4789" i="11"/>
  <c r="A4790" i="11"/>
  <c r="C4790" i="11"/>
  <c r="E4790" i="11"/>
  <c r="F4790" i="11"/>
  <c r="A4791" i="11"/>
  <c r="C4791" i="11"/>
  <c r="E4791" i="11"/>
  <c r="F4791" i="11"/>
  <c r="A4792" i="11"/>
  <c r="C4792" i="11"/>
  <c r="E4792" i="11"/>
  <c r="F4792" i="11"/>
  <c r="A4793" i="11"/>
  <c r="C4793" i="11"/>
  <c r="E4793" i="11"/>
  <c r="F4793" i="11"/>
  <c r="A4794" i="11"/>
  <c r="C4794" i="11"/>
  <c r="E4794" i="11"/>
  <c r="F4794" i="11"/>
  <c r="A4795" i="11"/>
  <c r="C4795" i="11"/>
  <c r="E4795" i="11"/>
  <c r="F4795" i="11"/>
  <c r="A4796" i="11"/>
  <c r="C4796" i="11"/>
  <c r="E4796" i="11"/>
  <c r="F4796" i="11"/>
  <c r="A4797" i="11"/>
  <c r="C4797" i="11"/>
  <c r="E4797" i="11"/>
  <c r="F4797" i="11"/>
  <c r="A4798" i="11"/>
  <c r="C4798" i="11"/>
  <c r="E4798" i="11"/>
  <c r="F4798" i="11"/>
  <c r="A4799" i="11"/>
  <c r="C4799" i="11"/>
  <c r="E4799" i="11"/>
  <c r="F4799" i="11"/>
  <c r="A4800" i="11"/>
  <c r="C4800" i="11"/>
  <c r="E4800" i="11"/>
  <c r="F4800" i="11"/>
  <c r="A4801" i="11"/>
  <c r="C4801" i="11"/>
  <c r="E4801" i="11"/>
  <c r="F4801" i="11"/>
  <c r="A4802" i="11"/>
  <c r="C4802" i="11"/>
  <c r="E4802" i="11"/>
  <c r="F4802" i="11"/>
  <c r="A4803" i="11"/>
  <c r="C4803" i="11"/>
  <c r="E4803" i="11"/>
  <c r="F4803" i="11"/>
  <c r="A4804" i="11"/>
  <c r="C4804" i="11"/>
  <c r="E4804" i="11"/>
  <c r="F4804" i="11"/>
  <c r="A4805" i="11"/>
  <c r="C4805" i="11"/>
  <c r="E4805" i="11"/>
  <c r="F4805" i="11"/>
  <c r="A4806" i="11"/>
  <c r="C4806" i="11"/>
  <c r="E4806" i="11"/>
  <c r="F4806" i="11"/>
  <c r="A4807" i="11"/>
  <c r="C4807" i="11"/>
  <c r="E4807" i="11"/>
  <c r="F4807" i="11"/>
  <c r="A4808" i="11"/>
  <c r="C4808" i="11"/>
  <c r="E4808" i="11"/>
  <c r="F4808" i="11"/>
  <c r="A4809" i="11"/>
  <c r="C4809" i="11"/>
  <c r="E4809" i="11"/>
  <c r="F4809" i="11"/>
  <c r="A4810" i="11"/>
  <c r="C4810" i="11"/>
  <c r="E4810" i="11"/>
  <c r="F4810" i="11"/>
  <c r="A4811" i="11"/>
  <c r="C4811" i="11"/>
  <c r="E4811" i="11"/>
  <c r="F4811" i="11"/>
  <c r="A4812" i="11"/>
  <c r="C4812" i="11"/>
  <c r="E4812" i="11"/>
  <c r="F4812" i="11"/>
  <c r="A4813" i="11"/>
  <c r="C4813" i="11"/>
  <c r="E4813" i="11"/>
  <c r="F4813" i="11"/>
  <c r="A4814" i="11"/>
  <c r="C4814" i="11"/>
  <c r="E4814" i="11"/>
  <c r="F4814" i="11"/>
  <c r="A4815" i="11"/>
  <c r="C4815" i="11"/>
  <c r="E4815" i="11"/>
  <c r="F4815" i="11"/>
  <c r="A4816" i="11"/>
  <c r="C4816" i="11"/>
  <c r="E4816" i="11"/>
  <c r="F4816" i="11"/>
  <c r="A4817" i="11"/>
  <c r="C4817" i="11"/>
  <c r="E4817" i="11"/>
  <c r="F4817" i="11"/>
  <c r="A4818" i="11"/>
  <c r="C4818" i="11"/>
  <c r="E4818" i="11"/>
  <c r="F4818" i="11"/>
  <c r="A4819" i="11"/>
  <c r="C4819" i="11"/>
  <c r="E4819" i="11"/>
  <c r="F4819" i="11"/>
  <c r="A4820" i="11"/>
  <c r="C4820" i="11"/>
  <c r="E4820" i="11"/>
  <c r="F4820" i="11"/>
  <c r="A4821" i="11"/>
  <c r="C4821" i="11"/>
  <c r="E4821" i="11"/>
  <c r="F4821" i="11"/>
  <c r="A4822" i="11"/>
  <c r="C4822" i="11"/>
  <c r="E4822" i="11"/>
  <c r="F4822" i="11"/>
  <c r="A4823" i="11"/>
  <c r="C4823" i="11"/>
  <c r="E4823" i="11"/>
  <c r="F4823" i="11"/>
  <c r="A4824" i="11"/>
  <c r="C4824" i="11"/>
  <c r="E4824" i="11"/>
  <c r="F4824" i="11"/>
  <c r="A4825" i="11"/>
  <c r="C4825" i="11"/>
  <c r="E4825" i="11"/>
  <c r="F4825" i="11"/>
  <c r="A4826" i="11"/>
  <c r="C4826" i="11"/>
  <c r="E4826" i="11"/>
  <c r="F4826" i="11"/>
  <c r="A4827" i="11"/>
  <c r="C4827" i="11"/>
  <c r="E4827" i="11"/>
  <c r="F4827" i="11"/>
  <c r="A4828" i="11"/>
  <c r="C4828" i="11"/>
  <c r="E4828" i="11"/>
  <c r="F4828" i="11"/>
  <c r="A4829" i="11"/>
  <c r="C4829" i="11"/>
  <c r="E4829" i="11"/>
  <c r="F4829" i="11"/>
  <c r="A4830" i="11"/>
  <c r="C4830" i="11"/>
  <c r="E4830" i="11"/>
  <c r="F4830" i="11"/>
  <c r="A4831" i="11"/>
  <c r="C4831" i="11"/>
  <c r="E4831" i="11"/>
  <c r="F4831" i="11"/>
  <c r="A4832" i="11"/>
  <c r="C4832" i="11"/>
  <c r="E4832" i="11"/>
  <c r="F4832" i="11"/>
  <c r="A4833" i="11"/>
  <c r="C4833" i="11"/>
  <c r="E4833" i="11"/>
  <c r="F4833" i="11"/>
  <c r="A4834" i="11"/>
  <c r="C4834" i="11"/>
  <c r="E4834" i="11"/>
  <c r="F4834" i="11"/>
  <c r="A4835" i="11"/>
  <c r="C4835" i="11"/>
  <c r="E4835" i="11"/>
  <c r="F4835" i="11"/>
  <c r="A4836" i="11"/>
  <c r="C4836" i="11"/>
  <c r="E4836" i="11"/>
  <c r="F4836" i="11"/>
  <c r="A4837" i="11"/>
  <c r="C4837" i="11"/>
  <c r="E4837" i="11"/>
  <c r="F4837" i="11"/>
  <c r="A4838" i="11"/>
  <c r="C4838" i="11"/>
  <c r="E4838" i="11"/>
  <c r="F4838" i="11"/>
  <c r="A4839" i="11"/>
  <c r="C4839" i="11"/>
  <c r="E4839" i="11"/>
  <c r="F4839" i="11"/>
  <c r="A4840" i="11"/>
  <c r="C4840" i="11"/>
  <c r="E4840" i="11"/>
  <c r="F4840" i="11"/>
  <c r="A4841" i="11"/>
  <c r="C4841" i="11"/>
  <c r="E4841" i="11"/>
  <c r="F4841" i="11"/>
  <c r="A4842" i="11"/>
  <c r="C4842" i="11"/>
  <c r="E4842" i="11"/>
  <c r="F4842" i="11"/>
  <c r="A4843" i="11"/>
  <c r="C4843" i="11"/>
  <c r="E4843" i="11"/>
  <c r="F4843" i="11"/>
  <c r="A4844" i="11"/>
  <c r="C4844" i="11"/>
  <c r="E4844" i="11"/>
  <c r="F4844" i="11"/>
  <c r="A4845" i="11"/>
  <c r="C4845" i="11"/>
  <c r="E4845" i="11"/>
  <c r="F4845" i="11"/>
  <c r="A4846" i="11"/>
  <c r="C4846" i="11"/>
  <c r="E4846" i="11"/>
  <c r="F4846" i="11"/>
  <c r="A4847" i="11"/>
  <c r="C4847" i="11"/>
  <c r="E4847" i="11"/>
  <c r="F4847" i="11"/>
  <c r="A4848" i="11"/>
  <c r="C4848" i="11"/>
  <c r="E4848" i="11"/>
  <c r="F4848" i="11"/>
  <c r="A4849" i="11"/>
  <c r="C4849" i="11"/>
  <c r="E4849" i="11"/>
  <c r="F4849" i="11"/>
  <c r="A4850" i="11"/>
  <c r="C4850" i="11"/>
  <c r="E4850" i="11"/>
  <c r="F4850" i="11"/>
  <c r="A4851" i="11"/>
  <c r="C4851" i="11"/>
  <c r="E4851" i="11"/>
  <c r="F4851" i="11"/>
  <c r="A4852" i="11"/>
  <c r="C4852" i="11"/>
  <c r="E4852" i="11"/>
  <c r="F4852" i="11"/>
  <c r="A4853" i="11"/>
  <c r="C4853" i="11"/>
  <c r="E4853" i="11"/>
  <c r="F4853" i="11"/>
  <c r="A4854" i="11"/>
  <c r="C4854" i="11"/>
  <c r="E4854" i="11"/>
  <c r="F4854" i="11"/>
  <c r="A4855" i="11"/>
  <c r="C4855" i="11"/>
  <c r="E4855" i="11"/>
  <c r="F4855" i="11"/>
  <c r="A4856" i="11"/>
  <c r="C4856" i="11"/>
  <c r="E4856" i="11"/>
  <c r="F4856" i="11"/>
  <c r="A4857" i="11"/>
  <c r="C4857" i="11"/>
  <c r="E4857" i="11"/>
  <c r="F4857" i="11"/>
  <c r="A4858" i="11"/>
  <c r="C4858" i="11"/>
  <c r="E4858" i="11"/>
  <c r="F4858" i="11"/>
  <c r="A4859" i="11"/>
  <c r="C4859" i="11"/>
  <c r="E4859" i="11"/>
  <c r="F4859" i="11"/>
  <c r="A4860" i="11"/>
  <c r="C4860" i="11"/>
  <c r="E4860" i="11"/>
  <c r="F4860" i="11"/>
  <c r="A4861" i="11"/>
  <c r="C4861" i="11"/>
  <c r="E4861" i="11"/>
  <c r="F4861" i="11"/>
  <c r="A4862" i="11"/>
  <c r="C4862" i="11"/>
  <c r="E4862" i="11"/>
  <c r="F4862" i="11"/>
  <c r="A4863" i="11"/>
  <c r="C4863" i="11"/>
  <c r="E4863" i="11"/>
  <c r="F4863" i="11"/>
  <c r="A4864" i="11"/>
  <c r="C4864" i="11"/>
  <c r="E4864" i="11"/>
  <c r="F4864" i="11"/>
  <c r="A4865" i="11"/>
  <c r="C4865" i="11"/>
  <c r="E4865" i="11"/>
  <c r="F4865" i="11"/>
  <c r="A4866" i="11"/>
  <c r="C4866" i="11"/>
  <c r="E4866" i="11"/>
  <c r="F4866" i="11"/>
  <c r="A4867" i="11"/>
  <c r="C4867" i="11"/>
  <c r="E4867" i="11"/>
  <c r="F4867" i="11"/>
  <c r="A4868" i="11"/>
  <c r="C4868" i="11"/>
  <c r="E4868" i="11"/>
  <c r="F4868" i="11"/>
  <c r="A4869" i="11"/>
  <c r="C4869" i="11"/>
  <c r="E4869" i="11"/>
  <c r="F4869" i="11"/>
  <c r="A4870" i="11"/>
  <c r="C4870" i="11"/>
  <c r="E4870" i="11"/>
  <c r="F4870" i="11"/>
  <c r="A4871" i="11"/>
  <c r="C4871" i="11"/>
  <c r="E4871" i="11"/>
  <c r="F4871" i="11"/>
  <c r="A4872" i="11"/>
  <c r="C4872" i="11"/>
  <c r="E4872" i="11"/>
  <c r="F4872" i="11"/>
  <c r="A4873" i="11"/>
  <c r="C4873" i="11"/>
  <c r="E4873" i="11"/>
  <c r="F4873" i="11"/>
  <c r="A4874" i="11"/>
  <c r="C4874" i="11"/>
  <c r="E4874" i="11"/>
  <c r="F4874" i="11"/>
  <c r="A4875" i="11"/>
  <c r="C4875" i="11"/>
  <c r="E4875" i="11"/>
  <c r="F4875" i="11"/>
  <c r="A4876" i="11"/>
  <c r="C4876" i="11"/>
  <c r="E4876" i="11"/>
  <c r="F4876" i="11"/>
  <c r="A4877" i="11"/>
  <c r="C4877" i="11"/>
  <c r="E4877" i="11"/>
  <c r="F4877" i="11"/>
  <c r="A4878" i="11"/>
  <c r="C4878" i="11"/>
  <c r="E4878" i="11"/>
  <c r="F4878" i="11"/>
  <c r="A4879" i="11"/>
  <c r="C4879" i="11"/>
  <c r="E4879" i="11"/>
  <c r="F4879" i="11"/>
  <c r="A4880" i="11"/>
  <c r="C4880" i="11"/>
  <c r="E4880" i="11"/>
  <c r="F4880" i="11"/>
  <c r="A4881" i="11"/>
  <c r="C4881" i="11"/>
  <c r="E4881" i="11"/>
  <c r="F4881" i="11"/>
  <c r="A4882" i="11"/>
  <c r="C4882" i="11"/>
  <c r="E4882" i="11"/>
  <c r="F4882" i="11"/>
  <c r="A4883" i="11"/>
  <c r="C4883" i="11"/>
  <c r="E4883" i="11"/>
  <c r="F4883" i="11"/>
  <c r="A4884" i="11"/>
  <c r="C4884" i="11"/>
  <c r="E4884" i="11"/>
  <c r="F4884" i="11"/>
  <c r="A4885" i="11"/>
  <c r="C4885" i="11"/>
  <c r="E4885" i="11"/>
  <c r="F4885" i="11"/>
  <c r="A4886" i="11"/>
  <c r="C4886" i="11"/>
  <c r="E4886" i="11"/>
  <c r="F4886" i="11"/>
  <c r="A4887" i="11"/>
  <c r="C4887" i="11"/>
  <c r="E4887" i="11"/>
  <c r="F4887" i="11"/>
  <c r="A4888" i="11"/>
  <c r="C4888" i="11"/>
  <c r="E4888" i="11"/>
  <c r="F4888" i="11"/>
  <c r="A4889" i="11"/>
  <c r="C4889" i="11"/>
  <c r="E4889" i="11"/>
  <c r="F4889" i="11"/>
  <c r="A4890" i="11"/>
  <c r="C4890" i="11"/>
  <c r="E4890" i="11"/>
  <c r="F4890" i="11"/>
  <c r="A4891" i="11"/>
  <c r="C4891" i="11"/>
  <c r="E4891" i="11"/>
  <c r="F4891" i="11"/>
  <c r="A4892" i="11"/>
  <c r="C4892" i="11"/>
  <c r="E4892" i="11"/>
  <c r="F4892" i="11"/>
  <c r="A4893" i="11"/>
  <c r="C4893" i="11"/>
  <c r="E4893" i="11"/>
  <c r="F4893" i="11"/>
  <c r="A4894" i="11"/>
  <c r="C4894" i="11"/>
  <c r="E4894" i="11"/>
  <c r="F4894" i="11"/>
  <c r="A4895" i="11"/>
  <c r="C4895" i="11"/>
  <c r="E4895" i="11"/>
  <c r="F4895" i="11"/>
  <c r="A4896" i="11"/>
  <c r="C4896" i="11"/>
  <c r="E4896" i="11"/>
  <c r="F4896" i="11"/>
  <c r="A4897" i="11"/>
  <c r="C4897" i="11"/>
  <c r="E4897" i="11"/>
  <c r="F4897" i="11"/>
  <c r="A4898" i="11"/>
  <c r="C4898" i="11"/>
  <c r="E4898" i="11"/>
  <c r="F4898" i="11"/>
  <c r="A4899" i="11"/>
  <c r="C4899" i="11"/>
  <c r="E4899" i="11"/>
  <c r="F4899" i="11"/>
  <c r="A4900" i="11"/>
  <c r="C4900" i="11"/>
  <c r="E4900" i="11"/>
  <c r="F4900" i="11"/>
  <c r="A4901" i="11"/>
  <c r="C4901" i="11"/>
  <c r="E4901" i="11"/>
  <c r="F4901" i="11"/>
  <c r="A4902" i="11"/>
  <c r="C4902" i="11"/>
  <c r="E4902" i="11"/>
  <c r="F4902" i="11"/>
  <c r="A4903" i="11"/>
  <c r="C4903" i="11"/>
  <c r="E4903" i="11"/>
  <c r="F4903" i="11"/>
  <c r="A4904" i="11"/>
  <c r="C4904" i="11"/>
  <c r="E4904" i="11"/>
  <c r="F4904" i="11"/>
  <c r="A4905" i="11"/>
  <c r="C4905" i="11"/>
  <c r="E4905" i="11"/>
  <c r="F4905" i="11"/>
  <c r="A4906" i="11"/>
  <c r="C4906" i="11"/>
  <c r="E4906" i="11"/>
  <c r="F4906" i="11"/>
  <c r="A4907" i="11"/>
  <c r="C4907" i="11"/>
  <c r="E4907" i="11"/>
  <c r="F4907" i="11"/>
  <c r="A4908" i="11"/>
  <c r="C4908" i="11"/>
  <c r="E4908" i="11"/>
  <c r="F4908" i="11"/>
  <c r="A4909" i="11"/>
  <c r="C4909" i="11"/>
  <c r="E4909" i="11"/>
  <c r="F4909" i="11"/>
  <c r="A4910" i="11"/>
  <c r="C4910" i="11"/>
  <c r="E4910" i="11"/>
  <c r="F4910" i="11"/>
  <c r="A4911" i="11"/>
  <c r="C4911" i="11"/>
  <c r="E4911" i="11"/>
  <c r="F4911" i="11"/>
  <c r="A4912" i="11"/>
  <c r="C4912" i="11"/>
  <c r="E4912" i="11"/>
  <c r="F4912" i="11"/>
  <c r="A4913" i="11"/>
  <c r="C4913" i="11"/>
  <c r="E4913" i="11"/>
  <c r="F4913" i="11"/>
  <c r="A4914" i="11"/>
  <c r="C4914" i="11"/>
  <c r="E4914" i="11"/>
  <c r="F4914" i="11"/>
  <c r="A4915" i="11"/>
  <c r="C4915" i="11"/>
  <c r="E4915" i="11"/>
  <c r="F4915" i="11"/>
  <c r="A4916" i="11"/>
  <c r="C4916" i="11"/>
  <c r="E4916" i="11"/>
  <c r="F4916" i="11"/>
  <c r="A4917" i="11"/>
  <c r="C4917" i="11"/>
  <c r="E4917" i="11"/>
  <c r="F4917" i="11"/>
  <c r="A4918" i="11"/>
  <c r="C4918" i="11"/>
  <c r="E4918" i="11"/>
  <c r="F4918" i="11"/>
  <c r="A4919" i="11"/>
  <c r="C4919" i="11"/>
  <c r="E4919" i="11"/>
  <c r="F4919" i="11"/>
  <c r="A4920" i="11"/>
  <c r="C4920" i="11"/>
  <c r="E4920" i="11"/>
  <c r="F4920" i="11"/>
  <c r="A4921" i="11"/>
  <c r="C4921" i="11"/>
  <c r="E4921" i="11"/>
  <c r="F4921" i="11"/>
  <c r="A4922" i="11"/>
  <c r="C4922" i="11"/>
  <c r="E4922" i="11"/>
  <c r="F4922" i="11"/>
  <c r="A4923" i="11"/>
  <c r="C4923" i="11"/>
  <c r="E4923" i="11"/>
  <c r="F4923" i="11"/>
  <c r="A4924" i="11"/>
  <c r="C4924" i="11"/>
  <c r="E4924" i="11"/>
  <c r="F4924" i="11"/>
  <c r="A4925" i="11"/>
  <c r="C4925" i="11"/>
  <c r="E4925" i="11"/>
  <c r="F4925" i="11"/>
  <c r="A4926" i="11"/>
  <c r="C4926" i="11"/>
  <c r="E4926" i="11"/>
  <c r="F4926" i="11"/>
  <c r="A4927" i="11"/>
  <c r="C4927" i="11"/>
  <c r="E4927" i="11"/>
  <c r="F4927" i="11"/>
  <c r="A4928" i="11"/>
  <c r="C4928" i="11"/>
  <c r="E4928" i="11"/>
  <c r="F4928" i="11"/>
  <c r="A4929" i="11"/>
  <c r="C4929" i="11"/>
  <c r="E4929" i="11"/>
  <c r="F4929" i="11"/>
  <c r="A4930" i="11"/>
  <c r="C4930" i="11"/>
  <c r="E4930" i="11"/>
  <c r="F4930" i="11"/>
  <c r="A4931" i="11"/>
  <c r="C4931" i="11"/>
  <c r="E4931" i="11"/>
  <c r="F4931" i="11"/>
  <c r="A4932" i="11"/>
  <c r="C4932" i="11"/>
  <c r="E4932" i="11"/>
  <c r="F4932" i="11"/>
  <c r="A4933" i="11"/>
  <c r="C4933" i="11"/>
  <c r="E4933" i="11"/>
  <c r="F4933" i="11"/>
  <c r="A4934" i="11"/>
  <c r="C4934" i="11"/>
  <c r="E4934" i="11"/>
  <c r="F4934" i="11"/>
  <c r="A4935" i="11"/>
  <c r="C4935" i="11"/>
  <c r="E4935" i="11"/>
  <c r="F4935" i="11"/>
  <c r="A4936" i="11"/>
  <c r="C4936" i="11"/>
  <c r="E4936" i="11"/>
  <c r="F4936" i="11"/>
  <c r="A4937" i="11"/>
  <c r="C4937" i="11"/>
  <c r="E4937" i="11"/>
  <c r="F4937" i="11"/>
  <c r="A4938" i="11"/>
  <c r="C4938" i="11"/>
  <c r="E4938" i="11"/>
  <c r="F4938" i="11"/>
  <c r="A4939" i="11"/>
  <c r="C4939" i="11"/>
  <c r="E4939" i="11"/>
  <c r="F4939" i="11"/>
  <c r="A4940" i="11"/>
  <c r="C4940" i="11"/>
  <c r="E4940" i="11"/>
  <c r="F4940" i="11"/>
  <c r="A4941" i="11"/>
  <c r="C4941" i="11"/>
  <c r="E4941" i="11"/>
  <c r="F4941" i="11"/>
  <c r="A4942" i="11"/>
  <c r="C4942" i="11"/>
  <c r="E4942" i="11"/>
  <c r="F4942" i="11"/>
  <c r="A4943" i="11"/>
  <c r="C4943" i="11"/>
  <c r="E4943" i="11"/>
  <c r="F4943" i="11"/>
  <c r="A4944" i="11"/>
  <c r="C4944" i="11"/>
  <c r="E4944" i="11"/>
  <c r="F4944" i="11"/>
  <c r="A4945" i="11"/>
  <c r="C4945" i="11"/>
  <c r="E4945" i="11"/>
  <c r="F4945" i="11"/>
  <c r="A4946" i="11"/>
  <c r="C4946" i="11"/>
  <c r="E4946" i="11"/>
  <c r="F4946" i="11"/>
  <c r="A4947" i="11"/>
  <c r="C4947" i="11"/>
  <c r="E4947" i="11"/>
  <c r="F4947" i="11"/>
  <c r="A4948" i="11"/>
  <c r="C4948" i="11"/>
  <c r="E4948" i="11"/>
  <c r="F4948" i="11"/>
  <c r="A4949" i="11"/>
  <c r="C4949" i="11"/>
  <c r="E4949" i="11"/>
  <c r="F4949" i="11"/>
  <c r="A4950" i="11"/>
  <c r="C4950" i="11"/>
  <c r="E4950" i="11"/>
  <c r="F4950" i="11"/>
  <c r="A4951" i="11"/>
  <c r="C4951" i="11"/>
  <c r="E4951" i="11"/>
  <c r="F4951" i="11"/>
  <c r="A4952" i="11"/>
  <c r="C4952" i="11"/>
  <c r="E4952" i="11"/>
  <c r="F4952" i="11"/>
  <c r="A4953" i="11"/>
  <c r="C4953" i="11"/>
  <c r="E4953" i="11"/>
  <c r="F4953" i="11"/>
  <c r="A4954" i="11"/>
  <c r="C4954" i="11"/>
  <c r="E4954" i="11"/>
  <c r="F4954" i="11"/>
  <c r="A4955" i="11"/>
  <c r="C4955" i="11"/>
  <c r="E4955" i="11"/>
  <c r="F4955" i="11"/>
  <c r="A4956" i="11"/>
  <c r="C4956" i="11"/>
  <c r="E4956" i="11"/>
  <c r="F4956" i="11"/>
  <c r="A4957" i="11"/>
  <c r="C4957" i="11"/>
  <c r="E4957" i="11"/>
  <c r="F4957" i="11"/>
  <c r="A4958" i="11"/>
  <c r="C4958" i="11"/>
  <c r="E4958" i="11"/>
  <c r="F4958" i="11"/>
  <c r="A4959" i="11"/>
  <c r="C4959" i="11"/>
  <c r="E4959" i="11"/>
  <c r="F4959" i="11"/>
  <c r="A4960" i="11"/>
  <c r="C4960" i="11"/>
  <c r="E4960" i="11"/>
  <c r="F4960" i="11"/>
  <c r="A4961" i="11"/>
  <c r="C4961" i="11"/>
  <c r="E4961" i="11"/>
  <c r="F4961" i="11"/>
  <c r="A4962" i="11"/>
  <c r="C4962" i="11"/>
  <c r="E4962" i="11"/>
  <c r="F4962" i="11"/>
  <c r="A4963" i="11"/>
  <c r="C4963" i="11"/>
  <c r="E4963" i="11"/>
  <c r="F4963" i="11"/>
  <c r="A4964" i="11"/>
  <c r="C4964" i="11"/>
  <c r="E4964" i="11"/>
  <c r="F4964" i="11"/>
  <c r="A4965" i="11"/>
  <c r="C4965" i="11"/>
  <c r="E4965" i="11"/>
  <c r="F4965" i="11"/>
  <c r="A4966" i="11"/>
  <c r="C4966" i="11"/>
  <c r="E4966" i="11"/>
  <c r="F4966" i="11"/>
  <c r="A4967" i="11"/>
  <c r="C4967" i="11"/>
  <c r="E4967" i="11"/>
  <c r="F4967" i="11"/>
  <c r="A4968" i="11"/>
  <c r="C4968" i="11"/>
  <c r="E4968" i="11"/>
  <c r="F4968" i="11"/>
  <c r="A4969" i="11"/>
  <c r="C4969" i="11"/>
  <c r="E4969" i="11"/>
  <c r="F4969" i="11"/>
  <c r="A4970" i="11"/>
  <c r="C4970" i="11"/>
  <c r="E4970" i="11"/>
  <c r="F4970" i="11"/>
  <c r="A4971" i="11"/>
  <c r="C4971" i="11"/>
  <c r="E4971" i="11"/>
  <c r="F4971" i="11"/>
  <c r="A4972" i="11"/>
  <c r="C4972" i="11"/>
  <c r="E4972" i="11"/>
  <c r="F4972" i="11"/>
  <c r="A4973" i="11"/>
  <c r="C4973" i="11"/>
  <c r="E4973" i="11"/>
  <c r="F4973" i="11"/>
  <c r="A4974" i="11"/>
  <c r="C4974" i="11"/>
  <c r="E4974" i="11"/>
  <c r="F4974" i="11"/>
  <c r="A4975" i="11"/>
  <c r="C4975" i="11"/>
  <c r="E4975" i="11"/>
  <c r="F4975" i="11"/>
  <c r="A4976" i="11"/>
  <c r="C4976" i="11"/>
  <c r="E4976" i="11"/>
  <c r="F4976" i="11"/>
  <c r="A4977" i="11"/>
  <c r="C4977" i="11"/>
  <c r="E4977" i="11"/>
  <c r="F4977" i="11"/>
  <c r="A4978" i="11"/>
  <c r="C4978" i="11"/>
  <c r="E4978" i="11"/>
  <c r="F4978" i="11"/>
  <c r="A4979" i="11"/>
  <c r="C4979" i="11"/>
  <c r="E4979" i="11"/>
  <c r="F4979" i="11"/>
  <c r="A4980" i="11"/>
  <c r="C4980" i="11"/>
  <c r="E4980" i="11"/>
  <c r="F4980" i="11"/>
  <c r="A4981" i="11"/>
  <c r="C4981" i="11"/>
  <c r="E4981" i="11"/>
  <c r="F4981" i="11"/>
  <c r="A4982" i="11"/>
  <c r="C4982" i="11"/>
  <c r="E4982" i="11"/>
  <c r="F4982" i="11"/>
  <c r="A4983" i="11"/>
  <c r="C4983" i="11"/>
  <c r="E4983" i="11"/>
  <c r="F4983" i="11"/>
  <c r="A4984" i="11"/>
  <c r="C4984" i="11"/>
  <c r="E4984" i="11"/>
  <c r="F4984" i="11"/>
  <c r="A4985" i="11"/>
  <c r="C4985" i="11"/>
  <c r="E4985" i="11"/>
  <c r="F4985" i="11"/>
  <c r="A4986" i="11"/>
  <c r="C4986" i="11"/>
  <c r="E4986" i="11"/>
  <c r="F4986" i="11"/>
  <c r="A4987" i="11"/>
  <c r="C4987" i="11"/>
  <c r="E4987" i="11"/>
  <c r="F4987" i="11"/>
  <c r="A4988" i="11"/>
  <c r="C4988" i="11"/>
  <c r="E4988" i="11"/>
  <c r="F4988" i="11"/>
  <c r="A4989" i="11"/>
  <c r="C4989" i="11"/>
  <c r="E4989" i="11"/>
  <c r="F4989" i="11"/>
  <c r="A4990" i="11"/>
  <c r="C4990" i="11"/>
  <c r="E4990" i="11"/>
  <c r="F4990" i="11"/>
  <c r="A4991" i="11"/>
  <c r="C4991" i="11"/>
  <c r="E4991" i="11"/>
  <c r="F4991" i="11"/>
  <c r="A4992" i="11"/>
  <c r="C4992" i="11"/>
  <c r="E4992" i="11"/>
  <c r="F4992" i="11"/>
  <c r="A4993" i="11"/>
  <c r="C4993" i="11"/>
  <c r="E4993" i="11"/>
  <c r="F4993" i="11"/>
  <c r="A4994" i="11"/>
  <c r="C4994" i="11"/>
  <c r="E4994" i="11"/>
  <c r="F4994" i="11"/>
  <c r="A4995" i="11"/>
  <c r="C4995" i="11"/>
  <c r="E4995" i="11"/>
  <c r="F4995" i="11"/>
  <c r="A4996" i="11"/>
  <c r="C4996" i="11"/>
  <c r="E4996" i="11"/>
  <c r="F4996" i="11"/>
  <c r="A4997" i="11"/>
  <c r="C4997" i="11"/>
  <c r="E4997" i="11"/>
  <c r="F4997" i="11"/>
  <c r="A4998" i="11"/>
  <c r="C4998" i="11"/>
  <c r="E4998" i="11"/>
  <c r="F4998" i="11"/>
  <c r="A4999" i="11"/>
  <c r="C4999" i="11"/>
  <c r="E4999" i="11"/>
  <c r="F4999" i="11"/>
  <c r="A5000" i="11"/>
  <c r="C5000" i="11"/>
  <c r="E5000" i="11"/>
  <c r="F5000" i="11"/>
  <c r="A5001" i="11"/>
  <c r="C5001" i="11"/>
  <c r="E5001" i="11"/>
  <c r="F5001" i="11"/>
  <c r="A5002" i="11"/>
  <c r="C5002" i="11"/>
  <c r="E5002" i="11"/>
  <c r="F5002" i="11"/>
  <c r="A5003" i="11"/>
  <c r="C5003" i="11"/>
  <c r="E5003" i="11"/>
  <c r="F5003" i="11"/>
  <c r="A5004" i="11"/>
  <c r="C5004" i="11"/>
  <c r="E5004" i="11"/>
  <c r="F5004" i="11"/>
  <c r="A5005" i="11"/>
  <c r="C5005" i="11"/>
  <c r="E5005" i="11"/>
  <c r="F5005" i="11"/>
  <c r="A5006" i="11"/>
  <c r="C5006" i="11"/>
  <c r="E5006" i="11"/>
  <c r="F5006" i="11"/>
  <c r="A5007" i="11"/>
  <c r="C5007" i="11"/>
  <c r="E5007" i="11"/>
  <c r="F5007" i="11"/>
  <c r="A5008" i="11"/>
  <c r="C5008" i="11"/>
  <c r="E5008" i="11"/>
  <c r="F5008" i="11"/>
  <c r="A5009" i="11"/>
  <c r="C5009" i="11"/>
  <c r="E5009" i="11"/>
  <c r="F5009" i="11"/>
  <c r="A5010" i="11"/>
  <c r="C5010" i="11"/>
  <c r="E5010" i="11"/>
  <c r="F5010" i="11"/>
  <c r="A5011" i="11"/>
  <c r="C5011" i="11"/>
  <c r="E5011" i="11"/>
  <c r="F5011" i="11"/>
  <c r="A5012" i="11"/>
  <c r="C5012" i="11"/>
  <c r="E5012" i="11"/>
  <c r="F5012" i="11"/>
  <c r="A5013" i="11"/>
  <c r="C5013" i="11"/>
  <c r="E5013" i="11"/>
  <c r="F5013" i="11"/>
  <c r="A5014" i="11"/>
  <c r="C5014" i="11"/>
  <c r="E5014" i="11"/>
  <c r="F5014" i="11"/>
  <c r="A5015" i="11"/>
  <c r="C5015" i="11"/>
  <c r="E5015" i="11"/>
  <c r="F5015" i="11"/>
  <c r="A5016" i="11"/>
  <c r="C5016" i="11"/>
  <c r="E5016" i="11"/>
  <c r="F5016" i="11"/>
  <c r="A5017" i="11"/>
  <c r="C5017" i="11"/>
  <c r="E5017" i="11"/>
  <c r="F5017" i="11"/>
  <c r="A5018" i="11"/>
  <c r="C5018" i="11"/>
  <c r="E5018" i="11"/>
  <c r="F5018" i="11"/>
  <c r="A5019" i="11"/>
  <c r="C5019" i="11"/>
  <c r="E5019" i="11"/>
  <c r="F5019" i="11"/>
  <c r="A5020" i="11"/>
  <c r="C5020" i="11"/>
  <c r="E5020" i="11"/>
  <c r="F5020" i="11"/>
  <c r="A5021" i="11"/>
  <c r="C5021" i="11"/>
  <c r="E5021" i="11"/>
  <c r="F5021" i="11"/>
  <c r="A5022" i="11"/>
  <c r="C5022" i="11"/>
  <c r="E5022" i="11"/>
  <c r="F5022" i="11"/>
  <c r="A5023" i="11"/>
  <c r="C5023" i="11"/>
  <c r="E5023" i="11"/>
  <c r="F5023" i="11"/>
  <c r="A5024" i="11"/>
  <c r="C5024" i="11"/>
  <c r="E5024" i="11"/>
  <c r="F5024" i="11"/>
  <c r="A5025" i="11"/>
  <c r="C5025" i="11"/>
  <c r="E5025" i="11"/>
  <c r="F5025" i="11"/>
  <c r="A5026" i="11"/>
  <c r="C5026" i="11"/>
  <c r="E5026" i="11"/>
  <c r="F5026" i="11"/>
  <c r="A5027" i="11"/>
  <c r="C5027" i="11"/>
  <c r="E5027" i="11"/>
  <c r="F5027" i="11"/>
  <c r="A5028" i="11"/>
  <c r="C5028" i="11"/>
  <c r="E5028" i="11"/>
  <c r="F5028" i="11"/>
  <c r="A5029" i="11"/>
  <c r="C5029" i="11"/>
  <c r="E5029" i="11"/>
  <c r="F5029" i="11"/>
  <c r="A5030" i="11"/>
  <c r="C5030" i="11"/>
  <c r="E5030" i="11"/>
  <c r="F5030" i="11"/>
  <c r="A5031" i="11"/>
  <c r="C5031" i="11"/>
  <c r="E5031" i="11"/>
  <c r="F5031" i="11"/>
  <c r="A5032" i="11"/>
  <c r="C5032" i="11"/>
  <c r="E5032" i="11"/>
  <c r="F5032" i="11"/>
  <c r="A5033" i="11"/>
  <c r="C5033" i="11"/>
  <c r="E5033" i="11"/>
  <c r="F5033" i="11"/>
  <c r="A5034" i="11"/>
  <c r="C5034" i="11"/>
  <c r="E5034" i="11"/>
  <c r="F5034" i="11"/>
  <c r="A5035" i="11"/>
  <c r="C5035" i="11"/>
  <c r="E5035" i="11"/>
  <c r="F5035" i="11"/>
  <c r="A5036" i="11"/>
  <c r="C5036" i="11"/>
  <c r="E5036" i="11"/>
  <c r="F5036" i="11"/>
  <c r="A5037" i="11"/>
  <c r="C5037" i="11"/>
  <c r="E5037" i="11"/>
  <c r="F5037" i="11"/>
  <c r="A5038" i="11"/>
  <c r="C5038" i="11"/>
  <c r="E5038" i="11"/>
  <c r="F5038" i="11"/>
  <c r="A5039" i="11"/>
  <c r="C5039" i="11"/>
  <c r="E5039" i="11"/>
  <c r="F5039" i="11"/>
  <c r="A5040" i="11"/>
  <c r="C5040" i="11"/>
  <c r="E5040" i="11"/>
  <c r="F5040" i="11"/>
  <c r="A5041" i="11"/>
  <c r="C5041" i="11"/>
  <c r="E5041" i="11"/>
  <c r="F5041" i="11"/>
  <c r="A5042" i="11"/>
  <c r="C5042" i="11"/>
  <c r="E5042" i="11"/>
  <c r="F5042" i="11"/>
  <c r="A5043" i="11"/>
  <c r="C5043" i="11"/>
  <c r="E5043" i="11"/>
  <c r="F5043" i="11"/>
  <c r="A5044" i="11"/>
  <c r="C5044" i="11"/>
  <c r="E5044" i="11"/>
  <c r="F5044" i="11"/>
  <c r="A5045" i="11"/>
  <c r="C5045" i="11"/>
  <c r="E5045" i="11"/>
  <c r="F5045" i="11"/>
  <c r="A5046" i="11"/>
  <c r="C5046" i="11"/>
  <c r="E5046" i="11"/>
  <c r="F5046" i="11"/>
  <c r="A5047" i="11"/>
  <c r="C5047" i="11"/>
  <c r="E5047" i="11"/>
  <c r="F5047" i="11"/>
  <c r="A5048" i="11"/>
  <c r="C5048" i="11"/>
  <c r="E5048" i="11"/>
  <c r="F5048" i="11"/>
  <c r="A5049" i="11"/>
  <c r="C5049" i="11"/>
  <c r="E5049" i="11"/>
  <c r="F5049" i="11"/>
  <c r="A5050" i="11"/>
  <c r="C5050" i="11"/>
  <c r="E5050" i="11"/>
  <c r="F5050" i="11"/>
  <c r="A5051" i="11"/>
  <c r="C5051" i="11"/>
  <c r="E5051" i="11"/>
  <c r="F5051" i="11"/>
  <c r="A5052" i="11"/>
  <c r="C5052" i="11"/>
  <c r="E5052" i="11"/>
  <c r="F5052" i="11"/>
  <c r="A5053" i="11"/>
  <c r="C5053" i="11"/>
  <c r="E5053" i="11"/>
  <c r="F5053" i="11"/>
  <c r="A5054" i="11"/>
  <c r="C5054" i="11"/>
  <c r="E5054" i="11"/>
  <c r="F5054" i="11"/>
  <c r="A5055" i="11"/>
  <c r="C5055" i="11"/>
  <c r="E5055" i="11"/>
  <c r="F5055" i="11"/>
  <c r="A5056" i="11"/>
  <c r="C5056" i="11"/>
  <c r="E5056" i="11"/>
  <c r="F5056" i="11"/>
  <c r="A5057" i="11"/>
  <c r="C5057" i="11"/>
  <c r="E5057" i="11"/>
  <c r="F5057" i="11"/>
  <c r="A5058" i="11"/>
  <c r="C5058" i="11"/>
  <c r="E5058" i="11"/>
  <c r="F5058" i="11"/>
  <c r="A5059" i="11"/>
  <c r="C5059" i="11"/>
  <c r="E5059" i="11"/>
  <c r="F5059" i="11"/>
  <c r="A5060" i="11"/>
  <c r="C5060" i="11"/>
  <c r="E5060" i="11"/>
  <c r="F5060" i="11"/>
  <c r="A5061" i="11"/>
  <c r="C5061" i="11"/>
  <c r="E5061" i="11"/>
  <c r="F5061" i="11"/>
  <c r="A5062" i="11"/>
  <c r="C5062" i="11"/>
  <c r="E5062" i="11"/>
  <c r="F5062" i="11"/>
  <c r="A5063" i="11"/>
  <c r="C5063" i="11"/>
  <c r="E5063" i="11"/>
  <c r="F5063" i="11"/>
  <c r="A5064" i="11"/>
  <c r="C5064" i="11"/>
  <c r="E5064" i="11"/>
  <c r="F5064" i="11"/>
  <c r="A5065" i="11"/>
  <c r="C5065" i="11"/>
  <c r="E5065" i="11"/>
  <c r="F5065" i="11"/>
  <c r="A5066" i="11"/>
  <c r="C5066" i="11"/>
  <c r="E5066" i="11"/>
  <c r="F5066" i="11"/>
  <c r="A5067" i="11"/>
  <c r="C5067" i="11"/>
  <c r="E5067" i="11"/>
  <c r="F5067" i="11"/>
  <c r="A5068" i="11"/>
  <c r="C5068" i="11"/>
  <c r="E5068" i="11"/>
  <c r="F5068" i="11"/>
  <c r="A5069" i="11"/>
  <c r="C5069" i="11"/>
  <c r="E5069" i="11"/>
  <c r="F5069" i="11"/>
  <c r="A5070" i="11"/>
  <c r="C5070" i="11"/>
  <c r="E5070" i="11"/>
  <c r="F5070" i="11"/>
  <c r="A5071" i="11"/>
  <c r="C5071" i="11"/>
  <c r="E5071" i="11"/>
  <c r="F5071" i="11"/>
  <c r="A5072" i="11"/>
  <c r="C5072" i="11"/>
  <c r="E5072" i="11"/>
  <c r="F5072" i="11"/>
  <c r="A5073" i="11"/>
  <c r="C5073" i="11"/>
  <c r="E5073" i="11"/>
  <c r="F5073" i="11"/>
  <c r="A5074" i="11"/>
  <c r="C5074" i="11"/>
  <c r="E5074" i="11"/>
  <c r="F5074" i="11"/>
  <c r="A5075" i="11"/>
  <c r="C5075" i="11"/>
  <c r="E5075" i="11"/>
  <c r="F5075" i="11"/>
  <c r="A5076" i="11"/>
  <c r="C5076" i="11"/>
  <c r="E5076" i="11"/>
  <c r="F5076" i="11"/>
  <c r="A5077" i="11"/>
  <c r="C5077" i="11"/>
  <c r="E5077" i="11"/>
  <c r="F5077" i="11"/>
  <c r="A5078" i="11"/>
  <c r="C5078" i="11"/>
  <c r="E5078" i="11"/>
  <c r="F5078" i="11"/>
  <c r="A5079" i="11"/>
  <c r="C5079" i="11"/>
  <c r="E5079" i="11"/>
  <c r="F5079" i="11"/>
  <c r="A5080" i="11"/>
  <c r="C5080" i="11"/>
  <c r="E5080" i="11"/>
  <c r="F5080" i="11"/>
  <c r="A5081" i="11"/>
  <c r="C5081" i="11"/>
  <c r="E5081" i="11"/>
  <c r="F5081" i="11"/>
  <c r="A5082" i="11"/>
  <c r="C5082" i="11"/>
  <c r="E5082" i="11"/>
  <c r="F5082" i="11"/>
  <c r="A5083" i="11"/>
  <c r="C5083" i="11"/>
  <c r="E5083" i="11"/>
  <c r="F5083" i="11"/>
  <c r="A5084" i="11"/>
  <c r="C5084" i="11"/>
  <c r="E5084" i="11"/>
  <c r="F5084" i="11"/>
  <c r="A5085" i="11"/>
  <c r="C5085" i="11"/>
  <c r="E5085" i="11"/>
  <c r="F5085" i="11"/>
  <c r="A5086" i="11"/>
  <c r="C5086" i="11"/>
  <c r="E5086" i="11"/>
  <c r="F5086" i="11"/>
  <c r="A5087" i="11"/>
  <c r="C5087" i="11"/>
  <c r="E5087" i="11"/>
  <c r="F5087" i="11"/>
  <c r="A5088" i="11"/>
  <c r="C5088" i="11"/>
  <c r="E5088" i="11"/>
  <c r="F5088" i="11"/>
  <c r="A5089" i="11"/>
  <c r="C5089" i="11"/>
  <c r="E5089" i="11"/>
  <c r="F5089" i="11"/>
  <c r="A5090" i="11"/>
  <c r="C5090" i="11"/>
  <c r="E5090" i="11"/>
  <c r="F5090" i="11"/>
  <c r="A5091" i="11"/>
  <c r="C5091" i="11"/>
  <c r="E5091" i="11"/>
  <c r="F5091" i="11"/>
  <c r="A5092" i="11"/>
  <c r="C5092" i="11"/>
  <c r="E5092" i="11"/>
  <c r="F5092" i="11"/>
  <c r="A5093" i="11"/>
  <c r="C5093" i="11"/>
  <c r="E5093" i="11"/>
  <c r="F5093" i="11"/>
  <c r="A5094" i="11"/>
  <c r="C5094" i="11"/>
  <c r="E5094" i="11"/>
  <c r="F5094" i="11"/>
  <c r="A5095" i="11"/>
  <c r="C5095" i="11"/>
  <c r="E5095" i="11"/>
  <c r="F5095" i="11"/>
  <c r="A5096" i="11"/>
  <c r="C5096" i="11"/>
  <c r="E5096" i="11"/>
  <c r="F5096" i="11"/>
  <c r="A5097" i="11"/>
  <c r="C5097" i="11"/>
  <c r="E5097" i="11"/>
  <c r="F5097" i="11"/>
  <c r="A5098" i="11"/>
  <c r="C5098" i="11"/>
  <c r="E5098" i="11"/>
  <c r="F5098" i="11"/>
  <c r="A5099" i="11"/>
  <c r="C5099" i="11"/>
  <c r="E5099" i="11"/>
  <c r="F5099" i="11"/>
  <c r="A5100" i="11"/>
  <c r="C5100" i="11"/>
  <c r="E5100" i="11"/>
  <c r="F5100" i="11"/>
  <c r="A5101" i="11"/>
  <c r="C5101" i="11"/>
  <c r="E5101" i="11"/>
  <c r="F5101" i="11"/>
  <c r="A5102" i="11"/>
  <c r="C5102" i="11"/>
  <c r="E5102" i="11"/>
  <c r="F5102" i="11"/>
  <c r="A5103" i="11"/>
  <c r="C5103" i="11"/>
  <c r="E5103" i="11"/>
  <c r="F5103" i="11"/>
  <c r="A5104" i="11"/>
  <c r="C5104" i="11"/>
  <c r="E5104" i="11"/>
  <c r="F5104" i="11"/>
  <c r="A5105" i="11"/>
  <c r="C5105" i="11"/>
  <c r="E5105" i="11"/>
  <c r="F5105" i="11"/>
  <c r="A5106" i="11"/>
  <c r="C5106" i="11"/>
  <c r="E5106" i="11"/>
  <c r="F5106" i="11"/>
  <c r="A5107" i="11"/>
  <c r="C5107" i="11"/>
  <c r="E5107" i="11"/>
  <c r="F5107" i="11"/>
  <c r="A5108" i="11"/>
  <c r="C5108" i="11"/>
  <c r="E5108" i="11"/>
  <c r="F5108" i="11"/>
  <c r="A5109" i="11"/>
  <c r="C5109" i="11"/>
  <c r="E5109" i="11"/>
  <c r="F5109" i="11"/>
  <c r="A5110" i="11"/>
  <c r="C5110" i="11"/>
  <c r="E5110" i="11"/>
  <c r="F5110" i="11"/>
  <c r="A5111" i="11"/>
  <c r="C5111" i="11"/>
  <c r="E5111" i="11"/>
  <c r="F5111" i="11"/>
  <c r="A5112" i="11"/>
  <c r="C5112" i="11"/>
  <c r="E5112" i="11"/>
  <c r="F5112" i="11"/>
  <c r="A5113" i="11"/>
  <c r="C5113" i="11"/>
  <c r="E5113" i="11"/>
  <c r="F5113" i="11"/>
  <c r="A5114" i="11"/>
  <c r="C5114" i="11"/>
  <c r="E5114" i="11"/>
  <c r="F5114" i="11"/>
  <c r="A5115" i="11"/>
  <c r="C5115" i="11"/>
  <c r="E5115" i="11"/>
  <c r="F5115" i="11"/>
  <c r="A5116" i="11"/>
  <c r="C5116" i="11"/>
  <c r="E5116" i="11"/>
  <c r="F5116" i="11"/>
  <c r="A5117" i="11"/>
  <c r="C5117" i="11"/>
  <c r="E5117" i="11"/>
  <c r="F5117" i="11"/>
  <c r="A5118" i="11"/>
  <c r="C5118" i="11"/>
  <c r="E5118" i="11"/>
  <c r="F5118" i="11"/>
  <c r="A5119" i="11"/>
  <c r="C5119" i="11"/>
  <c r="E5119" i="11"/>
  <c r="F5119" i="11"/>
  <c r="A5120" i="11"/>
  <c r="C5120" i="11"/>
  <c r="E5120" i="11"/>
  <c r="F5120" i="11"/>
  <c r="A5121" i="11"/>
  <c r="C5121" i="11"/>
  <c r="E5121" i="11"/>
  <c r="F5121" i="11"/>
  <c r="A5122" i="11"/>
  <c r="C5122" i="11"/>
  <c r="E5122" i="11"/>
  <c r="F5122" i="11"/>
  <c r="A5123" i="11"/>
  <c r="C5123" i="11"/>
  <c r="E5123" i="11"/>
  <c r="F5123" i="11"/>
  <c r="A5124" i="11"/>
  <c r="C5124" i="11"/>
  <c r="E5124" i="11"/>
  <c r="F5124" i="11"/>
  <c r="A5125" i="11"/>
  <c r="C5125" i="11"/>
  <c r="E5125" i="11"/>
  <c r="F5125" i="11"/>
  <c r="A5126" i="11"/>
  <c r="C5126" i="11"/>
  <c r="E5126" i="11"/>
  <c r="F5126" i="11"/>
  <c r="A5127" i="11"/>
  <c r="C5127" i="11"/>
  <c r="E5127" i="11"/>
  <c r="F5127" i="11"/>
  <c r="A5128" i="11"/>
  <c r="C5128" i="11"/>
  <c r="E5128" i="11"/>
  <c r="F5128" i="11"/>
  <c r="A5129" i="11"/>
  <c r="C5129" i="11"/>
  <c r="E5129" i="11"/>
  <c r="F5129" i="11"/>
  <c r="A5130" i="11"/>
  <c r="C5130" i="11"/>
  <c r="E5130" i="11"/>
  <c r="F5130" i="11"/>
  <c r="A5131" i="11"/>
  <c r="C5131" i="11"/>
  <c r="E5131" i="11"/>
  <c r="F5131" i="11"/>
  <c r="A5132" i="11"/>
  <c r="C5132" i="11"/>
  <c r="E5132" i="11"/>
  <c r="F5132" i="11"/>
  <c r="A5133" i="11"/>
  <c r="C5133" i="11"/>
  <c r="E5133" i="11"/>
  <c r="F5133" i="11"/>
  <c r="A5134" i="11"/>
  <c r="C5134" i="11"/>
  <c r="E5134" i="11"/>
  <c r="F5134" i="11"/>
  <c r="A5135" i="11"/>
  <c r="C5135" i="11"/>
  <c r="E5135" i="11"/>
  <c r="F5135" i="11"/>
  <c r="A5136" i="11"/>
  <c r="C5136" i="11"/>
  <c r="E5136" i="11"/>
  <c r="F5136" i="11"/>
  <c r="A5137" i="11"/>
  <c r="C5137" i="11"/>
  <c r="E5137" i="11"/>
  <c r="F5137" i="11"/>
  <c r="A5138" i="11"/>
  <c r="C5138" i="11"/>
  <c r="E5138" i="11"/>
  <c r="F5138" i="11"/>
  <c r="A5139" i="11"/>
  <c r="C5139" i="11"/>
  <c r="E5139" i="11"/>
  <c r="F5139" i="11"/>
  <c r="A5140" i="11"/>
  <c r="C5140" i="11"/>
  <c r="E5140" i="11"/>
  <c r="F5140" i="11"/>
  <c r="A5141" i="11"/>
  <c r="C5141" i="11"/>
  <c r="E5141" i="11"/>
  <c r="F5141" i="11"/>
  <c r="A5142" i="11"/>
  <c r="C5142" i="11"/>
  <c r="E5142" i="11"/>
  <c r="F5142" i="11"/>
  <c r="A5143" i="11"/>
  <c r="C5143" i="11"/>
  <c r="E5143" i="11"/>
  <c r="F5143" i="11"/>
  <c r="A5144" i="11"/>
  <c r="C5144" i="11"/>
  <c r="E5144" i="11"/>
  <c r="F5144" i="11"/>
  <c r="A5145" i="11"/>
  <c r="C5145" i="11"/>
  <c r="E5145" i="11"/>
  <c r="F5145" i="11"/>
  <c r="A5146" i="11"/>
  <c r="C5146" i="11"/>
  <c r="E5146" i="11"/>
  <c r="F5146" i="11"/>
  <c r="A5147" i="11"/>
  <c r="C5147" i="11"/>
  <c r="E5147" i="11"/>
  <c r="F5147" i="11"/>
  <c r="A5148" i="11"/>
  <c r="C5148" i="11"/>
  <c r="E5148" i="11"/>
  <c r="F5148" i="11"/>
  <c r="A5149" i="11"/>
  <c r="C5149" i="11"/>
  <c r="E5149" i="11"/>
  <c r="F5149" i="11"/>
  <c r="A5150" i="11"/>
  <c r="C5150" i="11"/>
  <c r="E5150" i="11"/>
  <c r="F5150" i="11"/>
  <c r="A5151" i="11"/>
  <c r="C5151" i="11"/>
  <c r="E5151" i="11"/>
  <c r="F5151" i="11"/>
  <c r="A5152" i="11"/>
  <c r="C5152" i="11"/>
  <c r="E5152" i="11"/>
  <c r="F5152" i="11"/>
  <c r="A5153" i="11"/>
  <c r="C5153" i="11"/>
  <c r="E5153" i="11"/>
  <c r="F5153" i="11"/>
  <c r="A5154" i="11"/>
  <c r="C5154" i="11"/>
  <c r="E5154" i="11"/>
  <c r="F5154" i="11"/>
  <c r="A5155" i="11"/>
  <c r="C5155" i="11"/>
  <c r="E5155" i="11"/>
  <c r="F5155" i="11"/>
  <c r="A5156" i="11"/>
  <c r="C5156" i="11"/>
  <c r="E5156" i="11"/>
  <c r="F5156" i="11"/>
  <c r="A5157" i="11"/>
  <c r="C5157" i="11"/>
  <c r="E5157" i="11"/>
  <c r="F5157" i="11"/>
  <c r="A5158" i="11"/>
  <c r="C5158" i="11"/>
  <c r="E5158" i="11"/>
  <c r="F5158" i="11"/>
  <c r="A5159" i="11"/>
  <c r="C5159" i="11"/>
  <c r="E5159" i="11"/>
  <c r="F5159" i="11"/>
  <c r="A5160" i="11"/>
  <c r="C5160" i="11"/>
  <c r="E5160" i="11"/>
  <c r="F5160" i="11"/>
  <c r="A5161" i="11"/>
  <c r="C5161" i="11"/>
  <c r="E5161" i="11"/>
  <c r="F5161" i="11"/>
  <c r="A5162" i="11"/>
  <c r="C5162" i="11"/>
  <c r="E5162" i="11"/>
  <c r="F5162" i="11"/>
  <c r="A5163" i="11"/>
  <c r="C5163" i="11"/>
  <c r="E5163" i="11"/>
  <c r="F5163" i="11"/>
  <c r="A5164" i="11"/>
  <c r="C5164" i="11"/>
  <c r="E5164" i="11"/>
  <c r="F5164" i="11"/>
  <c r="A5165" i="11"/>
  <c r="C5165" i="11"/>
  <c r="E5165" i="11"/>
  <c r="F5165" i="11"/>
  <c r="A5166" i="11"/>
  <c r="C5166" i="11"/>
  <c r="E5166" i="11"/>
  <c r="F5166" i="11"/>
  <c r="A5167" i="11"/>
  <c r="C5167" i="11"/>
  <c r="E5167" i="11"/>
  <c r="F5167" i="11"/>
  <c r="A5168" i="11"/>
  <c r="C5168" i="11"/>
  <c r="E5168" i="11"/>
  <c r="F5168" i="11"/>
  <c r="A5169" i="11"/>
  <c r="C5169" i="11"/>
  <c r="E5169" i="11"/>
  <c r="F5169" i="11"/>
  <c r="A5170" i="11"/>
  <c r="C5170" i="11"/>
  <c r="E5170" i="11"/>
  <c r="F5170" i="11"/>
  <c r="A5171" i="11"/>
  <c r="C5171" i="11"/>
  <c r="E5171" i="11"/>
  <c r="F5171" i="11"/>
  <c r="A5172" i="11"/>
  <c r="C5172" i="11"/>
  <c r="E5172" i="11"/>
  <c r="F5172" i="11"/>
  <c r="A5173" i="11"/>
  <c r="C5173" i="11"/>
  <c r="E5173" i="11"/>
  <c r="F5173" i="11"/>
  <c r="A5174" i="11"/>
  <c r="C5174" i="11"/>
  <c r="E5174" i="11"/>
  <c r="F5174" i="11"/>
  <c r="A5175" i="11"/>
  <c r="C5175" i="11"/>
  <c r="E5175" i="11"/>
  <c r="F5175" i="11"/>
  <c r="A5176" i="11"/>
  <c r="C5176" i="11"/>
  <c r="E5176" i="11"/>
  <c r="F5176" i="11"/>
  <c r="A5177" i="11"/>
  <c r="C5177" i="11"/>
  <c r="E5177" i="11"/>
  <c r="F5177" i="11"/>
  <c r="A5178" i="11"/>
  <c r="C5178" i="11"/>
  <c r="E5178" i="11"/>
  <c r="F5178" i="11"/>
  <c r="A5179" i="11"/>
  <c r="C5179" i="11"/>
  <c r="E5179" i="11"/>
  <c r="F5179" i="11"/>
  <c r="A5180" i="11"/>
  <c r="C5180" i="11"/>
  <c r="E5180" i="11"/>
  <c r="F5180" i="11"/>
  <c r="A5181" i="11"/>
  <c r="C5181" i="11"/>
  <c r="E5181" i="11"/>
  <c r="F5181" i="11"/>
  <c r="A5182" i="11"/>
  <c r="C5182" i="11"/>
  <c r="E5182" i="11"/>
  <c r="F5182" i="11"/>
  <c r="A5183" i="11"/>
  <c r="C5183" i="11"/>
  <c r="E5183" i="11"/>
  <c r="F5183" i="11"/>
  <c r="A5184" i="11"/>
  <c r="C5184" i="11"/>
  <c r="E5184" i="11"/>
  <c r="F5184" i="11"/>
  <c r="A5185" i="11"/>
  <c r="C5185" i="11"/>
  <c r="E5185" i="11"/>
  <c r="F5185" i="11"/>
  <c r="A5186" i="11"/>
  <c r="C5186" i="11"/>
  <c r="E5186" i="11"/>
  <c r="F5186" i="11"/>
  <c r="A5187" i="11"/>
  <c r="C5187" i="11"/>
  <c r="E5187" i="11"/>
  <c r="F5187" i="11"/>
  <c r="A5188" i="11"/>
  <c r="C5188" i="11"/>
  <c r="E5188" i="11"/>
  <c r="F5188" i="11"/>
  <c r="A5189" i="11"/>
  <c r="C5189" i="11"/>
  <c r="E5189" i="11"/>
  <c r="F5189" i="11"/>
  <c r="A5190" i="11"/>
  <c r="C5190" i="11"/>
  <c r="E5190" i="11"/>
  <c r="F5190" i="11"/>
  <c r="A5191" i="11"/>
  <c r="C5191" i="11"/>
  <c r="E5191" i="11"/>
  <c r="F5191" i="11"/>
  <c r="A5192" i="11"/>
  <c r="C5192" i="11"/>
  <c r="E5192" i="11"/>
  <c r="F5192" i="11"/>
  <c r="A5193" i="11"/>
  <c r="C5193" i="11"/>
  <c r="E5193" i="11"/>
  <c r="F5193" i="11"/>
  <c r="A5194" i="11"/>
  <c r="C5194" i="11"/>
  <c r="E5194" i="11"/>
  <c r="F5194" i="11"/>
  <c r="A5195" i="11"/>
  <c r="C5195" i="11"/>
  <c r="E5195" i="11"/>
  <c r="F5195" i="11"/>
  <c r="A5196" i="11"/>
  <c r="C5196" i="11"/>
  <c r="E5196" i="11"/>
  <c r="F5196" i="11"/>
  <c r="A5197" i="11"/>
  <c r="C5197" i="11"/>
  <c r="E5197" i="11"/>
  <c r="F5197" i="11"/>
  <c r="A5198" i="11"/>
  <c r="C5198" i="11"/>
  <c r="E5198" i="11"/>
  <c r="F5198" i="11"/>
  <c r="A5199" i="11"/>
  <c r="C5199" i="11"/>
  <c r="E5199" i="11"/>
  <c r="F5199" i="11"/>
  <c r="A5200" i="11"/>
  <c r="C5200" i="11"/>
  <c r="E5200" i="11"/>
  <c r="F5200" i="11"/>
  <c r="A5201" i="11"/>
  <c r="C5201" i="11"/>
  <c r="E5201" i="11"/>
  <c r="F5201" i="11"/>
  <c r="A5202" i="11"/>
  <c r="C5202" i="11"/>
  <c r="E5202" i="11"/>
  <c r="F5202" i="11"/>
  <c r="A5203" i="11"/>
  <c r="C5203" i="11"/>
  <c r="E5203" i="11"/>
  <c r="F5203" i="11"/>
  <c r="A5204" i="11"/>
  <c r="C5204" i="11"/>
  <c r="E5204" i="11"/>
  <c r="F5204" i="11"/>
  <c r="A5205" i="11"/>
  <c r="C5205" i="11"/>
  <c r="E5205" i="11"/>
  <c r="F5205" i="11"/>
  <c r="A5206" i="11"/>
  <c r="C5206" i="11"/>
  <c r="E5206" i="11"/>
  <c r="F5206" i="11"/>
  <c r="A5207" i="11"/>
  <c r="C5207" i="11"/>
  <c r="E5207" i="11"/>
  <c r="F5207" i="11"/>
  <c r="A5208" i="11"/>
  <c r="C5208" i="11"/>
  <c r="E5208" i="11"/>
  <c r="F5208" i="11"/>
  <c r="A5209" i="11"/>
  <c r="C5209" i="11"/>
  <c r="E5209" i="11"/>
  <c r="F5209" i="11"/>
  <c r="A5210" i="11"/>
  <c r="C5210" i="11"/>
  <c r="E5210" i="11"/>
  <c r="F5210" i="11"/>
  <c r="A5211" i="11"/>
  <c r="C5211" i="11"/>
  <c r="E5211" i="11"/>
  <c r="F5211" i="11"/>
  <c r="A5212" i="11"/>
  <c r="C5212" i="11"/>
  <c r="E5212" i="11"/>
  <c r="F5212" i="11"/>
  <c r="A5213" i="11"/>
  <c r="C5213" i="11"/>
  <c r="E5213" i="11"/>
  <c r="F5213" i="11"/>
  <c r="A5214" i="11"/>
  <c r="C5214" i="11"/>
  <c r="E5214" i="11"/>
  <c r="F5214" i="11"/>
  <c r="A5215" i="11"/>
  <c r="C5215" i="11"/>
  <c r="E5215" i="11"/>
  <c r="F5215" i="11"/>
  <c r="A5216" i="11"/>
  <c r="C5216" i="11"/>
  <c r="E5216" i="11"/>
  <c r="F5216" i="11"/>
  <c r="A5217" i="11"/>
  <c r="C5217" i="11"/>
  <c r="E5217" i="11"/>
  <c r="F5217" i="11"/>
  <c r="A5218" i="11"/>
  <c r="C5218" i="11"/>
  <c r="E5218" i="11"/>
  <c r="F5218" i="11"/>
  <c r="A5219" i="11"/>
  <c r="C5219" i="11"/>
  <c r="E5219" i="11"/>
  <c r="F5219" i="11"/>
  <c r="A5220" i="11"/>
  <c r="C5220" i="11"/>
  <c r="E5220" i="11"/>
  <c r="F5220" i="11"/>
  <c r="A5221" i="11"/>
  <c r="C5221" i="11"/>
  <c r="E5221" i="11"/>
  <c r="F5221" i="11"/>
  <c r="A5222" i="11"/>
  <c r="C5222" i="11"/>
  <c r="E5222" i="11"/>
  <c r="F5222" i="11"/>
  <c r="A5223" i="11"/>
  <c r="C5223" i="11"/>
  <c r="E5223" i="11"/>
  <c r="F5223" i="11"/>
  <c r="A5224" i="11"/>
  <c r="C5224" i="11"/>
  <c r="E5224" i="11"/>
  <c r="F5224" i="11"/>
  <c r="A5225" i="11"/>
  <c r="C5225" i="11"/>
  <c r="E5225" i="11"/>
  <c r="F5225" i="11"/>
  <c r="A5226" i="11"/>
  <c r="C5226" i="11"/>
  <c r="E5226" i="11"/>
  <c r="F5226" i="11"/>
  <c r="A5227" i="11"/>
  <c r="C5227" i="11"/>
  <c r="E5227" i="11"/>
  <c r="F5227" i="11"/>
  <c r="A5228" i="11"/>
  <c r="C5228" i="11"/>
  <c r="E5228" i="11"/>
  <c r="F5228" i="11"/>
  <c r="A5229" i="11"/>
  <c r="C5229" i="11"/>
  <c r="E5229" i="11"/>
  <c r="F5229" i="11"/>
  <c r="A5230" i="11"/>
  <c r="C5230" i="11"/>
  <c r="E5230" i="11"/>
  <c r="F5230" i="11"/>
  <c r="A5231" i="11"/>
  <c r="C5231" i="11"/>
  <c r="E5231" i="11"/>
  <c r="F5231" i="11"/>
  <c r="A5232" i="11"/>
  <c r="C5232" i="11"/>
  <c r="E5232" i="11"/>
  <c r="F5232" i="11"/>
  <c r="A5233" i="11"/>
  <c r="C5233" i="11"/>
  <c r="E5233" i="11"/>
  <c r="F5233" i="11"/>
  <c r="A5234" i="11"/>
  <c r="C5234" i="11"/>
  <c r="E5234" i="11"/>
  <c r="F5234" i="11"/>
  <c r="A5235" i="11"/>
  <c r="C5235" i="11"/>
  <c r="E5235" i="11"/>
  <c r="F5235" i="11"/>
  <c r="A5236" i="11"/>
  <c r="C5236" i="11"/>
  <c r="E5236" i="11"/>
  <c r="F5236" i="11"/>
  <c r="A5237" i="11"/>
  <c r="C5237" i="11"/>
  <c r="E5237" i="11"/>
  <c r="F5237" i="11"/>
  <c r="A5238" i="11"/>
  <c r="C5238" i="11"/>
  <c r="E5238" i="11"/>
  <c r="F5238" i="11"/>
  <c r="A5239" i="11"/>
  <c r="C5239" i="11"/>
  <c r="E5239" i="11"/>
  <c r="F5239" i="11"/>
  <c r="A5240" i="11"/>
  <c r="C5240" i="11"/>
  <c r="E5240" i="11"/>
  <c r="F5240" i="11"/>
  <c r="A5241" i="11"/>
  <c r="C5241" i="11"/>
  <c r="E5241" i="11"/>
  <c r="F5241" i="11"/>
  <c r="A5242" i="11"/>
  <c r="C5242" i="11"/>
  <c r="E5242" i="11"/>
  <c r="F5242" i="11"/>
  <c r="A5243" i="11"/>
  <c r="C5243" i="11"/>
  <c r="E5243" i="11"/>
  <c r="F5243" i="11"/>
  <c r="A5244" i="11"/>
  <c r="C5244" i="11"/>
  <c r="E5244" i="11"/>
  <c r="F5244" i="11"/>
  <c r="A5245" i="11"/>
  <c r="C5245" i="11"/>
  <c r="E5245" i="11"/>
  <c r="F5245" i="11"/>
  <c r="A5246" i="11"/>
  <c r="C5246" i="11"/>
  <c r="E5246" i="11"/>
  <c r="F5246" i="11"/>
  <c r="A5247" i="11"/>
  <c r="C5247" i="11"/>
  <c r="E5247" i="11"/>
  <c r="F5247" i="11"/>
  <c r="A5248" i="11"/>
  <c r="C5248" i="11"/>
  <c r="E5248" i="11"/>
  <c r="F5248" i="11"/>
  <c r="A5249" i="11"/>
  <c r="C5249" i="11"/>
  <c r="E5249" i="11"/>
  <c r="F5249" i="11"/>
  <c r="A5250" i="11"/>
  <c r="C5250" i="11"/>
  <c r="E5250" i="11"/>
  <c r="F5250" i="11"/>
  <c r="A5251" i="11"/>
  <c r="C5251" i="11"/>
  <c r="E5251" i="11"/>
  <c r="F5251" i="11"/>
  <c r="A5252" i="11"/>
  <c r="C5252" i="11"/>
  <c r="E5252" i="11"/>
  <c r="F5252" i="11"/>
  <c r="A5253" i="11"/>
  <c r="C5253" i="11"/>
  <c r="E5253" i="11"/>
  <c r="F5253" i="11"/>
  <c r="A5254" i="11"/>
  <c r="C5254" i="11"/>
  <c r="E5254" i="11"/>
  <c r="F5254" i="11"/>
  <c r="A5255" i="11"/>
  <c r="C5255" i="11"/>
  <c r="E5255" i="11"/>
  <c r="F5255" i="11"/>
  <c r="A5256" i="11"/>
  <c r="C5256" i="11"/>
  <c r="E5256" i="11"/>
  <c r="F5256" i="11"/>
  <c r="A5257" i="11"/>
  <c r="C5257" i="11"/>
  <c r="E5257" i="11"/>
  <c r="F5257" i="11"/>
  <c r="A5258" i="11"/>
  <c r="C5258" i="11"/>
  <c r="E5258" i="11"/>
  <c r="F5258" i="11"/>
  <c r="A5259" i="11"/>
  <c r="C5259" i="11"/>
  <c r="E5259" i="11"/>
  <c r="F5259" i="11"/>
  <c r="A5260" i="11"/>
  <c r="C5260" i="11"/>
  <c r="E5260" i="11"/>
  <c r="F5260" i="11"/>
  <c r="A5261" i="11"/>
  <c r="C5261" i="11"/>
  <c r="E5261" i="11"/>
  <c r="F5261" i="11"/>
  <c r="A5262" i="11"/>
  <c r="C5262" i="11"/>
  <c r="E5262" i="11"/>
  <c r="F5262" i="11"/>
  <c r="A5263" i="11"/>
  <c r="C5263" i="11"/>
  <c r="E5263" i="11"/>
  <c r="F5263" i="11"/>
  <c r="A5264" i="11"/>
  <c r="C5264" i="11"/>
  <c r="E5264" i="11"/>
  <c r="F5264" i="11"/>
  <c r="A5265" i="11"/>
  <c r="C5265" i="11"/>
  <c r="E5265" i="11"/>
  <c r="F5265" i="11"/>
  <c r="A5266" i="11"/>
  <c r="C5266" i="11"/>
  <c r="E5266" i="11"/>
  <c r="F5266" i="11"/>
  <c r="A5267" i="11"/>
  <c r="C5267" i="11"/>
  <c r="E5267" i="11"/>
  <c r="F5267" i="11"/>
  <c r="A5268" i="11"/>
  <c r="C5268" i="11"/>
  <c r="E5268" i="11"/>
  <c r="F5268" i="11"/>
  <c r="A5269" i="11"/>
  <c r="C5269" i="11"/>
  <c r="E5269" i="11"/>
  <c r="F5269" i="11"/>
  <c r="A5270" i="11"/>
  <c r="C5270" i="11"/>
  <c r="E5270" i="11"/>
  <c r="F5270" i="11"/>
  <c r="A5271" i="11"/>
  <c r="C5271" i="11"/>
  <c r="E5271" i="11"/>
  <c r="F5271" i="11"/>
  <c r="A5272" i="11"/>
  <c r="C5272" i="11"/>
  <c r="E5272" i="11"/>
  <c r="F5272" i="11"/>
  <c r="A5273" i="11"/>
  <c r="C5273" i="11"/>
  <c r="E5273" i="11"/>
  <c r="F5273" i="11"/>
  <c r="A5274" i="11"/>
  <c r="C5274" i="11"/>
  <c r="E5274" i="11"/>
  <c r="F5274" i="11"/>
  <c r="A5275" i="11"/>
  <c r="C5275" i="11"/>
  <c r="E5275" i="11"/>
  <c r="F5275" i="11"/>
  <c r="A5276" i="11"/>
  <c r="C5276" i="11"/>
  <c r="E5276" i="11"/>
  <c r="F5276" i="11"/>
  <c r="A5277" i="11"/>
  <c r="C5277" i="11"/>
  <c r="E5277" i="11"/>
  <c r="F5277" i="11"/>
  <c r="A5278" i="11"/>
  <c r="C5278" i="11"/>
  <c r="E5278" i="11"/>
  <c r="F5278" i="11"/>
  <c r="A5279" i="11"/>
  <c r="C5279" i="11"/>
  <c r="E5279" i="11"/>
  <c r="F5279" i="11"/>
  <c r="A5280" i="11"/>
  <c r="C5280" i="11"/>
  <c r="E5280" i="11"/>
  <c r="F5280" i="11"/>
  <c r="A5281" i="11"/>
  <c r="C5281" i="11"/>
  <c r="E5281" i="11"/>
  <c r="F5281" i="11"/>
  <c r="A5282" i="11"/>
  <c r="C5282" i="11"/>
  <c r="E5282" i="11"/>
  <c r="F5282" i="11"/>
  <c r="A5283" i="11"/>
  <c r="C5283" i="11"/>
  <c r="E5283" i="11"/>
  <c r="F5283" i="11"/>
  <c r="A5284" i="11"/>
  <c r="C5284" i="11"/>
  <c r="E5284" i="11"/>
  <c r="F5284" i="11"/>
  <c r="A5285" i="11"/>
  <c r="C5285" i="11"/>
  <c r="E5285" i="11"/>
  <c r="F5285" i="11"/>
  <c r="A5286" i="11"/>
  <c r="C5286" i="11"/>
  <c r="E5286" i="11"/>
  <c r="F5286" i="11"/>
  <c r="A5287" i="11"/>
  <c r="C5287" i="11"/>
  <c r="E5287" i="11"/>
  <c r="F5287" i="11"/>
  <c r="A5288" i="11"/>
  <c r="C5288" i="11"/>
  <c r="E5288" i="11"/>
  <c r="F5288" i="11"/>
  <c r="A5289" i="11"/>
  <c r="C5289" i="11"/>
  <c r="E5289" i="11"/>
  <c r="F5289" i="11"/>
  <c r="A5290" i="11"/>
  <c r="C5290" i="11"/>
  <c r="E5290" i="11"/>
  <c r="F5290" i="11"/>
  <c r="A5291" i="11"/>
  <c r="C5291" i="11"/>
  <c r="E5291" i="11"/>
  <c r="F5291" i="11"/>
  <c r="A5292" i="11"/>
  <c r="C5292" i="11"/>
  <c r="E5292" i="11"/>
  <c r="F5292" i="11"/>
  <c r="A5293" i="11"/>
  <c r="C5293" i="11"/>
  <c r="E5293" i="11"/>
  <c r="F5293" i="11"/>
  <c r="A5294" i="11"/>
  <c r="C5294" i="11"/>
  <c r="E5294" i="11"/>
  <c r="F5294" i="11"/>
  <c r="A5295" i="11"/>
  <c r="C5295" i="11"/>
  <c r="E5295" i="11"/>
  <c r="F5295" i="11"/>
  <c r="A5296" i="11"/>
  <c r="C5296" i="11"/>
  <c r="E5296" i="11"/>
  <c r="F5296" i="11"/>
  <c r="A5297" i="11"/>
  <c r="C5297" i="11"/>
  <c r="E5297" i="11"/>
  <c r="F5297" i="11"/>
  <c r="A5298" i="11"/>
  <c r="C5298" i="11"/>
  <c r="E5298" i="11"/>
  <c r="F5298" i="11"/>
  <c r="A5299" i="11"/>
  <c r="C5299" i="11"/>
  <c r="E5299" i="11"/>
  <c r="F5299" i="11"/>
  <c r="A5300" i="11"/>
  <c r="C5300" i="11"/>
  <c r="E5300" i="11"/>
  <c r="F5300" i="11"/>
  <c r="A5301" i="11"/>
  <c r="C5301" i="11"/>
  <c r="E5301" i="11"/>
  <c r="F5301" i="11"/>
  <c r="A5302" i="11"/>
  <c r="C5302" i="11"/>
  <c r="E5302" i="11"/>
  <c r="F5302" i="11"/>
  <c r="A5303" i="11"/>
  <c r="C5303" i="11"/>
  <c r="E5303" i="11"/>
  <c r="F5303" i="11"/>
  <c r="A5304" i="11"/>
  <c r="C5304" i="11"/>
  <c r="E5304" i="11"/>
  <c r="F5304" i="11"/>
  <c r="A5305" i="11"/>
  <c r="C5305" i="11"/>
  <c r="E5305" i="11"/>
  <c r="F5305" i="11"/>
  <c r="A5306" i="11"/>
  <c r="C5306" i="11"/>
  <c r="E5306" i="11"/>
  <c r="F5306" i="11"/>
  <c r="A5307" i="11"/>
  <c r="C5307" i="11"/>
  <c r="E5307" i="11"/>
  <c r="F5307" i="11"/>
  <c r="A5308" i="11"/>
  <c r="C5308" i="11"/>
  <c r="E5308" i="11"/>
  <c r="F5308" i="11"/>
  <c r="A5309" i="11"/>
  <c r="C5309" i="11"/>
  <c r="E5309" i="11"/>
  <c r="F5309" i="11"/>
  <c r="A5310" i="11"/>
  <c r="C5310" i="11"/>
  <c r="E5310" i="11"/>
  <c r="F5310" i="11"/>
  <c r="A5311" i="11"/>
  <c r="C5311" i="11"/>
  <c r="E5311" i="11"/>
  <c r="F5311" i="11"/>
  <c r="A5312" i="11"/>
  <c r="C5312" i="11"/>
  <c r="E5312" i="11"/>
  <c r="F5312" i="11"/>
  <c r="A5313" i="11"/>
  <c r="C5313" i="11"/>
  <c r="E5313" i="11"/>
  <c r="F5313" i="11"/>
  <c r="A5314" i="11"/>
  <c r="C5314" i="11"/>
  <c r="E5314" i="11"/>
  <c r="F5314" i="11"/>
  <c r="A5315" i="11"/>
  <c r="C5315" i="11"/>
  <c r="E5315" i="11"/>
  <c r="F5315" i="11"/>
  <c r="A5316" i="11"/>
  <c r="C5316" i="11"/>
  <c r="E5316" i="11"/>
  <c r="F5316" i="11"/>
  <c r="A5317" i="11"/>
  <c r="C5317" i="11"/>
  <c r="E5317" i="11"/>
  <c r="F5317" i="11"/>
  <c r="A5318" i="11"/>
  <c r="C5318" i="11"/>
  <c r="E5318" i="11"/>
  <c r="F5318" i="11"/>
  <c r="A5319" i="11"/>
  <c r="C5319" i="11"/>
  <c r="E5319" i="11"/>
  <c r="F5319" i="11"/>
  <c r="A5320" i="11"/>
  <c r="C5320" i="11"/>
  <c r="E5320" i="11"/>
  <c r="F5320" i="11"/>
  <c r="A5321" i="11"/>
  <c r="C5321" i="11"/>
  <c r="E5321" i="11"/>
  <c r="F5321" i="11"/>
  <c r="A5322" i="11"/>
  <c r="C5322" i="11"/>
  <c r="E5322" i="11"/>
  <c r="F5322" i="11"/>
  <c r="A5323" i="11"/>
  <c r="C5323" i="11"/>
  <c r="E5323" i="11"/>
  <c r="F5323" i="11"/>
  <c r="A5324" i="11"/>
  <c r="C5324" i="11"/>
  <c r="E5324" i="11"/>
  <c r="F5324" i="11"/>
  <c r="A5325" i="11"/>
  <c r="C5325" i="11"/>
  <c r="E5325" i="11"/>
  <c r="F5325" i="11"/>
  <c r="A5326" i="11"/>
  <c r="C5326" i="11"/>
  <c r="E5326" i="11"/>
  <c r="F5326" i="11"/>
  <c r="A5327" i="11"/>
  <c r="C5327" i="11"/>
  <c r="E5327" i="11"/>
  <c r="F5327" i="11"/>
  <c r="A5328" i="11"/>
  <c r="C5328" i="11"/>
  <c r="E5328" i="11"/>
  <c r="F5328" i="11"/>
  <c r="A5329" i="11"/>
  <c r="C5329" i="11"/>
  <c r="E5329" i="11"/>
  <c r="F5329" i="11"/>
  <c r="A5330" i="11"/>
  <c r="C5330" i="11"/>
  <c r="E5330" i="11"/>
  <c r="F5330" i="11"/>
  <c r="A5331" i="11"/>
  <c r="C5331" i="11"/>
  <c r="E5331" i="11"/>
  <c r="F5331" i="11"/>
  <c r="A5332" i="11"/>
  <c r="C5332" i="11"/>
  <c r="E5332" i="11"/>
  <c r="F5332" i="11"/>
  <c r="A5333" i="11"/>
  <c r="C5333" i="11"/>
  <c r="E5333" i="11"/>
  <c r="F5333" i="11"/>
  <c r="A5334" i="11"/>
  <c r="C5334" i="11"/>
  <c r="E5334" i="11"/>
  <c r="F5334" i="11"/>
  <c r="A5335" i="11"/>
  <c r="C5335" i="11"/>
  <c r="E5335" i="11"/>
  <c r="F5335" i="11"/>
  <c r="A5336" i="11"/>
  <c r="C5336" i="11"/>
  <c r="E5336" i="11"/>
  <c r="F5336" i="11"/>
  <c r="A5337" i="11"/>
  <c r="C5337" i="11"/>
  <c r="E5337" i="11"/>
  <c r="F5337" i="11"/>
  <c r="A5338" i="11"/>
  <c r="C5338" i="11"/>
  <c r="E5338" i="11"/>
  <c r="F5338" i="11"/>
  <c r="A5339" i="11"/>
  <c r="C5339" i="11"/>
  <c r="E5339" i="11"/>
  <c r="F5339" i="11"/>
  <c r="A5340" i="11"/>
  <c r="C5340" i="11"/>
  <c r="E5340" i="11"/>
  <c r="F5340" i="11"/>
  <c r="A5341" i="11"/>
  <c r="C5341" i="11"/>
  <c r="E5341" i="11"/>
  <c r="F5341" i="11"/>
  <c r="A5342" i="11"/>
  <c r="C5342" i="11"/>
  <c r="E5342" i="11"/>
  <c r="F5342" i="11"/>
  <c r="A5343" i="11"/>
  <c r="C5343" i="11"/>
  <c r="E5343" i="11"/>
  <c r="F5343" i="11"/>
  <c r="A5344" i="11"/>
  <c r="C5344" i="11"/>
  <c r="E5344" i="11"/>
  <c r="F5344" i="11"/>
  <c r="A5345" i="11"/>
  <c r="C5345" i="11"/>
  <c r="E5345" i="11"/>
  <c r="F5345" i="11"/>
  <c r="A5346" i="11"/>
  <c r="C5346" i="11"/>
  <c r="E5346" i="11"/>
  <c r="F5346" i="11"/>
  <c r="A5347" i="11"/>
  <c r="C5347" i="11"/>
  <c r="E5347" i="11"/>
  <c r="F5347" i="11"/>
  <c r="A5348" i="11"/>
  <c r="C5348" i="11"/>
  <c r="E5348" i="11"/>
  <c r="F5348" i="11"/>
  <c r="A5349" i="11"/>
  <c r="C5349" i="11"/>
  <c r="E5349" i="11"/>
  <c r="F5349" i="11"/>
  <c r="A5350" i="11"/>
  <c r="C5350" i="11"/>
  <c r="E5350" i="11"/>
  <c r="F5350" i="11"/>
  <c r="A5351" i="11"/>
  <c r="C5351" i="11"/>
  <c r="E5351" i="11"/>
  <c r="F5351" i="11"/>
  <c r="A5352" i="11"/>
  <c r="C5352" i="11"/>
  <c r="E5352" i="11"/>
  <c r="F5352" i="11"/>
  <c r="A5353" i="11"/>
  <c r="C5353" i="11"/>
  <c r="E5353" i="11"/>
  <c r="F5353" i="11"/>
  <c r="A5354" i="11"/>
  <c r="C5354" i="11"/>
  <c r="E5354" i="11"/>
  <c r="F5354" i="11"/>
  <c r="A5355" i="11"/>
  <c r="C5355" i="11"/>
  <c r="E5355" i="11"/>
  <c r="F5355" i="11"/>
  <c r="A5356" i="11"/>
  <c r="C5356" i="11"/>
  <c r="E5356" i="11"/>
  <c r="F5356" i="11"/>
  <c r="A5357" i="11"/>
  <c r="C5357" i="11"/>
  <c r="E5357" i="11"/>
  <c r="F5357" i="11"/>
  <c r="A5358" i="11"/>
  <c r="C5358" i="11"/>
  <c r="E5358" i="11"/>
  <c r="F5358" i="11"/>
  <c r="A5359" i="11"/>
  <c r="C5359" i="11"/>
  <c r="E5359" i="11"/>
  <c r="F5359" i="11"/>
  <c r="A5360" i="11"/>
  <c r="C5360" i="11"/>
  <c r="E5360" i="11"/>
  <c r="F5360" i="11"/>
  <c r="A5361" i="11"/>
  <c r="C5361" i="11"/>
  <c r="E5361" i="11"/>
  <c r="F5361" i="11"/>
  <c r="A5362" i="11"/>
  <c r="C5362" i="11"/>
  <c r="E5362" i="11"/>
  <c r="F5362" i="11"/>
  <c r="A5363" i="11"/>
  <c r="C5363" i="11"/>
  <c r="E5363" i="11"/>
  <c r="F5363" i="11"/>
  <c r="A5364" i="11"/>
  <c r="C5364" i="11"/>
  <c r="E5364" i="11"/>
  <c r="F5364" i="11"/>
  <c r="A5365" i="11"/>
  <c r="C5365" i="11"/>
  <c r="E5365" i="11"/>
  <c r="F5365" i="11"/>
  <c r="A5366" i="11"/>
  <c r="C5366" i="11"/>
  <c r="E5366" i="11"/>
  <c r="F5366" i="11"/>
  <c r="A5367" i="11"/>
  <c r="C5367" i="11"/>
  <c r="E5367" i="11"/>
  <c r="F5367" i="11"/>
  <c r="A5368" i="11"/>
  <c r="C5368" i="11"/>
  <c r="E5368" i="11"/>
  <c r="F5368" i="11"/>
  <c r="A5369" i="11"/>
  <c r="C5369" i="11"/>
  <c r="E5369" i="11"/>
  <c r="F5369" i="11"/>
  <c r="A5370" i="11"/>
  <c r="C5370" i="11"/>
  <c r="E5370" i="11"/>
  <c r="F5370" i="11"/>
  <c r="A5371" i="11"/>
  <c r="C5371" i="11"/>
  <c r="E5371" i="11"/>
  <c r="F5371" i="11"/>
  <c r="A5372" i="11"/>
  <c r="C5372" i="11"/>
  <c r="E5372" i="11"/>
  <c r="F5372" i="11"/>
  <c r="A5373" i="11"/>
  <c r="C5373" i="11"/>
  <c r="E5373" i="11"/>
  <c r="F5373" i="11"/>
  <c r="A5374" i="11"/>
  <c r="C5374" i="11"/>
  <c r="E5374" i="11"/>
  <c r="F5374" i="11"/>
  <c r="A5375" i="11"/>
  <c r="C5375" i="11"/>
  <c r="E5375" i="11"/>
  <c r="F5375" i="11"/>
  <c r="A5376" i="11"/>
  <c r="C5376" i="11"/>
  <c r="E5376" i="11"/>
  <c r="F5376" i="11"/>
  <c r="A5377" i="11"/>
  <c r="C5377" i="11"/>
  <c r="E5377" i="11"/>
  <c r="F5377" i="11"/>
  <c r="A5378" i="11"/>
  <c r="C5378" i="11"/>
  <c r="E5378" i="11"/>
  <c r="F5378" i="11"/>
  <c r="A5379" i="11"/>
  <c r="C5379" i="11"/>
  <c r="E5379" i="11"/>
  <c r="F5379" i="11"/>
  <c r="A5380" i="11"/>
  <c r="C5380" i="11"/>
  <c r="E5380" i="11"/>
  <c r="F5380" i="11"/>
  <c r="A5381" i="11"/>
  <c r="C5381" i="11"/>
  <c r="E5381" i="11"/>
  <c r="F5381" i="11"/>
  <c r="A5382" i="11"/>
  <c r="C5382" i="11"/>
  <c r="E5382" i="11"/>
  <c r="F5382" i="11"/>
  <c r="A5383" i="11"/>
  <c r="C5383" i="11"/>
  <c r="E5383" i="11"/>
  <c r="F5383" i="11"/>
  <c r="A5384" i="11"/>
  <c r="C5384" i="11"/>
  <c r="E5384" i="11"/>
  <c r="F5384" i="11"/>
  <c r="A5385" i="11"/>
  <c r="C5385" i="11"/>
  <c r="E5385" i="11"/>
  <c r="F5385" i="11"/>
  <c r="A5386" i="11"/>
  <c r="C5386" i="11"/>
  <c r="E5386" i="11"/>
  <c r="F5386" i="11"/>
  <c r="A5387" i="11"/>
  <c r="C5387" i="11"/>
  <c r="E5387" i="11"/>
  <c r="F5387" i="11"/>
  <c r="A5388" i="11"/>
  <c r="C5388" i="11"/>
  <c r="E5388" i="11"/>
  <c r="F5388" i="11"/>
  <c r="A5389" i="11"/>
  <c r="C5389" i="11"/>
  <c r="E5389" i="11"/>
  <c r="F5389" i="11"/>
  <c r="A5390" i="11"/>
  <c r="C5390" i="11"/>
  <c r="E5390" i="11"/>
  <c r="F5390" i="11"/>
  <c r="A5391" i="11"/>
  <c r="C5391" i="11"/>
  <c r="E5391" i="11"/>
  <c r="F5391" i="11"/>
  <c r="A5392" i="11"/>
  <c r="C5392" i="11"/>
  <c r="E5392" i="11"/>
  <c r="F5392" i="11"/>
  <c r="A5393" i="11"/>
  <c r="C5393" i="11"/>
  <c r="E5393" i="11"/>
  <c r="F5393" i="11"/>
  <c r="A5394" i="11"/>
  <c r="C5394" i="11"/>
  <c r="E5394" i="11"/>
  <c r="F5394" i="11"/>
  <c r="A5395" i="11"/>
  <c r="C5395" i="11"/>
  <c r="E5395" i="11"/>
  <c r="F5395" i="11"/>
  <c r="A5396" i="11"/>
  <c r="C5396" i="11"/>
  <c r="E5396" i="11"/>
  <c r="F5396" i="11"/>
  <c r="A5397" i="11"/>
  <c r="C5397" i="11"/>
  <c r="E5397" i="11"/>
  <c r="F5397" i="11"/>
  <c r="A5398" i="11"/>
  <c r="C5398" i="11"/>
  <c r="E5398" i="11"/>
  <c r="F5398" i="11"/>
  <c r="A5399" i="11"/>
  <c r="C5399" i="11"/>
  <c r="E5399" i="11"/>
  <c r="F5399" i="11"/>
  <c r="A5400" i="11"/>
  <c r="C5400" i="11"/>
  <c r="E5400" i="11"/>
  <c r="F5400" i="11"/>
  <c r="A5401" i="11"/>
  <c r="C5401" i="11"/>
  <c r="E5401" i="11"/>
  <c r="F5401" i="11"/>
  <c r="A5402" i="11"/>
  <c r="C5402" i="11"/>
  <c r="E5402" i="11"/>
  <c r="F5402" i="11"/>
  <c r="A5403" i="11"/>
  <c r="C5403" i="11"/>
  <c r="E5403" i="11"/>
  <c r="F5403" i="11"/>
  <c r="A5404" i="11"/>
  <c r="C5404" i="11"/>
  <c r="E5404" i="11"/>
  <c r="F5404" i="11"/>
  <c r="A5405" i="11"/>
  <c r="C5405" i="11"/>
  <c r="E5405" i="11"/>
  <c r="F5405" i="11"/>
  <c r="A5406" i="11"/>
  <c r="C5406" i="11"/>
  <c r="E5406" i="11"/>
  <c r="F5406" i="11"/>
  <c r="A5407" i="11"/>
  <c r="C5407" i="11"/>
  <c r="E5407" i="11"/>
  <c r="F5407" i="11"/>
  <c r="A5408" i="11"/>
  <c r="C5408" i="11"/>
  <c r="E5408" i="11"/>
  <c r="F5408" i="11"/>
  <c r="A5409" i="11"/>
  <c r="C5409" i="11"/>
  <c r="E5409" i="11"/>
  <c r="F5409" i="11"/>
  <c r="A5410" i="11"/>
  <c r="C5410" i="11"/>
  <c r="E5410" i="11"/>
  <c r="F5410" i="11"/>
  <c r="A5411" i="11"/>
  <c r="C5411" i="11"/>
  <c r="E5411" i="11"/>
  <c r="F5411" i="11"/>
  <c r="A5412" i="11"/>
  <c r="C5412" i="11"/>
  <c r="E5412" i="11"/>
  <c r="F5412" i="11"/>
  <c r="A5413" i="11"/>
  <c r="C5413" i="11"/>
  <c r="E5413" i="11"/>
  <c r="F5413" i="11"/>
  <c r="A5414" i="11"/>
  <c r="C5414" i="11"/>
  <c r="E5414" i="11"/>
  <c r="F5414" i="11"/>
  <c r="A5415" i="11"/>
  <c r="C5415" i="11"/>
  <c r="E5415" i="11"/>
  <c r="F5415" i="11"/>
  <c r="A5416" i="11"/>
  <c r="C5416" i="11"/>
  <c r="E5416" i="11"/>
  <c r="F5416" i="11"/>
  <c r="A5417" i="11"/>
  <c r="C5417" i="11"/>
  <c r="E5417" i="11"/>
  <c r="F5417" i="11"/>
  <c r="A5418" i="11"/>
  <c r="C5418" i="11"/>
  <c r="E5418" i="11"/>
  <c r="F5418" i="11"/>
  <c r="A5419" i="11"/>
  <c r="C5419" i="11"/>
  <c r="E5419" i="11"/>
  <c r="F5419" i="11"/>
  <c r="A5420" i="11"/>
  <c r="C5420" i="11"/>
  <c r="E5420" i="11"/>
  <c r="F5420" i="11"/>
  <c r="A5421" i="11"/>
  <c r="C5421" i="11"/>
  <c r="E5421" i="11"/>
  <c r="F5421" i="11"/>
  <c r="A5422" i="11"/>
  <c r="C5422" i="11"/>
  <c r="E5422" i="11"/>
  <c r="F5422" i="11"/>
  <c r="A5423" i="11"/>
  <c r="C5423" i="11"/>
  <c r="E5423" i="11"/>
  <c r="F5423" i="11"/>
  <c r="A5424" i="11"/>
  <c r="C5424" i="11"/>
  <c r="E5424" i="11"/>
  <c r="F5424" i="11"/>
  <c r="A5425" i="11"/>
  <c r="C5425" i="11"/>
  <c r="E5425" i="11"/>
  <c r="F5425" i="11"/>
  <c r="A5426" i="11"/>
  <c r="C5426" i="11"/>
  <c r="E5426" i="11"/>
  <c r="F5426" i="11"/>
  <c r="A5427" i="11"/>
  <c r="C5427" i="11"/>
  <c r="E5427" i="11"/>
  <c r="F5427" i="11"/>
  <c r="A5428" i="11"/>
  <c r="C5428" i="11"/>
  <c r="E5428" i="11"/>
  <c r="F5428" i="11"/>
  <c r="A5429" i="11"/>
  <c r="C5429" i="11"/>
  <c r="E5429" i="11"/>
  <c r="F5429" i="11"/>
  <c r="A5430" i="11"/>
  <c r="C5430" i="11"/>
  <c r="E5430" i="11"/>
  <c r="F5430" i="11"/>
  <c r="A5431" i="11"/>
  <c r="C5431" i="11"/>
  <c r="E5431" i="11"/>
  <c r="F5431" i="11"/>
  <c r="A5432" i="11"/>
  <c r="C5432" i="11"/>
  <c r="E5432" i="11"/>
  <c r="F5432" i="11"/>
  <c r="A5433" i="11"/>
  <c r="C5433" i="11"/>
  <c r="E5433" i="11"/>
  <c r="F5433" i="11"/>
  <c r="A5434" i="11"/>
  <c r="C5434" i="11"/>
  <c r="E5434" i="11"/>
  <c r="F5434" i="11"/>
  <c r="A5435" i="11"/>
  <c r="C5435" i="11"/>
  <c r="E5435" i="11"/>
  <c r="F5435" i="11"/>
  <c r="A5436" i="11"/>
  <c r="C5436" i="11"/>
  <c r="E5436" i="11"/>
  <c r="F5436" i="11"/>
  <c r="A5437" i="11"/>
  <c r="C5437" i="11"/>
  <c r="E5437" i="11"/>
  <c r="F5437" i="11"/>
  <c r="A5438" i="11"/>
  <c r="C5438" i="11"/>
  <c r="E5438" i="11"/>
  <c r="F5438" i="11"/>
  <c r="A5439" i="11"/>
  <c r="C5439" i="11"/>
  <c r="E5439" i="11"/>
  <c r="F5439" i="11"/>
  <c r="A5440" i="11"/>
  <c r="C5440" i="11"/>
  <c r="E5440" i="11"/>
  <c r="F5440" i="11"/>
  <c r="A5441" i="11"/>
  <c r="C5441" i="11"/>
  <c r="E5441" i="11"/>
  <c r="F5441" i="11"/>
  <c r="A5442" i="11"/>
  <c r="C5442" i="11"/>
  <c r="E5442" i="11"/>
  <c r="F5442" i="11"/>
  <c r="A5443" i="11"/>
  <c r="C5443" i="11"/>
  <c r="E5443" i="11"/>
  <c r="F5443" i="11"/>
  <c r="A5444" i="11"/>
  <c r="C5444" i="11"/>
  <c r="E5444" i="11"/>
  <c r="F5444" i="11"/>
  <c r="A5445" i="11"/>
  <c r="C5445" i="11"/>
  <c r="E5445" i="11"/>
  <c r="F5445" i="11"/>
  <c r="A5446" i="11"/>
  <c r="C5446" i="11"/>
  <c r="E5446" i="11"/>
  <c r="F5446" i="11"/>
  <c r="A5447" i="11"/>
  <c r="C5447" i="11"/>
  <c r="E5447" i="11"/>
  <c r="F5447" i="11"/>
  <c r="A5448" i="11"/>
  <c r="C5448" i="11"/>
  <c r="E5448" i="11"/>
  <c r="F5448" i="11"/>
  <c r="A5449" i="11"/>
  <c r="C5449" i="11"/>
  <c r="E5449" i="11"/>
  <c r="F5449" i="11"/>
  <c r="A5450" i="11"/>
  <c r="C5450" i="11"/>
  <c r="E5450" i="11"/>
  <c r="F5450" i="11"/>
  <c r="A5451" i="11"/>
  <c r="C5451" i="11"/>
  <c r="E5451" i="11"/>
  <c r="F5451" i="11"/>
  <c r="A5452" i="11"/>
  <c r="C5452" i="11"/>
  <c r="E5452" i="11"/>
  <c r="F5452" i="11"/>
  <c r="A5453" i="11"/>
  <c r="C5453" i="11"/>
  <c r="E5453" i="11"/>
  <c r="F5453" i="11"/>
  <c r="A5454" i="11"/>
  <c r="C5454" i="11"/>
  <c r="E5454" i="11"/>
  <c r="F5454" i="11"/>
  <c r="A5455" i="11"/>
  <c r="C5455" i="11"/>
  <c r="E5455" i="11"/>
  <c r="F5455" i="11"/>
  <c r="A5456" i="11"/>
  <c r="C5456" i="11"/>
  <c r="E5456" i="11"/>
  <c r="F5456" i="11"/>
  <c r="A5457" i="11"/>
  <c r="C5457" i="11"/>
  <c r="E5457" i="11"/>
  <c r="F5457" i="11"/>
  <c r="A5458" i="11"/>
  <c r="C5458" i="11"/>
  <c r="E5458" i="11"/>
  <c r="F5458" i="11"/>
  <c r="A5459" i="11"/>
  <c r="C5459" i="11"/>
  <c r="E5459" i="11"/>
  <c r="F5459" i="11"/>
  <c r="A5460" i="11"/>
  <c r="C5460" i="11"/>
  <c r="E5460" i="11"/>
  <c r="F5460" i="11"/>
  <c r="A5461" i="11"/>
  <c r="C5461" i="11"/>
  <c r="E5461" i="11"/>
  <c r="F5461" i="11"/>
  <c r="A5462" i="11"/>
  <c r="C5462" i="11"/>
  <c r="E5462" i="11"/>
  <c r="F5462" i="11"/>
  <c r="A5463" i="11"/>
  <c r="C5463" i="11"/>
  <c r="E5463" i="11"/>
  <c r="F5463" i="11"/>
  <c r="A5464" i="11"/>
  <c r="C5464" i="11"/>
  <c r="E5464" i="11"/>
  <c r="F5464" i="11"/>
  <c r="A5465" i="11"/>
  <c r="C5465" i="11"/>
  <c r="E5465" i="11"/>
  <c r="F5465" i="11"/>
  <c r="A5466" i="11"/>
  <c r="C5466" i="11"/>
  <c r="E5466" i="11"/>
  <c r="F5466" i="11"/>
  <c r="A5467" i="11"/>
  <c r="C5467" i="11"/>
  <c r="E5467" i="11"/>
  <c r="F5467" i="11"/>
  <c r="A5468" i="11"/>
  <c r="C5468" i="11"/>
  <c r="E5468" i="11"/>
  <c r="F5468" i="11"/>
  <c r="A5469" i="11"/>
  <c r="C5469" i="11"/>
  <c r="E5469" i="11"/>
  <c r="F5469" i="11"/>
  <c r="A5470" i="11"/>
  <c r="C5470" i="11"/>
  <c r="E5470" i="11"/>
  <c r="F5470" i="11"/>
  <c r="A5471" i="11"/>
  <c r="C5471" i="11"/>
  <c r="E5471" i="11"/>
  <c r="F5471" i="11"/>
  <c r="A5472" i="11"/>
  <c r="C5472" i="11"/>
  <c r="E5472" i="11"/>
  <c r="F5472" i="11"/>
  <c r="A5473" i="11"/>
  <c r="C5473" i="11"/>
  <c r="E5473" i="11"/>
  <c r="F5473" i="11"/>
  <c r="A5474" i="11"/>
  <c r="C5474" i="11"/>
  <c r="E5474" i="11"/>
  <c r="F5474" i="11"/>
  <c r="A5475" i="11"/>
  <c r="C5475" i="11"/>
  <c r="E5475" i="11"/>
  <c r="F5475" i="11"/>
  <c r="A5476" i="11"/>
  <c r="C5476" i="11"/>
  <c r="E5476" i="11"/>
  <c r="F5476" i="11"/>
  <c r="A5477" i="11"/>
  <c r="C5477" i="11"/>
  <c r="E5477" i="11"/>
  <c r="F5477" i="11"/>
  <c r="A5478" i="11"/>
  <c r="C5478" i="11"/>
  <c r="E5478" i="11"/>
  <c r="F5478" i="11"/>
  <c r="A5479" i="11"/>
  <c r="C5479" i="11"/>
  <c r="E5479" i="11"/>
  <c r="F5479" i="11"/>
  <c r="A5480" i="11"/>
  <c r="C5480" i="11"/>
  <c r="E5480" i="11"/>
  <c r="F5480" i="11"/>
  <c r="A5481" i="11"/>
  <c r="C5481" i="11"/>
  <c r="E5481" i="11"/>
  <c r="F5481" i="11"/>
  <c r="A5482" i="11"/>
  <c r="C5482" i="11"/>
  <c r="E5482" i="11"/>
  <c r="F5482" i="11"/>
  <c r="A5483" i="11"/>
  <c r="C5483" i="11"/>
  <c r="E5483" i="11"/>
  <c r="F5483" i="11"/>
  <c r="A5484" i="11"/>
  <c r="C5484" i="11"/>
  <c r="E5484" i="11"/>
  <c r="F5484" i="11"/>
  <c r="A5485" i="11"/>
  <c r="C5485" i="11"/>
  <c r="E5485" i="11"/>
  <c r="F5485" i="11"/>
  <c r="A5486" i="11"/>
  <c r="C5486" i="11"/>
  <c r="E5486" i="11"/>
  <c r="F5486" i="11"/>
  <c r="A5487" i="11"/>
  <c r="C5487" i="11"/>
  <c r="E5487" i="11"/>
  <c r="F5487" i="11"/>
  <c r="A5488" i="11"/>
  <c r="C5488" i="11"/>
  <c r="E5488" i="11"/>
  <c r="F5488" i="11"/>
  <c r="A5489" i="11"/>
  <c r="C5489" i="11"/>
  <c r="E5489" i="11"/>
  <c r="F5489" i="11"/>
  <c r="A5490" i="11"/>
  <c r="C5490" i="11"/>
  <c r="E5490" i="11"/>
  <c r="F5490" i="11"/>
  <c r="A5491" i="11"/>
  <c r="C5491" i="11"/>
  <c r="E5491" i="11"/>
  <c r="F5491" i="11"/>
  <c r="A5492" i="11"/>
  <c r="C5492" i="11"/>
  <c r="E5492" i="11"/>
  <c r="F5492" i="11"/>
  <c r="A5493" i="11"/>
  <c r="C5493" i="11"/>
  <c r="E5493" i="11"/>
  <c r="F5493" i="11"/>
  <c r="A5494" i="11"/>
  <c r="C5494" i="11"/>
  <c r="E5494" i="11"/>
  <c r="F5494" i="11"/>
  <c r="A5495" i="11"/>
  <c r="C5495" i="11"/>
  <c r="E5495" i="11"/>
  <c r="F5495" i="11"/>
  <c r="A5496" i="11"/>
  <c r="C5496" i="11"/>
  <c r="E5496" i="11"/>
  <c r="F5496" i="11"/>
  <c r="A5497" i="11"/>
  <c r="C5497" i="11"/>
  <c r="E5497" i="11"/>
  <c r="F5497" i="11"/>
  <c r="A5498" i="11"/>
  <c r="C5498" i="11"/>
  <c r="E5498" i="11"/>
  <c r="F5498" i="11"/>
  <c r="A5499" i="11"/>
  <c r="C5499" i="11"/>
  <c r="E5499" i="11"/>
  <c r="F5499" i="11"/>
  <c r="A5500" i="11"/>
  <c r="C5500" i="11"/>
  <c r="E5500" i="11"/>
  <c r="F5500" i="11"/>
  <c r="A5501" i="11"/>
  <c r="C5501" i="11"/>
  <c r="E5501" i="11"/>
  <c r="F5501" i="11"/>
  <c r="A5502" i="11"/>
  <c r="C5502" i="11"/>
  <c r="E5502" i="11"/>
  <c r="F5502" i="11"/>
  <c r="A5503" i="11"/>
  <c r="C5503" i="11"/>
  <c r="E5503" i="11"/>
  <c r="F5503" i="11"/>
  <c r="A5504" i="11"/>
  <c r="C5504" i="11"/>
  <c r="E5504" i="11"/>
  <c r="F5504" i="11"/>
  <c r="A5505" i="11"/>
  <c r="C5505" i="11"/>
  <c r="E5505" i="11"/>
  <c r="F5505" i="11"/>
  <c r="A5506" i="11"/>
  <c r="C5506" i="11"/>
  <c r="E5506" i="11"/>
  <c r="F5506" i="11"/>
  <c r="A5507" i="11"/>
  <c r="C5507" i="11"/>
  <c r="E5507" i="11"/>
  <c r="F5507" i="11"/>
  <c r="A5508" i="11"/>
  <c r="C5508" i="11"/>
  <c r="E5508" i="11"/>
  <c r="F5508" i="11"/>
  <c r="A5509" i="11"/>
  <c r="C5509" i="11"/>
  <c r="E5509" i="11"/>
  <c r="F5509" i="11"/>
  <c r="A5510" i="11"/>
  <c r="C5510" i="11"/>
  <c r="E5510" i="11"/>
  <c r="F5510" i="11"/>
  <c r="A5511" i="11"/>
  <c r="C5511" i="11"/>
  <c r="E5511" i="11"/>
  <c r="F5511" i="11"/>
  <c r="A5512" i="11"/>
  <c r="C5512" i="11"/>
  <c r="E5512" i="11"/>
  <c r="F5512" i="11"/>
  <c r="A5513" i="11"/>
  <c r="C5513" i="11"/>
  <c r="E5513" i="11"/>
  <c r="F5513" i="11"/>
  <c r="A5514" i="11"/>
  <c r="C5514" i="11"/>
  <c r="E5514" i="11"/>
  <c r="F5514" i="11"/>
  <c r="A5515" i="11"/>
  <c r="C5515" i="11"/>
  <c r="E5515" i="11"/>
  <c r="F5515" i="11"/>
  <c r="A5516" i="11"/>
  <c r="C5516" i="11"/>
  <c r="E5516" i="11"/>
  <c r="F5516" i="11"/>
  <c r="A5517" i="11"/>
  <c r="C5517" i="11"/>
  <c r="E5517" i="11"/>
  <c r="F5517" i="11"/>
  <c r="A5518" i="11"/>
  <c r="C5518" i="11"/>
  <c r="E5518" i="11"/>
  <c r="F5518" i="11"/>
  <c r="A5519" i="11"/>
  <c r="C5519" i="11"/>
  <c r="E5519" i="11"/>
  <c r="F5519" i="11"/>
  <c r="A5520" i="11"/>
  <c r="C5520" i="11"/>
  <c r="E5520" i="11"/>
  <c r="F5520" i="11"/>
  <c r="A5521" i="11"/>
  <c r="C5521" i="11"/>
  <c r="E5521" i="11"/>
  <c r="F5521" i="11"/>
  <c r="A5522" i="11"/>
  <c r="C5522" i="11"/>
  <c r="E5522" i="11"/>
  <c r="F5522" i="11"/>
  <c r="A5523" i="11"/>
  <c r="C5523" i="11"/>
  <c r="E5523" i="11"/>
  <c r="F5523" i="11"/>
  <c r="A5524" i="11"/>
  <c r="C5524" i="11"/>
  <c r="E5524" i="11"/>
  <c r="F5524" i="11"/>
  <c r="A5525" i="11"/>
  <c r="C5525" i="11"/>
  <c r="E5525" i="11"/>
  <c r="F5525" i="11"/>
  <c r="A5526" i="11"/>
  <c r="C5526" i="11"/>
  <c r="E5526" i="11"/>
  <c r="F5526" i="11"/>
  <c r="A5527" i="11"/>
  <c r="C5527" i="11"/>
  <c r="E5527" i="11"/>
  <c r="F5527" i="11"/>
  <c r="A5528" i="11"/>
  <c r="C5528" i="11"/>
  <c r="E5528" i="11"/>
  <c r="F5528" i="11"/>
  <c r="A5529" i="11"/>
  <c r="C5529" i="11"/>
  <c r="E5529" i="11"/>
  <c r="F5529" i="11"/>
  <c r="A5530" i="11"/>
  <c r="C5530" i="11"/>
  <c r="E5530" i="11"/>
  <c r="F5530" i="11"/>
  <c r="A5531" i="11"/>
  <c r="C5531" i="11"/>
  <c r="E5531" i="11"/>
  <c r="F5531" i="11"/>
  <c r="A5532" i="11"/>
  <c r="C5532" i="11"/>
  <c r="E5532" i="11"/>
  <c r="F5532" i="11"/>
  <c r="A5533" i="11"/>
  <c r="C5533" i="11"/>
  <c r="E5533" i="11"/>
  <c r="F5533" i="11"/>
  <c r="A5534" i="11"/>
  <c r="C5534" i="11"/>
  <c r="E5534" i="11"/>
  <c r="F5534" i="11"/>
  <c r="A5535" i="11"/>
  <c r="C5535" i="11"/>
  <c r="E5535" i="11"/>
  <c r="F5535" i="11"/>
  <c r="A5536" i="11"/>
  <c r="C5536" i="11"/>
  <c r="E5536" i="11"/>
  <c r="F5536" i="11"/>
  <c r="A5537" i="11"/>
  <c r="C5537" i="11"/>
  <c r="E5537" i="11"/>
  <c r="F5537" i="11"/>
  <c r="A5538" i="11"/>
  <c r="C5538" i="11"/>
  <c r="E5538" i="11"/>
  <c r="F5538" i="11"/>
  <c r="A5539" i="11"/>
  <c r="C5539" i="11"/>
  <c r="E5539" i="11"/>
  <c r="F5539" i="11"/>
  <c r="A5540" i="11"/>
  <c r="C5540" i="11"/>
  <c r="E5540" i="11"/>
  <c r="F5540" i="11"/>
  <c r="A5541" i="11"/>
  <c r="C5541" i="11"/>
  <c r="E5541" i="11"/>
  <c r="F5541" i="11"/>
  <c r="A5542" i="11"/>
  <c r="C5542" i="11"/>
  <c r="E5542" i="11"/>
  <c r="F5542" i="11"/>
  <c r="A5543" i="11"/>
  <c r="C5543" i="11"/>
  <c r="E5543" i="11"/>
  <c r="F5543" i="11"/>
  <c r="A5544" i="11"/>
  <c r="C5544" i="11"/>
  <c r="E5544" i="11"/>
  <c r="F5544" i="11"/>
  <c r="A5545" i="11"/>
  <c r="C5545" i="11"/>
  <c r="E5545" i="11"/>
  <c r="F5545" i="11"/>
  <c r="A5546" i="11"/>
  <c r="C5546" i="11"/>
  <c r="E5546" i="11"/>
  <c r="F5546" i="11"/>
  <c r="A5547" i="11"/>
  <c r="C5547" i="11"/>
  <c r="E5547" i="11"/>
  <c r="F5547" i="11"/>
  <c r="A5548" i="11"/>
  <c r="C5548" i="11"/>
  <c r="E5548" i="11"/>
  <c r="F5548" i="11"/>
  <c r="A5549" i="11"/>
  <c r="C5549" i="11"/>
  <c r="E5549" i="11"/>
  <c r="F5549" i="11"/>
  <c r="A5550" i="11"/>
  <c r="C5550" i="11"/>
  <c r="E5550" i="11"/>
  <c r="F5550" i="11"/>
  <c r="A5551" i="11"/>
  <c r="C5551" i="11"/>
  <c r="E5551" i="11"/>
  <c r="F5551" i="11"/>
  <c r="A5552" i="11"/>
  <c r="C5552" i="11"/>
  <c r="E5552" i="11"/>
  <c r="F5552" i="11"/>
  <c r="A5553" i="11"/>
  <c r="C5553" i="11"/>
  <c r="E5553" i="11"/>
  <c r="F5553" i="11"/>
  <c r="A5554" i="11"/>
  <c r="C5554" i="11"/>
  <c r="E5554" i="11"/>
  <c r="F5554" i="11"/>
  <c r="A5555" i="11"/>
  <c r="C5555" i="11"/>
  <c r="E5555" i="11"/>
  <c r="F5555" i="11"/>
  <c r="A5556" i="11"/>
  <c r="C5556" i="11"/>
  <c r="E5556" i="11"/>
  <c r="F5556" i="11"/>
  <c r="A5557" i="11"/>
  <c r="C5557" i="11"/>
  <c r="E5557" i="11"/>
  <c r="F5557" i="11"/>
  <c r="A5558" i="11"/>
  <c r="C5558" i="11"/>
  <c r="E5558" i="11"/>
  <c r="F5558" i="11"/>
  <c r="A5559" i="11"/>
  <c r="C5559" i="11"/>
  <c r="E5559" i="11"/>
  <c r="F5559" i="11"/>
  <c r="A5560" i="11"/>
  <c r="C5560" i="11"/>
  <c r="E5560" i="11"/>
  <c r="F5560" i="11"/>
  <c r="A5561" i="11"/>
  <c r="C5561" i="11"/>
  <c r="E5561" i="11"/>
  <c r="F5561" i="11"/>
  <c r="A5562" i="11"/>
  <c r="C5562" i="11"/>
  <c r="E5562" i="11"/>
  <c r="F5562" i="11"/>
  <c r="A5563" i="11"/>
  <c r="C5563" i="11"/>
  <c r="E5563" i="11"/>
  <c r="F5563" i="11"/>
  <c r="A5564" i="11"/>
  <c r="C5564" i="11"/>
  <c r="E5564" i="11"/>
  <c r="F5564" i="11"/>
  <c r="A5565" i="11"/>
  <c r="C5565" i="11"/>
  <c r="E5565" i="11"/>
  <c r="F5565" i="11"/>
  <c r="A5566" i="11"/>
  <c r="C5566" i="11"/>
  <c r="E5566" i="11"/>
  <c r="F5566" i="11"/>
  <c r="A5567" i="11"/>
  <c r="C5567" i="11"/>
  <c r="E5567" i="11"/>
  <c r="F5567" i="11"/>
  <c r="A5568" i="11"/>
  <c r="C5568" i="11"/>
  <c r="E5568" i="11"/>
  <c r="F5568" i="11"/>
  <c r="A5569" i="11"/>
  <c r="C5569" i="11"/>
  <c r="E5569" i="11"/>
  <c r="F5569" i="11"/>
  <c r="A5570" i="11"/>
  <c r="C5570" i="11"/>
  <c r="E5570" i="11"/>
  <c r="F5570" i="11"/>
  <c r="A5571" i="11"/>
  <c r="C5571" i="11"/>
  <c r="E5571" i="11"/>
  <c r="F5571" i="11"/>
  <c r="A5572" i="11"/>
  <c r="C5572" i="11"/>
  <c r="E5572" i="11"/>
  <c r="F5572" i="11"/>
  <c r="A5573" i="11"/>
  <c r="C5573" i="11"/>
  <c r="E5573" i="11"/>
  <c r="F5573" i="11"/>
  <c r="A5574" i="11"/>
  <c r="C5574" i="11"/>
  <c r="E5574" i="11"/>
  <c r="F5574" i="11"/>
  <c r="A5575" i="11"/>
  <c r="C5575" i="11"/>
  <c r="E5575" i="11"/>
  <c r="F5575" i="11"/>
  <c r="A5576" i="11"/>
  <c r="C5576" i="11"/>
  <c r="E5576" i="11"/>
  <c r="F5576" i="11"/>
  <c r="A5577" i="11"/>
  <c r="C5577" i="11"/>
  <c r="E5577" i="11"/>
  <c r="F5577" i="11"/>
  <c r="A5578" i="11"/>
  <c r="C5578" i="11"/>
  <c r="E5578" i="11"/>
  <c r="F5578" i="11"/>
  <c r="A5579" i="11"/>
  <c r="C5579" i="11"/>
  <c r="E5579" i="11"/>
  <c r="F5579" i="11"/>
  <c r="A5580" i="11"/>
  <c r="C5580" i="11"/>
  <c r="E5580" i="11"/>
  <c r="F5580" i="11"/>
  <c r="A5581" i="11"/>
  <c r="C5581" i="11"/>
  <c r="E5581" i="11"/>
  <c r="F5581" i="11"/>
  <c r="A5582" i="11"/>
  <c r="C5582" i="11"/>
  <c r="E5582" i="11"/>
  <c r="F5582" i="11"/>
  <c r="A5583" i="11"/>
  <c r="C5583" i="11"/>
  <c r="E5583" i="11"/>
  <c r="F5583" i="11"/>
  <c r="A5584" i="11"/>
  <c r="C5584" i="11"/>
  <c r="E5584" i="11"/>
  <c r="F5584" i="11"/>
  <c r="A5585" i="11"/>
  <c r="C5585" i="11"/>
  <c r="E5585" i="11"/>
  <c r="F5585" i="11"/>
  <c r="A5586" i="11"/>
  <c r="C5586" i="11"/>
  <c r="E5586" i="11"/>
  <c r="F5586" i="11"/>
  <c r="A5587" i="11"/>
  <c r="C5587" i="11"/>
  <c r="E5587" i="11"/>
  <c r="F5587" i="11"/>
  <c r="A5588" i="11"/>
  <c r="C5588" i="11"/>
  <c r="E5588" i="11"/>
  <c r="F5588" i="11"/>
  <c r="A5589" i="11"/>
  <c r="C5589" i="11"/>
  <c r="E5589" i="11"/>
  <c r="F5589" i="11"/>
  <c r="A5590" i="11"/>
  <c r="C5590" i="11"/>
  <c r="E5590" i="11"/>
  <c r="F5590" i="11"/>
  <c r="A5591" i="11"/>
  <c r="C5591" i="11"/>
  <c r="E5591" i="11"/>
  <c r="F5591" i="11"/>
  <c r="A5592" i="11"/>
  <c r="C5592" i="11"/>
  <c r="E5592" i="11"/>
  <c r="F5592" i="11"/>
  <c r="A5593" i="11"/>
  <c r="C5593" i="11"/>
  <c r="E5593" i="11"/>
  <c r="F5593" i="11"/>
  <c r="A5594" i="11"/>
  <c r="C5594" i="11"/>
  <c r="E5594" i="11"/>
  <c r="F5594" i="11"/>
  <c r="A5595" i="11"/>
  <c r="C5595" i="11"/>
  <c r="E5595" i="11"/>
  <c r="F5595" i="11"/>
  <c r="A5596" i="11"/>
  <c r="C5596" i="11"/>
  <c r="E5596" i="11"/>
  <c r="F5596" i="11"/>
  <c r="A5597" i="11"/>
  <c r="C5597" i="11"/>
  <c r="E5597" i="11"/>
  <c r="F5597" i="11"/>
  <c r="A5598" i="11"/>
  <c r="C5598" i="11"/>
  <c r="E5598" i="11"/>
  <c r="F5598" i="11"/>
  <c r="A5599" i="11"/>
  <c r="C5599" i="11"/>
  <c r="E5599" i="11"/>
  <c r="F5599" i="11"/>
  <c r="A5600" i="11"/>
  <c r="C5600" i="11"/>
  <c r="E5600" i="11"/>
  <c r="F5600" i="11"/>
  <c r="A5601" i="11"/>
  <c r="C5601" i="11"/>
  <c r="E5601" i="11"/>
  <c r="F5601" i="11"/>
  <c r="A5602" i="11"/>
  <c r="C5602" i="11"/>
  <c r="E5602" i="11"/>
  <c r="F5602" i="11"/>
  <c r="A5603" i="11"/>
  <c r="C5603" i="11"/>
  <c r="E5603" i="11"/>
  <c r="F5603" i="11"/>
  <c r="A5604" i="11"/>
  <c r="C5604" i="11"/>
  <c r="E5604" i="11"/>
  <c r="F5604" i="11"/>
  <c r="A5605" i="11"/>
  <c r="C5605" i="11"/>
  <c r="E5605" i="11"/>
  <c r="F5605" i="11"/>
  <c r="A5606" i="11"/>
  <c r="C5606" i="11"/>
  <c r="E5606" i="11"/>
  <c r="F5606" i="11"/>
  <c r="A5607" i="11"/>
  <c r="C5607" i="11"/>
  <c r="E5607" i="11"/>
  <c r="F5607" i="11"/>
  <c r="A5608" i="11"/>
  <c r="C5608" i="11"/>
  <c r="E5608" i="11"/>
  <c r="F5608" i="11"/>
  <c r="A5609" i="11"/>
  <c r="C5609" i="11"/>
  <c r="E5609" i="11"/>
  <c r="F5609" i="11"/>
  <c r="A5610" i="11"/>
  <c r="C5610" i="11"/>
  <c r="E5610" i="11"/>
  <c r="F5610" i="11"/>
  <c r="A5611" i="11"/>
  <c r="C5611" i="11"/>
  <c r="E5611" i="11"/>
  <c r="F5611" i="11"/>
  <c r="A5612" i="11"/>
  <c r="C5612" i="11"/>
  <c r="E5612" i="11"/>
  <c r="F5612" i="11"/>
  <c r="A5613" i="11"/>
  <c r="C5613" i="11"/>
  <c r="E5613" i="11"/>
  <c r="F5613" i="11"/>
  <c r="A5614" i="11"/>
  <c r="C5614" i="11"/>
  <c r="E5614" i="11"/>
  <c r="F5614" i="11"/>
  <c r="A5615" i="11"/>
  <c r="C5615" i="11"/>
  <c r="E5615" i="11"/>
  <c r="F5615" i="11"/>
  <c r="A5616" i="11"/>
  <c r="C5616" i="11"/>
  <c r="E5616" i="11"/>
  <c r="F5616" i="11"/>
  <c r="A5617" i="11"/>
  <c r="C5617" i="11"/>
  <c r="E5617" i="11"/>
  <c r="F5617" i="11"/>
  <c r="A5618" i="11"/>
  <c r="C5618" i="11"/>
  <c r="E5618" i="11"/>
  <c r="F5618" i="11"/>
  <c r="A5619" i="11"/>
  <c r="C5619" i="11"/>
  <c r="E5619" i="11"/>
  <c r="F5619" i="11"/>
  <c r="A5620" i="11"/>
  <c r="C5620" i="11"/>
  <c r="E5620" i="11"/>
  <c r="F5620" i="11"/>
  <c r="A5621" i="11"/>
  <c r="C5621" i="11"/>
  <c r="E5621" i="11"/>
  <c r="F5621" i="11"/>
  <c r="A5622" i="11"/>
  <c r="C5622" i="11"/>
  <c r="E5622" i="11"/>
  <c r="F5622" i="11"/>
  <c r="A5623" i="11"/>
  <c r="C5623" i="11"/>
  <c r="E5623" i="11"/>
  <c r="F5623" i="11"/>
  <c r="A5624" i="11"/>
  <c r="C5624" i="11"/>
  <c r="E5624" i="11"/>
  <c r="F5624" i="11"/>
  <c r="A5625" i="11"/>
  <c r="C5625" i="11"/>
  <c r="E5625" i="11"/>
  <c r="F5625" i="11"/>
  <c r="A5626" i="11"/>
  <c r="C5626" i="11"/>
  <c r="E5626" i="11"/>
  <c r="F5626" i="11"/>
  <c r="A5627" i="11"/>
  <c r="C5627" i="11"/>
  <c r="E5627" i="11"/>
  <c r="F5627" i="11"/>
  <c r="A5628" i="11"/>
  <c r="C5628" i="11"/>
  <c r="E5628" i="11"/>
  <c r="F5628" i="11"/>
  <c r="A5629" i="11"/>
  <c r="C5629" i="11"/>
  <c r="E5629" i="11"/>
  <c r="F5629" i="11"/>
  <c r="A5630" i="11"/>
  <c r="C5630" i="11"/>
  <c r="E5630" i="11"/>
  <c r="F5630" i="11"/>
  <c r="A5631" i="11"/>
  <c r="C5631" i="11"/>
  <c r="E5631" i="11"/>
  <c r="F5631" i="11"/>
  <c r="A5632" i="11"/>
  <c r="C5632" i="11"/>
  <c r="E5632" i="11"/>
  <c r="F5632" i="11"/>
  <c r="A5633" i="11"/>
  <c r="C5633" i="11"/>
  <c r="E5633" i="11"/>
  <c r="F5633" i="11"/>
  <c r="A5634" i="11"/>
  <c r="C5634" i="11"/>
  <c r="E5634" i="11"/>
  <c r="F5634" i="11"/>
  <c r="A5635" i="11"/>
  <c r="C5635" i="11"/>
  <c r="E5635" i="11"/>
  <c r="F5635" i="11"/>
  <c r="A5636" i="11"/>
  <c r="C5636" i="11"/>
  <c r="E5636" i="11"/>
  <c r="F5636" i="11"/>
  <c r="A5637" i="11"/>
  <c r="C5637" i="11"/>
  <c r="E5637" i="11"/>
  <c r="F5637" i="11"/>
  <c r="A5638" i="11"/>
  <c r="C5638" i="11"/>
  <c r="E5638" i="11"/>
  <c r="F5638" i="11"/>
  <c r="A5639" i="11"/>
  <c r="C5639" i="11"/>
  <c r="E5639" i="11"/>
  <c r="F5639" i="11"/>
  <c r="A5640" i="11"/>
  <c r="C5640" i="11"/>
  <c r="E5640" i="11"/>
  <c r="F5640" i="11"/>
  <c r="A5641" i="11"/>
  <c r="C5641" i="11"/>
  <c r="E5641" i="11"/>
  <c r="F5641" i="11"/>
  <c r="A5642" i="11"/>
  <c r="C5642" i="11"/>
  <c r="E5642" i="11"/>
  <c r="F5642" i="11"/>
  <c r="A5643" i="11"/>
  <c r="C5643" i="11"/>
  <c r="E5643" i="11"/>
  <c r="F5643" i="11"/>
  <c r="A5644" i="11"/>
  <c r="C5644" i="11"/>
  <c r="E5644" i="11"/>
  <c r="F5644" i="11"/>
  <c r="A5645" i="11"/>
  <c r="C5645" i="11"/>
  <c r="E5645" i="11"/>
  <c r="F5645" i="11"/>
  <c r="A5646" i="11"/>
  <c r="C5646" i="11"/>
  <c r="E5646" i="11"/>
  <c r="F5646" i="11"/>
  <c r="A5647" i="11"/>
  <c r="C5647" i="11"/>
  <c r="E5647" i="11"/>
  <c r="F5647" i="11"/>
  <c r="A5648" i="11"/>
  <c r="C5648" i="11"/>
  <c r="E5648" i="11"/>
  <c r="F5648" i="11"/>
  <c r="A5649" i="11"/>
  <c r="C5649" i="11"/>
  <c r="E5649" i="11"/>
  <c r="F5649" i="11"/>
  <c r="A5650" i="11"/>
  <c r="C5650" i="11"/>
  <c r="E5650" i="11"/>
  <c r="F5650" i="11"/>
  <c r="A5651" i="11"/>
  <c r="C5651" i="11"/>
  <c r="E5651" i="11"/>
  <c r="F5651" i="11"/>
  <c r="A5652" i="11"/>
  <c r="C5652" i="11"/>
  <c r="E5652" i="11"/>
  <c r="F5652" i="11"/>
  <c r="A5653" i="11"/>
  <c r="C5653" i="11"/>
  <c r="E5653" i="11"/>
  <c r="F5653" i="11"/>
  <c r="A5654" i="11"/>
  <c r="C5654" i="11"/>
  <c r="E5654" i="11"/>
  <c r="F5654" i="11"/>
  <c r="A5655" i="11"/>
  <c r="C5655" i="11"/>
  <c r="E5655" i="11"/>
  <c r="F5655" i="11"/>
  <c r="A5656" i="11"/>
  <c r="C5656" i="11"/>
  <c r="E5656" i="11"/>
  <c r="F5656" i="11"/>
  <c r="A5657" i="11"/>
  <c r="C5657" i="11"/>
  <c r="E5657" i="11"/>
  <c r="F5657" i="11"/>
  <c r="A5658" i="11"/>
  <c r="C5658" i="11"/>
  <c r="E5658" i="11"/>
  <c r="F5658" i="11"/>
  <c r="A5659" i="11"/>
  <c r="C5659" i="11"/>
  <c r="E5659" i="11"/>
  <c r="F5659" i="11"/>
  <c r="A5660" i="11"/>
  <c r="C5660" i="11"/>
  <c r="E5660" i="11"/>
  <c r="F5660" i="11"/>
  <c r="A5661" i="11"/>
  <c r="C5661" i="11"/>
  <c r="E5661" i="11"/>
  <c r="F5661" i="11"/>
  <c r="A5662" i="11"/>
  <c r="C5662" i="11"/>
  <c r="E5662" i="11"/>
  <c r="F5662" i="11"/>
  <c r="A5663" i="11"/>
  <c r="C5663" i="11"/>
  <c r="E5663" i="11"/>
  <c r="F5663" i="11"/>
  <c r="A5664" i="11"/>
  <c r="C5664" i="11"/>
  <c r="E5664" i="11"/>
  <c r="F5664" i="11"/>
  <c r="A5665" i="11"/>
  <c r="C5665" i="11"/>
  <c r="E5665" i="11"/>
  <c r="F5665" i="11"/>
  <c r="A5666" i="11"/>
  <c r="C5666" i="11"/>
  <c r="E5666" i="11"/>
  <c r="F5666" i="11"/>
  <c r="A5667" i="11"/>
  <c r="C5667" i="11"/>
  <c r="E5667" i="11"/>
  <c r="F5667" i="11"/>
  <c r="A5668" i="11"/>
  <c r="C5668" i="11"/>
  <c r="E5668" i="11"/>
  <c r="F5668" i="11"/>
  <c r="A5669" i="11"/>
  <c r="C5669" i="11"/>
  <c r="E5669" i="11"/>
  <c r="F5669" i="11"/>
  <c r="A5670" i="11"/>
  <c r="C5670" i="11"/>
  <c r="E5670" i="11"/>
  <c r="F5670" i="11"/>
  <c r="A5671" i="11"/>
  <c r="C5671" i="11"/>
  <c r="E5671" i="11"/>
  <c r="F5671" i="11"/>
  <c r="A5672" i="11"/>
  <c r="C5672" i="11"/>
  <c r="E5672" i="11"/>
  <c r="F5672" i="11"/>
  <c r="A5673" i="11"/>
  <c r="C5673" i="11"/>
  <c r="E5673" i="11"/>
  <c r="F5673" i="11"/>
  <c r="A5674" i="11"/>
  <c r="C5674" i="11"/>
  <c r="E5674" i="11"/>
  <c r="F5674" i="11"/>
  <c r="A5675" i="11"/>
  <c r="C5675" i="11"/>
  <c r="E5675" i="11"/>
  <c r="F5675" i="11"/>
  <c r="A5676" i="11"/>
  <c r="C5676" i="11"/>
  <c r="E5676" i="11"/>
  <c r="F5676" i="11"/>
  <c r="A5677" i="11"/>
  <c r="C5677" i="11"/>
  <c r="E5677" i="11"/>
  <c r="F5677" i="11"/>
  <c r="A5678" i="11"/>
  <c r="C5678" i="11"/>
  <c r="E5678" i="11"/>
  <c r="F5678" i="11"/>
  <c r="A5679" i="11"/>
  <c r="C5679" i="11"/>
  <c r="E5679" i="11"/>
  <c r="F5679" i="11"/>
  <c r="A5680" i="11"/>
  <c r="C5680" i="11"/>
  <c r="E5680" i="11"/>
  <c r="F5680" i="11"/>
  <c r="A5681" i="11"/>
  <c r="C5681" i="11"/>
  <c r="E5681" i="11"/>
  <c r="F5681" i="11"/>
  <c r="A5682" i="11"/>
  <c r="C5682" i="11"/>
  <c r="E5682" i="11"/>
  <c r="F5682" i="11"/>
  <c r="A5683" i="11"/>
  <c r="C5683" i="11"/>
  <c r="E5683" i="11"/>
  <c r="F5683" i="11"/>
  <c r="A5684" i="11"/>
  <c r="C5684" i="11"/>
  <c r="E5684" i="11"/>
  <c r="F5684" i="11"/>
  <c r="A5685" i="11"/>
  <c r="C5685" i="11"/>
  <c r="E5685" i="11"/>
  <c r="F5685" i="11"/>
  <c r="A5686" i="11"/>
  <c r="C5686" i="11"/>
  <c r="E5686" i="11"/>
  <c r="F5686" i="11"/>
  <c r="A5687" i="11"/>
  <c r="C5687" i="11"/>
  <c r="E5687" i="11"/>
  <c r="F5687" i="11"/>
  <c r="A5688" i="11"/>
  <c r="C5688" i="11"/>
  <c r="E5688" i="11"/>
  <c r="F5688" i="11"/>
  <c r="A5689" i="11"/>
  <c r="C5689" i="11"/>
  <c r="E5689" i="11"/>
  <c r="F5689" i="11"/>
  <c r="A5690" i="11"/>
  <c r="C5690" i="11"/>
  <c r="E5690" i="11"/>
  <c r="F5690" i="11"/>
  <c r="A5691" i="11"/>
  <c r="C5691" i="11"/>
  <c r="E5691" i="11"/>
  <c r="F5691" i="11"/>
  <c r="A5692" i="11"/>
  <c r="C5692" i="11"/>
  <c r="E5692" i="11"/>
  <c r="F5692" i="11"/>
  <c r="A5693" i="11"/>
  <c r="C5693" i="11"/>
  <c r="E5693" i="11"/>
  <c r="F5693" i="11"/>
  <c r="A5694" i="11"/>
  <c r="C5694" i="11"/>
  <c r="E5694" i="11"/>
  <c r="F5694" i="11"/>
  <c r="A5695" i="11"/>
  <c r="C5695" i="11"/>
  <c r="E5695" i="11"/>
  <c r="F5695" i="11"/>
  <c r="A5696" i="11"/>
  <c r="C5696" i="11"/>
  <c r="E5696" i="11"/>
  <c r="F5696" i="11"/>
  <c r="A5697" i="11"/>
  <c r="C5697" i="11"/>
  <c r="E5697" i="11"/>
  <c r="F5697" i="11"/>
  <c r="A5698" i="11"/>
  <c r="C5698" i="11"/>
  <c r="E5698" i="11"/>
  <c r="F5698" i="11"/>
  <c r="A5699" i="11"/>
  <c r="C5699" i="11"/>
  <c r="E5699" i="11"/>
  <c r="F5699" i="11"/>
  <c r="A5700" i="11"/>
  <c r="C5700" i="11"/>
  <c r="E5700" i="11"/>
  <c r="F5700" i="11"/>
  <c r="A5701" i="11"/>
  <c r="C5701" i="11"/>
  <c r="E5701" i="11"/>
  <c r="F5701" i="11"/>
  <c r="A5702" i="11"/>
  <c r="C5702" i="11"/>
  <c r="E5702" i="11"/>
  <c r="F5702" i="11"/>
  <c r="A5703" i="11"/>
  <c r="C5703" i="11"/>
  <c r="E5703" i="11"/>
  <c r="F5703" i="11"/>
  <c r="A5704" i="11"/>
  <c r="C5704" i="11"/>
  <c r="E5704" i="11"/>
  <c r="F5704" i="11"/>
  <c r="A5705" i="11"/>
  <c r="C5705" i="11"/>
  <c r="E5705" i="11"/>
  <c r="F5705" i="11"/>
  <c r="A5706" i="11"/>
  <c r="C5706" i="11"/>
  <c r="E5706" i="11"/>
  <c r="F5706" i="11"/>
  <c r="A5707" i="11"/>
  <c r="C5707" i="11"/>
  <c r="E5707" i="11"/>
  <c r="F5707" i="11"/>
  <c r="A5708" i="11"/>
  <c r="C5708" i="11"/>
  <c r="E5708" i="11"/>
  <c r="F5708" i="11"/>
  <c r="A5709" i="11"/>
  <c r="C5709" i="11"/>
  <c r="E5709" i="11"/>
  <c r="F5709" i="11"/>
  <c r="A5710" i="11"/>
  <c r="C5710" i="11"/>
  <c r="E5710" i="11"/>
  <c r="F5710" i="11"/>
  <c r="A5711" i="11"/>
  <c r="C5711" i="11"/>
  <c r="E5711" i="11"/>
  <c r="F5711" i="11"/>
  <c r="A5712" i="11"/>
  <c r="C5712" i="11"/>
  <c r="E5712" i="11"/>
  <c r="F5712" i="11"/>
  <c r="A5713" i="11"/>
  <c r="C5713" i="11"/>
  <c r="E5713" i="11"/>
  <c r="F5713" i="11"/>
  <c r="A5714" i="11"/>
  <c r="C5714" i="11"/>
  <c r="E5714" i="11"/>
  <c r="F5714" i="11"/>
  <c r="A5715" i="11"/>
  <c r="C5715" i="11"/>
  <c r="E5715" i="11"/>
  <c r="F5715" i="11"/>
  <c r="A5716" i="11"/>
  <c r="C5716" i="11"/>
  <c r="E5716" i="11"/>
  <c r="F5716" i="11"/>
  <c r="A5717" i="11"/>
  <c r="C5717" i="11"/>
  <c r="E5717" i="11"/>
  <c r="F5717" i="11"/>
  <c r="A5718" i="11"/>
  <c r="C5718" i="11"/>
  <c r="E5718" i="11"/>
  <c r="F5718" i="11"/>
  <c r="A5719" i="11"/>
  <c r="C5719" i="11"/>
  <c r="E5719" i="11"/>
  <c r="F5719" i="11"/>
  <c r="A5720" i="11"/>
  <c r="C5720" i="11"/>
  <c r="E5720" i="11"/>
  <c r="F5720" i="11"/>
  <c r="A5721" i="11"/>
  <c r="C5721" i="11"/>
  <c r="E5721" i="11"/>
  <c r="F5721" i="11"/>
  <c r="A5722" i="11"/>
  <c r="C5722" i="11"/>
  <c r="E5722" i="11"/>
  <c r="F5722" i="11"/>
  <c r="A5723" i="11"/>
  <c r="C5723" i="11"/>
  <c r="E5723" i="11"/>
  <c r="F5723" i="11"/>
  <c r="A5724" i="11"/>
  <c r="C5724" i="11"/>
  <c r="E5724" i="11"/>
  <c r="F5724" i="11"/>
  <c r="A5725" i="11"/>
  <c r="C5725" i="11"/>
  <c r="E5725" i="11"/>
  <c r="F5725" i="11"/>
  <c r="A5726" i="11"/>
  <c r="C5726" i="11"/>
  <c r="E5726" i="11"/>
  <c r="F5726" i="11"/>
  <c r="A5727" i="11"/>
  <c r="C5727" i="11"/>
  <c r="E5727" i="11"/>
  <c r="F5727" i="11"/>
  <c r="A5728" i="11"/>
  <c r="C5728" i="11"/>
  <c r="E5728" i="11"/>
  <c r="F5728" i="11"/>
  <c r="A5729" i="11"/>
  <c r="C5729" i="11"/>
  <c r="E5729" i="11"/>
  <c r="F5729" i="11"/>
  <c r="A5730" i="11"/>
  <c r="C5730" i="11"/>
  <c r="E5730" i="11"/>
  <c r="F5730" i="11"/>
  <c r="A5731" i="11"/>
  <c r="C5731" i="11"/>
  <c r="E5731" i="11"/>
  <c r="F5731" i="11"/>
  <c r="A5732" i="11"/>
  <c r="C5732" i="11"/>
  <c r="E5732" i="11"/>
  <c r="F5732" i="11"/>
  <c r="A5733" i="11"/>
  <c r="C5733" i="11"/>
  <c r="E5733" i="11"/>
  <c r="F5733" i="11"/>
  <c r="A5734" i="11"/>
  <c r="C5734" i="11"/>
  <c r="E5734" i="11"/>
  <c r="F5734" i="11"/>
  <c r="A5735" i="11"/>
  <c r="C5735" i="11"/>
  <c r="E5735" i="11"/>
  <c r="F5735" i="11"/>
  <c r="A5736" i="11"/>
  <c r="C5736" i="11"/>
  <c r="E5736" i="11"/>
  <c r="F5736" i="11"/>
  <c r="A5737" i="11"/>
  <c r="C5737" i="11"/>
  <c r="E5737" i="11"/>
  <c r="F5737" i="11"/>
  <c r="A5738" i="11"/>
  <c r="C5738" i="11"/>
  <c r="E5738" i="11"/>
  <c r="F5738" i="11"/>
  <c r="A5739" i="11"/>
  <c r="C5739" i="11"/>
  <c r="E5739" i="11"/>
  <c r="F5739" i="11"/>
  <c r="A5740" i="11"/>
  <c r="C5740" i="11"/>
  <c r="E5740" i="11"/>
  <c r="F5740" i="11"/>
  <c r="A5741" i="11"/>
  <c r="C5741" i="11"/>
  <c r="E5741" i="11"/>
  <c r="F5741" i="11"/>
  <c r="A5742" i="11"/>
  <c r="C5742" i="11"/>
  <c r="E5742" i="11"/>
  <c r="F5742" i="11"/>
  <c r="A5743" i="11"/>
  <c r="C5743" i="11"/>
  <c r="E5743" i="11"/>
  <c r="F5743" i="11"/>
  <c r="A5744" i="11"/>
  <c r="C5744" i="11"/>
  <c r="E5744" i="11"/>
  <c r="F5744" i="11"/>
  <c r="A5745" i="11"/>
  <c r="C5745" i="11"/>
  <c r="E5745" i="11"/>
  <c r="F5745" i="11"/>
  <c r="A5746" i="11"/>
  <c r="C5746" i="11"/>
  <c r="E5746" i="11"/>
  <c r="F5746" i="11"/>
  <c r="A5747" i="11"/>
  <c r="C5747" i="11"/>
  <c r="E5747" i="11"/>
  <c r="F5747" i="11"/>
  <c r="A5748" i="11"/>
  <c r="C5748" i="11"/>
  <c r="E5748" i="11"/>
  <c r="F5748" i="11"/>
  <c r="A5749" i="11"/>
  <c r="C5749" i="11"/>
  <c r="E5749" i="11"/>
  <c r="F5749" i="11"/>
  <c r="A5750" i="11"/>
  <c r="C5750" i="11"/>
  <c r="E5750" i="11"/>
  <c r="F5750" i="11"/>
  <c r="A5751" i="11"/>
  <c r="C5751" i="11"/>
  <c r="E5751" i="11"/>
  <c r="F5751" i="11"/>
  <c r="A5752" i="11"/>
  <c r="C5752" i="11"/>
  <c r="E5752" i="11"/>
  <c r="F5752" i="11"/>
  <c r="A5753" i="11"/>
  <c r="C5753" i="11"/>
  <c r="E5753" i="11"/>
  <c r="F5753" i="11"/>
  <c r="A5754" i="11"/>
  <c r="C5754" i="11"/>
  <c r="E5754" i="11"/>
  <c r="F5754" i="11"/>
  <c r="A5755" i="11"/>
  <c r="C5755" i="11"/>
  <c r="E5755" i="11"/>
  <c r="F5755" i="11"/>
  <c r="A5756" i="11"/>
  <c r="C5756" i="11"/>
  <c r="E5756" i="11"/>
  <c r="F5756" i="11"/>
  <c r="A5757" i="11"/>
  <c r="C5757" i="11"/>
  <c r="E5757" i="11"/>
  <c r="F5757" i="11"/>
  <c r="A5758" i="11"/>
  <c r="C5758" i="11"/>
  <c r="E5758" i="11"/>
  <c r="F5758" i="11"/>
  <c r="A5759" i="11"/>
  <c r="C5759" i="11"/>
  <c r="E5759" i="11"/>
  <c r="F5759" i="11"/>
  <c r="A5760" i="11"/>
  <c r="C5760" i="11"/>
  <c r="E5760" i="11"/>
  <c r="F5760" i="11"/>
  <c r="A5761" i="11"/>
  <c r="C5761" i="11"/>
  <c r="E5761" i="11"/>
  <c r="F5761" i="11"/>
  <c r="A5762" i="11"/>
  <c r="C5762" i="11"/>
  <c r="E5762" i="11"/>
  <c r="F5762" i="11"/>
  <c r="A5763" i="11"/>
  <c r="C5763" i="11"/>
  <c r="E5763" i="11"/>
  <c r="F5763" i="11"/>
  <c r="A5764" i="11"/>
  <c r="C5764" i="11"/>
  <c r="E5764" i="11"/>
  <c r="F5764" i="11"/>
  <c r="A5765" i="11"/>
  <c r="C5765" i="11"/>
  <c r="E5765" i="11"/>
  <c r="F5765" i="11"/>
  <c r="A5766" i="11"/>
  <c r="C5766" i="11"/>
  <c r="E5766" i="11"/>
  <c r="F5766" i="11"/>
  <c r="A5767" i="11"/>
  <c r="C5767" i="11"/>
  <c r="E5767" i="11"/>
  <c r="F5767" i="11"/>
  <c r="A5768" i="11"/>
  <c r="C5768" i="11"/>
  <c r="E5768" i="11"/>
  <c r="F5768" i="11"/>
  <c r="A5769" i="11"/>
  <c r="C5769" i="11"/>
  <c r="E5769" i="11"/>
  <c r="F5769" i="11"/>
  <c r="A5770" i="11"/>
  <c r="C5770" i="11"/>
  <c r="E5770" i="11"/>
  <c r="F5770" i="11"/>
  <c r="A5771" i="11"/>
  <c r="C5771" i="11"/>
  <c r="E5771" i="11"/>
  <c r="F5771" i="11"/>
  <c r="A5772" i="11"/>
  <c r="C5772" i="11"/>
  <c r="E5772" i="11"/>
  <c r="F5772" i="11"/>
  <c r="A5773" i="11"/>
  <c r="C5773" i="11"/>
  <c r="E5773" i="11"/>
  <c r="F5773" i="11"/>
  <c r="A5774" i="11"/>
  <c r="C5774" i="11"/>
  <c r="E5774" i="11"/>
  <c r="F5774" i="11"/>
  <c r="A5775" i="11"/>
  <c r="C5775" i="11"/>
  <c r="E5775" i="11"/>
  <c r="F5775" i="11"/>
  <c r="A5776" i="11"/>
  <c r="C5776" i="11"/>
  <c r="E5776" i="11"/>
  <c r="F5776" i="11"/>
  <c r="A5777" i="11"/>
  <c r="C5777" i="11"/>
  <c r="E5777" i="11"/>
  <c r="F5777" i="11"/>
  <c r="A5778" i="11"/>
  <c r="C5778" i="11"/>
  <c r="E5778" i="11"/>
  <c r="F5778" i="11"/>
  <c r="A5779" i="11"/>
  <c r="C5779" i="11"/>
  <c r="E5779" i="11"/>
  <c r="F5779" i="11"/>
  <c r="A5780" i="11"/>
  <c r="C5780" i="11"/>
  <c r="E5780" i="11"/>
  <c r="F5780" i="11"/>
  <c r="A5781" i="11"/>
  <c r="C5781" i="11"/>
  <c r="E5781" i="11"/>
  <c r="F5781" i="11"/>
  <c r="A5782" i="11"/>
  <c r="C5782" i="11"/>
  <c r="E5782" i="11"/>
  <c r="F5782" i="11"/>
  <c r="A5783" i="11"/>
  <c r="C5783" i="11"/>
  <c r="E5783" i="11"/>
  <c r="F5783" i="11"/>
  <c r="A5784" i="11"/>
  <c r="C5784" i="11"/>
  <c r="E5784" i="11"/>
  <c r="F5784" i="11"/>
  <c r="A5785" i="11"/>
  <c r="C5785" i="11"/>
  <c r="E5785" i="11"/>
  <c r="F5785" i="11"/>
  <c r="A5786" i="11"/>
  <c r="C5786" i="11"/>
  <c r="E5786" i="11"/>
  <c r="F5786" i="11"/>
  <c r="A5787" i="11"/>
  <c r="C5787" i="11"/>
  <c r="E5787" i="11"/>
  <c r="F5787" i="11"/>
  <c r="A5788" i="11"/>
  <c r="C5788" i="11"/>
  <c r="E5788" i="11"/>
  <c r="F5788" i="11"/>
  <c r="A5789" i="11"/>
  <c r="C5789" i="11"/>
  <c r="E5789" i="11"/>
  <c r="F5789" i="11"/>
  <c r="A5790" i="11"/>
  <c r="C5790" i="11"/>
  <c r="E5790" i="11"/>
  <c r="F5790" i="11"/>
  <c r="A5791" i="11"/>
  <c r="C5791" i="11"/>
  <c r="E5791" i="11"/>
  <c r="F5791" i="11"/>
  <c r="A5792" i="11"/>
  <c r="C5792" i="11"/>
  <c r="E5792" i="11"/>
  <c r="F5792" i="11"/>
  <c r="A5793" i="11"/>
  <c r="C5793" i="11"/>
  <c r="E5793" i="11"/>
  <c r="F5793" i="11"/>
  <c r="A5794" i="11"/>
  <c r="C5794" i="11"/>
  <c r="E5794" i="11"/>
  <c r="F5794" i="11"/>
  <c r="A5795" i="11"/>
  <c r="C5795" i="11"/>
  <c r="E5795" i="11"/>
  <c r="F5795" i="11"/>
  <c r="A5796" i="11"/>
  <c r="B5796" i="11"/>
  <c r="C5796" i="11"/>
  <c r="E5796" i="11"/>
  <c r="F5796" i="11"/>
  <c r="A5797" i="11"/>
  <c r="B5797" i="11"/>
  <c r="C5797" i="11"/>
  <c r="E5797" i="11"/>
  <c r="F5797" i="11"/>
  <c r="A5798" i="11"/>
  <c r="B5798" i="11"/>
  <c r="C5798" i="11"/>
  <c r="E5798" i="11"/>
  <c r="F5798" i="11"/>
  <c r="A5799" i="11"/>
  <c r="B5799" i="11"/>
  <c r="C5799" i="11"/>
  <c r="E5799" i="11"/>
  <c r="F5799" i="11"/>
  <c r="A5800" i="11"/>
  <c r="B5800" i="11"/>
  <c r="C5800" i="11"/>
  <c r="E5800" i="11"/>
  <c r="F5800" i="11"/>
  <c r="A5801" i="11"/>
  <c r="B5801" i="11"/>
  <c r="C5801" i="11"/>
  <c r="E5801" i="11"/>
  <c r="F5801" i="11"/>
  <c r="A5802" i="11"/>
  <c r="B5802" i="11"/>
  <c r="C5802" i="11"/>
  <c r="E5802" i="11"/>
  <c r="F5802" i="11"/>
  <c r="A5803" i="11"/>
  <c r="B5803" i="11"/>
  <c r="C5803" i="11"/>
  <c r="E5803" i="11"/>
  <c r="F5803" i="11"/>
  <c r="A5804" i="11"/>
  <c r="B5804" i="11"/>
  <c r="C5804" i="11"/>
  <c r="E5804" i="11"/>
  <c r="F5804" i="11"/>
  <c r="A5805" i="11"/>
  <c r="B5805" i="11"/>
  <c r="C5805" i="11"/>
  <c r="E5805" i="11"/>
  <c r="F5805" i="11"/>
  <c r="A5806" i="11"/>
  <c r="B5806" i="11"/>
  <c r="C5806" i="11"/>
  <c r="E5806" i="11"/>
  <c r="F5806" i="11"/>
  <c r="A5807" i="11"/>
  <c r="B5807" i="11"/>
  <c r="C5807" i="11"/>
  <c r="E5807" i="11"/>
  <c r="F5807" i="11"/>
  <c r="A5808" i="11"/>
  <c r="B5808" i="11"/>
  <c r="C5808" i="11"/>
  <c r="E5808" i="11"/>
  <c r="F5808" i="11"/>
  <c r="A5809" i="11"/>
  <c r="B5809" i="11"/>
  <c r="C5809" i="11"/>
  <c r="E5809" i="11"/>
  <c r="F5809" i="11"/>
  <c r="A5810" i="11"/>
  <c r="B5810" i="11"/>
  <c r="C5810" i="11"/>
  <c r="E5810" i="11"/>
  <c r="F5810" i="11"/>
  <c r="A5811" i="11"/>
  <c r="B5811" i="11"/>
  <c r="C5811" i="11"/>
  <c r="E5811" i="11"/>
  <c r="F5811" i="11"/>
  <c r="A5812" i="11"/>
  <c r="B5812" i="11"/>
  <c r="C5812" i="11"/>
  <c r="E5812" i="11"/>
  <c r="F5812" i="11"/>
  <c r="A5813" i="11"/>
  <c r="B5813" i="11"/>
  <c r="C5813" i="11"/>
  <c r="E5813" i="11"/>
  <c r="F5813" i="11"/>
  <c r="A5814" i="11"/>
  <c r="B5814" i="11"/>
  <c r="C5814" i="11"/>
  <c r="E5814" i="11"/>
  <c r="F5814" i="11"/>
  <c r="A5815" i="11"/>
  <c r="B5815" i="11"/>
  <c r="C5815" i="11"/>
  <c r="E5815" i="11"/>
  <c r="F5815" i="11"/>
  <c r="A5816" i="11"/>
  <c r="B5816" i="11"/>
  <c r="C5816" i="11"/>
  <c r="E5816" i="11"/>
  <c r="F5816" i="11"/>
  <c r="A5817" i="11"/>
  <c r="B5817" i="11"/>
  <c r="C5817" i="11"/>
  <c r="E5817" i="11"/>
  <c r="F5817" i="11"/>
  <c r="A5818" i="11"/>
  <c r="B5818" i="11"/>
  <c r="C5818" i="11"/>
  <c r="E5818" i="11"/>
  <c r="F5818" i="11"/>
  <c r="A5819" i="11"/>
  <c r="B5819" i="11"/>
  <c r="C5819" i="11"/>
  <c r="E5819" i="11"/>
  <c r="F5819" i="11"/>
  <c r="A5820" i="11"/>
  <c r="B5820" i="11"/>
  <c r="C5820" i="11"/>
  <c r="E5820" i="11"/>
  <c r="F5820" i="11"/>
  <c r="A5821" i="11"/>
  <c r="B5821" i="11"/>
  <c r="C5821" i="11"/>
  <c r="E5821" i="11"/>
  <c r="F5821" i="11"/>
  <c r="A5822" i="11"/>
  <c r="B5822" i="11"/>
  <c r="C5822" i="11"/>
  <c r="E5822" i="11"/>
  <c r="F5822" i="11"/>
  <c r="A5823" i="11"/>
  <c r="B5823" i="11"/>
  <c r="C5823" i="11"/>
  <c r="E5823" i="11"/>
  <c r="F5823" i="11"/>
  <c r="A5824" i="11"/>
  <c r="B5824" i="11"/>
  <c r="C5824" i="11"/>
  <c r="E5824" i="11"/>
  <c r="F5824" i="11"/>
  <c r="A5825" i="11"/>
  <c r="B5825" i="11"/>
  <c r="C5825" i="11"/>
  <c r="E5825" i="11"/>
  <c r="F5825" i="11"/>
  <c r="A5826" i="11"/>
  <c r="B5826" i="11"/>
  <c r="C5826" i="11"/>
  <c r="E5826" i="11"/>
  <c r="F5826" i="11"/>
  <c r="A5827" i="11"/>
  <c r="B5827" i="11"/>
  <c r="C5827" i="11"/>
  <c r="E5827" i="11"/>
  <c r="F5827" i="11"/>
  <c r="A5828" i="11"/>
  <c r="B5828" i="11"/>
  <c r="C5828" i="11"/>
  <c r="E5828" i="11"/>
  <c r="F5828" i="11"/>
  <c r="A5829" i="11"/>
  <c r="B5829" i="11"/>
  <c r="C5829" i="11"/>
  <c r="E5829" i="11"/>
  <c r="F5829" i="11"/>
  <c r="A5830" i="11"/>
  <c r="B5830" i="11"/>
  <c r="C5830" i="11"/>
  <c r="E5830" i="11"/>
  <c r="F5830" i="11"/>
  <c r="A5831" i="11"/>
  <c r="B5831" i="11"/>
  <c r="C5831" i="11"/>
  <c r="E5831" i="11"/>
  <c r="F5831" i="11"/>
  <c r="A5832" i="11"/>
  <c r="B5832" i="11"/>
  <c r="C5832" i="11"/>
  <c r="E5832" i="11"/>
  <c r="F5832" i="11"/>
  <c r="A5833" i="11"/>
  <c r="B5833" i="11"/>
  <c r="C5833" i="11"/>
  <c r="E5833" i="11"/>
  <c r="F5833" i="11"/>
  <c r="A5834" i="11"/>
  <c r="B5834" i="11"/>
  <c r="C5834" i="11"/>
  <c r="E5834" i="11"/>
  <c r="F5834" i="11"/>
  <c r="A5835" i="11"/>
  <c r="B5835" i="11"/>
  <c r="C5835" i="11"/>
  <c r="E5835" i="11"/>
  <c r="F5835" i="11"/>
  <c r="A5836" i="11"/>
  <c r="B5836" i="11"/>
  <c r="C5836" i="11"/>
  <c r="E5836" i="11"/>
  <c r="F5836" i="11"/>
  <c r="A5837" i="11"/>
  <c r="B5837" i="11"/>
  <c r="C5837" i="11"/>
  <c r="E5837" i="11"/>
  <c r="F5837" i="11"/>
  <c r="A5838" i="11"/>
  <c r="B5838" i="11"/>
  <c r="C5838" i="11"/>
  <c r="E5838" i="11"/>
  <c r="F5838" i="11"/>
  <c r="A5839" i="11"/>
  <c r="B5839" i="11"/>
  <c r="C5839" i="11"/>
  <c r="E5839" i="11"/>
  <c r="F5839" i="11"/>
  <c r="A5840" i="11"/>
  <c r="B5840" i="11"/>
  <c r="C5840" i="11"/>
  <c r="E5840" i="11"/>
  <c r="F5840" i="11"/>
  <c r="A5841" i="11"/>
  <c r="B5841" i="11"/>
  <c r="C5841" i="11"/>
  <c r="E5841" i="11"/>
  <c r="F5841" i="11"/>
  <c r="A5842" i="11"/>
  <c r="B5842" i="11"/>
  <c r="C5842" i="11"/>
  <c r="E5842" i="11"/>
  <c r="F5842" i="11"/>
  <c r="A5843" i="11"/>
  <c r="B5843" i="11"/>
  <c r="C5843" i="11"/>
  <c r="E5843" i="11"/>
  <c r="F5843" i="11"/>
  <c r="A5844" i="11"/>
  <c r="B5844" i="11"/>
  <c r="C5844" i="11"/>
  <c r="E5844" i="11"/>
  <c r="F5844" i="11"/>
  <c r="A5845" i="11"/>
  <c r="B5845" i="11"/>
  <c r="C5845" i="11"/>
  <c r="E5845" i="11"/>
  <c r="F5845" i="11"/>
  <c r="A5846" i="11"/>
  <c r="B5846" i="11"/>
  <c r="C5846" i="11"/>
  <c r="E5846" i="11"/>
  <c r="F5846" i="11"/>
  <c r="A5847" i="11"/>
  <c r="B5847" i="11"/>
  <c r="C5847" i="11"/>
  <c r="E5847" i="11"/>
  <c r="F5847" i="11"/>
  <c r="A5848" i="11"/>
  <c r="B5848" i="11"/>
  <c r="C5848" i="11"/>
  <c r="E5848" i="11"/>
  <c r="F5848" i="11"/>
  <c r="A5849" i="11"/>
  <c r="B5849" i="11"/>
  <c r="C5849" i="11"/>
  <c r="E5849" i="11"/>
  <c r="F5849" i="11"/>
  <c r="A5850" i="11"/>
  <c r="B5850" i="11"/>
  <c r="C5850" i="11"/>
  <c r="E5850" i="11"/>
  <c r="F5850" i="11"/>
  <c r="A5851" i="11"/>
  <c r="B5851" i="11"/>
  <c r="C5851" i="11"/>
  <c r="E5851" i="11"/>
  <c r="F5851" i="11"/>
  <c r="A5852" i="11"/>
  <c r="B5852" i="11"/>
  <c r="C5852" i="11"/>
  <c r="E5852" i="11"/>
  <c r="F5852" i="11"/>
  <c r="A5853" i="11"/>
  <c r="B5853" i="11"/>
  <c r="C5853" i="11"/>
  <c r="E5853" i="11"/>
  <c r="F5853" i="11"/>
  <c r="A5854" i="11"/>
  <c r="B5854" i="11"/>
  <c r="C5854" i="11"/>
  <c r="E5854" i="11"/>
  <c r="F5854" i="11"/>
  <c r="A5855" i="11"/>
  <c r="B5855" i="11"/>
  <c r="C5855" i="11"/>
  <c r="E5855" i="11"/>
  <c r="F5855" i="11"/>
  <c r="A5856" i="11"/>
  <c r="B5856" i="11"/>
  <c r="C5856" i="11"/>
  <c r="E5856" i="11"/>
  <c r="F5856" i="11"/>
  <c r="A5857" i="11"/>
  <c r="B5857" i="11"/>
  <c r="C5857" i="11"/>
  <c r="E5857" i="11"/>
  <c r="F5857" i="11"/>
  <c r="A5858" i="11"/>
  <c r="B5858" i="11"/>
  <c r="C5858" i="11"/>
  <c r="E5858" i="11"/>
  <c r="F5858" i="11"/>
  <c r="A5859" i="11"/>
  <c r="B5859" i="11"/>
  <c r="C5859" i="11"/>
  <c r="E5859" i="11"/>
  <c r="F5859" i="11"/>
  <c r="A5860" i="11"/>
  <c r="B5860" i="11"/>
  <c r="C5860" i="11"/>
  <c r="E5860" i="11"/>
  <c r="F5860" i="11"/>
  <c r="A5861" i="11"/>
  <c r="B5861" i="11"/>
  <c r="C5861" i="11"/>
  <c r="E5861" i="11"/>
  <c r="F5861" i="11"/>
  <c r="A5862" i="11"/>
  <c r="B5862" i="11"/>
  <c r="C5862" i="11"/>
  <c r="E5862" i="11"/>
  <c r="F5862" i="11"/>
  <c r="A5863" i="11"/>
  <c r="B5863" i="11"/>
  <c r="C5863" i="11"/>
  <c r="E5863" i="11"/>
  <c r="F5863" i="11"/>
  <c r="A5864" i="11"/>
  <c r="B5864" i="11"/>
  <c r="C5864" i="11"/>
  <c r="E5864" i="11"/>
  <c r="F5864" i="11"/>
  <c r="A5865" i="11"/>
  <c r="B5865" i="11"/>
  <c r="C5865" i="11"/>
  <c r="E5865" i="11"/>
  <c r="F5865" i="11"/>
  <c r="A5866" i="11"/>
  <c r="B5866" i="11"/>
  <c r="C5866" i="11"/>
  <c r="E5866" i="11"/>
  <c r="F5866" i="11"/>
  <c r="A5867" i="11"/>
  <c r="B5867" i="11"/>
  <c r="C5867" i="11"/>
  <c r="E5867" i="11"/>
  <c r="F5867" i="11"/>
  <c r="A5868" i="11"/>
  <c r="B5868" i="11"/>
  <c r="C5868" i="11"/>
  <c r="E5868" i="11"/>
  <c r="F5868" i="11"/>
  <c r="A5869" i="11"/>
  <c r="B5869" i="11"/>
  <c r="C5869" i="11"/>
  <c r="E5869" i="11"/>
  <c r="F5869" i="11"/>
  <c r="A5870" i="11"/>
  <c r="B5870" i="11"/>
  <c r="C5870" i="11"/>
  <c r="E5870" i="11"/>
  <c r="F5870" i="11"/>
  <c r="A5871" i="11"/>
  <c r="B5871" i="11"/>
  <c r="C5871" i="11"/>
  <c r="E5871" i="11"/>
  <c r="F5871" i="11"/>
  <c r="A5872" i="11"/>
  <c r="B5872" i="11"/>
  <c r="C5872" i="11"/>
  <c r="E5872" i="11"/>
  <c r="F5872" i="11"/>
  <c r="A5873" i="11"/>
  <c r="B5873" i="11"/>
  <c r="C5873" i="11"/>
  <c r="E5873" i="11"/>
  <c r="F5873" i="11"/>
  <c r="A5874" i="11"/>
  <c r="B5874" i="11"/>
  <c r="C5874" i="11"/>
  <c r="E5874" i="11"/>
  <c r="F5874" i="11"/>
  <c r="A5875" i="11"/>
  <c r="B5875" i="11"/>
  <c r="C5875" i="11"/>
  <c r="E5875" i="11"/>
  <c r="F5875" i="11"/>
  <c r="A5876" i="11"/>
  <c r="B5876" i="11"/>
  <c r="C5876" i="11"/>
  <c r="E5876" i="11"/>
  <c r="F5876" i="11"/>
  <c r="A5877" i="11"/>
  <c r="B5877" i="11"/>
  <c r="C5877" i="11"/>
  <c r="E5877" i="11"/>
  <c r="F5877" i="11"/>
  <c r="A5878" i="11"/>
  <c r="B5878" i="11"/>
  <c r="C5878" i="11"/>
  <c r="E5878" i="11"/>
  <c r="F5878" i="11"/>
  <c r="A5879" i="11"/>
  <c r="B5879" i="11"/>
  <c r="C5879" i="11"/>
  <c r="E5879" i="11"/>
  <c r="F5879" i="11"/>
  <c r="A5880" i="11"/>
  <c r="B5880" i="11"/>
  <c r="C5880" i="11"/>
  <c r="E5880" i="11"/>
  <c r="F5880" i="11"/>
  <c r="A5881" i="11"/>
  <c r="B5881" i="11"/>
  <c r="C5881" i="11"/>
  <c r="E5881" i="11"/>
  <c r="F5881" i="11"/>
  <c r="A5882" i="11"/>
  <c r="B5882" i="11"/>
  <c r="C5882" i="11"/>
  <c r="E5882" i="11"/>
  <c r="F5882" i="11"/>
  <c r="A5883" i="11"/>
  <c r="B5883" i="11"/>
  <c r="C5883" i="11"/>
  <c r="E5883" i="11"/>
  <c r="F5883" i="11"/>
  <c r="A5884" i="11"/>
  <c r="B5884" i="11"/>
  <c r="C5884" i="11"/>
  <c r="E5884" i="11"/>
  <c r="F5884" i="11"/>
  <c r="A5885" i="11"/>
  <c r="B5885" i="11"/>
  <c r="C5885" i="11"/>
  <c r="E5885" i="11"/>
  <c r="F5885" i="11"/>
  <c r="A5886" i="11"/>
  <c r="B5886" i="11"/>
  <c r="C5886" i="11"/>
  <c r="E5886" i="11"/>
  <c r="F5886" i="11"/>
  <c r="A5887" i="11"/>
  <c r="B5887" i="11"/>
  <c r="C5887" i="11"/>
  <c r="E5887" i="11"/>
  <c r="F5887" i="11"/>
  <c r="A5888" i="11"/>
  <c r="B5888" i="11"/>
  <c r="C5888" i="11"/>
  <c r="E5888" i="11"/>
  <c r="F5888" i="11"/>
  <c r="A5889" i="11"/>
  <c r="B5889" i="11"/>
  <c r="C5889" i="11"/>
  <c r="E5889" i="11"/>
  <c r="F5889" i="11"/>
  <c r="A5890" i="11"/>
  <c r="B5890" i="11"/>
  <c r="C5890" i="11"/>
  <c r="E5890" i="11"/>
  <c r="F5890" i="11"/>
  <c r="A5891" i="11"/>
  <c r="B5891" i="11"/>
  <c r="C5891" i="11"/>
  <c r="E5891" i="11"/>
  <c r="F5891" i="11"/>
  <c r="A5892" i="11"/>
  <c r="B5892" i="11"/>
  <c r="C5892" i="11"/>
  <c r="E5892" i="11"/>
  <c r="F5892" i="11"/>
  <c r="A5893" i="11"/>
  <c r="B5893" i="11"/>
  <c r="C5893" i="11"/>
  <c r="E5893" i="11"/>
  <c r="F5893" i="11"/>
  <c r="A5894" i="11"/>
  <c r="B5894" i="11"/>
  <c r="C5894" i="11"/>
  <c r="E5894" i="11"/>
  <c r="F5894" i="11"/>
  <c r="A5895" i="11"/>
  <c r="B5895" i="11"/>
  <c r="C5895" i="11"/>
  <c r="E5895" i="11"/>
  <c r="F5895" i="11"/>
  <c r="A5896" i="11"/>
  <c r="B5896" i="11"/>
  <c r="C5896" i="11"/>
  <c r="E5896" i="11"/>
  <c r="F5896" i="11"/>
  <c r="A5897" i="11"/>
  <c r="B5897" i="11"/>
  <c r="C5897" i="11"/>
  <c r="E5897" i="11"/>
  <c r="F5897" i="11"/>
  <c r="A5898" i="11"/>
  <c r="B5898" i="11"/>
  <c r="C5898" i="11"/>
  <c r="E5898" i="11"/>
  <c r="F5898" i="11"/>
  <c r="A5899" i="11"/>
  <c r="B5899" i="11"/>
  <c r="C5899" i="11"/>
  <c r="E5899" i="11"/>
  <c r="F5899" i="11"/>
  <c r="A5900" i="11"/>
  <c r="B5900" i="11"/>
  <c r="C5900" i="11"/>
  <c r="E5900" i="11"/>
  <c r="F5900" i="11"/>
  <c r="A5901" i="11"/>
  <c r="B5901" i="11"/>
  <c r="C5901" i="11"/>
  <c r="E5901" i="11"/>
  <c r="F5901" i="11"/>
  <c r="A5902" i="11"/>
  <c r="B5902" i="11"/>
  <c r="C5902" i="11"/>
  <c r="E5902" i="11"/>
  <c r="F5902" i="11"/>
  <c r="A5903" i="11"/>
  <c r="B5903" i="11"/>
  <c r="C5903" i="11"/>
  <c r="E5903" i="11"/>
  <c r="F5903" i="11"/>
  <c r="A5904" i="11"/>
  <c r="B5904" i="11"/>
  <c r="C5904" i="11"/>
  <c r="E5904" i="11"/>
  <c r="F5904" i="11"/>
  <c r="A5905" i="11"/>
  <c r="B5905" i="11"/>
  <c r="C5905" i="11"/>
  <c r="E5905" i="11"/>
  <c r="F5905" i="11"/>
  <c r="A5906" i="11"/>
  <c r="B5906" i="11"/>
  <c r="C5906" i="11"/>
  <c r="E5906" i="11"/>
  <c r="F5906" i="11"/>
  <c r="A5907" i="11"/>
  <c r="B5907" i="11"/>
  <c r="C5907" i="11"/>
  <c r="E5907" i="11"/>
  <c r="F5907" i="11"/>
  <c r="A5908" i="11"/>
  <c r="B5908" i="11"/>
  <c r="C5908" i="11"/>
  <c r="E5908" i="11"/>
  <c r="F5908" i="11"/>
  <c r="A5909" i="11"/>
  <c r="B5909" i="11"/>
  <c r="C5909" i="11"/>
  <c r="E5909" i="11"/>
  <c r="F5909" i="11"/>
  <c r="A5910" i="11"/>
  <c r="B5910" i="11"/>
  <c r="C5910" i="11"/>
  <c r="E5910" i="11"/>
  <c r="F5910" i="11"/>
  <c r="A5911" i="11"/>
  <c r="B5911" i="11"/>
  <c r="C5911" i="11"/>
  <c r="E5911" i="11"/>
  <c r="F5911" i="11"/>
  <c r="A5912" i="11"/>
  <c r="B5912" i="11"/>
  <c r="C5912" i="11"/>
  <c r="E5912" i="11"/>
  <c r="F5912" i="11"/>
  <c r="A5913" i="11"/>
  <c r="B5913" i="11"/>
  <c r="C5913" i="11"/>
  <c r="E5913" i="11"/>
  <c r="F5913" i="11"/>
  <c r="A5914" i="11"/>
  <c r="B5914" i="11"/>
  <c r="C5914" i="11"/>
  <c r="E5914" i="11"/>
  <c r="F5914" i="11"/>
  <c r="A5915" i="11"/>
  <c r="B5915" i="11"/>
  <c r="C5915" i="11"/>
  <c r="E5915" i="11"/>
  <c r="F5915" i="11"/>
  <c r="A5916" i="11"/>
  <c r="B5916" i="11"/>
  <c r="C5916" i="11"/>
  <c r="E5916" i="11"/>
  <c r="F5916" i="11"/>
  <c r="A5917" i="11"/>
  <c r="B5917" i="11"/>
  <c r="C5917" i="11"/>
  <c r="E5917" i="11"/>
  <c r="F5917" i="11"/>
  <c r="A5918" i="11"/>
  <c r="B5918" i="11"/>
  <c r="C5918" i="11"/>
  <c r="E5918" i="11"/>
  <c r="F5918" i="11"/>
  <c r="A5919" i="11"/>
  <c r="B5919" i="11"/>
  <c r="C5919" i="11"/>
  <c r="E5919" i="11"/>
  <c r="F5919" i="11"/>
  <c r="A5920" i="11"/>
  <c r="B5920" i="11"/>
  <c r="C5920" i="11"/>
  <c r="E5920" i="11"/>
  <c r="F5920" i="11"/>
  <c r="A5921" i="11"/>
  <c r="B5921" i="11"/>
  <c r="C5921" i="11"/>
  <c r="E5921" i="11"/>
  <c r="F5921" i="11"/>
  <c r="A5922" i="11"/>
  <c r="B5922" i="11"/>
  <c r="C5922" i="11"/>
  <c r="E5922" i="11"/>
  <c r="F5922" i="11"/>
  <c r="A5923" i="11"/>
  <c r="B5923" i="11"/>
  <c r="C5923" i="11"/>
  <c r="E5923" i="11"/>
  <c r="F5923" i="11"/>
  <c r="A5924" i="11"/>
  <c r="B5924" i="11"/>
  <c r="C5924" i="11"/>
  <c r="E5924" i="11"/>
  <c r="F5924" i="11"/>
  <c r="A5925" i="11"/>
  <c r="B5925" i="11"/>
  <c r="C5925" i="11"/>
  <c r="E5925" i="11"/>
  <c r="F5925" i="11"/>
  <c r="A5926" i="11"/>
  <c r="B5926" i="11"/>
  <c r="C5926" i="11"/>
  <c r="E5926" i="11"/>
  <c r="F5926" i="11"/>
  <c r="A5927" i="11"/>
  <c r="B5927" i="11"/>
  <c r="C5927" i="11"/>
  <c r="E5927" i="11"/>
  <c r="F5927" i="11"/>
  <c r="A5928" i="11"/>
  <c r="B5928" i="11"/>
  <c r="C5928" i="11"/>
  <c r="E5928" i="11"/>
  <c r="F5928" i="11"/>
  <c r="A5929" i="11"/>
  <c r="B5929" i="11"/>
  <c r="C5929" i="11"/>
  <c r="E5929" i="11"/>
  <c r="F5929" i="11"/>
  <c r="A5930" i="11"/>
  <c r="B5930" i="11"/>
  <c r="C5930" i="11"/>
  <c r="E5930" i="11"/>
  <c r="F5930" i="11"/>
  <c r="A5931" i="11"/>
  <c r="B5931" i="11"/>
  <c r="C5931" i="11"/>
  <c r="E5931" i="11"/>
  <c r="F5931" i="11"/>
  <c r="A5932" i="11"/>
  <c r="B5932" i="11"/>
  <c r="C5932" i="11"/>
  <c r="E5932" i="11"/>
  <c r="F5932" i="11"/>
  <c r="A5933" i="11"/>
  <c r="B5933" i="11"/>
  <c r="C5933" i="11"/>
  <c r="E5933" i="11"/>
  <c r="F5933" i="11"/>
  <c r="A5934" i="11"/>
  <c r="B5934" i="11"/>
  <c r="C5934" i="11"/>
  <c r="E5934" i="11"/>
  <c r="F5934" i="11"/>
  <c r="A5935" i="11"/>
  <c r="B5935" i="11"/>
  <c r="C5935" i="11"/>
  <c r="E5935" i="11"/>
  <c r="F5935" i="11"/>
  <c r="A5936" i="11"/>
  <c r="B5936" i="11"/>
  <c r="C5936" i="11"/>
  <c r="E5936" i="11"/>
  <c r="F5936" i="11"/>
  <c r="A5937" i="11"/>
  <c r="B5937" i="11"/>
  <c r="C5937" i="11"/>
  <c r="E5937" i="11"/>
  <c r="F5937" i="11"/>
  <c r="A5938" i="11"/>
  <c r="B5938" i="11"/>
  <c r="C5938" i="11"/>
  <c r="E5938" i="11"/>
  <c r="F5938" i="11"/>
  <c r="A5939" i="11"/>
  <c r="B5939" i="11"/>
  <c r="C5939" i="11"/>
  <c r="E5939" i="11"/>
  <c r="F5939" i="11"/>
  <c r="A5940" i="11"/>
  <c r="B5940" i="11"/>
  <c r="C5940" i="11"/>
  <c r="E5940" i="11"/>
  <c r="F5940" i="11"/>
  <c r="A5941" i="11"/>
  <c r="B5941" i="11"/>
  <c r="C5941" i="11"/>
  <c r="E5941" i="11"/>
  <c r="F5941" i="11"/>
  <c r="A5942" i="11"/>
  <c r="B5942" i="11"/>
  <c r="C5942" i="11"/>
  <c r="E5942" i="11"/>
  <c r="F5942" i="11"/>
  <c r="A5943" i="11"/>
  <c r="B5943" i="11"/>
  <c r="C5943" i="11"/>
  <c r="E5943" i="11"/>
  <c r="F5943" i="11"/>
  <c r="A5944" i="11"/>
  <c r="B5944" i="11"/>
  <c r="C5944" i="11"/>
  <c r="E5944" i="11"/>
  <c r="F5944" i="11"/>
  <c r="A5945" i="11"/>
  <c r="B5945" i="11"/>
  <c r="C5945" i="11"/>
  <c r="E5945" i="11"/>
  <c r="F5945" i="11"/>
  <c r="A5946" i="11"/>
  <c r="B5946" i="11"/>
  <c r="C5946" i="11"/>
  <c r="E5946" i="11"/>
  <c r="F5946" i="11"/>
  <c r="A5947" i="11"/>
  <c r="B5947" i="11"/>
  <c r="C5947" i="11"/>
  <c r="E5947" i="11"/>
  <c r="F5947" i="11"/>
  <c r="A5948" i="11"/>
  <c r="B5948" i="11"/>
  <c r="C5948" i="11"/>
  <c r="E5948" i="11"/>
  <c r="F5948" i="11"/>
  <c r="A5949" i="11"/>
  <c r="B5949" i="11"/>
  <c r="C5949" i="11"/>
  <c r="E5949" i="11"/>
  <c r="F5949" i="11"/>
  <c r="A5950" i="11"/>
  <c r="B5950" i="11"/>
  <c r="C5950" i="11"/>
  <c r="E5950" i="11"/>
  <c r="F5950" i="11"/>
  <c r="A5951" i="11"/>
  <c r="B5951" i="11"/>
  <c r="C5951" i="11"/>
  <c r="E5951" i="11"/>
  <c r="F5951" i="11"/>
  <c r="A5952" i="11"/>
  <c r="B5952" i="11"/>
  <c r="C5952" i="11"/>
  <c r="E5952" i="11"/>
  <c r="F5952" i="11"/>
  <c r="A5953" i="11"/>
  <c r="B5953" i="11"/>
  <c r="C5953" i="11"/>
  <c r="E5953" i="11"/>
  <c r="F5953" i="11"/>
  <c r="A5954" i="11"/>
  <c r="B5954" i="11"/>
  <c r="C5954" i="11"/>
  <c r="E5954" i="11"/>
  <c r="F5954" i="11"/>
  <c r="A5955" i="11"/>
  <c r="B5955" i="11"/>
  <c r="C5955" i="11"/>
  <c r="E5955" i="11"/>
  <c r="F5955" i="11"/>
  <c r="A5956" i="11"/>
  <c r="B5956" i="11"/>
  <c r="C5956" i="11"/>
  <c r="E5956" i="11"/>
  <c r="F5956" i="11"/>
  <c r="A5957" i="11"/>
  <c r="B5957" i="11"/>
  <c r="C5957" i="11"/>
  <c r="E5957" i="11"/>
  <c r="F5957" i="11"/>
  <c r="A5958" i="11"/>
  <c r="B5958" i="11"/>
  <c r="C5958" i="11"/>
  <c r="E5958" i="11"/>
  <c r="F5958" i="11"/>
  <c r="A5959" i="11"/>
  <c r="B5959" i="11"/>
  <c r="C5959" i="11"/>
  <c r="E5959" i="11"/>
  <c r="F5959" i="11"/>
  <c r="A5960" i="11"/>
  <c r="B5960" i="11"/>
  <c r="C5960" i="11"/>
  <c r="E5960" i="11"/>
  <c r="F5960" i="11"/>
  <c r="A5961" i="11"/>
  <c r="B5961" i="11"/>
  <c r="C5961" i="11"/>
  <c r="E5961" i="11"/>
  <c r="F5961" i="11"/>
  <c r="A5962" i="11"/>
  <c r="B5962" i="11"/>
  <c r="C5962" i="11"/>
  <c r="E5962" i="11"/>
  <c r="F5962" i="11"/>
  <c r="A5963" i="11"/>
  <c r="B5963" i="11"/>
  <c r="C5963" i="11"/>
  <c r="E5963" i="11"/>
  <c r="F5963" i="11"/>
  <c r="A5964" i="11"/>
  <c r="B5964" i="11"/>
  <c r="C5964" i="11"/>
  <c r="E5964" i="11"/>
  <c r="F5964" i="11"/>
  <c r="A5965" i="11"/>
  <c r="B5965" i="11"/>
  <c r="C5965" i="11"/>
  <c r="E5965" i="11"/>
  <c r="F5965" i="11"/>
  <c r="A5966" i="11"/>
  <c r="B5966" i="11"/>
  <c r="C5966" i="11"/>
  <c r="E5966" i="11"/>
  <c r="F5966" i="11"/>
  <c r="A5967" i="11"/>
  <c r="B5967" i="11"/>
  <c r="C5967" i="11"/>
  <c r="E5967" i="11"/>
  <c r="F5967" i="11"/>
  <c r="A5968" i="11"/>
  <c r="B5968" i="11"/>
  <c r="C5968" i="11"/>
  <c r="E5968" i="11"/>
  <c r="F5968" i="11"/>
  <c r="A5969" i="11"/>
  <c r="B5969" i="11"/>
  <c r="C5969" i="11"/>
  <c r="E5969" i="11"/>
  <c r="F5969" i="11"/>
  <c r="A5970" i="11"/>
  <c r="B5970" i="11"/>
  <c r="C5970" i="11"/>
  <c r="E5970" i="11"/>
  <c r="F5970" i="11"/>
  <c r="A5971" i="11"/>
  <c r="B5971" i="11"/>
  <c r="C5971" i="11"/>
  <c r="E5971" i="11"/>
  <c r="F5971" i="11"/>
  <c r="A5972" i="11"/>
  <c r="B5972" i="11"/>
  <c r="C5972" i="11"/>
  <c r="E5972" i="11"/>
  <c r="F5972" i="11"/>
  <c r="A5973" i="11"/>
  <c r="B5973" i="11"/>
  <c r="C5973" i="11"/>
  <c r="E5973" i="11"/>
  <c r="F5973" i="11"/>
  <c r="A5974" i="11"/>
  <c r="B5974" i="11"/>
  <c r="C5974" i="11"/>
  <c r="E5974" i="11"/>
  <c r="F5974" i="11"/>
  <c r="A5975" i="11"/>
  <c r="B5975" i="11"/>
  <c r="C5975" i="11"/>
  <c r="E5975" i="11"/>
  <c r="F5975" i="11"/>
  <c r="A5976" i="11"/>
  <c r="B5976" i="11"/>
  <c r="C5976" i="11"/>
  <c r="E5976" i="11"/>
  <c r="F5976" i="11"/>
  <c r="A5977" i="11"/>
  <c r="B5977" i="11"/>
  <c r="C5977" i="11"/>
  <c r="E5977" i="11"/>
  <c r="F5977" i="11"/>
  <c r="A5978" i="11"/>
  <c r="B5978" i="11"/>
  <c r="C5978" i="11"/>
  <c r="E5978" i="11"/>
  <c r="F5978" i="11"/>
  <c r="A5979" i="11"/>
  <c r="B5979" i="11"/>
  <c r="C5979" i="11"/>
  <c r="E5979" i="11"/>
  <c r="F5979" i="11"/>
  <c r="A5980" i="11"/>
  <c r="B5980" i="11"/>
  <c r="C5980" i="11"/>
  <c r="E5980" i="11"/>
  <c r="F5980" i="11"/>
  <c r="A5981" i="11"/>
  <c r="B5981" i="11"/>
  <c r="C5981" i="11"/>
  <c r="E5981" i="11"/>
  <c r="F5981" i="11"/>
  <c r="A5982" i="11"/>
  <c r="B5982" i="11"/>
  <c r="C5982" i="11"/>
  <c r="E5982" i="11"/>
  <c r="F5982" i="11"/>
  <c r="A5983" i="11"/>
  <c r="B5983" i="11"/>
  <c r="C5983" i="11"/>
  <c r="E5983" i="11"/>
  <c r="F5983" i="11"/>
  <c r="A5984" i="11"/>
  <c r="B5984" i="11"/>
  <c r="C5984" i="11"/>
  <c r="E5984" i="11"/>
  <c r="F5984" i="11"/>
  <c r="A5985" i="11"/>
  <c r="B5985" i="11"/>
  <c r="C5985" i="11"/>
  <c r="E5985" i="11"/>
  <c r="F5985" i="11"/>
  <c r="A5986" i="11"/>
  <c r="B5986" i="11"/>
  <c r="C5986" i="11"/>
  <c r="E5986" i="11"/>
  <c r="F5986" i="11"/>
  <c r="A5987" i="11"/>
  <c r="B5987" i="11"/>
  <c r="C5987" i="11"/>
  <c r="E5987" i="11"/>
  <c r="F5987" i="11"/>
  <c r="A5988" i="11"/>
  <c r="B5988" i="11"/>
  <c r="C5988" i="11"/>
  <c r="E5988" i="11"/>
  <c r="F5988" i="11"/>
  <c r="A5989" i="11"/>
  <c r="B5989" i="11"/>
  <c r="C5989" i="11"/>
  <c r="E5989" i="11"/>
  <c r="F5989" i="11"/>
  <c r="A5990" i="11"/>
  <c r="B5990" i="11"/>
  <c r="C5990" i="11"/>
  <c r="E5990" i="11"/>
  <c r="F5990" i="11"/>
  <c r="A5991" i="11"/>
  <c r="B5991" i="11"/>
  <c r="C5991" i="11"/>
  <c r="E5991" i="11"/>
  <c r="F5991" i="11"/>
  <c r="A5992" i="11"/>
  <c r="B5992" i="11"/>
  <c r="C5992" i="11"/>
  <c r="E5992" i="11"/>
  <c r="F5992" i="11"/>
  <c r="A5993" i="11"/>
  <c r="B5993" i="11"/>
  <c r="C5993" i="11"/>
  <c r="E5993" i="11"/>
  <c r="F5993" i="11"/>
  <c r="A5994" i="11"/>
  <c r="B5994" i="11"/>
  <c r="C5994" i="11"/>
  <c r="E5994" i="11"/>
  <c r="F5994" i="11"/>
  <c r="A5995" i="11"/>
  <c r="B5995" i="11"/>
  <c r="C5995" i="11"/>
  <c r="E5995" i="11"/>
  <c r="F5995" i="11"/>
  <c r="A5996" i="11"/>
  <c r="B5996" i="11"/>
  <c r="C5996" i="11"/>
  <c r="E5996" i="11"/>
  <c r="F5996" i="11"/>
  <c r="A5997" i="11"/>
  <c r="B5997" i="11"/>
  <c r="C5997" i="11"/>
  <c r="E5997" i="11"/>
  <c r="F5997" i="11"/>
  <c r="A5998" i="11"/>
  <c r="B5998" i="11"/>
  <c r="C5998" i="11"/>
  <c r="E5998" i="11"/>
  <c r="F5998" i="11"/>
  <c r="A5999" i="11"/>
  <c r="B5999" i="11"/>
  <c r="C5999" i="11"/>
  <c r="E5999" i="11"/>
  <c r="F5999" i="11"/>
  <c r="A6000" i="11"/>
  <c r="B6000" i="11"/>
  <c r="C6000" i="11"/>
  <c r="E6000" i="11"/>
  <c r="F6000" i="11"/>
  <c r="A6001" i="11"/>
  <c r="B6001" i="11"/>
  <c r="C6001" i="11"/>
  <c r="E6001" i="11"/>
  <c r="F6001" i="11"/>
  <c r="A6002" i="11"/>
  <c r="B6002" i="11"/>
  <c r="C6002" i="11"/>
  <c r="E6002" i="11"/>
  <c r="F6002" i="11"/>
  <c r="A6003" i="11"/>
  <c r="B6003" i="11"/>
  <c r="C6003" i="11"/>
  <c r="E6003" i="11"/>
  <c r="F6003" i="11"/>
  <c r="A6004" i="11"/>
  <c r="B6004" i="11"/>
  <c r="C6004" i="11"/>
  <c r="E6004" i="11"/>
  <c r="F6004" i="11"/>
  <c r="A6005" i="11"/>
  <c r="B6005" i="11"/>
  <c r="C6005" i="11"/>
  <c r="E6005" i="11"/>
  <c r="F6005" i="11"/>
  <c r="A6006" i="11"/>
  <c r="B6006" i="11"/>
  <c r="C6006" i="11"/>
  <c r="E6006" i="11"/>
  <c r="F6006" i="11"/>
  <c r="A6007" i="11"/>
  <c r="B6007" i="11"/>
  <c r="C6007" i="11"/>
  <c r="E6007" i="11"/>
  <c r="F6007" i="11"/>
  <c r="A6008" i="11"/>
  <c r="B6008" i="11"/>
  <c r="C6008" i="11"/>
  <c r="E6008" i="11"/>
  <c r="F6008" i="11"/>
  <c r="A6009" i="11"/>
  <c r="B6009" i="11"/>
  <c r="C6009" i="11"/>
  <c r="E6009" i="11"/>
  <c r="F6009" i="11"/>
  <c r="A6010" i="11"/>
  <c r="B6010" i="11"/>
  <c r="C6010" i="11"/>
  <c r="E6010" i="11"/>
  <c r="F6010" i="11"/>
  <c r="A6011" i="11"/>
  <c r="B6011" i="11"/>
  <c r="C6011" i="11"/>
  <c r="E6011" i="11"/>
  <c r="F6011" i="11"/>
  <c r="A6012" i="11"/>
  <c r="B6012" i="11"/>
  <c r="C6012" i="11"/>
  <c r="E6012" i="11"/>
  <c r="F6012" i="11"/>
  <c r="A6013" i="11"/>
  <c r="B6013" i="11"/>
  <c r="C6013" i="11"/>
  <c r="E6013" i="11"/>
  <c r="F6013" i="11"/>
  <c r="A6014" i="11"/>
  <c r="B6014" i="11"/>
  <c r="C6014" i="11"/>
  <c r="E6014" i="11"/>
  <c r="F6014" i="11"/>
  <c r="A6015" i="11"/>
  <c r="B6015" i="11"/>
  <c r="C6015" i="11"/>
  <c r="E6015" i="11"/>
  <c r="F6015" i="11"/>
  <c r="A6016" i="11"/>
  <c r="B6016" i="11"/>
  <c r="C6016" i="11"/>
  <c r="E6016" i="11"/>
  <c r="F6016" i="11"/>
  <c r="A6017" i="11"/>
  <c r="B6017" i="11"/>
  <c r="C6017" i="11"/>
  <c r="E6017" i="11"/>
  <c r="F6017" i="11"/>
  <c r="A6018" i="11"/>
  <c r="B6018" i="11"/>
  <c r="C6018" i="11"/>
  <c r="E6018" i="11"/>
  <c r="F6018" i="11"/>
  <c r="A6019" i="11"/>
  <c r="B6019" i="11"/>
  <c r="C6019" i="11"/>
  <c r="E6019" i="11"/>
  <c r="F6019" i="11"/>
  <c r="A6020" i="11"/>
  <c r="B6020" i="11"/>
  <c r="C6020" i="11"/>
  <c r="E6020" i="11"/>
  <c r="F6020" i="11"/>
  <c r="A6021" i="11"/>
  <c r="B6021" i="11"/>
  <c r="C6021" i="11"/>
  <c r="E6021" i="11"/>
  <c r="F6021" i="11"/>
  <c r="A6022" i="11"/>
  <c r="B6022" i="11"/>
  <c r="C6022" i="11"/>
  <c r="E6022" i="11"/>
  <c r="F6022" i="11"/>
  <c r="A6023" i="11"/>
  <c r="B6023" i="11"/>
  <c r="C6023" i="11"/>
  <c r="E6023" i="11"/>
  <c r="F6023" i="11"/>
  <c r="A6024" i="11"/>
  <c r="B6024" i="11"/>
  <c r="C6024" i="11"/>
  <c r="E6024" i="11"/>
  <c r="F6024" i="11"/>
  <c r="A6025" i="11"/>
  <c r="B6025" i="11"/>
  <c r="C6025" i="11"/>
  <c r="E6025" i="11"/>
  <c r="F6025" i="11"/>
  <c r="A6026" i="11"/>
  <c r="B6026" i="11"/>
  <c r="C6026" i="11"/>
  <c r="E6026" i="11"/>
  <c r="F6026" i="11"/>
  <c r="A6027" i="11"/>
  <c r="B6027" i="11"/>
  <c r="C6027" i="11"/>
  <c r="E6027" i="11"/>
  <c r="F6027" i="11"/>
  <c r="A6028" i="11"/>
  <c r="B6028" i="11"/>
  <c r="C6028" i="11"/>
  <c r="E6028" i="11"/>
  <c r="F6028" i="11"/>
  <c r="A6029" i="11"/>
  <c r="B6029" i="11"/>
  <c r="C6029" i="11"/>
  <c r="E6029" i="11"/>
  <c r="F6029" i="11"/>
  <c r="A6030" i="11"/>
  <c r="B6030" i="11"/>
  <c r="C6030" i="11"/>
  <c r="E6030" i="11"/>
  <c r="F6030" i="11"/>
  <c r="A6031" i="11"/>
  <c r="B6031" i="11"/>
  <c r="C6031" i="11"/>
  <c r="E6031" i="11"/>
  <c r="F6031" i="11"/>
  <c r="A6032" i="11"/>
  <c r="B6032" i="11"/>
  <c r="C6032" i="11"/>
  <c r="E6032" i="11"/>
  <c r="F6032" i="11"/>
  <c r="A6033" i="11"/>
  <c r="B6033" i="11"/>
  <c r="C6033" i="11"/>
  <c r="E6033" i="11"/>
  <c r="F6033" i="11"/>
  <c r="A6034" i="11"/>
  <c r="B6034" i="11"/>
  <c r="C6034" i="11"/>
  <c r="E6034" i="11"/>
  <c r="F6034" i="11"/>
  <c r="A6035" i="11"/>
  <c r="B6035" i="11"/>
  <c r="C6035" i="11"/>
  <c r="E6035" i="11"/>
  <c r="F6035" i="11"/>
  <c r="A6036" i="11"/>
  <c r="B6036" i="11"/>
  <c r="C6036" i="11"/>
  <c r="E6036" i="11"/>
  <c r="F6036" i="11"/>
  <c r="A6037" i="11"/>
  <c r="B6037" i="11"/>
  <c r="C6037" i="11"/>
  <c r="E6037" i="11"/>
  <c r="F6037" i="11"/>
  <c r="A6038" i="11"/>
  <c r="B6038" i="11"/>
  <c r="C6038" i="11"/>
  <c r="E6038" i="11"/>
  <c r="F6038" i="11"/>
  <c r="A6039" i="11"/>
  <c r="B6039" i="11"/>
  <c r="C6039" i="11"/>
  <c r="E6039" i="11"/>
  <c r="F6039" i="11"/>
  <c r="A6040" i="11"/>
  <c r="B6040" i="11"/>
  <c r="C6040" i="11"/>
  <c r="E6040" i="11"/>
  <c r="F6040" i="11"/>
  <c r="A6041" i="11"/>
  <c r="B6041" i="11"/>
  <c r="C6041" i="11"/>
  <c r="E6041" i="11"/>
  <c r="F6041" i="11"/>
  <c r="A6042" i="11"/>
  <c r="B6042" i="11"/>
  <c r="C6042" i="11"/>
  <c r="E6042" i="11"/>
  <c r="F6042" i="11"/>
  <c r="A6043" i="11"/>
  <c r="B6043" i="11"/>
  <c r="C6043" i="11"/>
  <c r="E6043" i="11"/>
  <c r="F6043" i="11"/>
  <c r="A6044" i="11"/>
  <c r="B6044" i="11"/>
  <c r="C6044" i="11"/>
  <c r="E6044" i="11"/>
  <c r="F6044" i="11"/>
  <c r="A6045" i="11"/>
  <c r="B6045" i="11"/>
  <c r="C6045" i="11"/>
  <c r="E6045" i="11"/>
  <c r="F6045" i="11"/>
  <c r="A6046" i="11"/>
  <c r="B6046" i="11"/>
  <c r="C6046" i="11"/>
  <c r="E6046" i="11"/>
  <c r="F6046" i="11"/>
  <c r="A6047" i="11"/>
  <c r="B6047" i="11"/>
  <c r="C6047" i="11"/>
  <c r="E6047" i="11"/>
  <c r="F6047" i="11"/>
  <c r="A6048" i="11"/>
  <c r="B6048" i="11"/>
  <c r="C6048" i="11"/>
  <c r="E6048" i="11"/>
  <c r="F6048" i="11"/>
  <c r="A6049" i="11"/>
  <c r="B6049" i="11"/>
  <c r="C6049" i="11"/>
  <c r="E6049" i="11"/>
  <c r="F6049" i="11"/>
  <c r="A6050" i="11"/>
  <c r="B6050" i="11"/>
  <c r="C6050" i="11"/>
  <c r="E6050" i="11"/>
  <c r="F6050" i="11"/>
  <c r="A6051" i="11"/>
  <c r="B6051" i="11"/>
  <c r="C6051" i="11"/>
  <c r="E6051" i="11"/>
  <c r="F6051" i="11"/>
  <c r="A6052" i="11"/>
  <c r="B6052" i="11"/>
  <c r="C6052" i="11"/>
  <c r="E6052" i="11"/>
  <c r="F6052" i="11"/>
  <c r="A6053" i="11"/>
  <c r="B6053" i="11"/>
  <c r="C6053" i="11"/>
  <c r="E6053" i="11"/>
  <c r="F6053" i="11"/>
  <c r="A6054" i="11"/>
  <c r="B6054" i="11"/>
  <c r="C6054" i="11"/>
  <c r="E6054" i="11"/>
  <c r="F6054" i="11"/>
  <c r="A6055" i="11"/>
  <c r="B6055" i="11"/>
  <c r="C6055" i="11"/>
  <c r="E6055" i="11"/>
  <c r="F6055" i="11"/>
  <c r="A6056" i="11"/>
  <c r="B6056" i="11"/>
  <c r="C6056" i="11"/>
  <c r="E6056" i="11"/>
  <c r="F6056" i="11"/>
  <c r="A6057" i="11"/>
  <c r="B6057" i="11"/>
  <c r="C6057" i="11"/>
  <c r="E6057" i="11"/>
  <c r="F6057" i="11"/>
  <c r="A6058" i="11"/>
  <c r="B6058" i="11"/>
  <c r="C6058" i="11"/>
  <c r="E6058" i="11"/>
  <c r="F6058" i="11"/>
  <c r="A6059" i="11"/>
  <c r="B6059" i="11"/>
  <c r="C6059" i="11"/>
  <c r="E6059" i="11"/>
  <c r="F6059" i="11"/>
  <c r="A6060" i="11"/>
  <c r="B6060" i="11"/>
  <c r="C6060" i="11"/>
  <c r="E6060" i="11"/>
  <c r="F6060" i="11"/>
  <c r="A6061" i="11"/>
  <c r="B6061" i="11"/>
  <c r="C6061" i="11"/>
  <c r="E6061" i="11"/>
  <c r="F6061" i="11"/>
  <c r="A6062" i="11"/>
  <c r="B6062" i="11"/>
  <c r="C6062" i="11"/>
  <c r="E6062" i="11"/>
  <c r="F6062" i="11"/>
  <c r="A6063" i="11"/>
  <c r="B6063" i="11"/>
  <c r="C6063" i="11"/>
  <c r="E6063" i="11"/>
  <c r="F6063" i="11"/>
  <c r="A6064" i="11"/>
  <c r="B6064" i="11"/>
  <c r="C6064" i="11"/>
  <c r="E6064" i="11"/>
  <c r="F6064" i="11"/>
  <c r="A6065" i="11"/>
  <c r="B6065" i="11"/>
  <c r="C6065" i="11"/>
  <c r="E6065" i="11"/>
  <c r="F6065" i="11"/>
  <c r="A6066" i="11"/>
  <c r="B6066" i="11"/>
  <c r="C6066" i="11"/>
  <c r="E6066" i="11"/>
  <c r="F6066" i="11"/>
  <c r="A6067" i="11"/>
  <c r="B6067" i="11"/>
  <c r="C6067" i="11"/>
  <c r="E6067" i="11"/>
  <c r="F6067" i="11"/>
  <c r="A6068" i="11"/>
  <c r="B6068" i="11"/>
  <c r="C6068" i="11"/>
  <c r="E6068" i="11"/>
  <c r="F6068" i="11"/>
  <c r="A6069" i="11"/>
  <c r="B6069" i="11"/>
  <c r="C6069" i="11"/>
  <c r="E6069" i="11"/>
  <c r="F6069" i="11"/>
  <c r="A6070" i="11"/>
  <c r="B6070" i="11"/>
  <c r="C6070" i="11"/>
  <c r="E6070" i="11"/>
  <c r="F6070" i="11"/>
  <c r="A6071" i="11"/>
  <c r="B6071" i="11"/>
  <c r="C6071" i="11"/>
  <c r="E6071" i="11"/>
  <c r="F6071" i="11"/>
  <c r="A6072" i="11"/>
  <c r="B6072" i="11"/>
  <c r="C6072" i="11"/>
  <c r="E6072" i="11"/>
  <c r="F6072" i="11"/>
  <c r="A6073" i="11"/>
  <c r="B6073" i="11"/>
  <c r="C6073" i="11"/>
  <c r="E6073" i="11"/>
  <c r="F6073" i="11"/>
  <c r="A6074" i="11"/>
  <c r="B6074" i="11"/>
  <c r="C6074" i="11"/>
  <c r="E6074" i="11"/>
  <c r="F6074" i="11"/>
  <c r="A6075" i="11"/>
  <c r="B6075" i="11"/>
  <c r="C6075" i="11"/>
  <c r="E6075" i="11"/>
  <c r="F6075" i="11"/>
  <c r="A6076" i="11"/>
  <c r="B6076" i="11"/>
  <c r="C6076" i="11"/>
  <c r="E6076" i="11"/>
  <c r="F6076" i="11"/>
  <c r="A6077" i="11"/>
  <c r="B6077" i="11"/>
  <c r="C6077" i="11"/>
  <c r="E6077" i="11"/>
  <c r="F6077" i="11"/>
  <c r="A6078" i="11"/>
  <c r="B6078" i="11"/>
  <c r="C6078" i="11"/>
  <c r="E6078" i="11"/>
  <c r="F6078" i="11"/>
  <c r="A6079" i="11"/>
  <c r="B6079" i="11"/>
  <c r="C6079" i="11"/>
  <c r="E6079" i="11"/>
  <c r="F6079" i="11"/>
  <c r="A6080" i="11"/>
  <c r="B6080" i="11"/>
  <c r="C6080" i="11"/>
  <c r="E6080" i="11"/>
  <c r="F6080" i="11"/>
  <c r="A6081" i="11"/>
  <c r="B6081" i="11"/>
  <c r="C6081" i="11"/>
  <c r="E6081" i="11"/>
  <c r="F6081" i="11"/>
  <c r="A6082" i="11"/>
  <c r="B6082" i="11"/>
  <c r="C6082" i="11"/>
  <c r="E6082" i="11"/>
  <c r="F6082" i="11"/>
  <c r="A6083" i="11"/>
  <c r="B6083" i="11"/>
  <c r="C6083" i="11"/>
  <c r="E6083" i="11"/>
  <c r="F6083" i="11"/>
  <c r="A6084" i="11"/>
  <c r="B6084" i="11"/>
  <c r="C6084" i="11"/>
  <c r="E6084" i="11"/>
  <c r="F6084" i="11"/>
  <c r="A6085" i="11"/>
  <c r="B6085" i="11"/>
  <c r="C6085" i="11"/>
  <c r="E6085" i="11"/>
  <c r="F6085" i="11"/>
  <c r="A6086" i="11"/>
  <c r="B6086" i="11"/>
  <c r="C6086" i="11"/>
  <c r="E6086" i="11"/>
  <c r="F6086" i="11"/>
  <c r="A6087" i="11"/>
  <c r="B6087" i="11"/>
  <c r="C6087" i="11"/>
  <c r="E6087" i="11"/>
  <c r="F6087" i="11"/>
  <c r="A6088" i="11"/>
  <c r="B6088" i="11"/>
  <c r="C6088" i="11"/>
  <c r="E6088" i="11"/>
  <c r="F6088" i="11"/>
  <c r="A6089" i="11"/>
  <c r="B6089" i="11"/>
  <c r="C6089" i="11"/>
  <c r="E6089" i="11"/>
  <c r="F6089" i="11"/>
  <c r="A6090" i="11"/>
  <c r="B6090" i="11"/>
  <c r="C6090" i="11"/>
  <c r="E6090" i="11"/>
  <c r="F6090" i="11"/>
  <c r="A6091" i="11"/>
  <c r="B6091" i="11"/>
  <c r="C6091" i="11"/>
  <c r="E6091" i="11"/>
  <c r="F6091" i="11"/>
  <c r="A6092" i="11"/>
  <c r="B6092" i="11"/>
  <c r="C6092" i="11"/>
  <c r="E6092" i="11"/>
  <c r="F6092" i="11"/>
  <c r="A6093" i="11"/>
  <c r="B6093" i="11"/>
  <c r="C6093" i="11"/>
  <c r="E6093" i="11"/>
  <c r="F6093" i="11"/>
  <c r="A6094" i="11"/>
  <c r="B6094" i="11"/>
  <c r="C6094" i="11"/>
  <c r="E6094" i="11"/>
  <c r="F6094" i="11"/>
  <c r="A6095" i="11"/>
  <c r="B6095" i="11"/>
  <c r="C6095" i="11"/>
  <c r="E6095" i="11"/>
  <c r="F6095" i="11"/>
  <c r="A6096" i="11"/>
  <c r="B6096" i="11"/>
  <c r="C6096" i="11"/>
  <c r="E6096" i="11"/>
  <c r="F6096" i="11"/>
  <c r="A6097" i="11"/>
  <c r="B6097" i="11"/>
  <c r="C6097" i="11"/>
  <c r="E6097" i="11"/>
  <c r="F6097" i="11"/>
  <c r="A6098" i="11"/>
  <c r="B6098" i="11"/>
  <c r="C6098" i="11"/>
  <c r="E6098" i="11"/>
  <c r="F6098" i="11"/>
  <c r="A6099" i="11"/>
  <c r="B6099" i="11"/>
  <c r="C6099" i="11"/>
  <c r="E6099" i="11"/>
  <c r="F6099" i="11"/>
  <c r="A6100" i="11"/>
  <c r="B6100" i="11"/>
  <c r="C6100" i="11"/>
  <c r="E6100" i="11"/>
  <c r="F6100" i="11"/>
  <c r="A6101" i="11"/>
  <c r="B6101" i="11"/>
  <c r="C6101" i="11"/>
  <c r="E6101" i="11"/>
  <c r="F6101" i="11"/>
  <c r="A6102" i="11"/>
  <c r="B6102" i="11"/>
  <c r="C6102" i="11"/>
  <c r="E6102" i="11"/>
  <c r="F6102" i="11"/>
  <c r="A6103" i="11"/>
  <c r="B6103" i="11"/>
  <c r="C6103" i="11"/>
  <c r="E6103" i="11"/>
  <c r="F6103" i="11"/>
  <c r="A6104" i="11"/>
  <c r="B6104" i="11"/>
  <c r="C6104" i="11"/>
  <c r="E6104" i="11"/>
  <c r="F6104" i="11"/>
  <c r="A6105" i="11"/>
  <c r="B6105" i="11"/>
  <c r="C6105" i="11"/>
  <c r="E6105" i="11"/>
  <c r="F6105" i="11"/>
  <c r="A6106" i="11"/>
  <c r="B6106" i="11"/>
  <c r="C6106" i="11"/>
  <c r="E6106" i="11"/>
  <c r="F6106" i="11"/>
  <c r="A6107" i="11"/>
  <c r="B6107" i="11"/>
  <c r="C6107" i="11"/>
  <c r="E6107" i="11"/>
  <c r="F6107" i="11"/>
  <c r="A6108" i="11"/>
  <c r="B6108" i="11"/>
  <c r="C6108" i="11"/>
  <c r="E6108" i="11"/>
  <c r="F6108" i="11"/>
  <c r="A6109" i="11"/>
  <c r="B6109" i="11"/>
  <c r="C6109" i="11"/>
  <c r="E6109" i="11"/>
  <c r="F6109" i="11"/>
  <c r="A6110" i="11"/>
  <c r="B6110" i="11"/>
  <c r="C6110" i="11"/>
  <c r="E6110" i="11"/>
  <c r="F6110" i="11"/>
  <c r="A6111" i="11"/>
  <c r="B6111" i="11"/>
  <c r="C6111" i="11"/>
  <c r="E6111" i="11"/>
  <c r="F6111" i="11"/>
  <c r="A6112" i="11"/>
  <c r="B6112" i="11"/>
  <c r="C6112" i="11"/>
  <c r="E6112" i="11"/>
  <c r="F6112" i="11"/>
  <c r="A6113" i="11"/>
  <c r="B6113" i="11"/>
  <c r="C6113" i="11"/>
  <c r="E6113" i="11"/>
  <c r="F6113" i="11"/>
  <c r="A6114" i="11"/>
  <c r="B6114" i="11"/>
  <c r="C6114" i="11"/>
  <c r="E6114" i="11"/>
  <c r="F6114" i="11"/>
  <c r="A6115" i="11"/>
  <c r="B6115" i="11"/>
  <c r="C6115" i="11"/>
  <c r="E6115" i="11"/>
  <c r="F6115" i="11"/>
  <c r="A6116" i="11"/>
  <c r="B6116" i="11"/>
  <c r="C6116" i="11"/>
  <c r="E6116" i="11"/>
  <c r="F6116" i="11"/>
  <c r="A6117" i="11"/>
  <c r="B6117" i="11"/>
  <c r="C6117" i="11"/>
  <c r="E6117" i="11"/>
  <c r="F6117" i="11"/>
  <c r="A6118" i="11"/>
  <c r="B6118" i="11"/>
  <c r="C6118" i="11"/>
  <c r="E6118" i="11"/>
  <c r="F6118" i="11"/>
  <c r="A6119" i="11"/>
  <c r="B6119" i="11"/>
  <c r="C6119" i="11"/>
  <c r="E6119" i="11"/>
  <c r="F6119" i="11"/>
  <c r="A6120" i="11"/>
  <c r="B6120" i="11"/>
  <c r="C6120" i="11"/>
  <c r="E6120" i="11"/>
  <c r="F6120" i="11"/>
  <c r="A6121" i="11"/>
  <c r="B6121" i="11"/>
  <c r="C6121" i="11"/>
  <c r="E6121" i="11"/>
  <c r="F6121" i="11"/>
  <c r="A6122" i="11"/>
  <c r="B6122" i="11"/>
  <c r="C6122" i="11"/>
  <c r="E6122" i="11"/>
  <c r="F6122" i="11"/>
  <c r="A6123" i="11"/>
  <c r="B6123" i="11"/>
  <c r="C6123" i="11"/>
  <c r="E6123" i="11"/>
  <c r="F6123" i="11"/>
  <c r="A6124" i="11"/>
  <c r="B6124" i="11"/>
  <c r="C6124" i="11"/>
  <c r="E6124" i="11"/>
  <c r="F6124" i="11"/>
  <c r="A6125" i="11"/>
  <c r="B6125" i="11"/>
  <c r="C6125" i="11"/>
  <c r="E6125" i="11"/>
  <c r="F6125" i="11"/>
  <c r="A6126" i="11"/>
  <c r="B6126" i="11"/>
  <c r="C6126" i="11"/>
  <c r="E6126" i="11"/>
  <c r="F6126" i="11"/>
  <c r="A6127" i="11"/>
  <c r="B6127" i="11"/>
  <c r="C6127" i="11"/>
  <c r="E6127" i="11"/>
  <c r="F6127" i="11"/>
  <c r="A6128" i="11"/>
  <c r="B6128" i="11"/>
  <c r="C6128" i="11"/>
  <c r="E6128" i="11"/>
  <c r="F6128" i="11"/>
  <c r="A6129" i="11"/>
  <c r="B6129" i="11"/>
  <c r="C6129" i="11"/>
  <c r="E6129" i="11"/>
  <c r="F6129" i="11"/>
  <c r="A6130" i="11"/>
  <c r="B6130" i="11"/>
  <c r="C6130" i="11"/>
  <c r="E6130" i="11"/>
  <c r="F6130" i="11"/>
  <c r="A6131" i="11"/>
  <c r="B6131" i="11"/>
  <c r="C6131" i="11"/>
  <c r="E6131" i="11"/>
  <c r="F6131" i="11"/>
  <c r="A6132" i="11"/>
  <c r="B6132" i="11"/>
  <c r="C6132" i="11"/>
  <c r="E6132" i="11"/>
  <c r="F6132" i="11"/>
  <c r="A6133" i="11"/>
  <c r="B6133" i="11"/>
  <c r="C6133" i="11"/>
  <c r="E6133" i="11"/>
  <c r="F6133" i="11"/>
  <c r="A6134" i="11"/>
  <c r="B6134" i="11"/>
  <c r="C6134" i="11"/>
  <c r="E6134" i="11"/>
  <c r="F6134" i="11"/>
  <c r="A6135" i="11"/>
  <c r="B6135" i="11"/>
  <c r="C6135" i="11"/>
  <c r="E6135" i="11"/>
  <c r="F6135" i="11"/>
  <c r="A6136" i="11"/>
  <c r="B6136" i="11"/>
  <c r="C6136" i="11"/>
  <c r="E6136" i="11"/>
  <c r="F6136" i="11"/>
  <c r="A6137" i="11"/>
  <c r="B6137" i="11"/>
  <c r="C6137" i="11"/>
  <c r="E6137" i="11"/>
  <c r="F6137" i="11"/>
  <c r="A6138" i="11"/>
  <c r="B6138" i="11"/>
  <c r="C6138" i="11"/>
  <c r="E6138" i="11"/>
  <c r="F6138" i="11"/>
  <c r="A6139" i="11"/>
  <c r="B6139" i="11"/>
  <c r="C6139" i="11"/>
  <c r="E6139" i="11"/>
  <c r="F6139" i="11"/>
  <c r="A6140" i="11"/>
  <c r="B6140" i="11"/>
  <c r="C6140" i="11"/>
  <c r="E6140" i="11"/>
  <c r="F6140" i="11"/>
  <c r="A6141" i="11"/>
  <c r="B6141" i="11"/>
  <c r="C6141" i="11"/>
  <c r="E6141" i="11"/>
  <c r="F6141" i="11"/>
  <c r="A6142" i="11"/>
  <c r="B6142" i="11"/>
  <c r="C6142" i="11"/>
  <c r="E6142" i="11"/>
  <c r="F6142" i="11"/>
  <c r="A6143" i="11"/>
  <c r="B6143" i="11"/>
  <c r="C6143" i="11"/>
  <c r="E6143" i="11"/>
  <c r="F6143" i="11"/>
  <c r="A6144" i="11"/>
  <c r="B6144" i="11"/>
  <c r="C6144" i="11"/>
  <c r="E6144" i="11"/>
  <c r="F6144" i="11"/>
  <c r="A6145" i="11"/>
  <c r="B6145" i="11"/>
  <c r="C6145" i="11"/>
  <c r="E6145" i="11"/>
  <c r="F6145" i="11"/>
  <c r="A6146" i="11"/>
  <c r="B6146" i="11"/>
  <c r="C6146" i="11"/>
  <c r="E6146" i="11"/>
  <c r="F6146" i="11"/>
  <c r="A6147" i="11"/>
  <c r="B6147" i="11"/>
  <c r="C6147" i="11"/>
  <c r="E6147" i="11"/>
  <c r="F6147" i="11"/>
  <c r="A6148" i="11"/>
  <c r="B6148" i="11"/>
  <c r="C6148" i="11"/>
  <c r="E6148" i="11"/>
  <c r="F6148" i="11"/>
  <c r="A6149" i="11"/>
  <c r="B6149" i="11"/>
  <c r="C6149" i="11"/>
  <c r="E6149" i="11"/>
  <c r="F6149" i="11"/>
  <c r="A6150" i="11"/>
  <c r="B6150" i="11"/>
  <c r="C6150" i="11"/>
  <c r="E6150" i="11"/>
  <c r="F6150" i="11"/>
  <c r="A6151" i="11"/>
  <c r="B6151" i="11"/>
  <c r="C6151" i="11"/>
  <c r="E6151" i="11"/>
  <c r="F6151" i="11"/>
  <c r="A6152" i="11"/>
  <c r="B6152" i="11"/>
  <c r="C6152" i="11"/>
  <c r="E6152" i="11"/>
  <c r="F6152" i="11"/>
  <c r="A6153" i="11"/>
  <c r="B6153" i="11"/>
  <c r="C6153" i="11"/>
  <c r="E6153" i="11"/>
  <c r="F6153" i="11"/>
  <c r="A6154" i="11"/>
  <c r="B6154" i="11"/>
  <c r="C6154" i="11"/>
  <c r="E6154" i="11"/>
  <c r="F6154" i="11"/>
  <c r="A6155" i="11"/>
  <c r="B6155" i="11"/>
  <c r="C6155" i="11"/>
  <c r="E6155" i="11"/>
  <c r="F6155" i="11"/>
  <c r="A6156" i="11"/>
  <c r="B6156" i="11"/>
  <c r="C6156" i="11"/>
  <c r="E6156" i="11"/>
  <c r="F6156" i="11"/>
  <c r="A6157" i="11"/>
  <c r="B6157" i="11"/>
  <c r="C6157" i="11"/>
  <c r="E6157" i="11"/>
  <c r="F6157" i="11"/>
  <c r="A6158" i="11"/>
  <c r="B6158" i="11"/>
  <c r="C6158" i="11"/>
  <c r="E6158" i="11"/>
  <c r="F6158" i="11"/>
  <c r="A6159" i="11"/>
  <c r="B6159" i="11"/>
  <c r="C6159" i="11"/>
  <c r="E6159" i="11"/>
  <c r="F6159" i="11"/>
  <c r="A6160" i="11"/>
  <c r="B6160" i="11"/>
  <c r="C6160" i="11"/>
  <c r="E6160" i="11"/>
  <c r="F6160" i="11"/>
  <c r="A6161" i="11"/>
  <c r="B6161" i="11"/>
  <c r="C6161" i="11"/>
  <c r="E6161" i="11"/>
  <c r="F6161" i="11"/>
  <c r="A6162" i="11"/>
  <c r="B6162" i="11"/>
  <c r="C6162" i="11"/>
  <c r="E6162" i="11"/>
  <c r="F6162" i="11"/>
  <c r="A6163" i="11"/>
  <c r="B6163" i="11"/>
  <c r="C6163" i="11"/>
  <c r="E6163" i="11"/>
  <c r="F6163" i="11"/>
  <c r="A6164" i="11"/>
  <c r="B6164" i="11"/>
  <c r="C6164" i="11"/>
  <c r="E6164" i="11"/>
  <c r="F6164" i="11"/>
  <c r="A6165" i="11"/>
  <c r="B6165" i="11"/>
  <c r="C6165" i="11"/>
  <c r="E6165" i="11"/>
  <c r="F6165" i="11"/>
  <c r="A6166" i="11"/>
  <c r="B6166" i="11"/>
  <c r="C6166" i="11"/>
  <c r="E6166" i="11"/>
  <c r="F6166" i="11"/>
  <c r="A6167" i="11"/>
  <c r="B6167" i="11"/>
  <c r="C6167" i="11"/>
  <c r="E6167" i="11"/>
  <c r="F6167" i="11"/>
  <c r="A6168" i="11"/>
  <c r="B6168" i="11"/>
  <c r="C6168" i="11"/>
  <c r="E6168" i="11"/>
  <c r="F6168" i="11"/>
  <c r="A6169" i="11"/>
  <c r="B6169" i="11"/>
  <c r="C6169" i="11"/>
  <c r="E6169" i="11"/>
  <c r="F6169" i="11"/>
  <c r="A6170" i="11"/>
  <c r="B6170" i="11"/>
  <c r="C6170" i="11"/>
  <c r="E6170" i="11"/>
  <c r="F6170" i="11"/>
  <c r="A6171" i="11"/>
  <c r="B6171" i="11"/>
  <c r="C6171" i="11"/>
  <c r="E6171" i="11"/>
  <c r="F6171" i="11"/>
  <c r="A6172" i="11"/>
  <c r="B6172" i="11"/>
  <c r="C6172" i="11"/>
  <c r="E6172" i="11"/>
  <c r="F6172" i="11"/>
  <c r="A6173" i="11"/>
  <c r="B6173" i="11"/>
  <c r="C6173" i="11"/>
  <c r="E6173" i="11"/>
  <c r="F6173" i="11"/>
  <c r="A6174" i="11"/>
  <c r="B6174" i="11"/>
  <c r="C6174" i="11"/>
  <c r="E6174" i="11"/>
  <c r="F6174" i="11"/>
  <c r="A6175" i="11"/>
  <c r="B6175" i="11"/>
  <c r="C6175" i="11"/>
  <c r="E6175" i="11"/>
  <c r="F6175" i="11"/>
  <c r="A6176" i="11"/>
  <c r="B6176" i="11"/>
  <c r="C6176" i="11"/>
  <c r="E6176" i="11"/>
  <c r="F6176" i="11"/>
  <c r="A6177" i="11"/>
  <c r="B6177" i="11"/>
  <c r="C6177" i="11"/>
  <c r="E6177" i="11"/>
  <c r="F6177" i="11"/>
  <c r="A6178" i="11"/>
  <c r="B6178" i="11"/>
  <c r="C6178" i="11"/>
  <c r="E6178" i="11"/>
  <c r="F6178" i="11"/>
  <c r="A6179" i="11"/>
  <c r="B6179" i="11"/>
  <c r="C6179" i="11"/>
  <c r="E6179" i="11"/>
  <c r="F6179" i="11"/>
  <c r="A6180" i="11"/>
  <c r="B6180" i="11"/>
  <c r="C6180" i="11"/>
  <c r="E6180" i="11"/>
  <c r="F6180" i="11"/>
  <c r="A6181" i="11"/>
  <c r="B6181" i="11"/>
  <c r="C6181" i="11"/>
  <c r="E6181" i="11"/>
  <c r="F6181" i="11"/>
  <c r="A6182" i="11"/>
  <c r="B6182" i="11"/>
  <c r="C6182" i="11"/>
  <c r="E6182" i="11"/>
  <c r="F6182" i="11"/>
  <c r="A6183" i="11"/>
  <c r="B6183" i="11"/>
  <c r="C6183" i="11"/>
  <c r="E6183" i="11"/>
  <c r="F6183" i="11"/>
  <c r="A6184" i="11"/>
  <c r="B6184" i="11"/>
  <c r="C6184" i="11"/>
  <c r="E6184" i="11"/>
  <c r="F6184" i="11"/>
  <c r="A6185" i="11"/>
  <c r="B6185" i="11"/>
  <c r="C6185" i="11"/>
  <c r="E6185" i="11"/>
  <c r="F6185" i="11"/>
  <c r="A6186" i="11"/>
  <c r="B6186" i="11"/>
  <c r="C6186" i="11"/>
  <c r="E6186" i="11"/>
  <c r="F6186" i="11"/>
  <c r="A6187" i="11"/>
  <c r="B6187" i="11"/>
  <c r="C6187" i="11"/>
  <c r="E6187" i="11"/>
  <c r="F6187" i="11"/>
  <c r="A6188" i="11"/>
  <c r="B6188" i="11"/>
  <c r="C6188" i="11"/>
  <c r="E6188" i="11"/>
  <c r="F6188" i="11"/>
  <c r="A6189" i="11"/>
  <c r="B6189" i="11"/>
  <c r="C6189" i="11"/>
  <c r="E6189" i="11"/>
  <c r="F6189" i="11"/>
  <c r="A6190" i="11"/>
  <c r="B6190" i="11"/>
  <c r="C6190" i="11"/>
  <c r="E6190" i="11"/>
  <c r="F6190" i="11"/>
  <c r="A6191" i="11"/>
  <c r="B6191" i="11"/>
  <c r="C6191" i="11"/>
  <c r="E6191" i="11"/>
  <c r="F6191" i="11"/>
  <c r="A6192" i="11"/>
  <c r="B6192" i="11"/>
  <c r="C6192" i="11"/>
  <c r="E6192" i="11"/>
  <c r="F6192" i="11"/>
  <c r="A6193" i="11"/>
  <c r="B6193" i="11"/>
  <c r="C6193" i="11"/>
  <c r="E6193" i="11"/>
  <c r="F6193" i="11"/>
  <c r="A6194" i="11"/>
  <c r="B6194" i="11"/>
  <c r="C6194" i="11"/>
  <c r="E6194" i="11"/>
  <c r="F6194" i="11"/>
  <c r="A6195" i="11"/>
  <c r="B6195" i="11"/>
  <c r="C6195" i="11"/>
  <c r="E6195" i="11"/>
  <c r="F6195" i="11"/>
  <c r="A6196" i="11"/>
  <c r="B6196" i="11"/>
  <c r="C6196" i="11"/>
  <c r="E6196" i="11"/>
  <c r="F6196" i="11"/>
  <c r="A6197" i="11"/>
  <c r="B6197" i="11"/>
  <c r="C6197" i="11"/>
  <c r="E6197" i="11"/>
  <c r="F6197" i="11"/>
  <c r="A6198" i="11"/>
  <c r="B6198" i="11"/>
  <c r="C6198" i="11"/>
  <c r="E6198" i="11"/>
  <c r="F6198" i="11"/>
  <c r="A6199" i="11"/>
  <c r="B6199" i="11"/>
  <c r="C6199" i="11"/>
  <c r="E6199" i="11"/>
  <c r="F6199" i="11"/>
  <c r="A6200" i="11"/>
  <c r="B6200" i="11"/>
  <c r="C6200" i="11"/>
  <c r="E6200" i="11"/>
  <c r="F6200" i="11"/>
  <c r="A6201" i="11"/>
  <c r="B6201" i="11"/>
  <c r="C6201" i="11"/>
  <c r="E6201" i="11"/>
  <c r="F6201" i="11"/>
  <c r="A6202" i="11"/>
  <c r="B6202" i="11"/>
  <c r="C6202" i="11"/>
  <c r="E6202" i="11"/>
  <c r="F6202" i="11"/>
  <c r="A6203" i="11"/>
  <c r="B6203" i="11"/>
  <c r="C6203" i="11"/>
  <c r="E6203" i="11"/>
  <c r="F6203" i="11"/>
  <c r="A6204" i="11"/>
  <c r="B6204" i="11"/>
  <c r="C6204" i="11"/>
  <c r="E6204" i="11"/>
  <c r="F6204" i="11"/>
  <c r="A6205" i="11"/>
  <c r="B6205" i="11"/>
  <c r="C6205" i="11"/>
  <c r="E6205" i="11"/>
  <c r="F6205" i="11"/>
  <c r="A6206" i="11"/>
  <c r="B6206" i="11"/>
  <c r="C6206" i="11"/>
  <c r="E6206" i="11"/>
  <c r="F6206" i="11"/>
  <c r="A6207" i="11"/>
  <c r="B6207" i="11"/>
  <c r="C6207" i="11"/>
  <c r="E6207" i="11"/>
  <c r="F6207" i="11"/>
  <c r="A6208" i="11"/>
  <c r="B6208" i="11"/>
  <c r="C6208" i="11"/>
  <c r="E6208" i="11"/>
  <c r="F6208" i="11"/>
  <c r="A6209" i="11"/>
  <c r="B6209" i="11"/>
  <c r="C6209" i="11"/>
  <c r="E6209" i="11"/>
  <c r="F6209" i="11"/>
  <c r="A6210" i="11"/>
  <c r="B6210" i="11"/>
  <c r="C6210" i="11"/>
  <c r="E6210" i="11"/>
  <c r="F6210" i="11"/>
  <c r="A6211" i="11"/>
  <c r="B6211" i="11"/>
  <c r="C6211" i="11"/>
  <c r="E6211" i="11"/>
  <c r="F6211" i="11"/>
  <c r="A6212" i="11"/>
  <c r="B6212" i="11"/>
  <c r="C6212" i="11"/>
  <c r="E6212" i="11"/>
  <c r="F6212" i="11"/>
  <c r="A6213" i="11"/>
  <c r="B6213" i="11"/>
  <c r="C6213" i="11"/>
  <c r="E6213" i="11"/>
  <c r="F6213" i="11"/>
  <c r="A6214" i="11"/>
  <c r="B6214" i="11"/>
  <c r="C6214" i="11"/>
  <c r="E6214" i="11"/>
  <c r="F6214" i="11"/>
  <c r="A6215" i="11"/>
  <c r="B6215" i="11"/>
  <c r="C6215" i="11"/>
  <c r="E6215" i="11"/>
  <c r="F6215" i="11"/>
  <c r="A6216" i="11"/>
  <c r="B6216" i="11"/>
  <c r="C6216" i="11"/>
  <c r="E6216" i="11"/>
  <c r="F6216" i="11"/>
  <c r="A6217" i="11"/>
  <c r="B6217" i="11"/>
  <c r="C6217" i="11"/>
  <c r="E6217" i="11"/>
  <c r="F6217" i="11"/>
  <c r="A6218" i="11"/>
  <c r="B6218" i="11"/>
  <c r="C6218" i="11"/>
  <c r="E6218" i="11"/>
  <c r="F6218" i="11"/>
  <c r="A6219" i="11"/>
  <c r="B6219" i="11"/>
  <c r="C6219" i="11"/>
  <c r="E6219" i="11"/>
  <c r="F6219" i="11"/>
  <c r="A6220" i="11"/>
  <c r="B6220" i="11"/>
  <c r="C6220" i="11"/>
  <c r="E6220" i="11"/>
  <c r="F6220" i="11"/>
  <c r="A6221" i="11"/>
  <c r="B6221" i="11"/>
  <c r="C6221" i="11"/>
  <c r="E6221" i="11"/>
  <c r="F6221" i="11"/>
  <c r="A6222" i="11"/>
  <c r="B6222" i="11"/>
  <c r="C6222" i="11"/>
  <c r="E6222" i="11"/>
  <c r="F6222" i="11"/>
  <c r="A6223" i="11"/>
  <c r="B6223" i="11"/>
  <c r="C6223" i="11"/>
  <c r="E6223" i="11"/>
  <c r="F6223" i="11"/>
  <c r="A6224" i="11"/>
  <c r="B6224" i="11"/>
  <c r="C6224" i="11"/>
  <c r="E6224" i="11"/>
  <c r="F6224" i="11"/>
  <c r="A6225" i="11"/>
  <c r="B6225" i="11"/>
  <c r="C6225" i="11"/>
  <c r="E6225" i="11"/>
  <c r="F6225" i="11"/>
  <c r="A6226" i="11"/>
  <c r="B6226" i="11"/>
  <c r="C6226" i="11"/>
  <c r="E6226" i="11"/>
  <c r="F6226" i="11"/>
  <c r="A6227" i="11"/>
  <c r="B6227" i="11"/>
  <c r="C6227" i="11"/>
  <c r="E6227" i="11"/>
  <c r="F6227" i="11"/>
  <c r="A6228" i="11"/>
  <c r="B6228" i="11"/>
  <c r="C6228" i="11"/>
  <c r="E6228" i="11"/>
  <c r="F6228" i="11"/>
  <c r="A6229" i="11"/>
  <c r="B6229" i="11"/>
  <c r="C6229" i="11"/>
  <c r="E6229" i="11"/>
  <c r="F6229" i="11"/>
  <c r="A6230" i="11"/>
  <c r="B6230" i="11"/>
  <c r="C6230" i="11"/>
  <c r="E6230" i="11"/>
  <c r="F6230" i="11"/>
  <c r="A6231" i="11"/>
  <c r="B6231" i="11"/>
  <c r="C6231" i="11"/>
  <c r="E6231" i="11"/>
  <c r="F6231" i="11"/>
  <c r="A6232" i="11"/>
  <c r="B6232" i="11"/>
  <c r="C6232" i="11"/>
  <c r="E6232" i="11"/>
  <c r="F6232" i="11"/>
  <c r="A6233" i="11"/>
  <c r="B6233" i="11"/>
  <c r="C6233" i="11"/>
  <c r="E6233" i="11"/>
  <c r="F6233" i="11"/>
  <c r="A6234" i="11"/>
  <c r="B6234" i="11"/>
  <c r="C6234" i="11"/>
  <c r="E6234" i="11"/>
  <c r="F6234" i="11"/>
  <c r="A6235" i="11"/>
  <c r="B6235" i="11"/>
  <c r="C6235" i="11"/>
  <c r="E6235" i="11"/>
  <c r="F6235" i="11"/>
  <c r="A6236" i="11"/>
  <c r="B6236" i="11"/>
  <c r="C6236" i="11"/>
  <c r="E6236" i="11"/>
  <c r="F6236" i="11"/>
  <c r="A6237" i="11"/>
  <c r="B6237" i="11"/>
  <c r="C6237" i="11"/>
  <c r="E6237" i="11"/>
  <c r="F6237" i="11"/>
  <c r="A6238" i="11"/>
  <c r="B6238" i="11"/>
  <c r="C6238" i="11"/>
  <c r="E6238" i="11"/>
  <c r="F6238" i="11"/>
  <c r="A6239" i="11"/>
  <c r="B6239" i="11"/>
  <c r="C6239" i="11"/>
  <c r="E6239" i="11"/>
  <c r="F6239" i="11"/>
  <c r="A6240" i="11"/>
  <c r="B6240" i="11"/>
  <c r="C6240" i="11"/>
  <c r="E6240" i="11"/>
  <c r="F6240" i="11"/>
  <c r="A6241" i="11"/>
  <c r="B6241" i="11"/>
  <c r="C6241" i="11"/>
  <c r="E6241" i="11"/>
  <c r="F6241" i="11"/>
  <c r="A6242" i="11"/>
  <c r="B6242" i="11"/>
  <c r="C6242" i="11"/>
  <c r="E6242" i="11"/>
  <c r="F6242" i="11"/>
  <c r="A6243" i="11"/>
  <c r="B6243" i="11"/>
  <c r="C6243" i="11"/>
  <c r="E6243" i="11"/>
  <c r="F6243" i="11"/>
  <c r="A6244" i="11"/>
  <c r="B6244" i="11"/>
  <c r="C6244" i="11"/>
  <c r="E6244" i="11"/>
  <c r="F6244" i="11"/>
  <c r="A6245" i="11"/>
  <c r="B6245" i="11"/>
  <c r="C6245" i="11"/>
  <c r="E6245" i="11"/>
  <c r="F6245" i="11"/>
  <c r="A6246" i="11"/>
  <c r="B6246" i="11"/>
  <c r="C6246" i="11"/>
  <c r="E6246" i="11"/>
  <c r="F6246" i="11"/>
  <c r="A6247" i="11"/>
  <c r="B6247" i="11"/>
  <c r="C6247" i="11"/>
  <c r="E6247" i="11"/>
  <c r="F6247" i="11"/>
  <c r="A6248" i="11"/>
  <c r="B6248" i="11"/>
  <c r="C6248" i="11"/>
  <c r="E6248" i="11"/>
  <c r="F6248" i="11"/>
  <c r="A6249" i="11"/>
  <c r="B6249" i="11"/>
  <c r="C6249" i="11"/>
  <c r="E6249" i="11"/>
  <c r="F6249" i="11"/>
  <c r="A6250" i="11"/>
  <c r="B6250" i="11"/>
  <c r="C6250" i="11"/>
  <c r="E6250" i="11"/>
  <c r="F6250" i="11"/>
  <c r="A6251" i="11"/>
  <c r="B6251" i="11"/>
  <c r="C6251" i="11"/>
  <c r="E6251" i="11"/>
  <c r="F6251" i="11"/>
  <c r="A6252" i="11"/>
  <c r="B6252" i="11"/>
  <c r="C6252" i="11"/>
  <c r="E6252" i="11"/>
  <c r="F6252" i="11"/>
  <c r="A6253" i="11"/>
  <c r="B6253" i="11"/>
  <c r="C6253" i="11"/>
  <c r="E6253" i="11"/>
  <c r="F6253" i="11"/>
  <c r="A6254" i="11"/>
  <c r="B6254" i="11"/>
  <c r="C6254" i="11"/>
  <c r="E6254" i="11"/>
  <c r="F6254" i="11"/>
  <c r="A6255" i="11"/>
  <c r="B6255" i="11"/>
  <c r="C6255" i="11"/>
  <c r="E6255" i="11"/>
  <c r="F6255" i="11"/>
  <c r="A6256" i="11"/>
  <c r="B6256" i="11"/>
  <c r="C6256" i="11"/>
  <c r="E6256" i="11"/>
  <c r="F6256" i="11"/>
  <c r="A6257" i="11"/>
  <c r="B6257" i="11"/>
  <c r="C6257" i="11"/>
  <c r="E6257" i="11"/>
  <c r="F6257" i="11"/>
  <c r="A6258" i="11"/>
  <c r="B6258" i="11"/>
  <c r="C6258" i="11"/>
  <c r="E6258" i="11"/>
  <c r="F6258" i="11"/>
  <c r="A6259" i="11"/>
  <c r="B6259" i="11"/>
  <c r="C6259" i="11"/>
  <c r="E6259" i="11"/>
  <c r="F6259" i="11"/>
  <c r="A6260" i="11"/>
  <c r="B6260" i="11"/>
  <c r="C6260" i="11"/>
  <c r="E6260" i="11"/>
  <c r="F6260" i="11"/>
  <c r="A6261" i="11"/>
  <c r="B6261" i="11"/>
  <c r="C6261" i="11"/>
  <c r="E6261" i="11"/>
  <c r="F6261" i="11"/>
  <c r="A6262" i="11"/>
  <c r="B6262" i="11"/>
  <c r="C6262" i="11"/>
  <c r="E6262" i="11"/>
  <c r="F6262" i="11"/>
  <c r="A6263" i="11"/>
  <c r="B6263" i="11"/>
  <c r="C6263" i="11"/>
  <c r="E6263" i="11"/>
  <c r="F6263" i="11"/>
  <c r="A6264" i="11"/>
  <c r="B6264" i="11"/>
  <c r="C6264" i="11"/>
  <c r="E6264" i="11"/>
  <c r="F6264" i="11"/>
  <c r="A6265" i="11"/>
  <c r="B6265" i="11"/>
  <c r="C6265" i="11"/>
  <c r="E6265" i="11"/>
  <c r="F6265" i="11"/>
  <c r="A6266" i="11"/>
  <c r="B6266" i="11"/>
  <c r="C6266" i="11"/>
  <c r="E6266" i="11"/>
  <c r="F6266" i="11"/>
  <c r="A6267" i="11"/>
  <c r="B6267" i="11"/>
  <c r="C6267" i="11"/>
  <c r="E6267" i="11"/>
  <c r="F6267" i="11"/>
  <c r="A6268" i="11"/>
  <c r="B6268" i="11"/>
  <c r="C6268" i="11"/>
  <c r="E6268" i="11"/>
  <c r="F6268" i="11"/>
  <c r="A6269" i="11"/>
  <c r="B6269" i="11"/>
  <c r="C6269" i="11"/>
  <c r="E6269" i="11"/>
  <c r="F6269" i="11"/>
  <c r="A6270" i="11"/>
  <c r="B6270" i="11"/>
  <c r="C6270" i="11"/>
  <c r="E6270" i="11"/>
  <c r="F6270" i="11"/>
  <c r="A6271" i="11"/>
  <c r="B6271" i="11"/>
  <c r="C6271" i="11"/>
  <c r="E6271" i="11"/>
  <c r="F6271" i="11"/>
  <c r="A6272" i="11"/>
  <c r="B6272" i="11"/>
  <c r="C6272" i="11"/>
  <c r="E6272" i="11"/>
  <c r="F6272" i="11"/>
  <c r="A6273" i="11"/>
  <c r="B6273" i="11"/>
  <c r="C6273" i="11"/>
  <c r="E6273" i="11"/>
  <c r="F6273" i="11"/>
  <c r="A6274" i="11"/>
  <c r="B6274" i="11"/>
  <c r="C6274" i="11"/>
  <c r="E6274" i="11"/>
  <c r="F6274" i="11"/>
  <c r="A6275" i="11"/>
  <c r="B6275" i="11"/>
  <c r="C6275" i="11"/>
  <c r="E6275" i="11"/>
  <c r="F6275" i="11"/>
  <c r="A6276" i="11"/>
  <c r="B6276" i="11"/>
  <c r="C6276" i="11"/>
  <c r="E6276" i="11"/>
  <c r="F6276" i="11"/>
  <c r="A6277" i="11"/>
  <c r="B6277" i="11"/>
  <c r="C6277" i="11"/>
  <c r="E6277" i="11"/>
  <c r="F6277" i="11"/>
  <c r="A6278" i="11"/>
  <c r="B6278" i="11"/>
  <c r="C6278" i="11"/>
  <c r="E6278" i="11"/>
  <c r="F6278" i="11"/>
  <c r="A6279" i="11"/>
  <c r="B6279" i="11"/>
  <c r="C6279" i="11"/>
  <c r="E6279" i="11"/>
  <c r="F6279" i="11"/>
  <c r="A6280" i="11"/>
  <c r="B6280" i="11"/>
  <c r="C6280" i="11"/>
  <c r="E6280" i="11"/>
  <c r="F6280" i="11"/>
  <c r="A6281" i="11"/>
  <c r="B6281" i="11"/>
  <c r="C6281" i="11"/>
  <c r="E6281" i="11"/>
  <c r="F6281" i="11"/>
  <c r="A6282" i="11"/>
  <c r="B6282" i="11"/>
  <c r="C6282" i="11"/>
  <c r="E6282" i="11"/>
  <c r="F6282" i="11"/>
  <c r="A6283" i="11"/>
  <c r="B6283" i="11"/>
  <c r="C6283" i="11"/>
  <c r="E6283" i="11"/>
  <c r="F6283" i="11"/>
  <c r="A6284" i="11"/>
  <c r="B6284" i="11"/>
  <c r="C6284" i="11"/>
  <c r="E6284" i="11"/>
  <c r="F6284" i="11"/>
  <c r="A6285" i="11"/>
  <c r="B6285" i="11"/>
  <c r="C6285" i="11"/>
  <c r="E6285" i="11"/>
  <c r="F6285" i="11"/>
  <c r="A6286" i="11"/>
  <c r="B6286" i="11"/>
  <c r="C6286" i="11"/>
  <c r="E6286" i="11"/>
  <c r="F6286" i="11"/>
  <c r="A6287" i="11"/>
  <c r="B6287" i="11"/>
  <c r="C6287" i="11"/>
  <c r="E6287" i="11"/>
  <c r="F6287" i="11"/>
  <c r="A6288" i="11"/>
  <c r="B6288" i="11"/>
  <c r="C6288" i="11"/>
  <c r="E6288" i="11"/>
  <c r="F6288" i="11"/>
  <c r="A6289" i="11"/>
  <c r="B6289" i="11"/>
  <c r="C6289" i="11"/>
  <c r="E6289" i="11"/>
  <c r="F6289" i="11"/>
  <c r="A6290" i="11"/>
  <c r="B6290" i="11"/>
  <c r="C6290" i="11"/>
  <c r="E6290" i="11"/>
  <c r="F6290" i="11"/>
  <c r="A6291" i="11"/>
  <c r="B6291" i="11"/>
  <c r="C6291" i="11"/>
  <c r="E6291" i="11"/>
  <c r="F6291" i="11"/>
  <c r="A6292" i="11"/>
  <c r="B6292" i="11"/>
  <c r="C6292" i="11"/>
  <c r="E6292" i="11"/>
  <c r="F6292" i="11"/>
  <c r="A6293" i="11"/>
  <c r="B6293" i="11"/>
  <c r="C6293" i="11"/>
  <c r="E6293" i="11"/>
  <c r="F6293" i="11"/>
  <c r="A6294" i="11"/>
  <c r="B6294" i="11"/>
  <c r="C6294" i="11"/>
  <c r="E6294" i="11"/>
  <c r="F6294" i="11"/>
  <c r="A6295" i="11"/>
  <c r="B6295" i="11"/>
  <c r="C6295" i="11"/>
  <c r="E6295" i="11"/>
  <c r="F6295" i="11"/>
  <c r="A6296" i="11"/>
  <c r="B6296" i="11"/>
  <c r="C6296" i="11"/>
  <c r="E6296" i="11"/>
  <c r="F6296" i="11"/>
  <c r="A6297" i="11"/>
  <c r="B6297" i="11"/>
  <c r="C6297" i="11"/>
  <c r="E6297" i="11"/>
  <c r="F6297" i="11"/>
  <c r="A6298" i="11"/>
  <c r="B6298" i="11"/>
  <c r="C6298" i="11"/>
  <c r="E6298" i="11"/>
  <c r="F6298" i="11"/>
  <c r="A6299" i="11"/>
  <c r="B6299" i="11"/>
  <c r="C6299" i="11"/>
  <c r="E6299" i="11"/>
  <c r="F6299" i="11"/>
  <c r="A6300" i="11"/>
  <c r="B6300" i="11"/>
  <c r="C6300" i="11"/>
  <c r="E6300" i="11"/>
  <c r="F6300" i="11"/>
  <c r="A6301" i="11"/>
  <c r="B6301" i="11"/>
  <c r="C6301" i="11"/>
  <c r="E6301" i="11"/>
  <c r="F6301" i="11"/>
  <c r="A6302" i="11"/>
  <c r="B6302" i="11"/>
  <c r="C6302" i="11"/>
  <c r="E6302" i="11"/>
  <c r="F6302" i="11"/>
  <c r="A6303" i="11"/>
  <c r="B6303" i="11"/>
  <c r="C6303" i="11"/>
  <c r="E6303" i="11"/>
  <c r="F6303" i="11"/>
  <c r="A6304" i="11"/>
  <c r="B6304" i="11"/>
  <c r="C6304" i="11"/>
  <c r="E6304" i="11"/>
  <c r="F6304" i="11"/>
  <c r="A6305" i="11"/>
  <c r="B6305" i="11"/>
  <c r="C6305" i="11"/>
  <c r="E6305" i="11"/>
  <c r="F6305" i="11"/>
  <c r="A6306" i="11"/>
  <c r="B6306" i="11"/>
  <c r="C6306" i="11"/>
  <c r="E6306" i="11"/>
  <c r="F6306" i="11"/>
  <c r="A6307" i="11"/>
  <c r="B6307" i="11"/>
  <c r="C6307" i="11"/>
  <c r="E6307" i="11"/>
  <c r="F6307" i="11"/>
  <c r="A6308" i="11"/>
  <c r="B6308" i="11"/>
  <c r="C6308" i="11"/>
  <c r="E6308" i="11"/>
  <c r="F6308" i="11"/>
  <c r="A6309" i="11"/>
  <c r="B6309" i="11"/>
  <c r="C6309" i="11"/>
  <c r="E6309" i="11"/>
  <c r="F6309" i="11"/>
  <c r="A6310" i="11"/>
  <c r="B6310" i="11"/>
  <c r="C6310" i="11"/>
  <c r="E6310" i="11"/>
  <c r="F6310" i="11"/>
  <c r="A6311" i="11"/>
  <c r="B6311" i="11"/>
  <c r="C6311" i="11"/>
  <c r="E6311" i="11"/>
  <c r="F6311" i="11"/>
  <c r="A6312" i="11"/>
  <c r="B6312" i="11"/>
  <c r="C6312" i="11"/>
  <c r="E6312" i="11"/>
  <c r="F6312" i="11"/>
  <c r="A6313" i="11"/>
  <c r="B6313" i="11"/>
  <c r="C6313" i="11"/>
  <c r="E6313" i="11"/>
  <c r="F6313" i="11"/>
  <c r="A6314" i="11"/>
  <c r="B6314" i="11"/>
  <c r="C6314" i="11"/>
  <c r="E6314" i="11"/>
  <c r="F6314" i="11"/>
  <c r="A6315" i="11"/>
  <c r="B6315" i="11"/>
  <c r="C6315" i="11"/>
  <c r="E6315" i="11"/>
  <c r="F6315" i="11"/>
  <c r="A6316" i="11"/>
  <c r="B6316" i="11"/>
  <c r="C6316" i="11"/>
  <c r="E6316" i="11"/>
  <c r="F6316" i="11"/>
  <c r="A6317" i="11"/>
  <c r="B6317" i="11"/>
  <c r="C6317" i="11"/>
  <c r="E6317" i="11"/>
  <c r="F6317" i="11"/>
  <c r="A6318" i="11"/>
  <c r="B6318" i="11"/>
  <c r="C6318" i="11"/>
  <c r="E6318" i="11"/>
  <c r="F6318" i="11"/>
  <c r="A6319" i="11"/>
  <c r="B6319" i="11"/>
  <c r="C6319" i="11"/>
  <c r="E6319" i="11"/>
  <c r="F6319" i="11"/>
  <c r="A6320" i="11"/>
  <c r="B6320" i="11"/>
  <c r="C6320" i="11"/>
  <c r="E6320" i="11"/>
  <c r="F6320" i="11"/>
  <c r="A6321" i="11"/>
  <c r="B6321" i="11"/>
  <c r="C6321" i="11"/>
  <c r="E6321" i="11"/>
  <c r="F6321" i="11"/>
  <c r="A6322" i="11"/>
  <c r="B6322" i="11"/>
  <c r="C6322" i="11"/>
  <c r="E6322" i="11"/>
  <c r="F6322" i="11"/>
  <c r="A6323" i="11"/>
  <c r="B6323" i="11"/>
  <c r="C6323" i="11"/>
  <c r="E6323" i="11"/>
  <c r="F6323" i="11"/>
  <c r="A6324" i="11"/>
  <c r="B6324" i="11"/>
  <c r="C6324" i="11"/>
  <c r="E6324" i="11"/>
  <c r="F6324" i="11"/>
  <c r="A6325" i="11"/>
  <c r="B6325" i="11"/>
  <c r="C6325" i="11"/>
  <c r="E6325" i="11"/>
  <c r="F6325" i="11"/>
  <c r="A6326" i="11"/>
  <c r="B6326" i="11"/>
  <c r="C6326" i="11"/>
  <c r="E6326" i="11"/>
  <c r="F6326" i="11"/>
  <c r="A6327" i="11"/>
  <c r="B6327" i="11"/>
  <c r="C6327" i="11"/>
  <c r="E6327" i="11"/>
  <c r="F6327" i="11"/>
  <c r="A6328" i="11"/>
  <c r="B6328" i="11"/>
  <c r="C6328" i="11"/>
  <c r="E6328" i="11"/>
  <c r="F6328" i="11"/>
  <c r="A6329" i="11"/>
  <c r="B6329" i="11"/>
  <c r="C6329" i="11"/>
  <c r="E6329" i="11"/>
  <c r="F6329" i="11"/>
  <c r="A6330" i="11"/>
  <c r="B6330" i="11"/>
  <c r="C6330" i="11"/>
  <c r="E6330" i="11"/>
  <c r="F6330" i="11"/>
  <c r="A6331" i="11"/>
  <c r="B6331" i="11"/>
  <c r="C6331" i="11"/>
  <c r="E6331" i="11"/>
  <c r="F6331" i="11"/>
  <c r="A6332" i="11"/>
  <c r="B6332" i="11"/>
  <c r="C6332" i="11"/>
  <c r="E6332" i="11"/>
  <c r="F6332" i="11"/>
  <c r="A6333" i="11"/>
  <c r="B6333" i="11"/>
  <c r="C6333" i="11"/>
  <c r="E6333" i="11"/>
  <c r="F6333" i="11"/>
  <c r="A6334" i="11"/>
  <c r="B6334" i="11"/>
  <c r="C6334" i="11"/>
  <c r="E6334" i="11"/>
  <c r="F6334" i="11"/>
  <c r="A6335" i="11"/>
  <c r="B6335" i="11"/>
  <c r="C6335" i="11"/>
  <c r="E6335" i="11"/>
  <c r="F6335" i="11"/>
  <c r="A6336" i="11"/>
  <c r="B6336" i="11"/>
  <c r="C6336" i="11"/>
  <c r="E6336" i="11"/>
  <c r="F6336" i="11"/>
  <c r="A6337" i="11"/>
  <c r="B6337" i="11"/>
  <c r="C6337" i="11"/>
  <c r="E6337" i="11"/>
  <c r="F6337" i="11"/>
  <c r="A6338" i="11"/>
  <c r="B6338" i="11"/>
  <c r="C6338" i="11"/>
  <c r="E6338" i="11"/>
  <c r="F6338" i="11"/>
  <c r="A6339" i="11"/>
  <c r="B6339" i="11"/>
  <c r="C6339" i="11"/>
  <c r="E6339" i="11"/>
  <c r="F6339" i="11"/>
  <c r="A6340" i="11"/>
  <c r="B6340" i="11"/>
  <c r="C6340" i="11"/>
  <c r="E6340" i="11"/>
  <c r="F6340" i="11"/>
  <c r="A6341" i="11"/>
  <c r="B6341" i="11"/>
  <c r="C6341" i="11"/>
  <c r="E6341" i="11"/>
  <c r="F6341" i="11"/>
  <c r="A6342" i="11"/>
  <c r="B6342" i="11"/>
  <c r="C6342" i="11"/>
  <c r="E6342" i="11"/>
  <c r="F6342" i="11"/>
  <c r="A6343" i="11"/>
  <c r="B6343" i="11"/>
  <c r="C6343" i="11"/>
  <c r="E6343" i="11"/>
  <c r="F6343" i="11"/>
  <c r="A6344" i="11"/>
  <c r="B6344" i="11"/>
  <c r="C6344" i="11"/>
  <c r="E6344" i="11"/>
  <c r="F6344" i="11"/>
  <c r="A6345" i="11"/>
  <c r="B6345" i="11"/>
  <c r="C6345" i="11"/>
  <c r="E6345" i="11"/>
  <c r="F6345" i="11"/>
  <c r="A6346" i="11"/>
  <c r="B6346" i="11"/>
  <c r="C6346" i="11"/>
  <c r="E6346" i="11"/>
  <c r="F6346" i="11"/>
  <c r="A6347" i="11"/>
  <c r="B6347" i="11"/>
  <c r="C6347" i="11"/>
  <c r="E6347" i="11"/>
  <c r="F6347" i="11"/>
  <c r="A6348" i="11"/>
  <c r="B6348" i="11"/>
  <c r="C6348" i="11"/>
  <c r="E6348" i="11"/>
  <c r="F6348" i="11"/>
  <c r="A6349" i="11"/>
  <c r="B6349" i="11"/>
  <c r="C6349" i="11"/>
  <c r="E6349" i="11"/>
  <c r="F6349" i="11"/>
  <c r="A6350" i="11"/>
  <c r="B6350" i="11"/>
  <c r="C6350" i="11"/>
  <c r="E6350" i="11"/>
  <c r="F6350" i="11"/>
  <c r="A6351" i="11"/>
  <c r="B6351" i="11"/>
  <c r="C6351" i="11"/>
  <c r="E6351" i="11"/>
  <c r="F6351" i="11"/>
  <c r="A6352" i="11"/>
  <c r="B6352" i="11"/>
  <c r="C6352" i="11"/>
  <c r="E6352" i="11"/>
  <c r="F6352" i="11"/>
  <c r="A6353" i="11"/>
  <c r="B6353" i="11"/>
  <c r="C6353" i="11"/>
  <c r="E6353" i="11"/>
  <c r="F6353" i="11"/>
  <c r="A6354" i="11"/>
  <c r="B6354" i="11"/>
  <c r="C6354" i="11"/>
  <c r="E6354" i="11"/>
  <c r="F6354" i="11"/>
  <c r="A6355" i="11"/>
  <c r="B6355" i="11"/>
  <c r="C6355" i="11"/>
  <c r="E6355" i="11"/>
  <c r="F6355" i="11"/>
  <c r="A6356" i="11"/>
  <c r="B6356" i="11"/>
  <c r="C6356" i="11"/>
  <c r="E6356" i="11"/>
  <c r="F6356" i="11"/>
  <c r="A6357" i="11"/>
  <c r="B6357" i="11"/>
  <c r="C6357" i="11"/>
  <c r="E6357" i="11"/>
  <c r="F6357" i="11"/>
  <c r="A6358" i="11"/>
  <c r="B6358" i="11"/>
  <c r="C6358" i="11"/>
  <c r="E6358" i="11"/>
  <c r="F6358" i="11"/>
  <c r="A6359" i="11"/>
  <c r="B6359" i="11"/>
  <c r="C6359" i="11"/>
  <c r="E6359" i="11"/>
  <c r="F6359" i="11"/>
  <c r="A6360" i="11"/>
  <c r="B6360" i="11"/>
  <c r="C6360" i="11"/>
  <c r="E6360" i="11"/>
  <c r="F6360" i="11"/>
  <c r="A6361" i="11"/>
  <c r="B6361" i="11"/>
  <c r="C6361" i="11"/>
  <c r="E6361" i="11"/>
  <c r="F6361" i="11"/>
  <c r="A6362" i="11"/>
  <c r="B6362" i="11"/>
  <c r="C6362" i="11"/>
  <c r="E6362" i="11"/>
  <c r="F6362" i="11"/>
  <c r="A6363" i="11"/>
  <c r="B6363" i="11"/>
  <c r="C6363" i="11"/>
  <c r="E6363" i="11"/>
  <c r="F6363" i="11"/>
  <c r="A6364" i="11"/>
  <c r="B6364" i="11"/>
  <c r="C6364" i="11"/>
  <c r="E6364" i="11"/>
  <c r="F6364" i="11"/>
  <c r="A6365" i="11"/>
  <c r="B6365" i="11"/>
  <c r="C6365" i="11"/>
  <c r="E6365" i="11"/>
  <c r="F6365" i="11"/>
  <c r="A6366" i="11"/>
  <c r="B6366" i="11"/>
  <c r="C6366" i="11"/>
  <c r="E6366" i="11"/>
  <c r="F6366" i="11"/>
  <c r="A6367" i="11"/>
  <c r="B6367" i="11"/>
  <c r="C6367" i="11"/>
  <c r="E6367" i="11"/>
  <c r="F6367" i="11"/>
  <c r="A6368" i="11"/>
  <c r="B6368" i="11"/>
  <c r="C6368" i="11"/>
  <c r="E6368" i="11"/>
  <c r="F6368" i="11"/>
  <c r="A6369" i="11"/>
  <c r="B6369" i="11"/>
  <c r="C6369" i="11"/>
  <c r="E6369" i="11"/>
  <c r="F6369" i="11"/>
  <c r="A6370" i="11"/>
  <c r="B6370" i="11"/>
  <c r="C6370" i="11"/>
  <c r="E6370" i="11"/>
  <c r="F6370" i="11"/>
  <c r="A6371" i="11"/>
  <c r="B6371" i="11"/>
  <c r="C6371" i="11"/>
  <c r="E6371" i="11"/>
  <c r="F6371" i="11"/>
  <c r="A6372" i="11"/>
  <c r="B6372" i="11"/>
  <c r="C6372" i="11"/>
  <c r="E6372" i="11"/>
  <c r="F6372" i="11"/>
  <c r="A6373" i="11"/>
  <c r="B6373" i="11"/>
  <c r="C6373" i="11"/>
  <c r="E6373" i="11"/>
  <c r="F6373" i="11"/>
  <c r="A6374" i="11"/>
  <c r="B6374" i="11"/>
  <c r="C6374" i="11"/>
  <c r="E6374" i="11"/>
  <c r="F6374" i="11"/>
  <c r="A6375" i="11"/>
  <c r="B6375" i="11"/>
  <c r="C6375" i="11"/>
  <c r="E6375" i="11"/>
  <c r="F6375" i="11"/>
  <c r="A6376" i="11"/>
  <c r="B6376" i="11"/>
  <c r="C6376" i="11"/>
  <c r="E6376" i="11"/>
  <c r="F6376" i="11"/>
  <c r="A6377" i="11"/>
  <c r="B6377" i="11"/>
  <c r="C6377" i="11"/>
  <c r="E6377" i="11"/>
  <c r="F6377" i="11"/>
  <c r="A6378" i="11"/>
  <c r="B6378" i="11"/>
  <c r="C6378" i="11"/>
  <c r="E6378" i="11"/>
  <c r="F6378" i="11"/>
  <c r="A6379" i="11"/>
  <c r="B6379" i="11"/>
  <c r="C6379" i="11"/>
  <c r="E6379" i="11"/>
  <c r="F6379" i="11"/>
  <c r="A6380" i="11"/>
  <c r="B6380" i="11"/>
  <c r="C6380" i="11"/>
  <c r="E6380" i="11"/>
  <c r="F6380" i="11"/>
  <c r="A6381" i="11"/>
  <c r="B6381" i="11"/>
  <c r="C6381" i="11"/>
  <c r="E6381" i="11"/>
  <c r="F6381" i="11"/>
  <c r="A6382" i="11"/>
  <c r="B6382" i="11"/>
  <c r="C6382" i="11"/>
  <c r="E6382" i="11"/>
  <c r="F6382" i="11"/>
  <c r="A6383" i="11"/>
  <c r="B6383" i="11"/>
  <c r="C6383" i="11"/>
  <c r="E6383" i="11"/>
  <c r="F6383" i="11"/>
  <c r="A6384" i="11"/>
  <c r="B6384" i="11"/>
  <c r="C6384" i="11"/>
  <c r="E6384" i="11"/>
  <c r="F6384" i="11"/>
  <c r="A6385" i="11"/>
  <c r="B6385" i="11"/>
  <c r="C6385" i="11"/>
  <c r="E6385" i="11"/>
  <c r="F6385" i="11"/>
  <c r="A6386" i="11"/>
  <c r="B6386" i="11"/>
  <c r="C6386" i="11"/>
  <c r="E6386" i="11"/>
  <c r="F6386" i="11"/>
  <c r="A6387" i="11"/>
  <c r="B6387" i="11"/>
  <c r="C6387" i="11"/>
  <c r="E6387" i="11"/>
  <c r="F6387" i="11"/>
  <c r="A6388" i="11"/>
  <c r="B6388" i="11"/>
  <c r="C6388" i="11"/>
  <c r="E6388" i="11"/>
  <c r="F6388" i="11"/>
  <c r="A6389" i="11"/>
  <c r="B6389" i="11"/>
  <c r="C6389" i="11"/>
  <c r="E6389" i="11"/>
  <c r="F6389" i="11"/>
  <c r="A6390" i="11"/>
  <c r="B6390" i="11"/>
  <c r="C6390" i="11"/>
  <c r="E6390" i="11"/>
  <c r="F6390" i="11"/>
  <c r="A6391" i="11"/>
  <c r="B6391" i="11"/>
  <c r="C6391" i="11"/>
  <c r="E6391" i="11"/>
  <c r="F6391" i="11"/>
  <c r="A6392" i="11"/>
  <c r="B6392" i="11"/>
  <c r="C6392" i="11"/>
  <c r="E6392" i="11"/>
  <c r="F6392" i="11"/>
  <c r="A6393" i="11"/>
  <c r="B6393" i="11"/>
  <c r="C6393" i="11"/>
  <c r="E6393" i="11"/>
  <c r="F6393" i="11"/>
  <c r="A6394" i="11"/>
  <c r="B6394" i="11"/>
  <c r="C6394" i="11"/>
  <c r="E6394" i="11"/>
  <c r="F6394" i="11"/>
  <c r="A6395" i="11"/>
  <c r="B6395" i="11"/>
  <c r="C6395" i="11"/>
  <c r="E6395" i="11"/>
  <c r="F6395" i="11"/>
  <c r="A6396" i="11"/>
  <c r="B6396" i="11"/>
  <c r="C6396" i="11"/>
  <c r="E6396" i="11"/>
  <c r="F6396" i="11"/>
  <c r="A6397" i="11"/>
  <c r="B6397" i="11"/>
  <c r="C6397" i="11"/>
  <c r="E6397" i="11"/>
  <c r="F6397" i="11"/>
  <c r="A6398" i="11"/>
  <c r="B6398" i="11"/>
  <c r="C6398" i="11"/>
  <c r="E6398" i="11"/>
  <c r="F6398" i="11"/>
  <c r="A6399" i="11"/>
  <c r="B6399" i="11"/>
  <c r="C6399" i="11"/>
  <c r="E6399" i="11"/>
  <c r="F6399" i="11"/>
  <c r="A6400" i="11"/>
  <c r="B6400" i="11"/>
  <c r="C6400" i="11"/>
  <c r="E6400" i="11"/>
  <c r="F6400" i="11"/>
  <c r="A6401" i="11"/>
  <c r="B6401" i="11"/>
  <c r="C6401" i="11"/>
  <c r="E6401" i="11"/>
  <c r="F6401" i="11"/>
  <c r="A6402" i="11"/>
  <c r="B6402" i="11"/>
  <c r="C6402" i="11"/>
  <c r="E6402" i="11"/>
  <c r="F6402" i="11"/>
  <c r="A6403" i="11"/>
  <c r="B6403" i="11"/>
  <c r="C6403" i="11"/>
  <c r="E6403" i="11"/>
  <c r="F6403" i="11"/>
  <c r="A6404" i="11"/>
  <c r="B6404" i="11"/>
  <c r="C6404" i="11"/>
  <c r="E6404" i="11"/>
  <c r="F6404" i="11"/>
  <c r="A6405" i="11"/>
  <c r="B6405" i="11"/>
  <c r="C6405" i="11"/>
  <c r="E6405" i="11"/>
  <c r="F6405" i="11"/>
  <c r="A6406" i="11"/>
  <c r="B6406" i="11"/>
  <c r="C6406" i="11"/>
  <c r="E6406" i="11"/>
  <c r="F6406" i="11"/>
  <c r="A6407" i="11"/>
  <c r="B6407" i="11"/>
  <c r="C6407" i="11"/>
  <c r="E6407" i="11"/>
  <c r="F6407" i="11"/>
  <c r="A6408" i="11"/>
  <c r="B6408" i="11"/>
  <c r="C6408" i="11"/>
  <c r="E6408" i="11"/>
  <c r="F6408" i="11"/>
  <c r="A6409" i="11"/>
  <c r="B6409" i="11"/>
  <c r="C6409" i="11"/>
  <c r="E6409" i="11"/>
  <c r="F6409" i="11"/>
  <c r="A6410" i="11"/>
  <c r="B6410" i="11"/>
  <c r="C6410" i="11"/>
  <c r="E6410" i="11"/>
  <c r="F6410" i="11"/>
  <c r="A6411" i="11"/>
  <c r="B6411" i="11"/>
  <c r="C6411" i="11"/>
  <c r="E6411" i="11"/>
  <c r="F6411" i="11"/>
  <c r="A6412" i="11"/>
  <c r="B6412" i="11"/>
  <c r="C6412" i="11"/>
  <c r="E6412" i="11"/>
  <c r="F6412" i="11"/>
  <c r="A6413" i="11"/>
  <c r="B6413" i="11"/>
  <c r="C6413" i="11"/>
  <c r="E6413" i="11"/>
  <c r="F6413" i="11"/>
  <c r="A6414" i="11"/>
  <c r="B6414" i="11"/>
  <c r="C6414" i="11"/>
  <c r="E6414" i="11"/>
  <c r="F6414" i="11"/>
  <c r="A6415" i="11"/>
  <c r="B6415" i="11"/>
  <c r="C6415" i="11"/>
  <c r="E6415" i="11"/>
  <c r="F6415" i="11"/>
  <c r="A6416" i="11"/>
  <c r="B6416" i="11"/>
  <c r="C6416" i="11"/>
  <c r="E6416" i="11"/>
  <c r="F6416" i="11"/>
  <c r="A6417" i="11"/>
  <c r="B6417" i="11"/>
  <c r="C6417" i="11"/>
  <c r="E6417" i="11"/>
  <c r="F6417" i="11"/>
  <c r="A6418" i="11"/>
  <c r="B6418" i="11"/>
  <c r="C6418" i="11"/>
  <c r="E6418" i="11"/>
  <c r="F6418" i="11"/>
  <c r="A6419" i="11"/>
  <c r="B6419" i="11"/>
  <c r="C6419" i="11"/>
  <c r="E6419" i="11"/>
  <c r="F6419" i="11"/>
  <c r="A6420" i="11"/>
  <c r="B6420" i="11"/>
  <c r="C6420" i="11"/>
  <c r="E6420" i="11"/>
  <c r="F6420" i="11"/>
  <c r="A6421" i="11"/>
  <c r="B6421" i="11"/>
  <c r="C6421" i="11"/>
  <c r="E6421" i="11"/>
  <c r="F6421" i="11"/>
  <c r="A6422" i="11"/>
  <c r="B6422" i="11"/>
  <c r="C6422" i="11"/>
  <c r="E6422" i="11"/>
  <c r="F6422" i="11"/>
  <c r="A6423" i="11"/>
  <c r="B6423" i="11"/>
  <c r="C6423" i="11"/>
  <c r="E6423" i="11"/>
  <c r="F6423" i="11"/>
  <c r="A6424" i="11"/>
  <c r="B6424" i="11"/>
  <c r="C6424" i="11"/>
  <c r="E6424" i="11"/>
  <c r="F6424" i="11"/>
  <c r="A6425" i="11"/>
  <c r="B6425" i="11"/>
  <c r="C6425" i="11"/>
  <c r="E6425" i="11"/>
  <c r="F6425" i="11"/>
  <c r="A6426" i="11"/>
  <c r="B6426" i="11"/>
  <c r="C6426" i="11"/>
  <c r="E6426" i="11"/>
  <c r="F6426" i="11"/>
  <c r="A6427" i="11"/>
  <c r="B6427" i="11"/>
  <c r="C6427" i="11"/>
  <c r="E6427" i="11"/>
  <c r="F6427" i="11"/>
  <c r="A6428" i="11"/>
  <c r="B6428" i="11"/>
  <c r="C6428" i="11"/>
  <c r="E6428" i="11"/>
  <c r="F6428" i="11"/>
  <c r="A6429" i="11"/>
  <c r="B6429" i="11"/>
  <c r="C6429" i="11"/>
  <c r="E6429" i="11"/>
  <c r="F6429" i="11"/>
  <c r="A6430" i="11"/>
  <c r="B6430" i="11"/>
  <c r="C6430" i="11"/>
  <c r="E6430" i="11"/>
  <c r="F6430" i="11"/>
  <c r="A6431" i="11"/>
  <c r="B6431" i="11"/>
  <c r="C6431" i="11"/>
  <c r="E6431" i="11"/>
  <c r="F6431" i="11"/>
  <c r="A6432" i="11"/>
  <c r="B6432" i="11"/>
  <c r="C6432" i="11"/>
  <c r="E6432" i="11"/>
  <c r="F6432" i="11"/>
  <c r="A6433" i="11"/>
  <c r="B6433" i="11"/>
  <c r="C6433" i="11"/>
  <c r="E6433" i="11"/>
  <c r="F6433" i="11"/>
  <c r="A6434" i="11"/>
  <c r="B6434" i="11"/>
  <c r="C6434" i="11"/>
  <c r="E6434" i="11"/>
  <c r="F6434" i="11"/>
  <c r="A6435" i="11"/>
  <c r="B6435" i="11"/>
  <c r="C6435" i="11"/>
  <c r="E6435" i="11"/>
  <c r="F6435" i="11"/>
  <c r="A6436" i="11"/>
  <c r="B6436" i="11"/>
  <c r="C6436" i="11"/>
  <c r="E6436" i="11"/>
  <c r="F6436" i="11"/>
  <c r="A6437" i="11"/>
  <c r="B6437" i="11"/>
  <c r="C6437" i="11"/>
  <c r="E6437" i="11"/>
  <c r="F6437" i="11"/>
  <c r="A6438" i="11"/>
  <c r="B6438" i="11"/>
  <c r="C6438" i="11"/>
  <c r="E6438" i="11"/>
  <c r="F6438" i="11"/>
  <c r="A6439" i="11"/>
  <c r="B6439" i="11"/>
  <c r="C6439" i="11"/>
  <c r="E6439" i="11"/>
  <c r="F6439" i="11"/>
  <c r="A6440" i="11"/>
  <c r="B6440" i="11"/>
  <c r="C6440" i="11"/>
  <c r="E6440" i="11"/>
  <c r="F6440" i="11"/>
  <c r="A6441" i="11"/>
  <c r="B6441" i="11"/>
  <c r="C6441" i="11"/>
  <c r="E6441" i="11"/>
  <c r="F6441" i="11"/>
  <c r="A6442" i="11"/>
  <c r="B6442" i="11"/>
  <c r="C6442" i="11"/>
  <c r="E6442" i="11"/>
  <c r="F6442" i="11"/>
  <c r="A6443" i="11"/>
  <c r="B6443" i="11"/>
  <c r="C6443" i="11"/>
  <c r="E6443" i="11"/>
  <c r="F6443" i="11"/>
  <c r="A6444" i="11"/>
  <c r="B6444" i="11"/>
  <c r="C6444" i="11"/>
  <c r="E6444" i="11"/>
  <c r="F6444" i="11"/>
  <c r="A6445" i="11"/>
  <c r="B6445" i="11"/>
  <c r="C6445" i="11"/>
  <c r="E6445" i="11"/>
  <c r="F6445" i="11"/>
  <c r="A6446" i="11"/>
  <c r="B6446" i="11"/>
  <c r="C6446" i="11"/>
  <c r="E6446" i="11"/>
  <c r="F6446" i="11"/>
  <c r="A6447" i="11"/>
  <c r="B6447" i="11"/>
  <c r="C6447" i="11"/>
  <c r="E6447" i="11"/>
  <c r="F6447" i="11"/>
  <c r="A6448" i="11"/>
  <c r="B6448" i="11"/>
  <c r="C6448" i="11"/>
  <c r="E6448" i="11"/>
  <c r="F6448" i="11"/>
  <c r="A6449" i="11"/>
  <c r="B6449" i="11"/>
  <c r="C6449" i="11"/>
  <c r="E6449" i="11"/>
  <c r="F6449" i="11"/>
  <c r="A6450" i="11"/>
  <c r="B6450" i="11"/>
  <c r="C6450" i="11"/>
  <c r="E6450" i="11"/>
  <c r="F6450" i="11"/>
  <c r="A6451" i="11"/>
  <c r="B6451" i="11"/>
  <c r="C6451" i="11"/>
  <c r="E6451" i="11"/>
  <c r="F6451" i="11"/>
  <c r="A6452" i="11"/>
  <c r="B6452" i="11"/>
  <c r="C6452" i="11"/>
  <c r="E6452" i="11"/>
  <c r="F6452" i="11"/>
  <c r="A6453" i="11"/>
  <c r="B6453" i="11"/>
  <c r="C6453" i="11"/>
  <c r="E6453" i="11"/>
  <c r="F6453" i="11"/>
  <c r="A6454" i="11"/>
  <c r="B6454" i="11"/>
  <c r="C6454" i="11"/>
  <c r="E6454" i="11"/>
  <c r="F6454" i="11"/>
  <c r="A6455" i="11"/>
  <c r="B6455" i="11"/>
  <c r="C6455" i="11"/>
  <c r="E6455" i="11"/>
  <c r="F6455" i="11"/>
  <c r="A6456" i="11"/>
  <c r="B6456" i="11"/>
  <c r="C6456" i="11"/>
  <c r="E6456" i="11"/>
  <c r="F6456" i="11"/>
  <c r="A6457" i="11"/>
  <c r="B6457" i="11"/>
  <c r="C6457" i="11"/>
  <c r="E6457" i="11"/>
  <c r="F6457" i="11"/>
  <c r="A6458" i="11"/>
  <c r="B6458" i="11"/>
  <c r="C6458" i="11"/>
  <c r="E6458" i="11"/>
  <c r="F6458" i="11"/>
  <c r="A6459" i="11"/>
  <c r="B6459" i="11"/>
  <c r="C6459" i="11"/>
  <c r="E6459" i="11"/>
  <c r="F6459" i="11"/>
  <c r="A6460" i="11"/>
  <c r="B6460" i="11"/>
  <c r="C6460" i="11"/>
  <c r="E6460" i="11"/>
  <c r="F6460" i="11"/>
  <c r="A6461" i="11"/>
  <c r="B6461" i="11"/>
  <c r="C6461" i="11"/>
  <c r="E6461" i="11"/>
  <c r="F6461" i="11"/>
  <c r="A6462" i="11"/>
  <c r="B6462" i="11"/>
  <c r="C6462" i="11"/>
  <c r="E6462" i="11"/>
  <c r="F6462" i="11"/>
  <c r="A6463" i="11"/>
  <c r="B6463" i="11"/>
  <c r="C6463" i="11"/>
  <c r="E6463" i="11"/>
  <c r="F6463" i="11"/>
  <c r="A6464" i="11"/>
  <c r="B6464" i="11"/>
  <c r="C6464" i="11"/>
  <c r="E6464" i="11"/>
  <c r="F6464" i="11"/>
  <c r="A6465" i="11"/>
  <c r="B6465" i="11"/>
  <c r="C6465" i="11"/>
  <c r="E6465" i="11"/>
  <c r="F6465" i="11"/>
  <c r="A6466" i="11"/>
  <c r="B6466" i="11"/>
  <c r="C6466" i="11"/>
  <c r="E6466" i="11"/>
  <c r="F6466" i="11"/>
  <c r="A6467" i="11"/>
  <c r="B6467" i="11"/>
  <c r="C6467" i="11"/>
  <c r="E6467" i="11"/>
  <c r="F6467" i="11"/>
  <c r="A6468" i="11"/>
  <c r="B6468" i="11"/>
  <c r="C6468" i="11"/>
  <c r="E6468" i="11"/>
  <c r="F6468" i="11"/>
  <c r="A6469" i="11"/>
  <c r="B6469" i="11"/>
  <c r="C6469" i="11"/>
  <c r="E6469" i="11"/>
  <c r="F6469" i="11"/>
  <c r="A6470" i="11"/>
  <c r="B6470" i="11"/>
  <c r="C6470" i="11"/>
  <c r="E6470" i="11"/>
  <c r="F6470" i="11"/>
  <c r="A6471" i="11"/>
  <c r="B6471" i="11"/>
  <c r="C6471" i="11"/>
  <c r="E6471" i="11"/>
  <c r="F6471" i="11"/>
  <c r="L876" i="5"/>
  <c r="N876" i="5" s="1"/>
  <c r="P876" i="5" s="1"/>
  <c r="H5282" i="11" s="1"/>
  <c r="B876" i="5"/>
  <c r="B5282" i="11" s="1"/>
  <c r="L873" i="5"/>
  <c r="N873" i="5" s="1"/>
  <c r="P873" i="5" s="1"/>
  <c r="H5279" i="11" s="1"/>
  <c r="B873" i="5"/>
  <c r="B5279" i="11" s="1"/>
  <c r="L872" i="5"/>
  <c r="N872" i="5" s="1"/>
  <c r="P872" i="5" s="1"/>
  <c r="H5278" i="11" s="1"/>
  <c r="B872" i="5"/>
  <c r="B5278" i="11" s="1"/>
  <c r="M1389" i="5"/>
  <c r="K4406" i="11" a="1"/>
  <c r="K4406" i="11" s="1"/>
  <c r="K4408" i="11" a="1"/>
  <c r="K4408" i="11" s="1"/>
  <c r="K6472" i="11" a="1"/>
  <c r="K6472" i="11" s="1"/>
  <c r="K8486" i="11" a="1"/>
  <c r="K8486" i="11" s="1"/>
  <c r="K8825" i="11" a="1"/>
  <c r="K8825" i="11" s="1"/>
  <c r="K8826" i="11" a="1"/>
  <c r="K8826" i="11" s="1"/>
  <c r="K9362" i="11" a="1"/>
  <c r="K9362" i="11" s="1"/>
  <c r="A8829" i="11"/>
  <c r="C8829" i="11"/>
  <c r="D8829" i="11"/>
  <c r="E8829" i="11"/>
  <c r="F8829" i="11"/>
  <c r="G8829" i="11"/>
  <c r="A8830" i="11"/>
  <c r="C8830" i="11"/>
  <c r="D8830" i="11"/>
  <c r="E8830" i="11"/>
  <c r="F8830" i="11"/>
  <c r="G8830" i="11"/>
  <c r="A8831" i="11"/>
  <c r="C8831" i="11"/>
  <c r="D8831" i="11"/>
  <c r="E8831" i="11"/>
  <c r="F8831" i="11"/>
  <c r="G8831" i="11"/>
  <c r="A8832" i="11"/>
  <c r="C8832" i="11"/>
  <c r="D8832" i="11"/>
  <c r="E8832" i="11"/>
  <c r="F8832" i="11"/>
  <c r="G8832" i="11"/>
  <c r="A8833" i="11"/>
  <c r="C8833" i="11"/>
  <c r="D8833" i="11"/>
  <c r="E8833" i="11"/>
  <c r="F8833" i="11"/>
  <c r="G8833" i="11"/>
  <c r="A8834" i="11"/>
  <c r="C8834" i="11"/>
  <c r="D8834" i="11"/>
  <c r="E8834" i="11"/>
  <c r="F8834" i="11"/>
  <c r="G8834" i="11"/>
  <c r="A8835" i="11"/>
  <c r="C8835" i="11"/>
  <c r="D8835" i="11"/>
  <c r="E8835" i="11"/>
  <c r="F8835" i="11"/>
  <c r="G8835" i="11"/>
  <c r="A8836" i="11"/>
  <c r="C8836" i="11"/>
  <c r="D8836" i="11"/>
  <c r="E8836" i="11"/>
  <c r="F8836" i="11"/>
  <c r="G8836" i="11"/>
  <c r="A8837" i="11"/>
  <c r="C8837" i="11"/>
  <c r="D8837" i="11"/>
  <c r="E8837" i="11"/>
  <c r="F8837" i="11"/>
  <c r="G8837" i="11"/>
  <c r="A8838" i="11"/>
  <c r="C8838" i="11"/>
  <c r="D8838" i="11"/>
  <c r="E8838" i="11"/>
  <c r="F8838" i="11"/>
  <c r="G8838" i="11"/>
  <c r="A8839" i="11"/>
  <c r="C8839" i="11"/>
  <c r="D8839" i="11"/>
  <c r="E8839" i="11"/>
  <c r="F8839" i="11"/>
  <c r="G8839" i="11"/>
  <c r="A8840" i="11"/>
  <c r="C8840" i="11"/>
  <c r="D8840" i="11"/>
  <c r="E8840" i="11"/>
  <c r="F8840" i="11"/>
  <c r="G8840" i="11"/>
  <c r="A8841" i="11"/>
  <c r="C8841" i="11"/>
  <c r="D8841" i="11"/>
  <c r="E8841" i="11"/>
  <c r="F8841" i="11"/>
  <c r="G8841" i="11"/>
  <c r="A8842" i="11"/>
  <c r="C8842" i="11"/>
  <c r="D8842" i="11"/>
  <c r="E8842" i="11"/>
  <c r="F8842" i="11"/>
  <c r="G8842" i="11"/>
  <c r="A8843" i="11"/>
  <c r="C8843" i="11"/>
  <c r="D8843" i="11"/>
  <c r="E8843" i="11"/>
  <c r="F8843" i="11"/>
  <c r="G8843" i="11"/>
  <c r="A8844" i="11"/>
  <c r="C8844" i="11"/>
  <c r="D8844" i="11"/>
  <c r="E8844" i="11"/>
  <c r="F8844" i="11"/>
  <c r="G8844" i="11"/>
  <c r="A8845" i="11"/>
  <c r="C8845" i="11"/>
  <c r="D8845" i="11"/>
  <c r="E8845" i="11"/>
  <c r="F8845" i="11"/>
  <c r="G8845" i="11"/>
  <c r="A8846" i="11"/>
  <c r="C8846" i="11"/>
  <c r="D8846" i="11"/>
  <c r="E8846" i="11"/>
  <c r="F8846" i="11"/>
  <c r="G8846" i="11"/>
  <c r="A8847" i="11"/>
  <c r="C8847" i="11"/>
  <c r="D8847" i="11"/>
  <c r="E8847" i="11"/>
  <c r="F8847" i="11"/>
  <c r="G8847" i="11"/>
  <c r="A8848" i="11"/>
  <c r="C8848" i="11"/>
  <c r="D8848" i="11"/>
  <c r="E8848" i="11"/>
  <c r="F8848" i="11"/>
  <c r="G8848" i="11"/>
  <c r="A8849" i="11"/>
  <c r="C8849" i="11"/>
  <c r="D8849" i="11"/>
  <c r="E8849" i="11"/>
  <c r="F8849" i="11"/>
  <c r="G8849" i="11"/>
  <c r="A8850" i="11"/>
  <c r="C8850" i="11"/>
  <c r="D8850" i="11"/>
  <c r="E8850" i="11"/>
  <c r="F8850" i="11"/>
  <c r="G8850" i="11"/>
  <c r="A8851" i="11"/>
  <c r="C8851" i="11"/>
  <c r="D8851" i="11"/>
  <c r="E8851" i="11"/>
  <c r="F8851" i="11"/>
  <c r="G8851" i="11"/>
  <c r="A8852" i="11"/>
  <c r="C8852" i="11"/>
  <c r="D8852" i="11"/>
  <c r="E8852" i="11"/>
  <c r="F8852" i="11"/>
  <c r="G8852" i="11"/>
  <c r="A8853" i="11"/>
  <c r="C8853" i="11"/>
  <c r="D8853" i="11"/>
  <c r="E8853" i="11"/>
  <c r="F8853" i="11"/>
  <c r="G8853" i="11"/>
  <c r="A8854" i="11"/>
  <c r="C8854" i="11"/>
  <c r="D8854" i="11"/>
  <c r="E8854" i="11"/>
  <c r="F8854" i="11"/>
  <c r="G8854" i="11"/>
  <c r="A8855" i="11"/>
  <c r="C8855" i="11"/>
  <c r="D8855" i="11"/>
  <c r="E8855" i="11"/>
  <c r="F8855" i="11"/>
  <c r="G8855" i="11"/>
  <c r="A8856" i="11"/>
  <c r="C8856" i="11"/>
  <c r="D8856" i="11"/>
  <c r="E8856" i="11"/>
  <c r="F8856" i="11"/>
  <c r="G8856" i="11"/>
  <c r="A8857" i="11"/>
  <c r="C8857" i="11"/>
  <c r="D8857" i="11"/>
  <c r="E8857" i="11"/>
  <c r="F8857" i="11"/>
  <c r="G8857" i="11"/>
  <c r="A8858" i="11"/>
  <c r="C8858" i="11"/>
  <c r="D8858" i="11"/>
  <c r="E8858" i="11"/>
  <c r="F8858" i="11"/>
  <c r="G8858" i="11"/>
  <c r="A8859" i="11"/>
  <c r="C8859" i="11"/>
  <c r="D8859" i="11"/>
  <c r="E8859" i="11"/>
  <c r="F8859" i="11"/>
  <c r="G8859" i="11"/>
  <c r="A8860" i="11"/>
  <c r="C8860" i="11"/>
  <c r="D8860" i="11"/>
  <c r="E8860" i="11"/>
  <c r="F8860" i="11"/>
  <c r="G8860" i="11"/>
  <c r="A8861" i="11"/>
  <c r="C8861" i="11"/>
  <c r="D8861" i="11"/>
  <c r="E8861" i="11"/>
  <c r="F8861" i="11"/>
  <c r="G8861" i="11"/>
  <c r="A8862" i="11"/>
  <c r="C8862" i="11"/>
  <c r="D8862" i="11"/>
  <c r="E8862" i="11"/>
  <c r="F8862" i="11"/>
  <c r="G8862" i="11"/>
  <c r="A8863" i="11"/>
  <c r="C8863" i="11"/>
  <c r="D8863" i="11"/>
  <c r="E8863" i="11"/>
  <c r="F8863" i="11"/>
  <c r="G8863" i="11"/>
  <c r="A8864" i="11"/>
  <c r="C8864" i="11"/>
  <c r="D8864" i="11"/>
  <c r="E8864" i="11"/>
  <c r="F8864" i="11"/>
  <c r="G8864" i="11"/>
  <c r="A8865" i="11"/>
  <c r="C8865" i="11"/>
  <c r="D8865" i="11"/>
  <c r="E8865" i="11"/>
  <c r="F8865" i="11"/>
  <c r="G8865" i="11"/>
  <c r="A8866" i="11"/>
  <c r="C8866" i="11"/>
  <c r="D8866" i="11"/>
  <c r="E8866" i="11"/>
  <c r="F8866" i="11"/>
  <c r="G8866" i="11"/>
  <c r="A8867" i="11"/>
  <c r="C8867" i="11"/>
  <c r="D8867" i="11"/>
  <c r="E8867" i="11"/>
  <c r="F8867" i="11"/>
  <c r="G8867" i="11"/>
  <c r="A8868" i="11"/>
  <c r="C8868" i="11"/>
  <c r="D8868" i="11"/>
  <c r="E8868" i="11"/>
  <c r="F8868" i="11"/>
  <c r="G8868" i="11"/>
  <c r="A8869" i="11"/>
  <c r="C8869" i="11"/>
  <c r="D8869" i="11"/>
  <c r="E8869" i="11"/>
  <c r="F8869" i="11"/>
  <c r="G8869" i="11"/>
  <c r="A8870" i="11"/>
  <c r="C8870" i="11"/>
  <c r="D8870" i="11"/>
  <c r="E8870" i="11"/>
  <c r="F8870" i="11"/>
  <c r="G8870" i="11"/>
  <c r="A8871" i="11"/>
  <c r="C8871" i="11"/>
  <c r="D8871" i="11"/>
  <c r="E8871" i="11"/>
  <c r="F8871" i="11"/>
  <c r="G8871" i="11"/>
  <c r="A8872" i="11"/>
  <c r="C8872" i="11"/>
  <c r="D8872" i="11"/>
  <c r="E8872" i="11"/>
  <c r="F8872" i="11"/>
  <c r="G8872" i="11"/>
  <c r="A8873" i="11"/>
  <c r="C8873" i="11"/>
  <c r="D8873" i="11"/>
  <c r="E8873" i="11"/>
  <c r="F8873" i="11"/>
  <c r="G8873" i="11"/>
  <c r="A8874" i="11"/>
  <c r="C8874" i="11"/>
  <c r="D8874" i="11"/>
  <c r="E8874" i="11"/>
  <c r="F8874" i="11"/>
  <c r="G8874" i="11"/>
  <c r="A8875" i="11"/>
  <c r="C8875" i="11"/>
  <c r="D8875" i="11"/>
  <c r="E8875" i="11"/>
  <c r="F8875" i="11"/>
  <c r="G8875" i="11"/>
  <c r="A8876" i="11"/>
  <c r="C8876" i="11"/>
  <c r="D8876" i="11"/>
  <c r="E8876" i="11"/>
  <c r="F8876" i="11"/>
  <c r="G8876" i="11"/>
  <c r="A8877" i="11"/>
  <c r="C8877" i="11"/>
  <c r="D8877" i="11"/>
  <c r="E8877" i="11"/>
  <c r="F8877" i="11"/>
  <c r="G8877" i="11"/>
  <c r="A8878" i="11"/>
  <c r="C8878" i="11"/>
  <c r="D8878" i="11"/>
  <c r="E8878" i="11"/>
  <c r="F8878" i="11"/>
  <c r="G8878" i="11"/>
  <c r="A8879" i="11"/>
  <c r="C8879" i="11"/>
  <c r="D8879" i="11"/>
  <c r="E8879" i="11"/>
  <c r="F8879" i="11"/>
  <c r="G8879" i="11"/>
  <c r="A8880" i="11"/>
  <c r="C8880" i="11"/>
  <c r="D8880" i="11"/>
  <c r="E8880" i="11"/>
  <c r="F8880" i="11"/>
  <c r="G8880" i="11"/>
  <c r="A8881" i="11"/>
  <c r="C8881" i="11"/>
  <c r="D8881" i="11"/>
  <c r="E8881" i="11"/>
  <c r="F8881" i="11"/>
  <c r="G8881" i="11"/>
  <c r="A8882" i="11"/>
  <c r="C8882" i="11"/>
  <c r="D8882" i="11"/>
  <c r="E8882" i="11"/>
  <c r="F8882" i="11"/>
  <c r="G8882" i="11"/>
  <c r="A8883" i="11"/>
  <c r="C8883" i="11"/>
  <c r="D8883" i="11"/>
  <c r="E8883" i="11"/>
  <c r="F8883" i="11"/>
  <c r="G8883" i="11"/>
  <c r="A8884" i="11"/>
  <c r="C8884" i="11"/>
  <c r="D8884" i="11"/>
  <c r="E8884" i="11"/>
  <c r="F8884" i="11"/>
  <c r="G8884" i="11"/>
  <c r="A8885" i="11"/>
  <c r="C8885" i="11"/>
  <c r="D8885" i="11"/>
  <c r="E8885" i="11"/>
  <c r="F8885" i="11"/>
  <c r="G8885" i="11"/>
  <c r="A8886" i="11"/>
  <c r="C8886" i="11"/>
  <c r="D8886" i="11"/>
  <c r="E8886" i="11"/>
  <c r="F8886" i="11"/>
  <c r="G8886" i="11"/>
  <c r="A8887" i="11"/>
  <c r="C8887" i="11"/>
  <c r="D8887" i="11"/>
  <c r="E8887" i="11"/>
  <c r="F8887" i="11"/>
  <c r="G8887" i="11"/>
  <c r="A8888" i="11"/>
  <c r="C8888" i="11"/>
  <c r="D8888" i="11"/>
  <c r="E8888" i="11"/>
  <c r="F8888" i="11"/>
  <c r="G8888" i="11"/>
  <c r="A8889" i="11"/>
  <c r="C8889" i="11"/>
  <c r="D8889" i="11"/>
  <c r="E8889" i="11"/>
  <c r="F8889" i="11"/>
  <c r="G8889" i="11"/>
  <c r="A8890" i="11"/>
  <c r="C8890" i="11"/>
  <c r="D8890" i="11"/>
  <c r="E8890" i="11"/>
  <c r="F8890" i="11"/>
  <c r="G8890" i="11"/>
  <c r="A8891" i="11"/>
  <c r="C8891" i="11"/>
  <c r="D8891" i="11"/>
  <c r="E8891" i="11"/>
  <c r="F8891" i="11"/>
  <c r="G8891" i="11"/>
  <c r="A8892" i="11"/>
  <c r="C8892" i="11"/>
  <c r="D8892" i="11"/>
  <c r="E8892" i="11"/>
  <c r="F8892" i="11"/>
  <c r="G8892" i="11"/>
  <c r="A8893" i="11"/>
  <c r="C8893" i="11"/>
  <c r="D8893" i="11"/>
  <c r="E8893" i="11"/>
  <c r="F8893" i="11"/>
  <c r="G8893" i="11"/>
  <c r="A8894" i="11"/>
  <c r="C8894" i="11"/>
  <c r="D8894" i="11"/>
  <c r="E8894" i="11"/>
  <c r="F8894" i="11"/>
  <c r="G8894" i="11"/>
  <c r="A8895" i="11"/>
  <c r="C8895" i="11"/>
  <c r="D8895" i="11"/>
  <c r="E8895" i="11"/>
  <c r="F8895" i="11"/>
  <c r="G8895" i="11"/>
  <c r="A8896" i="11"/>
  <c r="C8896" i="11"/>
  <c r="D8896" i="11"/>
  <c r="E8896" i="11"/>
  <c r="F8896" i="11"/>
  <c r="G8896" i="11"/>
  <c r="A8897" i="11"/>
  <c r="C8897" i="11"/>
  <c r="D8897" i="11"/>
  <c r="E8897" i="11"/>
  <c r="F8897" i="11"/>
  <c r="G8897" i="11"/>
  <c r="A8898" i="11"/>
  <c r="C8898" i="11"/>
  <c r="D8898" i="11"/>
  <c r="E8898" i="11"/>
  <c r="F8898" i="11"/>
  <c r="G8898" i="11"/>
  <c r="A8899" i="11"/>
  <c r="C8899" i="11"/>
  <c r="D8899" i="11"/>
  <c r="E8899" i="11"/>
  <c r="F8899" i="11"/>
  <c r="G8899" i="11"/>
  <c r="A8900" i="11"/>
  <c r="C8900" i="11"/>
  <c r="D8900" i="11"/>
  <c r="E8900" i="11"/>
  <c r="F8900" i="11"/>
  <c r="G8900" i="11"/>
  <c r="A8901" i="11"/>
  <c r="C8901" i="11"/>
  <c r="D8901" i="11"/>
  <c r="E8901" i="11"/>
  <c r="F8901" i="11"/>
  <c r="G8901" i="11"/>
  <c r="A8902" i="11"/>
  <c r="C8902" i="11"/>
  <c r="D8902" i="11"/>
  <c r="E8902" i="11"/>
  <c r="F8902" i="11"/>
  <c r="G8902" i="11"/>
  <c r="A8903" i="11"/>
  <c r="C8903" i="11"/>
  <c r="D8903" i="11"/>
  <c r="E8903" i="11"/>
  <c r="F8903" i="11"/>
  <c r="G8903" i="11"/>
  <c r="A8904" i="11"/>
  <c r="C8904" i="11"/>
  <c r="D8904" i="11"/>
  <c r="E8904" i="11"/>
  <c r="F8904" i="11"/>
  <c r="G8904" i="11"/>
  <c r="A8905" i="11"/>
  <c r="C8905" i="11"/>
  <c r="D8905" i="11"/>
  <c r="E8905" i="11"/>
  <c r="F8905" i="11"/>
  <c r="G8905" i="11"/>
  <c r="A8906" i="11"/>
  <c r="C8906" i="11"/>
  <c r="D8906" i="11"/>
  <c r="E8906" i="11"/>
  <c r="F8906" i="11"/>
  <c r="G8906" i="11"/>
  <c r="A8907" i="11"/>
  <c r="C8907" i="11"/>
  <c r="D8907" i="11"/>
  <c r="E8907" i="11"/>
  <c r="F8907" i="11"/>
  <c r="G8907" i="11"/>
  <c r="A8908" i="11"/>
  <c r="C8908" i="11"/>
  <c r="D8908" i="11"/>
  <c r="E8908" i="11"/>
  <c r="F8908" i="11"/>
  <c r="G8908" i="11"/>
  <c r="A8909" i="11"/>
  <c r="C8909" i="11"/>
  <c r="D8909" i="11"/>
  <c r="E8909" i="11"/>
  <c r="F8909" i="11"/>
  <c r="G8909" i="11"/>
  <c r="A8910" i="11"/>
  <c r="B8910" i="11"/>
  <c r="C8910" i="11"/>
  <c r="D8910" i="11"/>
  <c r="E8910" i="11"/>
  <c r="F8910" i="11"/>
  <c r="G8910" i="11"/>
  <c r="A8911" i="11"/>
  <c r="B8911" i="11"/>
  <c r="C8911" i="11"/>
  <c r="D8911" i="11"/>
  <c r="E8911" i="11"/>
  <c r="F8911" i="11"/>
  <c r="G8911" i="11"/>
  <c r="A8912" i="11"/>
  <c r="B8912" i="11"/>
  <c r="C8912" i="11"/>
  <c r="D8912" i="11"/>
  <c r="E8912" i="11"/>
  <c r="F8912" i="11"/>
  <c r="G8912" i="11"/>
  <c r="A8913" i="11"/>
  <c r="B8913" i="11"/>
  <c r="C8913" i="11"/>
  <c r="D8913" i="11"/>
  <c r="E8913" i="11"/>
  <c r="F8913" i="11"/>
  <c r="G8913" i="11"/>
  <c r="A8914" i="11"/>
  <c r="B8914" i="11"/>
  <c r="C8914" i="11"/>
  <c r="D8914" i="11"/>
  <c r="E8914" i="11"/>
  <c r="F8914" i="11"/>
  <c r="G8914" i="11"/>
  <c r="A8915" i="11"/>
  <c r="B8915" i="11"/>
  <c r="C8915" i="11"/>
  <c r="D8915" i="11"/>
  <c r="E8915" i="11"/>
  <c r="F8915" i="11"/>
  <c r="G8915" i="11"/>
  <c r="A8916" i="11"/>
  <c r="B8916" i="11"/>
  <c r="C8916" i="11"/>
  <c r="D8916" i="11"/>
  <c r="E8916" i="11"/>
  <c r="F8916" i="11"/>
  <c r="G8916" i="11"/>
  <c r="A8917" i="11"/>
  <c r="B8917" i="11"/>
  <c r="C8917" i="11"/>
  <c r="D8917" i="11"/>
  <c r="E8917" i="11"/>
  <c r="F8917" i="11"/>
  <c r="G8917" i="11"/>
  <c r="A8918" i="11"/>
  <c r="B8918" i="11"/>
  <c r="C8918" i="11"/>
  <c r="D8918" i="11"/>
  <c r="E8918" i="11"/>
  <c r="F8918" i="11"/>
  <c r="G8918" i="11"/>
  <c r="A8919" i="11"/>
  <c r="B8919" i="11"/>
  <c r="C8919" i="11"/>
  <c r="D8919" i="11"/>
  <c r="E8919" i="11"/>
  <c r="F8919" i="11"/>
  <c r="G8919" i="11"/>
  <c r="A8920" i="11"/>
  <c r="B8920" i="11"/>
  <c r="C8920" i="11"/>
  <c r="D8920" i="11"/>
  <c r="E8920" i="11"/>
  <c r="F8920" i="11"/>
  <c r="G8920" i="11"/>
  <c r="A8921" i="11"/>
  <c r="B8921" i="11"/>
  <c r="C8921" i="11"/>
  <c r="D8921" i="11"/>
  <c r="E8921" i="11"/>
  <c r="F8921" i="11"/>
  <c r="G8921" i="11"/>
  <c r="A8922" i="11"/>
  <c r="B8922" i="11"/>
  <c r="C8922" i="11"/>
  <c r="D8922" i="11"/>
  <c r="E8922" i="11"/>
  <c r="F8922" i="11"/>
  <c r="G8922" i="11"/>
  <c r="A8923" i="11"/>
  <c r="B8923" i="11"/>
  <c r="C8923" i="11"/>
  <c r="D8923" i="11"/>
  <c r="E8923" i="11"/>
  <c r="F8923" i="11"/>
  <c r="G8923" i="11"/>
  <c r="A8924" i="11"/>
  <c r="B8924" i="11"/>
  <c r="C8924" i="11"/>
  <c r="D8924" i="11"/>
  <c r="E8924" i="11"/>
  <c r="F8924" i="11"/>
  <c r="G8924" i="11"/>
  <c r="A8925" i="11"/>
  <c r="B8925" i="11"/>
  <c r="C8925" i="11"/>
  <c r="D8925" i="11"/>
  <c r="E8925" i="11"/>
  <c r="F8925" i="11"/>
  <c r="G8925" i="11"/>
  <c r="A8926" i="11"/>
  <c r="B8926" i="11"/>
  <c r="C8926" i="11"/>
  <c r="D8926" i="11"/>
  <c r="E8926" i="11"/>
  <c r="F8926" i="11"/>
  <c r="G8926" i="11"/>
  <c r="A8927" i="11"/>
  <c r="B8927" i="11"/>
  <c r="C8927" i="11"/>
  <c r="D8927" i="11"/>
  <c r="E8927" i="11"/>
  <c r="F8927" i="11"/>
  <c r="G8927" i="11"/>
  <c r="A8928" i="11"/>
  <c r="B8928" i="11"/>
  <c r="C8928" i="11"/>
  <c r="D8928" i="11"/>
  <c r="E8928" i="11"/>
  <c r="F8928" i="11"/>
  <c r="G8928" i="11"/>
  <c r="A8929" i="11"/>
  <c r="B8929" i="11"/>
  <c r="C8929" i="11"/>
  <c r="D8929" i="11"/>
  <c r="E8929" i="11"/>
  <c r="F8929" i="11"/>
  <c r="G8929" i="11"/>
  <c r="A8930" i="11"/>
  <c r="B8930" i="11"/>
  <c r="C8930" i="11"/>
  <c r="D8930" i="11"/>
  <c r="E8930" i="11"/>
  <c r="F8930" i="11"/>
  <c r="G8930" i="11"/>
  <c r="A8931" i="11"/>
  <c r="B8931" i="11"/>
  <c r="C8931" i="11"/>
  <c r="D8931" i="11"/>
  <c r="E8931" i="11"/>
  <c r="F8931" i="11"/>
  <c r="G8931" i="11"/>
  <c r="A8932" i="11"/>
  <c r="B8932" i="11"/>
  <c r="C8932" i="11"/>
  <c r="D8932" i="11"/>
  <c r="E8932" i="11"/>
  <c r="F8932" i="11"/>
  <c r="G8932" i="11"/>
  <c r="A8933" i="11"/>
  <c r="B8933" i="11"/>
  <c r="C8933" i="11"/>
  <c r="D8933" i="11"/>
  <c r="E8933" i="11"/>
  <c r="F8933" i="11"/>
  <c r="G8933" i="11"/>
  <c r="A8934" i="11"/>
  <c r="B8934" i="11"/>
  <c r="C8934" i="11"/>
  <c r="D8934" i="11"/>
  <c r="E8934" i="11"/>
  <c r="F8934" i="11"/>
  <c r="G8934" i="11"/>
  <c r="A8935" i="11"/>
  <c r="B8935" i="11"/>
  <c r="C8935" i="11"/>
  <c r="D8935" i="11"/>
  <c r="E8935" i="11"/>
  <c r="F8935" i="11"/>
  <c r="G8935" i="11"/>
  <c r="A8936" i="11"/>
  <c r="B8936" i="11"/>
  <c r="C8936" i="11"/>
  <c r="D8936" i="11"/>
  <c r="E8936" i="11"/>
  <c r="F8936" i="11"/>
  <c r="G8936" i="11"/>
  <c r="A8937" i="11"/>
  <c r="B8937" i="11"/>
  <c r="C8937" i="11"/>
  <c r="D8937" i="11"/>
  <c r="E8937" i="11"/>
  <c r="F8937" i="11"/>
  <c r="G8937" i="11"/>
  <c r="A8938" i="11"/>
  <c r="B8938" i="11"/>
  <c r="C8938" i="11"/>
  <c r="D8938" i="11"/>
  <c r="E8938" i="11"/>
  <c r="F8938" i="11"/>
  <c r="G8938" i="11"/>
  <c r="A8939" i="11"/>
  <c r="B8939" i="11"/>
  <c r="C8939" i="11"/>
  <c r="D8939" i="11"/>
  <c r="E8939" i="11"/>
  <c r="F8939" i="11"/>
  <c r="G8939" i="11"/>
  <c r="A8940" i="11"/>
  <c r="B8940" i="11"/>
  <c r="C8940" i="11"/>
  <c r="D8940" i="11"/>
  <c r="E8940" i="11"/>
  <c r="F8940" i="11"/>
  <c r="G8940" i="11"/>
  <c r="A8941" i="11"/>
  <c r="B8941" i="11"/>
  <c r="C8941" i="11"/>
  <c r="D8941" i="11"/>
  <c r="E8941" i="11"/>
  <c r="F8941" i="11"/>
  <c r="G8941" i="11"/>
  <c r="A8942" i="11"/>
  <c r="B8942" i="11"/>
  <c r="C8942" i="11"/>
  <c r="D8942" i="11"/>
  <c r="E8942" i="11"/>
  <c r="F8942" i="11"/>
  <c r="G8942" i="11"/>
  <c r="A8943" i="11"/>
  <c r="B8943" i="11"/>
  <c r="C8943" i="11"/>
  <c r="D8943" i="11"/>
  <c r="E8943" i="11"/>
  <c r="F8943" i="11"/>
  <c r="G8943" i="11"/>
  <c r="A8944" i="11"/>
  <c r="B8944" i="11"/>
  <c r="C8944" i="11"/>
  <c r="D8944" i="11"/>
  <c r="E8944" i="11"/>
  <c r="F8944" i="11"/>
  <c r="G8944" i="11"/>
  <c r="A8945" i="11"/>
  <c r="B8945" i="11"/>
  <c r="C8945" i="11"/>
  <c r="D8945" i="11"/>
  <c r="E8945" i="11"/>
  <c r="F8945" i="11"/>
  <c r="G8945" i="11"/>
  <c r="A8946" i="11"/>
  <c r="B8946" i="11"/>
  <c r="C8946" i="11"/>
  <c r="D8946" i="11"/>
  <c r="E8946" i="11"/>
  <c r="F8946" i="11"/>
  <c r="G8946" i="11"/>
  <c r="A8947" i="11"/>
  <c r="B8947" i="11"/>
  <c r="C8947" i="11"/>
  <c r="D8947" i="11"/>
  <c r="E8947" i="11"/>
  <c r="F8947" i="11"/>
  <c r="G8947" i="11"/>
  <c r="A8948" i="11"/>
  <c r="B8948" i="11"/>
  <c r="C8948" i="11"/>
  <c r="D8948" i="11"/>
  <c r="E8948" i="11"/>
  <c r="F8948" i="11"/>
  <c r="G8948" i="11"/>
  <c r="A8949" i="11"/>
  <c r="B8949" i="11"/>
  <c r="C8949" i="11"/>
  <c r="D8949" i="11"/>
  <c r="E8949" i="11"/>
  <c r="F8949" i="11"/>
  <c r="G8949" i="11"/>
  <c r="A8950" i="11"/>
  <c r="B8950" i="11"/>
  <c r="C8950" i="11"/>
  <c r="D8950" i="11"/>
  <c r="E8950" i="11"/>
  <c r="F8950" i="11"/>
  <c r="G8950" i="11"/>
  <c r="A8951" i="11"/>
  <c r="B8951" i="11"/>
  <c r="C8951" i="11"/>
  <c r="D8951" i="11"/>
  <c r="E8951" i="11"/>
  <c r="F8951" i="11"/>
  <c r="G8951" i="11"/>
  <c r="A8952" i="11"/>
  <c r="B8952" i="11"/>
  <c r="C8952" i="11"/>
  <c r="D8952" i="11"/>
  <c r="E8952" i="11"/>
  <c r="F8952" i="11"/>
  <c r="G8952" i="11"/>
  <c r="A8953" i="11"/>
  <c r="B8953" i="11"/>
  <c r="C8953" i="11"/>
  <c r="D8953" i="11"/>
  <c r="E8953" i="11"/>
  <c r="F8953" i="11"/>
  <c r="G8953" i="11"/>
  <c r="A8954" i="11"/>
  <c r="B8954" i="11"/>
  <c r="C8954" i="11"/>
  <c r="D8954" i="11"/>
  <c r="E8954" i="11"/>
  <c r="F8954" i="11"/>
  <c r="G8954" i="11"/>
  <c r="A8955" i="11"/>
  <c r="B8955" i="11"/>
  <c r="C8955" i="11"/>
  <c r="D8955" i="11"/>
  <c r="E8955" i="11"/>
  <c r="F8955" i="11"/>
  <c r="G8955" i="11"/>
  <c r="A8956" i="11"/>
  <c r="B8956" i="11"/>
  <c r="C8956" i="11"/>
  <c r="D8956" i="11"/>
  <c r="E8956" i="11"/>
  <c r="F8956" i="11"/>
  <c r="G8956" i="11"/>
  <c r="A8957" i="11"/>
  <c r="B8957" i="11"/>
  <c r="C8957" i="11"/>
  <c r="D8957" i="11"/>
  <c r="E8957" i="11"/>
  <c r="F8957" i="11"/>
  <c r="G8957" i="11"/>
  <c r="A8958" i="11"/>
  <c r="B8958" i="11"/>
  <c r="C8958" i="11"/>
  <c r="D8958" i="11"/>
  <c r="E8958" i="11"/>
  <c r="F8958" i="11"/>
  <c r="G8958" i="11"/>
  <c r="A8959" i="11"/>
  <c r="B8959" i="11"/>
  <c r="C8959" i="11"/>
  <c r="D8959" i="11"/>
  <c r="E8959" i="11"/>
  <c r="F8959" i="11"/>
  <c r="G8959" i="11"/>
  <c r="A8960" i="11"/>
  <c r="B8960" i="11"/>
  <c r="C8960" i="11"/>
  <c r="D8960" i="11"/>
  <c r="E8960" i="11"/>
  <c r="F8960" i="11"/>
  <c r="G8960" i="11"/>
  <c r="A8961" i="11"/>
  <c r="B8961" i="11"/>
  <c r="C8961" i="11"/>
  <c r="D8961" i="11"/>
  <c r="E8961" i="11"/>
  <c r="F8961" i="11"/>
  <c r="G8961" i="11"/>
  <c r="A8962" i="11"/>
  <c r="B8962" i="11"/>
  <c r="C8962" i="11"/>
  <c r="D8962" i="11"/>
  <c r="E8962" i="11"/>
  <c r="F8962" i="11"/>
  <c r="G8962" i="11"/>
  <c r="A8963" i="11"/>
  <c r="B8963" i="11"/>
  <c r="C8963" i="11"/>
  <c r="D8963" i="11"/>
  <c r="E8963" i="11"/>
  <c r="F8963" i="11"/>
  <c r="G8963" i="11"/>
  <c r="A8964" i="11"/>
  <c r="B8964" i="11"/>
  <c r="C8964" i="11"/>
  <c r="D8964" i="11"/>
  <c r="E8964" i="11"/>
  <c r="F8964" i="11"/>
  <c r="G8964" i="11"/>
  <c r="A8965" i="11"/>
  <c r="B8965" i="11"/>
  <c r="C8965" i="11"/>
  <c r="D8965" i="11"/>
  <c r="E8965" i="11"/>
  <c r="F8965" i="11"/>
  <c r="G8965" i="11"/>
  <c r="A8966" i="11"/>
  <c r="B8966" i="11"/>
  <c r="C8966" i="11"/>
  <c r="D8966" i="11"/>
  <c r="E8966" i="11"/>
  <c r="F8966" i="11"/>
  <c r="G8966" i="11"/>
  <c r="A8967" i="11"/>
  <c r="B8967" i="11"/>
  <c r="C8967" i="11"/>
  <c r="D8967" i="11"/>
  <c r="E8967" i="11"/>
  <c r="F8967" i="11"/>
  <c r="G8967" i="11"/>
  <c r="A8968" i="11"/>
  <c r="B8968" i="11"/>
  <c r="C8968" i="11"/>
  <c r="D8968" i="11"/>
  <c r="E8968" i="11"/>
  <c r="F8968" i="11"/>
  <c r="G8968" i="11"/>
  <c r="A8969" i="11"/>
  <c r="B8969" i="11"/>
  <c r="C8969" i="11"/>
  <c r="D8969" i="11"/>
  <c r="E8969" i="11"/>
  <c r="F8969" i="11"/>
  <c r="G8969" i="11"/>
  <c r="A8970" i="11"/>
  <c r="B8970" i="11"/>
  <c r="C8970" i="11"/>
  <c r="D8970" i="11"/>
  <c r="E8970" i="11"/>
  <c r="F8970" i="11"/>
  <c r="G8970" i="11"/>
  <c r="A8971" i="11"/>
  <c r="B8971" i="11"/>
  <c r="C8971" i="11"/>
  <c r="D8971" i="11"/>
  <c r="E8971" i="11"/>
  <c r="F8971" i="11"/>
  <c r="G8971" i="11"/>
  <c r="A8972" i="11"/>
  <c r="B8972" i="11"/>
  <c r="C8972" i="11"/>
  <c r="D8972" i="11"/>
  <c r="E8972" i="11"/>
  <c r="F8972" i="11"/>
  <c r="G8972" i="11"/>
  <c r="A8973" i="11"/>
  <c r="B8973" i="11"/>
  <c r="C8973" i="11"/>
  <c r="D8973" i="11"/>
  <c r="E8973" i="11"/>
  <c r="F8973" i="11"/>
  <c r="G8973" i="11"/>
  <c r="A8974" i="11"/>
  <c r="B8974" i="11"/>
  <c r="C8974" i="11"/>
  <c r="D8974" i="11"/>
  <c r="E8974" i="11"/>
  <c r="F8974" i="11"/>
  <c r="G8974" i="11"/>
  <c r="A8975" i="11"/>
  <c r="B8975" i="11"/>
  <c r="C8975" i="11"/>
  <c r="D8975" i="11"/>
  <c r="E8975" i="11"/>
  <c r="F8975" i="11"/>
  <c r="G8975" i="11"/>
  <c r="A8976" i="11"/>
  <c r="B8976" i="11"/>
  <c r="C8976" i="11"/>
  <c r="D8976" i="11"/>
  <c r="E8976" i="11"/>
  <c r="F8976" i="11"/>
  <c r="G8976" i="11"/>
  <c r="A8977" i="11"/>
  <c r="B8977" i="11"/>
  <c r="C8977" i="11"/>
  <c r="D8977" i="11"/>
  <c r="E8977" i="11"/>
  <c r="F8977" i="11"/>
  <c r="G8977" i="11"/>
  <c r="A8978" i="11"/>
  <c r="B8978" i="11"/>
  <c r="C8978" i="11"/>
  <c r="D8978" i="11"/>
  <c r="E8978" i="11"/>
  <c r="F8978" i="11"/>
  <c r="G8978" i="11"/>
  <c r="A8979" i="11"/>
  <c r="B8979" i="11"/>
  <c r="C8979" i="11"/>
  <c r="D8979" i="11"/>
  <c r="E8979" i="11"/>
  <c r="F8979" i="11"/>
  <c r="G8979" i="11"/>
  <c r="A8980" i="11"/>
  <c r="B8980" i="11"/>
  <c r="C8980" i="11"/>
  <c r="D8980" i="11"/>
  <c r="E8980" i="11"/>
  <c r="F8980" i="11"/>
  <c r="G8980" i="11"/>
  <c r="A8981" i="11"/>
  <c r="B8981" i="11"/>
  <c r="C8981" i="11"/>
  <c r="D8981" i="11"/>
  <c r="E8981" i="11"/>
  <c r="F8981" i="11"/>
  <c r="G8981" i="11"/>
  <c r="A8982" i="11"/>
  <c r="B8982" i="11"/>
  <c r="C8982" i="11"/>
  <c r="D8982" i="11"/>
  <c r="E8982" i="11"/>
  <c r="F8982" i="11"/>
  <c r="G8982" i="11"/>
  <c r="A8983" i="11"/>
  <c r="B8983" i="11"/>
  <c r="C8983" i="11"/>
  <c r="D8983" i="11"/>
  <c r="E8983" i="11"/>
  <c r="F8983" i="11"/>
  <c r="G8983" i="11"/>
  <c r="A8984" i="11"/>
  <c r="B8984" i="11"/>
  <c r="C8984" i="11"/>
  <c r="D8984" i="11"/>
  <c r="E8984" i="11"/>
  <c r="F8984" i="11"/>
  <c r="G8984" i="11"/>
  <c r="A8985" i="11"/>
  <c r="B8985" i="11"/>
  <c r="C8985" i="11"/>
  <c r="D8985" i="11"/>
  <c r="E8985" i="11"/>
  <c r="F8985" i="11"/>
  <c r="G8985" i="11"/>
  <c r="A8986" i="11"/>
  <c r="B8986" i="11"/>
  <c r="C8986" i="11"/>
  <c r="D8986" i="11"/>
  <c r="E8986" i="11"/>
  <c r="F8986" i="11"/>
  <c r="G8986" i="11"/>
  <c r="A8987" i="11"/>
  <c r="B8987" i="11"/>
  <c r="C8987" i="11"/>
  <c r="D8987" i="11"/>
  <c r="E8987" i="11"/>
  <c r="F8987" i="11"/>
  <c r="G8987" i="11"/>
  <c r="A8988" i="11"/>
  <c r="B8988" i="11"/>
  <c r="C8988" i="11"/>
  <c r="D8988" i="11"/>
  <c r="E8988" i="11"/>
  <c r="F8988" i="11"/>
  <c r="G8988" i="11"/>
  <c r="A8989" i="11"/>
  <c r="B8989" i="11"/>
  <c r="C8989" i="11"/>
  <c r="D8989" i="11"/>
  <c r="E8989" i="11"/>
  <c r="F8989" i="11"/>
  <c r="G8989" i="11"/>
  <c r="A8990" i="11"/>
  <c r="B8990" i="11"/>
  <c r="C8990" i="11"/>
  <c r="D8990" i="11"/>
  <c r="E8990" i="11"/>
  <c r="F8990" i="11"/>
  <c r="G8990" i="11"/>
  <c r="A8991" i="11"/>
  <c r="B8991" i="11"/>
  <c r="C8991" i="11"/>
  <c r="D8991" i="11"/>
  <c r="E8991" i="11"/>
  <c r="F8991" i="11"/>
  <c r="G8991" i="11"/>
  <c r="A8992" i="11"/>
  <c r="B8992" i="11"/>
  <c r="C8992" i="11"/>
  <c r="D8992" i="11"/>
  <c r="E8992" i="11"/>
  <c r="F8992" i="11"/>
  <c r="G8992" i="11"/>
  <c r="A8993" i="11"/>
  <c r="B8993" i="11"/>
  <c r="C8993" i="11"/>
  <c r="D8993" i="11"/>
  <c r="E8993" i="11"/>
  <c r="F8993" i="11"/>
  <c r="G8993" i="11"/>
  <c r="A8994" i="11"/>
  <c r="B8994" i="11"/>
  <c r="C8994" i="11"/>
  <c r="D8994" i="11"/>
  <c r="E8994" i="11"/>
  <c r="F8994" i="11"/>
  <c r="G8994" i="11"/>
  <c r="A8995" i="11"/>
  <c r="B8995" i="11"/>
  <c r="C8995" i="11"/>
  <c r="D8995" i="11"/>
  <c r="E8995" i="11"/>
  <c r="F8995" i="11"/>
  <c r="G8995" i="11"/>
  <c r="A8996" i="11"/>
  <c r="B8996" i="11"/>
  <c r="C8996" i="11"/>
  <c r="D8996" i="11"/>
  <c r="E8996" i="11"/>
  <c r="F8996" i="11"/>
  <c r="G8996" i="11"/>
  <c r="A8997" i="11"/>
  <c r="B8997" i="11"/>
  <c r="C8997" i="11"/>
  <c r="D8997" i="11"/>
  <c r="E8997" i="11"/>
  <c r="F8997" i="11"/>
  <c r="G8997" i="11"/>
  <c r="A8998" i="11"/>
  <c r="B8998" i="11"/>
  <c r="C8998" i="11"/>
  <c r="D8998" i="11"/>
  <c r="E8998" i="11"/>
  <c r="F8998" i="11"/>
  <c r="G8998" i="11"/>
  <c r="A8999" i="11"/>
  <c r="B8999" i="11"/>
  <c r="C8999" i="11"/>
  <c r="D8999" i="11"/>
  <c r="E8999" i="11"/>
  <c r="F8999" i="11"/>
  <c r="G8999" i="11"/>
  <c r="A9000" i="11"/>
  <c r="B9000" i="11"/>
  <c r="C9000" i="11"/>
  <c r="D9000" i="11"/>
  <c r="E9000" i="11"/>
  <c r="F9000" i="11"/>
  <c r="G9000" i="11"/>
  <c r="A9001" i="11"/>
  <c r="B9001" i="11"/>
  <c r="C9001" i="11"/>
  <c r="D9001" i="11"/>
  <c r="E9001" i="11"/>
  <c r="F9001" i="11"/>
  <c r="G9001" i="11"/>
  <c r="A9002" i="11"/>
  <c r="B9002" i="11"/>
  <c r="C9002" i="11"/>
  <c r="D9002" i="11"/>
  <c r="E9002" i="11"/>
  <c r="F9002" i="11"/>
  <c r="G9002" i="11"/>
  <c r="A9003" i="11"/>
  <c r="B9003" i="11"/>
  <c r="C9003" i="11"/>
  <c r="D9003" i="11"/>
  <c r="E9003" i="11"/>
  <c r="F9003" i="11"/>
  <c r="G9003" i="11"/>
  <c r="A9004" i="11"/>
  <c r="B9004" i="11"/>
  <c r="C9004" i="11"/>
  <c r="D9004" i="11"/>
  <c r="E9004" i="11"/>
  <c r="F9004" i="11"/>
  <c r="G9004" i="11"/>
  <c r="A9005" i="11"/>
  <c r="B9005" i="11"/>
  <c r="C9005" i="11"/>
  <c r="D9005" i="11"/>
  <c r="E9005" i="11"/>
  <c r="F9005" i="11"/>
  <c r="G9005" i="11"/>
  <c r="A9006" i="11"/>
  <c r="B9006" i="11"/>
  <c r="C9006" i="11"/>
  <c r="D9006" i="11"/>
  <c r="E9006" i="11"/>
  <c r="F9006" i="11"/>
  <c r="G9006" i="11"/>
  <c r="A9007" i="11"/>
  <c r="B9007" i="11"/>
  <c r="C9007" i="11"/>
  <c r="D9007" i="11"/>
  <c r="E9007" i="11"/>
  <c r="F9007" i="11"/>
  <c r="G9007" i="11"/>
  <c r="A9008" i="11"/>
  <c r="B9008" i="11"/>
  <c r="C9008" i="11"/>
  <c r="D9008" i="11"/>
  <c r="E9008" i="11"/>
  <c r="F9008" i="11"/>
  <c r="G9008" i="11"/>
  <c r="A9009" i="11"/>
  <c r="B9009" i="11"/>
  <c r="C9009" i="11"/>
  <c r="D9009" i="11"/>
  <c r="E9009" i="11"/>
  <c r="F9009" i="11"/>
  <c r="G9009" i="11"/>
  <c r="A9010" i="11"/>
  <c r="B9010" i="11"/>
  <c r="C9010" i="11"/>
  <c r="D9010" i="11"/>
  <c r="E9010" i="11"/>
  <c r="F9010" i="11"/>
  <c r="G9010" i="11"/>
  <c r="A9011" i="11"/>
  <c r="B9011" i="11"/>
  <c r="C9011" i="11"/>
  <c r="D9011" i="11"/>
  <c r="E9011" i="11"/>
  <c r="F9011" i="11"/>
  <c r="G9011" i="11"/>
  <c r="A9012" i="11"/>
  <c r="B9012" i="11"/>
  <c r="C9012" i="11"/>
  <c r="D9012" i="11"/>
  <c r="E9012" i="11"/>
  <c r="F9012" i="11"/>
  <c r="G9012" i="11"/>
  <c r="A9013" i="11"/>
  <c r="B9013" i="11"/>
  <c r="C9013" i="11"/>
  <c r="D9013" i="11"/>
  <c r="E9013" i="11"/>
  <c r="F9013" i="11"/>
  <c r="G9013" i="11"/>
  <c r="A9014" i="11"/>
  <c r="B9014" i="11"/>
  <c r="C9014" i="11"/>
  <c r="D9014" i="11"/>
  <c r="E9014" i="11"/>
  <c r="F9014" i="11"/>
  <c r="G9014" i="11"/>
  <c r="A9015" i="11"/>
  <c r="B9015" i="11"/>
  <c r="C9015" i="11"/>
  <c r="D9015" i="11"/>
  <c r="E9015" i="11"/>
  <c r="F9015" i="11"/>
  <c r="G9015" i="11"/>
  <c r="A9016" i="11"/>
  <c r="B9016" i="11"/>
  <c r="C9016" i="11"/>
  <c r="D9016" i="11"/>
  <c r="E9016" i="11"/>
  <c r="F9016" i="11"/>
  <c r="G9016" i="11"/>
  <c r="A9017" i="11"/>
  <c r="B9017" i="11"/>
  <c r="C9017" i="11"/>
  <c r="D9017" i="11"/>
  <c r="E9017" i="11"/>
  <c r="F9017" i="11"/>
  <c r="G9017" i="11"/>
  <c r="A9018" i="11"/>
  <c r="B9018" i="11"/>
  <c r="C9018" i="11"/>
  <c r="D9018" i="11"/>
  <c r="E9018" i="11"/>
  <c r="F9018" i="11"/>
  <c r="G9018" i="11"/>
  <c r="A9019" i="11"/>
  <c r="B9019" i="11"/>
  <c r="C9019" i="11"/>
  <c r="D9019" i="11"/>
  <c r="E9019" i="11"/>
  <c r="F9019" i="11"/>
  <c r="G9019" i="11"/>
  <c r="A9020" i="11"/>
  <c r="B9020" i="11"/>
  <c r="C9020" i="11"/>
  <c r="D9020" i="11"/>
  <c r="E9020" i="11"/>
  <c r="F9020" i="11"/>
  <c r="G9020" i="11"/>
  <c r="A9021" i="11"/>
  <c r="B9021" i="11"/>
  <c r="C9021" i="11"/>
  <c r="D9021" i="11"/>
  <c r="E9021" i="11"/>
  <c r="F9021" i="11"/>
  <c r="G9021" i="11"/>
  <c r="A9022" i="11"/>
  <c r="B9022" i="11"/>
  <c r="C9022" i="11"/>
  <c r="D9022" i="11"/>
  <c r="E9022" i="11"/>
  <c r="F9022" i="11"/>
  <c r="G9022" i="11"/>
  <c r="A9023" i="11"/>
  <c r="B9023" i="11"/>
  <c r="C9023" i="11"/>
  <c r="D9023" i="11"/>
  <c r="E9023" i="11"/>
  <c r="F9023" i="11"/>
  <c r="G9023" i="11"/>
  <c r="A9024" i="11"/>
  <c r="B9024" i="11"/>
  <c r="C9024" i="11"/>
  <c r="D9024" i="11"/>
  <c r="E9024" i="11"/>
  <c r="F9024" i="11"/>
  <c r="G9024" i="11"/>
  <c r="A9025" i="11"/>
  <c r="B9025" i="11"/>
  <c r="C9025" i="11"/>
  <c r="D9025" i="11"/>
  <c r="E9025" i="11"/>
  <c r="F9025" i="11"/>
  <c r="G9025" i="11"/>
  <c r="A9026" i="11"/>
  <c r="B9026" i="11"/>
  <c r="C9026" i="11"/>
  <c r="D9026" i="11"/>
  <c r="E9026" i="11"/>
  <c r="F9026" i="11"/>
  <c r="G9026" i="11"/>
  <c r="A9027" i="11"/>
  <c r="B9027" i="11"/>
  <c r="C9027" i="11"/>
  <c r="D9027" i="11"/>
  <c r="E9027" i="11"/>
  <c r="F9027" i="11"/>
  <c r="G9027" i="11"/>
  <c r="A9028" i="11"/>
  <c r="B9028" i="11"/>
  <c r="C9028" i="11"/>
  <c r="D9028" i="11"/>
  <c r="E9028" i="11"/>
  <c r="F9028" i="11"/>
  <c r="G9028" i="11"/>
  <c r="A9029" i="11"/>
  <c r="B9029" i="11"/>
  <c r="C9029" i="11"/>
  <c r="D9029" i="11"/>
  <c r="E9029" i="11"/>
  <c r="F9029" i="11"/>
  <c r="G9029" i="11"/>
  <c r="A9030" i="11"/>
  <c r="B9030" i="11"/>
  <c r="C9030" i="11"/>
  <c r="D9030" i="11"/>
  <c r="E9030" i="11"/>
  <c r="F9030" i="11"/>
  <c r="G9030" i="11"/>
  <c r="A9031" i="11"/>
  <c r="B9031" i="11"/>
  <c r="C9031" i="11"/>
  <c r="D9031" i="11"/>
  <c r="E9031" i="11"/>
  <c r="F9031" i="11"/>
  <c r="G9031" i="11"/>
  <c r="A9032" i="11"/>
  <c r="B9032" i="11"/>
  <c r="C9032" i="11"/>
  <c r="D9032" i="11"/>
  <c r="E9032" i="11"/>
  <c r="F9032" i="11"/>
  <c r="G9032" i="11"/>
  <c r="A9033" i="11"/>
  <c r="B9033" i="11"/>
  <c r="C9033" i="11"/>
  <c r="D9033" i="11"/>
  <c r="E9033" i="11"/>
  <c r="F9033" i="11"/>
  <c r="G9033" i="11"/>
  <c r="A9034" i="11"/>
  <c r="B9034" i="11"/>
  <c r="C9034" i="11"/>
  <c r="D9034" i="11"/>
  <c r="E9034" i="11"/>
  <c r="F9034" i="11"/>
  <c r="G9034" i="11"/>
  <c r="A9035" i="11"/>
  <c r="B9035" i="11"/>
  <c r="C9035" i="11"/>
  <c r="D9035" i="11"/>
  <c r="E9035" i="11"/>
  <c r="F9035" i="11"/>
  <c r="G9035" i="11"/>
  <c r="A9036" i="11"/>
  <c r="B9036" i="11"/>
  <c r="C9036" i="11"/>
  <c r="D9036" i="11"/>
  <c r="E9036" i="11"/>
  <c r="F9036" i="11"/>
  <c r="G9036" i="11"/>
  <c r="A9037" i="11"/>
  <c r="B9037" i="11"/>
  <c r="C9037" i="11"/>
  <c r="D9037" i="11"/>
  <c r="E9037" i="11"/>
  <c r="F9037" i="11"/>
  <c r="G9037" i="11"/>
  <c r="A9038" i="11"/>
  <c r="B9038" i="11"/>
  <c r="C9038" i="11"/>
  <c r="D9038" i="11"/>
  <c r="E9038" i="11"/>
  <c r="F9038" i="11"/>
  <c r="G9038" i="11"/>
  <c r="A9039" i="11"/>
  <c r="B9039" i="11"/>
  <c r="C9039" i="11"/>
  <c r="D9039" i="11"/>
  <c r="E9039" i="11"/>
  <c r="F9039" i="11"/>
  <c r="G9039" i="11"/>
  <c r="A9040" i="11"/>
  <c r="B9040" i="11"/>
  <c r="C9040" i="11"/>
  <c r="D9040" i="11"/>
  <c r="E9040" i="11"/>
  <c r="F9040" i="11"/>
  <c r="G9040" i="11"/>
  <c r="A9041" i="11"/>
  <c r="B9041" i="11"/>
  <c r="C9041" i="11"/>
  <c r="D9041" i="11"/>
  <c r="E9041" i="11"/>
  <c r="F9041" i="11"/>
  <c r="G9041" i="11"/>
  <c r="A9042" i="11"/>
  <c r="B9042" i="11"/>
  <c r="C9042" i="11"/>
  <c r="D9042" i="11"/>
  <c r="E9042" i="11"/>
  <c r="F9042" i="11"/>
  <c r="G9042" i="11"/>
  <c r="A9043" i="11"/>
  <c r="B9043" i="11"/>
  <c r="C9043" i="11"/>
  <c r="D9043" i="11"/>
  <c r="E9043" i="11"/>
  <c r="F9043" i="11"/>
  <c r="G9043" i="11"/>
  <c r="A9044" i="11"/>
  <c r="B9044" i="11"/>
  <c r="C9044" i="11"/>
  <c r="D9044" i="11"/>
  <c r="E9044" i="11"/>
  <c r="F9044" i="11"/>
  <c r="G9044" i="11"/>
  <c r="A9045" i="11"/>
  <c r="B9045" i="11"/>
  <c r="C9045" i="11"/>
  <c r="D9045" i="11"/>
  <c r="E9045" i="11"/>
  <c r="F9045" i="11"/>
  <c r="G9045" i="11"/>
  <c r="A9046" i="11"/>
  <c r="B9046" i="11"/>
  <c r="C9046" i="11"/>
  <c r="D9046" i="11"/>
  <c r="E9046" i="11"/>
  <c r="F9046" i="11"/>
  <c r="G9046" i="11"/>
  <c r="A9047" i="11"/>
  <c r="B9047" i="11"/>
  <c r="C9047" i="11"/>
  <c r="D9047" i="11"/>
  <c r="E9047" i="11"/>
  <c r="F9047" i="11"/>
  <c r="G9047" i="11"/>
  <c r="A9048" i="11"/>
  <c r="B9048" i="11"/>
  <c r="C9048" i="11"/>
  <c r="D9048" i="11"/>
  <c r="E9048" i="11"/>
  <c r="F9048" i="11"/>
  <c r="G9048" i="11"/>
  <c r="A9049" i="11"/>
  <c r="B9049" i="11"/>
  <c r="C9049" i="11"/>
  <c r="D9049" i="11"/>
  <c r="E9049" i="11"/>
  <c r="F9049" i="11"/>
  <c r="G9049" i="11"/>
  <c r="A9050" i="11"/>
  <c r="B9050" i="11"/>
  <c r="C9050" i="11"/>
  <c r="D9050" i="11"/>
  <c r="E9050" i="11"/>
  <c r="F9050" i="11"/>
  <c r="G9050" i="11"/>
  <c r="A9051" i="11"/>
  <c r="B9051" i="11"/>
  <c r="C9051" i="11"/>
  <c r="D9051" i="11"/>
  <c r="E9051" i="11"/>
  <c r="F9051" i="11"/>
  <c r="G9051" i="11"/>
  <c r="A9052" i="11"/>
  <c r="B9052" i="11"/>
  <c r="C9052" i="11"/>
  <c r="D9052" i="11"/>
  <c r="E9052" i="11"/>
  <c r="F9052" i="11"/>
  <c r="G9052" i="11"/>
  <c r="A9053" i="11"/>
  <c r="B9053" i="11"/>
  <c r="C9053" i="11"/>
  <c r="D9053" i="11"/>
  <c r="E9053" i="11"/>
  <c r="F9053" i="11"/>
  <c r="G9053" i="11"/>
  <c r="A9054" i="11"/>
  <c r="B9054" i="11"/>
  <c r="C9054" i="11"/>
  <c r="D9054" i="11"/>
  <c r="E9054" i="11"/>
  <c r="F9054" i="11"/>
  <c r="G9054" i="11"/>
  <c r="A9055" i="11"/>
  <c r="B9055" i="11"/>
  <c r="C9055" i="11"/>
  <c r="D9055" i="11"/>
  <c r="E9055" i="11"/>
  <c r="F9055" i="11"/>
  <c r="G9055" i="11"/>
  <c r="A9056" i="11"/>
  <c r="B9056" i="11"/>
  <c r="C9056" i="11"/>
  <c r="D9056" i="11"/>
  <c r="E9056" i="11"/>
  <c r="F9056" i="11"/>
  <c r="G9056" i="11"/>
  <c r="A9057" i="11"/>
  <c r="B9057" i="11"/>
  <c r="C9057" i="11"/>
  <c r="D9057" i="11"/>
  <c r="E9057" i="11"/>
  <c r="F9057" i="11"/>
  <c r="G9057" i="11"/>
  <c r="A9058" i="11"/>
  <c r="B9058" i="11"/>
  <c r="C9058" i="11"/>
  <c r="D9058" i="11"/>
  <c r="E9058" i="11"/>
  <c r="F9058" i="11"/>
  <c r="G9058" i="11"/>
  <c r="A9059" i="11"/>
  <c r="B9059" i="11"/>
  <c r="C9059" i="11"/>
  <c r="D9059" i="11"/>
  <c r="E9059" i="11"/>
  <c r="F9059" i="11"/>
  <c r="G9059" i="11"/>
  <c r="A9060" i="11"/>
  <c r="B9060" i="11"/>
  <c r="C9060" i="11"/>
  <c r="D9060" i="11"/>
  <c r="E9060" i="11"/>
  <c r="F9060" i="11"/>
  <c r="G9060" i="11"/>
  <c r="A9061" i="11"/>
  <c r="B9061" i="11"/>
  <c r="C9061" i="11"/>
  <c r="D9061" i="11"/>
  <c r="E9061" i="11"/>
  <c r="F9061" i="11"/>
  <c r="G9061" i="11"/>
  <c r="A9062" i="11"/>
  <c r="B9062" i="11"/>
  <c r="C9062" i="11"/>
  <c r="D9062" i="11"/>
  <c r="E9062" i="11"/>
  <c r="F9062" i="11"/>
  <c r="G9062" i="11"/>
  <c r="A9063" i="11"/>
  <c r="B9063" i="11"/>
  <c r="C9063" i="11"/>
  <c r="D9063" i="11"/>
  <c r="E9063" i="11"/>
  <c r="F9063" i="11"/>
  <c r="G9063" i="11"/>
  <c r="A9064" i="11"/>
  <c r="B9064" i="11"/>
  <c r="C9064" i="11"/>
  <c r="D9064" i="11"/>
  <c r="E9064" i="11"/>
  <c r="F9064" i="11"/>
  <c r="G9064" i="11"/>
  <c r="A9065" i="11"/>
  <c r="B9065" i="11"/>
  <c r="C9065" i="11"/>
  <c r="D9065" i="11"/>
  <c r="E9065" i="11"/>
  <c r="F9065" i="11"/>
  <c r="G9065" i="11"/>
  <c r="A9066" i="11"/>
  <c r="B9066" i="11"/>
  <c r="C9066" i="11"/>
  <c r="D9066" i="11"/>
  <c r="E9066" i="11"/>
  <c r="F9066" i="11"/>
  <c r="G9066" i="11"/>
  <c r="A9067" i="11"/>
  <c r="B9067" i="11"/>
  <c r="C9067" i="11"/>
  <c r="D9067" i="11"/>
  <c r="E9067" i="11"/>
  <c r="F9067" i="11"/>
  <c r="G9067" i="11"/>
  <c r="A9068" i="11"/>
  <c r="B9068" i="11"/>
  <c r="C9068" i="11"/>
  <c r="D9068" i="11"/>
  <c r="E9068" i="11"/>
  <c r="F9068" i="11"/>
  <c r="G9068" i="11"/>
  <c r="A9069" i="11"/>
  <c r="B9069" i="11"/>
  <c r="C9069" i="11"/>
  <c r="D9069" i="11"/>
  <c r="E9069" i="11"/>
  <c r="F9069" i="11"/>
  <c r="G9069" i="11"/>
  <c r="A9070" i="11"/>
  <c r="B9070" i="11"/>
  <c r="C9070" i="11"/>
  <c r="D9070" i="11"/>
  <c r="E9070" i="11"/>
  <c r="F9070" i="11"/>
  <c r="G9070" i="11"/>
  <c r="A9071" i="11"/>
  <c r="B9071" i="11"/>
  <c r="C9071" i="11"/>
  <c r="D9071" i="11"/>
  <c r="E9071" i="11"/>
  <c r="F9071" i="11"/>
  <c r="G9071" i="11"/>
  <c r="A9072" i="11"/>
  <c r="B9072" i="11"/>
  <c r="C9072" i="11"/>
  <c r="D9072" i="11"/>
  <c r="E9072" i="11"/>
  <c r="F9072" i="11"/>
  <c r="G9072" i="11"/>
  <c r="A9073" i="11"/>
  <c r="B9073" i="11"/>
  <c r="C9073" i="11"/>
  <c r="D9073" i="11"/>
  <c r="E9073" i="11"/>
  <c r="F9073" i="11"/>
  <c r="G9073" i="11"/>
  <c r="A9074" i="11"/>
  <c r="B9074" i="11"/>
  <c r="C9074" i="11"/>
  <c r="D9074" i="11"/>
  <c r="E9074" i="11"/>
  <c r="F9074" i="11"/>
  <c r="G9074" i="11"/>
  <c r="A9075" i="11"/>
  <c r="B9075" i="11"/>
  <c r="C9075" i="11"/>
  <c r="D9075" i="11"/>
  <c r="E9075" i="11"/>
  <c r="F9075" i="11"/>
  <c r="G9075" i="11"/>
  <c r="A9076" i="11"/>
  <c r="B9076" i="11"/>
  <c r="C9076" i="11"/>
  <c r="D9076" i="11"/>
  <c r="E9076" i="11"/>
  <c r="F9076" i="11"/>
  <c r="G9076" i="11"/>
  <c r="A9077" i="11"/>
  <c r="B9077" i="11"/>
  <c r="C9077" i="11"/>
  <c r="D9077" i="11"/>
  <c r="E9077" i="11"/>
  <c r="F9077" i="11"/>
  <c r="G9077" i="11"/>
  <c r="A9078" i="11"/>
  <c r="B9078" i="11"/>
  <c r="C9078" i="11"/>
  <c r="D9078" i="11"/>
  <c r="E9078" i="11"/>
  <c r="F9078" i="11"/>
  <c r="G9078" i="11"/>
  <c r="A9079" i="11"/>
  <c r="B9079" i="11"/>
  <c r="C9079" i="11"/>
  <c r="D9079" i="11"/>
  <c r="E9079" i="11"/>
  <c r="F9079" i="11"/>
  <c r="G9079" i="11"/>
  <c r="A9080" i="11"/>
  <c r="B9080" i="11"/>
  <c r="C9080" i="11"/>
  <c r="D9080" i="11"/>
  <c r="E9080" i="11"/>
  <c r="F9080" i="11"/>
  <c r="G9080" i="11"/>
  <c r="A9081" i="11"/>
  <c r="B9081" i="11"/>
  <c r="C9081" i="11"/>
  <c r="D9081" i="11"/>
  <c r="E9081" i="11"/>
  <c r="F9081" i="11"/>
  <c r="G9081" i="11"/>
  <c r="A9082" i="11"/>
  <c r="B9082" i="11"/>
  <c r="C9082" i="11"/>
  <c r="D9082" i="11"/>
  <c r="E9082" i="11"/>
  <c r="F9082" i="11"/>
  <c r="G9082" i="11"/>
  <c r="A9083" i="11"/>
  <c r="B9083" i="11"/>
  <c r="C9083" i="11"/>
  <c r="D9083" i="11"/>
  <c r="E9083" i="11"/>
  <c r="F9083" i="11"/>
  <c r="G9083" i="11"/>
  <c r="A9084" i="11"/>
  <c r="B9084" i="11"/>
  <c r="C9084" i="11"/>
  <c r="D9084" i="11"/>
  <c r="E9084" i="11"/>
  <c r="F9084" i="11"/>
  <c r="G9084" i="11"/>
  <c r="A9085" i="11"/>
  <c r="B9085" i="11"/>
  <c r="C9085" i="11"/>
  <c r="D9085" i="11"/>
  <c r="E9085" i="11"/>
  <c r="F9085" i="11"/>
  <c r="G9085" i="11"/>
  <c r="A9086" i="11"/>
  <c r="B9086" i="11"/>
  <c r="C9086" i="11"/>
  <c r="D9086" i="11"/>
  <c r="E9086" i="11"/>
  <c r="F9086" i="11"/>
  <c r="G9086" i="11"/>
  <c r="A9087" i="11"/>
  <c r="B9087" i="11"/>
  <c r="C9087" i="11"/>
  <c r="D9087" i="11"/>
  <c r="E9087" i="11"/>
  <c r="F9087" i="11"/>
  <c r="G9087" i="11"/>
  <c r="A9088" i="11"/>
  <c r="B9088" i="11"/>
  <c r="C9088" i="11"/>
  <c r="D9088" i="11"/>
  <c r="E9088" i="11"/>
  <c r="F9088" i="11"/>
  <c r="G9088" i="11"/>
  <c r="A9089" i="11"/>
  <c r="B9089" i="11"/>
  <c r="C9089" i="11"/>
  <c r="D9089" i="11"/>
  <c r="E9089" i="11"/>
  <c r="F9089" i="11"/>
  <c r="G9089" i="11"/>
  <c r="A9090" i="11"/>
  <c r="B9090" i="11"/>
  <c r="C9090" i="11"/>
  <c r="D9090" i="11"/>
  <c r="E9090" i="11"/>
  <c r="F9090" i="11"/>
  <c r="G9090" i="11"/>
  <c r="A9091" i="11"/>
  <c r="B9091" i="11"/>
  <c r="C9091" i="11"/>
  <c r="D9091" i="11"/>
  <c r="E9091" i="11"/>
  <c r="F9091" i="11"/>
  <c r="G9091" i="11"/>
  <c r="A9092" i="11"/>
  <c r="B9092" i="11"/>
  <c r="C9092" i="11"/>
  <c r="D9092" i="11"/>
  <c r="E9092" i="11"/>
  <c r="F9092" i="11"/>
  <c r="G9092" i="11"/>
  <c r="A9093" i="11"/>
  <c r="B9093" i="11"/>
  <c r="C9093" i="11"/>
  <c r="D9093" i="11"/>
  <c r="E9093" i="11"/>
  <c r="F9093" i="11"/>
  <c r="G9093" i="11"/>
  <c r="A9094" i="11"/>
  <c r="B9094" i="11"/>
  <c r="C9094" i="11"/>
  <c r="D9094" i="11"/>
  <c r="E9094" i="11"/>
  <c r="F9094" i="11"/>
  <c r="G9094" i="11"/>
  <c r="A9095" i="11"/>
  <c r="B9095" i="11"/>
  <c r="C9095" i="11"/>
  <c r="D9095" i="11"/>
  <c r="E9095" i="11"/>
  <c r="F9095" i="11"/>
  <c r="G9095" i="11"/>
  <c r="A9096" i="11"/>
  <c r="B9096" i="11"/>
  <c r="C9096" i="11"/>
  <c r="D9096" i="11"/>
  <c r="E9096" i="11"/>
  <c r="F9096" i="11"/>
  <c r="G9096" i="11"/>
  <c r="A9097" i="11"/>
  <c r="B9097" i="11"/>
  <c r="C9097" i="11"/>
  <c r="D9097" i="11"/>
  <c r="E9097" i="11"/>
  <c r="F9097" i="11"/>
  <c r="G9097" i="11"/>
  <c r="A9098" i="11"/>
  <c r="B9098" i="11"/>
  <c r="C9098" i="11"/>
  <c r="D9098" i="11"/>
  <c r="E9098" i="11"/>
  <c r="F9098" i="11"/>
  <c r="G9098" i="11"/>
  <c r="A9099" i="11"/>
  <c r="B9099" i="11"/>
  <c r="C9099" i="11"/>
  <c r="D9099" i="11"/>
  <c r="E9099" i="11"/>
  <c r="F9099" i="11"/>
  <c r="G9099" i="11"/>
  <c r="A9100" i="11"/>
  <c r="B9100" i="11"/>
  <c r="C9100" i="11"/>
  <c r="D9100" i="11"/>
  <c r="E9100" i="11"/>
  <c r="F9100" i="11"/>
  <c r="G9100" i="11"/>
  <c r="A9101" i="11"/>
  <c r="B9101" i="11"/>
  <c r="C9101" i="11"/>
  <c r="D9101" i="11"/>
  <c r="E9101" i="11"/>
  <c r="F9101" i="11"/>
  <c r="G9101" i="11"/>
  <c r="A9102" i="11"/>
  <c r="B9102" i="11"/>
  <c r="C9102" i="11"/>
  <c r="D9102" i="11"/>
  <c r="E9102" i="11"/>
  <c r="F9102" i="11"/>
  <c r="G9102" i="11"/>
  <c r="A9103" i="11"/>
  <c r="B9103" i="11"/>
  <c r="C9103" i="11"/>
  <c r="D9103" i="11"/>
  <c r="E9103" i="11"/>
  <c r="F9103" i="11"/>
  <c r="G9103" i="11"/>
  <c r="A9104" i="11"/>
  <c r="B9104" i="11"/>
  <c r="C9104" i="11"/>
  <c r="D9104" i="11"/>
  <c r="E9104" i="11"/>
  <c r="F9104" i="11"/>
  <c r="G9104" i="11"/>
  <c r="A9105" i="11"/>
  <c r="B9105" i="11"/>
  <c r="C9105" i="11"/>
  <c r="D9105" i="11"/>
  <c r="E9105" i="11"/>
  <c r="F9105" i="11"/>
  <c r="G9105" i="11"/>
  <c r="A9106" i="11"/>
  <c r="B9106" i="11"/>
  <c r="C9106" i="11"/>
  <c r="D9106" i="11"/>
  <c r="E9106" i="11"/>
  <c r="F9106" i="11"/>
  <c r="G9106" i="11"/>
  <c r="A9107" i="11"/>
  <c r="B9107" i="11"/>
  <c r="C9107" i="11"/>
  <c r="D9107" i="11"/>
  <c r="E9107" i="11"/>
  <c r="F9107" i="11"/>
  <c r="G9107" i="11"/>
  <c r="A9108" i="11"/>
  <c r="B9108" i="11"/>
  <c r="C9108" i="11"/>
  <c r="D9108" i="11"/>
  <c r="E9108" i="11"/>
  <c r="F9108" i="11"/>
  <c r="G9108" i="11"/>
  <c r="A9109" i="11"/>
  <c r="B9109" i="11"/>
  <c r="C9109" i="11"/>
  <c r="D9109" i="11"/>
  <c r="E9109" i="11"/>
  <c r="F9109" i="11"/>
  <c r="G9109" i="11"/>
  <c r="A9110" i="11"/>
  <c r="B9110" i="11"/>
  <c r="C9110" i="11"/>
  <c r="D9110" i="11"/>
  <c r="E9110" i="11"/>
  <c r="F9110" i="11"/>
  <c r="G9110" i="11"/>
  <c r="A9111" i="11"/>
  <c r="B9111" i="11"/>
  <c r="C9111" i="11"/>
  <c r="D9111" i="11"/>
  <c r="E9111" i="11"/>
  <c r="F9111" i="11"/>
  <c r="G9111" i="11"/>
  <c r="A9112" i="11"/>
  <c r="B9112" i="11"/>
  <c r="C9112" i="11"/>
  <c r="D9112" i="11"/>
  <c r="E9112" i="11"/>
  <c r="F9112" i="11"/>
  <c r="G9112" i="11"/>
  <c r="A9113" i="11"/>
  <c r="B9113" i="11"/>
  <c r="C9113" i="11"/>
  <c r="D9113" i="11"/>
  <c r="E9113" i="11"/>
  <c r="F9113" i="11"/>
  <c r="G9113" i="11"/>
  <c r="A9114" i="11"/>
  <c r="B9114" i="11"/>
  <c r="C9114" i="11"/>
  <c r="D9114" i="11"/>
  <c r="E9114" i="11"/>
  <c r="F9114" i="11"/>
  <c r="G9114" i="11"/>
  <c r="A9115" i="11"/>
  <c r="B9115" i="11"/>
  <c r="C9115" i="11"/>
  <c r="D9115" i="11"/>
  <c r="E9115" i="11"/>
  <c r="F9115" i="11"/>
  <c r="G9115" i="11"/>
  <c r="A9116" i="11"/>
  <c r="B9116" i="11"/>
  <c r="C9116" i="11"/>
  <c r="D9116" i="11"/>
  <c r="E9116" i="11"/>
  <c r="F9116" i="11"/>
  <c r="G9116" i="11"/>
  <c r="A9117" i="11"/>
  <c r="B9117" i="11"/>
  <c r="C9117" i="11"/>
  <c r="D9117" i="11"/>
  <c r="E9117" i="11"/>
  <c r="F9117" i="11"/>
  <c r="G9117" i="11"/>
  <c r="A9118" i="11"/>
  <c r="B9118" i="11"/>
  <c r="C9118" i="11"/>
  <c r="D9118" i="11"/>
  <c r="E9118" i="11"/>
  <c r="F9118" i="11"/>
  <c r="G9118" i="11"/>
  <c r="A9119" i="11"/>
  <c r="B9119" i="11"/>
  <c r="C9119" i="11"/>
  <c r="D9119" i="11"/>
  <c r="E9119" i="11"/>
  <c r="F9119" i="11"/>
  <c r="G9119" i="11"/>
  <c r="A9120" i="11"/>
  <c r="B9120" i="11"/>
  <c r="C9120" i="11"/>
  <c r="D9120" i="11"/>
  <c r="E9120" i="11"/>
  <c r="F9120" i="11"/>
  <c r="G9120" i="11"/>
  <c r="A9121" i="11"/>
  <c r="B9121" i="11"/>
  <c r="C9121" i="11"/>
  <c r="D9121" i="11"/>
  <c r="E9121" i="11"/>
  <c r="F9121" i="11"/>
  <c r="G9121" i="11"/>
  <c r="A9122" i="11"/>
  <c r="B9122" i="11"/>
  <c r="C9122" i="11"/>
  <c r="D9122" i="11"/>
  <c r="E9122" i="11"/>
  <c r="F9122" i="11"/>
  <c r="G9122" i="11"/>
  <c r="A9123" i="11"/>
  <c r="B9123" i="11"/>
  <c r="C9123" i="11"/>
  <c r="D9123" i="11"/>
  <c r="E9123" i="11"/>
  <c r="F9123" i="11"/>
  <c r="G9123" i="11"/>
  <c r="A9124" i="11"/>
  <c r="B9124" i="11"/>
  <c r="C9124" i="11"/>
  <c r="D9124" i="11"/>
  <c r="E9124" i="11"/>
  <c r="F9124" i="11"/>
  <c r="G9124" i="11"/>
  <c r="A9125" i="11"/>
  <c r="B9125" i="11"/>
  <c r="C9125" i="11"/>
  <c r="D9125" i="11"/>
  <c r="E9125" i="11"/>
  <c r="F9125" i="11"/>
  <c r="G9125" i="11"/>
  <c r="A9126" i="11"/>
  <c r="B9126" i="11"/>
  <c r="C9126" i="11"/>
  <c r="D9126" i="11"/>
  <c r="E9126" i="11"/>
  <c r="F9126" i="11"/>
  <c r="G9126" i="11"/>
  <c r="A9127" i="11"/>
  <c r="B9127" i="11"/>
  <c r="C9127" i="11"/>
  <c r="D9127" i="11"/>
  <c r="E9127" i="11"/>
  <c r="F9127" i="11"/>
  <c r="G9127" i="11"/>
  <c r="A9128" i="11"/>
  <c r="B9128" i="11"/>
  <c r="C9128" i="11"/>
  <c r="D9128" i="11"/>
  <c r="E9128" i="11"/>
  <c r="F9128" i="11"/>
  <c r="G9128" i="11"/>
  <c r="A9129" i="11"/>
  <c r="B9129" i="11"/>
  <c r="C9129" i="11"/>
  <c r="D9129" i="11"/>
  <c r="E9129" i="11"/>
  <c r="F9129" i="11"/>
  <c r="G9129" i="11"/>
  <c r="A9130" i="11"/>
  <c r="B9130" i="11"/>
  <c r="C9130" i="11"/>
  <c r="D9130" i="11"/>
  <c r="E9130" i="11"/>
  <c r="F9130" i="11"/>
  <c r="G9130" i="11"/>
  <c r="A9131" i="11"/>
  <c r="B9131" i="11"/>
  <c r="C9131" i="11"/>
  <c r="D9131" i="11"/>
  <c r="E9131" i="11"/>
  <c r="F9131" i="11"/>
  <c r="G9131" i="11"/>
  <c r="A9132" i="11"/>
  <c r="B9132" i="11"/>
  <c r="C9132" i="11"/>
  <c r="D9132" i="11"/>
  <c r="E9132" i="11"/>
  <c r="F9132" i="11"/>
  <c r="G9132" i="11"/>
  <c r="A9133" i="11"/>
  <c r="B9133" i="11"/>
  <c r="C9133" i="11"/>
  <c r="D9133" i="11"/>
  <c r="E9133" i="11"/>
  <c r="F9133" i="11"/>
  <c r="G9133" i="11"/>
  <c r="A9134" i="11"/>
  <c r="B9134" i="11"/>
  <c r="C9134" i="11"/>
  <c r="D9134" i="11"/>
  <c r="E9134" i="11"/>
  <c r="F9134" i="11"/>
  <c r="G9134" i="11"/>
  <c r="A9135" i="11"/>
  <c r="B9135" i="11"/>
  <c r="C9135" i="11"/>
  <c r="D9135" i="11"/>
  <c r="E9135" i="11"/>
  <c r="F9135" i="11"/>
  <c r="G9135" i="11"/>
  <c r="A9136" i="11"/>
  <c r="B9136" i="11"/>
  <c r="C9136" i="11"/>
  <c r="D9136" i="11"/>
  <c r="E9136" i="11"/>
  <c r="F9136" i="11"/>
  <c r="G9136" i="11"/>
  <c r="A9137" i="11"/>
  <c r="B9137" i="11"/>
  <c r="C9137" i="11"/>
  <c r="D9137" i="11"/>
  <c r="E9137" i="11"/>
  <c r="F9137" i="11"/>
  <c r="G9137" i="11"/>
  <c r="A9138" i="11"/>
  <c r="B9138" i="11"/>
  <c r="C9138" i="11"/>
  <c r="D9138" i="11"/>
  <c r="E9138" i="11"/>
  <c r="F9138" i="11"/>
  <c r="G9138" i="11"/>
  <c r="A9139" i="11"/>
  <c r="B9139" i="11"/>
  <c r="C9139" i="11"/>
  <c r="D9139" i="11"/>
  <c r="E9139" i="11"/>
  <c r="F9139" i="11"/>
  <c r="G9139" i="11"/>
  <c r="A9140" i="11"/>
  <c r="B9140" i="11"/>
  <c r="C9140" i="11"/>
  <c r="D9140" i="11"/>
  <c r="E9140" i="11"/>
  <c r="F9140" i="11"/>
  <c r="G9140" i="11"/>
  <c r="A9141" i="11"/>
  <c r="B9141" i="11"/>
  <c r="C9141" i="11"/>
  <c r="D9141" i="11"/>
  <c r="E9141" i="11"/>
  <c r="F9141" i="11"/>
  <c r="G9141" i="11"/>
  <c r="A9142" i="11"/>
  <c r="B9142" i="11"/>
  <c r="C9142" i="11"/>
  <c r="D9142" i="11"/>
  <c r="E9142" i="11"/>
  <c r="F9142" i="11"/>
  <c r="G9142" i="11"/>
  <c r="A9143" i="11"/>
  <c r="B9143" i="11"/>
  <c r="C9143" i="11"/>
  <c r="D9143" i="11"/>
  <c r="E9143" i="11"/>
  <c r="F9143" i="11"/>
  <c r="G9143" i="11"/>
  <c r="A9144" i="11"/>
  <c r="B9144" i="11"/>
  <c r="C9144" i="11"/>
  <c r="D9144" i="11"/>
  <c r="E9144" i="11"/>
  <c r="F9144" i="11"/>
  <c r="G9144" i="11"/>
  <c r="A9145" i="11"/>
  <c r="B9145" i="11"/>
  <c r="C9145" i="11"/>
  <c r="D9145" i="11"/>
  <c r="E9145" i="11"/>
  <c r="F9145" i="11"/>
  <c r="G9145" i="11"/>
  <c r="A9146" i="11"/>
  <c r="B9146" i="11"/>
  <c r="C9146" i="11"/>
  <c r="D9146" i="11"/>
  <c r="E9146" i="11"/>
  <c r="F9146" i="11"/>
  <c r="G9146" i="11"/>
  <c r="A9147" i="11"/>
  <c r="B9147" i="11"/>
  <c r="C9147" i="11"/>
  <c r="D9147" i="11"/>
  <c r="E9147" i="11"/>
  <c r="F9147" i="11"/>
  <c r="G9147" i="11"/>
  <c r="A9148" i="11"/>
  <c r="B9148" i="11"/>
  <c r="C9148" i="11"/>
  <c r="D9148" i="11"/>
  <c r="E9148" i="11"/>
  <c r="F9148" i="11"/>
  <c r="G9148" i="11"/>
  <c r="A9149" i="11"/>
  <c r="B9149" i="11"/>
  <c r="C9149" i="11"/>
  <c r="D9149" i="11"/>
  <c r="E9149" i="11"/>
  <c r="F9149" i="11"/>
  <c r="G9149" i="11"/>
  <c r="A9150" i="11"/>
  <c r="B9150" i="11"/>
  <c r="C9150" i="11"/>
  <c r="D9150" i="11"/>
  <c r="E9150" i="11"/>
  <c r="F9150" i="11"/>
  <c r="G9150" i="11"/>
  <c r="A9151" i="11"/>
  <c r="B9151" i="11"/>
  <c r="C9151" i="11"/>
  <c r="D9151" i="11"/>
  <c r="E9151" i="11"/>
  <c r="F9151" i="11"/>
  <c r="G9151" i="11"/>
  <c r="A9152" i="11"/>
  <c r="B9152" i="11"/>
  <c r="C9152" i="11"/>
  <c r="D9152" i="11"/>
  <c r="E9152" i="11"/>
  <c r="F9152" i="11"/>
  <c r="G9152" i="11"/>
  <c r="A9153" i="11"/>
  <c r="B9153" i="11"/>
  <c r="C9153" i="11"/>
  <c r="D9153" i="11"/>
  <c r="E9153" i="11"/>
  <c r="F9153" i="11"/>
  <c r="G9153" i="11"/>
  <c r="A9154" i="11"/>
  <c r="B9154" i="11"/>
  <c r="C9154" i="11"/>
  <c r="D9154" i="11"/>
  <c r="E9154" i="11"/>
  <c r="F9154" i="11"/>
  <c r="G9154" i="11"/>
  <c r="A9155" i="11"/>
  <c r="B9155" i="11"/>
  <c r="C9155" i="11"/>
  <c r="D9155" i="11"/>
  <c r="E9155" i="11"/>
  <c r="F9155" i="11"/>
  <c r="G9155" i="11"/>
  <c r="A9156" i="11"/>
  <c r="B9156" i="11"/>
  <c r="C9156" i="11"/>
  <c r="D9156" i="11"/>
  <c r="E9156" i="11"/>
  <c r="F9156" i="11"/>
  <c r="G9156" i="11"/>
  <c r="A9157" i="11"/>
  <c r="B9157" i="11"/>
  <c r="C9157" i="11"/>
  <c r="D9157" i="11"/>
  <c r="E9157" i="11"/>
  <c r="F9157" i="11"/>
  <c r="G9157" i="11"/>
  <c r="A9158" i="11"/>
  <c r="B9158" i="11"/>
  <c r="C9158" i="11"/>
  <c r="D9158" i="11"/>
  <c r="E9158" i="11"/>
  <c r="F9158" i="11"/>
  <c r="G9158" i="11"/>
  <c r="A9159" i="11"/>
  <c r="B9159" i="11"/>
  <c r="C9159" i="11"/>
  <c r="D9159" i="11"/>
  <c r="E9159" i="11"/>
  <c r="F9159" i="11"/>
  <c r="G9159" i="11"/>
  <c r="A9160" i="11"/>
  <c r="B9160" i="11"/>
  <c r="C9160" i="11"/>
  <c r="D9160" i="11"/>
  <c r="E9160" i="11"/>
  <c r="F9160" i="11"/>
  <c r="G9160" i="11"/>
  <c r="A9161" i="11"/>
  <c r="B9161" i="11"/>
  <c r="C9161" i="11"/>
  <c r="D9161" i="11"/>
  <c r="E9161" i="11"/>
  <c r="F9161" i="11"/>
  <c r="G9161" i="11"/>
  <c r="A9162" i="11"/>
  <c r="B9162" i="11"/>
  <c r="C9162" i="11"/>
  <c r="D9162" i="11"/>
  <c r="E9162" i="11"/>
  <c r="F9162" i="11"/>
  <c r="G9162" i="11"/>
  <c r="A9163" i="11"/>
  <c r="B9163" i="11"/>
  <c r="C9163" i="11"/>
  <c r="D9163" i="11"/>
  <c r="E9163" i="11"/>
  <c r="F9163" i="11"/>
  <c r="G9163" i="11"/>
  <c r="A9164" i="11"/>
  <c r="B9164" i="11"/>
  <c r="C9164" i="11"/>
  <c r="D9164" i="11"/>
  <c r="E9164" i="11"/>
  <c r="F9164" i="11"/>
  <c r="G9164" i="11"/>
  <c r="A9165" i="11"/>
  <c r="B9165" i="11"/>
  <c r="C9165" i="11"/>
  <c r="D9165" i="11"/>
  <c r="E9165" i="11"/>
  <c r="F9165" i="11"/>
  <c r="G9165" i="11"/>
  <c r="A9166" i="11"/>
  <c r="B9166" i="11"/>
  <c r="C9166" i="11"/>
  <c r="D9166" i="11"/>
  <c r="E9166" i="11"/>
  <c r="F9166" i="11"/>
  <c r="G9166" i="11"/>
  <c r="A9167" i="11"/>
  <c r="B9167" i="11"/>
  <c r="C9167" i="11"/>
  <c r="D9167" i="11"/>
  <c r="E9167" i="11"/>
  <c r="F9167" i="11"/>
  <c r="G9167" i="11"/>
  <c r="A9168" i="11"/>
  <c r="B9168" i="11"/>
  <c r="C9168" i="11"/>
  <c r="D9168" i="11"/>
  <c r="E9168" i="11"/>
  <c r="F9168" i="11"/>
  <c r="G9168" i="11"/>
  <c r="A9169" i="11"/>
  <c r="B9169" i="11"/>
  <c r="C9169" i="11"/>
  <c r="D9169" i="11"/>
  <c r="E9169" i="11"/>
  <c r="F9169" i="11"/>
  <c r="G9169" i="11"/>
  <c r="A9170" i="11"/>
  <c r="B9170" i="11"/>
  <c r="C9170" i="11"/>
  <c r="D9170" i="11"/>
  <c r="E9170" i="11"/>
  <c r="F9170" i="11"/>
  <c r="G9170" i="11"/>
  <c r="A9171" i="11"/>
  <c r="B9171" i="11"/>
  <c r="C9171" i="11"/>
  <c r="D9171" i="11"/>
  <c r="E9171" i="11"/>
  <c r="F9171" i="11"/>
  <c r="G9171" i="11"/>
  <c r="A9172" i="11"/>
  <c r="B9172" i="11"/>
  <c r="C9172" i="11"/>
  <c r="D9172" i="11"/>
  <c r="E9172" i="11"/>
  <c r="F9172" i="11"/>
  <c r="G9172" i="11"/>
  <c r="A9173" i="11"/>
  <c r="B9173" i="11"/>
  <c r="C9173" i="11"/>
  <c r="D9173" i="11"/>
  <c r="E9173" i="11"/>
  <c r="F9173" i="11"/>
  <c r="G9173" i="11"/>
  <c r="A9174" i="11"/>
  <c r="B9174" i="11"/>
  <c r="C9174" i="11"/>
  <c r="D9174" i="11"/>
  <c r="E9174" i="11"/>
  <c r="F9174" i="11"/>
  <c r="G9174" i="11"/>
  <c r="A9175" i="11"/>
  <c r="B9175" i="11"/>
  <c r="C9175" i="11"/>
  <c r="D9175" i="11"/>
  <c r="E9175" i="11"/>
  <c r="F9175" i="11"/>
  <c r="G9175" i="11"/>
  <c r="A9176" i="11"/>
  <c r="B9176" i="11"/>
  <c r="C9176" i="11"/>
  <c r="D9176" i="11"/>
  <c r="E9176" i="11"/>
  <c r="F9176" i="11"/>
  <c r="G9176" i="11"/>
  <c r="A9177" i="11"/>
  <c r="B9177" i="11"/>
  <c r="C9177" i="11"/>
  <c r="D9177" i="11"/>
  <c r="E9177" i="11"/>
  <c r="F9177" i="11"/>
  <c r="G9177" i="11"/>
  <c r="A9178" i="11"/>
  <c r="B9178" i="11"/>
  <c r="C9178" i="11"/>
  <c r="D9178" i="11"/>
  <c r="E9178" i="11"/>
  <c r="F9178" i="11"/>
  <c r="G9178" i="11"/>
  <c r="A9179" i="11"/>
  <c r="B9179" i="11"/>
  <c r="C9179" i="11"/>
  <c r="D9179" i="11"/>
  <c r="E9179" i="11"/>
  <c r="F9179" i="11"/>
  <c r="G9179" i="11"/>
  <c r="A9180" i="11"/>
  <c r="B9180" i="11"/>
  <c r="C9180" i="11"/>
  <c r="D9180" i="11"/>
  <c r="E9180" i="11"/>
  <c r="F9180" i="11"/>
  <c r="G9180" i="11"/>
  <c r="A9181" i="11"/>
  <c r="B9181" i="11"/>
  <c r="C9181" i="11"/>
  <c r="D9181" i="11"/>
  <c r="E9181" i="11"/>
  <c r="F9181" i="11"/>
  <c r="G9181" i="11"/>
  <c r="A9182" i="11"/>
  <c r="B9182" i="11"/>
  <c r="C9182" i="11"/>
  <c r="D9182" i="11"/>
  <c r="E9182" i="11"/>
  <c r="F9182" i="11"/>
  <c r="G9182" i="11"/>
  <c r="A9183" i="11"/>
  <c r="B9183" i="11"/>
  <c r="C9183" i="11"/>
  <c r="D9183" i="11"/>
  <c r="E9183" i="11"/>
  <c r="F9183" i="11"/>
  <c r="G9183" i="11"/>
  <c r="A9184" i="11"/>
  <c r="B9184" i="11"/>
  <c r="C9184" i="11"/>
  <c r="D9184" i="11"/>
  <c r="E9184" i="11"/>
  <c r="F9184" i="11"/>
  <c r="G9184" i="11"/>
  <c r="A9185" i="11"/>
  <c r="B9185" i="11"/>
  <c r="C9185" i="11"/>
  <c r="D9185" i="11"/>
  <c r="E9185" i="11"/>
  <c r="F9185" i="11"/>
  <c r="G9185" i="11"/>
  <c r="A9186" i="11"/>
  <c r="B9186" i="11"/>
  <c r="C9186" i="11"/>
  <c r="D9186" i="11"/>
  <c r="E9186" i="11"/>
  <c r="F9186" i="11"/>
  <c r="G9186" i="11"/>
  <c r="A9187" i="11"/>
  <c r="B9187" i="11"/>
  <c r="C9187" i="11"/>
  <c r="D9187" i="11"/>
  <c r="E9187" i="11"/>
  <c r="F9187" i="11"/>
  <c r="G9187" i="11"/>
  <c r="A9188" i="11"/>
  <c r="B9188" i="11"/>
  <c r="C9188" i="11"/>
  <c r="D9188" i="11"/>
  <c r="E9188" i="11"/>
  <c r="F9188" i="11"/>
  <c r="G9188" i="11"/>
  <c r="A9189" i="11"/>
  <c r="B9189" i="11"/>
  <c r="C9189" i="11"/>
  <c r="D9189" i="11"/>
  <c r="E9189" i="11"/>
  <c r="F9189" i="11"/>
  <c r="G9189" i="11"/>
  <c r="A9190" i="11"/>
  <c r="B9190" i="11"/>
  <c r="C9190" i="11"/>
  <c r="D9190" i="11"/>
  <c r="E9190" i="11"/>
  <c r="F9190" i="11"/>
  <c r="G9190" i="11"/>
  <c r="A9191" i="11"/>
  <c r="B9191" i="11"/>
  <c r="C9191" i="11"/>
  <c r="D9191" i="11"/>
  <c r="E9191" i="11"/>
  <c r="F9191" i="11"/>
  <c r="G9191" i="11"/>
  <c r="A9192" i="11"/>
  <c r="B9192" i="11"/>
  <c r="C9192" i="11"/>
  <c r="D9192" i="11"/>
  <c r="E9192" i="11"/>
  <c r="F9192" i="11"/>
  <c r="G9192" i="11"/>
  <c r="A9193" i="11"/>
  <c r="B9193" i="11"/>
  <c r="C9193" i="11"/>
  <c r="D9193" i="11"/>
  <c r="E9193" i="11"/>
  <c r="F9193" i="11"/>
  <c r="G9193" i="11"/>
  <c r="A9194" i="11"/>
  <c r="B9194" i="11"/>
  <c r="C9194" i="11"/>
  <c r="D9194" i="11"/>
  <c r="E9194" i="11"/>
  <c r="F9194" i="11"/>
  <c r="G9194" i="11"/>
  <c r="A9195" i="11"/>
  <c r="B9195" i="11"/>
  <c r="C9195" i="11"/>
  <c r="D9195" i="11"/>
  <c r="E9195" i="11"/>
  <c r="F9195" i="11"/>
  <c r="G9195" i="11"/>
  <c r="A9196" i="11"/>
  <c r="B9196" i="11"/>
  <c r="C9196" i="11"/>
  <c r="D9196" i="11"/>
  <c r="E9196" i="11"/>
  <c r="F9196" i="11"/>
  <c r="G9196" i="11"/>
  <c r="A9197" i="11"/>
  <c r="B9197" i="11"/>
  <c r="C9197" i="11"/>
  <c r="D9197" i="11"/>
  <c r="E9197" i="11"/>
  <c r="F9197" i="11"/>
  <c r="G9197" i="11"/>
  <c r="A9198" i="11"/>
  <c r="B9198" i="11"/>
  <c r="C9198" i="11"/>
  <c r="D9198" i="11"/>
  <c r="E9198" i="11"/>
  <c r="F9198" i="11"/>
  <c r="G9198" i="11"/>
  <c r="A9199" i="11"/>
  <c r="B9199" i="11"/>
  <c r="C9199" i="11"/>
  <c r="D9199" i="11"/>
  <c r="E9199" i="11"/>
  <c r="F9199" i="11"/>
  <c r="G9199" i="11"/>
  <c r="A9200" i="11"/>
  <c r="B9200" i="11"/>
  <c r="C9200" i="11"/>
  <c r="D9200" i="11"/>
  <c r="E9200" i="11"/>
  <c r="F9200" i="11"/>
  <c r="G9200" i="11"/>
  <c r="A9201" i="11"/>
  <c r="B9201" i="11"/>
  <c r="C9201" i="11"/>
  <c r="D9201" i="11"/>
  <c r="E9201" i="11"/>
  <c r="F9201" i="11"/>
  <c r="G9201" i="11"/>
  <c r="A9202" i="11"/>
  <c r="B9202" i="11"/>
  <c r="C9202" i="11"/>
  <c r="D9202" i="11"/>
  <c r="E9202" i="11"/>
  <c r="F9202" i="11"/>
  <c r="G9202" i="11"/>
  <c r="A9203" i="11"/>
  <c r="B9203" i="11"/>
  <c r="C9203" i="11"/>
  <c r="D9203" i="11"/>
  <c r="E9203" i="11"/>
  <c r="F9203" i="11"/>
  <c r="G9203" i="11"/>
  <c r="A9204" i="11"/>
  <c r="B9204" i="11"/>
  <c r="C9204" i="11"/>
  <c r="D9204" i="11"/>
  <c r="E9204" i="11"/>
  <c r="F9204" i="11"/>
  <c r="G9204" i="11"/>
  <c r="A9205" i="11"/>
  <c r="B9205" i="11"/>
  <c r="C9205" i="11"/>
  <c r="D9205" i="11"/>
  <c r="E9205" i="11"/>
  <c r="F9205" i="11"/>
  <c r="G9205" i="11"/>
  <c r="A9206" i="11"/>
  <c r="B9206" i="11"/>
  <c r="C9206" i="11"/>
  <c r="D9206" i="11"/>
  <c r="E9206" i="11"/>
  <c r="F9206" i="11"/>
  <c r="G9206" i="11"/>
  <c r="A9207" i="11"/>
  <c r="B9207" i="11"/>
  <c r="C9207" i="11"/>
  <c r="D9207" i="11"/>
  <c r="E9207" i="11"/>
  <c r="F9207" i="11"/>
  <c r="G9207" i="11"/>
  <c r="A9208" i="11"/>
  <c r="B9208" i="11"/>
  <c r="C9208" i="11"/>
  <c r="D9208" i="11"/>
  <c r="E9208" i="11"/>
  <c r="F9208" i="11"/>
  <c r="G9208" i="11"/>
  <c r="A9209" i="11"/>
  <c r="B9209" i="11"/>
  <c r="C9209" i="11"/>
  <c r="D9209" i="11"/>
  <c r="E9209" i="11"/>
  <c r="F9209" i="11"/>
  <c r="G9209" i="11"/>
  <c r="A9210" i="11"/>
  <c r="B9210" i="11"/>
  <c r="C9210" i="11"/>
  <c r="D9210" i="11"/>
  <c r="E9210" i="11"/>
  <c r="F9210" i="11"/>
  <c r="G9210" i="11"/>
  <c r="A9211" i="11"/>
  <c r="B9211" i="11"/>
  <c r="C9211" i="11"/>
  <c r="D9211" i="11"/>
  <c r="E9211" i="11"/>
  <c r="F9211" i="11"/>
  <c r="G9211" i="11"/>
  <c r="A9212" i="11"/>
  <c r="B9212" i="11"/>
  <c r="C9212" i="11"/>
  <c r="D9212" i="11"/>
  <c r="E9212" i="11"/>
  <c r="F9212" i="11"/>
  <c r="G9212" i="11"/>
  <c r="A9213" i="11"/>
  <c r="B9213" i="11"/>
  <c r="C9213" i="11"/>
  <c r="D9213" i="11"/>
  <c r="E9213" i="11"/>
  <c r="F9213" i="11"/>
  <c r="G9213" i="11"/>
  <c r="A9214" i="11"/>
  <c r="B9214" i="11"/>
  <c r="C9214" i="11"/>
  <c r="D9214" i="11"/>
  <c r="E9214" i="11"/>
  <c r="F9214" i="11"/>
  <c r="G9214" i="11"/>
  <c r="A9215" i="11"/>
  <c r="B9215" i="11"/>
  <c r="C9215" i="11"/>
  <c r="D9215" i="11"/>
  <c r="E9215" i="11"/>
  <c r="F9215" i="11"/>
  <c r="G9215" i="11"/>
  <c r="A9216" i="11"/>
  <c r="B9216" i="11"/>
  <c r="C9216" i="11"/>
  <c r="D9216" i="11"/>
  <c r="E9216" i="11"/>
  <c r="F9216" i="11"/>
  <c r="G9216" i="11"/>
  <c r="A9217" i="11"/>
  <c r="B9217" i="11"/>
  <c r="C9217" i="11"/>
  <c r="D9217" i="11"/>
  <c r="E9217" i="11"/>
  <c r="F9217" i="11"/>
  <c r="G9217" i="11"/>
  <c r="A9218" i="11"/>
  <c r="B9218" i="11"/>
  <c r="C9218" i="11"/>
  <c r="D9218" i="11"/>
  <c r="E9218" i="11"/>
  <c r="F9218" i="11"/>
  <c r="G9218" i="11"/>
  <c r="A9219" i="11"/>
  <c r="B9219" i="11"/>
  <c r="C9219" i="11"/>
  <c r="D9219" i="11"/>
  <c r="E9219" i="11"/>
  <c r="F9219" i="11"/>
  <c r="G9219" i="11"/>
  <c r="A9220" i="11"/>
  <c r="B9220" i="11"/>
  <c r="C9220" i="11"/>
  <c r="D9220" i="11"/>
  <c r="E9220" i="11"/>
  <c r="F9220" i="11"/>
  <c r="G9220" i="11"/>
  <c r="A9221" i="11"/>
  <c r="B9221" i="11"/>
  <c r="C9221" i="11"/>
  <c r="D9221" i="11"/>
  <c r="E9221" i="11"/>
  <c r="F9221" i="11"/>
  <c r="G9221" i="11"/>
  <c r="A9222" i="11"/>
  <c r="B9222" i="11"/>
  <c r="C9222" i="11"/>
  <c r="D9222" i="11"/>
  <c r="E9222" i="11"/>
  <c r="F9222" i="11"/>
  <c r="G9222" i="11"/>
  <c r="A9223" i="11"/>
  <c r="B9223" i="11"/>
  <c r="C9223" i="11"/>
  <c r="D9223" i="11"/>
  <c r="E9223" i="11"/>
  <c r="F9223" i="11"/>
  <c r="G9223" i="11"/>
  <c r="A9224" i="11"/>
  <c r="B9224" i="11"/>
  <c r="C9224" i="11"/>
  <c r="D9224" i="11"/>
  <c r="E9224" i="11"/>
  <c r="F9224" i="11"/>
  <c r="G9224" i="11"/>
  <c r="A9225" i="11"/>
  <c r="B9225" i="11"/>
  <c r="C9225" i="11"/>
  <c r="D9225" i="11"/>
  <c r="E9225" i="11"/>
  <c r="F9225" i="11"/>
  <c r="G9225" i="11"/>
  <c r="A9226" i="11"/>
  <c r="B9226" i="11"/>
  <c r="C9226" i="11"/>
  <c r="D9226" i="11"/>
  <c r="E9226" i="11"/>
  <c r="F9226" i="11"/>
  <c r="G9226" i="11"/>
  <c r="A9227" i="11"/>
  <c r="B9227" i="11"/>
  <c r="C9227" i="11"/>
  <c r="D9227" i="11"/>
  <c r="E9227" i="11"/>
  <c r="F9227" i="11"/>
  <c r="G9227" i="11"/>
  <c r="A9228" i="11"/>
  <c r="B9228" i="11"/>
  <c r="C9228" i="11"/>
  <c r="D9228" i="11"/>
  <c r="E9228" i="11"/>
  <c r="F9228" i="11"/>
  <c r="G9228" i="11"/>
  <c r="A9229" i="11"/>
  <c r="B9229" i="11"/>
  <c r="C9229" i="11"/>
  <c r="D9229" i="11"/>
  <c r="E9229" i="11"/>
  <c r="F9229" i="11"/>
  <c r="G9229" i="11"/>
  <c r="A9230" i="11"/>
  <c r="B9230" i="11"/>
  <c r="C9230" i="11"/>
  <c r="D9230" i="11"/>
  <c r="E9230" i="11"/>
  <c r="F9230" i="11"/>
  <c r="G9230" i="11"/>
  <c r="A9231" i="11"/>
  <c r="B9231" i="11"/>
  <c r="C9231" i="11"/>
  <c r="D9231" i="11"/>
  <c r="E9231" i="11"/>
  <c r="F9231" i="11"/>
  <c r="G9231" i="11"/>
  <c r="A9232" i="11"/>
  <c r="B9232" i="11"/>
  <c r="C9232" i="11"/>
  <c r="D9232" i="11"/>
  <c r="E9232" i="11"/>
  <c r="F9232" i="11"/>
  <c r="G9232" i="11"/>
  <c r="A9233" i="11"/>
  <c r="B9233" i="11"/>
  <c r="C9233" i="11"/>
  <c r="D9233" i="11"/>
  <c r="E9233" i="11"/>
  <c r="F9233" i="11"/>
  <c r="G9233" i="11"/>
  <c r="A9234" i="11"/>
  <c r="B9234" i="11"/>
  <c r="C9234" i="11"/>
  <c r="D9234" i="11"/>
  <c r="E9234" i="11"/>
  <c r="F9234" i="11"/>
  <c r="G9234" i="11"/>
  <c r="A9235" i="11"/>
  <c r="B9235" i="11"/>
  <c r="C9235" i="11"/>
  <c r="D9235" i="11"/>
  <c r="E9235" i="11"/>
  <c r="F9235" i="11"/>
  <c r="G9235" i="11"/>
  <c r="A9236" i="11"/>
  <c r="B9236" i="11"/>
  <c r="C9236" i="11"/>
  <c r="D9236" i="11"/>
  <c r="E9236" i="11"/>
  <c r="F9236" i="11"/>
  <c r="G9236" i="11"/>
  <c r="A9237" i="11"/>
  <c r="B9237" i="11"/>
  <c r="C9237" i="11"/>
  <c r="D9237" i="11"/>
  <c r="E9237" i="11"/>
  <c r="F9237" i="11"/>
  <c r="G9237" i="11"/>
  <c r="A9238" i="11"/>
  <c r="B9238" i="11"/>
  <c r="C9238" i="11"/>
  <c r="D9238" i="11"/>
  <c r="E9238" i="11"/>
  <c r="F9238" i="11"/>
  <c r="G9238" i="11"/>
  <c r="A9239" i="11"/>
  <c r="B9239" i="11"/>
  <c r="C9239" i="11"/>
  <c r="D9239" i="11"/>
  <c r="E9239" i="11"/>
  <c r="F9239" i="11"/>
  <c r="G9239" i="11"/>
  <c r="A9240" i="11"/>
  <c r="B9240" i="11"/>
  <c r="C9240" i="11"/>
  <c r="D9240" i="11"/>
  <c r="E9240" i="11"/>
  <c r="F9240" i="11"/>
  <c r="G9240" i="11"/>
  <c r="A9241" i="11"/>
  <c r="B9241" i="11"/>
  <c r="C9241" i="11"/>
  <c r="D9241" i="11"/>
  <c r="E9241" i="11"/>
  <c r="F9241" i="11"/>
  <c r="G9241" i="11"/>
  <c r="A9242" i="11"/>
  <c r="B9242" i="11"/>
  <c r="C9242" i="11"/>
  <c r="D9242" i="11"/>
  <c r="E9242" i="11"/>
  <c r="F9242" i="11"/>
  <c r="G9242" i="11"/>
  <c r="A9243" i="11"/>
  <c r="B9243" i="11"/>
  <c r="C9243" i="11"/>
  <c r="D9243" i="11"/>
  <c r="E9243" i="11"/>
  <c r="F9243" i="11"/>
  <c r="G9243" i="11"/>
  <c r="A9244" i="11"/>
  <c r="B9244" i="11"/>
  <c r="C9244" i="11"/>
  <c r="D9244" i="11"/>
  <c r="E9244" i="11"/>
  <c r="F9244" i="11"/>
  <c r="G9244" i="11"/>
  <c r="A9245" i="11"/>
  <c r="B9245" i="11"/>
  <c r="C9245" i="11"/>
  <c r="D9245" i="11"/>
  <c r="E9245" i="11"/>
  <c r="F9245" i="11"/>
  <c r="G9245" i="11"/>
  <c r="A9246" i="11"/>
  <c r="B9246" i="11"/>
  <c r="C9246" i="11"/>
  <c r="D9246" i="11"/>
  <c r="E9246" i="11"/>
  <c r="F9246" i="11"/>
  <c r="G9246" i="11"/>
  <c r="A9247" i="11"/>
  <c r="B9247" i="11"/>
  <c r="C9247" i="11"/>
  <c r="D9247" i="11"/>
  <c r="E9247" i="11"/>
  <c r="F9247" i="11"/>
  <c r="G9247" i="11"/>
  <c r="A9248" i="11"/>
  <c r="B9248" i="11"/>
  <c r="C9248" i="11"/>
  <c r="D9248" i="11"/>
  <c r="E9248" i="11"/>
  <c r="F9248" i="11"/>
  <c r="G9248" i="11"/>
  <c r="A9249" i="11"/>
  <c r="B9249" i="11"/>
  <c r="C9249" i="11"/>
  <c r="D9249" i="11"/>
  <c r="E9249" i="11"/>
  <c r="F9249" i="11"/>
  <c r="G9249" i="11"/>
  <c r="A9250" i="11"/>
  <c r="B9250" i="11"/>
  <c r="C9250" i="11"/>
  <c r="D9250" i="11"/>
  <c r="E9250" i="11"/>
  <c r="F9250" i="11"/>
  <c r="G9250" i="11"/>
  <c r="A9251" i="11"/>
  <c r="B9251" i="11"/>
  <c r="C9251" i="11"/>
  <c r="D9251" i="11"/>
  <c r="E9251" i="11"/>
  <c r="F9251" i="11"/>
  <c r="G9251" i="11"/>
  <c r="A9252" i="11"/>
  <c r="B9252" i="11"/>
  <c r="C9252" i="11"/>
  <c r="D9252" i="11"/>
  <c r="E9252" i="11"/>
  <c r="F9252" i="11"/>
  <c r="G9252" i="11"/>
  <c r="A9253" i="11"/>
  <c r="B9253" i="11"/>
  <c r="C9253" i="11"/>
  <c r="D9253" i="11"/>
  <c r="E9253" i="11"/>
  <c r="F9253" i="11"/>
  <c r="G9253" i="11"/>
  <c r="A9254" i="11"/>
  <c r="B9254" i="11"/>
  <c r="C9254" i="11"/>
  <c r="D9254" i="11"/>
  <c r="E9254" i="11"/>
  <c r="F9254" i="11"/>
  <c r="G9254" i="11"/>
  <c r="A9255" i="11"/>
  <c r="B9255" i="11"/>
  <c r="C9255" i="11"/>
  <c r="D9255" i="11"/>
  <c r="E9255" i="11"/>
  <c r="F9255" i="11"/>
  <c r="G9255" i="11"/>
  <c r="A9256" i="11"/>
  <c r="B9256" i="11"/>
  <c r="C9256" i="11"/>
  <c r="D9256" i="11"/>
  <c r="E9256" i="11"/>
  <c r="F9256" i="11"/>
  <c r="G9256" i="11"/>
  <c r="A9257" i="11"/>
  <c r="B9257" i="11"/>
  <c r="C9257" i="11"/>
  <c r="D9257" i="11"/>
  <c r="E9257" i="11"/>
  <c r="F9257" i="11"/>
  <c r="G9257" i="11"/>
  <c r="A9258" i="11"/>
  <c r="B9258" i="11"/>
  <c r="C9258" i="11"/>
  <c r="D9258" i="11"/>
  <c r="E9258" i="11"/>
  <c r="F9258" i="11"/>
  <c r="G9258" i="11"/>
  <c r="A9259" i="11"/>
  <c r="B9259" i="11"/>
  <c r="C9259" i="11"/>
  <c r="D9259" i="11"/>
  <c r="E9259" i="11"/>
  <c r="F9259" i="11"/>
  <c r="G9259" i="11"/>
  <c r="A9260" i="11"/>
  <c r="B9260" i="11"/>
  <c r="C9260" i="11"/>
  <c r="D9260" i="11"/>
  <c r="E9260" i="11"/>
  <c r="F9260" i="11"/>
  <c r="G9260" i="11"/>
  <c r="A9261" i="11"/>
  <c r="B9261" i="11"/>
  <c r="C9261" i="11"/>
  <c r="D9261" i="11"/>
  <c r="E9261" i="11"/>
  <c r="F9261" i="11"/>
  <c r="G9261" i="11"/>
  <c r="A9262" i="11"/>
  <c r="B9262" i="11"/>
  <c r="C9262" i="11"/>
  <c r="D9262" i="11"/>
  <c r="E9262" i="11"/>
  <c r="F9262" i="11"/>
  <c r="G9262" i="11"/>
  <c r="A9263" i="11"/>
  <c r="B9263" i="11"/>
  <c r="C9263" i="11"/>
  <c r="D9263" i="11"/>
  <c r="E9263" i="11"/>
  <c r="F9263" i="11"/>
  <c r="G9263" i="11"/>
  <c r="A9264" i="11"/>
  <c r="B9264" i="11"/>
  <c r="C9264" i="11"/>
  <c r="D9264" i="11"/>
  <c r="E9264" i="11"/>
  <c r="F9264" i="11"/>
  <c r="G9264" i="11"/>
  <c r="A9265" i="11"/>
  <c r="B9265" i="11"/>
  <c r="C9265" i="11"/>
  <c r="D9265" i="11"/>
  <c r="E9265" i="11"/>
  <c r="F9265" i="11"/>
  <c r="G9265" i="11"/>
  <c r="A9266" i="11"/>
  <c r="B9266" i="11"/>
  <c r="C9266" i="11"/>
  <c r="D9266" i="11"/>
  <c r="E9266" i="11"/>
  <c r="F9266" i="11"/>
  <c r="G9266" i="11"/>
  <c r="A9267" i="11"/>
  <c r="B9267" i="11"/>
  <c r="C9267" i="11"/>
  <c r="D9267" i="11"/>
  <c r="E9267" i="11"/>
  <c r="F9267" i="11"/>
  <c r="G9267" i="11"/>
  <c r="A9268" i="11"/>
  <c r="B9268" i="11"/>
  <c r="C9268" i="11"/>
  <c r="D9268" i="11"/>
  <c r="E9268" i="11"/>
  <c r="F9268" i="11"/>
  <c r="G9268" i="11"/>
  <c r="A9269" i="11"/>
  <c r="B9269" i="11"/>
  <c r="C9269" i="11"/>
  <c r="D9269" i="11"/>
  <c r="E9269" i="11"/>
  <c r="F9269" i="11"/>
  <c r="G9269" i="11"/>
  <c r="A9270" i="11"/>
  <c r="B9270" i="11"/>
  <c r="C9270" i="11"/>
  <c r="D9270" i="11"/>
  <c r="E9270" i="11"/>
  <c r="F9270" i="11"/>
  <c r="G9270" i="11"/>
  <c r="A9271" i="11"/>
  <c r="B9271" i="11"/>
  <c r="C9271" i="11"/>
  <c r="D9271" i="11"/>
  <c r="E9271" i="11"/>
  <c r="F9271" i="11"/>
  <c r="G9271" i="11"/>
  <c r="A9272" i="11"/>
  <c r="B9272" i="11"/>
  <c r="C9272" i="11"/>
  <c r="D9272" i="11"/>
  <c r="E9272" i="11"/>
  <c r="F9272" i="11"/>
  <c r="G9272" i="11"/>
  <c r="A9273" i="11"/>
  <c r="B9273" i="11"/>
  <c r="C9273" i="11"/>
  <c r="D9273" i="11"/>
  <c r="E9273" i="11"/>
  <c r="F9273" i="11"/>
  <c r="G9273" i="11"/>
  <c r="A9274" i="11"/>
  <c r="B9274" i="11"/>
  <c r="C9274" i="11"/>
  <c r="D9274" i="11"/>
  <c r="E9274" i="11"/>
  <c r="F9274" i="11"/>
  <c r="G9274" i="11"/>
  <c r="A9275" i="11"/>
  <c r="B9275" i="11"/>
  <c r="C9275" i="11"/>
  <c r="D9275" i="11"/>
  <c r="E9275" i="11"/>
  <c r="F9275" i="11"/>
  <c r="G9275" i="11"/>
  <c r="A9276" i="11"/>
  <c r="B9276" i="11"/>
  <c r="C9276" i="11"/>
  <c r="D9276" i="11"/>
  <c r="E9276" i="11"/>
  <c r="F9276" i="11"/>
  <c r="G9276" i="11"/>
  <c r="A9277" i="11"/>
  <c r="B9277" i="11"/>
  <c r="C9277" i="11"/>
  <c r="D9277" i="11"/>
  <c r="E9277" i="11"/>
  <c r="F9277" i="11"/>
  <c r="G9277" i="11"/>
  <c r="A9278" i="11"/>
  <c r="B9278" i="11"/>
  <c r="C9278" i="11"/>
  <c r="D9278" i="11"/>
  <c r="E9278" i="11"/>
  <c r="F9278" i="11"/>
  <c r="G9278" i="11"/>
  <c r="A9279" i="11"/>
  <c r="B9279" i="11"/>
  <c r="C9279" i="11"/>
  <c r="D9279" i="11"/>
  <c r="E9279" i="11"/>
  <c r="F9279" i="11"/>
  <c r="G9279" i="11"/>
  <c r="A9280" i="11"/>
  <c r="B9280" i="11"/>
  <c r="C9280" i="11"/>
  <c r="D9280" i="11"/>
  <c r="E9280" i="11"/>
  <c r="F9280" i="11"/>
  <c r="G9280" i="11"/>
  <c r="A9281" i="11"/>
  <c r="B9281" i="11"/>
  <c r="C9281" i="11"/>
  <c r="D9281" i="11"/>
  <c r="E9281" i="11"/>
  <c r="F9281" i="11"/>
  <c r="G9281" i="11"/>
  <c r="A9282" i="11"/>
  <c r="B9282" i="11"/>
  <c r="C9282" i="11"/>
  <c r="D9282" i="11"/>
  <c r="E9282" i="11"/>
  <c r="F9282" i="11"/>
  <c r="G9282" i="11"/>
  <c r="A9283" i="11"/>
  <c r="B9283" i="11"/>
  <c r="C9283" i="11"/>
  <c r="D9283" i="11"/>
  <c r="E9283" i="11"/>
  <c r="F9283" i="11"/>
  <c r="G9283" i="11"/>
  <c r="A9284" i="11"/>
  <c r="B9284" i="11"/>
  <c r="C9284" i="11"/>
  <c r="D9284" i="11"/>
  <c r="E9284" i="11"/>
  <c r="F9284" i="11"/>
  <c r="G9284" i="11"/>
  <c r="A9285" i="11"/>
  <c r="B9285" i="11"/>
  <c r="C9285" i="11"/>
  <c r="D9285" i="11"/>
  <c r="E9285" i="11"/>
  <c r="F9285" i="11"/>
  <c r="G9285" i="11"/>
  <c r="A9286" i="11"/>
  <c r="B9286" i="11"/>
  <c r="C9286" i="11"/>
  <c r="D9286" i="11"/>
  <c r="E9286" i="11"/>
  <c r="F9286" i="11"/>
  <c r="G9286" i="11"/>
  <c r="A9287" i="11"/>
  <c r="B9287" i="11"/>
  <c r="C9287" i="11"/>
  <c r="D9287" i="11"/>
  <c r="E9287" i="11"/>
  <c r="F9287" i="11"/>
  <c r="G9287" i="11"/>
  <c r="A9288" i="11"/>
  <c r="B9288" i="11"/>
  <c r="C9288" i="11"/>
  <c r="D9288" i="11"/>
  <c r="E9288" i="11"/>
  <c r="F9288" i="11"/>
  <c r="G9288" i="11"/>
  <c r="A9289" i="11"/>
  <c r="B9289" i="11"/>
  <c r="C9289" i="11"/>
  <c r="D9289" i="11"/>
  <c r="E9289" i="11"/>
  <c r="F9289" i="11"/>
  <c r="G9289" i="11"/>
  <c r="A9290" i="11"/>
  <c r="B9290" i="11"/>
  <c r="C9290" i="11"/>
  <c r="D9290" i="11"/>
  <c r="E9290" i="11"/>
  <c r="F9290" i="11"/>
  <c r="G9290" i="11"/>
  <c r="A9291" i="11"/>
  <c r="B9291" i="11"/>
  <c r="C9291" i="11"/>
  <c r="D9291" i="11"/>
  <c r="E9291" i="11"/>
  <c r="F9291" i="11"/>
  <c r="G9291" i="11"/>
  <c r="A9292" i="11"/>
  <c r="B9292" i="11"/>
  <c r="C9292" i="11"/>
  <c r="D9292" i="11"/>
  <c r="E9292" i="11"/>
  <c r="F9292" i="11"/>
  <c r="G9292" i="11"/>
  <c r="A9293" i="11"/>
  <c r="B9293" i="11"/>
  <c r="C9293" i="11"/>
  <c r="D9293" i="11"/>
  <c r="E9293" i="11"/>
  <c r="F9293" i="11"/>
  <c r="G9293" i="11"/>
  <c r="A9294" i="11"/>
  <c r="B9294" i="11"/>
  <c r="C9294" i="11"/>
  <c r="D9294" i="11"/>
  <c r="E9294" i="11"/>
  <c r="F9294" i="11"/>
  <c r="G9294" i="11"/>
  <c r="A9295" i="11"/>
  <c r="B9295" i="11"/>
  <c r="C9295" i="11"/>
  <c r="D9295" i="11"/>
  <c r="E9295" i="11"/>
  <c r="F9295" i="11"/>
  <c r="G9295" i="11"/>
  <c r="A9296" i="11"/>
  <c r="B9296" i="11"/>
  <c r="C9296" i="11"/>
  <c r="D9296" i="11"/>
  <c r="E9296" i="11"/>
  <c r="F9296" i="11"/>
  <c r="G9296" i="11"/>
  <c r="A9297" i="11"/>
  <c r="B9297" i="11"/>
  <c r="C9297" i="11"/>
  <c r="D9297" i="11"/>
  <c r="E9297" i="11"/>
  <c r="F9297" i="11"/>
  <c r="G9297" i="11"/>
  <c r="A9298" i="11"/>
  <c r="B9298" i="11"/>
  <c r="C9298" i="11"/>
  <c r="D9298" i="11"/>
  <c r="E9298" i="11"/>
  <c r="F9298" i="11"/>
  <c r="G9298" i="11"/>
  <c r="A9299" i="11"/>
  <c r="B9299" i="11"/>
  <c r="C9299" i="11"/>
  <c r="D9299" i="11"/>
  <c r="E9299" i="11"/>
  <c r="F9299" i="11"/>
  <c r="G9299" i="11"/>
  <c r="A9300" i="11"/>
  <c r="B9300" i="11"/>
  <c r="C9300" i="11"/>
  <c r="D9300" i="11"/>
  <c r="E9300" i="11"/>
  <c r="F9300" i="11"/>
  <c r="G9300" i="11"/>
  <c r="A9301" i="11"/>
  <c r="B9301" i="11"/>
  <c r="C9301" i="11"/>
  <c r="D9301" i="11"/>
  <c r="E9301" i="11"/>
  <c r="F9301" i="11"/>
  <c r="G9301" i="11"/>
  <c r="A9302" i="11"/>
  <c r="B9302" i="11"/>
  <c r="C9302" i="11"/>
  <c r="D9302" i="11"/>
  <c r="E9302" i="11"/>
  <c r="F9302" i="11"/>
  <c r="G9302" i="11"/>
  <c r="A9303" i="11"/>
  <c r="B9303" i="11"/>
  <c r="C9303" i="11"/>
  <c r="D9303" i="11"/>
  <c r="E9303" i="11"/>
  <c r="F9303" i="11"/>
  <c r="G9303" i="11"/>
  <c r="A9304" i="11"/>
  <c r="B9304" i="11"/>
  <c r="C9304" i="11"/>
  <c r="D9304" i="11"/>
  <c r="E9304" i="11"/>
  <c r="F9304" i="11"/>
  <c r="G9304" i="11"/>
  <c r="A9305" i="11"/>
  <c r="B9305" i="11"/>
  <c r="C9305" i="11"/>
  <c r="D9305" i="11"/>
  <c r="E9305" i="11"/>
  <c r="F9305" i="11"/>
  <c r="G9305" i="11"/>
  <c r="A9306" i="11"/>
  <c r="B9306" i="11"/>
  <c r="C9306" i="11"/>
  <c r="D9306" i="11"/>
  <c r="E9306" i="11"/>
  <c r="F9306" i="11"/>
  <c r="G9306" i="11"/>
  <c r="A9307" i="11"/>
  <c r="B9307" i="11"/>
  <c r="C9307" i="11"/>
  <c r="D9307" i="11"/>
  <c r="E9307" i="11"/>
  <c r="F9307" i="11"/>
  <c r="G9307" i="11"/>
  <c r="A9308" i="11"/>
  <c r="B9308" i="11"/>
  <c r="C9308" i="11"/>
  <c r="D9308" i="11"/>
  <c r="E9308" i="11"/>
  <c r="F9308" i="11"/>
  <c r="G9308" i="11"/>
  <c r="A9309" i="11"/>
  <c r="B9309" i="11"/>
  <c r="C9309" i="11"/>
  <c r="D9309" i="11"/>
  <c r="E9309" i="11"/>
  <c r="F9309" i="11"/>
  <c r="G9309" i="11"/>
  <c r="A9310" i="11"/>
  <c r="B9310" i="11"/>
  <c r="C9310" i="11"/>
  <c r="D9310" i="11"/>
  <c r="E9310" i="11"/>
  <c r="F9310" i="11"/>
  <c r="G9310" i="11"/>
  <c r="A9311" i="11"/>
  <c r="B9311" i="11"/>
  <c r="C9311" i="11"/>
  <c r="D9311" i="11"/>
  <c r="E9311" i="11"/>
  <c r="F9311" i="11"/>
  <c r="G9311" i="11"/>
  <c r="A9312" i="11"/>
  <c r="B9312" i="11"/>
  <c r="C9312" i="11"/>
  <c r="D9312" i="11"/>
  <c r="E9312" i="11"/>
  <c r="F9312" i="11"/>
  <c r="G9312" i="11"/>
  <c r="A9313" i="11"/>
  <c r="B9313" i="11"/>
  <c r="C9313" i="11"/>
  <c r="D9313" i="11"/>
  <c r="E9313" i="11"/>
  <c r="F9313" i="11"/>
  <c r="G9313" i="11"/>
  <c r="A9314" i="11"/>
  <c r="B9314" i="11"/>
  <c r="C9314" i="11"/>
  <c r="D9314" i="11"/>
  <c r="E9314" i="11"/>
  <c r="F9314" i="11"/>
  <c r="G9314" i="11"/>
  <c r="A9315" i="11"/>
  <c r="B9315" i="11"/>
  <c r="C9315" i="11"/>
  <c r="D9315" i="11"/>
  <c r="E9315" i="11"/>
  <c r="F9315" i="11"/>
  <c r="G9315" i="11"/>
  <c r="A9316" i="11"/>
  <c r="B9316" i="11"/>
  <c r="C9316" i="11"/>
  <c r="D9316" i="11"/>
  <c r="E9316" i="11"/>
  <c r="F9316" i="11"/>
  <c r="G9316" i="11"/>
  <c r="A9317" i="11"/>
  <c r="B9317" i="11"/>
  <c r="C9317" i="11"/>
  <c r="D9317" i="11"/>
  <c r="E9317" i="11"/>
  <c r="F9317" i="11"/>
  <c r="G9317" i="11"/>
  <c r="A9318" i="11"/>
  <c r="B9318" i="11"/>
  <c r="C9318" i="11"/>
  <c r="D9318" i="11"/>
  <c r="E9318" i="11"/>
  <c r="F9318" i="11"/>
  <c r="G9318" i="11"/>
  <c r="A9319" i="11"/>
  <c r="B9319" i="11"/>
  <c r="C9319" i="11"/>
  <c r="D9319" i="11"/>
  <c r="E9319" i="11"/>
  <c r="F9319" i="11"/>
  <c r="G9319" i="11"/>
  <c r="A9320" i="11"/>
  <c r="B9320" i="11"/>
  <c r="C9320" i="11"/>
  <c r="D9320" i="11"/>
  <c r="E9320" i="11"/>
  <c r="F9320" i="11"/>
  <c r="G9320" i="11"/>
  <c r="A9321" i="11"/>
  <c r="B9321" i="11"/>
  <c r="C9321" i="11"/>
  <c r="D9321" i="11"/>
  <c r="E9321" i="11"/>
  <c r="F9321" i="11"/>
  <c r="G9321" i="11"/>
  <c r="A9322" i="11"/>
  <c r="B9322" i="11"/>
  <c r="C9322" i="11"/>
  <c r="D9322" i="11"/>
  <c r="E9322" i="11"/>
  <c r="F9322" i="11"/>
  <c r="G9322" i="11"/>
  <c r="A9323" i="11"/>
  <c r="B9323" i="11"/>
  <c r="C9323" i="11"/>
  <c r="D9323" i="11"/>
  <c r="E9323" i="11"/>
  <c r="F9323" i="11"/>
  <c r="G9323" i="11"/>
  <c r="A9324" i="11"/>
  <c r="B9324" i="11"/>
  <c r="C9324" i="11"/>
  <c r="D9324" i="11"/>
  <c r="E9324" i="11"/>
  <c r="F9324" i="11"/>
  <c r="G9324" i="11"/>
  <c r="A9325" i="11"/>
  <c r="B9325" i="11"/>
  <c r="C9325" i="11"/>
  <c r="D9325" i="11"/>
  <c r="E9325" i="11"/>
  <c r="F9325" i="11"/>
  <c r="G9325" i="11"/>
  <c r="A9326" i="11"/>
  <c r="B9326" i="11"/>
  <c r="C9326" i="11"/>
  <c r="D9326" i="11"/>
  <c r="E9326" i="11"/>
  <c r="F9326" i="11"/>
  <c r="G9326" i="11"/>
  <c r="A9327" i="11"/>
  <c r="B9327" i="11"/>
  <c r="C9327" i="11"/>
  <c r="D9327" i="11"/>
  <c r="E9327" i="11"/>
  <c r="F9327" i="11"/>
  <c r="G9327" i="11"/>
  <c r="A9328" i="11"/>
  <c r="B9328" i="11"/>
  <c r="C9328" i="11"/>
  <c r="D9328" i="11"/>
  <c r="E9328" i="11"/>
  <c r="F9328" i="11"/>
  <c r="G9328" i="11"/>
  <c r="A9329" i="11"/>
  <c r="B9329" i="11"/>
  <c r="C9329" i="11"/>
  <c r="D9329" i="11"/>
  <c r="E9329" i="11"/>
  <c r="F9329" i="11"/>
  <c r="G9329" i="11"/>
  <c r="A9330" i="11"/>
  <c r="B9330" i="11"/>
  <c r="C9330" i="11"/>
  <c r="D9330" i="11"/>
  <c r="E9330" i="11"/>
  <c r="F9330" i="11"/>
  <c r="G9330" i="11"/>
  <c r="A9331" i="11"/>
  <c r="B9331" i="11"/>
  <c r="C9331" i="11"/>
  <c r="D9331" i="11"/>
  <c r="E9331" i="11"/>
  <c r="F9331" i="11"/>
  <c r="G9331" i="11"/>
  <c r="A9332" i="11"/>
  <c r="B9332" i="11"/>
  <c r="C9332" i="11"/>
  <c r="D9332" i="11"/>
  <c r="E9332" i="11"/>
  <c r="F9332" i="11"/>
  <c r="G9332" i="11"/>
  <c r="A9333" i="11"/>
  <c r="B9333" i="11"/>
  <c r="C9333" i="11"/>
  <c r="D9333" i="11"/>
  <c r="E9333" i="11"/>
  <c r="F9333" i="11"/>
  <c r="G9333" i="11"/>
  <c r="A9334" i="11"/>
  <c r="B9334" i="11"/>
  <c r="C9334" i="11"/>
  <c r="D9334" i="11"/>
  <c r="E9334" i="11"/>
  <c r="F9334" i="11"/>
  <c r="G9334" i="11"/>
  <c r="A9335" i="11"/>
  <c r="B9335" i="11"/>
  <c r="C9335" i="11"/>
  <c r="D9335" i="11"/>
  <c r="E9335" i="11"/>
  <c r="F9335" i="11"/>
  <c r="G9335" i="11"/>
  <c r="A9336" i="11"/>
  <c r="B9336" i="11"/>
  <c r="C9336" i="11"/>
  <c r="D9336" i="11"/>
  <c r="E9336" i="11"/>
  <c r="F9336" i="11"/>
  <c r="G9336" i="11"/>
  <c r="A9337" i="11"/>
  <c r="B9337" i="11"/>
  <c r="C9337" i="11"/>
  <c r="D9337" i="11"/>
  <c r="E9337" i="11"/>
  <c r="F9337" i="11"/>
  <c r="G9337" i="11"/>
  <c r="A9338" i="11"/>
  <c r="B9338" i="11"/>
  <c r="C9338" i="11"/>
  <c r="D9338" i="11"/>
  <c r="E9338" i="11"/>
  <c r="F9338" i="11"/>
  <c r="G9338" i="11"/>
  <c r="A9339" i="11"/>
  <c r="B9339" i="11"/>
  <c r="C9339" i="11"/>
  <c r="D9339" i="11"/>
  <c r="E9339" i="11"/>
  <c r="F9339" i="11"/>
  <c r="G9339" i="11"/>
  <c r="A9340" i="11"/>
  <c r="B9340" i="11"/>
  <c r="C9340" i="11"/>
  <c r="D9340" i="11"/>
  <c r="E9340" i="11"/>
  <c r="F9340" i="11"/>
  <c r="G9340" i="11"/>
  <c r="A9341" i="11"/>
  <c r="B9341" i="11"/>
  <c r="C9341" i="11"/>
  <c r="D9341" i="11"/>
  <c r="E9341" i="11"/>
  <c r="F9341" i="11"/>
  <c r="G9341" i="11"/>
  <c r="A9342" i="11"/>
  <c r="B9342" i="11"/>
  <c r="C9342" i="11"/>
  <c r="D9342" i="11"/>
  <c r="E9342" i="11"/>
  <c r="F9342" i="11"/>
  <c r="G9342" i="11"/>
  <c r="A9343" i="11"/>
  <c r="B9343" i="11"/>
  <c r="C9343" i="11"/>
  <c r="D9343" i="11"/>
  <c r="E9343" i="11"/>
  <c r="F9343" i="11"/>
  <c r="G9343" i="11"/>
  <c r="A9344" i="11"/>
  <c r="B9344" i="11"/>
  <c r="C9344" i="11"/>
  <c r="D9344" i="11"/>
  <c r="E9344" i="11"/>
  <c r="F9344" i="11"/>
  <c r="G9344" i="11"/>
  <c r="A9345" i="11"/>
  <c r="B9345" i="11"/>
  <c r="C9345" i="11"/>
  <c r="D9345" i="11"/>
  <c r="E9345" i="11"/>
  <c r="F9345" i="11"/>
  <c r="G9345" i="11"/>
  <c r="A9346" i="11"/>
  <c r="B9346" i="11"/>
  <c r="C9346" i="11"/>
  <c r="D9346" i="11"/>
  <c r="E9346" i="11"/>
  <c r="F9346" i="11"/>
  <c r="G9346" i="11"/>
  <c r="A9347" i="11"/>
  <c r="B9347" i="11"/>
  <c r="C9347" i="11"/>
  <c r="D9347" i="11"/>
  <c r="E9347" i="11"/>
  <c r="F9347" i="11"/>
  <c r="G9347" i="11"/>
  <c r="A9348" i="11"/>
  <c r="B9348" i="11"/>
  <c r="C9348" i="11"/>
  <c r="D9348" i="11"/>
  <c r="E9348" i="11"/>
  <c r="F9348" i="11"/>
  <c r="G9348" i="11"/>
  <c r="A9349" i="11"/>
  <c r="B9349" i="11"/>
  <c r="C9349" i="11"/>
  <c r="D9349" i="11"/>
  <c r="E9349" i="11"/>
  <c r="F9349" i="11"/>
  <c r="G9349" i="11"/>
  <c r="A9350" i="11"/>
  <c r="B9350" i="11"/>
  <c r="C9350" i="11"/>
  <c r="D9350" i="11"/>
  <c r="E9350" i="11"/>
  <c r="F9350" i="11"/>
  <c r="G9350" i="11"/>
  <c r="A9351" i="11"/>
  <c r="B9351" i="11"/>
  <c r="C9351" i="11"/>
  <c r="D9351" i="11"/>
  <c r="E9351" i="11"/>
  <c r="F9351" i="11"/>
  <c r="G9351" i="11"/>
  <c r="A9352" i="11"/>
  <c r="B9352" i="11"/>
  <c r="C9352" i="11"/>
  <c r="D9352" i="11"/>
  <c r="E9352" i="11"/>
  <c r="F9352" i="11"/>
  <c r="G9352" i="11"/>
  <c r="A9353" i="11"/>
  <c r="B9353" i="11"/>
  <c r="C9353" i="11"/>
  <c r="D9353" i="11"/>
  <c r="E9353" i="11"/>
  <c r="F9353" i="11"/>
  <c r="G9353" i="11"/>
  <c r="A9354" i="11"/>
  <c r="B9354" i="11"/>
  <c r="C9354" i="11"/>
  <c r="D9354" i="11"/>
  <c r="E9354" i="11"/>
  <c r="F9354" i="11"/>
  <c r="G9354" i="11"/>
  <c r="A9355" i="11"/>
  <c r="B9355" i="11"/>
  <c r="C9355" i="11"/>
  <c r="D9355" i="11"/>
  <c r="E9355" i="11"/>
  <c r="F9355" i="11"/>
  <c r="G9355" i="11"/>
  <c r="A9356" i="11"/>
  <c r="B9356" i="11"/>
  <c r="C9356" i="11"/>
  <c r="D9356" i="11"/>
  <c r="E9356" i="11"/>
  <c r="F9356" i="11"/>
  <c r="G9356" i="11"/>
  <c r="A9357" i="11"/>
  <c r="B9357" i="11"/>
  <c r="C9357" i="11"/>
  <c r="D9357" i="11"/>
  <c r="E9357" i="11"/>
  <c r="F9357" i="11"/>
  <c r="G9357" i="11"/>
  <c r="A9358" i="11"/>
  <c r="B9358" i="11"/>
  <c r="C9358" i="11"/>
  <c r="D9358" i="11"/>
  <c r="E9358" i="11"/>
  <c r="F9358" i="11"/>
  <c r="G9358" i="11"/>
  <c r="A9359" i="11"/>
  <c r="B9359" i="11"/>
  <c r="C9359" i="11"/>
  <c r="D9359" i="11"/>
  <c r="E9359" i="11"/>
  <c r="F9359" i="11"/>
  <c r="G9359" i="11"/>
  <c r="A9360" i="11"/>
  <c r="B9360" i="11"/>
  <c r="C9360" i="11"/>
  <c r="D9360" i="11"/>
  <c r="E9360" i="11"/>
  <c r="F9360" i="11"/>
  <c r="G9360" i="11"/>
  <c r="A9361" i="11"/>
  <c r="B9361" i="11"/>
  <c r="C9361" i="11"/>
  <c r="D9361" i="11"/>
  <c r="E9361" i="11"/>
  <c r="F9361" i="11"/>
  <c r="G9361" i="11"/>
  <c r="A8489" i="11"/>
  <c r="B8489" i="11"/>
  <c r="C8489" i="11"/>
  <c r="D8489" i="11"/>
  <c r="E8489" i="11"/>
  <c r="F8489" i="11"/>
  <c r="G8489" i="11"/>
  <c r="H8489" i="11"/>
  <c r="A8490" i="11"/>
  <c r="B8490" i="11"/>
  <c r="C8490" i="11"/>
  <c r="D8490" i="11"/>
  <c r="E8490" i="11"/>
  <c r="F8490" i="11"/>
  <c r="G8490" i="11"/>
  <c r="H8490" i="11"/>
  <c r="A8491" i="11"/>
  <c r="B8491" i="11"/>
  <c r="C8491" i="11"/>
  <c r="D8491" i="11"/>
  <c r="E8491" i="11"/>
  <c r="F8491" i="11"/>
  <c r="G8491" i="11"/>
  <c r="H8491" i="11"/>
  <c r="A8492" i="11"/>
  <c r="B8492" i="11"/>
  <c r="C8492" i="11"/>
  <c r="D8492" i="11"/>
  <c r="E8492" i="11"/>
  <c r="F8492" i="11"/>
  <c r="G8492" i="11"/>
  <c r="H8492" i="11"/>
  <c r="A8493" i="11"/>
  <c r="B8493" i="11"/>
  <c r="C8493" i="11"/>
  <c r="D8493" i="11"/>
  <c r="E8493" i="11"/>
  <c r="F8493" i="11"/>
  <c r="G8493" i="11"/>
  <c r="H8493" i="11"/>
  <c r="A8494" i="11"/>
  <c r="B8494" i="11"/>
  <c r="C8494" i="11"/>
  <c r="D8494" i="11"/>
  <c r="E8494" i="11"/>
  <c r="F8494" i="11"/>
  <c r="G8494" i="11"/>
  <c r="H8494" i="11"/>
  <c r="A8495" i="11"/>
  <c r="B8495" i="11"/>
  <c r="C8495" i="11"/>
  <c r="D8495" i="11"/>
  <c r="E8495" i="11"/>
  <c r="F8495" i="11"/>
  <c r="G8495" i="11"/>
  <c r="H8495" i="11"/>
  <c r="A8496" i="11"/>
  <c r="B8496" i="11"/>
  <c r="C8496" i="11"/>
  <c r="D8496" i="11"/>
  <c r="E8496" i="11"/>
  <c r="F8496" i="11"/>
  <c r="G8496" i="11"/>
  <c r="H8496" i="11"/>
  <c r="A8497" i="11"/>
  <c r="B8497" i="11"/>
  <c r="C8497" i="11"/>
  <c r="D8497" i="11"/>
  <c r="E8497" i="11"/>
  <c r="F8497" i="11"/>
  <c r="G8497" i="11"/>
  <c r="H8497" i="11"/>
  <c r="A8498" i="11"/>
  <c r="B8498" i="11"/>
  <c r="C8498" i="11"/>
  <c r="D8498" i="11"/>
  <c r="E8498" i="11"/>
  <c r="F8498" i="11"/>
  <c r="G8498" i="11"/>
  <c r="H8498" i="11"/>
  <c r="A8499" i="11"/>
  <c r="B8499" i="11"/>
  <c r="C8499" i="11"/>
  <c r="D8499" i="11"/>
  <c r="E8499" i="11"/>
  <c r="F8499" i="11"/>
  <c r="G8499" i="11"/>
  <c r="H8499" i="11"/>
  <c r="A8500" i="11"/>
  <c r="B8500" i="11"/>
  <c r="C8500" i="11"/>
  <c r="D8500" i="11"/>
  <c r="E8500" i="11"/>
  <c r="F8500" i="11"/>
  <c r="G8500" i="11"/>
  <c r="H8500" i="11"/>
  <c r="A8501" i="11"/>
  <c r="B8501" i="11"/>
  <c r="C8501" i="11"/>
  <c r="D8501" i="11"/>
  <c r="E8501" i="11"/>
  <c r="F8501" i="11"/>
  <c r="G8501" i="11"/>
  <c r="H8501" i="11"/>
  <c r="A8502" i="11"/>
  <c r="B8502" i="11"/>
  <c r="C8502" i="11"/>
  <c r="D8502" i="11"/>
  <c r="E8502" i="11"/>
  <c r="F8502" i="11"/>
  <c r="G8502" i="11"/>
  <c r="H8502" i="11"/>
  <c r="A8503" i="11"/>
  <c r="B8503" i="11"/>
  <c r="C8503" i="11"/>
  <c r="D8503" i="11"/>
  <c r="E8503" i="11"/>
  <c r="F8503" i="11"/>
  <c r="G8503" i="11"/>
  <c r="H8503" i="11"/>
  <c r="A8504" i="11"/>
  <c r="B8504" i="11"/>
  <c r="C8504" i="11"/>
  <c r="D8504" i="11"/>
  <c r="E8504" i="11"/>
  <c r="F8504" i="11"/>
  <c r="G8504" i="11"/>
  <c r="H8504" i="11"/>
  <c r="A8505" i="11"/>
  <c r="B8505" i="11"/>
  <c r="C8505" i="11"/>
  <c r="D8505" i="11"/>
  <c r="E8505" i="11"/>
  <c r="F8505" i="11"/>
  <c r="G8505" i="11"/>
  <c r="H8505" i="11"/>
  <c r="A8506" i="11"/>
  <c r="B8506" i="11"/>
  <c r="C8506" i="11"/>
  <c r="D8506" i="11"/>
  <c r="E8506" i="11"/>
  <c r="F8506" i="11"/>
  <c r="G8506" i="11"/>
  <c r="H8506" i="11"/>
  <c r="A8507" i="11"/>
  <c r="B8507" i="11"/>
  <c r="C8507" i="11"/>
  <c r="D8507" i="11"/>
  <c r="E8507" i="11"/>
  <c r="F8507" i="11"/>
  <c r="G8507" i="11"/>
  <c r="H8507" i="11"/>
  <c r="A8508" i="11"/>
  <c r="B8508" i="11"/>
  <c r="C8508" i="11"/>
  <c r="D8508" i="11"/>
  <c r="E8508" i="11"/>
  <c r="F8508" i="11"/>
  <c r="G8508" i="11"/>
  <c r="H8508" i="11"/>
  <c r="A8509" i="11"/>
  <c r="B8509" i="11"/>
  <c r="C8509" i="11"/>
  <c r="D8509" i="11"/>
  <c r="E8509" i="11"/>
  <c r="F8509" i="11"/>
  <c r="G8509" i="11"/>
  <c r="H8509" i="11"/>
  <c r="A8510" i="11"/>
  <c r="B8510" i="11"/>
  <c r="C8510" i="11"/>
  <c r="D8510" i="11"/>
  <c r="E8510" i="11"/>
  <c r="F8510" i="11"/>
  <c r="G8510" i="11"/>
  <c r="H8510" i="11"/>
  <c r="A8511" i="11"/>
  <c r="B8511" i="11"/>
  <c r="C8511" i="11"/>
  <c r="D8511" i="11"/>
  <c r="E8511" i="11"/>
  <c r="F8511" i="11"/>
  <c r="G8511" i="11"/>
  <c r="H8511" i="11"/>
  <c r="A8512" i="11"/>
  <c r="B8512" i="11"/>
  <c r="C8512" i="11"/>
  <c r="D8512" i="11"/>
  <c r="E8512" i="11"/>
  <c r="F8512" i="11"/>
  <c r="G8512" i="11"/>
  <c r="H8512" i="11"/>
  <c r="A8513" i="11"/>
  <c r="B8513" i="11"/>
  <c r="C8513" i="11"/>
  <c r="D8513" i="11"/>
  <c r="E8513" i="11"/>
  <c r="F8513" i="11"/>
  <c r="G8513" i="11"/>
  <c r="H8513" i="11"/>
  <c r="A8514" i="11"/>
  <c r="B8514" i="11"/>
  <c r="C8514" i="11"/>
  <c r="D8514" i="11"/>
  <c r="E8514" i="11"/>
  <c r="F8514" i="11"/>
  <c r="G8514" i="11"/>
  <c r="H8514" i="11"/>
  <c r="A8515" i="11"/>
  <c r="B8515" i="11"/>
  <c r="C8515" i="11"/>
  <c r="D8515" i="11"/>
  <c r="E8515" i="11"/>
  <c r="F8515" i="11"/>
  <c r="G8515" i="11"/>
  <c r="H8515" i="11"/>
  <c r="A8516" i="11"/>
  <c r="B8516" i="11"/>
  <c r="C8516" i="11"/>
  <c r="D8516" i="11"/>
  <c r="E8516" i="11"/>
  <c r="F8516" i="11"/>
  <c r="G8516" i="11"/>
  <c r="H8516" i="11"/>
  <c r="A8517" i="11"/>
  <c r="B8517" i="11"/>
  <c r="C8517" i="11"/>
  <c r="D8517" i="11"/>
  <c r="E8517" i="11"/>
  <c r="F8517" i="11"/>
  <c r="G8517" i="11"/>
  <c r="H8517" i="11"/>
  <c r="A8518" i="11"/>
  <c r="B8518" i="11"/>
  <c r="C8518" i="11"/>
  <c r="D8518" i="11"/>
  <c r="E8518" i="11"/>
  <c r="F8518" i="11"/>
  <c r="G8518" i="11"/>
  <c r="H8518" i="11"/>
  <c r="A8519" i="11"/>
  <c r="B8519" i="11"/>
  <c r="C8519" i="11"/>
  <c r="D8519" i="11"/>
  <c r="E8519" i="11"/>
  <c r="F8519" i="11"/>
  <c r="G8519" i="11"/>
  <c r="H8519" i="11"/>
  <c r="A8520" i="11"/>
  <c r="B8520" i="11"/>
  <c r="C8520" i="11"/>
  <c r="D8520" i="11"/>
  <c r="E8520" i="11"/>
  <c r="F8520" i="11"/>
  <c r="G8520" i="11"/>
  <c r="H8520" i="11"/>
  <c r="A8521" i="11"/>
  <c r="B8521" i="11"/>
  <c r="C8521" i="11"/>
  <c r="D8521" i="11"/>
  <c r="E8521" i="11"/>
  <c r="F8521" i="11"/>
  <c r="G8521" i="11"/>
  <c r="H8521" i="11"/>
  <c r="A8522" i="11"/>
  <c r="B8522" i="11"/>
  <c r="C8522" i="11"/>
  <c r="D8522" i="11"/>
  <c r="E8522" i="11"/>
  <c r="F8522" i="11"/>
  <c r="G8522" i="11"/>
  <c r="H8522" i="11"/>
  <c r="A8523" i="11"/>
  <c r="B8523" i="11"/>
  <c r="C8523" i="11"/>
  <c r="D8523" i="11"/>
  <c r="E8523" i="11"/>
  <c r="F8523" i="11"/>
  <c r="G8523" i="11"/>
  <c r="H8523" i="11"/>
  <c r="A8524" i="11"/>
  <c r="B8524" i="11"/>
  <c r="C8524" i="11"/>
  <c r="D8524" i="11"/>
  <c r="E8524" i="11"/>
  <c r="F8524" i="11"/>
  <c r="G8524" i="11"/>
  <c r="H8524" i="11"/>
  <c r="A8525" i="11"/>
  <c r="B8525" i="11"/>
  <c r="C8525" i="11"/>
  <c r="D8525" i="11"/>
  <c r="E8525" i="11"/>
  <c r="F8525" i="11"/>
  <c r="G8525" i="11"/>
  <c r="H8525" i="11"/>
  <c r="A8526" i="11"/>
  <c r="B8526" i="11"/>
  <c r="C8526" i="11"/>
  <c r="D8526" i="11"/>
  <c r="E8526" i="11"/>
  <c r="F8526" i="11"/>
  <c r="G8526" i="11"/>
  <c r="H8526" i="11"/>
  <c r="A8527" i="11"/>
  <c r="B8527" i="11"/>
  <c r="C8527" i="11"/>
  <c r="D8527" i="11"/>
  <c r="E8527" i="11"/>
  <c r="F8527" i="11"/>
  <c r="G8527" i="11"/>
  <c r="H8527" i="11"/>
  <c r="A8528" i="11"/>
  <c r="B8528" i="11"/>
  <c r="C8528" i="11"/>
  <c r="D8528" i="11"/>
  <c r="E8528" i="11"/>
  <c r="F8528" i="11"/>
  <c r="G8528" i="11"/>
  <c r="H8528" i="11"/>
  <c r="A8529" i="11"/>
  <c r="B8529" i="11"/>
  <c r="C8529" i="11"/>
  <c r="D8529" i="11"/>
  <c r="E8529" i="11"/>
  <c r="F8529" i="11"/>
  <c r="G8529" i="11"/>
  <c r="H8529" i="11"/>
  <c r="A8530" i="11"/>
  <c r="B8530" i="11"/>
  <c r="C8530" i="11"/>
  <c r="D8530" i="11"/>
  <c r="E8530" i="11"/>
  <c r="F8530" i="11"/>
  <c r="G8530" i="11"/>
  <c r="H8530" i="11"/>
  <c r="A8531" i="11"/>
  <c r="B8531" i="11"/>
  <c r="C8531" i="11"/>
  <c r="D8531" i="11"/>
  <c r="E8531" i="11"/>
  <c r="F8531" i="11"/>
  <c r="G8531" i="11"/>
  <c r="H8531" i="11"/>
  <c r="A8532" i="11"/>
  <c r="B8532" i="11"/>
  <c r="C8532" i="11"/>
  <c r="D8532" i="11"/>
  <c r="E8532" i="11"/>
  <c r="F8532" i="11"/>
  <c r="G8532" i="11"/>
  <c r="H8532" i="11"/>
  <c r="A8533" i="11"/>
  <c r="B8533" i="11"/>
  <c r="C8533" i="11"/>
  <c r="D8533" i="11"/>
  <c r="E8533" i="11"/>
  <c r="F8533" i="11"/>
  <c r="G8533" i="11"/>
  <c r="H8533" i="11"/>
  <c r="A8534" i="11"/>
  <c r="B8534" i="11"/>
  <c r="C8534" i="11"/>
  <c r="D8534" i="11"/>
  <c r="E8534" i="11"/>
  <c r="F8534" i="11"/>
  <c r="G8534" i="11"/>
  <c r="H8534" i="11"/>
  <c r="A8535" i="11"/>
  <c r="B8535" i="11"/>
  <c r="C8535" i="11"/>
  <c r="D8535" i="11"/>
  <c r="E8535" i="11"/>
  <c r="F8535" i="11"/>
  <c r="G8535" i="11"/>
  <c r="H8535" i="11"/>
  <c r="A8536" i="11"/>
  <c r="B8536" i="11"/>
  <c r="C8536" i="11"/>
  <c r="D8536" i="11"/>
  <c r="E8536" i="11"/>
  <c r="F8536" i="11"/>
  <c r="G8536" i="11"/>
  <c r="H8536" i="11"/>
  <c r="A8537" i="11"/>
  <c r="B8537" i="11"/>
  <c r="C8537" i="11"/>
  <c r="D8537" i="11"/>
  <c r="E8537" i="11"/>
  <c r="F8537" i="11"/>
  <c r="G8537" i="11"/>
  <c r="H8537" i="11"/>
  <c r="A8538" i="11"/>
  <c r="B8538" i="11"/>
  <c r="C8538" i="11"/>
  <c r="D8538" i="11"/>
  <c r="E8538" i="11"/>
  <c r="F8538" i="11"/>
  <c r="G8538" i="11"/>
  <c r="H8538" i="11"/>
  <c r="A8539" i="11"/>
  <c r="B8539" i="11"/>
  <c r="C8539" i="11"/>
  <c r="D8539" i="11"/>
  <c r="E8539" i="11"/>
  <c r="F8539" i="11"/>
  <c r="G8539" i="11"/>
  <c r="H8539" i="11"/>
  <c r="A8540" i="11"/>
  <c r="B8540" i="11"/>
  <c r="C8540" i="11"/>
  <c r="D8540" i="11"/>
  <c r="E8540" i="11"/>
  <c r="F8540" i="11"/>
  <c r="G8540" i="11"/>
  <c r="H8540" i="11"/>
  <c r="A8541" i="11"/>
  <c r="B8541" i="11"/>
  <c r="C8541" i="11"/>
  <c r="D8541" i="11"/>
  <c r="E8541" i="11"/>
  <c r="F8541" i="11"/>
  <c r="G8541" i="11"/>
  <c r="H8541" i="11"/>
  <c r="A8542" i="11"/>
  <c r="B8542" i="11"/>
  <c r="C8542" i="11"/>
  <c r="D8542" i="11"/>
  <c r="E8542" i="11"/>
  <c r="F8542" i="11"/>
  <c r="G8542" i="11"/>
  <c r="H8542" i="11"/>
  <c r="A8543" i="11"/>
  <c r="B8543" i="11"/>
  <c r="C8543" i="11"/>
  <c r="D8543" i="11"/>
  <c r="E8543" i="11"/>
  <c r="F8543" i="11"/>
  <c r="G8543" i="11"/>
  <c r="H8543" i="11"/>
  <c r="A8544" i="11"/>
  <c r="B8544" i="11"/>
  <c r="C8544" i="11"/>
  <c r="D8544" i="11"/>
  <c r="E8544" i="11"/>
  <c r="F8544" i="11"/>
  <c r="G8544" i="11"/>
  <c r="H8544" i="11"/>
  <c r="A8545" i="11"/>
  <c r="B8545" i="11"/>
  <c r="C8545" i="11"/>
  <c r="D8545" i="11"/>
  <c r="E8545" i="11"/>
  <c r="F8545" i="11"/>
  <c r="G8545" i="11"/>
  <c r="H8545" i="11"/>
  <c r="A8546" i="11"/>
  <c r="B8546" i="11"/>
  <c r="C8546" i="11"/>
  <c r="D8546" i="11"/>
  <c r="E8546" i="11"/>
  <c r="F8546" i="11"/>
  <c r="G8546" i="11"/>
  <c r="H8546" i="11"/>
  <c r="A8547" i="11"/>
  <c r="B8547" i="11"/>
  <c r="C8547" i="11"/>
  <c r="D8547" i="11"/>
  <c r="E8547" i="11"/>
  <c r="F8547" i="11"/>
  <c r="G8547" i="11"/>
  <c r="H8547" i="11"/>
  <c r="A8548" i="11"/>
  <c r="B8548" i="11"/>
  <c r="C8548" i="11"/>
  <c r="D8548" i="11"/>
  <c r="E8548" i="11"/>
  <c r="F8548" i="11"/>
  <c r="G8548" i="11"/>
  <c r="H8548" i="11"/>
  <c r="A8549" i="11"/>
  <c r="B8549" i="11"/>
  <c r="C8549" i="11"/>
  <c r="D8549" i="11"/>
  <c r="E8549" i="11"/>
  <c r="F8549" i="11"/>
  <c r="G8549" i="11"/>
  <c r="H8549" i="11"/>
  <c r="A8550" i="11"/>
  <c r="B8550" i="11"/>
  <c r="C8550" i="11"/>
  <c r="D8550" i="11"/>
  <c r="E8550" i="11"/>
  <c r="F8550" i="11"/>
  <c r="G8550" i="11"/>
  <c r="H8550" i="11"/>
  <c r="A8551" i="11"/>
  <c r="B8551" i="11"/>
  <c r="C8551" i="11"/>
  <c r="D8551" i="11"/>
  <c r="E8551" i="11"/>
  <c r="F8551" i="11"/>
  <c r="G8551" i="11"/>
  <c r="H8551" i="11"/>
  <c r="A8552" i="11"/>
  <c r="B8552" i="11"/>
  <c r="C8552" i="11"/>
  <c r="D8552" i="11"/>
  <c r="E8552" i="11"/>
  <c r="F8552" i="11"/>
  <c r="G8552" i="11"/>
  <c r="H8552" i="11"/>
  <c r="A8553" i="11"/>
  <c r="B8553" i="11"/>
  <c r="C8553" i="11"/>
  <c r="D8553" i="11"/>
  <c r="E8553" i="11"/>
  <c r="F8553" i="11"/>
  <c r="G8553" i="11"/>
  <c r="H8553" i="11"/>
  <c r="A8554" i="11"/>
  <c r="B8554" i="11"/>
  <c r="C8554" i="11"/>
  <c r="D8554" i="11"/>
  <c r="E8554" i="11"/>
  <c r="F8554" i="11"/>
  <c r="G8554" i="11"/>
  <c r="H8554" i="11"/>
  <c r="A8555" i="11"/>
  <c r="B8555" i="11"/>
  <c r="C8555" i="11"/>
  <c r="D8555" i="11"/>
  <c r="E8555" i="11"/>
  <c r="F8555" i="11"/>
  <c r="G8555" i="11"/>
  <c r="H8555" i="11"/>
  <c r="A8556" i="11"/>
  <c r="B8556" i="11"/>
  <c r="C8556" i="11"/>
  <c r="D8556" i="11"/>
  <c r="E8556" i="11"/>
  <c r="F8556" i="11"/>
  <c r="G8556" i="11"/>
  <c r="H8556" i="11"/>
  <c r="A8557" i="11"/>
  <c r="B8557" i="11"/>
  <c r="C8557" i="11"/>
  <c r="D8557" i="11"/>
  <c r="E8557" i="11"/>
  <c r="F8557" i="11"/>
  <c r="G8557" i="11"/>
  <c r="H8557" i="11"/>
  <c r="A8558" i="11"/>
  <c r="B8558" i="11"/>
  <c r="C8558" i="11"/>
  <c r="D8558" i="11"/>
  <c r="E8558" i="11"/>
  <c r="F8558" i="11"/>
  <c r="G8558" i="11"/>
  <c r="H8558" i="11"/>
  <c r="A8559" i="11"/>
  <c r="B8559" i="11"/>
  <c r="C8559" i="11"/>
  <c r="D8559" i="11"/>
  <c r="E8559" i="11"/>
  <c r="F8559" i="11"/>
  <c r="G8559" i="11"/>
  <c r="H8559" i="11"/>
  <c r="A8560" i="11"/>
  <c r="B8560" i="11"/>
  <c r="C8560" i="11"/>
  <c r="D8560" i="11"/>
  <c r="E8560" i="11"/>
  <c r="F8560" i="11"/>
  <c r="G8560" i="11"/>
  <c r="H8560" i="11"/>
  <c r="A8561" i="11"/>
  <c r="B8561" i="11"/>
  <c r="C8561" i="11"/>
  <c r="D8561" i="11"/>
  <c r="E8561" i="11"/>
  <c r="F8561" i="11"/>
  <c r="G8561" i="11"/>
  <c r="H8561" i="11"/>
  <c r="A8562" i="11"/>
  <c r="B8562" i="11"/>
  <c r="C8562" i="11"/>
  <c r="D8562" i="11"/>
  <c r="E8562" i="11"/>
  <c r="F8562" i="11"/>
  <c r="G8562" i="11"/>
  <c r="H8562" i="11"/>
  <c r="A8563" i="11"/>
  <c r="B8563" i="11"/>
  <c r="C8563" i="11"/>
  <c r="D8563" i="11"/>
  <c r="E8563" i="11"/>
  <c r="F8563" i="11"/>
  <c r="G8563" i="11"/>
  <c r="H8563" i="11"/>
  <c r="A8564" i="11"/>
  <c r="B8564" i="11"/>
  <c r="C8564" i="11"/>
  <c r="D8564" i="11"/>
  <c r="E8564" i="11"/>
  <c r="F8564" i="11"/>
  <c r="G8564" i="11"/>
  <c r="H8564" i="11"/>
  <c r="A8565" i="11"/>
  <c r="B8565" i="11"/>
  <c r="C8565" i="11"/>
  <c r="D8565" i="11"/>
  <c r="E8565" i="11"/>
  <c r="F8565" i="11"/>
  <c r="G8565" i="11"/>
  <c r="H8565" i="11"/>
  <c r="A8566" i="11"/>
  <c r="B8566" i="11"/>
  <c r="C8566" i="11"/>
  <c r="D8566" i="11"/>
  <c r="E8566" i="11"/>
  <c r="F8566" i="11"/>
  <c r="G8566" i="11"/>
  <c r="H8566" i="11"/>
  <c r="A8567" i="11"/>
  <c r="B8567" i="11"/>
  <c r="C8567" i="11"/>
  <c r="D8567" i="11"/>
  <c r="E8567" i="11"/>
  <c r="F8567" i="11"/>
  <c r="G8567" i="11"/>
  <c r="H8567" i="11"/>
  <c r="A8568" i="11"/>
  <c r="B8568" i="11"/>
  <c r="C8568" i="11"/>
  <c r="D8568" i="11"/>
  <c r="E8568" i="11"/>
  <c r="F8568" i="11"/>
  <c r="G8568" i="11"/>
  <c r="H8568" i="11"/>
  <c r="A8569" i="11"/>
  <c r="B8569" i="11"/>
  <c r="C8569" i="11"/>
  <c r="D8569" i="11"/>
  <c r="E8569" i="11"/>
  <c r="F8569" i="11"/>
  <c r="G8569" i="11"/>
  <c r="H8569" i="11"/>
  <c r="A8570" i="11"/>
  <c r="B8570" i="11"/>
  <c r="C8570" i="11"/>
  <c r="D8570" i="11"/>
  <c r="E8570" i="11"/>
  <c r="F8570" i="11"/>
  <c r="G8570" i="11"/>
  <c r="H8570" i="11"/>
  <c r="A8571" i="11"/>
  <c r="B8571" i="11"/>
  <c r="C8571" i="11"/>
  <c r="D8571" i="11"/>
  <c r="E8571" i="11"/>
  <c r="F8571" i="11"/>
  <c r="G8571" i="11"/>
  <c r="H8571" i="11"/>
  <c r="A8572" i="11"/>
  <c r="B8572" i="11"/>
  <c r="C8572" i="11"/>
  <c r="D8572" i="11"/>
  <c r="E8572" i="11"/>
  <c r="F8572" i="11"/>
  <c r="G8572" i="11"/>
  <c r="H8572" i="11"/>
  <c r="A8573" i="11"/>
  <c r="B8573" i="11"/>
  <c r="C8573" i="11"/>
  <c r="D8573" i="11"/>
  <c r="E8573" i="11"/>
  <c r="F8573" i="11"/>
  <c r="G8573" i="11"/>
  <c r="H8573" i="11"/>
  <c r="A8574" i="11"/>
  <c r="B8574" i="11"/>
  <c r="C8574" i="11"/>
  <c r="D8574" i="11"/>
  <c r="E8574" i="11"/>
  <c r="F8574" i="11"/>
  <c r="G8574" i="11"/>
  <c r="H8574" i="11"/>
  <c r="A8575" i="11"/>
  <c r="B8575" i="11"/>
  <c r="C8575" i="11"/>
  <c r="D8575" i="11"/>
  <c r="E8575" i="11"/>
  <c r="F8575" i="11"/>
  <c r="G8575" i="11"/>
  <c r="H8575" i="11"/>
  <c r="A8576" i="11"/>
  <c r="B8576" i="11"/>
  <c r="C8576" i="11"/>
  <c r="D8576" i="11"/>
  <c r="E8576" i="11"/>
  <c r="F8576" i="11"/>
  <c r="G8576" i="11"/>
  <c r="H8576" i="11"/>
  <c r="A8577" i="11"/>
  <c r="B8577" i="11"/>
  <c r="C8577" i="11"/>
  <c r="D8577" i="11"/>
  <c r="E8577" i="11"/>
  <c r="F8577" i="11"/>
  <c r="G8577" i="11"/>
  <c r="H8577" i="11"/>
  <c r="A8578" i="11"/>
  <c r="B8578" i="11"/>
  <c r="C8578" i="11"/>
  <c r="D8578" i="11"/>
  <c r="E8578" i="11"/>
  <c r="F8578" i="11"/>
  <c r="G8578" i="11"/>
  <c r="H8578" i="11"/>
  <c r="A8579" i="11"/>
  <c r="B8579" i="11"/>
  <c r="C8579" i="11"/>
  <c r="D8579" i="11"/>
  <c r="E8579" i="11"/>
  <c r="F8579" i="11"/>
  <c r="G8579" i="11"/>
  <c r="H8579" i="11"/>
  <c r="A8580" i="11"/>
  <c r="B8580" i="11"/>
  <c r="C8580" i="11"/>
  <c r="D8580" i="11"/>
  <c r="E8580" i="11"/>
  <c r="F8580" i="11"/>
  <c r="G8580" i="11"/>
  <c r="H8580" i="11"/>
  <c r="A8581" i="11"/>
  <c r="B8581" i="11"/>
  <c r="C8581" i="11"/>
  <c r="D8581" i="11"/>
  <c r="E8581" i="11"/>
  <c r="F8581" i="11"/>
  <c r="G8581" i="11"/>
  <c r="H8581" i="11"/>
  <c r="A8582" i="11"/>
  <c r="B8582" i="11"/>
  <c r="C8582" i="11"/>
  <c r="D8582" i="11"/>
  <c r="E8582" i="11"/>
  <c r="F8582" i="11"/>
  <c r="G8582" i="11"/>
  <c r="H8582" i="11"/>
  <c r="A8583" i="11"/>
  <c r="B8583" i="11"/>
  <c r="C8583" i="11"/>
  <c r="D8583" i="11"/>
  <c r="E8583" i="11"/>
  <c r="F8583" i="11"/>
  <c r="G8583" i="11"/>
  <c r="H8583" i="11"/>
  <c r="A8584" i="11"/>
  <c r="B8584" i="11"/>
  <c r="C8584" i="11"/>
  <c r="D8584" i="11"/>
  <c r="E8584" i="11"/>
  <c r="F8584" i="11"/>
  <c r="G8584" i="11"/>
  <c r="H8584" i="11"/>
  <c r="A8585" i="11"/>
  <c r="B8585" i="11"/>
  <c r="C8585" i="11"/>
  <c r="D8585" i="11"/>
  <c r="E8585" i="11"/>
  <c r="F8585" i="11"/>
  <c r="G8585" i="11"/>
  <c r="H8585" i="11"/>
  <c r="A8586" i="11"/>
  <c r="B8586" i="11"/>
  <c r="C8586" i="11"/>
  <c r="D8586" i="11"/>
  <c r="E8586" i="11"/>
  <c r="F8586" i="11"/>
  <c r="G8586" i="11"/>
  <c r="H8586" i="11"/>
  <c r="A8587" i="11"/>
  <c r="B8587" i="11"/>
  <c r="C8587" i="11"/>
  <c r="D8587" i="11"/>
  <c r="E8587" i="11"/>
  <c r="F8587" i="11"/>
  <c r="G8587" i="11"/>
  <c r="H8587" i="11"/>
  <c r="A8588" i="11"/>
  <c r="B8588" i="11"/>
  <c r="C8588" i="11"/>
  <c r="D8588" i="11"/>
  <c r="E8588" i="11"/>
  <c r="F8588" i="11"/>
  <c r="G8588" i="11"/>
  <c r="H8588" i="11"/>
  <c r="A8589" i="11"/>
  <c r="B8589" i="11"/>
  <c r="C8589" i="11"/>
  <c r="D8589" i="11"/>
  <c r="E8589" i="11"/>
  <c r="F8589" i="11"/>
  <c r="G8589" i="11"/>
  <c r="H8589" i="11"/>
  <c r="A8590" i="11"/>
  <c r="B8590" i="11"/>
  <c r="C8590" i="11"/>
  <c r="D8590" i="11"/>
  <c r="E8590" i="11"/>
  <c r="F8590" i="11"/>
  <c r="G8590" i="11"/>
  <c r="H8590" i="11"/>
  <c r="A8591" i="11"/>
  <c r="B8591" i="11"/>
  <c r="C8591" i="11"/>
  <c r="D8591" i="11"/>
  <c r="E8591" i="11"/>
  <c r="F8591" i="11"/>
  <c r="G8591" i="11"/>
  <c r="H8591" i="11"/>
  <c r="A8592" i="11"/>
  <c r="B8592" i="11"/>
  <c r="C8592" i="11"/>
  <c r="D8592" i="11"/>
  <c r="E8592" i="11"/>
  <c r="F8592" i="11"/>
  <c r="G8592" i="11"/>
  <c r="H8592" i="11"/>
  <c r="A8593" i="11"/>
  <c r="B8593" i="11"/>
  <c r="C8593" i="11"/>
  <c r="D8593" i="11"/>
  <c r="E8593" i="11"/>
  <c r="F8593" i="11"/>
  <c r="G8593" i="11"/>
  <c r="H8593" i="11"/>
  <c r="A8594" i="11"/>
  <c r="B8594" i="11"/>
  <c r="C8594" i="11"/>
  <c r="D8594" i="11"/>
  <c r="E8594" i="11"/>
  <c r="F8594" i="11"/>
  <c r="G8594" i="11"/>
  <c r="H8594" i="11"/>
  <c r="A8595" i="11"/>
  <c r="B8595" i="11"/>
  <c r="C8595" i="11"/>
  <c r="D8595" i="11"/>
  <c r="E8595" i="11"/>
  <c r="F8595" i="11"/>
  <c r="G8595" i="11"/>
  <c r="H8595" i="11"/>
  <c r="A8596" i="11"/>
  <c r="B8596" i="11"/>
  <c r="C8596" i="11"/>
  <c r="D8596" i="11"/>
  <c r="E8596" i="11"/>
  <c r="F8596" i="11"/>
  <c r="G8596" i="11"/>
  <c r="H8596" i="11"/>
  <c r="A8597" i="11"/>
  <c r="B8597" i="11"/>
  <c r="C8597" i="11"/>
  <c r="D8597" i="11"/>
  <c r="E8597" i="11"/>
  <c r="F8597" i="11"/>
  <c r="G8597" i="11"/>
  <c r="H8597" i="11"/>
  <c r="A8598" i="11"/>
  <c r="B8598" i="11"/>
  <c r="C8598" i="11"/>
  <c r="D8598" i="11"/>
  <c r="E8598" i="11"/>
  <c r="F8598" i="11"/>
  <c r="G8598" i="11"/>
  <c r="H8598" i="11"/>
  <c r="A8599" i="11"/>
  <c r="B8599" i="11"/>
  <c r="C8599" i="11"/>
  <c r="D8599" i="11"/>
  <c r="E8599" i="11"/>
  <c r="F8599" i="11"/>
  <c r="G8599" i="11"/>
  <c r="H8599" i="11"/>
  <c r="A8600" i="11"/>
  <c r="B8600" i="11"/>
  <c r="C8600" i="11"/>
  <c r="D8600" i="11"/>
  <c r="E8600" i="11"/>
  <c r="F8600" i="11"/>
  <c r="G8600" i="11"/>
  <c r="H8600" i="11"/>
  <c r="A8601" i="11"/>
  <c r="B8601" i="11"/>
  <c r="C8601" i="11"/>
  <c r="D8601" i="11"/>
  <c r="E8601" i="11"/>
  <c r="F8601" i="11"/>
  <c r="G8601" i="11"/>
  <c r="H8601" i="11"/>
  <c r="A8602" i="11"/>
  <c r="B8602" i="11"/>
  <c r="C8602" i="11"/>
  <c r="D8602" i="11"/>
  <c r="E8602" i="11"/>
  <c r="F8602" i="11"/>
  <c r="G8602" i="11"/>
  <c r="H8602" i="11"/>
  <c r="A8603" i="11"/>
  <c r="B8603" i="11"/>
  <c r="C8603" i="11"/>
  <c r="D8603" i="11"/>
  <c r="E8603" i="11"/>
  <c r="F8603" i="11"/>
  <c r="G8603" i="11"/>
  <c r="H8603" i="11"/>
  <c r="A8604" i="11"/>
  <c r="B8604" i="11"/>
  <c r="C8604" i="11"/>
  <c r="D8604" i="11"/>
  <c r="E8604" i="11"/>
  <c r="F8604" i="11"/>
  <c r="G8604" i="11"/>
  <c r="H8604" i="11"/>
  <c r="A8605" i="11"/>
  <c r="B8605" i="11"/>
  <c r="C8605" i="11"/>
  <c r="D8605" i="11"/>
  <c r="E8605" i="11"/>
  <c r="F8605" i="11"/>
  <c r="G8605" i="11"/>
  <c r="H8605" i="11"/>
  <c r="A8606" i="11"/>
  <c r="B8606" i="11"/>
  <c r="C8606" i="11"/>
  <c r="D8606" i="11"/>
  <c r="E8606" i="11"/>
  <c r="F8606" i="11"/>
  <c r="G8606" i="11"/>
  <c r="H8606" i="11"/>
  <c r="A8607" i="11"/>
  <c r="B8607" i="11"/>
  <c r="C8607" i="11"/>
  <c r="D8607" i="11"/>
  <c r="E8607" i="11"/>
  <c r="F8607" i="11"/>
  <c r="G8607" i="11"/>
  <c r="H8607" i="11"/>
  <c r="A8608" i="11"/>
  <c r="B8608" i="11"/>
  <c r="C8608" i="11"/>
  <c r="D8608" i="11"/>
  <c r="E8608" i="11"/>
  <c r="F8608" i="11"/>
  <c r="G8608" i="11"/>
  <c r="H8608" i="11"/>
  <c r="A8609" i="11"/>
  <c r="B8609" i="11"/>
  <c r="C8609" i="11"/>
  <c r="D8609" i="11"/>
  <c r="E8609" i="11"/>
  <c r="F8609" i="11"/>
  <c r="G8609" i="11"/>
  <c r="H8609" i="11"/>
  <c r="A8610" i="11"/>
  <c r="B8610" i="11"/>
  <c r="C8610" i="11"/>
  <c r="D8610" i="11"/>
  <c r="E8610" i="11"/>
  <c r="F8610" i="11"/>
  <c r="G8610" i="11"/>
  <c r="H8610" i="11"/>
  <c r="A8611" i="11"/>
  <c r="B8611" i="11"/>
  <c r="C8611" i="11"/>
  <c r="D8611" i="11"/>
  <c r="E8611" i="11"/>
  <c r="F8611" i="11"/>
  <c r="G8611" i="11"/>
  <c r="H8611" i="11"/>
  <c r="A8612" i="11"/>
  <c r="B8612" i="11"/>
  <c r="C8612" i="11"/>
  <c r="D8612" i="11"/>
  <c r="E8612" i="11"/>
  <c r="F8612" i="11"/>
  <c r="G8612" i="11"/>
  <c r="H8612" i="11"/>
  <c r="A8613" i="11"/>
  <c r="B8613" i="11"/>
  <c r="C8613" i="11"/>
  <c r="D8613" i="11"/>
  <c r="E8613" i="11"/>
  <c r="F8613" i="11"/>
  <c r="G8613" i="11"/>
  <c r="H8613" i="11"/>
  <c r="A8614" i="11"/>
  <c r="B8614" i="11"/>
  <c r="C8614" i="11"/>
  <c r="D8614" i="11"/>
  <c r="E8614" i="11"/>
  <c r="F8614" i="11"/>
  <c r="G8614" i="11"/>
  <c r="H8614" i="11"/>
  <c r="A8615" i="11"/>
  <c r="B8615" i="11"/>
  <c r="C8615" i="11"/>
  <c r="D8615" i="11"/>
  <c r="E8615" i="11"/>
  <c r="F8615" i="11"/>
  <c r="G8615" i="11"/>
  <c r="H8615" i="11"/>
  <c r="A8616" i="11"/>
  <c r="B8616" i="11"/>
  <c r="C8616" i="11"/>
  <c r="D8616" i="11"/>
  <c r="E8616" i="11"/>
  <c r="F8616" i="11"/>
  <c r="G8616" i="11"/>
  <c r="H8616" i="11"/>
  <c r="A8617" i="11"/>
  <c r="B8617" i="11"/>
  <c r="C8617" i="11"/>
  <c r="D8617" i="11"/>
  <c r="E8617" i="11"/>
  <c r="F8617" i="11"/>
  <c r="G8617" i="11"/>
  <c r="H8617" i="11"/>
  <c r="A8618" i="11"/>
  <c r="B8618" i="11"/>
  <c r="C8618" i="11"/>
  <c r="D8618" i="11"/>
  <c r="E8618" i="11"/>
  <c r="F8618" i="11"/>
  <c r="G8618" i="11"/>
  <c r="H8618" i="11"/>
  <c r="A8619" i="11"/>
  <c r="B8619" i="11"/>
  <c r="C8619" i="11"/>
  <c r="D8619" i="11"/>
  <c r="E8619" i="11"/>
  <c r="F8619" i="11"/>
  <c r="G8619" i="11"/>
  <c r="H8619" i="11"/>
  <c r="A8620" i="11"/>
  <c r="B8620" i="11"/>
  <c r="C8620" i="11"/>
  <c r="D8620" i="11"/>
  <c r="E8620" i="11"/>
  <c r="F8620" i="11"/>
  <c r="G8620" i="11"/>
  <c r="H8620" i="11"/>
  <c r="A8621" i="11"/>
  <c r="B8621" i="11"/>
  <c r="C8621" i="11"/>
  <c r="D8621" i="11"/>
  <c r="E8621" i="11"/>
  <c r="F8621" i="11"/>
  <c r="G8621" i="11"/>
  <c r="H8621" i="11"/>
  <c r="A8622" i="11"/>
  <c r="B8622" i="11"/>
  <c r="C8622" i="11"/>
  <c r="D8622" i="11"/>
  <c r="E8622" i="11"/>
  <c r="F8622" i="11"/>
  <c r="G8622" i="11"/>
  <c r="H8622" i="11"/>
  <c r="A8623" i="11"/>
  <c r="B8623" i="11"/>
  <c r="C8623" i="11"/>
  <c r="D8623" i="11"/>
  <c r="E8623" i="11"/>
  <c r="F8623" i="11"/>
  <c r="G8623" i="11"/>
  <c r="H8623" i="11"/>
  <c r="A8624" i="11"/>
  <c r="B8624" i="11"/>
  <c r="C8624" i="11"/>
  <c r="D8624" i="11"/>
  <c r="E8624" i="11"/>
  <c r="F8624" i="11"/>
  <c r="G8624" i="11"/>
  <c r="H8624" i="11"/>
  <c r="A8625" i="11"/>
  <c r="B8625" i="11"/>
  <c r="C8625" i="11"/>
  <c r="D8625" i="11"/>
  <c r="E8625" i="11"/>
  <c r="F8625" i="11"/>
  <c r="G8625" i="11"/>
  <c r="H8625" i="11"/>
  <c r="A8626" i="11"/>
  <c r="B8626" i="11"/>
  <c r="C8626" i="11"/>
  <c r="D8626" i="11"/>
  <c r="E8626" i="11"/>
  <c r="F8626" i="11"/>
  <c r="G8626" i="11"/>
  <c r="H8626" i="11"/>
  <c r="A8627" i="11"/>
  <c r="B8627" i="11"/>
  <c r="C8627" i="11"/>
  <c r="D8627" i="11"/>
  <c r="E8627" i="11"/>
  <c r="F8627" i="11"/>
  <c r="G8627" i="11"/>
  <c r="H8627" i="11"/>
  <c r="A8628" i="11"/>
  <c r="B8628" i="11"/>
  <c r="C8628" i="11"/>
  <c r="D8628" i="11"/>
  <c r="E8628" i="11"/>
  <c r="F8628" i="11"/>
  <c r="G8628" i="11"/>
  <c r="H8628" i="11"/>
  <c r="A8629" i="11"/>
  <c r="B8629" i="11"/>
  <c r="C8629" i="11"/>
  <c r="D8629" i="11"/>
  <c r="E8629" i="11"/>
  <c r="F8629" i="11"/>
  <c r="G8629" i="11"/>
  <c r="H8629" i="11"/>
  <c r="A8630" i="11"/>
  <c r="B8630" i="11"/>
  <c r="C8630" i="11"/>
  <c r="D8630" i="11"/>
  <c r="E8630" i="11"/>
  <c r="F8630" i="11"/>
  <c r="G8630" i="11"/>
  <c r="H8630" i="11"/>
  <c r="A8631" i="11"/>
  <c r="B8631" i="11"/>
  <c r="C8631" i="11"/>
  <c r="D8631" i="11"/>
  <c r="E8631" i="11"/>
  <c r="F8631" i="11"/>
  <c r="G8631" i="11"/>
  <c r="H8631" i="11"/>
  <c r="A8632" i="11"/>
  <c r="B8632" i="11"/>
  <c r="C8632" i="11"/>
  <c r="D8632" i="11"/>
  <c r="E8632" i="11"/>
  <c r="F8632" i="11"/>
  <c r="G8632" i="11"/>
  <c r="H8632" i="11"/>
  <c r="A8633" i="11"/>
  <c r="B8633" i="11"/>
  <c r="C8633" i="11"/>
  <c r="D8633" i="11"/>
  <c r="E8633" i="11"/>
  <c r="F8633" i="11"/>
  <c r="G8633" i="11"/>
  <c r="H8633" i="11"/>
  <c r="A8634" i="11"/>
  <c r="B8634" i="11"/>
  <c r="C8634" i="11"/>
  <c r="D8634" i="11"/>
  <c r="E8634" i="11"/>
  <c r="F8634" i="11"/>
  <c r="G8634" i="11"/>
  <c r="H8634" i="11"/>
  <c r="A8635" i="11"/>
  <c r="C8635" i="11"/>
  <c r="D8635" i="11"/>
  <c r="E8635" i="11"/>
  <c r="F8635" i="11"/>
  <c r="G8635" i="11"/>
  <c r="H8635" i="11"/>
  <c r="A8636" i="11"/>
  <c r="C8636" i="11"/>
  <c r="D8636" i="11"/>
  <c r="E8636" i="11"/>
  <c r="F8636" i="11"/>
  <c r="G8636" i="11"/>
  <c r="H8636" i="11"/>
  <c r="A8637" i="11"/>
  <c r="C8637" i="11"/>
  <c r="D8637" i="11"/>
  <c r="E8637" i="11"/>
  <c r="F8637" i="11"/>
  <c r="G8637" i="11"/>
  <c r="H8637" i="11"/>
  <c r="A8638" i="11"/>
  <c r="C8638" i="11"/>
  <c r="D8638" i="11"/>
  <c r="E8638" i="11"/>
  <c r="F8638" i="11"/>
  <c r="G8638" i="11"/>
  <c r="H8638" i="11"/>
  <c r="A8639" i="11"/>
  <c r="C8639" i="11"/>
  <c r="D8639" i="11"/>
  <c r="E8639" i="11"/>
  <c r="F8639" i="11"/>
  <c r="G8639" i="11"/>
  <c r="H8639" i="11"/>
  <c r="A8640" i="11"/>
  <c r="B8640" i="11"/>
  <c r="C8640" i="11"/>
  <c r="D8640" i="11"/>
  <c r="E8640" i="11"/>
  <c r="F8640" i="11"/>
  <c r="G8640" i="11"/>
  <c r="H8640" i="11"/>
  <c r="A8641" i="11"/>
  <c r="B8641" i="11"/>
  <c r="C8641" i="11"/>
  <c r="D8641" i="11"/>
  <c r="E8641" i="11"/>
  <c r="F8641" i="11"/>
  <c r="G8641" i="11"/>
  <c r="H8641" i="11"/>
  <c r="A8642" i="11"/>
  <c r="B8642" i="11"/>
  <c r="C8642" i="11"/>
  <c r="D8642" i="11"/>
  <c r="E8642" i="11"/>
  <c r="F8642" i="11"/>
  <c r="G8642" i="11"/>
  <c r="H8642" i="11"/>
  <c r="A8643" i="11"/>
  <c r="B8643" i="11"/>
  <c r="C8643" i="11"/>
  <c r="D8643" i="11"/>
  <c r="E8643" i="11"/>
  <c r="F8643" i="11"/>
  <c r="G8643" i="11"/>
  <c r="H8643" i="11"/>
  <c r="A8644" i="11"/>
  <c r="B8644" i="11"/>
  <c r="C8644" i="11"/>
  <c r="D8644" i="11"/>
  <c r="E8644" i="11"/>
  <c r="F8644" i="11"/>
  <c r="G8644" i="11"/>
  <c r="H8644" i="11"/>
  <c r="A8645" i="11"/>
  <c r="B8645" i="11"/>
  <c r="C8645" i="11"/>
  <c r="E8645" i="11"/>
  <c r="F8645" i="11"/>
  <c r="A8646" i="11"/>
  <c r="B8646" i="11"/>
  <c r="C8646" i="11"/>
  <c r="D8646" i="11"/>
  <c r="E8646" i="11"/>
  <c r="F8646" i="11"/>
  <c r="G8646" i="11"/>
  <c r="H8646" i="11"/>
  <c r="A8647" i="11"/>
  <c r="B8647" i="11"/>
  <c r="C8647" i="11"/>
  <c r="D8647" i="11"/>
  <c r="E8647" i="11"/>
  <c r="F8647" i="11"/>
  <c r="G8647" i="11"/>
  <c r="H8647" i="11"/>
  <c r="A8648" i="11"/>
  <c r="B8648" i="11"/>
  <c r="C8648" i="11"/>
  <c r="D8648" i="11"/>
  <c r="E8648" i="11"/>
  <c r="F8648" i="11"/>
  <c r="G8648" i="11"/>
  <c r="H8648" i="11"/>
  <c r="A8649" i="11"/>
  <c r="B8649" i="11"/>
  <c r="C8649" i="11"/>
  <c r="D8649" i="11"/>
  <c r="E8649" i="11"/>
  <c r="F8649" i="11"/>
  <c r="G8649" i="11"/>
  <c r="H8649" i="11"/>
  <c r="A8650" i="11"/>
  <c r="B8650" i="11"/>
  <c r="C8650" i="11"/>
  <c r="D8650" i="11"/>
  <c r="E8650" i="11"/>
  <c r="F8650" i="11"/>
  <c r="G8650" i="11"/>
  <c r="H8650" i="11"/>
  <c r="A8651" i="11"/>
  <c r="B8651" i="11"/>
  <c r="C8651" i="11"/>
  <c r="D8651" i="11"/>
  <c r="E8651" i="11"/>
  <c r="F8651" i="11"/>
  <c r="G8651" i="11"/>
  <c r="H8651" i="11"/>
  <c r="A8652" i="11"/>
  <c r="B8652" i="11"/>
  <c r="C8652" i="11"/>
  <c r="D8652" i="11"/>
  <c r="E8652" i="11"/>
  <c r="F8652" i="11"/>
  <c r="G8652" i="11"/>
  <c r="H8652" i="11"/>
  <c r="A8653" i="11"/>
  <c r="B8653" i="11"/>
  <c r="C8653" i="11"/>
  <c r="D8653" i="11"/>
  <c r="E8653" i="11"/>
  <c r="F8653" i="11"/>
  <c r="G8653" i="11"/>
  <c r="H8653" i="11"/>
  <c r="A8654" i="11"/>
  <c r="B8654" i="11"/>
  <c r="C8654" i="11"/>
  <c r="D8654" i="11"/>
  <c r="E8654" i="11"/>
  <c r="F8654" i="11"/>
  <c r="G8654" i="11"/>
  <c r="H8654" i="11"/>
  <c r="A8655" i="11"/>
  <c r="B8655" i="11"/>
  <c r="C8655" i="11"/>
  <c r="D8655" i="11"/>
  <c r="E8655" i="11"/>
  <c r="F8655" i="11"/>
  <c r="G8655" i="11"/>
  <c r="H8655" i="11"/>
  <c r="A8656" i="11"/>
  <c r="B8656" i="11"/>
  <c r="C8656" i="11"/>
  <c r="D8656" i="11"/>
  <c r="E8656" i="11"/>
  <c r="F8656" i="11"/>
  <c r="G8656" i="11"/>
  <c r="H8656" i="11"/>
  <c r="A8657" i="11"/>
  <c r="B8657" i="11"/>
  <c r="C8657" i="11"/>
  <c r="D8657" i="11"/>
  <c r="E8657" i="11"/>
  <c r="F8657" i="11"/>
  <c r="G8657" i="11"/>
  <c r="H8657" i="11"/>
  <c r="A8658" i="11"/>
  <c r="B8658" i="11"/>
  <c r="C8658" i="11"/>
  <c r="D8658" i="11"/>
  <c r="E8658" i="11"/>
  <c r="F8658" i="11"/>
  <c r="G8658" i="11"/>
  <c r="H8658" i="11"/>
  <c r="A8659" i="11"/>
  <c r="B8659" i="11"/>
  <c r="C8659" i="11"/>
  <c r="D8659" i="11"/>
  <c r="E8659" i="11"/>
  <c r="F8659" i="11"/>
  <c r="G8659" i="11"/>
  <c r="H8659" i="11"/>
  <c r="A8660" i="11"/>
  <c r="B8660" i="11"/>
  <c r="C8660" i="11"/>
  <c r="D8660" i="11"/>
  <c r="E8660" i="11"/>
  <c r="F8660" i="11"/>
  <c r="G8660" i="11"/>
  <c r="H8660" i="11"/>
  <c r="A8661" i="11"/>
  <c r="B8661" i="11"/>
  <c r="C8661" i="11"/>
  <c r="D8661" i="11"/>
  <c r="E8661" i="11"/>
  <c r="F8661" i="11"/>
  <c r="G8661" i="11"/>
  <c r="H8661" i="11"/>
  <c r="A8662" i="11"/>
  <c r="B8662" i="11"/>
  <c r="C8662" i="11"/>
  <c r="D8662" i="11"/>
  <c r="E8662" i="11"/>
  <c r="F8662" i="11"/>
  <c r="G8662" i="11"/>
  <c r="H8662" i="11"/>
  <c r="A8663" i="11"/>
  <c r="B8663" i="11"/>
  <c r="C8663" i="11"/>
  <c r="D8663" i="11"/>
  <c r="E8663" i="11"/>
  <c r="F8663" i="11"/>
  <c r="G8663" i="11"/>
  <c r="H8663" i="11"/>
  <c r="A8664" i="11"/>
  <c r="B8664" i="11"/>
  <c r="C8664" i="11"/>
  <c r="D8664" i="11"/>
  <c r="E8664" i="11"/>
  <c r="F8664" i="11"/>
  <c r="G8664" i="11"/>
  <c r="H8664" i="11"/>
  <c r="A8665" i="11"/>
  <c r="B8665" i="11"/>
  <c r="C8665" i="11"/>
  <c r="D8665" i="11"/>
  <c r="E8665" i="11"/>
  <c r="F8665" i="11"/>
  <c r="G8665" i="11"/>
  <c r="H8665" i="11"/>
  <c r="A8666" i="11"/>
  <c r="B8666" i="11"/>
  <c r="C8666" i="11"/>
  <c r="D8666" i="11"/>
  <c r="E8666" i="11"/>
  <c r="F8666" i="11"/>
  <c r="G8666" i="11"/>
  <c r="H8666" i="11"/>
  <c r="A8667" i="11"/>
  <c r="B8667" i="11"/>
  <c r="C8667" i="11"/>
  <c r="D8667" i="11"/>
  <c r="E8667" i="11"/>
  <c r="F8667" i="11"/>
  <c r="G8667" i="11"/>
  <c r="H8667" i="11"/>
  <c r="A8668" i="11"/>
  <c r="B8668" i="11"/>
  <c r="C8668" i="11"/>
  <c r="D8668" i="11"/>
  <c r="E8668" i="11"/>
  <c r="F8668" i="11"/>
  <c r="G8668" i="11"/>
  <c r="H8668" i="11"/>
  <c r="A8669" i="11"/>
  <c r="B8669" i="11"/>
  <c r="C8669" i="11"/>
  <c r="D8669" i="11"/>
  <c r="E8669" i="11"/>
  <c r="F8669" i="11"/>
  <c r="G8669" i="11"/>
  <c r="H8669" i="11"/>
  <c r="A8670" i="11"/>
  <c r="B8670" i="11"/>
  <c r="C8670" i="11"/>
  <c r="D8670" i="11"/>
  <c r="E8670" i="11"/>
  <c r="F8670" i="11"/>
  <c r="G8670" i="11"/>
  <c r="H8670" i="11"/>
  <c r="A8671" i="11"/>
  <c r="B8671" i="11"/>
  <c r="C8671" i="11"/>
  <c r="D8671" i="11"/>
  <c r="E8671" i="11"/>
  <c r="F8671" i="11"/>
  <c r="G8671" i="11"/>
  <c r="H8671" i="11"/>
  <c r="A8672" i="11"/>
  <c r="B8672" i="11"/>
  <c r="C8672" i="11"/>
  <c r="D8672" i="11"/>
  <c r="E8672" i="11"/>
  <c r="F8672" i="11"/>
  <c r="G8672" i="11"/>
  <c r="H8672" i="11"/>
  <c r="A8673" i="11"/>
  <c r="B8673" i="11"/>
  <c r="C8673" i="11"/>
  <c r="D8673" i="11"/>
  <c r="E8673" i="11"/>
  <c r="F8673" i="11"/>
  <c r="G8673" i="11"/>
  <c r="H8673" i="11"/>
  <c r="A8674" i="11"/>
  <c r="B8674" i="11"/>
  <c r="C8674" i="11"/>
  <c r="D8674" i="11"/>
  <c r="E8674" i="11"/>
  <c r="F8674" i="11"/>
  <c r="G8674" i="11"/>
  <c r="H8674" i="11"/>
  <c r="A8675" i="11"/>
  <c r="B8675" i="11"/>
  <c r="C8675" i="11"/>
  <c r="D8675" i="11"/>
  <c r="E8675" i="11"/>
  <c r="F8675" i="11"/>
  <c r="G8675" i="11"/>
  <c r="H8675" i="11"/>
  <c r="A8676" i="11"/>
  <c r="B8676" i="11"/>
  <c r="C8676" i="11"/>
  <c r="D8676" i="11"/>
  <c r="E8676" i="11"/>
  <c r="F8676" i="11"/>
  <c r="G8676" i="11"/>
  <c r="H8676" i="11"/>
  <c r="A8677" i="11"/>
  <c r="B8677" i="11"/>
  <c r="C8677" i="11"/>
  <c r="D8677" i="11"/>
  <c r="E8677" i="11"/>
  <c r="F8677" i="11"/>
  <c r="G8677" i="11"/>
  <c r="H8677" i="11"/>
  <c r="A8678" i="11"/>
  <c r="B8678" i="11"/>
  <c r="C8678" i="11"/>
  <c r="D8678" i="11"/>
  <c r="E8678" i="11"/>
  <c r="F8678" i="11"/>
  <c r="G8678" i="11"/>
  <c r="H8678" i="11"/>
  <c r="A8679" i="11"/>
  <c r="B8679" i="11"/>
  <c r="C8679" i="11"/>
  <c r="D8679" i="11"/>
  <c r="E8679" i="11"/>
  <c r="F8679" i="11"/>
  <c r="G8679" i="11"/>
  <c r="H8679" i="11"/>
  <c r="A8680" i="11"/>
  <c r="B8680" i="11"/>
  <c r="C8680" i="11"/>
  <c r="D8680" i="11"/>
  <c r="E8680" i="11"/>
  <c r="F8680" i="11"/>
  <c r="G8680" i="11"/>
  <c r="H8680" i="11"/>
  <c r="A8681" i="11"/>
  <c r="B8681" i="11"/>
  <c r="C8681" i="11"/>
  <c r="D8681" i="11"/>
  <c r="E8681" i="11"/>
  <c r="F8681" i="11"/>
  <c r="G8681" i="11"/>
  <c r="H8681" i="11"/>
  <c r="A8682" i="11"/>
  <c r="B8682" i="11"/>
  <c r="C8682" i="11"/>
  <c r="D8682" i="11"/>
  <c r="E8682" i="11"/>
  <c r="F8682" i="11"/>
  <c r="G8682" i="11"/>
  <c r="H8682" i="11"/>
  <c r="A8683" i="11"/>
  <c r="B8683" i="11"/>
  <c r="C8683" i="11"/>
  <c r="D8683" i="11"/>
  <c r="E8683" i="11"/>
  <c r="F8683" i="11"/>
  <c r="G8683" i="11"/>
  <c r="H8683" i="11"/>
  <c r="A8684" i="11"/>
  <c r="B8684" i="11"/>
  <c r="C8684" i="11"/>
  <c r="D8684" i="11"/>
  <c r="E8684" i="11"/>
  <c r="F8684" i="11"/>
  <c r="G8684" i="11"/>
  <c r="H8684" i="11"/>
  <c r="A8685" i="11"/>
  <c r="B8685" i="11"/>
  <c r="C8685" i="11"/>
  <c r="D8685" i="11"/>
  <c r="E8685" i="11"/>
  <c r="F8685" i="11"/>
  <c r="G8685" i="11"/>
  <c r="H8685" i="11"/>
  <c r="A8686" i="11"/>
  <c r="B8686" i="11"/>
  <c r="C8686" i="11"/>
  <c r="D8686" i="11"/>
  <c r="E8686" i="11"/>
  <c r="F8686" i="11"/>
  <c r="G8686" i="11"/>
  <c r="H8686" i="11"/>
  <c r="A8687" i="11"/>
  <c r="B8687" i="11"/>
  <c r="C8687" i="11"/>
  <c r="D8687" i="11"/>
  <c r="E8687" i="11"/>
  <c r="F8687" i="11"/>
  <c r="G8687" i="11"/>
  <c r="H8687" i="11"/>
  <c r="A8688" i="11"/>
  <c r="B8688" i="11"/>
  <c r="C8688" i="11"/>
  <c r="D8688" i="11"/>
  <c r="E8688" i="11"/>
  <c r="F8688" i="11"/>
  <c r="G8688" i="11"/>
  <c r="H8688" i="11"/>
  <c r="A8689" i="11"/>
  <c r="B8689" i="11"/>
  <c r="C8689" i="11"/>
  <c r="D8689" i="11"/>
  <c r="E8689" i="11"/>
  <c r="F8689" i="11"/>
  <c r="G8689" i="11"/>
  <c r="H8689" i="11"/>
  <c r="A8690" i="11"/>
  <c r="B8690" i="11"/>
  <c r="C8690" i="11"/>
  <c r="D8690" i="11"/>
  <c r="E8690" i="11"/>
  <c r="F8690" i="11"/>
  <c r="G8690" i="11"/>
  <c r="H8690" i="11"/>
  <c r="A8691" i="11"/>
  <c r="B8691" i="11"/>
  <c r="C8691" i="11"/>
  <c r="D8691" i="11"/>
  <c r="E8691" i="11"/>
  <c r="F8691" i="11"/>
  <c r="G8691" i="11"/>
  <c r="H8691" i="11"/>
  <c r="A8692" i="11"/>
  <c r="B8692" i="11"/>
  <c r="C8692" i="11"/>
  <c r="D8692" i="11"/>
  <c r="E8692" i="11"/>
  <c r="F8692" i="11"/>
  <c r="G8692" i="11"/>
  <c r="H8692" i="11"/>
  <c r="A8693" i="11"/>
  <c r="B8693" i="11"/>
  <c r="C8693" i="11"/>
  <c r="D8693" i="11"/>
  <c r="E8693" i="11"/>
  <c r="F8693" i="11"/>
  <c r="G8693" i="11"/>
  <c r="H8693" i="11"/>
  <c r="A8694" i="11"/>
  <c r="B8694" i="11"/>
  <c r="C8694" i="11"/>
  <c r="D8694" i="11"/>
  <c r="E8694" i="11"/>
  <c r="F8694" i="11"/>
  <c r="G8694" i="11"/>
  <c r="H8694" i="11"/>
  <c r="A8695" i="11"/>
  <c r="B8695" i="11"/>
  <c r="C8695" i="11"/>
  <c r="D8695" i="11"/>
  <c r="E8695" i="11"/>
  <c r="F8695" i="11"/>
  <c r="G8695" i="11"/>
  <c r="H8695" i="11"/>
  <c r="A8696" i="11"/>
  <c r="B8696" i="11"/>
  <c r="C8696" i="11"/>
  <c r="D8696" i="11"/>
  <c r="E8696" i="11"/>
  <c r="F8696" i="11"/>
  <c r="G8696" i="11"/>
  <c r="H8696" i="11"/>
  <c r="A8697" i="11"/>
  <c r="B8697" i="11"/>
  <c r="C8697" i="11"/>
  <c r="D8697" i="11"/>
  <c r="E8697" i="11"/>
  <c r="F8697" i="11"/>
  <c r="G8697" i="11"/>
  <c r="H8697" i="11"/>
  <c r="A8698" i="11"/>
  <c r="B8698" i="11"/>
  <c r="C8698" i="11"/>
  <c r="D8698" i="11"/>
  <c r="E8698" i="11"/>
  <c r="F8698" i="11"/>
  <c r="G8698" i="11"/>
  <c r="H8698" i="11"/>
  <c r="A8699" i="11"/>
  <c r="B8699" i="11"/>
  <c r="C8699" i="11"/>
  <c r="D8699" i="11"/>
  <c r="E8699" i="11"/>
  <c r="F8699" i="11"/>
  <c r="G8699" i="11"/>
  <c r="H8699" i="11"/>
  <c r="A8700" i="11"/>
  <c r="B8700" i="11"/>
  <c r="C8700" i="11"/>
  <c r="D8700" i="11"/>
  <c r="E8700" i="11"/>
  <c r="F8700" i="11"/>
  <c r="G8700" i="11"/>
  <c r="H8700" i="11"/>
  <c r="A8701" i="11"/>
  <c r="B8701" i="11"/>
  <c r="C8701" i="11"/>
  <c r="D8701" i="11"/>
  <c r="E8701" i="11"/>
  <c r="F8701" i="11"/>
  <c r="G8701" i="11"/>
  <c r="H8701" i="11"/>
  <c r="A8702" i="11"/>
  <c r="B8702" i="11"/>
  <c r="C8702" i="11"/>
  <c r="D8702" i="11"/>
  <c r="E8702" i="11"/>
  <c r="F8702" i="11"/>
  <c r="G8702" i="11"/>
  <c r="H8702" i="11"/>
  <c r="A8703" i="11"/>
  <c r="B8703" i="11"/>
  <c r="C8703" i="11"/>
  <c r="D8703" i="11"/>
  <c r="E8703" i="11"/>
  <c r="F8703" i="11"/>
  <c r="G8703" i="11"/>
  <c r="H8703" i="11"/>
  <c r="A8704" i="11"/>
  <c r="B8704" i="11"/>
  <c r="C8704" i="11"/>
  <c r="D8704" i="11"/>
  <c r="E8704" i="11"/>
  <c r="F8704" i="11"/>
  <c r="G8704" i="11"/>
  <c r="H8704" i="11"/>
  <c r="A8705" i="11"/>
  <c r="B8705" i="11"/>
  <c r="C8705" i="11"/>
  <c r="D8705" i="11"/>
  <c r="E8705" i="11"/>
  <c r="F8705" i="11"/>
  <c r="G8705" i="11"/>
  <c r="H8705" i="11"/>
  <c r="A8706" i="11"/>
  <c r="B8706" i="11"/>
  <c r="C8706" i="11"/>
  <c r="D8706" i="11"/>
  <c r="E8706" i="11"/>
  <c r="F8706" i="11"/>
  <c r="G8706" i="11"/>
  <c r="H8706" i="11"/>
  <c r="A8707" i="11"/>
  <c r="B8707" i="11"/>
  <c r="C8707" i="11"/>
  <c r="D8707" i="11"/>
  <c r="E8707" i="11"/>
  <c r="F8707" i="11"/>
  <c r="G8707" i="11"/>
  <c r="H8707" i="11"/>
  <c r="A8708" i="11"/>
  <c r="B8708" i="11"/>
  <c r="C8708" i="11"/>
  <c r="D8708" i="11"/>
  <c r="E8708" i="11"/>
  <c r="F8708" i="11"/>
  <c r="G8708" i="11"/>
  <c r="H8708" i="11"/>
  <c r="A8709" i="11"/>
  <c r="B8709" i="11"/>
  <c r="C8709" i="11"/>
  <c r="D8709" i="11"/>
  <c r="E8709" i="11"/>
  <c r="F8709" i="11"/>
  <c r="G8709" i="11"/>
  <c r="H8709" i="11"/>
  <c r="A8710" i="11"/>
  <c r="B8710" i="11"/>
  <c r="C8710" i="11"/>
  <c r="D8710" i="11"/>
  <c r="E8710" i="11"/>
  <c r="F8710" i="11"/>
  <c r="G8710" i="11"/>
  <c r="H8710" i="11"/>
  <c r="A8711" i="11"/>
  <c r="B8711" i="11"/>
  <c r="C8711" i="11"/>
  <c r="D8711" i="11"/>
  <c r="E8711" i="11"/>
  <c r="F8711" i="11"/>
  <c r="G8711" i="11"/>
  <c r="H8711" i="11"/>
  <c r="A8712" i="11"/>
  <c r="B8712" i="11"/>
  <c r="C8712" i="11"/>
  <c r="D8712" i="11"/>
  <c r="E8712" i="11"/>
  <c r="F8712" i="11"/>
  <c r="G8712" i="11"/>
  <c r="H8712" i="11"/>
  <c r="A8713" i="11"/>
  <c r="B8713" i="11"/>
  <c r="C8713" i="11"/>
  <c r="D8713" i="11"/>
  <c r="E8713" i="11"/>
  <c r="F8713" i="11"/>
  <c r="G8713" i="11"/>
  <c r="H8713" i="11"/>
  <c r="A8714" i="11"/>
  <c r="B8714" i="11"/>
  <c r="C8714" i="11"/>
  <c r="D8714" i="11"/>
  <c r="E8714" i="11"/>
  <c r="F8714" i="11"/>
  <c r="G8714" i="11"/>
  <c r="H8714" i="11"/>
  <c r="A8715" i="11"/>
  <c r="B8715" i="11"/>
  <c r="C8715" i="11"/>
  <c r="D8715" i="11"/>
  <c r="E8715" i="11"/>
  <c r="F8715" i="11"/>
  <c r="G8715" i="11"/>
  <c r="H8715" i="11"/>
  <c r="A8716" i="11"/>
  <c r="B8716" i="11"/>
  <c r="C8716" i="11"/>
  <c r="D8716" i="11"/>
  <c r="E8716" i="11"/>
  <c r="F8716" i="11"/>
  <c r="G8716" i="11"/>
  <c r="H8716" i="11"/>
  <c r="A8717" i="11"/>
  <c r="B8717" i="11"/>
  <c r="C8717" i="11"/>
  <c r="D8717" i="11"/>
  <c r="E8717" i="11"/>
  <c r="F8717" i="11"/>
  <c r="G8717" i="11"/>
  <c r="H8717" i="11"/>
  <c r="A8718" i="11"/>
  <c r="B8718" i="11"/>
  <c r="C8718" i="11"/>
  <c r="D8718" i="11"/>
  <c r="E8718" i="11"/>
  <c r="F8718" i="11"/>
  <c r="G8718" i="11"/>
  <c r="H8718" i="11"/>
  <c r="A8719" i="11"/>
  <c r="B8719" i="11"/>
  <c r="C8719" i="11"/>
  <c r="D8719" i="11"/>
  <c r="E8719" i="11"/>
  <c r="F8719" i="11"/>
  <c r="G8719" i="11"/>
  <c r="H8719" i="11"/>
  <c r="A8720" i="11"/>
  <c r="B8720" i="11"/>
  <c r="C8720" i="11"/>
  <c r="D8720" i="11"/>
  <c r="E8720" i="11"/>
  <c r="F8720" i="11"/>
  <c r="G8720" i="11"/>
  <c r="H8720" i="11"/>
  <c r="A8721" i="11"/>
  <c r="B8721" i="11"/>
  <c r="C8721" i="11"/>
  <c r="D8721" i="11"/>
  <c r="E8721" i="11"/>
  <c r="F8721" i="11"/>
  <c r="G8721" i="11"/>
  <c r="H8721" i="11"/>
  <c r="A8722" i="11"/>
  <c r="B8722" i="11"/>
  <c r="C8722" i="11"/>
  <c r="D8722" i="11"/>
  <c r="E8722" i="11"/>
  <c r="F8722" i="11"/>
  <c r="G8722" i="11"/>
  <c r="H8722" i="11"/>
  <c r="A8723" i="11"/>
  <c r="B8723" i="11"/>
  <c r="C8723" i="11"/>
  <c r="D8723" i="11"/>
  <c r="E8723" i="11"/>
  <c r="F8723" i="11"/>
  <c r="G8723" i="11"/>
  <c r="H8723" i="11"/>
  <c r="A8724" i="11"/>
  <c r="B8724" i="11"/>
  <c r="C8724" i="11"/>
  <c r="D8724" i="11"/>
  <c r="E8724" i="11"/>
  <c r="F8724" i="11"/>
  <c r="G8724" i="11"/>
  <c r="H8724" i="11"/>
  <c r="A8725" i="11"/>
  <c r="B8725" i="11"/>
  <c r="C8725" i="11"/>
  <c r="D8725" i="11"/>
  <c r="E8725" i="11"/>
  <c r="F8725" i="11"/>
  <c r="G8725" i="11"/>
  <c r="H8725" i="11"/>
  <c r="A8726" i="11"/>
  <c r="B8726" i="11"/>
  <c r="C8726" i="11"/>
  <c r="D8726" i="11"/>
  <c r="E8726" i="11"/>
  <c r="F8726" i="11"/>
  <c r="G8726" i="11"/>
  <c r="H8726" i="11"/>
  <c r="A8727" i="11"/>
  <c r="B8727" i="11"/>
  <c r="C8727" i="11"/>
  <c r="D8727" i="11"/>
  <c r="E8727" i="11"/>
  <c r="F8727" i="11"/>
  <c r="G8727" i="11"/>
  <c r="H8727" i="11"/>
  <c r="A8728" i="11"/>
  <c r="B8728" i="11"/>
  <c r="C8728" i="11"/>
  <c r="D8728" i="11"/>
  <c r="E8728" i="11"/>
  <c r="F8728" i="11"/>
  <c r="G8728" i="11"/>
  <c r="H8728" i="11"/>
  <c r="A8729" i="11"/>
  <c r="B8729" i="11"/>
  <c r="C8729" i="11"/>
  <c r="D8729" i="11"/>
  <c r="E8729" i="11"/>
  <c r="F8729" i="11"/>
  <c r="G8729" i="11"/>
  <c r="H8729" i="11"/>
  <c r="A8730" i="11"/>
  <c r="B8730" i="11"/>
  <c r="C8730" i="11"/>
  <c r="D8730" i="11"/>
  <c r="E8730" i="11"/>
  <c r="F8730" i="11"/>
  <c r="G8730" i="11"/>
  <c r="H8730" i="11"/>
  <c r="A8731" i="11"/>
  <c r="B8731" i="11"/>
  <c r="C8731" i="11"/>
  <c r="D8731" i="11"/>
  <c r="E8731" i="11"/>
  <c r="F8731" i="11"/>
  <c r="G8731" i="11"/>
  <c r="H8731" i="11"/>
  <c r="A8732" i="11"/>
  <c r="B8732" i="11"/>
  <c r="C8732" i="11"/>
  <c r="D8732" i="11"/>
  <c r="E8732" i="11"/>
  <c r="F8732" i="11"/>
  <c r="G8732" i="11"/>
  <c r="H8732" i="11"/>
  <c r="A8733" i="11"/>
  <c r="B8733" i="11"/>
  <c r="C8733" i="11"/>
  <c r="D8733" i="11"/>
  <c r="E8733" i="11"/>
  <c r="F8733" i="11"/>
  <c r="G8733" i="11"/>
  <c r="H8733" i="11"/>
  <c r="A8734" i="11"/>
  <c r="B8734" i="11"/>
  <c r="C8734" i="11"/>
  <c r="D8734" i="11"/>
  <c r="E8734" i="11"/>
  <c r="F8734" i="11"/>
  <c r="G8734" i="11"/>
  <c r="H8734" i="11"/>
  <c r="A8735" i="11"/>
  <c r="B8735" i="11"/>
  <c r="C8735" i="11"/>
  <c r="D8735" i="11"/>
  <c r="E8735" i="11"/>
  <c r="F8735" i="11"/>
  <c r="G8735" i="11"/>
  <c r="H8735" i="11"/>
  <c r="A8736" i="11"/>
  <c r="B8736" i="11"/>
  <c r="C8736" i="11"/>
  <c r="D8736" i="11"/>
  <c r="E8736" i="11"/>
  <c r="F8736" i="11"/>
  <c r="G8736" i="11"/>
  <c r="H8736" i="11"/>
  <c r="A8737" i="11"/>
  <c r="B8737" i="11"/>
  <c r="C8737" i="11"/>
  <c r="D8737" i="11"/>
  <c r="E8737" i="11"/>
  <c r="F8737" i="11"/>
  <c r="G8737" i="11"/>
  <c r="H8737" i="11"/>
  <c r="A8738" i="11"/>
  <c r="B8738" i="11"/>
  <c r="C8738" i="11"/>
  <c r="D8738" i="11"/>
  <c r="E8738" i="11"/>
  <c r="F8738" i="11"/>
  <c r="G8738" i="11"/>
  <c r="H8738" i="11"/>
  <c r="A8739" i="11"/>
  <c r="B8739" i="11"/>
  <c r="C8739" i="11"/>
  <c r="D8739" i="11"/>
  <c r="E8739" i="11"/>
  <c r="F8739" i="11"/>
  <c r="G8739" i="11"/>
  <c r="H8739" i="11"/>
  <c r="A8740" i="11"/>
  <c r="B8740" i="11"/>
  <c r="C8740" i="11"/>
  <c r="D8740" i="11"/>
  <c r="E8740" i="11"/>
  <c r="F8740" i="11"/>
  <c r="G8740" i="11"/>
  <c r="H8740" i="11"/>
  <c r="A8741" i="11"/>
  <c r="B8741" i="11"/>
  <c r="C8741" i="11"/>
  <c r="D8741" i="11"/>
  <c r="E8741" i="11"/>
  <c r="F8741" i="11"/>
  <c r="G8741" i="11"/>
  <c r="H8741" i="11"/>
  <c r="A8742" i="11"/>
  <c r="B8742" i="11"/>
  <c r="C8742" i="11"/>
  <c r="D8742" i="11"/>
  <c r="E8742" i="11"/>
  <c r="F8742" i="11"/>
  <c r="G8742" i="11"/>
  <c r="H8742" i="11"/>
  <c r="A8743" i="11"/>
  <c r="B8743" i="11"/>
  <c r="C8743" i="11"/>
  <c r="D8743" i="11"/>
  <c r="E8743" i="11"/>
  <c r="F8743" i="11"/>
  <c r="G8743" i="11"/>
  <c r="H8743" i="11"/>
  <c r="A8744" i="11"/>
  <c r="B8744" i="11"/>
  <c r="C8744" i="11"/>
  <c r="D8744" i="11"/>
  <c r="E8744" i="11"/>
  <c r="F8744" i="11"/>
  <c r="G8744" i="11"/>
  <c r="H8744" i="11"/>
  <c r="A8745" i="11"/>
  <c r="B8745" i="11"/>
  <c r="C8745" i="11"/>
  <c r="D8745" i="11"/>
  <c r="E8745" i="11"/>
  <c r="F8745" i="11"/>
  <c r="G8745" i="11"/>
  <c r="H8745" i="11"/>
  <c r="A8746" i="11"/>
  <c r="B8746" i="11"/>
  <c r="C8746" i="11"/>
  <c r="D8746" i="11"/>
  <c r="E8746" i="11"/>
  <c r="F8746" i="11"/>
  <c r="G8746" i="11"/>
  <c r="H8746" i="11"/>
  <c r="A8747" i="11"/>
  <c r="B8747" i="11"/>
  <c r="C8747" i="11"/>
  <c r="D8747" i="11"/>
  <c r="E8747" i="11"/>
  <c r="F8747" i="11"/>
  <c r="G8747" i="11"/>
  <c r="H8747" i="11"/>
  <c r="A8748" i="11"/>
  <c r="B8748" i="11"/>
  <c r="C8748" i="11"/>
  <c r="D8748" i="11"/>
  <c r="E8748" i="11"/>
  <c r="F8748" i="11"/>
  <c r="G8748" i="11"/>
  <c r="H8748" i="11"/>
  <c r="A8749" i="11"/>
  <c r="B8749" i="11"/>
  <c r="C8749" i="11"/>
  <c r="D8749" i="11"/>
  <c r="E8749" i="11"/>
  <c r="F8749" i="11"/>
  <c r="G8749" i="11"/>
  <c r="H8749" i="11"/>
  <c r="A8750" i="11"/>
  <c r="B8750" i="11"/>
  <c r="C8750" i="11"/>
  <c r="D8750" i="11"/>
  <c r="E8750" i="11"/>
  <c r="F8750" i="11"/>
  <c r="G8750" i="11"/>
  <c r="H8750" i="11"/>
  <c r="A8751" i="11"/>
  <c r="B8751" i="11"/>
  <c r="C8751" i="11"/>
  <c r="D8751" i="11"/>
  <c r="E8751" i="11"/>
  <c r="F8751" i="11"/>
  <c r="G8751" i="11"/>
  <c r="H8751" i="11"/>
  <c r="A8752" i="11"/>
  <c r="B8752" i="11"/>
  <c r="C8752" i="11"/>
  <c r="D8752" i="11"/>
  <c r="E8752" i="11"/>
  <c r="F8752" i="11"/>
  <c r="G8752" i="11"/>
  <c r="H8752" i="11"/>
  <c r="A8753" i="11"/>
  <c r="B8753" i="11"/>
  <c r="C8753" i="11"/>
  <c r="D8753" i="11"/>
  <c r="E8753" i="11"/>
  <c r="F8753" i="11"/>
  <c r="G8753" i="11"/>
  <c r="H8753" i="11"/>
  <c r="A8754" i="11"/>
  <c r="B8754" i="11"/>
  <c r="C8754" i="11"/>
  <c r="D8754" i="11"/>
  <c r="E8754" i="11"/>
  <c r="F8754" i="11"/>
  <c r="G8754" i="11"/>
  <c r="H8754" i="11"/>
  <c r="A8755" i="11"/>
  <c r="B8755" i="11"/>
  <c r="C8755" i="11"/>
  <c r="D8755" i="11"/>
  <c r="E8755" i="11"/>
  <c r="F8755" i="11"/>
  <c r="G8755" i="11"/>
  <c r="H8755" i="11"/>
  <c r="A8756" i="11"/>
  <c r="B8756" i="11"/>
  <c r="C8756" i="11"/>
  <c r="D8756" i="11"/>
  <c r="E8756" i="11"/>
  <c r="F8756" i="11"/>
  <c r="G8756" i="11"/>
  <c r="H8756" i="11"/>
  <c r="A8757" i="11"/>
  <c r="B8757" i="11"/>
  <c r="C8757" i="11"/>
  <c r="D8757" i="11"/>
  <c r="E8757" i="11"/>
  <c r="F8757" i="11"/>
  <c r="G8757" i="11"/>
  <c r="H8757" i="11"/>
  <c r="A8758" i="11"/>
  <c r="B8758" i="11"/>
  <c r="C8758" i="11"/>
  <c r="D8758" i="11"/>
  <c r="E8758" i="11"/>
  <c r="F8758" i="11"/>
  <c r="G8758" i="11"/>
  <c r="H8758" i="11"/>
  <c r="A8759" i="11"/>
  <c r="B8759" i="11"/>
  <c r="C8759" i="11"/>
  <c r="D8759" i="11"/>
  <c r="E8759" i="11"/>
  <c r="F8759" i="11"/>
  <c r="G8759" i="11"/>
  <c r="H8759" i="11"/>
  <c r="A8760" i="11"/>
  <c r="B8760" i="11"/>
  <c r="C8760" i="11"/>
  <c r="D8760" i="11"/>
  <c r="E8760" i="11"/>
  <c r="F8760" i="11"/>
  <c r="G8760" i="11"/>
  <c r="H8760" i="11"/>
  <c r="A8761" i="11"/>
  <c r="B8761" i="11"/>
  <c r="C8761" i="11"/>
  <c r="D8761" i="11"/>
  <c r="E8761" i="11"/>
  <c r="F8761" i="11"/>
  <c r="G8761" i="11"/>
  <c r="H8761" i="11"/>
  <c r="A8762" i="11"/>
  <c r="B8762" i="11"/>
  <c r="C8762" i="11"/>
  <c r="D8762" i="11"/>
  <c r="E8762" i="11"/>
  <c r="F8762" i="11"/>
  <c r="G8762" i="11"/>
  <c r="H8762" i="11"/>
  <c r="A8763" i="11"/>
  <c r="B8763" i="11"/>
  <c r="C8763" i="11"/>
  <c r="D8763" i="11"/>
  <c r="E8763" i="11"/>
  <c r="F8763" i="11"/>
  <c r="G8763" i="11"/>
  <c r="H8763" i="11"/>
  <c r="A8764" i="11"/>
  <c r="B8764" i="11"/>
  <c r="C8764" i="11"/>
  <c r="D8764" i="11"/>
  <c r="E8764" i="11"/>
  <c r="F8764" i="11"/>
  <c r="G8764" i="11"/>
  <c r="H8764" i="11"/>
  <c r="A8765" i="11"/>
  <c r="B8765" i="11"/>
  <c r="C8765" i="11"/>
  <c r="D8765" i="11"/>
  <c r="E8765" i="11"/>
  <c r="F8765" i="11"/>
  <c r="G8765" i="11"/>
  <c r="H8765" i="11"/>
  <c r="A8766" i="11"/>
  <c r="B8766" i="11"/>
  <c r="C8766" i="11"/>
  <c r="D8766" i="11"/>
  <c r="E8766" i="11"/>
  <c r="F8766" i="11"/>
  <c r="G8766" i="11"/>
  <c r="H8766" i="11"/>
  <c r="A8767" i="11"/>
  <c r="B8767" i="11"/>
  <c r="C8767" i="11"/>
  <c r="D8767" i="11"/>
  <c r="E8767" i="11"/>
  <c r="F8767" i="11"/>
  <c r="G8767" i="11"/>
  <c r="H8767" i="11"/>
  <c r="A8768" i="11"/>
  <c r="B8768" i="11"/>
  <c r="C8768" i="11"/>
  <c r="D8768" i="11"/>
  <c r="E8768" i="11"/>
  <c r="F8768" i="11"/>
  <c r="G8768" i="11"/>
  <c r="H8768" i="11"/>
  <c r="A8769" i="11"/>
  <c r="B8769" i="11"/>
  <c r="C8769" i="11"/>
  <c r="D8769" i="11"/>
  <c r="E8769" i="11"/>
  <c r="F8769" i="11"/>
  <c r="G8769" i="11"/>
  <c r="H8769" i="11"/>
  <c r="A8770" i="11"/>
  <c r="B8770" i="11"/>
  <c r="C8770" i="11"/>
  <c r="D8770" i="11"/>
  <c r="E8770" i="11"/>
  <c r="F8770" i="11"/>
  <c r="G8770" i="11"/>
  <c r="H8770" i="11"/>
  <c r="A8771" i="11"/>
  <c r="B8771" i="11"/>
  <c r="C8771" i="11"/>
  <c r="D8771" i="11"/>
  <c r="E8771" i="11"/>
  <c r="F8771" i="11"/>
  <c r="G8771" i="11"/>
  <c r="H8771" i="11"/>
  <c r="A8772" i="11"/>
  <c r="B8772" i="11"/>
  <c r="C8772" i="11"/>
  <c r="D8772" i="11"/>
  <c r="E8772" i="11"/>
  <c r="F8772" i="11"/>
  <c r="G8772" i="11"/>
  <c r="H8772" i="11"/>
  <c r="A8773" i="11"/>
  <c r="B8773" i="11"/>
  <c r="C8773" i="11"/>
  <c r="D8773" i="11"/>
  <c r="E8773" i="11"/>
  <c r="F8773" i="11"/>
  <c r="G8773" i="11"/>
  <c r="H8773" i="11"/>
  <c r="A8774" i="11"/>
  <c r="B8774" i="11"/>
  <c r="C8774" i="11"/>
  <c r="D8774" i="11"/>
  <c r="E8774" i="11"/>
  <c r="F8774" i="11"/>
  <c r="G8774" i="11"/>
  <c r="H8774" i="11"/>
  <c r="A8775" i="11"/>
  <c r="B8775" i="11"/>
  <c r="C8775" i="11"/>
  <c r="D8775" i="11"/>
  <c r="E8775" i="11"/>
  <c r="F8775" i="11"/>
  <c r="G8775" i="11"/>
  <c r="H8775" i="11"/>
  <c r="A8776" i="11"/>
  <c r="B8776" i="11"/>
  <c r="C8776" i="11"/>
  <c r="D8776" i="11"/>
  <c r="E8776" i="11"/>
  <c r="F8776" i="11"/>
  <c r="G8776" i="11"/>
  <c r="H8776" i="11"/>
  <c r="A8777" i="11"/>
  <c r="B8777" i="11"/>
  <c r="C8777" i="11"/>
  <c r="D8777" i="11"/>
  <c r="E8777" i="11"/>
  <c r="F8777" i="11"/>
  <c r="G8777" i="11"/>
  <c r="H8777" i="11"/>
  <c r="A8778" i="11"/>
  <c r="B8778" i="11"/>
  <c r="C8778" i="11"/>
  <c r="D8778" i="11"/>
  <c r="E8778" i="11"/>
  <c r="F8778" i="11"/>
  <c r="G8778" i="11"/>
  <c r="H8778" i="11"/>
  <c r="A8779" i="11"/>
  <c r="B8779" i="11"/>
  <c r="C8779" i="11"/>
  <c r="D8779" i="11"/>
  <c r="E8779" i="11"/>
  <c r="F8779" i="11"/>
  <c r="G8779" i="11"/>
  <c r="H8779" i="11"/>
  <c r="A8780" i="11"/>
  <c r="B8780" i="11"/>
  <c r="C8780" i="11"/>
  <c r="D8780" i="11"/>
  <c r="E8780" i="11"/>
  <c r="F8780" i="11"/>
  <c r="G8780" i="11"/>
  <c r="H8780" i="11"/>
  <c r="A8781" i="11"/>
  <c r="B8781" i="11"/>
  <c r="C8781" i="11"/>
  <c r="D8781" i="11"/>
  <c r="E8781" i="11"/>
  <c r="F8781" i="11"/>
  <c r="G8781" i="11"/>
  <c r="H8781" i="11"/>
  <c r="A8782" i="11"/>
  <c r="B8782" i="11"/>
  <c r="C8782" i="11"/>
  <c r="D8782" i="11"/>
  <c r="E8782" i="11"/>
  <c r="F8782" i="11"/>
  <c r="G8782" i="11"/>
  <c r="H8782" i="11"/>
  <c r="A8783" i="11"/>
  <c r="B8783" i="11"/>
  <c r="C8783" i="11"/>
  <c r="D8783" i="11"/>
  <c r="E8783" i="11"/>
  <c r="F8783" i="11"/>
  <c r="G8783" i="11"/>
  <c r="H8783" i="11"/>
  <c r="A8784" i="11"/>
  <c r="B8784" i="11"/>
  <c r="C8784" i="11"/>
  <c r="D8784" i="11"/>
  <c r="E8784" i="11"/>
  <c r="F8784" i="11"/>
  <c r="G8784" i="11"/>
  <c r="H8784" i="11"/>
  <c r="A8785" i="11"/>
  <c r="B8785" i="11"/>
  <c r="C8785" i="11"/>
  <c r="D8785" i="11"/>
  <c r="E8785" i="11"/>
  <c r="F8785" i="11"/>
  <c r="G8785" i="11"/>
  <c r="H8785" i="11"/>
  <c r="A8786" i="11"/>
  <c r="B8786" i="11"/>
  <c r="C8786" i="11"/>
  <c r="D8786" i="11"/>
  <c r="E8786" i="11"/>
  <c r="F8786" i="11"/>
  <c r="G8786" i="11"/>
  <c r="H8786" i="11"/>
  <c r="A8787" i="11"/>
  <c r="B8787" i="11"/>
  <c r="C8787" i="11"/>
  <c r="D8787" i="11"/>
  <c r="E8787" i="11"/>
  <c r="F8787" i="11"/>
  <c r="G8787" i="11"/>
  <c r="H8787" i="11"/>
  <c r="A8788" i="11"/>
  <c r="B8788" i="11"/>
  <c r="C8788" i="11"/>
  <c r="D8788" i="11"/>
  <c r="E8788" i="11"/>
  <c r="F8788" i="11"/>
  <c r="G8788" i="11"/>
  <c r="H8788" i="11"/>
  <c r="A8789" i="11"/>
  <c r="B8789" i="11"/>
  <c r="C8789" i="11"/>
  <c r="D8789" i="11"/>
  <c r="E8789" i="11"/>
  <c r="F8789" i="11"/>
  <c r="G8789" i="11"/>
  <c r="H8789" i="11"/>
  <c r="A8790" i="11"/>
  <c r="B8790" i="11"/>
  <c r="C8790" i="11"/>
  <c r="D8790" i="11"/>
  <c r="E8790" i="11"/>
  <c r="F8790" i="11"/>
  <c r="G8790" i="11"/>
  <c r="H8790" i="11"/>
  <c r="A8791" i="11"/>
  <c r="B8791" i="11"/>
  <c r="C8791" i="11"/>
  <c r="D8791" i="11"/>
  <c r="E8791" i="11"/>
  <c r="F8791" i="11"/>
  <c r="G8791" i="11"/>
  <c r="H8791" i="11"/>
  <c r="A8792" i="11"/>
  <c r="B8792" i="11"/>
  <c r="C8792" i="11"/>
  <c r="D8792" i="11"/>
  <c r="E8792" i="11"/>
  <c r="F8792" i="11"/>
  <c r="G8792" i="11"/>
  <c r="H8792" i="11"/>
  <c r="A8793" i="11"/>
  <c r="B8793" i="11"/>
  <c r="C8793" i="11"/>
  <c r="D8793" i="11"/>
  <c r="E8793" i="11"/>
  <c r="F8793" i="11"/>
  <c r="G8793" i="11"/>
  <c r="H8793" i="11"/>
  <c r="A8794" i="11"/>
  <c r="B8794" i="11"/>
  <c r="C8794" i="11"/>
  <c r="D8794" i="11"/>
  <c r="E8794" i="11"/>
  <c r="F8794" i="11"/>
  <c r="G8794" i="11"/>
  <c r="H8794" i="11"/>
  <c r="A8795" i="11"/>
  <c r="B8795" i="11"/>
  <c r="C8795" i="11"/>
  <c r="D8795" i="11"/>
  <c r="E8795" i="11"/>
  <c r="F8795" i="11"/>
  <c r="G8795" i="11"/>
  <c r="H8795" i="11"/>
  <c r="A8796" i="11"/>
  <c r="B8796" i="11"/>
  <c r="C8796" i="11"/>
  <c r="D8796" i="11"/>
  <c r="E8796" i="11"/>
  <c r="F8796" i="11"/>
  <c r="G8796" i="11"/>
  <c r="H8796" i="11"/>
  <c r="A8797" i="11"/>
  <c r="B8797" i="11"/>
  <c r="C8797" i="11"/>
  <c r="D8797" i="11"/>
  <c r="E8797" i="11"/>
  <c r="F8797" i="11"/>
  <c r="G8797" i="11"/>
  <c r="H8797" i="11"/>
  <c r="A8798" i="11"/>
  <c r="B8798" i="11"/>
  <c r="C8798" i="11"/>
  <c r="D8798" i="11"/>
  <c r="E8798" i="11"/>
  <c r="F8798" i="11"/>
  <c r="G8798" i="11"/>
  <c r="H8798" i="11"/>
  <c r="A8799" i="11"/>
  <c r="B8799" i="11"/>
  <c r="C8799" i="11"/>
  <c r="D8799" i="11"/>
  <c r="E8799" i="11"/>
  <c r="F8799" i="11"/>
  <c r="G8799" i="11"/>
  <c r="H8799" i="11"/>
  <c r="A8800" i="11"/>
  <c r="B8800" i="11"/>
  <c r="C8800" i="11"/>
  <c r="D8800" i="11"/>
  <c r="E8800" i="11"/>
  <c r="F8800" i="11"/>
  <c r="G8800" i="11"/>
  <c r="H8800" i="11"/>
  <c r="A8801" i="11"/>
  <c r="B8801" i="11"/>
  <c r="C8801" i="11"/>
  <c r="D8801" i="11"/>
  <c r="E8801" i="11"/>
  <c r="F8801" i="11"/>
  <c r="G8801" i="11"/>
  <c r="H8801" i="11"/>
  <c r="A8802" i="11"/>
  <c r="B8802" i="11"/>
  <c r="C8802" i="11"/>
  <c r="D8802" i="11"/>
  <c r="E8802" i="11"/>
  <c r="F8802" i="11"/>
  <c r="G8802" i="11"/>
  <c r="H8802" i="11"/>
  <c r="A8803" i="11"/>
  <c r="B8803" i="11"/>
  <c r="C8803" i="11"/>
  <c r="D8803" i="11"/>
  <c r="E8803" i="11"/>
  <c r="F8803" i="11"/>
  <c r="G8803" i="11"/>
  <c r="H8803" i="11"/>
  <c r="A8804" i="11"/>
  <c r="B8804" i="11"/>
  <c r="C8804" i="11"/>
  <c r="D8804" i="11"/>
  <c r="E8804" i="11"/>
  <c r="F8804" i="11"/>
  <c r="G8804" i="11"/>
  <c r="H8804" i="11"/>
  <c r="A8805" i="11"/>
  <c r="B8805" i="11"/>
  <c r="C8805" i="11"/>
  <c r="D8805" i="11"/>
  <c r="E8805" i="11"/>
  <c r="F8805" i="11"/>
  <c r="G8805" i="11"/>
  <c r="H8805" i="11"/>
  <c r="A8806" i="11"/>
  <c r="B8806" i="11"/>
  <c r="C8806" i="11"/>
  <c r="D8806" i="11"/>
  <c r="E8806" i="11"/>
  <c r="F8806" i="11"/>
  <c r="G8806" i="11"/>
  <c r="H8806" i="11"/>
  <c r="A8807" i="11"/>
  <c r="B8807" i="11"/>
  <c r="C8807" i="11"/>
  <c r="D8807" i="11"/>
  <c r="E8807" i="11"/>
  <c r="F8807" i="11"/>
  <c r="G8807" i="11"/>
  <c r="H8807" i="11"/>
  <c r="A8808" i="11"/>
  <c r="B8808" i="11"/>
  <c r="C8808" i="11"/>
  <c r="D8808" i="11"/>
  <c r="E8808" i="11"/>
  <c r="F8808" i="11"/>
  <c r="G8808" i="11"/>
  <c r="H8808" i="11"/>
  <c r="A8809" i="11"/>
  <c r="B8809" i="11"/>
  <c r="C8809" i="11"/>
  <c r="D8809" i="11"/>
  <c r="E8809" i="11"/>
  <c r="F8809" i="11"/>
  <c r="G8809" i="11"/>
  <c r="H8809" i="11"/>
  <c r="A8810" i="11"/>
  <c r="B8810" i="11"/>
  <c r="C8810" i="11"/>
  <c r="D8810" i="11"/>
  <c r="E8810" i="11"/>
  <c r="F8810" i="11"/>
  <c r="G8810" i="11"/>
  <c r="H8810" i="11"/>
  <c r="A8811" i="11"/>
  <c r="B8811" i="11"/>
  <c r="C8811" i="11"/>
  <c r="D8811" i="11"/>
  <c r="E8811" i="11"/>
  <c r="F8811" i="11"/>
  <c r="G8811" i="11"/>
  <c r="H8811" i="11"/>
  <c r="A8812" i="11"/>
  <c r="B8812" i="11"/>
  <c r="C8812" i="11"/>
  <c r="D8812" i="11"/>
  <c r="E8812" i="11"/>
  <c r="F8812" i="11"/>
  <c r="G8812" i="11"/>
  <c r="H8812" i="11"/>
  <c r="A8813" i="11"/>
  <c r="B8813" i="11"/>
  <c r="C8813" i="11"/>
  <c r="D8813" i="11"/>
  <c r="E8813" i="11"/>
  <c r="F8813" i="11"/>
  <c r="G8813" i="11"/>
  <c r="H8813" i="11"/>
  <c r="A8814" i="11"/>
  <c r="B8814" i="11"/>
  <c r="C8814" i="11"/>
  <c r="D8814" i="11"/>
  <c r="E8814" i="11"/>
  <c r="F8814" i="11"/>
  <c r="G8814" i="11"/>
  <c r="H8814" i="11"/>
  <c r="A8815" i="11"/>
  <c r="B8815" i="11"/>
  <c r="C8815" i="11"/>
  <c r="D8815" i="11"/>
  <c r="E8815" i="11"/>
  <c r="F8815" i="11"/>
  <c r="G8815" i="11"/>
  <c r="H8815" i="11"/>
  <c r="A8816" i="11"/>
  <c r="B8816" i="11"/>
  <c r="C8816" i="11"/>
  <c r="D8816" i="11"/>
  <c r="E8816" i="11"/>
  <c r="F8816" i="11"/>
  <c r="G8816" i="11"/>
  <c r="H8816" i="11"/>
  <c r="A8817" i="11"/>
  <c r="B8817" i="11"/>
  <c r="C8817" i="11"/>
  <c r="D8817" i="11"/>
  <c r="E8817" i="11"/>
  <c r="F8817" i="11"/>
  <c r="G8817" i="11"/>
  <c r="H8817" i="11"/>
  <c r="A8818" i="11"/>
  <c r="B8818" i="11"/>
  <c r="C8818" i="11"/>
  <c r="D8818" i="11"/>
  <c r="E8818" i="11"/>
  <c r="F8818" i="11"/>
  <c r="G8818" i="11"/>
  <c r="H8818" i="11"/>
  <c r="A8819" i="11"/>
  <c r="B8819" i="11"/>
  <c r="C8819" i="11"/>
  <c r="D8819" i="11"/>
  <c r="E8819" i="11"/>
  <c r="F8819" i="11"/>
  <c r="G8819" i="11"/>
  <c r="H8819" i="11"/>
  <c r="A8820" i="11"/>
  <c r="B8820" i="11"/>
  <c r="C8820" i="11"/>
  <c r="D8820" i="11"/>
  <c r="E8820" i="11"/>
  <c r="F8820" i="11"/>
  <c r="G8820" i="11"/>
  <c r="H8820" i="11"/>
  <c r="A8821" i="11"/>
  <c r="B8821" i="11"/>
  <c r="C8821" i="11"/>
  <c r="D8821" i="11"/>
  <c r="E8821" i="11"/>
  <c r="F8821" i="11"/>
  <c r="G8821" i="11"/>
  <c r="H8821" i="11"/>
  <c r="A8822" i="11"/>
  <c r="B8822" i="11"/>
  <c r="C8822" i="11"/>
  <c r="D8822" i="11"/>
  <c r="E8822" i="11"/>
  <c r="F8822" i="11"/>
  <c r="G8822" i="11"/>
  <c r="H8822" i="11"/>
  <c r="A8823" i="11"/>
  <c r="B8823" i="11"/>
  <c r="C8823" i="11"/>
  <c r="D8823" i="11"/>
  <c r="E8823" i="11"/>
  <c r="F8823" i="11"/>
  <c r="G8823" i="11"/>
  <c r="H8823" i="11"/>
  <c r="A8824" i="11"/>
  <c r="B8824" i="11"/>
  <c r="C8824" i="11"/>
  <c r="D8824" i="11"/>
  <c r="E8824" i="11"/>
  <c r="F8824" i="11"/>
  <c r="G8824" i="11"/>
  <c r="H8824" i="11"/>
  <c r="H6475" i="11"/>
  <c r="H6476" i="11"/>
  <c r="H6477" i="11"/>
  <c r="H6478" i="11"/>
  <c r="H6479" i="11"/>
  <c r="H6480" i="11"/>
  <c r="H6481" i="11"/>
  <c r="H6482" i="11"/>
  <c r="H6483" i="11"/>
  <c r="H6484" i="11"/>
  <c r="H6485" i="11"/>
  <c r="H6486" i="11"/>
  <c r="H6487" i="11"/>
  <c r="H6488" i="11"/>
  <c r="H6489" i="11"/>
  <c r="H6490" i="11"/>
  <c r="H6491" i="11"/>
  <c r="H6492" i="11"/>
  <c r="H6493" i="11"/>
  <c r="H6494" i="11"/>
  <c r="H6495" i="11"/>
  <c r="H6496" i="11"/>
  <c r="H6497" i="11"/>
  <c r="H6498" i="11"/>
  <c r="H6499" i="11"/>
  <c r="H6500" i="11"/>
  <c r="H6501" i="11"/>
  <c r="H6502" i="11"/>
  <c r="H6503" i="11"/>
  <c r="H6504" i="11"/>
  <c r="H6505" i="11"/>
  <c r="H6506" i="11"/>
  <c r="H6507" i="11"/>
  <c r="H6508" i="11"/>
  <c r="H6509" i="11"/>
  <c r="H6510" i="11"/>
  <c r="H6511" i="11"/>
  <c r="H6512" i="11"/>
  <c r="H6513" i="11"/>
  <c r="H6514" i="11"/>
  <c r="H6515" i="11"/>
  <c r="H6516" i="11"/>
  <c r="H6517" i="11"/>
  <c r="H6518" i="11"/>
  <c r="H6519" i="11"/>
  <c r="H6520" i="11"/>
  <c r="H6521" i="11"/>
  <c r="H6522" i="11"/>
  <c r="H6523" i="11"/>
  <c r="H6524" i="11"/>
  <c r="H6525" i="11"/>
  <c r="H6526" i="11"/>
  <c r="H6527" i="11"/>
  <c r="H6528" i="11"/>
  <c r="H6529" i="11"/>
  <c r="H6530" i="11"/>
  <c r="H6531" i="11"/>
  <c r="H6532" i="11"/>
  <c r="H6533" i="11"/>
  <c r="H6534" i="11"/>
  <c r="H6535" i="11"/>
  <c r="H6536" i="11"/>
  <c r="H6537" i="11"/>
  <c r="H6538" i="11"/>
  <c r="H6539" i="11"/>
  <c r="H6540" i="11"/>
  <c r="H6541" i="11"/>
  <c r="H6542" i="11"/>
  <c r="H6543" i="11"/>
  <c r="H6544" i="11"/>
  <c r="H6545" i="11"/>
  <c r="H6546" i="11"/>
  <c r="H6547" i="11"/>
  <c r="H6548" i="11"/>
  <c r="H6549" i="11"/>
  <c r="H6550" i="11"/>
  <c r="H6551" i="11"/>
  <c r="H6552" i="11"/>
  <c r="H6553" i="11"/>
  <c r="H6554" i="11"/>
  <c r="H6555" i="11"/>
  <c r="H6556" i="11"/>
  <c r="H6557" i="11"/>
  <c r="H6558" i="11"/>
  <c r="H6559" i="11"/>
  <c r="H6560" i="11"/>
  <c r="H6561" i="11"/>
  <c r="H6562" i="11"/>
  <c r="H6563" i="11"/>
  <c r="H6564" i="11"/>
  <c r="H6565" i="11"/>
  <c r="H6566" i="11"/>
  <c r="H6567" i="11"/>
  <c r="H6568" i="11"/>
  <c r="H6569" i="11"/>
  <c r="H6570" i="11"/>
  <c r="H6571" i="11"/>
  <c r="H6572" i="11"/>
  <c r="H6573" i="11"/>
  <c r="H6574" i="11"/>
  <c r="H6575" i="11"/>
  <c r="H6576" i="11"/>
  <c r="H6577" i="11"/>
  <c r="H6578" i="11"/>
  <c r="H6579" i="11"/>
  <c r="H6580" i="11"/>
  <c r="H6581" i="11"/>
  <c r="H6582" i="11"/>
  <c r="H6583" i="11"/>
  <c r="H6584" i="11"/>
  <c r="H6585" i="11"/>
  <c r="H6586" i="11"/>
  <c r="H6587" i="11"/>
  <c r="H6588" i="11"/>
  <c r="H6589" i="11"/>
  <c r="H6590" i="11"/>
  <c r="H6591" i="11"/>
  <c r="H6592" i="11"/>
  <c r="H6593" i="11"/>
  <c r="H6594" i="11"/>
  <c r="H6595" i="11"/>
  <c r="H6596" i="11"/>
  <c r="H6597" i="11"/>
  <c r="H6598" i="11"/>
  <c r="H6599" i="11"/>
  <c r="H6600" i="11"/>
  <c r="H6601" i="11"/>
  <c r="H6602" i="11"/>
  <c r="H6603" i="11"/>
  <c r="H6604" i="11"/>
  <c r="H6605" i="11"/>
  <c r="H6606" i="11"/>
  <c r="H6607" i="11"/>
  <c r="H6608" i="11"/>
  <c r="H6609" i="11"/>
  <c r="H6610" i="11"/>
  <c r="H6611" i="11"/>
  <c r="H6612" i="11"/>
  <c r="H6613" i="11"/>
  <c r="H6614" i="11"/>
  <c r="H6615" i="11"/>
  <c r="H6616" i="11"/>
  <c r="H6617" i="11"/>
  <c r="H6618" i="11"/>
  <c r="H6619" i="11"/>
  <c r="H6620" i="11"/>
  <c r="H6621" i="11"/>
  <c r="H6622" i="11"/>
  <c r="H6623" i="11"/>
  <c r="H6624" i="11"/>
  <c r="H6625" i="11"/>
  <c r="H6626" i="11"/>
  <c r="H6627" i="11"/>
  <c r="H6628" i="11"/>
  <c r="H6629" i="11"/>
  <c r="H6630" i="11"/>
  <c r="H6631" i="11"/>
  <c r="H6632" i="11"/>
  <c r="H6633" i="11"/>
  <c r="H6634" i="11"/>
  <c r="H6635" i="11"/>
  <c r="H6636" i="11"/>
  <c r="H6637" i="11"/>
  <c r="H6638" i="11"/>
  <c r="H6639" i="11"/>
  <c r="H6640" i="11"/>
  <c r="H6641" i="11"/>
  <c r="H6642" i="11"/>
  <c r="H6643" i="11"/>
  <c r="H6644" i="11"/>
  <c r="H6645" i="11"/>
  <c r="H6646" i="11"/>
  <c r="H6647" i="11"/>
  <c r="H6648" i="11"/>
  <c r="H6649" i="11"/>
  <c r="H6650" i="11"/>
  <c r="H6651" i="11"/>
  <c r="H6652" i="11"/>
  <c r="H6653" i="11"/>
  <c r="H6654" i="11"/>
  <c r="H6655" i="11"/>
  <c r="H6656" i="11"/>
  <c r="H6657" i="11"/>
  <c r="H6658" i="11"/>
  <c r="H6659" i="11"/>
  <c r="H6660" i="11"/>
  <c r="H6661" i="11"/>
  <c r="H6662" i="11"/>
  <c r="H6663" i="11"/>
  <c r="H6664" i="11"/>
  <c r="H6665" i="11"/>
  <c r="H6666" i="11"/>
  <c r="H6667" i="11"/>
  <c r="H6668" i="11"/>
  <c r="H6669" i="11"/>
  <c r="H6670" i="11"/>
  <c r="H6671" i="11"/>
  <c r="H6672" i="11"/>
  <c r="H6673" i="11"/>
  <c r="H6674" i="11"/>
  <c r="H6675" i="11"/>
  <c r="H6676" i="11"/>
  <c r="H6677" i="11"/>
  <c r="H6678" i="11"/>
  <c r="H6679" i="11"/>
  <c r="H6680" i="11"/>
  <c r="H6681" i="11"/>
  <c r="H6682" i="11"/>
  <c r="H6683" i="11"/>
  <c r="H6684" i="11"/>
  <c r="H6685" i="11"/>
  <c r="H6686" i="11"/>
  <c r="H6687" i="11"/>
  <c r="H6688" i="11"/>
  <c r="H6689" i="11"/>
  <c r="H6690" i="11"/>
  <c r="H6691" i="11"/>
  <c r="H6692" i="11"/>
  <c r="H6693" i="11"/>
  <c r="H6694" i="11"/>
  <c r="H6695" i="11"/>
  <c r="H6696" i="11"/>
  <c r="H6697" i="11"/>
  <c r="H6698" i="11"/>
  <c r="H6699" i="11"/>
  <c r="H6700" i="11"/>
  <c r="H6701" i="11"/>
  <c r="H6702" i="11"/>
  <c r="H6703" i="11"/>
  <c r="H6704" i="11"/>
  <c r="H6705" i="11"/>
  <c r="H6706" i="11"/>
  <c r="H6707" i="11"/>
  <c r="H6708" i="11"/>
  <c r="H6709" i="11"/>
  <c r="H6710" i="11"/>
  <c r="H6711" i="11"/>
  <c r="H6712" i="11"/>
  <c r="H6713" i="11"/>
  <c r="H6714" i="11"/>
  <c r="H6715" i="11"/>
  <c r="H6716" i="11"/>
  <c r="H6717" i="11"/>
  <c r="H6718" i="11"/>
  <c r="H6719" i="11"/>
  <c r="H6720" i="11"/>
  <c r="H6721" i="11"/>
  <c r="H6722" i="11"/>
  <c r="H6723" i="11"/>
  <c r="H6724" i="11"/>
  <c r="H6725" i="11"/>
  <c r="H6726" i="11"/>
  <c r="H6727" i="11"/>
  <c r="H6728" i="11"/>
  <c r="H6729" i="11"/>
  <c r="H6730" i="11"/>
  <c r="H6731" i="11"/>
  <c r="H6732" i="11"/>
  <c r="H6733" i="11"/>
  <c r="H6734" i="11"/>
  <c r="H6735" i="11"/>
  <c r="H6736" i="11"/>
  <c r="H6737" i="11"/>
  <c r="H6738" i="11"/>
  <c r="H6739" i="11"/>
  <c r="H6740" i="11"/>
  <c r="H6741" i="11"/>
  <c r="H6742" i="11"/>
  <c r="H6743" i="11"/>
  <c r="H6744" i="11"/>
  <c r="H6745" i="11"/>
  <c r="H6746" i="11"/>
  <c r="H6747" i="11"/>
  <c r="H6748" i="11"/>
  <c r="H6749" i="11"/>
  <c r="H6750" i="11"/>
  <c r="H6751" i="11"/>
  <c r="H6752" i="11"/>
  <c r="H6753" i="11"/>
  <c r="H6754" i="11"/>
  <c r="H6755" i="11"/>
  <c r="H6756" i="11"/>
  <c r="H6757" i="11"/>
  <c r="H6758" i="11"/>
  <c r="H6759" i="11"/>
  <c r="H6760" i="11"/>
  <c r="H6761" i="11"/>
  <c r="H6762" i="11"/>
  <c r="H6763" i="11"/>
  <c r="H6764" i="11"/>
  <c r="H6765" i="11"/>
  <c r="H6766" i="11"/>
  <c r="H6767" i="11"/>
  <c r="H6768" i="11"/>
  <c r="H6769" i="11"/>
  <c r="H6770" i="11"/>
  <c r="H6771" i="11"/>
  <c r="H6772" i="11"/>
  <c r="H6773" i="11"/>
  <c r="H6774" i="11"/>
  <c r="H6775" i="11"/>
  <c r="H6776" i="11"/>
  <c r="H6777" i="11"/>
  <c r="H6778" i="11"/>
  <c r="H6779" i="11"/>
  <c r="H6780" i="11"/>
  <c r="H6781" i="11"/>
  <c r="H6782" i="11"/>
  <c r="H6783" i="11"/>
  <c r="H6784" i="11"/>
  <c r="H6785" i="11"/>
  <c r="H6786" i="11"/>
  <c r="H6787" i="11"/>
  <c r="H6788" i="11"/>
  <c r="H6789" i="11"/>
  <c r="H6790" i="11"/>
  <c r="H6791" i="11"/>
  <c r="H6792" i="11"/>
  <c r="H6793" i="11"/>
  <c r="H6794" i="11"/>
  <c r="H6795" i="11"/>
  <c r="H6796" i="11"/>
  <c r="H6797" i="11"/>
  <c r="H6798" i="11"/>
  <c r="H6799" i="11"/>
  <c r="H6800" i="11"/>
  <c r="H6801" i="11"/>
  <c r="H6802" i="11"/>
  <c r="H6803" i="11"/>
  <c r="H6804" i="11"/>
  <c r="H6805" i="11"/>
  <c r="H6806" i="11"/>
  <c r="H6807" i="11"/>
  <c r="H6808" i="11"/>
  <c r="H6809" i="11"/>
  <c r="H6810" i="11"/>
  <c r="H6811" i="11"/>
  <c r="H6812" i="11"/>
  <c r="H6813" i="11"/>
  <c r="H6814" i="11"/>
  <c r="H6815" i="11"/>
  <c r="H6816" i="11"/>
  <c r="H6817" i="11"/>
  <c r="H6818" i="11"/>
  <c r="H6819" i="11"/>
  <c r="H6820" i="11"/>
  <c r="H6821" i="11"/>
  <c r="H6822" i="11"/>
  <c r="H6823" i="11"/>
  <c r="H6824" i="11"/>
  <c r="H6825" i="11"/>
  <c r="H6826" i="11"/>
  <c r="H6827" i="11"/>
  <c r="H6828" i="11"/>
  <c r="H6829" i="11"/>
  <c r="H6830" i="11"/>
  <c r="H6831" i="11"/>
  <c r="H6832" i="11"/>
  <c r="H6833" i="11"/>
  <c r="H6834" i="11"/>
  <c r="H6835" i="11"/>
  <c r="H6836" i="11"/>
  <c r="H6837" i="11"/>
  <c r="H6838" i="11"/>
  <c r="H6839" i="11"/>
  <c r="H6840" i="11"/>
  <c r="H6841" i="11"/>
  <c r="H6842" i="11"/>
  <c r="H6843" i="11"/>
  <c r="H6844" i="11"/>
  <c r="H6845" i="11"/>
  <c r="H6846" i="11"/>
  <c r="H6847" i="11"/>
  <c r="H6848" i="11"/>
  <c r="H6849" i="11"/>
  <c r="H6850" i="11"/>
  <c r="H6851" i="11"/>
  <c r="H6852" i="11"/>
  <c r="H6853" i="11"/>
  <c r="H6854" i="11"/>
  <c r="H6855" i="11"/>
  <c r="H6856" i="11"/>
  <c r="H6857" i="11"/>
  <c r="H6858" i="11"/>
  <c r="H6859" i="11"/>
  <c r="H6860" i="11"/>
  <c r="H6861" i="11"/>
  <c r="H6862" i="11"/>
  <c r="H6863" i="11"/>
  <c r="H6864" i="11"/>
  <c r="H6865" i="11"/>
  <c r="H6866" i="11"/>
  <c r="H6867" i="11"/>
  <c r="H6868" i="11"/>
  <c r="H6869" i="11"/>
  <c r="H6870" i="11"/>
  <c r="H6871" i="11"/>
  <c r="H6872" i="11"/>
  <c r="H6873" i="11"/>
  <c r="H6874" i="11"/>
  <c r="H6875" i="11"/>
  <c r="H6876" i="11"/>
  <c r="H6877" i="11"/>
  <c r="H6878" i="11"/>
  <c r="H6879" i="11"/>
  <c r="H6880" i="11"/>
  <c r="H6881" i="11"/>
  <c r="H6882" i="11"/>
  <c r="H6883" i="11"/>
  <c r="H6884" i="11"/>
  <c r="H6885" i="11"/>
  <c r="H6886" i="11"/>
  <c r="H6887" i="11"/>
  <c r="H6888" i="11"/>
  <c r="H6889" i="11"/>
  <c r="H6890" i="11"/>
  <c r="H6891" i="11"/>
  <c r="H6892" i="11"/>
  <c r="H6893" i="11"/>
  <c r="H6894" i="11"/>
  <c r="H6895" i="11"/>
  <c r="H6896" i="11"/>
  <c r="H6897" i="11"/>
  <c r="H6898" i="11"/>
  <c r="H6899" i="11"/>
  <c r="H6900" i="11"/>
  <c r="H6901" i="11"/>
  <c r="H6902" i="11"/>
  <c r="H6903" i="11"/>
  <c r="H6904" i="11"/>
  <c r="H6905" i="11"/>
  <c r="H6906" i="11"/>
  <c r="H6907" i="11"/>
  <c r="H6908" i="11"/>
  <c r="H6909" i="11"/>
  <c r="H6910" i="11"/>
  <c r="H6911" i="11"/>
  <c r="H6912" i="11"/>
  <c r="H6913" i="11"/>
  <c r="H6914" i="11"/>
  <c r="H6915" i="11"/>
  <c r="H6916" i="11"/>
  <c r="H6917" i="11"/>
  <c r="H6918" i="11"/>
  <c r="H6919" i="11"/>
  <c r="H6920" i="11"/>
  <c r="H6921" i="11"/>
  <c r="H6922" i="11"/>
  <c r="H6923" i="11"/>
  <c r="H6924" i="11"/>
  <c r="H6925" i="11"/>
  <c r="H6926" i="11"/>
  <c r="H6927" i="11"/>
  <c r="H6928" i="11"/>
  <c r="H6929" i="11"/>
  <c r="H6930" i="11"/>
  <c r="H6931" i="11"/>
  <c r="H6932" i="11"/>
  <c r="H6933" i="11"/>
  <c r="H6934" i="11"/>
  <c r="H6935" i="11"/>
  <c r="H6936" i="11"/>
  <c r="H6937" i="11"/>
  <c r="H6938" i="11"/>
  <c r="H6939" i="11"/>
  <c r="H6940" i="11"/>
  <c r="H6941" i="11"/>
  <c r="H6942" i="11"/>
  <c r="H6943" i="11"/>
  <c r="H6944" i="11"/>
  <c r="H6945" i="11"/>
  <c r="H6946" i="11"/>
  <c r="H6947" i="11"/>
  <c r="H6948" i="11"/>
  <c r="H6949" i="11"/>
  <c r="H6950" i="11"/>
  <c r="H6951" i="11"/>
  <c r="H6952" i="11"/>
  <c r="H6953" i="11"/>
  <c r="H6954" i="11"/>
  <c r="H6955" i="11"/>
  <c r="H6956" i="11"/>
  <c r="H6957" i="11"/>
  <c r="H6958" i="11"/>
  <c r="H6959" i="11"/>
  <c r="H6960" i="11"/>
  <c r="H6961" i="11"/>
  <c r="H6962" i="11"/>
  <c r="H6963" i="11"/>
  <c r="H6964" i="11"/>
  <c r="H6965" i="11"/>
  <c r="H6966" i="11"/>
  <c r="H6967" i="11"/>
  <c r="H6968" i="11"/>
  <c r="H6969" i="11"/>
  <c r="H6970" i="11"/>
  <c r="H6971" i="11"/>
  <c r="H6972" i="11"/>
  <c r="H6973" i="11"/>
  <c r="H6974" i="11"/>
  <c r="H6975" i="11"/>
  <c r="H6976" i="11"/>
  <c r="H6977" i="11"/>
  <c r="H6978" i="11"/>
  <c r="H6979" i="11"/>
  <c r="H6980" i="11"/>
  <c r="H6981" i="11"/>
  <c r="H6982" i="11"/>
  <c r="H6983" i="11"/>
  <c r="H6984" i="11"/>
  <c r="H6985" i="11"/>
  <c r="H6986" i="11"/>
  <c r="H6987" i="11"/>
  <c r="H6988" i="11"/>
  <c r="H6989" i="11"/>
  <c r="H6990" i="11"/>
  <c r="H6991" i="11"/>
  <c r="H6992" i="11"/>
  <c r="H6993" i="11"/>
  <c r="H6994" i="11"/>
  <c r="H6995" i="11"/>
  <c r="H6996" i="11"/>
  <c r="H6997" i="11"/>
  <c r="H6998" i="11"/>
  <c r="H6999" i="11"/>
  <c r="H7000" i="11"/>
  <c r="H7001" i="11"/>
  <c r="H7002" i="11"/>
  <c r="H7003" i="11"/>
  <c r="H7004" i="11"/>
  <c r="H7005" i="11"/>
  <c r="H7006" i="11"/>
  <c r="H7007" i="11"/>
  <c r="H7008" i="11"/>
  <c r="H7009" i="11"/>
  <c r="H7010" i="11"/>
  <c r="H7011" i="11"/>
  <c r="H7012" i="11"/>
  <c r="H7013" i="11"/>
  <c r="H7014" i="11"/>
  <c r="H7015" i="11"/>
  <c r="H7016" i="11"/>
  <c r="H7017" i="11"/>
  <c r="H7018" i="11"/>
  <c r="H7019" i="11"/>
  <c r="H7020" i="11"/>
  <c r="H7021" i="11"/>
  <c r="H7022" i="11"/>
  <c r="H7023" i="11"/>
  <c r="H7024" i="11"/>
  <c r="H7025" i="11"/>
  <c r="H7026" i="11"/>
  <c r="H7027" i="11"/>
  <c r="H7028" i="11"/>
  <c r="H7029" i="11"/>
  <c r="H7030" i="11"/>
  <c r="H7031" i="11"/>
  <c r="H7032" i="11"/>
  <c r="H7033" i="11"/>
  <c r="H7034" i="11"/>
  <c r="H7035" i="11"/>
  <c r="H7036" i="11"/>
  <c r="H7037" i="11"/>
  <c r="H7038" i="11"/>
  <c r="H7039" i="11"/>
  <c r="H7040" i="11"/>
  <c r="H7041" i="11"/>
  <c r="H7042" i="11"/>
  <c r="H7043" i="11"/>
  <c r="H7044" i="11"/>
  <c r="H7045" i="11"/>
  <c r="H7046" i="11"/>
  <c r="H7047" i="11"/>
  <c r="H7048" i="11"/>
  <c r="H7049" i="11"/>
  <c r="H7050" i="11"/>
  <c r="H7051" i="11"/>
  <c r="H7052" i="11"/>
  <c r="H7053" i="11"/>
  <c r="H7054" i="11"/>
  <c r="H7055" i="11"/>
  <c r="H7056" i="11"/>
  <c r="H7057" i="11"/>
  <c r="H7058" i="11"/>
  <c r="H7059" i="11"/>
  <c r="H7060" i="11"/>
  <c r="H7061" i="11"/>
  <c r="H7062" i="11"/>
  <c r="H7063" i="11"/>
  <c r="H7064" i="11"/>
  <c r="H7065" i="11"/>
  <c r="H7066" i="11"/>
  <c r="H7067" i="11"/>
  <c r="H7068" i="11"/>
  <c r="H7069" i="11"/>
  <c r="H7070" i="11"/>
  <c r="H7071" i="11"/>
  <c r="H7072" i="11"/>
  <c r="H7073" i="11"/>
  <c r="H7074" i="11"/>
  <c r="H7075" i="11"/>
  <c r="H7076" i="11"/>
  <c r="H7077" i="11"/>
  <c r="H7078" i="11"/>
  <c r="H7079" i="11"/>
  <c r="H7080" i="11"/>
  <c r="H7081" i="11"/>
  <c r="H7082" i="11"/>
  <c r="H7083" i="11"/>
  <c r="H7084" i="11"/>
  <c r="H7085" i="11"/>
  <c r="H7086" i="11"/>
  <c r="H7087" i="11"/>
  <c r="H7088" i="11"/>
  <c r="H7089" i="11"/>
  <c r="H7090" i="11"/>
  <c r="H7091" i="11"/>
  <c r="H7092" i="11"/>
  <c r="H7093" i="11"/>
  <c r="H7094" i="11"/>
  <c r="H7095" i="11"/>
  <c r="H7096" i="11"/>
  <c r="H7097" i="11"/>
  <c r="H7098" i="11"/>
  <c r="H7099" i="11"/>
  <c r="H7100" i="11"/>
  <c r="H7101" i="11"/>
  <c r="H7102" i="11"/>
  <c r="H7103" i="11"/>
  <c r="H7104" i="11"/>
  <c r="H7105" i="11"/>
  <c r="H7106" i="11"/>
  <c r="H7107" i="11"/>
  <c r="H7108" i="11"/>
  <c r="H7109" i="11"/>
  <c r="H7110" i="11"/>
  <c r="H7111" i="11"/>
  <c r="H7112" i="11"/>
  <c r="H7113" i="11"/>
  <c r="H7114" i="11"/>
  <c r="H7115" i="11"/>
  <c r="H7116" i="11"/>
  <c r="H7117" i="11"/>
  <c r="H7118" i="11"/>
  <c r="H7119" i="11"/>
  <c r="H7120" i="11"/>
  <c r="H7121" i="11"/>
  <c r="H7122" i="11"/>
  <c r="H7123" i="11"/>
  <c r="H7124" i="11"/>
  <c r="H7125" i="11"/>
  <c r="H7126" i="11"/>
  <c r="H7127" i="11"/>
  <c r="H7128" i="11"/>
  <c r="H7129" i="11"/>
  <c r="H7130" i="11"/>
  <c r="H7131" i="11"/>
  <c r="H7132" i="11"/>
  <c r="H7133" i="11"/>
  <c r="H7134" i="11"/>
  <c r="H7135" i="11"/>
  <c r="H7136" i="11"/>
  <c r="H7137" i="11"/>
  <c r="H7138" i="11"/>
  <c r="H7139" i="11"/>
  <c r="H7140" i="11"/>
  <c r="H7141" i="11"/>
  <c r="H7142" i="11"/>
  <c r="H7143" i="11"/>
  <c r="H7144" i="11"/>
  <c r="H7145" i="11"/>
  <c r="H7146" i="11"/>
  <c r="H7147" i="11"/>
  <c r="H7148" i="11"/>
  <c r="H7149" i="11"/>
  <c r="H7150" i="11"/>
  <c r="H7151" i="11"/>
  <c r="H7152" i="11"/>
  <c r="H7153" i="11"/>
  <c r="H7154" i="11"/>
  <c r="H7155" i="11"/>
  <c r="H7156" i="11"/>
  <c r="H7157" i="11"/>
  <c r="H7158" i="11"/>
  <c r="H7159" i="11"/>
  <c r="H7160" i="11"/>
  <c r="H7161" i="11"/>
  <c r="H7162" i="11"/>
  <c r="H7163" i="11"/>
  <c r="H7164" i="11"/>
  <c r="H7165" i="11"/>
  <c r="H7166" i="11"/>
  <c r="H7167" i="11"/>
  <c r="H7168" i="11"/>
  <c r="H7169" i="11"/>
  <c r="H7170" i="11"/>
  <c r="H7171" i="11"/>
  <c r="H7172" i="11"/>
  <c r="H7173" i="11"/>
  <c r="H7174" i="11"/>
  <c r="H7175" i="11"/>
  <c r="H7176" i="11"/>
  <c r="H7177" i="11"/>
  <c r="H7178" i="11"/>
  <c r="H7179" i="11"/>
  <c r="H7180" i="11"/>
  <c r="H7181" i="11"/>
  <c r="H7182" i="11"/>
  <c r="H7183" i="11"/>
  <c r="H7184" i="11"/>
  <c r="H7185" i="11"/>
  <c r="H7186" i="11"/>
  <c r="H7187" i="11"/>
  <c r="H7188" i="11"/>
  <c r="H7189" i="11"/>
  <c r="H7190" i="11"/>
  <c r="H7191" i="11"/>
  <c r="H7192" i="11"/>
  <c r="H7193" i="11"/>
  <c r="H7194" i="11"/>
  <c r="H7195" i="11"/>
  <c r="H7196" i="11"/>
  <c r="H7197" i="11"/>
  <c r="H7198" i="11"/>
  <c r="H7199" i="11"/>
  <c r="H7200" i="11"/>
  <c r="H7201" i="11"/>
  <c r="H7202" i="11"/>
  <c r="H7203" i="11"/>
  <c r="H7204" i="11"/>
  <c r="H7205" i="11"/>
  <c r="H7206" i="11"/>
  <c r="H7207" i="11"/>
  <c r="H7208" i="11"/>
  <c r="H7209" i="11"/>
  <c r="H7210" i="11"/>
  <c r="H7211" i="11"/>
  <c r="H7212" i="11"/>
  <c r="H7213" i="11"/>
  <c r="H7214" i="11"/>
  <c r="H7215" i="11"/>
  <c r="H7216" i="11"/>
  <c r="H7217" i="11"/>
  <c r="H7218" i="11"/>
  <c r="H7219" i="11"/>
  <c r="H7220" i="11"/>
  <c r="H7221" i="11"/>
  <c r="H7222" i="11"/>
  <c r="H7223" i="11"/>
  <c r="H7224" i="11"/>
  <c r="H7225" i="11"/>
  <c r="H7226" i="11"/>
  <c r="H7227" i="11"/>
  <c r="H7228" i="11"/>
  <c r="H7229" i="11"/>
  <c r="H7230" i="11"/>
  <c r="H7231" i="11"/>
  <c r="H7232" i="11"/>
  <c r="H7233" i="11"/>
  <c r="H7234" i="11"/>
  <c r="H7235" i="11"/>
  <c r="H7236" i="11"/>
  <c r="H7237" i="11"/>
  <c r="H7238" i="11"/>
  <c r="H7239" i="11"/>
  <c r="H7240" i="11"/>
  <c r="H7241" i="11"/>
  <c r="H7242" i="11"/>
  <c r="H7243" i="11"/>
  <c r="H7244" i="11"/>
  <c r="H7245" i="11"/>
  <c r="H7246" i="11"/>
  <c r="H7247" i="11"/>
  <c r="H7248" i="11"/>
  <c r="H7249" i="11"/>
  <c r="H7250" i="11"/>
  <c r="H7251" i="11"/>
  <c r="H7252" i="11"/>
  <c r="H7253" i="11"/>
  <c r="H7254" i="11"/>
  <c r="H7255" i="11"/>
  <c r="H7256" i="11"/>
  <c r="H7257" i="11"/>
  <c r="H7258" i="11"/>
  <c r="H7259" i="11"/>
  <c r="H7260" i="11"/>
  <c r="H7261" i="11"/>
  <c r="H7262" i="11"/>
  <c r="H7263" i="11"/>
  <c r="H7264" i="11"/>
  <c r="H7265" i="11"/>
  <c r="H7266" i="11"/>
  <c r="H7267" i="11"/>
  <c r="H7268" i="11"/>
  <c r="H7269" i="11"/>
  <c r="H7270" i="11"/>
  <c r="H7271" i="11"/>
  <c r="H7272" i="11"/>
  <c r="H7273" i="11"/>
  <c r="H7274" i="11"/>
  <c r="H7275" i="11"/>
  <c r="H7276" i="11"/>
  <c r="H7277" i="11"/>
  <c r="H7278" i="11"/>
  <c r="H7279" i="11"/>
  <c r="H7280" i="11"/>
  <c r="H7281" i="11"/>
  <c r="H7282" i="11"/>
  <c r="H7283" i="11"/>
  <c r="H7284" i="11"/>
  <c r="H7285" i="11"/>
  <c r="H7286" i="11"/>
  <c r="H7287" i="11"/>
  <c r="H7288" i="11"/>
  <c r="H7289" i="11"/>
  <c r="H7290" i="11"/>
  <c r="H7291" i="11"/>
  <c r="H7292" i="11"/>
  <c r="H7293" i="11"/>
  <c r="H7294" i="11"/>
  <c r="H7295" i="11"/>
  <c r="H7296" i="11"/>
  <c r="H7297" i="11"/>
  <c r="H7298" i="11"/>
  <c r="H7299" i="11"/>
  <c r="H7300" i="11"/>
  <c r="H7301" i="11"/>
  <c r="H7302" i="11"/>
  <c r="H7303" i="11"/>
  <c r="H7304" i="11"/>
  <c r="H7305" i="11"/>
  <c r="H7306" i="11"/>
  <c r="H7307" i="11"/>
  <c r="H7308" i="11"/>
  <c r="H7309" i="11"/>
  <c r="H7310" i="11"/>
  <c r="H7311" i="11"/>
  <c r="H7312" i="11"/>
  <c r="H7313" i="11"/>
  <c r="H7314" i="11"/>
  <c r="H7315" i="11"/>
  <c r="H7316" i="11"/>
  <c r="H7317" i="11"/>
  <c r="H7318" i="11"/>
  <c r="H7319" i="11"/>
  <c r="H7320" i="11"/>
  <c r="H7321" i="11"/>
  <c r="H7322" i="11"/>
  <c r="H7323" i="11"/>
  <c r="H7324" i="11"/>
  <c r="H7325" i="11"/>
  <c r="H7326" i="11"/>
  <c r="H7327" i="11"/>
  <c r="H7328" i="11"/>
  <c r="H7329" i="11"/>
  <c r="H7330" i="11"/>
  <c r="H7331" i="11"/>
  <c r="H7332" i="11"/>
  <c r="H7333" i="11"/>
  <c r="H7334" i="11"/>
  <c r="H7335" i="11"/>
  <c r="H7336" i="11"/>
  <c r="H7337" i="11"/>
  <c r="H7338" i="11"/>
  <c r="H7339" i="11"/>
  <c r="H7340" i="11"/>
  <c r="H7341" i="11"/>
  <c r="H7342" i="11"/>
  <c r="H7343" i="11"/>
  <c r="H7344" i="11"/>
  <c r="H7345" i="11"/>
  <c r="H7346" i="11"/>
  <c r="H7347" i="11"/>
  <c r="H7348" i="11"/>
  <c r="H7349" i="11"/>
  <c r="H7350" i="11"/>
  <c r="H7351" i="11"/>
  <c r="H7352" i="11"/>
  <c r="H7353" i="11"/>
  <c r="H7354" i="11"/>
  <c r="H7355" i="11"/>
  <c r="H7356" i="11"/>
  <c r="H7357" i="11"/>
  <c r="H7358" i="11"/>
  <c r="H7359" i="11"/>
  <c r="H7360" i="11"/>
  <c r="H7361" i="11"/>
  <c r="H7362" i="11"/>
  <c r="H7363" i="11"/>
  <c r="H7364" i="11"/>
  <c r="H7365" i="11"/>
  <c r="H7366" i="11"/>
  <c r="H7367" i="11"/>
  <c r="H7368" i="11"/>
  <c r="H7369" i="11"/>
  <c r="H7370" i="11"/>
  <c r="H7371" i="11"/>
  <c r="H7372" i="11"/>
  <c r="H7373" i="11"/>
  <c r="H7374" i="11"/>
  <c r="H7375" i="11"/>
  <c r="H7376" i="11"/>
  <c r="H7377" i="11"/>
  <c r="H7378" i="11"/>
  <c r="H7379" i="11"/>
  <c r="H7380" i="11"/>
  <c r="H7381" i="11"/>
  <c r="H7382" i="11"/>
  <c r="H7383" i="11"/>
  <c r="H7384" i="11"/>
  <c r="H7385" i="11"/>
  <c r="H7386" i="11"/>
  <c r="H7387" i="11"/>
  <c r="H7388" i="11"/>
  <c r="H7389" i="11"/>
  <c r="H7390" i="11"/>
  <c r="H7391" i="11"/>
  <c r="H7392" i="11"/>
  <c r="H7393" i="11"/>
  <c r="H7394" i="11"/>
  <c r="H7395" i="11"/>
  <c r="H7396" i="11"/>
  <c r="H7397" i="11"/>
  <c r="H7398" i="11"/>
  <c r="H7399" i="11"/>
  <c r="H7400" i="11"/>
  <c r="H7401" i="11"/>
  <c r="H7402" i="11"/>
  <c r="H7403" i="11"/>
  <c r="H7404" i="11"/>
  <c r="H7405" i="11"/>
  <c r="H7406" i="11"/>
  <c r="H7407" i="11"/>
  <c r="H7408" i="11"/>
  <c r="H7409" i="11"/>
  <c r="H7410" i="11"/>
  <c r="H7411" i="11"/>
  <c r="H7412" i="11"/>
  <c r="H7413" i="11"/>
  <c r="H7414" i="11"/>
  <c r="H7415" i="11"/>
  <c r="H7416" i="11"/>
  <c r="H7417" i="11"/>
  <c r="H7418" i="11"/>
  <c r="H7419" i="11"/>
  <c r="H7420" i="11"/>
  <c r="H7421" i="11"/>
  <c r="H7422" i="11"/>
  <c r="H7423" i="11"/>
  <c r="H7424" i="11"/>
  <c r="H7425" i="11"/>
  <c r="H7426" i="11"/>
  <c r="H7427" i="11"/>
  <c r="H7428" i="11"/>
  <c r="H7429" i="11"/>
  <c r="H7430" i="11"/>
  <c r="H7431" i="11"/>
  <c r="H7432" i="11"/>
  <c r="H7433" i="11"/>
  <c r="H7434" i="11"/>
  <c r="H7435" i="11"/>
  <c r="H7436" i="11"/>
  <c r="H7437" i="11"/>
  <c r="H7438" i="11"/>
  <c r="H7439" i="11"/>
  <c r="H7440" i="11"/>
  <c r="H7441" i="11"/>
  <c r="H7442" i="11"/>
  <c r="H7443" i="11"/>
  <c r="H7444" i="11"/>
  <c r="H7445" i="11"/>
  <c r="H7446" i="11"/>
  <c r="H7447" i="11"/>
  <c r="H7448" i="11"/>
  <c r="H7449" i="11"/>
  <c r="H7450" i="11"/>
  <c r="H7451" i="11"/>
  <c r="H7452" i="11"/>
  <c r="H7453" i="11"/>
  <c r="H7454" i="11"/>
  <c r="H7455" i="11"/>
  <c r="H7456" i="11"/>
  <c r="H7457" i="11"/>
  <c r="H7458" i="11"/>
  <c r="H7459" i="11"/>
  <c r="H7460" i="11"/>
  <c r="H7461" i="11"/>
  <c r="H7462" i="11"/>
  <c r="H7463" i="11"/>
  <c r="H7464" i="11"/>
  <c r="H7465" i="11"/>
  <c r="H7466" i="11"/>
  <c r="H7467" i="11"/>
  <c r="H7468" i="11"/>
  <c r="H7469" i="11"/>
  <c r="H7470" i="11"/>
  <c r="H7471" i="11"/>
  <c r="H7472" i="11"/>
  <c r="H7473" i="11"/>
  <c r="H7474" i="11"/>
  <c r="H7475" i="11"/>
  <c r="H7476" i="11"/>
  <c r="H7477" i="11"/>
  <c r="H7478" i="11"/>
  <c r="H7479" i="11"/>
  <c r="H7480" i="11"/>
  <c r="H7481" i="11"/>
  <c r="H7482" i="11"/>
  <c r="H7483" i="11"/>
  <c r="H7484" i="11"/>
  <c r="H7485" i="11"/>
  <c r="H7486" i="11"/>
  <c r="H7487" i="11"/>
  <c r="H7488" i="11"/>
  <c r="H7489" i="11"/>
  <c r="H7490" i="11"/>
  <c r="H7491" i="11"/>
  <c r="H7492" i="11"/>
  <c r="H7493" i="11"/>
  <c r="H7494" i="11"/>
  <c r="H7495" i="11"/>
  <c r="H7496" i="11"/>
  <c r="H7497" i="11"/>
  <c r="H7498" i="11"/>
  <c r="H7499" i="11"/>
  <c r="H7500" i="11"/>
  <c r="H7501" i="11"/>
  <c r="H7502" i="11"/>
  <c r="H7503" i="11"/>
  <c r="H7504" i="11"/>
  <c r="H7505" i="11"/>
  <c r="H7506" i="11"/>
  <c r="H7507" i="11"/>
  <c r="H7508" i="11"/>
  <c r="H7509" i="11"/>
  <c r="H7510" i="11"/>
  <c r="H7511" i="11"/>
  <c r="H7512" i="11"/>
  <c r="H7513" i="11"/>
  <c r="H7514" i="11"/>
  <c r="H7515" i="11"/>
  <c r="H7516" i="11"/>
  <c r="H7517" i="11"/>
  <c r="H7518" i="11"/>
  <c r="H7519" i="11"/>
  <c r="H7520" i="11"/>
  <c r="H7521" i="11"/>
  <c r="H7522" i="11"/>
  <c r="H7523" i="11"/>
  <c r="H7524" i="11"/>
  <c r="H7525" i="11"/>
  <c r="H7526" i="11"/>
  <c r="H7527" i="11"/>
  <c r="H7528" i="11"/>
  <c r="H7529" i="11"/>
  <c r="H7530" i="11"/>
  <c r="H7531" i="11"/>
  <c r="H7532" i="11"/>
  <c r="H7533" i="11"/>
  <c r="H7534" i="11"/>
  <c r="H7535" i="11"/>
  <c r="H7536" i="11"/>
  <c r="H7537" i="11"/>
  <c r="H7538" i="11"/>
  <c r="H7539" i="11"/>
  <c r="H7540" i="11"/>
  <c r="H7541" i="11"/>
  <c r="H7542" i="11"/>
  <c r="H7543" i="11"/>
  <c r="H7544" i="11"/>
  <c r="H7545" i="11"/>
  <c r="H7546" i="11"/>
  <c r="H7547" i="11"/>
  <c r="H7548" i="11"/>
  <c r="H7549" i="11"/>
  <c r="H7550" i="11"/>
  <c r="H7551" i="11"/>
  <c r="H7552" i="11"/>
  <c r="H7553" i="11"/>
  <c r="H7554" i="11"/>
  <c r="H7555" i="11"/>
  <c r="H7556" i="11"/>
  <c r="H7557" i="11"/>
  <c r="H7558" i="11"/>
  <c r="H7559" i="11"/>
  <c r="H7560" i="11"/>
  <c r="H7561" i="11"/>
  <c r="H7562" i="11"/>
  <c r="H7563" i="11"/>
  <c r="H7564" i="11"/>
  <c r="H7565" i="11"/>
  <c r="H7566" i="11"/>
  <c r="H7567" i="11"/>
  <c r="H7568" i="11"/>
  <c r="H7569" i="11"/>
  <c r="H7570" i="11"/>
  <c r="H7571" i="11"/>
  <c r="H7572" i="11"/>
  <c r="H7573" i="11"/>
  <c r="H7574" i="11"/>
  <c r="H7575" i="11"/>
  <c r="H7576" i="11"/>
  <c r="H7577" i="11"/>
  <c r="H7578" i="11"/>
  <c r="H7579" i="11"/>
  <c r="H7580" i="11"/>
  <c r="H7581" i="11"/>
  <c r="H7582" i="11"/>
  <c r="H7583" i="11"/>
  <c r="H7584" i="11"/>
  <c r="H7585" i="11"/>
  <c r="H7586" i="11"/>
  <c r="H7587" i="11"/>
  <c r="H7588" i="11"/>
  <c r="H7589" i="11"/>
  <c r="H7590" i="11"/>
  <c r="H7591" i="11"/>
  <c r="H7592" i="11"/>
  <c r="H7593" i="11"/>
  <c r="H7594" i="11"/>
  <c r="H7595" i="11"/>
  <c r="H7596" i="11"/>
  <c r="H7597" i="11"/>
  <c r="H7598" i="11"/>
  <c r="H7599" i="11"/>
  <c r="H7600" i="11"/>
  <c r="H7601" i="11"/>
  <c r="H7602" i="11"/>
  <c r="H7603" i="11"/>
  <c r="H7604" i="11"/>
  <c r="H7605" i="11"/>
  <c r="H7606" i="11"/>
  <c r="H7607" i="11"/>
  <c r="H7608" i="11"/>
  <c r="H7609" i="11"/>
  <c r="H7610" i="11"/>
  <c r="H7611" i="11"/>
  <c r="H7612" i="11"/>
  <c r="H7613" i="11"/>
  <c r="H7614" i="11"/>
  <c r="H7615" i="11"/>
  <c r="H7616" i="11"/>
  <c r="H7617" i="11"/>
  <c r="H7618" i="11"/>
  <c r="H7619" i="11"/>
  <c r="H7620" i="11"/>
  <c r="H7621" i="11"/>
  <c r="H7622" i="11"/>
  <c r="H7623" i="11"/>
  <c r="H7624" i="11"/>
  <c r="H7625" i="11"/>
  <c r="H7626" i="11"/>
  <c r="H7627" i="11"/>
  <c r="H7628" i="11"/>
  <c r="H7629" i="11"/>
  <c r="H7630" i="11"/>
  <c r="H7631" i="11"/>
  <c r="H7632" i="11"/>
  <c r="H7633" i="11"/>
  <c r="H7634" i="11"/>
  <c r="H7635" i="11"/>
  <c r="H7636" i="11"/>
  <c r="H7637" i="11"/>
  <c r="H7638" i="11"/>
  <c r="H7639" i="11"/>
  <c r="H7640" i="11"/>
  <c r="H7641" i="11"/>
  <c r="H7642" i="11"/>
  <c r="H7643" i="11"/>
  <c r="H7644" i="11"/>
  <c r="H7645" i="11"/>
  <c r="H7646" i="11"/>
  <c r="H7647" i="11"/>
  <c r="H7648" i="11"/>
  <c r="H7649" i="11"/>
  <c r="H7650" i="11"/>
  <c r="H7651" i="11"/>
  <c r="H7652" i="11"/>
  <c r="H7653" i="11"/>
  <c r="H7654" i="11"/>
  <c r="H7655" i="11"/>
  <c r="H7656" i="11"/>
  <c r="H7657" i="11"/>
  <c r="H7658" i="11"/>
  <c r="H7659" i="11"/>
  <c r="H7660" i="11"/>
  <c r="H7661" i="11"/>
  <c r="H7662" i="11"/>
  <c r="H7663" i="11"/>
  <c r="H7664" i="11"/>
  <c r="H7665" i="11"/>
  <c r="H7666" i="11"/>
  <c r="H7667" i="11"/>
  <c r="H7668" i="11"/>
  <c r="H7669" i="11"/>
  <c r="H7670" i="11"/>
  <c r="H7671" i="11"/>
  <c r="H7672" i="11"/>
  <c r="H7673" i="11"/>
  <c r="H7674" i="11"/>
  <c r="H7675" i="11"/>
  <c r="H7676" i="11"/>
  <c r="H7677" i="11"/>
  <c r="H7678" i="11"/>
  <c r="H7679" i="11"/>
  <c r="H7680" i="11"/>
  <c r="H7681" i="11"/>
  <c r="H7682" i="11"/>
  <c r="H7683" i="11"/>
  <c r="H7684" i="11"/>
  <c r="H7685" i="11"/>
  <c r="H7686" i="11"/>
  <c r="H7687" i="11"/>
  <c r="H7688" i="11"/>
  <c r="H7689" i="11"/>
  <c r="H7690" i="11"/>
  <c r="H7691" i="11"/>
  <c r="H7692" i="11"/>
  <c r="H7693" i="11"/>
  <c r="H7694" i="11"/>
  <c r="H7695" i="11"/>
  <c r="H7696" i="11"/>
  <c r="H7697" i="11"/>
  <c r="H7698" i="11"/>
  <c r="H7699" i="11"/>
  <c r="H7700" i="11"/>
  <c r="H7701" i="11"/>
  <c r="H7702" i="11"/>
  <c r="H7703" i="11"/>
  <c r="H7704" i="11"/>
  <c r="H7705" i="11"/>
  <c r="H7706" i="11"/>
  <c r="H7707" i="11"/>
  <c r="H7708" i="11"/>
  <c r="H7709" i="11"/>
  <c r="H7710" i="11"/>
  <c r="H7711" i="11"/>
  <c r="H7712" i="11"/>
  <c r="H7713" i="11"/>
  <c r="H7714" i="11"/>
  <c r="H7715" i="11"/>
  <c r="H7716" i="11"/>
  <c r="H7717" i="11"/>
  <c r="H7718" i="11"/>
  <c r="H7719" i="11"/>
  <c r="H7720" i="11"/>
  <c r="H7721" i="11"/>
  <c r="H7722" i="11"/>
  <c r="H7723" i="11"/>
  <c r="H7724" i="11"/>
  <c r="H7725" i="11"/>
  <c r="H7726" i="11"/>
  <c r="H7727" i="11"/>
  <c r="H7728" i="11"/>
  <c r="H7729" i="11"/>
  <c r="H7730" i="11"/>
  <c r="H7732" i="11"/>
  <c r="H7733" i="11"/>
  <c r="H7734" i="11"/>
  <c r="H7735" i="11"/>
  <c r="H7736" i="11"/>
  <c r="H7737" i="11"/>
  <c r="H7738" i="11"/>
  <c r="H7739" i="11"/>
  <c r="H7740" i="11"/>
  <c r="H7741" i="11"/>
  <c r="H7742" i="11"/>
  <c r="H7743" i="11"/>
  <c r="H7744" i="11"/>
  <c r="H7745" i="11"/>
  <c r="H7746" i="11"/>
  <c r="H7747" i="11"/>
  <c r="H7748" i="11"/>
  <c r="H7749" i="11"/>
  <c r="H7750" i="11"/>
  <c r="H7751" i="11"/>
  <c r="H7752" i="11"/>
  <c r="H7753" i="11"/>
  <c r="H7754" i="11"/>
  <c r="H7755" i="11"/>
  <c r="H7756" i="11"/>
  <c r="H7757" i="11"/>
  <c r="H7758" i="11"/>
  <c r="H7759" i="11"/>
  <c r="H7760" i="11"/>
  <c r="H7761" i="11"/>
  <c r="H7762" i="11"/>
  <c r="H7763" i="11"/>
  <c r="H7764" i="11"/>
  <c r="H7765" i="11"/>
  <c r="H7766" i="11"/>
  <c r="H7767" i="11"/>
  <c r="H7768" i="11"/>
  <c r="H7769" i="11"/>
  <c r="H7770" i="11"/>
  <c r="H7771" i="11"/>
  <c r="H7772" i="11"/>
  <c r="H7773" i="11"/>
  <c r="H7774" i="11"/>
  <c r="H7775" i="11"/>
  <c r="H7776" i="11"/>
  <c r="H7777" i="11"/>
  <c r="H7778" i="11"/>
  <c r="H7779" i="11"/>
  <c r="H7780" i="11"/>
  <c r="H7781" i="11"/>
  <c r="H7782" i="11"/>
  <c r="H7783" i="11"/>
  <c r="H7784" i="11"/>
  <c r="H7785" i="11"/>
  <c r="H7786" i="11"/>
  <c r="H7787" i="11"/>
  <c r="H7788" i="11"/>
  <c r="H7789" i="11"/>
  <c r="H7790" i="11"/>
  <c r="H7791" i="11"/>
  <c r="H7792" i="11"/>
  <c r="H7793" i="11"/>
  <c r="H7794" i="11"/>
  <c r="H7795" i="11"/>
  <c r="H7796" i="11"/>
  <c r="H7797" i="11"/>
  <c r="H7798" i="11"/>
  <c r="H7799" i="11"/>
  <c r="H7800" i="11"/>
  <c r="H7801" i="11"/>
  <c r="H7802" i="11"/>
  <c r="H7803" i="11"/>
  <c r="H7804" i="11"/>
  <c r="H7805" i="11"/>
  <c r="H7806" i="11"/>
  <c r="H7807" i="11"/>
  <c r="H7808" i="11"/>
  <c r="H7809" i="11"/>
  <c r="H7810" i="11"/>
  <c r="H7811" i="11"/>
  <c r="H7812" i="11"/>
  <c r="H7813" i="11"/>
  <c r="H7814" i="11"/>
  <c r="H7815" i="11"/>
  <c r="H7816" i="11"/>
  <c r="H7817" i="11"/>
  <c r="H7818" i="11"/>
  <c r="H7819" i="11"/>
  <c r="H7820" i="11"/>
  <c r="H7821" i="11"/>
  <c r="H7822" i="11"/>
  <c r="H7823" i="11"/>
  <c r="H7824" i="11"/>
  <c r="H7825" i="11"/>
  <c r="H7826" i="11"/>
  <c r="H7827" i="11"/>
  <c r="H7828" i="11"/>
  <c r="H7829" i="11"/>
  <c r="H7830" i="11"/>
  <c r="H7831" i="11"/>
  <c r="H7832" i="11"/>
  <c r="H7833" i="11"/>
  <c r="H7834" i="11"/>
  <c r="H7835" i="11"/>
  <c r="H7836" i="11"/>
  <c r="H7837" i="11"/>
  <c r="H7838" i="11"/>
  <c r="H7839" i="11"/>
  <c r="H7840" i="11"/>
  <c r="H7841" i="11"/>
  <c r="H7842" i="11"/>
  <c r="H7843" i="11"/>
  <c r="H7844" i="11"/>
  <c r="H7845" i="11"/>
  <c r="H7846" i="11"/>
  <c r="H7847" i="11"/>
  <c r="H7848" i="11"/>
  <c r="H7849" i="11"/>
  <c r="H7850" i="11"/>
  <c r="H7851" i="11"/>
  <c r="H7852" i="11"/>
  <c r="H7853" i="11"/>
  <c r="H7854" i="11"/>
  <c r="H7855" i="11"/>
  <c r="H7856" i="11"/>
  <c r="H7857" i="11"/>
  <c r="H7858" i="11"/>
  <c r="H7859" i="11"/>
  <c r="H7860" i="11"/>
  <c r="H7861" i="11"/>
  <c r="H7862" i="11"/>
  <c r="H7863" i="11"/>
  <c r="H7864" i="11"/>
  <c r="H7865" i="11"/>
  <c r="H7866" i="11"/>
  <c r="H7867" i="11"/>
  <c r="H7868" i="11"/>
  <c r="H7869" i="11"/>
  <c r="H7870" i="11"/>
  <c r="H7871" i="11"/>
  <c r="H7872" i="11"/>
  <c r="H7873" i="11"/>
  <c r="H7874" i="11"/>
  <c r="H7875" i="11"/>
  <c r="H7876" i="11"/>
  <c r="H7877" i="11"/>
  <c r="H7878" i="11"/>
  <c r="H7879" i="11"/>
  <c r="H7880" i="11"/>
  <c r="H7881" i="11"/>
  <c r="H7882" i="11"/>
  <c r="H7883" i="11"/>
  <c r="H7884" i="11"/>
  <c r="H7885" i="11"/>
  <c r="H7886" i="11"/>
  <c r="H7887" i="11"/>
  <c r="H7888" i="11"/>
  <c r="H7889" i="11"/>
  <c r="H7890" i="11"/>
  <c r="H7891" i="11"/>
  <c r="H7892" i="11"/>
  <c r="H7893" i="11"/>
  <c r="H7894" i="11"/>
  <c r="H7895" i="11"/>
  <c r="H7896" i="11"/>
  <c r="H7897" i="11"/>
  <c r="H7898" i="11"/>
  <c r="H7899" i="11"/>
  <c r="H7900" i="11"/>
  <c r="H7901" i="11"/>
  <c r="H7902" i="11"/>
  <c r="H7903" i="11"/>
  <c r="H7904" i="11"/>
  <c r="H7905" i="11"/>
  <c r="H7906" i="11"/>
  <c r="H7907" i="11"/>
  <c r="H7908" i="11"/>
  <c r="H7909" i="11"/>
  <c r="H7910" i="11"/>
  <c r="H7911" i="11"/>
  <c r="H7912" i="11"/>
  <c r="H7913" i="11"/>
  <c r="H7914" i="11"/>
  <c r="H7915" i="11"/>
  <c r="H7916" i="11"/>
  <c r="H7917" i="11"/>
  <c r="H7918" i="11"/>
  <c r="H7919" i="11"/>
  <c r="H7920" i="11"/>
  <c r="H7921" i="11"/>
  <c r="H7922" i="11"/>
  <c r="H7923" i="11"/>
  <c r="H7924" i="11"/>
  <c r="H7925" i="11"/>
  <c r="H7926" i="11"/>
  <c r="H7927" i="11"/>
  <c r="H7928" i="11"/>
  <c r="H7929" i="11"/>
  <c r="H7930" i="11"/>
  <c r="H7931" i="11"/>
  <c r="H7932" i="11"/>
  <c r="H7933" i="11"/>
  <c r="H7934" i="11"/>
  <c r="H7935" i="11"/>
  <c r="H7936" i="11"/>
  <c r="H7937" i="11"/>
  <c r="H7938" i="11"/>
  <c r="H7939" i="11"/>
  <c r="H7940" i="11"/>
  <c r="H7941" i="11"/>
  <c r="H7942" i="11"/>
  <c r="H7943" i="11"/>
  <c r="H7944" i="11"/>
  <c r="H7945" i="11"/>
  <c r="H7946" i="11"/>
  <c r="H7947" i="11"/>
  <c r="H7948" i="11"/>
  <c r="H7949" i="11"/>
  <c r="H7950" i="11"/>
  <c r="H7951" i="11"/>
  <c r="H7952" i="11"/>
  <c r="H7953" i="11"/>
  <c r="H7954" i="11"/>
  <c r="H7955" i="11"/>
  <c r="H7956" i="11"/>
  <c r="H7957" i="11"/>
  <c r="H7958" i="11"/>
  <c r="H7959" i="11"/>
  <c r="H7960" i="11"/>
  <c r="H7961" i="11"/>
  <c r="H7962" i="11"/>
  <c r="H7963" i="11"/>
  <c r="H7964" i="11"/>
  <c r="H7965" i="11"/>
  <c r="H7966" i="11"/>
  <c r="H7967" i="11"/>
  <c r="H7968" i="11"/>
  <c r="H7969" i="11"/>
  <c r="H7970" i="11"/>
  <c r="H7971" i="11"/>
  <c r="H7972" i="11"/>
  <c r="H7973" i="11"/>
  <c r="H7974" i="11"/>
  <c r="H7975" i="11"/>
  <c r="H7976" i="11"/>
  <c r="H7977" i="11"/>
  <c r="H7978" i="11"/>
  <c r="H7979" i="11"/>
  <c r="H7980" i="11"/>
  <c r="H7981" i="11"/>
  <c r="H7982" i="11"/>
  <c r="H7983" i="11"/>
  <c r="H7984" i="11"/>
  <c r="H7985" i="11"/>
  <c r="H7986" i="11"/>
  <c r="H7987" i="11"/>
  <c r="H7988" i="11"/>
  <c r="H7989" i="11"/>
  <c r="H7990" i="11"/>
  <c r="H7991" i="11"/>
  <c r="H7992" i="11"/>
  <c r="H7993" i="11"/>
  <c r="H7994" i="11"/>
  <c r="H7995" i="11"/>
  <c r="H7996" i="11"/>
  <c r="H7997" i="11"/>
  <c r="H7998" i="11"/>
  <c r="H7999" i="11"/>
  <c r="H8000" i="11"/>
  <c r="H8001" i="11"/>
  <c r="H8002" i="11"/>
  <c r="H8003" i="11"/>
  <c r="H8004" i="11"/>
  <c r="H8005" i="11"/>
  <c r="H8006" i="11"/>
  <c r="H8007" i="11"/>
  <c r="H8008" i="11"/>
  <c r="H8009" i="11"/>
  <c r="H8010" i="11"/>
  <c r="H8011" i="11"/>
  <c r="H8012" i="11"/>
  <c r="H8013" i="11"/>
  <c r="H8014" i="11"/>
  <c r="H8015" i="11"/>
  <c r="H8016" i="11"/>
  <c r="H8017" i="11"/>
  <c r="H8018" i="11"/>
  <c r="H8019" i="11"/>
  <c r="H8020" i="11"/>
  <c r="H8021" i="11"/>
  <c r="H8022" i="11"/>
  <c r="H8023" i="11"/>
  <c r="H8024" i="11"/>
  <c r="H8025" i="11"/>
  <c r="H8026" i="11"/>
  <c r="H8027" i="11"/>
  <c r="H8028" i="11"/>
  <c r="H8029" i="11"/>
  <c r="H8030" i="11"/>
  <c r="H8031" i="11"/>
  <c r="H8032" i="11"/>
  <c r="H8033" i="11"/>
  <c r="H8034" i="11"/>
  <c r="H8035" i="11"/>
  <c r="H8036" i="11"/>
  <c r="H8037" i="11"/>
  <c r="H8038" i="11"/>
  <c r="H8039" i="11"/>
  <c r="H8040" i="11"/>
  <c r="H8041" i="11"/>
  <c r="H8042" i="11"/>
  <c r="H8043" i="11"/>
  <c r="H8044" i="11"/>
  <c r="H8045" i="11"/>
  <c r="H8046" i="11"/>
  <c r="H8047" i="11"/>
  <c r="H8048" i="11"/>
  <c r="H8049" i="11"/>
  <c r="H8050" i="11"/>
  <c r="H8051" i="11"/>
  <c r="H8052" i="11"/>
  <c r="H8053" i="11"/>
  <c r="H8054" i="11"/>
  <c r="H8055" i="11"/>
  <c r="H8056" i="11"/>
  <c r="H8057" i="11"/>
  <c r="H8058" i="11"/>
  <c r="H8059" i="11"/>
  <c r="H8060" i="11"/>
  <c r="H8061" i="11"/>
  <c r="H8062" i="11"/>
  <c r="H8063" i="11"/>
  <c r="H8064" i="11"/>
  <c r="H8065" i="11"/>
  <c r="H8066" i="11"/>
  <c r="H8067" i="11"/>
  <c r="H8068" i="11"/>
  <c r="H8069" i="11"/>
  <c r="H8070" i="11"/>
  <c r="H8071" i="11"/>
  <c r="H8072" i="11"/>
  <c r="H8073" i="11"/>
  <c r="H8074" i="11"/>
  <c r="H8075" i="11"/>
  <c r="H8076" i="11"/>
  <c r="H8077" i="11"/>
  <c r="H8078" i="11"/>
  <c r="H8079" i="11"/>
  <c r="H8080" i="11"/>
  <c r="H8081" i="11"/>
  <c r="H8082" i="11"/>
  <c r="H8083" i="11"/>
  <c r="H8084" i="11"/>
  <c r="H8085" i="11"/>
  <c r="H8086" i="11"/>
  <c r="H8087" i="11"/>
  <c r="H8088" i="11"/>
  <c r="H8089" i="11"/>
  <c r="H8090" i="11"/>
  <c r="H8091" i="11"/>
  <c r="H8092" i="11"/>
  <c r="H8093" i="11"/>
  <c r="H8094" i="11"/>
  <c r="H8095" i="11"/>
  <c r="H8096" i="11"/>
  <c r="H8097" i="11"/>
  <c r="H8098" i="11"/>
  <c r="H8099" i="11"/>
  <c r="H8100" i="11"/>
  <c r="H8101" i="11"/>
  <c r="H8102" i="11"/>
  <c r="H8103" i="11"/>
  <c r="H8104" i="11"/>
  <c r="H8105" i="11"/>
  <c r="H8106" i="11"/>
  <c r="H8107" i="11"/>
  <c r="H8108" i="11"/>
  <c r="H8109" i="11"/>
  <c r="H8110" i="11"/>
  <c r="H8111" i="11"/>
  <c r="H8112" i="11"/>
  <c r="H8113" i="11"/>
  <c r="H8114" i="11"/>
  <c r="H8115" i="11"/>
  <c r="H8116" i="11"/>
  <c r="H8117" i="11"/>
  <c r="H8118" i="11"/>
  <c r="H8119" i="11"/>
  <c r="H8120" i="11"/>
  <c r="H8121" i="11"/>
  <c r="H8122" i="11"/>
  <c r="H8123" i="11"/>
  <c r="H8124" i="11"/>
  <c r="H8125" i="11"/>
  <c r="H8126" i="11"/>
  <c r="H8127" i="11"/>
  <c r="H8128" i="11"/>
  <c r="H8129" i="11"/>
  <c r="H8130" i="11"/>
  <c r="H8131" i="11"/>
  <c r="H8132" i="11"/>
  <c r="H8133" i="11"/>
  <c r="H8134" i="11"/>
  <c r="H8135" i="11"/>
  <c r="H8136" i="11"/>
  <c r="H8137" i="11"/>
  <c r="H8138" i="11"/>
  <c r="H8139" i="11"/>
  <c r="H8140" i="11"/>
  <c r="H8141" i="11"/>
  <c r="H8142" i="11"/>
  <c r="H8143" i="11"/>
  <c r="H8144" i="11"/>
  <c r="H8145" i="11"/>
  <c r="H8146" i="11"/>
  <c r="H8147" i="11"/>
  <c r="H8148" i="11"/>
  <c r="H8149" i="11"/>
  <c r="H8150" i="11"/>
  <c r="H8151" i="11"/>
  <c r="H8152" i="11"/>
  <c r="H8153" i="11"/>
  <c r="H8154" i="11"/>
  <c r="H8155" i="11"/>
  <c r="H8156" i="11"/>
  <c r="H8157" i="11"/>
  <c r="H8158" i="11"/>
  <c r="H8159" i="11"/>
  <c r="H8160" i="11"/>
  <c r="H8161" i="11"/>
  <c r="H8162" i="11"/>
  <c r="H8163" i="11"/>
  <c r="H8164" i="11"/>
  <c r="H8165" i="11"/>
  <c r="H8166" i="11"/>
  <c r="H8167" i="11"/>
  <c r="H8168" i="11"/>
  <c r="H8169" i="11"/>
  <c r="H8170" i="11"/>
  <c r="H8171" i="11"/>
  <c r="H8172" i="11"/>
  <c r="H8173" i="11"/>
  <c r="H8174" i="11"/>
  <c r="H8175" i="11"/>
  <c r="H8176" i="11"/>
  <c r="H8177" i="11"/>
  <c r="H8178" i="11"/>
  <c r="H8179" i="11"/>
  <c r="H8180" i="11"/>
  <c r="H8181" i="11"/>
  <c r="H8182" i="11"/>
  <c r="H8183" i="11"/>
  <c r="H8184" i="11"/>
  <c r="H8185" i="11"/>
  <c r="H8186" i="11"/>
  <c r="H8187" i="11"/>
  <c r="H8188" i="11"/>
  <c r="H8189" i="11"/>
  <c r="H8190" i="11"/>
  <c r="H8191" i="11"/>
  <c r="H8192" i="11"/>
  <c r="H8193" i="11"/>
  <c r="H8194" i="11"/>
  <c r="H8195" i="11"/>
  <c r="H8196" i="11"/>
  <c r="H8197" i="11"/>
  <c r="H8198" i="11"/>
  <c r="H8199" i="11"/>
  <c r="H8200" i="11"/>
  <c r="H8201" i="11"/>
  <c r="H8202" i="11"/>
  <c r="H8203" i="11"/>
  <c r="H8204" i="11"/>
  <c r="H8205" i="11"/>
  <c r="H8206" i="11"/>
  <c r="H8207" i="11"/>
  <c r="H8208" i="11"/>
  <c r="H8209" i="11"/>
  <c r="H8210" i="11"/>
  <c r="H8211" i="11"/>
  <c r="H8212" i="11"/>
  <c r="H8213" i="11"/>
  <c r="H8214" i="11"/>
  <c r="H8215" i="11"/>
  <c r="H8216" i="11"/>
  <c r="H8217" i="11"/>
  <c r="H8218" i="11"/>
  <c r="H8219" i="11"/>
  <c r="H8220" i="11"/>
  <c r="H8221" i="11"/>
  <c r="H8222" i="11"/>
  <c r="H8223" i="11"/>
  <c r="H8224" i="11"/>
  <c r="H8225" i="11"/>
  <c r="H8226" i="11"/>
  <c r="H8227" i="11"/>
  <c r="H8228" i="11"/>
  <c r="H8229" i="11"/>
  <c r="H8230" i="11"/>
  <c r="H8231" i="11"/>
  <c r="H8232" i="11"/>
  <c r="H8233" i="11"/>
  <c r="H8234" i="11"/>
  <c r="H8235" i="11"/>
  <c r="H8236" i="11"/>
  <c r="H8237" i="11"/>
  <c r="H8238" i="11"/>
  <c r="H8239" i="11"/>
  <c r="H8240" i="11"/>
  <c r="H8241" i="11"/>
  <c r="H8242" i="11"/>
  <c r="H8243" i="11"/>
  <c r="H8244" i="11"/>
  <c r="H8245" i="11"/>
  <c r="H8246" i="11"/>
  <c r="H8247" i="11"/>
  <c r="H8248" i="11"/>
  <c r="H8249" i="11"/>
  <c r="H8250" i="11"/>
  <c r="H8251" i="11"/>
  <c r="H8252" i="11"/>
  <c r="H8253" i="11"/>
  <c r="H8254" i="11"/>
  <c r="H8255" i="11"/>
  <c r="H8256" i="11"/>
  <c r="H8257" i="11"/>
  <c r="H8258" i="11"/>
  <c r="H8259" i="11"/>
  <c r="H8260" i="11"/>
  <c r="H8261" i="11"/>
  <c r="H8262" i="11"/>
  <c r="H8263" i="11"/>
  <c r="H8264" i="11"/>
  <c r="H8265" i="11"/>
  <c r="H8266" i="11"/>
  <c r="H8267" i="11"/>
  <c r="H8268" i="11"/>
  <c r="H8269" i="11"/>
  <c r="H8270" i="11"/>
  <c r="H8271" i="11"/>
  <c r="H8272" i="11"/>
  <c r="H8273" i="11"/>
  <c r="H8274" i="11"/>
  <c r="H8275" i="11"/>
  <c r="H8276" i="11"/>
  <c r="H8277" i="11"/>
  <c r="H8278" i="11"/>
  <c r="H8279" i="11"/>
  <c r="H8280" i="11"/>
  <c r="H8281" i="11"/>
  <c r="H8282" i="11"/>
  <c r="H8283" i="11"/>
  <c r="H8284" i="11"/>
  <c r="H8285" i="11"/>
  <c r="H8286" i="11"/>
  <c r="H8287" i="11"/>
  <c r="H8288" i="11"/>
  <c r="H8289" i="11"/>
  <c r="H8290" i="11"/>
  <c r="H8291" i="11"/>
  <c r="H8292" i="11"/>
  <c r="H8293" i="11"/>
  <c r="H8294" i="11"/>
  <c r="H8295" i="11"/>
  <c r="H8296" i="11"/>
  <c r="H8297" i="11"/>
  <c r="H8298" i="11"/>
  <c r="H8299" i="11"/>
  <c r="H8300" i="11"/>
  <c r="H8301" i="11"/>
  <c r="H8302" i="11"/>
  <c r="H8303" i="11"/>
  <c r="H8304" i="11"/>
  <c r="H8305" i="11"/>
  <c r="H8306" i="11"/>
  <c r="H8307" i="11"/>
  <c r="H8308" i="11"/>
  <c r="H8309" i="11"/>
  <c r="H8310" i="11"/>
  <c r="H8311" i="11"/>
  <c r="H8312" i="11"/>
  <c r="H8313" i="11"/>
  <c r="H8314" i="11"/>
  <c r="H8315" i="11"/>
  <c r="H8316" i="11"/>
  <c r="H8317" i="11"/>
  <c r="H8318" i="11"/>
  <c r="H8319" i="11"/>
  <c r="H8320" i="11"/>
  <c r="H8321" i="11"/>
  <c r="H8322" i="11"/>
  <c r="H8323" i="11"/>
  <c r="H8324" i="11"/>
  <c r="H8325" i="11"/>
  <c r="H8326" i="11"/>
  <c r="H8327" i="11"/>
  <c r="H8328" i="11"/>
  <c r="H8329" i="11"/>
  <c r="H8330" i="11"/>
  <c r="H8331" i="11"/>
  <c r="H8332" i="11"/>
  <c r="H8333" i="11"/>
  <c r="H8334" i="11"/>
  <c r="H8335" i="11"/>
  <c r="H8336" i="11"/>
  <c r="H8337" i="11"/>
  <c r="H8338" i="11"/>
  <c r="H8339" i="11"/>
  <c r="H8340" i="11"/>
  <c r="H8341" i="11"/>
  <c r="H8342" i="11"/>
  <c r="H8343" i="11"/>
  <c r="H8344" i="11"/>
  <c r="H8345" i="11"/>
  <c r="H8346" i="11"/>
  <c r="H8347" i="11"/>
  <c r="H8348" i="11"/>
  <c r="H8349" i="11"/>
  <c r="H8350" i="11"/>
  <c r="H8351" i="11"/>
  <c r="H8352" i="11"/>
  <c r="H8353" i="11"/>
  <c r="H8354" i="11"/>
  <c r="H8355" i="11"/>
  <c r="H8356" i="11"/>
  <c r="H8357" i="11"/>
  <c r="H8358" i="11"/>
  <c r="H8359" i="11"/>
  <c r="H8360" i="11"/>
  <c r="H8361" i="11"/>
  <c r="H8362" i="11"/>
  <c r="H8363" i="11"/>
  <c r="H8364" i="11"/>
  <c r="H8365" i="11"/>
  <c r="H8366" i="11"/>
  <c r="H8367" i="11"/>
  <c r="H8368" i="11"/>
  <c r="H8369" i="11"/>
  <c r="H8370" i="11"/>
  <c r="H8371" i="11"/>
  <c r="H8372" i="11"/>
  <c r="H8373" i="11"/>
  <c r="H8374" i="11"/>
  <c r="H8375" i="11"/>
  <c r="H8376" i="11"/>
  <c r="H8377" i="11"/>
  <c r="H8378" i="11"/>
  <c r="H8379" i="11"/>
  <c r="H8380" i="11"/>
  <c r="H8381" i="11"/>
  <c r="H8382" i="11"/>
  <c r="H8383" i="11"/>
  <c r="H8384" i="11"/>
  <c r="H8385" i="11"/>
  <c r="H8386" i="11"/>
  <c r="H8387" i="11"/>
  <c r="H8388" i="11"/>
  <c r="H8389" i="11"/>
  <c r="H8390" i="11"/>
  <c r="H8391" i="11"/>
  <c r="H8392" i="11"/>
  <c r="H8393" i="11"/>
  <c r="H8394" i="11"/>
  <c r="H8395" i="11"/>
  <c r="H8396" i="11"/>
  <c r="H8397" i="11"/>
  <c r="H8398" i="11"/>
  <c r="H8399" i="11"/>
  <c r="H8400" i="11"/>
  <c r="H8401" i="11"/>
  <c r="H8402" i="11"/>
  <c r="H8403" i="11"/>
  <c r="H8404" i="11"/>
  <c r="H8405" i="11"/>
  <c r="H8406" i="11"/>
  <c r="H8407" i="11"/>
  <c r="H8408" i="11"/>
  <c r="H8409" i="11"/>
  <c r="H8410" i="11"/>
  <c r="H8411" i="11"/>
  <c r="H8412" i="11"/>
  <c r="H8413" i="11"/>
  <c r="H8414" i="11"/>
  <c r="H8415" i="11"/>
  <c r="H8416" i="11"/>
  <c r="H8417" i="11"/>
  <c r="H8418" i="11"/>
  <c r="H8419" i="11"/>
  <c r="H8420" i="11"/>
  <c r="H8421" i="11"/>
  <c r="H8422" i="11"/>
  <c r="H8423" i="11"/>
  <c r="H8424" i="11"/>
  <c r="H8425" i="11"/>
  <c r="H8426" i="11"/>
  <c r="H8427" i="11"/>
  <c r="H8428" i="11"/>
  <c r="H8429" i="11"/>
  <c r="H8430" i="11"/>
  <c r="H8431" i="11"/>
  <c r="H8432" i="11"/>
  <c r="H8433" i="11"/>
  <c r="H8434" i="11"/>
  <c r="H8435" i="11"/>
  <c r="H8436" i="11"/>
  <c r="H8437" i="11"/>
  <c r="H8438" i="11"/>
  <c r="H8439" i="11"/>
  <c r="H8440" i="11"/>
  <c r="H8441" i="11"/>
  <c r="H8442" i="11"/>
  <c r="H8443" i="11"/>
  <c r="H8444" i="11"/>
  <c r="H8445" i="11"/>
  <c r="H8446" i="11"/>
  <c r="H8447" i="11"/>
  <c r="H8448" i="11"/>
  <c r="H8449" i="11"/>
  <c r="H8450" i="11"/>
  <c r="H8451" i="11"/>
  <c r="H8452" i="11"/>
  <c r="H8453" i="11"/>
  <c r="H8454" i="11"/>
  <c r="H8455" i="11"/>
  <c r="H8456" i="11"/>
  <c r="H8457" i="11"/>
  <c r="H8458" i="11"/>
  <c r="H8459" i="11"/>
  <c r="H8460" i="11"/>
  <c r="H8461" i="11"/>
  <c r="H8462" i="11"/>
  <c r="H8463" i="11"/>
  <c r="H8464" i="11"/>
  <c r="H8465" i="11"/>
  <c r="H8466" i="11"/>
  <c r="H8467" i="11"/>
  <c r="H8468" i="11"/>
  <c r="H8469" i="11"/>
  <c r="H8470" i="11"/>
  <c r="H8471" i="11"/>
  <c r="H8472" i="11"/>
  <c r="H8473" i="11"/>
  <c r="H8474" i="11"/>
  <c r="H8475" i="11"/>
  <c r="H8476" i="11"/>
  <c r="H8477" i="11"/>
  <c r="H8478" i="11"/>
  <c r="H8479" i="11"/>
  <c r="H8480" i="11"/>
  <c r="H8481" i="11"/>
  <c r="H8482" i="11"/>
  <c r="H8483" i="11"/>
  <c r="H8484" i="11"/>
  <c r="H8485" i="11"/>
  <c r="A6475" i="11"/>
  <c r="C6475" i="11"/>
  <c r="D6475" i="11"/>
  <c r="E6475" i="11"/>
  <c r="A6476" i="11"/>
  <c r="C6476" i="11"/>
  <c r="D6476" i="11"/>
  <c r="E6476" i="11"/>
  <c r="A6477" i="11"/>
  <c r="C6477" i="11"/>
  <c r="D6477" i="11"/>
  <c r="E6477" i="11"/>
  <c r="A6478" i="11"/>
  <c r="C6478" i="11"/>
  <c r="D6478" i="11"/>
  <c r="E6478" i="11"/>
  <c r="A6479" i="11"/>
  <c r="C6479" i="11"/>
  <c r="D6479" i="11"/>
  <c r="E6479" i="11"/>
  <c r="A6480" i="11"/>
  <c r="C6480" i="11"/>
  <c r="D6480" i="11"/>
  <c r="E6480" i="11"/>
  <c r="A6481" i="11"/>
  <c r="C6481" i="11"/>
  <c r="D6481" i="11"/>
  <c r="E6481" i="11"/>
  <c r="A6482" i="11"/>
  <c r="C6482" i="11"/>
  <c r="D6482" i="11"/>
  <c r="E6482" i="11"/>
  <c r="A6483" i="11"/>
  <c r="C6483" i="11"/>
  <c r="D6483" i="11"/>
  <c r="E6483" i="11"/>
  <c r="A6484" i="11"/>
  <c r="C6484" i="11"/>
  <c r="D6484" i="11"/>
  <c r="E6484" i="11"/>
  <c r="A6485" i="11"/>
  <c r="C6485" i="11"/>
  <c r="D6485" i="11"/>
  <c r="E6485" i="11"/>
  <c r="A6486" i="11"/>
  <c r="C6486" i="11"/>
  <c r="D6486" i="11"/>
  <c r="E6486" i="11"/>
  <c r="A6487" i="11"/>
  <c r="C6487" i="11"/>
  <c r="D6487" i="11"/>
  <c r="E6487" i="11"/>
  <c r="A6488" i="11"/>
  <c r="C6488" i="11"/>
  <c r="D6488" i="11"/>
  <c r="E6488" i="11"/>
  <c r="A6489" i="11"/>
  <c r="C6489" i="11"/>
  <c r="D6489" i="11"/>
  <c r="E6489" i="11"/>
  <c r="A6490" i="11"/>
  <c r="C6490" i="11"/>
  <c r="D6490" i="11"/>
  <c r="E6490" i="11"/>
  <c r="A6491" i="11"/>
  <c r="C6491" i="11"/>
  <c r="D6491" i="11"/>
  <c r="E6491" i="11"/>
  <c r="A6492" i="11"/>
  <c r="C6492" i="11"/>
  <c r="D6492" i="11"/>
  <c r="E6492" i="11"/>
  <c r="A6493" i="11"/>
  <c r="C6493" i="11"/>
  <c r="D6493" i="11"/>
  <c r="E6493" i="11"/>
  <c r="A6494" i="11"/>
  <c r="C6494" i="11"/>
  <c r="D6494" i="11"/>
  <c r="E6494" i="11"/>
  <c r="A6495" i="11"/>
  <c r="C6495" i="11"/>
  <c r="D6495" i="11"/>
  <c r="E6495" i="11"/>
  <c r="A6496" i="11"/>
  <c r="C6496" i="11"/>
  <c r="D6496" i="11"/>
  <c r="E6496" i="11"/>
  <c r="A6497" i="11"/>
  <c r="C6497" i="11"/>
  <c r="D6497" i="11"/>
  <c r="E6497" i="11"/>
  <c r="A6498" i="11"/>
  <c r="C6498" i="11"/>
  <c r="D6498" i="11"/>
  <c r="E6498" i="11"/>
  <c r="A6499" i="11"/>
  <c r="C6499" i="11"/>
  <c r="D6499" i="11"/>
  <c r="E6499" i="11"/>
  <c r="A6500" i="11"/>
  <c r="C6500" i="11"/>
  <c r="D6500" i="11"/>
  <c r="E6500" i="11"/>
  <c r="A6501" i="11"/>
  <c r="C6501" i="11"/>
  <c r="D6501" i="11"/>
  <c r="E6501" i="11"/>
  <c r="A6502" i="11"/>
  <c r="C6502" i="11"/>
  <c r="D6502" i="11"/>
  <c r="E6502" i="11"/>
  <c r="A6503" i="11"/>
  <c r="C6503" i="11"/>
  <c r="D6503" i="11"/>
  <c r="E6503" i="11"/>
  <c r="A6504" i="11"/>
  <c r="C6504" i="11"/>
  <c r="D6504" i="11"/>
  <c r="E6504" i="11"/>
  <c r="A6505" i="11"/>
  <c r="C6505" i="11"/>
  <c r="D6505" i="11"/>
  <c r="E6505" i="11"/>
  <c r="A6506" i="11"/>
  <c r="C6506" i="11"/>
  <c r="D6506" i="11"/>
  <c r="E6506" i="11"/>
  <c r="A6507" i="11"/>
  <c r="C6507" i="11"/>
  <c r="D6507" i="11"/>
  <c r="E6507" i="11"/>
  <c r="A6508" i="11"/>
  <c r="C6508" i="11"/>
  <c r="D6508" i="11"/>
  <c r="E6508" i="11"/>
  <c r="A6509" i="11"/>
  <c r="C6509" i="11"/>
  <c r="D6509" i="11"/>
  <c r="E6509" i="11"/>
  <c r="A6510" i="11"/>
  <c r="C6510" i="11"/>
  <c r="D6510" i="11"/>
  <c r="E6510" i="11"/>
  <c r="A6511" i="11"/>
  <c r="C6511" i="11"/>
  <c r="D6511" i="11"/>
  <c r="E6511" i="11"/>
  <c r="A6512" i="11"/>
  <c r="C6512" i="11"/>
  <c r="D6512" i="11"/>
  <c r="E6512" i="11"/>
  <c r="A6513" i="11"/>
  <c r="C6513" i="11"/>
  <c r="D6513" i="11"/>
  <c r="E6513" i="11"/>
  <c r="A6514" i="11"/>
  <c r="C6514" i="11"/>
  <c r="D6514" i="11"/>
  <c r="E6514" i="11"/>
  <c r="A6515" i="11"/>
  <c r="C6515" i="11"/>
  <c r="D6515" i="11"/>
  <c r="E6515" i="11"/>
  <c r="A6516" i="11"/>
  <c r="C6516" i="11"/>
  <c r="D6516" i="11"/>
  <c r="E6516" i="11"/>
  <c r="A6517" i="11"/>
  <c r="C6517" i="11"/>
  <c r="D6517" i="11"/>
  <c r="E6517" i="11"/>
  <c r="A6518" i="11"/>
  <c r="C6518" i="11"/>
  <c r="D6518" i="11"/>
  <c r="E6518" i="11"/>
  <c r="A6519" i="11"/>
  <c r="C6519" i="11"/>
  <c r="D6519" i="11"/>
  <c r="E6519" i="11"/>
  <c r="A6520" i="11"/>
  <c r="C6520" i="11"/>
  <c r="D6520" i="11"/>
  <c r="E6520" i="11"/>
  <c r="A6521" i="11"/>
  <c r="C6521" i="11"/>
  <c r="D6521" i="11"/>
  <c r="E6521" i="11"/>
  <c r="A6522" i="11"/>
  <c r="C6522" i="11"/>
  <c r="D6522" i="11"/>
  <c r="E6522" i="11"/>
  <c r="A6523" i="11"/>
  <c r="C6523" i="11"/>
  <c r="D6523" i="11"/>
  <c r="E6523" i="11"/>
  <c r="A6524" i="11"/>
  <c r="C6524" i="11"/>
  <c r="D6524" i="11"/>
  <c r="E6524" i="11"/>
  <c r="A6525" i="11"/>
  <c r="C6525" i="11"/>
  <c r="D6525" i="11"/>
  <c r="E6525" i="11"/>
  <c r="A6526" i="11"/>
  <c r="C6526" i="11"/>
  <c r="D6526" i="11"/>
  <c r="E6526" i="11"/>
  <c r="A6527" i="11"/>
  <c r="C6527" i="11"/>
  <c r="D6527" i="11"/>
  <c r="E6527" i="11"/>
  <c r="A6528" i="11"/>
  <c r="C6528" i="11"/>
  <c r="D6528" i="11"/>
  <c r="E6528" i="11"/>
  <c r="A6529" i="11"/>
  <c r="C6529" i="11"/>
  <c r="D6529" i="11"/>
  <c r="E6529" i="11"/>
  <c r="A6530" i="11"/>
  <c r="C6530" i="11"/>
  <c r="D6530" i="11"/>
  <c r="E6530" i="11"/>
  <c r="A6531" i="11"/>
  <c r="C6531" i="11"/>
  <c r="D6531" i="11"/>
  <c r="E6531" i="11"/>
  <c r="A6532" i="11"/>
  <c r="C6532" i="11"/>
  <c r="D6532" i="11"/>
  <c r="E6532" i="11"/>
  <c r="A6533" i="11"/>
  <c r="C6533" i="11"/>
  <c r="D6533" i="11"/>
  <c r="E6533" i="11"/>
  <c r="A6534" i="11"/>
  <c r="C6534" i="11"/>
  <c r="D6534" i="11"/>
  <c r="E6534" i="11"/>
  <c r="A6535" i="11"/>
  <c r="C6535" i="11"/>
  <c r="D6535" i="11"/>
  <c r="E6535" i="11"/>
  <c r="A6536" i="11"/>
  <c r="C6536" i="11"/>
  <c r="D6536" i="11"/>
  <c r="E6536" i="11"/>
  <c r="A6537" i="11"/>
  <c r="C6537" i="11"/>
  <c r="D6537" i="11"/>
  <c r="E6537" i="11"/>
  <c r="A6538" i="11"/>
  <c r="C6538" i="11"/>
  <c r="D6538" i="11"/>
  <c r="E6538" i="11"/>
  <c r="A6539" i="11"/>
  <c r="C6539" i="11"/>
  <c r="D6539" i="11"/>
  <c r="E6539" i="11"/>
  <c r="A6540" i="11"/>
  <c r="C6540" i="11"/>
  <c r="D6540" i="11"/>
  <c r="E6540" i="11"/>
  <c r="A6541" i="11"/>
  <c r="C6541" i="11"/>
  <c r="D6541" i="11"/>
  <c r="E6541" i="11"/>
  <c r="A6542" i="11"/>
  <c r="C6542" i="11"/>
  <c r="D6542" i="11"/>
  <c r="E6542" i="11"/>
  <c r="A6543" i="11"/>
  <c r="C6543" i="11"/>
  <c r="D6543" i="11"/>
  <c r="E6543" i="11"/>
  <c r="A6544" i="11"/>
  <c r="C6544" i="11"/>
  <c r="D6544" i="11"/>
  <c r="E6544" i="11"/>
  <c r="A6545" i="11"/>
  <c r="C6545" i="11"/>
  <c r="D6545" i="11"/>
  <c r="E6545" i="11"/>
  <c r="A6546" i="11"/>
  <c r="C6546" i="11"/>
  <c r="D6546" i="11"/>
  <c r="E6546" i="11"/>
  <c r="A6547" i="11"/>
  <c r="C6547" i="11"/>
  <c r="D6547" i="11"/>
  <c r="E6547" i="11"/>
  <c r="A6548" i="11"/>
  <c r="C6548" i="11"/>
  <c r="D6548" i="11"/>
  <c r="E6548" i="11"/>
  <c r="A6549" i="11"/>
  <c r="C6549" i="11"/>
  <c r="D6549" i="11"/>
  <c r="E6549" i="11"/>
  <c r="A6550" i="11"/>
  <c r="C6550" i="11"/>
  <c r="D6550" i="11"/>
  <c r="E6550" i="11"/>
  <c r="A6551" i="11"/>
  <c r="C6551" i="11"/>
  <c r="D6551" i="11"/>
  <c r="E6551" i="11"/>
  <c r="A6552" i="11"/>
  <c r="C6552" i="11"/>
  <c r="D6552" i="11"/>
  <c r="E6552" i="11"/>
  <c r="A6553" i="11"/>
  <c r="C6553" i="11"/>
  <c r="D6553" i="11"/>
  <c r="E6553" i="11"/>
  <c r="A6554" i="11"/>
  <c r="C6554" i="11"/>
  <c r="D6554" i="11"/>
  <c r="E6554" i="11"/>
  <c r="A6555" i="11"/>
  <c r="C6555" i="11"/>
  <c r="D6555" i="11"/>
  <c r="E6555" i="11"/>
  <c r="A6556" i="11"/>
  <c r="C6556" i="11"/>
  <c r="D6556" i="11"/>
  <c r="E6556" i="11"/>
  <c r="A6557" i="11"/>
  <c r="C6557" i="11"/>
  <c r="D6557" i="11"/>
  <c r="E6557" i="11"/>
  <c r="A6558" i="11"/>
  <c r="C6558" i="11"/>
  <c r="D6558" i="11"/>
  <c r="E6558" i="11"/>
  <c r="A6559" i="11"/>
  <c r="C6559" i="11"/>
  <c r="D6559" i="11"/>
  <c r="E6559" i="11"/>
  <c r="A6560" i="11"/>
  <c r="C6560" i="11"/>
  <c r="D6560" i="11"/>
  <c r="E6560" i="11"/>
  <c r="A6561" i="11"/>
  <c r="C6561" i="11"/>
  <c r="D6561" i="11"/>
  <c r="E6561" i="11"/>
  <c r="A6562" i="11"/>
  <c r="C6562" i="11"/>
  <c r="D6562" i="11"/>
  <c r="E6562" i="11"/>
  <c r="A6563" i="11"/>
  <c r="C6563" i="11"/>
  <c r="D6563" i="11"/>
  <c r="E6563" i="11"/>
  <c r="A6564" i="11"/>
  <c r="C6564" i="11"/>
  <c r="D6564" i="11"/>
  <c r="E6564" i="11"/>
  <c r="A6565" i="11"/>
  <c r="C6565" i="11"/>
  <c r="D6565" i="11"/>
  <c r="E6565" i="11"/>
  <c r="A6566" i="11"/>
  <c r="C6566" i="11"/>
  <c r="D6566" i="11"/>
  <c r="E6566" i="11"/>
  <c r="A6567" i="11"/>
  <c r="C6567" i="11"/>
  <c r="D6567" i="11"/>
  <c r="E6567" i="11"/>
  <c r="A6568" i="11"/>
  <c r="C6568" i="11"/>
  <c r="D6568" i="11"/>
  <c r="E6568" i="11"/>
  <c r="A6569" i="11"/>
  <c r="C6569" i="11"/>
  <c r="D6569" i="11"/>
  <c r="E6569" i="11"/>
  <c r="A6570" i="11"/>
  <c r="C6570" i="11"/>
  <c r="D6570" i="11"/>
  <c r="E6570" i="11"/>
  <c r="A6571" i="11"/>
  <c r="C6571" i="11"/>
  <c r="D6571" i="11"/>
  <c r="E6571" i="11"/>
  <c r="A6572" i="11"/>
  <c r="C6572" i="11"/>
  <c r="D6572" i="11"/>
  <c r="E6572" i="11"/>
  <c r="A6573" i="11"/>
  <c r="C6573" i="11"/>
  <c r="D6573" i="11"/>
  <c r="E6573" i="11"/>
  <c r="A6574" i="11"/>
  <c r="C6574" i="11"/>
  <c r="D6574" i="11"/>
  <c r="E6574" i="11"/>
  <c r="A6575" i="11"/>
  <c r="C6575" i="11"/>
  <c r="D6575" i="11"/>
  <c r="E6575" i="11"/>
  <c r="A6576" i="11"/>
  <c r="C6576" i="11"/>
  <c r="D6576" i="11"/>
  <c r="E6576" i="11"/>
  <c r="A6577" i="11"/>
  <c r="C6577" i="11"/>
  <c r="D6577" i="11"/>
  <c r="E6577" i="11"/>
  <c r="A6578" i="11"/>
  <c r="C6578" i="11"/>
  <c r="D6578" i="11"/>
  <c r="E6578" i="11"/>
  <c r="A6579" i="11"/>
  <c r="C6579" i="11"/>
  <c r="D6579" i="11"/>
  <c r="E6579" i="11"/>
  <c r="A6580" i="11"/>
  <c r="C6580" i="11"/>
  <c r="D6580" i="11"/>
  <c r="E6580" i="11"/>
  <c r="A6581" i="11"/>
  <c r="C6581" i="11"/>
  <c r="D6581" i="11"/>
  <c r="E6581" i="11"/>
  <c r="A6582" i="11"/>
  <c r="C6582" i="11"/>
  <c r="D6582" i="11"/>
  <c r="E6582" i="11"/>
  <c r="A6583" i="11"/>
  <c r="C6583" i="11"/>
  <c r="D6583" i="11"/>
  <c r="E6583" i="11"/>
  <c r="A6584" i="11"/>
  <c r="C6584" i="11"/>
  <c r="D6584" i="11"/>
  <c r="E6584" i="11"/>
  <c r="A6585" i="11"/>
  <c r="C6585" i="11"/>
  <c r="D6585" i="11"/>
  <c r="E6585" i="11"/>
  <c r="A6586" i="11"/>
  <c r="C6586" i="11"/>
  <c r="D6586" i="11"/>
  <c r="E6586" i="11"/>
  <c r="A6587" i="11"/>
  <c r="C6587" i="11"/>
  <c r="D6587" i="11"/>
  <c r="E6587" i="11"/>
  <c r="A6588" i="11"/>
  <c r="C6588" i="11"/>
  <c r="D6588" i="11"/>
  <c r="E6588" i="11"/>
  <c r="A6589" i="11"/>
  <c r="C6589" i="11"/>
  <c r="D6589" i="11"/>
  <c r="E6589" i="11"/>
  <c r="A6590" i="11"/>
  <c r="C6590" i="11"/>
  <c r="D6590" i="11"/>
  <c r="E6590" i="11"/>
  <c r="A6591" i="11"/>
  <c r="C6591" i="11"/>
  <c r="D6591" i="11"/>
  <c r="E6591" i="11"/>
  <c r="A6592" i="11"/>
  <c r="C6592" i="11"/>
  <c r="D6592" i="11"/>
  <c r="E6592" i="11"/>
  <c r="A6593" i="11"/>
  <c r="C6593" i="11"/>
  <c r="D6593" i="11"/>
  <c r="E6593" i="11"/>
  <c r="A6594" i="11"/>
  <c r="C6594" i="11"/>
  <c r="D6594" i="11"/>
  <c r="E6594" i="11"/>
  <c r="A6595" i="11"/>
  <c r="C6595" i="11"/>
  <c r="D6595" i="11"/>
  <c r="E6595" i="11"/>
  <c r="A6596" i="11"/>
  <c r="C6596" i="11"/>
  <c r="D6596" i="11"/>
  <c r="E6596" i="11"/>
  <c r="A6597" i="11"/>
  <c r="C6597" i="11"/>
  <c r="D6597" i="11"/>
  <c r="E6597" i="11"/>
  <c r="A6598" i="11"/>
  <c r="C6598" i="11"/>
  <c r="D6598" i="11"/>
  <c r="E6598" i="11"/>
  <c r="A6599" i="11"/>
  <c r="C6599" i="11"/>
  <c r="D6599" i="11"/>
  <c r="E6599" i="11"/>
  <c r="A6600" i="11"/>
  <c r="C6600" i="11"/>
  <c r="D6600" i="11"/>
  <c r="E6600" i="11"/>
  <c r="A6601" i="11"/>
  <c r="C6601" i="11"/>
  <c r="D6601" i="11"/>
  <c r="E6601" i="11"/>
  <c r="A6602" i="11"/>
  <c r="C6602" i="11"/>
  <c r="D6602" i="11"/>
  <c r="E6602" i="11"/>
  <c r="A6603" i="11"/>
  <c r="C6603" i="11"/>
  <c r="D6603" i="11"/>
  <c r="E6603" i="11"/>
  <c r="A6604" i="11"/>
  <c r="C6604" i="11"/>
  <c r="D6604" i="11"/>
  <c r="E6604" i="11"/>
  <c r="A6605" i="11"/>
  <c r="C6605" i="11"/>
  <c r="D6605" i="11"/>
  <c r="E6605" i="11"/>
  <c r="A6606" i="11"/>
  <c r="C6606" i="11"/>
  <c r="D6606" i="11"/>
  <c r="E6606" i="11"/>
  <c r="A6607" i="11"/>
  <c r="C6607" i="11"/>
  <c r="D6607" i="11"/>
  <c r="E6607" i="11"/>
  <c r="A6608" i="11"/>
  <c r="C6608" i="11"/>
  <c r="D6608" i="11"/>
  <c r="E6608" i="11"/>
  <c r="A6609" i="11"/>
  <c r="C6609" i="11"/>
  <c r="D6609" i="11"/>
  <c r="E6609" i="11"/>
  <c r="A6610" i="11"/>
  <c r="C6610" i="11"/>
  <c r="D6610" i="11"/>
  <c r="E6610" i="11"/>
  <c r="A6611" i="11"/>
  <c r="C6611" i="11"/>
  <c r="D6611" i="11"/>
  <c r="E6611" i="11"/>
  <c r="A6612" i="11"/>
  <c r="C6612" i="11"/>
  <c r="D6612" i="11"/>
  <c r="E6612" i="11"/>
  <c r="A6613" i="11"/>
  <c r="C6613" i="11"/>
  <c r="D6613" i="11"/>
  <c r="E6613" i="11"/>
  <c r="A6614" i="11"/>
  <c r="C6614" i="11"/>
  <c r="D6614" i="11"/>
  <c r="E6614" i="11"/>
  <c r="A6615" i="11"/>
  <c r="C6615" i="11"/>
  <c r="D6615" i="11"/>
  <c r="E6615" i="11"/>
  <c r="A6616" i="11"/>
  <c r="C6616" i="11"/>
  <c r="D6616" i="11"/>
  <c r="E6616" i="11"/>
  <c r="A6617" i="11"/>
  <c r="C6617" i="11"/>
  <c r="D6617" i="11"/>
  <c r="E6617" i="11"/>
  <c r="A6618" i="11"/>
  <c r="C6618" i="11"/>
  <c r="D6618" i="11"/>
  <c r="E6618" i="11"/>
  <c r="A6619" i="11"/>
  <c r="C6619" i="11"/>
  <c r="D6619" i="11"/>
  <c r="E6619" i="11"/>
  <c r="A6620" i="11"/>
  <c r="C6620" i="11"/>
  <c r="D6620" i="11"/>
  <c r="E6620" i="11"/>
  <c r="A6621" i="11"/>
  <c r="C6621" i="11"/>
  <c r="D6621" i="11"/>
  <c r="E6621" i="11"/>
  <c r="A6622" i="11"/>
  <c r="C6622" i="11"/>
  <c r="D6622" i="11"/>
  <c r="E6622" i="11"/>
  <c r="A6623" i="11"/>
  <c r="C6623" i="11"/>
  <c r="D6623" i="11"/>
  <c r="E6623" i="11"/>
  <c r="A6624" i="11"/>
  <c r="C6624" i="11"/>
  <c r="D6624" i="11"/>
  <c r="E6624" i="11"/>
  <c r="A6625" i="11"/>
  <c r="C6625" i="11"/>
  <c r="D6625" i="11"/>
  <c r="E6625" i="11"/>
  <c r="A6626" i="11"/>
  <c r="C6626" i="11"/>
  <c r="D6626" i="11"/>
  <c r="E6626" i="11"/>
  <c r="A6627" i="11"/>
  <c r="C6627" i="11"/>
  <c r="D6627" i="11"/>
  <c r="E6627" i="11"/>
  <c r="A6628" i="11"/>
  <c r="C6628" i="11"/>
  <c r="D6628" i="11"/>
  <c r="E6628" i="11"/>
  <c r="A6629" i="11"/>
  <c r="C6629" i="11"/>
  <c r="D6629" i="11"/>
  <c r="E6629" i="11"/>
  <c r="A6630" i="11"/>
  <c r="C6630" i="11"/>
  <c r="D6630" i="11"/>
  <c r="E6630" i="11"/>
  <c r="A6631" i="11"/>
  <c r="C6631" i="11"/>
  <c r="D6631" i="11"/>
  <c r="E6631" i="11"/>
  <c r="A6632" i="11"/>
  <c r="C6632" i="11"/>
  <c r="D6632" i="11"/>
  <c r="E6632" i="11"/>
  <c r="A6633" i="11"/>
  <c r="C6633" i="11"/>
  <c r="D6633" i="11"/>
  <c r="E6633" i="11"/>
  <c r="A6634" i="11"/>
  <c r="C6634" i="11"/>
  <c r="D6634" i="11"/>
  <c r="E6634" i="11"/>
  <c r="A6635" i="11"/>
  <c r="C6635" i="11"/>
  <c r="D6635" i="11"/>
  <c r="E6635" i="11"/>
  <c r="A6636" i="11"/>
  <c r="C6636" i="11"/>
  <c r="D6636" i="11"/>
  <c r="E6636" i="11"/>
  <c r="A6637" i="11"/>
  <c r="C6637" i="11"/>
  <c r="D6637" i="11"/>
  <c r="E6637" i="11"/>
  <c r="A6638" i="11"/>
  <c r="C6638" i="11"/>
  <c r="D6638" i="11"/>
  <c r="E6638" i="11"/>
  <c r="A6639" i="11"/>
  <c r="C6639" i="11"/>
  <c r="D6639" i="11"/>
  <c r="E6639" i="11"/>
  <c r="A6640" i="11"/>
  <c r="C6640" i="11"/>
  <c r="D6640" i="11"/>
  <c r="E6640" i="11"/>
  <c r="A6641" i="11"/>
  <c r="C6641" i="11"/>
  <c r="D6641" i="11"/>
  <c r="E6641" i="11"/>
  <c r="A6642" i="11"/>
  <c r="C6642" i="11"/>
  <c r="D6642" i="11"/>
  <c r="E6642" i="11"/>
  <c r="A6643" i="11"/>
  <c r="C6643" i="11"/>
  <c r="D6643" i="11"/>
  <c r="E6643" i="11"/>
  <c r="A6644" i="11"/>
  <c r="C6644" i="11"/>
  <c r="D6644" i="11"/>
  <c r="E6644" i="11"/>
  <c r="A6645" i="11"/>
  <c r="C6645" i="11"/>
  <c r="D6645" i="11"/>
  <c r="E6645" i="11"/>
  <c r="A6646" i="11"/>
  <c r="C6646" i="11"/>
  <c r="D6646" i="11"/>
  <c r="E6646" i="11"/>
  <c r="A6647" i="11"/>
  <c r="C6647" i="11"/>
  <c r="D6647" i="11"/>
  <c r="E6647" i="11"/>
  <c r="A6648" i="11"/>
  <c r="C6648" i="11"/>
  <c r="D6648" i="11"/>
  <c r="E6648" i="11"/>
  <c r="A6649" i="11"/>
  <c r="C6649" i="11"/>
  <c r="D6649" i="11"/>
  <c r="E6649" i="11"/>
  <c r="A6650" i="11"/>
  <c r="C6650" i="11"/>
  <c r="D6650" i="11"/>
  <c r="E6650" i="11"/>
  <c r="A6651" i="11"/>
  <c r="C6651" i="11"/>
  <c r="D6651" i="11"/>
  <c r="E6651" i="11"/>
  <c r="A6652" i="11"/>
  <c r="C6652" i="11"/>
  <c r="D6652" i="11"/>
  <c r="E6652" i="11"/>
  <c r="A6653" i="11"/>
  <c r="C6653" i="11"/>
  <c r="D6653" i="11"/>
  <c r="E6653" i="11"/>
  <c r="A6654" i="11"/>
  <c r="C6654" i="11"/>
  <c r="D6654" i="11"/>
  <c r="E6654" i="11"/>
  <c r="A6655" i="11"/>
  <c r="C6655" i="11"/>
  <c r="D6655" i="11"/>
  <c r="E6655" i="11"/>
  <c r="A6656" i="11"/>
  <c r="C6656" i="11"/>
  <c r="D6656" i="11"/>
  <c r="E6656" i="11"/>
  <c r="A6657" i="11"/>
  <c r="C6657" i="11"/>
  <c r="D6657" i="11"/>
  <c r="E6657" i="11"/>
  <c r="A6658" i="11"/>
  <c r="C6658" i="11"/>
  <c r="D6658" i="11"/>
  <c r="E6658" i="11"/>
  <c r="A6659" i="11"/>
  <c r="C6659" i="11"/>
  <c r="D6659" i="11"/>
  <c r="E6659" i="11"/>
  <c r="A6660" i="11"/>
  <c r="C6660" i="11"/>
  <c r="D6660" i="11"/>
  <c r="E6660" i="11"/>
  <c r="A6661" i="11"/>
  <c r="C6661" i="11"/>
  <c r="D6661" i="11"/>
  <c r="E6661" i="11"/>
  <c r="A6662" i="11"/>
  <c r="C6662" i="11"/>
  <c r="D6662" i="11"/>
  <c r="E6662" i="11"/>
  <c r="A6663" i="11"/>
  <c r="C6663" i="11"/>
  <c r="D6663" i="11"/>
  <c r="E6663" i="11"/>
  <c r="A6664" i="11"/>
  <c r="C6664" i="11"/>
  <c r="D6664" i="11"/>
  <c r="E6664" i="11"/>
  <c r="A6665" i="11"/>
  <c r="C6665" i="11"/>
  <c r="D6665" i="11"/>
  <c r="E6665" i="11"/>
  <c r="A6666" i="11"/>
  <c r="C6666" i="11"/>
  <c r="D6666" i="11"/>
  <c r="E6666" i="11"/>
  <c r="A6667" i="11"/>
  <c r="C6667" i="11"/>
  <c r="D6667" i="11"/>
  <c r="E6667" i="11"/>
  <c r="A6668" i="11"/>
  <c r="C6668" i="11"/>
  <c r="D6668" i="11"/>
  <c r="E6668" i="11"/>
  <c r="A6669" i="11"/>
  <c r="C6669" i="11"/>
  <c r="D6669" i="11"/>
  <c r="E6669" i="11"/>
  <c r="A6670" i="11"/>
  <c r="C6670" i="11"/>
  <c r="D6670" i="11"/>
  <c r="E6670" i="11"/>
  <c r="A6671" i="11"/>
  <c r="C6671" i="11"/>
  <c r="D6671" i="11"/>
  <c r="E6671" i="11"/>
  <c r="A6672" i="11"/>
  <c r="C6672" i="11"/>
  <c r="D6672" i="11"/>
  <c r="E6672" i="11"/>
  <c r="A6673" i="11"/>
  <c r="C6673" i="11"/>
  <c r="D6673" i="11"/>
  <c r="E6673" i="11"/>
  <c r="A6674" i="11"/>
  <c r="C6674" i="11"/>
  <c r="D6674" i="11"/>
  <c r="E6674" i="11"/>
  <c r="A6675" i="11"/>
  <c r="C6675" i="11"/>
  <c r="D6675" i="11"/>
  <c r="E6675" i="11"/>
  <c r="A6676" i="11"/>
  <c r="C6676" i="11"/>
  <c r="D6676" i="11"/>
  <c r="E6676" i="11"/>
  <c r="A6677" i="11"/>
  <c r="C6677" i="11"/>
  <c r="D6677" i="11"/>
  <c r="E6677" i="11"/>
  <c r="A6678" i="11"/>
  <c r="C6678" i="11"/>
  <c r="D6678" i="11"/>
  <c r="E6678" i="11"/>
  <c r="A6679" i="11"/>
  <c r="C6679" i="11"/>
  <c r="D6679" i="11"/>
  <c r="E6679" i="11"/>
  <c r="A6680" i="11"/>
  <c r="C6680" i="11"/>
  <c r="D6680" i="11"/>
  <c r="E6680" i="11"/>
  <c r="A6681" i="11"/>
  <c r="C6681" i="11"/>
  <c r="D6681" i="11"/>
  <c r="E6681" i="11"/>
  <c r="A6682" i="11"/>
  <c r="C6682" i="11"/>
  <c r="D6682" i="11"/>
  <c r="E6682" i="11"/>
  <c r="A6683" i="11"/>
  <c r="C6683" i="11"/>
  <c r="D6683" i="11"/>
  <c r="E6683" i="11"/>
  <c r="A6684" i="11"/>
  <c r="C6684" i="11"/>
  <c r="D6684" i="11"/>
  <c r="E6684" i="11"/>
  <c r="A6685" i="11"/>
  <c r="C6685" i="11"/>
  <c r="D6685" i="11"/>
  <c r="E6685" i="11"/>
  <c r="A6686" i="11"/>
  <c r="C6686" i="11"/>
  <c r="D6686" i="11"/>
  <c r="E6686" i="11"/>
  <c r="A6687" i="11"/>
  <c r="C6687" i="11"/>
  <c r="D6687" i="11"/>
  <c r="E6687" i="11"/>
  <c r="A6688" i="11"/>
  <c r="C6688" i="11"/>
  <c r="D6688" i="11"/>
  <c r="E6688" i="11"/>
  <c r="A6689" i="11"/>
  <c r="C6689" i="11"/>
  <c r="D6689" i="11"/>
  <c r="E6689" i="11"/>
  <c r="A6690" i="11"/>
  <c r="C6690" i="11"/>
  <c r="D6690" i="11"/>
  <c r="E6690" i="11"/>
  <c r="A6691" i="11"/>
  <c r="C6691" i="11"/>
  <c r="D6691" i="11"/>
  <c r="E6691" i="11"/>
  <c r="A6692" i="11"/>
  <c r="C6692" i="11"/>
  <c r="D6692" i="11"/>
  <c r="E6692" i="11"/>
  <c r="A6693" i="11"/>
  <c r="C6693" i="11"/>
  <c r="D6693" i="11"/>
  <c r="E6693" i="11"/>
  <c r="A6694" i="11"/>
  <c r="C6694" i="11"/>
  <c r="D6694" i="11"/>
  <c r="E6694" i="11"/>
  <c r="A6695" i="11"/>
  <c r="C6695" i="11"/>
  <c r="D6695" i="11"/>
  <c r="E6695" i="11"/>
  <c r="A6696" i="11"/>
  <c r="C6696" i="11"/>
  <c r="D6696" i="11"/>
  <c r="E6696" i="11"/>
  <c r="A6697" i="11"/>
  <c r="C6697" i="11"/>
  <c r="D6697" i="11"/>
  <c r="E6697" i="11"/>
  <c r="A6698" i="11"/>
  <c r="C6698" i="11"/>
  <c r="D6698" i="11"/>
  <c r="E6698" i="11"/>
  <c r="A6699" i="11"/>
  <c r="C6699" i="11"/>
  <c r="D6699" i="11"/>
  <c r="E6699" i="11"/>
  <c r="A6700" i="11"/>
  <c r="C6700" i="11"/>
  <c r="D6700" i="11"/>
  <c r="E6700" i="11"/>
  <c r="A6701" i="11"/>
  <c r="C6701" i="11"/>
  <c r="D6701" i="11"/>
  <c r="E6701" i="11"/>
  <c r="A6702" i="11"/>
  <c r="C6702" i="11"/>
  <c r="D6702" i="11"/>
  <c r="E6702" i="11"/>
  <c r="A6703" i="11"/>
  <c r="C6703" i="11"/>
  <c r="D6703" i="11"/>
  <c r="E6703" i="11"/>
  <c r="A6704" i="11"/>
  <c r="C6704" i="11"/>
  <c r="D6704" i="11"/>
  <c r="E6704" i="11"/>
  <c r="A6705" i="11"/>
  <c r="C6705" i="11"/>
  <c r="D6705" i="11"/>
  <c r="E6705" i="11"/>
  <c r="A6706" i="11"/>
  <c r="C6706" i="11"/>
  <c r="D6706" i="11"/>
  <c r="E6706" i="11"/>
  <c r="A6707" i="11"/>
  <c r="C6707" i="11"/>
  <c r="D6707" i="11"/>
  <c r="E6707" i="11"/>
  <c r="A6708" i="11"/>
  <c r="C6708" i="11"/>
  <c r="D6708" i="11"/>
  <c r="E6708" i="11"/>
  <c r="A6709" i="11"/>
  <c r="C6709" i="11"/>
  <c r="D6709" i="11"/>
  <c r="E6709" i="11"/>
  <c r="A6710" i="11"/>
  <c r="C6710" i="11"/>
  <c r="D6710" i="11"/>
  <c r="E6710" i="11"/>
  <c r="A6711" i="11"/>
  <c r="C6711" i="11"/>
  <c r="D6711" i="11"/>
  <c r="E6711" i="11"/>
  <c r="A6712" i="11"/>
  <c r="C6712" i="11"/>
  <c r="D6712" i="11"/>
  <c r="E6712" i="11"/>
  <c r="A6713" i="11"/>
  <c r="C6713" i="11"/>
  <c r="D6713" i="11"/>
  <c r="E6713" i="11"/>
  <c r="A6714" i="11"/>
  <c r="C6714" i="11"/>
  <c r="D6714" i="11"/>
  <c r="E6714" i="11"/>
  <c r="A6715" i="11"/>
  <c r="C6715" i="11"/>
  <c r="D6715" i="11"/>
  <c r="E6715" i="11"/>
  <c r="A6716" i="11"/>
  <c r="C6716" i="11"/>
  <c r="D6716" i="11"/>
  <c r="E6716" i="11"/>
  <c r="A6717" i="11"/>
  <c r="C6717" i="11"/>
  <c r="D6717" i="11"/>
  <c r="E6717" i="11"/>
  <c r="A6718" i="11"/>
  <c r="C6718" i="11"/>
  <c r="D6718" i="11"/>
  <c r="E6718" i="11"/>
  <c r="A6719" i="11"/>
  <c r="C6719" i="11"/>
  <c r="D6719" i="11"/>
  <c r="E6719" i="11"/>
  <c r="A6720" i="11"/>
  <c r="C6720" i="11"/>
  <c r="D6720" i="11"/>
  <c r="E6720" i="11"/>
  <c r="A6721" i="11"/>
  <c r="C6721" i="11"/>
  <c r="D6721" i="11"/>
  <c r="E6721" i="11"/>
  <c r="A6722" i="11"/>
  <c r="C6722" i="11"/>
  <c r="D6722" i="11"/>
  <c r="E6722" i="11"/>
  <c r="A6723" i="11"/>
  <c r="C6723" i="11"/>
  <c r="D6723" i="11"/>
  <c r="E6723" i="11"/>
  <c r="A6724" i="11"/>
  <c r="C6724" i="11"/>
  <c r="D6724" i="11"/>
  <c r="E6724" i="11"/>
  <c r="A6725" i="11"/>
  <c r="C6725" i="11"/>
  <c r="D6725" i="11"/>
  <c r="E6725" i="11"/>
  <c r="A6726" i="11"/>
  <c r="C6726" i="11"/>
  <c r="D6726" i="11"/>
  <c r="E6726" i="11"/>
  <c r="A6727" i="11"/>
  <c r="C6727" i="11"/>
  <c r="D6727" i="11"/>
  <c r="E6727" i="11"/>
  <c r="A6728" i="11"/>
  <c r="C6728" i="11"/>
  <c r="D6728" i="11"/>
  <c r="E6728" i="11"/>
  <c r="A6729" i="11"/>
  <c r="C6729" i="11"/>
  <c r="D6729" i="11"/>
  <c r="E6729" i="11"/>
  <c r="A6730" i="11"/>
  <c r="C6730" i="11"/>
  <c r="D6730" i="11"/>
  <c r="E6730" i="11"/>
  <c r="A6731" i="11"/>
  <c r="C6731" i="11"/>
  <c r="D6731" i="11"/>
  <c r="E6731" i="11"/>
  <c r="A6732" i="11"/>
  <c r="C6732" i="11"/>
  <c r="D6732" i="11"/>
  <c r="E6732" i="11"/>
  <c r="A6733" i="11"/>
  <c r="C6733" i="11"/>
  <c r="D6733" i="11"/>
  <c r="E6733" i="11"/>
  <c r="A6734" i="11"/>
  <c r="C6734" i="11"/>
  <c r="D6734" i="11"/>
  <c r="E6734" i="11"/>
  <c r="A6735" i="11"/>
  <c r="C6735" i="11"/>
  <c r="D6735" i="11"/>
  <c r="E6735" i="11"/>
  <c r="A6736" i="11"/>
  <c r="C6736" i="11"/>
  <c r="D6736" i="11"/>
  <c r="E6736" i="11"/>
  <c r="A6737" i="11"/>
  <c r="C6737" i="11"/>
  <c r="D6737" i="11"/>
  <c r="E6737" i="11"/>
  <c r="A6738" i="11"/>
  <c r="C6738" i="11"/>
  <c r="D6738" i="11"/>
  <c r="E6738" i="11"/>
  <c r="A6739" i="11"/>
  <c r="C6739" i="11"/>
  <c r="D6739" i="11"/>
  <c r="E6739" i="11"/>
  <c r="A6740" i="11"/>
  <c r="C6740" i="11"/>
  <c r="D6740" i="11"/>
  <c r="E6740" i="11"/>
  <c r="A6741" i="11"/>
  <c r="C6741" i="11"/>
  <c r="D6741" i="11"/>
  <c r="E6741" i="11"/>
  <c r="A6742" i="11"/>
  <c r="C6742" i="11"/>
  <c r="D6742" i="11"/>
  <c r="E6742" i="11"/>
  <c r="A6743" i="11"/>
  <c r="C6743" i="11"/>
  <c r="D6743" i="11"/>
  <c r="E6743" i="11"/>
  <c r="A6744" i="11"/>
  <c r="C6744" i="11"/>
  <c r="D6744" i="11"/>
  <c r="E6744" i="11"/>
  <c r="A6745" i="11"/>
  <c r="C6745" i="11"/>
  <c r="D6745" i="11"/>
  <c r="E6745" i="11"/>
  <c r="A6746" i="11"/>
  <c r="C6746" i="11"/>
  <c r="D6746" i="11"/>
  <c r="E6746" i="11"/>
  <c r="A6747" i="11"/>
  <c r="C6747" i="11"/>
  <c r="D6747" i="11"/>
  <c r="E6747" i="11"/>
  <c r="A6748" i="11"/>
  <c r="C6748" i="11"/>
  <c r="D6748" i="11"/>
  <c r="E6748" i="11"/>
  <c r="A6749" i="11"/>
  <c r="C6749" i="11"/>
  <c r="D6749" i="11"/>
  <c r="E6749" i="11"/>
  <c r="A6750" i="11"/>
  <c r="C6750" i="11"/>
  <c r="D6750" i="11"/>
  <c r="E6750" i="11"/>
  <c r="A6751" i="11"/>
  <c r="C6751" i="11"/>
  <c r="D6751" i="11"/>
  <c r="E6751" i="11"/>
  <c r="A6752" i="11"/>
  <c r="C6752" i="11"/>
  <c r="D6752" i="11"/>
  <c r="E6752" i="11"/>
  <c r="A6753" i="11"/>
  <c r="C6753" i="11"/>
  <c r="D6753" i="11"/>
  <c r="E6753" i="11"/>
  <c r="A6754" i="11"/>
  <c r="C6754" i="11"/>
  <c r="D6754" i="11"/>
  <c r="E6754" i="11"/>
  <c r="A6755" i="11"/>
  <c r="C6755" i="11"/>
  <c r="D6755" i="11"/>
  <c r="E6755" i="11"/>
  <c r="A6756" i="11"/>
  <c r="C6756" i="11"/>
  <c r="D6756" i="11"/>
  <c r="E6756" i="11"/>
  <c r="A6757" i="11"/>
  <c r="C6757" i="11"/>
  <c r="D6757" i="11"/>
  <c r="E6757" i="11"/>
  <c r="A6758" i="11"/>
  <c r="C6758" i="11"/>
  <c r="D6758" i="11"/>
  <c r="E6758" i="11"/>
  <c r="A6759" i="11"/>
  <c r="C6759" i="11"/>
  <c r="D6759" i="11"/>
  <c r="E6759" i="11"/>
  <c r="A6760" i="11"/>
  <c r="C6760" i="11"/>
  <c r="D6760" i="11"/>
  <c r="E6760" i="11"/>
  <c r="A6761" i="11"/>
  <c r="C6761" i="11"/>
  <c r="D6761" i="11"/>
  <c r="E6761" i="11"/>
  <c r="A6762" i="11"/>
  <c r="C6762" i="11"/>
  <c r="D6762" i="11"/>
  <c r="E6762" i="11"/>
  <c r="A6763" i="11"/>
  <c r="C6763" i="11"/>
  <c r="D6763" i="11"/>
  <c r="E6763" i="11"/>
  <c r="A6764" i="11"/>
  <c r="C6764" i="11"/>
  <c r="D6764" i="11"/>
  <c r="E6764" i="11"/>
  <c r="A6765" i="11"/>
  <c r="C6765" i="11"/>
  <c r="D6765" i="11"/>
  <c r="E6765" i="11"/>
  <c r="A6766" i="11"/>
  <c r="C6766" i="11"/>
  <c r="D6766" i="11"/>
  <c r="E6766" i="11"/>
  <c r="A6767" i="11"/>
  <c r="C6767" i="11"/>
  <c r="D6767" i="11"/>
  <c r="E6767" i="11"/>
  <c r="A6768" i="11"/>
  <c r="C6768" i="11"/>
  <c r="D6768" i="11"/>
  <c r="E6768" i="11"/>
  <c r="A6769" i="11"/>
  <c r="C6769" i="11"/>
  <c r="D6769" i="11"/>
  <c r="E6769" i="11"/>
  <c r="A6770" i="11"/>
  <c r="C6770" i="11"/>
  <c r="D6770" i="11"/>
  <c r="E6770" i="11"/>
  <c r="A6771" i="11"/>
  <c r="C6771" i="11"/>
  <c r="D6771" i="11"/>
  <c r="E6771" i="11"/>
  <c r="A6772" i="11"/>
  <c r="C6772" i="11"/>
  <c r="D6772" i="11"/>
  <c r="E6772" i="11"/>
  <c r="A6773" i="11"/>
  <c r="C6773" i="11"/>
  <c r="D6773" i="11"/>
  <c r="E6773" i="11"/>
  <c r="A6774" i="11"/>
  <c r="C6774" i="11"/>
  <c r="D6774" i="11"/>
  <c r="E6774" i="11"/>
  <c r="A6775" i="11"/>
  <c r="C6775" i="11"/>
  <c r="D6775" i="11"/>
  <c r="E6775" i="11"/>
  <c r="A6776" i="11"/>
  <c r="C6776" i="11"/>
  <c r="D6776" i="11"/>
  <c r="E6776" i="11"/>
  <c r="A6777" i="11"/>
  <c r="C6777" i="11"/>
  <c r="D6777" i="11"/>
  <c r="E6777" i="11"/>
  <c r="A6778" i="11"/>
  <c r="C6778" i="11"/>
  <c r="D6778" i="11"/>
  <c r="E6778" i="11"/>
  <c r="A6779" i="11"/>
  <c r="C6779" i="11"/>
  <c r="D6779" i="11"/>
  <c r="E6779" i="11"/>
  <c r="A6780" i="11"/>
  <c r="C6780" i="11"/>
  <c r="D6780" i="11"/>
  <c r="E6780" i="11"/>
  <c r="A6781" i="11"/>
  <c r="C6781" i="11"/>
  <c r="D6781" i="11"/>
  <c r="E6781" i="11"/>
  <c r="A6782" i="11"/>
  <c r="C6782" i="11"/>
  <c r="D6782" i="11"/>
  <c r="E6782" i="11"/>
  <c r="A6783" i="11"/>
  <c r="C6783" i="11"/>
  <c r="D6783" i="11"/>
  <c r="E6783" i="11"/>
  <c r="A6784" i="11"/>
  <c r="C6784" i="11"/>
  <c r="D6784" i="11"/>
  <c r="E6784" i="11"/>
  <c r="A6785" i="11"/>
  <c r="C6785" i="11"/>
  <c r="D6785" i="11"/>
  <c r="E6785" i="11"/>
  <c r="A6786" i="11"/>
  <c r="C6786" i="11"/>
  <c r="D6786" i="11"/>
  <c r="E6786" i="11"/>
  <c r="A6787" i="11"/>
  <c r="C6787" i="11"/>
  <c r="D6787" i="11"/>
  <c r="E6787" i="11"/>
  <c r="A6788" i="11"/>
  <c r="C6788" i="11"/>
  <c r="D6788" i="11"/>
  <c r="E6788" i="11"/>
  <c r="A6789" i="11"/>
  <c r="C6789" i="11"/>
  <c r="D6789" i="11"/>
  <c r="E6789" i="11"/>
  <c r="A6790" i="11"/>
  <c r="C6790" i="11"/>
  <c r="D6790" i="11"/>
  <c r="E6790" i="11"/>
  <c r="A6791" i="11"/>
  <c r="C6791" i="11"/>
  <c r="D6791" i="11"/>
  <c r="E6791" i="11"/>
  <c r="A6792" i="11"/>
  <c r="C6792" i="11"/>
  <c r="D6792" i="11"/>
  <c r="E6792" i="11"/>
  <c r="A6793" i="11"/>
  <c r="C6793" i="11"/>
  <c r="D6793" i="11"/>
  <c r="E6793" i="11"/>
  <c r="A6794" i="11"/>
  <c r="C6794" i="11"/>
  <c r="D6794" i="11"/>
  <c r="E6794" i="11"/>
  <c r="A6795" i="11"/>
  <c r="C6795" i="11"/>
  <c r="D6795" i="11"/>
  <c r="E6795" i="11"/>
  <c r="A6796" i="11"/>
  <c r="C6796" i="11"/>
  <c r="D6796" i="11"/>
  <c r="E6796" i="11"/>
  <c r="A6797" i="11"/>
  <c r="C6797" i="11"/>
  <c r="D6797" i="11"/>
  <c r="E6797" i="11"/>
  <c r="A6798" i="11"/>
  <c r="C6798" i="11"/>
  <c r="D6798" i="11"/>
  <c r="E6798" i="11"/>
  <c r="A6799" i="11"/>
  <c r="C6799" i="11"/>
  <c r="D6799" i="11"/>
  <c r="E6799" i="11"/>
  <c r="A6800" i="11"/>
  <c r="C6800" i="11"/>
  <c r="D6800" i="11"/>
  <c r="E6800" i="11"/>
  <c r="A6801" i="11"/>
  <c r="C6801" i="11"/>
  <c r="D6801" i="11"/>
  <c r="E6801" i="11"/>
  <c r="A6802" i="11"/>
  <c r="C6802" i="11"/>
  <c r="D6802" i="11"/>
  <c r="E6802" i="11"/>
  <c r="A6803" i="11"/>
  <c r="C6803" i="11"/>
  <c r="D6803" i="11"/>
  <c r="E6803" i="11"/>
  <c r="A6804" i="11"/>
  <c r="C6804" i="11"/>
  <c r="D6804" i="11"/>
  <c r="E6804" i="11"/>
  <c r="A6805" i="11"/>
  <c r="C6805" i="11"/>
  <c r="D6805" i="11"/>
  <c r="E6805" i="11"/>
  <c r="A6806" i="11"/>
  <c r="C6806" i="11"/>
  <c r="D6806" i="11"/>
  <c r="E6806" i="11"/>
  <c r="A6807" i="11"/>
  <c r="C6807" i="11"/>
  <c r="D6807" i="11"/>
  <c r="E6807" i="11"/>
  <c r="A6808" i="11"/>
  <c r="C6808" i="11"/>
  <c r="D6808" i="11"/>
  <c r="E6808" i="11"/>
  <c r="A6809" i="11"/>
  <c r="C6809" i="11"/>
  <c r="D6809" i="11"/>
  <c r="E6809" i="11"/>
  <c r="A6810" i="11"/>
  <c r="C6810" i="11"/>
  <c r="D6810" i="11"/>
  <c r="E6810" i="11"/>
  <c r="A6811" i="11"/>
  <c r="C6811" i="11"/>
  <c r="D6811" i="11"/>
  <c r="E6811" i="11"/>
  <c r="A6812" i="11"/>
  <c r="C6812" i="11"/>
  <c r="D6812" i="11"/>
  <c r="E6812" i="11"/>
  <c r="A6813" i="11"/>
  <c r="C6813" i="11"/>
  <c r="D6813" i="11"/>
  <c r="E6813" i="11"/>
  <c r="A6814" i="11"/>
  <c r="C6814" i="11"/>
  <c r="D6814" i="11"/>
  <c r="E6814" i="11"/>
  <c r="A6815" i="11"/>
  <c r="C6815" i="11"/>
  <c r="D6815" i="11"/>
  <c r="E6815" i="11"/>
  <c r="A6816" i="11"/>
  <c r="C6816" i="11"/>
  <c r="D6816" i="11"/>
  <c r="E6816" i="11"/>
  <c r="A6817" i="11"/>
  <c r="C6817" i="11"/>
  <c r="D6817" i="11"/>
  <c r="E6817" i="11"/>
  <c r="A6818" i="11"/>
  <c r="C6818" i="11"/>
  <c r="D6818" i="11"/>
  <c r="E6818" i="11"/>
  <c r="A6819" i="11"/>
  <c r="C6819" i="11"/>
  <c r="D6819" i="11"/>
  <c r="E6819" i="11"/>
  <c r="A6820" i="11"/>
  <c r="C6820" i="11"/>
  <c r="D6820" i="11"/>
  <c r="E6820" i="11"/>
  <c r="A6821" i="11"/>
  <c r="C6821" i="11"/>
  <c r="D6821" i="11"/>
  <c r="E6821" i="11"/>
  <c r="A6822" i="11"/>
  <c r="C6822" i="11"/>
  <c r="D6822" i="11"/>
  <c r="E6822" i="11"/>
  <c r="A6823" i="11"/>
  <c r="C6823" i="11"/>
  <c r="D6823" i="11"/>
  <c r="E6823" i="11"/>
  <c r="A6824" i="11"/>
  <c r="C6824" i="11"/>
  <c r="D6824" i="11"/>
  <c r="E6824" i="11"/>
  <c r="A6825" i="11"/>
  <c r="C6825" i="11"/>
  <c r="D6825" i="11"/>
  <c r="E6825" i="11"/>
  <c r="A6826" i="11"/>
  <c r="C6826" i="11"/>
  <c r="D6826" i="11"/>
  <c r="E6826" i="11"/>
  <c r="A6827" i="11"/>
  <c r="C6827" i="11"/>
  <c r="D6827" i="11"/>
  <c r="E6827" i="11"/>
  <c r="A6828" i="11"/>
  <c r="C6828" i="11"/>
  <c r="D6828" i="11"/>
  <c r="E6828" i="11"/>
  <c r="A6829" i="11"/>
  <c r="C6829" i="11"/>
  <c r="D6829" i="11"/>
  <c r="E6829" i="11"/>
  <c r="A6830" i="11"/>
  <c r="C6830" i="11"/>
  <c r="D6830" i="11"/>
  <c r="E6830" i="11"/>
  <c r="A6831" i="11"/>
  <c r="C6831" i="11"/>
  <c r="D6831" i="11"/>
  <c r="E6831" i="11"/>
  <c r="A6832" i="11"/>
  <c r="C6832" i="11"/>
  <c r="D6832" i="11"/>
  <c r="E6832" i="11"/>
  <c r="A6833" i="11"/>
  <c r="C6833" i="11"/>
  <c r="D6833" i="11"/>
  <c r="E6833" i="11"/>
  <c r="A6834" i="11"/>
  <c r="C6834" i="11"/>
  <c r="D6834" i="11"/>
  <c r="E6834" i="11"/>
  <c r="A6835" i="11"/>
  <c r="C6835" i="11"/>
  <c r="D6835" i="11"/>
  <c r="E6835" i="11"/>
  <c r="A6836" i="11"/>
  <c r="C6836" i="11"/>
  <c r="D6836" i="11"/>
  <c r="E6836" i="11"/>
  <c r="A6837" i="11"/>
  <c r="C6837" i="11"/>
  <c r="D6837" i="11"/>
  <c r="E6837" i="11"/>
  <c r="A6838" i="11"/>
  <c r="C6838" i="11"/>
  <c r="D6838" i="11"/>
  <c r="E6838" i="11"/>
  <c r="A6839" i="11"/>
  <c r="C6839" i="11"/>
  <c r="D6839" i="11"/>
  <c r="E6839" i="11"/>
  <c r="A6840" i="11"/>
  <c r="C6840" i="11"/>
  <c r="D6840" i="11"/>
  <c r="E6840" i="11"/>
  <c r="A6841" i="11"/>
  <c r="C6841" i="11"/>
  <c r="D6841" i="11"/>
  <c r="E6841" i="11"/>
  <c r="A6842" i="11"/>
  <c r="C6842" i="11"/>
  <c r="D6842" i="11"/>
  <c r="E6842" i="11"/>
  <c r="A6843" i="11"/>
  <c r="C6843" i="11"/>
  <c r="D6843" i="11"/>
  <c r="E6843" i="11"/>
  <c r="A6844" i="11"/>
  <c r="C6844" i="11"/>
  <c r="D6844" i="11"/>
  <c r="E6844" i="11"/>
  <c r="A6845" i="11"/>
  <c r="C6845" i="11"/>
  <c r="D6845" i="11"/>
  <c r="E6845" i="11"/>
  <c r="A6846" i="11"/>
  <c r="C6846" i="11"/>
  <c r="D6846" i="11"/>
  <c r="E6846" i="11"/>
  <c r="A6847" i="11"/>
  <c r="C6847" i="11"/>
  <c r="D6847" i="11"/>
  <c r="E6847" i="11"/>
  <c r="A6848" i="11"/>
  <c r="C6848" i="11"/>
  <c r="D6848" i="11"/>
  <c r="E6848" i="11"/>
  <c r="A6849" i="11"/>
  <c r="C6849" i="11"/>
  <c r="D6849" i="11"/>
  <c r="E6849" i="11"/>
  <c r="A6850" i="11"/>
  <c r="C6850" i="11"/>
  <c r="D6850" i="11"/>
  <c r="E6850" i="11"/>
  <c r="A6851" i="11"/>
  <c r="C6851" i="11"/>
  <c r="D6851" i="11"/>
  <c r="E6851" i="11"/>
  <c r="A6852" i="11"/>
  <c r="C6852" i="11"/>
  <c r="D6852" i="11"/>
  <c r="E6852" i="11"/>
  <c r="A6853" i="11"/>
  <c r="C6853" i="11"/>
  <c r="D6853" i="11"/>
  <c r="E6853" i="11"/>
  <c r="A6854" i="11"/>
  <c r="C6854" i="11"/>
  <c r="D6854" i="11"/>
  <c r="E6854" i="11"/>
  <c r="A6855" i="11"/>
  <c r="C6855" i="11"/>
  <c r="D6855" i="11"/>
  <c r="E6855" i="11"/>
  <c r="A6856" i="11"/>
  <c r="C6856" i="11"/>
  <c r="D6856" i="11"/>
  <c r="E6856" i="11"/>
  <c r="A6857" i="11"/>
  <c r="C6857" i="11"/>
  <c r="D6857" i="11"/>
  <c r="E6857" i="11"/>
  <c r="A6858" i="11"/>
  <c r="C6858" i="11"/>
  <c r="D6858" i="11"/>
  <c r="E6858" i="11"/>
  <c r="A6859" i="11"/>
  <c r="C6859" i="11"/>
  <c r="D6859" i="11"/>
  <c r="E6859" i="11"/>
  <c r="A6860" i="11"/>
  <c r="C6860" i="11"/>
  <c r="D6860" i="11"/>
  <c r="E6860" i="11"/>
  <c r="A6861" i="11"/>
  <c r="C6861" i="11"/>
  <c r="D6861" i="11"/>
  <c r="E6861" i="11"/>
  <c r="A6862" i="11"/>
  <c r="C6862" i="11"/>
  <c r="D6862" i="11"/>
  <c r="E6862" i="11"/>
  <c r="A6863" i="11"/>
  <c r="C6863" i="11"/>
  <c r="D6863" i="11"/>
  <c r="E6863" i="11"/>
  <c r="A6864" i="11"/>
  <c r="C6864" i="11"/>
  <c r="D6864" i="11"/>
  <c r="E6864" i="11"/>
  <c r="A6865" i="11"/>
  <c r="C6865" i="11"/>
  <c r="D6865" i="11"/>
  <c r="E6865" i="11"/>
  <c r="A6866" i="11"/>
  <c r="C6866" i="11"/>
  <c r="D6866" i="11"/>
  <c r="E6866" i="11"/>
  <c r="A6867" i="11"/>
  <c r="C6867" i="11"/>
  <c r="D6867" i="11"/>
  <c r="E6867" i="11"/>
  <c r="A6868" i="11"/>
  <c r="C6868" i="11"/>
  <c r="D6868" i="11"/>
  <c r="E6868" i="11"/>
  <c r="A6869" i="11"/>
  <c r="C6869" i="11"/>
  <c r="D6869" i="11"/>
  <c r="E6869" i="11"/>
  <c r="A6870" i="11"/>
  <c r="C6870" i="11"/>
  <c r="D6870" i="11"/>
  <c r="E6870" i="11"/>
  <c r="A6871" i="11"/>
  <c r="C6871" i="11"/>
  <c r="D6871" i="11"/>
  <c r="E6871" i="11"/>
  <c r="A6872" i="11"/>
  <c r="C6872" i="11"/>
  <c r="D6872" i="11"/>
  <c r="E6872" i="11"/>
  <c r="A6873" i="11"/>
  <c r="C6873" i="11"/>
  <c r="D6873" i="11"/>
  <c r="E6873" i="11"/>
  <c r="A6874" i="11"/>
  <c r="C6874" i="11"/>
  <c r="D6874" i="11"/>
  <c r="E6874" i="11"/>
  <c r="A6875" i="11"/>
  <c r="C6875" i="11"/>
  <c r="D6875" i="11"/>
  <c r="E6875" i="11"/>
  <c r="A6876" i="11"/>
  <c r="C6876" i="11"/>
  <c r="D6876" i="11"/>
  <c r="E6876" i="11"/>
  <c r="A6877" i="11"/>
  <c r="C6877" i="11"/>
  <c r="D6877" i="11"/>
  <c r="E6877" i="11"/>
  <c r="A6878" i="11"/>
  <c r="C6878" i="11"/>
  <c r="D6878" i="11"/>
  <c r="E6878" i="11"/>
  <c r="A6879" i="11"/>
  <c r="C6879" i="11"/>
  <c r="D6879" i="11"/>
  <c r="E6879" i="11"/>
  <c r="A6880" i="11"/>
  <c r="C6880" i="11"/>
  <c r="D6880" i="11"/>
  <c r="E6880" i="11"/>
  <c r="A6881" i="11"/>
  <c r="C6881" i="11"/>
  <c r="D6881" i="11"/>
  <c r="E6881" i="11"/>
  <c r="A6882" i="11"/>
  <c r="C6882" i="11"/>
  <c r="D6882" i="11"/>
  <c r="E6882" i="11"/>
  <c r="A6883" i="11"/>
  <c r="C6883" i="11"/>
  <c r="D6883" i="11"/>
  <c r="E6883" i="11"/>
  <c r="A6884" i="11"/>
  <c r="C6884" i="11"/>
  <c r="D6884" i="11"/>
  <c r="E6884" i="11"/>
  <c r="A6885" i="11"/>
  <c r="C6885" i="11"/>
  <c r="D6885" i="11"/>
  <c r="E6885" i="11"/>
  <c r="A6886" i="11"/>
  <c r="C6886" i="11"/>
  <c r="D6886" i="11"/>
  <c r="E6886" i="11"/>
  <c r="A6887" i="11"/>
  <c r="C6887" i="11"/>
  <c r="D6887" i="11"/>
  <c r="E6887" i="11"/>
  <c r="A6888" i="11"/>
  <c r="C6888" i="11"/>
  <c r="D6888" i="11"/>
  <c r="E6888" i="11"/>
  <c r="A6889" i="11"/>
  <c r="C6889" i="11"/>
  <c r="D6889" i="11"/>
  <c r="E6889" i="11"/>
  <c r="A6890" i="11"/>
  <c r="C6890" i="11"/>
  <c r="D6890" i="11"/>
  <c r="E6890" i="11"/>
  <c r="A6891" i="11"/>
  <c r="C6891" i="11"/>
  <c r="D6891" i="11"/>
  <c r="E6891" i="11"/>
  <c r="A6892" i="11"/>
  <c r="C6892" i="11"/>
  <c r="D6892" i="11"/>
  <c r="E6892" i="11"/>
  <c r="A6893" i="11"/>
  <c r="C6893" i="11"/>
  <c r="D6893" i="11"/>
  <c r="E6893" i="11"/>
  <c r="A6894" i="11"/>
  <c r="C6894" i="11"/>
  <c r="D6894" i="11"/>
  <c r="E6894" i="11"/>
  <c r="A6895" i="11"/>
  <c r="C6895" i="11"/>
  <c r="D6895" i="11"/>
  <c r="E6895" i="11"/>
  <c r="A6896" i="11"/>
  <c r="C6896" i="11"/>
  <c r="D6896" i="11"/>
  <c r="E6896" i="11"/>
  <c r="A6897" i="11"/>
  <c r="C6897" i="11"/>
  <c r="D6897" i="11"/>
  <c r="E6897" i="11"/>
  <c r="A6898" i="11"/>
  <c r="C6898" i="11"/>
  <c r="D6898" i="11"/>
  <c r="E6898" i="11"/>
  <c r="A6899" i="11"/>
  <c r="C6899" i="11"/>
  <c r="D6899" i="11"/>
  <c r="E6899" i="11"/>
  <c r="A6900" i="11"/>
  <c r="C6900" i="11"/>
  <c r="D6900" i="11"/>
  <c r="E6900" i="11"/>
  <c r="A6901" i="11"/>
  <c r="C6901" i="11"/>
  <c r="D6901" i="11"/>
  <c r="E6901" i="11"/>
  <c r="A6902" i="11"/>
  <c r="C6902" i="11"/>
  <c r="D6902" i="11"/>
  <c r="E6902" i="11"/>
  <c r="A6903" i="11"/>
  <c r="C6903" i="11"/>
  <c r="D6903" i="11"/>
  <c r="E6903" i="11"/>
  <c r="A6904" i="11"/>
  <c r="C6904" i="11"/>
  <c r="D6904" i="11"/>
  <c r="E6904" i="11"/>
  <c r="A6905" i="11"/>
  <c r="C6905" i="11"/>
  <c r="D6905" i="11"/>
  <c r="E6905" i="11"/>
  <c r="A6906" i="11"/>
  <c r="C6906" i="11"/>
  <c r="D6906" i="11"/>
  <c r="E6906" i="11"/>
  <c r="A6907" i="11"/>
  <c r="C6907" i="11"/>
  <c r="D6907" i="11"/>
  <c r="E6907" i="11"/>
  <c r="A6908" i="11"/>
  <c r="C6908" i="11"/>
  <c r="D6908" i="11"/>
  <c r="E6908" i="11"/>
  <c r="A6909" i="11"/>
  <c r="C6909" i="11"/>
  <c r="D6909" i="11"/>
  <c r="E6909" i="11"/>
  <c r="A6910" i="11"/>
  <c r="C6910" i="11"/>
  <c r="D6910" i="11"/>
  <c r="E6910" i="11"/>
  <c r="A6911" i="11"/>
  <c r="C6911" i="11"/>
  <c r="D6911" i="11"/>
  <c r="E6911" i="11"/>
  <c r="A6912" i="11"/>
  <c r="C6912" i="11"/>
  <c r="D6912" i="11"/>
  <c r="E6912" i="11"/>
  <c r="A6913" i="11"/>
  <c r="C6913" i="11"/>
  <c r="D6913" i="11"/>
  <c r="E6913" i="11"/>
  <c r="A6914" i="11"/>
  <c r="C6914" i="11"/>
  <c r="D6914" i="11"/>
  <c r="E6914" i="11"/>
  <c r="A6915" i="11"/>
  <c r="C6915" i="11"/>
  <c r="D6915" i="11"/>
  <c r="E6915" i="11"/>
  <c r="A6916" i="11"/>
  <c r="C6916" i="11"/>
  <c r="D6916" i="11"/>
  <c r="E6916" i="11"/>
  <c r="A6917" i="11"/>
  <c r="C6917" i="11"/>
  <c r="D6917" i="11"/>
  <c r="E6917" i="11"/>
  <c r="A6918" i="11"/>
  <c r="C6918" i="11"/>
  <c r="D6918" i="11"/>
  <c r="E6918" i="11"/>
  <c r="A6919" i="11"/>
  <c r="C6919" i="11"/>
  <c r="D6919" i="11"/>
  <c r="E6919" i="11"/>
  <c r="A6920" i="11"/>
  <c r="C6920" i="11"/>
  <c r="D6920" i="11"/>
  <c r="E6920" i="11"/>
  <c r="A6921" i="11"/>
  <c r="C6921" i="11"/>
  <c r="D6921" i="11"/>
  <c r="E6921" i="11"/>
  <c r="A6922" i="11"/>
  <c r="C6922" i="11"/>
  <c r="D6922" i="11"/>
  <c r="E6922" i="11"/>
  <c r="A6923" i="11"/>
  <c r="C6923" i="11"/>
  <c r="D6923" i="11"/>
  <c r="E6923" i="11"/>
  <c r="A6924" i="11"/>
  <c r="C6924" i="11"/>
  <c r="D6924" i="11"/>
  <c r="E6924" i="11"/>
  <c r="A6925" i="11"/>
  <c r="C6925" i="11"/>
  <c r="D6925" i="11"/>
  <c r="E6925" i="11"/>
  <c r="A6926" i="11"/>
  <c r="C6926" i="11"/>
  <c r="D6926" i="11"/>
  <c r="E6926" i="11"/>
  <c r="A6927" i="11"/>
  <c r="C6927" i="11"/>
  <c r="D6927" i="11"/>
  <c r="E6927" i="11"/>
  <c r="A6928" i="11"/>
  <c r="C6928" i="11"/>
  <c r="D6928" i="11"/>
  <c r="E6928" i="11"/>
  <c r="A6929" i="11"/>
  <c r="C6929" i="11"/>
  <c r="D6929" i="11"/>
  <c r="E6929" i="11"/>
  <c r="A6930" i="11"/>
  <c r="C6930" i="11"/>
  <c r="D6930" i="11"/>
  <c r="E6930" i="11"/>
  <c r="A6931" i="11"/>
  <c r="C6931" i="11"/>
  <c r="D6931" i="11"/>
  <c r="E6931" i="11"/>
  <c r="A6932" i="11"/>
  <c r="C6932" i="11"/>
  <c r="D6932" i="11"/>
  <c r="E6932" i="11"/>
  <c r="A6933" i="11"/>
  <c r="C6933" i="11"/>
  <c r="D6933" i="11"/>
  <c r="E6933" i="11"/>
  <c r="A6934" i="11"/>
  <c r="C6934" i="11"/>
  <c r="D6934" i="11"/>
  <c r="E6934" i="11"/>
  <c r="A6935" i="11"/>
  <c r="C6935" i="11"/>
  <c r="D6935" i="11"/>
  <c r="E6935" i="11"/>
  <c r="A6936" i="11"/>
  <c r="C6936" i="11"/>
  <c r="D6936" i="11"/>
  <c r="E6936" i="11"/>
  <c r="A6937" i="11"/>
  <c r="C6937" i="11"/>
  <c r="D6937" i="11"/>
  <c r="E6937" i="11"/>
  <c r="A6938" i="11"/>
  <c r="C6938" i="11"/>
  <c r="D6938" i="11"/>
  <c r="E6938" i="11"/>
  <c r="A6939" i="11"/>
  <c r="C6939" i="11"/>
  <c r="D6939" i="11"/>
  <c r="E6939" i="11"/>
  <c r="A6940" i="11"/>
  <c r="C6940" i="11"/>
  <c r="D6940" i="11"/>
  <c r="E6940" i="11"/>
  <c r="A6941" i="11"/>
  <c r="C6941" i="11"/>
  <c r="D6941" i="11"/>
  <c r="E6941" i="11"/>
  <c r="A6942" i="11"/>
  <c r="C6942" i="11"/>
  <c r="D6942" i="11"/>
  <c r="E6942" i="11"/>
  <c r="A6943" i="11"/>
  <c r="C6943" i="11"/>
  <c r="D6943" i="11"/>
  <c r="E6943" i="11"/>
  <c r="A6944" i="11"/>
  <c r="C6944" i="11"/>
  <c r="D6944" i="11"/>
  <c r="E6944" i="11"/>
  <c r="A6945" i="11"/>
  <c r="C6945" i="11"/>
  <c r="D6945" i="11"/>
  <c r="E6945" i="11"/>
  <c r="A6946" i="11"/>
  <c r="C6946" i="11"/>
  <c r="D6946" i="11"/>
  <c r="E6946" i="11"/>
  <c r="A6947" i="11"/>
  <c r="C6947" i="11"/>
  <c r="D6947" i="11"/>
  <c r="E6947" i="11"/>
  <c r="A6948" i="11"/>
  <c r="C6948" i="11"/>
  <c r="D6948" i="11"/>
  <c r="E6948" i="11"/>
  <c r="A6949" i="11"/>
  <c r="C6949" i="11"/>
  <c r="D6949" i="11"/>
  <c r="E6949" i="11"/>
  <c r="A6950" i="11"/>
  <c r="C6950" i="11"/>
  <c r="D6950" i="11"/>
  <c r="E6950" i="11"/>
  <c r="A6951" i="11"/>
  <c r="C6951" i="11"/>
  <c r="D6951" i="11"/>
  <c r="E6951" i="11"/>
  <c r="A6952" i="11"/>
  <c r="C6952" i="11"/>
  <c r="D6952" i="11"/>
  <c r="E6952" i="11"/>
  <c r="A6953" i="11"/>
  <c r="C6953" i="11"/>
  <c r="D6953" i="11"/>
  <c r="E6953" i="11"/>
  <c r="A6954" i="11"/>
  <c r="C6954" i="11"/>
  <c r="D6954" i="11"/>
  <c r="E6954" i="11"/>
  <c r="A6955" i="11"/>
  <c r="C6955" i="11"/>
  <c r="D6955" i="11"/>
  <c r="E6955" i="11"/>
  <c r="A6956" i="11"/>
  <c r="C6956" i="11"/>
  <c r="D6956" i="11"/>
  <c r="E6956" i="11"/>
  <c r="A6957" i="11"/>
  <c r="C6957" i="11"/>
  <c r="D6957" i="11"/>
  <c r="E6957" i="11"/>
  <c r="A6958" i="11"/>
  <c r="C6958" i="11"/>
  <c r="D6958" i="11"/>
  <c r="E6958" i="11"/>
  <c r="A6959" i="11"/>
  <c r="C6959" i="11"/>
  <c r="D6959" i="11"/>
  <c r="E6959" i="11"/>
  <c r="A6960" i="11"/>
  <c r="C6960" i="11"/>
  <c r="D6960" i="11"/>
  <c r="E6960" i="11"/>
  <c r="A6961" i="11"/>
  <c r="C6961" i="11"/>
  <c r="D6961" i="11"/>
  <c r="E6961" i="11"/>
  <c r="A6962" i="11"/>
  <c r="C6962" i="11"/>
  <c r="D6962" i="11"/>
  <c r="E6962" i="11"/>
  <c r="A6963" i="11"/>
  <c r="C6963" i="11"/>
  <c r="D6963" i="11"/>
  <c r="E6963" i="11"/>
  <c r="A6964" i="11"/>
  <c r="C6964" i="11"/>
  <c r="D6964" i="11"/>
  <c r="E6964" i="11"/>
  <c r="A6965" i="11"/>
  <c r="C6965" i="11"/>
  <c r="D6965" i="11"/>
  <c r="E6965" i="11"/>
  <c r="A6966" i="11"/>
  <c r="C6966" i="11"/>
  <c r="D6966" i="11"/>
  <c r="E6966" i="11"/>
  <c r="A6967" i="11"/>
  <c r="C6967" i="11"/>
  <c r="D6967" i="11"/>
  <c r="E6967" i="11"/>
  <c r="A6968" i="11"/>
  <c r="C6968" i="11"/>
  <c r="D6968" i="11"/>
  <c r="E6968" i="11"/>
  <c r="A6969" i="11"/>
  <c r="C6969" i="11"/>
  <c r="D6969" i="11"/>
  <c r="E6969" i="11"/>
  <c r="A6970" i="11"/>
  <c r="C6970" i="11"/>
  <c r="D6970" i="11"/>
  <c r="E6970" i="11"/>
  <c r="A6971" i="11"/>
  <c r="C6971" i="11"/>
  <c r="D6971" i="11"/>
  <c r="E6971" i="11"/>
  <c r="A6972" i="11"/>
  <c r="C6972" i="11"/>
  <c r="D6972" i="11"/>
  <c r="E6972" i="11"/>
  <c r="A6973" i="11"/>
  <c r="C6973" i="11"/>
  <c r="D6973" i="11"/>
  <c r="E6973" i="11"/>
  <c r="A6974" i="11"/>
  <c r="C6974" i="11"/>
  <c r="D6974" i="11"/>
  <c r="E6974" i="11"/>
  <c r="A6975" i="11"/>
  <c r="C6975" i="11"/>
  <c r="D6975" i="11"/>
  <c r="E6975" i="11"/>
  <c r="A6976" i="11"/>
  <c r="C6976" i="11"/>
  <c r="D6976" i="11"/>
  <c r="E6976" i="11"/>
  <c r="A6977" i="11"/>
  <c r="C6977" i="11"/>
  <c r="D6977" i="11"/>
  <c r="E6977" i="11"/>
  <c r="A6978" i="11"/>
  <c r="C6978" i="11"/>
  <c r="D6978" i="11"/>
  <c r="E6978" i="11"/>
  <c r="A6979" i="11"/>
  <c r="C6979" i="11"/>
  <c r="D6979" i="11"/>
  <c r="E6979" i="11"/>
  <c r="A6980" i="11"/>
  <c r="C6980" i="11"/>
  <c r="D6980" i="11"/>
  <c r="E6980" i="11"/>
  <c r="A6981" i="11"/>
  <c r="C6981" i="11"/>
  <c r="D6981" i="11"/>
  <c r="E6981" i="11"/>
  <c r="A6982" i="11"/>
  <c r="C6982" i="11"/>
  <c r="D6982" i="11"/>
  <c r="E6982" i="11"/>
  <c r="A6983" i="11"/>
  <c r="C6983" i="11"/>
  <c r="D6983" i="11"/>
  <c r="E6983" i="11"/>
  <c r="A6984" i="11"/>
  <c r="C6984" i="11"/>
  <c r="D6984" i="11"/>
  <c r="E6984" i="11"/>
  <c r="A6985" i="11"/>
  <c r="C6985" i="11"/>
  <c r="D6985" i="11"/>
  <c r="E6985" i="11"/>
  <c r="A6986" i="11"/>
  <c r="C6986" i="11"/>
  <c r="D6986" i="11"/>
  <c r="E6986" i="11"/>
  <c r="A6987" i="11"/>
  <c r="C6987" i="11"/>
  <c r="D6987" i="11"/>
  <c r="E6987" i="11"/>
  <c r="A6988" i="11"/>
  <c r="C6988" i="11"/>
  <c r="D6988" i="11"/>
  <c r="E6988" i="11"/>
  <c r="A6989" i="11"/>
  <c r="C6989" i="11"/>
  <c r="D6989" i="11"/>
  <c r="E6989" i="11"/>
  <c r="A6990" i="11"/>
  <c r="C6990" i="11"/>
  <c r="D6990" i="11"/>
  <c r="E6990" i="11"/>
  <c r="A6991" i="11"/>
  <c r="C6991" i="11"/>
  <c r="D6991" i="11"/>
  <c r="E6991" i="11"/>
  <c r="A6992" i="11"/>
  <c r="C6992" i="11"/>
  <c r="D6992" i="11"/>
  <c r="E6992" i="11"/>
  <c r="A6993" i="11"/>
  <c r="C6993" i="11"/>
  <c r="D6993" i="11"/>
  <c r="E6993" i="11"/>
  <c r="A6994" i="11"/>
  <c r="C6994" i="11"/>
  <c r="D6994" i="11"/>
  <c r="E6994" i="11"/>
  <c r="A6995" i="11"/>
  <c r="C6995" i="11"/>
  <c r="D6995" i="11"/>
  <c r="E6995" i="11"/>
  <c r="A6996" i="11"/>
  <c r="C6996" i="11"/>
  <c r="D6996" i="11"/>
  <c r="E6996" i="11"/>
  <c r="A6997" i="11"/>
  <c r="C6997" i="11"/>
  <c r="D6997" i="11"/>
  <c r="E6997" i="11"/>
  <c r="A6998" i="11"/>
  <c r="C6998" i="11"/>
  <c r="D6998" i="11"/>
  <c r="E6998" i="11"/>
  <c r="A6999" i="11"/>
  <c r="C6999" i="11"/>
  <c r="D6999" i="11"/>
  <c r="E6999" i="11"/>
  <c r="A7000" i="11"/>
  <c r="C7000" i="11"/>
  <c r="D7000" i="11"/>
  <c r="E7000" i="11"/>
  <c r="A7001" i="11"/>
  <c r="C7001" i="11"/>
  <c r="D7001" i="11"/>
  <c r="E7001" i="11"/>
  <c r="A7002" i="11"/>
  <c r="C7002" i="11"/>
  <c r="D7002" i="11"/>
  <c r="E7002" i="11"/>
  <c r="A7003" i="11"/>
  <c r="C7003" i="11"/>
  <c r="D7003" i="11"/>
  <c r="E7003" i="11"/>
  <c r="A7004" i="11"/>
  <c r="C7004" i="11"/>
  <c r="D7004" i="11"/>
  <c r="E7004" i="11"/>
  <c r="A7005" i="11"/>
  <c r="C7005" i="11"/>
  <c r="D7005" i="11"/>
  <c r="E7005" i="11"/>
  <c r="A7006" i="11"/>
  <c r="C7006" i="11"/>
  <c r="D7006" i="11"/>
  <c r="E7006" i="11"/>
  <c r="A7007" i="11"/>
  <c r="C7007" i="11"/>
  <c r="D7007" i="11"/>
  <c r="E7007" i="11"/>
  <c r="A7008" i="11"/>
  <c r="C7008" i="11"/>
  <c r="D7008" i="11"/>
  <c r="E7008" i="11"/>
  <c r="A7009" i="11"/>
  <c r="C7009" i="11"/>
  <c r="D7009" i="11"/>
  <c r="E7009" i="11"/>
  <c r="A7010" i="11"/>
  <c r="C7010" i="11"/>
  <c r="D7010" i="11"/>
  <c r="E7010" i="11"/>
  <c r="A7011" i="11"/>
  <c r="C7011" i="11"/>
  <c r="D7011" i="11"/>
  <c r="E7011" i="11"/>
  <c r="A7012" i="11"/>
  <c r="C7012" i="11"/>
  <c r="D7012" i="11"/>
  <c r="E7012" i="11"/>
  <c r="A7013" i="11"/>
  <c r="C7013" i="11"/>
  <c r="D7013" i="11"/>
  <c r="E7013" i="11"/>
  <c r="A7014" i="11"/>
  <c r="C7014" i="11"/>
  <c r="D7014" i="11"/>
  <c r="E7014" i="11"/>
  <c r="A7015" i="11"/>
  <c r="C7015" i="11"/>
  <c r="D7015" i="11"/>
  <c r="E7015" i="11"/>
  <c r="A7016" i="11"/>
  <c r="C7016" i="11"/>
  <c r="D7016" i="11"/>
  <c r="E7016" i="11"/>
  <c r="A7017" i="11"/>
  <c r="C7017" i="11"/>
  <c r="D7017" i="11"/>
  <c r="E7017" i="11"/>
  <c r="A7018" i="11"/>
  <c r="C7018" i="11"/>
  <c r="D7018" i="11"/>
  <c r="E7018" i="11"/>
  <c r="A7019" i="11"/>
  <c r="C7019" i="11"/>
  <c r="D7019" i="11"/>
  <c r="E7019" i="11"/>
  <c r="A7020" i="11"/>
  <c r="C7020" i="11"/>
  <c r="D7020" i="11"/>
  <c r="E7020" i="11"/>
  <c r="A7021" i="11"/>
  <c r="C7021" i="11"/>
  <c r="D7021" i="11"/>
  <c r="E7021" i="11"/>
  <c r="A7022" i="11"/>
  <c r="C7022" i="11"/>
  <c r="D7022" i="11"/>
  <c r="E7022" i="11"/>
  <c r="A7023" i="11"/>
  <c r="C7023" i="11"/>
  <c r="D7023" i="11"/>
  <c r="E7023" i="11"/>
  <c r="A7024" i="11"/>
  <c r="C7024" i="11"/>
  <c r="D7024" i="11"/>
  <c r="E7024" i="11"/>
  <c r="A7025" i="11"/>
  <c r="C7025" i="11"/>
  <c r="D7025" i="11"/>
  <c r="E7025" i="11"/>
  <c r="A7026" i="11"/>
  <c r="C7026" i="11"/>
  <c r="D7026" i="11"/>
  <c r="E7026" i="11"/>
  <c r="A7027" i="11"/>
  <c r="C7027" i="11"/>
  <c r="D7027" i="11"/>
  <c r="E7027" i="11"/>
  <c r="A7028" i="11"/>
  <c r="C7028" i="11"/>
  <c r="D7028" i="11"/>
  <c r="E7028" i="11"/>
  <c r="A7029" i="11"/>
  <c r="C7029" i="11"/>
  <c r="D7029" i="11"/>
  <c r="E7029" i="11"/>
  <c r="A7030" i="11"/>
  <c r="C7030" i="11"/>
  <c r="D7030" i="11"/>
  <c r="E7030" i="11"/>
  <c r="A7031" i="11"/>
  <c r="C7031" i="11"/>
  <c r="D7031" i="11"/>
  <c r="E7031" i="11"/>
  <c r="A7032" i="11"/>
  <c r="C7032" i="11"/>
  <c r="D7032" i="11"/>
  <c r="E7032" i="11"/>
  <c r="A7033" i="11"/>
  <c r="C7033" i="11"/>
  <c r="D7033" i="11"/>
  <c r="E7033" i="11"/>
  <c r="A7034" i="11"/>
  <c r="C7034" i="11"/>
  <c r="D7034" i="11"/>
  <c r="E7034" i="11"/>
  <c r="A7035" i="11"/>
  <c r="C7035" i="11"/>
  <c r="D7035" i="11"/>
  <c r="E7035" i="11"/>
  <c r="A7036" i="11"/>
  <c r="C7036" i="11"/>
  <c r="D7036" i="11"/>
  <c r="E7036" i="11"/>
  <c r="A7037" i="11"/>
  <c r="C7037" i="11"/>
  <c r="D7037" i="11"/>
  <c r="E7037" i="11"/>
  <c r="A7038" i="11"/>
  <c r="C7038" i="11"/>
  <c r="D7038" i="11"/>
  <c r="E7038" i="11"/>
  <c r="A7039" i="11"/>
  <c r="C7039" i="11"/>
  <c r="D7039" i="11"/>
  <c r="E7039" i="11"/>
  <c r="A7040" i="11"/>
  <c r="C7040" i="11"/>
  <c r="D7040" i="11"/>
  <c r="E7040" i="11"/>
  <c r="A7041" i="11"/>
  <c r="C7041" i="11"/>
  <c r="D7041" i="11"/>
  <c r="E7041" i="11"/>
  <c r="A7042" i="11"/>
  <c r="C7042" i="11"/>
  <c r="D7042" i="11"/>
  <c r="E7042" i="11"/>
  <c r="A7043" i="11"/>
  <c r="C7043" i="11"/>
  <c r="D7043" i="11"/>
  <c r="E7043" i="11"/>
  <c r="A7044" i="11"/>
  <c r="C7044" i="11"/>
  <c r="D7044" i="11"/>
  <c r="E7044" i="11"/>
  <c r="A7045" i="11"/>
  <c r="C7045" i="11"/>
  <c r="D7045" i="11"/>
  <c r="E7045" i="11"/>
  <c r="A7046" i="11"/>
  <c r="C7046" i="11"/>
  <c r="D7046" i="11"/>
  <c r="E7046" i="11"/>
  <c r="A7047" i="11"/>
  <c r="C7047" i="11"/>
  <c r="D7047" i="11"/>
  <c r="E7047" i="11"/>
  <c r="A7048" i="11"/>
  <c r="C7048" i="11"/>
  <c r="D7048" i="11"/>
  <c r="E7048" i="11"/>
  <c r="A7049" i="11"/>
  <c r="C7049" i="11"/>
  <c r="D7049" i="11"/>
  <c r="E7049" i="11"/>
  <c r="A7050" i="11"/>
  <c r="C7050" i="11"/>
  <c r="D7050" i="11"/>
  <c r="E7050" i="11"/>
  <c r="A7051" i="11"/>
  <c r="C7051" i="11"/>
  <c r="D7051" i="11"/>
  <c r="E7051" i="11"/>
  <c r="A7052" i="11"/>
  <c r="C7052" i="11"/>
  <c r="D7052" i="11"/>
  <c r="E7052" i="11"/>
  <c r="A7053" i="11"/>
  <c r="C7053" i="11"/>
  <c r="D7053" i="11"/>
  <c r="E7053" i="11"/>
  <c r="A7054" i="11"/>
  <c r="C7054" i="11"/>
  <c r="D7054" i="11"/>
  <c r="E7054" i="11"/>
  <c r="A7055" i="11"/>
  <c r="C7055" i="11"/>
  <c r="D7055" i="11"/>
  <c r="E7055" i="11"/>
  <c r="A7056" i="11"/>
  <c r="C7056" i="11"/>
  <c r="D7056" i="11"/>
  <c r="E7056" i="11"/>
  <c r="A7057" i="11"/>
  <c r="C7057" i="11"/>
  <c r="D7057" i="11"/>
  <c r="E7057" i="11"/>
  <c r="A7058" i="11"/>
  <c r="C7058" i="11"/>
  <c r="D7058" i="11"/>
  <c r="E7058" i="11"/>
  <c r="A7059" i="11"/>
  <c r="C7059" i="11"/>
  <c r="D7059" i="11"/>
  <c r="E7059" i="11"/>
  <c r="A7060" i="11"/>
  <c r="C7060" i="11"/>
  <c r="D7060" i="11"/>
  <c r="E7060" i="11"/>
  <c r="A7061" i="11"/>
  <c r="C7061" i="11"/>
  <c r="D7061" i="11"/>
  <c r="E7061" i="11"/>
  <c r="A7062" i="11"/>
  <c r="C7062" i="11"/>
  <c r="D7062" i="11"/>
  <c r="E7062" i="11"/>
  <c r="A7063" i="11"/>
  <c r="C7063" i="11"/>
  <c r="D7063" i="11"/>
  <c r="E7063" i="11"/>
  <c r="A7064" i="11"/>
  <c r="C7064" i="11"/>
  <c r="D7064" i="11"/>
  <c r="E7064" i="11"/>
  <c r="A7065" i="11"/>
  <c r="C7065" i="11"/>
  <c r="D7065" i="11"/>
  <c r="E7065" i="11"/>
  <c r="A7066" i="11"/>
  <c r="C7066" i="11"/>
  <c r="D7066" i="11"/>
  <c r="E7066" i="11"/>
  <c r="A7067" i="11"/>
  <c r="C7067" i="11"/>
  <c r="D7067" i="11"/>
  <c r="E7067" i="11"/>
  <c r="A7068" i="11"/>
  <c r="C7068" i="11"/>
  <c r="D7068" i="11"/>
  <c r="E7068" i="11"/>
  <c r="A7069" i="11"/>
  <c r="C7069" i="11"/>
  <c r="D7069" i="11"/>
  <c r="E7069" i="11"/>
  <c r="A7070" i="11"/>
  <c r="C7070" i="11"/>
  <c r="D7070" i="11"/>
  <c r="E7070" i="11"/>
  <c r="A7071" i="11"/>
  <c r="C7071" i="11"/>
  <c r="D7071" i="11"/>
  <c r="E7071" i="11"/>
  <c r="A7072" i="11"/>
  <c r="C7072" i="11"/>
  <c r="D7072" i="11"/>
  <c r="E7072" i="11"/>
  <c r="A7073" i="11"/>
  <c r="C7073" i="11"/>
  <c r="D7073" i="11"/>
  <c r="E7073" i="11"/>
  <c r="A7074" i="11"/>
  <c r="C7074" i="11"/>
  <c r="D7074" i="11"/>
  <c r="E7074" i="11"/>
  <c r="A7075" i="11"/>
  <c r="C7075" i="11"/>
  <c r="D7075" i="11"/>
  <c r="E7075" i="11"/>
  <c r="A7076" i="11"/>
  <c r="C7076" i="11"/>
  <c r="D7076" i="11"/>
  <c r="E7076" i="11"/>
  <c r="A7077" i="11"/>
  <c r="C7077" i="11"/>
  <c r="D7077" i="11"/>
  <c r="E7077" i="11"/>
  <c r="A7078" i="11"/>
  <c r="C7078" i="11"/>
  <c r="D7078" i="11"/>
  <c r="E7078" i="11"/>
  <c r="A7079" i="11"/>
  <c r="C7079" i="11"/>
  <c r="D7079" i="11"/>
  <c r="E7079" i="11"/>
  <c r="A7080" i="11"/>
  <c r="C7080" i="11"/>
  <c r="D7080" i="11"/>
  <c r="E7080" i="11"/>
  <c r="A7081" i="11"/>
  <c r="C7081" i="11"/>
  <c r="D7081" i="11"/>
  <c r="E7081" i="11"/>
  <c r="A7082" i="11"/>
  <c r="C7082" i="11"/>
  <c r="D7082" i="11"/>
  <c r="E7082" i="11"/>
  <c r="A7083" i="11"/>
  <c r="C7083" i="11"/>
  <c r="D7083" i="11"/>
  <c r="E7083" i="11"/>
  <c r="A7084" i="11"/>
  <c r="C7084" i="11"/>
  <c r="D7084" i="11"/>
  <c r="E7084" i="11"/>
  <c r="A7085" i="11"/>
  <c r="C7085" i="11"/>
  <c r="D7085" i="11"/>
  <c r="E7085" i="11"/>
  <c r="A7086" i="11"/>
  <c r="C7086" i="11"/>
  <c r="D7086" i="11"/>
  <c r="E7086" i="11"/>
  <c r="A7087" i="11"/>
  <c r="C7087" i="11"/>
  <c r="D7087" i="11"/>
  <c r="E7087" i="11"/>
  <c r="A7088" i="11"/>
  <c r="C7088" i="11"/>
  <c r="D7088" i="11"/>
  <c r="E7088" i="11"/>
  <c r="A7089" i="11"/>
  <c r="C7089" i="11"/>
  <c r="D7089" i="11"/>
  <c r="E7089" i="11"/>
  <c r="A7090" i="11"/>
  <c r="C7090" i="11"/>
  <c r="D7090" i="11"/>
  <c r="E7090" i="11"/>
  <c r="A7091" i="11"/>
  <c r="C7091" i="11"/>
  <c r="D7091" i="11"/>
  <c r="E7091" i="11"/>
  <c r="A7092" i="11"/>
  <c r="C7092" i="11"/>
  <c r="D7092" i="11"/>
  <c r="E7092" i="11"/>
  <c r="A7093" i="11"/>
  <c r="C7093" i="11"/>
  <c r="D7093" i="11"/>
  <c r="E7093" i="11"/>
  <c r="A7094" i="11"/>
  <c r="C7094" i="11"/>
  <c r="D7094" i="11"/>
  <c r="E7094" i="11"/>
  <c r="A7095" i="11"/>
  <c r="C7095" i="11"/>
  <c r="D7095" i="11"/>
  <c r="E7095" i="11"/>
  <c r="A7096" i="11"/>
  <c r="C7096" i="11"/>
  <c r="D7096" i="11"/>
  <c r="E7096" i="11"/>
  <c r="A7097" i="11"/>
  <c r="C7097" i="11"/>
  <c r="D7097" i="11"/>
  <c r="E7097" i="11"/>
  <c r="A7098" i="11"/>
  <c r="C7098" i="11"/>
  <c r="D7098" i="11"/>
  <c r="E7098" i="11"/>
  <c r="A7099" i="11"/>
  <c r="C7099" i="11"/>
  <c r="D7099" i="11"/>
  <c r="E7099" i="11"/>
  <c r="A7100" i="11"/>
  <c r="C7100" i="11"/>
  <c r="D7100" i="11"/>
  <c r="E7100" i="11"/>
  <c r="A7101" i="11"/>
  <c r="C7101" i="11"/>
  <c r="D7101" i="11"/>
  <c r="E7101" i="11"/>
  <c r="A7102" i="11"/>
  <c r="C7102" i="11"/>
  <c r="D7102" i="11"/>
  <c r="E7102" i="11"/>
  <c r="A7103" i="11"/>
  <c r="C7103" i="11"/>
  <c r="D7103" i="11"/>
  <c r="E7103" i="11"/>
  <c r="A7104" i="11"/>
  <c r="C7104" i="11"/>
  <c r="D7104" i="11"/>
  <c r="E7104" i="11"/>
  <c r="A7105" i="11"/>
  <c r="C7105" i="11"/>
  <c r="D7105" i="11"/>
  <c r="E7105" i="11"/>
  <c r="A7106" i="11"/>
  <c r="C7106" i="11"/>
  <c r="D7106" i="11"/>
  <c r="E7106" i="11"/>
  <c r="A7107" i="11"/>
  <c r="C7107" i="11"/>
  <c r="D7107" i="11"/>
  <c r="E7107" i="11"/>
  <c r="A7108" i="11"/>
  <c r="C7108" i="11"/>
  <c r="D7108" i="11"/>
  <c r="E7108" i="11"/>
  <c r="A7109" i="11"/>
  <c r="C7109" i="11"/>
  <c r="D7109" i="11"/>
  <c r="E7109" i="11"/>
  <c r="A7110" i="11"/>
  <c r="C7110" i="11"/>
  <c r="D7110" i="11"/>
  <c r="E7110" i="11"/>
  <c r="A7111" i="11"/>
  <c r="C7111" i="11"/>
  <c r="D7111" i="11"/>
  <c r="E7111" i="11"/>
  <c r="A7112" i="11"/>
  <c r="C7112" i="11"/>
  <c r="D7112" i="11"/>
  <c r="E7112" i="11"/>
  <c r="A7113" i="11"/>
  <c r="C7113" i="11"/>
  <c r="D7113" i="11"/>
  <c r="E7113" i="11"/>
  <c r="A7114" i="11"/>
  <c r="C7114" i="11"/>
  <c r="D7114" i="11"/>
  <c r="E7114" i="11"/>
  <c r="A7115" i="11"/>
  <c r="C7115" i="11"/>
  <c r="D7115" i="11"/>
  <c r="E7115" i="11"/>
  <c r="A7116" i="11"/>
  <c r="C7116" i="11"/>
  <c r="D7116" i="11"/>
  <c r="E7116" i="11"/>
  <c r="A7117" i="11"/>
  <c r="C7117" i="11"/>
  <c r="D7117" i="11"/>
  <c r="E7117" i="11"/>
  <c r="A7118" i="11"/>
  <c r="C7118" i="11"/>
  <c r="D7118" i="11"/>
  <c r="E7118" i="11"/>
  <c r="A7119" i="11"/>
  <c r="C7119" i="11"/>
  <c r="D7119" i="11"/>
  <c r="E7119" i="11"/>
  <c r="A7120" i="11"/>
  <c r="C7120" i="11"/>
  <c r="D7120" i="11"/>
  <c r="E7120" i="11"/>
  <c r="A7121" i="11"/>
  <c r="C7121" i="11"/>
  <c r="D7121" i="11"/>
  <c r="E7121" i="11"/>
  <c r="A7122" i="11"/>
  <c r="C7122" i="11"/>
  <c r="D7122" i="11"/>
  <c r="E7122" i="11"/>
  <c r="A7123" i="11"/>
  <c r="C7123" i="11"/>
  <c r="D7123" i="11"/>
  <c r="E7123" i="11"/>
  <c r="A7124" i="11"/>
  <c r="C7124" i="11"/>
  <c r="D7124" i="11"/>
  <c r="E7124" i="11"/>
  <c r="A7125" i="11"/>
  <c r="C7125" i="11"/>
  <c r="D7125" i="11"/>
  <c r="E7125" i="11"/>
  <c r="A7126" i="11"/>
  <c r="C7126" i="11"/>
  <c r="D7126" i="11"/>
  <c r="E7126" i="11"/>
  <c r="A7127" i="11"/>
  <c r="C7127" i="11"/>
  <c r="D7127" i="11"/>
  <c r="E7127" i="11"/>
  <c r="A7128" i="11"/>
  <c r="C7128" i="11"/>
  <c r="D7128" i="11"/>
  <c r="E7128" i="11"/>
  <c r="A7129" i="11"/>
  <c r="C7129" i="11"/>
  <c r="D7129" i="11"/>
  <c r="E7129" i="11"/>
  <c r="A7130" i="11"/>
  <c r="C7130" i="11"/>
  <c r="D7130" i="11"/>
  <c r="E7130" i="11"/>
  <c r="A7131" i="11"/>
  <c r="C7131" i="11"/>
  <c r="D7131" i="11"/>
  <c r="E7131" i="11"/>
  <c r="A7132" i="11"/>
  <c r="C7132" i="11"/>
  <c r="D7132" i="11"/>
  <c r="E7132" i="11"/>
  <c r="A7133" i="11"/>
  <c r="C7133" i="11"/>
  <c r="D7133" i="11"/>
  <c r="E7133" i="11"/>
  <c r="A7134" i="11"/>
  <c r="C7134" i="11"/>
  <c r="D7134" i="11"/>
  <c r="E7134" i="11"/>
  <c r="A7135" i="11"/>
  <c r="C7135" i="11"/>
  <c r="D7135" i="11"/>
  <c r="E7135" i="11"/>
  <c r="A7136" i="11"/>
  <c r="C7136" i="11"/>
  <c r="D7136" i="11"/>
  <c r="E7136" i="11"/>
  <c r="A7137" i="11"/>
  <c r="C7137" i="11"/>
  <c r="D7137" i="11"/>
  <c r="E7137" i="11"/>
  <c r="A7138" i="11"/>
  <c r="C7138" i="11"/>
  <c r="D7138" i="11"/>
  <c r="E7138" i="11"/>
  <c r="A7139" i="11"/>
  <c r="C7139" i="11"/>
  <c r="D7139" i="11"/>
  <c r="E7139" i="11"/>
  <c r="A7140" i="11"/>
  <c r="C7140" i="11"/>
  <c r="D7140" i="11"/>
  <c r="E7140" i="11"/>
  <c r="A7141" i="11"/>
  <c r="C7141" i="11"/>
  <c r="D7141" i="11"/>
  <c r="E7141" i="11"/>
  <c r="A7142" i="11"/>
  <c r="C7142" i="11"/>
  <c r="D7142" i="11"/>
  <c r="E7142" i="11"/>
  <c r="A7143" i="11"/>
  <c r="C7143" i="11"/>
  <c r="D7143" i="11"/>
  <c r="E7143" i="11"/>
  <c r="A7144" i="11"/>
  <c r="C7144" i="11"/>
  <c r="D7144" i="11"/>
  <c r="E7144" i="11"/>
  <c r="A7145" i="11"/>
  <c r="C7145" i="11"/>
  <c r="D7145" i="11"/>
  <c r="E7145" i="11"/>
  <c r="A7146" i="11"/>
  <c r="C7146" i="11"/>
  <c r="D7146" i="11"/>
  <c r="E7146" i="11"/>
  <c r="A7147" i="11"/>
  <c r="C7147" i="11"/>
  <c r="D7147" i="11"/>
  <c r="E7147" i="11"/>
  <c r="A7148" i="11"/>
  <c r="C7148" i="11"/>
  <c r="D7148" i="11"/>
  <c r="E7148" i="11"/>
  <c r="A7149" i="11"/>
  <c r="C7149" i="11"/>
  <c r="D7149" i="11"/>
  <c r="E7149" i="11"/>
  <c r="A7150" i="11"/>
  <c r="C7150" i="11"/>
  <c r="D7150" i="11"/>
  <c r="E7150" i="11"/>
  <c r="A7151" i="11"/>
  <c r="C7151" i="11"/>
  <c r="D7151" i="11"/>
  <c r="E7151" i="11"/>
  <c r="A7152" i="11"/>
  <c r="C7152" i="11"/>
  <c r="D7152" i="11"/>
  <c r="E7152" i="11"/>
  <c r="A7153" i="11"/>
  <c r="C7153" i="11"/>
  <c r="D7153" i="11"/>
  <c r="E7153" i="11"/>
  <c r="A7154" i="11"/>
  <c r="C7154" i="11"/>
  <c r="D7154" i="11"/>
  <c r="E7154" i="11"/>
  <c r="A7155" i="11"/>
  <c r="C7155" i="11"/>
  <c r="D7155" i="11"/>
  <c r="E7155" i="11"/>
  <c r="A7156" i="11"/>
  <c r="C7156" i="11"/>
  <c r="D7156" i="11"/>
  <c r="E7156" i="11"/>
  <c r="A7157" i="11"/>
  <c r="C7157" i="11"/>
  <c r="D7157" i="11"/>
  <c r="E7157" i="11"/>
  <c r="A7158" i="11"/>
  <c r="C7158" i="11"/>
  <c r="D7158" i="11"/>
  <c r="E7158" i="11"/>
  <c r="A7159" i="11"/>
  <c r="C7159" i="11"/>
  <c r="D7159" i="11"/>
  <c r="E7159" i="11"/>
  <c r="A7160" i="11"/>
  <c r="C7160" i="11"/>
  <c r="D7160" i="11"/>
  <c r="E7160" i="11"/>
  <c r="A7161" i="11"/>
  <c r="C7161" i="11"/>
  <c r="D7161" i="11"/>
  <c r="E7161" i="11"/>
  <c r="A7162" i="11"/>
  <c r="C7162" i="11"/>
  <c r="D7162" i="11"/>
  <c r="E7162" i="11"/>
  <c r="A7163" i="11"/>
  <c r="C7163" i="11"/>
  <c r="D7163" i="11"/>
  <c r="E7163" i="11"/>
  <c r="A7164" i="11"/>
  <c r="C7164" i="11"/>
  <c r="D7164" i="11"/>
  <c r="E7164" i="11"/>
  <c r="A7165" i="11"/>
  <c r="C7165" i="11"/>
  <c r="D7165" i="11"/>
  <c r="E7165" i="11"/>
  <c r="A7166" i="11"/>
  <c r="C7166" i="11"/>
  <c r="D7166" i="11"/>
  <c r="E7166" i="11"/>
  <c r="A7167" i="11"/>
  <c r="C7167" i="11"/>
  <c r="D7167" i="11"/>
  <c r="E7167" i="11"/>
  <c r="A7168" i="11"/>
  <c r="C7168" i="11"/>
  <c r="D7168" i="11"/>
  <c r="E7168" i="11"/>
  <c r="A7169" i="11"/>
  <c r="C7169" i="11"/>
  <c r="D7169" i="11"/>
  <c r="E7169" i="11"/>
  <c r="A7170" i="11"/>
  <c r="C7170" i="11"/>
  <c r="D7170" i="11"/>
  <c r="E7170" i="11"/>
  <c r="A7171" i="11"/>
  <c r="C7171" i="11"/>
  <c r="D7171" i="11"/>
  <c r="E7171" i="11"/>
  <c r="A7172" i="11"/>
  <c r="C7172" i="11"/>
  <c r="D7172" i="11"/>
  <c r="E7172" i="11"/>
  <c r="A7173" i="11"/>
  <c r="C7173" i="11"/>
  <c r="D7173" i="11"/>
  <c r="E7173" i="11"/>
  <c r="A7174" i="11"/>
  <c r="C7174" i="11"/>
  <c r="D7174" i="11"/>
  <c r="E7174" i="11"/>
  <c r="A7175" i="11"/>
  <c r="C7175" i="11"/>
  <c r="D7175" i="11"/>
  <c r="E7175" i="11"/>
  <c r="A7176" i="11"/>
  <c r="C7176" i="11"/>
  <c r="D7176" i="11"/>
  <c r="E7176" i="11"/>
  <c r="A7177" i="11"/>
  <c r="C7177" i="11"/>
  <c r="D7177" i="11"/>
  <c r="E7177" i="11"/>
  <c r="A7178" i="11"/>
  <c r="C7178" i="11"/>
  <c r="D7178" i="11"/>
  <c r="E7178" i="11"/>
  <c r="A7179" i="11"/>
  <c r="C7179" i="11"/>
  <c r="D7179" i="11"/>
  <c r="E7179" i="11"/>
  <c r="A7180" i="11"/>
  <c r="C7180" i="11"/>
  <c r="D7180" i="11"/>
  <c r="E7180" i="11"/>
  <c r="A7181" i="11"/>
  <c r="C7181" i="11"/>
  <c r="D7181" i="11"/>
  <c r="E7181" i="11"/>
  <c r="A7182" i="11"/>
  <c r="C7182" i="11"/>
  <c r="D7182" i="11"/>
  <c r="E7182" i="11"/>
  <c r="A7183" i="11"/>
  <c r="C7183" i="11"/>
  <c r="D7183" i="11"/>
  <c r="E7183" i="11"/>
  <c r="A7184" i="11"/>
  <c r="C7184" i="11"/>
  <c r="D7184" i="11"/>
  <c r="E7184" i="11"/>
  <c r="A7185" i="11"/>
  <c r="C7185" i="11"/>
  <c r="D7185" i="11"/>
  <c r="E7185" i="11"/>
  <c r="A7186" i="11"/>
  <c r="C7186" i="11"/>
  <c r="D7186" i="11"/>
  <c r="E7186" i="11"/>
  <c r="A7187" i="11"/>
  <c r="C7187" i="11"/>
  <c r="D7187" i="11"/>
  <c r="E7187" i="11"/>
  <c r="A7188" i="11"/>
  <c r="C7188" i="11"/>
  <c r="D7188" i="11"/>
  <c r="E7188" i="11"/>
  <c r="A7189" i="11"/>
  <c r="C7189" i="11"/>
  <c r="D7189" i="11"/>
  <c r="E7189" i="11"/>
  <c r="A7190" i="11"/>
  <c r="C7190" i="11"/>
  <c r="D7190" i="11"/>
  <c r="E7190" i="11"/>
  <c r="A7191" i="11"/>
  <c r="C7191" i="11"/>
  <c r="D7191" i="11"/>
  <c r="E7191" i="11"/>
  <c r="A7192" i="11"/>
  <c r="C7192" i="11"/>
  <c r="D7192" i="11"/>
  <c r="E7192" i="11"/>
  <c r="A7193" i="11"/>
  <c r="C7193" i="11"/>
  <c r="D7193" i="11"/>
  <c r="E7193" i="11"/>
  <c r="A7194" i="11"/>
  <c r="C7194" i="11"/>
  <c r="D7194" i="11"/>
  <c r="E7194" i="11"/>
  <c r="A7195" i="11"/>
  <c r="C7195" i="11"/>
  <c r="D7195" i="11"/>
  <c r="E7195" i="11"/>
  <c r="A7196" i="11"/>
  <c r="C7196" i="11"/>
  <c r="D7196" i="11"/>
  <c r="E7196" i="11"/>
  <c r="A7197" i="11"/>
  <c r="C7197" i="11"/>
  <c r="D7197" i="11"/>
  <c r="E7197" i="11"/>
  <c r="A7198" i="11"/>
  <c r="C7198" i="11"/>
  <c r="D7198" i="11"/>
  <c r="E7198" i="11"/>
  <c r="A7199" i="11"/>
  <c r="C7199" i="11"/>
  <c r="D7199" i="11"/>
  <c r="E7199" i="11"/>
  <c r="A7200" i="11"/>
  <c r="C7200" i="11"/>
  <c r="D7200" i="11"/>
  <c r="E7200" i="11"/>
  <c r="A7201" i="11"/>
  <c r="C7201" i="11"/>
  <c r="D7201" i="11"/>
  <c r="E7201" i="11"/>
  <c r="A7202" i="11"/>
  <c r="C7202" i="11"/>
  <c r="D7202" i="11"/>
  <c r="E7202" i="11"/>
  <c r="A7203" i="11"/>
  <c r="C7203" i="11"/>
  <c r="D7203" i="11"/>
  <c r="E7203" i="11"/>
  <c r="A7204" i="11"/>
  <c r="C7204" i="11"/>
  <c r="D7204" i="11"/>
  <c r="E7204" i="11"/>
  <c r="A7205" i="11"/>
  <c r="C7205" i="11"/>
  <c r="D7205" i="11"/>
  <c r="E7205" i="11"/>
  <c r="A7206" i="11"/>
  <c r="C7206" i="11"/>
  <c r="D7206" i="11"/>
  <c r="E7206" i="11"/>
  <c r="A7207" i="11"/>
  <c r="C7207" i="11"/>
  <c r="D7207" i="11"/>
  <c r="E7207" i="11"/>
  <c r="A7208" i="11"/>
  <c r="C7208" i="11"/>
  <c r="D7208" i="11"/>
  <c r="E7208" i="11"/>
  <c r="A7209" i="11"/>
  <c r="C7209" i="11"/>
  <c r="D7209" i="11"/>
  <c r="E7209" i="11"/>
  <c r="A7210" i="11"/>
  <c r="C7210" i="11"/>
  <c r="D7210" i="11"/>
  <c r="E7210" i="11"/>
  <c r="A7211" i="11"/>
  <c r="C7211" i="11"/>
  <c r="D7211" i="11"/>
  <c r="E7211" i="11"/>
  <c r="A7212" i="11"/>
  <c r="C7212" i="11"/>
  <c r="D7212" i="11"/>
  <c r="E7212" i="11"/>
  <c r="A7213" i="11"/>
  <c r="C7213" i="11"/>
  <c r="D7213" i="11"/>
  <c r="E7213" i="11"/>
  <c r="A7214" i="11"/>
  <c r="C7214" i="11"/>
  <c r="D7214" i="11"/>
  <c r="E7214" i="11"/>
  <c r="A7215" i="11"/>
  <c r="C7215" i="11"/>
  <c r="D7215" i="11"/>
  <c r="E7215" i="11"/>
  <c r="A7216" i="11"/>
  <c r="C7216" i="11"/>
  <c r="D7216" i="11"/>
  <c r="E7216" i="11"/>
  <c r="A7217" i="11"/>
  <c r="C7217" i="11"/>
  <c r="D7217" i="11"/>
  <c r="E7217" i="11"/>
  <c r="A7218" i="11"/>
  <c r="C7218" i="11"/>
  <c r="D7218" i="11"/>
  <c r="E7218" i="11"/>
  <c r="A7219" i="11"/>
  <c r="C7219" i="11"/>
  <c r="D7219" i="11"/>
  <c r="E7219" i="11"/>
  <c r="A7220" i="11"/>
  <c r="C7220" i="11"/>
  <c r="D7220" i="11"/>
  <c r="E7220" i="11"/>
  <c r="A7221" i="11"/>
  <c r="C7221" i="11"/>
  <c r="D7221" i="11"/>
  <c r="E7221" i="11"/>
  <c r="A7222" i="11"/>
  <c r="C7222" i="11"/>
  <c r="D7222" i="11"/>
  <c r="E7222" i="11"/>
  <c r="A7223" i="11"/>
  <c r="C7223" i="11"/>
  <c r="D7223" i="11"/>
  <c r="E7223" i="11"/>
  <c r="A7224" i="11"/>
  <c r="C7224" i="11"/>
  <c r="D7224" i="11"/>
  <c r="E7224" i="11"/>
  <c r="A7225" i="11"/>
  <c r="C7225" i="11"/>
  <c r="D7225" i="11"/>
  <c r="E7225" i="11"/>
  <c r="A7226" i="11"/>
  <c r="C7226" i="11"/>
  <c r="D7226" i="11"/>
  <c r="E7226" i="11"/>
  <c r="A7227" i="11"/>
  <c r="C7227" i="11"/>
  <c r="D7227" i="11"/>
  <c r="E7227" i="11"/>
  <c r="A7228" i="11"/>
  <c r="C7228" i="11"/>
  <c r="D7228" i="11"/>
  <c r="E7228" i="11"/>
  <c r="A7229" i="11"/>
  <c r="C7229" i="11"/>
  <c r="D7229" i="11"/>
  <c r="E7229" i="11"/>
  <c r="A7230" i="11"/>
  <c r="C7230" i="11"/>
  <c r="D7230" i="11"/>
  <c r="E7230" i="11"/>
  <c r="A7231" i="11"/>
  <c r="C7231" i="11"/>
  <c r="D7231" i="11"/>
  <c r="E7231" i="11"/>
  <c r="A7232" i="11"/>
  <c r="C7232" i="11"/>
  <c r="D7232" i="11"/>
  <c r="E7232" i="11"/>
  <c r="A7233" i="11"/>
  <c r="C7233" i="11"/>
  <c r="D7233" i="11"/>
  <c r="E7233" i="11"/>
  <c r="A7234" i="11"/>
  <c r="C7234" i="11"/>
  <c r="D7234" i="11"/>
  <c r="E7234" i="11"/>
  <c r="A7235" i="11"/>
  <c r="C7235" i="11"/>
  <c r="D7235" i="11"/>
  <c r="E7235" i="11"/>
  <c r="A7236" i="11"/>
  <c r="C7236" i="11"/>
  <c r="D7236" i="11"/>
  <c r="E7236" i="11"/>
  <c r="A7237" i="11"/>
  <c r="C7237" i="11"/>
  <c r="D7237" i="11"/>
  <c r="E7237" i="11"/>
  <c r="A7238" i="11"/>
  <c r="C7238" i="11"/>
  <c r="D7238" i="11"/>
  <c r="E7238" i="11"/>
  <c r="A7239" i="11"/>
  <c r="C7239" i="11"/>
  <c r="D7239" i="11"/>
  <c r="E7239" i="11"/>
  <c r="A7240" i="11"/>
  <c r="C7240" i="11"/>
  <c r="D7240" i="11"/>
  <c r="E7240" i="11"/>
  <c r="A7241" i="11"/>
  <c r="C7241" i="11"/>
  <c r="D7241" i="11"/>
  <c r="E7241" i="11"/>
  <c r="A7242" i="11"/>
  <c r="C7242" i="11"/>
  <c r="D7242" i="11"/>
  <c r="E7242" i="11"/>
  <c r="A7243" i="11"/>
  <c r="C7243" i="11"/>
  <c r="D7243" i="11"/>
  <c r="E7243" i="11"/>
  <c r="A7244" i="11"/>
  <c r="C7244" i="11"/>
  <c r="D7244" i="11"/>
  <c r="E7244" i="11"/>
  <c r="A7245" i="11"/>
  <c r="C7245" i="11"/>
  <c r="D7245" i="11"/>
  <c r="E7245" i="11"/>
  <c r="A7246" i="11"/>
  <c r="C7246" i="11"/>
  <c r="D7246" i="11"/>
  <c r="E7246" i="11"/>
  <c r="A7247" i="11"/>
  <c r="C7247" i="11"/>
  <c r="D7247" i="11"/>
  <c r="E7247" i="11"/>
  <c r="A7248" i="11"/>
  <c r="C7248" i="11"/>
  <c r="D7248" i="11"/>
  <c r="E7248" i="11"/>
  <c r="A7249" i="11"/>
  <c r="C7249" i="11"/>
  <c r="D7249" i="11"/>
  <c r="E7249" i="11"/>
  <c r="A7250" i="11"/>
  <c r="C7250" i="11"/>
  <c r="D7250" i="11"/>
  <c r="E7250" i="11"/>
  <c r="A7251" i="11"/>
  <c r="C7251" i="11"/>
  <c r="D7251" i="11"/>
  <c r="E7251" i="11"/>
  <c r="A7252" i="11"/>
  <c r="C7252" i="11"/>
  <c r="D7252" i="11"/>
  <c r="E7252" i="11"/>
  <c r="A7253" i="11"/>
  <c r="C7253" i="11"/>
  <c r="D7253" i="11"/>
  <c r="E7253" i="11"/>
  <c r="A7254" i="11"/>
  <c r="C7254" i="11"/>
  <c r="D7254" i="11"/>
  <c r="E7254" i="11"/>
  <c r="A7255" i="11"/>
  <c r="C7255" i="11"/>
  <c r="D7255" i="11"/>
  <c r="E7255" i="11"/>
  <c r="A7256" i="11"/>
  <c r="C7256" i="11"/>
  <c r="D7256" i="11"/>
  <c r="E7256" i="11"/>
  <c r="A7257" i="11"/>
  <c r="C7257" i="11"/>
  <c r="D7257" i="11"/>
  <c r="E7257" i="11"/>
  <c r="A7258" i="11"/>
  <c r="C7258" i="11"/>
  <c r="D7258" i="11"/>
  <c r="E7258" i="11"/>
  <c r="A7259" i="11"/>
  <c r="C7259" i="11"/>
  <c r="D7259" i="11"/>
  <c r="E7259" i="11"/>
  <c r="A7260" i="11"/>
  <c r="C7260" i="11"/>
  <c r="D7260" i="11"/>
  <c r="E7260" i="11"/>
  <c r="A7261" i="11"/>
  <c r="C7261" i="11"/>
  <c r="D7261" i="11"/>
  <c r="E7261" i="11"/>
  <c r="A7262" i="11"/>
  <c r="C7262" i="11"/>
  <c r="D7262" i="11"/>
  <c r="E7262" i="11"/>
  <c r="A7263" i="11"/>
  <c r="C7263" i="11"/>
  <c r="D7263" i="11"/>
  <c r="E7263" i="11"/>
  <c r="A7264" i="11"/>
  <c r="C7264" i="11"/>
  <c r="D7264" i="11"/>
  <c r="E7264" i="11"/>
  <c r="A7265" i="11"/>
  <c r="C7265" i="11"/>
  <c r="D7265" i="11"/>
  <c r="E7265" i="11"/>
  <c r="A7266" i="11"/>
  <c r="C7266" i="11"/>
  <c r="D7266" i="11"/>
  <c r="E7266" i="11"/>
  <c r="A7267" i="11"/>
  <c r="C7267" i="11"/>
  <c r="D7267" i="11"/>
  <c r="E7267" i="11"/>
  <c r="A7268" i="11"/>
  <c r="C7268" i="11"/>
  <c r="D7268" i="11"/>
  <c r="E7268" i="11"/>
  <c r="A7269" i="11"/>
  <c r="C7269" i="11"/>
  <c r="D7269" i="11"/>
  <c r="E7269" i="11"/>
  <c r="A7270" i="11"/>
  <c r="C7270" i="11"/>
  <c r="D7270" i="11"/>
  <c r="E7270" i="11"/>
  <c r="A7271" i="11"/>
  <c r="C7271" i="11"/>
  <c r="D7271" i="11"/>
  <c r="E7271" i="11"/>
  <c r="A7272" i="11"/>
  <c r="C7272" i="11"/>
  <c r="D7272" i="11"/>
  <c r="E7272" i="11"/>
  <c r="A7273" i="11"/>
  <c r="C7273" i="11"/>
  <c r="D7273" i="11"/>
  <c r="E7273" i="11"/>
  <c r="A7274" i="11"/>
  <c r="C7274" i="11"/>
  <c r="D7274" i="11"/>
  <c r="E7274" i="11"/>
  <c r="A7275" i="11"/>
  <c r="C7275" i="11"/>
  <c r="D7275" i="11"/>
  <c r="E7275" i="11"/>
  <c r="A7276" i="11"/>
  <c r="C7276" i="11"/>
  <c r="D7276" i="11"/>
  <c r="E7276" i="11"/>
  <c r="A7277" i="11"/>
  <c r="C7277" i="11"/>
  <c r="D7277" i="11"/>
  <c r="E7277" i="11"/>
  <c r="A7278" i="11"/>
  <c r="C7278" i="11"/>
  <c r="D7278" i="11"/>
  <c r="E7278" i="11"/>
  <c r="A7279" i="11"/>
  <c r="C7279" i="11"/>
  <c r="D7279" i="11"/>
  <c r="E7279" i="11"/>
  <c r="A7280" i="11"/>
  <c r="C7280" i="11"/>
  <c r="D7280" i="11"/>
  <c r="E7280" i="11"/>
  <c r="A7281" i="11"/>
  <c r="C7281" i="11"/>
  <c r="D7281" i="11"/>
  <c r="E7281" i="11"/>
  <c r="A7282" i="11"/>
  <c r="C7282" i="11"/>
  <c r="D7282" i="11"/>
  <c r="E7282" i="11"/>
  <c r="A7283" i="11"/>
  <c r="C7283" i="11"/>
  <c r="D7283" i="11"/>
  <c r="E7283" i="11"/>
  <c r="A7284" i="11"/>
  <c r="C7284" i="11"/>
  <c r="D7284" i="11"/>
  <c r="E7284" i="11"/>
  <c r="A7285" i="11"/>
  <c r="C7285" i="11"/>
  <c r="D7285" i="11"/>
  <c r="E7285" i="11"/>
  <c r="A7286" i="11"/>
  <c r="C7286" i="11"/>
  <c r="D7286" i="11"/>
  <c r="E7286" i="11"/>
  <c r="A7287" i="11"/>
  <c r="C7287" i="11"/>
  <c r="D7287" i="11"/>
  <c r="E7287" i="11"/>
  <c r="A7288" i="11"/>
  <c r="C7288" i="11"/>
  <c r="D7288" i="11"/>
  <c r="E7288" i="11"/>
  <c r="A7289" i="11"/>
  <c r="C7289" i="11"/>
  <c r="D7289" i="11"/>
  <c r="E7289" i="11"/>
  <c r="A7290" i="11"/>
  <c r="C7290" i="11"/>
  <c r="D7290" i="11"/>
  <c r="E7290" i="11"/>
  <c r="A7291" i="11"/>
  <c r="C7291" i="11"/>
  <c r="D7291" i="11"/>
  <c r="E7291" i="11"/>
  <c r="A7292" i="11"/>
  <c r="C7292" i="11"/>
  <c r="D7292" i="11"/>
  <c r="E7292" i="11"/>
  <c r="A7293" i="11"/>
  <c r="C7293" i="11"/>
  <c r="D7293" i="11"/>
  <c r="E7293" i="11"/>
  <c r="A7294" i="11"/>
  <c r="C7294" i="11"/>
  <c r="D7294" i="11"/>
  <c r="E7294" i="11"/>
  <c r="A7295" i="11"/>
  <c r="C7295" i="11"/>
  <c r="D7295" i="11"/>
  <c r="E7295" i="11"/>
  <c r="A7296" i="11"/>
  <c r="C7296" i="11"/>
  <c r="D7296" i="11"/>
  <c r="E7296" i="11"/>
  <c r="A7297" i="11"/>
  <c r="C7297" i="11"/>
  <c r="D7297" i="11"/>
  <c r="E7297" i="11"/>
  <c r="A7298" i="11"/>
  <c r="C7298" i="11"/>
  <c r="D7298" i="11"/>
  <c r="E7298" i="11"/>
  <c r="A7299" i="11"/>
  <c r="C7299" i="11"/>
  <c r="D7299" i="11"/>
  <c r="E7299" i="11"/>
  <c r="A7300" i="11"/>
  <c r="C7300" i="11"/>
  <c r="D7300" i="11"/>
  <c r="E7300" i="11"/>
  <c r="A7301" i="11"/>
  <c r="C7301" i="11"/>
  <c r="D7301" i="11"/>
  <c r="E7301" i="11"/>
  <c r="A7302" i="11"/>
  <c r="C7302" i="11"/>
  <c r="D7302" i="11"/>
  <c r="E7302" i="11"/>
  <c r="A7303" i="11"/>
  <c r="C7303" i="11"/>
  <c r="D7303" i="11"/>
  <c r="E7303" i="11"/>
  <c r="A7304" i="11"/>
  <c r="C7304" i="11"/>
  <c r="D7304" i="11"/>
  <c r="E7304" i="11"/>
  <c r="A7305" i="11"/>
  <c r="C7305" i="11"/>
  <c r="D7305" i="11"/>
  <c r="E7305" i="11"/>
  <c r="A7306" i="11"/>
  <c r="C7306" i="11"/>
  <c r="D7306" i="11"/>
  <c r="E7306" i="11"/>
  <c r="A7307" i="11"/>
  <c r="C7307" i="11"/>
  <c r="D7307" i="11"/>
  <c r="E7307" i="11"/>
  <c r="A7308" i="11"/>
  <c r="C7308" i="11"/>
  <c r="D7308" i="11"/>
  <c r="E7308" i="11"/>
  <c r="A7309" i="11"/>
  <c r="C7309" i="11"/>
  <c r="D7309" i="11"/>
  <c r="E7309" i="11"/>
  <c r="A7310" i="11"/>
  <c r="C7310" i="11"/>
  <c r="D7310" i="11"/>
  <c r="E7310" i="11"/>
  <c r="A7311" i="11"/>
  <c r="C7311" i="11"/>
  <c r="D7311" i="11"/>
  <c r="E7311" i="11"/>
  <c r="A7312" i="11"/>
  <c r="C7312" i="11"/>
  <c r="D7312" i="11"/>
  <c r="E7312" i="11"/>
  <c r="A7313" i="11"/>
  <c r="C7313" i="11"/>
  <c r="D7313" i="11"/>
  <c r="E7313" i="11"/>
  <c r="A7314" i="11"/>
  <c r="C7314" i="11"/>
  <c r="D7314" i="11"/>
  <c r="E7314" i="11"/>
  <c r="A7315" i="11"/>
  <c r="C7315" i="11"/>
  <c r="D7315" i="11"/>
  <c r="E7315" i="11"/>
  <c r="A7316" i="11"/>
  <c r="C7316" i="11"/>
  <c r="D7316" i="11"/>
  <c r="E7316" i="11"/>
  <c r="A7317" i="11"/>
  <c r="C7317" i="11"/>
  <c r="D7317" i="11"/>
  <c r="E7317" i="11"/>
  <c r="A7318" i="11"/>
  <c r="C7318" i="11"/>
  <c r="D7318" i="11"/>
  <c r="E7318" i="11"/>
  <c r="A7319" i="11"/>
  <c r="C7319" i="11"/>
  <c r="D7319" i="11"/>
  <c r="E7319" i="11"/>
  <c r="A7320" i="11"/>
  <c r="C7320" i="11"/>
  <c r="D7320" i="11"/>
  <c r="E7320" i="11"/>
  <c r="A7321" i="11"/>
  <c r="C7321" i="11"/>
  <c r="D7321" i="11"/>
  <c r="E7321" i="11"/>
  <c r="A7322" i="11"/>
  <c r="C7322" i="11"/>
  <c r="D7322" i="11"/>
  <c r="E7322" i="11"/>
  <c r="A7323" i="11"/>
  <c r="C7323" i="11"/>
  <c r="D7323" i="11"/>
  <c r="E7323" i="11"/>
  <c r="A7324" i="11"/>
  <c r="C7324" i="11"/>
  <c r="D7324" i="11"/>
  <c r="E7324" i="11"/>
  <c r="A7325" i="11"/>
  <c r="C7325" i="11"/>
  <c r="D7325" i="11"/>
  <c r="E7325" i="11"/>
  <c r="A7326" i="11"/>
  <c r="C7326" i="11"/>
  <c r="D7326" i="11"/>
  <c r="E7326" i="11"/>
  <c r="A7327" i="11"/>
  <c r="C7327" i="11"/>
  <c r="D7327" i="11"/>
  <c r="E7327" i="11"/>
  <c r="A7328" i="11"/>
  <c r="C7328" i="11"/>
  <c r="D7328" i="11"/>
  <c r="E7328" i="11"/>
  <c r="A7329" i="11"/>
  <c r="C7329" i="11"/>
  <c r="D7329" i="11"/>
  <c r="E7329" i="11"/>
  <c r="A7330" i="11"/>
  <c r="C7330" i="11"/>
  <c r="D7330" i="11"/>
  <c r="E7330" i="11"/>
  <c r="A7331" i="11"/>
  <c r="C7331" i="11"/>
  <c r="D7331" i="11"/>
  <c r="E7331" i="11"/>
  <c r="A7332" i="11"/>
  <c r="C7332" i="11"/>
  <c r="D7332" i="11"/>
  <c r="E7332" i="11"/>
  <c r="A7333" i="11"/>
  <c r="C7333" i="11"/>
  <c r="D7333" i="11"/>
  <c r="E7333" i="11"/>
  <c r="A7334" i="11"/>
  <c r="C7334" i="11"/>
  <c r="D7334" i="11"/>
  <c r="E7334" i="11"/>
  <c r="A7335" i="11"/>
  <c r="C7335" i="11"/>
  <c r="D7335" i="11"/>
  <c r="E7335" i="11"/>
  <c r="A7336" i="11"/>
  <c r="C7336" i="11"/>
  <c r="D7336" i="11"/>
  <c r="E7336" i="11"/>
  <c r="A7337" i="11"/>
  <c r="C7337" i="11"/>
  <c r="D7337" i="11"/>
  <c r="E7337" i="11"/>
  <c r="A7338" i="11"/>
  <c r="C7338" i="11"/>
  <c r="D7338" i="11"/>
  <c r="E7338" i="11"/>
  <c r="A7339" i="11"/>
  <c r="C7339" i="11"/>
  <c r="D7339" i="11"/>
  <c r="E7339" i="11"/>
  <c r="A7340" i="11"/>
  <c r="C7340" i="11"/>
  <c r="D7340" i="11"/>
  <c r="E7340" i="11"/>
  <c r="A7341" i="11"/>
  <c r="C7341" i="11"/>
  <c r="D7341" i="11"/>
  <c r="E7341" i="11"/>
  <c r="A7342" i="11"/>
  <c r="C7342" i="11"/>
  <c r="D7342" i="11"/>
  <c r="E7342" i="11"/>
  <c r="A7343" i="11"/>
  <c r="C7343" i="11"/>
  <c r="D7343" i="11"/>
  <c r="E7343" i="11"/>
  <c r="A7344" i="11"/>
  <c r="C7344" i="11"/>
  <c r="D7344" i="11"/>
  <c r="E7344" i="11"/>
  <c r="A7345" i="11"/>
  <c r="C7345" i="11"/>
  <c r="D7345" i="11"/>
  <c r="E7345" i="11"/>
  <c r="A7346" i="11"/>
  <c r="C7346" i="11"/>
  <c r="D7346" i="11"/>
  <c r="E7346" i="11"/>
  <c r="A7347" i="11"/>
  <c r="C7347" i="11"/>
  <c r="D7347" i="11"/>
  <c r="E7347" i="11"/>
  <c r="A7348" i="11"/>
  <c r="C7348" i="11"/>
  <c r="D7348" i="11"/>
  <c r="E7348" i="11"/>
  <c r="A7349" i="11"/>
  <c r="C7349" i="11"/>
  <c r="D7349" i="11"/>
  <c r="E7349" i="11"/>
  <c r="A7350" i="11"/>
  <c r="C7350" i="11"/>
  <c r="D7350" i="11"/>
  <c r="E7350" i="11"/>
  <c r="A7351" i="11"/>
  <c r="C7351" i="11"/>
  <c r="D7351" i="11"/>
  <c r="E7351" i="11"/>
  <c r="A7352" i="11"/>
  <c r="C7352" i="11"/>
  <c r="D7352" i="11"/>
  <c r="E7352" i="11"/>
  <c r="A7353" i="11"/>
  <c r="C7353" i="11"/>
  <c r="D7353" i="11"/>
  <c r="E7353" i="11"/>
  <c r="A7354" i="11"/>
  <c r="C7354" i="11"/>
  <c r="D7354" i="11"/>
  <c r="E7354" i="11"/>
  <c r="A7355" i="11"/>
  <c r="C7355" i="11"/>
  <c r="D7355" i="11"/>
  <c r="E7355" i="11"/>
  <c r="A7356" i="11"/>
  <c r="C7356" i="11"/>
  <c r="D7356" i="11"/>
  <c r="E7356" i="11"/>
  <c r="A7357" i="11"/>
  <c r="C7357" i="11"/>
  <c r="D7357" i="11"/>
  <c r="E7357" i="11"/>
  <c r="A7358" i="11"/>
  <c r="C7358" i="11"/>
  <c r="D7358" i="11"/>
  <c r="E7358" i="11"/>
  <c r="A7359" i="11"/>
  <c r="C7359" i="11"/>
  <c r="D7359" i="11"/>
  <c r="E7359" i="11"/>
  <c r="A7360" i="11"/>
  <c r="C7360" i="11"/>
  <c r="D7360" i="11"/>
  <c r="E7360" i="11"/>
  <c r="A7361" i="11"/>
  <c r="C7361" i="11"/>
  <c r="D7361" i="11"/>
  <c r="E7361" i="11"/>
  <c r="A7362" i="11"/>
  <c r="C7362" i="11"/>
  <c r="D7362" i="11"/>
  <c r="E7362" i="11"/>
  <c r="A7363" i="11"/>
  <c r="C7363" i="11"/>
  <c r="D7363" i="11"/>
  <c r="E7363" i="11"/>
  <c r="A7364" i="11"/>
  <c r="C7364" i="11"/>
  <c r="D7364" i="11"/>
  <c r="E7364" i="11"/>
  <c r="A7365" i="11"/>
  <c r="C7365" i="11"/>
  <c r="D7365" i="11"/>
  <c r="E7365" i="11"/>
  <c r="A7366" i="11"/>
  <c r="C7366" i="11"/>
  <c r="D7366" i="11"/>
  <c r="E7366" i="11"/>
  <c r="A7367" i="11"/>
  <c r="C7367" i="11"/>
  <c r="D7367" i="11"/>
  <c r="E7367" i="11"/>
  <c r="A7368" i="11"/>
  <c r="C7368" i="11"/>
  <c r="D7368" i="11"/>
  <c r="E7368" i="11"/>
  <c r="A7369" i="11"/>
  <c r="C7369" i="11"/>
  <c r="D7369" i="11"/>
  <c r="E7369" i="11"/>
  <c r="A7370" i="11"/>
  <c r="C7370" i="11"/>
  <c r="D7370" i="11"/>
  <c r="E7370" i="11"/>
  <c r="A7371" i="11"/>
  <c r="C7371" i="11"/>
  <c r="D7371" i="11"/>
  <c r="E7371" i="11"/>
  <c r="A7372" i="11"/>
  <c r="C7372" i="11"/>
  <c r="D7372" i="11"/>
  <c r="E7372" i="11"/>
  <c r="A7373" i="11"/>
  <c r="C7373" i="11"/>
  <c r="D7373" i="11"/>
  <c r="E7373" i="11"/>
  <c r="A7374" i="11"/>
  <c r="C7374" i="11"/>
  <c r="D7374" i="11"/>
  <c r="E7374" i="11"/>
  <c r="A7375" i="11"/>
  <c r="C7375" i="11"/>
  <c r="D7375" i="11"/>
  <c r="E7375" i="11"/>
  <c r="A7376" i="11"/>
  <c r="C7376" i="11"/>
  <c r="D7376" i="11"/>
  <c r="E7376" i="11"/>
  <c r="A7377" i="11"/>
  <c r="C7377" i="11"/>
  <c r="D7377" i="11"/>
  <c r="E7377" i="11"/>
  <c r="A7378" i="11"/>
  <c r="C7378" i="11"/>
  <c r="D7378" i="11"/>
  <c r="E7378" i="11"/>
  <c r="A7379" i="11"/>
  <c r="C7379" i="11"/>
  <c r="D7379" i="11"/>
  <c r="E7379" i="11"/>
  <c r="A7380" i="11"/>
  <c r="C7380" i="11"/>
  <c r="D7380" i="11"/>
  <c r="E7380" i="11"/>
  <c r="A7381" i="11"/>
  <c r="C7381" i="11"/>
  <c r="D7381" i="11"/>
  <c r="E7381" i="11"/>
  <c r="A7382" i="11"/>
  <c r="C7382" i="11"/>
  <c r="D7382" i="11"/>
  <c r="E7382" i="11"/>
  <c r="A7383" i="11"/>
  <c r="C7383" i="11"/>
  <c r="D7383" i="11"/>
  <c r="E7383" i="11"/>
  <c r="A7384" i="11"/>
  <c r="C7384" i="11"/>
  <c r="D7384" i="11"/>
  <c r="E7384" i="11"/>
  <c r="A7385" i="11"/>
  <c r="C7385" i="11"/>
  <c r="D7385" i="11"/>
  <c r="E7385" i="11"/>
  <c r="A7386" i="11"/>
  <c r="C7386" i="11"/>
  <c r="D7386" i="11"/>
  <c r="E7386" i="11"/>
  <c r="A7387" i="11"/>
  <c r="C7387" i="11"/>
  <c r="D7387" i="11"/>
  <c r="E7387" i="11"/>
  <c r="A7388" i="11"/>
  <c r="C7388" i="11"/>
  <c r="D7388" i="11"/>
  <c r="E7388" i="11"/>
  <c r="A7389" i="11"/>
  <c r="C7389" i="11"/>
  <c r="D7389" i="11"/>
  <c r="E7389" i="11"/>
  <c r="A7390" i="11"/>
  <c r="C7390" i="11"/>
  <c r="D7390" i="11"/>
  <c r="E7390" i="11"/>
  <c r="A7391" i="11"/>
  <c r="C7391" i="11"/>
  <c r="D7391" i="11"/>
  <c r="E7391" i="11"/>
  <c r="A7392" i="11"/>
  <c r="C7392" i="11"/>
  <c r="D7392" i="11"/>
  <c r="E7392" i="11"/>
  <c r="A7393" i="11"/>
  <c r="C7393" i="11"/>
  <c r="D7393" i="11"/>
  <c r="E7393" i="11"/>
  <c r="A7394" i="11"/>
  <c r="C7394" i="11"/>
  <c r="D7394" i="11"/>
  <c r="E7394" i="11"/>
  <c r="A7395" i="11"/>
  <c r="C7395" i="11"/>
  <c r="D7395" i="11"/>
  <c r="E7395" i="11"/>
  <c r="A7396" i="11"/>
  <c r="C7396" i="11"/>
  <c r="D7396" i="11"/>
  <c r="E7396" i="11"/>
  <c r="A7397" i="11"/>
  <c r="C7397" i="11"/>
  <c r="D7397" i="11"/>
  <c r="E7397" i="11"/>
  <c r="A7398" i="11"/>
  <c r="C7398" i="11"/>
  <c r="D7398" i="11"/>
  <c r="E7398" i="11"/>
  <c r="A7399" i="11"/>
  <c r="C7399" i="11"/>
  <c r="D7399" i="11"/>
  <c r="E7399" i="11"/>
  <c r="A7400" i="11"/>
  <c r="C7400" i="11"/>
  <c r="D7400" i="11"/>
  <c r="E7400" i="11"/>
  <c r="A7401" i="11"/>
  <c r="C7401" i="11"/>
  <c r="D7401" i="11"/>
  <c r="E7401" i="11"/>
  <c r="A7402" i="11"/>
  <c r="C7402" i="11"/>
  <c r="D7402" i="11"/>
  <c r="E7402" i="11"/>
  <c r="A7403" i="11"/>
  <c r="C7403" i="11"/>
  <c r="D7403" i="11"/>
  <c r="E7403" i="11"/>
  <c r="A7404" i="11"/>
  <c r="C7404" i="11"/>
  <c r="D7404" i="11"/>
  <c r="E7404" i="11"/>
  <c r="A7405" i="11"/>
  <c r="C7405" i="11"/>
  <c r="D7405" i="11"/>
  <c r="E7405" i="11"/>
  <c r="A7406" i="11"/>
  <c r="C7406" i="11"/>
  <c r="D7406" i="11"/>
  <c r="E7406" i="11"/>
  <c r="A7407" i="11"/>
  <c r="C7407" i="11"/>
  <c r="D7407" i="11"/>
  <c r="E7407" i="11"/>
  <c r="A7408" i="11"/>
  <c r="C7408" i="11"/>
  <c r="D7408" i="11"/>
  <c r="E7408" i="11"/>
  <c r="A7409" i="11"/>
  <c r="C7409" i="11"/>
  <c r="D7409" i="11"/>
  <c r="E7409" i="11"/>
  <c r="A7410" i="11"/>
  <c r="C7410" i="11"/>
  <c r="D7410" i="11"/>
  <c r="E7410" i="11"/>
  <c r="A7411" i="11"/>
  <c r="C7411" i="11"/>
  <c r="D7411" i="11"/>
  <c r="E7411" i="11"/>
  <c r="A7412" i="11"/>
  <c r="C7412" i="11"/>
  <c r="D7412" i="11"/>
  <c r="E7412" i="11"/>
  <c r="A7413" i="11"/>
  <c r="C7413" i="11"/>
  <c r="D7413" i="11"/>
  <c r="E7413" i="11"/>
  <c r="A7414" i="11"/>
  <c r="C7414" i="11"/>
  <c r="D7414" i="11"/>
  <c r="E7414" i="11"/>
  <c r="A7415" i="11"/>
  <c r="C7415" i="11"/>
  <c r="D7415" i="11"/>
  <c r="E7415" i="11"/>
  <c r="A7416" i="11"/>
  <c r="C7416" i="11"/>
  <c r="D7416" i="11"/>
  <c r="E7416" i="11"/>
  <c r="A7417" i="11"/>
  <c r="C7417" i="11"/>
  <c r="D7417" i="11"/>
  <c r="E7417" i="11"/>
  <c r="A7418" i="11"/>
  <c r="C7418" i="11"/>
  <c r="D7418" i="11"/>
  <c r="E7418" i="11"/>
  <c r="A7419" i="11"/>
  <c r="C7419" i="11"/>
  <c r="D7419" i="11"/>
  <c r="E7419" i="11"/>
  <c r="A7420" i="11"/>
  <c r="C7420" i="11"/>
  <c r="D7420" i="11"/>
  <c r="E7420" i="11"/>
  <c r="A7421" i="11"/>
  <c r="C7421" i="11"/>
  <c r="D7421" i="11"/>
  <c r="E7421" i="11"/>
  <c r="A7422" i="11"/>
  <c r="C7422" i="11"/>
  <c r="D7422" i="11"/>
  <c r="E7422" i="11"/>
  <c r="A7423" i="11"/>
  <c r="C7423" i="11"/>
  <c r="D7423" i="11"/>
  <c r="E7423" i="11"/>
  <c r="A7424" i="11"/>
  <c r="C7424" i="11"/>
  <c r="D7424" i="11"/>
  <c r="E7424" i="11"/>
  <c r="A7425" i="11"/>
  <c r="C7425" i="11"/>
  <c r="D7425" i="11"/>
  <c r="E7425" i="11"/>
  <c r="A7426" i="11"/>
  <c r="C7426" i="11"/>
  <c r="D7426" i="11"/>
  <c r="E7426" i="11"/>
  <c r="A7427" i="11"/>
  <c r="C7427" i="11"/>
  <c r="D7427" i="11"/>
  <c r="E7427" i="11"/>
  <c r="A7428" i="11"/>
  <c r="C7428" i="11"/>
  <c r="D7428" i="11"/>
  <c r="E7428" i="11"/>
  <c r="A7429" i="11"/>
  <c r="C7429" i="11"/>
  <c r="D7429" i="11"/>
  <c r="E7429" i="11"/>
  <c r="A7430" i="11"/>
  <c r="C7430" i="11"/>
  <c r="D7430" i="11"/>
  <c r="E7430" i="11"/>
  <c r="A7431" i="11"/>
  <c r="C7431" i="11"/>
  <c r="D7431" i="11"/>
  <c r="E7431" i="11"/>
  <c r="A7432" i="11"/>
  <c r="C7432" i="11"/>
  <c r="D7432" i="11"/>
  <c r="E7432" i="11"/>
  <c r="A7433" i="11"/>
  <c r="C7433" i="11"/>
  <c r="D7433" i="11"/>
  <c r="E7433" i="11"/>
  <c r="A7434" i="11"/>
  <c r="C7434" i="11"/>
  <c r="D7434" i="11"/>
  <c r="E7434" i="11"/>
  <c r="A7435" i="11"/>
  <c r="C7435" i="11"/>
  <c r="D7435" i="11"/>
  <c r="E7435" i="11"/>
  <c r="A7436" i="11"/>
  <c r="C7436" i="11"/>
  <c r="D7436" i="11"/>
  <c r="E7436" i="11"/>
  <c r="A7437" i="11"/>
  <c r="C7437" i="11"/>
  <c r="D7437" i="11"/>
  <c r="E7437" i="11"/>
  <c r="A7438" i="11"/>
  <c r="C7438" i="11"/>
  <c r="D7438" i="11"/>
  <c r="E7438" i="11"/>
  <c r="A7439" i="11"/>
  <c r="C7439" i="11"/>
  <c r="D7439" i="11"/>
  <c r="E7439" i="11"/>
  <c r="A7440" i="11"/>
  <c r="C7440" i="11"/>
  <c r="D7440" i="11"/>
  <c r="E7440" i="11"/>
  <c r="A7441" i="11"/>
  <c r="C7441" i="11"/>
  <c r="D7441" i="11"/>
  <c r="E7441" i="11"/>
  <c r="A7442" i="11"/>
  <c r="C7442" i="11"/>
  <c r="D7442" i="11"/>
  <c r="E7442" i="11"/>
  <c r="A7443" i="11"/>
  <c r="C7443" i="11"/>
  <c r="D7443" i="11"/>
  <c r="E7443" i="11"/>
  <c r="A7444" i="11"/>
  <c r="C7444" i="11"/>
  <c r="D7444" i="11"/>
  <c r="E7444" i="11"/>
  <c r="A7445" i="11"/>
  <c r="C7445" i="11"/>
  <c r="D7445" i="11"/>
  <c r="E7445" i="11"/>
  <c r="A7446" i="11"/>
  <c r="C7446" i="11"/>
  <c r="D7446" i="11"/>
  <c r="E7446" i="11"/>
  <c r="A7447" i="11"/>
  <c r="C7447" i="11"/>
  <c r="D7447" i="11"/>
  <c r="E7447" i="11"/>
  <c r="A7448" i="11"/>
  <c r="C7448" i="11"/>
  <c r="D7448" i="11"/>
  <c r="E7448" i="11"/>
  <c r="A7449" i="11"/>
  <c r="C7449" i="11"/>
  <c r="D7449" i="11"/>
  <c r="E7449" i="11"/>
  <c r="A7450" i="11"/>
  <c r="C7450" i="11"/>
  <c r="D7450" i="11"/>
  <c r="E7450" i="11"/>
  <c r="A7451" i="11"/>
  <c r="C7451" i="11"/>
  <c r="D7451" i="11"/>
  <c r="E7451" i="11"/>
  <c r="A7452" i="11"/>
  <c r="C7452" i="11"/>
  <c r="D7452" i="11"/>
  <c r="E7452" i="11"/>
  <c r="A7453" i="11"/>
  <c r="C7453" i="11"/>
  <c r="D7453" i="11"/>
  <c r="E7453" i="11"/>
  <c r="A7454" i="11"/>
  <c r="C7454" i="11"/>
  <c r="D7454" i="11"/>
  <c r="E7454" i="11"/>
  <c r="A7455" i="11"/>
  <c r="C7455" i="11"/>
  <c r="D7455" i="11"/>
  <c r="E7455" i="11"/>
  <c r="A7456" i="11"/>
  <c r="C7456" i="11"/>
  <c r="D7456" i="11"/>
  <c r="E7456" i="11"/>
  <c r="A7457" i="11"/>
  <c r="C7457" i="11"/>
  <c r="D7457" i="11"/>
  <c r="E7457" i="11"/>
  <c r="A7458" i="11"/>
  <c r="C7458" i="11"/>
  <c r="D7458" i="11"/>
  <c r="E7458" i="11"/>
  <c r="A7459" i="11"/>
  <c r="C7459" i="11"/>
  <c r="D7459" i="11"/>
  <c r="E7459" i="11"/>
  <c r="A7460" i="11"/>
  <c r="C7460" i="11"/>
  <c r="D7460" i="11"/>
  <c r="E7460" i="11"/>
  <c r="A7461" i="11"/>
  <c r="C7461" i="11"/>
  <c r="D7461" i="11"/>
  <c r="E7461" i="11"/>
  <c r="A7462" i="11"/>
  <c r="C7462" i="11"/>
  <c r="D7462" i="11"/>
  <c r="E7462" i="11"/>
  <c r="A7463" i="11"/>
  <c r="C7463" i="11"/>
  <c r="D7463" i="11"/>
  <c r="E7463" i="11"/>
  <c r="A7464" i="11"/>
  <c r="C7464" i="11"/>
  <c r="D7464" i="11"/>
  <c r="E7464" i="11"/>
  <c r="A7465" i="11"/>
  <c r="C7465" i="11"/>
  <c r="D7465" i="11"/>
  <c r="E7465" i="11"/>
  <c r="A7466" i="11"/>
  <c r="C7466" i="11"/>
  <c r="D7466" i="11"/>
  <c r="E7466" i="11"/>
  <c r="A7467" i="11"/>
  <c r="C7467" i="11"/>
  <c r="D7467" i="11"/>
  <c r="E7467" i="11"/>
  <c r="A7468" i="11"/>
  <c r="C7468" i="11"/>
  <c r="D7468" i="11"/>
  <c r="E7468" i="11"/>
  <c r="A7469" i="11"/>
  <c r="C7469" i="11"/>
  <c r="D7469" i="11"/>
  <c r="E7469" i="11"/>
  <c r="A7470" i="11"/>
  <c r="C7470" i="11"/>
  <c r="D7470" i="11"/>
  <c r="E7470" i="11"/>
  <c r="A7471" i="11"/>
  <c r="C7471" i="11"/>
  <c r="D7471" i="11"/>
  <c r="E7471" i="11"/>
  <c r="A7472" i="11"/>
  <c r="C7472" i="11"/>
  <c r="D7472" i="11"/>
  <c r="E7472" i="11"/>
  <c r="A7473" i="11"/>
  <c r="C7473" i="11"/>
  <c r="D7473" i="11"/>
  <c r="E7473" i="11"/>
  <c r="A7474" i="11"/>
  <c r="C7474" i="11"/>
  <c r="D7474" i="11"/>
  <c r="E7474" i="11"/>
  <c r="A7475" i="11"/>
  <c r="C7475" i="11"/>
  <c r="D7475" i="11"/>
  <c r="E7475" i="11"/>
  <c r="A7476" i="11"/>
  <c r="C7476" i="11"/>
  <c r="D7476" i="11"/>
  <c r="E7476" i="11"/>
  <c r="A7477" i="11"/>
  <c r="C7477" i="11"/>
  <c r="D7477" i="11"/>
  <c r="E7477" i="11"/>
  <c r="A7478" i="11"/>
  <c r="C7478" i="11"/>
  <c r="D7478" i="11"/>
  <c r="E7478" i="11"/>
  <c r="A7479" i="11"/>
  <c r="C7479" i="11"/>
  <c r="D7479" i="11"/>
  <c r="E7479" i="11"/>
  <c r="A7480" i="11"/>
  <c r="C7480" i="11"/>
  <c r="D7480" i="11"/>
  <c r="E7480" i="11"/>
  <c r="A7481" i="11"/>
  <c r="C7481" i="11"/>
  <c r="D7481" i="11"/>
  <c r="E7481" i="11"/>
  <c r="A7482" i="11"/>
  <c r="C7482" i="11"/>
  <c r="D7482" i="11"/>
  <c r="E7482" i="11"/>
  <c r="A7483" i="11"/>
  <c r="C7483" i="11"/>
  <c r="D7483" i="11"/>
  <c r="E7483" i="11"/>
  <c r="A7484" i="11"/>
  <c r="C7484" i="11"/>
  <c r="D7484" i="11"/>
  <c r="E7484" i="11"/>
  <c r="A7485" i="11"/>
  <c r="C7485" i="11"/>
  <c r="D7485" i="11"/>
  <c r="E7485" i="11"/>
  <c r="A7486" i="11"/>
  <c r="C7486" i="11"/>
  <c r="D7486" i="11"/>
  <c r="E7486" i="11"/>
  <c r="A7487" i="11"/>
  <c r="C7487" i="11"/>
  <c r="D7487" i="11"/>
  <c r="E7487" i="11"/>
  <c r="A7488" i="11"/>
  <c r="C7488" i="11"/>
  <c r="D7488" i="11"/>
  <c r="E7488" i="11"/>
  <c r="A7489" i="11"/>
  <c r="C7489" i="11"/>
  <c r="D7489" i="11"/>
  <c r="E7489" i="11"/>
  <c r="A7490" i="11"/>
  <c r="C7490" i="11"/>
  <c r="D7490" i="11"/>
  <c r="E7490" i="11"/>
  <c r="A7491" i="11"/>
  <c r="C7491" i="11"/>
  <c r="D7491" i="11"/>
  <c r="E7491" i="11"/>
  <c r="A7492" i="11"/>
  <c r="C7492" i="11"/>
  <c r="D7492" i="11"/>
  <c r="E7492" i="11"/>
  <c r="A7493" i="11"/>
  <c r="C7493" i="11"/>
  <c r="D7493" i="11"/>
  <c r="E7493" i="11"/>
  <c r="A7494" i="11"/>
  <c r="C7494" i="11"/>
  <c r="D7494" i="11"/>
  <c r="E7494" i="11"/>
  <c r="A7495" i="11"/>
  <c r="C7495" i="11"/>
  <c r="D7495" i="11"/>
  <c r="E7495" i="11"/>
  <c r="A7496" i="11"/>
  <c r="C7496" i="11"/>
  <c r="D7496" i="11"/>
  <c r="E7496" i="11"/>
  <c r="A7497" i="11"/>
  <c r="C7497" i="11"/>
  <c r="D7497" i="11"/>
  <c r="E7497" i="11"/>
  <c r="A7498" i="11"/>
  <c r="C7498" i="11"/>
  <c r="D7498" i="11"/>
  <c r="E7498" i="11"/>
  <c r="A7499" i="11"/>
  <c r="C7499" i="11"/>
  <c r="D7499" i="11"/>
  <c r="E7499" i="11"/>
  <c r="A7500" i="11"/>
  <c r="C7500" i="11"/>
  <c r="D7500" i="11"/>
  <c r="E7500" i="11"/>
  <c r="A7501" i="11"/>
  <c r="C7501" i="11"/>
  <c r="D7501" i="11"/>
  <c r="E7501" i="11"/>
  <c r="A7502" i="11"/>
  <c r="C7502" i="11"/>
  <c r="D7502" i="11"/>
  <c r="E7502" i="11"/>
  <c r="A7503" i="11"/>
  <c r="C7503" i="11"/>
  <c r="D7503" i="11"/>
  <c r="E7503" i="11"/>
  <c r="A7504" i="11"/>
  <c r="C7504" i="11"/>
  <c r="D7504" i="11"/>
  <c r="E7504" i="11"/>
  <c r="A7505" i="11"/>
  <c r="C7505" i="11"/>
  <c r="D7505" i="11"/>
  <c r="E7505" i="11"/>
  <c r="A7506" i="11"/>
  <c r="C7506" i="11"/>
  <c r="D7506" i="11"/>
  <c r="E7506" i="11"/>
  <c r="A7507" i="11"/>
  <c r="C7507" i="11"/>
  <c r="D7507" i="11"/>
  <c r="E7507" i="11"/>
  <c r="A7508" i="11"/>
  <c r="C7508" i="11"/>
  <c r="D7508" i="11"/>
  <c r="E7508" i="11"/>
  <c r="A7509" i="11"/>
  <c r="C7509" i="11"/>
  <c r="D7509" i="11"/>
  <c r="E7509" i="11"/>
  <c r="A7510" i="11"/>
  <c r="C7510" i="11"/>
  <c r="D7510" i="11"/>
  <c r="E7510" i="11"/>
  <c r="A7511" i="11"/>
  <c r="C7511" i="11"/>
  <c r="D7511" i="11"/>
  <c r="E7511" i="11"/>
  <c r="A7512" i="11"/>
  <c r="C7512" i="11"/>
  <c r="D7512" i="11"/>
  <c r="E7512" i="11"/>
  <c r="A7513" i="11"/>
  <c r="C7513" i="11"/>
  <c r="D7513" i="11"/>
  <c r="E7513" i="11"/>
  <c r="A7514" i="11"/>
  <c r="C7514" i="11"/>
  <c r="D7514" i="11"/>
  <c r="E7514" i="11"/>
  <c r="A7515" i="11"/>
  <c r="C7515" i="11"/>
  <c r="D7515" i="11"/>
  <c r="E7515" i="11"/>
  <c r="A7516" i="11"/>
  <c r="C7516" i="11"/>
  <c r="D7516" i="11"/>
  <c r="E7516" i="11"/>
  <c r="A7517" i="11"/>
  <c r="C7517" i="11"/>
  <c r="D7517" i="11"/>
  <c r="E7517" i="11"/>
  <c r="A7518" i="11"/>
  <c r="C7518" i="11"/>
  <c r="D7518" i="11"/>
  <c r="E7518" i="11"/>
  <c r="A7519" i="11"/>
  <c r="C7519" i="11"/>
  <c r="D7519" i="11"/>
  <c r="E7519" i="11"/>
  <c r="A7520" i="11"/>
  <c r="C7520" i="11"/>
  <c r="D7520" i="11"/>
  <c r="E7520" i="11"/>
  <c r="A7521" i="11"/>
  <c r="C7521" i="11"/>
  <c r="D7521" i="11"/>
  <c r="E7521" i="11"/>
  <c r="A7522" i="11"/>
  <c r="C7522" i="11"/>
  <c r="D7522" i="11"/>
  <c r="E7522" i="11"/>
  <c r="A7523" i="11"/>
  <c r="C7523" i="11"/>
  <c r="D7523" i="11"/>
  <c r="E7523" i="11"/>
  <c r="A7524" i="11"/>
  <c r="C7524" i="11"/>
  <c r="D7524" i="11"/>
  <c r="E7524" i="11"/>
  <c r="A7525" i="11"/>
  <c r="C7525" i="11"/>
  <c r="D7525" i="11"/>
  <c r="E7525" i="11"/>
  <c r="A7526" i="11"/>
  <c r="C7526" i="11"/>
  <c r="D7526" i="11"/>
  <c r="E7526" i="11"/>
  <c r="A7527" i="11"/>
  <c r="C7527" i="11"/>
  <c r="D7527" i="11"/>
  <c r="E7527" i="11"/>
  <c r="A7528" i="11"/>
  <c r="C7528" i="11"/>
  <c r="D7528" i="11"/>
  <c r="E7528" i="11"/>
  <c r="A7529" i="11"/>
  <c r="C7529" i="11"/>
  <c r="D7529" i="11"/>
  <c r="E7529" i="11"/>
  <c r="A7530" i="11"/>
  <c r="C7530" i="11"/>
  <c r="D7530" i="11"/>
  <c r="E7530" i="11"/>
  <c r="A7531" i="11"/>
  <c r="C7531" i="11"/>
  <c r="D7531" i="11"/>
  <c r="E7531" i="11"/>
  <c r="A7532" i="11"/>
  <c r="C7532" i="11"/>
  <c r="D7532" i="11"/>
  <c r="E7532" i="11"/>
  <c r="A7533" i="11"/>
  <c r="C7533" i="11"/>
  <c r="D7533" i="11"/>
  <c r="E7533" i="11"/>
  <c r="A7534" i="11"/>
  <c r="C7534" i="11"/>
  <c r="D7534" i="11"/>
  <c r="E7534" i="11"/>
  <c r="A7535" i="11"/>
  <c r="C7535" i="11"/>
  <c r="D7535" i="11"/>
  <c r="E7535" i="11"/>
  <c r="A7536" i="11"/>
  <c r="C7536" i="11"/>
  <c r="D7536" i="11"/>
  <c r="E7536" i="11"/>
  <c r="A7537" i="11"/>
  <c r="C7537" i="11"/>
  <c r="D7537" i="11"/>
  <c r="E7537" i="11"/>
  <c r="A7538" i="11"/>
  <c r="C7538" i="11"/>
  <c r="D7538" i="11"/>
  <c r="E7538" i="11"/>
  <c r="A7539" i="11"/>
  <c r="C7539" i="11"/>
  <c r="D7539" i="11"/>
  <c r="E7539" i="11"/>
  <c r="A7540" i="11"/>
  <c r="C7540" i="11"/>
  <c r="D7540" i="11"/>
  <c r="E7540" i="11"/>
  <c r="A7541" i="11"/>
  <c r="C7541" i="11"/>
  <c r="D7541" i="11"/>
  <c r="E7541" i="11"/>
  <c r="A7542" i="11"/>
  <c r="C7542" i="11"/>
  <c r="D7542" i="11"/>
  <c r="E7542" i="11"/>
  <c r="A7543" i="11"/>
  <c r="C7543" i="11"/>
  <c r="D7543" i="11"/>
  <c r="E7543" i="11"/>
  <c r="A7544" i="11"/>
  <c r="C7544" i="11"/>
  <c r="D7544" i="11"/>
  <c r="E7544" i="11"/>
  <c r="A7545" i="11"/>
  <c r="C7545" i="11"/>
  <c r="D7545" i="11"/>
  <c r="E7545" i="11"/>
  <c r="A7546" i="11"/>
  <c r="C7546" i="11"/>
  <c r="D7546" i="11"/>
  <c r="E7546" i="11"/>
  <c r="A7547" i="11"/>
  <c r="C7547" i="11"/>
  <c r="D7547" i="11"/>
  <c r="E7547" i="11"/>
  <c r="A7548" i="11"/>
  <c r="C7548" i="11"/>
  <c r="D7548" i="11"/>
  <c r="E7548" i="11"/>
  <c r="A7549" i="11"/>
  <c r="C7549" i="11"/>
  <c r="D7549" i="11"/>
  <c r="E7549" i="11"/>
  <c r="A7550" i="11"/>
  <c r="C7550" i="11"/>
  <c r="D7550" i="11"/>
  <c r="E7550" i="11"/>
  <c r="A7551" i="11"/>
  <c r="C7551" i="11"/>
  <c r="D7551" i="11"/>
  <c r="E7551" i="11"/>
  <c r="A7552" i="11"/>
  <c r="C7552" i="11"/>
  <c r="D7552" i="11"/>
  <c r="E7552" i="11"/>
  <c r="A7553" i="11"/>
  <c r="C7553" i="11"/>
  <c r="D7553" i="11"/>
  <c r="E7553" i="11"/>
  <c r="A7554" i="11"/>
  <c r="C7554" i="11"/>
  <c r="D7554" i="11"/>
  <c r="E7554" i="11"/>
  <c r="A7555" i="11"/>
  <c r="C7555" i="11"/>
  <c r="D7555" i="11"/>
  <c r="E7555" i="11"/>
  <c r="A7556" i="11"/>
  <c r="C7556" i="11"/>
  <c r="D7556" i="11"/>
  <c r="E7556" i="11"/>
  <c r="A7557" i="11"/>
  <c r="C7557" i="11"/>
  <c r="D7557" i="11"/>
  <c r="E7557" i="11"/>
  <c r="A7558" i="11"/>
  <c r="C7558" i="11"/>
  <c r="D7558" i="11"/>
  <c r="E7558" i="11"/>
  <c r="A7559" i="11"/>
  <c r="C7559" i="11"/>
  <c r="D7559" i="11"/>
  <c r="E7559" i="11"/>
  <c r="A7560" i="11"/>
  <c r="C7560" i="11"/>
  <c r="D7560" i="11"/>
  <c r="E7560" i="11"/>
  <c r="A7561" i="11"/>
  <c r="C7561" i="11"/>
  <c r="D7561" i="11"/>
  <c r="E7561" i="11"/>
  <c r="A7562" i="11"/>
  <c r="C7562" i="11"/>
  <c r="D7562" i="11"/>
  <c r="E7562" i="11"/>
  <c r="A7563" i="11"/>
  <c r="C7563" i="11"/>
  <c r="D7563" i="11"/>
  <c r="E7563" i="11"/>
  <c r="A7564" i="11"/>
  <c r="C7564" i="11"/>
  <c r="D7564" i="11"/>
  <c r="E7564" i="11"/>
  <c r="A7565" i="11"/>
  <c r="C7565" i="11"/>
  <c r="D7565" i="11"/>
  <c r="E7565" i="11"/>
  <c r="A7566" i="11"/>
  <c r="C7566" i="11"/>
  <c r="D7566" i="11"/>
  <c r="E7566" i="11"/>
  <c r="A7567" i="11"/>
  <c r="C7567" i="11"/>
  <c r="D7567" i="11"/>
  <c r="E7567" i="11"/>
  <c r="A7568" i="11"/>
  <c r="C7568" i="11"/>
  <c r="D7568" i="11"/>
  <c r="E7568" i="11"/>
  <c r="A7569" i="11"/>
  <c r="C7569" i="11"/>
  <c r="D7569" i="11"/>
  <c r="E7569" i="11"/>
  <c r="A7570" i="11"/>
  <c r="C7570" i="11"/>
  <c r="D7570" i="11"/>
  <c r="E7570" i="11"/>
  <c r="A7571" i="11"/>
  <c r="C7571" i="11"/>
  <c r="D7571" i="11"/>
  <c r="E7571" i="11"/>
  <c r="A7572" i="11"/>
  <c r="C7572" i="11"/>
  <c r="D7572" i="11"/>
  <c r="E7572" i="11"/>
  <c r="A7573" i="11"/>
  <c r="C7573" i="11"/>
  <c r="D7573" i="11"/>
  <c r="E7573" i="11"/>
  <c r="A7574" i="11"/>
  <c r="C7574" i="11"/>
  <c r="D7574" i="11"/>
  <c r="E7574" i="11"/>
  <c r="A7575" i="11"/>
  <c r="C7575" i="11"/>
  <c r="D7575" i="11"/>
  <c r="E7575" i="11"/>
  <c r="A7576" i="11"/>
  <c r="C7576" i="11"/>
  <c r="D7576" i="11"/>
  <c r="E7576" i="11"/>
  <c r="A7577" i="11"/>
  <c r="C7577" i="11"/>
  <c r="D7577" i="11"/>
  <c r="E7577" i="11"/>
  <c r="A7578" i="11"/>
  <c r="C7578" i="11"/>
  <c r="D7578" i="11"/>
  <c r="E7578" i="11"/>
  <c r="A7579" i="11"/>
  <c r="C7579" i="11"/>
  <c r="D7579" i="11"/>
  <c r="E7579" i="11"/>
  <c r="A7580" i="11"/>
  <c r="C7580" i="11"/>
  <c r="D7580" i="11"/>
  <c r="E7580" i="11"/>
  <c r="A7581" i="11"/>
  <c r="C7581" i="11"/>
  <c r="D7581" i="11"/>
  <c r="E7581" i="11"/>
  <c r="A7582" i="11"/>
  <c r="C7582" i="11"/>
  <c r="D7582" i="11"/>
  <c r="E7582" i="11"/>
  <c r="A7583" i="11"/>
  <c r="C7583" i="11"/>
  <c r="D7583" i="11"/>
  <c r="E7583" i="11"/>
  <c r="A7584" i="11"/>
  <c r="C7584" i="11"/>
  <c r="D7584" i="11"/>
  <c r="E7584" i="11"/>
  <c r="A7585" i="11"/>
  <c r="C7585" i="11"/>
  <c r="D7585" i="11"/>
  <c r="E7585" i="11"/>
  <c r="A7586" i="11"/>
  <c r="C7586" i="11"/>
  <c r="D7586" i="11"/>
  <c r="E7586" i="11"/>
  <c r="A7587" i="11"/>
  <c r="C7587" i="11"/>
  <c r="D7587" i="11"/>
  <c r="E7587" i="11"/>
  <c r="A7588" i="11"/>
  <c r="C7588" i="11"/>
  <c r="D7588" i="11"/>
  <c r="E7588" i="11"/>
  <c r="A7589" i="11"/>
  <c r="C7589" i="11"/>
  <c r="D7589" i="11"/>
  <c r="E7589" i="11"/>
  <c r="A7590" i="11"/>
  <c r="C7590" i="11"/>
  <c r="D7590" i="11"/>
  <c r="E7590" i="11"/>
  <c r="A7591" i="11"/>
  <c r="C7591" i="11"/>
  <c r="D7591" i="11"/>
  <c r="E7591" i="11"/>
  <c r="A7592" i="11"/>
  <c r="C7592" i="11"/>
  <c r="D7592" i="11"/>
  <c r="E7592" i="11"/>
  <c r="A7593" i="11"/>
  <c r="C7593" i="11"/>
  <c r="D7593" i="11"/>
  <c r="E7593" i="11"/>
  <c r="A7594" i="11"/>
  <c r="C7594" i="11"/>
  <c r="D7594" i="11"/>
  <c r="E7594" i="11"/>
  <c r="A7595" i="11"/>
  <c r="C7595" i="11"/>
  <c r="D7595" i="11"/>
  <c r="E7595" i="11"/>
  <c r="A7596" i="11"/>
  <c r="C7596" i="11"/>
  <c r="D7596" i="11"/>
  <c r="E7596" i="11"/>
  <c r="A7597" i="11"/>
  <c r="C7597" i="11"/>
  <c r="D7597" i="11"/>
  <c r="E7597" i="11"/>
  <c r="A7598" i="11"/>
  <c r="C7598" i="11"/>
  <c r="D7598" i="11"/>
  <c r="E7598" i="11"/>
  <c r="A7599" i="11"/>
  <c r="C7599" i="11"/>
  <c r="D7599" i="11"/>
  <c r="E7599" i="11"/>
  <c r="A7600" i="11"/>
  <c r="C7600" i="11"/>
  <c r="D7600" i="11"/>
  <c r="E7600" i="11"/>
  <c r="A7601" i="11"/>
  <c r="C7601" i="11"/>
  <c r="D7601" i="11"/>
  <c r="E7601" i="11"/>
  <c r="A7602" i="11"/>
  <c r="C7602" i="11"/>
  <c r="D7602" i="11"/>
  <c r="E7602" i="11"/>
  <c r="A7603" i="11"/>
  <c r="C7603" i="11"/>
  <c r="D7603" i="11"/>
  <c r="E7603" i="11"/>
  <c r="A7604" i="11"/>
  <c r="C7604" i="11"/>
  <c r="D7604" i="11"/>
  <c r="E7604" i="11"/>
  <c r="A7605" i="11"/>
  <c r="C7605" i="11"/>
  <c r="D7605" i="11"/>
  <c r="E7605" i="11"/>
  <c r="A7606" i="11"/>
  <c r="C7606" i="11"/>
  <c r="D7606" i="11"/>
  <c r="E7606" i="11"/>
  <c r="A7607" i="11"/>
  <c r="C7607" i="11"/>
  <c r="D7607" i="11"/>
  <c r="E7607" i="11"/>
  <c r="A7608" i="11"/>
  <c r="C7608" i="11"/>
  <c r="D7608" i="11"/>
  <c r="E7608" i="11"/>
  <c r="A7609" i="11"/>
  <c r="C7609" i="11"/>
  <c r="D7609" i="11"/>
  <c r="E7609" i="11"/>
  <c r="A7610" i="11"/>
  <c r="C7610" i="11"/>
  <c r="D7610" i="11"/>
  <c r="E7610" i="11"/>
  <c r="A7611" i="11"/>
  <c r="C7611" i="11"/>
  <c r="D7611" i="11"/>
  <c r="E7611" i="11"/>
  <c r="A7612" i="11"/>
  <c r="C7612" i="11"/>
  <c r="D7612" i="11"/>
  <c r="E7612" i="11"/>
  <c r="A7613" i="11"/>
  <c r="C7613" i="11"/>
  <c r="D7613" i="11"/>
  <c r="E7613" i="11"/>
  <c r="A7614" i="11"/>
  <c r="C7614" i="11"/>
  <c r="D7614" i="11"/>
  <c r="E7614" i="11"/>
  <c r="A7615" i="11"/>
  <c r="C7615" i="11"/>
  <c r="D7615" i="11"/>
  <c r="E7615" i="11"/>
  <c r="A7616" i="11"/>
  <c r="C7616" i="11"/>
  <c r="D7616" i="11"/>
  <c r="E7616" i="11"/>
  <c r="A7617" i="11"/>
  <c r="C7617" i="11"/>
  <c r="D7617" i="11"/>
  <c r="E7617" i="11"/>
  <c r="A7618" i="11"/>
  <c r="C7618" i="11"/>
  <c r="D7618" i="11"/>
  <c r="E7618" i="11"/>
  <c r="A7619" i="11"/>
  <c r="C7619" i="11"/>
  <c r="D7619" i="11"/>
  <c r="E7619" i="11"/>
  <c r="A7620" i="11"/>
  <c r="C7620" i="11"/>
  <c r="D7620" i="11"/>
  <c r="E7620" i="11"/>
  <c r="A7621" i="11"/>
  <c r="C7621" i="11"/>
  <c r="D7621" i="11"/>
  <c r="E7621" i="11"/>
  <c r="A7622" i="11"/>
  <c r="C7622" i="11"/>
  <c r="D7622" i="11"/>
  <c r="E7622" i="11"/>
  <c r="A7623" i="11"/>
  <c r="C7623" i="11"/>
  <c r="D7623" i="11"/>
  <c r="E7623" i="11"/>
  <c r="A7624" i="11"/>
  <c r="C7624" i="11"/>
  <c r="D7624" i="11"/>
  <c r="E7624" i="11"/>
  <c r="A7625" i="11"/>
  <c r="C7625" i="11"/>
  <c r="D7625" i="11"/>
  <c r="E7625" i="11"/>
  <c r="A7626" i="11"/>
  <c r="C7626" i="11"/>
  <c r="D7626" i="11"/>
  <c r="E7626" i="11"/>
  <c r="A7627" i="11"/>
  <c r="C7627" i="11"/>
  <c r="D7627" i="11"/>
  <c r="E7627" i="11"/>
  <c r="A7628" i="11"/>
  <c r="C7628" i="11"/>
  <c r="D7628" i="11"/>
  <c r="E7628" i="11"/>
  <c r="A7629" i="11"/>
  <c r="C7629" i="11"/>
  <c r="D7629" i="11"/>
  <c r="E7629" i="11"/>
  <c r="A7630" i="11"/>
  <c r="C7630" i="11"/>
  <c r="D7630" i="11"/>
  <c r="E7630" i="11"/>
  <c r="A7631" i="11"/>
  <c r="C7631" i="11"/>
  <c r="D7631" i="11"/>
  <c r="E7631" i="11"/>
  <c r="A7632" i="11"/>
  <c r="C7632" i="11"/>
  <c r="D7632" i="11"/>
  <c r="E7632" i="11"/>
  <c r="A7633" i="11"/>
  <c r="C7633" i="11"/>
  <c r="D7633" i="11"/>
  <c r="E7633" i="11"/>
  <c r="A7634" i="11"/>
  <c r="C7634" i="11"/>
  <c r="D7634" i="11"/>
  <c r="E7634" i="11"/>
  <c r="A7635" i="11"/>
  <c r="C7635" i="11"/>
  <c r="D7635" i="11"/>
  <c r="E7635" i="11"/>
  <c r="A7636" i="11"/>
  <c r="C7636" i="11"/>
  <c r="D7636" i="11"/>
  <c r="E7636" i="11"/>
  <c r="A7637" i="11"/>
  <c r="C7637" i="11"/>
  <c r="D7637" i="11"/>
  <c r="E7637" i="11"/>
  <c r="A7638" i="11"/>
  <c r="C7638" i="11"/>
  <c r="D7638" i="11"/>
  <c r="E7638" i="11"/>
  <c r="A7639" i="11"/>
  <c r="C7639" i="11"/>
  <c r="D7639" i="11"/>
  <c r="E7639" i="11"/>
  <c r="A7640" i="11"/>
  <c r="C7640" i="11"/>
  <c r="D7640" i="11"/>
  <c r="E7640" i="11"/>
  <c r="A7641" i="11"/>
  <c r="C7641" i="11"/>
  <c r="D7641" i="11"/>
  <c r="E7641" i="11"/>
  <c r="A7642" i="11"/>
  <c r="C7642" i="11"/>
  <c r="D7642" i="11"/>
  <c r="E7642" i="11"/>
  <c r="A7643" i="11"/>
  <c r="C7643" i="11"/>
  <c r="D7643" i="11"/>
  <c r="E7643" i="11"/>
  <c r="A7644" i="11"/>
  <c r="C7644" i="11"/>
  <c r="D7644" i="11"/>
  <c r="E7644" i="11"/>
  <c r="A7645" i="11"/>
  <c r="C7645" i="11"/>
  <c r="D7645" i="11"/>
  <c r="E7645" i="11"/>
  <c r="A7646" i="11"/>
  <c r="C7646" i="11"/>
  <c r="D7646" i="11"/>
  <c r="E7646" i="11"/>
  <c r="A7647" i="11"/>
  <c r="C7647" i="11"/>
  <c r="D7647" i="11"/>
  <c r="E7647" i="11"/>
  <c r="A7648" i="11"/>
  <c r="C7648" i="11"/>
  <c r="D7648" i="11"/>
  <c r="E7648" i="11"/>
  <c r="A7649" i="11"/>
  <c r="C7649" i="11"/>
  <c r="D7649" i="11"/>
  <c r="E7649" i="11"/>
  <c r="A7650" i="11"/>
  <c r="C7650" i="11"/>
  <c r="D7650" i="11"/>
  <c r="E7650" i="11"/>
  <c r="A7651" i="11"/>
  <c r="C7651" i="11"/>
  <c r="D7651" i="11"/>
  <c r="E7651" i="11"/>
  <c r="A7652" i="11"/>
  <c r="C7652" i="11"/>
  <c r="D7652" i="11"/>
  <c r="E7652" i="11"/>
  <c r="A7653" i="11"/>
  <c r="C7653" i="11"/>
  <c r="D7653" i="11"/>
  <c r="E7653" i="11"/>
  <c r="A7654" i="11"/>
  <c r="C7654" i="11"/>
  <c r="D7654" i="11"/>
  <c r="E7654" i="11"/>
  <c r="A7655" i="11"/>
  <c r="C7655" i="11"/>
  <c r="D7655" i="11"/>
  <c r="E7655" i="11"/>
  <c r="A7656" i="11"/>
  <c r="C7656" i="11"/>
  <c r="D7656" i="11"/>
  <c r="E7656" i="11"/>
  <c r="A7657" i="11"/>
  <c r="C7657" i="11"/>
  <c r="D7657" i="11"/>
  <c r="E7657" i="11"/>
  <c r="A7658" i="11"/>
  <c r="C7658" i="11"/>
  <c r="D7658" i="11"/>
  <c r="E7658" i="11"/>
  <c r="A7659" i="11"/>
  <c r="C7659" i="11"/>
  <c r="D7659" i="11"/>
  <c r="E7659" i="11"/>
  <c r="A7660" i="11"/>
  <c r="C7660" i="11"/>
  <c r="D7660" i="11"/>
  <c r="E7660" i="11"/>
  <c r="A7661" i="11"/>
  <c r="C7661" i="11"/>
  <c r="D7661" i="11"/>
  <c r="E7661" i="11"/>
  <c r="A7662" i="11"/>
  <c r="C7662" i="11"/>
  <c r="D7662" i="11"/>
  <c r="E7662" i="11"/>
  <c r="A7663" i="11"/>
  <c r="C7663" i="11"/>
  <c r="D7663" i="11"/>
  <c r="E7663" i="11"/>
  <c r="A7664" i="11"/>
  <c r="C7664" i="11"/>
  <c r="D7664" i="11"/>
  <c r="E7664" i="11"/>
  <c r="A7665" i="11"/>
  <c r="C7665" i="11"/>
  <c r="D7665" i="11"/>
  <c r="E7665" i="11"/>
  <c r="A7666" i="11"/>
  <c r="C7666" i="11"/>
  <c r="D7666" i="11"/>
  <c r="E7666" i="11"/>
  <c r="A7667" i="11"/>
  <c r="C7667" i="11"/>
  <c r="D7667" i="11"/>
  <c r="E7667" i="11"/>
  <c r="A7668" i="11"/>
  <c r="C7668" i="11"/>
  <c r="D7668" i="11"/>
  <c r="E7668" i="11"/>
  <c r="A7669" i="11"/>
  <c r="C7669" i="11"/>
  <c r="D7669" i="11"/>
  <c r="E7669" i="11"/>
  <c r="A7670" i="11"/>
  <c r="C7670" i="11"/>
  <c r="D7670" i="11"/>
  <c r="E7670" i="11"/>
  <c r="A7671" i="11"/>
  <c r="C7671" i="11"/>
  <c r="D7671" i="11"/>
  <c r="E7671" i="11"/>
  <c r="A7672" i="11"/>
  <c r="C7672" i="11"/>
  <c r="D7672" i="11"/>
  <c r="E7672" i="11"/>
  <c r="A7673" i="11"/>
  <c r="C7673" i="11"/>
  <c r="D7673" i="11"/>
  <c r="E7673" i="11"/>
  <c r="A7674" i="11"/>
  <c r="C7674" i="11"/>
  <c r="D7674" i="11"/>
  <c r="E7674" i="11"/>
  <c r="A7675" i="11"/>
  <c r="C7675" i="11"/>
  <c r="D7675" i="11"/>
  <c r="E7675" i="11"/>
  <c r="A7676" i="11"/>
  <c r="C7676" i="11"/>
  <c r="D7676" i="11"/>
  <c r="E7676" i="11"/>
  <c r="A7677" i="11"/>
  <c r="C7677" i="11"/>
  <c r="D7677" i="11"/>
  <c r="E7677" i="11"/>
  <c r="A7678" i="11"/>
  <c r="C7678" i="11"/>
  <c r="D7678" i="11"/>
  <c r="E7678" i="11"/>
  <c r="A7679" i="11"/>
  <c r="C7679" i="11"/>
  <c r="D7679" i="11"/>
  <c r="E7679" i="11"/>
  <c r="A7680" i="11"/>
  <c r="C7680" i="11"/>
  <c r="D7680" i="11"/>
  <c r="E7680" i="11"/>
  <c r="A7681" i="11"/>
  <c r="C7681" i="11"/>
  <c r="D7681" i="11"/>
  <c r="E7681" i="11"/>
  <c r="A7682" i="11"/>
  <c r="C7682" i="11"/>
  <c r="D7682" i="11"/>
  <c r="E7682" i="11"/>
  <c r="A7683" i="11"/>
  <c r="C7683" i="11"/>
  <c r="D7683" i="11"/>
  <c r="E7683" i="11"/>
  <c r="A7684" i="11"/>
  <c r="C7684" i="11"/>
  <c r="D7684" i="11"/>
  <c r="E7684" i="11"/>
  <c r="A7685" i="11"/>
  <c r="C7685" i="11"/>
  <c r="D7685" i="11"/>
  <c r="E7685" i="11"/>
  <c r="A7686" i="11"/>
  <c r="C7686" i="11"/>
  <c r="D7686" i="11"/>
  <c r="E7686" i="11"/>
  <c r="A7687" i="11"/>
  <c r="C7687" i="11"/>
  <c r="D7687" i="11"/>
  <c r="E7687" i="11"/>
  <c r="A7688" i="11"/>
  <c r="C7688" i="11"/>
  <c r="D7688" i="11"/>
  <c r="E7688" i="11"/>
  <c r="A7689" i="11"/>
  <c r="C7689" i="11"/>
  <c r="D7689" i="11"/>
  <c r="E7689" i="11"/>
  <c r="A7690" i="11"/>
  <c r="C7690" i="11"/>
  <c r="D7690" i="11"/>
  <c r="E7690" i="11"/>
  <c r="A7691" i="11"/>
  <c r="C7691" i="11"/>
  <c r="D7691" i="11"/>
  <c r="E7691" i="11"/>
  <c r="A7692" i="11"/>
  <c r="C7692" i="11"/>
  <c r="D7692" i="11"/>
  <c r="E7692" i="11"/>
  <c r="A7693" i="11"/>
  <c r="C7693" i="11"/>
  <c r="D7693" i="11"/>
  <c r="E7693" i="11"/>
  <c r="A7694" i="11"/>
  <c r="C7694" i="11"/>
  <c r="D7694" i="11"/>
  <c r="E7694" i="11"/>
  <c r="A7695" i="11"/>
  <c r="C7695" i="11"/>
  <c r="D7695" i="11"/>
  <c r="E7695" i="11"/>
  <c r="A7696" i="11"/>
  <c r="C7696" i="11"/>
  <c r="D7696" i="11"/>
  <c r="E7696" i="11"/>
  <c r="A7697" i="11"/>
  <c r="C7697" i="11"/>
  <c r="D7697" i="11"/>
  <c r="E7697" i="11"/>
  <c r="A7698" i="11"/>
  <c r="C7698" i="11"/>
  <c r="D7698" i="11"/>
  <c r="E7698" i="11"/>
  <c r="A7699" i="11"/>
  <c r="C7699" i="11"/>
  <c r="D7699" i="11"/>
  <c r="E7699" i="11"/>
  <c r="A7700" i="11"/>
  <c r="C7700" i="11"/>
  <c r="D7700" i="11"/>
  <c r="E7700" i="11"/>
  <c r="A7701" i="11"/>
  <c r="C7701" i="11"/>
  <c r="D7701" i="11"/>
  <c r="E7701" i="11"/>
  <c r="A7702" i="11"/>
  <c r="C7702" i="11"/>
  <c r="D7702" i="11"/>
  <c r="E7702" i="11"/>
  <c r="A7703" i="11"/>
  <c r="C7703" i="11"/>
  <c r="D7703" i="11"/>
  <c r="E7703" i="11"/>
  <c r="A7704" i="11"/>
  <c r="C7704" i="11"/>
  <c r="D7704" i="11"/>
  <c r="E7704" i="11"/>
  <c r="A7705" i="11"/>
  <c r="C7705" i="11"/>
  <c r="D7705" i="11"/>
  <c r="E7705" i="11"/>
  <c r="A7706" i="11"/>
  <c r="C7706" i="11"/>
  <c r="D7706" i="11"/>
  <c r="E7706" i="11"/>
  <c r="A7707" i="11"/>
  <c r="C7707" i="11"/>
  <c r="D7707" i="11"/>
  <c r="E7707" i="11"/>
  <c r="A7708" i="11"/>
  <c r="C7708" i="11"/>
  <c r="D7708" i="11"/>
  <c r="E7708" i="11"/>
  <c r="A7709" i="11"/>
  <c r="C7709" i="11"/>
  <c r="D7709" i="11"/>
  <c r="E7709" i="11"/>
  <c r="A7710" i="11"/>
  <c r="C7710" i="11"/>
  <c r="D7710" i="11"/>
  <c r="E7710" i="11"/>
  <c r="A7711" i="11"/>
  <c r="C7711" i="11"/>
  <c r="D7711" i="11"/>
  <c r="E7711" i="11"/>
  <c r="A7712" i="11"/>
  <c r="C7712" i="11"/>
  <c r="D7712" i="11"/>
  <c r="E7712" i="11"/>
  <c r="A7713" i="11"/>
  <c r="C7713" i="11"/>
  <c r="D7713" i="11"/>
  <c r="E7713" i="11"/>
  <c r="A7714" i="11"/>
  <c r="C7714" i="11"/>
  <c r="D7714" i="11"/>
  <c r="E7714" i="11"/>
  <c r="A7715" i="11"/>
  <c r="C7715" i="11"/>
  <c r="D7715" i="11"/>
  <c r="E7715" i="11"/>
  <c r="A7716" i="11"/>
  <c r="C7716" i="11"/>
  <c r="D7716" i="11"/>
  <c r="E7716" i="11"/>
  <c r="A7717" i="11"/>
  <c r="C7717" i="11"/>
  <c r="D7717" i="11"/>
  <c r="E7717" i="11"/>
  <c r="A7718" i="11"/>
  <c r="C7718" i="11"/>
  <c r="D7718" i="11"/>
  <c r="E7718" i="11"/>
  <c r="A7719" i="11"/>
  <c r="C7719" i="11"/>
  <c r="D7719" i="11"/>
  <c r="E7719" i="11"/>
  <c r="A7720" i="11"/>
  <c r="C7720" i="11"/>
  <c r="D7720" i="11"/>
  <c r="E7720" i="11"/>
  <c r="A7721" i="11"/>
  <c r="C7721" i="11"/>
  <c r="D7721" i="11"/>
  <c r="E7721" i="11"/>
  <c r="A7722" i="11"/>
  <c r="C7722" i="11"/>
  <c r="D7722" i="11"/>
  <c r="E7722" i="11"/>
  <c r="A7723" i="11"/>
  <c r="C7723" i="11"/>
  <c r="D7723" i="11"/>
  <c r="E7723" i="11"/>
  <c r="A7724" i="11"/>
  <c r="C7724" i="11"/>
  <c r="D7724" i="11"/>
  <c r="E7724" i="11"/>
  <c r="A7725" i="11"/>
  <c r="C7725" i="11"/>
  <c r="D7725" i="11"/>
  <c r="E7725" i="11"/>
  <c r="A7726" i="11"/>
  <c r="C7726" i="11"/>
  <c r="D7726" i="11"/>
  <c r="E7726" i="11"/>
  <c r="A7727" i="11"/>
  <c r="C7727" i="11"/>
  <c r="D7727" i="11"/>
  <c r="E7727" i="11"/>
  <c r="A7728" i="11"/>
  <c r="C7728" i="11"/>
  <c r="D7728" i="11"/>
  <c r="E7728" i="11"/>
  <c r="A7729" i="11"/>
  <c r="C7729" i="11"/>
  <c r="D7729" i="11"/>
  <c r="E7729" i="11"/>
  <c r="A7730" i="11"/>
  <c r="C7730" i="11"/>
  <c r="D7730" i="11"/>
  <c r="E7730" i="11"/>
  <c r="A7731" i="11"/>
  <c r="C7731" i="11"/>
  <c r="E7731" i="11"/>
  <c r="A7732" i="11"/>
  <c r="B7732" i="11"/>
  <c r="C7732" i="11"/>
  <c r="D7732" i="11"/>
  <c r="E7732" i="11"/>
  <c r="A7733" i="11"/>
  <c r="B7733" i="11"/>
  <c r="C7733" i="11"/>
  <c r="D7733" i="11"/>
  <c r="E7733" i="11"/>
  <c r="A7734" i="11"/>
  <c r="B7734" i="11"/>
  <c r="C7734" i="11"/>
  <c r="D7734" i="11"/>
  <c r="E7734" i="11"/>
  <c r="A7735" i="11"/>
  <c r="B7735" i="11"/>
  <c r="C7735" i="11"/>
  <c r="D7735" i="11"/>
  <c r="E7735" i="11"/>
  <c r="A7736" i="11"/>
  <c r="B7736" i="11"/>
  <c r="C7736" i="11"/>
  <c r="D7736" i="11"/>
  <c r="E7736" i="11"/>
  <c r="A7737" i="11"/>
  <c r="B7737" i="11"/>
  <c r="C7737" i="11"/>
  <c r="D7737" i="11"/>
  <c r="E7737" i="11"/>
  <c r="A7738" i="11"/>
  <c r="B7738" i="11"/>
  <c r="C7738" i="11"/>
  <c r="D7738" i="11"/>
  <c r="E7738" i="11"/>
  <c r="A7739" i="11"/>
  <c r="B7739" i="11"/>
  <c r="C7739" i="11"/>
  <c r="D7739" i="11"/>
  <c r="E7739" i="11"/>
  <c r="A7740" i="11"/>
  <c r="B7740" i="11"/>
  <c r="C7740" i="11"/>
  <c r="D7740" i="11"/>
  <c r="E7740" i="11"/>
  <c r="A7741" i="11"/>
  <c r="B7741" i="11"/>
  <c r="C7741" i="11"/>
  <c r="D7741" i="11"/>
  <c r="E7741" i="11"/>
  <c r="A7742" i="11"/>
  <c r="B7742" i="11"/>
  <c r="C7742" i="11"/>
  <c r="D7742" i="11"/>
  <c r="E7742" i="11"/>
  <c r="A7743" i="11"/>
  <c r="B7743" i="11"/>
  <c r="C7743" i="11"/>
  <c r="D7743" i="11"/>
  <c r="E7743" i="11"/>
  <c r="A7744" i="11"/>
  <c r="B7744" i="11"/>
  <c r="C7744" i="11"/>
  <c r="D7744" i="11"/>
  <c r="E7744" i="11"/>
  <c r="A7745" i="11"/>
  <c r="B7745" i="11"/>
  <c r="C7745" i="11"/>
  <c r="D7745" i="11"/>
  <c r="E7745" i="11"/>
  <c r="A7746" i="11"/>
  <c r="B7746" i="11"/>
  <c r="C7746" i="11"/>
  <c r="D7746" i="11"/>
  <c r="E7746" i="11"/>
  <c r="A7747" i="11"/>
  <c r="B7747" i="11"/>
  <c r="C7747" i="11"/>
  <c r="D7747" i="11"/>
  <c r="E7747" i="11"/>
  <c r="A7748" i="11"/>
  <c r="B7748" i="11"/>
  <c r="C7748" i="11"/>
  <c r="D7748" i="11"/>
  <c r="E7748" i="11"/>
  <c r="A7749" i="11"/>
  <c r="B7749" i="11"/>
  <c r="C7749" i="11"/>
  <c r="D7749" i="11"/>
  <c r="E7749" i="11"/>
  <c r="A7750" i="11"/>
  <c r="B7750" i="11"/>
  <c r="C7750" i="11"/>
  <c r="D7750" i="11"/>
  <c r="E7750" i="11"/>
  <c r="A7751" i="11"/>
  <c r="B7751" i="11"/>
  <c r="C7751" i="11"/>
  <c r="D7751" i="11"/>
  <c r="E7751" i="11"/>
  <c r="A7752" i="11"/>
  <c r="B7752" i="11"/>
  <c r="C7752" i="11"/>
  <c r="D7752" i="11"/>
  <c r="E7752" i="11"/>
  <c r="A7753" i="11"/>
  <c r="B7753" i="11"/>
  <c r="C7753" i="11"/>
  <c r="D7753" i="11"/>
  <c r="E7753" i="11"/>
  <c r="A7754" i="11"/>
  <c r="B7754" i="11"/>
  <c r="C7754" i="11"/>
  <c r="D7754" i="11"/>
  <c r="E7754" i="11"/>
  <c r="A7755" i="11"/>
  <c r="B7755" i="11"/>
  <c r="C7755" i="11"/>
  <c r="D7755" i="11"/>
  <c r="E7755" i="11"/>
  <c r="A7756" i="11"/>
  <c r="B7756" i="11"/>
  <c r="C7756" i="11"/>
  <c r="D7756" i="11"/>
  <c r="E7756" i="11"/>
  <c r="A7757" i="11"/>
  <c r="B7757" i="11"/>
  <c r="C7757" i="11"/>
  <c r="D7757" i="11"/>
  <c r="E7757" i="11"/>
  <c r="A7758" i="11"/>
  <c r="B7758" i="11"/>
  <c r="C7758" i="11"/>
  <c r="D7758" i="11"/>
  <c r="E7758" i="11"/>
  <c r="A7759" i="11"/>
  <c r="B7759" i="11"/>
  <c r="C7759" i="11"/>
  <c r="D7759" i="11"/>
  <c r="E7759" i="11"/>
  <c r="A7760" i="11"/>
  <c r="B7760" i="11"/>
  <c r="C7760" i="11"/>
  <c r="D7760" i="11"/>
  <c r="E7760" i="11"/>
  <c r="A7761" i="11"/>
  <c r="B7761" i="11"/>
  <c r="C7761" i="11"/>
  <c r="D7761" i="11"/>
  <c r="E7761" i="11"/>
  <c r="A7762" i="11"/>
  <c r="B7762" i="11"/>
  <c r="C7762" i="11"/>
  <c r="D7762" i="11"/>
  <c r="E7762" i="11"/>
  <c r="A7763" i="11"/>
  <c r="B7763" i="11"/>
  <c r="C7763" i="11"/>
  <c r="D7763" i="11"/>
  <c r="E7763" i="11"/>
  <c r="A7764" i="11"/>
  <c r="B7764" i="11"/>
  <c r="C7764" i="11"/>
  <c r="D7764" i="11"/>
  <c r="E7764" i="11"/>
  <c r="A7765" i="11"/>
  <c r="B7765" i="11"/>
  <c r="C7765" i="11"/>
  <c r="D7765" i="11"/>
  <c r="E7765" i="11"/>
  <c r="A7766" i="11"/>
  <c r="B7766" i="11"/>
  <c r="C7766" i="11"/>
  <c r="D7766" i="11"/>
  <c r="E7766" i="11"/>
  <c r="A7767" i="11"/>
  <c r="B7767" i="11"/>
  <c r="C7767" i="11"/>
  <c r="D7767" i="11"/>
  <c r="E7767" i="11"/>
  <c r="A7768" i="11"/>
  <c r="B7768" i="11"/>
  <c r="C7768" i="11"/>
  <c r="D7768" i="11"/>
  <c r="E7768" i="11"/>
  <c r="A7769" i="11"/>
  <c r="B7769" i="11"/>
  <c r="C7769" i="11"/>
  <c r="D7769" i="11"/>
  <c r="E7769" i="11"/>
  <c r="A7770" i="11"/>
  <c r="B7770" i="11"/>
  <c r="C7770" i="11"/>
  <c r="D7770" i="11"/>
  <c r="E7770" i="11"/>
  <c r="A7771" i="11"/>
  <c r="B7771" i="11"/>
  <c r="C7771" i="11"/>
  <c r="D7771" i="11"/>
  <c r="E7771" i="11"/>
  <c r="A7772" i="11"/>
  <c r="B7772" i="11"/>
  <c r="C7772" i="11"/>
  <c r="D7772" i="11"/>
  <c r="E7772" i="11"/>
  <c r="A7773" i="11"/>
  <c r="B7773" i="11"/>
  <c r="C7773" i="11"/>
  <c r="D7773" i="11"/>
  <c r="E7773" i="11"/>
  <c r="A7774" i="11"/>
  <c r="B7774" i="11"/>
  <c r="C7774" i="11"/>
  <c r="D7774" i="11"/>
  <c r="E7774" i="11"/>
  <c r="A7775" i="11"/>
  <c r="B7775" i="11"/>
  <c r="C7775" i="11"/>
  <c r="D7775" i="11"/>
  <c r="E7775" i="11"/>
  <c r="A7776" i="11"/>
  <c r="B7776" i="11"/>
  <c r="C7776" i="11"/>
  <c r="D7776" i="11"/>
  <c r="E7776" i="11"/>
  <c r="A7777" i="11"/>
  <c r="B7777" i="11"/>
  <c r="C7777" i="11"/>
  <c r="D7777" i="11"/>
  <c r="E7777" i="11"/>
  <c r="A7778" i="11"/>
  <c r="B7778" i="11"/>
  <c r="C7778" i="11"/>
  <c r="D7778" i="11"/>
  <c r="E7778" i="11"/>
  <c r="A7779" i="11"/>
  <c r="B7779" i="11"/>
  <c r="C7779" i="11"/>
  <c r="D7779" i="11"/>
  <c r="E7779" i="11"/>
  <c r="A7780" i="11"/>
  <c r="B7780" i="11"/>
  <c r="C7780" i="11"/>
  <c r="D7780" i="11"/>
  <c r="E7780" i="11"/>
  <c r="A7781" i="11"/>
  <c r="B7781" i="11"/>
  <c r="C7781" i="11"/>
  <c r="D7781" i="11"/>
  <c r="E7781" i="11"/>
  <c r="A7782" i="11"/>
  <c r="B7782" i="11"/>
  <c r="C7782" i="11"/>
  <c r="D7782" i="11"/>
  <c r="E7782" i="11"/>
  <c r="A7783" i="11"/>
  <c r="B7783" i="11"/>
  <c r="C7783" i="11"/>
  <c r="D7783" i="11"/>
  <c r="E7783" i="11"/>
  <c r="A7784" i="11"/>
  <c r="B7784" i="11"/>
  <c r="C7784" i="11"/>
  <c r="D7784" i="11"/>
  <c r="E7784" i="11"/>
  <c r="A7785" i="11"/>
  <c r="B7785" i="11"/>
  <c r="C7785" i="11"/>
  <c r="D7785" i="11"/>
  <c r="E7785" i="11"/>
  <c r="A7786" i="11"/>
  <c r="B7786" i="11"/>
  <c r="C7786" i="11"/>
  <c r="D7786" i="11"/>
  <c r="E7786" i="11"/>
  <c r="A7787" i="11"/>
  <c r="B7787" i="11"/>
  <c r="C7787" i="11"/>
  <c r="D7787" i="11"/>
  <c r="E7787" i="11"/>
  <c r="A7788" i="11"/>
  <c r="B7788" i="11"/>
  <c r="C7788" i="11"/>
  <c r="D7788" i="11"/>
  <c r="E7788" i="11"/>
  <c r="A7789" i="11"/>
  <c r="B7789" i="11"/>
  <c r="C7789" i="11"/>
  <c r="D7789" i="11"/>
  <c r="E7789" i="11"/>
  <c r="A7790" i="11"/>
  <c r="B7790" i="11"/>
  <c r="C7790" i="11"/>
  <c r="D7790" i="11"/>
  <c r="E7790" i="11"/>
  <c r="A7791" i="11"/>
  <c r="B7791" i="11"/>
  <c r="C7791" i="11"/>
  <c r="D7791" i="11"/>
  <c r="E7791" i="11"/>
  <c r="A7792" i="11"/>
  <c r="B7792" i="11"/>
  <c r="C7792" i="11"/>
  <c r="D7792" i="11"/>
  <c r="E7792" i="11"/>
  <c r="A7793" i="11"/>
  <c r="B7793" i="11"/>
  <c r="C7793" i="11"/>
  <c r="D7793" i="11"/>
  <c r="E7793" i="11"/>
  <c r="A7794" i="11"/>
  <c r="B7794" i="11"/>
  <c r="C7794" i="11"/>
  <c r="D7794" i="11"/>
  <c r="E7794" i="11"/>
  <c r="A7795" i="11"/>
  <c r="B7795" i="11"/>
  <c r="C7795" i="11"/>
  <c r="D7795" i="11"/>
  <c r="E7795" i="11"/>
  <c r="A7796" i="11"/>
  <c r="B7796" i="11"/>
  <c r="C7796" i="11"/>
  <c r="D7796" i="11"/>
  <c r="E7796" i="11"/>
  <c r="A7797" i="11"/>
  <c r="B7797" i="11"/>
  <c r="C7797" i="11"/>
  <c r="D7797" i="11"/>
  <c r="E7797" i="11"/>
  <c r="A7798" i="11"/>
  <c r="B7798" i="11"/>
  <c r="C7798" i="11"/>
  <c r="D7798" i="11"/>
  <c r="E7798" i="11"/>
  <c r="A7799" i="11"/>
  <c r="B7799" i="11"/>
  <c r="C7799" i="11"/>
  <c r="D7799" i="11"/>
  <c r="E7799" i="11"/>
  <c r="A7800" i="11"/>
  <c r="B7800" i="11"/>
  <c r="C7800" i="11"/>
  <c r="D7800" i="11"/>
  <c r="E7800" i="11"/>
  <c r="A7801" i="11"/>
  <c r="B7801" i="11"/>
  <c r="C7801" i="11"/>
  <c r="D7801" i="11"/>
  <c r="E7801" i="11"/>
  <c r="A7802" i="11"/>
  <c r="B7802" i="11"/>
  <c r="C7802" i="11"/>
  <c r="D7802" i="11"/>
  <c r="E7802" i="11"/>
  <c r="A7803" i="11"/>
  <c r="B7803" i="11"/>
  <c r="C7803" i="11"/>
  <c r="D7803" i="11"/>
  <c r="E7803" i="11"/>
  <c r="A7804" i="11"/>
  <c r="B7804" i="11"/>
  <c r="C7804" i="11"/>
  <c r="D7804" i="11"/>
  <c r="E7804" i="11"/>
  <c r="A7805" i="11"/>
  <c r="B7805" i="11"/>
  <c r="C7805" i="11"/>
  <c r="D7805" i="11"/>
  <c r="E7805" i="11"/>
  <c r="A7806" i="11"/>
  <c r="B7806" i="11"/>
  <c r="C7806" i="11"/>
  <c r="D7806" i="11"/>
  <c r="E7806" i="11"/>
  <c r="A7807" i="11"/>
  <c r="B7807" i="11"/>
  <c r="C7807" i="11"/>
  <c r="D7807" i="11"/>
  <c r="E7807" i="11"/>
  <c r="A7808" i="11"/>
  <c r="B7808" i="11"/>
  <c r="C7808" i="11"/>
  <c r="D7808" i="11"/>
  <c r="E7808" i="11"/>
  <c r="A7809" i="11"/>
  <c r="B7809" i="11"/>
  <c r="C7809" i="11"/>
  <c r="D7809" i="11"/>
  <c r="E7809" i="11"/>
  <c r="A7810" i="11"/>
  <c r="B7810" i="11"/>
  <c r="C7810" i="11"/>
  <c r="D7810" i="11"/>
  <c r="E7810" i="11"/>
  <c r="A7811" i="11"/>
  <c r="B7811" i="11"/>
  <c r="C7811" i="11"/>
  <c r="D7811" i="11"/>
  <c r="E7811" i="11"/>
  <c r="A7812" i="11"/>
  <c r="B7812" i="11"/>
  <c r="C7812" i="11"/>
  <c r="D7812" i="11"/>
  <c r="E7812" i="11"/>
  <c r="A7813" i="11"/>
  <c r="B7813" i="11"/>
  <c r="C7813" i="11"/>
  <c r="D7813" i="11"/>
  <c r="E7813" i="11"/>
  <c r="A7814" i="11"/>
  <c r="B7814" i="11"/>
  <c r="C7814" i="11"/>
  <c r="D7814" i="11"/>
  <c r="E7814" i="11"/>
  <c r="A7815" i="11"/>
  <c r="B7815" i="11"/>
  <c r="C7815" i="11"/>
  <c r="D7815" i="11"/>
  <c r="E7815" i="11"/>
  <c r="A7816" i="11"/>
  <c r="B7816" i="11"/>
  <c r="C7816" i="11"/>
  <c r="D7816" i="11"/>
  <c r="E7816" i="11"/>
  <c r="A7817" i="11"/>
  <c r="B7817" i="11"/>
  <c r="C7817" i="11"/>
  <c r="D7817" i="11"/>
  <c r="E7817" i="11"/>
  <c r="A7818" i="11"/>
  <c r="B7818" i="11"/>
  <c r="C7818" i="11"/>
  <c r="D7818" i="11"/>
  <c r="E7818" i="11"/>
  <c r="A7819" i="11"/>
  <c r="B7819" i="11"/>
  <c r="C7819" i="11"/>
  <c r="D7819" i="11"/>
  <c r="E7819" i="11"/>
  <c r="A7820" i="11"/>
  <c r="B7820" i="11"/>
  <c r="C7820" i="11"/>
  <c r="D7820" i="11"/>
  <c r="E7820" i="11"/>
  <c r="A7821" i="11"/>
  <c r="B7821" i="11"/>
  <c r="C7821" i="11"/>
  <c r="D7821" i="11"/>
  <c r="E7821" i="11"/>
  <c r="A7822" i="11"/>
  <c r="B7822" i="11"/>
  <c r="C7822" i="11"/>
  <c r="D7822" i="11"/>
  <c r="E7822" i="11"/>
  <c r="A7823" i="11"/>
  <c r="B7823" i="11"/>
  <c r="C7823" i="11"/>
  <c r="D7823" i="11"/>
  <c r="E7823" i="11"/>
  <c r="A7824" i="11"/>
  <c r="B7824" i="11"/>
  <c r="C7824" i="11"/>
  <c r="D7824" i="11"/>
  <c r="E7824" i="11"/>
  <c r="A7825" i="11"/>
  <c r="B7825" i="11"/>
  <c r="C7825" i="11"/>
  <c r="D7825" i="11"/>
  <c r="E7825" i="11"/>
  <c r="A7826" i="11"/>
  <c r="B7826" i="11"/>
  <c r="C7826" i="11"/>
  <c r="D7826" i="11"/>
  <c r="E7826" i="11"/>
  <c r="A7827" i="11"/>
  <c r="B7827" i="11"/>
  <c r="C7827" i="11"/>
  <c r="D7827" i="11"/>
  <c r="E7827" i="11"/>
  <c r="A7828" i="11"/>
  <c r="B7828" i="11"/>
  <c r="C7828" i="11"/>
  <c r="D7828" i="11"/>
  <c r="E7828" i="11"/>
  <c r="A7829" i="11"/>
  <c r="B7829" i="11"/>
  <c r="C7829" i="11"/>
  <c r="D7829" i="11"/>
  <c r="E7829" i="11"/>
  <c r="A7830" i="11"/>
  <c r="B7830" i="11"/>
  <c r="C7830" i="11"/>
  <c r="D7830" i="11"/>
  <c r="E7830" i="11"/>
  <c r="A7831" i="11"/>
  <c r="B7831" i="11"/>
  <c r="C7831" i="11"/>
  <c r="D7831" i="11"/>
  <c r="E7831" i="11"/>
  <c r="A7832" i="11"/>
  <c r="B7832" i="11"/>
  <c r="C7832" i="11"/>
  <c r="D7832" i="11"/>
  <c r="E7832" i="11"/>
  <c r="A7833" i="11"/>
  <c r="B7833" i="11"/>
  <c r="C7833" i="11"/>
  <c r="D7833" i="11"/>
  <c r="E7833" i="11"/>
  <c r="A7834" i="11"/>
  <c r="B7834" i="11"/>
  <c r="C7834" i="11"/>
  <c r="D7834" i="11"/>
  <c r="E7834" i="11"/>
  <c r="A7835" i="11"/>
  <c r="B7835" i="11"/>
  <c r="C7835" i="11"/>
  <c r="D7835" i="11"/>
  <c r="E7835" i="11"/>
  <c r="A7836" i="11"/>
  <c r="B7836" i="11"/>
  <c r="C7836" i="11"/>
  <c r="D7836" i="11"/>
  <c r="E7836" i="11"/>
  <c r="A7837" i="11"/>
  <c r="B7837" i="11"/>
  <c r="C7837" i="11"/>
  <c r="D7837" i="11"/>
  <c r="E7837" i="11"/>
  <c r="A7838" i="11"/>
  <c r="B7838" i="11"/>
  <c r="C7838" i="11"/>
  <c r="D7838" i="11"/>
  <c r="E7838" i="11"/>
  <c r="A7839" i="11"/>
  <c r="B7839" i="11"/>
  <c r="C7839" i="11"/>
  <c r="D7839" i="11"/>
  <c r="E7839" i="11"/>
  <c r="A7840" i="11"/>
  <c r="B7840" i="11"/>
  <c r="C7840" i="11"/>
  <c r="D7840" i="11"/>
  <c r="E7840" i="11"/>
  <c r="A7841" i="11"/>
  <c r="B7841" i="11"/>
  <c r="C7841" i="11"/>
  <c r="D7841" i="11"/>
  <c r="E7841" i="11"/>
  <c r="A7842" i="11"/>
  <c r="B7842" i="11"/>
  <c r="C7842" i="11"/>
  <c r="D7842" i="11"/>
  <c r="E7842" i="11"/>
  <c r="A7843" i="11"/>
  <c r="B7843" i="11"/>
  <c r="C7843" i="11"/>
  <c r="D7843" i="11"/>
  <c r="E7843" i="11"/>
  <c r="A7844" i="11"/>
  <c r="B7844" i="11"/>
  <c r="C7844" i="11"/>
  <c r="D7844" i="11"/>
  <c r="E7844" i="11"/>
  <c r="A7845" i="11"/>
  <c r="B7845" i="11"/>
  <c r="C7845" i="11"/>
  <c r="D7845" i="11"/>
  <c r="E7845" i="11"/>
  <c r="A7846" i="11"/>
  <c r="B7846" i="11"/>
  <c r="C7846" i="11"/>
  <c r="D7846" i="11"/>
  <c r="E7846" i="11"/>
  <c r="A7847" i="11"/>
  <c r="B7847" i="11"/>
  <c r="C7847" i="11"/>
  <c r="D7847" i="11"/>
  <c r="E7847" i="11"/>
  <c r="A7848" i="11"/>
  <c r="B7848" i="11"/>
  <c r="C7848" i="11"/>
  <c r="D7848" i="11"/>
  <c r="E7848" i="11"/>
  <c r="A7849" i="11"/>
  <c r="B7849" i="11"/>
  <c r="C7849" i="11"/>
  <c r="D7849" i="11"/>
  <c r="E7849" i="11"/>
  <c r="A7850" i="11"/>
  <c r="B7850" i="11"/>
  <c r="C7850" i="11"/>
  <c r="D7850" i="11"/>
  <c r="E7850" i="11"/>
  <c r="A7851" i="11"/>
  <c r="B7851" i="11"/>
  <c r="C7851" i="11"/>
  <c r="D7851" i="11"/>
  <c r="E7851" i="11"/>
  <c r="A7852" i="11"/>
  <c r="B7852" i="11"/>
  <c r="C7852" i="11"/>
  <c r="D7852" i="11"/>
  <c r="E7852" i="11"/>
  <c r="A7853" i="11"/>
  <c r="B7853" i="11"/>
  <c r="C7853" i="11"/>
  <c r="D7853" i="11"/>
  <c r="E7853" i="11"/>
  <c r="A7854" i="11"/>
  <c r="B7854" i="11"/>
  <c r="C7854" i="11"/>
  <c r="D7854" i="11"/>
  <c r="E7854" i="11"/>
  <c r="A7855" i="11"/>
  <c r="B7855" i="11"/>
  <c r="C7855" i="11"/>
  <c r="D7855" i="11"/>
  <c r="E7855" i="11"/>
  <c r="A7856" i="11"/>
  <c r="B7856" i="11"/>
  <c r="C7856" i="11"/>
  <c r="D7856" i="11"/>
  <c r="E7856" i="11"/>
  <c r="A7857" i="11"/>
  <c r="B7857" i="11"/>
  <c r="C7857" i="11"/>
  <c r="D7857" i="11"/>
  <c r="E7857" i="11"/>
  <c r="A7858" i="11"/>
  <c r="B7858" i="11"/>
  <c r="C7858" i="11"/>
  <c r="D7858" i="11"/>
  <c r="E7858" i="11"/>
  <c r="A7859" i="11"/>
  <c r="B7859" i="11"/>
  <c r="C7859" i="11"/>
  <c r="D7859" i="11"/>
  <c r="E7859" i="11"/>
  <c r="A7860" i="11"/>
  <c r="B7860" i="11"/>
  <c r="C7860" i="11"/>
  <c r="D7860" i="11"/>
  <c r="E7860" i="11"/>
  <c r="A7861" i="11"/>
  <c r="B7861" i="11"/>
  <c r="C7861" i="11"/>
  <c r="D7861" i="11"/>
  <c r="E7861" i="11"/>
  <c r="A7862" i="11"/>
  <c r="B7862" i="11"/>
  <c r="C7862" i="11"/>
  <c r="D7862" i="11"/>
  <c r="E7862" i="11"/>
  <c r="A7863" i="11"/>
  <c r="B7863" i="11"/>
  <c r="C7863" i="11"/>
  <c r="D7863" i="11"/>
  <c r="E7863" i="11"/>
  <c r="A7864" i="11"/>
  <c r="B7864" i="11"/>
  <c r="C7864" i="11"/>
  <c r="D7864" i="11"/>
  <c r="E7864" i="11"/>
  <c r="A7865" i="11"/>
  <c r="B7865" i="11"/>
  <c r="C7865" i="11"/>
  <c r="D7865" i="11"/>
  <c r="E7865" i="11"/>
  <c r="A7866" i="11"/>
  <c r="B7866" i="11"/>
  <c r="C7866" i="11"/>
  <c r="D7866" i="11"/>
  <c r="E7866" i="11"/>
  <c r="A7867" i="11"/>
  <c r="B7867" i="11"/>
  <c r="C7867" i="11"/>
  <c r="D7867" i="11"/>
  <c r="E7867" i="11"/>
  <c r="A7868" i="11"/>
  <c r="B7868" i="11"/>
  <c r="C7868" i="11"/>
  <c r="D7868" i="11"/>
  <c r="E7868" i="11"/>
  <c r="A7869" i="11"/>
  <c r="B7869" i="11"/>
  <c r="C7869" i="11"/>
  <c r="D7869" i="11"/>
  <c r="E7869" i="11"/>
  <c r="A7870" i="11"/>
  <c r="B7870" i="11"/>
  <c r="C7870" i="11"/>
  <c r="D7870" i="11"/>
  <c r="E7870" i="11"/>
  <c r="A7871" i="11"/>
  <c r="B7871" i="11"/>
  <c r="C7871" i="11"/>
  <c r="D7871" i="11"/>
  <c r="E7871" i="11"/>
  <c r="A7872" i="11"/>
  <c r="B7872" i="11"/>
  <c r="C7872" i="11"/>
  <c r="D7872" i="11"/>
  <c r="E7872" i="11"/>
  <c r="A7873" i="11"/>
  <c r="B7873" i="11"/>
  <c r="C7873" i="11"/>
  <c r="D7873" i="11"/>
  <c r="E7873" i="11"/>
  <c r="A7874" i="11"/>
  <c r="B7874" i="11"/>
  <c r="C7874" i="11"/>
  <c r="D7874" i="11"/>
  <c r="E7874" i="11"/>
  <c r="A7875" i="11"/>
  <c r="B7875" i="11"/>
  <c r="C7875" i="11"/>
  <c r="D7875" i="11"/>
  <c r="E7875" i="11"/>
  <c r="A7876" i="11"/>
  <c r="B7876" i="11"/>
  <c r="C7876" i="11"/>
  <c r="D7876" i="11"/>
  <c r="E7876" i="11"/>
  <c r="A7877" i="11"/>
  <c r="B7877" i="11"/>
  <c r="C7877" i="11"/>
  <c r="D7877" i="11"/>
  <c r="E7877" i="11"/>
  <c r="A7878" i="11"/>
  <c r="B7878" i="11"/>
  <c r="C7878" i="11"/>
  <c r="D7878" i="11"/>
  <c r="E7878" i="11"/>
  <c r="A7879" i="11"/>
  <c r="B7879" i="11"/>
  <c r="C7879" i="11"/>
  <c r="D7879" i="11"/>
  <c r="E7879" i="11"/>
  <c r="A7880" i="11"/>
  <c r="B7880" i="11"/>
  <c r="C7880" i="11"/>
  <c r="D7880" i="11"/>
  <c r="E7880" i="11"/>
  <c r="A7881" i="11"/>
  <c r="B7881" i="11"/>
  <c r="C7881" i="11"/>
  <c r="D7881" i="11"/>
  <c r="E7881" i="11"/>
  <c r="A7882" i="11"/>
  <c r="B7882" i="11"/>
  <c r="C7882" i="11"/>
  <c r="D7882" i="11"/>
  <c r="E7882" i="11"/>
  <c r="A7883" i="11"/>
  <c r="B7883" i="11"/>
  <c r="C7883" i="11"/>
  <c r="D7883" i="11"/>
  <c r="E7883" i="11"/>
  <c r="A7884" i="11"/>
  <c r="B7884" i="11"/>
  <c r="C7884" i="11"/>
  <c r="D7884" i="11"/>
  <c r="E7884" i="11"/>
  <c r="A7885" i="11"/>
  <c r="B7885" i="11"/>
  <c r="C7885" i="11"/>
  <c r="D7885" i="11"/>
  <c r="E7885" i="11"/>
  <c r="A7886" i="11"/>
  <c r="B7886" i="11"/>
  <c r="C7886" i="11"/>
  <c r="D7886" i="11"/>
  <c r="E7886" i="11"/>
  <c r="A7887" i="11"/>
  <c r="B7887" i="11"/>
  <c r="C7887" i="11"/>
  <c r="D7887" i="11"/>
  <c r="E7887" i="11"/>
  <c r="A7888" i="11"/>
  <c r="B7888" i="11"/>
  <c r="C7888" i="11"/>
  <c r="D7888" i="11"/>
  <c r="E7888" i="11"/>
  <c r="A7889" i="11"/>
  <c r="B7889" i="11"/>
  <c r="C7889" i="11"/>
  <c r="D7889" i="11"/>
  <c r="E7889" i="11"/>
  <c r="A7890" i="11"/>
  <c r="B7890" i="11"/>
  <c r="C7890" i="11"/>
  <c r="D7890" i="11"/>
  <c r="E7890" i="11"/>
  <c r="A7891" i="11"/>
  <c r="B7891" i="11"/>
  <c r="C7891" i="11"/>
  <c r="D7891" i="11"/>
  <c r="E7891" i="11"/>
  <c r="A7892" i="11"/>
  <c r="B7892" i="11"/>
  <c r="C7892" i="11"/>
  <c r="D7892" i="11"/>
  <c r="E7892" i="11"/>
  <c r="A7893" i="11"/>
  <c r="B7893" i="11"/>
  <c r="C7893" i="11"/>
  <c r="D7893" i="11"/>
  <c r="E7893" i="11"/>
  <c r="A7894" i="11"/>
  <c r="B7894" i="11"/>
  <c r="C7894" i="11"/>
  <c r="D7894" i="11"/>
  <c r="E7894" i="11"/>
  <c r="A7895" i="11"/>
  <c r="B7895" i="11"/>
  <c r="C7895" i="11"/>
  <c r="D7895" i="11"/>
  <c r="E7895" i="11"/>
  <c r="A7896" i="11"/>
  <c r="B7896" i="11"/>
  <c r="C7896" i="11"/>
  <c r="D7896" i="11"/>
  <c r="E7896" i="11"/>
  <c r="A7897" i="11"/>
  <c r="B7897" i="11"/>
  <c r="C7897" i="11"/>
  <c r="D7897" i="11"/>
  <c r="E7897" i="11"/>
  <c r="A7898" i="11"/>
  <c r="B7898" i="11"/>
  <c r="C7898" i="11"/>
  <c r="D7898" i="11"/>
  <c r="E7898" i="11"/>
  <c r="A7899" i="11"/>
  <c r="B7899" i="11"/>
  <c r="C7899" i="11"/>
  <c r="D7899" i="11"/>
  <c r="E7899" i="11"/>
  <c r="A7900" i="11"/>
  <c r="B7900" i="11"/>
  <c r="C7900" i="11"/>
  <c r="D7900" i="11"/>
  <c r="E7900" i="11"/>
  <c r="A7901" i="11"/>
  <c r="B7901" i="11"/>
  <c r="C7901" i="11"/>
  <c r="D7901" i="11"/>
  <c r="E7901" i="11"/>
  <c r="A7902" i="11"/>
  <c r="B7902" i="11"/>
  <c r="C7902" i="11"/>
  <c r="D7902" i="11"/>
  <c r="E7902" i="11"/>
  <c r="A7903" i="11"/>
  <c r="B7903" i="11"/>
  <c r="C7903" i="11"/>
  <c r="D7903" i="11"/>
  <c r="E7903" i="11"/>
  <c r="A7904" i="11"/>
  <c r="B7904" i="11"/>
  <c r="C7904" i="11"/>
  <c r="D7904" i="11"/>
  <c r="E7904" i="11"/>
  <c r="A7905" i="11"/>
  <c r="B7905" i="11"/>
  <c r="C7905" i="11"/>
  <c r="D7905" i="11"/>
  <c r="E7905" i="11"/>
  <c r="A7906" i="11"/>
  <c r="B7906" i="11"/>
  <c r="C7906" i="11"/>
  <c r="D7906" i="11"/>
  <c r="E7906" i="11"/>
  <c r="A7907" i="11"/>
  <c r="B7907" i="11"/>
  <c r="C7907" i="11"/>
  <c r="D7907" i="11"/>
  <c r="E7907" i="11"/>
  <c r="A7908" i="11"/>
  <c r="B7908" i="11"/>
  <c r="C7908" i="11"/>
  <c r="D7908" i="11"/>
  <c r="E7908" i="11"/>
  <c r="A7909" i="11"/>
  <c r="B7909" i="11"/>
  <c r="C7909" i="11"/>
  <c r="D7909" i="11"/>
  <c r="E7909" i="11"/>
  <c r="A7910" i="11"/>
  <c r="B7910" i="11"/>
  <c r="C7910" i="11"/>
  <c r="D7910" i="11"/>
  <c r="E7910" i="11"/>
  <c r="A7911" i="11"/>
  <c r="B7911" i="11"/>
  <c r="C7911" i="11"/>
  <c r="D7911" i="11"/>
  <c r="E7911" i="11"/>
  <c r="A7912" i="11"/>
  <c r="B7912" i="11"/>
  <c r="C7912" i="11"/>
  <c r="D7912" i="11"/>
  <c r="E7912" i="11"/>
  <c r="A7913" i="11"/>
  <c r="B7913" i="11"/>
  <c r="C7913" i="11"/>
  <c r="D7913" i="11"/>
  <c r="E7913" i="11"/>
  <c r="A7914" i="11"/>
  <c r="B7914" i="11"/>
  <c r="C7914" i="11"/>
  <c r="D7914" i="11"/>
  <c r="E7914" i="11"/>
  <c r="A7915" i="11"/>
  <c r="B7915" i="11"/>
  <c r="C7915" i="11"/>
  <c r="D7915" i="11"/>
  <c r="E7915" i="11"/>
  <c r="A7916" i="11"/>
  <c r="B7916" i="11"/>
  <c r="C7916" i="11"/>
  <c r="D7916" i="11"/>
  <c r="E7916" i="11"/>
  <c r="A7917" i="11"/>
  <c r="B7917" i="11"/>
  <c r="C7917" i="11"/>
  <c r="D7917" i="11"/>
  <c r="E7917" i="11"/>
  <c r="A7918" i="11"/>
  <c r="B7918" i="11"/>
  <c r="C7918" i="11"/>
  <c r="D7918" i="11"/>
  <c r="E7918" i="11"/>
  <c r="A7919" i="11"/>
  <c r="B7919" i="11"/>
  <c r="C7919" i="11"/>
  <c r="D7919" i="11"/>
  <c r="E7919" i="11"/>
  <c r="A7920" i="11"/>
  <c r="B7920" i="11"/>
  <c r="C7920" i="11"/>
  <c r="D7920" i="11"/>
  <c r="E7920" i="11"/>
  <c r="A7921" i="11"/>
  <c r="B7921" i="11"/>
  <c r="C7921" i="11"/>
  <c r="D7921" i="11"/>
  <c r="E7921" i="11"/>
  <c r="A7922" i="11"/>
  <c r="B7922" i="11"/>
  <c r="C7922" i="11"/>
  <c r="D7922" i="11"/>
  <c r="E7922" i="11"/>
  <c r="A7923" i="11"/>
  <c r="B7923" i="11"/>
  <c r="C7923" i="11"/>
  <c r="D7923" i="11"/>
  <c r="E7923" i="11"/>
  <c r="A7924" i="11"/>
  <c r="B7924" i="11"/>
  <c r="C7924" i="11"/>
  <c r="D7924" i="11"/>
  <c r="E7924" i="11"/>
  <c r="A7925" i="11"/>
  <c r="B7925" i="11"/>
  <c r="C7925" i="11"/>
  <c r="D7925" i="11"/>
  <c r="E7925" i="11"/>
  <c r="A7926" i="11"/>
  <c r="B7926" i="11"/>
  <c r="C7926" i="11"/>
  <c r="D7926" i="11"/>
  <c r="E7926" i="11"/>
  <c r="A7927" i="11"/>
  <c r="B7927" i="11"/>
  <c r="C7927" i="11"/>
  <c r="D7927" i="11"/>
  <c r="E7927" i="11"/>
  <c r="A7928" i="11"/>
  <c r="B7928" i="11"/>
  <c r="C7928" i="11"/>
  <c r="D7928" i="11"/>
  <c r="E7928" i="11"/>
  <c r="A7929" i="11"/>
  <c r="B7929" i="11"/>
  <c r="C7929" i="11"/>
  <c r="D7929" i="11"/>
  <c r="E7929" i="11"/>
  <c r="A7930" i="11"/>
  <c r="B7930" i="11"/>
  <c r="C7930" i="11"/>
  <c r="D7930" i="11"/>
  <c r="E7930" i="11"/>
  <c r="A7931" i="11"/>
  <c r="B7931" i="11"/>
  <c r="C7931" i="11"/>
  <c r="D7931" i="11"/>
  <c r="E7931" i="11"/>
  <c r="A7932" i="11"/>
  <c r="B7932" i="11"/>
  <c r="C7932" i="11"/>
  <c r="D7932" i="11"/>
  <c r="E7932" i="11"/>
  <c r="A7933" i="11"/>
  <c r="B7933" i="11"/>
  <c r="C7933" i="11"/>
  <c r="D7933" i="11"/>
  <c r="E7933" i="11"/>
  <c r="A7934" i="11"/>
  <c r="B7934" i="11"/>
  <c r="C7934" i="11"/>
  <c r="D7934" i="11"/>
  <c r="E7934" i="11"/>
  <c r="A7935" i="11"/>
  <c r="B7935" i="11"/>
  <c r="C7935" i="11"/>
  <c r="D7935" i="11"/>
  <c r="E7935" i="11"/>
  <c r="A7936" i="11"/>
  <c r="B7936" i="11"/>
  <c r="C7936" i="11"/>
  <c r="D7936" i="11"/>
  <c r="E7936" i="11"/>
  <c r="A7937" i="11"/>
  <c r="B7937" i="11"/>
  <c r="C7937" i="11"/>
  <c r="D7937" i="11"/>
  <c r="E7937" i="11"/>
  <c r="A7938" i="11"/>
  <c r="B7938" i="11"/>
  <c r="C7938" i="11"/>
  <c r="D7938" i="11"/>
  <c r="E7938" i="11"/>
  <c r="A7939" i="11"/>
  <c r="B7939" i="11"/>
  <c r="C7939" i="11"/>
  <c r="D7939" i="11"/>
  <c r="E7939" i="11"/>
  <c r="A7940" i="11"/>
  <c r="B7940" i="11"/>
  <c r="C7940" i="11"/>
  <c r="D7940" i="11"/>
  <c r="E7940" i="11"/>
  <c r="A7941" i="11"/>
  <c r="B7941" i="11"/>
  <c r="C7941" i="11"/>
  <c r="D7941" i="11"/>
  <c r="E7941" i="11"/>
  <c r="A7942" i="11"/>
  <c r="B7942" i="11"/>
  <c r="C7942" i="11"/>
  <c r="D7942" i="11"/>
  <c r="E7942" i="11"/>
  <c r="A7943" i="11"/>
  <c r="B7943" i="11"/>
  <c r="C7943" i="11"/>
  <c r="D7943" i="11"/>
  <c r="E7943" i="11"/>
  <c r="A7944" i="11"/>
  <c r="B7944" i="11"/>
  <c r="C7944" i="11"/>
  <c r="D7944" i="11"/>
  <c r="E7944" i="11"/>
  <c r="A7945" i="11"/>
  <c r="B7945" i="11"/>
  <c r="C7945" i="11"/>
  <c r="D7945" i="11"/>
  <c r="E7945" i="11"/>
  <c r="A7946" i="11"/>
  <c r="B7946" i="11"/>
  <c r="C7946" i="11"/>
  <c r="D7946" i="11"/>
  <c r="E7946" i="11"/>
  <c r="A7947" i="11"/>
  <c r="B7947" i="11"/>
  <c r="C7947" i="11"/>
  <c r="D7947" i="11"/>
  <c r="E7947" i="11"/>
  <c r="A7948" i="11"/>
  <c r="B7948" i="11"/>
  <c r="C7948" i="11"/>
  <c r="D7948" i="11"/>
  <c r="E7948" i="11"/>
  <c r="A7949" i="11"/>
  <c r="B7949" i="11"/>
  <c r="C7949" i="11"/>
  <c r="D7949" i="11"/>
  <c r="E7949" i="11"/>
  <c r="A7950" i="11"/>
  <c r="B7950" i="11"/>
  <c r="C7950" i="11"/>
  <c r="D7950" i="11"/>
  <c r="E7950" i="11"/>
  <c r="A7951" i="11"/>
  <c r="B7951" i="11"/>
  <c r="C7951" i="11"/>
  <c r="D7951" i="11"/>
  <c r="E7951" i="11"/>
  <c r="A7952" i="11"/>
  <c r="B7952" i="11"/>
  <c r="C7952" i="11"/>
  <c r="D7952" i="11"/>
  <c r="E7952" i="11"/>
  <c r="A7953" i="11"/>
  <c r="B7953" i="11"/>
  <c r="C7953" i="11"/>
  <c r="D7953" i="11"/>
  <c r="E7953" i="11"/>
  <c r="A7954" i="11"/>
  <c r="B7954" i="11"/>
  <c r="C7954" i="11"/>
  <c r="D7954" i="11"/>
  <c r="E7954" i="11"/>
  <c r="A7955" i="11"/>
  <c r="B7955" i="11"/>
  <c r="C7955" i="11"/>
  <c r="D7955" i="11"/>
  <c r="E7955" i="11"/>
  <c r="A7956" i="11"/>
  <c r="B7956" i="11"/>
  <c r="C7956" i="11"/>
  <c r="D7956" i="11"/>
  <c r="E7956" i="11"/>
  <c r="A7957" i="11"/>
  <c r="B7957" i="11"/>
  <c r="C7957" i="11"/>
  <c r="D7957" i="11"/>
  <c r="E7957" i="11"/>
  <c r="A7958" i="11"/>
  <c r="B7958" i="11"/>
  <c r="C7958" i="11"/>
  <c r="D7958" i="11"/>
  <c r="E7958" i="11"/>
  <c r="A7959" i="11"/>
  <c r="B7959" i="11"/>
  <c r="C7959" i="11"/>
  <c r="D7959" i="11"/>
  <c r="E7959" i="11"/>
  <c r="A7960" i="11"/>
  <c r="B7960" i="11"/>
  <c r="C7960" i="11"/>
  <c r="D7960" i="11"/>
  <c r="E7960" i="11"/>
  <c r="A7961" i="11"/>
  <c r="B7961" i="11"/>
  <c r="C7961" i="11"/>
  <c r="D7961" i="11"/>
  <c r="E7961" i="11"/>
  <c r="A7962" i="11"/>
  <c r="B7962" i="11"/>
  <c r="C7962" i="11"/>
  <c r="D7962" i="11"/>
  <c r="E7962" i="11"/>
  <c r="A7963" i="11"/>
  <c r="B7963" i="11"/>
  <c r="C7963" i="11"/>
  <c r="D7963" i="11"/>
  <c r="E7963" i="11"/>
  <c r="A7964" i="11"/>
  <c r="B7964" i="11"/>
  <c r="C7964" i="11"/>
  <c r="D7964" i="11"/>
  <c r="E7964" i="11"/>
  <c r="A7965" i="11"/>
  <c r="B7965" i="11"/>
  <c r="C7965" i="11"/>
  <c r="D7965" i="11"/>
  <c r="E7965" i="11"/>
  <c r="A7966" i="11"/>
  <c r="B7966" i="11"/>
  <c r="C7966" i="11"/>
  <c r="D7966" i="11"/>
  <c r="E7966" i="11"/>
  <c r="A7967" i="11"/>
  <c r="B7967" i="11"/>
  <c r="C7967" i="11"/>
  <c r="D7967" i="11"/>
  <c r="E7967" i="11"/>
  <c r="A7968" i="11"/>
  <c r="B7968" i="11"/>
  <c r="C7968" i="11"/>
  <c r="D7968" i="11"/>
  <c r="E7968" i="11"/>
  <c r="A7969" i="11"/>
  <c r="B7969" i="11"/>
  <c r="C7969" i="11"/>
  <c r="D7969" i="11"/>
  <c r="E7969" i="11"/>
  <c r="A7970" i="11"/>
  <c r="B7970" i="11"/>
  <c r="C7970" i="11"/>
  <c r="D7970" i="11"/>
  <c r="E7970" i="11"/>
  <c r="A7971" i="11"/>
  <c r="B7971" i="11"/>
  <c r="C7971" i="11"/>
  <c r="D7971" i="11"/>
  <c r="E7971" i="11"/>
  <c r="A7972" i="11"/>
  <c r="B7972" i="11"/>
  <c r="C7972" i="11"/>
  <c r="D7972" i="11"/>
  <c r="E7972" i="11"/>
  <c r="A7973" i="11"/>
  <c r="B7973" i="11"/>
  <c r="C7973" i="11"/>
  <c r="D7973" i="11"/>
  <c r="E7973" i="11"/>
  <c r="A7974" i="11"/>
  <c r="B7974" i="11"/>
  <c r="C7974" i="11"/>
  <c r="D7974" i="11"/>
  <c r="E7974" i="11"/>
  <c r="A7975" i="11"/>
  <c r="B7975" i="11"/>
  <c r="C7975" i="11"/>
  <c r="D7975" i="11"/>
  <c r="E7975" i="11"/>
  <c r="A7976" i="11"/>
  <c r="B7976" i="11"/>
  <c r="C7976" i="11"/>
  <c r="D7976" i="11"/>
  <c r="E7976" i="11"/>
  <c r="A7977" i="11"/>
  <c r="B7977" i="11"/>
  <c r="C7977" i="11"/>
  <c r="D7977" i="11"/>
  <c r="E7977" i="11"/>
  <c r="A7978" i="11"/>
  <c r="B7978" i="11"/>
  <c r="C7978" i="11"/>
  <c r="D7978" i="11"/>
  <c r="E7978" i="11"/>
  <c r="A7979" i="11"/>
  <c r="B7979" i="11"/>
  <c r="C7979" i="11"/>
  <c r="D7979" i="11"/>
  <c r="E7979" i="11"/>
  <c r="A7980" i="11"/>
  <c r="B7980" i="11"/>
  <c r="C7980" i="11"/>
  <c r="D7980" i="11"/>
  <c r="E7980" i="11"/>
  <c r="A7981" i="11"/>
  <c r="B7981" i="11"/>
  <c r="C7981" i="11"/>
  <c r="D7981" i="11"/>
  <c r="E7981" i="11"/>
  <c r="A7982" i="11"/>
  <c r="B7982" i="11"/>
  <c r="C7982" i="11"/>
  <c r="D7982" i="11"/>
  <c r="E7982" i="11"/>
  <c r="A7983" i="11"/>
  <c r="B7983" i="11"/>
  <c r="C7983" i="11"/>
  <c r="D7983" i="11"/>
  <c r="E7983" i="11"/>
  <c r="A7984" i="11"/>
  <c r="B7984" i="11"/>
  <c r="C7984" i="11"/>
  <c r="D7984" i="11"/>
  <c r="E7984" i="11"/>
  <c r="A7985" i="11"/>
  <c r="B7985" i="11"/>
  <c r="C7985" i="11"/>
  <c r="D7985" i="11"/>
  <c r="E7985" i="11"/>
  <c r="A7986" i="11"/>
  <c r="B7986" i="11"/>
  <c r="C7986" i="11"/>
  <c r="D7986" i="11"/>
  <c r="E7986" i="11"/>
  <c r="A7987" i="11"/>
  <c r="B7987" i="11"/>
  <c r="C7987" i="11"/>
  <c r="D7987" i="11"/>
  <c r="E7987" i="11"/>
  <c r="A7988" i="11"/>
  <c r="B7988" i="11"/>
  <c r="C7988" i="11"/>
  <c r="D7988" i="11"/>
  <c r="E7988" i="11"/>
  <c r="A7989" i="11"/>
  <c r="B7989" i="11"/>
  <c r="C7989" i="11"/>
  <c r="D7989" i="11"/>
  <c r="E7989" i="11"/>
  <c r="A7990" i="11"/>
  <c r="B7990" i="11"/>
  <c r="C7990" i="11"/>
  <c r="D7990" i="11"/>
  <c r="E7990" i="11"/>
  <c r="A7991" i="11"/>
  <c r="B7991" i="11"/>
  <c r="C7991" i="11"/>
  <c r="D7991" i="11"/>
  <c r="E7991" i="11"/>
  <c r="A7992" i="11"/>
  <c r="B7992" i="11"/>
  <c r="C7992" i="11"/>
  <c r="D7992" i="11"/>
  <c r="E7992" i="11"/>
  <c r="A7993" i="11"/>
  <c r="B7993" i="11"/>
  <c r="C7993" i="11"/>
  <c r="D7993" i="11"/>
  <c r="E7993" i="11"/>
  <c r="A7994" i="11"/>
  <c r="B7994" i="11"/>
  <c r="C7994" i="11"/>
  <c r="D7994" i="11"/>
  <c r="E7994" i="11"/>
  <c r="A7995" i="11"/>
  <c r="B7995" i="11"/>
  <c r="C7995" i="11"/>
  <c r="D7995" i="11"/>
  <c r="E7995" i="11"/>
  <c r="A7996" i="11"/>
  <c r="B7996" i="11"/>
  <c r="C7996" i="11"/>
  <c r="D7996" i="11"/>
  <c r="E7996" i="11"/>
  <c r="A7997" i="11"/>
  <c r="B7997" i="11"/>
  <c r="C7997" i="11"/>
  <c r="D7997" i="11"/>
  <c r="E7997" i="11"/>
  <c r="A7998" i="11"/>
  <c r="B7998" i="11"/>
  <c r="C7998" i="11"/>
  <c r="D7998" i="11"/>
  <c r="E7998" i="11"/>
  <c r="A7999" i="11"/>
  <c r="B7999" i="11"/>
  <c r="C7999" i="11"/>
  <c r="D7999" i="11"/>
  <c r="E7999" i="11"/>
  <c r="A8000" i="11"/>
  <c r="B8000" i="11"/>
  <c r="C8000" i="11"/>
  <c r="D8000" i="11"/>
  <c r="E8000" i="11"/>
  <c r="A8001" i="11"/>
  <c r="B8001" i="11"/>
  <c r="C8001" i="11"/>
  <c r="D8001" i="11"/>
  <c r="E8001" i="11"/>
  <c r="A8002" i="11"/>
  <c r="B8002" i="11"/>
  <c r="C8002" i="11"/>
  <c r="D8002" i="11"/>
  <c r="E8002" i="11"/>
  <c r="A8003" i="11"/>
  <c r="B8003" i="11"/>
  <c r="C8003" i="11"/>
  <c r="D8003" i="11"/>
  <c r="E8003" i="11"/>
  <c r="A8004" i="11"/>
  <c r="B8004" i="11"/>
  <c r="C8004" i="11"/>
  <c r="D8004" i="11"/>
  <c r="E8004" i="11"/>
  <c r="A8005" i="11"/>
  <c r="B8005" i="11"/>
  <c r="C8005" i="11"/>
  <c r="D8005" i="11"/>
  <c r="E8005" i="11"/>
  <c r="A8006" i="11"/>
  <c r="B8006" i="11"/>
  <c r="C8006" i="11"/>
  <c r="D8006" i="11"/>
  <c r="E8006" i="11"/>
  <c r="A8007" i="11"/>
  <c r="B8007" i="11"/>
  <c r="C8007" i="11"/>
  <c r="D8007" i="11"/>
  <c r="E8007" i="11"/>
  <c r="A8008" i="11"/>
  <c r="B8008" i="11"/>
  <c r="C8008" i="11"/>
  <c r="D8008" i="11"/>
  <c r="E8008" i="11"/>
  <c r="A8009" i="11"/>
  <c r="B8009" i="11"/>
  <c r="C8009" i="11"/>
  <c r="D8009" i="11"/>
  <c r="E8009" i="11"/>
  <c r="A8010" i="11"/>
  <c r="B8010" i="11"/>
  <c r="C8010" i="11"/>
  <c r="D8010" i="11"/>
  <c r="E8010" i="11"/>
  <c r="A8011" i="11"/>
  <c r="B8011" i="11"/>
  <c r="C8011" i="11"/>
  <c r="D8011" i="11"/>
  <c r="E8011" i="11"/>
  <c r="A8012" i="11"/>
  <c r="B8012" i="11"/>
  <c r="C8012" i="11"/>
  <c r="D8012" i="11"/>
  <c r="E8012" i="11"/>
  <c r="A8013" i="11"/>
  <c r="B8013" i="11"/>
  <c r="C8013" i="11"/>
  <c r="D8013" i="11"/>
  <c r="E8013" i="11"/>
  <c r="A8014" i="11"/>
  <c r="B8014" i="11"/>
  <c r="C8014" i="11"/>
  <c r="D8014" i="11"/>
  <c r="E8014" i="11"/>
  <c r="A8015" i="11"/>
  <c r="B8015" i="11"/>
  <c r="C8015" i="11"/>
  <c r="D8015" i="11"/>
  <c r="E8015" i="11"/>
  <c r="A8016" i="11"/>
  <c r="B8016" i="11"/>
  <c r="C8016" i="11"/>
  <c r="D8016" i="11"/>
  <c r="E8016" i="11"/>
  <c r="A8017" i="11"/>
  <c r="B8017" i="11"/>
  <c r="C8017" i="11"/>
  <c r="D8017" i="11"/>
  <c r="E8017" i="11"/>
  <c r="A8018" i="11"/>
  <c r="B8018" i="11"/>
  <c r="C8018" i="11"/>
  <c r="D8018" i="11"/>
  <c r="E8018" i="11"/>
  <c r="A8019" i="11"/>
  <c r="B8019" i="11"/>
  <c r="C8019" i="11"/>
  <c r="D8019" i="11"/>
  <c r="E8019" i="11"/>
  <c r="A8020" i="11"/>
  <c r="B8020" i="11"/>
  <c r="C8020" i="11"/>
  <c r="D8020" i="11"/>
  <c r="E8020" i="11"/>
  <c r="A8021" i="11"/>
  <c r="B8021" i="11"/>
  <c r="C8021" i="11"/>
  <c r="D8021" i="11"/>
  <c r="E8021" i="11"/>
  <c r="A8022" i="11"/>
  <c r="B8022" i="11"/>
  <c r="C8022" i="11"/>
  <c r="D8022" i="11"/>
  <c r="E8022" i="11"/>
  <c r="A8023" i="11"/>
  <c r="B8023" i="11"/>
  <c r="C8023" i="11"/>
  <c r="D8023" i="11"/>
  <c r="E8023" i="11"/>
  <c r="A8024" i="11"/>
  <c r="B8024" i="11"/>
  <c r="C8024" i="11"/>
  <c r="D8024" i="11"/>
  <c r="E8024" i="11"/>
  <c r="A8025" i="11"/>
  <c r="B8025" i="11"/>
  <c r="C8025" i="11"/>
  <c r="D8025" i="11"/>
  <c r="E8025" i="11"/>
  <c r="A8026" i="11"/>
  <c r="B8026" i="11"/>
  <c r="C8026" i="11"/>
  <c r="D8026" i="11"/>
  <c r="E8026" i="11"/>
  <c r="A8027" i="11"/>
  <c r="B8027" i="11"/>
  <c r="C8027" i="11"/>
  <c r="D8027" i="11"/>
  <c r="E8027" i="11"/>
  <c r="A8028" i="11"/>
  <c r="B8028" i="11"/>
  <c r="C8028" i="11"/>
  <c r="D8028" i="11"/>
  <c r="E8028" i="11"/>
  <c r="A8029" i="11"/>
  <c r="B8029" i="11"/>
  <c r="C8029" i="11"/>
  <c r="D8029" i="11"/>
  <c r="E8029" i="11"/>
  <c r="A8030" i="11"/>
  <c r="B8030" i="11"/>
  <c r="C8030" i="11"/>
  <c r="D8030" i="11"/>
  <c r="E8030" i="11"/>
  <c r="A8031" i="11"/>
  <c r="B8031" i="11"/>
  <c r="C8031" i="11"/>
  <c r="D8031" i="11"/>
  <c r="E8031" i="11"/>
  <c r="A8032" i="11"/>
  <c r="B8032" i="11"/>
  <c r="C8032" i="11"/>
  <c r="D8032" i="11"/>
  <c r="E8032" i="11"/>
  <c r="A8033" i="11"/>
  <c r="B8033" i="11"/>
  <c r="C8033" i="11"/>
  <c r="D8033" i="11"/>
  <c r="E8033" i="11"/>
  <c r="A8034" i="11"/>
  <c r="B8034" i="11"/>
  <c r="C8034" i="11"/>
  <c r="D8034" i="11"/>
  <c r="E8034" i="11"/>
  <c r="A8035" i="11"/>
  <c r="B8035" i="11"/>
  <c r="C8035" i="11"/>
  <c r="D8035" i="11"/>
  <c r="E8035" i="11"/>
  <c r="A8036" i="11"/>
  <c r="B8036" i="11"/>
  <c r="C8036" i="11"/>
  <c r="D8036" i="11"/>
  <c r="E8036" i="11"/>
  <c r="A8037" i="11"/>
  <c r="B8037" i="11"/>
  <c r="C8037" i="11"/>
  <c r="D8037" i="11"/>
  <c r="E8037" i="11"/>
  <c r="A8038" i="11"/>
  <c r="B8038" i="11"/>
  <c r="C8038" i="11"/>
  <c r="D8038" i="11"/>
  <c r="E8038" i="11"/>
  <c r="A8039" i="11"/>
  <c r="B8039" i="11"/>
  <c r="C8039" i="11"/>
  <c r="D8039" i="11"/>
  <c r="E8039" i="11"/>
  <c r="A8040" i="11"/>
  <c r="B8040" i="11"/>
  <c r="C8040" i="11"/>
  <c r="D8040" i="11"/>
  <c r="E8040" i="11"/>
  <c r="A8041" i="11"/>
  <c r="B8041" i="11"/>
  <c r="C8041" i="11"/>
  <c r="D8041" i="11"/>
  <c r="E8041" i="11"/>
  <c r="A8042" i="11"/>
  <c r="B8042" i="11"/>
  <c r="C8042" i="11"/>
  <c r="D8042" i="11"/>
  <c r="E8042" i="11"/>
  <c r="A8043" i="11"/>
  <c r="B8043" i="11"/>
  <c r="C8043" i="11"/>
  <c r="D8043" i="11"/>
  <c r="E8043" i="11"/>
  <c r="A8044" i="11"/>
  <c r="B8044" i="11"/>
  <c r="C8044" i="11"/>
  <c r="D8044" i="11"/>
  <c r="E8044" i="11"/>
  <c r="A8045" i="11"/>
  <c r="B8045" i="11"/>
  <c r="C8045" i="11"/>
  <c r="D8045" i="11"/>
  <c r="E8045" i="11"/>
  <c r="A8046" i="11"/>
  <c r="B8046" i="11"/>
  <c r="C8046" i="11"/>
  <c r="D8046" i="11"/>
  <c r="E8046" i="11"/>
  <c r="A8047" i="11"/>
  <c r="B8047" i="11"/>
  <c r="C8047" i="11"/>
  <c r="D8047" i="11"/>
  <c r="E8047" i="11"/>
  <c r="A8048" i="11"/>
  <c r="B8048" i="11"/>
  <c r="C8048" i="11"/>
  <c r="D8048" i="11"/>
  <c r="E8048" i="11"/>
  <c r="A8049" i="11"/>
  <c r="B8049" i="11"/>
  <c r="C8049" i="11"/>
  <c r="D8049" i="11"/>
  <c r="E8049" i="11"/>
  <c r="A8050" i="11"/>
  <c r="B8050" i="11"/>
  <c r="C8050" i="11"/>
  <c r="D8050" i="11"/>
  <c r="E8050" i="11"/>
  <c r="A8051" i="11"/>
  <c r="B8051" i="11"/>
  <c r="C8051" i="11"/>
  <c r="D8051" i="11"/>
  <c r="E8051" i="11"/>
  <c r="A8052" i="11"/>
  <c r="B8052" i="11"/>
  <c r="C8052" i="11"/>
  <c r="D8052" i="11"/>
  <c r="E8052" i="11"/>
  <c r="A8053" i="11"/>
  <c r="B8053" i="11"/>
  <c r="C8053" i="11"/>
  <c r="D8053" i="11"/>
  <c r="E8053" i="11"/>
  <c r="A8054" i="11"/>
  <c r="B8054" i="11"/>
  <c r="C8054" i="11"/>
  <c r="D8054" i="11"/>
  <c r="E8054" i="11"/>
  <c r="A8055" i="11"/>
  <c r="B8055" i="11"/>
  <c r="C8055" i="11"/>
  <c r="D8055" i="11"/>
  <c r="E8055" i="11"/>
  <c r="A8056" i="11"/>
  <c r="B8056" i="11"/>
  <c r="C8056" i="11"/>
  <c r="D8056" i="11"/>
  <c r="E8056" i="11"/>
  <c r="A8057" i="11"/>
  <c r="B8057" i="11"/>
  <c r="C8057" i="11"/>
  <c r="D8057" i="11"/>
  <c r="E8057" i="11"/>
  <c r="A8058" i="11"/>
  <c r="B8058" i="11"/>
  <c r="C8058" i="11"/>
  <c r="D8058" i="11"/>
  <c r="E8058" i="11"/>
  <c r="A8059" i="11"/>
  <c r="B8059" i="11"/>
  <c r="C8059" i="11"/>
  <c r="D8059" i="11"/>
  <c r="E8059" i="11"/>
  <c r="A8060" i="11"/>
  <c r="B8060" i="11"/>
  <c r="C8060" i="11"/>
  <c r="D8060" i="11"/>
  <c r="E8060" i="11"/>
  <c r="A8061" i="11"/>
  <c r="B8061" i="11"/>
  <c r="C8061" i="11"/>
  <c r="D8061" i="11"/>
  <c r="E8061" i="11"/>
  <c r="A8062" i="11"/>
  <c r="B8062" i="11"/>
  <c r="C8062" i="11"/>
  <c r="D8062" i="11"/>
  <c r="E8062" i="11"/>
  <c r="A8063" i="11"/>
  <c r="B8063" i="11"/>
  <c r="C8063" i="11"/>
  <c r="D8063" i="11"/>
  <c r="E8063" i="11"/>
  <c r="A8064" i="11"/>
  <c r="B8064" i="11"/>
  <c r="C8064" i="11"/>
  <c r="D8064" i="11"/>
  <c r="E8064" i="11"/>
  <c r="A8065" i="11"/>
  <c r="B8065" i="11"/>
  <c r="C8065" i="11"/>
  <c r="D8065" i="11"/>
  <c r="E8065" i="11"/>
  <c r="A8066" i="11"/>
  <c r="B8066" i="11"/>
  <c r="C8066" i="11"/>
  <c r="D8066" i="11"/>
  <c r="E8066" i="11"/>
  <c r="A8067" i="11"/>
  <c r="B8067" i="11"/>
  <c r="C8067" i="11"/>
  <c r="D8067" i="11"/>
  <c r="E8067" i="11"/>
  <c r="A8068" i="11"/>
  <c r="B8068" i="11"/>
  <c r="C8068" i="11"/>
  <c r="D8068" i="11"/>
  <c r="E8068" i="11"/>
  <c r="A8069" i="11"/>
  <c r="B8069" i="11"/>
  <c r="C8069" i="11"/>
  <c r="D8069" i="11"/>
  <c r="E8069" i="11"/>
  <c r="A8070" i="11"/>
  <c r="B8070" i="11"/>
  <c r="C8070" i="11"/>
  <c r="D8070" i="11"/>
  <c r="E8070" i="11"/>
  <c r="A8071" i="11"/>
  <c r="B8071" i="11"/>
  <c r="C8071" i="11"/>
  <c r="D8071" i="11"/>
  <c r="E8071" i="11"/>
  <c r="A8072" i="11"/>
  <c r="B8072" i="11"/>
  <c r="C8072" i="11"/>
  <c r="D8072" i="11"/>
  <c r="E8072" i="11"/>
  <c r="A8073" i="11"/>
  <c r="B8073" i="11"/>
  <c r="C8073" i="11"/>
  <c r="D8073" i="11"/>
  <c r="E8073" i="11"/>
  <c r="A8074" i="11"/>
  <c r="B8074" i="11"/>
  <c r="C8074" i="11"/>
  <c r="D8074" i="11"/>
  <c r="E8074" i="11"/>
  <c r="A8075" i="11"/>
  <c r="B8075" i="11"/>
  <c r="C8075" i="11"/>
  <c r="D8075" i="11"/>
  <c r="E8075" i="11"/>
  <c r="A8076" i="11"/>
  <c r="B8076" i="11"/>
  <c r="C8076" i="11"/>
  <c r="D8076" i="11"/>
  <c r="E8076" i="11"/>
  <c r="A8077" i="11"/>
  <c r="B8077" i="11"/>
  <c r="C8077" i="11"/>
  <c r="D8077" i="11"/>
  <c r="E8077" i="11"/>
  <c r="A8078" i="11"/>
  <c r="B8078" i="11"/>
  <c r="C8078" i="11"/>
  <c r="D8078" i="11"/>
  <c r="E8078" i="11"/>
  <c r="A8079" i="11"/>
  <c r="B8079" i="11"/>
  <c r="C8079" i="11"/>
  <c r="D8079" i="11"/>
  <c r="E8079" i="11"/>
  <c r="A8080" i="11"/>
  <c r="B8080" i="11"/>
  <c r="C8080" i="11"/>
  <c r="D8080" i="11"/>
  <c r="E8080" i="11"/>
  <c r="A8081" i="11"/>
  <c r="B8081" i="11"/>
  <c r="C8081" i="11"/>
  <c r="D8081" i="11"/>
  <c r="E8081" i="11"/>
  <c r="A8082" i="11"/>
  <c r="B8082" i="11"/>
  <c r="C8082" i="11"/>
  <c r="D8082" i="11"/>
  <c r="E8082" i="11"/>
  <c r="A8083" i="11"/>
  <c r="B8083" i="11"/>
  <c r="C8083" i="11"/>
  <c r="D8083" i="11"/>
  <c r="E8083" i="11"/>
  <c r="A8084" i="11"/>
  <c r="B8084" i="11"/>
  <c r="C8084" i="11"/>
  <c r="D8084" i="11"/>
  <c r="E8084" i="11"/>
  <c r="A8085" i="11"/>
  <c r="B8085" i="11"/>
  <c r="C8085" i="11"/>
  <c r="D8085" i="11"/>
  <c r="E8085" i="11"/>
  <c r="A8086" i="11"/>
  <c r="B8086" i="11"/>
  <c r="C8086" i="11"/>
  <c r="D8086" i="11"/>
  <c r="E8086" i="11"/>
  <c r="A8087" i="11"/>
  <c r="B8087" i="11"/>
  <c r="C8087" i="11"/>
  <c r="D8087" i="11"/>
  <c r="E8087" i="11"/>
  <c r="A8088" i="11"/>
  <c r="B8088" i="11"/>
  <c r="C8088" i="11"/>
  <c r="D8088" i="11"/>
  <c r="E8088" i="11"/>
  <c r="A8089" i="11"/>
  <c r="B8089" i="11"/>
  <c r="C8089" i="11"/>
  <c r="D8089" i="11"/>
  <c r="E8089" i="11"/>
  <c r="A8090" i="11"/>
  <c r="B8090" i="11"/>
  <c r="C8090" i="11"/>
  <c r="D8090" i="11"/>
  <c r="E8090" i="11"/>
  <c r="A8091" i="11"/>
  <c r="B8091" i="11"/>
  <c r="C8091" i="11"/>
  <c r="D8091" i="11"/>
  <c r="E8091" i="11"/>
  <c r="A8092" i="11"/>
  <c r="B8092" i="11"/>
  <c r="C8092" i="11"/>
  <c r="D8092" i="11"/>
  <c r="E8092" i="11"/>
  <c r="A8093" i="11"/>
  <c r="B8093" i="11"/>
  <c r="C8093" i="11"/>
  <c r="D8093" i="11"/>
  <c r="E8093" i="11"/>
  <c r="A8094" i="11"/>
  <c r="B8094" i="11"/>
  <c r="C8094" i="11"/>
  <c r="D8094" i="11"/>
  <c r="E8094" i="11"/>
  <c r="A8095" i="11"/>
  <c r="B8095" i="11"/>
  <c r="C8095" i="11"/>
  <c r="D8095" i="11"/>
  <c r="E8095" i="11"/>
  <c r="A8096" i="11"/>
  <c r="B8096" i="11"/>
  <c r="C8096" i="11"/>
  <c r="D8096" i="11"/>
  <c r="E8096" i="11"/>
  <c r="A8097" i="11"/>
  <c r="B8097" i="11"/>
  <c r="C8097" i="11"/>
  <c r="D8097" i="11"/>
  <c r="E8097" i="11"/>
  <c r="A8098" i="11"/>
  <c r="B8098" i="11"/>
  <c r="C8098" i="11"/>
  <c r="D8098" i="11"/>
  <c r="E8098" i="11"/>
  <c r="A8099" i="11"/>
  <c r="B8099" i="11"/>
  <c r="C8099" i="11"/>
  <c r="D8099" i="11"/>
  <c r="E8099" i="11"/>
  <c r="A8100" i="11"/>
  <c r="B8100" i="11"/>
  <c r="C8100" i="11"/>
  <c r="D8100" i="11"/>
  <c r="E8100" i="11"/>
  <c r="A8101" i="11"/>
  <c r="B8101" i="11"/>
  <c r="C8101" i="11"/>
  <c r="D8101" i="11"/>
  <c r="E8101" i="11"/>
  <c r="A8102" i="11"/>
  <c r="B8102" i="11"/>
  <c r="C8102" i="11"/>
  <c r="D8102" i="11"/>
  <c r="E8102" i="11"/>
  <c r="A8103" i="11"/>
  <c r="B8103" i="11"/>
  <c r="C8103" i="11"/>
  <c r="D8103" i="11"/>
  <c r="E8103" i="11"/>
  <c r="A8104" i="11"/>
  <c r="B8104" i="11"/>
  <c r="C8104" i="11"/>
  <c r="D8104" i="11"/>
  <c r="E8104" i="11"/>
  <c r="A8105" i="11"/>
  <c r="B8105" i="11"/>
  <c r="C8105" i="11"/>
  <c r="D8105" i="11"/>
  <c r="E8105" i="11"/>
  <c r="A8106" i="11"/>
  <c r="B8106" i="11"/>
  <c r="C8106" i="11"/>
  <c r="D8106" i="11"/>
  <c r="E8106" i="11"/>
  <c r="A8107" i="11"/>
  <c r="B8107" i="11"/>
  <c r="C8107" i="11"/>
  <c r="D8107" i="11"/>
  <c r="E8107" i="11"/>
  <c r="A8108" i="11"/>
  <c r="B8108" i="11"/>
  <c r="C8108" i="11"/>
  <c r="D8108" i="11"/>
  <c r="E8108" i="11"/>
  <c r="A8109" i="11"/>
  <c r="B8109" i="11"/>
  <c r="C8109" i="11"/>
  <c r="D8109" i="11"/>
  <c r="E8109" i="11"/>
  <c r="A8110" i="11"/>
  <c r="B8110" i="11"/>
  <c r="C8110" i="11"/>
  <c r="D8110" i="11"/>
  <c r="E8110" i="11"/>
  <c r="A8111" i="11"/>
  <c r="B8111" i="11"/>
  <c r="C8111" i="11"/>
  <c r="D8111" i="11"/>
  <c r="E8111" i="11"/>
  <c r="A8112" i="11"/>
  <c r="B8112" i="11"/>
  <c r="C8112" i="11"/>
  <c r="D8112" i="11"/>
  <c r="E8112" i="11"/>
  <c r="A8113" i="11"/>
  <c r="B8113" i="11"/>
  <c r="C8113" i="11"/>
  <c r="D8113" i="11"/>
  <c r="E8113" i="11"/>
  <c r="A8114" i="11"/>
  <c r="B8114" i="11"/>
  <c r="C8114" i="11"/>
  <c r="D8114" i="11"/>
  <c r="E8114" i="11"/>
  <c r="A8115" i="11"/>
  <c r="B8115" i="11"/>
  <c r="C8115" i="11"/>
  <c r="D8115" i="11"/>
  <c r="E8115" i="11"/>
  <c r="A8116" i="11"/>
  <c r="B8116" i="11"/>
  <c r="C8116" i="11"/>
  <c r="D8116" i="11"/>
  <c r="E8116" i="11"/>
  <c r="A8117" i="11"/>
  <c r="B8117" i="11"/>
  <c r="C8117" i="11"/>
  <c r="D8117" i="11"/>
  <c r="E8117" i="11"/>
  <c r="A8118" i="11"/>
  <c r="B8118" i="11"/>
  <c r="C8118" i="11"/>
  <c r="D8118" i="11"/>
  <c r="E8118" i="11"/>
  <c r="A8119" i="11"/>
  <c r="B8119" i="11"/>
  <c r="C8119" i="11"/>
  <c r="D8119" i="11"/>
  <c r="E8119" i="11"/>
  <c r="A8120" i="11"/>
  <c r="B8120" i="11"/>
  <c r="C8120" i="11"/>
  <c r="D8120" i="11"/>
  <c r="E8120" i="11"/>
  <c r="A8121" i="11"/>
  <c r="B8121" i="11"/>
  <c r="C8121" i="11"/>
  <c r="D8121" i="11"/>
  <c r="E8121" i="11"/>
  <c r="A8122" i="11"/>
  <c r="B8122" i="11"/>
  <c r="C8122" i="11"/>
  <c r="D8122" i="11"/>
  <c r="E8122" i="11"/>
  <c r="A8123" i="11"/>
  <c r="B8123" i="11"/>
  <c r="C8123" i="11"/>
  <c r="D8123" i="11"/>
  <c r="E8123" i="11"/>
  <c r="A8124" i="11"/>
  <c r="B8124" i="11"/>
  <c r="C8124" i="11"/>
  <c r="D8124" i="11"/>
  <c r="E8124" i="11"/>
  <c r="A8125" i="11"/>
  <c r="B8125" i="11"/>
  <c r="C8125" i="11"/>
  <c r="D8125" i="11"/>
  <c r="E8125" i="11"/>
  <c r="A8126" i="11"/>
  <c r="B8126" i="11"/>
  <c r="C8126" i="11"/>
  <c r="D8126" i="11"/>
  <c r="E8126" i="11"/>
  <c r="A8127" i="11"/>
  <c r="B8127" i="11"/>
  <c r="C8127" i="11"/>
  <c r="D8127" i="11"/>
  <c r="E8127" i="11"/>
  <c r="A8128" i="11"/>
  <c r="B8128" i="11"/>
  <c r="C8128" i="11"/>
  <c r="D8128" i="11"/>
  <c r="E8128" i="11"/>
  <c r="A8129" i="11"/>
  <c r="B8129" i="11"/>
  <c r="C8129" i="11"/>
  <c r="D8129" i="11"/>
  <c r="E8129" i="11"/>
  <c r="A8130" i="11"/>
  <c r="B8130" i="11"/>
  <c r="C8130" i="11"/>
  <c r="D8130" i="11"/>
  <c r="E8130" i="11"/>
  <c r="A8131" i="11"/>
  <c r="B8131" i="11"/>
  <c r="C8131" i="11"/>
  <c r="D8131" i="11"/>
  <c r="E8131" i="11"/>
  <c r="A8132" i="11"/>
  <c r="B8132" i="11"/>
  <c r="C8132" i="11"/>
  <c r="D8132" i="11"/>
  <c r="E8132" i="11"/>
  <c r="A8133" i="11"/>
  <c r="B8133" i="11"/>
  <c r="C8133" i="11"/>
  <c r="D8133" i="11"/>
  <c r="E8133" i="11"/>
  <c r="A8134" i="11"/>
  <c r="B8134" i="11"/>
  <c r="C8134" i="11"/>
  <c r="D8134" i="11"/>
  <c r="E8134" i="11"/>
  <c r="A8135" i="11"/>
  <c r="B8135" i="11"/>
  <c r="C8135" i="11"/>
  <c r="D8135" i="11"/>
  <c r="E8135" i="11"/>
  <c r="A8136" i="11"/>
  <c r="B8136" i="11"/>
  <c r="C8136" i="11"/>
  <c r="D8136" i="11"/>
  <c r="E8136" i="11"/>
  <c r="A8137" i="11"/>
  <c r="B8137" i="11"/>
  <c r="C8137" i="11"/>
  <c r="D8137" i="11"/>
  <c r="E8137" i="11"/>
  <c r="A8138" i="11"/>
  <c r="B8138" i="11"/>
  <c r="C8138" i="11"/>
  <c r="D8138" i="11"/>
  <c r="E8138" i="11"/>
  <c r="A8139" i="11"/>
  <c r="B8139" i="11"/>
  <c r="C8139" i="11"/>
  <c r="D8139" i="11"/>
  <c r="E8139" i="11"/>
  <c r="A8140" i="11"/>
  <c r="B8140" i="11"/>
  <c r="C8140" i="11"/>
  <c r="D8140" i="11"/>
  <c r="E8140" i="11"/>
  <c r="A8141" i="11"/>
  <c r="B8141" i="11"/>
  <c r="C8141" i="11"/>
  <c r="D8141" i="11"/>
  <c r="E8141" i="11"/>
  <c r="A8142" i="11"/>
  <c r="B8142" i="11"/>
  <c r="C8142" i="11"/>
  <c r="D8142" i="11"/>
  <c r="E8142" i="11"/>
  <c r="A8143" i="11"/>
  <c r="B8143" i="11"/>
  <c r="C8143" i="11"/>
  <c r="D8143" i="11"/>
  <c r="E8143" i="11"/>
  <c r="A8144" i="11"/>
  <c r="B8144" i="11"/>
  <c r="C8144" i="11"/>
  <c r="D8144" i="11"/>
  <c r="E8144" i="11"/>
  <c r="A8145" i="11"/>
  <c r="B8145" i="11"/>
  <c r="C8145" i="11"/>
  <c r="D8145" i="11"/>
  <c r="E8145" i="11"/>
  <c r="A8146" i="11"/>
  <c r="B8146" i="11"/>
  <c r="C8146" i="11"/>
  <c r="D8146" i="11"/>
  <c r="E8146" i="11"/>
  <c r="A8147" i="11"/>
  <c r="B8147" i="11"/>
  <c r="C8147" i="11"/>
  <c r="D8147" i="11"/>
  <c r="E8147" i="11"/>
  <c r="A8148" i="11"/>
  <c r="B8148" i="11"/>
  <c r="C8148" i="11"/>
  <c r="D8148" i="11"/>
  <c r="E8148" i="11"/>
  <c r="A8149" i="11"/>
  <c r="B8149" i="11"/>
  <c r="C8149" i="11"/>
  <c r="D8149" i="11"/>
  <c r="E8149" i="11"/>
  <c r="A8150" i="11"/>
  <c r="B8150" i="11"/>
  <c r="C8150" i="11"/>
  <c r="D8150" i="11"/>
  <c r="E8150" i="11"/>
  <c r="A8151" i="11"/>
  <c r="B8151" i="11"/>
  <c r="C8151" i="11"/>
  <c r="D8151" i="11"/>
  <c r="E8151" i="11"/>
  <c r="A8152" i="11"/>
  <c r="B8152" i="11"/>
  <c r="C8152" i="11"/>
  <c r="D8152" i="11"/>
  <c r="E8152" i="11"/>
  <c r="A8153" i="11"/>
  <c r="B8153" i="11"/>
  <c r="C8153" i="11"/>
  <c r="D8153" i="11"/>
  <c r="E8153" i="11"/>
  <c r="A8154" i="11"/>
  <c r="B8154" i="11"/>
  <c r="C8154" i="11"/>
  <c r="D8154" i="11"/>
  <c r="E8154" i="11"/>
  <c r="A8155" i="11"/>
  <c r="B8155" i="11"/>
  <c r="C8155" i="11"/>
  <c r="D8155" i="11"/>
  <c r="E8155" i="11"/>
  <c r="A8156" i="11"/>
  <c r="B8156" i="11"/>
  <c r="C8156" i="11"/>
  <c r="D8156" i="11"/>
  <c r="E8156" i="11"/>
  <c r="A8157" i="11"/>
  <c r="B8157" i="11"/>
  <c r="C8157" i="11"/>
  <c r="D8157" i="11"/>
  <c r="E8157" i="11"/>
  <c r="A8158" i="11"/>
  <c r="B8158" i="11"/>
  <c r="C8158" i="11"/>
  <c r="D8158" i="11"/>
  <c r="E8158" i="11"/>
  <c r="A8159" i="11"/>
  <c r="B8159" i="11"/>
  <c r="C8159" i="11"/>
  <c r="D8159" i="11"/>
  <c r="E8159" i="11"/>
  <c r="A8160" i="11"/>
  <c r="B8160" i="11"/>
  <c r="C8160" i="11"/>
  <c r="D8160" i="11"/>
  <c r="E8160" i="11"/>
  <c r="A8161" i="11"/>
  <c r="B8161" i="11"/>
  <c r="C8161" i="11"/>
  <c r="D8161" i="11"/>
  <c r="E8161" i="11"/>
  <c r="A8162" i="11"/>
  <c r="B8162" i="11"/>
  <c r="C8162" i="11"/>
  <c r="D8162" i="11"/>
  <c r="E8162" i="11"/>
  <c r="A8163" i="11"/>
  <c r="B8163" i="11"/>
  <c r="C8163" i="11"/>
  <c r="D8163" i="11"/>
  <c r="E8163" i="11"/>
  <c r="A8164" i="11"/>
  <c r="B8164" i="11"/>
  <c r="C8164" i="11"/>
  <c r="D8164" i="11"/>
  <c r="E8164" i="11"/>
  <c r="A8165" i="11"/>
  <c r="B8165" i="11"/>
  <c r="C8165" i="11"/>
  <c r="D8165" i="11"/>
  <c r="E8165" i="11"/>
  <c r="A8166" i="11"/>
  <c r="B8166" i="11"/>
  <c r="C8166" i="11"/>
  <c r="D8166" i="11"/>
  <c r="E8166" i="11"/>
  <c r="A8167" i="11"/>
  <c r="B8167" i="11"/>
  <c r="C8167" i="11"/>
  <c r="D8167" i="11"/>
  <c r="E8167" i="11"/>
  <c r="A8168" i="11"/>
  <c r="B8168" i="11"/>
  <c r="C8168" i="11"/>
  <c r="D8168" i="11"/>
  <c r="E8168" i="11"/>
  <c r="A8169" i="11"/>
  <c r="B8169" i="11"/>
  <c r="C8169" i="11"/>
  <c r="D8169" i="11"/>
  <c r="E8169" i="11"/>
  <c r="A8170" i="11"/>
  <c r="B8170" i="11"/>
  <c r="C8170" i="11"/>
  <c r="D8170" i="11"/>
  <c r="E8170" i="11"/>
  <c r="A8171" i="11"/>
  <c r="B8171" i="11"/>
  <c r="C8171" i="11"/>
  <c r="D8171" i="11"/>
  <c r="E8171" i="11"/>
  <c r="A8172" i="11"/>
  <c r="B8172" i="11"/>
  <c r="C8172" i="11"/>
  <c r="D8172" i="11"/>
  <c r="E8172" i="11"/>
  <c r="A8173" i="11"/>
  <c r="B8173" i="11"/>
  <c r="C8173" i="11"/>
  <c r="D8173" i="11"/>
  <c r="E8173" i="11"/>
  <c r="A8174" i="11"/>
  <c r="B8174" i="11"/>
  <c r="C8174" i="11"/>
  <c r="D8174" i="11"/>
  <c r="E8174" i="11"/>
  <c r="A8175" i="11"/>
  <c r="B8175" i="11"/>
  <c r="C8175" i="11"/>
  <c r="D8175" i="11"/>
  <c r="E8175" i="11"/>
  <c r="A8176" i="11"/>
  <c r="B8176" i="11"/>
  <c r="C8176" i="11"/>
  <c r="D8176" i="11"/>
  <c r="E8176" i="11"/>
  <c r="A8177" i="11"/>
  <c r="B8177" i="11"/>
  <c r="C8177" i="11"/>
  <c r="D8177" i="11"/>
  <c r="E8177" i="11"/>
  <c r="A8178" i="11"/>
  <c r="B8178" i="11"/>
  <c r="C8178" i="11"/>
  <c r="D8178" i="11"/>
  <c r="E8178" i="11"/>
  <c r="A8179" i="11"/>
  <c r="B8179" i="11"/>
  <c r="C8179" i="11"/>
  <c r="D8179" i="11"/>
  <c r="E8179" i="11"/>
  <c r="A8180" i="11"/>
  <c r="B8180" i="11"/>
  <c r="C8180" i="11"/>
  <c r="D8180" i="11"/>
  <c r="E8180" i="11"/>
  <c r="A8181" i="11"/>
  <c r="B8181" i="11"/>
  <c r="C8181" i="11"/>
  <c r="D8181" i="11"/>
  <c r="E8181" i="11"/>
  <c r="A8182" i="11"/>
  <c r="B8182" i="11"/>
  <c r="C8182" i="11"/>
  <c r="D8182" i="11"/>
  <c r="E8182" i="11"/>
  <c r="A8183" i="11"/>
  <c r="B8183" i="11"/>
  <c r="C8183" i="11"/>
  <c r="D8183" i="11"/>
  <c r="E8183" i="11"/>
  <c r="A8184" i="11"/>
  <c r="B8184" i="11"/>
  <c r="C8184" i="11"/>
  <c r="D8184" i="11"/>
  <c r="E8184" i="11"/>
  <c r="A8185" i="11"/>
  <c r="B8185" i="11"/>
  <c r="C8185" i="11"/>
  <c r="D8185" i="11"/>
  <c r="E8185" i="11"/>
  <c r="A8186" i="11"/>
  <c r="B8186" i="11"/>
  <c r="C8186" i="11"/>
  <c r="D8186" i="11"/>
  <c r="E8186" i="11"/>
  <c r="A8187" i="11"/>
  <c r="B8187" i="11"/>
  <c r="C8187" i="11"/>
  <c r="D8187" i="11"/>
  <c r="E8187" i="11"/>
  <c r="A8188" i="11"/>
  <c r="B8188" i="11"/>
  <c r="C8188" i="11"/>
  <c r="D8188" i="11"/>
  <c r="E8188" i="11"/>
  <c r="A8189" i="11"/>
  <c r="B8189" i="11"/>
  <c r="C8189" i="11"/>
  <c r="D8189" i="11"/>
  <c r="E8189" i="11"/>
  <c r="A8190" i="11"/>
  <c r="B8190" i="11"/>
  <c r="C8190" i="11"/>
  <c r="D8190" i="11"/>
  <c r="E8190" i="11"/>
  <c r="A8191" i="11"/>
  <c r="B8191" i="11"/>
  <c r="C8191" i="11"/>
  <c r="D8191" i="11"/>
  <c r="E8191" i="11"/>
  <c r="A8192" i="11"/>
  <c r="B8192" i="11"/>
  <c r="C8192" i="11"/>
  <c r="D8192" i="11"/>
  <c r="E8192" i="11"/>
  <c r="A8193" i="11"/>
  <c r="B8193" i="11"/>
  <c r="C8193" i="11"/>
  <c r="D8193" i="11"/>
  <c r="E8193" i="11"/>
  <c r="A8194" i="11"/>
  <c r="B8194" i="11"/>
  <c r="C8194" i="11"/>
  <c r="D8194" i="11"/>
  <c r="E8194" i="11"/>
  <c r="A8195" i="11"/>
  <c r="B8195" i="11"/>
  <c r="C8195" i="11"/>
  <c r="D8195" i="11"/>
  <c r="E8195" i="11"/>
  <c r="A8196" i="11"/>
  <c r="B8196" i="11"/>
  <c r="C8196" i="11"/>
  <c r="D8196" i="11"/>
  <c r="E8196" i="11"/>
  <c r="A8197" i="11"/>
  <c r="B8197" i="11"/>
  <c r="C8197" i="11"/>
  <c r="D8197" i="11"/>
  <c r="E8197" i="11"/>
  <c r="A8198" i="11"/>
  <c r="B8198" i="11"/>
  <c r="C8198" i="11"/>
  <c r="D8198" i="11"/>
  <c r="E8198" i="11"/>
  <c r="A8199" i="11"/>
  <c r="B8199" i="11"/>
  <c r="C8199" i="11"/>
  <c r="D8199" i="11"/>
  <c r="E8199" i="11"/>
  <c r="A8200" i="11"/>
  <c r="B8200" i="11"/>
  <c r="C8200" i="11"/>
  <c r="D8200" i="11"/>
  <c r="E8200" i="11"/>
  <c r="A8201" i="11"/>
  <c r="B8201" i="11"/>
  <c r="C8201" i="11"/>
  <c r="D8201" i="11"/>
  <c r="E8201" i="11"/>
  <c r="A8202" i="11"/>
  <c r="B8202" i="11"/>
  <c r="C8202" i="11"/>
  <c r="D8202" i="11"/>
  <c r="E8202" i="11"/>
  <c r="A8203" i="11"/>
  <c r="B8203" i="11"/>
  <c r="C8203" i="11"/>
  <c r="D8203" i="11"/>
  <c r="E8203" i="11"/>
  <c r="A8204" i="11"/>
  <c r="B8204" i="11"/>
  <c r="C8204" i="11"/>
  <c r="D8204" i="11"/>
  <c r="E8204" i="11"/>
  <c r="A8205" i="11"/>
  <c r="B8205" i="11"/>
  <c r="C8205" i="11"/>
  <c r="D8205" i="11"/>
  <c r="E8205" i="11"/>
  <c r="A8206" i="11"/>
  <c r="B8206" i="11"/>
  <c r="C8206" i="11"/>
  <c r="D8206" i="11"/>
  <c r="E8206" i="11"/>
  <c r="A8207" i="11"/>
  <c r="B8207" i="11"/>
  <c r="C8207" i="11"/>
  <c r="D8207" i="11"/>
  <c r="E8207" i="11"/>
  <c r="A8208" i="11"/>
  <c r="B8208" i="11"/>
  <c r="C8208" i="11"/>
  <c r="D8208" i="11"/>
  <c r="E8208" i="11"/>
  <c r="A8209" i="11"/>
  <c r="B8209" i="11"/>
  <c r="C8209" i="11"/>
  <c r="D8209" i="11"/>
  <c r="E8209" i="11"/>
  <c r="A8210" i="11"/>
  <c r="B8210" i="11"/>
  <c r="C8210" i="11"/>
  <c r="D8210" i="11"/>
  <c r="E8210" i="11"/>
  <c r="A8211" i="11"/>
  <c r="B8211" i="11"/>
  <c r="C8211" i="11"/>
  <c r="D8211" i="11"/>
  <c r="E8211" i="11"/>
  <c r="A8212" i="11"/>
  <c r="B8212" i="11"/>
  <c r="C8212" i="11"/>
  <c r="D8212" i="11"/>
  <c r="E8212" i="11"/>
  <c r="A8213" i="11"/>
  <c r="B8213" i="11"/>
  <c r="C8213" i="11"/>
  <c r="D8213" i="11"/>
  <c r="E8213" i="11"/>
  <c r="A8214" i="11"/>
  <c r="B8214" i="11"/>
  <c r="C8214" i="11"/>
  <c r="D8214" i="11"/>
  <c r="E8214" i="11"/>
  <c r="A8215" i="11"/>
  <c r="B8215" i="11"/>
  <c r="C8215" i="11"/>
  <c r="D8215" i="11"/>
  <c r="E8215" i="11"/>
  <c r="A8216" i="11"/>
  <c r="B8216" i="11"/>
  <c r="C8216" i="11"/>
  <c r="D8216" i="11"/>
  <c r="E8216" i="11"/>
  <c r="A8217" i="11"/>
  <c r="B8217" i="11"/>
  <c r="C8217" i="11"/>
  <c r="D8217" i="11"/>
  <c r="E8217" i="11"/>
  <c r="A8218" i="11"/>
  <c r="B8218" i="11"/>
  <c r="C8218" i="11"/>
  <c r="D8218" i="11"/>
  <c r="E8218" i="11"/>
  <c r="A8219" i="11"/>
  <c r="B8219" i="11"/>
  <c r="C8219" i="11"/>
  <c r="D8219" i="11"/>
  <c r="E8219" i="11"/>
  <c r="A8220" i="11"/>
  <c r="B8220" i="11"/>
  <c r="C8220" i="11"/>
  <c r="D8220" i="11"/>
  <c r="E8220" i="11"/>
  <c r="A8221" i="11"/>
  <c r="B8221" i="11"/>
  <c r="C8221" i="11"/>
  <c r="D8221" i="11"/>
  <c r="E8221" i="11"/>
  <c r="A8222" i="11"/>
  <c r="B8222" i="11"/>
  <c r="C8222" i="11"/>
  <c r="D8222" i="11"/>
  <c r="E8222" i="11"/>
  <c r="A8223" i="11"/>
  <c r="B8223" i="11"/>
  <c r="C8223" i="11"/>
  <c r="D8223" i="11"/>
  <c r="E8223" i="11"/>
  <c r="A8224" i="11"/>
  <c r="B8224" i="11"/>
  <c r="C8224" i="11"/>
  <c r="D8224" i="11"/>
  <c r="E8224" i="11"/>
  <c r="A8225" i="11"/>
  <c r="B8225" i="11"/>
  <c r="C8225" i="11"/>
  <c r="D8225" i="11"/>
  <c r="E8225" i="11"/>
  <c r="A8226" i="11"/>
  <c r="B8226" i="11"/>
  <c r="C8226" i="11"/>
  <c r="D8226" i="11"/>
  <c r="E8226" i="11"/>
  <c r="A8227" i="11"/>
  <c r="B8227" i="11"/>
  <c r="C8227" i="11"/>
  <c r="D8227" i="11"/>
  <c r="E8227" i="11"/>
  <c r="A8228" i="11"/>
  <c r="B8228" i="11"/>
  <c r="C8228" i="11"/>
  <c r="D8228" i="11"/>
  <c r="E8228" i="11"/>
  <c r="A8229" i="11"/>
  <c r="B8229" i="11"/>
  <c r="C8229" i="11"/>
  <c r="D8229" i="11"/>
  <c r="E8229" i="11"/>
  <c r="A8230" i="11"/>
  <c r="B8230" i="11"/>
  <c r="C8230" i="11"/>
  <c r="D8230" i="11"/>
  <c r="E8230" i="11"/>
  <c r="A8231" i="11"/>
  <c r="B8231" i="11"/>
  <c r="C8231" i="11"/>
  <c r="D8231" i="11"/>
  <c r="E8231" i="11"/>
  <c r="A8232" i="11"/>
  <c r="B8232" i="11"/>
  <c r="C8232" i="11"/>
  <c r="D8232" i="11"/>
  <c r="E8232" i="11"/>
  <c r="A8233" i="11"/>
  <c r="B8233" i="11"/>
  <c r="C8233" i="11"/>
  <c r="D8233" i="11"/>
  <c r="E8233" i="11"/>
  <c r="A8234" i="11"/>
  <c r="B8234" i="11"/>
  <c r="C8234" i="11"/>
  <c r="D8234" i="11"/>
  <c r="E8234" i="11"/>
  <c r="A8235" i="11"/>
  <c r="B8235" i="11"/>
  <c r="C8235" i="11"/>
  <c r="D8235" i="11"/>
  <c r="E8235" i="11"/>
  <c r="A8236" i="11"/>
  <c r="B8236" i="11"/>
  <c r="C8236" i="11"/>
  <c r="D8236" i="11"/>
  <c r="E8236" i="11"/>
  <c r="A8237" i="11"/>
  <c r="B8237" i="11"/>
  <c r="C8237" i="11"/>
  <c r="D8237" i="11"/>
  <c r="E8237" i="11"/>
  <c r="A8238" i="11"/>
  <c r="B8238" i="11"/>
  <c r="C8238" i="11"/>
  <c r="D8238" i="11"/>
  <c r="E8238" i="11"/>
  <c r="A8239" i="11"/>
  <c r="B8239" i="11"/>
  <c r="C8239" i="11"/>
  <c r="D8239" i="11"/>
  <c r="E8239" i="11"/>
  <c r="A8240" i="11"/>
  <c r="B8240" i="11"/>
  <c r="C8240" i="11"/>
  <c r="D8240" i="11"/>
  <c r="E8240" i="11"/>
  <c r="A8241" i="11"/>
  <c r="B8241" i="11"/>
  <c r="C8241" i="11"/>
  <c r="D8241" i="11"/>
  <c r="E8241" i="11"/>
  <c r="A8242" i="11"/>
  <c r="B8242" i="11"/>
  <c r="C8242" i="11"/>
  <c r="D8242" i="11"/>
  <c r="E8242" i="11"/>
  <c r="A8243" i="11"/>
  <c r="B8243" i="11"/>
  <c r="C8243" i="11"/>
  <c r="D8243" i="11"/>
  <c r="E8243" i="11"/>
  <c r="A8244" i="11"/>
  <c r="B8244" i="11"/>
  <c r="C8244" i="11"/>
  <c r="D8244" i="11"/>
  <c r="E8244" i="11"/>
  <c r="A8245" i="11"/>
  <c r="B8245" i="11"/>
  <c r="C8245" i="11"/>
  <c r="D8245" i="11"/>
  <c r="E8245" i="11"/>
  <c r="A8246" i="11"/>
  <c r="B8246" i="11"/>
  <c r="C8246" i="11"/>
  <c r="D8246" i="11"/>
  <c r="E8246" i="11"/>
  <c r="A8247" i="11"/>
  <c r="B8247" i="11"/>
  <c r="C8247" i="11"/>
  <c r="D8247" i="11"/>
  <c r="E8247" i="11"/>
  <c r="A8248" i="11"/>
  <c r="B8248" i="11"/>
  <c r="C8248" i="11"/>
  <c r="D8248" i="11"/>
  <c r="E8248" i="11"/>
  <c r="A8249" i="11"/>
  <c r="B8249" i="11"/>
  <c r="C8249" i="11"/>
  <c r="D8249" i="11"/>
  <c r="E8249" i="11"/>
  <c r="A8250" i="11"/>
  <c r="B8250" i="11"/>
  <c r="C8250" i="11"/>
  <c r="D8250" i="11"/>
  <c r="E8250" i="11"/>
  <c r="A8251" i="11"/>
  <c r="B8251" i="11"/>
  <c r="C8251" i="11"/>
  <c r="D8251" i="11"/>
  <c r="E8251" i="11"/>
  <c r="A8252" i="11"/>
  <c r="B8252" i="11"/>
  <c r="C8252" i="11"/>
  <c r="D8252" i="11"/>
  <c r="E8252" i="11"/>
  <c r="A8253" i="11"/>
  <c r="B8253" i="11"/>
  <c r="C8253" i="11"/>
  <c r="D8253" i="11"/>
  <c r="E8253" i="11"/>
  <c r="A8254" i="11"/>
  <c r="B8254" i="11"/>
  <c r="C8254" i="11"/>
  <c r="D8254" i="11"/>
  <c r="E8254" i="11"/>
  <c r="A8255" i="11"/>
  <c r="B8255" i="11"/>
  <c r="C8255" i="11"/>
  <c r="D8255" i="11"/>
  <c r="E8255" i="11"/>
  <c r="A8256" i="11"/>
  <c r="B8256" i="11"/>
  <c r="C8256" i="11"/>
  <c r="D8256" i="11"/>
  <c r="E8256" i="11"/>
  <c r="A8257" i="11"/>
  <c r="B8257" i="11"/>
  <c r="C8257" i="11"/>
  <c r="D8257" i="11"/>
  <c r="E8257" i="11"/>
  <c r="A8258" i="11"/>
  <c r="B8258" i="11"/>
  <c r="C8258" i="11"/>
  <c r="D8258" i="11"/>
  <c r="E8258" i="11"/>
  <c r="A8259" i="11"/>
  <c r="B8259" i="11"/>
  <c r="C8259" i="11"/>
  <c r="D8259" i="11"/>
  <c r="E8259" i="11"/>
  <c r="A8260" i="11"/>
  <c r="B8260" i="11"/>
  <c r="C8260" i="11"/>
  <c r="D8260" i="11"/>
  <c r="E8260" i="11"/>
  <c r="A8261" i="11"/>
  <c r="B8261" i="11"/>
  <c r="C8261" i="11"/>
  <c r="D8261" i="11"/>
  <c r="E8261" i="11"/>
  <c r="A8262" i="11"/>
  <c r="B8262" i="11"/>
  <c r="C8262" i="11"/>
  <c r="D8262" i="11"/>
  <c r="E8262" i="11"/>
  <c r="A8263" i="11"/>
  <c r="B8263" i="11"/>
  <c r="C8263" i="11"/>
  <c r="D8263" i="11"/>
  <c r="E8263" i="11"/>
  <c r="A8264" i="11"/>
  <c r="B8264" i="11"/>
  <c r="C8264" i="11"/>
  <c r="D8264" i="11"/>
  <c r="E8264" i="11"/>
  <c r="A8265" i="11"/>
  <c r="B8265" i="11"/>
  <c r="C8265" i="11"/>
  <c r="D8265" i="11"/>
  <c r="E8265" i="11"/>
  <c r="A8266" i="11"/>
  <c r="B8266" i="11"/>
  <c r="C8266" i="11"/>
  <c r="D8266" i="11"/>
  <c r="E8266" i="11"/>
  <c r="A8267" i="11"/>
  <c r="B8267" i="11"/>
  <c r="C8267" i="11"/>
  <c r="D8267" i="11"/>
  <c r="E8267" i="11"/>
  <c r="A8268" i="11"/>
  <c r="B8268" i="11"/>
  <c r="C8268" i="11"/>
  <c r="D8268" i="11"/>
  <c r="E8268" i="11"/>
  <c r="A8269" i="11"/>
  <c r="B8269" i="11"/>
  <c r="C8269" i="11"/>
  <c r="D8269" i="11"/>
  <c r="E8269" i="11"/>
  <c r="A8270" i="11"/>
  <c r="B8270" i="11"/>
  <c r="C8270" i="11"/>
  <c r="D8270" i="11"/>
  <c r="E8270" i="11"/>
  <c r="A8271" i="11"/>
  <c r="B8271" i="11"/>
  <c r="C8271" i="11"/>
  <c r="D8271" i="11"/>
  <c r="E8271" i="11"/>
  <c r="A8272" i="11"/>
  <c r="B8272" i="11"/>
  <c r="C8272" i="11"/>
  <c r="D8272" i="11"/>
  <c r="E8272" i="11"/>
  <c r="A8273" i="11"/>
  <c r="B8273" i="11"/>
  <c r="C8273" i="11"/>
  <c r="D8273" i="11"/>
  <c r="E8273" i="11"/>
  <c r="A8274" i="11"/>
  <c r="B8274" i="11"/>
  <c r="C8274" i="11"/>
  <c r="D8274" i="11"/>
  <c r="E8274" i="11"/>
  <c r="A8275" i="11"/>
  <c r="B8275" i="11"/>
  <c r="C8275" i="11"/>
  <c r="D8275" i="11"/>
  <c r="E8275" i="11"/>
  <c r="A8276" i="11"/>
  <c r="B8276" i="11"/>
  <c r="C8276" i="11"/>
  <c r="D8276" i="11"/>
  <c r="E8276" i="11"/>
  <c r="A8277" i="11"/>
  <c r="B8277" i="11"/>
  <c r="C8277" i="11"/>
  <c r="D8277" i="11"/>
  <c r="E8277" i="11"/>
  <c r="A8278" i="11"/>
  <c r="B8278" i="11"/>
  <c r="C8278" i="11"/>
  <c r="D8278" i="11"/>
  <c r="E8278" i="11"/>
  <c r="A8279" i="11"/>
  <c r="B8279" i="11"/>
  <c r="C8279" i="11"/>
  <c r="D8279" i="11"/>
  <c r="E8279" i="11"/>
  <c r="A8280" i="11"/>
  <c r="B8280" i="11"/>
  <c r="C8280" i="11"/>
  <c r="D8280" i="11"/>
  <c r="E8280" i="11"/>
  <c r="A8281" i="11"/>
  <c r="B8281" i="11"/>
  <c r="C8281" i="11"/>
  <c r="D8281" i="11"/>
  <c r="E8281" i="11"/>
  <c r="A8282" i="11"/>
  <c r="B8282" i="11"/>
  <c r="C8282" i="11"/>
  <c r="D8282" i="11"/>
  <c r="E8282" i="11"/>
  <c r="A8283" i="11"/>
  <c r="B8283" i="11"/>
  <c r="C8283" i="11"/>
  <c r="D8283" i="11"/>
  <c r="E8283" i="11"/>
  <c r="A8284" i="11"/>
  <c r="B8284" i="11"/>
  <c r="C8284" i="11"/>
  <c r="D8284" i="11"/>
  <c r="E8284" i="11"/>
  <c r="A8285" i="11"/>
  <c r="B8285" i="11"/>
  <c r="C8285" i="11"/>
  <c r="D8285" i="11"/>
  <c r="E8285" i="11"/>
  <c r="A8286" i="11"/>
  <c r="B8286" i="11"/>
  <c r="C8286" i="11"/>
  <c r="D8286" i="11"/>
  <c r="E8286" i="11"/>
  <c r="A8287" i="11"/>
  <c r="B8287" i="11"/>
  <c r="C8287" i="11"/>
  <c r="D8287" i="11"/>
  <c r="E8287" i="11"/>
  <c r="A8288" i="11"/>
  <c r="B8288" i="11"/>
  <c r="C8288" i="11"/>
  <c r="D8288" i="11"/>
  <c r="E8288" i="11"/>
  <c r="A8289" i="11"/>
  <c r="B8289" i="11"/>
  <c r="C8289" i="11"/>
  <c r="D8289" i="11"/>
  <c r="E8289" i="11"/>
  <c r="A8290" i="11"/>
  <c r="B8290" i="11"/>
  <c r="C8290" i="11"/>
  <c r="D8290" i="11"/>
  <c r="E8290" i="11"/>
  <c r="A8291" i="11"/>
  <c r="B8291" i="11"/>
  <c r="C8291" i="11"/>
  <c r="D8291" i="11"/>
  <c r="E8291" i="11"/>
  <c r="A8292" i="11"/>
  <c r="B8292" i="11"/>
  <c r="C8292" i="11"/>
  <c r="D8292" i="11"/>
  <c r="E8292" i="11"/>
  <c r="A8293" i="11"/>
  <c r="B8293" i="11"/>
  <c r="C8293" i="11"/>
  <c r="D8293" i="11"/>
  <c r="E8293" i="11"/>
  <c r="A8294" i="11"/>
  <c r="B8294" i="11"/>
  <c r="C8294" i="11"/>
  <c r="D8294" i="11"/>
  <c r="E8294" i="11"/>
  <c r="A8295" i="11"/>
  <c r="B8295" i="11"/>
  <c r="C8295" i="11"/>
  <c r="D8295" i="11"/>
  <c r="E8295" i="11"/>
  <c r="A8296" i="11"/>
  <c r="B8296" i="11"/>
  <c r="C8296" i="11"/>
  <c r="D8296" i="11"/>
  <c r="E8296" i="11"/>
  <c r="A8297" i="11"/>
  <c r="B8297" i="11"/>
  <c r="C8297" i="11"/>
  <c r="D8297" i="11"/>
  <c r="E8297" i="11"/>
  <c r="A8298" i="11"/>
  <c r="B8298" i="11"/>
  <c r="C8298" i="11"/>
  <c r="D8298" i="11"/>
  <c r="E8298" i="11"/>
  <c r="A8299" i="11"/>
  <c r="B8299" i="11"/>
  <c r="C8299" i="11"/>
  <c r="D8299" i="11"/>
  <c r="E8299" i="11"/>
  <c r="A8300" i="11"/>
  <c r="B8300" i="11"/>
  <c r="C8300" i="11"/>
  <c r="D8300" i="11"/>
  <c r="E8300" i="11"/>
  <c r="A8301" i="11"/>
  <c r="B8301" i="11"/>
  <c r="C8301" i="11"/>
  <c r="D8301" i="11"/>
  <c r="E8301" i="11"/>
  <c r="A8302" i="11"/>
  <c r="B8302" i="11"/>
  <c r="C8302" i="11"/>
  <c r="D8302" i="11"/>
  <c r="E8302" i="11"/>
  <c r="A8303" i="11"/>
  <c r="B8303" i="11"/>
  <c r="C8303" i="11"/>
  <c r="D8303" i="11"/>
  <c r="E8303" i="11"/>
  <c r="A8304" i="11"/>
  <c r="B8304" i="11"/>
  <c r="C8304" i="11"/>
  <c r="D8304" i="11"/>
  <c r="E8304" i="11"/>
  <c r="A8305" i="11"/>
  <c r="B8305" i="11"/>
  <c r="C8305" i="11"/>
  <c r="D8305" i="11"/>
  <c r="E8305" i="11"/>
  <c r="A8306" i="11"/>
  <c r="B8306" i="11"/>
  <c r="C8306" i="11"/>
  <c r="D8306" i="11"/>
  <c r="E8306" i="11"/>
  <c r="A8307" i="11"/>
  <c r="B8307" i="11"/>
  <c r="C8307" i="11"/>
  <c r="D8307" i="11"/>
  <c r="E8307" i="11"/>
  <c r="A8308" i="11"/>
  <c r="B8308" i="11"/>
  <c r="C8308" i="11"/>
  <c r="D8308" i="11"/>
  <c r="E8308" i="11"/>
  <c r="A8309" i="11"/>
  <c r="B8309" i="11"/>
  <c r="C8309" i="11"/>
  <c r="D8309" i="11"/>
  <c r="E8309" i="11"/>
  <c r="A8310" i="11"/>
  <c r="B8310" i="11"/>
  <c r="C8310" i="11"/>
  <c r="D8310" i="11"/>
  <c r="E8310" i="11"/>
  <c r="A8311" i="11"/>
  <c r="B8311" i="11"/>
  <c r="C8311" i="11"/>
  <c r="D8311" i="11"/>
  <c r="E8311" i="11"/>
  <c r="A8312" i="11"/>
  <c r="B8312" i="11"/>
  <c r="C8312" i="11"/>
  <c r="D8312" i="11"/>
  <c r="E8312" i="11"/>
  <c r="A8313" i="11"/>
  <c r="B8313" i="11"/>
  <c r="C8313" i="11"/>
  <c r="D8313" i="11"/>
  <c r="E8313" i="11"/>
  <c r="A8314" i="11"/>
  <c r="B8314" i="11"/>
  <c r="C8314" i="11"/>
  <c r="D8314" i="11"/>
  <c r="E8314" i="11"/>
  <c r="A8315" i="11"/>
  <c r="B8315" i="11"/>
  <c r="C8315" i="11"/>
  <c r="D8315" i="11"/>
  <c r="E8315" i="11"/>
  <c r="A8316" i="11"/>
  <c r="B8316" i="11"/>
  <c r="C8316" i="11"/>
  <c r="D8316" i="11"/>
  <c r="E8316" i="11"/>
  <c r="A8317" i="11"/>
  <c r="B8317" i="11"/>
  <c r="C8317" i="11"/>
  <c r="D8317" i="11"/>
  <c r="E8317" i="11"/>
  <c r="A8318" i="11"/>
  <c r="B8318" i="11"/>
  <c r="C8318" i="11"/>
  <c r="D8318" i="11"/>
  <c r="E8318" i="11"/>
  <c r="A8319" i="11"/>
  <c r="B8319" i="11"/>
  <c r="C8319" i="11"/>
  <c r="D8319" i="11"/>
  <c r="E8319" i="11"/>
  <c r="A8320" i="11"/>
  <c r="B8320" i="11"/>
  <c r="C8320" i="11"/>
  <c r="D8320" i="11"/>
  <c r="E8320" i="11"/>
  <c r="A8321" i="11"/>
  <c r="B8321" i="11"/>
  <c r="C8321" i="11"/>
  <c r="D8321" i="11"/>
  <c r="E8321" i="11"/>
  <c r="A8322" i="11"/>
  <c r="B8322" i="11"/>
  <c r="C8322" i="11"/>
  <c r="D8322" i="11"/>
  <c r="E8322" i="11"/>
  <c r="A8323" i="11"/>
  <c r="B8323" i="11"/>
  <c r="C8323" i="11"/>
  <c r="D8323" i="11"/>
  <c r="E8323" i="11"/>
  <c r="A8324" i="11"/>
  <c r="B8324" i="11"/>
  <c r="C8324" i="11"/>
  <c r="D8324" i="11"/>
  <c r="E8324" i="11"/>
  <c r="A8325" i="11"/>
  <c r="B8325" i="11"/>
  <c r="C8325" i="11"/>
  <c r="D8325" i="11"/>
  <c r="E8325" i="11"/>
  <c r="A8326" i="11"/>
  <c r="B8326" i="11"/>
  <c r="C8326" i="11"/>
  <c r="D8326" i="11"/>
  <c r="E8326" i="11"/>
  <c r="A8327" i="11"/>
  <c r="B8327" i="11"/>
  <c r="C8327" i="11"/>
  <c r="D8327" i="11"/>
  <c r="E8327" i="11"/>
  <c r="A8328" i="11"/>
  <c r="B8328" i="11"/>
  <c r="C8328" i="11"/>
  <c r="D8328" i="11"/>
  <c r="E8328" i="11"/>
  <c r="A8329" i="11"/>
  <c r="B8329" i="11"/>
  <c r="C8329" i="11"/>
  <c r="D8329" i="11"/>
  <c r="E8329" i="11"/>
  <c r="A8330" i="11"/>
  <c r="B8330" i="11"/>
  <c r="C8330" i="11"/>
  <c r="D8330" i="11"/>
  <c r="E8330" i="11"/>
  <c r="A8331" i="11"/>
  <c r="B8331" i="11"/>
  <c r="C8331" i="11"/>
  <c r="D8331" i="11"/>
  <c r="E8331" i="11"/>
  <c r="A8332" i="11"/>
  <c r="B8332" i="11"/>
  <c r="C8332" i="11"/>
  <c r="D8332" i="11"/>
  <c r="E8332" i="11"/>
  <c r="A8333" i="11"/>
  <c r="B8333" i="11"/>
  <c r="C8333" i="11"/>
  <c r="D8333" i="11"/>
  <c r="E8333" i="11"/>
  <c r="A8334" i="11"/>
  <c r="B8334" i="11"/>
  <c r="C8334" i="11"/>
  <c r="D8334" i="11"/>
  <c r="E8334" i="11"/>
  <c r="A8335" i="11"/>
  <c r="B8335" i="11"/>
  <c r="C8335" i="11"/>
  <c r="D8335" i="11"/>
  <c r="E8335" i="11"/>
  <c r="A8336" i="11"/>
  <c r="B8336" i="11"/>
  <c r="C8336" i="11"/>
  <c r="D8336" i="11"/>
  <c r="E8336" i="11"/>
  <c r="A8337" i="11"/>
  <c r="B8337" i="11"/>
  <c r="C8337" i="11"/>
  <c r="D8337" i="11"/>
  <c r="E8337" i="11"/>
  <c r="A8338" i="11"/>
  <c r="B8338" i="11"/>
  <c r="C8338" i="11"/>
  <c r="D8338" i="11"/>
  <c r="E8338" i="11"/>
  <c r="A8339" i="11"/>
  <c r="B8339" i="11"/>
  <c r="C8339" i="11"/>
  <c r="D8339" i="11"/>
  <c r="E8339" i="11"/>
  <c r="A8340" i="11"/>
  <c r="B8340" i="11"/>
  <c r="C8340" i="11"/>
  <c r="D8340" i="11"/>
  <c r="E8340" i="11"/>
  <c r="A8341" i="11"/>
  <c r="B8341" i="11"/>
  <c r="C8341" i="11"/>
  <c r="D8341" i="11"/>
  <c r="E8341" i="11"/>
  <c r="A8342" i="11"/>
  <c r="B8342" i="11"/>
  <c r="C8342" i="11"/>
  <c r="D8342" i="11"/>
  <c r="E8342" i="11"/>
  <c r="A8343" i="11"/>
  <c r="B8343" i="11"/>
  <c r="C8343" i="11"/>
  <c r="D8343" i="11"/>
  <c r="E8343" i="11"/>
  <c r="A8344" i="11"/>
  <c r="B8344" i="11"/>
  <c r="C8344" i="11"/>
  <c r="D8344" i="11"/>
  <c r="E8344" i="11"/>
  <c r="A8345" i="11"/>
  <c r="B8345" i="11"/>
  <c r="C8345" i="11"/>
  <c r="D8345" i="11"/>
  <c r="E8345" i="11"/>
  <c r="A8346" i="11"/>
  <c r="B8346" i="11"/>
  <c r="C8346" i="11"/>
  <c r="D8346" i="11"/>
  <c r="E8346" i="11"/>
  <c r="A8347" i="11"/>
  <c r="B8347" i="11"/>
  <c r="C8347" i="11"/>
  <c r="D8347" i="11"/>
  <c r="E8347" i="11"/>
  <c r="A8348" i="11"/>
  <c r="B8348" i="11"/>
  <c r="C8348" i="11"/>
  <c r="D8348" i="11"/>
  <c r="E8348" i="11"/>
  <c r="A8349" i="11"/>
  <c r="B8349" i="11"/>
  <c r="C8349" i="11"/>
  <c r="D8349" i="11"/>
  <c r="E8349" i="11"/>
  <c r="A8350" i="11"/>
  <c r="B8350" i="11"/>
  <c r="C8350" i="11"/>
  <c r="D8350" i="11"/>
  <c r="E8350" i="11"/>
  <c r="A8351" i="11"/>
  <c r="B8351" i="11"/>
  <c r="C8351" i="11"/>
  <c r="D8351" i="11"/>
  <c r="E8351" i="11"/>
  <c r="A8352" i="11"/>
  <c r="B8352" i="11"/>
  <c r="C8352" i="11"/>
  <c r="D8352" i="11"/>
  <c r="E8352" i="11"/>
  <c r="A8353" i="11"/>
  <c r="B8353" i="11"/>
  <c r="C8353" i="11"/>
  <c r="D8353" i="11"/>
  <c r="E8353" i="11"/>
  <c r="A8354" i="11"/>
  <c r="B8354" i="11"/>
  <c r="C8354" i="11"/>
  <c r="D8354" i="11"/>
  <c r="E8354" i="11"/>
  <c r="A8355" i="11"/>
  <c r="B8355" i="11"/>
  <c r="C8355" i="11"/>
  <c r="D8355" i="11"/>
  <c r="E8355" i="11"/>
  <c r="A8356" i="11"/>
  <c r="B8356" i="11"/>
  <c r="C8356" i="11"/>
  <c r="D8356" i="11"/>
  <c r="E8356" i="11"/>
  <c r="A8357" i="11"/>
  <c r="B8357" i="11"/>
  <c r="C8357" i="11"/>
  <c r="D8357" i="11"/>
  <c r="E8357" i="11"/>
  <c r="A8358" i="11"/>
  <c r="B8358" i="11"/>
  <c r="C8358" i="11"/>
  <c r="D8358" i="11"/>
  <c r="E8358" i="11"/>
  <c r="A8359" i="11"/>
  <c r="B8359" i="11"/>
  <c r="C8359" i="11"/>
  <c r="D8359" i="11"/>
  <c r="E8359" i="11"/>
  <c r="A8360" i="11"/>
  <c r="B8360" i="11"/>
  <c r="C8360" i="11"/>
  <c r="D8360" i="11"/>
  <c r="E8360" i="11"/>
  <c r="A8361" i="11"/>
  <c r="B8361" i="11"/>
  <c r="C8361" i="11"/>
  <c r="D8361" i="11"/>
  <c r="E8361" i="11"/>
  <c r="A8362" i="11"/>
  <c r="B8362" i="11"/>
  <c r="C8362" i="11"/>
  <c r="D8362" i="11"/>
  <c r="E8362" i="11"/>
  <c r="A8363" i="11"/>
  <c r="B8363" i="11"/>
  <c r="C8363" i="11"/>
  <c r="D8363" i="11"/>
  <c r="E8363" i="11"/>
  <c r="A8364" i="11"/>
  <c r="B8364" i="11"/>
  <c r="C8364" i="11"/>
  <c r="D8364" i="11"/>
  <c r="E8364" i="11"/>
  <c r="A8365" i="11"/>
  <c r="B8365" i="11"/>
  <c r="C8365" i="11"/>
  <c r="D8365" i="11"/>
  <c r="E8365" i="11"/>
  <c r="A8366" i="11"/>
  <c r="B8366" i="11"/>
  <c r="C8366" i="11"/>
  <c r="D8366" i="11"/>
  <c r="E8366" i="11"/>
  <c r="A8367" i="11"/>
  <c r="B8367" i="11"/>
  <c r="C8367" i="11"/>
  <c r="D8367" i="11"/>
  <c r="E8367" i="11"/>
  <c r="A8368" i="11"/>
  <c r="B8368" i="11"/>
  <c r="C8368" i="11"/>
  <c r="D8368" i="11"/>
  <c r="E8368" i="11"/>
  <c r="A8369" i="11"/>
  <c r="B8369" i="11"/>
  <c r="C8369" i="11"/>
  <c r="D8369" i="11"/>
  <c r="E8369" i="11"/>
  <c r="A8370" i="11"/>
  <c r="B8370" i="11"/>
  <c r="C8370" i="11"/>
  <c r="D8370" i="11"/>
  <c r="E8370" i="11"/>
  <c r="A8371" i="11"/>
  <c r="B8371" i="11"/>
  <c r="C8371" i="11"/>
  <c r="D8371" i="11"/>
  <c r="E8371" i="11"/>
  <c r="A8372" i="11"/>
  <c r="B8372" i="11"/>
  <c r="C8372" i="11"/>
  <c r="D8372" i="11"/>
  <c r="E8372" i="11"/>
  <c r="A8373" i="11"/>
  <c r="B8373" i="11"/>
  <c r="C8373" i="11"/>
  <c r="D8373" i="11"/>
  <c r="E8373" i="11"/>
  <c r="A8374" i="11"/>
  <c r="B8374" i="11"/>
  <c r="C8374" i="11"/>
  <c r="D8374" i="11"/>
  <c r="E8374" i="11"/>
  <c r="A8375" i="11"/>
  <c r="B8375" i="11"/>
  <c r="C8375" i="11"/>
  <c r="D8375" i="11"/>
  <c r="E8375" i="11"/>
  <c r="A8376" i="11"/>
  <c r="B8376" i="11"/>
  <c r="C8376" i="11"/>
  <c r="D8376" i="11"/>
  <c r="E8376" i="11"/>
  <c r="A8377" i="11"/>
  <c r="B8377" i="11"/>
  <c r="C8377" i="11"/>
  <c r="D8377" i="11"/>
  <c r="E8377" i="11"/>
  <c r="A8378" i="11"/>
  <c r="B8378" i="11"/>
  <c r="C8378" i="11"/>
  <c r="D8378" i="11"/>
  <c r="E8378" i="11"/>
  <c r="A8379" i="11"/>
  <c r="B8379" i="11"/>
  <c r="C8379" i="11"/>
  <c r="D8379" i="11"/>
  <c r="E8379" i="11"/>
  <c r="A8380" i="11"/>
  <c r="B8380" i="11"/>
  <c r="C8380" i="11"/>
  <c r="D8380" i="11"/>
  <c r="E8380" i="11"/>
  <c r="A8381" i="11"/>
  <c r="B8381" i="11"/>
  <c r="C8381" i="11"/>
  <c r="D8381" i="11"/>
  <c r="E8381" i="11"/>
  <c r="A8382" i="11"/>
  <c r="B8382" i="11"/>
  <c r="C8382" i="11"/>
  <c r="D8382" i="11"/>
  <c r="E8382" i="11"/>
  <c r="A8383" i="11"/>
  <c r="B8383" i="11"/>
  <c r="C8383" i="11"/>
  <c r="D8383" i="11"/>
  <c r="E8383" i="11"/>
  <c r="A8384" i="11"/>
  <c r="B8384" i="11"/>
  <c r="C8384" i="11"/>
  <c r="D8384" i="11"/>
  <c r="E8384" i="11"/>
  <c r="A8385" i="11"/>
  <c r="B8385" i="11"/>
  <c r="C8385" i="11"/>
  <c r="D8385" i="11"/>
  <c r="E8385" i="11"/>
  <c r="A8386" i="11"/>
  <c r="B8386" i="11"/>
  <c r="C8386" i="11"/>
  <c r="D8386" i="11"/>
  <c r="E8386" i="11"/>
  <c r="A8387" i="11"/>
  <c r="B8387" i="11"/>
  <c r="C8387" i="11"/>
  <c r="D8387" i="11"/>
  <c r="E8387" i="11"/>
  <c r="A8388" i="11"/>
  <c r="B8388" i="11"/>
  <c r="C8388" i="11"/>
  <c r="D8388" i="11"/>
  <c r="E8388" i="11"/>
  <c r="A8389" i="11"/>
  <c r="B8389" i="11"/>
  <c r="C8389" i="11"/>
  <c r="D8389" i="11"/>
  <c r="E8389" i="11"/>
  <c r="A8390" i="11"/>
  <c r="B8390" i="11"/>
  <c r="C8390" i="11"/>
  <c r="D8390" i="11"/>
  <c r="E8390" i="11"/>
  <c r="A8391" i="11"/>
  <c r="B8391" i="11"/>
  <c r="C8391" i="11"/>
  <c r="D8391" i="11"/>
  <c r="E8391" i="11"/>
  <c r="A8392" i="11"/>
  <c r="B8392" i="11"/>
  <c r="C8392" i="11"/>
  <c r="D8392" i="11"/>
  <c r="E8392" i="11"/>
  <c r="A8393" i="11"/>
  <c r="B8393" i="11"/>
  <c r="C8393" i="11"/>
  <c r="D8393" i="11"/>
  <c r="E8393" i="11"/>
  <c r="A8394" i="11"/>
  <c r="B8394" i="11"/>
  <c r="C8394" i="11"/>
  <c r="D8394" i="11"/>
  <c r="E8394" i="11"/>
  <c r="A8395" i="11"/>
  <c r="B8395" i="11"/>
  <c r="C8395" i="11"/>
  <c r="D8395" i="11"/>
  <c r="E8395" i="11"/>
  <c r="A8396" i="11"/>
  <c r="B8396" i="11"/>
  <c r="C8396" i="11"/>
  <c r="D8396" i="11"/>
  <c r="E8396" i="11"/>
  <c r="A8397" i="11"/>
  <c r="B8397" i="11"/>
  <c r="C8397" i="11"/>
  <c r="D8397" i="11"/>
  <c r="E8397" i="11"/>
  <c r="A8398" i="11"/>
  <c r="B8398" i="11"/>
  <c r="C8398" i="11"/>
  <c r="D8398" i="11"/>
  <c r="E8398" i="11"/>
  <c r="A8399" i="11"/>
  <c r="B8399" i="11"/>
  <c r="C8399" i="11"/>
  <c r="D8399" i="11"/>
  <c r="E8399" i="11"/>
  <c r="A8400" i="11"/>
  <c r="B8400" i="11"/>
  <c r="C8400" i="11"/>
  <c r="D8400" i="11"/>
  <c r="E8400" i="11"/>
  <c r="A8401" i="11"/>
  <c r="B8401" i="11"/>
  <c r="C8401" i="11"/>
  <c r="D8401" i="11"/>
  <c r="E8401" i="11"/>
  <c r="A8402" i="11"/>
  <c r="B8402" i="11"/>
  <c r="C8402" i="11"/>
  <c r="D8402" i="11"/>
  <c r="E8402" i="11"/>
  <c r="A8403" i="11"/>
  <c r="B8403" i="11"/>
  <c r="C8403" i="11"/>
  <c r="D8403" i="11"/>
  <c r="E8403" i="11"/>
  <c r="A8404" i="11"/>
  <c r="B8404" i="11"/>
  <c r="C8404" i="11"/>
  <c r="D8404" i="11"/>
  <c r="E8404" i="11"/>
  <c r="A8405" i="11"/>
  <c r="B8405" i="11"/>
  <c r="C8405" i="11"/>
  <c r="D8405" i="11"/>
  <c r="E8405" i="11"/>
  <c r="A8406" i="11"/>
  <c r="B8406" i="11"/>
  <c r="C8406" i="11"/>
  <c r="D8406" i="11"/>
  <c r="E8406" i="11"/>
  <c r="A8407" i="11"/>
  <c r="B8407" i="11"/>
  <c r="C8407" i="11"/>
  <c r="D8407" i="11"/>
  <c r="E8407" i="11"/>
  <c r="A8408" i="11"/>
  <c r="B8408" i="11"/>
  <c r="C8408" i="11"/>
  <c r="D8408" i="11"/>
  <c r="E8408" i="11"/>
  <c r="A8409" i="11"/>
  <c r="B8409" i="11"/>
  <c r="C8409" i="11"/>
  <c r="D8409" i="11"/>
  <c r="E8409" i="11"/>
  <c r="A8410" i="11"/>
  <c r="B8410" i="11"/>
  <c r="C8410" i="11"/>
  <c r="D8410" i="11"/>
  <c r="E8410" i="11"/>
  <c r="A8411" i="11"/>
  <c r="B8411" i="11"/>
  <c r="C8411" i="11"/>
  <c r="D8411" i="11"/>
  <c r="E8411" i="11"/>
  <c r="A8412" i="11"/>
  <c r="B8412" i="11"/>
  <c r="C8412" i="11"/>
  <c r="D8412" i="11"/>
  <c r="E8412" i="11"/>
  <c r="A8413" i="11"/>
  <c r="B8413" i="11"/>
  <c r="C8413" i="11"/>
  <c r="D8413" i="11"/>
  <c r="E8413" i="11"/>
  <c r="A8414" i="11"/>
  <c r="B8414" i="11"/>
  <c r="C8414" i="11"/>
  <c r="D8414" i="11"/>
  <c r="E8414" i="11"/>
  <c r="A8415" i="11"/>
  <c r="B8415" i="11"/>
  <c r="C8415" i="11"/>
  <c r="D8415" i="11"/>
  <c r="E8415" i="11"/>
  <c r="A8416" i="11"/>
  <c r="B8416" i="11"/>
  <c r="C8416" i="11"/>
  <c r="D8416" i="11"/>
  <c r="E8416" i="11"/>
  <c r="A8417" i="11"/>
  <c r="B8417" i="11"/>
  <c r="C8417" i="11"/>
  <c r="D8417" i="11"/>
  <c r="E8417" i="11"/>
  <c r="A8418" i="11"/>
  <c r="B8418" i="11"/>
  <c r="C8418" i="11"/>
  <c r="D8418" i="11"/>
  <c r="E8418" i="11"/>
  <c r="A8419" i="11"/>
  <c r="B8419" i="11"/>
  <c r="C8419" i="11"/>
  <c r="D8419" i="11"/>
  <c r="E8419" i="11"/>
  <c r="A8420" i="11"/>
  <c r="B8420" i="11"/>
  <c r="C8420" i="11"/>
  <c r="D8420" i="11"/>
  <c r="E8420" i="11"/>
  <c r="A8421" i="11"/>
  <c r="B8421" i="11"/>
  <c r="C8421" i="11"/>
  <c r="D8421" i="11"/>
  <c r="E8421" i="11"/>
  <c r="A8422" i="11"/>
  <c r="B8422" i="11"/>
  <c r="C8422" i="11"/>
  <c r="D8422" i="11"/>
  <c r="E8422" i="11"/>
  <c r="A8423" i="11"/>
  <c r="B8423" i="11"/>
  <c r="C8423" i="11"/>
  <c r="D8423" i="11"/>
  <c r="E8423" i="11"/>
  <c r="A8424" i="11"/>
  <c r="B8424" i="11"/>
  <c r="C8424" i="11"/>
  <c r="D8424" i="11"/>
  <c r="E8424" i="11"/>
  <c r="A8425" i="11"/>
  <c r="B8425" i="11"/>
  <c r="C8425" i="11"/>
  <c r="D8425" i="11"/>
  <c r="E8425" i="11"/>
  <c r="A8426" i="11"/>
  <c r="B8426" i="11"/>
  <c r="C8426" i="11"/>
  <c r="D8426" i="11"/>
  <c r="E8426" i="11"/>
  <c r="A8427" i="11"/>
  <c r="B8427" i="11"/>
  <c r="C8427" i="11"/>
  <c r="D8427" i="11"/>
  <c r="E8427" i="11"/>
  <c r="A8428" i="11"/>
  <c r="B8428" i="11"/>
  <c r="C8428" i="11"/>
  <c r="D8428" i="11"/>
  <c r="E8428" i="11"/>
  <c r="A8429" i="11"/>
  <c r="B8429" i="11"/>
  <c r="C8429" i="11"/>
  <c r="D8429" i="11"/>
  <c r="E8429" i="11"/>
  <c r="A8430" i="11"/>
  <c r="B8430" i="11"/>
  <c r="C8430" i="11"/>
  <c r="D8430" i="11"/>
  <c r="E8430" i="11"/>
  <c r="A8431" i="11"/>
  <c r="B8431" i="11"/>
  <c r="C8431" i="11"/>
  <c r="D8431" i="11"/>
  <c r="E8431" i="11"/>
  <c r="A8432" i="11"/>
  <c r="B8432" i="11"/>
  <c r="C8432" i="11"/>
  <c r="D8432" i="11"/>
  <c r="E8432" i="11"/>
  <c r="A8433" i="11"/>
  <c r="B8433" i="11"/>
  <c r="C8433" i="11"/>
  <c r="D8433" i="11"/>
  <c r="E8433" i="11"/>
  <c r="A8434" i="11"/>
  <c r="B8434" i="11"/>
  <c r="C8434" i="11"/>
  <c r="D8434" i="11"/>
  <c r="E8434" i="11"/>
  <c r="A8435" i="11"/>
  <c r="B8435" i="11"/>
  <c r="C8435" i="11"/>
  <c r="D8435" i="11"/>
  <c r="E8435" i="11"/>
  <c r="A8436" i="11"/>
  <c r="B8436" i="11"/>
  <c r="C8436" i="11"/>
  <c r="D8436" i="11"/>
  <c r="E8436" i="11"/>
  <c r="A8437" i="11"/>
  <c r="B8437" i="11"/>
  <c r="C8437" i="11"/>
  <c r="D8437" i="11"/>
  <c r="E8437" i="11"/>
  <c r="A8438" i="11"/>
  <c r="B8438" i="11"/>
  <c r="C8438" i="11"/>
  <c r="D8438" i="11"/>
  <c r="E8438" i="11"/>
  <c r="A8439" i="11"/>
  <c r="B8439" i="11"/>
  <c r="C8439" i="11"/>
  <c r="D8439" i="11"/>
  <c r="E8439" i="11"/>
  <c r="A8440" i="11"/>
  <c r="B8440" i="11"/>
  <c r="C8440" i="11"/>
  <c r="D8440" i="11"/>
  <c r="E8440" i="11"/>
  <c r="A8441" i="11"/>
  <c r="B8441" i="11"/>
  <c r="C8441" i="11"/>
  <c r="D8441" i="11"/>
  <c r="E8441" i="11"/>
  <c r="A8442" i="11"/>
  <c r="B8442" i="11"/>
  <c r="C8442" i="11"/>
  <c r="D8442" i="11"/>
  <c r="E8442" i="11"/>
  <c r="A8443" i="11"/>
  <c r="B8443" i="11"/>
  <c r="C8443" i="11"/>
  <c r="D8443" i="11"/>
  <c r="E8443" i="11"/>
  <c r="A8444" i="11"/>
  <c r="B8444" i="11"/>
  <c r="C8444" i="11"/>
  <c r="D8444" i="11"/>
  <c r="E8444" i="11"/>
  <c r="A8445" i="11"/>
  <c r="B8445" i="11"/>
  <c r="C8445" i="11"/>
  <c r="D8445" i="11"/>
  <c r="E8445" i="11"/>
  <c r="A8446" i="11"/>
  <c r="B8446" i="11"/>
  <c r="C8446" i="11"/>
  <c r="D8446" i="11"/>
  <c r="E8446" i="11"/>
  <c r="A8447" i="11"/>
  <c r="B8447" i="11"/>
  <c r="C8447" i="11"/>
  <c r="D8447" i="11"/>
  <c r="E8447" i="11"/>
  <c r="A8448" i="11"/>
  <c r="B8448" i="11"/>
  <c r="C8448" i="11"/>
  <c r="D8448" i="11"/>
  <c r="E8448" i="11"/>
  <c r="A8449" i="11"/>
  <c r="B8449" i="11"/>
  <c r="C8449" i="11"/>
  <c r="D8449" i="11"/>
  <c r="E8449" i="11"/>
  <c r="A8450" i="11"/>
  <c r="B8450" i="11"/>
  <c r="C8450" i="11"/>
  <c r="D8450" i="11"/>
  <c r="E8450" i="11"/>
  <c r="A8451" i="11"/>
  <c r="B8451" i="11"/>
  <c r="C8451" i="11"/>
  <c r="D8451" i="11"/>
  <c r="E8451" i="11"/>
  <c r="A8452" i="11"/>
  <c r="B8452" i="11"/>
  <c r="C8452" i="11"/>
  <c r="D8452" i="11"/>
  <c r="E8452" i="11"/>
  <c r="A8453" i="11"/>
  <c r="B8453" i="11"/>
  <c r="C8453" i="11"/>
  <c r="D8453" i="11"/>
  <c r="E8453" i="11"/>
  <c r="A8454" i="11"/>
  <c r="B8454" i="11"/>
  <c r="C8454" i="11"/>
  <c r="D8454" i="11"/>
  <c r="E8454" i="11"/>
  <c r="A8455" i="11"/>
  <c r="B8455" i="11"/>
  <c r="C8455" i="11"/>
  <c r="D8455" i="11"/>
  <c r="E8455" i="11"/>
  <c r="A8456" i="11"/>
  <c r="B8456" i="11"/>
  <c r="C8456" i="11"/>
  <c r="D8456" i="11"/>
  <c r="E8456" i="11"/>
  <c r="A8457" i="11"/>
  <c r="B8457" i="11"/>
  <c r="C8457" i="11"/>
  <c r="D8457" i="11"/>
  <c r="E8457" i="11"/>
  <c r="A8458" i="11"/>
  <c r="B8458" i="11"/>
  <c r="C8458" i="11"/>
  <c r="D8458" i="11"/>
  <c r="E8458" i="11"/>
  <c r="A8459" i="11"/>
  <c r="B8459" i="11"/>
  <c r="C8459" i="11"/>
  <c r="D8459" i="11"/>
  <c r="E8459" i="11"/>
  <c r="A8460" i="11"/>
  <c r="B8460" i="11"/>
  <c r="C8460" i="11"/>
  <c r="D8460" i="11"/>
  <c r="E8460" i="11"/>
  <c r="A8461" i="11"/>
  <c r="B8461" i="11"/>
  <c r="C8461" i="11"/>
  <c r="D8461" i="11"/>
  <c r="E8461" i="11"/>
  <c r="A8462" i="11"/>
  <c r="B8462" i="11"/>
  <c r="C8462" i="11"/>
  <c r="D8462" i="11"/>
  <c r="E8462" i="11"/>
  <c r="A8463" i="11"/>
  <c r="B8463" i="11"/>
  <c r="C8463" i="11"/>
  <c r="D8463" i="11"/>
  <c r="E8463" i="11"/>
  <c r="A8464" i="11"/>
  <c r="B8464" i="11"/>
  <c r="C8464" i="11"/>
  <c r="D8464" i="11"/>
  <c r="E8464" i="11"/>
  <c r="A8465" i="11"/>
  <c r="B8465" i="11"/>
  <c r="C8465" i="11"/>
  <c r="D8465" i="11"/>
  <c r="E8465" i="11"/>
  <c r="A8466" i="11"/>
  <c r="B8466" i="11"/>
  <c r="C8466" i="11"/>
  <c r="D8466" i="11"/>
  <c r="E8466" i="11"/>
  <c r="A8467" i="11"/>
  <c r="B8467" i="11"/>
  <c r="C8467" i="11"/>
  <c r="D8467" i="11"/>
  <c r="E8467" i="11"/>
  <c r="A8468" i="11"/>
  <c r="B8468" i="11"/>
  <c r="C8468" i="11"/>
  <c r="D8468" i="11"/>
  <c r="E8468" i="11"/>
  <c r="A8469" i="11"/>
  <c r="B8469" i="11"/>
  <c r="C8469" i="11"/>
  <c r="D8469" i="11"/>
  <c r="E8469" i="11"/>
  <c r="A8470" i="11"/>
  <c r="B8470" i="11"/>
  <c r="C8470" i="11"/>
  <c r="D8470" i="11"/>
  <c r="E8470" i="11"/>
  <c r="A8471" i="11"/>
  <c r="B8471" i="11"/>
  <c r="C8471" i="11"/>
  <c r="D8471" i="11"/>
  <c r="E8471" i="11"/>
  <c r="A8472" i="11"/>
  <c r="B8472" i="11"/>
  <c r="C8472" i="11"/>
  <c r="D8472" i="11"/>
  <c r="E8472" i="11"/>
  <c r="A8473" i="11"/>
  <c r="B8473" i="11"/>
  <c r="C8473" i="11"/>
  <c r="D8473" i="11"/>
  <c r="E8473" i="11"/>
  <c r="A8474" i="11"/>
  <c r="B8474" i="11"/>
  <c r="C8474" i="11"/>
  <c r="D8474" i="11"/>
  <c r="E8474" i="11"/>
  <c r="A8475" i="11"/>
  <c r="B8475" i="11"/>
  <c r="C8475" i="11"/>
  <c r="D8475" i="11"/>
  <c r="E8475" i="11"/>
  <c r="A8476" i="11"/>
  <c r="B8476" i="11"/>
  <c r="C8476" i="11"/>
  <c r="D8476" i="11"/>
  <c r="E8476" i="11"/>
  <c r="A8477" i="11"/>
  <c r="B8477" i="11"/>
  <c r="C8477" i="11"/>
  <c r="D8477" i="11"/>
  <c r="E8477" i="11"/>
  <c r="A8478" i="11"/>
  <c r="B8478" i="11"/>
  <c r="C8478" i="11"/>
  <c r="D8478" i="11"/>
  <c r="E8478" i="11"/>
  <c r="A8479" i="11"/>
  <c r="B8479" i="11"/>
  <c r="C8479" i="11"/>
  <c r="D8479" i="11"/>
  <c r="E8479" i="11"/>
  <c r="A8480" i="11"/>
  <c r="B8480" i="11"/>
  <c r="C8480" i="11"/>
  <c r="D8480" i="11"/>
  <c r="E8480" i="11"/>
  <c r="A8481" i="11"/>
  <c r="B8481" i="11"/>
  <c r="C8481" i="11"/>
  <c r="D8481" i="11"/>
  <c r="E8481" i="11"/>
  <c r="A8482" i="11"/>
  <c r="B8482" i="11"/>
  <c r="C8482" i="11"/>
  <c r="D8482" i="11"/>
  <c r="E8482" i="11"/>
  <c r="A8483" i="11"/>
  <c r="B8483" i="11"/>
  <c r="C8483" i="11"/>
  <c r="D8483" i="11"/>
  <c r="E8483" i="11"/>
  <c r="A8484" i="11"/>
  <c r="B8484" i="11"/>
  <c r="C8484" i="11"/>
  <c r="D8484" i="11"/>
  <c r="E8484" i="11"/>
  <c r="A8485" i="11"/>
  <c r="B8485" i="11"/>
  <c r="C8485" i="11"/>
  <c r="D8485" i="11"/>
  <c r="E8485" i="11"/>
  <c r="I5987" i="11"/>
  <c r="B8488" i="11"/>
  <c r="H1260" i="6"/>
  <c r="H7731" i="11" s="1"/>
  <c r="G1260" i="6"/>
  <c r="I1260" i="6"/>
  <c r="J1260" i="6"/>
  <c r="F1260" i="6"/>
  <c r="D7731" i="11" s="1"/>
  <c r="B8" i="15"/>
  <c r="B8832" i="11" s="1"/>
  <c r="B85" i="15"/>
  <c r="B8909" i="11" s="1"/>
  <c r="B84" i="15"/>
  <c r="B8908" i="11" s="1"/>
  <c r="B83" i="15"/>
  <c r="B8907" i="11" s="1"/>
  <c r="B82" i="15"/>
  <c r="B8906" i="11" s="1"/>
  <c r="B81" i="15"/>
  <c r="B8905" i="11" s="1"/>
  <c r="B80" i="15"/>
  <c r="B8904" i="11" s="1"/>
  <c r="B79" i="15"/>
  <c r="B8903" i="11" s="1"/>
  <c r="B78" i="15"/>
  <c r="B8902" i="11" s="1"/>
  <c r="B77" i="15"/>
  <c r="B8901" i="11" s="1"/>
  <c r="B76" i="15"/>
  <c r="B8900" i="11" s="1"/>
  <c r="B75" i="15"/>
  <c r="B8899" i="11" s="1"/>
  <c r="B74" i="15"/>
  <c r="B8898" i="11" s="1"/>
  <c r="L879" i="5"/>
  <c r="N879" i="5" s="1"/>
  <c r="P879" i="5" s="1"/>
  <c r="H5285" i="11" s="1"/>
  <c r="B879" i="5"/>
  <c r="B5285" i="11" s="1"/>
  <c r="L878" i="5"/>
  <c r="N878" i="5" s="1"/>
  <c r="P878" i="5" s="1"/>
  <c r="H5284" i="11" s="1"/>
  <c r="B878" i="5"/>
  <c r="B5284" i="11" s="1"/>
  <c r="L881" i="5"/>
  <c r="N881" i="5" s="1"/>
  <c r="P881" i="5" s="1"/>
  <c r="H5287" i="11" s="1"/>
  <c r="B881" i="5"/>
  <c r="B5287" i="11" s="1"/>
  <c r="L880" i="5"/>
  <c r="N880" i="5" s="1"/>
  <c r="P880" i="5" s="1"/>
  <c r="H5286" i="11" s="1"/>
  <c r="B880" i="5"/>
  <c r="B5286" i="11" s="1"/>
  <c r="L883" i="5"/>
  <c r="N883" i="5" s="1"/>
  <c r="P883" i="5" s="1"/>
  <c r="H5289" i="11" s="1"/>
  <c r="B883" i="5"/>
  <c r="B5289" i="11" s="1"/>
  <c r="L882" i="5"/>
  <c r="N882" i="5" s="1"/>
  <c r="P882" i="5" s="1"/>
  <c r="H5288" i="11" s="1"/>
  <c r="B882" i="5"/>
  <c r="B5288" i="11" s="1"/>
  <c r="L885" i="5"/>
  <c r="N885" i="5" s="1"/>
  <c r="P885" i="5" s="1"/>
  <c r="H5291" i="11" s="1"/>
  <c r="B885" i="5"/>
  <c r="B5291" i="11" s="1"/>
  <c r="L884" i="5"/>
  <c r="N884" i="5" s="1"/>
  <c r="P884" i="5" s="1"/>
  <c r="H5290" i="11" s="1"/>
  <c r="B884" i="5"/>
  <c r="B5290" i="11" s="1"/>
  <c r="L887" i="5"/>
  <c r="N887" i="5" s="1"/>
  <c r="P887" i="5" s="1"/>
  <c r="H5293" i="11" s="1"/>
  <c r="B887" i="5"/>
  <c r="B5293" i="11" s="1"/>
  <c r="L886" i="5"/>
  <c r="N886" i="5" s="1"/>
  <c r="P886" i="5" s="1"/>
  <c r="H5292" i="11" s="1"/>
  <c r="B886" i="5"/>
  <c r="B5292" i="11" s="1"/>
  <c r="L877" i="5"/>
  <c r="N877" i="5" s="1"/>
  <c r="P877" i="5" s="1"/>
  <c r="H5283" i="11" s="1"/>
  <c r="B877" i="5"/>
  <c r="B5283" i="11" s="1"/>
  <c r="L889" i="5"/>
  <c r="N889" i="5" s="1"/>
  <c r="P889" i="5" s="1"/>
  <c r="H5295" i="11" s="1"/>
  <c r="B889" i="5"/>
  <c r="B5295" i="11" s="1"/>
  <c r="L888" i="5"/>
  <c r="N888" i="5" s="1"/>
  <c r="P888" i="5" s="1"/>
  <c r="H5294" i="11" s="1"/>
  <c r="B888" i="5"/>
  <c r="B5294" i="11" s="1"/>
  <c r="L563" i="5"/>
  <c r="N563" i="5" s="1"/>
  <c r="P563" i="5" s="1"/>
  <c r="H4969" i="11" s="1"/>
  <c r="B563" i="5"/>
  <c r="B4969" i="11" s="1"/>
  <c r="L564" i="5"/>
  <c r="N564" i="5" s="1"/>
  <c r="P564" i="5" s="1"/>
  <c r="H4970" i="11" s="1"/>
  <c r="B564" i="5"/>
  <c r="B4970" i="11" s="1"/>
  <c r="L562" i="5"/>
  <c r="N562" i="5" s="1"/>
  <c r="P562" i="5" s="1"/>
  <c r="H4968" i="11" s="1"/>
  <c r="B562" i="5"/>
  <c r="B4968" i="11" s="1"/>
  <c r="L561" i="5"/>
  <c r="N561" i="5" s="1"/>
  <c r="P561" i="5" s="1"/>
  <c r="H4967" i="11" s="1"/>
  <c r="B561" i="5"/>
  <c r="B4967" i="11" s="1"/>
  <c r="L560" i="5"/>
  <c r="N560" i="5" s="1"/>
  <c r="P560" i="5" s="1"/>
  <c r="H4966" i="11" s="1"/>
  <c r="B560" i="5"/>
  <c r="B4966" i="11" s="1"/>
  <c r="L559" i="5"/>
  <c r="N559" i="5" s="1"/>
  <c r="P559" i="5" s="1"/>
  <c r="H4965" i="11" s="1"/>
  <c r="B559" i="5"/>
  <c r="B4965" i="11" s="1"/>
  <c r="L558" i="5"/>
  <c r="N558" i="5" s="1"/>
  <c r="P558" i="5" s="1"/>
  <c r="H4964" i="11" s="1"/>
  <c r="B558" i="5"/>
  <c r="B4964" i="11" s="1"/>
  <c r="L557" i="5"/>
  <c r="N557" i="5" s="1"/>
  <c r="P557" i="5" s="1"/>
  <c r="H4963" i="11" s="1"/>
  <c r="B557" i="5"/>
  <c r="B4963" i="11" s="1"/>
  <c r="L556" i="5"/>
  <c r="N556" i="5" s="1"/>
  <c r="P556" i="5" s="1"/>
  <c r="H4962" i="11" s="1"/>
  <c r="B556" i="5"/>
  <c r="B4962" i="11" s="1"/>
  <c r="L555" i="5"/>
  <c r="N555" i="5" s="1"/>
  <c r="P555" i="5" s="1"/>
  <c r="H4961" i="11" s="1"/>
  <c r="B555" i="5"/>
  <c r="B4961" i="11" s="1"/>
  <c r="L554" i="5"/>
  <c r="N554" i="5" s="1"/>
  <c r="P554" i="5" s="1"/>
  <c r="H4960" i="11" s="1"/>
  <c r="B554" i="5"/>
  <c r="B4960" i="11" s="1"/>
  <c r="L553" i="5"/>
  <c r="N553" i="5" s="1"/>
  <c r="P553" i="5" s="1"/>
  <c r="H4959" i="11" s="1"/>
  <c r="B553" i="5"/>
  <c r="B4959" i="11" s="1"/>
  <c r="L552" i="5"/>
  <c r="N552" i="5" s="1"/>
  <c r="P552" i="5" s="1"/>
  <c r="H4958" i="11" s="1"/>
  <c r="B552" i="5"/>
  <c r="B4958" i="11" s="1"/>
  <c r="L551" i="5"/>
  <c r="N551" i="5" s="1"/>
  <c r="P551" i="5" s="1"/>
  <c r="H4957" i="11" s="1"/>
  <c r="B551" i="5"/>
  <c r="B4957" i="11" s="1"/>
  <c r="L550" i="5"/>
  <c r="N550" i="5" s="1"/>
  <c r="P550" i="5" s="1"/>
  <c r="H4956" i="11" s="1"/>
  <c r="B550" i="5"/>
  <c r="B4956" i="11" s="1"/>
  <c r="L549" i="5"/>
  <c r="N549" i="5" s="1"/>
  <c r="P549" i="5" s="1"/>
  <c r="H4955" i="11" s="1"/>
  <c r="B549" i="5"/>
  <c r="B4955" i="11" s="1"/>
  <c r="L548" i="5"/>
  <c r="N548" i="5" s="1"/>
  <c r="P548" i="5" s="1"/>
  <c r="H4954" i="11" s="1"/>
  <c r="B548" i="5"/>
  <c r="B4954" i="11" s="1"/>
  <c r="L547" i="5"/>
  <c r="N547" i="5" s="1"/>
  <c r="P547" i="5" s="1"/>
  <c r="H4953" i="11" s="1"/>
  <c r="B547" i="5"/>
  <c r="B4953" i="11" s="1"/>
  <c r="L546" i="5"/>
  <c r="N546" i="5" s="1"/>
  <c r="P546" i="5" s="1"/>
  <c r="H4952" i="11" s="1"/>
  <c r="B546" i="5"/>
  <c r="B4952" i="11" s="1"/>
  <c r="L545" i="5"/>
  <c r="N545" i="5" s="1"/>
  <c r="P545" i="5" s="1"/>
  <c r="H4951" i="11" s="1"/>
  <c r="B545" i="5"/>
  <c r="B4951" i="11" s="1"/>
  <c r="L544" i="5"/>
  <c r="N544" i="5" s="1"/>
  <c r="P544" i="5" s="1"/>
  <c r="H4950" i="11" s="1"/>
  <c r="B544" i="5"/>
  <c r="B4950" i="11" s="1"/>
  <c r="L543" i="5"/>
  <c r="N543" i="5" s="1"/>
  <c r="P543" i="5" s="1"/>
  <c r="H4949" i="11" s="1"/>
  <c r="B543" i="5"/>
  <c r="B4949" i="11" s="1"/>
  <c r="L542" i="5"/>
  <c r="N542" i="5" s="1"/>
  <c r="P542" i="5" s="1"/>
  <c r="H4948" i="11" s="1"/>
  <c r="B542" i="5"/>
  <c r="B4948" i="11" s="1"/>
  <c r="L541" i="5"/>
  <c r="N541" i="5" s="1"/>
  <c r="P541" i="5" s="1"/>
  <c r="H4947" i="11" s="1"/>
  <c r="B541" i="5"/>
  <c r="B4947" i="11" s="1"/>
  <c r="L540" i="5"/>
  <c r="N540" i="5" s="1"/>
  <c r="P540" i="5" s="1"/>
  <c r="H4946" i="11" s="1"/>
  <c r="B540" i="5"/>
  <c r="B4946" i="11" s="1"/>
  <c r="L539" i="5"/>
  <c r="N539" i="5" s="1"/>
  <c r="P539" i="5" s="1"/>
  <c r="H4945" i="11" s="1"/>
  <c r="B539" i="5"/>
  <c r="B4945" i="11" s="1"/>
  <c r="L538" i="5"/>
  <c r="N538" i="5" s="1"/>
  <c r="P538" i="5" s="1"/>
  <c r="H4944" i="11" s="1"/>
  <c r="B538" i="5"/>
  <c r="B4944" i="11" s="1"/>
  <c r="L537" i="5"/>
  <c r="N537" i="5" s="1"/>
  <c r="P537" i="5" s="1"/>
  <c r="H4943" i="11" s="1"/>
  <c r="B537" i="5"/>
  <c r="B4943" i="11" s="1"/>
  <c r="L536" i="5"/>
  <c r="N536" i="5" s="1"/>
  <c r="P536" i="5" s="1"/>
  <c r="H4942" i="11" s="1"/>
  <c r="B536" i="5"/>
  <c r="B4942" i="11" s="1"/>
  <c r="L535" i="5"/>
  <c r="N535" i="5" s="1"/>
  <c r="P535" i="5" s="1"/>
  <c r="H4941" i="11" s="1"/>
  <c r="B535" i="5"/>
  <c r="B4941" i="11" s="1"/>
  <c r="L534" i="5"/>
  <c r="N534" i="5" s="1"/>
  <c r="P534" i="5" s="1"/>
  <c r="H4940" i="11" s="1"/>
  <c r="B534" i="5"/>
  <c r="B4940" i="11" s="1"/>
  <c r="A8488" i="11"/>
  <c r="A8828" i="11"/>
  <c r="C8828" i="11"/>
  <c r="D8828" i="11"/>
  <c r="E8828" i="11"/>
  <c r="F8828" i="11"/>
  <c r="G8828" i="11"/>
  <c r="L858" i="5"/>
  <c r="N858" i="5" s="1"/>
  <c r="P858" i="5" s="1"/>
  <c r="H5264" i="11" s="1"/>
  <c r="B858" i="5"/>
  <c r="B5264" i="11" s="1"/>
  <c r="L875" i="5"/>
  <c r="N875" i="5" s="1"/>
  <c r="P875" i="5" s="1"/>
  <c r="H5281" i="11" s="1"/>
  <c r="B875" i="5"/>
  <c r="B5281" i="11" s="1"/>
  <c r="L874" i="5"/>
  <c r="N874" i="5" s="1"/>
  <c r="P874" i="5" s="1"/>
  <c r="H5280" i="11" s="1"/>
  <c r="B874" i="5"/>
  <c r="B5280" i="11" s="1"/>
  <c r="L871" i="5"/>
  <c r="N871" i="5" s="1"/>
  <c r="P871" i="5" s="1"/>
  <c r="H5277" i="11" s="1"/>
  <c r="B871" i="5"/>
  <c r="B5277" i="11" s="1"/>
  <c r="L870" i="5"/>
  <c r="N870" i="5" s="1"/>
  <c r="P870" i="5" s="1"/>
  <c r="H5276" i="11" s="1"/>
  <c r="B870" i="5"/>
  <c r="B5276" i="11" s="1"/>
  <c r="L869" i="5"/>
  <c r="N869" i="5" s="1"/>
  <c r="P869" i="5" s="1"/>
  <c r="H5275" i="11" s="1"/>
  <c r="B869" i="5"/>
  <c r="B5275" i="11" s="1"/>
  <c r="L868" i="5"/>
  <c r="N868" i="5" s="1"/>
  <c r="P868" i="5" s="1"/>
  <c r="H5274" i="11" s="1"/>
  <c r="B868" i="5"/>
  <c r="B5274" i="11" s="1"/>
  <c r="L867" i="5"/>
  <c r="N867" i="5" s="1"/>
  <c r="P867" i="5" s="1"/>
  <c r="H5273" i="11" s="1"/>
  <c r="B867" i="5"/>
  <c r="B5273" i="11" s="1"/>
  <c r="L866" i="5"/>
  <c r="N866" i="5" s="1"/>
  <c r="P866" i="5" s="1"/>
  <c r="H5272" i="11" s="1"/>
  <c r="B866" i="5"/>
  <c r="B5272" i="11" s="1"/>
  <c r="L865" i="5"/>
  <c r="N865" i="5" s="1"/>
  <c r="P865" i="5" s="1"/>
  <c r="H5271" i="11" s="1"/>
  <c r="B865" i="5"/>
  <c r="B5271" i="11" s="1"/>
  <c r="L864" i="5"/>
  <c r="N864" i="5" s="1"/>
  <c r="P864" i="5" s="1"/>
  <c r="H5270" i="11" s="1"/>
  <c r="B864" i="5"/>
  <c r="B5270" i="11" s="1"/>
  <c r="L863" i="5"/>
  <c r="N863" i="5" s="1"/>
  <c r="P863" i="5" s="1"/>
  <c r="H5269" i="11" s="1"/>
  <c r="B863" i="5"/>
  <c r="B5269" i="11" s="1"/>
  <c r="L862" i="5"/>
  <c r="N862" i="5" s="1"/>
  <c r="P862" i="5" s="1"/>
  <c r="H5268" i="11" s="1"/>
  <c r="B862" i="5"/>
  <c r="B5268" i="11" s="1"/>
  <c r="L861" i="5"/>
  <c r="N861" i="5" s="1"/>
  <c r="P861" i="5" s="1"/>
  <c r="H5267" i="11" s="1"/>
  <c r="B861" i="5"/>
  <c r="B5267" i="11" s="1"/>
  <c r="L860" i="5"/>
  <c r="N860" i="5" s="1"/>
  <c r="P860" i="5" s="1"/>
  <c r="H5266" i="11" s="1"/>
  <c r="B860" i="5"/>
  <c r="B5266" i="11" s="1"/>
  <c r="H1916" i="4"/>
  <c r="J1916" i="4" s="1"/>
  <c r="G1916" i="11" s="1"/>
  <c r="H1899" i="4"/>
  <c r="J1899" i="4" s="1"/>
  <c r="G1899" i="11" s="1"/>
  <c r="B1899" i="4"/>
  <c r="B1899" i="11" s="1"/>
  <c r="H1896" i="4"/>
  <c r="J1896" i="4" s="1"/>
  <c r="G1896" i="11" s="1"/>
  <c r="H1860" i="4"/>
  <c r="B1860" i="4"/>
  <c r="B1860" i="11" s="1"/>
  <c r="H1859" i="4"/>
  <c r="J1859" i="4" s="1"/>
  <c r="G1859" i="11" s="1"/>
  <c r="B1859" i="4"/>
  <c r="B1859" i="11" s="1"/>
  <c r="H1858" i="4"/>
  <c r="J1858" i="4" s="1"/>
  <c r="G1858" i="11" s="1"/>
  <c r="B1858" i="4"/>
  <c r="B1858" i="11" s="1"/>
  <c r="H1857" i="4"/>
  <c r="J1857" i="4" s="1"/>
  <c r="G1857" i="11" s="1"/>
  <c r="B1857" i="4"/>
  <c r="B1857" i="11" s="1"/>
  <c r="H1856" i="4"/>
  <c r="J1856" i="4" s="1"/>
  <c r="G1856" i="11" s="1"/>
  <c r="B1856" i="4"/>
  <c r="B1856" i="11" s="1"/>
  <c r="H1855" i="4"/>
  <c r="J1855" i="4" s="1"/>
  <c r="G1855" i="11" s="1"/>
  <c r="B1855" i="4"/>
  <c r="B1855" i="11" s="1"/>
  <c r="H1854" i="4"/>
  <c r="J1854" i="4" s="1"/>
  <c r="G1854" i="11" s="1"/>
  <c r="B1854" i="4"/>
  <c r="B1854" i="11" s="1"/>
  <c r="H1853" i="4"/>
  <c r="J1853" i="4" s="1"/>
  <c r="G1853" i="11" s="1"/>
  <c r="B1853" i="4"/>
  <c r="B1853" i="11" s="1"/>
  <c r="H1852" i="4"/>
  <c r="J1852" i="4" s="1"/>
  <c r="G1852" i="11" s="1"/>
  <c r="B1852" i="4"/>
  <c r="B1852" i="11" s="1"/>
  <c r="H1851" i="4"/>
  <c r="J1851" i="4" s="1"/>
  <c r="G1851" i="11" s="1"/>
  <c r="B1851" i="4"/>
  <c r="B1851" i="11" s="1"/>
  <c r="H1850" i="4"/>
  <c r="J1850" i="4" s="1"/>
  <c r="G1850" i="11" s="1"/>
  <c r="B1850" i="4"/>
  <c r="B1850" i="11" s="1"/>
  <c r="H1849" i="4"/>
  <c r="J1849" i="4" s="1"/>
  <c r="G1849" i="11" s="1"/>
  <c r="B1849" i="4"/>
  <c r="B1849" i="11" s="1"/>
  <c r="H1848" i="4"/>
  <c r="J1848" i="4" s="1"/>
  <c r="G1848" i="11" s="1"/>
  <c r="B1848" i="4"/>
  <c r="B1848" i="11" s="1"/>
  <c r="H1847" i="4"/>
  <c r="J1847" i="4" s="1"/>
  <c r="G1847" i="11" s="1"/>
  <c r="B1847" i="4"/>
  <c r="B1847" i="11" s="1"/>
  <c r="H1846" i="4"/>
  <c r="J1846" i="4" s="1"/>
  <c r="G1846" i="11" s="1"/>
  <c r="B1846" i="4"/>
  <c r="B1846" i="11" s="1"/>
  <c r="H1845" i="4"/>
  <c r="J1845" i="4" s="1"/>
  <c r="G1845" i="11" s="1"/>
  <c r="B1845" i="4"/>
  <c r="B1845" i="11" s="1"/>
  <c r="H1844" i="4"/>
  <c r="J1844" i="4" s="1"/>
  <c r="G1844" i="11" s="1"/>
  <c r="B1844" i="4"/>
  <c r="B1844" i="11" s="1"/>
  <c r="H1843" i="4"/>
  <c r="J1843" i="4" s="1"/>
  <c r="G1843" i="11" s="1"/>
  <c r="B1843" i="4"/>
  <c r="B1843" i="11" s="1"/>
  <c r="H1878" i="4"/>
  <c r="J1878" i="4" s="1"/>
  <c r="G1878" i="11" s="1"/>
  <c r="B1878" i="4"/>
  <c r="B1878" i="11" s="1"/>
  <c r="H1877" i="4"/>
  <c r="J1877" i="4" s="1"/>
  <c r="G1877" i="11" s="1"/>
  <c r="B1877" i="4"/>
  <c r="B1877" i="11" s="1"/>
  <c r="H1876" i="4"/>
  <c r="J1876" i="4" s="1"/>
  <c r="G1876" i="11" s="1"/>
  <c r="B1876" i="4"/>
  <c r="B1876" i="11" s="1"/>
  <c r="H1875" i="4"/>
  <c r="J1875" i="4" s="1"/>
  <c r="G1875" i="11" s="1"/>
  <c r="B1875" i="4"/>
  <c r="B1875" i="11" s="1"/>
  <c r="H1874" i="4"/>
  <c r="J1874" i="4" s="1"/>
  <c r="G1874" i="11" s="1"/>
  <c r="B1874" i="4"/>
  <c r="B1874" i="11" s="1"/>
  <c r="H1873" i="4"/>
  <c r="J1873" i="4" s="1"/>
  <c r="G1873" i="11" s="1"/>
  <c r="B1873" i="4"/>
  <c r="B1873" i="11" s="1"/>
  <c r="H1872" i="4"/>
  <c r="J1872" i="4" s="1"/>
  <c r="G1872" i="11" s="1"/>
  <c r="B1872" i="4"/>
  <c r="B1872" i="11" s="1"/>
  <c r="H1871" i="4"/>
  <c r="J1871" i="4" s="1"/>
  <c r="G1871" i="11" s="1"/>
  <c r="B1871" i="4"/>
  <c r="B1871" i="11" s="1"/>
  <c r="H1870" i="4"/>
  <c r="J1870" i="4" s="1"/>
  <c r="G1870" i="11" s="1"/>
  <c r="B1870" i="4"/>
  <c r="B1870" i="11" s="1"/>
  <c r="H1869" i="4"/>
  <c r="J1869" i="4" s="1"/>
  <c r="G1869" i="11" s="1"/>
  <c r="B1869" i="4"/>
  <c r="B1869" i="11" s="1"/>
  <c r="H1868" i="4"/>
  <c r="J1868" i="4" s="1"/>
  <c r="G1868" i="11" s="1"/>
  <c r="B1868" i="4"/>
  <c r="B1868" i="11" s="1"/>
  <c r="H1867" i="4"/>
  <c r="J1867" i="4" s="1"/>
  <c r="G1867" i="11" s="1"/>
  <c r="B1867" i="4"/>
  <c r="B1867" i="11" s="1"/>
  <c r="H1866" i="4"/>
  <c r="J1866" i="4" s="1"/>
  <c r="G1866" i="11" s="1"/>
  <c r="B1866" i="4"/>
  <c r="B1866" i="11" s="1"/>
  <c r="H1865" i="4"/>
  <c r="J1865" i="4" s="1"/>
  <c r="G1865" i="11" s="1"/>
  <c r="B1865" i="4"/>
  <c r="B1865" i="11" s="1"/>
  <c r="H1864" i="4"/>
  <c r="J1864" i="4" s="1"/>
  <c r="G1864" i="11" s="1"/>
  <c r="B1864" i="4"/>
  <c r="B1864" i="11" s="1"/>
  <c r="H1863" i="4"/>
  <c r="J1863" i="4" s="1"/>
  <c r="G1863" i="11" s="1"/>
  <c r="B1863" i="4"/>
  <c r="B1863" i="11" s="1"/>
  <c r="H1862" i="4"/>
  <c r="J1862" i="4" s="1"/>
  <c r="G1862" i="11" s="1"/>
  <c r="B1862" i="4"/>
  <c r="B1862" i="11" s="1"/>
  <c r="H1861" i="4"/>
  <c r="J1861" i="4" s="1"/>
  <c r="G1861" i="11" s="1"/>
  <c r="B1861" i="4"/>
  <c r="B1861" i="11" s="1"/>
  <c r="B1896" i="4"/>
  <c r="B1896" i="11" s="1"/>
  <c r="H1895" i="4"/>
  <c r="J1895" i="4" s="1"/>
  <c r="G1895" i="11" s="1"/>
  <c r="B1895" i="4"/>
  <c r="B1895" i="11" s="1"/>
  <c r="H1894" i="4"/>
  <c r="J1894" i="4" s="1"/>
  <c r="G1894" i="11" s="1"/>
  <c r="B1894" i="4"/>
  <c r="B1894" i="11" s="1"/>
  <c r="H1893" i="4"/>
  <c r="J1893" i="4" s="1"/>
  <c r="G1893" i="11" s="1"/>
  <c r="B1893" i="4"/>
  <c r="B1893" i="11" s="1"/>
  <c r="H1892" i="4"/>
  <c r="J1892" i="4" s="1"/>
  <c r="G1892" i="11" s="1"/>
  <c r="B1892" i="4"/>
  <c r="B1892" i="11" s="1"/>
  <c r="H1891" i="4"/>
  <c r="J1891" i="4" s="1"/>
  <c r="G1891" i="11" s="1"/>
  <c r="B1891" i="4"/>
  <c r="B1891" i="11" s="1"/>
  <c r="H1890" i="4"/>
  <c r="J1890" i="4" s="1"/>
  <c r="G1890" i="11" s="1"/>
  <c r="B1890" i="4"/>
  <c r="B1890" i="11" s="1"/>
  <c r="H1889" i="4"/>
  <c r="J1889" i="4" s="1"/>
  <c r="G1889" i="11" s="1"/>
  <c r="B1889" i="4"/>
  <c r="B1889" i="11" s="1"/>
  <c r="H1888" i="4"/>
  <c r="J1888" i="4" s="1"/>
  <c r="G1888" i="11" s="1"/>
  <c r="B1888" i="4"/>
  <c r="B1888" i="11" s="1"/>
  <c r="H1887" i="4"/>
  <c r="J1887" i="4" s="1"/>
  <c r="G1887" i="11" s="1"/>
  <c r="B1887" i="4"/>
  <c r="B1887" i="11" s="1"/>
  <c r="H1886" i="4"/>
  <c r="J1886" i="4" s="1"/>
  <c r="G1886" i="11" s="1"/>
  <c r="B1886" i="4"/>
  <c r="B1886" i="11" s="1"/>
  <c r="H1885" i="4"/>
  <c r="J1885" i="4" s="1"/>
  <c r="G1885" i="11" s="1"/>
  <c r="B1885" i="4"/>
  <c r="B1885" i="11" s="1"/>
  <c r="H1884" i="4"/>
  <c r="J1884" i="4" s="1"/>
  <c r="G1884" i="11" s="1"/>
  <c r="B1884" i="4"/>
  <c r="B1884" i="11" s="1"/>
  <c r="H1883" i="4"/>
  <c r="J1883" i="4" s="1"/>
  <c r="G1883" i="11" s="1"/>
  <c r="B1883" i="4"/>
  <c r="B1883" i="11" s="1"/>
  <c r="H1882" i="4"/>
  <c r="J1882" i="4" s="1"/>
  <c r="G1882" i="11" s="1"/>
  <c r="B1882" i="4"/>
  <c r="B1882" i="11" s="1"/>
  <c r="H1881" i="4"/>
  <c r="J1881" i="4" s="1"/>
  <c r="G1881" i="11" s="1"/>
  <c r="B1881" i="4"/>
  <c r="B1881" i="11" s="1"/>
  <c r="H1880" i="4"/>
  <c r="J1880" i="4" s="1"/>
  <c r="G1880" i="11" s="1"/>
  <c r="B1880" i="4"/>
  <c r="B1880" i="11" s="1"/>
  <c r="H1879" i="4"/>
  <c r="J1879" i="4" s="1"/>
  <c r="G1879" i="11" s="1"/>
  <c r="B1879" i="4"/>
  <c r="B1879" i="11" s="1"/>
  <c r="H1915" i="4"/>
  <c r="J1915" i="4" s="1"/>
  <c r="G1915" i="11" s="1"/>
  <c r="B1915" i="4"/>
  <c r="B1915" i="11" s="1"/>
  <c r="H1914" i="4"/>
  <c r="J1914" i="4" s="1"/>
  <c r="G1914" i="11" s="1"/>
  <c r="B1914" i="4"/>
  <c r="B1914" i="11" s="1"/>
  <c r="H1913" i="4"/>
  <c r="J1913" i="4" s="1"/>
  <c r="G1913" i="11" s="1"/>
  <c r="B1913" i="4"/>
  <c r="B1913" i="11" s="1"/>
  <c r="H1912" i="4"/>
  <c r="J1912" i="4" s="1"/>
  <c r="G1912" i="11" s="1"/>
  <c r="B1912" i="4"/>
  <c r="B1912" i="11" s="1"/>
  <c r="H1911" i="4"/>
  <c r="J1911" i="4" s="1"/>
  <c r="G1911" i="11" s="1"/>
  <c r="B1911" i="4"/>
  <c r="B1911" i="11" s="1"/>
  <c r="H1910" i="4"/>
  <c r="J1910" i="4" s="1"/>
  <c r="G1910" i="11" s="1"/>
  <c r="B1910" i="4"/>
  <c r="B1910" i="11" s="1"/>
  <c r="H1909" i="4"/>
  <c r="J1909" i="4" s="1"/>
  <c r="G1909" i="11" s="1"/>
  <c r="B1909" i="4"/>
  <c r="B1909" i="11" s="1"/>
  <c r="H1908" i="4"/>
  <c r="J1908" i="4" s="1"/>
  <c r="G1908" i="11" s="1"/>
  <c r="B1908" i="4"/>
  <c r="B1908" i="11" s="1"/>
  <c r="H1907" i="4"/>
  <c r="J1907" i="4" s="1"/>
  <c r="G1907" i="11" s="1"/>
  <c r="B1907" i="4"/>
  <c r="B1907" i="11" s="1"/>
  <c r="H1906" i="4"/>
  <c r="J1906" i="4" s="1"/>
  <c r="G1906" i="11" s="1"/>
  <c r="B1906" i="4"/>
  <c r="B1906" i="11" s="1"/>
  <c r="J1905" i="4"/>
  <c r="G1905" i="11" s="1"/>
  <c r="H1905" i="4"/>
  <c r="B1905" i="4"/>
  <c r="B1905" i="11" s="1"/>
  <c r="J1904" i="4"/>
  <c r="G1904" i="11" s="1"/>
  <c r="H1904" i="4"/>
  <c r="B1904" i="4"/>
  <c r="B1904" i="11" s="1"/>
  <c r="J1903" i="4"/>
  <c r="G1903" i="11" s="1"/>
  <c r="H1903" i="4"/>
  <c r="B1903" i="4"/>
  <c r="B1903" i="11" s="1"/>
  <c r="J1902" i="4"/>
  <c r="G1902" i="11" s="1"/>
  <c r="H1902" i="4"/>
  <c r="B1902" i="4"/>
  <c r="B1902" i="11" s="1"/>
  <c r="H1901" i="4"/>
  <c r="J1901" i="4" s="1"/>
  <c r="G1901" i="11" s="1"/>
  <c r="B1901" i="4"/>
  <c r="B1901" i="11" s="1"/>
  <c r="H1900" i="4"/>
  <c r="J1900" i="4" s="1"/>
  <c r="G1900" i="11" s="1"/>
  <c r="B1900" i="4"/>
  <c r="B1900" i="11" s="1"/>
  <c r="H1898" i="4"/>
  <c r="J1898" i="4" s="1"/>
  <c r="G1898" i="11" s="1"/>
  <c r="B1898" i="4"/>
  <c r="B1898" i="11" s="1"/>
  <c r="H1897" i="4"/>
  <c r="J1897" i="4" s="1"/>
  <c r="G1897" i="11" s="1"/>
  <c r="B1897" i="4"/>
  <c r="B1897" i="11" s="1"/>
  <c r="H1933" i="4"/>
  <c r="J1933" i="4" s="1"/>
  <c r="G1933" i="11" s="1"/>
  <c r="B1933" i="4"/>
  <c r="B1933" i="11" s="1"/>
  <c r="H1932" i="4"/>
  <c r="J1932" i="4" s="1"/>
  <c r="G1932" i="11" s="1"/>
  <c r="B1932" i="4"/>
  <c r="B1932" i="11" s="1"/>
  <c r="H1931" i="4"/>
  <c r="J1931" i="4" s="1"/>
  <c r="G1931" i="11" s="1"/>
  <c r="B1931" i="4"/>
  <c r="B1931" i="11" s="1"/>
  <c r="H1930" i="4"/>
  <c r="J1930" i="4" s="1"/>
  <c r="G1930" i="11" s="1"/>
  <c r="B1930" i="4"/>
  <c r="B1930" i="11" s="1"/>
  <c r="H1929" i="4"/>
  <c r="J1929" i="4" s="1"/>
  <c r="G1929" i="11" s="1"/>
  <c r="B1929" i="4"/>
  <c r="B1929" i="11" s="1"/>
  <c r="H1928" i="4"/>
  <c r="J1928" i="4" s="1"/>
  <c r="G1928" i="11" s="1"/>
  <c r="B1928" i="4"/>
  <c r="B1928" i="11" s="1"/>
  <c r="H1927" i="4"/>
  <c r="J1927" i="4" s="1"/>
  <c r="G1927" i="11" s="1"/>
  <c r="B1927" i="4"/>
  <c r="B1927" i="11" s="1"/>
  <c r="H1926" i="4"/>
  <c r="J1926" i="4" s="1"/>
  <c r="G1926" i="11" s="1"/>
  <c r="B1926" i="4"/>
  <c r="B1926" i="11" s="1"/>
  <c r="H1925" i="4"/>
  <c r="J1925" i="4" s="1"/>
  <c r="G1925" i="11" s="1"/>
  <c r="B1925" i="4"/>
  <c r="B1925" i="11" s="1"/>
  <c r="H1924" i="4"/>
  <c r="J1924" i="4" s="1"/>
  <c r="G1924" i="11" s="1"/>
  <c r="B1924" i="4"/>
  <c r="B1924" i="11" s="1"/>
  <c r="H1923" i="4"/>
  <c r="J1923" i="4" s="1"/>
  <c r="G1923" i="11" s="1"/>
  <c r="B1923" i="4"/>
  <c r="B1923" i="11" s="1"/>
  <c r="H1922" i="4"/>
  <c r="J1922" i="4" s="1"/>
  <c r="G1922" i="11" s="1"/>
  <c r="B1922" i="4"/>
  <c r="B1922" i="11" s="1"/>
  <c r="H1921" i="4"/>
  <c r="J1921" i="4" s="1"/>
  <c r="G1921" i="11" s="1"/>
  <c r="B1921" i="4"/>
  <c r="B1921" i="11" s="1"/>
  <c r="H1920" i="4"/>
  <c r="J1920" i="4" s="1"/>
  <c r="G1920" i="11" s="1"/>
  <c r="B1920" i="4"/>
  <c r="B1920" i="11" s="1"/>
  <c r="H1919" i="4"/>
  <c r="J1919" i="4" s="1"/>
  <c r="G1919" i="11" s="1"/>
  <c r="B1919" i="4"/>
  <c r="B1919" i="11" s="1"/>
  <c r="H1918" i="4"/>
  <c r="J1918" i="4" s="1"/>
  <c r="G1918" i="11" s="1"/>
  <c r="B1918" i="4"/>
  <c r="B1918" i="11" s="1"/>
  <c r="H1917" i="4"/>
  <c r="J1917" i="4" s="1"/>
  <c r="G1917" i="11" s="1"/>
  <c r="B1917" i="4"/>
  <c r="B1917" i="11" s="1"/>
  <c r="B1916" i="4"/>
  <c r="B1916" i="11" s="1"/>
  <c r="H1950" i="4"/>
  <c r="J1950" i="4" s="1"/>
  <c r="G1950" i="11" s="1"/>
  <c r="B1950" i="4"/>
  <c r="B1950" i="11" s="1"/>
  <c r="H1949" i="4"/>
  <c r="J1949" i="4" s="1"/>
  <c r="G1949" i="11" s="1"/>
  <c r="B1949" i="4"/>
  <c r="B1949" i="11" s="1"/>
  <c r="H1948" i="4"/>
  <c r="J1948" i="4" s="1"/>
  <c r="G1948" i="11" s="1"/>
  <c r="B1948" i="4"/>
  <c r="B1948" i="11" s="1"/>
  <c r="H1947" i="4"/>
  <c r="J1947" i="4" s="1"/>
  <c r="G1947" i="11" s="1"/>
  <c r="B1947" i="4"/>
  <c r="B1947" i="11" s="1"/>
  <c r="H1946" i="4"/>
  <c r="J1946" i="4" s="1"/>
  <c r="G1946" i="11" s="1"/>
  <c r="B1946" i="4"/>
  <c r="B1946" i="11" s="1"/>
  <c r="H1945" i="4"/>
  <c r="J1945" i="4" s="1"/>
  <c r="G1945" i="11" s="1"/>
  <c r="B1945" i="4"/>
  <c r="B1945" i="11" s="1"/>
  <c r="H1944" i="4"/>
  <c r="J1944" i="4" s="1"/>
  <c r="G1944" i="11" s="1"/>
  <c r="B1944" i="4"/>
  <c r="B1944" i="11" s="1"/>
  <c r="H1943" i="4"/>
  <c r="J1943" i="4" s="1"/>
  <c r="G1943" i="11" s="1"/>
  <c r="B1943" i="4"/>
  <c r="B1943" i="11" s="1"/>
  <c r="H1942" i="4"/>
  <c r="J1942" i="4" s="1"/>
  <c r="G1942" i="11" s="1"/>
  <c r="B1942" i="4"/>
  <c r="B1942" i="11" s="1"/>
  <c r="H1842" i="4"/>
  <c r="J1842" i="4" s="1"/>
  <c r="G1842" i="11" s="1"/>
  <c r="B1842" i="4"/>
  <c r="B1842" i="11" s="1"/>
  <c r="H1941" i="4"/>
  <c r="J1941" i="4" s="1"/>
  <c r="G1941" i="11" s="1"/>
  <c r="B1941" i="4"/>
  <c r="B1941" i="11" s="1"/>
  <c r="H1940" i="4"/>
  <c r="J1940" i="4" s="1"/>
  <c r="G1940" i="11" s="1"/>
  <c r="B1940" i="4"/>
  <c r="B1940" i="11" s="1"/>
  <c r="H1939" i="4"/>
  <c r="J1939" i="4" s="1"/>
  <c r="G1939" i="11" s="1"/>
  <c r="B1939" i="4"/>
  <c r="B1939" i="11" s="1"/>
  <c r="H1938" i="4"/>
  <c r="J1938" i="4" s="1"/>
  <c r="G1938" i="11" s="1"/>
  <c r="B1938" i="4"/>
  <c r="B1938" i="11" s="1"/>
  <c r="H1937" i="4"/>
  <c r="J1937" i="4" s="1"/>
  <c r="G1937" i="11" s="1"/>
  <c r="B1937" i="4"/>
  <c r="B1937" i="11" s="1"/>
  <c r="H1936" i="4"/>
  <c r="J1936" i="4" s="1"/>
  <c r="G1936" i="11" s="1"/>
  <c r="B1936" i="4"/>
  <c r="B1936" i="11" s="1"/>
  <c r="H1935" i="4"/>
  <c r="J1935" i="4" s="1"/>
  <c r="G1935" i="11" s="1"/>
  <c r="B1935" i="4"/>
  <c r="B1935" i="11" s="1"/>
  <c r="H1934" i="4"/>
  <c r="J1934" i="4" s="1"/>
  <c r="G1934" i="11" s="1"/>
  <c r="B1934" i="4"/>
  <c r="B1934" i="11" s="1"/>
  <c r="H1968" i="4"/>
  <c r="J1968" i="4" s="1"/>
  <c r="G1968" i="11" s="1"/>
  <c r="B1968" i="4"/>
  <c r="B1968" i="11" s="1"/>
  <c r="H1967" i="4"/>
  <c r="J1967" i="4" s="1"/>
  <c r="G1967" i="11" s="1"/>
  <c r="B1967" i="4"/>
  <c r="B1967" i="11" s="1"/>
  <c r="H1966" i="4"/>
  <c r="J1966" i="4" s="1"/>
  <c r="G1966" i="11" s="1"/>
  <c r="B1966" i="4"/>
  <c r="B1966" i="11" s="1"/>
  <c r="H1965" i="4"/>
  <c r="J1965" i="4" s="1"/>
  <c r="G1965" i="11" s="1"/>
  <c r="B1965" i="4"/>
  <c r="B1965" i="11" s="1"/>
  <c r="H1964" i="4"/>
  <c r="J1964" i="4" s="1"/>
  <c r="G1964" i="11" s="1"/>
  <c r="B1964" i="4"/>
  <c r="B1964" i="11" s="1"/>
  <c r="H1963" i="4"/>
  <c r="J1963" i="4" s="1"/>
  <c r="G1963" i="11" s="1"/>
  <c r="B1963" i="4"/>
  <c r="B1963" i="11" s="1"/>
  <c r="H1962" i="4"/>
  <c r="J1962" i="4" s="1"/>
  <c r="G1962" i="11" s="1"/>
  <c r="B1962" i="4"/>
  <c r="B1962" i="11" s="1"/>
  <c r="H1961" i="4"/>
  <c r="J1961" i="4" s="1"/>
  <c r="G1961" i="11" s="1"/>
  <c r="B1961" i="4"/>
  <c r="B1961" i="11" s="1"/>
  <c r="H1960" i="4"/>
  <c r="J1960" i="4" s="1"/>
  <c r="G1960" i="11" s="1"/>
  <c r="B1960" i="4"/>
  <c r="B1960" i="11" s="1"/>
  <c r="H1959" i="4"/>
  <c r="J1959" i="4" s="1"/>
  <c r="G1959" i="11" s="1"/>
  <c r="B1959" i="4"/>
  <c r="B1959" i="11" s="1"/>
  <c r="H1958" i="4"/>
  <c r="J1958" i="4" s="1"/>
  <c r="G1958" i="11" s="1"/>
  <c r="B1958" i="4"/>
  <c r="B1958" i="11" s="1"/>
  <c r="H1957" i="4"/>
  <c r="J1957" i="4" s="1"/>
  <c r="G1957" i="11" s="1"/>
  <c r="B1957" i="4"/>
  <c r="B1957" i="11" s="1"/>
  <c r="H1956" i="4"/>
  <c r="J1956" i="4" s="1"/>
  <c r="G1956" i="11" s="1"/>
  <c r="B1956" i="4"/>
  <c r="B1956" i="11" s="1"/>
  <c r="H1955" i="4"/>
  <c r="J1955" i="4" s="1"/>
  <c r="G1955" i="11" s="1"/>
  <c r="B1955" i="4"/>
  <c r="B1955" i="11" s="1"/>
  <c r="H1954" i="4"/>
  <c r="J1954" i="4" s="1"/>
  <c r="G1954" i="11" s="1"/>
  <c r="B1954" i="4"/>
  <c r="B1954" i="11" s="1"/>
  <c r="H1953" i="4"/>
  <c r="J1953" i="4" s="1"/>
  <c r="G1953" i="11" s="1"/>
  <c r="B1953" i="4"/>
  <c r="B1953" i="11" s="1"/>
  <c r="H1952" i="4"/>
  <c r="J1952" i="4" s="1"/>
  <c r="G1952" i="11" s="1"/>
  <c r="B1952" i="4"/>
  <c r="B1952" i="11" s="1"/>
  <c r="H1951" i="4"/>
  <c r="J1951" i="4" s="1"/>
  <c r="G1951" i="11" s="1"/>
  <c r="B1951" i="4"/>
  <c r="B1951" i="11" s="1"/>
  <c r="H1986" i="4"/>
  <c r="J1986" i="4" s="1"/>
  <c r="G1986" i="11" s="1"/>
  <c r="B1986" i="4"/>
  <c r="B1986" i="11" s="1"/>
  <c r="H1985" i="4"/>
  <c r="J1985" i="4" s="1"/>
  <c r="G1985" i="11" s="1"/>
  <c r="B1985" i="4"/>
  <c r="B1985" i="11" s="1"/>
  <c r="H1984" i="4"/>
  <c r="J1984" i="4" s="1"/>
  <c r="G1984" i="11" s="1"/>
  <c r="B1984" i="4"/>
  <c r="B1984" i="11" s="1"/>
  <c r="H1983" i="4"/>
  <c r="J1983" i="4" s="1"/>
  <c r="G1983" i="11" s="1"/>
  <c r="B1983" i="4"/>
  <c r="B1983" i="11" s="1"/>
  <c r="H1982" i="4"/>
  <c r="J1982" i="4" s="1"/>
  <c r="G1982" i="11" s="1"/>
  <c r="B1982" i="4"/>
  <c r="B1982" i="11" s="1"/>
  <c r="H1981" i="4"/>
  <c r="J1981" i="4" s="1"/>
  <c r="G1981" i="11" s="1"/>
  <c r="B1981" i="4"/>
  <c r="B1981" i="11" s="1"/>
  <c r="H1980" i="4"/>
  <c r="J1980" i="4" s="1"/>
  <c r="G1980" i="11" s="1"/>
  <c r="B1980" i="4"/>
  <c r="B1980" i="11" s="1"/>
  <c r="H1979" i="4"/>
  <c r="J1979" i="4" s="1"/>
  <c r="G1979" i="11" s="1"/>
  <c r="B1979" i="4"/>
  <c r="B1979" i="11" s="1"/>
  <c r="H1978" i="4"/>
  <c r="J1978" i="4" s="1"/>
  <c r="G1978" i="11" s="1"/>
  <c r="B1978" i="4"/>
  <c r="B1978" i="11" s="1"/>
  <c r="H1977" i="4"/>
  <c r="J1977" i="4" s="1"/>
  <c r="G1977" i="11" s="1"/>
  <c r="B1977" i="4"/>
  <c r="B1977" i="11" s="1"/>
  <c r="H1976" i="4"/>
  <c r="J1976" i="4" s="1"/>
  <c r="G1976" i="11" s="1"/>
  <c r="B1976" i="4"/>
  <c r="B1976" i="11" s="1"/>
  <c r="H1975" i="4"/>
  <c r="J1975" i="4" s="1"/>
  <c r="G1975" i="11" s="1"/>
  <c r="B1975" i="4"/>
  <c r="B1975" i="11" s="1"/>
  <c r="H1974" i="4"/>
  <c r="J1974" i="4" s="1"/>
  <c r="G1974" i="11" s="1"/>
  <c r="B1974" i="4"/>
  <c r="B1974" i="11" s="1"/>
  <c r="H1973" i="4"/>
  <c r="J1973" i="4" s="1"/>
  <c r="G1973" i="11" s="1"/>
  <c r="B1973" i="4"/>
  <c r="B1973" i="11" s="1"/>
  <c r="H1972" i="4"/>
  <c r="J1972" i="4" s="1"/>
  <c r="G1972" i="11" s="1"/>
  <c r="B1972" i="4"/>
  <c r="B1972" i="11" s="1"/>
  <c r="H1971" i="4"/>
  <c r="J1971" i="4" s="1"/>
  <c r="G1971" i="11" s="1"/>
  <c r="B1971" i="4"/>
  <c r="B1971" i="11" s="1"/>
  <c r="H1970" i="4"/>
  <c r="J1970" i="4" s="1"/>
  <c r="G1970" i="11" s="1"/>
  <c r="B1970" i="4"/>
  <c r="B1970" i="11" s="1"/>
  <c r="H1969" i="4"/>
  <c r="J1969" i="4" s="1"/>
  <c r="G1969" i="11" s="1"/>
  <c r="B1969" i="4"/>
  <c r="B1969" i="11" s="1"/>
  <c r="J2004" i="4"/>
  <c r="G2004" i="11" s="1"/>
  <c r="H2004" i="4"/>
  <c r="B2004" i="4"/>
  <c r="B2004" i="11" s="1"/>
  <c r="J2003" i="4"/>
  <c r="G2003" i="11" s="1"/>
  <c r="H2003" i="4"/>
  <c r="B2003" i="4"/>
  <c r="B2003" i="11" s="1"/>
  <c r="J2002" i="4"/>
  <c r="G2002" i="11" s="1"/>
  <c r="H2002" i="4"/>
  <c r="B2002" i="4"/>
  <c r="B2002" i="11" s="1"/>
  <c r="J2001" i="4"/>
  <c r="G2001" i="11" s="1"/>
  <c r="H2001" i="4"/>
  <c r="B2001" i="4"/>
  <c r="B2001" i="11" s="1"/>
  <c r="J2000" i="4"/>
  <c r="G2000" i="11" s="1"/>
  <c r="H2000" i="4"/>
  <c r="B2000" i="4"/>
  <c r="B2000" i="11" s="1"/>
  <c r="J1999" i="4"/>
  <c r="G1999" i="11" s="1"/>
  <c r="H1999" i="4"/>
  <c r="B1999" i="4"/>
  <c r="B1999" i="11" s="1"/>
  <c r="J1998" i="4"/>
  <c r="G1998" i="11" s="1"/>
  <c r="H1998" i="4"/>
  <c r="B1998" i="4"/>
  <c r="B1998" i="11" s="1"/>
  <c r="J1997" i="4"/>
  <c r="G1997" i="11" s="1"/>
  <c r="H1997" i="4"/>
  <c r="B1997" i="4"/>
  <c r="B1997" i="11" s="1"/>
  <c r="J1996" i="4"/>
  <c r="G1996" i="11" s="1"/>
  <c r="H1996" i="4"/>
  <c r="B1996" i="4"/>
  <c r="B1996" i="11" s="1"/>
  <c r="J1995" i="4"/>
  <c r="G1995" i="11" s="1"/>
  <c r="H1995" i="4"/>
  <c r="B1995" i="4"/>
  <c r="B1995" i="11" s="1"/>
  <c r="J1994" i="4"/>
  <c r="G1994" i="11" s="1"/>
  <c r="H1994" i="4"/>
  <c r="B1994" i="4"/>
  <c r="B1994" i="11" s="1"/>
  <c r="J1993" i="4"/>
  <c r="G1993" i="11" s="1"/>
  <c r="H1993" i="4"/>
  <c r="B1993" i="4"/>
  <c r="B1993" i="11" s="1"/>
  <c r="J1992" i="4"/>
  <c r="G1992" i="11" s="1"/>
  <c r="H1992" i="4"/>
  <c r="B1992" i="4"/>
  <c r="B1992" i="11" s="1"/>
  <c r="J1991" i="4"/>
  <c r="G1991" i="11" s="1"/>
  <c r="H1991" i="4"/>
  <c r="B1991" i="4"/>
  <c r="B1991" i="11" s="1"/>
  <c r="H1990" i="4"/>
  <c r="J1990" i="4" s="1"/>
  <c r="G1990" i="11" s="1"/>
  <c r="B1990" i="4"/>
  <c r="B1990" i="11" s="1"/>
  <c r="H1989" i="4"/>
  <c r="J1989" i="4" s="1"/>
  <c r="G1989" i="11" s="1"/>
  <c r="B1989" i="4"/>
  <c r="B1989" i="11" s="1"/>
  <c r="H1988" i="4"/>
  <c r="J1988" i="4" s="1"/>
  <c r="G1988" i="11" s="1"/>
  <c r="B1988" i="4"/>
  <c r="B1988" i="11" s="1"/>
  <c r="H1987" i="4"/>
  <c r="J1987" i="4" s="1"/>
  <c r="G1987" i="11" s="1"/>
  <c r="B1987" i="4"/>
  <c r="B1987" i="11" s="1"/>
  <c r="J2022" i="4"/>
  <c r="G2022" i="11" s="1"/>
  <c r="H2022" i="4"/>
  <c r="B2022" i="4"/>
  <c r="B2022" i="11" s="1"/>
  <c r="J2021" i="4"/>
  <c r="G2021" i="11" s="1"/>
  <c r="H2021" i="4"/>
  <c r="B2021" i="4"/>
  <c r="B2021" i="11" s="1"/>
  <c r="J2020" i="4"/>
  <c r="G2020" i="11" s="1"/>
  <c r="H2020" i="4"/>
  <c r="B2020" i="4"/>
  <c r="B2020" i="11" s="1"/>
  <c r="J2019" i="4"/>
  <c r="G2019" i="11" s="1"/>
  <c r="H2019" i="4"/>
  <c r="B2019" i="4"/>
  <c r="B2019" i="11" s="1"/>
  <c r="J2018" i="4"/>
  <c r="G2018" i="11" s="1"/>
  <c r="H2018" i="4"/>
  <c r="B2018" i="4"/>
  <c r="B2018" i="11" s="1"/>
  <c r="J2017" i="4"/>
  <c r="G2017" i="11" s="1"/>
  <c r="H2017" i="4"/>
  <c r="B2017" i="4"/>
  <c r="B2017" i="11" s="1"/>
  <c r="J2016" i="4"/>
  <c r="G2016" i="11" s="1"/>
  <c r="H2016" i="4"/>
  <c r="B2016" i="4"/>
  <c r="B2016" i="11" s="1"/>
  <c r="J2015" i="4"/>
  <c r="G2015" i="11" s="1"/>
  <c r="H2015" i="4"/>
  <c r="B2015" i="4"/>
  <c r="B2015" i="11" s="1"/>
  <c r="J2014" i="4"/>
  <c r="G2014" i="11" s="1"/>
  <c r="H2014" i="4"/>
  <c r="B2014" i="4"/>
  <c r="B2014" i="11" s="1"/>
  <c r="J2013" i="4"/>
  <c r="G2013" i="11" s="1"/>
  <c r="H2013" i="4"/>
  <c r="B2013" i="4"/>
  <c r="B2013" i="11" s="1"/>
  <c r="J2012" i="4"/>
  <c r="G2012" i="11" s="1"/>
  <c r="H2012" i="4"/>
  <c r="B2012" i="4"/>
  <c r="B2012" i="11" s="1"/>
  <c r="J2011" i="4"/>
  <c r="G2011" i="11" s="1"/>
  <c r="H2011" i="4"/>
  <c r="B2011" i="4"/>
  <c r="B2011" i="11" s="1"/>
  <c r="J2010" i="4"/>
  <c r="G2010" i="11" s="1"/>
  <c r="H2010" i="4"/>
  <c r="B2010" i="4"/>
  <c r="B2010" i="11" s="1"/>
  <c r="J2009" i="4"/>
  <c r="G2009" i="11" s="1"/>
  <c r="H2009" i="4"/>
  <c r="B2009" i="4"/>
  <c r="B2009" i="11" s="1"/>
  <c r="J2008" i="4"/>
  <c r="G2008" i="11" s="1"/>
  <c r="H2008" i="4"/>
  <c r="B2008" i="4"/>
  <c r="B2008" i="11" s="1"/>
  <c r="J2007" i="4"/>
  <c r="G2007" i="11" s="1"/>
  <c r="H2007" i="4"/>
  <c r="B2007" i="4"/>
  <c r="B2007" i="11" s="1"/>
  <c r="J2006" i="4"/>
  <c r="G2006" i="11" s="1"/>
  <c r="H2006" i="4"/>
  <c r="B2006" i="4"/>
  <c r="B2006" i="11" s="1"/>
  <c r="J2005" i="4"/>
  <c r="G2005" i="11" s="1"/>
  <c r="H2005" i="4"/>
  <c r="B2005" i="4"/>
  <c r="B2005" i="11" s="1"/>
  <c r="J2040" i="4"/>
  <c r="G2040" i="11" s="1"/>
  <c r="H2040" i="4"/>
  <c r="B2040" i="4"/>
  <c r="B2040" i="11" s="1"/>
  <c r="J2039" i="4"/>
  <c r="G2039" i="11" s="1"/>
  <c r="H2039" i="4"/>
  <c r="B2039" i="4"/>
  <c r="B2039" i="11" s="1"/>
  <c r="J2038" i="4"/>
  <c r="G2038" i="11" s="1"/>
  <c r="H2038" i="4"/>
  <c r="B2038" i="4"/>
  <c r="B2038" i="11" s="1"/>
  <c r="J2037" i="4"/>
  <c r="G2037" i="11" s="1"/>
  <c r="H2037" i="4"/>
  <c r="B2037" i="4"/>
  <c r="B2037" i="11" s="1"/>
  <c r="J2036" i="4"/>
  <c r="G2036" i="11" s="1"/>
  <c r="H2036" i="4"/>
  <c r="B2036" i="4"/>
  <c r="B2036" i="11" s="1"/>
  <c r="J2035" i="4"/>
  <c r="G2035" i="11" s="1"/>
  <c r="H2035" i="4"/>
  <c r="B2035" i="4"/>
  <c r="B2035" i="11" s="1"/>
  <c r="J2034" i="4"/>
  <c r="G2034" i="11" s="1"/>
  <c r="H2034" i="4"/>
  <c r="B2034" i="4"/>
  <c r="B2034" i="11" s="1"/>
  <c r="J2033" i="4"/>
  <c r="G2033" i="11" s="1"/>
  <c r="H2033" i="4"/>
  <c r="B2033" i="4"/>
  <c r="B2033" i="11" s="1"/>
  <c r="J2032" i="4"/>
  <c r="G2032" i="11" s="1"/>
  <c r="H2032" i="4"/>
  <c r="B2032" i="4"/>
  <c r="B2032" i="11" s="1"/>
  <c r="J2031" i="4"/>
  <c r="G2031" i="11" s="1"/>
  <c r="H2031" i="4"/>
  <c r="B2031" i="4"/>
  <c r="B2031" i="11" s="1"/>
  <c r="J2030" i="4"/>
  <c r="G2030" i="11" s="1"/>
  <c r="H2030" i="4"/>
  <c r="B2030" i="4"/>
  <c r="B2030" i="11" s="1"/>
  <c r="J2029" i="4"/>
  <c r="G2029" i="11" s="1"/>
  <c r="H2029" i="4"/>
  <c r="B2029" i="4"/>
  <c r="B2029" i="11" s="1"/>
  <c r="J2028" i="4"/>
  <c r="G2028" i="11" s="1"/>
  <c r="H2028" i="4"/>
  <c r="B2028" i="4"/>
  <c r="B2028" i="11" s="1"/>
  <c r="J2027" i="4"/>
  <c r="G2027" i="11" s="1"/>
  <c r="H2027" i="4"/>
  <c r="B2027" i="4"/>
  <c r="B2027" i="11" s="1"/>
  <c r="J2026" i="4"/>
  <c r="G2026" i="11" s="1"/>
  <c r="H2026" i="4"/>
  <c r="B2026" i="4"/>
  <c r="B2026" i="11" s="1"/>
  <c r="J2025" i="4"/>
  <c r="G2025" i="11" s="1"/>
  <c r="H2025" i="4"/>
  <c r="B2025" i="4"/>
  <c r="B2025" i="11" s="1"/>
  <c r="J2024" i="4"/>
  <c r="G2024" i="11" s="1"/>
  <c r="H2024" i="4"/>
  <c r="B2024" i="4"/>
  <c r="B2024" i="11" s="1"/>
  <c r="J2023" i="4"/>
  <c r="G2023" i="11" s="1"/>
  <c r="H2023" i="4"/>
  <c r="B2023" i="4"/>
  <c r="B2023" i="11" s="1"/>
  <c r="J2058" i="4"/>
  <c r="G2058" i="11" s="1"/>
  <c r="H2058" i="4"/>
  <c r="B2058" i="4"/>
  <c r="B2058" i="11" s="1"/>
  <c r="J2057" i="4"/>
  <c r="G2057" i="11" s="1"/>
  <c r="H2057" i="4"/>
  <c r="B2057" i="4"/>
  <c r="B2057" i="11" s="1"/>
  <c r="J2056" i="4"/>
  <c r="G2056" i="11" s="1"/>
  <c r="H2056" i="4"/>
  <c r="B2056" i="4"/>
  <c r="B2056" i="11" s="1"/>
  <c r="J2055" i="4"/>
  <c r="G2055" i="11" s="1"/>
  <c r="H2055" i="4"/>
  <c r="B2055" i="4"/>
  <c r="B2055" i="11" s="1"/>
  <c r="J2054" i="4"/>
  <c r="G2054" i="11" s="1"/>
  <c r="H2054" i="4"/>
  <c r="B2054" i="4"/>
  <c r="B2054" i="11" s="1"/>
  <c r="J2053" i="4"/>
  <c r="G2053" i="11" s="1"/>
  <c r="H2053" i="4"/>
  <c r="B2053" i="4"/>
  <c r="B2053" i="11" s="1"/>
  <c r="J2052" i="4"/>
  <c r="G2052" i="11" s="1"/>
  <c r="H2052" i="4"/>
  <c r="B2052" i="4"/>
  <c r="B2052" i="11" s="1"/>
  <c r="J2051" i="4"/>
  <c r="G2051" i="11" s="1"/>
  <c r="H2051" i="4"/>
  <c r="B2051" i="4"/>
  <c r="B2051" i="11" s="1"/>
  <c r="J2050" i="4"/>
  <c r="G2050" i="11" s="1"/>
  <c r="H2050" i="4"/>
  <c r="B2050" i="4"/>
  <c r="B2050" i="11" s="1"/>
  <c r="J2049" i="4"/>
  <c r="G2049" i="11" s="1"/>
  <c r="H2049" i="4"/>
  <c r="B2049" i="4"/>
  <c r="B2049" i="11" s="1"/>
  <c r="J2048" i="4"/>
  <c r="G2048" i="11" s="1"/>
  <c r="H2048" i="4"/>
  <c r="B2048" i="4"/>
  <c r="B2048" i="11" s="1"/>
  <c r="J2047" i="4"/>
  <c r="G2047" i="11" s="1"/>
  <c r="H2047" i="4"/>
  <c r="B2047" i="4"/>
  <c r="B2047" i="11" s="1"/>
  <c r="J2046" i="4"/>
  <c r="G2046" i="11" s="1"/>
  <c r="H2046" i="4"/>
  <c r="B2046" i="4"/>
  <c r="B2046" i="11" s="1"/>
  <c r="J2045" i="4"/>
  <c r="G2045" i="11" s="1"/>
  <c r="H2045" i="4"/>
  <c r="B2045" i="4"/>
  <c r="B2045" i="11" s="1"/>
  <c r="J2044" i="4"/>
  <c r="G2044" i="11" s="1"/>
  <c r="H2044" i="4"/>
  <c r="B2044" i="4"/>
  <c r="B2044" i="11" s="1"/>
  <c r="J2043" i="4"/>
  <c r="G2043" i="11" s="1"/>
  <c r="H2043" i="4"/>
  <c r="B2043" i="4"/>
  <c r="B2043" i="11" s="1"/>
  <c r="J2042" i="4"/>
  <c r="G2042" i="11" s="1"/>
  <c r="H2042" i="4"/>
  <c r="B2042" i="4"/>
  <c r="B2042" i="11" s="1"/>
  <c r="J2041" i="4"/>
  <c r="G2041" i="11" s="1"/>
  <c r="H2041" i="4"/>
  <c r="B2041" i="4"/>
  <c r="B2041" i="11" s="1"/>
  <c r="J2076" i="4"/>
  <c r="G2076" i="11" s="1"/>
  <c r="H2076" i="4"/>
  <c r="B2076" i="4"/>
  <c r="B2076" i="11" s="1"/>
  <c r="J2075" i="4"/>
  <c r="G2075" i="11" s="1"/>
  <c r="H2075" i="4"/>
  <c r="B2075" i="4"/>
  <c r="B2075" i="11" s="1"/>
  <c r="J2074" i="4"/>
  <c r="G2074" i="11" s="1"/>
  <c r="H2074" i="4"/>
  <c r="B2074" i="4"/>
  <c r="B2074" i="11" s="1"/>
  <c r="J2073" i="4"/>
  <c r="G2073" i="11" s="1"/>
  <c r="H2073" i="4"/>
  <c r="B2073" i="4"/>
  <c r="B2073" i="11" s="1"/>
  <c r="J2072" i="4"/>
  <c r="G2072" i="11" s="1"/>
  <c r="H2072" i="4"/>
  <c r="B2072" i="4"/>
  <c r="B2072" i="11" s="1"/>
  <c r="J2071" i="4"/>
  <c r="G2071" i="11" s="1"/>
  <c r="H2071" i="4"/>
  <c r="B2071" i="4"/>
  <c r="B2071" i="11" s="1"/>
  <c r="J2070" i="4"/>
  <c r="G2070" i="11" s="1"/>
  <c r="H2070" i="4"/>
  <c r="B2070" i="4"/>
  <c r="B2070" i="11" s="1"/>
  <c r="J2069" i="4"/>
  <c r="G2069" i="11" s="1"/>
  <c r="H2069" i="4"/>
  <c r="B2069" i="4"/>
  <c r="B2069" i="11" s="1"/>
  <c r="J2068" i="4"/>
  <c r="G2068" i="11" s="1"/>
  <c r="H2068" i="4"/>
  <c r="B2068" i="4"/>
  <c r="B2068" i="11" s="1"/>
  <c r="J2067" i="4"/>
  <c r="G2067" i="11" s="1"/>
  <c r="H2067" i="4"/>
  <c r="B2067" i="4"/>
  <c r="B2067" i="11" s="1"/>
  <c r="J2066" i="4"/>
  <c r="G2066" i="11" s="1"/>
  <c r="H2066" i="4"/>
  <c r="B2066" i="4"/>
  <c r="B2066" i="11" s="1"/>
  <c r="J2065" i="4"/>
  <c r="G2065" i="11" s="1"/>
  <c r="H2065" i="4"/>
  <c r="B2065" i="4"/>
  <c r="B2065" i="11" s="1"/>
  <c r="J2064" i="4"/>
  <c r="G2064" i="11" s="1"/>
  <c r="H2064" i="4"/>
  <c r="B2064" i="4"/>
  <c r="B2064" i="11" s="1"/>
  <c r="J2063" i="4"/>
  <c r="G2063" i="11" s="1"/>
  <c r="H2063" i="4"/>
  <c r="B2063" i="4"/>
  <c r="B2063" i="11" s="1"/>
  <c r="J2062" i="4"/>
  <c r="G2062" i="11" s="1"/>
  <c r="H2062" i="4"/>
  <c r="B2062" i="4"/>
  <c r="B2062" i="11" s="1"/>
  <c r="J2061" i="4"/>
  <c r="G2061" i="11" s="1"/>
  <c r="H2061" i="4"/>
  <c r="B2061" i="4"/>
  <c r="B2061" i="11" s="1"/>
  <c r="J2060" i="4"/>
  <c r="G2060" i="11" s="1"/>
  <c r="H2060" i="4"/>
  <c r="B2060" i="4"/>
  <c r="B2060" i="11" s="1"/>
  <c r="J2059" i="4"/>
  <c r="G2059" i="11" s="1"/>
  <c r="H2059" i="4"/>
  <c r="B2059" i="4"/>
  <c r="B2059" i="11" s="1"/>
  <c r="J2094" i="4"/>
  <c r="G2094" i="11" s="1"/>
  <c r="H2094" i="4"/>
  <c r="B2094" i="4"/>
  <c r="B2094" i="11" s="1"/>
  <c r="J2093" i="4"/>
  <c r="G2093" i="11" s="1"/>
  <c r="H2093" i="4"/>
  <c r="B2093" i="4"/>
  <c r="B2093" i="11" s="1"/>
  <c r="J2092" i="4"/>
  <c r="G2092" i="11" s="1"/>
  <c r="H2092" i="4"/>
  <c r="B2092" i="4"/>
  <c r="B2092" i="11" s="1"/>
  <c r="J2091" i="4"/>
  <c r="G2091" i="11" s="1"/>
  <c r="H2091" i="4"/>
  <c r="B2091" i="4"/>
  <c r="B2091" i="11" s="1"/>
  <c r="J2090" i="4"/>
  <c r="G2090" i="11" s="1"/>
  <c r="H2090" i="4"/>
  <c r="B2090" i="4"/>
  <c r="B2090" i="11" s="1"/>
  <c r="J2089" i="4"/>
  <c r="G2089" i="11" s="1"/>
  <c r="H2089" i="4"/>
  <c r="B2089" i="4"/>
  <c r="B2089" i="11" s="1"/>
  <c r="J2088" i="4"/>
  <c r="G2088" i="11" s="1"/>
  <c r="H2088" i="4"/>
  <c r="B2088" i="4"/>
  <c r="B2088" i="11" s="1"/>
  <c r="J2087" i="4"/>
  <c r="G2087" i="11" s="1"/>
  <c r="H2087" i="4"/>
  <c r="B2087" i="4"/>
  <c r="B2087" i="11" s="1"/>
  <c r="J2086" i="4"/>
  <c r="G2086" i="11" s="1"/>
  <c r="H2086" i="4"/>
  <c r="B2086" i="4"/>
  <c r="B2086" i="11" s="1"/>
  <c r="J2085" i="4"/>
  <c r="G2085" i="11" s="1"/>
  <c r="H2085" i="4"/>
  <c r="B2085" i="4"/>
  <c r="B2085" i="11" s="1"/>
  <c r="J2084" i="4"/>
  <c r="G2084" i="11" s="1"/>
  <c r="H2084" i="4"/>
  <c r="B2084" i="4"/>
  <c r="B2084" i="11" s="1"/>
  <c r="J2083" i="4"/>
  <c r="G2083" i="11" s="1"/>
  <c r="H2083" i="4"/>
  <c r="B2083" i="4"/>
  <c r="B2083" i="11" s="1"/>
  <c r="J2082" i="4"/>
  <c r="G2082" i="11" s="1"/>
  <c r="H2082" i="4"/>
  <c r="B2082" i="4"/>
  <c r="B2082" i="11" s="1"/>
  <c r="J2081" i="4"/>
  <c r="G2081" i="11" s="1"/>
  <c r="H2081" i="4"/>
  <c r="B2081" i="4"/>
  <c r="B2081" i="11" s="1"/>
  <c r="J2080" i="4"/>
  <c r="G2080" i="11" s="1"/>
  <c r="H2080" i="4"/>
  <c r="B2080" i="4"/>
  <c r="B2080" i="11" s="1"/>
  <c r="J2079" i="4"/>
  <c r="G2079" i="11" s="1"/>
  <c r="H2079" i="4"/>
  <c r="B2079" i="4"/>
  <c r="B2079" i="11" s="1"/>
  <c r="J2078" i="4"/>
  <c r="G2078" i="11" s="1"/>
  <c r="H2078" i="4"/>
  <c r="B2078" i="4"/>
  <c r="B2078" i="11" s="1"/>
  <c r="J2077" i="4"/>
  <c r="G2077" i="11" s="1"/>
  <c r="H2077" i="4"/>
  <c r="B2077" i="4"/>
  <c r="B2077" i="11" s="1"/>
  <c r="J2112" i="4"/>
  <c r="G2112" i="11" s="1"/>
  <c r="H2112" i="4"/>
  <c r="B2112" i="4"/>
  <c r="B2112" i="11" s="1"/>
  <c r="J2111" i="4"/>
  <c r="G2111" i="11" s="1"/>
  <c r="H2111" i="4"/>
  <c r="B2111" i="4"/>
  <c r="B2111" i="11" s="1"/>
  <c r="J2110" i="4"/>
  <c r="G2110" i="11" s="1"/>
  <c r="H2110" i="4"/>
  <c r="B2110" i="4"/>
  <c r="B2110" i="11" s="1"/>
  <c r="J2109" i="4"/>
  <c r="G2109" i="11" s="1"/>
  <c r="H2109" i="4"/>
  <c r="B2109" i="4"/>
  <c r="B2109" i="11" s="1"/>
  <c r="J2108" i="4"/>
  <c r="G2108" i="11" s="1"/>
  <c r="H2108" i="4"/>
  <c r="B2108" i="4"/>
  <c r="B2108" i="11" s="1"/>
  <c r="J2107" i="4"/>
  <c r="G2107" i="11" s="1"/>
  <c r="H2107" i="4"/>
  <c r="B2107" i="4"/>
  <c r="B2107" i="11" s="1"/>
  <c r="J2106" i="4"/>
  <c r="G2106" i="11" s="1"/>
  <c r="H2106" i="4"/>
  <c r="B2106" i="4"/>
  <c r="B2106" i="11" s="1"/>
  <c r="J2105" i="4"/>
  <c r="G2105" i="11" s="1"/>
  <c r="H2105" i="4"/>
  <c r="B2105" i="4"/>
  <c r="B2105" i="11" s="1"/>
  <c r="J2104" i="4"/>
  <c r="G2104" i="11" s="1"/>
  <c r="H2104" i="4"/>
  <c r="B2104" i="4"/>
  <c r="B2104" i="11" s="1"/>
  <c r="J2103" i="4"/>
  <c r="G2103" i="11" s="1"/>
  <c r="H2103" i="4"/>
  <c r="B2103" i="4"/>
  <c r="B2103" i="11" s="1"/>
  <c r="J2102" i="4"/>
  <c r="G2102" i="11" s="1"/>
  <c r="H2102" i="4"/>
  <c r="B2102" i="4"/>
  <c r="B2102" i="11" s="1"/>
  <c r="J2101" i="4"/>
  <c r="G2101" i="11" s="1"/>
  <c r="H2101" i="4"/>
  <c r="B2101" i="4"/>
  <c r="B2101" i="11" s="1"/>
  <c r="J2100" i="4"/>
  <c r="G2100" i="11" s="1"/>
  <c r="H2100" i="4"/>
  <c r="B2100" i="4"/>
  <c r="B2100" i="11" s="1"/>
  <c r="J2099" i="4"/>
  <c r="G2099" i="11" s="1"/>
  <c r="H2099" i="4"/>
  <c r="B2099" i="4"/>
  <c r="B2099" i="11" s="1"/>
  <c r="J2098" i="4"/>
  <c r="G2098" i="11" s="1"/>
  <c r="H2098" i="4"/>
  <c r="B2098" i="4"/>
  <c r="B2098" i="11" s="1"/>
  <c r="J2097" i="4"/>
  <c r="G2097" i="11" s="1"/>
  <c r="H2097" i="4"/>
  <c r="B2097" i="4"/>
  <c r="B2097" i="11" s="1"/>
  <c r="J2096" i="4"/>
  <c r="G2096" i="11" s="1"/>
  <c r="H2096" i="4"/>
  <c r="B2096" i="4"/>
  <c r="B2096" i="11" s="1"/>
  <c r="J2095" i="4"/>
  <c r="G2095" i="11" s="1"/>
  <c r="H2095" i="4"/>
  <c r="B2095" i="4"/>
  <c r="B2095" i="11" s="1"/>
  <c r="J2130" i="4"/>
  <c r="G2130" i="11" s="1"/>
  <c r="H2130" i="4"/>
  <c r="B2130" i="4"/>
  <c r="B2130" i="11" s="1"/>
  <c r="J2129" i="4"/>
  <c r="G2129" i="11" s="1"/>
  <c r="H2129" i="4"/>
  <c r="B2129" i="4"/>
  <c r="B2129" i="11" s="1"/>
  <c r="J2128" i="4"/>
  <c r="G2128" i="11" s="1"/>
  <c r="H2128" i="4"/>
  <c r="B2128" i="4"/>
  <c r="B2128" i="11" s="1"/>
  <c r="J2127" i="4"/>
  <c r="G2127" i="11" s="1"/>
  <c r="H2127" i="4"/>
  <c r="B2127" i="4"/>
  <c r="B2127" i="11" s="1"/>
  <c r="J2126" i="4"/>
  <c r="G2126" i="11" s="1"/>
  <c r="H2126" i="4"/>
  <c r="B2126" i="4"/>
  <c r="B2126" i="11" s="1"/>
  <c r="J2125" i="4"/>
  <c r="G2125" i="11" s="1"/>
  <c r="H2125" i="4"/>
  <c r="B2125" i="4"/>
  <c r="B2125" i="11" s="1"/>
  <c r="J2124" i="4"/>
  <c r="G2124" i="11" s="1"/>
  <c r="H2124" i="4"/>
  <c r="B2124" i="4"/>
  <c r="B2124" i="11" s="1"/>
  <c r="J2123" i="4"/>
  <c r="G2123" i="11" s="1"/>
  <c r="H2123" i="4"/>
  <c r="B2123" i="4"/>
  <c r="B2123" i="11" s="1"/>
  <c r="J2122" i="4"/>
  <c r="G2122" i="11" s="1"/>
  <c r="H2122" i="4"/>
  <c r="B2122" i="4"/>
  <c r="B2122" i="11" s="1"/>
  <c r="J2121" i="4"/>
  <c r="G2121" i="11" s="1"/>
  <c r="H2121" i="4"/>
  <c r="B2121" i="4"/>
  <c r="B2121" i="11" s="1"/>
  <c r="J2120" i="4"/>
  <c r="G2120" i="11" s="1"/>
  <c r="H2120" i="4"/>
  <c r="B2120" i="4"/>
  <c r="B2120" i="11" s="1"/>
  <c r="J2119" i="4"/>
  <c r="G2119" i="11" s="1"/>
  <c r="H2119" i="4"/>
  <c r="B2119" i="4"/>
  <c r="B2119" i="11" s="1"/>
  <c r="J2118" i="4"/>
  <c r="G2118" i="11" s="1"/>
  <c r="H2118" i="4"/>
  <c r="B2118" i="4"/>
  <c r="B2118" i="11" s="1"/>
  <c r="J2117" i="4"/>
  <c r="G2117" i="11" s="1"/>
  <c r="H2117" i="4"/>
  <c r="B2117" i="4"/>
  <c r="B2117" i="11" s="1"/>
  <c r="J2116" i="4"/>
  <c r="G2116" i="11" s="1"/>
  <c r="H2116" i="4"/>
  <c r="B2116" i="4"/>
  <c r="B2116" i="11" s="1"/>
  <c r="J2115" i="4"/>
  <c r="G2115" i="11" s="1"/>
  <c r="H2115" i="4"/>
  <c r="B2115" i="4"/>
  <c r="B2115" i="11" s="1"/>
  <c r="J2114" i="4"/>
  <c r="G2114" i="11" s="1"/>
  <c r="H2114" i="4"/>
  <c r="B2114" i="4"/>
  <c r="B2114" i="11" s="1"/>
  <c r="J2113" i="4"/>
  <c r="G2113" i="11" s="1"/>
  <c r="H2113" i="4"/>
  <c r="B2113" i="4"/>
  <c r="B2113" i="11" s="1"/>
  <c r="J2148" i="4"/>
  <c r="G2148" i="11" s="1"/>
  <c r="H2148" i="4"/>
  <c r="B2148" i="4"/>
  <c r="B2148" i="11" s="1"/>
  <c r="J2147" i="4"/>
  <c r="G2147" i="11" s="1"/>
  <c r="H2147" i="4"/>
  <c r="B2147" i="4"/>
  <c r="B2147" i="11" s="1"/>
  <c r="J2146" i="4"/>
  <c r="G2146" i="11" s="1"/>
  <c r="H2146" i="4"/>
  <c r="B2146" i="4"/>
  <c r="B2146" i="11" s="1"/>
  <c r="J2145" i="4"/>
  <c r="G2145" i="11" s="1"/>
  <c r="H2145" i="4"/>
  <c r="B2145" i="4"/>
  <c r="B2145" i="11" s="1"/>
  <c r="J2144" i="4"/>
  <c r="G2144" i="11" s="1"/>
  <c r="H2144" i="4"/>
  <c r="B2144" i="4"/>
  <c r="B2144" i="11" s="1"/>
  <c r="J2143" i="4"/>
  <c r="G2143" i="11" s="1"/>
  <c r="H2143" i="4"/>
  <c r="B2143" i="4"/>
  <c r="B2143" i="11" s="1"/>
  <c r="J2142" i="4"/>
  <c r="G2142" i="11" s="1"/>
  <c r="H2142" i="4"/>
  <c r="B2142" i="4"/>
  <c r="B2142" i="11" s="1"/>
  <c r="J2141" i="4"/>
  <c r="G2141" i="11" s="1"/>
  <c r="H2141" i="4"/>
  <c r="B2141" i="4"/>
  <c r="B2141" i="11" s="1"/>
  <c r="J2140" i="4"/>
  <c r="G2140" i="11" s="1"/>
  <c r="H2140" i="4"/>
  <c r="B2140" i="4"/>
  <c r="B2140" i="11" s="1"/>
  <c r="J2139" i="4"/>
  <c r="G2139" i="11" s="1"/>
  <c r="H2139" i="4"/>
  <c r="B2139" i="4"/>
  <c r="B2139" i="11" s="1"/>
  <c r="J2138" i="4"/>
  <c r="G2138" i="11" s="1"/>
  <c r="H2138" i="4"/>
  <c r="B2138" i="4"/>
  <c r="B2138" i="11" s="1"/>
  <c r="J2137" i="4"/>
  <c r="G2137" i="11" s="1"/>
  <c r="H2137" i="4"/>
  <c r="B2137" i="4"/>
  <c r="B2137" i="11" s="1"/>
  <c r="J2136" i="4"/>
  <c r="G2136" i="11" s="1"/>
  <c r="H2136" i="4"/>
  <c r="B2136" i="4"/>
  <c r="B2136" i="11" s="1"/>
  <c r="J2135" i="4"/>
  <c r="G2135" i="11" s="1"/>
  <c r="H2135" i="4"/>
  <c r="B2135" i="4"/>
  <c r="B2135" i="11" s="1"/>
  <c r="J2134" i="4"/>
  <c r="G2134" i="11" s="1"/>
  <c r="H2134" i="4"/>
  <c r="B2134" i="4"/>
  <c r="B2134" i="11" s="1"/>
  <c r="J2133" i="4"/>
  <c r="G2133" i="11" s="1"/>
  <c r="H2133" i="4"/>
  <c r="B2133" i="4"/>
  <c r="B2133" i="11" s="1"/>
  <c r="J2132" i="4"/>
  <c r="G2132" i="11" s="1"/>
  <c r="H2132" i="4"/>
  <c r="B2132" i="4"/>
  <c r="B2132" i="11" s="1"/>
  <c r="J2131" i="4"/>
  <c r="G2131" i="11" s="1"/>
  <c r="H2131" i="4"/>
  <c r="B2131" i="4"/>
  <c r="B2131" i="11" s="1"/>
  <c r="B148" i="29"/>
  <c r="K1068" i="6"/>
  <c r="K1067" i="6"/>
  <c r="K1066" i="6"/>
  <c r="K1065" i="6"/>
  <c r="K1064" i="6"/>
  <c r="K1063" i="6"/>
  <c r="K1062" i="6"/>
  <c r="K1061" i="6"/>
  <c r="K1060" i="6"/>
  <c r="K1059" i="6"/>
  <c r="C6" i="12"/>
  <c r="K1058" i="6"/>
  <c r="K1057" i="6"/>
  <c r="K1056" i="6"/>
  <c r="K1055" i="6"/>
  <c r="K1054" i="6"/>
  <c r="K1053" i="6"/>
  <c r="K1052" i="6"/>
  <c r="K1051" i="6"/>
  <c r="N86" i="7"/>
  <c r="M86" i="7"/>
  <c r="B86" i="7"/>
  <c r="N85" i="7"/>
  <c r="M85" i="7"/>
  <c r="B85" i="7"/>
  <c r="N84" i="7"/>
  <c r="M84" i="7"/>
  <c r="B84" i="7"/>
  <c r="N83" i="7"/>
  <c r="M83" i="7"/>
  <c r="B83" i="7"/>
  <c r="N90" i="7"/>
  <c r="M90" i="7"/>
  <c r="B90" i="7"/>
  <c r="N89" i="7"/>
  <c r="M89" i="7"/>
  <c r="B89" i="7"/>
  <c r="N88" i="7"/>
  <c r="M88" i="7"/>
  <c r="B88" i="7"/>
  <c r="N87" i="7"/>
  <c r="M87" i="7"/>
  <c r="B87" i="7"/>
  <c r="N94" i="7"/>
  <c r="M94" i="7"/>
  <c r="B94" i="7"/>
  <c r="N93" i="7"/>
  <c r="M93" i="7"/>
  <c r="B93" i="7"/>
  <c r="N92" i="7"/>
  <c r="M92" i="7"/>
  <c r="B92" i="7"/>
  <c r="N91" i="7"/>
  <c r="M91" i="7"/>
  <c r="B91" i="7"/>
  <c r="N98" i="7"/>
  <c r="M98" i="7"/>
  <c r="B98" i="7"/>
  <c r="N97" i="7"/>
  <c r="M97" i="7"/>
  <c r="B97" i="7"/>
  <c r="N96" i="7"/>
  <c r="M96" i="7"/>
  <c r="B96" i="7"/>
  <c r="N95" i="7"/>
  <c r="M95" i="7"/>
  <c r="B95" i="7"/>
  <c r="N102" i="7"/>
  <c r="M102" i="7"/>
  <c r="B102" i="7"/>
  <c r="N101" i="7"/>
  <c r="M101" i="7"/>
  <c r="B101" i="7"/>
  <c r="N100" i="7"/>
  <c r="M100" i="7"/>
  <c r="B100" i="7"/>
  <c r="N99" i="7"/>
  <c r="M99" i="7"/>
  <c r="B99" i="7"/>
  <c r="N106" i="7"/>
  <c r="M106" i="7"/>
  <c r="B106" i="7"/>
  <c r="N105" i="7"/>
  <c r="M105" i="7"/>
  <c r="B105" i="7"/>
  <c r="N104" i="7"/>
  <c r="M104" i="7"/>
  <c r="B104" i="7"/>
  <c r="N103" i="7"/>
  <c r="M103" i="7"/>
  <c r="B103" i="7"/>
  <c r="N110" i="7"/>
  <c r="M110" i="7"/>
  <c r="B110" i="7"/>
  <c r="N109" i="7"/>
  <c r="M109" i="7"/>
  <c r="B109" i="7"/>
  <c r="N108" i="7"/>
  <c r="M108" i="7"/>
  <c r="B108" i="7"/>
  <c r="N107" i="7"/>
  <c r="M107" i="7"/>
  <c r="B107" i="7"/>
  <c r="N114" i="7"/>
  <c r="M114" i="7"/>
  <c r="B114" i="7"/>
  <c r="N113" i="7"/>
  <c r="M113" i="7"/>
  <c r="B113" i="7"/>
  <c r="N112" i="7"/>
  <c r="M112" i="7"/>
  <c r="B112" i="7"/>
  <c r="N111" i="7"/>
  <c r="M111" i="7"/>
  <c r="B111" i="7"/>
  <c r="N118" i="7"/>
  <c r="M118" i="7"/>
  <c r="B118" i="7"/>
  <c r="N117" i="7"/>
  <c r="M117" i="7"/>
  <c r="B117" i="7"/>
  <c r="N116" i="7"/>
  <c r="M116" i="7"/>
  <c r="B116" i="7"/>
  <c r="N115" i="7"/>
  <c r="M115" i="7"/>
  <c r="B115" i="7"/>
  <c r="N122" i="7"/>
  <c r="M122" i="7"/>
  <c r="B122" i="7"/>
  <c r="N121" i="7"/>
  <c r="M121" i="7"/>
  <c r="B121" i="7"/>
  <c r="N120" i="7"/>
  <c r="M120" i="7"/>
  <c r="B120" i="7"/>
  <c r="N119" i="7"/>
  <c r="M119" i="7"/>
  <c r="B119" i="7"/>
  <c r="N126" i="7"/>
  <c r="M126" i="7"/>
  <c r="B126" i="7"/>
  <c r="N125" i="7"/>
  <c r="M125" i="7"/>
  <c r="B125" i="7"/>
  <c r="N124" i="7"/>
  <c r="M124" i="7"/>
  <c r="B124" i="7"/>
  <c r="N123" i="7"/>
  <c r="M123" i="7"/>
  <c r="B123" i="7"/>
  <c r="N130" i="7"/>
  <c r="M130" i="7"/>
  <c r="B130" i="7"/>
  <c r="N129" i="7"/>
  <c r="M129" i="7"/>
  <c r="B129" i="7"/>
  <c r="N128" i="7"/>
  <c r="M128" i="7"/>
  <c r="B128" i="7"/>
  <c r="N127" i="7"/>
  <c r="M127" i="7"/>
  <c r="B127" i="7"/>
  <c r="N134" i="7"/>
  <c r="M134" i="7"/>
  <c r="B134" i="7"/>
  <c r="N133" i="7"/>
  <c r="M133" i="7"/>
  <c r="B133" i="7"/>
  <c r="N132" i="7"/>
  <c r="M132" i="7"/>
  <c r="B132" i="7"/>
  <c r="N131" i="7"/>
  <c r="M131" i="7"/>
  <c r="B131" i="7"/>
  <c r="N82" i="7"/>
  <c r="M82" i="7"/>
  <c r="B82" i="7"/>
  <c r="N135" i="7"/>
  <c r="M135" i="7"/>
  <c r="B135" i="7"/>
  <c r="N136" i="7"/>
  <c r="M136" i="7"/>
  <c r="B136" i="7"/>
  <c r="N137" i="7"/>
  <c r="M137" i="7"/>
  <c r="B137" i="7"/>
  <c r="K1050" i="6"/>
  <c r="K1049" i="6"/>
  <c r="K1048" i="6"/>
  <c r="K1047" i="6"/>
  <c r="K1046" i="6"/>
  <c r="K1045" i="6"/>
  <c r="K1044" i="6"/>
  <c r="I2141" i="11" l="1"/>
  <c r="I2131" i="11"/>
  <c r="I2121" i="11"/>
  <c r="I2111" i="11"/>
  <c r="I2101" i="11"/>
  <c r="I5921" i="11" s="1"/>
  <c r="I2091" i="11"/>
  <c r="I5911" i="11" s="1"/>
  <c r="I2081" i="11"/>
  <c r="I5901" i="11" s="1"/>
  <c r="I2071" i="11"/>
  <c r="I5891" i="11" s="1"/>
  <c r="I2061" i="11"/>
  <c r="I5881" i="11" s="1"/>
  <c r="I2051" i="11"/>
  <c r="I2041" i="11"/>
  <c r="I2031" i="11"/>
  <c r="I2021" i="11"/>
  <c r="I2011" i="11"/>
  <c r="I2001" i="11"/>
  <c r="I5821" i="11" s="1"/>
  <c r="I1991" i="11"/>
  <c r="I5811" i="11" s="1"/>
  <c r="I1981" i="11"/>
  <c r="I1971" i="11"/>
  <c r="I1961" i="11"/>
  <c r="I1951" i="11"/>
  <c r="I1941" i="11"/>
  <c r="I1931" i="11"/>
  <c r="I1921" i="11"/>
  <c r="I1911" i="11"/>
  <c r="I1901" i="11"/>
  <c r="I1891" i="11"/>
  <c r="I1881" i="11"/>
  <c r="I1871" i="11"/>
  <c r="I1861" i="11"/>
  <c r="I1851" i="11"/>
  <c r="I2140" i="11"/>
  <c r="I2130" i="11"/>
  <c r="I2120" i="11"/>
  <c r="I2110" i="11"/>
  <c r="I2100" i="11"/>
  <c r="I5920" i="11" s="1"/>
  <c r="I2090" i="11"/>
  <c r="I5910" i="11" s="1"/>
  <c r="I2080" i="11"/>
  <c r="I5900" i="11" s="1"/>
  <c r="I2070" i="11"/>
  <c r="I5890" i="11" s="1"/>
  <c r="I2060" i="11"/>
  <c r="I5880" i="11" s="1"/>
  <c r="I2050" i="11"/>
  <c r="I2040" i="11"/>
  <c r="I2030" i="11"/>
  <c r="I2020" i="11"/>
  <c r="I2010" i="11"/>
  <c r="I2000" i="11"/>
  <c r="I5820" i="11" s="1"/>
  <c r="I1990" i="11"/>
  <c r="I1980" i="11"/>
  <c r="I1970" i="11"/>
  <c r="I1960" i="11"/>
  <c r="I1950" i="11"/>
  <c r="I1940" i="11"/>
  <c r="I1930" i="11"/>
  <c r="I1920" i="11"/>
  <c r="I1910" i="11"/>
  <c r="I1900" i="11"/>
  <c r="I1890" i="11"/>
  <c r="I1880" i="11"/>
  <c r="I1870" i="11"/>
  <c r="I1850" i="11"/>
  <c r="I2139" i="11"/>
  <c r="I2129" i="11"/>
  <c r="I2119" i="11"/>
  <c r="I2109" i="11"/>
  <c r="I2099" i="11"/>
  <c r="I2089" i="11"/>
  <c r="I5909" i="11" s="1"/>
  <c r="I2079" i="11"/>
  <c r="I5899" i="11" s="1"/>
  <c r="I2069" i="11"/>
  <c r="I5889" i="11" s="1"/>
  <c r="I2059" i="11"/>
  <c r="I5879" i="11" s="1"/>
  <c r="I2049" i="11"/>
  <c r="I5869" i="11" s="1"/>
  <c r="I2039" i="11"/>
  <c r="I2029" i="11"/>
  <c r="I2019" i="11"/>
  <c r="I2009" i="11"/>
  <c r="I1999" i="11"/>
  <c r="I1989" i="11"/>
  <c r="I1979" i="11"/>
  <c r="I1969" i="11"/>
  <c r="I1959" i="11"/>
  <c r="I1949" i="11"/>
  <c r="I1939" i="11"/>
  <c r="I1929" i="11"/>
  <c r="I1919" i="11"/>
  <c r="I1909" i="11"/>
  <c r="I1899" i="11"/>
  <c r="I1889" i="11"/>
  <c r="I6871" i="11" s="1"/>
  <c r="I1879" i="11"/>
  <c r="I1869" i="11"/>
  <c r="I1859" i="11"/>
  <c r="I1849" i="11"/>
  <c r="I2148" i="11"/>
  <c r="I2138" i="11"/>
  <c r="I2128" i="11"/>
  <c r="I2118" i="11"/>
  <c r="I2108" i="11"/>
  <c r="I2098" i="11"/>
  <c r="I5918" i="11" s="1"/>
  <c r="I2088" i="11"/>
  <c r="I5908" i="11" s="1"/>
  <c r="I2078" i="11"/>
  <c r="I5898" i="11" s="1"/>
  <c r="I2068" i="11"/>
  <c r="I5888" i="11" s="1"/>
  <c r="I2058" i="11"/>
  <c r="I5878" i="11" s="1"/>
  <c r="I2048" i="11"/>
  <c r="I2038" i="11"/>
  <c r="I2028" i="11"/>
  <c r="I2018" i="11"/>
  <c r="I2008" i="11"/>
  <c r="I1998" i="11"/>
  <c r="I5818" i="11" s="1"/>
  <c r="I1988" i="11"/>
  <c r="I1978" i="11"/>
  <c r="I1968" i="11"/>
  <c r="I1958" i="11"/>
  <c r="I1948" i="11"/>
  <c r="I1938" i="11"/>
  <c r="I1928" i="11"/>
  <c r="I1918" i="11"/>
  <c r="I1908" i="11"/>
  <c r="I1898" i="11"/>
  <c r="I1888" i="11"/>
  <c r="I1878" i="11"/>
  <c r="I1868" i="11"/>
  <c r="I1858" i="11"/>
  <c r="I1848" i="11"/>
  <c r="I2147" i="11"/>
  <c r="I2137" i="11"/>
  <c r="I2127" i="11"/>
  <c r="I2117" i="11"/>
  <c r="I2107" i="11"/>
  <c r="I5927" i="11" s="1"/>
  <c r="I2097" i="11"/>
  <c r="I5917" i="11" s="1"/>
  <c r="I2087" i="11"/>
  <c r="I5907" i="11" s="1"/>
  <c r="I2077" i="11"/>
  <c r="I5897" i="11" s="1"/>
  <c r="I2067" i="11"/>
  <c r="I5887" i="11" s="1"/>
  <c r="I2057" i="11"/>
  <c r="I2047" i="11"/>
  <c r="I2037" i="11"/>
  <c r="I2027" i="11"/>
  <c r="I2017" i="11"/>
  <c r="I2007" i="11"/>
  <c r="I5827" i="11" s="1"/>
  <c r="I1997" i="11"/>
  <c r="I5817" i="11" s="1"/>
  <c r="I1987" i="11"/>
  <c r="I1977" i="11"/>
  <c r="I1967" i="11"/>
  <c r="I1957" i="11"/>
  <c r="I1947" i="11"/>
  <c r="I1937" i="11"/>
  <c r="I1927" i="11"/>
  <c r="I1917" i="11"/>
  <c r="I1907" i="11"/>
  <c r="I1897" i="11"/>
  <c r="I1887" i="11"/>
  <c r="I1877" i="11"/>
  <c r="I1867" i="11"/>
  <c r="I1857" i="11"/>
  <c r="I1847" i="11"/>
  <c r="I2146" i="11"/>
  <c r="I2136" i="11"/>
  <c r="I2126" i="11"/>
  <c r="I2116" i="11"/>
  <c r="I5936" i="11" s="1"/>
  <c r="I2106" i="11"/>
  <c r="I5926" i="11" s="1"/>
  <c r="I2096" i="11"/>
  <c r="I5916" i="11" s="1"/>
  <c r="I2086" i="11"/>
  <c r="I5906" i="11" s="1"/>
  <c r="I2076" i="11"/>
  <c r="I5896" i="11" s="1"/>
  <c r="I2066" i="11"/>
  <c r="I2056" i="11"/>
  <c r="I2046" i="11"/>
  <c r="I2036" i="11"/>
  <c r="I2026" i="11"/>
  <c r="I2016" i="11"/>
  <c r="I5836" i="11" s="1"/>
  <c r="I2006" i="11"/>
  <c r="I5826" i="11" s="1"/>
  <c r="I1996" i="11"/>
  <c r="I5816" i="11" s="1"/>
  <c r="I1986" i="11"/>
  <c r="I1976" i="11"/>
  <c r="I1966" i="11"/>
  <c r="I1956" i="11"/>
  <c r="I1946" i="11"/>
  <c r="I1936" i="11"/>
  <c r="I1926" i="11"/>
  <c r="I1916" i="11"/>
  <c r="I1906" i="11"/>
  <c r="I1896" i="11"/>
  <c r="I6878" i="11" s="1"/>
  <c r="I1886" i="11"/>
  <c r="I1876" i="11"/>
  <c r="I1866" i="11"/>
  <c r="I1856" i="11"/>
  <c r="I1846" i="11"/>
  <c r="I2142" i="11"/>
  <c r="I2132" i="11"/>
  <c r="I2122" i="11"/>
  <c r="I5942" i="11" s="1"/>
  <c r="I2112" i="11"/>
  <c r="I5932" i="11" s="1"/>
  <c r="I2102" i="11"/>
  <c r="I5922" i="11" s="1"/>
  <c r="I2092" i="11"/>
  <c r="I5912" i="11" s="1"/>
  <c r="I2082" i="11"/>
  <c r="I5902" i="11" s="1"/>
  <c r="I2072" i="11"/>
  <c r="I5892" i="11" s="1"/>
  <c r="I2062" i="11"/>
  <c r="I2052" i="11"/>
  <c r="I5872" i="11" s="1"/>
  <c r="I2042" i="11"/>
  <c r="I5862" i="11" s="1"/>
  <c r="I2032" i="11"/>
  <c r="I2022" i="11"/>
  <c r="I5842" i="11" s="1"/>
  <c r="I2012" i="11"/>
  <c r="I5832" i="11" s="1"/>
  <c r="I2002" i="11"/>
  <c r="I5822" i="11" s="1"/>
  <c r="I1992" i="11"/>
  <c r="I5812" i="11" s="1"/>
  <c r="I1982" i="11"/>
  <c r="I1972" i="11"/>
  <c r="I1962" i="11"/>
  <c r="I1952" i="11"/>
  <c r="I1942" i="11"/>
  <c r="I1932" i="11"/>
  <c r="I1922" i="11"/>
  <c r="I1912" i="11"/>
  <c r="I1902" i="11"/>
  <c r="I1892" i="11"/>
  <c r="I1882" i="11"/>
  <c r="I6864" i="11" s="1"/>
  <c r="I1872" i="11"/>
  <c r="I1862" i="11"/>
  <c r="I1852" i="11"/>
  <c r="I1842" i="11"/>
  <c r="I2145" i="11"/>
  <c r="I2135" i="11"/>
  <c r="I5955" i="11" s="1"/>
  <c r="I2125" i="11"/>
  <c r="I5945" i="11" s="1"/>
  <c r="I2115" i="11"/>
  <c r="I5935" i="11" s="1"/>
  <c r="I2105" i="11"/>
  <c r="I5925" i="11" s="1"/>
  <c r="I2095" i="11"/>
  <c r="I5915" i="11" s="1"/>
  <c r="I2085" i="11"/>
  <c r="I2075" i="11"/>
  <c r="I2065" i="11"/>
  <c r="I2055" i="11"/>
  <c r="I5875" i="11" s="1"/>
  <c r="I2045" i="11"/>
  <c r="I2035" i="11"/>
  <c r="I5855" i="11" s="1"/>
  <c r="I2025" i="11"/>
  <c r="I5845" i="11" s="1"/>
  <c r="I2015" i="11"/>
  <c r="I5835" i="11" s="1"/>
  <c r="I2005" i="11"/>
  <c r="I5825" i="11" s="1"/>
  <c r="I1995" i="11"/>
  <c r="I5815" i="11" s="1"/>
  <c r="I1985" i="11"/>
  <c r="I1975" i="11"/>
  <c r="I1965" i="11"/>
  <c r="I1955" i="11"/>
  <c r="I1945" i="11"/>
  <c r="I1935" i="11"/>
  <c r="I1925" i="11"/>
  <c r="I1915" i="11"/>
  <c r="I1905" i="11"/>
  <c r="I1895" i="11"/>
  <c r="I1885" i="11"/>
  <c r="I1875" i="11"/>
  <c r="I1865" i="11"/>
  <c r="I1855" i="11"/>
  <c r="I1845" i="11"/>
  <c r="I2144" i="11"/>
  <c r="I2134" i="11"/>
  <c r="I5954" i="11" s="1"/>
  <c r="I2124" i="11"/>
  <c r="I5944" i="11" s="1"/>
  <c r="I2114" i="11"/>
  <c r="I5934" i="11" s="1"/>
  <c r="I2104" i="11"/>
  <c r="I5924" i="11" s="1"/>
  <c r="I2094" i="11"/>
  <c r="I2084" i="11"/>
  <c r="I5904" i="11" s="1"/>
  <c r="I2074" i="11"/>
  <c r="I2064" i="11"/>
  <c r="I2054" i="11"/>
  <c r="I2044" i="11"/>
  <c r="I5864" i="11" s="1"/>
  <c r="I2034" i="11"/>
  <c r="I5854" i="11" s="1"/>
  <c r="I2024" i="11"/>
  <c r="I5844" i="11" s="1"/>
  <c r="I2014" i="11"/>
  <c r="I5834" i="11" s="1"/>
  <c r="I2004" i="11"/>
  <c r="I5824" i="11" s="1"/>
  <c r="I1994" i="11"/>
  <c r="I1984" i="11"/>
  <c r="I1974" i="11"/>
  <c r="I1964" i="11"/>
  <c r="I1954" i="11"/>
  <c r="I1944" i="11"/>
  <c r="I1934" i="11"/>
  <c r="I1924" i="11"/>
  <c r="I1914" i="11"/>
  <c r="I1904" i="11"/>
  <c r="I1894" i="11"/>
  <c r="I1884" i="11"/>
  <c r="I1874" i="11"/>
  <c r="I1864" i="11"/>
  <c r="I1854" i="11"/>
  <c r="I1844" i="11"/>
  <c r="I2143" i="11"/>
  <c r="I5963" i="11" s="1"/>
  <c r="I2133" i="11"/>
  <c r="I5953" i="11" s="1"/>
  <c r="I2123" i="11"/>
  <c r="I5943" i="11" s="1"/>
  <c r="I2113" i="11"/>
  <c r="I5933" i="11" s="1"/>
  <c r="I2103" i="11"/>
  <c r="I2093" i="11"/>
  <c r="I5913" i="11" s="1"/>
  <c r="I2083" i="11"/>
  <c r="I2073" i="11"/>
  <c r="I5893" i="11" s="1"/>
  <c r="I2063" i="11"/>
  <c r="I2053" i="11"/>
  <c r="I5873" i="11" s="1"/>
  <c r="I2043" i="11"/>
  <c r="I5863" i="11" s="1"/>
  <c r="I2033" i="11"/>
  <c r="I5853" i="11" s="1"/>
  <c r="I2023" i="11"/>
  <c r="I5843" i="11" s="1"/>
  <c r="I2013" i="11"/>
  <c r="I5833" i="11" s="1"/>
  <c r="I2003" i="11"/>
  <c r="I1993" i="11"/>
  <c r="I5813" i="11" s="1"/>
  <c r="I1983" i="11"/>
  <c r="I1973" i="11"/>
  <c r="I1963" i="11"/>
  <c r="I1953" i="11"/>
  <c r="I1943" i="11"/>
  <c r="I1933" i="11"/>
  <c r="I1923" i="11"/>
  <c r="I1913" i="11"/>
  <c r="I1903" i="11"/>
  <c r="I1893" i="11"/>
  <c r="I1883" i="11"/>
  <c r="I1873" i="11"/>
  <c r="I1863" i="11"/>
  <c r="I1853" i="11"/>
  <c r="I1843" i="11"/>
  <c r="I5312" i="11"/>
  <c r="I5310" i="11"/>
  <c r="I9163" i="11" s="1"/>
  <c r="I5308" i="11"/>
  <c r="I5306" i="11"/>
  <c r="I5304" i="11"/>
  <c r="I5302" i="11"/>
  <c r="I5300" i="11"/>
  <c r="I5313" i="11"/>
  <c r="I5311" i="11"/>
  <c r="I5309" i="11"/>
  <c r="I9162" i="11" s="1"/>
  <c r="I5307" i="11"/>
  <c r="I9160" i="11" s="1"/>
  <c r="I5305" i="11"/>
  <c r="I8818" i="11" s="1"/>
  <c r="I5303" i="11"/>
  <c r="I8816" i="11" s="1"/>
  <c r="I5301" i="11"/>
  <c r="I9154" i="11" s="1"/>
  <c r="I5292" i="11"/>
  <c r="I5288" i="11"/>
  <c r="I5284" i="11"/>
  <c r="I5280" i="11"/>
  <c r="I5276" i="11"/>
  <c r="I5272" i="11"/>
  <c r="I5266" i="11"/>
  <c r="I5264" i="11"/>
  <c r="I5294" i="11"/>
  <c r="I5290" i="11"/>
  <c r="I5286" i="11"/>
  <c r="I5282" i="11"/>
  <c r="I5278" i="11"/>
  <c r="I5274" i="11"/>
  <c r="I5270" i="11"/>
  <c r="I5269" i="11"/>
  <c r="I5268" i="11"/>
  <c r="I4966" i="11"/>
  <c r="I4965" i="11"/>
  <c r="I4964" i="11"/>
  <c r="I4958" i="11"/>
  <c r="I4957" i="11"/>
  <c r="I4956" i="11"/>
  <c r="I4950" i="11"/>
  <c r="I4949" i="11"/>
  <c r="I4948" i="11"/>
  <c r="I4942" i="11"/>
  <c r="I4941" i="11"/>
  <c r="I4940" i="11"/>
  <c r="I4970" i="11"/>
  <c r="I4969" i="11"/>
  <c r="I4968" i="11"/>
  <c r="I4962" i="11"/>
  <c r="I4961" i="11"/>
  <c r="I4960" i="11"/>
  <c r="I4954" i="11"/>
  <c r="I4953" i="11"/>
  <c r="I4952" i="11"/>
  <c r="I4946" i="11"/>
  <c r="I4945" i="11"/>
  <c r="I4944" i="11"/>
  <c r="I5295" i="11"/>
  <c r="I5293" i="11"/>
  <c r="I5291" i="11"/>
  <c r="I5289" i="11"/>
  <c r="I5287" i="11"/>
  <c r="I5285" i="11"/>
  <c r="I5283" i="11"/>
  <c r="I5281" i="11"/>
  <c r="I5279" i="11"/>
  <c r="I5277" i="11"/>
  <c r="I5275" i="11"/>
  <c r="I5273" i="11"/>
  <c r="I5271" i="11"/>
  <c r="I5267" i="11"/>
  <c r="I4967" i="11"/>
  <c r="I4963" i="11"/>
  <c r="I4959" i="11"/>
  <c r="I4955" i="11"/>
  <c r="I4951" i="11"/>
  <c r="I4947" i="11"/>
  <c r="I4943" i="11"/>
  <c r="I9148" i="11"/>
  <c r="I9146" i="11"/>
  <c r="I9144" i="11"/>
  <c r="I9142" i="11"/>
  <c r="I9140" i="11"/>
  <c r="I9138" i="11"/>
  <c r="I9136" i="11"/>
  <c r="I9134" i="11"/>
  <c r="I9132" i="11"/>
  <c r="I9130" i="11"/>
  <c r="I9128" i="11"/>
  <c r="I9126" i="11"/>
  <c r="I9124" i="11"/>
  <c r="I9122" i="11"/>
  <c r="I9120" i="11"/>
  <c r="I9118" i="11"/>
  <c r="I9116" i="11"/>
  <c r="I9114" i="11"/>
  <c r="I9112" i="11"/>
  <c r="I9110" i="11"/>
  <c r="I9108" i="11"/>
  <c r="I9106" i="11"/>
  <c r="I9104" i="11"/>
  <c r="I9102" i="11"/>
  <c r="I9100" i="11"/>
  <c r="I9098" i="11"/>
  <c r="I9096" i="11"/>
  <c r="I9094" i="11"/>
  <c r="I9092" i="11"/>
  <c r="I9090" i="11"/>
  <c r="I9088" i="11"/>
  <c r="I9086" i="11"/>
  <c r="I9084" i="11"/>
  <c r="I9082" i="11"/>
  <c r="I9080" i="11"/>
  <c r="I9078" i="11"/>
  <c r="I9076" i="11"/>
  <c r="I9074" i="11"/>
  <c r="I9072" i="11"/>
  <c r="I9070" i="11"/>
  <c r="I9068" i="11"/>
  <c r="I9066" i="11"/>
  <c r="I9064" i="11"/>
  <c r="I9062" i="11"/>
  <c r="I9060" i="11"/>
  <c r="I9058" i="11"/>
  <c r="I9056" i="11"/>
  <c r="I9054" i="11"/>
  <c r="I9052" i="11"/>
  <c r="I9050" i="11"/>
  <c r="I9048" i="11"/>
  <c r="I9046" i="11"/>
  <c r="I9044" i="11"/>
  <c r="I9042" i="11"/>
  <c r="I9040" i="11"/>
  <c r="I9038" i="11"/>
  <c r="I9036" i="11"/>
  <c r="I9034" i="11"/>
  <c r="I9032" i="11"/>
  <c r="I9030" i="11"/>
  <c r="I9028" i="11"/>
  <c r="I9026" i="11"/>
  <c r="I9024" i="11"/>
  <c r="I9022" i="11"/>
  <c r="I9020" i="11"/>
  <c r="I9018" i="11"/>
  <c r="I9016" i="11"/>
  <c r="I9014" i="11"/>
  <c r="I9012" i="11"/>
  <c r="I9010" i="11"/>
  <c r="I9008" i="11"/>
  <c r="I9006" i="11"/>
  <c r="I9004" i="11"/>
  <c r="I9002" i="11"/>
  <c r="I9000" i="11"/>
  <c r="I8998" i="11"/>
  <c r="I8656" i="11"/>
  <c r="I8996" i="11"/>
  <c r="I8654" i="11"/>
  <c r="I8994" i="11"/>
  <c r="I8652" i="11"/>
  <c r="I8992" i="11"/>
  <c r="I8650" i="11"/>
  <c r="I8990" i="11"/>
  <c r="I8648" i="11"/>
  <c r="I8988" i="11"/>
  <c r="I8646" i="11"/>
  <c r="I8986" i="11"/>
  <c r="I8644" i="11"/>
  <c r="I8984" i="11"/>
  <c r="I8642" i="11"/>
  <c r="I8982" i="11"/>
  <c r="I8640" i="11"/>
  <c r="I8980" i="11"/>
  <c r="I8638" i="11"/>
  <c r="I8978" i="11"/>
  <c r="I8636" i="11"/>
  <c r="I8976" i="11"/>
  <c r="I8634" i="11"/>
  <c r="I8974" i="11"/>
  <c r="I8632" i="11"/>
  <c r="I8972" i="11"/>
  <c r="I8630" i="11"/>
  <c r="I8970" i="11"/>
  <c r="I8628" i="11"/>
  <c r="I8968" i="11"/>
  <c r="I8626" i="11"/>
  <c r="I8966" i="11"/>
  <c r="I8624" i="11"/>
  <c r="I8964" i="11"/>
  <c r="I8622" i="11"/>
  <c r="I8962" i="11"/>
  <c r="I8620" i="11"/>
  <c r="I8960" i="11"/>
  <c r="I8618" i="11"/>
  <c r="I8958" i="11"/>
  <c r="I8616" i="11"/>
  <c r="I8956" i="11"/>
  <c r="I8614" i="11"/>
  <c r="I8954" i="11"/>
  <c r="I8612" i="11"/>
  <c r="I8952" i="11"/>
  <c r="I8610" i="11"/>
  <c r="I8950" i="11"/>
  <c r="I8608" i="11"/>
  <c r="I8948" i="11"/>
  <c r="I8606" i="11"/>
  <c r="I8946" i="11"/>
  <c r="I8604" i="11"/>
  <c r="I8944" i="11"/>
  <c r="I8602" i="11"/>
  <c r="I8942" i="11"/>
  <c r="I8600" i="11"/>
  <c r="I8940" i="11"/>
  <c r="I8598" i="11"/>
  <c r="I8938" i="11"/>
  <c r="I8596" i="11"/>
  <c r="I8936" i="11"/>
  <c r="I8594" i="11"/>
  <c r="I8934" i="11"/>
  <c r="I8592" i="11"/>
  <c r="I8932" i="11"/>
  <c r="I8590" i="11"/>
  <c r="I8930" i="11"/>
  <c r="I8588" i="11"/>
  <c r="I8928" i="11"/>
  <c r="I8586" i="11"/>
  <c r="I8926" i="11"/>
  <c r="I8584" i="11"/>
  <c r="I8924" i="11"/>
  <c r="I8582" i="11"/>
  <c r="I8922" i="11"/>
  <c r="I8580" i="11"/>
  <c r="I8920" i="11"/>
  <c r="I8578" i="11"/>
  <c r="I8918" i="11"/>
  <c r="I8576" i="11"/>
  <c r="I8916" i="11"/>
  <c r="I8574" i="11"/>
  <c r="I8914" i="11"/>
  <c r="I8572" i="11"/>
  <c r="I8912" i="11"/>
  <c r="I8570" i="11"/>
  <c r="I8910" i="11"/>
  <c r="I8568" i="11"/>
  <c r="I8908" i="11"/>
  <c r="I8566" i="11"/>
  <c r="I8906" i="11"/>
  <c r="I8564" i="11"/>
  <c r="I8904" i="11"/>
  <c r="I8562" i="11"/>
  <c r="I8902" i="11"/>
  <c r="I8560" i="11"/>
  <c r="I8900" i="11"/>
  <c r="I8558" i="11"/>
  <c r="I8898" i="11"/>
  <c r="I8556" i="11"/>
  <c r="I8896" i="11"/>
  <c r="I8554" i="11"/>
  <c r="I8894" i="11"/>
  <c r="I8552" i="11"/>
  <c r="I8892" i="11"/>
  <c r="I8550" i="11"/>
  <c r="I8890" i="11"/>
  <c r="I8548" i="11"/>
  <c r="I8888" i="11"/>
  <c r="I8546" i="11"/>
  <c r="I8886" i="11"/>
  <c r="I8544" i="11"/>
  <c r="I8884" i="11"/>
  <c r="I8542" i="11"/>
  <c r="I8882" i="11"/>
  <c r="I8540" i="11"/>
  <c r="I8880" i="11"/>
  <c r="I8538" i="11"/>
  <c r="I8878" i="11"/>
  <c r="I8536" i="11"/>
  <c r="I8876" i="11"/>
  <c r="I8534" i="11"/>
  <c r="I8874" i="11"/>
  <c r="I8532" i="11"/>
  <c r="I8872" i="11"/>
  <c r="I8530" i="11"/>
  <c r="I8870" i="11"/>
  <c r="I8528" i="11"/>
  <c r="I8868" i="11"/>
  <c r="I8526" i="11"/>
  <c r="I8866" i="11"/>
  <c r="I8524" i="11"/>
  <c r="I8864" i="11"/>
  <c r="I8522" i="11"/>
  <c r="I8862" i="11"/>
  <c r="I8520" i="11"/>
  <c r="I8860" i="11"/>
  <c r="I8518" i="11"/>
  <c r="I8858" i="11"/>
  <c r="I8516" i="11"/>
  <c r="I8514" i="11"/>
  <c r="I8854" i="11"/>
  <c r="I8512" i="11"/>
  <c r="I8852" i="11"/>
  <c r="I8510" i="11"/>
  <c r="I8850" i="11"/>
  <c r="I8508" i="11"/>
  <c r="I8848" i="11"/>
  <c r="I8506" i="11"/>
  <c r="I8846" i="11"/>
  <c r="I8504" i="11"/>
  <c r="I8844" i="11"/>
  <c r="I8502" i="11"/>
  <c r="I8842" i="11"/>
  <c r="I8500" i="11"/>
  <c r="I8840" i="11"/>
  <c r="I8498" i="11"/>
  <c r="I8838" i="11"/>
  <c r="I8496" i="11"/>
  <c r="I8494" i="11"/>
  <c r="I8834" i="11"/>
  <c r="I8492" i="11"/>
  <c r="I8832" i="11"/>
  <c r="I8490" i="11"/>
  <c r="I8830" i="11"/>
  <c r="I8807" i="11"/>
  <c r="I9147" i="11"/>
  <c r="I8805" i="11"/>
  <c r="I9145" i="11"/>
  <c r="I8803" i="11"/>
  <c r="I9143" i="11"/>
  <c r="I8801" i="11"/>
  <c r="I9141" i="11"/>
  <c r="I8799" i="11"/>
  <c r="I9139" i="11"/>
  <c r="I8797" i="11"/>
  <c r="I9137" i="11"/>
  <c r="I8795" i="11"/>
  <c r="I9135" i="11"/>
  <c r="I8793" i="11"/>
  <c r="I9133" i="11"/>
  <c r="I8791" i="11"/>
  <c r="I9131" i="11"/>
  <c r="I8789" i="11"/>
  <c r="I9129" i="11"/>
  <c r="I8787" i="11"/>
  <c r="I9127" i="11"/>
  <c r="I8785" i="11"/>
  <c r="I9125" i="11"/>
  <c r="I8783" i="11"/>
  <c r="I9123" i="11"/>
  <c r="I8781" i="11"/>
  <c r="I9121" i="11"/>
  <c r="I8779" i="11"/>
  <c r="I9119" i="11"/>
  <c r="I8777" i="11"/>
  <c r="I9117" i="11"/>
  <c r="I8775" i="11"/>
  <c r="I9115" i="11"/>
  <c r="I8773" i="11"/>
  <c r="I9113" i="11"/>
  <c r="I8771" i="11"/>
  <c r="I9111" i="11"/>
  <c r="I8769" i="11"/>
  <c r="I9109" i="11"/>
  <c r="I8767" i="11"/>
  <c r="I9107" i="11"/>
  <c r="I8765" i="11"/>
  <c r="I9105" i="11"/>
  <c r="I8763" i="11"/>
  <c r="I9103" i="11"/>
  <c r="I8761" i="11"/>
  <c r="I9101" i="11"/>
  <c r="I8759" i="11"/>
  <c r="I9099" i="11"/>
  <c r="I8757" i="11"/>
  <c r="I9097" i="11"/>
  <c r="I8755" i="11"/>
  <c r="I9095" i="11"/>
  <c r="I8753" i="11"/>
  <c r="I9093" i="11"/>
  <c r="I8751" i="11"/>
  <c r="I9091" i="11"/>
  <c r="I8749" i="11"/>
  <c r="I9089" i="11"/>
  <c r="I8747" i="11"/>
  <c r="I9087" i="11"/>
  <c r="I8745" i="11"/>
  <c r="I9085" i="11"/>
  <c r="I8743" i="11"/>
  <c r="I9083" i="11"/>
  <c r="I8741" i="11"/>
  <c r="I9081" i="11"/>
  <c r="I8739" i="11"/>
  <c r="I9079" i="11"/>
  <c r="I8737" i="11"/>
  <c r="I9077" i="11"/>
  <c r="I8735" i="11"/>
  <c r="I9075" i="11"/>
  <c r="I8733" i="11"/>
  <c r="I9073" i="11"/>
  <c r="I8731" i="11"/>
  <c r="I9071" i="11"/>
  <c r="I8729" i="11"/>
  <c r="I9069" i="11"/>
  <c r="I8727" i="11"/>
  <c r="I9067" i="11"/>
  <c r="I8725" i="11"/>
  <c r="I9065" i="11"/>
  <c r="I8723" i="11"/>
  <c r="I9063" i="11"/>
  <c r="I8721" i="11"/>
  <c r="I9061" i="11"/>
  <c r="I8719" i="11"/>
  <c r="I9059" i="11"/>
  <c r="I8717" i="11"/>
  <c r="I9057" i="11"/>
  <c r="I8715" i="11"/>
  <c r="I9055" i="11"/>
  <c r="I8713" i="11"/>
  <c r="I9053" i="11"/>
  <c r="I8711" i="11"/>
  <c r="I9051" i="11"/>
  <c r="I8709" i="11"/>
  <c r="I9049" i="11"/>
  <c r="I8707" i="11"/>
  <c r="I9047" i="11"/>
  <c r="I8705" i="11"/>
  <c r="I9045" i="11"/>
  <c r="I8703" i="11"/>
  <c r="I9043" i="11"/>
  <c r="I8701" i="11"/>
  <c r="I9041" i="11"/>
  <c r="I8699" i="11"/>
  <c r="I9039" i="11"/>
  <c r="I8697" i="11"/>
  <c r="I9037" i="11"/>
  <c r="I8695" i="11"/>
  <c r="I9035" i="11"/>
  <c r="I8693" i="11"/>
  <c r="I9033" i="11"/>
  <c r="I8691" i="11"/>
  <c r="I9031" i="11"/>
  <c r="I8689" i="11"/>
  <c r="I9029" i="11"/>
  <c r="I8687" i="11"/>
  <c r="I9027" i="11"/>
  <c r="I8685" i="11"/>
  <c r="I9025" i="11"/>
  <c r="I8683" i="11"/>
  <c r="I9023" i="11"/>
  <c r="I8681" i="11"/>
  <c r="I9021" i="11"/>
  <c r="I8679" i="11"/>
  <c r="I9019" i="11"/>
  <c r="I8677" i="11"/>
  <c r="I9017" i="11"/>
  <c r="I8675" i="11"/>
  <c r="I9015" i="11"/>
  <c r="I8673" i="11"/>
  <c r="I9013" i="11"/>
  <c r="I8671" i="11"/>
  <c r="I9011" i="11"/>
  <c r="I8669" i="11"/>
  <c r="I9009" i="11"/>
  <c r="I8667" i="11"/>
  <c r="I9007" i="11"/>
  <c r="I8665" i="11"/>
  <c r="I9005" i="11"/>
  <c r="I8663" i="11"/>
  <c r="I9003" i="11"/>
  <c r="I8661" i="11"/>
  <c r="I9001" i="11"/>
  <c r="I8659" i="11"/>
  <c r="I8999" i="11"/>
  <c r="I8997" i="11"/>
  <c r="I8995" i="11"/>
  <c r="I8993" i="11"/>
  <c r="I8991" i="11"/>
  <c r="I8989" i="11"/>
  <c r="I8987" i="11"/>
  <c r="I8985" i="11"/>
  <c r="I8983" i="11"/>
  <c r="I8981" i="11"/>
  <c r="I8979" i="11"/>
  <c r="I8977" i="11"/>
  <c r="I8975" i="11"/>
  <c r="I8973" i="11"/>
  <c r="I8971" i="11"/>
  <c r="I8969" i="11"/>
  <c r="I8967" i="11"/>
  <c r="I8965" i="11"/>
  <c r="I8963" i="11"/>
  <c r="I8961" i="11"/>
  <c r="I8959" i="11"/>
  <c r="I8957" i="11"/>
  <c r="I8955" i="11"/>
  <c r="I8953" i="11"/>
  <c r="I8951" i="11"/>
  <c r="I8949" i="11"/>
  <c r="I8947" i="11"/>
  <c r="I8945" i="11"/>
  <c r="I8943" i="11"/>
  <c r="I8941" i="11"/>
  <c r="I8939" i="11"/>
  <c r="I8937" i="11"/>
  <c r="I8935" i="11"/>
  <c r="I8933" i="11"/>
  <c r="I8931" i="11"/>
  <c r="I8929" i="11"/>
  <c r="I8927" i="11"/>
  <c r="I8925" i="11"/>
  <c r="I8923" i="11"/>
  <c r="I8921" i="11"/>
  <c r="I8919" i="11"/>
  <c r="I8917" i="11"/>
  <c r="I8915" i="11"/>
  <c r="I8913" i="11"/>
  <c r="I8911" i="11"/>
  <c r="I8909" i="11"/>
  <c r="I8907" i="11"/>
  <c r="I8901" i="11"/>
  <c r="I8899" i="11"/>
  <c r="I8897" i="11"/>
  <c r="I8895" i="11"/>
  <c r="I8893" i="11"/>
  <c r="I8891" i="11"/>
  <c r="I8889" i="11"/>
  <c r="I8887" i="11"/>
  <c r="I8885" i="11"/>
  <c r="I8881" i="11"/>
  <c r="I8879" i="11"/>
  <c r="I8877" i="11"/>
  <c r="I8875" i="11"/>
  <c r="I8873" i="11"/>
  <c r="I8871" i="11"/>
  <c r="I8867" i="11"/>
  <c r="I8865" i="11"/>
  <c r="I8863" i="11"/>
  <c r="I8861" i="11"/>
  <c r="I8859" i="11"/>
  <c r="I8857" i="11"/>
  <c r="I8855" i="11"/>
  <c r="I8853" i="11"/>
  <c r="I8851" i="11"/>
  <c r="I8849" i="11"/>
  <c r="I8847" i="11"/>
  <c r="I8845" i="11"/>
  <c r="I8843" i="11"/>
  <c r="I8841" i="11"/>
  <c r="I8839" i="11"/>
  <c r="I8837" i="11"/>
  <c r="I8835" i="11"/>
  <c r="I8833" i="11"/>
  <c r="I8831" i="11"/>
  <c r="I8829" i="11"/>
  <c r="I8836" i="11"/>
  <c r="M1933" i="4"/>
  <c r="M1896" i="4"/>
  <c r="I8806" i="11"/>
  <c r="I8802" i="11"/>
  <c r="I8798" i="11"/>
  <c r="I8794" i="11"/>
  <c r="I8790" i="11"/>
  <c r="I8786" i="11"/>
  <c r="I8782" i="11"/>
  <c r="I8778" i="11"/>
  <c r="I8774" i="11"/>
  <c r="I8770" i="11"/>
  <c r="I8766" i="11"/>
  <c r="I8762" i="11"/>
  <c r="I8758" i="11"/>
  <c r="I8754" i="11"/>
  <c r="I8750" i="11"/>
  <c r="I8746" i="11"/>
  <c r="I8742" i="11"/>
  <c r="I8738" i="11"/>
  <c r="I8734" i="11"/>
  <c r="I8730" i="11"/>
  <c r="I8726" i="11"/>
  <c r="I8722" i="11"/>
  <c r="I8718" i="11"/>
  <c r="I8714" i="11"/>
  <c r="I8710" i="11"/>
  <c r="I8706" i="11"/>
  <c r="I8702" i="11"/>
  <c r="I8698" i="11"/>
  <c r="I8694" i="11"/>
  <c r="I8690" i="11"/>
  <c r="I8686" i="11"/>
  <c r="I8682" i="11"/>
  <c r="I8678" i="11"/>
  <c r="I8674" i="11"/>
  <c r="I8670" i="11"/>
  <c r="I8666" i="11"/>
  <c r="I8662" i="11"/>
  <c r="I8658" i="11"/>
  <c r="I8657" i="11"/>
  <c r="I8653" i="11"/>
  <c r="I8649" i="11"/>
  <c r="I8641" i="11"/>
  <c r="I8637" i="11"/>
  <c r="I8633" i="11"/>
  <c r="I8629" i="11"/>
  <c r="I8625" i="11"/>
  <c r="I8621" i="11"/>
  <c r="I8617" i="11"/>
  <c r="I8613" i="11"/>
  <c r="I8609" i="11"/>
  <c r="I8605" i="11"/>
  <c r="I8601" i="11"/>
  <c r="I8597" i="11"/>
  <c r="I8593" i="11"/>
  <c r="I8589" i="11"/>
  <c r="I8581" i="11"/>
  <c r="I8573" i="11"/>
  <c r="I8565" i="11"/>
  <c r="I8557" i="11"/>
  <c r="I8549" i="11"/>
  <c r="I8541" i="11"/>
  <c r="I8533" i="11"/>
  <c r="I8525" i="11"/>
  <c r="I8517" i="11"/>
  <c r="I8509" i="11"/>
  <c r="I8501" i="11"/>
  <c r="I8493" i="11"/>
  <c r="I8808" i="11"/>
  <c r="I8804" i="11"/>
  <c r="I8800" i="11"/>
  <c r="I8796" i="11"/>
  <c r="I8792" i="11"/>
  <c r="I8788" i="11"/>
  <c r="I8784" i="11"/>
  <c r="I8780" i="11"/>
  <c r="I8776" i="11"/>
  <c r="I8772" i="11"/>
  <c r="I8768" i="11"/>
  <c r="I8764" i="11"/>
  <c r="I8760" i="11"/>
  <c r="I8756" i="11"/>
  <c r="I8752" i="11"/>
  <c r="I8748" i="11"/>
  <c r="I8744" i="11"/>
  <c r="I8740" i="11"/>
  <c r="I8736" i="11"/>
  <c r="I8732" i="11"/>
  <c r="I8728" i="11"/>
  <c r="I8724" i="11"/>
  <c r="I8720" i="11"/>
  <c r="I8716" i="11"/>
  <c r="I8712" i="11"/>
  <c r="I8708" i="11"/>
  <c r="I8704" i="11"/>
  <c r="I8700" i="11"/>
  <c r="I8696" i="11"/>
  <c r="I8692" i="11"/>
  <c r="I8688" i="11"/>
  <c r="I8684" i="11"/>
  <c r="I8680" i="11"/>
  <c r="I8676" i="11"/>
  <c r="I8672" i="11"/>
  <c r="I8668" i="11"/>
  <c r="I8664" i="11"/>
  <c r="I8660" i="11"/>
  <c r="I8655" i="11"/>
  <c r="I8651" i="11"/>
  <c r="I8647" i="11"/>
  <c r="I8643" i="11"/>
  <c r="I8639" i="11"/>
  <c r="I8635" i="11"/>
  <c r="I8631" i="11"/>
  <c r="I8627" i="11"/>
  <c r="I8623" i="11"/>
  <c r="I8619" i="11"/>
  <c r="I8615" i="11"/>
  <c r="I8611" i="11"/>
  <c r="I8607" i="11"/>
  <c r="I8603" i="11"/>
  <c r="I8599" i="11"/>
  <c r="I8595" i="11"/>
  <c r="I8591" i="11"/>
  <c r="I8587" i="11"/>
  <c r="I8585" i="11"/>
  <c r="I8577" i="11"/>
  <c r="I8569" i="11"/>
  <c r="I8561" i="11"/>
  <c r="I8553" i="11"/>
  <c r="I8545" i="11"/>
  <c r="I8537" i="11"/>
  <c r="I8529" i="11"/>
  <c r="I8521" i="11"/>
  <c r="I8513" i="11"/>
  <c r="I8505" i="11"/>
  <c r="I8497" i="11"/>
  <c r="I8489" i="11"/>
  <c r="I8583" i="11"/>
  <c r="I8579" i="11"/>
  <c r="I8575" i="11"/>
  <c r="I8571" i="11"/>
  <c r="I8567" i="11"/>
  <c r="I8563" i="11"/>
  <c r="I8559" i="11"/>
  <c r="I8555" i="11"/>
  <c r="I8551" i="11"/>
  <c r="I8547" i="11"/>
  <c r="I8543" i="11"/>
  <c r="I8539" i="11"/>
  <c r="I8535" i="11"/>
  <c r="I8531" i="11"/>
  <c r="I8527" i="11"/>
  <c r="I8523" i="11"/>
  <c r="I8519" i="11"/>
  <c r="I8515" i="11"/>
  <c r="I8511" i="11"/>
  <c r="I8507" i="11"/>
  <c r="I8503" i="11"/>
  <c r="I8499" i="11"/>
  <c r="I8495" i="11"/>
  <c r="I8491" i="11"/>
  <c r="I7564" i="11"/>
  <c r="I7562" i="11"/>
  <c r="I7560" i="11"/>
  <c r="I7558" i="11"/>
  <c r="I7556" i="11"/>
  <c r="I7554" i="11"/>
  <c r="I7552" i="11"/>
  <c r="I7550" i="11"/>
  <c r="I7548" i="11"/>
  <c r="I7546" i="11"/>
  <c r="I7544" i="11"/>
  <c r="I7542" i="11"/>
  <c r="I7540" i="11"/>
  <c r="I7538" i="11"/>
  <c r="I7536" i="11"/>
  <c r="I7534" i="11"/>
  <c r="I7532" i="11"/>
  <c r="I7530" i="11"/>
  <c r="I7528" i="11"/>
  <c r="I7526" i="11"/>
  <c r="I7524" i="11"/>
  <c r="I7522" i="11"/>
  <c r="I7520" i="11"/>
  <c r="I7518" i="11"/>
  <c r="I7516" i="11"/>
  <c r="I7514" i="11"/>
  <c r="I7512" i="11"/>
  <c r="I7510" i="11"/>
  <c r="I7508" i="11"/>
  <c r="I7506" i="11"/>
  <c r="I7504" i="11"/>
  <c r="I7502" i="11"/>
  <c r="I7500" i="11"/>
  <c r="I7498" i="11"/>
  <c r="I7496" i="11"/>
  <c r="I7494" i="11"/>
  <c r="I7492" i="11"/>
  <c r="I7490" i="11"/>
  <c r="I7488" i="11"/>
  <c r="I7486" i="11"/>
  <c r="I7484" i="11"/>
  <c r="I7482" i="11"/>
  <c r="I7480" i="11"/>
  <c r="I7478" i="11"/>
  <c r="I7476" i="11"/>
  <c r="I7474" i="11"/>
  <c r="I7472" i="11"/>
  <c r="I7470" i="11"/>
  <c r="I7468" i="11"/>
  <c r="I7466" i="11"/>
  <c r="I7464" i="11"/>
  <c r="I7462" i="11"/>
  <c r="I7460" i="11"/>
  <c r="I7458" i="11"/>
  <c r="I7456" i="11"/>
  <c r="I7454" i="11"/>
  <c r="I7452" i="11"/>
  <c r="I7450" i="11"/>
  <c r="I7448" i="11"/>
  <c r="I7446" i="11"/>
  <c r="I7444" i="11"/>
  <c r="I7442" i="11"/>
  <c r="I7440" i="11"/>
  <c r="I7438" i="11"/>
  <c r="I7436" i="11"/>
  <c r="I7434" i="11"/>
  <c r="I7432" i="11"/>
  <c r="I7430" i="11"/>
  <c r="I7428" i="11"/>
  <c r="I7426" i="11"/>
  <c r="I7424" i="11"/>
  <c r="I7422" i="11"/>
  <c r="I7420" i="11"/>
  <c r="I7418" i="11"/>
  <c r="I7416" i="11"/>
  <c r="I7414" i="11"/>
  <c r="I7412" i="11"/>
  <c r="I7410" i="11"/>
  <c r="I7408" i="11"/>
  <c r="I7406" i="11"/>
  <c r="I7404" i="11"/>
  <c r="I7402" i="11"/>
  <c r="I7400" i="11"/>
  <c r="I7398" i="11"/>
  <c r="I7396" i="11"/>
  <c r="I7394" i="11"/>
  <c r="I7392" i="11"/>
  <c r="I7390" i="11"/>
  <c r="I7388" i="11"/>
  <c r="I7386" i="11"/>
  <c r="I7384" i="11"/>
  <c r="I7382" i="11"/>
  <c r="I7380" i="11"/>
  <c r="I7378" i="11"/>
  <c r="I7376" i="11"/>
  <c r="I7374" i="11"/>
  <c r="I7372" i="11"/>
  <c r="I7370" i="11"/>
  <c r="I7368" i="11"/>
  <c r="I7366" i="11"/>
  <c r="I7364" i="11"/>
  <c r="I7362" i="11"/>
  <c r="I7360" i="11"/>
  <c r="I7358" i="11"/>
  <c r="I7356" i="11"/>
  <c r="I7354" i="11"/>
  <c r="I7352" i="11"/>
  <c r="I7350" i="11"/>
  <c r="I7348" i="11"/>
  <c r="I7346" i="11"/>
  <c r="I7344" i="11"/>
  <c r="I7342" i="11"/>
  <c r="I7340" i="11"/>
  <c r="I7338" i="11"/>
  <c r="I7336" i="11"/>
  <c r="I7334" i="11"/>
  <c r="I7332" i="11"/>
  <c r="I7330" i="11"/>
  <c r="I7328" i="11"/>
  <c r="I7326" i="11"/>
  <c r="I7324" i="11"/>
  <c r="I7322" i="11"/>
  <c r="I7320" i="11"/>
  <c r="I7318" i="11"/>
  <c r="I7316" i="11"/>
  <c r="I7314" i="11"/>
  <c r="I7312" i="11"/>
  <c r="I7310" i="11"/>
  <c r="I7308" i="11"/>
  <c r="I7306" i="11"/>
  <c r="I7304" i="11"/>
  <c r="I7302" i="11"/>
  <c r="I7300" i="11"/>
  <c r="I7298" i="11"/>
  <c r="I7296" i="11"/>
  <c r="I7294" i="11"/>
  <c r="I7292" i="11"/>
  <c r="I7290" i="11"/>
  <c r="I7288" i="11"/>
  <c r="I7286" i="11"/>
  <c r="I7284" i="11"/>
  <c r="I7282" i="11"/>
  <c r="I7280" i="11"/>
  <c r="I7278" i="11"/>
  <c r="I7276" i="11"/>
  <c r="I7274" i="11"/>
  <c r="I7272" i="11"/>
  <c r="I7270" i="11"/>
  <c r="I7268" i="11"/>
  <c r="I7266" i="11"/>
  <c r="I7264" i="11"/>
  <c r="I7262" i="11"/>
  <c r="I7260" i="11"/>
  <c r="I7258" i="11"/>
  <c r="I7256" i="11"/>
  <c r="I7254" i="11"/>
  <c r="I7252" i="11"/>
  <c r="I7250" i="11"/>
  <c r="I7248" i="11"/>
  <c r="I7246" i="11"/>
  <c r="I7244" i="11"/>
  <c r="I7242" i="11"/>
  <c r="I7240" i="11"/>
  <c r="I7238" i="11"/>
  <c r="I7236" i="11"/>
  <c r="I7234" i="11"/>
  <c r="I7232" i="11"/>
  <c r="I7230" i="11"/>
  <c r="I7228" i="11"/>
  <c r="I7226" i="11"/>
  <c r="I7224" i="11"/>
  <c r="I7222" i="11"/>
  <c r="I7220" i="11"/>
  <c r="I7731" i="11"/>
  <c r="I7565" i="11"/>
  <c r="I7563" i="11"/>
  <c r="I7561" i="11"/>
  <c r="I7559" i="11"/>
  <c r="I7557" i="11"/>
  <c r="I7555" i="11"/>
  <c r="I7553" i="11"/>
  <c r="I7551" i="11"/>
  <c r="I7549" i="11"/>
  <c r="I7547" i="11"/>
  <c r="I7545" i="11"/>
  <c r="I7543" i="11"/>
  <c r="I7541" i="11"/>
  <c r="I7539" i="11"/>
  <c r="I7537" i="11"/>
  <c r="I7535" i="11"/>
  <c r="I7533" i="11"/>
  <c r="I7531" i="11"/>
  <c r="I7529" i="11"/>
  <c r="I7527" i="11"/>
  <c r="I7525" i="11"/>
  <c r="I7523" i="11"/>
  <c r="I7521" i="11"/>
  <c r="I7519" i="11"/>
  <c r="I7517" i="11"/>
  <c r="I7515" i="11"/>
  <c r="I7513" i="11"/>
  <c r="I7511" i="11"/>
  <c r="I7509" i="11"/>
  <c r="I7507" i="11"/>
  <c r="I7505" i="11"/>
  <c r="I7503" i="11"/>
  <c r="I7501" i="11"/>
  <c r="I7499" i="11"/>
  <c r="I7497" i="11"/>
  <c r="I7495" i="11"/>
  <c r="I7493" i="11"/>
  <c r="I7491" i="11"/>
  <c r="I7489" i="11"/>
  <c r="I7487" i="11"/>
  <c r="I7485" i="11"/>
  <c r="I7483" i="11"/>
  <c r="I7481" i="11"/>
  <c r="I7479" i="11"/>
  <c r="I7477" i="11"/>
  <c r="I7475" i="11"/>
  <c r="I7473" i="11"/>
  <c r="I7471" i="11"/>
  <c r="I7469" i="11"/>
  <c r="I7467" i="11"/>
  <c r="I7465" i="11"/>
  <c r="I7463" i="11"/>
  <c r="I7461" i="11"/>
  <c r="I7459" i="11"/>
  <c r="I7457" i="11"/>
  <c r="I7455" i="11"/>
  <c r="I7453" i="11"/>
  <c r="I7451" i="11"/>
  <c r="I7449" i="11"/>
  <c r="I7447" i="11"/>
  <c r="I7445" i="11"/>
  <c r="I7443" i="11"/>
  <c r="I7441" i="11"/>
  <c r="I7439" i="11"/>
  <c r="I7437" i="11"/>
  <c r="I7435" i="11"/>
  <c r="I7433" i="11"/>
  <c r="I7431" i="11"/>
  <c r="I7429" i="11"/>
  <c r="I7427" i="11"/>
  <c r="I7425" i="11"/>
  <c r="I7423" i="11"/>
  <c r="I7421" i="11"/>
  <c r="I7419" i="11"/>
  <c r="I7417" i="11"/>
  <c r="I7415" i="11"/>
  <c r="I7413" i="11"/>
  <c r="I7411" i="11"/>
  <c r="I7409" i="11"/>
  <c r="I7407" i="11"/>
  <c r="I7405" i="11"/>
  <c r="I7403" i="11"/>
  <c r="I7401" i="11"/>
  <c r="I7399" i="11"/>
  <c r="I7397" i="11"/>
  <c r="I7395" i="11"/>
  <c r="I7393" i="11"/>
  <c r="I7391" i="11"/>
  <c r="I7389" i="11"/>
  <c r="I7387" i="11"/>
  <c r="I7218" i="11"/>
  <c r="I7216" i="11"/>
  <c r="I7214" i="11"/>
  <c r="I7212" i="11"/>
  <c r="I7210" i="11"/>
  <c r="I7208" i="11"/>
  <c r="I7206" i="11"/>
  <c r="I7204" i="11"/>
  <c r="I7202" i="11"/>
  <c r="I7200" i="11"/>
  <c r="I7198" i="11"/>
  <c r="I7196" i="11"/>
  <c r="I7194" i="11"/>
  <c r="I7192" i="11"/>
  <c r="I7190" i="11"/>
  <c r="I7188" i="11"/>
  <c r="I7186" i="11"/>
  <c r="I7184" i="11"/>
  <c r="I7182" i="11"/>
  <c r="I7180" i="11"/>
  <c r="I7178" i="11"/>
  <c r="I7176" i="11"/>
  <c r="I7174" i="11"/>
  <c r="I7172" i="11"/>
  <c r="I7170" i="11"/>
  <c r="I7168" i="11"/>
  <c r="I7166" i="11"/>
  <c r="I7164" i="11"/>
  <c r="I7162" i="11"/>
  <c r="I7160" i="11"/>
  <c r="I7158" i="11"/>
  <c r="I7156" i="11"/>
  <c r="I7154" i="11"/>
  <c r="I7152" i="11"/>
  <c r="I7150" i="11"/>
  <c r="I7148" i="11"/>
  <c r="I7146" i="11"/>
  <c r="I7144" i="11"/>
  <c r="I7142" i="11"/>
  <c r="I7140" i="11"/>
  <c r="I7138" i="11"/>
  <c r="I7136" i="11"/>
  <c r="I7134" i="11"/>
  <c r="I7132" i="11"/>
  <c r="I7130" i="11"/>
  <c r="I7128" i="11"/>
  <c r="I7126" i="11"/>
  <c r="I7124" i="11"/>
  <c r="I7122" i="11"/>
  <c r="I7120" i="11"/>
  <c r="I7118" i="11"/>
  <c r="I7116" i="11"/>
  <c r="I7114" i="11"/>
  <c r="I7112" i="11"/>
  <c r="I7110" i="11"/>
  <c r="I7108" i="11"/>
  <c r="I7106" i="11"/>
  <c r="I7104" i="11"/>
  <c r="I7102" i="11"/>
  <c r="I7100" i="11"/>
  <c r="I7098" i="11"/>
  <c r="I7096" i="11"/>
  <c r="I7094" i="11"/>
  <c r="I7092" i="11"/>
  <c r="I7090" i="11"/>
  <c r="I7088" i="11"/>
  <c r="I7086" i="11"/>
  <c r="I7084" i="11"/>
  <c r="I7082" i="11"/>
  <c r="I7080" i="11"/>
  <c r="I7078" i="11"/>
  <c r="I7076" i="11"/>
  <c r="I7074" i="11"/>
  <c r="I7072" i="11"/>
  <c r="I7070" i="11"/>
  <c r="I7068" i="11"/>
  <c r="I7066" i="11"/>
  <c r="I7064" i="11"/>
  <c r="I7062" i="11"/>
  <c r="I7060" i="11"/>
  <c r="I7058" i="11"/>
  <c r="I7056" i="11"/>
  <c r="I7054" i="11"/>
  <c r="I7052" i="11"/>
  <c r="I7050" i="11"/>
  <c r="I7048" i="11"/>
  <c r="I7046" i="11"/>
  <c r="I7044" i="11"/>
  <c r="I7042" i="11"/>
  <c r="I7040" i="11"/>
  <c r="I7038" i="11"/>
  <c r="I7036" i="11"/>
  <c r="I7034" i="11"/>
  <c r="I7032" i="11"/>
  <c r="I7030" i="11"/>
  <c r="I7028" i="11"/>
  <c r="I7026" i="11"/>
  <c r="I7024" i="11"/>
  <c r="I7022" i="11"/>
  <c r="I7020" i="11"/>
  <c r="I7018" i="11"/>
  <c r="I7016" i="11"/>
  <c r="I7014" i="11"/>
  <c r="I7012" i="11"/>
  <c r="I7010" i="11"/>
  <c r="I7008" i="11"/>
  <c r="I7006" i="11"/>
  <c r="I7004" i="11"/>
  <c r="I7002" i="11"/>
  <c r="I7000" i="11"/>
  <c r="I6998" i="11"/>
  <c r="I6996" i="11"/>
  <c r="I6994" i="11"/>
  <c r="I6992" i="11"/>
  <c r="I6990" i="11"/>
  <c r="I6988" i="11"/>
  <c r="I6986" i="11"/>
  <c r="I6984" i="11"/>
  <c r="I6982" i="11"/>
  <c r="I6980" i="11"/>
  <c r="I6978" i="11"/>
  <c r="I6976" i="11"/>
  <c r="I6974" i="11"/>
  <c r="I6972" i="11"/>
  <c r="I6970" i="11"/>
  <c r="I6968" i="11"/>
  <c r="I6966" i="11"/>
  <c r="I6964" i="11"/>
  <c r="I6962" i="11"/>
  <c r="I6960" i="11"/>
  <c r="I6958" i="11"/>
  <c r="I6956" i="11"/>
  <c r="I6954" i="11"/>
  <c r="I6950" i="11"/>
  <c r="I6948" i="11"/>
  <c r="I6946" i="11"/>
  <c r="I6944" i="11"/>
  <c r="I6942" i="11"/>
  <c r="I6940" i="11"/>
  <c r="I6938" i="11"/>
  <c r="I6936" i="11"/>
  <c r="I6934" i="11"/>
  <c r="I6932" i="11"/>
  <c r="I6930" i="11"/>
  <c r="I6928" i="11"/>
  <c r="I6926" i="11"/>
  <c r="I6924" i="11"/>
  <c r="I6922" i="11"/>
  <c r="I6920" i="11"/>
  <c r="I6918" i="11"/>
  <c r="I6916" i="11"/>
  <c r="I6914" i="11"/>
  <c r="I6912" i="11"/>
  <c r="I6908" i="11"/>
  <c r="I6906" i="11"/>
  <c r="I6904" i="11"/>
  <c r="I6902" i="11"/>
  <c r="I6900" i="11"/>
  <c r="I6898" i="11"/>
  <c r="I6896" i="11"/>
  <c r="I6894" i="11"/>
  <c r="I6892" i="11"/>
  <c r="I6890" i="11"/>
  <c r="I6888" i="11"/>
  <c r="I6886" i="11"/>
  <c r="I6884" i="11"/>
  <c r="I6882" i="11"/>
  <c r="I6880" i="11"/>
  <c r="I6876" i="11"/>
  <c r="I6872" i="11"/>
  <c r="I6870" i="11"/>
  <c r="I6868" i="11"/>
  <c r="I6866" i="11"/>
  <c r="I6862" i="11"/>
  <c r="I6860" i="11"/>
  <c r="I6858" i="11"/>
  <c r="I6856" i="11"/>
  <c r="I6854" i="11"/>
  <c r="I6852" i="11"/>
  <c r="I6850" i="11"/>
  <c r="I6848" i="11"/>
  <c r="I6846" i="11"/>
  <c r="I6844" i="11"/>
  <c r="I6842" i="11"/>
  <c r="I6840" i="11"/>
  <c r="I6838" i="11"/>
  <c r="I6836" i="11"/>
  <c r="I6834" i="11"/>
  <c r="I6832" i="11"/>
  <c r="I6828" i="11"/>
  <c r="I6826" i="11"/>
  <c r="I6824" i="11"/>
  <c r="I6822" i="11"/>
  <c r="I6820" i="11"/>
  <c r="I6818" i="11"/>
  <c r="I6816" i="11"/>
  <c r="I6814" i="11"/>
  <c r="I6812" i="11"/>
  <c r="I6810" i="11"/>
  <c r="I6808" i="11"/>
  <c r="I6806" i="11"/>
  <c r="I6804" i="11"/>
  <c r="I6802" i="11"/>
  <c r="I6800" i="11"/>
  <c r="I6798" i="11"/>
  <c r="I6796" i="11"/>
  <c r="I6794" i="11"/>
  <c r="I6792" i="11"/>
  <c r="I6790" i="11"/>
  <c r="I6788" i="11"/>
  <c r="I6780" i="11"/>
  <c r="I6778" i="11"/>
  <c r="I6776" i="11"/>
  <c r="I6774" i="11"/>
  <c r="I6772" i="11"/>
  <c r="I6770" i="11"/>
  <c r="I6768" i="11"/>
  <c r="I6766" i="11"/>
  <c r="I6764" i="11"/>
  <c r="I6762" i="11"/>
  <c r="I6760" i="11"/>
  <c r="I6758" i="11"/>
  <c r="I6756" i="11"/>
  <c r="I6752" i="11"/>
  <c r="I6750" i="11"/>
  <c r="I6748" i="11"/>
  <c r="I6746" i="11"/>
  <c r="I6744" i="11"/>
  <c r="I6742" i="11"/>
  <c r="I6740" i="11"/>
  <c r="I6738" i="11"/>
  <c r="I6736" i="11"/>
  <c r="I6734" i="11"/>
  <c r="I6732" i="11"/>
  <c r="I6728" i="11"/>
  <c r="I6726" i="11"/>
  <c r="I6724" i="11"/>
  <c r="I6722" i="11"/>
  <c r="I6720" i="11"/>
  <c r="I6718" i="11"/>
  <c r="I6716" i="11"/>
  <c r="I6714" i="11"/>
  <c r="I6712" i="11"/>
  <c r="I6710" i="11"/>
  <c r="I6708" i="11"/>
  <c r="I6706" i="11"/>
  <c r="I6704" i="11"/>
  <c r="I6702" i="11"/>
  <c r="I6700" i="11"/>
  <c r="I6698" i="11"/>
  <c r="I6694" i="11"/>
  <c r="I6692" i="11"/>
  <c r="I6690" i="11"/>
  <c r="I6688" i="11"/>
  <c r="I6686" i="11"/>
  <c r="I6684" i="11"/>
  <c r="I6682" i="11"/>
  <c r="I6680" i="11"/>
  <c r="I6678" i="11"/>
  <c r="I6676" i="11"/>
  <c r="I6674" i="11"/>
  <c r="I6672" i="11"/>
  <c r="I6670" i="11"/>
  <c r="I6668" i="11"/>
  <c r="I6666" i="11"/>
  <c r="I6664" i="11"/>
  <c r="I6662" i="11"/>
  <c r="I6660" i="11"/>
  <c r="I6658" i="11"/>
  <c r="I6656" i="11"/>
  <c r="I6654" i="11"/>
  <c r="I6652" i="11"/>
  <c r="I6650" i="11"/>
  <c r="I6648" i="11"/>
  <c r="I6646" i="11"/>
  <c r="I6644" i="11"/>
  <c r="I6642" i="11"/>
  <c r="I6640" i="11"/>
  <c r="I6638" i="11"/>
  <c r="I6636" i="11"/>
  <c r="I6634" i="11"/>
  <c r="I6632" i="11"/>
  <c r="I6630" i="11"/>
  <c r="I6628" i="11"/>
  <c r="I6626" i="11"/>
  <c r="I6624" i="11"/>
  <c r="I6622" i="11"/>
  <c r="I6620" i="11"/>
  <c r="I6618" i="11"/>
  <c r="I6616" i="11"/>
  <c r="I6614" i="11"/>
  <c r="I6612" i="11"/>
  <c r="I6610" i="11"/>
  <c r="I6608" i="11"/>
  <c r="I6606" i="11"/>
  <c r="I6604" i="11"/>
  <c r="I6602" i="11"/>
  <c r="I6600" i="11"/>
  <c r="I6598" i="11"/>
  <c r="I6596" i="11"/>
  <c r="I6594" i="11"/>
  <c r="I6592" i="11"/>
  <c r="I6590" i="11"/>
  <c r="I6588" i="11"/>
  <c r="I6586" i="11"/>
  <c r="I6584" i="11"/>
  <c r="I6580" i="11"/>
  <c r="I6578" i="11"/>
  <c r="I6576" i="11"/>
  <c r="I6574" i="11"/>
  <c r="I6572" i="11"/>
  <c r="I6570" i="11"/>
  <c r="I6568" i="11"/>
  <c r="I6566" i="11"/>
  <c r="I6564" i="11"/>
  <c r="I6562" i="11"/>
  <c r="I6560" i="11"/>
  <c r="I6558" i="11"/>
  <c r="I6556" i="11"/>
  <c r="I6552" i="11"/>
  <c r="I6550" i="11"/>
  <c r="I6548" i="11"/>
  <c r="I6546" i="11"/>
  <c r="I6544" i="11"/>
  <c r="I6540" i="11"/>
  <c r="I6538" i="11"/>
  <c r="I7385" i="11"/>
  <c r="I7383" i="11"/>
  <c r="I7381" i="11"/>
  <c r="I7379" i="11"/>
  <c r="I7377" i="11"/>
  <c r="I7375" i="11"/>
  <c r="I7373" i="11"/>
  <c r="I7371" i="11"/>
  <c r="I7369" i="11"/>
  <c r="I7367" i="11"/>
  <c r="I7365" i="11"/>
  <c r="I7363" i="11"/>
  <c r="I7361" i="11"/>
  <c r="I7359" i="11"/>
  <c r="I7357" i="11"/>
  <c r="I7355" i="11"/>
  <c r="I7353" i="11"/>
  <c r="I7351" i="11"/>
  <c r="I7349" i="11"/>
  <c r="I7347" i="11"/>
  <c r="I7345" i="11"/>
  <c r="I7343" i="11"/>
  <c r="I7341" i="11"/>
  <c r="I7339" i="11"/>
  <c r="I7337" i="11"/>
  <c r="I7335" i="11"/>
  <c r="I7333" i="11"/>
  <c r="I7331" i="11"/>
  <c r="I7329" i="11"/>
  <c r="I7327" i="11"/>
  <c r="I7325" i="11"/>
  <c r="I7323" i="11"/>
  <c r="I7321" i="11"/>
  <c r="I7319" i="11"/>
  <c r="I7317" i="11"/>
  <c r="I7315" i="11"/>
  <c r="I7313" i="11"/>
  <c r="I7311" i="11"/>
  <c r="I7309" i="11"/>
  <c r="I7307" i="11"/>
  <c r="I7305" i="11"/>
  <c r="I7303" i="11"/>
  <c r="I7301" i="11"/>
  <c r="I7299" i="11"/>
  <c r="I7297" i="11"/>
  <c r="I7295" i="11"/>
  <c r="I7293" i="11"/>
  <c r="I7291" i="11"/>
  <c r="I7289" i="11"/>
  <c r="I7287" i="11"/>
  <c r="I7285" i="11"/>
  <c r="I7283" i="11"/>
  <c r="I7281" i="11"/>
  <c r="I7279" i="11"/>
  <c r="I7277" i="11"/>
  <c r="I7275" i="11"/>
  <c r="I7273" i="11"/>
  <c r="I7271" i="11"/>
  <c r="I7269" i="11"/>
  <c r="I7267" i="11"/>
  <c r="I7265" i="11"/>
  <c r="I7263" i="11"/>
  <c r="I7261" i="11"/>
  <c r="I7259" i="11"/>
  <c r="I7257" i="11"/>
  <c r="I7255" i="11"/>
  <c r="I7253" i="11"/>
  <c r="I7251" i="11"/>
  <c r="I7249" i="11"/>
  <c r="I7247" i="11"/>
  <c r="I7245" i="11"/>
  <c r="I7243" i="11"/>
  <c r="I7241" i="11"/>
  <c r="I7239" i="11"/>
  <c r="I7237" i="11"/>
  <c r="I7235" i="11"/>
  <c r="I7233" i="11"/>
  <c r="I7231" i="11"/>
  <c r="I7229" i="11"/>
  <c r="I7227" i="11"/>
  <c r="I7225" i="11"/>
  <c r="I7223" i="11"/>
  <c r="I7221" i="11"/>
  <c r="I7219" i="11"/>
  <c r="I7217" i="11"/>
  <c r="I7215" i="11"/>
  <c r="I7213" i="11"/>
  <c r="I7211" i="11"/>
  <c r="I7209" i="11"/>
  <c r="I7207" i="11"/>
  <c r="I7205" i="11"/>
  <c r="I7203" i="11"/>
  <c r="I7201" i="11"/>
  <c r="I7199" i="11"/>
  <c r="I7197" i="11"/>
  <c r="I7195" i="11"/>
  <c r="I7193" i="11"/>
  <c r="I7191" i="11"/>
  <c r="I7189" i="11"/>
  <c r="I7187" i="11"/>
  <c r="I7185" i="11"/>
  <c r="I7183" i="11"/>
  <c r="I7181" i="11"/>
  <c r="I7179" i="11"/>
  <c r="I7177" i="11"/>
  <c r="I7175" i="11"/>
  <c r="I7173" i="11"/>
  <c r="I7171" i="11"/>
  <c r="I7169" i="11"/>
  <c r="I7167" i="11"/>
  <c r="I7165" i="11"/>
  <c r="I7163" i="11"/>
  <c r="I7161" i="11"/>
  <c r="I7159" i="11"/>
  <c r="I7157" i="11"/>
  <c r="I7155" i="11"/>
  <c r="I7153" i="11"/>
  <c r="I7151" i="11"/>
  <c r="I7149" i="11"/>
  <c r="I7147" i="11"/>
  <c r="I7145" i="11"/>
  <c r="I7143" i="11"/>
  <c r="I7141" i="11"/>
  <c r="I7139" i="11"/>
  <c r="I7137" i="11"/>
  <c r="I7135" i="11"/>
  <c r="I7133" i="11"/>
  <c r="I7131" i="11"/>
  <c r="I7129" i="11"/>
  <c r="I7127" i="11"/>
  <c r="I7125" i="11"/>
  <c r="I7123" i="11"/>
  <c r="I7121" i="11"/>
  <c r="I7119" i="11"/>
  <c r="I7117" i="11"/>
  <c r="I7115" i="11"/>
  <c r="I7113" i="11"/>
  <c r="I7111" i="11"/>
  <c r="I7109" i="11"/>
  <c r="I7107" i="11"/>
  <c r="I7105" i="11"/>
  <c r="I7103" i="11"/>
  <c r="I7101" i="11"/>
  <c r="I7099" i="11"/>
  <c r="I7097" i="11"/>
  <c r="I7095" i="11"/>
  <c r="I7093" i="11"/>
  <c r="I7091" i="11"/>
  <c r="I7089" i="11"/>
  <c r="I7087" i="11"/>
  <c r="I7085" i="11"/>
  <c r="I7083" i="11"/>
  <c r="I7081" i="11"/>
  <c r="I7079" i="11"/>
  <c r="I7077" i="11"/>
  <c r="I7075" i="11"/>
  <c r="I7073" i="11"/>
  <c r="I7071" i="11"/>
  <c r="I7069" i="11"/>
  <c r="I7067" i="11"/>
  <c r="I7065" i="11"/>
  <c r="I7063" i="11"/>
  <c r="I7061" i="11"/>
  <c r="I7059" i="11"/>
  <c r="I7057" i="11"/>
  <c r="I7055" i="11"/>
  <c r="I7053" i="11"/>
  <c r="I7051" i="11"/>
  <c r="I7049" i="11"/>
  <c r="I7047" i="11"/>
  <c r="I7045" i="11"/>
  <c r="I7043" i="11"/>
  <c r="I7041" i="11"/>
  <c r="I7039" i="11"/>
  <c r="I7037" i="11"/>
  <c r="I7035" i="11"/>
  <c r="I7033" i="11"/>
  <c r="I7031" i="11"/>
  <c r="I7029" i="11"/>
  <c r="I7027" i="11"/>
  <c r="I7025" i="11"/>
  <c r="I7023" i="11"/>
  <c r="I7021" i="11"/>
  <c r="I7019" i="11"/>
  <c r="I7017" i="11"/>
  <c r="I7015" i="11"/>
  <c r="I7013" i="11"/>
  <c r="I7011" i="11"/>
  <c r="I7009" i="11"/>
  <c r="I7007" i="11"/>
  <c r="I7005" i="11"/>
  <c r="I7003" i="11"/>
  <c r="I7001" i="11"/>
  <c r="I6999" i="11"/>
  <c r="I6997" i="11"/>
  <c r="I6995" i="11"/>
  <c r="I6993" i="11"/>
  <c r="I6991" i="11"/>
  <c r="I6989" i="11"/>
  <c r="I6987" i="11"/>
  <c r="I6985" i="11"/>
  <c r="I6983" i="11"/>
  <c r="I6981" i="11"/>
  <c r="I6979" i="11"/>
  <c r="I6977" i="11"/>
  <c r="I6975" i="11"/>
  <c r="I6973" i="11"/>
  <c r="I6971" i="11"/>
  <c r="I6969" i="11"/>
  <c r="I6967" i="11"/>
  <c r="I6965" i="11"/>
  <c r="I6963" i="11"/>
  <c r="I6961" i="11"/>
  <c r="I6959" i="11"/>
  <c r="I6957" i="11"/>
  <c r="I6955" i="11"/>
  <c r="I6953" i="11"/>
  <c r="I6951" i="11"/>
  <c r="I6949" i="11"/>
  <c r="I6947" i="11"/>
  <c r="I6945" i="11"/>
  <c r="I6943" i="11"/>
  <c r="I6941" i="11"/>
  <c r="I6939" i="11"/>
  <c r="I6937" i="11"/>
  <c r="I6935" i="11"/>
  <c r="I6933" i="11"/>
  <c r="I6931" i="11"/>
  <c r="I6929" i="11"/>
  <c r="I6927" i="11"/>
  <c r="I6925" i="11"/>
  <c r="I6923" i="11"/>
  <c r="I6921" i="11"/>
  <c r="I6919" i="11"/>
  <c r="I6917" i="11"/>
  <c r="I6915" i="11"/>
  <c r="I6913" i="11"/>
  <c r="I6911" i="11"/>
  <c r="I6909" i="11"/>
  <c r="I6907" i="11"/>
  <c r="I6905" i="11"/>
  <c r="I6903" i="11"/>
  <c r="I6901" i="11"/>
  <c r="I6899" i="11"/>
  <c r="I6897" i="11"/>
  <c r="I6895" i="11"/>
  <c r="I6893" i="11"/>
  <c r="I6891" i="11"/>
  <c r="I6887" i="11"/>
  <c r="I6885" i="11"/>
  <c r="I6883" i="11"/>
  <c r="I6881" i="11"/>
  <c r="I6877" i="11"/>
  <c r="I6875" i="11"/>
  <c r="I6873" i="11"/>
  <c r="I6869" i="11"/>
  <c r="I6867" i="11"/>
  <c r="I6865" i="11"/>
  <c r="I6863" i="11"/>
  <c r="I6861" i="11"/>
  <c r="I6859" i="11"/>
  <c r="I6857" i="11"/>
  <c r="I6853" i="11"/>
  <c r="I6851" i="11"/>
  <c r="I6849" i="11"/>
  <c r="I6847" i="11"/>
  <c r="I6845" i="11"/>
  <c r="I6843" i="11"/>
  <c r="I6841" i="11"/>
  <c r="I6839" i="11"/>
  <c r="I6837" i="11"/>
  <c r="I6835" i="11"/>
  <c r="I6831" i="11"/>
  <c r="I6829" i="11"/>
  <c r="I6827" i="11"/>
  <c r="I6825" i="11"/>
  <c r="I6823" i="11"/>
  <c r="I6821" i="11"/>
  <c r="I6817" i="11"/>
  <c r="I6815" i="11"/>
  <c r="I6813" i="11"/>
  <c r="I6811" i="11"/>
  <c r="I6809" i="11"/>
  <c r="I6807" i="11"/>
  <c r="I6805" i="11"/>
  <c r="I6803" i="11"/>
  <c r="I6801" i="11"/>
  <c r="I6799" i="11"/>
  <c r="I6797" i="11"/>
  <c r="I6795" i="11"/>
  <c r="I6793" i="11"/>
  <c r="I6791" i="11"/>
  <c r="I6787" i="11"/>
  <c r="I6785" i="11"/>
  <c r="I6781" i="11"/>
  <c r="I6779" i="11"/>
  <c r="I6777" i="11"/>
  <c r="I6775" i="11"/>
  <c r="I6773" i="11"/>
  <c r="I6771" i="11"/>
  <c r="I6769" i="11"/>
  <c r="I6767" i="11"/>
  <c r="I6765" i="11"/>
  <c r="I6763" i="11"/>
  <c r="I6761" i="11"/>
  <c r="I6759" i="11"/>
  <c r="I6757" i="11"/>
  <c r="I6755" i="11"/>
  <c r="I6751" i="11"/>
  <c r="I6749" i="11"/>
  <c r="I6747" i="11"/>
  <c r="I6745" i="11"/>
  <c r="I6743" i="11"/>
  <c r="I6741" i="11"/>
  <c r="I6739" i="11"/>
  <c r="I6737" i="11"/>
  <c r="I6735" i="11"/>
  <c r="I6733" i="11"/>
  <c r="I6731" i="11"/>
  <c r="I6729" i="11"/>
  <c r="I6727" i="11"/>
  <c r="I6725" i="11"/>
  <c r="I6723" i="11"/>
  <c r="I6721" i="11"/>
  <c r="I6719" i="11"/>
  <c r="I6717" i="11"/>
  <c r="I6713" i="11"/>
  <c r="I6711" i="11"/>
  <c r="I6709" i="11"/>
  <c r="I6707" i="11"/>
  <c r="I6705" i="11"/>
  <c r="I6703" i="11"/>
  <c r="I6701" i="11"/>
  <c r="I6699" i="11"/>
  <c r="I6697" i="11"/>
  <c r="I6693" i="11"/>
  <c r="I6691" i="11"/>
  <c r="I6689" i="11"/>
  <c r="I6687" i="11"/>
  <c r="I6685" i="11"/>
  <c r="I6683" i="11"/>
  <c r="I6681" i="11"/>
  <c r="I6679" i="11"/>
  <c r="I6677" i="11"/>
  <c r="I6675" i="11"/>
  <c r="I6673" i="11"/>
  <c r="I6671" i="11"/>
  <c r="I6669" i="11"/>
  <c r="I6667" i="11"/>
  <c r="I6663" i="11"/>
  <c r="I6661" i="11"/>
  <c r="I6657" i="11"/>
  <c r="I6655" i="11"/>
  <c r="I6653" i="11"/>
  <c r="I6651" i="11"/>
  <c r="I6649" i="11"/>
  <c r="I6647" i="11"/>
  <c r="I6645" i="11"/>
  <c r="I6643" i="11"/>
  <c r="I6641" i="11"/>
  <c r="I6639" i="11"/>
  <c r="I6637" i="11"/>
  <c r="I6635" i="11"/>
  <c r="I6633" i="11"/>
  <c r="I6631" i="11"/>
  <c r="I6629" i="11"/>
  <c r="I6627" i="11"/>
  <c r="I6625" i="11"/>
  <c r="I6623" i="11"/>
  <c r="I6621" i="11"/>
  <c r="I6617" i="11"/>
  <c r="I6615" i="11"/>
  <c r="I6613" i="11"/>
  <c r="I6609" i="11"/>
  <c r="I6607" i="11"/>
  <c r="I6605" i="11"/>
  <c r="I6603" i="11"/>
  <c r="I6601" i="11"/>
  <c r="I6599" i="11"/>
  <c r="I6597" i="11"/>
  <c r="I6595" i="11"/>
  <c r="I6593" i="11"/>
  <c r="I6591" i="11"/>
  <c r="I6589" i="11"/>
  <c r="I6587" i="11"/>
  <c r="I6585" i="11"/>
  <c r="I6583" i="11"/>
  <c r="I6581" i="11"/>
  <c r="I6579" i="11"/>
  <c r="I6577" i="11"/>
  <c r="I6575" i="11"/>
  <c r="I6573" i="11"/>
  <c r="I6571" i="11"/>
  <c r="I6569" i="11"/>
  <c r="I6567" i="11"/>
  <c r="I6565" i="11"/>
  <c r="I6563" i="11"/>
  <c r="I6561" i="11"/>
  <c r="I6559" i="11"/>
  <c r="I6557" i="11"/>
  <c r="I6555" i="11"/>
  <c r="I6551" i="11"/>
  <c r="I6549" i="11"/>
  <c r="I6545" i="11"/>
  <c r="I6543" i="11"/>
  <c r="I6539" i="11"/>
  <c r="I6537" i="11"/>
  <c r="I6535" i="11"/>
  <c r="I6533" i="11"/>
  <c r="I6529" i="11"/>
  <c r="I6527" i="11"/>
  <c r="I6525" i="11"/>
  <c r="I6523" i="11"/>
  <c r="I6521" i="11"/>
  <c r="I6519" i="11"/>
  <c r="I6517" i="11"/>
  <c r="I6515" i="11"/>
  <c r="I6513" i="11"/>
  <c r="I6511" i="11"/>
  <c r="I6509" i="11"/>
  <c r="I6507" i="11"/>
  <c r="I6505" i="11"/>
  <c r="I6503" i="11"/>
  <c r="I6501" i="11"/>
  <c r="I6499" i="11"/>
  <c r="I6497" i="11"/>
  <c r="I6495" i="11"/>
  <c r="I6493" i="11"/>
  <c r="I6491" i="11"/>
  <c r="I6489" i="11"/>
  <c r="I6487" i="11"/>
  <c r="I6485" i="11"/>
  <c r="I6483" i="11"/>
  <c r="I6536" i="11"/>
  <c r="I6534" i="11"/>
  <c r="I6532" i="11"/>
  <c r="I6530" i="11"/>
  <c r="I6528" i="11"/>
  <c r="I6526" i="11"/>
  <c r="I6524" i="11"/>
  <c r="I6520" i="11"/>
  <c r="I6518" i="11"/>
  <c r="I6516" i="11"/>
  <c r="I6514" i="11"/>
  <c r="I6512" i="11"/>
  <c r="I6510" i="11"/>
  <c r="I6508" i="11"/>
  <c r="I6506" i="11"/>
  <c r="I6504" i="11"/>
  <c r="I6502" i="11"/>
  <c r="I6500" i="11"/>
  <c r="I6496" i="11"/>
  <c r="I6494" i="11"/>
  <c r="I6492" i="11"/>
  <c r="I6490" i="11"/>
  <c r="I6488" i="11"/>
  <c r="I6486" i="11"/>
  <c r="I6484" i="11"/>
  <c r="I6482" i="11"/>
  <c r="I6480" i="11"/>
  <c r="I6478" i="11"/>
  <c r="I6481" i="11"/>
  <c r="I6479" i="11"/>
  <c r="I6477" i="11"/>
  <c r="I6475" i="11"/>
  <c r="I7800" i="11"/>
  <c r="I7792" i="11"/>
  <c r="I7784" i="11"/>
  <c r="I7776" i="11"/>
  <c r="I7768" i="11"/>
  <c r="I7760" i="11"/>
  <c r="I7752" i="11"/>
  <c r="I7712" i="11"/>
  <c r="I7704" i="11"/>
  <c r="I7696" i="11"/>
  <c r="I7688" i="11"/>
  <c r="I7680" i="11"/>
  <c r="I7672" i="11"/>
  <c r="I7664" i="11"/>
  <c r="I7656" i="11"/>
  <c r="I7648" i="11"/>
  <c r="I7640" i="11"/>
  <c r="I6470" i="11"/>
  <c r="I6462" i="11"/>
  <c r="I6454" i="11"/>
  <c r="I6446" i="11"/>
  <c r="I6438" i="11"/>
  <c r="I6430" i="11"/>
  <c r="I6422" i="11"/>
  <c r="I6414" i="11"/>
  <c r="I6406" i="11"/>
  <c r="I6398" i="11"/>
  <c r="I6390" i="11"/>
  <c r="I6382" i="11"/>
  <c r="I6374" i="11"/>
  <c r="I6366" i="11"/>
  <c r="I6358" i="11"/>
  <c r="I6350" i="11"/>
  <c r="I6342" i="11"/>
  <c r="I6334" i="11"/>
  <c r="I6326" i="11"/>
  <c r="I6318" i="11"/>
  <c r="I6310" i="11"/>
  <c r="I6302" i="11"/>
  <c r="I6294" i="11"/>
  <c r="I6286" i="11"/>
  <c r="I6278" i="11"/>
  <c r="I6270" i="11"/>
  <c r="I6262" i="11"/>
  <c r="I6254" i="11"/>
  <c r="I6246" i="11"/>
  <c r="I6238" i="11"/>
  <c r="I6230" i="11"/>
  <c r="I6222" i="11"/>
  <c r="I6214" i="11"/>
  <c r="I6206" i="11"/>
  <c r="I6198" i="11"/>
  <c r="I6190" i="11"/>
  <c r="I6182" i="11"/>
  <c r="I6174" i="11"/>
  <c r="I6166" i="11"/>
  <c r="I6158" i="11"/>
  <c r="I6150" i="11"/>
  <c r="I6142" i="11"/>
  <c r="I6134" i="11"/>
  <c r="I6126" i="11"/>
  <c r="I6118" i="11"/>
  <c r="I6096" i="11"/>
  <c r="I6064" i="11"/>
  <c r="I6038" i="11"/>
  <c r="I6030" i="11"/>
  <c r="I6016" i="11"/>
  <c r="I5952" i="11"/>
  <c r="I8810" i="11"/>
  <c r="I8482" i="11"/>
  <c r="I8478" i="11"/>
  <c r="I8474" i="11"/>
  <c r="I8470" i="11"/>
  <c r="I8466" i="11"/>
  <c r="I8462" i="11"/>
  <c r="I8458" i="11"/>
  <c r="I8454" i="11"/>
  <c r="I8450" i="11"/>
  <c r="I8446" i="11"/>
  <c r="I8442" i="11"/>
  <c r="I8438" i="11"/>
  <c r="I8434" i="11"/>
  <c r="I8430" i="11"/>
  <c r="I8426" i="11"/>
  <c r="I8422" i="11"/>
  <c r="I8418" i="11"/>
  <c r="I8414" i="11"/>
  <c r="I8410" i="11"/>
  <c r="I8406" i="11"/>
  <c r="I8402" i="11"/>
  <c r="I8398" i="11"/>
  <c r="I8394" i="11"/>
  <c r="I8390" i="11"/>
  <c r="I8386" i="11"/>
  <c r="I8382" i="11"/>
  <c r="I8378" i="11"/>
  <c r="I8374" i="11"/>
  <c r="I8370" i="11"/>
  <c r="I8366" i="11"/>
  <c r="I8362" i="11"/>
  <c r="I8358" i="11"/>
  <c r="I8354" i="11"/>
  <c r="I8350" i="11"/>
  <c r="I8346" i="11"/>
  <c r="I8342" i="11"/>
  <c r="I8338" i="11"/>
  <c r="I8334" i="11"/>
  <c r="I8330" i="11"/>
  <c r="I8326" i="11"/>
  <c r="I8322" i="11"/>
  <c r="I8318" i="11"/>
  <c r="I8314" i="11"/>
  <c r="I8310" i="11"/>
  <c r="I8306" i="11"/>
  <c r="I8302" i="11"/>
  <c r="I8298" i="11"/>
  <c r="I8294" i="11"/>
  <c r="I8290" i="11"/>
  <c r="I8286" i="11"/>
  <c r="I8282" i="11"/>
  <c r="I8278" i="11"/>
  <c r="I8274" i="11"/>
  <c r="I8270" i="11"/>
  <c r="I8266" i="11"/>
  <c r="I8262" i="11"/>
  <c r="I8258" i="11"/>
  <c r="I8254" i="11"/>
  <c r="I8250" i="11"/>
  <c r="I8246" i="11"/>
  <c r="I8242" i="11"/>
  <c r="I8238" i="11"/>
  <c r="I8234" i="11"/>
  <c r="I8230" i="11"/>
  <c r="I8226" i="11"/>
  <c r="I8222" i="11"/>
  <c r="I8218" i="11"/>
  <c r="I8214" i="11"/>
  <c r="I8210" i="11"/>
  <c r="I8206" i="11"/>
  <c r="I8202" i="11"/>
  <c r="I8198" i="11"/>
  <c r="I8194" i="11"/>
  <c r="I8190" i="11"/>
  <c r="I8186" i="11"/>
  <c r="I8182" i="11"/>
  <c r="I8178" i="11"/>
  <c r="I8174" i="11"/>
  <c r="I8170" i="11"/>
  <c r="I8166" i="11"/>
  <c r="I8162" i="11"/>
  <c r="I8158" i="11"/>
  <c r="I8154" i="11"/>
  <c r="I8150" i="11"/>
  <c r="I8146" i="11"/>
  <c r="I8142" i="11"/>
  <c r="I8138" i="11"/>
  <c r="I8134" i="11"/>
  <c r="I8130" i="11"/>
  <c r="I8126" i="11"/>
  <c r="I8122" i="11"/>
  <c r="I8118" i="11"/>
  <c r="I8114" i="11"/>
  <c r="I8110" i="11"/>
  <c r="I8106" i="11"/>
  <c r="I8102" i="11"/>
  <c r="I8098" i="11"/>
  <c r="I8094" i="11"/>
  <c r="I8090" i="11"/>
  <c r="I8086" i="11"/>
  <c r="I8082" i="11"/>
  <c r="I8078" i="11"/>
  <c r="I8074" i="11"/>
  <c r="I8070" i="11"/>
  <c r="I8066" i="11"/>
  <c r="I8062" i="11"/>
  <c r="I8058" i="11"/>
  <c r="I8054" i="11"/>
  <c r="I8050" i="11"/>
  <c r="I8046" i="11"/>
  <c r="I8042" i="11"/>
  <c r="I8038" i="11"/>
  <c r="I8034" i="11"/>
  <c r="I8030" i="11"/>
  <c r="I8026" i="11"/>
  <c r="I8022" i="11"/>
  <c r="I8018" i="11"/>
  <c r="I8014" i="11"/>
  <c r="I8010" i="11"/>
  <c r="I8006" i="11"/>
  <c r="I8002" i="11"/>
  <c r="I7998" i="11"/>
  <c r="I7994" i="11"/>
  <c r="I7990" i="11"/>
  <c r="I7986" i="11"/>
  <c r="I7982" i="11"/>
  <c r="I7978" i="11"/>
  <c r="I7974" i="11"/>
  <c r="I7970" i="11"/>
  <c r="I7966" i="11"/>
  <c r="I7962" i="11"/>
  <c r="I7958" i="11"/>
  <c r="I7954" i="11"/>
  <c r="I7950" i="11"/>
  <c r="I7946" i="11"/>
  <c r="I7942" i="11"/>
  <c r="I7938" i="11"/>
  <c r="I7934" i="11"/>
  <c r="I7930" i="11"/>
  <c r="I7926" i="11"/>
  <c r="I7922" i="11"/>
  <c r="I7918" i="11"/>
  <c r="I7914" i="11"/>
  <c r="I7910" i="11"/>
  <c r="I7906" i="11"/>
  <c r="I7902" i="11"/>
  <c r="I7898" i="11"/>
  <c r="I7894" i="11"/>
  <c r="I7890" i="11"/>
  <c r="I7886" i="11"/>
  <c r="I7882" i="11"/>
  <c r="I7878" i="11"/>
  <c r="I7874" i="11"/>
  <c r="I7870" i="11"/>
  <c r="I7866" i="11"/>
  <c r="I7862" i="11"/>
  <c r="I7858" i="11"/>
  <c r="I7854" i="11"/>
  <c r="I7850" i="11"/>
  <c r="I7846" i="11"/>
  <c r="I7842" i="11"/>
  <c r="I7838" i="11"/>
  <c r="I7834" i="11"/>
  <c r="I7830" i="11"/>
  <c r="I7826" i="11"/>
  <c r="I7822" i="11"/>
  <c r="I7818" i="11"/>
  <c r="I7814" i="11"/>
  <c r="I7810" i="11"/>
  <c r="I7806" i="11"/>
  <c r="I7802" i="11"/>
  <c r="I7798" i="11"/>
  <c r="I7794" i="11"/>
  <c r="I7790" i="11"/>
  <c r="I7786" i="11"/>
  <c r="I7782" i="11"/>
  <c r="I7778" i="11"/>
  <c r="I7774" i="11"/>
  <c r="I7770" i="11"/>
  <c r="I7766" i="11"/>
  <c r="I7762" i="11"/>
  <c r="I7758" i="11"/>
  <c r="I7754" i="11"/>
  <c r="I7750" i="11"/>
  <c r="I7746" i="11"/>
  <c r="I7742" i="11"/>
  <c r="I7738" i="11"/>
  <c r="I7734" i="11"/>
  <c r="I7730" i="11"/>
  <c r="I7726" i="11"/>
  <c r="I7722" i="11"/>
  <c r="I7718" i="11"/>
  <c r="I7714" i="11"/>
  <c r="I7710" i="11"/>
  <c r="I7706" i="11"/>
  <c r="I7702" i="11"/>
  <c r="I7698" i="11"/>
  <c r="I7694" i="11"/>
  <c r="I7690" i="11"/>
  <c r="I7686" i="11"/>
  <c r="I7682" i="11"/>
  <c r="I7678" i="11"/>
  <c r="I7674" i="11"/>
  <c r="I7670" i="11"/>
  <c r="I7666" i="11"/>
  <c r="I7662" i="11"/>
  <c r="I7658" i="11"/>
  <c r="I7654" i="11"/>
  <c r="I7650" i="11"/>
  <c r="I7646" i="11"/>
  <c r="I7642" i="11"/>
  <c r="I7638" i="11"/>
  <c r="I7634" i="11"/>
  <c r="I6468" i="11"/>
  <c r="I6464" i="11"/>
  <c r="I6460" i="11"/>
  <c r="I6456" i="11"/>
  <c r="I6452" i="11"/>
  <c r="I6448" i="11"/>
  <c r="I6444" i="11"/>
  <c r="I6440" i="11"/>
  <c r="I6436" i="11"/>
  <c r="I6432" i="11"/>
  <c r="I6428" i="11"/>
  <c r="I6424" i="11"/>
  <c r="I6420" i="11"/>
  <c r="I6416" i="11"/>
  <c r="I6412" i="11"/>
  <c r="I6408" i="11"/>
  <c r="I6404" i="11"/>
  <c r="I6400" i="11"/>
  <c r="I6396" i="11"/>
  <c r="I6392" i="11"/>
  <c r="I6388" i="11"/>
  <c r="I6384" i="11"/>
  <c r="I6380" i="11"/>
  <c r="I6376" i="11"/>
  <c r="I6372" i="11"/>
  <c r="I6368" i="11"/>
  <c r="I6364" i="11"/>
  <c r="I6360" i="11"/>
  <c r="I6356" i="11"/>
  <c r="I6352" i="11"/>
  <c r="I6348" i="11"/>
  <c r="I6344" i="11"/>
  <c r="I6340" i="11"/>
  <c r="I6336" i="11"/>
  <c r="I6332" i="11"/>
  <c r="I6328" i="11"/>
  <c r="I6324" i="11"/>
  <c r="I6320" i="11"/>
  <c r="I6316" i="11"/>
  <c r="I6312" i="11"/>
  <c r="I6308" i="11"/>
  <c r="I6304" i="11"/>
  <c r="I6300" i="11"/>
  <c r="I6296" i="11"/>
  <c r="I6292" i="11"/>
  <c r="I6288" i="11"/>
  <c r="I6284" i="11"/>
  <c r="I6280" i="11"/>
  <c r="I6276" i="11"/>
  <c r="I6272" i="11"/>
  <c r="I6268" i="11"/>
  <c r="I6264" i="11"/>
  <c r="I6260" i="11"/>
  <c r="I6256" i="11"/>
  <c r="I6252" i="11"/>
  <c r="I6248" i="11"/>
  <c r="I6244" i="11"/>
  <c r="I6240" i="11"/>
  <c r="I6236" i="11"/>
  <c r="I6232" i="11"/>
  <c r="I6228" i="11"/>
  <c r="I6224" i="11"/>
  <c r="I6220" i="11"/>
  <c r="I6216" i="11"/>
  <c r="I6212" i="11"/>
  <c r="I6208" i="11"/>
  <c r="I6204" i="11"/>
  <c r="I6200" i="11"/>
  <c r="I6196" i="11"/>
  <c r="I6192" i="11"/>
  <c r="I6188" i="11"/>
  <c r="I6184" i="11"/>
  <c r="I6180" i="11"/>
  <c r="I6176" i="11"/>
  <c r="I6172" i="11"/>
  <c r="I6168" i="11"/>
  <c r="I6164" i="11"/>
  <c r="I6160" i="11"/>
  <c r="I6156" i="11"/>
  <c r="I6152" i="11"/>
  <c r="I6148" i="11"/>
  <c r="I6144" i="11"/>
  <c r="I6140" i="11"/>
  <c r="I6136" i="11"/>
  <c r="I6132" i="11"/>
  <c r="I6128" i="11"/>
  <c r="I6124" i="11"/>
  <c r="I6120" i="11"/>
  <c r="I6116" i="11"/>
  <c r="I6112" i="11"/>
  <c r="I6108" i="11"/>
  <c r="I6104" i="11"/>
  <c r="I6100" i="11"/>
  <c r="I6092" i="11"/>
  <c r="I6088" i="11"/>
  <c r="I6084" i="11"/>
  <c r="I6080" i="11"/>
  <c r="I6076" i="11"/>
  <c r="I6072" i="11"/>
  <c r="I6068" i="11"/>
  <c r="I6060" i="11"/>
  <c r="I6056" i="11"/>
  <c r="I6052" i="11"/>
  <c r="I6048" i="11"/>
  <c r="I6044" i="11"/>
  <c r="I6040" i="11"/>
  <c r="I6036" i="11"/>
  <c r="I6032" i="11"/>
  <c r="I6028" i="11"/>
  <c r="I6024" i="11"/>
  <c r="I6020" i="11"/>
  <c r="I6012" i="11"/>
  <c r="I6008" i="11"/>
  <c r="I6004" i="11"/>
  <c r="I6000" i="11"/>
  <c r="I5996" i="11"/>
  <c r="I5992" i="11"/>
  <c r="I5988" i="11"/>
  <c r="I5968" i="11"/>
  <c r="I5964" i="11"/>
  <c r="I5960" i="11"/>
  <c r="I5956" i="11"/>
  <c r="I5948" i="11"/>
  <c r="I5940" i="11"/>
  <c r="I5928" i="11"/>
  <c r="I5884" i="11"/>
  <c r="I5876" i="11"/>
  <c r="I5868" i="11"/>
  <c r="I5860" i="11"/>
  <c r="I5856" i="11"/>
  <c r="I5852" i="11"/>
  <c r="I5848" i="11"/>
  <c r="I5840" i="11"/>
  <c r="I5828" i="11"/>
  <c r="I5808" i="11"/>
  <c r="I5804" i="11"/>
  <c r="I5800" i="11"/>
  <c r="I5796" i="11"/>
  <c r="I6910" i="11"/>
  <c r="I6874" i="11"/>
  <c r="I6830" i="11"/>
  <c r="I8485" i="11"/>
  <c r="I8483" i="11"/>
  <c r="I8481" i="11"/>
  <c r="I8479" i="11"/>
  <c r="I8477" i="11"/>
  <c r="I8475" i="11"/>
  <c r="I8473" i="11"/>
  <c r="I8471" i="11"/>
  <c r="I8469" i="11"/>
  <c r="I8467" i="11"/>
  <c r="I8465" i="11"/>
  <c r="I8463" i="11"/>
  <c r="I8461" i="11"/>
  <c r="I8459" i="11"/>
  <c r="I8457" i="11"/>
  <c r="I8455" i="11"/>
  <c r="I8453" i="11"/>
  <c r="I8451" i="11"/>
  <c r="I8449" i="11"/>
  <c r="I8447" i="11"/>
  <c r="I8445" i="11"/>
  <c r="I8443" i="11"/>
  <c r="I8441" i="11"/>
  <c r="I8439" i="11"/>
  <c r="I8437" i="11"/>
  <c r="I8435" i="11"/>
  <c r="I8433" i="11"/>
  <c r="I8431" i="11"/>
  <c r="I8429" i="11"/>
  <c r="I8427" i="11"/>
  <c r="I8425" i="11"/>
  <c r="I8423" i="11"/>
  <c r="I8421" i="11"/>
  <c r="I8419" i="11"/>
  <c r="I8417" i="11"/>
  <c r="I8415" i="11"/>
  <c r="I8413" i="11"/>
  <c r="I8411" i="11"/>
  <c r="I8409" i="11"/>
  <c r="I8407" i="11"/>
  <c r="I8405" i="11"/>
  <c r="I8403" i="11"/>
  <c r="I8401" i="11"/>
  <c r="I8399" i="11"/>
  <c r="I8397" i="11"/>
  <c r="I8395" i="11"/>
  <c r="I8393" i="11"/>
  <c r="I8391" i="11"/>
  <c r="I8389" i="11"/>
  <c r="I8387" i="11"/>
  <c r="I8385" i="11"/>
  <c r="I8383" i="11"/>
  <c r="I8381" i="11"/>
  <c r="I8379" i="11"/>
  <c r="I8377" i="11"/>
  <c r="I8375" i="11"/>
  <c r="I8373" i="11"/>
  <c r="I8371" i="11"/>
  <c r="I8369" i="11"/>
  <c r="I8367" i="11"/>
  <c r="I8365" i="11"/>
  <c r="I8363" i="11"/>
  <c r="I8361" i="11"/>
  <c r="I8359" i="11"/>
  <c r="I8357" i="11"/>
  <c r="I8355" i="11"/>
  <c r="I8353" i="11"/>
  <c r="I8351" i="11"/>
  <c r="I8349" i="11"/>
  <c r="I8347" i="11"/>
  <c r="I8345" i="11"/>
  <c r="I8343" i="11"/>
  <c r="I8341" i="11"/>
  <c r="I8339" i="11"/>
  <c r="I8337" i="11"/>
  <c r="I8335" i="11"/>
  <c r="I8333" i="11"/>
  <c r="I8331" i="11"/>
  <c r="I8329" i="11"/>
  <c r="I8327" i="11"/>
  <c r="I8325" i="11"/>
  <c r="I8323" i="11"/>
  <c r="I8321" i="11"/>
  <c r="I8319" i="11"/>
  <c r="I8317" i="11"/>
  <c r="I8315" i="11"/>
  <c r="I8313" i="11"/>
  <c r="I8311" i="11"/>
  <c r="I8309" i="11"/>
  <c r="I8307" i="11"/>
  <c r="I8305" i="11"/>
  <c r="I8303" i="11"/>
  <c r="I8301" i="11"/>
  <c r="I8299" i="11"/>
  <c r="I8297" i="11"/>
  <c r="I8295" i="11"/>
  <c r="I8293" i="11"/>
  <c r="I8291" i="11"/>
  <c r="I8289" i="11"/>
  <c r="I8287" i="11"/>
  <c r="I8285" i="11"/>
  <c r="I8283" i="11"/>
  <c r="I8281" i="11"/>
  <c r="I8279" i="11"/>
  <c r="I8277" i="11"/>
  <c r="I8275" i="11"/>
  <c r="I8273" i="11"/>
  <c r="I8271" i="11"/>
  <c r="I8269" i="11"/>
  <c r="I8267" i="11"/>
  <c r="I8265" i="11"/>
  <c r="I8263" i="11"/>
  <c r="I8261" i="11"/>
  <c r="I8259" i="11"/>
  <c r="I8257" i="11"/>
  <c r="I8255" i="11"/>
  <c r="I8253" i="11"/>
  <c r="I8251" i="11"/>
  <c r="I8249" i="11"/>
  <c r="I8247" i="11"/>
  <c r="I8245" i="11"/>
  <c r="I8243" i="11"/>
  <c r="I8241" i="11"/>
  <c r="I8239" i="11"/>
  <c r="I8237" i="11"/>
  <c r="I8235" i="11"/>
  <c r="I8233" i="11"/>
  <c r="I8231" i="11"/>
  <c r="I8229" i="11"/>
  <c r="I8227" i="11"/>
  <c r="I8225" i="11"/>
  <c r="I8223" i="11"/>
  <c r="I8221" i="11"/>
  <c r="I8219" i="11"/>
  <c r="I8217" i="11"/>
  <c r="I8215" i="11"/>
  <c r="I8213" i="11"/>
  <c r="I8211" i="11"/>
  <c r="I8209" i="11"/>
  <c r="I8207" i="11"/>
  <c r="I8205" i="11"/>
  <c r="I8203" i="11"/>
  <c r="I8201" i="11"/>
  <c r="I8199" i="11"/>
  <c r="I8197" i="11"/>
  <c r="I8195" i="11"/>
  <c r="I8193" i="11"/>
  <c r="I8191" i="11"/>
  <c r="I8189" i="11"/>
  <c r="I8187" i="11"/>
  <c r="I8185" i="11"/>
  <c r="I8183" i="11"/>
  <c r="I8181" i="11"/>
  <c r="I8179" i="11"/>
  <c r="I8177" i="11"/>
  <c r="I8175" i="11"/>
  <c r="I8173" i="11"/>
  <c r="I8171" i="11"/>
  <c r="I8169" i="11"/>
  <c r="I8167" i="11"/>
  <c r="I8165" i="11"/>
  <c r="I8163" i="11"/>
  <c r="I8161" i="11"/>
  <c r="I8159" i="11"/>
  <c r="I8157" i="11"/>
  <c r="I8155" i="11"/>
  <c r="I8153" i="11"/>
  <c r="I8151" i="11"/>
  <c r="I8149" i="11"/>
  <c r="I8147" i="11"/>
  <c r="I8145" i="11"/>
  <c r="I8143" i="11"/>
  <c r="I8141" i="11"/>
  <c r="I8139" i="11"/>
  <c r="I8137" i="11"/>
  <c r="I8135" i="11"/>
  <c r="I8133" i="11"/>
  <c r="I8131" i="11"/>
  <c r="I8129" i="11"/>
  <c r="I8127" i="11"/>
  <c r="I8125" i="11"/>
  <c r="I8123" i="11"/>
  <c r="I8121" i="11"/>
  <c r="I8119" i="11"/>
  <c r="I8117" i="11"/>
  <c r="I8115" i="11"/>
  <c r="I8113" i="11"/>
  <c r="I8111" i="11"/>
  <c r="I8109" i="11"/>
  <c r="I8107" i="11"/>
  <c r="I8105" i="11"/>
  <c r="I8103" i="11"/>
  <c r="I8101" i="11"/>
  <c r="I8099" i="11"/>
  <c r="I8097" i="11"/>
  <c r="I8095" i="11"/>
  <c r="I8093" i="11"/>
  <c r="I8091" i="11"/>
  <c r="I8089" i="11"/>
  <c r="I8087" i="11"/>
  <c r="I8085" i="11"/>
  <c r="I8083" i="11"/>
  <c r="I8081" i="11"/>
  <c r="I8079" i="11"/>
  <c r="I8077" i="11"/>
  <c r="I8075" i="11"/>
  <c r="I8073" i="11"/>
  <c r="I8071" i="11"/>
  <c r="I8069" i="11"/>
  <c r="I8067" i="11"/>
  <c r="I8065" i="11"/>
  <c r="I8063" i="11"/>
  <c r="I8061" i="11"/>
  <c r="I8059" i="11"/>
  <c r="I8057" i="11"/>
  <c r="I8055" i="11"/>
  <c r="I8053" i="11"/>
  <c r="I8051" i="11"/>
  <c r="I8049" i="11"/>
  <c r="I8047" i="11"/>
  <c r="I8045" i="11"/>
  <c r="I8043" i="11"/>
  <c r="I8041" i="11"/>
  <c r="I8039" i="11"/>
  <c r="I8037" i="11"/>
  <c r="I8035" i="11"/>
  <c r="I8033" i="11"/>
  <c r="I8031" i="11"/>
  <c r="I8029" i="11"/>
  <c r="I8027" i="11"/>
  <c r="I8025" i="11"/>
  <c r="I8023" i="11"/>
  <c r="I8021" i="11"/>
  <c r="I8019" i="11"/>
  <c r="I8017" i="11"/>
  <c r="I8015" i="11"/>
  <c r="I8013" i="11"/>
  <c r="I8011" i="11"/>
  <c r="I8009" i="11"/>
  <c r="I8007" i="11"/>
  <c r="I8005" i="11"/>
  <c r="I8003" i="11"/>
  <c r="I8001" i="11"/>
  <c r="I7999" i="11"/>
  <c r="I7997" i="11"/>
  <c r="I7995" i="11"/>
  <c r="I7993" i="11"/>
  <c r="I7991" i="11"/>
  <c r="I7989" i="11"/>
  <c r="I7987" i="11"/>
  <c r="I7985" i="11"/>
  <c r="I7983" i="11"/>
  <c r="I7981" i="11"/>
  <c r="I7979" i="11"/>
  <c r="I7977" i="11"/>
  <c r="I7975" i="11"/>
  <c r="I7973" i="11"/>
  <c r="I7971" i="11"/>
  <c r="I7969" i="11"/>
  <c r="I7967" i="11"/>
  <c r="I7965" i="11"/>
  <c r="I7963" i="11"/>
  <c r="I7961" i="11"/>
  <c r="I7959" i="11"/>
  <c r="I7957" i="11"/>
  <c r="I7955" i="11"/>
  <c r="I7953" i="11"/>
  <c r="I7951" i="11"/>
  <c r="I7949" i="11"/>
  <c r="I7947" i="11"/>
  <c r="I7945" i="11"/>
  <c r="I7943" i="11"/>
  <c r="I7941" i="11"/>
  <c r="I7939" i="11"/>
  <c r="I7937" i="11"/>
  <c r="I7935" i="11"/>
  <c r="I7933" i="11"/>
  <c r="I7931" i="11"/>
  <c r="I7929" i="11"/>
  <c r="I7927" i="11"/>
  <c r="I7925" i="11"/>
  <c r="I7923" i="11"/>
  <c r="I7921" i="11"/>
  <c r="I7919" i="11"/>
  <c r="I7917" i="11"/>
  <c r="I7915" i="11"/>
  <c r="I7913" i="11"/>
  <c r="I7911" i="11"/>
  <c r="I7909" i="11"/>
  <c r="I7907" i="11"/>
  <c r="I7905" i="11"/>
  <c r="I7903" i="11"/>
  <c r="I7901" i="11"/>
  <c r="I7899" i="11"/>
  <c r="I7897" i="11"/>
  <c r="I7895" i="11"/>
  <c r="I7893" i="11"/>
  <c r="I7891" i="11"/>
  <c r="I7889" i="11"/>
  <c r="I7887" i="11"/>
  <c r="I7885" i="11"/>
  <c r="I7883" i="11"/>
  <c r="I7881" i="11"/>
  <c r="I7879" i="11"/>
  <c r="I7877" i="11"/>
  <c r="I7875" i="11"/>
  <c r="I7873" i="11"/>
  <c r="I7871" i="11"/>
  <c r="I7869" i="11"/>
  <c r="I7867" i="11"/>
  <c r="I7865" i="11"/>
  <c r="I7863" i="11"/>
  <c r="I7861" i="11"/>
  <c r="I7859" i="11"/>
  <c r="I7857" i="11"/>
  <c r="I7855" i="11"/>
  <c r="I7853" i="11"/>
  <c r="I7851" i="11"/>
  <c r="I7849" i="11"/>
  <c r="I7847" i="11"/>
  <c r="I7845" i="11"/>
  <c r="I7843" i="11"/>
  <c r="I7841" i="11"/>
  <c r="I7839" i="11"/>
  <c r="I7837" i="11"/>
  <c r="I7835" i="11"/>
  <c r="I7833" i="11"/>
  <c r="I7831" i="11"/>
  <c r="I7829" i="11"/>
  <c r="I7827" i="11"/>
  <c r="I7825" i="11"/>
  <c r="I7823" i="11"/>
  <c r="I7821" i="11"/>
  <c r="I7819" i="11"/>
  <c r="I7817" i="11"/>
  <c r="I7815" i="11"/>
  <c r="I7813" i="11"/>
  <c r="I7811" i="11"/>
  <c r="I7809" i="11"/>
  <c r="I7807" i="11"/>
  <c r="I7805" i="11"/>
  <c r="I7803" i="11"/>
  <c r="I7801" i="11"/>
  <c r="I7799" i="11"/>
  <c r="I7797" i="11"/>
  <c r="I7795" i="11"/>
  <c r="I7793" i="11"/>
  <c r="I7791" i="11"/>
  <c r="I7789" i="11"/>
  <c r="I7787" i="11"/>
  <c r="I7785" i="11"/>
  <c r="I7783" i="11"/>
  <c r="I7781" i="11"/>
  <c r="I7779" i="11"/>
  <c r="I7777" i="11"/>
  <c r="I7775" i="11"/>
  <c r="I7773" i="11"/>
  <c r="I7771" i="11"/>
  <c r="I7769" i="11"/>
  <c r="I7767" i="11"/>
  <c r="I7765" i="11"/>
  <c r="I7763" i="11"/>
  <c r="I7761" i="11"/>
  <c r="I7759" i="11"/>
  <c r="I7757" i="11"/>
  <c r="I7755" i="11"/>
  <c r="I7753" i="11"/>
  <c r="I7751" i="11"/>
  <c r="I7749" i="11"/>
  <c r="I7747" i="11"/>
  <c r="I7745" i="11"/>
  <c r="I7743" i="11"/>
  <c r="I7741" i="11"/>
  <c r="I7739" i="11"/>
  <c r="I7737" i="11"/>
  <c r="I7735" i="11"/>
  <c r="I7733" i="11"/>
  <c r="I7729" i="11"/>
  <c r="I7727" i="11"/>
  <c r="I7725" i="11"/>
  <c r="I7723" i="11"/>
  <c r="I7721" i="11"/>
  <c r="I7719" i="11"/>
  <c r="I7717" i="11"/>
  <c r="I7715" i="11"/>
  <c r="I7713" i="11"/>
  <c r="I7711" i="11"/>
  <c r="I7709" i="11"/>
  <c r="I7707" i="11"/>
  <c r="I7705" i="11"/>
  <c r="I7703" i="11"/>
  <c r="I7701" i="11"/>
  <c r="I7699" i="11"/>
  <c r="I7697" i="11"/>
  <c r="I7695" i="11"/>
  <c r="I7693" i="11"/>
  <c r="I7691" i="11"/>
  <c r="I7689" i="11"/>
  <c r="I7687" i="11"/>
  <c r="I7685" i="11"/>
  <c r="I7683" i="11"/>
  <c r="I7681" i="11"/>
  <c r="I7679" i="11"/>
  <c r="I7677" i="11"/>
  <c r="I7675" i="11"/>
  <c r="I7673" i="11"/>
  <c r="I7671" i="11"/>
  <c r="I7669" i="11"/>
  <c r="I7667" i="11"/>
  <c r="I7665" i="11"/>
  <c r="I7663" i="11"/>
  <c r="I7661" i="11"/>
  <c r="I7659" i="11"/>
  <c r="I7657" i="11"/>
  <c r="I7655" i="11"/>
  <c r="I7653" i="11"/>
  <c r="I7651" i="11"/>
  <c r="I7649" i="11"/>
  <c r="I7647" i="11"/>
  <c r="I7645" i="11"/>
  <c r="I7643" i="11"/>
  <c r="I7641" i="11"/>
  <c r="I7639" i="11"/>
  <c r="I7637" i="11"/>
  <c r="I7635" i="11"/>
  <c r="I6471" i="11"/>
  <c r="I6469" i="11"/>
  <c r="I6467" i="11"/>
  <c r="I6465" i="11"/>
  <c r="I6463" i="11"/>
  <c r="I6461" i="11"/>
  <c r="I6459" i="11"/>
  <c r="I6457" i="11"/>
  <c r="I6455" i="11"/>
  <c r="I6453" i="11"/>
  <c r="I6451" i="11"/>
  <c r="I6449" i="11"/>
  <c r="I6447" i="11"/>
  <c r="I6445" i="11"/>
  <c r="I6443" i="11"/>
  <c r="I6441" i="11"/>
  <c r="I6439" i="11"/>
  <c r="I6437" i="11"/>
  <c r="I6435" i="11"/>
  <c r="I6433" i="11"/>
  <c r="I6431" i="11"/>
  <c r="I6429" i="11"/>
  <c r="I6427" i="11"/>
  <c r="I6425" i="11"/>
  <c r="I6423" i="11"/>
  <c r="I6421" i="11"/>
  <c r="I6419" i="11"/>
  <c r="I6417" i="11"/>
  <c r="I6415" i="11"/>
  <c r="I6413" i="11"/>
  <c r="I6411" i="11"/>
  <c r="I6409" i="11"/>
  <c r="I6407" i="11"/>
  <c r="I6405" i="11"/>
  <c r="I6403" i="11"/>
  <c r="I6401" i="11"/>
  <c r="I6399" i="11"/>
  <c r="I6397" i="11"/>
  <c r="I6395" i="11"/>
  <c r="I6393" i="11"/>
  <c r="I6391" i="11"/>
  <c r="I6389" i="11"/>
  <c r="I6387" i="11"/>
  <c r="I6385" i="11"/>
  <c r="I6383" i="11"/>
  <c r="I6381" i="11"/>
  <c r="I6379" i="11"/>
  <c r="I6377" i="11"/>
  <c r="I6375" i="11"/>
  <c r="I6373" i="11"/>
  <c r="I6371" i="11"/>
  <c r="I6369" i="11"/>
  <c r="I6367" i="11"/>
  <c r="I6365" i="11"/>
  <c r="I6363" i="11"/>
  <c r="I6361" i="11"/>
  <c r="I6359" i="11"/>
  <c r="I6357" i="11"/>
  <c r="I6355" i="11"/>
  <c r="I6353" i="11"/>
  <c r="I6351" i="11"/>
  <c r="I6349" i="11"/>
  <c r="I6347" i="11"/>
  <c r="I6345" i="11"/>
  <c r="I6343" i="11"/>
  <c r="I6341" i="11"/>
  <c r="I6339" i="11"/>
  <c r="I6337" i="11"/>
  <c r="I6335" i="11"/>
  <c r="I6333" i="11"/>
  <c r="I6331" i="11"/>
  <c r="I6329" i="11"/>
  <c r="I6327" i="11"/>
  <c r="I6325" i="11"/>
  <c r="I6323" i="11"/>
  <c r="I6321" i="11"/>
  <c r="I6319" i="11"/>
  <c r="I6317" i="11"/>
  <c r="I6315" i="11"/>
  <c r="I6313" i="11"/>
  <c r="I6311" i="11"/>
  <c r="I6309" i="11"/>
  <c r="I6307" i="11"/>
  <c r="I6305" i="11"/>
  <c r="I6303" i="11"/>
  <c r="I6301" i="11"/>
  <c r="I6299" i="11"/>
  <c r="I6297" i="11"/>
  <c r="I6295" i="11"/>
  <c r="I6293" i="11"/>
  <c r="I6291" i="11"/>
  <c r="I6289" i="11"/>
  <c r="I6287" i="11"/>
  <c r="I6285" i="11"/>
  <c r="I6283" i="11"/>
  <c r="I6281" i="11"/>
  <c r="I6279" i="11"/>
  <c r="I6277" i="11"/>
  <c r="I6275" i="11"/>
  <c r="I6273" i="11"/>
  <c r="I6271" i="11"/>
  <c r="I6269" i="11"/>
  <c r="I6267" i="11"/>
  <c r="I6265" i="11"/>
  <c r="I6263" i="11"/>
  <c r="I6261" i="11"/>
  <c r="I6259" i="11"/>
  <c r="I6257" i="11"/>
  <c r="I6255" i="11"/>
  <c r="I6253" i="11"/>
  <c r="I6251" i="11"/>
  <c r="I6249" i="11"/>
  <c r="I6247" i="11"/>
  <c r="I6245" i="11"/>
  <c r="I6243" i="11"/>
  <c r="I6241" i="11"/>
  <c r="I6239" i="11"/>
  <c r="I6237" i="11"/>
  <c r="I6235" i="11"/>
  <c r="I6233" i="11"/>
  <c r="I6231" i="11"/>
  <c r="I6229" i="11"/>
  <c r="I6227" i="11"/>
  <c r="I6225" i="11"/>
  <c r="I6223" i="11"/>
  <c r="I6221" i="11"/>
  <c r="I6219" i="11"/>
  <c r="I6217" i="11"/>
  <c r="I6215" i="11"/>
  <c r="I6213" i="11"/>
  <c r="I6211" i="11"/>
  <c r="I6209" i="11"/>
  <c r="I6207" i="11"/>
  <c r="I6205" i="11"/>
  <c r="I6203" i="11"/>
  <c r="I6201" i="11"/>
  <c r="I6199" i="11"/>
  <c r="I6197" i="11"/>
  <c r="I6195" i="11"/>
  <c r="I6193" i="11"/>
  <c r="I6191" i="11"/>
  <c r="I6189" i="11"/>
  <c r="I6187" i="11"/>
  <c r="I6185" i="11"/>
  <c r="I6183" i="11"/>
  <c r="I6181" i="11"/>
  <c r="I6179" i="11"/>
  <c r="I6177" i="11"/>
  <c r="I6175" i="11"/>
  <c r="I6173" i="11"/>
  <c r="I6171" i="11"/>
  <c r="I6169" i="11"/>
  <c r="I6167" i="11"/>
  <c r="I6165" i="11"/>
  <c r="I6163" i="11"/>
  <c r="I6161" i="11"/>
  <c r="I6159" i="11"/>
  <c r="I6157" i="11"/>
  <c r="I6155" i="11"/>
  <c r="I6153" i="11"/>
  <c r="I6151" i="11"/>
  <c r="I6149" i="11"/>
  <c r="I6147" i="11"/>
  <c r="I6145" i="11"/>
  <c r="I6143" i="11"/>
  <c r="I6141" i="11"/>
  <c r="I6139" i="11"/>
  <c r="I6137" i="11"/>
  <c r="I6135" i="11"/>
  <c r="I6133" i="11"/>
  <c r="I6131" i="11"/>
  <c r="I6129" i="11"/>
  <c r="I6127" i="11"/>
  <c r="I6125" i="11"/>
  <c r="I6123" i="11"/>
  <c r="I6121" i="11"/>
  <c r="I6119" i="11"/>
  <c r="I6117" i="11"/>
  <c r="I6115" i="11"/>
  <c r="I6113" i="11"/>
  <c r="I6111" i="11"/>
  <c r="I6109" i="11"/>
  <c r="I6107" i="11"/>
  <c r="I6105" i="11"/>
  <c r="I6103" i="11"/>
  <c r="I6101" i="11"/>
  <c r="I6099" i="11"/>
  <c r="I6097" i="11"/>
  <c r="I6095" i="11"/>
  <c r="I6093" i="11"/>
  <c r="I6091" i="11"/>
  <c r="I6089" i="11"/>
  <c r="I6087" i="11"/>
  <c r="I6085" i="11"/>
  <c r="I6083" i="11"/>
  <c r="I6081" i="11"/>
  <c r="I6079" i="11"/>
  <c r="I6077" i="11"/>
  <c r="I6075" i="11"/>
  <c r="I6073" i="11"/>
  <c r="I6071" i="11"/>
  <c r="I6069" i="11"/>
  <c r="I6067" i="11"/>
  <c r="I6065" i="11"/>
  <c r="I6063" i="11"/>
  <c r="I6061" i="11"/>
  <c r="I6059" i="11"/>
  <c r="I6057" i="11"/>
  <c r="I6055" i="11"/>
  <c r="I6053" i="11"/>
  <c r="I6051" i="11"/>
  <c r="I6049" i="11"/>
  <c r="I6047" i="11"/>
  <c r="I6045" i="11"/>
  <c r="I6043" i="11"/>
  <c r="I6041" i="11"/>
  <c r="I6039" i="11"/>
  <c r="I6037" i="11"/>
  <c r="I6035" i="11"/>
  <c r="I6033" i="11"/>
  <c r="I6031" i="11"/>
  <c r="I6029" i="11"/>
  <c r="I6027" i="11"/>
  <c r="I6025" i="11"/>
  <c r="I6023" i="11"/>
  <c r="I6021" i="11"/>
  <c r="I6019" i="11"/>
  <c r="I6017" i="11"/>
  <c r="I6015" i="11"/>
  <c r="I6013" i="11"/>
  <c r="I6011" i="11"/>
  <c r="I6009" i="11"/>
  <c r="I6007" i="11"/>
  <c r="I6005" i="11"/>
  <c r="I6003" i="11"/>
  <c r="I6001" i="11"/>
  <c r="I5999" i="11"/>
  <c r="I5997" i="11"/>
  <c r="I5995" i="11"/>
  <c r="I5993" i="11"/>
  <c r="I5991" i="11"/>
  <c r="I5989" i="11"/>
  <c r="I5967" i="11"/>
  <c r="I5965" i="11"/>
  <c r="I5961" i="11"/>
  <c r="I5959" i="11"/>
  <c r="I5957" i="11"/>
  <c r="I5951" i="11"/>
  <c r="I5949" i="11"/>
  <c r="I5947" i="11"/>
  <c r="I5941" i="11"/>
  <c r="I5939" i="11"/>
  <c r="I5937" i="11"/>
  <c r="I5931" i="11"/>
  <c r="I5929" i="11"/>
  <c r="I5923" i="11"/>
  <c r="I5919" i="11"/>
  <c r="I5905" i="11"/>
  <c r="I5903" i="11"/>
  <c r="I5895" i="11"/>
  <c r="I5885" i="11"/>
  <c r="I5883" i="11"/>
  <c r="I5877" i="11"/>
  <c r="I5871" i="11"/>
  <c r="I5867" i="11"/>
  <c r="I5865" i="11"/>
  <c r="I5861" i="11"/>
  <c r="I5859" i="11"/>
  <c r="I5857" i="11"/>
  <c r="I5851" i="11"/>
  <c r="I5849" i="11"/>
  <c r="I5847" i="11"/>
  <c r="I5841" i="11"/>
  <c r="I5839" i="11"/>
  <c r="I5837" i="11"/>
  <c r="I5831" i="11"/>
  <c r="I5829" i="11"/>
  <c r="I5823" i="11"/>
  <c r="I5819" i="11"/>
  <c r="I5809" i="11"/>
  <c r="I5807" i="11"/>
  <c r="I5805" i="11"/>
  <c r="I5803" i="11"/>
  <c r="I5801" i="11"/>
  <c r="I5799" i="11"/>
  <c r="I5797" i="11"/>
  <c r="I6889" i="11"/>
  <c r="I6879" i="11"/>
  <c r="I6855" i="11"/>
  <c r="I6833" i="11"/>
  <c r="I8484" i="11"/>
  <c r="I8480" i="11"/>
  <c r="I8476" i="11"/>
  <c r="I8472" i="11"/>
  <c r="I8468" i="11"/>
  <c r="I8464" i="11"/>
  <c r="I8460" i="11"/>
  <c r="I8456" i="11"/>
  <c r="I8452" i="11"/>
  <c r="I8448" i="11"/>
  <c r="I8444" i="11"/>
  <c r="I8440" i="11"/>
  <c r="I8436" i="11"/>
  <c r="I8432" i="11"/>
  <c r="I8428" i="11"/>
  <c r="I8424" i="11"/>
  <c r="I8420" i="11"/>
  <c r="I8416" i="11"/>
  <c r="I8412" i="11"/>
  <c r="I8408" i="11"/>
  <c r="I8404" i="11"/>
  <c r="I8400" i="11"/>
  <c r="I8396" i="11"/>
  <c r="I8392" i="11"/>
  <c r="I8388" i="11"/>
  <c r="I8384" i="11"/>
  <c r="I8380" i="11"/>
  <c r="I8376" i="11"/>
  <c r="I8372" i="11"/>
  <c r="I8368" i="11"/>
  <c r="I8364" i="11"/>
  <c r="I8360" i="11"/>
  <c r="I8356" i="11"/>
  <c r="I8352" i="11"/>
  <c r="I8348" i="11"/>
  <c r="I8344" i="11"/>
  <c r="I8340" i="11"/>
  <c r="I8336" i="11"/>
  <c r="I8332" i="11"/>
  <c r="I8328" i="11"/>
  <c r="I8324" i="11"/>
  <c r="I8320" i="11"/>
  <c r="I8316" i="11"/>
  <c r="I8312" i="11"/>
  <c r="I8308" i="11"/>
  <c r="I8304" i="11"/>
  <c r="I8300" i="11"/>
  <c r="I8296" i="11"/>
  <c r="I8292" i="11"/>
  <c r="I8288" i="11"/>
  <c r="I8284" i="11"/>
  <c r="I8280" i="11"/>
  <c r="I8276" i="11"/>
  <c r="I8272" i="11"/>
  <c r="I8268" i="11"/>
  <c r="I8264" i="11"/>
  <c r="I8260" i="11"/>
  <c r="I8256" i="11"/>
  <c r="I8252" i="11"/>
  <c r="I8248" i="11"/>
  <c r="I8244" i="11"/>
  <c r="I8240" i="11"/>
  <c r="I8236" i="11"/>
  <c r="I8232" i="11"/>
  <c r="I8228" i="11"/>
  <c r="I8224" i="11"/>
  <c r="I8220" i="11"/>
  <c r="I8216" i="11"/>
  <c r="I8212" i="11"/>
  <c r="I8208" i="11"/>
  <c r="I8204" i="11"/>
  <c r="I8200" i="11"/>
  <c r="I8196" i="11"/>
  <c r="I8192" i="11"/>
  <c r="I8188" i="11"/>
  <c r="I8184" i="11"/>
  <c r="I8180" i="11"/>
  <c r="I8176" i="11"/>
  <c r="I8172" i="11"/>
  <c r="I8168" i="11"/>
  <c r="I8164" i="11"/>
  <c r="I8160" i="11"/>
  <c r="I8156" i="11"/>
  <c r="I8152" i="11"/>
  <c r="I8148" i="11"/>
  <c r="I8144" i="11"/>
  <c r="I8140" i="11"/>
  <c r="I8136" i="11"/>
  <c r="I8132" i="11"/>
  <c r="I8128" i="11"/>
  <c r="I8124" i="11"/>
  <c r="I8120" i="11"/>
  <c r="I8116" i="11"/>
  <c r="I8112" i="11"/>
  <c r="I8108" i="11"/>
  <c r="I8104" i="11"/>
  <c r="I8100" i="11"/>
  <c r="I8096" i="11"/>
  <c r="I8092" i="11"/>
  <c r="I8088" i="11"/>
  <c r="I8084" i="11"/>
  <c r="I8080" i="11"/>
  <c r="I8076" i="11"/>
  <c r="I8072" i="11"/>
  <c r="I8068" i="11"/>
  <c r="I8064" i="11"/>
  <c r="I8060" i="11"/>
  <c r="I8056" i="11"/>
  <c r="I8052" i="11"/>
  <c r="I8048" i="11"/>
  <c r="I8044" i="11"/>
  <c r="I8040" i="11"/>
  <c r="I8036" i="11"/>
  <c r="I8032" i="11"/>
  <c r="I8028" i="11"/>
  <c r="I8024" i="11"/>
  <c r="I8020" i="11"/>
  <c r="I8016" i="11"/>
  <c r="I8012" i="11"/>
  <c r="I8008" i="11"/>
  <c r="I8004" i="11"/>
  <c r="I8000" i="11"/>
  <c r="I7996" i="11"/>
  <c r="I7992" i="11"/>
  <c r="I7988" i="11"/>
  <c r="I7984" i="11"/>
  <c r="I7980" i="11"/>
  <c r="I7976" i="11"/>
  <c r="I7972" i="11"/>
  <c r="I7968" i="11"/>
  <c r="I7964" i="11"/>
  <c r="I7960" i="11"/>
  <c r="I7956" i="11"/>
  <c r="I7952" i="11"/>
  <c r="I7948" i="11"/>
  <c r="I7944" i="11"/>
  <c r="I7940" i="11"/>
  <c r="I7936" i="11"/>
  <c r="I7932" i="11"/>
  <c r="I7928" i="11"/>
  <c r="I7924" i="11"/>
  <c r="I7920" i="11"/>
  <c r="I7916" i="11"/>
  <c r="I7912" i="11"/>
  <c r="I7908" i="11"/>
  <c r="I7904" i="11"/>
  <c r="I7900" i="11"/>
  <c r="I7896" i="11"/>
  <c r="I7892" i="11"/>
  <c r="I7888" i="11"/>
  <c r="I7884" i="11"/>
  <c r="I7880" i="11"/>
  <c r="I7876" i="11"/>
  <c r="I7872" i="11"/>
  <c r="I7868" i="11"/>
  <c r="I7864" i="11"/>
  <c r="I7860" i="11"/>
  <c r="I7856" i="11"/>
  <c r="I7852" i="11"/>
  <c r="I7848" i="11"/>
  <c r="I7844" i="11"/>
  <c r="I7840" i="11"/>
  <c r="I7836" i="11"/>
  <c r="I7832" i="11"/>
  <c r="I7828" i="11"/>
  <c r="I7824" i="11"/>
  <c r="I7820" i="11"/>
  <c r="I7816" i="11"/>
  <c r="I7812" i="11"/>
  <c r="I7808" i="11"/>
  <c r="I7804" i="11"/>
  <c r="I7796" i="11"/>
  <c r="I7788" i="11"/>
  <c r="I7780" i="11"/>
  <c r="I7772" i="11"/>
  <c r="I7764" i="11"/>
  <c r="I7756" i="11"/>
  <c r="I7748" i="11"/>
  <c r="I7744" i="11"/>
  <c r="I7740" i="11"/>
  <c r="I7736" i="11"/>
  <c r="I7732" i="11"/>
  <c r="I7728" i="11"/>
  <c r="I7724" i="11"/>
  <c r="I7720" i="11"/>
  <c r="I7716" i="11"/>
  <c r="I7708" i="11"/>
  <c r="I7700" i="11"/>
  <c r="I7692" i="11"/>
  <c r="I7684" i="11"/>
  <c r="I7676" i="11"/>
  <c r="I7668" i="11"/>
  <c r="I7660" i="11"/>
  <c r="I7652" i="11"/>
  <c r="I7644" i="11"/>
  <c r="I7636" i="11"/>
  <c r="I6466" i="11"/>
  <c r="I6458" i="11"/>
  <c r="I6450" i="11"/>
  <c r="I6442" i="11"/>
  <c r="I6434" i="11"/>
  <c r="I6426" i="11"/>
  <c r="I6418" i="11"/>
  <c r="I6410" i="11"/>
  <c r="I6402" i="11"/>
  <c r="I6394" i="11"/>
  <c r="I6386" i="11"/>
  <c r="I6378" i="11"/>
  <c r="I6370" i="11"/>
  <c r="I6362" i="11"/>
  <c r="I6354" i="11"/>
  <c r="I6346" i="11"/>
  <c r="I6338" i="11"/>
  <c r="I6330" i="11"/>
  <c r="I6322" i="11"/>
  <c r="I6314" i="11"/>
  <c r="I6306" i="11"/>
  <c r="I6298" i="11"/>
  <c r="I6290" i="11"/>
  <c r="I6282" i="11"/>
  <c r="I6274" i="11"/>
  <c r="I6266" i="11"/>
  <c r="I6258" i="11"/>
  <c r="I6250" i="11"/>
  <c r="I6242" i="11"/>
  <c r="I6234" i="11"/>
  <c r="I6226" i="11"/>
  <c r="I6218" i="11"/>
  <c r="I6210" i="11"/>
  <c r="I6202" i="11"/>
  <c r="I6194" i="11"/>
  <c r="I6186" i="11"/>
  <c r="I6178" i="11"/>
  <c r="I6170" i="11"/>
  <c r="I6162" i="11"/>
  <c r="I6154" i="11"/>
  <c r="I6146" i="11"/>
  <c r="I6138" i="11"/>
  <c r="I6130" i="11"/>
  <c r="I6122" i="11"/>
  <c r="I6114" i="11"/>
  <c r="I6110" i="11"/>
  <c r="I6106" i="11"/>
  <c r="I6102" i="11"/>
  <c r="I6098" i="11"/>
  <c r="I6094" i="11"/>
  <c r="I6090" i="11"/>
  <c r="I6086" i="11"/>
  <c r="I6082" i="11"/>
  <c r="I6078" i="11"/>
  <c r="I6074" i="11"/>
  <c r="I6070" i="11"/>
  <c r="I6066" i="11"/>
  <c r="I6062" i="11"/>
  <c r="I6058" i="11"/>
  <c r="I6054" i="11"/>
  <c r="I6050" i="11"/>
  <c r="I6046" i="11"/>
  <c r="I6042" i="11"/>
  <c r="I6034" i="11"/>
  <c r="I6026" i="11"/>
  <c r="I6022" i="11"/>
  <c r="I6018" i="11"/>
  <c r="I6014" i="11"/>
  <c r="I6010" i="11"/>
  <c r="I6006" i="11"/>
  <c r="I6002" i="11"/>
  <c r="I5998" i="11"/>
  <c r="I5994" i="11"/>
  <c r="I5990" i="11"/>
  <c r="I5966" i="11"/>
  <c r="I5962" i="11"/>
  <c r="I5958" i="11"/>
  <c r="I5950" i="11"/>
  <c r="I5946" i="11"/>
  <c r="I5938" i="11"/>
  <c r="I5930" i="11"/>
  <c r="I5914" i="11"/>
  <c r="I5894" i="11"/>
  <c r="I5886" i="11"/>
  <c r="I5882" i="11"/>
  <c r="I5874" i="11"/>
  <c r="I5870" i="11"/>
  <c r="I5866" i="11"/>
  <c r="I5858" i="11"/>
  <c r="I5850" i="11"/>
  <c r="I5846" i="11"/>
  <c r="I5838" i="11"/>
  <c r="I5830" i="11"/>
  <c r="I5814" i="11"/>
  <c r="I5810" i="11"/>
  <c r="I5806" i="11"/>
  <c r="I5802" i="11"/>
  <c r="I5798" i="11"/>
  <c r="I6952" i="11"/>
  <c r="M2112" i="4"/>
  <c r="M2094" i="4"/>
  <c r="M2076" i="4"/>
  <c r="M2058" i="4"/>
  <c r="M2040" i="4"/>
  <c r="M2022" i="4"/>
  <c r="M2004" i="4"/>
  <c r="M1986" i="4"/>
  <c r="M1968" i="4"/>
  <c r="M1950" i="4"/>
  <c r="I8828" i="11"/>
  <c r="M1915" i="4"/>
  <c r="M1878" i="4"/>
  <c r="J1860" i="4"/>
  <c r="G1860" i="11" s="1"/>
  <c r="I1860" i="11" s="1"/>
  <c r="M2130" i="4"/>
  <c r="M2148" i="4"/>
  <c r="O124" i="7"/>
  <c r="O126" i="7"/>
  <c r="O120" i="7"/>
  <c r="O122" i="7"/>
  <c r="O116" i="7"/>
  <c r="O102" i="7"/>
  <c r="O96" i="7"/>
  <c r="O92" i="7"/>
  <c r="O94" i="7"/>
  <c r="O88" i="7"/>
  <c r="O90" i="7"/>
  <c r="O86" i="7"/>
  <c r="O85" i="7"/>
  <c r="O84" i="7"/>
  <c r="O83" i="7"/>
  <c r="O98" i="7"/>
  <c r="O87" i="7"/>
  <c r="O89" i="7"/>
  <c r="O91" i="7"/>
  <c r="O93" i="7"/>
  <c r="O130" i="7"/>
  <c r="O104" i="7"/>
  <c r="O106" i="7"/>
  <c r="O100" i="7"/>
  <c r="O95" i="7"/>
  <c r="O97" i="7"/>
  <c r="O110" i="7"/>
  <c r="O99" i="7"/>
  <c r="O101" i="7"/>
  <c r="O114" i="7"/>
  <c r="O108" i="7"/>
  <c r="O103" i="7"/>
  <c r="O105" i="7"/>
  <c r="O118" i="7"/>
  <c r="O112" i="7"/>
  <c r="O107" i="7"/>
  <c r="O109" i="7"/>
  <c r="O111" i="7"/>
  <c r="O113" i="7"/>
  <c r="O115" i="7"/>
  <c r="O117" i="7"/>
  <c r="O119" i="7"/>
  <c r="O121" i="7"/>
  <c r="O134" i="7"/>
  <c r="O128" i="7"/>
  <c r="O131" i="7"/>
  <c r="O123" i="7"/>
  <c r="O125" i="7"/>
  <c r="O82" i="7"/>
  <c r="O132" i="7"/>
  <c r="O133" i="7"/>
  <c r="O127" i="7"/>
  <c r="O129" i="7"/>
  <c r="O135" i="7"/>
  <c r="O136" i="7"/>
  <c r="O137" i="7"/>
  <c r="L80" i="5"/>
  <c r="N80" i="5" s="1"/>
  <c r="P80" i="5" s="1"/>
  <c r="H4486" i="11" s="1"/>
  <c r="I4486" i="11" s="1"/>
  <c r="B80" i="5"/>
  <c r="B4486" i="11" s="1"/>
  <c r="N890" i="5"/>
  <c r="P890" i="5" s="1"/>
  <c r="H5296" i="11" s="1"/>
  <c r="I5296" i="11" s="1"/>
  <c r="B890" i="5"/>
  <c r="B5296" i="11" s="1"/>
  <c r="L170" i="5"/>
  <c r="N170" i="5" s="1"/>
  <c r="P170" i="5" s="1"/>
  <c r="H4576" i="11" s="1"/>
  <c r="I4576" i="11" s="1"/>
  <c r="B170" i="5"/>
  <c r="B4576" i="11" s="1"/>
  <c r="L169" i="5"/>
  <c r="N169" i="5" s="1"/>
  <c r="P169" i="5" s="1"/>
  <c r="H4575" i="11" s="1"/>
  <c r="I4575" i="11" s="1"/>
  <c r="B169" i="5"/>
  <c r="B4575" i="11" s="1"/>
  <c r="L168" i="5"/>
  <c r="N168" i="5" s="1"/>
  <c r="P168" i="5" s="1"/>
  <c r="H4574" i="11" s="1"/>
  <c r="I4574" i="11" s="1"/>
  <c r="B168" i="5"/>
  <c r="B4574" i="11" s="1"/>
  <c r="L167" i="5"/>
  <c r="N167" i="5" s="1"/>
  <c r="P167" i="5" s="1"/>
  <c r="H4573" i="11" s="1"/>
  <c r="I4573" i="11" s="1"/>
  <c r="B167" i="5"/>
  <c r="B4573" i="11" s="1"/>
  <c r="L166" i="5"/>
  <c r="N166" i="5" s="1"/>
  <c r="P166" i="5" s="1"/>
  <c r="H4572" i="11" s="1"/>
  <c r="I4572" i="11" s="1"/>
  <c r="B166" i="5"/>
  <c r="B4572" i="11" s="1"/>
  <c r="L164" i="5"/>
  <c r="N164" i="5" s="1"/>
  <c r="P164" i="5" s="1"/>
  <c r="H4570" i="11" s="1"/>
  <c r="I4570" i="11" s="1"/>
  <c r="B164" i="5"/>
  <c r="B4570" i="11" s="1"/>
  <c r="L165" i="5"/>
  <c r="N165" i="5" s="1"/>
  <c r="P165" i="5" s="1"/>
  <c r="H4571" i="11" s="1"/>
  <c r="I4571" i="11" s="1"/>
  <c r="B165" i="5"/>
  <c r="B4571" i="11" s="1"/>
  <c r="L163" i="5"/>
  <c r="N163" i="5" s="1"/>
  <c r="P163" i="5" s="1"/>
  <c r="H4569" i="11" s="1"/>
  <c r="I4569" i="11" s="1"/>
  <c r="B163" i="5"/>
  <c r="B4569" i="11" s="1"/>
  <c r="L162" i="5"/>
  <c r="N162" i="5" s="1"/>
  <c r="P162" i="5" s="1"/>
  <c r="H4568" i="11" s="1"/>
  <c r="I4568" i="11" s="1"/>
  <c r="B162" i="5"/>
  <c r="B4568" i="11" s="1"/>
  <c r="L161" i="5"/>
  <c r="N161" i="5" s="1"/>
  <c r="P161" i="5" s="1"/>
  <c r="H4567" i="11" s="1"/>
  <c r="I4567" i="11" s="1"/>
  <c r="B161" i="5"/>
  <c r="B4567" i="11" s="1"/>
  <c r="L160" i="5"/>
  <c r="N160" i="5" s="1"/>
  <c r="P160" i="5" s="1"/>
  <c r="H4566" i="11" s="1"/>
  <c r="I4566" i="11" s="1"/>
  <c r="B160" i="5"/>
  <c r="B4566" i="11" s="1"/>
  <c r="L159" i="5"/>
  <c r="N159" i="5" s="1"/>
  <c r="P159" i="5" s="1"/>
  <c r="H4565" i="11" s="1"/>
  <c r="I4565" i="11" s="1"/>
  <c r="B159" i="5"/>
  <c r="B4565" i="11" s="1"/>
  <c r="L158" i="5"/>
  <c r="N158" i="5" s="1"/>
  <c r="P158" i="5" s="1"/>
  <c r="H4564" i="11" s="1"/>
  <c r="I4564" i="11" s="1"/>
  <c r="B158" i="5"/>
  <c r="B4564" i="11" s="1"/>
  <c r="L157" i="5"/>
  <c r="N157" i="5" s="1"/>
  <c r="P157" i="5" s="1"/>
  <c r="H4563" i="11" s="1"/>
  <c r="I4563" i="11" s="1"/>
  <c r="B157" i="5"/>
  <c r="B4563" i="11" s="1"/>
  <c r="L156" i="5"/>
  <c r="N156" i="5" s="1"/>
  <c r="P156" i="5" s="1"/>
  <c r="H4562" i="11" s="1"/>
  <c r="I4562" i="11" s="1"/>
  <c r="B156" i="5"/>
  <c r="B4562" i="11" s="1"/>
  <c r="L486" i="5"/>
  <c r="N486" i="5" s="1"/>
  <c r="P486" i="5" s="1"/>
  <c r="H4892" i="11" s="1"/>
  <c r="I4892" i="11" s="1"/>
  <c r="B486" i="5"/>
  <c r="B4892" i="11" s="1"/>
  <c r="L485" i="5"/>
  <c r="N485" i="5" s="1"/>
  <c r="P485" i="5" s="1"/>
  <c r="H4891" i="11" s="1"/>
  <c r="I4891" i="11" s="1"/>
  <c r="B485" i="5"/>
  <c r="B4891" i="11" s="1"/>
  <c r="L484" i="5"/>
  <c r="N484" i="5" s="1"/>
  <c r="P484" i="5" s="1"/>
  <c r="H4890" i="11" s="1"/>
  <c r="I4890" i="11" s="1"/>
  <c r="B484" i="5"/>
  <c r="B4890" i="11" s="1"/>
  <c r="L483" i="5"/>
  <c r="N483" i="5" s="1"/>
  <c r="P483" i="5" s="1"/>
  <c r="H4889" i="11" s="1"/>
  <c r="I4889" i="11" s="1"/>
  <c r="B483" i="5"/>
  <c r="B4889" i="11" s="1"/>
  <c r="L482" i="5"/>
  <c r="N482" i="5" s="1"/>
  <c r="P482" i="5" s="1"/>
  <c r="H4888" i="11" s="1"/>
  <c r="I4888" i="11" s="1"/>
  <c r="B482" i="5"/>
  <c r="B4888" i="11" s="1"/>
  <c r="L481" i="5"/>
  <c r="N481" i="5" s="1"/>
  <c r="P481" i="5" s="1"/>
  <c r="H4887" i="11" s="1"/>
  <c r="I4887" i="11" s="1"/>
  <c r="B481" i="5"/>
  <c r="B4887" i="11" s="1"/>
  <c r="L480" i="5"/>
  <c r="N480" i="5" s="1"/>
  <c r="P480" i="5" s="1"/>
  <c r="H4886" i="11" s="1"/>
  <c r="I4886" i="11" s="1"/>
  <c r="B480" i="5"/>
  <c r="B4886" i="11" s="1"/>
  <c r="L479" i="5"/>
  <c r="N479" i="5" s="1"/>
  <c r="P479" i="5" s="1"/>
  <c r="H4885" i="11" s="1"/>
  <c r="I4885" i="11" s="1"/>
  <c r="B479" i="5"/>
  <c r="B4885" i="11" s="1"/>
  <c r="L478" i="5"/>
  <c r="N478" i="5" s="1"/>
  <c r="P478" i="5" s="1"/>
  <c r="H4884" i="11" s="1"/>
  <c r="I4884" i="11" s="1"/>
  <c r="B478" i="5"/>
  <c r="B4884" i="11" s="1"/>
  <c r="L477" i="5"/>
  <c r="N477" i="5" s="1"/>
  <c r="P477" i="5" s="1"/>
  <c r="H4883" i="11" s="1"/>
  <c r="I4883" i="11" s="1"/>
  <c r="B477" i="5"/>
  <c r="B4883" i="11" s="1"/>
  <c r="L476" i="5"/>
  <c r="N476" i="5" s="1"/>
  <c r="P476" i="5" s="1"/>
  <c r="H4882" i="11" s="1"/>
  <c r="I4882" i="11" s="1"/>
  <c r="B476" i="5"/>
  <c r="B4882" i="11" s="1"/>
  <c r="L475" i="5"/>
  <c r="N475" i="5" s="1"/>
  <c r="P475" i="5" s="1"/>
  <c r="H4881" i="11" s="1"/>
  <c r="I4881" i="11" s="1"/>
  <c r="B475" i="5"/>
  <c r="B4881" i="11" s="1"/>
  <c r="L474" i="5"/>
  <c r="N474" i="5" s="1"/>
  <c r="P474" i="5" s="1"/>
  <c r="H4880" i="11" s="1"/>
  <c r="I4880" i="11" s="1"/>
  <c r="B474" i="5"/>
  <c r="B4880" i="11" s="1"/>
  <c r="L473" i="5"/>
  <c r="N473" i="5" s="1"/>
  <c r="P473" i="5" s="1"/>
  <c r="H4879" i="11" s="1"/>
  <c r="I4879" i="11" s="1"/>
  <c r="B473" i="5"/>
  <c r="B4879" i="11" s="1"/>
  <c r="L472" i="5"/>
  <c r="N472" i="5" s="1"/>
  <c r="P472" i="5" s="1"/>
  <c r="H4878" i="11" s="1"/>
  <c r="I4878" i="11" s="1"/>
  <c r="B472" i="5"/>
  <c r="B4878" i="11" s="1"/>
  <c r="L471" i="5"/>
  <c r="N471" i="5" s="1"/>
  <c r="P471" i="5" s="1"/>
  <c r="H4877" i="11" s="1"/>
  <c r="I4877" i="11" s="1"/>
  <c r="B471" i="5"/>
  <c r="B4877" i="11" s="1"/>
  <c r="L470" i="5"/>
  <c r="N470" i="5" s="1"/>
  <c r="P470" i="5" s="1"/>
  <c r="H4876" i="11" s="1"/>
  <c r="I4876" i="11" s="1"/>
  <c r="B470" i="5"/>
  <c r="B4876" i="11" s="1"/>
  <c r="L469" i="5"/>
  <c r="N469" i="5" s="1"/>
  <c r="P469" i="5" s="1"/>
  <c r="H4875" i="11" s="1"/>
  <c r="I4875" i="11" s="1"/>
  <c r="B469" i="5"/>
  <c r="B4875" i="11" s="1"/>
  <c r="L468" i="5"/>
  <c r="N468" i="5" s="1"/>
  <c r="P468" i="5" s="1"/>
  <c r="H4874" i="11" s="1"/>
  <c r="I4874" i="11" s="1"/>
  <c r="B468" i="5"/>
  <c r="B4874" i="11" s="1"/>
  <c r="L467" i="5"/>
  <c r="N467" i="5" s="1"/>
  <c r="P467" i="5" s="1"/>
  <c r="H4873" i="11" s="1"/>
  <c r="I4873" i="11" s="1"/>
  <c r="B467" i="5"/>
  <c r="B4873" i="11" s="1"/>
  <c r="L466" i="5"/>
  <c r="N466" i="5" s="1"/>
  <c r="P466" i="5" s="1"/>
  <c r="H4872" i="11" s="1"/>
  <c r="I4872" i="11" s="1"/>
  <c r="B466" i="5"/>
  <c r="B4872" i="11" s="1"/>
  <c r="L465" i="5"/>
  <c r="N465" i="5" s="1"/>
  <c r="P465" i="5" s="1"/>
  <c r="H4871" i="11" s="1"/>
  <c r="I4871" i="11" s="1"/>
  <c r="B465" i="5"/>
  <c r="B4871" i="11" s="1"/>
  <c r="L464" i="5"/>
  <c r="N464" i="5" s="1"/>
  <c r="P464" i="5" s="1"/>
  <c r="H4870" i="11" s="1"/>
  <c r="I4870" i="11" s="1"/>
  <c r="B464" i="5"/>
  <c r="B4870" i="11" s="1"/>
  <c r="L463" i="5"/>
  <c r="N463" i="5" s="1"/>
  <c r="P463" i="5" s="1"/>
  <c r="H4869" i="11" s="1"/>
  <c r="I4869" i="11" s="1"/>
  <c r="B463" i="5"/>
  <c r="B4869" i="11" s="1"/>
  <c r="L462" i="5"/>
  <c r="N462" i="5" s="1"/>
  <c r="P462" i="5" s="1"/>
  <c r="H4868" i="11" s="1"/>
  <c r="I4868" i="11" s="1"/>
  <c r="B462" i="5"/>
  <c r="B4868" i="11" s="1"/>
  <c r="L461" i="5"/>
  <c r="N461" i="5" s="1"/>
  <c r="P461" i="5" s="1"/>
  <c r="H4867" i="11" s="1"/>
  <c r="I4867" i="11" s="1"/>
  <c r="B461" i="5"/>
  <c r="B4867" i="11" s="1"/>
  <c r="L460" i="5"/>
  <c r="N460" i="5" s="1"/>
  <c r="P460" i="5" s="1"/>
  <c r="H4866" i="11" s="1"/>
  <c r="I4866" i="11" s="1"/>
  <c r="B460" i="5"/>
  <c r="B4866" i="11" s="1"/>
  <c r="L459" i="5"/>
  <c r="N459" i="5" s="1"/>
  <c r="P459" i="5" s="1"/>
  <c r="H4865" i="11" s="1"/>
  <c r="I4865" i="11" s="1"/>
  <c r="B459" i="5"/>
  <c r="B4865" i="11" s="1"/>
  <c r="L458" i="5"/>
  <c r="N458" i="5" s="1"/>
  <c r="P458" i="5" s="1"/>
  <c r="H4864" i="11" s="1"/>
  <c r="I4864" i="11" s="1"/>
  <c r="B458" i="5"/>
  <c r="B4864" i="11" s="1"/>
  <c r="L457" i="5"/>
  <c r="N457" i="5" s="1"/>
  <c r="P457" i="5" s="1"/>
  <c r="H4863" i="11" s="1"/>
  <c r="I4863" i="11" s="1"/>
  <c r="B457" i="5"/>
  <c r="B4863" i="11" s="1"/>
  <c r="L456" i="5"/>
  <c r="N456" i="5" s="1"/>
  <c r="P456" i="5" s="1"/>
  <c r="H4862" i="11" s="1"/>
  <c r="I4862" i="11" s="1"/>
  <c r="B456" i="5"/>
  <c r="B4862" i="11" s="1"/>
  <c r="L455" i="5"/>
  <c r="N455" i="5" s="1"/>
  <c r="P455" i="5" s="1"/>
  <c r="H4861" i="11" s="1"/>
  <c r="I4861" i="11" s="1"/>
  <c r="B455" i="5"/>
  <c r="B4861" i="11" s="1"/>
  <c r="L764" i="5"/>
  <c r="N764" i="5" s="1"/>
  <c r="P764" i="5" s="1"/>
  <c r="H5170" i="11" s="1"/>
  <c r="I5170" i="11" s="1"/>
  <c r="B764" i="5"/>
  <c r="B5170" i="11" s="1"/>
  <c r="L763" i="5"/>
  <c r="N763" i="5" s="1"/>
  <c r="P763" i="5" s="1"/>
  <c r="H5169" i="11" s="1"/>
  <c r="I5169" i="11" s="1"/>
  <c r="B763" i="5"/>
  <c r="B5169" i="11" s="1"/>
  <c r="L762" i="5"/>
  <c r="N762" i="5" s="1"/>
  <c r="P762" i="5" s="1"/>
  <c r="H5168" i="11" s="1"/>
  <c r="I5168" i="11" s="1"/>
  <c r="B762" i="5"/>
  <c r="B5168" i="11" s="1"/>
  <c r="L761" i="5"/>
  <c r="N761" i="5" s="1"/>
  <c r="P761" i="5" s="1"/>
  <c r="H5167" i="11" s="1"/>
  <c r="I5167" i="11" s="1"/>
  <c r="B761" i="5"/>
  <c r="B5167" i="11" s="1"/>
  <c r="L768" i="5"/>
  <c r="N768" i="5" s="1"/>
  <c r="P768" i="5" s="1"/>
  <c r="H5174" i="11" s="1"/>
  <c r="I5174" i="11" s="1"/>
  <c r="B768" i="5"/>
  <c r="B5174" i="11" s="1"/>
  <c r="L767" i="5"/>
  <c r="N767" i="5" s="1"/>
  <c r="P767" i="5" s="1"/>
  <c r="H5173" i="11" s="1"/>
  <c r="I5173" i="11" s="1"/>
  <c r="B767" i="5"/>
  <c r="B5173" i="11" s="1"/>
  <c r="L766" i="5"/>
  <c r="N766" i="5" s="1"/>
  <c r="P766" i="5" s="1"/>
  <c r="H5172" i="11" s="1"/>
  <c r="I5172" i="11" s="1"/>
  <c r="B766" i="5"/>
  <c r="B5172" i="11" s="1"/>
  <c r="L765" i="5"/>
  <c r="N765" i="5" s="1"/>
  <c r="P765" i="5" s="1"/>
  <c r="H5171" i="11" s="1"/>
  <c r="I5171" i="11" s="1"/>
  <c r="B765" i="5"/>
  <c r="B5171" i="11" s="1"/>
  <c r="L760" i="5"/>
  <c r="N760" i="5" s="1"/>
  <c r="P760" i="5" s="1"/>
  <c r="H5166" i="11" s="1"/>
  <c r="I5166" i="11" s="1"/>
  <c r="B760" i="5"/>
  <c r="B5166" i="11" s="1"/>
  <c r="L759" i="5"/>
  <c r="N759" i="5" s="1"/>
  <c r="P759" i="5" s="1"/>
  <c r="H5165" i="11" s="1"/>
  <c r="I5165" i="11" s="1"/>
  <c r="B759" i="5"/>
  <c r="B5165" i="11" s="1"/>
  <c r="L758" i="5"/>
  <c r="N758" i="5" s="1"/>
  <c r="P758" i="5" s="1"/>
  <c r="H5164" i="11" s="1"/>
  <c r="I5164" i="11" s="1"/>
  <c r="B758" i="5"/>
  <c r="B5164" i="11" s="1"/>
  <c r="L757" i="5"/>
  <c r="N757" i="5" s="1"/>
  <c r="P757" i="5" s="1"/>
  <c r="H5163" i="11" s="1"/>
  <c r="I5163" i="11" s="1"/>
  <c r="B757" i="5"/>
  <c r="B5163" i="11" s="1"/>
  <c r="L756" i="5"/>
  <c r="N756" i="5" s="1"/>
  <c r="P756" i="5" s="1"/>
  <c r="H5162" i="11" s="1"/>
  <c r="I5162" i="11" s="1"/>
  <c r="B756" i="5"/>
  <c r="B5162" i="11" s="1"/>
  <c r="L755" i="5"/>
  <c r="N755" i="5" s="1"/>
  <c r="P755" i="5" s="1"/>
  <c r="H5161" i="11" s="1"/>
  <c r="I5161" i="11" s="1"/>
  <c r="B755" i="5"/>
  <c r="B5161" i="11" s="1"/>
  <c r="L754" i="5"/>
  <c r="N754" i="5" s="1"/>
  <c r="P754" i="5" s="1"/>
  <c r="H5160" i="11" s="1"/>
  <c r="I5160" i="11" s="1"/>
  <c r="B754" i="5"/>
  <c r="B5160" i="11" s="1"/>
  <c r="L753" i="5"/>
  <c r="N753" i="5" s="1"/>
  <c r="P753" i="5" s="1"/>
  <c r="H5159" i="11" s="1"/>
  <c r="I5159" i="11" s="1"/>
  <c r="B753" i="5"/>
  <c r="B5159" i="11" s="1"/>
  <c r="L752" i="5"/>
  <c r="N752" i="5" s="1"/>
  <c r="P752" i="5" s="1"/>
  <c r="H5158" i="11" s="1"/>
  <c r="I5158" i="11" s="1"/>
  <c r="B752" i="5"/>
  <c r="B5158" i="11" s="1"/>
  <c r="L751" i="5"/>
  <c r="N751" i="5" s="1"/>
  <c r="P751" i="5" s="1"/>
  <c r="H5157" i="11" s="1"/>
  <c r="I5157" i="11" s="1"/>
  <c r="B751" i="5"/>
  <c r="B5157" i="11" s="1"/>
  <c r="L750" i="5"/>
  <c r="N750" i="5" s="1"/>
  <c r="P750" i="5" s="1"/>
  <c r="H5156" i="11" s="1"/>
  <c r="I5156" i="11" s="1"/>
  <c r="B750" i="5"/>
  <c r="B5156" i="11" s="1"/>
  <c r="L749" i="5"/>
  <c r="N749" i="5" s="1"/>
  <c r="P749" i="5" s="1"/>
  <c r="H5155" i="11" s="1"/>
  <c r="I5155" i="11" s="1"/>
  <c r="B749" i="5"/>
  <c r="B5155" i="11" s="1"/>
  <c r="L748" i="5"/>
  <c r="N748" i="5" s="1"/>
  <c r="P748" i="5" s="1"/>
  <c r="H5154" i="11" s="1"/>
  <c r="I5154" i="11" s="1"/>
  <c r="B748" i="5"/>
  <c r="B5154" i="11" s="1"/>
  <c r="L747" i="5"/>
  <c r="N747" i="5" s="1"/>
  <c r="P747" i="5" s="1"/>
  <c r="H5153" i="11" s="1"/>
  <c r="I5153" i="11" s="1"/>
  <c r="B747" i="5"/>
  <c r="B5153" i="11" s="1"/>
  <c r="L746" i="5"/>
  <c r="N746" i="5" s="1"/>
  <c r="P746" i="5" s="1"/>
  <c r="H5152" i="11" s="1"/>
  <c r="I5152" i="11" s="1"/>
  <c r="B746" i="5"/>
  <c r="B5152" i="11" s="1"/>
  <c r="L745" i="5"/>
  <c r="N745" i="5" s="1"/>
  <c r="P745" i="5" s="1"/>
  <c r="H5151" i="11" s="1"/>
  <c r="I5151" i="11" s="1"/>
  <c r="B745" i="5"/>
  <c r="B5151" i="11" s="1"/>
  <c r="L744" i="5"/>
  <c r="N744" i="5" s="1"/>
  <c r="P744" i="5" s="1"/>
  <c r="H5150" i="11" s="1"/>
  <c r="I5150" i="11" s="1"/>
  <c r="B744" i="5"/>
  <c r="B5150" i="11" s="1"/>
  <c r="L743" i="5"/>
  <c r="N743" i="5" s="1"/>
  <c r="P743" i="5" s="1"/>
  <c r="H5149" i="11" s="1"/>
  <c r="I5149" i="11" s="1"/>
  <c r="B743" i="5"/>
  <c r="B5149" i="11" s="1"/>
  <c r="L742" i="5"/>
  <c r="N742" i="5" s="1"/>
  <c r="P742" i="5" s="1"/>
  <c r="H5148" i="11" s="1"/>
  <c r="I5148" i="11" s="1"/>
  <c r="B742" i="5"/>
  <c r="B5148" i="11" s="1"/>
  <c r="L741" i="5"/>
  <c r="N741" i="5" s="1"/>
  <c r="P741" i="5" s="1"/>
  <c r="H5147" i="11" s="1"/>
  <c r="I5147" i="11" s="1"/>
  <c r="B741" i="5"/>
  <c r="B5147" i="11" s="1"/>
  <c r="L740" i="5"/>
  <c r="N740" i="5" s="1"/>
  <c r="P740" i="5" s="1"/>
  <c r="H5146" i="11" s="1"/>
  <c r="I5146" i="11" s="1"/>
  <c r="B740" i="5"/>
  <c r="B5146" i="11" s="1"/>
  <c r="L739" i="5"/>
  <c r="N739" i="5" s="1"/>
  <c r="P739" i="5" s="1"/>
  <c r="H5145" i="11" s="1"/>
  <c r="I5145" i="11" s="1"/>
  <c r="B739" i="5"/>
  <c r="B5145" i="11" s="1"/>
  <c r="L738" i="5"/>
  <c r="N738" i="5" s="1"/>
  <c r="P738" i="5" s="1"/>
  <c r="H5144" i="11" s="1"/>
  <c r="I5144" i="11" s="1"/>
  <c r="B738" i="5"/>
  <c r="B5144" i="11" s="1"/>
  <c r="L737" i="5"/>
  <c r="N737" i="5" s="1"/>
  <c r="P737" i="5" s="1"/>
  <c r="H5143" i="11" s="1"/>
  <c r="I5143" i="11" s="1"/>
  <c r="B737" i="5"/>
  <c r="B5143" i="11" s="1"/>
  <c r="L736" i="5"/>
  <c r="N736" i="5" s="1"/>
  <c r="P736" i="5" s="1"/>
  <c r="H5142" i="11" s="1"/>
  <c r="I5142" i="11" s="1"/>
  <c r="B736" i="5"/>
  <c r="B5142" i="11" s="1"/>
  <c r="L735" i="5"/>
  <c r="N735" i="5" s="1"/>
  <c r="P735" i="5" s="1"/>
  <c r="H5141" i="11" s="1"/>
  <c r="I5141" i="11" s="1"/>
  <c r="B735" i="5"/>
  <c r="B5141" i="11" s="1"/>
  <c r="L734" i="5"/>
  <c r="N734" i="5" s="1"/>
  <c r="P734" i="5" s="1"/>
  <c r="H5140" i="11" s="1"/>
  <c r="I5140" i="11" s="1"/>
  <c r="B734" i="5"/>
  <c r="B5140" i="11" s="1"/>
  <c r="L733" i="5"/>
  <c r="N733" i="5" s="1"/>
  <c r="P733" i="5" s="1"/>
  <c r="H5139" i="11" s="1"/>
  <c r="I5139" i="11" s="1"/>
  <c r="B733" i="5"/>
  <c r="B5139" i="11" s="1"/>
  <c r="L732" i="5"/>
  <c r="N732" i="5" s="1"/>
  <c r="P732" i="5" s="1"/>
  <c r="H5138" i="11" s="1"/>
  <c r="I5138" i="11" s="1"/>
  <c r="B732" i="5"/>
  <c r="B5138" i="11" s="1"/>
  <c r="L731" i="5"/>
  <c r="N731" i="5" s="1"/>
  <c r="P731" i="5" s="1"/>
  <c r="H5137" i="11" s="1"/>
  <c r="I5137" i="11" s="1"/>
  <c r="B731" i="5"/>
  <c r="B5137" i="11" s="1"/>
  <c r="L730" i="5"/>
  <c r="N730" i="5" s="1"/>
  <c r="P730" i="5" s="1"/>
  <c r="H5136" i="11" s="1"/>
  <c r="I5136" i="11" s="1"/>
  <c r="B730" i="5"/>
  <c r="B5136" i="11" s="1"/>
  <c r="L729" i="5"/>
  <c r="N729" i="5" s="1"/>
  <c r="P729" i="5" s="1"/>
  <c r="H5135" i="11" s="1"/>
  <c r="I5135" i="11" s="1"/>
  <c r="B729" i="5"/>
  <c r="B5135" i="11" s="1"/>
  <c r="L728" i="5"/>
  <c r="N728" i="5" s="1"/>
  <c r="P728" i="5" s="1"/>
  <c r="H5134" i="11" s="1"/>
  <c r="I5134" i="11" s="1"/>
  <c r="B728" i="5"/>
  <c r="B5134" i="11" s="1"/>
  <c r="L727" i="5"/>
  <c r="N727" i="5" s="1"/>
  <c r="P727" i="5" s="1"/>
  <c r="H5133" i="11" s="1"/>
  <c r="I5133" i="11" s="1"/>
  <c r="B727" i="5"/>
  <c r="B5133" i="11" s="1"/>
  <c r="L726" i="5"/>
  <c r="N726" i="5" s="1"/>
  <c r="P726" i="5" s="1"/>
  <c r="H5132" i="11" s="1"/>
  <c r="I5132" i="11" s="1"/>
  <c r="B726" i="5"/>
  <c r="B5132" i="11" s="1"/>
  <c r="L725" i="5"/>
  <c r="N725" i="5" s="1"/>
  <c r="P725" i="5" s="1"/>
  <c r="H5131" i="11" s="1"/>
  <c r="I5131" i="11" s="1"/>
  <c r="B725" i="5"/>
  <c r="B5131" i="11" s="1"/>
  <c r="L724" i="5"/>
  <c r="N724" i="5" s="1"/>
  <c r="P724" i="5" s="1"/>
  <c r="H5130" i="11" s="1"/>
  <c r="I5130" i="11" s="1"/>
  <c r="B724" i="5"/>
  <c r="B5130" i="11" s="1"/>
  <c r="L723" i="5"/>
  <c r="N723" i="5" s="1"/>
  <c r="P723" i="5" s="1"/>
  <c r="H5129" i="11" s="1"/>
  <c r="I5129" i="11" s="1"/>
  <c r="B723" i="5"/>
  <c r="B5129" i="11" s="1"/>
  <c r="L722" i="5"/>
  <c r="N722" i="5" s="1"/>
  <c r="P722" i="5" s="1"/>
  <c r="H5128" i="11" s="1"/>
  <c r="I5128" i="11" s="1"/>
  <c r="B722" i="5"/>
  <c r="B5128" i="11" s="1"/>
  <c r="L721" i="5"/>
  <c r="N721" i="5" s="1"/>
  <c r="P721" i="5" s="1"/>
  <c r="H5127" i="11" s="1"/>
  <c r="I5127" i="11" s="1"/>
  <c r="B721" i="5"/>
  <c r="B5127" i="11" s="1"/>
  <c r="L720" i="5"/>
  <c r="N720" i="5" s="1"/>
  <c r="P720" i="5" s="1"/>
  <c r="H5126" i="11" s="1"/>
  <c r="I5126" i="11" s="1"/>
  <c r="B720" i="5"/>
  <c r="B5126" i="11" s="1"/>
  <c r="L719" i="5"/>
  <c r="N719" i="5" s="1"/>
  <c r="P719" i="5" s="1"/>
  <c r="H5125" i="11" s="1"/>
  <c r="I5125" i="11" s="1"/>
  <c r="B719" i="5"/>
  <c r="B5125" i="11" s="1"/>
  <c r="L718" i="5"/>
  <c r="N718" i="5" s="1"/>
  <c r="P718" i="5" s="1"/>
  <c r="H5124" i="11" s="1"/>
  <c r="I5124" i="11" s="1"/>
  <c r="B718" i="5"/>
  <c r="B5124" i="11" s="1"/>
  <c r="L717" i="5"/>
  <c r="N717" i="5" s="1"/>
  <c r="P717" i="5" s="1"/>
  <c r="H5123" i="11" s="1"/>
  <c r="I5123" i="11" s="1"/>
  <c r="B717" i="5"/>
  <c r="B5123" i="11" s="1"/>
  <c r="L716" i="5"/>
  <c r="N716" i="5" s="1"/>
  <c r="P716" i="5" s="1"/>
  <c r="H5122" i="11" s="1"/>
  <c r="I5122" i="11" s="1"/>
  <c r="B716" i="5"/>
  <c r="B5122" i="11" s="1"/>
  <c r="L715" i="5"/>
  <c r="N715" i="5" s="1"/>
  <c r="P715" i="5" s="1"/>
  <c r="H5121" i="11" s="1"/>
  <c r="I5121" i="11" s="1"/>
  <c r="B715" i="5"/>
  <c r="B5121" i="11" s="1"/>
  <c r="L714" i="5"/>
  <c r="N714" i="5" s="1"/>
  <c r="P714" i="5" s="1"/>
  <c r="H5120" i="11" s="1"/>
  <c r="I5120" i="11" s="1"/>
  <c r="B714" i="5"/>
  <c r="B5120" i="11" s="1"/>
  <c r="L713" i="5"/>
  <c r="N713" i="5" s="1"/>
  <c r="P713" i="5" s="1"/>
  <c r="H5119" i="11" s="1"/>
  <c r="I5119" i="11" s="1"/>
  <c r="B713" i="5"/>
  <c r="B5119" i="11" s="1"/>
  <c r="L712" i="5"/>
  <c r="N712" i="5" s="1"/>
  <c r="P712" i="5" s="1"/>
  <c r="H5118" i="11" s="1"/>
  <c r="I5118" i="11" s="1"/>
  <c r="B712" i="5"/>
  <c r="B5118" i="11" s="1"/>
  <c r="L711" i="5"/>
  <c r="N711" i="5" s="1"/>
  <c r="P711" i="5" s="1"/>
  <c r="H5117" i="11" s="1"/>
  <c r="I5117" i="11" s="1"/>
  <c r="B711" i="5"/>
  <c r="B5117" i="11" s="1"/>
  <c r="L710" i="5"/>
  <c r="N710" i="5" s="1"/>
  <c r="P710" i="5" s="1"/>
  <c r="H5116" i="11" s="1"/>
  <c r="I5116" i="11" s="1"/>
  <c r="B710" i="5"/>
  <c r="B5116" i="11" s="1"/>
  <c r="L709" i="5"/>
  <c r="N709" i="5" s="1"/>
  <c r="P709" i="5" s="1"/>
  <c r="H5115" i="11" s="1"/>
  <c r="I5115" i="11" s="1"/>
  <c r="B709" i="5"/>
  <c r="B5115" i="11" s="1"/>
  <c r="L708" i="5"/>
  <c r="N708" i="5" s="1"/>
  <c r="P708" i="5" s="1"/>
  <c r="H5114" i="11" s="1"/>
  <c r="I5114" i="11" s="1"/>
  <c r="B708" i="5"/>
  <c r="B5114" i="11" s="1"/>
  <c r="L707" i="5"/>
  <c r="N707" i="5" s="1"/>
  <c r="P707" i="5" s="1"/>
  <c r="H5113" i="11" s="1"/>
  <c r="I5113" i="11" s="1"/>
  <c r="B707" i="5"/>
  <c r="B5113" i="11" s="1"/>
  <c r="L706" i="5"/>
  <c r="N706" i="5" s="1"/>
  <c r="P706" i="5" s="1"/>
  <c r="H5112" i="11" s="1"/>
  <c r="I5112" i="11" s="1"/>
  <c r="B706" i="5"/>
  <c r="B5112" i="11" s="1"/>
  <c r="L705" i="5"/>
  <c r="N705" i="5" s="1"/>
  <c r="P705" i="5" s="1"/>
  <c r="H5111" i="11" s="1"/>
  <c r="I5111" i="11" s="1"/>
  <c r="B705" i="5"/>
  <c r="B5111" i="11" s="1"/>
  <c r="K48" i="5"/>
  <c r="L48" i="5" s="1"/>
  <c r="N48" i="5" s="1"/>
  <c r="P48" i="5" s="1"/>
  <c r="H4454" i="11" s="1"/>
  <c r="I4454" i="11" s="1"/>
  <c r="B48" i="5"/>
  <c r="B4454" i="11" s="1"/>
  <c r="K47" i="5"/>
  <c r="L47" i="5" s="1"/>
  <c r="N47" i="5" s="1"/>
  <c r="P47" i="5" s="1"/>
  <c r="H4453" i="11" s="1"/>
  <c r="I4453" i="11" s="1"/>
  <c r="B47" i="5"/>
  <c r="B4453" i="11" s="1"/>
  <c r="K46" i="5"/>
  <c r="L46" i="5" s="1"/>
  <c r="N46" i="5" s="1"/>
  <c r="P46" i="5" s="1"/>
  <c r="H4452" i="11" s="1"/>
  <c r="I4452" i="11" s="1"/>
  <c r="B46" i="5"/>
  <c r="B4452" i="11" s="1"/>
  <c r="K45" i="5"/>
  <c r="L45" i="5" s="1"/>
  <c r="N45" i="5" s="1"/>
  <c r="P45" i="5" s="1"/>
  <c r="H4451" i="11" s="1"/>
  <c r="I4451" i="11" s="1"/>
  <c r="B45" i="5"/>
  <c r="B4451" i="11" s="1"/>
  <c r="K44" i="5"/>
  <c r="L44" i="5" s="1"/>
  <c r="N44" i="5" s="1"/>
  <c r="P44" i="5" s="1"/>
  <c r="H4450" i="11" s="1"/>
  <c r="I4450" i="11" s="1"/>
  <c r="B44" i="5"/>
  <c r="B4450" i="11" s="1"/>
  <c r="N138" i="7"/>
  <c r="M138" i="7"/>
  <c r="K1043" i="6"/>
  <c r="K1042" i="6"/>
  <c r="K1041" i="6"/>
  <c r="K1040" i="6"/>
  <c r="K1039" i="6"/>
  <c r="K1038" i="6"/>
  <c r="K1037" i="6"/>
  <c r="K1036" i="6"/>
  <c r="K1035" i="6"/>
  <c r="K1034" i="6"/>
  <c r="K1033" i="6"/>
  <c r="K1032" i="6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A72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H1797" i="4"/>
  <c r="N81" i="7"/>
  <c r="M81" i="7"/>
  <c r="K1031" i="6"/>
  <c r="K1030" i="6"/>
  <c r="K1029" i="6"/>
  <c r="K1028" i="6"/>
  <c r="K1027" i="6"/>
  <c r="K1026" i="6"/>
  <c r="K1025" i="6"/>
  <c r="K1024" i="6"/>
  <c r="K1023" i="6"/>
  <c r="K1022" i="6"/>
  <c r="K1021" i="6"/>
  <c r="K1020" i="6"/>
  <c r="K1019" i="6"/>
  <c r="K1018" i="6"/>
  <c r="B139" i="29"/>
  <c r="B140" i="29"/>
  <c r="L892" i="5"/>
  <c r="N892" i="5" s="1"/>
  <c r="P892" i="5" s="1"/>
  <c r="H5298" i="11" s="1"/>
  <c r="I5298" i="11" s="1"/>
  <c r="N891" i="5"/>
  <c r="P891" i="5" s="1"/>
  <c r="H5297" i="11" s="1"/>
  <c r="I5297" i="11" s="1"/>
  <c r="B73" i="15"/>
  <c r="B8897" i="11" s="1"/>
  <c r="B72" i="15"/>
  <c r="B8896" i="11" s="1"/>
  <c r="B71" i="15"/>
  <c r="B8895" i="11" s="1"/>
  <c r="B70" i="15"/>
  <c r="B8894" i="11" s="1"/>
  <c r="B69" i="15"/>
  <c r="B8893" i="11" s="1"/>
  <c r="B68" i="15"/>
  <c r="B8892" i="11" s="1"/>
  <c r="B67" i="15"/>
  <c r="B8891" i="11" s="1"/>
  <c r="B66" i="15"/>
  <c r="B8890" i="11" s="1"/>
  <c r="B65" i="15"/>
  <c r="B8889" i="11" s="1"/>
  <c r="B64" i="15"/>
  <c r="B8888" i="11" s="1"/>
  <c r="B63" i="15"/>
  <c r="B8887" i="11" s="1"/>
  <c r="B62" i="15"/>
  <c r="B8886" i="11" s="1"/>
  <c r="B61" i="15"/>
  <c r="B8885" i="11" s="1"/>
  <c r="K1017" i="6"/>
  <c r="K1016" i="6"/>
  <c r="K1015" i="6"/>
  <c r="K1014" i="6"/>
  <c r="K1013" i="6"/>
  <c r="K1012" i="6"/>
  <c r="K1011" i="6"/>
  <c r="K1010" i="6"/>
  <c r="K1009" i="6"/>
  <c r="K1008" i="6"/>
  <c r="K1007" i="6"/>
  <c r="L151" i="29"/>
  <c r="L152" i="29"/>
  <c r="L153" i="29"/>
  <c r="L154" i="29"/>
  <c r="L155" i="29"/>
  <c r="L156" i="29"/>
  <c r="L157" i="29"/>
  <c r="L158" i="29"/>
  <c r="L159" i="29"/>
  <c r="B35" i="29"/>
  <c r="M149" i="29"/>
  <c r="B12" i="29"/>
  <c r="B141" i="29"/>
  <c r="H1770" i="4"/>
  <c r="J1770" i="4" s="1"/>
  <c r="G1770" i="11" s="1"/>
  <c r="I1770" i="11" s="1"/>
  <c r="B1770" i="4"/>
  <c r="B1770" i="11" s="1"/>
  <c r="H1769" i="4"/>
  <c r="J1769" i="4" s="1"/>
  <c r="G1769" i="11" s="1"/>
  <c r="I1769" i="11" s="1"/>
  <c r="B1769" i="4"/>
  <c r="B1769" i="11" s="1"/>
  <c r="K1004" i="6"/>
  <c r="B1004" i="6"/>
  <c r="B7475" i="11" s="1"/>
  <c r="I8823" i="11" l="1"/>
  <c r="M1860" i="4"/>
  <c r="I8811" i="11"/>
  <c r="I9151" i="11"/>
  <c r="I8815" i="11"/>
  <c r="I9155" i="11"/>
  <c r="I8819" i="11"/>
  <c r="I9159" i="11"/>
  <c r="I9150" i="11"/>
  <c r="I9158" i="11"/>
  <c r="I9156" i="11"/>
  <c r="I8813" i="11"/>
  <c r="I9153" i="11"/>
  <c r="I8817" i="11"/>
  <c r="I9157" i="11"/>
  <c r="I8821" i="11"/>
  <c r="I9161" i="11"/>
  <c r="I8820" i="11"/>
  <c r="I8814" i="11"/>
  <c r="I8822" i="11"/>
  <c r="I7569" i="11"/>
  <c r="I7573" i="11"/>
  <c r="I7577" i="11"/>
  <c r="I7581" i="11"/>
  <c r="I7585" i="11"/>
  <c r="I7589" i="11"/>
  <c r="I7593" i="11"/>
  <c r="I7597" i="11"/>
  <c r="I7601" i="11"/>
  <c r="I7605" i="11"/>
  <c r="I7609" i="11"/>
  <c r="I7613" i="11"/>
  <c r="I7617" i="11"/>
  <c r="I7621" i="11"/>
  <c r="I7625" i="11"/>
  <c r="I7629" i="11"/>
  <c r="I7633" i="11"/>
  <c r="I7566" i="11"/>
  <c r="I7576" i="11"/>
  <c r="I7584" i="11"/>
  <c r="I7586" i="11"/>
  <c r="I7596" i="11"/>
  <c r="I7598" i="11"/>
  <c r="I7600" i="11"/>
  <c r="I7602" i="11"/>
  <c r="I7612" i="11"/>
  <c r="I7614" i="11"/>
  <c r="I7616" i="11"/>
  <c r="I7618" i="11"/>
  <c r="I7628" i="11"/>
  <c r="I7630" i="11"/>
  <c r="I7632" i="11"/>
  <c r="I7567" i="11"/>
  <c r="I7571" i="11"/>
  <c r="I7575" i="11"/>
  <c r="I7579" i="11"/>
  <c r="I7583" i="11"/>
  <c r="I7587" i="11"/>
  <c r="I7591" i="11"/>
  <c r="I7595" i="11"/>
  <c r="I7599" i="11"/>
  <c r="I7603" i="11"/>
  <c r="I7607" i="11"/>
  <c r="I7611" i="11"/>
  <c r="I7615" i="11"/>
  <c r="I7619" i="11"/>
  <c r="I7623" i="11"/>
  <c r="I7627" i="11"/>
  <c r="I7631" i="11"/>
  <c r="I7568" i="11"/>
  <c r="I7570" i="11"/>
  <c r="I7572" i="11"/>
  <c r="I7574" i="11"/>
  <c r="I7578" i="11"/>
  <c r="I7580" i="11"/>
  <c r="I7582" i="11"/>
  <c r="I7588" i="11"/>
  <c r="I7590" i="11"/>
  <c r="I7592" i="11"/>
  <c r="I7594" i="11"/>
  <c r="I7604" i="11"/>
  <c r="I7606" i="11"/>
  <c r="I7608" i="11"/>
  <c r="I7610" i="11"/>
  <c r="I7620" i="11"/>
  <c r="I7622" i="11"/>
  <c r="I7624" i="11"/>
  <c r="I7626" i="11"/>
  <c r="O138" i="7"/>
  <c r="O81" i="7"/>
  <c r="N80" i="7"/>
  <c r="M80" i="7"/>
  <c r="N79" i="7"/>
  <c r="M79" i="7"/>
  <c r="N78" i="7"/>
  <c r="M78" i="7"/>
  <c r="K1005" i="6"/>
  <c r="K992" i="6"/>
  <c r="B992" i="6"/>
  <c r="B7463" i="11" s="1"/>
  <c r="K1006" i="6"/>
  <c r="K1003" i="6"/>
  <c r="K1002" i="6"/>
  <c r="K1001" i="6"/>
  <c r="K1000" i="6"/>
  <c r="K999" i="6"/>
  <c r="K998" i="6"/>
  <c r="K997" i="6"/>
  <c r="K996" i="6"/>
  <c r="K995" i="6"/>
  <c r="K994" i="6"/>
  <c r="K993" i="6"/>
  <c r="B997" i="6"/>
  <c r="B7468" i="11" s="1"/>
  <c r="B998" i="6"/>
  <c r="B7469" i="11" s="1"/>
  <c r="B999" i="6"/>
  <c r="B7470" i="11" s="1"/>
  <c r="B1000" i="6"/>
  <c r="B7471" i="11" s="1"/>
  <c r="B1001" i="6"/>
  <c r="B7472" i="11" s="1"/>
  <c r="B1002" i="6"/>
  <c r="B7473" i="11" s="1"/>
  <c r="B1003" i="6"/>
  <c r="B7474" i="11" s="1"/>
  <c r="B1006" i="6"/>
  <c r="B7477" i="11" s="1"/>
  <c r="B1005" i="6"/>
  <c r="B7476" i="11" s="1"/>
  <c r="B1007" i="6"/>
  <c r="B7478" i="11" s="1"/>
  <c r="B1008" i="6"/>
  <c r="B7479" i="11" s="1"/>
  <c r="B1009" i="6"/>
  <c r="B7480" i="11" s="1"/>
  <c r="B1010" i="6"/>
  <c r="B7481" i="11" s="1"/>
  <c r="B1011" i="6"/>
  <c r="B7482" i="11" s="1"/>
  <c r="B1012" i="6"/>
  <c r="B7483" i="11" s="1"/>
  <c r="B1013" i="6"/>
  <c r="B7484" i="11" s="1"/>
  <c r="B1014" i="6"/>
  <c r="B7485" i="11" s="1"/>
  <c r="B1015" i="6"/>
  <c r="B7486" i="11" s="1"/>
  <c r="B1016" i="6"/>
  <c r="B7487" i="11" s="1"/>
  <c r="B1017" i="6"/>
  <c r="B7488" i="11" s="1"/>
  <c r="B1018" i="6"/>
  <c r="B7489" i="11" s="1"/>
  <c r="B1019" i="6"/>
  <c r="B7490" i="11" s="1"/>
  <c r="B1020" i="6"/>
  <c r="B7491" i="11" s="1"/>
  <c r="B1021" i="6"/>
  <c r="B7492" i="11" s="1"/>
  <c r="B1022" i="6"/>
  <c r="B7493" i="11" s="1"/>
  <c r="B1023" i="6"/>
  <c r="B7494" i="11" s="1"/>
  <c r="B1024" i="6"/>
  <c r="B7495" i="11" s="1"/>
  <c r="B1025" i="6"/>
  <c r="B7496" i="11" s="1"/>
  <c r="B1026" i="6"/>
  <c r="B7497" i="11" s="1"/>
  <c r="B1027" i="6"/>
  <c r="B7498" i="11" s="1"/>
  <c r="B1028" i="6"/>
  <c r="B7499" i="11" s="1"/>
  <c r="B1029" i="6"/>
  <c r="B7500" i="11" s="1"/>
  <c r="B1030" i="6"/>
  <c r="B7501" i="11" s="1"/>
  <c r="B1031" i="6"/>
  <c r="B7502" i="11" s="1"/>
  <c r="B1032" i="6"/>
  <c r="B7503" i="11" s="1"/>
  <c r="B1033" i="6"/>
  <c r="B7504" i="11" s="1"/>
  <c r="B1034" i="6"/>
  <c r="B7505" i="11" s="1"/>
  <c r="B1035" i="6"/>
  <c r="B7506" i="11" s="1"/>
  <c r="B1036" i="6"/>
  <c r="B7507" i="11" s="1"/>
  <c r="B1037" i="6"/>
  <c r="B7508" i="11" s="1"/>
  <c r="B1038" i="6"/>
  <c r="B7509" i="11" s="1"/>
  <c r="B1039" i="6"/>
  <c r="B7510" i="11" s="1"/>
  <c r="B1040" i="6"/>
  <c r="B7511" i="11" s="1"/>
  <c r="B1041" i="6"/>
  <c r="B7512" i="11" s="1"/>
  <c r="B1042" i="6"/>
  <c r="B7513" i="11" s="1"/>
  <c r="B1043" i="6"/>
  <c r="B7514" i="11" s="1"/>
  <c r="B1044" i="6"/>
  <c r="B7515" i="11" s="1"/>
  <c r="B1045" i="6"/>
  <c r="B7516" i="11" s="1"/>
  <c r="B1046" i="6"/>
  <c r="B7517" i="11" s="1"/>
  <c r="B1047" i="6"/>
  <c r="B7518" i="11" s="1"/>
  <c r="B1048" i="6"/>
  <c r="B7519" i="11" s="1"/>
  <c r="B1049" i="6"/>
  <c r="B7520" i="11" s="1"/>
  <c r="B1050" i="6"/>
  <c r="B7521" i="11" s="1"/>
  <c r="B1051" i="6"/>
  <c r="B7522" i="11" s="1"/>
  <c r="B1052" i="6"/>
  <c r="B7523" i="11" s="1"/>
  <c r="B1053" i="6"/>
  <c r="B7524" i="11" s="1"/>
  <c r="B1054" i="6"/>
  <c r="B7525" i="11" s="1"/>
  <c r="B1055" i="6"/>
  <c r="B7526" i="11" s="1"/>
  <c r="B1056" i="6"/>
  <c r="B7527" i="11" s="1"/>
  <c r="B1057" i="6"/>
  <c r="B7528" i="11" s="1"/>
  <c r="B1058" i="6"/>
  <c r="B7529" i="11" s="1"/>
  <c r="B1059" i="6"/>
  <c r="B7530" i="11" s="1"/>
  <c r="B1060" i="6"/>
  <c r="B7531" i="11" s="1"/>
  <c r="B1061" i="6"/>
  <c r="B7532" i="11" s="1"/>
  <c r="B1062" i="6"/>
  <c r="B7533" i="11" s="1"/>
  <c r="B1063" i="6"/>
  <c r="B7534" i="11" s="1"/>
  <c r="B1064" i="6"/>
  <c r="B7535" i="11" s="1"/>
  <c r="B1065" i="6"/>
  <c r="B7536" i="11" s="1"/>
  <c r="B1066" i="6"/>
  <c r="B7537" i="11" s="1"/>
  <c r="B1067" i="6"/>
  <c r="B7538" i="11" s="1"/>
  <c r="B1068" i="6"/>
  <c r="B7539" i="11" s="1"/>
  <c r="B1069" i="6"/>
  <c r="B7540" i="11" s="1"/>
  <c r="B1070" i="6"/>
  <c r="B7541" i="11" s="1"/>
  <c r="B1071" i="6"/>
  <c r="B7542" i="11" s="1"/>
  <c r="B1072" i="6"/>
  <c r="B7543" i="11" s="1"/>
  <c r="B1073" i="6"/>
  <c r="B7544" i="11" s="1"/>
  <c r="B1074" i="6"/>
  <c r="B7545" i="11" s="1"/>
  <c r="B1075" i="6"/>
  <c r="B7546" i="11" s="1"/>
  <c r="B1076" i="6"/>
  <c r="B7547" i="11" s="1"/>
  <c r="B1077" i="6"/>
  <c r="B7548" i="11" s="1"/>
  <c r="B1078" i="6"/>
  <c r="B7549" i="11" s="1"/>
  <c r="B1079" i="6"/>
  <c r="B7550" i="11" s="1"/>
  <c r="B1080" i="6"/>
  <c r="B7551" i="11" s="1"/>
  <c r="B1081" i="6"/>
  <c r="B7552" i="11" s="1"/>
  <c r="B1082" i="6"/>
  <c r="B7553" i="11" s="1"/>
  <c r="B1083" i="6"/>
  <c r="B7554" i="11" s="1"/>
  <c r="B1084" i="6"/>
  <c r="B7555" i="11" s="1"/>
  <c r="B1085" i="6"/>
  <c r="B7556" i="11" s="1"/>
  <c r="B1086" i="6"/>
  <c r="B7557" i="11" s="1"/>
  <c r="B1087" i="6"/>
  <c r="B7558" i="11" s="1"/>
  <c r="B1088" i="6"/>
  <c r="B7559" i="11" s="1"/>
  <c r="B1089" i="6"/>
  <c r="B7560" i="11" s="1"/>
  <c r="B1090" i="6"/>
  <c r="B7561" i="11" s="1"/>
  <c r="B1091" i="6"/>
  <c r="B7562" i="11" s="1"/>
  <c r="B1092" i="6"/>
  <c r="B7563" i="11" s="1"/>
  <c r="B1093" i="6"/>
  <c r="B7564" i="11" s="1"/>
  <c r="B1094" i="6"/>
  <c r="B7565" i="11" s="1"/>
  <c r="B1095" i="6"/>
  <c r="B7566" i="11" s="1"/>
  <c r="B1096" i="6"/>
  <c r="B7567" i="11" s="1"/>
  <c r="B1097" i="6"/>
  <c r="B7568" i="11" s="1"/>
  <c r="B1098" i="6"/>
  <c r="B7569" i="11" s="1"/>
  <c r="B1099" i="6"/>
  <c r="B7570" i="11" s="1"/>
  <c r="B1100" i="6"/>
  <c r="B7571" i="11" s="1"/>
  <c r="B1101" i="6"/>
  <c r="B7572" i="11" s="1"/>
  <c r="B1102" i="6"/>
  <c r="B7573" i="11" s="1"/>
  <c r="B1103" i="6"/>
  <c r="B7574" i="11" s="1"/>
  <c r="B1104" i="6"/>
  <c r="B7575" i="11" s="1"/>
  <c r="B1105" i="6"/>
  <c r="B7576" i="11" s="1"/>
  <c r="B1106" i="6"/>
  <c r="B7577" i="11" s="1"/>
  <c r="B1107" i="6"/>
  <c r="B7578" i="11" s="1"/>
  <c r="B1108" i="6"/>
  <c r="B7579" i="11" s="1"/>
  <c r="B1109" i="6"/>
  <c r="B7580" i="11" s="1"/>
  <c r="B1110" i="6"/>
  <c r="B7581" i="11" s="1"/>
  <c r="B1111" i="6"/>
  <c r="B7582" i="11" s="1"/>
  <c r="B1112" i="6"/>
  <c r="B7583" i="11" s="1"/>
  <c r="B1113" i="6"/>
  <c r="B1114" i="6"/>
  <c r="B7585" i="11" s="1"/>
  <c r="B1115" i="6"/>
  <c r="B7586" i="11" s="1"/>
  <c r="B1116" i="6"/>
  <c r="B7587" i="11" s="1"/>
  <c r="B1117" i="6"/>
  <c r="B7588" i="11" s="1"/>
  <c r="B1118" i="6"/>
  <c r="B7589" i="11" s="1"/>
  <c r="B1119" i="6"/>
  <c r="B7590" i="11" s="1"/>
  <c r="B1120" i="6"/>
  <c r="B7591" i="11" s="1"/>
  <c r="B1121" i="6"/>
  <c r="B7592" i="11" s="1"/>
  <c r="B1122" i="6"/>
  <c r="B7593" i="11" s="1"/>
  <c r="B1123" i="6"/>
  <c r="B7594" i="11" s="1"/>
  <c r="B1124" i="6"/>
  <c r="B7595" i="11" s="1"/>
  <c r="B1125" i="6"/>
  <c r="B7596" i="11" s="1"/>
  <c r="B1126" i="6"/>
  <c r="B7597" i="11" s="1"/>
  <c r="B1127" i="6"/>
  <c r="B7598" i="11" s="1"/>
  <c r="B1128" i="6"/>
  <c r="B7599" i="11" s="1"/>
  <c r="B1129" i="6"/>
  <c r="B7600" i="11" s="1"/>
  <c r="B1130" i="6"/>
  <c r="B7601" i="11" s="1"/>
  <c r="B1131" i="6"/>
  <c r="B7602" i="11" s="1"/>
  <c r="B1132" i="6"/>
  <c r="B7603" i="11" s="1"/>
  <c r="B1133" i="6"/>
  <c r="B7604" i="11" s="1"/>
  <c r="B1134" i="6"/>
  <c r="B7605" i="11" s="1"/>
  <c r="B1135" i="6"/>
  <c r="B7606" i="11" s="1"/>
  <c r="B1136" i="6"/>
  <c r="B7607" i="11" s="1"/>
  <c r="B1137" i="6"/>
  <c r="B7608" i="11" s="1"/>
  <c r="B1138" i="6"/>
  <c r="B7609" i="11" s="1"/>
  <c r="B1139" i="6"/>
  <c r="B7610" i="11" s="1"/>
  <c r="B1140" i="6"/>
  <c r="B7611" i="11" s="1"/>
  <c r="B1141" i="6"/>
  <c r="B7612" i="11" s="1"/>
  <c r="B1142" i="6"/>
  <c r="B7613" i="11" s="1"/>
  <c r="B1143" i="6"/>
  <c r="B7614" i="11" s="1"/>
  <c r="B1144" i="6"/>
  <c r="B7615" i="11" s="1"/>
  <c r="B1145" i="6"/>
  <c r="B7616" i="11" s="1"/>
  <c r="B1146" i="6"/>
  <c r="B7617" i="11" s="1"/>
  <c r="B1147" i="6"/>
  <c r="B7618" i="11" s="1"/>
  <c r="B1148" i="6"/>
  <c r="B7619" i="11" s="1"/>
  <c r="B1149" i="6"/>
  <c r="B7620" i="11" s="1"/>
  <c r="B1150" i="6"/>
  <c r="B7621" i="11" s="1"/>
  <c r="B1151" i="6"/>
  <c r="B7622" i="11" s="1"/>
  <c r="B1152" i="6"/>
  <c r="B7623" i="11" s="1"/>
  <c r="B1153" i="6"/>
  <c r="B7624" i="11" s="1"/>
  <c r="B1154" i="6"/>
  <c r="B7625" i="11" s="1"/>
  <c r="B1155" i="6"/>
  <c r="B7626" i="11" s="1"/>
  <c r="B1156" i="6"/>
  <c r="B7627" i="11" s="1"/>
  <c r="B1157" i="6"/>
  <c r="B7628" i="11" s="1"/>
  <c r="B1158" i="6"/>
  <c r="B7629" i="11" s="1"/>
  <c r="B1159" i="6"/>
  <c r="B7630" i="11" s="1"/>
  <c r="B1160" i="6"/>
  <c r="B7631" i="11" s="1"/>
  <c r="B1161" i="6"/>
  <c r="B7632" i="11" s="1"/>
  <c r="B1162" i="6"/>
  <c r="B7633" i="11" s="1"/>
  <c r="B1163" i="6"/>
  <c r="B7634" i="11" s="1"/>
  <c r="B1164" i="6"/>
  <c r="B7635" i="11" s="1"/>
  <c r="B1165" i="6"/>
  <c r="B7636" i="11" s="1"/>
  <c r="B1166" i="6"/>
  <c r="B7637" i="11" s="1"/>
  <c r="B1167" i="6"/>
  <c r="B7638" i="11" s="1"/>
  <c r="B1168" i="6"/>
  <c r="B7639" i="11" s="1"/>
  <c r="B1169" i="6"/>
  <c r="B7640" i="11" s="1"/>
  <c r="B1170" i="6"/>
  <c r="B7641" i="11" s="1"/>
  <c r="B1171" i="6"/>
  <c r="B7642" i="11" s="1"/>
  <c r="B1172" i="6"/>
  <c r="B7643" i="11" s="1"/>
  <c r="B1173" i="6"/>
  <c r="B7644" i="11" s="1"/>
  <c r="B1174" i="6"/>
  <c r="B7645" i="11" s="1"/>
  <c r="B1175" i="6"/>
  <c r="B7646" i="11" s="1"/>
  <c r="B1176" i="6"/>
  <c r="B7647" i="11" s="1"/>
  <c r="B1177" i="6"/>
  <c r="B7648" i="11" s="1"/>
  <c r="B1178" i="6"/>
  <c r="B7649" i="11" s="1"/>
  <c r="B1179" i="6"/>
  <c r="B7650" i="11" s="1"/>
  <c r="B1180" i="6"/>
  <c r="B7651" i="11" s="1"/>
  <c r="B1181" i="6"/>
  <c r="B7652" i="11" s="1"/>
  <c r="B1182" i="6"/>
  <c r="B7653" i="11" s="1"/>
  <c r="B1183" i="6"/>
  <c r="B7654" i="11" s="1"/>
  <c r="B1184" i="6"/>
  <c r="B7655" i="11" s="1"/>
  <c r="B1185" i="6"/>
  <c r="B7656" i="11" s="1"/>
  <c r="B1186" i="6"/>
  <c r="B7657" i="11" s="1"/>
  <c r="B1187" i="6"/>
  <c r="B7658" i="11" s="1"/>
  <c r="B1188" i="6"/>
  <c r="B7659" i="11" s="1"/>
  <c r="B1189" i="6"/>
  <c r="B7660" i="11" s="1"/>
  <c r="B1190" i="6"/>
  <c r="B7661" i="11" s="1"/>
  <c r="B1191" i="6"/>
  <c r="B7662" i="11" s="1"/>
  <c r="B1192" i="6"/>
  <c r="B7663" i="11" s="1"/>
  <c r="B1193" i="6"/>
  <c r="B7664" i="11" s="1"/>
  <c r="B1194" i="6"/>
  <c r="B7665" i="11" s="1"/>
  <c r="B1195" i="6"/>
  <c r="B7666" i="11" s="1"/>
  <c r="B1196" i="6"/>
  <c r="B7667" i="11" s="1"/>
  <c r="B1197" i="6"/>
  <c r="B7668" i="11" s="1"/>
  <c r="B1198" i="6"/>
  <c r="B7669" i="11" s="1"/>
  <c r="B1199" i="6"/>
  <c r="B7670" i="11" s="1"/>
  <c r="B1200" i="6"/>
  <c r="B7671" i="11" s="1"/>
  <c r="B1201" i="6"/>
  <c r="B7672" i="11" s="1"/>
  <c r="B1202" i="6"/>
  <c r="B7673" i="11" s="1"/>
  <c r="B1203" i="6"/>
  <c r="B7674" i="11" s="1"/>
  <c r="B1204" i="6"/>
  <c r="B7675" i="11" s="1"/>
  <c r="B1205" i="6"/>
  <c r="B7676" i="11" s="1"/>
  <c r="B1206" i="6"/>
  <c r="B7677" i="11" s="1"/>
  <c r="B1207" i="6"/>
  <c r="B7678" i="11" s="1"/>
  <c r="B1208" i="6"/>
  <c r="B7679" i="11" s="1"/>
  <c r="B1209" i="6"/>
  <c r="B7680" i="11" s="1"/>
  <c r="B1210" i="6"/>
  <c r="B7681" i="11" s="1"/>
  <c r="B1211" i="6"/>
  <c r="B7682" i="11" s="1"/>
  <c r="B1212" i="6"/>
  <c r="B7683" i="11" s="1"/>
  <c r="B1213" i="6"/>
  <c r="B7684" i="11" s="1"/>
  <c r="B1214" i="6"/>
  <c r="B7685" i="11" s="1"/>
  <c r="B1215" i="6"/>
  <c r="B7686" i="11" s="1"/>
  <c r="B1216" i="6"/>
  <c r="B7687" i="11" s="1"/>
  <c r="B1217" i="6"/>
  <c r="B7688" i="11" s="1"/>
  <c r="B1218" i="6"/>
  <c r="B7689" i="11" s="1"/>
  <c r="B1219" i="6"/>
  <c r="B7690" i="11" s="1"/>
  <c r="B1220" i="6"/>
  <c r="B7691" i="11" s="1"/>
  <c r="B1221" i="6"/>
  <c r="B7692" i="11" s="1"/>
  <c r="B1222" i="6"/>
  <c r="B7693" i="11" s="1"/>
  <c r="B1223" i="6"/>
  <c r="B7694" i="11" s="1"/>
  <c r="B1224" i="6"/>
  <c r="B7695" i="11" s="1"/>
  <c r="B1225" i="6"/>
  <c r="B7696" i="11" s="1"/>
  <c r="B1226" i="6"/>
  <c r="B7697" i="11" s="1"/>
  <c r="B1227" i="6"/>
  <c r="B7698" i="11" s="1"/>
  <c r="B1228" i="6"/>
  <c r="B7699" i="11" s="1"/>
  <c r="B1229" i="6"/>
  <c r="B7700" i="11" s="1"/>
  <c r="B1230" i="6"/>
  <c r="B7701" i="11" s="1"/>
  <c r="B1231" i="6"/>
  <c r="B7702" i="11" s="1"/>
  <c r="B1232" i="6"/>
  <c r="B7703" i="11" s="1"/>
  <c r="B1233" i="6"/>
  <c r="B7704" i="11" s="1"/>
  <c r="B1234" i="6"/>
  <c r="B7705" i="11" s="1"/>
  <c r="B1235" i="6"/>
  <c r="B7706" i="11" s="1"/>
  <c r="B1236" i="6"/>
  <c r="B7707" i="11" s="1"/>
  <c r="B1237" i="6"/>
  <c r="B7708" i="11" s="1"/>
  <c r="B1238" i="6"/>
  <c r="B7709" i="11" s="1"/>
  <c r="B1239" i="6"/>
  <c r="B7710" i="11" s="1"/>
  <c r="B1240" i="6"/>
  <c r="B7711" i="11" s="1"/>
  <c r="B1241" i="6"/>
  <c r="B7712" i="11" s="1"/>
  <c r="B1242" i="6"/>
  <c r="B7713" i="11" s="1"/>
  <c r="B1243" i="6"/>
  <c r="B7714" i="11" s="1"/>
  <c r="B1244" i="6"/>
  <c r="B7715" i="11" s="1"/>
  <c r="B1245" i="6"/>
  <c r="B7716" i="11" s="1"/>
  <c r="B1246" i="6"/>
  <c r="B7717" i="11" s="1"/>
  <c r="B1247" i="6"/>
  <c r="B7718" i="11" s="1"/>
  <c r="B1248" i="6"/>
  <c r="B7719" i="11" s="1"/>
  <c r="B1249" i="6"/>
  <c r="B7720" i="11" s="1"/>
  <c r="B1250" i="6"/>
  <c r="B7721" i="11" s="1"/>
  <c r="B1251" i="6"/>
  <c r="B7722" i="11" s="1"/>
  <c r="B1252" i="6"/>
  <c r="B7723" i="11" s="1"/>
  <c r="B1253" i="6"/>
  <c r="B7724" i="11" s="1"/>
  <c r="B1254" i="6"/>
  <c r="B7725" i="11" s="1"/>
  <c r="B1255" i="6"/>
  <c r="B7726" i="11" s="1"/>
  <c r="B1256" i="6"/>
  <c r="B7727" i="11" s="1"/>
  <c r="B1257" i="6"/>
  <c r="B7728" i="11" s="1"/>
  <c r="B1258" i="6"/>
  <c r="B7729" i="11" s="1"/>
  <c r="B1259" i="6"/>
  <c r="B7730" i="11" s="1"/>
  <c r="K990" i="6"/>
  <c r="K989" i="6"/>
  <c r="K988" i="6"/>
  <c r="K987" i="6"/>
  <c r="K986" i="6"/>
  <c r="K985" i="6"/>
  <c r="K984" i="6"/>
  <c r="K983" i="6"/>
  <c r="K982" i="6"/>
  <c r="K981" i="6"/>
  <c r="K980" i="6"/>
  <c r="K979" i="6"/>
  <c r="B996" i="6"/>
  <c r="B7467" i="11" s="1"/>
  <c r="B995" i="6"/>
  <c r="B7466" i="11" s="1"/>
  <c r="B994" i="6"/>
  <c r="B7465" i="11" s="1"/>
  <c r="B993" i="6"/>
  <c r="B7464" i="11" s="1"/>
  <c r="B990" i="6"/>
  <c r="B7461" i="11" s="1"/>
  <c r="B989" i="6"/>
  <c r="B7460" i="11" s="1"/>
  <c r="B988" i="6"/>
  <c r="B7459" i="11" s="1"/>
  <c r="B987" i="6"/>
  <c r="B7458" i="11" s="1"/>
  <c r="B986" i="6"/>
  <c r="B7457" i="11" s="1"/>
  <c r="B30" i="29"/>
  <c r="B31" i="29"/>
  <c r="J26" i="29"/>
  <c r="B25" i="29"/>
  <c r="J39" i="29"/>
  <c r="B39" i="29"/>
  <c r="H1705" i="4"/>
  <c r="J1705" i="4" s="1"/>
  <c r="G1705" i="11" s="1"/>
  <c r="I1705" i="11" s="1"/>
  <c r="B138" i="29"/>
  <c r="B137" i="29"/>
  <c r="B136" i="29"/>
  <c r="B135" i="29"/>
  <c r="B134" i="29"/>
  <c r="N77" i="7"/>
  <c r="M77" i="7"/>
  <c r="K962" i="6"/>
  <c r="B962" i="6"/>
  <c r="B7433" i="11" s="1"/>
  <c r="B985" i="6"/>
  <c r="B7456" i="11" s="1"/>
  <c r="B984" i="6"/>
  <c r="B7455" i="11" s="1"/>
  <c r="B983" i="6"/>
  <c r="B7454" i="11" s="1"/>
  <c r="B982" i="6"/>
  <c r="B7453" i="11" s="1"/>
  <c r="B981" i="6"/>
  <c r="B7452" i="11" s="1"/>
  <c r="B980" i="6"/>
  <c r="B7451" i="11" s="1"/>
  <c r="B979" i="6"/>
  <c r="B7450" i="11" s="1"/>
  <c r="H1660" i="4"/>
  <c r="J1660" i="4" s="1"/>
  <c r="G1660" i="11" s="1"/>
  <c r="I1660" i="11" s="1"/>
  <c r="B1660" i="4"/>
  <c r="B1660" i="11" s="1"/>
  <c r="H1659" i="4"/>
  <c r="J1659" i="4" s="1"/>
  <c r="G1659" i="11" s="1"/>
  <c r="I1659" i="11" s="1"/>
  <c r="B1659" i="4"/>
  <c r="B1659" i="11" s="1"/>
  <c r="B1626" i="4"/>
  <c r="B1626" i="11" s="1"/>
  <c r="B1627" i="4"/>
  <c r="B1627" i="11" s="1"/>
  <c r="B1628" i="4"/>
  <c r="B1628" i="11" s="1"/>
  <c r="B1629" i="4"/>
  <c r="B1629" i="11" s="1"/>
  <c r="B1630" i="4"/>
  <c r="B1630" i="11" s="1"/>
  <c r="B1631" i="4"/>
  <c r="B1631" i="11" s="1"/>
  <c r="B1632" i="4"/>
  <c r="B1632" i="11" s="1"/>
  <c r="B1633" i="4"/>
  <c r="B1633" i="11" s="1"/>
  <c r="B1634" i="4"/>
  <c r="B1634" i="11" s="1"/>
  <c r="B1635" i="4"/>
  <c r="B1635" i="11" s="1"/>
  <c r="B1636" i="4"/>
  <c r="B1636" i="11" s="1"/>
  <c r="B1637" i="4"/>
  <c r="B1637" i="11" s="1"/>
  <c r="B1638" i="4"/>
  <c r="B1638" i="11" s="1"/>
  <c r="B1639" i="4"/>
  <c r="B1639" i="11" s="1"/>
  <c r="B1640" i="4"/>
  <c r="B1640" i="11" s="1"/>
  <c r="B1641" i="4"/>
  <c r="B1641" i="11" s="1"/>
  <c r="B1642" i="4"/>
  <c r="B1642" i="11" s="1"/>
  <c r="B1643" i="4"/>
  <c r="B1643" i="11" s="1"/>
  <c r="B1644" i="4"/>
  <c r="B1644" i="11" s="1"/>
  <c r="B1645" i="4"/>
  <c r="B1645" i="11" s="1"/>
  <c r="B1646" i="4"/>
  <c r="B1646" i="11" s="1"/>
  <c r="B1647" i="4"/>
  <c r="B1647" i="11" s="1"/>
  <c r="B1648" i="4"/>
  <c r="B1648" i="11" s="1"/>
  <c r="B1649" i="4"/>
  <c r="B1649" i="11" s="1"/>
  <c r="B1650" i="4"/>
  <c r="B1650" i="11" s="1"/>
  <c r="B1651" i="4"/>
  <c r="B1651" i="11" s="1"/>
  <c r="B1652" i="4"/>
  <c r="B1652" i="11" s="1"/>
  <c r="B1653" i="4"/>
  <c r="B1653" i="11" s="1"/>
  <c r="B1654" i="4"/>
  <c r="B1654" i="11" s="1"/>
  <c r="B1655" i="4"/>
  <c r="B1655" i="11" s="1"/>
  <c r="B1656" i="4"/>
  <c r="B1656" i="11" s="1"/>
  <c r="B1657" i="4"/>
  <c r="B1657" i="11" s="1"/>
  <c r="B1658" i="4"/>
  <c r="B1658" i="11" s="1"/>
  <c r="B1661" i="4"/>
  <c r="B1661" i="11" s="1"/>
  <c r="B1662" i="4"/>
  <c r="B1662" i="11" s="1"/>
  <c r="B1663" i="4"/>
  <c r="B1663" i="11" s="1"/>
  <c r="B1664" i="4"/>
  <c r="B1664" i="11" s="1"/>
  <c r="B1665" i="4"/>
  <c r="B1665" i="11" s="1"/>
  <c r="B1666" i="4"/>
  <c r="B1666" i="11" s="1"/>
  <c r="B1667" i="4"/>
  <c r="B1667" i="11" s="1"/>
  <c r="B1668" i="4"/>
  <c r="B1668" i="11" s="1"/>
  <c r="B1669" i="4"/>
  <c r="B1669" i="11" s="1"/>
  <c r="B1670" i="4"/>
  <c r="B1670" i="11" s="1"/>
  <c r="B1671" i="4"/>
  <c r="B1671" i="11" s="1"/>
  <c r="B1672" i="4"/>
  <c r="B1672" i="11" s="1"/>
  <c r="B1673" i="4"/>
  <c r="B1673" i="11" s="1"/>
  <c r="B1674" i="4"/>
  <c r="B1674" i="11" s="1"/>
  <c r="B1675" i="4"/>
  <c r="B1675" i="11" s="1"/>
  <c r="B1676" i="4"/>
  <c r="B1676" i="11" s="1"/>
  <c r="B1677" i="4"/>
  <c r="B1677" i="11" s="1"/>
  <c r="B1678" i="4"/>
  <c r="B1678" i="11" s="1"/>
  <c r="B1679" i="4"/>
  <c r="B1679" i="11" s="1"/>
  <c r="B1680" i="4"/>
  <c r="B1680" i="11" s="1"/>
  <c r="B1681" i="4"/>
  <c r="B1681" i="11" s="1"/>
  <c r="B1682" i="4"/>
  <c r="B1682" i="11" s="1"/>
  <c r="B1683" i="4"/>
  <c r="B1683" i="11" s="1"/>
  <c r="B1684" i="4"/>
  <c r="B1684" i="11" s="1"/>
  <c r="B1685" i="4"/>
  <c r="B1685" i="11" s="1"/>
  <c r="B1686" i="4"/>
  <c r="B1686" i="11" s="1"/>
  <c r="B1687" i="4"/>
  <c r="B1687" i="11" s="1"/>
  <c r="B1688" i="4"/>
  <c r="B1688" i="11" s="1"/>
  <c r="B1689" i="4"/>
  <c r="B1689" i="11" s="1"/>
  <c r="B1690" i="4"/>
  <c r="B1690" i="11" s="1"/>
  <c r="B1691" i="4"/>
  <c r="B1691" i="11" s="1"/>
  <c r="B1692" i="4"/>
  <c r="B1692" i="11" s="1"/>
  <c r="B1693" i="4"/>
  <c r="B1693" i="11" s="1"/>
  <c r="B1694" i="4"/>
  <c r="B1694" i="11" s="1"/>
  <c r="B1695" i="4"/>
  <c r="B1695" i="11" s="1"/>
  <c r="B1696" i="4"/>
  <c r="B1696" i="11" s="1"/>
  <c r="B1697" i="4"/>
  <c r="B1697" i="11" s="1"/>
  <c r="B1698" i="4"/>
  <c r="B1698" i="11" s="1"/>
  <c r="B1699" i="4"/>
  <c r="B1699" i="11" s="1"/>
  <c r="B1700" i="4"/>
  <c r="B1700" i="11" s="1"/>
  <c r="B1701" i="4"/>
  <c r="B1701" i="11" s="1"/>
  <c r="B1702" i="4"/>
  <c r="B1702" i="11" s="1"/>
  <c r="B1703" i="4"/>
  <c r="B1703" i="11" s="1"/>
  <c r="B1704" i="4"/>
  <c r="B1704" i="11" s="1"/>
  <c r="B1705" i="4"/>
  <c r="B1705" i="11" s="1"/>
  <c r="B1706" i="4"/>
  <c r="B1706" i="11" s="1"/>
  <c r="B1707" i="4"/>
  <c r="B1707" i="11" s="1"/>
  <c r="B1708" i="4"/>
  <c r="B1708" i="11" s="1"/>
  <c r="B1709" i="4"/>
  <c r="B1709" i="11" s="1"/>
  <c r="B1710" i="4"/>
  <c r="B1710" i="11" s="1"/>
  <c r="B1711" i="4"/>
  <c r="B1711" i="11" s="1"/>
  <c r="B1712" i="4"/>
  <c r="B1712" i="11" s="1"/>
  <c r="B1713" i="4"/>
  <c r="B1713" i="11" s="1"/>
  <c r="B1714" i="4"/>
  <c r="B1714" i="11" s="1"/>
  <c r="B1715" i="4"/>
  <c r="B1715" i="11" s="1"/>
  <c r="B1716" i="4"/>
  <c r="B1716" i="11" s="1"/>
  <c r="B1717" i="4"/>
  <c r="B1717" i="11" s="1"/>
  <c r="B1718" i="4"/>
  <c r="B1718" i="11" s="1"/>
  <c r="B1719" i="4"/>
  <c r="B1719" i="11" s="1"/>
  <c r="B1720" i="4"/>
  <c r="B1720" i="11" s="1"/>
  <c r="B1721" i="4"/>
  <c r="B1721" i="11" s="1"/>
  <c r="B1722" i="4"/>
  <c r="B1722" i="11" s="1"/>
  <c r="B1723" i="4"/>
  <c r="B1723" i="11" s="1"/>
  <c r="B1724" i="4"/>
  <c r="B1724" i="11" s="1"/>
  <c r="B1725" i="4"/>
  <c r="B1725" i="11" s="1"/>
  <c r="B1726" i="4"/>
  <c r="B1726" i="11" s="1"/>
  <c r="B1727" i="4"/>
  <c r="B1727" i="11" s="1"/>
  <c r="B1728" i="4"/>
  <c r="B1728" i="11" s="1"/>
  <c r="B1729" i="4"/>
  <c r="B1729" i="11" s="1"/>
  <c r="B1730" i="4"/>
  <c r="B1730" i="11" s="1"/>
  <c r="B1731" i="4"/>
  <c r="B1731" i="11" s="1"/>
  <c r="B1732" i="4"/>
  <c r="B1732" i="11" s="1"/>
  <c r="B1733" i="4"/>
  <c r="B1733" i="11" s="1"/>
  <c r="B1734" i="4"/>
  <c r="B1734" i="11" s="1"/>
  <c r="B1735" i="4"/>
  <c r="B1735" i="11" s="1"/>
  <c r="B1736" i="4"/>
  <c r="B1736" i="11" s="1"/>
  <c r="B1737" i="4"/>
  <c r="B1737" i="11" s="1"/>
  <c r="B1738" i="4"/>
  <c r="B1738" i="11" s="1"/>
  <c r="B1739" i="4"/>
  <c r="B1739" i="11" s="1"/>
  <c r="B1740" i="4"/>
  <c r="B1740" i="11" s="1"/>
  <c r="B1741" i="4"/>
  <c r="B1741" i="11" s="1"/>
  <c r="B1742" i="4"/>
  <c r="B1742" i="11" s="1"/>
  <c r="B1743" i="4"/>
  <c r="B1743" i="11" s="1"/>
  <c r="B1744" i="4"/>
  <c r="B1744" i="11" s="1"/>
  <c r="B1745" i="4"/>
  <c r="B1745" i="11" s="1"/>
  <c r="B1746" i="4"/>
  <c r="B1746" i="11" s="1"/>
  <c r="B1747" i="4"/>
  <c r="B1747" i="11" s="1"/>
  <c r="B1748" i="4"/>
  <c r="B1748" i="11" s="1"/>
  <c r="B1749" i="4"/>
  <c r="B1749" i="11" s="1"/>
  <c r="B1750" i="4"/>
  <c r="B1750" i="11" s="1"/>
  <c r="B1751" i="4"/>
  <c r="B1751" i="11" s="1"/>
  <c r="B1752" i="4"/>
  <c r="B1752" i="11" s="1"/>
  <c r="B1753" i="4"/>
  <c r="B1753" i="11" s="1"/>
  <c r="B1754" i="4"/>
  <c r="B1754" i="11" s="1"/>
  <c r="B1755" i="4"/>
  <c r="B1755" i="11" s="1"/>
  <c r="B1756" i="4"/>
  <c r="B1756" i="11" s="1"/>
  <c r="B1757" i="4"/>
  <c r="B1757" i="11" s="1"/>
  <c r="B1758" i="4"/>
  <c r="B1758" i="11" s="1"/>
  <c r="B1759" i="4"/>
  <c r="B1759" i="11" s="1"/>
  <c r="B1760" i="4"/>
  <c r="B1760" i="11" s="1"/>
  <c r="B1761" i="4"/>
  <c r="B1761" i="11" s="1"/>
  <c r="B1762" i="4"/>
  <c r="B1762" i="11" s="1"/>
  <c r="B1763" i="4"/>
  <c r="B1763" i="11" s="1"/>
  <c r="B1764" i="4"/>
  <c r="B1764" i="11" s="1"/>
  <c r="B1765" i="4"/>
  <c r="B1765" i="11" s="1"/>
  <c r="B1766" i="4"/>
  <c r="B1766" i="11" s="1"/>
  <c r="B1767" i="4"/>
  <c r="B1767" i="11" s="1"/>
  <c r="B1768" i="4"/>
  <c r="B1768" i="11" s="1"/>
  <c r="B1771" i="4"/>
  <c r="B1771" i="11" s="1"/>
  <c r="B1772" i="4"/>
  <c r="B1772" i="11" s="1"/>
  <c r="B1773" i="4"/>
  <c r="B1773" i="11" s="1"/>
  <c r="B1774" i="4"/>
  <c r="B1774" i="11" s="1"/>
  <c r="B1775" i="4"/>
  <c r="B1775" i="11" s="1"/>
  <c r="B1776" i="4"/>
  <c r="B1776" i="11" s="1"/>
  <c r="B1777" i="4"/>
  <c r="B1777" i="11" s="1"/>
  <c r="B1778" i="4"/>
  <c r="B1778" i="11" s="1"/>
  <c r="B1779" i="4"/>
  <c r="B1779" i="11" s="1"/>
  <c r="B1780" i="4"/>
  <c r="B1780" i="11" s="1"/>
  <c r="B1781" i="4"/>
  <c r="B1781" i="11" s="1"/>
  <c r="B1782" i="4"/>
  <c r="B1782" i="11" s="1"/>
  <c r="B1783" i="4"/>
  <c r="B1783" i="11" s="1"/>
  <c r="B1784" i="4"/>
  <c r="B1784" i="11" s="1"/>
  <c r="B1785" i="4"/>
  <c r="B1785" i="11" s="1"/>
  <c r="B1786" i="4"/>
  <c r="B1786" i="11" s="1"/>
  <c r="B1787" i="4"/>
  <c r="B1787" i="11" s="1"/>
  <c r="B1788" i="4"/>
  <c r="B1788" i="11" s="1"/>
  <c r="B1789" i="4"/>
  <c r="B1789" i="11" s="1"/>
  <c r="B1790" i="4"/>
  <c r="B1790" i="11" s="1"/>
  <c r="B1791" i="4"/>
  <c r="B1791" i="11" s="1"/>
  <c r="B1792" i="4"/>
  <c r="B1792" i="11" s="1"/>
  <c r="B1793" i="4"/>
  <c r="B1793" i="11" s="1"/>
  <c r="B1794" i="4"/>
  <c r="B1794" i="11" s="1"/>
  <c r="B1795" i="4"/>
  <c r="B1795" i="11" s="1"/>
  <c r="B1796" i="4"/>
  <c r="B1796" i="11" s="1"/>
  <c r="B1797" i="4"/>
  <c r="B1797" i="11" s="1"/>
  <c r="B1798" i="4"/>
  <c r="B1798" i="11" s="1"/>
  <c r="B1799" i="4"/>
  <c r="B1799" i="11" s="1"/>
  <c r="B1800" i="4"/>
  <c r="B1800" i="11" s="1"/>
  <c r="B1801" i="4"/>
  <c r="B1801" i="11" s="1"/>
  <c r="B1802" i="4"/>
  <c r="B1802" i="11" s="1"/>
  <c r="B1803" i="4"/>
  <c r="B1803" i="11" s="1"/>
  <c r="B1804" i="4"/>
  <c r="B1804" i="11" s="1"/>
  <c r="B1805" i="4"/>
  <c r="B1805" i="11" s="1"/>
  <c r="B1806" i="4"/>
  <c r="B1806" i="11" s="1"/>
  <c r="B1807" i="4"/>
  <c r="B1807" i="11" s="1"/>
  <c r="B1808" i="4"/>
  <c r="B1808" i="11" s="1"/>
  <c r="B1809" i="4"/>
  <c r="B1809" i="11" s="1"/>
  <c r="B1810" i="4"/>
  <c r="B1810" i="11" s="1"/>
  <c r="B1811" i="4"/>
  <c r="B1811" i="11" s="1"/>
  <c r="B1812" i="4"/>
  <c r="B1812" i="11" s="1"/>
  <c r="B1813" i="4"/>
  <c r="B1813" i="11" s="1"/>
  <c r="B1814" i="4"/>
  <c r="B1814" i="11" s="1"/>
  <c r="B1815" i="4"/>
  <c r="B1815" i="11" s="1"/>
  <c r="B1816" i="4"/>
  <c r="B1816" i="11" s="1"/>
  <c r="B1817" i="4"/>
  <c r="B1817" i="11" s="1"/>
  <c r="B1818" i="4"/>
  <c r="B1818" i="11" s="1"/>
  <c r="B1819" i="4"/>
  <c r="B1819" i="11" s="1"/>
  <c r="B1820" i="4"/>
  <c r="B1820" i="11" s="1"/>
  <c r="B1821" i="4"/>
  <c r="B1821" i="11" s="1"/>
  <c r="B1822" i="4"/>
  <c r="B1822" i="11" s="1"/>
  <c r="B1823" i="4"/>
  <c r="B1823" i="11" s="1"/>
  <c r="B1824" i="4"/>
  <c r="B1824" i="11" s="1"/>
  <c r="B1825" i="4"/>
  <c r="B1825" i="11" s="1"/>
  <c r="B1826" i="4"/>
  <c r="B1826" i="11" s="1"/>
  <c r="B1827" i="4"/>
  <c r="B1827" i="11" s="1"/>
  <c r="B1828" i="4"/>
  <c r="B1828" i="11" s="1"/>
  <c r="B1829" i="4"/>
  <c r="B1829" i="11" s="1"/>
  <c r="B1830" i="4"/>
  <c r="B1830" i="11" s="1"/>
  <c r="B1831" i="4"/>
  <c r="B1831" i="11" s="1"/>
  <c r="B1832" i="4"/>
  <c r="B1832" i="11" s="1"/>
  <c r="B1833" i="4"/>
  <c r="B1833" i="11" s="1"/>
  <c r="B1834" i="4"/>
  <c r="B1834" i="11" s="1"/>
  <c r="B1835" i="4"/>
  <c r="B1835" i="11" s="1"/>
  <c r="B1836" i="4"/>
  <c r="B1836" i="11" s="1"/>
  <c r="B1837" i="4"/>
  <c r="B1837" i="11" s="1"/>
  <c r="B1838" i="4"/>
  <c r="B1838" i="11" s="1"/>
  <c r="B1839" i="4"/>
  <c r="B1839" i="11" s="1"/>
  <c r="B1840" i="4"/>
  <c r="B1840" i="11" s="1"/>
  <c r="B1841" i="4"/>
  <c r="B1841" i="11" s="1"/>
  <c r="B2149" i="4"/>
  <c r="B2149" i="11" s="1"/>
  <c r="B2150" i="4"/>
  <c r="B2150" i="11" s="1"/>
  <c r="B2151" i="4"/>
  <c r="B2151" i="11" s="1"/>
  <c r="B2152" i="4"/>
  <c r="B2152" i="11" s="1"/>
  <c r="B2153" i="4"/>
  <c r="B2153" i="11" s="1"/>
  <c r="B2154" i="4"/>
  <c r="B2154" i="11" s="1"/>
  <c r="B2155" i="4"/>
  <c r="B2155" i="11" s="1"/>
  <c r="B2156" i="4"/>
  <c r="B2156" i="11" s="1"/>
  <c r="B2157" i="4"/>
  <c r="B2157" i="11" s="1"/>
  <c r="B2158" i="4"/>
  <c r="B2158" i="11" s="1"/>
  <c r="B2159" i="4"/>
  <c r="B2159" i="11" s="1"/>
  <c r="B2160" i="4"/>
  <c r="B2160" i="11" s="1"/>
  <c r="B2161" i="4"/>
  <c r="B2161" i="11" s="1"/>
  <c r="B2162" i="4"/>
  <c r="B2162" i="11" s="1"/>
  <c r="B2163" i="4"/>
  <c r="B2163" i="11" s="1"/>
  <c r="B2164" i="4"/>
  <c r="B2164" i="11" s="1"/>
  <c r="B2165" i="4"/>
  <c r="B2165" i="11" s="1"/>
  <c r="B2166" i="4"/>
  <c r="B2166" i="11" s="1"/>
  <c r="B1625" i="4"/>
  <c r="B1625" i="11" s="1"/>
  <c r="B1624" i="4"/>
  <c r="B1624" i="11" s="1"/>
  <c r="B1623" i="4"/>
  <c r="B1623" i="11" s="1"/>
  <c r="B1622" i="4"/>
  <c r="B1622" i="11" s="1"/>
  <c r="B1621" i="4"/>
  <c r="B1621" i="11" s="1"/>
  <c r="B1620" i="4"/>
  <c r="B1620" i="11" s="1"/>
  <c r="B1619" i="4"/>
  <c r="B1619" i="11" s="1"/>
  <c r="B1618" i="4"/>
  <c r="B1618" i="11" s="1"/>
  <c r="J2149" i="4"/>
  <c r="J2150" i="4"/>
  <c r="J2151" i="4"/>
  <c r="J2152" i="4"/>
  <c r="J2153" i="4"/>
  <c r="J2154" i="4"/>
  <c r="J2155" i="4"/>
  <c r="J2156" i="4"/>
  <c r="J2157" i="4"/>
  <c r="J2158" i="4"/>
  <c r="J2159" i="4"/>
  <c r="J2160" i="4"/>
  <c r="J2161" i="4"/>
  <c r="J2162" i="4"/>
  <c r="J2163" i="4"/>
  <c r="J2164" i="4"/>
  <c r="J2165" i="4"/>
  <c r="H1601" i="4"/>
  <c r="J1601" i="4" s="1"/>
  <c r="G1601" i="11" s="1"/>
  <c r="I1601" i="11" s="1"/>
  <c r="H1602" i="4"/>
  <c r="J1602" i="4" s="1"/>
  <c r="G1602" i="11" s="1"/>
  <c r="I1602" i="11" s="1"/>
  <c r="H1603" i="4"/>
  <c r="J1603" i="4" s="1"/>
  <c r="G1603" i="11" s="1"/>
  <c r="I1603" i="11" s="1"/>
  <c r="H1604" i="4"/>
  <c r="J1604" i="4" s="1"/>
  <c r="G1604" i="11" s="1"/>
  <c r="I1604" i="11" s="1"/>
  <c r="H1605" i="4"/>
  <c r="J1605" i="4" s="1"/>
  <c r="G1605" i="11" s="1"/>
  <c r="I1605" i="11" s="1"/>
  <c r="H1606" i="4"/>
  <c r="J1606" i="4" s="1"/>
  <c r="G1606" i="11" s="1"/>
  <c r="I1606" i="11" s="1"/>
  <c r="H1607" i="4"/>
  <c r="J1607" i="4" s="1"/>
  <c r="G1607" i="11" s="1"/>
  <c r="I1607" i="11" s="1"/>
  <c r="H1608" i="4"/>
  <c r="J1608" i="4" s="1"/>
  <c r="G1608" i="11" s="1"/>
  <c r="I1608" i="11" s="1"/>
  <c r="H1609" i="4"/>
  <c r="J1609" i="4" s="1"/>
  <c r="G1609" i="11" s="1"/>
  <c r="I1609" i="11" s="1"/>
  <c r="H1610" i="4"/>
  <c r="J1610" i="4" s="1"/>
  <c r="G1610" i="11" s="1"/>
  <c r="I1610" i="11" s="1"/>
  <c r="H1611" i="4"/>
  <c r="J1611" i="4" s="1"/>
  <c r="G1611" i="11" s="1"/>
  <c r="I1611" i="11" s="1"/>
  <c r="H1612" i="4"/>
  <c r="J1612" i="4" s="1"/>
  <c r="G1612" i="11" s="1"/>
  <c r="I1612" i="11" s="1"/>
  <c r="H1613" i="4"/>
  <c r="J1613" i="4" s="1"/>
  <c r="G1613" i="11" s="1"/>
  <c r="I1613" i="11" s="1"/>
  <c r="H1614" i="4"/>
  <c r="J1614" i="4" s="1"/>
  <c r="G1614" i="11" s="1"/>
  <c r="I1614" i="11" s="1"/>
  <c r="H1615" i="4"/>
  <c r="J1615" i="4" s="1"/>
  <c r="G1615" i="11" s="1"/>
  <c r="I1615" i="11" s="1"/>
  <c r="H1616" i="4"/>
  <c r="J1616" i="4" s="1"/>
  <c r="G1616" i="11" s="1"/>
  <c r="I1616" i="11" s="1"/>
  <c r="H1617" i="4"/>
  <c r="J1617" i="4" s="1"/>
  <c r="G1617" i="11" s="1"/>
  <c r="I1617" i="11" s="1"/>
  <c r="H1618" i="4"/>
  <c r="J1618" i="4" s="1"/>
  <c r="G1618" i="11" s="1"/>
  <c r="I1618" i="11" s="1"/>
  <c r="H1619" i="4"/>
  <c r="J1619" i="4" s="1"/>
  <c r="G1619" i="11" s="1"/>
  <c r="I1619" i="11" s="1"/>
  <c r="H1620" i="4"/>
  <c r="J1620" i="4" s="1"/>
  <c r="G1620" i="11" s="1"/>
  <c r="I1620" i="11" s="1"/>
  <c r="H1621" i="4"/>
  <c r="J1621" i="4" s="1"/>
  <c r="G1621" i="11" s="1"/>
  <c r="I1621" i="11" s="1"/>
  <c r="H1622" i="4"/>
  <c r="J1622" i="4" s="1"/>
  <c r="G1622" i="11" s="1"/>
  <c r="I1622" i="11" s="1"/>
  <c r="H1623" i="4"/>
  <c r="J1623" i="4" s="1"/>
  <c r="G1623" i="11" s="1"/>
  <c r="I1623" i="11" s="1"/>
  <c r="H1624" i="4"/>
  <c r="J1624" i="4" s="1"/>
  <c r="G1624" i="11" s="1"/>
  <c r="I1624" i="11" s="1"/>
  <c r="H1625" i="4"/>
  <c r="J1625" i="4" s="1"/>
  <c r="G1625" i="11" s="1"/>
  <c r="I1625" i="11" s="1"/>
  <c r="H1626" i="4"/>
  <c r="J1626" i="4" s="1"/>
  <c r="G1626" i="11" s="1"/>
  <c r="I1626" i="11" s="1"/>
  <c r="H1627" i="4"/>
  <c r="J1627" i="4" s="1"/>
  <c r="G1627" i="11" s="1"/>
  <c r="I1627" i="11" s="1"/>
  <c r="H1628" i="4"/>
  <c r="J1628" i="4" s="1"/>
  <c r="G1628" i="11" s="1"/>
  <c r="I1628" i="11" s="1"/>
  <c r="H1629" i="4"/>
  <c r="J1629" i="4" s="1"/>
  <c r="H1630" i="4"/>
  <c r="J1630" i="4" s="1"/>
  <c r="G1630" i="11" s="1"/>
  <c r="I1630" i="11" s="1"/>
  <c r="H1631" i="4"/>
  <c r="J1631" i="4" s="1"/>
  <c r="G1631" i="11" s="1"/>
  <c r="I1631" i="11" s="1"/>
  <c r="H1632" i="4"/>
  <c r="J1632" i="4" s="1"/>
  <c r="G1632" i="11" s="1"/>
  <c r="I1632" i="11" s="1"/>
  <c r="H1633" i="4"/>
  <c r="J1633" i="4" s="1"/>
  <c r="G1633" i="11" s="1"/>
  <c r="I1633" i="11" s="1"/>
  <c r="H1634" i="4"/>
  <c r="J1634" i="4" s="1"/>
  <c r="G1634" i="11" s="1"/>
  <c r="I1634" i="11" s="1"/>
  <c r="H1635" i="4"/>
  <c r="J1635" i="4" s="1"/>
  <c r="G1635" i="11" s="1"/>
  <c r="I1635" i="11" s="1"/>
  <c r="H1636" i="4"/>
  <c r="J1636" i="4" s="1"/>
  <c r="G1636" i="11" s="1"/>
  <c r="I1636" i="11" s="1"/>
  <c r="H1637" i="4"/>
  <c r="J1637" i="4" s="1"/>
  <c r="H1638" i="4"/>
  <c r="J1638" i="4" s="1"/>
  <c r="G1638" i="11" s="1"/>
  <c r="I1638" i="11" s="1"/>
  <c r="H1639" i="4"/>
  <c r="J1639" i="4" s="1"/>
  <c r="G1639" i="11" s="1"/>
  <c r="I1639" i="11" s="1"/>
  <c r="H1640" i="4"/>
  <c r="J1640" i="4" s="1"/>
  <c r="G1640" i="11" s="1"/>
  <c r="I1640" i="11" s="1"/>
  <c r="H1641" i="4"/>
  <c r="J1641" i="4" s="1"/>
  <c r="G1641" i="11" s="1"/>
  <c r="I1641" i="11" s="1"/>
  <c r="H1642" i="4"/>
  <c r="J1642" i="4" s="1"/>
  <c r="G1642" i="11" s="1"/>
  <c r="I1642" i="11" s="1"/>
  <c r="H1643" i="4"/>
  <c r="J1643" i="4" s="1"/>
  <c r="G1643" i="11" s="1"/>
  <c r="I1643" i="11" s="1"/>
  <c r="H1644" i="4"/>
  <c r="J1644" i="4" s="1"/>
  <c r="G1644" i="11" s="1"/>
  <c r="I1644" i="11" s="1"/>
  <c r="H1645" i="4"/>
  <c r="J1645" i="4" s="1"/>
  <c r="G1645" i="11" s="1"/>
  <c r="I1645" i="11" s="1"/>
  <c r="H1646" i="4"/>
  <c r="J1646" i="4" s="1"/>
  <c r="G1646" i="11" s="1"/>
  <c r="I1646" i="11" s="1"/>
  <c r="H1647" i="4"/>
  <c r="J1647" i="4" s="1"/>
  <c r="G1647" i="11" s="1"/>
  <c r="I1647" i="11" s="1"/>
  <c r="H1648" i="4"/>
  <c r="J1648" i="4" s="1"/>
  <c r="G1648" i="11" s="1"/>
  <c r="I1648" i="11" s="1"/>
  <c r="H1649" i="4"/>
  <c r="J1649" i="4" s="1"/>
  <c r="G1649" i="11" s="1"/>
  <c r="I1649" i="11" s="1"/>
  <c r="H1650" i="4"/>
  <c r="J1650" i="4" s="1"/>
  <c r="G1650" i="11" s="1"/>
  <c r="I1650" i="11" s="1"/>
  <c r="H1651" i="4"/>
  <c r="J1651" i="4" s="1"/>
  <c r="G1651" i="11" s="1"/>
  <c r="I1651" i="11" s="1"/>
  <c r="H1652" i="4"/>
  <c r="J1652" i="4" s="1"/>
  <c r="G1652" i="11" s="1"/>
  <c r="I1652" i="11" s="1"/>
  <c r="H1653" i="4"/>
  <c r="J1653" i="4" s="1"/>
  <c r="G1653" i="11" s="1"/>
  <c r="I1653" i="11" s="1"/>
  <c r="H1654" i="4"/>
  <c r="J1654" i="4" s="1"/>
  <c r="G1654" i="11" s="1"/>
  <c r="I1654" i="11" s="1"/>
  <c r="H1655" i="4"/>
  <c r="J1655" i="4" s="1"/>
  <c r="G1655" i="11" s="1"/>
  <c r="I1655" i="11" s="1"/>
  <c r="H1656" i="4"/>
  <c r="J1656" i="4" s="1"/>
  <c r="G1656" i="11" s="1"/>
  <c r="I1656" i="11" s="1"/>
  <c r="H1657" i="4"/>
  <c r="J1657" i="4" s="1"/>
  <c r="G1657" i="11" s="1"/>
  <c r="I1657" i="11" s="1"/>
  <c r="H1658" i="4"/>
  <c r="J1658" i="4" s="1"/>
  <c r="G1658" i="11" s="1"/>
  <c r="I1658" i="11" s="1"/>
  <c r="H1661" i="4"/>
  <c r="J1661" i="4" s="1"/>
  <c r="G1661" i="11" s="1"/>
  <c r="I1661" i="11" s="1"/>
  <c r="H1662" i="4"/>
  <c r="J1662" i="4" s="1"/>
  <c r="G1662" i="11" s="1"/>
  <c r="I1662" i="11" s="1"/>
  <c r="H1663" i="4"/>
  <c r="J1663" i="4" s="1"/>
  <c r="G1663" i="11" s="1"/>
  <c r="I1663" i="11" s="1"/>
  <c r="H1664" i="4"/>
  <c r="J1664" i="4" s="1"/>
  <c r="G1664" i="11" s="1"/>
  <c r="I1664" i="11" s="1"/>
  <c r="H1665" i="4"/>
  <c r="J1665" i="4" s="1"/>
  <c r="G1665" i="11" s="1"/>
  <c r="I1665" i="11" s="1"/>
  <c r="H1666" i="4"/>
  <c r="J1666" i="4" s="1"/>
  <c r="G1666" i="11" s="1"/>
  <c r="I1666" i="11" s="1"/>
  <c r="H1667" i="4"/>
  <c r="J1667" i="4" s="1"/>
  <c r="G1667" i="11" s="1"/>
  <c r="I1667" i="11" s="1"/>
  <c r="H1668" i="4"/>
  <c r="J1668" i="4" s="1"/>
  <c r="G1668" i="11" s="1"/>
  <c r="I1668" i="11" s="1"/>
  <c r="H1669" i="4"/>
  <c r="J1669" i="4" s="1"/>
  <c r="G1669" i="11" s="1"/>
  <c r="I1669" i="11" s="1"/>
  <c r="H1670" i="4"/>
  <c r="J1670" i="4" s="1"/>
  <c r="G1670" i="11" s="1"/>
  <c r="I1670" i="11" s="1"/>
  <c r="H1671" i="4"/>
  <c r="J1671" i="4" s="1"/>
  <c r="G1671" i="11" s="1"/>
  <c r="I1671" i="11" s="1"/>
  <c r="H1672" i="4"/>
  <c r="J1672" i="4" s="1"/>
  <c r="G1672" i="11" s="1"/>
  <c r="I1672" i="11" s="1"/>
  <c r="H1673" i="4"/>
  <c r="J1673" i="4" s="1"/>
  <c r="G1673" i="11" s="1"/>
  <c r="I1673" i="11" s="1"/>
  <c r="H1674" i="4"/>
  <c r="J1674" i="4" s="1"/>
  <c r="G1674" i="11" s="1"/>
  <c r="I1674" i="11" s="1"/>
  <c r="H1675" i="4"/>
  <c r="J1675" i="4" s="1"/>
  <c r="G1675" i="11" s="1"/>
  <c r="I1675" i="11" s="1"/>
  <c r="H1676" i="4"/>
  <c r="J1676" i="4" s="1"/>
  <c r="G1676" i="11" s="1"/>
  <c r="I1676" i="11" s="1"/>
  <c r="H1677" i="4"/>
  <c r="J1677" i="4" s="1"/>
  <c r="H1678" i="4"/>
  <c r="J1678" i="4" s="1"/>
  <c r="G1678" i="11" s="1"/>
  <c r="I1678" i="11" s="1"/>
  <c r="H1679" i="4"/>
  <c r="J1679" i="4" s="1"/>
  <c r="G1679" i="11" s="1"/>
  <c r="I1679" i="11" s="1"/>
  <c r="H1680" i="4"/>
  <c r="J1680" i="4" s="1"/>
  <c r="G1680" i="11" s="1"/>
  <c r="I1680" i="11" s="1"/>
  <c r="H1681" i="4"/>
  <c r="J1681" i="4" s="1"/>
  <c r="G1681" i="11" s="1"/>
  <c r="I1681" i="11" s="1"/>
  <c r="H1682" i="4"/>
  <c r="J1682" i="4" s="1"/>
  <c r="G1682" i="11" s="1"/>
  <c r="I1682" i="11" s="1"/>
  <c r="H1683" i="4"/>
  <c r="J1683" i="4" s="1"/>
  <c r="H1684" i="4"/>
  <c r="J1684" i="4" s="1"/>
  <c r="G1684" i="11" s="1"/>
  <c r="I1684" i="11" s="1"/>
  <c r="H1685" i="4"/>
  <c r="J1685" i="4" s="1"/>
  <c r="G1685" i="11" s="1"/>
  <c r="I1685" i="11" s="1"/>
  <c r="H1686" i="4"/>
  <c r="J1686" i="4" s="1"/>
  <c r="G1686" i="11" s="1"/>
  <c r="I1686" i="11" s="1"/>
  <c r="H1687" i="4"/>
  <c r="J1687" i="4" s="1"/>
  <c r="G1687" i="11" s="1"/>
  <c r="I1687" i="11" s="1"/>
  <c r="H1688" i="4"/>
  <c r="J1688" i="4" s="1"/>
  <c r="G1688" i="11" s="1"/>
  <c r="I1688" i="11" s="1"/>
  <c r="H1689" i="4"/>
  <c r="J1689" i="4" s="1"/>
  <c r="G1689" i="11" s="1"/>
  <c r="I1689" i="11" s="1"/>
  <c r="H1690" i="4"/>
  <c r="J1690" i="4" s="1"/>
  <c r="G1690" i="11" s="1"/>
  <c r="I1690" i="11" s="1"/>
  <c r="H1691" i="4"/>
  <c r="J1691" i="4" s="1"/>
  <c r="G1691" i="11" s="1"/>
  <c r="I1691" i="11" s="1"/>
  <c r="H1692" i="4"/>
  <c r="J1692" i="4" s="1"/>
  <c r="G1692" i="11" s="1"/>
  <c r="I1692" i="11" s="1"/>
  <c r="H1693" i="4"/>
  <c r="J1693" i="4" s="1"/>
  <c r="G1693" i="11" s="1"/>
  <c r="I1693" i="11" s="1"/>
  <c r="H1694" i="4"/>
  <c r="J1694" i="4" s="1"/>
  <c r="G1694" i="11" s="1"/>
  <c r="I1694" i="11" s="1"/>
  <c r="H1695" i="4"/>
  <c r="J1695" i="4" s="1"/>
  <c r="G1695" i="11" s="1"/>
  <c r="I1695" i="11" s="1"/>
  <c r="H1696" i="4"/>
  <c r="J1696" i="4" s="1"/>
  <c r="G1696" i="11" s="1"/>
  <c r="I1696" i="11" s="1"/>
  <c r="H1697" i="4"/>
  <c r="J1697" i="4" s="1"/>
  <c r="G1697" i="11" s="1"/>
  <c r="I1697" i="11" s="1"/>
  <c r="H1698" i="4"/>
  <c r="J1698" i="4" s="1"/>
  <c r="G1698" i="11" s="1"/>
  <c r="I1698" i="11" s="1"/>
  <c r="H1699" i="4"/>
  <c r="J1699" i="4" s="1"/>
  <c r="G1699" i="11" s="1"/>
  <c r="I1699" i="11" s="1"/>
  <c r="H1700" i="4"/>
  <c r="J1700" i="4" s="1"/>
  <c r="G1700" i="11" s="1"/>
  <c r="I1700" i="11" s="1"/>
  <c r="H1701" i="4"/>
  <c r="J1701" i="4" s="1"/>
  <c r="G1701" i="11" s="1"/>
  <c r="I1701" i="11" s="1"/>
  <c r="H1702" i="4"/>
  <c r="J1702" i="4" s="1"/>
  <c r="G1702" i="11" s="1"/>
  <c r="I1702" i="11" s="1"/>
  <c r="H1703" i="4"/>
  <c r="J1703" i="4" s="1"/>
  <c r="G1703" i="11" s="1"/>
  <c r="I1703" i="11" s="1"/>
  <c r="H1704" i="4"/>
  <c r="J1704" i="4" s="1"/>
  <c r="G1704" i="11" s="1"/>
  <c r="I1704" i="11" s="1"/>
  <c r="H1706" i="4"/>
  <c r="J1706" i="4" s="1"/>
  <c r="G1706" i="11" s="1"/>
  <c r="I1706" i="11" s="1"/>
  <c r="H1707" i="4"/>
  <c r="J1707" i="4" s="1"/>
  <c r="G1707" i="11" s="1"/>
  <c r="I1707" i="11" s="1"/>
  <c r="H1708" i="4"/>
  <c r="J1708" i="4" s="1"/>
  <c r="G1708" i="11" s="1"/>
  <c r="I1708" i="11" s="1"/>
  <c r="H1709" i="4"/>
  <c r="J1709" i="4" s="1"/>
  <c r="G1709" i="11" s="1"/>
  <c r="I1709" i="11" s="1"/>
  <c r="H1710" i="4"/>
  <c r="J1710" i="4" s="1"/>
  <c r="G1710" i="11" s="1"/>
  <c r="I1710" i="11" s="1"/>
  <c r="H1711" i="4"/>
  <c r="J1711" i="4" s="1"/>
  <c r="G1711" i="11" s="1"/>
  <c r="I1711" i="11" s="1"/>
  <c r="H1712" i="4"/>
  <c r="J1712" i="4" s="1"/>
  <c r="G1712" i="11" s="1"/>
  <c r="I1712" i="11" s="1"/>
  <c r="H1713" i="4"/>
  <c r="J1713" i="4" s="1"/>
  <c r="H1714" i="4"/>
  <c r="J1714" i="4" s="1"/>
  <c r="H1715" i="4"/>
  <c r="J1715" i="4" s="1"/>
  <c r="G1715" i="11" s="1"/>
  <c r="I1715" i="11" s="1"/>
  <c r="H1716" i="4"/>
  <c r="J1716" i="4" s="1"/>
  <c r="G1716" i="11" s="1"/>
  <c r="I1716" i="11" s="1"/>
  <c r="H1717" i="4"/>
  <c r="J1717" i="4" s="1"/>
  <c r="G1717" i="11" s="1"/>
  <c r="I1717" i="11" s="1"/>
  <c r="H1718" i="4"/>
  <c r="J1718" i="4" s="1"/>
  <c r="G1718" i="11" s="1"/>
  <c r="I1718" i="11" s="1"/>
  <c r="H1719" i="4"/>
  <c r="J1719" i="4" s="1"/>
  <c r="G1719" i="11" s="1"/>
  <c r="I1719" i="11" s="1"/>
  <c r="H1720" i="4"/>
  <c r="J1720" i="4" s="1"/>
  <c r="G1720" i="11" s="1"/>
  <c r="I1720" i="11" s="1"/>
  <c r="H1721" i="4"/>
  <c r="J1721" i="4" s="1"/>
  <c r="G1721" i="11" s="1"/>
  <c r="I1721" i="11" s="1"/>
  <c r="H1722" i="4"/>
  <c r="J1722" i="4" s="1"/>
  <c r="G1722" i="11" s="1"/>
  <c r="I1722" i="11" s="1"/>
  <c r="H1723" i="4"/>
  <c r="J1723" i="4" s="1"/>
  <c r="G1723" i="11" s="1"/>
  <c r="I1723" i="11" s="1"/>
  <c r="H1724" i="4"/>
  <c r="J1724" i="4" s="1"/>
  <c r="G1724" i="11" s="1"/>
  <c r="I1724" i="11" s="1"/>
  <c r="H1725" i="4"/>
  <c r="J1725" i="4" s="1"/>
  <c r="G1725" i="11" s="1"/>
  <c r="I1725" i="11" s="1"/>
  <c r="H1726" i="4"/>
  <c r="J1726" i="4" s="1"/>
  <c r="G1726" i="11" s="1"/>
  <c r="I1726" i="11" s="1"/>
  <c r="H1727" i="4"/>
  <c r="J1727" i="4" s="1"/>
  <c r="G1727" i="11" s="1"/>
  <c r="I1727" i="11" s="1"/>
  <c r="H1728" i="4"/>
  <c r="J1728" i="4" s="1"/>
  <c r="G1728" i="11" s="1"/>
  <c r="I1728" i="11" s="1"/>
  <c r="H1729" i="4"/>
  <c r="J1729" i="4" s="1"/>
  <c r="G1729" i="11" s="1"/>
  <c r="I1729" i="11" s="1"/>
  <c r="H1730" i="4"/>
  <c r="J1730" i="4" s="1"/>
  <c r="G1730" i="11" s="1"/>
  <c r="I1730" i="11" s="1"/>
  <c r="H1731" i="4"/>
  <c r="J1731" i="4" s="1"/>
  <c r="G1731" i="11" s="1"/>
  <c r="I1731" i="11" s="1"/>
  <c r="H1732" i="4"/>
  <c r="J1732" i="4" s="1"/>
  <c r="G1732" i="11" s="1"/>
  <c r="I1732" i="11" s="1"/>
  <c r="H1733" i="4"/>
  <c r="J1733" i="4" s="1"/>
  <c r="H1734" i="4"/>
  <c r="J1734" i="4" s="1"/>
  <c r="G1734" i="11" s="1"/>
  <c r="I1734" i="11" s="1"/>
  <c r="H1735" i="4"/>
  <c r="J1735" i="4" s="1"/>
  <c r="G1735" i="11" s="1"/>
  <c r="I1735" i="11" s="1"/>
  <c r="H1736" i="4"/>
  <c r="J1736" i="4" s="1"/>
  <c r="G1736" i="11" s="1"/>
  <c r="I1736" i="11" s="1"/>
  <c r="H1737" i="4"/>
  <c r="J1737" i="4" s="1"/>
  <c r="G1737" i="11" s="1"/>
  <c r="I1737" i="11" s="1"/>
  <c r="H1738" i="4"/>
  <c r="J1738" i="4" s="1"/>
  <c r="G1738" i="11" s="1"/>
  <c r="I1738" i="11" s="1"/>
  <c r="H1739" i="4"/>
  <c r="J1739" i="4" s="1"/>
  <c r="G1739" i="11" s="1"/>
  <c r="I1739" i="11" s="1"/>
  <c r="H1740" i="4"/>
  <c r="J1740" i="4" s="1"/>
  <c r="G1740" i="11" s="1"/>
  <c r="I1740" i="11" s="1"/>
  <c r="H1741" i="4"/>
  <c r="J1741" i="4" s="1"/>
  <c r="G1741" i="11" s="1"/>
  <c r="I1741" i="11" s="1"/>
  <c r="H1742" i="4"/>
  <c r="J1742" i="4" s="1"/>
  <c r="G1742" i="11" s="1"/>
  <c r="I1742" i="11" s="1"/>
  <c r="H1743" i="4"/>
  <c r="J1743" i="4" s="1"/>
  <c r="G1743" i="11" s="1"/>
  <c r="I1743" i="11" s="1"/>
  <c r="H1744" i="4"/>
  <c r="J1744" i="4" s="1"/>
  <c r="G1744" i="11" s="1"/>
  <c r="I1744" i="11" s="1"/>
  <c r="H1745" i="4"/>
  <c r="J1745" i="4" s="1"/>
  <c r="G1745" i="11" s="1"/>
  <c r="I1745" i="11" s="1"/>
  <c r="H1746" i="4"/>
  <c r="J1746" i="4" s="1"/>
  <c r="G1746" i="11" s="1"/>
  <c r="I1746" i="11" s="1"/>
  <c r="H1747" i="4"/>
  <c r="J1747" i="4" s="1"/>
  <c r="G1747" i="11" s="1"/>
  <c r="I1747" i="11" s="1"/>
  <c r="H1748" i="4"/>
  <c r="J1748" i="4" s="1"/>
  <c r="H1749" i="4"/>
  <c r="J1749" i="4" s="1"/>
  <c r="G1749" i="11" s="1"/>
  <c r="I1749" i="11" s="1"/>
  <c r="H1750" i="4"/>
  <c r="J1750" i="4" s="1"/>
  <c r="G1750" i="11" s="1"/>
  <c r="I1750" i="11" s="1"/>
  <c r="H1751" i="4"/>
  <c r="J1751" i="4" s="1"/>
  <c r="G1751" i="11" s="1"/>
  <c r="I1751" i="11" s="1"/>
  <c r="H1752" i="4"/>
  <c r="J1752" i="4" s="1"/>
  <c r="G1752" i="11" s="1"/>
  <c r="I1752" i="11" s="1"/>
  <c r="H1753" i="4"/>
  <c r="J1753" i="4" s="1"/>
  <c r="G1753" i="11" s="1"/>
  <c r="I1753" i="11" s="1"/>
  <c r="H1754" i="4"/>
  <c r="J1754" i="4" s="1"/>
  <c r="G1754" i="11" s="1"/>
  <c r="I1754" i="11" s="1"/>
  <c r="H1755" i="4"/>
  <c r="J1755" i="4" s="1"/>
  <c r="G1755" i="11" s="1"/>
  <c r="I1755" i="11" s="1"/>
  <c r="H1756" i="4"/>
  <c r="J1756" i="4" s="1"/>
  <c r="G1756" i="11" s="1"/>
  <c r="I1756" i="11" s="1"/>
  <c r="H1757" i="4"/>
  <c r="J1757" i="4" s="1"/>
  <c r="G1757" i="11" s="1"/>
  <c r="I1757" i="11" s="1"/>
  <c r="H1758" i="4"/>
  <c r="J1758" i="4" s="1"/>
  <c r="G1758" i="11" s="1"/>
  <c r="I1758" i="11" s="1"/>
  <c r="H1759" i="4"/>
  <c r="J1759" i="4" s="1"/>
  <c r="G1759" i="11" s="1"/>
  <c r="I1759" i="11" s="1"/>
  <c r="H1760" i="4"/>
  <c r="J1760" i="4" s="1"/>
  <c r="G1760" i="11" s="1"/>
  <c r="I1760" i="11" s="1"/>
  <c r="H1761" i="4"/>
  <c r="J1761" i="4" s="1"/>
  <c r="G1761" i="11" s="1"/>
  <c r="I1761" i="11" s="1"/>
  <c r="H1762" i="4"/>
  <c r="J1762" i="4" s="1"/>
  <c r="G1762" i="11" s="1"/>
  <c r="I1762" i="11" s="1"/>
  <c r="H1763" i="4"/>
  <c r="J1763" i="4" s="1"/>
  <c r="G1763" i="11" s="1"/>
  <c r="I1763" i="11" s="1"/>
  <c r="H1764" i="4"/>
  <c r="J1764" i="4" s="1"/>
  <c r="G1764" i="11" s="1"/>
  <c r="I1764" i="11" s="1"/>
  <c r="H1765" i="4"/>
  <c r="J1765" i="4" s="1"/>
  <c r="G1765" i="11" s="1"/>
  <c r="I1765" i="11" s="1"/>
  <c r="H1766" i="4"/>
  <c r="J1766" i="4" s="1"/>
  <c r="G1766" i="11" s="1"/>
  <c r="I1766" i="11" s="1"/>
  <c r="H1767" i="4"/>
  <c r="J1767" i="4" s="1"/>
  <c r="G1767" i="11" s="1"/>
  <c r="I1767" i="11" s="1"/>
  <c r="H1768" i="4"/>
  <c r="J1768" i="4" s="1"/>
  <c r="G1768" i="11" s="1"/>
  <c r="I1768" i="11" s="1"/>
  <c r="H1771" i="4"/>
  <c r="J1771" i="4" s="1"/>
  <c r="H1772" i="4"/>
  <c r="J1772" i="4" s="1"/>
  <c r="H1773" i="4"/>
  <c r="J1773" i="4" s="1"/>
  <c r="G1773" i="11" s="1"/>
  <c r="I1773" i="11" s="1"/>
  <c r="H1774" i="4"/>
  <c r="J1774" i="4" s="1"/>
  <c r="G1774" i="11" s="1"/>
  <c r="I1774" i="11" s="1"/>
  <c r="H1775" i="4"/>
  <c r="J1775" i="4" s="1"/>
  <c r="G1775" i="11" s="1"/>
  <c r="I1775" i="11" s="1"/>
  <c r="H1776" i="4"/>
  <c r="J1776" i="4" s="1"/>
  <c r="G1776" i="11" s="1"/>
  <c r="I1776" i="11" s="1"/>
  <c r="H1777" i="4"/>
  <c r="J1777" i="4" s="1"/>
  <c r="G1777" i="11" s="1"/>
  <c r="I1777" i="11" s="1"/>
  <c r="H1778" i="4"/>
  <c r="J1778" i="4" s="1"/>
  <c r="G1778" i="11" s="1"/>
  <c r="I1778" i="11" s="1"/>
  <c r="H1779" i="4"/>
  <c r="J1779" i="4" s="1"/>
  <c r="G1779" i="11" s="1"/>
  <c r="I1779" i="11" s="1"/>
  <c r="H1780" i="4"/>
  <c r="J1780" i="4" s="1"/>
  <c r="G1780" i="11" s="1"/>
  <c r="I1780" i="11" s="1"/>
  <c r="H1781" i="4"/>
  <c r="J1781" i="4" s="1"/>
  <c r="G1781" i="11" s="1"/>
  <c r="I1781" i="11" s="1"/>
  <c r="H1782" i="4"/>
  <c r="J1782" i="4" s="1"/>
  <c r="G1782" i="11" s="1"/>
  <c r="I1782" i="11" s="1"/>
  <c r="H1783" i="4"/>
  <c r="J1783" i="4" s="1"/>
  <c r="G1783" i="11" s="1"/>
  <c r="I1783" i="11" s="1"/>
  <c r="H1784" i="4"/>
  <c r="J1784" i="4" s="1"/>
  <c r="G1784" i="11" s="1"/>
  <c r="I1784" i="11" s="1"/>
  <c r="H1785" i="4"/>
  <c r="J1785" i="4" s="1"/>
  <c r="G1785" i="11" s="1"/>
  <c r="I1785" i="11" s="1"/>
  <c r="H1786" i="4"/>
  <c r="J1786" i="4" s="1"/>
  <c r="G1786" i="11" s="1"/>
  <c r="I1786" i="11" s="1"/>
  <c r="H1787" i="4"/>
  <c r="J1787" i="4" s="1"/>
  <c r="G1787" i="11" s="1"/>
  <c r="I1787" i="11" s="1"/>
  <c r="H1788" i="4"/>
  <c r="J1788" i="4" s="1"/>
  <c r="G1788" i="11" s="1"/>
  <c r="I1788" i="11" s="1"/>
  <c r="H1789" i="4"/>
  <c r="J1789" i="4" s="1"/>
  <c r="G1789" i="11" s="1"/>
  <c r="I1789" i="11" s="1"/>
  <c r="H1790" i="4"/>
  <c r="J1790" i="4" s="1"/>
  <c r="G1790" i="11" s="1"/>
  <c r="I1790" i="11" s="1"/>
  <c r="H1791" i="4"/>
  <c r="J1791" i="4" s="1"/>
  <c r="G1791" i="11" s="1"/>
  <c r="I1791" i="11" s="1"/>
  <c r="H1792" i="4"/>
  <c r="J1792" i="4" s="1"/>
  <c r="G1792" i="11" s="1"/>
  <c r="I1792" i="11" s="1"/>
  <c r="H1793" i="4"/>
  <c r="J1793" i="4" s="1"/>
  <c r="G1793" i="11" s="1"/>
  <c r="I1793" i="11" s="1"/>
  <c r="H1794" i="4"/>
  <c r="J1794" i="4" s="1"/>
  <c r="G1794" i="11" s="1"/>
  <c r="I1794" i="11" s="1"/>
  <c r="H1795" i="4"/>
  <c r="J1795" i="4" s="1"/>
  <c r="G1795" i="11" s="1"/>
  <c r="I1795" i="11" s="1"/>
  <c r="H1796" i="4"/>
  <c r="J1796" i="4" s="1"/>
  <c r="G1796" i="11" s="1"/>
  <c r="I1796" i="11" s="1"/>
  <c r="J1797" i="4"/>
  <c r="G1797" i="11" s="1"/>
  <c r="I1797" i="11" s="1"/>
  <c r="H1798" i="4"/>
  <c r="J1798" i="4" s="1"/>
  <c r="G1798" i="11" s="1"/>
  <c r="I1798" i="11" s="1"/>
  <c r="H1799" i="4"/>
  <c r="J1799" i="4" s="1"/>
  <c r="G1799" i="11" s="1"/>
  <c r="I1799" i="11" s="1"/>
  <c r="H1800" i="4"/>
  <c r="J1800" i="4" s="1"/>
  <c r="H1801" i="4"/>
  <c r="J1801" i="4" s="1"/>
  <c r="H1802" i="4"/>
  <c r="J1802" i="4" s="1"/>
  <c r="H1803" i="4"/>
  <c r="J1803" i="4" s="1"/>
  <c r="G1803" i="11" s="1"/>
  <c r="I1803" i="11" s="1"/>
  <c r="H1804" i="4"/>
  <c r="J1804" i="4" s="1"/>
  <c r="H1805" i="4"/>
  <c r="J1805" i="4" s="1"/>
  <c r="G1805" i="11" s="1"/>
  <c r="I1805" i="11" s="1"/>
  <c r="H1806" i="4"/>
  <c r="J1806" i="4" s="1"/>
  <c r="G1806" i="11" s="1"/>
  <c r="I1806" i="11" s="1"/>
  <c r="H1807" i="4"/>
  <c r="J1807" i="4" s="1"/>
  <c r="H1808" i="4"/>
  <c r="J1808" i="4" s="1"/>
  <c r="G1808" i="11" s="1"/>
  <c r="I1808" i="11" s="1"/>
  <c r="H1809" i="4"/>
  <c r="J1809" i="4" s="1"/>
  <c r="G1809" i="11" s="1"/>
  <c r="I1809" i="11" s="1"/>
  <c r="H1810" i="4"/>
  <c r="J1810" i="4" s="1"/>
  <c r="G1810" i="11" s="1"/>
  <c r="I1810" i="11" s="1"/>
  <c r="H1811" i="4"/>
  <c r="J1811" i="4" s="1"/>
  <c r="G1811" i="11" s="1"/>
  <c r="I1811" i="11" s="1"/>
  <c r="H1812" i="4"/>
  <c r="J1812" i="4" s="1"/>
  <c r="G1812" i="11" s="1"/>
  <c r="I1812" i="11" s="1"/>
  <c r="H1813" i="4"/>
  <c r="J1813" i="4" s="1"/>
  <c r="G1813" i="11" s="1"/>
  <c r="I1813" i="11" s="1"/>
  <c r="H1814" i="4"/>
  <c r="J1814" i="4" s="1"/>
  <c r="G1814" i="11" s="1"/>
  <c r="I1814" i="11" s="1"/>
  <c r="H1815" i="4"/>
  <c r="J1815" i="4" s="1"/>
  <c r="G1815" i="11" s="1"/>
  <c r="I1815" i="11" s="1"/>
  <c r="H1816" i="4"/>
  <c r="J1816" i="4" s="1"/>
  <c r="G1816" i="11" s="1"/>
  <c r="I1816" i="11" s="1"/>
  <c r="H1817" i="4"/>
  <c r="J1817" i="4" s="1"/>
  <c r="G1817" i="11" s="1"/>
  <c r="I1817" i="11" s="1"/>
  <c r="H1818" i="4"/>
  <c r="J1818" i="4" s="1"/>
  <c r="G1818" i="11" s="1"/>
  <c r="I1818" i="11" s="1"/>
  <c r="H1819" i="4"/>
  <c r="J1819" i="4" s="1"/>
  <c r="G1819" i="11" s="1"/>
  <c r="I1819" i="11" s="1"/>
  <c r="H1820" i="4"/>
  <c r="J1820" i="4" s="1"/>
  <c r="G1820" i="11" s="1"/>
  <c r="I1820" i="11" s="1"/>
  <c r="H1821" i="4"/>
  <c r="J1821" i="4" s="1"/>
  <c r="G1821" i="11" s="1"/>
  <c r="I1821" i="11" s="1"/>
  <c r="H1822" i="4"/>
  <c r="J1822" i="4" s="1"/>
  <c r="G1822" i="11" s="1"/>
  <c r="I1822" i="11" s="1"/>
  <c r="H1823" i="4"/>
  <c r="J1823" i="4" s="1"/>
  <c r="G1823" i="11" s="1"/>
  <c r="I1823" i="11" s="1"/>
  <c r="H1824" i="4"/>
  <c r="J1824" i="4" s="1"/>
  <c r="G1824" i="11" s="1"/>
  <c r="I1824" i="11" s="1"/>
  <c r="H1825" i="4"/>
  <c r="J1825" i="4" s="1"/>
  <c r="G1825" i="11" s="1"/>
  <c r="I1825" i="11" s="1"/>
  <c r="H1826" i="4"/>
  <c r="J1826" i="4" s="1"/>
  <c r="G1826" i="11" s="1"/>
  <c r="I1826" i="11" s="1"/>
  <c r="H1827" i="4"/>
  <c r="J1827" i="4" s="1"/>
  <c r="G1827" i="11" s="1"/>
  <c r="I1827" i="11" s="1"/>
  <c r="H1828" i="4"/>
  <c r="J1828" i="4" s="1"/>
  <c r="G1828" i="11" s="1"/>
  <c r="I1828" i="11" s="1"/>
  <c r="H1829" i="4"/>
  <c r="J1829" i="4" s="1"/>
  <c r="G1829" i="11" s="1"/>
  <c r="I1829" i="11" s="1"/>
  <c r="H1830" i="4"/>
  <c r="J1830" i="4" s="1"/>
  <c r="G1830" i="11" s="1"/>
  <c r="I1830" i="11" s="1"/>
  <c r="H1831" i="4"/>
  <c r="J1831" i="4" s="1"/>
  <c r="G1831" i="11" s="1"/>
  <c r="I1831" i="11" s="1"/>
  <c r="H1832" i="4"/>
  <c r="J1832" i="4" s="1"/>
  <c r="G1832" i="11" s="1"/>
  <c r="I1832" i="11" s="1"/>
  <c r="H1833" i="4"/>
  <c r="J1833" i="4" s="1"/>
  <c r="G1833" i="11" s="1"/>
  <c r="I1833" i="11" s="1"/>
  <c r="H1834" i="4"/>
  <c r="J1834" i="4" s="1"/>
  <c r="G1834" i="11" s="1"/>
  <c r="I1834" i="11" s="1"/>
  <c r="H1835" i="4"/>
  <c r="J1835" i="4" s="1"/>
  <c r="G1835" i="11" s="1"/>
  <c r="I1835" i="11" s="1"/>
  <c r="H1836" i="4"/>
  <c r="J1836" i="4" s="1"/>
  <c r="G1836" i="11" s="1"/>
  <c r="I1836" i="11" s="1"/>
  <c r="H1837" i="4"/>
  <c r="J1837" i="4" s="1"/>
  <c r="H1838" i="4"/>
  <c r="J1838" i="4" s="1"/>
  <c r="G1838" i="11" s="1"/>
  <c r="I1838" i="11" s="1"/>
  <c r="H1839" i="4"/>
  <c r="J1839" i="4" s="1"/>
  <c r="G1839" i="11" s="1"/>
  <c r="I1839" i="11" s="1"/>
  <c r="H1840" i="4"/>
  <c r="J1840" i="4" s="1"/>
  <c r="G1840" i="11" s="1"/>
  <c r="I1840" i="11" s="1"/>
  <c r="H1841" i="4"/>
  <c r="J1841" i="4" s="1"/>
  <c r="G1841" i="11" s="1"/>
  <c r="I1841" i="11" s="1"/>
  <c r="H2149" i="4"/>
  <c r="H2150" i="4"/>
  <c r="H2151" i="4"/>
  <c r="H2152" i="4"/>
  <c r="H2153" i="4"/>
  <c r="H2154" i="4"/>
  <c r="H2155" i="4"/>
  <c r="H2156" i="4"/>
  <c r="H2157" i="4"/>
  <c r="H2158" i="4"/>
  <c r="H2159" i="4"/>
  <c r="H2160" i="4"/>
  <c r="H2161" i="4"/>
  <c r="H2162" i="4"/>
  <c r="H2163" i="4"/>
  <c r="H2164" i="4"/>
  <c r="H2165" i="4"/>
  <c r="H1600" i="4"/>
  <c r="J1600" i="4" s="1"/>
  <c r="B1617" i="4"/>
  <c r="B1617" i="11" s="1"/>
  <c r="B1616" i="4"/>
  <c r="B1616" i="11" s="1"/>
  <c r="B1615" i="4"/>
  <c r="B1615" i="11" s="1"/>
  <c r="B1614" i="4"/>
  <c r="B1614" i="11" s="1"/>
  <c r="B1613" i="4"/>
  <c r="B1613" i="11" s="1"/>
  <c r="B1612" i="4"/>
  <c r="B1612" i="11" s="1"/>
  <c r="B1611" i="4"/>
  <c r="B1611" i="11" s="1"/>
  <c r="B1610" i="4"/>
  <c r="B1610" i="11" s="1"/>
  <c r="B1609" i="4"/>
  <c r="B1609" i="11" s="1"/>
  <c r="B1608" i="4"/>
  <c r="B1608" i="11" s="1"/>
  <c r="B1607" i="4"/>
  <c r="B1607" i="11" s="1"/>
  <c r="B1606" i="4"/>
  <c r="B1606" i="11" s="1"/>
  <c r="B1605" i="4"/>
  <c r="B1605" i="11" s="1"/>
  <c r="B1604" i="4"/>
  <c r="B1604" i="11" s="1"/>
  <c r="B1603" i="4"/>
  <c r="B1603" i="11" s="1"/>
  <c r="B1602" i="4"/>
  <c r="B1602" i="11" s="1"/>
  <c r="B1601" i="4"/>
  <c r="B1601" i="11" s="1"/>
  <c r="B1600" i="4"/>
  <c r="B1600" i="11" s="1"/>
  <c r="H1583" i="4"/>
  <c r="H1540" i="4"/>
  <c r="J1540" i="4" s="1"/>
  <c r="B1540" i="4"/>
  <c r="B1540" i="11" s="1"/>
  <c r="B133" i="29"/>
  <c r="K945" i="6"/>
  <c r="B945" i="6"/>
  <c r="B7416" i="11" s="1"/>
  <c r="B132" i="29"/>
  <c r="B131" i="29"/>
  <c r="N76" i="7"/>
  <c r="M76" i="7"/>
  <c r="M75" i="7"/>
  <c r="M74" i="7"/>
  <c r="B130" i="29"/>
  <c r="K73" i="7"/>
  <c r="N75" i="7"/>
  <c r="O75" i="7" s="1"/>
  <c r="N74" i="7"/>
  <c r="O74" i="7" s="1"/>
  <c r="N73" i="7"/>
  <c r="M73" i="7"/>
  <c r="N72" i="7"/>
  <c r="M72" i="7"/>
  <c r="B129" i="29"/>
  <c r="B854" i="5"/>
  <c r="L859" i="5"/>
  <c r="N859" i="5" s="1"/>
  <c r="P859" i="5" s="1"/>
  <c r="H5265" i="11" s="1"/>
  <c r="I5265" i="11" s="1"/>
  <c r="B859" i="5"/>
  <c r="L857" i="5"/>
  <c r="N857" i="5" s="1"/>
  <c r="P857" i="5" s="1"/>
  <c r="H5263" i="11" s="1"/>
  <c r="I5263" i="11" s="1"/>
  <c r="B857" i="5"/>
  <c r="L856" i="5"/>
  <c r="N856" i="5" s="1"/>
  <c r="P856" i="5" s="1"/>
  <c r="H5262" i="11" s="1"/>
  <c r="I5262" i="11" s="1"/>
  <c r="B856" i="5"/>
  <c r="L855" i="5"/>
  <c r="N855" i="5" s="1"/>
  <c r="P855" i="5" s="1"/>
  <c r="H5261" i="11" s="1"/>
  <c r="I5261" i="11" s="1"/>
  <c r="B855" i="5"/>
  <c r="L854" i="5"/>
  <c r="N854" i="5" s="1"/>
  <c r="P854" i="5" s="1"/>
  <c r="H5260" i="11" s="1"/>
  <c r="I5260" i="11" s="1"/>
  <c r="L853" i="5"/>
  <c r="N853" i="5" s="1"/>
  <c r="P853" i="5" s="1"/>
  <c r="H5259" i="11" s="1"/>
  <c r="I5259" i="11" s="1"/>
  <c r="B853" i="5"/>
  <c r="B5259" i="11" s="1"/>
  <c r="L852" i="5"/>
  <c r="N852" i="5" s="1"/>
  <c r="P852" i="5" s="1"/>
  <c r="H5258" i="11" s="1"/>
  <c r="I5258" i="11" s="1"/>
  <c r="B852" i="5"/>
  <c r="B5258" i="11" s="1"/>
  <c r="L851" i="5"/>
  <c r="N851" i="5" s="1"/>
  <c r="P851" i="5" s="1"/>
  <c r="H5257" i="11" s="1"/>
  <c r="I5257" i="11" s="1"/>
  <c r="B851" i="5"/>
  <c r="B5257" i="11" s="1"/>
  <c r="L850" i="5"/>
  <c r="N850" i="5" s="1"/>
  <c r="P850" i="5" s="1"/>
  <c r="H5256" i="11" s="1"/>
  <c r="I5256" i="11" s="1"/>
  <c r="B850" i="5"/>
  <c r="B5256" i="11" s="1"/>
  <c r="L849" i="5"/>
  <c r="N849" i="5" s="1"/>
  <c r="P849" i="5" s="1"/>
  <c r="H5255" i="11" s="1"/>
  <c r="I5255" i="11" s="1"/>
  <c r="B849" i="5"/>
  <c r="B5255" i="11" s="1"/>
  <c r="L848" i="5"/>
  <c r="N848" i="5" s="1"/>
  <c r="P848" i="5" s="1"/>
  <c r="H5254" i="11" s="1"/>
  <c r="I5254" i="11" s="1"/>
  <c r="B848" i="5"/>
  <c r="B5254" i="11" s="1"/>
  <c r="L847" i="5"/>
  <c r="N847" i="5" s="1"/>
  <c r="P847" i="5" s="1"/>
  <c r="H5253" i="11" s="1"/>
  <c r="I5253" i="11" s="1"/>
  <c r="B847" i="5"/>
  <c r="B5253" i="11" s="1"/>
  <c r="L454" i="5"/>
  <c r="N454" i="5" s="1"/>
  <c r="P454" i="5" s="1"/>
  <c r="H4860" i="11" s="1"/>
  <c r="I4860" i="11" s="1"/>
  <c r="B454" i="5"/>
  <c r="B4860" i="11" s="1"/>
  <c r="L453" i="5"/>
  <c r="N453" i="5" s="1"/>
  <c r="P453" i="5" s="1"/>
  <c r="H4859" i="11" s="1"/>
  <c r="I4859" i="11" s="1"/>
  <c r="B453" i="5"/>
  <c r="B4859" i="11" s="1"/>
  <c r="L452" i="5"/>
  <c r="N452" i="5" s="1"/>
  <c r="P452" i="5" s="1"/>
  <c r="H4858" i="11" s="1"/>
  <c r="I4858" i="11" s="1"/>
  <c r="B452" i="5"/>
  <c r="B4858" i="11" s="1"/>
  <c r="L451" i="5"/>
  <c r="N451" i="5" s="1"/>
  <c r="P451" i="5" s="1"/>
  <c r="H4857" i="11" s="1"/>
  <c r="I4857" i="11" s="1"/>
  <c r="B451" i="5"/>
  <c r="B4857" i="11" s="1"/>
  <c r="L450" i="5"/>
  <c r="N450" i="5" s="1"/>
  <c r="P450" i="5" s="1"/>
  <c r="H4856" i="11" s="1"/>
  <c r="I4856" i="11" s="1"/>
  <c r="B450" i="5"/>
  <c r="B4856" i="11" s="1"/>
  <c r="L449" i="5"/>
  <c r="N449" i="5" s="1"/>
  <c r="P449" i="5" s="1"/>
  <c r="H4855" i="11" s="1"/>
  <c r="I4855" i="11" s="1"/>
  <c r="B449" i="5"/>
  <c r="B4855" i="11" s="1"/>
  <c r="L448" i="5"/>
  <c r="N448" i="5" s="1"/>
  <c r="P448" i="5" s="1"/>
  <c r="H4854" i="11" s="1"/>
  <c r="I4854" i="11" s="1"/>
  <c r="B448" i="5"/>
  <c r="B4854" i="11" s="1"/>
  <c r="L447" i="5"/>
  <c r="N447" i="5" s="1"/>
  <c r="P447" i="5" s="1"/>
  <c r="H4853" i="11" s="1"/>
  <c r="I4853" i="11" s="1"/>
  <c r="B447" i="5"/>
  <c r="B4853" i="11" s="1"/>
  <c r="L446" i="5"/>
  <c r="N446" i="5" s="1"/>
  <c r="P446" i="5" s="1"/>
  <c r="H4852" i="11" s="1"/>
  <c r="I4852" i="11" s="1"/>
  <c r="B446" i="5"/>
  <c r="B4852" i="11" s="1"/>
  <c r="L445" i="5"/>
  <c r="N445" i="5" s="1"/>
  <c r="P445" i="5" s="1"/>
  <c r="H4851" i="11" s="1"/>
  <c r="I4851" i="11" s="1"/>
  <c r="B445" i="5"/>
  <c r="B4851" i="11" s="1"/>
  <c r="L444" i="5"/>
  <c r="N444" i="5" s="1"/>
  <c r="P444" i="5" s="1"/>
  <c r="H4850" i="11" s="1"/>
  <c r="I4850" i="11" s="1"/>
  <c r="B444" i="5"/>
  <c r="B4850" i="11" s="1"/>
  <c r="L443" i="5"/>
  <c r="N443" i="5" s="1"/>
  <c r="P443" i="5" s="1"/>
  <c r="H4849" i="11" s="1"/>
  <c r="I4849" i="11" s="1"/>
  <c r="B443" i="5"/>
  <c r="B4849" i="11" s="1"/>
  <c r="L442" i="5"/>
  <c r="N442" i="5" s="1"/>
  <c r="P442" i="5" s="1"/>
  <c r="H4848" i="11" s="1"/>
  <c r="I4848" i="11" s="1"/>
  <c r="B442" i="5"/>
  <c r="B4848" i="11" s="1"/>
  <c r="L441" i="5"/>
  <c r="N441" i="5" s="1"/>
  <c r="P441" i="5" s="1"/>
  <c r="H4847" i="11" s="1"/>
  <c r="I4847" i="11" s="1"/>
  <c r="B441" i="5"/>
  <c r="B4847" i="11" s="1"/>
  <c r="L440" i="5"/>
  <c r="N440" i="5" s="1"/>
  <c r="P440" i="5" s="1"/>
  <c r="H4846" i="11" s="1"/>
  <c r="I4846" i="11" s="1"/>
  <c r="B440" i="5"/>
  <c r="B4846" i="11" s="1"/>
  <c r="L439" i="5"/>
  <c r="N439" i="5" s="1"/>
  <c r="P439" i="5" s="1"/>
  <c r="H4845" i="11" s="1"/>
  <c r="I4845" i="11" s="1"/>
  <c r="B439" i="5"/>
  <c r="B4845" i="11" s="1"/>
  <c r="L438" i="5"/>
  <c r="N438" i="5" s="1"/>
  <c r="P438" i="5" s="1"/>
  <c r="H4844" i="11" s="1"/>
  <c r="I4844" i="11" s="1"/>
  <c r="B438" i="5"/>
  <c r="B4844" i="11" s="1"/>
  <c r="L437" i="5"/>
  <c r="N437" i="5" s="1"/>
  <c r="P437" i="5" s="1"/>
  <c r="H4843" i="11" s="1"/>
  <c r="I4843" i="11" s="1"/>
  <c r="B437" i="5"/>
  <c r="B4843" i="11" s="1"/>
  <c r="L436" i="5"/>
  <c r="N436" i="5" s="1"/>
  <c r="P436" i="5" s="1"/>
  <c r="H4842" i="11" s="1"/>
  <c r="I4842" i="11" s="1"/>
  <c r="B436" i="5"/>
  <c r="B4842" i="11" s="1"/>
  <c r="L435" i="5"/>
  <c r="N435" i="5" s="1"/>
  <c r="P435" i="5" s="1"/>
  <c r="H4841" i="11" s="1"/>
  <c r="I4841" i="11" s="1"/>
  <c r="B435" i="5"/>
  <c r="B4841" i="11" s="1"/>
  <c r="L434" i="5"/>
  <c r="N434" i="5" s="1"/>
  <c r="P434" i="5" s="1"/>
  <c r="H4840" i="11" s="1"/>
  <c r="I4840" i="11" s="1"/>
  <c r="B434" i="5"/>
  <c r="B4840" i="11" s="1"/>
  <c r="L433" i="5"/>
  <c r="N433" i="5" s="1"/>
  <c r="P433" i="5" s="1"/>
  <c r="H4839" i="11" s="1"/>
  <c r="I4839" i="11" s="1"/>
  <c r="B433" i="5"/>
  <c r="B4839" i="11" s="1"/>
  <c r="L432" i="5"/>
  <c r="N432" i="5" s="1"/>
  <c r="P432" i="5" s="1"/>
  <c r="H4838" i="11" s="1"/>
  <c r="I4838" i="11" s="1"/>
  <c r="B432" i="5"/>
  <c r="B4838" i="11" s="1"/>
  <c r="L431" i="5"/>
  <c r="N431" i="5" s="1"/>
  <c r="P431" i="5" s="1"/>
  <c r="H4837" i="11" s="1"/>
  <c r="I4837" i="11" s="1"/>
  <c r="B431" i="5"/>
  <c r="B4837" i="11" s="1"/>
  <c r="L430" i="5"/>
  <c r="N430" i="5" s="1"/>
  <c r="P430" i="5" s="1"/>
  <c r="H4836" i="11" s="1"/>
  <c r="I4836" i="11" s="1"/>
  <c r="B430" i="5"/>
  <c r="B4836" i="11" s="1"/>
  <c r="L429" i="5"/>
  <c r="N429" i="5" s="1"/>
  <c r="P429" i="5" s="1"/>
  <c r="H4835" i="11" s="1"/>
  <c r="I4835" i="11" s="1"/>
  <c r="B429" i="5"/>
  <c r="B4835" i="11" s="1"/>
  <c r="L428" i="5"/>
  <c r="N428" i="5" s="1"/>
  <c r="P428" i="5" s="1"/>
  <c r="H4834" i="11" s="1"/>
  <c r="I4834" i="11" s="1"/>
  <c r="B428" i="5"/>
  <c r="B4834" i="11" s="1"/>
  <c r="L427" i="5"/>
  <c r="N427" i="5" s="1"/>
  <c r="P427" i="5" s="1"/>
  <c r="H4833" i="11" s="1"/>
  <c r="I4833" i="11" s="1"/>
  <c r="B427" i="5"/>
  <c r="B4833" i="11" s="1"/>
  <c r="L426" i="5"/>
  <c r="N426" i="5" s="1"/>
  <c r="P426" i="5" s="1"/>
  <c r="H4832" i="11" s="1"/>
  <c r="I4832" i="11" s="1"/>
  <c r="B426" i="5"/>
  <c r="B4832" i="11" s="1"/>
  <c r="L425" i="5"/>
  <c r="N425" i="5" s="1"/>
  <c r="P425" i="5" s="1"/>
  <c r="H4831" i="11" s="1"/>
  <c r="I4831" i="11" s="1"/>
  <c r="B425" i="5"/>
  <c r="B4831" i="11" s="1"/>
  <c r="L424" i="5"/>
  <c r="N424" i="5" s="1"/>
  <c r="P424" i="5" s="1"/>
  <c r="H4830" i="11" s="1"/>
  <c r="I4830" i="11" s="1"/>
  <c r="B424" i="5"/>
  <c r="B4830" i="11" s="1"/>
  <c r="L423" i="5"/>
  <c r="N423" i="5" s="1"/>
  <c r="P423" i="5" s="1"/>
  <c r="H4829" i="11" s="1"/>
  <c r="I4829" i="11" s="1"/>
  <c r="B423" i="5"/>
  <c r="B4829" i="11" s="1"/>
  <c r="L155" i="5"/>
  <c r="N155" i="5" s="1"/>
  <c r="P155" i="5" s="1"/>
  <c r="H4561" i="11" s="1"/>
  <c r="I4561" i="11" s="1"/>
  <c r="B155" i="5"/>
  <c r="B4561" i="11" s="1"/>
  <c r="L154" i="5"/>
  <c r="N154" i="5" s="1"/>
  <c r="P154" i="5" s="1"/>
  <c r="H4560" i="11" s="1"/>
  <c r="I4560" i="11" s="1"/>
  <c r="B154" i="5"/>
  <c r="B4560" i="11" s="1"/>
  <c r="L153" i="5"/>
  <c r="N153" i="5" s="1"/>
  <c r="P153" i="5" s="1"/>
  <c r="H4559" i="11" s="1"/>
  <c r="I4559" i="11" s="1"/>
  <c r="B153" i="5"/>
  <c r="B4559" i="11" s="1"/>
  <c r="L152" i="5"/>
  <c r="N152" i="5" s="1"/>
  <c r="P152" i="5" s="1"/>
  <c r="H4558" i="11" s="1"/>
  <c r="I4558" i="11" s="1"/>
  <c r="B152" i="5"/>
  <c r="B4558" i="11" s="1"/>
  <c r="L150" i="5"/>
  <c r="N150" i="5" s="1"/>
  <c r="P150" i="5" s="1"/>
  <c r="H4556" i="11" s="1"/>
  <c r="I4556" i="11" s="1"/>
  <c r="B150" i="5"/>
  <c r="B4556" i="11" s="1"/>
  <c r="L151" i="5"/>
  <c r="N151" i="5" s="1"/>
  <c r="P151" i="5" s="1"/>
  <c r="H4557" i="11" s="1"/>
  <c r="I4557" i="11" s="1"/>
  <c r="B151" i="5"/>
  <c r="B4557" i="11" s="1"/>
  <c r="L149" i="5"/>
  <c r="N149" i="5" s="1"/>
  <c r="P149" i="5" s="1"/>
  <c r="H4555" i="11" s="1"/>
  <c r="I4555" i="11" s="1"/>
  <c r="B149" i="5"/>
  <c r="B4555" i="11" s="1"/>
  <c r="L148" i="5"/>
  <c r="N148" i="5" s="1"/>
  <c r="P148" i="5" s="1"/>
  <c r="H4554" i="11" s="1"/>
  <c r="I4554" i="11" s="1"/>
  <c r="B148" i="5"/>
  <c r="B4554" i="11" s="1"/>
  <c r="L147" i="5"/>
  <c r="N147" i="5" s="1"/>
  <c r="P147" i="5" s="1"/>
  <c r="H4553" i="11" s="1"/>
  <c r="I4553" i="11" s="1"/>
  <c r="B147" i="5"/>
  <c r="B4553" i="11" s="1"/>
  <c r="L146" i="5"/>
  <c r="N146" i="5" s="1"/>
  <c r="P146" i="5" s="1"/>
  <c r="H4552" i="11" s="1"/>
  <c r="I4552" i="11" s="1"/>
  <c r="B146" i="5"/>
  <c r="B4552" i="11" s="1"/>
  <c r="L145" i="5"/>
  <c r="N145" i="5" s="1"/>
  <c r="P145" i="5" s="1"/>
  <c r="H4551" i="11" s="1"/>
  <c r="I4551" i="11" s="1"/>
  <c r="B145" i="5"/>
  <c r="B4551" i="11" s="1"/>
  <c r="L144" i="5"/>
  <c r="N144" i="5" s="1"/>
  <c r="P144" i="5" s="1"/>
  <c r="H4550" i="11" s="1"/>
  <c r="I4550" i="11" s="1"/>
  <c r="B144" i="5"/>
  <c r="B4550" i="11" s="1"/>
  <c r="L143" i="5"/>
  <c r="N143" i="5" s="1"/>
  <c r="P143" i="5" s="1"/>
  <c r="H4549" i="11" s="1"/>
  <c r="I4549" i="11" s="1"/>
  <c r="B143" i="5"/>
  <c r="B4549" i="11" s="1"/>
  <c r="L142" i="5"/>
  <c r="N142" i="5" s="1"/>
  <c r="P142" i="5" s="1"/>
  <c r="H4548" i="11" s="1"/>
  <c r="I4548" i="11" s="1"/>
  <c r="B142" i="5"/>
  <c r="B4548" i="11" s="1"/>
  <c r="L141" i="5"/>
  <c r="N141" i="5" s="1"/>
  <c r="P141" i="5" s="1"/>
  <c r="H4547" i="11" s="1"/>
  <c r="I4547" i="11" s="1"/>
  <c r="B141" i="5"/>
  <c r="B4547" i="11" s="1"/>
  <c r="K43" i="5"/>
  <c r="L43" i="5" s="1"/>
  <c r="N43" i="5" s="1"/>
  <c r="P43" i="5" s="1"/>
  <c r="H4449" i="11" s="1"/>
  <c r="I4449" i="11" s="1"/>
  <c r="B43" i="5"/>
  <c r="B4449" i="11" s="1"/>
  <c r="K42" i="5"/>
  <c r="L42" i="5" s="1"/>
  <c r="N42" i="5" s="1"/>
  <c r="P42" i="5" s="1"/>
  <c r="H4448" i="11" s="1"/>
  <c r="I4448" i="11" s="1"/>
  <c r="B42" i="5"/>
  <c r="B4448" i="11" s="1"/>
  <c r="B128" i="29"/>
  <c r="B127" i="29"/>
  <c r="B126" i="29"/>
  <c r="N71" i="7"/>
  <c r="M71" i="7"/>
  <c r="B125" i="29"/>
  <c r="B124" i="29"/>
  <c r="K870" i="6"/>
  <c r="B870" i="6"/>
  <c r="B7341" i="11" s="1"/>
  <c r="N70" i="7"/>
  <c r="M70" i="7"/>
  <c r="B117" i="29"/>
  <c r="N69" i="7"/>
  <c r="M69" i="7"/>
  <c r="K859" i="6"/>
  <c r="B859" i="6"/>
  <c r="B7330" i="11" s="1"/>
  <c r="H1501" i="4"/>
  <c r="J1501" i="4" s="1"/>
  <c r="G1501" i="11" s="1"/>
  <c r="I1501" i="11" s="1"/>
  <c r="B1501" i="4"/>
  <c r="B1501" i="11" s="1"/>
  <c r="B60" i="15"/>
  <c r="B8884" i="11" s="1"/>
  <c r="B59" i="15"/>
  <c r="B8883" i="11" s="1"/>
  <c r="B58" i="15"/>
  <c r="B8882" i="11" s="1"/>
  <c r="B57" i="15"/>
  <c r="B8881" i="11" s="1"/>
  <c r="B56" i="15"/>
  <c r="B8880" i="11" s="1"/>
  <c r="B55" i="15"/>
  <c r="B8879" i="11" s="1"/>
  <c r="G60" i="15"/>
  <c r="G55" i="15"/>
  <c r="B123" i="29"/>
  <c r="B122" i="29"/>
  <c r="B121" i="29"/>
  <c r="B120" i="29"/>
  <c r="B119" i="29"/>
  <c r="B118" i="29"/>
  <c r="B116" i="29"/>
  <c r="B115" i="29"/>
  <c r="B114" i="29"/>
  <c r="B113" i="29"/>
  <c r="B112" i="29"/>
  <c r="B111" i="29"/>
  <c r="K858" i="6"/>
  <c r="B858" i="6"/>
  <c r="B7329" i="11" s="1"/>
  <c r="K41" i="5"/>
  <c r="L41" i="5" s="1"/>
  <c r="N41" i="5" s="1"/>
  <c r="P41" i="5" s="1"/>
  <c r="H4447" i="11" s="1"/>
  <c r="I4447" i="11" s="1"/>
  <c r="B41" i="5"/>
  <c r="B4447" i="11" s="1"/>
  <c r="K40" i="5"/>
  <c r="L40" i="5" s="1"/>
  <c r="N40" i="5" s="1"/>
  <c r="P40" i="5" s="1"/>
  <c r="H4446" i="11" s="1"/>
  <c r="I4446" i="11" s="1"/>
  <c r="B40" i="5"/>
  <c r="B4446" i="11" s="1"/>
  <c r="K875" i="6"/>
  <c r="B875" i="6"/>
  <c r="B7346" i="11" s="1"/>
  <c r="K874" i="6"/>
  <c r="B874" i="6"/>
  <c r="B7345" i="11" s="1"/>
  <c r="K873" i="6"/>
  <c r="B873" i="6"/>
  <c r="B7344" i="11" s="1"/>
  <c r="K872" i="6"/>
  <c r="B872" i="6"/>
  <c r="B7343" i="11" s="1"/>
  <c r="K871" i="6"/>
  <c r="B871" i="6"/>
  <c r="B7342" i="11" s="1"/>
  <c r="K869" i="6"/>
  <c r="B869" i="6"/>
  <c r="B7340" i="11" s="1"/>
  <c r="K868" i="6"/>
  <c r="B868" i="6"/>
  <c r="B7339" i="11" s="1"/>
  <c r="K867" i="6"/>
  <c r="B867" i="6"/>
  <c r="B7338" i="11" s="1"/>
  <c r="K866" i="6"/>
  <c r="B866" i="6"/>
  <c r="B7337" i="11" s="1"/>
  <c r="K865" i="6"/>
  <c r="B865" i="6"/>
  <c r="B7336" i="11" s="1"/>
  <c r="K864" i="6"/>
  <c r="B864" i="6"/>
  <c r="B7335" i="11" s="1"/>
  <c r="K863" i="6"/>
  <c r="B863" i="6"/>
  <c r="B7334" i="11" s="1"/>
  <c r="K862" i="6"/>
  <c r="B862" i="6"/>
  <c r="B7333" i="11" s="1"/>
  <c r="K861" i="6"/>
  <c r="B861" i="6"/>
  <c r="B7332" i="11" s="1"/>
  <c r="K860" i="6"/>
  <c r="B860" i="6"/>
  <c r="B7331" i="11" s="1"/>
  <c r="K857" i="6"/>
  <c r="B857" i="6"/>
  <c r="B7328" i="11" s="1"/>
  <c r="K856" i="6"/>
  <c r="B856" i="6"/>
  <c r="B7327" i="11" s="1"/>
  <c r="K855" i="6"/>
  <c r="B855" i="6"/>
  <c r="B7326" i="11" s="1"/>
  <c r="K854" i="6"/>
  <c r="B854" i="6"/>
  <c r="B7325" i="11" s="1"/>
  <c r="K853" i="6"/>
  <c r="B853" i="6"/>
  <c r="B7324" i="11" s="1"/>
  <c r="K852" i="6"/>
  <c r="B852" i="6"/>
  <c r="B7323" i="11" s="1"/>
  <c r="K851" i="6"/>
  <c r="B851" i="6"/>
  <c r="B7322" i="11" s="1"/>
  <c r="K850" i="6"/>
  <c r="B850" i="6"/>
  <c r="B7321" i="11" s="1"/>
  <c r="K849" i="6"/>
  <c r="B849" i="6"/>
  <c r="B7320" i="11" s="1"/>
  <c r="K848" i="6"/>
  <c r="B848" i="6"/>
  <c r="B7319" i="11" s="1"/>
  <c r="K847" i="6"/>
  <c r="B847" i="6"/>
  <c r="B7318" i="11" s="1"/>
  <c r="K846" i="6"/>
  <c r="B846" i="6"/>
  <c r="B7317" i="11" s="1"/>
  <c r="K845" i="6"/>
  <c r="B845" i="6"/>
  <c r="B7316" i="11" s="1"/>
  <c r="K844" i="6"/>
  <c r="B844" i="6"/>
  <c r="B7315" i="11" s="1"/>
  <c r="K843" i="6"/>
  <c r="B843" i="6"/>
  <c r="B7314" i="11" s="1"/>
  <c r="K842" i="6"/>
  <c r="B842" i="6"/>
  <c r="B7313" i="11" s="1"/>
  <c r="K841" i="6"/>
  <c r="B841" i="6"/>
  <c r="B7312" i="11" s="1"/>
  <c r="K840" i="6"/>
  <c r="B840" i="6"/>
  <c r="B7311" i="11" s="1"/>
  <c r="K839" i="6"/>
  <c r="B839" i="6"/>
  <c r="B7310" i="11" s="1"/>
  <c r="K909" i="6"/>
  <c r="B909" i="6"/>
  <c r="B7380" i="11" s="1"/>
  <c r="K908" i="6"/>
  <c r="B908" i="6"/>
  <c r="B7379" i="11" s="1"/>
  <c r="K907" i="6"/>
  <c r="B907" i="6"/>
  <c r="B7378" i="11" s="1"/>
  <c r="K906" i="6"/>
  <c r="B906" i="6"/>
  <c r="B7377" i="11" s="1"/>
  <c r="K905" i="6"/>
  <c r="B905" i="6"/>
  <c r="B7376" i="11" s="1"/>
  <c r="K904" i="6"/>
  <c r="B904" i="6"/>
  <c r="B7375" i="11" s="1"/>
  <c r="K903" i="6"/>
  <c r="B903" i="6"/>
  <c r="B7374" i="11" s="1"/>
  <c r="K902" i="6"/>
  <c r="B902" i="6"/>
  <c r="B7373" i="11" s="1"/>
  <c r="K901" i="6"/>
  <c r="B901" i="6"/>
  <c r="B7372" i="11" s="1"/>
  <c r="K900" i="6"/>
  <c r="B900" i="6"/>
  <c r="B7371" i="11" s="1"/>
  <c r="K899" i="6"/>
  <c r="B899" i="6"/>
  <c r="B7370" i="11" s="1"/>
  <c r="K898" i="6"/>
  <c r="B898" i="6"/>
  <c r="B7369" i="11" s="1"/>
  <c r="K897" i="6"/>
  <c r="B897" i="6"/>
  <c r="B7368" i="11" s="1"/>
  <c r="K896" i="6"/>
  <c r="B896" i="6"/>
  <c r="B7367" i="11" s="1"/>
  <c r="K895" i="6"/>
  <c r="B895" i="6"/>
  <c r="B7366" i="11" s="1"/>
  <c r="K894" i="6"/>
  <c r="B894" i="6"/>
  <c r="B7365" i="11" s="1"/>
  <c r="K893" i="6"/>
  <c r="B893" i="6"/>
  <c r="B7364" i="11" s="1"/>
  <c r="K892" i="6"/>
  <c r="B892" i="6"/>
  <c r="B7363" i="11" s="1"/>
  <c r="K891" i="6"/>
  <c r="B891" i="6"/>
  <c r="B7362" i="11" s="1"/>
  <c r="K890" i="6"/>
  <c r="B890" i="6"/>
  <c r="B7361" i="11" s="1"/>
  <c r="K889" i="6"/>
  <c r="B889" i="6"/>
  <c r="B7360" i="11" s="1"/>
  <c r="K888" i="6"/>
  <c r="B888" i="6"/>
  <c r="B7359" i="11" s="1"/>
  <c r="K887" i="6"/>
  <c r="B887" i="6"/>
  <c r="B7358" i="11" s="1"/>
  <c r="K886" i="6"/>
  <c r="B886" i="6"/>
  <c r="B7357" i="11" s="1"/>
  <c r="K885" i="6"/>
  <c r="B885" i="6"/>
  <c r="B7356" i="11" s="1"/>
  <c r="K884" i="6"/>
  <c r="B884" i="6"/>
  <c r="B7355" i="11" s="1"/>
  <c r="K883" i="6"/>
  <c r="B883" i="6"/>
  <c r="B7354" i="11" s="1"/>
  <c r="K882" i="6"/>
  <c r="B882" i="6"/>
  <c r="B7353" i="11" s="1"/>
  <c r="K881" i="6"/>
  <c r="B881" i="6"/>
  <c r="B7352" i="11" s="1"/>
  <c r="K880" i="6"/>
  <c r="B880" i="6"/>
  <c r="B7351" i="11" s="1"/>
  <c r="K879" i="6"/>
  <c r="B879" i="6"/>
  <c r="B7350" i="11" s="1"/>
  <c r="K878" i="6"/>
  <c r="B878" i="6"/>
  <c r="B7349" i="11" s="1"/>
  <c r="K877" i="6"/>
  <c r="B877" i="6"/>
  <c r="B7348" i="11" s="1"/>
  <c r="K876" i="6"/>
  <c r="B876" i="6"/>
  <c r="B7347" i="11" s="1"/>
  <c r="K943" i="6"/>
  <c r="B943" i="6"/>
  <c r="B7414" i="11" s="1"/>
  <c r="K942" i="6"/>
  <c r="B942" i="6"/>
  <c r="B7413" i="11" s="1"/>
  <c r="K941" i="6"/>
  <c r="B941" i="6"/>
  <c r="B7412" i="11" s="1"/>
  <c r="K940" i="6"/>
  <c r="B940" i="6"/>
  <c r="B7411" i="11" s="1"/>
  <c r="K939" i="6"/>
  <c r="B939" i="6"/>
  <c r="B7410" i="11" s="1"/>
  <c r="K938" i="6"/>
  <c r="B938" i="6"/>
  <c r="B7409" i="11" s="1"/>
  <c r="K937" i="6"/>
  <c r="B937" i="6"/>
  <c r="B7408" i="11" s="1"/>
  <c r="K936" i="6"/>
  <c r="B936" i="6"/>
  <c r="B7407" i="11" s="1"/>
  <c r="K935" i="6"/>
  <c r="B935" i="6"/>
  <c r="B7406" i="11" s="1"/>
  <c r="K934" i="6"/>
  <c r="B934" i="6"/>
  <c r="B7405" i="11" s="1"/>
  <c r="K933" i="6"/>
  <c r="B933" i="6"/>
  <c r="B7404" i="11" s="1"/>
  <c r="K932" i="6"/>
  <c r="B932" i="6"/>
  <c r="B7403" i="11" s="1"/>
  <c r="K931" i="6"/>
  <c r="B931" i="6"/>
  <c r="B7402" i="11" s="1"/>
  <c r="K930" i="6"/>
  <c r="B930" i="6"/>
  <c r="B7401" i="11" s="1"/>
  <c r="K929" i="6"/>
  <c r="B929" i="6"/>
  <c r="B7400" i="11" s="1"/>
  <c r="K928" i="6"/>
  <c r="B928" i="6"/>
  <c r="B7399" i="11" s="1"/>
  <c r="K927" i="6"/>
  <c r="B927" i="6"/>
  <c r="B7398" i="11" s="1"/>
  <c r="K926" i="6"/>
  <c r="B926" i="6"/>
  <c r="B7397" i="11" s="1"/>
  <c r="K925" i="6"/>
  <c r="B925" i="6"/>
  <c r="B7396" i="11" s="1"/>
  <c r="K924" i="6"/>
  <c r="B924" i="6"/>
  <c r="B7395" i="11" s="1"/>
  <c r="K923" i="6"/>
  <c r="B923" i="6"/>
  <c r="B7394" i="11" s="1"/>
  <c r="K922" i="6"/>
  <c r="B922" i="6"/>
  <c r="B7393" i="11" s="1"/>
  <c r="K921" i="6"/>
  <c r="B921" i="6"/>
  <c r="B7392" i="11" s="1"/>
  <c r="K920" i="6"/>
  <c r="B920" i="6"/>
  <c r="B7391" i="11" s="1"/>
  <c r="K919" i="6"/>
  <c r="B919" i="6"/>
  <c r="B7390" i="11" s="1"/>
  <c r="K918" i="6"/>
  <c r="B918" i="6"/>
  <c r="B7389" i="11" s="1"/>
  <c r="K917" i="6"/>
  <c r="B917" i="6"/>
  <c r="B7388" i="11" s="1"/>
  <c r="K916" i="6"/>
  <c r="B916" i="6"/>
  <c r="B7387" i="11" s="1"/>
  <c r="K915" i="6"/>
  <c r="B915" i="6"/>
  <c r="B7386" i="11" s="1"/>
  <c r="K914" i="6"/>
  <c r="B914" i="6"/>
  <c r="B7385" i="11" s="1"/>
  <c r="K913" i="6"/>
  <c r="B913" i="6"/>
  <c r="B7384" i="11" s="1"/>
  <c r="K912" i="6"/>
  <c r="B912" i="6"/>
  <c r="B7383" i="11" s="1"/>
  <c r="K911" i="6"/>
  <c r="B911" i="6"/>
  <c r="B7382" i="11" s="1"/>
  <c r="K910" i="6"/>
  <c r="B910" i="6"/>
  <c r="B7381" i="11" s="1"/>
  <c r="N68" i="7"/>
  <c r="M68" i="7"/>
  <c r="B110" i="29"/>
  <c r="B109" i="29"/>
  <c r="B108" i="29"/>
  <c r="B107" i="29"/>
  <c r="B106" i="29"/>
  <c r="B105" i="29"/>
  <c r="B104" i="29"/>
  <c r="K814" i="6"/>
  <c r="B814" i="6"/>
  <c r="B7285" i="11" s="1"/>
  <c r="N67" i="7"/>
  <c r="M67" i="7"/>
  <c r="N66" i="7"/>
  <c r="M66" i="7"/>
  <c r="N65" i="7"/>
  <c r="M65" i="7"/>
  <c r="N64" i="7"/>
  <c r="M64" i="7"/>
  <c r="L422" i="5"/>
  <c r="N422" i="5" s="1"/>
  <c r="P422" i="5" s="1"/>
  <c r="H4828" i="11" s="1"/>
  <c r="I4828" i="11" s="1"/>
  <c r="B422" i="5"/>
  <c r="B4828" i="11" s="1"/>
  <c r="L421" i="5"/>
  <c r="N421" i="5" s="1"/>
  <c r="P421" i="5" s="1"/>
  <c r="H4827" i="11" s="1"/>
  <c r="I4827" i="11" s="1"/>
  <c r="B421" i="5"/>
  <c r="B4827" i="11" s="1"/>
  <c r="L420" i="5"/>
  <c r="N420" i="5" s="1"/>
  <c r="P420" i="5" s="1"/>
  <c r="H4826" i="11" s="1"/>
  <c r="I4826" i="11" s="1"/>
  <c r="B420" i="5"/>
  <c r="B4826" i="11" s="1"/>
  <c r="L419" i="5"/>
  <c r="N419" i="5" s="1"/>
  <c r="P419" i="5" s="1"/>
  <c r="H4825" i="11" s="1"/>
  <c r="I4825" i="11" s="1"/>
  <c r="B419" i="5"/>
  <c r="B4825" i="11" s="1"/>
  <c r="L418" i="5"/>
  <c r="N418" i="5" s="1"/>
  <c r="P418" i="5" s="1"/>
  <c r="H4824" i="11" s="1"/>
  <c r="I4824" i="11" s="1"/>
  <c r="B418" i="5"/>
  <c r="B4824" i="11" s="1"/>
  <c r="L417" i="5"/>
  <c r="N417" i="5" s="1"/>
  <c r="P417" i="5" s="1"/>
  <c r="H4823" i="11" s="1"/>
  <c r="I4823" i="11" s="1"/>
  <c r="B417" i="5"/>
  <c r="B4823" i="11" s="1"/>
  <c r="L416" i="5"/>
  <c r="N416" i="5" s="1"/>
  <c r="P416" i="5" s="1"/>
  <c r="H4822" i="11" s="1"/>
  <c r="I4822" i="11" s="1"/>
  <c r="B416" i="5"/>
  <c r="B4822" i="11" s="1"/>
  <c r="L415" i="5"/>
  <c r="N415" i="5" s="1"/>
  <c r="P415" i="5" s="1"/>
  <c r="H4821" i="11" s="1"/>
  <c r="I4821" i="11" s="1"/>
  <c r="B415" i="5"/>
  <c r="B4821" i="11" s="1"/>
  <c r="L414" i="5"/>
  <c r="N414" i="5" s="1"/>
  <c r="P414" i="5" s="1"/>
  <c r="H4820" i="11" s="1"/>
  <c r="I4820" i="11" s="1"/>
  <c r="B414" i="5"/>
  <c r="B4820" i="11" s="1"/>
  <c r="L413" i="5"/>
  <c r="N413" i="5" s="1"/>
  <c r="P413" i="5" s="1"/>
  <c r="H4819" i="11" s="1"/>
  <c r="I4819" i="11" s="1"/>
  <c r="B413" i="5"/>
  <c r="B4819" i="11" s="1"/>
  <c r="L412" i="5"/>
  <c r="N412" i="5" s="1"/>
  <c r="P412" i="5" s="1"/>
  <c r="H4818" i="11" s="1"/>
  <c r="I4818" i="11" s="1"/>
  <c r="B412" i="5"/>
  <c r="B4818" i="11" s="1"/>
  <c r="L411" i="5"/>
  <c r="N411" i="5" s="1"/>
  <c r="P411" i="5" s="1"/>
  <c r="H4817" i="11" s="1"/>
  <c r="I4817" i="11" s="1"/>
  <c r="B411" i="5"/>
  <c r="B4817" i="11" s="1"/>
  <c r="L410" i="5"/>
  <c r="N410" i="5" s="1"/>
  <c r="P410" i="5" s="1"/>
  <c r="H4816" i="11" s="1"/>
  <c r="I4816" i="11" s="1"/>
  <c r="B410" i="5"/>
  <c r="B4816" i="11" s="1"/>
  <c r="L409" i="5"/>
  <c r="N409" i="5" s="1"/>
  <c r="P409" i="5" s="1"/>
  <c r="H4815" i="11" s="1"/>
  <c r="I4815" i="11" s="1"/>
  <c r="B409" i="5"/>
  <c r="B4815" i="11" s="1"/>
  <c r="L408" i="5"/>
  <c r="N408" i="5" s="1"/>
  <c r="P408" i="5" s="1"/>
  <c r="H4814" i="11" s="1"/>
  <c r="I4814" i="11" s="1"/>
  <c r="B408" i="5"/>
  <c r="B4814" i="11" s="1"/>
  <c r="L407" i="5"/>
  <c r="N407" i="5" s="1"/>
  <c r="P407" i="5" s="1"/>
  <c r="H4813" i="11" s="1"/>
  <c r="I4813" i="11" s="1"/>
  <c r="B407" i="5"/>
  <c r="B4813" i="11" s="1"/>
  <c r="L406" i="5"/>
  <c r="N406" i="5" s="1"/>
  <c r="P406" i="5" s="1"/>
  <c r="H4812" i="11" s="1"/>
  <c r="I4812" i="11" s="1"/>
  <c r="B406" i="5"/>
  <c r="B4812" i="11" s="1"/>
  <c r="L405" i="5"/>
  <c r="N405" i="5" s="1"/>
  <c r="P405" i="5" s="1"/>
  <c r="H4811" i="11" s="1"/>
  <c r="I4811" i="11" s="1"/>
  <c r="B405" i="5"/>
  <c r="B4811" i="11" s="1"/>
  <c r="L404" i="5"/>
  <c r="N404" i="5" s="1"/>
  <c r="P404" i="5" s="1"/>
  <c r="H4810" i="11" s="1"/>
  <c r="I4810" i="11" s="1"/>
  <c r="B404" i="5"/>
  <c r="B4810" i="11" s="1"/>
  <c r="L403" i="5"/>
  <c r="N403" i="5" s="1"/>
  <c r="P403" i="5" s="1"/>
  <c r="H4809" i="11" s="1"/>
  <c r="I4809" i="11" s="1"/>
  <c r="B403" i="5"/>
  <c r="B4809" i="11" s="1"/>
  <c r="L402" i="5"/>
  <c r="N402" i="5" s="1"/>
  <c r="P402" i="5" s="1"/>
  <c r="H4808" i="11" s="1"/>
  <c r="I4808" i="11" s="1"/>
  <c r="B402" i="5"/>
  <c r="B4808" i="11" s="1"/>
  <c r="L401" i="5"/>
  <c r="N401" i="5" s="1"/>
  <c r="P401" i="5" s="1"/>
  <c r="H4807" i="11" s="1"/>
  <c r="I4807" i="11" s="1"/>
  <c r="B401" i="5"/>
  <c r="B4807" i="11" s="1"/>
  <c r="L400" i="5"/>
  <c r="N400" i="5" s="1"/>
  <c r="P400" i="5" s="1"/>
  <c r="H4806" i="11" s="1"/>
  <c r="I4806" i="11" s="1"/>
  <c r="B400" i="5"/>
  <c r="B4806" i="11" s="1"/>
  <c r="L399" i="5"/>
  <c r="N399" i="5" s="1"/>
  <c r="P399" i="5" s="1"/>
  <c r="H4805" i="11" s="1"/>
  <c r="I4805" i="11" s="1"/>
  <c r="B399" i="5"/>
  <c r="B4805" i="11" s="1"/>
  <c r="L398" i="5"/>
  <c r="N398" i="5" s="1"/>
  <c r="P398" i="5" s="1"/>
  <c r="H4804" i="11" s="1"/>
  <c r="I4804" i="11" s="1"/>
  <c r="B398" i="5"/>
  <c r="B4804" i="11" s="1"/>
  <c r="L397" i="5"/>
  <c r="N397" i="5" s="1"/>
  <c r="P397" i="5" s="1"/>
  <c r="H4803" i="11" s="1"/>
  <c r="I4803" i="11" s="1"/>
  <c r="B397" i="5"/>
  <c r="B4803" i="11" s="1"/>
  <c r="L396" i="5"/>
  <c r="N396" i="5" s="1"/>
  <c r="P396" i="5" s="1"/>
  <c r="H4802" i="11" s="1"/>
  <c r="I4802" i="11" s="1"/>
  <c r="B396" i="5"/>
  <c r="B4802" i="11" s="1"/>
  <c r="L395" i="5"/>
  <c r="N395" i="5" s="1"/>
  <c r="P395" i="5" s="1"/>
  <c r="H4801" i="11" s="1"/>
  <c r="I4801" i="11" s="1"/>
  <c r="B395" i="5"/>
  <c r="B4801" i="11" s="1"/>
  <c r="L394" i="5"/>
  <c r="N394" i="5" s="1"/>
  <c r="P394" i="5" s="1"/>
  <c r="H4800" i="11" s="1"/>
  <c r="I4800" i="11" s="1"/>
  <c r="B394" i="5"/>
  <c r="B4800" i="11" s="1"/>
  <c r="L393" i="5"/>
  <c r="N393" i="5" s="1"/>
  <c r="P393" i="5" s="1"/>
  <c r="H4799" i="11" s="1"/>
  <c r="I4799" i="11" s="1"/>
  <c r="B393" i="5"/>
  <c r="B4799" i="11" s="1"/>
  <c r="L392" i="5"/>
  <c r="N392" i="5" s="1"/>
  <c r="P392" i="5" s="1"/>
  <c r="H4798" i="11" s="1"/>
  <c r="I4798" i="11" s="1"/>
  <c r="B392" i="5"/>
  <c r="B4798" i="11" s="1"/>
  <c r="L391" i="5"/>
  <c r="N391" i="5" s="1"/>
  <c r="P391" i="5" s="1"/>
  <c r="H4797" i="11" s="1"/>
  <c r="I4797" i="11" s="1"/>
  <c r="B391" i="5"/>
  <c r="B4797" i="11" s="1"/>
  <c r="L390" i="5"/>
  <c r="N390" i="5" s="1"/>
  <c r="P390" i="5" s="1"/>
  <c r="H4796" i="11" s="1"/>
  <c r="I4796" i="11" s="1"/>
  <c r="B390" i="5"/>
  <c r="B4796" i="11" s="1"/>
  <c r="L389" i="5"/>
  <c r="N389" i="5" s="1"/>
  <c r="P389" i="5" s="1"/>
  <c r="H4795" i="11" s="1"/>
  <c r="I4795" i="11" s="1"/>
  <c r="B389" i="5"/>
  <c r="B4795" i="11" s="1"/>
  <c r="L388" i="5"/>
  <c r="N388" i="5" s="1"/>
  <c r="P388" i="5" s="1"/>
  <c r="H4794" i="11" s="1"/>
  <c r="I4794" i="11" s="1"/>
  <c r="B388" i="5"/>
  <c r="B4794" i="11" s="1"/>
  <c r="L387" i="5"/>
  <c r="N387" i="5" s="1"/>
  <c r="P387" i="5" s="1"/>
  <c r="H4793" i="11" s="1"/>
  <c r="I4793" i="11" s="1"/>
  <c r="B387" i="5"/>
  <c r="B4793" i="11" s="1"/>
  <c r="L386" i="5"/>
  <c r="N386" i="5" s="1"/>
  <c r="P386" i="5" s="1"/>
  <c r="H4792" i="11" s="1"/>
  <c r="I4792" i="11" s="1"/>
  <c r="B386" i="5"/>
  <c r="B4792" i="11" s="1"/>
  <c r="L385" i="5"/>
  <c r="N385" i="5" s="1"/>
  <c r="P385" i="5" s="1"/>
  <c r="H4791" i="11" s="1"/>
  <c r="I4791" i="11" s="1"/>
  <c r="B385" i="5"/>
  <c r="B4791" i="11" s="1"/>
  <c r="L384" i="5"/>
  <c r="N384" i="5" s="1"/>
  <c r="P384" i="5" s="1"/>
  <c r="H4790" i="11" s="1"/>
  <c r="I4790" i="11" s="1"/>
  <c r="B384" i="5"/>
  <c r="B4790" i="11" s="1"/>
  <c r="L383" i="5"/>
  <c r="N383" i="5" s="1"/>
  <c r="P383" i="5" s="1"/>
  <c r="H4789" i="11" s="1"/>
  <c r="I4789" i="11" s="1"/>
  <c r="B383" i="5"/>
  <c r="B4789" i="11" s="1"/>
  <c r="L382" i="5"/>
  <c r="N382" i="5" s="1"/>
  <c r="P382" i="5" s="1"/>
  <c r="H4788" i="11" s="1"/>
  <c r="I4788" i="11" s="1"/>
  <c r="B382" i="5"/>
  <c r="B4788" i="11" s="1"/>
  <c r="L381" i="5"/>
  <c r="N381" i="5" s="1"/>
  <c r="P381" i="5" s="1"/>
  <c r="H4787" i="11" s="1"/>
  <c r="I4787" i="11" s="1"/>
  <c r="B381" i="5"/>
  <c r="B4787" i="11" s="1"/>
  <c r="L380" i="5"/>
  <c r="N380" i="5" s="1"/>
  <c r="P380" i="5" s="1"/>
  <c r="H4786" i="11" s="1"/>
  <c r="I4786" i="11" s="1"/>
  <c r="B380" i="5"/>
  <c r="B4786" i="11" s="1"/>
  <c r="L379" i="5"/>
  <c r="N379" i="5" s="1"/>
  <c r="P379" i="5" s="1"/>
  <c r="H4785" i="11" s="1"/>
  <c r="I4785" i="11" s="1"/>
  <c r="B379" i="5"/>
  <c r="B4785" i="11" s="1"/>
  <c r="L378" i="5"/>
  <c r="N378" i="5" s="1"/>
  <c r="P378" i="5" s="1"/>
  <c r="H4784" i="11" s="1"/>
  <c r="I4784" i="11" s="1"/>
  <c r="B378" i="5"/>
  <c r="B4784" i="11" s="1"/>
  <c r="L377" i="5"/>
  <c r="N377" i="5" s="1"/>
  <c r="P377" i="5" s="1"/>
  <c r="H4783" i="11" s="1"/>
  <c r="I4783" i="11" s="1"/>
  <c r="B377" i="5"/>
  <c r="B4783" i="11" s="1"/>
  <c r="L376" i="5"/>
  <c r="N376" i="5" s="1"/>
  <c r="P376" i="5" s="1"/>
  <c r="H4782" i="11" s="1"/>
  <c r="I4782" i="11" s="1"/>
  <c r="B376" i="5"/>
  <c r="B4782" i="11" s="1"/>
  <c r="L375" i="5"/>
  <c r="N375" i="5" s="1"/>
  <c r="P375" i="5" s="1"/>
  <c r="H4781" i="11" s="1"/>
  <c r="I4781" i="11" s="1"/>
  <c r="B375" i="5"/>
  <c r="B4781" i="11" s="1"/>
  <c r="L374" i="5"/>
  <c r="N374" i="5" s="1"/>
  <c r="P374" i="5" s="1"/>
  <c r="H4780" i="11" s="1"/>
  <c r="I4780" i="11" s="1"/>
  <c r="B374" i="5"/>
  <c r="B4780" i="11" s="1"/>
  <c r="L373" i="5"/>
  <c r="N373" i="5" s="1"/>
  <c r="P373" i="5" s="1"/>
  <c r="H4779" i="11" s="1"/>
  <c r="I4779" i="11" s="1"/>
  <c r="B373" i="5"/>
  <c r="B4779" i="11" s="1"/>
  <c r="L372" i="5"/>
  <c r="N372" i="5" s="1"/>
  <c r="P372" i="5" s="1"/>
  <c r="H4778" i="11" s="1"/>
  <c r="I4778" i="11" s="1"/>
  <c r="B372" i="5"/>
  <c r="B4778" i="11" s="1"/>
  <c r="L371" i="5"/>
  <c r="N371" i="5" s="1"/>
  <c r="P371" i="5" s="1"/>
  <c r="H4777" i="11" s="1"/>
  <c r="I4777" i="11" s="1"/>
  <c r="B371" i="5"/>
  <c r="B4777" i="11" s="1"/>
  <c r="L370" i="5"/>
  <c r="N370" i="5" s="1"/>
  <c r="P370" i="5" s="1"/>
  <c r="H4776" i="11" s="1"/>
  <c r="I4776" i="11" s="1"/>
  <c r="B370" i="5"/>
  <c r="B4776" i="11" s="1"/>
  <c r="L369" i="5"/>
  <c r="N369" i="5" s="1"/>
  <c r="P369" i="5" s="1"/>
  <c r="H4775" i="11" s="1"/>
  <c r="I4775" i="11" s="1"/>
  <c r="B369" i="5"/>
  <c r="B4775" i="11" s="1"/>
  <c r="L368" i="5"/>
  <c r="N368" i="5" s="1"/>
  <c r="P368" i="5" s="1"/>
  <c r="H4774" i="11" s="1"/>
  <c r="I4774" i="11" s="1"/>
  <c r="B368" i="5"/>
  <c r="B4774" i="11" s="1"/>
  <c r="L367" i="5"/>
  <c r="N367" i="5" s="1"/>
  <c r="P367" i="5" s="1"/>
  <c r="H4773" i="11" s="1"/>
  <c r="I4773" i="11" s="1"/>
  <c r="B367" i="5"/>
  <c r="B4773" i="11" s="1"/>
  <c r="L366" i="5"/>
  <c r="N366" i="5" s="1"/>
  <c r="P366" i="5" s="1"/>
  <c r="H4772" i="11" s="1"/>
  <c r="I4772" i="11" s="1"/>
  <c r="B366" i="5"/>
  <c r="B4772" i="11" s="1"/>
  <c r="L365" i="5"/>
  <c r="N365" i="5" s="1"/>
  <c r="P365" i="5" s="1"/>
  <c r="H4771" i="11" s="1"/>
  <c r="I4771" i="11" s="1"/>
  <c r="B365" i="5"/>
  <c r="B4771" i="11" s="1"/>
  <c r="L364" i="5"/>
  <c r="N364" i="5" s="1"/>
  <c r="P364" i="5" s="1"/>
  <c r="H4770" i="11" s="1"/>
  <c r="I4770" i="11" s="1"/>
  <c r="B364" i="5"/>
  <c r="B4770" i="11" s="1"/>
  <c r="L363" i="5"/>
  <c r="N363" i="5" s="1"/>
  <c r="P363" i="5" s="1"/>
  <c r="H4769" i="11" s="1"/>
  <c r="I4769" i="11" s="1"/>
  <c r="B363" i="5"/>
  <c r="B4769" i="11" s="1"/>
  <c r="L704" i="5"/>
  <c r="N704" i="5" s="1"/>
  <c r="P704" i="5" s="1"/>
  <c r="H5110" i="11" s="1"/>
  <c r="I5110" i="11" s="1"/>
  <c r="B704" i="5"/>
  <c r="L703" i="5"/>
  <c r="N703" i="5" s="1"/>
  <c r="P703" i="5" s="1"/>
  <c r="H5109" i="11" s="1"/>
  <c r="I5109" i="11" s="1"/>
  <c r="B703" i="5"/>
  <c r="L702" i="5"/>
  <c r="N702" i="5" s="1"/>
  <c r="P702" i="5" s="1"/>
  <c r="H5108" i="11" s="1"/>
  <c r="I5108" i="11" s="1"/>
  <c r="B702" i="5"/>
  <c r="L701" i="5"/>
  <c r="N701" i="5" s="1"/>
  <c r="P701" i="5" s="1"/>
  <c r="H5107" i="11" s="1"/>
  <c r="I5107" i="11" s="1"/>
  <c r="B701" i="5"/>
  <c r="L700" i="5"/>
  <c r="N700" i="5" s="1"/>
  <c r="P700" i="5" s="1"/>
  <c r="H5106" i="11" s="1"/>
  <c r="I5106" i="11" s="1"/>
  <c r="B700" i="5"/>
  <c r="L699" i="5"/>
  <c r="N699" i="5" s="1"/>
  <c r="P699" i="5" s="1"/>
  <c r="H5105" i="11" s="1"/>
  <c r="I5105" i="11" s="1"/>
  <c r="B699" i="5"/>
  <c r="L698" i="5"/>
  <c r="N698" i="5" s="1"/>
  <c r="P698" i="5" s="1"/>
  <c r="H5104" i="11" s="1"/>
  <c r="I5104" i="11" s="1"/>
  <c r="B698" i="5"/>
  <c r="L697" i="5"/>
  <c r="N697" i="5" s="1"/>
  <c r="P697" i="5" s="1"/>
  <c r="H5103" i="11" s="1"/>
  <c r="I5103" i="11" s="1"/>
  <c r="B697" i="5"/>
  <c r="L696" i="5"/>
  <c r="N696" i="5" s="1"/>
  <c r="P696" i="5" s="1"/>
  <c r="H5102" i="11" s="1"/>
  <c r="I5102" i="11" s="1"/>
  <c r="B696" i="5"/>
  <c r="L695" i="5"/>
  <c r="N695" i="5" s="1"/>
  <c r="P695" i="5" s="1"/>
  <c r="H5101" i="11" s="1"/>
  <c r="I5101" i="11" s="1"/>
  <c r="B695" i="5"/>
  <c r="L694" i="5"/>
  <c r="N694" i="5" s="1"/>
  <c r="P694" i="5" s="1"/>
  <c r="H5100" i="11" s="1"/>
  <c r="I5100" i="11" s="1"/>
  <c r="B694" i="5"/>
  <c r="L693" i="5"/>
  <c r="N693" i="5" s="1"/>
  <c r="P693" i="5" s="1"/>
  <c r="H5099" i="11" s="1"/>
  <c r="I5099" i="11" s="1"/>
  <c r="B693" i="5"/>
  <c r="L692" i="5"/>
  <c r="N692" i="5" s="1"/>
  <c r="P692" i="5" s="1"/>
  <c r="H5098" i="11" s="1"/>
  <c r="I5098" i="11" s="1"/>
  <c r="B692" i="5"/>
  <c r="L691" i="5"/>
  <c r="N691" i="5" s="1"/>
  <c r="P691" i="5" s="1"/>
  <c r="H5097" i="11" s="1"/>
  <c r="I5097" i="11" s="1"/>
  <c r="B691" i="5"/>
  <c r="L690" i="5"/>
  <c r="N690" i="5" s="1"/>
  <c r="P690" i="5" s="1"/>
  <c r="H5096" i="11" s="1"/>
  <c r="I5096" i="11" s="1"/>
  <c r="B690" i="5"/>
  <c r="L689" i="5"/>
  <c r="N689" i="5" s="1"/>
  <c r="P689" i="5" s="1"/>
  <c r="H5095" i="11" s="1"/>
  <c r="I5095" i="11" s="1"/>
  <c r="B689" i="5"/>
  <c r="L688" i="5"/>
  <c r="N688" i="5" s="1"/>
  <c r="P688" i="5" s="1"/>
  <c r="H5094" i="11" s="1"/>
  <c r="I5094" i="11" s="1"/>
  <c r="B688" i="5"/>
  <c r="L687" i="5"/>
  <c r="N687" i="5" s="1"/>
  <c r="P687" i="5" s="1"/>
  <c r="H5093" i="11" s="1"/>
  <c r="I5093" i="11" s="1"/>
  <c r="B687" i="5"/>
  <c r="L686" i="5"/>
  <c r="N686" i="5" s="1"/>
  <c r="P686" i="5" s="1"/>
  <c r="H5092" i="11" s="1"/>
  <c r="I5092" i="11" s="1"/>
  <c r="B686" i="5"/>
  <c r="L685" i="5"/>
  <c r="N685" i="5" s="1"/>
  <c r="P685" i="5" s="1"/>
  <c r="H5091" i="11" s="1"/>
  <c r="I5091" i="11" s="1"/>
  <c r="B685" i="5"/>
  <c r="L684" i="5"/>
  <c r="N684" i="5" s="1"/>
  <c r="P684" i="5" s="1"/>
  <c r="H5090" i="11" s="1"/>
  <c r="I5090" i="11" s="1"/>
  <c r="B684" i="5"/>
  <c r="L683" i="5"/>
  <c r="N683" i="5" s="1"/>
  <c r="P683" i="5" s="1"/>
  <c r="H5089" i="11" s="1"/>
  <c r="I5089" i="11" s="1"/>
  <c r="B683" i="5"/>
  <c r="L682" i="5"/>
  <c r="N682" i="5" s="1"/>
  <c r="P682" i="5" s="1"/>
  <c r="H5088" i="11" s="1"/>
  <c r="I5088" i="11" s="1"/>
  <c r="B682" i="5"/>
  <c r="L681" i="5"/>
  <c r="N681" i="5" s="1"/>
  <c r="P681" i="5" s="1"/>
  <c r="H5087" i="11" s="1"/>
  <c r="I5087" i="11" s="1"/>
  <c r="B681" i="5"/>
  <c r="L680" i="5"/>
  <c r="N680" i="5" s="1"/>
  <c r="P680" i="5" s="1"/>
  <c r="H5086" i="11" s="1"/>
  <c r="I5086" i="11" s="1"/>
  <c r="B680" i="5"/>
  <c r="L679" i="5"/>
  <c r="N679" i="5" s="1"/>
  <c r="P679" i="5" s="1"/>
  <c r="H5085" i="11" s="1"/>
  <c r="I5085" i="11" s="1"/>
  <c r="B679" i="5"/>
  <c r="L678" i="5"/>
  <c r="N678" i="5" s="1"/>
  <c r="P678" i="5" s="1"/>
  <c r="H5084" i="11" s="1"/>
  <c r="I5084" i="11" s="1"/>
  <c r="B678" i="5"/>
  <c r="L677" i="5"/>
  <c r="N677" i="5" s="1"/>
  <c r="P677" i="5" s="1"/>
  <c r="H5083" i="11" s="1"/>
  <c r="I5083" i="11" s="1"/>
  <c r="B677" i="5"/>
  <c r="L676" i="5"/>
  <c r="N676" i="5" s="1"/>
  <c r="P676" i="5" s="1"/>
  <c r="H5082" i="11" s="1"/>
  <c r="I5082" i="11" s="1"/>
  <c r="B676" i="5"/>
  <c r="L675" i="5"/>
  <c r="N675" i="5" s="1"/>
  <c r="P675" i="5" s="1"/>
  <c r="H5081" i="11" s="1"/>
  <c r="I5081" i="11" s="1"/>
  <c r="B675" i="5"/>
  <c r="L674" i="5"/>
  <c r="N674" i="5" s="1"/>
  <c r="P674" i="5" s="1"/>
  <c r="H5080" i="11" s="1"/>
  <c r="I5080" i="11" s="1"/>
  <c r="B674" i="5"/>
  <c r="L673" i="5"/>
  <c r="N673" i="5" s="1"/>
  <c r="P673" i="5" s="1"/>
  <c r="H5079" i="11" s="1"/>
  <c r="I5079" i="11" s="1"/>
  <c r="B673" i="5"/>
  <c r="L672" i="5"/>
  <c r="N672" i="5" s="1"/>
  <c r="P672" i="5" s="1"/>
  <c r="H5078" i="11" s="1"/>
  <c r="I5078" i="11" s="1"/>
  <c r="B672" i="5"/>
  <c r="L671" i="5"/>
  <c r="N671" i="5" s="1"/>
  <c r="P671" i="5" s="1"/>
  <c r="H5077" i="11" s="1"/>
  <c r="I5077" i="11" s="1"/>
  <c r="B671" i="5"/>
  <c r="L670" i="5"/>
  <c r="N670" i="5" s="1"/>
  <c r="P670" i="5" s="1"/>
  <c r="H5076" i="11" s="1"/>
  <c r="I5076" i="11" s="1"/>
  <c r="B670" i="5"/>
  <c r="L669" i="5"/>
  <c r="N669" i="5" s="1"/>
  <c r="P669" i="5" s="1"/>
  <c r="H5075" i="11" s="1"/>
  <c r="I5075" i="11" s="1"/>
  <c r="B669" i="5"/>
  <c r="L668" i="5"/>
  <c r="N668" i="5" s="1"/>
  <c r="P668" i="5" s="1"/>
  <c r="H5074" i="11" s="1"/>
  <c r="I5074" i="11" s="1"/>
  <c r="B668" i="5"/>
  <c r="L667" i="5"/>
  <c r="N667" i="5" s="1"/>
  <c r="P667" i="5" s="1"/>
  <c r="H5073" i="11" s="1"/>
  <c r="I5073" i="11" s="1"/>
  <c r="B667" i="5"/>
  <c r="L666" i="5"/>
  <c r="N666" i="5" s="1"/>
  <c r="P666" i="5" s="1"/>
  <c r="H5072" i="11" s="1"/>
  <c r="I5072" i="11" s="1"/>
  <c r="B666" i="5"/>
  <c r="L665" i="5"/>
  <c r="N665" i="5" s="1"/>
  <c r="P665" i="5" s="1"/>
  <c r="H5071" i="11" s="1"/>
  <c r="I5071" i="11" s="1"/>
  <c r="B665" i="5"/>
  <c r="L664" i="5"/>
  <c r="N664" i="5" s="1"/>
  <c r="P664" i="5" s="1"/>
  <c r="H5070" i="11" s="1"/>
  <c r="I5070" i="11" s="1"/>
  <c r="B664" i="5"/>
  <c r="L663" i="5"/>
  <c r="N663" i="5" s="1"/>
  <c r="P663" i="5" s="1"/>
  <c r="H5069" i="11" s="1"/>
  <c r="I5069" i="11" s="1"/>
  <c r="B663" i="5"/>
  <c r="L662" i="5"/>
  <c r="N662" i="5" s="1"/>
  <c r="P662" i="5" s="1"/>
  <c r="H5068" i="11" s="1"/>
  <c r="I5068" i="11" s="1"/>
  <c r="B662" i="5"/>
  <c r="L661" i="5"/>
  <c r="N661" i="5" s="1"/>
  <c r="P661" i="5" s="1"/>
  <c r="H5067" i="11" s="1"/>
  <c r="I5067" i="11" s="1"/>
  <c r="B661" i="5"/>
  <c r="L660" i="5"/>
  <c r="N660" i="5" s="1"/>
  <c r="P660" i="5" s="1"/>
  <c r="H5066" i="11" s="1"/>
  <c r="I5066" i="11" s="1"/>
  <c r="B660" i="5"/>
  <c r="L659" i="5"/>
  <c r="N659" i="5" s="1"/>
  <c r="P659" i="5" s="1"/>
  <c r="H5065" i="11" s="1"/>
  <c r="I5065" i="11" s="1"/>
  <c r="B659" i="5"/>
  <c r="L658" i="5"/>
  <c r="N658" i="5" s="1"/>
  <c r="P658" i="5" s="1"/>
  <c r="H5064" i="11" s="1"/>
  <c r="I5064" i="11" s="1"/>
  <c r="B658" i="5"/>
  <c r="L657" i="5"/>
  <c r="N657" i="5" s="1"/>
  <c r="P657" i="5" s="1"/>
  <c r="H5063" i="11" s="1"/>
  <c r="I5063" i="11" s="1"/>
  <c r="B657" i="5"/>
  <c r="L656" i="5"/>
  <c r="N656" i="5" s="1"/>
  <c r="P656" i="5" s="1"/>
  <c r="H5062" i="11" s="1"/>
  <c r="I5062" i="11" s="1"/>
  <c r="B656" i="5"/>
  <c r="L655" i="5"/>
  <c r="N655" i="5" s="1"/>
  <c r="P655" i="5" s="1"/>
  <c r="H5061" i="11" s="1"/>
  <c r="I5061" i="11" s="1"/>
  <c r="B655" i="5"/>
  <c r="L654" i="5"/>
  <c r="N654" i="5" s="1"/>
  <c r="P654" i="5" s="1"/>
  <c r="H5060" i="11" s="1"/>
  <c r="I5060" i="11" s="1"/>
  <c r="B654" i="5"/>
  <c r="L653" i="5"/>
  <c r="N653" i="5" s="1"/>
  <c r="P653" i="5" s="1"/>
  <c r="H5059" i="11" s="1"/>
  <c r="I5059" i="11" s="1"/>
  <c r="B653" i="5"/>
  <c r="L652" i="5"/>
  <c r="N652" i="5" s="1"/>
  <c r="P652" i="5" s="1"/>
  <c r="H5058" i="11" s="1"/>
  <c r="I5058" i="11" s="1"/>
  <c r="B652" i="5"/>
  <c r="L651" i="5"/>
  <c r="N651" i="5" s="1"/>
  <c r="P651" i="5" s="1"/>
  <c r="H5057" i="11" s="1"/>
  <c r="I5057" i="11" s="1"/>
  <c r="B651" i="5"/>
  <c r="L650" i="5"/>
  <c r="N650" i="5" s="1"/>
  <c r="P650" i="5" s="1"/>
  <c r="H5056" i="11" s="1"/>
  <c r="I5056" i="11" s="1"/>
  <c r="B650" i="5"/>
  <c r="L649" i="5"/>
  <c r="N649" i="5" s="1"/>
  <c r="P649" i="5" s="1"/>
  <c r="H5055" i="11" s="1"/>
  <c r="I5055" i="11" s="1"/>
  <c r="B649" i="5"/>
  <c r="L648" i="5"/>
  <c r="N648" i="5" s="1"/>
  <c r="P648" i="5" s="1"/>
  <c r="H5054" i="11" s="1"/>
  <c r="I5054" i="11" s="1"/>
  <c r="B648" i="5"/>
  <c r="L647" i="5"/>
  <c r="N647" i="5" s="1"/>
  <c r="P647" i="5" s="1"/>
  <c r="H5053" i="11" s="1"/>
  <c r="I5053" i="11" s="1"/>
  <c r="B647" i="5"/>
  <c r="L646" i="5"/>
  <c r="N646" i="5" s="1"/>
  <c r="P646" i="5" s="1"/>
  <c r="B646" i="5"/>
  <c r="L645" i="5"/>
  <c r="N645" i="5" s="1"/>
  <c r="P645" i="5" s="1"/>
  <c r="H5051" i="11" s="1"/>
  <c r="I5051" i="11" s="1"/>
  <c r="B645" i="5"/>
  <c r="L140" i="5"/>
  <c r="N140" i="5" s="1"/>
  <c r="P140" i="5" s="1"/>
  <c r="H4546" i="11" s="1"/>
  <c r="I4546" i="11" s="1"/>
  <c r="B140" i="5"/>
  <c r="L139" i="5"/>
  <c r="N139" i="5" s="1"/>
  <c r="P139" i="5" s="1"/>
  <c r="H4545" i="11" s="1"/>
  <c r="I4545" i="11" s="1"/>
  <c r="B139" i="5"/>
  <c r="L138" i="5"/>
  <c r="N138" i="5" s="1"/>
  <c r="P138" i="5" s="1"/>
  <c r="H4544" i="11" s="1"/>
  <c r="I4544" i="11" s="1"/>
  <c r="B138" i="5"/>
  <c r="L137" i="5"/>
  <c r="N137" i="5" s="1"/>
  <c r="P137" i="5" s="1"/>
  <c r="H4543" i="11" s="1"/>
  <c r="I4543" i="11" s="1"/>
  <c r="B137" i="5"/>
  <c r="L136" i="5"/>
  <c r="N136" i="5" s="1"/>
  <c r="P136" i="5" s="1"/>
  <c r="H4542" i="11" s="1"/>
  <c r="I4542" i="11" s="1"/>
  <c r="B136" i="5"/>
  <c r="L135" i="5"/>
  <c r="N135" i="5" s="1"/>
  <c r="P135" i="5" s="1"/>
  <c r="H4541" i="11" s="1"/>
  <c r="I4541" i="11" s="1"/>
  <c r="B135" i="5"/>
  <c r="L134" i="5"/>
  <c r="N134" i="5" s="1"/>
  <c r="P134" i="5" s="1"/>
  <c r="H4540" i="11" s="1"/>
  <c r="I4540" i="11" s="1"/>
  <c r="B134" i="5"/>
  <c r="L133" i="5"/>
  <c r="N133" i="5" s="1"/>
  <c r="P133" i="5" s="1"/>
  <c r="H4539" i="11" s="1"/>
  <c r="I4539" i="11" s="1"/>
  <c r="B133" i="5"/>
  <c r="L132" i="5"/>
  <c r="N132" i="5" s="1"/>
  <c r="P132" i="5" s="1"/>
  <c r="H4538" i="11" s="1"/>
  <c r="I4538" i="11" s="1"/>
  <c r="B132" i="5"/>
  <c r="L131" i="5"/>
  <c r="N131" i="5" s="1"/>
  <c r="P131" i="5" s="1"/>
  <c r="H4537" i="11" s="1"/>
  <c r="I4537" i="11" s="1"/>
  <c r="B131" i="5"/>
  <c r="L130" i="5"/>
  <c r="N130" i="5" s="1"/>
  <c r="P130" i="5" s="1"/>
  <c r="H4536" i="11" s="1"/>
  <c r="I4536" i="11" s="1"/>
  <c r="B130" i="5"/>
  <c r="L129" i="5"/>
  <c r="N129" i="5" s="1"/>
  <c r="P129" i="5" s="1"/>
  <c r="H4535" i="11" s="1"/>
  <c r="I4535" i="11" s="1"/>
  <c r="B129" i="5"/>
  <c r="L128" i="5"/>
  <c r="N128" i="5" s="1"/>
  <c r="P128" i="5" s="1"/>
  <c r="H4534" i="11" s="1"/>
  <c r="I4534" i="11" s="1"/>
  <c r="B128" i="5"/>
  <c r="L839" i="5"/>
  <c r="N839" i="5" s="1"/>
  <c r="P839" i="5" s="1"/>
  <c r="H5245" i="11" s="1"/>
  <c r="I5245" i="11" s="1"/>
  <c r="B839" i="5"/>
  <c r="L838" i="5"/>
  <c r="N838" i="5" s="1"/>
  <c r="P838" i="5" s="1"/>
  <c r="H5244" i="11" s="1"/>
  <c r="I5244" i="11" s="1"/>
  <c r="B838" i="5"/>
  <c r="L837" i="5"/>
  <c r="N837" i="5" s="1"/>
  <c r="P837" i="5" s="1"/>
  <c r="H5243" i="11" s="1"/>
  <c r="I5243" i="11" s="1"/>
  <c r="B837" i="5"/>
  <c r="L836" i="5"/>
  <c r="N836" i="5" s="1"/>
  <c r="P836" i="5" s="1"/>
  <c r="H5242" i="11" s="1"/>
  <c r="I5242" i="11" s="1"/>
  <c r="B836" i="5"/>
  <c r="L835" i="5"/>
  <c r="N835" i="5" s="1"/>
  <c r="P835" i="5" s="1"/>
  <c r="H5241" i="11" s="1"/>
  <c r="I5241" i="11" s="1"/>
  <c r="B835" i="5"/>
  <c r="L834" i="5"/>
  <c r="N834" i="5" s="1"/>
  <c r="P834" i="5" s="1"/>
  <c r="H5240" i="11" s="1"/>
  <c r="I5240" i="11" s="1"/>
  <c r="B834" i="5"/>
  <c r="L846" i="5"/>
  <c r="N846" i="5" s="1"/>
  <c r="P846" i="5" s="1"/>
  <c r="H5252" i="11" s="1"/>
  <c r="I5252" i="11" s="1"/>
  <c r="B846" i="5"/>
  <c r="L845" i="5"/>
  <c r="N845" i="5" s="1"/>
  <c r="P845" i="5" s="1"/>
  <c r="H5251" i="11" s="1"/>
  <c r="I5251" i="11" s="1"/>
  <c r="B845" i="5"/>
  <c r="L844" i="5"/>
  <c r="N844" i="5" s="1"/>
  <c r="P844" i="5" s="1"/>
  <c r="H5250" i="11" s="1"/>
  <c r="I5250" i="11" s="1"/>
  <c r="B844" i="5"/>
  <c r="L843" i="5"/>
  <c r="N843" i="5" s="1"/>
  <c r="P843" i="5" s="1"/>
  <c r="H5249" i="11" s="1"/>
  <c r="I5249" i="11" s="1"/>
  <c r="B843" i="5"/>
  <c r="L842" i="5"/>
  <c r="N842" i="5" s="1"/>
  <c r="P842" i="5" s="1"/>
  <c r="H5248" i="11" s="1"/>
  <c r="I5248" i="11" s="1"/>
  <c r="B842" i="5"/>
  <c r="L841" i="5"/>
  <c r="N841" i="5" s="1"/>
  <c r="P841" i="5" s="1"/>
  <c r="H5247" i="11" s="1"/>
  <c r="I5247" i="11" s="1"/>
  <c r="B841" i="5"/>
  <c r="L840" i="5"/>
  <c r="N840" i="5" s="1"/>
  <c r="P840" i="5" s="1"/>
  <c r="H5246" i="11" s="1"/>
  <c r="I5246" i="11" s="1"/>
  <c r="B840" i="5"/>
  <c r="N81" i="5"/>
  <c r="P81" i="5" s="1"/>
  <c r="H4487" i="11" s="1"/>
  <c r="I4487" i="11" s="1"/>
  <c r="B81" i="5"/>
  <c r="L79" i="5"/>
  <c r="N79" i="5" s="1"/>
  <c r="P79" i="5" s="1"/>
  <c r="H4485" i="11" s="1"/>
  <c r="I4485" i="11" s="1"/>
  <c r="B79" i="5"/>
  <c r="L78" i="5"/>
  <c r="N78" i="5" s="1"/>
  <c r="P78" i="5" s="1"/>
  <c r="H4484" i="11" s="1"/>
  <c r="I4484" i="11" s="1"/>
  <c r="B78" i="5"/>
  <c r="L77" i="5"/>
  <c r="N77" i="5" s="1"/>
  <c r="P77" i="5" s="1"/>
  <c r="H4483" i="11" s="1"/>
  <c r="I4483" i="11" s="1"/>
  <c r="B77" i="5"/>
  <c r="K39" i="5"/>
  <c r="L39" i="5" s="1"/>
  <c r="N39" i="5" s="1"/>
  <c r="P39" i="5" s="1"/>
  <c r="H4445" i="11" s="1"/>
  <c r="I4445" i="11" s="1"/>
  <c r="B39" i="5"/>
  <c r="K38" i="5"/>
  <c r="L38" i="5" s="1"/>
  <c r="N38" i="5" s="1"/>
  <c r="P38" i="5" s="1"/>
  <c r="H4444" i="11" s="1"/>
  <c r="I4444" i="11" s="1"/>
  <c r="B38" i="5"/>
  <c r="K37" i="5"/>
  <c r="L37" i="5" s="1"/>
  <c r="N37" i="5" s="1"/>
  <c r="P37" i="5" s="1"/>
  <c r="H4443" i="11" s="1"/>
  <c r="I4443" i="11" s="1"/>
  <c r="B37" i="5"/>
  <c r="K36" i="5"/>
  <c r="L36" i="5" s="1"/>
  <c r="N36" i="5" s="1"/>
  <c r="P36" i="5" s="1"/>
  <c r="H4442" i="11" s="1"/>
  <c r="I4442" i="11" s="1"/>
  <c r="B36" i="5"/>
  <c r="K35" i="5"/>
  <c r="L35" i="5" s="1"/>
  <c r="N35" i="5" s="1"/>
  <c r="P35" i="5" s="1"/>
  <c r="H4441" i="11" s="1"/>
  <c r="I4441" i="11" s="1"/>
  <c r="B35" i="5"/>
  <c r="K34" i="5"/>
  <c r="L34" i="5" s="1"/>
  <c r="N34" i="5" s="1"/>
  <c r="P34" i="5" s="1"/>
  <c r="H4440" i="11" s="1"/>
  <c r="I4440" i="11" s="1"/>
  <c r="B34" i="5"/>
  <c r="K33" i="5"/>
  <c r="L33" i="5" s="1"/>
  <c r="N33" i="5" s="1"/>
  <c r="P33" i="5" s="1"/>
  <c r="H4439" i="11" s="1"/>
  <c r="I4439" i="11" s="1"/>
  <c r="B33" i="5"/>
  <c r="B113" i="4"/>
  <c r="B113" i="11" s="1"/>
  <c r="B112" i="4"/>
  <c r="B112" i="11" s="1"/>
  <c r="L4" i="5"/>
  <c r="N4" i="5" s="1"/>
  <c r="P4" i="5" s="1"/>
  <c r="H4410" i="11" s="1"/>
  <c r="I4410" i="11" s="1"/>
  <c r="B4" i="5"/>
  <c r="B103" i="29"/>
  <c r="K801" i="6"/>
  <c r="B801" i="6"/>
  <c r="B7272" i="11" s="1"/>
  <c r="K800" i="6"/>
  <c r="B800" i="6"/>
  <c r="B7271" i="11" s="1"/>
  <c r="B96" i="29"/>
  <c r="K793" i="6"/>
  <c r="B793" i="6"/>
  <c r="B7264" i="11" s="1"/>
  <c r="N63" i="7"/>
  <c r="N62" i="7"/>
  <c r="M63" i="7"/>
  <c r="M62" i="7"/>
  <c r="B797" i="6"/>
  <c r="B7268" i="11" s="1"/>
  <c r="B798" i="6"/>
  <c r="B7269" i="11" s="1"/>
  <c r="B799" i="6"/>
  <c r="B7270" i="11" s="1"/>
  <c r="B802" i="6"/>
  <c r="B7273" i="11" s="1"/>
  <c r="B803" i="6"/>
  <c r="B7274" i="11" s="1"/>
  <c r="B804" i="6"/>
  <c r="B7275" i="11" s="1"/>
  <c r="B805" i="6"/>
  <c r="B7276" i="11" s="1"/>
  <c r="B806" i="6"/>
  <c r="B7277" i="11" s="1"/>
  <c r="B807" i="6"/>
  <c r="B7278" i="11" s="1"/>
  <c r="B808" i="6"/>
  <c r="B7279" i="11" s="1"/>
  <c r="B809" i="6"/>
  <c r="B7280" i="11" s="1"/>
  <c r="B810" i="6"/>
  <c r="B7281" i="11" s="1"/>
  <c r="B811" i="6"/>
  <c r="B7282" i="11" s="1"/>
  <c r="B812" i="6"/>
  <c r="B7283" i="11" s="1"/>
  <c r="B813" i="6"/>
  <c r="B7284" i="11" s="1"/>
  <c r="B815" i="6"/>
  <c r="B7286" i="11" s="1"/>
  <c r="B816" i="6"/>
  <c r="B7287" i="11" s="1"/>
  <c r="B817" i="6"/>
  <c r="B7288" i="11" s="1"/>
  <c r="B818" i="6"/>
  <c r="B7289" i="11" s="1"/>
  <c r="B819" i="6"/>
  <c r="B7290" i="11" s="1"/>
  <c r="B820" i="6"/>
  <c r="B7291" i="11" s="1"/>
  <c r="B821" i="6"/>
  <c r="B7292" i="11" s="1"/>
  <c r="B822" i="6"/>
  <c r="B7293" i="11" s="1"/>
  <c r="B823" i="6"/>
  <c r="B7294" i="11" s="1"/>
  <c r="B824" i="6"/>
  <c r="B7295" i="11" s="1"/>
  <c r="B825" i="6"/>
  <c r="B7296" i="11" s="1"/>
  <c r="B826" i="6"/>
  <c r="B7297" i="11" s="1"/>
  <c r="B827" i="6"/>
  <c r="B7298" i="11" s="1"/>
  <c r="B828" i="6"/>
  <c r="B7299" i="11" s="1"/>
  <c r="B829" i="6"/>
  <c r="B7300" i="11" s="1"/>
  <c r="B830" i="6"/>
  <c r="B7301" i="11" s="1"/>
  <c r="B831" i="6"/>
  <c r="B7302" i="11" s="1"/>
  <c r="B832" i="6"/>
  <c r="B7303" i="11" s="1"/>
  <c r="B833" i="6"/>
  <c r="B7304" i="11" s="1"/>
  <c r="B834" i="6"/>
  <c r="B7305" i="11" s="1"/>
  <c r="B835" i="6"/>
  <c r="B7306" i="11" s="1"/>
  <c r="B836" i="6"/>
  <c r="B7307" i="11" s="1"/>
  <c r="B837" i="6"/>
  <c r="B7308" i="11" s="1"/>
  <c r="B838" i="6"/>
  <c r="B7309" i="11" s="1"/>
  <c r="B944" i="6"/>
  <c r="B7415" i="11" s="1"/>
  <c r="B946" i="6"/>
  <c r="B7417" i="11" s="1"/>
  <c r="B947" i="6"/>
  <c r="B7418" i="11" s="1"/>
  <c r="B948" i="6"/>
  <c r="B7419" i="11" s="1"/>
  <c r="B949" i="6"/>
  <c r="B7420" i="11" s="1"/>
  <c r="B950" i="6"/>
  <c r="B7421" i="11" s="1"/>
  <c r="B951" i="6"/>
  <c r="B7422" i="11" s="1"/>
  <c r="B952" i="6"/>
  <c r="B7423" i="11" s="1"/>
  <c r="B953" i="6"/>
  <c r="B7424" i="11" s="1"/>
  <c r="B954" i="6"/>
  <c r="B7425" i="11" s="1"/>
  <c r="B955" i="6"/>
  <c r="B7426" i="11" s="1"/>
  <c r="B956" i="6"/>
  <c r="B7427" i="11" s="1"/>
  <c r="B957" i="6"/>
  <c r="B7428" i="11" s="1"/>
  <c r="B958" i="6"/>
  <c r="B7429" i="11" s="1"/>
  <c r="B959" i="6"/>
  <c r="B7430" i="11" s="1"/>
  <c r="B960" i="6"/>
  <c r="B7431" i="11" s="1"/>
  <c r="B961" i="6"/>
  <c r="B7432" i="11" s="1"/>
  <c r="B963" i="6"/>
  <c r="B7434" i="11" s="1"/>
  <c r="B964" i="6"/>
  <c r="B7435" i="11" s="1"/>
  <c r="B965" i="6"/>
  <c r="B7436" i="11" s="1"/>
  <c r="B966" i="6"/>
  <c r="B7437" i="11" s="1"/>
  <c r="B967" i="6"/>
  <c r="B7438" i="11" s="1"/>
  <c r="B968" i="6"/>
  <c r="B7439" i="11" s="1"/>
  <c r="B969" i="6"/>
  <c r="B7440" i="11" s="1"/>
  <c r="B970" i="6"/>
  <c r="B7441" i="11" s="1"/>
  <c r="B971" i="6"/>
  <c r="B7442" i="11" s="1"/>
  <c r="B972" i="6"/>
  <c r="B7443" i="11" s="1"/>
  <c r="B973" i="6"/>
  <c r="B7444" i="11" s="1"/>
  <c r="B974" i="6"/>
  <c r="B7445" i="11" s="1"/>
  <c r="B975" i="6"/>
  <c r="B7446" i="11" s="1"/>
  <c r="B991" i="6"/>
  <c r="B7462" i="11" s="1"/>
  <c r="B976" i="6"/>
  <c r="B7447" i="11" s="1"/>
  <c r="B977" i="6"/>
  <c r="B7448" i="11" s="1"/>
  <c r="B978" i="6"/>
  <c r="B7449" i="11" s="1"/>
  <c r="K798" i="6"/>
  <c r="K797" i="6"/>
  <c r="K796" i="6"/>
  <c r="B796" i="6"/>
  <c r="B7267" i="11" s="1"/>
  <c r="K795" i="6"/>
  <c r="B795" i="6"/>
  <c r="B7266" i="11" s="1"/>
  <c r="K804" i="6"/>
  <c r="K803" i="6"/>
  <c r="K802" i="6"/>
  <c r="K799" i="6"/>
  <c r="K808" i="6"/>
  <c r="K807" i="6"/>
  <c r="K806" i="6"/>
  <c r="K805" i="6"/>
  <c r="K812" i="6"/>
  <c r="K811" i="6"/>
  <c r="K810" i="6"/>
  <c r="K809" i="6"/>
  <c r="K817" i="6"/>
  <c r="K816" i="6"/>
  <c r="K815" i="6"/>
  <c r="K813" i="6"/>
  <c r="K821" i="6"/>
  <c r="K820" i="6"/>
  <c r="K819" i="6"/>
  <c r="K818" i="6"/>
  <c r="K825" i="6"/>
  <c r="K824" i="6"/>
  <c r="K823" i="6"/>
  <c r="K822" i="6"/>
  <c r="K829" i="6"/>
  <c r="K828" i="6"/>
  <c r="K827" i="6"/>
  <c r="K826" i="6"/>
  <c r="K833" i="6"/>
  <c r="K832" i="6"/>
  <c r="K831" i="6"/>
  <c r="K830" i="6"/>
  <c r="K837" i="6"/>
  <c r="K836" i="6"/>
  <c r="K835" i="6"/>
  <c r="K834" i="6"/>
  <c r="K947" i="6"/>
  <c r="K946" i="6"/>
  <c r="K944" i="6"/>
  <c r="K838" i="6"/>
  <c r="B1387" i="4"/>
  <c r="B1387" i="11" s="1"/>
  <c r="H1253" i="4"/>
  <c r="J1253" i="4" s="1"/>
  <c r="G1253" i="11" s="1"/>
  <c r="I1253" i="11" s="1"/>
  <c r="B1253" i="4"/>
  <c r="B1253" i="11" s="1"/>
  <c r="L5" i="5"/>
  <c r="N5" i="5" s="1"/>
  <c r="P5" i="5" s="1"/>
  <c r="H4411" i="11" s="1"/>
  <c r="I4411" i="11" s="1"/>
  <c r="B5" i="5"/>
  <c r="B52" i="15"/>
  <c r="B8876" i="11" s="1"/>
  <c r="B51" i="15"/>
  <c r="B8875" i="11" s="1"/>
  <c r="B54" i="15"/>
  <c r="B8878" i="11" s="1"/>
  <c r="B53" i="15"/>
  <c r="B8877" i="11" s="1"/>
  <c r="B6" i="5"/>
  <c r="B4412" i="11" s="1"/>
  <c r="B7" i="5"/>
  <c r="B8" i="5"/>
  <c r="B4414" i="11" s="1"/>
  <c r="B9" i="5"/>
  <c r="B10" i="5"/>
  <c r="B4416" i="11" s="1"/>
  <c r="B11" i="5"/>
  <c r="B12" i="5"/>
  <c r="B4418" i="11" s="1"/>
  <c r="B13" i="5"/>
  <c r="B14" i="5"/>
  <c r="B4420" i="11" s="1"/>
  <c r="B15" i="5"/>
  <c r="B16" i="5"/>
  <c r="B4422" i="11" s="1"/>
  <c r="B17" i="5"/>
  <c r="B18" i="5"/>
  <c r="B4424" i="11" s="1"/>
  <c r="B19" i="5"/>
  <c r="B20" i="5"/>
  <c r="B4426" i="11" s="1"/>
  <c r="B21" i="5"/>
  <c r="B22" i="5"/>
  <c r="B4428" i="11" s="1"/>
  <c r="B23" i="5"/>
  <c r="B24" i="5"/>
  <c r="B4430" i="11" s="1"/>
  <c r="B25" i="5"/>
  <c r="B26" i="5"/>
  <c r="B4432" i="11" s="1"/>
  <c r="B27" i="5"/>
  <c r="B28" i="5"/>
  <c r="B4434" i="11" s="1"/>
  <c r="B29" i="5"/>
  <c r="B30" i="5"/>
  <c r="B4436" i="11" s="1"/>
  <c r="B31" i="5"/>
  <c r="B32" i="5"/>
  <c r="B4438" i="11" s="1"/>
  <c r="B49" i="5"/>
  <c r="B50" i="5"/>
  <c r="B4456" i="11" s="1"/>
  <c r="B51" i="5"/>
  <c r="B52" i="5"/>
  <c r="B4458" i="11" s="1"/>
  <c r="B53" i="5"/>
  <c r="B54" i="5"/>
  <c r="B4460" i="11" s="1"/>
  <c r="B55" i="5"/>
  <c r="B56" i="5"/>
  <c r="B4462" i="11" s="1"/>
  <c r="B57" i="5"/>
  <c r="B58" i="5"/>
  <c r="B4464" i="11" s="1"/>
  <c r="B59" i="5"/>
  <c r="B60" i="5"/>
  <c r="B4466" i="11" s="1"/>
  <c r="B61" i="5"/>
  <c r="B62" i="5"/>
  <c r="B4468" i="11" s="1"/>
  <c r="B63" i="5"/>
  <c r="B64" i="5"/>
  <c r="B4470" i="11" s="1"/>
  <c r="B65" i="5"/>
  <c r="B66" i="5"/>
  <c r="B4472" i="11" s="1"/>
  <c r="B67" i="5"/>
  <c r="B68" i="5"/>
  <c r="B4474" i="11" s="1"/>
  <c r="B69" i="5"/>
  <c r="B70" i="5"/>
  <c r="B4476" i="11" s="1"/>
  <c r="B71" i="5"/>
  <c r="B72" i="5"/>
  <c r="B4478" i="11" s="1"/>
  <c r="B73" i="5"/>
  <c r="B74" i="5"/>
  <c r="B4480" i="11" s="1"/>
  <c r="B75" i="5"/>
  <c r="B76" i="5"/>
  <c r="B4482" i="11" s="1"/>
  <c r="B82" i="5"/>
  <c r="B83" i="5"/>
  <c r="B4489" i="11" s="1"/>
  <c r="B84" i="5"/>
  <c r="B85" i="5"/>
  <c r="B4491" i="11" s="1"/>
  <c r="B86" i="5"/>
  <c r="B87" i="5"/>
  <c r="B4493" i="11" s="1"/>
  <c r="B88" i="5"/>
  <c r="B89" i="5"/>
  <c r="B4495" i="11" s="1"/>
  <c r="B90" i="5"/>
  <c r="B91" i="5"/>
  <c r="B4497" i="11" s="1"/>
  <c r="B92" i="5"/>
  <c r="B93" i="5"/>
  <c r="B4499" i="11" s="1"/>
  <c r="B94" i="5"/>
  <c r="B95" i="5"/>
  <c r="B4501" i="11" s="1"/>
  <c r="B96" i="5"/>
  <c r="B97" i="5"/>
  <c r="B4503" i="11" s="1"/>
  <c r="B98" i="5"/>
  <c r="B99" i="5"/>
  <c r="B4505" i="11" s="1"/>
  <c r="B100" i="5"/>
  <c r="B101" i="5"/>
  <c r="B4507" i="11" s="1"/>
  <c r="B102" i="5"/>
  <c r="B103" i="5"/>
  <c r="B4509" i="11" s="1"/>
  <c r="B104" i="5"/>
  <c r="B105" i="5"/>
  <c r="B4511" i="11" s="1"/>
  <c r="B106" i="5"/>
  <c r="B107" i="5"/>
  <c r="B4513" i="11" s="1"/>
  <c r="B108" i="5"/>
  <c r="B109" i="5"/>
  <c r="B4515" i="11" s="1"/>
  <c r="B110" i="5"/>
  <c r="B111" i="5"/>
  <c r="B4517" i="11" s="1"/>
  <c r="B112" i="5"/>
  <c r="B113" i="5"/>
  <c r="B4519" i="11" s="1"/>
  <c r="B114" i="5"/>
  <c r="B115" i="5"/>
  <c r="B4521" i="11" s="1"/>
  <c r="B116" i="5"/>
  <c r="B117" i="5"/>
  <c r="B4523" i="11" s="1"/>
  <c r="B118" i="5"/>
  <c r="B119" i="5"/>
  <c r="B4525" i="11" s="1"/>
  <c r="B120" i="5"/>
  <c r="B121" i="5"/>
  <c r="B4527" i="11" s="1"/>
  <c r="B122" i="5"/>
  <c r="B123" i="5"/>
  <c r="B4529" i="11" s="1"/>
  <c r="B124" i="5"/>
  <c r="B125" i="5"/>
  <c r="B4531" i="11" s="1"/>
  <c r="B126" i="5"/>
  <c r="B127" i="5"/>
  <c r="B4533" i="11" s="1"/>
  <c r="B171" i="5"/>
  <c r="B172" i="5"/>
  <c r="B4578" i="11" s="1"/>
  <c r="B173" i="5"/>
  <c r="B174" i="5"/>
  <c r="B4580" i="11" s="1"/>
  <c r="B175" i="5"/>
  <c r="B176" i="5"/>
  <c r="B4582" i="11" s="1"/>
  <c r="B177" i="5"/>
  <c r="B178" i="5"/>
  <c r="B4584" i="11" s="1"/>
  <c r="B179" i="5"/>
  <c r="B180" i="5"/>
  <c r="B4586" i="11" s="1"/>
  <c r="B181" i="5"/>
  <c r="B182" i="5"/>
  <c r="B4588" i="11" s="1"/>
  <c r="B183" i="5"/>
  <c r="B184" i="5"/>
  <c r="B4590" i="11" s="1"/>
  <c r="B185" i="5"/>
  <c r="B186" i="5"/>
  <c r="B4592" i="11" s="1"/>
  <c r="B187" i="5"/>
  <c r="B188" i="5"/>
  <c r="B4594" i="11" s="1"/>
  <c r="B189" i="5"/>
  <c r="B190" i="5"/>
  <c r="B4596" i="11" s="1"/>
  <c r="B191" i="5"/>
  <c r="B192" i="5"/>
  <c r="B4598" i="11" s="1"/>
  <c r="B193" i="5"/>
  <c r="B194" i="5"/>
  <c r="B4600" i="11" s="1"/>
  <c r="B195" i="5"/>
  <c r="B196" i="5"/>
  <c r="B4602" i="11" s="1"/>
  <c r="B197" i="5"/>
  <c r="B198" i="5"/>
  <c r="B4604" i="11" s="1"/>
  <c r="B199" i="5"/>
  <c r="B200" i="5"/>
  <c r="B4606" i="11" s="1"/>
  <c r="B201" i="5"/>
  <c r="B202" i="5"/>
  <c r="B4608" i="11" s="1"/>
  <c r="B203" i="5"/>
  <c r="B204" i="5"/>
  <c r="B4610" i="11" s="1"/>
  <c r="B205" i="5"/>
  <c r="B206" i="5"/>
  <c r="B4612" i="11" s="1"/>
  <c r="B207" i="5"/>
  <c r="B208" i="5"/>
  <c r="B4614" i="11" s="1"/>
  <c r="B209" i="5"/>
  <c r="B210" i="5"/>
  <c r="B4616" i="11" s="1"/>
  <c r="B211" i="5"/>
  <c r="B212" i="5"/>
  <c r="B4618" i="11" s="1"/>
  <c r="B213" i="5"/>
  <c r="B214" i="5"/>
  <c r="B4620" i="11" s="1"/>
  <c r="B215" i="5"/>
  <c r="B216" i="5"/>
  <c r="B4622" i="11" s="1"/>
  <c r="B217" i="5"/>
  <c r="B218" i="5"/>
  <c r="B4624" i="11" s="1"/>
  <c r="B219" i="5"/>
  <c r="B220" i="5"/>
  <c r="B4626" i="11" s="1"/>
  <c r="B221" i="5"/>
  <c r="B222" i="5"/>
  <c r="B4628" i="11" s="1"/>
  <c r="B223" i="5"/>
  <c r="B224" i="5"/>
  <c r="B4630" i="11" s="1"/>
  <c r="B225" i="5"/>
  <c r="B226" i="5"/>
  <c r="B4632" i="11" s="1"/>
  <c r="B227" i="5"/>
  <c r="B228" i="5"/>
  <c r="B4634" i="11" s="1"/>
  <c r="B229" i="5"/>
  <c r="B230" i="5"/>
  <c r="B4636" i="11" s="1"/>
  <c r="B231" i="5"/>
  <c r="B232" i="5"/>
  <c r="B4638" i="11" s="1"/>
  <c r="B233" i="5"/>
  <c r="B234" i="5"/>
  <c r="B4640" i="11" s="1"/>
  <c r="B235" i="5"/>
  <c r="B236" i="5"/>
  <c r="B4642" i="11" s="1"/>
  <c r="B237" i="5"/>
  <c r="B238" i="5"/>
  <c r="B4644" i="11" s="1"/>
  <c r="B239" i="5"/>
  <c r="B240" i="5"/>
  <c r="B4646" i="11" s="1"/>
  <c r="B241" i="5"/>
  <c r="B242" i="5"/>
  <c r="B4648" i="11" s="1"/>
  <c r="B243" i="5"/>
  <c r="B244" i="5"/>
  <c r="B4650" i="11" s="1"/>
  <c r="B245" i="5"/>
  <c r="B246" i="5"/>
  <c r="B4652" i="11" s="1"/>
  <c r="B247" i="5"/>
  <c r="B248" i="5"/>
  <c r="B4654" i="11" s="1"/>
  <c r="B249" i="5"/>
  <c r="B250" i="5"/>
  <c r="B4656" i="11" s="1"/>
  <c r="B251" i="5"/>
  <c r="B252" i="5"/>
  <c r="B4658" i="11" s="1"/>
  <c r="B253" i="5"/>
  <c r="B254" i="5"/>
  <c r="B4660" i="11" s="1"/>
  <c r="B255" i="5"/>
  <c r="B256" i="5"/>
  <c r="B4662" i="11" s="1"/>
  <c r="B257" i="5"/>
  <c r="B258" i="5"/>
  <c r="B4664" i="11" s="1"/>
  <c r="B259" i="5"/>
  <c r="B260" i="5"/>
  <c r="B4666" i="11" s="1"/>
  <c r="B261" i="5"/>
  <c r="B262" i="5"/>
  <c r="B4668" i="11" s="1"/>
  <c r="B263" i="5"/>
  <c r="B264" i="5"/>
  <c r="B4670" i="11" s="1"/>
  <c r="B265" i="5"/>
  <c r="B266" i="5"/>
  <c r="B4672" i="11" s="1"/>
  <c r="B267" i="5"/>
  <c r="B268" i="5"/>
  <c r="B4674" i="11" s="1"/>
  <c r="B269" i="5"/>
  <c r="B270" i="5"/>
  <c r="B4676" i="11" s="1"/>
  <c r="B271" i="5"/>
  <c r="B272" i="5"/>
  <c r="B4678" i="11" s="1"/>
  <c r="B273" i="5"/>
  <c r="B274" i="5"/>
  <c r="B4680" i="11" s="1"/>
  <c r="B275" i="5"/>
  <c r="B276" i="5"/>
  <c r="B4682" i="11" s="1"/>
  <c r="B277" i="5"/>
  <c r="B278" i="5"/>
  <c r="B4684" i="11" s="1"/>
  <c r="B279" i="5"/>
  <c r="B280" i="5"/>
  <c r="B4686" i="11" s="1"/>
  <c r="B281" i="5"/>
  <c r="B282" i="5"/>
  <c r="B4688" i="11" s="1"/>
  <c r="B283" i="5"/>
  <c r="B284" i="5"/>
  <c r="B4690" i="11" s="1"/>
  <c r="B285" i="5"/>
  <c r="B286" i="5"/>
  <c r="B4692" i="11" s="1"/>
  <c r="B287" i="5"/>
  <c r="B288" i="5"/>
  <c r="B4694" i="11" s="1"/>
  <c r="B289" i="5"/>
  <c r="B290" i="5"/>
  <c r="B4696" i="11" s="1"/>
  <c r="B291" i="5"/>
  <c r="B292" i="5"/>
  <c r="B4698" i="11" s="1"/>
  <c r="B293" i="5"/>
  <c r="B294" i="5"/>
  <c r="B4700" i="11" s="1"/>
  <c r="B295" i="5"/>
  <c r="B296" i="5"/>
  <c r="B4702" i="11" s="1"/>
  <c r="B297" i="5"/>
  <c r="B298" i="5"/>
  <c r="B4704" i="11" s="1"/>
  <c r="B299" i="5"/>
  <c r="B300" i="5"/>
  <c r="B4706" i="11" s="1"/>
  <c r="B301" i="5"/>
  <c r="B302" i="5"/>
  <c r="B4708" i="11" s="1"/>
  <c r="B303" i="5"/>
  <c r="B304" i="5"/>
  <c r="B4710" i="11" s="1"/>
  <c r="B305" i="5"/>
  <c r="B306" i="5"/>
  <c r="B4712" i="11" s="1"/>
  <c r="B307" i="5"/>
  <c r="B308" i="5"/>
  <c r="B4714" i="11" s="1"/>
  <c r="B309" i="5"/>
  <c r="B310" i="5"/>
  <c r="B4716" i="11" s="1"/>
  <c r="B311" i="5"/>
  <c r="B312" i="5"/>
  <c r="B4718" i="11" s="1"/>
  <c r="B313" i="5"/>
  <c r="B314" i="5"/>
  <c r="B4720" i="11" s="1"/>
  <c r="B315" i="5"/>
  <c r="B316" i="5"/>
  <c r="B4722" i="11" s="1"/>
  <c r="B317" i="5"/>
  <c r="B318" i="5"/>
  <c r="B4724" i="11" s="1"/>
  <c r="B319" i="5"/>
  <c r="B320" i="5"/>
  <c r="B4726" i="11" s="1"/>
  <c r="B321" i="5"/>
  <c r="B322" i="5"/>
  <c r="B4728" i="11" s="1"/>
  <c r="B323" i="5"/>
  <c r="B324" i="5"/>
  <c r="B4730" i="11" s="1"/>
  <c r="B325" i="5"/>
  <c r="B326" i="5"/>
  <c r="B4732" i="11" s="1"/>
  <c r="B327" i="5"/>
  <c r="B328" i="5"/>
  <c r="B4734" i="11" s="1"/>
  <c r="B329" i="5"/>
  <c r="B330" i="5"/>
  <c r="B4736" i="11" s="1"/>
  <c r="B331" i="5"/>
  <c r="B332" i="5"/>
  <c r="B4738" i="11" s="1"/>
  <c r="B333" i="5"/>
  <c r="B334" i="5"/>
  <c r="B4740" i="11" s="1"/>
  <c r="B335" i="5"/>
  <c r="B336" i="5"/>
  <c r="B4742" i="11" s="1"/>
  <c r="B337" i="5"/>
  <c r="B338" i="5"/>
  <c r="B4744" i="11" s="1"/>
  <c r="B339" i="5"/>
  <c r="B340" i="5"/>
  <c r="B4746" i="11" s="1"/>
  <c r="B341" i="5"/>
  <c r="B342" i="5"/>
  <c r="B4748" i="11" s="1"/>
  <c r="B343" i="5"/>
  <c r="B344" i="5"/>
  <c r="B4750" i="11" s="1"/>
  <c r="B345" i="5"/>
  <c r="B346" i="5"/>
  <c r="B4752" i="11" s="1"/>
  <c r="B347" i="5"/>
  <c r="B348" i="5"/>
  <c r="B4754" i="11" s="1"/>
  <c r="B349" i="5"/>
  <c r="B350" i="5"/>
  <c r="B4756" i="11" s="1"/>
  <c r="B351" i="5"/>
  <c r="B352" i="5"/>
  <c r="B4758" i="11" s="1"/>
  <c r="B353" i="5"/>
  <c r="B354" i="5"/>
  <c r="B4760" i="11" s="1"/>
  <c r="B355" i="5"/>
  <c r="B356" i="5"/>
  <c r="B4762" i="11" s="1"/>
  <c r="B357" i="5"/>
  <c r="B358" i="5"/>
  <c r="B4764" i="11" s="1"/>
  <c r="B359" i="5"/>
  <c r="B360" i="5"/>
  <c r="B4766" i="11" s="1"/>
  <c r="B361" i="5"/>
  <c r="B362" i="5"/>
  <c r="B4768" i="11" s="1"/>
  <c r="B487" i="5"/>
  <c r="B488" i="5"/>
  <c r="B4894" i="11" s="1"/>
  <c r="B489" i="5"/>
  <c r="B490" i="5"/>
  <c r="B4896" i="11" s="1"/>
  <c r="B491" i="5"/>
  <c r="B492" i="5"/>
  <c r="B4898" i="11" s="1"/>
  <c r="B493" i="5"/>
  <c r="B494" i="5"/>
  <c r="B4900" i="11" s="1"/>
  <c r="B495" i="5"/>
  <c r="B496" i="5"/>
  <c r="B4902" i="11" s="1"/>
  <c r="B497" i="5"/>
  <c r="B498" i="5"/>
  <c r="B4904" i="11" s="1"/>
  <c r="B499" i="5"/>
  <c r="B500" i="5"/>
  <c r="B4906" i="11" s="1"/>
  <c r="B501" i="5"/>
  <c r="B502" i="5"/>
  <c r="B4908" i="11" s="1"/>
  <c r="B503" i="5"/>
  <c r="B504" i="5"/>
  <c r="B4910" i="11" s="1"/>
  <c r="B505" i="5"/>
  <c r="B506" i="5"/>
  <c r="B4912" i="11" s="1"/>
  <c r="B507" i="5"/>
  <c r="B508" i="5"/>
  <c r="B4914" i="11" s="1"/>
  <c r="B509" i="5"/>
  <c r="B510" i="5"/>
  <c r="B4916" i="11" s="1"/>
  <c r="B511" i="5"/>
  <c r="B512" i="5"/>
  <c r="B4918" i="11" s="1"/>
  <c r="B513" i="5"/>
  <c r="B514" i="5"/>
  <c r="B4920" i="11" s="1"/>
  <c r="B515" i="5"/>
  <c r="B516" i="5"/>
  <c r="B4922" i="11" s="1"/>
  <c r="B517" i="5"/>
  <c r="B518" i="5"/>
  <c r="B4924" i="11" s="1"/>
  <c r="B519" i="5"/>
  <c r="B520" i="5"/>
  <c r="B4926" i="11" s="1"/>
  <c r="B521" i="5"/>
  <c r="B522" i="5"/>
  <c r="B4928" i="11" s="1"/>
  <c r="B523" i="5"/>
  <c r="B524" i="5"/>
  <c r="B4930" i="11" s="1"/>
  <c r="B525" i="5"/>
  <c r="B526" i="5"/>
  <c r="B4932" i="11" s="1"/>
  <c r="B527" i="5"/>
  <c r="B528" i="5"/>
  <c r="B4934" i="11" s="1"/>
  <c r="B529" i="5"/>
  <c r="B530" i="5"/>
  <c r="B4936" i="11" s="1"/>
  <c r="B531" i="5"/>
  <c r="B532" i="5"/>
  <c r="B4938" i="11" s="1"/>
  <c r="B533" i="5"/>
  <c r="B565" i="5"/>
  <c r="B4971" i="11" s="1"/>
  <c r="B566" i="5"/>
  <c r="B567" i="5"/>
  <c r="B4973" i="11" s="1"/>
  <c r="B568" i="5"/>
  <c r="B569" i="5"/>
  <c r="B4975" i="11" s="1"/>
  <c r="B570" i="5"/>
  <c r="B571" i="5"/>
  <c r="B4977" i="11" s="1"/>
  <c r="B572" i="5"/>
  <c r="B573" i="5"/>
  <c r="B4979" i="11" s="1"/>
  <c r="B574" i="5"/>
  <c r="B575" i="5"/>
  <c r="B4981" i="11" s="1"/>
  <c r="B576" i="5"/>
  <c r="B577" i="5"/>
  <c r="B4983" i="11" s="1"/>
  <c r="B578" i="5"/>
  <c r="B579" i="5"/>
  <c r="B4985" i="11" s="1"/>
  <c r="B580" i="5"/>
  <c r="B581" i="5"/>
  <c r="B4987" i="11" s="1"/>
  <c r="B582" i="5"/>
  <c r="B583" i="5"/>
  <c r="B4989" i="11" s="1"/>
  <c r="B584" i="5"/>
  <c r="B585" i="5"/>
  <c r="B4991" i="11" s="1"/>
  <c r="B586" i="5"/>
  <c r="B587" i="5"/>
  <c r="B4993" i="11" s="1"/>
  <c r="B588" i="5"/>
  <c r="B589" i="5"/>
  <c r="B4995" i="11" s="1"/>
  <c r="B590" i="5"/>
  <c r="B591" i="5"/>
  <c r="B4997" i="11" s="1"/>
  <c r="B592" i="5"/>
  <c r="B593" i="5"/>
  <c r="B4999" i="11" s="1"/>
  <c r="B594" i="5"/>
  <c r="B595" i="5"/>
  <c r="B5001" i="11" s="1"/>
  <c r="B596" i="5"/>
  <c r="B597" i="5"/>
  <c r="B5003" i="11" s="1"/>
  <c r="B598" i="5"/>
  <c r="B599" i="5"/>
  <c r="B5005" i="11" s="1"/>
  <c r="B600" i="5"/>
  <c r="B601" i="5"/>
  <c r="B5007" i="11" s="1"/>
  <c r="B602" i="5"/>
  <c r="B603" i="5"/>
  <c r="B5009" i="11" s="1"/>
  <c r="B604" i="5"/>
  <c r="B605" i="5"/>
  <c r="B5011" i="11" s="1"/>
  <c r="B606" i="5"/>
  <c r="B607" i="5"/>
  <c r="B5013" i="11" s="1"/>
  <c r="B608" i="5"/>
  <c r="B609" i="5"/>
  <c r="B5015" i="11" s="1"/>
  <c r="B610" i="5"/>
  <c r="B611" i="5"/>
  <c r="B5017" i="11" s="1"/>
  <c r="B612" i="5"/>
  <c r="B613" i="5"/>
  <c r="B5019" i="11" s="1"/>
  <c r="B614" i="5"/>
  <c r="B615" i="5"/>
  <c r="B5021" i="11" s="1"/>
  <c r="B616" i="5"/>
  <c r="B617" i="5"/>
  <c r="B5023" i="11" s="1"/>
  <c r="B618" i="5"/>
  <c r="B619" i="5"/>
  <c r="B5025" i="11" s="1"/>
  <c r="B620" i="5"/>
  <c r="B621" i="5"/>
  <c r="B5027" i="11" s="1"/>
  <c r="B622" i="5"/>
  <c r="B623" i="5"/>
  <c r="B5029" i="11" s="1"/>
  <c r="B624" i="5"/>
  <c r="B625" i="5"/>
  <c r="B5031" i="11" s="1"/>
  <c r="B626" i="5"/>
  <c r="B627" i="5"/>
  <c r="B5033" i="11" s="1"/>
  <c r="B628" i="5"/>
  <c r="B629" i="5"/>
  <c r="B5035" i="11" s="1"/>
  <c r="B630" i="5"/>
  <c r="B631" i="5"/>
  <c r="B5037" i="11" s="1"/>
  <c r="B632" i="5"/>
  <c r="B633" i="5"/>
  <c r="B5039" i="11" s="1"/>
  <c r="B634" i="5"/>
  <c r="B635" i="5"/>
  <c r="B5041" i="11" s="1"/>
  <c r="B636" i="5"/>
  <c r="B637" i="5"/>
  <c r="B5043" i="11" s="1"/>
  <c r="B638" i="5"/>
  <c r="B639" i="5"/>
  <c r="B5045" i="11" s="1"/>
  <c r="B640" i="5"/>
  <c r="B641" i="5"/>
  <c r="B5047" i="11" s="1"/>
  <c r="B642" i="5"/>
  <c r="B643" i="5"/>
  <c r="B5049" i="11" s="1"/>
  <c r="B644" i="5"/>
  <c r="B769" i="5"/>
  <c r="B5175" i="11" s="1"/>
  <c r="B770" i="5"/>
  <c r="B771" i="5"/>
  <c r="B5177" i="11" s="1"/>
  <c r="B772" i="5"/>
  <c r="B773" i="5"/>
  <c r="B5179" i="11" s="1"/>
  <c r="B774" i="5"/>
  <c r="B775" i="5"/>
  <c r="B5181" i="11" s="1"/>
  <c r="B776" i="5"/>
  <c r="B777" i="5"/>
  <c r="B5183" i="11" s="1"/>
  <c r="B778" i="5"/>
  <c r="B779" i="5"/>
  <c r="B5185" i="11" s="1"/>
  <c r="B780" i="5"/>
  <c r="B781" i="5"/>
  <c r="B5187" i="11" s="1"/>
  <c r="B782" i="5"/>
  <c r="B783" i="5"/>
  <c r="B5189" i="11" s="1"/>
  <c r="B784" i="5"/>
  <c r="B785" i="5"/>
  <c r="B5191" i="11" s="1"/>
  <c r="B786" i="5"/>
  <c r="B787" i="5"/>
  <c r="B5193" i="11" s="1"/>
  <c r="B788" i="5"/>
  <c r="B789" i="5"/>
  <c r="B5195" i="11" s="1"/>
  <c r="B790" i="5"/>
  <c r="B791" i="5"/>
  <c r="B5197" i="11" s="1"/>
  <c r="B792" i="5"/>
  <c r="B793" i="5"/>
  <c r="B5199" i="11" s="1"/>
  <c r="B794" i="5"/>
  <c r="B795" i="5"/>
  <c r="B5201" i="11" s="1"/>
  <c r="B796" i="5"/>
  <c r="B797" i="5"/>
  <c r="B5203" i="11" s="1"/>
  <c r="B798" i="5"/>
  <c r="B799" i="5"/>
  <c r="B5205" i="11" s="1"/>
  <c r="B800" i="5"/>
  <c r="B801" i="5"/>
  <c r="B5207" i="11" s="1"/>
  <c r="B802" i="5"/>
  <c r="B803" i="5"/>
  <c r="B5209" i="11" s="1"/>
  <c r="B804" i="5"/>
  <c r="B805" i="5"/>
  <c r="B5211" i="11" s="1"/>
  <c r="B806" i="5"/>
  <c r="B807" i="5"/>
  <c r="B5213" i="11" s="1"/>
  <c r="B808" i="5"/>
  <c r="B809" i="5"/>
  <c r="B5215" i="11" s="1"/>
  <c r="B810" i="5"/>
  <c r="B811" i="5"/>
  <c r="B5217" i="11" s="1"/>
  <c r="B812" i="5"/>
  <c r="B813" i="5"/>
  <c r="B5219" i="11" s="1"/>
  <c r="B814" i="5"/>
  <c r="B815" i="5"/>
  <c r="B5221" i="11" s="1"/>
  <c r="B816" i="5"/>
  <c r="B817" i="5"/>
  <c r="B5223" i="11" s="1"/>
  <c r="B818" i="5"/>
  <c r="B819" i="5"/>
  <c r="B5225" i="11" s="1"/>
  <c r="B820" i="5"/>
  <c r="B821" i="5"/>
  <c r="B5227" i="11" s="1"/>
  <c r="B822" i="5"/>
  <c r="B823" i="5"/>
  <c r="B5229" i="11" s="1"/>
  <c r="B824" i="5"/>
  <c r="B825" i="5"/>
  <c r="B5231" i="11" s="1"/>
  <c r="B826" i="5"/>
  <c r="B827" i="5"/>
  <c r="B5233" i="11" s="1"/>
  <c r="B828" i="5"/>
  <c r="B829" i="5"/>
  <c r="B5235" i="11" s="1"/>
  <c r="B830" i="5"/>
  <c r="B831" i="5"/>
  <c r="B5237" i="11" s="1"/>
  <c r="B832" i="5"/>
  <c r="B833" i="5"/>
  <c r="B5239" i="11" s="1"/>
  <c r="B891" i="5"/>
  <c r="B892" i="5"/>
  <c r="B5298" i="11" s="1"/>
  <c r="B893" i="5"/>
  <c r="B894" i="5"/>
  <c r="B5300" i="11" s="1"/>
  <c r="B895" i="5"/>
  <c r="B896" i="5"/>
  <c r="B5302" i="11" s="1"/>
  <c r="B897" i="5"/>
  <c r="B898" i="5"/>
  <c r="B5304" i="11" s="1"/>
  <c r="B899" i="5"/>
  <c r="B900" i="5"/>
  <c r="B5306" i="11" s="1"/>
  <c r="B901" i="5"/>
  <c r="B902" i="5"/>
  <c r="B5308" i="11" s="1"/>
  <c r="B903" i="5"/>
  <c r="B904" i="5"/>
  <c r="B5310" i="11" s="1"/>
  <c r="B905" i="5"/>
  <c r="B906" i="5"/>
  <c r="B5312" i="11" s="1"/>
  <c r="B907" i="5"/>
  <c r="B908" i="5"/>
  <c r="B5314" i="11" s="1"/>
  <c r="B909" i="5"/>
  <c r="B1389" i="5"/>
  <c r="B5795" i="11" s="1"/>
  <c r="L76" i="5"/>
  <c r="N76" i="5" s="1"/>
  <c r="P76" i="5" s="1"/>
  <c r="H4482" i="11" s="1"/>
  <c r="I4482" i="11" s="1"/>
  <c r="L75" i="5"/>
  <c r="N75" i="5" s="1"/>
  <c r="P75" i="5" s="1"/>
  <c r="H4481" i="11" s="1"/>
  <c r="I4481" i="11" s="1"/>
  <c r="L74" i="5"/>
  <c r="N74" i="5" s="1"/>
  <c r="P74" i="5" s="1"/>
  <c r="H4480" i="11" s="1"/>
  <c r="I4480" i="11" s="1"/>
  <c r="L73" i="5"/>
  <c r="N73" i="5" s="1"/>
  <c r="P73" i="5" s="1"/>
  <c r="H4479" i="11" s="1"/>
  <c r="I4479" i="11" s="1"/>
  <c r="L72" i="5"/>
  <c r="N72" i="5" s="1"/>
  <c r="P72" i="5" s="1"/>
  <c r="H4478" i="11" s="1"/>
  <c r="I4478" i="11" s="1"/>
  <c r="L71" i="5"/>
  <c r="N71" i="5" s="1"/>
  <c r="P71" i="5" s="1"/>
  <c r="H4477" i="11" s="1"/>
  <c r="I4477" i="11" s="1"/>
  <c r="H1269" i="4"/>
  <c r="J1269" i="4" s="1"/>
  <c r="G1269" i="11" s="1"/>
  <c r="I1269" i="11" s="1"/>
  <c r="B50" i="15"/>
  <c r="B8874" i="11" s="1"/>
  <c r="B49" i="15"/>
  <c r="B8873" i="11" s="1"/>
  <c r="B95" i="29"/>
  <c r="N61" i="7"/>
  <c r="M61" i="7"/>
  <c r="N60" i="7"/>
  <c r="M60" i="7"/>
  <c r="K760" i="6"/>
  <c r="B760" i="6"/>
  <c r="B7231" i="11" s="1"/>
  <c r="K759" i="6"/>
  <c r="B759" i="6"/>
  <c r="B7230" i="11" s="1"/>
  <c r="K758" i="6"/>
  <c r="B758" i="6"/>
  <c r="B7229" i="11" s="1"/>
  <c r="K757" i="6"/>
  <c r="B757" i="6"/>
  <c r="B7228" i="11" s="1"/>
  <c r="K756" i="6"/>
  <c r="B756" i="6"/>
  <c r="B7227" i="11" s="1"/>
  <c r="K755" i="6"/>
  <c r="B755" i="6"/>
  <c r="B7226" i="11" s="1"/>
  <c r="K754" i="6"/>
  <c r="B754" i="6"/>
  <c r="B7225" i="11" s="1"/>
  <c r="K753" i="6"/>
  <c r="B753" i="6"/>
  <c r="B7224" i="11" s="1"/>
  <c r="K768" i="6"/>
  <c r="B768" i="6"/>
  <c r="B7239" i="11" s="1"/>
  <c r="K767" i="6"/>
  <c r="B767" i="6"/>
  <c r="B7238" i="11" s="1"/>
  <c r="K766" i="6"/>
  <c r="B766" i="6"/>
  <c r="B7237" i="11" s="1"/>
  <c r="K765" i="6"/>
  <c r="B765" i="6"/>
  <c r="B7236" i="11" s="1"/>
  <c r="K764" i="6"/>
  <c r="B764" i="6"/>
  <c r="B7235" i="11" s="1"/>
  <c r="K763" i="6"/>
  <c r="B763" i="6"/>
  <c r="B7234" i="11" s="1"/>
  <c r="K762" i="6"/>
  <c r="B762" i="6"/>
  <c r="B7233" i="11" s="1"/>
  <c r="K761" i="6"/>
  <c r="B761" i="6"/>
  <c r="B7232" i="11" s="1"/>
  <c r="K776" i="6"/>
  <c r="B776" i="6"/>
  <c r="B7247" i="11" s="1"/>
  <c r="K775" i="6"/>
  <c r="B775" i="6"/>
  <c r="B7246" i="11" s="1"/>
  <c r="K774" i="6"/>
  <c r="B774" i="6"/>
  <c r="B7245" i="11" s="1"/>
  <c r="K773" i="6"/>
  <c r="B773" i="6"/>
  <c r="B7244" i="11" s="1"/>
  <c r="K772" i="6"/>
  <c r="B772" i="6"/>
  <c r="B7243" i="11" s="1"/>
  <c r="K771" i="6"/>
  <c r="B771" i="6"/>
  <c r="B7242" i="11" s="1"/>
  <c r="K770" i="6"/>
  <c r="B770" i="6"/>
  <c r="B7241" i="11" s="1"/>
  <c r="K769" i="6"/>
  <c r="B769" i="6"/>
  <c r="B7240" i="11" s="1"/>
  <c r="K784" i="6"/>
  <c r="B784" i="6"/>
  <c r="B7255" i="11" s="1"/>
  <c r="K783" i="6"/>
  <c r="B783" i="6"/>
  <c r="B7254" i="11" s="1"/>
  <c r="K782" i="6"/>
  <c r="B782" i="6"/>
  <c r="B7253" i="11" s="1"/>
  <c r="K781" i="6"/>
  <c r="B781" i="6"/>
  <c r="B7252" i="11" s="1"/>
  <c r="K780" i="6"/>
  <c r="B780" i="6"/>
  <c r="B7251" i="11" s="1"/>
  <c r="K779" i="6"/>
  <c r="B779" i="6"/>
  <c r="B7250" i="11" s="1"/>
  <c r="K778" i="6"/>
  <c r="B778" i="6"/>
  <c r="B7249" i="11" s="1"/>
  <c r="K777" i="6"/>
  <c r="B777" i="6"/>
  <c r="B7248" i="11" s="1"/>
  <c r="K792" i="6"/>
  <c r="B792" i="6"/>
  <c r="B7263" i="11" s="1"/>
  <c r="K791" i="6"/>
  <c r="B791" i="6"/>
  <c r="B7262" i="11" s="1"/>
  <c r="K790" i="6"/>
  <c r="B790" i="6"/>
  <c r="B7261" i="11" s="1"/>
  <c r="K789" i="6"/>
  <c r="B789" i="6"/>
  <c r="B7260" i="11" s="1"/>
  <c r="K788" i="6"/>
  <c r="B788" i="6"/>
  <c r="B7259" i="11" s="1"/>
  <c r="K787" i="6"/>
  <c r="B787" i="6"/>
  <c r="B7258" i="11" s="1"/>
  <c r="K786" i="6"/>
  <c r="B786" i="6"/>
  <c r="B7257" i="11" s="1"/>
  <c r="K785" i="6"/>
  <c r="B785" i="6"/>
  <c r="B7256" i="11" s="1"/>
  <c r="K954" i="6"/>
  <c r="K953" i="6"/>
  <c r="K952" i="6"/>
  <c r="K951" i="6"/>
  <c r="K950" i="6"/>
  <c r="K949" i="6"/>
  <c r="K948" i="6"/>
  <c r="K794" i="6"/>
  <c r="B794" i="6"/>
  <c r="B7265" i="11" s="1"/>
  <c r="K963" i="6"/>
  <c r="K961" i="6"/>
  <c r="K960" i="6"/>
  <c r="K959" i="6"/>
  <c r="K958" i="6"/>
  <c r="K957" i="6"/>
  <c r="K956" i="6"/>
  <c r="K955" i="6"/>
  <c r="K971" i="6"/>
  <c r="K970" i="6"/>
  <c r="K969" i="6"/>
  <c r="K968" i="6"/>
  <c r="K967" i="6"/>
  <c r="K966" i="6"/>
  <c r="K965" i="6"/>
  <c r="K964" i="6"/>
  <c r="B48" i="15"/>
  <c r="B8872" i="11" s="1"/>
  <c r="H8488" i="11"/>
  <c r="G8488" i="11"/>
  <c r="N59" i="7"/>
  <c r="M59" i="7"/>
  <c r="N58" i="7"/>
  <c r="M58" i="7"/>
  <c r="D5" i="14"/>
  <c r="B5" i="14"/>
  <c r="B4" i="3"/>
  <c r="A2" i="12"/>
  <c r="C3" i="11"/>
  <c r="E6" i="12"/>
  <c r="K1770" i="11" s="1" a="1"/>
  <c r="K1770" i="11" s="1"/>
  <c r="J75" i="29"/>
  <c r="I160" i="29"/>
  <c r="H8645" i="11" s="1"/>
  <c r="B77" i="29"/>
  <c r="N57" i="7"/>
  <c r="M57" i="7"/>
  <c r="B76" i="29"/>
  <c r="I2167" i="4"/>
  <c r="F8488" i="11"/>
  <c r="E8488" i="11"/>
  <c r="D8488" i="11"/>
  <c r="C8488" i="11"/>
  <c r="L3" i="29"/>
  <c r="B3" i="29"/>
  <c r="H160" i="29"/>
  <c r="G160" i="29"/>
  <c r="D8645" i="11" s="1"/>
  <c r="B160" i="29"/>
  <c r="B159" i="29"/>
  <c r="B158" i="29"/>
  <c r="B157" i="29"/>
  <c r="B156" i="29"/>
  <c r="B155" i="29"/>
  <c r="B154" i="29"/>
  <c r="B8639" i="11" s="1"/>
  <c r="B153" i="29"/>
  <c r="B8638" i="11" s="1"/>
  <c r="B8637" i="11"/>
  <c r="B8636" i="11"/>
  <c r="B150" i="29"/>
  <c r="B8635" i="11" s="1"/>
  <c r="B149" i="29"/>
  <c r="B147" i="29"/>
  <c r="B146" i="29"/>
  <c r="B145" i="29"/>
  <c r="B144" i="29"/>
  <c r="B143" i="29"/>
  <c r="B142" i="29"/>
  <c r="B102" i="29"/>
  <c r="B101" i="29"/>
  <c r="B100" i="29"/>
  <c r="B99" i="29"/>
  <c r="B98" i="29"/>
  <c r="B97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J48" i="29"/>
  <c r="B48" i="29"/>
  <c r="B47" i="29"/>
  <c r="B46" i="29"/>
  <c r="B45" i="29"/>
  <c r="B44" i="29"/>
  <c r="B43" i="29"/>
  <c r="B42" i="29"/>
  <c r="B41" i="29"/>
  <c r="B40" i="29"/>
  <c r="B38" i="29"/>
  <c r="J37" i="29"/>
  <c r="B37" i="29"/>
  <c r="B36" i="29"/>
  <c r="B34" i="29"/>
  <c r="B33" i="29"/>
  <c r="B32" i="29"/>
  <c r="B29" i="29"/>
  <c r="B28" i="29"/>
  <c r="B27" i="29"/>
  <c r="B26" i="29"/>
  <c r="B24" i="29"/>
  <c r="B23" i="29"/>
  <c r="B22" i="29"/>
  <c r="J21" i="29"/>
  <c r="B21" i="29"/>
  <c r="B20" i="29"/>
  <c r="B19" i="29"/>
  <c r="B18" i="29"/>
  <c r="B17" i="29"/>
  <c r="B16" i="29"/>
  <c r="B15" i="29"/>
  <c r="B14" i="29"/>
  <c r="B13" i="29"/>
  <c r="B11" i="29"/>
  <c r="B10" i="29"/>
  <c r="B9" i="29"/>
  <c r="B8" i="29"/>
  <c r="B7" i="29"/>
  <c r="B6" i="29"/>
  <c r="B5" i="29"/>
  <c r="B4" i="29"/>
  <c r="B3" i="5"/>
  <c r="B4409" i="11" s="1"/>
  <c r="F4409" i="11"/>
  <c r="E4409" i="11"/>
  <c r="C4409" i="11"/>
  <c r="A4409" i="11"/>
  <c r="E3" i="11"/>
  <c r="F3" i="11"/>
  <c r="A3" i="11"/>
  <c r="L8" i="5"/>
  <c r="N8" i="5" s="1"/>
  <c r="P8" i="5" s="1"/>
  <c r="H4414" i="11" s="1"/>
  <c r="I4414" i="11" s="1"/>
  <c r="L7" i="5"/>
  <c r="N7" i="5" s="1"/>
  <c r="P7" i="5" s="1"/>
  <c r="H4413" i="11" s="1"/>
  <c r="I4413" i="11" s="1"/>
  <c r="L6" i="5"/>
  <c r="N6" i="5" s="1"/>
  <c r="P6" i="5" s="1"/>
  <c r="H4412" i="11" s="1"/>
  <c r="I4412" i="11" s="1"/>
  <c r="L3" i="5"/>
  <c r="N3" i="5" s="1"/>
  <c r="P3" i="5" s="1"/>
  <c r="A8" i="3"/>
  <c r="B14" i="4"/>
  <c r="B14" i="11" s="1"/>
  <c r="B13" i="4"/>
  <c r="H12" i="4"/>
  <c r="J12" i="4" s="1"/>
  <c r="G12" i="11" s="1"/>
  <c r="I12" i="11" s="1"/>
  <c r="B12" i="4"/>
  <c r="H11" i="4"/>
  <c r="J11" i="4" s="1"/>
  <c r="G11" i="11" s="1"/>
  <c r="I11" i="11" s="1"/>
  <c r="B11" i="4"/>
  <c r="H10" i="4"/>
  <c r="J10" i="4" s="1"/>
  <c r="G10" i="11" s="1"/>
  <c r="I10" i="11" s="1"/>
  <c r="B10" i="4"/>
  <c r="H9" i="4"/>
  <c r="J9" i="4" s="1"/>
  <c r="G9" i="11" s="1"/>
  <c r="I9" i="11" s="1"/>
  <c r="B9" i="4"/>
  <c r="H8" i="4"/>
  <c r="J8" i="4" s="1"/>
  <c r="G8" i="11" s="1"/>
  <c r="I8" i="11" s="1"/>
  <c r="B8" i="4"/>
  <c r="B8" i="11" s="1"/>
  <c r="H7" i="4"/>
  <c r="J7" i="4" s="1"/>
  <c r="G7" i="11" s="1"/>
  <c r="I7" i="11" s="1"/>
  <c r="B7" i="4"/>
  <c r="H6" i="4"/>
  <c r="J6" i="4" s="1"/>
  <c r="G6" i="11" s="1"/>
  <c r="I6" i="11" s="1"/>
  <c r="B6" i="4"/>
  <c r="H5" i="4"/>
  <c r="J5" i="4" s="1"/>
  <c r="G5" i="11" s="1"/>
  <c r="I5" i="11" s="1"/>
  <c r="B5" i="4"/>
  <c r="H4" i="4"/>
  <c r="J4" i="4" s="1"/>
  <c r="G4" i="11" s="1"/>
  <c r="I4" i="11" s="1"/>
  <c r="B4" i="4"/>
  <c r="H3" i="4"/>
  <c r="J3" i="4" s="1"/>
  <c r="G3" i="11" s="1"/>
  <c r="B3" i="4"/>
  <c r="B3" i="11" s="1"/>
  <c r="G2159" i="11" l="1"/>
  <c r="I2159" i="11" s="1"/>
  <c r="I5979" i="11" s="1"/>
  <c r="G2149" i="11"/>
  <c r="I2149" i="11" s="1"/>
  <c r="I5969" i="11" s="1"/>
  <c r="G1683" i="11"/>
  <c r="I1683" i="11" s="1"/>
  <c r="I6665" i="11" s="1"/>
  <c r="G1540" i="11"/>
  <c r="I1540" i="11" s="1"/>
  <c r="I6522" i="11" s="1"/>
  <c r="G1600" i="11"/>
  <c r="I1600" i="11" s="1"/>
  <c r="I6582" i="11" s="1"/>
  <c r="B5" i="11"/>
  <c r="K5" i="11" s="1" a="1"/>
  <c r="K5" i="11" s="1"/>
  <c r="B10" i="11"/>
  <c r="K10" i="11" s="1" a="1"/>
  <c r="K10" i="11" s="1"/>
  <c r="G2158" i="11"/>
  <c r="I2158" i="11" s="1"/>
  <c r="I5978" i="11" s="1"/>
  <c r="G2157" i="11"/>
  <c r="I2157" i="11" s="1"/>
  <c r="I5977" i="11" s="1"/>
  <c r="G1837" i="11"/>
  <c r="I1837" i="11" s="1"/>
  <c r="I6819" i="11" s="1"/>
  <c r="B6" i="11"/>
  <c r="K6" i="11" s="1" a="1"/>
  <c r="K6" i="11" s="1"/>
  <c r="G2156" i="11"/>
  <c r="I2156" i="11" s="1"/>
  <c r="I5976" i="11" s="1"/>
  <c r="G2165" i="11"/>
  <c r="I2165" i="11" s="1"/>
  <c r="I5985" i="11" s="1"/>
  <c r="G2155" i="11"/>
  <c r="I2155" i="11" s="1"/>
  <c r="I5975" i="11" s="1"/>
  <c r="G1714" i="11"/>
  <c r="I1714" i="11" s="1"/>
  <c r="I6696" i="11" s="1"/>
  <c r="G1629" i="11"/>
  <c r="I1629" i="11" s="1"/>
  <c r="I6611" i="11" s="1"/>
  <c r="G2164" i="11"/>
  <c r="I2164" i="11" s="1"/>
  <c r="I5984" i="11" s="1"/>
  <c r="G2154" i="11"/>
  <c r="I2154" i="11" s="1"/>
  <c r="I5974" i="11" s="1"/>
  <c r="G1807" i="11"/>
  <c r="I1807" i="11" s="1"/>
  <c r="I6789" i="11" s="1"/>
  <c r="G1733" i="11"/>
  <c r="I1733" i="11" s="1"/>
  <c r="I6715" i="11" s="1"/>
  <c r="B7" i="11"/>
  <c r="K7" i="11" s="1" a="1"/>
  <c r="K7" i="11" s="1"/>
  <c r="G1804" i="11"/>
  <c r="I1804" i="11" s="1"/>
  <c r="I6786" i="11" s="1"/>
  <c r="G1772" i="11"/>
  <c r="I1772" i="11" s="1"/>
  <c r="I6754" i="11" s="1"/>
  <c r="G1637" i="11"/>
  <c r="I1637" i="11" s="1"/>
  <c r="I6619" i="11" s="1"/>
  <c r="G2162" i="11"/>
  <c r="I2162" i="11" s="1"/>
  <c r="I5982" i="11" s="1"/>
  <c r="G2152" i="11"/>
  <c r="I2152" i="11" s="1"/>
  <c r="I5972" i="11" s="1"/>
  <c r="B12" i="11"/>
  <c r="K12" i="11" s="1" a="1"/>
  <c r="K12" i="11" s="1"/>
  <c r="G2163" i="11"/>
  <c r="I2163" i="11" s="1"/>
  <c r="I5983" i="11" s="1"/>
  <c r="G2153" i="11"/>
  <c r="I2153" i="11" s="1"/>
  <c r="I5973" i="11" s="1"/>
  <c r="B13" i="11"/>
  <c r="K13" i="11" s="1" a="1"/>
  <c r="K13" i="11" s="1"/>
  <c r="G1802" i="11"/>
  <c r="I1802" i="11" s="1"/>
  <c r="I6784" i="11" s="1"/>
  <c r="G1801" i="11"/>
  <c r="I1801" i="11" s="1"/>
  <c r="I6783" i="11" s="1"/>
  <c r="G1771" i="11"/>
  <c r="I1771" i="11" s="1"/>
  <c r="I6753" i="11" s="1"/>
  <c r="G2161" i="11"/>
  <c r="I2161" i="11" s="1"/>
  <c r="I5981" i="11" s="1"/>
  <c r="G2151" i="11"/>
  <c r="I2151" i="11" s="1"/>
  <c r="I5971" i="11" s="1"/>
  <c r="B11" i="11"/>
  <c r="K11" i="11" s="1" a="1"/>
  <c r="K11" i="11" s="1"/>
  <c r="G1713" i="11"/>
  <c r="I1713" i="11" s="1"/>
  <c r="I6695" i="11" s="1"/>
  <c r="B4" i="11"/>
  <c r="K4" i="11" s="1" a="1"/>
  <c r="K4" i="11" s="1"/>
  <c r="B9" i="11"/>
  <c r="K9" i="11" s="1" a="1"/>
  <c r="K9" i="11" s="1"/>
  <c r="G1800" i="11"/>
  <c r="I1800" i="11" s="1"/>
  <c r="I6782" i="11" s="1"/>
  <c r="G1748" i="11"/>
  <c r="I1748" i="11" s="1"/>
  <c r="I6730" i="11" s="1"/>
  <c r="G1677" i="11"/>
  <c r="I1677" i="11" s="1"/>
  <c r="I6659" i="11" s="1"/>
  <c r="G2160" i="11"/>
  <c r="I2160" i="11" s="1"/>
  <c r="I5980" i="11" s="1"/>
  <c r="G2150" i="11"/>
  <c r="I2150" i="11" s="1"/>
  <c r="I5970" i="11" s="1"/>
  <c r="K14" i="11" a="1"/>
  <c r="K14" i="11" s="1"/>
  <c r="K7265" i="11" a="1"/>
  <c r="K7265" i="11" s="1"/>
  <c r="K1253" i="11" a="1"/>
  <c r="K1253" i="11" s="1"/>
  <c r="K1387" i="11" a="1"/>
  <c r="K1387" i="11" s="1"/>
  <c r="K7448" i="11" a="1"/>
  <c r="K7448" i="11" s="1"/>
  <c r="K7462" i="11" a="1"/>
  <c r="K7462" i="11" s="1"/>
  <c r="K7445" i="11" a="1"/>
  <c r="K7445" i="11" s="1"/>
  <c r="K7443" i="11" a="1"/>
  <c r="K7443" i="11" s="1"/>
  <c r="K7441" i="11" a="1"/>
  <c r="K7441" i="11" s="1"/>
  <c r="K7439" i="11" a="1"/>
  <c r="K7439" i="11" s="1"/>
  <c r="K7437" i="11" a="1"/>
  <c r="K7437" i="11" s="1"/>
  <c r="K7435" i="11" a="1"/>
  <c r="K7435" i="11" s="1"/>
  <c r="K7432" i="11" a="1"/>
  <c r="K7432" i="11" s="1"/>
  <c r="K7430" i="11" a="1"/>
  <c r="K7430" i="11" s="1"/>
  <c r="K7428" i="11" a="1"/>
  <c r="K7428" i="11" s="1"/>
  <c r="K7426" i="11" a="1"/>
  <c r="K7426" i="11" s="1"/>
  <c r="K7424" i="11" a="1"/>
  <c r="K7424" i="11" s="1"/>
  <c r="K7422" i="11" a="1"/>
  <c r="K7422" i="11" s="1"/>
  <c r="K7420" i="11" a="1"/>
  <c r="K7420" i="11" s="1"/>
  <c r="K7418" i="11" a="1"/>
  <c r="K7418" i="11" s="1"/>
  <c r="K7308" i="11" a="1"/>
  <c r="K7308" i="11" s="1"/>
  <c r="K7306" i="11" a="1"/>
  <c r="K7306" i="11" s="1"/>
  <c r="K7304" i="11" a="1"/>
  <c r="K7304" i="11" s="1"/>
  <c r="K7302" i="11" a="1"/>
  <c r="K7302" i="11" s="1"/>
  <c r="K7300" i="11" a="1"/>
  <c r="K7300" i="11" s="1"/>
  <c r="K7298" i="11" a="1"/>
  <c r="K7298" i="11" s="1"/>
  <c r="K7296" i="11" a="1"/>
  <c r="K7296" i="11" s="1"/>
  <c r="K7294" i="11" a="1"/>
  <c r="K7294" i="11" s="1"/>
  <c r="K7292" i="11" a="1"/>
  <c r="K7292" i="11" s="1"/>
  <c r="K7290" i="11" a="1"/>
  <c r="K7290" i="11" s="1"/>
  <c r="K7286" i="11" a="1"/>
  <c r="K7286" i="11" s="1"/>
  <c r="K7283" i="11" a="1"/>
  <c r="K7283" i="11" s="1"/>
  <c r="K7281" i="11" a="1"/>
  <c r="K7281" i="11" s="1"/>
  <c r="K7279" i="11" a="1"/>
  <c r="K7279" i="11" s="1"/>
  <c r="K7275" i="11" a="1"/>
  <c r="K7275" i="11" s="1"/>
  <c r="K7273" i="11" a="1"/>
  <c r="K7273" i="11" s="1"/>
  <c r="K7269" i="11" a="1"/>
  <c r="K7269" i="11" s="1"/>
  <c r="K7264" i="11" a="1"/>
  <c r="K7264" i="11" s="1"/>
  <c r="K112" i="11" a="1"/>
  <c r="K112" i="11" s="1"/>
  <c r="K7285" i="11" a="1"/>
  <c r="K7285" i="11" s="1"/>
  <c r="K7341" i="11" a="1"/>
  <c r="K7341" i="11" s="1"/>
  <c r="K7416" i="11" a="1"/>
  <c r="K7416" i="11" s="1"/>
  <c r="K1600" i="11" a="1"/>
  <c r="K1600" i="11" s="1"/>
  <c r="K1602" i="11" a="1"/>
  <c r="K1602" i="11" s="1"/>
  <c r="K1604" i="11" a="1"/>
  <c r="K1604" i="11" s="1"/>
  <c r="K1606" i="11" a="1"/>
  <c r="K1606" i="11" s="1"/>
  <c r="K1608" i="11" a="1"/>
  <c r="K1608" i="11" s="1"/>
  <c r="K1610" i="11" a="1"/>
  <c r="K1610" i="11" s="1"/>
  <c r="K1612" i="11" a="1"/>
  <c r="K1612" i="11" s="1"/>
  <c r="K1614" i="11" a="1"/>
  <c r="K1614" i="11" s="1"/>
  <c r="K1616" i="11" a="1"/>
  <c r="K1616" i="11" s="1"/>
  <c r="K1619" i="11" a="1"/>
  <c r="K1619" i="11" s="1"/>
  <c r="K1625" i="11" a="1"/>
  <c r="K1625" i="11" s="1"/>
  <c r="K2165" i="11" a="1"/>
  <c r="K2165" i="11" s="1"/>
  <c r="K2163" i="11" a="1"/>
  <c r="K2163" i="11" s="1"/>
  <c r="K2161" i="11" a="1"/>
  <c r="K2161" i="11" s="1"/>
  <c r="K2159" i="11" a="1"/>
  <c r="K2159" i="11" s="1"/>
  <c r="K2157" i="11" a="1"/>
  <c r="K2157" i="11" s="1"/>
  <c r="K2155" i="11" a="1"/>
  <c r="K2155" i="11" s="1"/>
  <c r="K2153" i="11" a="1"/>
  <c r="K2153" i="11" s="1"/>
  <c r="K2151" i="11" a="1"/>
  <c r="K2151" i="11" s="1"/>
  <c r="K2149" i="11" a="1"/>
  <c r="K2149" i="11" s="1"/>
  <c r="K1840" i="11" a="1"/>
  <c r="K1840" i="11" s="1"/>
  <c r="K1838" i="11" a="1"/>
  <c r="K1838" i="11" s="1"/>
  <c r="K1836" i="11" a="1"/>
  <c r="K1836" i="11" s="1"/>
  <c r="K1832" i="11" a="1"/>
  <c r="K1832" i="11" s="1"/>
  <c r="K1830" i="11" a="1"/>
  <c r="K1830" i="11" s="1"/>
  <c r="K1828" i="11" a="1"/>
  <c r="K1828" i="11" s="1"/>
  <c r="K1824" i="11" a="1"/>
  <c r="K1824" i="11" s="1"/>
  <c r="K1822" i="11" a="1"/>
  <c r="K1822" i="11" s="1"/>
  <c r="K1820" i="11" a="1"/>
  <c r="K1820" i="11" s="1"/>
  <c r="K1818" i="11" a="1"/>
  <c r="K1818" i="11" s="1"/>
  <c r="K1816" i="11" a="1"/>
  <c r="K1816" i="11" s="1"/>
  <c r="K1814" i="11" a="1"/>
  <c r="K1814" i="11" s="1"/>
  <c r="K1812" i="11" a="1"/>
  <c r="K1812" i="11" s="1"/>
  <c r="K1810" i="11" a="1"/>
  <c r="K1810" i="11" s="1"/>
  <c r="K1808" i="11" a="1"/>
  <c r="K1808" i="11" s="1"/>
  <c r="K1806" i="11" a="1"/>
  <c r="K1806" i="11" s="1"/>
  <c r="K1804" i="11" a="1"/>
  <c r="K1804" i="11" s="1"/>
  <c r="K1800" i="11" a="1"/>
  <c r="K1800" i="11" s="1"/>
  <c r="K1798" i="11" a="1"/>
  <c r="K1798" i="11" s="1"/>
  <c r="K1796" i="11" a="1"/>
  <c r="K1796" i="11" s="1"/>
  <c r="K1794" i="11" a="1"/>
  <c r="K1794" i="11" s="1"/>
  <c r="K1792" i="11" a="1"/>
  <c r="K1792" i="11" s="1"/>
  <c r="K1790" i="11" a="1"/>
  <c r="K1790" i="11" s="1"/>
  <c r="K1788" i="11" a="1"/>
  <c r="K1788" i="11" s="1"/>
  <c r="K1786" i="11" a="1"/>
  <c r="K1786" i="11" s="1"/>
  <c r="K1784" i="11" a="1"/>
  <c r="K1784" i="11" s="1"/>
  <c r="K1782" i="11" a="1"/>
  <c r="K1782" i="11" s="1"/>
  <c r="K1780" i="11" a="1"/>
  <c r="K1780" i="11" s="1"/>
  <c r="K1776" i="11" a="1"/>
  <c r="K1776" i="11" s="1"/>
  <c r="K1774" i="11" a="1"/>
  <c r="K1774" i="11" s="1"/>
  <c r="K1772" i="11" a="1"/>
  <c r="K1772" i="11" s="1"/>
  <c r="K1766" i="11" a="1"/>
  <c r="K1766" i="11" s="1"/>
  <c r="K1764" i="11" a="1"/>
  <c r="K1764" i="11" s="1"/>
  <c r="K1762" i="11" a="1"/>
  <c r="K1762" i="11" s="1"/>
  <c r="K1760" i="11" a="1"/>
  <c r="K1760" i="11" s="1"/>
  <c r="K1754" i="11" a="1"/>
  <c r="K1754" i="11" s="1"/>
  <c r="K1752" i="11" a="1"/>
  <c r="K1752" i="11" s="1"/>
  <c r="K1750" i="11" a="1"/>
  <c r="K1750" i="11" s="1"/>
  <c r="K1748" i="11" a="1"/>
  <c r="K1748" i="11" s="1"/>
  <c r="K1746" i="11" a="1"/>
  <c r="K1746" i="11" s="1"/>
  <c r="K1744" i="11" a="1"/>
  <c r="K1744" i="11" s="1"/>
  <c r="K1742" i="11" a="1"/>
  <c r="K1742" i="11" s="1"/>
  <c r="K1740" i="11" a="1"/>
  <c r="K1740" i="11" s="1"/>
  <c r="K1738" i="11" a="1"/>
  <c r="K1738" i="11" s="1"/>
  <c r="K1736" i="11" a="1"/>
  <c r="K1736" i="11" s="1"/>
  <c r="K1734" i="11" a="1"/>
  <c r="K1734" i="11" s="1"/>
  <c r="K1732" i="11" a="1"/>
  <c r="K1732" i="11" s="1"/>
  <c r="K1730" i="11" a="1"/>
  <c r="K1730" i="11" s="1"/>
  <c r="K1728" i="11" a="1"/>
  <c r="K1728" i="11" s="1"/>
  <c r="K1726" i="11" a="1"/>
  <c r="K1726" i="11" s="1"/>
  <c r="K1720" i="11" a="1"/>
  <c r="K1720" i="11" s="1"/>
  <c r="K1718" i="11" a="1"/>
  <c r="K1718" i="11" s="1"/>
  <c r="K1716" i="11" a="1"/>
  <c r="K1716" i="11" s="1"/>
  <c r="K1714" i="11" a="1"/>
  <c r="K1714" i="11" s="1"/>
  <c r="K1712" i="11" a="1"/>
  <c r="K1712" i="11" s="1"/>
  <c r="K1708" i="11" a="1"/>
  <c r="K1708" i="11" s="1"/>
  <c r="K1706" i="11" a="1"/>
  <c r="K1706" i="11" s="1"/>
  <c r="K1704" i="11" a="1"/>
  <c r="K1704" i="11" s="1"/>
  <c r="K1702" i="11" a="1"/>
  <c r="K1702" i="11" s="1"/>
  <c r="K1698" i="11" a="1"/>
  <c r="K1698" i="11" s="1"/>
  <c r="K1696" i="11" a="1"/>
  <c r="K1696" i="11" s="1"/>
  <c r="K1694" i="11" a="1"/>
  <c r="K1694" i="11" s="1"/>
  <c r="K1692" i="11" a="1"/>
  <c r="K1692" i="11" s="1"/>
  <c r="K1690" i="11" a="1"/>
  <c r="K1690" i="11" s="1"/>
  <c r="K1688" i="11" a="1"/>
  <c r="K1688" i="11" s="1"/>
  <c r="K1686" i="11" a="1"/>
  <c r="K1686" i="11" s="1"/>
  <c r="K1684" i="11" a="1"/>
  <c r="K1684" i="11" s="1"/>
  <c r="K1682" i="11" a="1"/>
  <c r="K1682" i="11" s="1"/>
  <c r="K1680" i="11" a="1"/>
  <c r="K1680" i="11" s="1"/>
  <c r="K1674" i="11" a="1"/>
  <c r="K1674" i="11" s="1"/>
  <c r="K1672" i="11" a="1"/>
  <c r="K1672" i="11" s="1"/>
  <c r="K1670" i="11" a="1"/>
  <c r="K1670" i="11" s="1"/>
  <c r="K1668" i="11" a="1"/>
  <c r="K1668" i="11" s="1"/>
  <c r="K1666" i="11" a="1"/>
  <c r="K1666" i="11" s="1"/>
  <c r="K1664" i="11" a="1"/>
  <c r="K1664" i="11" s="1"/>
  <c r="K1662" i="11" a="1"/>
  <c r="K1662" i="11" s="1"/>
  <c r="K1658" i="11" a="1"/>
  <c r="K1658" i="11" s="1"/>
  <c r="K1654" i="11" a="1"/>
  <c r="K1654" i="11" s="1"/>
  <c r="K1652" i="11" a="1"/>
  <c r="K1652" i="11" s="1"/>
  <c r="K1648" i="11" a="1"/>
  <c r="K1648" i="11" s="1"/>
  <c r="K1646" i="11" a="1"/>
  <c r="K1646" i="11" s="1"/>
  <c r="K1644" i="11" a="1"/>
  <c r="K1644" i="11" s="1"/>
  <c r="K1642" i="11" a="1"/>
  <c r="K1642" i="11" s="1"/>
  <c r="K1640" i="11" a="1"/>
  <c r="K1640" i="11" s="1"/>
  <c r="K1638" i="11" a="1"/>
  <c r="K1638" i="11" s="1"/>
  <c r="K1636" i="11" a="1"/>
  <c r="K1636" i="11" s="1"/>
  <c r="K1634" i="11" a="1"/>
  <c r="K1634" i="11" s="1"/>
  <c r="K1632" i="11" a="1"/>
  <c r="K1632" i="11" s="1"/>
  <c r="K1630" i="11" a="1"/>
  <c r="K1630" i="11" s="1"/>
  <c r="K1628" i="11" a="1"/>
  <c r="K1628" i="11" s="1"/>
  <c r="K1626" i="11" a="1"/>
  <c r="K1626" i="11" s="1"/>
  <c r="K7453" i="11" a="1"/>
  <c r="K7453" i="11" s="1"/>
  <c r="K7455" i="11" a="1"/>
  <c r="K7455" i="11" s="1"/>
  <c r="K7433" i="11" a="1"/>
  <c r="K7433" i="11" s="1"/>
  <c r="K7457" i="11" a="1"/>
  <c r="K7457" i="11" s="1"/>
  <c r="K7459" i="11" a="1"/>
  <c r="K7459" i="11" s="1"/>
  <c r="K7461" i="11" a="1"/>
  <c r="K7461" i="11" s="1"/>
  <c r="K7467" i="11" a="1"/>
  <c r="K7467" i="11" s="1"/>
  <c r="K7729" i="11" a="1"/>
  <c r="K7729" i="11" s="1"/>
  <c r="K7727" i="11" a="1"/>
  <c r="K7727" i="11" s="1"/>
  <c r="K7725" i="11" a="1"/>
  <c r="K7725" i="11" s="1"/>
  <c r="K7723" i="11" a="1"/>
  <c r="K7723" i="11" s="1"/>
  <c r="K7721" i="11" a="1"/>
  <c r="K7721" i="11" s="1"/>
  <c r="K7719" i="11" a="1"/>
  <c r="K7719" i="11" s="1"/>
  <c r="K7717" i="11" a="1"/>
  <c r="K7717" i="11" s="1"/>
  <c r="K7715" i="11" a="1"/>
  <c r="K7715" i="11" s="1"/>
  <c r="K7713" i="11" a="1"/>
  <c r="K7713" i="11" s="1"/>
  <c r="K7711" i="11" a="1"/>
  <c r="K7711" i="11" s="1"/>
  <c r="K7709" i="11" a="1"/>
  <c r="K7709" i="11" s="1"/>
  <c r="K7707" i="11" a="1"/>
  <c r="K7707" i="11" s="1"/>
  <c r="K7705" i="11" a="1"/>
  <c r="K7705" i="11" s="1"/>
  <c r="K7703" i="11" a="1"/>
  <c r="K7703" i="11" s="1"/>
  <c r="K7701" i="11" a="1"/>
  <c r="K7701" i="11" s="1"/>
  <c r="K7699" i="11" a="1"/>
  <c r="K7699" i="11" s="1"/>
  <c r="K7697" i="11" a="1"/>
  <c r="K7697" i="11" s="1"/>
  <c r="K7695" i="11" a="1"/>
  <c r="K7695" i="11" s="1"/>
  <c r="K7693" i="11" a="1"/>
  <c r="K7693" i="11" s="1"/>
  <c r="K7691" i="11" a="1"/>
  <c r="K7691" i="11" s="1"/>
  <c r="K7689" i="11" a="1"/>
  <c r="K7689" i="11" s="1"/>
  <c r="K7687" i="11" a="1"/>
  <c r="K7687" i="11" s="1"/>
  <c r="K7685" i="11" a="1"/>
  <c r="K7685" i="11" s="1"/>
  <c r="K7683" i="11" a="1"/>
  <c r="K7683" i="11" s="1"/>
  <c r="K7681" i="11" a="1"/>
  <c r="K7681" i="11" s="1"/>
  <c r="K7679" i="11" a="1"/>
  <c r="K7679" i="11" s="1"/>
  <c r="K7677" i="11" a="1"/>
  <c r="K7677" i="11" s="1"/>
  <c r="K7675" i="11" a="1"/>
  <c r="K7675" i="11" s="1"/>
  <c r="K7673" i="11" a="1"/>
  <c r="K7673" i="11" s="1"/>
  <c r="K7671" i="11" a="1"/>
  <c r="K7671" i="11" s="1"/>
  <c r="K7669" i="11" a="1"/>
  <c r="K7669" i="11" s="1"/>
  <c r="K7667" i="11" a="1"/>
  <c r="K7667" i="11" s="1"/>
  <c r="K7665" i="11" a="1"/>
  <c r="K7665" i="11" s="1"/>
  <c r="K7663" i="11" a="1"/>
  <c r="K7663" i="11" s="1"/>
  <c r="K7661" i="11" a="1"/>
  <c r="K7661" i="11" s="1"/>
  <c r="K7659" i="11" a="1"/>
  <c r="K7659" i="11" s="1"/>
  <c r="K7657" i="11" a="1"/>
  <c r="K7657" i="11" s="1"/>
  <c r="K7655" i="11" a="1"/>
  <c r="K7655" i="11" s="1"/>
  <c r="K7653" i="11" a="1"/>
  <c r="K7653" i="11" s="1"/>
  <c r="K7651" i="11" a="1"/>
  <c r="K7651" i="11" s="1"/>
  <c r="K7649" i="11" a="1"/>
  <c r="K7649" i="11" s="1"/>
  <c r="K7647" i="11" a="1"/>
  <c r="K7647" i="11" s="1"/>
  <c r="K7645" i="11" a="1"/>
  <c r="K7645" i="11" s="1"/>
  <c r="K7643" i="11" a="1"/>
  <c r="K7643" i="11" s="1"/>
  <c r="K7641" i="11" a="1"/>
  <c r="K7641" i="11" s="1"/>
  <c r="K7639" i="11" a="1"/>
  <c r="K7639" i="11" s="1"/>
  <c r="K7637" i="11" a="1"/>
  <c r="K7637" i="11" s="1"/>
  <c r="K7635" i="11" a="1"/>
  <c r="K7635" i="11" s="1"/>
  <c r="K7633" i="11" a="1"/>
  <c r="K7633" i="11" s="1"/>
  <c r="K7631" i="11" a="1"/>
  <c r="K7631" i="11" s="1"/>
  <c r="K7629" i="11" a="1"/>
  <c r="K7629" i="11" s="1"/>
  <c r="K7627" i="11" a="1"/>
  <c r="K7627" i="11" s="1"/>
  <c r="K7625" i="11" a="1"/>
  <c r="K7625" i="11" s="1"/>
  <c r="K7623" i="11" a="1"/>
  <c r="K7623" i="11" s="1"/>
  <c r="K7621" i="11" a="1"/>
  <c r="K7621" i="11" s="1"/>
  <c r="K7619" i="11" a="1"/>
  <c r="K7619" i="11" s="1"/>
  <c r="K7617" i="11" a="1"/>
  <c r="K7617" i="11" s="1"/>
  <c r="K7615" i="11" a="1"/>
  <c r="K7615" i="11" s="1"/>
  <c r="K7613" i="11" a="1"/>
  <c r="K7613" i="11" s="1"/>
  <c r="K7611" i="11" a="1"/>
  <c r="K7611" i="11" s="1"/>
  <c r="K7609" i="11" a="1"/>
  <c r="K7609" i="11" s="1"/>
  <c r="K7607" i="11" a="1"/>
  <c r="K7607" i="11" s="1"/>
  <c r="K7605" i="11" a="1"/>
  <c r="K7605" i="11" s="1"/>
  <c r="K7603" i="11" a="1"/>
  <c r="K7603" i="11" s="1"/>
  <c r="K7601" i="11" a="1"/>
  <c r="K7601" i="11" s="1"/>
  <c r="K7599" i="11" a="1"/>
  <c r="K7599" i="11" s="1"/>
  <c r="K7597" i="11" a="1"/>
  <c r="K7597" i="11" s="1"/>
  <c r="K7595" i="11" a="1"/>
  <c r="K7595" i="11" s="1"/>
  <c r="K7593" i="11" a="1"/>
  <c r="K7593" i="11" s="1"/>
  <c r="K7591" i="11" a="1"/>
  <c r="K7591" i="11" s="1"/>
  <c r="K7589" i="11" a="1"/>
  <c r="K7589" i="11" s="1"/>
  <c r="K7587" i="11" a="1"/>
  <c r="K7587" i="11" s="1"/>
  <c r="K7585" i="11" a="1"/>
  <c r="K7585" i="11" s="1"/>
  <c r="K7583" i="11" a="1"/>
  <c r="K7583" i="11" s="1"/>
  <c r="K7581" i="11" a="1"/>
  <c r="K7581" i="11" s="1"/>
  <c r="K7579" i="11" a="1"/>
  <c r="K7579" i="11" s="1"/>
  <c r="K7577" i="11" a="1"/>
  <c r="K7577" i="11" s="1"/>
  <c r="K7575" i="11" a="1"/>
  <c r="K7575" i="11" s="1"/>
  <c r="K7573" i="11" a="1"/>
  <c r="K7573" i="11" s="1"/>
  <c r="K7571" i="11" a="1"/>
  <c r="K7571" i="11" s="1"/>
  <c r="K7569" i="11" a="1"/>
  <c r="K7569" i="11" s="1"/>
  <c r="K7567" i="11" a="1"/>
  <c r="K7567" i="11" s="1"/>
  <c r="K7565" i="11" a="1"/>
  <c r="K7565" i="11" s="1"/>
  <c r="K7563" i="11" a="1"/>
  <c r="K7563" i="11" s="1"/>
  <c r="K7561" i="11" a="1"/>
  <c r="K7561" i="11" s="1"/>
  <c r="K7559" i="11" a="1"/>
  <c r="K7559" i="11" s="1"/>
  <c r="K7557" i="11" a="1"/>
  <c r="K7557" i="11" s="1"/>
  <c r="K7555" i="11" a="1"/>
  <c r="K7555" i="11" s="1"/>
  <c r="K7553" i="11" a="1"/>
  <c r="K7553" i="11" s="1"/>
  <c r="K7551" i="11" a="1"/>
  <c r="K7551" i="11" s="1"/>
  <c r="K7549" i="11" a="1"/>
  <c r="K7549" i="11" s="1"/>
  <c r="K7547" i="11" a="1"/>
  <c r="K7547" i="11" s="1"/>
  <c r="K7545" i="11" a="1"/>
  <c r="K7545" i="11" s="1"/>
  <c r="K7543" i="11" a="1"/>
  <c r="K7543" i="11" s="1"/>
  <c r="K7541" i="11" a="1"/>
  <c r="K7541" i="11" s="1"/>
  <c r="K7537" i="11" a="1"/>
  <c r="K7537" i="11" s="1"/>
  <c r="K7533" i="11" a="1"/>
  <c r="K7533" i="11" s="1"/>
  <c r="K7531" i="11" a="1"/>
  <c r="K7531" i="11" s="1"/>
  <c r="K7529" i="11" a="1"/>
  <c r="K7529" i="11" s="1"/>
  <c r="K7527" i="11" a="1"/>
  <c r="K7527" i="11" s="1"/>
  <c r="K7525" i="11" a="1"/>
  <c r="K7525" i="11" s="1"/>
  <c r="K7523" i="11" a="1"/>
  <c r="K7523" i="11" s="1"/>
  <c r="K7521" i="11" a="1"/>
  <c r="K7521" i="11" s="1"/>
  <c r="K7519" i="11" a="1"/>
  <c r="K7519" i="11" s="1"/>
  <c r="K7515" i="11" a="1"/>
  <c r="K7515" i="11" s="1"/>
  <c r="K7513" i="11" a="1"/>
  <c r="K7513" i="11" s="1"/>
  <c r="K7511" i="11" a="1"/>
  <c r="K7511" i="11" s="1"/>
  <c r="K7509" i="11" a="1"/>
  <c r="K7509" i="11" s="1"/>
  <c r="K7505" i="11" a="1"/>
  <c r="K7505" i="11" s="1"/>
  <c r="K7503" i="11" a="1"/>
  <c r="K7503" i="11" s="1"/>
  <c r="K7501" i="11" a="1"/>
  <c r="K7501" i="11" s="1"/>
  <c r="K7499" i="11" a="1"/>
  <c r="K7499" i="11" s="1"/>
  <c r="K7497" i="11" a="1"/>
  <c r="K7497" i="11" s="1"/>
  <c r="K7495" i="11" a="1"/>
  <c r="K7495" i="11" s="1"/>
  <c r="K7493" i="11" a="1"/>
  <c r="K7493" i="11" s="1"/>
  <c r="K7491" i="11" a="1"/>
  <c r="K7491" i="11" s="1"/>
  <c r="K7489" i="11" a="1"/>
  <c r="K7489" i="11" s="1"/>
  <c r="K7487" i="11" a="1"/>
  <c r="K7487" i="11" s="1"/>
  <c r="K7485" i="11" a="1"/>
  <c r="K7485" i="11" s="1"/>
  <c r="K7483" i="11" a="1"/>
  <c r="K7483" i="11" s="1"/>
  <c r="K7481" i="11" a="1"/>
  <c r="K7481" i="11" s="1"/>
  <c r="K7476" i="11" a="1"/>
  <c r="K7476" i="11" s="1"/>
  <c r="K7474" i="11" a="1"/>
  <c r="K7474" i="11" s="1"/>
  <c r="K7472" i="11" a="1"/>
  <c r="K7472" i="11" s="1"/>
  <c r="K7470" i="11" a="1"/>
  <c r="K7470" i="11" s="1"/>
  <c r="K7468" i="11" a="1"/>
  <c r="K7468" i="11" s="1"/>
  <c r="K5135" i="11" a="1"/>
  <c r="K5135" i="11" s="1"/>
  <c r="K5171" i="11" a="1"/>
  <c r="K5171" i="11" s="1"/>
  <c r="K4571" i="11" a="1"/>
  <c r="K4571" i="11" s="1"/>
  <c r="K5151" i="11" a="1"/>
  <c r="K5151" i="11" s="1"/>
  <c r="K5119" i="11" a="1"/>
  <c r="K5119" i="11" s="1"/>
  <c r="K4486" i="11" a="1"/>
  <c r="K4486" i="11" s="1"/>
  <c r="K4562" i="11" a="1"/>
  <c r="K4562" i="11" s="1"/>
  <c r="K5159" i="11" a="1"/>
  <c r="K5159" i="11" s="1"/>
  <c r="K5143" i="11" a="1"/>
  <c r="K5143" i="11" s="1"/>
  <c r="K5127" i="11" a="1"/>
  <c r="K5127" i="11" s="1"/>
  <c r="K5111" i="11" a="1"/>
  <c r="K5111" i="11" s="1"/>
  <c r="H5052" i="11"/>
  <c r="I5052" i="11" s="1"/>
  <c r="I8905" i="11" s="1"/>
  <c r="K5312" i="11" a="1"/>
  <c r="K5312" i="11" s="1"/>
  <c r="B5315" i="11"/>
  <c r="K5310" i="11" a="1"/>
  <c r="K5310" i="11" s="1"/>
  <c r="B5313" i="11"/>
  <c r="K5308" i="11" a="1"/>
  <c r="K5308" i="11" s="1"/>
  <c r="B5311" i="11"/>
  <c r="K5306" i="11" a="1"/>
  <c r="K5306" i="11" s="1"/>
  <c r="B5309" i="11"/>
  <c r="K5304" i="11" a="1"/>
  <c r="K5304" i="11" s="1"/>
  <c r="B5307" i="11"/>
  <c r="K5302" i="11" a="1"/>
  <c r="K5302" i="11" s="1"/>
  <c r="B5305" i="11"/>
  <c r="K5300" i="11" a="1"/>
  <c r="K5300" i="11" s="1"/>
  <c r="B5303" i="11"/>
  <c r="K5298" i="11" a="1"/>
  <c r="K5298" i="11" s="1"/>
  <c r="B5301" i="11"/>
  <c r="K5296" i="11" a="1"/>
  <c r="K5296" i="11" s="1"/>
  <c r="B5299" i="11"/>
  <c r="B5297" i="11"/>
  <c r="B5238" i="11"/>
  <c r="K5238" i="11" s="1" a="1"/>
  <c r="K5238" i="11" s="1"/>
  <c r="B5236" i="11"/>
  <c r="K5236" i="11" s="1" a="1"/>
  <c r="K5236" i="11" s="1"/>
  <c r="B5234" i="11"/>
  <c r="K5234" i="11" s="1" a="1"/>
  <c r="K5234" i="11" s="1"/>
  <c r="B5232" i="11"/>
  <c r="K5232" i="11" s="1" a="1"/>
  <c r="K5232" i="11" s="1"/>
  <c r="B5230" i="11"/>
  <c r="K5230" i="11" s="1" a="1"/>
  <c r="K5230" i="11" s="1"/>
  <c r="B5228" i="11"/>
  <c r="K5228" i="11" s="1" a="1"/>
  <c r="K5228" i="11" s="1"/>
  <c r="B5226" i="11"/>
  <c r="K5226" i="11" s="1" a="1"/>
  <c r="K5226" i="11" s="1"/>
  <c r="B5224" i="11"/>
  <c r="K5224" i="11" s="1" a="1"/>
  <c r="K5224" i="11" s="1"/>
  <c r="B5222" i="11"/>
  <c r="K5222" i="11" s="1" a="1"/>
  <c r="K5222" i="11" s="1"/>
  <c r="B5220" i="11"/>
  <c r="K5220" i="11" s="1" a="1"/>
  <c r="K5220" i="11" s="1"/>
  <c r="B5218" i="11"/>
  <c r="K5218" i="11" s="1" a="1"/>
  <c r="K5218" i="11" s="1"/>
  <c r="B5216" i="11"/>
  <c r="K5216" i="11" s="1" a="1"/>
  <c r="K5216" i="11" s="1"/>
  <c r="B5214" i="11"/>
  <c r="K5214" i="11" s="1" a="1"/>
  <c r="K5214" i="11" s="1"/>
  <c r="B5212" i="11"/>
  <c r="K5212" i="11" s="1" a="1"/>
  <c r="K5212" i="11" s="1"/>
  <c r="B5210" i="11"/>
  <c r="K5210" i="11" s="1" a="1"/>
  <c r="K5210" i="11" s="1"/>
  <c r="B5208" i="11"/>
  <c r="K5208" i="11" s="1" a="1"/>
  <c r="K5208" i="11" s="1"/>
  <c r="B5206" i="11"/>
  <c r="K5206" i="11" s="1" a="1"/>
  <c r="K5206" i="11" s="1"/>
  <c r="B5204" i="11"/>
  <c r="K5204" i="11" s="1" a="1"/>
  <c r="K5204" i="11" s="1"/>
  <c r="B5202" i="11"/>
  <c r="K5202" i="11" s="1" a="1"/>
  <c r="K5202" i="11" s="1"/>
  <c r="B5200" i="11"/>
  <c r="K5200" i="11" s="1" a="1"/>
  <c r="K5200" i="11" s="1"/>
  <c r="B5198" i="11"/>
  <c r="K5198" i="11" s="1" a="1"/>
  <c r="K5198" i="11" s="1"/>
  <c r="B5196" i="11"/>
  <c r="K5196" i="11" s="1" a="1"/>
  <c r="K5196" i="11" s="1"/>
  <c r="B5194" i="11"/>
  <c r="K5194" i="11" s="1" a="1"/>
  <c r="K5194" i="11" s="1"/>
  <c r="B5192" i="11"/>
  <c r="K5192" i="11" s="1" a="1"/>
  <c r="K5192" i="11" s="1"/>
  <c r="B5190" i="11"/>
  <c r="K5190" i="11" s="1" a="1"/>
  <c r="K5190" i="11" s="1"/>
  <c r="B5188" i="11"/>
  <c r="K5188" i="11" s="1" a="1"/>
  <c r="K5188" i="11" s="1"/>
  <c r="B5186" i="11"/>
  <c r="K5186" i="11" s="1" a="1"/>
  <c r="K5186" i="11" s="1"/>
  <c r="B5184" i="11"/>
  <c r="K5184" i="11" s="1" a="1"/>
  <c r="K5184" i="11" s="1"/>
  <c r="B5182" i="11"/>
  <c r="K5182" i="11" s="1" a="1"/>
  <c r="K5182" i="11" s="1"/>
  <c r="B5180" i="11"/>
  <c r="K5180" i="11" s="1" a="1"/>
  <c r="K5180" i="11" s="1"/>
  <c r="B5178" i="11"/>
  <c r="K5178" i="11" s="1" a="1"/>
  <c r="K5178" i="11" s="1"/>
  <c r="B5176" i="11"/>
  <c r="K5176" i="11" s="1" a="1"/>
  <c r="K5176" i="11" s="1"/>
  <c r="B5050" i="11"/>
  <c r="K5050" i="11" s="1" a="1"/>
  <c r="K5050" i="11" s="1"/>
  <c r="B5048" i="11"/>
  <c r="K5048" i="11" s="1" a="1"/>
  <c r="K5048" i="11" s="1"/>
  <c r="B5046" i="11"/>
  <c r="K5046" i="11" s="1" a="1"/>
  <c r="K5046" i="11" s="1"/>
  <c r="B5044" i="11"/>
  <c r="K5044" i="11" s="1" a="1"/>
  <c r="K5044" i="11" s="1"/>
  <c r="B5042" i="11"/>
  <c r="K5042" i="11" s="1" a="1"/>
  <c r="K5042" i="11" s="1"/>
  <c r="B5040" i="11"/>
  <c r="K5040" i="11" s="1" a="1"/>
  <c r="K5040" i="11" s="1"/>
  <c r="B5038" i="11"/>
  <c r="K5038" i="11" s="1" a="1"/>
  <c r="K5038" i="11" s="1"/>
  <c r="B5036" i="11"/>
  <c r="K5036" i="11" s="1" a="1"/>
  <c r="K5036" i="11" s="1"/>
  <c r="B5034" i="11"/>
  <c r="K5034" i="11" s="1" a="1"/>
  <c r="K5034" i="11" s="1"/>
  <c r="B5032" i="11"/>
  <c r="K5032" i="11" s="1" a="1"/>
  <c r="K5032" i="11" s="1"/>
  <c r="B5030" i="11"/>
  <c r="K5030" i="11" s="1" a="1"/>
  <c r="K5030" i="11" s="1"/>
  <c r="B5028" i="11"/>
  <c r="K5028" i="11" s="1" a="1"/>
  <c r="K5028" i="11" s="1"/>
  <c r="B5026" i="11"/>
  <c r="K5026" i="11" s="1" a="1"/>
  <c r="K5026" i="11" s="1"/>
  <c r="B5024" i="11"/>
  <c r="K5024" i="11" s="1" a="1"/>
  <c r="K5024" i="11" s="1"/>
  <c r="B5022" i="11"/>
  <c r="K5022" i="11" s="1" a="1"/>
  <c r="K5022" i="11" s="1"/>
  <c r="B5020" i="11"/>
  <c r="K5020" i="11" s="1" a="1"/>
  <c r="K5020" i="11" s="1"/>
  <c r="B5018" i="11"/>
  <c r="K5018" i="11" s="1" a="1"/>
  <c r="K5018" i="11" s="1"/>
  <c r="B5016" i="11"/>
  <c r="K5016" i="11" s="1" a="1"/>
  <c r="K5016" i="11" s="1"/>
  <c r="B5014" i="11"/>
  <c r="K5014" i="11" s="1" a="1"/>
  <c r="K5014" i="11" s="1"/>
  <c r="B5012" i="11"/>
  <c r="K5012" i="11" s="1" a="1"/>
  <c r="K5012" i="11" s="1"/>
  <c r="B5010" i="11"/>
  <c r="K5010" i="11" s="1" a="1"/>
  <c r="K5010" i="11" s="1"/>
  <c r="B5008" i="11"/>
  <c r="K5008" i="11" s="1" a="1"/>
  <c r="K5008" i="11" s="1"/>
  <c r="B5006" i="11"/>
  <c r="K5006" i="11" s="1" a="1"/>
  <c r="K5006" i="11" s="1"/>
  <c r="B5004" i="11"/>
  <c r="K5004" i="11" s="1" a="1"/>
  <c r="K5004" i="11" s="1"/>
  <c r="B5002" i="11"/>
  <c r="K5002" i="11" s="1" a="1"/>
  <c r="K5002" i="11" s="1"/>
  <c r="B5000" i="11"/>
  <c r="K5000" i="11" s="1" a="1"/>
  <c r="K5000" i="11" s="1"/>
  <c r="B4998" i="11"/>
  <c r="K4998" i="11" s="1" a="1"/>
  <c r="K4998" i="11" s="1"/>
  <c r="B4996" i="11"/>
  <c r="K4996" i="11" s="1" a="1"/>
  <c r="K4996" i="11" s="1"/>
  <c r="B4994" i="11"/>
  <c r="K4994" i="11" s="1" a="1"/>
  <c r="K4994" i="11" s="1"/>
  <c r="B4992" i="11"/>
  <c r="K4992" i="11" s="1" a="1"/>
  <c r="K4992" i="11" s="1"/>
  <c r="B4990" i="11"/>
  <c r="K4990" i="11" s="1" a="1"/>
  <c r="K4990" i="11" s="1"/>
  <c r="B4988" i="11"/>
  <c r="K4988" i="11" s="1" a="1"/>
  <c r="K4988" i="11" s="1"/>
  <c r="B4986" i="11"/>
  <c r="K4986" i="11" s="1" a="1"/>
  <c r="K4986" i="11" s="1"/>
  <c r="B4984" i="11"/>
  <c r="K4984" i="11" s="1" a="1"/>
  <c r="K4984" i="11" s="1"/>
  <c r="B4982" i="11"/>
  <c r="K4982" i="11" s="1" a="1"/>
  <c r="K4982" i="11" s="1"/>
  <c r="B4980" i="11"/>
  <c r="K4980" i="11" s="1" a="1"/>
  <c r="K4980" i="11" s="1"/>
  <c r="B4978" i="11"/>
  <c r="K4978" i="11" s="1" a="1"/>
  <c r="K4978" i="11" s="1"/>
  <c r="B4976" i="11"/>
  <c r="K4976" i="11" s="1" a="1"/>
  <c r="K4976" i="11" s="1"/>
  <c r="B4974" i="11"/>
  <c r="K4974" i="11" s="1" a="1"/>
  <c r="K4974" i="11" s="1"/>
  <c r="B4972" i="11"/>
  <c r="K4972" i="11" s="1" a="1"/>
  <c r="K4972" i="11" s="1"/>
  <c r="B4939" i="11"/>
  <c r="K4939" i="11" s="1" a="1"/>
  <c r="K4939" i="11" s="1"/>
  <c r="B4937" i="11"/>
  <c r="K4937" i="11" s="1" a="1"/>
  <c r="K4937" i="11" s="1"/>
  <c r="B4935" i="11"/>
  <c r="K4935" i="11" s="1" a="1"/>
  <c r="K4935" i="11" s="1"/>
  <c r="B4933" i="11"/>
  <c r="K4933" i="11" s="1" a="1"/>
  <c r="K4933" i="11" s="1"/>
  <c r="B4931" i="11"/>
  <c r="K4931" i="11" s="1" a="1"/>
  <c r="K4931" i="11" s="1"/>
  <c r="B4929" i="11"/>
  <c r="K4929" i="11" s="1" a="1"/>
  <c r="K4929" i="11" s="1"/>
  <c r="B4927" i="11"/>
  <c r="K4927" i="11" s="1" a="1"/>
  <c r="K4927" i="11" s="1"/>
  <c r="B4925" i="11"/>
  <c r="K4925" i="11" s="1" a="1"/>
  <c r="K4925" i="11" s="1"/>
  <c r="B4923" i="11"/>
  <c r="K4923" i="11" s="1" a="1"/>
  <c r="K4923" i="11" s="1"/>
  <c r="B4921" i="11"/>
  <c r="K4921" i="11" s="1" a="1"/>
  <c r="K4921" i="11" s="1"/>
  <c r="B4919" i="11"/>
  <c r="K4919" i="11" s="1" a="1"/>
  <c r="K4919" i="11" s="1"/>
  <c r="B4917" i="11"/>
  <c r="K4917" i="11" s="1" a="1"/>
  <c r="K4917" i="11" s="1"/>
  <c r="B4915" i="11"/>
  <c r="K4915" i="11" s="1" a="1"/>
  <c r="K4915" i="11" s="1"/>
  <c r="B4913" i="11"/>
  <c r="K4913" i="11" s="1" a="1"/>
  <c r="K4913" i="11" s="1"/>
  <c r="B4911" i="11"/>
  <c r="K4911" i="11" s="1" a="1"/>
  <c r="K4911" i="11" s="1"/>
  <c r="B4909" i="11"/>
  <c r="K4909" i="11" s="1" a="1"/>
  <c r="K4909" i="11" s="1"/>
  <c r="B4907" i="11"/>
  <c r="K4907" i="11" s="1" a="1"/>
  <c r="K4907" i="11" s="1"/>
  <c r="B4905" i="11"/>
  <c r="K4905" i="11" s="1" a="1"/>
  <c r="K4905" i="11" s="1"/>
  <c r="B4903" i="11"/>
  <c r="K4903" i="11" s="1" a="1"/>
  <c r="K4903" i="11" s="1"/>
  <c r="B4901" i="11"/>
  <c r="K4901" i="11" s="1" a="1"/>
  <c r="K4901" i="11" s="1"/>
  <c r="B4899" i="11"/>
  <c r="K4899" i="11" s="1" a="1"/>
  <c r="K4899" i="11" s="1"/>
  <c r="B4897" i="11"/>
  <c r="K4897" i="11" s="1" a="1"/>
  <c r="K4897" i="11" s="1"/>
  <c r="B4895" i="11"/>
  <c r="K4895" i="11" s="1" a="1"/>
  <c r="K4895" i="11" s="1"/>
  <c r="B4893" i="11"/>
  <c r="K4893" i="11" s="1" a="1"/>
  <c r="K4893" i="11" s="1"/>
  <c r="B4767" i="11"/>
  <c r="K4767" i="11" s="1" a="1"/>
  <c r="K4767" i="11" s="1"/>
  <c r="B4765" i="11"/>
  <c r="K4765" i="11" s="1" a="1"/>
  <c r="K4765" i="11" s="1"/>
  <c r="B4763" i="11"/>
  <c r="K4763" i="11" s="1" a="1"/>
  <c r="K4763" i="11" s="1"/>
  <c r="B4761" i="11"/>
  <c r="K4761" i="11" s="1" a="1"/>
  <c r="K4761" i="11" s="1"/>
  <c r="B4759" i="11"/>
  <c r="K4759" i="11" s="1" a="1"/>
  <c r="K4759" i="11" s="1"/>
  <c r="B4757" i="11"/>
  <c r="K4757" i="11" s="1" a="1"/>
  <c r="K4757" i="11" s="1"/>
  <c r="B4755" i="11"/>
  <c r="K4755" i="11" s="1" a="1"/>
  <c r="K4755" i="11" s="1"/>
  <c r="B4753" i="11"/>
  <c r="K4753" i="11" s="1" a="1"/>
  <c r="K4753" i="11" s="1"/>
  <c r="B4751" i="11"/>
  <c r="K4751" i="11" s="1" a="1"/>
  <c r="K4751" i="11" s="1"/>
  <c r="B4749" i="11"/>
  <c r="K4749" i="11" s="1" a="1"/>
  <c r="K4749" i="11" s="1"/>
  <c r="B4747" i="11"/>
  <c r="K4747" i="11" s="1" a="1"/>
  <c r="K4747" i="11" s="1"/>
  <c r="B4745" i="11"/>
  <c r="K4745" i="11" s="1" a="1"/>
  <c r="K4745" i="11" s="1"/>
  <c r="B4743" i="11"/>
  <c r="K4743" i="11" s="1" a="1"/>
  <c r="K4743" i="11" s="1"/>
  <c r="B4741" i="11"/>
  <c r="K4741" i="11" s="1" a="1"/>
  <c r="K4741" i="11" s="1"/>
  <c r="B4739" i="11"/>
  <c r="K4739" i="11" s="1" a="1"/>
  <c r="K4739" i="11" s="1"/>
  <c r="B4737" i="11"/>
  <c r="K4737" i="11" s="1" a="1"/>
  <c r="K4737" i="11" s="1"/>
  <c r="B4735" i="11"/>
  <c r="K4735" i="11" s="1" a="1"/>
  <c r="K4735" i="11" s="1"/>
  <c r="B4733" i="11"/>
  <c r="K4733" i="11" s="1" a="1"/>
  <c r="K4733" i="11" s="1"/>
  <c r="B4731" i="11"/>
  <c r="K4731" i="11" s="1" a="1"/>
  <c r="K4731" i="11" s="1"/>
  <c r="B4729" i="11"/>
  <c r="K4729" i="11" s="1" a="1"/>
  <c r="K4729" i="11" s="1"/>
  <c r="B4727" i="11"/>
  <c r="K4727" i="11" s="1" a="1"/>
  <c r="K4727" i="11" s="1"/>
  <c r="B4725" i="11"/>
  <c r="K4725" i="11" s="1" a="1"/>
  <c r="K4725" i="11" s="1"/>
  <c r="B4723" i="11"/>
  <c r="K4723" i="11" s="1" a="1"/>
  <c r="K4723" i="11" s="1"/>
  <c r="B4721" i="11"/>
  <c r="K4721" i="11" s="1" a="1"/>
  <c r="K4721" i="11" s="1"/>
  <c r="B4719" i="11"/>
  <c r="K4719" i="11" s="1" a="1"/>
  <c r="K4719" i="11" s="1"/>
  <c r="B4717" i="11"/>
  <c r="K4717" i="11" s="1" a="1"/>
  <c r="K4717" i="11" s="1"/>
  <c r="B4715" i="11"/>
  <c r="K4715" i="11" s="1" a="1"/>
  <c r="K4715" i="11" s="1"/>
  <c r="B4713" i="11"/>
  <c r="K4713" i="11" s="1" a="1"/>
  <c r="K4713" i="11" s="1"/>
  <c r="B4711" i="11"/>
  <c r="K4711" i="11" s="1" a="1"/>
  <c r="K4711" i="11" s="1"/>
  <c r="B4709" i="11"/>
  <c r="K4709" i="11" s="1" a="1"/>
  <c r="K4709" i="11" s="1"/>
  <c r="B4707" i="11"/>
  <c r="K4707" i="11" s="1" a="1"/>
  <c r="K4707" i="11" s="1"/>
  <c r="B4705" i="11"/>
  <c r="K4705" i="11" s="1" a="1"/>
  <c r="K4705" i="11" s="1"/>
  <c r="B4703" i="11"/>
  <c r="K4703" i="11" s="1" a="1"/>
  <c r="K4703" i="11" s="1"/>
  <c r="B4701" i="11"/>
  <c r="K4701" i="11" s="1" a="1"/>
  <c r="K4701" i="11" s="1"/>
  <c r="B4699" i="11"/>
  <c r="K4699" i="11" s="1" a="1"/>
  <c r="K4699" i="11" s="1"/>
  <c r="B4697" i="11"/>
  <c r="K4697" i="11" s="1" a="1"/>
  <c r="K4697" i="11" s="1"/>
  <c r="B4695" i="11"/>
  <c r="K4695" i="11" s="1" a="1"/>
  <c r="K4695" i="11" s="1"/>
  <c r="B4693" i="11"/>
  <c r="K4693" i="11" s="1" a="1"/>
  <c r="K4693" i="11" s="1"/>
  <c r="B4691" i="11"/>
  <c r="K4691" i="11" s="1" a="1"/>
  <c r="K4691" i="11" s="1"/>
  <c r="B4689" i="11"/>
  <c r="K4689" i="11" s="1" a="1"/>
  <c r="K4689" i="11" s="1"/>
  <c r="B4687" i="11"/>
  <c r="K4687" i="11" s="1" a="1"/>
  <c r="K4687" i="11" s="1"/>
  <c r="B4685" i="11"/>
  <c r="K4685" i="11" s="1" a="1"/>
  <c r="K4685" i="11" s="1"/>
  <c r="B4683" i="11"/>
  <c r="K4683" i="11" s="1" a="1"/>
  <c r="K4683" i="11" s="1"/>
  <c r="B4681" i="11"/>
  <c r="K4681" i="11" s="1" a="1"/>
  <c r="K4681" i="11" s="1"/>
  <c r="B4679" i="11"/>
  <c r="K4679" i="11" s="1" a="1"/>
  <c r="K4679" i="11" s="1"/>
  <c r="B4677" i="11"/>
  <c r="K4677" i="11" s="1" a="1"/>
  <c r="K4677" i="11" s="1"/>
  <c r="B4675" i="11"/>
  <c r="K4675" i="11" s="1" a="1"/>
  <c r="K4675" i="11" s="1"/>
  <c r="B4673" i="11"/>
  <c r="K4673" i="11" s="1" a="1"/>
  <c r="K4673" i="11" s="1"/>
  <c r="B4671" i="11"/>
  <c r="K4671" i="11" s="1" a="1"/>
  <c r="K4671" i="11" s="1"/>
  <c r="B4669" i="11"/>
  <c r="K4669" i="11" s="1" a="1"/>
  <c r="K4669" i="11" s="1"/>
  <c r="B4667" i="11"/>
  <c r="K4667" i="11" s="1" a="1"/>
  <c r="K4667" i="11" s="1"/>
  <c r="B4665" i="11"/>
  <c r="K4665" i="11" s="1" a="1"/>
  <c r="K4665" i="11" s="1"/>
  <c r="B4663" i="11"/>
  <c r="K4663" i="11" s="1" a="1"/>
  <c r="K4663" i="11" s="1"/>
  <c r="B4661" i="11"/>
  <c r="K4661" i="11" s="1" a="1"/>
  <c r="K4661" i="11" s="1"/>
  <c r="B4659" i="11"/>
  <c r="K4659" i="11" s="1" a="1"/>
  <c r="K4659" i="11" s="1"/>
  <c r="B4657" i="11"/>
  <c r="K4657" i="11" s="1" a="1"/>
  <c r="K4657" i="11" s="1"/>
  <c r="B4655" i="11"/>
  <c r="K4655" i="11" s="1" a="1"/>
  <c r="K4655" i="11" s="1"/>
  <c r="B4653" i="11"/>
  <c r="K4653" i="11" s="1" a="1"/>
  <c r="K4653" i="11" s="1"/>
  <c r="B4651" i="11"/>
  <c r="K4651" i="11" s="1" a="1"/>
  <c r="K4651" i="11" s="1"/>
  <c r="B4649" i="11"/>
  <c r="K4649" i="11" s="1" a="1"/>
  <c r="K4649" i="11" s="1"/>
  <c r="B4647" i="11"/>
  <c r="K4647" i="11" s="1" a="1"/>
  <c r="K4647" i="11" s="1"/>
  <c r="B4645" i="11"/>
  <c r="K4645" i="11" s="1" a="1"/>
  <c r="K4645" i="11" s="1"/>
  <c r="B4643" i="11"/>
  <c r="K4643" i="11" s="1" a="1"/>
  <c r="K4643" i="11" s="1"/>
  <c r="B4641" i="11"/>
  <c r="K4641" i="11" s="1" a="1"/>
  <c r="K4641" i="11" s="1"/>
  <c r="B4639" i="11"/>
  <c r="K4639" i="11" s="1" a="1"/>
  <c r="K4639" i="11" s="1"/>
  <c r="B4637" i="11"/>
  <c r="K4637" i="11" s="1" a="1"/>
  <c r="K4637" i="11" s="1"/>
  <c r="B4635" i="11"/>
  <c r="K4635" i="11" s="1" a="1"/>
  <c r="K4635" i="11" s="1"/>
  <c r="B4633" i="11"/>
  <c r="K4633" i="11" s="1" a="1"/>
  <c r="K4633" i="11" s="1"/>
  <c r="B4631" i="11"/>
  <c r="K4631" i="11" s="1" a="1"/>
  <c r="K4631" i="11" s="1"/>
  <c r="B4629" i="11"/>
  <c r="K4629" i="11" s="1" a="1"/>
  <c r="K4629" i="11" s="1"/>
  <c r="B4627" i="11"/>
  <c r="K4627" i="11" s="1" a="1"/>
  <c r="K4627" i="11" s="1"/>
  <c r="B4625" i="11"/>
  <c r="K4625" i="11" s="1" a="1"/>
  <c r="K4625" i="11" s="1"/>
  <c r="B4623" i="11"/>
  <c r="K4623" i="11" s="1" a="1"/>
  <c r="K4623" i="11" s="1"/>
  <c r="B4621" i="11"/>
  <c r="K4621" i="11" s="1" a="1"/>
  <c r="K4621" i="11" s="1"/>
  <c r="B4619" i="11"/>
  <c r="K4619" i="11" s="1" a="1"/>
  <c r="K4619" i="11" s="1"/>
  <c r="B4617" i="11"/>
  <c r="K4617" i="11" s="1" a="1"/>
  <c r="K4617" i="11" s="1"/>
  <c r="B4615" i="11"/>
  <c r="K4615" i="11" s="1" a="1"/>
  <c r="K4615" i="11" s="1"/>
  <c r="B4613" i="11"/>
  <c r="K4613" i="11" s="1" a="1"/>
  <c r="K4613" i="11" s="1"/>
  <c r="B4611" i="11"/>
  <c r="K4611" i="11" s="1" a="1"/>
  <c r="K4611" i="11" s="1"/>
  <c r="K4609" i="11" a="1"/>
  <c r="K4609" i="11" s="1"/>
  <c r="B4609" i="11"/>
  <c r="K4607" i="11" a="1"/>
  <c r="K4607" i="11" s="1"/>
  <c r="B4607" i="11"/>
  <c r="B4605" i="11"/>
  <c r="K4605" i="11" s="1" a="1"/>
  <c r="K4605" i="11" s="1"/>
  <c r="B4603" i="11"/>
  <c r="K4603" i="11" s="1" a="1"/>
  <c r="K4603" i="11" s="1"/>
  <c r="B4601" i="11"/>
  <c r="K4601" i="11" s="1" a="1"/>
  <c r="K4601" i="11" s="1"/>
  <c r="K4599" i="11" a="1"/>
  <c r="K4599" i="11" s="1"/>
  <c r="B4599" i="11"/>
  <c r="K4597" i="11" a="1"/>
  <c r="K4597" i="11" s="1"/>
  <c r="B4597" i="11"/>
  <c r="B4595" i="11"/>
  <c r="K4595" i="11" s="1" a="1"/>
  <c r="K4595" i="11" s="1"/>
  <c r="K4593" i="11" a="1"/>
  <c r="K4593" i="11" s="1"/>
  <c r="B4593" i="11"/>
  <c r="K4591" i="11" a="1"/>
  <c r="K4591" i="11" s="1"/>
  <c r="B4591" i="11"/>
  <c r="B4589" i="11"/>
  <c r="K4589" i="11" s="1" a="1"/>
  <c r="K4589" i="11" s="1"/>
  <c r="B4587" i="11"/>
  <c r="K4587" i="11" s="1" a="1"/>
  <c r="K4587" i="11" s="1"/>
  <c r="B4585" i="11"/>
  <c r="K4585" i="11" s="1" a="1"/>
  <c r="K4585" i="11" s="1"/>
  <c r="K4583" i="11" a="1"/>
  <c r="K4583" i="11" s="1"/>
  <c r="B4583" i="11"/>
  <c r="B4581" i="11"/>
  <c r="K4581" i="11" s="1" a="1"/>
  <c r="K4581" i="11" s="1"/>
  <c r="B4579" i="11"/>
  <c r="K4579" i="11" s="1" a="1"/>
  <c r="K4579" i="11" s="1"/>
  <c r="K4577" i="11" a="1"/>
  <c r="K4577" i="11" s="1"/>
  <c r="B4577" i="11"/>
  <c r="B4532" i="11"/>
  <c r="K4532" i="11" s="1" a="1"/>
  <c r="K4532" i="11" s="1"/>
  <c r="B4530" i="11"/>
  <c r="K4530" i="11" s="1" a="1"/>
  <c r="K4530" i="11" s="1"/>
  <c r="K4528" i="11" a="1"/>
  <c r="K4528" i="11" s="1"/>
  <c r="B4528" i="11"/>
  <c r="K4526" i="11" a="1"/>
  <c r="K4526" i="11" s="1"/>
  <c r="B4526" i="11"/>
  <c r="B4524" i="11"/>
  <c r="K4524" i="11" s="1" a="1"/>
  <c r="K4524" i="11" s="1"/>
  <c r="B4522" i="11"/>
  <c r="K4522" i="11" s="1" a="1"/>
  <c r="K4522" i="11" s="1"/>
  <c r="K4520" i="11" a="1"/>
  <c r="K4520" i="11" s="1"/>
  <c r="B4520" i="11"/>
  <c r="K4518" i="11" a="1"/>
  <c r="K4518" i="11" s="1"/>
  <c r="B4518" i="11"/>
  <c r="B4516" i="11"/>
  <c r="K4516" i="11" s="1" a="1"/>
  <c r="K4516" i="11" s="1"/>
  <c r="B4514" i="11"/>
  <c r="K4514" i="11" s="1" a="1"/>
  <c r="K4514" i="11" s="1"/>
  <c r="B4512" i="11"/>
  <c r="K4512" i="11" s="1" a="1"/>
  <c r="K4512" i="11" s="1"/>
  <c r="B4510" i="11"/>
  <c r="K4510" i="11" s="1" a="1"/>
  <c r="K4510" i="11" s="1"/>
  <c r="B4508" i="11"/>
  <c r="K4508" i="11" s="1" a="1"/>
  <c r="K4508" i="11" s="1"/>
  <c r="K4506" i="11" a="1"/>
  <c r="K4506" i="11" s="1"/>
  <c r="B4506" i="11"/>
  <c r="K4504" i="11" a="1"/>
  <c r="K4504" i="11" s="1"/>
  <c r="B4504" i="11"/>
  <c r="B4502" i="11"/>
  <c r="K4502" i="11" s="1" a="1"/>
  <c r="K4502" i="11" s="1"/>
  <c r="K4500" i="11" a="1"/>
  <c r="K4500" i="11" s="1"/>
  <c r="B4500" i="11"/>
  <c r="K4498" i="11" a="1"/>
  <c r="K4498" i="11" s="1"/>
  <c r="B4498" i="11"/>
  <c r="K4496" i="11" a="1"/>
  <c r="K4496" i="11" s="1"/>
  <c r="B4496" i="11"/>
  <c r="B4494" i="11"/>
  <c r="K4494" i="11" s="1" a="1"/>
  <c r="K4494" i="11" s="1"/>
  <c r="B4492" i="11"/>
  <c r="K4492" i="11" s="1" a="1"/>
  <c r="K4492" i="11" s="1"/>
  <c r="B4490" i="11"/>
  <c r="K4490" i="11" s="1" a="1"/>
  <c r="K4490" i="11" s="1"/>
  <c r="B4488" i="11"/>
  <c r="K4488" i="11" s="1" a="1"/>
  <c r="K4488" i="11" s="1"/>
  <c r="B4481" i="11"/>
  <c r="K4481" i="11" s="1" a="1"/>
  <c r="K4481" i="11" s="1"/>
  <c r="K4479" i="11" a="1"/>
  <c r="K4479" i="11" s="1"/>
  <c r="B4479" i="11"/>
  <c r="B4477" i="11"/>
  <c r="K4477" i="11" s="1" a="1"/>
  <c r="K4477" i="11" s="1"/>
  <c r="B4475" i="11"/>
  <c r="K4475" i="11" s="1" a="1"/>
  <c r="K4475" i="11" s="1"/>
  <c r="K4473" i="11" a="1"/>
  <c r="K4473" i="11" s="1"/>
  <c r="B4473" i="11"/>
  <c r="K4471" i="11" a="1"/>
  <c r="K4471" i="11" s="1"/>
  <c r="B4471" i="11"/>
  <c r="K4469" i="11" a="1"/>
  <c r="K4469" i="11" s="1"/>
  <c r="B4469" i="11"/>
  <c r="B4467" i="11"/>
  <c r="K4467" i="11" s="1" a="1"/>
  <c r="K4467" i="11" s="1"/>
  <c r="K4465" i="11" a="1"/>
  <c r="K4465" i="11" s="1"/>
  <c r="B4465" i="11"/>
  <c r="B4463" i="11"/>
  <c r="K4463" i="11" s="1" a="1"/>
  <c r="K4463" i="11" s="1"/>
  <c r="B4461" i="11"/>
  <c r="K4461" i="11" s="1" a="1"/>
  <c r="K4461" i="11" s="1"/>
  <c r="B4459" i="11"/>
  <c r="K4459" i="11" s="1" a="1"/>
  <c r="K4459" i="11" s="1"/>
  <c r="B4457" i="11"/>
  <c r="K4457" i="11" s="1" a="1"/>
  <c r="K4457" i="11" s="1"/>
  <c r="B4455" i="11"/>
  <c r="K4455" i="11" s="1" a="1"/>
  <c r="K4455" i="11" s="1"/>
  <c r="B4437" i="11"/>
  <c r="K4437" i="11" s="1" a="1"/>
  <c r="K4437" i="11" s="1"/>
  <c r="K4435" i="11" a="1"/>
  <c r="K4435" i="11" s="1"/>
  <c r="B4435" i="11"/>
  <c r="K4433" i="11" a="1"/>
  <c r="K4433" i="11" s="1"/>
  <c r="B4433" i="11"/>
  <c r="B4431" i="11"/>
  <c r="K4431" i="11" s="1" a="1"/>
  <c r="K4431" i="11" s="1"/>
  <c r="K4429" i="11" a="1"/>
  <c r="K4429" i="11" s="1"/>
  <c r="B4429" i="11"/>
  <c r="K4427" i="11" a="1"/>
  <c r="K4427" i="11" s="1"/>
  <c r="B4427" i="11"/>
  <c r="B4425" i="11"/>
  <c r="K4425" i="11" s="1" a="1"/>
  <c r="K4425" i="11" s="1"/>
  <c r="B4423" i="11"/>
  <c r="K4423" i="11" s="1" a="1"/>
  <c r="K4423" i="11" s="1"/>
  <c r="B4421" i="11"/>
  <c r="K4421" i="11" s="1" a="1"/>
  <c r="K4421" i="11" s="1"/>
  <c r="K4419" i="11" a="1"/>
  <c r="K4419" i="11" s="1"/>
  <c r="B4419" i="11"/>
  <c r="B4417" i="11"/>
  <c r="K4417" i="11" s="1" a="1"/>
  <c r="K4417" i="11" s="1"/>
  <c r="B4415" i="11"/>
  <c r="K4415" i="11" s="1" a="1"/>
  <c r="K4415" i="11" s="1"/>
  <c r="K4413" i="11" a="1"/>
  <c r="K4413" i="11" s="1"/>
  <c r="B4413" i="11"/>
  <c r="B4411" i="11"/>
  <c r="K4411" i="11" s="1" a="1"/>
  <c r="K4411" i="11" s="1"/>
  <c r="B4410" i="11"/>
  <c r="K4410" i="11" s="1" a="1"/>
  <c r="K4410" i="11" s="1"/>
  <c r="B4439" i="11"/>
  <c r="K4439" i="11" s="1" a="1"/>
  <c r="K4439" i="11" s="1"/>
  <c r="B4440" i="11"/>
  <c r="K4440" i="11" s="1" a="1"/>
  <c r="K4440" i="11" s="1"/>
  <c r="B4441" i="11"/>
  <c r="K4441" i="11" s="1" a="1"/>
  <c r="K4441" i="11" s="1"/>
  <c r="B4442" i="11"/>
  <c r="K4442" i="11" s="1" a="1"/>
  <c r="K4442" i="11" s="1"/>
  <c r="B4443" i="11"/>
  <c r="K4443" i="11" s="1" a="1"/>
  <c r="K4443" i="11" s="1"/>
  <c r="B4444" i="11"/>
  <c r="K4444" i="11" s="1" a="1"/>
  <c r="K4444" i="11" s="1"/>
  <c r="B4445" i="11"/>
  <c r="K4445" i="11" s="1" a="1"/>
  <c r="K4445" i="11" s="1"/>
  <c r="B4483" i="11"/>
  <c r="K4483" i="11" s="1" a="1"/>
  <c r="K4483" i="11" s="1"/>
  <c r="B4484" i="11"/>
  <c r="K4484" i="11" s="1" a="1"/>
  <c r="K4484" i="11" s="1"/>
  <c r="B4485" i="11"/>
  <c r="K4485" i="11" s="1" a="1"/>
  <c r="K4485" i="11" s="1"/>
  <c r="B4487" i="11"/>
  <c r="K4487" i="11" s="1" a="1"/>
  <c r="K4487" i="11" s="1"/>
  <c r="B5246" i="11"/>
  <c r="K5246" i="11" s="1" a="1"/>
  <c r="K5246" i="11" s="1"/>
  <c r="B5247" i="11"/>
  <c r="K5247" i="11" s="1" a="1"/>
  <c r="K5247" i="11" s="1"/>
  <c r="B5248" i="11"/>
  <c r="K5248" i="11" s="1" a="1"/>
  <c r="K5248" i="11" s="1"/>
  <c r="B5249" i="11"/>
  <c r="K5249" i="11" s="1" a="1"/>
  <c r="K5249" i="11" s="1"/>
  <c r="B5250" i="11"/>
  <c r="K5250" i="11" s="1" a="1"/>
  <c r="K5250" i="11" s="1"/>
  <c r="B5251" i="11"/>
  <c r="K5251" i="11" s="1" a="1"/>
  <c r="K5251" i="11" s="1"/>
  <c r="B5252" i="11"/>
  <c r="K5252" i="11" s="1" a="1"/>
  <c r="K5252" i="11" s="1"/>
  <c r="B5240" i="11"/>
  <c r="K5240" i="11" s="1" a="1"/>
  <c r="K5240" i="11" s="1"/>
  <c r="B5241" i="11"/>
  <c r="K5241" i="11" s="1" a="1"/>
  <c r="K5241" i="11" s="1"/>
  <c r="B5242" i="11"/>
  <c r="K5242" i="11" s="1" a="1"/>
  <c r="K5242" i="11" s="1"/>
  <c r="B5243" i="11"/>
  <c r="K5243" i="11" s="1" a="1"/>
  <c r="K5243" i="11" s="1"/>
  <c r="B5244" i="11"/>
  <c r="K5244" i="11" s="1" a="1"/>
  <c r="K5244" i="11" s="1"/>
  <c r="B5245" i="11"/>
  <c r="K5245" i="11" s="1" a="1"/>
  <c r="K5245" i="11" s="1"/>
  <c r="B4534" i="11"/>
  <c r="K4534" i="11" s="1" a="1"/>
  <c r="K4534" i="11" s="1"/>
  <c r="B4535" i="11"/>
  <c r="K4535" i="11" s="1" a="1"/>
  <c r="K4535" i="11" s="1"/>
  <c r="B4536" i="11"/>
  <c r="K4536" i="11" s="1" a="1"/>
  <c r="K4536" i="11" s="1"/>
  <c r="B4537" i="11"/>
  <c r="K4537" i="11" s="1" a="1"/>
  <c r="K4537" i="11" s="1"/>
  <c r="B4538" i="11"/>
  <c r="K4538" i="11" s="1" a="1"/>
  <c r="K4538" i="11" s="1"/>
  <c r="B4539" i="11"/>
  <c r="K4539" i="11" s="1" a="1"/>
  <c r="K4539" i="11" s="1"/>
  <c r="B4540" i="11"/>
  <c r="K4540" i="11" s="1" a="1"/>
  <c r="K4540" i="11" s="1"/>
  <c r="B4541" i="11"/>
  <c r="K4541" i="11" s="1" a="1"/>
  <c r="K4541" i="11" s="1"/>
  <c r="B4542" i="11"/>
  <c r="K4542" i="11" s="1" a="1"/>
  <c r="K4542" i="11" s="1"/>
  <c r="B4543" i="11"/>
  <c r="K4543" i="11" s="1" a="1"/>
  <c r="K4543" i="11" s="1"/>
  <c r="B4544" i="11"/>
  <c r="K4544" i="11" s="1" a="1"/>
  <c r="K4544" i="11" s="1"/>
  <c r="B4545" i="11"/>
  <c r="K4545" i="11" s="1" a="1"/>
  <c r="K4545" i="11" s="1"/>
  <c r="B4546" i="11"/>
  <c r="K4546" i="11" s="1" a="1"/>
  <c r="K4546" i="11" s="1"/>
  <c r="B5051" i="11"/>
  <c r="K5051" i="11" s="1" a="1"/>
  <c r="K5051" i="11" s="1"/>
  <c r="B5052" i="11"/>
  <c r="K5052" i="11" s="1" a="1"/>
  <c r="K5052" i="11" s="1"/>
  <c r="B5053" i="11"/>
  <c r="K5053" i="11" s="1" a="1"/>
  <c r="K5053" i="11" s="1"/>
  <c r="B5054" i="11"/>
  <c r="K5054" i="11" s="1" a="1"/>
  <c r="K5054" i="11" s="1"/>
  <c r="B5055" i="11"/>
  <c r="K5055" i="11" s="1" a="1"/>
  <c r="K5055" i="11" s="1"/>
  <c r="B5056" i="11"/>
  <c r="K5056" i="11" s="1" a="1"/>
  <c r="K5056" i="11" s="1"/>
  <c r="B5057" i="11"/>
  <c r="K5057" i="11" s="1" a="1"/>
  <c r="K5057" i="11" s="1"/>
  <c r="B5058" i="11"/>
  <c r="K5058" i="11" s="1" a="1"/>
  <c r="K5058" i="11" s="1"/>
  <c r="B5059" i="11"/>
  <c r="K5059" i="11" s="1" a="1"/>
  <c r="K5059" i="11" s="1"/>
  <c r="B5060" i="11"/>
  <c r="K5060" i="11" s="1" a="1"/>
  <c r="K5060" i="11" s="1"/>
  <c r="B5061" i="11"/>
  <c r="K5061" i="11" s="1" a="1"/>
  <c r="K5061" i="11" s="1"/>
  <c r="B5062" i="11"/>
  <c r="K5062" i="11" s="1" a="1"/>
  <c r="K5062" i="11" s="1"/>
  <c r="B5063" i="11"/>
  <c r="K5063" i="11" s="1" a="1"/>
  <c r="K5063" i="11" s="1"/>
  <c r="B5064" i="11"/>
  <c r="K5064" i="11" s="1" a="1"/>
  <c r="K5064" i="11" s="1"/>
  <c r="B5065" i="11"/>
  <c r="K5065" i="11" s="1" a="1"/>
  <c r="K5065" i="11" s="1"/>
  <c r="B5066" i="11"/>
  <c r="K5066" i="11" s="1" a="1"/>
  <c r="K5066" i="11" s="1"/>
  <c r="B5067" i="11"/>
  <c r="K5067" i="11" s="1" a="1"/>
  <c r="K5067" i="11" s="1"/>
  <c r="B5068" i="11"/>
  <c r="K5068" i="11" s="1" a="1"/>
  <c r="K5068" i="11" s="1"/>
  <c r="B5069" i="11"/>
  <c r="K5069" i="11" s="1" a="1"/>
  <c r="K5069" i="11" s="1"/>
  <c r="B5070" i="11"/>
  <c r="K5070" i="11" s="1" a="1"/>
  <c r="K5070" i="11" s="1"/>
  <c r="B5071" i="11"/>
  <c r="K5071" i="11" s="1" a="1"/>
  <c r="K5071" i="11" s="1"/>
  <c r="B5072" i="11"/>
  <c r="K5072" i="11" s="1" a="1"/>
  <c r="K5072" i="11" s="1"/>
  <c r="B5073" i="11"/>
  <c r="K5073" i="11" s="1" a="1"/>
  <c r="K5073" i="11" s="1"/>
  <c r="B5074" i="11"/>
  <c r="K5074" i="11" s="1" a="1"/>
  <c r="K5074" i="11" s="1"/>
  <c r="B5075" i="11"/>
  <c r="K5075" i="11" s="1" a="1"/>
  <c r="K5075" i="11" s="1"/>
  <c r="B5076" i="11"/>
  <c r="K5076" i="11" s="1" a="1"/>
  <c r="K5076" i="11" s="1"/>
  <c r="B5077" i="11"/>
  <c r="K5077" i="11" s="1" a="1"/>
  <c r="K5077" i="11" s="1"/>
  <c r="B5078" i="11"/>
  <c r="K5078" i="11" s="1" a="1"/>
  <c r="K5078" i="11" s="1"/>
  <c r="B5079" i="11"/>
  <c r="K5079" i="11" s="1" a="1"/>
  <c r="K5079" i="11" s="1"/>
  <c r="B5080" i="11"/>
  <c r="K5080" i="11" s="1" a="1"/>
  <c r="K5080" i="11" s="1"/>
  <c r="B5081" i="11"/>
  <c r="K5081" i="11" s="1" a="1"/>
  <c r="K5081" i="11" s="1"/>
  <c r="B5082" i="11"/>
  <c r="K5082" i="11" s="1" a="1"/>
  <c r="K5082" i="11" s="1"/>
  <c r="B5083" i="11"/>
  <c r="K5083" i="11" s="1" a="1"/>
  <c r="K5083" i="11" s="1"/>
  <c r="B5084" i="11"/>
  <c r="K5084" i="11" s="1" a="1"/>
  <c r="K5084" i="11" s="1"/>
  <c r="B5085" i="11"/>
  <c r="K5085" i="11" s="1" a="1"/>
  <c r="K5085" i="11" s="1"/>
  <c r="B5086" i="11"/>
  <c r="K5086" i="11" s="1" a="1"/>
  <c r="K5086" i="11" s="1"/>
  <c r="B5087" i="11"/>
  <c r="K5087" i="11" s="1" a="1"/>
  <c r="K5087" i="11" s="1"/>
  <c r="B5088" i="11"/>
  <c r="K5088" i="11" s="1" a="1"/>
  <c r="K5088" i="11" s="1"/>
  <c r="B5089" i="11"/>
  <c r="K5089" i="11" s="1" a="1"/>
  <c r="K5089" i="11" s="1"/>
  <c r="B5090" i="11"/>
  <c r="K5090" i="11" s="1" a="1"/>
  <c r="K5090" i="11" s="1"/>
  <c r="B5091" i="11"/>
  <c r="K5091" i="11" s="1" a="1"/>
  <c r="K5091" i="11" s="1"/>
  <c r="B5092" i="11"/>
  <c r="K5092" i="11" s="1" a="1"/>
  <c r="K5092" i="11" s="1"/>
  <c r="B5093" i="11"/>
  <c r="K5093" i="11" s="1" a="1"/>
  <c r="K5093" i="11" s="1"/>
  <c r="B5094" i="11"/>
  <c r="K5094" i="11" s="1" a="1"/>
  <c r="K5094" i="11" s="1"/>
  <c r="B5095" i="11"/>
  <c r="K5095" i="11" s="1" a="1"/>
  <c r="K5095" i="11" s="1"/>
  <c r="B5096" i="11"/>
  <c r="K5096" i="11" s="1" a="1"/>
  <c r="K5096" i="11" s="1"/>
  <c r="B5097" i="11"/>
  <c r="K5097" i="11" s="1" a="1"/>
  <c r="K5097" i="11" s="1"/>
  <c r="B5098" i="11"/>
  <c r="K5098" i="11" s="1" a="1"/>
  <c r="K5098" i="11" s="1"/>
  <c r="B5099" i="11"/>
  <c r="K5099" i="11" s="1" a="1"/>
  <c r="K5099" i="11" s="1"/>
  <c r="B5100" i="11"/>
  <c r="K5100" i="11" s="1" a="1"/>
  <c r="K5100" i="11" s="1"/>
  <c r="B5101" i="11"/>
  <c r="K5101" i="11" s="1" a="1"/>
  <c r="K5101" i="11" s="1"/>
  <c r="B5102" i="11"/>
  <c r="K5102" i="11" s="1" a="1"/>
  <c r="K5102" i="11" s="1"/>
  <c r="B5103" i="11"/>
  <c r="K5103" i="11" s="1" a="1"/>
  <c r="K5103" i="11" s="1"/>
  <c r="B5104" i="11"/>
  <c r="K5104" i="11" s="1" a="1"/>
  <c r="K5104" i="11" s="1"/>
  <c r="B5105" i="11"/>
  <c r="K5105" i="11" s="1" a="1"/>
  <c r="K5105" i="11" s="1"/>
  <c r="B5106" i="11"/>
  <c r="K5106" i="11" s="1" a="1"/>
  <c r="K5106" i="11" s="1"/>
  <c r="B5107" i="11"/>
  <c r="K5107" i="11" s="1" a="1"/>
  <c r="K5107" i="11" s="1"/>
  <c r="B5108" i="11"/>
  <c r="K5108" i="11" s="1" a="1"/>
  <c r="K5108" i="11" s="1"/>
  <c r="B5109" i="11"/>
  <c r="K5109" i="11" s="1" a="1"/>
  <c r="K5109" i="11" s="1"/>
  <c r="B5110" i="11"/>
  <c r="K5110" i="11" s="1" a="1"/>
  <c r="K5110" i="11" s="1"/>
  <c r="B5261" i="11"/>
  <c r="K5261" i="11" s="1" a="1"/>
  <c r="K5261" i="11" s="1"/>
  <c r="B5262" i="11"/>
  <c r="K5262" i="11" s="1" a="1"/>
  <c r="K5262" i="11" s="1"/>
  <c r="B5263" i="11"/>
  <c r="K5263" i="11" s="1" a="1"/>
  <c r="K5263" i="11" s="1"/>
  <c r="B5265" i="11"/>
  <c r="K5265" i="11" s="1" a="1"/>
  <c r="K5265" i="11" s="1"/>
  <c r="B5260" i="11"/>
  <c r="K5260" i="11" s="1" a="1"/>
  <c r="K5260" i="11" s="1"/>
  <c r="K4574" i="11" a="1"/>
  <c r="K4574" i="11" s="1"/>
  <c r="K4566" i="11" a="1"/>
  <c r="K4566" i="11" s="1"/>
  <c r="K5167" i="11" a="1"/>
  <c r="K5167" i="11" s="1"/>
  <c r="K5163" i="11" a="1"/>
  <c r="K5163" i="11" s="1"/>
  <c r="K5155" i="11" a="1"/>
  <c r="K5155" i="11" s="1"/>
  <c r="K5147" i="11" a="1"/>
  <c r="K5147" i="11" s="1"/>
  <c r="K5139" i="11" a="1"/>
  <c r="K5139" i="11" s="1"/>
  <c r="K5131" i="11" a="1"/>
  <c r="K5131" i="11" s="1"/>
  <c r="K5123" i="11" a="1"/>
  <c r="K5123" i="11" s="1"/>
  <c r="K5115" i="11" a="1"/>
  <c r="K5115" i="11" s="1"/>
  <c r="K4451" i="11" a="1"/>
  <c r="K4451" i="11" s="1"/>
  <c r="K4865" i="11" a="1"/>
  <c r="K4865" i="11" s="1"/>
  <c r="K4771" i="11" a="1"/>
  <c r="K4771" i="11" s="1"/>
  <c r="K4772" i="11" a="1"/>
  <c r="K4772" i="11" s="1"/>
  <c r="K4775" i="11" a="1"/>
  <c r="K4775" i="11" s="1"/>
  <c r="K4776" i="11" a="1"/>
  <c r="K4776" i="11" s="1"/>
  <c r="K4778" i="11" a="1"/>
  <c r="K4778" i="11" s="1"/>
  <c r="K4781" i="11" a="1"/>
  <c r="K4781" i="11" s="1"/>
  <c r="K4783" i="11" a="1"/>
  <c r="K4783" i="11" s="1"/>
  <c r="K4785" i="11" a="1"/>
  <c r="K4785" i="11" s="1"/>
  <c r="K4787" i="11" a="1"/>
  <c r="K4787" i="11" s="1"/>
  <c r="K4790" i="11" a="1"/>
  <c r="K4790" i="11" s="1"/>
  <c r="K4793" i="11" a="1"/>
  <c r="K4793" i="11" s="1"/>
  <c r="K4795" i="11" a="1"/>
  <c r="K4795" i="11" s="1"/>
  <c r="K4796" i="11" a="1"/>
  <c r="K4796" i="11" s="1"/>
  <c r="K4799" i="11" a="1"/>
  <c r="K4799" i="11" s="1"/>
  <c r="K4800" i="11" a="1"/>
  <c r="K4800" i="11" s="1"/>
  <c r="K4803" i="11" a="1"/>
  <c r="K4803" i="11" s="1"/>
  <c r="K4804" i="11" a="1"/>
  <c r="K4804" i="11" s="1"/>
  <c r="K4805" i="11" a="1"/>
  <c r="K4805" i="11" s="1"/>
  <c r="K4807" i="11" a="1"/>
  <c r="K4807" i="11" s="1"/>
  <c r="K4809" i="11" a="1"/>
  <c r="K4809" i="11" s="1"/>
  <c r="K4810" i="11" a="1"/>
  <c r="K4810" i="11" s="1"/>
  <c r="K4811" i="11" a="1"/>
  <c r="K4811" i="11" s="1"/>
  <c r="K4812" i="11" a="1"/>
  <c r="K4812" i="11" s="1"/>
  <c r="K4815" i="11" a="1"/>
  <c r="K4815" i="11" s="1"/>
  <c r="K4818" i="11" a="1"/>
  <c r="K4818" i="11" s="1"/>
  <c r="K4820" i="11" a="1"/>
  <c r="K4820" i="11" s="1"/>
  <c r="K4822" i="11" a="1"/>
  <c r="K4822" i="11" s="1"/>
  <c r="K4824" i="11" a="1"/>
  <c r="K4824" i="11" s="1"/>
  <c r="K4826" i="11" a="1"/>
  <c r="K4826" i="11" s="1"/>
  <c r="K4827" i="11" a="1"/>
  <c r="K4827" i="11" s="1"/>
  <c r="K4885" i="11" a="1"/>
  <c r="K4885" i="11" s="1"/>
  <c r="K4877" i="11" a="1"/>
  <c r="K4877" i="11" s="1"/>
  <c r="K4869" i="11" a="1"/>
  <c r="K4869" i="11" s="1"/>
  <c r="K4861" i="11" a="1"/>
  <c r="K4861" i="11" s="1"/>
  <c r="K4769" i="11" a="1"/>
  <c r="K4769" i="11" s="1"/>
  <c r="K4770" i="11" a="1"/>
  <c r="K4770" i="11" s="1"/>
  <c r="K4773" i="11" a="1"/>
  <c r="K4773" i="11" s="1"/>
  <c r="K4774" i="11" a="1"/>
  <c r="K4774" i="11" s="1"/>
  <c r="K4777" i="11" a="1"/>
  <c r="K4777" i="11" s="1"/>
  <c r="K4779" i="11" a="1"/>
  <c r="K4779" i="11" s="1"/>
  <c r="K4780" i="11" a="1"/>
  <c r="K4780" i="11" s="1"/>
  <c r="K4782" i="11" a="1"/>
  <c r="K4782" i="11" s="1"/>
  <c r="K4784" i="11" a="1"/>
  <c r="K4784" i="11" s="1"/>
  <c r="K4786" i="11" a="1"/>
  <c r="K4786" i="11" s="1"/>
  <c r="K4788" i="11" a="1"/>
  <c r="K4788" i="11" s="1"/>
  <c r="K4789" i="11" a="1"/>
  <c r="K4789" i="11" s="1"/>
  <c r="K4791" i="11" a="1"/>
  <c r="K4791" i="11" s="1"/>
  <c r="K4792" i="11" a="1"/>
  <c r="K4792" i="11" s="1"/>
  <c r="K4794" i="11" a="1"/>
  <c r="K4794" i="11" s="1"/>
  <c r="K4797" i="11" a="1"/>
  <c r="K4797" i="11" s="1"/>
  <c r="K4798" i="11" a="1"/>
  <c r="K4798" i="11" s="1"/>
  <c r="K4801" i="11" a="1"/>
  <c r="K4801" i="11" s="1"/>
  <c r="K4802" i="11" a="1"/>
  <c r="K4802" i="11" s="1"/>
  <c r="K4806" i="11" a="1"/>
  <c r="K4806" i="11" s="1"/>
  <c r="K4808" i="11" a="1"/>
  <c r="K4808" i="11" s="1"/>
  <c r="K4813" i="11" a="1"/>
  <c r="K4813" i="11" s="1"/>
  <c r="K4814" i="11" a="1"/>
  <c r="K4814" i="11" s="1"/>
  <c r="K4816" i="11" a="1"/>
  <c r="K4816" i="11" s="1"/>
  <c r="K4817" i="11" a="1"/>
  <c r="K4817" i="11" s="1"/>
  <c r="K4819" i="11" a="1"/>
  <c r="K4819" i="11" s="1"/>
  <c r="K4821" i="11" a="1"/>
  <c r="K4821" i="11" s="1"/>
  <c r="K4823" i="11" a="1"/>
  <c r="K4823" i="11" s="1"/>
  <c r="K4825" i="11" a="1"/>
  <c r="K4825" i="11" s="1"/>
  <c r="K4828" i="11" a="1"/>
  <c r="K4828" i="11" s="1"/>
  <c r="K4889" i="11" a="1"/>
  <c r="K4889" i="11" s="1"/>
  <c r="K4881" i="11" a="1"/>
  <c r="K4881" i="11" s="1"/>
  <c r="K4873" i="11" a="1"/>
  <c r="K4873" i="11" s="1"/>
  <c r="K4576" i="11" a="1"/>
  <c r="K4576" i="11" s="1"/>
  <c r="K4572" i="11" a="1"/>
  <c r="K4572" i="11" s="1"/>
  <c r="K4568" i="11" a="1"/>
  <c r="K4568" i="11" s="1"/>
  <c r="K4564" i="11" a="1"/>
  <c r="K4564" i="11" s="1"/>
  <c r="K4891" i="11" a="1"/>
  <c r="K4891" i="11" s="1"/>
  <c r="K4887" i="11" a="1"/>
  <c r="K4887" i="11" s="1"/>
  <c r="K4883" i="11" a="1"/>
  <c r="K4883" i="11" s="1"/>
  <c r="K4879" i="11" a="1"/>
  <c r="K4879" i="11" s="1"/>
  <c r="K4875" i="11" a="1"/>
  <c r="K4875" i="11" s="1"/>
  <c r="K4871" i="11" a="1"/>
  <c r="K4871" i="11" s="1"/>
  <c r="K4867" i="11" a="1"/>
  <c r="K4867" i="11" s="1"/>
  <c r="K4863" i="11" a="1"/>
  <c r="K4863" i="11" s="1"/>
  <c r="K5169" i="11" a="1"/>
  <c r="K5169" i="11" s="1"/>
  <c r="K5173" i="11" a="1"/>
  <c r="K5173" i="11" s="1"/>
  <c r="K5165" i="11" a="1"/>
  <c r="K5165" i="11" s="1"/>
  <c r="K5161" i="11" a="1"/>
  <c r="K5161" i="11" s="1"/>
  <c r="K5157" i="11" a="1"/>
  <c r="K5157" i="11" s="1"/>
  <c r="K5153" i="11" a="1"/>
  <c r="K5153" i="11" s="1"/>
  <c r="K5149" i="11" a="1"/>
  <c r="K5149" i="11" s="1"/>
  <c r="K5145" i="11" a="1"/>
  <c r="K5145" i="11" s="1"/>
  <c r="K5141" i="11" a="1"/>
  <c r="K5141" i="11" s="1"/>
  <c r="K5137" i="11" a="1"/>
  <c r="K5137" i="11" s="1"/>
  <c r="K5133" i="11" a="1"/>
  <c r="K5133" i="11" s="1"/>
  <c r="K5129" i="11" a="1"/>
  <c r="K5129" i="11" s="1"/>
  <c r="K5125" i="11" a="1"/>
  <c r="K5125" i="11" s="1"/>
  <c r="K5121" i="11" a="1"/>
  <c r="K5121" i="11" s="1"/>
  <c r="K5117" i="11" a="1"/>
  <c r="K5117" i="11" s="1"/>
  <c r="K5113" i="11" a="1"/>
  <c r="K5113" i="11" s="1"/>
  <c r="K4453" i="11" a="1"/>
  <c r="K4453" i="11" s="1"/>
  <c r="K2168" i="11" a="1"/>
  <c r="K2168" i="11" s="1"/>
  <c r="K2172" i="11" a="1"/>
  <c r="K2172" i="11" s="1"/>
  <c r="K2176" i="11" a="1"/>
  <c r="K2176" i="11" s="1"/>
  <c r="K2180" i="11" a="1"/>
  <c r="K2180" i="11" s="1"/>
  <c r="K2184" i="11" a="1"/>
  <c r="K2184" i="11" s="1"/>
  <c r="K2188" i="11" a="1"/>
  <c r="K2188" i="11" s="1"/>
  <c r="K2192" i="11" a="1"/>
  <c r="K2192" i="11" s="1"/>
  <c r="K2196" i="11" a="1"/>
  <c r="K2196" i="11" s="1"/>
  <c r="K2200" i="11" a="1"/>
  <c r="K2200" i="11" s="1"/>
  <c r="K2204" i="11" a="1"/>
  <c r="K2204" i="11" s="1"/>
  <c r="K2208" i="11" a="1"/>
  <c r="K2208" i="11" s="1"/>
  <c r="K2212" i="11" a="1"/>
  <c r="K2212" i="11" s="1"/>
  <c r="K2216" i="11" a="1"/>
  <c r="K2216" i="11" s="1"/>
  <c r="K2220" i="11" a="1"/>
  <c r="K2220" i="11" s="1"/>
  <c r="K2224" i="11" a="1"/>
  <c r="K2224" i="11" s="1"/>
  <c r="K2228" i="11" a="1"/>
  <c r="K2228" i="11" s="1"/>
  <c r="K2232" i="11" a="1"/>
  <c r="K2232" i="11" s="1"/>
  <c r="K2236" i="11" a="1"/>
  <c r="K2236" i="11" s="1"/>
  <c r="K2240" i="11" a="1"/>
  <c r="K2240" i="11" s="1"/>
  <c r="K2244" i="11" a="1"/>
  <c r="K2244" i="11" s="1"/>
  <c r="K2248" i="11" a="1"/>
  <c r="K2248" i="11" s="1"/>
  <c r="K2252" i="11" a="1"/>
  <c r="K2252" i="11" s="1"/>
  <c r="K2256" i="11" a="1"/>
  <c r="K2256" i="11" s="1"/>
  <c r="K2260" i="11" a="1"/>
  <c r="K2260" i="11" s="1"/>
  <c r="K2264" i="11" a="1"/>
  <c r="K2264" i="11" s="1"/>
  <c r="K2268" i="11" a="1"/>
  <c r="K2268" i="11" s="1"/>
  <c r="K2272" i="11" a="1"/>
  <c r="K2272" i="11" s="1"/>
  <c r="K2276" i="11" a="1"/>
  <c r="K2276" i="11" s="1"/>
  <c r="K2280" i="11" a="1"/>
  <c r="K2280" i="11" s="1"/>
  <c r="K2284" i="11" a="1"/>
  <c r="K2284" i="11" s="1"/>
  <c r="K2288" i="11" a="1"/>
  <c r="K2288" i="11" s="1"/>
  <c r="K2292" i="11" a="1"/>
  <c r="K2292" i="11" s="1"/>
  <c r="K2296" i="11" a="1"/>
  <c r="K2296" i="11" s="1"/>
  <c r="K2300" i="11" a="1"/>
  <c r="K2300" i="11" s="1"/>
  <c r="K2304" i="11" a="1"/>
  <c r="K2304" i="11" s="1"/>
  <c r="K2308" i="11" a="1"/>
  <c r="K2308" i="11" s="1"/>
  <c r="K2312" i="11" a="1"/>
  <c r="K2312" i="11" s="1"/>
  <c r="K2316" i="11" a="1"/>
  <c r="K2316" i="11" s="1"/>
  <c r="K2320" i="11" a="1"/>
  <c r="K2320" i="11" s="1"/>
  <c r="K2324" i="11" a="1"/>
  <c r="K2324" i="11" s="1"/>
  <c r="K2328" i="11" a="1"/>
  <c r="K2328" i="11" s="1"/>
  <c r="K2332" i="11" a="1"/>
  <c r="K2332" i="11" s="1"/>
  <c r="K2336" i="11" a="1"/>
  <c r="K2336" i="11" s="1"/>
  <c r="K2173" i="11" a="1"/>
  <c r="K2173" i="11" s="1"/>
  <c r="K2181" i="11" a="1"/>
  <c r="K2181" i="11" s="1"/>
  <c r="K2189" i="11" a="1"/>
  <c r="K2189" i="11" s="1"/>
  <c r="K2197" i="11" a="1"/>
  <c r="K2197" i="11" s="1"/>
  <c r="K2205" i="11" a="1"/>
  <c r="K2205" i="11" s="1"/>
  <c r="K2213" i="11" a="1"/>
  <c r="K2213" i="11" s="1"/>
  <c r="K2221" i="11" a="1"/>
  <c r="K2221" i="11" s="1"/>
  <c r="K2229" i="11" a="1"/>
  <c r="K2229" i="11" s="1"/>
  <c r="K2237" i="11" a="1"/>
  <c r="K2237" i="11" s="1"/>
  <c r="K2245" i="11" a="1"/>
  <c r="K2245" i="11" s="1"/>
  <c r="K2253" i="11" a="1"/>
  <c r="K2253" i="11" s="1"/>
  <c r="K2261" i="11" a="1"/>
  <c r="K2261" i="11" s="1"/>
  <c r="K2269" i="11" a="1"/>
  <c r="K2269" i="11" s="1"/>
  <c r="K2277" i="11" a="1"/>
  <c r="K2277" i="11" s="1"/>
  <c r="K2285" i="11" a="1"/>
  <c r="K2285" i="11" s="1"/>
  <c r="K2293" i="11" a="1"/>
  <c r="K2293" i="11" s="1"/>
  <c r="K2301" i="11" a="1"/>
  <c r="K2301" i="11" s="1"/>
  <c r="K2309" i="11" a="1"/>
  <c r="K2309" i="11" s="1"/>
  <c r="K2317" i="11" a="1"/>
  <c r="K2317" i="11" s="1"/>
  <c r="K2325" i="11" a="1"/>
  <c r="K2325" i="11" s="1"/>
  <c r="K2333" i="11" a="1"/>
  <c r="K2333" i="11" s="1"/>
  <c r="K2339" i="11" a="1"/>
  <c r="K2339" i="11" s="1"/>
  <c r="K2343" i="11" a="1"/>
  <c r="K2343" i="11" s="1"/>
  <c r="K2347" i="11" a="1"/>
  <c r="K2347" i="11" s="1"/>
  <c r="K2351" i="11" a="1"/>
  <c r="K2351" i="11" s="1"/>
  <c r="K2355" i="11" a="1"/>
  <c r="K2355" i="11" s="1"/>
  <c r="K2359" i="11" a="1"/>
  <c r="K2359" i="11" s="1"/>
  <c r="K2363" i="11" a="1"/>
  <c r="K2363" i="11" s="1"/>
  <c r="K2367" i="11" a="1"/>
  <c r="K2367" i="11" s="1"/>
  <c r="K2371" i="11" a="1"/>
  <c r="K2371" i="11" s="1"/>
  <c r="K2375" i="11" a="1"/>
  <c r="K2375" i="11" s="1"/>
  <c r="K2379" i="11" a="1"/>
  <c r="K2379" i="11" s="1"/>
  <c r="K2383" i="11" a="1"/>
  <c r="K2383" i="11" s="1"/>
  <c r="K2387" i="11" a="1"/>
  <c r="K2387" i="11" s="1"/>
  <c r="K2391" i="11" a="1"/>
  <c r="K2391" i="11" s="1"/>
  <c r="K2395" i="11" a="1"/>
  <c r="K2395" i="11" s="1"/>
  <c r="K2399" i="11" a="1"/>
  <c r="K2399" i="11" s="1"/>
  <c r="K2403" i="11" a="1"/>
  <c r="K2403" i="11" s="1"/>
  <c r="K2407" i="11" a="1"/>
  <c r="K2407" i="11" s="1"/>
  <c r="K2411" i="11" a="1"/>
  <c r="K2411" i="11" s="1"/>
  <c r="K2415" i="11" a="1"/>
  <c r="K2415" i="11" s="1"/>
  <c r="K2419" i="11" a="1"/>
  <c r="K2419" i="11" s="1"/>
  <c r="K2170" i="11" a="1"/>
  <c r="K2170" i="11" s="1"/>
  <c r="K2178" i="11" a="1"/>
  <c r="K2178" i="11" s="1"/>
  <c r="K2186" i="11" a="1"/>
  <c r="K2186" i="11" s="1"/>
  <c r="K2194" i="11" a="1"/>
  <c r="K2194" i="11" s="1"/>
  <c r="K2202" i="11" a="1"/>
  <c r="K2202" i="11" s="1"/>
  <c r="K2210" i="11" a="1"/>
  <c r="K2210" i="11" s="1"/>
  <c r="K2218" i="11" a="1"/>
  <c r="K2218" i="11" s="1"/>
  <c r="K2226" i="11" a="1"/>
  <c r="K2226" i="11" s="1"/>
  <c r="K2234" i="11" a="1"/>
  <c r="K2234" i="11" s="1"/>
  <c r="K2242" i="11" a="1"/>
  <c r="K2242" i="11" s="1"/>
  <c r="K2250" i="11" a="1"/>
  <c r="K2250" i="11" s="1"/>
  <c r="K2258" i="11" a="1"/>
  <c r="K2258" i="11" s="1"/>
  <c r="K2266" i="11" a="1"/>
  <c r="K2266" i="11" s="1"/>
  <c r="K2274" i="11" a="1"/>
  <c r="K2274" i="11" s="1"/>
  <c r="K2282" i="11" a="1"/>
  <c r="K2282" i="11" s="1"/>
  <c r="K2290" i="11" a="1"/>
  <c r="K2290" i="11" s="1"/>
  <c r="K2298" i="11" a="1"/>
  <c r="K2298" i="11" s="1"/>
  <c r="K2306" i="11" a="1"/>
  <c r="K2306" i="11" s="1"/>
  <c r="K2314" i="11" a="1"/>
  <c r="K2314" i="11" s="1"/>
  <c r="K2322" i="11" a="1"/>
  <c r="K2322" i="11" s="1"/>
  <c r="K2330" i="11" a="1"/>
  <c r="K2330" i="11" s="1"/>
  <c r="K2169" i="11" a="1"/>
  <c r="K2169" i="11" s="1"/>
  <c r="K2185" i="11" a="1"/>
  <c r="K2185" i="11" s="1"/>
  <c r="K2201" i="11" a="1"/>
  <c r="K2201" i="11" s="1"/>
  <c r="K2217" i="11" a="1"/>
  <c r="K2217" i="11" s="1"/>
  <c r="K2233" i="11" a="1"/>
  <c r="K2233" i="11" s="1"/>
  <c r="K2249" i="11" a="1"/>
  <c r="K2249" i="11" s="1"/>
  <c r="K2265" i="11" a="1"/>
  <c r="K2265" i="11" s="1"/>
  <c r="K2281" i="11" a="1"/>
  <c r="K2281" i="11" s="1"/>
  <c r="K2297" i="11" a="1"/>
  <c r="K2297" i="11" s="1"/>
  <c r="K2313" i="11" a="1"/>
  <c r="K2313" i="11" s="1"/>
  <c r="K2329" i="11" a="1"/>
  <c r="K2329" i="11" s="1"/>
  <c r="K2341" i="11" a="1"/>
  <c r="K2341" i="11" s="1"/>
  <c r="K2349" i="11" a="1"/>
  <c r="K2349" i="11" s="1"/>
  <c r="K2357" i="11" a="1"/>
  <c r="K2357" i="11" s="1"/>
  <c r="K2365" i="11" a="1"/>
  <c r="K2365" i="11" s="1"/>
  <c r="K2373" i="11" a="1"/>
  <c r="K2373" i="11" s="1"/>
  <c r="K2381" i="11" a="1"/>
  <c r="K2381" i="11" s="1"/>
  <c r="K2389" i="11" a="1"/>
  <c r="K2389" i="11" s="1"/>
  <c r="K2397" i="11" a="1"/>
  <c r="K2397" i="11" s="1"/>
  <c r="K2405" i="11" a="1"/>
  <c r="K2405" i="11" s="1"/>
  <c r="K2413" i="11" a="1"/>
  <c r="K2413" i="11" s="1"/>
  <c r="K2421" i="11" a="1"/>
  <c r="K2421" i="11" s="1"/>
  <c r="K2425" i="11" a="1"/>
  <c r="K2425" i="11" s="1"/>
  <c r="K2429" i="11" a="1"/>
  <c r="K2429" i="11" s="1"/>
  <c r="K2433" i="11" a="1"/>
  <c r="K2433" i="11" s="1"/>
  <c r="K2437" i="11" a="1"/>
  <c r="K2437" i="11" s="1"/>
  <c r="K2441" i="11" a="1"/>
  <c r="K2441" i="11" s="1"/>
  <c r="K2445" i="11" a="1"/>
  <c r="K2445" i="11" s="1"/>
  <c r="K2449" i="11" a="1"/>
  <c r="K2449" i="11" s="1"/>
  <c r="K2453" i="11" a="1"/>
  <c r="K2453" i="11" s="1"/>
  <c r="K2457" i="11" a="1"/>
  <c r="K2457" i="11" s="1"/>
  <c r="K2461" i="11" a="1"/>
  <c r="K2461" i="11" s="1"/>
  <c r="K2465" i="11" a="1"/>
  <c r="K2465" i="11" s="1"/>
  <c r="K2469" i="11" a="1"/>
  <c r="K2469" i="11" s="1"/>
  <c r="K2473" i="11" a="1"/>
  <c r="K2473" i="11" s="1"/>
  <c r="K2477" i="11" a="1"/>
  <c r="K2477" i="11" s="1"/>
  <c r="K2481" i="11" a="1"/>
  <c r="K2481" i="11" s="1"/>
  <c r="K2485" i="11" a="1"/>
  <c r="K2485" i="11" s="1"/>
  <c r="K2489" i="11" a="1"/>
  <c r="K2489" i="11" s="1"/>
  <c r="K2493" i="11" a="1"/>
  <c r="K2493" i="11" s="1"/>
  <c r="K2497" i="11" a="1"/>
  <c r="K2497" i="11" s="1"/>
  <c r="K2501" i="11" a="1"/>
  <c r="K2501" i="11" s="1"/>
  <c r="K2505" i="11" a="1"/>
  <c r="K2505" i="11" s="1"/>
  <c r="K2509" i="11" a="1"/>
  <c r="K2509" i="11" s="1"/>
  <c r="K2513" i="11" a="1"/>
  <c r="K2513" i="11" s="1"/>
  <c r="K2517" i="11" a="1"/>
  <c r="K2517" i="11" s="1"/>
  <c r="K2521" i="11" a="1"/>
  <c r="K2521" i="11" s="1"/>
  <c r="K2525" i="11" a="1"/>
  <c r="K2525" i="11" s="1"/>
  <c r="K2529" i="11" a="1"/>
  <c r="K2529" i="11" s="1"/>
  <c r="K2533" i="11" a="1"/>
  <c r="K2533" i="11" s="1"/>
  <c r="K2537" i="11" a="1"/>
  <c r="K2537" i="11" s="1"/>
  <c r="K2541" i="11" a="1"/>
  <c r="K2541" i="11" s="1"/>
  <c r="K2545" i="11" a="1"/>
  <c r="K2545" i="11" s="1"/>
  <c r="K2549" i="11" a="1"/>
  <c r="K2549" i="11" s="1"/>
  <c r="K2553" i="11" a="1"/>
  <c r="K2553" i="11" s="1"/>
  <c r="K2557" i="11" a="1"/>
  <c r="K2557" i="11" s="1"/>
  <c r="K2561" i="11" a="1"/>
  <c r="K2561" i="11" s="1"/>
  <c r="K2565" i="11" a="1"/>
  <c r="K2565" i="11" s="1"/>
  <c r="K2569" i="11" a="1"/>
  <c r="K2569" i="11" s="1"/>
  <c r="K2573" i="11" a="1"/>
  <c r="K2573" i="11" s="1"/>
  <c r="K2577" i="11" a="1"/>
  <c r="K2577" i="11" s="1"/>
  <c r="K2581" i="11" a="1"/>
  <c r="K2581" i="11" s="1"/>
  <c r="K2585" i="11" a="1"/>
  <c r="K2585" i="11" s="1"/>
  <c r="K2589" i="11" a="1"/>
  <c r="K2589" i="11" s="1"/>
  <c r="K2171" i="11" a="1"/>
  <c r="K2171" i="11" s="1"/>
  <c r="K2187" i="11" a="1"/>
  <c r="K2187" i="11" s="1"/>
  <c r="K2203" i="11" a="1"/>
  <c r="K2203" i="11" s="1"/>
  <c r="K2219" i="11" a="1"/>
  <c r="K2219" i="11" s="1"/>
  <c r="K2235" i="11" a="1"/>
  <c r="K2235" i="11" s="1"/>
  <c r="K2251" i="11" a="1"/>
  <c r="K2251" i="11" s="1"/>
  <c r="K2267" i="11" a="1"/>
  <c r="K2267" i="11" s="1"/>
  <c r="K2283" i="11" a="1"/>
  <c r="K2283" i="11" s="1"/>
  <c r="K2299" i="11" a="1"/>
  <c r="K2299" i="11" s="1"/>
  <c r="K2315" i="11" a="1"/>
  <c r="K2315" i="11" s="1"/>
  <c r="K2331" i="11" a="1"/>
  <c r="K2331" i="11" s="1"/>
  <c r="K2342" i="11" a="1"/>
  <c r="K2342" i="11" s="1"/>
  <c r="K2350" i="11" a="1"/>
  <c r="K2350" i="11" s="1"/>
  <c r="K2358" i="11" a="1"/>
  <c r="K2358" i="11" s="1"/>
  <c r="K2366" i="11" a="1"/>
  <c r="K2366" i="11" s="1"/>
  <c r="K2374" i="11" a="1"/>
  <c r="K2374" i="11" s="1"/>
  <c r="K2382" i="11" a="1"/>
  <c r="K2382" i="11" s="1"/>
  <c r="K2390" i="11" a="1"/>
  <c r="K2390" i="11" s="1"/>
  <c r="K2398" i="11" a="1"/>
  <c r="K2398" i="11" s="1"/>
  <c r="K2406" i="11" a="1"/>
  <c r="K2406" i="11" s="1"/>
  <c r="K2414" i="11" a="1"/>
  <c r="K2414" i="11" s="1"/>
  <c r="K2422" i="11" a="1"/>
  <c r="K2422" i="11" s="1"/>
  <c r="K2430" i="11" a="1"/>
  <c r="K2430" i="11" s="1"/>
  <c r="K2438" i="11" a="1"/>
  <c r="K2438" i="11" s="1"/>
  <c r="K2446" i="11" a="1"/>
  <c r="K2446" i="11" s="1"/>
  <c r="K2454" i="11" a="1"/>
  <c r="K2454" i="11" s="1"/>
  <c r="K2462" i="11" a="1"/>
  <c r="K2462" i="11" s="1"/>
  <c r="K2470" i="11" a="1"/>
  <c r="K2470" i="11" s="1"/>
  <c r="K2478" i="11" a="1"/>
  <c r="K2478" i="11" s="1"/>
  <c r="K2486" i="11" a="1"/>
  <c r="K2486" i="11" s="1"/>
  <c r="K2494" i="11" a="1"/>
  <c r="K2494" i="11" s="1"/>
  <c r="K2502" i="11" a="1"/>
  <c r="K2502" i="11" s="1"/>
  <c r="K2510" i="11" a="1"/>
  <c r="K2510" i="11" s="1"/>
  <c r="K2518" i="11" a="1"/>
  <c r="K2518" i="11" s="1"/>
  <c r="K2526" i="11" a="1"/>
  <c r="K2526" i="11" s="1"/>
  <c r="K2534" i="11" a="1"/>
  <c r="K2534" i="11" s="1"/>
  <c r="K2542" i="11" a="1"/>
  <c r="K2542" i="11" s="1"/>
  <c r="K2550" i="11" a="1"/>
  <c r="K2550" i="11" s="1"/>
  <c r="K2558" i="11" a="1"/>
  <c r="K2558" i="11" s="1"/>
  <c r="K2566" i="11" a="1"/>
  <c r="K2566" i="11" s="1"/>
  <c r="K2574" i="11" a="1"/>
  <c r="K2574" i="11" s="1"/>
  <c r="K2582" i="11" a="1"/>
  <c r="K2582" i="11" s="1"/>
  <c r="K2590" i="11" a="1"/>
  <c r="K2590" i="11" s="1"/>
  <c r="K2595" i="11" a="1"/>
  <c r="K2595" i="11" s="1"/>
  <c r="K2599" i="11" a="1"/>
  <c r="K2599" i="11" s="1"/>
  <c r="K2603" i="11" a="1"/>
  <c r="K2603" i="11" s="1"/>
  <c r="K2607" i="11" a="1"/>
  <c r="K2607" i="11" s="1"/>
  <c r="K2611" i="11" a="1"/>
  <c r="K2611" i="11" s="1"/>
  <c r="K2615" i="11" a="1"/>
  <c r="K2615" i="11" s="1"/>
  <c r="K2619" i="11" a="1"/>
  <c r="K2619" i="11" s="1"/>
  <c r="K2623" i="11" a="1"/>
  <c r="K2623" i="11" s="1"/>
  <c r="K2627" i="11" a="1"/>
  <c r="K2627" i="11" s="1"/>
  <c r="K2631" i="11" a="1"/>
  <c r="K2631" i="11" s="1"/>
  <c r="K2635" i="11" a="1"/>
  <c r="K2635" i="11" s="1"/>
  <c r="K2639" i="11" a="1"/>
  <c r="K2639" i="11" s="1"/>
  <c r="K2643" i="11" a="1"/>
  <c r="K2643" i="11" s="1"/>
  <c r="K2647" i="11" a="1"/>
  <c r="K2647" i="11" s="1"/>
  <c r="K2651" i="11" a="1"/>
  <c r="K2651" i="11" s="1"/>
  <c r="K2655" i="11" a="1"/>
  <c r="K2655" i="11" s="1"/>
  <c r="K2659" i="11" a="1"/>
  <c r="K2659" i="11" s="1"/>
  <c r="K2663" i="11" a="1"/>
  <c r="K2663" i="11" s="1"/>
  <c r="K2667" i="11" a="1"/>
  <c r="K2667" i="11" s="1"/>
  <c r="K2671" i="11" a="1"/>
  <c r="K2671" i="11" s="1"/>
  <c r="K2675" i="11" a="1"/>
  <c r="K2675" i="11" s="1"/>
  <c r="K2679" i="11" a="1"/>
  <c r="K2679" i="11" s="1"/>
  <c r="K2683" i="11" a="1"/>
  <c r="K2683" i="11" s="1"/>
  <c r="K2687" i="11" a="1"/>
  <c r="K2687" i="11" s="1"/>
  <c r="K2691" i="11" a="1"/>
  <c r="K2691" i="11" s="1"/>
  <c r="K2695" i="11" a="1"/>
  <c r="K2695" i="11" s="1"/>
  <c r="K2699" i="11" a="1"/>
  <c r="K2699" i="11" s="1"/>
  <c r="K2703" i="11" a="1"/>
  <c r="K2703" i="11" s="1"/>
  <c r="K2707" i="11" a="1"/>
  <c r="K2707" i="11" s="1"/>
  <c r="K2711" i="11" a="1"/>
  <c r="K2711" i="11" s="1"/>
  <c r="K2715" i="11" a="1"/>
  <c r="K2715" i="11" s="1"/>
  <c r="K2719" i="11" a="1"/>
  <c r="K2719" i="11" s="1"/>
  <c r="K2723" i="11" a="1"/>
  <c r="K2723" i="11" s="1"/>
  <c r="K2727" i="11" a="1"/>
  <c r="K2727" i="11" s="1"/>
  <c r="K2731" i="11" a="1"/>
  <c r="K2731" i="11" s="1"/>
  <c r="K2735" i="11" a="1"/>
  <c r="K2735" i="11" s="1"/>
  <c r="K2739" i="11" a="1"/>
  <c r="K2739" i="11" s="1"/>
  <c r="K2743" i="11" a="1"/>
  <c r="K2743" i="11" s="1"/>
  <c r="K2747" i="11" a="1"/>
  <c r="K2747" i="11" s="1"/>
  <c r="K2751" i="11" a="1"/>
  <c r="K2751" i="11" s="1"/>
  <c r="K2755" i="11" a="1"/>
  <c r="K2755" i="11" s="1"/>
  <c r="K2759" i="11" a="1"/>
  <c r="K2759" i="11" s="1"/>
  <c r="K2174" i="11" a="1"/>
  <c r="K2174" i="11" s="1"/>
  <c r="K2190" i="11" a="1"/>
  <c r="K2190" i="11" s="1"/>
  <c r="K2206" i="11" a="1"/>
  <c r="K2206" i="11" s="1"/>
  <c r="K2222" i="11" a="1"/>
  <c r="K2222" i="11" s="1"/>
  <c r="K2238" i="11" a="1"/>
  <c r="K2238" i="11" s="1"/>
  <c r="K2254" i="11" a="1"/>
  <c r="K2254" i="11" s="1"/>
  <c r="K2270" i="11" a="1"/>
  <c r="K2270" i="11" s="1"/>
  <c r="K2286" i="11" a="1"/>
  <c r="K2286" i="11" s="1"/>
  <c r="K2302" i="11" a="1"/>
  <c r="K2302" i="11" s="1"/>
  <c r="K2318" i="11" a="1"/>
  <c r="K2318" i="11" s="1"/>
  <c r="K2334" i="11" a="1"/>
  <c r="K2334" i="11" s="1"/>
  <c r="K2193" i="11" a="1"/>
  <c r="K2193" i="11" s="1"/>
  <c r="K2225" i="11" a="1"/>
  <c r="K2225" i="11" s="1"/>
  <c r="K2257" i="11" a="1"/>
  <c r="K2257" i="11" s="1"/>
  <c r="K2289" i="11" a="1"/>
  <c r="K2289" i="11" s="1"/>
  <c r="K2321" i="11" a="1"/>
  <c r="K2321" i="11" s="1"/>
  <c r="K2345" i="11" a="1"/>
  <c r="K2345" i="11" s="1"/>
  <c r="K2361" i="11" a="1"/>
  <c r="K2361" i="11" s="1"/>
  <c r="K2377" i="11" a="1"/>
  <c r="K2377" i="11" s="1"/>
  <c r="K2393" i="11" a="1"/>
  <c r="K2393" i="11" s="1"/>
  <c r="K2409" i="11" a="1"/>
  <c r="K2409" i="11" s="1"/>
  <c r="K2423" i="11" a="1"/>
  <c r="K2423" i="11" s="1"/>
  <c r="K2431" i="11" a="1"/>
  <c r="K2431" i="11" s="1"/>
  <c r="K2439" i="11" a="1"/>
  <c r="K2439" i="11" s="1"/>
  <c r="K2447" i="11" a="1"/>
  <c r="K2447" i="11" s="1"/>
  <c r="K2455" i="11" a="1"/>
  <c r="K2455" i="11" s="1"/>
  <c r="K2463" i="11" a="1"/>
  <c r="K2463" i="11" s="1"/>
  <c r="K2471" i="11" a="1"/>
  <c r="K2471" i="11" s="1"/>
  <c r="K2479" i="11" a="1"/>
  <c r="K2479" i="11" s="1"/>
  <c r="K2487" i="11" a="1"/>
  <c r="K2487" i="11" s="1"/>
  <c r="K2495" i="11" a="1"/>
  <c r="K2495" i="11" s="1"/>
  <c r="K2503" i="11" a="1"/>
  <c r="K2503" i="11" s="1"/>
  <c r="K2511" i="11" a="1"/>
  <c r="K2511" i="11" s="1"/>
  <c r="K2519" i="11" a="1"/>
  <c r="K2519" i="11" s="1"/>
  <c r="K2527" i="11" a="1"/>
  <c r="K2527" i="11" s="1"/>
  <c r="K2535" i="11" a="1"/>
  <c r="K2535" i="11" s="1"/>
  <c r="K2543" i="11" a="1"/>
  <c r="K2543" i="11" s="1"/>
  <c r="K2551" i="11" a="1"/>
  <c r="K2551" i="11" s="1"/>
  <c r="K2559" i="11" a="1"/>
  <c r="K2559" i="11" s="1"/>
  <c r="K2567" i="11" a="1"/>
  <c r="K2567" i="11" s="1"/>
  <c r="K2575" i="11" a="1"/>
  <c r="K2575" i="11" s="1"/>
  <c r="K2583" i="11" a="1"/>
  <c r="K2583" i="11" s="1"/>
  <c r="K2591" i="11" a="1"/>
  <c r="K2591" i="11" s="1"/>
  <c r="K2195" i="11" a="1"/>
  <c r="K2195" i="11" s="1"/>
  <c r="K2227" i="11" a="1"/>
  <c r="K2227" i="11" s="1"/>
  <c r="K2259" i="11" a="1"/>
  <c r="K2259" i="11" s="1"/>
  <c r="K2291" i="11" a="1"/>
  <c r="K2291" i="11" s="1"/>
  <c r="K2323" i="11" a="1"/>
  <c r="K2323" i="11" s="1"/>
  <c r="K2346" i="11" a="1"/>
  <c r="K2346" i="11" s="1"/>
  <c r="K2362" i="11" a="1"/>
  <c r="K2362" i="11" s="1"/>
  <c r="K2378" i="11" a="1"/>
  <c r="K2378" i="11" s="1"/>
  <c r="K2394" i="11" a="1"/>
  <c r="K2394" i="11" s="1"/>
  <c r="K2410" i="11" a="1"/>
  <c r="K2410" i="11" s="1"/>
  <c r="K2426" i="11" a="1"/>
  <c r="K2426" i="11" s="1"/>
  <c r="K2442" i="11" a="1"/>
  <c r="K2442" i="11" s="1"/>
  <c r="K2458" i="11" a="1"/>
  <c r="K2458" i="11" s="1"/>
  <c r="K2474" i="11" a="1"/>
  <c r="K2474" i="11" s="1"/>
  <c r="K2490" i="11" a="1"/>
  <c r="K2490" i="11" s="1"/>
  <c r="K2506" i="11" a="1"/>
  <c r="K2506" i="11" s="1"/>
  <c r="K2522" i="11" a="1"/>
  <c r="K2522" i="11" s="1"/>
  <c r="K2538" i="11" a="1"/>
  <c r="K2538" i="11" s="1"/>
  <c r="K2554" i="11" a="1"/>
  <c r="K2554" i="11" s="1"/>
  <c r="K2570" i="11" a="1"/>
  <c r="K2570" i="11" s="1"/>
  <c r="K2586" i="11" a="1"/>
  <c r="K2586" i="11" s="1"/>
  <c r="K2597" i="11" a="1"/>
  <c r="K2597" i="11" s="1"/>
  <c r="K2605" i="11" a="1"/>
  <c r="K2605" i="11" s="1"/>
  <c r="K2613" i="11" a="1"/>
  <c r="K2613" i="11" s="1"/>
  <c r="K2621" i="11" a="1"/>
  <c r="K2621" i="11" s="1"/>
  <c r="K2629" i="11" a="1"/>
  <c r="K2629" i="11" s="1"/>
  <c r="K2637" i="11" a="1"/>
  <c r="K2637" i="11" s="1"/>
  <c r="K2645" i="11" a="1"/>
  <c r="K2645" i="11" s="1"/>
  <c r="K2653" i="11" a="1"/>
  <c r="K2653" i="11" s="1"/>
  <c r="K2661" i="11" a="1"/>
  <c r="K2661" i="11" s="1"/>
  <c r="K2669" i="11" a="1"/>
  <c r="K2669" i="11" s="1"/>
  <c r="K2677" i="11" a="1"/>
  <c r="K2677" i="11" s="1"/>
  <c r="K2685" i="11" a="1"/>
  <c r="K2685" i="11" s="1"/>
  <c r="K2693" i="11" a="1"/>
  <c r="K2693" i="11" s="1"/>
  <c r="K2701" i="11" a="1"/>
  <c r="K2701" i="11" s="1"/>
  <c r="K2709" i="11" a="1"/>
  <c r="K2709" i="11" s="1"/>
  <c r="K2717" i="11" a="1"/>
  <c r="K2717" i="11" s="1"/>
  <c r="K2725" i="11" a="1"/>
  <c r="K2725" i="11" s="1"/>
  <c r="K2733" i="11" a="1"/>
  <c r="K2733" i="11" s="1"/>
  <c r="K2741" i="11" a="1"/>
  <c r="K2741" i="11" s="1"/>
  <c r="K2749" i="11" a="1"/>
  <c r="K2749" i="11" s="1"/>
  <c r="K2757" i="11" a="1"/>
  <c r="K2757" i="11" s="1"/>
  <c r="K2763" i="11" a="1"/>
  <c r="K2763" i="11" s="1"/>
  <c r="K2767" i="11" a="1"/>
  <c r="K2767" i="11" s="1"/>
  <c r="K2771" i="11" a="1"/>
  <c r="K2771" i="11" s="1"/>
  <c r="K2775" i="11" a="1"/>
  <c r="K2775" i="11" s="1"/>
  <c r="K2779" i="11" a="1"/>
  <c r="K2779" i="11" s="1"/>
  <c r="K2783" i="11" a="1"/>
  <c r="K2783" i="11" s="1"/>
  <c r="K2787" i="11" a="1"/>
  <c r="K2787" i="11" s="1"/>
  <c r="K2791" i="11" a="1"/>
  <c r="K2791" i="11" s="1"/>
  <c r="K2795" i="11" a="1"/>
  <c r="K2795" i="11" s="1"/>
  <c r="K2799" i="11" a="1"/>
  <c r="K2799" i="11" s="1"/>
  <c r="K2803" i="11" a="1"/>
  <c r="K2803" i="11" s="1"/>
  <c r="K2807" i="11" a="1"/>
  <c r="K2807" i="11" s="1"/>
  <c r="K2811" i="11" a="1"/>
  <c r="K2811" i="11" s="1"/>
  <c r="K2815" i="11" a="1"/>
  <c r="K2815" i="11" s="1"/>
  <c r="K2819" i="11" a="1"/>
  <c r="K2819" i="11" s="1"/>
  <c r="K2823" i="11" a="1"/>
  <c r="K2823" i="11" s="1"/>
  <c r="K2827" i="11" a="1"/>
  <c r="K2827" i="11" s="1"/>
  <c r="K2831" i="11" a="1"/>
  <c r="K2831" i="11" s="1"/>
  <c r="K2835" i="11" a="1"/>
  <c r="K2835" i="11" s="1"/>
  <c r="K2839" i="11" a="1"/>
  <c r="K2839" i="11" s="1"/>
  <c r="K2843" i="11" a="1"/>
  <c r="K2843" i="11" s="1"/>
  <c r="K2847" i="11" a="1"/>
  <c r="K2847" i="11" s="1"/>
  <c r="K2851" i="11" a="1"/>
  <c r="K2851" i="11" s="1"/>
  <c r="K2855" i="11" a="1"/>
  <c r="K2855" i="11" s="1"/>
  <c r="K2859" i="11" a="1"/>
  <c r="K2859" i="11" s="1"/>
  <c r="K2863" i="11" a="1"/>
  <c r="K2863" i="11" s="1"/>
  <c r="K2867" i="11" a="1"/>
  <c r="K2867" i="11" s="1"/>
  <c r="K2871" i="11" a="1"/>
  <c r="K2871" i="11" s="1"/>
  <c r="K2875" i="11" a="1"/>
  <c r="K2875" i="11" s="1"/>
  <c r="K2879" i="11" a="1"/>
  <c r="K2879" i="11" s="1"/>
  <c r="K2883" i="11" a="1"/>
  <c r="K2883" i="11" s="1"/>
  <c r="K2887" i="11" a="1"/>
  <c r="K2887" i="11" s="1"/>
  <c r="K2891" i="11" a="1"/>
  <c r="K2891" i="11" s="1"/>
  <c r="K2895" i="11" a="1"/>
  <c r="K2895" i="11" s="1"/>
  <c r="K2899" i="11" a="1"/>
  <c r="K2899" i="11" s="1"/>
  <c r="K2903" i="11" a="1"/>
  <c r="K2903" i="11" s="1"/>
  <c r="K2907" i="11" a="1"/>
  <c r="K2907" i="11" s="1"/>
  <c r="K2911" i="11" a="1"/>
  <c r="K2911" i="11" s="1"/>
  <c r="K2915" i="11" a="1"/>
  <c r="K2915" i="11" s="1"/>
  <c r="K2919" i="11" a="1"/>
  <c r="K2919" i="11" s="1"/>
  <c r="K2923" i="11" a="1"/>
  <c r="K2923" i="11" s="1"/>
  <c r="K2927" i="11" a="1"/>
  <c r="K2927" i="11" s="1"/>
  <c r="K2931" i="11" a="1"/>
  <c r="K2931" i="11" s="1"/>
  <c r="K2935" i="11" a="1"/>
  <c r="K2935" i="11" s="1"/>
  <c r="K2939" i="11" a="1"/>
  <c r="K2939" i="11" s="1"/>
  <c r="K2943" i="11" a="1"/>
  <c r="K2943" i="11" s="1"/>
  <c r="K2947" i="11" a="1"/>
  <c r="K2947" i="11" s="1"/>
  <c r="K2951" i="11" a="1"/>
  <c r="K2951" i="11" s="1"/>
  <c r="K2955" i="11" a="1"/>
  <c r="K2955" i="11" s="1"/>
  <c r="K2959" i="11" a="1"/>
  <c r="K2959" i="11" s="1"/>
  <c r="K2963" i="11" a="1"/>
  <c r="K2963" i="11" s="1"/>
  <c r="K2967" i="11" a="1"/>
  <c r="K2967" i="11" s="1"/>
  <c r="K2971" i="11" a="1"/>
  <c r="K2971" i="11" s="1"/>
  <c r="K2975" i="11" a="1"/>
  <c r="K2975" i="11" s="1"/>
  <c r="K2979" i="11" a="1"/>
  <c r="K2979" i="11" s="1"/>
  <c r="K2983" i="11" a="1"/>
  <c r="K2983" i="11" s="1"/>
  <c r="K2987" i="11" a="1"/>
  <c r="K2987" i="11" s="1"/>
  <c r="K2991" i="11" a="1"/>
  <c r="K2991" i="11" s="1"/>
  <c r="K2995" i="11" a="1"/>
  <c r="K2995" i="11" s="1"/>
  <c r="K2999" i="11" a="1"/>
  <c r="K2999" i="11" s="1"/>
  <c r="K3003" i="11" a="1"/>
  <c r="K3003" i="11" s="1"/>
  <c r="K3007" i="11" a="1"/>
  <c r="K3007" i="11" s="1"/>
  <c r="K3011" i="11" a="1"/>
  <c r="K3011" i="11" s="1"/>
  <c r="K3015" i="11" a="1"/>
  <c r="K3015" i="11" s="1"/>
  <c r="K3019" i="11" a="1"/>
  <c r="K3019" i="11" s="1"/>
  <c r="K3023" i="11" a="1"/>
  <c r="K3023" i="11" s="1"/>
  <c r="K3027" i="11" a="1"/>
  <c r="K3027" i="11" s="1"/>
  <c r="K3031" i="11" a="1"/>
  <c r="K3031" i="11" s="1"/>
  <c r="K3035" i="11" a="1"/>
  <c r="K3035" i="11" s="1"/>
  <c r="K3039" i="11" a="1"/>
  <c r="K3039" i="11" s="1"/>
  <c r="K3043" i="11" a="1"/>
  <c r="K3043" i="11" s="1"/>
  <c r="K3047" i="11" a="1"/>
  <c r="K3047" i="11" s="1"/>
  <c r="K3051" i="11" a="1"/>
  <c r="K3051" i="11" s="1"/>
  <c r="K3055" i="11" a="1"/>
  <c r="K3055" i="11" s="1"/>
  <c r="K3059" i="11" a="1"/>
  <c r="K3059" i="11" s="1"/>
  <c r="K3063" i="11" a="1"/>
  <c r="K3063" i="11" s="1"/>
  <c r="K3067" i="11" a="1"/>
  <c r="K3067" i="11" s="1"/>
  <c r="K3071" i="11" a="1"/>
  <c r="K3071" i="11" s="1"/>
  <c r="K3075" i="11" a="1"/>
  <c r="K3075" i="11" s="1"/>
  <c r="K3079" i="11" a="1"/>
  <c r="K3079" i="11" s="1"/>
  <c r="K3083" i="11" a="1"/>
  <c r="K3083" i="11" s="1"/>
  <c r="K3087" i="11" a="1"/>
  <c r="K3087" i="11" s="1"/>
  <c r="K3091" i="11" a="1"/>
  <c r="K3091" i="11" s="1"/>
  <c r="K3095" i="11" a="1"/>
  <c r="K3095" i="11" s="1"/>
  <c r="K3099" i="11" a="1"/>
  <c r="K3099" i="11" s="1"/>
  <c r="K3103" i="11" a="1"/>
  <c r="K3103" i="11" s="1"/>
  <c r="K2191" i="11" a="1"/>
  <c r="K2191" i="11" s="1"/>
  <c r="K2223" i="11" a="1"/>
  <c r="K2223" i="11" s="1"/>
  <c r="K2255" i="11" a="1"/>
  <c r="K2255" i="11" s="1"/>
  <c r="K2287" i="11" a="1"/>
  <c r="K2287" i="11" s="1"/>
  <c r="K2319" i="11" a="1"/>
  <c r="K2319" i="11" s="1"/>
  <c r="K2344" i="11" a="1"/>
  <c r="K2344" i="11" s="1"/>
  <c r="K2360" i="11" a="1"/>
  <c r="K2360" i="11" s="1"/>
  <c r="K2376" i="11" a="1"/>
  <c r="K2376" i="11" s="1"/>
  <c r="K2392" i="11" a="1"/>
  <c r="K2392" i="11" s="1"/>
  <c r="K2408" i="11" a="1"/>
  <c r="K2408" i="11" s="1"/>
  <c r="K2424" i="11" a="1"/>
  <c r="K2424" i="11" s="1"/>
  <c r="K2440" i="11" a="1"/>
  <c r="K2440" i="11" s="1"/>
  <c r="K2456" i="11" a="1"/>
  <c r="K2456" i="11" s="1"/>
  <c r="K2472" i="11" a="1"/>
  <c r="K2472" i="11" s="1"/>
  <c r="K2488" i="11" a="1"/>
  <c r="K2488" i="11" s="1"/>
  <c r="K2504" i="11" a="1"/>
  <c r="K2504" i="11" s="1"/>
  <c r="K2520" i="11" a="1"/>
  <c r="K2520" i="11" s="1"/>
  <c r="K2536" i="11" a="1"/>
  <c r="K2536" i="11" s="1"/>
  <c r="K2552" i="11" a="1"/>
  <c r="K2552" i="11" s="1"/>
  <c r="K2568" i="11" a="1"/>
  <c r="K2568" i="11" s="1"/>
  <c r="K2584" i="11" a="1"/>
  <c r="K2584" i="11" s="1"/>
  <c r="K2596" i="11" a="1"/>
  <c r="K2596" i="11" s="1"/>
  <c r="K2604" i="11" a="1"/>
  <c r="K2604" i="11" s="1"/>
  <c r="K2612" i="11" a="1"/>
  <c r="K2612" i="11" s="1"/>
  <c r="K2620" i="11" a="1"/>
  <c r="K2620" i="11" s="1"/>
  <c r="K2628" i="11" a="1"/>
  <c r="K2628" i="11" s="1"/>
  <c r="K2636" i="11" a="1"/>
  <c r="K2636" i="11" s="1"/>
  <c r="K2644" i="11" a="1"/>
  <c r="K2644" i="11" s="1"/>
  <c r="K2652" i="11" a="1"/>
  <c r="K2652" i="11" s="1"/>
  <c r="K2660" i="11" a="1"/>
  <c r="K2660" i="11" s="1"/>
  <c r="K2668" i="11" a="1"/>
  <c r="K2668" i="11" s="1"/>
  <c r="K2676" i="11" a="1"/>
  <c r="K2676" i="11" s="1"/>
  <c r="K2684" i="11" a="1"/>
  <c r="K2684" i="11" s="1"/>
  <c r="K2692" i="11" a="1"/>
  <c r="K2692" i="11" s="1"/>
  <c r="K2700" i="11" a="1"/>
  <c r="K2700" i="11" s="1"/>
  <c r="K2708" i="11" a="1"/>
  <c r="K2708" i="11" s="1"/>
  <c r="K2716" i="11" a="1"/>
  <c r="K2716" i="11" s="1"/>
  <c r="K2724" i="11" a="1"/>
  <c r="K2724" i="11" s="1"/>
  <c r="K2732" i="11" a="1"/>
  <c r="K2732" i="11" s="1"/>
  <c r="K2740" i="11" a="1"/>
  <c r="K2740" i="11" s="1"/>
  <c r="K2748" i="11" a="1"/>
  <c r="K2748" i="11" s="1"/>
  <c r="K2756" i="11" a="1"/>
  <c r="K2756" i="11" s="1"/>
  <c r="K2764" i="11" a="1"/>
  <c r="K2764" i="11" s="1"/>
  <c r="K2772" i="11" a="1"/>
  <c r="K2772" i="11" s="1"/>
  <c r="K2780" i="11" a="1"/>
  <c r="K2780" i="11" s="1"/>
  <c r="K2788" i="11" a="1"/>
  <c r="K2788" i="11" s="1"/>
  <c r="K2796" i="11" a="1"/>
  <c r="K2796" i="11" s="1"/>
  <c r="K2804" i="11" a="1"/>
  <c r="K2804" i="11" s="1"/>
  <c r="K2812" i="11" a="1"/>
  <c r="K2812" i="11" s="1"/>
  <c r="K2820" i="11" a="1"/>
  <c r="K2820" i="11" s="1"/>
  <c r="K2828" i="11" a="1"/>
  <c r="K2828" i="11" s="1"/>
  <c r="K2836" i="11" a="1"/>
  <c r="K2836" i="11" s="1"/>
  <c r="K2844" i="11" a="1"/>
  <c r="K2844" i="11" s="1"/>
  <c r="K2852" i="11" a="1"/>
  <c r="K2852" i="11" s="1"/>
  <c r="K2860" i="11" a="1"/>
  <c r="K2860" i="11" s="1"/>
  <c r="K2868" i="11" a="1"/>
  <c r="K2868" i="11" s="1"/>
  <c r="K2876" i="11" a="1"/>
  <c r="K2876" i="11" s="1"/>
  <c r="K2884" i="11" a="1"/>
  <c r="K2884" i="11" s="1"/>
  <c r="K2892" i="11" a="1"/>
  <c r="K2892" i="11" s="1"/>
  <c r="K2900" i="11" a="1"/>
  <c r="K2900" i="11" s="1"/>
  <c r="K2908" i="11" a="1"/>
  <c r="K2908" i="11" s="1"/>
  <c r="K2916" i="11" a="1"/>
  <c r="K2916" i="11" s="1"/>
  <c r="K2924" i="11" a="1"/>
  <c r="K2924" i="11" s="1"/>
  <c r="K2932" i="11" a="1"/>
  <c r="K2932" i="11" s="1"/>
  <c r="K2940" i="11" a="1"/>
  <c r="K2940" i="11" s="1"/>
  <c r="K2948" i="11" a="1"/>
  <c r="K2948" i="11" s="1"/>
  <c r="K2956" i="11" a="1"/>
  <c r="K2956" i="11" s="1"/>
  <c r="K2964" i="11" a="1"/>
  <c r="K2964" i="11" s="1"/>
  <c r="K2972" i="11" a="1"/>
  <c r="K2972" i="11" s="1"/>
  <c r="K2980" i="11" a="1"/>
  <c r="K2980" i="11" s="1"/>
  <c r="K2988" i="11" a="1"/>
  <c r="K2988" i="11" s="1"/>
  <c r="K2996" i="11" a="1"/>
  <c r="K2996" i="11" s="1"/>
  <c r="K3004" i="11" a="1"/>
  <c r="K3004" i="11" s="1"/>
  <c r="K3012" i="11" a="1"/>
  <c r="K3012" i="11" s="1"/>
  <c r="K3020" i="11" a="1"/>
  <c r="K3020" i="11" s="1"/>
  <c r="K3028" i="11" a="1"/>
  <c r="K3028" i="11" s="1"/>
  <c r="K3036" i="11" a="1"/>
  <c r="K3036" i="11" s="1"/>
  <c r="K3044" i="11" a="1"/>
  <c r="K3044" i="11" s="1"/>
  <c r="K3052" i="11" a="1"/>
  <c r="K3052" i="11" s="1"/>
  <c r="K3060" i="11" a="1"/>
  <c r="K3060" i="11" s="1"/>
  <c r="K3068" i="11" a="1"/>
  <c r="K3068" i="11" s="1"/>
  <c r="K3076" i="11" a="1"/>
  <c r="K3076" i="11" s="1"/>
  <c r="K3084" i="11" a="1"/>
  <c r="K3084" i="11" s="1"/>
  <c r="K3092" i="11" a="1"/>
  <c r="K3092" i="11" s="1"/>
  <c r="K3100" i="11" a="1"/>
  <c r="K3100" i="11" s="1"/>
  <c r="K3106" i="11" a="1"/>
  <c r="K3106" i="11" s="1"/>
  <c r="K3110" i="11" a="1"/>
  <c r="K3110" i="11" s="1"/>
  <c r="K3114" i="11" a="1"/>
  <c r="K3114" i="11" s="1"/>
  <c r="K3118" i="11" a="1"/>
  <c r="K3118" i="11" s="1"/>
  <c r="K3122" i="11" a="1"/>
  <c r="K3122" i="11" s="1"/>
  <c r="K3126" i="11" a="1"/>
  <c r="K3126" i="11" s="1"/>
  <c r="K3130" i="11" a="1"/>
  <c r="K3130" i="11" s="1"/>
  <c r="K3134" i="11" a="1"/>
  <c r="K3134" i="11" s="1"/>
  <c r="K3138" i="11" a="1"/>
  <c r="K3138" i="11" s="1"/>
  <c r="K3142" i="11" a="1"/>
  <c r="K3142" i="11" s="1"/>
  <c r="K3146" i="11" a="1"/>
  <c r="K3146" i="11" s="1"/>
  <c r="K3150" i="11" a="1"/>
  <c r="K3150" i="11" s="1"/>
  <c r="K3154" i="11" a="1"/>
  <c r="K3154" i="11" s="1"/>
  <c r="K3158" i="11" a="1"/>
  <c r="K3158" i="11" s="1"/>
  <c r="K3162" i="11" a="1"/>
  <c r="K3162" i="11" s="1"/>
  <c r="K3166" i="11" a="1"/>
  <c r="K3166" i="11" s="1"/>
  <c r="K3170" i="11" a="1"/>
  <c r="K3170" i="11" s="1"/>
  <c r="K3174" i="11" a="1"/>
  <c r="K3174" i="11" s="1"/>
  <c r="K3178" i="11" a="1"/>
  <c r="K3178" i="11" s="1"/>
  <c r="K3182" i="11" a="1"/>
  <c r="K3182" i="11" s="1"/>
  <c r="K3186" i="11" a="1"/>
  <c r="K3186" i="11" s="1"/>
  <c r="K3190" i="11" a="1"/>
  <c r="K3190" i="11" s="1"/>
  <c r="K3194" i="11" a="1"/>
  <c r="K3194" i="11" s="1"/>
  <c r="K3198" i="11" a="1"/>
  <c r="K3198" i="11" s="1"/>
  <c r="K3202" i="11" a="1"/>
  <c r="K3202" i="11" s="1"/>
  <c r="K3206" i="11" a="1"/>
  <c r="K3206" i="11" s="1"/>
  <c r="K3210" i="11" a="1"/>
  <c r="K3210" i="11" s="1"/>
  <c r="K3214" i="11" a="1"/>
  <c r="K3214" i="11" s="1"/>
  <c r="K3218" i="11" a="1"/>
  <c r="K3218" i="11" s="1"/>
  <c r="K3222" i="11" a="1"/>
  <c r="K3222" i="11" s="1"/>
  <c r="K3226" i="11" a="1"/>
  <c r="K3226" i="11" s="1"/>
  <c r="K3230" i="11" a="1"/>
  <c r="K3230" i="11" s="1"/>
  <c r="K3234" i="11" a="1"/>
  <c r="K3234" i="11" s="1"/>
  <c r="K3238" i="11" a="1"/>
  <c r="K3238" i="11" s="1"/>
  <c r="K3242" i="11" a="1"/>
  <c r="K3242" i="11" s="1"/>
  <c r="K3246" i="11" a="1"/>
  <c r="K3246" i="11" s="1"/>
  <c r="K3250" i="11" a="1"/>
  <c r="K3250" i="11" s="1"/>
  <c r="K3254" i="11" a="1"/>
  <c r="K3254" i="11" s="1"/>
  <c r="K3258" i="11" a="1"/>
  <c r="K3258" i="11" s="1"/>
  <c r="K3262" i="11" a="1"/>
  <c r="K3262" i="11" s="1"/>
  <c r="K3266" i="11" a="1"/>
  <c r="K3266" i="11" s="1"/>
  <c r="K3270" i="11" a="1"/>
  <c r="K3270" i="11" s="1"/>
  <c r="K3274" i="11" a="1"/>
  <c r="K3274" i="11" s="1"/>
  <c r="K3278" i="11" a="1"/>
  <c r="K3278" i="11" s="1"/>
  <c r="K3282" i="11" a="1"/>
  <c r="K3282" i="11" s="1"/>
  <c r="K3286" i="11" a="1"/>
  <c r="K3286" i="11" s="1"/>
  <c r="K3290" i="11" a="1"/>
  <c r="K3290" i="11" s="1"/>
  <c r="K3294" i="11" a="1"/>
  <c r="K3294" i="11" s="1"/>
  <c r="K3298" i="11" a="1"/>
  <c r="K3298" i="11" s="1"/>
  <c r="K3302" i="11" a="1"/>
  <c r="K3302" i="11" s="1"/>
  <c r="K3306" i="11" a="1"/>
  <c r="K3306" i="11" s="1"/>
  <c r="K3310" i="11" a="1"/>
  <c r="K3310" i="11" s="1"/>
  <c r="K3314" i="11" a="1"/>
  <c r="K3314" i="11" s="1"/>
  <c r="K3318" i="11" a="1"/>
  <c r="K3318" i="11" s="1"/>
  <c r="K3322" i="11" a="1"/>
  <c r="K3322" i="11" s="1"/>
  <c r="K3326" i="11" a="1"/>
  <c r="K3326" i="11" s="1"/>
  <c r="K3330" i="11" a="1"/>
  <c r="K3330" i="11" s="1"/>
  <c r="K3334" i="11" a="1"/>
  <c r="K3334" i="11" s="1"/>
  <c r="K3338" i="11" a="1"/>
  <c r="K3338" i="11" s="1"/>
  <c r="K3342" i="11" a="1"/>
  <c r="K3342" i="11" s="1"/>
  <c r="K3346" i="11" a="1"/>
  <c r="K3346" i="11" s="1"/>
  <c r="K3350" i="11" a="1"/>
  <c r="K3350" i="11" s="1"/>
  <c r="K3354" i="11" a="1"/>
  <c r="K3354" i="11" s="1"/>
  <c r="K3358" i="11" a="1"/>
  <c r="K3358" i="11" s="1"/>
  <c r="K3362" i="11" a="1"/>
  <c r="K3362" i="11" s="1"/>
  <c r="K3366" i="11" a="1"/>
  <c r="K3366" i="11" s="1"/>
  <c r="K3370" i="11" a="1"/>
  <c r="K3370" i="11" s="1"/>
  <c r="K3374" i="11" a="1"/>
  <c r="K3374" i="11" s="1"/>
  <c r="K3378" i="11" a="1"/>
  <c r="K3378" i="11" s="1"/>
  <c r="K3382" i="11" a="1"/>
  <c r="K3382" i="11" s="1"/>
  <c r="K3386" i="11" a="1"/>
  <c r="K3386" i="11" s="1"/>
  <c r="K3390" i="11" a="1"/>
  <c r="K3390" i="11" s="1"/>
  <c r="K3394" i="11" a="1"/>
  <c r="K3394" i="11" s="1"/>
  <c r="K3398" i="11" a="1"/>
  <c r="K3398" i="11" s="1"/>
  <c r="K3402" i="11" a="1"/>
  <c r="K3402" i="11" s="1"/>
  <c r="K3406" i="11" a="1"/>
  <c r="K3406" i="11" s="1"/>
  <c r="K3410" i="11" a="1"/>
  <c r="K3410" i="11" s="1"/>
  <c r="K3414" i="11" a="1"/>
  <c r="K3414" i="11" s="1"/>
  <c r="K3418" i="11" a="1"/>
  <c r="K3418" i="11" s="1"/>
  <c r="K3422" i="11" a="1"/>
  <c r="K3422" i="11" s="1"/>
  <c r="K3426" i="11" a="1"/>
  <c r="K3426" i="11" s="1"/>
  <c r="K3430" i="11" a="1"/>
  <c r="K3430" i="11" s="1"/>
  <c r="K3434" i="11" a="1"/>
  <c r="K3434" i="11" s="1"/>
  <c r="K3438" i="11" a="1"/>
  <c r="K3438" i="11" s="1"/>
  <c r="K3442" i="11" a="1"/>
  <c r="K3442" i="11" s="1"/>
  <c r="K2182" i="11" a="1"/>
  <c r="K2182" i="11" s="1"/>
  <c r="K2214" i="11" a="1"/>
  <c r="K2214" i="11" s="1"/>
  <c r="K2246" i="11" a="1"/>
  <c r="K2246" i="11" s="1"/>
  <c r="K2278" i="11" a="1"/>
  <c r="K2278" i="11" s="1"/>
  <c r="K2310" i="11" a="1"/>
  <c r="K2310" i="11" s="1"/>
  <c r="K2177" i="11" a="1"/>
  <c r="K2177" i="11" s="1"/>
  <c r="K2241" i="11" a="1"/>
  <c r="K2241" i="11" s="1"/>
  <c r="K2305" i="11" a="1"/>
  <c r="K2305" i="11" s="1"/>
  <c r="K2353" i="11" a="1"/>
  <c r="K2353" i="11" s="1"/>
  <c r="K2385" i="11" a="1"/>
  <c r="K2385" i="11" s="1"/>
  <c r="K2417" i="11" a="1"/>
  <c r="K2417" i="11" s="1"/>
  <c r="K2435" i="11" a="1"/>
  <c r="K2435" i="11" s="1"/>
  <c r="K2451" i="11" a="1"/>
  <c r="K2451" i="11" s="1"/>
  <c r="K2467" i="11" a="1"/>
  <c r="K2467" i="11" s="1"/>
  <c r="K2483" i="11" a="1"/>
  <c r="K2483" i="11" s="1"/>
  <c r="K2499" i="11" a="1"/>
  <c r="K2499" i="11" s="1"/>
  <c r="K2515" i="11" a="1"/>
  <c r="K2515" i="11" s="1"/>
  <c r="K2531" i="11" a="1"/>
  <c r="K2531" i="11" s="1"/>
  <c r="K2547" i="11" a="1"/>
  <c r="K2547" i="11" s="1"/>
  <c r="K2563" i="11" a="1"/>
  <c r="K2563" i="11" s="1"/>
  <c r="K2579" i="11" a="1"/>
  <c r="K2579" i="11" s="1"/>
  <c r="K2179" i="11" a="1"/>
  <c r="K2179" i="11" s="1"/>
  <c r="K2243" i="11" a="1"/>
  <c r="K2243" i="11" s="1"/>
  <c r="K2307" i="11" a="1"/>
  <c r="K2307" i="11" s="1"/>
  <c r="K2354" i="11" a="1"/>
  <c r="K2354" i="11" s="1"/>
  <c r="K2386" i="11" a="1"/>
  <c r="K2386" i="11" s="1"/>
  <c r="K2418" i="11" a="1"/>
  <c r="K2418" i="11" s="1"/>
  <c r="K2450" i="11" a="1"/>
  <c r="K2450" i="11" s="1"/>
  <c r="K2482" i="11" a="1"/>
  <c r="K2482" i="11" s="1"/>
  <c r="K2514" i="11" a="1"/>
  <c r="K2514" i="11" s="1"/>
  <c r="K2546" i="11" a="1"/>
  <c r="K2546" i="11" s="1"/>
  <c r="K2578" i="11" a="1"/>
  <c r="K2578" i="11" s="1"/>
  <c r="K2601" i="11" a="1"/>
  <c r="K2601" i="11" s="1"/>
  <c r="K2617" i="11" a="1"/>
  <c r="K2617" i="11" s="1"/>
  <c r="K2633" i="11" a="1"/>
  <c r="K2633" i="11" s="1"/>
  <c r="K2649" i="11" a="1"/>
  <c r="K2649" i="11" s="1"/>
  <c r="K2665" i="11" a="1"/>
  <c r="K2665" i="11" s="1"/>
  <c r="K2681" i="11" a="1"/>
  <c r="K2681" i="11" s="1"/>
  <c r="K2697" i="11" a="1"/>
  <c r="K2697" i="11" s="1"/>
  <c r="K2713" i="11" a="1"/>
  <c r="K2713" i="11" s="1"/>
  <c r="K2729" i="11" a="1"/>
  <c r="K2729" i="11" s="1"/>
  <c r="K2745" i="11" a="1"/>
  <c r="K2745" i="11" s="1"/>
  <c r="K2761" i="11" a="1"/>
  <c r="K2761" i="11" s="1"/>
  <c r="K2769" i="11" a="1"/>
  <c r="K2769" i="11" s="1"/>
  <c r="K2777" i="11" a="1"/>
  <c r="K2777" i="11" s="1"/>
  <c r="K2785" i="11" a="1"/>
  <c r="K2785" i="11" s="1"/>
  <c r="K2793" i="11" a="1"/>
  <c r="K2793" i="11" s="1"/>
  <c r="K2801" i="11" a="1"/>
  <c r="K2801" i="11" s="1"/>
  <c r="K2809" i="11" a="1"/>
  <c r="K2809" i="11" s="1"/>
  <c r="K2817" i="11" a="1"/>
  <c r="K2817" i="11" s="1"/>
  <c r="K2825" i="11" a="1"/>
  <c r="K2825" i="11" s="1"/>
  <c r="K2833" i="11" a="1"/>
  <c r="K2833" i="11" s="1"/>
  <c r="K2841" i="11" a="1"/>
  <c r="K2841" i="11" s="1"/>
  <c r="K2849" i="11" a="1"/>
  <c r="K2849" i="11" s="1"/>
  <c r="K2857" i="11" a="1"/>
  <c r="K2857" i="11" s="1"/>
  <c r="K2865" i="11" a="1"/>
  <c r="K2865" i="11" s="1"/>
  <c r="K2873" i="11" a="1"/>
  <c r="K2873" i="11" s="1"/>
  <c r="K2881" i="11" a="1"/>
  <c r="K2881" i="11" s="1"/>
  <c r="K2889" i="11" a="1"/>
  <c r="K2889" i="11" s="1"/>
  <c r="K2897" i="11" a="1"/>
  <c r="K2897" i="11" s="1"/>
  <c r="K2905" i="11" a="1"/>
  <c r="K2905" i="11" s="1"/>
  <c r="K2913" i="11" a="1"/>
  <c r="K2913" i="11" s="1"/>
  <c r="K2921" i="11" a="1"/>
  <c r="K2921" i="11" s="1"/>
  <c r="K2929" i="11" a="1"/>
  <c r="K2929" i="11" s="1"/>
  <c r="K2937" i="11" a="1"/>
  <c r="K2937" i="11" s="1"/>
  <c r="K2945" i="11" a="1"/>
  <c r="K2945" i="11" s="1"/>
  <c r="K2953" i="11" a="1"/>
  <c r="K2953" i="11" s="1"/>
  <c r="K2961" i="11" a="1"/>
  <c r="K2961" i="11" s="1"/>
  <c r="K2969" i="11" a="1"/>
  <c r="K2969" i="11" s="1"/>
  <c r="K2977" i="11" a="1"/>
  <c r="K2977" i="11" s="1"/>
  <c r="K2985" i="11" a="1"/>
  <c r="K2985" i="11" s="1"/>
  <c r="K2993" i="11" a="1"/>
  <c r="K2993" i="11" s="1"/>
  <c r="K3001" i="11" a="1"/>
  <c r="K3001" i="11" s="1"/>
  <c r="K3009" i="11" a="1"/>
  <c r="K3009" i="11" s="1"/>
  <c r="K3017" i="11" a="1"/>
  <c r="K3017" i="11" s="1"/>
  <c r="K3025" i="11" a="1"/>
  <c r="K3025" i="11" s="1"/>
  <c r="K3033" i="11" a="1"/>
  <c r="K3033" i="11" s="1"/>
  <c r="K3041" i="11" a="1"/>
  <c r="K3041" i="11" s="1"/>
  <c r="K3049" i="11" a="1"/>
  <c r="K3049" i="11" s="1"/>
  <c r="K3057" i="11" a="1"/>
  <c r="K3057" i="11" s="1"/>
  <c r="K3065" i="11" a="1"/>
  <c r="K3065" i="11" s="1"/>
  <c r="K3073" i="11" a="1"/>
  <c r="K3073" i="11" s="1"/>
  <c r="K3081" i="11" a="1"/>
  <c r="K3081" i="11" s="1"/>
  <c r="K3089" i="11" a="1"/>
  <c r="K3089" i="11" s="1"/>
  <c r="K3097" i="11" a="1"/>
  <c r="K3097" i="11" s="1"/>
  <c r="K2175" i="11" a="1"/>
  <c r="K2175" i="11" s="1"/>
  <c r="K2239" i="11" a="1"/>
  <c r="K2239" i="11" s="1"/>
  <c r="K2303" i="11" a="1"/>
  <c r="K2303" i="11" s="1"/>
  <c r="K2352" i="11" a="1"/>
  <c r="K2352" i="11" s="1"/>
  <c r="K2384" i="11" a="1"/>
  <c r="K2384" i="11" s="1"/>
  <c r="K2416" i="11" a="1"/>
  <c r="K2416" i="11" s="1"/>
  <c r="K2448" i="11" a="1"/>
  <c r="K2448" i="11" s="1"/>
  <c r="K2480" i="11" a="1"/>
  <c r="K2480" i="11" s="1"/>
  <c r="K2512" i="11" a="1"/>
  <c r="K2512" i="11" s="1"/>
  <c r="K2544" i="11" a="1"/>
  <c r="K2544" i="11" s="1"/>
  <c r="K2576" i="11" a="1"/>
  <c r="K2576" i="11" s="1"/>
  <c r="K2600" i="11" a="1"/>
  <c r="K2600" i="11" s="1"/>
  <c r="K2616" i="11" a="1"/>
  <c r="K2616" i="11" s="1"/>
  <c r="K2632" i="11" a="1"/>
  <c r="K2632" i="11" s="1"/>
  <c r="K2648" i="11" a="1"/>
  <c r="K2648" i="11" s="1"/>
  <c r="K2664" i="11" a="1"/>
  <c r="K2664" i="11" s="1"/>
  <c r="K2680" i="11" a="1"/>
  <c r="K2680" i="11" s="1"/>
  <c r="K2696" i="11" a="1"/>
  <c r="K2696" i="11" s="1"/>
  <c r="K2712" i="11" a="1"/>
  <c r="K2712" i="11" s="1"/>
  <c r="K2728" i="11" a="1"/>
  <c r="K2728" i="11" s="1"/>
  <c r="K2744" i="11" a="1"/>
  <c r="K2744" i="11" s="1"/>
  <c r="K2760" i="11" a="1"/>
  <c r="K2760" i="11" s="1"/>
  <c r="K2776" i="11" a="1"/>
  <c r="K2776" i="11" s="1"/>
  <c r="K2792" i="11" a="1"/>
  <c r="K2792" i="11" s="1"/>
  <c r="K2808" i="11" a="1"/>
  <c r="K2808" i="11" s="1"/>
  <c r="K2824" i="11" a="1"/>
  <c r="K2824" i="11" s="1"/>
  <c r="K2840" i="11" a="1"/>
  <c r="K2840" i="11" s="1"/>
  <c r="K2856" i="11" a="1"/>
  <c r="K2856" i="11" s="1"/>
  <c r="K2872" i="11" a="1"/>
  <c r="K2872" i="11" s="1"/>
  <c r="K2888" i="11" a="1"/>
  <c r="K2888" i="11" s="1"/>
  <c r="K2904" i="11" a="1"/>
  <c r="K2904" i="11" s="1"/>
  <c r="K2920" i="11" a="1"/>
  <c r="K2920" i="11" s="1"/>
  <c r="K2936" i="11" a="1"/>
  <c r="K2936" i="11" s="1"/>
  <c r="K2952" i="11" a="1"/>
  <c r="K2952" i="11" s="1"/>
  <c r="K2968" i="11" a="1"/>
  <c r="K2968" i="11" s="1"/>
  <c r="K2984" i="11" a="1"/>
  <c r="K2984" i="11" s="1"/>
  <c r="K3000" i="11" a="1"/>
  <c r="K3000" i="11" s="1"/>
  <c r="K3016" i="11" a="1"/>
  <c r="K3016" i="11" s="1"/>
  <c r="K3032" i="11" a="1"/>
  <c r="K3032" i="11" s="1"/>
  <c r="K3048" i="11" a="1"/>
  <c r="K3048" i="11" s="1"/>
  <c r="K3064" i="11" a="1"/>
  <c r="K3064" i="11" s="1"/>
  <c r="K3080" i="11" a="1"/>
  <c r="K3080" i="11" s="1"/>
  <c r="K3096" i="11" a="1"/>
  <c r="K3096" i="11" s="1"/>
  <c r="K3108" i="11" a="1"/>
  <c r="K3108" i="11" s="1"/>
  <c r="K3116" i="11" a="1"/>
  <c r="K3116" i="11" s="1"/>
  <c r="K3124" i="11" a="1"/>
  <c r="K3124" i="11" s="1"/>
  <c r="K3132" i="11" a="1"/>
  <c r="K3132" i="11" s="1"/>
  <c r="K3140" i="11" a="1"/>
  <c r="K3140" i="11" s="1"/>
  <c r="K3148" i="11" a="1"/>
  <c r="K3148" i="11" s="1"/>
  <c r="K3156" i="11" a="1"/>
  <c r="K3156" i="11" s="1"/>
  <c r="K3164" i="11" a="1"/>
  <c r="K3164" i="11" s="1"/>
  <c r="K3172" i="11" a="1"/>
  <c r="K3172" i="11" s="1"/>
  <c r="K3180" i="11" a="1"/>
  <c r="K3180" i="11" s="1"/>
  <c r="K3188" i="11" a="1"/>
  <c r="K3188" i="11" s="1"/>
  <c r="K3196" i="11" a="1"/>
  <c r="K3196" i="11" s="1"/>
  <c r="K3204" i="11" a="1"/>
  <c r="K3204" i="11" s="1"/>
  <c r="K3212" i="11" a="1"/>
  <c r="K3212" i="11" s="1"/>
  <c r="K3220" i="11" a="1"/>
  <c r="K3220" i="11" s="1"/>
  <c r="K3228" i="11" a="1"/>
  <c r="K3228" i="11" s="1"/>
  <c r="K3236" i="11" a="1"/>
  <c r="K3236" i="11" s="1"/>
  <c r="K3244" i="11" a="1"/>
  <c r="K3244" i="11" s="1"/>
  <c r="K3252" i="11" a="1"/>
  <c r="K3252" i="11" s="1"/>
  <c r="K3260" i="11" a="1"/>
  <c r="K3260" i="11" s="1"/>
  <c r="K3268" i="11" a="1"/>
  <c r="K3268" i="11" s="1"/>
  <c r="K3276" i="11" a="1"/>
  <c r="K3276" i="11" s="1"/>
  <c r="K3284" i="11" a="1"/>
  <c r="K3284" i="11" s="1"/>
  <c r="K3292" i="11" a="1"/>
  <c r="K3292" i="11" s="1"/>
  <c r="K3300" i="11" a="1"/>
  <c r="K3300" i="11" s="1"/>
  <c r="K3308" i="11" a="1"/>
  <c r="K3308" i="11" s="1"/>
  <c r="K3316" i="11" a="1"/>
  <c r="K3316" i="11" s="1"/>
  <c r="K3324" i="11" a="1"/>
  <c r="K3324" i="11" s="1"/>
  <c r="K3332" i="11" a="1"/>
  <c r="K3332" i="11" s="1"/>
  <c r="K3340" i="11" a="1"/>
  <c r="K3340" i="11" s="1"/>
  <c r="K3348" i="11" a="1"/>
  <c r="K3348" i="11" s="1"/>
  <c r="K3356" i="11" a="1"/>
  <c r="K3356" i="11" s="1"/>
  <c r="K3364" i="11" a="1"/>
  <c r="K3364" i="11" s="1"/>
  <c r="K3372" i="11" a="1"/>
  <c r="K3372" i="11" s="1"/>
  <c r="K3380" i="11" a="1"/>
  <c r="K3380" i="11" s="1"/>
  <c r="K3388" i="11" a="1"/>
  <c r="K3388" i="11" s="1"/>
  <c r="K3396" i="11" a="1"/>
  <c r="K3396" i="11" s="1"/>
  <c r="K3404" i="11" a="1"/>
  <c r="K3404" i="11" s="1"/>
  <c r="K3412" i="11" a="1"/>
  <c r="K3412" i="11" s="1"/>
  <c r="K3420" i="11" a="1"/>
  <c r="K3420" i="11" s="1"/>
  <c r="K3428" i="11" a="1"/>
  <c r="K3428" i="11" s="1"/>
  <c r="K3436" i="11" a="1"/>
  <c r="K3436" i="11" s="1"/>
  <c r="K3444" i="11" a="1"/>
  <c r="K3444" i="11" s="1"/>
  <c r="K3448" i="11" a="1"/>
  <c r="K3448" i="11" s="1"/>
  <c r="K3452" i="11" a="1"/>
  <c r="K3452" i="11" s="1"/>
  <c r="K3456" i="11" a="1"/>
  <c r="K3456" i="11" s="1"/>
  <c r="K3460" i="11" a="1"/>
  <c r="K3460" i="11" s="1"/>
  <c r="K3464" i="11" a="1"/>
  <c r="K3464" i="11" s="1"/>
  <c r="K3468" i="11" a="1"/>
  <c r="K3468" i="11" s="1"/>
  <c r="K3472" i="11" a="1"/>
  <c r="K3472" i="11" s="1"/>
  <c r="K3476" i="11" a="1"/>
  <c r="K3476" i="11" s="1"/>
  <c r="K3480" i="11" a="1"/>
  <c r="K3480" i="11" s="1"/>
  <c r="K3484" i="11" a="1"/>
  <c r="K3484" i="11" s="1"/>
  <c r="K3488" i="11" a="1"/>
  <c r="K3488" i="11" s="1"/>
  <c r="K3492" i="11" a="1"/>
  <c r="K3492" i="11" s="1"/>
  <c r="K3496" i="11" a="1"/>
  <c r="K3496" i="11" s="1"/>
  <c r="K3500" i="11" a="1"/>
  <c r="K3500" i="11" s="1"/>
  <c r="K3504" i="11" a="1"/>
  <c r="K3504" i="11" s="1"/>
  <c r="K3508" i="11" a="1"/>
  <c r="K3508" i="11" s="1"/>
  <c r="K3512" i="11" a="1"/>
  <c r="K3512" i="11" s="1"/>
  <c r="K3516" i="11" a="1"/>
  <c r="K3516" i="11" s="1"/>
  <c r="K3520" i="11" a="1"/>
  <c r="K3520" i="11" s="1"/>
  <c r="K3524" i="11" a="1"/>
  <c r="K3524" i="11" s="1"/>
  <c r="K3528" i="11" a="1"/>
  <c r="K3528" i="11" s="1"/>
  <c r="K3532" i="11" a="1"/>
  <c r="K3532" i="11" s="1"/>
  <c r="K3536" i="11" a="1"/>
  <c r="K3536" i="11" s="1"/>
  <c r="K3540" i="11" a="1"/>
  <c r="K3540" i="11" s="1"/>
  <c r="K3544" i="11" a="1"/>
  <c r="K3544" i="11" s="1"/>
  <c r="K3548" i="11" a="1"/>
  <c r="K3548" i="11" s="1"/>
  <c r="K3552" i="11" a="1"/>
  <c r="K3552" i="11" s="1"/>
  <c r="K3556" i="11" a="1"/>
  <c r="K3556" i="11" s="1"/>
  <c r="K3560" i="11" a="1"/>
  <c r="K3560" i="11" s="1"/>
  <c r="K3564" i="11" a="1"/>
  <c r="K3564" i="11" s="1"/>
  <c r="K3568" i="11" a="1"/>
  <c r="K3568" i="11" s="1"/>
  <c r="K3572" i="11" a="1"/>
  <c r="K3572" i="11" s="1"/>
  <c r="K3576" i="11" a="1"/>
  <c r="K3576" i="11" s="1"/>
  <c r="K3580" i="11" a="1"/>
  <c r="K3580" i="11" s="1"/>
  <c r="K3584" i="11" a="1"/>
  <c r="K3584" i="11" s="1"/>
  <c r="K3588" i="11" a="1"/>
  <c r="K3588" i="11" s="1"/>
  <c r="K3592" i="11" a="1"/>
  <c r="K3592" i="11" s="1"/>
  <c r="K3596" i="11" a="1"/>
  <c r="K3596" i="11" s="1"/>
  <c r="K3600" i="11" a="1"/>
  <c r="K3600" i="11" s="1"/>
  <c r="K3604" i="11" a="1"/>
  <c r="K3604" i="11" s="1"/>
  <c r="K3608" i="11" a="1"/>
  <c r="K3608" i="11" s="1"/>
  <c r="K3612" i="11" a="1"/>
  <c r="K3612" i="11" s="1"/>
  <c r="K3616" i="11" a="1"/>
  <c r="K3616" i="11" s="1"/>
  <c r="K3620" i="11" a="1"/>
  <c r="K3620" i="11" s="1"/>
  <c r="K3624" i="11" a="1"/>
  <c r="K3624" i="11" s="1"/>
  <c r="K3628" i="11" a="1"/>
  <c r="K3628" i="11" s="1"/>
  <c r="K3632" i="11" a="1"/>
  <c r="K3632" i="11" s="1"/>
  <c r="K3636" i="11" a="1"/>
  <c r="K3636" i="11" s="1"/>
  <c r="K3640" i="11" a="1"/>
  <c r="K3640" i="11" s="1"/>
  <c r="K3644" i="11" a="1"/>
  <c r="K3644" i="11" s="1"/>
  <c r="K3648" i="11" a="1"/>
  <c r="K3648" i="11" s="1"/>
  <c r="K3652" i="11" a="1"/>
  <c r="K3652" i="11" s="1"/>
  <c r="K3656" i="11" a="1"/>
  <c r="K3656" i="11" s="1"/>
  <c r="K3660" i="11" a="1"/>
  <c r="K3660" i="11" s="1"/>
  <c r="K3664" i="11" a="1"/>
  <c r="K3664" i="11" s="1"/>
  <c r="K3668" i="11" a="1"/>
  <c r="K3668" i="11" s="1"/>
  <c r="K3672" i="11" a="1"/>
  <c r="K3672" i="11" s="1"/>
  <c r="K3676" i="11" a="1"/>
  <c r="K3676" i="11" s="1"/>
  <c r="K3680" i="11" a="1"/>
  <c r="K3680" i="11" s="1"/>
  <c r="K3684" i="11" a="1"/>
  <c r="K3684" i="11" s="1"/>
  <c r="K3688" i="11" a="1"/>
  <c r="K3688" i="11" s="1"/>
  <c r="K3692" i="11" a="1"/>
  <c r="K3692" i="11" s="1"/>
  <c r="K3696" i="11" a="1"/>
  <c r="K3696" i="11" s="1"/>
  <c r="K3700" i="11" a="1"/>
  <c r="K3700" i="11" s="1"/>
  <c r="K3704" i="11" a="1"/>
  <c r="K3704" i="11" s="1"/>
  <c r="K3708" i="11" a="1"/>
  <c r="K3708" i="11" s="1"/>
  <c r="K3712" i="11" a="1"/>
  <c r="K3712" i="11" s="1"/>
  <c r="K3716" i="11" a="1"/>
  <c r="K3716" i="11" s="1"/>
  <c r="K3720" i="11" a="1"/>
  <c r="K3720" i="11" s="1"/>
  <c r="K3724" i="11" a="1"/>
  <c r="K3724" i="11" s="1"/>
  <c r="K3728" i="11" a="1"/>
  <c r="K3728" i="11" s="1"/>
  <c r="K3732" i="11" a="1"/>
  <c r="K3732" i="11" s="1"/>
  <c r="K3736" i="11" a="1"/>
  <c r="K3736" i="11" s="1"/>
  <c r="K3740" i="11" a="1"/>
  <c r="K3740" i="11" s="1"/>
  <c r="K3744" i="11" a="1"/>
  <c r="K3744" i="11" s="1"/>
  <c r="K3748" i="11" a="1"/>
  <c r="K3748" i="11" s="1"/>
  <c r="K3752" i="11" a="1"/>
  <c r="K3752" i="11" s="1"/>
  <c r="K3756" i="11" a="1"/>
  <c r="K3756" i="11" s="1"/>
  <c r="K3760" i="11" a="1"/>
  <c r="K3760" i="11" s="1"/>
  <c r="K3764" i="11" a="1"/>
  <c r="K3764" i="11" s="1"/>
  <c r="K3768" i="11" a="1"/>
  <c r="K3768" i="11" s="1"/>
  <c r="K3772" i="11" a="1"/>
  <c r="K3772" i="11" s="1"/>
  <c r="K3776" i="11" a="1"/>
  <c r="K3776" i="11" s="1"/>
  <c r="K3780" i="11" a="1"/>
  <c r="K3780" i="11" s="1"/>
  <c r="K3784" i="11" a="1"/>
  <c r="K3784" i="11" s="1"/>
  <c r="K3788" i="11" a="1"/>
  <c r="K3788" i="11" s="1"/>
  <c r="K3792" i="11" a="1"/>
  <c r="K3792" i="11" s="1"/>
  <c r="K3796" i="11" a="1"/>
  <c r="K3796" i="11" s="1"/>
  <c r="K3800" i="11" a="1"/>
  <c r="K3800" i="11" s="1"/>
  <c r="K3804" i="11" a="1"/>
  <c r="K3804" i="11" s="1"/>
  <c r="K3808" i="11" a="1"/>
  <c r="K3808" i="11" s="1"/>
  <c r="K3812" i="11" a="1"/>
  <c r="K3812" i="11" s="1"/>
  <c r="K3816" i="11" a="1"/>
  <c r="K3816" i="11" s="1"/>
  <c r="K3820" i="11" a="1"/>
  <c r="K3820" i="11" s="1"/>
  <c r="K3824" i="11" a="1"/>
  <c r="K3824" i="11" s="1"/>
  <c r="K3828" i="11" a="1"/>
  <c r="K3828" i="11" s="1"/>
  <c r="K3832" i="11" a="1"/>
  <c r="K3832" i="11" s="1"/>
  <c r="K3836" i="11" a="1"/>
  <c r="K3836" i="11" s="1"/>
  <c r="K3840" i="11" a="1"/>
  <c r="K3840" i="11" s="1"/>
  <c r="K3844" i="11" a="1"/>
  <c r="K3844" i="11" s="1"/>
  <c r="K3848" i="11" a="1"/>
  <c r="K3848" i="11" s="1"/>
  <c r="K3852" i="11" a="1"/>
  <c r="K3852" i="11" s="1"/>
  <c r="K3856" i="11" a="1"/>
  <c r="K3856" i="11" s="1"/>
  <c r="K3860" i="11" a="1"/>
  <c r="K3860" i="11" s="1"/>
  <c r="K3864" i="11" a="1"/>
  <c r="K3864" i="11" s="1"/>
  <c r="K3868" i="11" a="1"/>
  <c r="K3868" i="11" s="1"/>
  <c r="K3872" i="11" a="1"/>
  <c r="K3872" i="11" s="1"/>
  <c r="K3876" i="11" a="1"/>
  <c r="K3876" i="11" s="1"/>
  <c r="K3880" i="11" a="1"/>
  <c r="K3880" i="11" s="1"/>
  <c r="K3884" i="11" a="1"/>
  <c r="K3884" i="11" s="1"/>
  <c r="K3888" i="11" a="1"/>
  <c r="K3888" i="11" s="1"/>
  <c r="K3892" i="11" a="1"/>
  <c r="K3892" i="11" s="1"/>
  <c r="K3896" i="11" a="1"/>
  <c r="K3896" i="11" s="1"/>
  <c r="K3900" i="11" a="1"/>
  <c r="K3900" i="11" s="1"/>
  <c r="K3904" i="11" a="1"/>
  <c r="K3904" i="11" s="1"/>
  <c r="K3908" i="11" a="1"/>
  <c r="K3908" i="11" s="1"/>
  <c r="K3912" i="11" a="1"/>
  <c r="K3912" i="11" s="1"/>
  <c r="K3916" i="11" a="1"/>
  <c r="K3916" i="11" s="1"/>
  <c r="K3920" i="11" a="1"/>
  <c r="K3920" i="11" s="1"/>
  <c r="K3924" i="11" a="1"/>
  <c r="K3924" i="11" s="1"/>
  <c r="K3928" i="11" a="1"/>
  <c r="K3928" i="11" s="1"/>
  <c r="K3932" i="11" a="1"/>
  <c r="K3932" i="11" s="1"/>
  <c r="K3936" i="11" a="1"/>
  <c r="K3936" i="11" s="1"/>
  <c r="K3940" i="11" a="1"/>
  <c r="K3940" i="11" s="1"/>
  <c r="K3944" i="11" a="1"/>
  <c r="K3944" i="11" s="1"/>
  <c r="K3948" i="11" a="1"/>
  <c r="K3948" i="11" s="1"/>
  <c r="K3952" i="11" a="1"/>
  <c r="K3952" i="11" s="1"/>
  <c r="K3956" i="11" a="1"/>
  <c r="K3956" i="11" s="1"/>
  <c r="K3960" i="11" a="1"/>
  <c r="K3960" i="11" s="1"/>
  <c r="K3964" i="11" a="1"/>
  <c r="K3964" i="11" s="1"/>
  <c r="K3968" i="11" a="1"/>
  <c r="K3968" i="11" s="1"/>
  <c r="K3972" i="11" a="1"/>
  <c r="K3972" i="11" s="1"/>
  <c r="K3976" i="11" a="1"/>
  <c r="K3976" i="11" s="1"/>
  <c r="K3980" i="11" a="1"/>
  <c r="K3980" i="11" s="1"/>
  <c r="K3984" i="11" a="1"/>
  <c r="K3984" i="11" s="1"/>
  <c r="K3988" i="11" a="1"/>
  <c r="K3988" i="11" s="1"/>
  <c r="K3992" i="11" a="1"/>
  <c r="K3992" i="11" s="1"/>
  <c r="K3996" i="11" a="1"/>
  <c r="K3996" i="11" s="1"/>
  <c r="K4000" i="11" a="1"/>
  <c r="K4000" i="11" s="1"/>
  <c r="K4004" i="11" a="1"/>
  <c r="K4004" i="11" s="1"/>
  <c r="K4008" i="11" a="1"/>
  <c r="K4008" i="11" s="1"/>
  <c r="K4012" i="11" a="1"/>
  <c r="K4012" i="11" s="1"/>
  <c r="K4016" i="11" a="1"/>
  <c r="K4016" i="11" s="1"/>
  <c r="K4020" i="11" a="1"/>
  <c r="K4020" i="11" s="1"/>
  <c r="K4024" i="11" a="1"/>
  <c r="K4024" i="11" s="1"/>
  <c r="K4028" i="11" a="1"/>
  <c r="K4028" i="11" s="1"/>
  <c r="K4032" i="11" a="1"/>
  <c r="K4032" i="11" s="1"/>
  <c r="K4036" i="11" a="1"/>
  <c r="K4036" i="11" s="1"/>
  <c r="K4040" i="11" a="1"/>
  <c r="K4040" i="11" s="1"/>
  <c r="K4044" i="11" a="1"/>
  <c r="K4044" i="11" s="1"/>
  <c r="K4048" i="11" a="1"/>
  <c r="K4048" i="11" s="1"/>
  <c r="K4052" i="11" a="1"/>
  <c r="K4052" i="11" s="1"/>
  <c r="K4056" i="11" a="1"/>
  <c r="K4056" i="11" s="1"/>
  <c r="K4060" i="11" a="1"/>
  <c r="K4060" i="11" s="1"/>
  <c r="K4064" i="11" a="1"/>
  <c r="K4064" i="11" s="1"/>
  <c r="K4068" i="11" a="1"/>
  <c r="K4068" i="11" s="1"/>
  <c r="K4072" i="11" a="1"/>
  <c r="K4072" i="11" s="1"/>
  <c r="K4076" i="11" a="1"/>
  <c r="K4076" i="11" s="1"/>
  <c r="K4080" i="11" a="1"/>
  <c r="K4080" i="11" s="1"/>
  <c r="K4084" i="11" a="1"/>
  <c r="K4084" i="11" s="1"/>
  <c r="K4088" i="11" a="1"/>
  <c r="K4088" i="11" s="1"/>
  <c r="K4092" i="11" a="1"/>
  <c r="K4092" i="11" s="1"/>
  <c r="K4096" i="11" a="1"/>
  <c r="K4096" i="11" s="1"/>
  <c r="K4100" i="11" a="1"/>
  <c r="K4100" i="11" s="1"/>
  <c r="K4104" i="11" a="1"/>
  <c r="K4104" i="11" s="1"/>
  <c r="K4108" i="11" a="1"/>
  <c r="K4108" i="11" s="1"/>
  <c r="K4112" i="11" a="1"/>
  <c r="K4112" i="11" s="1"/>
  <c r="K4116" i="11" a="1"/>
  <c r="K4116" i="11" s="1"/>
  <c r="K4120" i="11" a="1"/>
  <c r="K4120" i="11" s="1"/>
  <c r="K4124" i="11" a="1"/>
  <c r="K4124" i="11" s="1"/>
  <c r="K2183" i="11" a="1"/>
  <c r="K2183" i="11" s="1"/>
  <c r="K2247" i="11" a="1"/>
  <c r="K2247" i="11" s="1"/>
  <c r="K2311" i="11" a="1"/>
  <c r="K2311" i="11" s="1"/>
  <c r="K2356" i="11" a="1"/>
  <c r="K2356" i="11" s="1"/>
  <c r="K2388" i="11" a="1"/>
  <c r="K2388" i="11" s="1"/>
  <c r="K2420" i="11" a="1"/>
  <c r="K2420" i="11" s="1"/>
  <c r="K2452" i="11" a="1"/>
  <c r="K2452" i="11" s="1"/>
  <c r="K2484" i="11" a="1"/>
  <c r="K2484" i="11" s="1"/>
  <c r="K2516" i="11" a="1"/>
  <c r="K2516" i="11" s="1"/>
  <c r="K2548" i="11" a="1"/>
  <c r="K2548" i="11" s="1"/>
  <c r="K2580" i="11" a="1"/>
  <c r="K2580" i="11" s="1"/>
  <c r="K2602" i="11" a="1"/>
  <c r="K2602" i="11" s="1"/>
  <c r="K2618" i="11" a="1"/>
  <c r="K2618" i="11" s="1"/>
  <c r="K2634" i="11" a="1"/>
  <c r="K2634" i="11" s="1"/>
  <c r="K2650" i="11" a="1"/>
  <c r="K2650" i="11" s="1"/>
  <c r="K2666" i="11" a="1"/>
  <c r="K2666" i="11" s="1"/>
  <c r="K2682" i="11" a="1"/>
  <c r="K2682" i="11" s="1"/>
  <c r="K2698" i="11" a="1"/>
  <c r="K2698" i="11" s="1"/>
  <c r="K2714" i="11" a="1"/>
  <c r="K2714" i="11" s="1"/>
  <c r="K2730" i="11" a="1"/>
  <c r="K2730" i="11" s="1"/>
  <c r="K2746" i="11" a="1"/>
  <c r="K2746" i="11" s="1"/>
  <c r="K2762" i="11" a="1"/>
  <c r="K2762" i="11" s="1"/>
  <c r="K2778" i="11" a="1"/>
  <c r="K2778" i="11" s="1"/>
  <c r="K2794" i="11" a="1"/>
  <c r="K2794" i="11" s="1"/>
  <c r="K2810" i="11" a="1"/>
  <c r="K2810" i="11" s="1"/>
  <c r="K2826" i="11" a="1"/>
  <c r="K2826" i="11" s="1"/>
  <c r="K2842" i="11" a="1"/>
  <c r="K2842" i="11" s="1"/>
  <c r="K2858" i="11" a="1"/>
  <c r="K2858" i="11" s="1"/>
  <c r="K2874" i="11" a="1"/>
  <c r="K2874" i="11" s="1"/>
  <c r="K2890" i="11" a="1"/>
  <c r="K2890" i="11" s="1"/>
  <c r="K2906" i="11" a="1"/>
  <c r="K2906" i="11" s="1"/>
  <c r="K2922" i="11" a="1"/>
  <c r="K2922" i="11" s="1"/>
  <c r="K2938" i="11" a="1"/>
  <c r="K2938" i="11" s="1"/>
  <c r="K2954" i="11" a="1"/>
  <c r="K2954" i="11" s="1"/>
  <c r="K2970" i="11" a="1"/>
  <c r="K2970" i="11" s="1"/>
  <c r="K2986" i="11" a="1"/>
  <c r="K2986" i="11" s="1"/>
  <c r="K3002" i="11" a="1"/>
  <c r="K3002" i="11" s="1"/>
  <c r="K3018" i="11" a="1"/>
  <c r="K3018" i="11" s="1"/>
  <c r="K3034" i="11" a="1"/>
  <c r="K3034" i="11" s="1"/>
  <c r="K3050" i="11" a="1"/>
  <c r="K3050" i="11" s="1"/>
  <c r="K3066" i="11" a="1"/>
  <c r="K3066" i="11" s="1"/>
  <c r="K3082" i="11" a="1"/>
  <c r="K3082" i="11" s="1"/>
  <c r="K3098" i="11" a="1"/>
  <c r="K3098" i="11" s="1"/>
  <c r="K3109" i="11" a="1"/>
  <c r="K3109" i="11" s="1"/>
  <c r="K3117" i="11" a="1"/>
  <c r="K3117" i="11" s="1"/>
  <c r="K3125" i="11" a="1"/>
  <c r="K3125" i="11" s="1"/>
  <c r="K3133" i="11" a="1"/>
  <c r="K3133" i="11" s="1"/>
  <c r="K3141" i="11" a="1"/>
  <c r="K3141" i="11" s="1"/>
  <c r="K3149" i="11" a="1"/>
  <c r="K3149" i="11" s="1"/>
  <c r="K3157" i="11" a="1"/>
  <c r="K3157" i="11" s="1"/>
  <c r="K3165" i="11" a="1"/>
  <c r="K3165" i="11" s="1"/>
  <c r="K3173" i="11" a="1"/>
  <c r="K3173" i="11" s="1"/>
  <c r="K3181" i="11" a="1"/>
  <c r="K3181" i="11" s="1"/>
  <c r="K3189" i="11" a="1"/>
  <c r="K3189" i="11" s="1"/>
  <c r="K3197" i="11" a="1"/>
  <c r="K3197" i="11" s="1"/>
  <c r="K3205" i="11" a="1"/>
  <c r="K3205" i="11" s="1"/>
  <c r="K3213" i="11" a="1"/>
  <c r="K3213" i="11" s="1"/>
  <c r="K3221" i="11" a="1"/>
  <c r="K3221" i="11" s="1"/>
  <c r="K3229" i="11" a="1"/>
  <c r="K3229" i="11" s="1"/>
  <c r="K3237" i="11" a="1"/>
  <c r="K3237" i="11" s="1"/>
  <c r="K3245" i="11" a="1"/>
  <c r="K3245" i="11" s="1"/>
  <c r="K3253" i="11" a="1"/>
  <c r="K3253" i="11" s="1"/>
  <c r="K3261" i="11" a="1"/>
  <c r="K3261" i="11" s="1"/>
  <c r="K3269" i="11" a="1"/>
  <c r="K3269" i="11" s="1"/>
  <c r="K3277" i="11" a="1"/>
  <c r="K3277" i="11" s="1"/>
  <c r="K3285" i="11" a="1"/>
  <c r="K3285" i="11" s="1"/>
  <c r="K3293" i="11" a="1"/>
  <c r="K3293" i="11" s="1"/>
  <c r="K3301" i="11" a="1"/>
  <c r="K3301" i="11" s="1"/>
  <c r="K3309" i="11" a="1"/>
  <c r="K3309" i="11" s="1"/>
  <c r="K3317" i="11" a="1"/>
  <c r="K3317" i="11" s="1"/>
  <c r="K3325" i="11" a="1"/>
  <c r="K3325" i="11" s="1"/>
  <c r="K3333" i="11" a="1"/>
  <c r="K3333" i="11" s="1"/>
  <c r="K3341" i="11" a="1"/>
  <c r="K3341" i="11" s="1"/>
  <c r="K3349" i="11" a="1"/>
  <c r="K3349" i="11" s="1"/>
  <c r="K3357" i="11" a="1"/>
  <c r="K3357" i="11" s="1"/>
  <c r="K3365" i="11" a="1"/>
  <c r="K3365" i="11" s="1"/>
  <c r="K3373" i="11" a="1"/>
  <c r="K3373" i="11" s="1"/>
  <c r="K3381" i="11" a="1"/>
  <c r="K3381" i="11" s="1"/>
  <c r="K3389" i="11" a="1"/>
  <c r="K3389" i="11" s="1"/>
  <c r="K3397" i="11" a="1"/>
  <c r="K3397" i="11" s="1"/>
  <c r="K3405" i="11" a="1"/>
  <c r="K3405" i="11" s="1"/>
  <c r="K3413" i="11" a="1"/>
  <c r="K3413" i="11" s="1"/>
  <c r="K3421" i="11" a="1"/>
  <c r="K3421" i="11" s="1"/>
  <c r="K3429" i="11" a="1"/>
  <c r="K3429" i="11" s="1"/>
  <c r="K3437" i="11" a="1"/>
  <c r="K3437" i="11" s="1"/>
  <c r="K3445" i="11" a="1"/>
  <c r="K3445" i="11" s="1"/>
  <c r="K3453" i="11" a="1"/>
  <c r="K3453" i="11" s="1"/>
  <c r="K3461" i="11" a="1"/>
  <c r="K3461" i="11" s="1"/>
  <c r="K3469" i="11" a="1"/>
  <c r="K3469" i="11" s="1"/>
  <c r="K3477" i="11" a="1"/>
  <c r="K3477" i="11" s="1"/>
  <c r="K3485" i="11" a="1"/>
  <c r="K3485" i="11" s="1"/>
  <c r="K3493" i="11" a="1"/>
  <c r="K3493" i="11" s="1"/>
  <c r="K3501" i="11" a="1"/>
  <c r="K3501" i="11" s="1"/>
  <c r="K3509" i="11" a="1"/>
  <c r="K3509" i="11" s="1"/>
  <c r="K3517" i="11" a="1"/>
  <c r="K3517" i="11" s="1"/>
  <c r="K3525" i="11" a="1"/>
  <c r="K3525" i="11" s="1"/>
  <c r="K3533" i="11" a="1"/>
  <c r="K3533" i="11" s="1"/>
  <c r="K3541" i="11" a="1"/>
  <c r="K3541" i="11" s="1"/>
  <c r="K3549" i="11" a="1"/>
  <c r="K3549" i="11" s="1"/>
  <c r="K3557" i="11" a="1"/>
  <c r="K3557" i="11" s="1"/>
  <c r="K3565" i="11" a="1"/>
  <c r="K3565" i="11" s="1"/>
  <c r="K3573" i="11" a="1"/>
  <c r="K3573" i="11" s="1"/>
  <c r="K3581" i="11" a="1"/>
  <c r="K3581" i="11" s="1"/>
  <c r="K3589" i="11" a="1"/>
  <c r="K3589" i="11" s="1"/>
  <c r="K3597" i="11" a="1"/>
  <c r="K3597" i="11" s="1"/>
  <c r="K3605" i="11" a="1"/>
  <c r="K3605" i="11" s="1"/>
  <c r="K3613" i="11" a="1"/>
  <c r="K3613" i="11" s="1"/>
  <c r="K3621" i="11" a="1"/>
  <c r="K3621" i="11" s="1"/>
  <c r="K3629" i="11" a="1"/>
  <c r="K3629" i="11" s="1"/>
  <c r="K3637" i="11" a="1"/>
  <c r="K3637" i="11" s="1"/>
  <c r="K3645" i="11" a="1"/>
  <c r="K3645" i="11" s="1"/>
  <c r="K3653" i="11" a="1"/>
  <c r="K3653" i="11" s="1"/>
  <c r="K3661" i="11" a="1"/>
  <c r="K3661" i="11" s="1"/>
  <c r="K3669" i="11" a="1"/>
  <c r="K3669" i="11" s="1"/>
  <c r="K3677" i="11" a="1"/>
  <c r="K3677" i="11" s="1"/>
  <c r="K3685" i="11" a="1"/>
  <c r="K3685" i="11" s="1"/>
  <c r="K3693" i="11" a="1"/>
  <c r="K3693" i="11" s="1"/>
  <c r="K3701" i="11" a="1"/>
  <c r="K3701" i="11" s="1"/>
  <c r="K3709" i="11" a="1"/>
  <c r="K3709" i="11" s="1"/>
  <c r="K3717" i="11" a="1"/>
  <c r="K3717" i="11" s="1"/>
  <c r="K3725" i="11" a="1"/>
  <c r="K3725" i="11" s="1"/>
  <c r="K3733" i="11" a="1"/>
  <c r="K3733" i="11" s="1"/>
  <c r="K3741" i="11" a="1"/>
  <c r="K3741" i="11" s="1"/>
  <c r="K3749" i="11" a="1"/>
  <c r="K3749" i="11" s="1"/>
  <c r="K3757" i="11" a="1"/>
  <c r="K3757" i="11" s="1"/>
  <c r="K3765" i="11" a="1"/>
  <c r="K3765" i="11" s="1"/>
  <c r="K3773" i="11" a="1"/>
  <c r="K3773" i="11" s="1"/>
  <c r="K3781" i="11" a="1"/>
  <c r="K3781" i="11" s="1"/>
  <c r="K3789" i="11" a="1"/>
  <c r="K3789" i="11" s="1"/>
  <c r="K3797" i="11" a="1"/>
  <c r="K3797" i="11" s="1"/>
  <c r="K3805" i="11" a="1"/>
  <c r="K3805" i="11" s="1"/>
  <c r="K3813" i="11" a="1"/>
  <c r="K3813" i="11" s="1"/>
  <c r="K3821" i="11" a="1"/>
  <c r="K3821" i="11" s="1"/>
  <c r="K3829" i="11" a="1"/>
  <c r="K3829" i="11" s="1"/>
  <c r="K3837" i="11" a="1"/>
  <c r="K3837" i="11" s="1"/>
  <c r="K3845" i="11" a="1"/>
  <c r="K3845" i="11" s="1"/>
  <c r="K3853" i="11" a="1"/>
  <c r="K3853" i="11" s="1"/>
  <c r="K3861" i="11" a="1"/>
  <c r="K3861" i="11" s="1"/>
  <c r="K3869" i="11" a="1"/>
  <c r="K3869" i="11" s="1"/>
  <c r="K3877" i="11" a="1"/>
  <c r="K3877" i="11" s="1"/>
  <c r="K3885" i="11" a="1"/>
  <c r="K3885" i="11" s="1"/>
  <c r="K3893" i="11" a="1"/>
  <c r="K3893" i="11" s="1"/>
  <c r="K3901" i="11" a="1"/>
  <c r="K3901" i="11" s="1"/>
  <c r="K3909" i="11" a="1"/>
  <c r="K3909" i="11" s="1"/>
  <c r="K3917" i="11" a="1"/>
  <c r="K3917" i="11" s="1"/>
  <c r="K3925" i="11" a="1"/>
  <c r="K3925" i="11" s="1"/>
  <c r="K3933" i="11" a="1"/>
  <c r="K3933" i="11" s="1"/>
  <c r="K3941" i="11" a="1"/>
  <c r="K3941" i="11" s="1"/>
  <c r="K3949" i="11" a="1"/>
  <c r="K3949" i="11" s="1"/>
  <c r="K3957" i="11" a="1"/>
  <c r="K3957" i="11" s="1"/>
  <c r="K3965" i="11" a="1"/>
  <c r="K3965" i="11" s="1"/>
  <c r="K3973" i="11" a="1"/>
  <c r="K3973" i="11" s="1"/>
  <c r="K3981" i="11" a="1"/>
  <c r="K3981" i="11" s="1"/>
  <c r="K3989" i="11" a="1"/>
  <c r="K3989" i="11" s="1"/>
  <c r="K3997" i="11" a="1"/>
  <c r="K3997" i="11" s="1"/>
  <c r="K4005" i="11" a="1"/>
  <c r="K4005" i="11" s="1"/>
  <c r="K4013" i="11" a="1"/>
  <c r="K4013" i="11" s="1"/>
  <c r="K4021" i="11" a="1"/>
  <c r="K4021" i="11" s="1"/>
  <c r="K4029" i="11" a="1"/>
  <c r="K4029" i="11" s="1"/>
  <c r="K4037" i="11" a="1"/>
  <c r="K4037" i="11" s="1"/>
  <c r="K4045" i="11" a="1"/>
  <c r="K4045" i="11" s="1"/>
  <c r="K4053" i="11" a="1"/>
  <c r="K4053" i="11" s="1"/>
  <c r="K4061" i="11" a="1"/>
  <c r="K4061" i="11" s="1"/>
  <c r="K4069" i="11" a="1"/>
  <c r="K4069" i="11" s="1"/>
  <c r="K4077" i="11" a="1"/>
  <c r="K4077" i="11" s="1"/>
  <c r="K4085" i="11" a="1"/>
  <c r="K4085" i="11" s="1"/>
  <c r="K4093" i="11" a="1"/>
  <c r="K4093" i="11" s="1"/>
  <c r="K4101" i="11" a="1"/>
  <c r="K4101" i="11" s="1"/>
  <c r="K4109" i="11" a="1"/>
  <c r="K4109" i="11" s="1"/>
  <c r="K4117" i="11" a="1"/>
  <c r="K4117" i="11" s="1"/>
  <c r="K4125" i="11" a="1"/>
  <c r="K4125" i="11" s="1"/>
  <c r="K4130" i="11" a="1"/>
  <c r="K4130" i="11" s="1"/>
  <c r="K4134" i="11" a="1"/>
  <c r="K4134" i="11" s="1"/>
  <c r="K4138" i="11" a="1"/>
  <c r="K4138" i="11" s="1"/>
  <c r="K4142" i="11" a="1"/>
  <c r="K4142" i="11" s="1"/>
  <c r="K4146" i="11" a="1"/>
  <c r="K4146" i="11" s="1"/>
  <c r="K4150" i="11" a="1"/>
  <c r="K4150" i="11" s="1"/>
  <c r="K4154" i="11" a="1"/>
  <c r="K4154" i="11" s="1"/>
  <c r="K4158" i="11" a="1"/>
  <c r="K4158" i="11" s="1"/>
  <c r="K4162" i="11" a="1"/>
  <c r="K4162" i="11" s="1"/>
  <c r="K4166" i="11" a="1"/>
  <c r="K4166" i="11" s="1"/>
  <c r="K4170" i="11" a="1"/>
  <c r="K4170" i="11" s="1"/>
  <c r="K4174" i="11" a="1"/>
  <c r="K4174" i="11" s="1"/>
  <c r="K4178" i="11" a="1"/>
  <c r="K4178" i="11" s="1"/>
  <c r="K4182" i="11" a="1"/>
  <c r="K4182" i="11" s="1"/>
  <c r="K4186" i="11" a="1"/>
  <c r="K4186" i="11" s="1"/>
  <c r="K4190" i="11" a="1"/>
  <c r="K4190" i="11" s="1"/>
  <c r="K4194" i="11" a="1"/>
  <c r="K4194" i="11" s="1"/>
  <c r="K4198" i="11" a="1"/>
  <c r="K4198" i="11" s="1"/>
  <c r="K4202" i="11" a="1"/>
  <c r="K4202" i="11" s="1"/>
  <c r="K4206" i="11" a="1"/>
  <c r="K4206" i="11" s="1"/>
  <c r="K4210" i="11" a="1"/>
  <c r="K4210" i="11" s="1"/>
  <c r="K4214" i="11" a="1"/>
  <c r="K4214" i="11" s="1"/>
  <c r="K4218" i="11" a="1"/>
  <c r="K4218" i="11" s="1"/>
  <c r="K4222" i="11" a="1"/>
  <c r="K4222" i="11" s="1"/>
  <c r="K4226" i="11" a="1"/>
  <c r="K4226" i="11" s="1"/>
  <c r="K4230" i="11" a="1"/>
  <c r="K4230" i="11" s="1"/>
  <c r="K4234" i="11" a="1"/>
  <c r="K4234" i="11" s="1"/>
  <c r="K4238" i="11" a="1"/>
  <c r="K4238" i="11" s="1"/>
  <c r="K4242" i="11" a="1"/>
  <c r="K4242" i="11" s="1"/>
  <c r="K4246" i="11" a="1"/>
  <c r="K4246" i="11" s="1"/>
  <c r="K4250" i="11" a="1"/>
  <c r="K4250" i="11" s="1"/>
  <c r="K4254" i="11" a="1"/>
  <c r="K4254" i="11" s="1"/>
  <c r="K4258" i="11" a="1"/>
  <c r="K4258" i="11" s="1"/>
  <c r="K4262" i="11" a="1"/>
  <c r="K4262" i="11" s="1"/>
  <c r="K4266" i="11" a="1"/>
  <c r="K4266" i="11" s="1"/>
  <c r="K4270" i="11" a="1"/>
  <c r="K4270" i="11" s="1"/>
  <c r="K4274" i="11" a="1"/>
  <c r="K4274" i="11" s="1"/>
  <c r="K4278" i="11" a="1"/>
  <c r="K4278" i="11" s="1"/>
  <c r="K4282" i="11" a="1"/>
  <c r="K4282" i="11" s="1"/>
  <c r="K4286" i="11" a="1"/>
  <c r="K4286" i="11" s="1"/>
  <c r="K4290" i="11" a="1"/>
  <c r="K4290" i="11" s="1"/>
  <c r="K4294" i="11" a="1"/>
  <c r="K4294" i="11" s="1"/>
  <c r="K4298" i="11" a="1"/>
  <c r="K4298" i="11" s="1"/>
  <c r="K4302" i="11" a="1"/>
  <c r="K4302" i="11" s="1"/>
  <c r="K4306" i="11" a="1"/>
  <c r="K4306" i="11" s="1"/>
  <c r="K4310" i="11" a="1"/>
  <c r="K4310" i="11" s="1"/>
  <c r="K4314" i="11" a="1"/>
  <c r="K4314" i="11" s="1"/>
  <c r="K4318" i="11" a="1"/>
  <c r="K4318" i="11" s="1"/>
  <c r="K4322" i="11" a="1"/>
  <c r="K4322" i="11" s="1"/>
  <c r="K4326" i="11" a="1"/>
  <c r="K4326" i="11" s="1"/>
  <c r="K4330" i="11" a="1"/>
  <c r="K4330" i="11" s="1"/>
  <c r="K4334" i="11" a="1"/>
  <c r="K4334" i="11" s="1"/>
  <c r="K4338" i="11" a="1"/>
  <c r="K4338" i="11" s="1"/>
  <c r="K4342" i="11" a="1"/>
  <c r="K4342" i="11" s="1"/>
  <c r="K4346" i="11" a="1"/>
  <c r="K4346" i="11" s="1"/>
  <c r="K4350" i="11" a="1"/>
  <c r="K4350" i="11" s="1"/>
  <c r="K4354" i="11" a="1"/>
  <c r="K4354" i="11" s="1"/>
  <c r="K4358" i="11" a="1"/>
  <c r="K4358" i="11" s="1"/>
  <c r="K4362" i="11" a="1"/>
  <c r="K4362" i="11" s="1"/>
  <c r="K4366" i="11" a="1"/>
  <c r="K4366" i="11" s="1"/>
  <c r="K4370" i="11" a="1"/>
  <c r="K4370" i="11" s="1"/>
  <c r="K4374" i="11" a="1"/>
  <c r="K4374" i="11" s="1"/>
  <c r="K4378" i="11" a="1"/>
  <c r="K4378" i="11" s="1"/>
  <c r="K4382" i="11" a="1"/>
  <c r="K4382" i="11" s="1"/>
  <c r="K4386" i="11" a="1"/>
  <c r="K4386" i="11" s="1"/>
  <c r="K4390" i="11" a="1"/>
  <c r="K4390" i="11" s="1"/>
  <c r="K4394" i="11" a="1"/>
  <c r="K4394" i="11" s="1"/>
  <c r="K4398" i="11" a="1"/>
  <c r="K4398" i="11" s="1"/>
  <c r="K4402" i="11" a="1"/>
  <c r="K4402" i="11" s="1"/>
  <c r="K5797" i="11" a="1"/>
  <c r="K5797" i="11" s="1"/>
  <c r="K5801" i="11" a="1"/>
  <c r="K5801" i="11" s="1"/>
  <c r="K5805" i="11" a="1"/>
  <c r="K5805" i="11" s="1"/>
  <c r="K5809" i="11" a="1"/>
  <c r="K5809" i="11" s="1"/>
  <c r="K5813" i="11" a="1"/>
  <c r="K5813" i="11" s="1"/>
  <c r="K5817" i="11" a="1"/>
  <c r="K5817" i="11" s="1"/>
  <c r="K5821" i="11" a="1"/>
  <c r="K5821" i="11" s="1"/>
  <c r="K5825" i="11" a="1"/>
  <c r="K5825" i="11" s="1"/>
  <c r="K5829" i="11" a="1"/>
  <c r="K5829" i="11" s="1"/>
  <c r="K5833" i="11" a="1"/>
  <c r="K5833" i="11" s="1"/>
  <c r="K5837" i="11" a="1"/>
  <c r="K5837" i="11" s="1"/>
  <c r="K5841" i="11" a="1"/>
  <c r="K5841" i="11" s="1"/>
  <c r="K5845" i="11" a="1"/>
  <c r="K5845" i="11" s="1"/>
  <c r="K5849" i="11" a="1"/>
  <c r="K5849" i="11" s="1"/>
  <c r="K5853" i="11" a="1"/>
  <c r="K5853" i="11" s="1"/>
  <c r="K5857" i="11" a="1"/>
  <c r="K5857" i="11" s="1"/>
  <c r="K5861" i="11" a="1"/>
  <c r="K5861" i="11" s="1"/>
  <c r="K5865" i="11" a="1"/>
  <c r="K5865" i="11" s="1"/>
  <c r="K5869" i="11" a="1"/>
  <c r="K5869" i="11" s="1"/>
  <c r="K5873" i="11" a="1"/>
  <c r="K5873" i="11" s="1"/>
  <c r="K5877" i="11" a="1"/>
  <c r="K5877" i="11" s="1"/>
  <c r="K5881" i="11" a="1"/>
  <c r="K5881" i="11" s="1"/>
  <c r="K5885" i="11" a="1"/>
  <c r="K5885" i="11" s="1"/>
  <c r="K5889" i="11" a="1"/>
  <c r="K5889" i="11" s="1"/>
  <c r="K5893" i="11" a="1"/>
  <c r="K5893" i="11" s="1"/>
  <c r="K5897" i="11" a="1"/>
  <c r="K5897" i="11" s="1"/>
  <c r="K5901" i="11" a="1"/>
  <c r="K5901" i="11" s="1"/>
  <c r="K5905" i="11" a="1"/>
  <c r="K5905" i="11" s="1"/>
  <c r="K5909" i="11" a="1"/>
  <c r="K5909" i="11" s="1"/>
  <c r="K5913" i="11" a="1"/>
  <c r="K5913" i="11" s="1"/>
  <c r="K5917" i="11" a="1"/>
  <c r="K5917" i="11" s="1"/>
  <c r="K5921" i="11" a="1"/>
  <c r="K5921" i="11" s="1"/>
  <c r="K5925" i="11" a="1"/>
  <c r="K5925" i="11" s="1"/>
  <c r="K5929" i="11" a="1"/>
  <c r="K5929" i="11" s="1"/>
  <c r="K5933" i="11" a="1"/>
  <c r="K5933" i="11" s="1"/>
  <c r="K5937" i="11" a="1"/>
  <c r="K5937" i="11" s="1"/>
  <c r="K5941" i="11" a="1"/>
  <c r="K5941" i="11" s="1"/>
  <c r="K5945" i="11" a="1"/>
  <c r="K5945" i="11" s="1"/>
  <c r="K5949" i="11" a="1"/>
  <c r="K5949" i="11" s="1"/>
  <c r="K5953" i="11" a="1"/>
  <c r="K5953" i="11" s="1"/>
  <c r="K5957" i="11" a="1"/>
  <c r="K5957" i="11" s="1"/>
  <c r="K5961" i="11" a="1"/>
  <c r="K5961" i="11" s="1"/>
  <c r="K5965" i="11" a="1"/>
  <c r="K5965" i="11" s="1"/>
  <c r="K5969" i="11" a="1"/>
  <c r="K5969" i="11" s="1"/>
  <c r="K5973" i="11" a="1"/>
  <c r="K5973" i="11" s="1"/>
  <c r="K5977" i="11" a="1"/>
  <c r="K5977" i="11" s="1"/>
  <c r="K5981" i="11" a="1"/>
  <c r="K5981" i="11" s="1"/>
  <c r="K5985" i="11" a="1"/>
  <c r="K5985" i="11" s="1"/>
  <c r="K5989" i="11" a="1"/>
  <c r="K5989" i="11" s="1"/>
  <c r="K5993" i="11" a="1"/>
  <c r="K5993" i="11" s="1"/>
  <c r="K5997" i="11" a="1"/>
  <c r="K5997" i="11" s="1"/>
  <c r="K6001" i="11" a="1"/>
  <c r="K6001" i="11" s="1"/>
  <c r="K6005" i="11" a="1"/>
  <c r="K6005" i="11" s="1"/>
  <c r="K6009" i="11" a="1"/>
  <c r="K6009" i="11" s="1"/>
  <c r="K6013" i="11" a="1"/>
  <c r="K6013" i="11" s="1"/>
  <c r="K6017" i="11" a="1"/>
  <c r="K6017" i="11" s="1"/>
  <c r="K6021" i="11" a="1"/>
  <c r="K6021" i="11" s="1"/>
  <c r="K6025" i="11" a="1"/>
  <c r="K6025" i="11" s="1"/>
  <c r="K6029" i="11" a="1"/>
  <c r="K6029" i="11" s="1"/>
  <c r="K6033" i="11" a="1"/>
  <c r="K6033" i="11" s="1"/>
  <c r="K6037" i="11" a="1"/>
  <c r="K6037" i="11" s="1"/>
  <c r="K6041" i="11" a="1"/>
  <c r="K6041" i="11" s="1"/>
  <c r="K6045" i="11" a="1"/>
  <c r="K6045" i="11" s="1"/>
  <c r="K6049" i="11" a="1"/>
  <c r="K6049" i="11" s="1"/>
  <c r="K6053" i="11" a="1"/>
  <c r="K6053" i="11" s="1"/>
  <c r="K6057" i="11" a="1"/>
  <c r="K6057" i="11" s="1"/>
  <c r="K6061" i="11" a="1"/>
  <c r="K6061" i="11" s="1"/>
  <c r="K6065" i="11" a="1"/>
  <c r="K6065" i="11" s="1"/>
  <c r="K6069" i="11" a="1"/>
  <c r="K6069" i="11" s="1"/>
  <c r="K6073" i="11" a="1"/>
  <c r="K6073" i="11" s="1"/>
  <c r="K6077" i="11" a="1"/>
  <c r="K6077" i="11" s="1"/>
  <c r="K6081" i="11" a="1"/>
  <c r="K6081" i="11" s="1"/>
  <c r="K6085" i="11" a="1"/>
  <c r="K6085" i="11" s="1"/>
  <c r="K6089" i="11" a="1"/>
  <c r="K6089" i="11" s="1"/>
  <c r="K6093" i="11" a="1"/>
  <c r="K6093" i="11" s="1"/>
  <c r="K6097" i="11" a="1"/>
  <c r="K6097" i="11" s="1"/>
  <c r="K6101" i="11" a="1"/>
  <c r="K6101" i="11" s="1"/>
  <c r="K6105" i="11" a="1"/>
  <c r="K6105" i="11" s="1"/>
  <c r="K6109" i="11" a="1"/>
  <c r="K6109" i="11" s="1"/>
  <c r="K6113" i="11" a="1"/>
  <c r="K6113" i="11" s="1"/>
  <c r="K6117" i="11" a="1"/>
  <c r="K6117" i="11" s="1"/>
  <c r="K6121" i="11" a="1"/>
  <c r="K6121" i="11" s="1"/>
  <c r="K6125" i="11" a="1"/>
  <c r="K6125" i="11" s="1"/>
  <c r="K6129" i="11" a="1"/>
  <c r="K6129" i="11" s="1"/>
  <c r="K6133" i="11" a="1"/>
  <c r="K6133" i="11" s="1"/>
  <c r="K6137" i="11" a="1"/>
  <c r="K6137" i="11" s="1"/>
  <c r="K6141" i="11" a="1"/>
  <c r="K6141" i="11" s="1"/>
  <c r="K6145" i="11" a="1"/>
  <c r="K6145" i="11" s="1"/>
  <c r="K6149" i="11" a="1"/>
  <c r="K6149" i="11" s="1"/>
  <c r="K6153" i="11" a="1"/>
  <c r="K6153" i="11" s="1"/>
  <c r="K6157" i="11" a="1"/>
  <c r="K6157" i="11" s="1"/>
  <c r="K6161" i="11" a="1"/>
  <c r="K6161" i="11" s="1"/>
  <c r="K6165" i="11" a="1"/>
  <c r="K6165" i="11" s="1"/>
  <c r="K6169" i="11" a="1"/>
  <c r="K6169" i="11" s="1"/>
  <c r="K6173" i="11" a="1"/>
  <c r="K6173" i="11" s="1"/>
  <c r="K6177" i="11" a="1"/>
  <c r="K6177" i="11" s="1"/>
  <c r="K6181" i="11" a="1"/>
  <c r="K6181" i="11" s="1"/>
  <c r="K6185" i="11" a="1"/>
  <c r="K6185" i="11" s="1"/>
  <c r="K6189" i="11" a="1"/>
  <c r="K6189" i="11" s="1"/>
  <c r="K6193" i="11" a="1"/>
  <c r="K6193" i="11" s="1"/>
  <c r="K2198" i="11" a="1"/>
  <c r="K2198" i="11" s="1"/>
  <c r="K2262" i="11" a="1"/>
  <c r="K2262" i="11" s="1"/>
  <c r="K2326" i="11" a="1"/>
  <c r="K2326" i="11" s="1"/>
  <c r="K2273" i="11" a="1"/>
  <c r="K2273" i="11" s="1"/>
  <c r="K2369" i="11" a="1"/>
  <c r="K2369" i="11" s="1"/>
  <c r="K2427" i="11" a="1"/>
  <c r="K2427" i="11" s="1"/>
  <c r="K2459" i="11" a="1"/>
  <c r="K2459" i="11" s="1"/>
  <c r="K2491" i="11" a="1"/>
  <c r="K2491" i="11" s="1"/>
  <c r="K2523" i="11" a="1"/>
  <c r="K2523" i="11" s="1"/>
  <c r="K2555" i="11" a="1"/>
  <c r="K2555" i="11" s="1"/>
  <c r="K2587" i="11" a="1"/>
  <c r="K2587" i="11" s="1"/>
  <c r="K2275" i="11" a="1"/>
  <c r="K2275" i="11" s="1"/>
  <c r="K2370" i="11" a="1"/>
  <c r="K2370" i="11" s="1"/>
  <c r="K2434" i="11" a="1"/>
  <c r="K2434" i="11" s="1"/>
  <c r="K2498" i="11" a="1"/>
  <c r="K2498" i="11" s="1"/>
  <c r="K2562" i="11" a="1"/>
  <c r="K2562" i="11" s="1"/>
  <c r="K2609" i="11" a="1"/>
  <c r="K2609" i="11" s="1"/>
  <c r="K2641" i="11" a="1"/>
  <c r="K2641" i="11" s="1"/>
  <c r="K2673" i="11" a="1"/>
  <c r="K2673" i="11" s="1"/>
  <c r="K2705" i="11" a="1"/>
  <c r="K2705" i="11" s="1"/>
  <c r="K2737" i="11" a="1"/>
  <c r="K2737" i="11" s="1"/>
  <c r="K2765" i="11" a="1"/>
  <c r="K2765" i="11" s="1"/>
  <c r="K2781" i="11" a="1"/>
  <c r="K2781" i="11" s="1"/>
  <c r="K2797" i="11" a="1"/>
  <c r="K2797" i="11" s="1"/>
  <c r="K2813" i="11" a="1"/>
  <c r="K2813" i="11" s="1"/>
  <c r="K2829" i="11" a="1"/>
  <c r="K2829" i="11" s="1"/>
  <c r="K2845" i="11" a="1"/>
  <c r="K2845" i="11" s="1"/>
  <c r="K2861" i="11" a="1"/>
  <c r="K2861" i="11" s="1"/>
  <c r="K2877" i="11" a="1"/>
  <c r="K2877" i="11" s="1"/>
  <c r="K2893" i="11" a="1"/>
  <c r="K2893" i="11" s="1"/>
  <c r="K2909" i="11" a="1"/>
  <c r="K2909" i="11" s="1"/>
  <c r="K2925" i="11" a="1"/>
  <c r="K2925" i="11" s="1"/>
  <c r="K2941" i="11" a="1"/>
  <c r="K2941" i="11" s="1"/>
  <c r="K2957" i="11" a="1"/>
  <c r="K2957" i="11" s="1"/>
  <c r="K2973" i="11" a="1"/>
  <c r="K2973" i="11" s="1"/>
  <c r="K2989" i="11" a="1"/>
  <c r="K2989" i="11" s="1"/>
  <c r="K3005" i="11" a="1"/>
  <c r="K3005" i="11" s="1"/>
  <c r="K3021" i="11" a="1"/>
  <c r="K3021" i="11" s="1"/>
  <c r="K3037" i="11" a="1"/>
  <c r="K3037" i="11" s="1"/>
  <c r="K3053" i="11" a="1"/>
  <c r="K3053" i="11" s="1"/>
  <c r="K3069" i="11" a="1"/>
  <c r="K3069" i="11" s="1"/>
  <c r="K3085" i="11" a="1"/>
  <c r="K3085" i="11" s="1"/>
  <c r="K3101" i="11" a="1"/>
  <c r="K3101" i="11" s="1"/>
  <c r="K2271" i="11" a="1"/>
  <c r="K2271" i="11" s="1"/>
  <c r="K2368" i="11" a="1"/>
  <c r="K2368" i="11" s="1"/>
  <c r="K2432" i="11" a="1"/>
  <c r="K2432" i="11" s="1"/>
  <c r="K2496" i="11" a="1"/>
  <c r="K2496" i="11" s="1"/>
  <c r="K2560" i="11" a="1"/>
  <c r="K2560" i="11" s="1"/>
  <c r="K2608" i="11" a="1"/>
  <c r="K2608" i="11" s="1"/>
  <c r="K2640" i="11" a="1"/>
  <c r="K2640" i="11" s="1"/>
  <c r="K2672" i="11" a="1"/>
  <c r="K2672" i="11" s="1"/>
  <c r="K2704" i="11" a="1"/>
  <c r="K2704" i="11" s="1"/>
  <c r="K2736" i="11" a="1"/>
  <c r="K2736" i="11" s="1"/>
  <c r="K2768" i="11" a="1"/>
  <c r="K2768" i="11" s="1"/>
  <c r="K2800" i="11" a="1"/>
  <c r="K2800" i="11" s="1"/>
  <c r="K2832" i="11" a="1"/>
  <c r="K2832" i="11" s="1"/>
  <c r="K2864" i="11" a="1"/>
  <c r="K2864" i="11" s="1"/>
  <c r="K2896" i="11" a="1"/>
  <c r="K2896" i="11" s="1"/>
  <c r="K2928" i="11" a="1"/>
  <c r="K2928" i="11" s="1"/>
  <c r="K2960" i="11" a="1"/>
  <c r="K2960" i="11" s="1"/>
  <c r="K2992" i="11" a="1"/>
  <c r="K2992" i="11" s="1"/>
  <c r="K3024" i="11" a="1"/>
  <c r="K3024" i="11" s="1"/>
  <c r="K3056" i="11" a="1"/>
  <c r="K3056" i="11" s="1"/>
  <c r="K3088" i="11" a="1"/>
  <c r="K3088" i="11" s="1"/>
  <c r="K3112" i="11" a="1"/>
  <c r="K3112" i="11" s="1"/>
  <c r="K3128" i="11" a="1"/>
  <c r="K3128" i="11" s="1"/>
  <c r="K3144" i="11" a="1"/>
  <c r="K3144" i="11" s="1"/>
  <c r="K3160" i="11" a="1"/>
  <c r="K3160" i="11" s="1"/>
  <c r="K3176" i="11" a="1"/>
  <c r="K3176" i="11" s="1"/>
  <c r="K3192" i="11" a="1"/>
  <c r="K3192" i="11" s="1"/>
  <c r="K3208" i="11" a="1"/>
  <c r="K3208" i="11" s="1"/>
  <c r="K3224" i="11" a="1"/>
  <c r="K3224" i="11" s="1"/>
  <c r="K3240" i="11" a="1"/>
  <c r="K3240" i="11" s="1"/>
  <c r="K3256" i="11" a="1"/>
  <c r="K3256" i="11" s="1"/>
  <c r="K3272" i="11" a="1"/>
  <c r="K3272" i="11" s="1"/>
  <c r="K3288" i="11" a="1"/>
  <c r="K3288" i="11" s="1"/>
  <c r="K3304" i="11" a="1"/>
  <c r="K3304" i="11" s="1"/>
  <c r="K3320" i="11" a="1"/>
  <c r="K3320" i="11" s="1"/>
  <c r="K3336" i="11" a="1"/>
  <c r="K3336" i="11" s="1"/>
  <c r="K3352" i="11" a="1"/>
  <c r="K3352" i="11" s="1"/>
  <c r="K3368" i="11" a="1"/>
  <c r="K3368" i="11" s="1"/>
  <c r="K3384" i="11" a="1"/>
  <c r="K3384" i="11" s="1"/>
  <c r="K3400" i="11" a="1"/>
  <c r="K3400" i="11" s="1"/>
  <c r="K3416" i="11" a="1"/>
  <c r="K3416" i="11" s="1"/>
  <c r="K3432" i="11" a="1"/>
  <c r="K3432" i="11" s="1"/>
  <c r="K3446" i="11" a="1"/>
  <c r="K3446" i="11" s="1"/>
  <c r="K3454" i="11" a="1"/>
  <c r="K3454" i="11" s="1"/>
  <c r="K3462" i="11" a="1"/>
  <c r="K3462" i="11" s="1"/>
  <c r="K3470" i="11" a="1"/>
  <c r="K3470" i="11" s="1"/>
  <c r="K3478" i="11" a="1"/>
  <c r="K3478" i="11" s="1"/>
  <c r="K3486" i="11" a="1"/>
  <c r="K3486" i="11" s="1"/>
  <c r="K3494" i="11" a="1"/>
  <c r="K3494" i="11" s="1"/>
  <c r="K3502" i="11" a="1"/>
  <c r="K3502" i="11" s="1"/>
  <c r="K3510" i="11" a="1"/>
  <c r="K3510" i="11" s="1"/>
  <c r="K3518" i="11" a="1"/>
  <c r="K3518" i="11" s="1"/>
  <c r="K3526" i="11" a="1"/>
  <c r="K3526" i="11" s="1"/>
  <c r="K3534" i="11" a="1"/>
  <c r="K3534" i="11" s="1"/>
  <c r="K3542" i="11" a="1"/>
  <c r="K3542" i="11" s="1"/>
  <c r="K3550" i="11" a="1"/>
  <c r="K3550" i="11" s="1"/>
  <c r="K3558" i="11" a="1"/>
  <c r="K3558" i="11" s="1"/>
  <c r="K3566" i="11" a="1"/>
  <c r="K3566" i="11" s="1"/>
  <c r="K3574" i="11" a="1"/>
  <c r="K3574" i="11" s="1"/>
  <c r="K3582" i="11" a="1"/>
  <c r="K3582" i="11" s="1"/>
  <c r="K3590" i="11" a="1"/>
  <c r="K3590" i="11" s="1"/>
  <c r="K3598" i="11" a="1"/>
  <c r="K3598" i="11" s="1"/>
  <c r="K3606" i="11" a="1"/>
  <c r="K3606" i="11" s="1"/>
  <c r="K3614" i="11" a="1"/>
  <c r="K3614" i="11" s="1"/>
  <c r="K3622" i="11" a="1"/>
  <c r="K3622" i="11" s="1"/>
  <c r="K3630" i="11" a="1"/>
  <c r="K3630" i="11" s="1"/>
  <c r="K3638" i="11" a="1"/>
  <c r="K3638" i="11" s="1"/>
  <c r="K3646" i="11" a="1"/>
  <c r="K3646" i="11" s="1"/>
  <c r="K3654" i="11" a="1"/>
  <c r="K3654" i="11" s="1"/>
  <c r="K3662" i="11" a="1"/>
  <c r="K3662" i="11" s="1"/>
  <c r="K3670" i="11" a="1"/>
  <c r="K3670" i="11" s="1"/>
  <c r="K3678" i="11" a="1"/>
  <c r="K3678" i="11" s="1"/>
  <c r="K3686" i="11" a="1"/>
  <c r="K3686" i="11" s="1"/>
  <c r="K3694" i="11" a="1"/>
  <c r="K3694" i="11" s="1"/>
  <c r="K3702" i="11" a="1"/>
  <c r="K3702" i="11" s="1"/>
  <c r="K3710" i="11" a="1"/>
  <c r="K3710" i="11" s="1"/>
  <c r="K3718" i="11" a="1"/>
  <c r="K3718" i="11" s="1"/>
  <c r="K3726" i="11" a="1"/>
  <c r="K3726" i="11" s="1"/>
  <c r="K3734" i="11" a="1"/>
  <c r="K3734" i="11" s="1"/>
  <c r="K3742" i="11" a="1"/>
  <c r="K3742" i="11" s="1"/>
  <c r="K3750" i="11" a="1"/>
  <c r="K3750" i="11" s="1"/>
  <c r="K3758" i="11" a="1"/>
  <c r="K3758" i="11" s="1"/>
  <c r="K3766" i="11" a="1"/>
  <c r="K3766" i="11" s="1"/>
  <c r="K3774" i="11" a="1"/>
  <c r="K3774" i="11" s="1"/>
  <c r="K3782" i="11" a="1"/>
  <c r="K3782" i="11" s="1"/>
  <c r="K3790" i="11" a="1"/>
  <c r="K3790" i="11" s="1"/>
  <c r="K3798" i="11" a="1"/>
  <c r="K3798" i="11" s="1"/>
  <c r="K3806" i="11" a="1"/>
  <c r="K3806" i="11" s="1"/>
  <c r="K3814" i="11" a="1"/>
  <c r="K3814" i="11" s="1"/>
  <c r="K3822" i="11" a="1"/>
  <c r="K3822" i="11" s="1"/>
  <c r="K3830" i="11" a="1"/>
  <c r="K3830" i="11" s="1"/>
  <c r="K3838" i="11" a="1"/>
  <c r="K3838" i="11" s="1"/>
  <c r="K3846" i="11" a="1"/>
  <c r="K3846" i="11" s="1"/>
  <c r="K3854" i="11" a="1"/>
  <c r="K3854" i="11" s="1"/>
  <c r="K3862" i="11" a="1"/>
  <c r="K3862" i="11" s="1"/>
  <c r="K3870" i="11" a="1"/>
  <c r="K3870" i="11" s="1"/>
  <c r="K3878" i="11" a="1"/>
  <c r="K3878" i="11" s="1"/>
  <c r="K3886" i="11" a="1"/>
  <c r="K3886" i="11" s="1"/>
  <c r="K3894" i="11" a="1"/>
  <c r="K3894" i="11" s="1"/>
  <c r="K3902" i="11" a="1"/>
  <c r="K3902" i="11" s="1"/>
  <c r="K3910" i="11" a="1"/>
  <c r="K3910" i="11" s="1"/>
  <c r="K3918" i="11" a="1"/>
  <c r="K3918" i="11" s="1"/>
  <c r="K3926" i="11" a="1"/>
  <c r="K3926" i="11" s="1"/>
  <c r="K3934" i="11" a="1"/>
  <c r="K3934" i="11" s="1"/>
  <c r="K3942" i="11" a="1"/>
  <c r="K3942" i="11" s="1"/>
  <c r="K3950" i="11" a="1"/>
  <c r="K3950" i="11" s="1"/>
  <c r="K3958" i="11" a="1"/>
  <c r="K3958" i="11" s="1"/>
  <c r="K3966" i="11" a="1"/>
  <c r="K3966" i="11" s="1"/>
  <c r="K3974" i="11" a="1"/>
  <c r="K3974" i="11" s="1"/>
  <c r="K3982" i="11" a="1"/>
  <c r="K3982" i="11" s="1"/>
  <c r="K3990" i="11" a="1"/>
  <c r="K3990" i="11" s="1"/>
  <c r="K3998" i="11" a="1"/>
  <c r="K3998" i="11" s="1"/>
  <c r="K4006" i="11" a="1"/>
  <c r="K4006" i="11" s="1"/>
  <c r="K4014" i="11" a="1"/>
  <c r="K4014" i="11" s="1"/>
  <c r="K4022" i="11" a="1"/>
  <c r="K4022" i="11" s="1"/>
  <c r="K4030" i="11" a="1"/>
  <c r="K4030" i="11" s="1"/>
  <c r="K4038" i="11" a="1"/>
  <c r="K4038" i="11" s="1"/>
  <c r="K4046" i="11" a="1"/>
  <c r="K4046" i="11" s="1"/>
  <c r="K4054" i="11" a="1"/>
  <c r="K4054" i="11" s="1"/>
  <c r="K4062" i="11" a="1"/>
  <c r="K4062" i="11" s="1"/>
  <c r="K4070" i="11" a="1"/>
  <c r="K4070" i="11" s="1"/>
  <c r="K4078" i="11" a="1"/>
  <c r="K4078" i="11" s="1"/>
  <c r="K4086" i="11" a="1"/>
  <c r="K4086" i="11" s="1"/>
  <c r="K4094" i="11" a="1"/>
  <c r="K4094" i="11" s="1"/>
  <c r="K4102" i="11" a="1"/>
  <c r="K4102" i="11" s="1"/>
  <c r="K4110" i="11" a="1"/>
  <c r="K4110" i="11" s="1"/>
  <c r="K4118" i="11" a="1"/>
  <c r="K4118" i="11" s="1"/>
  <c r="K4126" i="11" a="1"/>
  <c r="K4126" i="11" s="1"/>
  <c r="K2279" i="11" a="1"/>
  <c r="K2279" i="11" s="1"/>
  <c r="K2372" i="11" a="1"/>
  <c r="K2372" i="11" s="1"/>
  <c r="K2436" i="11" a="1"/>
  <c r="K2436" i="11" s="1"/>
  <c r="K2500" i="11" a="1"/>
  <c r="K2500" i="11" s="1"/>
  <c r="K2564" i="11" a="1"/>
  <c r="K2564" i="11" s="1"/>
  <c r="K2610" i="11" a="1"/>
  <c r="K2610" i="11" s="1"/>
  <c r="K2642" i="11" a="1"/>
  <c r="K2642" i="11" s="1"/>
  <c r="K2674" i="11" a="1"/>
  <c r="K2674" i="11" s="1"/>
  <c r="K2706" i="11" a="1"/>
  <c r="K2706" i="11" s="1"/>
  <c r="K2738" i="11" a="1"/>
  <c r="K2738" i="11" s="1"/>
  <c r="K2770" i="11" a="1"/>
  <c r="K2770" i="11" s="1"/>
  <c r="K2802" i="11" a="1"/>
  <c r="K2802" i="11" s="1"/>
  <c r="K2834" i="11" a="1"/>
  <c r="K2834" i="11" s="1"/>
  <c r="K2866" i="11" a="1"/>
  <c r="K2866" i="11" s="1"/>
  <c r="K2898" i="11" a="1"/>
  <c r="K2898" i="11" s="1"/>
  <c r="K2930" i="11" a="1"/>
  <c r="K2930" i="11" s="1"/>
  <c r="K2962" i="11" a="1"/>
  <c r="K2962" i="11" s="1"/>
  <c r="K2994" i="11" a="1"/>
  <c r="K2994" i="11" s="1"/>
  <c r="K3026" i="11" a="1"/>
  <c r="K3026" i="11" s="1"/>
  <c r="K3058" i="11" a="1"/>
  <c r="K3058" i="11" s="1"/>
  <c r="K3090" i="11" a="1"/>
  <c r="K3090" i="11" s="1"/>
  <c r="K3113" i="11" a="1"/>
  <c r="K3113" i="11" s="1"/>
  <c r="K3129" i="11" a="1"/>
  <c r="K3129" i="11" s="1"/>
  <c r="K3145" i="11" a="1"/>
  <c r="K3145" i="11" s="1"/>
  <c r="K3161" i="11" a="1"/>
  <c r="K3161" i="11" s="1"/>
  <c r="K3177" i="11" a="1"/>
  <c r="K3177" i="11" s="1"/>
  <c r="K3193" i="11" a="1"/>
  <c r="K3193" i="11" s="1"/>
  <c r="K3209" i="11" a="1"/>
  <c r="K3209" i="11" s="1"/>
  <c r="K3225" i="11" a="1"/>
  <c r="K3225" i="11" s="1"/>
  <c r="K3241" i="11" a="1"/>
  <c r="K3241" i="11" s="1"/>
  <c r="K3257" i="11" a="1"/>
  <c r="K3257" i="11" s="1"/>
  <c r="K3273" i="11" a="1"/>
  <c r="K3273" i="11" s="1"/>
  <c r="K3289" i="11" a="1"/>
  <c r="K3289" i="11" s="1"/>
  <c r="K3305" i="11" a="1"/>
  <c r="K3305" i="11" s="1"/>
  <c r="K3321" i="11" a="1"/>
  <c r="K3321" i="11" s="1"/>
  <c r="K3337" i="11" a="1"/>
  <c r="K3337" i="11" s="1"/>
  <c r="K3353" i="11" a="1"/>
  <c r="K3353" i="11" s="1"/>
  <c r="K3369" i="11" a="1"/>
  <c r="K3369" i="11" s="1"/>
  <c r="K3385" i="11" a="1"/>
  <c r="K3385" i="11" s="1"/>
  <c r="K3401" i="11" a="1"/>
  <c r="K3401" i="11" s="1"/>
  <c r="K3417" i="11" a="1"/>
  <c r="K3417" i="11" s="1"/>
  <c r="K3433" i="11" a="1"/>
  <c r="K3433" i="11" s="1"/>
  <c r="K3449" i="11" a="1"/>
  <c r="K3449" i="11" s="1"/>
  <c r="K3465" i="11" a="1"/>
  <c r="K3465" i="11" s="1"/>
  <c r="K3481" i="11" a="1"/>
  <c r="K3481" i="11" s="1"/>
  <c r="K3497" i="11" a="1"/>
  <c r="K3497" i="11" s="1"/>
  <c r="K3513" i="11" a="1"/>
  <c r="K3513" i="11" s="1"/>
  <c r="K3529" i="11" a="1"/>
  <c r="K3529" i="11" s="1"/>
  <c r="K3545" i="11" a="1"/>
  <c r="K3545" i="11" s="1"/>
  <c r="K3561" i="11" a="1"/>
  <c r="K3561" i="11" s="1"/>
  <c r="K3577" i="11" a="1"/>
  <c r="K3577" i="11" s="1"/>
  <c r="K3593" i="11" a="1"/>
  <c r="K3593" i="11" s="1"/>
  <c r="K3609" i="11" a="1"/>
  <c r="K3609" i="11" s="1"/>
  <c r="K3625" i="11" a="1"/>
  <c r="K3625" i="11" s="1"/>
  <c r="K3641" i="11" a="1"/>
  <c r="K3641" i="11" s="1"/>
  <c r="K3657" i="11" a="1"/>
  <c r="K3657" i="11" s="1"/>
  <c r="K3673" i="11" a="1"/>
  <c r="K3673" i="11" s="1"/>
  <c r="K3689" i="11" a="1"/>
  <c r="K3689" i="11" s="1"/>
  <c r="K3705" i="11" a="1"/>
  <c r="K3705" i="11" s="1"/>
  <c r="K3721" i="11" a="1"/>
  <c r="K3721" i="11" s="1"/>
  <c r="K3737" i="11" a="1"/>
  <c r="K3737" i="11" s="1"/>
  <c r="K3753" i="11" a="1"/>
  <c r="K3753" i="11" s="1"/>
  <c r="K3769" i="11" a="1"/>
  <c r="K3769" i="11" s="1"/>
  <c r="K3785" i="11" a="1"/>
  <c r="K3785" i="11" s="1"/>
  <c r="K3801" i="11" a="1"/>
  <c r="K3801" i="11" s="1"/>
  <c r="K3817" i="11" a="1"/>
  <c r="K3817" i="11" s="1"/>
  <c r="K3833" i="11" a="1"/>
  <c r="K3833" i="11" s="1"/>
  <c r="K3849" i="11" a="1"/>
  <c r="K3849" i="11" s="1"/>
  <c r="K3865" i="11" a="1"/>
  <c r="K3865" i="11" s="1"/>
  <c r="K3881" i="11" a="1"/>
  <c r="K3881" i="11" s="1"/>
  <c r="K3897" i="11" a="1"/>
  <c r="K3897" i="11" s="1"/>
  <c r="K3913" i="11" a="1"/>
  <c r="K3913" i="11" s="1"/>
  <c r="K3929" i="11" a="1"/>
  <c r="K3929" i="11" s="1"/>
  <c r="K3945" i="11" a="1"/>
  <c r="K3945" i="11" s="1"/>
  <c r="K3961" i="11" a="1"/>
  <c r="K3961" i="11" s="1"/>
  <c r="K3977" i="11" a="1"/>
  <c r="K3977" i="11" s="1"/>
  <c r="K3993" i="11" a="1"/>
  <c r="K3993" i="11" s="1"/>
  <c r="K4009" i="11" a="1"/>
  <c r="K4009" i="11" s="1"/>
  <c r="K4025" i="11" a="1"/>
  <c r="K4025" i="11" s="1"/>
  <c r="K4041" i="11" a="1"/>
  <c r="K4041" i="11" s="1"/>
  <c r="K4057" i="11" a="1"/>
  <c r="K4057" i="11" s="1"/>
  <c r="K4073" i="11" a="1"/>
  <c r="K4073" i="11" s="1"/>
  <c r="K4089" i="11" a="1"/>
  <c r="K4089" i="11" s="1"/>
  <c r="K4105" i="11" a="1"/>
  <c r="K4105" i="11" s="1"/>
  <c r="K4121" i="11" a="1"/>
  <c r="K4121" i="11" s="1"/>
  <c r="K4132" i="11" a="1"/>
  <c r="K4132" i="11" s="1"/>
  <c r="K4140" i="11" a="1"/>
  <c r="K4140" i="11" s="1"/>
  <c r="K4148" i="11" a="1"/>
  <c r="K4148" i="11" s="1"/>
  <c r="K4156" i="11" a="1"/>
  <c r="K4156" i="11" s="1"/>
  <c r="K4164" i="11" a="1"/>
  <c r="K4164" i="11" s="1"/>
  <c r="K4172" i="11" a="1"/>
  <c r="K4172" i="11" s="1"/>
  <c r="K4180" i="11" a="1"/>
  <c r="K4180" i="11" s="1"/>
  <c r="K4188" i="11" a="1"/>
  <c r="K4188" i="11" s="1"/>
  <c r="K4196" i="11" a="1"/>
  <c r="K4196" i="11" s="1"/>
  <c r="K4204" i="11" a="1"/>
  <c r="K4204" i="11" s="1"/>
  <c r="K4212" i="11" a="1"/>
  <c r="K4212" i="11" s="1"/>
  <c r="K4220" i="11" a="1"/>
  <c r="K4220" i="11" s="1"/>
  <c r="K4228" i="11" a="1"/>
  <c r="K4228" i="11" s="1"/>
  <c r="K4236" i="11" a="1"/>
  <c r="K4236" i="11" s="1"/>
  <c r="K4244" i="11" a="1"/>
  <c r="K4244" i="11" s="1"/>
  <c r="K4252" i="11" a="1"/>
  <c r="K4252" i="11" s="1"/>
  <c r="K4260" i="11" a="1"/>
  <c r="K4260" i="11" s="1"/>
  <c r="K4268" i="11" a="1"/>
  <c r="K4268" i="11" s="1"/>
  <c r="K4276" i="11" a="1"/>
  <c r="K4276" i="11" s="1"/>
  <c r="K4284" i="11" a="1"/>
  <c r="K4284" i="11" s="1"/>
  <c r="K4292" i="11" a="1"/>
  <c r="K4292" i="11" s="1"/>
  <c r="K4300" i="11" a="1"/>
  <c r="K4300" i="11" s="1"/>
  <c r="K4308" i="11" a="1"/>
  <c r="K4308" i="11" s="1"/>
  <c r="K4316" i="11" a="1"/>
  <c r="K4316" i="11" s="1"/>
  <c r="K4324" i="11" a="1"/>
  <c r="K4324" i="11" s="1"/>
  <c r="K4332" i="11" a="1"/>
  <c r="K4332" i="11" s="1"/>
  <c r="K4340" i="11" a="1"/>
  <c r="K4340" i="11" s="1"/>
  <c r="K4348" i="11" a="1"/>
  <c r="K4348" i="11" s="1"/>
  <c r="K4356" i="11" a="1"/>
  <c r="K4356" i="11" s="1"/>
  <c r="K4364" i="11" a="1"/>
  <c r="K4364" i="11" s="1"/>
  <c r="K4372" i="11" a="1"/>
  <c r="K4372" i="11" s="1"/>
  <c r="K4380" i="11" a="1"/>
  <c r="K4380" i="11" s="1"/>
  <c r="K4388" i="11" a="1"/>
  <c r="K4388" i="11" s="1"/>
  <c r="K4396" i="11" a="1"/>
  <c r="K4396" i="11" s="1"/>
  <c r="K4404" i="11" a="1"/>
  <c r="K4404" i="11" s="1"/>
  <c r="K5799" i="11" a="1"/>
  <c r="K5799" i="11" s="1"/>
  <c r="K5807" i="11" a="1"/>
  <c r="K5807" i="11" s="1"/>
  <c r="K5815" i="11" a="1"/>
  <c r="K5815" i="11" s="1"/>
  <c r="K5823" i="11" a="1"/>
  <c r="K5823" i="11" s="1"/>
  <c r="K5831" i="11" a="1"/>
  <c r="K5831" i="11" s="1"/>
  <c r="K5839" i="11" a="1"/>
  <c r="K5839" i="11" s="1"/>
  <c r="K5847" i="11" a="1"/>
  <c r="K5847" i="11" s="1"/>
  <c r="K5855" i="11" a="1"/>
  <c r="K5855" i="11" s="1"/>
  <c r="K5863" i="11" a="1"/>
  <c r="K5863" i="11" s="1"/>
  <c r="K5871" i="11" a="1"/>
  <c r="K5871" i="11" s="1"/>
  <c r="K5879" i="11" a="1"/>
  <c r="K5879" i="11" s="1"/>
  <c r="K5887" i="11" a="1"/>
  <c r="K5887" i="11" s="1"/>
  <c r="K5895" i="11" a="1"/>
  <c r="K5895" i="11" s="1"/>
  <c r="K5903" i="11" a="1"/>
  <c r="K5903" i="11" s="1"/>
  <c r="K5911" i="11" a="1"/>
  <c r="K5911" i="11" s="1"/>
  <c r="K5919" i="11" a="1"/>
  <c r="K5919" i="11" s="1"/>
  <c r="K5927" i="11" a="1"/>
  <c r="K5927" i="11" s="1"/>
  <c r="K5935" i="11" a="1"/>
  <c r="K5935" i="11" s="1"/>
  <c r="K5943" i="11" a="1"/>
  <c r="K5943" i="11" s="1"/>
  <c r="K5951" i="11" a="1"/>
  <c r="K5951" i="11" s="1"/>
  <c r="K5959" i="11" a="1"/>
  <c r="K5959" i="11" s="1"/>
  <c r="K5967" i="11" a="1"/>
  <c r="K5967" i="11" s="1"/>
  <c r="K5975" i="11" a="1"/>
  <c r="K5975" i="11" s="1"/>
  <c r="K5983" i="11" a="1"/>
  <c r="K5983" i="11" s="1"/>
  <c r="K5991" i="11" a="1"/>
  <c r="K5991" i="11" s="1"/>
  <c r="K5999" i="11" a="1"/>
  <c r="K5999" i="11" s="1"/>
  <c r="K6007" i="11" a="1"/>
  <c r="K6007" i="11" s="1"/>
  <c r="K6015" i="11" a="1"/>
  <c r="K6015" i="11" s="1"/>
  <c r="K6023" i="11" a="1"/>
  <c r="K6023" i="11" s="1"/>
  <c r="K6031" i="11" a="1"/>
  <c r="K6031" i="11" s="1"/>
  <c r="K6039" i="11" a="1"/>
  <c r="K6039" i="11" s="1"/>
  <c r="K6047" i="11" a="1"/>
  <c r="K6047" i="11" s="1"/>
  <c r="K6055" i="11" a="1"/>
  <c r="K6055" i="11" s="1"/>
  <c r="K6063" i="11" a="1"/>
  <c r="K6063" i="11" s="1"/>
  <c r="K6071" i="11" a="1"/>
  <c r="K6071" i="11" s="1"/>
  <c r="K6079" i="11" a="1"/>
  <c r="K6079" i="11" s="1"/>
  <c r="K6087" i="11" a="1"/>
  <c r="K6087" i="11" s="1"/>
  <c r="K6095" i="11" a="1"/>
  <c r="K6095" i="11" s="1"/>
  <c r="K6103" i="11" a="1"/>
  <c r="K6103" i="11" s="1"/>
  <c r="K6111" i="11" a="1"/>
  <c r="K6111" i="11" s="1"/>
  <c r="K6119" i="11" a="1"/>
  <c r="K6119" i="11" s="1"/>
  <c r="K6127" i="11" a="1"/>
  <c r="K6127" i="11" s="1"/>
  <c r="K6135" i="11" a="1"/>
  <c r="K6135" i="11" s="1"/>
  <c r="K6143" i="11" a="1"/>
  <c r="K6143" i="11" s="1"/>
  <c r="K6151" i="11" a="1"/>
  <c r="K6151" i="11" s="1"/>
  <c r="K6159" i="11" a="1"/>
  <c r="K6159" i="11" s="1"/>
  <c r="K6167" i="11" a="1"/>
  <c r="K6167" i="11" s="1"/>
  <c r="K6175" i="11" a="1"/>
  <c r="K6175" i="11" s="1"/>
  <c r="K6183" i="11" a="1"/>
  <c r="K6183" i="11" s="1"/>
  <c r="K6191" i="11" a="1"/>
  <c r="K6191" i="11" s="1"/>
  <c r="K6197" i="11" a="1"/>
  <c r="K6197" i="11" s="1"/>
  <c r="K6201" i="11" a="1"/>
  <c r="K6201" i="11" s="1"/>
  <c r="K6205" i="11" a="1"/>
  <c r="K6205" i="11" s="1"/>
  <c r="K6209" i="11" a="1"/>
  <c r="K6209" i="11" s="1"/>
  <c r="K6213" i="11" a="1"/>
  <c r="K6213" i="11" s="1"/>
  <c r="K6217" i="11" a="1"/>
  <c r="K6217" i="11" s="1"/>
  <c r="K6221" i="11" a="1"/>
  <c r="K6221" i="11" s="1"/>
  <c r="K6225" i="11" a="1"/>
  <c r="K6225" i="11" s="1"/>
  <c r="K6229" i="11" a="1"/>
  <c r="K6229" i="11" s="1"/>
  <c r="K6233" i="11" a="1"/>
  <c r="K6233" i="11" s="1"/>
  <c r="K6237" i="11" a="1"/>
  <c r="K6237" i="11" s="1"/>
  <c r="K6241" i="11" a="1"/>
  <c r="K6241" i="11" s="1"/>
  <c r="K6245" i="11" a="1"/>
  <c r="K6245" i="11" s="1"/>
  <c r="K6249" i="11" a="1"/>
  <c r="K6249" i="11" s="1"/>
  <c r="K6253" i="11" a="1"/>
  <c r="K6253" i="11" s="1"/>
  <c r="K6257" i="11" a="1"/>
  <c r="K6257" i="11" s="1"/>
  <c r="K6261" i="11" a="1"/>
  <c r="K6261" i="11" s="1"/>
  <c r="K6265" i="11" a="1"/>
  <c r="K6265" i="11" s="1"/>
  <c r="K6269" i="11" a="1"/>
  <c r="K6269" i="11" s="1"/>
  <c r="K6273" i="11" a="1"/>
  <c r="K6273" i="11" s="1"/>
  <c r="K6277" i="11" a="1"/>
  <c r="K6277" i="11" s="1"/>
  <c r="K6281" i="11" a="1"/>
  <c r="K6281" i="11" s="1"/>
  <c r="K6285" i="11" a="1"/>
  <c r="K6285" i="11" s="1"/>
  <c r="K6289" i="11" a="1"/>
  <c r="K6289" i="11" s="1"/>
  <c r="K6293" i="11" a="1"/>
  <c r="K6293" i="11" s="1"/>
  <c r="K6297" i="11" a="1"/>
  <c r="K6297" i="11" s="1"/>
  <c r="K6301" i="11" a="1"/>
  <c r="K6301" i="11" s="1"/>
  <c r="K6305" i="11" a="1"/>
  <c r="K6305" i="11" s="1"/>
  <c r="K6309" i="11" a="1"/>
  <c r="K6309" i="11" s="1"/>
  <c r="K6313" i="11" a="1"/>
  <c r="K6313" i="11" s="1"/>
  <c r="K6317" i="11" a="1"/>
  <c r="K6317" i="11" s="1"/>
  <c r="K6321" i="11" a="1"/>
  <c r="K6321" i="11" s="1"/>
  <c r="K6325" i="11" a="1"/>
  <c r="K6325" i="11" s="1"/>
  <c r="K6329" i="11" a="1"/>
  <c r="K6329" i="11" s="1"/>
  <c r="K6333" i="11" a="1"/>
  <c r="K6333" i="11" s="1"/>
  <c r="K6337" i="11" a="1"/>
  <c r="K6337" i="11" s="1"/>
  <c r="K6341" i="11" a="1"/>
  <c r="K6341" i="11" s="1"/>
  <c r="K6345" i="11" a="1"/>
  <c r="K6345" i="11" s="1"/>
  <c r="K6349" i="11" a="1"/>
  <c r="K6349" i="11" s="1"/>
  <c r="K6353" i="11" a="1"/>
  <c r="K6353" i="11" s="1"/>
  <c r="K6357" i="11" a="1"/>
  <c r="K6357" i="11" s="1"/>
  <c r="K6361" i="11" a="1"/>
  <c r="K6361" i="11" s="1"/>
  <c r="K6365" i="11" a="1"/>
  <c r="K6365" i="11" s="1"/>
  <c r="K6369" i="11" a="1"/>
  <c r="K6369" i="11" s="1"/>
  <c r="K6373" i="11" a="1"/>
  <c r="K6373" i="11" s="1"/>
  <c r="K6377" i="11" a="1"/>
  <c r="K6377" i="11" s="1"/>
  <c r="K6381" i="11" a="1"/>
  <c r="K6381" i="11" s="1"/>
  <c r="K6385" i="11" a="1"/>
  <c r="K6385" i="11" s="1"/>
  <c r="K6389" i="11" a="1"/>
  <c r="K6389" i="11" s="1"/>
  <c r="K6393" i="11" a="1"/>
  <c r="K6393" i="11" s="1"/>
  <c r="K6397" i="11" a="1"/>
  <c r="K6397" i="11" s="1"/>
  <c r="K6401" i="11" a="1"/>
  <c r="K6401" i="11" s="1"/>
  <c r="K6405" i="11" a="1"/>
  <c r="K6405" i="11" s="1"/>
  <c r="K6409" i="11" a="1"/>
  <c r="K6409" i="11" s="1"/>
  <c r="K6413" i="11" a="1"/>
  <c r="K6413" i="11" s="1"/>
  <c r="K6417" i="11" a="1"/>
  <c r="K6417" i="11" s="1"/>
  <c r="K6421" i="11" a="1"/>
  <c r="K6421" i="11" s="1"/>
  <c r="K6425" i="11" a="1"/>
  <c r="K6425" i="11" s="1"/>
  <c r="K6429" i="11" a="1"/>
  <c r="K6429" i="11" s="1"/>
  <c r="K6433" i="11" a="1"/>
  <c r="K6433" i="11" s="1"/>
  <c r="K6437" i="11" a="1"/>
  <c r="K6437" i="11" s="1"/>
  <c r="K6441" i="11" a="1"/>
  <c r="K6441" i="11" s="1"/>
  <c r="K6445" i="11" a="1"/>
  <c r="K6445" i="11" s="1"/>
  <c r="K6449" i="11" a="1"/>
  <c r="K6449" i="11" s="1"/>
  <c r="K6453" i="11" a="1"/>
  <c r="K6453" i="11" s="1"/>
  <c r="K6457" i="11" a="1"/>
  <c r="K6457" i="11" s="1"/>
  <c r="K6461" i="11" a="1"/>
  <c r="K6461" i="11" s="1"/>
  <c r="K6465" i="11" a="1"/>
  <c r="K6465" i="11" s="1"/>
  <c r="K6469" i="11" a="1"/>
  <c r="K6469" i="11" s="1"/>
  <c r="K6473" i="11" a="1"/>
  <c r="K6473" i="11" s="1"/>
  <c r="K7734" i="11" a="1"/>
  <c r="K7734" i="11" s="1"/>
  <c r="K7738" i="11" a="1"/>
  <c r="K7738" i="11" s="1"/>
  <c r="K7742" i="11" a="1"/>
  <c r="K7742" i="11" s="1"/>
  <c r="K7746" i="11" a="1"/>
  <c r="K7746" i="11" s="1"/>
  <c r="K7750" i="11" a="1"/>
  <c r="K7750" i="11" s="1"/>
  <c r="K7754" i="11" a="1"/>
  <c r="K7754" i="11" s="1"/>
  <c r="K7758" i="11" a="1"/>
  <c r="K7758" i="11" s="1"/>
  <c r="K7762" i="11" a="1"/>
  <c r="K7762" i="11" s="1"/>
  <c r="K7766" i="11" a="1"/>
  <c r="K7766" i="11" s="1"/>
  <c r="K7770" i="11" a="1"/>
  <c r="K7770" i="11" s="1"/>
  <c r="K7774" i="11" a="1"/>
  <c r="K7774" i="11" s="1"/>
  <c r="K7778" i="11" a="1"/>
  <c r="K7778" i="11" s="1"/>
  <c r="K7782" i="11" a="1"/>
  <c r="K7782" i="11" s="1"/>
  <c r="K7786" i="11" a="1"/>
  <c r="K7786" i="11" s="1"/>
  <c r="K7790" i="11" a="1"/>
  <c r="K7790" i="11" s="1"/>
  <c r="K7794" i="11" a="1"/>
  <c r="K7794" i="11" s="1"/>
  <c r="K7798" i="11" a="1"/>
  <c r="K7798" i="11" s="1"/>
  <c r="K7802" i="11" a="1"/>
  <c r="K7802" i="11" s="1"/>
  <c r="K7806" i="11" a="1"/>
  <c r="K7806" i="11" s="1"/>
  <c r="K7810" i="11" a="1"/>
  <c r="K7810" i="11" s="1"/>
  <c r="K7814" i="11" a="1"/>
  <c r="K7814" i="11" s="1"/>
  <c r="K7818" i="11" a="1"/>
  <c r="K7818" i="11" s="1"/>
  <c r="K7822" i="11" a="1"/>
  <c r="K7822" i="11" s="1"/>
  <c r="K7826" i="11" a="1"/>
  <c r="K7826" i="11" s="1"/>
  <c r="K7830" i="11" a="1"/>
  <c r="K7830" i="11" s="1"/>
  <c r="K7834" i="11" a="1"/>
  <c r="K7834" i="11" s="1"/>
  <c r="K7838" i="11" a="1"/>
  <c r="K7838" i="11" s="1"/>
  <c r="K7842" i="11" a="1"/>
  <c r="K7842" i="11" s="1"/>
  <c r="K7846" i="11" a="1"/>
  <c r="K7846" i="11" s="1"/>
  <c r="K7850" i="11" a="1"/>
  <c r="K7850" i="11" s="1"/>
  <c r="K7854" i="11" a="1"/>
  <c r="K7854" i="11" s="1"/>
  <c r="K7858" i="11" a="1"/>
  <c r="K7858" i="11" s="1"/>
  <c r="K7862" i="11" a="1"/>
  <c r="K7862" i="11" s="1"/>
  <c r="K7866" i="11" a="1"/>
  <c r="K7866" i="11" s="1"/>
  <c r="K7870" i="11" a="1"/>
  <c r="K7870" i="11" s="1"/>
  <c r="K7874" i="11" a="1"/>
  <c r="K7874" i="11" s="1"/>
  <c r="K7878" i="11" a="1"/>
  <c r="K7878" i="11" s="1"/>
  <c r="K7882" i="11" a="1"/>
  <c r="K7882" i="11" s="1"/>
  <c r="K7886" i="11" a="1"/>
  <c r="K7886" i="11" s="1"/>
  <c r="K7890" i="11" a="1"/>
  <c r="K7890" i="11" s="1"/>
  <c r="K7894" i="11" a="1"/>
  <c r="K7894" i="11" s="1"/>
  <c r="K7898" i="11" a="1"/>
  <c r="K7898" i="11" s="1"/>
  <c r="K7902" i="11" a="1"/>
  <c r="K7902" i="11" s="1"/>
  <c r="K7906" i="11" a="1"/>
  <c r="K7906" i="11" s="1"/>
  <c r="K7910" i="11" a="1"/>
  <c r="K7910" i="11" s="1"/>
  <c r="K7914" i="11" a="1"/>
  <c r="K7914" i="11" s="1"/>
  <c r="K7918" i="11" a="1"/>
  <c r="K7918" i="11" s="1"/>
  <c r="K7922" i="11" a="1"/>
  <c r="K7922" i="11" s="1"/>
  <c r="K7926" i="11" a="1"/>
  <c r="K7926" i="11" s="1"/>
  <c r="K7930" i="11" a="1"/>
  <c r="K7930" i="11" s="1"/>
  <c r="K7934" i="11" a="1"/>
  <c r="K7934" i="11" s="1"/>
  <c r="K7938" i="11" a="1"/>
  <c r="K7938" i="11" s="1"/>
  <c r="K7942" i="11" a="1"/>
  <c r="K7942" i="11" s="1"/>
  <c r="K7946" i="11" a="1"/>
  <c r="K7946" i="11" s="1"/>
  <c r="K7950" i="11" a="1"/>
  <c r="K7950" i="11" s="1"/>
  <c r="K7954" i="11" a="1"/>
  <c r="K7954" i="11" s="1"/>
  <c r="K7958" i="11" a="1"/>
  <c r="K7958" i="11" s="1"/>
  <c r="K7962" i="11" a="1"/>
  <c r="K7962" i="11" s="1"/>
  <c r="K7966" i="11" a="1"/>
  <c r="K7966" i="11" s="1"/>
  <c r="K7970" i="11" a="1"/>
  <c r="K7970" i="11" s="1"/>
  <c r="K7974" i="11" a="1"/>
  <c r="K7974" i="11" s="1"/>
  <c r="K7978" i="11" a="1"/>
  <c r="K7978" i="11" s="1"/>
  <c r="K7982" i="11" a="1"/>
  <c r="K7982" i="11" s="1"/>
  <c r="K7986" i="11" a="1"/>
  <c r="K7986" i="11" s="1"/>
  <c r="K7990" i="11" a="1"/>
  <c r="K7990" i="11" s="1"/>
  <c r="K7994" i="11" a="1"/>
  <c r="K7994" i="11" s="1"/>
  <c r="K7998" i="11" a="1"/>
  <c r="K7998" i="11" s="1"/>
  <c r="K8002" i="11" a="1"/>
  <c r="K8002" i="11" s="1"/>
  <c r="K8006" i="11" a="1"/>
  <c r="K8006" i="11" s="1"/>
  <c r="K8010" i="11" a="1"/>
  <c r="K8010" i="11" s="1"/>
  <c r="K8014" i="11" a="1"/>
  <c r="K8014" i="11" s="1"/>
  <c r="K8018" i="11" a="1"/>
  <c r="K8018" i="11" s="1"/>
  <c r="K8022" i="11" a="1"/>
  <c r="K8022" i="11" s="1"/>
  <c r="K8026" i="11" a="1"/>
  <c r="K8026" i="11" s="1"/>
  <c r="K8030" i="11" a="1"/>
  <c r="K8030" i="11" s="1"/>
  <c r="K8034" i="11" a="1"/>
  <c r="K8034" i="11" s="1"/>
  <c r="K8038" i="11" a="1"/>
  <c r="K8038" i="11" s="1"/>
  <c r="K8042" i="11" a="1"/>
  <c r="K8042" i="11" s="1"/>
  <c r="K8046" i="11" a="1"/>
  <c r="K8046" i="11" s="1"/>
  <c r="K8050" i="11" a="1"/>
  <c r="K8050" i="11" s="1"/>
  <c r="K8054" i="11" a="1"/>
  <c r="K8054" i="11" s="1"/>
  <c r="K8058" i="11" a="1"/>
  <c r="K8058" i="11" s="1"/>
  <c r="K8062" i="11" a="1"/>
  <c r="K8062" i="11" s="1"/>
  <c r="K8066" i="11" a="1"/>
  <c r="K8066" i="11" s="1"/>
  <c r="K8070" i="11" a="1"/>
  <c r="K8070" i="11" s="1"/>
  <c r="K8074" i="11" a="1"/>
  <c r="K8074" i="11" s="1"/>
  <c r="K8078" i="11" a="1"/>
  <c r="K8078" i="11" s="1"/>
  <c r="K8082" i="11" a="1"/>
  <c r="K8082" i="11" s="1"/>
  <c r="K8086" i="11" a="1"/>
  <c r="K8086" i="11" s="1"/>
  <c r="K8090" i="11" a="1"/>
  <c r="K8090" i="11" s="1"/>
  <c r="K8094" i="11" a="1"/>
  <c r="K8094" i="11" s="1"/>
  <c r="K8098" i="11" a="1"/>
  <c r="K8098" i="11" s="1"/>
  <c r="K8102" i="11" a="1"/>
  <c r="K8102" i="11" s="1"/>
  <c r="K8106" i="11" a="1"/>
  <c r="K8106" i="11" s="1"/>
  <c r="K8110" i="11" a="1"/>
  <c r="K8110" i="11" s="1"/>
  <c r="K8114" i="11" a="1"/>
  <c r="K8114" i="11" s="1"/>
  <c r="K8118" i="11" a="1"/>
  <c r="K8118" i="11" s="1"/>
  <c r="K8122" i="11" a="1"/>
  <c r="K8122" i="11" s="1"/>
  <c r="K8126" i="11" a="1"/>
  <c r="K8126" i="11" s="1"/>
  <c r="K8130" i="11" a="1"/>
  <c r="K8130" i="11" s="1"/>
  <c r="K8134" i="11" a="1"/>
  <c r="K8134" i="11" s="1"/>
  <c r="K8138" i="11" a="1"/>
  <c r="K8138" i="11" s="1"/>
  <c r="K8142" i="11" a="1"/>
  <c r="K8142" i="11" s="1"/>
  <c r="K8146" i="11" a="1"/>
  <c r="K8146" i="11" s="1"/>
  <c r="K8150" i="11" a="1"/>
  <c r="K8150" i="11" s="1"/>
  <c r="K8154" i="11" a="1"/>
  <c r="K8154" i="11" s="1"/>
  <c r="K8158" i="11" a="1"/>
  <c r="K8158" i="11" s="1"/>
  <c r="K8162" i="11" a="1"/>
  <c r="K8162" i="11" s="1"/>
  <c r="K8166" i="11" a="1"/>
  <c r="K8166" i="11" s="1"/>
  <c r="K8170" i="11" a="1"/>
  <c r="K8170" i="11" s="1"/>
  <c r="K8174" i="11" a="1"/>
  <c r="K8174" i="11" s="1"/>
  <c r="K8178" i="11" a="1"/>
  <c r="K8178" i="11" s="1"/>
  <c r="K8182" i="11" a="1"/>
  <c r="K8182" i="11" s="1"/>
  <c r="K8186" i="11" a="1"/>
  <c r="K8186" i="11" s="1"/>
  <c r="K8190" i="11" a="1"/>
  <c r="K8190" i="11" s="1"/>
  <c r="K8194" i="11" a="1"/>
  <c r="K8194" i="11" s="1"/>
  <c r="K8198" i="11" a="1"/>
  <c r="K8198" i="11" s="1"/>
  <c r="K8202" i="11" a="1"/>
  <c r="K8202" i="11" s="1"/>
  <c r="K8206" i="11" a="1"/>
  <c r="K8206" i="11" s="1"/>
  <c r="K8210" i="11" a="1"/>
  <c r="K8210" i="11" s="1"/>
  <c r="K8214" i="11" a="1"/>
  <c r="K8214" i="11" s="1"/>
  <c r="K8218" i="11" a="1"/>
  <c r="K8218" i="11" s="1"/>
  <c r="K8222" i="11" a="1"/>
  <c r="K8222" i="11" s="1"/>
  <c r="K8226" i="11" a="1"/>
  <c r="K8226" i="11" s="1"/>
  <c r="K8230" i="11" a="1"/>
  <c r="K8230" i="11" s="1"/>
  <c r="K8234" i="11" a="1"/>
  <c r="K8234" i="11" s="1"/>
  <c r="K8238" i="11" a="1"/>
  <c r="K8238" i="11" s="1"/>
  <c r="K8242" i="11" a="1"/>
  <c r="K8242" i="11" s="1"/>
  <c r="K8246" i="11" a="1"/>
  <c r="K8246" i="11" s="1"/>
  <c r="K8250" i="11" a="1"/>
  <c r="K8250" i="11" s="1"/>
  <c r="K8254" i="11" a="1"/>
  <c r="K8254" i="11" s="1"/>
  <c r="K8258" i="11" a="1"/>
  <c r="K8258" i="11" s="1"/>
  <c r="K8262" i="11" a="1"/>
  <c r="K8262" i="11" s="1"/>
  <c r="K8266" i="11" a="1"/>
  <c r="K8266" i="11" s="1"/>
  <c r="K8270" i="11" a="1"/>
  <c r="K8270" i="11" s="1"/>
  <c r="K8274" i="11" a="1"/>
  <c r="K8274" i="11" s="1"/>
  <c r="K8278" i="11" a="1"/>
  <c r="K8278" i="11" s="1"/>
  <c r="K8282" i="11" a="1"/>
  <c r="K8282" i="11" s="1"/>
  <c r="K8286" i="11" a="1"/>
  <c r="K8286" i="11" s="1"/>
  <c r="K8290" i="11" a="1"/>
  <c r="K8290" i="11" s="1"/>
  <c r="K8294" i="11" a="1"/>
  <c r="K8294" i="11" s="1"/>
  <c r="K8298" i="11" a="1"/>
  <c r="K8298" i="11" s="1"/>
  <c r="K8302" i="11" a="1"/>
  <c r="K8302" i="11" s="1"/>
  <c r="K8306" i="11" a="1"/>
  <c r="K8306" i="11" s="1"/>
  <c r="K8310" i="11" a="1"/>
  <c r="K8310" i="11" s="1"/>
  <c r="K8314" i="11" a="1"/>
  <c r="K8314" i="11" s="1"/>
  <c r="K8318" i="11" a="1"/>
  <c r="K8318" i="11" s="1"/>
  <c r="K8322" i="11" a="1"/>
  <c r="K8322" i="11" s="1"/>
  <c r="K8326" i="11" a="1"/>
  <c r="K8326" i="11" s="1"/>
  <c r="K8330" i="11" a="1"/>
  <c r="K8330" i="11" s="1"/>
  <c r="K8334" i="11" a="1"/>
  <c r="K8334" i="11" s="1"/>
  <c r="K8338" i="11" a="1"/>
  <c r="K8338" i="11" s="1"/>
  <c r="K8342" i="11" a="1"/>
  <c r="K8342" i="11" s="1"/>
  <c r="K8346" i="11" a="1"/>
  <c r="K8346" i="11" s="1"/>
  <c r="K8350" i="11" a="1"/>
  <c r="K8350" i="11" s="1"/>
  <c r="K8354" i="11" a="1"/>
  <c r="K8354" i="11" s="1"/>
  <c r="K8358" i="11" a="1"/>
  <c r="K8358" i="11" s="1"/>
  <c r="K8362" i="11" a="1"/>
  <c r="K8362" i="11" s="1"/>
  <c r="K8366" i="11" a="1"/>
  <c r="K8366" i="11" s="1"/>
  <c r="K8370" i="11" a="1"/>
  <c r="K8370" i="11" s="1"/>
  <c r="K8374" i="11" a="1"/>
  <c r="K8374" i="11" s="1"/>
  <c r="K8378" i="11" a="1"/>
  <c r="K8378" i="11" s="1"/>
  <c r="K8382" i="11" a="1"/>
  <c r="K8382" i="11" s="1"/>
  <c r="K8386" i="11" a="1"/>
  <c r="K8386" i="11" s="1"/>
  <c r="K8390" i="11" a="1"/>
  <c r="K8390" i="11" s="1"/>
  <c r="K8394" i="11" a="1"/>
  <c r="K8394" i="11" s="1"/>
  <c r="K8398" i="11" a="1"/>
  <c r="K8398" i="11" s="1"/>
  <c r="K8402" i="11" a="1"/>
  <c r="K8402" i="11" s="1"/>
  <c r="K8406" i="11" a="1"/>
  <c r="K8406" i="11" s="1"/>
  <c r="K8410" i="11" a="1"/>
  <c r="K8410" i="11" s="1"/>
  <c r="K8414" i="11" a="1"/>
  <c r="K8414" i="11" s="1"/>
  <c r="K8418" i="11" a="1"/>
  <c r="K8418" i="11" s="1"/>
  <c r="K8422" i="11" a="1"/>
  <c r="K8422" i="11" s="1"/>
  <c r="K8426" i="11" a="1"/>
  <c r="K8426" i="11" s="1"/>
  <c r="K8430" i="11" a="1"/>
  <c r="K8430" i="11" s="1"/>
  <c r="K8434" i="11" a="1"/>
  <c r="K8434" i="11" s="1"/>
  <c r="K8438" i="11" a="1"/>
  <c r="K8438" i="11" s="1"/>
  <c r="K8442" i="11" a="1"/>
  <c r="K8442" i="11" s="1"/>
  <c r="K8446" i="11" a="1"/>
  <c r="K8446" i="11" s="1"/>
  <c r="K8450" i="11" a="1"/>
  <c r="K8450" i="11" s="1"/>
  <c r="K8454" i="11" a="1"/>
  <c r="K8454" i="11" s="1"/>
  <c r="K8458" i="11" a="1"/>
  <c r="K8458" i="11" s="1"/>
  <c r="K8462" i="11" a="1"/>
  <c r="K8462" i="11" s="1"/>
  <c r="K8466" i="11" a="1"/>
  <c r="K8466" i="11" s="1"/>
  <c r="K8470" i="11" a="1"/>
  <c r="K8470" i="11" s="1"/>
  <c r="K8474" i="11" a="1"/>
  <c r="K8474" i="11" s="1"/>
  <c r="K8478" i="11" a="1"/>
  <c r="K8478" i="11" s="1"/>
  <c r="K8482" i="11" a="1"/>
  <c r="K8482" i="11" s="1"/>
  <c r="K8488" i="11" a="1"/>
  <c r="K8488" i="11" s="1"/>
  <c r="K8492" i="11" a="1"/>
  <c r="K8492" i="11" s="1"/>
  <c r="K8496" i="11" a="1"/>
  <c r="K8496" i="11" s="1"/>
  <c r="K8500" i="11" a="1"/>
  <c r="K8500" i="11" s="1"/>
  <c r="K8504" i="11" a="1"/>
  <c r="K8504" i="11" s="1"/>
  <c r="K8508" i="11" a="1"/>
  <c r="K8508" i="11" s="1"/>
  <c r="K8512" i="11" a="1"/>
  <c r="K8512" i="11" s="1"/>
  <c r="K8516" i="11" a="1"/>
  <c r="K8516" i="11" s="1"/>
  <c r="K8520" i="11" a="1"/>
  <c r="K8520" i="11" s="1"/>
  <c r="K8524" i="11" a="1"/>
  <c r="K8524" i="11" s="1"/>
  <c r="K8528" i="11" a="1"/>
  <c r="K8528" i="11" s="1"/>
  <c r="K8532" i="11" a="1"/>
  <c r="K8532" i="11" s="1"/>
  <c r="K8536" i="11" a="1"/>
  <c r="K8536" i="11" s="1"/>
  <c r="K8540" i="11" a="1"/>
  <c r="K8540" i="11" s="1"/>
  <c r="K8544" i="11" a="1"/>
  <c r="K8544" i="11" s="1"/>
  <c r="K8548" i="11" a="1"/>
  <c r="K8548" i="11" s="1"/>
  <c r="K8552" i="11" a="1"/>
  <c r="K8552" i="11" s="1"/>
  <c r="K8556" i="11" a="1"/>
  <c r="K8556" i="11" s="1"/>
  <c r="K8560" i="11" a="1"/>
  <c r="K8560" i="11" s="1"/>
  <c r="K8564" i="11" a="1"/>
  <c r="K8564" i="11" s="1"/>
  <c r="K8568" i="11" a="1"/>
  <c r="K8568" i="11" s="1"/>
  <c r="K8572" i="11" a="1"/>
  <c r="K8572" i="11" s="1"/>
  <c r="K8576" i="11" a="1"/>
  <c r="K8576" i="11" s="1"/>
  <c r="K8580" i="11" a="1"/>
  <c r="K8580" i="11" s="1"/>
  <c r="K8584" i="11" a="1"/>
  <c r="K8584" i="11" s="1"/>
  <c r="K8588" i="11" a="1"/>
  <c r="K8588" i="11" s="1"/>
  <c r="K8592" i="11" a="1"/>
  <c r="K8592" i="11" s="1"/>
  <c r="K8596" i="11" a="1"/>
  <c r="K8596" i="11" s="1"/>
  <c r="K8600" i="11" a="1"/>
  <c r="K8600" i="11" s="1"/>
  <c r="K8604" i="11" a="1"/>
  <c r="K8604" i="11" s="1"/>
  <c r="K8608" i="11" a="1"/>
  <c r="K8608" i="11" s="1"/>
  <c r="K8612" i="11" a="1"/>
  <c r="K8612" i="11" s="1"/>
  <c r="K8616" i="11" a="1"/>
  <c r="K8616" i="11" s="1"/>
  <c r="K8620" i="11" a="1"/>
  <c r="K8620" i="11" s="1"/>
  <c r="K8624" i="11" a="1"/>
  <c r="K8624" i="11" s="1"/>
  <c r="K8628" i="11" a="1"/>
  <c r="K8628" i="11" s="1"/>
  <c r="K8632" i="11" a="1"/>
  <c r="K8632" i="11" s="1"/>
  <c r="K8636" i="11" a="1"/>
  <c r="K8636" i="11" s="1"/>
  <c r="K8640" i="11" a="1"/>
  <c r="K8640" i="11" s="1"/>
  <c r="K8644" i="11" a="1"/>
  <c r="K8644" i="11" s="1"/>
  <c r="K8648" i="11" a="1"/>
  <c r="K8648" i="11" s="1"/>
  <c r="K8652" i="11" a="1"/>
  <c r="K8652" i="11" s="1"/>
  <c r="K8656" i="11" a="1"/>
  <c r="K8656" i="11" s="1"/>
  <c r="K8660" i="11" a="1"/>
  <c r="K8660" i="11" s="1"/>
  <c r="K8664" i="11" a="1"/>
  <c r="K8664" i="11" s="1"/>
  <c r="K8668" i="11" a="1"/>
  <c r="K8668" i="11" s="1"/>
  <c r="K8672" i="11" a="1"/>
  <c r="K8672" i="11" s="1"/>
  <c r="K8676" i="11" a="1"/>
  <c r="K8676" i="11" s="1"/>
  <c r="K8680" i="11" a="1"/>
  <c r="K8680" i="11" s="1"/>
  <c r="K8684" i="11" a="1"/>
  <c r="K8684" i="11" s="1"/>
  <c r="K8688" i="11" a="1"/>
  <c r="K8688" i="11" s="1"/>
  <c r="K8692" i="11" a="1"/>
  <c r="K8692" i="11" s="1"/>
  <c r="K8696" i="11" a="1"/>
  <c r="K8696" i="11" s="1"/>
  <c r="K8700" i="11" a="1"/>
  <c r="K8700" i="11" s="1"/>
  <c r="K8704" i="11" a="1"/>
  <c r="K8704" i="11" s="1"/>
  <c r="K8708" i="11" a="1"/>
  <c r="K8708" i="11" s="1"/>
  <c r="K8712" i="11" a="1"/>
  <c r="K8712" i="11" s="1"/>
  <c r="K8716" i="11" a="1"/>
  <c r="K8716" i="11" s="1"/>
  <c r="K8720" i="11" a="1"/>
  <c r="K8720" i="11" s="1"/>
  <c r="K8724" i="11" a="1"/>
  <c r="K8724" i="11" s="1"/>
  <c r="K8728" i="11" a="1"/>
  <c r="K8728" i="11" s="1"/>
  <c r="K8732" i="11" a="1"/>
  <c r="K8732" i="11" s="1"/>
  <c r="K8736" i="11" a="1"/>
  <c r="K8736" i="11" s="1"/>
  <c r="K8740" i="11" a="1"/>
  <c r="K8740" i="11" s="1"/>
  <c r="K8744" i="11" a="1"/>
  <c r="K8744" i="11" s="1"/>
  <c r="K8748" i="11" a="1"/>
  <c r="K8748" i="11" s="1"/>
  <c r="K8752" i="11" a="1"/>
  <c r="K8752" i="11" s="1"/>
  <c r="K8756" i="11" a="1"/>
  <c r="K8756" i="11" s="1"/>
  <c r="K8760" i="11" a="1"/>
  <c r="K8760" i="11" s="1"/>
  <c r="K8764" i="11" a="1"/>
  <c r="K8764" i="11" s="1"/>
  <c r="K8768" i="11" a="1"/>
  <c r="K8768" i="11" s="1"/>
  <c r="K8772" i="11" a="1"/>
  <c r="K8772" i="11" s="1"/>
  <c r="K8776" i="11" a="1"/>
  <c r="K8776" i="11" s="1"/>
  <c r="K8780" i="11" a="1"/>
  <c r="K8780" i="11" s="1"/>
  <c r="K8784" i="11" a="1"/>
  <c r="K8784" i="11" s="1"/>
  <c r="K8788" i="11" a="1"/>
  <c r="K8788" i="11" s="1"/>
  <c r="K8792" i="11" a="1"/>
  <c r="K8792" i="11" s="1"/>
  <c r="K8796" i="11" a="1"/>
  <c r="K8796" i="11" s="1"/>
  <c r="K8800" i="11" a="1"/>
  <c r="K8800" i="11" s="1"/>
  <c r="K8804" i="11" a="1"/>
  <c r="K8804" i="11" s="1"/>
  <c r="K8808" i="11" a="1"/>
  <c r="K8808" i="11" s="1"/>
  <c r="K8812" i="11" a="1"/>
  <c r="K8812" i="11" s="1"/>
  <c r="K8816" i="11" a="1"/>
  <c r="K8816" i="11" s="1"/>
  <c r="K8820" i="11" a="1"/>
  <c r="K8820" i="11" s="1"/>
  <c r="K9361" i="11" a="1"/>
  <c r="K9361" i="11" s="1"/>
  <c r="K9357" i="11" a="1"/>
  <c r="K9357" i="11" s="1"/>
  <c r="K9353" i="11" a="1"/>
  <c r="K9353" i="11" s="1"/>
  <c r="K9349" i="11" a="1"/>
  <c r="K9349" i="11" s="1"/>
  <c r="K9345" i="11" a="1"/>
  <c r="K9345" i="11" s="1"/>
  <c r="K9341" i="11" a="1"/>
  <c r="K9341" i="11" s="1"/>
  <c r="K9337" i="11" a="1"/>
  <c r="K9337" i="11" s="1"/>
  <c r="K9333" i="11" a="1"/>
  <c r="K9333" i="11" s="1"/>
  <c r="K9329" i="11" a="1"/>
  <c r="K9329" i="11" s="1"/>
  <c r="K9325" i="11" a="1"/>
  <c r="K9325" i="11" s="1"/>
  <c r="K9321" i="11" a="1"/>
  <c r="K9321" i="11" s="1"/>
  <c r="K9317" i="11" a="1"/>
  <c r="K9317" i="11" s="1"/>
  <c r="K9313" i="11" a="1"/>
  <c r="K9313" i="11" s="1"/>
  <c r="K9309" i="11" a="1"/>
  <c r="K9309" i="11" s="1"/>
  <c r="K9305" i="11" a="1"/>
  <c r="K9305" i="11" s="1"/>
  <c r="K9301" i="11" a="1"/>
  <c r="K9301" i="11" s="1"/>
  <c r="K9297" i="11" a="1"/>
  <c r="K9297" i="11" s="1"/>
  <c r="K9293" i="11" a="1"/>
  <c r="K9293" i="11" s="1"/>
  <c r="K9289" i="11" a="1"/>
  <c r="K9289" i="11" s="1"/>
  <c r="K9285" i="11" a="1"/>
  <c r="K9285" i="11" s="1"/>
  <c r="K9281" i="11" a="1"/>
  <c r="K9281" i="11" s="1"/>
  <c r="K9277" i="11" a="1"/>
  <c r="K9277" i="11" s="1"/>
  <c r="K9273" i="11" a="1"/>
  <c r="K9273" i="11" s="1"/>
  <c r="K9269" i="11" a="1"/>
  <c r="K9269" i="11" s="1"/>
  <c r="K9265" i="11" a="1"/>
  <c r="K9265" i="11" s="1"/>
  <c r="K9261" i="11" a="1"/>
  <c r="K9261" i="11" s="1"/>
  <c r="K9257" i="11" a="1"/>
  <c r="K9257" i="11" s="1"/>
  <c r="K9253" i="11" a="1"/>
  <c r="K9253" i="11" s="1"/>
  <c r="K9249" i="11" a="1"/>
  <c r="K9249" i="11" s="1"/>
  <c r="K9245" i="11" a="1"/>
  <c r="K9245" i="11" s="1"/>
  <c r="K9241" i="11" a="1"/>
  <c r="K9241" i="11" s="1"/>
  <c r="K9237" i="11" a="1"/>
  <c r="K9237" i="11" s="1"/>
  <c r="K9233" i="11" a="1"/>
  <c r="K9233" i="11" s="1"/>
  <c r="K9229" i="11" a="1"/>
  <c r="K9229" i="11" s="1"/>
  <c r="K9225" i="11" a="1"/>
  <c r="K9225" i="11" s="1"/>
  <c r="K9221" i="11" a="1"/>
  <c r="K9221" i="11" s="1"/>
  <c r="K9217" i="11" a="1"/>
  <c r="K9217" i="11" s="1"/>
  <c r="K9213" i="11" a="1"/>
  <c r="K9213" i="11" s="1"/>
  <c r="K9209" i="11" a="1"/>
  <c r="K9209" i="11" s="1"/>
  <c r="K9205" i="11" a="1"/>
  <c r="K9205" i="11" s="1"/>
  <c r="K9201" i="11" a="1"/>
  <c r="K9201" i="11" s="1"/>
  <c r="K9197" i="11" a="1"/>
  <c r="K9197" i="11" s="1"/>
  <c r="K9193" i="11" a="1"/>
  <c r="K9193" i="11" s="1"/>
  <c r="K9189" i="11" a="1"/>
  <c r="K9189" i="11" s="1"/>
  <c r="K9185" i="11" a="1"/>
  <c r="K9185" i="11" s="1"/>
  <c r="K9181" i="11" a="1"/>
  <c r="K9181" i="11" s="1"/>
  <c r="K9177" i="11" a="1"/>
  <c r="K9177" i="11" s="1"/>
  <c r="K9173" i="11" a="1"/>
  <c r="K9173" i="11" s="1"/>
  <c r="K9169" i="11" a="1"/>
  <c r="K9169" i="11" s="1"/>
  <c r="K9165" i="11" a="1"/>
  <c r="K9165" i="11" s="1"/>
  <c r="K9161" i="11" a="1"/>
  <c r="K9161" i="11" s="1"/>
  <c r="K9157" i="11" a="1"/>
  <c r="K9157" i="11" s="1"/>
  <c r="K9153" i="11" a="1"/>
  <c r="K9153" i="11" s="1"/>
  <c r="K9149" i="11" a="1"/>
  <c r="K9149" i="11" s="1"/>
  <c r="K9145" i="11" a="1"/>
  <c r="K9145" i="11" s="1"/>
  <c r="K9141" i="11" a="1"/>
  <c r="K9141" i="11" s="1"/>
  <c r="K9137" i="11" a="1"/>
  <c r="K9137" i="11" s="1"/>
  <c r="K9133" i="11" a="1"/>
  <c r="K9133" i="11" s="1"/>
  <c r="K9129" i="11" a="1"/>
  <c r="K9129" i="11" s="1"/>
  <c r="K9125" i="11" a="1"/>
  <c r="K9125" i="11" s="1"/>
  <c r="K9121" i="11" a="1"/>
  <c r="K9121" i="11" s="1"/>
  <c r="K9117" i="11" a="1"/>
  <c r="K9117" i="11" s="1"/>
  <c r="K9113" i="11" a="1"/>
  <c r="K9113" i="11" s="1"/>
  <c r="K9109" i="11" a="1"/>
  <c r="K9109" i="11" s="1"/>
  <c r="K9105" i="11" a="1"/>
  <c r="K9105" i="11" s="1"/>
  <c r="K9101" i="11" a="1"/>
  <c r="K9101" i="11" s="1"/>
  <c r="K9097" i="11" a="1"/>
  <c r="K9097" i="11" s="1"/>
  <c r="K9093" i="11" a="1"/>
  <c r="K9093" i="11" s="1"/>
  <c r="K9089" i="11" a="1"/>
  <c r="K9089" i="11" s="1"/>
  <c r="K9085" i="11" a="1"/>
  <c r="K9085" i="11" s="1"/>
  <c r="K9081" i="11" a="1"/>
  <c r="K9081" i="11" s="1"/>
  <c r="K9077" i="11" a="1"/>
  <c r="K9077" i="11" s="1"/>
  <c r="K9073" i="11" a="1"/>
  <c r="K9073" i="11" s="1"/>
  <c r="K9069" i="11" a="1"/>
  <c r="K9069" i="11" s="1"/>
  <c r="K9065" i="11" a="1"/>
  <c r="K9065" i="11" s="1"/>
  <c r="K9061" i="11" a="1"/>
  <c r="K9061" i="11" s="1"/>
  <c r="K9057" i="11" a="1"/>
  <c r="K9057" i="11" s="1"/>
  <c r="K9053" i="11" a="1"/>
  <c r="K9053" i="11" s="1"/>
  <c r="K9049" i="11" a="1"/>
  <c r="K9049" i="11" s="1"/>
  <c r="K9045" i="11" a="1"/>
  <c r="K9045" i="11" s="1"/>
  <c r="K9041" i="11" a="1"/>
  <c r="K9041" i="11" s="1"/>
  <c r="K9037" i="11" a="1"/>
  <c r="K9037" i="11" s="1"/>
  <c r="K9033" i="11" a="1"/>
  <c r="K9033" i="11" s="1"/>
  <c r="K9029" i="11" a="1"/>
  <c r="K9029" i="11" s="1"/>
  <c r="K9025" i="11" a="1"/>
  <c r="K9025" i="11" s="1"/>
  <c r="K9021" i="11" a="1"/>
  <c r="K9021" i="11" s="1"/>
  <c r="K9017" i="11" a="1"/>
  <c r="K9017" i="11" s="1"/>
  <c r="K9013" i="11" a="1"/>
  <c r="K9013" i="11" s="1"/>
  <c r="K9009" i="11" a="1"/>
  <c r="K9009" i="11" s="1"/>
  <c r="K9005" i="11" a="1"/>
  <c r="K9005" i="11" s="1"/>
  <c r="K9001" i="11" a="1"/>
  <c r="K9001" i="11" s="1"/>
  <c r="K8997" i="11" a="1"/>
  <c r="K8997" i="11" s="1"/>
  <c r="K8993" i="11" a="1"/>
  <c r="K8993" i="11" s="1"/>
  <c r="K8989" i="11" a="1"/>
  <c r="K8989" i="11" s="1"/>
  <c r="K8985" i="11" a="1"/>
  <c r="K8985" i="11" s="1"/>
  <c r="K8981" i="11" a="1"/>
  <c r="K8981" i="11" s="1"/>
  <c r="K8977" i="11" a="1"/>
  <c r="K8977" i="11" s="1"/>
  <c r="K8973" i="11" a="1"/>
  <c r="K8973" i="11" s="1"/>
  <c r="K8969" i="11" a="1"/>
  <c r="K8969" i="11" s="1"/>
  <c r="K8965" i="11" a="1"/>
  <c r="K8965" i="11" s="1"/>
  <c r="K8961" i="11" a="1"/>
  <c r="K8961" i="11" s="1"/>
  <c r="K8957" i="11" a="1"/>
  <c r="K8957" i="11" s="1"/>
  <c r="K8953" i="11" a="1"/>
  <c r="K8953" i="11" s="1"/>
  <c r="K8949" i="11" a="1"/>
  <c r="K8949" i="11" s="1"/>
  <c r="K8945" i="11" a="1"/>
  <c r="K8945" i="11" s="1"/>
  <c r="K8941" i="11" a="1"/>
  <c r="K8941" i="11" s="1"/>
  <c r="K8937" i="11" a="1"/>
  <c r="K8937" i="11" s="1"/>
  <c r="K8933" i="11" a="1"/>
  <c r="K8933" i="11" s="1"/>
  <c r="K8929" i="11" a="1"/>
  <c r="K8929" i="11" s="1"/>
  <c r="K8925" i="11" a="1"/>
  <c r="K8925" i="11" s="1"/>
  <c r="K8921" i="11" a="1"/>
  <c r="K8921" i="11" s="1"/>
  <c r="K8917" i="11" a="1"/>
  <c r="K8917" i="11" s="1"/>
  <c r="K8913" i="11" a="1"/>
  <c r="K8913" i="11" s="1"/>
  <c r="K8909" i="11" a="1"/>
  <c r="K8909" i="11" s="1"/>
  <c r="K8904" i="11" a="1"/>
  <c r="K8904" i="11" s="1"/>
  <c r="K8896" i="11" a="1"/>
  <c r="K8896" i="11" s="1"/>
  <c r="K8892" i="11" a="1"/>
  <c r="K8892" i="11" s="1"/>
  <c r="K8887" i="11" a="1"/>
  <c r="K8887" i="11" s="1"/>
  <c r="K8883" i="11" a="1"/>
  <c r="K8883" i="11" s="1"/>
  <c r="K8879" i="11" a="1"/>
  <c r="K8879" i="11" s="1"/>
  <c r="K8875" i="11" a="1"/>
  <c r="K8875" i="11" s="1"/>
  <c r="K8824" i="11" a="1"/>
  <c r="K8824" i="11" s="1"/>
  <c r="K8819" i="11" a="1"/>
  <c r="K8819" i="11" s="1"/>
  <c r="K8811" i="11" a="1"/>
  <c r="K8811" i="11" s="1"/>
  <c r="K8803" i="11" a="1"/>
  <c r="K8803" i="11" s="1"/>
  <c r="K8795" i="11" a="1"/>
  <c r="K8795" i="11" s="1"/>
  <c r="K8787" i="11" a="1"/>
  <c r="K8787" i="11" s="1"/>
  <c r="K8779" i="11" a="1"/>
  <c r="K8779" i="11" s="1"/>
  <c r="K8771" i="11" a="1"/>
  <c r="K8771" i="11" s="1"/>
  <c r="K8763" i="11" a="1"/>
  <c r="K8763" i="11" s="1"/>
  <c r="K8755" i="11" a="1"/>
  <c r="K8755" i="11" s="1"/>
  <c r="K8747" i="11" a="1"/>
  <c r="K8747" i="11" s="1"/>
  <c r="K8739" i="11" a="1"/>
  <c r="K8739" i="11" s="1"/>
  <c r="K8731" i="11" a="1"/>
  <c r="K8731" i="11" s="1"/>
  <c r="K8723" i="11" a="1"/>
  <c r="K8723" i="11" s="1"/>
  <c r="K8715" i="11" a="1"/>
  <c r="K8715" i="11" s="1"/>
  <c r="K8707" i="11" a="1"/>
  <c r="K8707" i="11" s="1"/>
  <c r="K8699" i="11" a="1"/>
  <c r="K8699" i="11" s="1"/>
  <c r="K8691" i="11" a="1"/>
  <c r="K8691" i="11" s="1"/>
  <c r="K8683" i="11" a="1"/>
  <c r="K8683" i="11" s="1"/>
  <c r="K8675" i="11" a="1"/>
  <c r="K8675" i="11" s="1"/>
  <c r="K8667" i="11" a="1"/>
  <c r="K8667" i="11" s="1"/>
  <c r="K8659" i="11" a="1"/>
  <c r="K8659" i="11" s="1"/>
  <c r="K8651" i="11" a="1"/>
  <c r="K8651" i="11" s="1"/>
  <c r="K8643" i="11" a="1"/>
  <c r="K8643" i="11" s="1"/>
  <c r="K8635" i="11" a="1"/>
  <c r="K8635" i="11" s="1"/>
  <c r="K8627" i="11" a="1"/>
  <c r="K8627" i="11" s="1"/>
  <c r="K8619" i="11" a="1"/>
  <c r="K8619" i="11" s="1"/>
  <c r="K8611" i="11" a="1"/>
  <c r="K8611" i="11" s="1"/>
  <c r="K8603" i="11" a="1"/>
  <c r="K8603" i="11" s="1"/>
  <c r="K8595" i="11" a="1"/>
  <c r="K8595" i="11" s="1"/>
  <c r="K8587" i="11" a="1"/>
  <c r="K8587" i="11" s="1"/>
  <c r="K8579" i="11" a="1"/>
  <c r="K8579" i="11" s="1"/>
  <c r="K8571" i="11" a="1"/>
  <c r="K8571" i="11" s="1"/>
  <c r="K8563" i="11" a="1"/>
  <c r="K8563" i="11" s="1"/>
  <c r="K8555" i="11" a="1"/>
  <c r="K8555" i="11" s="1"/>
  <c r="K8547" i="11" a="1"/>
  <c r="K8547" i="11" s="1"/>
  <c r="K8539" i="11" a="1"/>
  <c r="K8539" i="11" s="1"/>
  <c r="K8531" i="11" a="1"/>
  <c r="K8531" i="11" s="1"/>
  <c r="K8523" i="11" a="1"/>
  <c r="K8523" i="11" s="1"/>
  <c r="K8515" i="11" a="1"/>
  <c r="K8515" i="11" s="1"/>
  <c r="K8507" i="11" a="1"/>
  <c r="K8507" i="11" s="1"/>
  <c r="K8499" i="11" a="1"/>
  <c r="K8499" i="11" s="1"/>
  <c r="K8491" i="11" a="1"/>
  <c r="K8491" i="11" s="1"/>
  <c r="K8485" i="11" a="1"/>
  <c r="K8485" i="11" s="1"/>
  <c r="K8477" i="11" a="1"/>
  <c r="K8477" i="11" s="1"/>
  <c r="K8469" i="11" a="1"/>
  <c r="K8469" i="11" s="1"/>
  <c r="K8461" i="11" a="1"/>
  <c r="K8461" i="11" s="1"/>
  <c r="K8453" i="11" a="1"/>
  <c r="K8453" i="11" s="1"/>
  <c r="K8445" i="11" a="1"/>
  <c r="K8445" i="11" s="1"/>
  <c r="K8437" i="11" a="1"/>
  <c r="K8437" i="11" s="1"/>
  <c r="K8429" i="11" a="1"/>
  <c r="K8429" i="11" s="1"/>
  <c r="K8421" i="11" a="1"/>
  <c r="K8421" i="11" s="1"/>
  <c r="K8413" i="11" a="1"/>
  <c r="K8413" i="11" s="1"/>
  <c r="K8405" i="11" a="1"/>
  <c r="K8405" i="11" s="1"/>
  <c r="K8397" i="11" a="1"/>
  <c r="K8397" i="11" s="1"/>
  <c r="K8389" i="11" a="1"/>
  <c r="K8389" i="11" s="1"/>
  <c r="K8381" i="11" a="1"/>
  <c r="K8381" i="11" s="1"/>
  <c r="K8373" i="11" a="1"/>
  <c r="K8373" i="11" s="1"/>
  <c r="K8365" i="11" a="1"/>
  <c r="K8365" i="11" s="1"/>
  <c r="K8357" i="11" a="1"/>
  <c r="K8357" i="11" s="1"/>
  <c r="K8349" i="11" a="1"/>
  <c r="K8349" i="11" s="1"/>
  <c r="K8341" i="11" a="1"/>
  <c r="K8341" i="11" s="1"/>
  <c r="K8333" i="11" a="1"/>
  <c r="K8333" i="11" s="1"/>
  <c r="K8325" i="11" a="1"/>
  <c r="K8325" i="11" s="1"/>
  <c r="K8317" i="11" a="1"/>
  <c r="K8317" i="11" s="1"/>
  <c r="K8309" i="11" a="1"/>
  <c r="K8309" i="11" s="1"/>
  <c r="K8301" i="11" a="1"/>
  <c r="K8301" i="11" s="1"/>
  <c r="K8293" i="11" a="1"/>
  <c r="K8293" i="11" s="1"/>
  <c r="K8285" i="11" a="1"/>
  <c r="K8285" i="11" s="1"/>
  <c r="K8277" i="11" a="1"/>
  <c r="K8277" i="11" s="1"/>
  <c r="K8269" i="11" a="1"/>
  <c r="K8269" i="11" s="1"/>
  <c r="K8261" i="11" a="1"/>
  <c r="K8261" i="11" s="1"/>
  <c r="K8253" i="11" a="1"/>
  <c r="K8253" i="11" s="1"/>
  <c r="K8245" i="11" a="1"/>
  <c r="K8245" i="11" s="1"/>
  <c r="K8237" i="11" a="1"/>
  <c r="K8237" i="11" s="1"/>
  <c r="K8229" i="11" a="1"/>
  <c r="K8229" i="11" s="1"/>
  <c r="K8221" i="11" a="1"/>
  <c r="K8221" i="11" s="1"/>
  <c r="K8213" i="11" a="1"/>
  <c r="K8213" i="11" s="1"/>
  <c r="K8205" i="11" a="1"/>
  <c r="K8205" i="11" s="1"/>
  <c r="K8197" i="11" a="1"/>
  <c r="K8197" i="11" s="1"/>
  <c r="K8189" i="11" a="1"/>
  <c r="K8189" i="11" s="1"/>
  <c r="K8181" i="11" a="1"/>
  <c r="K8181" i="11" s="1"/>
  <c r="K8173" i="11" a="1"/>
  <c r="K8173" i="11" s="1"/>
  <c r="K8165" i="11" a="1"/>
  <c r="K8165" i="11" s="1"/>
  <c r="K8157" i="11" a="1"/>
  <c r="K8157" i="11" s="1"/>
  <c r="K8149" i="11" a="1"/>
  <c r="K8149" i="11" s="1"/>
  <c r="K8141" i="11" a="1"/>
  <c r="K8141" i="11" s="1"/>
  <c r="K8133" i="11" a="1"/>
  <c r="K8133" i="11" s="1"/>
  <c r="K8125" i="11" a="1"/>
  <c r="K8125" i="11" s="1"/>
  <c r="K8117" i="11" a="1"/>
  <c r="K8117" i="11" s="1"/>
  <c r="K8109" i="11" a="1"/>
  <c r="K8109" i="11" s="1"/>
  <c r="K8101" i="11" a="1"/>
  <c r="K8101" i="11" s="1"/>
  <c r="K8093" i="11" a="1"/>
  <c r="K8093" i="11" s="1"/>
  <c r="K8085" i="11" a="1"/>
  <c r="K8085" i="11" s="1"/>
  <c r="K8077" i="11" a="1"/>
  <c r="K8077" i="11" s="1"/>
  <c r="K8069" i="11" a="1"/>
  <c r="K8069" i="11" s="1"/>
  <c r="K8061" i="11" a="1"/>
  <c r="K8061" i="11" s="1"/>
  <c r="K8053" i="11" a="1"/>
  <c r="K8053" i="11" s="1"/>
  <c r="K8045" i="11" a="1"/>
  <c r="K8045" i="11" s="1"/>
  <c r="K8037" i="11" a="1"/>
  <c r="K8037" i="11" s="1"/>
  <c r="K8029" i="11" a="1"/>
  <c r="K8029" i="11" s="1"/>
  <c r="K8021" i="11" a="1"/>
  <c r="K8021" i="11" s="1"/>
  <c r="K8013" i="11" a="1"/>
  <c r="K8013" i="11" s="1"/>
  <c r="K8005" i="11" a="1"/>
  <c r="K8005" i="11" s="1"/>
  <c r="K7997" i="11" a="1"/>
  <c r="K7997" i="11" s="1"/>
  <c r="K7989" i="11" a="1"/>
  <c r="K7989" i="11" s="1"/>
  <c r="K7981" i="11" a="1"/>
  <c r="K7981" i="11" s="1"/>
  <c r="K7973" i="11" a="1"/>
  <c r="K7973" i="11" s="1"/>
  <c r="K7965" i="11" a="1"/>
  <c r="K7965" i="11" s="1"/>
  <c r="K7957" i="11" a="1"/>
  <c r="K7957" i="11" s="1"/>
  <c r="K7949" i="11" a="1"/>
  <c r="K7949" i="11" s="1"/>
  <c r="K7941" i="11" a="1"/>
  <c r="K7941" i="11" s="1"/>
  <c r="K7933" i="11" a="1"/>
  <c r="K7933" i="11" s="1"/>
  <c r="K7925" i="11" a="1"/>
  <c r="K7925" i="11" s="1"/>
  <c r="K7917" i="11" a="1"/>
  <c r="K7917" i="11" s="1"/>
  <c r="K7909" i="11" a="1"/>
  <c r="K7909" i="11" s="1"/>
  <c r="K7901" i="11" a="1"/>
  <c r="K7901" i="11" s="1"/>
  <c r="K7893" i="11" a="1"/>
  <c r="K7893" i="11" s="1"/>
  <c r="K7885" i="11" a="1"/>
  <c r="K7885" i="11" s="1"/>
  <c r="K7877" i="11" a="1"/>
  <c r="K7877" i="11" s="1"/>
  <c r="K7869" i="11" a="1"/>
  <c r="K7869" i="11" s="1"/>
  <c r="K7861" i="11" a="1"/>
  <c r="K7861" i="11" s="1"/>
  <c r="K7853" i="11" a="1"/>
  <c r="K7853" i="11" s="1"/>
  <c r="K7845" i="11" a="1"/>
  <c r="K7845" i="11" s="1"/>
  <c r="K7837" i="11" a="1"/>
  <c r="K7837" i="11" s="1"/>
  <c r="K7829" i="11" a="1"/>
  <c r="K7829" i="11" s="1"/>
  <c r="K7821" i="11" a="1"/>
  <c r="K7821" i="11" s="1"/>
  <c r="K7813" i="11" a="1"/>
  <c r="K7813" i="11" s="1"/>
  <c r="K7805" i="11" a="1"/>
  <c r="K7805" i="11" s="1"/>
  <c r="K7797" i="11" a="1"/>
  <c r="K7797" i="11" s="1"/>
  <c r="K7789" i="11" a="1"/>
  <c r="K7789" i="11" s="1"/>
  <c r="K7781" i="11" a="1"/>
  <c r="K7781" i="11" s="1"/>
  <c r="K7773" i="11" a="1"/>
  <c r="K7773" i="11" s="1"/>
  <c r="K7765" i="11" a="1"/>
  <c r="K7765" i="11" s="1"/>
  <c r="K7757" i="11" a="1"/>
  <c r="K7757" i="11" s="1"/>
  <c r="K7749" i="11" a="1"/>
  <c r="K7749" i="11" s="1"/>
  <c r="K7741" i="11" a="1"/>
  <c r="K7741" i="11" s="1"/>
  <c r="K7733" i="11" a="1"/>
  <c r="K7733" i="11" s="1"/>
  <c r="K6464" i="11" a="1"/>
  <c r="K6464" i="11" s="1"/>
  <c r="K6456" i="11" a="1"/>
  <c r="K6456" i="11" s="1"/>
  <c r="K6448" i="11" a="1"/>
  <c r="K6448" i="11" s="1"/>
  <c r="K6440" i="11" a="1"/>
  <c r="K6440" i="11" s="1"/>
  <c r="K6432" i="11" a="1"/>
  <c r="K6432" i="11" s="1"/>
  <c r="K6424" i="11" a="1"/>
  <c r="K6424" i="11" s="1"/>
  <c r="K6416" i="11" a="1"/>
  <c r="K6416" i="11" s="1"/>
  <c r="K6408" i="11" a="1"/>
  <c r="K6408" i="11" s="1"/>
  <c r="K6400" i="11" a="1"/>
  <c r="K6400" i="11" s="1"/>
  <c r="K6392" i="11" a="1"/>
  <c r="K6392" i="11" s="1"/>
  <c r="K6384" i="11" a="1"/>
  <c r="K6384" i="11" s="1"/>
  <c r="K6376" i="11" a="1"/>
  <c r="K6376" i="11" s="1"/>
  <c r="K6368" i="11" a="1"/>
  <c r="K6368" i="11" s="1"/>
  <c r="K6360" i="11" a="1"/>
  <c r="K6360" i="11" s="1"/>
  <c r="K6352" i="11" a="1"/>
  <c r="K6352" i="11" s="1"/>
  <c r="K6344" i="11" a="1"/>
  <c r="K6344" i="11" s="1"/>
  <c r="K6336" i="11" a="1"/>
  <c r="K6336" i="11" s="1"/>
  <c r="K6328" i="11" a="1"/>
  <c r="K6328" i="11" s="1"/>
  <c r="K6320" i="11" a="1"/>
  <c r="K6320" i="11" s="1"/>
  <c r="K6312" i="11" a="1"/>
  <c r="K6312" i="11" s="1"/>
  <c r="K6304" i="11" a="1"/>
  <c r="K6304" i="11" s="1"/>
  <c r="K6296" i="11" a="1"/>
  <c r="K6296" i="11" s="1"/>
  <c r="K6288" i="11" a="1"/>
  <c r="K6288" i="11" s="1"/>
  <c r="K6280" i="11" a="1"/>
  <c r="K6280" i="11" s="1"/>
  <c r="K6272" i="11" a="1"/>
  <c r="K6272" i="11" s="1"/>
  <c r="K6264" i="11" a="1"/>
  <c r="K6264" i="11" s="1"/>
  <c r="K6256" i="11" a="1"/>
  <c r="K6256" i="11" s="1"/>
  <c r="K6248" i="11" a="1"/>
  <c r="K6248" i="11" s="1"/>
  <c r="K6240" i="11" a="1"/>
  <c r="K6240" i="11" s="1"/>
  <c r="K6232" i="11" a="1"/>
  <c r="K6232" i="11" s="1"/>
  <c r="K6224" i="11" a="1"/>
  <c r="K6224" i="11" s="1"/>
  <c r="K6216" i="11" a="1"/>
  <c r="K6216" i="11" s="1"/>
  <c r="K6208" i="11" a="1"/>
  <c r="K6208" i="11" s="1"/>
  <c r="K6200" i="11" a="1"/>
  <c r="K6200" i="11" s="1"/>
  <c r="K6192" i="11" a="1"/>
  <c r="K6192" i="11" s="1"/>
  <c r="K6184" i="11" a="1"/>
  <c r="K6184" i="11" s="1"/>
  <c r="K6176" i="11" a="1"/>
  <c r="K6176" i="11" s="1"/>
  <c r="K6168" i="11" a="1"/>
  <c r="K6168" i="11" s="1"/>
  <c r="K6160" i="11" a="1"/>
  <c r="K6160" i="11" s="1"/>
  <c r="K6152" i="11" a="1"/>
  <c r="K6152" i="11" s="1"/>
  <c r="K6144" i="11" a="1"/>
  <c r="K6144" i="11" s="1"/>
  <c r="K6136" i="11" a="1"/>
  <c r="K6136" i="11" s="1"/>
  <c r="K6128" i="11" a="1"/>
  <c r="K6128" i="11" s="1"/>
  <c r="K6120" i="11" a="1"/>
  <c r="K6120" i="11" s="1"/>
  <c r="K6112" i="11" a="1"/>
  <c r="K6112" i="11" s="1"/>
  <c r="K6104" i="11" a="1"/>
  <c r="K6104" i="11" s="1"/>
  <c r="K6096" i="11" a="1"/>
  <c r="K6096" i="11" s="1"/>
  <c r="K6088" i="11" a="1"/>
  <c r="K6088" i="11" s="1"/>
  <c r="K6080" i="11" a="1"/>
  <c r="K6080" i="11" s="1"/>
  <c r="K6072" i="11" a="1"/>
  <c r="K6072" i="11" s="1"/>
  <c r="K6064" i="11" a="1"/>
  <c r="K6064" i="11" s="1"/>
  <c r="K6056" i="11" a="1"/>
  <c r="K6056" i="11" s="1"/>
  <c r="K6048" i="11" a="1"/>
  <c r="K6048" i="11" s="1"/>
  <c r="K6040" i="11" a="1"/>
  <c r="K6040" i="11" s="1"/>
  <c r="K6032" i="11" a="1"/>
  <c r="K6032" i="11" s="1"/>
  <c r="K6024" i="11" a="1"/>
  <c r="K6024" i="11" s="1"/>
  <c r="K6016" i="11" a="1"/>
  <c r="K6016" i="11" s="1"/>
  <c r="K6008" i="11" a="1"/>
  <c r="K6008" i="11" s="1"/>
  <c r="K6000" i="11" a="1"/>
  <c r="K6000" i="11" s="1"/>
  <c r="K5992" i="11" a="1"/>
  <c r="K5992" i="11" s="1"/>
  <c r="K5984" i="11" a="1"/>
  <c r="K5984" i="11" s="1"/>
  <c r="K5976" i="11" a="1"/>
  <c r="K5976" i="11" s="1"/>
  <c r="K5968" i="11" a="1"/>
  <c r="K5968" i="11" s="1"/>
  <c r="K5960" i="11" a="1"/>
  <c r="K5960" i="11" s="1"/>
  <c r="K5952" i="11" a="1"/>
  <c r="K5952" i="11" s="1"/>
  <c r="K5944" i="11" a="1"/>
  <c r="K5944" i="11" s="1"/>
  <c r="K5936" i="11" a="1"/>
  <c r="K5936" i="11" s="1"/>
  <c r="K5928" i="11" a="1"/>
  <c r="K5928" i="11" s="1"/>
  <c r="K5920" i="11" a="1"/>
  <c r="K5920" i="11" s="1"/>
  <c r="K5912" i="11" a="1"/>
  <c r="K5912" i="11" s="1"/>
  <c r="K5904" i="11" a="1"/>
  <c r="K5904" i="11" s="1"/>
  <c r="K5896" i="11" a="1"/>
  <c r="K5896" i="11" s="1"/>
  <c r="K5888" i="11" a="1"/>
  <c r="K5888" i="11" s="1"/>
  <c r="K5880" i="11" a="1"/>
  <c r="K5880" i="11" s="1"/>
  <c r="K5872" i="11" a="1"/>
  <c r="K5872" i="11" s="1"/>
  <c r="K5864" i="11" a="1"/>
  <c r="K5864" i="11" s="1"/>
  <c r="K5856" i="11" a="1"/>
  <c r="K5856" i="11" s="1"/>
  <c r="K5848" i="11" a="1"/>
  <c r="K5848" i="11" s="1"/>
  <c r="K5840" i="11" a="1"/>
  <c r="K5840" i="11" s="1"/>
  <c r="K5832" i="11" a="1"/>
  <c r="K5832" i="11" s="1"/>
  <c r="K5824" i="11" a="1"/>
  <c r="K5824" i="11" s="1"/>
  <c r="K5816" i="11" a="1"/>
  <c r="K5816" i="11" s="1"/>
  <c r="K5808" i="11" a="1"/>
  <c r="K5808" i="11" s="1"/>
  <c r="K5800" i="11" a="1"/>
  <c r="K5800" i="11" s="1"/>
  <c r="K4405" i="11" a="1"/>
  <c r="K4405" i="11" s="1"/>
  <c r="K4397" i="11" a="1"/>
  <c r="K4397" i="11" s="1"/>
  <c r="K4389" i="11" a="1"/>
  <c r="K4389" i="11" s="1"/>
  <c r="K4381" i="11" a="1"/>
  <c r="K4381" i="11" s="1"/>
  <c r="K4373" i="11" a="1"/>
  <c r="K4373" i="11" s="1"/>
  <c r="K4365" i="11" a="1"/>
  <c r="K4365" i="11" s="1"/>
  <c r="K4357" i="11" a="1"/>
  <c r="K4357" i="11" s="1"/>
  <c r="K4349" i="11" a="1"/>
  <c r="K4349" i="11" s="1"/>
  <c r="K4341" i="11" a="1"/>
  <c r="K4341" i="11" s="1"/>
  <c r="K4333" i="11" a="1"/>
  <c r="K4333" i="11" s="1"/>
  <c r="K4325" i="11" a="1"/>
  <c r="K4325" i="11" s="1"/>
  <c r="K4317" i="11" a="1"/>
  <c r="K4317" i="11" s="1"/>
  <c r="K4309" i="11" a="1"/>
  <c r="K4309" i="11" s="1"/>
  <c r="K4301" i="11" a="1"/>
  <c r="K4301" i="11" s="1"/>
  <c r="K4293" i="11" a="1"/>
  <c r="K4293" i="11" s="1"/>
  <c r="K4285" i="11" a="1"/>
  <c r="K4285" i="11" s="1"/>
  <c r="K4277" i="11" a="1"/>
  <c r="K4277" i="11" s="1"/>
  <c r="K4269" i="11" a="1"/>
  <c r="K4269" i="11" s="1"/>
  <c r="K4261" i="11" a="1"/>
  <c r="K4261" i="11" s="1"/>
  <c r="K4253" i="11" a="1"/>
  <c r="K4253" i="11" s="1"/>
  <c r="K4245" i="11" a="1"/>
  <c r="K4245" i="11" s="1"/>
  <c r="K4237" i="11" a="1"/>
  <c r="K4237" i="11" s="1"/>
  <c r="K4229" i="11" a="1"/>
  <c r="K4229" i="11" s="1"/>
  <c r="K4221" i="11" a="1"/>
  <c r="K4221" i="11" s="1"/>
  <c r="K4213" i="11" a="1"/>
  <c r="K4213" i="11" s="1"/>
  <c r="K4205" i="11" a="1"/>
  <c r="K4205" i="11" s="1"/>
  <c r="K4197" i="11" a="1"/>
  <c r="K4197" i="11" s="1"/>
  <c r="K4189" i="11" a="1"/>
  <c r="K4189" i="11" s="1"/>
  <c r="K4181" i="11" a="1"/>
  <c r="K4181" i="11" s="1"/>
  <c r="K4173" i="11" a="1"/>
  <c r="K4173" i="11" s="1"/>
  <c r="K4165" i="11" a="1"/>
  <c r="K4165" i="11" s="1"/>
  <c r="K4157" i="11" a="1"/>
  <c r="K4157" i="11" s="1"/>
  <c r="K4149" i="11" a="1"/>
  <c r="K4149" i="11" s="1"/>
  <c r="K4141" i="11" a="1"/>
  <c r="K4141" i="11" s="1"/>
  <c r="K4133" i="11" a="1"/>
  <c r="K4133" i="11" s="1"/>
  <c r="K4123" i="11" a="1"/>
  <c r="K4123" i="11" s="1"/>
  <c r="K4107" i="11" a="1"/>
  <c r="K4107" i="11" s="1"/>
  <c r="K4091" i="11" a="1"/>
  <c r="K4091" i="11" s="1"/>
  <c r="K4075" i="11" a="1"/>
  <c r="K4075" i="11" s="1"/>
  <c r="K4059" i="11" a="1"/>
  <c r="K4059" i="11" s="1"/>
  <c r="K4043" i="11" a="1"/>
  <c r="K4043" i="11" s="1"/>
  <c r="K4027" i="11" a="1"/>
  <c r="K4027" i="11" s="1"/>
  <c r="K4011" i="11" a="1"/>
  <c r="K4011" i="11" s="1"/>
  <c r="K3995" i="11" a="1"/>
  <c r="K3995" i="11" s="1"/>
  <c r="K3979" i="11" a="1"/>
  <c r="K3979" i="11" s="1"/>
  <c r="K3963" i="11" a="1"/>
  <c r="K3963" i="11" s="1"/>
  <c r="K3947" i="11" a="1"/>
  <c r="K3947" i="11" s="1"/>
  <c r="K3931" i="11" a="1"/>
  <c r="K3931" i="11" s="1"/>
  <c r="K3915" i="11" a="1"/>
  <c r="K3915" i="11" s="1"/>
  <c r="K3899" i="11" a="1"/>
  <c r="K3899" i="11" s="1"/>
  <c r="K3883" i="11" a="1"/>
  <c r="K3883" i="11" s="1"/>
  <c r="K3867" i="11" a="1"/>
  <c r="K3867" i="11" s="1"/>
  <c r="K3851" i="11" a="1"/>
  <c r="K3851" i="11" s="1"/>
  <c r="K3835" i="11" a="1"/>
  <c r="K3835" i="11" s="1"/>
  <c r="K3819" i="11" a="1"/>
  <c r="K3819" i="11" s="1"/>
  <c r="K3803" i="11" a="1"/>
  <c r="K3803" i="11" s="1"/>
  <c r="K3787" i="11" a="1"/>
  <c r="K3787" i="11" s="1"/>
  <c r="K3771" i="11" a="1"/>
  <c r="K3771" i="11" s="1"/>
  <c r="K3755" i="11" a="1"/>
  <c r="K3755" i="11" s="1"/>
  <c r="K3739" i="11" a="1"/>
  <c r="K3739" i="11" s="1"/>
  <c r="K3723" i="11" a="1"/>
  <c r="K3723" i="11" s="1"/>
  <c r="K3707" i="11" a="1"/>
  <c r="K3707" i="11" s="1"/>
  <c r="K3691" i="11" a="1"/>
  <c r="K3691" i="11" s="1"/>
  <c r="K3675" i="11" a="1"/>
  <c r="K3675" i="11" s="1"/>
  <c r="K3659" i="11" a="1"/>
  <c r="K3659" i="11" s="1"/>
  <c r="K3643" i="11" a="1"/>
  <c r="K3643" i="11" s="1"/>
  <c r="K3627" i="11" a="1"/>
  <c r="K3627" i="11" s="1"/>
  <c r="K3611" i="11" a="1"/>
  <c r="K3611" i="11" s="1"/>
  <c r="K3595" i="11" a="1"/>
  <c r="K3595" i="11" s="1"/>
  <c r="K3579" i="11" a="1"/>
  <c r="K3579" i="11" s="1"/>
  <c r="K3563" i="11" a="1"/>
  <c r="K3563" i="11" s="1"/>
  <c r="K3547" i="11" a="1"/>
  <c r="K3547" i="11" s="1"/>
  <c r="K3531" i="11" a="1"/>
  <c r="K3531" i="11" s="1"/>
  <c r="K3515" i="11" a="1"/>
  <c r="K3515" i="11" s="1"/>
  <c r="K3499" i="11" a="1"/>
  <c r="K3499" i="11" s="1"/>
  <c r="K3483" i="11" a="1"/>
  <c r="K3483" i="11" s="1"/>
  <c r="K3467" i="11" a="1"/>
  <c r="K3467" i="11" s="1"/>
  <c r="K3451" i="11" a="1"/>
  <c r="K3451" i="11" s="1"/>
  <c r="K3435" i="11" a="1"/>
  <c r="K3435" i="11" s="1"/>
  <c r="K3419" i="11" a="1"/>
  <c r="K3419" i="11" s="1"/>
  <c r="K3403" i="11" a="1"/>
  <c r="K3403" i="11" s="1"/>
  <c r="K3387" i="11" a="1"/>
  <c r="K3387" i="11" s="1"/>
  <c r="K3371" i="11" a="1"/>
  <c r="K3371" i="11" s="1"/>
  <c r="K3355" i="11" a="1"/>
  <c r="K3355" i="11" s="1"/>
  <c r="K3339" i="11" a="1"/>
  <c r="K3339" i="11" s="1"/>
  <c r="K3323" i="11" a="1"/>
  <c r="K3323" i="11" s="1"/>
  <c r="K3307" i="11" a="1"/>
  <c r="K3307" i="11" s="1"/>
  <c r="K3291" i="11" a="1"/>
  <c r="K3291" i="11" s="1"/>
  <c r="K3275" i="11" a="1"/>
  <c r="K3275" i="11" s="1"/>
  <c r="K3259" i="11" a="1"/>
  <c r="K3259" i="11" s="1"/>
  <c r="K3243" i="11" a="1"/>
  <c r="K3243" i="11" s="1"/>
  <c r="K3227" i="11" a="1"/>
  <c r="K3227" i="11" s="1"/>
  <c r="K3211" i="11" a="1"/>
  <c r="K3211" i="11" s="1"/>
  <c r="K3195" i="11" a="1"/>
  <c r="K3195" i="11" s="1"/>
  <c r="K3179" i="11" a="1"/>
  <c r="K3179" i="11" s="1"/>
  <c r="K3163" i="11" a="1"/>
  <c r="K3163" i="11" s="1"/>
  <c r="K3147" i="11" a="1"/>
  <c r="K3147" i="11" s="1"/>
  <c r="K3131" i="11" a="1"/>
  <c r="K3131" i="11" s="1"/>
  <c r="K3115" i="11" a="1"/>
  <c r="K3115" i="11" s="1"/>
  <c r="K3094" i="11" a="1"/>
  <c r="K3094" i="11" s="1"/>
  <c r="K3062" i="11" a="1"/>
  <c r="K3062" i="11" s="1"/>
  <c r="K3030" i="11" a="1"/>
  <c r="K3030" i="11" s="1"/>
  <c r="K2998" i="11" a="1"/>
  <c r="K2998" i="11" s="1"/>
  <c r="K2966" i="11" a="1"/>
  <c r="K2966" i="11" s="1"/>
  <c r="K2934" i="11" a="1"/>
  <c r="K2934" i="11" s="1"/>
  <c r="K2902" i="11" a="1"/>
  <c r="K2902" i="11" s="1"/>
  <c r="K2870" i="11" a="1"/>
  <c r="K2870" i="11" s="1"/>
  <c r="K2838" i="11" a="1"/>
  <c r="K2838" i="11" s="1"/>
  <c r="K2806" i="11" a="1"/>
  <c r="K2806" i="11" s="1"/>
  <c r="K2774" i="11" a="1"/>
  <c r="K2774" i="11" s="1"/>
  <c r="K2742" i="11" a="1"/>
  <c r="K2742" i="11" s="1"/>
  <c r="K2710" i="11" a="1"/>
  <c r="K2710" i="11" s="1"/>
  <c r="K2678" i="11" a="1"/>
  <c r="K2678" i="11" s="1"/>
  <c r="K2646" i="11" a="1"/>
  <c r="K2646" i="11" s="1"/>
  <c r="K2614" i="11" a="1"/>
  <c r="K2614" i="11" s="1"/>
  <c r="K2572" i="11" a="1"/>
  <c r="K2572" i="11" s="1"/>
  <c r="K2508" i="11" a="1"/>
  <c r="K2508" i="11" s="1"/>
  <c r="K2444" i="11" a="1"/>
  <c r="K2444" i="11" s="1"/>
  <c r="K2380" i="11" a="1"/>
  <c r="K2380" i="11" s="1"/>
  <c r="K2295" i="11" a="1"/>
  <c r="K2295" i="11" s="1"/>
  <c r="K9358" i="11" a="1"/>
  <c r="K9358" i="11" s="1"/>
  <c r="K9354" i="11" a="1"/>
  <c r="K9354" i="11" s="1"/>
  <c r="K9350" i="11" a="1"/>
  <c r="K9350" i="11" s="1"/>
  <c r="K9346" i="11" a="1"/>
  <c r="K9346" i="11" s="1"/>
  <c r="K9342" i="11" a="1"/>
  <c r="K9342" i="11" s="1"/>
  <c r="K9338" i="11" a="1"/>
  <c r="K9338" i="11" s="1"/>
  <c r="K9334" i="11" a="1"/>
  <c r="K9334" i="11" s="1"/>
  <c r="K9330" i="11" a="1"/>
  <c r="K9330" i="11" s="1"/>
  <c r="K9326" i="11" a="1"/>
  <c r="K9326" i="11" s="1"/>
  <c r="K9322" i="11" a="1"/>
  <c r="K9322" i="11" s="1"/>
  <c r="K9318" i="11" a="1"/>
  <c r="K9318" i="11" s="1"/>
  <c r="K9314" i="11" a="1"/>
  <c r="K9314" i="11" s="1"/>
  <c r="K9310" i="11" a="1"/>
  <c r="K9310" i="11" s="1"/>
  <c r="K9306" i="11" a="1"/>
  <c r="K9306" i="11" s="1"/>
  <c r="K9302" i="11" a="1"/>
  <c r="K9302" i="11" s="1"/>
  <c r="K9298" i="11" a="1"/>
  <c r="K9298" i="11" s="1"/>
  <c r="K9294" i="11" a="1"/>
  <c r="K9294" i="11" s="1"/>
  <c r="K9290" i="11" a="1"/>
  <c r="K9290" i="11" s="1"/>
  <c r="K9286" i="11" a="1"/>
  <c r="K9286" i="11" s="1"/>
  <c r="K9282" i="11" a="1"/>
  <c r="K9282" i="11" s="1"/>
  <c r="K9278" i="11" a="1"/>
  <c r="K9278" i="11" s="1"/>
  <c r="K9274" i="11" a="1"/>
  <c r="K9274" i="11" s="1"/>
  <c r="K9270" i="11" a="1"/>
  <c r="K9270" i="11" s="1"/>
  <c r="K9266" i="11" a="1"/>
  <c r="K9266" i="11" s="1"/>
  <c r="K9262" i="11" a="1"/>
  <c r="K9262" i="11" s="1"/>
  <c r="K9258" i="11" a="1"/>
  <c r="K9258" i="11" s="1"/>
  <c r="K9254" i="11" a="1"/>
  <c r="K9254" i="11" s="1"/>
  <c r="K9250" i="11" a="1"/>
  <c r="K9250" i="11" s="1"/>
  <c r="K9246" i="11" a="1"/>
  <c r="K9246" i="11" s="1"/>
  <c r="K9242" i="11" a="1"/>
  <c r="K9242" i="11" s="1"/>
  <c r="K9238" i="11" a="1"/>
  <c r="K9238" i="11" s="1"/>
  <c r="K9234" i="11" a="1"/>
  <c r="K9234" i="11" s="1"/>
  <c r="K9230" i="11" a="1"/>
  <c r="K9230" i="11" s="1"/>
  <c r="K9226" i="11" a="1"/>
  <c r="K9226" i="11" s="1"/>
  <c r="K9222" i="11" a="1"/>
  <c r="K9222" i="11" s="1"/>
  <c r="K9218" i="11" a="1"/>
  <c r="K9218" i="11" s="1"/>
  <c r="K9214" i="11" a="1"/>
  <c r="K9214" i="11" s="1"/>
  <c r="K9210" i="11" a="1"/>
  <c r="K9210" i="11" s="1"/>
  <c r="K9206" i="11" a="1"/>
  <c r="K9206" i="11" s="1"/>
  <c r="K9202" i="11" a="1"/>
  <c r="K9202" i="11" s="1"/>
  <c r="K9198" i="11" a="1"/>
  <c r="K9198" i="11" s="1"/>
  <c r="K9194" i="11" a="1"/>
  <c r="K9194" i="11" s="1"/>
  <c r="K9190" i="11" a="1"/>
  <c r="K9190" i="11" s="1"/>
  <c r="K9186" i="11" a="1"/>
  <c r="K9186" i="11" s="1"/>
  <c r="K9182" i="11" a="1"/>
  <c r="K9182" i="11" s="1"/>
  <c r="K9178" i="11" a="1"/>
  <c r="K9178" i="11" s="1"/>
  <c r="K9174" i="11" a="1"/>
  <c r="K9174" i="11" s="1"/>
  <c r="K9170" i="11" a="1"/>
  <c r="K9170" i="11" s="1"/>
  <c r="K9166" i="11" a="1"/>
  <c r="K9166" i="11" s="1"/>
  <c r="K9162" i="11" a="1"/>
  <c r="K9162" i="11" s="1"/>
  <c r="K9158" i="11" a="1"/>
  <c r="K9158" i="11" s="1"/>
  <c r="K9154" i="11" a="1"/>
  <c r="K9154" i="11" s="1"/>
  <c r="K9150" i="11" a="1"/>
  <c r="K9150" i="11" s="1"/>
  <c r="K9146" i="11" a="1"/>
  <c r="K9146" i="11" s="1"/>
  <c r="K9142" i="11" a="1"/>
  <c r="K9142" i="11" s="1"/>
  <c r="K9138" i="11" a="1"/>
  <c r="K9138" i="11" s="1"/>
  <c r="K9134" i="11" a="1"/>
  <c r="K9134" i="11" s="1"/>
  <c r="K9130" i="11" a="1"/>
  <c r="K9130" i="11" s="1"/>
  <c r="K9126" i="11" a="1"/>
  <c r="K9126" i="11" s="1"/>
  <c r="K9122" i="11" a="1"/>
  <c r="K9122" i="11" s="1"/>
  <c r="K9118" i="11" a="1"/>
  <c r="K9118" i="11" s="1"/>
  <c r="K9114" i="11" a="1"/>
  <c r="K9114" i="11" s="1"/>
  <c r="K9110" i="11" a="1"/>
  <c r="K9110" i="11" s="1"/>
  <c r="K9106" i="11" a="1"/>
  <c r="K9106" i="11" s="1"/>
  <c r="K9102" i="11" a="1"/>
  <c r="K9102" i="11" s="1"/>
  <c r="K9098" i="11" a="1"/>
  <c r="K9098" i="11" s="1"/>
  <c r="K9094" i="11" a="1"/>
  <c r="K9094" i="11" s="1"/>
  <c r="K9090" i="11" a="1"/>
  <c r="K9090" i="11" s="1"/>
  <c r="K9086" i="11" a="1"/>
  <c r="K9086" i="11" s="1"/>
  <c r="K9082" i="11" a="1"/>
  <c r="K9082" i="11" s="1"/>
  <c r="K9078" i="11" a="1"/>
  <c r="K9078" i="11" s="1"/>
  <c r="K9074" i="11" a="1"/>
  <c r="K9074" i="11" s="1"/>
  <c r="K9070" i="11" a="1"/>
  <c r="K9070" i="11" s="1"/>
  <c r="K9066" i="11" a="1"/>
  <c r="K9066" i="11" s="1"/>
  <c r="K9062" i="11" a="1"/>
  <c r="K9062" i="11" s="1"/>
  <c r="K9058" i="11" a="1"/>
  <c r="K9058" i="11" s="1"/>
  <c r="K9054" i="11" a="1"/>
  <c r="K9054" i="11" s="1"/>
  <c r="K9050" i="11" a="1"/>
  <c r="K9050" i="11" s="1"/>
  <c r="K9046" i="11" a="1"/>
  <c r="K9046" i="11" s="1"/>
  <c r="K9042" i="11" a="1"/>
  <c r="K9042" i="11" s="1"/>
  <c r="K9038" i="11" a="1"/>
  <c r="K9038" i="11" s="1"/>
  <c r="K9034" i="11" a="1"/>
  <c r="K9034" i="11" s="1"/>
  <c r="K9030" i="11" a="1"/>
  <c r="K9030" i="11" s="1"/>
  <c r="K9026" i="11" a="1"/>
  <c r="K9026" i="11" s="1"/>
  <c r="K9022" i="11" a="1"/>
  <c r="K9022" i="11" s="1"/>
  <c r="K9018" i="11" a="1"/>
  <c r="K9018" i="11" s="1"/>
  <c r="K9014" i="11" a="1"/>
  <c r="K9014" i="11" s="1"/>
  <c r="K9010" i="11" a="1"/>
  <c r="K9010" i="11" s="1"/>
  <c r="K9006" i="11" a="1"/>
  <c r="K9006" i="11" s="1"/>
  <c r="K9002" i="11" a="1"/>
  <c r="K9002" i="11" s="1"/>
  <c r="K8998" i="11" a="1"/>
  <c r="K8998" i="11" s="1"/>
  <c r="K8994" i="11" a="1"/>
  <c r="K8994" i="11" s="1"/>
  <c r="K8990" i="11" a="1"/>
  <c r="K8990" i="11" s="1"/>
  <c r="K8986" i="11" a="1"/>
  <c r="K8986" i="11" s="1"/>
  <c r="K8982" i="11" a="1"/>
  <c r="K8982" i="11" s="1"/>
  <c r="K8978" i="11" a="1"/>
  <c r="K8978" i="11" s="1"/>
  <c r="K8974" i="11" a="1"/>
  <c r="K8974" i="11" s="1"/>
  <c r="K8970" i="11" a="1"/>
  <c r="K8970" i="11" s="1"/>
  <c r="K8966" i="11" a="1"/>
  <c r="K8966" i="11" s="1"/>
  <c r="K8962" i="11" a="1"/>
  <c r="K8962" i="11" s="1"/>
  <c r="K8958" i="11" a="1"/>
  <c r="K8958" i="11" s="1"/>
  <c r="K8954" i="11" a="1"/>
  <c r="K8954" i="11" s="1"/>
  <c r="K8950" i="11" a="1"/>
  <c r="K8950" i="11" s="1"/>
  <c r="K8946" i="11" a="1"/>
  <c r="K8946" i="11" s="1"/>
  <c r="K8942" i="11" a="1"/>
  <c r="K8942" i="11" s="1"/>
  <c r="K8938" i="11" a="1"/>
  <c r="K8938" i="11" s="1"/>
  <c r="K8934" i="11" a="1"/>
  <c r="K8934" i="11" s="1"/>
  <c r="K8930" i="11" a="1"/>
  <c r="K8930" i="11" s="1"/>
  <c r="K8926" i="11" a="1"/>
  <c r="K8926" i="11" s="1"/>
  <c r="K8922" i="11" a="1"/>
  <c r="K8922" i="11" s="1"/>
  <c r="K8918" i="11" a="1"/>
  <c r="K8918" i="11" s="1"/>
  <c r="K8914" i="11" a="1"/>
  <c r="K8914" i="11" s="1"/>
  <c r="K8910" i="11" a="1"/>
  <c r="K8910" i="11" s="1"/>
  <c r="K8905" i="11" a="1"/>
  <c r="K8905" i="11" s="1"/>
  <c r="K8901" i="11" a="1"/>
  <c r="K8901" i="11" s="1"/>
  <c r="K8897" i="11" a="1"/>
  <c r="K8897" i="11" s="1"/>
  <c r="K8893" i="11" a="1"/>
  <c r="K8893" i="11" s="1"/>
  <c r="K8889" i="11" a="1"/>
  <c r="K8889" i="11" s="1"/>
  <c r="K8884" i="11" a="1"/>
  <c r="K8884" i="11" s="1"/>
  <c r="K8876" i="11" a="1"/>
  <c r="K8876" i="11" s="1"/>
  <c r="K8872" i="11" a="1"/>
  <c r="K8872" i="11" s="1"/>
  <c r="K8827" i="11" a="1"/>
  <c r="K8827" i="11" s="1"/>
  <c r="K8821" i="11" a="1"/>
  <c r="K8821" i="11" s="1"/>
  <c r="K8813" i="11" a="1"/>
  <c r="K8813" i="11" s="1"/>
  <c r="K8805" i="11" a="1"/>
  <c r="K8805" i="11" s="1"/>
  <c r="K8797" i="11" a="1"/>
  <c r="K8797" i="11" s="1"/>
  <c r="K8789" i="11" a="1"/>
  <c r="K8789" i="11" s="1"/>
  <c r="K8781" i="11" a="1"/>
  <c r="K8781" i="11" s="1"/>
  <c r="K8773" i="11" a="1"/>
  <c r="K8773" i="11" s="1"/>
  <c r="K8765" i="11" a="1"/>
  <c r="K8765" i="11" s="1"/>
  <c r="K8757" i="11" a="1"/>
  <c r="K8757" i="11" s="1"/>
  <c r="K8749" i="11" a="1"/>
  <c r="K8749" i="11" s="1"/>
  <c r="K8741" i="11" a="1"/>
  <c r="K8741" i="11" s="1"/>
  <c r="K8733" i="11" a="1"/>
  <c r="K8733" i="11" s="1"/>
  <c r="K8725" i="11" a="1"/>
  <c r="K8725" i="11" s="1"/>
  <c r="K8717" i="11" a="1"/>
  <c r="K8717" i="11" s="1"/>
  <c r="K8709" i="11" a="1"/>
  <c r="K8709" i="11" s="1"/>
  <c r="K8701" i="11" a="1"/>
  <c r="K8701" i="11" s="1"/>
  <c r="K8693" i="11" a="1"/>
  <c r="K8693" i="11" s="1"/>
  <c r="K8685" i="11" a="1"/>
  <c r="K8685" i="11" s="1"/>
  <c r="K8677" i="11" a="1"/>
  <c r="K8677" i="11" s="1"/>
  <c r="K8669" i="11" a="1"/>
  <c r="K8669" i="11" s="1"/>
  <c r="K8661" i="11" a="1"/>
  <c r="K8661" i="11" s="1"/>
  <c r="K8653" i="11" a="1"/>
  <c r="K8653" i="11" s="1"/>
  <c r="K8645" i="11" a="1"/>
  <c r="K8645" i="11" s="1"/>
  <c r="K8637" i="11" a="1"/>
  <c r="K8637" i="11" s="1"/>
  <c r="K8629" i="11" a="1"/>
  <c r="K8629" i="11" s="1"/>
  <c r="K8621" i="11" a="1"/>
  <c r="K8621" i="11" s="1"/>
  <c r="K8613" i="11" a="1"/>
  <c r="K8613" i="11" s="1"/>
  <c r="K8605" i="11" a="1"/>
  <c r="K8605" i="11" s="1"/>
  <c r="K8597" i="11" a="1"/>
  <c r="K8597" i="11" s="1"/>
  <c r="K8589" i="11" a="1"/>
  <c r="K8589" i="11" s="1"/>
  <c r="K8581" i="11" a="1"/>
  <c r="K8581" i="11" s="1"/>
  <c r="K8573" i="11" a="1"/>
  <c r="K8573" i="11" s="1"/>
  <c r="K8565" i="11" a="1"/>
  <c r="K8565" i="11" s="1"/>
  <c r="K8557" i="11" a="1"/>
  <c r="K8557" i="11" s="1"/>
  <c r="K8549" i="11" a="1"/>
  <c r="K8549" i="11" s="1"/>
  <c r="K8541" i="11" a="1"/>
  <c r="K8541" i="11" s="1"/>
  <c r="K8533" i="11" a="1"/>
  <c r="K8533" i="11" s="1"/>
  <c r="K8525" i="11" a="1"/>
  <c r="K8525" i="11" s="1"/>
  <c r="K8517" i="11" a="1"/>
  <c r="K8517" i="11" s="1"/>
  <c r="K8509" i="11" a="1"/>
  <c r="K8509" i="11" s="1"/>
  <c r="K8501" i="11" a="1"/>
  <c r="K8501" i="11" s="1"/>
  <c r="K8493" i="11" a="1"/>
  <c r="K8493" i="11" s="1"/>
  <c r="K8483" i="11" a="1"/>
  <c r="K8483" i="11" s="1"/>
  <c r="K8475" i="11" a="1"/>
  <c r="K8475" i="11" s="1"/>
  <c r="K8467" i="11" a="1"/>
  <c r="K8467" i="11" s="1"/>
  <c r="K8459" i="11" a="1"/>
  <c r="K8459" i="11" s="1"/>
  <c r="K8451" i="11" a="1"/>
  <c r="K8451" i="11" s="1"/>
  <c r="K8443" i="11" a="1"/>
  <c r="K8443" i="11" s="1"/>
  <c r="K8435" i="11" a="1"/>
  <c r="K8435" i="11" s="1"/>
  <c r="K8427" i="11" a="1"/>
  <c r="K8427" i="11" s="1"/>
  <c r="K8419" i="11" a="1"/>
  <c r="K8419" i="11" s="1"/>
  <c r="K8411" i="11" a="1"/>
  <c r="K8411" i="11" s="1"/>
  <c r="K8403" i="11" a="1"/>
  <c r="K8403" i="11" s="1"/>
  <c r="K8395" i="11" a="1"/>
  <c r="K8395" i="11" s="1"/>
  <c r="K8387" i="11" a="1"/>
  <c r="K8387" i="11" s="1"/>
  <c r="K8379" i="11" a="1"/>
  <c r="K8379" i="11" s="1"/>
  <c r="K8371" i="11" a="1"/>
  <c r="K8371" i="11" s="1"/>
  <c r="K8363" i="11" a="1"/>
  <c r="K8363" i="11" s="1"/>
  <c r="K8355" i="11" a="1"/>
  <c r="K8355" i="11" s="1"/>
  <c r="K8347" i="11" a="1"/>
  <c r="K8347" i="11" s="1"/>
  <c r="K8339" i="11" a="1"/>
  <c r="K8339" i="11" s="1"/>
  <c r="K8331" i="11" a="1"/>
  <c r="K8331" i="11" s="1"/>
  <c r="K8323" i="11" a="1"/>
  <c r="K8323" i="11" s="1"/>
  <c r="K8315" i="11" a="1"/>
  <c r="K8315" i="11" s="1"/>
  <c r="K8307" i="11" a="1"/>
  <c r="K8307" i="11" s="1"/>
  <c r="K8299" i="11" a="1"/>
  <c r="K8299" i="11" s="1"/>
  <c r="K8291" i="11" a="1"/>
  <c r="K8291" i="11" s="1"/>
  <c r="K8283" i="11" a="1"/>
  <c r="K8283" i="11" s="1"/>
  <c r="K8275" i="11" a="1"/>
  <c r="K8275" i="11" s="1"/>
  <c r="K8267" i="11" a="1"/>
  <c r="K8267" i="11" s="1"/>
  <c r="K8259" i="11" a="1"/>
  <c r="K8259" i="11" s="1"/>
  <c r="K8251" i="11" a="1"/>
  <c r="K8251" i="11" s="1"/>
  <c r="K2230" i="11" a="1"/>
  <c r="K2230" i="11" s="1"/>
  <c r="K2209" i="11" a="1"/>
  <c r="K2209" i="11" s="1"/>
  <c r="K2401" i="11" a="1"/>
  <c r="K2401" i="11" s="1"/>
  <c r="K2475" i="11" a="1"/>
  <c r="K2475" i="11" s="1"/>
  <c r="K2539" i="11" a="1"/>
  <c r="K2539" i="11" s="1"/>
  <c r="K2211" i="11" a="1"/>
  <c r="K2211" i="11" s="1"/>
  <c r="K2402" i="11" a="1"/>
  <c r="K2402" i="11" s="1"/>
  <c r="K2530" i="11" a="1"/>
  <c r="K2530" i="11" s="1"/>
  <c r="K2625" i="11" a="1"/>
  <c r="K2625" i="11" s="1"/>
  <c r="K2689" i="11" a="1"/>
  <c r="K2689" i="11" s="1"/>
  <c r="K2753" i="11" a="1"/>
  <c r="K2753" i="11" s="1"/>
  <c r="K2789" i="11" a="1"/>
  <c r="K2789" i="11" s="1"/>
  <c r="K2821" i="11" a="1"/>
  <c r="K2821" i="11" s="1"/>
  <c r="K2853" i="11" a="1"/>
  <c r="K2853" i="11" s="1"/>
  <c r="K2885" i="11" a="1"/>
  <c r="K2885" i="11" s="1"/>
  <c r="K2917" i="11" a="1"/>
  <c r="K2917" i="11" s="1"/>
  <c r="K2949" i="11" a="1"/>
  <c r="K2949" i="11" s="1"/>
  <c r="K2981" i="11" a="1"/>
  <c r="K2981" i="11" s="1"/>
  <c r="K3013" i="11" a="1"/>
  <c r="K3013" i="11" s="1"/>
  <c r="K3045" i="11" a="1"/>
  <c r="K3045" i="11" s="1"/>
  <c r="K3077" i="11" a="1"/>
  <c r="K3077" i="11" s="1"/>
  <c r="K2207" i="11" a="1"/>
  <c r="K2207" i="11" s="1"/>
  <c r="K2400" i="11" a="1"/>
  <c r="K2400" i="11" s="1"/>
  <c r="K2528" i="11" a="1"/>
  <c r="K2528" i="11" s="1"/>
  <c r="K2624" i="11" a="1"/>
  <c r="K2624" i="11" s="1"/>
  <c r="K2688" i="11" a="1"/>
  <c r="K2688" i="11" s="1"/>
  <c r="K2752" i="11" a="1"/>
  <c r="K2752" i="11" s="1"/>
  <c r="K2816" i="11" a="1"/>
  <c r="K2816" i="11" s="1"/>
  <c r="K2880" i="11" a="1"/>
  <c r="K2880" i="11" s="1"/>
  <c r="K2944" i="11" a="1"/>
  <c r="K2944" i="11" s="1"/>
  <c r="K3008" i="11" a="1"/>
  <c r="K3008" i="11" s="1"/>
  <c r="K3072" i="11" a="1"/>
  <c r="K3072" i="11" s="1"/>
  <c r="K3120" i="11" a="1"/>
  <c r="K3120" i="11" s="1"/>
  <c r="K3152" i="11" a="1"/>
  <c r="K3152" i="11" s="1"/>
  <c r="K3184" i="11" a="1"/>
  <c r="K3184" i="11" s="1"/>
  <c r="K3216" i="11" a="1"/>
  <c r="K3216" i="11" s="1"/>
  <c r="K3248" i="11" a="1"/>
  <c r="K3248" i="11" s="1"/>
  <c r="K3280" i="11" a="1"/>
  <c r="K3280" i="11" s="1"/>
  <c r="K3312" i="11" a="1"/>
  <c r="K3312" i="11" s="1"/>
  <c r="K3344" i="11" a="1"/>
  <c r="K3344" i="11" s="1"/>
  <c r="K3376" i="11" a="1"/>
  <c r="K3376" i="11" s="1"/>
  <c r="K3408" i="11" a="1"/>
  <c r="K3408" i="11" s="1"/>
  <c r="K3440" i="11" a="1"/>
  <c r="K3440" i="11" s="1"/>
  <c r="K3458" i="11" a="1"/>
  <c r="K3458" i="11" s="1"/>
  <c r="K3474" i="11" a="1"/>
  <c r="K3474" i="11" s="1"/>
  <c r="K3490" i="11" a="1"/>
  <c r="K3490" i="11" s="1"/>
  <c r="K3506" i="11" a="1"/>
  <c r="K3506" i="11" s="1"/>
  <c r="K3522" i="11" a="1"/>
  <c r="K3522" i="11" s="1"/>
  <c r="K3538" i="11" a="1"/>
  <c r="K3538" i="11" s="1"/>
  <c r="K3554" i="11" a="1"/>
  <c r="K3554" i="11" s="1"/>
  <c r="K3570" i="11" a="1"/>
  <c r="K3570" i="11" s="1"/>
  <c r="K3586" i="11" a="1"/>
  <c r="K3586" i="11" s="1"/>
  <c r="K3602" i="11" a="1"/>
  <c r="K3602" i="11" s="1"/>
  <c r="K3618" i="11" a="1"/>
  <c r="K3618" i="11" s="1"/>
  <c r="K3634" i="11" a="1"/>
  <c r="K3634" i="11" s="1"/>
  <c r="K3650" i="11" a="1"/>
  <c r="K3650" i="11" s="1"/>
  <c r="K3666" i="11" a="1"/>
  <c r="K3666" i="11" s="1"/>
  <c r="K3682" i="11" a="1"/>
  <c r="K3682" i="11" s="1"/>
  <c r="K3698" i="11" a="1"/>
  <c r="K3698" i="11" s="1"/>
  <c r="K3714" i="11" a="1"/>
  <c r="K3714" i="11" s="1"/>
  <c r="K3730" i="11" a="1"/>
  <c r="K3730" i="11" s="1"/>
  <c r="K3746" i="11" a="1"/>
  <c r="K3746" i="11" s="1"/>
  <c r="K3762" i="11" a="1"/>
  <c r="K3762" i="11" s="1"/>
  <c r="K3778" i="11" a="1"/>
  <c r="K3778" i="11" s="1"/>
  <c r="K3794" i="11" a="1"/>
  <c r="K3794" i="11" s="1"/>
  <c r="K3810" i="11" a="1"/>
  <c r="K3810" i="11" s="1"/>
  <c r="K3826" i="11" a="1"/>
  <c r="K3826" i="11" s="1"/>
  <c r="K3842" i="11" a="1"/>
  <c r="K3842" i="11" s="1"/>
  <c r="K3858" i="11" a="1"/>
  <c r="K3858" i="11" s="1"/>
  <c r="K3874" i="11" a="1"/>
  <c r="K3874" i="11" s="1"/>
  <c r="K3890" i="11" a="1"/>
  <c r="K3890" i="11" s="1"/>
  <c r="K3906" i="11" a="1"/>
  <c r="K3906" i="11" s="1"/>
  <c r="K3922" i="11" a="1"/>
  <c r="K3922" i="11" s="1"/>
  <c r="K3938" i="11" a="1"/>
  <c r="K3938" i="11" s="1"/>
  <c r="K3954" i="11" a="1"/>
  <c r="K3954" i="11" s="1"/>
  <c r="K3970" i="11" a="1"/>
  <c r="K3970" i="11" s="1"/>
  <c r="K3986" i="11" a="1"/>
  <c r="K3986" i="11" s="1"/>
  <c r="K4002" i="11" a="1"/>
  <c r="K4002" i="11" s="1"/>
  <c r="K4018" i="11" a="1"/>
  <c r="K4018" i="11" s="1"/>
  <c r="K4034" i="11" a="1"/>
  <c r="K4034" i="11" s="1"/>
  <c r="K4050" i="11" a="1"/>
  <c r="K4050" i="11" s="1"/>
  <c r="K4066" i="11" a="1"/>
  <c r="K4066" i="11" s="1"/>
  <c r="K4082" i="11" a="1"/>
  <c r="K4082" i="11" s="1"/>
  <c r="K4098" i="11" a="1"/>
  <c r="K4098" i="11" s="1"/>
  <c r="K4114" i="11" a="1"/>
  <c r="K4114" i="11" s="1"/>
  <c r="K2215" i="11" a="1"/>
  <c r="K2215" i="11" s="1"/>
  <c r="K2404" i="11" a="1"/>
  <c r="K2404" i="11" s="1"/>
  <c r="K2532" i="11" a="1"/>
  <c r="K2532" i="11" s="1"/>
  <c r="K2626" i="11" a="1"/>
  <c r="K2626" i="11" s="1"/>
  <c r="K2690" i="11" a="1"/>
  <c r="K2690" i="11" s="1"/>
  <c r="K2754" i="11" a="1"/>
  <c r="K2754" i="11" s="1"/>
  <c r="K2818" i="11" a="1"/>
  <c r="K2818" i="11" s="1"/>
  <c r="K2882" i="11" a="1"/>
  <c r="K2882" i="11" s="1"/>
  <c r="K2946" i="11" a="1"/>
  <c r="K2946" i="11" s="1"/>
  <c r="K3010" i="11" a="1"/>
  <c r="K3010" i="11" s="1"/>
  <c r="K3074" i="11" a="1"/>
  <c r="K3074" i="11" s="1"/>
  <c r="K3121" i="11" a="1"/>
  <c r="K3121" i="11" s="1"/>
  <c r="K3153" i="11" a="1"/>
  <c r="K3153" i="11" s="1"/>
  <c r="K3185" i="11" a="1"/>
  <c r="K3185" i="11" s="1"/>
  <c r="K3217" i="11" a="1"/>
  <c r="K3217" i="11" s="1"/>
  <c r="K3249" i="11" a="1"/>
  <c r="K3249" i="11" s="1"/>
  <c r="K3281" i="11" a="1"/>
  <c r="K3281" i="11" s="1"/>
  <c r="K3313" i="11" a="1"/>
  <c r="K3313" i="11" s="1"/>
  <c r="K3345" i="11" a="1"/>
  <c r="K3345" i="11" s="1"/>
  <c r="K3377" i="11" a="1"/>
  <c r="K3377" i="11" s="1"/>
  <c r="K3409" i="11" a="1"/>
  <c r="K3409" i="11" s="1"/>
  <c r="K3441" i="11" a="1"/>
  <c r="K3441" i="11" s="1"/>
  <c r="K3473" i="11" a="1"/>
  <c r="K3473" i="11" s="1"/>
  <c r="K3505" i="11" a="1"/>
  <c r="K3505" i="11" s="1"/>
  <c r="K3537" i="11" a="1"/>
  <c r="K3537" i="11" s="1"/>
  <c r="K3569" i="11" a="1"/>
  <c r="K3569" i="11" s="1"/>
  <c r="K3601" i="11" a="1"/>
  <c r="K3601" i="11" s="1"/>
  <c r="K3633" i="11" a="1"/>
  <c r="K3633" i="11" s="1"/>
  <c r="K3665" i="11" a="1"/>
  <c r="K3665" i="11" s="1"/>
  <c r="K3697" i="11" a="1"/>
  <c r="K3697" i="11" s="1"/>
  <c r="K3729" i="11" a="1"/>
  <c r="K3729" i="11" s="1"/>
  <c r="K3761" i="11" a="1"/>
  <c r="K3761" i="11" s="1"/>
  <c r="K3793" i="11" a="1"/>
  <c r="K3793" i="11" s="1"/>
  <c r="K3825" i="11" a="1"/>
  <c r="K3825" i="11" s="1"/>
  <c r="K3857" i="11" a="1"/>
  <c r="K3857" i="11" s="1"/>
  <c r="K3889" i="11" a="1"/>
  <c r="K3889" i="11" s="1"/>
  <c r="K3921" i="11" a="1"/>
  <c r="K3921" i="11" s="1"/>
  <c r="K3953" i="11" a="1"/>
  <c r="K3953" i="11" s="1"/>
  <c r="K3985" i="11" a="1"/>
  <c r="K3985" i="11" s="1"/>
  <c r="K4017" i="11" a="1"/>
  <c r="K4017" i="11" s="1"/>
  <c r="K4049" i="11" a="1"/>
  <c r="K4049" i="11" s="1"/>
  <c r="K4081" i="11" a="1"/>
  <c r="K4081" i="11" s="1"/>
  <c r="K4113" i="11" a="1"/>
  <c r="K4113" i="11" s="1"/>
  <c r="K4136" i="11" a="1"/>
  <c r="K4136" i="11" s="1"/>
  <c r="K4152" i="11" a="1"/>
  <c r="K4152" i="11" s="1"/>
  <c r="K4168" i="11" a="1"/>
  <c r="K4168" i="11" s="1"/>
  <c r="K4184" i="11" a="1"/>
  <c r="K4184" i="11" s="1"/>
  <c r="K4200" i="11" a="1"/>
  <c r="K4200" i="11" s="1"/>
  <c r="K4216" i="11" a="1"/>
  <c r="K4216" i="11" s="1"/>
  <c r="K4232" i="11" a="1"/>
  <c r="K4232" i="11" s="1"/>
  <c r="K4248" i="11" a="1"/>
  <c r="K4248" i="11" s="1"/>
  <c r="K4264" i="11" a="1"/>
  <c r="K4264" i="11" s="1"/>
  <c r="K4280" i="11" a="1"/>
  <c r="K4280" i="11" s="1"/>
  <c r="K4296" i="11" a="1"/>
  <c r="K4296" i="11" s="1"/>
  <c r="K4312" i="11" a="1"/>
  <c r="K4312" i="11" s="1"/>
  <c r="K4328" i="11" a="1"/>
  <c r="K4328" i="11" s="1"/>
  <c r="K4344" i="11" a="1"/>
  <c r="K4344" i="11" s="1"/>
  <c r="K4360" i="11" a="1"/>
  <c r="K4360" i="11" s="1"/>
  <c r="K4376" i="11" a="1"/>
  <c r="K4376" i="11" s="1"/>
  <c r="K4392" i="11" a="1"/>
  <c r="K4392" i="11" s="1"/>
  <c r="K5795" i="11" a="1"/>
  <c r="K5795" i="11" s="1"/>
  <c r="K5811" i="11" a="1"/>
  <c r="K5811" i="11" s="1"/>
  <c r="K5827" i="11" a="1"/>
  <c r="K5827" i="11" s="1"/>
  <c r="K5843" i="11" a="1"/>
  <c r="K5843" i="11" s="1"/>
  <c r="K5859" i="11" a="1"/>
  <c r="K5859" i="11" s="1"/>
  <c r="K5875" i="11" a="1"/>
  <c r="K5875" i="11" s="1"/>
  <c r="K5891" i="11" a="1"/>
  <c r="K5891" i="11" s="1"/>
  <c r="K5907" i="11" a="1"/>
  <c r="K5907" i="11" s="1"/>
  <c r="K5923" i="11" a="1"/>
  <c r="K5923" i="11" s="1"/>
  <c r="K5939" i="11" a="1"/>
  <c r="K5939" i="11" s="1"/>
  <c r="K5955" i="11" a="1"/>
  <c r="K5955" i="11" s="1"/>
  <c r="K5971" i="11" a="1"/>
  <c r="K5971" i="11" s="1"/>
  <c r="K5987" i="11" a="1"/>
  <c r="K5987" i="11" s="1"/>
  <c r="K6003" i="11" a="1"/>
  <c r="K6003" i="11" s="1"/>
  <c r="K6019" i="11" a="1"/>
  <c r="K6019" i="11" s="1"/>
  <c r="K6035" i="11" a="1"/>
  <c r="K6035" i="11" s="1"/>
  <c r="K6051" i="11" a="1"/>
  <c r="K6051" i="11" s="1"/>
  <c r="K6067" i="11" a="1"/>
  <c r="K6067" i="11" s="1"/>
  <c r="K6083" i="11" a="1"/>
  <c r="K6083" i="11" s="1"/>
  <c r="K6099" i="11" a="1"/>
  <c r="K6099" i="11" s="1"/>
  <c r="K6115" i="11" a="1"/>
  <c r="K6115" i="11" s="1"/>
  <c r="K6131" i="11" a="1"/>
  <c r="K6131" i="11" s="1"/>
  <c r="K6147" i="11" a="1"/>
  <c r="K6147" i="11" s="1"/>
  <c r="K6163" i="11" a="1"/>
  <c r="K6163" i="11" s="1"/>
  <c r="K6179" i="11" a="1"/>
  <c r="K6179" i="11" s="1"/>
  <c r="K6195" i="11" a="1"/>
  <c r="K6195" i="11" s="1"/>
  <c r="K6203" i="11" a="1"/>
  <c r="K6203" i="11" s="1"/>
  <c r="K6211" i="11" a="1"/>
  <c r="K6211" i="11" s="1"/>
  <c r="K6219" i="11" a="1"/>
  <c r="K6219" i="11" s="1"/>
  <c r="K6227" i="11" a="1"/>
  <c r="K6227" i="11" s="1"/>
  <c r="K6235" i="11" a="1"/>
  <c r="K6235" i="11" s="1"/>
  <c r="K6243" i="11" a="1"/>
  <c r="K6243" i="11" s="1"/>
  <c r="K6251" i="11" a="1"/>
  <c r="K6251" i="11" s="1"/>
  <c r="K6259" i="11" a="1"/>
  <c r="K6259" i="11" s="1"/>
  <c r="K6267" i="11" a="1"/>
  <c r="K6267" i="11" s="1"/>
  <c r="K6275" i="11" a="1"/>
  <c r="K6275" i="11" s="1"/>
  <c r="K6283" i="11" a="1"/>
  <c r="K6283" i="11" s="1"/>
  <c r="K6291" i="11" a="1"/>
  <c r="K6291" i="11" s="1"/>
  <c r="K6299" i="11" a="1"/>
  <c r="K6299" i="11" s="1"/>
  <c r="K6307" i="11" a="1"/>
  <c r="K6307" i="11" s="1"/>
  <c r="K6315" i="11" a="1"/>
  <c r="K6315" i="11" s="1"/>
  <c r="K6323" i="11" a="1"/>
  <c r="K6323" i="11" s="1"/>
  <c r="K6331" i="11" a="1"/>
  <c r="K6331" i="11" s="1"/>
  <c r="K6339" i="11" a="1"/>
  <c r="K6339" i="11" s="1"/>
  <c r="K6347" i="11" a="1"/>
  <c r="K6347" i="11" s="1"/>
  <c r="K6355" i="11" a="1"/>
  <c r="K6355" i="11" s="1"/>
  <c r="K6363" i="11" a="1"/>
  <c r="K6363" i="11" s="1"/>
  <c r="K6371" i="11" a="1"/>
  <c r="K6371" i="11" s="1"/>
  <c r="K6379" i="11" a="1"/>
  <c r="K6379" i="11" s="1"/>
  <c r="K6387" i="11" a="1"/>
  <c r="K6387" i="11" s="1"/>
  <c r="K6395" i="11" a="1"/>
  <c r="K6395" i="11" s="1"/>
  <c r="K6403" i="11" a="1"/>
  <c r="K6403" i="11" s="1"/>
  <c r="K6411" i="11" a="1"/>
  <c r="K6411" i="11" s="1"/>
  <c r="K6419" i="11" a="1"/>
  <c r="K6419" i="11" s="1"/>
  <c r="K6427" i="11" a="1"/>
  <c r="K6427" i="11" s="1"/>
  <c r="K6435" i="11" a="1"/>
  <c r="K6435" i="11" s="1"/>
  <c r="K6443" i="11" a="1"/>
  <c r="K6443" i="11" s="1"/>
  <c r="K6451" i="11" a="1"/>
  <c r="K6451" i="11" s="1"/>
  <c r="K6459" i="11" a="1"/>
  <c r="K6459" i="11" s="1"/>
  <c r="K6467" i="11" a="1"/>
  <c r="K6467" i="11" s="1"/>
  <c r="K7732" i="11" a="1"/>
  <c r="K7732" i="11" s="1"/>
  <c r="K7740" i="11" a="1"/>
  <c r="K7740" i="11" s="1"/>
  <c r="K7748" i="11" a="1"/>
  <c r="K7748" i="11" s="1"/>
  <c r="K7756" i="11" a="1"/>
  <c r="K7756" i="11" s="1"/>
  <c r="K7764" i="11" a="1"/>
  <c r="K7764" i="11" s="1"/>
  <c r="K7772" i="11" a="1"/>
  <c r="K7772" i="11" s="1"/>
  <c r="K7780" i="11" a="1"/>
  <c r="K7780" i="11" s="1"/>
  <c r="K7788" i="11" a="1"/>
  <c r="K7788" i="11" s="1"/>
  <c r="K7796" i="11" a="1"/>
  <c r="K7796" i="11" s="1"/>
  <c r="K7804" i="11" a="1"/>
  <c r="K7804" i="11" s="1"/>
  <c r="K7812" i="11" a="1"/>
  <c r="K7812" i="11" s="1"/>
  <c r="K7820" i="11" a="1"/>
  <c r="K7820" i="11" s="1"/>
  <c r="K7828" i="11" a="1"/>
  <c r="K7828" i="11" s="1"/>
  <c r="K7836" i="11" a="1"/>
  <c r="K7836" i="11" s="1"/>
  <c r="K7844" i="11" a="1"/>
  <c r="K7844" i="11" s="1"/>
  <c r="K7852" i="11" a="1"/>
  <c r="K7852" i="11" s="1"/>
  <c r="K7860" i="11" a="1"/>
  <c r="K7860" i="11" s="1"/>
  <c r="K7868" i="11" a="1"/>
  <c r="K7868" i="11" s="1"/>
  <c r="K7876" i="11" a="1"/>
  <c r="K7876" i="11" s="1"/>
  <c r="K7884" i="11" a="1"/>
  <c r="K7884" i="11" s="1"/>
  <c r="K7892" i="11" a="1"/>
  <c r="K7892" i="11" s="1"/>
  <c r="K7900" i="11" a="1"/>
  <c r="K7900" i="11" s="1"/>
  <c r="K7908" i="11" a="1"/>
  <c r="K7908" i="11" s="1"/>
  <c r="K7916" i="11" a="1"/>
  <c r="K7916" i="11" s="1"/>
  <c r="K7924" i="11" a="1"/>
  <c r="K7924" i="11" s="1"/>
  <c r="K7932" i="11" a="1"/>
  <c r="K7932" i="11" s="1"/>
  <c r="K7940" i="11" a="1"/>
  <c r="K7940" i="11" s="1"/>
  <c r="K7948" i="11" a="1"/>
  <c r="K7948" i="11" s="1"/>
  <c r="K7956" i="11" a="1"/>
  <c r="K7956" i="11" s="1"/>
  <c r="K7964" i="11" a="1"/>
  <c r="K7964" i="11" s="1"/>
  <c r="K7972" i="11" a="1"/>
  <c r="K7972" i="11" s="1"/>
  <c r="K7980" i="11" a="1"/>
  <c r="K7980" i="11" s="1"/>
  <c r="K7988" i="11" a="1"/>
  <c r="K7988" i="11" s="1"/>
  <c r="K7996" i="11" a="1"/>
  <c r="K7996" i="11" s="1"/>
  <c r="K8004" i="11" a="1"/>
  <c r="K8004" i="11" s="1"/>
  <c r="K8012" i="11" a="1"/>
  <c r="K8012" i="11" s="1"/>
  <c r="K8020" i="11" a="1"/>
  <c r="K8020" i="11" s="1"/>
  <c r="K8028" i="11" a="1"/>
  <c r="K8028" i="11" s="1"/>
  <c r="K8036" i="11" a="1"/>
  <c r="K8036" i="11" s="1"/>
  <c r="K8044" i="11" a="1"/>
  <c r="K8044" i="11" s="1"/>
  <c r="K8052" i="11" a="1"/>
  <c r="K8052" i="11" s="1"/>
  <c r="K8060" i="11" a="1"/>
  <c r="K8060" i="11" s="1"/>
  <c r="K8068" i="11" a="1"/>
  <c r="K8068" i="11" s="1"/>
  <c r="K8076" i="11" a="1"/>
  <c r="K8076" i="11" s="1"/>
  <c r="K8084" i="11" a="1"/>
  <c r="K8084" i="11" s="1"/>
  <c r="K8092" i="11" a="1"/>
  <c r="K8092" i="11" s="1"/>
  <c r="K8100" i="11" a="1"/>
  <c r="K8100" i="11" s="1"/>
  <c r="K8108" i="11" a="1"/>
  <c r="K8108" i="11" s="1"/>
  <c r="K8116" i="11" a="1"/>
  <c r="K8116" i="11" s="1"/>
  <c r="K8124" i="11" a="1"/>
  <c r="K8124" i="11" s="1"/>
  <c r="K8132" i="11" a="1"/>
  <c r="K8132" i="11" s="1"/>
  <c r="K8140" i="11" a="1"/>
  <c r="K8140" i="11" s="1"/>
  <c r="K8148" i="11" a="1"/>
  <c r="K8148" i="11" s="1"/>
  <c r="K8156" i="11" a="1"/>
  <c r="K8156" i="11" s="1"/>
  <c r="K8164" i="11" a="1"/>
  <c r="K8164" i="11" s="1"/>
  <c r="K8172" i="11" a="1"/>
  <c r="K8172" i="11" s="1"/>
  <c r="K8180" i="11" a="1"/>
  <c r="K8180" i="11" s="1"/>
  <c r="K8188" i="11" a="1"/>
  <c r="K8188" i="11" s="1"/>
  <c r="K8196" i="11" a="1"/>
  <c r="K8196" i="11" s="1"/>
  <c r="K8204" i="11" a="1"/>
  <c r="K8204" i="11" s="1"/>
  <c r="K8212" i="11" a="1"/>
  <c r="K8212" i="11" s="1"/>
  <c r="K8220" i="11" a="1"/>
  <c r="K8220" i="11" s="1"/>
  <c r="K8228" i="11" a="1"/>
  <c r="K8228" i="11" s="1"/>
  <c r="K8236" i="11" a="1"/>
  <c r="K8236" i="11" s="1"/>
  <c r="K8244" i="11" a="1"/>
  <c r="K8244" i="11" s="1"/>
  <c r="K8252" i="11" a="1"/>
  <c r="K8252" i="11" s="1"/>
  <c r="K8260" i="11" a="1"/>
  <c r="K8260" i="11" s="1"/>
  <c r="K8268" i="11" a="1"/>
  <c r="K8268" i="11" s="1"/>
  <c r="K8276" i="11" a="1"/>
  <c r="K8276" i="11" s="1"/>
  <c r="K8284" i="11" a="1"/>
  <c r="K8284" i="11" s="1"/>
  <c r="K8292" i="11" a="1"/>
  <c r="K8292" i="11" s="1"/>
  <c r="K8300" i="11" a="1"/>
  <c r="K8300" i="11" s="1"/>
  <c r="K8308" i="11" a="1"/>
  <c r="K8308" i="11" s="1"/>
  <c r="K8316" i="11" a="1"/>
  <c r="K8316" i="11" s="1"/>
  <c r="K8324" i="11" a="1"/>
  <c r="K8324" i="11" s="1"/>
  <c r="K8332" i="11" a="1"/>
  <c r="K8332" i="11" s="1"/>
  <c r="K8340" i="11" a="1"/>
  <c r="K8340" i="11" s="1"/>
  <c r="K8348" i="11" a="1"/>
  <c r="K8348" i="11" s="1"/>
  <c r="K8356" i="11" a="1"/>
  <c r="K8356" i="11" s="1"/>
  <c r="K8364" i="11" a="1"/>
  <c r="K8364" i="11" s="1"/>
  <c r="K8372" i="11" a="1"/>
  <c r="K8372" i="11" s="1"/>
  <c r="K8380" i="11" a="1"/>
  <c r="K8380" i="11" s="1"/>
  <c r="K8388" i="11" a="1"/>
  <c r="K8388" i="11" s="1"/>
  <c r="K8396" i="11" a="1"/>
  <c r="K8396" i="11" s="1"/>
  <c r="K8404" i="11" a="1"/>
  <c r="K8404" i="11" s="1"/>
  <c r="K8412" i="11" a="1"/>
  <c r="K8412" i="11" s="1"/>
  <c r="K8420" i="11" a="1"/>
  <c r="K8420" i="11" s="1"/>
  <c r="K8428" i="11" a="1"/>
  <c r="K8428" i="11" s="1"/>
  <c r="K8436" i="11" a="1"/>
  <c r="K8436" i="11" s="1"/>
  <c r="K8444" i="11" a="1"/>
  <c r="K8444" i="11" s="1"/>
  <c r="K8452" i="11" a="1"/>
  <c r="K8452" i="11" s="1"/>
  <c r="K8460" i="11" a="1"/>
  <c r="K8460" i="11" s="1"/>
  <c r="K8468" i="11" a="1"/>
  <c r="K8468" i="11" s="1"/>
  <c r="K8476" i="11" a="1"/>
  <c r="K8476" i="11" s="1"/>
  <c r="K8484" i="11" a="1"/>
  <c r="K8484" i="11" s="1"/>
  <c r="K8494" i="11" a="1"/>
  <c r="K8494" i="11" s="1"/>
  <c r="K8502" i="11" a="1"/>
  <c r="K8502" i="11" s="1"/>
  <c r="K8510" i="11" a="1"/>
  <c r="K8510" i="11" s="1"/>
  <c r="K8518" i="11" a="1"/>
  <c r="K8518" i="11" s="1"/>
  <c r="K8526" i="11" a="1"/>
  <c r="K8526" i="11" s="1"/>
  <c r="K8534" i="11" a="1"/>
  <c r="K8534" i="11" s="1"/>
  <c r="K8542" i="11" a="1"/>
  <c r="K8542" i="11" s="1"/>
  <c r="K8550" i="11" a="1"/>
  <c r="K8550" i="11" s="1"/>
  <c r="K8558" i="11" a="1"/>
  <c r="K8558" i="11" s="1"/>
  <c r="K8566" i="11" a="1"/>
  <c r="K8566" i="11" s="1"/>
  <c r="K8574" i="11" a="1"/>
  <c r="K8574" i="11" s="1"/>
  <c r="K8582" i="11" a="1"/>
  <c r="K8582" i="11" s="1"/>
  <c r="K8590" i="11" a="1"/>
  <c r="K8590" i="11" s="1"/>
  <c r="K8598" i="11" a="1"/>
  <c r="K8598" i="11" s="1"/>
  <c r="K8606" i="11" a="1"/>
  <c r="K8606" i="11" s="1"/>
  <c r="K8614" i="11" a="1"/>
  <c r="K8614" i="11" s="1"/>
  <c r="K8622" i="11" a="1"/>
  <c r="K8622" i="11" s="1"/>
  <c r="K8630" i="11" a="1"/>
  <c r="K8630" i="11" s="1"/>
  <c r="K8638" i="11" a="1"/>
  <c r="K8638" i="11" s="1"/>
  <c r="K8646" i="11" a="1"/>
  <c r="K8646" i="11" s="1"/>
  <c r="K8654" i="11" a="1"/>
  <c r="K8654" i="11" s="1"/>
  <c r="K8662" i="11" a="1"/>
  <c r="K8662" i="11" s="1"/>
  <c r="K8670" i="11" a="1"/>
  <c r="K8670" i="11" s="1"/>
  <c r="K8678" i="11" a="1"/>
  <c r="K8678" i="11" s="1"/>
  <c r="K8686" i="11" a="1"/>
  <c r="K8686" i="11" s="1"/>
  <c r="K8694" i="11" a="1"/>
  <c r="K8694" i="11" s="1"/>
  <c r="K8702" i="11" a="1"/>
  <c r="K8702" i="11" s="1"/>
  <c r="K8710" i="11" a="1"/>
  <c r="K8710" i="11" s="1"/>
  <c r="K8718" i="11" a="1"/>
  <c r="K8718" i="11" s="1"/>
  <c r="K8726" i="11" a="1"/>
  <c r="K8726" i="11" s="1"/>
  <c r="K8734" i="11" a="1"/>
  <c r="K8734" i="11" s="1"/>
  <c r="K8742" i="11" a="1"/>
  <c r="K8742" i="11" s="1"/>
  <c r="K8750" i="11" a="1"/>
  <c r="K8750" i="11" s="1"/>
  <c r="K8758" i="11" a="1"/>
  <c r="K8758" i="11" s="1"/>
  <c r="K8766" i="11" a="1"/>
  <c r="K8766" i="11" s="1"/>
  <c r="K8774" i="11" a="1"/>
  <c r="K8774" i="11" s="1"/>
  <c r="K8782" i="11" a="1"/>
  <c r="K8782" i="11" s="1"/>
  <c r="K8790" i="11" a="1"/>
  <c r="K8790" i="11" s="1"/>
  <c r="K8798" i="11" a="1"/>
  <c r="K8798" i="11" s="1"/>
  <c r="K8806" i="11" a="1"/>
  <c r="K8806" i="11" s="1"/>
  <c r="K8814" i="11" a="1"/>
  <c r="K8814" i="11" s="1"/>
  <c r="K9363" i="11" a="1"/>
  <c r="K9363" i="11" s="1"/>
  <c r="K9355" i="11" a="1"/>
  <c r="K9355" i="11" s="1"/>
  <c r="K9347" i="11" a="1"/>
  <c r="K9347" i="11" s="1"/>
  <c r="K9339" i="11" a="1"/>
  <c r="K9339" i="11" s="1"/>
  <c r="K9331" i="11" a="1"/>
  <c r="K9331" i="11" s="1"/>
  <c r="K9323" i="11" a="1"/>
  <c r="K9323" i="11" s="1"/>
  <c r="K9315" i="11" a="1"/>
  <c r="K9315" i="11" s="1"/>
  <c r="K9307" i="11" a="1"/>
  <c r="K9307" i="11" s="1"/>
  <c r="K9299" i="11" a="1"/>
  <c r="K9299" i="11" s="1"/>
  <c r="K9291" i="11" a="1"/>
  <c r="K9291" i="11" s="1"/>
  <c r="K9283" i="11" a="1"/>
  <c r="K9283" i="11" s="1"/>
  <c r="K9275" i="11" a="1"/>
  <c r="K9275" i="11" s="1"/>
  <c r="K9267" i="11" a="1"/>
  <c r="K9267" i="11" s="1"/>
  <c r="K9259" i="11" a="1"/>
  <c r="K9259" i="11" s="1"/>
  <c r="K9251" i="11" a="1"/>
  <c r="K9251" i="11" s="1"/>
  <c r="K9243" i="11" a="1"/>
  <c r="K9243" i="11" s="1"/>
  <c r="K9235" i="11" a="1"/>
  <c r="K9235" i="11" s="1"/>
  <c r="K9227" i="11" a="1"/>
  <c r="K9227" i="11" s="1"/>
  <c r="K9219" i="11" a="1"/>
  <c r="K9219" i="11" s="1"/>
  <c r="K9211" i="11" a="1"/>
  <c r="K9211" i="11" s="1"/>
  <c r="K9203" i="11" a="1"/>
  <c r="K9203" i="11" s="1"/>
  <c r="K9195" i="11" a="1"/>
  <c r="K9195" i="11" s="1"/>
  <c r="K9187" i="11" a="1"/>
  <c r="K9187" i="11" s="1"/>
  <c r="K9179" i="11" a="1"/>
  <c r="K9179" i="11" s="1"/>
  <c r="K9171" i="11" a="1"/>
  <c r="K9171" i="11" s="1"/>
  <c r="K9163" i="11" a="1"/>
  <c r="K9163" i="11" s="1"/>
  <c r="K9155" i="11" a="1"/>
  <c r="K9155" i="11" s="1"/>
  <c r="K9147" i="11" a="1"/>
  <c r="K9147" i="11" s="1"/>
  <c r="K9139" i="11" a="1"/>
  <c r="K9139" i="11" s="1"/>
  <c r="K9131" i="11" a="1"/>
  <c r="K9131" i="11" s="1"/>
  <c r="K9123" i="11" a="1"/>
  <c r="K9123" i="11" s="1"/>
  <c r="K9115" i="11" a="1"/>
  <c r="K9115" i="11" s="1"/>
  <c r="K9107" i="11" a="1"/>
  <c r="K9107" i="11" s="1"/>
  <c r="K9099" i="11" a="1"/>
  <c r="K9099" i="11" s="1"/>
  <c r="K9091" i="11" a="1"/>
  <c r="K9091" i="11" s="1"/>
  <c r="K9083" i="11" a="1"/>
  <c r="K9083" i="11" s="1"/>
  <c r="K9075" i="11" a="1"/>
  <c r="K9075" i="11" s="1"/>
  <c r="K9067" i="11" a="1"/>
  <c r="K9067" i="11" s="1"/>
  <c r="K9059" i="11" a="1"/>
  <c r="K9059" i="11" s="1"/>
  <c r="K9051" i="11" a="1"/>
  <c r="K9051" i="11" s="1"/>
  <c r="K9043" i="11" a="1"/>
  <c r="K9043" i="11" s="1"/>
  <c r="K9035" i="11" a="1"/>
  <c r="K9035" i="11" s="1"/>
  <c r="K9027" i="11" a="1"/>
  <c r="K9027" i="11" s="1"/>
  <c r="K9019" i="11" a="1"/>
  <c r="K9019" i="11" s="1"/>
  <c r="K9011" i="11" a="1"/>
  <c r="K9011" i="11" s="1"/>
  <c r="K9003" i="11" a="1"/>
  <c r="K9003" i="11" s="1"/>
  <c r="K8995" i="11" a="1"/>
  <c r="K8995" i="11" s="1"/>
  <c r="K8987" i="11" a="1"/>
  <c r="K8987" i="11" s="1"/>
  <c r="K8979" i="11" a="1"/>
  <c r="K8979" i="11" s="1"/>
  <c r="K8971" i="11" a="1"/>
  <c r="K8971" i="11" s="1"/>
  <c r="K8963" i="11" a="1"/>
  <c r="K8963" i="11" s="1"/>
  <c r="K8955" i="11" a="1"/>
  <c r="K8955" i="11" s="1"/>
  <c r="K8947" i="11" a="1"/>
  <c r="K8947" i="11" s="1"/>
  <c r="K8939" i="11" a="1"/>
  <c r="K8939" i="11" s="1"/>
  <c r="K8931" i="11" a="1"/>
  <c r="K8931" i="11" s="1"/>
  <c r="K8923" i="11" a="1"/>
  <c r="K8923" i="11" s="1"/>
  <c r="K8915" i="11" a="1"/>
  <c r="K8915" i="11" s="1"/>
  <c r="K8906" i="11" a="1"/>
  <c r="K8906" i="11" s="1"/>
  <c r="K8898" i="11" a="1"/>
  <c r="K8898" i="11" s="1"/>
  <c r="K8890" i="11" a="1"/>
  <c r="K8890" i="11" s="1"/>
  <c r="K8881" i="11" a="1"/>
  <c r="K8881" i="11" s="1"/>
  <c r="K8873" i="11" a="1"/>
  <c r="K8873" i="11" s="1"/>
  <c r="K8832" i="11" a="1"/>
  <c r="K8832" i="11" s="1"/>
  <c r="K8822" i="11" a="1"/>
  <c r="K8822" i="11" s="1"/>
  <c r="K8807" i="11" a="1"/>
  <c r="K8807" i="11" s="1"/>
  <c r="K8791" i="11" a="1"/>
  <c r="K8791" i="11" s="1"/>
  <c r="K8775" i="11" a="1"/>
  <c r="K8775" i="11" s="1"/>
  <c r="K8759" i="11" a="1"/>
  <c r="K8759" i="11" s="1"/>
  <c r="K8743" i="11" a="1"/>
  <c r="K8743" i="11" s="1"/>
  <c r="K8727" i="11" a="1"/>
  <c r="K8727" i="11" s="1"/>
  <c r="K8711" i="11" a="1"/>
  <c r="K8711" i="11" s="1"/>
  <c r="K8695" i="11" a="1"/>
  <c r="K8695" i="11" s="1"/>
  <c r="K8679" i="11" a="1"/>
  <c r="K8679" i="11" s="1"/>
  <c r="K8663" i="11" a="1"/>
  <c r="K8663" i="11" s="1"/>
  <c r="K8647" i="11" a="1"/>
  <c r="K8647" i="11" s="1"/>
  <c r="K8631" i="11" a="1"/>
  <c r="K8631" i="11" s="1"/>
  <c r="K8615" i="11" a="1"/>
  <c r="K8615" i="11" s="1"/>
  <c r="K8599" i="11" a="1"/>
  <c r="K8599" i="11" s="1"/>
  <c r="K8583" i="11" a="1"/>
  <c r="K8583" i="11" s="1"/>
  <c r="K8567" i="11" a="1"/>
  <c r="K8567" i="11" s="1"/>
  <c r="K8551" i="11" a="1"/>
  <c r="K8551" i="11" s="1"/>
  <c r="K8535" i="11" a="1"/>
  <c r="K8535" i="11" s="1"/>
  <c r="K8519" i="11" a="1"/>
  <c r="K8519" i="11" s="1"/>
  <c r="K8503" i="11" a="1"/>
  <c r="K8503" i="11" s="1"/>
  <c r="K8487" i="11" a="1"/>
  <c r="K8487" i="11" s="1"/>
  <c r="K8473" i="11" a="1"/>
  <c r="K8473" i="11" s="1"/>
  <c r="K8457" i="11" a="1"/>
  <c r="K8457" i="11" s="1"/>
  <c r="K8441" i="11" a="1"/>
  <c r="K8441" i="11" s="1"/>
  <c r="K8425" i="11" a="1"/>
  <c r="K8425" i="11" s="1"/>
  <c r="K8409" i="11" a="1"/>
  <c r="K8409" i="11" s="1"/>
  <c r="K8393" i="11" a="1"/>
  <c r="K8393" i="11" s="1"/>
  <c r="K8377" i="11" a="1"/>
  <c r="K8377" i="11" s="1"/>
  <c r="K8361" i="11" a="1"/>
  <c r="K8361" i="11" s="1"/>
  <c r="K8345" i="11" a="1"/>
  <c r="K8345" i="11" s="1"/>
  <c r="K8329" i="11" a="1"/>
  <c r="K8329" i="11" s="1"/>
  <c r="K8313" i="11" a="1"/>
  <c r="K8313" i="11" s="1"/>
  <c r="K8297" i="11" a="1"/>
  <c r="K8297" i="11" s="1"/>
  <c r="K8281" i="11" a="1"/>
  <c r="K8281" i="11" s="1"/>
  <c r="K8265" i="11" a="1"/>
  <c r="K8265" i="11" s="1"/>
  <c r="K8249" i="11" a="1"/>
  <c r="K8249" i="11" s="1"/>
  <c r="K8233" i="11" a="1"/>
  <c r="K8233" i="11" s="1"/>
  <c r="K8217" i="11" a="1"/>
  <c r="K8217" i="11" s="1"/>
  <c r="K8201" i="11" a="1"/>
  <c r="K8201" i="11" s="1"/>
  <c r="K8185" i="11" a="1"/>
  <c r="K8185" i="11" s="1"/>
  <c r="K8169" i="11" a="1"/>
  <c r="K8169" i="11" s="1"/>
  <c r="K8153" i="11" a="1"/>
  <c r="K8153" i="11" s="1"/>
  <c r="K8137" i="11" a="1"/>
  <c r="K8137" i="11" s="1"/>
  <c r="K8121" i="11" a="1"/>
  <c r="K8121" i="11" s="1"/>
  <c r="K8105" i="11" a="1"/>
  <c r="K8105" i="11" s="1"/>
  <c r="K8089" i="11" a="1"/>
  <c r="K8089" i="11" s="1"/>
  <c r="K8073" i="11" a="1"/>
  <c r="K8073" i="11" s="1"/>
  <c r="K8057" i="11" a="1"/>
  <c r="K8057" i="11" s="1"/>
  <c r="K8041" i="11" a="1"/>
  <c r="K8041" i="11" s="1"/>
  <c r="K8025" i="11" a="1"/>
  <c r="K8025" i="11" s="1"/>
  <c r="K8009" i="11" a="1"/>
  <c r="K8009" i="11" s="1"/>
  <c r="K7993" i="11" a="1"/>
  <c r="K7993" i="11" s="1"/>
  <c r="K7977" i="11" a="1"/>
  <c r="K7977" i="11" s="1"/>
  <c r="K7961" i="11" a="1"/>
  <c r="K7961" i="11" s="1"/>
  <c r="K7945" i="11" a="1"/>
  <c r="K7945" i="11" s="1"/>
  <c r="K7929" i="11" a="1"/>
  <c r="K7929" i="11" s="1"/>
  <c r="K7913" i="11" a="1"/>
  <c r="K7913" i="11" s="1"/>
  <c r="K7897" i="11" a="1"/>
  <c r="K7897" i="11" s="1"/>
  <c r="K7881" i="11" a="1"/>
  <c r="K7881" i="11" s="1"/>
  <c r="K7865" i="11" a="1"/>
  <c r="K7865" i="11" s="1"/>
  <c r="K7849" i="11" a="1"/>
  <c r="K7849" i="11" s="1"/>
  <c r="K7833" i="11" a="1"/>
  <c r="K7833" i="11" s="1"/>
  <c r="K7817" i="11" a="1"/>
  <c r="K7817" i="11" s="1"/>
  <c r="K7801" i="11" a="1"/>
  <c r="K7801" i="11" s="1"/>
  <c r="K7785" i="11" a="1"/>
  <c r="K7785" i="11" s="1"/>
  <c r="K7769" i="11" a="1"/>
  <c r="K7769" i="11" s="1"/>
  <c r="K7753" i="11" a="1"/>
  <c r="K7753" i="11" s="1"/>
  <c r="K7737" i="11" a="1"/>
  <c r="K7737" i="11" s="1"/>
  <c r="K6460" i="11" a="1"/>
  <c r="K6460" i="11" s="1"/>
  <c r="K6444" i="11" a="1"/>
  <c r="K6444" i="11" s="1"/>
  <c r="K6428" i="11" a="1"/>
  <c r="K6428" i="11" s="1"/>
  <c r="K6412" i="11" a="1"/>
  <c r="K6412" i="11" s="1"/>
  <c r="K6396" i="11" a="1"/>
  <c r="K6396" i="11" s="1"/>
  <c r="K6380" i="11" a="1"/>
  <c r="K6380" i="11" s="1"/>
  <c r="K6364" i="11" a="1"/>
  <c r="K6364" i="11" s="1"/>
  <c r="K6348" i="11" a="1"/>
  <c r="K6348" i="11" s="1"/>
  <c r="K6332" i="11" a="1"/>
  <c r="K6332" i="11" s="1"/>
  <c r="K6316" i="11" a="1"/>
  <c r="K6316" i="11" s="1"/>
  <c r="K6300" i="11" a="1"/>
  <c r="K6300" i="11" s="1"/>
  <c r="K6284" i="11" a="1"/>
  <c r="K6284" i="11" s="1"/>
  <c r="K6268" i="11" a="1"/>
  <c r="K6268" i="11" s="1"/>
  <c r="K6252" i="11" a="1"/>
  <c r="K6252" i="11" s="1"/>
  <c r="K6236" i="11" a="1"/>
  <c r="K6236" i="11" s="1"/>
  <c r="K6220" i="11" a="1"/>
  <c r="K6220" i="11" s="1"/>
  <c r="K6204" i="11" a="1"/>
  <c r="K6204" i="11" s="1"/>
  <c r="K6188" i="11" a="1"/>
  <c r="K6188" i="11" s="1"/>
  <c r="K6172" i="11" a="1"/>
  <c r="K6172" i="11" s="1"/>
  <c r="K6156" i="11" a="1"/>
  <c r="K6156" i="11" s="1"/>
  <c r="K6140" i="11" a="1"/>
  <c r="K6140" i="11" s="1"/>
  <c r="K6124" i="11" a="1"/>
  <c r="K6124" i="11" s="1"/>
  <c r="K6108" i="11" a="1"/>
  <c r="K6108" i="11" s="1"/>
  <c r="K6092" i="11" a="1"/>
  <c r="K6092" i="11" s="1"/>
  <c r="K6076" i="11" a="1"/>
  <c r="K6076" i="11" s="1"/>
  <c r="K6060" i="11" a="1"/>
  <c r="K6060" i="11" s="1"/>
  <c r="K6044" i="11" a="1"/>
  <c r="K6044" i="11" s="1"/>
  <c r="K6028" i="11" a="1"/>
  <c r="K6028" i="11" s="1"/>
  <c r="K6012" i="11" a="1"/>
  <c r="K6012" i="11" s="1"/>
  <c r="K5996" i="11" a="1"/>
  <c r="K5996" i="11" s="1"/>
  <c r="K5980" i="11" a="1"/>
  <c r="K5980" i="11" s="1"/>
  <c r="K5964" i="11" a="1"/>
  <c r="K5964" i="11" s="1"/>
  <c r="K5948" i="11" a="1"/>
  <c r="K5948" i="11" s="1"/>
  <c r="K5932" i="11" a="1"/>
  <c r="K5932" i="11" s="1"/>
  <c r="K5916" i="11" a="1"/>
  <c r="K5916" i="11" s="1"/>
  <c r="K5900" i="11" a="1"/>
  <c r="K5900" i="11" s="1"/>
  <c r="K5884" i="11" a="1"/>
  <c r="K5884" i="11" s="1"/>
  <c r="K5868" i="11" a="1"/>
  <c r="K5868" i="11" s="1"/>
  <c r="K5852" i="11" a="1"/>
  <c r="K5852" i="11" s="1"/>
  <c r="K5836" i="11" a="1"/>
  <c r="K5836" i="11" s="1"/>
  <c r="K5820" i="11" a="1"/>
  <c r="K5820" i="11" s="1"/>
  <c r="K5804" i="11" a="1"/>
  <c r="K5804" i="11" s="1"/>
  <c r="K4407" i="11" a="1"/>
  <c r="K4407" i="11" s="1"/>
  <c r="K4393" i="11" a="1"/>
  <c r="K4393" i="11" s="1"/>
  <c r="K4377" i="11" a="1"/>
  <c r="K4377" i="11" s="1"/>
  <c r="K4361" i="11" a="1"/>
  <c r="K4361" i="11" s="1"/>
  <c r="K4345" i="11" a="1"/>
  <c r="K4345" i="11" s="1"/>
  <c r="K4329" i="11" a="1"/>
  <c r="K4329" i="11" s="1"/>
  <c r="K4313" i="11" a="1"/>
  <c r="K4313" i="11" s="1"/>
  <c r="K4297" i="11" a="1"/>
  <c r="K4297" i="11" s="1"/>
  <c r="K4281" i="11" a="1"/>
  <c r="K4281" i="11" s="1"/>
  <c r="K4265" i="11" a="1"/>
  <c r="K4265" i="11" s="1"/>
  <c r="K4249" i="11" a="1"/>
  <c r="K4249" i="11" s="1"/>
  <c r="K4233" i="11" a="1"/>
  <c r="K4233" i="11" s="1"/>
  <c r="K4217" i="11" a="1"/>
  <c r="K4217" i="11" s="1"/>
  <c r="K4201" i="11" a="1"/>
  <c r="K4201" i="11" s="1"/>
  <c r="K4185" i="11" a="1"/>
  <c r="K4185" i="11" s="1"/>
  <c r="K4169" i="11" a="1"/>
  <c r="K4169" i="11" s="1"/>
  <c r="K4153" i="11" a="1"/>
  <c r="K4153" i="11" s="1"/>
  <c r="K4137" i="11" a="1"/>
  <c r="K4137" i="11" s="1"/>
  <c r="K4115" i="11" a="1"/>
  <c r="K4115" i="11" s="1"/>
  <c r="K4083" i="11" a="1"/>
  <c r="K4083" i="11" s="1"/>
  <c r="K4051" i="11" a="1"/>
  <c r="K4051" i="11" s="1"/>
  <c r="K4019" i="11" a="1"/>
  <c r="K4019" i="11" s="1"/>
  <c r="K3987" i="11" a="1"/>
  <c r="K3987" i="11" s="1"/>
  <c r="K3955" i="11" a="1"/>
  <c r="K3955" i="11" s="1"/>
  <c r="K3923" i="11" a="1"/>
  <c r="K3923" i="11" s="1"/>
  <c r="K3891" i="11" a="1"/>
  <c r="K3891" i="11" s="1"/>
  <c r="K3859" i="11" a="1"/>
  <c r="K3859" i="11" s="1"/>
  <c r="K3827" i="11" a="1"/>
  <c r="K3827" i="11" s="1"/>
  <c r="K3795" i="11" a="1"/>
  <c r="K3795" i="11" s="1"/>
  <c r="K3763" i="11" a="1"/>
  <c r="K3763" i="11" s="1"/>
  <c r="K3731" i="11" a="1"/>
  <c r="K3731" i="11" s="1"/>
  <c r="K3699" i="11" a="1"/>
  <c r="K3699" i="11" s="1"/>
  <c r="K3667" i="11" a="1"/>
  <c r="K3667" i="11" s="1"/>
  <c r="K3635" i="11" a="1"/>
  <c r="K3635" i="11" s="1"/>
  <c r="K3603" i="11" a="1"/>
  <c r="K3603" i="11" s="1"/>
  <c r="K3571" i="11" a="1"/>
  <c r="K3571" i="11" s="1"/>
  <c r="K3539" i="11" a="1"/>
  <c r="K3539" i="11" s="1"/>
  <c r="K3507" i="11" a="1"/>
  <c r="K3507" i="11" s="1"/>
  <c r="K3475" i="11" a="1"/>
  <c r="K3475" i="11" s="1"/>
  <c r="K3443" i="11" a="1"/>
  <c r="K3443" i="11" s="1"/>
  <c r="K3411" i="11" a="1"/>
  <c r="K3411" i="11" s="1"/>
  <c r="K3379" i="11" a="1"/>
  <c r="K3379" i="11" s="1"/>
  <c r="K3347" i="11" a="1"/>
  <c r="K3347" i="11" s="1"/>
  <c r="K3315" i="11" a="1"/>
  <c r="K3315" i="11" s="1"/>
  <c r="K3283" i="11" a="1"/>
  <c r="K3283" i="11" s="1"/>
  <c r="K3251" i="11" a="1"/>
  <c r="K3251" i="11" s="1"/>
  <c r="K3219" i="11" a="1"/>
  <c r="K3219" i="11" s="1"/>
  <c r="K3187" i="11" a="1"/>
  <c r="K3187" i="11" s="1"/>
  <c r="K3155" i="11" a="1"/>
  <c r="K3155" i="11" s="1"/>
  <c r="K3123" i="11" a="1"/>
  <c r="K3123" i="11" s="1"/>
  <c r="K3078" i="11" a="1"/>
  <c r="K3078" i="11" s="1"/>
  <c r="K3014" i="11" a="1"/>
  <c r="K3014" i="11" s="1"/>
  <c r="K2950" i="11" a="1"/>
  <c r="K2950" i="11" s="1"/>
  <c r="K2886" i="11" a="1"/>
  <c r="K2886" i="11" s="1"/>
  <c r="K2822" i="11" a="1"/>
  <c r="K2822" i="11" s="1"/>
  <c r="K2758" i="11" a="1"/>
  <c r="K2758" i="11" s="1"/>
  <c r="K2694" i="11" a="1"/>
  <c r="K2694" i="11" s="1"/>
  <c r="K2630" i="11" a="1"/>
  <c r="K2630" i="11" s="1"/>
  <c r="K2540" i="11" a="1"/>
  <c r="K2540" i="11" s="1"/>
  <c r="K2412" i="11" a="1"/>
  <c r="K2412" i="11" s="1"/>
  <c r="K2231" i="11" a="1"/>
  <c r="K2231" i="11" s="1"/>
  <c r="K9356" i="11" a="1"/>
  <c r="K9356" i="11" s="1"/>
  <c r="K9348" i="11" a="1"/>
  <c r="K9348" i="11" s="1"/>
  <c r="K9340" i="11" a="1"/>
  <c r="K9340" i="11" s="1"/>
  <c r="K9332" i="11" a="1"/>
  <c r="K9332" i="11" s="1"/>
  <c r="K9324" i="11" a="1"/>
  <c r="K9324" i="11" s="1"/>
  <c r="K9316" i="11" a="1"/>
  <c r="K9316" i="11" s="1"/>
  <c r="K9308" i="11" a="1"/>
  <c r="K9308" i="11" s="1"/>
  <c r="K9300" i="11" a="1"/>
  <c r="K9300" i="11" s="1"/>
  <c r="K9292" i="11" a="1"/>
  <c r="K9292" i="11" s="1"/>
  <c r="K9284" i="11" a="1"/>
  <c r="K9284" i="11" s="1"/>
  <c r="K9276" i="11" a="1"/>
  <c r="K9276" i="11" s="1"/>
  <c r="K9268" i="11" a="1"/>
  <c r="K9268" i="11" s="1"/>
  <c r="K9260" i="11" a="1"/>
  <c r="K9260" i="11" s="1"/>
  <c r="K9252" i="11" a="1"/>
  <c r="K9252" i="11" s="1"/>
  <c r="K9244" i="11" a="1"/>
  <c r="K9244" i="11" s="1"/>
  <c r="K9236" i="11" a="1"/>
  <c r="K9236" i="11" s="1"/>
  <c r="K9228" i="11" a="1"/>
  <c r="K9228" i="11" s="1"/>
  <c r="K9220" i="11" a="1"/>
  <c r="K9220" i="11" s="1"/>
  <c r="K9212" i="11" a="1"/>
  <c r="K9212" i="11" s="1"/>
  <c r="K9204" i="11" a="1"/>
  <c r="K9204" i="11" s="1"/>
  <c r="K9196" i="11" a="1"/>
  <c r="K9196" i="11" s="1"/>
  <c r="K9188" i="11" a="1"/>
  <c r="K9188" i="11" s="1"/>
  <c r="K9180" i="11" a="1"/>
  <c r="K9180" i="11" s="1"/>
  <c r="K9172" i="11" a="1"/>
  <c r="K9172" i="11" s="1"/>
  <c r="K9164" i="11" a="1"/>
  <c r="K9164" i="11" s="1"/>
  <c r="K9156" i="11" a="1"/>
  <c r="K9156" i="11" s="1"/>
  <c r="K9148" i="11" a="1"/>
  <c r="K9148" i="11" s="1"/>
  <c r="K9140" i="11" a="1"/>
  <c r="K9140" i="11" s="1"/>
  <c r="K9132" i="11" a="1"/>
  <c r="K9132" i="11" s="1"/>
  <c r="K9124" i="11" a="1"/>
  <c r="K9124" i="11" s="1"/>
  <c r="K9116" i="11" a="1"/>
  <c r="K9116" i="11" s="1"/>
  <c r="K9108" i="11" a="1"/>
  <c r="K9108" i="11" s="1"/>
  <c r="K9100" i="11" a="1"/>
  <c r="K9100" i="11" s="1"/>
  <c r="K9092" i="11" a="1"/>
  <c r="K9092" i="11" s="1"/>
  <c r="K9084" i="11" a="1"/>
  <c r="K9084" i="11" s="1"/>
  <c r="K9076" i="11" a="1"/>
  <c r="K9076" i="11" s="1"/>
  <c r="K9068" i="11" a="1"/>
  <c r="K9068" i="11" s="1"/>
  <c r="K9060" i="11" a="1"/>
  <c r="K9060" i="11" s="1"/>
  <c r="K9052" i="11" a="1"/>
  <c r="K9052" i="11" s="1"/>
  <c r="K9044" i="11" a="1"/>
  <c r="K9044" i="11" s="1"/>
  <c r="K9036" i="11" a="1"/>
  <c r="K9036" i="11" s="1"/>
  <c r="K9028" i="11" a="1"/>
  <c r="K9028" i="11" s="1"/>
  <c r="K9020" i="11" a="1"/>
  <c r="K9020" i="11" s="1"/>
  <c r="K9012" i="11" a="1"/>
  <c r="K9012" i="11" s="1"/>
  <c r="K9004" i="11" a="1"/>
  <c r="K9004" i="11" s="1"/>
  <c r="K8996" i="11" a="1"/>
  <c r="K8996" i="11" s="1"/>
  <c r="K8988" i="11" a="1"/>
  <c r="K8988" i="11" s="1"/>
  <c r="K8980" i="11" a="1"/>
  <c r="K8980" i="11" s="1"/>
  <c r="K8972" i="11" a="1"/>
  <c r="K8972" i="11" s="1"/>
  <c r="K8964" i="11" a="1"/>
  <c r="K8964" i="11" s="1"/>
  <c r="K8956" i="11" a="1"/>
  <c r="K8956" i="11" s="1"/>
  <c r="K8948" i="11" a="1"/>
  <c r="K8948" i="11" s="1"/>
  <c r="K8940" i="11" a="1"/>
  <c r="K8940" i="11" s="1"/>
  <c r="K8932" i="11" a="1"/>
  <c r="K8932" i="11" s="1"/>
  <c r="K8924" i="11" a="1"/>
  <c r="K8924" i="11" s="1"/>
  <c r="K8916" i="11" a="1"/>
  <c r="K8916" i="11" s="1"/>
  <c r="K8908" i="11" a="1"/>
  <c r="K8908" i="11" s="1"/>
  <c r="K8899" i="11" a="1"/>
  <c r="K8899" i="11" s="1"/>
  <c r="K8891" i="11" a="1"/>
  <c r="K8891" i="11" s="1"/>
  <c r="K8882" i="11" a="1"/>
  <c r="K8882" i="11" s="1"/>
  <c r="K8874" i="11" a="1"/>
  <c r="K8874" i="11" s="1"/>
  <c r="K8823" i="11" a="1"/>
  <c r="K8823" i="11" s="1"/>
  <c r="K8809" i="11" a="1"/>
  <c r="K8809" i="11" s="1"/>
  <c r="K8793" i="11" a="1"/>
  <c r="K8793" i="11" s="1"/>
  <c r="K8777" i="11" a="1"/>
  <c r="K8777" i="11" s="1"/>
  <c r="K8761" i="11" a="1"/>
  <c r="K8761" i="11" s="1"/>
  <c r="K8745" i="11" a="1"/>
  <c r="K8745" i="11" s="1"/>
  <c r="K8729" i="11" a="1"/>
  <c r="K8729" i="11" s="1"/>
  <c r="K8713" i="11" a="1"/>
  <c r="K8713" i="11" s="1"/>
  <c r="K8697" i="11" a="1"/>
  <c r="K8697" i="11" s="1"/>
  <c r="K8681" i="11" a="1"/>
  <c r="K8681" i="11" s="1"/>
  <c r="K8665" i="11" a="1"/>
  <c r="K8665" i="11" s="1"/>
  <c r="K8649" i="11" a="1"/>
  <c r="K8649" i="11" s="1"/>
  <c r="K8633" i="11" a="1"/>
  <c r="K8633" i="11" s="1"/>
  <c r="K8617" i="11" a="1"/>
  <c r="K8617" i="11" s="1"/>
  <c r="K8601" i="11" a="1"/>
  <c r="K8601" i="11" s="1"/>
  <c r="K8585" i="11" a="1"/>
  <c r="K8585" i="11" s="1"/>
  <c r="K8569" i="11" a="1"/>
  <c r="K8569" i="11" s="1"/>
  <c r="K8553" i="11" a="1"/>
  <c r="K8553" i="11" s="1"/>
  <c r="K8537" i="11" a="1"/>
  <c r="K8537" i="11" s="1"/>
  <c r="K8521" i="11" a="1"/>
  <c r="K8521" i="11" s="1"/>
  <c r="K8505" i="11" a="1"/>
  <c r="K8505" i="11" s="1"/>
  <c r="K8489" i="11" a="1"/>
  <c r="K8489" i="11" s="1"/>
  <c r="K8471" i="11" a="1"/>
  <c r="K8471" i="11" s="1"/>
  <c r="K8455" i="11" a="1"/>
  <c r="K8455" i="11" s="1"/>
  <c r="K8439" i="11" a="1"/>
  <c r="K8439" i="11" s="1"/>
  <c r="K8423" i="11" a="1"/>
  <c r="K8423" i="11" s="1"/>
  <c r="K8407" i="11" a="1"/>
  <c r="K8407" i="11" s="1"/>
  <c r="K8391" i="11" a="1"/>
  <c r="K8391" i="11" s="1"/>
  <c r="K8375" i="11" a="1"/>
  <c r="K8375" i="11" s="1"/>
  <c r="K8359" i="11" a="1"/>
  <c r="K8359" i="11" s="1"/>
  <c r="K8343" i="11" a="1"/>
  <c r="K8343" i="11" s="1"/>
  <c r="K8327" i="11" a="1"/>
  <c r="K8327" i="11" s="1"/>
  <c r="K8311" i="11" a="1"/>
  <c r="K8311" i="11" s="1"/>
  <c r="K8295" i="11" a="1"/>
  <c r="K8295" i="11" s="1"/>
  <c r="K8279" i="11" a="1"/>
  <c r="K8279" i="11" s="1"/>
  <c r="K8263" i="11" a="1"/>
  <c r="K8263" i="11" s="1"/>
  <c r="K8247" i="11" a="1"/>
  <c r="K8247" i="11" s="1"/>
  <c r="K8239" i="11" a="1"/>
  <c r="K8239" i="11" s="1"/>
  <c r="K8231" i="11" a="1"/>
  <c r="K8231" i="11" s="1"/>
  <c r="K8223" i="11" a="1"/>
  <c r="K8223" i="11" s="1"/>
  <c r="K8215" i="11" a="1"/>
  <c r="K8215" i="11" s="1"/>
  <c r="K8207" i="11" a="1"/>
  <c r="K8207" i="11" s="1"/>
  <c r="K8199" i="11" a="1"/>
  <c r="K8199" i="11" s="1"/>
  <c r="K8191" i="11" a="1"/>
  <c r="K8191" i="11" s="1"/>
  <c r="K8183" i="11" a="1"/>
  <c r="K8183" i="11" s="1"/>
  <c r="K8175" i="11" a="1"/>
  <c r="K8175" i="11" s="1"/>
  <c r="K8167" i="11" a="1"/>
  <c r="K8167" i="11" s="1"/>
  <c r="K8159" i="11" a="1"/>
  <c r="K8159" i="11" s="1"/>
  <c r="K8151" i="11" a="1"/>
  <c r="K8151" i="11" s="1"/>
  <c r="K8143" i="11" a="1"/>
  <c r="K8143" i="11" s="1"/>
  <c r="K8135" i="11" a="1"/>
  <c r="K8135" i="11" s="1"/>
  <c r="K8127" i="11" a="1"/>
  <c r="K8127" i="11" s="1"/>
  <c r="K8119" i="11" a="1"/>
  <c r="K8119" i="11" s="1"/>
  <c r="K8111" i="11" a="1"/>
  <c r="K8111" i="11" s="1"/>
  <c r="K8103" i="11" a="1"/>
  <c r="K8103" i="11" s="1"/>
  <c r="K8095" i="11" a="1"/>
  <c r="K8095" i="11" s="1"/>
  <c r="K8087" i="11" a="1"/>
  <c r="K8087" i="11" s="1"/>
  <c r="K8079" i="11" a="1"/>
  <c r="K8079" i="11" s="1"/>
  <c r="K8071" i="11" a="1"/>
  <c r="K8071" i="11" s="1"/>
  <c r="K8063" i="11" a="1"/>
  <c r="K8063" i="11" s="1"/>
  <c r="K8055" i="11" a="1"/>
  <c r="K8055" i="11" s="1"/>
  <c r="K8047" i="11" a="1"/>
  <c r="K8047" i="11" s="1"/>
  <c r="K8039" i="11" a="1"/>
  <c r="K8039" i="11" s="1"/>
  <c r="K8031" i="11" a="1"/>
  <c r="K8031" i="11" s="1"/>
  <c r="K8023" i="11" a="1"/>
  <c r="K8023" i="11" s="1"/>
  <c r="K8015" i="11" a="1"/>
  <c r="K8015" i="11" s="1"/>
  <c r="K8007" i="11" a="1"/>
  <c r="K8007" i="11" s="1"/>
  <c r="K7999" i="11" a="1"/>
  <c r="K7999" i="11" s="1"/>
  <c r="K7991" i="11" a="1"/>
  <c r="K7991" i="11" s="1"/>
  <c r="K7983" i="11" a="1"/>
  <c r="K7983" i="11" s="1"/>
  <c r="K7975" i="11" a="1"/>
  <c r="K7975" i="11" s="1"/>
  <c r="K7967" i="11" a="1"/>
  <c r="K7967" i="11" s="1"/>
  <c r="K7959" i="11" a="1"/>
  <c r="K7959" i="11" s="1"/>
  <c r="K7951" i="11" a="1"/>
  <c r="K7951" i="11" s="1"/>
  <c r="K7943" i="11" a="1"/>
  <c r="K7943" i="11" s="1"/>
  <c r="K7935" i="11" a="1"/>
  <c r="K7935" i="11" s="1"/>
  <c r="K7927" i="11" a="1"/>
  <c r="K7927" i="11" s="1"/>
  <c r="K7919" i="11" a="1"/>
  <c r="K7919" i="11" s="1"/>
  <c r="K7911" i="11" a="1"/>
  <c r="K7911" i="11" s="1"/>
  <c r="K7903" i="11" a="1"/>
  <c r="K7903" i="11" s="1"/>
  <c r="K7895" i="11" a="1"/>
  <c r="K7895" i="11" s="1"/>
  <c r="K7887" i="11" a="1"/>
  <c r="K7887" i="11" s="1"/>
  <c r="K7879" i="11" a="1"/>
  <c r="K7879" i="11" s="1"/>
  <c r="K7871" i="11" a="1"/>
  <c r="K7871" i="11" s="1"/>
  <c r="K7863" i="11" a="1"/>
  <c r="K7863" i="11" s="1"/>
  <c r="K7855" i="11" a="1"/>
  <c r="K7855" i="11" s="1"/>
  <c r="K7847" i="11" a="1"/>
  <c r="K7847" i="11" s="1"/>
  <c r="K7839" i="11" a="1"/>
  <c r="K7839" i="11" s="1"/>
  <c r="K7831" i="11" a="1"/>
  <c r="K7831" i="11" s="1"/>
  <c r="K7823" i="11" a="1"/>
  <c r="K7823" i="11" s="1"/>
  <c r="K7815" i="11" a="1"/>
  <c r="K7815" i="11" s="1"/>
  <c r="K7807" i="11" a="1"/>
  <c r="K7807" i="11" s="1"/>
  <c r="K7799" i="11" a="1"/>
  <c r="K7799" i="11" s="1"/>
  <c r="K7791" i="11" a="1"/>
  <c r="K7791" i="11" s="1"/>
  <c r="K7783" i="11" a="1"/>
  <c r="K7783" i="11" s="1"/>
  <c r="K7775" i="11" a="1"/>
  <c r="K7775" i="11" s="1"/>
  <c r="K7767" i="11" a="1"/>
  <c r="K7767" i="11" s="1"/>
  <c r="K7759" i="11" a="1"/>
  <c r="K7759" i="11" s="1"/>
  <c r="K7751" i="11" a="1"/>
  <c r="K7751" i="11" s="1"/>
  <c r="K7743" i="11" a="1"/>
  <c r="K7743" i="11" s="1"/>
  <c r="K7735" i="11" a="1"/>
  <c r="K7735" i="11" s="1"/>
  <c r="K6470" i="11" a="1"/>
  <c r="K6470" i="11" s="1"/>
  <c r="K6462" i="11" a="1"/>
  <c r="K6462" i="11" s="1"/>
  <c r="K6454" i="11" a="1"/>
  <c r="K6454" i="11" s="1"/>
  <c r="K6446" i="11" a="1"/>
  <c r="K6446" i="11" s="1"/>
  <c r="K6438" i="11" a="1"/>
  <c r="K6438" i="11" s="1"/>
  <c r="K6430" i="11" a="1"/>
  <c r="K6430" i="11" s="1"/>
  <c r="K6422" i="11" a="1"/>
  <c r="K6422" i="11" s="1"/>
  <c r="K6414" i="11" a="1"/>
  <c r="K6414" i="11" s="1"/>
  <c r="K6406" i="11" a="1"/>
  <c r="K6406" i="11" s="1"/>
  <c r="K6398" i="11" a="1"/>
  <c r="K6398" i="11" s="1"/>
  <c r="K6390" i="11" a="1"/>
  <c r="K6390" i="11" s="1"/>
  <c r="K6382" i="11" a="1"/>
  <c r="K6382" i="11" s="1"/>
  <c r="K6374" i="11" a="1"/>
  <c r="K6374" i="11" s="1"/>
  <c r="K6366" i="11" a="1"/>
  <c r="K6366" i="11" s="1"/>
  <c r="K6358" i="11" a="1"/>
  <c r="K6358" i="11" s="1"/>
  <c r="K6350" i="11" a="1"/>
  <c r="K6350" i="11" s="1"/>
  <c r="K6342" i="11" a="1"/>
  <c r="K6342" i="11" s="1"/>
  <c r="K6334" i="11" a="1"/>
  <c r="K6334" i="11" s="1"/>
  <c r="K6326" i="11" a="1"/>
  <c r="K6326" i="11" s="1"/>
  <c r="K6318" i="11" a="1"/>
  <c r="K6318" i="11" s="1"/>
  <c r="K6310" i="11" a="1"/>
  <c r="K6310" i="11" s="1"/>
  <c r="K6302" i="11" a="1"/>
  <c r="K6302" i="11" s="1"/>
  <c r="K6294" i="11" a="1"/>
  <c r="K6294" i="11" s="1"/>
  <c r="K6286" i="11" a="1"/>
  <c r="K6286" i="11" s="1"/>
  <c r="K6278" i="11" a="1"/>
  <c r="K6278" i="11" s="1"/>
  <c r="K6270" i="11" a="1"/>
  <c r="K6270" i="11" s="1"/>
  <c r="K6262" i="11" a="1"/>
  <c r="K6262" i="11" s="1"/>
  <c r="K6254" i="11" a="1"/>
  <c r="K6254" i="11" s="1"/>
  <c r="K6246" i="11" a="1"/>
  <c r="K6246" i="11" s="1"/>
  <c r="K6238" i="11" a="1"/>
  <c r="K6238" i="11" s="1"/>
  <c r="K6230" i="11" a="1"/>
  <c r="K6230" i="11" s="1"/>
  <c r="K6222" i="11" a="1"/>
  <c r="K6222" i="11" s="1"/>
  <c r="K6214" i="11" a="1"/>
  <c r="K6214" i="11" s="1"/>
  <c r="K6206" i="11" a="1"/>
  <c r="K6206" i="11" s="1"/>
  <c r="K6198" i="11" a="1"/>
  <c r="K6198" i="11" s="1"/>
  <c r="K6190" i="11" a="1"/>
  <c r="K6190" i="11" s="1"/>
  <c r="K6182" i="11" a="1"/>
  <c r="K6182" i="11" s="1"/>
  <c r="K6174" i="11" a="1"/>
  <c r="K6174" i="11" s="1"/>
  <c r="K6166" i="11" a="1"/>
  <c r="K6166" i="11" s="1"/>
  <c r="K6158" i="11" a="1"/>
  <c r="K6158" i="11" s="1"/>
  <c r="K6150" i="11" a="1"/>
  <c r="K6150" i="11" s="1"/>
  <c r="K6142" i="11" a="1"/>
  <c r="K6142" i="11" s="1"/>
  <c r="K6134" i="11" a="1"/>
  <c r="K6134" i="11" s="1"/>
  <c r="K6126" i="11" a="1"/>
  <c r="K6126" i="11" s="1"/>
  <c r="K6118" i="11" a="1"/>
  <c r="K6118" i="11" s="1"/>
  <c r="K6110" i="11" a="1"/>
  <c r="K6110" i="11" s="1"/>
  <c r="K6102" i="11" a="1"/>
  <c r="K6102" i="11" s="1"/>
  <c r="K6094" i="11" a="1"/>
  <c r="K6094" i="11" s="1"/>
  <c r="K6086" i="11" a="1"/>
  <c r="K6086" i="11" s="1"/>
  <c r="K6078" i="11" a="1"/>
  <c r="K6078" i="11" s="1"/>
  <c r="K6070" i="11" a="1"/>
  <c r="K6070" i="11" s="1"/>
  <c r="K6062" i="11" a="1"/>
  <c r="K6062" i="11" s="1"/>
  <c r="K6054" i="11" a="1"/>
  <c r="K6054" i="11" s="1"/>
  <c r="K6046" i="11" a="1"/>
  <c r="K6046" i="11" s="1"/>
  <c r="K6038" i="11" a="1"/>
  <c r="K6038" i="11" s="1"/>
  <c r="K6030" i="11" a="1"/>
  <c r="K6030" i="11" s="1"/>
  <c r="K6022" i="11" a="1"/>
  <c r="K6022" i="11" s="1"/>
  <c r="K6014" i="11" a="1"/>
  <c r="K6014" i="11" s="1"/>
  <c r="K6006" i="11" a="1"/>
  <c r="K6006" i="11" s="1"/>
  <c r="K5998" i="11" a="1"/>
  <c r="K5998" i="11" s="1"/>
  <c r="K5990" i="11" a="1"/>
  <c r="K5990" i="11" s="1"/>
  <c r="K5982" i="11" a="1"/>
  <c r="K5982" i="11" s="1"/>
  <c r="K5974" i="11" a="1"/>
  <c r="K5974" i="11" s="1"/>
  <c r="K5966" i="11" a="1"/>
  <c r="K5966" i="11" s="1"/>
  <c r="K5958" i="11" a="1"/>
  <c r="K5958" i="11" s="1"/>
  <c r="K5950" i="11" a="1"/>
  <c r="K5950" i="11" s="1"/>
  <c r="K5942" i="11" a="1"/>
  <c r="K5942" i="11" s="1"/>
  <c r="K5934" i="11" a="1"/>
  <c r="K5934" i="11" s="1"/>
  <c r="K5926" i="11" a="1"/>
  <c r="K5926" i="11" s="1"/>
  <c r="K5918" i="11" a="1"/>
  <c r="K5918" i="11" s="1"/>
  <c r="K5910" i="11" a="1"/>
  <c r="K5910" i="11" s="1"/>
  <c r="K5902" i="11" a="1"/>
  <c r="K5902" i="11" s="1"/>
  <c r="K5894" i="11" a="1"/>
  <c r="K5894" i="11" s="1"/>
  <c r="K5886" i="11" a="1"/>
  <c r="K5886" i="11" s="1"/>
  <c r="K5878" i="11" a="1"/>
  <c r="K5878" i="11" s="1"/>
  <c r="K5870" i="11" a="1"/>
  <c r="K5870" i="11" s="1"/>
  <c r="K5862" i="11" a="1"/>
  <c r="K5862" i="11" s="1"/>
  <c r="K5854" i="11" a="1"/>
  <c r="K5854" i="11" s="1"/>
  <c r="K5846" i="11" a="1"/>
  <c r="K5846" i="11" s="1"/>
  <c r="K5838" i="11" a="1"/>
  <c r="K5838" i="11" s="1"/>
  <c r="K5830" i="11" a="1"/>
  <c r="K5830" i="11" s="1"/>
  <c r="K5822" i="11" a="1"/>
  <c r="K5822" i="11" s="1"/>
  <c r="K5814" i="11" a="1"/>
  <c r="K5814" i="11" s="1"/>
  <c r="K5806" i="11" a="1"/>
  <c r="K5806" i="11" s="1"/>
  <c r="K5798" i="11" a="1"/>
  <c r="K5798" i="11" s="1"/>
  <c r="K4403" i="11" a="1"/>
  <c r="K4403" i="11" s="1"/>
  <c r="K4395" i="11" a="1"/>
  <c r="K4395" i="11" s="1"/>
  <c r="K4387" i="11" a="1"/>
  <c r="K4387" i="11" s="1"/>
  <c r="K4379" i="11" a="1"/>
  <c r="K4379" i="11" s="1"/>
  <c r="K4371" i="11" a="1"/>
  <c r="K4371" i="11" s="1"/>
  <c r="K4363" i="11" a="1"/>
  <c r="K4363" i="11" s="1"/>
  <c r="K4355" i="11" a="1"/>
  <c r="K4355" i="11" s="1"/>
  <c r="K4347" i="11" a="1"/>
  <c r="K4347" i="11" s="1"/>
  <c r="K4339" i="11" a="1"/>
  <c r="K4339" i="11" s="1"/>
  <c r="K4331" i="11" a="1"/>
  <c r="K4331" i="11" s="1"/>
  <c r="K4323" i="11" a="1"/>
  <c r="K4323" i="11" s="1"/>
  <c r="K4315" i="11" a="1"/>
  <c r="K4315" i="11" s="1"/>
  <c r="K4307" i="11" a="1"/>
  <c r="K4307" i="11" s="1"/>
  <c r="K4299" i="11" a="1"/>
  <c r="K4299" i="11" s="1"/>
  <c r="K4291" i="11" a="1"/>
  <c r="K4291" i="11" s="1"/>
  <c r="K4283" i="11" a="1"/>
  <c r="K4283" i="11" s="1"/>
  <c r="K4275" i="11" a="1"/>
  <c r="K4275" i="11" s="1"/>
  <c r="K4267" i="11" a="1"/>
  <c r="K4267" i="11" s="1"/>
  <c r="K4259" i="11" a="1"/>
  <c r="K4259" i="11" s="1"/>
  <c r="K4251" i="11" a="1"/>
  <c r="K4251" i="11" s="1"/>
  <c r="K4243" i="11" a="1"/>
  <c r="K4243" i="11" s="1"/>
  <c r="K4235" i="11" a="1"/>
  <c r="K4235" i="11" s="1"/>
  <c r="K4227" i="11" a="1"/>
  <c r="K4227" i="11" s="1"/>
  <c r="K4219" i="11" a="1"/>
  <c r="K4219" i="11" s="1"/>
  <c r="K4211" i="11" a="1"/>
  <c r="K4211" i="11" s="1"/>
  <c r="K4203" i="11" a="1"/>
  <c r="K4203" i="11" s="1"/>
  <c r="K4195" i="11" a="1"/>
  <c r="K4195" i="11" s="1"/>
  <c r="K4187" i="11" a="1"/>
  <c r="K4187" i="11" s="1"/>
  <c r="K4179" i="11" a="1"/>
  <c r="K4179" i="11" s="1"/>
  <c r="K4171" i="11" a="1"/>
  <c r="K4171" i="11" s="1"/>
  <c r="K4163" i="11" a="1"/>
  <c r="K4163" i="11" s="1"/>
  <c r="K4155" i="11" a="1"/>
  <c r="K4155" i="11" s="1"/>
  <c r="K4147" i="11" a="1"/>
  <c r="K4147" i="11" s="1"/>
  <c r="K4139" i="11" a="1"/>
  <c r="K4139" i="11" s="1"/>
  <c r="K4131" i="11" a="1"/>
  <c r="K4131" i="11" s="1"/>
  <c r="K4119" i="11" a="1"/>
  <c r="K4119" i="11" s="1"/>
  <c r="K4103" i="11" a="1"/>
  <c r="K4103" i="11" s="1"/>
  <c r="K4087" i="11" a="1"/>
  <c r="K4087" i="11" s="1"/>
  <c r="K4071" i="11" a="1"/>
  <c r="K4071" i="11" s="1"/>
  <c r="K4055" i="11" a="1"/>
  <c r="K4055" i="11" s="1"/>
  <c r="K4039" i="11" a="1"/>
  <c r="K4039" i="11" s="1"/>
  <c r="K4023" i="11" a="1"/>
  <c r="K4023" i="11" s="1"/>
  <c r="K4007" i="11" a="1"/>
  <c r="K4007" i="11" s="1"/>
  <c r="K3991" i="11" a="1"/>
  <c r="K3991" i="11" s="1"/>
  <c r="K3975" i="11" a="1"/>
  <c r="K3975" i="11" s="1"/>
  <c r="K3959" i="11" a="1"/>
  <c r="K3959" i="11" s="1"/>
  <c r="K3943" i="11" a="1"/>
  <c r="K3943" i="11" s="1"/>
  <c r="K3927" i="11" a="1"/>
  <c r="K3927" i="11" s="1"/>
  <c r="K3911" i="11" a="1"/>
  <c r="K3911" i="11" s="1"/>
  <c r="K3895" i="11" a="1"/>
  <c r="K3895" i="11" s="1"/>
  <c r="K3879" i="11" a="1"/>
  <c r="K3879" i="11" s="1"/>
  <c r="K3863" i="11" a="1"/>
  <c r="K3863" i="11" s="1"/>
  <c r="K3847" i="11" a="1"/>
  <c r="K3847" i="11" s="1"/>
  <c r="K3831" i="11" a="1"/>
  <c r="K3831" i="11" s="1"/>
  <c r="K3815" i="11" a="1"/>
  <c r="K3815" i="11" s="1"/>
  <c r="K3799" i="11" a="1"/>
  <c r="K3799" i="11" s="1"/>
  <c r="K3783" i="11" a="1"/>
  <c r="K3783" i="11" s="1"/>
  <c r="K3767" i="11" a="1"/>
  <c r="K3767" i="11" s="1"/>
  <c r="K3751" i="11" a="1"/>
  <c r="K3751" i="11" s="1"/>
  <c r="K3735" i="11" a="1"/>
  <c r="K3735" i="11" s="1"/>
  <c r="K3719" i="11" a="1"/>
  <c r="K3719" i="11" s="1"/>
  <c r="K3703" i="11" a="1"/>
  <c r="K3703" i="11" s="1"/>
  <c r="K3687" i="11" a="1"/>
  <c r="K3687" i="11" s="1"/>
  <c r="K3671" i="11" a="1"/>
  <c r="K3671" i="11" s="1"/>
  <c r="K3655" i="11" a="1"/>
  <c r="K3655" i="11" s="1"/>
  <c r="K3639" i="11" a="1"/>
  <c r="K3639" i="11" s="1"/>
  <c r="K3623" i="11" a="1"/>
  <c r="K3623" i="11" s="1"/>
  <c r="K3607" i="11" a="1"/>
  <c r="K3607" i="11" s="1"/>
  <c r="K3591" i="11" a="1"/>
  <c r="K3591" i="11" s="1"/>
  <c r="K3575" i="11" a="1"/>
  <c r="K3575" i="11" s="1"/>
  <c r="K3559" i="11" a="1"/>
  <c r="K3559" i="11" s="1"/>
  <c r="K3543" i="11" a="1"/>
  <c r="K3543" i="11" s="1"/>
  <c r="K3527" i="11" a="1"/>
  <c r="K3527" i="11" s="1"/>
  <c r="K3511" i="11" a="1"/>
  <c r="K3511" i="11" s="1"/>
  <c r="K3495" i="11" a="1"/>
  <c r="K3495" i="11" s="1"/>
  <c r="K3479" i="11" a="1"/>
  <c r="K3479" i="11" s="1"/>
  <c r="K3463" i="11" a="1"/>
  <c r="K3463" i="11" s="1"/>
  <c r="K3447" i="11" a="1"/>
  <c r="K3447" i="11" s="1"/>
  <c r="K3431" i="11" a="1"/>
  <c r="K3431" i="11" s="1"/>
  <c r="K3415" i="11" a="1"/>
  <c r="K3415" i="11" s="1"/>
  <c r="K3399" i="11" a="1"/>
  <c r="K3399" i="11" s="1"/>
  <c r="K3383" i="11" a="1"/>
  <c r="K3383" i="11" s="1"/>
  <c r="K3367" i="11" a="1"/>
  <c r="K3367" i="11" s="1"/>
  <c r="K3351" i="11" a="1"/>
  <c r="K3351" i="11" s="1"/>
  <c r="K3335" i="11" a="1"/>
  <c r="K3335" i="11" s="1"/>
  <c r="K3319" i="11" a="1"/>
  <c r="K3319" i="11" s="1"/>
  <c r="K3303" i="11" a="1"/>
  <c r="K3303" i="11" s="1"/>
  <c r="K3287" i="11" a="1"/>
  <c r="K3287" i="11" s="1"/>
  <c r="K3271" i="11" a="1"/>
  <c r="K3271" i="11" s="1"/>
  <c r="K3255" i="11" a="1"/>
  <c r="K3255" i="11" s="1"/>
  <c r="K3239" i="11" a="1"/>
  <c r="K3239" i="11" s="1"/>
  <c r="K3223" i="11" a="1"/>
  <c r="K3223" i="11" s="1"/>
  <c r="K3207" i="11" a="1"/>
  <c r="K3207" i="11" s="1"/>
  <c r="K3191" i="11" a="1"/>
  <c r="K3191" i="11" s="1"/>
  <c r="K3175" i="11" a="1"/>
  <c r="K3175" i="11" s="1"/>
  <c r="K3159" i="11" a="1"/>
  <c r="K3159" i="11" s="1"/>
  <c r="K3143" i="11" a="1"/>
  <c r="K3143" i="11" s="1"/>
  <c r="K3127" i="11" a="1"/>
  <c r="K3127" i="11" s="1"/>
  <c r="K3111" i="11" a="1"/>
  <c r="K3111" i="11" s="1"/>
  <c r="K3086" i="11" a="1"/>
  <c r="K3086" i="11" s="1"/>
  <c r="K3054" i="11" a="1"/>
  <c r="K3054" i="11" s="1"/>
  <c r="K3022" i="11" a="1"/>
  <c r="K3022" i="11" s="1"/>
  <c r="K2990" i="11" a="1"/>
  <c r="K2990" i="11" s="1"/>
  <c r="K2958" i="11" a="1"/>
  <c r="K2958" i="11" s="1"/>
  <c r="K2926" i="11" a="1"/>
  <c r="K2926" i="11" s="1"/>
  <c r="K2894" i="11" a="1"/>
  <c r="K2894" i="11" s="1"/>
  <c r="K2862" i="11" a="1"/>
  <c r="K2862" i="11" s="1"/>
  <c r="K2830" i="11" a="1"/>
  <c r="K2830" i="11" s="1"/>
  <c r="K2798" i="11" a="1"/>
  <c r="K2798" i="11" s="1"/>
  <c r="K2766" i="11" a="1"/>
  <c r="K2766" i="11" s="1"/>
  <c r="K2734" i="11" a="1"/>
  <c r="K2734" i="11" s="1"/>
  <c r="K2702" i="11" a="1"/>
  <c r="K2702" i="11" s="1"/>
  <c r="K2670" i="11" a="1"/>
  <c r="K2670" i="11" s="1"/>
  <c r="K2638" i="11" a="1"/>
  <c r="K2638" i="11" s="1"/>
  <c r="K2606" i="11" a="1"/>
  <c r="K2606" i="11" s="1"/>
  <c r="K2556" i="11" a="1"/>
  <c r="K2556" i="11" s="1"/>
  <c r="K2492" i="11" a="1"/>
  <c r="K2492" i="11" s="1"/>
  <c r="K2428" i="11" a="1"/>
  <c r="K2428" i="11" s="1"/>
  <c r="K2364" i="11" a="1"/>
  <c r="K2364" i="11" s="1"/>
  <c r="K2263" i="11" a="1"/>
  <c r="K2263" i="11" s="1"/>
  <c r="K5291" i="11" a="1"/>
  <c r="K5291" i="11" s="1"/>
  <c r="K5289" i="11" a="1"/>
  <c r="K5289" i="11" s="1"/>
  <c r="K5287" i="11" a="1"/>
  <c r="K5287" i="11" s="1"/>
  <c r="K5285" i="11" a="1"/>
  <c r="K5285" i="11" s="1"/>
  <c r="K5283" i="11" a="1"/>
  <c r="K5283" i="11" s="1"/>
  <c r="K5281" i="11" a="1"/>
  <c r="K5281" i="11" s="1"/>
  <c r="K5279" i="11" a="1"/>
  <c r="K5279" i="11" s="1"/>
  <c r="K5277" i="11" a="1"/>
  <c r="K5277" i="11" s="1"/>
  <c r="K5275" i="11" a="1"/>
  <c r="K5275" i="11" s="1"/>
  <c r="K5273" i="11" a="1"/>
  <c r="K5273" i="11" s="1"/>
  <c r="K5271" i="11" a="1"/>
  <c r="K5271" i="11" s="1"/>
  <c r="K5269" i="11" a="1"/>
  <c r="K5269" i="11" s="1"/>
  <c r="K5267" i="11" a="1"/>
  <c r="K5267" i="11" s="1"/>
  <c r="K4967" i="11" a="1"/>
  <c r="K4967" i="11" s="1"/>
  <c r="K4963" i="11" a="1"/>
  <c r="K4963" i="11" s="1"/>
  <c r="K4959" i="11" a="1"/>
  <c r="K4959" i="11" s="1"/>
  <c r="K4955" i="11" a="1"/>
  <c r="K4955" i="11" s="1"/>
  <c r="K4951" i="11" a="1"/>
  <c r="K4951" i="11" s="1"/>
  <c r="K4947" i="11" a="1"/>
  <c r="K4947" i="11" s="1"/>
  <c r="K4943" i="11" a="1"/>
  <c r="K4943" i="11" s="1"/>
  <c r="K5290" i="11" a="1"/>
  <c r="K5290" i="11" s="1"/>
  <c r="K5286" i="11" a="1"/>
  <c r="K5286" i="11" s="1"/>
  <c r="K5282" i="11" a="1"/>
  <c r="K5282" i="11" s="1"/>
  <c r="K5278" i="11" a="1"/>
  <c r="K5278" i="11" s="1"/>
  <c r="K5274" i="11" a="1"/>
  <c r="K5274" i="11" s="1"/>
  <c r="K5270" i="11" a="1"/>
  <c r="K5270" i="11" s="1"/>
  <c r="K5266" i="11" a="1"/>
  <c r="K5266" i="11" s="1"/>
  <c r="K4970" i="11" a="1"/>
  <c r="K4970" i="11" s="1"/>
  <c r="K4966" i="11" a="1"/>
  <c r="K4966" i="11" s="1"/>
  <c r="K4962" i="11" a="1"/>
  <c r="K4962" i="11" s="1"/>
  <c r="K4958" i="11" a="1"/>
  <c r="K4958" i="11" s="1"/>
  <c r="K4954" i="11" a="1"/>
  <c r="K4954" i="11" s="1"/>
  <c r="K4950" i="11" a="1"/>
  <c r="K4950" i="11" s="1"/>
  <c r="K4946" i="11" a="1"/>
  <c r="K4946" i="11" s="1"/>
  <c r="K4942" i="11" a="1"/>
  <c r="K4942" i="11" s="1"/>
  <c r="K2145" i="11" a="1"/>
  <c r="K2145" i="11" s="1"/>
  <c r="K2141" i="11" a="1"/>
  <c r="K2141" i="11" s="1"/>
  <c r="K2137" i="11" a="1"/>
  <c r="K2137" i="11" s="1"/>
  <c r="K2133" i="11" a="1"/>
  <c r="K2133" i="11" s="1"/>
  <c r="K2129" i="11" a="1"/>
  <c r="K2129" i="11" s="1"/>
  <c r="K2125" i="11" a="1"/>
  <c r="K2125" i="11" s="1"/>
  <c r="K2121" i="11" a="1"/>
  <c r="K2121" i="11" s="1"/>
  <c r="K2117" i="11" a="1"/>
  <c r="K2117" i="11" s="1"/>
  <c r="K2113" i="11" a="1"/>
  <c r="K2113" i="11" s="1"/>
  <c r="K2109" i="11" a="1"/>
  <c r="K2109" i="11" s="1"/>
  <c r="K2105" i="11" a="1"/>
  <c r="K2105" i="11" s="1"/>
  <c r="K2101" i="11" a="1"/>
  <c r="K2101" i="11" s="1"/>
  <c r="K2097" i="11" a="1"/>
  <c r="K2097" i="11" s="1"/>
  <c r="K2093" i="11" a="1"/>
  <c r="K2093" i="11" s="1"/>
  <c r="K2089" i="11" a="1"/>
  <c r="K2089" i="11" s="1"/>
  <c r="K2085" i="11" a="1"/>
  <c r="K2085" i="11" s="1"/>
  <c r="K2081" i="11" a="1"/>
  <c r="K2081" i="11" s="1"/>
  <c r="K2077" i="11" a="1"/>
  <c r="K2077" i="11" s="1"/>
  <c r="K2073" i="11" a="1"/>
  <c r="K2073" i="11" s="1"/>
  <c r="K2069" i="11" a="1"/>
  <c r="K2069" i="11" s="1"/>
  <c r="K2065" i="11" a="1"/>
  <c r="K2065" i="11" s="1"/>
  <c r="K2061" i="11" a="1"/>
  <c r="K2061" i="11" s="1"/>
  <c r="K2057" i="11" a="1"/>
  <c r="K2057" i="11" s="1"/>
  <c r="K2053" i="11" a="1"/>
  <c r="K2053" i="11" s="1"/>
  <c r="K2049" i="11" a="1"/>
  <c r="K2049" i="11" s="1"/>
  <c r="K2045" i="11" a="1"/>
  <c r="K2045" i="11" s="1"/>
  <c r="K2041" i="11" a="1"/>
  <c r="K2041" i="11" s="1"/>
  <c r="K2037" i="11" a="1"/>
  <c r="K2037" i="11" s="1"/>
  <c r="K2033" i="11" a="1"/>
  <c r="K2033" i="11" s="1"/>
  <c r="K2029" i="11" a="1"/>
  <c r="K2029" i="11" s="1"/>
  <c r="K2025" i="11" a="1"/>
  <c r="K2025" i="11" s="1"/>
  <c r="K2021" i="11" a="1"/>
  <c r="K2021" i="11" s="1"/>
  <c r="K2017" i="11" a="1"/>
  <c r="K2017" i="11" s="1"/>
  <c r="K2013" i="11" a="1"/>
  <c r="K2013" i="11" s="1"/>
  <c r="K2009" i="11" a="1"/>
  <c r="K2009" i="11" s="1"/>
  <c r="K2005" i="11" a="1"/>
  <c r="K2005" i="11" s="1"/>
  <c r="K2001" i="11" a="1"/>
  <c r="K2001" i="11" s="1"/>
  <c r="K1997" i="11" a="1"/>
  <c r="K1997" i="11" s="1"/>
  <c r="K1993" i="11" a="1"/>
  <c r="K1993" i="11" s="1"/>
  <c r="K1989" i="11" a="1"/>
  <c r="K1989" i="11" s="1"/>
  <c r="K1985" i="11" a="1"/>
  <c r="K1985" i="11" s="1"/>
  <c r="K1981" i="11" a="1"/>
  <c r="K1981" i="11" s="1"/>
  <c r="K1977" i="11" a="1"/>
  <c r="K1977" i="11" s="1"/>
  <c r="K1973" i="11" a="1"/>
  <c r="K1973" i="11" s="1"/>
  <c r="K1969" i="11" a="1"/>
  <c r="K1969" i="11" s="1"/>
  <c r="K1965" i="11" a="1"/>
  <c r="K1965" i="11" s="1"/>
  <c r="K1961" i="11" a="1"/>
  <c r="K1961" i="11" s="1"/>
  <c r="K1957" i="11" a="1"/>
  <c r="K1957" i="11" s="1"/>
  <c r="K1953" i="11" a="1"/>
  <c r="K1953" i="11" s="1"/>
  <c r="K1947" i="11" a="1"/>
  <c r="K1947" i="11" s="1"/>
  <c r="K1943" i="11" a="1"/>
  <c r="K1943" i="11" s="1"/>
  <c r="K1939" i="11" a="1"/>
  <c r="K1939" i="11" s="1"/>
  <c r="K1935" i="11" a="1"/>
  <c r="K1935" i="11" s="1"/>
  <c r="K1931" i="11" a="1"/>
  <c r="K1931" i="11" s="1"/>
  <c r="K1927" i="11" a="1"/>
  <c r="K1927" i="11" s="1"/>
  <c r="K1923" i="11" a="1"/>
  <c r="K1923" i="11" s="1"/>
  <c r="K1919" i="11" a="1"/>
  <c r="K1919" i="11" s="1"/>
  <c r="K1915" i="11" a="1"/>
  <c r="K1915" i="11" s="1"/>
  <c r="K1911" i="11" a="1"/>
  <c r="K1911" i="11" s="1"/>
  <c r="K1903" i="11" a="1"/>
  <c r="K1903" i="11" s="1"/>
  <c r="K1899" i="11" a="1"/>
  <c r="K1899" i="11" s="1"/>
  <c r="K1895" i="11" a="1"/>
  <c r="K1895" i="11" s="1"/>
  <c r="K1891" i="11" a="1"/>
  <c r="K1891" i="11" s="1"/>
  <c r="K1883" i="11" a="1"/>
  <c r="K1883" i="11" s="1"/>
  <c r="K1879" i="11" a="1"/>
  <c r="K1879" i="11" s="1"/>
  <c r="K1875" i="11" a="1"/>
  <c r="K1875" i="11" s="1"/>
  <c r="K1867" i="11" a="1"/>
  <c r="K1867" i="11" s="1"/>
  <c r="K1863" i="11" a="1"/>
  <c r="K1863" i="11" s="1"/>
  <c r="K1859" i="11" a="1"/>
  <c r="K1859" i="11" s="1"/>
  <c r="K1855" i="11" a="1"/>
  <c r="K1855" i="11" s="1"/>
  <c r="K1851" i="11" a="1"/>
  <c r="K1851" i="11" s="1"/>
  <c r="K1843" i="11" a="1"/>
  <c r="K1843" i="11" s="1"/>
  <c r="K2146" i="11" a="1"/>
  <c r="K2146" i="11" s="1"/>
  <c r="K2142" i="11" a="1"/>
  <c r="K2142" i="11" s="1"/>
  <c r="K2138" i="11" a="1"/>
  <c r="K2138" i="11" s="1"/>
  <c r="K2134" i="11" a="1"/>
  <c r="K2134" i="11" s="1"/>
  <c r="K2130" i="11" a="1"/>
  <c r="K2130" i="11" s="1"/>
  <c r="K2126" i="11" a="1"/>
  <c r="K2126" i="11" s="1"/>
  <c r="K2122" i="11" a="1"/>
  <c r="K2122" i="11" s="1"/>
  <c r="K2118" i="11" a="1"/>
  <c r="K2118" i="11" s="1"/>
  <c r="K2114" i="11" a="1"/>
  <c r="K2114" i="11" s="1"/>
  <c r="K2110" i="11" a="1"/>
  <c r="K2110" i="11" s="1"/>
  <c r="K2106" i="11" a="1"/>
  <c r="K2106" i="11" s="1"/>
  <c r="K2102" i="11" a="1"/>
  <c r="K2102" i="11" s="1"/>
  <c r="K2098" i="11" a="1"/>
  <c r="K2098" i="11" s="1"/>
  <c r="K2094" i="11" a="1"/>
  <c r="K2094" i="11" s="1"/>
  <c r="K2090" i="11" a="1"/>
  <c r="K2090" i="11" s="1"/>
  <c r="K2086" i="11" a="1"/>
  <c r="K2086" i="11" s="1"/>
  <c r="K2082" i="11" a="1"/>
  <c r="K2082" i="11" s="1"/>
  <c r="K2078" i="11" a="1"/>
  <c r="K2078" i="11" s="1"/>
  <c r="K2074" i="11" a="1"/>
  <c r="K2074" i="11" s="1"/>
  <c r="K2070" i="11" a="1"/>
  <c r="K2070" i="11" s="1"/>
  <c r="K2066" i="11" a="1"/>
  <c r="K2066" i="11" s="1"/>
  <c r="K2062" i="11" a="1"/>
  <c r="K2062" i="11" s="1"/>
  <c r="K2058" i="11" a="1"/>
  <c r="K2058" i="11" s="1"/>
  <c r="K2054" i="11" a="1"/>
  <c r="K2054" i="11" s="1"/>
  <c r="K2050" i="11" a="1"/>
  <c r="K2050" i="11" s="1"/>
  <c r="K2046" i="11" a="1"/>
  <c r="K2046" i="11" s="1"/>
  <c r="K2042" i="11" a="1"/>
  <c r="K2042" i="11" s="1"/>
  <c r="K2038" i="11" a="1"/>
  <c r="K2038" i="11" s="1"/>
  <c r="K2034" i="11" a="1"/>
  <c r="K2034" i="11" s="1"/>
  <c r="K2030" i="11" a="1"/>
  <c r="K2030" i="11" s="1"/>
  <c r="K2026" i="11" a="1"/>
  <c r="K2026" i="11" s="1"/>
  <c r="K2022" i="11" a="1"/>
  <c r="K2022" i="11" s="1"/>
  <c r="K2018" i="11" a="1"/>
  <c r="K2018" i="11" s="1"/>
  <c r="K2014" i="11" a="1"/>
  <c r="K2014" i="11" s="1"/>
  <c r="K2010" i="11" a="1"/>
  <c r="K2010" i="11" s="1"/>
  <c r="K2006" i="11" a="1"/>
  <c r="K2006" i="11" s="1"/>
  <c r="K2002" i="11" a="1"/>
  <c r="K2002" i="11" s="1"/>
  <c r="K1998" i="11" a="1"/>
  <c r="K1998" i="11" s="1"/>
  <c r="K1994" i="11" a="1"/>
  <c r="K1994" i="11" s="1"/>
  <c r="K1990" i="11" a="1"/>
  <c r="K1990" i="11" s="1"/>
  <c r="K1986" i="11" a="1"/>
  <c r="K1986" i="11" s="1"/>
  <c r="K1982" i="11" a="1"/>
  <c r="K1982" i="11" s="1"/>
  <c r="K1978" i="11" a="1"/>
  <c r="K1978" i="11" s="1"/>
  <c r="K1974" i="11" a="1"/>
  <c r="K1974" i="11" s="1"/>
  <c r="K1970" i="11" a="1"/>
  <c r="K1970" i="11" s="1"/>
  <c r="K1966" i="11" a="1"/>
  <c r="K1966" i="11" s="1"/>
  <c r="K1962" i="11" a="1"/>
  <c r="K1962" i="11" s="1"/>
  <c r="K1958" i="11" a="1"/>
  <c r="K1958" i="11" s="1"/>
  <c r="K1954" i="11" a="1"/>
  <c r="K1954" i="11" s="1"/>
  <c r="K1950" i="11" a="1"/>
  <c r="K1950" i="11" s="1"/>
  <c r="K1946" i="11" a="1"/>
  <c r="K1946" i="11" s="1"/>
  <c r="K1942" i="11" a="1"/>
  <c r="K1942" i="11" s="1"/>
  <c r="K1938" i="11" a="1"/>
  <c r="K1938" i="11" s="1"/>
  <c r="K1934" i="11" a="1"/>
  <c r="K1934" i="11" s="1"/>
  <c r="K1930" i="11" a="1"/>
  <c r="K1930" i="11" s="1"/>
  <c r="K1926" i="11" a="1"/>
  <c r="K1926" i="11" s="1"/>
  <c r="K1922" i="11" a="1"/>
  <c r="K1922" i="11" s="1"/>
  <c r="K1918" i="11" a="1"/>
  <c r="K1918" i="11" s="1"/>
  <c r="K1914" i="11" a="1"/>
  <c r="K1914" i="11" s="1"/>
  <c r="K1906" i="11" a="1"/>
  <c r="K1906" i="11" s="1"/>
  <c r="K1902" i="11" a="1"/>
  <c r="K1902" i="11" s="1"/>
  <c r="K1898" i="11" a="1"/>
  <c r="K1898" i="11" s="1"/>
  <c r="K1894" i="11" a="1"/>
  <c r="K1894" i="11" s="1"/>
  <c r="K1890" i="11" a="1"/>
  <c r="K1890" i="11" s="1"/>
  <c r="K1882" i="11" a="1"/>
  <c r="K1882" i="11" s="1"/>
  <c r="K1878" i="11" a="1"/>
  <c r="K1878" i="11" s="1"/>
  <c r="K1874" i="11" a="1"/>
  <c r="K1874" i="11" s="1"/>
  <c r="K1870" i="11" a="1"/>
  <c r="K1870" i="11" s="1"/>
  <c r="K1866" i="11" a="1"/>
  <c r="K1866" i="11" s="1"/>
  <c r="K1862" i="11" a="1"/>
  <c r="K1862" i="11" s="1"/>
  <c r="K1858" i="11" a="1"/>
  <c r="K1858" i="11" s="1"/>
  <c r="K1854" i="11" a="1"/>
  <c r="K1854" i="11" s="1"/>
  <c r="K1850" i="11" a="1"/>
  <c r="K1850" i="11" s="1"/>
  <c r="K1842" i="11" a="1"/>
  <c r="K1842" i="11" s="1"/>
  <c r="K2294" i="11" a="1"/>
  <c r="K2294" i="11" s="1"/>
  <c r="K2337" i="11" a="1"/>
  <c r="K2337" i="11" s="1"/>
  <c r="K2443" i="11" a="1"/>
  <c r="K2443" i="11" s="1"/>
  <c r="K2507" i="11" a="1"/>
  <c r="K2507" i="11" s="1"/>
  <c r="K2571" i="11" a="1"/>
  <c r="K2571" i="11" s="1"/>
  <c r="K2338" i="11" a="1"/>
  <c r="K2338" i="11" s="1"/>
  <c r="K2466" i="11" a="1"/>
  <c r="K2466" i="11" s="1"/>
  <c r="K2593" i="11" a="1"/>
  <c r="K2593" i="11" s="1"/>
  <c r="K2657" i="11" a="1"/>
  <c r="K2657" i="11" s="1"/>
  <c r="K2721" i="11" a="1"/>
  <c r="K2721" i="11" s="1"/>
  <c r="K2773" i="11" a="1"/>
  <c r="K2773" i="11" s="1"/>
  <c r="K2805" i="11" a="1"/>
  <c r="K2805" i="11" s="1"/>
  <c r="K2837" i="11" a="1"/>
  <c r="K2837" i="11" s="1"/>
  <c r="K2869" i="11" a="1"/>
  <c r="K2869" i="11" s="1"/>
  <c r="K2901" i="11" a="1"/>
  <c r="K2901" i="11" s="1"/>
  <c r="K2933" i="11" a="1"/>
  <c r="K2933" i="11" s="1"/>
  <c r="K2965" i="11" a="1"/>
  <c r="K2965" i="11" s="1"/>
  <c r="K2997" i="11" a="1"/>
  <c r="K2997" i="11" s="1"/>
  <c r="K3029" i="11" a="1"/>
  <c r="K3029" i="11" s="1"/>
  <c r="K3061" i="11" a="1"/>
  <c r="K3061" i="11" s="1"/>
  <c r="K3093" i="11" a="1"/>
  <c r="K3093" i="11" s="1"/>
  <c r="K2335" i="11" a="1"/>
  <c r="K2335" i="11" s="1"/>
  <c r="K2464" i="11" a="1"/>
  <c r="K2464" i="11" s="1"/>
  <c r="K2592" i="11" a="1"/>
  <c r="K2592" i="11" s="1"/>
  <c r="K2656" i="11" a="1"/>
  <c r="K2656" i="11" s="1"/>
  <c r="K2720" i="11" a="1"/>
  <c r="K2720" i="11" s="1"/>
  <c r="K2784" i="11" a="1"/>
  <c r="K2784" i="11" s="1"/>
  <c r="K2848" i="11" a="1"/>
  <c r="K2848" i="11" s="1"/>
  <c r="K2912" i="11" a="1"/>
  <c r="K2912" i="11" s="1"/>
  <c r="K2976" i="11" a="1"/>
  <c r="K2976" i="11" s="1"/>
  <c r="K3040" i="11" a="1"/>
  <c r="K3040" i="11" s="1"/>
  <c r="K3104" i="11" a="1"/>
  <c r="K3104" i="11" s="1"/>
  <c r="K3136" i="11" a="1"/>
  <c r="K3136" i="11" s="1"/>
  <c r="K3168" i="11" a="1"/>
  <c r="K3168" i="11" s="1"/>
  <c r="K3200" i="11" a="1"/>
  <c r="K3200" i="11" s="1"/>
  <c r="K3232" i="11" a="1"/>
  <c r="K3232" i="11" s="1"/>
  <c r="K3264" i="11" a="1"/>
  <c r="K3264" i="11" s="1"/>
  <c r="K3296" i="11" a="1"/>
  <c r="K3296" i="11" s="1"/>
  <c r="K3328" i="11" a="1"/>
  <c r="K3328" i="11" s="1"/>
  <c r="K3360" i="11" a="1"/>
  <c r="K3360" i="11" s="1"/>
  <c r="K3392" i="11" a="1"/>
  <c r="K3392" i="11" s="1"/>
  <c r="K3424" i="11" a="1"/>
  <c r="K3424" i="11" s="1"/>
  <c r="K3450" i="11" a="1"/>
  <c r="K3450" i="11" s="1"/>
  <c r="K3466" i="11" a="1"/>
  <c r="K3466" i="11" s="1"/>
  <c r="K3482" i="11" a="1"/>
  <c r="K3482" i="11" s="1"/>
  <c r="K3498" i="11" a="1"/>
  <c r="K3498" i="11" s="1"/>
  <c r="K3514" i="11" a="1"/>
  <c r="K3514" i="11" s="1"/>
  <c r="K3530" i="11" a="1"/>
  <c r="K3530" i="11" s="1"/>
  <c r="K3546" i="11" a="1"/>
  <c r="K3546" i="11" s="1"/>
  <c r="K3562" i="11" a="1"/>
  <c r="K3562" i="11" s="1"/>
  <c r="K3578" i="11" a="1"/>
  <c r="K3578" i="11" s="1"/>
  <c r="K3594" i="11" a="1"/>
  <c r="K3594" i="11" s="1"/>
  <c r="K3610" i="11" a="1"/>
  <c r="K3610" i="11" s="1"/>
  <c r="K3626" i="11" a="1"/>
  <c r="K3626" i="11" s="1"/>
  <c r="K3642" i="11" a="1"/>
  <c r="K3642" i="11" s="1"/>
  <c r="K3658" i="11" a="1"/>
  <c r="K3658" i="11" s="1"/>
  <c r="K3674" i="11" a="1"/>
  <c r="K3674" i="11" s="1"/>
  <c r="K3690" i="11" a="1"/>
  <c r="K3690" i="11" s="1"/>
  <c r="K3706" i="11" a="1"/>
  <c r="K3706" i="11" s="1"/>
  <c r="K3722" i="11" a="1"/>
  <c r="K3722" i="11" s="1"/>
  <c r="K3738" i="11" a="1"/>
  <c r="K3738" i="11" s="1"/>
  <c r="K3754" i="11" a="1"/>
  <c r="K3754" i="11" s="1"/>
  <c r="K3770" i="11" a="1"/>
  <c r="K3770" i="11" s="1"/>
  <c r="K3786" i="11" a="1"/>
  <c r="K3786" i="11" s="1"/>
  <c r="K3802" i="11" a="1"/>
  <c r="K3802" i="11" s="1"/>
  <c r="K3818" i="11" a="1"/>
  <c r="K3818" i="11" s="1"/>
  <c r="K3834" i="11" a="1"/>
  <c r="K3834" i="11" s="1"/>
  <c r="K3850" i="11" a="1"/>
  <c r="K3850" i="11" s="1"/>
  <c r="K3866" i="11" a="1"/>
  <c r="K3866" i="11" s="1"/>
  <c r="K3882" i="11" a="1"/>
  <c r="K3882" i="11" s="1"/>
  <c r="K3898" i="11" a="1"/>
  <c r="K3898" i="11" s="1"/>
  <c r="K3914" i="11" a="1"/>
  <c r="K3914" i="11" s="1"/>
  <c r="K3930" i="11" a="1"/>
  <c r="K3930" i="11" s="1"/>
  <c r="K3946" i="11" a="1"/>
  <c r="K3946" i="11" s="1"/>
  <c r="K3962" i="11" a="1"/>
  <c r="K3962" i="11" s="1"/>
  <c r="K3978" i="11" a="1"/>
  <c r="K3978" i="11" s="1"/>
  <c r="K3994" i="11" a="1"/>
  <c r="K3994" i="11" s="1"/>
  <c r="K4010" i="11" a="1"/>
  <c r="K4010" i="11" s="1"/>
  <c r="K4026" i="11" a="1"/>
  <c r="K4026" i="11" s="1"/>
  <c r="K4042" i="11" a="1"/>
  <c r="K4042" i="11" s="1"/>
  <c r="K4058" i="11" a="1"/>
  <c r="K4058" i="11" s="1"/>
  <c r="K4074" i="11" a="1"/>
  <c r="K4074" i="11" s="1"/>
  <c r="K4090" i="11" a="1"/>
  <c r="K4090" i="11" s="1"/>
  <c r="K4106" i="11" a="1"/>
  <c r="K4106" i="11" s="1"/>
  <c r="K4122" i="11" a="1"/>
  <c r="K4122" i="11" s="1"/>
  <c r="K2340" i="11" a="1"/>
  <c r="K2340" i="11" s="1"/>
  <c r="K2468" i="11" a="1"/>
  <c r="K2468" i="11" s="1"/>
  <c r="K2594" i="11" a="1"/>
  <c r="K2594" i="11" s="1"/>
  <c r="K2658" i="11" a="1"/>
  <c r="K2658" i="11" s="1"/>
  <c r="K2722" i="11" a="1"/>
  <c r="K2722" i="11" s="1"/>
  <c r="K2786" i="11" a="1"/>
  <c r="K2786" i="11" s="1"/>
  <c r="K2850" i="11" a="1"/>
  <c r="K2850" i="11" s="1"/>
  <c r="K2914" i="11" a="1"/>
  <c r="K2914" i="11" s="1"/>
  <c r="K2978" i="11" a="1"/>
  <c r="K2978" i="11" s="1"/>
  <c r="K3042" i="11" a="1"/>
  <c r="K3042" i="11" s="1"/>
  <c r="K3105" i="11" a="1"/>
  <c r="K3105" i="11" s="1"/>
  <c r="K3137" i="11" a="1"/>
  <c r="K3137" i="11" s="1"/>
  <c r="K3169" i="11" a="1"/>
  <c r="K3169" i="11" s="1"/>
  <c r="K3201" i="11" a="1"/>
  <c r="K3201" i="11" s="1"/>
  <c r="K3233" i="11" a="1"/>
  <c r="K3233" i="11" s="1"/>
  <c r="K3265" i="11" a="1"/>
  <c r="K3265" i="11" s="1"/>
  <c r="K3297" i="11" a="1"/>
  <c r="K3297" i="11" s="1"/>
  <c r="K3329" i="11" a="1"/>
  <c r="K3329" i="11" s="1"/>
  <c r="K3361" i="11" a="1"/>
  <c r="K3361" i="11" s="1"/>
  <c r="K3393" i="11" a="1"/>
  <c r="K3393" i="11" s="1"/>
  <c r="K3425" i="11" a="1"/>
  <c r="K3425" i="11" s="1"/>
  <c r="K3457" i="11" a="1"/>
  <c r="K3457" i="11" s="1"/>
  <c r="K3489" i="11" a="1"/>
  <c r="K3489" i="11" s="1"/>
  <c r="K3521" i="11" a="1"/>
  <c r="K3521" i="11" s="1"/>
  <c r="K3553" i="11" a="1"/>
  <c r="K3553" i="11" s="1"/>
  <c r="K3585" i="11" a="1"/>
  <c r="K3585" i="11" s="1"/>
  <c r="K3617" i="11" a="1"/>
  <c r="K3617" i="11" s="1"/>
  <c r="K3649" i="11" a="1"/>
  <c r="K3649" i="11" s="1"/>
  <c r="K3681" i="11" a="1"/>
  <c r="K3681" i="11" s="1"/>
  <c r="K3713" i="11" a="1"/>
  <c r="K3713" i="11" s="1"/>
  <c r="K3745" i="11" a="1"/>
  <c r="K3745" i="11" s="1"/>
  <c r="K3777" i="11" a="1"/>
  <c r="K3777" i="11" s="1"/>
  <c r="K3809" i="11" a="1"/>
  <c r="K3809" i="11" s="1"/>
  <c r="K3841" i="11" a="1"/>
  <c r="K3841" i="11" s="1"/>
  <c r="K3873" i="11" a="1"/>
  <c r="K3873" i="11" s="1"/>
  <c r="K3905" i="11" a="1"/>
  <c r="K3905" i="11" s="1"/>
  <c r="K3937" i="11" a="1"/>
  <c r="K3937" i="11" s="1"/>
  <c r="K3969" i="11" a="1"/>
  <c r="K3969" i="11" s="1"/>
  <c r="K4001" i="11" a="1"/>
  <c r="K4001" i="11" s="1"/>
  <c r="K4033" i="11" a="1"/>
  <c r="K4033" i="11" s="1"/>
  <c r="K4065" i="11" a="1"/>
  <c r="K4065" i="11" s="1"/>
  <c r="K4097" i="11" a="1"/>
  <c r="K4097" i="11" s="1"/>
  <c r="K4128" i="11" a="1"/>
  <c r="K4128" i="11" s="1"/>
  <c r="K4144" i="11" a="1"/>
  <c r="K4144" i="11" s="1"/>
  <c r="K4160" i="11" a="1"/>
  <c r="K4160" i="11" s="1"/>
  <c r="K4176" i="11" a="1"/>
  <c r="K4176" i="11" s="1"/>
  <c r="K4192" i="11" a="1"/>
  <c r="K4192" i="11" s="1"/>
  <c r="K4208" i="11" a="1"/>
  <c r="K4208" i="11" s="1"/>
  <c r="K4224" i="11" a="1"/>
  <c r="K4224" i="11" s="1"/>
  <c r="K4240" i="11" a="1"/>
  <c r="K4240" i="11" s="1"/>
  <c r="K4256" i="11" a="1"/>
  <c r="K4256" i="11" s="1"/>
  <c r="K4272" i="11" a="1"/>
  <c r="K4272" i="11" s="1"/>
  <c r="K4288" i="11" a="1"/>
  <c r="K4288" i="11" s="1"/>
  <c r="K4304" i="11" a="1"/>
  <c r="K4304" i="11" s="1"/>
  <c r="K4320" i="11" a="1"/>
  <c r="K4320" i="11" s="1"/>
  <c r="K4336" i="11" a="1"/>
  <c r="K4336" i="11" s="1"/>
  <c r="K4352" i="11" a="1"/>
  <c r="K4352" i="11" s="1"/>
  <c r="K4368" i="11" a="1"/>
  <c r="K4368" i="11" s="1"/>
  <c r="K4384" i="11" a="1"/>
  <c r="K4384" i="11" s="1"/>
  <c r="K4400" i="11" a="1"/>
  <c r="K4400" i="11" s="1"/>
  <c r="K5803" i="11" a="1"/>
  <c r="K5803" i="11" s="1"/>
  <c r="K5819" i="11" a="1"/>
  <c r="K5819" i="11" s="1"/>
  <c r="K5835" i="11" a="1"/>
  <c r="K5835" i="11" s="1"/>
  <c r="K5851" i="11" a="1"/>
  <c r="K5851" i="11" s="1"/>
  <c r="K5867" i="11" a="1"/>
  <c r="K5867" i="11" s="1"/>
  <c r="K5883" i="11" a="1"/>
  <c r="K5883" i="11" s="1"/>
  <c r="K5899" i="11" a="1"/>
  <c r="K5899" i="11" s="1"/>
  <c r="K5915" i="11" a="1"/>
  <c r="K5915" i="11" s="1"/>
  <c r="K5931" i="11" a="1"/>
  <c r="K5931" i="11" s="1"/>
  <c r="K5947" i="11" a="1"/>
  <c r="K5947" i="11" s="1"/>
  <c r="K5963" i="11" a="1"/>
  <c r="K5963" i="11" s="1"/>
  <c r="K5979" i="11" a="1"/>
  <c r="K5979" i="11" s="1"/>
  <c r="K5995" i="11" a="1"/>
  <c r="K5995" i="11" s="1"/>
  <c r="K6011" i="11" a="1"/>
  <c r="K6011" i="11" s="1"/>
  <c r="K6027" i="11" a="1"/>
  <c r="K6027" i="11" s="1"/>
  <c r="K6043" i="11" a="1"/>
  <c r="K6043" i="11" s="1"/>
  <c r="K6059" i="11" a="1"/>
  <c r="K6059" i="11" s="1"/>
  <c r="K6075" i="11" a="1"/>
  <c r="K6075" i="11" s="1"/>
  <c r="K6091" i="11" a="1"/>
  <c r="K6091" i="11" s="1"/>
  <c r="K6107" i="11" a="1"/>
  <c r="K6107" i="11" s="1"/>
  <c r="K6123" i="11" a="1"/>
  <c r="K6123" i="11" s="1"/>
  <c r="K6139" i="11" a="1"/>
  <c r="K6139" i="11" s="1"/>
  <c r="K6155" i="11" a="1"/>
  <c r="K6155" i="11" s="1"/>
  <c r="K6171" i="11" a="1"/>
  <c r="K6171" i="11" s="1"/>
  <c r="K6187" i="11" a="1"/>
  <c r="K6187" i="11" s="1"/>
  <c r="K6199" i="11" a="1"/>
  <c r="K6199" i="11" s="1"/>
  <c r="K6207" i="11" a="1"/>
  <c r="K6207" i="11" s="1"/>
  <c r="K6215" i="11" a="1"/>
  <c r="K6215" i="11" s="1"/>
  <c r="K6223" i="11" a="1"/>
  <c r="K6223" i="11" s="1"/>
  <c r="K6231" i="11" a="1"/>
  <c r="K6231" i="11" s="1"/>
  <c r="K6239" i="11" a="1"/>
  <c r="K6239" i="11" s="1"/>
  <c r="K6247" i="11" a="1"/>
  <c r="K6247" i="11" s="1"/>
  <c r="K6255" i="11" a="1"/>
  <c r="K6255" i="11" s="1"/>
  <c r="K6263" i="11" a="1"/>
  <c r="K6263" i="11" s="1"/>
  <c r="K6271" i="11" a="1"/>
  <c r="K6271" i="11" s="1"/>
  <c r="K6279" i="11" a="1"/>
  <c r="K6279" i="11" s="1"/>
  <c r="K6287" i="11" a="1"/>
  <c r="K6287" i="11" s="1"/>
  <c r="K6295" i="11" a="1"/>
  <c r="K6295" i="11" s="1"/>
  <c r="K6303" i="11" a="1"/>
  <c r="K6303" i="11" s="1"/>
  <c r="K6311" i="11" a="1"/>
  <c r="K6311" i="11" s="1"/>
  <c r="K6319" i="11" a="1"/>
  <c r="K6319" i="11" s="1"/>
  <c r="K6327" i="11" a="1"/>
  <c r="K6327" i="11" s="1"/>
  <c r="K6335" i="11" a="1"/>
  <c r="K6335" i="11" s="1"/>
  <c r="K6343" i="11" a="1"/>
  <c r="K6343" i="11" s="1"/>
  <c r="K6351" i="11" a="1"/>
  <c r="K6351" i="11" s="1"/>
  <c r="K6359" i="11" a="1"/>
  <c r="K6359" i="11" s="1"/>
  <c r="K6367" i="11" a="1"/>
  <c r="K6367" i="11" s="1"/>
  <c r="K6375" i="11" a="1"/>
  <c r="K6375" i="11" s="1"/>
  <c r="K6383" i="11" a="1"/>
  <c r="K6383" i="11" s="1"/>
  <c r="K6391" i="11" a="1"/>
  <c r="K6391" i="11" s="1"/>
  <c r="K6399" i="11" a="1"/>
  <c r="K6399" i="11" s="1"/>
  <c r="K6407" i="11" a="1"/>
  <c r="K6407" i="11" s="1"/>
  <c r="K6415" i="11" a="1"/>
  <c r="K6415" i="11" s="1"/>
  <c r="K6423" i="11" a="1"/>
  <c r="K6423" i="11" s="1"/>
  <c r="K6431" i="11" a="1"/>
  <c r="K6431" i="11" s="1"/>
  <c r="K6439" i="11" a="1"/>
  <c r="K6439" i="11" s="1"/>
  <c r="K6447" i="11" a="1"/>
  <c r="K6447" i="11" s="1"/>
  <c r="K6455" i="11" a="1"/>
  <c r="K6455" i="11" s="1"/>
  <c r="K6463" i="11" a="1"/>
  <c r="K6463" i="11" s="1"/>
  <c r="K6471" i="11" a="1"/>
  <c r="K6471" i="11" s="1"/>
  <c r="K7736" i="11" a="1"/>
  <c r="K7736" i="11" s="1"/>
  <c r="K7744" i="11" a="1"/>
  <c r="K7744" i="11" s="1"/>
  <c r="K7752" i="11" a="1"/>
  <c r="K7752" i="11" s="1"/>
  <c r="K7760" i="11" a="1"/>
  <c r="K7760" i="11" s="1"/>
  <c r="K7768" i="11" a="1"/>
  <c r="K7768" i="11" s="1"/>
  <c r="K7776" i="11" a="1"/>
  <c r="K7776" i="11" s="1"/>
  <c r="K7784" i="11" a="1"/>
  <c r="K7784" i="11" s="1"/>
  <c r="K7792" i="11" a="1"/>
  <c r="K7792" i="11" s="1"/>
  <c r="K7800" i="11" a="1"/>
  <c r="K7800" i="11" s="1"/>
  <c r="K7808" i="11" a="1"/>
  <c r="K7808" i="11" s="1"/>
  <c r="K7816" i="11" a="1"/>
  <c r="K7816" i="11" s="1"/>
  <c r="K7824" i="11" a="1"/>
  <c r="K7824" i="11" s="1"/>
  <c r="K7832" i="11" a="1"/>
  <c r="K7832" i="11" s="1"/>
  <c r="K7840" i="11" a="1"/>
  <c r="K7840" i="11" s="1"/>
  <c r="K7848" i="11" a="1"/>
  <c r="K7848" i="11" s="1"/>
  <c r="K7856" i="11" a="1"/>
  <c r="K7856" i="11" s="1"/>
  <c r="K7864" i="11" a="1"/>
  <c r="K7864" i="11" s="1"/>
  <c r="K7872" i="11" a="1"/>
  <c r="K7872" i="11" s="1"/>
  <c r="K7880" i="11" a="1"/>
  <c r="K7880" i="11" s="1"/>
  <c r="K7888" i="11" a="1"/>
  <c r="K7888" i="11" s="1"/>
  <c r="K7896" i="11" a="1"/>
  <c r="K7896" i="11" s="1"/>
  <c r="K7904" i="11" a="1"/>
  <c r="K7904" i="11" s="1"/>
  <c r="K7912" i="11" a="1"/>
  <c r="K7912" i="11" s="1"/>
  <c r="K7920" i="11" a="1"/>
  <c r="K7920" i="11" s="1"/>
  <c r="K7928" i="11" a="1"/>
  <c r="K7928" i="11" s="1"/>
  <c r="K7936" i="11" a="1"/>
  <c r="K7936" i="11" s="1"/>
  <c r="K7944" i="11" a="1"/>
  <c r="K7944" i="11" s="1"/>
  <c r="K7952" i="11" a="1"/>
  <c r="K7952" i="11" s="1"/>
  <c r="K7960" i="11" a="1"/>
  <c r="K7960" i="11" s="1"/>
  <c r="K7968" i="11" a="1"/>
  <c r="K7968" i="11" s="1"/>
  <c r="K7976" i="11" a="1"/>
  <c r="K7976" i="11" s="1"/>
  <c r="K7984" i="11" a="1"/>
  <c r="K7984" i="11" s="1"/>
  <c r="K7992" i="11" a="1"/>
  <c r="K7992" i="11" s="1"/>
  <c r="K8000" i="11" a="1"/>
  <c r="K8000" i="11" s="1"/>
  <c r="K8008" i="11" a="1"/>
  <c r="K8008" i="11" s="1"/>
  <c r="K8016" i="11" a="1"/>
  <c r="K8016" i="11" s="1"/>
  <c r="K8024" i="11" a="1"/>
  <c r="K8024" i="11" s="1"/>
  <c r="K8032" i="11" a="1"/>
  <c r="K8032" i="11" s="1"/>
  <c r="K8040" i="11" a="1"/>
  <c r="K8040" i="11" s="1"/>
  <c r="K8048" i="11" a="1"/>
  <c r="K8048" i="11" s="1"/>
  <c r="K8056" i="11" a="1"/>
  <c r="K8056" i="11" s="1"/>
  <c r="K8064" i="11" a="1"/>
  <c r="K8064" i="11" s="1"/>
  <c r="K8072" i="11" a="1"/>
  <c r="K8072" i="11" s="1"/>
  <c r="K8080" i="11" a="1"/>
  <c r="K8080" i="11" s="1"/>
  <c r="K8088" i="11" a="1"/>
  <c r="K8088" i="11" s="1"/>
  <c r="K8096" i="11" a="1"/>
  <c r="K8096" i="11" s="1"/>
  <c r="K8104" i="11" a="1"/>
  <c r="K8104" i="11" s="1"/>
  <c r="K8112" i="11" a="1"/>
  <c r="K8112" i="11" s="1"/>
  <c r="K8120" i="11" a="1"/>
  <c r="K8120" i="11" s="1"/>
  <c r="K8128" i="11" a="1"/>
  <c r="K8128" i="11" s="1"/>
  <c r="K8136" i="11" a="1"/>
  <c r="K8136" i="11" s="1"/>
  <c r="K8144" i="11" a="1"/>
  <c r="K8144" i="11" s="1"/>
  <c r="K8152" i="11" a="1"/>
  <c r="K8152" i="11" s="1"/>
  <c r="K8160" i="11" a="1"/>
  <c r="K8160" i="11" s="1"/>
  <c r="K8168" i="11" a="1"/>
  <c r="K8168" i="11" s="1"/>
  <c r="K8176" i="11" a="1"/>
  <c r="K8176" i="11" s="1"/>
  <c r="K8184" i="11" a="1"/>
  <c r="K8184" i="11" s="1"/>
  <c r="K8192" i="11" a="1"/>
  <c r="K8192" i="11" s="1"/>
  <c r="K8200" i="11" a="1"/>
  <c r="K8200" i="11" s="1"/>
  <c r="K8208" i="11" a="1"/>
  <c r="K8208" i="11" s="1"/>
  <c r="K8216" i="11" a="1"/>
  <c r="K8216" i="11" s="1"/>
  <c r="K8224" i="11" a="1"/>
  <c r="K8224" i="11" s="1"/>
  <c r="K8232" i="11" a="1"/>
  <c r="K8232" i="11" s="1"/>
  <c r="K8240" i="11" a="1"/>
  <c r="K8240" i="11" s="1"/>
  <c r="K8248" i="11" a="1"/>
  <c r="K8248" i="11" s="1"/>
  <c r="K8256" i="11" a="1"/>
  <c r="K8256" i="11" s="1"/>
  <c r="K8264" i="11" a="1"/>
  <c r="K8264" i="11" s="1"/>
  <c r="K8272" i="11" a="1"/>
  <c r="K8272" i="11" s="1"/>
  <c r="K8280" i="11" a="1"/>
  <c r="K8280" i="11" s="1"/>
  <c r="K8288" i="11" a="1"/>
  <c r="K8288" i="11" s="1"/>
  <c r="K8296" i="11" a="1"/>
  <c r="K8296" i="11" s="1"/>
  <c r="K8304" i="11" a="1"/>
  <c r="K8304" i="11" s="1"/>
  <c r="K8312" i="11" a="1"/>
  <c r="K8312" i="11" s="1"/>
  <c r="K8320" i="11" a="1"/>
  <c r="K8320" i="11" s="1"/>
  <c r="K8328" i="11" a="1"/>
  <c r="K8328" i="11" s="1"/>
  <c r="K8336" i="11" a="1"/>
  <c r="K8336" i="11" s="1"/>
  <c r="K8344" i="11" a="1"/>
  <c r="K8344" i="11" s="1"/>
  <c r="K8352" i="11" a="1"/>
  <c r="K8352" i="11" s="1"/>
  <c r="K8360" i="11" a="1"/>
  <c r="K8360" i="11" s="1"/>
  <c r="K8368" i="11" a="1"/>
  <c r="K8368" i="11" s="1"/>
  <c r="K8376" i="11" a="1"/>
  <c r="K8376" i="11" s="1"/>
  <c r="K8384" i="11" a="1"/>
  <c r="K8384" i="11" s="1"/>
  <c r="K8392" i="11" a="1"/>
  <c r="K8392" i="11" s="1"/>
  <c r="K8400" i="11" a="1"/>
  <c r="K8400" i="11" s="1"/>
  <c r="K8408" i="11" a="1"/>
  <c r="K8408" i="11" s="1"/>
  <c r="K8416" i="11" a="1"/>
  <c r="K8416" i="11" s="1"/>
  <c r="K8424" i="11" a="1"/>
  <c r="K8424" i="11" s="1"/>
  <c r="K8432" i="11" a="1"/>
  <c r="K8432" i="11" s="1"/>
  <c r="K8440" i="11" a="1"/>
  <c r="K8440" i="11" s="1"/>
  <c r="K8448" i="11" a="1"/>
  <c r="K8448" i="11" s="1"/>
  <c r="K8456" i="11" a="1"/>
  <c r="K8456" i="11" s="1"/>
  <c r="K8464" i="11" a="1"/>
  <c r="K8464" i="11" s="1"/>
  <c r="K8472" i="11" a="1"/>
  <c r="K8472" i="11" s="1"/>
  <c r="K8480" i="11" a="1"/>
  <c r="K8480" i="11" s="1"/>
  <c r="K8490" i="11" a="1"/>
  <c r="K8490" i="11" s="1"/>
  <c r="K8498" i="11" a="1"/>
  <c r="K8498" i="11" s="1"/>
  <c r="K8506" i="11" a="1"/>
  <c r="K8506" i="11" s="1"/>
  <c r="K8514" i="11" a="1"/>
  <c r="K8514" i="11" s="1"/>
  <c r="K8522" i="11" a="1"/>
  <c r="K8522" i="11" s="1"/>
  <c r="K8530" i="11" a="1"/>
  <c r="K8530" i="11" s="1"/>
  <c r="K8538" i="11" a="1"/>
  <c r="K8538" i="11" s="1"/>
  <c r="K8546" i="11" a="1"/>
  <c r="K8546" i="11" s="1"/>
  <c r="K8554" i="11" a="1"/>
  <c r="K8554" i="11" s="1"/>
  <c r="K8562" i="11" a="1"/>
  <c r="K8562" i="11" s="1"/>
  <c r="K8570" i="11" a="1"/>
  <c r="K8570" i="11" s="1"/>
  <c r="K8578" i="11" a="1"/>
  <c r="K8578" i="11" s="1"/>
  <c r="K8586" i="11" a="1"/>
  <c r="K8586" i="11" s="1"/>
  <c r="K8594" i="11" a="1"/>
  <c r="K8594" i="11" s="1"/>
  <c r="K8602" i="11" a="1"/>
  <c r="K8602" i="11" s="1"/>
  <c r="K8610" i="11" a="1"/>
  <c r="K8610" i="11" s="1"/>
  <c r="K8618" i="11" a="1"/>
  <c r="K8618" i="11" s="1"/>
  <c r="K8626" i="11" a="1"/>
  <c r="K8626" i="11" s="1"/>
  <c r="K8634" i="11" a="1"/>
  <c r="K8634" i="11" s="1"/>
  <c r="K8642" i="11" a="1"/>
  <c r="K8642" i="11" s="1"/>
  <c r="K8650" i="11" a="1"/>
  <c r="K8650" i="11" s="1"/>
  <c r="K8658" i="11" a="1"/>
  <c r="K8658" i="11" s="1"/>
  <c r="K8666" i="11" a="1"/>
  <c r="K8666" i="11" s="1"/>
  <c r="K8674" i="11" a="1"/>
  <c r="K8674" i="11" s="1"/>
  <c r="K8682" i="11" a="1"/>
  <c r="K8682" i="11" s="1"/>
  <c r="K8690" i="11" a="1"/>
  <c r="K8690" i="11" s="1"/>
  <c r="K8698" i="11" a="1"/>
  <c r="K8698" i="11" s="1"/>
  <c r="K8706" i="11" a="1"/>
  <c r="K8706" i="11" s="1"/>
  <c r="K8714" i="11" a="1"/>
  <c r="K8714" i="11" s="1"/>
  <c r="K8722" i="11" a="1"/>
  <c r="K8722" i="11" s="1"/>
  <c r="K8730" i="11" a="1"/>
  <c r="K8730" i="11" s="1"/>
  <c r="K8738" i="11" a="1"/>
  <c r="K8738" i="11" s="1"/>
  <c r="K8746" i="11" a="1"/>
  <c r="K8746" i="11" s="1"/>
  <c r="K8754" i="11" a="1"/>
  <c r="K8754" i="11" s="1"/>
  <c r="K8762" i="11" a="1"/>
  <c r="K8762" i="11" s="1"/>
  <c r="K8770" i="11" a="1"/>
  <c r="K8770" i="11" s="1"/>
  <c r="K8778" i="11" a="1"/>
  <c r="K8778" i="11" s="1"/>
  <c r="K8786" i="11" a="1"/>
  <c r="K8786" i="11" s="1"/>
  <c r="K8794" i="11" a="1"/>
  <c r="K8794" i="11" s="1"/>
  <c r="K8802" i="11" a="1"/>
  <c r="K8802" i="11" s="1"/>
  <c r="K8810" i="11" a="1"/>
  <c r="K8810" i="11" s="1"/>
  <c r="K8818" i="11" a="1"/>
  <c r="K8818" i="11" s="1"/>
  <c r="K9359" i="11" a="1"/>
  <c r="K9359" i="11" s="1"/>
  <c r="K9351" i="11" a="1"/>
  <c r="K9351" i="11" s="1"/>
  <c r="K9343" i="11" a="1"/>
  <c r="K9343" i="11" s="1"/>
  <c r="K9335" i="11" a="1"/>
  <c r="K9335" i="11" s="1"/>
  <c r="K9327" i="11" a="1"/>
  <c r="K9327" i="11" s="1"/>
  <c r="K9319" i="11" a="1"/>
  <c r="K9319" i="11" s="1"/>
  <c r="K9311" i="11" a="1"/>
  <c r="K9311" i="11" s="1"/>
  <c r="K9303" i="11" a="1"/>
  <c r="K9303" i="11" s="1"/>
  <c r="K9295" i="11" a="1"/>
  <c r="K9295" i="11" s="1"/>
  <c r="K9287" i="11" a="1"/>
  <c r="K9287" i="11" s="1"/>
  <c r="K9279" i="11" a="1"/>
  <c r="K9279" i="11" s="1"/>
  <c r="K9271" i="11" a="1"/>
  <c r="K9271" i="11" s="1"/>
  <c r="K9263" i="11" a="1"/>
  <c r="K9263" i="11" s="1"/>
  <c r="K9255" i="11" a="1"/>
  <c r="K9255" i="11" s="1"/>
  <c r="K9247" i="11" a="1"/>
  <c r="K9247" i="11" s="1"/>
  <c r="K9239" i="11" a="1"/>
  <c r="K9239" i="11" s="1"/>
  <c r="K9231" i="11" a="1"/>
  <c r="K9231" i="11" s="1"/>
  <c r="K9223" i="11" a="1"/>
  <c r="K9223" i="11" s="1"/>
  <c r="K9215" i="11" a="1"/>
  <c r="K9215" i="11" s="1"/>
  <c r="K9207" i="11" a="1"/>
  <c r="K9207" i="11" s="1"/>
  <c r="K9199" i="11" a="1"/>
  <c r="K9199" i="11" s="1"/>
  <c r="K9191" i="11" a="1"/>
  <c r="K9191" i="11" s="1"/>
  <c r="K9183" i="11" a="1"/>
  <c r="K9183" i="11" s="1"/>
  <c r="K9175" i="11" a="1"/>
  <c r="K9175" i="11" s="1"/>
  <c r="K9167" i="11" a="1"/>
  <c r="K9167" i="11" s="1"/>
  <c r="K9159" i="11" a="1"/>
  <c r="K9159" i="11" s="1"/>
  <c r="K9151" i="11" a="1"/>
  <c r="K9151" i="11" s="1"/>
  <c r="K9143" i="11" a="1"/>
  <c r="K9143" i="11" s="1"/>
  <c r="K9135" i="11" a="1"/>
  <c r="K9135" i="11" s="1"/>
  <c r="K9127" i="11" a="1"/>
  <c r="K9127" i="11" s="1"/>
  <c r="K9119" i="11" a="1"/>
  <c r="K9119" i="11" s="1"/>
  <c r="K9111" i="11" a="1"/>
  <c r="K9111" i="11" s="1"/>
  <c r="K9103" i="11" a="1"/>
  <c r="K9103" i="11" s="1"/>
  <c r="K9095" i="11" a="1"/>
  <c r="K9095" i="11" s="1"/>
  <c r="K9087" i="11" a="1"/>
  <c r="K9087" i="11" s="1"/>
  <c r="K9079" i="11" a="1"/>
  <c r="K9079" i="11" s="1"/>
  <c r="K9071" i="11" a="1"/>
  <c r="K9071" i="11" s="1"/>
  <c r="K9063" i="11" a="1"/>
  <c r="K9063" i="11" s="1"/>
  <c r="K9055" i="11" a="1"/>
  <c r="K9055" i="11" s="1"/>
  <c r="K9047" i="11" a="1"/>
  <c r="K9047" i="11" s="1"/>
  <c r="K9039" i="11" a="1"/>
  <c r="K9039" i="11" s="1"/>
  <c r="K9031" i="11" a="1"/>
  <c r="K9031" i="11" s="1"/>
  <c r="K9023" i="11" a="1"/>
  <c r="K9023" i="11" s="1"/>
  <c r="K9015" i="11" a="1"/>
  <c r="K9015" i="11" s="1"/>
  <c r="K9007" i="11" a="1"/>
  <c r="K9007" i="11" s="1"/>
  <c r="K8999" i="11" a="1"/>
  <c r="K8999" i="11" s="1"/>
  <c r="K8991" i="11" a="1"/>
  <c r="K8991" i="11" s="1"/>
  <c r="K8983" i="11" a="1"/>
  <c r="K8983" i="11" s="1"/>
  <c r="K8975" i="11" a="1"/>
  <c r="K8975" i="11" s="1"/>
  <c r="K8967" i="11" a="1"/>
  <c r="K8967" i="11" s="1"/>
  <c r="K8959" i="11" a="1"/>
  <c r="K8959" i="11" s="1"/>
  <c r="K8951" i="11" a="1"/>
  <c r="K8951" i="11" s="1"/>
  <c r="K8943" i="11" a="1"/>
  <c r="K8943" i="11" s="1"/>
  <c r="K8935" i="11" a="1"/>
  <c r="K8935" i="11" s="1"/>
  <c r="K8927" i="11" a="1"/>
  <c r="K8927" i="11" s="1"/>
  <c r="K8919" i="11" a="1"/>
  <c r="K8919" i="11" s="1"/>
  <c r="K8911" i="11" a="1"/>
  <c r="K8911" i="11" s="1"/>
  <c r="K8902" i="11" a="1"/>
  <c r="K8902" i="11" s="1"/>
  <c r="K8894" i="11" a="1"/>
  <c r="K8894" i="11" s="1"/>
  <c r="K8885" i="11" a="1"/>
  <c r="K8885" i="11" s="1"/>
  <c r="K8877" i="11" a="1"/>
  <c r="K8877" i="11" s="1"/>
  <c r="K8815" i="11" a="1"/>
  <c r="K8815" i="11" s="1"/>
  <c r="K8799" i="11" a="1"/>
  <c r="K8799" i="11" s="1"/>
  <c r="K8783" i="11" a="1"/>
  <c r="K8783" i="11" s="1"/>
  <c r="K8767" i="11" a="1"/>
  <c r="K8767" i="11" s="1"/>
  <c r="K8751" i="11" a="1"/>
  <c r="K8751" i="11" s="1"/>
  <c r="K8735" i="11" a="1"/>
  <c r="K8735" i="11" s="1"/>
  <c r="K8719" i="11" a="1"/>
  <c r="K8719" i="11" s="1"/>
  <c r="K8703" i="11" a="1"/>
  <c r="K8703" i="11" s="1"/>
  <c r="K8687" i="11" a="1"/>
  <c r="K8687" i="11" s="1"/>
  <c r="K8671" i="11" a="1"/>
  <c r="K8671" i="11" s="1"/>
  <c r="K8655" i="11" a="1"/>
  <c r="K8655" i="11" s="1"/>
  <c r="K8639" i="11" a="1"/>
  <c r="K8639" i="11" s="1"/>
  <c r="K8623" i="11" a="1"/>
  <c r="K8623" i="11" s="1"/>
  <c r="K8607" i="11" a="1"/>
  <c r="K8607" i="11" s="1"/>
  <c r="K8591" i="11" a="1"/>
  <c r="K8591" i="11" s="1"/>
  <c r="K8575" i="11" a="1"/>
  <c r="K8575" i="11" s="1"/>
  <c r="K8559" i="11" a="1"/>
  <c r="K8559" i="11" s="1"/>
  <c r="K8543" i="11" a="1"/>
  <c r="K8543" i="11" s="1"/>
  <c r="K8527" i="11" a="1"/>
  <c r="K8527" i="11" s="1"/>
  <c r="K8511" i="11" a="1"/>
  <c r="K8511" i="11" s="1"/>
  <c r="K8495" i="11" a="1"/>
  <c r="K8495" i="11" s="1"/>
  <c r="K8481" i="11" a="1"/>
  <c r="K8481" i="11" s="1"/>
  <c r="K8465" i="11" a="1"/>
  <c r="K8465" i="11" s="1"/>
  <c r="K8449" i="11" a="1"/>
  <c r="K8449" i="11" s="1"/>
  <c r="K8433" i="11" a="1"/>
  <c r="K8433" i="11" s="1"/>
  <c r="K8417" i="11" a="1"/>
  <c r="K8417" i="11" s="1"/>
  <c r="K8401" i="11" a="1"/>
  <c r="K8401" i="11" s="1"/>
  <c r="K8385" i="11" a="1"/>
  <c r="K8385" i="11" s="1"/>
  <c r="K8369" i="11" a="1"/>
  <c r="K8369" i="11" s="1"/>
  <c r="K8353" i="11" a="1"/>
  <c r="K8353" i="11" s="1"/>
  <c r="K8337" i="11" a="1"/>
  <c r="K8337" i="11" s="1"/>
  <c r="K8321" i="11" a="1"/>
  <c r="K8321" i="11" s="1"/>
  <c r="K8305" i="11" a="1"/>
  <c r="K8305" i="11" s="1"/>
  <c r="K8289" i="11" a="1"/>
  <c r="K8289" i="11" s="1"/>
  <c r="K8273" i="11" a="1"/>
  <c r="K8273" i="11" s="1"/>
  <c r="K8257" i="11" a="1"/>
  <c r="K8257" i="11" s="1"/>
  <c r="K8241" i="11" a="1"/>
  <c r="K8241" i="11" s="1"/>
  <c r="K8225" i="11" a="1"/>
  <c r="K8225" i="11" s="1"/>
  <c r="K8209" i="11" a="1"/>
  <c r="K8209" i="11" s="1"/>
  <c r="K8193" i="11" a="1"/>
  <c r="K8193" i="11" s="1"/>
  <c r="K8177" i="11" a="1"/>
  <c r="K8177" i="11" s="1"/>
  <c r="K8161" i="11" a="1"/>
  <c r="K8161" i="11" s="1"/>
  <c r="K8145" i="11" a="1"/>
  <c r="K8145" i="11" s="1"/>
  <c r="K8129" i="11" a="1"/>
  <c r="K8129" i="11" s="1"/>
  <c r="K8113" i="11" a="1"/>
  <c r="K8113" i="11" s="1"/>
  <c r="K8097" i="11" a="1"/>
  <c r="K8097" i="11" s="1"/>
  <c r="K8081" i="11" a="1"/>
  <c r="K8081" i="11" s="1"/>
  <c r="K8065" i="11" a="1"/>
  <c r="K8065" i="11" s="1"/>
  <c r="K8049" i="11" a="1"/>
  <c r="K8049" i="11" s="1"/>
  <c r="K8033" i="11" a="1"/>
  <c r="K8033" i="11" s="1"/>
  <c r="K8017" i="11" a="1"/>
  <c r="K8017" i="11" s="1"/>
  <c r="K8001" i="11" a="1"/>
  <c r="K8001" i="11" s="1"/>
  <c r="K7985" i="11" a="1"/>
  <c r="K7985" i="11" s="1"/>
  <c r="K7969" i="11" a="1"/>
  <c r="K7969" i="11" s="1"/>
  <c r="K7953" i="11" a="1"/>
  <c r="K7953" i="11" s="1"/>
  <c r="K7937" i="11" a="1"/>
  <c r="K7937" i="11" s="1"/>
  <c r="K7921" i="11" a="1"/>
  <c r="K7921" i="11" s="1"/>
  <c r="K7905" i="11" a="1"/>
  <c r="K7905" i="11" s="1"/>
  <c r="K7889" i="11" a="1"/>
  <c r="K7889" i="11" s="1"/>
  <c r="K7873" i="11" a="1"/>
  <c r="K7873" i="11" s="1"/>
  <c r="K7857" i="11" a="1"/>
  <c r="K7857" i="11" s="1"/>
  <c r="K7841" i="11" a="1"/>
  <c r="K7841" i="11" s="1"/>
  <c r="K7825" i="11" a="1"/>
  <c r="K7825" i="11" s="1"/>
  <c r="K7809" i="11" a="1"/>
  <c r="K7809" i="11" s="1"/>
  <c r="K7793" i="11" a="1"/>
  <c r="K7793" i="11" s="1"/>
  <c r="K7777" i="11" a="1"/>
  <c r="K7777" i="11" s="1"/>
  <c r="K7761" i="11" a="1"/>
  <c r="K7761" i="11" s="1"/>
  <c r="K7745" i="11" a="1"/>
  <c r="K7745" i="11" s="1"/>
  <c r="K6468" i="11" a="1"/>
  <c r="K6468" i="11" s="1"/>
  <c r="K6452" i="11" a="1"/>
  <c r="K6452" i="11" s="1"/>
  <c r="K6436" i="11" a="1"/>
  <c r="K6436" i="11" s="1"/>
  <c r="K6420" i="11" a="1"/>
  <c r="K6420" i="11" s="1"/>
  <c r="K6404" i="11" a="1"/>
  <c r="K6404" i="11" s="1"/>
  <c r="K6388" i="11" a="1"/>
  <c r="K6388" i="11" s="1"/>
  <c r="K6372" i="11" a="1"/>
  <c r="K6372" i="11" s="1"/>
  <c r="K6356" i="11" a="1"/>
  <c r="K6356" i="11" s="1"/>
  <c r="K6340" i="11" a="1"/>
  <c r="K6340" i="11" s="1"/>
  <c r="K6324" i="11" a="1"/>
  <c r="K6324" i="11" s="1"/>
  <c r="K6308" i="11" a="1"/>
  <c r="K6308" i="11" s="1"/>
  <c r="K6292" i="11" a="1"/>
  <c r="K6292" i="11" s="1"/>
  <c r="K6276" i="11" a="1"/>
  <c r="K6276" i="11" s="1"/>
  <c r="K6260" i="11" a="1"/>
  <c r="K6260" i="11" s="1"/>
  <c r="K6244" i="11" a="1"/>
  <c r="K6244" i="11" s="1"/>
  <c r="K6228" i="11" a="1"/>
  <c r="K6228" i="11" s="1"/>
  <c r="K6212" i="11" a="1"/>
  <c r="K6212" i="11" s="1"/>
  <c r="K6196" i="11" a="1"/>
  <c r="K6196" i="11" s="1"/>
  <c r="K6180" i="11" a="1"/>
  <c r="K6180" i="11" s="1"/>
  <c r="K6164" i="11" a="1"/>
  <c r="K6164" i="11" s="1"/>
  <c r="K6148" i="11" a="1"/>
  <c r="K6148" i="11" s="1"/>
  <c r="K6132" i="11" a="1"/>
  <c r="K6132" i="11" s="1"/>
  <c r="K6116" i="11" a="1"/>
  <c r="K6116" i="11" s="1"/>
  <c r="K6100" i="11" a="1"/>
  <c r="K6100" i="11" s="1"/>
  <c r="K6084" i="11" a="1"/>
  <c r="K6084" i="11" s="1"/>
  <c r="K6068" i="11" a="1"/>
  <c r="K6068" i="11" s="1"/>
  <c r="K6052" i="11" a="1"/>
  <c r="K6052" i="11" s="1"/>
  <c r="K6036" i="11" a="1"/>
  <c r="K6036" i="11" s="1"/>
  <c r="K6020" i="11" a="1"/>
  <c r="K6020" i="11" s="1"/>
  <c r="K6004" i="11" a="1"/>
  <c r="K6004" i="11" s="1"/>
  <c r="K5988" i="11" a="1"/>
  <c r="K5988" i="11" s="1"/>
  <c r="K5972" i="11" a="1"/>
  <c r="K5972" i="11" s="1"/>
  <c r="K5956" i="11" a="1"/>
  <c r="K5956" i="11" s="1"/>
  <c r="K5940" i="11" a="1"/>
  <c r="K5940" i="11" s="1"/>
  <c r="K5924" i="11" a="1"/>
  <c r="K5924" i="11" s="1"/>
  <c r="K5908" i="11" a="1"/>
  <c r="K5908" i="11" s="1"/>
  <c r="K5892" i="11" a="1"/>
  <c r="K5892" i="11" s="1"/>
  <c r="K5876" i="11" a="1"/>
  <c r="K5876" i="11" s="1"/>
  <c r="K5860" i="11" a="1"/>
  <c r="K5860" i="11" s="1"/>
  <c r="K5844" i="11" a="1"/>
  <c r="K5844" i="11" s="1"/>
  <c r="K5828" i="11" a="1"/>
  <c r="K5828" i="11" s="1"/>
  <c r="K5812" i="11" a="1"/>
  <c r="K5812" i="11" s="1"/>
  <c r="K5796" i="11" a="1"/>
  <c r="K5796" i="11" s="1"/>
  <c r="K4401" i="11" a="1"/>
  <c r="K4401" i="11" s="1"/>
  <c r="K4385" i="11" a="1"/>
  <c r="K4385" i="11" s="1"/>
  <c r="K4369" i="11" a="1"/>
  <c r="K4369" i="11" s="1"/>
  <c r="K4353" i="11" a="1"/>
  <c r="K4353" i="11" s="1"/>
  <c r="K4337" i="11" a="1"/>
  <c r="K4337" i="11" s="1"/>
  <c r="K4321" i="11" a="1"/>
  <c r="K4321" i="11" s="1"/>
  <c r="K4305" i="11" a="1"/>
  <c r="K4305" i="11" s="1"/>
  <c r="K4289" i="11" a="1"/>
  <c r="K4289" i="11" s="1"/>
  <c r="K4273" i="11" a="1"/>
  <c r="K4273" i="11" s="1"/>
  <c r="K4257" i="11" a="1"/>
  <c r="K4257" i="11" s="1"/>
  <c r="K4241" i="11" a="1"/>
  <c r="K4241" i="11" s="1"/>
  <c r="K4225" i="11" a="1"/>
  <c r="K4225" i="11" s="1"/>
  <c r="K4209" i="11" a="1"/>
  <c r="K4209" i="11" s="1"/>
  <c r="K4193" i="11" a="1"/>
  <c r="K4193" i="11" s="1"/>
  <c r="K4177" i="11" a="1"/>
  <c r="K4177" i="11" s="1"/>
  <c r="K4161" i="11" a="1"/>
  <c r="K4161" i="11" s="1"/>
  <c r="K4145" i="11" a="1"/>
  <c r="K4145" i="11" s="1"/>
  <c r="K4129" i="11" a="1"/>
  <c r="K4129" i="11" s="1"/>
  <c r="K4099" i="11" a="1"/>
  <c r="K4099" i="11" s="1"/>
  <c r="K4067" i="11" a="1"/>
  <c r="K4067" i="11" s="1"/>
  <c r="K4035" i="11" a="1"/>
  <c r="K4035" i="11" s="1"/>
  <c r="K4003" i="11" a="1"/>
  <c r="K4003" i="11" s="1"/>
  <c r="K3971" i="11" a="1"/>
  <c r="K3971" i="11" s="1"/>
  <c r="K3939" i="11" a="1"/>
  <c r="K3939" i="11" s="1"/>
  <c r="K3907" i="11" a="1"/>
  <c r="K3907" i="11" s="1"/>
  <c r="K3875" i="11" a="1"/>
  <c r="K3875" i="11" s="1"/>
  <c r="K3843" i="11" a="1"/>
  <c r="K3843" i="11" s="1"/>
  <c r="K3811" i="11" a="1"/>
  <c r="K3811" i="11" s="1"/>
  <c r="K3779" i="11" a="1"/>
  <c r="K3779" i="11" s="1"/>
  <c r="K3747" i="11" a="1"/>
  <c r="K3747" i="11" s="1"/>
  <c r="K3715" i="11" a="1"/>
  <c r="K3715" i="11" s="1"/>
  <c r="K3683" i="11" a="1"/>
  <c r="K3683" i="11" s="1"/>
  <c r="K3651" i="11" a="1"/>
  <c r="K3651" i="11" s="1"/>
  <c r="K3619" i="11" a="1"/>
  <c r="K3619" i="11" s="1"/>
  <c r="K3587" i="11" a="1"/>
  <c r="K3587" i="11" s="1"/>
  <c r="K3555" i="11" a="1"/>
  <c r="K3555" i="11" s="1"/>
  <c r="K3523" i="11" a="1"/>
  <c r="K3523" i="11" s="1"/>
  <c r="K3491" i="11" a="1"/>
  <c r="K3491" i="11" s="1"/>
  <c r="K3459" i="11" a="1"/>
  <c r="K3459" i="11" s="1"/>
  <c r="K3427" i="11" a="1"/>
  <c r="K3427" i="11" s="1"/>
  <c r="K3395" i="11" a="1"/>
  <c r="K3395" i="11" s="1"/>
  <c r="K3363" i="11" a="1"/>
  <c r="K3363" i="11" s="1"/>
  <c r="K3331" i="11" a="1"/>
  <c r="K3331" i="11" s="1"/>
  <c r="K3299" i="11" a="1"/>
  <c r="K3299" i="11" s="1"/>
  <c r="K3267" i="11" a="1"/>
  <c r="K3267" i="11" s="1"/>
  <c r="K3235" i="11" a="1"/>
  <c r="K3235" i="11" s="1"/>
  <c r="K3203" i="11" a="1"/>
  <c r="K3203" i="11" s="1"/>
  <c r="K3171" i="11" a="1"/>
  <c r="K3171" i="11" s="1"/>
  <c r="K3139" i="11" a="1"/>
  <c r="K3139" i="11" s="1"/>
  <c r="K3107" i="11" a="1"/>
  <c r="K3107" i="11" s="1"/>
  <c r="K3046" i="11" a="1"/>
  <c r="K3046" i="11" s="1"/>
  <c r="K2982" i="11" a="1"/>
  <c r="K2982" i="11" s="1"/>
  <c r="K2918" i="11" a="1"/>
  <c r="K2918" i="11" s="1"/>
  <c r="K2854" i="11" a="1"/>
  <c r="K2854" i="11" s="1"/>
  <c r="K2790" i="11" a="1"/>
  <c r="K2790" i="11" s="1"/>
  <c r="K2726" i="11" a="1"/>
  <c r="K2726" i="11" s="1"/>
  <c r="K2662" i="11" a="1"/>
  <c r="K2662" i="11" s="1"/>
  <c r="K2598" i="11" a="1"/>
  <c r="K2598" i="11" s="1"/>
  <c r="K2476" i="11" a="1"/>
  <c r="K2476" i="11" s="1"/>
  <c r="K2348" i="11" a="1"/>
  <c r="K2348" i="11" s="1"/>
  <c r="K9360" i="11" a="1"/>
  <c r="K9360" i="11" s="1"/>
  <c r="K9352" i="11" a="1"/>
  <c r="K9352" i="11" s="1"/>
  <c r="K9344" i="11" a="1"/>
  <c r="K9344" i="11" s="1"/>
  <c r="K9336" i="11" a="1"/>
  <c r="K9336" i="11" s="1"/>
  <c r="K9328" i="11" a="1"/>
  <c r="K9328" i="11" s="1"/>
  <c r="K9320" i="11" a="1"/>
  <c r="K9320" i="11" s="1"/>
  <c r="K9312" i="11" a="1"/>
  <c r="K9312" i="11" s="1"/>
  <c r="K9304" i="11" a="1"/>
  <c r="K9304" i="11" s="1"/>
  <c r="K9296" i="11" a="1"/>
  <c r="K9296" i="11" s="1"/>
  <c r="K9288" i="11" a="1"/>
  <c r="K9288" i="11" s="1"/>
  <c r="K9280" i="11" a="1"/>
  <c r="K9280" i="11" s="1"/>
  <c r="K9272" i="11" a="1"/>
  <c r="K9272" i="11" s="1"/>
  <c r="K9264" i="11" a="1"/>
  <c r="K9264" i="11" s="1"/>
  <c r="K9256" i="11" a="1"/>
  <c r="K9256" i="11" s="1"/>
  <c r="K9248" i="11" a="1"/>
  <c r="K9248" i="11" s="1"/>
  <c r="K9240" i="11" a="1"/>
  <c r="K9240" i="11" s="1"/>
  <c r="K9232" i="11" a="1"/>
  <c r="K9232" i="11" s="1"/>
  <c r="K9224" i="11" a="1"/>
  <c r="K9224" i="11" s="1"/>
  <c r="K9216" i="11" a="1"/>
  <c r="K9216" i="11" s="1"/>
  <c r="K9208" i="11" a="1"/>
  <c r="K9208" i="11" s="1"/>
  <c r="K9200" i="11" a="1"/>
  <c r="K9200" i="11" s="1"/>
  <c r="K9192" i="11" a="1"/>
  <c r="K9192" i="11" s="1"/>
  <c r="K9184" i="11" a="1"/>
  <c r="K9184" i="11" s="1"/>
  <c r="K9176" i="11" a="1"/>
  <c r="K9176" i="11" s="1"/>
  <c r="K9168" i="11" a="1"/>
  <c r="K9168" i="11" s="1"/>
  <c r="K9160" i="11" a="1"/>
  <c r="K9160" i="11" s="1"/>
  <c r="K9152" i="11" a="1"/>
  <c r="K9152" i="11" s="1"/>
  <c r="K9144" i="11" a="1"/>
  <c r="K9144" i="11" s="1"/>
  <c r="K9136" i="11" a="1"/>
  <c r="K9136" i="11" s="1"/>
  <c r="K9128" i="11" a="1"/>
  <c r="K9128" i="11" s="1"/>
  <c r="K9120" i="11" a="1"/>
  <c r="K9120" i="11" s="1"/>
  <c r="K9112" i="11" a="1"/>
  <c r="K9112" i="11" s="1"/>
  <c r="K9104" i="11" a="1"/>
  <c r="K9104" i="11" s="1"/>
  <c r="K9096" i="11" a="1"/>
  <c r="K9096" i="11" s="1"/>
  <c r="K9088" i="11" a="1"/>
  <c r="K9088" i="11" s="1"/>
  <c r="K9080" i="11" a="1"/>
  <c r="K9080" i="11" s="1"/>
  <c r="K9072" i="11" a="1"/>
  <c r="K9072" i="11" s="1"/>
  <c r="K9064" i="11" a="1"/>
  <c r="K9064" i="11" s="1"/>
  <c r="K9056" i="11" a="1"/>
  <c r="K9056" i="11" s="1"/>
  <c r="K9048" i="11" a="1"/>
  <c r="K9048" i="11" s="1"/>
  <c r="K9040" i="11" a="1"/>
  <c r="K9040" i="11" s="1"/>
  <c r="K9032" i="11" a="1"/>
  <c r="K9032" i="11" s="1"/>
  <c r="K9024" i="11" a="1"/>
  <c r="K9024" i="11" s="1"/>
  <c r="K9016" i="11" a="1"/>
  <c r="K9016" i="11" s="1"/>
  <c r="K9008" i="11" a="1"/>
  <c r="K9008" i="11" s="1"/>
  <c r="K9000" i="11" a="1"/>
  <c r="K9000" i="11" s="1"/>
  <c r="K8992" i="11" a="1"/>
  <c r="K8992" i="11" s="1"/>
  <c r="K8984" i="11" a="1"/>
  <c r="K8984" i="11" s="1"/>
  <c r="K8976" i="11" a="1"/>
  <c r="K8976" i="11" s="1"/>
  <c r="K8968" i="11" a="1"/>
  <c r="K8968" i="11" s="1"/>
  <c r="K8960" i="11" a="1"/>
  <c r="K8960" i="11" s="1"/>
  <c r="K8952" i="11" a="1"/>
  <c r="K8952" i="11" s="1"/>
  <c r="K8944" i="11" a="1"/>
  <c r="K8944" i="11" s="1"/>
  <c r="K8936" i="11" a="1"/>
  <c r="K8936" i="11" s="1"/>
  <c r="K8928" i="11" a="1"/>
  <c r="K8928" i="11" s="1"/>
  <c r="K8920" i="11" a="1"/>
  <c r="K8920" i="11" s="1"/>
  <c r="K8912" i="11" a="1"/>
  <c r="K8912" i="11" s="1"/>
  <c r="K8903" i="11" a="1"/>
  <c r="K8903" i="11" s="1"/>
  <c r="K8895" i="11" a="1"/>
  <c r="K8895" i="11" s="1"/>
  <c r="K8886" i="11" a="1"/>
  <c r="K8886" i="11" s="1"/>
  <c r="K8878" i="11" a="1"/>
  <c r="K8878" i="11" s="1"/>
  <c r="K8817" i="11" a="1"/>
  <c r="K8817" i="11" s="1"/>
  <c r="K8801" i="11" a="1"/>
  <c r="K8801" i="11" s="1"/>
  <c r="K8785" i="11" a="1"/>
  <c r="K8785" i="11" s="1"/>
  <c r="K8769" i="11" a="1"/>
  <c r="K8769" i="11" s="1"/>
  <c r="K8753" i="11" a="1"/>
  <c r="K8753" i="11" s="1"/>
  <c r="K8737" i="11" a="1"/>
  <c r="K8737" i="11" s="1"/>
  <c r="K8721" i="11" a="1"/>
  <c r="K8721" i="11" s="1"/>
  <c r="K8705" i="11" a="1"/>
  <c r="K8705" i="11" s="1"/>
  <c r="K8689" i="11" a="1"/>
  <c r="K8689" i="11" s="1"/>
  <c r="K8673" i="11" a="1"/>
  <c r="K8673" i="11" s="1"/>
  <c r="K8657" i="11" a="1"/>
  <c r="K8657" i="11" s="1"/>
  <c r="K8641" i="11" a="1"/>
  <c r="K8641" i="11" s="1"/>
  <c r="K8625" i="11" a="1"/>
  <c r="K8625" i="11" s="1"/>
  <c r="K8609" i="11" a="1"/>
  <c r="K8609" i="11" s="1"/>
  <c r="K8593" i="11" a="1"/>
  <c r="K8593" i="11" s="1"/>
  <c r="K8577" i="11" a="1"/>
  <c r="K8577" i="11" s="1"/>
  <c r="K8561" i="11" a="1"/>
  <c r="K8561" i="11" s="1"/>
  <c r="K8545" i="11" a="1"/>
  <c r="K8545" i="11" s="1"/>
  <c r="K8529" i="11" a="1"/>
  <c r="K8529" i="11" s="1"/>
  <c r="K8513" i="11" a="1"/>
  <c r="K8513" i="11" s="1"/>
  <c r="K8497" i="11" a="1"/>
  <c r="K8497" i="11" s="1"/>
  <c r="K8479" i="11" a="1"/>
  <c r="K8479" i="11" s="1"/>
  <c r="K8463" i="11" a="1"/>
  <c r="K8463" i="11" s="1"/>
  <c r="K8447" i="11" a="1"/>
  <c r="K8447" i="11" s="1"/>
  <c r="K8431" i="11" a="1"/>
  <c r="K8431" i="11" s="1"/>
  <c r="K8415" i="11" a="1"/>
  <c r="K8415" i="11" s="1"/>
  <c r="K8399" i="11" a="1"/>
  <c r="K8399" i="11" s="1"/>
  <c r="K8383" i="11" a="1"/>
  <c r="K8383" i="11" s="1"/>
  <c r="K8367" i="11" a="1"/>
  <c r="K8367" i="11" s="1"/>
  <c r="K8351" i="11" a="1"/>
  <c r="K8351" i="11" s="1"/>
  <c r="K8335" i="11" a="1"/>
  <c r="K8335" i="11" s="1"/>
  <c r="K8319" i="11" a="1"/>
  <c r="K8319" i="11" s="1"/>
  <c r="K8303" i="11" a="1"/>
  <c r="K8303" i="11" s="1"/>
  <c r="K8287" i="11" a="1"/>
  <c r="K8287" i="11" s="1"/>
  <c r="K8271" i="11" a="1"/>
  <c r="K8271" i="11" s="1"/>
  <c r="K8255" i="11" a="1"/>
  <c r="K8255" i="11" s="1"/>
  <c r="K8243" i="11" a="1"/>
  <c r="K8243" i="11" s="1"/>
  <c r="K8235" i="11" a="1"/>
  <c r="K8235" i="11" s="1"/>
  <c r="K8227" i="11" a="1"/>
  <c r="K8227" i="11" s="1"/>
  <c r="K8219" i="11" a="1"/>
  <c r="K8219" i="11" s="1"/>
  <c r="K8211" i="11" a="1"/>
  <c r="K8211" i="11" s="1"/>
  <c r="K8203" i="11" a="1"/>
  <c r="K8203" i="11" s="1"/>
  <c r="K8195" i="11" a="1"/>
  <c r="K8195" i="11" s="1"/>
  <c r="K8187" i="11" a="1"/>
  <c r="K8187" i="11" s="1"/>
  <c r="K8179" i="11" a="1"/>
  <c r="K8179" i="11" s="1"/>
  <c r="K8171" i="11" a="1"/>
  <c r="K8171" i="11" s="1"/>
  <c r="K8163" i="11" a="1"/>
  <c r="K8163" i="11" s="1"/>
  <c r="K8155" i="11" a="1"/>
  <c r="K8155" i="11" s="1"/>
  <c r="K8147" i="11" a="1"/>
  <c r="K8147" i="11" s="1"/>
  <c r="K8139" i="11" a="1"/>
  <c r="K8139" i="11" s="1"/>
  <c r="K8131" i="11" a="1"/>
  <c r="K8131" i="11" s="1"/>
  <c r="K8123" i="11" a="1"/>
  <c r="K8123" i="11" s="1"/>
  <c r="K8115" i="11" a="1"/>
  <c r="K8115" i="11" s="1"/>
  <c r="K8107" i="11" a="1"/>
  <c r="K8107" i="11" s="1"/>
  <c r="K8099" i="11" a="1"/>
  <c r="K8099" i="11" s="1"/>
  <c r="K8091" i="11" a="1"/>
  <c r="K8091" i="11" s="1"/>
  <c r="K8083" i="11" a="1"/>
  <c r="K8083" i="11" s="1"/>
  <c r="K8075" i="11" a="1"/>
  <c r="K8075" i="11" s="1"/>
  <c r="K8067" i="11" a="1"/>
  <c r="K8067" i="11" s="1"/>
  <c r="K8059" i="11" a="1"/>
  <c r="K8059" i="11" s="1"/>
  <c r="K8051" i="11" a="1"/>
  <c r="K8051" i="11" s="1"/>
  <c r="K8043" i="11" a="1"/>
  <c r="K8043" i="11" s="1"/>
  <c r="K8035" i="11" a="1"/>
  <c r="K8035" i="11" s="1"/>
  <c r="K8027" i="11" a="1"/>
  <c r="K8027" i="11" s="1"/>
  <c r="K8019" i="11" a="1"/>
  <c r="K8019" i="11" s="1"/>
  <c r="K8011" i="11" a="1"/>
  <c r="K8011" i="11" s="1"/>
  <c r="K8003" i="11" a="1"/>
  <c r="K8003" i="11" s="1"/>
  <c r="K7995" i="11" a="1"/>
  <c r="K7995" i="11" s="1"/>
  <c r="K7987" i="11" a="1"/>
  <c r="K7987" i="11" s="1"/>
  <c r="K7979" i="11" a="1"/>
  <c r="K7979" i="11" s="1"/>
  <c r="K7971" i="11" a="1"/>
  <c r="K7971" i="11" s="1"/>
  <c r="K7963" i="11" a="1"/>
  <c r="K7963" i="11" s="1"/>
  <c r="K7955" i="11" a="1"/>
  <c r="K7955" i="11" s="1"/>
  <c r="K7947" i="11" a="1"/>
  <c r="K7947" i="11" s="1"/>
  <c r="K7939" i="11" a="1"/>
  <c r="K7939" i="11" s="1"/>
  <c r="K7931" i="11" a="1"/>
  <c r="K7931" i="11" s="1"/>
  <c r="K7923" i="11" a="1"/>
  <c r="K7923" i="11" s="1"/>
  <c r="K7915" i="11" a="1"/>
  <c r="K7915" i="11" s="1"/>
  <c r="K7907" i="11" a="1"/>
  <c r="K7907" i="11" s="1"/>
  <c r="K7899" i="11" a="1"/>
  <c r="K7899" i="11" s="1"/>
  <c r="K7891" i="11" a="1"/>
  <c r="K7891" i="11" s="1"/>
  <c r="K7883" i="11" a="1"/>
  <c r="K7883" i="11" s="1"/>
  <c r="K7875" i="11" a="1"/>
  <c r="K7875" i="11" s="1"/>
  <c r="K7867" i="11" a="1"/>
  <c r="K7867" i="11" s="1"/>
  <c r="K7859" i="11" a="1"/>
  <c r="K7859" i="11" s="1"/>
  <c r="K7851" i="11" a="1"/>
  <c r="K7851" i="11" s="1"/>
  <c r="K7843" i="11" a="1"/>
  <c r="K7843" i="11" s="1"/>
  <c r="K7835" i="11" a="1"/>
  <c r="K7835" i="11" s="1"/>
  <c r="K7827" i="11" a="1"/>
  <c r="K7827" i="11" s="1"/>
  <c r="K7819" i="11" a="1"/>
  <c r="K7819" i="11" s="1"/>
  <c r="K7811" i="11" a="1"/>
  <c r="K7811" i="11" s="1"/>
  <c r="K7803" i="11" a="1"/>
  <c r="K7803" i="11" s="1"/>
  <c r="K7795" i="11" a="1"/>
  <c r="K7795" i="11" s="1"/>
  <c r="K7787" i="11" a="1"/>
  <c r="K7787" i="11" s="1"/>
  <c r="K7779" i="11" a="1"/>
  <c r="K7779" i="11" s="1"/>
  <c r="K7771" i="11" a="1"/>
  <c r="K7771" i="11" s="1"/>
  <c r="K7763" i="11" a="1"/>
  <c r="K7763" i="11" s="1"/>
  <c r="K7755" i="11" a="1"/>
  <c r="K7755" i="11" s="1"/>
  <c r="K7747" i="11" a="1"/>
  <c r="K7747" i="11" s="1"/>
  <c r="K7739" i="11" a="1"/>
  <c r="K7739" i="11" s="1"/>
  <c r="K6466" i="11" a="1"/>
  <c r="K6466" i="11" s="1"/>
  <c r="K6458" i="11" a="1"/>
  <c r="K6458" i="11" s="1"/>
  <c r="K6450" i="11" a="1"/>
  <c r="K6450" i="11" s="1"/>
  <c r="K6442" i="11" a="1"/>
  <c r="K6442" i="11" s="1"/>
  <c r="K6434" i="11" a="1"/>
  <c r="K6434" i="11" s="1"/>
  <c r="K6426" i="11" a="1"/>
  <c r="K6426" i="11" s="1"/>
  <c r="K6418" i="11" a="1"/>
  <c r="K6418" i="11" s="1"/>
  <c r="K6410" i="11" a="1"/>
  <c r="K6410" i="11" s="1"/>
  <c r="K6402" i="11" a="1"/>
  <c r="K6402" i="11" s="1"/>
  <c r="K6394" i="11" a="1"/>
  <c r="K6394" i="11" s="1"/>
  <c r="K6386" i="11" a="1"/>
  <c r="K6386" i="11" s="1"/>
  <c r="K6378" i="11" a="1"/>
  <c r="K6378" i="11" s="1"/>
  <c r="K6370" i="11" a="1"/>
  <c r="K6370" i="11" s="1"/>
  <c r="K6362" i="11" a="1"/>
  <c r="K6362" i="11" s="1"/>
  <c r="K6354" i="11" a="1"/>
  <c r="K6354" i="11" s="1"/>
  <c r="K6346" i="11" a="1"/>
  <c r="K6346" i="11" s="1"/>
  <c r="K6338" i="11" a="1"/>
  <c r="K6338" i="11" s="1"/>
  <c r="K6330" i="11" a="1"/>
  <c r="K6330" i="11" s="1"/>
  <c r="K6322" i="11" a="1"/>
  <c r="K6322" i="11" s="1"/>
  <c r="K6314" i="11" a="1"/>
  <c r="K6314" i="11" s="1"/>
  <c r="K6306" i="11" a="1"/>
  <c r="K6306" i="11" s="1"/>
  <c r="K6298" i="11" a="1"/>
  <c r="K6298" i="11" s="1"/>
  <c r="K6290" i="11" a="1"/>
  <c r="K6290" i="11" s="1"/>
  <c r="K6282" i="11" a="1"/>
  <c r="K6282" i="11" s="1"/>
  <c r="K6274" i="11" a="1"/>
  <c r="K6274" i="11" s="1"/>
  <c r="K6266" i="11" a="1"/>
  <c r="K6266" i="11" s="1"/>
  <c r="K6258" i="11" a="1"/>
  <c r="K6258" i="11" s="1"/>
  <c r="K6250" i="11" a="1"/>
  <c r="K6250" i="11" s="1"/>
  <c r="K6242" i="11" a="1"/>
  <c r="K6242" i="11" s="1"/>
  <c r="K6234" i="11" a="1"/>
  <c r="K6234" i="11" s="1"/>
  <c r="K6226" i="11" a="1"/>
  <c r="K6226" i="11" s="1"/>
  <c r="K6218" i="11" a="1"/>
  <c r="K6218" i="11" s="1"/>
  <c r="K6210" i="11" a="1"/>
  <c r="K6210" i="11" s="1"/>
  <c r="K6202" i="11" a="1"/>
  <c r="K6202" i="11" s="1"/>
  <c r="K6194" i="11" a="1"/>
  <c r="K6194" i="11" s="1"/>
  <c r="K6186" i="11" a="1"/>
  <c r="K6186" i="11" s="1"/>
  <c r="K6178" i="11" a="1"/>
  <c r="K6178" i="11" s="1"/>
  <c r="K6170" i="11" a="1"/>
  <c r="K6170" i="11" s="1"/>
  <c r="K6162" i="11" a="1"/>
  <c r="K6162" i="11" s="1"/>
  <c r="K6154" i="11" a="1"/>
  <c r="K6154" i="11" s="1"/>
  <c r="K6146" i="11" a="1"/>
  <c r="K6146" i="11" s="1"/>
  <c r="K6138" i="11" a="1"/>
  <c r="K6138" i="11" s="1"/>
  <c r="K6130" i="11" a="1"/>
  <c r="K6130" i="11" s="1"/>
  <c r="K6122" i="11" a="1"/>
  <c r="K6122" i="11" s="1"/>
  <c r="K6114" i="11" a="1"/>
  <c r="K6114" i="11" s="1"/>
  <c r="K6106" i="11" a="1"/>
  <c r="K6106" i="11" s="1"/>
  <c r="K6098" i="11" a="1"/>
  <c r="K6098" i="11" s="1"/>
  <c r="K6090" i="11" a="1"/>
  <c r="K6090" i="11" s="1"/>
  <c r="K6082" i="11" a="1"/>
  <c r="K6082" i="11" s="1"/>
  <c r="K6074" i="11" a="1"/>
  <c r="K6074" i="11" s="1"/>
  <c r="K6066" i="11" a="1"/>
  <c r="K6066" i="11" s="1"/>
  <c r="K6058" i="11" a="1"/>
  <c r="K6058" i="11" s="1"/>
  <c r="K6050" i="11" a="1"/>
  <c r="K6050" i="11" s="1"/>
  <c r="K6042" i="11" a="1"/>
  <c r="K6042" i="11" s="1"/>
  <c r="K6034" i="11" a="1"/>
  <c r="K6034" i="11" s="1"/>
  <c r="K6026" i="11" a="1"/>
  <c r="K6026" i="11" s="1"/>
  <c r="K6018" i="11" a="1"/>
  <c r="K6018" i="11" s="1"/>
  <c r="K6010" i="11" a="1"/>
  <c r="K6010" i="11" s="1"/>
  <c r="K6002" i="11" a="1"/>
  <c r="K6002" i="11" s="1"/>
  <c r="K5994" i="11" a="1"/>
  <c r="K5994" i="11" s="1"/>
  <c r="K5986" i="11" a="1"/>
  <c r="K5986" i="11" s="1"/>
  <c r="K5978" i="11" a="1"/>
  <c r="K5978" i="11" s="1"/>
  <c r="K5970" i="11" a="1"/>
  <c r="K5970" i="11" s="1"/>
  <c r="K5962" i="11" a="1"/>
  <c r="K5962" i="11" s="1"/>
  <c r="K5954" i="11" a="1"/>
  <c r="K5954" i="11" s="1"/>
  <c r="K5946" i="11" a="1"/>
  <c r="K5946" i="11" s="1"/>
  <c r="K5938" i="11" a="1"/>
  <c r="K5938" i="11" s="1"/>
  <c r="K5930" i="11" a="1"/>
  <c r="K5930" i="11" s="1"/>
  <c r="K5922" i="11" a="1"/>
  <c r="K5922" i="11" s="1"/>
  <c r="K5914" i="11" a="1"/>
  <c r="K5914" i="11" s="1"/>
  <c r="K5906" i="11" a="1"/>
  <c r="K5906" i="11" s="1"/>
  <c r="K5898" i="11" a="1"/>
  <c r="K5898" i="11" s="1"/>
  <c r="K5890" i="11" a="1"/>
  <c r="K5890" i="11" s="1"/>
  <c r="K5882" i="11" a="1"/>
  <c r="K5882" i="11" s="1"/>
  <c r="K5874" i="11" a="1"/>
  <c r="K5874" i="11" s="1"/>
  <c r="K5866" i="11" a="1"/>
  <c r="K5866" i="11" s="1"/>
  <c r="K5858" i="11" a="1"/>
  <c r="K5858" i="11" s="1"/>
  <c r="K5850" i="11" a="1"/>
  <c r="K5850" i="11" s="1"/>
  <c r="K5842" i="11" a="1"/>
  <c r="K5842" i="11" s="1"/>
  <c r="K5834" i="11" a="1"/>
  <c r="K5834" i="11" s="1"/>
  <c r="K5826" i="11" a="1"/>
  <c r="K5826" i="11" s="1"/>
  <c r="K5818" i="11" a="1"/>
  <c r="K5818" i="11" s="1"/>
  <c r="K5810" i="11" a="1"/>
  <c r="K5810" i="11" s="1"/>
  <c r="K5802" i="11" a="1"/>
  <c r="K5802" i="11" s="1"/>
  <c r="K4399" i="11" a="1"/>
  <c r="K4399" i="11" s="1"/>
  <c r="K4391" i="11" a="1"/>
  <c r="K4391" i="11" s="1"/>
  <c r="K4383" i="11" a="1"/>
  <c r="K4383" i="11" s="1"/>
  <c r="K4375" i="11" a="1"/>
  <c r="K4375" i="11" s="1"/>
  <c r="K4367" i="11" a="1"/>
  <c r="K4367" i="11" s="1"/>
  <c r="K4359" i="11" a="1"/>
  <c r="K4359" i="11" s="1"/>
  <c r="K4351" i="11" a="1"/>
  <c r="K4351" i="11" s="1"/>
  <c r="K4343" i="11" a="1"/>
  <c r="K4343" i="11" s="1"/>
  <c r="K4335" i="11" a="1"/>
  <c r="K4335" i="11" s="1"/>
  <c r="K4327" i="11" a="1"/>
  <c r="K4327" i="11" s="1"/>
  <c r="K4319" i="11" a="1"/>
  <c r="K4319" i="11" s="1"/>
  <c r="K4311" i="11" a="1"/>
  <c r="K4311" i="11" s="1"/>
  <c r="K4303" i="11" a="1"/>
  <c r="K4303" i="11" s="1"/>
  <c r="K4295" i="11" a="1"/>
  <c r="K4295" i="11" s="1"/>
  <c r="K4287" i="11" a="1"/>
  <c r="K4287" i="11" s="1"/>
  <c r="K4279" i="11" a="1"/>
  <c r="K4279" i="11" s="1"/>
  <c r="K4271" i="11" a="1"/>
  <c r="K4271" i="11" s="1"/>
  <c r="K4263" i="11" a="1"/>
  <c r="K4263" i="11" s="1"/>
  <c r="K4255" i="11" a="1"/>
  <c r="K4255" i="11" s="1"/>
  <c r="K4247" i="11" a="1"/>
  <c r="K4247" i="11" s="1"/>
  <c r="K4239" i="11" a="1"/>
  <c r="K4239" i="11" s="1"/>
  <c r="K4231" i="11" a="1"/>
  <c r="K4231" i="11" s="1"/>
  <c r="K4223" i="11" a="1"/>
  <c r="K4223" i="11" s="1"/>
  <c r="K4215" i="11" a="1"/>
  <c r="K4215" i="11" s="1"/>
  <c r="K4207" i="11" a="1"/>
  <c r="K4207" i="11" s="1"/>
  <c r="K4199" i="11" a="1"/>
  <c r="K4199" i="11" s="1"/>
  <c r="K4191" i="11" a="1"/>
  <c r="K4191" i="11" s="1"/>
  <c r="K4183" i="11" a="1"/>
  <c r="K4183" i="11" s="1"/>
  <c r="K4175" i="11" a="1"/>
  <c r="K4175" i="11" s="1"/>
  <c r="K4167" i="11" a="1"/>
  <c r="K4167" i="11" s="1"/>
  <c r="K4159" i="11" a="1"/>
  <c r="K4159" i="11" s="1"/>
  <c r="K4151" i="11" a="1"/>
  <c r="K4151" i="11" s="1"/>
  <c r="K4143" i="11" a="1"/>
  <c r="K4143" i="11" s="1"/>
  <c r="K4135" i="11" a="1"/>
  <c r="K4135" i="11" s="1"/>
  <c r="K4127" i="11" a="1"/>
  <c r="K4127" i="11" s="1"/>
  <c r="K4111" i="11" a="1"/>
  <c r="K4111" i="11" s="1"/>
  <c r="K4095" i="11" a="1"/>
  <c r="K4095" i="11" s="1"/>
  <c r="K4079" i="11" a="1"/>
  <c r="K4079" i="11" s="1"/>
  <c r="K4063" i="11" a="1"/>
  <c r="K4063" i="11" s="1"/>
  <c r="K4047" i="11" a="1"/>
  <c r="K4047" i="11" s="1"/>
  <c r="K4031" i="11" a="1"/>
  <c r="K4031" i="11" s="1"/>
  <c r="K4015" i="11" a="1"/>
  <c r="K4015" i="11" s="1"/>
  <c r="K3999" i="11" a="1"/>
  <c r="K3999" i="11" s="1"/>
  <c r="K3983" i="11" a="1"/>
  <c r="K3983" i="11" s="1"/>
  <c r="K3967" i="11" a="1"/>
  <c r="K3967" i="11" s="1"/>
  <c r="K3951" i="11" a="1"/>
  <c r="K3951" i="11" s="1"/>
  <c r="K3935" i="11" a="1"/>
  <c r="K3935" i="11" s="1"/>
  <c r="K3919" i="11" a="1"/>
  <c r="K3919" i="11" s="1"/>
  <c r="K3903" i="11" a="1"/>
  <c r="K3903" i="11" s="1"/>
  <c r="K3887" i="11" a="1"/>
  <c r="K3887" i="11" s="1"/>
  <c r="K3871" i="11" a="1"/>
  <c r="K3871" i="11" s="1"/>
  <c r="K3855" i="11" a="1"/>
  <c r="K3855" i="11" s="1"/>
  <c r="K3839" i="11" a="1"/>
  <c r="K3839" i="11" s="1"/>
  <c r="K3823" i="11" a="1"/>
  <c r="K3823" i="11" s="1"/>
  <c r="K3807" i="11" a="1"/>
  <c r="K3807" i="11" s="1"/>
  <c r="K3791" i="11" a="1"/>
  <c r="K3791" i="11" s="1"/>
  <c r="K3775" i="11" a="1"/>
  <c r="K3775" i="11" s="1"/>
  <c r="K3759" i="11" a="1"/>
  <c r="K3759" i="11" s="1"/>
  <c r="K3743" i="11" a="1"/>
  <c r="K3743" i="11" s="1"/>
  <c r="K3727" i="11" a="1"/>
  <c r="K3727" i="11" s="1"/>
  <c r="K3711" i="11" a="1"/>
  <c r="K3711" i="11" s="1"/>
  <c r="K3695" i="11" a="1"/>
  <c r="K3695" i="11" s="1"/>
  <c r="K3679" i="11" a="1"/>
  <c r="K3679" i="11" s="1"/>
  <c r="K3663" i="11" a="1"/>
  <c r="K3663" i="11" s="1"/>
  <c r="K3647" i="11" a="1"/>
  <c r="K3647" i="11" s="1"/>
  <c r="K3631" i="11" a="1"/>
  <c r="K3631" i="11" s="1"/>
  <c r="K3615" i="11" a="1"/>
  <c r="K3615" i="11" s="1"/>
  <c r="K3599" i="11" a="1"/>
  <c r="K3599" i="11" s="1"/>
  <c r="K3583" i="11" a="1"/>
  <c r="K3583" i="11" s="1"/>
  <c r="K3567" i="11" a="1"/>
  <c r="K3567" i="11" s="1"/>
  <c r="K3551" i="11" a="1"/>
  <c r="K3551" i="11" s="1"/>
  <c r="K3535" i="11" a="1"/>
  <c r="K3535" i="11" s="1"/>
  <c r="K3519" i="11" a="1"/>
  <c r="K3519" i="11" s="1"/>
  <c r="K3503" i="11" a="1"/>
  <c r="K3503" i="11" s="1"/>
  <c r="K3487" i="11" a="1"/>
  <c r="K3487" i="11" s="1"/>
  <c r="K3471" i="11" a="1"/>
  <c r="K3471" i="11" s="1"/>
  <c r="K3455" i="11" a="1"/>
  <c r="K3455" i="11" s="1"/>
  <c r="K3439" i="11" a="1"/>
  <c r="K3439" i="11" s="1"/>
  <c r="K3423" i="11" a="1"/>
  <c r="K3423" i="11" s="1"/>
  <c r="K3407" i="11" a="1"/>
  <c r="K3407" i="11" s="1"/>
  <c r="K3391" i="11" a="1"/>
  <c r="K3391" i="11" s="1"/>
  <c r="K3375" i="11" a="1"/>
  <c r="K3375" i="11" s="1"/>
  <c r="K3359" i="11" a="1"/>
  <c r="K3359" i="11" s="1"/>
  <c r="K3343" i="11" a="1"/>
  <c r="K3343" i="11" s="1"/>
  <c r="K3327" i="11" a="1"/>
  <c r="K3327" i="11" s="1"/>
  <c r="K3311" i="11" a="1"/>
  <c r="K3311" i="11" s="1"/>
  <c r="K3295" i="11" a="1"/>
  <c r="K3295" i="11" s="1"/>
  <c r="K3279" i="11" a="1"/>
  <c r="K3279" i="11" s="1"/>
  <c r="K3263" i="11" a="1"/>
  <c r="K3263" i="11" s="1"/>
  <c r="K3247" i="11" a="1"/>
  <c r="K3247" i="11" s="1"/>
  <c r="K3231" i="11" a="1"/>
  <c r="K3231" i="11" s="1"/>
  <c r="K3215" i="11" a="1"/>
  <c r="K3215" i="11" s="1"/>
  <c r="K3199" i="11" a="1"/>
  <c r="K3199" i="11" s="1"/>
  <c r="K3183" i="11" a="1"/>
  <c r="K3183" i="11" s="1"/>
  <c r="K3167" i="11" a="1"/>
  <c r="K3167" i="11" s="1"/>
  <c r="K3151" i="11" a="1"/>
  <c r="K3151" i="11" s="1"/>
  <c r="K3135" i="11" a="1"/>
  <c r="K3135" i="11" s="1"/>
  <c r="K3119" i="11" a="1"/>
  <c r="K3119" i="11" s="1"/>
  <c r="K3102" i="11" a="1"/>
  <c r="K3102" i="11" s="1"/>
  <c r="K3070" i="11" a="1"/>
  <c r="K3070" i="11" s="1"/>
  <c r="K3038" i="11" a="1"/>
  <c r="K3038" i="11" s="1"/>
  <c r="K3006" i="11" a="1"/>
  <c r="K3006" i="11" s="1"/>
  <c r="K2974" i="11" a="1"/>
  <c r="K2974" i="11" s="1"/>
  <c r="K2942" i="11" a="1"/>
  <c r="K2942" i="11" s="1"/>
  <c r="K2910" i="11" a="1"/>
  <c r="K2910" i="11" s="1"/>
  <c r="K2878" i="11" a="1"/>
  <c r="K2878" i="11" s="1"/>
  <c r="K2846" i="11" a="1"/>
  <c r="K2846" i="11" s="1"/>
  <c r="K2814" i="11" a="1"/>
  <c r="K2814" i="11" s="1"/>
  <c r="K2782" i="11" a="1"/>
  <c r="K2782" i="11" s="1"/>
  <c r="K2750" i="11" a="1"/>
  <c r="K2750" i="11" s="1"/>
  <c r="K2718" i="11" a="1"/>
  <c r="K2718" i="11" s="1"/>
  <c r="K2686" i="11" a="1"/>
  <c r="K2686" i="11" s="1"/>
  <c r="K2654" i="11" a="1"/>
  <c r="K2654" i="11" s="1"/>
  <c r="K2622" i="11" a="1"/>
  <c r="K2622" i="11" s="1"/>
  <c r="K2588" i="11" a="1"/>
  <c r="K2588" i="11" s="1"/>
  <c r="K2524" i="11" a="1"/>
  <c r="K2524" i="11" s="1"/>
  <c r="K2460" i="11" a="1"/>
  <c r="K2460" i="11" s="1"/>
  <c r="K2396" i="11" a="1"/>
  <c r="K2396" i="11" s="1"/>
  <c r="K2327" i="11" a="1"/>
  <c r="K2327" i="11" s="1"/>
  <c r="K2199" i="11" a="1"/>
  <c r="K2199" i="11" s="1"/>
  <c r="K4969" i="11" a="1"/>
  <c r="K4969" i="11" s="1"/>
  <c r="K4965" i="11" a="1"/>
  <c r="K4965" i="11" s="1"/>
  <c r="K4961" i="11" a="1"/>
  <c r="K4961" i="11" s="1"/>
  <c r="K4957" i="11" a="1"/>
  <c r="K4957" i="11" s="1"/>
  <c r="K4953" i="11" a="1"/>
  <c r="K4953" i="11" s="1"/>
  <c r="K4949" i="11" a="1"/>
  <c r="K4949" i="11" s="1"/>
  <c r="K4945" i="11" a="1"/>
  <c r="K4945" i="11" s="1"/>
  <c r="K4941" i="11" a="1"/>
  <c r="K4941" i="11" s="1"/>
  <c r="K5292" i="11" a="1"/>
  <c r="K5292" i="11" s="1"/>
  <c r="K5288" i="11" a="1"/>
  <c r="K5288" i="11" s="1"/>
  <c r="K5284" i="11" a="1"/>
  <c r="K5284" i="11" s="1"/>
  <c r="K5280" i="11" a="1"/>
  <c r="K5280" i="11" s="1"/>
  <c r="K5276" i="11" a="1"/>
  <c r="K5276" i="11" s="1"/>
  <c r="K5272" i="11" a="1"/>
  <c r="K5272" i="11" s="1"/>
  <c r="K5268" i="11" a="1"/>
  <c r="K5268" i="11" s="1"/>
  <c r="K5264" i="11" a="1"/>
  <c r="K5264" i="11" s="1"/>
  <c r="K4968" i="11" a="1"/>
  <c r="K4968" i="11" s="1"/>
  <c r="K4964" i="11" a="1"/>
  <c r="K4964" i="11" s="1"/>
  <c r="K4960" i="11" a="1"/>
  <c r="K4960" i="11" s="1"/>
  <c r="K4956" i="11" a="1"/>
  <c r="K4956" i="11" s="1"/>
  <c r="K4952" i="11" a="1"/>
  <c r="K4952" i="11" s="1"/>
  <c r="K4948" i="11" a="1"/>
  <c r="K4948" i="11" s="1"/>
  <c r="K4944" i="11" a="1"/>
  <c r="K4944" i="11" s="1"/>
  <c r="K4940" i="11" a="1"/>
  <c r="K4940" i="11" s="1"/>
  <c r="K2147" i="11" a="1"/>
  <c r="K2147" i="11" s="1"/>
  <c r="K2143" i="11" a="1"/>
  <c r="K2143" i="11" s="1"/>
  <c r="K2139" i="11" a="1"/>
  <c r="K2139" i="11" s="1"/>
  <c r="K2135" i="11" a="1"/>
  <c r="K2135" i="11" s="1"/>
  <c r="K2131" i="11" a="1"/>
  <c r="K2131" i="11" s="1"/>
  <c r="K2127" i="11" a="1"/>
  <c r="K2127" i="11" s="1"/>
  <c r="K2123" i="11" a="1"/>
  <c r="K2123" i="11" s="1"/>
  <c r="K2119" i="11" a="1"/>
  <c r="K2119" i="11" s="1"/>
  <c r="K2115" i="11" a="1"/>
  <c r="K2115" i="11" s="1"/>
  <c r="K2111" i="11" a="1"/>
  <c r="K2111" i="11" s="1"/>
  <c r="K2107" i="11" a="1"/>
  <c r="K2107" i="11" s="1"/>
  <c r="K2103" i="11" a="1"/>
  <c r="K2103" i="11" s="1"/>
  <c r="K2099" i="11" a="1"/>
  <c r="K2099" i="11" s="1"/>
  <c r="K2095" i="11" a="1"/>
  <c r="K2095" i="11" s="1"/>
  <c r="K2091" i="11" a="1"/>
  <c r="K2091" i="11" s="1"/>
  <c r="K2087" i="11" a="1"/>
  <c r="K2087" i="11" s="1"/>
  <c r="K2083" i="11" a="1"/>
  <c r="K2083" i="11" s="1"/>
  <c r="K2079" i="11" a="1"/>
  <c r="K2079" i="11" s="1"/>
  <c r="K2075" i="11" a="1"/>
  <c r="K2075" i="11" s="1"/>
  <c r="K2071" i="11" a="1"/>
  <c r="K2071" i="11" s="1"/>
  <c r="K2067" i="11" a="1"/>
  <c r="K2067" i="11" s="1"/>
  <c r="K2063" i="11" a="1"/>
  <c r="K2063" i="11" s="1"/>
  <c r="K2059" i="11" a="1"/>
  <c r="K2059" i="11" s="1"/>
  <c r="K2055" i="11" a="1"/>
  <c r="K2055" i="11" s="1"/>
  <c r="K2051" i="11" a="1"/>
  <c r="K2051" i="11" s="1"/>
  <c r="K2047" i="11" a="1"/>
  <c r="K2047" i="11" s="1"/>
  <c r="K2043" i="11" a="1"/>
  <c r="K2043" i="11" s="1"/>
  <c r="K2039" i="11" a="1"/>
  <c r="K2039" i="11" s="1"/>
  <c r="K2035" i="11" a="1"/>
  <c r="K2035" i="11" s="1"/>
  <c r="K2031" i="11" a="1"/>
  <c r="K2031" i="11" s="1"/>
  <c r="K2027" i="11" a="1"/>
  <c r="K2027" i="11" s="1"/>
  <c r="K2023" i="11" a="1"/>
  <c r="K2023" i="11" s="1"/>
  <c r="K2019" i="11" a="1"/>
  <c r="K2019" i="11" s="1"/>
  <c r="K2015" i="11" a="1"/>
  <c r="K2015" i="11" s="1"/>
  <c r="K2011" i="11" a="1"/>
  <c r="K2011" i="11" s="1"/>
  <c r="K2007" i="11" a="1"/>
  <c r="K2007" i="11" s="1"/>
  <c r="K2003" i="11" a="1"/>
  <c r="K2003" i="11" s="1"/>
  <c r="K1999" i="11" a="1"/>
  <c r="K1999" i="11" s="1"/>
  <c r="K1995" i="11" a="1"/>
  <c r="K1995" i="11" s="1"/>
  <c r="K1991" i="11" a="1"/>
  <c r="K1991" i="11" s="1"/>
  <c r="K1987" i="11" a="1"/>
  <c r="K1987" i="11" s="1"/>
  <c r="K1983" i="11" a="1"/>
  <c r="K1983" i="11" s="1"/>
  <c r="K1979" i="11" a="1"/>
  <c r="K1979" i="11" s="1"/>
  <c r="K1975" i="11" a="1"/>
  <c r="K1975" i="11" s="1"/>
  <c r="K1971" i="11" a="1"/>
  <c r="K1971" i="11" s="1"/>
  <c r="K1967" i="11" a="1"/>
  <c r="K1967" i="11" s="1"/>
  <c r="K1963" i="11" a="1"/>
  <c r="K1963" i="11" s="1"/>
  <c r="K1959" i="11" a="1"/>
  <c r="K1959" i="11" s="1"/>
  <c r="K1955" i="11" a="1"/>
  <c r="K1955" i="11" s="1"/>
  <c r="K1951" i="11" a="1"/>
  <c r="K1951" i="11" s="1"/>
  <c r="K1949" i="11" a="1"/>
  <c r="K1949" i="11" s="1"/>
  <c r="K1945" i="11" a="1"/>
  <c r="K1945" i="11" s="1"/>
  <c r="K1941" i="11" a="1"/>
  <c r="K1941" i="11" s="1"/>
  <c r="K1937" i="11" a="1"/>
  <c r="K1937" i="11" s="1"/>
  <c r="K1933" i="11" a="1"/>
  <c r="K1933" i="11" s="1"/>
  <c r="K1929" i="11" a="1"/>
  <c r="K1929" i="11" s="1"/>
  <c r="K1925" i="11" a="1"/>
  <c r="K1925" i="11" s="1"/>
  <c r="K1921" i="11" a="1"/>
  <c r="K1921" i="11" s="1"/>
  <c r="K1917" i="11" a="1"/>
  <c r="K1917" i="11" s="1"/>
  <c r="K1913" i="11" a="1"/>
  <c r="K1913" i="11" s="1"/>
  <c r="K1905" i="11" a="1"/>
  <c r="K1905" i="11" s="1"/>
  <c r="K1901" i="11" a="1"/>
  <c r="K1901" i="11" s="1"/>
  <c r="K1897" i="11" a="1"/>
  <c r="K1897" i="11" s="1"/>
  <c r="K1893" i="11" a="1"/>
  <c r="K1893" i="11" s="1"/>
  <c r="K1885" i="11" a="1"/>
  <c r="K1885" i="11" s="1"/>
  <c r="K1881" i="11" a="1"/>
  <c r="K1881" i="11" s="1"/>
  <c r="K1877" i="11" a="1"/>
  <c r="K1877" i="11" s="1"/>
  <c r="K1869" i="11" a="1"/>
  <c r="K1869" i="11" s="1"/>
  <c r="K1865" i="11" a="1"/>
  <c r="K1865" i="11" s="1"/>
  <c r="K1861" i="11" a="1"/>
  <c r="K1861" i="11" s="1"/>
  <c r="K1857" i="11" a="1"/>
  <c r="K1857" i="11" s="1"/>
  <c r="K1853" i="11" a="1"/>
  <c r="K1853" i="11" s="1"/>
  <c r="K1849" i="11" a="1"/>
  <c r="K1849" i="11" s="1"/>
  <c r="K2148" i="11" a="1"/>
  <c r="K2148" i="11" s="1"/>
  <c r="K2144" i="11" a="1"/>
  <c r="K2144" i="11" s="1"/>
  <c r="K2140" i="11" a="1"/>
  <c r="K2140" i="11" s="1"/>
  <c r="K2136" i="11" a="1"/>
  <c r="K2136" i="11" s="1"/>
  <c r="K2132" i="11" a="1"/>
  <c r="K2132" i="11" s="1"/>
  <c r="K2128" i="11" a="1"/>
  <c r="K2128" i="11" s="1"/>
  <c r="K2124" i="11" a="1"/>
  <c r="K2124" i="11" s="1"/>
  <c r="K2120" i="11" a="1"/>
  <c r="K2120" i="11" s="1"/>
  <c r="K2116" i="11" a="1"/>
  <c r="K2116" i="11" s="1"/>
  <c r="K2112" i="11" a="1"/>
  <c r="K2112" i="11" s="1"/>
  <c r="K2108" i="11" a="1"/>
  <c r="K2108" i="11" s="1"/>
  <c r="K2104" i="11" a="1"/>
  <c r="K2104" i="11" s="1"/>
  <c r="K2100" i="11" a="1"/>
  <c r="K2100" i="11" s="1"/>
  <c r="K2096" i="11" a="1"/>
  <c r="K2096" i="11" s="1"/>
  <c r="K2092" i="11" a="1"/>
  <c r="K2092" i="11" s="1"/>
  <c r="K2088" i="11" a="1"/>
  <c r="K2088" i="11" s="1"/>
  <c r="K2084" i="11" a="1"/>
  <c r="K2084" i="11" s="1"/>
  <c r="K2080" i="11" a="1"/>
  <c r="K2080" i="11" s="1"/>
  <c r="K2076" i="11" a="1"/>
  <c r="K2076" i="11" s="1"/>
  <c r="K2072" i="11" a="1"/>
  <c r="K2072" i="11" s="1"/>
  <c r="K2068" i="11" a="1"/>
  <c r="K2068" i="11" s="1"/>
  <c r="K2064" i="11" a="1"/>
  <c r="K2064" i="11" s="1"/>
  <c r="K2060" i="11" a="1"/>
  <c r="K2060" i="11" s="1"/>
  <c r="K2056" i="11" a="1"/>
  <c r="K2056" i="11" s="1"/>
  <c r="K2052" i="11" a="1"/>
  <c r="K2052" i="11" s="1"/>
  <c r="K2048" i="11" a="1"/>
  <c r="K2048" i="11" s="1"/>
  <c r="K2044" i="11" a="1"/>
  <c r="K2044" i="11" s="1"/>
  <c r="K2040" i="11" a="1"/>
  <c r="K2040" i="11" s="1"/>
  <c r="K2036" i="11" a="1"/>
  <c r="K2036" i="11" s="1"/>
  <c r="K2032" i="11" a="1"/>
  <c r="K2032" i="11" s="1"/>
  <c r="K2028" i="11" a="1"/>
  <c r="K2028" i="11" s="1"/>
  <c r="K2024" i="11" a="1"/>
  <c r="K2024" i="11" s="1"/>
  <c r="K2020" i="11" a="1"/>
  <c r="K2020" i="11" s="1"/>
  <c r="K2016" i="11" a="1"/>
  <c r="K2016" i="11" s="1"/>
  <c r="K2012" i="11" a="1"/>
  <c r="K2012" i="11" s="1"/>
  <c r="K2008" i="11" a="1"/>
  <c r="K2008" i="11" s="1"/>
  <c r="K2004" i="11" a="1"/>
  <c r="K2004" i="11" s="1"/>
  <c r="K2000" i="11" a="1"/>
  <c r="K2000" i="11" s="1"/>
  <c r="K1996" i="11" a="1"/>
  <c r="K1996" i="11" s="1"/>
  <c r="K1992" i="11" a="1"/>
  <c r="K1992" i="11" s="1"/>
  <c r="K1988" i="11" a="1"/>
  <c r="K1988" i="11" s="1"/>
  <c r="K1984" i="11" a="1"/>
  <c r="K1984" i="11" s="1"/>
  <c r="K1980" i="11" a="1"/>
  <c r="K1980" i="11" s="1"/>
  <c r="K1976" i="11" a="1"/>
  <c r="K1976" i="11" s="1"/>
  <c r="K1972" i="11" a="1"/>
  <c r="K1972" i="11" s="1"/>
  <c r="K1968" i="11" a="1"/>
  <c r="K1968" i="11" s="1"/>
  <c r="K1964" i="11" a="1"/>
  <c r="K1964" i="11" s="1"/>
  <c r="K1960" i="11" a="1"/>
  <c r="K1960" i="11" s="1"/>
  <c r="K1956" i="11" a="1"/>
  <c r="K1956" i="11" s="1"/>
  <c r="K1952" i="11" a="1"/>
  <c r="K1952" i="11" s="1"/>
  <c r="K1948" i="11" a="1"/>
  <c r="K1948" i="11" s="1"/>
  <c r="K1944" i="11" a="1"/>
  <c r="K1944" i="11" s="1"/>
  <c r="K1940" i="11" a="1"/>
  <c r="K1940" i="11" s="1"/>
  <c r="K1936" i="11" a="1"/>
  <c r="K1936" i="11" s="1"/>
  <c r="K1932" i="11" a="1"/>
  <c r="K1932" i="11" s="1"/>
  <c r="K1928" i="11" a="1"/>
  <c r="K1928" i="11" s="1"/>
  <c r="K1924" i="11" a="1"/>
  <c r="K1924" i="11" s="1"/>
  <c r="K1920" i="11" a="1"/>
  <c r="K1920" i="11" s="1"/>
  <c r="K1916" i="11" a="1"/>
  <c r="K1916" i="11" s="1"/>
  <c r="K1912" i="11" a="1"/>
  <c r="K1912" i="11" s="1"/>
  <c r="K1904" i="11" a="1"/>
  <c r="K1904" i="11" s="1"/>
  <c r="K1900" i="11" a="1"/>
  <c r="K1900" i="11" s="1"/>
  <c r="K1896" i="11" a="1"/>
  <c r="K1896" i="11" s="1"/>
  <c r="K1892" i="11" a="1"/>
  <c r="K1892" i="11" s="1"/>
  <c r="K1884" i="11" a="1"/>
  <c r="K1884" i="11" s="1"/>
  <c r="K1880" i="11" a="1"/>
  <c r="K1880" i="11" s="1"/>
  <c r="K1876" i="11" a="1"/>
  <c r="K1876" i="11" s="1"/>
  <c r="K1868" i="11" a="1"/>
  <c r="K1868" i="11" s="1"/>
  <c r="K1864" i="11" a="1"/>
  <c r="K1864" i="11" s="1"/>
  <c r="K1860" i="11" a="1"/>
  <c r="K1860" i="11" s="1"/>
  <c r="K1856" i="11" a="1"/>
  <c r="K1856" i="11" s="1"/>
  <c r="K1852" i="11" a="1"/>
  <c r="K1852" i="11" s="1"/>
  <c r="K1844" i="11" a="1"/>
  <c r="K1844" i="11" s="1"/>
  <c r="K7256" i="11" a="1"/>
  <c r="K7256" i="11" s="1"/>
  <c r="K7257" i="11" a="1"/>
  <c r="K7257" i="11" s="1"/>
  <c r="K7259" i="11" a="1"/>
  <c r="K7259" i="11" s="1"/>
  <c r="K7260" i="11" a="1"/>
  <c r="K7260" i="11" s="1"/>
  <c r="K7261" i="11" a="1"/>
  <c r="K7261" i="11" s="1"/>
  <c r="K7262" i="11" a="1"/>
  <c r="K7262" i="11" s="1"/>
  <c r="K7263" i="11" a="1"/>
  <c r="K7263" i="11" s="1"/>
  <c r="K7248" i="11" a="1"/>
  <c r="K7248" i="11" s="1"/>
  <c r="K7249" i="11" a="1"/>
  <c r="K7249" i="11" s="1"/>
  <c r="K7250" i="11" a="1"/>
  <c r="K7250" i="11" s="1"/>
  <c r="K7251" i="11" a="1"/>
  <c r="K7251" i="11" s="1"/>
  <c r="K7252" i="11" a="1"/>
  <c r="K7252" i="11" s="1"/>
  <c r="K7253" i="11" a="1"/>
  <c r="K7253" i="11" s="1"/>
  <c r="K7254" i="11" a="1"/>
  <c r="K7254" i="11" s="1"/>
  <c r="K7255" i="11" a="1"/>
  <c r="K7255" i="11" s="1"/>
  <c r="K7240" i="11" a="1"/>
  <c r="K7240" i="11" s="1"/>
  <c r="K7241" i="11" a="1"/>
  <c r="K7241" i="11" s="1"/>
  <c r="K7242" i="11" a="1"/>
  <c r="K7242" i="11" s="1"/>
  <c r="K7243" i="11" a="1"/>
  <c r="K7243" i="11" s="1"/>
  <c r="K7244" i="11" a="1"/>
  <c r="K7244" i="11" s="1"/>
  <c r="K7247" i="11" a="1"/>
  <c r="K7247" i="11" s="1"/>
  <c r="K7232" i="11" a="1"/>
  <c r="K7232" i="11" s="1"/>
  <c r="K7233" i="11" a="1"/>
  <c r="K7233" i="11" s="1"/>
  <c r="K7234" i="11" a="1"/>
  <c r="K7234" i="11" s="1"/>
  <c r="K7235" i="11" a="1"/>
  <c r="K7235" i="11" s="1"/>
  <c r="K7236" i="11" a="1"/>
  <c r="K7236" i="11" s="1"/>
  <c r="K7237" i="11" a="1"/>
  <c r="K7237" i="11" s="1"/>
  <c r="K7238" i="11" a="1"/>
  <c r="K7238" i="11" s="1"/>
  <c r="K7224" i="11" a="1"/>
  <c r="K7224" i="11" s="1"/>
  <c r="K7225" i="11" a="1"/>
  <c r="K7225" i="11" s="1"/>
  <c r="K7227" i="11" a="1"/>
  <c r="K7227" i="11" s="1"/>
  <c r="K7228" i="11" a="1"/>
  <c r="K7228" i="11" s="1"/>
  <c r="K7229" i="11" a="1"/>
  <c r="K7229" i="11" s="1"/>
  <c r="K7230" i="11" a="1"/>
  <c r="K7230" i="11" s="1"/>
  <c r="K7231" i="11" a="1"/>
  <c r="K7231" i="11" s="1"/>
  <c r="K5311" i="11" a="1"/>
  <c r="K5311" i="11" s="1"/>
  <c r="K5309" i="11" a="1"/>
  <c r="K5309" i="11" s="1"/>
  <c r="K5307" i="11" a="1"/>
  <c r="K5307" i="11" s="1"/>
  <c r="K5305" i="11" a="1"/>
  <c r="K5305" i="11" s="1"/>
  <c r="K5303" i="11" a="1"/>
  <c r="K5303" i="11" s="1"/>
  <c r="K5301" i="11" a="1"/>
  <c r="K5301" i="11" s="1"/>
  <c r="K5299" i="11" a="1"/>
  <c r="K5299" i="11" s="1"/>
  <c r="K5297" i="11" a="1"/>
  <c r="K5297" i="11" s="1"/>
  <c r="K5295" i="11" a="1"/>
  <c r="K5295" i="11" s="1"/>
  <c r="K5239" i="11" a="1"/>
  <c r="K5239" i="11" s="1"/>
  <c r="K5237" i="11" a="1"/>
  <c r="K5237" i="11" s="1"/>
  <c r="K5235" i="11" a="1"/>
  <c r="K5235" i="11" s="1"/>
  <c r="K5233" i="11" a="1"/>
  <c r="K5233" i="11" s="1"/>
  <c r="K5231" i="11" a="1"/>
  <c r="K5231" i="11" s="1"/>
  <c r="K5229" i="11" a="1"/>
  <c r="K5229" i="11" s="1"/>
  <c r="K5227" i="11" a="1"/>
  <c r="K5227" i="11" s="1"/>
  <c r="K5225" i="11" a="1"/>
  <c r="K5225" i="11" s="1"/>
  <c r="K5223" i="11" a="1"/>
  <c r="K5223" i="11" s="1"/>
  <c r="K5221" i="11" a="1"/>
  <c r="K5221" i="11" s="1"/>
  <c r="K5219" i="11" a="1"/>
  <c r="K5219" i="11" s="1"/>
  <c r="K5217" i="11" a="1"/>
  <c r="K5217" i="11" s="1"/>
  <c r="K5215" i="11" a="1"/>
  <c r="K5215" i="11" s="1"/>
  <c r="K5213" i="11" a="1"/>
  <c r="K5213" i="11" s="1"/>
  <c r="K5211" i="11" a="1"/>
  <c r="K5211" i="11" s="1"/>
  <c r="K5209" i="11" a="1"/>
  <c r="K5209" i="11" s="1"/>
  <c r="K5207" i="11" a="1"/>
  <c r="K5207" i="11" s="1"/>
  <c r="K5205" i="11" a="1"/>
  <c r="K5205" i="11" s="1"/>
  <c r="K5203" i="11" a="1"/>
  <c r="K5203" i="11" s="1"/>
  <c r="K5201" i="11" a="1"/>
  <c r="K5201" i="11" s="1"/>
  <c r="K5199" i="11" a="1"/>
  <c r="K5199" i="11" s="1"/>
  <c r="K5197" i="11" a="1"/>
  <c r="K5197" i="11" s="1"/>
  <c r="K5195" i="11" a="1"/>
  <c r="K5195" i="11" s="1"/>
  <c r="K5193" i="11" a="1"/>
  <c r="K5193" i="11" s="1"/>
  <c r="K5191" i="11" a="1"/>
  <c r="K5191" i="11" s="1"/>
  <c r="K5189" i="11" a="1"/>
  <c r="K5189" i="11" s="1"/>
  <c r="K5187" i="11" a="1"/>
  <c r="K5187" i="11" s="1"/>
  <c r="K5185" i="11" a="1"/>
  <c r="K5185" i="11" s="1"/>
  <c r="K5183" i="11" a="1"/>
  <c r="K5183" i="11" s="1"/>
  <c r="K5181" i="11" a="1"/>
  <c r="K5181" i="11" s="1"/>
  <c r="K5179" i="11" a="1"/>
  <c r="K5179" i="11" s="1"/>
  <c r="K5177" i="11" a="1"/>
  <c r="K5177" i="11" s="1"/>
  <c r="K5175" i="11" a="1"/>
  <c r="K5175" i="11" s="1"/>
  <c r="K5049" i="11" a="1"/>
  <c r="K5049" i="11" s="1"/>
  <c r="K5047" i="11" a="1"/>
  <c r="K5047" i="11" s="1"/>
  <c r="K5045" i="11" a="1"/>
  <c r="K5045" i="11" s="1"/>
  <c r="K5043" i="11" a="1"/>
  <c r="K5043" i="11" s="1"/>
  <c r="K5041" i="11" a="1"/>
  <c r="K5041" i="11" s="1"/>
  <c r="K5039" i="11" a="1"/>
  <c r="K5039" i="11" s="1"/>
  <c r="K5037" i="11" a="1"/>
  <c r="K5037" i="11" s="1"/>
  <c r="K5035" i="11" a="1"/>
  <c r="K5035" i="11" s="1"/>
  <c r="K5033" i="11" a="1"/>
  <c r="K5033" i="11" s="1"/>
  <c r="K5031" i="11" a="1"/>
  <c r="K5031" i="11" s="1"/>
  <c r="K5029" i="11" a="1"/>
  <c r="K5029" i="11" s="1"/>
  <c r="K5027" i="11" a="1"/>
  <c r="K5027" i="11" s="1"/>
  <c r="K5025" i="11" a="1"/>
  <c r="K5025" i="11" s="1"/>
  <c r="K5023" i="11" a="1"/>
  <c r="K5023" i="11" s="1"/>
  <c r="K5021" i="11" a="1"/>
  <c r="K5021" i="11" s="1"/>
  <c r="K5019" i="11" a="1"/>
  <c r="K5019" i="11" s="1"/>
  <c r="K5017" i="11" a="1"/>
  <c r="K5017" i="11" s="1"/>
  <c r="K5015" i="11" a="1"/>
  <c r="K5015" i="11" s="1"/>
  <c r="K5013" i="11" a="1"/>
  <c r="K5013" i="11" s="1"/>
  <c r="K5011" i="11" a="1"/>
  <c r="K5011" i="11" s="1"/>
  <c r="K5009" i="11" a="1"/>
  <c r="K5009" i="11" s="1"/>
  <c r="K5007" i="11" a="1"/>
  <c r="K5007" i="11" s="1"/>
  <c r="K5005" i="11" a="1"/>
  <c r="K5005" i="11" s="1"/>
  <c r="K5003" i="11" a="1"/>
  <c r="K5003" i="11" s="1"/>
  <c r="K5001" i="11" a="1"/>
  <c r="K5001" i="11" s="1"/>
  <c r="K4999" i="11" a="1"/>
  <c r="K4999" i="11" s="1"/>
  <c r="K4997" i="11" a="1"/>
  <c r="K4997" i="11" s="1"/>
  <c r="K4995" i="11" a="1"/>
  <c r="K4995" i="11" s="1"/>
  <c r="K4993" i="11" a="1"/>
  <c r="K4993" i="11" s="1"/>
  <c r="K4991" i="11" a="1"/>
  <c r="K4991" i="11" s="1"/>
  <c r="K4989" i="11" a="1"/>
  <c r="K4989" i="11" s="1"/>
  <c r="K4987" i="11" a="1"/>
  <c r="K4987" i="11" s="1"/>
  <c r="K4985" i="11" a="1"/>
  <c r="K4985" i="11" s="1"/>
  <c r="K4983" i="11" a="1"/>
  <c r="K4983" i="11" s="1"/>
  <c r="K4981" i="11" a="1"/>
  <c r="K4981" i="11" s="1"/>
  <c r="K4979" i="11" a="1"/>
  <c r="K4979" i="11" s="1"/>
  <c r="K4977" i="11" a="1"/>
  <c r="K4977" i="11" s="1"/>
  <c r="K4975" i="11" a="1"/>
  <c r="K4975" i="11" s="1"/>
  <c r="K4973" i="11" a="1"/>
  <c r="K4973" i="11" s="1"/>
  <c r="K4971" i="11" a="1"/>
  <c r="K4971" i="11" s="1"/>
  <c r="K4938" i="11" a="1"/>
  <c r="K4938" i="11" s="1"/>
  <c r="K4936" i="11" a="1"/>
  <c r="K4936" i="11" s="1"/>
  <c r="K4934" i="11" a="1"/>
  <c r="K4934" i="11" s="1"/>
  <c r="K4932" i="11" a="1"/>
  <c r="K4932" i="11" s="1"/>
  <c r="K4930" i="11" a="1"/>
  <c r="K4930" i="11" s="1"/>
  <c r="K4928" i="11" a="1"/>
  <c r="K4928" i="11" s="1"/>
  <c r="K4926" i="11" a="1"/>
  <c r="K4926" i="11" s="1"/>
  <c r="K4924" i="11" a="1"/>
  <c r="K4924" i="11" s="1"/>
  <c r="K4922" i="11" a="1"/>
  <c r="K4922" i="11" s="1"/>
  <c r="K4920" i="11" a="1"/>
  <c r="K4920" i="11" s="1"/>
  <c r="K4918" i="11" a="1"/>
  <c r="K4918" i="11" s="1"/>
  <c r="K4916" i="11" a="1"/>
  <c r="K4916" i="11" s="1"/>
  <c r="K4914" i="11" a="1"/>
  <c r="K4914" i="11" s="1"/>
  <c r="K4912" i="11" a="1"/>
  <c r="K4912" i="11" s="1"/>
  <c r="K4910" i="11" a="1"/>
  <c r="K4910" i="11" s="1"/>
  <c r="K4908" i="11" a="1"/>
  <c r="K4908" i="11" s="1"/>
  <c r="K4906" i="11" a="1"/>
  <c r="K4906" i="11" s="1"/>
  <c r="K4904" i="11" a="1"/>
  <c r="K4904" i="11" s="1"/>
  <c r="K4902" i="11" a="1"/>
  <c r="K4902" i="11" s="1"/>
  <c r="K4900" i="11" a="1"/>
  <c r="K4900" i="11" s="1"/>
  <c r="K4898" i="11" a="1"/>
  <c r="K4898" i="11" s="1"/>
  <c r="K4896" i="11" a="1"/>
  <c r="K4896" i="11" s="1"/>
  <c r="K4894" i="11" a="1"/>
  <c r="K4894" i="11" s="1"/>
  <c r="K4768" i="11" a="1"/>
  <c r="K4768" i="11" s="1"/>
  <c r="K4766" i="11" a="1"/>
  <c r="K4766" i="11" s="1"/>
  <c r="K4764" i="11" a="1"/>
  <c r="K4764" i="11" s="1"/>
  <c r="K4762" i="11" a="1"/>
  <c r="K4762" i="11" s="1"/>
  <c r="K4760" i="11" a="1"/>
  <c r="K4760" i="11" s="1"/>
  <c r="K4758" i="11" a="1"/>
  <c r="K4758" i="11" s="1"/>
  <c r="K4756" i="11" a="1"/>
  <c r="K4756" i="11" s="1"/>
  <c r="K4754" i="11" a="1"/>
  <c r="K4754" i="11" s="1"/>
  <c r="K4752" i="11" a="1"/>
  <c r="K4752" i="11" s="1"/>
  <c r="K4750" i="11" a="1"/>
  <c r="K4750" i="11" s="1"/>
  <c r="K4748" i="11" a="1"/>
  <c r="K4748" i="11" s="1"/>
  <c r="K4746" i="11" a="1"/>
  <c r="K4746" i="11" s="1"/>
  <c r="K4744" i="11" a="1"/>
  <c r="K4744" i="11" s="1"/>
  <c r="K4742" i="11" a="1"/>
  <c r="K4742" i="11" s="1"/>
  <c r="K4740" i="11" a="1"/>
  <c r="K4740" i="11" s="1"/>
  <c r="K4738" i="11" a="1"/>
  <c r="K4738" i="11" s="1"/>
  <c r="K4736" i="11" a="1"/>
  <c r="K4736" i="11" s="1"/>
  <c r="K4734" i="11" a="1"/>
  <c r="K4734" i="11" s="1"/>
  <c r="K4732" i="11" a="1"/>
  <c r="K4732" i="11" s="1"/>
  <c r="K4730" i="11" a="1"/>
  <c r="K4730" i="11" s="1"/>
  <c r="K4728" i="11" a="1"/>
  <c r="K4728" i="11" s="1"/>
  <c r="K4726" i="11" a="1"/>
  <c r="K4726" i="11" s="1"/>
  <c r="K4724" i="11" a="1"/>
  <c r="K4724" i="11" s="1"/>
  <c r="K4722" i="11" a="1"/>
  <c r="K4722" i="11" s="1"/>
  <c r="K4720" i="11" a="1"/>
  <c r="K4720" i="11" s="1"/>
  <c r="K4718" i="11" a="1"/>
  <c r="K4718" i="11" s="1"/>
  <c r="K4716" i="11" a="1"/>
  <c r="K4716" i="11" s="1"/>
  <c r="K4714" i="11" a="1"/>
  <c r="K4714" i="11" s="1"/>
  <c r="K4712" i="11" a="1"/>
  <c r="K4712" i="11" s="1"/>
  <c r="K4710" i="11" a="1"/>
  <c r="K4710" i="11" s="1"/>
  <c r="K4708" i="11" a="1"/>
  <c r="K4708" i="11" s="1"/>
  <c r="K4706" i="11" a="1"/>
  <c r="K4706" i="11" s="1"/>
  <c r="K4704" i="11" a="1"/>
  <c r="K4704" i="11" s="1"/>
  <c r="K4702" i="11" a="1"/>
  <c r="K4702" i="11" s="1"/>
  <c r="K4700" i="11" a="1"/>
  <c r="K4700" i="11" s="1"/>
  <c r="K4698" i="11" a="1"/>
  <c r="K4698" i="11" s="1"/>
  <c r="K4696" i="11" a="1"/>
  <c r="K4696" i="11" s="1"/>
  <c r="K4694" i="11" a="1"/>
  <c r="K4694" i="11" s="1"/>
  <c r="K4692" i="11" a="1"/>
  <c r="K4692" i="11" s="1"/>
  <c r="K4690" i="11" a="1"/>
  <c r="K4690" i="11" s="1"/>
  <c r="K4688" i="11" a="1"/>
  <c r="K4688" i="11" s="1"/>
  <c r="K4686" i="11" a="1"/>
  <c r="K4686" i="11" s="1"/>
  <c r="K4684" i="11" a="1"/>
  <c r="K4684" i="11" s="1"/>
  <c r="K4682" i="11" a="1"/>
  <c r="K4682" i="11" s="1"/>
  <c r="K4680" i="11" a="1"/>
  <c r="K4680" i="11" s="1"/>
  <c r="K4678" i="11" a="1"/>
  <c r="K4678" i="11" s="1"/>
  <c r="K4676" i="11" a="1"/>
  <c r="K4676" i="11" s="1"/>
  <c r="K4674" i="11" a="1"/>
  <c r="K4674" i="11" s="1"/>
  <c r="K4672" i="11" a="1"/>
  <c r="K4672" i="11" s="1"/>
  <c r="K4670" i="11" a="1"/>
  <c r="K4670" i="11" s="1"/>
  <c r="K4668" i="11" a="1"/>
  <c r="K4668" i="11" s="1"/>
  <c r="K4666" i="11" a="1"/>
  <c r="K4666" i="11" s="1"/>
  <c r="K4664" i="11" a="1"/>
  <c r="K4664" i="11" s="1"/>
  <c r="K4662" i="11" a="1"/>
  <c r="K4662" i="11" s="1"/>
  <c r="K4660" i="11" a="1"/>
  <c r="K4660" i="11" s="1"/>
  <c r="K4658" i="11" a="1"/>
  <c r="K4658" i="11" s="1"/>
  <c r="K4656" i="11" a="1"/>
  <c r="K4656" i="11" s="1"/>
  <c r="K4654" i="11" a="1"/>
  <c r="K4654" i="11" s="1"/>
  <c r="K4652" i="11" a="1"/>
  <c r="K4652" i="11" s="1"/>
  <c r="K4650" i="11" a="1"/>
  <c r="K4650" i="11" s="1"/>
  <c r="K4648" i="11" a="1"/>
  <c r="K4648" i="11" s="1"/>
  <c r="K4646" i="11" a="1"/>
  <c r="K4646" i="11" s="1"/>
  <c r="K4644" i="11" a="1"/>
  <c r="K4644" i="11" s="1"/>
  <c r="K4642" i="11" a="1"/>
  <c r="K4642" i="11" s="1"/>
  <c r="K4640" i="11" a="1"/>
  <c r="K4640" i="11" s="1"/>
  <c r="K4638" i="11" a="1"/>
  <c r="K4638" i="11" s="1"/>
  <c r="K4636" i="11" a="1"/>
  <c r="K4636" i="11" s="1"/>
  <c r="K4634" i="11" a="1"/>
  <c r="K4634" i="11" s="1"/>
  <c r="K4632" i="11" a="1"/>
  <c r="K4632" i="11" s="1"/>
  <c r="K4630" i="11" a="1"/>
  <c r="K4630" i="11" s="1"/>
  <c r="K4628" i="11" a="1"/>
  <c r="K4628" i="11" s="1"/>
  <c r="K4626" i="11" a="1"/>
  <c r="K4626" i="11" s="1"/>
  <c r="K4624" i="11" a="1"/>
  <c r="K4624" i="11" s="1"/>
  <c r="K4622" i="11" a="1"/>
  <c r="K4622" i="11" s="1"/>
  <c r="K4620" i="11" a="1"/>
  <c r="K4620" i="11" s="1"/>
  <c r="K4618" i="11" a="1"/>
  <c r="K4618" i="11" s="1"/>
  <c r="K4616" i="11" a="1"/>
  <c r="K4616" i="11" s="1"/>
  <c r="K4614" i="11" a="1"/>
  <c r="K4614" i="11" s="1"/>
  <c r="K4612" i="11" a="1"/>
  <c r="K4612" i="11" s="1"/>
  <c r="K4610" i="11" a="1"/>
  <c r="K4610" i="11" s="1"/>
  <c r="K4608" i="11" a="1"/>
  <c r="K4608" i="11" s="1"/>
  <c r="K4606" i="11" a="1"/>
  <c r="K4606" i="11" s="1"/>
  <c r="K4604" i="11" a="1"/>
  <c r="K4604" i="11" s="1"/>
  <c r="K4602" i="11" a="1"/>
  <c r="K4602" i="11" s="1"/>
  <c r="K4600" i="11" a="1"/>
  <c r="K4600" i="11" s="1"/>
  <c r="K4598" i="11" a="1"/>
  <c r="K4598" i="11" s="1"/>
  <c r="K4596" i="11" a="1"/>
  <c r="K4596" i="11" s="1"/>
  <c r="K4594" i="11" a="1"/>
  <c r="K4594" i="11" s="1"/>
  <c r="K4592" i="11" a="1"/>
  <c r="K4592" i="11" s="1"/>
  <c r="K4590" i="11" a="1"/>
  <c r="K4590" i="11" s="1"/>
  <c r="K4588" i="11" a="1"/>
  <c r="K4588" i="11" s="1"/>
  <c r="K4586" i="11" a="1"/>
  <c r="K4586" i="11" s="1"/>
  <c r="K4584" i="11" a="1"/>
  <c r="K4584" i="11" s="1"/>
  <c r="K4582" i="11" a="1"/>
  <c r="K4582" i="11" s="1"/>
  <c r="K4580" i="11" a="1"/>
  <c r="K4580" i="11" s="1"/>
  <c r="K4578" i="11" a="1"/>
  <c r="K4578" i="11" s="1"/>
  <c r="K4533" i="11" a="1"/>
  <c r="K4533" i="11" s="1"/>
  <c r="K4531" i="11" a="1"/>
  <c r="K4531" i="11" s="1"/>
  <c r="K4529" i="11" a="1"/>
  <c r="K4529" i="11" s="1"/>
  <c r="K4527" i="11" a="1"/>
  <c r="K4527" i="11" s="1"/>
  <c r="K4525" i="11" a="1"/>
  <c r="K4525" i="11" s="1"/>
  <c r="K4523" i="11" a="1"/>
  <c r="K4523" i="11" s="1"/>
  <c r="K4521" i="11" a="1"/>
  <c r="K4521" i="11" s="1"/>
  <c r="K4519" i="11" a="1"/>
  <c r="K4519" i="11" s="1"/>
  <c r="K4517" i="11" a="1"/>
  <c r="K4517" i="11" s="1"/>
  <c r="K4515" i="11" a="1"/>
  <c r="K4515" i="11" s="1"/>
  <c r="K4513" i="11" a="1"/>
  <c r="K4513" i="11" s="1"/>
  <c r="K4511" i="11" a="1"/>
  <c r="K4511" i="11" s="1"/>
  <c r="K4509" i="11" a="1"/>
  <c r="K4509" i="11" s="1"/>
  <c r="K4507" i="11" a="1"/>
  <c r="K4507" i="11" s="1"/>
  <c r="K4505" i="11" a="1"/>
  <c r="K4505" i="11" s="1"/>
  <c r="K4503" i="11" a="1"/>
  <c r="K4503" i="11" s="1"/>
  <c r="K4501" i="11" a="1"/>
  <c r="K4501" i="11" s="1"/>
  <c r="K4499" i="11" a="1"/>
  <c r="K4499" i="11" s="1"/>
  <c r="K4497" i="11" a="1"/>
  <c r="K4497" i="11" s="1"/>
  <c r="K4495" i="11" a="1"/>
  <c r="K4495" i="11" s="1"/>
  <c r="K4493" i="11" a="1"/>
  <c r="K4493" i="11" s="1"/>
  <c r="K4491" i="11" a="1"/>
  <c r="K4491" i="11" s="1"/>
  <c r="K4489" i="11" a="1"/>
  <c r="K4489" i="11" s="1"/>
  <c r="K4482" i="11" a="1"/>
  <c r="K4482" i="11" s="1"/>
  <c r="K4480" i="11" a="1"/>
  <c r="K4480" i="11" s="1"/>
  <c r="K4478" i="11" a="1"/>
  <c r="K4478" i="11" s="1"/>
  <c r="K4476" i="11" a="1"/>
  <c r="K4476" i="11" s="1"/>
  <c r="K4474" i="11" a="1"/>
  <c r="K4474" i="11" s="1"/>
  <c r="K4472" i="11" a="1"/>
  <c r="K4472" i="11" s="1"/>
  <c r="K4470" i="11" a="1"/>
  <c r="K4470" i="11" s="1"/>
  <c r="K4468" i="11" a="1"/>
  <c r="K4468" i="11" s="1"/>
  <c r="K4466" i="11" a="1"/>
  <c r="K4466" i="11" s="1"/>
  <c r="K4464" i="11" a="1"/>
  <c r="K4464" i="11" s="1"/>
  <c r="K4462" i="11" a="1"/>
  <c r="K4462" i="11" s="1"/>
  <c r="K4460" i="11" a="1"/>
  <c r="K4460" i="11" s="1"/>
  <c r="K4458" i="11" a="1"/>
  <c r="K4458" i="11" s="1"/>
  <c r="K4456" i="11" a="1"/>
  <c r="K4456" i="11" s="1"/>
  <c r="K4438" i="11" a="1"/>
  <c r="K4438" i="11" s="1"/>
  <c r="K4436" i="11" a="1"/>
  <c r="K4436" i="11" s="1"/>
  <c r="K4434" i="11" a="1"/>
  <c r="K4434" i="11" s="1"/>
  <c r="K4432" i="11" a="1"/>
  <c r="K4432" i="11" s="1"/>
  <c r="K4430" i="11" a="1"/>
  <c r="K4430" i="11" s="1"/>
  <c r="K4428" i="11" a="1"/>
  <c r="K4428" i="11" s="1"/>
  <c r="K4426" i="11" a="1"/>
  <c r="K4426" i="11" s="1"/>
  <c r="K4424" i="11" a="1"/>
  <c r="K4424" i="11" s="1"/>
  <c r="K4422" i="11" a="1"/>
  <c r="K4422" i="11" s="1"/>
  <c r="K4420" i="11" a="1"/>
  <c r="K4420" i="11" s="1"/>
  <c r="K4418" i="11" a="1"/>
  <c r="K4418" i="11" s="1"/>
  <c r="K4416" i="11" a="1"/>
  <c r="K4416" i="11" s="1"/>
  <c r="K4414" i="11" a="1"/>
  <c r="K4414" i="11" s="1"/>
  <c r="K4412" i="11" a="1"/>
  <c r="K4412" i="11" s="1"/>
  <c r="K7267" i="11" a="1"/>
  <c r="K7267" i="11" s="1"/>
  <c r="K7449" i="11" a="1"/>
  <c r="K7449" i="11" s="1"/>
  <c r="K7447" i="11" a="1"/>
  <c r="K7447" i="11" s="1"/>
  <c r="K7446" i="11" a="1"/>
  <c r="K7446" i="11" s="1"/>
  <c r="K7444" i="11" a="1"/>
  <c r="K7444" i="11" s="1"/>
  <c r="K7440" i="11" a="1"/>
  <c r="K7440" i="11" s="1"/>
  <c r="K7438" i="11" a="1"/>
  <c r="K7438" i="11" s="1"/>
  <c r="K7436" i="11" a="1"/>
  <c r="K7436" i="11" s="1"/>
  <c r="K7434" i="11" a="1"/>
  <c r="K7434" i="11" s="1"/>
  <c r="K7431" i="11" a="1"/>
  <c r="K7431" i="11" s="1"/>
  <c r="K7427" i="11" a="1"/>
  <c r="K7427" i="11" s="1"/>
  <c r="K7425" i="11" a="1"/>
  <c r="K7425" i="11" s="1"/>
  <c r="K7423" i="11" a="1"/>
  <c r="K7423" i="11" s="1"/>
  <c r="K7421" i="11" a="1"/>
  <c r="K7421" i="11" s="1"/>
  <c r="K7419" i="11" a="1"/>
  <c r="K7419" i="11" s="1"/>
  <c r="K7417" i="11" a="1"/>
  <c r="K7417" i="11" s="1"/>
  <c r="K7309" i="11" a="1"/>
  <c r="K7309" i="11" s="1"/>
  <c r="K7307" i="11" a="1"/>
  <c r="K7307" i="11" s="1"/>
  <c r="K7305" i="11" a="1"/>
  <c r="K7305" i="11" s="1"/>
  <c r="K7303" i="11" a="1"/>
  <c r="K7303" i="11" s="1"/>
  <c r="K7299" i="11" a="1"/>
  <c r="K7299" i="11" s="1"/>
  <c r="K7297" i="11" a="1"/>
  <c r="K7297" i="11" s="1"/>
  <c r="K7295" i="11" a="1"/>
  <c r="K7295" i="11" s="1"/>
  <c r="K7293" i="11" a="1"/>
  <c r="K7293" i="11" s="1"/>
  <c r="K7291" i="11" a="1"/>
  <c r="K7291" i="11" s="1"/>
  <c r="K7289" i="11" a="1"/>
  <c r="K7289" i="11" s="1"/>
  <c r="K7287" i="11" a="1"/>
  <c r="K7287" i="11" s="1"/>
  <c r="K7284" i="11" a="1"/>
  <c r="K7284" i="11" s="1"/>
  <c r="K7282" i="11" a="1"/>
  <c r="K7282" i="11" s="1"/>
  <c r="K7280" i="11" a="1"/>
  <c r="K7280" i="11" s="1"/>
  <c r="K7278" i="11" a="1"/>
  <c r="K7278" i="11" s="1"/>
  <c r="K7276" i="11" a="1"/>
  <c r="K7276" i="11" s="1"/>
  <c r="K7274" i="11" a="1"/>
  <c r="K7274" i="11" s="1"/>
  <c r="K7270" i="11" a="1"/>
  <c r="K7270" i="11" s="1"/>
  <c r="K7268" i="11" a="1"/>
  <c r="K7268" i="11" s="1"/>
  <c r="K7271" i="11" a="1"/>
  <c r="K7271" i="11" s="1"/>
  <c r="K7272" i="11" a="1"/>
  <c r="K7272" i="11" s="1"/>
  <c r="K113" i="11" a="1"/>
  <c r="K113" i="11" s="1"/>
  <c r="K7381" i="11" a="1"/>
  <c r="K7381" i="11" s="1"/>
  <c r="K7382" i="11" a="1"/>
  <c r="K7382" i="11" s="1"/>
  <c r="K7383" i="11" a="1"/>
  <c r="K7383" i="11" s="1"/>
  <c r="K7384" i="11" a="1"/>
  <c r="K7384" i="11" s="1"/>
  <c r="K7385" i="11" a="1"/>
  <c r="K7385" i="11" s="1"/>
  <c r="K7386" i="11" a="1"/>
  <c r="K7386" i="11" s="1"/>
  <c r="K7387" i="11" a="1"/>
  <c r="K7387" i="11" s="1"/>
  <c r="K7388" i="11" a="1"/>
  <c r="K7388" i="11" s="1"/>
  <c r="K7389" i="11" a="1"/>
  <c r="K7389" i="11" s="1"/>
  <c r="K7390" i="11" a="1"/>
  <c r="K7390" i="11" s="1"/>
  <c r="K7391" i="11" a="1"/>
  <c r="K7391" i="11" s="1"/>
  <c r="K7393" i="11" a="1"/>
  <c r="K7393" i="11" s="1"/>
  <c r="K7394" i="11" a="1"/>
  <c r="K7394" i="11" s="1"/>
  <c r="K7395" i="11" a="1"/>
  <c r="K7395" i="11" s="1"/>
  <c r="K7396" i="11" a="1"/>
  <c r="K7396" i="11" s="1"/>
  <c r="K7398" i="11" a="1"/>
  <c r="K7398" i="11" s="1"/>
  <c r="K7399" i="11" a="1"/>
  <c r="K7399" i="11" s="1"/>
  <c r="K7400" i="11" a="1"/>
  <c r="K7400" i="11" s="1"/>
  <c r="K7401" i="11" a="1"/>
  <c r="K7401" i="11" s="1"/>
  <c r="K7402" i="11" a="1"/>
  <c r="K7402" i="11" s="1"/>
  <c r="K7403" i="11" a="1"/>
  <c r="K7403" i="11" s="1"/>
  <c r="K7404" i="11" a="1"/>
  <c r="K7404" i="11" s="1"/>
  <c r="K7405" i="11" a="1"/>
  <c r="K7405" i="11" s="1"/>
  <c r="K7406" i="11" a="1"/>
  <c r="K7406" i="11" s="1"/>
  <c r="K7407" i="11" a="1"/>
  <c r="K7407" i="11" s="1"/>
  <c r="K7408" i="11" a="1"/>
  <c r="K7408" i="11" s="1"/>
  <c r="K7409" i="11" a="1"/>
  <c r="K7409" i="11" s="1"/>
  <c r="K7410" i="11" a="1"/>
  <c r="K7410" i="11" s="1"/>
  <c r="K7411" i="11" a="1"/>
  <c r="K7411" i="11" s="1"/>
  <c r="K7413" i="11" a="1"/>
  <c r="K7413" i="11" s="1"/>
  <c r="K7414" i="11" a="1"/>
  <c r="K7414" i="11" s="1"/>
  <c r="K7347" i="11" a="1"/>
  <c r="K7347" i="11" s="1"/>
  <c r="K7349" i="11" a="1"/>
  <c r="K7349" i="11" s="1"/>
  <c r="K7350" i="11" a="1"/>
  <c r="K7350" i="11" s="1"/>
  <c r="K7351" i="11" a="1"/>
  <c r="K7351" i="11" s="1"/>
  <c r="K7352" i="11" a="1"/>
  <c r="K7352" i="11" s="1"/>
  <c r="K7353" i="11" a="1"/>
  <c r="K7353" i="11" s="1"/>
  <c r="K7354" i="11" a="1"/>
  <c r="K7354" i="11" s="1"/>
  <c r="K7355" i="11" a="1"/>
  <c r="K7355" i="11" s="1"/>
  <c r="K7356" i="11" a="1"/>
  <c r="K7356" i="11" s="1"/>
  <c r="K7357" i="11" a="1"/>
  <c r="K7357" i="11" s="1"/>
  <c r="K7358" i="11" a="1"/>
  <c r="K7358" i="11" s="1"/>
  <c r="K7360" i="11" a="1"/>
  <c r="K7360" i="11" s="1"/>
  <c r="K7361" i="11" a="1"/>
  <c r="K7361" i="11" s="1"/>
  <c r="K7362" i="11" a="1"/>
  <c r="K7362" i="11" s="1"/>
  <c r="K7363" i="11" a="1"/>
  <c r="K7363" i="11" s="1"/>
  <c r="K7364" i="11" a="1"/>
  <c r="K7364" i="11" s="1"/>
  <c r="K7365" i="11" a="1"/>
  <c r="K7365" i="11" s="1"/>
  <c r="K7366" i="11" a="1"/>
  <c r="K7366" i="11" s="1"/>
  <c r="K7367" i="11" a="1"/>
  <c r="K7367" i="11" s="1"/>
  <c r="K7368" i="11" a="1"/>
  <c r="K7368" i="11" s="1"/>
  <c r="K7369" i="11" a="1"/>
  <c r="K7369" i="11" s="1"/>
  <c r="K7370" i="11" a="1"/>
  <c r="K7370" i="11" s="1"/>
  <c r="K7371" i="11" a="1"/>
  <c r="K7371" i="11" s="1"/>
  <c r="K7373" i="11" a="1"/>
  <c r="K7373" i="11" s="1"/>
  <c r="K7374" i="11" a="1"/>
  <c r="K7374" i="11" s="1"/>
  <c r="K7375" i="11" a="1"/>
  <c r="K7375" i="11" s="1"/>
  <c r="K7376" i="11" a="1"/>
  <c r="K7376" i="11" s="1"/>
  <c r="K7377" i="11" a="1"/>
  <c r="K7377" i="11" s="1"/>
  <c r="K7378" i="11" a="1"/>
  <c r="K7378" i="11" s="1"/>
  <c r="K7379" i="11" a="1"/>
  <c r="K7379" i="11" s="1"/>
  <c r="K7310" i="11" a="1"/>
  <c r="K7310" i="11" s="1"/>
  <c r="K7311" i="11" a="1"/>
  <c r="K7311" i="11" s="1"/>
  <c r="K7312" i="11" a="1"/>
  <c r="K7312" i="11" s="1"/>
  <c r="K7313" i="11" a="1"/>
  <c r="K7313" i="11" s="1"/>
  <c r="K7315" i="11" a="1"/>
  <c r="K7315" i="11" s="1"/>
  <c r="K7316" i="11" a="1"/>
  <c r="K7316" i="11" s="1"/>
  <c r="K7317" i="11" a="1"/>
  <c r="K7317" i="11" s="1"/>
  <c r="K7318" i="11" a="1"/>
  <c r="K7318" i="11" s="1"/>
  <c r="K7319" i="11" a="1"/>
  <c r="K7319" i="11" s="1"/>
  <c r="K7320" i="11" a="1"/>
  <c r="K7320" i="11" s="1"/>
  <c r="K7321" i="11" a="1"/>
  <c r="K7321" i="11" s="1"/>
  <c r="K7322" i="11" a="1"/>
  <c r="K7322" i="11" s="1"/>
  <c r="K7323" i="11" a="1"/>
  <c r="K7323" i="11" s="1"/>
  <c r="K7325" i="11" a="1"/>
  <c r="K7325" i="11" s="1"/>
  <c r="K7326" i="11" a="1"/>
  <c r="K7326" i="11" s="1"/>
  <c r="K7327" i="11" a="1"/>
  <c r="K7327" i="11" s="1"/>
  <c r="K7331" i="11" a="1"/>
  <c r="K7331" i="11" s="1"/>
  <c r="K7332" i="11" a="1"/>
  <c r="K7332" i="11" s="1"/>
  <c r="K7333" i="11" a="1"/>
  <c r="K7333" i="11" s="1"/>
  <c r="K7334" i="11" a="1"/>
  <c r="K7334" i="11" s="1"/>
  <c r="K7335" i="11" a="1"/>
  <c r="K7335" i="11" s="1"/>
  <c r="K7337" i="11" a="1"/>
  <c r="K7337" i="11" s="1"/>
  <c r="K7338" i="11" a="1"/>
  <c r="K7338" i="11" s="1"/>
  <c r="K7339" i="11" a="1"/>
  <c r="K7339" i="11" s="1"/>
  <c r="K7340" i="11" a="1"/>
  <c r="K7340" i="11" s="1"/>
  <c r="K7342" i="11" a="1"/>
  <c r="K7342" i="11" s="1"/>
  <c r="K7343" i="11" a="1"/>
  <c r="K7343" i="11" s="1"/>
  <c r="K7344" i="11" a="1"/>
  <c r="K7344" i="11" s="1"/>
  <c r="K7345" i="11" a="1"/>
  <c r="K7345" i="11" s="1"/>
  <c r="K7346" i="11" a="1"/>
  <c r="K7346" i="11" s="1"/>
  <c r="K4446" i="11" a="1"/>
  <c r="K4446" i="11" s="1"/>
  <c r="K4447" i="11" a="1"/>
  <c r="K4447" i="11" s="1"/>
  <c r="K7329" i="11" a="1"/>
  <c r="K7329" i="11" s="1"/>
  <c r="K1501" i="11" a="1"/>
  <c r="K1501" i="11" s="1"/>
  <c r="K7330" i="11" a="1"/>
  <c r="K7330" i="11" s="1"/>
  <c r="K4448" i="11" a="1"/>
  <c r="K4448" i="11" s="1"/>
  <c r="K4449" i="11" a="1"/>
  <c r="K4449" i="11" s="1"/>
  <c r="K4547" i="11" a="1"/>
  <c r="K4547" i="11" s="1"/>
  <c r="K4548" i="11" a="1"/>
  <c r="K4548" i="11" s="1"/>
  <c r="K4549" i="11" a="1"/>
  <c r="K4549" i="11" s="1"/>
  <c r="K4550" i="11" a="1"/>
  <c r="K4550" i="11" s="1"/>
  <c r="K4551" i="11" a="1"/>
  <c r="K4551" i="11" s="1"/>
  <c r="K4552" i="11" a="1"/>
  <c r="K4552" i="11" s="1"/>
  <c r="K4553" i="11" a="1"/>
  <c r="K4553" i="11" s="1"/>
  <c r="K4554" i="11" a="1"/>
  <c r="K4554" i="11" s="1"/>
  <c r="K4555" i="11" a="1"/>
  <c r="K4555" i="11" s="1"/>
  <c r="K4557" i="11" a="1"/>
  <c r="K4557" i="11" s="1"/>
  <c r="K4556" i="11" a="1"/>
  <c r="K4556" i="11" s="1"/>
  <c r="K4558" i="11" a="1"/>
  <c r="K4558" i="11" s="1"/>
  <c r="K4559" i="11" a="1"/>
  <c r="K4559" i="11" s="1"/>
  <c r="K4560" i="11" a="1"/>
  <c r="K4560" i="11" s="1"/>
  <c r="K4561" i="11" a="1"/>
  <c r="K4561" i="11" s="1"/>
  <c r="K4829" i="11" a="1"/>
  <c r="K4829" i="11" s="1"/>
  <c r="K4830" i="11" a="1"/>
  <c r="K4830" i="11" s="1"/>
  <c r="K4831" i="11" a="1"/>
  <c r="K4831" i="11" s="1"/>
  <c r="K4832" i="11" a="1"/>
  <c r="K4832" i="11" s="1"/>
  <c r="K4833" i="11" a="1"/>
  <c r="K4833" i="11" s="1"/>
  <c r="K4834" i="11" a="1"/>
  <c r="K4834" i="11" s="1"/>
  <c r="K4835" i="11" a="1"/>
  <c r="K4835" i="11" s="1"/>
  <c r="K4836" i="11" a="1"/>
  <c r="K4836" i="11" s="1"/>
  <c r="K4837" i="11" a="1"/>
  <c r="K4837" i="11" s="1"/>
  <c r="K4838" i="11" a="1"/>
  <c r="K4838" i="11" s="1"/>
  <c r="K4839" i="11" a="1"/>
  <c r="K4839" i="11" s="1"/>
  <c r="K4840" i="11" a="1"/>
  <c r="K4840" i="11" s="1"/>
  <c r="K4841" i="11" a="1"/>
  <c r="K4841" i="11" s="1"/>
  <c r="K4842" i="11" a="1"/>
  <c r="K4842" i="11" s="1"/>
  <c r="K4843" i="11" a="1"/>
  <c r="K4843" i="11" s="1"/>
  <c r="K4844" i="11" a="1"/>
  <c r="K4844" i="11" s="1"/>
  <c r="K4845" i="11" a="1"/>
  <c r="K4845" i="11" s="1"/>
  <c r="K4846" i="11" a="1"/>
  <c r="K4846" i="11" s="1"/>
  <c r="K4847" i="11" a="1"/>
  <c r="K4847" i="11" s="1"/>
  <c r="K4848" i="11" a="1"/>
  <c r="K4848" i="11" s="1"/>
  <c r="K4849" i="11" a="1"/>
  <c r="K4849" i="11" s="1"/>
  <c r="K4850" i="11" a="1"/>
  <c r="K4850" i="11" s="1"/>
  <c r="K4851" i="11" a="1"/>
  <c r="K4851" i="11" s="1"/>
  <c r="K4852" i="11" a="1"/>
  <c r="K4852" i="11" s="1"/>
  <c r="K4853" i="11" a="1"/>
  <c r="K4853" i="11" s="1"/>
  <c r="K4854" i="11" a="1"/>
  <c r="K4854" i="11" s="1"/>
  <c r="K4855" i="11" a="1"/>
  <c r="K4855" i="11" s="1"/>
  <c r="K4856" i="11" a="1"/>
  <c r="K4856" i="11" s="1"/>
  <c r="K4857" i="11" a="1"/>
  <c r="K4857" i="11" s="1"/>
  <c r="K4858" i="11" a="1"/>
  <c r="K4858" i="11" s="1"/>
  <c r="K4859" i="11" a="1"/>
  <c r="K4859" i="11" s="1"/>
  <c r="K4860" i="11" a="1"/>
  <c r="K4860" i="11" s="1"/>
  <c r="K5253" i="11" a="1"/>
  <c r="K5253" i="11" s="1"/>
  <c r="K5254" i="11" a="1"/>
  <c r="K5254" i="11" s="1"/>
  <c r="K5255" i="11" a="1"/>
  <c r="K5255" i="11" s="1"/>
  <c r="K5256" i="11" a="1"/>
  <c r="K5256" i="11" s="1"/>
  <c r="K5257" i="11" a="1"/>
  <c r="K5257" i="11" s="1"/>
  <c r="K5258" i="11" a="1"/>
  <c r="K5258" i="11" s="1"/>
  <c r="K5259" i="11" a="1"/>
  <c r="K5259" i="11" s="1"/>
  <c r="K1540" i="11" a="1"/>
  <c r="K1540" i="11" s="1"/>
  <c r="K1601" i="11" a="1"/>
  <c r="K1601" i="11" s="1"/>
  <c r="K1603" i="11" a="1"/>
  <c r="K1603" i="11" s="1"/>
  <c r="K1605" i="11" a="1"/>
  <c r="K1605" i="11" s="1"/>
  <c r="K1607" i="11" a="1"/>
  <c r="K1607" i="11" s="1"/>
  <c r="K1609" i="11" a="1"/>
  <c r="K1609" i="11" s="1"/>
  <c r="K1611" i="11" a="1"/>
  <c r="K1611" i="11" s="1"/>
  <c r="K1613" i="11" a="1"/>
  <c r="K1613" i="11" s="1"/>
  <c r="K1615" i="11" a="1"/>
  <c r="K1615" i="11" s="1"/>
  <c r="K1617" i="11" a="1"/>
  <c r="K1617" i="11" s="1"/>
  <c r="K1618" i="11" a="1"/>
  <c r="K1618" i="11" s="1"/>
  <c r="K1620" i="11" a="1"/>
  <c r="K1620" i="11" s="1"/>
  <c r="K2166" i="11" a="1"/>
  <c r="K2166" i="11" s="1"/>
  <c r="K2164" i="11" a="1"/>
  <c r="K2164" i="11" s="1"/>
  <c r="K2162" i="11" a="1"/>
  <c r="K2162" i="11" s="1"/>
  <c r="K2160" i="11" a="1"/>
  <c r="K2160" i="11" s="1"/>
  <c r="K2158" i="11" a="1"/>
  <c r="K2158" i="11" s="1"/>
  <c r="K2156" i="11" a="1"/>
  <c r="K2156" i="11" s="1"/>
  <c r="K2154" i="11" a="1"/>
  <c r="K2154" i="11" s="1"/>
  <c r="K2152" i="11" a="1"/>
  <c r="K2152" i="11" s="1"/>
  <c r="K2150" i="11" a="1"/>
  <c r="K2150" i="11" s="1"/>
  <c r="K1841" i="11" a="1"/>
  <c r="K1841" i="11" s="1"/>
  <c r="K1839" i="11" a="1"/>
  <c r="K1839" i="11" s="1"/>
  <c r="K1837" i="11" a="1"/>
  <c r="K1837" i="11" s="1"/>
  <c r="K1833" i="11" a="1"/>
  <c r="K1833" i="11" s="1"/>
  <c r="K1831" i="11" a="1"/>
  <c r="K1831" i="11" s="1"/>
  <c r="K1829" i="11" a="1"/>
  <c r="K1829" i="11" s="1"/>
  <c r="K1823" i="11" a="1"/>
  <c r="K1823" i="11" s="1"/>
  <c r="K1821" i="11" a="1"/>
  <c r="K1821" i="11" s="1"/>
  <c r="K1819" i="11" a="1"/>
  <c r="K1819" i="11" s="1"/>
  <c r="K1817" i="11" a="1"/>
  <c r="K1817" i="11" s="1"/>
  <c r="K1815" i="11" a="1"/>
  <c r="K1815" i="11" s="1"/>
  <c r="K1813" i="11" a="1"/>
  <c r="K1813" i="11" s="1"/>
  <c r="K1811" i="11" a="1"/>
  <c r="K1811" i="11" s="1"/>
  <c r="K1809" i="11" a="1"/>
  <c r="K1809" i="11" s="1"/>
  <c r="K1807" i="11" a="1"/>
  <c r="K1807" i="11" s="1"/>
  <c r="K1805" i="11" a="1"/>
  <c r="K1805" i="11" s="1"/>
  <c r="K1801" i="11" a="1"/>
  <c r="K1801" i="11" s="1"/>
  <c r="K1799" i="11" a="1"/>
  <c r="K1799" i="11" s="1"/>
  <c r="K1797" i="11" a="1"/>
  <c r="K1797" i="11" s="1"/>
  <c r="K1795" i="11" a="1"/>
  <c r="K1795" i="11" s="1"/>
  <c r="K1793" i="11" a="1"/>
  <c r="K1793" i="11" s="1"/>
  <c r="K1791" i="11" a="1"/>
  <c r="K1791" i="11" s="1"/>
  <c r="K1789" i="11" a="1"/>
  <c r="K1789" i="11" s="1"/>
  <c r="K1787" i="11" a="1"/>
  <c r="K1787" i="11" s="1"/>
  <c r="K1785" i="11" a="1"/>
  <c r="K1785" i="11" s="1"/>
  <c r="K1783" i="11" a="1"/>
  <c r="K1783" i="11" s="1"/>
  <c r="K1781" i="11" a="1"/>
  <c r="K1781" i="11" s="1"/>
  <c r="K1775" i="11" a="1"/>
  <c r="K1775" i="11" s="1"/>
  <c r="K1773" i="11" a="1"/>
  <c r="K1773" i="11" s="1"/>
  <c r="K1771" i="11" a="1"/>
  <c r="K1771" i="11" s="1"/>
  <c r="K1767" i="11" a="1"/>
  <c r="K1767" i="11" s="1"/>
  <c r="K1765" i="11" a="1"/>
  <c r="K1765" i="11" s="1"/>
  <c r="K1763" i="11" a="1"/>
  <c r="K1763" i="11" s="1"/>
  <c r="K1761" i="11" a="1"/>
  <c r="K1761" i="11" s="1"/>
  <c r="K1755" i="11" a="1"/>
  <c r="K1755" i="11" s="1"/>
  <c r="K1753" i="11" a="1"/>
  <c r="K1753" i="11" s="1"/>
  <c r="K1751" i="11" a="1"/>
  <c r="K1751" i="11" s="1"/>
  <c r="K1749" i="11" a="1"/>
  <c r="K1749" i="11" s="1"/>
  <c r="K1747" i="11" a="1"/>
  <c r="K1747" i="11" s="1"/>
  <c r="K1745" i="11" a="1"/>
  <c r="K1745" i="11" s="1"/>
  <c r="K1743" i="11" a="1"/>
  <c r="K1743" i="11" s="1"/>
  <c r="K1741" i="11" a="1"/>
  <c r="K1741" i="11" s="1"/>
  <c r="K1739" i="11" a="1"/>
  <c r="K1739" i="11" s="1"/>
  <c r="K1737" i="11" a="1"/>
  <c r="K1737" i="11" s="1"/>
  <c r="K1735" i="11" a="1"/>
  <c r="K1735" i="11" s="1"/>
  <c r="K1733" i="11" a="1"/>
  <c r="K1733" i="11" s="1"/>
  <c r="K1731" i="11" a="1"/>
  <c r="K1731" i="11" s="1"/>
  <c r="K1729" i="11" a="1"/>
  <c r="K1729" i="11" s="1"/>
  <c r="K1727" i="11" a="1"/>
  <c r="K1727" i="11" s="1"/>
  <c r="K1725" i="11" a="1"/>
  <c r="K1725" i="11" s="1"/>
  <c r="K1719" i="11" a="1"/>
  <c r="K1719" i="11" s="1"/>
  <c r="K1717" i="11" a="1"/>
  <c r="K1717" i="11" s="1"/>
  <c r="K1715" i="11" a="1"/>
  <c r="K1715" i="11" s="1"/>
  <c r="K1713" i="11" a="1"/>
  <c r="K1713" i="11" s="1"/>
  <c r="K1711" i="11" a="1"/>
  <c r="K1711" i="11" s="1"/>
  <c r="K1707" i="11" a="1"/>
  <c r="K1707" i="11" s="1"/>
  <c r="K1705" i="11" a="1"/>
  <c r="K1705" i="11" s="1"/>
  <c r="K1703" i="11" a="1"/>
  <c r="K1703" i="11" s="1"/>
  <c r="K1699" i="11" a="1"/>
  <c r="K1699" i="11" s="1"/>
  <c r="K1697" i="11" a="1"/>
  <c r="K1697" i="11" s="1"/>
  <c r="K1695" i="11" a="1"/>
  <c r="K1695" i="11" s="1"/>
  <c r="K1693" i="11" a="1"/>
  <c r="K1693" i="11" s="1"/>
  <c r="K1691" i="11" a="1"/>
  <c r="K1691" i="11" s="1"/>
  <c r="K1689" i="11" a="1"/>
  <c r="K1689" i="11" s="1"/>
  <c r="K1687" i="11" a="1"/>
  <c r="K1687" i="11" s="1"/>
  <c r="K1685" i="11" a="1"/>
  <c r="K1685" i="11" s="1"/>
  <c r="K1683" i="11" a="1"/>
  <c r="K1683" i="11" s="1"/>
  <c r="K1681" i="11" a="1"/>
  <c r="K1681" i="11" s="1"/>
  <c r="K1679" i="11" a="1"/>
  <c r="K1679" i="11" s="1"/>
  <c r="K1675" i="11" a="1"/>
  <c r="K1675" i="11" s="1"/>
  <c r="K1673" i="11" a="1"/>
  <c r="K1673" i="11" s="1"/>
  <c r="K1671" i="11" a="1"/>
  <c r="K1671" i="11" s="1"/>
  <c r="K1669" i="11" a="1"/>
  <c r="K1669" i="11" s="1"/>
  <c r="K1667" i="11" a="1"/>
  <c r="K1667" i="11" s="1"/>
  <c r="K1665" i="11" a="1"/>
  <c r="K1665" i="11" s="1"/>
  <c r="K1663" i="11" a="1"/>
  <c r="K1663" i="11" s="1"/>
  <c r="K1661" i="11" a="1"/>
  <c r="K1661" i="11" s="1"/>
  <c r="K1657" i="11" a="1"/>
  <c r="K1657" i="11" s="1"/>
  <c r="K1653" i="11" a="1"/>
  <c r="K1653" i="11" s="1"/>
  <c r="K1647" i="11" a="1"/>
  <c r="K1647" i="11" s="1"/>
  <c r="K1645" i="11" a="1"/>
  <c r="K1645" i="11" s="1"/>
  <c r="K1643" i="11" a="1"/>
  <c r="K1643" i="11" s="1"/>
  <c r="K1641" i="11" a="1"/>
  <c r="K1641" i="11" s="1"/>
  <c r="K1639" i="11" a="1"/>
  <c r="K1639" i="11" s="1"/>
  <c r="K1637" i="11" a="1"/>
  <c r="K1637" i="11" s="1"/>
  <c r="K1635" i="11" a="1"/>
  <c r="K1635" i="11" s="1"/>
  <c r="K1633" i="11" a="1"/>
  <c r="K1633" i="11" s="1"/>
  <c r="K1631" i="11" a="1"/>
  <c r="K1631" i="11" s="1"/>
  <c r="K1629" i="11" a="1"/>
  <c r="K1629" i="11" s="1"/>
  <c r="K1627" i="11" a="1"/>
  <c r="K1627" i="11" s="1"/>
  <c r="K1659" i="11" a="1"/>
  <c r="K1659" i="11" s="1"/>
  <c r="K1660" i="11" a="1"/>
  <c r="K1660" i="11" s="1"/>
  <c r="K7450" i="11" a="1"/>
  <c r="K7450" i="11" s="1"/>
  <c r="K7452" i="11" a="1"/>
  <c r="K7452" i="11" s="1"/>
  <c r="K7454" i="11" a="1"/>
  <c r="K7454" i="11" s="1"/>
  <c r="K7456" i="11" a="1"/>
  <c r="K7456" i="11" s="1"/>
  <c r="K7458" i="11" a="1"/>
  <c r="K7458" i="11" s="1"/>
  <c r="K7460" i="11" a="1"/>
  <c r="K7460" i="11" s="1"/>
  <c r="K7464" i="11" a="1"/>
  <c r="K7464" i="11" s="1"/>
  <c r="K7466" i="11" a="1"/>
  <c r="K7466" i="11" s="1"/>
  <c r="K7730" i="11" a="1"/>
  <c r="K7730" i="11" s="1"/>
  <c r="K7728" i="11" a="1"/>
  <c r="K7728" i="11" s="1"/>
  <c r="K7726" i="11" a="1"/>
  <c r="K7726" i="11" s="1"/>
  <c r="K7724" i="11" a="1"/>
  <c r="K7724" i="11" s="1"/>
  <c r="K7722" i="11" a="1"/>
  <c r="K7722" i="11" s="1"/>
  <c r="K7720" i="11" a="1"/>
  <c r="K7720" i="11" s="1"/>
  <c r="K7718" i="11" a="1"/>
  <c r="K7718" i="11" s="1"/>
  <c r="K7716" i="11" a="1"/>
  <c r="K7716" i="11" s="1"/>
  <c r="K7714" i="11" a="1"/>
  <c r="K7714" i="11" s="1"/>
  <c r="K7712" i="11" a="1"/>
  <c r="K7712" i="11" s="1"/>
  <c r="K7710" i="11" a="1"/>
  <c r="K7710" i="11" s="1"/>
  <c r="K7708" i="11" a="1"/>
  <c r="K7708" i="11" s="1"/>
  <c r="K7706" i="11" a="1"/>
  <c r="K7706" i="11" s="1"/>
  <c r="K7704" i="11" a="1"/>
  <c r="K7704" i="11" s="1"/>
  <c r="K7702" i="11" a="1"/>
  <c r="K7702" i="11" s="1"/>
  <c r="K7700" i="11" a="1"/>
  <c r="K7700" i="11" s="1"/>
  <c r="K7698" i="11" a="1"/>
  <c r="K7698" i="11" s="1"/>
  <c r="K7696" i="11" a="1"/>
  <c r="K7696" i="11" s="1"/>
  <c r="K7694" i="11" a="1"/>
  <c r="K7694" i="11" s="1"/>
  <c r="K7692" i="11" a="1"/>
  <c r="K7692" i="11" s="1"/>
  <c r="K7690" i="11" a="1"/>
  <c r="K7690" i="11" s="1"/>
  <c r="K7688" i="11" a="1"/>
  <c r="K7688" i="11" s="1"/>
  <c r="K7686" i="11" a="1"/>
  <c r="K7686" i="11" s="1"/>
  <c r="K7684" i="11" a="1"/>
  <c r="K7684" i="11" s="1"/>
  <c r="K7682" i="11" a="1"/>
  <c r="K7682" i="11" s="1"/>
  <c r="K7680" i="11" a="1"/>
  <c r="K7680" i="11" s="1"/>
  <c r="K7678" i="11" a="1"/>
  <c r="K7678" i="11" s="1"/>
  <c r="K7676" i="11" a="1"/>
  <c r="K7676" i="11" s="1"/>
  <c r="K7674" i="11" a="1"/>
  <c r="K7674" i="11" s="1"/>
  <c r="K7672" i="11" a="1"/>
  <c r="K7672" i="11" s="1"/>
  <c r="K7670" i="11" a="1"/>
  <c r="K7670" i="11" s="1"/>
  <c r="K7668" i="11" a="1"/>
  <c r="K7668" i="11" s="1"/>
  <c r="K7666" i="11" a="1"/>
  <c r="K7666" i="11" s="1"/>
  <c r="K7664" i="11" a="1"/>
  <c r="K7664" i="11" s="1"/>
  <c r="K7662" i="11" a="1"/>
  <c r="K7662" i="11" s="1"/>
  <c r="K7660" i="11" a="1"/>
  <c r="K7660" i="11" s="1"/>
  <c r="K7658" i="11" a="1"/>
  <c r="K7658" i="11" s="1"/>
  <c r="K7656" i="11" a="1"/>
  <c r="K7656" i="11" s="1"/>
  <c r="K7654" i="11" a="1"/>
  <c r="K7654" i="11" s="1"/>
  <c r="K7652" i="11" a="1"/>
  <c r="K7652" i="11" s="1"/>
  <c r="K7650" i="11" a="1"/>
  <c r="K7650" i="11" s="1"/>
  <c r="K7648" i="11" a="1"/>
  <c r="K7648" i="11" s="1"/>
  <c r="K7646" i="11" a="1"/>
  <c r="K7646" i="11" s="1"/>
  <c r="K7644" i="11" a="1"/>
  <c r="K7644" i="11" s="1"/>
  <c r="K7642" i="11" a="1"/>
  <c r="K7642" i="11" s="1"/>
  <c r="K7640" i="11" a="1"/>
  <c r="K7640" i="11" s="1"/>
  <c r="K7638" i="11" a="1"/>
  <c r="K7638" i="11" s="1"/>
  <c r="K7636" i="11" a="1"/>
  <c r="K7636" i="11" s="1"/>
  <c r="K7634" i="11" a="1"/>
  <c r="K7634" i="11" s="1"/>
  <c r="K7632" i="11" a="1"/>
  <c r="K7632" i="11" s="1"/>
  <c r="K7630" i="11" a="1"/>
  <c r="K7630" i="11" s="1"/>
  <c r="K7628" i="11" a="1"/>
  <c r="K7628" i="11" s="1"/>
  <c r="K7626" i="11" a="1"/>
  <c r="K7626" i="11" s="1"/>
  <c r="K7624" i="11" a="1"/>
  <c r="K7624" i="11" s="1"/>
  <c r="K7622" i="11" a="1"/>
  <c r="K7622" i="11" s="1"/>
  <c r="K7620" i="11" a="1"/>
  <c r="K7620" i="11" s="1"/>
  <c r="K7618" i="11" a="1"/>
  <c r="K7618" i="11" s="1"/>
  <c r="K7616" i="11" a="1"/>
  <c r="K7616" i="11" s="1"/>
  <c r="K7614" i="11" a="1"/>
  <c r="K7614" i="11" s="1"/>
  <c r="K7612" i="11" a="1"/>
  <c r="K7612" i="11" s="1"/>
  <c r="K7610" i="11" a="1"/>
  <c r="K7610" i="11" s="1"/>
  <c r="K7608" i="11" a="1"/>
  <c r="K7608" i="11" s="1"/>
  <c r="K7606" i="11" a="1"/>
  <c r="K7606" i="11" s="1"/>
  <c r="K7604" i="11" a="1"/>
  <c r="K7604" i="11" s="1"/>
  <c r="K7602" i="11" a="1"/>
  <c r="K7602" i="11" s="1"/>
  <c r="K7600" i="11" a="1"/>
  <c r="K7600" i="11" s="1"/>
  <c r="K7598" i="11" a="1"/>
  <c r="K7598" i="11" s="1"/>
  <c r="K7596" i="11" a="1"/>
  <c r="K7596" i="11" s="1"/>
  <c r="K7594" i="11" a="1"/>
  <c r="K7594" i="11" s="1"/>
  <c r="K7592" i="11" a="1"/>
  <c r="K7592" i="11" s="1"/>
  <c r="K7590" i="11" a="1"/>
  <c r="K7590" i="11" s="1"/>
  <c r="K7588" i="11" a="1"/>
  <c r="K7588" i="11" s="1"/>
  <c r="K7586" i="11" a="1"/>
  <c r="K7586" i="11" s="1"/>
  <c r="K7582" i="11" a="1"/>
  <c r="K7582" i="11" s="1"/>
  <c r="K7580" i="11" a="1"/>
  <c r="K7580" i="11" s="1"/>
  <c r="K7578" i="11" a="1"/>
  <c r="K7578" i="11" s="1"/>
  <c r="K7576" i="11" a="1"/>
  <c r="K7576" i="11" s="1"/>
  <c r="K7574" i="11" a="1"/>
  <c r="K7574" i="11" s="1"/>
  <c r="K7572" i="11" a="1"/>
  <c r="K7572" i="11" s="1"/>
  <c r="K7570" i="11" a="1"/>
  <c r="K7570" i="11" s="1"/>
  <c r="K7568" i="11" a="1"/>
  <c r="K7568" i="11" s="1"/>
  <c r="K7566" i="11" a="1"/>
  <c r="K7566" i="11" s="1"/>
  <c r="K7564" i="11" a="1"/>
  <c r="K7564" i="11" s="1"/>
  <c r="K7562" i="11" a="1"/>
  <c r="K7562" i="11" s="1"/>
  <c r="K7560" i="11" a="1"/>
  <c r="K7560" i="11" s="1"/>
  <c r="K7558" i="11" a="1"/>
  <c r="K7558" i="11" s="1"/>
  <c r="K7556" i="11" a="1"/>
  <c r="K7556" i="11" s="1"/>
  <c r="K7554" i="11" a="1"/>
  <c r="K7554" i="11" s="1"/>
  <c r="K7550" i="11" a="1"/>
  <c r="K7550" i="11" s="1"/>
  <c r="K7548" i="11" a="1"/>
  <c r="K7548" i="11" s="1"/>
  <c r="K7546" i="11" a="1"/>
  <c r="K7546" i="11" s="1"/>
  <c r="K7542" i="11" a="1"/>
  <c r="K7542" i="11" s="1"/>
  <c r="K7540" i="11" a="1"/>
  <c r="K7540" i="11" s="1"/>
  <c r="K7538" i="11" a="1"/>
  <c r="K7538" i="11" s="1"/>
  <c r="K7536" i="11" a="1"/>
  <c r="K7536" i="11" s="1"/>
  <c r="K7534" i="11" a="1"/>
  <c r="K7534" i="11" s="1"/>
  <c r="K7532" i="11" a="1"/>
  <c r="K7532" i="11" s="1"/>
  <c r="K7530" i="11" a="1"/>
  <c r="K7530" i="11" s="1"/>
  <c r="K7528" i="11" a="1"/>
  <c r="K7528" i="11" s="1"/>
  <c r="K7526" i="11" a="1"/>
  <c r="K7526" i="11" s="1"/>
  <c r="K7524" i="11" a="1"/>
  <c r="K7524" i="11" s="1"/>
  <c r="K7522" i="11" a="1"/>
  <c r="K7522" i="11" s="1"/>
  <c r="K7520" i="11" a="1"/>
  <c r="K7520" i="11" s="1"/>
  <c r="K7518" i="11" a="1"/>
  <c r="K7518" i="11" s="1"/>
  <c r="K7516" i="11" a="1"/>
  <c r="K7516" i="11" s="1"/>
  <c r="K7514" i="11" a="1"/>
  <c r="K7514" i="11" s="1"/>
  <c r="K7510" i="11" a="1"/>
  <c r="K7510" i="11" s="1"/>
  <c r="K7508" i="11" a="1"/>
  <c r="K7508" i="11" s="1"/>
  <c r="K7506" i="11" a="1"/>
  <c r="K7506" i="11" s="1"/>
  <c r="K7504" i="11" a="1"/>
  <c r="K7504" i="11" s="1"/>
  <c r="K7502" i="11" a="1"/>
  <c r="K7502" i="11" s="1"/>
  <c r="K7500" i="11" a="1"/>
  <c r="K7500" i="11" s="1"/>
  <c r="K7498" i="11" a="1"/>
  <c r="K7498" i="11" s="1"/>
  <c r="K7496" i="11" a="1"/>
  <c r="K7496" i="11" s="1"/>
  <c r="K7494" i="11" a="1"/>
  <c r="K7494" i="11" s="1"/>
  <c r="K7490" i="11" a="1"/>
  <c r="K7490" i="11" s="1"/>
  <c r="K7488" i="11" a="1"/>
  <c r="K7488" i="11" s="1"/>
  <c r="K7486" i="11" a="1"/>
  <c r="K7486" i="11" s="1"/>
  <c r="K7484" i="11" a="1"/>
  <c r="K7484" i="11" s="1"/>
  <c r="K7482" i="11" a="1"/>
  <c r="K7482" i="11" s="1"/>
  <c r="K7480" i="11" a="1"/>
  <c r="K7480" i="11" s="1"/>
  <c r="K7478" i="11" a="1"/>
  <c r="K7478" i="11" s="1"/>
  <c r="K7477" i="11" a="1"/>
  <c r="K7477" i="11" s="1"/>
  <c r="K7473" i="11" a="1"/>
  <c r="K7473" i="11" s="1"/>
  <c r="K7471" i="11" a="1"/>
  <c r="K7471" i="11" s="1"/>
  <c r="K7469" i="11" a="1"/>
  <c r="K7469" i="11" s="1"/>
  <c r="K7463" i="11" a="1"/>
  <c r="K7463" i="11" s="1"/>
  <c r="K5293" i="11" a="1"/>
  <c r="K5293" i="11" s="1"/>
  <c r="K4575" i="11" a="1"/>
  <c r="K4575" i="11" s="1"/>
  <c r="K4573" i="11" a="1"/>
  <c r="K4573" i="11" s="1"/>
  <c r="K4570" i="11" a="1"/>
  <c r="K4570" i="11" s="1"/>
  <c r="K4569" i="11" a="1"/>
  <c r="K4569" i="11" s="1"/>
  <c r="K4567" i="11" a="1"/>
  <c r="K4567" i="11" s="1"/>
  <c r="K4565" i="11" a="1"/>
  <c r="K4565" i="11" s="1"/>
  <c r="K4563" i="11" a="1"/>
  <c r="K4563" i="11" s="1"/>
  <c r="K4892" i="11" a="1"/>
  <c r="K4892" i="11" s="1"/>
  <c r="K4890" i="11" a="1"/>
  <c r="K4890" i="11" s="1"/>
  <c r="K4888" i="11" a="1"/>
  <c r="K4888" i="11" s="1"/>
  <c r="K4886" i="11" a="1"/>
  <c r="K4886" i="11" s="1"/>
  <c r="K4884" i="11" a="1"/>
  <c r="K4884" i="11" s="1"/>
  <c r="K4882" i="11" a="1"/>
  <c r="K4882" i="11" s="1"/>
  <c r="K4880" i="11" a="1"/>
  <c r="K4880" i="11" s="1"/>
  <c r="K4878" i="11" a="1"/>
  <c r="K4878" i="11" s="1"/>
  <c r="K4876" i="11" a="1"/>
  <c r="K4876" i="11" s="1"/>
  <c r="K4874" i="11" a="1"/>
  <c r="K4874" i="11" s="1"/>
  <c r="K4872" i="11" a="1"/>
  <c r="K4872" i="11" s="1"/>
  <c r="K4870" i="11" a="1"/>
  <c r="K4870" i="11" s="1"/>
  <c r="K4868" i="11" a="1"/>
  <c r="K4868" i="11" s="1"/>
  <c r="K4866" i="11" a="1"/>
  <c r="K4866" i="11" s="1"/>
  <c r="K4864" i="11" a="1"/>
  <c r="K4864" i="11" s="1"/>
  <c r="K4862" i="11" a="1"/>
  <c r="K4862" i="11" s="1"/>
  <c r="K5170" i="11" a="1"/>
  <c r="K5170" i="11" s="1"/>
  <c r="K5168" i="11" a="1"/>
  <c r="K5168" i="11" s="1"/>
  <c r="K5174" i="11" a="1"/>
  <c r="K5174" i="11" s="1"/>
  <c r="K5172" i="11" a="1"/>
  <c r="K5172" i="11" s="1"/>
  <c r="K5166" i="11" a="1"/>
  <c r="K5166" i="11" s="1"/>
  <c r="K5164" i="11" a="1"/>
  <c r="K5164" i="11" s="1"/>
  <c r="K5162" i="11" a="1"/>
  <c r="K5162" i="11" s="1"/>
  <c r="K5160" i="11" a="1"/>
  <c r="K5160" i="11" s="1"/>
  <c r="K5158" i="11" a="1"/>
  <c r="K5158" i="11" s="1"/>
  <c r="K5156" i="11" a="1"/>
  <c r="K5156" i="11" s="1"/>
  <c r="K5154" i="11" a="1"/>
  <c r="K5154" i="11" s="1"/>
  <c r="K5152" i="11" a="1"/>
  <c r="K5152" i="11" s="1"/>
  <c r="K5150" i="11" a="1"/>
  <c r="K5150" i="11" s="1"/>
  <c r="K5148" i="11" a="1"/>
  <c r="K5148" i="11" s="1"/>
  <c r="K5146" i="11" a="1"/>
  <c r="K5146" i="11" s="1"/>
  <c r="K5144" i="11" a="1"/>
  <c r="K5144" i="11" s="1"/>
  <c r="K5142" i="11" a="1"/>
  <c r="K5142" i="11" s="1"/>
  <c r="K5140" i="11" a="1"/>
  <c r="K5140" i="11" s="1"/>
  <c r="K5138" i="11" a="1"/>
  <c r="K5138" i="11" s="1"/>
  <c r="K5136" i="11" a="1"/>
  <c r="K5136" i="11" s="1"/>
  <c r="K5134" i="11" a="1"/>
  <c r="K5134" i="11" s="1"/>
  <c r="K5132" i="11" a="1"/>
  <c r="K5132" i="11" s="1"/>
  <c r="K5130" i="11" a="1"/>
  <c r="K5130" i="11" s="1"/>
  <c r="K5128" i="11" a="1"/>
  <c r="K5128" i="11" s="1"/>
  <c r="K5126" i="11" a="1"/>
  <c r="K5126" i="11" s="1"/>
  <c r="K5124" i="11" a="1"/>
  <c r="K5124" i="11" s="1"/>
  <c r="K5122" i="11" a="1"/>
  <c r="K5122" i="11" s="1"/>
  <c r="K5120" i="11" a="1"/>
  <c r="K5120" i="11" s="1"/>
  <c r="K5118" i="11" a="1"/>
  <c r="K5118" i="11" s="1"/>
  <c r="K5116" i="11" a="1"/>
  <c r="K5116" i="11" s="1"/>
  <c r="K5114" i="11" a="1"/>
  <c r="K5114" i="11" s="1"/>
  <c r="K5112" i="11" a="1"/>
  <c r="K5112" i="11" s="1"/>
  <c r="K4454" i="11" a="1"/>
  <c r="K4454" i="11" s="1"/>
  <c r="K4452" i="11" a="1"/>
  <c r="K4452" i="11" s="1"/>
  <c r="K4450" i="11" a="1"/>
  <c r="K4450" i="11" s="1"/>
  <c r="K1769" i="11" a="1"/>
  <c r="K1769" i="11" s="1"/>
  <c r="K4409" i="11" a="1"/>
  <c r="K4409" i="11" s="1"/>
  <c r="B8486" i="11"/>
  <c r="B7584" i="11"/>
  <c r="K7584" i="11" s="1" a="1"/>
  <c r="K7584" i="11" s="1"/>
  <c r="H4409" i="11"/>
  <c r="O80" i="7"/>
  <c r="O78" i="7"/>
  <c r="O79" i="7"/>
  <c r="O77" i="7"/>
  <c r="O72" i="7"/>
  <c r="O73" i="7"/>
  <c r="O76" i="7"/>
  <c r="O71" i="7"/>
  <c r="O70" i="7"/>
  <c r="O69" i="7"/>
  <c r="O67" i="7"/>
  <c r="O68" i="7"/>
  <c r="O66" i="7"/>
  <c r="O65" i="7"/>
  <c r="O64" i="7"/>
  <c r="O63" i="7"/>
  <c r="O62" i="7"/>
  <c r="A1" i="11"/>
  <c r="J160" i="29"/>
  <c r="G8645" i="11" s="1"/>
  <c r="I8645" i="11" s="1"/>
  <c r="O61" i="7"/>
  <c r="O60" i="7"/>
  <c r="O59" i="7"/>
  <c r="O58" i="7"/>
  <c r="E15" i="14"/>
  <c r="K3" i="11" a="1"/>
  <c r="K3" i="11" s="1"/>
  <c r="L4" i="29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L36" i="29" s="1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L85" i="29" s="1"/>
  <c r="L86" i="29" s="1"/>
  <c r="L87" i="29" s="1"/>
  <c r="L88" i="29" s="1"/>
  <c r="L89" i="29" s="1"/>
  <c r="L90" i="29" s="1"/>
  <c r="L91" i="29" s="1"/>
  <c r="L92" i="29" s="1"/>
  <c r="L93" i="29" s="1"/>
  <c r="L94" i="29" s="1"/>
  <c r="L95" i="29" s="1"/>
  <c r="L96" i="29" s="1"/>
  <c r="L97" i="29" s="1"/>
  <c r="L98" i="29" s="1"/>
  <c r="L99" i="29" s="1"/>
  <c r="L100" i="29" s="1"/>
  <c r="L101" i="29" s="1"/>
  <c r="L102" i="29" s="1"/>
  <c r="L103" i="29" s="1"/>
  <c r="L104" i="29" s="1"/>
  <c r="L105" i="29" s="1"/>
  <c r="L106" i="29" s="1"/>
  <c r="L107" i="29" s="1"/>
  <c r="L108" i="29" s="1"/>
  <c r="L109" i="29" s="1"/>
  <c r="L110" i="29" s="1"/>
  <c r="L111" i="29" s="1"/>
  <c r="L112" i="29" s="1"/>
  <c r="L113" i="29" s="1"/>
  <c r="L114" i="29" s="1"/>
  <c r="L115" i="29" s="1"/>
  <c r="L116" i="29" s="1"/>
  <c r="L117" i="29" s="1"/>
  <c r="L118" i="29" s="1"/>
  <c r="L119" i="29" s="1"/>
  <c r="L120" i="29" s="1"/>
  <c r="L121" i="29" s="1"/>
  <c r="L122" i="29" s="1"/>
  <c r="L123" i="29" s="1"/>
  <c r="L124" i="29" s="1"/>
  <c r="L125" i="29" s="1"/>
  <c r="L126" i="29" s="1"/>
  <c r="L127" i="29" s="1"/>
  <c r="L128" i="29" s="1"/>
  <c r="L129" i="29" s="1"/>
  <c r="L130" i="29" s="1"/>
  <c r="L131" i="29" s="1"/>
  <c r="L132" i="29" s="1"/>
  <c r="L133" i="29" s="1"/>
  <c r="L134" i="29" s="1"/>
  <c r="L135" i="29" s="1"/>
  <c r="L136" i="29" s="1"/>
  <c r="L137" i="29" s="1"/>
  <c r="L138" i="29" s="1"/>
  <c r="L139" i="29" s="1"/>
  <c r="L140" i="29" s="1"/>
  <c r="L141" i="29" s="1"/>
  <c r="L142" i="29" s="1"/>
  <c r="L143" i="29" s="1"/>
  <c r="L144" i="29" s="1"/>
  <c r="L145" i="29" s="1"/>
  <c r="L146" i="29" s="1"/>
  <c r="L147" i="29" s="1"/>
  <c r="L148" i="29" s="1"/>
  <c r="L149" i="29" s="1"/>
  <c r="L150" i="29" s="1"/>
  <c r="O57" i="7"/>
  <c r="I8488" i="11"/>
  <c r="H321" i="6"/>
  <c r="J896" i="4"/>
  <c r="G896" i="11" s="1"/>
  <c r="I896" i="11" s="1"/>
  <c r="B896" i="4"/>
  <c r="H610" i="4"/>
  <c r="B610" i="4"/>
  <c r="H609" i="4"/>
  <c r="B609" i="4"/>
  <c r="H587" i="4"/>
  <c r="B587" i="4"/>
  <c r="B1238" i="4"/>
  <c r="H709" i="6"/>
  <c r="B42" i="15"/>
  <c r="B8866" i="11" s="1"/>
  <c r="K8866" i="11" s="1" a="1"/>
  <c r="K8866" i="11" s="1"/>
  <c r="N56" i="7"/>
  <c r="M56" i="7"/>
  <c r="H1213" i="4"/>
  <c r="J1213" i="4" s="1"/>
  <c r="G1213" i="11" s="1"/>
  <c r="I1213" i="11" s="1"/>
  <c r="B1213" i="4"/>
  <c r="H1214" i="4"/>
  <c r="J1214" i="4" s="1"/>
  <c r="G1214" i="11" s="1"/>
  <c r="I1214" i="11" s="1"/>
  <c r="B1214" i="4"/>
  <c r="F55" i="7"/>
  <c r="H694" i="6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138" i="7"/>
  <c r="B139" i="7"/>
  <c r="C139" i="7"/>
  <c r="D139" i="7"/>
  <c r="F139" i="7"/>
  <c r="G139" i="7"/>
  <c r="H139" i="7"/>
  <c r="I139" i="7"/>
  <c r="J139" i="7"/>
  <c r="P139" i="7"/>
  <c r="R139" i="7"/>
  <c r="B140" i="7"/>
  <c r="L334" i="5"/>
  <c r="N334" i="5" s="1"/>
  <c r="P334" i="5" s="1"/>
  <c r="H4740" i="11" s="1"/>
  <c r="I4740" i="11" s="1"/>
  <c r="L333" i="5"/>
  <c r="N333" i="5" s="1"/>
  <c r="L332" i="5"/>
  <c r="N332" i="5" s="1"/>
  <c r="P332" i="5" s="1"/>
  <c r="H4738" i="11" s="1"/>
  <c r="I4738" i="11" s="1"/>
  <c r="L331" i="5"/>
  <c r="N331" i="5" s="1"/>
  <c r="L338" i="5"/>
  <c r="N338" i="5" s="1"/>
  <c r="L337" i="5"/>
  <c r="N337" i="5" s="1"/>
  <c r="L336" i="5"/>
  <c r="N336" i="5" s="1"/>
  <c r="L335" i="5"/>
  <c r="N335" i="5" s="1"/>
  <c r="L342" i="5"/>
  <c r="N342" i="5" s="1"/>
  <c r="L341" i="5"/>
  <c r="N341" i="5" s="1"/>
  <c r="L340" i="5"/>
  <c r="N340" i="5" s="1"/>
  <c r="L339" i="5"/>
  <c r="N339" i="5" s="1"/>
  <c r="L346" i="5"/>
  <c r="N346" i="5" s="1"/>
  <c r="L345" i="5"/>
  <c r="N345" i="5" s="1"/>
  <c r="L344" i="5"/>
  <c r="N344" i="5" s="1"/>
  <c r="L343" i="5"/>
  <c r="N343" i="5" s="1"/>
  <c r="L350" i="5"/>
  <c r="N350" i="5" s="1"/>
  <c r="L349" i="5"/>
  <c r="N349" i="5" s="1"/>
  <c r="L348" i="5"/>
  <c r="N348" i="5" s="1"/>
  <c r="L347" i="5"/>
  <c r="N347" i="5" s="1"/>
  <c r="L354" i="5"/>
  <c r="N354" i="5" s="1"/>
  <c r="L353" i="5"/>
  <c r="N353" i="5" s="1"/>
  <c r="L352" i="5"/>
  <c r="N352" i="5" s="1"/>
  <c r="L351" i="5"/>
  <c r="N351" i="5" s="1"/>
  <c r="L358" i="5"/>
  <c r="N358" i="5" s="1"/>
  <c r="L357" i="5"/>
  <c r="N357" i="5" s="1"/>
  <c r="L356" i="5"/>
  <c r="N356" i="5" s="1"/>
  <c r="L355" i="5"/>
  <c r="N355" i="5" s="1"/>
  <c r="L359" i="5"/>
  <c r="N359" i="5" s="1"/>
  <c r="P359" i="5" s="1"/>
  <c r="H4765" i="11" s="1"/>
  <c r="I4765" i="11" s="1"/>
  <c r="L360" i="5"/>
  <c r="L361" i="5"/>
  <c r="N361" i="5" s="1"/>
  <c r="P361" i="5" s="1"/>
  <c r="H4767" i="11" s="1"/>
  <c r="I4767" i="11" s="1"/>
  <c r="L362" i="5"/>
  <c r="L608" i="5"/>
  <c r="N608" i="5" s="1"/>
  <c r="L607" i="5"/>
  <c r="N607" i="5" s="1"/>
  <c r="L606" i="5"/>
  <c r="N606" i="5" s="1"/>
  <c r="L605" i="5"/>
  <c r="N605" i="5" s="1"/>
  <c r="L612" i="5"/>
  <c r="N612" i="5" s="1"/>
  <c r="L611" i="5"/>
  <c r="N611" i="5" s="1"/>
  <c r="L610" i="5"/>
  <c r="N610" i="5" s="1"/>
  <c r="L609" i="5"/>
  <c r="N609" i="5" s="1"/>
  <c r="L616" i="5"/>
  <c r="N616" i="5" s="1"/>
  <c r="L615" i="5"/>
  <c r="N615" i="5" s="1"/>
  <c r="L614" i="5"/>
  <c r="N614" i="5" s="1"/>
  <c r="L613" i="5"/>
  <c r="N613" i="5" s="1"/>
  <c r="L620" i="5"/>
  <c r="N620" i="5" s="1"/>
  <c r="L619" i="5"/>
  <c r="N619" i="5" s="1"/>
  <c r="L618" i="5"/>
  <c r="N618" i="5" s="1"/>
  <c r="L617" i="5"/>
  <c r="N617" i="5" s="1"/>
  <c r="L624" i="5"/>
  <c r="N624" i="5" s="1"/>
  <c r="L623" i="5"/>
  <c r="N623" i="5" s="1"/>
  <c r="L622" i="5"/>
  <c r="N622" i="5" s="1"/>
  <c r="L621" i="5"/>
  <c r="L628" i="5"/>
  <c r="L627" i="5"/>
  <c r="L626" i="5"/>
  <c r="L625" i="5"/>
  <c r="L632" i="5"/>
  <c r="L631" i="5"/>
  <c r="L630" i="5"/>
  <c r="L629" i="5"/>
  <c r="L636" i="5"/>
  <c r="L635" i="5"/>
  <c r="L634" i="5"/>
  <c r="L633" i="5"/>
  <c r="L640" i="5"/>
  <c r="L639" i="5"/>
  <c r="L638" i="5"/>
  <c r="L637" i="5"/>
  <c r="L644" i="5"/>
  <c r="L643" i="5"/>
  <c r="L642" i="5"/>
  <c r="L641" i="5"/>
  <c r="L602" i="5"/>
  <c r="L601" i="5"/>
  <c r="L598" i="5"/>
  <c r="L597" i="5"/>
  <c r="L594" i="5"/>
  <c r="N594" i="5" s="1"/>
  <c r="P594" i="5" s="1"/>
  <c r="H5000" i="11" s="1"/>
  <c r="I5000" i="11" s="1"/>
  <c r="L593" i="5"/>
  <c r="N593" i="5" s="1"/>
  <c r="P593" i="5" s="1"/>
  <c r="H4999" i="11" s="1"/>
  <c r="I4999" i="11" s="1"/>
  <c r="L590" i="5"/>
  <c r="L589" i="5"/>
  <c r="L586" i="5"/>
  <c r="L585" i="5"/>
  <c r="L582" i="5"/>
  <c r="L581" i="5"/>
  <c r="L578" i="5"/>
  <c r="L577" i="5"/>
  <c r="N577" i="5" s="1"/>
  <c r="P577" i="5" s="1"/>
  <c r="H4983" i="11" s="1"/>
  <c r="I4983" i="11" s="1"/>
  <c r="L574" i="5"/>
  <c r="L573" i="5"/>
  <c r="L570" i="5"/>
  <c r="L569" i="5"/>
  <c r="L566" i="5"/>
  <c r="L565" i="5"/>
  <c r="L69" i="5"/>
  <c r="N69" i="5" s="1"/>
  <c r="P69" i="5" s="1"/>
  <c r="H4475" i="11" s="1"/>
  <c r="I4475" i="11" s="1"/>
  <c r="L67" i="5"/>
  <c r="N67" i="5" s="1"/>
  <c r="P67" i="5" s="1"/>
  <c r="H4473" i="11" s="1"/>
  <c r="I4473" i="11" s="1"/>
  <c r="L66" i="5"/>
  <c r="N66" i="5" s="1"/>
  <c r="P66" i="5" s="1"/>
  <c r="H4472" i="11" s="1"/>
  <c r="I4472" i="11" s="1"/>
  <c r="K8" i="11" l="1" a="1"/>
  <c r="K8" i="11" s="1"/>
  <c r="B1213" i="11"/>
  <c r="K1213" i="11" s="1" a="1"/>
  <c r="K1213" i="11" s="1"/>
  <c r="B587" i="11"/>
  <c r="K587" i="11" s="1" a="1"/>
  <c r="K587" i="11" s="1"/>
  <c r="B1214" i="11"/>
  <c r="K1214" i="11" s="1" a="1"/>
  <c r="K1214" i="11" s="1"/>
  <c r="B609" i="11"/>
  <c r="K609" i="11" s="1" a="1"/>
  <c r="K609" i="11" s="1"/>
  <c r="B610" i="11"/>
  <c r="K610" i="11" s="1" a="1"/>
  <c r="K610" i="11" s="1"/>
  <c r="B896" i="11"/>
  <c r="K896" i="11" s="1" a="1"/>
  <c r="K896" i="11" s="1"/>
  <c r="B1238" i="11"/>
  <c r="K1238" i="11" s="1" a="1"/>
  <c r="K1238" i="11" s="1"/>
  <c r="K5294" i="11" a="1"/>
  <c r="K5294" i="11" s="1"/>
  <c r="J610" i="4"/>
  <c r="G610" i="11" s="1"/>
  <c r="I610" i="11" s="1"/>
  <c r="J609" i="4"/>
  <c r="G609" i="11" s="1"/>
  <c r="I609" i="11" s="1"/>
  <c r="J587" i="4"/>
  <c r="G587" i="11" s="1"/>
  <c r="I587" i="11" s="1"/>
  <c r="O56" i="7"/>
  <c r="P333" i="5"/>
  <c r="H4739" i="11" s="1"/>
  <c r="I4739" i="11" s="1"/>
  <c r="P331" i="5"/>
  <c r="H4737" i="11" s="1"/>
  <c r="I4737" i="11" s="1"/>
  <c r="P336" i="5"/>
  <c r="H4742" i="11" s="1"/>
  <c r="I4742" i="11" s="1"/>
  <c r="P338" i="5"/>
  <c r="H4744" i="11" s="1"/>
  <c r="I4744" i="11" s="1"/>
  <c r="P335" i="5"/>
  <c r="H4741" i="11" s="1"/>
  <c r="I4741" i="11" s="1"/>
  <c r="P337" i="5"/>
  <c r="H4743" i="11" s="1"/>
  <c r="I4743" i="11" s="1"/>
  <c r="P340" i="5"/>
  <c r="H4746" i="11" s="1"/>
  <c r="I4746" i="11" s="1"/>
  <c r="P342" i="5"/>
  <c r="H4748" i="11" s="1"/>
  <c r="I4748" i="11" s="1"/>
  <c r="P339" i="5"/>
  <c r="H4745" i="11" s="1"/>
  <c r="I4745" i="11" s="1"/>
  <c r="P341" i="5"/>
  <c r="H4747" i="11" s="1"/>
  <c r="I4747" i="11" s="1"/>
  <c r="P344" i="5"/>
  <c r="H4750" i="11" s="1"/>
  <c r="I4750" i="11" s="1"/>
  <c r="P346" i="5"/>
  <c r="H4752" i="11" s="1"/>
  <c r="I4752" i="11" s="1"/>
  <c r="P343" i="5"/>
  <c r="H4749" i="11" s="1"/>
  <c r="I4749" i="11" s="1"/>
  <c r="P345" i="5"/>
  <c r="H4751" i="11" s="1"/>
  <c r="I4751" i="11" s="1"/>
  <c r="P348" i="5"/>
  <c r="H4754" i="11" s="1"/>
  <c r="I4754" i="11" s="1"/>
  <c r="P350" i="5"/>
  <c r="H4756" i="11" s="1"/>
  <c r="I4756" i="11" s="1"/>
  <c r="P347" i="5"/>
  <c r="H4753" i="11" s="1"/>
  <c r="I4753" i="11" s="1"/>
  <c r="P349" i="5"/>
  <c r="H4755" i="11" s="1"/>
  <c r="I4755" i="11" s="1"/>
  <c r="P352" i="5"/>
  <c r="H4758" i="11" s="1"/>
  <c r="I4758" i="11" s="1"/>
  <c r="P354" i="5"/>
  <c r="H4760" i="11" s="1"/>
  <c r="I4760" i="11" s="1"/>
  <c r="P351" i="5"/>
  <c r="H4757" i="11" s="1"/>
  <c r="I4757" i="11" s="1"/>
  <c r="P353" i="5"/>
  <c r="H4759" i="11" s="1"/>
  <c r="I4759" i="11" s="1"/>
  <c r="N362" i="5"/>
  <c r="P362" i="5" s="1"/>
  <c r="H4768" i="11" s="1"/>
  <c r="I4768" i="11" s="1"/>
  <c r="P356" i="5"/>
  <c r="H4762" i="11" s="1"/>
  <c r="I4762" i="11" s="1"/>
  <c r="P358" i="5"/>
  <c r="H4764" i="11" s="1"/>
  <c r="I4764" i="11" s="1"/>
  <c r="P355" i="5"/>
  <c r="H4761" i="11" s="1"/>
  <c r="I4761" i="11" s="1"/>
  <c r="P357" i="5"/>
  <c r="H4763" i="11" s="1"/>
  <c r="I4763" i="11" s="1"/>
  <c r="N360" i="5"/>
  <c r="P360" i="5" s="1"/>
  <c r="H4766" i="11" s="1"/>
  <c r="I4766" i="11" s="1"/>
  <c r="P606" i="5"/>
  <c r="H5012" i="11" s="1"/>
  <c r="I5012" i="11" s="1"/>
  <c r="P608" i="5"/>
  <c r="H5014" i="11" s="1"/>
  <c r="I5014" i="11" s="1"/>
  <c r="P605" i="5"/>
  <c r="H5011" i="11" s="1"/>
  <c r="I5011" i="11" s="1"/>
  <c r="P607" i="5"/>
  <c r="H5013" i="11" s="1"/>
  <c r="I5013" i="11" s="1"/>
  <c r="P610" i="5"/>
  <c r="P612" i="5"/>
  <c r="H5018" i="11" s="1"/>
  <c r="I5018" i="11" s="1"/>
  <c r="P609" i="5"/>
  <c r="H5015" i="11" s="1"/>
  <c r="I5015" i="11" s="1"/>
  <c r="P611" i="5"/>
  <c r="H5017" i="11" s="1"/>
  <c r="I5017" i="11" s="1"/>
  <c r="P614" i="5"/>
  <c r="H5020" i="11" s="1"/>
  <c r="I5020" i="11" s="1"/>
  <c r="P616" i="5"/>
  <c r="H5022" i="11" s="1"/>
  <c r="I5022" i="11" s="1"/>
  <c r="P613" i="5"/>
  <c r="H5019" i="11" s="1"/>
  <c r="I5019" i="11" s="1"/>
  <c r="P615" i="5"/>
  <c r="H5021" i="11" s="1"/>
  <c r="I5021" i="11" s="1"/>
  <c r="P618" i="5"/>
  <c r="H5024" i="11" s="1"/>
  <c r="I5024" i="11" s="1"/>
  <c r="P620" i="5"/>
  <c r="H5026" i="11" s="1"/>
  <c r="I5026" i="11" s="1"/>
  <c r="P617" i="5"/>
  <c r="H5023" i="11" s="1"/>
  <c r="I5023" i="11" s="1"/>
  <c r="P619" i="5"/>
  <c r="H5025" i="11" s="1"/>
  <c r="I5025" i="11" s="1"/>
  <c r="N621" i="5"/>
  <c r="P621" i="5" s="1"/>
  <c r="H5027" i="11" s="1"/>
  <c r="I5027" i="11" s="1"/>
  <c r="P622" i="5"/>
  <c r="H5028" i="11" s="1"/>
  <c r="I5028" i="11" s="1"/>
  <c r="P624" i="5"/>
  <c r="N641" i="5"/>
  <c r="P641" i="5" s="1"/>
  <c r="H5047" i="11" s="1"/>
  <c r="I5047" i="11" s="1"/>
  <c r="N642" i="5"/>
  <c r="P642" i="5" s="1"/>
  <c r="H5048" i="11" s="1"/>
  <c r="I5048" i="11" s="1"/>
  <c r="N643" i="5"/>
  <c r="P643" i="5" s="1"/>
  <c r="H5049" i="11" s="1"/>
  <c r="I5049" i="11" s="1"/>
  <c r="N644" i="5"/>
  <c r="P644" i="5" s="1"/>
  <c r="N637" i="5"/>
  <c r="P637" i="5" s="1"/>
  <c r="H5043" i="11" s="1"/>
  <c r="I5043" i="11" s="1"/>
  <c r="N638" i="5"/>
  <c r="P638" i="5" s="1"/>
  <c r="H5044" i="11" s="1"/>
  <c r="I5044" i="11" s="1"/>
  <c r="N639" i="5"/>
  <c r="P639" i="5" s="1"/>
  <c r="H5045" i="11" s="1"/>
  <c r="I5045" i="11" s="1"/>
  <c r="N640" i="5"/>
  <c r="P640" i="5" s="1"/>
  <c r="H5046" i="11" s="1"/>
  <c r="I5046" i="11" s="1"/>
  <c r="N633" i="5"/>
  <c r="P633" i="5" s="1"/>
  <c r="H5039" i="11" s="1"/>
  <c r="I5039" i="11" s="1"/>
  <c r="N634" i="5"/>
  <c r="P634" i="5" s="1"/>
  <c r="H5040" i="11" s="1"/>
  <c r="I5040" i="11" s="1"/>
  <c r="N635" i="5"/>
  <c r="P635" i="5" s="1"/>
  <c r="H5041" i="11" s="1"/>
  <c r="I5041" i="11" s="1"/>
  <c r="N636" i="5"/>
  <c r="P636" i="5" s="1"/>
  <c r="H5042" i="11" s="1"/>
  <c r="I5042" i="11" s="1"/>
  <c r="N629" i="5"/>
  <c r="P629" i="5" s="1"/>
  <c r="H5035" i="11" s="1"/>
  <c r="I5035" i="11" s="1"/>
  <c r="N630" i="5"/>
  <c r="P630" i="5" s="1"/>
  <c r="H5036" i="11" s="1"/>
  <c r="I5036" i="11" s="1"/>
  <c r="N631" i="5"/>
  <c r="P631" i="5" s="1"/>
  <c r="H5037" i="11" s="1"/>
  <c r="I5037" i="11" s="1"/>
  <c r="N632" i="5"/>
  <c r="P632" i="5" s="1"/>
  <c r="H5038" i="11" s="1"/>
  <c r="I5038" i="11" s="1"/>
  <c r="N625" i="5"/>
  <c r="P625" i="5" s="1"/>
  <c r="H5031" i="11" s="1"/>
  <c r="I5031" i="11" s="1"/>
  <c r="N626" i="5"/>
  <c r="P626" i="5" s="1"/>
  <c r="H5032" i="11" s="1"/>
  <c r="I5032" i="11" s="1"/>
  <c r="N627" i="5"/>
  <c r="P627" i="5" s="1"/>
  <c r="H5033" i="11" s="1"/>
  <c r="I5033" i="11" s="1"/>
  <c r="N628" i="5"/>
  <c r="P628" i="5" s="1"/>
  <c r="H5034" i="11" s="1"/>
  <c r="I5034" i="11" s="1"/>
  <c r="P623" i="5"/>
  <c r="H5029" i="11" s="1"/>
  <c r="I5029" i="11" s="1"/>
  <c r="N597" i="5"/>
  <c r="P597" i="5" s="1"/>
  <c r="N598" i="5"/>
  <c r="P598" i="5" s="1"/>
  <c r="H5004" i="11" s="1"/>
  <c r="I5004" i="11" s="1"/>
  <c r="N601" i="5"/>
  <c r="P601" i="5" s="1"/>
  <c r="H5007" i="11" s="1"/>
  <c r="I5007" i="11" s="1"/>
  <c r="N602" i="5"/>
  <c r="P602" i="5" s="1"/>
  <c r="H5008" i="11" s="1"/>
  <c r="I5008" i="11" s="1"/>
  <c r="N578" i="5"/>
  <c r="P578" i="5" s="1"/>
  <c r="H4984" i="11" s="1"/>
  <c r="I4984" i="11" s="1"/>
  <c r="N581" i="5"/>
  <c r="P581" i="5" s="1"/>
  <c r="H4987" i="11" s="1"/>
  <c r="I4987" i="11" s="1"/>
  <c r="N582" i="5"/>
  <c r="P582" i="5" s="1"/>
  <c r="H4988" i="11" s="1"/>
  <c r="I4988" i="11" s="1"/>
  <c r="N585" i="5"/>
  <c r="P585" i="5" s="1"/>
  <c r="H4991" i="11" s="1"/>
  <c r="I4991" i="11" s="1"/>
  <c r="N586" i="5"/>
  <c r="P586" i="5" s="1"/>
  <c r="H4992" i="11" s="1"/>
  <c r="I4992" i="11" s="1"/>
  <c r="N589" i="5"/>
  <c r="P589" i="5" s="1"/>
  <c r="H4995" i="11" s="1"/>
  <c r="I4995" i="11" s="1"/>
  <c r="N590" i="5"/>
  <c r="P590" i="5" s="1"/>
  <c r="H4996" i="11" s="1"/>
  <c r="I4996" i="11" s="1"/>
  <c r="N565" i="5"/>
  <c r="N566" i="5"/>
  <c r="P566" i="5" s="1"/>
  <c r="H4972" i="11" s="1"/>
  <c r="I4972" i="11" s="1"/>
  <c r="N569" i="5"/>
  <c r="P569" i="5" s="1"/>
  <c r="H4975" i="11" s="1"/>
  <c r="I4975" i="11" s="1"/>
  <c r="N570" i="5"/>
  <c r="P570" i="5" s="1"/>
  <c r="H4976" i="11" s="1"/>
  <c r="I4976" i="11" s="1"/>
  <c r="N573" i="5"/>
  <c r="P573" i="5" s="1"/>
  <c r="H4979" i="11" s="1"/>
  <c r="I4979" i="11" s="1"/>
  <c r="N574" i="5"/>
  <c r="P574" i="5" s="1"/>
  <c r="H4980" i="11" s="1"/>
  <c r="I4980" i="11" s="1"/>
  <c r="H5003" i="11" l="1"/>
  <c r="I5003" i="11" s="1"/>
  <c r="I8856" i="11" s="1"/>
  <c r="H5050" i="11"/>
  <c r="I5050" i="11" s="1"/>
  <c r="I8903" i="11" s="1"/>
  <c r="H5030" i="11"/>
  <c r="I5030" i="11" s="1"/>
  <c r="I8883" i="11" s="1"/>
  <c r="H5016" i="11"/>
  <c r="I5016" i="11" s="1"/>
  <c r="I8869" i="11" s="1"/>
  <c r="P565" i="5"/>
  <c r="H4971" i="11" s="1"/>
  <c r="I4971" i="11" s="1"/>
  <c r="M587" i="4"/>
  <c r="M610" i="4"/>
  <c r="M609" i="4"/>
  <c r="L817" i="5"/>
  <c r="N817" i="5" s="1"/>
  <c r="P817" i="5" s="1"/>
  <c r="H5223" i="11" s="1"/>
  <c r="I5223" i="11" s="1"/>
  <c r="L800" i="5"/>
  <c r="N800" i="5" s="1"/>
  <c r="P800" i="5" s="1"/>
  <c r="H5206" i="11" s="1"/>
  <c r="I5206" i="11" s="1"/>
  <c r="H6474" i="11"/>
  <c r="E6474" i="11"/>
  <c r="D6474" i="11"/>
  <c r="C12" i="2" s="1"/>
  <c r="C6474" i="11"/>
  <c r="A6474" i="11"/>
  <c r="B2167" i="4"/>
  <c r="K2167" i="11" s="1" a="1"/>
  <c r="K2167" i="11" s="1"/>
  <c r="B1041" i="4"/>
  <c r="B1040" i="4"/>
  <c r="B1039" i="4"/>
  <c r="B1039" i="11" s="1"/>
  <c r="B1038" i="4"/>
  <c r="B1038" i="11" s="1"/>
  <c r="B1037" i="4"/>
  <c r="B1037" i="11" s="1"/>
  <c r="B1036" i="4"/>
  <c r="B1035" i="4"/>
  <c r="B1034" i="4"/>
  <c r="B1033" i="4"/>
  <c r="B1032" i="4"/>
  <c r="B1031" i="4"/>
  <c r="B1030" i="4"/>
  <c r="B1029" i="4"/>
  <c r="B1028" i="4"/>
  <c r="B1027" i="4"/>
  <c r="B1027" i="11" s="1"/>
  <c r="B1026" i="4"/>
  <c r="B1026" i="11" s="1"/>
  <c r="B1025" i="4"/>
  <c r="B1024" i="4"/>
  <c r="B1023" i="4"/>
  <c r="B1022" i="4"/>
  <c r="B1021" i="4"/>
  <c r="B1020" i="4"/>
  <c r="B1019" i="4"/>
  <c r="B1018" i="4"/>
  <c r="B1017" i="4"/>
  <c r="B1016" i="4"/>
  <c r="B1016" i="11" s="1"/>
  <c r="B1015" i="4"/>
  <c r="B1015" i="11" s="1"/>
  <c r="B1014" i="4"/>
  <c r="B1013" i="4"/>
  <c r="B1012" i="4"/>
  <c r="B1011" i="4"/>
  <c r="B1010" i="4"/>
  <c r="B1009" i="4"/>
  <c r="B1008" i="4"/>
  <c r="B1007" i="4"/>
  <c r="B1006" i="4"/>
  <c r="B1005" i="4"/>
  <c r="B1004" i="4"/>
  <c r="B1003" i="4"/>
  <c r="B1003" i="11" s="1"/>
  <c r="B1002" i="4"/>
  <c r="B1002" i="11" s="1"/>
  <c r="B1001" i="4"/>
  <c r="B1001" i="11" s="1"/>
  <c r="B1000" i="4"/>
  <c r="B1000" i="11" s="1"/>
  <c r="B999" i="4"/>
  <c r="B998" i="4"/>
  <c r="B997" i="4"/>
  <c r="B996" i="4"/>
  <c r="B995" i="4"/>
  <c r="B994" i="4"/>
  <c r="B993" i="4"/>
  <c r="B992" i="4"/>
  <c r="B991" i="4"/>
  <c r="B990" i="4"/>
  <c r="B989" i="4"/>
  <c r="B988" i="4"/>
  <c r="B987" i="4"/>
  <c r="B986" i="4"/>
  <c r="B985" i="4"/>
  <c r="B984" i="4"/>
  <c r="B983" i="4"/>
  <c r="B982" i="4"/>
  <c r="B981" i="4"/>
  <c r="B980" i="4"/>
  <c r="B979" i="4"/>
  <c r="B9" i="26"/>
  <c r="B8" i="26"/>
  <c r="B7" i="26"/>
  <c r="B6" i="26"/>
  <c r="B5" i="26"/>
  <c r="D4" i="26"/>
  <c r="B4" i="26"/>
  <c r="C79" i="25"/>
  <c r="C9" i="25"/>
  <c r="E7" i="25"/>
  <c r="B4" i="25"/>
  <c r="B3" i="25"/>
  <c r="B2" i="25"/>
  <c r="A1" i="20"/>
  <c r="F20" i="16"/>
  <c r="E20" i="16"/>
  <c r="F19" i="16"/>
  <c r="E19" i="16"/>
  <c r="F18" i="16"/>
  <c r="E18" i="16"/>
  <c r="F17" i="16"/>
  <c r="E17" i="16"/>
  <c r="F16" i="16"/>
  <c r="E16" i="16"/>
  <c r="F15" i="16"/>
  <c r="E15" i="16"/>
  <c r="F14" i="16"/>
  <c r="E14" i="16"/>
  <c r="F13" i="16"/>
  <c r="F21" i="16" s="1"/>
  <c r="E13" i="16"/>
  <c r="B8" i="16"/>
  <c r="A3" i="16"/>
  <c r="A2" i="16"/>
  <c r="A1" i="16"/>
  <c r="B47" i="15"/>
  <c r="B8871" i="11" s="1"/>
  <c r="K8871" i="11" s="1" a="1"/>
  <c r="K8871" i="11" s="1"/>
  <c r="B46" i="15"/>
  <c r="B8870" i="11" s="1"/>
  <c r="K8870" i="11" s="1" a="1"/>
  <c r="K8870" i="11" s="1"/>
  <c r="B45" i="15"/>
  <c r="B8869" i="11" s="1"/>
  <c r="K8869" i="11" s="1" a="1"/>
  <c r="K8869" i="11" s="1"/>
  <c r="B44" i="15"/>
  <c r="B8868" i="11" s="1"/>
  <c r="B43" i="15"/>
  <c r="B8867" i="11" s="1"/>
  <c r="B41" i="15"/>
  <c r="B8865" i="11" s="1"/>
  <c r="K8865" i="11" s="1" a="1"/>
  <c r="K8865" i="11" s="1"/>
  <c r="B40" i="15"/>
  <c r="B8864" i="11" s="1"/>
  <c r="K8864" i="11" s="1" a="1"/>
  <c r="K8864" i="11" s="1"/>
  <c r="B39" i="15"/>
  <c r="B8863" i="11" s="1"/>
  <c r="K8863" i="11" s="1" a="1"/>
  <c r="K8863" i="11" s="1"/>
  <c r="B38" i="15"/>
  <c r="B8862" i="11" s="1"/>
  <c r="K8862" i="11" s="1" a="1"/>
  <c r="K8862" i="11" s="1"/>
  <c r="B37" i="15"/>
  <c r="B8861" i="11" s="1"/>
  <c r="B36" i="15"/>
  <c r="B8860" i="11" s="1"/>
  <c r="K8860" i="11" s="1" a="1"/>
  <c r="K8860" i="11" s="1"/>
  <c r="B35" i="15"/>
  <c r="B8859" i="11" s="1"/>
  <c r="K8859" i="11" s="1" a="1"/>
  <c r="K8859" i="11" s="1"/>
  <c r="B34" i="15"/>
  <c r="B8858" i="11" s="1"/>
  <c r="K8858" i="11" s="1" a="1"/>
  <c r="K8858" i="11" s="1"/>
  <c r="B33" i="15"/>
  <c r="B8857" i="11" s="1"/>
  <c r="K8857" i="11" s="1" a="1"/>
  <c r="K8857" i="11" s="1"/>
  <c r="B32" i="15"/>
  <c r="B8856" i="11" s="1"/>
  <c r="K8856" i="11" s="1" a="1"/>
  <c r="K8856" i="11" s="1"/>
  <c r="B31" i="15"/>
  <c r="B8855" i="11" s="1"/>
  <c r="K8855" i="11" s="1" a="1"/>
  <c r="K8855" i="11" s="1"/>
  <c r="B30" i="15"/>
  <c r="B8854" i="11" s="1"/>
  <c r="K8854" i="11" s="1" a="1"/>
  <c r="K8854" i="11" s="1"/>
  <c r="B29" i="15"/>
  <c r="B8853" i="11" s="1"/>
  <c r="K8853" i="11" s="1" a="1"/>
  <c r="K8853" i="11" s="1"/>
  <c r="B28" i="15"/>
  <c r="B8852" i="11" s="1"/>
  <c r="K8852" i="11" s="1" a="1"/>
  <c r="K8852" i="11" s="1"/>
  <c r="B27" i="15"/>
  <c r="B8851" i="11" s="1"/>
  <c r="K8851" i="11" s="1" a="1"/>
  <c r="K8851" i="11" s="1"/>
  <c r="B26" i="15"/>
  <c r="B8850" i="11" s="1"/>
  <c r="K8850" i="11" s="1" a="1"/>
  <c r="K8850" i="11" s="1"/>
  <c r="B25" i="15"/>
  <c r="B8849" i="11" s="1"/>
  <c r="K8849" i="11" s="1" a="1"/>
  <c r="K8849" i="11" s="1"/>
  <c r="B24" i="15"/>
  <c r="B8848" i="11" s="1"/>
  <c r="K8848" i="11" s="1" a="1"/>
  <c r="K8848" i="11" s="1"/>
  <c r="B23" i="15"/>
  <c r="B8847" i="11" s="1"/>
  <c r="B22" i="15"/>
  <c r="B8846" i="11" s="1"/>
  <c r="K8846" i="11" s="1" a="1"/>
  <c r="K8846" i="11" s="1"/>
  <c r="B21" i="15"/>
  <c r="B8845" i="11" s="1"/>
  <c r="K8845" i="11" s="1" a="1"/>
  <c r="K8845" i="11" s="1"/>
  <c r="B20" i="15"/>
  <c r="B8844" i="11" s="1"/>
  <c r="K8844" i="11" s="1" a="1"/>
  <c r="K8844" i="11" s="1"/>
  <c r="B19" i="15"/>
  <c r="B8843" i="11" s="1"/>
  <c r="B18" i="15"/>
  <c r="B8842" i="11" s="1"/>
  <c r="B17" i="15"/>
  <c r="B8841" i="11" s="1"/>
  <c r="K8841" i="11" s="1" a="1"/>
  <c r="K8841" i="11" s="1"/>
  <c r="B16" i="15"/>
  <c r="B8840" i="11" s="1"/>
  <c r="K8840" i="11" s="1" a="1"/>
  <c r="K8840" i="11" s="1"/>
  <c r="B15" i="15"/>
  <c r="B8839" i="11" s="1"/>
  <c r="K8839" i="11" s="1" a="1"/>
  <c r="K8839" i="11" s="1"/>
  <c r="B14" i="15"/>
  <c r="B8838" i="11" s="1"/>
  <c r="K8838" i="11" s="1" a="1"/>
  <c r="K8838" i="11" s="1"/>
  <c r="B13" i="15"/>
  <c r="B8837" i="11" s="1"/>
  <c r="B12" i="15"/>
  <c r="B8836" i="11" s="1"/>
  <c r="B11" i="15"/>
  <c r="B8835" i="11" s="1"/>
  <c r="K8835" i="11" s="1" a="1"/>
  <c r="K8835" i="11" s="1"/>
  <c r="B10" i="15"/>
  <c r="B8834" i="11" s="1"/>
  <c r="K8834" i="11" s="1" a="1"/>
  <c r="K8834" i="11" s="1"/>
  <c r="B9" i="15"/>
  <c r="B8833" i="11" s="1"/>
  <c r="K8833" i="11" s="1" a="1"/>
  <c r="K8833" i="11" s="1"/>
  <c r="B7" i="15"/>
  <c r="B8831" i="11" s="1"/>
  <c r="K8831" i="11" s="1" a="1"/>
  <c r="K8831" i="11" s="1"/>
  <c r="B6" i="15"/>
  <c r="B8830" i="11" s="1"/>
  <c r="B5" i="15"/>
  <c r="B8829" i="11" s="1"/>
  <c r="K8829" i="11" s="1" a="1"/>
  <c r="K8829" i="11" s="1"/>
  <c r="I4" i="15"/>
  <c r="B4" i="15"/>
  <c r="H22" i="14"/>
  <c r="F22" i="14"/>
  <c r="D22" i="14"/>
  <c r="B22" i="14"/>
  <c r="A22" i="14"/>
  <c r="G22" i="14" s="1"/>
  <c r="H21" i="14"/>
  <c r="F21" i="14"/>
  <c r="D21" i="14"/>
  <c r="B21" i="14"/>
  <c r="A21" i="14"/>
  <c r="G21" i="14" s="1"/>
  <c r="H20" i="14"/>
  <c r="F20" i="14"/>
  <c r="D20" i="14"/>
  <c r="B20" i="14"/>
  <c r="A20" i="14"/>
  <c r="G20" i="14" s="1"/>
  <c r="H19" i="14"/>
  <c r="F19" i="14"/>
  <c r="D19" i="14"/>
  <c r="B19" i="14"/>
  <c r="A19" i="14"/>
  <c r="G19" i="14" s="1"/>
  <c r="H18" i="14"/>
  <c r="F18" i="14"/>
  <c r="D18" i="14"/>
  <c r="B18" i="14"/>
  <c r="A18" i="14"/>
  <c r="G18" i="14" s="1"/>
  <c r="H17" i="14"/>
  <c r="F17" i="14"/>
  <c r="D17" i="14"/>
  <c r="B17" i="14"/>
  <c r="A17" i="14"/>
  <c r="G17" i="14" s="1"/>
  <c r="B16" i="14"/>
  <c r="A16" i="14"/>
  <c r="G16" i="14" s="1"/>
  <c r="B15" i="14"/>
  <c r="A15" i="14"/>
  <c r="G15" i="14" s="1"/>
  <c r="B14" i="14"/>
  <c r="A14" i="14"/>
  <c r="G14" i="14" s="1"/>
  <c r="B13" i="14"/>
  <c r="A13" i="14"/>
  <c r="G13" i="14" s="1"/>
  <c r="B12" i="14"/>
  <c r="A12" i="14"/>
  <c r="G12" i="14" s="1"/>
  <c r="B11" i="14"/>
  <c r="A11" i="14"/>
  <c r="G11" i="14" s="1"/>
  <c r="B10" i="14"/>
  <c r="A10" i="14"/>
  <c r="G10" i="14" s="1"/>
  <c r="B9" i="14"/>
  <c r="A9" i="14"/>
  <c r="A6" i="14"/>
  <c r="A2" i="14"/>
  <c r="A1" i="14"/>
  <c r="J41" i="13"/>
  <c r="I41" i="13"/>
  <c r="F41" i="13"/>
  <c r="E41" i="13"/>
  <c r="D41" i="13"/>
  <c r="J40" i="13"/>
  <c r="I40" i="13"/>
  <c r="F40" i="13"/>
  <c r="E40" i="13"/>
  <c r="D40" i="13"/>
  <c r="J39" i="13"/>
  <c r="I39" i="13"/>
  <c r="F39" i="13"/>
  <c r="E39" i="13"/>
  <c r="D39" i="13"/>
  <c r="J38" i="13"/>
  <c r="I38" i="13"/>
  <c r="F38" i="13"/>
  <c r="E38" i="13"/>
  <c r="D38" i="13"/>
  <c r="J37" i="13"/>
  <c r="I37" i="13"/>
  <c r="F37" i="13"/>
  <c r="E37" i="13"/>
  <c r="D37" i="13"/>
  <c r="J36" i="13"/>
  <c r="I36" i="13"/>
  <c r="F36" i="13"/>
  <c r="E36" i="13"/>
  <c r="D36" i="13"/>
  <c r="J35" i="13"/>
  <c r="I35" i="13"/>
  <c r="F35" i="13"/>
  <c r="E35" i="13"/>
  <c r="D35" i="13"/>
  <c r="J34" i="13"/>
  <c r="I34" i="13"/>
  <c r="F34" i="13"/>
  <c r="E34" i="13"/>
  <c r="D34" i="13"/>
  <c r="J33" i="13"/>
  <c r="I33" i="13"/>
  <c r="F33" i="13"/>
  <c r="E33" i="13"/>
  <c r="D33" i="13"/>
  <c r="J32" i="13"/>
  <c r="I32" i="13"/>
  <c r="F32" i="13"/>
  <c r="E32" i="13"/>
  <c r="D32" i="13"/>
  <c r="J31" i="13"/>
  <c r="I31" i="13"/>
  <c r="F31" i="13"/>
  <c r="E31" i="13"/>
  <c r="D31" i="13"/>
  <c r="J30" i="13"/>
  <c r="I30" i="13"/>
  <c r="F30" i="13"/>
  <c r="E30" i="13"/>
  <c r="D30" i="13"/>
  <c r="J29" i="13"/>
  <c r="I29" i="13"/>
  <c r="F29" i="13"/>
  <c r="E29" i="13"/>
  <c r="D29" i="13"/>
  <c r="J28" i="13"/>
  <c r="I28" i="13"/>
  <c r="F28" i="13"/>
  <c r="E28" i="13"/>
  <c r="D28" i="13"/>
  <c r="J27" i="13"/>
  <c r="I27" i="13"/>
  <c r="F27" i="13"/>
  <c r="E27" i="13"/>
  <c r="D27" i="13"/>
  <c r="J26" i="13"/>
  <c r="I26" i="13"/>
  <c r="F26" i="13"/>
  <c r="E26" i="13"/>
  <c r="D26" i="13"/>
  <c r="J25" i="13"/>
  <c r="I25" i="13"/>
  <c r="F25" i="13"/>
  <c r="E25" i="13"/>
  <c r="D25" i="13"/>
  <c r="J24" i="13"/>
  <c r="I24" i="13"/>
  <c r="F24" i="13"/>
  <c r="E24" i="13"/>
  <c r="D24" i="13"/>
  <c r="J23" i="13"/>
  <c r="I23" i="13"/>
  <c r="F23" i="13"/>
  <c r="E23" i="13"/>
  <c r="D23" i="13"/>
  <c r="J22" i="13"/>
  <c r="I22" i="13"/>
  <c r="F22" i="13"/>
  <c r="E22" i="13"/>
  <c r="D22" i="13"/>
  <c r="J21" i="13"/>
  <c r="I21" i="13"/>
  <c r="F21" i="13"/>
  <c r="E21" i="13"/>
  <c r="D21" i="13"/>
  <c r="J20" i="13"/>
  <c r="I20" i="13"/>
  <c r="F20" i="13"/>
  <c r="E20" i="13"/>
  <c r="D20" i="13"/>
  <c r="J19" i="13"/>
  <c r="I19" i="13"/>
  <c r="F19" i="13"/>
  <c r="E19" i="13"/>
  <c r="D19" i="13"/>
  <c r="J18" i="13"/>
  <c r="I18" i="13"/>
  <c r="F18" i="13"/>
  <c r="E18" i="13"/>
  <c r="D18" i="13"/>
  <c r="J17" i="13"/>
  <c r="I17" i="13"/>
  <c r="F17" i="13"/>
  <c r="E17" i="13"/>
  <c r="D17" i="13"/>
  <c r="J16" i="13"/>
  <c r="I16" i="13"/>
  <c r="F16" i="13"/>
  <c r="E16" i="13"/>
  <c r="D16" i="13"/>
  <c r="J15" i="13"/>
  <c r="I15" i="13"/>
  <c r="F15" i="13"/>
  <c r="E15" i="13"/>
  <c r="D15" i="13"/>
  <c r="J14" i="13"/>
  <c r="I14" i="13"/>
  <c r="F14" i="13"/>
  <c r="E14" i="13"/>
  <c r="D14" i="13"/>
  <c r="J13" i="13"/>
  <c r="I13" i="13"/>
  <c r="F13" i="13"/>
  <c r="E13" i="13"/>
  <c r="D13" i="13"/>
  <c r="J12" i="13"/>
  <c r="I12" i="13"/>
  <c r="F12" i="13"/>
  <c r="E12" i="13"/>
  <c r="D12" i="13"/>
  <c r="J11" i="13"/>
  <c r="I11" i="13"/>
  <c r="F11" i="13"/>
  <c r="E11" i="13"/>
  <c r="D11" i="13"/>
  <c r="E10" i="13"/>
  <c r="D10" i="13"/>
  <c r="E9" i="13"/>
  <c r="D9" i="13"/>
  <c r="E8" i="13"/>
  <c r="D8" i="13"/>
  <c r="E7" i="13"/>
  <c r="D7" i="13"/>
  <c r="E6" i="13"/>
  <c r="D6" i="13"/>
  <c r="E5" i="13"/>
  <c r="E4" i="13"/>
  <c r="D3" i="13"/>
  <c r="A1" i="12"/>
  <c r="I496" i="10"/>
  <c r="H496" i="10"/>
  <c r="G496" i="10"/>
  <c r="F496" i="10"/>
  <c r="I495" i="10"/>
  <c r="H495" i="10"/>
  <c r="G495" i="10"/>
  <c r="F495" i="10"/>
  <c r="I494" i="10"/>
  <c r="H494" i="10"/>
  <c r="G494" i="10"/>
  <c r="F494" i="10"/>
  <c r="I493" i="10"/>
  <c r="H493" i="10"/>
  <c r="G493" i="10"/>
  <c r="F493" i="10"/>
  <c r="I492" i="10"/>
  <c r="H492" i="10"/>
  <c r="G492" i="10"/>
  <c r="F492" i="10"/>
  <c r="I491" i="10"/>
  <c r="H491" i="10"/>
  <c r="G491" i="10"/>
  <c r="F491" i="10"/>
  <c r="I490" i="10"/>
  <c r="H490" i="10"/>
  <c r="G490" i="10"/>
  <c r="F490" i="10"/>
  <c r="I489" i="10"/>
  <c r="H489" i="10"/>
  <c r="G489" i="10"/>
  <c r="F489" i="10"/>
  <c r="I488" i="10"/>
  <c r="H488" i="10"/>
  <c r="G488" i="10"/>
  <c r="F488" i="10"/>
  <c r="I487" i="10"/>
  <c r="H487" i="10"/>
  <c r="G487" i="10"/>
  <c r="F487" i="10"/>
  <c r="I486" i="10"/>
  <c r="H486" i="10"/>
  <c r="G486" i="10"/>
  <c r="F486" i="10"/>
  <c r="I485" i="10"/>
  <c r="H485" i="10"/>
  <c r="G485" i="10"/>
  <c r="F485" i="10"/>
  <c r="I484" i="10"/>
  <c r="H484" i="10"/>
  <c r="G484" i="10"/>
  <c r="F484" i="10"/>
  <c r="I483" i="10"/>
  <c r="H483" i="10"/>
  <c r="G483" i="10"/>
  <c r="F483" i="10"/>
  <c r="I482" i="10"/>
  <c r="H482" i="10"/>
  <c r="G482" i="10"/>
  <c r="F482" i="10"/>
  <c r="I481" i="10"/>
  <c r="H481" i="10"/>
  <c r="G481" i="10"/>
  <c r="F481" i="10"/>
  <c r="I480" i="10"/>
  <c r="H480" i="10"/>
  <c r="G480" i="10"/>
  <c r="F480" i="10"/>
  <c r="I479" i="10"/>
  <c r="H479" i="10"/>
  <c r="G479" i="10"/>
  <c r="F479" i="10"/>
  <c r="I478" i="10"/>
  <c r="H478" i="10"/>
  <c r="G478" i="10"/>
  <c r="F478" i="10"/>
  <c r="I477" i="10"/>
  <c r="H477" i="10"/>
  <c r="G477" i="10"/>
  <c r="F477" i="10"/>
  <c r="I476" i="10"/>
  <c r="H476" i="10"/>
  <c r="G476" i="10"/>
  <c r="F476" i="10"/>
  <c r="I475" i="10"/>
  <c r="H475" i="10"/>
  <c r="G475" i="10"/>
  <c r="F475" i="10"/>
  <c r="I474" i="10"/>
  <c r="H474" i="10"/>
  <c r="G474" i="10"/>
  <c r="F474" i="10"/>
  <c r="I473" i="10"/>
  <c r="H473" i="10"/>
  <c r="G473" i="10"/>
  <c r="F473" i="10"/>
  <c r="I472" i="10"/>
  <c r="H472" i="10"/>
  <c r="G472" i="10"/>
  <c r="F472" i="10"/>
  <c r="I471" i="10"/>
  <c r="H471" i="10"/>
  <c r="G471" i="10"/>
  <c r="F471" i="10"/>
  <c r="I470" i="10"/>
  <c r="H470" i="10"/>
  <c r="G470" i="10"/>
  <c r="F470" i="10"/>
  <c r="I469" i="10"/>
  <c r="H469" i="10"/>
  <c r="G469" i="10"/>
  <c r="F469" i="10"/>
  <c r="I468" i="10"/>
  <c r="H468" i="10"/>
  <c r="G468" i="10"/>
  <c r="F468" i="10"/>
  <c r="I467" i="10"/>
  <c r="H467" i="10"/>
  <c r="G467" i="10"/>
  <c r="F467" i="10"/>
  <c r="I466" i="10"/>
  <c r="H466" i="10"/>
  <c r="G466" i="10"/>
  <c r="F466" i="10"/>
  <c r="I465" i="10"/>
  <c r="H465" i="10"/>
  <c r="G465" i="10"/>
  <c r="F465" i="10"/>
  <c r="I464" i="10"/>
  <c r="H464" i="10"/>
  <c r="G464" i="10"/>
  <c r="F464" i="10"/>
  <c r="I463" i="10"/>
  <c r="H463" i="10"/>
  <c r="G463" i="10"/>
  <c r="F463" i="10"/>
  <c r="I462" i="10"/>
  <c r="H462" i="10"/>
  <c r="G462" i="10"/>
  <c r="F462" i="10"/>
  <c r="I461" i="10"/>
  <c r="H461" i="10"/>
  <c r="G461" i="10"/>
  <c r="F461" i="10"/>
  <c r="I460" i="10"/>
  <c r="H460" i="10"/>
  <c r="G460" i="10"/>
  <c r="F460" i="10"/>
  <c r="I459" i="10"/>
  <c r="H459" i="10"/>
  <c r="G459" i="10"/>
  <c r="F459" i="10"/>
  <c r="I458" i="10"/>
  <c r="H458" i="10"/>
  <c r="G458" i="10"/>
  <c r="F458" i="10"/>
  <c r="I457" i="10"/>
  <c r="H457" i="10"/>
  <c r="G457" i="10"/>
  <c r="F457" i="10"/>
  <c r="I456" i="10"/>
  <c r="H456" i="10"/>
  <c r="G456" i="10"/>
  <c r="F456" i="10"/>
  <c r="I455" i="10"/>
  <c r="H455" i="10"/>
  <c r="G455" i="10"/>
  <c r="F455" i="10"/>
  <c r="I454" i="10"/>
  <c r="H454" i="10"/>
  <c r="G454" i="10"/>
  <c r="F454" i="10"/>
  <c r="I453" i="10"/>
  <c r="H453" i="10"/>
  <c r="G453" i="10"/>
  <c r="F453" i="10"/>
  <c r="I452" i="10"/>
  <c r="H452" i="10"/>
  <c r="G452" i="10"/>
  <c r="F452" i="10"/>
  <c r="I451" i="10"/>
  <c r="H451" i="10"/>
  <c r="G451" i="10"/>
  <c r="F451" i="10"/>
  <c r="I450" i="10"/>
  <c r="H450" i="10"/>
  <c r="G450" i="10"/>
  <c r="F450" i="10"/>
  <c r="I449" i="10"/>
  <c r="H449" i="10"/>
  <c r="G449" i="10"/>
  <c r="F449" i="10"/>
  <c r="I448" i="10"/>
  <c r="H448" i="10"/>
  <c r="G448" i="10"/>
  <c r="F448" i="10"/>
  <c r="I447" i="10"/>
  <c r="H447" i="10"/>
  <c r="G447" i="10"/>
  <c r="F447" i="10"/>
  <c r="I446" i="10"/>
  <c r="H446" i="10"/>
  <c r="G446" i="10"/>
  <c r="F446" i="10"/>
  <c r="I445" i="10"/>
  <c r="H445" i="10"/>
  <c r="G445" i="10"/>
  <c r="F445" i="10"/>
  <c r="I444" i="10"/>
  <c r="H444" i="10"/>
  <c r="G444" i="10"/>
  <c r="F444" i="10"/>
  <c r="I443" i="10"/>
  <c r="H443" i="10"/>
  <c r="G443" i="10"/>
  <c r="F443" i="10"/>
  <c r="I442" i="10"/>
  <c r="H442" i="10"/>
  <c r="G442" i="10"/>
  <c r="F442" i="10"/>
  <c r="I441" i="10"/>
  <c r="H441" i="10"/>
  <c r="G441" i="10"/>
  <c r="F441" i="10"/>
  <c r="I440" i="10"/>
  <c r="H440" i="10"/>
  <c r="G440" i="10"/>
  <c r="F440" i="10"/>
  <c r="I439" i="10"/>
  <c r="H439" i="10"/>
  <c r="G439" i="10"/>
  <c r="F439" i="10"/>
  <c r="I438" i="10"/>
  <c r="H438" i="10"/>
  <c r="G438" i="10"/>
  <c r="F438" i="10"/>
  <c r="I437" i="10"/>
  <c r="H437" i="10"/>
  <c r="G437" i="10"/>
  <c r="F437" i="10"/>
  <c r="I436" i="10"/>
  <c r="H436" i="10"/>
  <c r="G436" i="10"/>
  <c r="F436" i="10"/>
  <c r="I435" i="10"/>
  <c r="H435" i="10"/>
  <c r="G435" i="10"/>
  <c r="F435" i="10"/>
  <c r="I434" i="10"/>
  <c r="H434" i="10"/>
  <c r="G434" i="10"/>
  <c r="F434" i="10"/>
  <c r="I433" i="10"/>
  <c r="H433" i="10"/>
  <c r="G433" i="10"/>
  <c r="F433" i="10"/>
  <c r="I432" i="10"/>
  <c r="H432" i="10"/>
  <c r="G432" i="10"/>
  <c r="F432" i="10"/>
  <c r="I431" i="10"/>
  <c r="H431" i="10"/>
  <c r="G431" i="10"/>
  <c r="F431" i="10"/>
  <c r="I430" i="10"/>
  <c r="H430" i="10"/>
  <c r="G430" i="10"/>
  <c r="F430" i="10"/>
  <c r="I429" i="10"/>
  <c r="H429" i="10"/>
  <c r="G429" i="10"/>
  <c r="F429" i="10"/>
  <c r="I428" i="10"/>
  <c r="H428" i="10"/>
  <c r="G428" i="10"/>
  <c r="F428" i="10"/>
  <c r="I427" i="10"/>
  <c r="H427" i="10"/>
  <c r="G427" i="10"/>
  <c r="F427" i="10"/>
  <c r="I426" i="10"/>
  <c r="H426" i="10"/>
  <c r="G426" i="10"/>
  <c r="F426" i="10"/>
  <c r="I425" i="10"/>
  <c r="H425" i="10"/>
  <c r="G425" i="10"/>
  <c r="F425" i="10"/>
  <c r="I424" i="10"/>
  <c r="H424" i="10"/>
  <c r="G424" i="10"/>
  <c r="F424" i="10"/>
  <c r="I423" i="10"/>
  <c r="H423" i="10"/>
  <c r="G423" i="10"/>
  <c r="F423" i="10"/>
  <c r="I422" i="10"/>
  <c r="H422" i="10"/>
  <c r="G422" i="10"/>
  <c r="F422" i="10"/>
  <c r="I421" i="10"/>
  <c r="H421" i="10"/>
  <c r="G421" i="10"/>
  <c r="F421" i="10"/>
  <c r="I420" i="10"/>
  <c r="H420" i="10"/>
  <c r="G420" i="10"/>
  <c r="F420" i="10"/>
  <c r="I419" i="10"/>
  <c r="H419" i="10"/>
  <c r="G419" i="10"/>
  <c r="F419" i="10"/>
  <c r="I418" i="10"/>
  <c r="H418" i="10"/>
  <c r="G418" i="10"/>
  <c r="F418" i="10"/>
  <c r="I417" i="10"/>
  <c r="H417" i="10"/>
  <c r="G417" i="10"/>
  <c r="F417" i="10"/>
  <c r="I416" i="10"/>
  <c r="H416" i="10"/>
  <c r="G416" i="10"/>
  <c r="F416" i="10"/>
  <c r="I415" i="10"/>
  <c r="H415" i="10"/>
  <c r="G415" i="10"/>
  <c r="F415" i="10"/>
  <c r="I414" i="10"/>
  <c r="H414" i="10"/>
  <c r="G414" i="10"/>
  <c r="F414" i="10"/>
  <c r="I413" i="10"/>
  <c r="H413" i="10"/>
  <c r="G413" i="10"/>
  <c r="F413" i="10"/>
  <c r="I412" i="10"/>
  <c r="H412" i="10"/>
  <c r="G412" i="10"/>
  <c r="F412" i="10"/>
  <c r="I411" i="10"/>
  <c r="H411" i="10"/>
  <c r="G411" i="10"/>
  <c r="F411" i="10"/>
  <c r="I410" i="10"/>
  <c r="H410" i="10"/>
  <c r="G410" i="10"/>
  <c r="F410" i="10"/>
  <c r="I409" i="10"/>
  <c r="H409" i="10"/>
  <c r="G409" i="10"/>
  <c r="F409" i="10"/>
  <c r="I408" i="10"/>
  <c r="H408" i="10"/>
  <c r="G408" i="10"/>
  <c r="F408" i="10"/>
  <c r="I407" i="10"/>
  <c r="H407" i="10"/>
  <c r="G407" i="10"/>
  <c r="F407" i="10"/>
  <c r="I406" i="10"/>
  <c r="H406" i="10"/>
  <c r="G406" i="10"/>
  <c r="F406" i="10"/>
  <c r="I405" i="10"/>
  <c r="H405" i="10"/>
  <c r="G405" i="10"/>
  <c r="F405" i="10"/>
  <c r="I404" i="10"/>
  <c r="H404" i="10"/>
  <c r="G404" i="10"/>
  <c r="F404" i="10"/>
  <c r="I403" i="10"/>
  <c r="H403" i="10"/>
  <c r="G403" i="10"/>
  <c r="F403" i="10"/>
  <c r="I402" i="10"/>
  <c r="H402" i="10"/>
  <c r="G402" i="10"/>
  <c r="F402" i="10"/>
  <c r="I401" i="10"/>
  <c r="H401" i="10"/>
  <c r="G401" i="10"/>
  <c r="F401" i="10"/>
  <c r="I400" i="10"/>
  <c r="H400" i="10"/>
  <c r="G400" i="10"/>
  <c r="F400" i="10"/>
  <c r="I399" i="10"/>
  <c r="H399" i="10"/>
  <c r="G399" i="10"/>
  <c r="F399" i="10"/>
  <c r="I398" i="10"/>
  <c r="H398" i="10"/>
  <c r="G398" i="10"/>
  <c r="F398" i="10"/>
  <c r="I397" i="10"/>
  <c r="H397" i="10"/>
  <c r="G397" i="10"/>
  <c r="F397" i="10"/>
  <c r="I396" i="10"/>
  <c r="H396" i="10"/>
  <c r="G396" i="10"/>
  <c r="F396" i="10"/>
  <c r="I395" i="10"/>
  <c r="H395" i="10"/>
  <c r="G395" i="10"/>
  <c r="F395" i="10"/>
  <c r="I394" i="10"/>
  <c r="H394" i="10"/>
  <c r="G394" i="10"/>
  <c r="F394" i="10"/>
  <c r="I393" i="10"/>
  <c r="H393" i="10"/>
  <c r="G393" i="10"/>
  <c r="F393" i="10"/>
  <c r="I392" i="10"/>
  <c r="H392" i="10"/>
  <c r="G392" i="10"/>
  <c r="F392" i="10"/>
  <c r="I391" i="10"/>
  <c r="H391" i="10"/>
  <c r="G391" i="10"/>
  <c r="F391" i="10"/>
  <c r="I390" i="10"/>
  <c r="H390" i="10"/>
  <c r="G390" i="10"/>
  <c r="F390" i="10"/>
  <c r="I389" i="10"/>
  <c r="H389" i="10"/>
  <c r="G389" i="10"/>
  <c r="F389" i="10"/>
  <c r="I388" i="10"/>
  <c r="H388" i="10"/>
  <c r="G388" i="10"/>
  <c r="F388" i="10"/>
  <c r="I387" i="10"/>
  <c r="H387" i="10"/>
  <c r="G387" i="10"/>
  <c r="F387" i="10"/>
  <c r="I386" i="10"/>
  <c r="H386" i="10"/>
  <c r="G386" i="10"/>
  <c r="F386" i="10"/>
  <c r="I385" i="10"/>
  <c r="H385" i="10"/>
  <c r="G385" i="10"/>
  <c r="F385" i="10"/>
  <c r="I384" i="10"/>
  <c r="H384" i="10"/>
  <c r="G384" i="10"/>
  <c r="F384" i="10"/>
  <c r="I383" i="10"/>
  <c r="H383" i="10"/>
  <c r="G383" i="10"/>
  <c r="F383" i="10"/>
  <c r="I382" i="10"/>
  <c r="H382" i="10"/>
  <c r="G382" i="10"/>
  <c r="F382" i="10"/>
  <c r="I381" i="10"/>
  <c r="H381" i="10"/>
  <c r="G381" i="10"/>
  <c r="F381" i="10"/>
  <c r="I380" i="10"/>
  <c r="H380" i="10"/>
  <c r="G380" i="10"/>
  <c r="F380" i="10"/>
  <c r="I379" i="10"/>
  <c r="H379" i="10"/>
  <c r="G379" i="10"/>
  <c r="F379" i="10"/>
  <c r="I378" i="10"/>
  <c r="H378" i="10"/>
  <c r="G378" i="10"/>
  <c r="F378" i="10"/>
  <c r="I377" i="10"/>
  <c r="H377" i="10"/>
  <c r="G377" i="10"/>
  <c r="F377" i="10"/>
  <c r="I376" i="10"/>
  <c r="H376" i="10"/>
  <c r="G376" i="10"/>
  <c r="F376" i="10"/>
  <c r="I375" i="10"/>
  <c r="H375" i="10"/>
  <c r="G375" i="10"/>
  <c r="F375" i="10"/>
  <c r="I374" i="10"/>
  <c r="H374" i="10"/>
  <c r="G374" i="10"/>
  <c r="F374" i="10"/>
  <c r="I373" i="10"/>
  <c r="H373" i="10"/>
  <c r="G373" i="10"/>
  <c r="F373" i="10"/>
  <c r="I372" i="10"/>
  <c r="H372" i="10"/>
  <c r="G372" i="10"/>
  <c r="F372" i="10"/>
  <c r="I371" i="10"/>
  <c r="H371" i="10"/>
  <c r="G371" i="10"/>
  <c r="F371" i="10"/>
  <c r="I370" i="10"/>
  <c r="H370" i="10"/>
  <c r="G370" i="10"/>
  <c r="F370" i="10"/>
  <c r="I369" i="10"/>
  <c r="H369" i="10"/>
  <c r="G369" i="10"/>
  <c r="F369" i="10"/>
  <c r="I368" i="10"/>
  <c r="H368" i="10"/>
  <c r="G368" i="10"/>
  <c r="F368" i="10"/>
  <c r="I367" i="10"/>
  <c r="H367" i="10"/>
  <c r="G367" i="10"/>
  <c r="F367" i="10"/>
  <c r="I366" i="10"/>
  <c r="H366" i="10"/>
  <c r="G366" i="10"/>
  <c r="F366" i="10"/>
  <c r="I365" i="10"/>
  <c r="H365" i="10"/>
  <c r="G365" i="10"/>
  <c r="F365" i="10"/>
  <c r="I364" i="10"/>
  <c r="H364" i="10"/>
  <c r="G364" i="10"/>
  <c r="F364" i="10"/>
  <c r="I363" i="10"/>
  <c r="H363" i="10"/>
  <c r="G363" i="10"/>
  <c r="F363" i="10"/>
  <c r="I362" i="10"/>
  <c r="H362" i="10"/>
  <c r="G362" i="10"/>
  <c r="F362" i="10"/>
  <c r="I361" i="10"/>
  <c r="H361" i="10"/>
  <c r="G361" i="10"/>
  <c r="F361" i="10"/>
  <c r="I360" i="10"/>
  <c r="H360" i="10"/>
  <c r="G360" i="10"/>
  <c r="F360" i="10"/>
  <c r="I359" i="10"/>
  <c r="H359" i="10"/>
  <c r="G359" i="10"/>
  <c r="F359" i="10"/>
  <c r="I358" i="10"/>
  <c r="H358" i="10"/>
  <c r="G358" i="10"/>
  <c r="F358" i="10"/>
  <c r="I357" i="10"/>
  <c r="H357" i="10"/>
  <c r="G357" i="10"/>
  <c r="F357" i="10"/>
  <c r="I356" i="10"/>
  <c r="H356" i="10"/>
  <c r="G356" i="10"/>
  <c r="F356" i="10"/>
  <c r="I355" i="10"/>
  <c r="H355" i="10"/>
  <c r="G355" i="10"/>
  <c r="F355" i="10"/>
  <c r="I354" i="10"/>
  <c r="H354" i="10"/>
  <c r="G354" i="10"/>
  <c r="F354" i="10"/>
  <c r="I353" i="10"/>
  <c r="H353" i="10"/>
  <c r="G353" i="10"/>
  <c r="F353" i="10"/>
  <c r="I352" i="10"/>
  <c r="H352" i="10"/>
  <c r="G352" i="10"/>
  <c r="F352" i="10"/>
  <c r="I351" i="10"/>
  <c r="H351" i="10"/>
  <c r="G351" i="10"/>
  <c r="F351" i="10"/>
  <c r="I350" i="10"/>
  <c r="H350" i="10"/>
  <c r="G350" i="10"/>
  <c r="F350" i="10"/>
  <c r="I349" i="10"/>
  <c r="H349" i="10"/>
  <c r="G349" i="10"/>
  <c r="F349" i="10"/>
  <c r="I348" i="10"/>
  <c r="H348" i="10"/>
  <c r="G348" i="10"/>
  <c r="F348" i="10"/>
  <c r="I347" i="10"/>
  <c r="H347" i="10"/>
  <c r="G347" i="10"/>
  <c r="F347" i="10"/>
  <c r="I346" i="10"/>
  <c r="H346" i="10"/>
  <c r="G346" i="10"/>
  <c r="F346" i="10"/>
  <c r="I345" i="10"/>
  <c r="H345" i="10"/>
  <c r="G345" i="10"/>
  <c r="F345" i="10"/>
  <c r="I344" i="10"/>
  <c r="H344" i="10"/>
  <c r="G344" i="10"/>
  <c r="F344" i="10"/>
  <c r="I343" i="10"/>
  <c r="H343" i="10"/>
  <c r="G343" i="10"/>
  <c r="F343" i="10"/>
  <c r="I342" i="10"/>
  <c r="H342" i="10"/>
  <c r="G342" i="10"/>
  <c r="F342" i="10"/>
  <c r="I341" i="10"/>
  <c r="H341" i="10"/>
  <c r="G341" i="10"/>
  <c r="F341" i="10"/>
  <c r="I340" i="10"/>
  <c r="H340" i="10"/>
  <c r="G340" i="10"/>
  <c r="F340" i="10"/>
  <c r="I339" i="10"/>
  <c r="H339" i="10"/>
  <c r="G339" i="10"/>
  <c r="F339" i="10"/>
  <c r="I338" i="10"/>
  <c r="H338" i="10"/>
  <c r="G338" i="10"/>
  <c r="F338" i="10"/>
  <c r="I337" i="10"/>
  <c r="H337" i="10"/>
  <c r="G337" i="10"/>
  <c r="F337" i="10"/>
  <c r="I336" i="10"/>
  <c r="H336" i="10"/>
  <c r="G336" i="10"/>
  <c r="F336" i="10"/>
  <c r="I335" i="10"/>
  <c r="H335" i="10"/>
  <c r="G335" i="10"/>
  <c r="F335" i="10"/>
  <c r="I334" i="10"/>
  <c r="H334" i="10"/>
  <c r="G334" i="10"/>
  <c r="F334" i="10"/>
  <c r="I333" i="10"/>
  <c r="H333" i="10"/>
  <c r="G333" i="10"/>
  <c r="F333" i="10"/>
  <c r="I332" i="10"/>
  <c r="H332" i="10"/>
  <c r="G332" i="10"/>
  <c r="F332" i="10"/>
  <c r="I331" i="10"/>
  <c r="H331" i="10"/>
  <c r="G331" i="10"/>
  <c r="F331" i="10"/>
  <c r="I330" i="10"/>
  <c r="H330" i="10"/>
  <c r="G330" i="10"/>
  <c r="F330" i="10"/>
  <c r="I329" i="10"/>
  <c r="H329" i="10"/>
  <c r="G329" i="10"/>
  <c r="F329" i="10"/>
  <c r="I328" i="10"/>
  <c r="H328" i="10"/>
  <c r="G328" i="10"/>
  <c r="F328" i="10"/>
  <c r="I327" i="10"/>
  <c r="H327" i="10"/>
  <c r="G327" i="10"/>
  <c r="F327" i="10"/>
  <c r="I326" i="10"/>
  <c r="H326" i="10"/>
  <c r="G326" i="10"/>
  <c r="F326" i="10"/>
  <c r="I325" i="10"/>
  <c r="H325" i="10"/>
  <c r="G325" i="10"/>
  <c r="F325" i="10"/>
  <c r="I324" i="10"/>
  <c r="H324" i="10"/>
  <c r="G324" i="10"/>
  <c r="F324" i="10"/>
  <c r="I323" i="10"/>
  <c r="H323" i="10"/>
  <c r="G323" i="10"/>
  <c r="F323" i="10"/>
  <c r="I322" i="10"/>
  <c r="H322" i="10"/>
  <c r="G322" i="10"/>
  <c r="F322" i="10"/>
  <c r="I321" i="10"/>
  <c r="H321" i="10"/>
  <c r="G321" i="10"/>
  <c r="F321" i="10"/>
  <c r="I320" i="10"/>
  <c r="H320" i="10"/>
  <c r="G320" i="10"/>
  <c r="F320" i="10"/>
  <c r="I319" i="10"/>
  <c r="H319" i="10"/>
  <c r="G319" i="10"/>
  <c r="F319" i="10"/>
  <c r="I318" i="10"/>
  <c r="H318" i="10"/>
  <c r="G318" i="10"/>
  <c r="F318" i="10"/>
  <c r="I317" i="10"/>
  <c r="H317" i="10"/>
  <c r="G317" i="10"/>
  <c r="F317" i="10"/>
  <c r="I316" i="10"/>
  <c r="H316" i="10"/>
  <c r="G316" i="10"/>
  <c r="F316" i="10"/>
  <c r="I315" i="10"/>
  <c r="H315" i="10"/>
  <c r="G315" i="10"/>
  <c r="F315" i="10"/>
  <c r="I314" i="10"/>
  <c r="H314" i="10"/>
  <c r="G314" i="10"/>
  <c r="F314" i="10"/>
  <c r="I313" i="10"/>
  <c r="H313" i="10"/>
  <c r="G313" i="10"/>
  <c r="F313" i="10"/>
  <c r="I312" i="10"/>
  <c r="H312" i="10"/>
  <c r="G312" i="10"/>
  <c r="F312" i="10"/>
  <c r="I311" i="10"/>
  <c r="H311" i="10"/>
  <c r="G311" i="10"/>
  <c r="F311" i="10"/>
  <c r="I310" i="10"/>
  <c r="H310" i="10"/>
  <c r="G310" i="10"/>
  <c r="F310" i="10"/>
  <c r="I309" i="10"/>
  <c r="H309" i="10"/>
  <c r="G309" i="10"/>
  <c r="F309" i="10"/>
  <c r="I308" i="10"/>
  <c r="H308" i="10"/>
  <c r="G308" i="10"/>
  <c r="F308" i="10"/>
  <c r="I307" i="10"/>
  <c r="H307" i="10"/>
  <c r="G307" i="10"/>
  <c r="F307" i="10"/>
  <c r="I306" i="10"/>
  <c r="H306" i="10"/>
  <c r="G306" i="10"/>
  <c r="F306" i="10"/>
  <c r="I305" i="10"/>
  <c r="H305" i="10"/>
  <c r="G305" i="10"/>
  <c r="F305" i="10"/>
  <c r="I304" i="10"/>
  <c r="H304" i="10"/>
  <c r="G304" i="10"/>
  <c r="F304" i="10"/>
  <c r="I303" i="10"/>
  <c r="H303" i="10"/>
  <c r="G303" i="10"/>
  <c r="F303" i="10"/>
  <c r="I302" i="10"/>
  <c r="H302" i="10"/>
  <c r="G302" i="10"/>
  <c r="F302" i="10"/>
  <c r="I301" i="10"/>
  <c r="H301" i="10"/>
  <c r="G301" i="10"/>
  <c r="F301" i="10"/>
  <c r="I300" i="10"/>
  <c r="H300" i="10"/>
  <c r="G300" i="10"/>
  <c r="F300" i="10"/>
  <c r="I299" i="10"/>
  <c r="H299" i="10"/>
  <c r="G299" i="10"/>
  <c r="F299" i="10"/>
  <c r="I298" i="10"/>
  <c r="H298" i="10"/>
  <c r="G298" i="10"/>
  <c r="F298" i="10"/>
  <c r="I297" i="10"/>
  <c r="H297" i="10"/>
  <c r="G297" i="10"/>
  <c r="F297" i="10"/>
  <c r="I296" i="10"/>
  <c r="H296" i="10"/>
  <c r="G296" i="10"/>
  <c r="F296" i="10"/>
  <c r="I295" i="10"/>
  <c r="H295" i="10"/>
  <c r="G295" i="10"/>
  <c r="F295" i="10"/>
  <c r="I294" i="10"/>
  <c r="H294" i="10"/>
  <c r="G294" i="10"/>
  <c r="F294" i="10"/>
  <c r="I293" i="10"/>
  <c r="H293" i="10"/>
  <c r="G293" i="10"/>
  <c r="F293" i="10"/>
  <c r="I292" i="10"/>
  <c r="H292" i="10"/>
  <c r="G292" i="10"/>
  <c r="F292" i="10"/>
  <c r="I291" i="10"/>
  <c r="H291" i="10"/>
  <c r="G291" i="10"/>
  <c r="F291" i="10"/>
  <c r="I290" i="10"/>
  <c r="H290" i="10"/>
  <c r="G290" i="10"/>
  <c r="F290" i="10"/>
  <c r="I289" i="10"/>
  <c r="H289" i="10"/>
  <c r="G289" i="10"/>
  <c r="F289" i="10"/>
  <c r="I288" i="10"/>
  <c r="H288" i="10"/>
  <c r="G288" i="10"/>
  <c r="F288" i="10"/>
  <c r="I287" i="10"/>
  <c r="H287" i="10"/>
  <c r="G287" i="10"/>
  <c r="F287" i="10"/>
  <c r="I286" i="10"/>
  <c r="H286" i="10"/>
  <c r="G286" i="10"/>
  <c r="F286" i="10"/>
  <c r="I285" i="10"/>
  <c r="H285" i="10"/>
  <c r="G285" i="10"/>
  <c r="F285" i="10"/>
  <c r="I284" i="10"/>
  <c r="H284" i="10"/>
  <c r="G284" i="10"/>
  <c r="F284" i="10"/>
  <c r="I283" i="10"/>
  <c r="H283" i="10"/>
  <c r="G283" i="10"/>
  <c r="F283" i="10"/>
  <c r="I282" i="10"/>
  <c r="H282" i="10"/>
  <c r="G282" i="10"/>
  <c r="F282" i="10"/>
  <c r="I281" i="10"/>
  <c r="H281" i="10"/>
  <c r="G281" i="10"/>
  <c r="F281" i="10"/>
  <c r="I280" i="10"/>
  <c r="H280" i="10"/>
  <c r="G280" i="10"/>
  <c r="F280" i="10"/>
  <c r="I279" i="10"/>
  <c r="H279" i="10"/>
  <c r="G279" i="10"/>
  <c r="F279" i="10"/>
  <c r="I278" i="10"/>
  <c r="H278" i="10"/>
  <c r="G278" i="10"/>
  <c r="F278" i="10"/>
  <c r="I277" i="10"/>
  <c r="H277" i="10"/>
  <c r="G277" i="10"/>
  <c r="F277" i="10"/>
  <c r="I276" i="10"/>
  <c r="H276" i="10"/>
  <c r="G276" i="10"/>
  <c r="F276" i="10"/>
  <c r="I275" i="10"/>
  <c r="H275" i="10"/>
  <c r="G275" i="10"/>
  <c r="F275" i="10"/>
  <c r="I274" i="10"/>
  <c r="H274" i="10"/>
  <c r="G274" i="10"/>
  <c r="F274" i="10"/>
  <c r="I273" i="10"/>
  <c r="H273" i="10"/>
  <c r="G273" i="10"/>
  <c r="F273" i="10"/>
  <c r="I272" i="10"/>
  <c r="H272" i="10"/>
  <c r="G272" i="10"/>
  <c r="F272" i="10"/>
  <c r="I271" i="10"/>
  <c r="H271" i="10"/>
  <c r="G271" i="10"/>
  <c r="F271" i="10"/>
  <c r="I270" i="10"/>
  <c r="H270" i="10"/>
  <c r="G270" i="10"/>
  <c r="F270" i="10"/>
  <c r="I269" i="10"/>
  <c r="H269" i="10"/>
  <c r="G269" i="10"/>
  <c r="F269" i="10"/>
  <c r="I268" i="10"/>
  <c r="H268" i="10"/>
  <c r="G268" i="10"/>
  <c r="F268" i="10"/>
  <c r="I267" i="10"/>
  <c r="H267" i="10"/>
  <c r="G267" i="10"/>
  <c r="F267" i="10"/>
  <c r="I266" i="10"/>
  <c r="H266" i="10"/>
  <c r="G266" i="10"/>
  <c r="F266" i="10"/>
  <c r="I265" i="10"/>
  <c r="H265" i="10"/>
  <c r="G265" i="10"/>
  <c r="F265" i="10"/>
  <c r="I264" i="10"/>
  <c r="H264" i="10"/>
  <c r="G264" i="10"/>
  <c r="F264" i="10"/>
  <c r="I263" i="10"/>
  <c r="H263" i="10"/>
  <c r="G263" i="10"/>
  <c r="F263" i="10"/>
  <c r="I262" i="10"/>
  <c r="H262" i="10"/>
  <c r="G262" i="10"/>
  <c r="F262" i="10"/>
  <c r="I261" i="10"/>
  <c r="H261" i="10"/>
  <c r="G261" i="10"/>
  <c r="F261" i="10"/>
  <c r="I260" i="10"/>
  <c r="H260" i="10"/>
  <c r="G260" i="10"/>
  <c r="F260" i="10"/>
  <c r="I259" i="10"/>
  <c r="H259" i="10"/>
  <c r="G259" i="10"/>
  <c r="F259" i="10"/>
  <c r="I258" i="10"/>
  <c r="H258" i="10"/>
  <c r="G258" i="10"/>
  <c r="F258" i="10"/>
  <c r="I257" i="10"/>
  <c r="H257" i="10"/>
  <c r="G257" i="10"/>
  <c r="F257" i="10"/>
  <c r="I256" i="10"/>
  <c r="H256" i="10"/>
  <c r="G256" i="10"/>
  <c r="F256" i="10"/>
  <c r="I255" i="10"/>
  <c r="H255" i="10"/>
  <c r="G255" i="10"/>
  <c r="F255" i="10"/>
  <c r="I254" i="10"/>
  <c r="H254" i="10"/>
  <c r="G254" i="10"/>
  <c r="F254" i="10"/>
  <c r="I253" i="10"/>
  <c r="H253" i="10"/>
  <c r="G253" i="10"/>
  <c r="F253" i="10"/>
  <c r="I252" i="10"/>
  <c r="H252" i="10"/>
  <c r="G252" i="10"/>
  <c r="F252" i="10"/>
  <c r="I251" i="10"/>
  <c r="H251" i="10"/>
  <c r="G251" i="10"/>
  <c r="F251" i="10"/>
  <c r="I250" i="10"/>
  <c r="H250" i="10"/>
  <c r="G250" i="10"/>
  <c r="F250" i="10"/>
  <c r="I249" i="10"/>
  <c r="H249" i="10"/>
  <c r="G249" i="10"/>
  <c r="F249" i="10"/>
  <c r="I248" i="10"/>
  <c r="H248" i="10"/>
  <c r="G248" i="10"/>
  <c r="F248" i="10"/>
  <c r="I247" i="10"/>
  <c r="H247" i="10"/>
  <c r="G247" i="10"/>
  <c r="F247" i="10"/>
  <c r="I246" i="10"/>
  <c r="H246" i="10"/>
  <c r="G246" i="10"/>
  <c r="F246" i="10"/>
  <c r="I245" i="10"/>
  <c r="H245" i="10"/>
  <c r="G245" i="10"/>
  <c r="F245" i="10"/>
  <c r="I244" i="10"/>
  <c r="H244" i="10"/>
  <c r="G244" i="10"/>
  <c r="F244" i="10"/>
  <c r="I243" i="10"/>
  <c r="H243" i="10"/>
  <c r="G243" i="10"/>
  <c r="F243" i="10"/>
  <c r="I242" i="10"/>
  <c r="H242" i="10"/>
  <c r="G242" i="10"/>
  <c r="F242" i="10"/>
  <c r="I241" i="10"/>
  <c r="H241" i="10"/>
  <c r="G241" i="10"/>
  <c r="F241" i="10"/>
  <c r="I240" i="10"/>
  <c r="H240" i="10"/>
  <c r="G240" i="10"/>
  <c r="F240" i="10"/>
  <c r="I239" i="10"/>
  <c r="H239" i="10"/>
  <c r="G239" i="10"/>
  <c r="F239" i="10"/>
  <c r="I238" i="10"/>
  <c r="H238" i="10"/>
  <c r="G238" i="10"/>
  <c r="F238" i="10"/>
  <c r="I237" i="10"/>
  <c r="H237" i="10"/>
  <c r="G237" i="10"/>
  <c r="F237" i="10"/>
  <c r="I236" i="10"/>
  <c r="H236" i="10"/>
  <c r="G236" i="10"/>
  <c r="F236" i="10"/>
  <c r="I235" i="10"/>
  <c r="H235" i="10"/>
  <c r="G235" i="10"/>
  <c r="F235" i="10"/>
  <c r="I234" i="10"/>
  <c r="H234" i="10"/>
  <c r="G234" i="10"/>
  <c r="F234" i="10"/>
  <c r="I233" i="10"/>
  <c r="H233" i="10"/>
  <c r="G233" i="10"/>
  <c r="F233" i="10"/>
  <c r="I232" i="10"/>
  <c r="H232" i="10"/>
  <c r="G232" i="10"/>
  <c r="F232" i="10"/>
  <c r="I231" i="10"/>
  <c r="H231" i="10"/>
  <c r="G231" i="10"/>
  <c r="F231" i="10"/>
  <c r="I230" i="10"/>
  <c r="H230" i="10"/>
  <c r="G230" i="10"/>
  <c r="F230" i="10"/>
  <c r="I229" i="10"/>
  <c r="H229" i="10"/>
  <c r="G229" i="10"/>
  <c r="F229" i="10"/>
  <c r="I228" i="10"/>
  <c r="H228" i="10"/>
  <c r="G228" i="10"/>
  <c r="F228" i="10"/>
  <c r="I227" i="10"/>
  <c r="H227" i="10"/>
  <c r="G227" i="10"/>
  <c r="F227" i="10"/>
  <c r="I226" i="10"/>
  <c r="H226" i="10"/>
  <c r="G226" i="10"/>
  <c r="F226" i="10"/>
  <c r="I225" i="10"/>
  <c r="H225" i="10"/>
  <c r="G225" i="10"/>
  <c r="F225" i="10"/>
  <c r="I224" i="10"/>
  <c r="H224" i="10"/>
  <c r="G224" i="10"/>
  <c r="F224" i="10"/>
  <c r="I223" i="10"/>
  <c r="H223" i="10"/>
  <c r="G223" i="10"/>
  <c r="F223" i="10"/>
  <c r="I222" i="10"/>
  <c r="H222" i="10"/>
  <c r="G222" i="10"/>
  <c r="F222" i="10"/>
  <c r="I221" i="10"/>
  <c r="H221" i="10"/>
  <c r="G221" i="10"/>
  <c r="F221" i="10"/>
  <c r="I220" i="10"/>
  <c r="H220" i="10"/>
  <c r="G220" i="10"/>
  <c r="F220" i="10"/>
  <c r="I219" i="10"/>
  <c r="H219" i="10"/>
  <c r="G219" i="10"/>
  <c r="F219" i="10"/>
  <c r="I218" i="10"/>
  <c r="H218" i="10"/>
  <c r="G218" i="10"/>
  <c r="F218" i="10"/>
  <c r="I217" i="10"/>
  <c r="H217" i="10"/>
  <c r="G217" i="10"/>
  <c r="F217" i="10"/>
  <c r="I216" i="10"/>
  <c r="H216" i="10"/>
  <c r="G216" i="10"/>
  <c r="F216" i="10"/>
  <c r="I215" i="10"/>
  <c r="H215" i="10"/>
  <c r="G215" i="10"/>
  <c r="F215" i="10"/>
  <c r="I214" i="10"/>
  <c r="H214" i="10"/>
  <c r="G214" i="10"/>
  <c r="F214" i="10"/>
  <c r="I213" i="10"/>
  <c r="H213" i="10"/>
  <c r="G213" i="10"/>
  <c r="F213" i="10"/>
  <c r="I212" i="10"/>
  <c r="H212" i="10"/>
  <c r="G212" i="10"/>
  <c r="F212" i="10"/>
  <c r="I211" i="10"/>
  <c r="H211" i="10"/>
  <c r="G211" i="10"/>
  <c r="F211" i="10"/>
  <c r="I210" i="10"/>
  <c r="H210" i="10"/>
  <c r="G210" i="10"/>
  <c r="F210" i="10"/>
  <c r="I209" i="10"/>
  <c r="H209" i="10"/>
  <c r="G209" i="10"/>
  <c r="F209" i="10"/>
  <c r="I208" i="10"/>
  <c r="H208" i="10"/>
  <c r="G208" i="10"/>
  <c r="F208" i="10"/>
  <c r="I207" i="10"/>
  <c r="H207" i="10"/>
  <c r="G207" i="10"/>
  <c r="F207" i="10"/>
  <c r="I206" i="10"/>
  <c r="H206" i="10"/>
  <c r="G206" i="10"/>
  <c r="F206" i="10"/>
  <c r="I205" i="10"/>
  <c r="H205" i="10"/>
  <c r="G205" i="10"/>
  <c r="F205" i="10"/>
  <c r="I204" i="10"/>
  <c r="H204" i="10"/>
  <c r="G204" i="10"/>
  <c r="F204" i="10"/>
  <c r="I203" i="10"/>
  <c r="H203" i="10"/>
  <c r="G203" i="10"/>
  <c r="F203" i="10"/>
  <c r="I202" i="10"/>
  <c r="H202" i="10"/>
  <c r="G202" i="10"/>
  <c r="F202" i="10"/>
  <c r="I201" i="10"/>
  <c r="H201" i="10"/>
  <c r="G201" i="10"/>
  <c r="F201" i="10"/>
  <c r="I200" i="10"/>
  <c r="H200" i="10"/>
  <c r="G200" i="10"/>
  <c r="F200" i="10"/>
  <c r="I199" i="10"/>
  <c r="H199" i="10"/>
  <c r="G199" i="10"/>
  <c r="F199" i="10"/>
  <c r="I198" i="10"/>
  <c r="H198" i="10"/>
  <c r="G198" i="10"/>
  <c r="F198" i="10"/>
  <c r="I197" i="10"/>
  <c r="H197" i="10"/>
  <c r="G197" i="10"/>
  <c r="F197" i="10"/>
  <c r="I196" i="10"/>
  <c r="H196" i="10"/>
  <c r="G196" i="10"/>
  <c r="F196" i="10"/>
  <c r="I195" i="10"/>
  <c r="H195" i="10"/>
  <c r="G195" i="10"/>
  <c r="F195" i="10"/>
  <c r="I194" i="10"/>
  <c r="H194" i="10"/>
  <c r="G194" i="10"/>
  <c r="F194" i="10"/>
  <c r="I193" i="10"/>
  <c r="H193" i="10"/>
  <c r="G193" i="10"/>
  <c r="F193" i="10"/>
  <c r="I192" i="10"/>
  <c r="H192" i="10"/>
  <c r="G192" i="10"/>
  <c r="F192" i="10"/>
  <c r="I191" i="10"/>
  <c r="H191" i="10"/>
  <c r="G191" i="10"/>
  <c r="F191" i="10"/>
  <c r="I190" i="10"/>
  <c r="H190" i="10"/>
  <c r="G190" i="10"/>
  <c r="F190" i="10"/>
  <c r="I189" i="10"/>
  <c r="H189" i="10"/>
  <c r="G189" i="10"/>
  <c r="F189" i="10"/>
  <c r="I188" i="10"/>
  <c r="H188" i="10"/>
  <c r="G188" i="10"/>
  <c r="F188" i="10"/>
  <c r="I187" i="10"/>
  <c r="H187" i="10"/>
  <c r="G187" i="10"/>
  <c r="F187" i="10"/>
  <c r="I186" i="10"/>
  <c r="H186" i="10"/>
  <c r="G186" i="10"/>
  <c r="F186" i="10"/>
  <c r="I185" i="10"/>
  <c r="H185" i="10"/>
  <c r="G185" i="10"/>
  <c r="F185" i="10"/>
  <c r="I184" i="10"/>
  <c r="H184" i="10"/>
  <c r="G184" i="10"/>
  <c r="F184" i="10"/>
  <c r="I183" i="10"/>
  <c r="H183" i="10"/>
  <c r="G183" i="10"/>
  <c r="F183" i="10"/>
  <c r="I182" i="10"/>
  <c r="H182" i="10"/>
  <c r="G182" i="10"/>
  <c r="F182" i="10"/>
  <c r="I181" i="10"/>
  <c r="H181" i="10"/>
  <c r="G181" i="10"/>
  <c r="F181" i="10"/>
  <c r="I180" i="10"/>
  <c r="H180" i="10"/>
  <c r="G180" i="10"/>
  <c r="F180" i="10"/>
  <c r="I179" i="10"/>
  <c r="H179" i="10"/>
  <c r="G179" i="10"/>
  <c r="F179" i="10"/>
  <c r="I178" i="10"/>
  <c r="H178" i="10"/>
  <c r="G178" i="10"/>
  <c r="F178" i="10"/>
  <c r="I177" i="10"/>
  <c r="H177" i="10"/>
  <c r="G177" i="10"/>
  <c r="F177" i="10"/>
  <c r="I176" i="10"/>
  <c r="H176" i="10"/>
  <c r="G176" i="10"/>
  <c r="F176" i="10"/>
  <c r="I175" i="10"/>
  <c r="H175" i="10"/>
  <c r="G175" i="10"/>
  <c r="F175" i="10"/>
  <c r="I174" i="10"/>
  <c r="H174" i="10"/>
  <c r="G174" i="10"/>
  <c r="F174" i="10"/>
  <c r="I173" i="10"/>
  <c r="H173" i="10"/>
  <c r="G173" i="10"/>
  <c r="F173" i="10"/>
  <c r="I172" i="10"/>
  <c r="H172" i="10"/>
  <c r="G172" i="10"/>
  <c r="F172" i="10"/>
  <c r="I171" i="10"/>
  <c r="H171" i="10"/>
  <c r="G171" i="10"/>
  <c r="F171" i="10"/>
  <c r="I170" i="10"/>
  <c r="H170" i="10"/>
  <c r="G170" i="10"/>
  <c r="F170" i="10"/>
  <c r="I169" i="10"/>
  <c r="H169" i="10"/>
  <c r="G169" i="10"/>
  <c r="F169" i="10"/>
  <c r="I168" i="10"/>
  <c r="H168" i="10"/>
  <c r="G168" i="10"/>
  <c r="F168" i="10"/>
  <c r="I167" i="10"/>
  <c r="H167" i="10"/>
  <c r="G167" i="10"/>
  <c r="F167" i="10"/>
  <c r="I166" i="10"/>
  <c r="H166" i="10"/>
  <c r="G166" i="10"/>
  <c r="F166" i="10"/>
  <c r="I165" i="10"/>
  <c r="H165" i="10"/>
  <c r="G165" i="10"/>
  <c r="F165" i="10"/>
  <c r="I164" i="10"/>
  <c r="H164" i="10"/>
  <c r="G164" i="10"/>
  <c r="F164" i="10"/>
  <c r="I163" i="10"/>
  <c r="H163" i="10"/>
  <c r="G163" i="10"/>
  <c r="F163" i="10"/>
  <c r="I162" i="10"/>
  <c r="H162" i="10"/>
  <c r="G162" i="10"/>
  <c r="F162" i="10"/>
  <c r="I161" i="10"/>
  <c r="H161" i="10"/>
  <c r="G161" i="10"/>
  <c r="F161" i="10"/>
  <c r="I160" i="10"/>
  <c r="H160" i="10"/>
  <c r="G160" i="10"/>
  <c r="F160" i="10"/>
  <c r="I159" i="10"/>
  <c r="H159" i="10"/>
  <c r="G159" i="10"/>
  <c r="F159" i="10"/>
  <c r="I158" i="10"/>
  <c r="H158" i="10"/>
  <c r="G158" i="10"/>
  <c r="F158" i="10"/>
  <c r="I157" i="10"/>
  <c r="H157" i="10"/>
  <c r="G157" i="10"/>
  <c r="F157" i="10"/>
  <c r="I156" i="10"/>
  <c r="H156" i="10"/>
  <c r="G156" i="10"/>
  <c r="F156" i="10"/>
  <c r="I155" i="10"/>
  <c r="H155" i="10"/>
  <c r="G155" i="10"/>
  <c r="F155" i="10"/>
  <c r="I154" i="10"/>
  <c r="H154" i="10"/>
  <c r="G154" i="10"/>
  <c r="F154" i="10"/>
  <c r="I153" i="10"/>
  <c r="H153" i="10"/>
  <c r="G153" i="10"/>
  <c r="F153" i="10"/>
  <c r="I152" i="10"/>
  <c r="H152" i="10"/>
  <c r="G152" i="10"/>
  <c r="F152" i="10"/>
  <c r="I151" i="10"/>
  <c r="H151" i="10"/>
  <c r="G151" i="10"/>
  <c r="F151" i="10"/>
  <c r="I150" i="10"/>
  <c r="H150" i="10"/>
  <c r="G150" i="10"/>
  <c r="F150" i="10"/>
  <c r="I149" i="10"/>
  <c r="H149" i="10"/>
  <c r="G149" i="10"/>
  <c r="F149" i="10"/>
  <c r="I148" i="10"/>
  <c r="H148" i="10"/>
  <c r="G148" i="10"/>
  <c r="F148" i="10"/>
  <c r="I147" i="10"/>
  <c r="H147" i="10"/>
  <c r="G147" i="10"/>
  <c r="F147" i="10"/>
  <c r="I146" i="10"/>
  <c r="H146" i="10"/>
  <c r="G146" i="10"/>
  <c r="F146" i="10"/>
  <c r="I145" i="10"/>
  <c r="H145" i="10"/>
  <c r="G145" i="10"/>
  <c r="F145" i="10"/>
  <c r="I144" i="10"/>
  <c r="H144" i="10"/>
  <c r="G144" i="10"/>
  <c r="F144" i="10"/>
  <c r="I143" i="10"/>
  <c r="H143" i="10"/>
  <c r="G143" i="10"/>
  <c r="F143" i="10"/>
  <c r="I142" i="10"/>
  <c r="H142" i="10"/>
  <c r="G142" i="10"/>
  <c r="F142" i="10"/>
  <c r="I141" i="10"/>
  <c r="H141" i="10"/>
  <c r="G141" i="10"/>
  <c r="F141" i="10"/>
  <c r="I140" i="10"/>
  <c r="H140" i="10"/>
  <c r="G140" i="10"/>
  <c r="F140" i="10"/>
  <c r="I139" i="10"/>
  <c r="H139" i="10"/>
  <c r="G139" i="10"/>
  <c r="F139" i="10"/>
  <c r="I138" i="10"/>
  <c r="H138" i="10"/>
  <c r="G138" i="10"/>
  <c r="F138" i="10"/>
  <c r="I137" i="10"/>
  <c r="H137" i="10"/>
  <c r="G137" i="10"/>
  <c r="F137" i="10"/>
  <c r="I136" i="10"/>
  <c r="H136" i="10"/>
  <c r="G136" i="10"/>
  <c r="F136" i="10"/>
  <c r="I135" i="10"/>
  <c r="H135" i="10"/>
  <c r="G135" i="10"/>
  <c r="F135" i="10"/>
  <c r="I134" i="10"/>
  <c r="H134" i="10"/>
  <c r="G134" i="10"/>
  <c r="F134" i="10"/>
  <c r="I133" i="10"/>
  <c r="H133" i="10"/>
  <c r="G133" i="10"/>
  <c r="F133" i="10"/>
  <c r="I132" i="10"/>
  <c r="H132" i="10"/>
  <c r="G132" i="10"/>
  <c r="F132" i="10"/>
  <c r="I131" i="10"/>
  <c r="H131" i="10"/>
  <c r="G131" i="10"/>
  <c r="F131" i="10"/>
  <c r="I130" i="10"/>
  <c r="H130" i="10"/>
  <c r="G130" i="10"/>
  <c r="F130" i="10"/>
  <c r="I129" i="10"/>
  <c r="H129" i="10"/>
  <c r="G129" i="10"/>
  <c r="F129" i="10"/>
  <c r="I128" i="10"/>
  <c r="H128" i="10"/>
  <c r="G128" i="10"/>
  <c r="F128" i="10"/>
  <c r="I127" i="10"/>
  <c r="H127" i="10"/>
  <c r="G127" i="10"/>
  <c r="F127" i="10"/>
  <c r="I126" i="10"/>
  <c r="H126" i="10"/>
  <c r="G126" i="10"/>
  <c r="F126" i="10"/>
  <c r="I125" i="10"/>
  <c r="H125" i="10"/>
  <c r="G125" i="10"/>
  <c r="F125" i="10"/>
  <c r="I124" i="10"/>
  <c r="H124" i="10"/>
  <c r="G124" i="10"/>
  <c r="F124" i="10"/>
  <c r="I123" i="10"/>
  <c r="H123" i="10"/>
  <c r="G123" i="10"/>
  <c r="F123" i="10"/>
  <c r="I122" i="10"/>
  <c r="H122" i="10"/>
  <c r="G122" i="10"/>
  <c r="F122" i="10"/>
  <c r="I121" i="10"/>
  <c r="H121" i="10"/>
  <c r="G121" i="10"/>
  <c r="F121" i="10"/>
  <c r="I120" i="10"/>
  <c r="H120" i="10"/>
  <c r="G120" i="10"/>
  <c r="F120" i="10"/>
  <c r="I119" i="10"/>
  <c r="H119" i="10"/>
  <c r="G119" i="10"/>
  <c r="F119" i="10"/>
  <c r="I118" i="10"/>
  <c r="H118" i="10"/>
  <c r="G118" i="10"/>
  <c r="F118" i="10"/>
  <c r="I117" i="10"/>
  <c r="H117" i="10"/>
  <c r="G117" i="10"/>
  <c r="F117" i="10"/>
  <c r="I116" i="10"/>
  <c r="H116" i="10"/>
  <c r="G116" i="10"/>
  <c r="F116" i="10"/>
  <c r="I115" i="10"/>
  <c r="H115" i="10"/>
  <c r="G115" i="10"/>
  <c r="F115" i="10"/>
  <c r="I114" i="10"/>
  <c r="H114" i="10"/>
  <c r="G114" i="10"/>
  <c r="F114" i="10"/>
  <c r="I113" i="10"/>
  <c r="H113" i="10"/>
  <c r="G113" i="10"/>
  <c r="F113" i="10"/>
  <c r="I112" i="10"/>
  <c r="H112" i="10"/>
  <c r="G112" i="10"/>
  <c r="F112" i="10"/>
  <c r="I111" i="10"/>
  <c r="H111" i="10"/>
  <c r="G111" i="10"/>
  <c r="F111" i="10"/>
  <c r="I110" i="10"/>
  <c r="H110" i="10"/>
  <c r="G110" i="10"/>
  <c r="F110" i="10"/>
  <c r="I109" i="10"/>
  <c r="H109" i="10"/>
  <c r="G109" i="10"/>
  <c r="F109" i="10"/>
  <c r="I108" i="10"/>
  <c r="H108" i="10"/>
  <c r="G108" i="10"/>
  <c r="F108" i="10"/>
  <c r="I107" i="10"/>
  <c r="H107" i="10"/>
  <c r="G107" i="10"/>
  <c r="F107" i="10"/>
  <c r="I106" i="10"/>
  <c r="H106" i="10"/>
  <c r="G106" i="10"/>
  <c r="F106" i="10"/>
  <c r="I105" i="10"/>
  <c r="H105" i="10"/>
  <c r="G105" i="10"/>
  <c r="F105" i="10"/>
  <c r="I104" i="10"/>
  <c r="H104" i="10"/>
  <c r="G104" i="10"/>
  <c r="F104" i="10"/>
  <c r="I103" i="10"/>
  <c r="H103" i="10"/>
  <c r="G103" i="10"/>
  <c r="F103" i="10"/>
  <c r="I102" i="10"/>
  <c r="H102" i="10"/>
  <c r="G102" i="10"/>
  <c r="F102" i="10"/>
  <c r="I101" i="10"/>
  <c r="H101" i="10"/>
  <c r="G101" i="10"/>
  <c r="F101" i="10"/>
  <c r="I100" i="10"/>
  <c r="H100" i="10"/>
  <c r="G100" i="10"/>
  <c r="F100" i="10"/>
  <c r="I99" i="10"/>
  <c r="H99" i="10"/>
  <c r="G99" i="10"/>
  <c r="F99" i="10"/>
  <c r="I98" i="10"/>
  <c r="H98" i="10"/>
  <c r="G98" i="10"/>
  <c r="F98" i="10"/>
  <c r="I97" i="10"/>
  <c r="H97" i="10"/>
  <c r="G97" i="10"/>
  <c r="F97" i="10"/>
  <c r="I96" i="10"/>
  <c r="H96" i="10"/>
  <c r="G96" i="10"/>
  <c r="F96" i="10"/>
  <c r="I95" i="10"/>
  <c r="H95" i="10"/>
  <c r="G95" i="10"/>
  <c r="F95" i="10"/>
  <c r="I94" i="10"/>
  <c r="H94" i="10"/>
  <c r="G94" i="10"/>
  <c r="F94" i="10"/>
  <c r="I93" i="10"/>
  <c r="H93" i="10"/>
  <c r="G93" i="10"/>
  <c r="F93" i="10"/>
  <c r="I92" i="10"/>
  <c r="H92" i="10"/>
  <c r="G92" i="10"/>
  <c r="F92" i="10"/>
  <c r="I91" i="10"/>
  <c r="H91" i="10"/>
  <c r="G91" i="10"/>
  <c r="F91" i="10"/>
  <c r="I90" i="10"/>
  <c r="H90" i="10"/>
  <c r="G90" i="10"/>
  <c r="F90" i="10"/>
  <c r="I89" i="10"/>
  <c r="H89" i="10"/>
  <c r="G89" i="10"/>
  <c r="F89" i="10"/>
  <c r="I88" i="10"/>
  <c r="H88" i="10"/>
  <c r="G88" i="10"/>
  <c r="F88" i="10"/>
  <c r="I87" i="10"/>
  <c r="H87" i="10"/>
  <c r="G87" i="10"/>
  <c r="F87" i="10"/>
  <c r="I86" i="10"/>
  <c r="H86" i="10"/>
  <c r="G86" i="10"/>
  <c r="F86" i="10"/>
  <c r="I85" i="10"/>
  <c r="H85" i="10"/>
  <c r="G85" i="10"/>
  <c r="F85" i="10"/>
  <c r="I84" i="10"/>
  <c r="H84" i="10"/>
  <c r="G84" i="10"/>
  <c r="F84" i="10"/>
  <c r="I83" i="10"/>
  <c r="H83" i="10"/>
  <c r="G83" i="10"/>
  <c r="F83" i="10"/>
  <c r="I82" i="10"/>
  <c r="H82" i="10"/>
  <c r="G82" i="10"/>
  <c r="F82" i="10"/>
  <c r="I81" i="10"/>
  <c r="H81" i="10"/>
  <c r="G81" i="10"/>
  <c r="F81" i="10"/>
  <c r="I80" i="10"/>
  <c r="H80" i="10"/>
  <c r="G80" i="10"/>
  <c r="F80" i="10"/>
  <c r="I79" i="10"/>
  <c r="H79" i="10"/>
  <c r="G79" i="10"/>
  <c r="F79" i="10"/>
  <c r="I78" i="10"/>
  <c r="H78" i="10"/>
  <c r="G78" i="10"/>
  <c r="F78" i="10"/>
  <c r="I77" i="10"/>
  <c r="H77" i="10"/>
  <c r="G77" i="10"/>
  <c r="F77" i="10"/>
  <c r="I76" i="10"/>
  <c r="H76" i="10"/>
  <c r="G76" i="10"/>
  <c r="F76" i="10"/>
  <c r="I75" i="10"/>
  <c r="H75" i="10"/>
  <c r="G75" i="10"/>
  <c r="F75" i="10"/>
  <c r="I74" i="10"/>
  <c r="H74" i="10"/>
  <c r="G74" i="10"/>
  <c r="F74" i="10"/>
  <c r="I73" i="10"/>
  <c r="H73" i="10"/>
  <c r="G73" i="10"/>
  <c r="F73" i="10"/>
  <c r="I72" i="10"/>
  <c r="H72" i="10"/>
  <c r="G72" i="10"/>
  <c r="F72" i="10"/>
  <c r="I71" i="10"/>
  <c r="H71" i="10"/>
  <c r="G71" i="10"/>
  <c r="F71" i="10"/>
  <c r="I70" i="10"/>
  <c r="H70" i="10"/>
  <c r="G70" i="10"/>
  <c r="F70" i="10"/>
  <c r="I69" i="10"/>
  <c r="H69" i="10"/>
  <c r="G69" i="10"/>
  <c r="F69" i="10"/>
  <c r="I68" i="10"/>
  <c r="H68" i="10"/>
  <c r="G68" i="10"/>
  <c r="F68" i="10"/>
  <c r="G67" i="10"/>
  <c r="F67" i="10"/>
  <c r="G8" i="10"/>
  <c r="G25" i="10"/>
  <c r="G57" i="10"/>
  <c r="F57" i="10"/>
  <c r="G58" i="10"/>
  <c r="F58" i="10"/>
  <c r="H502" i="9"/>
  <c r="B502" i="9"/>
  <c r="H501" i="9"/>
  <c r="B501" i="9"/>
  <c r="H500" i="9"/>
  <c r="B500" i="9"/>
  <c r="H499" i="9"/>
  <c r="B499" i="9"/>
  <c r="H498" i="9"/>
  <c r="B498" i="9"/>
  <c r="H497" i="9"/>
  <c r="B497" i="9"/>
  <c r="H496" i="9"/>
  <c r="B496" i="9"/>
  <c r="H495" i="9"/>
  <c r="B495" i="9"/>
  <c r="H494" i="9"/>
  <c r="B494" i="9"/>
  <c r="H493" i="9"/>
  <c r="B493" i="9"/>
  <c r="H492" i="9"/>
  <c r="B492" i="9"/>
  <c r="H491" i="9"/>
  <c r="B491" i="9"/>
  <c r="H490" i="9"/>
  <c r="B490" i="9"/>
  <c r="H489" i="9"/>
  <c r="B489" i="9"/>
  <c r="H488" i="9"/>
  <c r="B488" i="9"/>
  <c r="H487" i="9"/>
  <c r="B487" i="9"/>
  <c r="H486" i="9"/>
  <c r="B486" i="9"/>
  <c r="H485" i="9"/>
  <c r="B485" i="9"/>
  <c r="H484" i="9"/>
  <c r="B484" i="9"/>
  <c r="H483" i="9"/>
  <c r="B483" i="9"/>
  <c r="H482" i="9"/>
  <c r="B482" i="9"/>
  <c r="H481" i="9"/>
  <c r="B481" i="9"/>
  <c r="H480" i="9"/>
  <c r="B480" i="9"/>
  <c r="H479" i="9"/>
  <c r="B479" i="9"/>
  <c r="H478" i="9"/>
  <c r="B478" i="9"/>
  <c r="H477" i="9"/>
  <c r="B477" i="9"/>
  <c r="H476" i="9"/>
  <c r="B476" i="9"/>
  <c r="H475" i="9"/>
  <c r="B475" i="9"/>
  <c r="H474" i="9"/>
  <c r="B474" i="9"/>
  <c r="H473" i="9"/>
  <c r="B473" i="9"/>
  <c r="H472" i="9"/>
  <c r="B472" i="9"/>
  <c r="H471" i="9"/>
  <c r="B471" i="9"/>
  <c r="H470" i="9"/>
  <c r="B470" i="9"/>
  <c r="H469" i="9"/>
  <c r="B469" i="9"/>
  <c r="H468" i="9"/>
  <c r="B468" i="9"/>
  <c r="H467" i="9"/>
  <c r="B467" i="9"/>
  <c r="H466" i="9"/>
  <c r="B466" i="9"/>
  <c r="H465" i="9"/>
  <c r="B465" i="9"/>
  <c r="H464" i="9"/>
  <c r="B464" i="9"/>
  <c r="H463" i="9"/>
  <c r="B463" i="9"/>
  <c r="H462" i="9"/>
  <c r="B462" i="9"/>
  <c r="H461" i="9"/>
  <c r="B461" i="9"/>
  <c r="H460" i="9"/>
  <c r="B460" i="9"/>
  <c r="H459" i="9"/>
  <c r="B459" i="9"/>
  <c r="H458" i="9"/>
  <c r="B458" i="9"/>
  <c r="H457" i="9"/>
  <c r="B457" i="9"/>
  <c r="H456" i="9"/>
  <c r="B456" i="9"/>
  <c r="H455" i="9"/>
  <c r="B455" i="9"/>
  <c r="H454" i="9"/>
  <c r="B454" i="9"/>
  <c r="H453" i="9"/>
  <c r="B453" i="9"/>
  <c r="H452" i="9"/>
  <c r="B452" i="9"/>
  <c r="H451" i="9"/>
  <c r="B451" i="9"/>
  <c r="H450" i="9"/>
  <c r="B450" i="9"/>
  <c r="H449" i="9"/>
  <c r="B449" i="9"/>
  <c r="H448" i="9"/>
  <c r="B448" i="9"/>
  <c r="H447" i="9"/>
  <c r="B447" i="9"/>
  <c r="H446" i="9"/>
  <c r="B446" i="9"/>
  <c r="H445" i="9"/>
  <c r="B445" i="9"/>
  <c r="H444" i="9"/>
  <c r="B444" i="9"/>
  <c r="H443" i="9"/>
  <c r="B443" i="9"/>
  <c r="H442" i="9"/>
  <c r="B442" i="9"/>
  <c r="H441" i="9"/>
  <c r="B441" i="9"/>
  <c r="H440" i="9"/>
  <c r="B440" i="9"/>
  <c r="H439" i="9"/>
  <c r="B439" i="9"/>
  <c r="H438" i="9"/>
  <c r="B438" i="9"/>
  <c r="H437" i="9"/>
  <c r="B437" i="9"/>
  <c r="H436" i="9"/>
  <c r="B436" i="9"/>
  <c r="H435" i="9"/>
  <c r="B435" i="9"/>
  <c r="H434" i="9"/>
  <c r="B434" i="9"/>
  <c r="H433" i="9"/>
  <c r="B433" i="9"/>
  <c r="H432" i="9"/>
  <c r="B432" i="9"/>
  <c r="H431" i="9"/>
  <c r="B431" i="9"/>
  <c r="H430" i="9"/>
  <c r="B430" i="9"/>
  <c r="H429" i="9"/>
  <c r="B429" i="9"/>
  <c r="H428" i="9"/>
  <c r="B428" i="9"/>
  <c r="H427" i="9"/>
  <c r="B427" i="9"/>
  <c r="H426" i="9"/>
  <c r="B426" i="9"/>
  <c r="H425" i="9"/>
  <c r="B425" i="9"/>
  <c r="H424" i="9"/>
  <c r="B424" i="9"/>
  <c r="H423" i="9"/>
  <c r="B423" i="9"/>
  <c r="H422" i="9"/>
  <c r="B422" i="9"/>
  <c r="H421" i="9"/>
  <c r="B421" i="9"/>
  <c r="H420" i="9"/>
  <c r="B420" i="9"/>
  <c r="H419" i="9"/>
  <c r="B419" i="9"/>
  <c r="H418" i="9"/>
  <c r="B418" i="9"/>
  <c r="H417" i="9"/>
  <c r="B417" i="9"/>
  <c r="H416" i="9"/>
  <c r="B416" i="9"/>
  <c r="H415" i="9"/>
  <c r="B415" i="9"/>
  <c r="H414" i="9"/>
  <c r="B414" i="9"/>
  <c r="H413" i="9"/>
  <c r="B413" i="9"/>
  <c r="H412" i="9"/>
  <c r="B412" i="9"/>
  <c r="H411" i="9"/>
  <c r="B411" i="9"/>
  <c r="H410" i="9"/>
  <c r="B410" i="9"/>
  <c r="H409" i="9"/>
  <c r="B409" i="9"/>
  <c r="H408" i="9"/>
  <c r="B408" i="9"/>
  <c r="H407" i="9"/>
  <c r="B407" i="9"/>
  <c r="H406" i="9"/>
  <c r="B406" i="9"/>
  <c r="H405" i="9"/>
  <c r="B405" i="9"/>
  <c r="H404" i="9"/>
  <c r="B404" i="9"/>
  <c r="H403" i="9"/>
  <c r="B403" i="9"/>
  <c r="H402" i="9"/>
  <c r="B402" i="9"/>
  <c r="H401" i="9"/>
  <c r="B401" i="9"/>
  <c r="H400" i="9"/>
  <c r="B400" i="9"/>
  <c r="H399" i="9"/>
  <c r="B399" i="9"/>
  <c r="H398" i="9"/>
  <c r="B398" i="9"/>
  <c r="H397" i="9"/>
  <c r="B397" i="9"/>
  <c r="H396" i="9"/>
  <c r="B396" i="9"/>
  <c r="H395" i="9"/>
  <c r="B395" i="9"/>
  <c r="H394" i="9"/>
  <c r="B394" i="9"/>
  <c r="H393" i="9"/>
  <c r="B393" i="9"/>
  <c r="H392" i="9"/>
  <c r="B392" i="9"/>
  <c r="H391" i="9"/>
  <c r="B391" i="9"/>
  <c r="H390" i="9"/>
  <c r="B390" i="9"/>
  <c r="H389" i="9"/>
  <c r="B389" i="9"/>
  <c r="H388" i="9"/>
  <c r="B388" i="9"/>
  <c r="H387" i="9"/>
  <c r="B387" i="9"/>
  <c r="H386" i="9"/>
  <c r="B386" i="9"/>
  <c r="H385" i="9"/>
  <c r="B385" i="9"/>
  <c r="H384" i="9"/>
  <c r="B384" i="9"/>
  <c r="H383" i="9"/>
  <c r="B383" i="9"/>
  <c r="H382" i="9"/>
  <c r="B382" i="9"/>
  <c r="H381" i="9"/>
  <c r="B381" i="9"/>
  <c r="H380" i="9"/>
  <c r="B380" i="9"/>
  <c r="H379" i="9"/>
  <c r="B379" i="9"/>
  <c r="H378" i="9"/>
  <c r="B378" i="9"/>
  <c r="H377" i="9"/>
  <c r="B377" i="9"/>
  <c r="H376" i="9"/>
  <c r="B376" i="9"/>
  <c r="H375" i="9"/>
  <c r="B375" i="9"/>
  <c r="H374" i="9"/>
  <c r="B374" i="9"/>
  <c r="H373" i="9"/>
  <c r="B373" i="9"/>
  <c r="H372" i="9"/>
  <c r="B372" i="9"/>
  <c r="H371" i="9"/>
  <c r="B371" i="9"/>
  <c r="H370" i="9"/>
  <c r="B370" i="9"/>
  <c r="H369" i="9"/>
  <c r="B369" i="9"/>
  <c r="H368" i="9"/>
  <c r="B368" i="9"/>
  <c r="H367" i="9"/>
  <c r="B367" i="9"/>
  <c r="H366" i="9"/>
  <c r="B366" i="9"/>
  <c r="H365" i="9"/>
  <c r="B365" i="9"/>
  <c r="H364" i="9"/>
  <c r="B364" i="9"/>
  <c r="H363" i="9"/>
  <c r="B363" i="9"/>
  <c r="H362" i="9"/>
  <c r="B362" i="9"/>
  <c r="H361" i="9"/>
  <c r="B361" i="9"/>
  <c r="H360" i="9"/>
  <c r="B360" i="9"/>
  <c r="H359" i="9"/>
  <c r="B359" i="9"/>
  <c r="H358" i="9"/>
  <c r="B358" i="9"/>
  <c r="H357" i="9"/>
  <c r="B357" i="9"/>
  <c r="H356" i="9"/>
  <c r="B356" i="9"/>
  <c r="H355" i="9"/>
  <c r="B355" i="9"/>
  <c r="H354" i="9"/>
  <c r="B354" i="9"/>
  <c r="H353" i="9"/>
  <c r="B353" i="9"/>
  <c r="H352" i="9"/>
  <c r="B352" i="9"/>
  <c r="H351" i="9"/>
  <c r="B351" i="9"/>
  <c r="H350" i="9"/>
  <c r="B350" i="9"/>
  <c r="H349" i="9"/>
  <c r="B349" i="9"/>
  <c r="H348" i="9"/>
  <c r="B348" i="9"/>
  <c r="H347" i="9"/>
  <c r="B347" i="9"/>
  <c r="H346" i="9"/>
  <c r="B346" i="9"/>
  <c r="H345" i="9"/>
  <c r="B345" i="9"/>
  <c r="H344" i="9"/>
  <c r="B344" i="9"/>
  <c r="H343" i="9"/>
  <c r="B343" i="9"/>
  <c r="H342" i="9"/>
  <c r="B342" i="9"/>
  <c r="H341" i="9"/>
  <c r="B341" i="9"/>
  <c r="H340" i="9"/>
  <c r="B340" i="9"/>
  <c r="H339" i="9"/>
  <c r="B339" i="9"/>
  <c r="H338" i="9"/>
  <c r="B338" i="9"/>
  <c r="H337" i="9"/>
  <c r="B337" i="9"/>
  <c r="H336" i="9"/>
  <c r="B336" i="9"/>
  <c r="H335" i="9"/>
  <c r="B335" i="9"/>
  <c r="H334" i="9"/>
  <c r="B334" i="9"/>
  <c r="H333" i="9"/>
  <c r="B333" i="9"/>
  <c r="H332" i="9"/>
  <c r="B332" i="9"/>
  <c r="H331" i="9"/>
  <c r="B331" i="9"/>
  <c r="H330" i="9"/>
  <c r="B330" i="9"/>
  <c r="H329" i="9"/>
  <c r="B329" i="9"/>
  <c r="H328" i="9"/>
  <c r="B328" i="9"/>
  <c r="H327" i="9"/>
  <c r="B327" i="9"/>
  <c r="H326" i="9"/>
  <c r="B326" i="9"/>
  <c r="H325" i="9"/>
  <c r="B325" i="9"/>
  <c r="H324" i="9"/>
  <c r="B324" i="9"/>
  <c r="H323" i="9"/>
  <c r="B323" i="9"/>
  <c r="H322" i="9"/>
  <c r="B322" i="9"/>
  <c r="H321" i="9"/>
  <c r="B321" i="9"/>
  <c r="H320" i="9"/>
  <c r="B320" i="9"/>
  <c r="H319" i="9"/>
  <c r="B319" i="9"/>
  <c r="H318" i="9"/>
  <c r="B318" i="9"/>
  <c r="H317" i="9"/>
  <c r="B317" i="9"/>
  <c r="H316" i="9"/>
  <c r="B316" i="9"/>
  <c r="H315" i="9"/>
  <c r="B315" i="9"/>
  <c r="H314" i="9"/>
  <c r="B314" i="9"/>
  <c r="H313" i="9"/>
  <c r="B313" i="9"/>
  <c r="H312" i="9"/>
  <c r="B312" i="9"/>
  <c r="H311" i="9"/>
  <c r="B311" i="9"/>
  <c r="H310" i="9"/>
  <c r="B310" i="9"/>
  <c r="H309" i="9"/>
  <c r="B309" i="9"/>
  <c r="H308" i="9"/>
  <c r="B308" i="9"/>
  <c r="H307" i="9"/>
  <c r="B307" i="9"/>
  <c r="H306" i="9"/>
  <c r="B306" i="9"/>
  <c r="H305" i="9"/>
  <c r="B305" i="9"/>
  <c r="H304" i="9"/>
  <c r="B304" i="9"/>
  <c r="H303" i="9"/>
  <c r="B303" i="9"/>
  <c r="H302" i="9"/>
  <c r="B302" i="9"/>
  <c r="H301" i="9"/>
  <c r="B301" i="9"/>
  <c r="H300" i="9"/>
  <c r="B300" i="9"/>
  <c r="H299" i="9"/>
  <c r="B299" i="9"/>
  <c r="H298" i="9"/>
  <c r="B298" i="9"/>
  <c r="H297" i="9"/>
  <c r="B297" i="9"/>
  <c r="H296" i="9"/>
  <c r="B296" i="9"/>
  <c r="H295" i="9"/>
  <c r="B295" i="9"/>
  <c r="H294" i="9"/>
  <c r="B294" i="9"/>
  <c r="H293" i="9"/>
  <c r="B293" i="9"/>
  <c r="H292" i="9"/>
  <c r="B292" i="9"/>
  <c r="H291" i="9"/>
  <c r="B291" i="9"/>
  <c r="H290" i="9"/>
  <c r="B290" i="9"/>
  <c r="H289" i="9"/>
  <c r="B289" i="9"/>
  <c r="H288" i="9"/>
  <c r="B288" i="9"/>
  <c r="H287" i="9"/>
  <c r="B287" i="9"/>
  <c r="H286" i="9"/>
  <c r="B286" i="9"/>
  <c r="H285" i="9"/>
  <c r="B285" i="9"/>
  <c r="H284" i="9"/>
  <c r="B284" i="9"/>
  <c r="H283" i="9"/>
  <c r="B283" i="9"/>
  <c r="H282" i="9"/>
  <c r="B282" i="9"/>
  <c r="H281" i="9"/>
  <c r="B281" i="9"/>
  <c r="H280" i="9"/>
  <c r="B280" i="9"/>
  <c r="H279" i="9"/>
  <c r="B279" i="9"/>
  <c r="H278" i="9"/>
  <c r="B278" i="9"/>
  <c r="H277" i="9"/>
  <c r="B277" i="9"/>
  <c r="H276" i="9"/>
  <c r="B276" i="9"/>
  <c r="H275" i="9"/>
  <c r="B275" i="9"/>
  <c r="H274" i="9"/>
  <c r="B274" i="9"/>
  <c r="H273" i="9"/>
  <c r="B273" i="9"/>
  <c r="H272" i="9"/>
  <c r="B272" i="9"/>
  <c r="H271" i="9"/>
  <c r="B271" i="9"/>
  <c r="H270" i="9"/>
  <c r="B270" i="9"/>
  <c r="H269" i="9"/>
  <c r="B269" i="9"/>
  <c r="H268" i="9"/>
  <c r="B268" i="9"/>
  <c r="H267" i="9"/>
  <c r="B267" i="9"/>
  <c r="H266" i="9"/>
  <c r="B266" i="9"/>
  <c r="H265" i="9"/>
  <c r="B265" i="9"/>
  <c r="H264" i="9"/>
  <c r="B264" i="9"/>
  <c r="H263" i="9"/>
  <c r="B263" i="9"/>
  <c r="H262" i="9"/>
  <c r="B262" i="9"/>
  <c r="H261" i="9"/>
  <c r="B261" i="9"/>
  <c r="H260" i="9"/>
  <c r="B260" i="9"/>
  <c r="H259" i="9"/>
  <c r="B259" i="9"/>
  <c r="H258" i="9"/>
  <c r="B258" i="9"/>
  <c r="H257" i="9"/>
  <c r="B257" i="9"/>
  <c r="H256" i="9"/>
  <c r="B256" i="9"/>
  <c r="H255" i="9"/>
  <c r="B255" i="9"/>
  <c r="H254" i="9"/>
  <c r="B254" i="9"/>
  <c r="H253" i="9"/>
  <c r="B253" i="9"/>
  <c r="H252" i="9"/>
  <c r="B252" i="9"/>
  <c r="H251" i="9"/>
  <c r="B251" i="9"/>
  <c r="H250" i="9"/>
  <c r="B250" i="9"/>
  <c r="H249" i="9"/>
  <c r="B249" i="9"/>
  <c r="H248" i="9"/>
  <c r="B248" i="9"/>
  <c r="H247" i="9"/>
  <c r="B247" i="9"/>
  <c r="H246" i="9"/>
  <c r="B246" i="9"/>
  <c r="H245" i="9"/>
  <c r="B245" i="9"/>
  <c r="H244" i="9"/>
  <c r="B244" i="9"/>
  <c r="H243" i="9"/>
  <c r="B243" i="9"/>
  <c r="H242" i="9"/>
  <c r="B242" i="9"/>
  <c r="H241" i="9"/>
  <c r="B241" i="9"/>
  <c r="H240" i="9"/>
  <c r="B240" i="9"/>
  <c r="H239" i="9"/>
  <c r="B239" i="9"/>
  <c r="H238" i="9"/>
  <c r="B238" i="9"/>
  <c r="H237" i="9"/>
  <c r="B237" i="9"/>
  <c r="H236" i="9"/>
  <c r="B236" i="9"/>
  <c r="H235" i="9"/>
  <c r="B235" i="9"/>
  <c r="H234" i="9"/>
  <c r="B234" i="9"/>
  <c r="H233" i="9"/>
  <c r="B233" i="9"/>
  <c r="H232" i="9"/>
  <c r="B232" i="9"/>
  <c r="H231" i="9"/>
  <c r="B231" i="9"/>
  <c r="H230" i="9"/>
  <c r="B230" i="9"/>
  <c r="H229" i="9"/>
  <c r="B229" i="9"/>
  <c r="H228" i="9"/>
  <c r="B228" i="9"/>
  <c r="H227" i="9"/>
  <c r="B227" i="9"/>
  <c r="H226" i="9"/>
  <c r="B226" i="9"/>
  <c r="H225" i="9"/>
  <c r="B225" i="9"/>
  <c r="H224" i="9"/>
  <c r="B224" i="9"/>
  <c r="H223" i="9"/>
  <c r="B223" i="9"/>
  <c r="H222" i="9"/>
  <c r="B222" i="9"/>
  <c r="H221" i="9"/>
  <c r="B221" i="9"/>
  <c r="H220" i="9"/>
  <c r="B220" i="9"/>
  <c r="H219" i="9"/>
  <c r="B219" i="9"/>
  <c r="H218" i="9"/>
  <c r="B218" i="9"/>
  <c r="H217" i="9"/>
  <c r="B217" i="9"/>
  <c r="H216" i="9"/>
  <c r="B216" i="9"/>
  <c r="H215" i="9"/>
  <c r="B215" i="9"/>
  <c r="H214" i="9"/>
  <c r="B214" i="9"/>
  <c r="H213" i="9"/>
  <c r="B213" i="9"/>
  <c r="H212" i="9"/>
  <c r="B212" i="9"/>
  <c r="H211" i="9"/>
  <c r="B211" i="9"/>
  <c r="H210" i="9"/>
  <c r="B210" i="9"/>
  <c r="H209" i="9"/>
  <c r="B209" i="9"/>
  <c r="H208" i="9"/>
  <c r="B208" i="9"/>
  <c r="H207" i="9"/>
  <c r="B207" i="9"/>
  <c r="H206" i="9"/>
  <c r="B206" i="9"/>
  <c r="H205" i="9"/>
  <c r="B205" i="9"/>
  <c r="H204" i="9"/>
  <c r="B204" i="9"/>
  <c r="H203" i="9"/>
  <c r="B203" i="9"/>
  <c r="H202" i="9"/>
  <c r="B202" i="9"/>
  <c r="H201" i="9"/>
  <c r="B201" i="9"/>
  <c r="H200" i="9"/>
  <c r="B200" i="9"/>
  <c r="H199" i="9"/>
  <c r="B199" i="9"/>
  <c r="H198" i="9"/>
  <c r="B198" i="9"/>
  <c r="H197" i="9"/>
  <c r="B197" i="9"/>
  <c r="H196" i="9"/>
  <c r="B196" i="9"/>
  <c r="H195" i="9"/>
  <c r="B195" i="9"/>
  <c r="H194" i="9"/>
  <c r="B194" i="9"/>
  <c r="H193" i="9"/>
  <c r="B193" i="9"/>
  <c r="H192" i="9"/>
  <c r="B192" i="9"/>
  <c r="H191" i="9"/>
  <c r="B191" i="9"/>
  <c r="H190" i="9"/>
  <c r="B190" i="9"/>
  <c r="H189" i="9"/>
  <c r="B189" i="9"/>
  <c r="H188" i="9"/>
  <c r="B188" i="9"/>
  <c r="H187" i="9"/>
  <c r="B187" i="9"/>
  <c r="H186" i="9"/>
  <c r="B186" i="9"/>
  <c r="H185" i="9"/>
  <c r="B185" i="9"/>
  <c r="H184" i="9"/>
  <c r="B184" i="9"/>
  <c r="H183" i="9"/>
  <c r="B183" i="9"/>
  <c r="H182" i="9"/>
  <c r="B182" i="9"/>
  <c r="H181" i="9"/>
  <c r="B181" i="9"/>
  <c r="H180" i="9"/>
  <c r="B180" i="9"/>
  <c r="H179" i="9"/>
  <c r="B179" i="9"/>
  <c r="H178" i="9"/>
  <c r="B178" i="9"/>
  <c r="H177" i="9"/>
  <c r="B177" i="9"/>
  <c r="H176" i="9"/>
  <c r="B176" i="9"/>
  <c r="H175" i="9"/>
  <c r="B175" i="9"/>
  <c r="H174" i="9"/>
  <c r="B174" i="9"/>
  <c r="H173" i="9"/>
  <c r="B173" i="9"/>
  <c r="H172" i="9"/>
  <c r="B172" i="9"/>
  <c r="H171" i="9"/>
  <c r="B171" i="9"/>
  <c r="H170" i="9"/>
  <c r="B170" i="9"/>
  <c r="H169" i="9"/>
  <c r="B169" i="9"/>
  <c r="H168" i="9"/>
  <c r="B168" i="9"/>
  <c r="H167" i="9"/>
  <c r="B167" i="9"/>
  <c r="H166" i="9"/>
  <c r="B166" i="9"/>
  <c r="H165" i="9"/>
  <c r="B165" i="9"/>
  <c r="H164" i="9"/>
  <c r="B164" i="9"/>
  <c r="H163" i="9"/>
  <c r="B163" i="9"/>
  <c r="H162" i="9"/>
  <c r="B162" i="9"/>
  <c r="H161" i="9"/>
  <c r="B161" i="9"/>
  <c r="H160" i="9"/>
  <c r="B160" i="9"/>
  <c r="H159" i="9"/>
  <c r="B159" i="9"/>
  <c r="H158" i="9"/>
  <c r="B158" i="9"/>
  <c r="H157" i="9"/>
  <c r="B157" i="9"/>
  <c r="H156" i="9"/>
  <c r="B156" i="9"/>
  <c r="H155" i="9"/>
  <c r="B155" i="9"/>
  <c r="H154" i="9"/>
  <c r="B154" i="9"/>
  <c r="H153" i="9"/>
  <c r="B153" i="9"/>
  <c r="H152" i="9"/>
  <c r="B152" i="9"/>
  <c r="H151" i="9"/>
  <c r="B151" i="9"/>
  <c r="H150" i="9"/>
  <c r="B150" i="9"/>
  <c r="H149" i="9"/>
  <c r="B149" i="9"/>
  <c r="H148" i="9"/>
  <c r="B148" i="9"/>
  <c r="H147" i="9"/>
  <c r="B147" i="9"/>
  <c r="H146" i="9"/>
  <c r="B146" i="9"/>
  <c r="H145" i="9"/>
  <c r="B145" i="9"/>
  <c r="H144" i="9"/>
  <c r="B144" i="9"/>
  <c r="H143" i="9"/>
  <c r="B143" i="9"/>
  <c r="H142" i="9"/>
  <c r="B142" i="9"/>
  <c r="H141" i="9"/>
  <c r="B141" i="9"/>
  <c r="H140" i="9"/>
  <c r="B140" i="9"/>
  <c r="H139" i="9"/>
  <c r="B139" i="9"/>
  <c r="H138" i="9"/>
  <c r="B138" i="9"/>
  <c r="H137" i="9"/>
  <c r="B137" i="9"/>
  <c r="H136" i="9"/>
  <c r="B136" i="9"/>
  <c r="H135" i="9"/>
  <c r="B135" i="9"/>
  <c r="H134" i="9"/>
  <c r="B134" i="9"/>
  <c r="H133" i="9"/>
  <c r="B133" i="9"/>
  <c r="H132" i="9"/>
  <c r="B132" i="9"/>
  <c r="H131" i="9"/>
  <c r="B131" i="9"/>
  <c r="H130" i="9"/>
  <c r="B130" i="9"/>
  <c r="H129" i="9"/>
  <c r="B129" i="9"/>
  <c r="H128" i="9"/>
  <c r="B128" i="9"/>
  <c r="H127" i="9"/>
  <c r="B127" i="9"/>
  <c r="H126" i="9"/>
  <c r="B126" i="9"/>
  <c r="H125" i="9"/>
  <c r="B125" i="9"/>
  <c r="H124" i="9"/>
  <c r="B124" i="9"/>
  <c r="H123" i="9"/>
  <c r="B123" i="9"/>
  <c r="H122" i="9"/>
  <c r="B122" i="9"/>
  <c r="H121" i="9"/>
  <c r="B121" i="9"/>
  <c r="H120" i="9"/>
  <c r="B120" i="9"/>
  <c r="H119" i="9"/>
  <c r="B119" i="9"/>
  <c r="H118" i="9"/>
  <c r="B118" i="9"/>
  <c r="H117" i="9"/>
  <c r="B117" i="9"/>
  <c r="H116" i="9"/>
  <c r="B116" i="9"/>
  <c r="H115" i="9"/>
  <c r="B115" i="9"/>
  <c r="H114" i="9"/>
  <c r="B114" i="9"/>
  <c r="H113" i="9"/>
  <c r="B113" i="9"/>
  <c r="H112" i="9"/>
  <c r="B112" i="9"/>
  <c r="H111" i="9"/>
  <c r="B111" i="9"/>
  <c r="H110" i="9"/>
  <c r="B110" i="9"/>
  <c r="H109" i="9"/>
  <c r="B109" i="9"/>
  <c r="H108" i="9"/>
  <c r="B108" i="9"/>
  <c r="H107" i="9"/>
  <c r="B107" i="9"/>
  <c r="H106" i="9"/>
  <c r="B106" i="9"/>
  <c r="H105" i="9"/>
  <c r="B105" i="9"/>
  <c r="H104" i="9"/>
  <c r="B104" i="9"/>
  <c r="H103" i="9"/>
  <c r="B103" i="9"/>
  <c r="H102" i="9"/>
  <c r="B102" i="9"/>
  <c r="H101" i="9"/>
  <c r="B101" i="9"/>
  <c r="H100" i="9"/>
  <c r="B100" i="9"/>
  <c r="H99" i="9"/>
  <c r="B99" i="9"/>
  <c r="H98" i="9"/>
  <c r="B98" i="9"/>
  <c r="H97" i="9"/>
  <c r="B97" i="9"/>
  <c r="H96" i="9"/>
  <c r="B96" i="9"/>
  <c r="H95" i="9"/>
  <c r="B95" i="9"/>
  <c r="H94" i="9"/>
  <c r="B94" i="9"/>
  <c r="H93" i="9"/>
  <c r="B93" i="9"/>
  <c r="H92" i="9"/>
  <c r="B92" i="9"/>
  <c r="H91" i="9"/>
  <c r="B91" i="9"/>
  <c r="H90" i="9"/>
  <c r="B90" i="9"/>
  <c r="H89" i="9"/>
  <c r="B89" i="9"/>
  <c r="H88" i="9"/>
  <c r="B88" i="9"/>
  <c r="H87" i="9"/>
  <c r="B87" i="9"/>
  <c r="H86" i="9"/>
  <c r="B86" i="9"/>
  <c r="H85" i="9"/>
  <c r="B85" i="9"/>
  <c r="H84" i="9"/>
  <c r="B84" i="9"/>
  <c r="H83" i="9"/>
  <c r="B83" i="9"/>
  <c r="H82" i="9"/>
  <c r="B82" i="9"/>
  <c r="H81" i="9"/>
  <c r="B81" i="9"/>
  <c r="H80" i="9"/>
  <c r="B80" i="9"/>
  <c r="H79" i="9"/>
  <c r="B79" i="9"/>
  <c r="H78" i="9"/>
  <c r="B78" i="9"/>
  <c r="H77" i="9"/>
  <c r="B77" i="9"/>
  <c r="H76" i="9"/>
  <c r="B76" i="9"/>
  <c r="H75" i="9"/>
  <c r="B75" i="9"/>
  <c r="H74" i="9"/>
  <c r="B74" i="9"/>
  <c r="H73" i="9"/>
  <c r="B73" i="9"/>
  <c r="H72" i="9"/>
  <c r="B72" i="9"/>
  <c r="H71" i="9"/>
  <c r="B71" i="9"/>
  <c r="H70" i="9"/>
  <c r="B70" i="9"/>
  <c r="H69" i="9"/>
  <c r="B69" i="9"/>
  <c r="H68" i="9"/>
  <c r="B68" i="9"/>
  <c r="H67" i="9"/>
  <c r="B67" i="9"/>
  <c r="H66" i="9"/>
  <c r="B66" i="9"/>
  <c r="H65" i="9"/>
  <c r="B65" i="9"/>
  <c r="H64" i="9"/>
  <c r="B64" i="9"/>
  <c r="H63" i="9"/>
  <c r="B63" i="9"/>
  <c r="H62" i="9"/>
  <c r="B62" i="9"/>
  <c r="H61" i="9"/>
  <c r="B61" i="9"/>
  <c r="H60" i="9"/>
  <c r="B60" i="9"/>
  <c r="H59" i="9"/>
  <c r="B59" i="9"/>
  <c r="H58" i="9"/>
  <c r="B58" i="9"/>
  <c r="H57" i="9"/>
  <c r="B57" i="9"/>
  <c r="H56" i="9"/>
  <c r="B56" i="9"/>
  <c r="H55" i="9"/>
  <c r="B55" i="9"/>
  <c r="H54" i="9"/>
  <c r="B54" i="9"/>
  <c r="H53" i="9"/>
  <c r="B53" i="9"/>
  <c r="H52" i="9"/>
  <c r="B52" i="9"/>
  <c r="H51" i="9"/>
  <c r="B51" i="9"/>
  <c r="H50" i="9"/>
  <c r="B50" i="9"/>
  <c r="H49" i="9"/>
  <c r="B49" i="9"/>
  <c r="H48" i="9"/>
  <c r="B48" i="9"/>
  <c r="H47" i="9"/>
  <c r="B47" i="9"/>
  <c r="H46" i="9"/>
  <c r="B46" i="9"/>
  <c r="H45" i="9"/>
  <c r="B45" i="9"/>
  <c r="H44" i="9"/>
  <c r="B44" i="9"/>
  <c r="H43" i="9"/>
  <c r="B43" i="9"/>
  <c r="H42" i="9"/>
  <c r="B42" i="9"/>
  <c r="H41" i="9"/>
  <c r="B41" i="9"/>
  <c r="H40" i="9"/>
  <c r="B40" i="9"/>
  <c r="H39" i="9"/>
  <c r="B39" i="9"/>
  <c r="H38" i="9"/>
  <c r="B38" i="9"/>
  <c r="H37" i="9"/>
  <c r="B37" i="9"/>
  <c r="H36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H3" i="9"/>
  <c r="H4" i="9" s="1"/>
  <c r="H5" i="9" s="1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B3" i="9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N55" i="7"/>
  <c r="M55" i="7"/>
  <c r="B55" i="7"/>
  <c r="N54" i="7"/>
  <c r="M54" i="7"/>
  <c r="B54" i="7"/>
  <c r="N53" i="7"/>
  <c r="M53" i="7"/>
  <c r="B53" i="7"/>
  <c r="N52" i="7"/>
  <c r="M52" i="7"/>
  <c r="B52" i="7"/>
  <c r="N51" i="7"/>
  <c r="L51" i="7"/>
  <c r="L139" i="7" s="1"/>
  <c r="B51" i="7"/>
  <c r="N50" i="7"/>
  <c r="M50" i="7"/>
  <c r="B50" i="7"/>
  <c r="N49" i="7"/>
  <c r="M49" i="7"/>
  <c r="B49" i="7"/>
  <c r="N48" i="7"/>
  <c r="M48" i="7"/>
  <c r="B48" i="7"/>
  <c r="N47" i="7"/>
  <c r="M47" i="7"/>
  <c r="B47" i="7"/>
  <c r="N46" i="7"/>
  <c r="M46" i="7"/>
  <c r="B46" i="7"/>
  <c r="N45" i="7"/>
  <c r="M45" i="7"/>
  <c r="B45" i="7"/>
  <c r="N44" i="7"/>
  <c r="M44" i="7"/>
  <c r="B44" i="7"/>
  <c r="N43" i="7"/>
  <c r="M43" i="7"/>
  <c r="B43" i="7"/>
  <c r="N42" i="7"/>
  <c r="M42" i="7"/>
  <c r="B42" i="7"/>
  <c r="N41" i="7"/>
  <c r="M41" i="7"/>
  <c r="B41" i="7"/>
  <c r="N40" i="7"/>
  <c r="M40" i="7"/>
  <c r="B40" i="7"/>
  <c r="N39" i="7"/>
  <c r="E39" i="7"/>
  <c r="B39" i="7"/>
  <c r="M38" i="7"/>
  <c r="B38" i="7"/>
  <c r="N37" i="7"/>
  <c r="M37" i="7"/>
  <c r="B37" i="7"/>
  <c r="N36" i="7"/>
  <c r="K36" i="7"/>
  <c r="M36" i="7" s="1"/>
  <c r="B36" i="7"/>
  <c r="N35" i="7"/>
  <c r="M35" i="7"/>
  <c r="B35" i="7"/>
  <c r="M34" i="7"/>
  <c r="B34" i="7"/>
  <c r="N33" i="7"/>
  <c r="M33" i="7"/>
  <c r="B33" i="7"/>
  <c r="M32" i="7"/>
  <c r="B32" i="7"/>
  <c r="N31" i="7"/>
  <c r="K31" i="7"/>
  <c r="B31" i="7"/>
  <c r="N30" i="7"/>
  <c r="M30" i="7"/>
  <c r="B30" i="7"/>
  <c r="N29" i="7"/>
  <c r="M29" i="7"/>
  <c r="B29" i="7"/>
  <c r="N28" i="7"/>
  <c r="M28" i="7"/>
  <c r="B28" i="7"/>
  <c r="M27" i="7"/>
  <c r="B27" i="7"/>
  <c r="N26" i="7"/>
  <c r="M26" i="7"/>
  <c r="B26" i="7"/>
  <c r="N25" i="7"/>
  <c r="M25" i="7"/>
  <c r="B25" i="7"/>
  <c r="N24" i="7"/>
  <c r="M24" i="7"/>
  <c r="B24" i="7"/>
  <c r="M23" i="7"/>
  <c r="B23" i="7"/>
  <c r="N22" i="7"/>
  <c r="M22" i="7"/>
  <c r="B22" i="7"/>
  <c r="N21" i="7"/>
  <c r="M21" i="7"/>
  <c r="B21" i="7"/>
  <c r="N20" i="7"/>
  <c r="M20" i="7"/>
  <c r="B20" i="7"/>
  <c r="N19" i="7"/>
  <c r="M19" i="7"/>
  <c r="B19" i="7"/>
  <c r="N18" i="7"/>
  <c r="M18" i="7"/>
  <c r="B18" i="7"/>
  <c r="N17" i="7"/>
  <c r="M17" i="7"/>
  <c r="B17" i="7"/>
  <c r="N16" i="7"/>
  <c r="M16" i="7"/>
  <c r="B16" i="7"/>
  <c r="N15" i="7"/>
  <c r="M15" i="7"/>
  <c r="B15" i="7"/>
  <c r="N14" i="7"/>
  <c r="M14" i="7"/>
  <c r="B14" i="7"/>
  <c r="N13" i="7"/>
  <c r="M13" i="7"/>
  <c r="B13" i="7"/>
  <c r="N12" i="7"/>
  <c r="M12" i="7"/>
  <c r="B12" i="7"/>
  <c r="N11" i="7"/>
  <c r="M11" i="7"/>
  <c r="B11" i="7"/>
  <c r="N10" i="7"/>
  <c r="M10" i="7"/>
  <c r="B10" i="7"/>
  <c r="N9" i="7"/>
  <c r="M9" i="7"/>
  <c r="B9" i="7"/>
  <c r="N8" i="7"/>
  <c r="M8" i="7"/>
  <c r="B8" i="7"/>
  <c r="N7" i="7"/>
  <c r="M7" i="7"/>
  <c r="B7" i="7"/>
  <c r="N6" i="7"/>
  <c r="M6" i="7"/>
  <c r="B6" i="7"/>
  <c r="N5" i="7"/>
  <c r="M5" i="7"/>
  <c r="B5" i="7"/>
  <c r="N4" i="7"/>
  <c r="M4" i="7"/>
  <c r="B4" i="7"/>
  <c r="B1260" i="6"/>
  <c r="B7731" i="11" s="1"/>
  <c r="K7731" i="11" s="1" a="1"/>
  <c r="K7731" i="11" s="1"/>
  <c r="K978" i="6"/>
  <c r="K977" i="6"/>
  <c r="K976" i="6"/>
  <c r="K991" i="6"/>
  <c r="K975" i="6"/>
  <c r="K974" i="6"/>
  <c r="K973" i="6"/>
  <c r="K972" i="6"/>
  <c r="K752" i="6"/>
  <c r="B752" i="6"/>
  <c r="B7223" i="11" s="1"/>
  <c r="K7223" i="11" s="1" a="1"/>
  <c r="K7223" i="11" s="1"/>
  <c r="K751" i="6"/>
  <c r="B751" i="6"/>
  <c r="B7222" i="11" s="1"/>
  <c r="K7222" i="11" s="1" a="1"/>
  <c r="K7222" i="11" s="1"/>
  <c r="K750" i="6"/>
  <c r="B750" i="6"/>
  <c r="B7221" i="11" s="1"/>
  <c r="K7221" i="11" s="1" a="1"/>
  <c r="K7221" i="11" s="1"/>
  <c r="K749" i="6"/>
  <c r="B749" i="6"/>
  <c r="B7220" i="11" s="1"/>
  <c r="K7220" i="11" s="1" a="1"/>
  <c r="K7220" i="11" s="1"/>
  <c r="K748" i="6"/>
  <c r="B748" i="6"/>
  <c r="B7219" i="11" s="1"/>
  <c r="K7219" i="11" s="1" a="1"/>
  <c r="K7219" i="11" s="1"/>
  <c r="K747" i="6"/>
  <c r="B747" i="6"/>
  <c r="B7218" i="11" s="1"/>
  <c r="K7218" i="11" s="1" a="1"/>
  <c r="K7218" i="11" s="1"/>
  <c r="K746" i="6"/>
  <c r="B746" i="6"/>
  <c r="B7217" i="11" s="1"/>
  <c r="K7217" i="11" s="1" a="1"/>
  <c r="K7217" i="11" s="1"/>
  <c r="K745" i="6"/>
  <c r="B745" i="6"/>
  <c r="B7216" i="11" s="1"/>
  <c r="K7216" i="11" s="1" a="1"/>
  <c r="K7216" i="11" s="1"/>
  <c r="K744" i="6"/>
  <c r="B744" i="6"/>
  <c r="B7215" i="11" s="1"/>
  <c r="K7215" i="11" s="1" a="1"/>
  <c r="K7215" i="11" s="1"/>
  <c r="K743" i="6"/>
  <c r="B743" i="6"/>
  <c r="B7214" i="11" s="1"/>
  <c r="K7214" i="11" s="1" a="1"/>
  <c r="K7214" i="11" s="1"/>
  <c r="K742" i="6"/>
  <c r="B742" i="6"/>
  <c r="B7213" i="11" s="1"/>
  <c r="K741" i="6"/>
  <c r="B741" i="6"/>
  <c r="B7212" i="11" s="1"/>
  <c r="K7212" i="11" s="1" a="1"/>
  <c r="K7212" i="11" s="1"/>
  <c r="K740" i="6"/>
  <c r="B740" i="6"/>
  <c r="B7211" i="11" s="1"/>
  <c r="K7211" i="11" s="1" a="1"/>
  <c r="K7211" i="11" s="1"/>
  <c r="K739" i="6"/>
  <c r="B739" i="6"/>
  <c r="B7210" i="11" s="1"/>
  <c r="K7210" i="11" s="1" a="1"/>
  <c r="K7210" i="11" s="1"/>
  <c r="K738" i="6"/>
  <c r="B738" i="6"/>
  <c r="B7209" i="11" s="1"/>
  <c r="K7209" i="11" s="1" a="1"/>
  <c r="K7209" i="11" s="1"/>
  <c r="K737" i="6"/>
  <c r="B737" i="6"/>
  <c r="B7208" i="11" s="1"/>
  <c r="K7208" i="11" s="1" a="1"/>
  <c r="K7208" i="11" s="1"/>
  <c r="K736" i="6"/>
  <c r="B736" i="6"/>
  <c r="B7207" i="11" s="1"/>
  <c r="K7207" i="11" s="1" a="1"/>
  <c r="K7207" i="11" s="1"/>
  <c r="K735" i="6"/>
  <c r="B735" i="6"/>
  <c r="B7206" i="11" s="1"/>
  <c r="K7206" i="11" s="1" a="1"/>
  <c r="K7206" i="11" s="1"/>
  <c r="K734" i="6"/>
  <c r="B734" i="6"/>
  <c r="B7205" i="11" s="1"/>
  <c r="K7205" i="11" s="1" a="1"/>
  <c r="K7205" i="11" s="1"/>
  <c r="K733" i="6"/>
  <c r="B733" i="6"/>
  <c r="B7204" i="11" s="1"/>
  <c r="K7204" i="11" s="1" a="1"/>
  <c r="K7204" i="11" s="1"/>
  <c r="K732" i="6"/>
  <c r="B732" i="6"/>
  <c r="B7203" i="11" s="1"/>
  <c r="K7203" i="11" s="1" a="1"/>
  <c r="K7203" i="11" s="1"/>
  <c r="K731" i="6"/>
  <c r="B731" i="6"/>
  <c r="B7202" i="11" s="1"/>
  <c r="K7202" i="11" s="1" a="1"/>
  <c r="K7202" i="11" s="1"/>
  <c r="K730" i="6"/>
  <c r="B730" i="6"/>
  <c r="B7201" i="11" s="1"/>
  <c r="K729" i="6"/>
  <c r="B729" i="6"/>
  <c r="B7200" i="11" s="1"/>
  <c r="K7200" i="11" s="1" a="1"/>
  <c r="K7200" i="11" s="1"/>
  <c r="K728" i="6"/>
  <c r="B728" i="6"/>
  <c r="B7199" i="11" s="1"/>
  <c r="K7199" i="11" s="1" a="1"/>
  <c r="K7199" i="11" s="1"/>
  <c r="K727" i="6"/>
  <c r="B727" i="6"/>
  <c r="B7198" i="11" s="1"/>
  <c r="K7198" i="11" s="1" a="1"/>
  <c r="K7198" i="11" s="1"/>
  <c r="K726" i="6"/>
  <c r="B726" i="6"/>
  <c r="B7197" i="11" s="1"/>
  <c r="K7197" i="11" s="1" a="1"/>
  <c r="K7197" i="11" s="1"/>
  <c r="K725" i="6"/>
  <c r="B725" i="6"/>
  <c r="B7196" i="11" s="1"/>
  <c r="K7196" i="11" s="1" a="1"/>
  <c r="K7196" i="11" s="1"/>
  <c r="K724" i="6"/>
  <c r="B724" i="6"/>
  <c r="B7195" i="11" s="1"/>
  <c r="K7195" i="11" s="1" a="1"/>
  <c r="K7195" i="11" s="1"/>
  <c r="K723" i="6"/>
  <c r="B723" i="6"/>
  <c r="B7194" i="11" s="1"/>
  <c r="K7194" i="11" s="1" a="1"/>
  <c r="K7194" i="11" s="1"/>
  <c r="K722" i="6"/>
  <c r="B722" i="6"/>
  <c r="B7193" i="11" s="1"/>
  <c r="K7193" i="11" s="1" a="1"/>
  <c r="K7193" i="11" s="1"/>
  <c r="K721" i="6"/>
  <c r="B721" i="6"/>
  <c r="B7192" i="11" s="1"/>
  <c r="K7192" i="11" s="1" a="1"/>
  <c r="K7192" i="11" s="1"/>
  <c r="K720" i="6"/>
  <c r="B720" i="6"/>
  <c r="B7191" i="11" s="1"/>
  <c r="K7191" i="11" s="1" a="1"/>
  <c r="K7191" i="11" s="1"/>
  <c r="K719" i="6"/>
  <c r="B719" i="6"/>
  <c r="B7190" i="11" s="1"/>
  <c r="K7190" i="11" s="1" a="1"/>
  <c r="K7190" i="11" s="1"/>
  <c r="K718" i="6"/>
  <c r="B718" i="6"/>
  <c r="B7189" i="11" s="1"/>
  <c r="K7189" i="11" s="1" a="1"/>
  <c r="K7189" i="11" s="1"/>
  <c r="K717" i="6"/>
  <c r="B717" i="6"/>
  <c r="B7188" i="11" s="1"/>
  <c r="K7188" i="11" s="1" a="1"/>
  <c r="K7188" i="11" s="1"/>
  <c r="K716" i="6"/>
  <c r="B716" i="6"/>
  <c r="B7187" i="11" s="1"/>
  <c r="K7187" i="11" s="1" a="1"/>
  <c r="K7187" i="11" s="1"/>
  <c r="K715" i="6"/>
  <c r="B715" i="6"/>
  <c r="B7186" i="11" s="1"/>
  <c r="K7186" i="11" s="1" a="1"/>
  <c r="K7186" i="11" s="1"/>
  <c r="K714" i="6"/>
  <c r="B714" i="6"/>
  <c r="B7185" i="11" s="1"/>
  <c r="K713" i="6"/>
  <c r="B713" i="6"/>
  <c r="B7184" i="11" s="1"/>
  <c r="K7184" i="11" s="1" a="1"/>
  <c r="K7184" i="11" s="1"/>
  <c r="K712" i="6"/>
  <c r="B712" i="6"/>
  <c r="B7183" i="11" s="1"/>
  <c r="K7183" i="11" s="1" a="1"/>
  <c r="K7183" i="11" s="1"/>
  <c r="K711" i="6"/>
  <c r="B711" i="6"/>
  <c r="B7182" i="11" s="1"/>
  <c r="K7182" i="11" s="1" a="1"/>
  <c r="K7182" i="11" s="1"/>
  <c r="K710" i="6"/>
  <c r="B710" i="6"/>
  <c r="B7181" i="11" s="1"/>
  <c r="K7181" i="11" s="1" a="1"/>
  <c r="K7181" i="11" s="1"/>
  <c r="K709" i="6"/>
  <c r="B709" i="6"/>
  <c r="B7180" i="11" s="1"/>
  <c r="K7180" i="11" s="1" a="1"/>
  <c r="K7180" i="11" s="1"/>
  <c r="K708" i="6"/>
  <c r="B708" i="6"/>
  <c r="B7179" i="11" s="1"/>
  <c r="K7179" i="11" s="1" a="1"/>
  <c r="K7179" i="11" s="1"/>
  <c r="K707" i="6"/>
  <c r="B707" i="6"/>
  <c r="B7178" i="11" s="1"/>
  <c r="K706" i="6"/>
  <c r="B706" i="6"/>
  <c r="B7177" i="11" s="1"/>
  <c r="K7177" i="11" s="1" a="1"/>
  <c r="K7177" i="11" s="1"/>
  <c r="K705" i="6"/>
  <c r="B705" i="6"/>
  <c r="B7176" i="11" s="1"/>
  <c r="K7176" i="11" s="1" a="1"/>
  <c r="K7176" i="11" s="1"/>
  <c r="K704" i="6"/>
  <c r="B704" i="6"/>
  <c r="B7175" i="11" s="1"/>
  <c r="K7175" i="11" s="1" a="1"/>
  <c r="K7175" i="11" s="1"/>
  <c r="K703" i="6"/>
  <c r="B703" i="6"/>
  <c r="B7174" i="11" s="1"/>
  <c r="K7174" i="11" s="1" a="1"/>
  <c r="K7174" i="11" s="1"/>
  <c r="K702" i="6"/>
  <c r="B702" i="6"/>
  <c r="B7173" i="11" s="1"/>
  <c r="K7173" i="11" s="1" a="1"/>
  <c r="K7173" i="11" s="1"/>
  <c r="K701" i="6"/>
  <c r="B701" i="6"/>
  <c r="B7172" i="11" s="1"/>
  <c r="K7172" i="11" s="1" a="1"/>
  <c r="K7172" i="11" s="1"/>
  <c r="K700" i="6"/>
  <c r="B700" i="6"/>
  <c r="B7171" i="11" s="1"/>
  <c r="K7171" i="11" s="1" a="1"/>
  <c r="K7171" i="11" s="1"/>
  <c r="K699" i="6"/>
  <c r="B699" i="6"/>
  <c r="B7170" i="11" s="1"/>
  <c r="K698" i="6"/>
  <c r="B698" i="6"/>
  <c r="B7169" i="11" s="1"/>
  <c r="K7169" i="11" s="1" a="1"/>
  <c r="K7169" i="11" s="1"/>
  <c r="K697" i="6"/>
  <c r="B697" i="6"/>
  <c r="B7168" i="11" s="1"/>
  <c r="K7168" i="11" s="1" a="1"/>
  <c r="K7168" i="11" s="1"/>
  <c r="K696" i="6"/>
  <c r="B696" i="6"/>
  <c r="B7167" i="11" s="1"/>
  <c r="K7167" i="11" s="1" a="1"/>
  <c r="K7167" i="11" s="1"/>
  <c r="K695" i="6"/>
  <c r="B695" i="6"/>
  <c r="B7166" i="11" s="1"/>
  <c r="K7166" i="11" s="1" a="1"/>
  <c r="K7166" i="11" s="1"/>
  <c r="K694" i="6"/>
  <c r="B694" i="6"/>
  <c r="B7165" i="11" s="1"/>
  <c r="K7165" i="11" s="1" a="1"/>
  <c r="K7165" i="11" s="1"/>
  <c r="K693" i="6"/>
  <c r="B693" i="6"/>
  <c r="B7164" i="11" s="1"/>
  <c r="K7164" i="11" s="1" a="1"/>
  <c r="K7164" i="11" s="1"/>
  <c r="K692" i="6"/>
  <c r="B692" i="6"/>
  <c r="B7163" i="11" s="1"/>
  <c r="K7163" i="11" s="1" a="1"/>
  <c r="K7163" i="11" s="1"/>
  <c r="K691" i="6"/>
  <c r="B691" i="6"/>
  <c r="B7162" i="11" s="1"/>
  <c r="K7162" i="11" s="1" a="1"/>
  <c r="K7162" i="11" s="1"/>
  <c r="K690" i="6"/>
  <c r="B690" i="6"/>
  <c r="B7161" i="11" s="1"/>
  <c r="K7161" i="11" s="1" a="1"/>
  <c r="K7161" i="11" s="1"/>
  <c r="K689" i="6"/>
  <c r="B689" i="6"/>
  <c r="B7160" i="11" s="1"/>
  <c r="K7160" i="11" s="1" a="1"/>
  <c r="K7160" i="11" s="1"/>
  <c r="K688" i="6"/>
  <c r="B688" i="6"/>
  <c r="B7159" i="11" s="1"/>
  <c r="K7159" i="11" s="1" a="1"/>
  <c r="K7159" i="11" s="1"/>
  <c r="K687" i="6"/>
  <c r="B687" i="6"/>
  <c r="B7158" i="11" s="1"/>
  <c r="K7158" i="11" s="1" a="1"/>
  <c r="K7158" i="11" s="1"/>
  <c r="K686" i="6"/>
  <c r="B686" i="6"/>
  <c r="B7157" i="11" s="1"/>
  <c r="K7157" i="11" s="1" a="1"/>
  <c r="K7157" i="11" s="1"/>
  <c r="K685" i="6"/>
  <c r="B685" i="6"/>
  <c r="B7156" i="11" s="1"/>
  <c r="K7156" i="11" s="1" a="1"/>
  <c r="K7156" i="11" s="1"/>
  <c r="K684" i="6"/>
  <c r="B684" i="6"/>
  <c r="B7155" i="11" s="1"/>
  <c r="K683" i="6"/>
  <c r="B683" i="6"/>
  <c r="B7154" i="11" s="1"/>
  <c r="K7154" i="11" s="1" a="1"/>
  <c r="K7154" i="11" s="1"/>
  <c r="K682" i="6"/>
  <c r="B682" i="6"/>
  <c r="B7153" i="11" s="1"/>
  <c r="K7153" i="11" s="1" a="1"/>
  <c r="K7153" i="11" s="1"/>
  <c r="K681" i="6"/>
  <c r="B681" i="6"/>
  <c r="B7152" i="11" s="1"/>
  <c r="K7152" i="11" s="1" a="1"/>
  <c r="K7152" i="11" s="1"/>
  <c r="K680" i="6"/>
  <c r="B680" i="6"/>
  <c r="B7151" i="11" s="1"/>
  <c r="K7151" i="11" s="1" a="1"/>
  <c r="K7151" i="11" s="1"/>
  <c r="K679" i="6"/>
  <c r="B679" i="6"/>
  <c r="B7150" i="11" s="1"/>
  <c r="K7150" i="11" s="1" a="1"/>
  <c r="K7150" i="11" s="1"/>
  <c r="K678" i="6"/>
  <c r="B678" i="6"/>
  <c r="B7149" i="11" s="1"/>
  <c r="K7149" i="11" s="1" a="1"/>
  <c r="K7149" i="11" s="1"/>
  <c r="K677" i="6"/>
  <c r="B677" i="6"/>
  <c r="B7148" i="11" s="1"/>
  <c r="K7148" i="11" s="1" a="1"/>
  <c r="K7148" i="11" s="1"/>
  <c r="K676" i="6"/>
  <c r="B676" i="6"/>
  <c r="B7147" i="11" s="1"/>
  <c r="K7147" i="11" s="1" a="1"/>
  <c r="K7147" i="11" s="1"/>
  <c r="K675" i="6"/>
  <c r="B675" i="6"/>
  <c r="B7146" i="11" s="1"/>
  <c r="K7146" i="11" s="1" a="1"/>
  <c r="K7146" i="11" s="1"/>
  <c r="K674" i="6"/>
  <c r="B674" i="6"/>
  <c r="B7145" i="11" s="1"/>
  <c r="K7145" i="11" s="1" a="1"/>
  <c r="K7145" i="11" s="1"/>
  <c r="K673" i="6"/>
  <c r="B673" i="6"/>
  <c r="B7144" i="11" s="1"/>
  <c r="K7144" i="11" s="1" a="1"/>
  <c r="K7144" i="11" s="1"/>
  <c r="K672" i="6"/>
  <c r="B672" i="6"/>
  <c r="B7143" i="11" s="1"/>
  <c r="K671" i="6"/>
  <c r="B671" i="6"/>
  <c r="B7142" i="11" s="1"/>
  <c r="K7142" i="11" s="1" a="1"/>
  <c r="K7142" i="11" s="1"/>
  <c r="K670" i="6"/>
  <c r="B670" i="6"/>
  <c r="B7141" i="11" s="1"/>
  <c r="K7141" i="11" s="1" a="1"/>
  <c r="K7141" i="11" s="1"/>
  <c r="K669" i="6"/>
  <c r="B669" i="6"/>
  <c r="B7140" i="11" s="1"/>
  <c r="K7140" i="11" s="1" a="1"/>
  <c r="K7140" i="11" s="1"/>
  <c r="K668" i="6"/>
  <c r="B668" i="6"/>
  <c r="B7139" i="11" s="1"/>
  <c r="K7139" i="11" s="1" a="1"/>
  <c r="K7139" i="11" s="1"/>
  <c r="K667" i="6"/>
  <c r="B667" i="6"/>
  <c r="B7138" i="11" s="1"/>
  <c r="K7138" i="11" s="1" a="1"/>
  <c r="K7138" i="11" s="1"/>
  <c r="K666" i="6"/>
  <c r="B666" i="6"/>
  <c r="B7137" i="11" s="1"/>
  <c r="K7137" i="11" s="1" a="1"/>
  <c r="K7137" i="11" s="1"/>
  <c r="K665" i="6"/>
  <c r="B665" i="6"/>
  <c r="B7136" i="11" s="1"/>
  <c r="K7136" i="11" s="1" a="1"/>
  <c r="K7136" i="11" s="1"/>
  <c r="K664" i="6"/>
  <c r="B664" i="6"/>
  <c r="B7135" i="11" s="1"/>
  <c r="K7135" i="11" s="1" a="1"/>
  <c r="K7135" i="11" s="1"/>
  <c r="K663" i="6"/>
  <c r="B663" i="6"/>
  <c r="B7134" i="11" s="1"/>
  <c r="K7134" i="11" s="1" a="1"/>
  <c r="K7134" i="11" s="1"/>
  <c r="K662" i="6"/>
  <c r="B662" i="6"/>
  <c r="B7133" i="11" s="1"/>
  <c r="K7133" i="11" s="1" a="1"/>
  <c r="K7133" i="11" s="1"/>
  <c r="K661" i="6"/>
  <c r="B661" i="6"/>
  <c r="B7132" i="11" s="1"/>
  <c r="K7132" i="11" s="1" a="1"/>
  <c r="K7132" i="11" s="1"/>
  <c r="K660" i="6"/>
  <c r="B660" i="6"/>
  <c r="B7131" i="11" s="1"/>
  <c r="K7131" i="11" s="1" a="1"/>
  <c r="K7131" i="11" s="1"/>
  <c r="K659" i="6"/>
  <c r="B659" i="6"/>
  <c r="B7130" i="11" s="1"/>
  <c r="K7130" i="11" s="1" a="1"/>
  <c r="K7130" i="11" s="1"/>
  <c r="K658" i="6"/>
  <c r="B658" i="6"/>
  <c r="B7129" i="11" s="1"/>
  <c r="K7129" i="11" s="1" a="1"/>
  <c r="K7129" i="11" s="1"/>
  <c r="K657" i="6"/>
  <c r="B657" i="6"/>
  <c r="B7128" i="11" s="1"/>
  <c r="K7128" i="11" s="1" a="1"/>
  <c r="K7128" i="11" s="1"/>
  <c r="K656" i="6"/>
  <c r="B656" i="6"/>
  <c r="B7127" i="11" s="1"/>
  <c r="K7127" i="11" s="1" a="1"/>
  <c r="K7127" i="11" s="1"/>
  <c r="K655" i="6"/>
  <c r="B655" i="6"/>
  <c r="B7126" i="11" s="1"/>
  <c r="K654" i="6"/>
  <c r="B654" i="6"/>
  <c r="B7125" i="11" s="1"/>
  <c r="K7125" i="11" s="1" a="1"/>
  <c r="K7125" i="11" s="1"/>
  <c r="K653" i="6"/>
  <c r="B653" i="6"/>
  <c r="B7124" i="11" s="1"/>
  <c r="K7124" i="11" s="1" a="1"/>
  <c r="K7124" i="11" s="1"/>
  <c r="K652" i="6"/>
  <c r="B652" i="6"/>
  <c r="B7123" i="11" s="1"/>
  <c r="K7123" i="11" s="1" a="1"/>
  <c r="K7123" i="11" s="1"/>
  <c r="K651" i="6"/>
  <c r="B651" i="6"/>
  <c r="B7122" i="11" s="1"/>
  <c r="K7122" i="11" s="1" a="1"/>
  <c r="K7122" i="11" s="1"/>
  <c r="K650" i="6"/>
  <c r="B650" i="6"/>
  <c r="B7121" i="11" s="1"/>
  <c r="K7121" i="11" s="1" a="1"/>
  <c r="K7121" i="11" s="1"/>
  <c r="K649" i="6"/>
  <c r="B649" i="6"/>
  <c r="B7120" i="11" s="1"/>
  <c r="K7120" i="11" s="1" a="1"/>
  <c r="K7120" i="11" s="1"/>
  <c r="K648" i="6"/>
  <c r="B648" i="6"/>
  <c r="B7119" i="11" s="1"/>
  <c r="K647" i="6"/>
  <c r="B647" i="6"/>
  <c r="B7118" i="11" s="1"/>
  <c r="K7118" i="11" s="1" a="1"/>
  <c r="K7118" i="11" s="1"/>
  <c r="K646" i="6"/>
  <c r="B646" i="6"/>
  <c r="B7117" i="11" s="1"/>
  <c r="K7117" i="11" s="1" a="1"/>
  <c r="K7117" i="11" s="1"/>
  <c r="K645" i="6"/>
  <c r="B645" i="6"/>
  <c r="B7116" i="11" s="1"/>
  <c r="K7116" i="11" s="1" a="1"/>
  <c r="K7116" i="11" s="1"/>
  <c r="K644" i="6"/>
  <c r="B644" i="6"/>
  <c r="B7115" i="11" s="1"/>
  <c r="K7115" i="11" s="1" a="1"/>
  <c r="K7115" i="11" s="1"/>
  <c r="K643" i="6"/>
  <c r="B643" i="6"/>
  <c r="B7114" i="11" s="1"/>
  <c r="K7114" i="11" s="1" a="1"/>
  <c r="K7114" i="11" s="1"/>
  <c r="K642" i="6"/>
  <c r="B642" i="6"/>
  <c r="B7113" i="11" s="1"/>
  <c r="K7113" i="11" s="1" a="1"/>
  <c r="K7113" i="11" s="1"/>
  <c r="K641" i="6"/>
  <c r="B641" i="6"/>
  <c r="B7112" i="11" s="1"/>
  <c r="K7112" i="11" s="1" a="1"/>
  <c r="K7112" i="11" s="1"/>
  <c r="K640" i="6"/>
  <c r="B640" i="6"/>
  <c r="B7111" i="11" s="1"/>
  <c r="K7111" i="11" s="1" a="1"/>
  <c r="K7111" i="11" s="1"/>
  <c r="K639" i="6"/>
  <c r="B639" i="6"/>
  <c r="B7110" i="11" s="1"/>
  <c r="K7110" i="11" s="1" a="1"/>
  <c r="K7110" i="11" s="1"/>
  <c r="K638" i="6"/>
  <c r="B638" i="6"/>
  <c r="B7109" i="11" s="1"/>
  <c r="K7109" i="11" s="1" a="1"/>
  <c r="K7109" i="11" s="1"/>
  <c r="K637" i="6"/>
  <c r="B637" i="6"/>
  <c r="B7108" i="11" s="1"/>
  <c r="K7108" i="11" s="1" a="1"/>
  <c r="K7108" i="11" s="1"/>
  <c r="K636" i="6"/>
  <c r="B636" i="6"/>
  <c r="B7107" i="11" s="1"/>
  <c r="K635" i="6"/>
  <c r="B635" i="6"/>
  <c r="B7106" i="11" s="1"/>
  <c r="K7106" i="11" s="1" a="1"/>
  <c r="K7106" i="11" s="1"/>
  <c r="K634" i="6"/>
  <c r="B634" i="6"/>
  <c r="B7105" i="11" s="1"/>
  <c r="K7105" i="11" s="1" a="1"/>
  <c r="K7105" i="11" s="1"/>
  <c r="K633" i="6"/>
  <c r="B633" i="6"/>
  <c r="B7104" i="11" s="1"/>
  <c r="K7104" i="11" s="1" a="1"/>
  <c r="K7104" i="11" s="1"/>
  <c r="K632" i="6"/>
  <c r="B632" i="6"/>
  <c r="B7103" i="11" s="1"/>
  <c r="K7103" i="11" s="1" a="1"/>
  <c r="K7103" i="11" s="1"/>
  <c r="K631" i="6"/>
  <c r="B631" i="6"/>
  <c r="B7102" i="11" s="1"/>
  <c r="K7102" i="11" s="1" a="1"/>
  <c r="K7102" i="11" s="1"/>
  <c r="K630" i="6"/>
  <c r="B630" i="6"/>
  <c r="B7101" i="11" s="1"/>
  <c r="K7101" i="11" s="1" a="1"/>
  <c r="K7101" i="11" s="1"/>
  <c r="K629" i="6"/>
  <c r="B629" i="6"/>
  <c r="B7100" i="11" s="1"/>
  <c r="K7100" i="11" s="1" a="1"/>
  <c r="K7100" i="11" s="1"/>
  <c r="K628" i="6"/>
  <c r="B628" i="6"/>
  <c r="B7099" i="11" s="1"/>
  <c r="K7099" i="11" s="1" a="1"/>
  <c r="K7099" i="11" s="1"/>
  <c r="K627" i="6"/>
  <c r="B627" i="6"/>
  <c r="B7098" i="11" s="1"/>
  <c r="K7098" i="11" s="1" a="1"/>
  <c r="K7098" i="11" s="1"/>
  <c r="K626" i="6"/>
  <c r="B626" i="6"/>
  <c r="B7097" i="11" s="1"/>
  <c r="K7097" i="11" s="1" a="1"/>
  <c r="K7097" i="11" s="1"/>
  <c r="K625" i="6"/>
  <c r="B625" i="6"/>
  <c r="B7096" i="11" s="1"/>
  <c r="K7096" i="11" s="1" a="1"/>
  <c r="K7096" i="11" s="1"/>
  <c r="K624" i="6"/>
  <c r="B624" i="6"/>
  <c r="B7095" i="11" s="1"/>
  <c r="K7095" i="11" s="1" a="1"/>
  <c r="K7095" i="11" s="1"/>
  <c r="K623" i="6"/>
  <c r="B623" i="6"/>
  <c r="B7094" i="11" s="1"/>
  <c r="K622" i="6"/>
  <c r="B622" i="6"/>
  <c r="B7093" i="11" s="1"/>
  <c r="K7093" i="11" s="1" a="1"/>
  <c r="K7093" i="11" s="1"/>
  <c r="K621" i="6"/>
  <c r="B621" i="6"/>
  <c r="B7092" i="11" s="1"/>
  <c r="K7092" i="11" s="1" a="1"/>
  <c r="K7092" i="11" s="1"/>
  <c r="K620" i="6"/>
  <c r="B620" i="6"/>
  <c r="B7091" i="11" s="1"/>
  <c r="K7091" i="11" s="1" a="1"/>
  <c r="K7091" i="11" s="1"/>
  <c r="K619" i="6"/>
  <c r="B619" i="6"/>
  <c r="B7090" i="11" s="1"/>
  <c r="K7090" i="11" s="1" a="1"/>
  <c r="K7090" i="11" s="1"/>
  <c r="K618" i="6"/>
  <c r="B618" i="6"/>
  <c r="B7089" i="11" s="1"/>
  <c r="K7089" i="11" s="1" a="1"/>
  <c r="K7089" i="11" s="1"/>
  <c r="K617" i="6"/>
  <c r="B617" i="6"/>
  <c r="B7088" i="11" s="1"/>
  <c r="K7088" i="11" s="1" a="1"/>
  <c r="K7088" i="11" s="1"/>
  <c r="K616" i="6"/>
  <c r="B616" i="6"/>
  <c r="B7087" i="11" s="1"/>
  <c r="K7087" i="11" s="1" a="1"/>
  <c r="K7087" i="11" s="1"/>
  <c r="K615" i="6"/>
  <c r="B615" i="6"/>
  <c r="B7086" i="11" s="1"/>
  <c r="K7086" i="11" s="1" a="1"/>
  <c r="K7086" i="11" s="1"/>
  <c r="K614" i="6"/>
  <c r="B614" i="6"/>
  <c r="B7085" i="11" s="1"/>
  <c r="K7085" i="11" s="1" a="1"/>
  <c r="K7085" i="11" s="1"/>
  <c r="K613" i="6"/>
  <c r="B613" i="6"/>
  <c r="B7084" i="11" s="1"/>
  <c r="K7084" i="11" s="1" a="1"/>
  <c r="K7084" i="11" s="1"/>
  <c r="K612" i="6"/>
  <c r="B612" i="6"/>
  <c r="B7083" i="11" s="1"/>
  <c r="K7083" i="11" s="1" a="1"/>
  <c r="K7083" i="11" s="1"/>
  <c r="K611" i="6"/>
  <c r="B611" i="6"/>
  <c r="B7082" i="11" s="1"/>
  <c r="K7082" i="11" s="1" a="1"/>
  <c r="K7082" i="11" s="1"/>
  <c r="K610" i="6"/>
  <c r="B610" i="6"/>
  <c r="B7081" i="11" s="1"/>
  <c r="K7081" i="11" s="1" a="1"/>
  <c r="K7081" i="11" s="1"/>
  <c r="K609" i="6"/>
  <c r="B609" i="6"/>
  <c r="B7080" i="11" s="1"/>
  <c r="K608" i="6"/>
  <c r="B608" i="6"/>
  <c r="B7079" i="11" s="1"/>
  <c r="K7079" i="11" s="1" a="1"/>
  <c r="K7079" i="11" s="1"/>
  <c r="K607" i="6"/>
  <c r="B607" i="6"/>
  <c r="B7078" i="11" s="1"/>
  <c r="K7078" i="11" s="1" a="1"/>
  <c r="K7078" i="11" s="1"/>
  <c r="K606" i="6"/>
  <c r="B606" i="6"/>
  <c r="B7077" i="11" s="1"/>
  <c r="K7077" i="11" s="1" a="1"/>
  <c r="K7077" i="11" s="1"/>
  <c r="K605" i="6"/>
  <c r="B605" i="6"/>
  <c r="B7076" i="11" s="1"/>
  <c r="K7076" i="11" s="1" a="1"/>
  <c r="K7076" i="11" s="1"/>
  <c r="K604" i="6"/>
  <c r="B604" i="6"/>
  <c r="B7075" i="11" s="1"/>
  <c r="K7075" i="11" s="1" a="1"/>
  <c r="K7075" i="11" s="1"/>
  <c r="K603" i="6"/>
  <c r="B603" i="6"/>
  <c r="B7074" i="11" s="1"/>
  <c r="K7074" i="11" s="1" a="1"/>
  <c r="K7074" i="11" s="1"/>
  <c r="K602" i="6"/>
  <c r="B602" i="6"/>
  <c r="B7073" i="11" s="1"/>
  <c r="K7073" i="11" s="1" a="1"/>
  <c r="K7073" i="11" s="1"/>
  <c r="K601" i="6"/>
  <c r="B601" i="6"/>
  <c r="B7072" i="11" s="1"/>
  <c r="K7072" i="11" s="1" a="1"/>
  <c r="K7072" i="11" s="1"/>
  <c r="K600" i="6"/>
  <c r="B600" i="6"/>
  <c r="B7071" i="11" s="1"/>
  <c r="K7071" i="11" s="1" a="1"/>
  <c r="K7071" i="11" s="1"/>
  <c r="K599" i="6"/>
  <c r="B599" i="6"/>
  <c r="B7070" i="11" s="1"/>
  <c r="K7070" i="11" s="1" a="1"/>
  <c r="K7070" i="11" s="1"/>
  <c r="K598" i="6"/>
  <c r="B598" i="6"/>
  <c r="B7069" i="11" s="1"/>
  <c r="K7069" i="11" s="1" a="1"/>
  <c r="K7069" i="11" s="1"/>
  <c r="K597" i="6"/>
  <c r="B597" i="6"/>
  <c r="B7068" i="11" s="1"/>
  <c r="K596" i="6"/>
  <c r="B596" i="6"/>
  <c r="B7067" i="11" s="1"/>
  <c r="K7067" i="11" s="1" a="1"/>
  <c r="K7067" i="11" s="1"/>
  <c r="K595" i="6"/>
  <c r="B595" i="6"/>
  <c r="B7066" i="11" s="1"/>
  <c r="K7066" i="11" s="1" a="1"/>
  <c r="K7066" i="11" s="1"/>
  <c r="K594" i="6"/>
  <c r="B594" i="6"/>
  <c r="B7065" i="11" s="1"/>
  <c r="K7065" i="11" s="1" a="1"/>
  <c r="K7065" i="11" s="1"/>
  <c r="K593" i="6"/>
  <c r="B593" i="6"/>
  <c r="B7064" i="11" s="1"/>
  <c r="K7064" i="11" s="1" a="1"/>
  <c r="K7064" i="11" s="1"/>
  <c r="K592" i="6"/>
  <c r="B592" i="6"/>
  <c r="B7063" i="11" s="1"/>
  <c r="K7063" i="11" s="1" a="1"/>
  <c r="K7063" i="11" s="1"/>
  <c r="K591" i="6"/>
  <c r="B591" i="6"/>
  <c r="B7062" i="11" s="1"/>
  <c r="K7062" i="11" s="1" a="1"/>
  <c r="K7062" i="11" s="1"/>
  <c r="K590" i="6"/>
  <c r="B590" i="6"/>
  <c r="B7061" i="11" s="1"/>
  <c r="K589" i="6"/>
  <c r="B589" i="6"/>
  <c r="B7060" i="11" s="1"/>
  <c r="K7060" i="11" s="1" a="1"/>
  <c r="K7060" i="11" s="1"/>
  <c r="K588" i="6"/>
  <c r="B588" i="6"/>
  <c r="B7059" i="11" s="1"/>
  <c r="K7059" i="11" s="1" a="1"/>
  <c r="K7059" i="11" s="1"/>
  <c r="K587" i="6"/>
  <c r="B587" i="6"/>
  <c r="B7058" i="11" s="1"/>
  <c r="K7058" i="11" s="1" a="1"/>
  <c r="K7058" i="11" s="1"/>
  <c r="K586" i="6"/>
  <c r="B586" i="6"/>
  <c r="B7057" i="11" s="1"/>
  <c r="K7057" i="11" s="1" a="1"/>
  <c r="K7057" i="11" s="1"/>
  <c r="K585" i="6"/>
  <c r="B585" i="6"/>
  <c r="B7056" i="11" s="1"/>
  <c r="K7056" i="11" s="1" a="1"/>
  <c r="K7056" i="11" s="1"/>
  <c r="K584" i="6"/>
  <c r="B584" i="6"/>
  <c r="B7055" i="11" s="1"/>
  <c r="K583" i="6"/>
  <c r="B583" i="6"/>
  <c r="B7054" i="11" s="1"/>
  <c r="K7054" i="11" s="1" a="1"/>
  <c r="K7054" i="11" s="1"/>
  <c r="K582" i="6"/>
  <c r="B582" i="6"/>
  <c r="B7053" i="11" s="1"/>
  <c r="K7053" i="11" s="1" a="1"/>
  <c r="K7053" i="11" s="1"/>
  <c r="K581" i="6"/>
  <c r="B581" i="6"/>
  <c r="B7052" i="11" s="1"/>
  <c r="K7052" i="11" s="1" a="1"/>
  <c r="K7052" i="11" s="1"/>
  <c r="K580" i="6"/>
  <c r="B580" i="6"/>
  <c r="B7051" i="11" s="1"/>
  <c r="K7051" i="11" s="1" a="1"/>
  <c r="K7051" i="11" s="1"/>
  <c r="K579" i="6"/>
  <c r="B579" i="6"/>
  <c r="B7050" i="11" s="1"/>
  <c r="K7050" i="11" s="1" a="1"/>
  <c r="K7050" i="11" s="1"/>
  <c r="K578" i="6"/>
  <c r="B578" i="6"/>
  <c r="B7049" i="11" s="1"/>
  <c r="K7049" i="11" s="1" a="1"/>
  <c r="K7049" i="11" s="1"/>
  <c r="K577" i="6"/>
  <c r="B577" i="6"/>
  <c r="B7048" i="11" s="1"/>
  <c r="K7048" i="11" s="1" a="1"/>
  <c r="K7048" i="11" s="1"/>
  <c r="K576" i="6"/>
  <c r="B576" i="6"/>
  <c r="B7047" i="11" s="1"/>
  <c r="K575" i="6"/>
  <c r="B575" i="6"/>
  <c r="B7046" i="11" s="1"/>
  <c r="K7046" i="11" s="1" a="1"/>
  <c r="K7046" i="11" s="1"/>
  <c r="K574" i="6"/>
  <c r="B574" i="6"/>
  <c r="B7045" i="11" s="1"/>
  <c r="K7045" i="11" s="1" a="1"/>
  <c r="K7045" i="11" s="1"/>
  <c r="K573" i="6"/>
  <c r="B573" i="6"/>
  <c r="B7044" i="11" s="1"/>
  <c r="K7044" i="11" s="1" a="1"/>
  <c r="K7044" i="11" s="1"/>
  <c r="K572" i="6"/>
  <c r="B572" i="6"/>
  <c r="B7043" i="11" s="1"/>
  <c r="K7043" i="11" s="1" a="1"/>
  <c r="K7043" i="11" s="1"/>
  <c r="K571" i="6"/>
  <c r="B571" i="6"/>
  <c r="B7042" i="11" s="1"/>
  <c r="K7042" i="11" s="1" a="1"/>
  <c r="K7042" i="11" s="1"/>
  <c r="K570" i="6"/>
  <c r="B570" i="6"/>
  <c r="B7041" i="11" s="1"/>
  <c r="K7041" i="11" s="1" a="1"/>
  <c r="K7041" i="11" s="1"/>
  <c r="K569" i="6"/>
  <c r="B569" i="6"/>
  <c r="B7040" i="11" s="1"/>
  <c r="K7040" i="11" s="1" a="1"/>
  <c r="K7040" i="11" s="1"/>
  <c r="K568" i="6"/>
  <c r="B568" i="6"/>
  <c r="B7039" i="11" s="1"/>
  <c r="K7039" i="11" s="1" a="1"/>
  <c r="K7039" i="11" s="1"/>
  <c r="K567" i="6"/>
  <c r="B567" i="6"/>
  <c r="B7038" i="11" s="1"/>
  <c r="K7038" i="11" s="1" a="1"/>
  <c r="K7038" i="11" s="1"/>
  <c r="K566" i="6"/>
  <c r="B566" i="6"/>
  <c r="B7037" i="11" s="1"/>
  <c r="K7037" i="11" s="1" a="1"/>
  <c r="K7037" i="11" s="1"/>
  <c r="K565" i="6"/>
  <c r="B565" i="6"/>
  <c r="B7036" i="11" s="1"/>
  <c r="K7036" i="11" s="1" a="1"/>
  <c r="K7036" i="11" s="1"/>
  <c r="K564" i="6"/>
  <c r="B564" i="6"/>
  <c r="B7035" i="11" s="1"/>
  <c r="K7035" i="11" s="1" a="1"/>
  <c r="K7035" i="11" s="1"/>
  <c r="K563" i="6"/>
  <c r="B563" i="6"/>
  <c r="B7034" i="11" s="1"/>
  <c r="K7034" i="11" s="1" a="1"/>
  <c r="K7034" i="11" s="1"/>
  <c r="K562" i="6"/>
  <c r="B562" i="6"/>
  <c r="B7033" i="11" s="1"/>
  <c r="K7033" i="11" s="1" a="1"/>
  <c r="K7033" i="11" s="1"/>
  <c r="K561" i="6"/>
  <c r="B561" i="6"/>
  <c r="B7032" i="11" s="1"/>
  <c r="K7032" i="11" s="1" a="1"/>
  <c r="K7032" i="11" s="1"/>
  <c r="K560" i="6"/>
  <c r="B560" i="6"/>
  <c r="B7031" i="11" s="1"/>
  <c r="K7031" i="11" s="1" a="1"/>
  <c r="K7031" i="11" s="1"/>
  <c r="K559" i="6"/>
  <c r="B559" i="6"/>
  <c r="B7030" i="11" s="1"/>
  <c r="K558" i="6"/>
  <c r="B558" i="6"/>
  <c r="B7029" i="11" s="1"/>
  <c r="K7029" i="11" s="1" a="1"/>
  <c r="K7029" i="11" s="1"/>
  <c r="K557" i="6"/>
  <c r="B557" i="6"/>
  <c r="B7028" i="11" s="1"/>
  <c r="K7028" i="11" s="1" a="1"/>
  <c r="K7028" i="11" s="1"/>
  <c r="K556" i="6"/>
  <c r="B556" i="6"/>
  <c r="B7027" i="11" s="1"/>
  <c r="K7027" i="11" s="1" a="1"/>
  <c r="K7027" i="11" s="1"/>
  <c r="K555" i="6"/>
  <c r="B555" i="6"/>
  <c r="B7026" i="11" s="1"/>
  <c r="K7026" i="11" s="1" a="1"/>
  <c r="K7026" i="11" s="1"/>
  <c r="K554" i="6"/>
  <c r="B554" i="6"/>
  <c r="B7025" i="11" s="1"/>
  <c r="K7025" i="11" s="1" a="1"/>
  <c r="K7025" i="11" s="1"/>
  <c r="K553" i="6"/>
  <c r="B553" i="6"/>
  <c r="B7024" i="11" s="1"/>
  <c r="K7024" i="11" s="1" a="1"/>
  <c r="K7024" i="11" s="1"/>
  <c r="K552" i="6"/>
  <c r="B552" i="6"/>
  <c r="B7023" i="11" s="1"/>
  <c r="K7023" i="11" s="1" a="1"/>
  <c r="K7023" i="11" s="1"/>
  <c r="K551" i="6"/>
  <c r="B551" i="6"/>
  <c r="B7022" i="11" s="1"/>
  <c r="K7022" i="11" s="1" a="1"/>
  <c r="K7022" i="11" s="1"/>
  <c r="K550" i="6"/>
  <c r="B550" i="6"/>
  <c r="B7021" i="11" s="1"/>
  <c r="K7021" i="11" s="1" a="1"/>
  <c r="K7021" i="11" s="1"/>
  <c r="K549" i="6"/>
  <c r="B549" i="6"/>
  <c r="B7020" i="11" s="1"/>
  <c r="K7020" i="11" s="1" a="1"/>
  <c r="K7020" i="11" s="1"/>
  <c r="K548" i="6"/>
  <c r="B548" i="6"/>
  <c r="B7019" i="11" s="1"/>
  <c r="K7019" i="11" s="1" a="1"/>
  <c r="K7019" i="11" s="1"/>
  <c r="K547" i="6"/>
  <c r="B547" i="6"/>
  <c r="B7018" i="11" s="1"/>
  <c r="K546" i="6"/>
  <c r="B546" i="6"/>
  <c r="B7017" i="11" s="1"/>
  <c r="K7017" i="11" s="1" a="1"/>
  <c r="K7017" i="11" s="1"/>
  <c r="K545" i="6"/>
  <c r="B545" i="6"/>
  <c r="B7016" i="11" s="1"/>
  <c r="K7016" i="11" s="1" a="1"/>
  <c r="K7016" i="11" s="1"/>
  <c r="K544" i="6"/>
  <c r="B544" i="6"/>
  <c r="B7015" i="11" s="1"/>
  <c r="K7015" i="11" s="1" a="1"/>
  <c r="K7015" i="11" s="1"/>
  <c r="K543" i="6"/>
  <c r="B543" i="6"/>
  <c r="B7014" i="11" s="1"/>
  <c r="K7014" i="11" s="1" a="1"/>
  <c r="K7014" i="11" s="1"/>
  <c r="K542" i="6"/>
  <c r="B542" i="6"/>
  <c r="B7013" i="11" s="1"/>
  <c r="K7013" i="11" s="1" a="1"/>
  <c r="K7013" i="11" s="1"/>
  <c r="K541" i="6"/>
  <c r="B541" i="6"/>
  <c r="B7012" i="11" s="1"/>
  <c r="K7012" i="11" s="1" a="1"/>
  <c r="K7012" i="11" s="1"/>
  <c r="K540" i="6"/>
  <c r="B540" i="6"/>
  <c r="B7011" i="11" s="1"/>
  <c r="K7011" i="11" s="1" a="1"/>
  <c r="K7011" i="11" s="1"/>
  <c r="K539" i="6"/>
  <c r="B539" i="6"/>
  <c r="B7010" i="11" s="1"/>
  <c r="K7010" i="11" s="1" a="1"/>
  <c r="K7010" i="11" s="1"/>
  <c r="K538" i="6"/>
  <c r="B538" i="6"/>
  <c r="B7009" i="11" s="1"/>
  <c r="K7009" i="11" s="1" a="1"/>
  <c r="K7009" i="11" s="1"/>
  <c r="K537" i="6"/>
  <c r="B537" i="6"/>
  <c r="B7008" i="11" s="1"/>
  <c r="K7008" i="11" s="1" a="1"/>
  <c r="K7008" i="11" s="1"/>
  <c r="K536" i="6"/>
  <c r="B536" i="6"/>
  <c r="B7007" i="11" s="1"/>
  <c r="K7007" i="11" s="1" a="1"/>
  <c r="K7007" i="11" s="1"/>
  <c r="K535" i="6"/>
  <c r="B535" i="6"/>
  <c r="B7006" i="11" s="1"/>
  <c r="K7006" i="11" s="1" a="1"/>
  <c r="K7006" i="11" s="1"/>
  <c r="K534" i="6"/>
  <c r="B534" i="6"/>
  <c r="B7005" i="11" s="1"/>
  <c r="K7005" i="11" s="1" a="1"/>
  <c r="K7005" i="11" s="1"/>
  <c r="K533" i="6"/>
  <c r="B533" i="6"/>
  <c r="B7004" i="11" s="1"/>
  <c r="K532" i="6"/>
  <c r="B532" i="6"/>
  <c r="B7003" i="11" s="1"/>
  <c r="K7003" i="11" s="1" a="1"/>
  <c r="K7003" i="11" s="1"/>
  <c r="K531" i="6"/>
  <c r="B531" i="6"/>
  <c r="B7002" i="11" s="1"/>
  <c r="K7002" i="11" s="1" a="1"/>
  <c r="K7002" i="11" s="1"/>
  <c r="K530" i="6"/>
  <c r="B530" i="6"/>
  <c r="B7001" i="11" s="1"/>
  <c r="K7001" i="11" s="1" a="1"/>
  <c r="K7001" i="11" s="1"/>
  <c r="K529" i="6"/>
  <c r="B529" i="6"/>
  <c r="B7000" i="11" s="1"/>
  <c r="K7000" i="11" s="1" a="1"/>
  <c r="K7000" i="11" s="1"/>
  <c r="K528" i="6"/>
  <c r="B528" i="6"/>
  <c r="B6999" i="11" s="1"/>
  <c r="K6999" i="11" s="1" a="1"/>
  <c r="K6999" i="11" s="1"/>
  <c r="K527" i="6"/>
  <c r="B527" i="6"/>
  <c r="B6998" i="11" s="1"/>
  <c r="K6998" i="11" s="1" a="1"/>
  <c r="K6998" i="11" s="1"/>
  <c r="K526" i="6"/>
  <c r="B526" i="6"/>
  <c r="B6997" i="11" s="1"/>
  <c r="K6997" i="11" s="1" a="1"/>
  <c r="K6997" i="11" s="1"/>
  <c r="K525" i="6"/>
  <c r="B525" i="6"/>
  <c r="B6996" i="11" s="1"/>
  <c r="K6996" i="11" s="1" a="1"/>
  <c r="K6996" i="11" s="1"/>
  <c r="K524" i="6"/>
  <c r="B524" i="6"/>
  <c r="B6995" i="11" s="1"/>
  <c r="K6995" i="11" s="1" a="1"/>
  <c r="K6995" i="11" s="1"/>
  <c r="K523" i="6"/>
  <c r="B523" i="6"/>
  <c r="B6994" i="11" s="1"/>
  <c r="K6994" i="11" s="1" a="1"/>
  <c r="K6994" i="11" s="1"/>
  <c r="K522" i="6"/>
  <c r="B522" i="6"/>
  <c r="B6993" i="11" s="1"/>
  <c r="K6993" i="11" s="1" a="1"/>
  <c r="K6993" i="11" s="1"/>
  <c r="K521" i="6"/>
  <c r="B521" i="6"/>
  <c r="B6992" i="11" s="1"/>
  <c r="K6992" i="11" s="1" a="1"/>
  <c r="K6992" i="11" s="1"/>
  <c r="K520" i="6"/>
  <c r="B520" i="6"/>
  <c r="B6991" i="11" s="1"/>
  <c r="K6991" i="11" s="1" a="1"/>
  <c r="K6991" i="11" s="1"/>
  <c r="K519" i="6"/>
  <c r="B519" i="6"/>
  <c r="B6990" i="11" s="1"/>
  <c r="K518" i="6"/>
  <c r="B518" i="6"/>
  <c r="B6989" i="11" s="1"/>
  <c r="K6989" i="11" s="1" a="1"/>
  <c r="K6989" i="11" s="1"/>
  <c r="K517" i="6"/>
  <c r="B517" i="6"/>
  <c r="B6988" i="11" s="1"/>
  <c r="K6988" i="11" s="1" a="1"/>
  <c r="K6988" i="11" s="1"/>
  <c r="K516" i="6"/>
  <c r="B516" i="6"/>
  <c r="B6987" i="11" s="1"/>
  <c r="K6987" i="11" s="1" a="1"/>
  <c r="K6987" i="11" s="1"/>
  <c r="K515" i="6"/>
  <c r="B515" i="6"/>
  <c r="B6986" i="11" s="1"/>
  <c r="K6986" i="11" s="1" a="1"/>
  <c r="K6986" i="11" s="1"/>
  <c r="K514" i="6"/>
  <c r="B514" i="6"/>
  <c r="B6985" i="11" s="1"/>
  <c r="K6985" i="11" s="1" a="1"/>
  <c r="K6985" i="11" s="1"/>
  <c r="K513" i="6"/>
  <c r="B513" i="6"/>
  <c r="B6984" i="11" s="1"/>
  <c r="K6984" i="11" s="1" a="1"/>
  <c r="K6984" i="11" s="1"/>
  <c r="K512" i="6"/>
  <c r="B512" i="6"/>
  <c r="B6983" i="11" s="1"/>
  <c r="K6983" i="11" s="1" a="1"/>
  <c r="K6983" i="11" s="1"/>
  <c r="K511" i="6"/>
  <c r="B511" i="6"/>
  <c r="B6982" i="11" s="1"/>
  <c r="K6982" i="11" s="1" a="1"/>
  <c r="K6982" i="11" s="1"/>
  <c r="K510" i="6"/>
  <c r="B510" i="6"/>
  <c r="B6981" i="11" s="1"/>
  <c r="K6981" i="11" s="1" a="1"/>
  <c r="K6981" i="11" s="1"/>
  <c r="K509" i="6"/>
  <c r="B509" i="6"/>
  <c r="B6980" i="11" s="1"/>
  <c r="K6980" i="11" s="1" a="1"/>
  <c r="K6980" i="11" s="1"/>
  <c r="K508" i="6"/>
  <c r="B508" i="6"/>
  <c r="B6979" i="11" s="1"/>
  <c r="K6979" i="11" s="1" a="1"/>
  <c r="K6979" i="11" s="1"/>
  <c r="K507" i="6"/>
  <c r="B507" i="6"/>
  <c r="B6978" i="11" s="1"/>
  <c r="K6978" i="11" s="1" a="1"/>
  <c r="K6978" i="11" s="1"/>
  <c r="K506" i="6"/>
  <c r="B506" i="6"/>
  <c r="B6977" i="11" s="1"/>
  <c r="K6977" i="11" s="1" a="1"/>
  <c r="K6977" i="11" s="1"/>
  <c r="K505" i="6"/>
  <c r="B505" i="6"/>
  <c r="B6976" i="11" s="1"/>
  <c r="K504" i="6"/>
  <c r="B504" i="6"/>
  <c r="B6975" i="11" s="1"/>
  <c r="K6975" i="11" s="1" a="1"/>
  <c r="K6975" i="11" s="1"/>
  <c r="K503" i="6"/>
  <c r="B503" i="6"/>
  <c r="B6974" i="11" s="1"/>
  <c r="K6974" i="11" s="1" a="1"/>
  <c r="K6974" i="11" s="1"/>
  <c r="K502" i="6"/>
  <c r="B502" i="6"/>
  <c r="B6973" i="11" s="1"/>
  <c r="K501" i="6"/>
  <c r="B501" i="6"/>
  <c r="B6972" i="11" s="1"/>
  <c r="K6972" i="11" s="1" a="1"/>
  <c r="K6972" i="11" s="1"/>
  <c r="K500" i="6"/>
  <c r="B500" i="6"/>
  <c r="B6971" i="11" s="1"/>
  <c r="K6971" i="11" s="1" a="1"/>
  <c r="K6971" i="11" s="1"/>
  <c r="K499" i="6"/>
  <c r="B499" i="6"/>
  <c r="B6970" i="11" s="1"/>
  <c r="K6970" i="11" s="1" a="1"/>
  <c r="K6970" i="11" s="1"/>
  <c r="K498" i="6"/>
  <c r="B498" i="6"/>
  <c r="B6969" i="11" s="1"/>
  <c r="K6969" i="11" s="1" a="1"/>
  <c r="K6969" i="11" s="1"/>
  <c r="K497" i="6"/>
  <c r="B497" i="6"/>
  <c r="B6968" i="11" s="1"/>
  <c r="K6968" i="11" s="1" a="1"/>
  <c r="K6968" i="11" s="1"/>
  <c r="K496" i="6"/>
  <c r="B496" i="6"/>
  <c r="B6967" i="11" s="1"/>
  <c r="K495" i="6"/>
  <c r="B495" i="6"/>
  <c r="B6966" i="11" s="1"/>
  <c r="K6966" i="11" s="1" a="1"/>
  <c r="K6966" i="11" s="1"/>
  <c r="K494" i="6"/>
  <c r="B494" i="6"/>
  <c r="B6965" i="11" s="1"/>
  <c r="K6965" i="11" s="1" a="1"/>
  <c r="K6965" i="11" s="1"/>
  <c r="K493" i="6"/>
  <c r="B493" i="6"/>
  <c r="B6964" i="11" s="1"/>
  <c r="K6964" i="11" s="1" a="1"/>
  <c r="K6964" i="11" s="1"/>
  <c r="K492" i="6"/>
  <c r="B492" i="6"/>
  <c r="B6963" i="11" s="1"/>
  <c r="K6963" i="11" s="1" a="1"/>
  <c r="K6963" i="11" s="1"/>
  <c r="K491" i="6"/>
  <c r="B491" i="6"/>
  <c r="B6962" i="11" s="1"/>
  <c r="K6962" i="11" s="1" a="1"/>
  <c r="K6962" i="11" s="1"/>
  <c r="K490" i="6"/>
  <c r="B490" i="6"/>
  <c r="B6961" i="11" s="1"/>
  <c r="K6961" i="11" s="1" a="1"/>
  <c r="K6961" i="11" s="1"/>
  <c r="K489" i="6"/>
  <c r="B489" i="6"/>
  <c r="B6960" i="11" s="1"/>
  <c r="K6960" i="11" s="1" a="1"/>
  <c r="K6960" i="11" s="1"/>
  <c r="K488" i="6"/>
  <c r="B488" i="6"/>
  <c r="B6959" i="11" s="1"/>
  <c r="K6959" i="11" s="1" a="1"/>
  <c r="K6959" i="11" s="1"/>
  <c r="K487" i="6"/>
  <c r="B487" i="6"/>
  <c r="B6958" i="11" s="1"/>
  <c r="K6958" i="11" s="1" a="1"/>
  <c r="K6958" i="11" s="1"/>
  <c r="K486" i="6"/>
  <c r="B486" i="6"/>
  <c r="B6957" i="11" s="1"/>
  <c r="K6957" i="11" s="1" a="1"/>
  <c r="K6957" i="11" s="1"/>
  <c r="K485" i="6"/>
  <c r="B485" i="6"/>
  <c r="B6956" i="11" s="1"/>
  <c r="K6956" i="11" s="1" a="1"/>
  <c r="K6956" i="11" s="1"/>
  <c r="K484" i="6"/>
  <c r="B484" i="6"/>
  <c r="B6955" i="11" s="1"/>
  <c r="K6955" i="11" s="1" a="1"/>
  <c r="K6955" i="11" s="1"/>
  <c r="K483" i="6"/>
  <c r="B483" i="6"/>
  <c r="B6954" i="11" s="1"/>
  <c r="K6954" i="11" s="1" a="1"/>
  <c r="K6954" i="11" s="1"/>
  <c r="K482" i="6"/>
  <c r="B482" i="6"/>
  <c r="B6953" i="11" s="1"/>
  <c r="K6953" i="11" s="1" a="1"/>
  <c r="K6953" i="11" s="1"/>
  <c r="K481" i="6"/>
  <c r="B481" i="6"/>
  <c r="B6952" i="11" s="1"/>
  <c r="K480" i="6"/>
  <c r="B480" i="6"/>
  <c r="B6951" i="11" s="1"/>
  <c r="K6951" i="11" s="1" a="1"/>
  <c r="K6951" i="11" s="1"/>
  <c r="K479" i="6"/>
  <c r="B479" i="6"/>
  <c r="B6950" i="11" s="1"/>
  <c r="K6950" i="11" s="1" a="1"/>
  <c r="K6950" i="11" s="1"/>
  <c r="K478" i="6"/>
  <c r="B478" i="6"/>
  <c r="B6949" i="11" s="1"/>
  <c r="K6949" i="11" s="1" a="1"/>
  <c r="K6949" i="11" s="1"/>
  <c r="I477" i="6"/>
  <c r="N38" i="7" s="1"/>
  <c r="B477" i="6"/>
  <c r="B6948" i="11" s="1"/>
  <c r="K6948" i="11" s="1" a="1"/>
  <c r="K6948" i="11" s="1"/>
  <c r="K476" i="6"/>
  <c r="B476" i="6"/>
  <c r="B6947" i="11" s="1"/>
  <c r="K6947" i="11" s="1" a="1"/>
  <c r="K6947" i="11" s="1"/>
  <c r="K475" i="6"/>
  <c r="B475" i="6"/>
  <c r="B6946" i="11" s="1"/>
  <c r="K6946" i="11" s="1" a="1"/>
  <c r="K6946" i="11" s="1"/>
  <c r="K474" i="6"/>
  <c r="B474" i="6"/>
  <c r="B6945" i="11" s="1"/>
  <c r="K6945" i="11" s="1" a="1"/>
  <c r="K6945" i="11" s="1"/>
  <c r="K473" i="6"/>
  <c r="B473" i="6"/>
  <c r="B6944" i="11" s="1"/>
  <c r="K6944" i="11" s="1" a="1"/>
  <c r="K6944" i="11" s="1"/>
  <c r="K472" i="6"/>
  <c r="B472" i="6"/>
  <c r="B6943" i="11" s="1"/>
  <c r="K6943" i="11" s="1" a="1"/>
  <c r="K6943" i="11" s="1"/>
  <c r="K471" i="6"/>
  <c r="B471" i="6"/>
  <c r="B6942" i="11" s="1"/>
  <c r="K6942" i="11" s="1" a="1"/>
  <c r="K6942" i="11" s="1"/>
  <c r="K470" i="6"/>
  <c r="B470" i="6"/>
  <c r="B6941" i="11" s="1"/>
  <c r="K6941" i="11" s="1" a="1"/>
  <c r="K6941" i="11" s="1"/>
  <c r="K469" i="6"/>
  <c r="B469" i="6"/>
  <c r="B6940" i="11" s="1"/>
  <c r="K6940" i="11" s="1" a="1"/>
  <c r="K6940" i="11" s="1"/>
  <c r="K468" i="6"/>
  <c r="B468" i="6"/>
  <c r="B6939" i="11" s="1"/>
  <c r="K6939" i="11" s="1" a="1"/>
  <c r="K6939" i="11" s="1"/>
  <c r="K467" i="6"/>
  <c r="B467" i="6"/>
  <c r="B6938" i="11" s="1"/>
  <c r="K466" i="6"/>
  <c r="B466" i="6"/>
  <c r="B6937" i="11" s="1"/>
  <c r="K6937" i="11" s="1" a="1"/>
  <c r="K6937" i="11" s="1"/>
  <c r="K465" i="6"/>
  <c r="B465" i="6"/>
  <c r="B6936" i="11" s="1"/>
  <c r="K6936" i="11" s="1" a="1"/>
  <c r="K6936" i="11" s="1"/>
  <c r="K464" i="6"/>
  <c r="B464" i="6"/>
  <c r="B6935" i="11" s="1"/>
  <c r="K6935" i="11" s="1" a="1"/>
  <c r="K6935" i="11" s="1"/>
  <c r="K463" i="6"/>
  <c r="B463" i="6"/>
  <c r="B6934" i="11" s="1"/>
  <c r="K6934" i="11" s="1" a="1"/>
  <c r="K6934" i="11" s="1"/>
  <c r="K462" i="6"/>
  <c r="B462" i="6"/>
  <c r="B6933" i="11" s="1"/>
  <c r="K6933" i="11" s="1" a="1"/>
  <c r="K6933" i="11" s="1"/>
  <c r="K461" i="6"/>
  <c r="B461" i="6"/>
  <c r="B6932" i="11" s="1"/>
  <c r="K6932" i="11" s="1" a="1"/>
  <c r="K6932" i="11" s="1"/>
  <c r="K460" i="6"/>
  <c r="B460" i="6"/>
  <c r="B6931" i="11" s="1"/>
  <c r="K6931" i="11" s="1" a="1"/>
  <c r="K6931" i="11" s="1"/>
  <c r="K459" i="6"/>
  <c r="B459" i="6"/>
  <c r="B6930" i="11" s="1"/>
  <c r="K6930" i="11" s="1" a="1"/>
  <c r="K6930" i="11" s="1"/>
  <c r="K458" i="6"/>
  <c r="B458" i="6"/>
  <c r="B6929" i="11" s="1"/>
  <c r="K6929" i="11" s="1" a="1"/>
  <c r="K6929" i="11" s="1"/>
  <c r="K457" i="6"/>
  <c r="B457" i="6"/>
  <c r="B6928" i="11" s="1"/>
  <c r="K6928" i="11" s="1" a="1"/>
  <c r="K6928" i="11" s="1"/>
  <c r="K456" i="6"/>
  <c r="B456" i="6"/>
  <c r="B6927" i="11" s="1"/>
  <c r="K6927" i="11" s="1" a="1"/>
  <c r="K6927" i="11" s="1"/>
  <c r="K455" i="6"/>
  <c r="B455" i="6"/>
  <c r="B6926" i="11" s="1"/>
  <c r="K6926" i="11" s="1" a="1"/>
  <c r="K6926" i="11" s="1"/>
  <c r="K454" i="6"/>
  <c r="B454" i="6"/>
  <c r="B6925" i="11" s="1"/>
  <c r="K453" i="6"/>
  <c r="B453" i="6"/>
  <c r="B6924" i="11" s="1"/>
  <c r="K6924" i="11" s="1" a="1"/>
  <c r="K6924" i="11" s="1"/>
  <c r="K452" i="6"/>
  <c r="B452" i="6"/>
  <c r="B6923" i="11" s="1"/>
  <c r="K6923" i="11" s="1" a="1"/>
  <c r="K6923" i="11" s="1"/>
  <c r="K451" i="6"/>
  <c r="B451" i="6"/>
  <c r="B6922" i="11" s="1"/>
  <c r="K6922" i="11" s="1" a="1"/>
  <c r="K6922" i="11" s="1"/>
  <c r="K450" i="6"/>
  <c r="B450" i="6"/>
  <c r="B6921" i="11" s="1"/>
  <c r="K6921" i="11" s="1" a="1"/>
  <c r="K6921" i="11" s="1"/>
  <c r="K449" i="6"/>
  <c r="B449" i="6"/>
  <c r="B6920" i="11" s="1"/>
  <c r="K6920" i="11" s="1" a="1"/>
  <c r="K6920" i="11" s="1"/>
  <c r="K448" i="6"/>
  <c r="B448" i="6"/>
  <c r="B6919" i="11" s="1"/>
  <c r="K6919" i="11" s="1" a="1"/>
  <c r="K6919" i="11" s="1"/>
  <c r="K447" i="6"/>
  <c r="B447" i="6"/>
  <c r="B6918" i="11" s="1"/>
  <c r="K446" i="6"/>
  <c r="B446" i="6"/>
  <c r="B6917" i="11" s="1"/>
  <c r="K6917" i="11" s="1" a="1"/>
  <c r="K6917" i="11" s="1"/>
  <c r="K445" i="6"/>
  <c r="B445" i="6"/>
  <c r="B6916" i="11" s="1"/>
  <c r="K6916" i="11" s="1" a="1"/>
  <c r="K6916" i="11" s="1"/>
  <c r="K444" i="6"/>
  <c r="B444" i="6"/>
  <c r="B6915" i="11" s="1"/>
  <c r="K6915" i="11" s="1" a="1"/>
  <c r="K6915" i="11" s="1"/>
  <c r="K443" i="6"/>
  <c r="B443" i="6"/>
  <c r="B6914" i="11" s="1"/>
  <c r="K6914" i="11" s="1" a="1"/>
  <c r="K6914" i="11" s="1"/>
  <c r="K442" i="6"/>
  <c r="B442" i="6"/>
  <c r="B6913" i="11" s="1"/>
  <c r="K6913" i="11" s="1" a="1"/>
  <c r="K6913" i="11" s="1"/>
  <c r="K441" i="6"/>
  <c r="B441" i="6"/>
  <c r="B6912" i="11" s="1"/>
  <c r="K6912" i="11" s="1" a="1"/>
  <c r="K6912" i="11" s="1"/>
  <c r="K440" i="6"/>
  <c r="B440" i="6"/>
  <c r="B6911" i="11" s="1"/>
  <c r="K439" i="6"/>
  <c r="B439" i="6"/>
  <c r="B6910" i="11" s="1"/>
  <c r="K6910" i="11" s="1" a="1"/>
  <c r="K6910" i="11" s="1"/>
  <c r="M438" i="6"/>
  <c r="K438" i="6"/>
  <c r="B438" i="6"/>
  <c r="B6909" i="11" s="1"/>
  <c r="K6909" i="11" s="1" a="1"/>
  <c r="K6909" i="11" s="1"/>
  <c r="M437" i="6"/>
  <c r="K437" i="6"/>
  <c r="B437" i="6"/>
  <c r="B6908" i="11" s="1"/>
  <c r="K6908" i="11" s="1" a="1"/>
  <c r="K6908" i="11" s="1"/>
  <c r="K436" i="6"/>
  <c r="B436" i="6"/>
  <c r="B6907" i="11" s="1"/>
  <c r="K6907" i="11" s="1" a="1"/>
  <c r="K6907" i="11" s="1"/>
  <c r="K435" i="6"/>
  <c r="B435" i="6"/>
  <c r="B6906" i="11" s="1"/>
  <c r="K6906" i="11" s="1" a="1"/>
  <c r="K6906" i="11" s="1"/>
  <c r="K434" i="6"/>
  <c r="B434" i="6"/>
  <c r="B6905" i="11" s="1"/>
  <c r="K433" i="6"/>
  <c r="B433" i="6"/>
  <c r="B6904" i="11" s="1"/>
  <c r="K6904" i="11" s="1" a="1"/>
  <c r="K6904" i="11" s="1"/>
  <c r="K432" i="6"/>
  <c r="B432" i="6"/>
  <c r="B6903" i="11" s="1"/>
  <c r="K6903" i="11" s="1" a="1"/>
  <c r="K6903" i="11" s="1"/>
  <c r="K431" i="6"/>
  <c r="B431" i="6"/>
  <c r="B6902" i="11" s="1"/>
  <c r="K6902" i="11" s="1" a="1"/>
  <c r="K6902" i="11" s="1"/>
  <c r="K430" i="6"/>
  <c r="B430" i="6"/>
  <c r="B6901" i="11" s="1"/>
  <c r="K6901" i="11" s="1" a="1"/>
  <c r="K6901" i="11" s="1"/>
  <c r="K429" i="6"/>
  <c r="B429" i="6"/>
  <c r="B6900" i="11" s="1"/>
  <c r="K6900" i="11" s="1" a="1"/>
  <c r="K6900" i="11" s="1"/>
  <c r="K428" i="6"/>
  <c r="B428" i="6"/>
  <c r="B6899" i="11" s="1"/>
  <c r="K427" i="6"/>
  <c r="B427" i="6"/>
  <c r="B6898" i="11" s="1"/>
  <c r="K6898" i="11" s="1" a="1"/>
  <c r="K6898" i="11" s="1"/>
  <c r="K426" i="6"/>
  <c r="B426" i="6"/>
  <c r="B6897" i="11" s="1"/>
  <c r="K6897" i="11" s="1" a="1"/>
  <c r="K6897" i="11" s="1"/>
  <c r="K425" i="6"/>
  <c r="B425" i="6"/>
  <c r="B6896" i="11" s="1"/>
  <c r="K6896" i="11" s="1" a="1"/>
  <c r="K6896" i="11" s="1"/>
  <c r="K424" i="6"/>
  <c r="B424" i="6"/>
  <c r="B6895" i="11" s="1"/>
  <c r="K6895" i="11" s="1" a="1"/>
  <c r="K6895" i="11" s="1"/>
  <c r="I423" i="6"/>
  <c r="N34" i="7" s="1"/>
  <c r="B423" i="6"/>
  <c r="B6894" i="11" s="1"/>
  <c r="K6894" i="11" s="1" a="1"/>
  <c r="K6894" i="11" s="1"/>
  <c r="K422" i="6"/>
  <c r="B422" i="6"/>
  <c r="B6893" i="11" s="1"/>
  <c r="K6893" i="11" s="1" a="1"/>
  <c r="K6893" i="11" s="1"/>
  <c r="K421" i="6"/>
  <c r="B421" i="6"/>
  <c r="B6892" i="11" s="1"/>
  <c r="K6892" i="11" s="1" a="1"/>
  <c r="K6892" i="11" s="1"/>
  <c r="K420" i="6"/>
  <c r="B420" i="6"/>
  <c r="B6891" i="11" s="1"/>
  <c r="K6891" i="11" s="1" a="1"/>
  <c r="K6891" i="11" s="1"/>
  <c r="K419" i="6"/>
  <c r="B419" i="6"/>
  <c r="B6890" i="11" s="1"/>
  <c r="K6890" i="11" s="1" a="1"/>
  <c r="K6890" i="11" s="1"/>
  <c r="K418" i="6"/>
  <c r="B418" i="6"/>
  <c r="B6889" i="11" s="1"/>
  <c r="K417" i="6"/>
  <c r="B417" i="6"/>
  <c r="B6888" i="11" s="1"/>
  <c r="K6888" i="11" s="1" a="1"/>
  <c r="K6888" i="11" s="1"/>
  <c r="K416" i="6"/>
  <c r="B416" i="6"/>
  <c r="B6887" i="11" s="1"/>
  <c r="K6887" i="11" s="1" a="1"/>
  <c r="K6887" i="11" s="1"/>
  <c r="K415" i="6"/>
  <c r="B415" i="6"/>
  <c r="B6886" i="11" s="1"/>
  <c r="K6886" i="11" s="1" a="1"/>
  <c r="K6886" i="11" s="1"/>
  <c r="K414" i="6"/>
  <c r="B414" i="6"/>
  <c r="B6885" i="11" s="1"/>
  <c r="K6885" i="11" s="1" a="1"/>
  <c r="K6885" i="11" s="1"/>
  <c r="K413" i="6"/>
  <c r="B413" i="6"/>
  <c r="B6884" i="11" s="1"/>
  <c r="K6884" i="11" s="1" a="1"/>
  <c r="K6884" i="11" s="1"/>
  <c r="K412" i="6"/>
  <c r="B412" i="6"/>
  <c r="B6883" i="11" s="1"/>
  <c r="K6883" i="11" s="1" a="1"/>
  <c r="K6883" i="11" s="1"/>
  <c r="K411" i="6"/>
  <c r="B411" i="6"/>
  <c r="B6882" i="11" s="1"/>
  <c r="K6882" i="11" s="1" a="1"/>
  <c r="K6882" i="11" s="1"/>
  <c r="K410" i="6"/>
  <c r="B410" i="6"/>
  <c r="B6881" i="11" s="1"/>
  <c r="K6881" i="11" s="1" a="1"/>
  <c r="K6881" i="11" s="1"/>
  <c r="K409" i="6"/>
  <c r="B409" i="6"/>
  <c r="B6880" i="11" s="1"/>
  <c r="K6880" i="11" s="1" a="1"/>
  <c r="K6880" i="11" s="1"/>
  <c r="K408" i="6"/>
  <c r="B408" i="6"/>
  <c r="B6879" i="11" s="1"/>
  <c r="K6879" i="11" s="1" a="1"/>
  <c r="K6879" i="11" s="1"/>
  <c r="K407" i="6"/>
  <c r="B407" i="6"/>
  <c r="B6878" i="11" s="1"/>
  <c r="K6878" i="11" s="1" a="1"/>
  <c r="K6878" i="11" s="1"/>
  <c r="K406" i="6"/>
  <c r="B406" i="6"/>
  <c r="B6877" i="11" s="1"/>
  <c r="K6877" i="11" s="1" a="1"/>
  <c r="K6877" i="11" s="1"/>
  <c r="K405" i="6"/>
  <c r="B405" i="6"/>
  <c r="B6876" i="11" s="1"/>
  <c r="K404" i="6"/>
  <c r="B404" i="6"/>
  <c r="B6875" i="11" s="1"/>
  <c r="K6875" i="11" s="1" a="1"/>
  <c r="K6875" i="11" s="1"/>
  <c r="K403" i="6"/>
  <c r="B403" i="6"/>
  <c r="B6874" i="11" s="1"/>
  <c r="K6874" i="11" s="1" a="1"/>
  <c r="K6874" i="11" s="1"/>
  <c r="K402" i="6"/>
  <c r="B402" i="6"/>
  <c r="B6873" i="11" s="1"/>
  <c r="K6873" i="11" s="1" a="1"/>
  <c r="K6873" i="11" s="1"/>
  <c r="K401" i="6"/>
  <c r="B401" i="6"/>
  <c r="B6872" i="11" s="1"/>
  <c r="K6872" i="11" s="1" a="1"/>
  <c r="K6872" i="11" s="1"/>
  <c r="K400" i="6"/>
  <c r="B400" i="6"/>
  <c r="B6871" i="11" s="1"/>
  <c r="K399" i="6"/>
  <c r="B399" i="6"/>
  <c r="B6870" i="11" s="1"/>
  <c r="K6870" i="11" s="1" a="1"/>
  <c r="K6870" i="11" s="1"/>
  <c r="K398" i="6"/>
  <c r="B398" i="6"/>
  <c r="B6869" i="11" s="1"/>
  <c r="K6869" i="11" s="1" a="1"/>
  <c r="K6869" i="11" s="1"/>
  <c r="K397" i="6"/>
  <c r="B397" i="6"/>
  <c r="B6868" i="11" s="1"/>
  <c r="K6868" i="11" s="1" a="1"/>
  <c r="K6868" i="11" s="1"/>
  <c r="K396" i="6"/>
  <c r="B396" i="6"/>
  <c r="B6867" i="11" s="1"/>
  <c r="K6867" i="11" s="1" a="1"/>
  <c r="K6867" i="11" s="1"/>
  <c r="I395" i="6"/>
  <c r="N32" i="7" s="1"/>
  <c r="B395" i="6"/>
  <c r="B6866" i="11" s="1"/>
  <c r="K6866" i="11" s="1" a="1"/>
  <c r="K6866" i="11" s="1"/>
  <c r="K394" i="6"/>
  <c r="B394" i="6"/>
  <c r="B6865" i="11" s="1"/>
  <c r="K6865" i="11" s="1" a="1"/>
  <c r="K6865" i="11" s="1"/>
  <c r="K393" i="6"/>
  <c r="B393" i="6"/>
  <c r="B6864" i="11" s="1"/>
  <c r="K6864" i="11" s="1" a="1"/>
  <c r="K6864" i="11" s="1"/>
  <c r="K392" i="6"/>
  <c r="B392" i="6"/>
  <c r="B6863" i="11" s="1"/>
  <c r="K6863" i="11" s="1" a="1"/>
  <c r="K6863" i="11" s="1"/>
  <c r="K391" i="6"/>
  <c r="B391" i="6"/>
  <c r="B6862" i="11" s="1"/>
  <c r="K6862" i="11" s="1" a="1"/>
  <c r="K6862" i="11" s="1"/>
  <c r="K390" i="6"/>
  <c r="B390" i="6"/>
  <c r="B6861" i="11" s="1"/>
  <c r="K6861" i="11" s="1" a="1"/>
  <c r="K6861" i="11" s="1"/>
  <c r="K389" i="6"/>
  <c r="B389" i="6"/>
  <c r="B6860" i="11" s="1"/>
  <c r="K6860" i="11" s="1" a="1"/>
  <c r="K6860" i="11" s="1"/>
  <c r="K388" i="6"/>
  <c r="B388" i="6"/>
  <c r="B6859" i="11" s="1"/>
  <c r="K6859" i="11" s="1" a="1"/>
  <c r="K6859" i="11" s="1"/>
  <c r="K387" i="6"/>
  <c r="B387" i="6"/>
  <c r="B6858" i="11" s="1"/>
  <c r="K6858" i="11" s="1" a="1"/>
  <c r="K6858" i="11" s="1"/>
  <c r="K386" i="6"/>
  <c r="B386" i="6"/>
  <c r="B6857" i="11" s="1"/>
  <c r="K6857" i="11" s="1" a="1"/>
  <c r="K6857" i="11" s="1"/>
  <c r="K385" i="6"/>
  <c r="B385" i="6"/>
  <c r="B6856" i="11" s="1"/>
  <c r="K384" i="6"/>
  <c r="B384" i="6"/>
  <c r="B6855" i="11" s="1"/>
  <c r="K6855" i="11" s="1" a="1"/>
  <c r="K6855" i="11" s="1"/>
  <c r="K383" i="6"/>
  <c r="B383" i="6"/>
  <c r="B6854" i="11" s="1"/>
  <c r="K6854" i="11" s="1" a="1"/>
  <c r="K6854" i="11" s="1"/>
  <c r="K382" i="6"/>
  <c r="B382" i="6"/>
  <c r="B6853" i="11" s="1"/>
  <c r="K6853" i="11" s="1" a="1"/>
  <c r="K6853" i="11" s="1"/>
  <c r="K381" i="6"/>
  <c r="B381" i="6"/>
  <c r="B6852" i="11" s="1"/>
  <c r="K6852" i="11" s="1" a="1"/>
  <c r="K6852" i="11" s="1"/>
  <c r="K380" i="6"/>
  <c r="B380" i="6"/>
  <c r="B6851" i="11" s="1"/>
  <c r="K6851" i="11" s="1" a="1"/>
  <c r="K6851" i="11" s="1"/>
  <c r="K379" i="6"/>
  <c r="B379" i="6"/>
  <c r="B6850" i="11" s="1"/>
  <c r="K6850" i="11" s="1" a="1"/>
  <c r="K6850" i="11" s="1"/>
  <c r="K378" i="6"/>
  <c r="B378" i="6"/>
  <c r="B6849" i="11" s="1"/>
  <c r="K6849" i="11" s="1" a="1"/>
  <c r="K6849" i="11" s="1"/>
  <c r="K377" i="6"/>
  <c r="B377" i="6"/>
  <c r="B6848" i="11" s="1"/>
  <c r="K376" i="6"/>
  <c r="B376" i="6"/>
  <c r="B6847" i="11" s="1"/>
  <c r="K6847" i="11" s="1" a="1"/>
  <c r="K6847" i="11" s="1"/>
  <c r="K375" i="6"/>
  <c r="B375" i="6"/>
  <c r="B6846" i="11" s="1"/>
  <c r="K6846" i="11" s="1" a="1"/>
  <c r="K6846" i="11" s="1"/>
  <c r="K374" i="6"/>
  <c r="B374" i="6"/>
  <c r="B6845" i="11" s="1"/>
  <c r="K6845" i="11" s="1" a="1"/>
  <c r="K6845" i="11" s="1"/>
  <c r="K373" i="6"/>
  <c r="B373" i="6"/>
  <c r="B6844" i="11" s="1"/>
  <c r="K372" i="6"/>
  <c r="B372" i="6"/>
  <c r="B6843" i="11" s="1"/>
  <c r="K6843" i="11" s="1" a="1"/>
  <c r="K6843" i="11" s="1"/>
  <c r="K371" i="6"/>
  <c r="B371" i="6"/>
  <c r="B6842" i="11" s="1"/>
  <c r="K6842" i="11" s="1" a="1"/>
  <c r="K6842" i="11" s="1"/>
  <c r="K370" i="6"/>
  <c r="B370" i="6"/>
  <c r="B6841" i="11" s="1"/>
  <c r="K6841" i="11" s="1" a="1"/>
  <c r="K6841" i="11" s="1"/>
  <c r="K369" i="6"/>
  <c r="B369" i="6"/>
  <c r="B6840" i="11" s="1"/>
  <c r="K6840" i="11" s="1" a="1"/>
  <c r="K6840" i="11" s="1"/>
  <c r="K368" i="6"/>
  <c r="B368" i="6"/>
  <c r="B6839" i="11" s="1"/>
  <c r="K6839" i="11" s="1" a="1"/>
  <c r="K6839" i="11" s="1"/>
  <c r="K367" i="6"/>
  <c r="B367" i="6"/>
  <c r="B6838" i="11" s="1"/>
  <c r="K6838" i="11" s="1" a="1"/>
  <c r="K6838" i="11" s="1"/>
  <c r="K366" i="6"/>
  <c r="B366" i="6"/>
  <c r="B6837" i="11" s="1"/>
  <c r="K6837" i="11" s="1" a="1"/>
  <c r="K6837" i="11" s="1"/>
  <c r="K365" i="6"/>
  <c r="B365" i="6"/>
  <c r="B6836" i="11" s="1"/>
  <c r="K6836" i="11" s="1" a="1"/>
  <c r="K6836" i="11" s="1"/>
  <c r="K364" i="6"/>
  <c r="B364" i="6"/>
  <c r="B6835" i="11" s="1"/>
  <c r="K6835" i="11" s="1" a="1"/>
  <c r="K6835" i="11" s="1"/>
  <c r="K363" i="6"/>
  <c r="B363" i="6"/>
  <c r="B6834" i="11" s="1"/>
  <c r="K6834" i="11" s="1" a="1"/>
  <c r="K6834" i="11" s="1"/>
  <c r="K362" i="6"/>
  <c r="B362" i="6"/>
  <c r="B6833" i="11" s="1"/>
  <c r="K6833" i="11" s="1" a="1"/>
  <c r="K6833" i="11" s="1"/>
  <c r="K361" i="6"/>
  <c r="B361" i="6"/>
  <c r="B6832" i="11" s="1"/>
  <c r="K360" i="6"/>
  <c r="B360" i="6"/>
  <c r="B6831" i="11" s="1"/>
  <c r="K6831" i="11" s="1" a="1"/>
  <c r="K6831" i="11" s="1"/>
  <c r="K359" i="6"/>
  <c r="B359" i="6"/>
  <c r="B6830" i="11" s="1"/>
  <c r="K6830" i="11" s="1" a="1"/>
  <c r="K6830" i="11" s="1"/>
  <c r="K358" i="6"/>
  <c r="B358" i="6"/>
  <c r="B6829" i="11" s="1"/>
  <c r="K6829" i="11" s="1" a="1"/>
  <c r="K6829" i="11" s="1"/>
  <c r="K357" i="6"/>
  <c r="B357" i="6"/>
  <c r="B6828" i="11" s="1"/>
  <c r="K6828" i="11" s="1" a="1"/>
  <c r="K6828" i="11" s="1"/>
  <c r="K356" i="6"/>
  <c r="B356" i="6"/>
  <c r="B6827" i="11" s="1"/>
  <c r="K6827" i="11" s="1" a="1"/>
  <c r="K6827" i="11" s="1"/>
  <c r="K355" i="6"/>
  <c r="B355" i="6"/>
  <c r="B6826" i="11" s="1"/>
  <c r="K6826" i="11" s="1" a="1"/>
  <c r="K6826" i="11" s="1"/>
  <c r="K354" i="6"/>
  <c r="B354" i="6"/>
  <c r="B6825" i="11" s="1"/>
  <c r="K6825" i="11" s="1" a="1"/>
  <c r="K6825" i="11" s="1"/>
  <c r="K353" i="6"/>
  <c r="B353" i="6"/>
  <c r="B6824" i="11" s="1"/>
  <c r="K6824" i="11" s="1" a="1"/>
  <c r="K6824" i="11" s="1"/>
  <c r="K352" i="6"/>
  <c r="B352" i="6"/>
  <c r="B6823" i="11" s="1"/>
  <c r="K6823" i="11" s="1" a="1"/>
  <c r="K6823" i="11" s="1"/>
  <c r="K351" i="6"/>
  <c r="B351" i="6"/>
  <c r="B6822" i="11" s="1"/>
  <c r="K6822" i="11" s="1" a="1"/>
  <c r="K6822" i="11" s="1"/>
  <c r="K350" i="6"/>
  <c r="B350" i="6"/>
  <c r="B6821" i="11" s="1"/>
  <c r="K6821" i="11" s="1" a="1"/>
  <c r="K6821" i="11" s="1"/>
  <c r="K349" i="6"/>
  <c r="B349" i="6"/>
  <c r="B6820" i="11" s="1"/>
  <c r="K6820" i="11" s="1" a="1"/>
  <c r="K6820" i="11" s="1"/>
  <c r="K348" i="6"/>
  <c r="B348" i="6"/>
  <c r="B6819" i="11" s="1"/>
  <c r="K6819" i="11" s="1" a="1"/>
  <c r="K6819" i="11" s="1"/>
  <c r="K347" i="6"/>
  <c r="B347" i="6"/>
  <c r="B6818" i="11" s="1"/>
  <c r="K6818" i="11" s="1" a="1"/>
  <c r="K6818" i="11" s="1"/>
  <c r="K346" i="6"/>
  <c r="B346" i="6"/>
  <c r="B6817" i="11" s="1"/>
  <c r="K6817" i="11" s="1" a="1"/>
  <c r="K6817" i="11" s="1"/>
  <c r="K345" i="6"/>
  <c r="B345" i="6"/>
  <c r="B6816" i="11" s="1"/>
  <c r="K6816" i="11" s="1" a="1"/>
  <c r="K6816" i="11" s="1"/>
  <c r="K344" i="6"/>
  <c r="B344" i="6"/>
  <c r="B6815" i="11" s="1"/>
  <c r="K343" i="6"/>
  <c r="B343" i="6"/>
  <c r="B6814" i="11" s="1"/>
  <c r="K6814" i="11" s="1" a="1"/>
  <c r="K6814" i="11" s="1"/>
  <c r="K342" i="6"/>
  <c r="B342" i="6"/>
  <c r="B6813" i="11" s="1"/>
  <c r="K6813" i="11" s="1" a="1"/>
  <c r="K6813" i="11" s="1"/>
  <c r="K341" i="6"/>
  <c r="B341" i="6"/>
  <c r="B6812" i="11" s="1"/>
  <c r="K6812" i="11" s="1" a="1"/>
  <c r="K6812" i="11" s="1"/>
  <c r="K340" i="6"/>
  <c r="B340" i="6"/>
  <c r="B6811" i="11" s="1"/>
  <c r="K6811" i="11" s="1" a="1"/>
  <c r="K6811" i="11" s="1"/>
  <c r="K339" i="6"/>
  <c r="B339" i="6"/>
  <c r="B6810" i="11" s="1"/>
  <c r="K6810" i="11" s="1" a="1"/>
  <c r="K6810" i="11" s="1"/>
  <c r="K338" i="6"/>
  <c r="B338" i="6"/>
  <c r="B6809" i="11" s="1"/>
  <c r="K6809" i="11" s="1" a="1"/>
  <c r="K6809" i="11" s="1"/>
  <c r="K337" i="6"/>
  <c r="B337" i="6"/>
  <c r="B6808" i="11" s="1"/>
  <c r="K6808" i="11" s="1" a="1"/>
  <c r="K6808" i="11" s="1"/>
  <c r="K336" i="6"/>
  <c r="B336" i="6"/>
  <c r="B6807" i="11" s="1"/>
  <c r="K6807" i="11" s="1" a="1"/>
  <c r="K6807" i="11" s="1"/>
  <c r="K335" i="6"/>
  <c r="B335" i="6"/>
  <c r="B6806" i="11" s="1"/>
  <c r="K6806" i="11" s="1" a="1"/>
  <c r="K6806" i="11" s="1"/>
  <c r="K334" i="6"/>
  <c r="B334" i="6"/>
  <c r="B6805" i="11" s="1"/>
  <c r="K6805" i="11" s="1" a="1"/>
  <c r="K6805" i="11" s="1"/>
  <c r="K333" i="6"/>
  <c r="B333" i="6"/>
  <c r="B6804" i="11" s="1"/>
  <c r="K6804" i="11" s="1" a="1"/>
  <c r="K6804" i="11" s="1"/>
  <c r="K332" i="6"/>
  <c r="B332" i="6"/>
  <c r="B6803" i="11" s="1"/>
  <c r="K6803" i="11" s="1" a="1"/>
  <c r="K6803" i="11" s="1"/>
  <c r="K331" i="6"/>
  <c r="B331" i="6"/>
  <c r="B6802" i="11" s="1"/>
  <c r="K6802" i="11" s="1" a="1"/>
  <c r="K6802" i="11" s="1"/>
  <c r="K330" i="6"/>
  <c r="B330" i="6"/>
  <c r="B6801" i="11" s="1"/>
  <c r="K329" i="6"/>
  <c r="B329" i="6"/>
  <c r="B6800" i="11" s="1"/>
  <c r="K6800" i="11" s="1" a="1"/>
  <c r="K6800" i="11" s="1"/>
  <c r="K328" i="6"/>
  <c r="B328" i="6"/>
  <c r="B6799" i="11" s="1"/>
  <c r="K6799" i="11" s="1" a="1"/>
  <c r="K6799" i="11" s="1"/>
  <c r="K327" i="6"/>
  <c r="B327" i="6"/>
  <c r="B6798" i="11" s="1"/>
  <c r="K6798" i="11" s="1" a="1"/>
  <c r="K6798" i="11" s="1"/>
  <c r="K326" i="6"/>
  <c r="B326" i="6"/>
  <c r="B6797" i="11" s="1"/>
  <c r="K6797" i="11" s="1" a="1"/>
  <c r="K6797" i="11" s="1"/>
  <c r="K325" i="6"/>
  <c r="B325" i="6"/>
  <c r="B6796" i="11" s="1"/>
  <c r="K6796" i="11" s="1" a="1"/>
  <c r="K6796" i="11" s="1"/>
  <c r="I324" i="6"/>
  <c r="N27" i="7" s="1"/>
  <c r="B324" i="6"/>
  <c r="B6795" i="11" s="1"/>
  <c r="K6795" i="11" s="1" a="1"/>
  <c r="K6795" i="11" s="1"/>
  <c r="K323" i="6"/>
  <c r="B323" i="6"/>
  <c r="B6794" i="11" s="1"/>
  <c r="K6794" i="11" s="1" a="1"/>
  <c r="K6794" i="11" s="1"/>
  <c r="K322" i="6"/>
  <c r="B322" i="6"/>
  <c r="B6793" i="11" s="1"/>
  <c r="K6793" i="11" s="1" a="1"/>
  <c r="K6793" i="11" s="1"/>
  <c r="K321" i="6"/>
  <c r="B321" i="6"/>
  <c r="B6792" i="11" s="1"/>
  <c r="K6792" i="11" s="1" a="1"/>
  <c r="K6792" i="11" s="1"/>
  <c r="K320" i="6"/>
  <c r="B320" i="6"/>
  <c r="B6791" i="11" s="1"/>
  <c r="K6791" i="11" s="1" a="1"/>
  <c r="K6791" i="11" s="1"/>
  <c r="K319" i="6"/>
  <c r="B319" i="6"/>
  <c r="B6790" i="11" s="1"/>
  <c r="K6790" i="11" s="1" a="1"/>
  <c r="K6790" i="11" s="1"/>
  <c r="K318" i="6"/>
  <c r="B318" i="6"/>
  <c r="B6789" i="11" s="1"/>
  <c r="K6789" i="11" s="1" a="1"/>
  <c r="K6789" i="11" s="1"/>
  <c r="K317" i="6"/>
  <c r="B317" i="6"/>
  <c r="B6788" i="11" s="1"/>
  <c r="K6788" i="11" s="1" a="1"/>
  <c r="K6788" i="11" s="1"/>
  <c r="K316" i="6"/>
  <c r="B316" i="6"/>
  <c r="B6787" i="11" s="1"/>
  <c r="K6787" i="11" s="1" a="1"/>
  <c r="K6787" i="11" s="1"/>
  <c r="K315" i="6"/>
  <c r="B315" i="6"/>
  <c r="B6786" i="11" s="1"/>
  <c r="K6786" i="11" s="1" a="1"/>
  <c r="K6786" i="11" s="1"/>
  <c r="K314" i="6"/>
  <c r="B314" i="6"/>
  <c r="B6785" i="11" s="1"/>
  <c r="K6785" i="11" s="1" a="1"/>
  <c r="K6785" i="11" s="1"/>
  <c r="K313" i="6"/>
  <c r="B313" i="6"/>
  <c r="B6784" i="11" s="1"/>
  <c r="K312" i="6"/>
  <c r="B312" i="6"/>
  <c r="B6783" i="11" s="1"/>
  <c r="K6783" i="11" s="1" a="1"/>
  <c r="K6783" i="11" s="1"/>
  <c r="K311" i="6"/>
  <c r="B311" i="6"/>
  <c r="B6782" i="11" s="1"/>
  <c r="K6782" i="11" s="1" a="1"/>
  <c r="K6782" i="11" s="1"/>
  <c r="K310" i="6"/>
  <c r="B310" i="6"/>
  <c r="B6781" i="11" s="1"/>
  <c r="K6781" i="11" s="1" a="1"/>
  <c r="K6781" i="11" s="1"/>
  <c r="K309" i="6"/>
  <c r="B309" i="6"/>
  <c r="B6780" i="11" s="1"/>
  <c r="K6780" i="11" s="1" a="1"/>
  <c r="K6780" i="11" s="1"/>
  <c r="K308" i="6"/>
  <c r="B308" i="6"/>
  <c r="B6779" i="11" s="1"/>
  <c r="K6779" i="11" s="1" a="1"/>
  <c r="K6779" i="11" s="1"/>
  <c r="K307" i="6"/>
  <c r="B307" i="6"/>
  <c r="B6778" i="11" s="1"/>
  <c r="K6778" i="11" s="1" a="1"/>
  <c r="K6778" i="11" s="1"/>
  <c r="K306" i="6"/>
  <c r="B306" i="6"/>
  <c r="B6777" i="11" s="1"/>
  <c r="K6777" i="11" s="1" a="1"/>
  <c r="K6777" i="11" s="1"/>
  <c r="K305" i="6"/>
  <c r="B305" i="6"/>
  <c r="B6776" i="11" s="1"/>
  <c r="K6776" i="11" s="1" a="1"/>
  <c r="K6776" i="11" s="1"/>
  <c r="K304" i="6"/>
  <c r="B304" i="6"/>
  <c r="B6775" i="11" s="1"/>
  <c r="K6775" i="11" s="1" a="1"/>
  <c r="K6775" i="11" s="1"/>
  <c r="K303" i="6"/>
  <c r="B303" i="6"/>
  <c r="B6774" i="11" s="1"/>
  <c r="K6774" i="11" s="1" a="1"/>
  <c r="K6774" i="11" s="1"/>
  <c r="K302" i="6"/>
  <c r="B302" i="6"/>
  <c r="B6773" i="11" s="1"/>
  <c r="K6773" i="11" s="1" a="1"/>
  <c r="K6773" i="11" s="1"/>
  <c r="K301" i="6"/>
  <c r="B301" i="6"/>
  <c r="B6772" i="11" s="1"/>
  <c r="K6772" i="11" s="1" a="1"/>
  <c r="K6772" i="11" s="1"/>
  <c r="K300" i="6"/>
  <c r="B300" i="6"/>
  <c r="B6771" i="11" s="1"/>
  <c r="K299" i="6"/>
  <c r="B299" i="6"/>
  <c r="B6770" i="11" s="1"/>
  <c r="K298" i="6"/>
  <c r="B298" i="6"/>
  <c r="B6769" i="11" s="1"/>
  <c r="K6769" i="11" s="1" a="1"/>
  <c r="K6769" i="11" s="1"/>
  <c r="K297" i="6"/>
  <c r="B297" i="6"/>
  <c r="B6768" i="11" s="1"/>
  <c r="K6768" i="11" s="1" a="1"/>
  <c r="K6768" i="11" s="1"/>
  <c r="K296" i="6"/>
  <c r="B296" i="6"/>
  <c r="B6767" i="11" s="1"/>
  <c r="K6767" i="11" s="1" a="1"/>
  <c r="K6767" i="11" s="1"/>
  <c r="K295" i="6"/>
  <c r="B295" i="6"/>
  <c r="B6766" i="11" s="1"/>
  <c r="K6766" i="11" s="1" a="1"/>
  <c r="K6766" i="11" s="1"/>
  <c r="K294" i="6"/>
  <c r="B294" i="6"/>
  <c r="B6765" i="11" s="1"/>
  <c r="K6765" i="11" s="1" a="1"/>
  <c r="K6765" i="11" s="1"/>
  <c r="K293" i="6"/>
  <c r="B293" i="6"/>
  <c r="B6764" i="11" s="1"/>
  <c r="K6764" i="11" s="1" a="1"/>
  <c r="K6764" i="11" s="1"/>
  <c r="K292" i="6"/>
  <c r="B292" i="6"/>
  <c r="B6763" i="11" s="1"/>
  <c r="K6763" i="11" s="1" a="1"/>
  <c r="K6763" i="11" s="1"/>
  <c r="K291" i="6"/>
  <c r="B291" i="6"/>
  <c r="B6762" i="11" s="1"/>
  <c r="K6762" i="11" s="1" a="1"/>
  <c r="K6762" i="11" s="1"/>
  <c r="K290" i="6"/>
  <c r="B290" i="6"/>
  <c r="B6761" i="11" s="1"/>
  <c r="K6761" i="11" s="1" a="1"/>
  <c r="K6761" i="11" s="1"/>
  <c r="K289" i="6"/>
  <c r="B289" i="6"/>
  <c r="B6760" i="11" s="1"/>
  <c r="K6760" i="11" s="1" a="1"/>
  <c r="K6760" i="11" s="1"/>
  <c r="K288" i="6"/>
  <c r="B288" i="6"/>
  <c r="B6759" i="11" s="1"/>
  <c r="K6759" i="11" s="1" a="1"/>
  <c r="K6759" i="11" s="1"/>
  <c r="K287" i="6"/>
  <c r="B287" i="6"/>
  <c r="B6758" i="11" s="1"/>
  <c r="K6758" i="11" s="1" a="1"/>
  <c r="K6758" i="11" s="1"/>
  <c r="K286" i="6"/>
  <c r="B286" i="6"/>
  <c r="B6757" i="11" s="1"/>
  <c r="K285" i="6"/>
  <c r="B285" i="6"/>
  <c r="B6756" i="11" s="1"/>
  <c r="K6756" i="11" s="1" a="1"/>
  <c r="K6756" i="11" s="1"/>
  <c r="K284" i="6"/>
  <c r="B284" i="6"/>
  <c r="B6755" i="11" s="1"/>
  <c r="K6755" i="11" s="1" a="1"/>
  <c r="K6755" i="11" s="1"/>
  <c r="K283" i="6"/>
  <c r="B283" i="6"/>
  <c r="B6754" i="11" s="1"/>
  <c r="K6754" i="11" s="1" a="1"/>
  <c r="K6754" i="11" s="1"/>
  <c r="K282" i="6"/>
  <c r="B282" i="6"/>
  <c r="B6753" i="11" s="1"/>
  <c r="K6753" i="11" s="1" a="1"/>
  <c r="K6753" i="11" s="1"/>
  <c r="K281" i="6"/>
  <c r="B281" i="6"/>
  <c r="B6752" i="11" s="1"/>
  <c r="K6752" i="11" s="1" a="1"/>
  <c r="K6752" i="11" s="1"/>
  <c r="K280" i="6"/>
  <c r="B280" i="6"/>
  <c r="B6751" i="11" s="1"/>
  <c r="K6751" i="11" s="1" a="1"/>
  <c r="K6751" i="11" s="1"/>
  <c r="K279" i="6"/>
  <c r="B279" i="6"/>
  <c r="B6750" i="11" s="1"/>
  <c r="K6750" i="11" s="1" a="1"/>
  <c r="K6750" i="11" s="1"/>
  <c r="K278" i="6"/>
  <c r="B278" i="6"/>
  <c r="B6749" i="11" s="1"/>
  <c r="K6749" i="11" s="1" a="1"/>
  <c r="K6749" i="11" s="1"/>
  <c r="K277" i="6"/>
  <c r="B277" i="6"/>
  <c r="B6748" i="11" s="1"/>
  <c r="K6748" i="11" s="1" a="1"/>
  <c r="K6748" i="11" s="1"/>
  <c r="K276" i="6"/>
  <c r="B276" i="6"/>
  <c r="B6747" i="11" s="1"/>
  <c r="K6747" i="11" s="1" a="1"/>
  <c r="K6747" i="11" s="1"/>
  <c r="K275" i="6"/>
  <c r="B275" i="6"/>
  <c r="B6746" i="11" s="1"/>
  <c r="K6746" i="11" s="1" a="1"/>
  <c r="K6746" i="11" s="1"/>
  <c r="K274" i="6"/>
  <c r="B274" i="6"/>
  <c r="B6745" i="11" s="1"/>
  <c r="K6745" i="11" s="1" a="1"/>
  <c r="K6745" i="11" s="1"/>
  <c r="K273" i="6"/>
  <c r="B273" i="6"/>
  <c r="B6744" i="11" s="1"/>
  <c r="K272" i="6"/>
  <c r="B272" i="6"/>
  <c r="B6743" i="11" s="1"/>
  <c r="K6743" i="11" s="1" a="1"/>
  <c r="K6743" i="11" s="1"/>
  <c r="K271" i="6"/>
  <c r="B271" i="6"/>
  <c r="B6742" i="11" s="1"/>
  <c r="K6742" i="11" s="1" a="1"/>
  <c r="K6742" i="11" s="1"/>
  <c r="K270" i="6"/>
  <c r="B270" i="6"/>
  <c r="B6741" i="11" s="1"/>
  <c r="K6741" i="11" s="1" a="1"/>
  <c r="K6741" i="11" s="1"/>
  <c r="K269" i="6"/>
  <c r="B269" i="6"/>
  <c r="B6740" i="11" s="1"/>
  <c r="K6740" i="11" s="1" a="1"/>
  <c r="K6740" i="11" s="1"/>
  <c r="I268" i="6"/>
  <c r="N23" i="7" s="1"/>
  <c r="B268" i="6"/>
  <c r="B6739" i="11" s="1"/>
  <c r="K6739" i="11" s="1" a="1"/>
  <c r="K6739" i="11" s="1"/>
  <c r="K267" i="6"/>
  <c r="B267" i="6"/>
  <c r="B6738" i="11" s="1"/>
  <c r="K6738" i="11" s="1" a="1"/>
  <c r="K6738" i="11" s="1"/>
  <c r="K266" i="6"/>
  <c r="B266" i="6"/>
  <c r="B6737" i="11" s="1"/>
  <c r="K6737" i="11" s="1" a="1"/>
  <c r="K6737" i="11" s="1"/>
  <c r="K265" i="6"/>
  <c r="B265" i="6"/>
  <c r="B6736" i="11" s="1"/>
  <c r="K264" i="6"/>
  <c r="B264" i="6"/>
  <c r="B6735" i="11" s="1"/>
  <c r="K6735" i="11" s="1" a="1"/>
  <c r="K6735" i="11" s="1"/>
  <c r="K263" i="6"/>
  <c r="B263" i="6"/>
  <c r="B6734" i="11" s="1"/>
  <c r="K6734" i="11" s="1" a="1"/>
  <c r="K6734" i="11" s="1"/>
  <c r="K262" i="6"/>
  <c r="B262" i="6"/>
  <c r="B6733" i="11" s="1"/>
  <c r="K6733" i="11" s="1" a="1"/>
  <c r="K6733" i="11" s="1"/>
  <c r="K261" i="6"/>
  <c r="B261" i="6"/>
  <c r="B6732" i="11" s="1"/>
  <c r="K6732" i="11" s="1" a="1"/>
  <c r="K6732" i="11" s="1"/>
  <c r="K260" i="6"/>
  <c r="B260" i="6"/>
  <c r="B6731" i="11" s="1"/>
  <c r="K6731" i="11" s="1" a="1"/>
  <c r="K6731" i="11" s="1"/>
  <c r="K259" i="6"/>
  <c r="B259" i="6"/>
  <c r="B6730" i="11" s="1"/>
  <c r="K6730" i="11" s="1" a="1"/>
  <c r="K6730" i="11" s="1"/>
  <c r="K258" i="6"/>
  <c r="B258" i="6"/>
  <c r="B6729" i="11" s="1"/>
  <c r="K6729" i="11" s="1" a="1"/>
  <c r="K6729" i="11" s="1"/>
  <c r="K257" i="6"/>
  <c r="B257" i="6"/>
  <c r="B6728" i="11" s="1"/>
  <c r="K6728" i="11" s="1" a="1"/>
  <c r="K6728" i="11" s="1"/>
  <c r="K256" i="6"/>
  <c r="B256" i="6"/>
  <c r="B6727" i="11" s="1"/>
  <c r="K6727" i="11" s="1" a="1"/>
  <c r="K6727" i="11" s="1"/>
  <c r="K255" i="6"/>
  <c r="B255" i="6"/>
  <c r="B6726" i="11" s="1"/>
  <c r="K6726" i="11" s="1" a="1"/>
  <c r="K6726" i="11" s="1"/>
  <c r="K254" i="6"/>
  <c r="B254" i="6"/>
  <c r="B6725" i="11" s="1"/>
  <c r="K6725" i="11" s="1" a="1"/>
  <c r="K6725" i="11" s="1"/>
  <c r="K253" i="6"/>
  <c r="B253" i="6"/>
  <c r="B6724" i="11" s="1"/>
  <c r="K6724" i="11" s="1" a="1"/>
  <c r="K6724" i="11" s="1"/>
  <c r="K252" i="6"/>
  <c r="B252" i="6"/>
  <c r="B6723" i="11" s="1"/>
  <c r="K6723" i="11" s="1" a="1"/>
  <c r="K6723" i="11" s="1"/>
  <c r="K251" i="6"/>
  <c r="B251" i="6"/>
  <c r="B6722" i="11" s="1"/>
  <c r="K6722" i="11" s="1" a="1"/>
  <c r="K6722" i="11" s="1"/>
  <c r="K250" i="6"/>
  <c r="B250" i="6"/>
  <c r="B6721" i="11" s="1"/>
  <c r="K6721" i="11" s="1" a="1"/>
  <c r="K6721" i="11" s="1"/>
  <c r="K249" i="6"/>
  <c r="B249" i="6"/>
  <c r="B6720" i="11" s="1"/>
  <c r="K6720" i="11" s="1" a="1"/>
  <c r="K6720" i="11" s="1"/>
  <c r="K248" i="6"/>
  <c r="B248" i="6"/>
  <c r="B6719" i="11" s="1"/>
  <c r="K6719" i="11" s="1" a="1"/>
  <c r="K6719" i="11" s="1"/>
  <c r="K247" i="6"/>
  <c r="B247" i="6"/>
  <c r="B6718" i="11" s="1"/>
  <c r="K246" i="6"/>
  <c r="B246" i="6"/>
  <c r="B6717" i="11" s="1"/>
  <c r="K6717" i="11" s="1" a="1"/>
  <c r="K6717" i="11" s="1"/>
  <c r="K245" i="6"/>
  <c r="B245" i="6"/>
  <c r="B6716" i="11" s="1"/>
  <c r="K6716" i="11" s="1" a="1"/>
  <c r="K6716" i="11" s="1"/>
  <c r="K244" i="6"/>
  <c r="B244" i="6"/>
  <c r="B6715" i="11" s="1"/>
  <c r="K6715" i="11" s="1" a="1"/>
  <c r="K6715" i="11" s="1"/>
  <c r="K243" i="6"/>
  <c r="B243" i="6"/>
  <c r="B6714" i="11" s="1"/>
  <c r="K6714" i="11" s="1" a="1"/>
  <c r="K6714" i="11" s="1"/>
  <c r="K242" i="6"/>
  <c r="B242" i="6"/>
  <c r="B6713" i="11" s="1"/>
  <c r="K6713" i="11" s="1" a="1"/>
  <c r="K6713" i="11" s="1"/>
  <c r="K241" i="6"/>
  <c r="B241" i="6"/>
  <c r="B6712" i="11" s="1"/>
  <c r="K6712" i="11" s="1" a="1"/>
  <c r="K6712" i="11" s="1"/>
  <c r="K240" i="6"/>
  <c r="B240" i="6"/>
  <c r="B6711" i="11" s="1"/>
  <c r="K6711" i="11" s="1" a="1"/>
  <c r="K6711" i="11" s="1"/>
  <c r="K239" i="6"/>
  <c r="B239" i="6"/>
  <c r="B6710" i="11" s="1"/>
  <c r="K6710" i="11" s="1" a="1"/>
  <c r="K6710" i="11" s="1"/>
  <c r="K238" i="6"/>
  <c r="B238" i="6"/>
  <c r="B6709" i="11" s="1"/>
  <c r="K6709" i="11" s="1" a="1"/>
  <c r="K6709" i="11" s="1"/>
  <c r="K237" i="6"/>
  <c r="B237" i="6"/>
  <c r="B6708" i="11" s="1"/>
  <c r="K6708" i="11" s="1" a="1"/>
  <c r="K6708" i="11" s="1"/>
  <c r="K236" i="6"/>
  <c r="B236" i="6"/>
  <c r="B6707" i="11" s="1"/>
  <c r="K6707" i="11" s="1" a="1"/>
  <c r="K6707" i="11" s="1"/>
  <c r="K235" i="6"/>
  <c r="B235" i="6"/>
  <c r="B6706" i="11" s="1"/>
  <c r="K6706" i="11" s="1" a="1"/>
  <c r="K6706" i="11" s="1"/>
  <c r="K234" i="6"/>
  <c r="B234" i="6"/>
  <c r="B6705" i="11" s="1"/>
  <c r="K6705" i="11" s="1" a="1"/>
  <c r="K6705" i="11" s="1"/>
  <c r="K233" i="6"/>
  <c r="B233" i="6"/>
  <c r="B6704" i="11" s="1"/>
  <c r="K6704" i="11" s="1" a="1"/>
  <c r="K6704" i="11" s="1"/>
  <c r="K232" i="6"/>
  <c r="B232" i="6"/>
  <c r="B6703" i="11" s="1"/>
  <c r="K6703" i="11" s="1" a="1"/>
  <c r="K6703" i="11" s="1"/>
  <c r="K231" i="6"/>
  <c r="B231" i="6"/>
  <c r="B6702" i="11" s="1"/>
  <c r="K6702" i="11" s="1" a="1"/>
  <c r="K6702" i="11" s="1"/>
  <c r="K230" i="6"/>
  <c r="B230" i="6"/>
  <c r="B6701" i="11" s="1"/>
  <c r="K6701" i="11" s="1" a="1"/>
  <c r="K6701" i="11" s="1"/>
  <c r="K229" i="6"/>
  <c r="B229" i="6"/>
  <c r="B6700" i="11" s="1"/>
  <c r="K228" i="6"/>
  <c r="B228" i="6"/>
  <c r="B6699" i="11" s="1"/>
  <c r="K6699" i="11" s="1" a="1"/>
  <c r="K6699" i="11" s="1"/>
  <c r="K227" i="6"/>
  <c r="B227" i="6"/>
  <c r="B6698" i="11" s="1"/>
  <c r="K6698" i="11" s="1" a="1"/>
  <c r="K6698" i="11" s="1"/>
  <c r="K226" i="6"/>
  <c r="B226" i="6"/>
  <c r="B6697" i="11" s="1"/>
  <c r="K6697" i="11" s="1" a="1"/>
  <c r="K6697" i="11" s="1"/>
  <c r="K225" i="6"/>
  <c r="B225" i="6"/>
  <c r="B6696" i="11" s="1"/>
  <c r="K6696" i="11" s="1" a="1"/>
  <c r="K6696" i="11" s="1"/>
  <c r="K224" i="6"/>
  <c r="B224" i="6"/>
  <c r="B6695" i="11" s="1"/>
  <c r="K6695" i="11" s="1" a="1"/>
  <c r="K6695" i="11" s="1"/>
  <c r="K223" i="6"/>
  <c r="B223" i="6"/>
  <c r="B6694" i="11" s="1"/>
  <c r="K6694" i="11" s="1" a="1"/>
  <c r="K6694" i="11" s="1"/>
  <c r="K222" i="6"/>
  <c r="B222" i="6"/>
  <c r="B6693" i="11" s="1"/>
  <c r="K6693" i="11" s="1" a="1"/>
  <c r="K6693" i="11" s="1"/>
  <c r="K221" i="6"/>
  <c r="B221" i="6"/>
  <c r="B6692" i="11" s="1"/>
  <c r="K6692" i="11" s="1" a="1"/>
  <c r="K6692" i="11" s="1"/>
  <c r="K220" i="6"/>
  <c r="B220" i="6"/>
  <c r="B6691" i="11" s="1"/>
  <c r="K6691" i="11" s="1" a="1"/>
  <c r="K6691" i="11" s="1"/>
  <c r="K219" i="6"/>
  <c r="B219" i="6"/>
  <c r="B6690" i="11" s="1"/>
  <c r="K6690" i="11" s="1" a="1"/>
  <c r="K6690" i="11" s="1"/>
  <c r="K218" i="6"/>
  <c r="B218" i="6"/>
  <c r="B6689" i="11" s="1"/>
  <c r="K6689" i="11" s="1" a="1"/>
  <c r="K6689" i="11" s="1"/>
  <c r="K217" i="6"/>
  <c r="B217" i="6"/>
  <c r="B6688" i="11" s="1"/>
  <c r="K6688" i="11" s="1" a="1"/>
  <c r="K6688" i="11" s="1"/>
  <c r="K216" i="6"/>
  <c r="B216" i="6"/>
  <c r="B6687" i="11" s="1"/>
  <c r="K6687" i="11" s="1" a="1"/>
  <c r="K6687" i="11" s="1"/>
  <c r="K215" i="6"/>
  <c r="B215" i="6"/>
  <c r="B6686" i="11" s="1"/>
  <c r="K6686" i="11" s="1" a="1"/>
  <c r="K6686" i="11" s="1"/>
  <c r="K214" i="6"/>
  <c r="B214" i="6"/>
  <c r="B6685" i="11" s="1"/>
  <c r="K213" i="6"/>
  <c r="B213" i="6"/>
  <c r="B6684" i="11" s="1"/>
  <c r="K6684" i="11" s="1" a="1"/>
  <c r="K6684" i="11" s="1"/>
  <c r="K212" i="6"/>
  <c r="B212" i="6"/>
  <c r="B6683" i="11" s="1"/>
  <c r="K6683" i="11" s="1" a="1"/>
  <c r="K6683" i="11" s="1"/>
  <c r="K211" i="6"/>
  <c r="B211" i="6"/>
  <c r="B6682" i="11" s="1"/>
  <c r="K6682" i="11" s="1" a="1"/>
  <c r="K6682" i="11" s="1"/>
  <c r="K210" i="6"/>
  <c r="B210" i="6"/>
  <c r="B6681" i="11" s="1"/>
  <c r="K6681" i="11" s="1" a="1"/>
  <c r="K6681" i="11" s="1"/>
  <c r="K209" i="6"/>
  <c r="B209" i="6"/>
  <c r="B6680" i="11" s="1"/>
  <c r="K6680" i="11" s="1" a="1"/>
  <c r="K6680" i="11" s="1"/>
  <c r="K208" i="6"/>
  <c r="B208" i="6"/>
  <c r="B6679" i="11" s="1"/>
  <c r="K6679" i="11" s="1" a="1"/>
  <c r="K6679" i="11" s="1"/>
  <c r="K207" i="6"/>
  <c r="B207" i="6"/>
  <c r="B6678" i="11" s="1"/>
  <c r="K206" i="6"/>
  <c r="B206" i="6"/>
  <c r="B6677" i="11" s="1"/>
  <c r="K6677" i="11" s="1" a="1"/>
  <c r="K6677" i="11" s="1"/>
  <c r="K205" i="6"/>
  <c r="B205" i="6"/>
  <c r="B6676" i="11" s="1"/>
  <c r="K6676" i="11" s="1" a="1"/>
  <c r="K6676" i="11" s="1"/>
  <c r="K204" i="6"/>
  <c r="B204" i="6"/>
  <c r="B6675" i="11" s="1"/>
  <c r="K6675" i="11" s="1" a="1"/>
  <c r="K6675" i="11" s="1"/>
  <c r="K203" i="6"/>
  <c r="B203" i="6"/>
  <c r="B6674" i="11" s="1"/>
  <c r="K202" i="6"/>
  <c r="B202" i="6"/>
  <c r="B6673" i="11" s="1"/>
  <c r="K6673" i="11" s="1" a="1"/>
  <c r="K6673" i="11" s="1"/>
  <c r="K201" i="6"/>
  <c r="B201" i="6"/>
  <c r="B6672" i="11" s="1"/>
  <c r="K6672" i="11" s="1" a="1"/>
  <c r="K6672" i="11" s="1"/>
  <c r="K200" i="6"/>
  <c r="B200" i="6"/>
  <c r="B6671" i="11" s="1"/>
  <c r="K6671" i="11" s="1" a="1"/>
  <c r="K6671" i="11" s="1"/>
  <c r="K199" i="6"/>
  <c r="B199" i="6"/>
  <c r="B6670" i="11" s="1"/>
  <c r="K6670" i="11" s="1" a="1"/>
  <c r="K6670" i="11" s="1"/>
  <c r="K198" i="6"/>
  <c r="B198" i="6"/>
  <c r="B6669" i="11" s="1"/>
  <c r="K6669" i="11" s="1" a="1"/>
  <c r="K6669" i="11" s="1"/>
  <c r="K197" i="6"/>
  <c r="B197" i="6"/>
  <c r="B6668" i="11" s="1"/>
  <c r="K6668" i="11" s="1" a="1"/>
  <c r="K6668" i="11" s="1"/>
  <c r="K196" i="6"/>
  <c r="B196" i="6"/>
  <c r="B6667" i="11" s="1"/>
  <c r="K6667" i="11" s="1" a="1"/>
  <c r="K6667" i="11" s="1"/>
  <c r="K195" i="6"/>
  <c r="B195" i="6"/>
  <c r="B6666" i="11" s="1"/>
  <c r="K6666" i="11" s="1" a="1"/>
  <c r="K6666" i="11" s="1"/>
  <c r="K194" i="6"/>
  <c r="B194" i="6"/>
  <c r="B6665" i="11" s="1"/>
  <c r="K6665" i="11" s="1" a="1"/>
  <c r="K6665" i="11" s="1"/>
  <c r="K193" i="6"/>
  <c r="B193" i="6"/>
  <c r="B6664" i="11" s="1"/>
  <c r="K6664" i="11" s="1" a="1"/>
  <c r="K6664" i="11" s="1"/>
  <c r="K192" i="6"/>
  <c r="B192" i="6"/>
  <c r="B6663" i="11" s="1"/>
  <c r="K6663" i="11" s="1" a="1"/>
  <c r="K6663" i="11" s="1"/>
  <c r="K191" i="6"/>
  <c r="B191" i="6"/>
  <c r="B6662" i="11" s="1"/>
  <c r="K6662" i="11" s="1" a="1"/>
  <c r="K6662" i="11" s="1"/>
  <c r="K190" i="6"/>
  <c r="B190" i="6"/>
  <c r="B6661" i="11" s="1"/>
  <c r="K6661" i="11" s="1" a="1"/>
  <c r="K6661" i="11" s="1"/>
  <c r="K189" i="6"/>
  <c r="B189" i="6"/>
  <c r="B6660" i="11" s="1"/>
  <c r="K6660" i="11" s="1" a="1"/>
  <c r="K6660" i="11" s="1"/>
  <c r="K188" i="6"/>
  <c r="B188" i="6"/>
  <c r="B6659" i="11" s="1"/>
  <c r="K187" i="6"/>
  <c r="B187" i="6"/>
  <c r="B6658" i="11" s="1"/>
  <c r="K6658" i="11" s="1" a="1"/>
  <c r="K6658" i="11" s="1"/>
  <c r="K186" i="6"/>
  <c r="B186" i="6"/>
  <c r="B6657" i="11" s="1"/>
  <c r="K6657" i="11" s="1" a="1"/>
  <c r="K6657" i="11" s="1"/>
  <c r="K185" i="6"/>
  <c r="B185" i="6"/>
  <c r="B6656" i="11" s="1"/>
  <c r="K6656" i="11" s="1" a="1"/>
  <c r="K6656" i="11" s="1"/>
  <c r="K184" i="6"/>
  <c r="B184" i="6"/>
  <c r="B6655" i="11" s="1"/>
  <c r="K6655" i="11" s="1" a="1"/>
  <c r="K6655" i="11" s="1"/>
  <c r="K183" i="6"/>
  <c r="B183" i="6"/>
  <c r="B6654" i="11" s="1"/>
  <c r="K6654" i="11" s="1" a="1"/>
  <c r="K6654" i="11" s="1"/>
  <c r="K182" i="6"/>
  <c r="B182" i="6"/>
  <c r="B6653" i="11" s="1"/>
  <c r="K6653" i="11" s="1" a="1"/>
  <c r="K6653" i="11" s="1"/>
  <c r="K181" i="6"/>
  <c r="B181" i="6"/>
  <c r="B6652" i="11" s="1"/>
  <c r="K6652" i="11" s="1" a="1"/>
  <c r="K6652" i="11" s="1"/>
  <c r="K180" i="6"/>
  <c r="B180" i="6"/>
  <c r="B6651" i="11" s="1"/>
  <c r="K179" i="6"/>
  <c r="B179" i="6"/>
  <c r="B6650" i="11" s="1"/>
  <c r="K6650" i="11" s="1" a="1"/>
  <c r="K6650" i="11" s="1"/>
  <c r="K178" i="6"/>
  <c r="B178" i="6"/>
  <c r="B6649" i="11" s="1"/>
  <c r="K6649" i="11" s="1" a="1"/>
  <c r="K6649" i="11" s="1"/>
  <c r="K177" i="6"/>
  <c r="B177" i="6"/>
  <c r="B6648" i="11" s="1"/>
  <c r="K6648" i="11" s="1" a="1"/>
  <c r="K6648" i="11" s="1"/>
  <c r="K176" i="6"/>
  <c r="B176" i="6"/>
  <c r="B6647" i="11" s="1"/>
  <c r="K6647" i="11" s="1" a="1"/>
  <c r="K6647" i="11" s="1"/>
  <c r="K175" i="6"/>
  <c r="B175" i="6"/>
  <c r="B6646" i="11" s="1"/>
  <c r="K6646" i="11" s="1" a="1"/>
  <c r="K6646" i="11" s="1"/>
  <c r="K174" i="6"/>
  <c r="B174" i="6"/>
  <c r="B6645" i="11" s="1"/>
  <c r="K6645" i="11" s="1" a="1"/>
  <c r="K6645" i="11" s="1"/>
  <c r="K173" i="6"/>
  <c r="B173" i="6"/>
  <c r="B6644" i="11" s="1"/>
  <c r="K6644" i="11" s="1" a="1"/>
  <c r="K6644" i="11" s="1"/>
  <c r="K172" i="6"/>
  <c r="B172" i="6"/>
  <c r="B6643" i="11" s="1"/>
  <c r="K6643" i="11" s="1" a="1"/>
  <c r="K6643" i="11" s="1"/>
  <c r="K171" i="6"/>
  <c r="B171" i="6"/>
  <c r="B6642" i="11" s="1"/>
  <c r="K6642" i="11" s="1" a="1"/>
  <c r="K6642" i="11" s="1"/>
  <c r="K170" i="6"/>
  <c r="B170" i="6"/>
  <c r="B6641" i="11" s="1"/>
  <c r="K169" i="6"/>
  <c r="B169" i="6"/>
  <c r="B6640" i="11" s="1"/>
  <c r="K6640" i="11" s="1" a="1"/>
  <c r="K6640" i="11" s="1"/>
  <c r="K168" i="6"/>
  <c r="B168" i="6"/>
  <c r="B6639" i="11" s="1"/>
  <c r="K6639" i="11" s="1" a="1"/>
  <c r="K6639" i="11" s="1"/>
  <c r="K167" i="6"/>
  <c r="B167" i="6"/>
  <c r="B6638" i="11" s="1"/>
  <c r="K6638" i="11" s="1" a="1"/>
  <c r="K6638" i="11" s="1"/>
  <c r="K166" i="6"/>
  <c r="B166" i="6"/>
  <c r="B6637" i="11" s="1"/>
  <c r="K6637" i="11" s="1" a="1"/>
  <c r="K6637" i="11" s="1"/>
  <c r="K165" i="6"/>
  <c r="B165" i="6"/>
  <c r="B6636" i="11" s="1"/>
  <c r="K6636" i="11" s="1" a="1"/>
  <c r="K6636" i="11" s="1"/>
  <c r="K164" i="6"/>
  <c r="B164" i="6"/>
  <c r="B6635" i="11" s="1"/>
  <c r="K6635" i="11" s="1" a="1"/>
  <c r="K6635" i="11" s="1"/>
  <c r="K163" i="6"/>
  <c r="B163" i="6"/>
  <c r="B6634" i="11" s="1"/>
  <c r="K6634" i="11" s="1" a="1"/>
  <c r="K6634" i="11" s="1"/>
  <c r="K162" i="6"/>
  <c r="B162" i="6"/>
  <c r="B6633" i="11" s="1"/>
  <c r="K6633" i="11" s="1" a="1"/>
  <c r="K6633" i="11" s="1"/>
  <c r="K161" i="6"/>
  <c r="B161" i="6"/>
  <c r="B6632" i="11" s="1"/>
  <c r="K6632" i="11" s="1" a="1"/>
  <c r="K6632" i="11" s="1"/>
  <c r="K160" i="6"/>
  <c r="B160" i="6"/>
  <c r="B6631" i="11" s="1"/>
  <c r="K6631" i="11" s="1" a="1"/>
  <c r="K6631" i="11" s="1"/>
  <c r="K159" i="6"/>
  <c r="B159" i="6"/>
  <c r="B6630" i="11" s="1"/>
  <c r="K6630" i="11" s="1" a="1"/>
  <c r="K6630" i="11" s="1"/>
  <c r="K158" i="6"/>
  <c r="B158" i="6"/>
  <c r="B6629" i="11" s="1"/>
  <c r="K6629" i="11" s="1" a="1"/>
  <c r="K6629" i="11" s="1"/>
  <c r="K157" i="6"/>
  <c r="B157" i="6"/>
  <c r="B6628" i="11" s="1"/>
  <c r="K6628" i="11" s="1" a="1"/>
  <c r="K6628" i="11" s="1"/>
  <c r="K156" i="6"/>
  <c r="B156" i="6"/>
  <c r="B6627" i="11" s="1"/>
  <c r="K6627" i="11" s="1" a="1"/>
  <c r="K6627" i="11" s="1"/>
  <c r="K155" i="6"/>
  <c r="B155" i="6"/>
  <c r="B6626" i="11" s="1"/>
  <c r="K6626" i="11" s="1" a="1"/>
  <c r="K6626" i="11" s="1"/>
  <c r="K154" i="6"/>
  <c r="B154" i="6"/>
  <c r="B6625" i="11" s="1"/>
  <c r="K6625" i="11" s="1" a="1"/>
  <c r="K6625" i="11" s="1"/>
  <c r="K153" i="6"/>
  <c r="B153" i="6"/>
  <c r="B6624" i="11" s="1"/>
  <c r="K6624" i="11" s="1" a="1"/>
  <c r="K6624" i="11" s="1"/>
  <c r="K152" i="6"/>
  <c r="B152" i="6"/>
  <c r="B6623" i="11" s="1"/>
  <c r="K151" i="6"/>
  <c r="B151" i="6"/>
  <c r="B6622" i="11" s="1"/>
  <c r="K6622" i="11" s="1" a="1"/>
  <c r="K6622" i="11" s="1"/>
  <c r="K150" i="6"/>
  <c r="B150" i="6"/>
  <c r="B6621" i="11" s="1"/>
  <c r="K6621" i="11" s="1" a="1"/>
  <c r="K6621" i="11" s="1"/>
  <c r="K149" i="6"/>
  <c r="B149" i="6"/>
  <c r="B6620" i="11" s="1"/>
  <c r="K6620" i="11" s="1" a="1"/>
  <c r="K6620" i="11" s="1"/>
  <c r="K148" i="6"/>
  <c r="B148" i="6"/>
  <c r="B6619" i="11" s="1"/>
  <c r="K6619" i="11" s="1" a="1"/>
  <c r="K6619" i="11" s="1"/>
  <c r="K147" i="6"/>
  <c r="B147" i="6"/>
  <c r="B6618" i="11" s="1"/>
  <c r="K6618" i="11" s="1" a="1"/>
  <c r="K6618" i="11" s="1"/>
  <c r="K146" i="6"/>
  <c r="B146" i="6"/>
  <c r="B6617" i="11" s="1"/>
  <c r="K6617" i="11" s="1" a="1"/>
  <c r="K6617" i="11" s="1"/>
  <c r="K145" i="6"/>
  <c r="B145" i="6"/>
  <c r="B6616" i="11" s="1"/>
  <c r="K6616" i="11" s="1" a="1"/>
  <c r="K6616" i="11" s="1"/>
  <c r="K144" i="6"/>
  <c r="B144" i="6"/>
  <c r="B6615" i="11" s="1"/>
  <c r="K6615" i="11" s="1" a="1"/>
  <c r="K6615" i="11" s="1"/>
  <c r="K143" i="6"/>
  <c r="B143" i="6"/>
  <c r="B6614" i="11" s="1"/>
  <c r="K6614" i="11" s="1" a="1"/>
  <c r="K6614" i="11" s="1"/>
  <c r="K142" i="6"/>
  <c r="B142" i="6"/>
  <c r="B6613" i="11" s="1"/>
  <c r="K6613" i="11" s="1" a="1"/>
  <c r="K6613" i="11" s="1"/>
  <c r="K141" i="6"/>
  <c r="B141" i="6"/>
  <c r="B6612" i="11" s="1"/>
  <c r="K6612" i="11" s="1" a="1"/>
  <c r="K6612" i="11" s="1"/>
  <c r="K140" i="6"/>
  <c r="B140" i="6"/>
  <c r="B6611" i="11" s="1"/>
  <c r="K6611" i="11" s="1" a="1"/>
  <c r="K6611" i="11" s="1"/>
  <c r="K139" i="6"/>
  <c r="B139" i="6"/>
  <c r="B6610" i="11" s="1"/>
  <c r="K6610" i="11" s="1" a="1"/>
  <c r="K6610" i="11" s="1"/>
  <c r="K138" i="6"/>
  <c r="B138" i="6"/>
  <c r="B6609" i="11" s="1"/>
  <c r="K6609" i="11" s="1" a="1"/>
  <c r="K6609" i="11" s="1"/>
  <c r="K137" i="6"/>
  <c r="B137" i="6"/>
  <c r="B6608" i="11" s="1"/>
  <c r="K136" i="6"/>
  <c r="B136" i="6"/>
  <c r="B6607" i="11" s="1"/>
  <c r="K6607" i="11" s="1" a="1"/>
  <c r="K6607" i="11" s="1"/>
  <c r="K135" i="6"/>
  <c r="B135" i="6"/>
  <c r="B6606" i="11" s="1"/>
  <c r="K6606" i="11" s="1" a="1"/>
  <c r="K6606" i="11" s="1"/>
  <c r="K134" i="6"/>
  <c r="B134" i="6"/>
  <c r="B6605" i="11" s="1"/>
  <c r="K6605" i="11" s="1" a="1"/>
  <c r="K6605" i="11" s="1"/>
  <c r="K133" i="6"/>
  <c r="B133" i="6"/>
  <c r="B6604" i="11" s="1"/>
  <c r="K6604" i="11" s="1" a="1"/>
  <c r="K6604" i="11" s="1"/>
  <c r="K132" i="6"/>
  <c r="B132" i="6"/>
  <c r="B6603" i="11" s="1"/>
  <c r="K6603" i="11" s="1" a="1"/>
  <c r="K6603" i="11" s="1"/>
  <c r="K131" i="6"/>
  <c r="B131" i="6"/>
  <c r="B6602" i="11" s="1"/>
  <c r="K6602" i="11" s="1" a="1"/>
  <c r="K6602" i="11" s="1"/>
  <c r="K130" i="6"/>
  <c r="B130" i="6"/>
  <c r="B6601" i="11" s="1"/>
  <c r="K6601" i="11" s="1" a="1"/>
  <c r="K6601" i="11" s="1"/>
  <c r="K129" i="6"/>
  <c r="B129" i="6"/>
  <c r="B6600" i="11" s="1"/>
  <c r="K6600" i="11" s="1" a="1"/>
  <c r="K6600" i="11" s="1"/>
  <c r="K128" i="6"/>
  <c r="B128" i="6"/>
  <c r="B6599" i="11" s="1"/>
  <c r="K127" i="6"/>
  <c r="B127" i="6"/>
  <c r="B6598" i="11" s="1"/>
  <c r="K6598" i="11" s="1" a="1"/>
  <c r="K6598" i="11" s="1"/>
  <c r="K126" i="6"/>
  <c r="B126" i="6"/>
  <c r="B6597" i="11" s="1"/>
  <c r="K6597" i="11" s="1" a="1"/>
  <c r="K6597" i="11" s="1"/>
  <c r="K125" i="6"/>
  <c r="B125" i="6"/>
  <c r="B6596" i="11" s="1"/>
  <c r="K6596" i="11" s="1" a="1"/>
  <c r="K6596" i="11" s="1"/>
  <c r="K124" i="6"/>
  <c r="B124" i="6"/>
  <c r="B6595" i="11" s="1"/>
  <c r="K6595" i="11" s="1" a="1"/>
  <c r="K6595" i="11" s="1"/>
  <c r="K123" i="6"/>
  <c r="B123" i="6"/>
  <c r="B6594" i="11" s="1"/>
  <c r="K6594" i="11" s="1" a="1"/>
  <c r="K6594" i="11" s="1"/>
  <c r="K122" i="6"/>
  <c r="B122" i="6"/>
  <c r="B6593" i="11" s="1"/>
  <c r="K6593" i="11" s="1" a="1"/>
  <c r="K6593" i="11" s="1"/>
  <c r="K121" i="6"/>
  <c r="B121" i="6"/>
  <c r="B6592" i="11" s="1"/>
  <c r="K6592" i="11" s="1" a="1"/>
  <c r="K6592" i="11" s="1"/>
  <c r="K120" i="6"/>
  <c r="B120" i="6"/>
  <c r="B6591" i="11" s="1"/>
  <c r="K6591" i="11" s="1" a="1"/>
  <c r="K6591" i="11" s="1"/>
  <c r="K119" i="6"/>
  <c r="B119" i="6"/>
  <c r="B6590" i="11" s="1"/>
  <c r="K6590" i="11" s="1" a="1"/>
  <c r="K6590" i="11" s="1"/>
  <c r="K118" i="6"/>
  <c r="B118" i="6"/>
  <c r="B6589" i="11" s="1"/>
  <c r="K6589" i="11" s="1" a="1"/>
  <c r="K6589" i="11" s="1"/>
  <c r="K117" i="6"/>
  <c r="B117" i="6"/>
  <c r="B6588" i="11" s="1"/>
  <c r="K6588" i="11" s="1" a="1"/>
  <c r="K6588" i="11" s="1"/>
  <c r="K116" i="6"/>
  <c r="B116" i="6"/>
  <c r="B6587" i="11" s="1"/>
  <c r="K6587" i="11" s="1" a="1"/>
  <c r="K6587" i="11" s="1"/>
  <c r="K115" i="6"/>
  <c r="B115" i="6"/>
  <c r="B6586" i="11" s="1"/>
  <c r="K6586" i="11" s="1" a="1"/>
  <c r="K6586" i="11" s="1"/>
  <c r="K114" i="6"/>
  <c r="B114" i="6"/>
  <c r="B6585" i="11" s="1"/>
  <c r="K6585" i="11" s="1" a="1"/>
  <c r="K6585" i="11" s="1"/>
  <c r="K113" i="6"/>
  <c r="B113" i="6"/>
  <c r="B6584" i="11" s="1"/>
  <c r="K6584" i="11" s="1" a="1"/>
  <c r="K6584" i="11" s="1"/>
  <c r="K112" i="6"/>
  <c r="B112" i="6"/>
  <c r="B6583" i="11" s="1"/>
  <c r="K111" i="6"/>
  <c r="B111" i="6"/>
  <c r="B6582" i="11" s="1"/>
  <c r="K6582" i="11" s="1" a="1"/>
  <c r="K6582" i="11" s="1"/>
  <c r="K110" i="6"/>
  <c r="B110" i="6"/>
  <c r="B6581" i="11" s="1"/>
  <c r="K6581" i="11" s="1" a="1"/>
  <c r="K6581" i="11" s="1"/>
  <c r="K109" i="6"/>
  <c r="B109" i="6"/>
  <c r="B6580" i="11" s="1"/>
  <c r="K6580" i="11" s="1" a="1"/>
  <c r="K6580" i="11" s="1"/>
  <c r="K108" i="6"/>
  <c r="B108" i="6"/>
  <c r="B6579" i="11" s="1"/>
  <c r="K6579" i="11" s="1" a="1"/>
  <c r="K6579" i="11" s="1"/>
  <c r="K107" i="6"/>
  <c r="B107" i="6"/>
  <c r="B6578" i="11" s="1"/>
  <c r="K106" i="6"/>
  <c r="B106" i="6"/>
  <c r="B6577" i="11" s="1"/>
  <c r="K6577" i="11" s="1" a="1"/>
  <c r="K6577" i="11" s="1"/>
  <c r="K105" i="6"/>
  <c r="B105" i="6"/>
  <c r="B6576" i="11" s="1"/>
  <c r="K6576" i="11" s="1" a="1"/>
  <c r="K6576" i="11" s="1"/>
  <c r="K104" i="6"/>
  <c r="B104" i="6"/>
  <c r="B6575" i="11" s="1"/>
  <c r="K6575" i="11" s="1" a="1"/>
  <c r="K6575" i="11" s="1"/>
  <c r="K103" i="6"/>
  <c r="B103" i="6"/>
  <c r="B6574" i="11" s="1"/>
  <c r="K6574" i="11" s="1" a="1"/>
  <c r="K6574" i="11" s="1"/>
  <c r="K102" i="6"/>
  <c r="B102" i="6"/>
  <c r="B6573" i="11" s="1"/>
  <c r="K6573" i="11" s="1" a="1"/>
  <c r="K6573" i="11" s="1"/>
  <c r="K101" i="6"/>
  <c r="B101" i="6"/>
  <c r="B6572" i="11" s="1"/>
  <c r="K6572" i="11" s="1" a="1"/>
  <c r="K6572" i="11" s="1"/>
  <c r="K100" i="6"/>
  <c r="B100" i="6"/>
  <c r="B6571" i="11" s="1"/>
  <c r="K6571" i="11" s="1" a="1"/>
  <c r="K6571" i="11" s="1"/>
  <c r="K99" i="6"/>
  <c r="B99" i="6"/>
  <c r="B6570" i="11" s="1"/>
  <c r="K6570" i="11" s="1" a="1"/>
  <c r="K6570" i="11" s="1"/>
  <c r="K98" i="6"/>
  <c r="B98" i="6"/>
  <c r="B6569" i="11" s="1"/>
  <c r="K97" i="6"/>
  <c r="B97" i="6"/>
  <c r="B6568" i="11" s="1"/>
  <c r="K6568" i="11" s="1" a="1"/>
  <c r="K6568" i="11" s="1"/>
  <c r="K96" i="6"/>
  <c r="B96" i="6"/>
  <c r="B6567" i="11" s="1"/>
  <c r="K6567" i="11" s="1" a="1"/>
  <c r="K6567" i="11" s="1"/>
  <c r="K95" i="6"/>
  <c r="B95" i="6"/>
  <c r="B6566" i="11" s="1"/>
  <c r="K6566" i="11" s="1" a="1"/>
  <c r="K6566" i="11" s="1"/>
  <c r="K94" i="6"/>
  <c r="B94" i="6"/>
  <c r="B6565" i="11" s="1"/>
  <c r="K6565" i="11" s="1" a="1"/>
  <c r="K6565" i="11" s="1"/>
  <c r="K93" i="6"/>
  <c r="B93" i="6"/>
  <c r="B6564" i="11" s="1"/>
  <c r="K6564" i="11" s="1" a="1"/>
  <c r="K6564" i="11" s="1"/>
  <c r="K92" i="6"/>
  <c r="B92" i="6"/>
  <c r="B6563" i="11" s="1"/>
  <c r="K6563" i="11" s="1" a="1"/>
  <c r="K6563" i="11" s="1"/>
  <c r="K91" i="6"/>
  <c r="B91" i="6"/>
  <c r="B6562" i="11" s="1"/>
  <c r="K6562" i="11" s="1" a="1"/>
  <c r="K6562" i="11" s="1"/>
  <c r="K90" i="6"/>
  <c r="B90" i="6"/>
  <c r="B6561" i="11" s="1"/>
  <c r="K6561" i="11" s="1" a="1"/>
  <c r="K6561" i="11" s="1"/>
  <c r="K89" i="6"/>
  <c r="B89" i="6"/>
  <c r="B6560" i="11" s="1"/>
  <c r="K6560" i="11" s="1" a="1"/>
  <c r="K6560" i="11" s="1"/>
  <c r="K88" i="6"/>
  <c r="B88" i="6"/>
  <c r="B6559" i="11" s="1"/>
  <c r="K6559" i="11" s="1" a="1"/>
  <c r="K6559" i="11" s="1"/>
  <c r="K87" i="6"/>
  <c r="B87" i="6"/>
  <c r="B6558" i="11" s="1"/>
  <c r="K6558" i="11" s="1" a="1"/>
  <c r="K6558" i="11" s="1"/>
  <c r="K86" i="6"/>
  <c r="B86" i="6"/>
  <c r="B6557" i="11" s="1"/>
  <c r="K6557" i="11" s="1" a="1"/>
  <c r="K6557" i="11" s="1"/>
  <c r="K85" i="6"/>
  <c r="B85" i="6"/>
  <c r="B6556" i="11" s="1"/>
  <c r="K6556" i="11" s="1" a="1"/>
  <c r="K6556" i="11" s="1"/>
  <c r="K84" i="6"/>
  <c r="B84" i="6"/>
  <c r="B6555" i="11" s="1"/>
  <c r="K6555" i="11" s="1" a="1"/>
  <c r="K6555" i="11" s="1"/>
  <c r="K83" i="6"/>
  <c r="B83" i="6"/>
  <c r="B6554" i="11" s="1"/>
  <c r="K6554" i="11" s="1" a="1"/>
  <c r="K6554" i="11" s="1"/>
  <c r="K82" i="6"/>
  <c r="B82" i="6"/>
  <c r="B6553" i="11" s="1"/>
  <c r="K6553" i="11" s="1" a="1"/>
  <c r="K6553" i="11" s="1"/>
  <c r="K81" i="6"/>
  <c r="B81" i="6"/>
  <c r="B6552" i="11" s="1"/>
  <c r="K6552" i="11" s="1" a="1"/>
  <c r="K6552" i="11" s="1"/>
  <c r="K80" i="6"/>
  <c r="B80" i="6"/>
  <c r="B6551" i="11" s="1"/>
  <c r="K6551" i="11" s="1" a="1"/>
  <c r="K6551" i="11" s="1"/>
  <c r="K79" i="6"/>
  <c r="B79" i="6"/>
  <c r="B6550" i="11" s="1"/>
  <c r="K78" i="6"/>
  <c r="B78" i="6"/>
  <c r="B6549" i="11" s="1"/>
  <c r="K6549" i="11" s="1" a="1"/>
  <c r="K6549" i="11" s="1"/>
  <c r="K77" i="6"/>
  <c r="B77" i="6"/>
  <c r="B6548" i="11" s="1"/>
  <c r="K6548" i="11" s="1" a="1"/>
  <c r="K6548" i="11" s="1"/>
  <c r="K76" i="6"/>
  <c r="B76" i="6"/>
  <c r="B6547" i="11" s="1"/>
  <c r="K6547" i="11" s="1" a="1"/>
  <c r="K6547" i="11" s="1"/>
  <c r="K75" i="6"/>
  <c r="B75" i="6"/>
  <c r="B6546" i="11" s="1"/>
  <c r="K6546" i="11" s="1" a="1"/>
  <c r="K6546" i="11" s="1"/>
  <c r="K74" i="6"/>
  <c r="B74" i="6"/>
  <c r="B6545" i="11" s="1"/>
  <c r="K6545" i="11" s="1" a="1"/>
  <c r="K6545" i="11" s="1"/>
  <c r="K73" i="6"/>
  <c r="B73" i="6"/>
  <c r="B6544" i="11" s="1"/>
  <c r="K6544" i="11" s="1" a="1"/>
  <c r="K6544" i="11" s="1"/>
  <c r="K72" i="6"/>
  <c r="B72" i="6"/>
  <c r="B6543" i="11" s="1"/>
  <c r="K6543" i="11" s="1" a="1"/>
  <c r="K6543" i="11" s="1"/>
  <c r="K71" i="6"/>
  <c r="B71" i="6"/>
  <c r="B6542" i="11" s="1"/>
  <c r="K6542" i="11" s="1" a="1"/>
  <c r="K6542" i="11" s="1"/>
  <c r="K70" i="6"/>
  <c r="B70" i="6"/>
  <c r="B6541" i="11" s="1"/>
  <c r="K6541" i="11" s="1" a="1"/>
  <c r="K6541" i="11" s="1"/>
  <c r="K69" i="6"/>
  <c r="B69" i="6"/>
  <c r="B6540" i="11" s="1"/>
  <c r="K68" i="6"/>
  <c r="B68" i="6"/>
  <c r="B6539" i="11" s="1"/>
  <c r="K6539" i="11" s="1" a="1"/>
  <c r="K6539" i="11" s="1"/>
  <c r="K67" i="6"/>
  <c r="B67" i="6"/>
  <c r="B6538" i="11" s="1"/>
  <c r="K6538" i="11" s="1" a="1"/>
  <c r="K6538" i="11" s="1"/>
  <c r="K66" i="6"/>
  <c r="B66" i="6"/>
  <c r="B6537" i="11" s="1"/>
  <c r="K6537" i="11" s="1" a="1"/>
  <c r="K6537" i="11" s="1"/>
  <c r="K65" i="6"/>
  <c r="B65" i="6"/>
  <c r="B6536" i="11" s="1"/>
  <c r="K6536" i="11" s="1" a="1"/>
  <c r="K6536" i="11" s="1"/>
  <c r="K64" i="6"/>
  <c r="B64" i="6"/>
  <c r="B6535" i="11" s="1"/>
  <c r="K6535" i="11" s="1" a="1"/>
  <c r="K6535" i="11" s="1"/>
  <c r="K63" i="6"/>
  <c r="B63" i="6"/>
  <c r="B6534" i="11" s="1"/>
  <c r="K6534" i="11" s="1" a="1"/>
  <c r="K6534" i="11" s="1"/>
  <c r="K62" i="6"/>
  <c r="B62" i="6"/>
  <c r="B6533" i="11" s="1"/>
  <c r="K6533" i="11" s="1" a="1"/>
  <c r="K6533" i="11" s="1"/>
  <c r="K61" i="6"/>
  <c r="B61" i="6"/>
  <c r="B6532" i="11" s="1"/>
  <c r="K6532" i="11" s="1" a="1"/>
  <c r="K6532" i="11" s="1"/>
  <c r="K60" i="6"/>
  <c r="B60" i="6"/>
  <c r="B6531" i="11" s="1"/>
  <c r="K6531" i="11" s="1" a="1"/>
  <c r="K6531" i="11" s="1"/>
  <c r="K59" i="6"/>
  <c r="B59" i="6"/>
  <c r="B6530" i="11" s="1"/>
  <c r="K6530" i="11" s="1" a="1"/>
  <c r="K6530" i="11" s="1"/>
  <c r="K58" i="6"/>
  <c r="B58" i="6"/>
  <c r="B6529" i="11" s="1"/>
  <c r="K6529" i="11" s="1" a="1"/>
  <c r="K6529" i="11" s="1"/>
  <c r="K57" i="6"/>
  <c r="B57" i="6"/>
  <c r="B6528" i="11" s="1"/>
  <c r="K6528" i="11" s="1" a="1"/>
  <c r="K6528" i="11" s="1"/>
  <c r="K56" i="6"/>
  <c r="B56" i="6"/>
  <c r="B6527" i="11" s="1"/>
  <c r="K55" i="6"/>
  <c r="B55" i="6"/>
  <c r="B6526" i="11" s="1"/>
  <c r="K6526" i="11" s="1" a="1"/>
  <c r="K6526" i="11" s="1"/>
  <c r="K54" i="6"/>
  <c r="B54" i="6"/>
  <c r="B6525" i="11" s="1"/>
  <c r="K6525" i="11" s="1" a="1"/>
  <c r="K6525" i="11" s="1"/>
  <c r="K53" i="6"/>
  <c r="B53" i="6"/>
  <c r="B6524" i="11" s="1"/>
  <c r="K6524" i="11" s="1" a="1"/>
  <c r="K6524" i="11" s="1"/>
  <c r="K52" i="6"/>
  <c r="B52" i="6"/>
  <c r="B6523" i="11" s="1"/>
  <c r="K6523" i="11" s="1" a="1"/>
  <c r="K6523" i="11" s="1"/>
  <c r="K51" i="6"/>
  <c r="B51" i="6"/>
  <c r="B6522" i="11" s="1"/>
  <c r="K6522" i="11" s="1" a="1"/>
  <c r="K6522" i="11" s="1"/>
  <c r="K50" i="6"/>
  <c r="B50" i="6"/>
  <c r="B6521" i="11" s="1"/>
  <c r="K6521" i="11" s="1" a="1"/>
  <c r="K6521" i="11" s="1"/>
  <c r="K49" i="6"/>
  <c r="B49" i="6"/>
  <c r="B6520" i="11" s="1"/>
  <c r="K6520" i="11" s="1" a="1"/>
  <c r="K6520" i="11" s="1"/>
  <c r="K48" i="6"/>
  <c r="B48" i="6"/>
  <c r="B6519" i="11" s="1"/>
  <c r="K6519" i="11" s="1" a="1"/>
  <c r="K6519" i="11" s="1"/>
  <c r="K47" i="6"/>
  <c r="B47" i="6"/>
  <c r="B6518" i="11" s="1"/>
  <c r="K6518" i="11" s="1" a="1"/>
  <c r="K6518" i="11" s="1"/>
  <c r="K46" i="6"/>
  <c r="B46" i="6"/>
  <c r="B6517" i="11" s="1"/>
  <c r="K6517" i="11" s="1" a="1"/>
  <c r="K6517" i="11" s="1"/>
  <c r="K45" i="6"/>
  <c r="B45" i="6"/>
  <c r="B6516" i="11" s="1"/>
  <c r="K6516" i="11" s="1" a="1"/>
  <c r="K6516" i="11" s="1"/>
  <c r="K44" i="6"/>
  <c r="B44" i="6"/>
  <c r="B6515" i="11" s="1"/>
  <c r="K6515" i="11" s="1" a="1"/>
  <c r="K6515" i="11" s="1"/>
  <c r="K43" i="6"/>
  <c r="B43" i="6"/>
  <c r="B6514" i="11" s="1"/>
  <c r="K42" i="6"/>
  <c r="B42" i="6"/>
  <c r="B6513" i="11" s="1"/>
  <c r="K6513" i="11" s="1" a="1"/>
  <c r="K6513" i="11" s="1"/>
  <c r="K41" i="6"/>
  <c r="B41" i="6"/>
  <c r="B6512" i="11" s="1"/>
  <c r="K6512" i="11" s="1" a="1"/>
  <c r="K6512" i="11" s="1"/>
  <c r="K40" i="6"/>
  <c r="B40" i="6"/>
  <c r="B6511" i="11" s="1"/>
  <c r="K6511" i="11" s="1" a="1"/>
  <c r="K6511" i="11" s="1"/>
  <c r="K39" i="6"/>
  <c r="B39" i="6"/>
  <c r="B6510" i="11" s="1"/>
  <c r="K6510" i="11" s="1" a="1"/>
  <c r="K6510" i="11" s="1"/>
  <c r="K38" i="6"/>
  <c r="B38" i="6"/>
  <c r="B6509" i="11" s="1"/>
  <c r="K6509" i="11" s="1" a="1"/>
  <c r="K6509" i="11" s="1"/>
  <c r="K37" i="6"/>
  <c r="B37" i="6"/>
  <c r="B6508" i="11" s="1"/>
  <c r="K6508" i="11" s="1" a="1"/>
  <c r="K6508" i="11" s="1"/>
  <c r="K36" i="6"/>
  <c r="B36" i="6"/>
  <c r="B6507" i="11" s="1"/>
  <c r="K6507" i="11" s="1" a="1"/>
  <c r="K6507" i="11" s="1"/>
  <c r="K35" i="6"/>
  <c r="B35" i="6"/>
  <c r="B6506" i="11" s="1"/>
  <c r="K6506" i="11" s="1" a="1"/>
  <c r="K6506" i="11" s="1"/>
  <c r="K34" i="6"/>
  <c r="B34" i="6"/>
  <c r="B6505" i="11" s="1"/>
  <c r="K6505" i="11" s="1" a="1"/>
  <c r="K6505" i="11" s="1"/>
  <c r="K33" i="6"/>
  <c r="B33" i="6"/>
  <c r="B6504" i="11" s="1"/>
  <c r="K6504" i="11" s="1" a="1"/>
  <c r="K6504" i="11" s="1"/>
  <c r="K32" i="6"/>
  <c r="B32" i="6"/>
  <c r="B6503" i="11" s="1"/>
  <c r="K6503" i="11" s="1" a="1"/>
  <c r="K6503" i="11" s="1"/>
  <c r="K31" i="6"/>
  <c r="B31" i="6"/>
  <c r="B6502" i="11" s="1"/>
  <c r="K30" i="6"/>
  <c r="B30" i="6"/>
  <c r="B6501" i="11" s="1"/>
  <c r="K6501" i="11" s="1" a="1"/>
  <c r="K6501" i="11" s="1"/>
  <c r="K29" i="6"/>
  <c r="B29" i="6"/>
  <c r="B6500" i="11" s="1"/>
  <c r="K6500" i="11" s="1" a="1"/>
  <c r="K6500" i="11" s="1"/>
  <c r="K28" i="6"/>
  <c r="B28" i="6"/>
  <c r="B6499" i="11" s="1"/>
  <c r="K6499" i="11" s="1" a="1"/>
  <c r="K6499" i="11" s="1"/>
  <c r="K27" i="6"/>
  <c r="B27" i="6"/>
  <c r="B6498" i="11" s="1"/>
  <c r="K6498" i="11" s="1" a="1"/>
  <c r="K6498" i="11" s="1"/>
  <c r="K26" i="6"/>
  <c r="B26" i="6"/>
  <c r="B6497" i="11" s="1"/>
  <c r="K25" i="6"/>
  <c r="B25" i="6"/>
  <c r="B6496" i="11" s="1"/>
  <c r="K6496" i="11" s="1" a="1"/>
  <c r="K6496" i="11" s="1"/>
  <c r="K24" i="6"/>
  <c r="B24" i="6"/>
  <c r="B6495" i="11" s="1"/>
  <c r="K6495" i="11" s="1" a="1"/>
  <c r="K6495" i="11" s="1"/>
  <c r="K23" i="6"/>
  <c r="B23" i="6"/>
  <c r="B6494" i="11" s="1"/>
  <c r="K6494" i="11" s="1" a="1"/>
  <c r="K6494" i="11" s="1"/>
  <c r="K22" i="6"/>
  <c r="B22" i="6"/>
  <c r="B6493" i="11" s="1"/>
  <c r="K6493" i="11" s="1" a="1"/>
  <c r="K6493" i="11" s="1"/>
  <c r="K21" i="6"/>
  <c r="B21" i="6"/>
  <c r="B6492" i="11" s="1"/>
  <c r="K20" i="6"/>
  <c r="B20" i="6"/>
  <c r="B6491" i="11" s="1"/>
  <c r="K6491" i="11" s="1" a="1"/>
  <c r="K6491" i="11" s="1"/>
  <c r="K19" i="6"/>
  <c r="B19" i="6"/>
  <c r="B6490" i="11" s="1"/>
  <c r="K6490" i="11" s="1" a="1"/>
  <c r="K6490" i="11" s="1"/>
  <c r="K18" i="6"/>
  <c r="B18" i="6"/>
  <c r="B6489" i="11" s="1"/>
  <c r="K6489" i="11" s="1" a="1"/>
  <c r="K6489" i="11" s="1"/>
  <c r="K17" i="6"/>
  <c r="B17" i="6"/>
  <c r="B6488" i="11" s="1"/>
  <c r="K6488" i="11" s="1" a="1"/>
  <c r="K6488" i="11" s="1"/>
  <c r="K16" i="6"/>
  <c r="B16" i="6"/>
  <c r="B6487" i="11" s="1"/>
  <c r="K6487" i="11" s="1" a="1"/>
  <c r="K6487" i="11" s="1"/>
  <c r="K15" i="6"/>
  <c r="B15" i="6"/>
  <c r="B6486" i="11" s="1"/>
  <c r="K6486" i="11" s="1" a="1"/>
  <c r="K6486" i="11" s="1"/>
  <c r="K14" i="6"/>
  <c r="B14" i="6"/>
  <c r="B6485" i="11" s="1"/>
  <c r="K6485" i="11" s="1" a="1"/>
  <c r="K6485" i="11" s="1"/>
  <c r="K13" i="6"/>
  <c r="B13" i="6"/>
  <c r="B6484" i="11" s="1"/>
  <c r="K6484" i="11" s="1" a="1"/>
  <c r="K6484" i="11" s="1"/>
  <c r="K12" i="6"/>
  <c r="B12" i="6"/>
  <c r="B6483" i="11" s="1"/>
  <c r="K6483" i="11" s="1" a="1"/>
  <c r="K6483" i="11" s="1"/>
  <c r="K11" i="6"/>
  <c r="B11" i="6"/>
  <c r="B6482" i="11" s="1"/>
  <c r="K6482" i="11" s="1" a="1"/>
  <c r="K6482" i="11" s="1"/>
  <c r="K10" i="6"/>
  <c r="B10" i="6"/>
  <c r="B6481" i="11" s="1"/>
  <c r="K6481" i="11" s="1" a="1"/>
  <c r="K6481" i="11" s="1"/>
  <c r="K9" i="6"/>
  <c r="B9" i="6"/>
  <c r="B6480" i="11" s="1"/>
  <c r="K6480" i="11" s="1" a="1"/>
  <c r="K6480" i="11" s="1"/>
  <c r="K8" i="6"/>
  <c r="B8" i="6"/>
  <c r="B6479" i="11" s="1"/>
  <c r="K6479" i="11" s="1" a="1"/>
  <c r="K6479" i="11" s="1"/>
  <c r="K7" i="6"/>
  <c r="B7" i="6"/>
  <c r="B6478" i="11" s="1"/>
  <c r="K6478" i="11" s="1" a="1"/>
  <c r="K6478" i="11" s="1"/>
  <c r="K6" i="6"/>
  <c r="B6" i="6"/>
  <c r="B6477" i="11" s="1"/>
  <c r="K5" i="6"/>
  <c r="B5" i="6"/>
  <c r="B6476" i="11" s="1"/>
  <c r="K6476" i="11" s="1" a="1"/>
  <c r="K6476" i="11" s="1"/>
  <c r="K4" i="6"/>
  <c r="B4" i="6"/>
  <c r="B6475" i="11" s="1"/>
  <c r="K6475" i="11" s="1" a="1"/>
  <c r="K6475" i="11" s="1"/>
  <c r="K3" i="6"/>
  <c r="B3" i="6"/>
  <c r="B6474" i="11" s="1"/>
  <c r="O1389" i="5"/>
  <c r="P1388" i="5"/>
  <c r="H5794" i="11" s="1"/>
  <c r="I5794" i="11" s="1"/>
  <c r="N1388" i="5"/>
  <c r="L1388" i="5"/>
  <c r="B1388" i="5"/>
  <c r="P1387" i="5"/>
  <c r="H5793" i="11" s="1"/>
  <c r="I5793" i="11" s="1"/>
  <c r="N1387" i="5"/>
  <c r="L1387" i="5"/>
  <c r="B1387" i="5"/>
  <c r="P1386" i="5"/>
  <c r="H5792" i="11" s="1"/>
  <c r="I5792" i="11" s="1"/>
  <c r="N1386" i="5"/>
  <c r="L1386" i="5"/>
  <c r="B1386" i="5"/>
  <c r="P1385" i="5"/>
  <c r="H5791" i="11" s="1"/>
  <c r="I5791" i="11" s="1"/>
  <c r="N1385" i="5"/>
  <c r="L1385" i="5"/>
  <c r="B1385" i="5"/>
  <c r="P1384" i="5"/>
  <c r="H5790" i="11" s="1"/>
  <c r="I5790" i="11" s="1"/>
  <c r="L1384" i="5"/>
  <c r="B1384" i="5"/>
  <c r="P1383" i="5"/>
  <c r="H5789" i="11" s="1"/>
  <c r="I5789" i="11" s="1"/>
  <c r="N1383" i="5"/>
  <c r="L1383" i="5"/>
  <c r="B1383" i="5"/>
  <c r="P1382" i="5"/>
  <c r="H5788" i="11" s="1"/>
  <c r="I5788" i="11" s="1"/>
  <c r="N1382" i="5"/>
  <c r="L1382" i="5"/>
  <c r="B1382" i="5"/>
  <c r="P1381" i="5"/>
  <c r="H5787" i="11" s="1"/>
  <c r="I5787" i="11" s="1"/>
  <c r="N1381" i="5"/>
  <c r="L1381" i="5"/>
  <c r="B1381" i="5"/>
  <c r="P1380" i="5"/>
  <c r="H5786" i="11" s="1"/>
  <c r="I5786" i="11" s="1"/>
  <c r="N1380" i="5"/>
  <c r="L1380" i="5"/>
  <c r="B1380" i="5"/>
  <c r="P1379" i="5"/>
  <c r="H5785" i="11" s="1"/>
  <c r="I5785" i="11" s="1"/>
  <c r="N1379" i="5"/>
  <c r="L1379" i="5"/>
  <c r="B1379" i="5"/>
  <c r="P1378" i="5"/>
  <c r="H5784" i="11" s="1"/>
  <c r="I5784" i="11" s="1"/>
  <c r="N1378" i="5"/>
  <c r="L1378" i="5"/>
  <c r="B1378" i="5"/>
  <c r="P1377" i="5"/>
  <c r="H5783" i="11" s="1"/>
  <c r="I5783" i="11" s="1"/>
  <c r="N1377" i="5"/>
  <c r="L1377" i="5"/>
  <c r="B1377" i="5"/>
  <c r="P1376" i="5"/>
  <c r="H5782" i="11" s="1"/>
  <c r="I5782" i="11" s="1"/>
  <c r="N1376" i="5"/>
  <c r="L1376" i="5"/>
  <c r="B1376" i="5"/>
  <c r="P1375" i="5"/>
  <c r="H5781" i="11" s="1"/>
  <c r="I5781" i="11" s="1"/>
  <c r="N1375" i="5"/>
  <c r="L1375" i="5"/>
  <c r="B1375" i="5"/>
  <c r="P1374" i="5"/>
  <c r="H5780" i="11" s="1"/>
  <c r="I5780" i="11" s="1"/>
  <c r="N1374" i="5"/>
  <c r="L1374" i="5"/>
  <c r="B1374" i="5"/>
  <c r="P1373" i="5"/>
  <c r="H5779" i="11" s="1"/>
  <c r="I5779" i="11" s="1"/>
  <c r="N1373" i="5"/>
  <c r="L1373" i="5"/>
  <c r="B1373" i="5"/>
  <c r="P1372" i="5"/>
  <c r="H5778" i="11" s="1"/>
  <c r="I5778" i="11" s="1"/>
  <c r="N1372" i="5"/>
  <c r="L1372" i="5"/>
  <c r="B1372" i="5"/>
  <c r="P1371" i="5"/>
  <c r="H5777" i="11" s="1"/>
  <c r="I5777" i="11" s="1"/>
  <c r="N1371" i="5"/>
  <c r="L1371" i="5"/>
  <c r="B1371" i="5"/>
  <c r="P1370" i="5"/>
  <c r="H5776" i="11" s="1"/>
  <c r="I5776" i="11" s="1"/>
  <c r="N1370" i="5"/>
  <c r="L1370" i="5"/>
  <c r="B1370" i="5"/>
  <c r="P1369" i="5"/>
  <c r="H5775" i="11" s="1"/>
  <c r="I5775" i="11" s="1"/>
  <c r="N1369" i="5"/>
  <c r="L1369" i="5"/>
  <c r="B1369" i="5"/>
  <c r="P1368" i="5"/>
  <c r="H5774" i="11" s="1"/>
  <c r="I5774" i="11" s="1"/>
  <c r="N1368" i="5"/>
  <c r="L1368" i="5"/>
  <c r="B1368" i="5"/>
  <c r="P1367" i="5"/>
  <c r="H5773" i="11" s="1"/>
  <c r="I5773" i="11" s="1"/>
  <c r="N1367" i="5"/>
  <c r="L1367" i="5"/>
  <c r="B1367" i="5"/>
  <c r="P1366" i="5"/>
  <c r="H5772" i="11" s="1"/>
  <c r="I5772" i="11" s="1"/>
  <c r="N1366" i="5"/>
  <c r="L1366" i="5"/>
  <c r="B1366" i="5"/>
  <c r="P1365" i="5"/>
  <c r="H5771" i="11" s="1"/>
  <c r="I5771" i="11" s="1"/>
  <c r="N1365" i="5"/>
  <c r="L1365" i="5"/>
  <c r="B1365" i="5"/>
  <c r="P1364" i="5"/>
  <c r="H5770" i="11" s="1"/>
  <c r="I5770" i="11" s="1"/>
  <c r="N1364" i="5"/>
  <c r="L1364" i="5"/>
  <c r="B1364" i="5"/>
  <c r="P1363" i="5"/>
  <c r="H5769" i="11" s="1"/>
  <c r="I5769" i="11" s="1"/>
  <c r="N1363" i="5"/>
  <c r="L1363" i="5"/>
  <c r="B1363" i="5"/>
  <c r="P1362" i="5"/>
  <c r="H5768" i="11" s="1"/>
  <c r="I5768" i="11" s="1"/>
  <c r="N1362" i="5"/>
  <c r="L1362" i="5"/>
  <c r="B1362" i="5"/>
  <c r="P1361" i="5"/>
  <c r="H5767" i="11" s="1"/>
  <c r="I5767" i="11" s="1"/>
  <c r="N1361" i="5"/>
  <c r="L1361" i="5"/>
  <c r="B1361" i="5"/>
  <c r="P1360" i="5"/>
  <c r="H5766" i="11" s="1"/>
  <c r="I5766" i="11" s="1"/>
  <c r="N1360" i="5"/>
  <c r="L1360" i="5"/>
  <c r="B1360" i="5"/>
  <c r="P1359" i="5"/>
  <c r="H5765" i="11" s="1"/>
  <c r="I5765" i="11" s="1"/>
  <c r="N1359" i="5"/>
  <c r="L1359" i="5"/>
  <c r="B1359" i="5"/>
  <c r="P1358" i="5"/>
  <c r="H5764" i="11" s="1"/>
  <c r="I5764" i="11" s="1"/>
  <c r="N1358" i="5"/>
  <c r="L1358" i="5"/>
  <c r="B1358" i="5"/>
  <c r="P1357" i="5"/>
  <c r="H5763" i="11" s="1"/>
  <c r="I5763" i="11" s="1"/>
  <c r="N1357" i="5"/>
  <c r="L1357" i="5"/>
  <c r="B1357" i="5"/>
  <c r="P1356" i="5"/>
  <c r="H5762" i="11" s="1"/>
  <c r="I5762" i="11" s="1"/>
  <c r="N1356" i="5"/>
  <c r="L1356" i="5"/>
  <c r="B1356" i="5"/>
  <c r="P1355" i="5"/>
  <c r="H5761" i="11" s="1"/>
  <c r="I5761" i="11" s="1"/>
  <c r="N1355" i="5"/>
  <c r="L1355" i="5"/>
  <c r="B1355" i="5"/>
  <c r="P1354" i="5"/>
  <c r="H5760" i="11" s="1"/>
  <c r="I5760" i="11" s="1"/>
  <c r="N1354" i="5"/>
  <c r="L1354" i="5"/>
  <c r="B1354" i="5"/>
  <c r="P1353" i="5"/>
  <c r="H5759" i="11" s="1"/>
  <c r="I5759" i="11" s="1"/>
  <c r="N1353" i="5"/>
  <c r="L1353" i="5"/>
  <c r="B1353" i="5"/>
  <c r="P1352" i="5"/>
  <c r="H5758" i="11" s="1"/>
  <c r="I5758" i="11" s="1"/>
  <c r="N1352" i="5"/>
  <c r="L1352" i="5"/>
  <c r="B1352" i="5"/>
  <c r="P1351" i="5"/>
  <c r="H5757" i="11" s="1"/>
  <c r="I5757" i="11" s="1"/>
  <c r="N1351" i="5"/>
  <c r="L1351" i="5"/>
  <c r="B1351" i="5"/>
  <c r="P1350" i="5"/>
  <c r="H5756" i="11" s="1"/>
  <c r="I5756" i="11" s="1"/>
  <c r="N1350" i="5"/>
  <c r="L1350" i="5"/>
  <c r="B1350" i="5"/>
  <c r="P1349" i="5"/>
  <c r="H5755" i="11" s="1"/>
  <c r="I5755" i="11" s="1"/>
  <c r="N1349" i="5"/>
  <c r="L1349" i="5"/>
  <c r="B1349" i="5"/>
  <c r="P1348" i="5"/>
  <c r="H5754" i="11" s="1"/>
  <c r="I5754" i="11" s="1"/>
  <c r="N1348" i="5"/>
  <c r="L1348" i="5"/>
  <c r="B1348" i="5"/>
  <c r="P1347" i="5"/>
  <c r="H5753" i="11" s="1"/>
  <c r="I5753" i="11" s="1"/>
  <c r="N1347" i="5"/>
  <c r="L1347" i="5"/>
  <c r="B1347" i="5"/>
  <c r="P1346" i="5"/>
  <c r="H5752" i="11" s="1"/>
  <c r="I5752" i="11" s="1"/>
  <c r="N1346" i="5"/>
  <c r="L1346" i="5"/>
  <c r="B1346" i="5"/>
  <c r="P1345" i="5"/>
  <c r="H5751" i="11" s="1"/>
  <c r="I5751" i="11" s="1"/>
  <c r="N1345" i="5"/>
  <c r="L1345" i="5"/>
  <c r="B1345" i="5"/>
  <c r="P1344" i="5"/>
  <c r="H5750" i="11" s="1"/>
  <c r="I5750" i="11" s="1"/>
  <c r="N1344" i="5"/>
  <c r="L1344" i="5"/>
  <c r="B1344" i="5"/>
  <c r="P1343" i="5"/>
  <c r="H5749" i="11" s="1"/>
  <c r="I5749" i="11" s="1"/>
  <c r="N1343" i="5"/>
  <c r="L1343" i="5"/>
  <c r="B1343" i="5"/>
  <c r="P1342" i="5"/>
  <c r="H5748" i="11" s="1"/>
  <c r="I5748" i="11" s="1"/>
  <c r="N1342" i="5"/>
  <c r="L1342" i="5"/>
  <c r="B1342" i="5"/>
  <c r="P1341" i="5"/>
  <c r="H5747" i="11" s="1"/>
  <c r="I5747" i="11" s="1"/>
  <c r="N1341" i="5"/>
  <c r="L1341" i="5"/>
  <c r="B1341" i="5"/>
  <c r="P1340" i="5"/>
  <c r="H5746" i="11" s="1"/>
  <c r="I5746" i="11" s="1"/>
  <c r="N1340" i="5"/>
  <c r="L1340" i="5"/>
  <c r="B1340" i="5"/>
  <c r="P1339" i="5"/>
  <c r="H5745" i="11" s="1"/>
  <c r="I5745" i="11" s="1"/>
  <c r="N1339" i="5"/>
  <c r="L1339" i="5"/>
  <c r="B1339" i="5"/>
  <c r="P1338" i="5"/>
  <c r="H5744" i="11" s="1"/>
  <c r="I5744" i="11" s="1"/>
  <c r="N1338" i="5"/>
  <c r="L1338" i="5"/>
  <c r="B1338" i="5"/>
  <c r="P1337" i="5"/>
  <c r="H5743" i="11" s="1"/>
  <c r="I5743" i="11" s="1"/>
  <c r="N1337" i="5"/>
  <c r="L1337" i="5"/>
  <c r="B1337" i="5"/>
  <c r="P1336" i="5"/>
  <c r="H5742" i="11" s="1"/>
  <c r="I5742" i="11" s="1"/>
  <c r="N1336" i="5"/>
  <c r="L1336" i="5"/>
  <c r="B1336" i="5"/>
  <c r="P1335" i="5"/>
  <c r="H5741" i="11" s="1"/>
  <c r="I5741" i="11" s="1"/>
  <c r="N1335" i="5"/>
  <c r="L1335" i="5"/>
  <c r="B1335" i="5"/>
  <c r="P1334" i="5"/>
  <c r="H5740" i="11" s="1"/>
  <c r="I5740" i="11" s="1"/>
  <c r="N1334" i="5"/>
  <c r="L1334" i="5"/>
  <c r="B1334" i="5"/>
  <c r="P1333" i="5"/>
  <c r="H5739" i="11" s="1"/>
  <c r="I5739" i="11" s="1"/>
  <c r="N1333" i="5"/>
  <c r="L1333" i="5"/>
  <c r="B1333" i="5"/>
  <c r="P1332" i="5"/>
  <c r="H5738" i="11" s="1"/>
  <c r="I5738" i="11" s="1"/>
  <c r="N1332" i="5"/>
  <c r="L1332" i="5"/>
  <c r="B1332" i="5"/>
  <c r="P1331" i="5"/>
  <c r="H5737" i="11" s="1"/>
  <c r="I5737" i="11" s="1"/>
  <c r="N1331" i="5"/>
  <c r="L1331" i="5"/>
  <c r="B1331" i="5"/>
  <c r="P1330" i="5"/>
  <c r="H5736" i="11" s="1"/>
  <c r="I5736" i="11" s="1"/>
  <c r="N1330" i="5"/>
  <c r="L1330" i="5"/>
  <c r="B1330" i="5"/>
  <c r="P1329" i="5"/>
  <c r="H5735" i="11" s="1"/>
  <c r="I5735" i="11" s="1"/>
  <c r="N1329" i="5"/>
  <c r="L1329" i="5"/>
  <c r="B1329" i="5"/>
  <c r="P1328" i="5"/>
  <c r="H5734" i="11" s="1"/>
  <c r="I5734" i="11" s="1"/>
  <c r="N1328" i="5"/>
  <c r="L1328" i="5"/>
  <c r="B1328" i="5"/>
  <c r="P1327" i="5"/>
  <c r="H5733" i="11" s="1"/>
  <c r="I5733" i="11" s="1"/>
  <c r="N1327" i="5"/>
  <c r="L1327" i="5"/>
  <c r="B1327" i="5"/>
  <c r="P1326" i="5"/>
  <c r="H5732" i="11" s="1"/>
  <c r="I5732" i="11" s="1"/>
  <c r="N1326" i="5"/>
  <c r="L1326" i="5"/>
  <c r="B1326" i="5"/>
  <c r="P1325" i="5"/>
  <c r="H5731" i="11" s="1"/>
  <c r="I5731" i="11" s="1"/>
  <c r="N1325" i="5"/>
  <c r="L1325" i="5"/>
  <c r="B1325" i="5"/>
  <c r="P1324" i="5"/>
  <c r="H5730" i="11" s="1"/>
  <c r="I5730" i="11" s="1"/>
  <c r="N1324" i="5"/>
  <c r="L1324" i="5"/>
  <c r="B1324" i="5"/>
  <c r="P1323" i="5"/>
  <c r="H5729" i="11" s="1"/>
  <c r="I5729" i="11" s="1"/>
  <c r="N1323" i="5"/>
  <c r="L1323" i="5"/>
  <c r="B1323" i="5"/>
  <c r="P1322" i="5"/>
  <c r="H5728" i="11" s="1"/>
  <c r="I5728" i="11" s="1"/>
  <c r="N1322" i="5"/>
  <c r="L1322" i="5"/>
  <c r="B1322" i="5"/>
  <c r="P1321" i="5"/>
  <c r="H5727" i="11" s="1"/>
  <c r="I5727" i="11" s="1"/>
  <c r="N1321" i="5"/>
  <c r="L1321" i="5"/>
  <c r="B1321" i="5"/>
  <c r="P1320" i="5"/>
  <c r="H5726" i="11" s="1"/>
  <c r="I5726" i="11" s="1"/>
  <c r="N1320" i="5"/>
  <c r="L1320" i="5"/>
  <c r="B1320" i="5"/>
  <c r="P1319" i="5"/>
  <c r="H5725" i="11" s="1"/>
  <c r="I5725" i="11" s="1"/>
  <c r="N1319" i="5"/>
  <c r="L1319" i="5"/>
  <c r="B1319" i="5"/>
  <c r="P1318" i="5"/>
  <c r="H5724" i="11" s="1"/>
  <c r="I5724" i="11" s="1"/>
  <c r="N1318" i="5"/>
  <c r="L1318" i="5"/>
  <c r="B1318" i="5"/>
  <c r="P1317" i="5"/>
  <c r="H5723" i="11" s="1"/>
  <c r="I5723" i="11" s="1"/>
  <c r="N1317" i="5"/>
  <c r="L1317" i="5"/>
  <c r="B1317" i="5"/>
  <c r="P1316" i="5"/>
  <c r="H5722" i="11" s="1"/>
  <c r="I5722" i="11" s="1"/>
  <c r="N1316" i="5"/>
  <c r="L1316" i="5"/>
  <c r="B1316" i="5"/>
  <c r="P1315" i="5"/>
  <c r="H5721" i="11" s="1"/>
  <c r="I5721" i="11" s="1"/>
  <c r="N1315" i="5"/>
  <c r="L1315" i="5"/>
  <c r="B1315" i="5"/>
  <c r="P1314" i="5"/>
  <c r="H5720" i="11" s="1"/>
  <c r="I5720" i="11" s="1"/>
  <c r="N1314" i="5"/>
  <c r="L1314" i="5"/>
  <c r="B1314" i="5"/>
  <c r="P1313" i="5"/>
  <c r="H5719" i="11" s="1"/>
  <c r="I5719" i="11" s="1"/>
  <c r="N1313" i="5"/>
  <c r="L1313" i="5"/>
  <c r="B1313" i="5"/>
  <c r="P1312" i="5"/>
  <c r="H5718" i="11" s="1"/>
  <c r="I5718" i="11" s="1"/>
  <c r="N1312" i="5"/>
  <c r="L1312" i="5"/>
  <c r="B1312" i="5"/>
  <c r="P1311" i="5"/>
  <c r="H5717" i="11" s="1"/>
  <c r="I5717" i="11" s="1"/>
  <c r="N1311" i="5"/>
  <c r="L1311" i="5"/>
  <c r="B1311" i="5"/>
  <c r="P1310" i="5"/>
  <c r="H5716" i="11" s="1"/>
  <c r="I5716" i="11" s="1"/>
  <c r="N1310" i="5"/>
  <c r="L1310" i="5"/>
  <c r="B1310" i="5"/>
  <c r="P1309" i="5"/>
  <c r="H5715" i="11" s="1"/>
  <c r="I5715" i="11" s="1"/>
  <c r="N1309" i="5"/>
  <c r="L1309" i="5"/>
  <c r="B1309" i="5"/>
  <c r="P1308" i="5"/>
  <c r="H5714" i="11" s="1"/>
  <c r="I5714" i="11" s="1"/>
  <c r="N1308" i="5"/>
  <c r="L1308" i="5"/>
  <c r="B1308" i="5"/>
  <c r="P1307" i="5"/>
  <c r="H5713" i="11" s="1"/>
  <c r="I5713" i="11" s="1"/>
  <c r="N1307" i="5"/>
  <c r="L1307" i="5"/>
  <c r="B1307" i="5"/>
  <c r="P1306" i="5"/>
  <c r="H5712" i="11" s="1"/>
  <c r="I5712" i="11" s="1"/>
  <c r="N1306" i="5"/>
  <c r="L1306" i="5"/>
  <c r="B1306" i="5"/>
  <c r="P1305" i="5"/>
  <c r="H5711" i="11" s="1"/>
  <c r="I5711" i="11" s="1"/>
  <c r="N1305" i="5"/>
  <c r="L1305" i="5"/>
  <c r="B1305" i="5"/>
  <c r="P1304" i="5"/>
  <c r="H5710" i="11" s="1"/>
  <c r="I5710" i="11" s="1"/>
  <c r="N1304" i="5"/>
  <c r="L1304" i="5"/>
  <c r="B1304" i="5"/>
  <c r="P1303" i="5"/>
  <c r="H5709" i="11" s="1"/>
  <c r="I5709" i="11" s="1"/>
  <c r="N1303" i="5"/>
  <c r="L1303" i="5"/>
  <c r="B1303" i="5"/>
  <c r="P1302" i="5"/>
  <c r="H5708" i="11" s="1"/>
  <c r="I5708" i="11" s="1"/>
  <c r="N1302" i="5"/>
  <c r="L1302" i="5"/>
  <c r="B1302" i="5"/>
  <c r="P1301" i="5"/>
  <c r="H5707" i="11" s="1"/>
  <c r="I5707" i="11" s="1"/>
  <c r="N1301" i="5"/>
  <c r="L1301" i="5"/>
  <c r="B1301" i="5"/>
  <c r="P1300" i="5"/>
  <c r="H5706" i="11" s="1"/>
  <c r="I5706" i="11" s="1"/>
  <c r="N1300" i="5"/>
  <c r="L1300" i="5"/>
  <c r="B1300" i="5"/>
  <c r="P1299" i="5"/>
  <c r="H5705" i="11" s="1"/>
  <c r="I5705" i="11" s="1"/>
  <c r="N1299" i="5"/>
  <c r="L1299" i="5"/>
  <c r="B1299" i="5"/>
  <c r="P1298" i="5"/>
  <c r="H5704" i="11" s="1"/>
  <c r="I5704" i="11" s="1"/>
  <c r="N1298" i="5"/>
  <c r="L1298" i="5"/>
  <c r="B1298" i="5"/>
  <c r="P1297" i="5"/>
  <c r="H5703" i="11" s="1"/>
  <c r="I5703" i="11" s="1"/>
  <c r="N1297" i="5"/>
  <c r="L1297" i="5"/>
  <c r="B1297" i="5"/>
  <c r="P1296" i="5"/>
  <c r="H5702" i="11" s="1"/>
  <c r="I5702" i="11" s="1"/>
  <c r="N1296" i="5"/>
  <c r="L1296" i="5"/>
  <c r="B1296" i="5"/>
  <c r="P1295" i="5"/>
  <c r="H5701" i="11" s="1"/>
  <c r="I5701" i="11" s="1"/>
  <c r="N1295" i="5"/>
  <c r="L1295" i="5"/>
  <c r="B1295" i="5"/>
  <c r="P1294" i="5"/>
  <c r="H5700" i="11" s="1"/>
  <c r="I5700" i="11" s="1"/>
  <c r="N1294" i="5"/>
  <c r="L1294" i="5"/>
  <c r="B1294" i="5"/>
  <c r="P1293" i="5"/>
  <c r="H5699" i="11" s="1"/>
  <c r="I5699" i="11" s="1"/>
  <c r="N1293" i="5"/>
  <c r="L1293" i="5"/>
  <c r="B1293" i="5"/>
  <c r="P1292" i="5"/>
  <c r="H5698" i="11" s="1"/>
  <c r="I5698" i="11" s="1"/>
  <c r="N1292" i="5"/>
  <c r="L1292" i="5"/>
  <c r="B1292" i="5"/>
  <c r="P1291" i="5"/>
  <c r="H5697" i="11" s="1"/>
  <c r="I5697" i="11" s="1"/>
  <c r="N1291" i="5"/>
  <c r="L1291" i="5"/>
  <c r="B1291" i="5"/>
  <c r="P1290" i="5"/>
  <c r="H5696" i="11" s="1"/>
  <c r="I5696" i="11" s="1"/>
  <c r="N1290" i="5"/>
  <c r="L1290" i="5"/>
  <c r="B1290" i="5"/>
  <c r="P1289" i="5"/>
  <c r="H5695" i="11" s="1"/>
  <c r="I5695" i="11" s="1"/>
  <c r="N1289" i="5"/>
  <c r="L1289" i="5"/>
  <c r="B1289" i="5"/>
  <c r="P1288" i="5"/>
  <c r="H5694" i="11" s="1"/>
  <c r="I5694" i="11" s="1"/>
  <c r="N1288" i="5"/>
  <c r="L1288" i="5"/>
  <c r="B1288" i="5"/>
  <c r="P1287" i="5"/>
  <c r="H5693" i="11" s="1"/>
  <c r="I5693" i="11" s="1"/>
  <c r="N1287" i="5"/>
  <c r="L1287" i="5"/>
  <c r="B1287" i="5"/>
  <c r="P1286" i="5"/>
  <c r="H5692" i="11" s="1"/>
  <c r="I5692" i="11" s="1"/>
  <c r="N1286" i="5"/>
  <c r="L1286" i="5"/>
  <c r="B1286" i="5"/>
  <c r="P1285" i="5"/>
  <c r="H5691" i="11" s="1"/>
  <c r="I5691" i="11" s="1"/>
  <c r="N1285" i="5"/>
  <c r="L1285" i="5"/>
  <c r="B1285" i="5"/>
  <c r="P1284" i="5"/>
  <c r="H5690" i="11" s="1"/>
  <c r="I5690" i="11" s="1"/>
  <c r="N1284" i="5"/>
  <c r="L1284" i="5"/>
  <c r="B1284" i="5"/>
  <c r="P1283" i="5"/>
  <c r="H5689" i="11" s="1"/>
  <c r="I5689" i="11" s="1"/>
  <c r="N1283" i="5"/>
  <c r="L1283" i="5"/>
  <c r="B1283" i="5"/>
  <c r="P1282" i="5"/>
  <c r="H5688" i="11" s="1"/>
  <c r="I5688" i="11" s="1"/>
  <c r="N1282" i="5"/>
  <c r="L1282" i="5"/>
  <c r="B1282" i="5"/>
  <c r="P1281" i="5"/>
  <c r="H5687" i="11" s="1"/>
  <c r="I5687" i="11" s="1"/>
  <c r="N1281" i="5"/>
  <c r="L1281" i="5"/>
  <c r="B1281" i="5"/>
  <c r="P1280" i="5"/>
  <c r="H5686" i="11" s="1"/>
  <c r="I5686" i="11" s="1"/>
  <c r="N1280" i="5"/>
  <c r="L1280" i="5"/>
  <c r="B1280" i="5"/>
  <c r="P1279" i="5"/>
  <c r="H5685" i="11" s="1"/>
  <c r="I5685" i="11" s="1"/>
  <c r="N1279" i="5"/>
  <c r="L1279" i="5"/>
  <c r="B1279" i="5"/>
  <c r="P1278" i="5"/>
  <c r="H5684" i="11" s="1"/>
  <c r="I5684" i="11" s="1"/>
  <c r="N1278" i="5"/>
  <c r="L1278" i="5"/>
  <c r="B1278" i="5"/>
  <c r="P1277" i="5"/>
  <c r="H5683" i="11" s="1"/>
  <c r="I5683" i="11" s="1"/>
  <c r="N1277" i="5"/>
  <c r="L1277" i="5"/>
  <c r="B1277" i="5"/>
  <c r="P1276" i="5"/>
  <c r="H5682" i="11" s="1"/>
  <c r="I5682" i="11" s="1"/>
  <c r="N1276" i="5"/>
  <c r="L1276" i="5"/>
  <c r="B1276" i="5"/>
  <c r="P1275" i="5"/>
  <c r="H5681" i="11" s="1"/>
  <c r="I5681" i="11" s="1"/>
  <c r="N1275" i="5"/>
  <c r="L1275" i="5"/>
  <c r="B1275" i="5"/>
  <c r="P1274" i="5"/>
  <c r="H5680" i="11" s="1"/>
  <c r="I5680" i="11" s="1"/>
  <c r="N1274" i="5"/>
  <c r="L1274" i="5"/>
  <c r="B1274" i="5"/>
  <c r="P1273" i="5"/>
  <c r="H5679" i="11" s="1"/>
  <c r="I5679" i="11" s="1"/>
  <c r="N1273" i="5"/>
  <c r="L1273" i="5"/>
  <c r="B1273" i="5"/>
  <c r="P1272" i="5"/>
  <c r="H5678" i="11" s="1"/>
  <c r="I5678" i="11" s="1"/>
  <c r="N1272" i="5"/>
  <c r="L1272" i="5"/>
  <c r="B1272" i="5"/>
  <c r="P1271" i="5"/>
  <c r="H5677" i="11" s="1"/>
  <c r="I5677" i="11" s="1"/>
  <c r="N1271" i="5"/>
  <c r="L1271" i="5"/>
  <c r="B1271" i="5"/>
  <c r="P1270" i="5"/>
  <c r="H5676" i="11" s="1"/>
  <c r="I5676" i="11" s="1"/>
  <c r="N1270" i="5"/>
  <c r="L1270" i="5"/>
  <c r="B1270" i="5"/>
  <c r="P1269" i="5"/>
  <c r="H5675" i="11" s="1"/>
  <c r="I5675" i="11" s="1"/>
  <c r="N1269" i="5"/>
  <c r="L1269" i="5"/>
  <c r="B1269" i="5"/>
  <c r="P1268" i="5"/>
  <c r="H5674" i="11" s="1"/>
  <c r="I5674" i="11" s="1"/>
  <c r="N1268" i="5"/>
  <c r="L1268" i="5"/>
  <c r="B1268" i="5"/>
  <c r="P1267" i="5"/>
  <c r="H5673" i="11" s="1"/>
  <c r="I5673" i="11" s="1"/>
  <c r="N1267" i="5"/>
  <c r="L1267" i="5"/>
  <c r="B1267" i="5"/>
  <c r="P1266" i="5"/>
  <c r="H5672" i="11" s="1"/>
  <c r="I5672" i="11" s="1"/>
  <c r="N1266" i="5"/>
  <c r="L1266" i="5"/>
  <c r="B1266" i="5"/>
  <c r="P1265" i="5"/>
  <c r="H5671" i="11" s="1"/>
  <c r="I5671" i="11" s="1"/>
  <c r="N1265" i="5"/>
  <c r="L1265" i="5"/>
  <c r="B1265" i="5"/>
  <c r="P1264" i="5"/>
  <c r="H5670" i="11" s="1"/>
  <c r="I5670" i="11" s="1"/>
  <c r="N1264" i="5"/>
  <c r="L1264" i="5"/>
  <c r="B1264" i="5"/>
  <c r="P1263" i="5"/>
  <c r="H5669" i="11" s="1"/>
  <c r="I5669" i="11" s="1"/>
  <c r="N1263" i="5"/>
  <c r="L1263" i="5"/>
  <c r="B1263" i="5"/>
  <c r="P1262" i="5"/>
  <c r="H5668" i="11" s="1"/>
  <c r="I5668" i="11" s="1"/>
  <c r="N1262" i="5"/>
  <c r="L1262" i="5"/>
  <c r="B1262" i="5"/>
  <c r="P1261" i="5"/>
  <c r="H5667" i="11" s="1"/>
  <c r="I5667" i="11" s="1"/>
  <c r="N1261" i="5"/>
  <c r="L1261" i="5"/>
  <c r="B1261" i="5"/>
  <c r="P1260" i="5"/>
  <c r="H5666" i="11" s="1"/>
  <c r="I5666" i="11" s="1"/>
  <c r="N1260" i="5"/>
  <c r="L1260" i="5"/>
  <c r="B1260" i="5"/>
  <c r="P1259" i="5"/>
  <c r="H5665" i="11" s="1"/>
  <c r="I5665" i="11" s="1"/>
  <c r="N1259" i="5"/>
  <c r="L1259" i="5"/>
  <c r="B1259" i="5"/>
  <c r="P1258" i="5"/>
  <c r="H5664" i="11" s="1"/>
  <c r="I5664" i="11" s="1"/>
  <c r="N1258" i="5"/>
  <c r="L1258" i="5"/>
  <c r="B1258" i="5"/>
  <c r="P1257" i="5"/>
  <c r="H5663" i="11" s="1"/>
  <c r="I5663" i="11" s="1"/>
  <c r="N1257" i="5"/>
  <c r="L1257" i="5"/>
  <c r="B1257" i="5"/>
  <c r="P1256" i="5"/>
  <c r="H5662" i="11" s="1"/>
  <c r="I5662" i="11" s="1"/>
  <c r="N1256" i="5"/>
  <c r="L1256" i="5"/>
  <c r="B1256" i="5"/>
  <c r="P1255" i="5"/>
  <c r="H5661" i="11" s="1"/>
  <c r="I5661" i="11" s="1"/>
  <c r="N1255" i="5"/>
  <c r="L1255" i="5"/>
  <c r="B1255" i="5"/>
  <c r="P1254" i="5"/>
  <c r="H5660" i="11" s="1"/>
  <c r="I5660" i="11" s="1"/>
  <c r="N1254" i="5"/>
  <c r="L1254" i="5"/>
  <c r="B1254" i="5"/>
  <c r="P1253" i="5"/>
  <c r="H5659" i="11" s="1"/>
  <c r="I5659" i="11" s="1"/>
  <c r="N1253" i="5"/>
  <c r="L1253" i="5"/>
  <c r="B1253" i="5"/>
  <c r="P1252" i="5"/>
  <c r="H5658" i="11" s="1"/>
  <c r="I5658" i="11" s="1"/>
  <c r="N1252" i="5"/>
  <c r="L1252" i="5"/>
  <c r="B1252" i="5"/>
  <c r="P1251" i="5"/>
  <c r="H5657" i="11" s="1"/>
  <c r="I5657" i="11" s="1"/>
  <c r="N1251" i="5"/>
  <c r="L1251" i="5"/>
  <c r="B1251" i="5"/>
  <c r="P1250" i="5"/>
  <c r="H5656" i="11" s="1"/>
  <c r="I5656" i="11" s="1"/>
  <c r="N1250" i="5"/>
  <c r="L1250" i="5"/>
  <c r="B1250" i="5"/>
  <c r="P1249" i="5"/>
  <c r="H5655" i="11" s="1"/>
  <c r="I5655" i="11" s="1"/>
  <c r="N1249" i="5"/>
  <c r="L1249" i="5"/>
  <c r="B1249" i="5"/>
  <c r="P1248" i="5"/>
  <c r="H5654" i="11" s="1"/>
  <c r="I5654" i="11" s="1"/>
  <c r="N1248" i="5"/>
  <c r="L1248" i="5"/>
  <c r="B1248" i="5"/>
  <c r="P1247" i="5"/>
  <c r="H5653" i="11" s="1"/>
  <c r="I5653" i="11" s="1"/>
  <c r="N1247" i="5"/>
  <c r="L1247" i="5"/>
  <c r="B1247" i="5"/>
  <c r="P1246" i="5"/>
  <c r="H5652" i="11" s="1"/>
  <c r="I5652" i="11" s="1"/>
  <c r="N1246" i="5"/>
  <c r="L1246" i="5"/>
  <c r="B1246" i="5"/>
  <c r="P1245" i="5"/>
  <c r="H5651" i="11" s="1"/>
  <c r="I5651" i="11" s="1"/>
  <c r="N1245" i="5"/>
  <c r="L1245" i="5"/>
  <c r="B1245" i="5"/>
  <c r="P1244" i="5"/>
  <c r="H5650" i="11" s="1"/>
  <c r="I5650" i="11" s="1"/>
  <c r="N1244" i="5"/>
  <c r="L1244" i="5"/>
  <c r="B1244" i="5"/>
  <c r="P1243" i="5"/>
  <c r="H5649" i="11" s="1"/>
  <c r="I5649" i="11" s="1"/>
  <c r="N1243" i="5"/>
  <c r="L1243" i="5"/>
  <c r="B1243" i="5"/>
  <c r="P1242" i="5"/>
  <c r="H5648" i="11" s="1"/>
  <c r="I5648" i="11" s="1"/>
  <c r="N1242" i="5"/>
  <c r="L1242" i="5"/>
  <c r="B1242" i="5"/>
  <c r="P1241" i="5"/>
  <c r="H5647" i="11" s="1"/>
  <c r="I5647" i="11" s="1"/>
  <c r="N1241" i="5"/>
  <c r="L1241" i="5"/>
  <c r="B1241" i="5"/>
  <c r="P1240" i="5"/>
  <c r="H5646" i="11" s="1"/>
  <c r="I5646" i="11" s="1"/>
  <c r="N1240" i="5"/>
  <c r="L1240" i="5"/>
  <c r="B1240" i="5"/>
  <c r="P1239" i="5"/>
  <c r="H5645" i="11" s="1"/>
  <c r="I5645" i="11" s="1"/>
  <c r="N1239" i="5"/>
  <c r="L1239" i="5"/>
  <c r="B1239" i="5"/>
  <c r="P1238" i="5"/>
  <c r="H5644" i="11" s="1"/>
  <c r="I5644" i="11" s="1"/>
  <c r="N1238" i="5"/>
  <c r="L1238" i="5"/>
  <c r="B1238" i="5"/>
  <c r="P1237" i="5"/>
  <c r="H5643" i="11" s="1"/>
  <c r="I5643" i="11" s="1"/>
  <c r="N1237" i="5"/>
  <c r="L1237" i="5"/>
  <c r="B1237" i="5"/>
  <c r="P1236" i="5"/>
  <c r="H5642" i="11" s="1"/>
  <c r="I5642" i="11" s="1"/>
  <c r="N1236" i="5"/>
  <c r="L1236" i="5"/>
  <c r="B1236" i="5"/>
  <c r="P1235" i="5"/>
  <c r="H5641" i="11" s="1"/>
  <c r="I5641" i="11" s="1"/>
  <c r="N1235" i="5"/>
  <c r="L1235" i="5"/>
  <c r="B1235" i="5"/>
  <c r="P1234" i="5"/>
  <c r="H5640" i="11" s="1"/>
  <c r="I5640" i="11" s="1"/>
  <c r="N1234" i="5"/>
  <c r="L1234" i="5"/>
  <c r="B1234" i="5"/>
  <c r="P1233" i="5"/>
  <c r="H5639" i="11" s="1"/>
  <c r="I5639" i="11" s="1"/>
  <c r="N1233" i="5"/>
  <c r="L1233" i="5"/>
  <c r="B1233" i="5"/>
  <c r="P1232" i="5"/>
  <c r="H5638" i="11" s="1"/>
  <c r="I5638" i="11" s="1"/>
  <c r="N1232" i="5"/>
  <c r="L1232" i="5"/>
  <c r="B1232" i="5"/>
  <c r="P1231" i="5"/>
  <c r="H5637" i="11" s="1"/>
  <c r="I5637" i="11" s="1"/>
  <c r="N1231" i="5"/>
  <c r="L1231" i="5"/>
  <c r="B1231" i="5"/>
  <c r="P1230" i="5"/>
  <c r="H5636" i="11" s="1"/>
  <c r="I5636" i="11" s="1"/>
  <c r="N1230" i="5"/>
  <c r="L1230" i="5"/>
  <c r="B1230" i="5"/>
  <c r="P1229" i="5"/>
  <c r="H5635" i="11" s="1"/>
  <c r="I5635" i="11" s="1"/>
  <c r="N1229" i="5"/>
  <c r="L1229" i="5"/>
  <c r="B1229" i="5"/>
  <c r="P1228" i="5"/>
  <c r="H5634" i="11" s="1"/>
  <c r="I5634" i="11" s="1"/>
  <c r="N1228" i="5"/>
  <c r="L1228" i="5"/>
  <c r="B1228" i="5"/>
  <c r="P1227" i="5"/>
  <c r="H5633" i="11" s="1"/>
  <c r="I5633" i="11" s="1"/>
  <c r="N1227" i="5"/>
  <c r="L1227" i="5"/>
  <c r="B1227" i="5"/>
  <c r="P1226" i="5"/>
  <c r="H5632" i="11" s="1"/>
  <c r="I5632" i="11" s="1"/>
  <c r="N1226" i="5"/>
  <c r="L1226" i="5"/>
  <c r="B1226" i="5"/>
  <c r="P1225" i="5"/>
  <c r="H5631" i="11" s="1"/>
  <c r="I5631" i="11" s="1"/>
  <c r="N1225" i="5"/>
  <c r="L1225" i="5"/>
  <c r="B1225" i="5"/>
  <c r="P1224" i="5"/>
  <c r="H5630" i="11" s="1"/>
  <c r="I5630" i="11" s="1"/>
  <c r="N1224" i="5"/>
  <c r="L1224" i="5"/>
  <c r="B1224" i="5"/>
  <c r="P1223" i="5"/>
  <c r="H5629" i="11" s="1"/>
  <c r="I5629" i="11" s="1"/>
  <c r="N1223" i="5"/>
  <c r="L1223" i="5"/>
  <c r="B1223" i="5"/>
  <c r="P1222" i="5"/>
  <c r="H5628" i="11" s="1"/>
  <c r="I5628" i="11" s="1"/>
  <c r="N1222" i="5"/>
  <c r="L1222" i="5"/>
  <c r="B1222" i="5"/>
  <c r="P1221" i="5"/>
  <c r="H5627" i="11" s="1"/>
  <c r="I5627" i="11" s="1"/>
  <c r="N1221" i="5"/>
  <c r="L1221" i="5"/>
  <c r="B1221" i="5"/>
  <c r="P1220" i="5"/>
  <c r="H5626" i="11" s="1"/>
  <c r="I5626" i="11" s="1"/>
  <c r="N1220" i="5"/>
  <c r="L1220" i="5"/>
  <c r="B1220" i="5"/>
  <c r="P1219" i="5"/>
  <c r="H5625" i="11" s="1"/>
  <c r="I5625" i="11" s="1"/>
  <c r="N1219" i="5"/>
  <c r="L1219" i="5"/>
  <c r="B1219" i="5"/>
  <c r="P1218" i="5"/>
  <c r="H5624" i="11" s="1"/>
  <c r="I5624" i="11" s="1"/>
  <c r="N1218" i="5"/>
  <c r="L1218" i="5"/>
  <c r="B1218" i="5"/>
  <c r="P1217" i="5"/>
  <c r="H5623" i="11" s="1"/>
  <c r="I5623" i="11" s="1"/>
  <c r="N1217" i="5"/>
  <c r="L1217" i="5"/>
  <c r="B1217" i="5"/>
  <c r="P1216" i="5"/>
  <c r="H5622" i="11" s="1"/>
  <c r="I5622" i="11" s="1"/>
  <c r="N1216" i="5"/>
  <c r="L1216" i="5"/>
  <c r="B1216" i="5"/>
  <c r="P1215" i="5"/>
  <c r="H5621" i="11" s="1"/>
  <c r="I5621" i="11" s="1"/>
  <c r="N1215" i="5"/>
  <c r="L1215" i="5"/>
  <c r="B1215" i="5"/>
  <c r="P1214" i="5"/>
  <c r="H5620" i="11" s="1"/>
  <c r="I5620" i="11" s="1"/>
  <c r="N1214" i="5"/>
  <c r="L1214" i="5"/>
  <c r="B1214" i="5"/>
  <c r="P1213" i="5"/>
  <c r="H5619" i="11" s="1"/>
  <c r="I5619" i="11" s="1"/>
  <c r="N1213" i="5"/>
  <c r="L1213" i="5"/>
  <c r="B1213" i="5"/>
  <c r="P1212" i="5"/>
  <c r="H5618" i="11" s="1"/>
  <c r="I5618" i="11" s="1"/>
  <c r="N1212" i="5"/>
  <c r="L1212" i="5"/>
  <c r="B1212" i="5"/>
  <c r="P1211" i="5"/>
  <c r="H5617" i="11" s="1"/>
  <c r="I5617" i="11" s="1"/>
  <c r="N1211" i="5"/>
  <c r="L1211" i="5"/>
  <c r="B1211" i="5"/>
  <c r="P1210" i="5"/>
  <c r="H5616" i="11" s="1"/>
  <c r="I5616" i="11" s="1"/>
  <c r="N1210" i="5"/>
  <c r="L1210" i="5"/>
  <c r="B1210" i="5"/>
  <c r="P1209" i="5"/>
  <c r="H5615" i="11" s="1"/>
  <c r="I5615" i="11" s="1"/>
  <c r="N1209" i="5"/>
  <c r="L1209" i="5"/>
  <c r="B1209" i="5"/>
  <c r="P1208" i="5"/>
  <c r="H5614" i="11" s="1"/>
  <c r="I5614" i="11" s="1"/>
  <c r="N1208" i="5"/>
  <c r="L1208" i="5"/>
  <c r="B1208" i="5"/>
  <c r="P1207" i="5"/>
  <c r="H5613" i="11" s="1"/>
  <c r="I5613" i="11" s="1"/>
  <c r="N1207" i="5"/>
  <c r="L1207" i="5"/>
  <c r="B1207" i="5"/>
  <c r="P1206" i="5"/>
  <c r="H5612" i="11" s="1"/>
  <c r="I5612" i="11" s="1"/>
  <c r="N1206" i="5"/>
  <c r="L1206" i="5"/>
  <c r="B1206" i="5"/>
  <c r="P1205" i="5"/>
  <c r="H5611" i="11" s="1"/>
  <c r="I5611" i="11" s="1"/>
  <c r="N1205" i="5"/>
  <c r="L1205" i="5"/>
  <c r="B1205" i="5"/>
  <c r="P1204" i="5"/>
  <c r="H5610" i="11" s="1"/>
  <c r="I5610" i="11" s="1"/>
  <c r="N1204" i="5"/>
  <c r="L1204" i="5"/>
  <c r="B1204" i="5"/>
  <c r="P1203" i="5"/>
  <c r="H5609" i="11" s="1"/>
  <c r="I5609" i="11" s="1"/>
  <c r="N1203" i="5"/>
  <c r="L1203" i="5"/>
  <c r="B1203" i="5"/>
  <c r="P1202" i="5"/>
  <c r="H5608" i="11" s="1"/>
  <c r="I5608" i="11" s="1"/>
  <c r="N1202" i="5"/>
  <c r="L1202" i="5"/>
  <c r="B1202" i="5"/>
  <c r="P1201" i="5"/>
  <c r="H5607" i="11" s="1"/>
  <c r="I5607" i="11" s="1"/>
  <c r="N1201" i="5"/>
  <c r="L1201" i="5"/>
  <c r="B1201" i="5"/>
  <c r="P1200" i="5"/>
  <c r="H5606" i="11" s="1"/>
  <c r="I5606" i="11" s="1"/>
  <c r="N1200" i="5"/>
  <c r="L1200" i="5"/>
  <c r="B1200" i="5"/>
  <c r="P1199" i="5"/>
  <c r="H5605" i="11" s="1"/>
  <c r="I5605" i="11" s="1"/>
  <c r="N1199" i="5"/>
  <c r="L1199" i="5"/>
  <c r="B1199" i="5"/>
  <c r="P1198" i="5"/>
  <c r="H5604" i="11" s="1"/>
  <c r="I5604" i="11" s="1"/>
  <c r="N1198" i="5"/>
  <c r="L1198" i="5"/>
  <c r="B1198" i="5"/>
  <c r="P1197" i="5"/>
  <c r="H5603" i="11" s="1"/>
  <c r="I5603" i="11" s="1"/>
  <c r="N1197" i="5"/>
  <c r="L1197" i="5"/>
  <c r="B1197" i="5"/>
  <c r="P1196" i="5"/>
  <c r="H5602" i="11" s="1"/>
  <c r="I5602" i="11" s="1"/>
  <c r="N1196" i="5"/>
  <c r="L1196" i="5"/>
  <c r="B1196" i="5"/>
  <c r="P1195" i="5"/>
  <c r="H5601" i="11" s="1"/>
  <c r="I5601" i="11" s="1"/>
  <c r="N1195" i="5"/>
  <c r="L1195" i="5"/>
  <c r="B1195" i="5"/>
  <c r="P1194" i="5"/>
  <c r="H5600" i="11" s="1"/>
  <c r="I5600" i="11" s="1"/>
  <c r="N1194" i="5"/>
  <c r="L1194" i="5"/>
  <c r="B1194" i="5"/>
  <c r="P1193" i="5"/>
  <c r="H5599" i="11" s="1"/>
  <c r="I5599" i="11" s="1"/>
  <c r="N1193" i="5"/>
  <c r="L1193" i="5"/>
  <c r="B1193" i="5"/>
  <c r="P1192" i="5"/>
  <c r="H5598" i="11" s="1"/>
  <c r="I5598" i="11" s="1"/>
  <c r="N1192" i="5"/>
  <c r="L1192" i="5"/>
  <c r="B1192" i="5"/>
  <c r="P1191" i="5"/>
  <c r="H5597" i="11" s="1"/>
  <c r="I5597" i="11" s="1"/>
  <c r="N1191" i="5"/>
  <c r="L1191" i="5"/>
  <c r="B1191" i="5"/>
  <c r="P1190" i="5"/>
  <c r="H5596" i="11" s="1"/>
  <c r="I5596" i="11" s="1"/>
  <c r="N1190" i="5"/>
  <c r="L1190" i="5"/>
  <c r="B1190" i="5"/>
  <c r="P1189" i="5"/>
  <c r="H5595" i="11" s="1"/>
  <c r="I5595" i="11" s="1"/>
  <c r="N1189" i="5"/>
  <c r="L1189" i="5"/>
  <c r="B1189" i="5"/>
  <c r="P1188" i="5"/>
  <c r="H5594" i="11" s="1"/>
  <c r="I5594" i="11" s="1"/>
  <c r="N1188" i="5"/>
  <c r="L1188" i="5"/>
  <c r="B1188" i="5"/>
  <c r="P1187" i="5"/>
  <c r="H5593" i="11" s="1"/>
  <c r="I5593" i="11" s="1"/>
  <c r="N1187" i="5"/>
  <c r="L1187" i="5"/>
  <c r="B1187" i="5"/>
  <c r="P1186" i="5"/>
  <c r="H5592" i="11" s="1"/>
  <c r="I5592" i="11" s="1"/>
  <c r="N1186" i="5"/>
  <c r="L1186" i="5"/>
  <c r="B1186" i="5"/>
  <c r="P1185" i="5"/>
  <c r="H5591" i="11" s="1"/>
  <c r="I5591" i="11" s="1"/>
  <c r="N1185" i="5"/>
  <c r="L1185" i="5"/>
  <c r="B1185" i="5"/>
  <c r="P1184" i="5"/>
  <c r="H5590" i="11" s="1"/>
  <c r="I5590" i="11" s="1"/>
  <c r="N1184" i="5"/>
  <c r="L1184" i="5"/>
  <c r="B1184" i="5"/>
  <c r="P1183" i="5"/>
  <c r="H5589" i="11" s="1"/>
  <c r="I5589" i="11" s="1"/>
  <c r="N1183" i="5"/>
  <c r="L1183" i="5"/>
  <c r="B1183" i="5"/>
  <c r="P1182" i="5"/>
  <c r="H5588" i="11" s="1"/>
  <c r="I5588" i="11" s="1"/>
  <c r="N1182" i="5"/>
  <c r="L1182" i="5"/>
  <c r="B1182" i="5"/>
  <c r="P1181" i="5"/>
  <c r="H5587" i="11" s="1"/>
  <c r="I5587" i="11" s="1"/>
  <c r="N1181" i="5"/>
  <c r="L1181" i="5"/>
  <c r="B1181" i="5"/>
  <c r="P1180" i="5"/>
  <c r="H5586" i="11" s="1"/>
  <c r="I5586" i="11" s="1"/>
  <c r="N1180" i="5"/>
  <c r="L1180" i="5"/>
  <c r="B1180" i="5"/>
  <c r="P1179" i="5"/>
  <c r="H5585" i="11" s="1"/>
  <c r="I5585" i="11" s="1"/>
  <c r="N1179" i="5"/>
  <c r="L1179" i="5"/>
  <c r="B1179" i="5"/>
  <c r="P1178" i="5"/>
  <c r="H5584" i="11" s="1"/>
  <c r="I5584" i="11" s="1"/>
  <c r="N1178" i="5"/>
  <c r="L1178" i="5"/>
  <c r="B1178" i="5"/>
  <c r="P1177" i="5"/>
  <c r="H5583" i="11" s="1"/>
  <c r="I5583" i="11" s="1"/>
  <c r="N1177" i="5"/>
  <c r="L1177" i="5"/>
  <c r="B1177" i="5"/>
  <c r="P1176" i="5"/>
  <c r="H5582" i="11" s="1"/>
  <c r="I5582" i="11" s="1"/>
  <c r="N1176" i="5"/>
  <c r="L1176" i="5"/>
  <c r="B1176" i="5"/>
  <c r="P1175" i="5"/>
  <c r="H5581" i="11" s="1"/>
  <c r="I5581" i="11" s="1"/>
  <c r="N1175" i="5"/>
  <c r="L1175" i="5"/>
  <c r="B1175" i="5"/>
  <c r="P1174" i="5"/>
  <c r="H5580" i="11" s="1"/>
  <c r="I5580" i="11" s="1"/>
  <c r="N1174" i="5"/>
  <c r="L1174" i="5"/>
  <c r="B1174" i="5"/>
  <c r="P1173" i="5"/>
  <c r="H5579" i="11" s="1"/>
  <c r="I5579" i="11" s="1"/>
  <c r="N1173" i="5"/>
  <c r="L1173" i="5"/>
  <c r="B1173" i="5"/>
  <c r="P1172" i="5"/>
  <c r="H5578" i="11" s="1"/>
  <c r="I5578" i="11" s="1"/>
  <c r="N1172" i="5"/>
  <c r="L1172" i="5"/>
  <c r="B1172" i="5"/>
  <c r="P1171" i="5"/>
  <c r="H5577" i="11" s="1"/>
  <c r="I5577" i="11" s="1"/>
  <c r="N1171" i="5"/>
  <c r="L1171" i="5"/>
  <c r="B1171" i="5"/>
  <c r="P1170" i="5"/>
  <c r="H5576" i="11" s="1"/>
  <c r="I5576" i="11" s="1"/>
  <c r="N1170" i="5"/>
  <c r="L1170" i="5"/>
  <c r="B1170" i="5"/>
  <c r="P1169" i="5"/>
  <c r="H5575" i="11" s="1"/>
  <c r="I5575" i="11" s="1"/>
  <c r="N1169" i="5"/>
  <c r="L1169" i="5"/>
  <c r="B1169" i="5"/>
  <c r="P1168" i="5"/>
  <c r="H5574" i="11" s="1"/>
  <c r="I5574" i="11" s="1"/>
  <c r="N1168" i="5"/>
  <c r="L1168" i="5"/>
  <c r="B1168" i="5"/>
  <c r="P1167" i="5"/>
  <c r="H5573" i="11" s="1"/>
  <c r="I5573" i="11" s="1"/>
  <c r="N1167" i="5"/>
  <c r="L1167" i="5"/>
  <c r="B1167" i="5"/>
  <c r="P1166" i="5"/>
  <c r="H5572" i="11" s="1"/>
  <c r="I5572" i="11" s="1"/>
  <c r="N1166" i="5"/>
  <c r="L1166" i="5"/>
  <c r="B1166" i="5"/>
  <c r="P1165" i="5"/>
  <c r="H5571" i="11" s="1"/>
  <c r="I5571" i="11" s="1"/>
  <c r="N1165" i="5"/>
  <c r="L1165" i="5"/>
  <c r="B1165" i="5"/>
  <c r="P1164" i="5"/>
  <c r="H5570" i="11" s="1"/>
  <c r="I5570" i="11" s="1"/>
  <c r="N1164" i="5"/>
  <c r="L1164" i="5"/>
  <c r="B1164" i="5"/>
  <c r="P1163" i="5"/>
  <c r="H5569" i="11" s="1"/>
  <c r="I5569" i="11" s="1"/>
  <c r="N1163" i="5"/>
  <c r="L1163" i="5"/>
  <c r="B1163" i="5"/>
  <c r="P1162" i="5"/>
  <c r="H5568" i="11" s="1"/>
  <c r="I5568" i="11" s="1"/>
  <c r="N1162" i="5"/>
  <c r="L1162" i="5"/>
  <c r="B1162" i="5"/>
  <c r="P1161" i="5"/>
  <c r="H5567" i="11" s="1"/>
  <c r="I5567" i="11" s="1"/>
  <c r="N1161" i="5"/>
  <c r="L1161" i="5"/>
  <c r="B1161" i="5"/>
  <c r="P1160" i="5"/>
  <c r="H5566" i="11" s="1"/>
  <c r="I5566" i="11" s="1"/>
  <c r="N1160" i="5"/>
  <c r="L1160" i="5"/>
  <c r="B1160" i="5"/>
  <c r="P1159" i="5"/>
  <c r="H5565" i="11" s="1"/>
  <c r="I5565" i="11" s="1"/>
  <c r="N1159" i="5"/>
  <c r="L1159" i="5"/>
  <c r="B1159" i="5"/>
  <c r="P1158" i="5"/>
  <c r="H5564" i="11" s="1"/>
  <c r="I5564" i="11" s="1"/>
  <c r="N1158" i="5"/>
  <c r="L1158" i="5"/>
  <c r="B1158" i="5"/>
  <c r="P1157" i="5"/>
  <c r="H5563" i="11" s="1"/>
  <c r="I5563" i="11" s="1"/>
  <c r="N1157" i="5"/>
  <c r="L1157" i="5"/>
  <c r="B1157" i="5"/>
  <c r="P1156" i="5"/>
  <c r="H5562" i="11" s="1"/>
  <c r="I5562" i="11" s="1"/>
  <c r="N1156" i="5"/>
  <c r="L1156" i="5"/>
  <c r="B1156" i="5"/>
  <c r="P1155" i="5"/>
  <c r="H5561" i="11" s="1"/>
  <c r="I5561" i="11" s="1"/>
  <c r="N1155" i="5"/>
  <c r="L1155" i="5"/>
  <c r="B1155" i="5"/>
  <c r="P1154" i="5"/>
  <c r="H5560" i="11" s="1"/>
  <c r="I5560" i="11" s="1"/>
  <c r="N1154" i="5"/>
  <c r="L1154" i="5"/>
  <c r="B1154" i="5"/>
  <c r="P1153" i="5"/>
  <c r="H5559" i="11" s="1"/>
  <c r="I5559" i="11" s="1"/>
  <c r="N1153" i="5"/>
  <c r="L1153" i="5"/>
  <c r="B1153" i="5"/>
  <c r="P1152" i="5"/>
  <c r="H5558" i="11" s="1"/>
  <c r="I5558" i="11" s="1"/>
  <c r="N1152" i="5"/>
  <c r="L1152" i="5"/>
  <c r="B1152" i="5"/>
  <c r="P1151" i="5"/>
  <c r="H5557" i="11" s="1"/>
  <c r="I5557" i="11" s="1"/>
  <c r="N1151" i="5"/>
  <c r="L1151" i="5"/>
  <c r="B1151" i="5"/>
  <c r="P1150" i="5"/>
  <c r="H5556" i="11" s="1"/>
  <c r="I5556" i="11" s="1"/>
  <c r="N1150" i="5"/>
  <c r="L1150" i="5"/>
  <c r="B1150" i="5"/>
  <c r="P1149" i="5"/>
  <c r="H5555" i="11" s="1"/>
  <c r="I5555" i="11" s="1"/>
  <c r="N1149" i="5"/>
  <c r="L1149" i="5"/>
  <c r="B1149" i="5"/>
  <c r="P1148" i="5"/>
  <c r="H5554" i="11" s="1"/>
  <c r="I5554" i="11" s="1"/>
  <c r="N1148" i="5"/>
  <c r="L1148" i="5"/>
  <c r="B1148" i="5"/>
  <c r="P1147" i="5"/>
  <c r="H5553" i="11" s="1"/>
  <c r="I5553" i="11" s="1"/>
  <c r="N1147" i="5"/>
  <c r="L1147" i="5"/>
  <c r="B1147" i="5"/>
  <c r="P1146" i="5"/>
  <c r="H5552" i="11" s="1"/>
  <c r="I5552" i="11" s="1"/>
  <c r="N1146" i="5"/>
  <c r="L1146" i="5"/>
  <c r="B1146" i="5"/>
  <c r="P1145" i="5"/>
  <c r="H5551" i="11" s="1"/>
  <c r="I5551" i="11" s="1"/>
  <c r="N1145" i="5"/>
  <c r="L1145" i="5"/>
  <c r="B1145" i="5"/>
  <c r="P1144" i="5"/>
  <c r="H5550" i="11" s="1"/>
  <c r="I5550" i="11" s="1"/>
  <c r="N1144" i="5"/>
  <c r="L1144" i="5"/>
  <c r="B1144" i="5"/>
  <c r="P1143" i="5"/>
  <c r="H5549" i="11" s="1"/>
  <c r="I5549" i="11" s="1"/>
  <c r="N1143" i="5"/>
  <c r="L1143" i="5"/>
  <c r="B1143" i="5"/>
  <c r="P1142" i="5"/>
  <c r="H5548" i="11" s="1"/>
  <c r="I5548" i="11" s="1"/>
  <c r="N1142" i="5"/>
  <c r="L1142" i="5"/>
  <c r="B1142" i="5"/>
  <c r="P1141" i="5"/>
  <c r="H5547" i="11" s="1"/>
  <c r="I5547" i="11" s="1"/>
  <c r="N1141" i="5"/>
  <c r="L1141" i="5"/>
  <c r="B1141" i="5"/>
  <c r="P1140" i="5"/>
  <c r="H5546" i="11" s="1"/>
  <c r="I5546" i="11" s="1"/>
  <c r="N1140" i="5"/>
  <c r="L1140" i="5"/>
  <c r="B1140" i="5"/>
  <c r="P1139" i="5"/>
  <c r="H5545" i="11" s="1"/>
  <c r="I5545" i="11" s="1"/>
  <c r="N1139" i="5"/>
  <c r="L1139" i="5"/>
  <c r="B1139" i="5"/>
  <c r="P1138" i="5"/>
  <c r="H5544" i="11" s="1"/>
  <c r="I5544" i="11" s="1"/>
  <c r="N1138" i="5"/>
  <c r="L1138" i="5"/>
  <c r="B1138" i="5"/>
  <c r="P1137" i="5"/>
  <c r="H5543" i="11" s="1"/>
  <c r="I5543" i="11" s="1"/>
  <c r="N1137" i="5"/>
  <c r="L1137" i="5"/>
  <c r="B1137" i="5"/>
  <c r="P1136" i="5"/>
  <c r="H5542" i="11" s="1"/>
  <c r="I5542" i="11" s="1"/>
  <c r="N1136" i="5"/>
  <c r="L1136" i="5"/>
  <c r="B1136" i="5"/>
  <c r="P1135" i="5"/>
  <c r="H5541" i="11" s="1"/>
  <c r="I5541" i="11" s="1"/>
  <c r="N1135" i="5"/>
  <c r="L1135" i="5"/>
  <c r="B1135" i="5"/>
  <c r="P1134" i="5"/>
  <c r="H5540" i="11" s="1"/>
  <c r="I5540" i="11" s="1"/>
  <c r="N1134" i="5"/>
  <c r="L1134" i="5"/>
  <c r="B1134" i="5"/>
  <c r="P1133" i="5"/>
  <c r="H5539" i="11" s="1"/>
  <c r="I5539" i="11" s="1"/>
  <c r="N1133" i="5"/>
  <c r="L1133" i="5"/>
  <c r="B1133" i="5"/>
  <c r="P1132" i="5"/>
  <c r="H5538" i="11" s="1"/>
  <c r="I5538" i="11" s="1"/>
  <c r="N1132" i="5"/>
  <c r="L1132" i="5"/>
  <c r="B1132" i="5"/>
  <c r="P1131" i="5"/>
  <c r="H5537" i="11" s="1"/>
  <c r="I5537" i="11" s="1"/>
  <c r="N1131" i="5"/>
  <c r="L1131" i="5"/>
  <c r="B1131" i="5"/>
  <c r="P1130" i="5"/>
  <c r="H5536" i="11" s="1"/>
  <c r="I5536" i="11" s="1"/>
  <c r="N1130" i="5"/>
  <c r="L1130" i="5"/>
  <c r="B1130" i="5"/>
  <c r="P1129" i="5"/>
  <c r="H5535" i="11" s="1"/>
  <c r="I5535" i="11" s="1"/>
  <c r="N1129" i="5"/>
  <c r="L1129" i="5"/>
  <c r="B1129" i="5"/>
  <c r="P1128" i="5"/>
  <c r="H5534" i="11" s="1"/>
  <c r="I5534" i="11" s="1"/>
  <c r="N1128" i="5"/>
  <c r="L1128" i="5"/>
  <c r="B1128" i="5"/>
  <c r="P1127" i="5"/>
  <c r="H5533" i="11" s="1"/>
  <c r="I5533" i="11" s="1"/>
  <c r="N1127" i="5"/>
  <c r="L1127" i="5"/>
  <c r="B1127" i="5"/>
  <c r="P1126" i="5"/>
  <c r="H5532" i="11" s="1"/>
  <c r="I5532" i="11" s="1"/>
  <c r="N1126" i="5"/>
  <c r="L1126" i="5"/>
  <c r="B1126" i="5"/>
  <c r="P1125" i="5"/>
  <c r="H5531" i="11" s="1"/>
  <c r="I5531" i="11" s="1"/>
  <c r="N1125" i="5"/>
  <c r="L1125" i="5"/>
  <c r="B1125" i="5"/>
  <c r="P1124" i="5"/>
  <c r="H5530" i="11" s="1"/>
  <c r="I5530" i="11" s="1"/>
  <c r="N1124" i="5"/>
  <c r="L1124" i="5"/>
  <c r="B1124" i="5"/>
  <c r="P1123" i="5"/>
  <c r="H5529" i="11" s="1"/>
  <c r="I5529" i="11" s="1"/>
  <c r="N1123" i="5"/>
  <c r="L1123" i="5"/>
  <c r="B1123" i="5"/>
  <c r="P1122" i="5"/>
  <c r="H5528" i="11" s="1"/>
  <c r="I5528" i="11" s="1"/>
  <c r="N1122" i="5"/>
  <c r="L1122" i="5"/>
  <c r="B1122" i="5"/>
  <c r="P1121" i="5"/>
  <c r="H5527" i="11" s="1"/>
  <c r="I5527" i="11" s="1"/>
  <c r="N1121" i="5"/>
  <c r="L1121" i="5"/>
  <c r="B1121" i="5"/>
  <c r="P1120" i="5"/>
  <c r="H5526" i="11" s="1"/>
  <c r="I5526" i="11" s="1"/>
  <c r="N1120" i="5"/>
  <c r="L1120" i="5"/>
  <c r="B1120" i="5"/>
  <c r="P1119" i="5"/>
  <c r="H5525" i="11" s="1"/>
  <c r="I5525" i="11" s="1"/>
  <c r="N1119" i="5"/>
  <c r="L1119" i="5"/>
  <c r="B1119" i="5"/>
  <c r="P1118" i="5"/>
  <c r="H5524" i="11" s="1"/>
  <c r="I5524" i="11" s="1"/>
  <c r="N1118" i="5"/>
  <c r="L1118" i="5"/>
  <c r="B1118" i="5"/>
  <c r="P1117" i="5"/>
  <c r="H5523" i="11" s="1"/>
  <c r="I5523" i="11" s="1"/>
  <c r="N1117" i="5"/>
  <c r="L1117" i="5"/>
  <c r="B1117" i="5"/>
  <c r="P1116" i="5"/>
  <c r="H5522" i="11" s="1"/>
  <c r="I5522" i="11" s="1"/>
  <c r="N1116" i="5"/>
  <c r="L1116" i="5"/>
  <c r="B1116" i="5"/>
  <c r="P1115" i="5"/>
  <c r="H5521" i="11" s="1"/>
  <c r="I5521" i="11" s="1"/>
  <c r="N1115" i="5"/>
  <c r="L1115" i="5"/>
  <c r="B1115" i="5"/>
  <c r="P1114" i="5"/>
  <c r="H5520" i="11" s="1"/>
  <c r="I5520" i="11" s="1"/>
  <c r="N1114" i="5"/>
  <c r="L1114" i="5"/>
  <c r="B1114" i="5"/>
  <c r="P1113" i="5"/>
  <c r="H5519" i="11" s="1"/>
  <c r="I5519" i="11" s="1"/>
  <c r="N1113" i="5"/>
  <c r="L1113" i="5"/>
  <c r="B1113" i="5"/>
  <c r="P1112" i="5"/>
  <c r="H5518" i="11" s="1"/>
  <c r="I5518" i="11" s="1"/>
  <c r="N1112" i="5"/>
  <c r="L1112" i="5"/>
  <c r="B1112" i="5"/>
  <c r="P1111" i="5"/>
  <c r="H5517" i="11" s="1"/>
  <c r="I5517" i="11" s="1"/>
  <c r="N1111" i="5"/>
  <c r="L1111" i="5"/>
  <c r="B1111" i="5"/>
  <c r="P1110" i="5"/>
  <c r="H5516" i="11" s="1"/>
  <c r="I5516" i="11" s="1"/>
  <c r="N1110" i="5"/>
  <c r="L1110" i="5"/>
  <c r="B1110" i="5"/>
  <c r="P1109" i="5"/>
  <c r="H5515" i="11" s="1"/>
  <c r="I5515" i="11" s="1"/>
  <c r="N1109" i="5"/>
  <c r="L1109" i="5"/>
  <c r="B1109" i="5"/>
  <c r="P1108" i="5"/>
  <c r="H5514" i="11" s="1"/>
  <c r="I5514" i="11" s="1"/>
  <c r="N1108" i="5"/>
  <c r="L1108" i="5"/>
  <c r="B1108" i="5"/>
  <c r="P1107" i="5"/>
  <c r="H5513" i="11" s="1"/>
  <c r="I5513" i="11" s="1"/>
  <c r="N1107" i="5"/>
  <c r="L1107" i="5"/>
  <c r="B1107" i="5"/>
  <c r="P1106" i="5"/>
  <c r="H5512" i="11" s="1"/>
  <c r="I5512" i="11" s="1"/>
  <c r="N1106" i="5"/>
  <c r="L1106" i="5"/>
  <c r="B1106" i="5"/>
  <c r="P1105" i="5"/>
  <c r="N1105" i="5"/>
  <c r="L1105" i="5"/>
  <c r="B1105" i="5"/>
  <c r="P1104" i="5"/>
  <c r="N1104" i="5"/>
  <c r="L1104" i="5"/>
  <c r="B1104" i="5"/>
  <c r="P1103" i="5"/>
  <c r="N1103" i="5"/>
  <c r="L1103" i="5"/>
  <c r="B1103" i="5"/>
  <c r="P1102" i="5"/>
  <c r="N1102" i="5"/>
  <c r="L1102" i="5"/>
  <c r="B1102" i="5"/>
  <c r="P1101" i="5"/>
  <c r="N1101" i="5"/>
  <c r="L1101" i="5"/>
  <c r="B1101" i="5"/>
  <c r="P1100" i="5"/>
  <c r="N1100" i="5"/>
  <c r="L1100" i="5"/>
  <c r="B1100" i="5"/>
  <c r="P1099" i="5"/>
  <c r="N1099" i="5"/>
  <c r="L1099" i="5"/>
  <c r="B1099" i="5"/>
  <c r="P1098" i="5"/>
  <c r="N1098" i="5"/>
  <c r="L1098" i="5"/>
  <c r="B1098" i="5"/>
  <c r="P1097" i="5"/>
  <c r="N1097" i="5"/>
  <c r="L1097" i="5"/>
  <c r="B1097" i="5"/>
  <c r="P1096" i="5"/>
  <c r="N1096" i="5"/>
  <c r="L1096" i="5"/>
  <c r="B1096" i="5"/>
  <c r="P1095" i="5"/>
  <c r="N1095" i="5"/>
  <c r="L1095" i="5"/>
  <c r="B1095" i="5"/>
  <c r="P1094" i="5"/>
  <c r="N1094" i="5"/>
  <c r="L1094" i="5"/>
  <c r="B1094" i="5"/>
  <c r="P1093" i="5"/>
  <c r="N1093" i="5"/>
  <c r="L1093" i="5"/>
  <c r="B1093" i="5"/>
  <c r="P1092" i="5"/>
  <c r="N1092" i="5"/>
  <c r="L1092" i="5"/>
  <c r="B1092" i="5"/>
  <c r="P1091" i="5"/>
  <c r="N1091" i="5"/>
  <c r="L1091" i="5"/>
  <c r="B1091" i="5"/>
  <c r="P1090" i="5"/>
  <c r="N1090" i="5"/>
  <c r="L1090" i="5"/>
  <c r="B1090" i="5"/>
  <c r="P1089" i="5"/>
  <c r="N1089" i="5"/>
  <c r="L1089" i="5"/>
  <c r="B1089" i="5"/>
  <c r="P1088" i="5"/>
  <c r="N1088" i="5"/>
  <c r="L1088" i="5"/>
  <c r="B1088" i="5"/>
  <c r="P1087" i="5"/>
  <c r="N1087" i="5"/>
  <c r="L1087" i="5"/>
  <c r="B1087" i="5"/>
  <c r="P1086" i="5"/>
  <c r="N1086" i="5"/>
  <c r="L1086" i="5"/>
  <c r="B1086" i="5"/>
  <c r="P1085" i="5"/>
  <c r="N1085" i="5"/>
  <c r="L1085" i="5"/>
  <c r="B1085" i="5"/>
  <c r="P1084" i="5"/>
  <c r="N1084" i="5"/>
  <c r="L1084" i="5"/>
  <c r="B1084" i="5"/>
  <c r="P1083" i="5"/>
  <c r="N1083" i="5"/>
  <c r="L1083" i="5"/>
  <c r="B1083" i="5"/>
  <c r="P1082" i="5"/>
  <c r="N1082" i="5"/>
  <c r="L1082" i="5"/>
  <c r="B1082" i="5"/>
  <c r="P1081" i="5"/>
  <c r="N1081" i="5"/>
  <c r="L1081" i="5"/>
  <c r="B1081" i="5"/>
  <c r="P1080" i="5"/>
  <c r="N1080" i="5"/>
  <c r="L1080" i="5"/>
  <c r="B1080" i="5"/>
  <c r="P1079" i="5"/>
  <c r="N1079" i="5"/>
  <c r="L1079" i="5"/>
  <c r="B1079" i="5"/>
  <c r="P1078" i="5"/>
  <c r="N1078" i="5"/>
  <c r="L1078" i="5"/>
  <c r="B1078" i="5"/>
  <c r="P1077" i="5"/>
  <c r="N1077" i="5"/>
  <c r="L1077" i="5"/>
  <c r="B1077" i="5"/>
  <c r="P1076" i="5"/>
  <c r="N1076" i="5"/>
  <c r="L1076" i="5"/>
  <c r="B1076" i="5"/>
  <c r="P1075" i="5"/>
  <c r="N1075" i="5"/>
  <c r="L1075" i="5"/>
  <c r="B1075" i="5"/>
  <c r="P1074" i="5"/>
  <c r="N1074" i="5"/>
  <c r="L1074" i="5"/>
  <c r="B1074" i="5"/>
  <c r="P1073" i="5"/>
  <c r="N1073" i="5"/>
  <c r="L1073" i="5"/>
  <c r="B1073" i="5"/>
  <c r="P1072" i="5"/>
  <c r="N1072" i="5"/>
  <c r="L1072" i="5"/>
  <c r="B1072" i="5"/>
  <c r="P1071" i="5"/>
  <c r="N1071" i="5"/>
  <c r="L1071" i="5"/>
  <c r="B1071" i="5"/>
  <c r="P1070" i="5"/>
  <c r="N1070" i="5"/>
  <c r="L1070" i="5"/>
  <c r="B1070" i="5"/>
  <c r="P1069" i="5"/>
  <c r="N1069" i="5"/>
  <c r="L1069" i="5"/>
  <c r="B1069" i="5"/>
  <c r="P1068" i="5"/>
  <c r="N1068" i="5"/>
  <c r="L1068" i="5"/>
  <c r="B1068" i="5"/>
  <c r="P1067" i="5"/>
  <c r="N1067" i="5"/>
  <c r="L1067" i="5"/>
  <c r="B1067" i="5"/>
  <c r="P1066" i="5"/>
  <c r="N1066" i="5"/>
  <c r="L1066" i="5"/>
  <c r="B1066" i="5"/>
  <c r="P1065" i="5"/>
  <c r="N1065" i="5"/>
  <c r="L1065" i="5"/>
  <c r="B1065" i="5"/>
  <c r="P1064" i="5"/>
  <c r="N1064" i="5"/>
  <c r="L1064" i="5"/>
  <c r="B1064" i="5"/>
  <c r="P1063" i="5"/>
  <c r="N1063" i="5"/>
  <c r="L1063" i="5"/>
  <c r="B1063" i="5"/>
  <c r="P1062" i="5"/>
  <c r="N1062" i="5"/>
  <c r="L1062" i="5"/>
  <c r="B1062" i="5"/>
  <c r="P1061" i="5"/>
  <c r="N1061" i="5"/>
  <c r="L1061" i="5"/>
  <c r="B1061" i="5"/>
  <c r="P1060" i="5"/>
  <c r="N1060" i="5"/>
  <c r="L1060" i="5"/>
  <c r="B1060" i="5"/>
  <c r="P1059" i="5"/>
  <c r="N1059" i="5"/>
  <c r="L1059" i="5"/>
  <c r="B1059" i="5"/>
  <c r="P1058" i="5"/>
  <c r="N1058" i="5"/>
  <c r="L1058" i="5"/>
  <c r="B1058" i="5"/>
  <c r="P1057" i="5"/>
  <c r="N1057" i="5"/>
  <c r="L1057" i="5"/>
  <c r="B1057" i="5"/>
  <c r="P1056" i="5"/>
  <c r="N1056" i="5"/>
  <c r="L1056" i="5"/>
  <c r="B1056" i="5"/>
  <c r="P1055" i="5"/>
  <c r="N1055" i="5"/>
  <c r="L1055" i="5"/>
  <c r="B1055" i="5"/>
  <c r="P1054" i="5"/>
  <c r="N1054" i="5"/>
  <c r="L1054" i="5"/>
  <c r="B1054" i="5"/>
  <c r="P1053" i="5"/>
  <c r="N1053" i="5"/>
  <c r="L1053" i="5"/>
  <c r="B1053" i="5"/>
  <c r="P1052" i="5"/>
  <c r="N1052" i="5"/>
  <c r="L1052" i="5"/>
  <c r="B1052" i="5"/>
  <c r="P1051" i="5"/>
  <c r="N1051" i="5"/>
  <c r="L1051" i="5"/>
  <c r="B1051" i="5"/>
  <c r="P1050" i="5"/>
  <c r="N1050" i="5"/>
  <c r="L1050" i="5"/>
  <c r="B1050" i="5"/>
  <c r="P1049" i="5"/>
  <c r="N1049" i="5"/>
  <c r="L1049" i="5"/>
  <c r="B1049" i="5"/>
  <c r="P1048" i="5"/>
  <c r="N1048" i="5"/>
  <c r="L1048" i="5"/>
  <c r="B1048" i="5"/>
  <c r="P1047" i="5"/>
  <c r="N1047" i="5"/>
  <c r="L1047" i="5"/>
  <c r="B1047" i="5"/>
  <c r="P1046" i="5"/>
  <c r="N1046" i="5"/>
  <c r="L1046" i="5"/>
  <c r="B1046" i="5"/>
  <c r="P1045" i="5"/>
  <c r="N1045" i="5"/>
  <c r="L1045" i="5"/>
  <c r="B1045" i="5"/>
  <c r="P1044" i="5"/>
  <c r="N1044" i="5"/>
  <c r="L1044" i="5"/>
  <c r="B1044" i="5"/>
  <c r="P1043" i="5"/>
  <c r="N1043" i="5"/>
  <c r="L1043" i="5"/>
  <c r="B1043" i="5"/>
  <c r="P1042" i="5"/>
  <c r="N1042" i="5"/>
  <c r="L1042" i="5"/>
  <c r="B1042" i="5"/>
  <c r="P1041" i="5"/>
  <c r="N1041" i="5"/>
  <c r="L1041" i="5"/>
  <c r="B1041" i="5"/>
  <c r="P1040" i="5"/>
  <c r="N1040" i="5"/>
  <c r="L1040" i="5"/>
  <c r="B1040" i="5"/>
  <c r="P1039" i="5"/>
  <c r="N1039" i="5"/>
  <c r="L1039" i="5"/>
  <c r="B1039" i="5"/>
  <c r="P1038" i="5"/>
  <c r="N1038" i="5"/>
  <c r="L1038" i="5"/>
  <c r="B1038" i="5"/>
  <c r="P1037" i="5"/>
  <c r="N1037" i="5"/>
  <c r="L1037" i="5"/>
  <c r="B1037" i="5"/>
  <c r="P1036" i="5"/>
  <c r="N1036" i="5"/>
  <c r="L1036" i="5"/>
  <c r="B1036" i="5"/>
  <c r="P1035" i="5"/>
  <c r="N1035" i="5"/>
  <c r="L1035" i="5"/>
  <c r="B1035" i="5"/>
  <c r="P1034" i="5"/>
  <c r="N1034" i="5"/>
  <c r="L1034" i="5"/>
  <c r="B1034" i="5"/>
  <c r="P1033" i="5"/>
  <c r="N1033" i="5"/>
  <c r="L1033" i="5"/>
  <c r="B1033" i="5"/>
  <c r="P1032" i="5"/>
  <c r="N1032" i="5"/>
  <c r="L1032" i="5"/>
  <c r="B1032" i="5"/>
  <c r="P1031" i="5"/>
  <c r="N1031" i="5"/>
  <c r="L1031" i="5"/>
  <c r="B1031" i="5"/>
  <c r="P1030" i="5"/>
  <c r="N1030" i="5"/>
  <c r="L1030" i="5"/>
  <c r="B1030" i="5"/>
  <c r="P1029" i="5"/>
  <c r="N1029" i="5"/>
  <c r="L1029" i="5"/>
  <c r="B1029" i="5"/>
  <c r="P1028" i="5"/>
  <c r="N1028" i="5"/>
  <c r="L1028" i="5"/>
  <c r="B1028" i="5"/>
  <c r="P1027" i="5"/>
  <c r="N1027" i="5"/>
  <c r="L1027" i="5"/>
  <c r="B1027" i="5"/>
  <c r="P1026" i="5"/>
  <c r="N1026" i="5"/>
  <c r="L1026" i="5"/>
  <c r="B1026" i="5"/>
  <c r="P1025" i="5"/>
  <c r="N1025" i="5"/>
  <c r="L1025" i="5"/>
  <c r="B1025" i="5"/>
  <c r="P1024" i="5"/>
  <c r="N1024" i="5"/>
  <c r="L1024" i="5"/>
  <c r="B1024" i="5"/>
  <c r="P1023" i="5"/>
  <c r="N1023" i="5"/>
  <c r="L1023" i="5"/>
  <c r="B1023" i="5"/>
  <c r="P1022" i="5"/>
  <c r="N1022" i="5"/>
  <c r="L1022" i="5"/>
  <c r="B1022" i="5"/>
  <c r="P1021" i="5"/>
  <c r="N1021" i="5"/>
  <c r="L1021" i="5"/>
  <c r="B1021" i="5"/>
  <c r="P1020" i="5"/>
  <c r="N1020" i="5"/>
  <c r="L1020" i="5"/>
  <c r="B1020" i="5"/>
  <c r="P1019" i="5"/>
  <c r="N1019" i="5"/>
  <c r="L1019" i="5"/>
  <c r="B1019" i="5"/>
  <c r="P1018" i="5"/>
  <c r="N1018" i="5"/>
  <c r="L1018" i="5"/>
  <c r="B1018" i="5"/>
  <c r="P1017" i="5"/>
  <c r="N1017" i="5"/>
  <c r="L1017" i="5"/>
  <c r="B1017" i="5"/>
  <c r="P1016" i="5"/>
  <c r="N1016" i="5"/>
  <c r="L1016" i="5"/>
  <c r="B1016" i="5"/>
  <c r="P1015" i="5"/>
  <c r="N1015" i="5"/>
  <c r="L1015" i="5"/>
  <c r="B1015" i="5"/>
  <c r="P1014" i="5"/>
  <c r="N1014" i="5"/>
  <c r="L1014" i="5"/>
  <c r="B1014" i="5"/>
  <c r="P1013" i="5"/>
  <c r="N1013" i="5"/>
  <c r="L1013" i="5"/>
  <c r="B1013" i="5"/>
  <c r="P1012" i="5"/>
  <c r="N1012" i="5"/>
  <c r="L1012" i="5"/>
  <c r="B1012" i="5"/>
  <c r="P1011" i="5"/>
  <c r="N1011" i="5"/>
  <c r="L1011" i="5"/>
  <c r="B1011" i="5"/>
  <c r="P1010" i="5"/>
  <c r="N1010" i="5"/>
  <c r="L1010" i="5"/>
  <c r="B1010" i="5"/>
  <c r="P1009" i="5"/>
  <c r="N1009" i="5"/>
  <c r="L1009" i="5"/>
  <c r="B1009" i="5"/>
  <c r="P1008" i="5"/>
  <c r="N1008" i="5"/>
  <c r="L1008" i="5"/>
  <c r="B1008" i="5"/>
  <c r="P1007" i="5"/>
  <c r="N1007" i="5"/>
  <c r="L1007" i="5"/>
  <c r="B1007" i="5"/>
  <c r="P1006" i="5"/>
  <c r="N1006" i="5"/>
  <c r="L1006" i="5"/>
  <c r="B1006" i="5"/>
  <c r="P1005" i="5"/>
  <c r="N1005" i="5"/>
  <c r="L1005" i="5"/>
  <c r="B1005" i="5"/>
  <c r="P1004" i="5"/>
  <c r="N1004" i="5"/>
  <c r="L1004" i="5"/>
  <c r="B1004" i="5"/>
  <c r="P1003" i="5"/>
  <c r="N1003" i="5"/>
  <c r="L1003" i="5"/>
  <c r="B1003" i="5"/>
  <c r="P1002" i="5"/>
  <c r="N1002" i="5"/>
  <c r="L1002" i="5"/>
  <c r="B1002" i="5"/>
  <c r="P1001" i="5"/>
  <c r="N1001" i="5"/>
  <c r="L1001" i="5"/>
  <c r="B1001" i="5"/>
  <c r="P1000" i="5"/>
  <c r="N1000" i="5"/>
  <c r="L1000" i="5"/>
  <c r="B1000" i="5"/>
  <c r="P999" i="5"/>
  <c r="N999" i="5"/>
  <c r="L999" i="5"/>
  <c r="B999" i="5"/>
  <c r="P998" i="5"/>
  <c r="N998" i="5"/>
  <c r="L998" i="5"/>
  <c r="B998" i="5"/>
  <c r="P997" i="5"/>
  <c r="N997" i="5"/>
  <c r="L997" i="5"/>
  <c r="B997" i="5"/>
  <c r="P996" i="5"/>
  <c r="N996" i="5"/>
  <c r="L996" i="5"/>
  <c r="B996" i="5"/>
  <c r="P995" i="5"/>
  <c r="N995" i="5"/>
  <c r="L995" i="5"/>
  <c r="B995" i="5"/>
  <c r="P994" i="5"/>
  <c r="N994" i="5"/>
  <c r="L994" i="5"/>
  <c r="B994" i="5"/>
  <c r="P993" i="5"/>
  <c r="N993" i="5"/>
  <c r="L993" i="5"/>
  <c r="B993" i="5"/>
  <c r="P992" i="5"/>
  <c r="N992" i="5"/>
  <c r="L992" i="5"/>
  <c r="B992" i="5"/>
  <c r="P991" i="5"/>
  <c r="N991" i="5"/>
  <c r="L991" i="5"/>
  <c r="B991" i="5"/>
  <c r="P990" i="5"/>
  <c r="N990" i="5"/>
  <c r="L990" i="5"/>
  <c r="B990" i="5"/>
  <c r="P989" i="5"/>
  <c r="N989" i="5"/>
  <c r="L989" i="5"/>
  <c r="B989" i="5"/>
  <c r="P988" i="5"/>
  <c r="N988" i="5"/>
  <c r="L988" i="5"/>
  <c r="B988" i="5"/>
  <c r="P987" i="5"/>
  <c r="N987" i="5"/>
  <c r="L987" i="5"/>
  <c r="B987" i="5"/>
  <c r="P986" i="5"/>
  <c r="N986" i="5"/>
  <c r="L986" i="5"/>
  <c r="B986" i="5"/>
  <c r="P985" i="5"/>
  <c r="N985" i="5"/>
  <c r="L985" i="5"/>
  <c r="B985" i="5"/>
  <c r="P984" i="5"/>
  <c r="N984" i="5"/>
  <c r="L984" i="5"/>
  <c r="B984" i="5"/>
  <c r="P983" i="5"/>
  <c r="N983" i="5"/>
  <c r="L983" i="5"/>
  <c r="B983" i="5"/>
  <c r="P982" i="5"/>
  <c r="N982" i="5"/>
  <c r="L982" i="5"/>
  <c r="B982" i="5"/>
  <c r="P981" i="5"/>
  <c r="N981" i="5"/>
  <c r="L981" i="5"/>
  <c r="B981" i="5"/>
  <c r="P980" i="5"/>
  <c r="N980" i="5"/>
  <c r="L980" i="5"/>
  <c r="B980" i="5"/>
  <c r="P979" i="5"/>
  <c r="N979" i="5"/>
  <c r="L979" i="5"/>
  <c r="B979" i="5"/>
  <c r="P978" i="5"/>
  <c r="N978" i="5"/>
  <c r="L978" i="5"/>
  <c r="B978" i="5"/>
  <c r="P977" i="5"/>
  <c r="N977" i="5"/>
  <c r="L977" i="5"/>
  <c r="B977" i="5"/>
  <c r="P976" i="5"/>
  <c r="N976" i="5"/>
  <c r="L976" i="5"/>
  <c r="B976" i="5"/>
  <c r="P975" i="5"/>
  <c r="N975" i="5"/>
  <c r="L975" i="5"/>
  <c r="B975" i="5"/>
  <c r="P974" i="5"/>
  <c r="N974" i="5"/>
  <c r="L974" i="5"/>
  <c r="B974" i="5"/>
  <c r="P973" i="5"/>
  <c r="N973" i="5"/>
  <c r="L973" i="5"/>
  <c r="B973" i="5"/>
  <c r="P972" i="5"/>
  <c r="N972" i="5"/>
  <c r="L972" i="5"/>
  <c r="B972" i="5"/>
  <c r="P971" i="5"/>
  <c r="N971" i="5"/>
  <c r="L971" i="5"/>
  <c r="B971" i="5"/>
  <c r="P970" i="5"/>
  <c r="N970" i="5"/>
  <c r="L970" i="5"/>
  <c r="B970" i="5"/>
  <c r="P969" i="5"/>
  <c r="N969" i="5"/>
  <c r="L969" i="5"/>
  <c r="B969" i="5"/>
  <c r="P968" i="5"/>
  <c r="N968" i="5"/>
  <c r="L968" i="5"/>
  <c r="B968" i="5"/>
  <c r="P967" i="5"/>
  <c r="N967" i="5"/>
  <c r="L967" i="5"/>
  <c r="B967" i="5"/>
  <c r="P966" i="5"/>
  <c r="N966" i="5"/>
  <c r="L966" i="5"/>
  <c r="B966" i="5"/>
  <c r="P965" i="5"/>
  <c r="N965" i="5"/>
  <c r="L965" i="5"/>
  <c r="B965" i="5"/>
  <c r="P964" i="5"/>
  <c r="N964" i="5"/>
  <c r="L964" i="5"/>
  <c r="B964" i="5"/>
  <c r="P963" i="5"/>
  <c r="N963" i="5"/>
  <c r="L963" i="5"/>
  <c r="B963" i="5"/>
  <c r="P962" i="5"/>
  <c r="N962" i="5"/>
  <c r="L962" i="5"/>
  <c r="B962" i="5"/>
  <c r="P961" i="5"/>
  <c r="N961" i="5"/>
  <c r="L961" i="5"/>
  <c r="B961" i="5"/>
  <c r="P960" i="5"/>
  <c r="N960" i="5"/>
  <c r="L960" i="5"/>
  <c r="B960" i="5"/>
  <c r="P959" i="5"/>
  <c r="N959" i="5"/>
  <c r="L959" i="5"/>
  <c r="B959" i="5"/>
  <c r="P958" i="5"/>
  <c r="N958" i="5"/>
  <c r="L958" i="5"/>
  <c r="B958" i="5"/>
  <c r="P957" i="5"/>
  <c r="N957" i="5"/>
  <c r="L957" i="5"/>
  <c r="B957" i="5"/>
  <c r="P956" i="5"/>
  <c r="N956" i="5"/>
  <c r="L956" i="5"/>
  <c r="B956" i="5"/>
  <c r="P955" i="5"/>
  <c r="N955" i="5"/>
  <c r="L955" i="5"/>
  <c r="B955" i="5"/>
  <c r="P954" i="5"/>
  <c r="N954" i="5"/>
  <c r="L954" i="5"/>
  <c r="B954" i="5"/>
  <c r="P953" i="5"/>
  <c r="N953" i="5"/>
  <c r="L953" i="5"/>
  <c r="B953" i="5"/>
  <c r="P952" i="5"/>
  <c r="N952" i="5"/>
  <c r="L952" i="5"/>
  <c r="B952" i="5"/>
  <c r="P951" i="5"/>
  <c r="N951" i="5"/>
  <c r="L951" i="5"/>
  <c r="B951" i="5"/>
  <c r="P950" i="5"/>
  <c r="N950" i="5"/>
  <c r="L950" i="5"/>
  <c r="B950" i="5"/>
  <c r="P949" i="5"/>
  <c r="N949" i="5"/>
  <c r="L949" i="5"/>
  <c r="B949" i="5"/>
  <c r="P948" i="5"/>
  <c r="N948" i="5"/>
  <c r="L948" i="5"/>
  <c r="B948" i="5"/>
  <c r="P947" i="5"/>
  <c r="N947" i="5"/>
  <c r="L947" i="5"/>
  <c r="B947" i="5"/>
  <c r="P946" i="5"/>
  <c r="N946" i="5"/>
  <c r="L946" i="5"/>
  <c r="B946" i="5"/>
  <c r="P945" i="5"/>
  <c r="N945" i="5"/>
  <c r="L945" i="5"/>
  <c r="B945" i="5"/>
  <c r="P944" i="5"/>
  <c r="N944" i="5"/>
  <c r="L944" i="5"/>
  <c r="B944" i="5"/>
  <c r="P943" i="5"/>
  <c r="N943" i="5"/>
  <c r="L943" i="5"/>
  <c r="B943" i="5"/>
  <c r="P942" i="5"/>
  <c r="N942" i="5"/>
  <c r="L942" i="5"/>
  <c r="B942" i="5"/>
  <c r="P941" i="5"/>
  <c r="N941" i="5"/>
  <c r="L941" i="5"/>
  <c r="B941" i="5"/>
  <c r="P940" i="5"/>
  <c r="N940" i="5"/>
  <c r="L940" i="5"/>
  <c r="B940" i="5"/>
  <c r="P939" i="5"/>
  <c r="N939" i="5"/>
  <c r="L939" i="5"/>
  <c r="B939" i="5"/>
  <c r="P938" i="5"/>
  <c r="N938" i="5"/>
  <c r="L938" i="5"/>
  <c r="B938" i="5"/>
  <c r="P937" i="5"/>
  <c r="N937" i="5"/>
  <c r="L937" i="5"/>
  <c r="B937" i="5"/>
  <c r="P936" i="5"/>
  <c r="N936" i="5"/>
  <c r="L936" i="5"/>
  <c r="B936" i="5"/>
  <c r="P935" i="5"/>
  <c r="N935" i="5"/>
  <c r="L935" i="5"/>
  <c r="B935" i="5"/>
  <c r="P934" i="5"/>
  <c r="N934" i="5"/>
  <c r="L934" i="5"/>
  <c r="B934" i="5"/>
  <c r="P933" i="5"/>
  <c r="N933" i="5"/>
  <c r="L933" i="5"/>
  <c r="B933" i="5"/>
  <c r="P932" i="5"/>
  <c r="N932" i="5"/>
  <c r="L932" i="5"/>
  <c r="B932" i="5"/>
  <c r="P931" i="5"/>
  <c r="N931" i="5"/>
  <c r="L931" i="5"/>
  <c r="B931" i="5"/>
  <c r="P930" i="5"/>
  <c r="N930" i="5"/>
  <c r="L930" i="5"/>
  <c r="B930" i="5"/>
  <c r="P929" i="5"/>
  <c r="N929" i="5"/>
  <c r="L929" i="5"/>
  <c r="B929" i="5"/>
  <c r="P928" i="5"/>
  <c r="N928" i="5"/>
  <c r="L928" i="5"/>
  <c r="B928" i="5"/>
  <c r="P927" i="5"/>
  <c r="N927" i="5"/>
  <c r="L927" i="5"/>
  <c r="B927" i="5"/>
  <c r="P926" i="5"/>
  <c r="N926" i="5"/>
  <c r="L926" i="5"/>
  <c r="B926" i="5"/>
  <c r="P925" i="5"/>
  <c r="N925" i="5"/>
  <c r="L925" i="5"/>
  <c r="B925" i="5"/>
  <c r="P924" i="5"/>
  <c r="N924" i="5"/>
  <c r="L924" i="5"/>
  <c r="B924" i="5"/>
  <c r="P923" i="5"/>
  <c r="N923" i="5"/>
  <c r="L923" i="5"/>
  <c r="B923" i="5"/>
  <c r="P922" i="5"/>
  <c r="N922" i="5"/>
  <c r="L922" i="5"/>
  <c r="B922" i="5"/>
  <c r="P921" i="5"/>
  <c r="N921" i="5"/>
  <c r="L921" i="5"/>
  <c r="B921" i="5"/>
  <c r="P920" i="5"/>
  <c r="N920" i="5"/>
  <c r="L920" i="5"/>
  <c r="B920" i="5"/>
  <c r="P919" i="5"/>
  <c r="N919" i="5"/>
  <c r="L919" i="5"/>
  <c r="B919" i="5"/>
  <c r="P918" i="5"/>
  <c r="N918" i="5"/>
  <c r="L918" i="5"/>
  <c r="B918" i="5"/>
  <c r="P917" i="5"/>
  <c r="N917" i="5"/>
  <c r="L917" i="5"/>
  <c r="B917" i="5"/>
  <c r="P916" i="5"/>
  <c r="N916" i="5"/>
  <c r="L916" i="5"/>
  <c r="B916" i="5"/>
  <c r="P915" i="5"/>
  <c r="N915" i="5"/>
  <c r="L915" i="5"/>
  <c r="B915" i="5"/>
  <c r="P914" i="5"/>
  <c r="N914" i="5"/>
  <c r="L914" i="5"/>
  <c r="B914" i="5"/>
  <c r="P913" i="5"/>
  <c r="N913" i="5"/>
  <c r="L913" i="5"/>
  <c r="B913" i="5"/>
  <c r="P912" i="5"/>
  <c r="N912" i="5"/>
  <c r="L912" i="5"/>
  <c r="B912" i="5"/>
  <c r="P911" i="5"/>
  <c r="N911" i="5"/>
  <c r="L911" i="5"/>
  <c r="B911" i="5"/>
  <c r="P910" i="5"/>
  <c r="N910" i="5"/>
  <c r="L910" i="5"/>
  <c r="B910" i="5"/>
  <c r="B5316" i="11" s="1"/>
  <c r="P909" i="5"/>
  <c r="N909" i="5"/>
  <c r="L909" i="5"/>
  <c r="P908" i="5"/>
  <c r="H5314" i="11" s="1"/>
  <c r="I5314" i="11" s="1"/>
  <c r="N908" i="5"/>
  <c r="L908" i="5"/>
  <c r="P893" i="5"/>
  <c r="H5299" i="11" s="1"/>
  <c r="I5299" i="11" s="1"/>
  <c r="K833" i="5"/>
  <c r="L833" i="5" s="1"/>
  <c r="N833" i="5" s="1"/>
  <c r="P833" i="5" s="1"/>
  <c r="H5239" i="11" s="1"/>
  <c r="I5239" i="11" s="1"/>
  <c r="K832" i="5"/>
  <c r="L832" i="5" s="1"/>
  <c r="N832" i="5" s="1"/>
  <c r="P832" i="5" s="1"/>
  <c r="H5238" i="11" s="1"/>
  <c r="I5238" i="11" s="1"/>
  <c r="K831" i="5"/>
  <c r="L831" i="5" s="1"/>
  <c r="N831" i="5" s="1"/>
  <c r="P831" i="5" s="1"/>
  <c r="H5237" i="11" s="1"/>
  <c r="I5237" i="11" s="1"/>
  <c r="K830" i="5"/>
  <c r="L830" i="5" s="1"/>
  <c r="N830" i="5" s="1"/>
  <c r="P830" i="5" s="1"/>
  <c r="H5236" i="11" s="1"/>
  <c r="I5236" i="11" s="1"/>
  <c r="L829" i="5"/>
  <c r="N829" i="5" s="1"/>
  <c r="P829" i="5" s="1"/>
  <c r="H5235" i="11" s="1"/>
  <c r="I5235" i="11" s="1"/>
  <c r="L828" i="5"/>
  <c r="N828" i="5" s="1"/>
  <c r="P828" i="5" s="1"/>
  <c r="H5234" i="11" s="1"/>
  <c r="I5234" i="11" s="1"/>
  <c r="L827" i="5"/>
  <c r="N827" i="5" s="1"/>
  <c r="P827" i="5" s="1"/>
  <c r="H5233" i="11" s="1"/>
  <c r="I5233" i="11" s="1"/>
  <c r="L826" i="5"/>
  <c r="N826" i="5" s="1"/>
  <c r="P826" i="5" s="1"/>
  <c r="H5232" i="11" s="1"/>
  <c r="I5232" i="11" s="1"/>
  <c r="L825" i="5"/>
  <c r="N825" i="5" s="1"/>
  <c r="P825" i="5" s="1"/>
  <c r="H5231" i="11" s="1"/>
  <c r="I5231" i="11" s="1"/>
  <c r="L824" i="5"/>
  <c r="N824" i="5" s="1"/>
  <c r="P824" i="5" s="1"/>
  <c r="H5230" i="11" s="1"/>
  <c r="I5230" i="11" s="1"/>
  <c r="L823" i="5"/>
  <c r="N823" i="5" s="1"/>
  <c r="P823" i="5" s="1"/>
  <c r="H5229" i="11" s="1"/>
  <c r="I5229" i="11" s="1"/>
  <c r="L822" i="5"/>
  <c r="N822" i="5" s="1"/>
  <c r="P822" i="5" s="1"/>
  <c r="H5228" i="11" s="1"/>
  <c r="I5228" i="11" s="1"/>
  <c r="L821" i="5"/>
  <c r="N821" i="5" s="1"/>
  <c r="P821" i="5" s="1"/>
  <c r="H5227" i="11" s="1"/>
  <c r="I5227" i="11" s="1"/>
  <c r="L820" i="5"/>
  <c r="N820" i="5" s="1"/>
  <c r="P820" i="5" s="1"/>
  <c r="H5226" i="11" s="1"/>
  <c r="I5226" i="11" s="1"/>
  <c r="L819" i="5"/>
  <c r="N819" i="5" s="1"/>
  <c r="P819" i="5" s="1"/>
  <c r="H5225" i="11" s="1"/>
  <c r="I5225" i="11" s="1"/>
  <c r="L818" i="5"/>
  <c r="N818" i="5" s="1"/>
  <c r="P818" i="5" s="1"/>
  <c r="H5224" i="11" s="1"/>
  <c r="I5224" i="11" s="1"/>
  <c r="L816" i="5"/>
  <c r="N816" i="5" s="1"/>
  <c r="P816" i="5" s="1"/>
  <c r="H5222" i="11" s="1"/>
  <c r="I5222" i="11" s="1"/>
  <c r="L815" i="5"/>
  <c r="N815" i="5" s="1"/>
  <c r="P815" i="5" s="1"/>
  <c r="H5221" i="11" s="1"/>
  <c r="I5221" i="11" s="1"/>
  <c r="L814" i="5"/>
  <c r="N814" i="5" s="1"/>
  <c r="P814" i="5" s="1"/>
  <c r="H5220" i="11" s="1"/>
  <c r="I5220" i="11" s="1"/>
  <c r="L813" i="5"/>
  <c r="N813" i="5" s="1"/>
  <c r="P813" i="5" s="1"/>
  <c r="H5219" i="11" s="1"/>
  <c r="I5219" i="11" s="1"/>
  <c r="L812" i="5"/>
  <c r="N812" i="5" s="1"/>
  <c r="P812" i="5" s="1"/>
  <c r="H5218" i="11" s="1"/>
  <c r="I5218" i="11" s="1"/>
  <c r="L811" i="5"/>
  <c r="N811" i="5" s="1"/>
  <c r="P811" i="5" s="1"/>
  <c r="H5217" i="11" s="1"/>
  <c r="I5217" i="11" s="1"/>
  <c r="L810" i="5"/>
  <c r="N810" i="5" s="1"/>
  <c r="P810" i="5" s="1"/>
  <c r="H5216" i="11" s="1"/>
  <c r="I5216" i="11" s="1"/>
  <c r="L809" i="5"/>
  <c r="N809" i="5" s="1"/>
  <c r="P809" i="5" s="1"/>
  <c r="H5215" i="11" s="1"/>
  <c r="I5215" i="11" s="1"/>
  <c r="L808" i="5"/>
  <c r="N808" i="5" s="1"/>
  <c r="P808" i="5" s="1"/>
  <c r="H5214" i="11" s="1"/>
  <c r="I5214" i="11" s="1"/>
  <c r="L807" i="5"/>
  <c r="N807" i="5" s="1"/>
  <c r="P807" i="5" s="1"/>
  <c r="H5213" i="11" s="1"/>
  <c r="I5213" i="11" s="1"/>
  <c r="L806" i="5"/>
  <c r="N806" i="5" s="1"/>
  <c r="P806" i="5" s="1"/>
  <c r="H5212" i="11" s="1"/>
  <c r="I5212" i="11" s="1"/>
  <c r="L805" i="5"/>
  <c r="N805" i="5" s="1"/>
  <c r="P805" i="5" s="1"/>
  <c r="H5211" i="11" s="1"/>
  <c r="I5211" i="11" s="1"/>
  <c r="L804" i="5"/>
  <c r="N804" i="5" s="1"/>
  <c r="P804" i="5" s="1"/>
  <c r="H5210" i="11" s="1"/>
  <c r="I5210" i="11" s="1"/>
  <c r="L803" i="5"/>
  <c r="N803" i="5" s="1"/>
  <c r="P803" i="5" s="1"/>
  <c r="H5209" i="11" s="1"/>
  <c r="I5209" i="11" s="1"/>
  <c r="L802" i="5"/>
  <c r="N802" i="5" s="1"/>
  <c r="P802" i="5" s="1"/>
  <c r="H5208" i="11" s="1"/>
  <c r="I5208" i="11" s="1"/>
  <c r="L801" i="5"/>
  <c r="N801" i="5" s="1"/>
  <c r="P801" i="5" s="1"/>
  <c r="H5207" i="11" s="1"/>
  <c r="I5207" i="11" s="1"/>
  <c r="L799" i="5"/>
  <c r="N799" i="5" s="1"/>
  <c r="P799" i="5" s="1"/>
  <c r="H5205" i="11" s="1"/>
  <c r="I5205" i="11" s="1"/>
  <c r="L798" i="5"/>
  <c r="N798" i="5" s="1"/>
  <c r="P798" i="5" s="1"/>
  <c r="H5204" i="11" s="1"/>
  <c r="I5204" i="11" s="1"/>
  <c r="L797" i="5"/>
  <c r="N797" i="5" s="1"/>
  <c r="P797" i="5" s="1"/>
  <c r="H5203" i="11" s="1"/>
  <c r="I5203" i="11" s="1"/>
  <c r="L796" i="5"/>
  <c r="N796" i="5" s="1"/>
  <c r="P796" i="5" s="1"/>
  <c r="H5202" i="11" s="1"/>
  <c r="I5202" i="11" s="1"/>
  <c r="L795" i="5"/>
  <c r="N795" i="5" s="1"/>
  <c r="P795" i="5" s="1"/>
  <c r="H5201" i="11" s="1"/>
  <c r="I5201" i="11" s="1"/>
  <c r="L794" i="5"/>
  <c r="N794" i="5" s="1"/>
  <c r="P794" i="5" s="1"/>
  <c r="H5200" i="11" s="1"/>
  <c r="I5200" i="11" s="1"/>
  <c r="L793" i="5"/>
  <c r="N793" i="5" s="1"/>
  <c r="P793" i="5" s="1"/>
  <c r="H5199" i="11" s="1"/>
  <c r="I5199" i="11" s="1"/>
  <c r="L792" i="5"/>
  <c r="N792" i="5" s="1"/>
  <c r="P792" i="5" s="1"/>
  <c r="H5198" i="11" s="1"/>
  <c r="I5198" i="11" s="1"/>
  <c r="L791" i="5"/>
  <c r="N791" i="5" s="1"/>
  <c r="P791" i="5" s="1"/>
  <c r="H5197" i="11" s="1"/>
  <c r="I5197" i="11" s="1"/>
  <c r="L790" i="5"/>
  <c r="N790" i="5" s="1"/>
  <c r="P790" i="5" s="1"/>
  <c r="H5196" i="11" s="1"/>
  <c r="I5196" i="11" s="1"/>
  <c r="L789" i="5"/>
  <c r="N789" i="5" s="1"/>
  <c r="P789" i="5" s="1"/>
  <c r="H5195" i="11" s="1"/>
  <c r="I5195" i="11" s="1"/>
  <c r="L788" i="5"/>
  <c r="N788" i="5" s="1"/>
  <c r="P788" i="5" s="1"/>
  <c r="H5194" i="11" s="1"/>
  <c r="I5194" i="11" s="1"/>
  <c r="L787" i="5"/>
  <c r="N787" i="5" s="1"/>
  <c r="P787" i="5" s="1"/>
  <c r="H5193" i="11" s="1"/>
  <c r="I5193" i="11" s="1"/>
  <c r="L786" i="5"/>
  <c r="N786" i="5" s="1"/>
  <c r="P786" i="5" s="1"/>
  <c r="H5192" i="11" s="1"/>
  <c r="I5192" i="11" s="1"/>
  <c r="L785" i="5"/>
  <c r="N785" i="5" s="1"/>
  <c r="P785" i="5" s="1"/>
  <c r="H5191" i="11" s="1"/>
  <c r="I5191" i="11" s="1"/>
  <c r="L784" i="5"/>
  <c r="N784" i="5" s="1"/>
  <c r="P784" i="5" s="1"/>
  <c r="H5190" i="11" s="1"/>
  <c r="I5190" i="11" s="1"/>
  <c r="L783" i="5"/>
  <c r="N783" i="5" s="1"/>
  <c r="P783" i="5" s="1"/>
  <c r="H5189" i="11" s="1"/>
  <c r="I5189" i="11" s="1"/>
  <c r="L782" i="5"/>
  <c r="N782" i="5" s="1"/>
  <c r="P782" i="5" s="1"/>
  <c r="H5188" i="11" s="1"/>
  <c r="I5188" i="11" s="1"/>
  <c r="L781" i="5"/>
  <c r="N781" i="5" s="1"/>
  <c r="P781" i="5" s="1"/>
  <c r="H5187" i="11" s="1"/>
  <c r="I5187" i="11" s="1"/>
  <c r="L780" i="5"/>
  <c r="N780" i="5" s="1"/>
  <c r="P780" i="5" s="1"/>
  <c r="H5186" i="11" s="1"/>
  <c r="I5186" i="11" s="1"/>
  <c r="L779" i="5"/>
  <c r="N779" i="5" s="1"/>
  <c r="P779" i="5" s="1"/>
  <c r="H5185" i="11" s="1"/>
  <c r="I5185" i="11" s="1"/>
  <c r="L778" i="5"/>
  <c r="N778" i="5" s="1"/>
  <c r="P778" i="5" s="1"/>
  <c r="H5184" i="11" s="1"/>
  <c r="I5184" i="11" s="1"/>
  <c r="L777" i="5"/>
  <c r="N777" i="5" s="1"/>
  <c r="P777" i="5" s="1"/>
  <c r="H5183" i="11" s="1"/>
  <c r="I5183" i="11" s="1"/>
  <c r="L776" i="5"/>
  <c r="N776" i="5" s="1"/>
  <c r="P776" i="5" s="1"/>
  <c r="H5182" i="11" s="1"/>
  <c r="I5182" i="11" s="1"/>
  <c r="L775" i="5"/>
  <c r="N775" i="5" s="1"/>
  <c r="P775" i="5" s="1"/>
  <c r="H5181" i="11" s="1"/>
  <c r="I5181" i="11" s="1"/>
  <c r="L774" i="5"/>
  <c r="N774" i="5" s="1"/>
  <c r="P774" i="5" s="1"/>
  <c r="H5180" i="11" s="1"/>
  <c r="I5180" i="11" s="1"/>
  <c r="L773" i="5"/>
  <c r="N773" i="5" s="1"/>
  <c r="P773" i="5" s="1"/>
  <c r="H5179" i="11" s="1"/>
  <c r="I5179" i="11" s="1"/>
  <c r="L772" i="5"/>
  <c r="N772" i="5" s="1"/>
  <c r="P772" i="5" s="1"/>
  <c r="H5178" i="11" s="1"/>
  <c r="I5178" i="11" s="1"/>
  <c r="L771" i="5"/>
  <c r="N771" i="5" s="1"/>
  <c r="P771" i="5" s="1"/>
  <c r="H5177" i="11" s="1"/>
  <c r="I5177" i="11" s="1"/>
  <c r="L770" i="5"/>
  <c r="N770" i="5" s="1"/>
  <c r="P770" i="5" s="1"/>
  <c r="H5176" i="11" s="1"/>
  <c r="I5176" i="11" s="1"/>
  <c r="L769" i="5"/>
  <c r="N769" i="5" s="1"/>
  <c r="P769" i="5" s="1"/>
  <c r="H5175" i="11" s="1"/>
  <c r="I5175" i="11" s="1"/>
  <c r="L604" i="5"/>
  <c r="L603" i="5"/>
  <c r="L600" i="5"/>
  <c r="L599" i="5"/>
  <c r="L596" i="5"/>
  <c r="N596" i="5" s="1"/>
  <c r="P596" i="5" s="1"/>
  <c r="H5002" i="11" s="1"/>
  <c r="I5002" i="11" s="1"/>
  <c r="L595" i="5"/>
  <c r="N595" i="5" s="1"/>
  <c r="P595" i="5" s="1"/>
  <c r="H5001" i="11" s="1"/>
  <c r="I5001" i="11" s="1"/>
  <c r="L592" i="5"/>
  <c r="L591" i="5"/>
  <c r="L588" i="5"/>
  <c r="L587" i="5"/>
  <c r="L584" i="5"/>
  <c r="L583" i="5"/>
  <c r="L580" i="5"/>
  <c r="L579" i="5"/>
  <c r="N579" i="5" s="1"/>
  <c r="P579" i="5" s="1"/>
  <c r="H4985" i="11" s="1"/>
  <c r="I4985" i="11" s="1"/>
  <c r="L576" i="5"/>
  <c r="L575" i="5"/>
  <c r="L572" i="5"/>
  <c r="L571" i="5"/>
  <c r="L568" i="5"/>
  <c r="L567" i="5"/>
  <c r="L533" i="5"/>
  <c r="N533" i="5" s="1"/>
  <c r="P533" i="5" s="1"/>
  <c r="H4939" i="11" s="1"/>
  <c r="I4939" i="11" s="1"/>
  <c r="L532" i="5"/>
  <c r="N532" i="5" s="1"/>
  <c r="P532" i="5" s="1"/>
  <c r="H4938" i="11" s="1"/>
  <c r="I4938" i="11" s="1"/>
  <c r="L531" i="5"/>
  <c r="N531" i="5" s="1"/>
  <c r="P531" i="5" s="1"/>
  <c r="H4937" i="11" s="1"/>
  <c r="I4937" i="11" s="1"/>
  <c r="L530" i="5"/>
  <c r="N530" i="5" s="1"/>
  <c r="P530" i="5" s="1"/>
  <c r="H4936" i="11" s="1"/>
  <c r="I4936" i="11" s="1"/>
  <c r="L529" i="5"/>
  <c r="N529" i="5" s="1"/>
  <c r="P529" i="5" s="1"/>
  <c r="H4935" i="11" s="1"/>
  <c r="I4935" i="11" s="1"/>
  <c r="L528" i="5"/>
  <c r="N528" i="5" s="1"/>
  <c r="P528" i="5" s="1"/>
  <c r="H4934" i="11" s="1"/>
  <c r="I4934" i="11" s="1"/>
  <c r="L527" i="5"/>
  <c r="N527" i="5" s="1"/>
  <c r="P527" i="5" s="1"/>
  <c r="H4933" i="11" s="1"/>
  <c r="I4933" i="11" s="1"/>
  <c r="L526" i="5"/>
  <c r="N526" i="5" s="1"/>
  <c r="P526" i="5" s="1"/>
  <c r="H4932" i="11" s="1"/>
  <c r="I4932" i="11" s="1"/>
  <c r="L525" i="5"/>
  <c r="N525" i="5" s="1"/>
  <c r="P525" i="5" s="1"/>
  <c r="H4931" i="11" s="1"/>
  <c r="I4931" i="11" s="1"/>
  <c r="L524" i="5"/>
  <c r="N524" i="5" s="1"/>
  <c r="P524" i="5" s="1"/>
  <c r="H4930" i="11" s="1"/>
  <c r="I4930" i="11" s="1"/>
  <c r="L523" i="5"/>
  <c r="N523" i="5" s="1"/>
  <c r="P523" i="5" s="1"/>
  <c r="H4929" i="11" s="1"/>
  <c r="I4929" i="11" s="1"/>
  <c r="L522" i="5"/>
  <c r="N522" i="5" s="1"/>
  <c r="P522" i="5" s="1"/>
  <c r="H4928" i="11" s="1"/>
  <c r="I4928" i="11" s="1"/>
  <c r="L521" i="5"/>
  <c r="N521" i="5" s="1"/>
  <c r="P521" i="5" s="1"/>
  <c r="H4927" i="11" s="1"/>
  <c r="I4927" i="11" s="1"/>
  <c r="L520" i="5"/>
  <c r="N520" i="5" s="1"/>
  <c r="P520" i="5" s="1"/>
  <c r="H4926" i="11" s="1"/>
  <c r="I4926" i="11" s="1"/>
  <c r="L519" i="5"/>
  <c r="N519" i="5" s="1"/>
  <c r="P519" i="5" s="1"/>
  <c r="H4925" i="11" s="1"/>
  <c r="I4925" i="11" s="1"/>
  <c r="L518" i="5"/>
  <c r="N518" i="5" s="1"/>
  <c r="P518" i="5" s="1"/>
  <c r="H4924" i="11" s="1"/>
  <c r="I4924" i="11" s="1"/>
  <c r="L517" i="5"/>
  <c r="N517" i="5" s="1"/>
  <c r="P517" i="5" s="1"/>
  <c r="H4923" i="11" s="1"/>
  <c r="I4923" i="11" s="1"/>
  <c r="L516" i="5"/>
  <c r="N516" i="5" s="1"/>
  <c r="P516" i="5" s="1"/>
  <c r="H4922" i="11" s="1"/>
  <c r="I4922" i="11" s="1"/>
  <c r="L515" i="5"/>
  <c r="N515" i="5" s="1"/>
  <c r="P515" i="5" s="1"/>
  <c r="H4921" i="11" s="1"/>
  <c r="I4921" i="11" s="1"/>
  <c r="L514" i="5"/>
  <c r="N514" i="5" s="1"/>
  <c r="P514" i="5" s="1"/>
  <c r="H4920" i="11" s="1"/>
  <c r="I4920" i="11" s="1"/>
  <c r="L513" i="5"/>
  <c r="N513" i="5" s="1"/>
  <c r="P513" i="5" s="1"/>
  <c r="H4919" i="11" s="1"/>
  <c r="I4919" i="11" s="1"/>
  <c r="L512" i="5"/>
  <c r="N512" i="5" s="1"/>
  <c r="P512" i="5" s="1"/>
  <c r="H4918" i="11" s="1"/>
  <c r="I4918" i="11" s="1"/>
  <c r="L511" i="5"/>
  <c r="N511" i="5" s="1"/>
  <c r="P511" i="5" s="1"/>
  <c r="H4917" i="11" s="1"/>
  <c r="I4917" i="11" s="1"/>
  <c r="L510" i="5"/>
  <c r="N510" i="5" s="1"/>
  <c r="P510" i="5" s="1"/>
  <c r="H4916" i="11" s="1"/>
  <c r="I4916" i="11" s="1"/>
  <c r="L509" i="5"/>
  <c r="N509" i="5" s="1"/>
  <c r="P509" i="5" s="1"/>
  <c r="H4915" i="11" s="1"/>
  <c r="I4915" i="11" s="1"/>
  <c r="L508" i="5"/>
  <c r="N508" i="5" s="1"/>
  <c r="P508" i="5" s="1"/>
  <c r="H4914" i="11" s="1"/>
  <c r="I4914" i="11" s="1"/>
  <c r="L507" i="5"/>
  <c r="N507" i="5" s="1"/>
  <c r="P507" i="5" s="1"/>
  <c r="H4913" i="11" s="1"/>
  <c r="I4913" i="11" s="1"/>
  <c r="L506" i="5"/>
  <c r="N506" i="5" s="1"/>
  <c r="P506" i="5" s="1"/>
  <c r="H4912" i="11" s="1"/>
  <c r="I4912" i="11" s="1"/>
  <c r="L505" i="5"/>
  <c r="N505" i="5" s="1"/>
  <c r="P505" i="5" s="1"/>
  <c r="H4911" i="11" s="1"/>
  <c r="I4911" i="11" s="1"/>
  <c r="L504" i="5"/>
  <c r="N504" i="5" s="1"/>
  <c r="P504" i="5" s="1"/>
  <c r="H4910" i="11" s="1"/>
  <c r="I4910" i="11" s="1"/>
  <c r="L503" i="5"/>
  <c r="N503" i="5" s="1"/>
  <c r="P503" i="5" s="1"/>
  <c r="H4909" i="11" s="1"/>
  <c r="I4909" i="11" s="1"/>
  <c r="L502" i="5"/>
  <c r="N502" i="5" s="1"/>
  <c r="P502" i="5" s="1"/>
  <c r="H4908" i="11" s="1"/>
  <c r="I4908" i="11" s="1"/>
  <c r="L501" i="5"/>
  <c r="N501" i="5" s="1"/>
  <c r="P501" i="5" s="1"/>
  <c r="H4907" i="11" s="1"/>
  <c r="I4907" i="11" s="1"/>
  <c r="L500" i="5"/>
  <c r="N500" i="5" s="1"/>
  <c r="P500" i="5" s="1"/>
  <c r="H4906" i="11" s="1"/>
  <c r="I4906" i="11" s="1"/>
  <c r="L499" i="5"/>
  <c r="N499" i="5" s="1"/>
  <c r="P499" i="5" s="1"/>
  <c r="H4905" i="11" s="1"/>
  <c r="I4905" i="11" s="1"/>
  <c r="L498" i="5"/>
  <c r="N498" i="5" s="1"/>
  <c r="P498" i="5" s="1"/>
  <c r="H4904" i="11" s="1"/>
  <c r="I4904" i="11" s="1"/>
  <c r="L497" i="5"/>
  <c r="N497" i="5" s="1"/>
  <c r="P497" i="5" s="1"/>
  <c r="H4903" i="11" s="1"/>
  <c r="I4903" i="11" s="1"/>
  <c r="L496" i="5"/>
  <c r="N496" i="5" s="1"/>
  <c r="P496" i="5" s="1"/>
  <c r="H4902" i="11" s="1"/>
  <c r="I4902" i="11" s="1"/>
  <c r="L495" i="5"/>
  <c r="N495" i="5" s="1"/>
  <c r="P495" i="5" s="1"/>
  <c r="H4901" i="11" s="1"/>
  <c r="I4901" i="11" s="1"/>
  <c r="L494" i="5"/>
  <c r="N494" i="5" s="1"/>
  <c r="P494" i="5" s="1"/>
  <c r="H4900" i="11" s="1"/>
  <c r="I4900" i="11" s="1"/>
  <c r="L493" i="5"/>
  <c r="N493" i="5" s="1"/>
  <c r="P493" i="5" s="1"/>
  <c r="H4899" i="11" s="1"/>
  <c r="I4899" i="11" s="1"/>
  <c r="L492" i="5"/>
  <c r="N492" i="5" s="1"/>
  <c r="P492" i="5" s="1"/>
  <c r="H4898" i="11" s="1"/>
  <c r="I4898" i="11" s="1"/>
  <c r="L491" i="5"/>
  <c r="N491" i="5" s="1"/>
  <c r="P491" i="5" s="1"/>
  <c r="H4897" i="11" s="1"/>
  <c r="I4897" i="11" s="1"/>
  <c r="L490" i="5"/>
  <c r="N490" i="5" s="1"/>
  <c r="P490" i="5" s="1"/>
  <c r="H4896" i="11" s="1"/>
  <c r="I4896" i="11" s="1"/>
  <c r="L489" i="5"/>
  <c r="N489" i="5" s="1"/>
  <c r="P489" i="5" s="1"/>
  <c r="H4895" i="11" s="1"/>
  <c r="I4895" i="11" s="1"/>
  <c r="L488" i="5"/>
  <c r="N488" i="5" s="1"/>
  <c r="P488" i="5" s="1"/>
  <c r="H4894" i="11" s="1"/>
  <c r="I4894" i="11" s="1"/>
  <c r="L487" i="5"/>
  <c r="N487" i="5" s="1"/>
  <c r="P487" i="5" s="1"/>
  <c r="H4893" i="11" s="1"/>
  <c r="I4893" i="11" s="1"/>
  <c r="L330" i="5"/>
  <c r="N330" i="5" s="1"/>
  <c r="P330" i="5" s="1"/>
  <c r="H4736" i="11" s="1"/>
  <c r="I4736" i="11" s="1"/>
  <c r="L329" i="5"/>
  <c r="L328" i="5"/>
  <c r="N328" i="5" s="1"/>
  <c r="P328" i="5" s="1"/>
  <c r="H4734" i="11" s="1"/>
  <c r="I4734" i="11" s="1"/>
  <c r="L327" i="5"/>
  <c r="L326" i="5"/>
  <c r="L325" i="5"/>
  <c r="N325" i="5" s="1"/>
  <c r="P325" i="5" s="1"/>
  <c r="H4731" i="11" s="1"/>
  <c r="I4731" i="11" s="1"/>
  <c r="L324" i="5"/>
  <c r="L323" i="5"/>
  <c r="N323" i="5" s="1"/>
  <c r="P323" i="5" s="1"/>
  <c r="H4729" i="11" s="1"/>
  <c r="I4729" i="11" s="1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N310" i="5" s="1"/>
  <c r="P310" i="5" s="1"/>
  <c r="H4716" i="11" s="1"/>
  <c r="I4716" i="11" s="1"/>
  <c r="L309" i="5"/>
  <c r="N309" i="5" s="1"/>
  <c r="P309" i="5" s="1"/>
  <c r="H4715" i="11" s="1"/>
  <c r="I4715" i="11" s="1"/>
  <c r="L308" i="5"/>
  <c r="N308" i="5" s="1"/>
  <c r="P308" i="5" s="1"/>
  <c r="H4714" i="11" s="1"/>
  <c r="I4714" i="11" s="1"/>
  <c r="L307" i="5"/>
  <c r="N307" i="5" s="1"/>
  <c r="P307" i="5" s="1"/>
  <c r="H4713" i="11" s="1"/>
  <c r="I4713" i="11" s="1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N238" i="5" s="1"/>
  <c r="P238" i="5" s="1"/>
  <c r="H4644" i="11" s="1"/>
  <c r="I4644" i="11" s="1"/>
  <c r="L237" i="5"/>
  <c r="N237" i="5" s="1"/>
  <c r="P237" i="5" s="1"/>
  <c r="H4643" i="11" s="1"/>
  <c r="I4643" i="11" s="1"/>
  <c r="L236" i="5"/>
  <c r="N236" i="5" s="1"/>
  <c r="P236" i="5" s="1"/>
  <c r="H4642" i="11" s="1"/>
  <c r="I4642" i="11" s="1"/>
  <c r="L235" i="5"/>
  <c r="N235" i="5" s="1"/>
  <c r="P235" i="5" s="1"/>
  <c r="H4641" i="11" s="1"/>
  <c r="I4641" i="11" s="1"/>
  <c r="L234" i="5"/>
  <c r="N234" i="5" s="1"/>
  <c r="P234" i="5" s="1"/>
  <c r="H4640" i="11" s="1"/>
  <c r="I4640" i="11" s="1"/>
  <c r="L233" i="5"/>
  <c r="N233" i="5" s="1"/>
  <c r="P233" i="5" s="1"/>
  <c r="H4639" i="11" s="1"/>
  <c r="I4639" i="11" s="1"/>
  <c r="L232" i="5"/>
  <c r="N232" i="5" s="1"/>
  <c r="P232" i="5" s="1"/>
  <c r="H4638" i="11" s="1"/>
  <c r="I4638" i="11" s="1"/>
  <c r="L231" i="5"/>
  <c r="N231" i="5" s="1"/>
  <c r="P231" i="5" s="1"/>
  <c r="H4637" i="11" s="1"/>
  <c r="I4637" i="11" s="1"/>
  <c r="L230" i="5"/>
  <c r="N230" i="5" s="1"/>
  <c r="P230" i="5" s="1"/>
  <c r="H4636" i="11" s="1"/>
  <c r="I4636" i="11" s="1"/>
  <c r="L229" i="5"/>
  <c r="N229" i="5" s="1"/>
  <c r="P229" i="5" s="1"/>
  <c r="H4635" i="11" s="1"/>
  <c r="I4635" i="11" s="1"/>
  <c r="L228" i="5"/>
  <c r="N228" i="5" s="1"/>
  <c r="P228" i="5" s="1"/>
  <c r="H4634" i="11" s="1"/>
  <c r="I4634" i="11" s="1"/>
  <c r="L227" i="5"/>
  <c r="N227" i="5" s="1"/>
  <c r="P227" i="5" s="1"/>
  <c r="H4633" i="11" s="1"/>
  <c r="I4633" i="11" s="1"/>
  <c r="L226" i="5"/>
  <c r="N226" i="5" s="1"/>
  <c r="P226" i="5" s="1"/>
  <c r="H4632" i="11" s="1"/>
  <c r="I4632" i="11" s="1"/>
  <c r="L225" i="5"/>
  <c r="N225" i="5" s="1"/>
  <c r="P225" i="5" s="1"/>
  <c r="H4631" i="11" s="1"/>
  <c r="I4631" i="11" s="1"/>
  <c r="L224" i="5"/>
  <c r="N224" i="5" s="1"/>
  <c r="P224" i="5" s="1"/>
  <c r="H4630" i="11" s="1"/>
  <c r="I4630" i="11" s="1"/>
  <c r="L223" i="5"/>
  <c r="N223" i="5" s="1"/>
  <c r="P223" i="5" s="1"/>
  <c r="H4629" i="11" s="1"/>
  <c r="I4629" i="11" s="1"/>
  <c r="L222" i="5"/>
  <c r="N222" i="5" s="1"/>
  <c r="P222" i="5" s="1"/>
  <c r="H4628" i="11" s="1"/>
  <c r="I4628" i="11" s="1"/>
  <c r="L221" i="5"/>
  <c r="N221" i="5" s="1"/>
  <c r="P221" i="5" s="1"/>
  <c r="H4627" i="11" s="1"/>
  <c r="I4627" i="11" s="1"/>
  <c r="L220" i="5"/>
  <c r="N220" i="5" s="1"/>
  <c r="P220" i="5" s="1"/>
  <c r="H4626" i="11" s="1"/>
  <c r="I4626" i="11" s="1"/>
  <c r="L219" i="5"/>
  <c r="N219" i="5" s="1"/>
  <c r="P219" i="5" s="1"/>
  <c r="H4625" i="11" s="1"/>
  <c r="I4625" i="11" s="1"/>
  <c r="L218" i="5"/>
  <c r="N218" i="5" s="1"/>
  <c r="P218" i="5" s="1"/>
  <c r="H4624" i="11" s="1"/>
  <c r="I4624" i="11" s="1"/>
  <c r="L217" i="5"/>
  <c r="N217" i="5" s="1"/>
  <c r="P217" i="5" s="1"/>
  <c r="H4623" i="11" s="1"/>
  <c r="I4623" i="11" s="1"/>
  <c r="L216" i="5"/>
  <c r="N216" i="5" s="1"/>
  <c r="P216" i="5" s="1"/>
  <c r="H4622" i="11" s="1"/>
  <c r="I4622" i="11" s="1"/>
  <c r="L215" i="5"/>
  <c r="N215" i="5" s="1"/>
  <c r="P215" i="5" s="1"/>
  <c r="H4621" i="11" s="1"/>
  <c r="I4621" i="11" s="1"/>
  <c r="L214" i="5"/>
  <c r="N214" i="5" s="1"/>
  <c r="P214" i="5" s="1"/>
  <c r="H4620" i="11" s="1"/>
  <c r="I4620" i="11" s="1"/>
  <c r="L213" i="5"/>
  <c r="N213" i="5" s="1"/>
  <c r="P213" i="5" s="1"/>
  <c r="H4619" i="11" s="1"/>
  <c r="I4619" i="11" s="1"/>
  <c r="L212" i="5"/>
  <c r="N212" i="5" s="1"/>
  <c r="P212" i="5" s="1"/>
  <c r="H4618" i="11" s="1"/>
  <c r="I4618" i="11" s="1"/>
  <c r="L211" i="5"/>
  <c r="N211" i="5" s="1"/>
  <c r="P211" i="5" s="1"/>
  <c r="H4617" i="11" s="1"/>
  <c r="I4617" i="11" s="1"/>
  <c r="L210" i="5"/>
  <c r="N210" i="5" s="1"/>
  <c r="P210" i="5" s="1"/>
  <c r="H4616" i="11" s="1"/>
  <c r="I4616" i="11" s="1"/>
  <c r="L209" i="5"/>
  <c r="N209" i="5" s="1"/>
  <c r="P209" i="5" s="1"/>
  <c r="H4615" i="11" s="1"/>
  <c r="I4615" i="11" s="1"/>
  <c r="L208" i="5"/>
  <c r="N208" i="5" s="1"/>
  <c r="P208" i="5" s="1"/>
  <c r="H4614" i="11" s="1"/>
  <c r="I4614" i="11" s="1"/>
  <c r="L207" i="5"/>
  <c r="N207" i="5" s="1"/>
  <c r="P207" i="5" s="1"/>
  <c r="H4613" i="11" s="1"/>
  <c r="I4613" i="11" s="1"/>
  <c r="L206" i="5"/>
  <c r="N206" i="5" s="1"/>
  <c r="P206" i="5" s="1"/>
  <c r="H4612" i="11" s="1"/>
  <c r="I4612" i="11" s="1"/>
  <c r="L205" i="5"/>
  <c r="N205" i="5" s="1"/>
  <c r="P205" i="5" s="1"/>
  <c r="H4611" i="11" s="1"/>
  <c r="I4611" i="11" s="1"/>
  <c r="L204" i="5"/>
  <c r="N204" i="5" s="1"/>
  <c r="P204" i="5" s="1"/>
  <c r="H4610" i="11" s="1"/>
  <c r="I4610" i="11" s="1"/>
  <c r="L203" i="5"/>
  <c r="N203" i="5" s="1"/>
  <c r="P203" i="5" s="1"/>
  <c r="H4609" i="11" s="1"/>
  <c r="I4609" i="11" s="1"/>
  <c r="L202" i="5"/>
  <c r="N202" i="5" s="1"/>
  <c r="P202" i="5" s="1"/>
  <c r="H4608" i="11" s="1"/>
  <c r="I4608" i="11" s="1"/>
  <c r="L201" i="5"/>
  <c r="N201" i="5" s="1"/>
  <c r="P201" i="5" s="1"/>
  <c r="H4607" i="11" s="1"/>
  <c r="I4607" i="11" s="1"/>
  <c r="L200" i="5"/>
  <c r="N200" i="5" s="1"/>
  <c r="P200" i="5" s="1"/>
  <c r="H4606" i="11" s="1"/>
  <c r="I4606" i="11" s="1"/>
  <c r="L199" i="5"/>
  <c r="N199" i="5" s="1"/>
  <c r="P199" i="5" s="1"/>
  <c r="H4605" i="11" s="1"/>
  <c r="I4605" i="11" s="1"/>
  <c r="L198" i="5"/>
  <c r="N198" i="5" s="1"/>
  <c r="P198" i="5" s="1"/>
  <c r="H4604" i="11" s="1"/>
  <c r="I4604" i="11" s="1"/>
  <c r="L197" i="5"/>
  <c r="N197" i="5" s="1"/>
  <c r="P197" i="5" s="1"/>
  <c r="H4603" i="11" s="1"/>
  <c r="I4603" i="11" s="1"/>
  <c r="L196" i="5"/>
  <c r="N196" i="5" s="1"/>
  <c r="P196" i="5" s="1"/>
  <c r="H4602" i="11" s="1"/>
  <c r="I4602" i="11" s="1"/>
  <c r="L195" i="5"/>
  <c r="N195" i="5" s="1"/>
  <c r="P195" i="5" s="1"/>
  <c r="H4601" i="11" s="1"/>
  <c r="I4601" i="11" s="1"/>
  <c r="L194" i="5"/>
  <c r="N194" i="5" s="1"/>
  <c r="P194" i="5" s="1"/>
  <c r="H4600" i="11" s="1"/>
  <c r="I4600" i="11" s="1"/>
  <c r="L193" i="5"/>
  <c r="N193" i="5" s="1"/>
  <c r="P193" i="5" s="1"/>
  <c r="H4599" i="11" s="1"/>
  <c r="I4599" i="11" s="1"/>
  <c r="L192" i="5"/>
  <c r="N192" i="5" s="1"/>
  <c r="P192" i="5" s="1"/>
  <c r="H4598" i="11" s="1"/>
  <c r="I4598" i="11" s="1"/>
  <c r="L191" i="5"/>
  <c r="N191" i="5" s="1"/>
  <c r="P191" i="5" s="1"/>
  <c r="H4597" i="11" s="1"/>
  <c r="I4597" i="11" s="1"/>
  <c r="L190" i="5"/>
  <c r="N190" i="5" s="1"/>
  <c r="P190" i="5" s="1"/>
  <c r="H4596" i="11" s="1"/>
  <c r="I4596" i="11" s="1"/>
  <c r="L189" i="5"/>
  <c r="N189" i="5" s="1"/>
  <c r="P189" i="5" s="1"/>
  <c r="H4595" i="11" s="1"/>
  <c r="I4595" i="11" s="1"/>
  <c r="L188" i="5"/>
  <c r="N188" i="5" s="1"/>
  <c r="P188" i="5" s="1"/>
  <c r="H4594" i="11" s="1"/>
  <c r="I4594" i="11" s="1"/>
  <c r="L187" i="5"/>
  <c r="N187" i="5" s="1"/>
  <c r="P187" i="5" s="1"/>
  <c r="H4593" i="11" s="1"/>
  <c r="I4593" i="11" s="1"/>
  <c r="L186" i="5"/>
  <c r="N186" i="5" s="1"/>
  <c r="P186" i="5" s="1"/>
  <c r="H4592" i="11" s="1"/>
  <c r="I4592" i="11" s="1"/>
  <c r="L185" i="5"/>
  <c r="N185" i="5" s="1"/>
  <c r="P185" i="5" s="1"/>
  <c r="H4591" i="11" s="1"/>
  <c r="I4591" i="11" s="1"/>
  <c r="L184" i="5"/>
  <c r="N184" i="5" s="1"/>
  <c r="P184" i="5" s="1"/>
  <c r="H4590" i="11" s="1"/>
  <c r="I4590" i="11" s="1"/>
  <c r="L183" i="5"/>
  <c r="N183" i="5" s="1"/>
  <c r="P183" i="5" s="1"/>
  <c r="H4589" i="11" s="1"/>
  <c r="I4589" i="11" s="1"/>
  <c r="L182" i="5"/>
  <c r="N182" i="5" s="1"/>
  <c r="P182" i="5" s="1"/>
  <c r="H4588" i="11" s="1"/>
  <c r="I4588" i="11" s="1"/>
  <c r="L181" i="5"/>
  <c r="N181" i="5" s="1"/>
  <c r="P181" i="5" s="1"/>
  <c r="H4587" i="11" s="1"/>
  <c r="I4587" i="11" s="1"/>
  <c r="L180" i="5"/>
  <c r="N180" i="5" s="1"/>
  <c r="P180" i="5" s="1"/>
  <c r="H4586" i="11" s="1"/>
  <c r="I4586" i="11" s="1"/>
  <c r="L179" i="5"/>
  <c r="N179" i="5" s="1"/>
  <c r="P179" i="5" s="1"/>
  <c r="H4585" i="11" s="1"/>
  <c r="I4585" i="11" s="1"/>
  <c r="L178" i="5"/>
  <c r="N178" i="5" s="1"/>
  <c r="P178" i="5" s="1"/>
  <c r="H4584" i="11" s="1"/>
  <c r="I4584" i="11" s="1"/>
  <c r="L177" i="5"/>
  <c r="N177" i="5" s="1"/>
  <c r="P177" i="5" s="1"/>
  <c r="H4583" i="11" s="1"/>
  <c r="I4583" i="11" s="1"/>
  <c r="L176" i="5"/>
  <c r="N176" i="5" s="1"/>
  <c r="P176" i="5" s="1"/>
  <c r="H4582" i="11" s="1"/>
  <c r="I4582" i="11" s="1"/>
  <c r="L175" i="5"/>
  <c r="N175" i="5" s="1"/>
  <c r="P175" i="5" s="1"/>
  <c r="H4581" i="11" s="1"/>
  <c r="I4581" i="11" s="1"/>
  <c r="L174" i="5"/>
  <c r="N174" i="5" s="1"/>
  <c r="P174" i="5" s="1"/>
  <c r="H4580" i="11" s="1"/>
  <c r="I4580" i="11" s="1"/>
  <c r="L173" i="5"/>
  <c r="N173" i="5" s="1"/>
  <c r="P173" i="5" s="1"/>
  <c r="H4579" i="11" s="1"/>
  <c r="I4579" i="11" s="1"/>
  <c r="L172" i="5"/>
  <c r="N172" i="5" s="1"/>
  <c r="P172" i="5" s="1"/>
  <c r="H4578" i="11" s="1"/>
  <c r="I4578" i="11" s="1"/>
  <c r="L171" i="5"/>
  <c r="N171" i="5" s="1"/>
  <c r="P171" i="5" s="1"/>
  <c r="H4577" i="11" s="1"/>
  <c r="I4577" i="11" s="1"/>
  <c r="L127" i="5"/>
  <c r="N127" i="5" s="1"/>
  <c r="P127" i="5" s="1"/>
  <c r="H4533" i="11" s="1"/>
  <c r="I4533" i="11" s="1"/>
  <c r="L126" i="5"/>
  <c r="N126" i="5" s="1"/>
  <c r="P126" i="5" s="1"/>
  <c r="H4532" i="11" s="1"/>
  <c r="I4532" i="11" s="1"/>
  <c r="L125" i="5"/>
  <c r="N125" i="5" s="1"/>
  <c r="P125" i="5" s="1"/>
  <c r="H4531" i="11" s="1"/>
  <c r="I4531" i="11" s="1"/>
  <c r="L124" i="5"/>
  <c r="N124" i="5" s="1"/>
  <c r="P124" i="5" s="1"/>
  <c r="H4530" i="11" s="1"/>
  <c r="I4530" i="11" s="1"/>
  <c r="L123" i="5"/>
  <c r="N123" i="5" s="1"/>
  <c r="P123" i="5" s="1"/>
  <c r="H4529" i="11" s="1"/>
  <c r="I4529" i="11" s="1"/>
  <c r="L122" i="5"/>
  <c r="N122" i="5" s="1"/>
  <c r="P122" i="5" s="1"/>
  <c r="H4528" i="11" s="1"/>
  <c r="I4528" i="11" s="1"/>
  <c r="L121" i="5"/>
  <c r="N121" i="5" s="1"/>
  <c r="P121" i="5" s="1"/>
  <c r="H4527" i="11" s="1"/>
  <c r="I4527" i="11" s="1"/>
  <c r="L120" i="5"/>
  <c r="N120" i="5" s="1"/>
  <c r="P120" i="5" s="1"/>
  <c r="H4526" i="11" s="1"/>
  <c r="I4526" i="11" s="1"/>
  <c r="L119" i="5"/>
  <c r="N119" i="5" s="1"/>
  <c r="P119" i="5" s="1"/>
  <c r="H4525" i="11" s="1"/>
  <c r="I4525" i="11" s="1"/>
  <c r="L118" i="5"/>
  <c r="N118" i="5" s="1"/>
  <c r="P118" i="5" s="1"/>
  <c r="H4524" i="11" s="1"/>
  <c r="I4524" i="11" s="1"/>
  <c r="L117" i="5"/>
  <c r="N117" i="5" s="1"/>
  <c r="P117" i="5" s="1"/>
  <c r="H4523" i="11" s="1"/>
  <c r="I4523" i="11" s="1"/>
  <c r="L116" i="5"/>
  <c r="N116" i="5" s="1"/>
  <c r="P116" i="5" s="1"/>
  <c r="H4522" i="11" s="1"/>
  <c r="I4522" i="11" s="1"/>
  <c r="L115" i="5"/>
  <c r="N115" i="5" s="1"/>
  <c r="P115" i="5" s="1"/>
  <c r="H4521" i="11" s="1"/>
  <c r="I4521" i="11" s="1"/>
  <c r="L114" i="5"/>
  <c r="N114" i="5" s="1"/>
  <c r="P114" i="5" s="1"/>
  <c r="H4520" i="11" s="1"/>
  <c r="I4520" i="11" s="1"/>
  <c r="L113" i="5"/>
  <c r="N113" i="5" s="1"/>
  <c r="P113" i="5" s="1"/>
  <c r="H4519" i="11" s="1"/>
  <c r="I4519" i="11" s="1"/>
  <c r="L112" i="5"/>
  <c r="N112" i="5" s="1"/>
  <c r="P112" i="5" s="1"/>
  <c r="H4518" i="11" s="1"/>
  <c r="I4518" i="11" s="1"/>
  <c r="L111" i="5"/>
  <c r="N111" i="5" s="1"/>
  <c r="P111" i="5" s="1"/>
  <c r="H4517" i="11" s="1"/>
  <c r="I4517" i="11" s="1"/>
  <c r="L110" i="5"/>
  <c r="N110" i="5" s="1"/>
  <c r="P110" i="5" s="1"/>
  <c r="H4516" i="11" s="1"/>
  <c r="I4516" i="11" s="1"/>
  <c r="L109" i="5"/>
  <c r="N109" i="5" s="1"/>
  <c r="P109" i="5" s="1"/>
  <c r="H4515" i="11" s="1"/>
  <c r="I4515" i="11" s="1"/>
  <c r="L108" i="5"/>
  <c r="N108" i="5" s="1"/>
  <c r="P108" i="5" s="1"/>
  <c r="H4514" i="11" s="1"/>
  <c r="I4514" i="11" s="1"/>
  <c r="L107" i="5"/>
  <c r="N107" i="5" s="1"/>
  <c r="P107" i="5" s="1"/>
  <c r="H4513" i="11" s="1"/>
  <c r="I4513" i="11" s="1"/>
  <c r="L106" i="5"/>
  <c r="N106" i="5" s="1"/>
  <c r="P106" i="5" s="1"/>
  <c r="H4512" i="11" s="1"/>
  <c r="I4512" i="11" s="1"/>
  <c r="L105" i="5"/>
  <c r="N105" i="5" s="1"/>
  <c r="P105" i="5" s="1"/>
  <c r="H4511" i="11" s="1"/>
  <c r="I4511" i="11" s="1"/>
  <c r="L104" i="5"/>
  <c r="N104" i="5" s="1"/>
  <c r="P104" i="5" s="1"/>
  <c r="H4510" i="11" s="1"/>
  <c r="I4510" i="11" s="1"/>
  <c r="L103" i="5"/>
  <c r="N103" i="5" s="1"/>
  <c r="P103" i="5" s="1"/>
  <c r="H4509" i="11" s="1"/>
  <c r="I4509" i="11" s="1"/>
  <c r="L102" i="5"/>
  <c r="N102" i="5" s="1"/>
  <c r="P102" i="5" s="1"/>
  <c r="H4508" i="11" s="1"/>
  <c r="I4508" i="11" s="1"/>
  <c r="L101" i="5"/>
  <c r="N101" i="5" s="1"/>
  <c r="P101" i="5" s="1"/>
  <c r="H4507" i="11" s="1"/>
  <c r="I4507" i="11" s="1"/>
  <c r="L100" i="5"/>
  <c r="N100" i="5" s="1"/>
  <c r="P100" i="5" s="1"/>
  <c r="H4506" i="11" s="1"/>
  <c r="I4506" i="11" s="1"/>
  <c r="L99" i="5"/>
  <c r="N99" i="5" s="1"/>
  <c r="P99" i="5" s="1"/>
  <c r="H4505" i="11" s="1"/>
  <c r="I4505" i="11" s="1"/>
  <c r="L98" i="5"/>
  <c r="N98" i="5" s="1"/>
  <c r="P98" i="5" s="1"/>
  <c r="H4504" i="11" s="1"/>
  <c r="I4504" i="11" s="1"/>
  <c r="L97" i="5"/>
  <c r="N97" i="5" s="1"/>
  <c r="P97" i="5" s="1"/>
  <c r="H4503" i="11" s="1"/>
  <c r="I4503" i="11" s="1"/>
  <c r="L96" i="5"/>
  <c r="N96" i="5" s="1"/>
  <c r="P96" i="5" s="1"/>
  <c r="H4502" i="11" s="1"/>
  <c r="I4502" i="11" s="1"/>
  <c r="L95" i="5"/>
  <c r="N95" i="5" s="1"/>
  <c r="P95" i="5" s="1"/>
  <c r="H4501" i="11" s="1"/>
  <c r="I4501" i="11" s="1"/>
  <c r="L94" i="5"/>
  <c r="N94" i="5" s="1"/>
  <c r="P94" i="5" s="1"/>
  <c r="H4500" i="11" s="1"/>
  <c r="I4500" i="11" s="1"/>
  <c r="L93" i="5"/>
  <c r="N93" i="5" s="1"/>
  <c r="P93" i="5" s="1"/>
  <c r="H4499" i="11" s="1"/>
  <c r="I4499" i="11" s="1"/>
  <c r="L92" i="5"/>
  <c r="N92" i="5" s="1"/>
  <c r="P92" i="5" s="1"/>
  <c r="H4498" i="11" s="1"/>
  <c r="I4498" i="11" s="1"/>
  <c r="L91" i="5"/>
  <c r="N91" i="5" s="1"/>
  <c r="P91" i="5" s="1"/>
  <c r="H4497" i="11" s="1"/>
  <c r="I4497" i="11" s="1"/>
  <c r="L90" i="5"/>
  <c r="N90" i="5" s="1"/>
  <c r="P90" i="5" s="1"/>
  <c r="H4496" i="11" s="1"/>
  <c r="I4496" i="11" s="1"/>
  <c r="L89" i="5"/>
  <c r="N89" i="5" s="1"/>
  <c r="P89" i="5" s="1"/>
  <c r="H4495" i="11" s="1"/>
  <c r="I4495" i="11" s="1"/>
  <c r="L88" i="5"/>
  <c r="N88" i="5" s="1"/>
  <c r="P88" i="5" s="1"/>
  <c r="H4494" i="11" s="1"/>
  <c r="I4494" i="11" s="1"/>
  <c r="L87" i="5"/>
  <c r="N87" i="5" s="1"/>
  <c r="P87" i="5" s="1"/>
  <c r="H4493" i="11" s="1"/>
  <c r="I4493" i="11" s="1"/>
  <c r="L86" i="5"/>
  <c r="N86" i="5" s="1"/>
  <c r="P86" i="5" s="1"/>
  <c r="H4492" i="11" s="1"/>
  <c r="I4492" i="11" s="1"/>
  <c r="L85" i="5"/>
  <c r="N85" i="5" s="1"/>
  <c r="P85" i="5" s="1"/>
  <c r="H4491" i="11" s="1"/>
  <c r="I4491" i="11" s="1"/>
  <c r="L84" i="5"/>
  <c r="N84" i="5" s="1"/>
  <c r="P84" i="5" s="1"/>
  <c r="H4490" i="11" s="1"/>
  <c r="I4490" i="11" s="1"/>
  <c r="L83" i="5"/>
  <c r="N83" i="5" s="1"/>
  <c r="P83" i="5" s="1"/>
  <c r="H4489" i="11" s="1"/>
  <c r="I4489" i="11" s="1"/>
  <c r="L82" i="5"/>
  <c r="N82" i="5" s="1"/>
  <c r="P82" i="5" s="1"/>
  <c r="H4488" i="11" s="1"/>
  <c r="I4488" i="11" s="1"/>
  <c r="L70" i="5"/>
  <c r="N70" i="5" s="1"/>
  <c r="P70" i="5" s="1"/>
  <c r="H4476" i="11" s="1"/>
  <c r="I4476" i="11" s="1"/>
  <c r="L68" i="5"/>
  <c r="N68" i="5" s="1"/>
  <c r="P68" i="5" s="1"/>
  <c r="H4474" i="11" s="1"/>
  <c r="I4474" i="11" s="1"/>
  <c r="L65" i="5"/>
  <c r="N65" i="5" s="1"/>
  <c r="P65" i="5" s="1"/>
  <c r="H4471" i="11" s="1"/>
  <c r="I4471" i="11" s="1"/>
  <c r="L64" i="5"/>
  <c r="N64" i="5" s="1"/>
  <c r="P64" i="5" s="1"/>
  <c r="H4470" i="11" s="1"/>
  <c r="I4470" i="11" s="1"/>
  <c r="L63" i="5"/>
  <c r="N63" i="5" s="1"/>
  <c r="P63" i="5" s="1"/>
  <c r="H4469" i="11" s="1"/>
  <c r="I4469" i="11" s="1"/>
  <c r="L62" i="5"/>
  <c r="N62" i="5" s="1"/>
  <c r="P62" i="5" s="1"/>
  <c r="H4468" i="11" s="1"/>
  <c r="I4468" i="11" s="1"/>
  <c r="L61" i="5"/>
  <c r="N61" i="5" s="1"/>
  <c r="P61" i="5" s="1"/>
  <c r="H4467" i="11" s="1"/>
  <c r="I4467" i="11" s="1"/>
  <c r="L60" i="5"/>
  <c r="N60" i="5" s="1"/>
  <c r="P60" i="5" s="1"/>
  <c r="H4466" i="11" s="1"/>
  <c r="I4466" i="11" s="1"/>
  <c r="L59" i="5"/>
  <c r="N59" i="5" s="1"/>
  <c r="P59" i="5" s="1"/>
  <c r="H4465" i="11" s="1"/>
  <c r="I4465" i="11" s="1"/>
  <c r="L58" i="5"/>
  <c r="N58" i="5" s="1"/>
  <c r="P58" i="5" s="1"/>
  <c r="H4464" i="11" s="1"/>
  <c r="I4464" i="11" s="1"/>
  <c r="L57" i="5"/>
  <c r="N57" i="5" s="1"/>
  <c r="P57" i="5" s="1"/>
  <c r="H4463" i="11" s="1"/>
  <c r="I4463" i="11" s="1"/>
  <c r="L56" i="5"/>
  <c r="N56" i="5" s="1"/>
  <c r="P56" i="5" s="1"/>
  <c r="H4462" i="11" s="1"/>
  <c r="I4462" i="11" s="1"/>
  <c r="L55" i="5"/>
  <c r="L54" i="5"/>
  <c r="N54" i="5" s="1"/>
  <c r="P54" i="5" s="1"/>
  <c r="H4460" i="11" s="1"/>
  <c r="I4460" i="11" s="1"/>
  <c r="L53" i="5"/>
  <c r="N53" i="5" s="1"/>
  <c r="P53" i="5" s="1"/>
  <c r="H4459" i="11" s="1"/>
  <c r="I4459" i="11" s="1"/>
  <c r="L52" i="5"/>
  <c r="N52" i="5" s="1"/>
  <c r="P52" i="5" s="1"/>
  <c r="H4458" i="11" s="1"/>
  <c r="I4458" i="11" s="1"/>
  <c r="L51" i="5"/>
  <c r="N51" i="5" s="1"/>
  <c r="P51" i="5" s="1"/>
  <c r="H4457" i="11" s="1"/>
  <c r="I4457" i="11" s="1"/>
  <c r="L50" i="5"/>
  <c r="L49" i="5"/>
  <c r="N49" i="5" s="1"/>
  <c r="P49" i="5" s="1"/>
  <c r="H4455" i="11" s="1"/>
  <c r="I4455" i="11" s="1"/>
  <c r="K32" i="5"/>
  <c r="L32" i="5" s="1"/>
  <c r="N32" i="5" s="1"/>
  <c r="P32" i="5" s="1"/>
  <c r="H4438" i="11" s="1"/>
  <c r="I4438" i="11" s="1"/>
  <c r="K31" i="5"/>
  <c r="L31" i="5" s="1"/>
  <c r="N31" i="5" s="1"/>
  <c r="P31" i="5" s="1"/>
  <c r="H4437" i="11" s="1"/>
  <c r="I4437" i="11" s="1"/>
  <c r="K30" i="5"/>
  <c r="L30" i="5" s="1"/>
  <c r="N30" i="5" s="1"/>
  <c r="P30" i="5" s="1"/>
  <c r="H4436" i="11" s="1"/>
  <c r="I4436" i="11" s="1"/>
  <c r="K29" i="5"/>
  <c r="L29" i="5" s="1"/>
  <c r="N29" i="5" s="1"/>
  <c r="P29" i="5" s="1"/>
  <c r="H4435" i="11" s="1"/>
  <c r="I4435" i="11" s="1"/>
  <c r="K28" i="5"/>
  <c r="L28" i="5" s="1"/>
  <c r="N28" i="5" s="1"/>
  <c r="P28" i="5" s="1"/>
  <c r="H4434" i="11" s="1"/>
  <c r="I4434" i="11" s="1"/>
  <c r="K27" i="5"/>
  <c r="L27" i="5" s="1"/>
  <c r="N27" i="5" s="1"/>
  <c r="P27" i="5" s="1"/>
  <c r="H4433" i="11" s="1"/>
  <c r="I4433" i="11" s="1"/>
  <c r="K26" i="5"/>
  <c r="L26" i="5" s="1"/>
  <c r="N26" i="5" s="1"/>
  <c r="P26" i="5" s="1"/>
  <c r="H4432" i="11" s="1"/>
  <c r="I4432" i="11" s="1"/>
  <c r="K25" i="5"/>
  <c r="L25" i="5" s="1"/>
  <c r="N25" i="5" s="1"/>
  <c r="P25" i="5" s="1"/>
  <c r="H4431" i="11" s="1"/>
  <c r="I4431" i="11" s="1"/>
  <c r="K24" i="5"/>
  <c r="L24" i="5" s="1"/>
  <c r="N24" i="5" s="1"/>
  <c r="P24" i="5" s="1"/>
  <c r="H4430" i="11" s="1"/>
  <c r="I4430" i="11" s="1"/>
  <c r="K23" i="5"/>
  <c r="L23" i="5" s="1"/>
  <c r="N23" i="5" s="1"/>
  <c r="P23" i="5" s="1"/>
  <c r="H4429" i="11" s="1"/>
  <c r="I4429" i="11" s="1"/>
  <c r="K22" i="5"/>
  <c r="L22" i="5" s="1"/>
  <c r="N22" i="5" s="1"/>
  <c r="P22" i="5" s="1"/>
  <c r="H4428" i="11" s="1"/>
  <c r="I4428" i="11" s="1"/>
  <c r="K21" i="5"/>
  <c r="L21" i="5" s="1"/>
  <c r="N21" i="5" s="1"/>
  <c r="P21" i="5" s="1"/>
  <c r="H4427" i="11" s="1"/>
  <c r="I4427" i="11" s="1"/>
  <c r="K20" i="5"/>
  <c r="L20" i="5" s="1"/>
  <c r="N20" i="5" s="1"/>
  <c r="P20" i="5" s="1"/>
  <c r="H4426" i="11" s="1"/>
  <c r="I4426" i="11" s="1"/>
  <c r="K19" i="5"/>
  <c r="L19" i="5" s="1"/>
  <c r="N19" i="5" s="1"/>
  <c r="P19" i="5" s="1"/>
  <c r="H4425" i="11" s="1"/>
  <c r="I4425" i="11" s="1"/>
  <c r="K18" i="5"/>
  <c r="L18" i="5" s="1"/>
  <c r="N18" i="5" s="1"/>
  <c r="P18" i="5" s="1"/>
  <c r="H4424" i="11" s="1"/>
  <c r="I4424" i="11" s="1"/>
  <c r="K17" i="5"/>
  <c r="L17" i="5" s="1"/>
  <c r="N17" i="5" s="1"/>
  <c r="P17" i="5" s="1"/>
  <c r="H4423" i="11" s="1"/>
  <c r="I4423" i="11" s="1"/>
  <c r="K16" i="5"/>
  <c r="L16" i="5" s="1"/>
  <c r="N16" i="5" s="1"/>
  <c r="P16" i="5" s="1"/>
  <c r="H4422" i="11" s="1"/>
  <c r="I4422" i="11" s="1"/>
  <c r="K15" i="5"/>
  <c r="L15" i="5" s="1"/>
  <c r="N15" i="5" s="1"/>
  <c r="P15" i="5" s="1"/>
  <c r="H4421" i="11" s="1"/>
  <c r="I4421" i="11" s="1"/>
  <c r="K14" i="5"/>
  <c r="L14" i="5" s="1"/>
  <c r="N14" i="5" s="1"/>
  <c r="P14" i="5" s="1"/>
  <c r="H4420" i="11" s="1"/>
  <c r="I4420" i="11" s="1"/>
  <c r="K13" i="5"/>
  <c r="L13" i="5" s="1"/>
  <c r="N13" i="5" s="1"/>
  <c r="P13" i="5" s="1"/>
  <c r="H4419" i="11" s="1"/>
  <c r="I4419" i="11" s="1"/>
  <c r="K12" i="5"/>
  <c r="L12" i="5" s="1"/>
  <c r="N12" i="5" s="1"/>
  <c r="P12" i="5" s="1"/>
  <c r="H4418" i="11" s="1"/>
  <c r="I4418" i="11" s="1"/>
  <c r="K11" i="5"/>
  <c r="L11" i="5" s="1"/>
  <c r="N11" i="5" s="1"/>
  <c r="P11" i="5" s="1"/>
  <c r="H4417" i="11" s="1"/>
  <c r="I4417" i="11" s="1"/>
  <c r="K10" i="5"/>
  <c r="L10" i="5" s="1"/>
  <c r="N10" i="5" s="1"/>
  <c r="P10" i="5" s="1"/>
  <c r="H4416" i="11" s="1"/>
  <c r="I4416" i="11" s="1"/>
  <c r="K9" i="5"/>
  <c r="L9" i="5" s="1"/>
  <c r="N9" i="5" s="1"/>
  <c r="J2166" i="4"/>
  <c r="H2166" i="4"/>
  <c r="H1599" i="4"/>
  <c r="J1599" i="4" s="1"/>
  <c r="G1599" i="11" s="1"/>
  <c r="I1599" i="11" s="1"/>
  <c r="B1599" i="4"/>
  <c r="B1599" i="11" s="1"/>
  <c r="H1598" i="4"/>
  <c r="J1598" i="4" s="1"/>
  <c r="G1598" i="11" s="1"/>
  <c r="I1598" i="11" s="1"/>
  <c r="B1598" i="4"/>
  <c r="B1598" i="11" s="1"/>
  <c r="H1597" i="4"/>
  <c r="J1597" i="4" s="1"/>
  <c r="G1597" i="11" s="1"/>
  <c r="I1597" i="11" s="1"/>
  <c r="B1597" i="4"/>
  <c r="H1596" i="4"/>
  <c r="J1596" i="4" s="1"/>
  <c r="G1596" i="11" s="1"/>
  <c r="I1596" i="11" s="1"/>
  <c r="B1596" i="4"/>
  <c r="H1595" i="4"/>
  <c r="J1595" i="4" s="1"/>
  <c r="G1595" i="11" s="1"/>
  <c r="I1595" i="11" s="1"/>
  <c r="B1595" i="4"/>
  <c r="H1594" i="4"/>
  <c r="J1594" i="4" s="1"/>
  <c r="G1594" i="11" s="1"/>
  <c r="I1594" i="11" s="1"/>
  <c r="B1594" i="4"/>
  <c r="H1593" i="4"/>
  <c r="J1593" i="4" s="1"/>
  <c r="G1593" i="11" s="1"/>
  <c r="I1593" i="11" s="1"/>
  <c r="B1593" i="4"/>
  <c r="H1592" i="4"/>
  <c r="J1592" i="4" s="1"/>
  <c r="G1592" i="11" s="1"/>
  <c r="I1592" i="11" s="1"/>
  <c r="B1592" i="4"/>
  <c r="H1591" i="4"/>
  <c r="J1591" i="4" s="1"/>
  <c r="G1591" i="11" s="1"/>
  <c r="I1591" i="11" s="1"/>
  <c r="B1591" i="4"/>
  <c r="B1591" i="11" s="1"/>
  <c r="H1589" i="4"/>
  <c r="J1589" i="4" s="1"/>
  <c r="G1589" i="11" s="1"/>
  <c r="I1589" i="11" s="1"/>
  <c r="B1589" i="4"/>
  <c r="H1588" i="4"/>
  <c r="J1588" i="4" s="1"/>
  <c r="G1588" i="11" s="1"/>
  <c r="I1588" i="11" s="1"/>
  <c r="B1588" i="4"/>
  <c r="H1587" i="4"/>
  <c r="J1587" i="4" s="1"/>
  <c r="G1587" i="11" s="1"/>
  <c r="I1587" i="11" s="1"/>
  <c r="B1587" i="4"/>
  <c r="H1586" i="4"/>
  <c r="J1586" i="4" s="1"/>
  <c r="G1586" i="11" s="1"/>
  <c r="I1586" i="11" s="1"/>
  <c r="B1586" i="4"/>
  <c r="H1585" i="4"/>
  <c r="J1585" i="4" s="1"/>
  <c r="G1585" i="11" s="1"/>
  <c r="I1585" i="11" s="1"/>
  <c r="B1585" i="4"/>
  <c r="H1584" i="4"/>
  <c r="J1584" i="4" s="1"/>
  <c r="G1584" i="11" s="1"/>
  <c r="I1584" i="11" s="1"/>
  <c r="B1584" i="4"/>
  <c r="J1583" i="4"/>
  <c r="G1583" i="11" s="1"/>
  <c r="I1583" i="11" s="1"/>
  <c r="B1583" i="4"/>
  <c r="H1582" i="4"/>
  <c r="J1582" i="4" s="1"/>
  <c r="G1582" i="11" s="1"/>
  <c r="I1582" i="11" s="1"/>
  <c r="B1582" i="4"/>
  <c r="H1581" i="4"/>
  <c r="J1581" i="4" s="1"/>
  <c r="G1581" i="11" s="1"/>
  <c r="I1581" i="11" s="1"/>
  <c r="B1581" i="4"/>
  <c r="H1580" i="4"/>
  <c r="J1580" i="4" s="1"/>
  <c r="G1580" i="11" s="1"/>
  <c r="I1580" i="11" s="1"/>
  <c r="B1580" i="4"/>
  <c r="B1580" i="11" s="1"/>
  <c r="H1579" i="4"/>
  <c r="J1579" i="4" s="1"/>
  <c r="G1579" i="11" s="1"/>
  <c r="I1579" i="11" s="1"/>
  <c r="B1579" i="4"/>
  <c r="B1579" i="11" s="1"/>
  <c r="H1578" i="4"/>
  <c r="J1578" i="4" s="1"/>
  <c r="G1578" i="11" s="1"/>
  <c r="I1578" i="11" s="1"/>
  <c r="B1578" i="4"/>
  <c r="B1578" i="11" s="1"/>
  <c r="H1577" i="4"/>
  <c r="J1577" i="4" s="1"/>
  <c r="G1577" i="11" s="1"/>
  <c r="I1577" i="11" s="1"/>
  <c r="B1577" i="4"/>
  <c r="B1577" i="11" s="1"/>
  <c r="H1576" i="4"/>
  <c r="J1576" i="4" s="1"/>
  <c r="G1576" i="11" s="1"/>
  <c r="I1576" i="11" s="1"/>
  <c r="B1576" i="4"/>
  <c r="H1575" i="4"/>
  <c r="J1575" i="4" s="1"/>
  <c r="G1575" i="11" s="1"/>
  <c r="I1575" i="11" s="1"/>
  <c r="B1575" i="4"/>
  <c r="H1574" i="4"/>
  <c r="J1574" i="4" s="1"/>
  <c r="G1574" i="11" s="1"/>
  <c r="I1574" i="11" s="1"/>
  <c r="B1574" i="4"/>
  <c r="H1573" i="4"/>
  <c r="J1573" i="4" s="1"/>
  <c r="G1573" i="11" s="1"/>
  <c r="I1573" i="11" s="1"/>
  <c r="B1573" i="4"/>
  <c r="H1572" i="4"/>
  <c r="J1572" i="4" s="1"/>
  <c r="B1572" i="4"/>
  <c r="H1571" i="4"/>
  <c r="J1571" i="4" s="1"/>
  <c r="B1571" i="4"/>
  <c r="H1570" i="4"/>
  <c r="J1570" i="4" s="1"/>
  <c r="G1570" i="11" s="1"/>
  <c r="I1570" i="11" s="1"/>
  <c r="B1570" i="4"/>
  <c r="H1569" i="4"/>
  <c r="J1569" i="4" s="1"/>
  <c r="G1569" i="11" s="1"/>
  <c r="I1569" i="11" s="1"/>
  <c r="B1569" i="4"/>
  <c r="H1568" i="4"/>
  <c r="J1568" i="4" s="1"/>
  <c r="G1568" i="11" s="1"/>
  <c r="I1568" i="11" s="1"/>
  <c r="B1568" i="4"/>
  <c r="H1567" i="4"/>
  <c r="J1567" i="4" s="1"/>
  <c r="G1567" i="11" s="1"/>
  <c r="I1567" i="11" s="1"/>
  <c r="B1567" i="4"/>
  <c r="H1566" i="4"/>
  <c r="J1566" i="4" s="1"/>
  <c r="G1566" i="11" s="1"/>
  <c r="I1566" i="11" s="1"/>
  <c r="B1566" i="4"/>
  <c r="H1565" i="4"/>
  <c r="J1565" i="4" s="1"/>
  <c r="B1565" i="4"/>
  <c r="H1564" i="4"/>
  <c r="J1564" i="4" s="1"/>
  <c r="G1564" i="11" s="1"/>
  <c r="I1564" i="11" s="1"/>
  <c r="B1564" i="4"/>
  <c r="H1563" i="4"/>
  <c r="J1563" i="4" s="1"/>
  <c r="G1563" i="11" s="1"/>
  <c r="I1563" i="11" s="1"/>
  <c r="B1563" i="4"/>
  <c r="H1562" i="4"/>
  <c r="J1562" i="4" s="1"/>
  <c r="G1562" i="11" s="1"/>
  <c r="I1562" i="11" s="1"/>
  <c r="B1562" i="4"/>
  <c r="H1561" i="4"/>
  <c r="J1561" i="4" s="1"/>
  <c r="G1561" i="11" s="1"/>
  <c r="I1561" i="11" s="1"/>
  <c r="B1561" i="4"/>
  <c r="H1560" i="4"/>
  <c r="J1560" i="4" s="1"/>
  <c r="B1560" i="4"/>
  <c r="H1559" i="4"/>
  <c r="J1559" i="4" s="1"/>
  <c r="B1559" i="4"/>
  <c r="H1558" i="4"/>
  <c r="J1558" i="4" s="1"/>
  <c r="G1558" i="11" s="1"/>
  <c r="I1558" i="11" s="1"/>
  <c r="B1558" i="4"/>
  <c r="H1557" i="4"/>
  <c r="J1557" i="4" s="1"/>
  <c r="G1557" i="11" s="1"/>
  <c r="I1557" i="11" s="1"/>
  <c r="B1557" i="4"/>
  <c r="H1556" i="4"/>
  <c r="J1556" i="4" s="1"/>
  <c r="G1556" i="11" s="1"/>
  <c r="I1556" i="11" s="1"/>
  <c r="B1556" i="4"/>
  <c r="B1556" i="11" s="1"/>
  <c r="H1555" i="4"/>
  <c r="J1555" i="4" s="1"/>
  <c r="G1555" i="11" s="1"/>
  <c r="I1555" i="11" s="1"/>
  <c r="B1555" i="4"/>
  <c r="B1555" i="11" s="1"/>
  <c r="H1554" i="4"/>
  <c r="J1554" i="4" s="1"/>
  <c r="G1554" i="11" s="1"/>
  <c r="I1554" i="11" s="1"/>
  <c r="B1554" i="4"/>
  <c r="B1554" i="11" s="1"/>
  <c r="H1553" i="4"/>
  <c r="J1553" i="4" s="1"/>
  <c r="G1553" i="11" s="1"/>
  <c r="I1553" i="11" s="1"/>
  <c r="B1553" i="4"/>
  <c r="H1552" i="4"/>
  <c r="J1552" i="4" s="1"/>
  <c r="G1552" i="11" s="1"/>
  <c r="I1552" i="11" s="1"/>
  <c r="B1552" i="4"/>
  <c r="H1551" i="4"/>
  <c r="J1551" i="4" s="1"/>
  <c r="G1551" i="11" s="1"/>
  <c r="I1551" i="11" s="1"/>
  <c r="B1551" i="4"/>
  <c r="H1550" i="4"/>
  <c r="J1550" i="4" s="1"/>
  <c r="G1550" i="11" s="1"/>
  <c r="I1550" i="11" s="1"/>
  <c r="B1550" i="4"/>
  <c r="H1549" i="4"/>
  <c r="J1549" i="4" s="1"/>
  <c r="B1549" i="4"/>
  <c r="H1548" i="4"/>
  <c r="J1548" i="4" s="1"/>
  <c r="G1548" i="11" s="1"/>
  <c r="I1548" i="11" s="1"/>
  <c r="B1548" i="4"/>
  <c r="H1547" i="4"/>
  <c r="J1547" i="4" s="1"/>
  <c r="G1547" i="11" s="1"/>
  <c r="I1547" i="11" s="1"/>
  <c r="B1547" i="4"/>
  <c r="H1546" i="4"/>
  <c r="J1546" i="4" s="1"/>
  <c r="G1546" i="11" s="1"/>
  <c r="I1546" i="11" s="1"/>
  <c r="B1546" i="4"/>
  <c r="H1545" i="4"/>
  <c r="J1545" i="4" s="1"/>
  <c r="G1545" i="11" s="1"/>
  <c r="I1545" i="11" s="1"/>
  <c r="B1545" i="4"/>
  <c r="H1544" i="4"/>
  <c r="J1544" i="4" s="1"/>
  <c r="G1544" i="11" s="1"/>
  <c r="I1544" i="11" s="1"/>
  <c r="B1544" i="4"/>
  <c r="H1543" i="4"/>
  <c r="J1543" i="4" s="1"/>
  <c r="G1543" i="11" s="1"/>
  <c r="I1543" i="11" s="1"/>
  <c r="B1543" i="4"/>
  <c r="H1542" i="4"/>
  <c r="J1542" i="4" s="1"/>
  <c r="G1542" i="11" s="1"/>
  <c r="I1542" i="11" s="1"/>
  <c r="B1542" i="4"/>
  <c r="H1541" i="4"/>
  <c r="J1541" i="4" s="1"/>
  <c r="G1541" i="11" s="1"/>
  <c r="I1541" i="11" s="1"/>
  <c r="B1541" i="4"/>
  <c r="H1590" i="4"/>
  <c r="J1590" i="4" s="1"/>
  <c r="G1590" i="11" s="1"/>
  <c r="I1590" i="11" s="1"/>
  <c r="B1590" i="4"/>
  <c r="H1539" i="4"/>
  <c r="J1539" i="4" s="1"/>
  <c r="G1539" i="11" s="1"/>
  <c r="I1539" i="11" s="1"/>
  <c r="B1539" i="4"/>
  <c r="H1538" i="4"/>
  <c r="J1538" i="4" s="1"/>
  <c r="G1538" i="11" s="1"/>
  <c r="I1538" i="11" s="1"/>
  <c r="B1538" i="4"/>
  <c r="B1538" i="11" s="1"/>
  <c r="H1537" i="4"/>
  <c r="J1537" i="4" s="1"/>
  <c r="G1537" i="11" s="1"/>
  <c r="I1537" i="11" s="1"/>
  <c r="B1537" i="4"/>
  <c r="H1536" i="4"/>
  <c r="J1536" i="4" s="1"/>
  <c r="G1536" i="11" s="1"/>
  <c r="I1536" i="11" s="1"/>
  <c r="B1536" i="4"/>
  <c r="H1535" i="4"/>
  <c r="J1535" i="4" s="1"/>
  <c r="G1535" i="11" s="1"/>
  <c r="I1535" i="11" s="1"/>
  <c r="B1535" i="4"/>
  <c r="H1534" i="4"/>
  <c r="J1534" i="4" s="1"/>
  <c r="G1534" i="11" s="1"/>
  <c r="I1534" i="11" s="1"/>
  <c r="B1534" i="4"/>
  <c r="H1533" i="4"/>
  <c r="J1533" i="4" s="1"/>
  <c r="G1533" i="11" s="1"/>
  <c r="I1533" i="11" s="1"/>
  <c r="B1533" i="4"/>
  <c r="H1532" i="4"/>
  <c r="J1532" i="4" s="1"/>
  <c r="G1532" i="11" s="1"/>
  <c r="I1532" i="11" s="1"/>
  <c r="B1532" i="4"/>
  <c r="H1531" i="4"/>
  <c r="J1531" i="4" s="1"/>
  <c r="G1531" i="11" s="1"/>
  <c r="I1531" i="11" s="1"/>
  <c r="B1531" i="4"/>
  <c r="B1531" i="11" s="1"/>
  <c r="H1530" i="4"/>
  <c r="J1530" i="4" s="1"/>
  <c r="G1530" i="11" s="1"/>
  <c r="I1530" i="11" s="1"/>
  <c r="B1530" i="4"/>
  <c r="B1530" i="11" s="1"/>
  <c r="H1529" i="4"/>
  <c r="J1529" i="4" s="1"/>
  <c r="G1529" i="11" s="1"/>
  <c r="I1529" i="11" s="1"/>
  <c r="B1529" i="4"/>
  <c r="H1528" i="4"/>
  <c r="J1528" i="4" s="1"/>
  <c r="G1528" i="11" s="1"/>
  <c r="I1528" i="11" s="1"/>
  <c r="B1528" i="4"/>
  <c r="H1527" i="4"/>
  <c r="J1527" i="4" s="1"/>
  <c r="G1527" i="11" s="1"/>
  <c r="I1527" i="11" s="1"/>
  <c r="B1527" i="4"/>
  <c r="H1526" i="4"/>
  <c r="J1526" i="4" s="1"/>
  <c r="G1526" i="11" s="1"/>
  <c r="I1526" i="11" s="1"/>
  <c r="B1526" i="4"/>
  <c r="H1525" i="4"/>
  <c r="J1525" i="4" s="1"/>
  <c r="G1525" i="11" s="1"/>
  <c r="I1525" i="11" s="1"/>
  <c r="B1525" i="4"/>
  <c r="H1524" i="4"/>
  <c r="J1524" i="4" s="1"/>
  <c r="G1524" i="11" s="1"/>
  <c r="I1524" i="11" s="1"/>
  <c r="B1524" i="4"/>
  <c r="H1523" i="4"/>
  <c r="J1523" i="4" s="1"/>
  <c r="G1523" i="11" s="1"/>
  <c r="I1523" i="11" s="1"/>
  <c r="B1523" i="4"/>
  <c r="H1522" i="4"/>
  <c r="J1522" i="4" s="1"/>
  <c r="G1522" i="11" s="1"/>
  <c r="I1522" i="11" s="1"/>
  <c r="B1522" i="4"/>
  <c r="H1521" i="4"/>
  <c r="J1521" i="4" s="1"/>
  <c r="G1521" i="11" s="1"/>
  <c r="I1521" i="11" s="1"/>
  <c r="B1521" i="4"/>
  <c r="H1520" i="4"/>
  <c r="J1520" i="4" s="1"/>
  <c r="G1520" i="11" s="1"/>
  <c r="I1520" i="11" s="1"/>
  <c r="B1520" i="4"/>
  <c r="H1519" i="4"/>
  <c r="J1519" i="4" s="1"/>
  <c r="G1519" i="11" s="1"/>
  <c r="I1519" i="11" s="1"/>
  <c r="B1519" i="4"/>
  <c r="H1518" i="4"/>
  <c r="J1518" i="4" s="1"/>
  <c r="G1518" i="11" s="1"/>
  <c r="I1518" i="11" s="1"/>
  <c r="B1518" i="4"/>
  <c r="H1517" i="4"/>
  <c r="J1517" i="4" s="1"/>
  <c r="G1517" i="11" s="1"/>
  <c r="I1517" i="11" s="1"/>
  <c r="B1517" i="4"/>
  <c r="H1516" i="4"/>
  <c r="J1516" i="4" s="1"/>
  <c r="B1516" i="4"/>
  <c r="H1515" i="4"/>
  <c r="J1515" i="4" s="1"/>
  <c r="G1515" i="11" s="1"/>
  <c r="I1515" i="11" s="1"/>
  <c r="B1515" i="4"/>
  <c r="H1514" i="4"/>
  <c r="J1514" i="4" s="1"/>
  <c r="G1514" i="11" s="1"/>
  <c r="I1514" i="11" s="1"/>
  <c r="B1514" i="4"/>
  <c r="H1513" i="4"/>
  <c r="J1513" i="4" s="1"/>
  <c r="G1513" i="11" s="1"/>
  <c r="I1513" i="11" s="1"/>
  <c r="B1513" i="4"/>
  <c r="H1512" i="4"/>
  <c r="J1512" i="4" s="1"/>
  <c r="G1512" i="11" s="1"/>
  <c r="I1512" i="11" s="1"/>
  <c r="B1512" i="4"/>
  <c r="H1511" i="4"/>
  <c r="J1511" i="4" s="1"/>
  <c r="G1511" i="11" s="1"/>
  <c r="I1511" i="11" s="1"/>
  <c r="B1511" i="4"/>
  <c r="H1510" i="4"/>
  <c r="J1510" i="4" s="1"/>
  <c r="G1510" i="11" s="1"/>
  <c r="I1510" i="11" s="1"/>
  <c r="B1510" i="4"/>
  <c r="H1509" i="4"/>
  <c r="J1509" i="4" s="1"/>
  <c r="G1509" i="11" s="1"/>
  <c r="I1509" i="11" s="1"/>
  <c r="B1509" i="4"/>
  <c r="B1509" i="11" s="1"/>
  <c r="H1508" i="4"/>
  <c r="J1508" i="4" s="1"/>
  <c r="G1508" i="11" s="1"/>
  <c r="I1508" i="11" s="1"/>
  <c r="B1508" i="4"/>
  <c r="B1508" i="11" s="1"/>
  <c r="H1507" i="4"/>
  <c r="J1507" i="4" s="1"/>
  <c r="G1507" i="11" s="1"/>
  <c r="I1507" i="11" s="1"/>
  <c r="B1507" i="4"/>
  <c r="B1507" i="11" s="1"/>
  <c r="H1506" i="4"/>
  <c r="J1506" i="4" s="1"/>
  <c r="G1506" i="11" s="1"/>
  <c r="I1506" i="11" s="1"/>
  <c r="B1506" i="4"/>
  <c r="H1505" i="4"/>
  <c r="J1505" i="4" s="1"/>
  <c r="G1505" i="11" s="1"/>
  <c r="I1505" i="11" s="1"/>
  <c r="B1505" i="4"/>
  <c r="H1504" i="4"/>
  <c r="J1504" i="4" s="1"/>
  <c r="G1504" i="11" s="1"/>
  <c r="I1504" i="11" s="1"/>
  <c r="B1504" i="4"/>
  <c r="H1503" i="4"/>
  <c r="J1503" i="4" s="1"/>
  <c r="G1503" i="11" s="1"/>
  <c r="I1503" i="11" s="1"/>
  <c r="B1503" i="4"/>
  <c r="H1502" i="4"/>
  <c r="J1502" i="4" s="1"/>
  <c r="G1502" i="11" s="1"/>
  <c r="I1502" i="11" s="1"/>
  <c r="B1502" i="4"/>
  <c r="H1500" i="4"/>
  <c r="J1500" i="4" s="1"/>
  <c r="G1500" i="11" s="1"/>
  <c r="I1500" i="11" s="1"/>
  <c r="B1500" i="4"/>
  <c r="H1499" i="4"/>
  <c r="J1499" i="4" s="1"/>
  <c r="G1499" i="11" s="1"/>
  <c r="I1499" i="11" s="1"/>
  <c r="B1499" i="4"/>
  <c r="H1498" i="4"/>
  <c r="J1498" i="4" s="1"/>
  <c r="G1498" i="11" s="1"/>
  <c r="I1498" i="11" s="1"/>
  <c r="B1498" i="4"/>
  <c r="H1497" i="4"/>
  <c r="J1497" i="4" s="1"/>
  <c r="G1497" i="11" s="1"/>
  <c r="I1497" i="11" s="1"/>
  <c r="B1497" i="4"/>
  <c r="B1497" i="11" s="1"/>
  <c r="H1496" i="4"/>
  <c r="J1496" i="4" s="1"/>
  <c r="G1496" i="11" s="1"/>
  <c r="I1496" i="11" s="1"/>
  <c r="B1496" i="4"/>
  <c r="B1496" i="11" s="1"/>
  <c r="H1495" i="4"/>
  <c r="J1495" i="4" s="1"/>
  <c r="G1495" i="11" s="1"/>
  <c r="I1495" i="11" s="1"/>
  <c r="B1495" i="4"/>
  <c r="H1494" i="4"/>
  <c r="J1494" i="4" s="1"/>
  <c r="B1494" i="4"/>
  <c r="H1493" i="4"/>
  <c r="J1493" i="4" s="1"/>
  <c r="G1493" i="11" s="1"/>
  <c r="I1493" i="11" s="1"/>
  <c r="B1493" i="4"/>
  <c r="H1492" i="4"/>
  <c r="J1492" i="4" s="1"/>
  <c r="G1492" i="11" s="1"/>
  <c r="I1492" i="11" s="1"/>
  <c r="B1492" i="4"/>
  <c r="B1492" i="11" s="1"/>
  <c r="H1491" i="4"/>
  <c r="J1491" i="4" s="1"/>
  <c r="G1491" i="11" s="1"/>
  <c r="I1491" i="11" s="1"/>
  <c r="B1491" i="4"/>
  <c r="B1491" i="11" s="1"/>
  <c r="H1490" i="4"/>
  <c r="J1490" i="4" s="1"/>
  <c r="G1490" i="11" s="1"/>
  <c r="I1490" i="11" s="1"/>
  <c r="B1490" i="4"/>
  <c r="H1489" i="4"/>
  <c r="J1489" i="4" s="1"/>
  <c r="G1489" i="11" s="1"/>
  <c r="I1489" i="11" s="1"/>
  <c r="B1489" i="4"/>
  <c r="H1488" i="4"/>
  <c r="J1488" i="4" s="1"/>
  <c r="G1488" i="11" s="1"/>
  <c r="I1488" i="11" s="1"/>
  <c r="B1488" i="4"/>
  <c r="H1487" i="4"/>
  <c r="J1487" i="4" s="1"/>
  <c r="G1487" i="11" s="1"/>
  <c r="I1487" i="11" s="1"/>
  <c r="B1487" i="4"/>
  <c r="H1486" i="4"/>
  <c r="J1486" i="4" s="1"/>
  <c r="G1486" i="11" s="1"/>
  <c r="I1486" i="11" s="1"/>
  <c r="B1486" i="4"/>
  <c r="H1485" i="4"/>
  <c r="J1485" i="4" s="1"/>
  <c r="G1485" i="11" s="1"/>
  <c r="I1485" i="11" s="1"/>
  <c r="B1485" i="4"/>
  <c r="H1483" i="4"/>
  <c r="J1483" i="4" s="1"/>
  <c r="G1483" i="11" s="1"/>
  <c r="I1483" i="11" s="1"/>
  <c r="B1483" i="4"/>
  <c r="H1482" i="4"/>
  <c r="J1482" i="4" s="1"/>
  <c r="G1482" i="11" s="1"/>
  <c r="I1482" i="11" s="1"/>
  <c r="B1482" i="4"/>
  <c r="H1481" i="4"/>
  <c r="J1481" i="4" s="1"/>
  <c r="G1481" i="11" s="1"/>
  <c r="I1481" i="11" s="1"/>
  <c r="B1481" i="4"/>
  <c r="H1480" i="4"/>
  <c r="J1480" i="4" s="1"/>
  <c r="G1480" i="11" s="1"/>
  <c r="I1480" i="11" s="1"/>
  <c r="B1480" i="4"/>
  <c r="H1479" i="4"/>
  <c r="J1479" i="4" s="1"/>
  <c r="G1479" i="11" s="1"/>
  <c r="I1479" i="11" s="1"/>
  <c r="B1479" i="4"/>
  <c r="H1478" i="4"/>
  <c r="J1478" i="4" s="1"/>
  <c r="G1478" i="11" s="1"/>
  <c r="I1478" i="11" s="1"/>
  <c r="B1478" i="4"/>
  <c r="H1477" i="4"/>
  <c r="J1477" i="4" s="1"/>
  <c r="G1477" i="11" s="1"/>
  <c r="I1477" i="11" s="1"/>
  <c r="B1477" i="4"/>
  <c r="H1476" i="4"/>
  <c r="J1476" i="4" s="1"/>
  <c r="G1476" i="11" s="1"/>
  <c r="I1476" i="11" s="1"/>
  <c r="B1476" i="4"/>
  <c r="H1475" i="4"/>
  <c r="J1475" i="4" s="1"/>
  <c r="G1475" i="11" s="1"/>
  <c r="I1475" i="11" s="1"/>
  <c r="B1475" i="4"/>
  <c r="H1474" i="4"/>
  <c r="J1474" i="4" s="1"/>
  <c r="G1474" i="11" s="1"/>
  <c r="I1474" i="11" s="1"/>
  <c r="B1474" i="4"/>
  <c r="H1473" i="4"/>
  <c r="J1473" i="4" s="1"/>
  <c r="G1473" i="11" s="1"/>
  <c r="I1473" i="11" s="1"/>
  <c r="B1473" i="4"/>
  <c r="B1473" i="11" s="1"/>
  <c r="H1472" i="4"/>
  <c r="J1472" i="4" s="1"/>
  <c r="G1472" i="11" s="1"/>
  <c r="I1472" i="11" s="1"/>
  <c r="B1472" i="4"/>
  <c r="B1472" i="11" s="1"/>
  <c r="H1471" i="4"/>
  <c r="J1471" i="4" s="1"/>
  <c r="G1471" i="11" s="1"/>
  <c r="I1471" i="11" s="1"/>
  <c r="B1471" i="4"/>
  <c r="B1471" i="11" s="1"/>
  <c r="H1470" i="4"/>
  <c r="J1470" i="4" s="1"/>
  <c r="G1470" i="11" s="1"/>
  <c r="I1470" i="11" s="1"/>
  <c r="B1470" i="4"/>
  <c r="B1470" i="11" s="1"/>
  <c r="H1469" i="4"/>
  <c r="J1469" i="4" s="1"/>
  <c r="G1469" i="11" s="1"/>
  <c r="I1469" i="11" s="1"/>
  <c r="B1469" i="4"/>
  <c r="H1468" i="4"/>
  <c r="J1468" i="4" s="1"/>
  <c r="G1468" i="11" s="1"/>
  <c r="I1468" i="11" s="1"/>
  <c r="B1468" i="4"/>
  <c r="H1467" i="4"/>
  <c r="J1467" i="4" s="1"/>
  <c r="G1467" i="11" s="1"/>
  <c r="I1467" i="11" s="1"/>
  <c r="B1467" i="4"/>
  <c r="H1466" i="4"/>
  <c r="J1466" i="4" s="1"/>
  <c r="G1466" i="11" s="1"/>
  <c r="I1466" i="11" s="1"/>
  <c r="B1466" i="4"/>
  <c r="H1465" i="4"/>
  <c r="J1465" i="4" s="1"/>
  <c r="G1465" i="11" s="1"/>
  <c r="I1465" i="11" s="1"/>
  <c r="B1465" i="4"/>
  <c r="H1464" i="4"/>
  <c r="J1464" i="4" s="1"/>
  <c r="G1464" i="11" s="1"/>
  <c r="I1464" i="11" s="1"/>
  <c r="B1464" i="4"/>
  <c r="H1484" i="4"/>
  <c r="J1484" i="4" s="1"/>
  <c r="G1484" i="11" s="1"/>
  <c r="I1484" i="11" s="1"/>
  <c r="B1484" i="4"/>
  <c r="H1463" i="4"/>
  <c r="J1463" i="4" s="1"/>
  <c r="G1463" i="11" s="1"/>
  <c r="I1463" i="11" s="1"/>
  <c r="B1463" i="4"/>
  <c r="H1462" i="4"/>
  <c r="J1462" i="4" s="1"/>
  <c r="G1462" i="11" s="1"/>
  <c r="I1462" i="11" s="1"/>
  <c r="B1462" i="4"/>
  <c r="H1461" i="4"/>
  <c r="J1461" i="4" s="1"/>
  <c r="G1461" i="11" s="1"/>
  <c r="I1461" i="11" s="1"/>
  <c r="B1461" i="4"/>
  <c r="H1460" i="4"/>
  <c r="J1460" i="4" s="1"/>
  <c r="G1460" i="11" s="1"/>
  <c r="I1460" i="11" s="1"/>
  <c r="B1460" i="4"/>
  <c r="H1459" i="4"/>
  <c r="J1459" i="4" s="1"/>
  <c r="G1459" i="11" s="1"/>
  <c r="I1459" i="11" s="1"/>
  <c r="B1459" i="4"/>
  <c r="H1458" i="4"/>
  <c r="J1458" i="4" s="1"/>
  <c r="G1458" i="11" s="1"/>
  <c r="I1458" i="11" s="1"/>
  <c r="B1458" i="4"/>
  <c r="H1457" i="4"/>
  <c r="J1457" i="4" s="1"/>
  <c r="G1457" i="11" s="1"/>
  <c r="I1457" i="11" s="1"/>
  <c r="B1457" i="4"/>
  <c r="H1456" i="4"/>
  <c r="J1456" i="4" s="1"/>
  <c r="G1456" i="11" s="1"/>
  <c r="I1456" i="11" s="1"/>
  <c r="B1456" i="4"/>
  <c r="B1456" i="11" s="1"/>
  <c r="H1455" i="4"/>
  <c r="J1455" i="4" s="1"/>
  <c r="G1455" i="11" s="1"/>
  <c r="I1455" i="11" s="1"/>
  <c r="B1455" i="4"/>
  <c r="B1455" i="11" s="1"/>
  <c r="H1454" i="4"/>
  <c r="J1454" i="4" s="1"/>
  <c r="G1454" i="11" s="1"/>
  <c r="I1454" i="11" s="1"/>
  <c r="B1454" i="4"/>
  <c r="B1454" i="11" s="1"/>
  <c r="H1453" i="4"/>
  <c r="J1453" i="4" s="1"/>
  <c r="G1453" i="11" s="1"/>
  <c r="I1453" i="11" s="1"/>
  <c r="B1453" i="4"/>
  <c r="H1452" i="4"/>
  <c r="J1452" i="4" s="1"/>
  <c r="G1452" i="11" s="1"/>
  <c r="I1452" i="11" s="1"/>
  <c r="B1452" i="4"/>
  <c r="H1451" i="4"/>
  <c r="J1451" i="4" s="1"/>
  <c r="G1451" i="11" s="1"/>
  <c r="I1451" i="11" s="1"/>
  <c r="B1451" i="4"/>
  <c r="H1450" i="4"/>
  <c r="J1450" i="4" s="1"/>
  <c r="G1450" i="11" s="1"/>
  <c r="I1450" i="11" s="1"/>
  <c r="B1450" i="4"/>
  <c r="H1449" i="4"/>
  <c r="J1449" i="4" s="1"/>
  <c r="G1449" i="11" s="1"/>
  <c r="I1449" i="11" s="1"/>
  <c r="B1449" i="4"/>
  <c r="H1448" i="4"/>
  <c r="J1448" i="4" s="1"/>
  <c r="G1448" i="11" s="1"/>
  <c r="I1448" i="11" s="1"/>
  <c r="B1448" i="4"/>
  <c r="H1447" i="4"/>
  <c r="J1447" i="4" s="1"/>
  <c r="G1447" i="11" s="1"/>
  <c r="I1447" i="11" s="1"/>
  <c r="B1447" i="4"/>
  <c r="H1446" i="4"/>
  <c r="J1446" i="4" s="1"/>
  <c r="G1446" i="11" s="1"/>
  <c r="I1446" i="11" s="1"/>
  <c r="B1446" i="4"/>
  <c r="H1445" i="4"/>
  <c r="J1445" i="4" s="1"/>
  <c r="G1445" i="11" s="1"/>
  <c r="I1445" i="11" s="1"/>
  <c r="B1445" i="4"/>
  <c r="H1444" i="4"/>
  <c r="J1444" i="4" s="1"/>
  <c r="G1444" i="11" s="1"/>
  <c r="I1444" i="11" s="1"/>
  <c r="B1444" i="4"/>
  <c r="H1443" i="4"/>
  <c r="J1443" i="4" s="1"/>
  <c r="G1443" i="11" s="1"/>
  <c r="I1443" i="11" s="1"/>
  <c r="B1443" i="4"/>
  <c r="B1443" i="11" s="1"/>
  <c r="H1442" i="4"/>
  <c r="J1442" i="4" s="1"/>
  <c r="G1442" i="11" s="1"/>
  <c r="I1442" i="11" s="1"/>
  <c r="B1442" i="4"/>
  <c r="H1441" i="4"/>
  <c r="J1441" i="4" s="1"/>
  <c r="G1441" i="11" s="1"/>
  <c r="I1441" i="11" s="1"/>
  <c r="B1441" i="4"/>
  <c r="H1440" i="4"/>
  <c r="J1440" i="4" s="1"/>
  <c r="G1440" i="11" s="1"/>
  <c r="I1440" i="11" s="1"/>
  <c r="B1440" i="4"/>
  <c r="H1439" i="4"/>
  <c r="J1439" i="4" s="1"/>
  <c r="G1439" i="11" s="1"/>
  <c r="I1439" i="11" s="1"/>
  <c r="B1439" i="4"/>
  <c r="H1438" i="4"/>
  <c r="J1438" i="4" s="1"/>
  <c r="G1438" i="11" s="1"/>
  <c r="I1438" i="11" s="1"/>
  <c r="B1438" i="4"/>
  <c r="H1437" i="4"/>
  <c r="J1437" i="4" s="1"/>
  <c r="G1437" i="11" s="1"/>
  <c r="I1437" i="11" s="1"/>
  <c r="B1437" i="4"/>
  <c r="H1436" i="4"/>
  <c r="J1436" i="4" s="1"/>
  <c r="G1436" i="11" s="1"/>
  <c r="I1436" i="11" s="1"/>
  <c r="B1436" i="4"/>
  <c r="H1435" i="4"/>
  <c r="J1435" i="4" s="1"/>
  <c r="G1435" i="11" s="1"/>
  <c r="I1435" i="11" s="1"/>
  <c r="B1435" i="4"/>
  <c r="H1434" i="4"/>
  <c r="J1434" i="4" s="1"/>
  <c r="G1434" i="11" s="1"/>
  <c r="I1434" i="11" s="1"/>
  <c r="B1434" i="4"/>
  <c r="H1433" i="4"/>
  <c r="J1433" i="4" s="1"/>
  <c r="G1433" i="11" s="1"/>
  <c r="I1433" i="11" s="1"/>
  <c r="B1433" i="4"/>
  <c r="H1432" i="4"/>
  <c r="J1432" i="4" s="1"/>
  <c r="G1432" i="11" s="1"/>
  <c r="I1432" i="11" s="1"/>
  <c r="B1432" i="4"/>
  <c r="H1431" i="4"/>
  <c r="J1431" i="4" s="1"/>
  <c r="G1431" i="11" s="1"/>
  <c r="I1431" i="11" s="1"/>
  <c r="B1431" i="4"/>
  <c r="H1430" i="4"/>
  <c r="J1430" i="4" s="1"/>
  <c r="G1430" i="11" s="1"/>
  <c r="I1430" i="11" s="1"/>
  <c r="B1430" i="4"/>
  <c r="H1429" i="4"/>
  <c r="J1429" i="4" s="1"/>
  <c r="G1429" i="11" s="1"/>
  <c r="I1429" i="11" s="1"/>
  <c r="B1429" i="4"/>
  <c r="H1428" i="4"/>
  <c r="J1428" i="4" s="1"/>
  <c r="G1428" i="11" s="1"/>
  <c r="I1428" i="11" s="1"/>
  <c r="B1428" i="4"/>
  <c r="B1428" i="11" s="1"/>
  <c r="H1427" i="4"/>
  <c r="J1427" i="4" s="1"/>
  <c r="G1427" i="11" s="1"/>
  <c r="I1427" i="11" s="1"/>
  <c r="B1427" i="4"/>
  <c r="H1426" i="4"/>
  <c r="J1426" i="4" s="1"/>
  <c r="G1426" i="11" s="1"/>
  <c r="I1426" i="11" s="1"/>
  <c r="B1426" i="4"/>
  <c r="H1425" i="4"/>
  <c r="J1425" i="4" s="1"/>
  <c r="G1425" i="11" s="1"/>
  <c r="I1425" i="11" s="1"/>
  <c r="B1425" i="4"/>
  <c r="H1424" i="4"/>
  <c r="J1424" i="4" s="1"/>
  <c r="G1424" i="11" s="1"/>
  <c r="I1424" i="11" s="1"/>
  <c r="B1424" i="4"/>
  <c r="H1423" i="4"/>
  <c r="J1423" i="4" s="1"/>
  <c r="G1423" i="11" s="1"/>
  <c r="I1423" i="11" s="1"/>
  <c r="B1423" i="4"/>
  <c r="H1422" i="4"/>
  <c r="J1422" i="4" s="1"/>
  <c r="G1422" i="11" s="1"/>
  <c r="I1422" i="11" s="1"/>
  <c r="B1422" i="4"/>
  <c r="B1422" i="11" s="1"/>
  <c r="H1421" i="4"/>
  <c r="J1421" i="4" s="1"/>
  <c r="G1421" i="11" s="1"/>
  <c r="I1421" i="11" s="1"/>
  <c r="B1421" i="4"/>
  <c r="H1420" i="4"/>
  <c r="J1420" i="4" s="1"/>
  <c r="G1420" i="11" s="1"/>
  <c r="I1420" i="11" s="1"/>
  <c r="B1420" i="4"/>
  <c r="H1419" i="4"/>
  <c r="J1419" i="4" s="1"/>
  <c r="G1419" i="11" s="1"/>
  <c r="I1419" i="11" s="1"/>
  <c r="B1419" i="4"/>
  <c r="H1418" i="4"/>
  <c r="J1418" i="4" s="1"/>
  <c r="G1418" i="11" s="1"/>
  <c r="I1418" i="11" s="1"/>
  <c r="B1418" i="4"/>
  <c r="H1417" i="4"/>
  <c r="J1417" i="4" s="1"/>
  <c r="G1417" i="11" s="1"/>
  <c r="I1417" i="11" s="1"/>
  <c r="B1417" i="4"/>
  <c r="H1416" i="4"/>
  <c r="J1416" i="4" s="1"/>
  <c r="G1416" i="11" s="1"/>
  <c r="I1416" i="11" s="1"/>
  <c r="B1416" i="4"/>
  <c r="H1415" i="4"/>
  <c r="J1415" i="4" s="1"/>
  <c r="G1415" i="11" s="1"/>
  <c r="I1415" i="11" s="1"/>
  <c r="B1415" i="4"/>
  <c r="H1414" i="4"/>
  <c r="J1414" i="4" s="1"/>
  <c r="G1414" i="11" s="1"/>
  <c r="I1414" i="11" s="1"/>
  <c r="B1414" i="4"/>
  <c r="H1413" i="4"/>
  <c r="J1413" i="4" s="1"/>
  <c r="G1413" i="11" s="1"/>
  <c r="I1413" i="11" s="1"/>
  <c r="B1413" i="4"/>
  <c r="H1412" i="4"/>
  <c r="J1412" i="4" s="1"/>
  <c r="G1412" i="11" s="1"/>
  <c r="I1412" i="11" s="1"/>
  <c r="B1412" i="4"/>
  <c r="H1411" i="4"/>
  <c r="J1411" i="4" s="1"/>
  <c r="G1411" i="11" s="1"/>
  <c r="I1411" i="11" s="1"/>
  <c r="B1411" i="4"/>
  <c r="H1410" i="4"/>
  <c r="J1410" i="4" s="1"/>
  <c r="G1410" i="11" s="1"/>
  <c r="I1410" i="11" s="1"/>
  <c r="B1410" i="4"/>
  <c r="B1410" i="11" s="1"/>
  <c r="H1409" i="4"/>
  <c r="J1409" i="4" s="1"/>
  <c r="G1409" i="11" s="1"/>
  <c r="I1409" i="11" s="1"/>
  <c r="B1409" i="4"/>
  <c r="B1409" i="11" s="1"/>
  <c r="H1408" i="4"/>
  <c r="J1408" i="4" s="1"/>
  <c r="G1408" i="11" s="1"/>
  <c r="I1408" i="11" s="1"/>
  <c r="B1408" i="4"/>
  <c r="B1408" i="11" s="1"/>
  <c r="H1407" i="4"/>
  <c r="J1407" i="4" s="1"/>
  <c r="G1407" i="11" s="1"/>
  <c r="I1407" i="11" s="1"/>
  <c r="B1407" i="4"/>
  <c r="H1406" i="4"/>
  <c r="J1406" i="4" s="1"/>
  <c r="G1406" i="11" s="1"/>
  <c r="I1406" i="11" s="1"/>
  <c r="B1406" i="4"/>
  <c r="H1405" i="4"/>
  <c r="J1405" i="4" s="1"/>
  <c r="G1405" i="11" s="1"/>
  <c r="I1405" i="11" s="1"/>
  <c r="B1405" i="4"/>
  <c r="H1404" i="4"/>
  <c r="J1404" i="4" s="1"/>
  <c r="G1404" i="11" s="1"/>
  <c r="I1404" i="11" s="1"/>
  <c r="B1404" i="4"/>
  <c r="H1403" i="4"/>
  <c r="J1403" i="4" s="1"/>
  <c r="G1403" i="11" s="1"/>
  <c r="I1403" i="11" s="1"/>
  <c r="B1403" i="4"/>
  <c r="H1402" i="4"/>
  <c r="J1402" i="4" s="1"/>
  <c r="G1402" i="11" s="1"/>
  <c r="I1402" i="11" s="1"/>
  <c r="B1402" i="4"/>
  <c r="H1401" i="4"/>
  <c r="J1401" i="4" s="1"/>
  <c r="G1401" i="11" s="1"/>
  <c r="I1401" i="11" s="1"/>
  <c r="B1401" i="4"/>
  <c r="H1400" i="4"/>
  <c r="J1400" i="4" s="1"/>
  <c r="G1400" i="11" s="1"/>
  <c r="I1400" i="11" s="1"/>
  <c r="B1400" i="4"/>
  <c r="H1399" i="4"/>
  <c r="J1399" i="4" s="1"/>
  <c r="G1399" i="11" s="1"/>
  <c r="I1399" i="11" s="1"/>
  <c r="B1399" i="4"/>
  <c r="H1398" i="4"/>
  <c r="J1398" i="4" s="1"/>
  <c r="G1398" i="11" s="1"/>
  <c r="I1398" i="11" s="1"/>
  <c r="B1398" i="4"/>
  <c r="H1397" i="4"/>
  <c r="J1397" i="4" s="1"/>
  <c r="G1397" i="11" s="1"/>
  <c r="I1397" i="11" s="1"/>
  <c r="B1397" i="4"/>
  <c r="H1396" i="4"/>
  <c r="J1396" i="4" s="1"/>
  <c r="G1396" i="11" s="1"/>
  <c r="I1396" i="11" s="1"/>
  <c r="B1396" i="4"/>
  <c r="H1395" i="4"/>
  <c r="J1395" i="4" s="1"/>
  <c r="G1395" i="11" s="1"/>
  <c r="I1395" i="11" s="1"/>
  <c r="B1395" i="4"/>
  <c r="H1394" i="4"/>
  <c r="J1394" i="4" s="1"/>
  <c r="G1394" i="11" s="1"/>
  <c r="I1394" i="11" s="1"/>
  <c r="B1394" i="4"/>
  <c r="H1393" i="4"/>
  <c r="J1393" i="4" s="1"/>
  <c r="G1393" i="11" s="1"/>
  <c r="I1393" i="11" s="1"/>
  <c r="B1393" i="4"/>
  <c r="B1393" i="11" s="1"/>
  <c r="H1392" i="4"/>
  <c r="J1392" i="4" s="1"/>
  <c r="G1392" i="11" s="1"/>
  <c r="I1392" i="11" s="1"/>
  <c r="B1392" i="4"/>
  <c r="B1392" i="11" s="1"/>
  <c r="H1391" i="4"/>
  <c r="J1391" i="4" s="1"/>
  <c r="G1391" i="11" s="1"/>
  <c r="I1391" i="11" s="1"/>
  <c r="B1391" i="4"/>
  <c r="B1391" i="11" s="1"/>
  <c r="H1390" i="4"/>
  <c r="J1390" i="4" s="1"/>
  <c r="G1390" i="11" s="1"/>
  <c r="I1390" i="11" s="1"/>
  <c r="B1390" i="4"/>
  <c r="H1389" i="4"/>
  <c r="J1389" i="4" s="1"/>
  <c r="G1389" i="11" s="1"/>
  <c r="I1389" i="11" s="1"/>
  <c r="B1389" i="4"/>
  <c r="H1388" i="4"/>
  <c r="J1388" i="4" s="1"/>
  <c r="G1388" i="11" s="1"/>
  <c r="I1388" i="11" s="1"/>
  <c r="B1388" i="4"/>
  <c r="B1388" i="11" s="1"/>
  <c r="H1387" i="4"/>
  <c r="J1387" i="4" s="1"/>
  <c r="G1387" i="11" s="1"/>
  <c r="I1387" i="11" s="1"/>
  <c r="H1386" i="4"/>
  <c r="J1386" i="4" s="1"/>
  <c r="G1386" i="11" s="1"/>
  <c r="I1386" i="11" s="1"/>
  <c r="B1386" i="4"/>
  <c r="H1385" i="4"/>
  <c r="J1385" i="4" s="1"/>
  <c r="G1385" i="11" s="1"/>
  <c r="I1385" i="11" s="1"/>
  <c r="B1385" i="4"/>
  <c r="H1384" i="4"/>
  <c r="J1384" i="4" s="1"/>
  <c r="G1384" i="11" s="1"/>
  <c r="I1384" i="11" s="1"/>
  <c r="B1384" i="4"/>
  <c r="H1383" i="4"/>
  <c r="J1383" i="4" s="1"/>
  <c r="G1383" i="11" s="1"/>
  <c r="I1383" i="11" s="1"/>
  <c r="B1383" i="4"/>
  <c r="H1382" i="4"/>
  <c r="J1382" i="4" s="1"/>
  <c r="G1382" i="11" s="1"/>
  <c r="I1382" i="11" s="1"/>
  <c r="B1382" i="4"/>
  <c r="H1381" i="4"/>
  <c r="J1381" i="4" s="1"/>
  <c r="G1381" i="11" s="1"/>
  <c r="I1381" i="11" s="1"/>
  <c r="B1381" i="4"/>
  <c r="H1380" i="4"/>
  <c r="J1380" i="4" s="1"/>
  <c r="G1380" i="11" s="1"/>
  <c r="I1380" i="11" s="1"/>
  <c r="B1380" i="4"/>
  <c r="H1379" i="4"/>
  <c r="J1379" i="4" s="1"/>
  <c r="G1379" i="11" s="1"/>
  <c r="I1379" i="11" s="1"/>
  <c r="B1379" i="4"/>
  <c r="H1378" i="4"/>
  <c r="J1378" i="4" s="1"/>
  <c r="G1378" i="11" s="1"/>
  <c r="I1378" i="11" s="1"/>
  <c r="B1378" i="4"/>
  <c r="H1377" i="4"/>
  <c r="J1377" i="4" s="1"/>
  <c r="G1377" i="11" s="1"/>
  <c r="I1377" i="11" s="1"/>
  <c r="B1377" i="4"/>
  <c r="H1376" i="4"/>
  <c r="J1376" i="4" s="1"/>
  <c r="G1376" i="11" s="1"/>
  <c r="I1376" i="11" s="1"/>
  <c r="B1376" i="4"/>
  <c r="H1375" i="4"/>
  <c r="J1375" i="4" s="1"/>
  <c r="G1375" i="11" s="1"/>
  <c r="I1375" i="11" s="1"/>
  <c r="B1375" i="4"/>
  <c r="B1375" i="11" s="1"/>
  <c r="H1374" i="4"/>
  <c r="J1374" i="4" s="1"/>
  <c r="G1374" i="11" s="1"/>
  <c r="I1374" i="11" s="1"/>
  <c r="B1374" i="4"/>
  <c r="B1374" i="11" s="1"/>
  <c r="H1373" i="4"/>
  <c r="J1373" i="4" s="1"/>
  <c r="G1373" i="11" s="1"/>
  <c r="I1373" i="11" s="1"/>
  <c r="B1373" i="4"/>
  <c r="B1373" i="11" s="1"/>
  <c r="H1372" i="4"/>
  <c r="J1372" i="4" s="1"/>
  <c r="G1372" i="11" s="1"/>
  <c r="I1372" i="11" s="1"/>
  <c r="B1372" i="4"/>
  <c r="H1371" i="4"/>
  <c r="J1371" i="4" s="1"/>
  <c r="G1371" i="11" s="1"/>
  <c r="I1371" i="11" s="1"/>
  <c r="B1371" i="4"/>
  <c r="H1370" i="4"/>
  <c r="J1370" i="4" s="1"/>
  <c r="G1370" i="11" s="1"/>
  <c r="I1370" i="11" s="1"/>
  <c r="B1370" i="4"/>
  <c r="H1369" i="4"/>
  <c r="J1369" i="4" s="1"/>
  <c r="G1369" i="11" s="1"/>
  <c r="I1369" i="11" s="1"/>
  <c r="B1369" i="4"/>
  <c r="H1368" i="4"/>
  <c r="J1368" i="4" s="1"/>
  <c r="G1368" i="11" s="1"/>
  <c r="I1368" i="11" s="1"/>
  <c r="B1368" i="4"/>
  <c r="H1367" i="4"/>
  <c r="J1367" i="4" s="1"/>
  <c r="G1367" i="11" s="1"/>
  <c r="I1367" i="11" s="1"/>
  <c r="B1367" i="4"/>
  <c r="H1366" i="4"/>
  <c r="J1366" i="4" s="1"/>
  <c r="G1366" i="11" s="1"/>
  <c r="I1366" i="11" s="1"/>
  <c r="B1366" i="4"/>
  <c r="H1365" i="4"/>
  <c r="J1365" i="4" s="1"/>
  <c r="G1365" i="11" s="1"/>
  <c r="I1365" i="11" s="1"/>
  <c r="B1365" i="4"/>
  <c r="H1364" i="4"/>
  <c r="J1364" i="4" s="1"/>
  <c r="G1364" i="11" s="1"/>
  <c r="I1364" i="11" s="1"/>
  <c r="B1364" i="4"/>
  <c r="H1363" i="4"/>
  <c r="J1363" i="4" s="1"/>
  <c r="G1363" i="11" s="1"/>
  <c r="I1363" i="11" s="1"/>
  <c r="B1363" i="4"/>
  <c r="H1362" i="4"/>
  <c r="J1362" i="4" s="1"/>
  <c r="G1362" i="11" s="1"/>
  <c r="I1362" i="11" s="1"/>
  <c r="B1362" i="4"/>
  <c r="H1361" i="4"/>
  <c r="J1361" i="4" s="1"/>
  <c r="G1361" i="11" s="1"/>
  <c r="I1361" i="11" s="1"/>
  <c r="B1361" i="4"/>
  <c r="H1360" i="4"/>
  <c r="J1360" i="4" s="1"/>
  <c r="G1360" i="11" s="1"/>
  <c r="I1360" i="11" s="1"/>
  <c r="B1360" i="4"/>
  <c r="H1359" i="4"/>
  <c r="J1359" i="4" s="1"/>
  <c r="G1359" i="11" s="1"/>
  <c r="I1359" i="11" s="1"/>
  <c r="B1359" i="4"/>
  <c r="B1359" i="11" s="1"/>
  <c r="H1358" i="4"/>
  <c r="J1358" i="4" s="1"/>
  <c r="G1358" i="11" s="1"/>
  <c r="I1358" i="11" s="1"/>
  <c r="B1358" i="4"/>
  <c r="B1358" i="11" s="1"/>
  <c r="H1357" i="4"/>
  <c r="J1357" i="4" s="1"/>
  <c r="G1357" i="11" s="1"/>
  <c r="I1357" i="11" s="1"/>
  <c r="B1357" i="4"/>
  <c r="H1356" i="4"/>
  <c r="J1356" i="4" s="1"/>
  <c r="G1356" i="11" s="1"/>
  <c r="I1356" i="11" s="1"/>
  <c r="B1356" i="4"/>
  <c r="H1355" i="4"/>
  <c r="J1355" i="4" s="1"/>
  <c r="G1355" i="11" s="1"/>
  <c r="I1355" i="11" s="1"/>
  <c r="B1355" i="4"/>
  <c r="H1354" i="4"/>
  <c r="J1354" i="4" s="1"/>
  <c r="G1354" i="11" s="1"/>
  <c r="I1354" i="11" s="1"/>
  <c r="B1354" i="4"/>
  <c r="H1353" i="4"/>
  <c r="J1353" i="4" s="1"/>
  <c r="G1353" i="11" s="1"/>
  <c r="I1353" i="11" s="1"/>
  <c r="B1353" i="4"/>
  <c r="H1352" i="4"/>
  <c r="J1352" i="4" s="1"/>
  <c r="G1352" i="11" s="1"/>
  <c r="I1352" i="11" s="1"/>
  <c r="B1352" i="4"/>
  <c r="H1351" i="4"/>
  <c r="J1351" i="4" s="1"/>
  <c r="G1351" i="11" s="1"/>
  <c r="I1351" i="11" s="1"/>
  <c r="B1351" i="4"/>
  <c r="H1350" i="4"/>
  <c r="J1350" i="4" s="1"/>
  <c r="G1350" i="11" s="1"/>
  <c r="I1350" i="11" s="1"/>
  <c r="B1350" i="4"/>
  <c r="H1349" i="4"/>
  <c r="J1349" i="4" s="1"/>
  <c r="G1349" i="11" s="1"/>
  <c r="I1349" i="11" s="1"/>
  <c r="B1349" i="4"/>
  <c r="H1348" i="4"/>
  <c r="J1348" i="4" s="1"/>
  <c r="G1348" i="11" s="1"/>
  <c r="I1348" i="11" s="1"/>
  <c r="B1348" i="4"/>
  <c r="B1348" i="11" s="1"/>
  <c r="H1347" i="4"/>
  <c r="J1347" i="4" s="1"/>
  <c r="G1347" i="11" s="1"/>
  <c r="I1347" i="11" s="1"/>
  <c r="B1347" i="4"/>
  <c r="B1347" i="11" s="1"/>
  <c r="H1346" i="4"/>
  <c r="J1346" i="4" s="1"/>
  <c r="G1346" i="11" s="1"/>
  <c r="I1346" i="11" s="1"/>
  <c r="B1346" i="4"/>
  <c r="B1346" i="11" s="1"/>
  <c r="H1345" i="4"/>
  <c r="J1345" i="4" s="1"/>
  <c r="G1345" i="11" s="1"/>
  <c r="I1345" i="11" s="1"/>
  <c r="B1345" i="4"/>
  <c r="B1345" i="11" s="1"/>
  <c r="H1344" i="4"/>
  <c r="J1344" i="4" s="1"/>
  <c r="G1344" i="11" s="1"/>
  <c r="I1344" i="11" s="1"/>
  <c r="B1344" i="4"/>
  <c r="B1344" i="11" s="1"/>
  <c r="H1343" i="4"/>
  <c r="J1343" i="4" s="1"/>
  <c r="G1343" i="11" s="1"/>
  <c r="I1343" i="11" s="1"/>
  <c r="B1343" i="4"/>
  <c r="H1342" i="4"/>
  <c r="J1342" i="4" s="1"/>
  <c r="G1342" i="11" s="1"/>
  <c r="I1342" i="11" s="1"/>
  <c r="B1342" i="4"/>
  <c r="H1341" i="4"/>
  <c r="J1341" i="4" s="1"/>
  <c r="G1341" i="11" s="1"/>
  <c r="I1341" i="11" s="1"/>
  <c r="B1341" i="4"/>
  <c r="H1339" i="4"/>
  <c r="J1339" i="4" s="1"/>
  <c r="G1339" i="11" s="1"/>
  <c r="I1339" i="11" s="1"/>
  <c r="B1339" i="4"/>
  <c r="H1338" i="4"/>
  <c r="J1338" i="4" s="1"/>
  <c r="G1338" i="11" s="1"/>
  <c r="I1338" i="11" s="1"/>
  <c r="B1338" i="4"/>
  <c r="H1337" i="4"/>
  <c r="J1337" i="4" s="1"/>
  <c r="G1337" i="11" s="1"/>
  <c r="I1337" i="11" s="1"/>
  <c r="B1337" i="4"/>
  <c r="H1336" i="4"/>
  <c r="J1336" i="4" s="1"/>
  <c r="G1336" i="11" s="1"/>
  <c r="I1336" i="11" s="1"/>
  <c r="B1336" i="4"/>
  <c r="H1335" i="4"/>
  <c r="J1335" i="4" s="1"/>
  <c r="G1335" i="11" s="1"/>
  <c r="I1335" i="11" s="1"/>
  <c r="B1335" i="4"/>
  <c r="H1334" i="4"/>
  <c r="J1334" i="4" s="1"/>
  <c r="G1334" i="11" s="1"/>
  <c r="I1334" i="11" s="1"/>
  <c r="B1334" i="4"/>
  <c r="H1333" i="4"/>
  <c r="J1333" i="4" s="1"/>
  <c r="G1333" i="11" s="1"/>
  <c r="I1333" i="11" s="1"/>
  <c r="B1333" i="4"/>
  <c r="H1332" i="4"/>
  <c r="J1332" i="4" s="1"/>
  <c r="G1332" i="11" s="1"/>
  <c r="I1332" i="11" s="1"/>
  <c r="B1332" i="4"/>
  <c r="H1331" i="4"/>
  <c r="J1331" i="4" s="1"/>
  <c r="G1331" i="11" s="1"/>
  <c r="I1331" i="11" s="1"/>
  <c r="B1331" i="4"/>
  <c r="H1330" i="4"/>
  <c r="J1330" i="4" s="1"/>
  <c r="G1330" i="11" s="1"/>
  <c r="I1330" i="11" s="1"/>
  <c r="B1330" i="4"/>
  <c r="H1329" i="4"/>
  <c r="J1329" i="4" s="1"/>
  <c r="G1329" i="11" s="1"/>
  <c r="I1329" i="11" s="1"/>
  <c r="B1329" i="4"/>
  <c r="H1328" i="4"/>
  <c r="J1328" i="4" s="1"/>
  <c r="G1328" i="11" s="1"/>
  <c r="I1328" i="11" s="1"/>
  <c r="B1328" i="4"/>
  <c r="H1327" i="4"/>
  <c r="J1327" i="4" s="1"/>
  <c r="G1327" i="11" s="1"/>
  <c r="I1327" i="11" s="1"/>
  <c r="B1327" i="4"/>
  <c r="H1326" i="4"/>
  <c r="J1326" i="4" s="1"/>
  <c r="G1326" i="11" s="1"/>
  <c r="I1326" i="11" s="1"/>
  <c r="B1326" i="4"/>
  <c r="H1325" i="4"/>
  <c r="J1325" i="4" s="1"/>
  <c r="G1325" i="11" s="1"/>
  <c r="I1325" i="11" s="1"/>
  <c r="B1325" i="4"/>
  <c r="H1324" i="4"/>
  <c r="J1324" i="4" s="1"/>
  <c r="G1324" i="11" s="1"/>
  <c r="I1324" i="11" s="1"/>
  <c r="B1324" i="4"/>
  <c r="H1323" i="4"/>
  <c r="J1323" i="4" s="1"/>
  <c r="G1323" i="11" s="1"/>
  <c r="I1323" i="11" s="1"/>
  <c r="B1323" i="4"/>
  <c r="H1322" i="4"/>
  <c r="J1322" i="4" s="1"/>
  <c r="G1322" i="11" s="1"/>
  <c r="I1322" i="11" s="1"/>
  <c r="B1322" i="4"/>
  <c r="H1321" i="4"/>
  <c r="J1321" i="4" s="1"/>
  <c r="G1321" i="11" s="1"/>
  <c r="I1321" i="11" s="1"/>
  <c r="B1321" i="4"/>
  <c r="B1321" i="11" s="1"/>
  <c r="H1320" i="4"/>
  <c r="J1320" i="4" s="1"/>
  <c r="G1320" i="11" s="1"/>
  <c r="I1320" i="11" s="1"/>
  <c r="B1320" i="4"/>
  <c r="B1320" i="11" s="1"/>
  <c r="H1319" i="4"/>
  <c r="J1319" i="4" s="1"/>
  <c r="G1319" i="11" s="1"/>
  <c r="I1319" i="11" s="1"/>
  <c r="B1319" i="4"/>
  <c r="B1319" i="11" s="1"/>
  <c r="H1318" i="4"/>
  <c r="J1318" i="4" s="1"/>
  <c r="G1318" i="11" s="1"/>
  <c r="I1318" i="11" s="1"/>
  <c r="B1318" i="4"/>
  <c r="H1317" i="4"/>
  <c r="J1317" i="4" s="1"/>
  <c r="G1317" i="11" s="1"/>
  <c r="I1317" i="11" s="1"/>
  <c r="B1317" i="4"/>
  <c r="H1316" i="4"/>
  <c r="J1316" i="4" s="1"/>
  <c r="G1316" i="11" s="1"/>
  <c r="I1316" i="11" s="1"/>
  <c r="B1316" i="4"/>
  <c r="H1340" i="4"/>
  <c r="J1340" i="4" s="1"/>
  <c r="G1340" i="11" s="1"/>
  <c r="I1340" i="11" s="1"/>
  <c r="B1340" i="4"/>
  <c r="H1315" i="4"/>
  <c r="J1315" i="4" s="1"/>
  <c r="G1315" i="11" s="1"/>
  <c r="I1315" i="11" s="1"/>
  <c r="B1315" i="4"/>
  <c r="H1314" i="4"/>
  <c r="J1314" i="4" s="1"/>
  <c r="G1314" i="11" s="1"/>
  <c r="I1314" i="11" s="1"/>
  <c r="B1314" i="4"/>
  <c r="B1314" i="11" s="1"/>
  <c r="H1313" i="4"/>
  <c r="J1313" i="4" s="1"/>
  <c r="G1313" i="11" s="1"/>
  <c r="I1313" i="11" s="1"/>
  <c r="B1313" i="4"/>
  <c r="H1312" i="4"/>
  <c r="J1312" i="4" s="1"/>
  <c r="G1312" i="11" s="1"/>
  <c r="I1312" i="11" s="1"/>
  <c r="B1312" i="4"/>
  <c r="B1312" i="11" s="1"/>
  <c r="H1311" i="4"/>
  <c r="J1311" i="4" s="1"/>
  <c r="G1311" i="11" s="1"/>
  <c r="I1311" i="11" s="1"/>
  <c r="B1311" i="4"/>
  <c r="H1310" i="4"/>
  <c r="J1310" i="4" s="1"/>
  <c r="G1310" i="11" s="1"/>
  <c r="I1310" i="11" s="1"/>
  <c r="B1310" i="4"/>
  <c r="H1309" i="4"/>
  <c r="J1309" i="4" s="1"/>
  <c r="G1309" i="11" s="1"/>
  <c r="I1309" i="11" s="1"/>
  <c r="B1309" i="4"/>
  <c r="H1308" i="4"/>
  <c r="J1308" i="4" s="1"/>
  <c r="G1308" i="11" s="1"/>
  <c r="I1308" i="11" s="1"/>
  <c r="B1308" i="4"/>
  <c r="H1307" i="4"/>
  <c r="J1307" i="4" s="1"/>
  <c r="G1307" i="11" s="1"/>
  <c r="I1307" i="11" s="1"/>
  <c r="B1307" i="4"/>
  <c r="H1306" i="4"/>
  <c r="J1306" i="4" s="1"/>
  <c r="G1306" i="11" s="1"/>
  <c r="I1306" i="11" s="1"/>
  <c r="B1306" i="4"/>
  <c r="H1305" i="4"/>
  <c r="J1305" i="4" s="1"/>
  <c r="G1305" i="11" s="1"/>
  <c r="I1305" i="11" s="1"/>
  <c r="B1305" i="4"/>
  <c r="H1304" i="4"/>
  <c r="J1304" i="4" s="1"/>
  <c r="G1304" i="11" s="1"/>
  <c r="I1304" i="11" s="1"/>
  <c r="B1304" i="4"/>
  <c r="H1303" i="4"/>
  <c r="J1303" i="4" s="1"/>
  <c r="G1303" i="11" s="1"/>
  <c r="I1303" i="11" s="1"/>
  <c r="B1303" i="4"/>
  <c r="H1302" i="4"/>
  <c r="J1302" i="4" s="1"/>
  <c r="G1302" i="11" s="1"/>
  <c r="I1302" i="11" s="1"/>
  <c r="B1302" i="4"/>
  <c r="H1301" i="4"/>
  <c r="J1301" i="4" s="1"/>
  <c r="G1301" i="11" s="1"/>
  <c r="I1301" i="11" s="1"/>
  <c r="B1301" i="4"/>
  <c r="H1300" i="4"/>
  <c r="J1300" i="4" s="1"/>
  <c r="G1300" i="11" s="1"/>
  <c r="I1300" i="11" s="1"/>
  <c r="B1300" i="4"/>
  <c r="H1299" i="4"/>
  <c r="J1299" i="4" s="1"/>
  <c r="G1299" i="11" s="1"/>
  <c r="I1299" i="11" s="1"/>
  <c r="B1299" i="4"/>
  <c r="H1298" i="4"/>
  <c r="J1298" i="4" s="1"/>
  <c r="G1298" i="11" s="1"/>
  <c r="I1298" i="11" s="1"/>
  <c r="B1298" i="4"/>
  <c r="H1297" i="4"/>
  <c r="J1297" i="4" s="1"/>
  <c r="G1297" i="11" s="1"/>
  <c r="I1297" i="11" s="1"/>
  <c r="B1297" i="4"/>
  <c r="H1296" i="4"/>
  <c r="J1296" i="4" s="1"/>
  <c r="G1296" i="11" s="1"/>
  <c r="I1296" i="11" s="1"/>
  <c r="B1296" i="4"/>
  <c r="H1295" i="4"/>
  <c r="J1295" i="4" s="1"/>
  <c r="G1295" i="11" s="1"/>
  <c r="I1295" i="11" s="1"/>
  <c r="B1295" i="4"/>
  <c r="B1295" i="11" s="1"/>
  <c r="H1294" i="4"/>
  <c r="J1294" i="4" s="1"/>
  <c r="G1294" i="11" s="1"/>
  <c r="I1294" i="11" s="1"/>
  <c r="B1294" i="4"/>
  <c r="B1294" i="11" s="1"/>
  <c r="H1293" i="4"/>
  <c r="J1293" i="4" s="1"/>
  <c r="G1293" i="11" s="1"/>
  <c r="I1293" i="11" s="1"/>
  <c r="B1293" i="4"/>
  <c r="H1292" i="4"/>
  <c r="J1292" i="4" s="1"/>
  <c r="G1292" i="11" s="1"/>
  <c r="I1292" i="11" s="1"/>
  <c r="B1292" i="4"/>
  <c r="H1291" i="4"/>
  <c r="J1291" i="4" s="1"/>
  <c r="G1291" i="11" s="1"/>
  <c r="I1291" i="11" s="1"/>
  <c r="B1291" i="4"/>
  <c r="H1290" i="4"/>
  <c r="J1290" i="4" s="1"/>
  <c r="G1290" i="11" s="1"/>
  <c r="I1290" i="11" s="1"/>
  <c r="B1290" i="4"/>
  <c r="H1289" i="4"/>
  <c r="J1289" i="4" s="1"/>
  <c r="G1289" i="11" s="1"/>
  <c r="I1289" i="11" s="1"/>
  <c r="B1289" i="4"/>
  <c r="H1288" i="4"/>
  <c r="J1288" i="4" s="1"/>
  <c r="G1288" i="11" s="1"/>
  <c r="I1288" i="11" s="1"/>
  <c r="B1288" i="4"/>
  <c r="H1287" i="4"/>
  <c r="J1287" i="4" s="1"/>
  <c r="G1287" i="11" s="1"/>
  <c r="I1287" i="11" s="1"/>
  <c r="B1287" i="4"/>
  <c r="H1286" i="4"/>
  <c r="J1286" i="4" s="1"/>
  <c r="G1286" i="11" s="1"/>
  <c r="I1286" i="11" s="1"/>
  <c r="B1286" i="4"/>
  <c r="B1286" i="11" s="1"/>
  <c r="H1285" i="4"/>
  <c r="J1285" i="4" s="1"/>
  <c r="G1285" i="11" s="1"/>
  <c r="I1285" i="11" s="1"/>
  <c r="B1285" i="4"/>
  <c r="H1284" i="4"/>
  <c r="J1284" i="4" s="1"/>
  <c r="G1284" i="11" s="1"/>
  <c r="I1284" i="11" s="1"/>
  <c r="B1284" i="4"/>
  <c r="H1283" i="4"/>
  <c r="J1283" i="4" s="1"/>
  <c r="G1283" i="11" s="1"/>
  <c r="I1283" i="11" s="1"/>
  <c r="B1283" i="4"/>
  <c r="H1282" i="4"/>
  <c r="J1282" i="4" s="1"/>
  <c r="G1282" i="11" s="1"/>
  <c r="I1282" i="11" s="1"/>
  <c r="B1282" i="4"/>
  <c r="H1281" i="4"/>
  <c r="J1281" i="4" s="1"/>
  <c r="G1281" i="11" s="1"/>
  <c r="I1281" i="11" s="1"/>
  <c r="B1281" i="4"/>
  <c r="H1280" i="4"/>
  <c r="J1280" i="4" s="1"/>
  <c r="G1280" i="11" s="1"/>
  <c r="I1280" i="11" s="1"/>
  <c r="B1280" i="4"/>
  <c r="H1279" i="4"/>
  <c r="J1279" i="4" s="1"/>
  <c r="G1279" i="11" s="1"/>
  <c r="I1279" i="11" s="1"/>
  <c r="B1279" i="4"/>
  <c r="H1278" i="4"/>
  <c r="J1278" i="4" s="1"/>
  <c r="G1278" i="11" s="1"/>
  <c r="I1278" i="11" s="1"/>
  <c r="B1278" i="4"/>
  <c r="H1277" i="4"/>
  <c r="J1277" i="4" s="1"/>
  <c r="G1277" i="11" s="1"/>
  <c r="I1277" i="11" s="1"/>
  <c r="B1277" i="4"/>
  <c r="H1276" i="4"/>
  <c r="J1276" i="4" s="1"/>
  <c r="G1276" i="11" s="1"/>
  <c r="I1276" i="11" s="1"/>
  <c r="B1276" i="4"/>
  <c r="H1275" i="4"/>
  <c r="J1275" i="4" s="1"/>
  <c r="G1275" i="11" s="1"/>
  <c r="I1275" i="11" s="1"/>
  <c r="B1275" i="4"/>
  <c r="H1274" i="4"/>
  <c r="J1274" i="4" s="1"/>
  <c r="G1274" i="11" s="1"/>
  <c r="I1274" i="11" s="1"/>
  <c r="B1274" i="4"/>
  <c r="H1273" i="4"/>
  <c r="J1273" i="4" s="1"/>
  <c r="G1273" i="11" s="1"/>
  <c r="I1273" i="11" s="1"/>
  <c r="B1273" i="4"/>
  <c r="B1273" i="11" s="1"/>
  <c r="H1272" i="4"/>
  <c r="J1272" i="4" s="1"/>
  <c r="G1272" i="11" s="1"/>
  <c r="I1272" i="11" s="1"/>
  <c r="B1272" i="4"/>
  <c r="B1272" i="11" s="1"/>
  <c r="H1271" i="4"/>
  <c r="J1271" i="4" s="1"/>
  <c r="G1271" i="11" s="1"/>
  <c r="I1271" i="11" s="1"/>
  <c r="B1271" i="4"/>
  <c r="B1271" i="11" s="1"/>
  <c r="H1270" i="4"/>
  <c r="J1270" i="4" s="1"/>
  <c r="G1270" i="11" s="1"/>
  <c r="I1270" i="11" s="1"/>
  <c r="B1270" i="4"/>
  <c r="B1269" i="4"/>
  <c r="H1268" i="4"/>
  <c r="J1268" i="4" s="1"/>
  <c r="G1268" i="11" s="1"/>
  <c r="I1268" i="11" s="1"/>
  <c r="B1268" i="4"/>
  <c r="H1267" i="4"/>
  <c r="J1267" i="4" s="1"/>
  <c r="G1267" i="11" s="1"/>
  <c r="I1267" i="11" s="1"/>
  <c r="B1267" i="4"/>
  <c r="H1266" i="4"/>
  <c r="J1266" i="4" s="1"/>
  <c r="G1266" i="11" s="1"/>
  <c r="I1266" i="11" s="1"/>
  <c r="B1266" i="4"/>
  <c r="H1265" i="4"/>
  <c r="J1265" i="4" s="1"/>
  <c r="G1265" i="11" s="1"/>
  <c r="I1265" i="11" s="1"/>
  <c r="B1265" i="4"/>
  <c r="B1265" i="11" s="1"/>
  <c r="H1264" i="4"/>
  <c r="J1264" i="4" s="1"/>
  <c r="G1264" i="11" s="1"/>
  <c r="I1264" i="11" s="1"/>
  <c r="B1264" i="4"/>
  <c r="H1263" i="4"/>
  <c r="J1263" i="4" s="1"/>
  <c r="G1263" i="11" s="1"/>
  <c r="I1263" i="11" s="1"/>
  <c r="B1263" i="4"/>
  <c r="H1262" i="4"/>
  <c r="J1262" i="4" s="1"/>
  <c r="G1262" i="11" s="1"/>
  <c r="I1262" i="11" s="1"/>
  <c r="B1262" i="4"/>
  <c r="H1261" i="4"/>
  <c r="J1261" i="4" s="1"/>
  <c r="G1261" i="11" s="1"/>
  <c r="I1261" i="11" s="1"/>
  <c r="B1261" i="4"/>
  <c r="J1260" i="4"/>
  <c r="G1260" i="11" s="1"/>
  <c r="I1260" i="11" s="1"/>
  <c r="H1260" i="4"/>
  <c r="B1260" i="4"/>
  <c r="H1259" i="4"/>
  <c r="J1259" i="4" s="1"/>
  <c r="G1259" i="11" s="1"/>
  <c r="I1259" i="11" s="1"/>
  <c r="B1259" i="4"/>
  <c r="H1258" i="4"/>
  <c r="J1258" i="4" s="1"/>
  <c r="G1258" i="11" s="1"/>
  <c r="I1258" i="11" s="1"/>
  <c r="B1258" i="4"/>
  <c r="H1257" i="4"/>
  <c r="J1257" i="4" s="1"/>
  <c r="G1257" i="11" s="1"/>
  <c r="I1257" i="11" s="1"/>
  <c r="B1257" i="4"/>
  <c r="H1256" i="4"/>
  <c r="J1256" i="4" s="1"/>
  <c r="G1256" i="11" s="1"/>
  <c r="I1256" i="11" s="1"/>
  <c r="B1256" i="4"/>
  <c r="H1255" i="4"/>
  <c r="J1255" i="4" s="1"/>
  <c r="G1255" i="11" s="1"/>
  <c r="I1255" i="11" s="1"/>
  <c r="B1255" i="4"/>
  <c r="H1254" i="4"/>
  <c r="J1254" i="4" s="1"/>
  <c r="G1254" i="11" s="1"/>
  <c r="I1254" i="11" s="1"/>
  <c r="B1254" i="4"/>
  <c r="H1252" i="4"/>
  <c r="J1252" i="4" s="1"/>
  <c r="G1252" i="11" s="1"/>
  <c r="I1252" i="11" s="1"/>
  <c r="B1252" i="4"/>
  <c r="H1251" i="4"/>
  <c r="J1251" i="4" s="1"/>
  <c r="G1251" i="11" s="1"/>
  <c r="I1251" i="11" s="1"/>
  <c r="B1251" i="4"/>
  <c r="H1250" i="4"/>
  <c r="J1250" i="4" s="1"/>
  <c r="G1250" i="11" s="1"/>
  <c r="I1250" i="11" s="1"/>
  <c r="B1250" i="4"/>
  <c r="H1249" i="4"/>
  <c r="J1249" i="4" s="1"/>
  <c r="G1249" i="11" s="1"/>
  <c r="I1249" i="11" s="1"/>
  <c r="B1249" i="4"/>
  <c r="H1248" i="4"/>
  <c r="J1248" i="4" s="1"/>
  <c r="G1248" i="11" s="1"/>
  <c r="I1248" i="11" s="1"/>
  <c r="B1248" i="4"/>
  <c r="H1247" i="4"/>
  <c r="J1247" i="4" s="1"/>
  <c r="G1247" i="11" s="1"/>
  <c r="I1247" i="11" s="1"/>
  <c r="B1247" i="4"/>
  <c r="B1247" i="11" s="1"/>
  <c r="H1246" i="4"/>
  <c r="J1246" i="4" s="1"/>
  <c r="G1246" i="11" s="1"/>
  <c r="I1246" i="11" s="1"/>
  <c r="B1246" i="4"/>
  <c r="B1246" i="11" s="1"/>
  <c r="H1245" i="4"/>
  <c r="J1245" i="4" s="1"/>
  <c r="G1245" i="11" s="1"/>
  <c r="I1245" i="11" s="1"/>
  <c r="B1245" i="4"/>
  <c r="B1245" i="11" s="1"/>
  <c r="H1244" i="4"/>
  <c r="J1244" i="4" s="1"/>
  <c r="G1244" i="11" s="1"/>
  <c r="I1244" i="11" s="1"/>
  <c r="B1244" i="4"/>
  <c r="H1243" i="4"/>
  <c r="J1243" i="4" s="1"/>
  <c r="G1243" i="11" s="1"/>
  <c r="I1243" i="11" s="1"/>
  <c r="B1243" i="4"/>
  <c r="H1242" i="4"/>
  <c r="J1242" i="4" s="1"/>
  <c r="G1242" i="11" s="1"/>
  <c r="I1242" i="11" s="1"/>
  <c r="B1242" i="4"/>
  <c r="H21" i="4"/>
  <c r="J21" i="4" s="1"/>
  <c r="G21" i="11" s="1"/>
  <c r="I21" i="11" s="1"/>
  <c r="B21" i="4"/>
  <c r="H20" i="4"/>
  <c r="J20" i="4" s="1"/>
  <c r="G20" i="11" s="1"/>
  <c r="I20" i="11" s="1"/>
  <c r="B20" i="4"/>
  <c r="H19" i="4"/>
  <c r="J19" i="4" s="1"/>
  <c r="G19" i="11" s="1"/>
  <c r="I19" i="11" s="1"/>
  <c r="B19" i="4"/>
  <c r="H18" i="4"/>
  <c r="J18" i="4" s="1"/>
  <c r="G18" i="11" s="1"/>
  <c r="I18" i="11" s="1"/>
  <c r="B18" i="4"/>
  <c r="H17" i="4"/>
  <c r="J17" i="4" s="1"/>
  <c r="G17" i="11" s="1"/>
  <c r="I17" i="11" s="1"/>
  <c r="B17" i="4"/>
  <c r="B17" i="11" s="1"/>
  <c r="H16" i="4"/>
  <c r="J16" i="4" s="1"/>
  <c r="G16" i="11" s="1"/>
  <c r="I16" i="11" s="1"/>
  <c r="B16" i="4"/>
  <c r="H15" i="4"/>
  <c r="J15" i="4" s="1"/>
  <c r="G15" i="11" s="1"/>
  <c r="I15" i="11" s="1"/>
  <c r="B15" i="4"/>
  <c r="B15" i="11" s="1"/>
  <c r="H14" i="4"/>
  <c r="J14" i="4" s="1"/>
  <c r="G14" i="11" s="1"/>
  <c r="I14" i="11" s="1"/>
  <c r="H13" i="4"/>
  <c r="J13" i="4" s="1"/>
  <c r="G13" i="11" s="1"/>
  <c r="I13" i="11" s="1"/>
  <c r="H1241" i="4"/>
  <c r="J1241" i="4" s="1"/>
  <c r="G1241" i="11" s="1"/>
  <c r="I1241" i="11" s="1"/>
  <c r="B1241" i="4"/>
  <c r="H1240" i="4"/>
  <c r="J1240" i="4" s="1"/>
  <c r="G1240" i="11" s="1"/>
  <c r="I1240" i="11" s="1"/>
  <c r="B1240" i="4"/>
  <c r="H1239" i="4"/>
  <c r="J1239" i="4" s="1"/>
  <c r="G1239" i="11" s="1"/>
  <c r="I1239" i="11" s="1"/>
  <c r="B1239" i="4"/>
  <c r="H1238" i="4"/>
  <c r="J1238" i="4" s="1"/>
  <c r="G1238" i="11" s="1"/>
  <c r="I1238" i="11" s="1"/>
  <c r="H1237" i="4"/>
  <c r="J1237" i="4" s="1"/>
  <c r="G1237" i="11" s="1"/>
  <c r="I1237" i="11" s="1"/>
  <c r="B1237" i="4"/>
  <c r="H1236" i="4"/>
  <c r="J1236" i="4" s="1"/>
  <c r="G1236" i="11" s="1"/>
  <c r="I1236" i="11" s="1"/>
  <c r="B1236" i="4"/>
  <c r="H1235" i="4"/>
  <c r="J1235" i="4" s="1"/>
  <c r="G1235" i="11" s="1"/>
  <c r="I1235" i="11" s="1"/>
  <c r="B1235" i="4"/>
  <c r="H1234" i="4"/>
  <c r="J1234" i="4" s="1"/>
  <c r="G1234" i="11" s="1"/>
  <c r="I1234" i="11" s="1"/>
  <c r="B1234" i="4"/>
  <c r="H1233" i="4"/>
  <c r="J1233" i="4" s="1"/>
  <c r="G1233" i="11" s="1"/>
  <c r="I1233" i="11" s="1"/>
  <c r="B1233" i="4"/>
  <c r="H1232" i="4"/>
  <c r="J1232" i="4" s="1"/>
  <c r="G1232" i="11" s="1"/>
  <c r="I1232" i="11" s="1"/>
  <c r="B1232" i="4"/>
  <c r="H1231" i="4"/>
  <c r="J1231" i="4" s="1"/>
  <c r="G1231" i="11" s="1"/>
  <c r="I1231" i="11" s="1"/>
  <c r="B1231" i="4"/>
  <c r="H1230" i="4"/>
  <c r="J1230" i="4" s="1"/>
  <c r="G1230" i="11" s="1"/>
  <c r="I1230" i="11" s="1"/>
  <c r="B1230" i="4"/>
  <c r="H1229" i="4"/>
  <c r="J1229" i="4" s="1"/>
  <c r="G1229" i="11" s="1"/>
  <c r="I1229" i="11" s="1"/>
  <c r="B1229" i="4"/>
  <c r="H1228" i="4"/>
  <c r="J1228" i="4" s="1"/>
  <c r="G1228" i="11" s="1"/>
  <c r="I1228" i="11" s="1"/>
  <c r="B1228" i="4"/>
  <c r="H1227" i="4"/>
  <c r="J1227" i="4" s="1"/>
  <c r="G1227" i="11" s="1"/>
  <c r="I1227" i="11" s="1"/>
  <c r="B1227" i="4"/>
  <c r="H1226" i="4"/>
  <c r="J1226" i="4" s="1"/>
  <c r="G1226" i="11" s="1"/>
  <c r="I1226" i="11" s="1"/>
  <c r="B1226" i="4"/>
  <c r="H1225" i="4"/>
  <c r="J1225" i="4" s="1"/>
  <c r="G1225" i="11" s="1"/>
  <c r="I1225" i="11" s="1"/>
  <c r="B1225" i="4"/>
  <c r="H1224" i="4"/>
  <c r="J1224" i="4" s="1"/>
  <c r="G1224" i="11" s="1"/>
  <c r="I1224" i="11" s="1"/>
  <c r="B1224" i="4"/>
  <c r="H1223" i="4"/>
  <c r="J1223" i="4" s="1"/>
  <c r="G1223" i="11" s="1"/>
  <c r="I1223" i="11" s="1"/>
  <c r="B1223" i="4"/>
  <c r="H1222" i="4"/>
  <c r="J1222" i="4" s="1"/>
  <c r="G1222" i="11" s="1"/>
  <c r="I1222" i="11" s="1"/>
  <c r="B1222" i="4"/>
  <c r="B1222" i="11" s="1"/>
  <c r="H1221" i="4"/>
  <c r="J1221" i="4" s="1"/>
  <c r="G1221" i="11" s="1"/>
  <c r="I1221" i="11" s="1"/>
  <c r="B1221" i="4"/>
  <c r="B1221" i="11" s="1"/>
  <c r="H1220" i="4"/>
  <c r="J1220" i="4" s="1"/>
  <c r="G1220" i="11" s="1"/>
  <c r="I1220" i="11" s="1"/>
  <c r="B1220" i="4"/>
  <c r="B1220" i="11" s="1"/>
  <c r="H1219" i="4"/>
  <c r="J1219" i="4" s="1"/>
  <c r="G1219" i="11" s="1"/>
  <c r="I1219" i="11" s="1"/>
  <c r="B1219" i="4"/>
  <c r="H1218" i="4"/>
  <c r="J1218" i="4" s="1"/>
  <c r="G1218" i="11" s="1"/>
  <c r="I1218" i="11" s="1"/>
  <c r="B1218" i="4"/>
  <c r="H1217" i="4"/>
  <c r="J1217" i="4" s="1"/>
  <c r="G1217" i="11" s="1"/>
  <c r="I1217" i="11" s="1"/>
  <c r="B1217" i="4"/>
  <c r="H1216" i="4"/>
  <c r="J1216" i="4" s="1"/>
  <c r="G1216" i="11" s="1"/>
  <c r="I1216" i="11" s="1"/>
  <c r="B1216" i="4"/>
  <c r="H1215" i="4"/>
  <c r="J1215" i="4" s="1"/>
  <c r="G1215" i="11" s="1"/>
  <c r="I1215" i="11" s="1"/>
  <c r="B1215" i="4"/>
  <c r="H1212" i="4"/>
  <c r="J1212" i="4" s="1"/>
  <c r="G1212" i="11" s="1"/>
  <c r="I1212" i="11" s="1"/>
  <c r="B1212" i="4"/>
  <c r="H1211" i="4"/>
  <c r="J1211" i="4" s="1"/>
  <c r="G1211" i="11" s="1"/>
  <c r="I1211" i="11" s="1"/>
  <c r="B1211" i="4"/>
  <c r="H1210" i="4"/>
  <c r="J1210" i="4" s="1"/>
  <c r="G1210" i="11" s="1"/>
  <c r="I1210" i="11" s="1"/>
  <c r="B1210" i="4"/>
  <c r="H1209" i="4"/>
  <c r="J1209" i="4" s="1"/>
  <c r="G1209" i="11" s="1"/>
  <c r="I1209" i="11" s="1"/>
  <c r="B1209" i="4"/>
  <c r="B1209" i="11" s="1"/>
  <c r="H1208" i="4"/>
  <c r="J1208" i="4" s="1"/>
  <c r="G1208" i="11" s="1"/>
  <c r="I1208" i="11" s="1"/>
  <c r="B1208" i="4"/>
  <c r="H1207" i="4"/>
  <c r="J1207" i="4" s="1"/>
  <c r="G1207" i="11" s="1"/>
  <c r="I1207" i="11" s="1"/>
  <c r="B1207" i="4"/>
  <c r="H1206" i="4"/>
  <c r="J1206" i="4" s="1"/>
  <c r="G1206" i="11" s="1"/>
  <c r="I1206" i="11" s="1"/>
  <c r="B1206" i="4"/>
  <c r="H1205" i="4"/>
  <c r="J1205" i="4" s="1"/>
  <c r="G1205" i="11" s="1"/>
  <c r="I1205" i="11" s="1"/>
  <c r="B1205" i="4"/>
  <c r="H1204" i="4"/>
  <c r="J1204" i="4" s="1"/>
  <c r="G1204" i="11" s="1"/>
  <c r="I1204" i="11" s="1"/>
  <c r="B1204" i="4"/>
  <c r="H1203" i="4"/>
  <c r="J1203" i="4" s="1"/>
  <c r="G1203" i="11" s="1"/>
  <c r="I1203" i="11" s="1"/>
  <c r="B1203" i="4"/>
  <c r="H1202" i="4"/>
  <c r="J1202" i="4" s="1"/>
  <c r="G1202" i="11" s="1"/>
  <c r="I1202" i="11" s="1"/>
  <c r="B1202" i="4"/>
  <c r="H1201" i="4"/>
  <c r="J1201" i="4" s="1"/>
  <c r="G1201" i="11" s="1"/>
  <c r="I1201" i="11" s="1"/>
  <c r="B1201" i="4"/>
  <c r="H1200" i="4"/>
  <c r="J1200" i="4" s="1"/>
  <c r="G1200" i="11" s="1"/>
  <c r="I1200" i="11" s="1"/>
  <c r="B1200" i="4"/>
  <c r="H1199" i="4"/>
  <c r="J1199" i="4" s="1"/>
  <c r="G1199" i="11" s="1"/>
  <c r="I1199" i="11" s="1"/>
  <c r="B1199" i="4"/>
  <c r="H1198" i="4"/>
  <c r="J1198" i="4" s="1"/>
  <c r="G1198" i="11" s="1"/>
  <c r="I1198" i="11" s="1"/>
  <c r="B1198" i="4"/>
  <c r="H1197" i="4"/>
  <c r="J1197" i="4" s="1"/>
  <c r="G1197" i="11" s="1"/>
  <c r="I1197" i="11" s="1"/>
  <c r="B1197" i="4"/>
  <c r="H1196" i="4"/>
  <c r="J1196" i="4" s="1"/>
  <c r="G1196" i="11" s="1"/>
  <c r="I1196" i="11" s="1"/>
  <c r="B1196" i="4"/>
  <c r="H1195" i="4"/>
  <c r="J1195" i="4" s="1"/>
  <c r="G1195" i="11" s="1"/>
  <c r="I1195" i="11" s="1"/>
  <c r="B1195" i="4"/>
  <c r="H1194" i="4"/>
  <c r="J1194" i="4" s="1"/>
  <c r="G1194" i="11" s="1"/>
  <c r="I1194" i="11" s="1"/>
  <c r="B1194" i="4"/>
  <c r="H1193" i="4"/>
  <c r="J1193" i="4" s="1"/>
  <c r="G1193" i="11" s="1"/>
  <c r="I1193" i="11" s="1"/>
  <c r="B1193" i="4"/>
  <c r="H1192" i="4"/>
  <c r="J1192" i="4" s="1"/>
  <c r="G1192" i="11" s="1"/>
  <c r="I1192" i="11" s="1"/>
  <c r="B1192" i="4"/>
  <c r="H1191" i="4"/>
  <c r="J1191" i="4" s="1"/>
  <c r="G1191" i="11" s="1"/>
  <c r="I1191" i="11" s="1"/>
  <c r="B1191" i="4"/>
  <c r="B1191" i="11" s="1"/>
  <c r="H1190" i="4"/>
  <c r="J1190" i="4" s="1"/>
  <c r="G1190" i="11" s="1"/>
  <c r="I1190" i="11" s="1"/>
  <c r="B1190" i="4"/>
  <c r="B1190" i="11" s="1"/>
  <c r="H1189" i="4"/>
  <c r="J1189" i="4" s="1"/>
  <c r="G1189" i="11" s="1"/>
  <c r="I1189" i="11" s="1"/>
  <c r="B1189" i="4"/>
  <c r="B1189" i="11" s="1"/>
  <c r="H1188" i="4"/>
  <c r="J1188" i="4" s="1"/>
  <c r="G1188" i="11" s="1"/>
  <c r="I1188" i="11" s="1"/>
  <c r="B1188" i="4"/>
  <c r="B1188" i="11" s="1"/>
  <c r="H1187" i="4"/>
  <c r="J1187" i="4" s="1"/>
  <c r="G1187" i="11" s="1"/>
  <c r="I1187" i="11" s="1"/>
  <c r="B1187" i="4"/>
  <c r="H1186" i="4"/>
  <c r="J1186" i="4" s="1"/>
  <c r="G1186" i="11" s="1"/>
  <c r="I1186" i="11" s="1"/>
  <c r="B1186" i="4"/>
  <c r="H1185" i="4"/>
  <c r="J1185" i="4" s="1"/>
  <c r="G1185" i="11" s="1"/>
  <c r="I1185" i="11" s="1"/>
  <c r="B1185" i="4"/>
  <c r="H1184" i="4"/>
  <c r="J1184" i="4" s="1"/>
  <c r="G1184" i="11" s="1"/>
  <c r="I1184" i="11" s="1"/>
  <c r="B1184" i="4"/>
  <c r="H1183" i="4"/>
  <c r="J1183" i="4" s="1"/>
  <c r="G1183" i="11" s="1"/>
  <c r="I1183" i="11" s="1"/>
  <c r="B1183" i="4"/>
  <c r="H1182" i="4"/>
  <c r="J1182" i="4" s="1"/>
  <c r="G1182" i="11" s="1"/>
  <c r="I1182" i="11" s="1"/>
  <c r="B1182" i="4"/>
  <c r="H1181" i="4"/>
  <c r="J1181" i="4" s="1"/>
  <c r="G1181" i="11" s="1"/>
  <c r="I1181" i="11" s="1"/>
  <c r="B1181" i="4"/>
  <c r="H1180" i="4"/>
  <c r="J1180" i="4" s="1"/>
  <c r="G1180" i="11" s="1"/>
  <c r="I1180" i="11" s="1"/>
  <c r="B1180" i="4"/>
  <c r="H1179" i="4"/>
  <c r="J1179" i="4" s="1"/>
  <c r="G1179" i="11" s="1"/>
  <c r="I1179" i="11" s="1"/>
  <c r="B1179" i="4"/>
  <c r="B1179" i="11" s="1"/>
  <c r="H1178" i="4"/>
  <c r="J1178" i="4" s="1"/>
  <c r="G1178" i="11" s="1"/>
  <c r="I1178" i="11" s="1"/>
  <c r="B1178" i="4"/>
  <c r="B1178" i="11" s="1"/>
  <c r="H1177" i="4"/>
  <c r="J1177" i="4" s="1"/>
  <c r="G1177" i="11" s="1"/>
  <c r="I1177" i="11" s="1"/>
  <c r="B1177" i="4"/>
  <c r="H1176" i="4"/>
  <c r="J1176" i="4" s="1"/>
  <c r="G1176" i="11" s="1"/>
  <c r="I1176" i="11" s="1"/>
  <c r="B1176" i="4"/>
  <c r="H1175" i="4"/>
  <c r="J1175" i="4" s="1"/>
  <c r="G1175" i="11" s="1"/>
  <c r="I1175" i="11" s="1"/>
  <c r="B1175" i="4"/>
  <c r="H1174" i="4"/>
  <c r="J1174" i="4" s="1"/>
  <c r="G1174" i="11" s="1"/>
  <c r="I1174" i="11" s="1"/>
  <c r="B1174" i="4"/>
  <c r="H1173" i="4"/>
  <c r="J1173" i="4" s="1"/>
  <c r="G1173" i="11" s="1"/>
  <c r="I1173" i="11" s="1"/>
  <c r="B1173" i="4"/>
  <c r="H1172" i="4"/>
  <c r="J1172" i="4" s="1"/>
  <c r="G1172" i="11" s="1"/>
  <c r="I1172" i="11" s="1"/>
  <c r="B1172" i="4"/>
  <c r="H1171" i="4"/>
  <c r="J1171" i="4" s="1"/>
  <c r="G1171" i="11" s="1"/>
  <c r="I1171" i="11" s="1"/>
  <c r="B1171" i="4"/>
  <c r="H1170" i="4"/>
  <c r="J1170" i="4" s="1"/>
  <c r="G1170" i="11" s="1"/>
  <c r="I1170" i="11" s="1"/>
  <c r="B1170" i="4"/>
  <c r="H1169" i="4"/>
  <c r="J1169" i="4" s="1"/>
  <c r="G1169" i="11" s="1"/>
  <c r="I1169" i="11" s="1"/>
  <c r="B1169" i="4"/>
  <c r="B1169" i="11" s="1"/>
  <c r="H1168" i="4"/>
  <c r="J1168" i="4" s="1"/>
  <c r="G1168" i="11" s="1"/>
  <c r="I1168" i="11" s="1"/>
  <c r="B1168" i="4"/>
  <c r="B1168" i="11" s="1"/>
  <c r="H1167" i="4"/>
  <c r="J1167" i="4" s="1"/>
  <c r="G1167" i="11" s="1"/>
  <c r="I1167" i="11" s="1"/>
  <c r="B1167" i="4"/>
  <c r="B1167" i="11" s="1"/>
  <c r="H1166" i="4"/>
  <c r="J1166" i="4" s="1"/>
  <c r="G1166" i="11" s="1"/>
  <c r="I1166" i="11" s="1"/>
  <c r="B1166" i="4"/>
  <c r="H1165" i="4"/>
  <c r="J1165" i="4" s="1"/>
  <c r="G1165" i="11" s="1"/>
  <c r="I1165" i="11" s="1"/>
  <c r="B1165" i="4"/>
  <c r="H1164" i="4"/>
  <c r="J1164" i="4" s="1"/>
  <c r="G1164" i="11" s="1"/>
  <c r="I1164" i="11" s="1"/>
  <c r="B1164" i="4"/>
  <c r="H1163" i="4"/>
  <c r="J1163" i="4" s="1"/>
  <c r="G1163" i="11" s="1"/>
  <c r="I1163" i="11" s="1"/>
  <c r="B1163" i="4"/>
  <c r="H1162" i="4"/>
  <c r="J1162" i="4" s="1"/>
  <c r="G1162" i="11" s="1"/>
  <c r="I1162" i="11" s="1"/>
  <c r="B1162" i="4"/>
  <c r="H1161" i="4"/>
  <c r="J1161" i="4" s="1"/>
  <c r="G1161" i="11" s="1"/>
  <c r="I1161" i="11" s="1"/>
  <c r="B1161" i="4"/>
  <c r="H1160" i="4"/>
  <c r="J1160" i="4" s="1"/>
  <c r="G1160" i="11" s="1"/>
  <c r="I1160" i="11" s="1"/>
  <c r="B1160" i="4"/>
  <c r="H1159" i="4"/>
  <c r="J1159" i="4" s="1"/>
  <c r="G1159" i="11" s="1"/>
  <c r="I1159" i="11" s="1"/>
  <c r="B1159" i="4"/>
  <c r="H1158" i="4"/>
  <c r="J1158" i="4" s="1"/>
  <c r="G1158" i="11" s="1"/>
  <c r="I1158" i="11" s="1"/>
  <c r="B1158" i="4"/>
  <c r="H1157" i="4"/>
  <c r="J1157" i="4" s="1"/>
  <c r="G1157" i="11" s="1"/>
  <c r="I1157" i="11" s="1"/>
  <c r="B1157" i="4"/>
  <c r="H1156" i="4"/>
  <c r="J1156" i="4" s="1"/>
  <c r="G1156" i="11" s="1"/>
  <c r="I1156" i="11" s="1"/>
  <c r="B1156" i="4"/>
  <c r="H1155" i="4"/>
  <c r="J1155" i="4" s="1"/>
  <c r="G1155" i="11" s="1"/>
  <c r="I1155" i="11" s="1"/>
  <c r="B1155" i="4"/>
  <c r="H1154" i="4"/>
  <c r="J1154" i="4" s="1"/>
  <c r="G1154" i="11" s="1"/>
  <c r="I1154" i="11" s="1"/>
  <c r="B1154" i="4"/>
  <c r="H1153" i="4"/>
  <c r="J1153" i="4" s="1"/>
  <c r="G1153" i="11" s="1"/>
  <c r="I1153" i="11" s="1"/>
  <c r="B1153" i="4"/>
  <c r="H1152" i="4"/>
  <c r="J1152" i="4" s="1"/>
  <c r="G1152" i="11" s="1"/>
  <c r="I1152" i="11" s="1"/>
  <c r="B1152" i="4"/>
  <c r="H1151" i="4"/>
  <c r="J1151" i="4" s="1"/>
  <c r="G1151" i="11" s="1"/>
  <c r="I1151" i="11" s="1"/>
  <c r="B1151" i="4"/>
  <c r="H1150" i="4"/>
  <c r="J1150" i="4" s="1"/>
  <c r="G1150" i="11" s="1"/>
  <c r="I1150" i="11" s="1"/>
  <c r="B1150" i="4"/>
  <c r="H1149" i="4"/>
  <c r="J1149" i="4" s="1"/>
  <c r="G1149" i="11" s="1"/>
  <c r="I1149" i="11" s="1"/>
  <c r="B1149" i="4"/>
  <c r="H1148" i="4"/>
  <c r="J1148" i="4" s="1"/>
  <c r="G1148" i="11" s="1"/>
  <c r="I1148" i="11" s="1"/>
  <c r="B1148" i="4"/>
  <c r="H1147" i="4"/>
  <c r="J1147" i="4" s="1"/>
  <c r="G1147" i="11" s="1"/>
  <c r="I1147" i="11" s="1"/>
  <c r="B1147" i="4"/>
  <c r="H1146" i="4"/>
  <c r="J1146" i="4" s="1"/>
  <c r="G1146" i="11" s="1"/>
  <c r="I1146" i="11" s="1"/>
  <c r="B1146" i="4"/>
  <c r="H1145" i="4"/>
  <c r="J1145" i="4" s="1"/>
  <c r="G1145" i="11" s="1"/>
  <c r="I1145" i="11" s="1"/>
  <c r="B1145" i="4"/>
  <c r="B1145" i="11" s="1"/>
  <c r="H1144" i="4"/>
  <c r="J1144" i="4" s="1"/>
  <c r="G1144" i="11" s="1"/>
  <c r="I1144" i="11" s="1"/>
  <c r="B1144" i="4"/>
  <c r="B1144" i="11" s="1"/>
  <c r="H1143" i="4"/>
  <c r="J1143" i="4" s="1"/>
  <c r="G1143" i="11" s="1"/>
  <c r="I1143" i="11" s="1"/>
  <c r="B1143" i="4"/>
  <c r="B1143" i="11" s="1"/>
  <c r="H1142" i="4"/>
  <c r="J1142" i="4" s="1"/>
  <c r="G1142" i="11" s="1"/>
  <c r="I1142" i="11" s="1"/>
  <c r="B1142" i="4"/>
  <c r="H1141" i="4"/>
  <c r="J1141" i="4" s="1"/>
  <c r="G1141" i="11" s="1"/>
  <c r="I1141" i="11" s="1"/>
  <c r="B1141" i="4"/>
  <c r="H1140" i="4"/>
  <c r="J1140" i="4" s="1"/>
  <c r="G1140" i="11" s="1"/>
  <c r="I1140" i="11" s="1"/>
  <c r="B1140" i="4"/>
  <c r="H1139" i="4"/>
  <c r="J1139" i="4" s="1"/>
  <c r="G1139" i="11" s="1"/>
  <c r="I1139" i="11" s="1"/>
  <c r="B1139" i="4"/>
  <c r="B1139" i="11" s="1"/>
  <c r="H1138" i="4"/>
  <c r="J1138" i="4" s="1"/>
  <c r="G1138" i="11" s="1"/>
  <c r="I1138" i="11" s="1"/>
  <c r="B1138" i="4"/>
  <c r="H1137" i="4"/>
  <c r="J1137" i="4" s="1"/>
  <c r="G1137" i="11" s="1"/>
  <c r="I1137" i="11" s="1"/>
  <c r="B1137" i="4"/>
  <c r="H1136" i="4"/>
  <c r="J1136" i="4" s="1"/>
  <c r="G1136" i="11" s="1"/>
  <c r="I1136" i="11" s="1"/>
  <c r="B1136" i="4"/>
  <c r="H1135" i="4"/>
  <c r="J1135" i="4" s="1"/>
  <c r="G1135" i="11" s="1"/>
  <c r="I1135" i="11" s="1"/>
  <c r="B1135" i="4"/>
  <c r="H1134" i="4"/>
  <c r="J1134" i="4" s="1"/>
  <c r="G1134" i="11" s="1"/>
  <c r="I1134" i="11" s="1"/>
  <c r="B1134" i="4"/>
  <c r="H1133" i="4"/>
  <c r="J1133" i="4" s="1"/>
  <c r="G1133" i="11" s="1"/>
  <c r="I1133" i="11" s="1"/>
  <c r="B1133" i="4"/>
  <c r="H1132" i="4"/>
  <c r="J1132" i="4" s="1"/>
  <c r="G1132" i="11" s="1"/>
  <c r="I1132" i="11" s="1"/>
  <c r="B1132" i="4"/>
  <c r="H1131" i="4"/>
  <c r="J1131" i="4" s="1"/>
  <c r="G1131" i="11" s="1"/>
  <c r="I1131" i="11" s="1"/>
  <c r="B1131" i="4"/>
  <c r="H1130" i="4"/>
  <c r="J1130" i="4" s="1"/>
  <c r="G1130" i="11" s="1"/>
  <c r="I1130" i="11" s="1"/>
  <c r="B1130" i="4"/>
  <c r="B1130" i="11" s="1"/>
  <c r="H1129" i="4"/>
  <c r="J1129" i="4" s="1"/>
  <c r="G1129" i="11" s="1"/>
  <c r="I1129" i="11" s="1"/>
  <c r="B1129" i="4"/>
  <c r="B1129" i="11" s="1"/>
  <c r="H1128" i="4"/>
  <c r="J1128" i="4" s="1"/>
  <c r="G1128" i="11" s="1"/>
  <c r="I1128" i="11" s="1"/>
  <c r="B1128" i="4"/>
  <c r="B1128" i="11" s="1"/>
  <c r="H1127" i="4"/>
  <c r="J1127" i="4" s="1"/>
  <c r="G1127" i="11" s="1"/>
  <c r="I1127" i="11" s="1"/>
  <c r="B1127" i="4"/>
  <c r="H1126" i="4"/>
  <c r="J1126" i="4" s="1"/>
  <c r="G1126" i="11" s="1"/>
  <c r="I1126" i="11" s="1"/>
  <c r="B1126" i="4"/>
  <c r="H1125" i="4"/>
  <c r="J1125" i="4" s="1"/>
  <c r="G1125" i="11" s="1"/>
  <c r="I1125" i="11" s="1"/>
  <c r="B1125" i="4"/>
  <c r="H1124" i="4"/>
  <c r="J1124" i="4" s="1"/>
  <c r="G1124" i="11" s="1"/>
  <c r="I1124" i="11" s="1"/>
  <c r="B1124" i="4"/>
  <c r="H1123" i="4"/>
  <c r="J1123" i="4" s="1"/>
  <c r="G1123" i="11" s="1"/>
  <c r="I1123" i="11" s="1"/>
  <c r="B1123" i="4"/>
  <c r="H1122" i="4"/>
  <c r="J1122" i="4" s="1"/>
  <c r="G1122" i="11" s="1"/>
  <c r="I1122" i="11" s="1"/>
  <c r="B1122" i="4"/>
  <c r="H1121" i="4"/>
  <c r="J1121" i="4" s="1"/>
  <c r="G1121" i="11" s="1"/>
  <c r="I1121" i="11" s="1"/>
  <c r="B1121" i="4"/>
  <c r="H1120" i="4"/>
  <c r="J1120" i="4" s="1"/>
  <c r="G1120" i="11" s="1"/>
  <c r="I1120" i="11" s="1"/>
  <c r="B1120" i="4"/>
  <c r="H1119" i="4"/>
  <c r="J1119" i="4" s="1"/>
  <c r="G1119" i="11" s="1"/>
  <c r="I1119" i="11" s="1"/>
  <c r="B1119" i="4"/>
  <c r="H1118" i="4"/>
  <c r="J1118" i="4" s="1"/>
  <c r="G1118" i="11" s="1"/>
  <c r="I1118" i="11" s="1"/>
  <c r="B1118" i="4"/>
  <c r="H1117" i="4"/>
  <c r="J1117" i="4" s="1"/>
  <c r="G1117" i="11" s="1"/>
  <c r="I1117" i="11" s="1"/>
  <c r="B1117" i="4"/>
  <c r="H1116" i="4"/>
  <c r="J1116" i="4" s="1"/>
  <c r="G1116" i="11" s="1"/>
  <c r="I1116" i="11" s="1"/>
  <c r="B1116" i="4"/>
  <c r="H1115" i="4"/>
  <c r="J1115" i="4" s="1"/>
  <c r="G1115" i="11" s="1"/>
  <c r="I1115" i="11" s="1"/>
  <c r="B1115" i="4"/>
  <c r="H1114" i="4"/>
  <c r="J1114" i="4" s="1"/>
  <c r="G1114" i="11" s="1"/>
  <c r="I1114" i="11" s="1"/>
  <c r="B1114" i="4"/>
  <c r="H1113" i="4"/>
  <c r="J1113" i="4" s="1"/>
  <c r="G1113" i="11" s="1"/>
  <c r="I1113" i="11" s="1"/>
  <c r="B1113" i="4"/>
  <c r="H1112" i="4"/>
  <c r="J1112" i="4" s="1"/>
  <c r="G1112" i="11" s="1"/>
  <c r="I1112" i="11" s="1"/>
  <c r="B1112" i="4"/>
  <c r="H1111" i="4"/>
  <c r="J1111" i="4" s="1"/>
  <c r="G1111" i="11" s="1"/>
  <c r="I1111" i="11" s="1"/>
  <c r="B1111" i="4"/>
  <c r="H1110" i="4"/>
  <c r="J1110" i="4" s="1"/>
  <c r="G1110" i="11" s="1"/>
  <c r="I1110" i="11" s="1"/>
  <c r="B1110" i="4"/>
  <c r="H1109" i="4"/>
  <c r="J1109" i="4" s="1"/>
  <c r="G1109" i="11" s="1"/>
  <c r="I1109" i="11" s="1"/>
  <c r="B1109" i="4"/>
  <c r="H1108" i="4"/>
  <c r="J1108" i="4" s="1"/>
  <c r="G1108" i="11" s="1"/>
  <c r="I1108" i="11" s="1"/>
  <c r="B1108" i="4"/>
  <c r="H1107" i="4"/>
  <c r="J1107" i="4" s="1"/>
  <c r="G1107" i="11" s="1"/>
  <c r="I1107" i="11" s="1"/>
  <c r="B1107" i="4"/>
  <c r="B1107" i="11" s="1"/>
  <c r="H1106" i="4"/>
  <c r="J1106" i="4" s="1"/>
  <c r="G1106" i="11" s="1"/>
  <c r="I1106" i="11" s="1"/>
  <c r="B1106" i="4"/>
  <c r="B1106" i="11" s="1"/>
  <c r="H1105" i="4"/>
  <c r="J1105" i="4" s="1"/>
  <c r="G1105" i="11" s="1"/>
  <c r="I1105" i="11" s="1"/>
  <c r="B1105" i="4"/>
  <c r="B1105" i="11" s="1"/>
  <c r="H1104" i="4"/>
  <c r="J1104" i="4" s="1"/>
  <c r="G1104" i="11" s="1"/>
  <c r="I1104" i="11" s="1"/>
  <c r="B1104" i="4"/>
  <c r="H1103" i="4"/>
  <c r="J1103" i="4" s="1"/>
  <c r="G1103" i="11" s="1"/>
  <c r="I1103" i="11" s="1"/>
  <c r="B1103" i="4"/>
  <c r="H1102" i="4"/>
  <c r="J1102" i="4" s="1"/>
  <c r="G1102" i="11" s="1"/>
  <c r="I1102" i="11" s="1"/>
  <c r="B1102" i="4"/>
  <c r="H1101" i="4"/>
  <c r="J1101" i="4" s="1"/>
  <c r="G1101" i="11" s="1"/>
  <c r="I1101" i="11" s="1"/>
  <c r="B1101" i="4"/>
  <c r="H1100" i="4"/>
  <c r="J1100" i="4" s="1"/>
  <c r="G1100" i="11" s="1"/>
  <c r="I1100" i="11" s="1"/>
  <c r="B1100" i="4"/>
  <c r="H1099" i="4"/>
  <c r="J1099" i="4" s="1"/>
  <c r="G1099" i="11" s="1"/>
  <c r="I1099" i="11" s="1"/>
  <c r="B1099" i="4"/>
  <c r="H1098" i="4"/>
  <c r="J1098" i="4" s="1"/>
  <c r="G1098" i="11" s="1"/>
  <c r="I1098" i="11" s="1"/>
  <c r="B1098" i="4"/>
  <c r="H1097" i="4"/>
  <c r="J1097" i="4" s="1"/>
  <c r="G1097" i="11" s="1"/>
  <c r="I1097" i="11" s="1"/>
  <c r="B1097" i="4"/>
  <c r="H1096" i="4"/>
  <c r="J1096" i="4" s="1"/>
  <c r="G1096" i="11" s="1"/>
  <c r="I1096" i="11" s="1"/>
  <c r="B1096" i="4"/>
  <c r="H1095" i="4"/>
  <c r="J1095" i="4" s="1"/>
  <c r="G1095" i="11" s="1"/>
  <c r="I1095" i="11" s="1"/>
  <c r="B1095" i="4"/>
  <c r="H1094" i="4"/>
  <c r="J1094" i="4" s="1"/>
  <c r="G1094" i="11" s="1"/>
  <c r="I1094" i="11" s="1"/>
  <c r="B1094" i="4"/>
  <c r="H1093" i="4"/>
  <c r="J1093" i="4" s="1"/>
  <c r="G1093" i="11" s="1"/>
  <c r="I1093" i="11" s="1"/>
  <c r="B1093" i="4"/>
  <c r="H1092" i="4"/>
  <c r="J1092" i="4" s="1"/>
  <c r="G1092" i="11" s="1"/>
  <c r="I1092" i="11" s="1"/>
  <c r="B1092" i="4"/>
  <c r="H1091" i="4"/>
  <c r="J1091" i="4" s="1"/>
  <c r="G1091" i="11" s="1"/>
  <c r="I1091" i="11" s="1"/>
  <c r="B1091" i="4"/>
  <c r="H1090" i="4"/>
  <c r="J1090" i="4" s="1"/>
  <c r="G1090" i="11" s="1"/>
  <c r="I1090" i="11" s="1"/>
  <c r="B1090" i="4"/>
  <c r="H1089" i="4"/>
  <c r="J1089" i="4" s="1"/>
  <c r="G1089" i="11" s="1"/>
  <c r="I1089" i="11" s="1"/>
  <c r="B1089" i="4"/>
  <c r="H1088" i="4"/>
  <c r="J1088" i="4" s="1"/>
  <c r="G1088" i="11" s="1"/>
  <c r="I1088" i="11" s="1"/>
  <c r="B1088" i="4"/>
  <c r="H1087" i="4"/>
  <c r="J1087" i="4" s="1"/>
  <c r="G1087" i="11" s="1"/>
  <c r="I1087" i="11" s="1"/>
  <c r="B1087" i="4"/>
  <c r="H1086" i="4"/>
  <c r="J1086" i="4" s="1"/>
  <c r="G1086" i="11" s="1"/>
  <c r="I1086" i="11" s="1"/>
  <c r="B1086" i="4"/>
  <c r="H1085" i="4"/>
  <c r="J1085" i="4" s="1"/>
  <c r="G1085" i="11" s="1"/>
  <c r="I1085" i="11" s="1"/>
  <c r="B1085" i="4"/>
  <c r="H1084" i="4"/>
  <c r="J1084" i="4" s="1"/>
  <c r="G1084" i="11" s="1"/>
  <c r="I1084" i="11" s="1"/>
  <c r="B1084" i="4"/>
  <c r="H1083" i="4"/>
  <c r="J1083" i="4" s="1"/>
  <c r="G1083" i="11" s="1"/>
  <c r="I1083" i="11" s="1"/>
  <c r="B1083" i="4"/>
  <c r="B1083" i="11" s="1"/>
  <c r="H1082" i="4"/>
  <c r="J1082" i="4" s="1"/>
  <c r="G1082" i="11" s="1"/>
  <c r="I1082" i="11" s="1"/>
  <c r="B1082" i="4"/>
  <c r="B1082" i="11" s="1"/>
  <c r="H1081" i="4"/>
  <c r="J1081" i="4" s="1"/>
  <c r="G1081" i="11" s="1"/>
  <c r="I1081" i="11" s="1"/>
  <c r="B1081" i="4"/>
  <c r="B1081" i="11" s="1"/>
  <c r="H1080" i="4"/>
  <c r="J1080" i="4" s="1"/>
  <c r="G1080" i="11" s="1"/>
  <c r="I1080" i="11" s="1"/>
  <c r="B1080" i="4"/>
  <c r="H1079" i="4"/>
  <c r="J1079" i="4" s="1"/>
  <c r="G1079" i="11" s="1"/>
  <c r="I1079" i="11" s="1"/>
  <c r="B1079" i="4"/>
  <c r="H1078" i="4"/>
  <c r="J1078" i="4" s="1"/>
  <c r="G1078" i="11" s="1"/>
  <c r="I1078" i="11" s="1"/>
  <c r="B1078" i="4"/>
  <c r="H1077" i="4"/>
  <c r="J1077" i="4" s="1"/>
  <c r="G1077" i="11" s="1"/>
  <c r="I1077" i="11" s="1"/>
  <c r="B1077" i="4"/>
  <c r="H1076" i="4"/>
  <c r="J1076" i="4" s="1"/>
  <c r="G1076" i="11" s="1"/>
  <c r="I1076" i="11" s="1"/>
  <c r="B1076" i="4"/>
  <c r="H1075" i="4"/>
  <c r="J1075" i="4" s="1"/>
  <c r="G1075" i="11" s="1"/>
  <c r="I1075" i="11" s="1"/>
  <c r="B1075" i="4"/>
  <c r="H1074" i="4"/>
  <c r="J1074" i="4" s="1"/>
  <c r="G1074" i="11" s="1"/>
  <c r="I1074" i="11" s="1"/>
  <c r="B1074" i="4"/>
  <c r="H1073" i="4"/>
  <c r="J1073" i="4" s="1"/>
  <c r="G1073" i="11" s="1"/>
  <c r="I1073" i="11" s="1"/>
  <c r="B1073" i="4"/>
  <c r="H1072" i="4"/>
  <c r="J1072" i="4" s="1"/>
  <c r="G1072" i="11" s="1"/>
  <c r="I1072" i="11" s="1"/>
  <c r="B1072" i="4"/>
  <c r="H1071" i="4"/>
  <c r="J1071" i="4" s="1"/>
  <c r="G1071" i="11" s="1"/>
  <c r="I1071" i="11" s="1"/>
  <c r="B1071" i="4"/>
  <c r="H1070" i="4"/>
  <c r="J1070" i="4" s="1"/>
  <c r="G1070" i="11" s="1"/>
  <c r="I1070" i="11" s="1"/>
  <c r="B1070" i="4"/>
  <c r="H1069" i="4"/>
  <c r="J1069" i="4" s="1"/>
  <c r="G1069" i="11" s="1"/>
  <c r="I1069" i="11" s="1"/>
  <c r="B1069" i="4"/>
  <c r="H1068" i="4"/>
  <c r="J1068" i="4" s="1"/>
  <c r="G1068" i="11" s="1"/>
  <c r="I1068" i="11" s="1"/>
  <c r="B1068" i="4"/>
  <c r="H1067" i="4"/>
  <c r="J1067" i="4" s="1"/>
  <c r="G1067" i="11" s="1"/>
  <c r="I1067" i="11" s="1"/>
  <c r="B1067" i="4"/>
  <c r="H1066" i="4"/>
  <c r="J1066" i="4" s="1"/>
  <c r="G1066" i="11" s="1"/>
  <c r="I1066" i="11" s="1"/>
  <c r="B1066" i="4"/>
  <c r="H1065" i="4"/>
  <c r="J1065" i="4" s="1"/>
  <c r="G1065" i="11" s="1"/>
  <c r="I1065" i="11" s="1"/>
  <c r="B1065" i="4"/>
  <c r="H1064" i="4"/>
  <c r="J1064" i="4" s="1"/>
  <c r="G1064" i="11" s="1"/>
  <c r="I1064" i="11" s="1"/>
  <c r="B1064" i="4"/>
  <c r="H1063" i="4"/>
  <c r="J1063" i="4" s="1"/>
  <c r="G1063" i="11" s="1"/>
  <c r="I1063" i="11" s="1"/>
  <c r="B1063" i="4"/>
  <c r="H1062" i="4"/>
  <c r="J1062" i="4" s="1"/>
  <c r="G1062" i="11" s="1"/>
  <c r="I1062" i="11" s="1"/>
  <c r="B1062" i="4"/>
  <c r="H1061" i="4"/>
  <c r="J1061" i="4" s="1"/>
  <c r="G1061" i="11" s="1"/>
  <c r="I1061" i="11" s="1"/>
  <c r="B1061" i="4"/>
  <c r="H1060" i="4"/>
  <c r="J1060" i="4" s="1"/>
  <c r="G1060" i="11" s="1"/>
  <c r="I1060" i="11" s="1"/>
  <c r="B1060" i="4"/>
  <c r="B1060" i="11" s="1"/>
  <c r="H1059" i="4"/>
  <c r="J1059" i="4" s="1"/>
  <c r="G1059" i="11" s="1"/>
  <c r="I1059" i="11" s="1"/>
  <c r="B1059" i="4"/>
  <c r="B1059" i="11" s="1"/>
  <c r="H1058" i="4"/>
  <c r="J1058" i="4" s="1"/>
  <c r="G1058" i="11" s="1"/>
  <c r="I1058" i="11" s="1"/>
  <c r="B1058" i="4"/>
  <c r="B1058" i="11" s="1"/>
  <c r="H1057" i="4"/>
  <c r="J1057" i="4" s="1"/>
  <c r="G1057" i="11" s="1"/>
  <c r="I1057" i="11" s="1"/>
  <c r="B1057" i="4"/>
  <c r="H1056" i="4"/>
  <c r="J1056" i="4" s="1"/>
  <c r="G1056" i="11" s="1"/>
  <c r="I1056" i="11" s="1"/>
  <c r="B1056" i="4"/>
  <c r="H1055" i="4"/>
  <c r="J1055" i="4" s="1"/>
  <c r="G1055" i="11" s="1"/>
  <c r="I1055" i="11" s="1"/>
  <c r="B1055" i="4"/>
  <c r="H1054" i="4"/>
  <c r="J1054" i="4" s="1"/>
  <c r="G1054" i="11" s="1"/>
  <c r="I1054" i="11" s="1"/>
  <c r="B1054" i="4"/>
  <c r="H1053" i="4"/>
  <c r="J1053" i="4" s="1"/>
  <c r="G1053" i="11" s="1"/>
  <c r="I1053" i="11" s="1"/>
  <c r="B1053" i="4"/>
  <c r="H1052" i="4"/>
  <c r="J1052" i="4" s="1"/>
  <c r="G1052" i="11" s="1"/>
  <c r="I1052" i="11" s="1"/>
  <c r="B1052" i="4"/>
  <c r="H1051" i="4"/>
  <c r="J1051" i="4" s="1"/>
  <c r="G1051" i="11" s="1"/>
  <c r="I1051" i="11" s="1"/>
  <c r="B1051" i="4"/>
  <c r="H1050" i="4"/>
  <c r="J1050" i="4" s="1"/>
  <c r="G1050" i="11" s="1"/>
  <c r="I1050" i="11" s="1"/>
  <c r="B1050" i="4"/>
  <c r="H1049" i="4"/>
  <c r="J1049" i="4" s="1"/>
  <c r="G1049" i="11" s="1"/>
  <c r="I1049" i="11" s="1"/>
  <c r="B1049" i="4"/>
  <c r="H1048" i="4"/>
  <c r="J1048" i="4" s="1"/>
  <c r="G1048" i="11" s="1"/>
  <c r="I1048" i="11" s="1"/>
  <c r="B1048" i="4"/>
  <c r="H1047" i="4"/>
  <c r="J1047" i="4" s="1"/>
  <c r="G1047" i="11" s="1"/>
  <c r="I1047" i="11" s="1"/>
  <c r="B1047" i="4"/>
  <c r="H1046" i="4"/>
  <c r="J1046" i="4" s="1"/>
  <c r="G1046" i="11" s="1"/>
  <c r="I1046" i="11" s="1"/>
  <c r="B1046" i="4"/>
  <c r="H1045" i="4"/>
  <c r="J1045" i="4" s="1"/>
  <c r="G1045" i="11" s="1"/>
  <c r="I1045" i="11" s="1"/>
  <c r="B1045" i="4"/>
  <c r="H1044" i="4"/>
  <c r="J1044" i="4" s="1"/>
  <c r="G1044" i="11" s="1"/>
  <c r="I1044" i="11" s="1"/>
  <c r="B1044" i="4"/>
  <c r="H1043" i="4"/>
  <c r="J1043" i="4" s="1"/>
  <c r="G1043" i="11" s="1"/>
  <c r="I1043" i="11" s="1"/>
  <c r="B1043" i="4"/>
  <c r="H1042" i="4"/>
  <c r="J1042" i="4" s="1"/>
  <c r="G1042" i="11" s="1"/>
  <c r="I1042" i="11" s="1"/>
  <c r="B1042" i="4"/>
  <c r="H1041" i="4"/>
  <c r="J1041" i="4" s="1"/>
  <c r="G1041" i="11" s="1"/>
  <c r="I1041" i="11" s="1"/>
  <c r="H1040" i="4"/>
  <c r="J1040" i="4" s="1"/>
  <c r="G1040" i="11" s="1"/>
  <c r="I1040" i="11" s="1"/>
  <c r="H1039" i="4"/>
  <c r="J1039" i="4" s="1"/>
  <c r="G1039" i="11" s="1"/>
  <c r="I1039" i="11" s="1"/>
  <c r="H1038" i="4"/>
  <c r="J1038" i="4" s="1"/>
  <c r="G1038" i="11" s="1"/>
  <c r="I1038" i="11" s="1"/>
  <c r="H1037" i="4"/>
  <c r="J1037" i="4" s="1"/>
  <c r="G1037" i="11" s="1"/>
  <c r="I1037" i="11" s="1"/>
  <c r="H1036" i="4"/>
  <c r="J1036" i="4" s="1"/>
  <c r="G1036" i="11" s="1"/>
  <c r="I1036" i="11" s="1"/>
  <c r="H1035" i="4"/>
  <c r="J1035" i="4" s="1"/>
  <c r="G1035" i="11" s="1"/>
  <c r="I1035" i="11" s="1"/>
  <c r="H1034" i="4"/>
  <c r="H1033" i="4"/>
  <c r="J1033" i="4" s="1"/>
  <c r="G1033" i="11" s="1"/>
  <c r="I1033" i="11" s="1"/>
  <c r="H1032" i="4"/>
  <c r="J1032" i="4" s="1"/>
  <c r="G1032" i="11" s="1"/>
  <c r="I1032" i="11" s="1"/>
  <c r="H1031" i="4"/>
  <c r="J1031" i="4" s="1"/>
  <c r="G1031" i="11" s="1"/>
  <c r="I1031" i="11" s="1"/>
  <c r="H1030" i="4"/>
  <c r="J1030" i="4" s="1"/>
  <c r="G1030" i="11" s="1"/>
  <c r="I1030" i="11" s="1"/>
  <c r="H1029" i="4"/>
  <c r="H1028" i="4"/>
  <c r="H1027" i="4"/>
  <c r="H1026" i="4"/>
  <c r="H1025" i="4"/>
  <c r="H1024" i="4"/>
  <c r="H1023" i="4"/>
  <c r="H1022" i="4"/>
  <c r="H1021" i="4"/>
  <c r="H1020" i="4"/>
  <c r="H1019" i="4"/>
  <c r="H1018" i="4"/>
  <c r="H1017" i="4"/>
  <c r="H1016" i="4"/>
  <c r="H1015" i="4"/>
  <c r="H1014" i="4"/>
  <c r="H1013" i="4"/>
  <c r="H1012" i="4"/>
  <c r="H1011" i="4"/>
  <c r="H1010" i="4"/>
  <c r="H1009" i="4"/>
  <c r="H1008" i="4"/>
  <c r="H1007" i="4"/>
  <c r="H1006" i="4"/>
  <c r="H1005" i="4"/>
  <c r="H1004" i="4"/>
  <c r="H1003" i="4"/>
  <c r="H1002" i="4"/>
  <c r="H1001" i="4"/>
  <c r="H1000" i="4"/>
  <c r="H999" i="4"/>
  <c r="H998" i="4"/>
  <c r="H997" i="4"/>
  <c r="H996" i="4"/>
  <c r="H995" i="4"/>
  <c r="H994" i="4"/>
  <c r="H993" i="4"/>
  <c r="H992" i="4"/>
  <c r="H991" i="4"/>
  <c r="H990" i="4"/>
  <c r="H989" i="4"/>
  <c r="H988" i="4"/>
  <c r="H987" i="4"/>
  <c r="H986" i="4"/>
  <c r="H985" i="4"/>
  <c r="H984" i="4"/>
  <c r="H983" i="4"/>
  <c r="H982" i="4"/>
  <c r="H981" i="4"/>
  <c r="H980" i="4"/>
  <c r="H979" i="4"/>
  <c r="H978" i="4"/>
  <c r="B978" i="4"/>
  <c r="H977" i="4"/>
  <c r="B977" i="4"/>
  <c r="H976" i="4"/>
  <c r="B976" i="4"/>
  <c r="H975" i="4"/>
  <c r="B975" i="4"/>
  <c r="H974" i="4"/>
  <c r="B974" i="4"/>
  <c r="H973" i="4"/>
  <c r="B973" i="4"/>
  <c r="H972" i="4"/>
  <c r="B972" i="4"/>
  <c r="H971" i="4"/>
  <c r="B971" i="4"/>
  <c r="H970" i="4"/>
  <c r="B970" i="4"/>
  <c r="H969" i="4"/>
  <c r="B969" i="4"/>
  <c r="B969" i="11" s="1"/>
  <c r="H968" i="4"/>
  <c r="B968" i="4"/>
  <c r="B968" i="11" s="1"/>
  <c r="H967" i="4"/>
  <c r="B967" i="4"/>
  <c r="H966" i="4"/>
  <c r="B966" i="4"/>
  <c r="H965" i="4"/>
  <c r="B965" i="4"/>
  <c r="H964" i="4"/>
  <c r="B964" i="4"/>
  <c r="H963" i="4"/>
  <c r="B963" i="4"/>
  <c r="H962" i="4"/>
  <c r="B962" i="4"/>
  <c r="H961" i="4"/>
  <c r="B961" i="4"/>
  <c r="H960" i="4"/>
  <c r="B960" i="4"/>
  <c r="H959" i="4"/>
  <c r="B959" i="4"/>
  <c r="H958" i="4"/>
  <c r="B958" i="4"/>
  <c r="H957" i="4"/>
  <c r="B957" i="4"/>
  <c r="H956" i="4"/>
  <c r="B956" i="4"/>
  <c r="H955" i="4"/>
  <c r="B955" i="4"/>
  <c r="H954" i="4"/>
  <c r="B954" i="4"/>
  <c r="H953" i="4"/>
  <c r="B953" i="4"/>
  <c r="H952" i="4"/>
  <c r="B952" i="4"/>
  <c r="H951" i="4"/>
  <c r="B951" i="4"/>
  <c r="B951" i="11" s="1"/>
  <c r="H950" i="4"/>
  <c r="B950" i="4"/>
  <c r="B950" i="11" s="1"/>
  <c r="H949" i="4"/>
  <c r="B949" i="4"/>
  <c r="B949" i="11" s="1"/>
  <c r="H948" i="4"/>
  <c r="B948" i="4"/>
  <c r="B948" i="11" s="1"/>
  <c r="H947" i="4"/>
  <c r="B947" i="4"/>
  <c r="H946" i="4"/>
  <c r="B946" i="4"/>
  <c r="H945" i="4"/>
  <c r="B945" i="4"/>
  <c r="H944" i="4"/>
  <c r="B944" i="4"/>
  <c r="H943" i="4"/>
  <c r="B943" i="4"/>
  <c r="H942" i="4"/>
  <c r="B942" i="4"/>
  <c r="H941" i="4"/>
  <c r="B941" i="4"/>
  <c r="H940" i="4"/>
  <c r="B940" i="4"/>
  <c r="H939" i="4"/>
  <c r="B939" i="4"/>
  <c r="H938" i="4"/>
  <c r="B938" i="4"/>
  <c r="H937" i="4"/>
  <c r="B937" i="4"/>
  <c r="H936" i="4"/>
  <c r="B936" i="4"/>
  <c r="H935" i="4"/>
  <c r="B935" i="4"/>
  <c r="H934" i="4"/>
  <c r="B934" i="4"/>
  <c r="H933" i="4"/>
  <c r="B933" i="4"/>
  <c r="H932" i="4"/>
  <c r="B932" i="4"/>
  <c r="H931" i="4"/>
  <c r="B931" i="4"/>
  <c r="H930" i="4"/>
  <c r="B930" i="4"/>
  <c r="H929" i="4"/>
  <c r="B929" i="4"/>
  <c r="B929" i="11" s="1"/>
  <c r="H928" i="4"/>
  <c r="B928" i="4"/>
  <c r="B928" i="11" s="1"/>
  <c r="H927" i="4"/>
  <c r="B927" i="4"/>
  <c r="B927" i="11" s="1"/>
  <c r="H926" i="4"/>
  <c r="B926" i="4"/>
  <c r="H925" i="4"/>
  <c r="B925" i="4"/>
  <c r="H924" i="4"/>
  <c r="B924" i="4"/>
  <c r="H923" i="4"/>
  <c r="B923" i="4"/>
  <c r="H922" i="4"/>
  <c r="B922" i="4"/>
  <c r="H921" i="4"/>
  <c r="B921" i="4"/>
  <c r="H920" i="4"/>
  <c r="B920" i="4"/>
  <c r="H919" i="4"/>
  <c r="B919" i="4"/>
  <c r="H918" i="4"/>
  <c r="B918" i="4"/>
  <c r="H917" i="4"/>
  <c r="B917" i="4"/>
  <c r="H916" i="4"/>
  <c r="B916" i="4"/>
  <c r="H915" i="4"/>
  <c r="B915" i="4"/>
  <c r="H914" i="4"/>
  <c r="B914" i="4"/>
  <c r="H913" i="4"/>
  <c r="B913" i="4"/>
  <c r="H912" i="4"/>
  <c r="B912" i="4"/>
  <c r="H911" i="4"/>
  <c r="B911" i="4"/>
  <c r="H910" i="4"/>
  <c r="B910" i="4"/>
  <c r="H909" i="4"/>
  <c r="B909" i="4"/>
  <c r="H908" i="4"/>
  <c r="B908" i="4"/>
  <c r="H907" i="4"/>
  <c r="B907" i="4"/>
  <c r="H906" i="4"/>
  <c r="B906" i="4"/>
  <c r="H905" i="4"/>
  <c r="B905" i="4"/>
  <c r="H904" i="4"/>
  <c r="B904" i="4"/>
  <c r="H903" i="4"/>
  <c r="B903" i="4"/>
  <c r="H902" i="4"/>
  <c r="B902" i="4"/>
  <c r="H901" i="4"/>
  <c r="B901" i="4"/>
  <c r="B901" i="11" s="1"/>
  <c r="H900" i="4"/>
  <c r="B900" i="4"/>
  <c r="B900" i="11" s="1"/>
  <c r="H899" i="4"/>
  <c r="B899" i="4"/>
  <c r="B899" i="11" s="1"/>
  <c r="H898" i="4"/>
  <c r="B898" i="4"/>
  <c r="H897" i="4"/>
  <c r="B897" i="4"/>
  <c r="H895" i="4"/>
  <c r="B895" i="4"/>
  <c r="H894" i="4"/>
  <c r="B894" i="4"/>
  <c r="H893" i="4"/>
  <c r="B893" i="4"/>
  <c r="H892" i="4"/>
  <c r="B892" i="4"/>
  <c r="H891" i="4"/>
  <c r="B891" i="4"/>
  <c r="H890" i="4"/>
  <c r="B890" i="4"/>
  <c r="H889" i="4"/>
  <c r="B889" i="4"/>
  <c r="H888" i="4"/>
  <c r="B888" i="4"/>
  <c r="H887" i="4"/>
  <c r="B887" i="4"/>
  <c r="H886" i="4"/>
  <c r="B886" i="4"/>
  <c r="H885" i="4"/>
  <c r="B885" i="4"/>
  <c r="H884" i="4"/>
  <c r="B884" i="4"/>
  <c r="H883" i="4"/>
  <c r="B883" i="4"/>
  <c r="H882" i="4"/>
  <c r="B882" i="4"/>
  <c r="H881" i="4"/>
  <c r="B881" i="4"/>
  <c r="H880" i="4"/>
  <c r="B880" i="4"/>
  <c r="H879" i="4"/>
  <c r="B879" i="4"/>
  <c r="H878" i="4"/>
  <c r="B878" i="4"/>
  <c r="H877" i="4"/>
  <c r="B877" i="4"/>
  <c r="H876" i="4"/>
  <c r="B876" i="4"/>
  <c r="H875" i="4"/>
  <c r="B875" i="4"/>
  <c r="B875" i="11" s="1"/>
  <c r="H874" i="4"/>
  <c r="B874" i="4"/>
  <c r="B874" i="11" s="1"/>
  <c r="H873" i="4"/>
  <c r="B873" i="4"/>
  <c r="B873" i="11" s="1"/>
  <c r="H872" i="4"/>
  <c r="B872" i="4"/>
  <c r="H871" i="4"/>
  <c r="B871" i="4"/>
  <c r="H870" i="4"/>
  <c r="B870" i="4"/>
  <c r="H869" i="4"/>
  <c r="B869" i="4"/>
  <c r="H868" i="4"/>
  <c r="B868" i="4"/>
  <c r="B868" i="11" s="1"/>
  <c r="H867" i="4"/>
  <c r="B867" i="4"/>
  <c r="B867" i="11" s="1"/>
  <c r="H866" i="4"/>
  <c r="B866" i="4"/>
  <c r="H865" i="4"/>
  <c r="B865" i="4"/>
  <c r="H864" i="4"/>
  <c r="B864" i="4"/>
  <c r="H863" i="4"/>
  <c r="B863" i="4"/>
  <c r="H862" i="4"/>
  <c r="B862" i="4"/>
  <c r="H861" i="4"/>
  <c r="B861" i="4"/>
  <c r="H860" i="4"/>
  <c r="B860" i="4"/>
  <c r="H859" i="4"/>
  <c r="B859" i="4"/>
  <c r="H858" i="4"/>
  <c r="B858" i="4"/>
  <c r="H857" i="4"/>
  <c r="B857" i="4"/>
  <c r="H856" i="4"/>
  <c r="B856" i="4"/>
  <c r="B856" i="11" s="1"/>
  <c r="H855" i="4"/>
  <c r="B855" i="4"/>
  <c r="B855" i="11" s="1"/>
  <c r="H854" i="4"/>
  <c r="B854" i="4"/>
  <c r="H853" i="4"/>
  <c r="B853" i="4"/>
  <c r="H852" i="4"/>
  <c r="B852" i="4"/>
  <c r="H851" i="4"/>
  <c r="B851" i="4"/>
  <c r="H850" i="4"/>
  <c r="B850" i="4"/>
  <c r="H849" i="4"/>
  <c r="B849" i="4"/>
  <c r="H848" i="4"/>
  <c r="B848" i="4"/>
  <c r="H847" i="4"/>
  <c r="B847" i="4"/>
  <c r="H846" i="4"/>
  <c r="B846" i="4"/>
  <c r="H845" i="4"/>
  <c r="B845" i="4"/>
  <c r="H844" i="4"/>
  <c r="B844" i="4"/>
  <c r="H843" i="4"/>
  <c r="B843" i="4"/>
  <c r="H842" i="4"/>
  <c r="B842" i="4"/>
  <c r="H841" i="4"/>
  <c r="B841" i="4"/>
  <c r="H840" i="4"/>
  <c r="B840" i="4"/>
  <c r="H839" i="4"/>
  <c r="B839" i="4"/>
  <c r="H838" i="4"/>
  <c r="B838" i="4"/>
  <c r="H837" i="4"/>
  <c r="B837" i="4"/>
  <c r="H836" i="4"/>
  <c r="B836" i="4"/>
  <c r="H835" i="4"/>
  <c r="B835" i="4"/>
  <c r="H834" i="4"/>
  <c r="B834" i="4"/>
  <c r="H833" i="4"/>
  <c r="B833" i="4"/>
  <c r="H832" i="4"/>
  <c r="B832" i="4"/>
  <c r="B832" i="11" s="1"/>
  <c r="H831" i="4"/>
  <c r="B831" i="4"/>
  <c r="B831" i="11" s="1"/>
  <c r="H830" i="4"/>
  <c r="B830" i="4"/>
  <c r="H829" i="4"/>
  <c r="B829" i="4"/>
  <c r="H828" i="4"/>
  <c r="B828" i="4"/>
  <c r="H827" i="4"/>
  <c r="B827" i="4"/>
  <c r="H826" i="4"/>
  <c r="B826" i="4"/>
  <c r="H825" i="4"/>
  <c r="B825" i="4"/>
  <c r="H824" i="4"/>
  <c r="B824" i="4"/>
  <c r="H823" i="4"/>
  <c r="B823" i="4"/>
  <c r="H822" i="4"/>
  <c r="B822" i="4"/>
  <c r="H821" i="4"/>
  <c r="B821" i="4"/>
  <c r="H820" i="4"/>
  <c r="B820" i="4"/>
  <c r="H819" i="4"/>
  <c r="B819" i="4"/>
  <c r="H818" i="4"/>
  <c r="B818" i="4"/>
  <c r="H817" i="4"/>
  <c r="B817" i="4"/>
  <c r="H816" i="4"/>
  <c r="B816" i="4"/>
  <c r="H815" i="4"/>
  <c r="B815" i="4"/>
  <c r="H814" i="4"/>
  <c r="B814" i="4"/>
  <c r="H813" i="4"/>
  <c r="B813" i="4"/>
  <c r="H812" i="4"/>
  <c r="B812" i="4"/>
  <c r="H811" i="4"/>
  <c r="B811" i="4"/>
  <c r="H810" i="4"/>
  <c r="B810" i="4"/>
  <c r="H809" i="4"/>
  <c r="B809" i="4"/>
  <c r="H808" i="4"/>
  <c r="B808" i="4"/>
  <c r="H807" i="4"/>
  <c r="B807" i="4"/>
  <c r="B807" i="11" s="1"/>
  <c r="H806" i="4"/>
  <c r="B806" i="4"/>
  <c r="B806" i="11" s="1"/>
  <c r="H805" i="4"/>
  <c r="B805" i="4"/>
  <c r="B805" i="11" s="1"/>
  <c r="H804" i="4"/>
  <c r="B804" i="4"/>
  <c r="B804" i="11" s="1"/>
  <c r="H803" i="4"/>
  <c r="B803" i="4"/>
  <c r="H802" i="4"/>
  <c r="B802" i="4"/>
  <c r="H801" i="4"/>
  <c r="B801" i="4"/>
  <c r="H800" i="4"/>
  <c r="B800" i="4"/>
  <c r="H799" i="4"/>
  <c r="B799" i="4"/>
  <c r="H798" i="4"/>
  <c r="B798" i="4"/>
  <c r="H797" i="4"/>
  <c r="B797" i="4"/>
  <c r="H796" i="4"/>
  <c r="B796" i="4"/>
  <c r="H795" i="4"/>
  <c r="B795" i="4"/>
  <c r="H794" i="4"/>
  <c r="B794" i="4"/>
  <c r="H793" i="4"/>
  <c r="B793" i="4"/>
  <c r="H792" i="4"/>
  <c r="B792" i="4"/>
  <c r="H791" i="4"/>
  <c r="B791" i="4"/>
  <c r="H790" i="4"/>
  <c r="B790" i="4"/>
  <c r="H789" i="4"/>
  <c r="B789" i="4"/>
  <c r="H788" i="4"/>
  <c r="B788" i="4"/>
  <c r="H787" i="4"/>
  <c r="B787" i="4"/>
  <c r="H786" i="4"/>
  <c r="B786" i="4"/>
  <c r="H785" i="4"/>
  <c r="B785" i="4"/>
  <c r="B785" i="11" s="1"/>
  <c r="H784" i="4"/>
  <c r="B784" i="4"/>
  <c r="B784" i="11" s="1"/>
  <c r="H783" i="4"/>
  <c r="B783" i="4"/>
  <c r="B783" i="11" s="1"/>
  <c r="H782" i="4"/>
  <c r="B782" i="4"/>
  <c r="B782" i="11" s="1"/>
  <c r="H781" i="4"/>
  <c r="B781" i="4"/>
  <c r="H780" i="4"/>
  <c r="B780" i="4"/>
  <c r="H779" i="4"/>
  <c r="B779" i="4"/>
  <c r="H778" i="4"/>
  <c r="B778" i="4"/>
  <c r="H777" i="4"/>
  <c r="B777" i="4"/>
  <c r="H776" i="4"/>
  <c r="B776" i="4"/>
  <c r="H775" i="4"/>
  <c r="B775" i="4"/>
  <c r="H774" i="4"/>
  <c r="B774" i="4"/>
  <c r="H773" i="4"/>
  <c r="B773" i="4"/>
  <c r="H772" i="4"/>
  <c r="B772" i="4"/>
  <c r="H771" i="4"/>
  <c r="B771" i="4"/>
  <c r="H770" i="4"/>
  <c r="B770" i="4"/>
  <c r="H769" i="4"/>
  <c r="B769" i="4"/>
  <c r="H768" i="4"/>
  <c r="B768" i="4"/>
  <c r="B768" i="11" s="1"/>
  <c r="H767" i="4"/>
  <c r="B767" i="4"/>
  <c r="H766" i="4"/>
  <c r="B766" i="4"/>
  <c r="H765" i="4"/>
  <c r="B765" i="4"/>
  <c r="H764" i="4"/>
  <c r="B764" i="4"/>
  <c r="H763" i="4"/>
  <c r="B763" i="4"/>
  <c r="F762" i="4"/>
  <c r="B762" i="4"/>
  <c r="H761" i="4"/>
  <c r="J761" i="4" s="1"/>
  <c r="G761" i="11" s="1"/>
  <c r="I761" i="11" s="1"/>
  <c r="B761" i="4"/>
  <c r="H760" i="4"/>
  <c r="B760" i="4"/>
  <c r="H759" i="4"/>
  <c r="J759" i="4" s="1"/>
  <c r="G759" i="11" s="1"/>
  <c r="I759" i="11" s="1"/>
  <c r="B759" i="4"/>
  <c r="H758" i="4"/>
  <c r="B758" i="4"/>
  <c r="H757" i="4"/>
  <c r="J757" i="4" s="1"/>
  <c r="G757" i="11" s="1"/>
  <c r="I757" i="11" s="1"/>
  <c r="B757" i="4"/>
  <c r="H756" i="4"/>
  <c r="B756" i="4"/>
  <c r="H755" i="4"/>
  <c r="J755" i="4" s="1"/>
  <c r="G755" i="11" s="1"/>
  <c r="I755" i="11" s="1"/>
  <c r="B755" i="4"/>
  <c r="B755" i="11" s="1"/>
  <c r="H754" i="4"/>
  <c r="B754" i="4"/>
  <c r="B754" i="11" s="1"/>
  <c r="H753" i="4"/>
  <c r="J753" i="4" s="1"/>
  <c r="G753" i="11" s="1"/>
  <c r="I753" i="11" s="1"/>
  <c r="B753" i="4"/>
  <c r="H752" i="4"/>
  <c r="B752" i="4"/>
  <c r="H751" i="4"/>
  <c r="J751" i="4" s="1"/>
  <c r="G751" i="11" s="1"/>
  <c r="I751" i="11" s="1"/>
  <c r="B751" i="4"/>
  <c r="H750" i="4"/>
  <c r="B750" i="4"/>
  <c r="H749" i="4"/>
  <c r="J749" i="4" s="1"/>
  <c r="G749" i="11" s="1"/>
  <c r="I749" i="11" s="1"/>
  <c r="B749" i="4"/>
  <c r="H748" i="4"/>
  <c r="B748" i="4"/>
  <c r="H747" i="4"/>
  <c r="J747" i="4" s="1"/>
  <c r="G747" i="11" s="1"/>
  <c r="I747" i="11" s="1"/>
  <c r="B747" i="4"/>
  <c r="H746" i="4"/>
  <c r="B746" i="4"/>
  <c r="H745" i="4"/>
  <c r="J745" i="4" s="1"/>
  <c r="G745" i="11" s="1"/>
  <c r="I745" i="11" s="1"/>
  <c r="B745" i="4"/>
  <c r="B745" i="11" s="1"/>
  <c r="H744" i="4"/>
  <c r="B744" i="4"/>
  <c r="B744" i="11" s="1"/>
  <c r="H743" i="4"/>
  <c r="J743" i="4" s="1"/>
  <c r="G743" i="11" s="1"/>
  <c r="I743" i="11" s="1"/>
  <c r="B743" i="4"/>
  <c r="H742" i="4"/>
  <c r="B742" i="4"/>
  <c r="H741" i="4"/>
  <c r="J741" i="4" s="1"/>
  <c r="G741" i="11" s="1"/>
  <c r="I741" i="11" s="1"/>
  <c r="B741" i="4"/>
  <c r="H740" i="4"/>
  <c r="B740" i="4"/>
  <c r="H739" i="4"/>
  <c r="J739" i="4" s="1"/>
  <c r="G739" i="11" s="1"/>
  <c r="I739" i="11" s="1"/>
  <c r="B739" i="4"/>
  <c r="H738" i="4"/>
  <c r="B738" i="4"/>
  <c r="B738" i="11" s="1"/>
  <c r="H737" i="4"/>
  <c r="J737" i="4" s="1"/>
  <c r="G737" i="11" s="1"/>
  <c r="I737" i="11" s="1"/>
  <c r="B737" i="4"/>
  <c r="B737" i="11" s="1"/>
  <c r="H736" i="4"/>
  <c r="B736" i="4"/>
  <c r="B736" i="11" s="1"/>
  <c r="H735" i="4"/>
  <c r="J735" i="4" s="1"/>
  <c r="G735" i="11" s="1"/>
  <c r="I735" i="11" s="1"/>
  <c r="B735" i="4"/>
  <c r="H734" i="4"/>
  <c r="B734" i="4"/>
  <c r="H733" i="4"/>
  <c r="J733" i="4" s="1"/>
  <c r="G733" i="11" s="1"/>
  <c r="I733" i="11" s="1"/>
  <c r="B733" i="4"/>
  <c r="H732" i="4"/>
  <c r="B732" i="4"/>
  <c r="H731" i="4"/>
  <c r="J731" i="4" s="1"/>
  <c r="G731" i="11" s="1"/>
  <c r="I731" i="11" s="1"/>
  <c r="B731" i="4"/>
  <c r="H730" i="4"/>
  <c r="B730" i="4"/>
  <c r="H729" i="4"/>
  <c r="J729" i="4" s="1"/>
  <c r="G729" i="11" s="1"/>
  <c r="I729" i="11" s="1"/>
  <c r="B729" i="4"/>
  <c r="H728" i="4"/>
  <c r="B728" i="4"/>
  <c r="H727" i="4"/>
  <c r="J727" i="4" s="1"/>
  <c r="G727" i="11" s="1"/>
  <c r="I727" i="11" s="1"/>
  <c r="B727" i="4"/>
  <c r="H726" i="4"/>
  <c r="B726" i="4"/>
  <c r="H725" i="4"/>
  <c r="J725" i="4" s="1"/>
  <c r="G725" i="11" s="1"/>
  <c r="I725" i="11" s="1"/>
  <c r="B725" i="4"/>
  <c r="H724" i="4"/>
  <c r="B724" i="4"/>
  <c r="H723" i="4"/>
  <c r="J723" i="4" s="1"/>
  <c r="G723" i="11" s="1"/>
  <c r="I723" i="11" s="1"/>
  <c r="B723" i="4"/>
  <c r="H722" i="4"/>
  <c r="B722" i="4"/>
  <c r="H721" i="4"/>
  <c r="J721" i="4" s="1"/>
  <c r="G721" i="11" s="1"/>
  <c r="I721" i="11" s="1"/>
  <c r="B721" i="4"/>
  <c r="H720" i="4"/>
  <c r="B720" i="4"/>
  <c r="H719" i="4"/>
  <c r="J719" i="4" s="1"/>
  <c r="G719" i="11" s="1"/>
  <c r="I719" i="11" s="1"/>
  <c r="B719" i="4"/>
  <c r="H718" i="4"/>
  <c r="B718" i="4"/>
  <c r="H717" i="4"/>
  <c r="J717" i="4" s="1"/>
  <c r="G717" i="11" s="1"/>
  <c r="I717" i="11" s="1"/>
  <c r="B717" i="4"/>
  <c r="H716" i="4"/>
  <c r="B716" i="4"/>
  <c r="B716" i="11" s="1"/>
  <c r="H715" i="4"/>
  <c r="J715" i="4" s="1"/>
  <c r="G715" i="11" s="1"/>
  <c r="I715" i="11" s="1"/>
  <c r="B715" i="4"/>
  <c r="B715" i="11" s="1"/>
  <c r="H714" i="4"/>
  <c r="B714" i="4"/>
  <c r="B714" i="11" s="1"/>
  <c r="H713" i="4"/>
  <c r="J713" i="4" s="1"/>
  <c r="G713" i="11" s="1"/>
  <c r="I713" i="11" s="1"/>
  <c r="B713" i="4"/>
  <c r="H712" i="4"/>
  <c r="B712" i="4"/>
  <c r="H711" i="4"/>
  <c r="J711" i="4" s="1"/>
  <c r="G711" i="11" s="1"/>
  <c r="I711" i="11" s="1"/>
  <c r="B711" i="4"/>
  <c r="H710" i="4"/>
  <c r="B710" i="4"/>
  <c r="H709" i="4"/>
  <c r="J709" i="4" s="1"/>
  <c r="G709" i="11" s="1"/>
  <c r="I709" i="11" s="1"/>
  <c r="B709" i="4"/>
  <c r="H708" i="4"/>
  <c r="B708" i="4"/>
  <c r="H707" i="4"/>
  <c r="J707" i="4" s="1"/>
  <c r="G707" i="11" s="1"/>
  <c r="I707" i="11" s="1"/>
  <c r="B707" i="4"/>
  <c r="H706" i="4"/>
  <c r="B706" i="4"/>
  <c r="H705" i="4"/>
  <c r="J705" i="4" s="1"/>
  <c r="G705" i="11" s="1"/>
  <c r="I705" i="11" s="1"/>
  <c r="B705" i="4"/>
  <c r="H704" i="4"/>
  <c r="B704" i="4"/>
  <c r="H703" i="4"/>
  <c r="J703" i="4" s="1"/>
  <c r="G703" i="11" s="1"/>
  <c r="I703" i="11" s="1"/>
  <c r="B703" i="4"/>
  <c r="B703" i="11" s="1"/>
  <c r="H702" i="4"/>
  <c r="B702" i="4"/>
  <c r="B702" i="11" s="1"/>
  <c r="H701" i="4"/>
  <c r="J701" i="4" s="1"/>
  <c r="G701" i="11" s="1"/>
  <c r="I701" i="11" s="1"/>
  <c r="B701" i="4"/>
  <c r="H700" i="4"/>
  <c r="B700" i="4"/>
  <c r="H699" i="4"/>
  <c r="J699" i="4" s="1"/>
  <c r="G699" i="11" s="1"/>
  <c r="I699" i="11" s="1"/>
  <c r="B699" i="4"/>
  <c r="H698" i="4"/>
  <c r="B698" i="4"/>
  <c r="H697" i="4"/>
  <c r="J697" i="4" s="1"/>
  <c r="G697" i="11" s="1"/>
  <c r="I697" i="11" s="1"/>
  <c r="B697" i="4"/>
  <c r="H696" i="4"/>
  <c r="B696" i="4"/>
  <c r="H695" i="4"/>
  <c r="J695" i="4" s="1"/>
  <c r="G695" i="11" s="1"/>
  <c r="I695" i="11" s="1"/>
  <c r="B695" i="4"/>
  <c r="B695" i="11" s="1"/>
  <c r="H694" i="4"/>
  <c r="B694" i="4"/>
  <c r="B694" i="11" s="1"/>
  <c r="H693" i="4"/>
  <c r="J693" i="4" s="1"/>
  <c r="G693" i="11" s="1"/>
  <c r="I693" i="11" s="1"/>
  <c r="B693" i="4"/>
  <c r="B693" i="11" s="1"/>
  <c r="H692" i="4"/>
  <c r="B692" i="4"/>
  <c r="H691" i="4"/>
  <c r="J691" i="4" s="1"/>
  <c r="G691" i="11" s="1"/>
  <c r="I691" i="11" s="1"/>
  <c r="B691" i="4"/>
  <c r="H690" i="4"/>
  <c r="B690" i="4"/>
  <c r="H689" i="4"/>
  <c r="J689" i="4" s="1"/>
  <c r="G689" i="11" s="1"/>
  <c r="I689" i="11" s="1"/>
  <c r="B689" i="4"/>
  <c r="H688" i="4"/>
  <c r="B688" i="4"/>
  <c r="H687" i="4"/>
  <c r="J687" i="4" s="1"/>
  <c r="G687" i="11" s="1"/>
  <c r="I687" i="11" s="1"/>
  <c r="B687" i="4"/>
  <c r="H686" i="4"/>
  <c r="B686" i="4"/>
  <c r="H685" i="4"/>
  <c r="J685" i="4" s="1"/>
  <c r="G685" i="11" s="1"/>
  <c r="I685" i="11" s="1"/>
  <c r="B685" i="4"/>
  <c r="H684" i="4"/>
  <c r="B684" i="4"/>
  <c r="H683" i="4"/>
  <c r="J683" i="4" s="1"/>
  <c r="G683" i="11" s="1"/>
  <c r="I683" i="11" s="1"/>
  <c r="B683" i="4"/>
  <c r="H682" i="4"/>
  <c r="B682" i="4"/>
  <c r="H681" i="4"/>
  <c r="J681" i="4" s="1"/>
  <c r="G681" i="11" s="1"/>
  <c r="I681" i="11" s="1"/>
  <c r="B681" i="4"/>
  <c r="H680" i="4"/>
  <c r="B680" i="4"/>
  <c r="H679" i="4"/>
  <c r="J679" i="4" s="1"/>
  <c r="G679" i="11" s="1"/>
  <c r="I679" i="11" s="1"/>
  <c r="B679" i="4"/>
  <c r="H678" i="4"/>
  <c r="B678" i="4"/>
  <c r="H677" i="4"/>
  <c r="J677" i="4" s="1"/>
  <c r="G677" i="11" s="1"/>
  <c r="I677" i="11" s="1"/>
  <c r="B677" i="4"/>
  <c r="H676" i="4"/>
  <c r="B676" i="4"/>
  <c r="H675" i="4"/>
  <c r="J675" i="4" s="1"/>
  <c r="G675" i="11" s="1"/>
  <c r="I675" i="11" s="1"/>
  <c r="B675" i="4"/>
  <c r="H674" i="4"/>
  <c r="B674" i="4"/>
  <c r="H673" i="4"/>
  <c r="J673" i="4" s="1"/>
  <c r="G673" i="11" s="1"/>
  <c r="I673" i="11" s="1"/>
  <c r="B673" i="4"/>
  <c r="H672" i="4"/>
  <c r="B672" i="4"/>
  <c r="H671" i="4"/>
  <c r="J671" i="4" s="1"/>
  <c r="G671" i="11" s="1"/>
  <c r="I671" i="11" s="1"/>
  <c r="B671" i="4"/>
  <c r="H670" i="4"/>
  <c r="B670" i="4"/>
  <c r="B670" i="11" s="1"/>
  <c r="H669" i="4"/>
  <c r="J669" i="4" s="1"/>
  <c r="G669" i="11" s="1"/>
  <c r="I669" i="11" s="1"/>
  <c r="B669" i="4"/>
  <c r="B669" i="11" s="1"/>
  <c r="H668" i="4"/>
  <c r="B668" i="4"/>
  <c r="B668" i="11" s="1"/>
  <c r="H667" i="4"/>
  <c r="J667" i="4" s="1"/>
  <c r="G667" i="11" s="1"/>
  <c r="I667" i="11" s="1"/>
  <c r="B667" i="4"/>
  <c r="H666" i="4"/>
  <c r="B666" i="4"/>
  <c r="H665" i="4"/>
  <c r="J665" i="4" s="1"/>
  <c r="G665" i="11" s="1"/>
  <c r="I665" i="11" s="1"/>
  <c r="B665" i="4"/>
  <c r="H664" i="4"/>
  <c r="B664" i="4"/>
  <c r="H663" i="4"/>
  <c r="J663" i="4" s="1"/>
  <c r="G663" i="11" s="1"/>
  <c r="I663" i="11" s="1"/>
  <c r="B663" i="4"/>
  <c r="H662" i="4"/>
  <c r="B662" i="4"/>
  <c r="H661" i="4"/>
  <c r="J661" i="4" s="1"/>
  <c r="G661" i="11" s="1"/>
  <c r="I661" i="11" s="1"/>
  <c r="B661" i="4"/>
  <c r="H660" i="4"/>
  <c r="B660" i="4"/>
  <c r="H659" i="4"/>
  <c r="J659" i="4" s="1"/>
  <c r="G659" i="11" s="1"/>
  <c r="I659" i="11" s="1"/>
  <c r="B659" i="4"/>
  <c r="H658" i="4"/>
  <c r="B658" i="4"/>
  <c r="H657" i="4"/>
  <c r="J657" i="4" s="1"/>
  <c r="G657" i="11" s="1"/>
  <c r="I657" i="11" s="1"/>
  <c r="B657" i="4"/>
  <c r="H656" i="4"/>
  <c r="B656" i="4"/>
  <c r="H655" i="4"/>
  <c r="J655" i="4" s="1"/>
  <c r="G655" i="11" s="1"/>
  <c r="I655" i="11" s="1"/>
  <c r="B655" i="4"/>
  <c r="H654" i="4"/>
  <c r="B654" i="4"/>
  <c r="H653" i="4"/>
  <c r="J653" i="4" s="1"/>
  <c r="G653" i="11" s="1"/>
  <c r="I653" i="11" s="1"/>
  <c r="B653" i="4"/>
  <c r="B653" i="11" s="1"/>
  <c r="H652" i="4"/>
  <c r="B652" i="4"/>
  <c r="B652" i="11" s="1"/>
  <c r="H651" i="4"/>
  <c r="J651" i="4" s="1"/>
  <c r="G651" i="11" s="1"/>
  <c r="I651" i="11" s="1"/>
  <c r="B651" i="4"/>
  <c r="B651" i="11" s="1"/>
  <c r="H650" i="4"/>
  <c r="B650" i="4"/>
  <c r="B650" i="11" s="1"/>
  <c r="H649" i="4"/>
  <c r="J649" i="4" s="1"/>
  <c r="G649" i="11" s="1"/>
  <c r="I649" i="11" s="1"/>
  <c r="B649" i="4"/>
  <c r="H648" i="4"/>
  <c r="B648" i="4"/>
  <c r="H647" i="4"/>
  <c r="J647" i="4" s="1"/>
  <c r="G647" i="11" s="1"/>
  <c r="I647" i="11" s="1"/>
  <c r="B647" i="4"/>
  <c r="H646" i="4"/>
  <c r="B646" i="4"/>
  <c r="H645" i="4"/>
  <c r="J645" i="4" s="1"/>
  <c r="G645" i="11" s="1"/>
  <c r="I645" i="11" s="1"/>
  <c r="B645" i="4"/>
  <c r="H644" i="4"/>
  <c r="B644" i="4"/>
  <c r="H643" i="4"/>
  <c r="J643" i="4" s="1"/>
  <c r="G643" i="11" s="1"/>
  <c r="I643" i="11" s="1"/>
  <c r="B643" i="4"/>
  <c r="H642" i="4"/>
  <c r="B642" i="4"/>
  <c r="H641" i="4"/>
  <c r="J641" i="4" s="1"/>
  <c r="G641" i="11" s="1"/>
  <c r="I641" i="11" s="1"/>
  <c r="B641" i="4"/>
  <c r="H640" i="4"/>
  <c r="B640" i="4"/>
  <c r="H639" i="4"/>
  <c r="J639" i="4" s="1"/>
  <c r="G639" i="11" s="1"/>
  <c r="I639" i="11" s="1"/>
  <c r="B639" i="4"/>
  <c r="H638" i="4"/>
  <c r="B638" i="4"/>
  <c r="H637" i="4"/>
  <c r="J637" i="4" s="1"/>
  <c r="G637" i="11" s="1"/>
  <c r="I637" i="11" s="1"/>
  <c r="B637" i="4"/>
  <c r="H636" i="4"/>
  <c r="B636" i="4"/>
  <c r="H635" i="4"/>
  <c r="J635" i="4" s="1"/>
  <c r="G635" i="11" s="1"/>
  <c r="I635" i="11" s="1"/>
  <c r="B635" i="4"/>
  <c r="H634" i="4"/>
  <c r="B634" i="4"/>
  <c r="H633" i="4"/>
  <c r="J633" i="4" s="1"/>
  <c r="G633" i="11" s="1"/>
  <c r="I633" i="11" s="1"/>
  <c r="B633" i="4"/>
  <c r="H632" i="4"/>
  <c r="B632" i="4"/>
  <c r="H631" i="4"/>
  <c r="J631" i="4" s="1"/>
  <c r="G631" i="11" s="1"/>
  <c r="I631" i="11" s="1"/>
  <c r="B631" i="4"/>
  <c r="H630" i="4"/>
  <c r="B630" i="4"/>
  <c r="H629" i="4"/>
  <c r="J629" i="4" s="1"/>
  <c r="G629" i="11" s="1"/>
  <c r="I629" i="11" s="1"/>
  <c r="B629" i="4"/>
  <c r="H628" i="4"/>
  <c r="B628" i="4"/>
  <c r="H627" i="4"/>
  <c r="J627" i="4" s="1"/>
  <c r="G627" i="11" s="1"/>
  <c r="I627" i="11" s="1"/>
  <c r="B627" i="4"/>
  <c r="H626" i="4"/>
  <c r="B626" i="4"/>
  <c r="B626" i="11" s="1"/>
  <c r="H625" i="4"/>
  <c r="J625" i="4" s="1"/>
  <c r="G625" i="11" s="1"/>
  <c r="I625" i="11" s="1"/>
  <c r="B625" i="4"/>
  <c r="B625" i="11" s="1"/>
  <c r="H624" i="4"/>
  <c r="B624" i="4"/>
  <c r="B624" i="11" s="1"/>
  <c r="H623" i="4"/>
  <c r="J623" i="4" s="1"/>
  <c r="G623" i="11" s="1"/>
  <c r="I623" i="11" s="1"/>
  <c r="B623" i="4"/>
  <c r="B623" i="11" s="1"/>
  <c r="H622" i="4"/>
  <c r="B622" i="4"/>
  <c r="B622" i="11" s="1"/>
  <c r="H621" i="4"/>
  <c r="J621" i="4" s="1"/>
  <c r="G621" i="11" s="1"/>
  <c r="I621" i="11" s="1"/>
  <c r="B621" i="4"/>
  <c r="H620" i="4"/>
  <c r="B620" i="4"/>
  <c r="H619" i="4"/>
  <c r="J619" i="4" s="1"/>
  <c r="G619" i="11" s="1"/>
  <c r="I619" i="11" s="1"/>
  <c r="B619" i="4"/>
  <c r="H618" i="4"/>
  <c r="B618" i="4"/>
  <c r="H617" i="4"/>
  <c r="J617" i="4" s="1"/>
  <c r="G617" i="11" s="1"/>
  <c r="I617" i="11" s="1"/>
  <c r="B617" i="4"/>
  <c r="H616" i="4"/>
  <c r="B616" i="4"/>
  <c r="H615" i="4"/>
  <c r="J615" i="4" s="1"/>
  <c r="G615" i="11" s="1"/>
  <c r="I615" i="11" s="1"/>
  <c r="B615" i="4"/>
  <c r="H614" i="4"/>
  <c r="B614" i="4"/>
  <c r="H613" i="4"/>
  <c r="J613" i="4" s="1"/>
  <c r="G613" i="11" s="1"/>
  <c r="I613" i="11" s="1"/>
  <c r="B613" i="4"/>
  <c r="H612" i="4"/>
  <c r="B612" i="4"/>
  <c r="H611" i="4"/>
  <c r="J611" i="4" s="1"/>
  <c r="G611" i="11" s="1"/>
  <c r="I611" i="11" s="1"/>
  <c r="B611" i="4"/>
  <c r="H608" i="4"/>
  <c r="B608" i="4"/>
  <c r="H607" i="4"/>
  <c r="J607" i="4" s="1"/>
  <c r="G607" i="11" s="1"/>
  <c r="I607" i="11" s="1"/>
  <c r="B607" i="4"/>
  <c r="H606" i="4"/>
  <c r="B606" i="4"/>
  <c r="H605" i="4"/>
  <c r="J605" i="4" s="1"/>
  <c r="G605" i="11" s="1"/>
  <c r="I605" i="11" s="1"/>
  <c r="B605" i="4"/>
  <c r="H604" i="4"/>
  <c r="B604" i="4"/>
  <c r="H603" i="4"/>
  <c r="J603" i="4" s="1"/>
  <c r="G603" i="11" s="1"/>
  <c r="I603" i="11" s="1"/>
  <c r="B603" i="4"/>
  <c r="H602" i="4"/>
  <c r="B602" i="4"/>
  <c r="H601" i="4"/>
  <c r="J601" i="4" s="1"/>
  <c r="G601" i="11" s="1"/>
  <c r="I601" i="11" s="1"/>
  <c r="B601" i="4"/>
  <c r="H600" i="4"/>
  <c r="B600" i="4"/>
  <c r="H599" i="4"/>
  <c r="J599" i="4" s="1"/>
  <c r="G599" i="11" s="1"/>
  <c r="I599" i="11" s="1"/>
  <c r="B599" i="4"/>
  <c r="H598" i="4"/>
  <c r="B598" i="4"/>
  <c r="H597" i="4"/>
  <c r="J597" i="4" s="1"/>
  <c r="G597" i="11" s="1"/>
  <c r="I597" i="11" s="1"/>
  <c r="B597" i="4"/>
  <c r="B597" i="11" s="1"/>
  <c r="H596" i="4"/>
  <c r="B596" i="4"/>
  <c r="B596" i="11" s="1"/>
  <c r="H595" i="4"/>
  <c r="J595" i="4" s="1"/>
  <c r="G595" i="11" s="1"/>
  <c r="I595" i="11" s="1"/>
  <c r="B595" i="4"/>
  <c r="B595" i="11" s="1"/>
  <c r="H594" i="4"/>
  <c r="B594" i="4"/>
  <c r="H593" i="4"/>
  <c r="J593" i="4" s="1"/>
  <c r="G593" i="11" s="1"/>
  <c r="I593" i="11" s="1"/>
  <c r="B593" i="4"/>
  <c r="H592" i="4"/>
  <c r="B592" i="4"/>
  <c r="H591" i="4"/>
  <c r="J591" i="4" s="1"/>
  <c r="G591" i="11" s="1"/>
  <c r="I591" i="11" s="1"/>
  <c r="B591" i="4"/>
  <c r="H590" i="4"/>
  <c r="B590" i="4"/>
  <c r="H589" i="4"/>
  <c r="J589" i="4" s="1"/>
  <c r="G589" i="11" s="1"/>
  <c r="I589" i="11" s="1"/>
  <c r="B589" i="4"/>
  <c r="H588" i="4"/>
  <c r="B588" i="4"/>
  <c r="H586" i="4"/>
  <c r="J586" i="4" s="1"/>
  <c r="G586" i="11" s="1"/>
  <c r="I586" i="11" s="1"/>
  <c r="B586" i="4"/>
  <c r="H585" i="4"/>
  <c r="B585" i="4"/>
  <c r="H584" i="4"/>
  <c r="J584" i="4" s="1"/>
  <c r="G584" i="11" s="1"/>
  <c r="I584" i="11" s="1"/>
  <c r="B584" i="4"/>
  <c r="H583" i="4"/>
  <c r="B583" i="4"/>
  <c r="H582" i="4"/>
  <c r="J582" i="4" s="1"/>
  <c r="G582" i="11" s="1"/>
  <c r="I582" i="11" s="1"/>
  <c r="B582" i="4"/>
  <c r="H581" i="4"/>
  <c r="B581" i="4"/>
  <c r="H580" i="4"/>
  <c r="J580" i="4" s="1"/>
  <c r="G580" i="11" s="1"/>
  <c r="I580" i="11" s="1"/>
  <c r="B580" i="4"/>
  <c r="H579" i="4"/>
  <c r="B579" i="4"/>
  <c r="H578" i="4"/>
  <c r="J578" i="4" s="1"/>
  <c r="G578" i="11" s="1"/>
  <c r="I578" i="11" s="1"/>
  <c r="B578" i="4"/>
  <c r="H577" i="4"/>
  <c r="B577" i="4"/>
  <c r="H576" i="4"/>
  <c r="J576" i="4" s="1"/>
  <c r="G576" i="11" s="1"/>
  <c r="I576" i="11" s="1"/>
  <c r="B576" i="4"/>
  <c r="B576" i="11" s="1"/>
  <c r="H575" i="4"/>
  <c r="B575" i="4"/>
  <c r="B575" i="11" s="1"/>
  <c r="H574" i="4"/>
  <c r="J574" i="4" s="1"/>
  <c r="G574" i="11" s="1"/>
  <c r="I574" i="11" s="1"/>
  <c r="B574" i="4"/>
  <c r="B574" i="11" s="1"/>
  <c r="H573" i="4"/>
  <c r="B573" i="4"/>
  <c r="H572" i="4"/>
  <c r="J572" i="4" s="1"/>
  <c r="G572" i="11" s="1"/>
  <c r="I572" i="11" s="1"/>
  <c r="B572" i="4"/>
  <c r="H571" i="4"/>
  <c r="B571" i="4"/>
  <c r="H570" i="4"/>
  <c r="J570" i="4" s="1"/>
  <c r="G570" i="11" s="1"/>
  <c r="I570" i="11" s="1"/>
  <c r="B570" i="4"/>
  <c r="H569" i="4"/>
  <c r="B569" i="4"/>
  <c r="H568" i="4"/>
  <c r="J568" i="4" s="1"/>
  <c r="G568" i="11" s="1"/>
  <c r="I568" i="11" s="1"/>
  <c r="B568" i="4"/>
  <c r="H567" i="4"/>
  <c r="B567" i="4"/>
  <c r="H566" i="4"/>
  <c r="J566" i="4" s="1"/>
  <c r="G566" i="11" s="1"/>
  <c r="I566" i="11" s="1"/>
  <c r="B566" i="4"/>
  <c r="H565" i="4"/>
  <c r="B565" i="4"/>
  <c r="H564" i="4"/>
  <c r="J564" i="4" s="1"/>
  <c r="G564" i="11" s="1"/>
  <c r="I564" i="11" s="1"/>
  <c r="B564" i="4"/>
  <c r="B564" i="11" s="1"/>
  <c r="H563" i="4"/>
  <c r="B563" i="4"/>
  <c r="B563" i="11" s="1"/>
  <c r="H562" i="4"/>
  <c r="J562" i="4" s="1"/>
  <c r="G562" i="11" s="1"/>
  <c r="I562" i="11" s="1"/>
  <c r="B562" i="4"/>
  <c r="B562" i="11" s="1"/>
  <c r="H561" i="4"/>
  <c r="B561" i="4"/>
  <c r="H560" i="4"/>
  <c r="J560" i="4" s="1"/>
  <c r="G560" i="11" s="1"/>
  <c r="I560" i="11" s="1"/>
  <c r="B560" i="4"/>
  <c r="H559" i="4"/>
  <c r="B559" i="4"/>
  <c r="H558" i="4"/>
  <c r="J558" i="4" s="1"/>
  <c r="G558" i="11" s="1"/>
  <c r="I558" i="11" s="1"/>
  <c r="B558" i="4"/>
  <c r="H557" i="4"/>
  <c r="B557" i="4"/>
  <c r="H556" i="4"/>
  <c r="J556" i="4" s="1"/>
  <c r="G556" i="11" s="1"/>
  <c r="I556" i="11" s="1"/>
  <c r="B556" i="4"/>
  <c r="H555" i="4"/>
  <c r="B555" i="4"/>
  <c r="H554" i="4"/>
  <c r="J554" i="4" s="1"/>
  <c r="G554" i="11" s="1"/>
  <c r="I554" i="11" s="1"/>
  <c r="B554" i="4"/>
  <c r="H553" i="4"/>
  <c r="B553" i="4"/>
  <c r="H552" i="4"/>
  <c r="J552" i="4" s="1"/>
  <c r="G552" i="11" s="1"/>
  <c r="I552" i="11" s="1"/>
  <c r="B552" i="4"/>
  <c r="H551" i="4"/>
  <c r="B551" i="4"/>
  <c r="H550" i="4"/>
  <c r="J550" i="4" s="1"/>
  <c r="G550" i="11" s="1"/>
  <c r="I550" i="11" s="1"/>
  <c r="B550" i="4"/>
  <c r="H549" i="4"/>
  <c r="B549" i="4"/>
  <c r="H548" i="4"/>
  <c r="J548" i="4" s="1"/>
  <c r="G548" i="11" s="1"/>
  <c r="I548" i="11" s="1"/>
  <c r="B548" i="4"/>
  <c r="H547" i="4"/>
  <c r="B547" i="4"/>
  <c r="H546" i="4"/>
  <c r="J546" i="4" s="1"/>
  <c r="G546" i="11" s="1"/>
  <c r="I546" i="11" s="1"/>
  <c r="B546" i="4"/>
  <c r="H545" i="4"/>
  <c r="B545" i="4"/>
  <c r="H544" i="4"/>
  <c r="J544" i="4" s="1"/>
  <c r="G544" i="11" s="1"/>
  <c r="I544" i="11" s="1"/>
  <c r="B544" i="4"/>
  <c r="H543" i="4"/>
  <c r="B543" i="4"/>
  <c r="H542" i="4"/>
  <c r="J542" i="4" s="1"/>
  <c r="G542" i="11" s="1"/>
  <c r="I542" i="11" s="1"/>
  <c r="B542" i="4"/>
  <c r="H541" i="4"/>
  <c r="B541" i="4"/>
  <c r="H540" i="4"/>
  <c r="J540" i="4" s="1"/>
  <c r="G540" i="11" s="1"/>
  <c r="I540" i="11" s="1"/>
  <c r="B540" i="4"/>
  <c r="B540" i="11" s="1"/>
  <c r="H539" i="4"/>
  <c r="B539" i="4"/>
  <c r="B539" i="11" s="1"/>
  <c r="H538" i="4"/>
  <c r="J538" i="4" s="1"/>
  <c r="G538" i="11" s="1"/>
  <c r="I538" i="11" s="1"/>
  <c r="B538" i="4"/>
  <c r="B538" i="11" s="1"/>
  <c r="H537" i="4"/>
  <c r="B537" i="4"/>
  <c r="B537" i="11" s="1"/>
  <c r="H536" i="4"/>
  <c r="J536" i="4" s="1"/>
  <c r="G536" i="11" s="1"/>
  <c r="I536" i="11" s="1"/>
  <c r="B536" i="4"/>
  <c r="H535" i="4"/>
  <c r="B535" i="4"/>
  <c r="H534" i="4"/>
  <c r="J534" i="4" s="1"/>
  <c r="G534" i="11" s="1"/>
  <c r="I534" i="11" s="1"/>
  <c r="B534" i="4"/>
  <c r="H533" i="4"/>
  <c r="B533" i="4"/>
  <c r="H532" i="4"/>
  <c r="J532" i="4" s="1"/>
  <c r="G532" i="11" s="1"/>
  <c r="I532" i="11" s="1"/>
  <c r="B532" i="4"/>
  <c r="H531" i="4"/>
  <c r="B531" i="4"/>
  <c r="H530" i="4"/>
  <c r="J530" i="4" s="1"/>
  <c r="G530" i="11" s="1"/>
  <c r="I530" i="11" s="1"/>
  <c r="B530" i="4"/>
  <c r="H529" i="4"/>
  <c r="B529" i="4"/>
  <c r="H528" i="4"/>
  <c r="J528" i="4" s="1"/>
  <c r="G528" i="11" s="1"/>
  <c r="I528" i="11" s="1"/>
  <c r="B528" i="4"/>
  <c r="H527" i="4"/>
  <c r="B527" i="4"/>
  <c r="H526" i="4"/>
  <c r="J526" i="4" s="1"/>
  <c r="G526" i="11" s="1"/>
  <c r="I526" i="11" s="1"/>
  <c r="B526" i="4"/>
  <c r="H525" i="4"/>
  <c r="B525" i="4"/>
  <c r="H524" i="4"/>
  <c r="J524" i="4" s="1"/>
  <c r="G524" i="11" s="1"/>
  <c r="I524" i="11" s="1"/>
  <c r="B524" i="4"/>
  <c r="H523" i="4"/>
  <c r="B523" i="4"/>
  <c r="H522" i="4"/>
  <c r="J522" i="4" s="1"/>
  <c r="G522" i="11" s="1"/>
  <c r="I522" i="11" s="1"/>
  <c r="B522" i="4"/>
  <c r="H521" i="4"/>
  <c r="B521" i="4"/>
  <c r="H520" i="4"/>
  <c r="J520" i="4" s="1"/>
  <c r="G520" i="11" s="1"/>
  <c r="I520" i="11" s="1"/>
  <c r="B520" i="4"/>
  <c r="H519" i="4"/>
  <c r="B519" i="4"/>
  <c r="H518" i="4"/>
  <c r="J518" i="4" s="1"/>
  <c r="G518" i="11" s="1"/>
  <c r="I518" i="11" s="1"/>
  <c r="B518" i="4"/>
  <c r="H517" i="4"/>
  <c r="B517" i="4"/>
  <c r="H516" i="4"/>
  <c r="J516" i="4" s="1"/>
  <c r="G516" i="11" s="1"/>
  <c r="I516" i="11" s="1"/>
  <c r="B516" i="4"/>
  <c r="H515" i="4"/>
  <c r="B515" i="4"/>
  <c r="H514" i="4"/>
  <c r="J514" i="4" s="1"/>
  <c r="G514" i="11" s="1"/>
  <c r="I514" i="11" s="1"/>
  <c r="B514" i="4"/>
  <c r="H513" i="4"/>
  <c r="J513" i="4" s="1"/>
  <c r="G513" i="11" s="1"/>
  <c r="I513" i="11" s="1"/>
  <c r="B513" i="4"/>
  <c r="H512" i="4"/>
  <c r="J512" i="4" s="1"/>
  <c r="G512" i="11" s="1"/>
  <c r="I512" i="11" s="1"/>
  <c r="B512" i="4"/>
  <c r="H511" i="4"/>
  <c r="J511" i="4" s="1"/>
  <c r="G511" i="11" s="1"/>
  <c r="I511" i="11" s="1"/>
  <c r="B511" i="4"/>
  <c r="H510" i="4"/>
  <c r="J510" i="4" s="1"/>
  <c r="G510" i="11" s="1"/>
  <c r="I510" i="11" s="1"/>
  <c r="B510" i="4"/>
  <c r="H509" i="4"/>
  <c r="J509" i="4" s="1"/>
  <c r="G509" i="11" s="1"/>
  <c r="I509" i="11" s="1"/>
  <c r="B509" i="4"/>
  <c r="H508" i="4"/>
  <c r="J508" i="4" s="1"/>
  <c r="G508" i="11" s="1"/>
  <c r="I508" i="11" s="1"/>
  <c r="B508" i="4"/>
  <c r="H507" i="4"/>
  <c r="J507" i="4" s="1"/>
  <c r="G507" i="11" s="1"/>
  <c r="I507" i="11" s="1"/>
  <c r="B507" i="4"/>
  <c r="H506" i="4"/>
  <c r="J506" i="4" s="1"/>
  <c r="G506" i="11" s="1"/>
  <c r="I506" i="11" s="1"/>
  <c r="B506" i="4"/>
  <c r="H505" i="4"/>
  <c r="J505" i="4" s="1"/>
  <c r="G505" i="11" s="1"/>
  <c r="I505" i="11" s="1"/>
  <c r="B505" i="4"/>
  <c r="B505" i="11" s="1"/>
  <c r="H504" i="4"/>
  <c r="J504" i="4" s="1"/>
  <c r="G504" i="11" s="1"/>
  <c r="I504" i="11" s="1"/>
  <c r="B504" i="4"/>
  <c r="B504" i="11" s="1"/>
  <c r="H503" i="4"/>
  <c r="J503" i="4" s="1"/>
  <c r="G503" i="11" s="1"/>
  <c r="I503" i="11" s="1"/>
  <c r="B503" i="4"/>
  <c r="B503" i="11" s="1"/>
  <c r="H502" i="4"/>
  <c r="J502" i="4" s="1"/>
  <c r="G502" i="11" s="1"/>
  <c r="I502" i="11" s="1"/>
  <c r="B502" i="4"/>
  <c r="H501" i="4"/>
  <c r="J501" i="4" s="1"/>
  <c r="G501" i="11" s="1"/>
  <c r="I501" i="11" s="1"/>
  <c r="B501" i="4"/>
  <c r="H500" i="4"/>
  <c r="J500" i="4" s="1"/>
  <c r="G500" i="11" s="1"/>
  <c r="I500" i="11" s="1"/>
  <c r="B500" i="4"/>
  <c r="H499" i="4"/>
  <c r="J499" i="4" s="1"/>
  <c r="G499" i="11" s="1"/>
  <c r="I499" i="11" s="1"/>
  <c r="B499" i="4"/>
  <c r="H498" i="4"/>
  <c r="J498" i="4" s="1"/>
  <c r="G498" i="11" s="1"/>
  <c r="I498" i="11" s="1"/>
  <c r="B498" i="4"/>
  <c r="H497" i="4"/>
  <c r="J497" i="4" s="1"/>
  <c r="G497" i="11" s="1"/>
  <c r="I497" i="11" s="1"/>
  <c r="B497" i="4"/>
  <c r="H496" i="4"/>
  <c r="J496" i="4" s="1"/>
  <c r="G496" i="11" s="1"/>
  <c r="I496" i="11" s="1"/>
  <c r="B496" i="4"/>
  <c r="H495" i="4"/>
  <c r="J495" i="4" s="1"/>
  <c r="G495" i="11" s="1"/>
  <c r="I495" i="11" s="1"/>
  <c r="B495" i="4"/>
  <c r="H494" i="4"/>
  <c r="J494" i="4" s="1"/>
  <c r="G494" i="11" s="1"/>
  <c r="I494" i="11" s="1"/>
  <c r="B494" i="4"/>
  <c r="H493" i="4"/>
  <c r="J493" i="4" s="1"/>
  <c r="G493" i="11" s="1"/>
  <c r="I493" i="11" s="1"/>
  <c r="B493" i="4"/>
  <c r="H492" i="4"/>
  <c r="J492" i="4" s="1"/>
  <c r="G492" i="11" s="1"/>
  <c r="I492" i="11" s="1"/>
  <c r="B492" i="4"/>
  <c r="H491" i="4"/>
  <c r="J491" i="4" s="1"/>
  <c r="G491" i="11" s="1"/>
  <c r="I491" i="11" s="1"/>
  <c r="B491" i="4"/>
  <c r="H490" i="4"/>
  <c r="J490" i="4" s="1"/>
  <c r="G490" i="11" s="1"/>
  <c r="I490" i="11" s="1"/>
  <c r="B490" i="4"/>
  <c r="H489" i="4"/>
  <c r="J489" i="4" s="1"/>
  <c r="G489" i="11" s="1"/>
  <c r="I489" i="11" s="1"/>
  <c r="B489" i="4"/>
  <c r="H488" i="4"/>
  <c r="J488" i="4" s="1"/>
  <c r="G488" i="11" s="1"/>
  <c r="I488" i="11" s="1"/>
  <c r="B488" i="4"/>
  <c r="H487" i="4"/>
  <c r="J487" i="4" s="1"/>
  <c r="G487" i="11" s="1"/>
  <c r="I487" i="11" s="1"/>
  <c r="B487" i="4"/>
  <c r="H486" i="4"/>
  <c r="J486" i="4" s="1"/>
  <c r="G486" i="11" s="1"/>
  <c r="I486" i="11" s="1"/>
  <c r="B486" i="4"/>
  <c r="H485" i="4"/>
  <c r="J485" i="4" s="1"/>
  <c r="G485" i="11" s="1"/>
  <c r="I485" i="11" s="1"/>
  <c r="B485" i="4"/>
  <c r="B485" i="11" s="1"/>
  <c r="H484" i="4"/>
  <c r="J484" i="4" s="1"/>
  <c r="G484" i="11" s="1"/>
  <c r="I484" i="11" s="1"/>
  <c r="B484" i="4"/>
  <c r="B484" i="11" s="1"/>
  <c r="H483" i="4"/>
  <c r="J483" i="4" s="1"/>
  <c r="G483" i="11" s="1"/>
  <c r="I483" i="11" s="1"/>
  <c r="B483" i="4"/>
  <c r="B483" i="11" s="1"/>
  <c r="H482" i="4"/>
  <c r="J482" i="4" s="1"/>
  <c r="G482" i="11" s="1"/>
  <c r="I482" i="11" s="1"/>
  <c r="B482" i="4"/>
  <c r="H481" i="4"/>
  <c r="J481" i="4" s="1"/>
  <c r="G481" i="11" s="1"/>
  <c r="I481" i="11" s="1"/>
  <c r="B481" i="4"/>
  <c r="H480" i="4"/>
  <c r="J480" i="4" s="1"/>
  <c r="G480" i="11" s="1"/>
  <c r="I480" i="11" s="1"/>
  <c r="B480" i="4"/>
  <c r="H479" i="4"/>
  <c r="J479" i="4" s="1"/>
  <c r="G479" i="11" s="1"/>
  <c r="I479" i="11" s="1"/>
  <c r="B479" i="4"/>
  <c r="H478" i="4"/>
  <c r="J478" i="4" s="1"/>
  <c r="G478" i="11" s="1"/>
  <c r="I478" i="11" s="1"/>
  <c r="B478" i="4"/>
  <c r="H477" i="4"/>
  <c r="J477" i="4" s="1"/>
  <c r="G477" i="11" s="1"/>
  <c r="I477" i="11" s="1"/>
  <c r="B477" i="4"/>
  <c r="H476" i="4"/>
  <c r="J476" i="4" s="1"/>
  <c r="G476" i="11" s="1"/>
  <c r="I476" i="11" s="1"/>
  <c r="B476" i="4"/>
  <c r="H475" i="4"/>
  <c r="J475" i="4" s="1"/>
  <c r="G475" i="11" s="1"/>
  <c r="I475" i="11" s="1"/>
  <c r="B475" i="4"/>
  <c r="H474" i="4"/>
  <c r="J474" i="4" s="1"/>
  <c r="G474" i="11" s="1"/>
  <c r="I474" i="11" s="1"/>
  <c r="B474" i="4"/>
  <c r="H473" i="4"/>
  <c r="J473" i="4" s="1"/>
  <c r="G473" i="11" s="1"/>
  <c r="I473" i="11" s="1"/>
  <c r="B473" i="4"/>
  <c r="B473" i="11" s="1"/>
  <c r="H472" i="4"/>
  <c r="J472" i="4" s="1"/>
  <c r="G472" i="11" s="1"/>
  <c r="I472" i="11" s="1"/>
  <c r="B472" i="4"/>
  <c r="B472" i="11" s="1"/>
  <c r="H471" i="4"/>
  <c r="J471" i="4" s="1"/>
  <c r="G471" i="11" s="1"/>
  <c r="I471" i="11" s="1"/>
  <c r="B471" i="4"/>
  <c r="H470" i="4"/>
  <c r="J470" i="4" s="1"/>
  <c r="G470" i="11" s="1"/>
  <c r="I470" i="11" s="1"/>
  <c r="B470" i="4"/>
  <c r="H469" i="4"/>
  <c r="J469" i="4" s="1"/>
  <c r="G469" i="11" s="1"/>
  <c r="I469" i="11" s="1"/>
  <c r="B469" i="4"/>
  <c r="H468" i="4"/>
  <c r="J468" i="4" s="1"/>
  <c r="G468" i="11" s="1"/>
  <c r="I468" i="11" s="1"/>
  <c r="B468" i="4"/>
  <c r="H467" i="4"/>
  <c r="J467" i="4" s="1"/>
  <c r="G467" i="11" s="1"/>
  <c r="I467" i="11" s="1"/>
  <c r="B467" i="4"/>
  <c r="H466" i="4"/>
  <c r="J466" i="4" s="1"/>
  <c r="G466" i="11" s="1"/>
  <c r="I466" i="11" s="1"/>
  <c r="B466" i="4"/>
  <c r="H465" i="4"/>
  <c r="J465" i="4" s="1"/>
  <c r="G465" i="11" s="1"/>
  <c r="I465" i="11" s="1"/>
  <c r="B465" i="4"/>
  <c r="H464" i="4"/>
  <c r="J464" i="4" s="1"/>
  <c r="G464" i="11" s="1"/>
  <c r="I464" i="11" s="1"/>
  <c r="B464" i="4"/>
  <c r="H463" i="4"/>
  <c r="J463" i="4" s="1"/>
  <c r="G463" i="11" s="1"/>
  <c r="I463" i="11" s="1"/>
  <c r="B463" i="4"/>
  <c r="H462" i="4"/>
  <c r="J462" i="4" s="1"/>
  <c r="G462" i="11" s="1"/>
  <c r="I462" i="11" s="1"/>
  <c r="B462" i="4"/>
  <c r="H461" i="4"/>
  <c r="J461" i="4" s="1"/>
  <c r="G461" i="11" s="1"/>
  <c r="I461" i="11" s="1"/>
  <c r="B461" i="4"/>
  <c r="H460" i="4"/>
  <c r="J460" i="4" s="1"/>
  <c r="G460" i="11" s="1"/>
  <c r="I460" i="11" s="1"/>
  <c r="B460" i="4"/>
  <c r="H459" i="4"/>
  <c r="J459" i="4" s="1"/>
  <c r="G459" i="11" s="1"/>
  <c r="I459" i="11" s="1"/>
  <c r="B459" i="4"/>
  <c r="H458" i="4"/>
  <c r="J458" i="4" s="1"/>
  <c r="G458" i="11" s="1"/>
  <c r="I458" i="11" s="1"/>
  <c r="B458" i="4"/>
  <c r="H457" i="4"/>
  <c r="J457" i="4" s="1"/>
  <c r="G457" i="11" s="1"/>
  <c r="I457" i="11" s="1"/>
  <c r="B457" i="4"/>
  <c r="H456" i="4"/>
  <c r="J456" i="4" s="1"/>
  <c r="G456" i="11" s="1"/>
  <c r="I456" i="11" s="1"/>
  <c r="B456" i="4"/>
  <c r="H455" i="4"/>
  <c r="J455" i="4" s="1"/>
  <c r="G455" i="11" s="1"/>
  <c r="I455" i="11" s="1"/>
  <c r="B455" i="4"/>
  <c r="H454" i="4"/>
  <c r="J454" i="4" s="1"/>
  <c r="G454" i="11" s="1"/>
  <c r="I454" i="11" s="1"/>
  <c r="B454" i="4"/>
  <c r="H453" i="4"/>
  <c r="J453" i="4" s="1"/>
  <c r="G453" i="11" s="1"/>
  <c r="I453" i="11" s="1"/>
  <c r="B453" i="4"/>
  <c r="H452" i="4"/>
  <c r="J452" i="4" s="1"/>
  <c r="G452" i="11" s="1"/>
  <c r="I452" i="11" s="1"/>
  <c r="B452" i="4"/>
  <c r="H451" i="4"/>
  <c r="J451" i="4" s="1"/>
  <c r="G451" i="11" s="1"/>
  <c r="I451" i="11" s="1"/>
  <c r="B451" i="4"/>
  <c r="H450" i="4"/>
  <c r="J450" i="4" s="1"/>
  <c r="G450" i="11" s="1"/>
  <c r="I450" i="11" s="1"/>
  <c r="B450" i="4"/>
  <c r="H449" i="4"/>
  <c r="J449" i="4" s="1"/>
  <c r="G449" i="11" s="1"/>
  <c r="I449" i="11" s="1"/>
  <c r="B449" i="4"/>
  <c r="H448" i="4"/>
  <c r="J448" i="4" s="1"/>
  <c r="G448" i="11" s="1"/>
  <c r="I448" i="11" s="1"/>
  <c r="B448" i="4"/>
  <c r="H447" i="4"/>
  <c r="J447" i="4" s="1"/>
  <c r="G447" i="11" s="1"/>
  <c r="I447" i="11" s="1"/>
  <c r="B447" i="4"/>
  <c r="H446" i="4"/>
  <c r="J446" i="4" s="1"/>
  <c r="G446" i="11" s="1"/>
  <c r="I446" i="11" s="1"/>
  <c r="B446" i="4"/>
  <c r="H445" i="4"/>
  <c r="J445" i="4" s="1"/>
  <c r="G445" i="11" s="1"/>
  <c r="I445" i="11" s="1"/>
  <c r="B445" i="4"/>
  <c r="H444" i="4"/>
  <c r="J444" i="4" s="1"/>
  <c r="G444" i="11" s="1"/>
  <c r="I444" i="11" s="1"/>
  <c r="B444" i="4"/>
  <c r="B444" i="11" s="1"/>
  <c r="H443" i="4"/>
  <c r="J443" i="4" s="1"/>
  <c r="G443" i="11" s="1"/>
  <c r="I443" i="11" s="1"/>
  <c r="B443" i="4"/>
  <c r="B443" i="11" s="1"/>
  <c r="H442" i="4"/>
  <c r="J442" i="4" s="1"/>
  <c r="G442" i="11" s="1"/>
  <c r="I442" i="11" s="1"/>
  <c r="B442" i="4"/>
  <c r="B442" i="11" s="1"/>
  <c r="H441" i="4"/>
  <c r="J441" i="4" s="1"/>
  <c r="G441" i="11" s="1"/>
  <c r="I441" i="11" s="1"/>
  <c r="B441" i="4"/>
  <c r="H440" i="4"/>
  <c r="J440" i="4" s="1"/>
  <c r="G440" i="11" s="1"/>
  <c r="I440" i="11" s="1"/>
  <c r="B440" i="4"/>
  <c r="H439" i="4"/>
  <c r="J439" i="4" s="1"/>
  <c r="G439" i="11" s="1"/>
  <c r="I439" i="11" s="1"/>
  <c r="B439" i="4"/>
  <c r="H438" i="4"/>
  <c r="J438" i="4" s="1"/>
  <c r="G438" i="11" s="1"/>
  <c r="I438" i="11" s="1"/>
  <c r="B438" i="4"/>
  <c r="H437" i="4"/>
  <c r="J437" i="4" s="1"/>
  <c r="G437" i="11" s="1"/>
  <c r="I437" i="11" s="1"/>
  <c r="B437" i="4"/>
  <c r="H436" i="4"/>
  <c r="J436" i="4" s="1"/>
  <c r="G436" i="11" s="1"/>
  <c r="I436" i="11" s="1"/>
  <c r="B436" i="4"/>
  <c r="H435" i="4"/>
  <c r="J435" i="4" s="1"/>
  <c r="G435" i="11" s="1"/>
  <c r="I435" i="11" s="1"/>
  <c r="B435" i="4"/>
  <c r="H434" i="4"/>
  <c r="J434" i="4" s="1"/>
  <c r="G434" i="11" s="1"/>
  <c r="I434" i="11" s="1"/>
  <c r="B434" i="4"/>
  <c r="H433" i="4"/>
  <c r="J433" i="4" s="1"/>
  <c r="G433" i="11" s="1"/>
  <c r="I433" i="11" s="1"/>
  <c r="B433" i="4"/>
  <c r="H432" i="4"/>
  <c r="J432" i="4" s="1"/>
  <c r="G432" i="11" s="1"/>
  <c r="I432" i="11" s="1"/>
  <c r="B432" i="4"/>
  <c r="H431" i="4"/>
  <c r="J431" i="4" s="1"/>
  <c r="G431" i="11" s="1"/>
  <c r="I431" i="11" s="1"/>
  <c r="B431" i="4"/>
  <c r="H430" i="4"/>
  <c r="J430" i="4" s="1"/>
  <c r="G430" i="11" s="1"/>
  <c r="I430" i="11" s="1"/>
  <c r="B430" i="4"/>
  <c r="H429" i="4"/>
  <c r="J429" i="4" s="1"/>
  <c r="G429" i="11" s="1"/>
  <c r="I429" i="11" s="1"/>
  <c r="B429" i="4"/>
  <c r="H428" i="4"/>
  <c r="J428" i="4" s="1"/>
  <c r="G428" i="11" s="1"/>
  <c r="I428" i="11" s="1"/>
  <c r="B428" i="4"/>
  <c r="H427" i="4"/>
  <c r="J427" i="4" s="1"/>
  <c r="G427" i="11" s="1"/>
  <c r="I427" i="11" s="1"/>
  <c r="B427" i="4"/>
  <c r="H426" i="4"/>
  <c r="J426" i="4" s="1"/>
  <c r="G426" i="11" s="1"/>
  <c r="I426" i="11" s="1"/>
  <c r="B426" i="4"/>
  <c r="H425" i="4"/>
  <c r="J425" i="4" s="1"/>
  <c r="G425" i="11" s="1"/>
  <c r="I425" i="11" s="1"/>
  <c r="B425" i="4"/>
  <c r="H424" i="4"/>
  <c r="J424" i="4" s="1"/>
  <c r="G424" i="11" s="1"/>
  <c r="I424" i="11" s="1"/>
  <c r="B424" i="4"/>
  <c r="H423" i="4"/>
  <c r="J423" i="4" s="1"/>
  <c r="G423" i="11" s="1"/>
  <c r="I423" i="11" s="1"/>
  <c r="B423" i="4"/>
  <c r="H422" i="4"/>
  <c r="J422" i="4" s="1"/>
  <c r="G422" i="11" s="1"/>
  <c r="I422" i="11" s="1"/>
  <c r="B422" i="4"/>
  <c r="H421" i="4"/>
  <c r="J421" i="4" s="1"/>
  <c r="G421" i="11" s="1"/>
  <c r="I421" i="11" s="1"/>
  <c r="B421" i="4"/>
  <c r="B421" i="11" s="1"/>
  <c r="H420" i="4"/>
  <c r="J420" i="4" s="1"/>
  <c r="G420" i="11" s="1"/>
  <c r="I420" i="11" s="1"/>
  <c r="B420" i="4"/>
  <c r="B420" i="11" s="1"/>
  <c r="H419" i="4"/>
  <c r="J419" i="4" s="1"/>
  <c r="G419" i="11" s="1"/>
  <c r="I419" i="11" s="1"/>
  <c r="B419" i="4"/>
  <c r="B419" i="11" s="1"/>
  <c r="H418" i="4"/>
  <c r="J418" i="4" s="1"/>
  <c r="G418" i="11" s="1"/>
  <c r="I418" i="11" s="1"/>
  <c r="B418" i="4"/>
  <c r="B418" i="11" s="1"/>
  <c r="H417" i="4"/>
  <c r="J417" i="4" s="1"/>
  <c r="G417" i="11" s="1"/>
  <c r="I417" i="11" s="1"/>
  <c r="B417" i="4"/>
  <c r="H416" i="4"/>
  <c r="J416" i="4" s="1"/>
  <c r="G416" i="11" s="1"/>
  <c r="I416" i="11" s="1"/>
  <c r="B416" i="4"/>
  <c r="H415" i="4"/>
  <c r="J415" i="4" s="1"/>
  <c r="G415" i="11" s="1"/>
  <c r="I415" i="11" s="1"/>
  <c r="B415" i="4"/>
  <c r="H414" i="4"/>
  <c r="J414" i="4" s="1"/>
  <c r="G414" i="11" s="1"/>
  <c r="I414" i="11" s="1"/>
  <c r="B414" i="4"/>
  <c r="H413" i="4"/>
  <c r="J413" i="4" s="1"/>
  <c r="G413" i="11" s="1"/>
  <c r="I413" i="11" s="1"/>
  <c r="B413" i="4"/>
  <c r="H412" i="4"/>
  <c r="J412" i="4" s="1"/>
  <c r="G412" i="11" s="1"/>
  <c r="I412" i="11" s="1"/>
  <c r="B412" i="4"/>
  <c r="H411" i="4"/>
  <c r="J411" i="4" s="1"/>
  <c r="G411" i="11" s="1"/>
  <c r="I411" i="11" s="1"/>
  <c r="B411" i="4"/>
  <c r="H410" i="4"/>
  <c r="J410" i="4" s="1"/>
  <c r="G410" i="11" s="1"/>
  <c r="I410" i="11" s="1"/>
  <c r="B410" i="4"/>
  <c r="H409" i="4"/>
  <c r="J409" i="4" s="1"/>
  <c r="G409" i="11" s="1"/>
  <c r="I409" i="11" s="1"/>
  <c r="B409" i="4"/>
  <c r="H408" i="4"/>
  <c r="J408" i="4" s="1"/>
  <c r="G408" i="11" s="1"/>
  <c r="I408" i="11" s="1"/>
  <c r="B408" i="4"/>
  <c r="H407" i="4"/>
  <c r="J407" i="4" s="1"/>
  <c r="G407" i="11" s="1"/>
  <c r="I407" i="11" s="1"/>
  <c r="B407" i="4"/>
  <c r="H406" i="4"/>
  <c r="J406" i="4" s="1"/>
  <c r="G406" i="11" s="1"/>
  <c r="I406" i="11" s="1"/>
  <c r="B406" i="4"/>
  <c r="H405" i="4"/>
  <c r="J405" i="4" s="1"/>
  <c r="G405" i="11" s="1"/>
  <c r="I405" i="11" s="1"/>
  <c r="B405" i="4"/>
  <c r="H404" i="4"/>
  <c r="J404" i="4" s="1"/>
  <c r="G404" i="11" s="1"/>
  <c r="I404" i="11" s="1"/>
  <c r="B404" i="4"/>
  <c r="H403" i="4"/>
  <c r="J403" i="4" s="1"/>
  <c r="G403" i="11" s="1"/>
  <c r="I403" i="11" s="1"/>
  <c r="B403" i="4"/>
  <c r="H402" i="4"/>
  <c r="J402" i="4" s="1"/>
  <c r="G402" i="11" s="1"/>
  <c r="I402" i="11" s="1"/>
  <c r="B402" i="4"/>
  <c r="H401" i="4"/>
  <c r="J401" i="4" s="1"/>
  <c r="G401" i="11" s="1"/>
  <c r="I401" i="11" s="1"/>
  <c r="B401" i="4"/>
  <c r="H400" i="4"/>
  <c r="J400" i="4" s="1"/>
  <c r="G400" i="11" s="1"/>
  <c r="I400" i="11" s="1"/>
  <c r="B400" i="4"/>
  <c r="H399" i="4"/>
  <c r="J399" i="4" s="1"/>
  <c r="G399" i="11" s="1"/>
  <c r="I399" i="11" s="1"/>
  <c r="B399" i="4"/>
  <c r="H398" i="4"/>
  <c r="J398" i="4" s="1"/>
  <c r="G398" i="11" s="1"/>
  <c r="I398" i="11" s="1"/>
  <c r="B398" i="4"/>
  <c r="H397" i="4"/>
  <c r="J397" i="4" s="1"/>
  <c r="G397" i="11" s="1"/>
  <c r="I397" i="11" s="1"/>
  <c r="B397" i="4"/>
  <c r="H396" i="4"/>
  <c r="J396" i="4" s="1"/>
  <c r="G396" i="11" s="1"/>
  <c r="I396" i="11" s="1"/>
  <c r="B396" i="4"/>
  <c r="H395" i="4"/>
  <c r="J395" i="4" s="1"/>
  <c r="G395" i="11" s="1"/>
  <c r="I395" i="11" s="1"/>
  <c r="B395" i="4"/>
  <c r="H394" i="4"/>
  <c r="J394" i="4" s="1"/>
  <c r="G394" i="11" s="1"/>
  <c r="I394" i="11" s="1"/>
  <c r="B394" i="4"/>
  <c r="H393" i="4"/>
  <c r="J393" i="4" s="1"/>
  <c r="G393" i="11" s="1"/>
  <c r="I393" i="11" s="1"/>
  <c r="B393" i="4"/>
  <c r="H392" i="4"/>
  <c r="J392" i="4" s="1"/>
  <c r="G392" i="11" s="1"/>
  <c r="I392" i="11" s="1"/>
  <c r="B392" i="4"/>
  <c r="H391" i="4"/>
  <c r="J391" i="4" s="1"/>
  <c r="G391" i="11" s="1"/>
  <c r="I391" i="11" s="1"/>
  <c r="B391" i="4"/>
  <c r="H390" i="4"/>
  <c r="J390" i="4" s="1"/>
  <c r="G390" i="11" s="1"/>
  <c r="I390" i="11" s="1"/>
  <c r="B390" i="4"/>
  <c r="H389" i="4"/>
  <c r="J389" i="4" s="1"/>
  <c r="G389" i="11" s="1"/>
  <c r="I389" i="11" s="1"/>
  <c r="B389" i="4"/>
  <c r="H388" i="4"/>
  <c r="J388" i="4" s="1"/>
  <c r="G388" i="11" s="1"/>
  <c r="I388" i="11" s="1"/>
  <c r="B388" i="4"/>
  <c r="B388" i="11" s="1"/>
  <c r="H387" i="4"/>
  <c r="J387" i="4" s="1"/>
  <c r="G387" i="11" s="1"/>
  <c r="I387" i="11" s="1"/>
  <c r="B387" i="4"/>
  <c r="B387" i="11" s="1"/>
  <c r="H386" i="4"/>
  <c r="J386" i="4" s="1"/>
  <c r="G386" i="11" s="1"/>
  <c r="I386" i="11" s="1"/>
  <c r="B386" i="4"/>
  <c r="B386" i="11" s="1"/>
  <c r="H385" i="4"/>
  <c r="J385" i="4" s="1"/>
  <c r="G385" i="11" s="1"/>
  <c r="I385" i="11" s="1"/>
  <c r="B385" i="4"/>
  <c r="H384" i="4"/>
  <c r="J384" i="4" s="1"/>
  <c r="G384" i="11" s="1"/>
  <c r="I384" i="11" s="1"/>
  <c r="B384" i="4"/>
  <c r="J383" i="4"/>
  <c r="G383" i="11" s="1"/>
  <c r="I383" i="11" s="1"/>
  <c r="H383" i="4"/>
  <c r="B383" i="4"/>
  <c r="H382" i="4"/>
  <c r="J382" i="4" s="1"/>
  <c r="G382" i="11" s="1"/>
  <c r="I382" i="11" s="1"/>
  <c r="B382" i="4"/>
  <c r="H381" i="4"/>
  <c r="J381" i="4" s="1"/>
  <c r="G381" i="11" s="1"/>
  <c r="I381" i="11" s="1"/>
  <c r="B381" i="4"/>
  <c r="H380" i="4"/>
  <c r="J380" i="4" s="1"/>
  <c r="G380" i="11" s="1"/>
  <c r="I380" i="11" s="1"/>
  <c r="B380" i="4"/>
  <c r="H379" i="4"/>
  <c r="J379" i="4" s="1"/>
  <c r="G379" i="11" s="1"/>
  <c r="I379" i="11" s="1"/>
  <c r="B379" i="4"/>
  <c r="H378" i="4"/>
  <c r="J378" i="4" s="1"/>
  <c r="G378" i="11" s="1"/>
  <c r="I378" i="11" s="1"/>
  <c r="B378" i="4"/>
  <c r="H377" i="4"/>
  <c r="J377" i="4" s="1"/>
  <c r="G377" i="11" s="1"/>
  <c r="I377" i="11" s="1"/>
  <c r="B377" i="4"/>
  <c r="B377" i="11" s="1"/>
  <c r="H376" i="4"/>
  <c r="J376" i="4" s="1"/>
  <c r="G376" i="11" s="1"/>
  <c r="I376" i="11" s="1"/>
  <c r="B376" i="4"/>
  <c r="B376" i="11" s="1"/>
  <c r="H375" i="4"/>
  <c r="J375" i="4" s="1"/>
  <c r="G375" i="11" s="1"/>
  <c r="I375" i="11" s="1"/>
  <c r="B375" i="4"/>
  <c r="H374" i="4"/>
  <c r="J374" i="4" s="1"/>
  <c r="G374" i="11" s="1"/>
  <c r="I374" i="11" s="1"/>
  <c r="B374" i="4"/>
  <c r="H373" i="4"/>
  <c r="J373" i="4" s="1"/>
  <c r="G373" i="11" s="1"/>
  <c r="I373" i="11" s="1"/>
  <c r="B373" i="4"/>
  <c r="H372" i="4"/>
  <c r="J372" i="4" s="1"/>
  <c r="G372" i="11" s="1"/>
  <c r="I372" i="11" s="1"/>
  <c r="B372" i="4"/>
  <c r="H371" i="4"/>
  <c r="J371" i="4" s="1"/>
  <c r="G371" i="11" s="1"/>
  <c r="I371" i="11" s="1"/>
  <c r="B371" i="4"/>
  <c r="H370" i="4"/>
  <c r="J370" i="4" s="1"/>
  <c r="G370" i="11" s="1"/>
  <c r="I370" i="11" s="1"/>
  <c r="B370" i="4"/>
  <c r="B370" i="11" s="1"/>
  <c r="H369" i="4"/>
  <c r="J369" i="4" s="1"/>
  <c r="G369" i="11" s="1"/>
  <c r="I369" i="11" s="1"/>
  <c r="B369" i="4"/>
  <c r="B369" i="11" s="1"/>
  <c r="H368" i="4"/>
  <c r="J368" i="4" s="1"/>
  <c r="G368" i="11" s="1"/>
  <c r="I368" i="11" s="1"/>
  <c r="B368" i="4"/>
  <c r="B368" i="11" s="1"/>
  <c r="H367" i="4"/>
  <c r="J367" i="4" s="1"/>
  <c r="G367" i="11" s="1"/>
  <c r="I367" i="11" s="1"/>
  <c r="B367" i="4"/>
  <c r="H366" i="4"/>
  <c r="J366" i="4" s="1"/>
  <c r="G366" i="11" s="1"/>
  <c r="I366" i="11" s="1"/>
  <c r="B366" i="4"/>
  <c r="H365" i="4"/>
  <c r="J365" i="4" s="1"/>
  <c r="G365" i="11" s="1"/>
  <c r="I365" i="11" s="1"/>
  <c r="B365" i="4"/>
  <c r="H364" i="4"/>
  <c r="J364" i="4" s="1"/>
  <c r="G364" i="11" s="1"/>
  <c r="I364" i="11" s="1"/>
  <c r="B364" i="4"/>
  <c r="H363" i="4"/>
  <c r="J363" i="4" s="1"/>
  <c r="G363" i="11" s="1"/>
  <c r="I363" i="11" s="1"/>
  <c r="B363" i="4"/>
  <c r="H362" i="4"/>
  <c r="J362" i="4" s="1"/>
  <c r="G362" i="11" s="1"/>
  <c r="I362" i="11" s="1"/>
  <c r="B362" i="4"/>
  <c r="H361" i="4"/>
  <c r="J361" i="4" s="1"/>
  <c r="G361" i="11" s="1"/>
  <c r="I361" i="11" s="1"/>
  <c r="B361" i="4"/>
  <c r="H360" i="4"/>
  <c r="J360" i="4" s="1"/>
  <c r="G360" i="11" s="1"/>
  <c r="I360" i="11" s="1"/>
  <c r="B360" i="4"/>
  <c r="H359" i="4"/>
  <c r="J359" i="4" s="1"/>
  <c r="G359" i="11" s="1"/>
  <c r="I359" i="11" s="1"/>
  <c r="B359" i="4"/>
  <c r="H358" i="4"/>
  <c r="J358" i="4" s="1"/>
  <c r="G358" i="11" s="1"/>
  <c r="I358" i="11" s="1"/>
  <c r="B358" i="4"/>
  <c r="H357" i="4"/>
  <c r="J357" i="4" s="1"/>
  <c r="G357" i="11" s="1"/>
  <c r="I357" i="11" s="1"/>
  <c r="B357" i="4"/>
  <c r="H356" i="4"/>
  <c r="J356" i="4" s="1"/>
  <c r="G356" i="11" s="1"/>
  <c r="I356" i="11" s="1"/>
  <c r="B356" i="4"/>
  <c r="H355" i="4"/>
  <c r="J355" i="4" s="1"/>
  <c r="G355" i="11" s="1"/>
  <c r="I355" i="11" s="1"/>
  <c r="B355" i="4"/>
  <c r="H354" i="4"/>
  <c r="J354" i="4" s="1"/>
  <c r="G354" i="11" s="1"/>
  <c r="I354" i="11" s="1"/>
  <c r="B354" i="4"/>
  <c r="H353" i="4"/>
  <c r="J353" i="4" s="1"/>
  <c r="G353" i="11" s="1"/>
  <c r="I353" i="11" s="1"/>
  <c r="B353" i="4"/>
  <c r="H352" i="4"/>
  <c r="J352" i="4" s="1"/>
  <c r="G352" i="11" s="1"/>
  <c r="I352" i="11" s="1"/>
  <c r="B352" i="4"/>
  <c r="H351" i="4"/>
  <c r="J351" i="4" s="1"/>
  <c r="G351" i="11" s="1"/>
  <c r="I351" i="11" s="1"/>
  <c r="B351" i="4"/>
  <c r="H350" i="4"/>
  <c r="J350" i="4" s="1"/>
  <c r="G350" i="11" s="1"/>
  <c r="I350" i="11" s="1"/>
  <c r="B350" i="4"/>
  <c r="H349" i="4"/>
  <c r="J349" i="4" s="1"/>
  <c r="G349" i="11" s="1"/>
  <c r="I349" i="11" s="1"/>
  <c r="B349" i="4"/>
  <c r="H348" i="4"/>
  <c r="J348" i="4" s="1"/>
  <c r="G348" i="11" s="1"/>
  <c r="I348" i="11" s="1"/>
  <c r="B348" i="4"/>
  <c r="H347" i="4"/>
  <c r="J347" i="4" s="1"/>
  <c r="G347" i="11" s="1"/>
  <c r="I347" i="11" s="1"/>
  <c r="B347" i="4"/>
  <c r="H346" i="4"/>
  <c r="J346" i="4" s="1"/>
  <c r="G346" i="11" s="1"/>
  <c r="I346" i="11" s="1"/>
  <c r="B346" i="4"/>
  <c r="B346" i="11" s="1"/>
  <c r="H345" i="4"/>
  <c r="J345" i="4" s="1"/>
  <c r="G345" i="11" s="1"/>
  <c r="I345" i="11" s="1"/>
  <c r="B345" i="4"/>
  <c r="B345" i="11" s="1"/>
  <c r="H344" i="4"/>
  <c r="J344" i="4" s="1"/>
  <c r="G344" i="11" s="1"/>
  <c r="I344" i="11" s="1"/>
  <c r="B344" i="4"/>
  <c r="B344" i="11" s="1"/>
  <c r="H343" i="4"/>
  <c r="J343" i="4" s="1"/>
  <c r="G343" i="11" s="1"/>
  <c r="I343" i="11" s="1"/>
  <c r="B343" i="4"/>
  <c r="H342" i="4"/>
  <c r="J342" i="4" s="1"/>
  <c r="G342" i="11" s="1"/>
  <c r="I342" i="11" s="1"/>
  <c r="B342" i="4"/>
  <c r="H341" i="4"/>
  <c r="J341" i="4" s="1"/>
  <c r="G341" i="11" s="1"/>
  <c r="I341" i="11" s="1"/>
  <c r="B341" i="4"/>
  <c r="H340" i="4"/>
  <c r="J340" i="4" s="1"/>
  <c r="G340" i="11" s="1"/>
  <c r="I340" i="11" s="1"/>
  <c r="B340" i="4"/>
  <c r="H339" i="4"/>
  <c r="J339" i="4" s="1"/>
  <c r="G339" i="11" s="1"/>
  <c r="I339" i="11" s="1"/>
  <c r="B339" i="4"/>
  <c r="H338" i="4"/>
  <c r="J338" i="4" s="1"/>
  <c r="G338" i="11" s="1"/>
  <c r="I338" i="11" s="1"/>
  <c r="B338" i="4"/>
  <c r="H337" i="4"/>
  <c r="J337" i="4" s="1"/>
  <c r="G337" i="11" s="1"/>
  <c r="I337" i="11" s="1"/>
  <c r="B337" i="4"/>
  <c r="H336" i="4"/>
  <c r="J336" i="4" s="1"/>
  <c r="G336" i="11" s="1"/>
  <c r="I336" i="11" s="1"/>
  <c r="B336" i="4"/>
  <c r="B336" i="11" s="1"/>
  <c r="H335" i="4"/>
  <c r="J335" i="4" s="1"/>
  <c r="G335" i="11" s="1"/>
  <c r="I335" i="11" s="1"/>
  <c r="B335" i="4"/>
  <c r="B335" i="11" s="1"/>
  <c r="H334" i="4"/>
  <c r="J334" i="4" s="1"/>
  <c r="G334" i="11" s="1"/>
  <c r="I334" i="11" s="1"/>
  <c r="B334" i="4"/>
  <c r="B334" i="11" s="1"/>
  <c r="H333" i="4"/>
  <c r="J333" i="4" s="1"/>
  <c r="G333" i="11" s="1"/>
  <c r="I333" i="11" s="1"/>
  <c r="B333" i="4"/>
  <c r="H332" i="4"/>
  <c r="J332" i="4" s="1"/>
  <c r="G332" i="11" s="1"/>
  <c r="I332" i="11" s="1"/>
  <c r="B332" i="4"/>
  <c r="H331" i="4"/>
  <c r="J331" i="4" s="1"/>
  <c r="G331" i="11" s="1"/>
  <c r="I331" i="11" s="1"/>
  <c r="B331" i="4"/>
  <c r="H330" i="4"/>
  <c r="J330" i="4" s="1"/>
  <c r="G330" i="11" s="1"/>
  <c r="I330" i="11" s="1"/>
  <c r="B330" i="4"/>
  <c r="H329" i="4"/>
  <c r="J329" i="4" s="1"/>
  <c r="G329" i="11" s="1"/>
  <c r="I329" i="11" s="1"/>
  <c r="B329" i="4"/>
  <c r="H328" i="4"/>
  <c r="J328" i="4" s="1"/>
  <c r="G328" i="11" s="1"/>
  <c r="I328" i="11" s="1"/>
  <c r="B328" i="4"/>
  <c r="H327" i="4"/>
  <c r="J327" i="4" s="1"/>
  <c r="G327" i="11" s="1"/>
  <c r="I327" i="11" s="1"/>
  <c r="B327" i="4"/>
  <c r="H326" i="4"/>
  <c r="J326" i="4" s="1"/>
  <c r="G326" i="11" s="1"/>
  <c r="I326" i="11" s="1"/>
  <c r="B326" i="4"/>
  <c r="H325" i="4"/>
  <c r="J325" i="4" s="1"/>
  <c r="G325" i="11" s="1"/>
  <c r="I325" i="11" s="1"/>
  <c r="B325" i="4"/>
  <c r="H324" i="4"/>
  <c r="J324" i="4" s="1"/>
  <c r="G324" i="11" s="1"/>
  <c r="I324" i="11" s="1"/>
  <c r="B324" i="4"/>
  <c r="H323" i="4"/>
  <c r="J323" i="4" s="1"/>
  <c r="G323" i="11" s="1"/>
  <c r="I323" i="11" s="1"/>
  <c r="B323" i="4"/>
  <c r="H322" i="4"/>
  <c r="J322" i="4" s="1"/>
  <c r="G322" i="11" s="1"/>
  <c r="I322" i="11" s="1"/>
  <c r="B322" i="4"/>
  <c r="H321" i="4"/>
  <c r="J321" i="4" s="1"/>
  <c r="G321" i="11" s="1"/>
  <c r="I321" i="11" s="1"/>
  <c r="B321" i="4"/>
  <c r="H320" i="4"/>
  <c r="J320" i="4" s="1"/>
  <c r="G320" i="11" s="1"/>
  <c r="I320" i="11" s="1"/>
  <c r="B320" i="4"/>
  <c r="H319" i="4"/>
  <c r="J319" i="4" s="1"/>
  <c r="G319" i="11" s="1"/>
  <c r="I319" i="11" s="1"/>
  <c r="B319" i="4"/>
  <c r="H318" i="4"/>
  <c r="J318" i="4" s="1"/>
  <c r="G318" i="11" s="1"/>
  <c r="I318" i="11" s="1"/>
  <c r="B318" i="4"/>
  <c r="H317" i="4"/>
  <c r="J317" i="4" s="1"/>
  <c r="G317" i="11" s="1"/>
  <c r="I317" i="11" s="1"/>
  <c r="B317" i="4"/>
  <c r="H316" i="4"/>
  <c r="J316" i="4" s="1"/>
  <c r="G316" i="11" s="1"/>
  <c r="I316" i="11" s="1"/>
  <c r="B316" i="4"/>
  <c r="H315" i="4"/>
  <c r="J315" i="4" s="1"/>
  <c r="G315" i="11" s="1"/>
  <c r="I315" i="11" s="1"/>
  <c r="B315" i="4"/>
  <c r="B315" i="11" s="1"/>
  <c r="H314" i="4"/>
  <c r="J314" i="4" s="1"/>
  <c r="G314" i="11" s="1"/>
  <c r="I314" i="11" s="1"/>
  <c r="B314" i="4"/>
  <c r="B314" i="11" s="1"/>
  <c r="H313" i="4"/>
  <c r="J313" i="4" s="1"/>
  <c r="G313" i="11" s="1"/>
  <c r="I313" i="11" s="1"/>
  <c r="B313" i="4"/>
  <c r="B313" i="11" s="1"/>
  <c r="H312" i="4"/>
  <c r="J312" i="4" s="1"/>
  <c r="G312" i="11" s="1"/>
  <c r="I312" i="11" s="1"/>
  <c r="B312" i="4"/>
  <c r="H311" i="4"/>
  <c r="J311" i="4" s="1"/>
  <c r="G311" i="11" s="1"/>
  <c r="I311" i="11" s="1"/>
  <c r="B311" i="4"/>
  <c r="H310" i="4"/>
  <c r="J310" i="4" s="1"/>
  <c r="G310" i="11" s="1"/>
  <c r="I310" i="11" s="1"/>
  <c r="B310" i="4"/>
  <c r="H309" i="4"/>
  <c r="J309" i="4" s="1"/>
  <c r="G309" i="11" s="1"/>
  <c r="I309" i="11" s="1"/>
  <c r="B309" i="4"/>
  <c r="H308" i="4"/>
  <c r="J308" i="4" s="1"/>
  <c r="G308" i="11" s="1"/>
  <c r="I308" i="11" s="1"/>
  <c r="B308" i="4"/>
  <c r="H307" i="4"/>
  <c r="J307" i="4" s="1"/>
  <c r="G307" i="11" s="1"/>
  <c r="I307" i="11" s="1"/>
  <c r="B307" i="4"/>
  <c r="H306" i="4"/>
  <c r="J306" i="4" s="1"/>
  <c r="G306" i="11" s="1"/>
  <c r="I306" i="11" s="1"/>
  <c r="B306" i="4"/>
  <c r="H305" i="4"/>
  <c r="J305" i="4" s="1"/>
  <c r="G305" i="11" s="1"/>
  <c r="I305" i="11" s="1"/>
  <c r="B305" i="4"/>
  <c r="H304" i="4"/>
  <c r="J304" i="4" s="1"/>
  <c r="G304" i="11" s="1"/>
  <c r="I304" i="11" s="1"/>
  <c r="B304" i="4"/>
  <c r="H303" i="4"/>
  <c r="J303" i="4" s="1"/>
  <c r="G303" i="11" s="1"/>
  <c r="I303" i="11" s="1"/>
  <c r="B303" i="4"/>
  <c r="H302" i="4"/>
  <c r="J302" i="4" s="1"/>
  <c r="G302" i="11" s="1"/>
  <c r="I302" i="11" s="1"/>
  <c r="B302" i="4"/>
  <c r="H301" i="4"/>
  <c r="J301" i="4" s="1"/>
  <c r="G301" i="11" s="1"/>
  <c r="I301" i="11" s="1"/>
  <c r="B301" i="4"/>
  <c r="H300" i="4"/>
  <c r="J300" i="4" s="1"/>
  <c r="G300" i="11" s="1"/>
  <c r="I300" i="11" s="1"/>
  <c r="B300" i="4"/>
  <c r="H299" i="4"/>
  <c r="J299" i="4" s="1"/>
  <c r="G299" i="11" s="1"/>
  <c r="I299" i="11" s="1"/>
  <c r="B299" i="4"/>
  <c r="H298" i="4"/>
  <c r="J298" i="4" s="1"/>
  <c r="G298" i="11" s="1"/>
  <c r="I298" i="11" s="1"/>
  <c r="B298" i="4"/>
  <c r="H297" i="4"/>
  <c r="J297" i="4" s="1"/>
  <c r="G297" i="11" s="1"/>
  <c r="I297" i="11" s="1"/>
  <c r="B297" i="4"/>
  <c r="H296" i="4"/>
  <c r="J296" i="4" s="1"/>
  <c r="G296" i="11" s="1"/>
  <c r="I296" i="11" s="1"/>
  <c r="B296" i="4"/>
  <c r="H295" i="4"/>
  <c r="J295" i="4" s="1"/>
  <c r="G295" i="11" s="1"/>
  <c r="I295" i="11" s="1"/>
  <c r="B295" i="4"/>
  <c r="H294" i="4"/>
  <c r="J294" i="4" s="1"/>
  <c r="G294" i="11" s="1"/>
  <c r="I294" i="11" s="1"/>
  <c r="B294" i="4"/>
  <c r="H293" i="4"/>
  <c r="J293" i="4" s="1"/>
  <c r="G293" i="11" s="1"/>
  <c r="I293" i="11" s="1"/>
  <c r="B293" i="4"/>
  <c r="H292" i="4"/>
  <c r="J292" i="4" s="1"/>
  <c r="G292" i="11" s="1"/>
  <c r="I292" i="11" s="1"/>
  <c r="B292" i="4"/>
  <c r="H291" i="4"/>
  <c r="J291" i="4" s="1"/>
  <c r="G291" i="11" s="1"/>
  <c r="I291" i="11" s="1"/>
  <c r="B291" i="4"/>
  <c r="H290" i="4"/>
  <c r="J290" i="4" s="1"/>
  <c r="G290" i="11" s="1"/>
  <c r="I290" i="11" s="1"/>
  <c r="B290" i="4"/>
  <c r="H289" i="4"/>
  <c r="J289" i="4" s="1"/>
  <c r="G289" i="11" s="1"/>
  <c r="I289" i="11" s="1"/>
  <c r="B289" i="4"/>
  <c r="H288" i="4"/>
  <c r="J288" i="4" s="1"/>
  <c r="G288" i="11" s="1"/>
  <c r="I288" i="11" s="1"/>
  <c r="B288" i="4"/>
  <c r="B288" i="11" s="1"/>
  <c r="H287" i="4"/>
  <c r="J287" i="4" s="1"/>
  <c r="G287" i="11" s="1"/>
  <c r="I287" i="11" s="1"/>
  <c r="B287" i="4"/>
  <c r="B287" i="11" s="1"/>
  <c r="H286" i="4"/>
  <c r="J286" i="4" s="1"/>
  <c r="G286" i="11" s="1"/>
  <c r="I286" i="11" s="1"/>
  <c r="B286" i="4"/>
  <c r="H285" i="4"/>
  <c r="J285" i="4" s="1"/>
  <c r="G285" i="11" s="1"/>
  <c r="I285" i="11" s="1"/>
  <c r="B285" i="4"/>
  <c r="H284" i="4"/>
  <c r="J284" i="4" s="1"/>
  <c r="G284" i="11" s="1"/>
  <c r="I284" i="11" s="1"/>
  <c r="B284" i="4"/>
  <c r="H283" i="4"/>
  <c r="J283" i="4" s="1"/>
  <c r="G283" i="11" s="1"/>
  <c r="I283" i="11" s="1"/>
  <c r="B283" i="4"/>
  <c r="H282" i="4"/>
  <c r="J282" i="4" s="1"/>
  <c r="G282" i="11" s="1"/>
  <c r="I282" i="11" s="1"/>
  <c r="B282" i="4"/>
  <c r="H281" i="4"/>
  <c r="J281" i="4" s="1"/>
  <c r="G281" i="11" s="1"/>
  <c r="I281" i="11" s="1"/>
  <c r="B281" i="4"/>
  <c r="H280" i="4"/>
  <c r="J280" i="4" s="1"/>
  <c r="G280" i="11" s="1"/>
  <c r="I280" i="11" s="1"/>
  <c r="B280" i="4"/>
  <c r="H279" i="4"/>
  <c r="J279" i="4" s="1"/>
  <c r="G279" i="11" s="1"/>
  <c r="I279" i="11" s="1"/>
  <c r="B279" i="4"/>
  <c r="H278" i="4"/>
  <c r="J278" i="4" s="1"/>
  <c r="G278" i="11" s="1"/>
  <c r="I278" i="11" s="1"/>
  <c r="B278" i="4"/>
  <c r="H277" i="4"/>
  <c r="J277" i="4" s="1"/>
  <c r="G277" i="11" s="1"/>
  <c r="I277" i="11" s="1"/>
  <c r="B277" i="4"/>
  <c r="H276" i="4"/>
  <c r="J276" i="4" s="1"/>
  <c r="G276" i="11" s="1"/>
  <c r="I276" i="11" s="1"/>
  <c r="B276" i="4"/>
  <c r="H275" i="4"/>
  <c r="J275" i="4" s="1"/>
  <c r="G275" i="11" s="1"/>
  <c r="I275" i="11" s="1"/>
  <c r="B275" i="4"/>
  <c r="H274" i="4"/>
  <c r="J274" i="4" s="1"/>
  <c r="G274" i="11" s="1"/>
  <c r="I274" i="11" s="1"/>
  <c r="B274" i="4"/>
  <c r="H273" i="4"/>
  <c r="J273" i="4" s="1"/>
  <c r="G273" i="11" s="1"/>
  <c r="I273" i="11" s="1"/>
  <c r="B273" i="4"/>
  <c r="B273" i="11" s="1"/>
  <c r="H272" i="4"/>
  <c r="J272" i="4" s="1"/>
  <c r="G272" i="11" s="1"/>
  <c r="I272" i="11" s="1"/>
  <c r="B272" i="4"/>
  <c r="B272" i="11" s="1"/>
  <c r="H271" i="4"/>
  <c r="J271" i="4" s="1"/>
  <c r="G271" i="11" s="1"/>
  <c r="I271" i="11" s="1"/>
  <c r="B271" i="4"/>
  <c r="B271" i="11" s="1"/>
  <c r="H270" i="4"/>
  <c r="J270" i="4" s="1"/>
  <c r="G270" i="11" s="1"/>
  <c r="I270" i="11" s="1"/>
  <c r="B270" i="4"/>
  <c r="H269" i="4"/>
  <c r="J269" i="4" s="1"/>
  <c r="G269" i="11" s="1"/>
  <c r="I269" i="11" s="1"/>
  <c r="B269" i="4"/>
  <c r="H268" i="4"/>
  <c r="J268" i="4" s="1"/>
  <c r="G268" i="11" s="1"/>
  <c r="I268" i="11" s="1"/>
  <c r="B268" i="4"/>
  <c r="H267" i="4"/>
  <c r="J267" i="4" s="1"/>
  <c r="G267" i="11" s="1"/>
  <c r="I267" i="11" s="1"/>
  <c r="B267" i="4"/>
  <c r="H266" i="4"/>
  <c r="J266" i="4" s="1"/>
  <c r="G266" i="11" s="1"/>
  <c r="I266" i="11" s="1"/>
  <c r="B266" i="4"/>
  <c r="H265" i="4"/>
  <c r="J265" i="4" s="1"/>
  <c r="G265" i="11" s="1"/>
  <c r="I265" i="11" s="1"/>
  <c r="B265" i="4"/>
  <c r="H264" i="4"/>
  <c r="J264" i="4" s="1"/>
  <c r="G264" i="11" s="1"/>
  <c r="I264" i="11" s="1"/>
  <c r="B264" i="4"/>
  <c r="H263" i="4"/>
  <c r="J263" i="4" s="1"/>
  <c r="G263" i="11" s="1"/>
  <c r="I263" i="11" s="1"/>
  <c r="B263" i="4"/>
  <c r="H262" i="4"/>
  <c r="J262" i="4" s="1"/>
  <c r="G262" i="11" s="1"/>
  <c r="I262" i="11" s="1"/>
  <c r="B262" i="4"/>
  <c r="H261" i="4"/>
  <c r="J261" i="4" s="1"/>
  <c r="G261" i="11" s="1"/>
  <c r="I261" i="11" s="1"/>
  <c r="B261" i="4"/>
  <c r="H260" i="4"/>
  <c r="J260" i="4" s="1"/>
  <c r="G260" i="11" s="1"/>
  <c r="I260" i="11" s="1"/>
  <c r="B260" i="4"/>
  <c r="H259" i="4"/>
  <c r="J259" i="4" s="1"/>
  <c r="G259" i="11" s="1"/>
  <c r="I259" i="11" s="1"/>
  <c r="B259" i="4"/>
  <c r="H258" i="4"/>
  <c r="J258" i="4" s="1"/>
  <c r="G258" i="11" s="1"/>
  <c r="I258" i="11" s="1"/>
  <c r="B258" i="4"/>
  <c r="H257" i="4"/>
  <c r="J257" i="4" s="1"/>
  <c r="G257" i="11" s="1"/>
  <c r="I257" i="11" s="1"/>
  <c r="B257" i="4"/>
  <c r="H256" i="4"/>
  <c r="J256" i="4" s="1"/>
  <c r="G256" i="11" s="1"/>
  <c r="I256" i="11" s="1"/>
  <c r="B256" i="4"/>
  <c r="H255" i="4"/>
  <c r="J255" i="4" s="1"/>
  <c r="G255" i="11" s="1"/>
  <c r="I255" i="11" s="1"/>
  <c r="B255" i="4"/>
  <c r="H254" i="4"/>
  <c r="J254" i="4" s="1"/>
  <c r="G254" i="11" s="1"/>
  <c r="I254" i="11" s="1"/>
  <c r="B254" i="4"/>
  <c r="H253" i="4"/>
  <c r="J253" i="4" s="1"/>
  <c r="G253" i="11" s="1"/>
  <c r="I253" i="11" s="1"/>
  <c r="B253" i="4"/>
  <c r="H252" i="4"/>
  <c r="J252" i="4" s="1"/>
  <c r="G252" i="11" s="1"/>
  <c r="I252" i="11" s="1"/>
  <c r="B252" i="4"/>
  <c r="H251" i="4"/>
  <c r="J251" i="4" s="1"/>
  <c r="G251" i="11" s="1"/>
  <c r="I251" i="11" s="1"/>
  <c r="B251" i="4"/>
  <c r="H250" i="4"/>
  <c r="J250" i="4" s="1"/>
  <c r="G250" i="11" s="1"/>
  <c r="I250" i="11" s="1"/>
  <c r="B250" i="4"/>
  <c r="H249" i="4"/>
  <c r="J249" i="4" s="1"/>
  <c r="G249" i="11" s="1"/>
  <c r="I249" i="11" s="1"/>
  <c r="B249" i="4"/>
  <c r="H248" i="4"/>
  <c r="J248" i="4" s="1"/>
  <c r="G248" i="11" s="1"/>
  <c r="I248" i="11" s="1"/>
  <c r="B248" i="4"/>
  <c r="H247" i="4"/>
  <c r="J247" i="4" s="1"/>
  <c r="G247" i="11" s="1"/>
  <c r="I247" i="11" s="1"/>
  <c r="B247" i="4"/>
  <c r="B247" i="11" s="1"/>
  <c r="H246" i="4"/>
  <c r="J246" i="4" s="1"/>
  <c r="G246" i="11" s="1"/>
  <c r="I246" i="11" s="1"/>
  <c r="B246" i="4"/>
  <c r="B246" i="11" s="1"/>
  <c r="H245" i="4"/>
  <c r="J245" i="4" s="1"/>
  <c r="G245" i="11" s="1"/>
  <c r="I245" i="11" s="1"/>
  <c r="B245" i="4"/>
  <c r="B245" i="11" s="1"/>
  <c r="H244" i="4"/>
  <c r="J244" i="4" s="1"/>
  <c r="G244" i="11" s="1"/>
  <c r="I244" i="11" s="1"/>
  <c r="B244" i="4"/>
  <c r="H243" i="4"/>
  <c r="J243" i="4" s="1"/>
  <c r="G243" i="11" s="1"/>
  <c r="I243" i="11" s="1"/>
  <c r="B243" i="4"/>
  <c r="H242" i="4"/>
  <c r="J242" i="4" s="1"/>
  <c r="G242" i="11" s="1"/>
  <c r="I242" i="11" s="1"/>
  <c r="B242" i="4"/>
  <c r="H241" i="4"/>
  <c r="J241" i="4" s="1"/>
  <c r="G241" i="11" s="1"/>
  <c r="I241" i="11" s="1"/>
  <c r="B241" i="4"/>
  <c r="H240" i="4"/>
  <c r="J240" i="4" s="1"/>
  <c r="G240" i="11" s="1"/>
  <c r="I240" i="11" s="1"/>
  <c r="B240" i="4"/>
  <c r="H239" i="4"/>
  <c r="J239" i="4" s="1"/>
  <c r="G239" i="11" s="1"/>
  <c r="I239" i="11" s="1"/>
  <c r="B239" i="4"/>
  <c r="H238" i="4"/>
  <c r="J238" i="4" s="1"/>
  <c r="G238" i="11" s="1"/>
  <c r="I238" i="11" s="1"/>
  <c r="B238" i="4"/>
  <c r="H237" i="4"/>
  <c r="J237" i="4" s="1"/>
  <c r="G237" i="11" s="1"/>
  <c r="I237" i="11" s="1"/>
  <c r="B237" i="4"/>
  <c r="H236" i="4"/>
  <c r="J236" i="4" s="1"/>
  <c r="G236" i="11" s="1"/>
  <c r="I236" i="11" s="1"/>
  <c r="B236" i="4"/>
  <c r="H235" i="4"/>
  <c r="J235" i="4" s="1"/>
  <c r="G235" i="11" s="1"/>
  <c r="I235" i="11" s="1"/>
  <c r="B235" i="4"/>
  <c r="H234" i="4"/>
  <c r="J234" i="4" s="1"/>
  <c r="G234" i="11" s="1"/>
  <c r="I234" i="11" s="1"/>
  <c r="B234" i="4"/>
  <c r="H233" i="4"/>
  <c r="J233" i="4" s="1"/>
  <c r="G233" i="11" s="1"/>
  <c r="I233" i="11" s="1"/>
  <c r="B233" i="4"/>
  <c r="H232" i="4"/>
  <c r="J232" i="4" s="1"/>
  <c r="G232" i="11" s="1"/>
  <c r="I232" i="11" s="1"/>
  <c r="B232" i="4"/>
  <c r="H231" i="4"/>
  <c r="J231" i="4" s="1"/>
  <c r="G231" i="11" s="1"/>
  <c r="I231" i="11" s="1"/>
  <c r="B231" i="4"/>
  <c r="H230" i="4"/>
  <c r="J230" i="4" s="1"/>
  <c r="G230" i="11" s="1"/>
  <c r="I230" i="11" s="1"/>
  <c r="B230" i="4"/>
  <c r="H229" i="4"/>
  <c r="J229" i="4" s="1"/>
  <c r="G229" i="11" s="1"/>
  <c r="I229" i="11" s="1"/>
  <c r="B229" i="4"/>
  <c r="H228" i="4"/>
  <c r="J228" i="4" s="1"/>
  <c r="G228" i="11" s="1"/>
  <c r="I228" i="11" s="1"/>
  <c r="B228" i="4"/>
  <c r="H227" i="4"/>
  <c r="J227" i="4" s="1"/>
  <c r="G227" i="11" s="1"/>
  <c r="I227" i="11" s="1"/>
  <c r="B227" i="4"/>
  <c r="H226" i="4"/>
  <c r="J226" i="4" s="1"/>
  <c r="G226" i="11" s="1"/>
  <c r="I226" i="11" s="1"/>
  <c r="B226" i="4"/>
  <c r="B226" i="11" s="1"/>
  <c r="H225" i="4"/>
  <c r="J225" i="4" s="1"/>
  <c r="G225" i="11" s="1"/>
  <c r="I225" i="11" s="1"/>
  <c r="B225" i="4"/>
  <c r="B225" i="11" s="1"/>
  <c r="H224" i="4"/>
  <c r="J224" i="4" s="1"/>
  <c r="G224" i="11" s="1"/>
  <c r="I224" i="11" s="1"/>
  <c r="B224" i="4"/>
  <c r="H223" i="4"/>
  <c r="J223" i="4" s="1"/>
  <c r="G223" i="11" s="1"/>
  <c r="I223" i="11" s="1"/>
  <c r="B223" i="4"/>
  <c r="H222" i="4"/>
  <c r="J222" i="4" s="1"/>
  <c r="G222" i="11" s="1"/>
  <c r="I222" i="11" s="1"/>
  <c r="B222" i="4"/>
  <c r="H221" i="4"/>
  <c r="J221" i="4" s="1"/>
  <c r="G221" i="11" s="1"/>
  <c r="I221" i="11" s="1"/>
  <c r="B221" i="4"/>
  <c r="H220" i="4"/>
  <c r="J220" i="4" s="1"/>
  <c r="G220" i="11" s="1"/>
  <c r="I220" i="11" s="1"/>
  <c r="B220" i="4"/>
  <c r="H219" i="4"/>
  <c r="J219" i="4" s="1"/>
  <c r="G219" i="11" s="1"/>
  <c r="I219" i="11" s="1"/>
  <c r="B219" i="4"/>
  <c r="H218" i="4"/>
  <c r="J218" i="4" s="1"/>
  <c r="G218" i="11" s="1"/>
  <c r="I218" i="11" s="1"/>
  <c r="B218" i="4"/>
  <c r="B218" i="11" s="1"/>
  <c r="H217" i="4"/>
  <c r="J217" i="4" s="1"/>
  <c r="G217" i="11" s="1"/>
  <c r="I217" i="11" s="1"/>
  <c r="B217" i="4"/>
  <c r="B217" i="11" s="1"/>
  <c r="H216" i="4"/>
  <c r="J216" i="4" s="1"/>
  <c r="G216" i="11" s="1"/>
  <c r="I216" i="11" s="1"/>
  <c r="B216" i="4"/>
  <c r="B216" i="11" s="1"/>
  <c r="H215" i="4"/>
  <c r="J215" i="4" s="1"/>
  <c r="G215" i="11" s="1"/>
  <c r="I215" i="11" s="1"/>
  <c r="B215" i="4"/>
  <c r="B215" i="11" s="1"/>
  <c r="H214" i="4"/>
  <c r="J214" i="4" s="1"/>
  <c r="G214" i="11" s="1"/>
  <c r="I214" i="11" s="1"/>
  <c r="B214" i="4"/>
  <c r="H213" i="4"/>
  <c r="J213" i="4" s="1"/>
  <c r="G213" i="11" s="1"/>
  <c r="I213" i="11" s="1"/>
  <c r="B213" i="4"/>
  <c r="H212" i="4"/>
  <c r="J212" i="4" s="1"/>
  <c r="G212" i="11" s="1"/>
  <c r="I212" i="11" s="1"/>
  <c r="B212" i="4"/>
  <c r="H211" i="4"/>
  <c r="J211" i="4" s="1"/>
  <c r="G211" i="11" s="1"/>
  <c r="I211" i="11" s="1"/>
  <c r="B211" i="4"/>
  <c r="H210" i="4"/>
  <c r="J210" i="4" s="1"/>
  <c r="G210" i="11" s="1"/>
  <c r="I210" i="11" s="1"/>
  <c r="B210" i="4"/>
  <c r="H209" i="4"/>
  <c r="J209" i="4" s="1"/>
  <c r="G209" i="11" s="1"/>
  <c r="I209" i="11" s="1"/>
  <c r="B209" i="4"/>
  <c r="H208" i="4"/>
  <c r="J208" i="4" s="1"/>
  <c r="G208" i="11" s="1"/>
  <c r="I208" i="11" s="1"/>
  <c r="B208" i="4"/>
  <c r="H207" i="4"/>
  <c r="J207" i="4" s="1"/>
  <c r="G207" i="11" s="1"/>
  <c r="I207" i="11" s="1"/>
  <c r="B207" i="4"/>
  <c r="H206" i="4"/>
  <c r="J206" i="4" s="1"/>
  <c r="G206" i="11" s="1"/>
  <c r="I206" i="11" s="1"/>
  <c r="B206" i="4"/>
  <c r="H205" i="4"/>
  <c r="J205" i="4" s="1"/>
  <c r="G205" i="11" s="1"/>
  <c r="I205" i="11" s="1"/>
  <c r="B205" i="4"/>
  <c r="H204" i="4"/>
  <c r="J204" i="4" s="1"/>
  <c r="G204" i="11" s="1"/>
  <c r="I204" i="11" s="1"/>
  <c r="B204" i="4"/>
  <c r="H203" i="4"/>
  <c r="J203" i="4" s="1"/>
  <c r="G203" i="11" s="1"/>
  <c r="I203" i="11" s="1"/>
  <c r="B203" i="4"/>
  <c r="H202" i="4"/>
  <c r="J202" i="4" s="1"/>
  <c r="G202" i="11" s="1"/>
  <c r="I202" i="11" s="1"/>
  <c r="B202" i="4"/>
  <c r="H201" i="4"/>
  <c r="J201" i="4" s="1"/>
  <c r="G201" i="11" s="1"/>
  <c r="I201" i="11" s="1"/>
  <c r="B201" i="4"/>
  <c r="H200" i="4"/>
  <c r="J200" i="4" s="1"/>
  <c r="G200" i="11" s="1"/>
  <c r="I200" i="11" s="1"/>
  <c r="B200" i="4"/>
  <c r="H199" i="4"/>
  <c r="J199" i="4" s="1"/>
  <c r="G199" i="11" s="1"/>
  <c r="I199" i="11" s="1"/>
  <c r="B199" i="4"/>
  <c r="H198" i="4"/>
  <c r="J198" i="4" s="1"/>
  <c r="G198" i="11" s="1"/>
  <c r="I198" i="11" s="1"/>
  <c r="B198" i="4"/>
  <c r="H197" i="4"/>
  <c r="J197" i="4" s="1"/>
  <c r="G197" i="11" s="1"/>
  <c r="I197" i="11" s="1"/>
  <c r="B197" i="4"/>
  <c r="B197" i="11" s="1"/>
  <c r="H196" i="4"/>
  <c r="J196" i="4" s="1"/>
  <c r="G196" i="11" s="1"/>
  <c r="I196" i="11" s="1"/>
  <c r="B196" i="4"/>
  <c r="B196" i="11" s="1"/>
  <c r="H195" i="4"/>
  <c r="J195" i="4" s="1"/>
  <c r="G195" i="11" s="1"/>
  <c r="I195" i="11" s="1"/>
  <c r="B195" i="4"/>
  <c r="B195" i="11" s="1"/>
  <c r="H194" i="4"/>
  <c r="J194" i="4" s="1"/>
  <c r="G194" i="11" s="1"/>
  <c r="I194" i="11" s="1"/>
  <c r="B194" i="4"/>
  <c r="H193" i="4"/>
  <c r="J193" i="4" s="1"/>
  <c r="G193" i="11" s="1"/>
  <c r="I193" i="11" s="1"/>
  <c r="B193" i="4"/>
  <c r="H192" i="4"/>
  <c r="J192" i="4" s="1"/>
  <c r="G192" i="11" s="1"/>
  <c r="I192" i="11" s="1"/>
  <c r="B192" i="4"/>
  <c r="H191" i="4"/>
  <c r="J191" i="4" s="1"/>
  <c r="G191" i="11" s="1"/>
  <c r="I191" i="11" s="1"/>
  <c r="B191" i="4"/>
  <c r="H190" i="4"/>
  <c r="J190" i="4" s="1"/>
  <c r="G190" i="11" s="1"/>
  <c r="I190" i="11" s="1"/>
  <c r="B190" i="4"/>
  <c r="H189" i="4"/>
  <c r="J189" i="4" s="1"/>
  <c r="G189" i="11" s="1"/>
  <c r="I189" i="11" s="1"/>
  <c r="B189" i="4"/>
  <c r="H188" i="4"/>
  <c r="J188" i="4" s="1"/>
  <c r="G188" i="11" s="1"/>
  <c r="I188" i="11" s="1"/>
  <c r="B188" i="4"/>
  <c r="H187" i="4"/>
  <c r="J187" i="4" s="1"/>
  <c r="G187" i="11" s="1"/>
  <c r="I187" i="11" s="1"/>
  <c r="B187" i="4"/>
  <c r="H186" i="4"/>
  <c r="J186" i="4" s="1"/>
  <c r="G186" i="11" s="1"/>
  <c r="I186" i="11" s="1"/>
  <c r="B186" i="4"/>
  <c r="H185" i="4"/>
  <c r="J185" i="4" s="1"/>
  <c r="G185" i="11" s="1"/>
  <c r="I185" i="11" s="1"/>
  <c r="B185" i="4"/>
  <c r="H184" i="4"/>
  <c r="J184" i="4" s="1"/>
  <c r="G184" i="11" s="1"/>
  <c r="I184" i="11" s="1"/>
  <c r="B184" i="4"/>
  <c r="H183" i="4"/>
  <c r="J183" i="4" s="1"/>
  <c r="G183" i="11" s="1"/>
  <c r="I183" i="11" s="1"/>
  <c r="B183" i="4"/>
  <c r="H182" i="4"/>
  <c r="J182" i="4" s="1"/>
  <c r="G182" i="11" s="1"/>
  <c r="I182" i="11" s="1"/>
  <c r="B182" i="4"/>
  <c r="H181" i="4"/>
  <c r="J181" i="4" s="1"/>
  <c r="G181" i="11" s="1"/>
  <c r="I181" i="11" s="1"/>
  <c r="B181" i="4"/>
  <c r="H180" i="4"/>
  <c r="J180" i="4" s="1"/>
  <c r="G180" i="11" s="1"/>
  <c r="I180" i="11" s="1"/>
  <c r="B180" i="4"/>
  <c r="H179" i="4"/>
  <c r="J179" i="4" s="1"/>
  <c r="G179" i="11" s="1"/>
  <c r="I179" i="11" s="1"/>
  <c r="B179" i="4"/>
  <c r="H178" i="4"/>
  <c r="J178" i="4" s="1"/>
  <c r="G178" i="11" s="1"/>
  <c r="I178" i="11" s="1"/>
  <c r="B178" i="4"/>
  <c r="H177" i="4"/>
  <c r="J177" i="4" s="1"/>
  <c r="G177" i="11" s="1"/>
  <c r="I177" i="11" s="1"/>
  <c r="B177" i="4"/>
  <c r="H176" i="4"/>
  <c r="J176" i="4" s="1"/>
  <c r="G176" i="11" s="1"/>
  <c r="I176" i="11" s="1"/>
  <c r="B176" i="4"/>
  <c r="H175" i="4"/>
  <c r="J175" i="4" s="1"/>
  <c r="G175" i="11" s="1"/>
  <c r="I175" i="11" s="1"/>
  <c r="B175" i="4"/>
  <c r="H174" i="4"/>
  <c r="J174" i="4" s="1"/>
  <c r="G174" i="11" s="1"/>
  <c r="I174" i="11" s="1"/>
  <c r="B174" i="4"/>
  <c r="H173" i="4"/>
  <c r="J173" i="4" s="1"/>
  <c r="G173" i="11" s="1"/>
  <c r="I173" i="11" s="1"/>
  <c r="B173" i="4"/>
  <c r="H172" i="4"/>
  <c r="J172" i="4" s="1"/>
  <c r="G172" i="11" s="1"/>
  <c r="I172" i="11" s="1"/>
  <c r="B172" i="4"/>
  <c r="H171" i="4"/>
  <c r="J171" i="4" s="1"/>
  <c r="G171" i="11" s="1"/>
  <c r="I171" i="11" s="1"/>
  <c r="B171" i="4"/>
  <c r="H170" i="4"/>
  <c r="J170" i="4" s="1"/>
  <c r="G170" i="11" s="1"/>
  <c r="I170" i="11" s="1"/>
  <c r="B170" i="4"/>
  <c r="H169" i="4"/>
  <c r="J169" i="4" s="1"/>
  <c r="G169" i="11" s="1"/>
  <c r="I169" i="11" s="1"/>
  <c r="B169" i="4"/>
  <c r="H168" i="4"/>
  <c r="J168" i="4" s="1"/>
  <c r="G168" i="11" s="1"/>
  <c r="I168" i="11" s="1"/>
  <c r="B168" i="4"/>
  <c r="H167" i="4"/>
  <c r="J167" i="4" s="1"/>
  <c r="G167" i="11" s="1"/>
  <c r="I167" i="11" s="1"/>
  <c r="B167" i="4"/>
  <c r="B167" i="11" s="1"/>
  <c r="H166" i="4"/>
  <c r="J166" i="4" s="1"/>
  <c r="G166" i="11" s="1"/>
  <c r="I166" i="11" s="1"/>
  <c r="B166" i="4"/>
  <c r="B166" i="11" s="1"/>
  <c r="H165" i="4"/>
  <c r="J165" i="4" s="1"/>
  <c r="G165" i="11" s="1"/>
  <c r="I165" i="11" s="1"/>
  <c r="B165" i="4"/>
  <c r="B165" i="11" s="1"/>
  <c r="H164" i="4"/>
  <c r="J164" i="4" s="1"/>
  <c r="G164" i="11" s="1"/>
  <c r="I164" i="11" s="1"/>
  <c r="B164" i="4"/>
  <c r="H163" i="4"/>
  <c r="J163" i="4" s="1"/>
  <c r="G163" i="11" s="1"/>
  <c r="I163" i="11" s="1"/>
  <c r="B163" i="4"/>
  <c r="H162" i="4"/>
  <c r="J162" i="4" s="1"/>
  <c r="G162" i="11" s="1"/>
  <c r="I162" i="11" s="1"/>
  <c r="B162" i="4"/>
  <c r="H161" i="4"/>
  <c r="J161" i="4" s="1"/>
  <c r="G161" i="11" s="1"/>
  <c r="I161" i="11" s="1"/>
  <c r="B161" i="4"/>
  <c r="H160" i="4"/>
  <c r="J160" i="4" s="1"/>
  <c r="G160" i="11" s="1"/>
  <c r="I160" i="11" s="1"/>
  <c r="B160" i="4"/>
  <c r="H159" i="4"/>
  <c r="J159" i="4" s="1"/>
  <c r="G159" i="11" s="1"/>
  <c r="I159" i="11" s="1"/>
  <c r="B159" i="4"/>
  <c r="H158" i="4"/>
  <c r="J158" i="4" s="1"/>
  <c r="G158" i="11" s="1"/>
  <c r="I158" i="11" s="1"/>
  <c r="B158" i="4"/>
  <c r="H157" i="4"/>
  <c r="J157" i="4" s="1"/>
  <c r="G157" i="11" s="1"/>
  <c r="I157" i="11" s="1"/>
  <c r="B157" i="4"/>
  <c r="H156" i="4"/>
  <c r="J156" i="4" s="1"/>
  <c r="G156" i="11" s="1"/>
  <c r="I156" i="11" s="1"/>
  <c r="B156" i="4"/>
  <c r="H155" i="4"/>
  <c r="J155" i="4" s="1"/>
  <c r="G155" i="11" s="1"/>
  <c r="I155" i="11" s="1"/>
  <c r="B155" i="4"/>
  <c r="H154" i="4"/>
  <c r="J154" i="4" s="1"/>
  <c r="G154" i="11" s="1"/>
  <c r="I154" i="11" s="1"/>
  <c r="B154" i="4"/>
  <c r="H153" i="4"/>
  <c r="J153" i="4" s="1"/>
  <c r="G153" i="11" s="1"/>
  <c r="I153" i="11" s="1"/>
  <c r="B153" i="4"/>
  <c r="H152" i="4"/>
  <c r="J152" i="4" s="1"/>
  <c r="G152" i="11" s="1"/>
  <c r="I152" i="11" s="1"/>
  <c r="B152" i="4"/>
  <c r="H151" i="4"/>
  <c r="J151" i="4" s="1"/>
  <c r="G151" i="11" s="1"/>
  <c r="I151" i="11" s="1"/>
  <c r="B151" i="4"/>
  <c r="H150" i="4"/>
  <c r="J150" i="4" s="1"/>
  <c r="G150" i="11" s="1"/>
  <c r="I150" i="11" s="1"/>
  <c r="B150" i="4"/>
  <c r="H149" i="4"/>
  <c r="J149" i="4" s="1"/>
  <c r="G149" i="11" s="1"/>
  <c r="I149" i="11" s="1"/>
  <c r="B149" i="4"/>
  <c r="H148" i="4"/>
  <c r="J148" i="4" s="1"/>
  <c r="G148" i="11" s="1"/>
  <c r="I148" i="11" s="1"/>
  <c r="B148" i="4"/>
  <c r="H147" i="4"/>
  <c r="J147" i="4" s="1"/>
  <c r="G147" i="11" s="1"/>
  <c r="I147" i="11" s="1"/>
  <c r="B147" i="4"/>
  <c r="H146" i="4"/>
  <c r="J146" i="4" s="1"/>
  <c r="G146" i="11" s="1"/>
  <c r="I146" i="11" s="1"/>
  <c r="B146" i="4"/>
  <c r="H145" i="4"/>
  <c r="J145" i="4" s="1"/>
  <c r="G145" i="11" s="1"/>
  <c r="I145" i="11" s="1"/>
  <c r="B145" i="4"/>
  <c r="H144" i="4"/>
  <c r="J144" i="4" s="1"/>
  <c r="G144" i="11" s="1"/>
  <c r="I144" i="11" s="1"/>
  <c r="B144" i="4"/>
  <c r="B144" i="11" s="1"/>
  <c r="H143" i="4"/>
  <c r="J143" i="4" s="1"/>
  <c r="G143" i="11" s="1"/>
  <c r="I143" i="11" s="1"/>
  <c r="B143" i="4"/>
  <c r="B143" i="11" s="1"/>
  <c r="H142" i="4"/>
  <c r="J142" i="4" s="1"/>
  <c r="G142" i="11" s="1"/>
  <c r="I142" i="11" s="1"/>
  <c r="B142" i="4"/>
  <c r="H141" i="4"/>
  <c r="J141" i="4" s="1"/>
  <c r="G141" i="11" s="1"/>
  <c r="I141" i="11" s="1"/>
  <c r="B141" i="4"/>
  <c r="H140" i="4"/>
  <c r="J140" i="4" s="1"/>
  <c r="G140" i="11" s="1"/>
  <c r="I140" i="11" s="1"/>
  <c r="B140" i="4"/>
  <c r="H139" i="4"/>
  <c r="J139" i="4" s="1"/>
  <c r="G139" i="11" s="1"/>
  <c r="I139" i="11" s="1"/>
  <c r="B139" i="4"/>
  <c r="H138" i="4"/>
  <c r="J138" i="4" s="1"/>
  <c r="G138" i="11" s="1"/>
  <c r="I138" i="11" s="1"/>
  <c r="B138" i="4"/>
  <c r="H137" i="4"/>
  <c r="J137" i="4" s="1"/>
  <c r="G137" i="11" s="1"/>
  <c r="I137" i="11" s="1"/>
  <c r="B137" i="4"/>
  <c r="H136" i="4"/>
  <c r="J136" i="4" s="1"/>
  <c r="G136" i="11" s="1"/>
  <c r="I136" i="11" s="1"/>
  <c r="B136" i="4"/>
  <c r="H135" i="4"/>
  <c r="J135" i="4" s="1"/>
  <c r="G135" i="11" s="1"/>
  <c r="I135" i="11" s="1"/>
  <c r="B135" i="4"/>
  <c r="H134" i="4"/>
  <c r="J134" i="4" s="1"/>
  <c r="G134" i="11" s="1"/>
  <c r="I134" i="11" s="1"/>
  <c r="B134" i="4"/>
  <c r="H133" i="4"/>
  <c r="J133" i="4" s="1"/>
  <c r="G133" i="11" s="1"/>
  <c r="I133" i="11" s="1"/>
  <c r="B133" i="4"/>
  <c r="H132" i="4"/>
  <c r="J132" i="4" s="1"/>
  <c r="G132" i="11" s="1"/>
  <c r="I132" i="11" s="1"/>
  <c r="B132" i="4"/>
  <c r="H131" i="4"/>
  <c r="J131" i="4" s="1"/>
  <c r="G131" i="11" s="1"/>
  <c r="I131" i="11" s="1"/>
  <c r="B131" i="4"/>
  <c r="H130" i="4"/>
  <c r="J130" i="4" s="1"/>
  <c r="G130" i="11" s="1"/>
  <c r="I130" i="11" s="1"/>
  <c r="B130" i="4"/>
  <c r="H129" i="4"/>
  <c r="J129" i="4" s="1"/>
  <c r="G129" i="11" s="1"/>
  <c r="I129" i="11" s="1"/>
  <c r="B129" i="4"/>
  <c r="H128" i="4"/>
  <c r="J128" i="4" s="1"/>
  <c r="G128" i="11" s="1"/>
  <c r="I128" i="11" s="1"/>
  <c r="B128" i="4"/>
  <c r="H127" i="4"/>
  <c r="J127" i="4" s="1"/>
  <c r="G127" i="11" s="1"/>
  <c r="I127" i="11" s="1"/>
  <c r="B127" i="4"/>
  <c r="H126" i="4"/>
  <c r="J126" i="4" s="1"/>
  <c r="G126" i="11" s="1"/>
  <c r="I126" i="11" s="1"/>
  <c r="B126" i="4"/>
  <c r="H125" i="4"/>
  <c r="J125" i="4" s="1"/>
  <c r="G125" i="11" s="1"/>
  <c r="I125" i="11" s="1"/>
  <c r="B125" i="4"/>
  <c r="H124" i="4"/>
  <c r="J124" i="4" s="1"/>
  <c r="G124" i="11" s="1"/>
  <c r="I124" i="11" s="1"/>
  <c r="B124" i="4"/>
  <c r="B124" i="11" s="1"/>
  <c r="H123" i="4"/>
  <c r="J123" i="4" s="1"/>
  <c r="G123" i="11" s="1"/>
  <c r="I123" i="11" s="1"/>
  <c r="B123" i="4"/>
  <c r="B123" i="11" s="1"/>
  <c r="H122" i="4"/>
  <c r="J122" i="4" s="1"/>
  <c r="G122" i="11" s="1"/>
  <c r="I122" i="11" s="1"/>
  <c r="B122" i="4"/>
  <c r="B122" i="11" s="1"/>
  <c r="H121" i="4"/>
  <c r="J121" i="4" s="1"/>
  <c r="G121" i="11" s="1"/>
  <c r="I121" i="11" s="1"/>
  <c r="B121" i="4"/>
  <c r="H120" i="4"/>
  <c r="J120" i="4" s="1"/>
  <c r="G120" i="11" s="1"/>
  <c r="I120" i="11" s="1"/>
  <c r="B120" i="4"/>
  <c r="H119" i="4"/>
  <c r="J119" i="4" s="1"/>
  <c r="G119" i="11" s="1"/>
  <c r="I119" i="11" s="1"/>
  <c r="B119" i="4"/>
  <c r="H118" i="4"/>
  <c r="J118" i="4" s="1"/>
  <c r="G118" i="11" s="1"/>
  <c r="I118" i="11" s="1"/>
  <c r="B118" i="4"/>
  <c r="H117" i="4"/>
  <c r="J117" i="4" s="1"/>
  <c r="G117" i="11" s="1"/>
  <c r="I117" i="11" s="1"/>
  <c r="B117" i="4"/>
  <c r="H116" i="4"/>
  <c r="J116" i="4" s="1"/>
  <c r="G116" i="11" s="1"/>
  <c r="I116" i="11" s="1"/>
  <c r="B116" i="4"/>
  <c r="H115" i="4"/>
  <c r="J115" i="4" s="1"/>
  <c r="G115" i="11" s="1"/>
  <c r="I115" i="11" s="1"/>
  <c r="B115" i="4"/>
  <c r="H114" i="4"/>
  <c r="J114" i="4" s="1"/>
  <c r="G114" i="11" s="1"/>
  <c r="I114" i="11" s="1"/>
  <c r="B114" i="4"/>
  <c r="H113" i="4"/>
  <c r="J113" i="4" s="1"/>
  <c r="G113" i="11" s="1"/>
  <c r="I113" i="11" s="1"/>
  <c r="H112" i="4"/>
  <c r="J112" i="4" s="1"/>
  <c r="G112" i="11" s="1"/>
  <c r="I112" i="11" s="1"/>
  <c r="H111" i="4"/>
  <c r="J111" i="4" s="1"/>
  <c r="G111" i="11" s="1"/>
  <c r="I111" i="11" s="1"/>
  <c r="B111" i="4"/>
  <c r="H110" i="4"/>
  <c r="J110" i="4" s="1"/>
  <c r="G110" i="11" s="1"/>
  <c r="I110" i="11" s="1"/>
  <c r="B110" i="4"/>
  <c r="H109" i="4"/>
  <c r="J109" i="4" s="1"/>
  <c r="G109" i="11" s="1"/>
  <c r="I109" i="11" s="1"/>
  <c r="B109" i="4"/>
  <c r="H108" i="4"/>
  <c r="J108" i="4" s="1"/>
  <c r="G108" i="11" s="1"/>
  <c r="I108" i="11" s="1"/>
  <c r="B108" i="4"/>
  <c r="H107" i="4"/>
  <c r="J107" i="4" s="1"/>
  <c r="G107" i="11" s="1"/>
  <c r="I107" i="11" s="1"/>
  <c r="B107" i="4"/>
  <c r="H106" i="4"/>
  <c r="J106" i="4" s="1"/>
  <c r="G106" i="11" s="1"/>
  <c r="I106" i="11" s="1"/>
  <c r="B106" i="4"/>
  <c r="H105" i="4"/>
  <c r="J105" i="4" s="1"/>
  <c r="G105" i="11" s="1"/>
  <c r="I105" i="11" s="1"/>
  <c r="B105" i="4"/>
  <c r="H104" i="4"/>
  <c r="J104" i="4" s="1"/>
  <c r="G104" i="11" s="1"/>
  <c r="I104" i="11" s="1"/>
  <c r="B104" i="4"/>
  <c r="H103" i="4"/>
  <c r="J103" i="4" s="1"/>
  <c r="G103" i="11" s="1"/>
  <c r="I103" i="11" s="1"/>
  <c r="B103" i="4"/>
  <c r="H102" i="4"/>
  <c r="J102" i="4" s="1"/>
  <c r="G102" i="11" s="1"/>
  <c r="I102" i="11" s="1"/>
  <c r="B102" i="4"/>
  <c r="H101" i="4"/>
  <c r="J101" i="4" s="1"/>
  <c r="G101" i="11" s="1"/>
  <c r="I101" i="11" s="1"/>
  <c r="B101" i="4"/>
  <c r="H100" i="4"/>
  <c r="J100" i="4" s="1"/>
  <c r="G100" i="11" s="1"/>
  <c r="I100" i="11" s="1"/>
  <c r="B100" i="4"/>
  <c r="H99" i="4"/>
  <c r="J99" i="4" s="1"/>
  <c r="G99" i="11" s="1"/>
  <c r="I99" i="11" s="1"/>
  <c r="B99" i="4"/>
  <c r="H98" i="4"/>
  <c r="J98" i="4" s="1"/>
  <c r="G98" i="11" s="1"/>
  <c r="I98" i="11" s="1"/>
  <c r="B98" i="4"/>
  <c r="H97" i="4"/>
  <c r="J97" i="4" s="1"/>
  <c r="G97" i="11" s="1"/>
  <c r="I97" i="11" s="1"/>
  <c r="B97" i="4"/>
  <c r="H96" i="4"/>
  <c r="J96" i="4" s="1"/>
  <c r="G96" i="11" s="1"/>
  <c r="I96" i="11" s="1"/>
  <c r="B96" i="4"/>
  <c r="H95" i="4"/>
  <c r="J95" i="4" s="1"/>
  <c r="G95" i="11" s="1"/>
  <c r="I95" i="11" s="1"/>
  <c r="B95" i="4"/>
  <c r="H94" i="4"/>
  <c r="J94" i="4" s="1"/>
  <c r="G94" i="11" s="1"/>
  <c r="I94" i="11" s="1"/>
  <c r="B94" i="4"/>
  <c r="B94" i="11" s="1"/>
  <c r="H93" i="4"/>
  <c r="J93" i="4" s="1"/>
  <c r="G93" i="11" s="1"/>
  <c r="I93" i="11" s="1"/>
  <c r="B93" i="4"/>
  <c r="B93" i="11" s="1"/>
  <c r="H92" i="4"/>
  <c r="J92" i="4" s="1"/>
  <c r="G92" i="11" s="1"/>
  <c r="I92" i="11" s="1"/>
  <c r="B92" i="4"/>
  <c r="B92" i="11" s="1"/>
  <c r="H91" i="4"/>
  <c r="J91" i="4" s="1"/>
  <c r="G91" i="11" s="1"/>
  <c r="I91" i="11" s="1"/>
  <c r="B91" i="4"/>
  <c r="H90" i="4"/>
  <c r="J90" i="4" s="1"/>
  <c r="G90" i="11" s="1"/>
  <c r="I90" i="11" s="1"/>
  <c r="B90" i="4"/>
  <c r="H89" i="4"/>
  <c r="J89" i="4" s="1"/>
  <c r="G89" i="11" s="1"/>
  <c r="I89" i="11" s="1"/>
  <c r="B89" i="4"/>
  <c r="H88" i="4"/>
  <c r="J88" i="4" s="1"/>
  <c r="G88" i="11" s="1"/>
  <c r="I88" i="11" s="1"/>
  <c r="B88" i="4"/>
  <c r="H87" i="4"/>
  <c r="J87" i="4" s="1"/>
  <c r="G87" i="11" s="1"/>
  <c r="I87" i="11" s="1"/>
  <c r="B87" i="4"/>
  <c r="H86" i="4"/>
  <c r="J86" i="4" s="1"/>
  <c r="G86" i="11" s="1"/>
  <c r="I86" i="11" s="1"/>
  <c r="B86" i="4"/>
  <c r="H85" i="4"/>
  <c r="J85" i="4" s="1"/>
  <c r="G85" i="11" s="1"/>
  <c r="I85" i="11" s="1"/>
  <c r="B85" i="4"/>
  <c r="H84" i="4"/>
  <c r="J84" i="4" s="1"/>
  <c r="G84" i="11" s="1"/>
  <c r="I84" i="11" s="1"/>
  <c r="B84" i="4"/>
  <c r="H83" i="4"/>
  <c r="J83" i="4" s="1"/>
  <c r="G83" i="11" s="1"/>
  <c r="I83" i="11" s="1"/>
  <c r="B83" i="4"/>
  <c r="H82" i="4"/>
  <c r="J82" i="4" s="1"/>
  <c r="G82" i="11" s="1"/>
  <c r="I82" i="11" s="1"/>
  <c r="B82" i="4"/>
  <c r="H81" i="4"/>
  <c r="J81" i="4" s="1"/>
  <c r="G81" i="11" s="1"/>
  <c r="I81" i="11" s="1"/>
  <c r="B81" i="4"/>
  <c r="H80" i="4"/>
  <c r="J80" i="4" s="1"/>
  <c r="G80" i="11" s="1"/>
  <c r="I80" i="11" s="1"/>
  <c r="B80" i="4"/>
  <c r="H79" i="4"/>
  <c r="J79" i="4" s="1"/>
  <c r="G79" i="11" s="1"/>
  <c r="I79" i="11" s="1"/>
  <c r="B79" i="4"/>
  <c r="H78" i="4"/>
  <c r="J78" i="4" s="1"/>
  <c r="G78" i="11" s="1"/>
  <c r="I78" i="11" s="1"/>
  <c r="B78" i="4"/>
  <c r="H77" i="4"/>
  <c r="J77" i="4" s="1"/>
  <c r="G77" i="11" s="1"/>
  <c r="I77" i="11" s="1"/>
  <c r="B77" i="4"/>
  <c r="H76" i="4"/>
  <c r="J76" i="4" s="1"/>
  <c r="G76" i="11" s="1"/>
  <c r="I76" i="11" s="1"/>
  <c r="B76" i="4"/>
  <c r="H75" i="4"/>
  <c r="J75" i="4" s="1"/>
  <c r="G75" i="11" s="1"/>
  <c r="I75" i="11" s="1"/>
  <c r="B75" i="4"/>
  <c r="H74" i="4"/>
  <c r="J74" i="4" s="1"/>
  <c r="G74" i="11" s="1"/>
  <c r="I74" i="11" s="1"/>
  <c r="B74" i="4"/>
  <c r="H73" i="4"/>
  <c r="J73" i="4" s="1"/>
  <c r="G73" i="11" s="1"/>
  <c r="I73" i="11" s="1"/>
  <c r="B73" i="4"/>
  <c r="B73" i="11" s="1"/>
  <c r="H72" i="4"/>
  <c r="J72" i="4" s="1"/>
  <c r="G72" i="11" s="1"/>
  <c r="I72" i="11" s="1"/>
  <c r="B72" i="4"/>
  <c r="B72" i="11" s="1"/>
  <c r="H71" i="4"/>
  <c r="J71" i="4" s="1"/>
  <c r="G71" i="11" s="1"/>
  <c r="I71" i="11" s="1"/>
  <c r="B71" i="4"/>
  <c r="B71" i="11" s="1"/>
  <c r="H70" i="4"/>
  <c r="J70" i="4" s="1"/>
  <c r="G70" i="11" s="1"/>
  <c r="I70" i="11" s="1"/>
  <c r="B70" i="4"/>
  <c r="H69" i="4"/>
  <c r="J69" i="4" s="1"/>
  <c r="G69" i="11" s="1"/>
  <c r="I69" i="11" s="1"/>
  <c r="B69" i="4"/>
  <c r="H68" i="4"/>
  <c r="J68" i="4" s="1"/>
  <c r="G68" i="11" s="1"/>
  <c r="I68" i="11" s="1"/>
  <c r="B68" i="4"/>
  <c r="H67" i="4"/>
  <c r="J67" i="4" s="1"/>
  <c r="G67" i="11" s="1"/>
  <c r="I67" i="11" s="1"/>
  <c r="B67" i="4"/>
  <c r="H66" i="4"/>
  <c r="J66" i="4" s="1"/>
  <c r="G66" i="11" s="1"/>
  <c r="I66" i="11" s="1"/>
  <c r="B66" i="4"/>
  <c r="H65" i="4"/>
  <c r="J65" i="4" s="1"/>
  <c r="G65" i="11" s="1"/>
  <c r="I65" i="11" s="1"/>
  <c r="B65" i="4"/>
  <c r="H64" i="4"/>
  <c r="J64" i="4" s="1"/>
  <c r="G64" i="11" s="1"/>
  <c r="I64" i="11" s="1"/>
  <c r="B64" i="4"/>
  <c r="H63" i="4"/>
  <c r="J63" i="4" s="1"/>
  <c r="G63" i="11" s="1"/>
  <c r="I63" i="11" s="1"/>
  <c r="B63" i="4"/>
  <c r="H62" i="4"/>
  <c r="J62" i="4" s="1"/>
  <c r="G62" i="11" s="1"/>
  <c r="I62" i="11" s="1"/>
  <c r="B62" i="4"/>
  <c r="H61" i="4"/>
  <c r="J61" i="4" s="1"/>
  <c r="G61" i="11" s="1"/>
  <c r="I61" i="11" s="1"/>
  <c r="B61" i="4"/>
  <c r="H60" i="4"/>
  <c r="J60" i="4" s="1"/>
  <c r="G60" i="11" s="1"/>
  <c r="I60" i="11" s="1"/>
  <c r="B60" i="4"/>
  <c r="B60" i="11" s="1"/>
  <c r="H59" i="4"/>
  <c r="J59" i="4" s="1"/>
  <c r="G59" i="11" s="1"/>
  <c r="I59" i="11" s="1"/>
  <c r="B59" i="4"/>
  <c r="B59" i="11" s="1"/>
  <c r="H58" i="4"/>
  <c r="J58" i="4" s="1"/>
  <c r="G58" i="11" s="1"/>
  <c r="I58" i="11" s="1"/>
  <c r="B58" i="4"/>
  <c r="H57" i="4"/>
  <c r="J57" i="4" s="1"/>
  <c r="G57" i="11" s="1"/>
  <c r="I57" i="11" s="1"/>
  <c r="B57" i="4"/>
  <c r="H56" i="4"/>
  <c r="J56" i="4" s="1"/>
  <c r="G56" i="11" s="1"/>
  <c r="I56" i="11" s="1"/>
  <c r="B56" i="4"/>
  <c r="H55" i="4"/>
  <c r="J55" i="4" s="1"/>
  <c r="G55" i="11" s="1"/>
  <c r="I55" i="11" s="1"/>
  <c r="B55" i="4"/>
  <c r="H54" i="4"/>
  <c r="J54" i="4" s="1"/>
  <c r="G54" i="11" s="1"/>
  <c r="I54" i="11" s="1"/>
  <c r="B54" i="4"/>
  <c r="H53" i="4"/>
  <c r="J53" i="4" s="1"/>
  <c r="G53" i="11" s="1"/>
  <c r="I53" i="11" s="1"/>
  <c r="B53" i="4"/>
  <c r="H52" i="4"/>
  <c r="J52" i="4" s="1"/>
  <c r="G52" i="11" s="1"/>
  <c r="I52" i="11" s="1"/>
  <c r="B52" i="4"/>
  <c r="H51" i="4"/>
  <c r="J51" i="4" s="1"/>
  <c r="G51" i="11" s="1"/>
  <c r="I51" i="11" s="1"/>
  <c r="B51" i="4"/>
  <c r="B51" i="11" s="1"/>
  <c r="H50" i="4"/>
  <c r="J50" i="4" s="1"/>
  <c r="G50" i="11" s="1"/>
  <c r="I50" i="11" s="1"/>
  <c r="B50" i="4"/>
  <c r="B50" i="11" s="1"/>
  <c r="H49" i="4"/>
  <c r="J49" i="4" s="1"/>
  <c r="G49" i="11" s="1"/>
  <c r="I49" i="11" s="1"/>
  <c r="B49" i="4"/>
  <c r="H48" i="4"/>
  <c r="J48" i="4" s="1"/>
  <c r="G48" i="11" s="1"/>
  <c r="I48" i="11" s="1"/>
  <c r="B48" i="4"/>
  <c r="H47" i="4"/>
  <c r="J47" i="4" s="1"/>
  <c r="G47" i="11" s="1"/>
  <c r="I47" i="11" s="1"/>
  <c r="B47" i="4"/>
  <c r="H46" i="4"/>
  <c r="J46" i="4" s="1"/>
  <c r="G46" i="11" s="1"/>
  <c r="I46" i="11" s="1"/>
  <c r="B46" i="4"/>
  <c r="H45" i="4"/>
  <c r="J45" i="4" s="1"/>
  <c r="G45" i="11" s="1"/>
  <c r="I45" i="11" s="1"/>
  <c r="B45" i="4"/>
  <c r="H44" i="4"/>
  <c r="J44" i="4" s="1"/>
  <c r="G44" i="11" s="1"/>
  <c r="I44" i="11" s="1"/>
  <c r="B44" i="4"/>
  <c r="H43" i="4"/>
  <c r="B43" i="4"/>
  <c r="H42" i="4"/>
  <c r="J42" i="4" s="1"/>
  <c r="G42" i="11" s="1"/>
  <c r="I42" i="11" s="1"/>
  <c r="B42" i="4"/>
  <c r="H41" i="4"/>
  <c r="J41" i="4" s="1"/>
  <c r="G41" i="11" s="1"/>
  <c r="I41" i="11" s="1"/>
  <c r="B41" i="4"/>
  <c r="H40" i="4"/>
  <c r="J40" i="4" s="1"/>
  <c r="G40" i="11" s="1"/>
  <c r="I40" i="11" s="1"/>
  <c r="B40" i="4"/>
  <c r="H39" i="4"/>
  <c r="J39" i="4" s="1"/>
  <c r="G39" i="11" s="1"/>
  <c r="I39" i="11" s="1"/>
  <c r="B39" i="4"/>
  <c r="H38" i="4"/>
  <c r="J38" i="4" s="1"/>
  <c r="G38" i="11" s="1"/>
  <c r="I38" i="11" s="1"/>
  <c r="B38" i="4"/>
  <c r="H37" i="4"/>
  <c r="B37" i="4"/>
  <c r="H36" i="4"/>
  <c r="J36" i="4" s="1"/>
  <c r="G36" i="11" s="1"/>
  <c r="I36" i="11" s="1"/>
  <c r="B36" i="4"/>
  <c r="H35" i="4"/>
  <c r="J35" i="4" s="1"/>
  <c r="G35" i="11" s="1"/>
  <c r="I35" i="11" s="1"/>
  <c r="B35" i="4"/>
  <c r="H34" i="4"/>
  <c r="J34" i="4" s="1"/>
  <c r="G34" i="11" s="1"/>
  <c r="I34" i="11" s="1"/>
  <c r="B34" i="4"/>
  <c r="H33" i="4"/>
  <c r="J33" i="4" s="1"/>
  <c r="G33" i="11" s="1"/>
  <c r="I33" i="11" s="1"/>
  <c r="B33" i="4"/>
  <c r="H32" i="4"/>
  <c r="J32" i="4" s="1"/>
  <c r="G32" i="11" s="1"/>
  <c r="I32" i="11" s="1"/>
  <c r="B32" i="4"/>
  <c r="H31" i="4"/>
  <c r="J31" i="4" s="1"/>
  <c r="G31" i="11" s="1"/>
  <c r="I31" i="11" s="1"/>
  <c r="B31" i="4"/>
  <c r="H30" i="4"/>
  <c r="J30" i="4" s="1"/>
  <c r="G30" i="11" s="1"/>
  <c r="I30" i="11" s="1"/>
  <c r="B30" i="4"/>
  <c r="H29" i="4"/>
  <c r="J29" i="4" s="1"/>
  <c r="G29" i="11" s="1"/>
  <c r="I29" i="11" s="1"/>
  <c r="B29" i="4"/>
  <c r="H28" i="4"/>
  <c r="J28" i="4" s="1"/>
  <c r="G28" i="11" s="1"/>
  <c r="I28" i="11" s="1"/>
  <c r="B28" i="4"/>
  <c r="H27" i="4"/>
  <c r="J27" i="4" s="1"/>
  <c r="G27" i="11" s="1"/>
  <c r="I27" i="11" s="1"/>
  <c r="B27" i="4"/>
  <c r="H26" i="4"/>
  <c r="J26" i="4" s="1"/>
  <c r="G26" i="11" s="1"/>
  <c r="I26" i="11" s="1"/>
  <c r="B26" i="4"/>
  <c r="B26" i="11" s="1"/>
  <c r="H25" i="4"/>
  <c r="J25" i="4" s="1"/>
  <c r="G25" i="11" s="1"/>
  <c r="I25" i="11" s="1"/>
  <c r="B25" i="4"/>
  <c r="B25" i="11" s="1"/>
  <c r="H24" i="4"/>
  <c r="J24" i="4" s="1"/>
  <c r="G24" i="11" s="1"/>
  <c r="I24" i="11" s="1"/>
  <c r="B24" i="4"/>
  <c r="H23" i="4"/>
  <c r="J23" i="4" s="1"/>
  <c r="G23" i="11" s="1"/>
  <c r="I23" i="11" s="1"/>
  <c r="B23" i="4"/>
  <c r="H22" i="4"/>
  <c r="B22" i="4"/>
  <c r="A1" i="4"/>
  <c r="D4" i="3"/>
  <c r="A1" i="3"/>
  <c r="D3" i="2"/>
  <c r="B3" i="2"/>
  <c r="E6" i="1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J4" i="17"/>
  <c r="J5" i="17" s="1"/>
  <c r="J6" i="17" s="1"/>
  <c r="J7" i="17" s="1"/>
  <c r="J8" i="17" s="1"/>
  <c r="J9" i="17" s="1"/>
  <c r="J10" i="17" s="1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B4" i="17"/>
  <c r="C2" i="17"/>
  <c r="B35" i="11" l="1"/>
  <c r="K35" i="11" s="1" a="1"/>
  <c r="K35" i="11" s="1"/>
  <c r="B65" i="11"/>
  <c r="K65" i="11" s="1" a="1"/>
  <c r="K65" i="11" s="1"/>
  <c r="B100" i="11"/>
  <c r="K100" i="11" s="1" a="1"/>
  <c r="K100" i="11" s="1"/>
  <c r="B126" i="11"/>
  <c r="K126" i="11" s="1" a="1"/>
  <c r="K126" i="11" s="1"/>
  <c r="B141" i="11"/>
  <c r="K141" i="11" s="1" a="1"/>
  <c r="K141" i="11" s="1"/>
  <c r="B171" i="11"/>
  <c r="K171" i="11" s="1" a="1"/>
  <c r="K171" i="11" s="1"/>
  <c r="B191" i="11"/>
  <c r="K191" i="11" s="1" a="1"/>
  <c r="K191" i="11" s="1"/>
  <c r="B211" i="11"/>
  <c r="K211" i="11" s="1" a="1"/>
  <c r="K211" i="11" s="1"/>
  <c r="B236" i="11"/>
  <c r="K236" i="11" s="1" a="1"/>
  <c r="K236" i="11" s="1"/>
  <c r="B261" i="11"/>
  <c r="K261" i="11" s="1" a="1"/>
  <c r="K261" i="11" s="1"/>
  <c r="B296" i="11"/>
  <c r="K296" i="11" s="1" a="1"/>
  <c r="K296" i="11" s="1"/>
  <c r="B311" i="11"/>
  <c r="K311" i="11" s="1" a="1"/>
  <c r="K311" i="11" s="1"/>
  <c r="B381" i="11"/>
  <c r="K381" i="11" s="1" a="1"/>
  <c r="K381" i="11" s="1"/>
  <c r="B481" i="11"/>
  <c r="K481" i="11" s="1" a="1"/>
  <c r="K481" i="11" s="1"/>
  <c r="B526" i="11"/>
  <c r="K526" i="11" s="1" a="1"/>
  <c r="K526" i="11" s="1"/>
  <c r="B561" i="11"/>
  <c r="K561" i="11" s="1" a="1"/>
  <c r="K561" i="11" s="1"/>
  <c r="B607" i="11"/>
  <c r="K607" i="11" s="1" a="1"/>
  <c r="K607" i="11" s="1"/>
  <c r="B674" i="11"/>
  <c r="K674" i="11" s="1" a="1"/>
  <c r="K674" i="11" s="1"/>
  <c r="B749" i="11"/>
  <c r="K749" i="11" s="1" a="1"/>
  <c r="K749" i="11" s="1"/>
  <c r="B794" i="11"/>
  <c r="K794" i="11" s="1" a="1"/>
  <c r="K794" i="11" s="1"/>
  <c r="B814" i="11"/>
  <c r="K814" i="11" s="1" a="1"/>
  <c r="K814" i="11" s="1"/>
  <c r="B824" i="11"/>
  <c r="K824" i="11" s="1" a="1"/>
  <c r="K824" i="11" s="1"/>
  <c r="B859" i="11"/>
  <c r="K859" i="11" s="1" a="1"/>
  <c r="K859" i="11" s="1"/>
  <c r="B56" i="11"/>
  <c r="K56" i="11" s="1" a="1"/>
  <c r="K56" i="11" s="1"/>
  <c r="B81" i="11"/>
  <c r="K81" i="11" s="1" a="1"/>
  <c r="K81" i="11" s="1"/>
  <c r="B96" i="11"/>
  <c r="K96" i="11" s="1" a="1"/>
  <c r="K96" i="11" s="1"/>
  <c r="B137" i="11"/>
  <c r="K137" i="11" s="1" a="1"/>
  <c r="K137" i="11" s="1"/>
  <c r="B147" i="11"/>
  <c r="K147" i="11" s="1" a="1"/>
  <c r="K147" i="11" s="1"/>
  <c r="B172" i="11"/>
  <c r="K172" i="11" s="1" a="1"/>
  <c r="K172" i="11" s="1"/>
  <c r="K192" i="11" a="1"/>
  <c r="K192" i="11" s="1"/>
  <c r="B192" i="11"/>
  <c r="B207" i="11"/>
  <c r="K207" i="11" s="1" a="1"/>
  <c r="K207" i="11" s="1"/>
  <c r="B222" i="11"/>
  <c r="K222" i="11" s="1" a="1"/>
  <c r="K222" i="11" s="1"/>
  <c r="B237" i="11"/>
  <c r="K237" i="11" s="1" a="1"/>
  <c r="K237" i="11" s="1"/>
  <c r="B257" i="11"/>
  <c r="K257" i="11" s="1" a="1"/>
  <c r="K257" i="11" s="1"/>
  <c r="B292" i="11"/>
  <c r="K292" i="11" s="1" a="1"/>
  <c r="K292" i="11" s="1"/>
  <c r="B307" i="11"/>
  <c r="K307" i="11" s="1" a="1"/>
  <c r="K307" i="11" s="1"/>
  <c r="B332" i="11"/>
  <c r="K332" i="11" s="1" a="1"/>
  <c r="K332" i="11" s="1"/>
  <c r="B107" i="11"/>
  <c r="K107" i="11" s="1" a="1"/>
  <c r="K107" i="11" s="1"/>
  <c r="B128" i="11"/>
  <c r="K128" i="11" s="1" a="1"/>
  <c r="K128" i="11" s="1"/>
  <c r="B153" i="11"/>
  <c r="K153" i="11" s="1" a="1"/>
  <c r="K153" i="11" s="1"/>
  <c r="B28" i="11"/>
  <c r="K28" i="11" s="1" a="1"/>
  <c r="K28" i="11" s="1"/>
  <c r="B38" i="11"/>
  <c r="K38" i="11" s="1" a="1"/>
  <c r="K38" i="11" s="1"/>
  <c r="B48" i="11"/>
  <c r="K48" i="11" s="1" a="1"/>
  <c r="K48" i="11" s="1"/>
  <c r="B58" i="11"/>
  <c r="K58" i="11" s="1" a="1"/>
  <c r="K58" i="11" s="1"/>
  <c r="B78" i="11"/>
  <c r="K78" i="11" s="1" a="1"/>
  <c r="K78" i="11" s="1"/>
  <c r="B88" i="11"/>
  <c r="K88" i="11" s="1" a="1"/>
  <c r="K88" i="11" s="1"/>
  <c r="B98" i="11"/>
  <c r="K98" i="11" s="1" a="1"/>
  <c r="K98" i="11" s="1"/>
  <c r="B114" i="11"/>
  <c r="K114" i="11" s="1" a="1"/>
  <c r="K114" i="11" s="1"/>
  <c r="B134" i="11"/>
  <c r="K134" i="11" s="1" a="1"/>
  <c r="K134" i="11" s="1"/>
  <c r="B154" i="11"/>
  <c r="K154" i="11" s="1" a="1"/>
  <c r="K154" i="11" s="1"/>
  <c r="B164" i="11"/>
  <c r="K164" i="11" s="1" a="1"/>
  <c r="K164" i="11" s="1"/>
  <c r="B174" i="11"/>
  <c r="K174" i="11" s="1" a="1"/>
  <c r="K174" i="11" s="1"/>
  <c r="B184" i="11"/>
  <c r="K184" i="11" s="1" a="1"/>
  <c r="K184" i="11" s="1"/>
  <c r="B194" i="11"/>
  <c r="K194" i="11" s="1" a="1"/>
  <c r="K194" i="11" s="1"/>
  <c r="B204" i="11"/>
  <c r="K204" i="11" s="1" a="1"/>
  <c r="K204" i="11" s="1"/>
  <c r="B214" i="11"/>
  <c r="K214" i="11" s="1" a="1"/>
  <c r="K214" i="11" s="1"/>
  <c r="B224" i="11"/>
  <c r="K224" i="11" s="1" a="1"/>
  <c r="K224" i="11" s="1"/>
  <c r="B234" i="11"/>
  <c r="K234" i="11" s="1" a="1"/>
  <c r="K234" i="11" s="1"/>
  <c r="B244" i="11"/>
  <c r="K244" i="11" s="1" a="1"/>
  <c r="K244" i="11" s="1"/>
  <c r="B254" i="11"/>
  <c r="K254" i="11" s="1" a="1"/>
  <c r="K254" i="11" s="1"/>
  <c r="B264" i="11"/>
  <c r="K264" i="11" s="1" a="1"/>
  <c r="K264" i="11" s="1"/>
  <c r="B274" i="11"/>
  <c r="K274" i="11" s="1" a="1"/>
  <c r="K274" i="11" s="1"/>
  <c r="B284" i="11"/>
  <c r="K284" i="11" s="1" a="1"/>
  <c r="K284" i="11" s="1"/>
  <c r="B294" i="11"/>
  <c r="K294" i="11" s="1" a="1"/>
  <c r="K294" i="11" s="1"/>
  <c r="B299" i="11"/>
  <c r="K299" i="11" s="1" a="1"/>
  <c r="K299" i="11" s="1"/>
  <c r="B309" i="11"/>
  <c r="K309" i="11" s="1" a="1"/>
  <c r="K309" i="11" s="1"/>
  <c r="B319" i="11"/>
  <c r="K319" i="11" s="1" a="1"/>
  <c r="K319" i="11" s="1"/>
  <c r="B354" i="11"/>
  <c r="K354" i="11" s="1" a="1"/>
  <c r="K354" i="11" s="1"/>
  <c r="B364" i="11"/>
  <c r="K364" i="11" s="1" a="1"/>
  <c r="K364" i="11" s="1"/>
  <c r="B374" i="11"/>
  <c r="K374" i="11" s="1" a="1"/>
  <c r="K374" i="11" s="1"/>
  <c r="B1044" i="11"/>
  <c r="K1044" i="11" s="1" a="1"/>
  <c r="K1044" i="11" s="1"/>
  <c r="B1049" i="11"/>
  <c r="K1049" i="11" s="1" a="1"/>
  <c r="K1049" i="11" s="1"/>
  <c r="B1054" i="11"/>
  <c r="K1054" i="11" s="1" a="1"/>
  <c r="K1054" i="11" s="1"/>
  <c r="B1064" i="11"/>
  <c r="K1064" i="11" s="1" a="1"/>
  <c r="K1064" i="11" s="1"/>
  <c r="B1069" i="11"/>
  <c r="K1069" i="11" s="1" a="1"/>
  <c r="K1069" i="11" s="1"/>
  <c r="B1074" i="11"/>
  <c r="K1074" i="11" s="1" a="1"/>
  <c r="K1074" i="11" s="1"/>
  <c r="B1079" i="11"/>
  <c r="K1079" i="11" s="1" a="1"/>
  <c r="K1079" i="11" s="1"/>
  <c r="B1084" i="11"/>
  <c r="K1084" i="11" s="1" a="1"/>
  <c r="K1084" i="11" s="1"/>
  <c r="B1089" i="11"/>
  <c r="K1089" i="11" s="1" a="1"/>
  <c r="K1089" i="11" s="1"/>
  <c r="B1094" i="11"/>
  <c r="K1094" i="11" s="1" a="1"/>
  <c r="K1094" i="11" s="1"/>
  <c r="B1099" i="11"/>
  <c r="K1099" i="11" s="1" a="1"/>
  <c r="K1099" i="11" s="1"/>
  <c r="B1104" i="11"/>
  <c r="K1104" i="11" s="1" a="1"/>
  <c r="K1104" i="11" s="1"/>
  <c r="B1109" i="11"/>
  <c r="K1109" i="11" s="1" a="1"/>
  <c r="K1109" i="11" s="1"/>
  <c r="B1114" i="11"/>
  <c r="K1114" i="11" s="1" a="1"/>
  <c r="K1114" i="11" s="1"/>
  <c r="B1119" i="11"/>
  <c r="K1119" i="11" s="1" a="1"/>
  <c r="K1119" i="11" s="1"/>
  <c r="B1124" i="11"/>
  <c r="K1124" i="11" s="1" a="1"/>
  <c r="K1124" i="11" s="1"/>
  <c r="B1134" i="11"/>
  <c r="K1134" i="11" s="1" a="1"/>
  <c r="K1134" i="11" s="1"/>
  <c r="B1149" i="11"/>
  <c r="K1149" i="11" s="1" a="1"/>
  <c r="K1149" i="11" s="1"/>
  <c r="B1154" i="11"/>
  <c r="K1154" i="11" s="1" a="1"/>
  <c r="K1154" i="11" s="1"/>
  <c r="B1159" i="11"/>
  <c r="K1159" i="11" s="1" a="1"/>
  <c r="K1159" i="11" s="1"/>
  <c r="B1164" i="11"/>
  <c r="K1164" i="11" s="1" a="1"/>
  <c r="K1164" i="11" s="1"/>
  <c r="B1174" i="11"/>
  <c r="K1174" i="11" s="1" a="1"/>
  <c r="K1174" i="11" s="1"/>
  <c r="B1184" i="11"/>
  <c r="K1184" i="11" s="1" a="1"/>
  <c r="K1184" i="11" s="1"/>
  <c r="B1194" i="11"/>
  <c r="K1194" i="11" s="1" a="1"/>
  <c r="K1194" i="11" s="1"/>
  <c r="B1199" i="11"/>
  <c r="K1199" i="11" s="1" a="1"/>
  <c r="K1199" i="11" s="1"/>
  <c r="B1204" i="11"/>
  <c r="K1204" i="11" s="1" a="1"/>
  <c r="K1204" i="11" s="1"/>
  <c r="B1216" i="11"/>
  <c r="K1216" i="11" s="1" a="1"/>
  <c r="K1216" i="11" s="1"/>
  <c r="B1226" i="11"/>
  <c r="K1226" i="11" s="1" a="1"/>
  <c r="K1226" i="11" s="1"/>
  <c r="B1231" i="11"/>
  <c r="K1231" i="11" s="1" a="1"/>
  <c r="K1231" i="11" s="1"/>
  <c r="B1236" i="11"/>
  <c r="K1236" i="11" s="1" a="1"/>
  <c r="K1236" i="11" s="1"/>
  <c r="B1264" i="11"/>
  <c r="K1264" i="11" s="1" a="1"/>
  <c r="K1264" i="11" s="1"/>
  <c r="B1269" i="11"/>
  <c r="K1269" i="11" s="1" a="1"/>
  <c r="K1269" i="11" s="1"/>
  <c r="B1390" i="11"/>
  <c r="K1390" i="11" s="1" a="1"/>
  <c r="K1390" i="11" s="1"/>
  <c r="B1395" i="11"/>
  <c r="K1395" i="11" s="1" a="1"/>
  <c r="K1395" i="11" s="1"/>
  <c r="B1400" i="11"/>
  <c r="K1400" i="11" s="1" a="1"/>
  <c r="K1400" i="11" s="1"/>
  <c r="B1405" i="11"/>
  <c r="K1405" i="11" s="1" a="1"/>
  <c r="K1405" i="11" s="1"/>
  <c r="B1415" i="11"/>
  <c r="K1415" i="11" s="1" a="1"/>
  <c r="K1415" i="11" s="1"/>
  <c r="B1420" i="11"/>
  <c r="K1420" i="11" s="1" a="1"/>
  <c r="K1420" i="11" s="1"/>
  <c r="B1425" i="11"/>
  <c r="K1425" i="11" s="1" a="1"/>
  <c r="K1425" i="11" s="1"/>
  <c r="B1430" i="11"/>
  <c r="K1430" i="11" s="1" a="1"/>
  <c r="K1430" i="11" s="1"/>
  <c r="B1435" i="11"/>
  <c r="K1435" i="11" s="1" a="1"/>
  <c r="K1435" i="11" s="1"/>
  <c r="B1440" i="11"/>
  <c r="K1440" i="11" s="1" a="1"/>
  <c r="K1440" i="11" s="1"/>
  <c r="B1445" i="11"/>
  <c r="K1445" i="11" s="1" a="1"/>
  <c r="K1445" i="11" s="1"/>
  <c r="B1450" i="11"/>
  <c r="K1450" i="11" s="1" a="1"/>
  <c r="K1450" i="11" s="1"/>
  <c r="B1460" i="11"/>
  <c r="K1460" i="11" s="1" a="1"/>
  <c r="K1460" i="11" s="1"/>
  <c r="B1464" i="11"/>
  <c r="K1464" i="11" s="1" a="1"/>
  <c r="K1464" i="11" s="1"/>
  <c r="B1469" i="11"/>
  <c r="K1469" i="11" s="1" a="1"/>
  <c r="K1469" i="11" s="1"/>
  <c r="B1474" i="11"/>
  <c r="K1474" i="11" s="1" a="1"/>
  <c r="K1474" i="11" s="1"/>
  <c r="B1479" i="11"/>
  <c r="K1479" i="11" s="1" a="1"/>
  <c r="K1479" i="11" s="1"/>
  <c r="B1485" i="11"/>
  <c r="K1485" i="11" s="1" a="1"/>
  <c r="K1485" i="11" s="1"/>
  <c r="B1490" i="11"/>
  <c r="K1490" i="11" s="1" a="1"/>
  <c r="K1490" i="11" s="1"/>
  <c r="B1495" i="11"/>
  <c r="K1495" i="11" s="1" a="1"/>
  <c r="K1495" i="11" s="1"/>
  <c r="B1500" i="11"/>
  <c r="K1500" i="11" s="1" a="1"/>
  <c r="K1500" i="11" s="1"/>
  <c r="B1506" i="11"/>
  <c r="K1506" i="11" s="1" a="1"/>
  <c r="K1506" i="11" s="1"/>
  <c r="B1511" i="11"/>
  <c r="K1511" i="11" s="1" a="1"/>
  <c r="K1511" i="11" s="1"/>
  <c r="B1516" i="11"/>
  <c r="K1516" i="11" s="1" a="1"/>
  <c r="K1516" i="11" s="1"/>
  <c r="B1521" i="11"/>
  <c r="K1521" i="11" s="1" a="1"/>
  <c r="K1521" i="11" s="1"/>
  <c r="B1526" i="11"/>
  <c r="K1526" i="11" s="1" a="1"/>
  <c r="K1526" i="11" s="1"/>
  <c r="B1536" i="11"/>
  <c r="K1536" i="11" s="1" a="1"/>
  <c r="K1536" i="11" s="1"/>
  <c r="B1541" i="11"/>
  <c r="K1541" i="11" s="1" a="1"/>
  <c r="K1541" i="11" s="1"/>
  <c r="B1546" i="11"/>
  <c r="K1546" i="11" s="1" a="1"/>
  <c r="K1546" i="11" s="1"/>
  <c r="B1551" i="11"/>
  <c r="K1551" i="11" s="1" a="1"/>
  <c r="K1551" i="11" s="1"/>
  <c r="B1561" i="11"/>
  <c r="K1561" i="11" s="1" a="1"/>
  <c r="K1561" i="11" s="1"/>
  <c r="B1566" i="11"/>
  <c r="K1566" i="11" s="1" a="1"/>
  <c r="K1566" i="11" s="1"/>
  <c r="B1571" i="11"/>
  <c r="K1571" i="11" s="1" a="1"/>
  <c r="K1571" i="11" s="1"/>
  <c r="B1576" i="11"/>
  <c r="K1576" i="11" s="1" a="1"/>
  <c r="K1576" i="11" s="1"/>
  <c r="B1581" i="11"/>
  <c r="K1581" i="11" s="1" a="1"/>
  <c r="K1581" i="11" s="1"/>
  <c r="B1586" i="11"/>
  <c r="K1586" i="11" s="1" a="1"/>
  <c r="K1586" i="11" s="1"/>
  <c r="B1592" i="11"/>
  <c r="K1592" i="11" s="1" a="1"/>
  <c r="K1592" i="11" s="1"/>
  <c r="B1597" i="11"/>
  <c r="K1597" i="11" s="1" a="1"/>
  <c r="K1597" i="11" s="1"/>
  <c r="B988" i="11"/>
  <c r="K988" i="11" s="1" a="1"/>
  <c r="K988" i="11" s="1"/>
  <c r="B998" i="11"/>
  <c r="K998" i="11" s="1" a="1"/>
  <c r="K998" i="11" s="1"/>
  <c r="B1008" i="11"/>
  <c r="K1008" i="11" s="1" a="1"/>
  <c r="K1008" i="11" s="1"/>
  <c r="B1018" i="11"/>
  <c r="K1018" i="11" s="1" a="1"/>
  <c r="K1018" i="11" s="1"/>
  <c r="B1028" i="11"/>
  <c r="K1028" i="11" s="1" a="1"/>
  <c r="K1028" i="11" s="1"/>
  <c r="B241" i="11"/>
  <c r="K241" i="11" s="1" a="1"/>
  <c r="K241" i="11" s="1"/>
  <c r="B266" i="11"/>
  <c r="K266" i="11" s="1" a="1"/>
  <c r="K266" i="11" s="1"/>
  <c r="B291" i="11"/>
  <c r="K291" i="11" s="1" a="1"/>
  <c r="K291" i="11" s="1"/>
  <c r="B316" i="11"/>
  <c r="K316" i="11" s="1" a="1"/>
  <c r="K316" i="11" s="1"/>
  <c r="B396" i="11"/>
  <c r="K396" i="11" s="1" a="1"/>
  <c r="K396" i="11" s="1"/>
  <c r="B416" i="11"/>
  <c r="K416" i="11" s="1" a="1"/>
  <c r="K416" i="11" s="1"/>
  <c r="B446" i="11"/>
  <c r="K446" i="11" s="1" a="1"/>
  <c r="K446" i="11" s="1"/>
  <c r="B461" i="11"/>
  <c r="K461" i="11" s="1" a="1"/>
  <c r="K461" i="11" s="1"/>
  <c r="B486" i="11"/>
  <c r="K486" i="11" s="1" a="1"/>
  <c r="K486" i="11" s="1"/>
  <c r="B506" i="11"/>
  <c r="K506" i="11" s="1" a="1"/>
  <c r="K506" i="11" s="1"/>
  <c r="B521" i="11"/>
  <c r="K521" i="11" s="1" a="1"/>
  <c r="K521" i="11" s="1"/>
  <c r="B536" i="11"/>
  <c r="K536" i="11" s="1" a="1"/>
  <c r="K536" i="11" s="1"/>
  <c r="B556" i="11"/>
  <c r="K556" i="11" s="1" a="1"/>
  <c r="K556" i="11" s="1"/>
  <c r="B571" i="11"/>
  <c r="K571" i="11" s="1" a="1"/>
  <c r="K571" i="11" s="1"/>
  <c r="B581" i="11"/>
  <c r="K581" i="11" s="1" a="1"/>
  <c r="K581" i="11" s="1"/>
  <c r="B664" i="11"/>
  <c r="K664" i="11" s="1" a="1"/>
  <c r="K664" i="11" s="1"/>
  <c r="B849" i="11"/>
  <c r="K849" i="11" s="1" a="1"/>
  <c r="K849" i="11" s="1"/>
  <c r="B915" i="11"/>
  <c r="K915" i="11" s="1" a="1"/>
  <c r="K915" i="11" s="1"/>
  <c r="B925" i="11"/>
  <c r="K925" i="11" s="1" a="1"/>
  <c r="K925" i="11" s="1"/>
  <c r="B930" i="11"/>
  <c r="K930" i="11" s="1" a="1"/>
  <c r="K930" i="11" s="1"/>
  <c r="B935" i="11"/>
  <c r="K935" i="11" s="1" a="1"/>
  <c r="K935" i="11" s="1"/>
  <c r="B945" i="11"/>
  <c r="K945" i="11" s="1" a="1"/>
  <c r="K945" i="11" s="1"/>
  <c r="B955" i="11"/>
  <c r="K955" i="11" s="1" a="1"/>
  <c r="K955" i="11" s="1"/>
  <c r="B960" i="11"/>
  <c r="K960" i="11" s="1" a="1"/>
  <c r="K960" i="11" s="1"/>
  <c r="B965" i="11"/>
  <c r="K965" i="11" s="1" a="1"/>
  <c r="K965" i="11" s="1"/>
  <c r="B975" i="11"/>
  <c r="K975" i="11" s="1" a="1"/>
  <c r="K975" i="11" s="1"/>
  <c r="B31" i="11"/>
  <c r="K31" i="11" s="1" a="1"/>
  <c r="K31" i="11" s="1"/>
  <c r="B46" i="11"/>
  <c r="K46" i="11" s="1" a="1"/>
  <c r="K46" i="11" s="1"/>
  <c r="B212" i="11"/>
  <c r="K212" i="11" s="1" a="1"/>
  <c r="K212" i="11" s="1"/>
  <c r="B1067" i="11"/>
  <c r="K1067" i="11" s="1" a="1"/>
  <c r="K1067" i="11" s="1"/>
  <c r="B27" i="11"/>
  <c r="K27" i="11" s="1" a="1"/>
  <c r="K27" i="11" s="1"/>
  <c r="B47" i="11"/>
  <c r="K47" i="11" s="1" a="1"/>
  <c r="K47" i="11" s="1"/>
  <c r="B23" i="11"/>
  <c r="K23" i="11" s="1" a="1"/>
  <c r="K23" i="11" s="1"/>
  <c r="B33" i="11"/>
  <c r="K33" i="11" s="1" a="1"/>
  <c r="K33" i="11" s="1"/>
  <c r="B43" i="11"/>
  <c r="K43" i="11" s="1" a="1"/>
  <c r="K43" i="11" s="1"/>
  <c r="B53" i="11"/>
  <c r="K53" i="11" s="1" a="1"/>
  <c r="K53" i="11" s="1"/>
  <c r="B63" i="11"/>
  <c r="K63" i="11" s="1" a="1"/>
  <c r="K63" i="11" s="1"/>
  <c r="B68" i="11"/>
  <c r="K68" i="11" s="1" a="1"/>
  <c r="K68" i="11" s="1"/>
  <c r="B83" i="11"/>
  <c r="K83" i="11" s="1" a="1"/>
  <c r="K83" i="11" s="1"/>
  <c r="B103" i="11"/>
  <c r="K103" i="11" s="1" a="1"/>
  <c r="K103" i="11" s="1"/>
  <c r="B108" i="11"/>
  <c r="K108" i="11" s="1" a="1"/>
  <c r="K108" i="11" s="1"/>
  <c r="B119" i="11"/>
  <c r="K119" i="11" s="1" a="1"/>
  <c r="K119" i="11" s="1"/>
  <c r="B129" i="11"/>
  <c r="K129" i="11" s="1" a="1"/>
  <c r="K129" i="11" s="1"/>
  <c r="B139" i="11"/>
  <c r="K139" i="11" s="1" a="1"/>
  <c r="K139" i="11" s="1"/>
  <c r="B149" i="11"/>
  <c r="K149" i="11" s="1" a="1"/>
  <c r="K149" i="11" s="1"/>
  <c r="B159" i="11"/>
  <c r="K159" i="11" s="1" a="1"/>
  <c r="K159" i="11" s="1"/>
  <c r="B169" i="11"/>
  <c r="K169" i="11" s="1" a="1"/>
  <c r="K169" i="11" s="1"/>
  <c r="B179" i="11"/>
  <c r="K179" i="11" s="1" a="1"/>
  <c r="K179" i="11" s="1"/>
  <c r="B189" i="11"/>
  <c r="K189" i="11" s="1" a="1"/>
  <c r="K189" i="11" s="1"/>
  <c r="B199" i="11"/>
  <c r="K199" i="11" s="1" a="1"/>
  <c r="K199" i="11" s="1"/>
  <c r="B209" i="11"/>
  <c r="K209" i="11" s="1" a="1"/>
  <c r="K209" i="11" s="1"/>
  <c r="B219" i="11"/>
  <c r="K219" i="11" s="1" a="1"/>
  <c r="K219" i="11" s="1"/>
  <c r="B229" i="11"/>
  <c r="K229" i="11" s="1" a="1"/>
  <c r="K229" i="11" s="1"/>
  <c r="B239" i="11"/>
  <c r="K239" i="11" s="1" a="1"/>
  <c r="K239" i="11" s="1"/>
  <c r="B249" i="11"/>
  <c r="K249" i="11" s="1" a="1"/>
  <c r="K249" i="11" s="1"/>
  <c r="B259" i="11"/>
  <c r="K259" i="11" s="1" a="1"/>
  <c r="K259" i="11" s="1"/>
  <c r="B269" i="11"/>
  <c r="K269" i="11" s="1" a="1"/>
  <c r="K269" i="11" s="1"/>
  <c r="B279" i="11"/>
  <c r="K279" i="11" s="1" a="1"/>
  <c r="K279" i="11" s="1"/>
  <c r="B289" i="11"/>
  <c r="K289" i="11" s="1" a="1"/>
  <c r="K289" i="11" s="1"/>
  <c r="B304" i="11"/>
  <c r="K304" i="11" s="1" a="1"/>
  <c r="K304" i="11" s="1"/>
  <c r="B324" i="11"/>
  <c r="K324" i="11" s="1" a="1"/>
  <c r="K324" i="11" s="1"/>
  <c r="B329" i="11"/>
  <c r="K329" i="11" s="1" a="1"/>
  <c r="K329" i="11" s="1"/>
  <c r="B339" i="11"/>
  <c r="K339" i="11" s="1" a="1"/>
  <c r="K339" i="11" s="1"/>
  <c r="B349" i="11"/>
  <c r="K349" i="11" s="1" a="1"/>
  <c r="K349" i="11" s="1"/>
  <c r="B359" i="11"/>
  <c r="K359" i="11" s="1" a="1"/>
  <c r="K359" i="11" s="1"/>
  <c r="B379" i="11"/>
  <c r="K379" i="11" s="1" a="1"/>
  <c r="K379" i="11" s="1"/>
  <c r="B384" i="11"/>
  <c r="K384" i="11" s="1" a="1"/>
  <c r="K384" i="11" s="1"/>
  <c r="B389" i="11"/>
  <c r="K389" i="11" s="1" a="1"/>
  <c r="K389" i="11" s="1"/>
  <c r="B394" i="11"/>
  <c r="K394" i="11" s="1" a="1"/>
  <c r="K394" i="11" s="1"/>
  <c r="B399" i="11"/>
  <c r="K399" i="11" s="1" a="1"/>
  <c r="K399" i="11" s="1"/>
  <c r="B404" i="11"/>
  <c r="K404" i="11" s="1" a="1"/>
  <c r="K404" i="11" s="1"/>
  <c r="B409" i="11"/>
  <c r="K409" i="11" s="1" a="1"/>
  <c r="K409" i="11" s="1"/>
  <c r="B414" i="11"/>
  <c r="K414" i="11" s="1" a="1"/>
  <c r="K414" i="11" s="1"/>
  <c r="B424" i="11"/>
  <c r="K424" i="11" s="1" a="1"/>
  <c r="K424" i="11" s="1"/>
  <c r="B429" i="11"/>
  <c r="K429" i="11" s="1" a="1"/>
  <c r="K429" i="11" s="1"/>
  <c r="B434" i="11"/>
  <c r="K434" i="11" s="1" a="1"/>
  <c r="K434" i="11" s="1"/>
  <c r="B439" i="11"/>
  <c r="K439" i="11" s="1" a="1"/>
  <c r="K439" i="11" s="1"/>
  <c r="B449" i="11"/>
  <c r="K449" i="11" s="1" a="1"/>
  <c r="K449" i="11" s="1"/>
  <c r="B454" i="11"/>
  <c r="K454" i="11" s="1" a="1"/>
  <c r="K454" i="11" s="1"/>
  <c r="B459" i="11"/>
  <c r="K459" i="11" s="1" a="1"/>
  <c r="K459" i="11" s="1"/>
  <c r="B464" i="11"/>
  <c r="K464" i="11" s="1" a="1"/>
  <c r="K464" i="11" s="1"/>
  <c r="B469" i="11"/>
  <c r="K469" i="11" s="1" a="1"/>
  <c r="K469" i="11" s="1"/>
  <c r="B474" i="11"/>
  <c r="K474" i="11" s="1" a="1"/>
  <c r="K474" i="11" s="1"/>
  <c r="B479" i="11"/>
  <c r="K479" i="11" s="1" a="1"/>
  <c r="K479" i="11" s="1"/>
  <c r="B489" i="11"/>
  <c r="K489" i="11" s="1" a="1"/>
  <c r="K489" i="11" s="1"/>
  <c r="B494" i="11"/>
  <c r="K494" i="11" s="1" a="1"/>
  <c r="K494" i="11" s="1"/>
  <c r="B499" i="11"/>
  <c r="K499" i="11" s="1" a="1"/>
  <c r="K499" i="11" s="1"/>
  <c r="B509" i="11"/>
  <c r="K509" i="11" s="1" a="1"/>
  <c r="K509" i="11" s="1"/>
  <c r="B514" i="11"/>
  <c r="K514" i="11" s="1" a="1"/>
  <c r="K514" i="11" s="1"/>
  <c r="B519" i="11"/>
  <c r="K519" i="11" s="1" a="1"/>
  <c r="K519" i="11" s="1"/>
  <c r="B524" i="11"/>
  <c r="K524" i="11" s="1" a="1"/>
  <c r="K524" i="11" s="1"/>
  <c r="B529" i="11"/>
  <c r="K529" i="11" s="1" a="1"/>
  <c r="K529" i="11" s="1"/>
  <c r="B534" i="11"/>
  <c r="K534" i="11" s="1" a="1"/>
  <c r="K534" i="11" s="1"/>
  <c r="B544" i="11"/>
  <c r="K544" i="11" s="1" a="1"/>
  <c r="K544" i="11" s="1"/>
  <c r="B549" i="11"/>
  <c r="K549" i="11" s="1" a="1"/>
  <c r="K549" i="11" s="1"/>
  <c r="B554" i="11"/>
  <c r="K554" i="11" s="1" a="1"/>
  <c r="K554" i="11" s="1"/>
  <c r="B559" i="11"/>
  <c r="K559" i="11" s="1" a="1"/>
  <c r="K559" i="11" s="1"/>
  <c r="B569" i="11"/>
  <c r="K569" i="11" s="1" a="1"/>
  <c r="K569" i="11" s="1"/>
  <c r="B579" i="11"/>
  <c r="K579" i="11" s="1" a="1"/>
  <c r="K579" i="11" s="1"/>
  <c r="B584" i="11"/>
  <c r="K584" i="11" s="1" a="1"/>
  <c r="K584" i="11" s="1"/>
  <c r="B590" i="11"/>
  <c r="K590" i="11" s="1" a="1"/>
  <c r="K590" i="11" s="1"/>
  <c r="B600" i="11"/>
  <c r="K600" i="11" s="1" a="1"/>
  <c r="K600" i="11" s="1"/>
  <c r="B605" i="11"/>
  <c r="K605" i="11" s="1" a="1"/>
  <c r="K605" i="11" s="1"/>
  <c r="B612" i="11"/>
  <c r="K612" i="11" s="1" a="1"/>
  <c r="K612" i="11" s="1"/>
  <c r="B617" i="11"/>
  <c r="K617" i="11" s="1" a="1"/>
  <c r="K617" i="11" s="1"/>
  <c r="B627" i="11"/>
  <c r="K627" i="11" s="1" a="1"/>
  <c r="K627" i="11" s="1"/>
  <c r="B632" i="11"/>
  <c r="K632" i="11" s="1" a="1"/>
  <c r="K632" i="11" s="1"/>
  <c r="B637" i="11"/>
  <c r="K637" i="11" s="1" a="1"/>
  <c r="K637" i="11" s="1"/>
  <c r="B642" i="11"/>
  <c r="K642" i="11" s="1" a="1"/>
  <c r="K642" i="11" s="1"/>
  <c r="B647" i="11"/>
  <c r="K647" i="11" s="1" a="1"/>
  <c r="K647" i="11" s="1"/>
  <c r="B657" i="11"/>
  <c r="K657" i="11" s="1" a="1"/>
  <c r="K657" i="11" s="1"/>
  <c r="B662" i="11"/>
  <c r="K662" i="11" s="1" a="1"/>
  <c r="K662" i="11" s="1"/>
  <c r="B667" i="11"/>
  <c r="K667" i="11" s="1" a="1"/>
  <c r="K667" i="11" s="1"/>
  <c r="B672" i="11"/>
  <c r="K672" i="11" s="1" a="1"/>
  <c r="K672" i="11" s="1"/>
  <c r="B677" i="11"/>
  <c r="K677" i="11" s="1" a="1"/>
  <c r="K677" i="11" s="1"/>
  <c r="B682" i="11"/>
  <c r="K682" i="11" s="1" a="1"/>
  <c r="K682" i="11" s="1"/>
  <c r="B687" i="11"/>
  <c r="K687" i="11" s="1" a="1"/>
  <c r="K687" i="11" s="1"/>
  <c r="B692" i="11"/>
  <c r="K692" i="11" s="1" a="1"/>
  <c r="K692" i="11" s="1"/>
  <c r="B697" i="11"/>
  <c r="K697" i="11" s="1" a="1"/>
  <c r="K697" i="11" s="1"/>
  <c r="B707" i="11"/>
  <c r="K707" i="11" s="1" a="1"/>
  <c r="K707" i="11" s="1"/>
  <c r="B712" i="11"/>
  <c r="K712" i="11" s="1" a="1"/>
  <c r="K712" i="11" s="1"/>
  <c r="B717" i="11"/>
  <c r="K717" i="11" s="1" a="1"/>
  <c r="K717" i="11" s="1"/>
  <c r="B722" i="11"/>
  <c r="K722" i="11" s="1" a="1"/>
  <c r="K722" i="11" s="1"/>
  <c r="B727" i="11"/>
  <c r="K727" i="11" s="1" a="1"/>
  <c r="K727" i="11" s="1"/>
  <c r="B732" i="11"/>
  <c r="K732" i="11" s="1" a="1"/>
  <c r="K732" i="11" s="1"/>
  <c r="B742" i="11"/>
  <c r="K742" i="11" s="1" a="1"/>
  <c r="K742" i="11" s="1"/>
  <c r="B747" i="11"/>
  <c r="K747" i="11" s="1" a="1"/>
  <c r="K747" i="11" s="1"/>
  <c r="B752" i="11"/>
  <c r="K752" i="11" s="1" a="1"/>
  <c r="K752" i="11" s="1"/>
  <c r="B757" i="11"/>
  <c r="K757" i="11" s="1" a="1"/>
  <c r="K757" i="11" s="1"/>
  <c r="B762" i="11"/>
  <c r="K762" i="11" s="1" a="1"/>
  <c r="K762" i="11" s="1"/>
  <c r="B767" i="11"/>
  <c r="K767" i="11" s="1" a="1"/>
  <c r="K767" i="11" s="1"/>
  <c r="B772" i="11"/>
  <c r="K772" i="11" s="1" a="1"/>
  <c r="K772" i="11" s="1"/>
  <c r="B777" i="11"/>
  <c r="K777" i="11" s="1" a="1"/>
  <c r="K777" i="11" s="1"/>
  <c r="B787" i="11"/>
  <c r="K787" i="11" s="1" a="1"/>
  <c r="K787" i="11" s="1"/>
  <c r="B792" i="11"/>
  <c r="K792" i="11" s="1" a="1"/>
  <c r="K792" i="11" s="1"/>
  <c r="B797" i="11"/>
  <c r="K797" i="11" s="1" a="1"/>
  <c r="K797" i="11" s="1"/>
  <c r="B802" i="11"/>
  <c r="K802" i="11" s="1" a="1"/>
  <c r="K802" i="11" s="1"/>
  <c r="B812" i="11"/>
  <c r="K812" i="11" s="1" a="1"/>
  <c r="K812" i="11" s="1"/>
  <c r="B817" i="11"/>
  <c r="K817" i="11" s="1" a="1"/>
  <c r="K817" i="11" s="1"/>
  <c r="B822" i="11"/>
  <c r="K822" i="11" s="1" a="1"/>
  <c r="K822" i="11" s="1"/>
  <c r="B827" i="11"/>
  <c r="K827" i="11" s="1" a="1"/>
  <c r="K827" i="11" s="1"/>
  <c r="B837" i="11"/>
  <c r="K837" i="11" s="1" a="1"/>
  <c r="K837" i="11" s="1"/>
  <c r="B842" i="11"/>
  <c r="K842" i="11" s="1" a="1"/>
  <c r="K842" i="11" s="1"/>
  <c r="B847" i="11"/>
  <c r="K847" i="11" s="1" a="1"/>
  <c r="K847" i="11" s="1"/>
  <c r="B852" i="11"/>
  <c r="K852" i="11" s="1" a="1"/>
  <c r="K852" i="11" s="1"/>
  <c r="B857" i="11"/>
  <c r="K857" i="11" s="1" a="1"/>
  <c r="K857" i="11" s="1"/>
  <c r="B862" i="11"/>
  <c r="K862" i="11" s="1" a="1"/>
  <c r="K862" i="11" s="1"/>
  <c r="B872" i="11"/>
  <c r="K872" i="11" s="1" a="1"/>
  <c r="K872" i="11" s="1"/>
  <c r="B877" i="11"/>
  <c r="K877" i="11" s="1" a="1"/>
  <c r="K877" i="11" s="1"/>
  <c r="B882" i="11"/>
  <c r="K882" i="11" s="1" a="1"/>
  <c r="K882" i="11" s="1"/>
  <c r="B887" i="11"/>
  <c r="K887" i="11" s="1" a="1"/>
  <c r="K887" i="11" s="1"/>
  <c r="B892" i="11"/>
  <c r="K892" i="11" s="1" a="1"/>
  <c r="K892" i="11" s="1"/>
  <c r="B898" i="11"/>
  <c r="K898" i="11" s="1" a="1"/>
  <c r="K898" i="11" s="1"/>
  <c r="B903" i="11"/>
  <c r="K903" i="11" s="1" a="1"/>
  <c r="K903" i="11" s="1"/>
  <c r="B908" i="11"/>
  <c r="K908" i="11" s="1" a="1"/>
  <c r="K908" i="11" s="1"/>
  <c r="B913" i="11"/>
  <c r="K913" i="11" s="1" a="1"/>
  <c r="K913" i="11" s="1"/>
  <c r="B918" i="11"/>
  <c r="K918" i="11" s="1" a="1"/>
  <c r="K918" i="11" s="1"/>
  <c r="B923" i="11"/>
  <c r="K923" i="11" s="1" a="1"/>
  <c r="K923" i="11" s="1"/>
  <c r="B933" i="11"/>
  <c r="K933" i="11" s="1" a="1"/>
  <c r="K933" i="11" s="1"/>
  <c r="B938" i="11"/>
  <c r="K938" i="11" s="1" a="1"/>
  <c r="K938" i="11" s="1"/>
  <c r="B943" i="11"/>
  <c r="K943" i="11" s="1" a="1"/>
  <c r="K943" i="11" s="1"/>
  <c r="B953" i="11"/>
  <c r="K953" i="11" s="1" a="1"/>
  <c r="K953" i="11" s="1"/>
  <c r="B958" i="11"/>
  <c r="K958" i="11" s="1" a="1"/>
  <c r="K958" i="11" s="1"/>
  <c r="B963" i="11"/>
  <c r="K963" i="11" s="1" a="1"/>
  <c r="K963" i="11" s="1"/>
  <c r="B973" i="11"/>
  <c r="K973" i="11" s="1" a="1"/>
  <c r="K973" i="11" s="1"/>
  <c r="B978" i="11"/>
  <c r="K978" i="11" s="1" a="1"/>
  <c r="K978" i="11" s="1"/>
  <c r="B19" i="11"/>
  <c r="K19" i="11" s="1" a="1"/>
  <c r="K19" i="11" s="1"/>
  <c r="B1244" i="11"/>
  <c r="K1244" i="11" s="1" a="1"/>
  <c r="K1244" i="11" s="1"/>
  <c r="B1249" i="11"/>
  <c r="K1249" i="11" s="1" a="1"/>
  <c r="K1249" i="11" s="1"/>
  <c r="B1255" i="11"/>
  <c r="K1255" i="11" s="1" a="1"/>
  <c r="K1255" i="11" s="1"/>
  <c r="B1260" i="11"/>
  <c r="K1260" i="11" s="1" a="1"/>
  <c r="K1260" i="11" s="1"/>
  <c r="B1270" i="11"/>
  <c r="K1270" i="11" s="1" a="1"/>
  <c r="K1270" i="11" s="1"/>
  <c r="B1275" i="11"/>
  <c r="K1275" i="11" s="1" a="1"/>
  <c r="K1275" i="11" s="1"/>
  <c r="B1280" i="11"/>
  <c r="K1280" i="11" s="1" a="1"/>
  <c r="K1280" i="11" s="1"/>
  <c r="B1285" i="11"/>
  <c r="K1285" i="11" s="1" a="1"/>
  <c r="K1285" i="11" s="1"/>
  <c r="B1290" i="11"/>
  <c r="K1290" i="11" s="1" a="1"/>
  <c r="K1290" i="11" s="1"/>
  <c r="B1300" i="11"/>
  <c r="K1300" i="11" s="1" a="1"/>
  <c r="K1300" i="11" s="1"/>
  <c r="B1305" i="11"/>
  <c r="K1305" i="11" s="1" a="1"/>
  <c r="K1305" i="11" s="1"/>
  <c r="B1310" i="11"/>
  <c r="K1310" i="11" s="1" a="1"/>
  <c r="K1310" i="11" s="1"/>
  <c r="B1315" i="11"/>
  <c r="K1315" i="11" s="1" a="1"/>
  <c r="K1315" i="11" s="1"/>
  <c r="B1324" i="11"/>
  <c r="K1324" i="11" s="1" a="1"/>
  <c r="K1324" i="11" s="1"/>
  <c r="B1329" i="11"/>
  <c r="K1329" i="11" s="1" a="1"/>
  <c r="K1329" i="11" s="1"/>
  <c r="B1334" i="11"/>
  <c r="K1334" i="11" s="1" a="1"/>
  <c r="K1334" i="11" s="1"/>
  <c r="B1339" i="11"/>
  <c r="K1339" i="11" s="1" a="1"/>
  <c r="K1339" i="11" s="1"/>
  <c r="B1350" i="11"/>
  <c r="K1350" i="11" s="1" a="1"/>
  <c r="K1350" i="11" s="1"/>
  <c r="B1355" i="11"/>
  <c r="K1355" i="11" s="1" a="1"/>
  <c r="K1355" i="11" s="1"/>
  <c r="B1360" i="11"/>
  <c r="K1360" i="11" s="1" a="1"/>
  <c r="K1360" i="11" s="1"/>
  <c r="B1365" i="11"/>
  <c r="K1365" i="11" s="1" a="1"/>
  <c r="K1365" i="11" s="1"/>
  <c r="B1370" i="11"/>
  <c r="K1370" i="11" s="1" a="1"/>
  <c r="K1370" i="11" s="1"/>
  <c r="B1380" i="11"/>
  <c r="K1380" i="11" s="1" a="1"/>
  <c r="K1380" i="11" s="1"/>
  <c r="B1385" i="11"/>
  <c r="K1385" i="11" s="1" a="1"/>
  <c r="K1385" i="11" s="1"/>
  <c r="G1516" i="11"/>
  <c r="I1516" i="11" s="1"/>
  <c r="I6498" i="11" s="1"/>
  <c r="G1571" i="11"/>
  <c r="I1571" i="11" s="1"/>
  <c r="I6553" i="11" s="1"/>
  <c r="B979" i="11"/>
  <c r="K979" i="11" s="1" a="1"/>
  <c r="K979" i="11" s="1"/>
  <c r="B989" i="11"/>
  <c r="K989" i="11" s="1" a="1"/>
  <c r="K989" i="11" s="1"/>
  <c r="B999" i="11"/>
  <c r="K999" i="11" s="1" a="1"/>
  <c r="K999" i="11" s="1"/>
  <c r="B1009" i="11"/>
  <c r="K1009" i="11" s="1" a="1"/>
  <c r="K1009" i="11" s="1"/>
  <c r="B1019" i="11"/>
  <c r="K1019" i="11" s="1" a="1"/>
  <c r="K1019" i="11" s="1"/>
  <c r="B1029" i="11"/>
  <c r="K1029" i="11" s="1" a="1"/>
  <c r="K1029" i="11" s="1"/>
  <c r="B361" i="11"/>
  <c r="K361" i="11" s="1" a="1"/>
  <c r="K361" i="11" s="1"/>
  <c r="B29" i="11"/>
  <c r="K29" i="11" s="1" a="1"/>
  <c r="K29" i="11" s="1"/>
  <c r="B39" i="11"/>
  <c r="K39" i="11" s="1" a="1"/>
  <c r="K39" i="11" s="1"/>
  <c r="B44" i="11"/>
  <c r="K44" i="11" s="1" a="1"/>
  <c r="K44" i="11" s="1"/>
  <c r="B54" i="11"/>
  <c r="K54" i="11" s="1" a="1"/>
  <c r="K54" i="11" s="1"/>
  <c r="B64" i="11"/>
  <c r="K64" i="11" s="1" a="1"/>
  <c r="K64" i="11" s="1"/>
  <c r="B150" i="11"/>
  <c r="K150" i="11" s="1" a="1"/>
  <c r="K150" i="11" s="1"/>
  <c r="B175" i="11"/>
  <c r="K175" i="11" s="1" a="1"/>
  <c r="K175" i="11" s="1"/>
  <c r="B185" i="11"/>
  <c r="K185" i="11" s="1" a="1"/>
  <c r="K185" i="11" s="1"/>
  <c r="B190" i="11"/>
  <c r="K190" i="11" s="1" a="1"/>
  <c r="K190" i="11" s="1"/>
  <c r="B200" i="11"/>
  <c r="K200" i="11" s="1" a="1"/>
  <c r="K200" i="11" s="1"/>
  <c r="B210" i="11"/>
  <c r="K210" i="11" s="1" a="1"/>
  <c r="K210" i="11" s="1"/>
  <c r="B220" i="11"/>
  <c r="K220" i="11" s="1" a="1"/>
  <c r="K220" i="11" s="1"/>
  <c r="B230" i="11"/>
  <c r="K230" i="11" s="1" a="1"/>
  <c r="K230" i="11" s="1"/>
  <c r="B240" i="11"/>
  <c r="K240" i="11" s="1" a="1"/>
  <c r="K240" i="11" s="1"/>
  <c r="B250" i="11"/>
  <c r="K250" i="11" s="1" a="1"/>
  <c r="K250" i="11" s="1"/>
  <c r="B255" i="11"/>
  <c r="K255" i="11" s="1" a="1"/>
  <c r="K255" i="11" s="1"/>
  <c r="B265" i="11"/>
  <c r="K265" i="11" s="1" a="1"/>
  <c r="K265" i="11" s="1"/>
  <c r="B275" i="11"/>
  <c r="K275" i="11" s="1" a="1"/>
  <c r="K275" i="11" s="1"/>
  <c r="B280" i="11"/>
  <c r="K280" i="11" s="1" a="1"/>
  <c r="K280" i="11" s="1"/>
  <c r="B290" i="11"/>
  <c r="K290" i="11" s="1" a="1"/>
  <c r="K290" i="11" s="1"/>
  <c r="B295" i="11"/>
  <c r="K295" i="11" s="1" a="1"/>
  <c r="K295" i="11" s="1"/>
  <c r="B300" i="11"/>
  <c r="K300" i="11" s="1" a="1"/>
  <c r="K300" i="11" s="1"/>
  <c r="B305" i="11"/>
  <c r="K305" i="11" s="1" a="1"/>
  <c r="K305" i="11" s="1"/>
  <c r="B310" i="11"/>
  <c r="K310" i="11" s="1" a="1"/>
  <c r="K310" i="11" s="1"/>
  <c r="B330" i="11"/>
  <c r="K330" i="11" s="1" a="1"/>
  <c r="K330" i="11" s="1"/>
  <c r="B355" i="11"/>
  <c r="K355" i="11" s="1" a="1"/>
  <c r="K355" i="11" s="1"/>
  <c r="B360" i="11"/>
  <c r="K360" i="11" s="1" a="1"/>
  <c r="K360" i="11" s="1"/>
  <c r="B375" i="11"/>
  <c r="K375" i="11" s="1" a="1"/>
  <c r="K375" i="11" s="1"/>
  <c r="B380" i="11"/>
  <c r="K380" i="11" s="1" a="1"/>
  <c r="K380" i="11" s="1"/>
  <c r="B1050" i="11"/>
  <c r="K1050" i="11" s="1" a="1"/>
  <c r="K1050" i="11" s="1"/>
  <c r="B1065" i="11"/>
  <c r="K1065" i="11" s="1" a="1"/>
  <c r="K1065" i="11" s="1"/>
  <c r="B1080" i="11"/>
  <c r="K1080" i="11" s="1" a="1"/>
  <c r="K1080" i="11" s="1"/>
  <c r="B1175" i="11"/>
  <c r="K1175" i="11" s="1" a="1"/>
  <c r="K1175" i="11" s="1"/>
  <c r="B1205" i="11"/>
  <c r="K1205" i="11" s="1" a="1"/>
  <c r="K1205" i="11" s="1"/>
  <c r="B1396" i="11"/>
  <c r="K1396" i="11" s="1" a="1"/>
  <c r="K1396" i="11" s="1"/>
  <c r="B1401" i="11"/>
  <c r="K1401" i="11" s="1" a="1"/>
  <c r="K1401" i="11" s="1"/>
  <c r="B1406" i="11"/>
  <c r="K1406" i="11" s="1" a="1"/>
  <c r="K1406" i="11" s="1"/>
  <c r="B1411" i="11"/>
  <c r="K1411" i="11" s="1" a="1"/>
  <c r="K1411" i="11" s="1"/>
  <c r="B1416" i="11"/>
  <c r="K1416" i="11" s="1" a="1"/>
  <c r="K1416" i="11" s="1"/>
  <c r="B1421" i="11"/>
  <c r="K1421" i="11" s="1" a="1"/>
  <c r="K1421" i="11" s="1"/>
  <c r="B1426" i="11"/>
  <c r="K1426" i="11" s="1" a="1"/>
  <c r="K1426" i="11" s="1"/>
  <c r="B1431" i="11"/>
  <c r="K1431" i="11" s="1" a="1"/>
  <c r="K1431" i="11" s="1"/>
  <c r="B1436" i="11"/>
  <c r="K1436" i="11" s="1" a="1"/>
  <c r="K1436" i="11" s="1"/>
  <c r="B1441" i="11"/>
  <c r="K1441" i="11" s="1" a="1"/>
  <c r="K1441" i="11" s="1"/>
  <c r="B1446" i="11"/>
  <c r="K1446" i="11" s="1" a="1"/>
  <c r="K1446" i="11" s="1"/>
  <c r="B1451" i="11"/>
  <c r="K1451" i="11" s="1" a="1"/>
  <c r="K1451" i="11" s="1"/>
  <c r="B1461" i="11"/>
  <c r="K1461" i="11" s="1" a="1"/>
  <c r="K1461" i="11" s="1"/>
  <c r="B1517" i="11"/>
  <c r="K1517" i="11" s="1" a="1"/>
  <c r="K1517" i="11" s="1"/>
  <c r="B1522" i="11"/>
  <c r="K1522" i="11" s="1" a="1"/>
  <c r="K1522" i="11" s="1"/>
  <c r="B1527" i="11"/>
  <c r="K1527" i="11" s="1" a="1"/>
  <c r="K1527" i="11" s="1"/>
  <c r="B1537" i="11"/>
  <c r="K1537" i="11" s="1" a="1"/>
  <c r="K1537" i="11" s="1"/>
  <c r="B1542" i="11"/>
  <c r="K1542" i="11" s="1" a="1"/>
  <c r="K1542" i="11" s="1"/>
  <c r="B1547" i="11"/>
  <c r="K1547" i="11" s="1" a="1"/>
  <c r="K1547" i="11" s="1"/>
  <c r="B1552" i="11"/>
  <c r="K1552" i="11" s="1" a="1"/>
  <c r="K1552" i="11" s="1"/>
  <c r="B1557" i="11"/>
  <c r="K1557" i="11" s="1" a="1"/>
  <c r="K1557" i="11" s="1"/>
  <c r="B1562" i="11"/>
  <c r="K1562" i="11" s="1" a="1"/>
  <c r="K1562" i="11" s="1"/>
  <c r="B1567" i="11"/>
  <c r="K1567" i="11" s="1" a="1"/>
  <c r="K1567" i="11" s="1"/>
  <c r="B1572" i="11"/>
  <c r="K1572" i="11" s="1" a="1"/>
  <c r="K1572" i="11" s="1"/>
  <c r="B980" i="11"/>
  <c r="K980" i="11" s="1" a="1"/>
  <c r="K980" i="11" s="1"/>
  <c r="B990" i="11"/>
  <c r="K990" i="11" s="1" a="1"/>
  <c r="K990" i="11" s="1"/>
  <c r="B1010" i="11"/>
  <c r="K1010" i="11" s="1" a="1"/>
  <c r="K1010" i="11" s="1"/>
  <c r="B1020" i="11"/>
  <c r="K1020" i="11" s="1" a="1"/>
  <c r="K1020" i="11" s="1"/>
  <c r="B1030" i="11"/>
  <c r="K1030" i="11" s="1" a="1"/>
  <c r="K1030" i="11" s="1"/>
  <c r="B1040" i="11"/>
  <c r="K1040" i="11" s="1" a="1"/>
  <c r="K1040" i="11" s="1"/>
  <c r="B40" i="11"/>
  <c r="K40" i="11" s="1" a="1"/>
  <c r="K40" i="11" s="1"/>
  <c r="B90" i="11"/>
  <c r="K90" i="11" s="1" a="1"/>
  <c r="K90" i="11" s="1"/>
  <c r="B176" i="11"/>
  <c r="K176" i="11" s="1" a="1"/>
  <c r="K176" i="11" s="1"/>
  <c r="B286" i="11"/>
  <c r="K286" i="11" s="1" a="1"/>
  <c r="K286" i="11" s="1"/>
  <c r="B356" i="11"/>
  <c r="K356" i="11" s="1" a="1"/>
  <c r="K356" i="11" s="1"/>
  <c r="B24" i="11"/>
  <c r="K24" i="11" s="1" a="1"/>
  <c r="K24" i="11" s="1"/>
  <c r="B34" i="11"/>
  <c r="K34" i="11" s="1" a="1"/>
  <c r="K34" i="11" s="1"/>
  <c r="B49" i="11"/>
  <c r="K49" i="11" s="1" a="1"/>
  <c r="K49" i="11" s="1"/>
  <c r="B69" i="11"/>
  <c r="K69" i="11" s="1" a="1"/>
  <c r="K69" i="11" s="1"/>
  <c r="B74" i="11"/>
  <c r="K74" i="11" s="1" a="1"/>
  <c r="K74" i="11" s="1"/>
  <c r="B79" i="11"/>
  <c r="K79" i="11" s="1" a="1"/>
  <c r="K79" i="11" s="1"/>
  <c r="B84" i="11"/>
  <c r="K84" i="11" s="1" a="1"/>
  <c r="K84" i="11" s="1"/>
  <c r="B89" i="11"/>
  <c r="K89" i="11" s="1" a="1"/>
  <c r="K89" i="11" s="1"/>
  <c r="B99" i="11"/>
  <c r="K99" i="11" s="1" a="1"/>
  <c r="K99" i="11" s="1"/>
  <c r="B104" i="11"/>
  <c r="K104" i="11" s="1" a="1"/>
  <c r="K104" i="11" s="1"/>
  <c r="B109" i="11"/>
  <c r="K109" i="11" s="1" a="1"/>
  <c r="K109" i="11" s="1"/>
  <c r="B115" i="11"/>
  <c r="K115" i="11" s="1" a="1"/>
  <c r="K115" i="11" s="1"/>
  <c r="B120" i="11"/>
  <c r="K120" i="11" s="1" a="1"/>
  <c r="K120" i="11" s="1"/>
  <c r="B125" i="11"/>
  <c r="K125" i="11" s="1" a="1"/>
  <c r="K125" i="11" s="1"/>
  <c r="B130" i="11"/>
  <c r="K130" i="11" s="1" a="1"/>
  <c r="K130" i="11" s="1"/>
  <c r="B135" i="11"/>
  <c r="K135" i="11" s="1" a="1"/>
  <c r="K135" i="11" s="1"/>
  <c r="B140" i="11"/>
  <c r="K140" i="11" s="1" a="1"/>
  <c r="K140" i="11" s="1"/>
  <c r="B145" i="11"/>
  <c r="K145" i="11" s="1" a="1"/>
  <c r="K145" i="11" s="1"/>
  <c r="B155" i="11"/>
  <c r="K155" i="11" s="1" a="1"/>
  <c r="K155" i="11" s="1"/>
  <c r="B160" i="11"/>
  <c r="K160" i="11" s="1" a="1"/>
  <c r="K160" i="11" s="1"/>
  <c r="B170" i="11"/>
  <c r="K170" i="11" s="1" a="1"/>
  <c r="K170" i="11" s="1"/>
  <c r="B180" i="11"/>
  <c r="K180" i="11" s="1" a="1"/>
  <c r="K180" i="11" s="1"/>
  <c r="B205" i="11"/>
  <c r="K205" i="11" s="1" a="1"/>
  <c r="K205" i="11" s="1"/>
  <c r="B235" i="11"/>
  <c r="K235" i="11" s="1" a="1"/>
  <c r="K235" i="11" s="1"/>
  <c r="B260" i="11"/>
  <c r="K260" i="11" s="1" a="1"/>
  <c r="K260" i="11" s="1"/>
  <c r="B270" i="11"/>
  <c r="K270" i="11" s="1" a="1"/>
  <c r="K270" i="11" s="1"/>
  <c r="B285" i="11"/>
  <c r="K285" i="11" s="1" a="1"/>
  <c r="K285" i="11" s="1"/>
  <c r="B320" i="11"/>
  <c r="K320" i="11" s="1" a="1"/>
  <c r="K320" i="11" s="1"/>
  <c r="B325" i="11"/>
  <c r="K325" i="11" s="1" a="1"/>
  <c r="K325" i="11" s="1"/>
  <c r="B340" i="11"/>
  <c r="K340" i="11" s="1" a="1"/>
  <c r="K340" i="11" s="1"/>
  <c r="B350" i="11"/>
  <c r="K350" i="11" s="1" a="1"/>
  <c r="K350" i="11" s="1"/>
  <c r="B365" i="11"/>
  <c r="K365" i="11" s="1" a="1"/>
  <c r="K365" i="11" s="1"/>
  <c r="B1045" i="11"/>
  <c r="K1045" i="11" s="1" a="1"/>
  <c r="K1045" i="11" s="1"/>
  <c r="B1055" i="11"/>
  <c r="K1055" i="11" s="1" a="1"/>
  <c r="K1055" i="11" s="1"/>
  <c r="B1070" i="11"/>
  <c r="K1070" i="11" s="1" a="1"/>
  <c r="K1070" i="11" s="1"/>
  <c r="B1075" i="11"/>
  <c r="K1075" i="11" s="1" a="1"/>
  <c r="K1075" i="11" s="1"/>
  <c r="B1085" i="11"/>
  <c r="K1085" i="11" s="1" a="1"/>
  <c r="K1085" i="11" s="1"/>
  <c r="B1090" i="11"/>
  <c r="K1090" i="11" s="1" a="1"/>
  <c r="K1090" i="11" s="1"/>
  <c r="B1095" i="11"/>
  <c r="K1095" i="11" s="1" a="1"/>
  <c r="K1095" i="11" s="1"/>
  <c r="B1100" i="11"/>
  <c r="K1100" i="11" s="1" a="1"/>
  <c r="K1100" i="11" s="1"/>
  <c r="B1110" i="11"/>
  <c r="K1110" i="11" s="1" a="1"/>
  <c r="K1110" i="11" s="1"/>
  <c r="B1115" i="11"/>
  <c r="K1115" i="11" s="1" a="1"/>
  <c r="K1115" i="11" s="1"/>
  <c r="B1120" i="11"/>
  <c r="K1120" i="11" s="1" a="1"/>
  <c r="K1120" i="11" s="1"/>
  <c r="B1125" i="11"/>
  <c r="K1125" i="11" s="1" a="1"/>
  <c r="K1125" i="11" s="1"/>
  <c r="B1135" i="11"/>
  <c r="K1135" i="11" s="1" a="1"/>
  <c r="K1135" i="11" s="1"/>
  <c r="B1140" i="11"/>
  <c r="K1140" i="11" s="1" a="1"/>
  <c r="K1140" i="11" s="1"/>
  <c r="B1150" i="11"/>
  <c r="K1150" i="11" s="1" a="1"/>
  <c r="K1150" i="11" s="1"/>
  <c r="B1155" i="11"/>
  <c r="K1155" i="11" s="1" a="1"/>
  <c r="K1155" i="11" s="1"/>
  <c r="B1160" i="11"/>
  <c r="K1160" i="11" s="1" a="1"/>
  <c r="K1160" i="11" s="1"/>
  <c r="B1165" i="11"/>
  <c r="K1165" i="11" s="1" a="1"/>
  <c r="K1165" i="11" s="1"/>
  <c r="B1170" i="11"/>
  <c r="K1170" i="11" s="1" a="1"/>
  <c r="K1170" i="11" s="1"/>
  <c r="B1180" i="11"/>
  <c r="K1180" i="11" s="1" a="1"/>
  <c r="K1180" i="11" s="1"/>
  <c r="B1185" i="11"/>
  <c r="K1185" i="11" s="1" a="1"/>
  <c r="K1185" i="11" s="1"/>
  <c r="B1195" i="11"/>
  <c r="K1195" i="11" s="1" a="1"/>
  <c r="K1195" i="11" s="1"/>
  <c r="B1200" i="11"/>
  <c r="K1200" i="11" s="1" a="1"/>
  <c r="K1200" i="11" s="1"/>
  <c r="B1210" i="11"/>
  <c r="K1210" i="11" s="1" a="1"/>
  <c r="K1210" i="11" s="1"/>
  <c r="B1217" i="11"/>
  <c r="K1217" i="11" s="1" a="1"/>
  <c r="K1217" i="11" s="1"/>
  <c r="B1227" i="11"/>
  <c r="K1227" i="11" s="1" a="1"/>
  <c r="K1227" i="11" s="1"/>
  <c r="B1232" i="11"/>
  <c r="K1232" i="11" s="1" a="1"/>
  <c r="K1232" i="11" s="1"/>
  <c r="B1237" i="11"/>
  <c r="K1237" i="11" s="1" a="1"/>
  <c r="K1237" i="11" s="1"/>
  <c r="B1465" i="11"/>
  <c r="K1465" i="11" s="1" a="1"/>
  <c r="K1465" i="11" s="1"/>
  <c r="B1475" i="11"/>
  <c r="K1475" i="11" s="1" a="1"/>
  <c r="K1475" i="11" s="1"/>
  <c r="B1480" i="11"/>
  <c r="K1480" i="11" s="1" a="1"/>
  <c r="K1480" i="11" s="1"/>
  <c r="B1486" i="11"/>
  <c r="K1486" i="11" s="1" a="1"/>
  <c r="K1486" i="11" s="1"/>
  <c r="B1502" i="11"/>
  <c r="K1502" i="11" s="1" a="1"/>
  <c r="K1502" i="11" s="1"/>
  <c r="B1512" i="11"/>
  <c r="K1512" i="11" s="1" a="1"/>
  <c r="K1512" i="11" s="1"/>
  <c r="B1532" i="11"/>
  <c r="K1532" i="11" s="1" a="1"/>
  <c r="K1532" i="11" s="1"/>
  <c r="B1582" i="11"/>
  <c r="K1582" i="11" s="1" a="1"/>
  <c r="K1582" i="11" s="1"/>
  <c r="B1587" i="11"/>
  <c r="K1587" i="11" s="1" a="1"/>
  <c r="K1587" i="11" s="1"/>
  <c r="B1593" i="11"/>
  <c r="K1593" i="11" s="1" a="1"/>
  <c r="K1593" i="11" s="1"/>
  <c r="B385" i="11"/>
  <c r="K385" i="11" s="1" a="1"/>
  <c r="K385" i="11" s="1"/>
  <c r="B390" i="11"/>
  <c r="K390" i="11" s="1" a="1"/>
  <c r="K390" i="11" s="1"/>
  <c r="B395" i="11"/>
  <c r="K395" i="11" s="1" a="1"/>
  <c r="K395" i="11" s="1"/>
  <c r="B400" i="11"/>
  <c r="K400" i="11" s="1" a="1"/>
  <c r="K400" i="11" s="1"/>
  <c r="B405" i="11"/>
  <c r="K405" i="11" s="1" a="1"/>
  <c r="K405" i="11" s="1"/>
  <c r="B410" i="11"/>
  <c r="K410" i="11" s="1" a="1"/>
  <c r="K410" i="11" s="1"/>
  <c r="B415" i="11"/>
  <c r="K415" i="11" s="1" a="1"/>
  <c r="K415" i="11" s="1"/>
  <c r="B425" i="11"/>
  <c r="K425" i="11" s="1" a="1"/>
  <c r="K425" i="11" s="1"/>
  <c r="B430" i="11"/>
  <c r="K430" i="11" s="1" a="1"/>
  <c r="K430" i="11" s="1"/>
  <c r="B435" i="11"/>
  <c r="K435" i="11" s="1" a="1"/>
  <c r="K435" i="11" s="1"/>
  <c r="B440" i="11"/>
  <c r="K440" i="11" s="1" a="1"/>
  <c r="K440" i="11" s="1"/>
  <c r="B445" i="11"/>
  <c r="K445" i="11" s="1" a="1"/>
  <c r="K445" i="11" s="1"/>
  <c r="B450" i="11"/>
  <c r="K450" i="11" s="1" a="1"/>
  <c r="K450" i="11" s="1"/>
  <c r="B455" i="11"/>
  <c r="K455" i="11" s="1" a="1"/>
  <c r="K455" i="11" s="1"/>
  <c r="B460" i="11"/>
  <c r="K460" i="11" s="1" a="1"/>
  <c r="K460" i="11" s="1"/>
  <c r="B465" i="11"/>
  <c r="K465" i="11" s="1" a="1"/>
  <c r="K465" i="11" s="1"/>
  <c r="B470" i="11"/>
  <c r="K470" i="11" s="1" a="1"/>
  <c r="K470" i="11" s="1"/>
  <c r="B475" i="11"/>
  <c r="K475" i="11" s="1" a="1"/>
  <c r="K475" i="11" s="1"/>
  <c r="B480" i="11"/>
  <c r="K480" i="11" s="1" a="1"/>
  <c r="K480" i="11" s="1"/>
  <c r="B490" i="11"/>
  <c r="K490" i="11" s="1" a="1"/>
  <c r="K490" i="11" s="1"/>
  <c r="B495" i="11"/>
  <c r="K495" i="11" s="1" a="1"/>
  <c r="K495" i="11" s="1"/>
  <c r="B500" i="11"/>
  <c r="K500" i="11" s="1" a="1"/>
  <c r="K500" i="11" s="1"/>
  <c r="B510" i="11"/>
  <c r="K510" i="11" s="1" a="1"/>
  <c r="K510" i="11" s="1"/>
  <c r="B515" i="11"/>
  <c r="K515" i="11" s="1" a="1"/>
  <c r="K515" i="11" s="1"/>
  <c r="B520" i="11"/>
  <c r="K520" i="11" s="1" a="1"/>
  <c r="K520" i="11" s="1"/>
  <c r="B525" i="11"/>
  <c r="K525" i="11" s="1" a="1"/>
  <c r="K525" i="11" s="1"/>
  <c r="B530" i="11"/>
  <c r="K530" i="11" s="1" a="1"/>
  <c r="K530" i="11" s="1"/>
  <c r="B535" i="11"/>
  <c r="K535" i="11" s="1" a="1"/>
  <c r="K535" i="11" s="1"/>
  <c r="B545" i="11"/>
  <c r="K545" i="11" s="1" a="1"/>
  <c r="K545" i="11" s="1"/>
  <c r="B550" i="11"/>
  <c r="K550" i="11" s="1" a="1"/>
  <c r="K550" i="11" s="1"/>
  <c r="B555" i="11"/>
  <c r="K555" i="11" s="1" a="1"/>
  <c r="K555" i="11" s="1"/>
  <c r="B560" i="11"/>
  <c r="K560" i="11" s="1" a="1"/>
  <c r="K560" i="11" s="1"/>
  <c r="B565" i="11"/>
  <c r="K565" i="11" s="1" a="1"/>
  <c r="K565" i="11" s="1"/>
  <c r="B570" i="11"/>
  <c r="K570" i="11" s="1" a="1"/>
  <c r="K570" i="11" s="1"/>
  <c r="B580" i="11"/>
  <c r="K580" i="11" s="1" a="1"/>
  <c r="K580" i="11" s="1"/>
  <c r="B585" i="11"/>
  <c r="K585" i="11" s="1" a="1"/>
  <c r="K585" i="11" s="1"/>
  <c r="B591" i="11"/>
  <c r="K591" i="11" s="1" a="1"/>
  <c r="K591" i="11" s="1"/>
  <c r="B601" i="11"/>
  <c r="K601" i="11" s="1" a="1"/>
  <c r="K601" i="11" s="1"/>
  <c r="B606" i="11"/>
  <c r="K606" i="11" s="1" a="1"/>
  <c r="K606" i="11" s="1"/>
  <c r="B613" i="11"/>
  <c r="K613" i="11" s="1" a="1"/>
  <c r="K613" i="11" s="1"/>
  <c r="B618" i="11"/>
  <c r="K618" i="11" s="1" a="1"/>
  <c r="K618" i="11" s="1"/>
  <c r="B628" i="11"/>
  <c r="K628" i="11" s="1" a="1"/>
  <c r="K628" i="11" s="1"/>
  <c r="B633" i="11"/>
  <c r="K633" i="11" s="1" a="1"/>
  <c r="K633" i="11" s="1"/>
  <c r="B638" i="11"/>
  <c r="K638" i="11" s="1" a="1"/>
  <c r="K638" i="11" s="1"/>
  <c r="B643" i="11"/>
  <c r="K643" i="11" s="1" a="1"/>
  <c r="K643" i="11" s="1"/>
  <c r="B648" i="11"/>
  <c r="K648" i="11" s="1" a="1"/>
  <c r="K648" i="11" s="1"/>
  <c r="B658" i="11"/>
  <c r="K658" i="11" s="1" a="1"/>
  <c r="K658" i="11" s="1"/>
  <c r="B663" i="11"/>
  <c r="K663" i="11" s="1" a="1"/>
  <c r="K663" i="11" s="1"/>
  <c r="B673" i="11"/>
  <c r="K673" i="11" s="1" a="1"/>
  <c r="K673" i="11" s="1"/>
  <c r="B678" i="11"/>
  <c r="K678" i="11" s="1" a="1"/>
  <c r="K678" i="11" s="1"/>
  <c r="B683" i="11"/>
  <c r="K683" i="11" s="1" a="1"/>
  <c r="K683" i="11" s="1"/>
  <c r="B688" i="11"/>
  <c r="K688" i="11" s="1" a="1"/>
  <c r="K688" i="11" s="1"/>
  <c r="B698" i="11"/>
  <c r="K698" i="11" s="1" a="1"/>
  <c r="K698" i="11" s="1"/>
  <c r="B708" i="11"/>
  <c r="K708" i="11" s="1" a="1"/>
  <c r="K708" i="11" s="1"/>
  <c r="B713" i="11"/>
  <c r="K713" i="11" s="1" a="1"/>
  <c r="K713" i="11" s="1"/>
  <c r="B718" i="11"/>
  <c r="K718" i="11" s="1" a="1"/>
  <c r="K718" i="11" s="1"/>
  <c r="B723" i="11"/>
  <c r="K723" i="11" s="1" a="1"/>
  <c r="K723" i="11" s="1"/>
  <c r="B728" i="11"/>
  <c r="K728" i="11" s="1" a="1"/>
  <c r="K728" i="11" s="1"/>
  <c r="B733" i="11"/>
  <c r="K733" i="11" s="1" a="1"/>
  <c r="K733" i="11" s="1"/>
  <c r="B743" i="11"/>
  <c r="K743" i="11" s="1" a="1"/>
  <c r="K743" i="11" s="1"/>
  <c r="B748" i="11"/>
  <c r="K748" i="11" s="1" a="1"/>
  <c r="K748" i="11" s="1"/>
  <c r="B753" i="11"/>
  <c r="K753" i="11" s="1" a="1"/>
  <c r="K753" i="11" s="1"/>
  <c r="B758" i="11"/>
  <c r="K758" i="11" s="1" a="1"/>
  <c r="K758" i="11" s="1"/>
  <c r="B763" i="11"/>
  <c r="K763" i="11" s="1" a="1"/>
  <c r="K763" i="11" s="1"/>
  <c r="B773" i="11"/>
  <c r="K773" i="11" s="1" a="1"/>
  <c r="K773" i="11" s="1"/>
  <c r="B778" i="11"/>
  <c r="K778" i="11" s="1" a="1"/>
  <c r="K778" i="11" s="1"/>
  <c r="B788" i="11"/>
  <c r="K788" i="11" s="1" a="1"/>
  <c r="K788" i="11" s="1"/>
  <c r="B793" i="11"/>
  <c r="K793" i="11" s="1" a="1"/>
  <c r="K793" i="11" s="1"/>
  <c r="B798" i="11"/>
  <c r="K798" i="11" s="1" a="1"/>
  <c r="K798" i="11" s="1"/>
  <c r="B803" i="11"/>
  <c r="K803" i="11" s="1" a="1"/>
  <c r="K803" i="11" s="1"/>
  <c r="B808" i="11"/>
  <c r="K808" i="11" s="1" a="1"/>
  <c r="K808" i="11" s="1"/>
  <c r="B813" i="11"/>
  <c r="K813" i="11" s="1" a="1"/>
  <c r="K813" i="11" s="1"/>
  <c r="B818" i="11"/>
  <c r="K818" i="11" s="1" a="1"/>
  <c r="K818" i="11" s="1"/>
  <c r="B823" i="11"/>
  <c r="K823" i="11" s="1" a="1"/>
  <c r="K823" i="11" s="1"/>
  <c r="B828" i="11"/>
  <c r="K828" i="11" s="1" a="1"/>
  <c r="K828" i="11" s="1"/>
  <c r="B833" i="11"/>
  <c r="K833" i="11" s="1" a="1"/>
  <c r="K833" i="11" s="1"/>
  <c r="B838" i="11"/>
  <c r="K838" i="11" s="1" a="1"/>
  <c r="K838" i="11" s="1"/>
  <c r="B843" i="11"/>
  <c r="K843" i="11" s="1" a="1"/>
  <c r="K843" i="11" s="1"/>
  <c r="B848" i="11"/>
  <c r="K848" i="11" s="1" a="1"/>
  <c r="K848" i="11" s="1"/>
  <c r="B853" i="11"/>
  <c r="K853" i="11" s="1" a="1"/>
  <c r="K853" i="11" s="1"/>
  <c r="B858" i="11"/>
  <c r="K858" i="11" s="1" a="1"/>
  <c r="K858" i="11" s="1"/>
  <c r="B863" i="11"/>
  <c r="K863" i="11" s="1" a="1"/>
  <c r="K863" i="11" s="1"/>
  <c r="B878" i="11"/>
  <c r="K878" i="11" s="1" a="1"/>
  <c r="K878" i="11" s="1"/>
  <c r="B883" i="11"/>
  <c r="K883" i="11" s="1" a="1"/>
  <c r="K883" i="11" s="1"/>
  <c r="B888" i="11"/>
  <c r="K888" i="11" s="1" a="1"/>
  <c r="K888" i="11" s="1"/>
  <c r="B893" i="11"/>
  <c r="K893" i="11" s="1" a="1"/>
  <c r="K893" i="11" s="1"/>
  <c r="B904" i="11"/>
  <c r="K904" i="11" s="1" a="1"/>
  <c r="K904" i="11" s="1"/>
  <c r="B909" i="11"/>
  <c r="K909" i="11" s="1" a="1"/>
  <c r="K909" i="11" s="1"/>
  <c r="B914" i="11"/>
  <c r="K914" i="11" s="1" a="1"/>
  <c r="K914" i="11" s="1"/>
  <c r="B919" i="11"/>
  <c r="K919" i="11" s="1" a="1"/>
  <c r="K919" i="11" s="1"/>
  <c r="B924" i="11"/>
  <c r="K924" i="11" s="1" a="1"/>
  <c r="K924" i="11" s="1"/>
  <c r="B934" i="11"/>
  <c r="K934" i="11" s="1" a="1"/>
  <c r="K934" i="11" s="1"/>
  <c r="B939" i="11"/>
  <c r="K939" i="11" s="1" a="1"/>
  <c r="K939" i="11" s="1"/>
  <c r="B944" i="11"/>
  <c r="K944" i="11" s="1" a="1"/>
  <c r="K944" i="11" s="1"/>
  <c r="B954" i="11"/>
  <c r="K954" i="11" s="1" a="1"/>
  <c r="K954" i="11" s="1"/>
  <c r="B959" i="11"/>
  <c r="K959" i="11" s="1" a="1"/>
  <c r="K959" i="11" s="1"/>
  <c r="B964" i="11"/>
  <c r="K964" i="11" s="1" a="1"/>
  <c r="K964" i="11" s="1"/>
  <c r="B974" i="11"/>
  <c r="K974" i="11" s="1" a="1"/>
  <c r="K974" i="11" s="1"/>
  <c r="B20" i="11"/>
  <c r="K20" i="11" s="1" a="1"/>
  <c r="K20" i="11" s="1"/>
  <c r="B1250" i="11"/>
  <c r="K1250" i="11" s="1" a="1"/>
  <c r="K1250" i="11" s="1"/>
  <c r="B1256" i="11"/>
  <c r="K1256" i="11" s="1" a="1"/>
  <c r="K1256" i="11" s="1"/>
  <c r="B1276" i="11"/>
  <c r="K1276" i="11" s="1" a="1"/>
  <c r="K1276" i="11" s="1"/>
  <c r="B1281" i="11"/>
  <c r="K1281" i="11" s="1" a="1"/>
  <c r="K1281" i="11" s="1"/>
  <c r="B1291" i="11"/>
  <c r="K1291" i="11" s="1" a="1"/>
  <c r="K1291" i="11" s="1"/>
  <c r="B1296" i="11"/>
  <c r="K1296" i="11" s="1" a="1"/>
  <c r="K1296" i="11" s="1"/>
  <c r="B1301" i="11"/>
  <c r="K1301" i="11" s="1" a="1"/>
  <c r="K1301" i="11" s="1"/>
  <c r="B1306" i="11"/>
  <c r="K1306" i="11" s="1" a="1"/>
  <c r="K1306" i="11" s="1"/>
  <c r="B1311" i="11"/>
  <c r="K1311" i="11" s="1" a="1"/>
  <c r="K1311" i="11" s="1"/>
  <c r="B1340" i="11"/>
  <c r="K1340" i="11" s="1" a="1"/>
  <c r="K1340" i="11" s="1"/>
  <c r="B1325" i="11"/>
  <c r="K1325" i="11" s="1" a="1"/>
  <c r="K1325" i="11" s="1"/>
  <c r="B1330" i="11"/>
  <c r="K1330" i="11" s="1" a="1"/>
  <c r="K1330" i="11" s="1"/>
  <c r="B1335" i="11"/>
  <c r="K1335" i="11" s="1" a="1"/>
  <c r="K1335" i="11" s="1"/>
  <c r="B1341" i="11"/>
  <c r="K1341" i="11" s="1" a="1"/>
  <c r="K1341" i="11" s="1"/>
  <c r="B1351" i="11"/>
  <c r="K1351" i="11" s="1" a="1"/>
  <c r="K1351" i="11" s="1"/>
  <c r="B1356" i="11"/>
  <c r="K1356" i="11" s="1" a="1"/>
  <c r="K1356" i="11" s="1"/>
  <c r="B1361" i="11"/>
  <c r="K1361" i="11" s="1" a="1"/>
  <c r="K1361" i="11" s="1"/>
  <c r="B1366" i="11"/>
  <c r="K1366" i="11" s="1" a="1"/>
  <c r="K1366" i="11" s="1"/>
  <c r="B1371" i="11"/>
  <c r="K1371" i="11" s="1" a="1"/>
  <c r="K1371" i="11" s="1"/>
  <c r="B1376" i="11"/>
  <c r="K1376" i="11" s="1" a="1"/>
  <c r="K1376" i="11" s="1"/>
  <c r="B1381" i="11"/>
  <c r="K1381" i="11" s="1" a="1"/>
  <c r="K1381" i="11" s="1"/>
  <c r="B1386" i="11"/>
  <c r="K1386" i="11" s="1" a="1"/>
  <c r="K1386" i="11" s="1"/>
  <c r="G1572" i="11"/>
  <c r="I1572" i="11" s="1"/>
  <c r="I6554" i="11" s="1"/>
  <c r="B981" i="11"/>
  <c r="K981" i="11" s="1" a="1"/>
  <c r="K981" i="11" s="1"/>
  <c r="B991" i="11"/>
  <c r="K991" i="11" s="1" a="1"/>
  <c r="K991" i="11" s="1"/>
  <c r="B1011" i="11"/>
  <c r="K1011" i="11" s="1" a="1"/>
  <c r="K1011" i="11" s="1"/>
  <c r="B1021" i="11"/>
  <c r="K1021" i="11" s="1" a="1"/>
  <c r="K1021" i="11" s="1"/>
  <c r="B1031" i="11"/>
  <c r="K1031" i="11" s="1" a="1"/>
  <c r="K1031" i="11" s="1"/>
  <c r="B1041" i="11"/>
  <c r="K1041" i="11" s="1" a="1"/>
  <c r="K1041" i="11" s="1"/>
  <c r="B110" i="11"/>
  <c r="K110" i="11" s="1" a="1"/>
  <c r="K110" i="11" s="1"/>
  <c r="B151" i="11"/>
  <c r="K151" i="11" s="1" a="1"/>
  <c r="K151" i="11" s="1"/>
  <c r="B186" i="11"/>
  <c r="K186" i="11" s="1" a="1"/>
  <c r="K186" i="11" s="1"/>
  <c r="B231" i="11"/>
  <c r="K231" i="11" s="1" a="1"/>
  <c r="K231" i="11" s="1"/>
  <c r="B281" i="11"/>
  <c r="K281" i="11" s="1" a="1"/>
  <c r="K281" i="11" s="1"/>
  <c r="B321" i="11"/>
  <c r="K321" i="11" s="1" a="1"/>
  <c r="K321" i="11" s="1"/>
  <c r="B341" i="11"/>
  <c r="K341" i="11" s="1" a="1"/>
  <c r="K341" i="11" s="1"/>
  <c r="B371" i="11"/>
  <c r="K371" i="11" s="1" a="1"/>
  <c r="K371" i="11" s="1"/>
  <c r="B1046" i="11"/>
  <c r="K1046" i="11" s="1" a="1"/>
  <c r="K1046" i="11" s="1"/>
  <c r="B1051" i="11"/>
  <c r="K1051" i="11" s="1" a="1"/>
  <c r="K1051" i="11" s="1"/>
  <c r="B1056" i="11"/>
  <c r="K1056" i="11" s="1" a="1"/>
  <c r="K1056" i="11" s="1"/>
  <c r="B1061" i="11"/>
  <c r="K1061" i="11" s="1" a="1"/>
  <c r="K1061" i="11" s="1"/>
  <c r="B1066" i="11"/>
  <c r="K1066" i="11" s="1" a="1"/>
  <c r="K1066" i="11" s="1"/>
  <c r="B1071" i="11"/>
  <c r="K1071" i="11" s="1" a="1"/>
  <c r="K1071" i="11" s="1"/>
  <c r="B1076" i="11"/>
  <c r="K1076" i="11" s="1" a="1"/>
  <c r="K1076" i="11" s="1"/>
  <c r="B1086" i="11"/>
  <c r="K1086" i="11" s="1" a="1"/>
  <c r="K1086" i="11" s="1"/>
  <c r="B1091" i="11"/>
  <c r="K1091" i="11" s="1" a="1"/>
  <c r="K1091" i="11" s="1"/>
  <c r="B1096" i="11"/>
  <c r="K1096" i="11" s="1" a="1"/>
  <c r="K1096" i="11" s="1"/>
  <c r="B1101" i="11"/>
  <c r="K1101" i="11" s="1" a="1"/>
  <c r="K1101" i="11" s="1"/>
  <c r="B1111" i="11"/>
  <c r="K1111" i="11" s="1" a="1"/>
  <c r="K1111" i="11" s="1"/>
  <c r="B1116" i="11"/>
  <c r="K1116" i="11" s="1" a="1"/>
  <c r="K1116" i="11" s="1"/>
  <c r="B1121" i="11"/>
  <c r="K1121" i="11" s="1" a="1"/>
  <c r="K1121" i="11" s="1"/>
  <c r="B1126" i="11"/>
  <c r="K1126" i="11" s="1" a="1"/>
  <c r="K1126" i="11" s="1"/>
  <c r="B1131" i="11"/>
  <c r="K1131" i="11" s="1" a="1"/>
  <c r="K1131" i="11" s="1"/>
  <c r="B1136" i="11"/>
  <c r="K1136" i="11" s="1" a="1"/>
  <c r="K1136" i="11" s="1"/>
  <c r="B1141" i="11"/>
  <c r="K1141" i="11" s="1" a="1"/>
  <c r="K1141" i="11" s="1"/>
  <c r="B1146" i="11"/>
  <c r="K1146" i="11" s="1" a="1"/>
  <c r="K1146" i="11" s="1"/>
  <c r="B1151" i="11"/>
  <c r="K1151" i="11" s="1" a="1"/>
  <c r="K1151" i="11" s="1"/>
  <c r="B1156" i="11"/>
  <c r="K1156" i="11" s="1" a="1"/>
  <c r="K1156" i="11" s="1"/>
  <c r="B1161" i="11"/>
  <c r="K1161" i="11" s="1" a="1"/>
  <c r="K1161" i="11" s="1"/>
  <c r="B1166" i="11"/>
  <c r="K1166" i="11" s="1" a="1"/>
  <c r="K1166" i="11" s="1"/>
  <c r="B1171" i="11"/>
  <c r="K1171" i="11" s="1" a="1"/>
  <c r="K1171" i="11" s="1"/>
  <c r="B1176" i="11"/>
  <c r="K1176" i="11" s="1" a="1"/>
  <c r="K1176" i="11" s="1"/>
  <c r="B1181" i="11"/>
  <c r="K1181" i="11" s="1" a="1"/>
  <c r="K1181" i="11" s="1"/>
  <c r="B1186" i="11"/>
  <c r="K1186" i="11" s="1" a="1"/>
  <c r="K1186" i="11" s="1"/>
  <c r="B1196" i="11"/>
  <c r="K1196" i="11" s="1" a="1"/>
  <c r="K1196" i="11" s="1"/>
  <c r="B1201" i="11"/>
  <c r="K1201" i="11" s="1" a="1"/>
  <c r="K1201" i="11" s="1"/>
  <c r="B1206" i="11"/>
  <c r="K1206" i="11" s="1" a="1"/>
  <c r="K1206" i="11" s="1"/>
  <c r="B1211" i="11"/>
  <c r="K1211" i="11" s="1" a="1"/>
  <c r="K1211" i="11" s="1"/>
  <c r="B1218" i="11"/>
  <c r="K1218" i="11" s="1" a="1"/>
  <c r="K1218" i="11" s="1"/>
  <c r="B1223" i="11"/>
  <c r="K1223" i="11" s="1" a="1"/>
  <c r="K1223" i="11" s="1"/>
  <c r="B1228" i="11"/>
  <c r="K1228" i="11" s="1" a="1"/>
  <c r="K1228" i="11" s="1"/>
  <c r="B1233" i="11"/>
  <c r="K1233" i="11" s="1" a="1"/>
  <c r="K1233" i="11" s="1"/>
  <c r="B1261" i="11"/>
  <c r="K1261" i="11" s="1" a="1"/>
  <c r="K1261" i="11" s="1"/>
  <c r="B1266" i="11"/>
  <c r="K1266" i="11" s="1" a="1"/>
  <c r="K1266" i="11" s="1"/>
  <c r="B1397" i="11"/>
  <c r="K1397" i="11" s="1" a="1"/>
  <c r="K1397" i="11" s="1"/>
  <c r="B1402" i="11"/>
  <c r="K1402" i="11" s="1" a="1"/>
  <c r="K1402" i="11" s="1"/>
  <c r="B1407" i="11"/>
  <c r="K1407" i="11" s="1" a="1"/>
  <c r="K1407" i="11" s="1"/>
  <c r="B1412" i="11"/>
  <c r="K1412" i="11" s="1" a="1"/>
  <c r="K1412" i="11" s="1"/>
  <c r="B1417" i="11"/>
  <c r="K1417" i="11" s="1" a="1"/>
  <c r="K1417" i="11" s="1"/>
  <c r="B1427" i="11"/>
  <c r="K1427" i="11" s="1" a="1"/>
  <c r="K1427" i="11" s="1"/>
  <c r="B1432" i="11"/>
  <c r="K1432" i="11" s="1" a="1"/>
  <c r="K1432" i="11" s="1"/>
  <c r="B1437" i="11"/>
  <c r="K1437" i="11" s="1" a="1"/>
  <c r="K1437" i="11" s="1"/>
  <c r="B1442" i="11"/>
  <c r="K1442" i="11" s="1" a="1"/>
  <c r="K1442" i="11" s="1"/>
  <c r="B1447" i="11"/>
  <c r="K1447" i="11" s="1" a="1"/>
  <c r="K1447" i="11" s="1"/>
  <c r="B1452" i="11"/>
  <c r="K1452" i="11" s="1" a="1"/>
  <c r="K1452" i="11" s="1"/>
  <c r="B1457" i="11"/>
  <c r="K1457" i="11" s="1" a="1"/>
  <c r="K1457" i="11" s="1"/>
  <c r="B1462" i="11"/>
  <c r="K1462" i="11" s="1" a="1"/>
  <c r="K1462" i="11" s="1"/>
  <c r="B1466" i="11"/>
  <c r="K1466" i="11" s="1" a="1"/>
  <c r="K1466" i="11" s="1"/>
  <c r="B1476" i="11"/>
  <c r="K1476" i="11" s="1" a="1"/>
  <c r="K1476" i="11" s="1"/>
  <c r="B1481" i="11"/>
  <c r="K1481" i="11" s="1" a="1"/>
  <c r="K1481" i="11" s="1"/>
  <c r="B1487" i="11"/>
  <c r="K1487" i="11" s="1" a="1"/>
  <c r="K1487" i="11" s="1"/>
  <c r="B1503" i="11"/>
  <c r="K1503" i="11" s="1" a="1"/>
  <c r="K1503" i="11" s="1"/>
  <c r="B1513" i="11"/>
  <c r="K1513" i="11" s="1" a="1"/>
  <c r="K1513" i="11" s="1"/>
  <c r="B1518" i="11"/>
  <c r="K1518" i="11" s="1" a="1"/>
  <c r="K1518" i="11" s="1"/>
  <c r="B1523" i="11"/>
  <c r="K1523" i="11" s="1" a="1"/>
  <c r="K1523" i="11" s="1"/>
  <c r="B1528" i="11"/>
  <c r="K1528" i="11" s="1" a="1"/>
  <c r="K1528" i="11" s="1"/>
  <c r="B1533" i="11"/>
  <c r="K1533" i="11" s="1" a="1"/>
  <c r="K1533" i="11" s="1"/>
  <c r="B1543" i="11"/>
  <c r="K1543" i="11" s="1" a="1"/>
  <c r="K1543" i="11" s="1"/>
  <c r="B1548" i="11"/>
  <c r="K1548" i="11" s="1" a="1"/>
  <c r="K1548" i="11" s="1"/>
  <c r="B1553" i="11"/>
  <c r="K1553" i="11" s="1" a="1"/>
  <c r="K1553" i="11" s="1"/>
  <c r="B1558" i="11"/>
  <c r="K1558" i="11" s="1" a="1"/>
  <c r="K1558" i="11" s="1"/>
  <c r="B1563" i="11"/>
  <c r="K1563" i="11" s="1" a="1"/>
  <c r="K1563" i="11" s="1"/>
  <c r="B1568" i="11"/>
  <c r="K1568" i="11" s="1" a="1"/>
  <c r="K1568" i="11" s="1"/>
  <c r="B1573" i="11"/>
  <c r="K1573" i="11" s="1" a="1"/>
  <c r="K1573" i="11" s="1"/>
  <c r="B1583" i="11"/>
  <c r="K1583" i="11" s="1" a="1"/>
  <c r="K1583" i="11" s="1"/>
  <c r="B1588" i="11"/>
  <c r="K1588" i="11" s="1" a="1"/>
  <c r="K1588" i="11" s="1"/>
  <c r="B1594" i="11"/>
  <c r="K1594" i="11" s="1" a="1"/>
  <c r="K1594" i="11" s="1"/>
  <c r="B982" i="11"/>
  <c r="K982" i="11" s="1" a="1"/>
  <c r="K982" i="11" s="1"/>
  <c r="B992" i="11"/>
  <c r="K992" i="11" s="1" a="1"/>
  <c r="K992" i="11" s="1"/>
  <c r="B1012" i="11"/>
  <c r="K1012" i="11" s="1" a="1"/>
  <c r="K1012" i="11" s="1"/>
  <c r="B1022" i="11"/>
  <c r="K1022" i="11" s="1" a="1"/>
  <c r="K1022" i="11" s="1"/>
  <c r="B1032" i="11"/>
  <c r="K1032" i="11" s="1" a="1"/>
  <c r="K1032" i="11" s="1"/>
  <c r="B30" i="11"/>
  <c r="K30" i="11" s="1" a="1"/>
  <c r="K30" i="11" s="1"/>
  <c r="B70" i="11"/>
  <c r="K70" i="11" s="1" a="1"/>
  <c r="K70" i="11" s="1"/>
  <c r="B95" i="11"/>
  <c r="K95" i="11" s="1" a="1"/>
  <c r="K95" i="11" s="1"/>
  <c r="B121" i="11"/>
  <c r="K121" i="11" s="1" a="1"/>
  <c r="K121" i="11" s="1"/>
  <c r="B146" i="11"/>
  <c r="K146" i="11" s="1" a="1"/>
  <c r="K146" i="11" s="1"/>
  <c r="B221" i="11"/>
  <c r="K221" i="11" s="1" a="1"/>
  <c r="K221" i="11" s="1"/>
  <c r="B251" i="11"/>
  <c r="K251" i="11" s="1" a="1"/>
  <c r="K251" i="11" s="1"/>
  <c r="B306" i="11"/>
  <c r="K306" i="11" s="1" a="1"/>
  <c r="K306" i="11" s="1"/>
  <c r="B426" i="11"/>
  <c r="K426" i="11" s="1" a="1"/>
  <c r="K426" i="11" s="1"/>
  <c r="B491" i="11"/>
  <c r="K491" i="11" s="1" a="1"/>
  <c r="K491" i="11" s="1"/>
  <c r="B546" i="11"/>
  <c r="K546" i="11" s="1" a="1"/>
  <c r="K546" i="11" s="1"/>
  <c r="B592" i="11"/>
  <c r="K592" i="11" s="1" a="1"/>
  <c r="K592" i="11" s="1"/>
  <c r="B644" i="11"/>
  <c r="K644" i="11" s="1" a="1"/>
  <c r="K644" i="11" s="1"/>
  <c r="B709" i="11"/>
  <c r="K709" i="11" s="1" a="1"/>
  <c r="K709" i="11" s="1"/>
  <c r="B734" i="11"/>
  <c r="K734" i="11" s="1" a="1"/>
  <c r="K734" i="11" s="1"/>
  <c r="B774" i="11"/>
  <c r="K774" i="11" s="1" a="1"/>
  <c r="K774" i="11" s="1"/>
  <c r="B799" i="11"/>
  <c r="K799" i="11" s="1" a="1"/>
  <c r="K799" i="11" s="1"/>
  <c r="B839" i="11"/>
  <c r="K839" i="11" s="1" a="1"/>
  <c r="K839" i="11" s="1"/>
  <c r="B1239" i="11"/>
  <c r="K1239" i="11" s="1" a="1"/>
  <c r="K1239" i="11" s="1"/>
  <c r="B16" i="11"/>
  <c r="B21" i="11"/>
  <c r="B1251" i="11"/>
  <c r="K1251" i="11" s="1" a="1"/>
  <c r="K1251" i="11" s="1"/>
  <c r="B1257" i="11"/>
  <c r="K1257" i="11" s="1" a="1"/>
  <c r="K1257" i="11" s="1"/>
  <c r="B1277" i="11"/>
  <c r="K1277" i="11" s="1" a="1"/>
  <c r="K1277" i="11" s="1"/>
  <c r="B1282" i="11"/>
  <c r="K1282" i="11" s="1" a="1"/>
  <c r="K1282" i="11" s="1"/>
  <c r="B1287" i="11"/>
  <c r="K1287" i="11" s="1" a="1"/>
  <c r="K1287" i="11" s="1"/>
  <c r="B1292" i="11"/>
  <c r="K1292" i="11" s="1" a="1"/>
  <c r="K1292" i="11" s="1"/>
  <c r="B1297" i="11"/>
  <c r="K1297" i="11" s="1" a="1"/>
  <c r="K1297" i="11" s="1"/>
  <c r="B1302" i="11"/>
  <c r="K1302" i="11" s="1" a="1"/>
  <c r="K1302" i="11" s="1"/>
  <c r="B1307" i="11"/>
  <c r="K1307" i="11" s="1" a="1"/>
  <c r="K1307" i="11" s="1"/>
  <c r="B1316" i="11"/>
  <c r="K1316" i="11" s="1" a="1"/>
  <c r="K1316" i="11" s="1"/>
  <c r="B1326" i="11"/>
  <c r="K1326" i="11" s="1" a="1"/>
  <c r="K1326" i="11" s="1"/>
  <c r="B1331" i="11"/>
  <c r="K1331" i="11" s="1" a="1"/>
  <c r="K1331" i="11" s="1"/>
  <c r="B1336" i="11"/>
  <c r="K1336" i="11" s="1" a="1"/>
  <c r="K1336" i="11" s="1"/>
  <c r="B1342" i="11"/>
  <c r="K1342" i="11" s="1" a="1"/>
  <c r="K1342" i="11" s="1"/>
  <c r="B1352" i="11"/>
  <c r="K1352" i="11" s="1" a="1"/>
  <c r="K1352" i="11" s="1"/>
  <c r="B1357" i="11"/>
  <c r="K1357" i="11" s="1" a="1"/>
  <c r="K1357" i="11" s="1"/>
  <c r="B1362" i="11"/>
  <c r="K1362" i="11" s="1" a="1"/>
  <c r="K1362" i="11" s="1"/>
  <c r="B1367" i="11"/>
  <c r="K1367" i="11" s="1" a="1"/>
  <c r="K1367" i="11" s="1"/>
  <c r="B1372" i="11"/>
  <c r="K1372" i="11" s="1" a="1"/>
  <c r="K1372" i="11" s="1"/>
  <c r="B1377" i="11"/>
  <c r="K1377" i="11" s="1" a="1"/>
  <c r="K1377" i="11" s="1"/>
  <c r="B1382" i="11"/>
  <c r="K1382" i="11" s="1" a="1"/>
  <c r="K1382" i="11" s="1"/>
  <c r="B983" i="11"/>
  <c r="K983" i="11" s="1" a="1"/>
  <c r="K983" i="11" s="1"/>
  <c r="B993" i="11"/>
  <c r="K993" i="11" s="1" a="1"/>
  <c r="K993" i="11" s="1"/>
  <c r="B1013" i="11"/>
  <c r="K1013" i="11" s="1" a="1"/>
  <c r="K1013" i="11" s="1"/>
  <c r="B1023" i="11"/>
  <c r="K1023" i="11" s="1" a="1"/>
  <c r="K1023" i="11" s="1"/>
  <c r="B1033" i="11"/>
  <c r="K1033" i="11" s="1" a="1"/>
  <c r="K1033" i="11" s="1"/>
  <c r="B55" i="11"/>
  <c r="K55" i="11" s="1" a="1"/>
  <c r="K55" i="11" s="1"/>
  <c r="B116" i="11"/>
  <c r="K116" i="11" s="1" a="1"/>
  <c r="K116" i="11" s="1"/>
  <c r="B161" i="11"/>
  <c r="K161" i="11" s="1" a="1"/>
  <c r="K161" i="11" s="1"/>
  <c r="B201" i="11"/>
  <c r="K201" i="11" s="1" a="1"/>
  <c r="K201" i="11" s="1"/>
  <c r="B256" i="11"/>
  <c r="K256" i="11" s="1" a="1"/>
  <c r="K256" i="11" s="1"/>
  <c r="B331" i="11"/>
  <c r="K331" i="11" s="1" a="1"/>
  <c r="K331" i="11" s="1"/>
  <c r="B441" i="11"/>
  <c r="K441" i="11" s="1" a="1"/>
  <c r="K441" i="11" s="1"/>
  <c r="B496" i="11"/>
  <c r="K496" i="11" s="1" a="1"/>
  <c r="K496" i="11" s="1"/>
  <c r="B531" i="11"/>
  <c r="K531" i="11" s="1" a="1"/>
  <c r="K531" i="11" s="1"/>
  <c r="B566" i="11"/>
  <c r="K566" i="11" s="1" a="1"/>
  <c r="K566" i="11" s="1"/>
  <c r="B602" i="11"/>
  <c r="K602" i="11" s="1" a="1"/>
  <c r="K602" i="11" s="1"/>
  <c r="B619" i="11"/>
  <c r="K619" i="11" s="1" a="1"/>
  <c r="K619" i="11" s="1"/>
  <c r="B634" i="11"/>
  <c r="K634" i="11" s="1" a="1"/>
  <c r="K634" i="11" s="1"/>
  <c r="B639" i="11"/>
  <c r="K639" i="11" s="1" a="1"/>
  <c r="K639" i="11" s="1"/>
  <c r="B654" i="11"/>
  <c r="K654" i="11" s="1" a="1"/>
  <c r="K654" i="11" s="1"/>
  <c r="B684" i="11"/>
  <c r="K684" i="11" s="1" a="1"/>
  <c r="K684" i="11" s="1"/>
  <c r="B704" i="11"/>
  <c r="K704" i="11" s="1" a="1"/>
  <c r="K704" i="11" s="1"/>
  <c r="B739" i="11"/>
  <c r="K739" i="11" s="1" a="1"/>
  <c r="K739" i="11" s="1"/>
  <c r="B789" i="11"/>
  <c r="K789" i="11" s="1" a="1"/>
  <c r="K789" i="11" s="1"/>
  <c r="B809" i="11"/>
  <c r="K809" i="11" s="1" a="1"/>
  <c r="K809" i="11" s="1"/>
  <c r="B819" i="11"/>
  <c r="K819" i="11" s="1" a="1"/>
  <c r="K819" i="11" s="1"/>
  <c r="B829" i="11"/>
  <c r="K829" i="11" s="1" a="1"/>
  <c r="K829" i="11" s="1"/>
  <c r="B834" i="11"/>
  <c r="K834" i="11" s="1" a="1"/>
  <c r="K834" i="11" s="1"/>
  <c r="B844" i="11"/>
  <c r="K844" i="11" s="1" a="1"/>
  <c r="K844" i="11" s="1"/>
  <c r="B854" i="11"/>
  <c r="K854" i="11" s="1" a="1"/>
  <c r="K854" i="11" s="1"/>
  <c r="B869" i="11"/>
  <c r="K869" i="11" s="1" a="1"/>
  <c r="K869" i="11" s="1"/>
  <c r="B879" i="11"/>
  <c r="K879" i="11" s="1" a="1"/>
  <c r="K879" i="11" s="1"/>
  <c r="B889" i="11"/>
  <c r="K889" i="11" s="1" a="1"/>
  <c r="K889" i="11" s="1"/>
  <c r="B894" i="11"/>
  <c r="K894" i="11" s="1" a="1"/>
  <c r="K894" i="11" s="1"/>
  <c r="B910" i="11"/>
  <c r="K910" i="11" s="1" a="1"/>
  <c r="K910" i="11" s="1"/>
  <c r="B940" i="11"/>
  <c r="K940" i="11" s="1" a="1"/>
  <c r="K940" i="11" s="1"/>
  <c r="B970" i="11"/>
  <c r="K970" i="11" s="1" a="1"/>
  <c r="K970" i="11" s="1"/>
  <c r="B41" i="11"/>
  <c r="K41" i="11" s="1" a="1"/>
  <c r="K41" i="11" s="1"/>
  <c r="B66" i="11"/>
  <c r="K66" i="11" s="1" a="1"/>
  <c r="K66" i="11" s="1"/>
  <c r="B91" i="11"/>
  <c r="K91" i="11" s="1" a="1"/>
  <c r="K91" i="11" s="1"/>
  <c r="B106" i="11"/>
  <c r="K106" i="11" s="1" a="1"/>
  <c r="K106" i="11" s="1"/>
  <c r="B132" i="11"/>
  <c r="K132" i="11" s="1" a="1"/>
  <c r="K132" i="11" s="1"/>
  <c r="B152" i="11"/>
  <c r="K152" i="11" s="1" a="1"/>
  <c r="K152" i="11" s="1"/>
  <c r="B162" i="11"/>
  <c r="K162" i="11" s="1" a="1"/>
  <c r="K162" i="11" s="1"/>
  <c r="B177" i="11"/>
  <c r="K177" i="11" s="1" a="1"/>
  <c r="K177" i="11" s="1"/>
  <c r="B202" i="11"/>
  <c r="K202" i="11" s="1" a="1"/>
  <c r="K202" i="11" s="1"/>
  <c r="B242" i="11"/>
  <c r="K242" i="11" s="1" a="1"/>
  <c r="K242" i="11" s="1"/>
  <c r="B267" i="11"/>
  <c r="K267" i="11" s="1" a="1"/>
  <c r="K267" i="11" s="1"/>
  <c r="B312" i="11"/>
  <c r="K312" i="11" s="1" a="1"/>
  <c r="K312" i="11" s="1"/>
  <c r="B382" i="11"/>
  <c r="K382" i="11" s="1" a="1"/>
  <c r="K382" i="11" s="1"/>
  <c r="B1047" i="11"/>
  <c r="K1047" i="11" s="1" a="1"/>
  <c r="K1047" i="11" s="1"/>
  <c r="B1057" i="11"/>
  <c r="K1057" i="11" s="1" a="1"/>
  <c r="K1057" i="11" s="1"/>
  <c r="B1087" i="11"/>
  <c r="K1087" i="11" s="1" a="1"/>
  <c r="K1087" i="11" s="1"/>
  <c r="B1117" i="11"/>
  <c r="K1117" i="11" s="1" a="1"/>
  <c r="K1117" i="11" s="1"/>
  <c r="B1127" i="11"/>
  <c r="K1127" i="11" s="1" a="1"/>
  <c r="K1127" i="11" s="1"/>
  <c r="B1137" i="11"/>
  <c r="K1137" i="11" s="1" a="1"/>
  <c r="K1137" i="11" s="1"/>
  <c r="B1142" i="11"/>
  <c r="K1142" i="11" s="1" a="1"/>
  <c r="K1142" i="11" s="1"/>
  <c r="B1152" i="11"/>
  <c r="K1152" i="11" s="1" a="1"/>
  <c r="K1152" i="11" s="1"/>
  <c r="B1157" i="11"/>
  <c r="K1157" i="11" s="1" a="1"/>
  <c r="K1157" i="11" s="1"/>
  <c r="B1162" i="11"/>
  <c r="K1162" i="11" s="1" a="1"/>
  <c r="K1162" i="11" s="1"/>
  <c r="B1172" i="11"/>
  <c r="K1172" i="11" s="1" a="1"/>
  <c r="K1172" i="11" s="1"/>
  <c r="B1177" i="11"/>
  <c r="K1177" i="11" s="1" a="1"/>
  <c r="K1177" i="11" s="1"/>
  <c r="B1182" i="11"/>
  <c r="K1182" i="11" s="1" a="1"/>
  <c r="K1182" i="11" s="1"/>
  <c r="B1187" i="11"/>
  <c r="K1187" i="11" s="1" a="1"/>
  <c r="K1187" i="11" s="1"/>
  <c r="B1192" i="11"/>
  <c r="K1192" i="11" s="1" a="1"/>
  <c r="K1192" i="11" s="1"/>
  <c r="B1197" i="11"/>
  <c r="K1197" i="11" s="1" a="1"/>
  <c r="K1197" i="11" s="1"/>
  <c r="B1202" i="11"/>
  <c r="K1202" i="11" s="1" a="1"/>
  <c r="K1202" i="11" s="1"/>
  <c r="B1207" i="11"/>
  <c r="K1207" i="11" s="1" a="1"/>
  <c r="K1207" i="11" s="1"/>
  <c r="B1212" i="11"/>
  <c r="K1212" i="11" s="1" a="1"/>
  <c r="K1212" i="11" s="1"/>
  <c r="B1219" i="11"/>
  <c r="K1219" i="11" s="1" a="1"/>
  <c r="K1219" i="11" s="1"/>
  <c r="B1224" i="11"/>
  <c r="K1224" i="11" s="1" a="1"/>
  <c r="K1224" i="11" s="1"/>
  <c r="B1229" i="11"/>
  <c r="K1229" i="11" s="1" a="1"/>
  <c r="K1229" i="11" s="1"/>
  <c r="B1398" i="11"/>
  <c r="K1398" i="11" s="1" a="1"/>
  <c r="K1398" i="11" s="1"/>
  <c r="B1403" i="11"/>
  <c r="K1403" i="11" s="1" a="1"/>
  <c r="K1403" i="11" s="1"/>
  <c r="B1413" i="11"/>
  <c r="K1413" i="11" s="1" a="1"/>
  <c r="K1413" i="11" s="1"/>
  <c r="B1418" i="11"/>
  <c r="K1418" i="11" s="1" a="1"/>
  <c r="K1418" i="11" s="1"/>
  <c r="B1423" i="11"/>
  <c r="K1423" i="11" s="1" a="1"/>
  <c r="K1423" i="11" s="1"/>
  <c r="B1433" i="11"/>
  <c r="K1433" i="11" s="1" a="1"/>
  <c r="K1433" i="11" s="1"/>
  <c r="B1438" i="11"/>
  <c r="K1438" i="11" s="1" a="1"/>
  <c r="K1438" i="11" s="1"/>
  <c r="B1448" i="11"/>
  <c r="K1448" i="11" s="1" a="1"/>
  <c r="K1448" i="11" s="1"/>
  <c r="B1453" i="11"/>
  <c r="K1453" i="11" s="1" a="1"/>
  <c r="K1453" i="11" s="1"/>
  <c r="B1458" i="11"/>
  <c r="K1458" i="11" s="1" a="1"/>
  <c r="K1458" i="11" s="1"/>
  <c r="B1463" i="11"/>
  <c r="K1463" i="11" s="1" a="1"/>
  <c r="K1463" i="11" s="1"/>
  <c r="B1467" i="11"/>
  <c r="K1467" i="11" s="1" a="1"/>
  <c r="K1467" i="11" s="1"/>
  <c r="B1477" i="11"/>
  <c r="K1477" i="11" s="1" a="1"/>
  <c r="K1477" i="11" s="1"/>
  <c r="B1482" i="11"/>
  <c r="K1482" i="11" s="1" a="1"/>
  <c r="K1482" i="11" s="1"/>
  <c r="B1488" i="11"/>
  <c r="K1488" i="11" s="1" a="1"/>
  <c r="K1488" i="11" s="1"/>
  <c r="B1493" i="11"/>
  <c r="K1493" i="11" s="1" a="1"/>
  <c r="K1493" i="11" s="1"/>
  <c r="B1498" i="11"/>
  <c r="K1498" i="11" s="1" a="1"/>
  <c r="K1498" i="11" s="1"/>
  <c r="B1504" i="11"/>
  <c r="K1504" i="11" s="1" a="1"/>
  <c r="K1504" i="11" s="1"/>
  <c r="B1514" i="11"/>
  <c r="K1514" i="11" s="1" a="1"/>
  <c r="K1514" i="11" s="1"/>
  <c r="B1519" i="11"/>
  <c r="K1519" i="11" s="1" a="1"/>
  <c r="K1519" i="11" s="1"/>
  <c r="B1524" i="11"/>
  <c r="K1524" i="11" s="1" a="1"/>
  <c r="K1524" i="11" s="1"/>
  <c r="B1529" i="11"/>
  <c r="K1529" i="11" s="1" a="1"/>
  <c r="K1529" i="11" s="1"/>
  <c r="B1534" i="11"/>
  <c r="K1534" i="11" s="1" a="1"/>
  <c r="K1534" i="11" s="1"/>
  <c r="B1539" i="11"/>
  <c r="K1539" i="11" s="1" a="1"/>
  <c r="K1539" i="11" s="1"/>
  <c r="B1544" i="11"/>
  <c r="K1544" i="11" s="1" a="1"/>
  <c r="K1544" i="11" s="1"/>
  <c r="B1549" i="11"/>
  <c r="K1549" i="11" s="1" a="1"/>
  <c r="K1549" i="11" s="1"/>
  <c r="B1559" i="11"/>
  <c r="K1559" i="11" s="1" a="1"/>
  <c r="K1559" i="11" s="1"/>
  <c r="B1564" i="11"/>
  <c r="K1564" i="11" s="1" a="1"/>
  <c r="K1564" i="11" s="1"/>
  <c r="B1569" i="11"/>
  <c r="K1569" i="11" s="1" a="1"/>
  <c r="K1569" i="11" s="1"/>
  <c r="B1574" i="11"/>
  <c r="K1574" i="11" s="1" a="1"/>
  <c r="K1574" i="11" s="1"/>
  <c r="B1584" i="11"/>
  <c r="K1584" i="11" s="1" a="1"/>
  <c r="K1584" i="11" s="1"/>
  <c r="B1589" i="11"/>
  <c r="K1589" i="11" s="1" a="1"/>
  <c r="K1589" i="11" s="1"/>
  <c r="B1595" i="11"/>
  <c r="K1595" i="11" s="1" a="1"/>
  <c r="K1595" i="11" s="1"/>
  <c r="B984" i="11"/>
  <c r="K984" i="11" s="1" a="1"/>
  <c r="K984" i="11" s="1"/>
  <c r="B994" i="11"/>
  <c r="K994" i="11" s="1" a="1"/>
  <c r="K994" i="11" s="1"/>
  <c r="B1004" i="11"/>
  <c r="K1004" i="11" s="1" a="1"/>
  <c r="K1004" i="11" s="1"/>
  <c r="B1014" i="11"/>
  <c r="K1014" i="11" s="1" a="1"/>
  <c r="K1014" i="11" s="1"/>
  <c r="B1024" i="11"/>
  <c r="K1024" i="11" s="1" a="1"/>
  <c r="K1024" i="11" s="1"/>
  <c r="B1034" i="11"/>
  <c r="K1034" i="11" s="1" a="1"/>
  <c r="K1034" i="11" s="1"/>
  <c r="B45" i="11"/>
  <c r="K45" i="11" s="1" a="1"/>
  <c r="K45" i="11" s="1"/>
  <c r="B75" i="11"/>
  <c r="K75" i="11" s="1" a="1"/>
  <c r="K75" i="11" s="1"/>
  <c r="B105" i="11"/>
  <c r="K105" i="11" s="1" a="1"/>
  <c r="K105" i="11" s="1"/>
  <c r="B136" i="11"/>
  <c r="K136" i="11" s="1" a="1"/>
  <c r="K136" i="11" s="1"/>
  <c r="B181" i="11"/>
  <c r="K181" i="11" s="1" a="1"/>
  <c r="K181" i="11" s="1"/>
  <c r="B206" i="11"/>
  <c r="K206" i="11" s="1" a="1"/>
  <c r="K206" i="11" s="1"/>
  <c r="B276" i="11"/>
  <c r="K276" i="11" s="1" a="1"/>
  <c r="K276" i="11" s="1"/>
  <c r="B301" i="11"/>
  <c r="K301" i="11" s="1" a="1"/>
  <c r="K301" i="11" s="1"/>
  <c r="B326" i="11"/>
  <c r="K326" i="11" s="1" a="1"/>
  <c r="K326" i="11" s="1"/>
  <c r="B351" i="11"/>
  <c r="K351" i="11" s="1" a="1"/>
  <c r="K351" i="11" s="1"/>
  <c r="B391" i="11"/>
  <c r="K391" i="11" s="1" a="1"/>
  <c r="K391" i="11" s="1"/>
  <c r="B406" i="11"/>
  <c r="K406" i="11" s="1" a="1"/>
  <c r="K406" i="11" s="1"/>
  <c r="B431" i="11"/>
  <c r="K431" i="11" s="1" a="1"/>
  <c r="K431" i="11" s="1"/>
  <c r="B451" i="11"/>
  <c r="K451" i="11" s="1" a="1"/>
  <c r="K451" i="11" s="1"/>
  <c r="B466" i="11"/>
  <c r="K466" i="11" s="1" a="1"/>
  <c r="K466" i="11" s="1"/>
  <c r="B501" i="11"/>
  <c r="K501" i="11" s="1" a="1"/>
  <c r="K501" i="11" s="1"/>
  <c r="B516" i="11"/>
  <c r="K516" i="11" s="1" a="1"/>
  <c r="K516" i="11" s="1"/>
  <c r="B551" i="11"/>
  <c r="K551" i="11" s="1" a="1"/>
  <c r="K551" i="11" s="1"/>
  <c r="B586" i="11"/>
  <c r="K586" i="11" s="1" a="1"/>
  <c r="K586" i="11" s="1"/>
  <c r="B659" i="11"/>
  <c r="K659" i="11" s="1" a="1"/>
  <c r="K659" i="11" s="1"/>
  <c r="B679" i="11"/>
  <c r="K679" i="11" s="1" a="1"/>
  <c r="K679" i="11" s="1"/>
  <c r="B689" i="11"/>
  <c r="K689" i="11" s="1" a="1"/>
  <c r="K689" i="11" s="1"/>
  <c r="B699" i="11"/>
  <c r="K699" i="11" s="1" a="1"/>
  <c r="K699" i="11" s="1"/>
  <c r="B719" i="11"/>
  <c r="K719" i="11" s="1" a="1"/>
  <c r="K719" i="11" s="1"/>
  <c r="B759" i="11"/>
  <c r="K759" i="11" s="1" a="1"/>
  <c r="K759" i="11" s="1"/>
  <c r="B764" i="11"/>
  <c r="K764" i="11" s="1" a="1"/>
  <c r="K764" i="11" s="1"/>
  <c r="B779" i="11"/>
  <c r="K779" i="11" s="1" a="1"/>
  <c r="K779" i="11" s="1"/>
  <c r="B884" i="11"/>
  <c r="K884" i="11" s="1" a="1"/>
  <c r="K884" i="11" s="1"/>
  <c r="B905" i="11"/>
  <c r="K905" i="11" s="1" a="1"/>
  <c r="K905" i="11" s="1"/>
  <c r="B36" i="11"/>
  <c r="K36" i="11" s="1" a="1"/>
  <c r="K36" i="11" s="1"/>
  <c r="B61" i="11"/>
  <c r="K61" i="11" s="1" a="1"/>
  <c r="K61" i="11" s="1"/>
  <c r="B86" i="11"/>
  <c r="K86" i="11" s="1" a="1"/>
  <c r="K86" i="11" s="1"/>
  <c r="B101" i="11"/>
  <c r="K101" i="11" s="1" a="1"/>
  <c r="K101" i="11" s="1"/>
  <c r="B127" i="11"/>
  <c r="K127" i="11" s="1" a="1"/>
  <c r="K127" i="11" s="1"/>
  <c r="B142" i="11"/>
  <c r="K142" i="11" s="1" a="1"/>
  <c r="K142" i="11" s="1"/>
  <c r="B157" i="11"/>
  <c r="K157" i="11" s="1" a="1"/>
  <c r="K157" i="11" s="1"/>
  <c r="B187" i="11"/>
  <c r="K187" i="11" s="1" a="1"/>
  <c r="K187" i="11" s="1"/>
  <c r="B227" i="11"/>
  <c r="B322" i="11"/>
  <c r="K322" i="11" s="1" a="1"/>
  <c r="K322" i="11" s="1"/>
  <c r="B372" i="11"/>
  <c r="K372" i="11" s="1" a="1"/>
  <c r="K372" i="11" s="1"/>
  <c r="B1042" i="11"/>
  <c r="K1042" i="11" s="1" a="1"/>
  <c r="K1042" i="11" s="1"/>
  <c r="B1052" i="11"/>
  <c r="K1052" i="11" s="1" a="1"/>
  <c r="K1052" i="11" s="1"/>
  <c r="B1077" i="11"/>
  <c r="K1077" i="11" s="1" a="1"/>
  <c r="K1077" i="11" s="1"/>
  <c r="B1092" i="11"/>
  <c r="K1092" i="11" s="1" a="1"/>
  <c r="K1092" i="11" s="1"/>
  <c r="B1097" i="11"/>
  <c r="K1097" i="11" s="1" a="1"/>
  <c r="K1097" i="11" s="1"/>
  <c r="B1102" i="11"/>
  <c r="K1102" i="11" s="1" a="1"/>
  <c r="K1102" i="11" s="1"/>
  <c r="B1112" i="11"/>
  <c r="K1112" i="11" s="1" a="1"/>
  <c r="K1112" i="11" s="1"/>
  <c r="B1122" i="11"/>
  <c r="K1122" i="11" s="1" a="1"/>
  <c r="K1122" i="11" s="1"/>
  <c r="B1132" i="11"/>
  <c r="K1132" i="11" s="1" a="1"/>
  <c r="K1132" i="11" s="1"/>
  <c r="B1147" i="11"/>
  <c r="K1147" i="11" s="1" a="1"/>
  <c r="K1147" i="11" s="1"/>
  <c r="B1234" i="11"/>
  <c r="K1234" i="11" s="1" a="1"/>
  <c r="K1234" i="11" s="1"/>
  <c r="B1262" i="11"/>
  <c r="K1262" i="11" s="1" a="1"/>
  <c r="K1262" i="11" s="1"/>
  <c r="B1267" i="11"/>
  <c r="K1267" i="11" s="1" a="1"/>
  <c r="K1267" i="11" s="1"/>
  <c r="B392" i="11"/>
  <c r="K392" i="11" s="1" a="1"/>
  <c r="K392" i="11" s="1"/>
  <c r="B397" i="11"/>
  <c r="K397" i="11" s="1" a="1"/>
  <c r="K397" i="11" s="1"/>
  <c r="B402" i="11"/>
  <c r="K402" i="11" s="1" a="1"/>
  <c r="K402" i="11" s="1"/>
  <c r="B407" i="11"/>
  <c r="K407" i="11" s="1" a="1"/>
  <c r="K407" i="11" s="1"/>
  <c r="B412" i="11"/>
  <c r="K412" i="11" s="1" a="1"/>
  <c r="K412" i="11" s="1"/>
  <c r="B417" i="11"/>
  <c r="K417" i="11" s="1" a="1"/>
  <c r="K417" i="11" s="1"/>
  <c r="B422" i="11"/>
  <c r="K422" i="11" s="1" a="1"/>
  <c r="K422" i="11" s="1"/>
  <c r="B427" i="11"/>
  <c r="K427" i="11" s="1" a="1"/>
  <c r="K427" i="11" s="1"/>
  <c r="B432" i="11"/>
  <c r="K432" i="11" s="1" a="1"/>
  <c r="K432" i="11" s="1"/>
  <c r="B437" i="11"/>
  <c r="K437" i="11" s="1" a="1"/>
  <c r="K437" i="11" s="1"/>
  <c r="B447" i="11"/>
  <c r="K447" i="11" s="1" a="1"/>
  <c r="K447" i="11" s="1"/>
  <c r="B452" i="11"/>
  <c r="K452" i="11" s="1" a="1"/>
  <c r="K452" i="11" s="1"/>
  <c r="B457" i="11"/>
  <c r="K457" i="11" s="1" a="1"/>
  <c r="K457" i="11" s="1"/>
  <c r="B462" i="11"/>
  <c r="K462" i="11" s="1" a="1"/>
  <c r="K462" i="11" s="1"/>
  <c r="B467" i="11"/>
  <c r="K467" i="11" s="1" a="1"/>
  <c r="K467" i="11" s="1"/>
  <c r="B477" i="11"/>
  <c r="K477" i="11" s="1" a="1"/>
  <c r="K477" i="11" s="1"/>
  <c r="B482" i="11"/>
  <c r="K482" i="11" s="1" a="1"/>
  <c r="K482" i="11" s="1"/>
  <c r="B487" i="11"/>
  <c r="K487" i="11" s="1" a="1"/>
  <c r="K487" i="11" s="1"/>
  <c r="B492" i="11"/>
  <c r="K492" i="11" s="1" a="1"/>
  <c r="K492" i="11" s="1"/>
  <c r="B497" i="11"/>
  <c r="K497" i="11" s="1" a="1"/>
  <c r="K497" i="11" s="1"/>
  <c r="B502" i="11"/>
  <c r="K502" i="11" s="1" a="1"/>
  <c r="K502" i="11" s="1"/>
  <c r="B507" i="11"/>
  <c r="K507" i="11" s="1" a="1"/>
  <c r="K507" i="11" s="1"/>
  <c r="B512" i="11"/>
  <c r="K512" i="11" s="1" a="1"/>
  <c r="K512" i="11" s="1"/>
  <c r="B517" i="11"/>
  <c r="K517" i="11" s="1" a="1"/>
  <c r="K517" i="11" s="1"/>
  <c r="B522" i="11"/>
  <c r="K522" i="11" s="1" a="1"/>
  <c r="K522" i="11" s="1"/>
  <c r="B527" i="11"/>
  <c r="K527" i="11" s="1" a="1"/>
  <c r="K527" i="11" s="1"/>
  <c r="B532" i="11"/>
  <c r="K532" i="11" s="1" a="1"/>
  <c r="K532" i="11" s="1"/>
  <c r="B542" i="11"/>
  <c r="K542" i="11" s="1" a="1"/>
  <c r="K542" i="11" s="1"/>
  <c r="B547" i="11"/>
  <c r="K547" i="11" s="1" a="1"/>
  <c r="K547" i="11" s="1"/>
  <c r="B552" i="11"/>
  <c r="K552" i="11" s="1" a="1"/>
  <c r="K552" i="11" s="1"/>
  <c r="B557" i="11"/>
  <c r="K557" i="11" s="1" a="1"/>
  <c r="K557" i="11" s="1"/>
  <c r="B567" i="11"/>
  <c r="K567" i="11" s="1" a="1"/>
  <c r="K567" i="11" s="1"/>
  <c r="B572" i="11"/>
  <c r="K572" i="11" s="1" a="1"/>
  <c r="K572" i="11" s="1"/>
  <c r="B577" i="11"/>
  <c r="K577" i="11" s="1" a="1"/>
  <c r="K577" i="11" s="1"/>
  <c r="B582" i="11"/>
  <c r="K582" i="11" s="1" a="1"/>
  <c r="K582" i="11" s="1"/>
  <c r="B588" i="11"/>
  <c r="K588" i="11" s="1" a="1"/>
  <c r="K588" i="11" s="1"/>
  <c r="B593" i="11"/>
  <c r="K593" i="11" s="1" a="1"/>
  <c r="K593" i="11" s="1"/>
  <c r="B598" i="11"/>
  <c r="K598" i="11" s="1" a="1"/>
  <c r="K598" i="11" s="1"/>
  <c r="B603" i="11"/>
  <c r="K603" i="11" s="1" a="1"/>
  <c r="K603" i="11" s="1"/>
  <c r="B608" i="11"/>
  <c r="K608" i="11" s="1" a="1"/>
  <c r="K608" i="11" s="1"/>
  <c r="B615" i="11"/>
  <c r="K615" i="11" s="1" a="1"/>
  <c r="K615" i="11" s="1"/>
  <c r="B620" i="11"/>
  <c r="K620" i="11" s="1" a="1"/>
  <c r="K620" i="11" s="1"/>
  <c r="B630" i="11"/>
  <c r="K630" i="11" s="1" a="1"/>
  <c r="K630" i="11" s="1"/>
  <c r="B635" i="11"/>
  <c r="K635" i="11" s="1" a="1"/>
  <c r="K635" i="11" s="1"/>
  <c r="B640" i="11"/>
  <c r="K640" i="11" s="1" a="1"/>
  <c r="K640" i="11" s="1"/>
  <c r="B645" i="11"/>
  <c r="K645" i="11" s="1" a="1"/>
  <c r="K645" i="11" s="1"/>
  <c r="B655" i="11"/>
  <c r="K655" i="11" s="1" a="1"/>
  <c r="K655" i="11" s="1"/>
  <c r="B660" i="11"/>
  <c r="K660" i="11" s="1" a="1"/>
  <c r="K660" i="11" s="1"/>
  <c r="B665" i="11"/>
  <c r="K665" i="11" s="1" a="1"/>
  <c r="K665" i="11" s="1"/>
  <c r="B675" i="11"/>
  <c r="K675" i="11" s="1" a="1"/>
  <c r="K675" i="11" s="1"/>
  <c r="B680" i="11"/>
  <c r="K680" i="11" s="1" a="1"/>
  <c r="K680" i="11" s="1"/>
  <c r="B685" i="11"/>
  <c r="K685" i="11" s="1" a="1"/>
  <c r="K685" i="11" s="1"/>
  <c r="B690" i="11"/>
  <c r="K690" i="11" s="1" a="1"/>
  <c r="K690" i="11" s="1"/>
  <c r="B700" i="11"/>
  <c r="K700" i="11" s="1" a="1"/>
  <c r="K700" i="11" s="1"/>
  <c r="B705" i="11"/>
  <c r="K705" i="11" s="1" a="1"/>
  <c r="K705" i="11" s="1"/>
  <c r="B710" i="11"/>
  <c r="K710" i="11" s="1" a="1"/>
  <c r="K710" i="11" s="1"/>
  <c r="B720" i="11"/>
  <c r="K720" i="11" s="1" a="1"/>
  <c r="K720" i="11" s="1"/>
  <c r="B725" i="11"/>
  <c r="K725" i="11" s="1" a="1"/>
  <c r="K725" i="11" s="1"/>
  <c r="B730" i="11"/>
  <c r="K730" i="11" s="1" a="1"/>
  <c r="K730" i="11" s="1"/>
  <c r="B735" i="11"/>
  <c r="K735" i="11" s="1" a="1"/>
  <c r="K735" i="11" s="1"/>
  <c r="B740" i="11"/>
  <c r="K740" i="11" s="1" a="1"/>
  <c r="K740" i="11" s="1"/>
  <c r="B750" i="11"/>
  <c r="K750" i="11" s="1" a="1"/>
  <c r="K750" i="11" s="1"/>
  <c r="B760" i="11"/>
  <c r="K760" i="11" s="1" a="1"/>
  <c r="K760" i="11" s="1"/>
  <c r="B765" i="11"/>
  <c r="K765" i="11" s="1" a="1"/>
  <c r="K765" i="11" s="1"/>
  <c r="B770" i="11"/>
  <c r="K770" i="11" s="1" a="1"/>
  <c r="K770" i="11" s="1"/>
  <c r="B775" i="11"/>
  <c r="K775" i="11" s="1" a="1"/>
  <c r="K775" i="11" s="1"/>
  <c r="B780" i="11"/>
  <c r="K780" i="11" s="1" a="1"/>
  <c r="K780" i="11" s="1"/>
  <c r="B790" i="11"/>
  <c r="K790" i="11" s="1" a="1"/>
  <c r="K790" i="11" s="1"/>
  <c r="B795" i="11"/>
  <c r="K795" i="11" s="1" a="1"/>
  <c r="K795" i="11" s="1"/>
  <c r="B800" i="11"/>
  <c r="K800" i="11" s="1" a="1"/>
  <c r="K800" i="11" s="1"/>
  <c r="B810" i="11"/>
  <c r="K810" i="11" s="1" a="1"/>
  <c r="K810" i="11" s="1"/>
  <c r="B815" i="11"/>
  <c r="K815" i="11" s="1" a="1"/>
  <c r="K815" i="11" s="1"/>
  <c r="B820" i="11"/>
  <c r="K820" i="11" s="1" a="1"/>
  <c r="K820" i="11" s="1"/>
  <c r="B825" i="11"/>
  <c r="K825" i="11" s="1" a="1"/>
  <c r="K825" i="11" s="1"/>
  <c r="B830" i="11"/>
  <c r="K830" i="11" s="1" a="1"/>
  <c r="K830" i="11" s="1"/>
  <c r="B835" i="11"/>
  <c r="K835" i="11" s="1" a="1"/>
  <c r="K835" i="11" s="1"/>
  <c r="B840" i="11"/>
  <c r="K840" i="11" s="1" a="1"/>
  <c r="K840" i="11" s="1"/>
  <c r="B845" i="11"/>
  <c r="K845" i="11" s="1" a="1"/>
  <c r="K845" i="11" s="1"/>
  <c r="B850" i="11"/>
  <c r="K850" i="11" s="1" a="1"/>
  <c r="K850" i="11" s="1"/>
  <c r="B860" i="11"/>
  <c r="K860" i="11" s="1" a="1"/>
  <c r="K860" i="11" s="1"/>
  <c r="B865" i="11"/>
  <c r="K865" i="11" s="1" a="1"/>
  <c r="K865" i="11" s="1"/>
  <c r="B870" i="11"/>
  <c r="K870" i="11" s="1" a="1"/>
  <c r="K870" i="11" s="1"/>
  <c r="B880" i="11"/>
  <c r="K880" i="11" s="1" a="1"/>
  <c r="K880" i="11" s="1"/>
  <c r="B885" i="11"/>
  <c r="K885" i="11" s="1" a="1"/>
  <c r="K885" i="11" s="1"/>
  <c r="B890" i="11"/>
  <c r="K890" i="11" s="1" a="1"/>
  <c r="K890" i="11" s="1"/>
  <c r="B895" i="11"/>
  <c r="K895" i="11" s="1" a="1"/>
  <c r="K895" i="11" s="1"/>
  <c r="B906" i="11"/>
  <c r="K906" i="11" s="1" a="1"/>
  <c r="K906" i="11" s="1"/>
  <c r="B911" i="11"/>
  <c r="K911" i="11" s="1" a="1"/>
  <c r="K911" i="11" s="1"/>
  <c r="B916" i="11"/>
  <c r="K916" i="11" s="1" a="1"/>
  <c r="K916" i="11" s="1"/>
  <c r="B921" i="11"/>
  <c r="K921" i="11" s="1" a="1"/>
  <c r="K921" i="11" s="1"/>
  <c r="B926" i="11"/>
  <c r="K926" i="11" s="1" a="1"/>
  <c r="K926" i="11" s="1"/>
  <c r="B931" i="11"/>
  <c r="K931" i="11" s="1" a="1"/>
  <c r="K931" i="11" s="1"/>
  <c r="B936" i="11"/>
  <c r="K936" i="11" s="1" a="1"/>
  <c r="K936" i="11" s="1"/>
  <c r="B941" i="11"/>
  <c r="K941" i="11" s="1" a="1"/>
  <c r="K941" i="11" s="1"/>
  <c r="B946" i="11"/>
  <c r="K946" i="11" s="1" a="1"/>
  <c r="K946" i="11" s="1"/>
  <c r="B956" i="11"/>
  <c r="K956" i="11" s="1" a="1"/>
  <c r="K956" i="11" s="1"/>
  <c r="B961" i="11"/>
  <c r="K961" i="11" s="1" a="1"/>
  <c r="K961" i="11" s="1"/>
  <c r="B966" i="11"/>
  <c r="K966" i="11" s="1" a="1"/>
  <c r="K966" i="11" s="1"/>
  <c r="B971" i="11"/>
  <c r="K971" i="11" s="1" a="1"/>
  <c r="K971" i="11" s="1"/>
  <c r="B976" i="11"/>
  <c r="K976" i="11" s="1" a="1"/>
  <c r="K976" i="11" s="1"/>
  <c r="B1240" i="11"/>
  <c r="K1240" i="11" s="1" a="1"/>
  <c r="K1240" i="11" s="1"/>
  <c r="B1242" i="11"/>
  <c r="K1242" i="11" s="1" a="1"/>
  <c r="K1242" i="11" s="1"/>
  <c r="B1252" i="11"/>
  <c r="K1252" i="11" s="1" a="1"/>
  <c r="K1252" i="11" s="1"/>
  <c r="B1258" i="11"/>
  <c r="K1258" i="11" s="1" a="1"/>
  <c r="K1258" i="11" s="1"/>
  <c r="B1278" i="11"/>
  <c r="K1278" i="11" s="1" a="1"/>
  <c r="K1278" i="11" s="1"/>
  <c r="B1283" i="11"/>
  <c r="K1283" i="11" s="1" a="1"/>
  <c r="K1283" i="11" s="1"/>
  <c r="B1288" i="11"/>
  <c r="K1288" i="11" s="1" a="1"/>
  <c r="K1288" i="11" s="1"/>
  <c r="B1293" i="11"/>
  <c r="K1293" i="11" s="1" a="1"/>
  <c r="K1293" i="11" s="1"/>
  <c r="B1298" i="11"/>
  <c r="K1298" i="11" s="1" a="1"/>
  <c r="K1298" i="11" s="1"/>
  <c r="B1303" i="11"/>
  <c r="K1303" i="11" s="1" a="1"/>
  <c r="K1303" i="11" s="1"/>
  <c r="B1308" i="11"/>
  <c r="K1308" i="11" s="1" a="1"/>
  <c r="K1308" i="11" s="1"/>
  <c r="B1313" i="11"/>
  <c r="K1313" i="11" s="1" a="1"/>
  <c r="K1313" i="11" s="1"/>
  <c r="B1317" i="11"/>
  <c r="K1317" i="11" s="1" a="1"/>
  <c r="K1317" i="11" s="1"/>
  <c r="B1322" i="11"/>
  <c r="K1322" i="11" s="1" a="1"/>
  <c r="K1322" i="11" s="1"/>
  <c r="B1327" i="11"/>
  <c r="K1327" i="11" s="1" a="1"/>
  <c r="K1327" i="11" s="1"/>
  <c r="B1332" i="11"/>
  <c r="K1332" i="11" s="1" a="1"/>
  <c r="K1332" i="11" s="1"/>
  <c r="B1337" i="11"/>
  <c r="K1337" i="11" s="1" a="1"/>
  <c r="K1337" i="11" s="1"/>
  <c r="B1343" i="11"/>
  <c r="K1343" i="11" s="1" a="1"/>
  <c r="K1343" i="11" s="1"/>
  <c r="B1353" i="11"/>
  <c r="K1353" i="11" s="1" a="1"/>
  <c r="K1353" i="11" s="1"/>
  <c r="B1363" i="11"/>
  <c r="K1363" i="11" s="1" a="1"/>
  <c r="K1363" i="11" s="1"/>
  <c r="B1368" i="11"/>
  <c r="K1368" i="11" s="1" a="1"/>
  <c r="K1368" i="11" s="1"/>
  <c r="B1378" i="11"/>
  <c r="K1378" i="11" s="1" a="1"/>
  <c r="K1378" i="11" s="1"/>
  <c r="B1383" i="11"/>
  <c r="K1383" i="11" s="1" a="1"/>
  <c r="K1383" i="11" s="1"/>
  <c r="G1549" i="11"/>
  <c r="I1549" i="11" s="1"/>
  <c r="I6531" i="11" s="1"/>
  <c r="G1559" i="11"/>
  <c r="I1559" i="11" s="1"/>
  <c r="I6541" i="11" s="1"/>
  <c r="G2166" i="11"/>
  <c r="I2166" i="11" s="1"/>
  <c r="I5986" i="11" s="1"/>
  <c r="B985" i="11"/>
  <c r="K985" i="11" s="1" a="1"/>
  <c r="K985" i="11" s="1"/>
  <c r="B995" i="11"/>
  <c r="K995" i="11" s="1" a="1"/>
  <c r="K995" i="11" s="1"/>
  <c r="B1005" i="11"/>
  <c r="K1005" i="11" s="1" a="1"/>
  <c r="K1005" i="11" s="1"/>
  <c r="B1025" i="11"/>
  <c r="K1025" i="11" s="1" a="1"/>
  <c r="K1025" i="11" s="1"/>
  <c r="B1035" i="11"/>
  <c r="K1035" i="11" s="1" a="1"/>
  <c r="K1035" i="11" s="1"/>
  <c r="B80" i="11"/>
  <c r="K80" i="11" s="1" a="1"/>
  <c r="K80" i="11" s="1"/>
  <c r="B156" i="11"/>
  <c r="K156" i="11" s="1" a="1"/>
  <c r="K156" i="11" s="1"/>
  <c r="B401" i="11"/>
  <c r="K401" i="11" s="1" a="1"/>
  <c r="K401" i="11" s="1"/>
  <c r="B436" i="11"/>
  <c r="K436" i="11" s="1" a="1"/>
  <c r="K436" i="11" s="1"/>
  <c r="B456" i="11"/>
  <c r="K456" i="11" s="1" a="1"/>
  <c r="K456" i="11" s="1"/>
  <c r="B471" i="11"/>
  <c r="K471" i="11" s="1" a="1"/>
  <c r="K471" i="11" s="1"/>
  <c r="B511" i="11"/>
  <c r="K511" i="11" s="1" a="1"/>
  <c r="K511" i="11" s="1"/>
  <c r="B724" i="11"/>
  <c r="K724" i="11" s="1" a="1"/>
  <c r="K724" i="11" s="1"/>
  <c r="B117" i="11"/>
  <c r="K117" i="11" s="1" a="1"/>
  <c r="K117" i="11" s="1"/>
  <c r="B232" i="11"/>
  <c r="K232" i="11" s="1" a="1"/>
  <c r="K232" i="11" s="1"/>
  <c r="B252" i="11"/>
  <c r="K252" i="11" s="1" a="1"/>
  <c r="K252" i="11" s="1"/>
  <c r="B262" i="11"/>
  <c r="K262" i="11" s="1" a="1"/>
  <c r="K262" i="11" s="1"/>
  <c r="B277" i="11"/>
  <c r="K277" i="11" s="1" a="1"/>
  <c r="K277" i="11" s="1"/>
  <c r="B297" i="11"/>
  <c r="K297" i="11" s="1" a="1"/>
  <c r="K297" i="11" s="1"/>
  <c r="B302" i="11"/>
  <c r="K302" i="11" s="1" a="1"/>
  <c r="K302" i="11" s="1"/>
  <c r="B317" i="11"/>
  <c r="K317" i="11" s="1" a="1"/>
  <c r="K317" i="11" s="1"/>
  <c r="B327" i="11"/>
  <c r="K327" i="11" s="1" a="1"/>
  <c r="K327" i="11" s="1"/>
  <c r="B337" i="11"/>
  <c r="K337" i="11" s="1" a="1"/>
  <c r="K337" i="11" s="1"/>
  <c r="B342" i="11"/>
  <c r="K342" i="11" s="1" a="1"/>
  <c r="K342" i="11" s="1"/>
  <c r="B347" i="11"/>
  <c r="K347" i="11" s="1" a="1"/>
  <c r="K347" i="11" s="1"/>
  <c r="B352" i="11"/>
  <c r="K352" i="11" s="1" a="1"/>
  <c r="K352" i="11" s="1"/>
  <c r="B362" i="11"/>
  <c r="K362" i="11" s="1" a="1"/>
  <c r="K362" i="11" s="1"/>
  <c r="B367" i="11"/>
  <c r="K367" i="11" s="1" a="1"/>
  <c r="K367" i="11" s="1"/>
  <c r="B1072" i="11"/>
  <c r="K1072" i="11" s="1" a="1"/>
  <c r="K1072" i="11" s="1"/>
  <c r="B32" i="11"/>
  <c r="K32" i="11" s="1" a="1"/>
  <c r="K32" i="11" s="1"/>
  <c r="B42" i="11"/>
  <c r="K42" i="11" s="1" a="1"/>
  <c r="K42" i="11" s="1"/>
  <c r="B57" i="11"/>
  <c r="K57" i="11" s="1" a="1"/>
  <c r="K57" i="11" s="1"/>
  <c r="B67" i="11"/>
  <c r="K67" i="11" s="1" a="1"/>
  <c r="K67" i="11" s="1"/>
  <c r="B82" i="11"/>
  <c r="K82" i="11" s="1" a="1"/>
  <c r="K82" i="11" s="1"/>
  <c r="B97" i="11"/>
  <c r="K97" i="11" s="1" a="1"/>
  <c r="K97" i="11" s="1"/>
  <c r="B138" i="11"/>
  <c r="K138" i="11" s="1" a="1"/>
  <c r="K138" i="11" s="1"/>
  <c r="B158" i="11"/>
  <c r="K158" i="11" s="1" a="1"/>
  <c r="K158" i="11" s="1"/>
  <c r="B168" i="11"/>
  <c r="K168" i="11" s="1" a="1"/>
  <c r="K168" i="11" s="1"/>
  <c r="B178" i="11"/>
  <c r="K178" i="11" s="1" a="1"/>
  <c r="K178" i="11" s="1"/>
  <c r="B188" i="11"/>
  <c r="K188" i="11" s="1" a="1"/>
  <c r="K188" i="11" s="1"/>
  <c r="B198" i="11"/>
  <c r="K198" i="11" s="1" a="1"/>
  <c r="K198" i="11" s="1"/>
  <c r="B208" i="11"/>
  <c r="K208" i="11" s="1" a="1"/>
  <c r="K208" i="11" s="1"/>
  <c r="B228" i="11"/>
  <c r="K228" i="11" s="1" a="1"/>
  <c r="K228" i="11" s="1"/>
  <c r="B238" i="11"/>
  <c r="K238" i="11" s="1" a="1"/>
  <c r="K238" i="11" s="1"/>
  <c r="B248" i="11"/>
  <c r="K248" i="11" s="1" a="1"/>
  <c r="K248" i="11" s="1"/>
  <c r="B258" i="11"/>
  <c r="K258" i="11" s="1" a="1"/>
  <c r="K258" i="11" s="1"/>
  <c r="B268" i="11"/>
  <c r="K268" i="11" s="1" a="1"/>
  <c r="K268" i="11" s="1"/>
  <c r="B278" i="11"/>
  <c r="K278" i="11" s="1" a="1"/>
  <c r="K278" i="11" s="1"/>
  <c r="B298" i="11"/>
  <c r="K298" i="11" s="1" a="1"/>
  <c r="K298" i="11" s="1"/>
  <c r="B1043" i="11"/>
  <c r="K1043" i="11" s="1" a="1"/>
  <c r="K1043" i="11" s="1"/>
  <c r="B1048" i="11"/>
  <c r="K1048" i="11" s="1" a="1"/>
  <c r="K1048" i="11" s="1"/>
  <c r="B1053" i="11"/>
  <c r="K1053" i="11" s="1" a="1"/>
  <c r="K1053" i="11" s="1"/>
  <c r="B1063" i="11"/>
  <c r="K1063" i="11" s="1" a="1"/>
  <c r="K1063" i="11" s="1"/>
  <c r="B1068" i="11"/>
  <c r="K1068" i="11" s="1" a="1"/>
  <c r="K1068" i="11" s="1"/>
  <c r="B1073" i="11"/>
  <c r="K1073" i="11" s="1" a="1"/>
  <c r="K1073" i="11" s="1"/>
  <c r="B1078" i="11"/>
  <c r="K1078" i="11" s="1" a="1"/>
  <c r="K1078" i="11" s="1"/>
  <c r="B1088" i="11"/>
  <c r="K1088" i="11" s="1" a="1"/>
  <c r="K1088" i="11" s="1"/>
  <c r="B1093" i="11"/>
  <c r="K1093" i="11" s="1" a="1"/>
  <c r="K1093" i="11" s="1"/>
  <c r="B1098" i="11"/>
  <c r="K1098" i="11" s="1" a="1"/>
  <c r="K1098" i="11" s="1"/>
  <c r="B1103" i="11"/>
  <c r="K1103" i="11" s="1" a="1"/>
  <c r="K1103" i="11" s="1"/>
  <c r="B1108" i="11"/>
  <c r="K1108" i="11" s="1" a="1"/>
  <c r="K1108" i="11" s="1"/>
  <c r="B1113" i="11"/>
  <c r="K1113" i="11" s="1" a="1"/>
  <c r="K1113" i="11" s="1"/>
  <c r="B1118" i="11"/>
  <c r="K1118" i="11" s="1" a="1"/>
  <c r="K1118" i="11" s="1"/>
  <c r="B1123" i="11"/>
  <c r="K1123" i="11" s="1" a="1"/>
  <c r="K1123" i="11" s="1"/>
  <c r="B1133" i="11"/>
  <c r="K1133" i="11" s="1" a="1"/>
  <c r="K1133" i="11" s="1"/>
  <c r="B1138" i="11"/>
  <c r="K1138" i="11" s="1" a="1"/>
  <c r="K1138" i="11" s="1"/>
  <c r="B1148" i="11"/>
  <c r="K1148" i="11" s="1" a="1"/>
  <c r="K1148" i="11" s="1"/>
  <c r="B1153" i="11"/>
  <c r="K1153" i="11" s="1" a="1"/>
  <c r="K1153" i="11" s="1"/>
  <c r="B1158" i="11"/>
  <c r="K1158" i="11" s="1" a="1"/>
  <c r="K1158" i="11" s="1"/>
  <c r="B1163" i="11"/>
  <c r="K1163" i="11" s="1" a="1"/>
  <c r="K1163" i="11" s="1"/>
  <c r="B1173" i="11"/>
  <c r="K1173" i="11" s="1" a="1"/>
  <c r="K1173" i="11" s="1"/>
  <c r="B1183" i="11"/>
  <c r="K1183" i="11" s="1" a="1"/>
  <c r="K1183" i="11" s="1"/>
  <c r="B1193" i="11"/>
  <c r="K1193" i="11" s="1" a="1"/>
  <c r="K1193" i="11" s="1"/>
  <c r="B1198" i="11"/>
  <c r="K1198" i="11" s="1" a="1"/>
  <c r="K1198" i="11" s="1"/>
  <c r="B1203" i="11"/>
  <c r="K1203" i="11" s="1" a="1"/>
  <c r="K1203" i="11" s="1"/>
  <c r="B1208" i="11"/>
  <c r="K1208" i="11" s="1" a="1"/>
  <c r="K1208" i="11" s="1"/>
  <c r="B1215" i="11"/>
  <c r="K1215" i="11" s="1" a="1"/>
  <c r="K1215" i="11" s="1"/>
  <c r="B1225" i="11"/>
  <c r="K1225" i="11" s="1" a="1"/>
  <c r="K1225" i="11" s="1"/>
  <c r="B1230" i="11"/>
  <c r="K1230" i="11" s="1" a="1"/>
  <c r="K1230" i="11" s="1"/>
  <c r="B1235" i="11"/>
  <c r="K1235" i="11" s="1" a="1"/>
  <c r="K1235" i="11" s="1"/>
  <c r="B1263" i="11"/>
  <c r="K1263" i="11" s="1" a="1"/>
  <c r="K1263" i="11" s="1"/>
  <c r="B1268" i="11"/>
  <c r="K1268" i="11" s="1" a="1"/>
  <c r="K1268" i="11" s="1"/>
  <c r="B1389" i="11"/>
  <c r="K1389" i="11" s="1" a="1"/>
  <c r="K1389" i="11" s="1"/>
  <c r="B1394" i="11"/>
  <c r="K1394" i="11" s="1" a="1"/>
  <c r="K1394" i="11" s="1"/>
  <c r="B1399" i="11"/>
  <c r="K1399" i="11" s="1" a="1"/>
  <c r="K1399" i="11" s="1"/>
  <c r="B1404" i="11"/>
  <c r="K1404" i="11" s="1" a="1"/>
  <c r="K1404" i="11" s="1"/>
  <c r="B1414" i="11"/>
  <c r="K1414" i="11" s="1" a="1"/>
  <c r="K1414" i="11" s="1"/>
  <c r="B1419" i="11"/>
  <c r="K1419" i="11" s="1" a="1"/>
  <c r="K1419" i="11" s="1"/>
  <c r="B1424" i="11"/>
  <c r="K1424" i="11" s="1" a="1"/>
  <c r="K1424" i="11" s="1"/>
  <c r="B1429" i="11"/>
  <c r="K1429" i="11" s="1" a="1"/>
  <c r="K1429" i="11" s="1"/>
  <c r="B1434" i="11"/>
  <c r="K1434" i="11" s="1" a="1"/>
  <c r="K1434" i="11" s="1"/>
  <c r="B1439" i="11"/>
  <c r="K1439" i="11" s="1" a="1"/>
  <c r="K1439" i="11" s="1"/>
  <c r="B1444" i="11"/>
  <c r="K1444" i="11" s="1" a="1"/>
  <c r="K1444" i="11" s="1"/>
  <c r="B1449" i="11"/>
  <c r="K1449" i="11" s="1" a="1"/>
  <c r="K1449" i="11" s="1"/>
  <c r="B1459" i="11"/>
  <c r="K1459" i="11" s="1" a="1"/>
  <c r="K1459" i="11" s="1"/>
  <c r="B1484" i="11"/>
  <c r="K1484" i="11" s="1" a="1"/>
  <c r="K1484" i="11" s="1"/>
  <c r="B1468" i="11"/>
  <c r="K1468" i="11" s="1" a="1"/>
  <c r="K1468" i="11" s="1"/>
  <c r="B1478" i="11"/>
  <c r="K1478" i="11" s="1" a="1"/>
  <c r="K1478" i="11" s="1"/>
  <c r="B1483" i="11"/>
  <c r="K1483" i="11" s="1" a="1"/>
  <c r="K1483" i="11" s="1"/>
  <c r="B1489" i="11"/>
  <c r="K1489" i="11" s="1" a="1"/>
  <c r="K1489" i="11" s="1"/>
  <c r="B1494" i="11"/>
  <c r="K1494" i="11" s="1" a="1"/>
  <c r="K1494" i="11" s="1"/>
  <c r="B1499" i="11"/>
  <c r="K1499" i="11" s="1" a="1"/>
  <c r="K1499" i="11" s="1"/>
  <c r="B1505" i="11"/>
  <c r="K1505" i="11" s="1" a="1"/>
  <c r="K1505" i="11" s="1"/>
  <c r="B1510" i="11"/>
  <c r="K1510" i="11" s="1" a="1"/>
  <c r="K1510" i="11" s="1"/>
  <c r="B1515" i="11"/>
  <c r="K1515" i="11" s="1" a="1"/>
  <c r="K1515" i="11" s="1"/>
  <c r="B1520" i="11"/>
  <c r="K1520" i="11" s="1" a="1"/>
  <c r="K1520" i="11" s="1"/>
  <c r="B1525" i="11"/>
  <c r="K1525" i="11" s="1" a="1"/>
  <c r="K1525" i="11" s="1"/>
  <c r="B1535" i="11"/>
  <c r="K1535" i="11" s="1" a="1"/>
  <c r="K1535" i="11" s="1"/>
  <c r="B1590" i="11"/>
  <c r="K1590" i="11" s="1" a="1"/>
  <c r="K1590" i="11" s="1"/>
  <c r="B1545" i="11"/>
  <c r="K1545" i="11" s="1" a="1"/>
  <c r="K1545" i="11" s="1"/>
  <c r="B1550" i="11"/>
  <c r="K1550" i="11" s="1" a="1"/>
  <c r="K1550" i="11" s="1"/>
  <c r="B1560" i="11"/>
  <c r="K1560" i="11" s="1" a="1"/>
  <c r="K1560" i="11" s="1"/>
  <c r="B1565" i="11"/>
  <c r="K1565" i="11" s="1" a="1"/>
  <c r="K1565" i="11" s="1"/>
  <c r="B1570" i="11"/>
  <c r="K1570" i="11" s="1" a="1"/>
  <c r="K1570" i="11" s="1"/>
  <c r="B1575" i="11"/>
  <c r="K1575" i="11" s="1" a="1"/>
  <c r="K1575" i="11" s="1"/>
  <c r="B1585" i="11"/>
  <c r="K1585" i="11" s="1" a="1"/>
  <c r="K1585" i="11" s="1"/>
  <c r="B1596" i="11"/>
  <c r="K1596" i="11" s="1" a="1"/>
  <c r="K1596" i="11" s="1"/>
  <c r="B986" i="11"/>
  <c r="K986" i="11" s="1" a="1"/>
  <c r="K986" i="11" s="1"/>
  <c r="B996" i="11"/>
  <c r="K996" i="11" s="1" a="1"/>
  <c r="K996" i="11" s="1"/>
  <c r="B1006" i="11"/>
  <c r="K1006" i="11" s="1" a="1"/>
  <c r="K1006" i="11" s="1"/>
  <c r="B1036" i="11"/>
  <c r="K1036" i="11" s="1" a="1"/>
  <c r="K1036" i="11" s="1"/>
  <c r="B85" i="11"/>
  <c r="K85" i="11" s="1" a="1"/>
  <c r="K85" i="11" s="1"/>
  <c r="B131" i="11"/>
  <c r="K131" i="11" s="1" a="1"/>
  <c r="K131" i="11" s="1"/>
  <c r="B366" i="11"/>
  <c r="K366" i="11" s="1" a="1"/>
  <c r="K366" i="11" s="1"/>
  <c r="B411" i="11"/>
  <c r="K411" i="11" s="1" a="1"/>
  <c r="K411" i="11" s="1"/>
  <c r="B476" i="11"/>
  <c r="K476" i="11" s="1" a="1"/>
  <c r="K476" i="11" s="1"/>
  <c r="B541" i="11"/>
  <c r="K541" i="11" s="1" a="1"/>
  <c r="K541" i="11" s="1"/>
  <c r="B614" i="11"/>
  <c r="K614" i="11" s="1" a="1"/>
  <c r="K614" i="11" s="1"/>
  <c r="B629" i="11"/>
  <c r="K629" i="11" s="1" a="1"/>
  <c r="K629" i="11" s="1"/>
  <c r="B649" i="11"/>
  <c r="K649" i="11" s="1" a="1"/>
  <c r="K649" i="11" s="1"/>
  <c r="B729" i="11"/>
  <c r="K729" i="11" s="1" a="1"/>
  <c r="K729" i="11" s="1"/>
  <c r="B769" i="11"/>
  <c r="K769" i="11" s="1" a="1"/>
  <c r="K769" i="11" s="1"/>
  <c r="B864" i="11"/>
  <c r="K864" i="11" s="1" a="1"/>
  <c r="K864" i="11" s="1"/>
  <c r="B920" i="11"/>
  <c r="K920" i="11" s="1" a="1"/>
  <c r="K920" i="11" s="1"/>
  <c r="B76" i="11"/>
  <c r="K76" i="11" s="1" a="1"/>
  <c r="K76" i="11" s="1"/>
  <c r="B111" i="11"/>
  <c r="K111" i="11" s="1" a="1"/>
  <c r="K111" i="11" s="1"/>
  <c r="B182" i="11"/>
  <c r="K182" i="11" s="1" a="1"/>
  <c r="K182" i="11" s="1"/>
  <c r="B282" i="11"/>
  <c r="K282" i="11" s="1" a="1"/>
  <c r="K282" i="11" s="1"/>
  <c r="B357" i="11"/>
  <c r="K357" i="11" s="1" a="1"/>
  <c r="K357" i="11" s="1"/>
  <c r="B1062" i="11"/>
  <c r="K1062" i="11" s="1" a="1"/>
  <c r="K1062" i="11" s="1"/>
  <c r="B22" i="11"/>
  <c r="B37" i="11"/>
  <c r="K37" i="11" s="1" a="1"/>
  <c r="K37" i="11" s="1"/>
  <c r="B52" i="11"/>
  <c r="K52" i="11" s="1" a="1"/>
  <c r="K52" i="11" s="1"/>
  <c r="B62" i="11"/>
  <c r="K62" i="11" s="1" a="1"/>
  <c r="K62" i="11" s="1"/>
  <c r="B77" i="11"/>
  <c r="K77" i="11" s="1" a="1"/>
  <c r="K77" i="11" s="1"/>
  <c r="B87" i="11"/>
  <c r="K87" i="11" s="1" a="1"/>
  <c r="K87" i="11" s="1"/>
  <c r="B102" i="11"/>
  <c r="K102" i="11" s="1" a="1"/>
  <c r="K102" i="11" s="1"/>
  <c r="B118" i="11"/>
  <c r="K118" i="11" s="1" a="1"/>
  <c r="K118" i="11" s="1"/>
  <c r="B133" i="11"/>
  <c r="K133" i="11" s="1" a="1"/>
  <c r="K133" i="11" s="1"/>
  <c r="B148" i="11"/>
  <c r="K148" i="11" s="1" a="1"/>
  <c r="K148" i="11" s="1"/>
  <c r="B163" i="11"/>
  <c r="K163" i="11" s="1" a="1"/>
  <c r="K163" i="11" s="1"/>
  <c r="B173" i="11"/>
  <c r="K173" i="11" s="1" a="1"/>
  <c r="K173" i="11" s="1"/>
  <c r="B183" i="11"/>
  <c r="K183" i="11" s="1" a="1"/>
  <c r="K183" i="11" s="1"/>
  <c r="B193" i="11"/>
  <c r="K193" i="11" s="1" a="1"/>
  <c r="K193" i="11" s="1"/>
  <c r="B203" i="11"/>
  <c r="B213" i="11"/>
  <c r="K213" i="11" s="1" a="1"/>
  <c r="K213" i="11" s="1"/>
  <c r="B223" i="11"/>
  <c r="K223" i="11" s="1" a="1"/>
  <c r="K223" i="11" s="1"/>
  <c r="B233" i="11"/>
  <c r="K233" i="11" s="1" a="1"/>
  <c r="K233" i="11" s="1"/>
  <c r="B243" i="11"/>
  <c r="K243" i="11" s="1" a="1"/>
  <c r="K243" i="11" s="1"/>
  <c r="B253" i="11"/>
  <c r="K253" i="11" s="1" a="1"/>
  <c r="K253" i="11" s="1"/>
  <c r="B263" i="11"/>
  <c r="B283" i="11"/>
  <c r="K283" i="11" s="1" a="1"/>
  <c r="K283" i="11" s="1"/>
  <c r="B293" i="11"/>
  <c r="K293" i="11" s="1" a="1"/>
  <c r="K293" i="11" s="1"/>
  <c r="B303" i="11"/>
  <c r="K303" i="11" s="1" a="1"/>
  <c r="K303" i="11" s="1"/>
  <c r="B308" i="11"/>
  <c r="K308" i="11" s="1" a="1"/>
  <c r="K308" i="11" s="1"/>
  <c r="B318" i="11"/>
  <c r="K318" i="11" s="1" a="1"/>
  <c r="K318" i="11" s="1"/>
  <c r="B323" i="11"/>
  <c r="K323" i="11" s="1" a="1"/>
  <c r="K323" i="11" s="1"/>
  <c r="B328" i="11"/>
  <c r="K328" i="11" s="1" a="1"/>
  <c r="K328" i="11" s="1"/>
  <c r="B333" i="11"/>
  <c r="K333" i="11" s="1" a="1"/>
  <c r="K333" i="11" s="1"/>
  <c r="B338" i="11"/>
  <c r="K338" i="11" s="1" a="1"/>
  <c r="K338" i="11" s="1"/>
  <c r="B343" i="11"/>
  <c r="K343" i="11" s="1" a="1"/>
  <c r="K343" i="11" s="1"/>
  <c r="B348" i="11"/>
  <c r="K348" i="11" s="1" a="1"/>
  <c r="K348" i="11" s="1"/>
  <c r="B353" i="11"/>
  <c r="K353" i="11" s="1" a="1"/>
  <c r="K353" i="11" s="1"/>
  <c r="B358" i="11"/>
  <c r="K358" i="11" s="1" a="1"/>
  <c r="K358" i="11" s="1"/>
  <c r="B363" i="11"/>
  <c r="K363" i="11" s="1" a="1"/>
  <c r="K363" i="11" s="1"/>
  <c r="B373" i="11"/>
  <c r="K373" i="11" s="1" a="1"/>
  <c r="K373" i="11" s="1"/>
  <c r="B378" i="11"/>
  <c r="K378" i="11" s="1" a="1"/>
  <c r="K378" i="11" s="1"/>
  <c r="B383" i="11"/>
  <c r="K383" i="11" s="1" a="1"/>
  <c r="K383" i="11" s="1"/>
  <c r="B393" i="11"/>
  <c r="K393" i="11" s="1" a="1"/>
  <c r="K393" i="11" s="1"/>
  <c r="B398" i="11"/>
  <c r="K398" i="11" s="1" a="1"/>
  <c r="K398" i="11" s="1"/>
  <c r="B403" i="11"/>
  <c r="K403" i="11" s="1" a="1"/>
  <c r="K403" i="11" s="1"/>
  <c r="B408" i="11"/>
  <c r="K408" i="11" s="1" a="1"/>
  <c r="K408" i="11" s="1"/>
  <c r="B413" i="11"/>
  <c r="K413" i="11" s="1" a="1"/>
  <c r="K413" i="11" s="1"/>
  <c r="B423" i="11"/>
  <c r="K423" i="11" s="1" a="1"/>
  <c r="K423" i="11" s="1"/>
  <c r="B428" i="11"/>
  <c r="K428" i="11" s="1" a="1"/>
  <c r="K428" i="11" s="1"/>
  <c r="B433" i="11"/>
  <c r="K433" i="11" s="1" a="1"/>
  <c r="K433" i="11" s="1"/>
  <c r="B438" i="11"/>
  <c r="K438" i="11" s="1" a="1"/>
  <c r="K438" i="11" s="1"/>
  <c r="B448" i="11"/>
  <c r="K448" i="11" s="1" a="1"/>
  <c r="K448" i="11" s="1"/>
  <c r="B453" i="11"/>
  <c r="K453" i="11" s="1" a="1"/>
  <c r="K453" i="11" s="1"/>
  <c r="B458" i="11"/>
  <c r="K458" i="11" s="1" a="1"/>
  <c r="K458" i="11" s="1"/>
  <c r="B463" i="11"/>
  <c r="K463" i="11" s="1" a="1"/>
  <c r="K463" i="11" s="1"/>
  <c r="B468" i="11"/>
  <c r="K468" i="11" s="1" a="1"/>
  <c r="K468" i="11" s="1"/>
  <c r="B478" i="11"/>
  <c r="K478" i="11" s="1" a="1"/>
  <c r="K478" i="11" s="1"/>
  <c r="B488" i="11"/>
  <c r="K488" i="11" s="1" a="1"/>
  <c r="K488" i="11" s="1"/>
  <c r="B493" i="11"/>
  <c r="K493" i="11" s="1" a="1"/>
  <c r="K493" i="11" s="1"/>
  <c r="B498" i="11"/>
  <c r="K498" i="11" s="1" a="1"/>
  <c r="K498" i="11" s="1"/>
  <c r="B508" i="11"/>
  <c r="K508" i="11" s="1" a="1"/>
  <c r="K508" i="11" s="1"/>
  <c r="B513" i="11"/>
  <c r="K513" i="11" s="1" a="1"/>
  <c r="K513" i="11" s="1"/>
  <c r="B518" i="11"/>
  <c r="K518" i="11" s="1" a="1"/>
  <c r="K518" i="11" s="1"/>
  <c r="B523" i="11"/>
  <c r="K523" i="11" s="1" a="1"/>
  <c r="K523" i="11" s="1"/>
  <c r="B528" i="11"/>
  <c r="K528" i="11" s="1" a="1"/>
  <c r="K528" i="11" s="1"/>
  <c r="B533" i="11"/>
  <c r="K533" i="11" s="1" a="1"/>
  <c r="K533" i="11" s="1"/>
  <c r="B543" i="11"/>
  <c r="K543" i="11" s="1" a="1"/>
  <c r="K543" i="11" s="1"/>
  <c r="B548" i="11"/>
  <c r="K548" i="11" s="1" a="1"/>
  <c r="K548" i="11" s="1"/>
  <c r="B553" i="11"/>
  <c r="K553" i="11" s="1" a="1"/>
  <c r="K553" i="11" s="1"/>
  <c r="B558" i="11"/>
  <c r="K558" i="11" s="1" a="1"/>
  <c r="K558" i="11" s="1"/>
  <c r="B568" i="11"/>
  <c r="K568" i="11" s="1" a="1"/>
  <c r="K568" i="11" s="1"/>
  <c r="B573" i="11"/>
  <c r="K573" i="11" s="1" a="1"/>
  <c r="K573" i="11" s="1"/>
  <c r="B578" i="11"/>
  <c r="K578" i="11" s="1" a="1"/>
  <c r="K578" i="11" s="1"/>
  <c r="B583" i="11"/>
  <c r="K583" i="11" s="1" a="1"/>
  <c r="K583" i="11" s="1"/>
  <c r="B589" i="11"/>
  <c r="K589" i="11" s="1" a="1"/>
  <c r="K589" i="11" s="1"/>
  <c r="B594" i="11"/>
  <c r="K594" i="11" s="1" a="1"/>
  <c r="K594" i="11" s="1"/>
  <c r="B599" i="11"/>
  <c r="K599" i="11" s="1" a="1"/>
  <c r="K599" i="11" s="1"/>
  <c r="B604" i="11"/>
  <c r="K604" i="11" s="1" a="1"/>
  <c r="K604" i="11" s="1"/>
  <c r="B611" i="11"/>
  <c r="K611" i="11" s="1" a="1"/>
  <c r="K611" i="11" s="1"/>
  <c r="B616" i="11"/>
  <c r="K616" i="11" s="1" a="1"/>
  <c r="K616" i="11" s="1"/>
  <c r="B621" i="11"/>
  <c r="K621" i="11" s="1" a="1"/>
  <c r="K621" i="11" s="1"/>
  <c r="B631" i="11"/>
  <c r="K631" i="11" s="1" a="1"/>
  <c r="K631" i="11" s="1"/>
  <c r="B636" i="11"/>
  <c r="K636" i="11" s="1" a="1"/>
  <c r="K636" i="11" s="1"/>
  <c r="B641" i="11"/>
  <c r="K641" i="11" s="1" a="1"/>
  <c r="K641" i="11" s="1"/>
  <c r="B646" i="11"/>
  <c r="K646" i="11" s="1" a="1"/>
  <c r="K646" i="11" s="1"/>
  <c r="B656" i="11"/>
  <c r="K656" i="11" s="1" a="1"/>
  <c r="K656" i="11" s="1"/>
  <c r="B661" i="11"/>
  <c r="K661" i="11" s="1" a="1"/>
  <c r="K661" i="11" s="1"/>
  <c r="B666" i="11"/>
  <c r="K666" i="11" s="1" a="1"/>
  <c r="K666" i="11" s="1"/>
  <c r="B671" i="11"/>
  <c r="K671" i="11" s="1" a="1"/>
  <c r="K671" i="11" s="1"/>
  <c r="B676" i="11"/>
  <c r="K676" i="11" s="1" a="1"/>
  <c r="K676" i="11" s="1"/>
  <c r="B681" i="11"/>
  <c r="K681" i="11" s="1" a="1"/>
  <c r="K681" i="11" s="1"/>
  <c r="B686" i="11"/>
  <c r="K686" i="11" s="1" a="1"/>
  <c r="K686" i="11" s="1"/>
  <c r="B691" i="11"/>
  <c r="K691" i="11" s="1" a="1"/>
  <c r="K691" i="11" s="1"/>
  <c r="B696" i="11"/>
  <c r="K696" i="11" s="1" a="1"/>
  <c r="K696" i="11" s="1"/>
  <c r="B701" i="11"/>
  <c r="K701" i="11" s="1" a="1"/>
  <c r="K701" i="11" s="1"/>
  <c r="B706" i="11"/>
  <c r="K706" i="11" s="1" a="1"/>
  <c r="K706" i="11" s="1"/>
  <c r="B711" i="11"/>
  <c r="K711" i="11" s="1" a="1"/>
  <c r="K711" i="11" s="1"/>
  <c r="B721" i="11"/>
  <c r="K721" i="11" s="1" a="1"/>
  <c r="K721" i="11" s="1"/>
  <c r="B726" i="11"/>
  <c r="K726" i="11" s="1" a="1"/>
  <c r="K726" i="11" s="1"/>
  <c r="B731" i="11"/>
  <c r="K731" i="11" s="1" a="1"/>
  <c r="K731" i="11" s="1"/>
  <c r="B741" i="11"/>
  <c r="K741" i="11" s="1" a="1"/>
  <c r="K741" i="11" s="1"/>
  <c r="B746" i="11"/>
  <c r="K746" i="11" s="1" a="1"/>
  <c r="K746" i="11" s="1"/>
  <c r="B751" i="11"/>
  <c r="K751" i="11" s="1" a="1"/>
  <c r="K751" i="11" s="1"/>
  <c r="B756" i="11"/>
  <c r="K756" i="11" s="1" a="1"/>
  <c r="K756" i="11" s="1"/>
  <c r="B761" i="11"/>
  <c r="K761" i="11" s="1" a="1"/>
  <c r="K761" i="11" s="1"/>
  <c r="B766" i="11"/>
  <c r="K766" i="11" s="1" a="1"/>
  <c r="K766" i="11" s="1"/>
  <c r="B771" i="11"/>
  <c r="K771" i="11" s="1" a="1"/>
  <c r="K771" i="11" s="1"/>
  <c r="B776" i="11"/>
  <c r="K776" i="11" s="1" a="1"/>
  <c r="K776" i="11" s="1"/>
  <c r="B781" i="11"/>
  <c r="K781" i="11" s="1" a="1"/>
  <c r="K781" i="11" s="1"/>
  <c r="B786" i="11"/>
  <c r="K786" i="11" s="1" a="1"/>
  <c r="K786" i="11" s="1"/>
  <c r="B791" i="11"/>
  <c r="K791" i="11" s="1" a="1"/>
  <c r="K791" i="11" s="1"/>
  <c r="B796" i="11"/>
  <c r="K796" i="11" s="1" a="1"/>
  <c r="K796" i="11" s="1"/>
  <c r="B801" i="11"/>
  <c r="K801" i="11" s="1" a="1"/>
  <c r="K801" i="11" s="1"/>
  <c r="B811" i="11"/>
  <c r="K811" i="11" s="1" a="1"/>
  <c r="K811" i="11" s="1"/>
  <c r="B816" i="11"/>
  <c r="K816" i="11" s="1" a="1"/>
  <c r="K816" i="11" s="1"/>
  <c r="B821" i="11"/>
  <c r="K821" i="11" s="1" a="1"/>
  <c r="K821" i="11" s="1"/>
  <c r="B826" i="11"/>
  <c r="K826" i="11" s="1" a="1"/>
  <c r="K826" i="11" s="1"/>
  <c r="B836" i="11"/>
  <c r="K836" i="11" s="1" a="1"/>
  <c r="K836" i="11" s="1"/>
  <c r="B841" i="11"/>
  <c r="K841" i="11" s="1" a="1"/>
  <c r="K841" i="11" s="1"/>
  <c r="B846" i="11"/>
  <c r="K846" i="11" s="1" a="1"/>
  <c r="K846" i="11" s="1"/>
  <c r="B851" i="11"/>
  <c r="K851" i="11" s="1" a="1"/>
  <c r="K851" i="11" s="1"/>
  <c r="B861" i="11"/>
  <c r="K861" i="11" s="1" a="1"/>
  <c r="K861" i="11" s="1"/>
  <c r="B866" i="11"/>
  <c r="K866" i="11" s="1" a="1"/>
  <c r="K866" i="11" s="1"/>
  <c r="B871" i="11"/>
  <c r="K871" i="11" s="1" a="1"/>
  <c r="K871" i="11" s="1"/>
  <c r="B876" i="11"/>
  <c r="K876" i="11" s="1" a="1"/>
  <c r="K876" i="11" s="1"/>
  <c r="B881" i="11"/>
  <c r="K881" i="11" s="1" a="1"/>
  <c r="K881" i="11" s="1"/>
  <c r="B886" i="11"/>
  <c r="K886" i="11" s="1" a="1"/>
  <c r="K886" i="11" s="1"/>
  <c r="B891" i="11"/>
  <c r="K891" i="11" s="1" a="1"/>
  <c r="K891" i="11" s="1"/>
  <c r="B897" i="11"/>
  <c r="K897" i="11" s="1" a="1"/>
  <c r="K897" i="11" s="1"/>
  <c r="B902" i="11"/>
  <c r="K902" i="11" s="1" a="1"/>
  <c r="K902" i="11" s="1"/>
  <c r="B907" i="11"/>
  <c r="K907" i="11" s="1" a="1"/>
  <c r="K907" i="11" s="1"/>
  <c r="B912" i="11"/>
  <c r="K912" i="11" s="1" a="1"/>
  <c r="K912" i="11" s="1"/>
  <c r="B917" i="11"/>
  <c r="K917" i="11" s="1" a="1"/>
  <c r="K917" i="11" s="1"/>
  <c r="B922" i="11"/>
  <c r="K922" i="11" s="1" a="1"/>
  <c r="K922" i="11" s="1"/>
  <c r="B932" i="11"/>
  <c r="K932" i="11" s="1" a="1"/>
  <c r="K932" i="11" s="1"/>
  <c r="B937" i="11"/>
  <c r="K937" i="11" s="1" a="1"/>
  <c r="K937" i="11" s="1"/>
  <c r="B942" i="11"/>
  <c r="K942" i="11" s="1" a="1"/>
  <c r="K942" i="11" s="1"/>
  <c r="B947" i="11"/>
  <c r="K947" i="11" s="1" a="1"/>
  <c r="K947" i="11" s="1"/>
  <c r="B952" i="11"/>
  <c r="K952" i="11" s="1" a="1"/>
  <c r="K952" i="11" s="1"/>
  <c r="B957" i="11"/>
  <c r="K957" i="11" s="1" a="1"/>
  <c r="K957" i="11" s="1"/>
  <c r="B962" i="11"/>
  <c r="K962" i="11" s="1" a="1"/>
  <c r="K962" i="11" s="1"/>
  <c r="B967" i="11"/>
  <c r="K967" i="11" s="1" a="1"/>
  <c r="K967" i="11" s="1"/>
  <c r="B972" i="11"/>
  <c r="K972" i="11" s="1" a="1"/>
  <c r="K972" i="11" s="1"/>
  <c r="B977" i="11"/>
  <c r="K977" i="11" s="1" a="1"/>
  <c r="K977" i="11" s="1"/>
  <c r="B1241" i="11"/>
  <c r="K1241" i="11" s="1" a="1"/>
  <c r="K1241" i="11" s="1"/>
  <c r="B18" i="11"/>
  <c r="B1243" i="11"/>
  <c r="K1243" i="11" s="1" a="1"/>
  <c r="K1243" i="11" s="1"/>
  <c r="B1248" i="11"/>
  <c r="K1248" i="11" s="1" a="1"/>
  <c r="K1248" i="11" s="1"/>
  <c r="B1254" i="11"/>
  <c r="K1254" i="11" s="1" a="1"/>
  <c r="K1254" i="11" s="1"/>
  <c r="B1259" i="11"/>
  <c r="K1259" i="11" s="1" a="1"/>
  <c r="K1259" i="11" s="1"/>
  <c r="B1274" i="11"/>
  <c r="K1274" i="11" s="1" a="1"/>
  <c r="K1274" i="11" s="1"/>
  <c r="B1279" i="11"/>
  <c r="K1279" i="11" s="1" a="1"/>
  <c r="K1279" i="11" s="1"/>
  <c r="B1284" i="11"/>
  <c r="K1284" i="11" s="1" a="1"/>
  <c r="K1284" i="11" s="1"/>
  <c r="B1289" i="11"/>
  <c r="K1289" i="11" s="1" a="1"/>
  <c r="K1289" i="11" s="1"/>
  <c r="B1299" i="11"/>
  <c r="K1299" i="11" s="1" a="1"/>
  <c r="K1299" i="11" s="1"/>
  <c r="B1304" i="11"/>
  <c r="K1304" i="11" s="1" a="1"/>
  <c r="K1304" i="11" s="1"/>
  <c r="B1309" i="11"/>
  <c r="K1309" i="11" s="1" a="1"/>
  <c r="K1309" i="11" s="1"/>
  <c r="B1318" i="11"/>
  <c r="K1318" i="11" s="1" a="1"/>
  <c r="K1318" i="11" s="1"/>
  <c r="B1323" i="11"/>
  <c r="K1323" i="11" s="1" a="1"/>
  <c r="K1323" i="11" s="1"/>
  <c r="B1328" i="11"/>
  <c r="K1328" i="11" s="1" a="1"/>
  <c r="K1328" i="11" s="1"/>
  <c r="B1333" i="11"/>
  <c r="K1333" i="11" s="1" a="1"/>
  <c r="K1333" i="11" s="1"/>
  <c r="B1338" i="11"/>
  <c r="K1338" i="11" s="1" a="1"/>
  <c r="K1338" i="11" s="1"/>
  <c r="B1349" i="11"/>
  <c r="K1349" i="11" s="1" a="1"/>
  <c r="K1349" i="11" s="1"/>
  <c r="B1354" i="11"/>
  <c r="K1354" i="11" s="1" a="1"/>
  <c r="K1354" i="11" s="1"/>
  <c r="B1364" i="11"/>
  <c r="K1364" i="11" s="1" a="1"/>
  <c r="K1364" i="11" s="1"/>
  <c r="B1369" i="11"/>
  <c r="K1369" i="11" s="1" a="1"/>
  <c r="K1369" i="11" s="1"/>
  <c r="B1379" i="11"/>
  <c r="K1379" i="11" s="1" a="1"/>
  <c r="K1379" i="11" s="1"/>
  <c r="B1384" i="11"/>
  <c r="K1384" i="11" s="1" a="1"/>
  <c r="K1384" i="11" s="1"/>
  <c r="G1494" i="11"/>
  <c r="I1494" i="11" s="1"/>
  <c r="I6476" i="11" s="1"/>
  <c r="G1560" i="11"/>
  <c r="I1560" i="11" s="1"/>
  <c r="I6542" i="11" s="1"/>
  <c r="G1565" i="11"/>
  <c r="I1565" i="11" s="1"/>
  <c r="I6547" i="11" s="1"/>
  <c r="B987" i="11"/>
  <c r="K987" i="11" s="1" a="1"/>
  <c r="K987" i="11" s="1"/>
  <c r="B997" i="11"/>
  <c r="K997" i="11" s="1" a="1"/>
  <c r="K997" i="11" s="1"/>
  <c r="B1007" i="11"/>
  <c r="K1007" i="11" s="1" a="1"/>
  <c r="K1007" i="11" s="1"/>
  <c r="B1017" i="11"/>
  <c r="K1871" i="11" a="1"/>
  <c r="K1871" i="11" s="1"/>
  <c r="K1907" i="11" a="1"/>
  <c r="K1907" i="11" s="1"/>
  <c r="K1886" i="11" a="1"/>
  <c r="K1886" i="11" s="1"/>
  <c r="K1845" i="11" a="1"/>
  <c r="K1845" i="11" s="1"/>
  <c r="K60" i="11" a="1"/>
  <c r="K60" i="11" s="1"/>
  <c r="K226" i="11" a="1"/>
  <c r="K226" i="11" s="1"/>
  <c r="K377" i="11" a="1"/>
  <c r="K377" i="11" s="1"/>
  <c r="K1179" i="11" a="1"/>
  <c r="K1179" i="11" s="1"/>
  <c r="K1497" i="11" a="1"/>
  <c r="K1497" i="11" s="1"/>
  <c r="K1026" i="11" a="1"/>
  <c r="K1026" i="11" s="1"/>
  <c r="K540" i="11" a="1"/>
  <c r="K540" i="11" s="1"/>
  <c r="K703" i="11" a="1"/>
  <c r="K703" i="11" s="1"/>
  <c r="K755" i="11" a="1"/>
  <c r="K755" i="11" s="1"/>
  <c r="K868" i="11" a="1"/>
  <c r="K868" i="11" s="1"/>
  <c r="K1656" i="11" a="1"/>
  <c r="K1656" i="11" s="1"/>
  <c r="K1835" i="11" a="1"/>
  <c r="K1835" i="11" s="1"/>
  <c r="K17" i="11" a="1"/>
  <c r="K17" i="11" s="1"/>
  <c r="K1359" i="11" a="1"/>
  <c r="K1359" i="11" s="1"/>
  <c r="H67" i="10"/>
  <c r="I67" i="10" s="1"/>
  <c r="K1496" i="11" a="1"/>
  <c r="K1496" i="11" s="1"/>
  <c r="K6678" i="11" a="1"/>
  <c r="K6678" i="11" s="1"/>
  <c r="K6771" i="11" a="1"/>
  <c r="K6771" i="11" s="1"/>
  <c r="K6876" i="11" a="1"/>
  <c r="K6876" i="11" s="1"/>
  <c r="K6905" i="11" a="1"/>
  <c r="K6905" i="11" s="1"/>
  <c r="K6973" i="11" a="1"/>
  <c r="K6973" i="11" s="1"/>
  <c r="K7061" i="11" a="1"/>
  <c r="K7061" i="11" s="1"/>
  <c r="K59" i="11" a="1"/>
  <c r="K59" i="11" s="1"/>
  <c r="K225" i="11" a="1"/>
  <c r="K225" i="11" s="1"/>
  <c r="K376" i="11" a="1"/>
  <c r="K376" i="11" s="1"/>
  <c r="K1178" i="11" a="1"/>
  <c r="K1178" i="11" s="1"/>
  <c r="K6497" i="11" a="1"/>
  <c r="K6497" i="11" s="1"/>
  <c r="K6583" i="11" a="1"/>
  <c r="K6583" i="11" s="1"/>
  <c r="K539" i="11" a="1"/>
  <c r="K539" i="11" s="1"/>
  <c r="K702" i="11" a="1"/>
  <c r="K702" i="11" s="1"/>
  <c r="K754" i="11" a="1"/>
  <c r="K754" i="11" s="1"/>
  <c r="K867" i="11" a="1"/>
  <c r="K867" i="11" s="1"/>
  <c r="K7415" i="11" a="1"/>
  <c r="K7415" i="11" s="1"/>
  <c r="K7328" i="11" a="1"/>
  <c r="K7328" i="11" s="1"/>
  <c r="K1834" i="11" a="1"/>
  <c r="K1834" i="11" s="1"/>
  <c r="K7245" i="11" a="1"/>
  <c r="K7245" i="11" s="1"/>
  <c r="K7512" i="11" a="1"/>
  <c r="K7512" i="11" s="1"/>
  <c r="K1655" i="11" a="1"/>
  <c r="K1655" i="11" s="1"/>
  <c r="K1358" i="11" a="1"/>
  <c r="K1358" i="11" s="1"/>
  <c r="K1027" i="11" a="1"/>
  <c r="K1027" i="11" s="1"/>
  <c r="D70" i="3"/>
  <c r="D63" i="3"/>
  <c r="D59" i="3"/>
  <c r="D56" i="3"/>
  <c r="D54" i="3"/>
  <c r="D52" i="3"/>
  <c r="D62" i="3"/>
  <c r="D60" i="3"/>
  <c r="D58" i="3"/>
  <c r="C56" i="3"/>
  <c r="C54" i="3"/>
  <c r="C52" i="3"/>
  <c r="C55" i="3"/>
  <c r="C49" i="3"/>
  <c r="D68" i="3"/>
  <c r="C63" i="3"/>
  <c r="C59" i="3"/>
  <c r="D55" i="3"/>
  <c r="D53" i="3"/>
  <c r="D51" i="3"/>
  <c r="C62" i="3"/>
  <c r="C60" i="3"/>
  <c r="C58" i="3"/>
  <c r="C53" i="3"/>
  <c r="K7246" i="11" a="1"/>
  <c r="K7246" i="11" s="1"/>
  <c r="K1139" i="11" a="1"/>
  <c r="K1139" i="11" s="1"/>
  <c r="K1209" i="11" a="1"/>
  <c r="K1209" i="11" s="1"/>
  <c r="K1265" i="11" a="1"/>
  <c r="K1265" i="11" s="1"/>
  <c r="K1388" i="11" a="1"/>
  <c r="K1388" i="11" s="1"/>
  <c r="K1422" i="11" a="1"/>
  <c r="K1422" i="11" s="1"/>
  <c r="K1443" i="11" a="1"/>
  <c r="K1443" i="11" s="1"/>
  <c r="K1538" i="11" a="1"/>
  <c r="K1538" i="11" s="1"/>
  <c r="K1591" i="11" a="1"/>
  <c r="K1591" i="11" s="1"/>
  <c r="K1710" i="11" a="1"/>
  <c r="K1710" i="11" s="1"/>
  <c r="K1709" i="11" a="1"/>
  <c r="K1709" i="11" s="1"/>
  <c r="K1286" i="11" a="1"/>
  <c r="K1286" i="11" s="1"/>
  <c r="K1314" i="11" a="1"/>
  <c r="K1314" i="11" s="1"/>
  <c r="K5314" i="11" a="1"/>
  <c r="K5314" i="11" s="1"/>
  <c r="B5317" i="11"/>
  <c r="K8900" i="11" s="1" a="1"/>
  <c r="K8900" i="11" s="1"/>
  <c r="K5315" i="11" a="1"/>
  <c r="K5315" i="11" s="1"/>
  <c r="B5318" i="11"/>
  <c r="K5318" i="11" s="1" a="1"/>
  <c r="K5318" i="11" s="1"/>
  <c r="K5316" i="11" a="1"/>
  <c r="K5316" i="11" s="1"/>
  <c r="B5319" i="11"/>
  <c r="K5319" i="11" s="1" a="1"/>
  <c r="K5319" i="11" s="1"/>
  <c r="B5320" i="11"/>
  <c r="K5320" i="11" s="1" a="1"/>
  <c r="K5320" i="11" s="1"/>
  <c r="B5321" i="11"/>
  <c r="K5321" i="11" s="1" a="1"/>
  <c r="K5321" i="11" s="1"/>
  <c r="B5322" i="11"/>
  <c r="K5322" i="11" s="1" a="1"/>
  <c r="K5322" i="11" s="1"/>
  <c r="B5323" i="11"/>
  <c r="K5323" i="11" s="1" a="1"/>
  <c r="K5323" i="11" s="1"/>
  <c r="B5324" i="11"/>
  <c r="K5324" i="11" s="1" a="1"/>
  <c r="K5324" i="11" s="1"/>
  <c r="B5325" i="11"/>
  <c r="K5325" i="11" s="1" a="1"/>
  <c r="K5325" i="11" s="1"/>
  <c r="B5326" i="11"/>
  <c r="K5326" i="11" s="1" a="1"/>
  <c r="K5326" i="11" s="1"/>
  <c r="B5327" i="11"/>
  <c r="K5327" i="11" s="1" a="1"/>
  <c r="K5327" i="11" s="1"/>
  <c r="B5328" i="11"/>
  <c r="K5328" i="11" s="1" a="1"/>
  <c r="K5328" i="11" s="1"/>
  <c r="B5329" i="11"/>
  <c r="K5329" i="11" s="1" a="1"/>
  <c r="K5329" i="11" s="1"/>
  <c r="B5330" i="11"/>
  <c r="K5330" i="11" s="1" a="1"/>
  <c r="K5330" i="11" s="1"/>
  <c r="B5331" i="11"/>
  <c r="K5331" i="11" s="1" a="1"/>
  <c r="K5331" i="11" s="1"/>
  <c r="B5332" i="11"/>
  <c r="K5332" i="11" s="1" a="1"/>
  <c r="K5332" i="11" s="1"/>
  <c r="B5333" i="11"/>
  <c r="K5333" i="11" s="1" a="1"/>
  <c r="K5333" i="11" s="1"/>
  <c r="B5334" i="11"/>
  <c r="K5334" i="11" s="1" a="1"/>
  <c r="K5334" i="11" s="1"/>
  <c r="B5335" i="11"/>
  <c r="K5335" i="11" s="1" a="1"/>
  <c r="K5335" i="11" s="1"/>
  <c r="B5336" i="11"/>
  <c r="K5336" i="11" s="1" a="1"/>
  <c r="K5336" i="11" s="1"/>
  <c r="B5337" i="11"/>
  <c r="K5337" i="11" s="1" a="1"/>
  <c r="K5337" i="11" s="1"/>
  <c r="B5338" i="11"/>
  <c r="K5338" i="11" s="1" a="1"/>
  <c r="K5338" i="11" s="1"/>
  <c r="B5339" i="11"/>
  <c r="K5339" i="11" s="1" a="1"/>
  <c r="K5339" i="11" s="1"/>
  <c r="B5340" i="11"/>
  <c r="K5340" i="11" s="1" a="1"/>
  <c r="K5340" i="11" s="1"/>
  <c r="B5341" i="11"/>
  <c r="K5341" i="11" s="1" a="1"/>
  <c r="K5341" i="11" s="1"/>
  <c r="B5342" i="11"/>
  <c r="K5342" i="11" s="1" a="1"/>
  <c r="K5342" i="11" s="1"/>
  <c r="B5343" i="11"/>
  <c r="K5343" i="11" s="1" a="1"/>
  <c r="K5343" i="11" s="1"/>
  <c r="B5344" i="11"/>
  <c r="K5344" i="11" s="1" a="1"/>
  <c r="K5344" i="11" s="1"/>
  <c r="B5345" i="11"/>
  <c r="K5345" i="11" s="1" a="1"/>
  <c r="K5345" i="11" s="1"/>
  <c r="B5346" i="11"/>
  <c r="K5346" i="11" s="1" a="1"/>
  <c r="K5346" i="11" s="1"/>
  <c r="B5347" i="11"/>
  <c r="K5347" i="11" s="1" a="1"/>
  <c r="K5347" i="11" s="1"/>
  <c r="B5348" i="11"/>
  <c r="K5348" i="11" s="1" a="1"/>
  <c r="K5348" i="11" s="1"/>
  <c r="B5349" i="11"/>
  <c r="K5349" i="11" s="1" a="1"/>
  <c r="K5349" i="11" s="1"/>
  <c r="B5350" i="11"/>
  <c r="K5350" i="11" s="1" a="1"/>
  <c r="K5350" i="11" s="1"/>
  <c r="B5351" i="11"/>
  <c r="K5351" i="11" s="1" a="1"/>
  <c r="K5351" i="11" s="1"/>
  <c r="B5352" i="11"/>
  <c r="K5352" i="11" s="1" a="1"/>
  <c r="K5352" i="11" s="1"/>
  <c r="B5353" i="11"/>
  <c r="K5353" i="11" s="1" a="1"/>
  <c r="K5353" i="11" s="1"/>
  <c r="B5354" i="11"/>
  <c r="K5354" i="11" s="1" a="1"/>
  <c r="K5354" i="11" s="1"/>
  <c r="B5355" i="11"/>
  <c r="K5355" i="11" s="1" a="1"/>
  <c r="K5355" i="11" s="1"/>
  <c r="B5356" i="11"/>
  <c r="K5356" i="11" s="1" a="1"/>
  <c r="K5356" i="11" s="1"/>
  <c r="B5357" i="11"/>
  <c r="K5357" i="11" s="1" a="1"/>
  <c r="K5357" i="11" s="1"/>
  <c r="B5358" i="11"/>
  <c r="K5358" i="11" s="1" a="1"/>
  <c r="K5358" i="11" s="1"/>
  <c r="B5359" i="11"/>
  <c r="K5359" i="11" s="1" a="1"/>
  <c r="K5359" i="11" s="1"/>
  <c r="B5360" i="11"/>
  <c r="K5360" i="11" s="1" a="1"/>
  <c r="K5360" i="11" s="1"/>
  <c r="B5361" i="11"/>
  <c r="K5361" i="11" s="1" a="1"/>
  <c r="K5361" i="11" s="1"/>
  <c r="B5362" i="11"/>
  <c r="K5362" i="11" s="1" a="1"/>
  <c r="K5362" i="11" s="1"/>
  <c r="B5363" i="11"/>
  <c r="K5363" i="11" s="1" a="1"/>
  <c r="K5363" i="11" s="1"/>
  <c r="B5364" i="11"/>
  <c r="K5364" i="11" s="1" a="1"/>
  <c r="K5364" i="11" s="1"/>
  <c r="B5365" i="11"/>
  <c r="K5365" i="11" s="1" a="1"/>
  <c r="K5365" i="11" s="1"/>
  <c r="B5366" i="11"/>
  <c r="K5366" i="11" s="1" a="1"/>
  <c r="K5366" i="11" s="1"/>
  <c r="B5367" i="11"/>
  <c r="K5367" i="11" s="1" a="1"/>
  <c r="K5367" i="11" s="1"/>
  <c r="B5368" i="11"/>
  <c r="K5368" i="11" s="1" a="1"/>
  <c r="K5368" i="11" s="1"/>
  <c r="B5369" i="11"/>
  <c r="K5369" i="11" s="1" a="1"/>
  <c r="K5369" i="11" s="1"/>
  <c r="B5370" i="11"/>
  <c r="K5370" i="11" s="1" a="1"/>
  <c r="K5370" i="11" s="1"/>
  <c r="B5371" i="11"/>
  <c r="K5371" i="11" s="1" a="1"/>
  <c r="K5371" i="11" s="1"/>
  <c r="B5372" i="11"/>
  <c r="K5372" i="11" s="1" a="1"/>
  <c r="K5372" i="11" s="1"/>
  <c r="B5373" i="11"/>
  <c r="K5373" i="11" s="1" a="1"/>
  <c r="K5373" i="11" s="1"/>
  <c r="B5374" i="11"/>
  <c r="K5374" i="11" s="1" a="1"/>
  <c r="K5374" i="11" s="1"/>
  <c r="B5375" i="11"/>
  <c r="K5375" i="11" s="1" a="1"/>
  <c r="K5375" i="11" s="1"/>
  <c r="B5376" i="11"/>
  <c r="K5376" i="11" s="1" a="1"/>
  <c r="K5376" i="11" s="1"/>
  <c r="B5377" i="11"/>
  <c r="K5377" i="11" s="1" a="1"/>
  <c r="K5377" i="11" s="1"/>
  <c r="B5378" i="11"/>
  <c r="K5378" i="11" s="1" a="1"/>
  <c r="K5378" i="11" s="1"/>
  <c r="B5379" i="11"/>
  <c r="K5379" i="11" s="1" a="1"/>
  <c r="K5379" i="11" s="1"/>
  <c r="B5380" i="11"/>
  <c r="K5380" i="11" s="1" a="1"/>
  <c r="K5380" i="11" s="1"/>
  <c r="B5381" i="11"/>
  <c r="K5381" i="11" s="1" a="1"/>
  <c r="K5381" i="11" s="1"/>
  <c r="B5382" i="11"/>
  <c r="K5382" i="11" s="1" a="1"/>
  <c r="K5382" i="11" s="1"/>
  <c r="B5383" i="11"/>
  <c r="K5383" i="11" s="1" a="1"/>
  <c r="K5383" i="11" s="1"/>
  <c r="B5384" i="11"/>
  <c r="K5384" i="11" s="1" a="1"/>
  <c r="K5384" i="11" s="1"/>
  <c r="B5385" i="11"/>
  <c r="K5385" i="11" s="1" a="1"/>
  <c r="K5385" i="11" s="1"/>
  <c r="B5386" i="11"/>
  <c r="K5386" i="11" s="1" a="1"/>
  <c r="K5386" i="11" s="1"/>
  <c r="B5387" i="11"/>
  <c r="K5387" i="11" s="1" a="1"/>
  <c r="K5387" i="11" s="1"/>
  <c r="B5388" i="11"/>
  <c r="K5388" i="11" s="1" a="1"/>
  <c r="K5388" i="11" s="1"/>
  <c r="B5389" i="11"/>
  <c r="K5389" i="11" s="1" a="1"/>
  <c r="K5389" i="11" s="1"/>
  <c r="B5390" i="11"/>
  <c r="K5390" i="11" s="1" a="1"/>
  <c r="K5390" i="11" s="1"/>
  <c r="B5391" i="11"/>
  <c r="K5391" i="11" s="1" a="1"/>
  <c r="K5391" i="11" s="1"/>
  <c r="B5392" i="11"/>
  <c r="K5392" i="11" s="1" a="1"/>
  <c r="K5392" i="11" s="1"/>
  <c r="B5393" i="11"/>
  <c r="K5393" i="11" s="1" a="1"/>
  <c r="K5393" i="11" s="1"/>
  <c r="B5394" i="11"/>
  <c r="K5394" i="11" s="1" a="1"/>
  <c r="K5394" i="11" s="1"/>
  <c r="B5395" i="11"/>
  <c r="K5395" i="11" s="1" a="1"/>
  <c r="K5395" i="11" s="1"/>
  <c r="B5396" i="11"/>
  <c r="K5396" i="11" s="1" a="1"/>
  <c r="K5396" i="11" s="1"/>
  <c r="B5397" i="11"/>
  <c r="K5397" i="11" s="1" a="1"/>
  <c r="K5397" i="11" s="1"/>
  <c r="B5398" i="11"/>
  <c r="K5398" i="11" s="1" a="1"/>
  <c r="K5398" i="11" s="1"/>
  <c r="B5399" i="11"/>
  <c r="K5399" i="11" s="1" a="1"/>
  <c r="K5399" i="11" s="1"/>
  <c r="B5400" i="11"/>
  <c r="K5400" i="11" s="1" a="1"/>
  <c r="K5400" i="11" s="1"/>
  <c r="B5401" i="11"/>
  <c r="K5401" i="11" s="1" a="1"/>
  <c r="K5401" i="11" s="1"/>
  <c r="B5402" i="11"/>
  <c r="K5402" i="11" s="1" a="1"/>
  <c r="K5402" i="11" s="1"/>
  <c r="B5403" i="11"/>
  <c r="K5403" i="11" s="1" a="1"/>
  <c r="K5403" i="11" s="1"/>
  <c r="B5404" i="11"/>
  <c r="K5404" i="11" s="1" a="1"/>
  <c r="K5404" i="11" s="1"/>
  <c r="B5405" i="11"/>
  <c r="K5405" i="11" s="1" a="1"/>
  <c r="K5405" i="11" s="1"/>
  <c r="B5406" i="11"/>
  <c r="K5406" i="11" s="1" a="1"/>
  <c r="K5406" i="11" s="1"/>
  <c r="B5407" i="11"/>
  <c r="K5407" i="11" s="1" a="1"/>
  <c r="K5407" i="11" s="1"/>
  <c r="B5408" i="11"/>
  <c r="K5408" i="11" s="1" a="1"/>
  <c r="K5408" i="11" s="1"/>
  <c r="B5409" i="11"/>
  <c r="K5409" i="11" s="1" a="1"/>
  <c r="K5409" i="11" s="1"/>
  <c r="B5410" i="11"/>
  <c r="K5410" i="11" s="1" a="1"/>
  <c r="K5410" i="11" s="1"/>
  <c r="B5411" i="11"/>
  <c r="K5411" i="11" s="1" a="1"/>
  <c r="K5411" i="11" s="1"/>
  <c r="B5412" i="11"/>
  <c r="K5412" i="11" s="1" a="1"/>
  <c r="K5412" i="11" s="1"/>
  <c r="B5413" i="11"/>
  <c r="K5413" i="11" s="1" a="1"/>
  <c r="K5413" i="11" s="1"/>
  <c r="B5414" i="11"/>
  <c r="K5414" i="11" s="1" a="1"/>
  <c r="K5414" i="11" s="1"/>
  <c r="B5415" i="11"/>
  <c r="K5415" i="11" s="1" a="1"/>
  <c r="K5415" i="11" s="1"/>
  <c r="B5416" i="11"/>
  <c r="K5416" i="11" s="1" a="1"/>
  <c r="K5416" i="11" s="1"/>
  <c r="B5417" i="11"/>
  <c r="K5417" i="11" s="1" a="1"/>
  <c r="K5417" i="11" s="1"/>
  <c r="B5418" i="11"/>
  <c r="K5418" i="11" s="1" a="1"/>
  <c r="K5418" i="11" s="1"/>
  <c r="B5419" i="11"/>
  <c r="K5419" i="11" s="1" a="1"/>
  <c r="K5419" i="11" s="1"/>
  <c r="B5420" i="11"/>
  <c r="K5420" i="11" s="1" a="1"/>
  <c r="K5420" i="11" s="1"/>
  <c r="B5421" i="11"/>
  <c r="K5421" i="11" s="1" a="1"/>
  <c r="K5421" i="11" s="1"/>
  <c r="B5422" i="11"/>
  <c r="K5422" i="11" s="1" a="1"/>
  <c r="K5422" i="11" s="1"/>
  <c r="B5423" i="11"/>
  <c r="K5423" i="11" s="1" a="1"/>
  <c r="K5423" i="11" s="1"/>
  <c r="B5424" i="11"/>
  <c r="K5424" i="11" s="1" a="1"/>
  <c r="K5424" i="11" s="1"/>
  <c r="B5425" i="11"/>
  <c r="K5425" i="11" s="1" a="1"/>
  <c r="K5425" i="11" s="1"/>
  <c r="B5426" i="11"/>
  <c r="K5426" i="11" s="1" a="1"/>
  <c r="K5426" i="11" s="1"/>
  <c r="B5427" i="11"/>
  <c r="K5427" i="11" s="1" a="1"/>
  <c r="K5427" i="11" s="1"/>
  <c r="B5428" i="11"/>
  <c r="K5428" i="11" s="1" a="1"/>
  <c r="K5428" i="11" s="1"/>
  <c r="B5429" i="11"/>
  <c r="K5429" i="11" s="1" a="1"/>
  <c r="K5429" i="11" s="1"/>
  <c r="B5430" i="11"/>
  <c r="K5430" i="11" s="1" a="1"/>
  <c r="K5430" i="11" s="1"/>
  <c r="B5431" i="11"/>
  <c r="K5431" i="11" s="1" a="1"/>
  <c r="K5431" i="11" s="1"/>
  <c r="B5432" i="11"/>
  <c r="K5432" i="11" s="1" a="1"/>
  <c r="K5432" i="11" s="1"/>
  <c r="B5433" i="11"/>
  <c r="K5433" i="11" s="1" a="1"/>
  <c r="K5433" i="11" s="1"/>
  <c r="B5434" i="11"/>
  <c r="K5434" i="11" s="1" a="1"/>
  <c r="K5434" i="11" s="1"/>
  <c r="B5435" i="11"/>
  <c r="K5435" i="11" s="1" a="1"/>
  <c r="K5435" i="11" s="1"/>
  <c r="B5436" i="11"/>
  <c r="K5436" i="11" s="1" a="1"/>
  <c r="K5436" i="11" s="1"/>
  <c r="B5437" i="11"/>
  <c r="K5437" i="11" s="1" a="1"/>
  <c r="K5437" i="11" s="1"/>
  <c r="B5438" i="11"/>
  <c r="K5438" i="11" s="1" a="1"/>
  <c r="K5438" i="11" s="1"/>
  <c r="B5439" i="11"/>
  <c r="K5439" i="11" s="1" a="1"/>
  <c r="K5439" i="11" s="1"/>
  <c r="B5440" i="11"/>
  <c r="K5440" i="11" s="1" a="1"/>
  <c r="K5440" i="11" s="1"/>
  <c r="B5441" i="11"/>
  <c r="K5441" i="11" s="1" a="1"/>
  <c r="K5441" i="11" s="1"/>
  <c r="B5442" i="11"/>
  <c r="K5442" i="11" s="1" a="1"/>
  <c r="K5442" i="11" s="1"/>
  <c r="B5443" i="11"/>
  <c r="K5443" i="11" s="1" a="1"/>
  <c r="K5443" i="11" s="1"/>
  <c r="B5444" i="11"/>
  <c r="K5444" i="11" s="1" a="1"/>
  <c r="K5444" i="11" s="1"/>
  <c r="B5445" i="11"/>
  <c r="K5445" i="11" s="1" a="1"/>
  <c r="K5445" i="11" s="1"/>
  <c r="B5446" i="11"/>
  <c r="K5446" i="11" s="1" a="1"/>
  <c r="K5446" i="11" s="1"/>
  <c r="B5447" i="11"/>
  <c r="K5447" i="11" s="1" a="1"/>
  <c r="K5447" i="11" s="1"/>
  <c r="B5448" i="11"/>
  <c r="K5448" i="11" s="1" a="1"/>
  <c r="K5448" i="11" s="1"/>
  <c r="B5449" i="11"/>
  <c r="K5449" i="11" s="1" a="1"/>
  <c r="K5449" i="11" s="1"/>
  <c r="B5450" i="11"/>
  <c r="K5450" i="11" s="1" a="1"/>
  <c r="K5450" i="11" s="1"/>
  <c r="B5451" i="11"/>
  <c r="K5451" i="11" s="1" a="1"/>
  <c r="K5451" i="11" s="1"/>
  <c r="B5452" i="11"/>
  <c r="K5452" i="11" s="1" a="1"/>
  <c r="K5452" i="11" s="1"/>
  <c r="B5453" i="11"/>
  <c r="K5453" i="11" s="1" a="1"/>
  <c r="K5453" i="11" s="1"/>
  <c r="B5454" i="11"/>
  <c r="K5454" i="11" s="1" a="1"/>
  <c r="K5454" i="11" s="1"/>
  <c r="B5455" i="11"/>
  <c r="K5455" i="11" s="1" a="1"/>
  <c r="K5455" i="11" s="1"/>
  <c r="B5456" i="11"/>
  <c r="K5456" i="11" s="1" a="1"/>
  <c r="K5456" i="11" s="1"/>
  <c r="B5457" i="11"/>
  <c r="K5457" i="11" s="1" a="1"/>
  <c r="K5457" i="11" s="1"/>
  <c r="B5458" i="11"/>
  <c r="K5458" i="11" s="1" a="1"/>
  <c r="K5458" i="11" s="1"/>
  <c r="B5459" i="11"/>
  <c r="K5459" i="11" s="1" a="1"/>
  <c r="K5459" i="11" s="1"/>
  <c r="B5460" i="11"/>
  <c r="K5460" i="11" s="1" a="1"/>
  <c r="K5460" i="11" s="1"/>
  <c r="B5461" i="11"/>
  <c r="K5461" i="11" s="1" a="1"/>
  <c r="K5461" i="11" s="1"/>
  <c r="B5462" i="11"/>
  <c r="K5462" i="11" s="1" a="1"/>
  <c r="K5462" i="11" s="1"/>
  <c r="B5463" i="11"/>
  <c r="K5463" i="11" s="1" a="1"/>
  <c r="K5463" i="11" s="1"/>
  <c r="B5464" i="11"/>
  <c r="K5464" i="11" s="1" a="1"/>
  <c r="K5464" i="11" s="1"/>
  <c r="B5465" i="11"/>
  <c r="K5465" i="11" s="1" a="1"/>
  <c r="K5465" i="11" s="1"/>
  <c r="B5466" i="11"/>
  <c r="K5466" i="11" s="1" a="1"/>
  <c r="K5466" i="11" s="1"/>
  <c r="B5467" i="11"/>
  <c r="K5467" i="11" s="1" a="1"/>
  <c r="K5467" i="11" s="1"/>
  <c r="B5468" i="11"/>
  <c r="K5468" i="11" s="1" a="1"/>
  <c r="K5468" i="11" s="1"/>
  <c r="B5469" i="11"/>
  <c r="K5469" i="11" s="1" a="1"/>
  <c r="K5469" i="11" s="1"/>
  <c r="B5470" i="11"/>
  <c r="K5470" i="11" s="1" a="1"/>
  <c r="K5470" i="11" s="1"/>
  <c r="B5471" i="11"/>
  <c r="K5471" i="11" s="1" a="1"/>
  <c r="K5471" i="11" s="1"/>
  <c r="B5472" i="11"/>
  <c r="K5472" i="11" s="1" a="1"/>
  <c r="K5472" i="11" s="1"/>
  <c r="B5473" i="11"/>
  <c r="K5473" i="11" s="1" a="1"/>
  <c r="K5473" i="11" s="1"/>
  <c r="B5474" i="11"/>
  <c r="K5474" i="11" s="1" a="1"/>
  <c r="K5474" i="11" s="1"/>
  <c r="B5475" i="11"/>
  <c r="K5475" i="11" s="1" a="1"/>
  <c r="K5475" i="11" s="1"/>
  <c r="B5476" i="11"/>
  <c r="K5476" i="11" s="1" a="1"/>
  <c r="K5476" i="11" s="1"/>
  <c r="B5477" i="11"/>
  <c r="K5477" i="11" s="1" a="1"/>
  <c r="K5477" i="11" s="1"/>
  <c r="B5478" i="11"/>
  <c r="K5478" i="11" s="1" a="1"/>
  <c r="K5478" i="11" s="1"/>
  <c r="B5479" i="11"/>
  <c r="K5479" i="11" s="1" a="1"/>
  <c r="K5479" i="11" s="1"/>
  <c r="B5480" i="11"/>
  <c r="K5480" i="11" s="1" a="1"/>
  <c r="K5480" i="11" s="1"/>
  <c r="B5481" i="11"/>
  <c r="K5481" i="11" s="1" a="1"/>
  <c r="K5481" i="11" s="1"/>
  <c r="B5482" i="11"/>
  <c r="K5482" i="11" s="1" a="1"/>
  <c r="K5482" i="11" s="1"/>
  <c r="B5483" i="11"/>
  <c r="K5483" i="11" s="1" a="1"/>
  <c r="K5483" i="11" s="1"/>
  <c r="B5484" i="11"/>
  <c r="K5484" i="11" s="1" a="1"/>
  <c r="K5484" i="11" s="1"/>
  <c r="B5485" i="11"/>
  <c r="K5485" i="11" s="1" a="1"/>
  <c r="K5485" i="11" s="1"/>
  <c r="B5486" i="11"/>
  <c r="K5486" i="11" s="1" a="1"/>
  <c r="K5486" i="11" s="1"/>
  <c r="B5487" i="11"/>
  <c r="K5487" i="11" s="1" a="1"/>
  <c r="K5487" i="11" s="1"/>
  <c r="B5488" i="11"/>
  <c r="K5488" i="11" s="1" a="1"/>
  <c r="K5488" i="11" s="1"/>
  <c r="B5489" i="11"/>
  <c r="K5489" i="11" s="1" a="1"/>
  <c r="K5489" i="11" s="1"/>
  <c r="B5490" i="11"/>
  <c r="K5490" i="11" s="1" a="1"/>
  <c r="K5490" i="11" s="1"/>
  <c r="B5491" i="11"/>
  <c r="K5491" i="11" s="1" a="1"/>
  <c r="K5491" i="11" s="1"/>
  <c r="B5492" i="11"/>
  <c r="K5492" i="11" s="1" a="1"/>
  <c r="K5492" i="11" s="1"/>
  <c r="B5493" i="11"/>
  <c r="K5493" i="11" s="1" a="1"/>
  <c r="K5493" i="11" s="1"/>
  <c r="B5494" i="11"/>
  <c r="K5494" i="11" s="1" a="1"/>
  <c r="K5494" i="11" s="1"/>
  <c r="B5495" i="11"/>
  <c r="K5495" i="11" s="1" a="1"/>
  <c r="K5495" i="11" s="1"/>
  <c r="B5496" i="11"/>
  <c r="K5496" i="11" s="1" a="1"/>
  <c r="K5496" i="11" s="1"/>
  <c r="B5497" i="11"/>
  <c r="K5497" i="11" s="1" a="1"/>
  <c r="K5497" i="11" s="1"/>
  <c r="B5498" i="11"/>
  <c r="K5498" i="11" s="1" a="1"/>
  <c r="K5498" i="11" s="1"/>
  <c r="B5499" i="11"/>
  <c r="K5499" i="11" s="1" a="1"/>
  <c r="K5499" i="11" s="1"/>
  <c r="B5500" i="11"/>
  <c r="K5500" i="11" s="1" a="1"/>
  <c r="K5500" i="11" s="1"/>
  <c r="B5501" i="11"/>
  <c r="K5501" i="11" s="1" a="1"/>
  <c r="K5501" i="11" s="1"/>
  <c r="B5502" i="11"/>
  <c r="K5502" i="11" s="1" a="1"/>
  <c r="K5502" i="11" s="1"/>
  <c r="B5503" i="11"/>
  <c r="K5503" i="11" s="1" a="1"/>
  <c r="K5503" i="11" s="1"/>
  <c r="B5504" i="11"/>
  <c r="K5504" i="11" s="1" a="1"/>
  <c r="K5504" i="11" s="1"/>
  <c r="B5505" i="11"/>
  <c r="K5505" i="11" s="1" a="1"/>
  <c r="K5505" i="11" s="1"/>
  <c r="B5506" i="11"/>
  <c r="K5506" i="11" s="1" a="1"/>
  <c r="K5506" i="11" s="1"/>
  <c r="B5507" i="11"/>
  <c r="K5507" i="11" s="1" a="1"/>
  <c r="K5507" i="11" s="1"/>
  <c r="B5508" i="11"/>
  <c r="K5508" i="11" s="1" a="1"/>
  <c r="K5508" i="11" s="1"/>
  <c r="B5509" i="11"/>
  <c r="K5509" i="11" s="1" a="1"/>
  <c r="K5509" i="11" s="1"/>
  <c r="B5510" i="11"/>
  <c r="K5510" i="11" s="1" a="1"/>
  <c r="K5510" i="11" s="1"/>
  <c r="B5511" i="11"/>
  <c r="K5511" i="11" s="1" a="1"/>
  <c r="K5511" i="11" s="1"/>
  <c r="B5512" i="11"/>
  <c r="K5512" i="11" s="1" a="1"/>
  <c r="K5512" i="11" s="1"/>
  <c r="B5513" i="11"/>
  <c r="K5513" i="11" s="1" a="1"/>
  <c r="K5513" i="11" s="1"/>
  <c r="B5514" i="11"/>
  <c r="K5514" i="11" s="1" a="1"/>
  <c r="K5514" i="11" s="1"/>
  <c r="B5515" i="11"/>
  <c r="K5515" i="11" s="1" a="1"/>
  <c r="K5515" i="11" s="1"/>
  <c r="B5516" i="11"/>
  <c r="K5516" i="11" s="1" a="1"/>
  <c r="K5516" i="11" s="1"/>
  <c r="B5517" i="11"/>
  <c r="K5517" i="11" s="1" a="1"/>
  <c r="K5517" i="11" s="1"/>
  <c r="B5518" i="11"/>
  <c r="K5518" i="11" s="1" a="1"/>
  <c r="K5518" i="11" s="1"/>
  <c r="B5519" i="11"/>
  <c r="K5519" i="11" s="1" a="1"/>
  <c r="K5519" i="11" s="1"/>
  <c r="B5520" i="11"/>
  <c r="K5520" i="11" s="1" a="1"/>
  <c r="K5520" i="11" s="1"/>
  <c r="B5521" i="11"/>
  <c r="K5521" i="11" s="1" a="1"/>
  <c r="K5521" i="11" s="1"/>
  <c r="B5522" i="11"/>
  <c r="K5522" i="11" s="1" a="1"/>
  <c r="K5522" i="11" s="1"/>
  <c r="B5523" i="11"/>
  <c r="K5523" i="11" s="1" a="1"/>
  <c r="K5523" i="11" s="1"/>
  <c r="B5524" i="11"/>
  <c r="K5524" i="11" s="1" a="1"/>
  <c r="K5524" i="11" s="1"/>
  <c r="B5525" i="11"/>
  <c r="K5525" i="11" s="1" a="1"/>
  <c r="K5525" i="11" s="1"/>
  <c r="B5526" i="11"/>
  <c r="K5526" i="11" s="1" a="1"/>
  <c r="K5526" i="11" s="1"/>
  <c r="B5527" i="11"/>
  <c r="K5527" i="11" s="1" a="1"/>
  <c r="K5527" i="11" s="1"/>
  <c r="B5528" i="11"/>
  <c r="K5528" i="11" s="1" a="1"/>
  <c r="K5528" i="11" s="1"/>
  <c r="B5529" i="11"/>
  <c r="K5529" i="11" s="1" a="1"/>
  <c r="K5529" i="11" s="1"/>
  <c r="B5530" i="11"/>
  <c r="K5530" i="11" s="1" a="1"/>
  <c r="K5530" i="11" s="1"/>
  <c r="B5531" i="11"/>
  <c r="K5531" i="11" s="1" a="1"/>
  <c r="K5531" i="11" s="1"/>
  <c r="B5532" i="11"/>
  <c r="K5532" i="11" s="1" a="1"/>
  <c r="K5532" i="11" s="1"/>
  <c r="B5533" i="11"/>
  <c r="K5533" i="11" s="1" a="1"/>
  <c r="K5533" i="11" s="1"/>
  <c r="B5534" i="11"/>
  <c r="K5534" i="11" s="1" a="1"/>
  <c r="K5534" i="11" s="1"/>
  <c r="B5535" i="11"/>
  <c r="K5535" i="11" s="1" a="1"/>
  <c r="K5535" i="11" s="1"/>
  <c r="B5536" i="11"/>
  <c r="K5536" i="11" s="1" a="1"/>
  <c r="K5536" i="11" s="1"/>
  <c r="B5537" i="11"/>
  <c r="K5537" i="11" s="1" a="1"/>
  <c r="K5537" i="11" s="1"/>
  <c r="B5538" i="11"/>
  <c r="K5538" i="11" s="1" a="1"/>
  <c r="K5538" i="11" s="1"/>
  <c r="B5539" i="11"/>
  <c r="K5539" i="11" s="1" a="1"/>
  <c r="K5539" i="11" s="1"/>
  <c r="B5540" i="11"/>
  <c r="K5540" i="11" s="1" a="1"/>
  <c r="K5540" i="11" s="1"/>
  <c r="B5541" i="11"/>
  <c r="K5541" i="11" s="1" a="1"/>
  <c r="K5541" i="11" s="1"/>
  <c r="B5542" i="11"/>
  <c r="K5542" i="11" s="1" a="1"/>
  <c r="K5542" i="11" s="1"/>
  <c r="B5543" i="11"/>
  <c r="K5543" i="11" s="1" a="1"/>
  <c r="K5543" i="11" s="1"/>
  <c r="B5544" i="11"/>
  <c r="K5544" i="11" s="1" a="1"/>
  <c r="K5544" i="11" s="1"/>
  <c r="B5545" i="11"/>
  <c r="K5545" i="11" s="1" a="1"/>
  <c r="K5545" i="11" s="1"/>
  <c r="B5546" i="11"/>
  <c r="K5546" i="11" s="1" a="1"/>
  <c r="K5546" i="11" s="1"/>
  <c r="B5547" i="11"/>
  <c r="K5547" i="11" s="1" a="1"/>
  <c r="K5547" i="11" s="1"/>
  <c r="B5548" i="11"/>
  <c r="K5548" i="11" s="1" a="1"/>
  <c r="K5548" i="11" s="1"/>
  <c r="B5549" i="11"/>
  <c r="K5549" i="11" s="1" a="1"/>
  <c r="K5549" i="11" s="1"/>
  <c r="B5550" i="11"/>
  <c r="K5550" i="11" s="1" a="1"/>
  <c r="K5550" i="11" s="1"/>
  <c r="B5551" i="11"/>
  <c r="K5551" i="11" s="1" a="1"/>
  <c r="K5551" i="11" s="1"/>
  <c r="B5552" i="11"/>
  <c r="K5552" i="11" s="1" a="1"/>
  <c r="K5552" i="11" s="1"/>
  <c r="B5553" i="11"/>
  <c r="K5553" i="11" s="1" a="1"/>
  <c r="K5553" i="11" s="1"/>
  <c r="B5554" i="11"/>
  <c r="K5554" i="11" s="1" a="1"/>
  <c r="K5554" i="11" s="1"/>
  <c r="B5555" i="11"/>
  <c r="K5555" i="11" s="1" a="1"/>
  <c r="K5555" i="11" s="1"/>
  <c r="B5556" i="11"/>
  <c r="K5556" i="11" s="1" a="1"/>
  <c r="K5556" i="11" s="1"/>
  <c r="B5557" i="11"/>
  <c r="K5557" i="11" s="1" a="1"/>
  <c r="K5557" i="11" s="1"/>
  <c r="B5558" i="11"/>
  <c r="K5558" i="11" s="1" a="1"/>
  <c r="K5558" i="11" s="1"/>
  <c r="B5559" i="11"/>
  <c r="K5559" i="11" s="1" a="1"/>
  <c r="K5559" i="11" s="1"/>
  <c r="B5560" i="11"/>
  <c r="K5560" i="11" s="1" a="1"/>
  <c r="K5560" i="11" s="1"/>
  <c r="B5561" i="11"/>
  <c r="K5561" i="11" s="1" a="1"/>
  <c r="K5561" i="11" s="1"/>
  <c r="B5562" i="11"/>
  <c r="K5562" i="11" s="1" a="1"/>
  <c r="K5562" i="11" s="1"/>
  <c r="B5563" i="11"/>
  <c r="K5563" i="11" s="1" a="1"/>
  <c r="K5563" i="11" s="1"/>
  <c r="B5564" i="11"/>
  <c r="K5564" i="11" s="1" a="1"/>
  <c r="K5564" i="11" s="1"/>
  <c r="B5565" i="11"/>
  <c r="K5565" i="11" s="1" a="1"/>
  <c r="K5565" i="11" s="1"/>
  <c r="B5566" i="11"/>
  <c r="K5566" i="11" s="1" a="1"/>
  <c r="K5566" i="11" s="1"/>
  <c r="B5567" i="11"/>
  <c r="K5567" i="11" s="1" a="1"/>
  <c r="K5567" i="11" s="1"/>
  <c r="B5568" i="11"/>
  <c r="K5568" i="11" s="1" a="1"/>
  <c r="K5568" i="11" s="1"/>
  <c r="B5569" i="11"/>
  <c r="K5569" i="11" s="1" a="1"/>
  <c r="K5569" i="11" s="1"/>
  <c r="B5570" i="11"/>
  <c r="K5570" i="11" s="1" a="1"/>
  <c r="K5570" i="11" s="1"/>
  <c r="B5571" i="11"/>
  <c r="K5571" i="11" s="1" a="1"/>
  <c r="K5571" i="11" s="1"/>
  <c r="B5572" i="11"/>
  <c r="K5572" i="11" s="1" a="1"/>
  <c r="K5572" i="11" s="1"/>
  <c r="B5573" i="11"/>
  <c r="K5573" i="11" s="1" a="1"/>
  <c r="K5573" i="11" s="1"/>
  <c r="B5574" i="11"/>
  <c r="K5574" i="11" s="1" a="1"/>
  <c r="K5574" i="11" s="1"/>
  <c r="B5575" i="11"/>
  <c r="K5575" i="11" s="1" a="1"/>
  <c r="K5575" i="11" s="1"/>
  <c r="B5576" i="11"/>
  <c r="K5576" i="11" s="1" a="1"/>
  <c r="K5576" i="11" s="1"/>
  <c r="B5577" i="11"/>
  <c r="K5577" i="11" s="1" a="1"/>
  <c r="K5577" i="11" s="1"/>
  <c r="B5578" i="11"/>
  <c r="K5578" i="11" s="1" a="1"/>
  <c r="K5578" i="11" s="1"/>
  <c r="B5579" i="11"/>
  <c r="K5579" i="11" s="1" a="1"/>
  <c r="K5579" i="11" s="1"/>
  <c r="B5580" i="11"/>
  <c r="K5580" i="11" s="1" a="1"/>
  <c r="K5580" i="11" s="1"/>
  <c r="B5581" i="11"/>
  <c r="K5581" i="11" s="1" a="1"/>
  <c r="K5581" i="11" s="1"/>
  <c r="B5582" i="11"/>
  <c r="K5582" i="11" s="1" a="1"/>
  <c r="K5582" i="11" s="1"/>
  <c r="B5583" i="11"/>
  <c r="K5583" i="11" s="1" a="1"/>
  <c r="K5583" i="11" s="1"/>
  <c r="B5584" i="11"/>
  <c r="K5584" i="11" s="1" a="1"/>
  <c r="K5584" i="11" s="1"/>
  <c r="B5585" i="11"/>
  <c r="K5585" i="11" s="1" a="1"/>
  <c r="K5585" i="11" s="1"/>
  <c r="B5586" i="11"/>
  <c r="K5586" i="11" s="1" a="1"/>
  <c r="K5586" i="11" s="1"/>
  <c r="B5587" i="11"/>
  <c r="K5587" i="11" s="1" a="1"/>
  <c r="K5587" i="11" s="1"/>
  <c r="B5588" i="11"/>
  <c r="K5588" i="11" s="1" a="1"/>
  <c r="K5588" i="11" s="1"/>
  <c r="B5589" i="11"/>
  <c r="K5589" i="11" s="1" a="1"/>
  <c r="K5589" i="11" s="1"/>
  <c r="B5590" i="11"/>
  <c r="K5590" i="11" s="1" a="1"/>
  <c r="K5590" i="11" s="1"/>
  <c r="B5591" i="11"/>
  <c r="K5591" i="11" s="1" a="1"/>
  <c r="K5591" i="11" s="1"/>
  <c r="B5592" i="11"/>
  <c r="K5592" i="11" s="1" a="1"/>
  <c r="K5592" i="11" s="1"/>
  <c r="B5593" i="11"/>
  <c r="K5593" i="11" s="1" a="1"/>
  <c r="K5593" i="11" s="1"/>
  <c r="B5594" i="11"/>
  <c r="K5594" i="11" s="1" a="1"/>
  <c r="K5594" i="11" s="1"/>
  <c r="B5595" i="11"/>
  <c r="K5595" i="11" s="1" a="1"/>
  <c r="K5595" i="11" s="1"/>
  <c r="B5596" i="11"/>
  <c r="K5596" i="11" s="1" a="1"/>
  <c r="K5596" i="11" s="1"/>
  <c r="B5597" i="11"/>
  <c r="K5597" i="11" s="1" a="1"/>
  <c r="K5597" i="11" s="1"/>
  <c r="B5598" i="11"/>
  <c r="K5598" i="11" s="1" a="1"/>
  <c r="K5598" i="11" s="1"/>
  <c r="B5599" i="11"/>
  <c r="K5599" i="11" s="1" a="1"/>
  <c r="K5599" i="11" s="1"/>
  <c r="B5600" i="11"/>
  <c r="K5600" i="11" s="1" a="1"/>
  <c r="K5600" i="11" s="1"/>
  <c r="B5601" i="11"/>
  <c r="K5601" i="11" s="1" a="1"/>
  <c r="K5601" i="11" s="1"/>
  <c r="B5602" i="11"/>
  <c r="K5602" i="11" s="1" a="1"/>
  <c r="K5602" i="11" s="1"/>
  <c r="B5603" i="11"/>
  <c r="K5603" i="11" s="1" a="1"/>
  <c r="K5603" i="11" s="1"/>
  <c r="B5604" i="11"/>
  <c r="K5604" i="11" s="1" a="1"/>
  <c r="K5604" i="11" s="1"/>
  <c r="B5605" i="11"/>
  <c r="K5605" i="11" s="1" a="1"/>
  <c r="K5605" i="11" s="1"/>
  <c r="B5606" i="11"/>
  <c r="K5606" i="11" s="1" a="1"/>
  <c r="K5606" i="11" s="1"/>
  <c r="B5607" i="11"/>
  <c r="K5607" i="11" s="1" a="1"/>
  <c r="K5607" i="11" s="1"/>
  <c r="B5608" i="11"/>
  <c r="K5608" i="11" s="1" a="1"/>
  <c r="K5608" i="11" s="1"/>
  <c r="B5609" i="11"/>
  <c r="K5609" i="11" s="1" a="1"/>
  <c r="K5609" i="11" s="1"/>
  <c r="B5610" i="11"/>
  <c r="K5610" i="11" s="1" a="1"/>
  <c r="K5610" i="11" s="1"/>
  <c r="B5611" i="11"/>
  <c r="K5611" i="11" s="1" a="1"/>
  <c r="K5611" i="11" s="1"/>
  <c r="B5612" i="11"/>
  <c r="K5612" i="11" s="1" a="1"/>
  <c r="K5612" i="11" s="1"/>
  <c r="B5613" i="11"/>
  <c r="K5613" i="11" s="1" a="1"/>
  <c r="K5613" i="11" s="1"/>
  <c r="B5614" i="11"/>
  <c r="K5614" i="11" s="1" a="1"/>
  <c r="K5614" i="11" s="1"/>
  <c r="B5615" i="11"/>
  <c r="K5615" i="11" s="1" a="1"/>
  <c r="K5615" i="11" s="1"/>
  <c r="B5616" i="11"/>
  <c r="K5616" i="11" s="1" a="1"/>
  <c r="K5616" i="11" s="1"/>
  <c r="B5617" i="11"/>
  <c r="K5617" i="11" s="1" a="1"/>
  <c r="K5617" i="11" s="1"/>
  <c r="B5618" i="11"/>
  <c r="K5618" i="11" s="1" a="1"/>
  <c r="K5618" i="11" s="1"/>
  <c r="B5619" i="11"/>
  <c r="K5619" i="11" s="1" a="1"/>
  <c r="K5619" i="11" s="1"/>
  <c r="B5620" i="11"/>
  <c r="K5620" i="11" s="1" a="1"/>
  <c r="K5620" i="11" s="1"/>
  <c r="B5621" i="11"/>
  <c r="K5621" i="11" s="1" a="1"/>
  <c r="K5621" i="11" s="1"/>
  <c r="B5622" i="11"/>
  <c r="K5622" i="11" s="1" a="1"/>
  <c r="K5622" i="11" s="1"/>
  <c r="B5623" i="11"/>
  <c r="K5623" i="11" s="1" a="1"/>
  <c r="K5623" i="11" s="1"/>
  <c r="B5624" i="11"/>
  <c r="K5624" i="11" s="1" a="1"/>
  <c r="K5624" i="11" s="1"/>
  <c r="B5625" i="11"/>
  <c r="K5625" i="11" s="1" a="1"/>
  <c r="K5625" i="11" s="1"/>
  <c r="B5626" i="11"/>
  <c r="K5626" i="11" s="1" a="1"/>
  <c r="K5626" i="11" s="1"/>
  <c r="B5627" i="11"/>
  <c r="K5627" i="11" s="1" a="1"/>
  <c r="K5627" i="11" s="1"/>
  <c r="B5628" i="11"/>
  <c r="K5628" i="11" s="1" a="1"/>
  <c r="K5628" i="11" s="1"/>
  <c r="B5629" i="11"/>
  <c r="K5629" i="11" s="1" a="1"/>
  <c r="K5629" i="11" s="1"/>
  <c r="B5630" i="11"/>
  <c r="K5630" i="11" s="1" a="1"/>
  <c r="K5630" i="11" s="1"/>
  <c r="B5631" i="11"/>
  <c r="K5631" i="11" s="1" a="1"/>
  <c r="K5631" i="11" s="1"/>
  <c r="B5632" i="11"/>
  <c r="K5632" i="11" s="1" a="1"/>
  <c r="K5632" i="11" s="1"/>
  <c r="B5633" i="11"/>
  <c r="K5633" i="11" s="1" a="1"/>
  <c r="K5633" i="11" s="1"/>
  <c r="B5634" i="11"/>
  <c r="K5634" i="11" s="1" a="1"/>
  <c r="K5634" i="11" s="1"/>
  <c r="B5635" i="11"/>
  <c r="K5635" i="11" s="1" a="1"/>
  <c r="K5635" i="11" s="1"/>
  <c r="B5636" i="11"/>
  <c r="K5636" i="11" s="1" a="1"/>
  <c r="K5636" i="11" s="1"/>
  <c r="B5637" i="11"/>
  <c r="K5637" i="11" s="1" a="1"/>
  <c r="K5637" i="11" s="1"/>
  <c r="B5638" i="11"/>
  <c r="K5638" i="11" s="1" a="1"/>
  <c r="K5638" i="11" s="1"/>
  <c r="B5639" i="11"/>
  <c r="K5639" i="11" s="1" a="1"/>
  <c r="K5639" i="11" s="1"/>
  <c r="B5640" i="11"/>
  <c r="K5640" i="11" s="1" a="1"/>
  <c r="K5640" i="11" s="1"/>
  <c r="B5641" i="11"/>
  <c r="K5641" i="11" s="1" a="1"/>
  <c r="K5641" i="11" s="1"/>
  <c r="B5642" i="11"/>
  <c r="K5642" i="11" s="1" a="1"/>
  <c r="K5642" i="11" s="1"/>
  <c r="B5643" i="11"/>
  <c r="K5643" i="11" s="1" a="1"/>
  <c r="K5643" i="11" s="1"/>
  <c r="B5644" i="11"/>
  <c r="K5644" i="11" s="1" a="1"/>
  <c r="K5644" i="11" s="1"/>
  <c r="B5645" i="11"/>
  <c r="K5645" i="11" s="1" a="1"/>
  <c r="K5645" i="11" s="1"/>
  <c r="B5646" i="11"/>
  <c r="K5646" i="11" s="1" a="1"/>
  <c r="K5646" i="11" s="1"/>
  <c r="B5647" i="11"/>
  <c r="K5647" i="11" s="1" a="1"/>
  <c r="K5647" i="11" s="1"/>
  <c r="B5648" i="11"/>
  <c r="K5648" i="11" s="1" a="1"/>
  <c r="K5648" i="11" s="1"/>
  <c r="B5649" i="11"/>
  <c r="K5649" i="11" s="1" a="1"/>
  <c r="K5649" i="11" s="1"/>
  <c r="B5650" i="11"/>
  <c r="K5650" i="11" s="1" a="1"/>
  <c r="K5650" i="11" s="1"/>
  <c r="B5651" i="11"/>
  <c r="K5651" i="11" s="1" a="1"/>
  <c r="K5651" i="11" s="1"/>
  <c r="B5652" i="11"/>
  <c r="K5652" i="11" s="1" a="1"/>
  <c r="K5652" i="11" s="1"/>
  <c r="B5653" i="11"/>
  <c r="K5653" i="11" s="1" a="1"/>
  <c r="K5653" i="11" s="1"/>
  <c r="B5654" i="11"/>
  <c r="K5654" i="11" s="1" a="1"/>
  <c r="K5654" i="11" s="1"/>
  <c r="B5655" i="11"/>
  <c r="K5655" i="11" s="1" a="1"/>
  <c r="K5655" i="11" s="1"/>
  <c r="B5656" i="11"/>
  <c r="K5656" i="11" s="1" a="1"/>
  <c r="K5656" i="11" s="1"/>
  <c r="B5657" i="11"/>
  <c r="K5657" i="11" s="1" a="1"/>
  <c r="K5657" i="11" s="1"/>
  <c r="B5658" i="11"/>
  <c r="K5658" i="11" s="1" a="1"/>
  <c r="K5658" i="11" s="1"/>
  <c r="B5659" i="11"/>
  <c r="K5659" i="11" s="1" a="1"/>
  <c r="K5659" i="11" s="1"/>
  <c r="B5660" i="11"/>
  <c r="K5660" i="11" s="1" a="1"/>
  <c r="K5660" i="11" s="1"/>
  <c r="B5661" i="11"/>
  <c r="K5661" i="11" s="1" a="1"/>
  <c r="K5661" i="11" s="1"/>
  <c r="B5662" i="11"/>
  <c r="K5662" i="11" s="1" a="1"/>
  <c r="K5662" i="11" s="1"/>
  <c r="B5663" i="11"/>
  <c r="K5663" i="11" s="1" a="1"/>
  <c r="K5663" i="11" s="1"/>
  <c r="B5664" i="11"/>
  <c r="K5664" i="11" s="1" a="1"/>
  <c r="K5664" i="11" s="1"/>
  <c r="B5665" i="11"/>
  <c r="K5665" i="11" s="1" a="1"/>
  <c r="K5665" i="11" s="1"/>
  <c r="B5666" i="11"/>
  <c r="K5666" i="11" s="1" a="1"/>
  <c r="K5666" i="11" s="1"/>
  <c r="B5667" i="11"/>
  <c r="K5667" i="11" s="1" a="1"/>
  <c r="K5667" i="11" s="1"/>
  <c r="B5668" i="11"/>
  <c r="K5668" i="11" s="1" a="1"/>
  <c r="K5668" i="11" s="1"/>
  <c r="B5669" i="11"/>
  <c r="K5669" i="11" s="1" a="1"/>
  <c r="K5669" i="11" s="1"/>
  <c r="B5670" i="11"/>
  <c r="K5670" i="11" s="1" a="1"/>
  <c r="K5670" i="11" s="1"/>
  <c r="B5671" i="11"/>
  <c r="K5671" i="11" s="1" a="1"/>
  <c r="K5671" i="11" s="1"/>
  <c r="B5672" i="11"/>
  <c r="K5672" i="11" s="1" a="1"/>
  <c r="K5672" i="11" s="1"/>
  <c r="B5673" i="11"/>
  <c r="K5673" i="11" s="1" a="1"/>
  <c r="K5673" i="11" s="1"/>
  <c r="B5674" i="11"/>
  <c r="K5674" i="11" s="1" a="1"/>
  <c r="K5674" i="11" s="1"/>
  <c r="B5675" i="11"/>
  <c r="K5675" i="11" s="1" a="1"/>
  <c r="K5675" i="11" s="1"/>
  <c r="B5676" i="11"/>
  <c r="K5676" i="11" s="1" a="1"/>
  <c r="K5676" i="11" s="1"/>
  <c r="B5677" i="11"/>
  <c r="K5677" i="11" s="1" a="1"/>
  <c r="K5677" i="11" s="1"/>
  <c r="B5678" i="11"/>
  <c r="K5678" i="11" s="1" a="1"/>
  <c r="K5678" i="11" s="1"/>
  <c r="B5679" i="11"/>
  <c r="K5679" i="11" s="1" a="1"/>
  <c r="K5679" i="11" s="1"/>
  <c r="B5680" i="11"/>
  <c r="K5680" i="11" s="1" a="1"/>
  <c r="K5680" i="11" s="1"/>
  <c r="B5681" i="11"/>
  <c r="K5681" i="11" s="1" a="1"/>
  <c r="K5681" i="11" s="1"/>
  <c r="B5682" i="11"/>
  <c r="K5682" i="11" s="1" a="1"/>
  <c r="K5682" i="11" s="1"/>
  <c r="B5683" i="11"/>
  <c r="K5683" i="11" s="1" a="1"/>
  <c r="K5683" i="11" s="1"/>
  <c r="B5684" i="11"/>
  <c r="K5684" i="11" s="1" a="1"/>
  <c r="K5684" i="11" s="1"/>
  <c r="B5685" i="11"/>
  <c r="K5685" i="11" s="1" a="1"/>
  <c r="K5685" i="11" s="1"/>
  <c r="B5686" i="11"/>
  <c r="K5686" i="11" s="1" a="1"/>
  <c r="K5686" i="11" s="1"/>
  <c r="B5687" i="11"/>
  <c r="K5687" i="11" s="1" a="1"/>
  <c r="K5687" i="11" s="1"/>
  <c r="B5688" i="11"/>
  <c r="K5688" i="11" s="1" a="1"/>
  <c r="K5688" i="11" s="1"/>
  <c r="B5689" i="11"/>
  <c r="K5689" i="11" s="1" a="1"/>
  <c r="K5689" i="11" s="1"/>
  <c r="B5690" i="11"/>
  <c r="K5690" i="11" s="1" a="1"/>
  <c r="K5690" i="11" s="1"/>
  <c r="B5691" i="11"/>
  <c r="K5691" i="11" s="1" a="1"/>
  <c r="K5691" i="11" s="1"/>
  <c r="B5692" i="11"/>
  <c r="K5692" i="11" s="1" a="1"/>
  <c r="K5692" i="11" s="1"/>
  <c r="B5693" i="11"/>
  <c r="K5693" i="11" s="1" a="1"/>
  <c r="K5693" i="11" s="1"/>
  <c r="B5694" i="11"/>
  <c r="K5694" i="11" s="1" a="1"/>
  <c r="K5694" i="11" s="1"/>
  <c r="B5695" i="11"/>
  <c r="K5695" i="11" s="1" a="1"/>
  <c r="K5695" i="11" s="1"/>
  <c r="B5696" i="11"/>
  <c r="K5696" i="11" s="1" a="1"/>
  <c r="K5696" i="11" s="1"/>
  <c r="B5697" i="11"/>
  <c r="K5697" i="11" s="1" a="1"/>
  <c r="K5697" i="11" s="1"/>
  <c r="B5698" i="11"/>
  <c r="K5698" i="11" s="1" a="1"/>
  <c r="K5698" i="11" s="1"/>
  <c r="B5699" i="11"/>
  <c r="K5699" i="11" s="1" a="1"/>
  <c r="K5699" i="11" s="1"/>
  <c r="B5700" i="11"/>
  <c r="K5700" i="11" s="1" a="1"/>
  <c r="K5700" i="11" s="1"/>
  <c r="B5701" i="11"/>
  <c r="K5701" i="11" s="1" a="1"/>
  <c r="K5701" i="11" s="1"/>
  <c r="B5702" i="11"/>
  <c r="K5702" i="11" s="1" a="1"/>
  <c r="K5702" i="11" s="1"/>
  <c r="B5703" i="11"/>
  <c r="K5703" i="11" s="1" a="1"/>
  <c r="K5703" i="11" s="1"/>
  <c r="B5704" i="11"/>
  <c r="K5704" i="11" s="1" a="1"/>
  <c r="K5704" i="11" s="1"/>
  <c r="B5705" i="11"/>
  <c r="K5705" i="11" s="1" a="1"/>
  <c r="K5705" i="11" s="1"/>
  <c r="B5706" i="11"/>
  <c r="K5706" i="11" s="1" a="1"/>
  <c r="K5706" i="11" s="1"/>
  <c r="B5707" i="11"/>
  <c r="K5707" i="11" s="1" a="1"/>
  <c r="K5707" i="11" s="1"/>
  <c r="B5708" i="11"/>
  <c r="K5708" i="11" s="1" a="1"/>
  <c r="K5708" i="11" s="1"/>
  <c r="B5709" i="11"/>
  <c r="K5709" i="11" s="1" a="1"/>
  <c r="K5709" i="11" s="1"/>
  <c r="B5710" i="11"/>
  <c r="K5710" i="11" s="1" a="1"/>
  <c r="K5710" i="11" s="1"/>
  <c r="B5711" i="11"/>
  <c r="K5711" i="11" s="1" a="1"/>
  <c r="K5711" i="11" s="1"/>
  <c r="B5712" i="11"/>
  <c r="K5712" i="11" s="1" a="1"/>
  <c r="K5712" i="11" s="1"/>
  <c r="B5713" i="11"/>
  <c r="K5713" i="11" s="1" a="1"/>
  <c r="K5713" i="11" s="1"/>
  <c r="B5714" i="11"/>
  <c r="K5714" i="11" s="1" a="1"/>
  <c r="K5714" i="11" s="1"/>
  <c r="B5715" i="11"/>
  <c r="K5715" i="11" s="1" a="1"/>
  <c r="K5715" i="11" s="1"/>
  <c r="B5716" i="11"/>
  <c r="K5716" i="11" s="1" a="1"/>
  <c r="K5716" i="11" s="1"/>
  <c r="B5717" i="11"/>
  <c r="K5717" i="11" s="1" a="1"/>
  <c r="K5717" i="11" s="1"/>
  <c r="B5718" i="11"/>
  <c r="K5718" i="11" s="1" a="1"/>
  <c r="K5718" i="11" s="1"/>
  <c r="B5719" i="11"/>
  <c r="K5719" i="11" s="1" a="1"/>
  <c r="K5719" i="11" s="1"/>
  <c r="B5720" i="11"/>
  <c r="K5720" i="11" s="1" a="1"/>
  <c r="K5720" i="11" s="1"/>
  <c r="B5721" i="11"/>
  <c r="K5721" i="11" s="1" a="1"/>
  <c r="K5721" i="11" s="1"/>
  <c r="B5722" i="11"/>
  <c r="K5722" i="11" s="1" a="1"/>
  <c r="K5722" i="11" s="1"/>
  <c r="B5723" i="11"/>
  <c r="K5723" i="11" s="1" a="1"/>
  <c r="K5723" i="11" s="1"/>
  <c r="B5724" i="11"/>
  <c r="K5724" i="11" s="1" a="1"/>
  <c r="K5724" i="11" s="1"/>
  <c r="B5725" i="11"/>
  <c r="K5725" i="11" s="1" a="1"/>
  <c r="K5725" i="11" s="1"/>
  <c r="B5726" i="11"/>
  <c r="K5726" i="11" s="1" a="1"/>
  <c r="K5726" i="11" s="1"/>
  <c r="B5727" i="11"/>
  <c r="K5727" i="11" s="1" a="1"/>
  <c r="K5727" i="11" s="1"/>
  <c r="B5728" i="11"/>
  <c r="K5728" i="11" s="1" a="1"/>
  <c r="K5728" i="11" s="1"/>
  <c r="B5729" i="11"/>
  <c r="K5729" i="11" s="1" a="1"/>
  <c r="K5729" i="11" s="1"/>
  <c r="B5730" i="11"/>
  <c r="K5730" i="11" s="1" a="1"/>
  <c r="K5730" i="11" s="1"/>
  <c r="B5731" i="11"/>
  <c r="K5731" i="11" s="1" a="1"/>
  <c r="K5731" i="11" s="1"/>
  <c r="B5732" i="11"/>
  <c r="K5732" i="11" s="1" a="1"/>
  <c r="K5732" i="11" s="1"/>
  <c r="B5733" i="11"/>
  <c r="K5733" i="11" s="1" a="1"/>
  <c r="K5733" i="11" s="1"/>
  <c r="B5734" i="11"/>
  <c r="K5734" i="11" s="1" a="1"/>
  <c r="K5734" i="11" s="1"/>
  <c r="B5735" i="11"/>
  <c r="K5735" i="11" s="1" a="1"/>
  <c r="K5735" i="11" s="1"/>
  <c r="B5736" i="11"/>
  <c r="K5736" i="11" s="1" a="1"/>
  <c r="K5736" i="11" s="1"/>
  <c r="B5737" i="11"/>
  <c r="K5737" i="11" s="1" a="1"/>
  <c r="K5737" i="11" s="1"/>
  <c r="B5738" i="11"/>
  <c r="K5738" i="11" s="1" a="1"/>
  <c r="K5738" i="11" s="1"/>
  <c r="B5739" i="11"/>
  <c r="K5739" i="11" s="1" a="1"/>
  <c r="K5739" i="11" s="1"/>
  <c r="B5740" i="11"/>
  <c r="K5740" i="11" s="1" a="1"/>
  <c r="K5740" i="11" s="1"/>
  <c r="B5741" i="11"/>
  <c r="K5741" i="11" s="1" a="1"/>
  <c r="K5741" i="11" s="1"/>
  <c r="B5742" i="11"/>
  <c r="K5742" i="11" s="1" a="1"/>
  <c r="K5742" i="11" s="1"/>
  <c r="B5743" i="11"/>
  <c r="K5743" i="11" s="1" a="1"/>
  <c r="K5743" i="11" s="1"/>
  <c r="B5744" i="11"/>
  <c r="K5744" i="11" s="1" a="1"/>
  <c r="K5744" i="11" s="1"/>
  <c r="B5745" i="11"/>
  <c r="K5745" i="11" s="1" a="1"/>
  <c r="K5745" i="11" s="1"/>
  <c r="B5746" i="11"/>
  <c r="K5746" i="11" s="1" a="1"/>
  <c r="K5746" i="11" s="1"/>
  <c r="B5747" i="11"/>
  <c r="K5747" i="11" s="1" a="1"/>
  <c r="K5747" i="11" s="1"/>
  <c r="B5748" i="11"/>
  <c r="K5748" i="11" s="1" a="1"/>
  <c r="K5748" i="11" s="1"/>
  <c r="B5749" i="11"/>
  <c r="K5749" i="11" s="1" a="1"/>
  <c r="K5749" i="11" s="1"/>
  <c r="B5750" i="11"/>
  <c r="K5750" i="11" s="1" a="1"/>
  <c r="K5750" i="11" s="1"/>
  <c r="B5751" i="11"/>
  <c r="K5751" i="11" s="1" a="1"/>
  <c r="K5751" i="11" s="1"/>
  <c r="B5752" i="11"/>
  <c r="K5752" i="11" s="1" a="1"/>
  <c r="K5752" i="11" s="1"/>
  <c r="B5753" i="11"/>
  <c r="K5753" i="11" s="1" a="1"/>
  <c r="K5753" i="11" s="1"/>
  <c r="B5754" i="11"/>
  <c r="K5754" i="11" s="1" a="1"/>
  <c r="K5754" i="11" s="1"/>
  <c r="B5755" i="11"/>
  <c r="K5755" i="11" s="1" a="1"/>
  <c r="K5755" i="11" s="1"/>
  <c r="B5756" i="11"/>
  <c r="K5756" i="11" s="1" a="1"/>
  <c r="K5756" i="11" s="1"/>
  <c r="B5757" i="11"/>
  <c r="K5757" i="11" s="1" a="1"/>
  <c r="K5757" i="11" s="1"/>
  <c r="B5758" i="11"/>
  <c r="K5758" i="11" s="1" a="1"/>
  <c r="K5758" i="11" s="1"/>
  <c r="B5759" i="11"/>
  <c r="K5759" i="11" s="1" a="1"/>
  <c r="K5759" i="11" s="1"/>
  <c r="B5760" i="11"/>
  <c r="K5760" i="11" s="1" a="1"/>
  <c r="K5760" i="11" s="1"/>
  <c r="B5761" i="11"/>
  <c r="K5761" i="11" s="1" a="1"/>
  <c r="K5761" i="11" s="1"/>
  <c r="B5762" i="11"/>
  <c r="K5762" i="11" s="1" a="1"/>
  <c r="K5762" i="11" s="1"/>
  <c r="B5763" i="11"/>
  <c r="K5763" i="11" s="1" a="1"/>
  <c r="K5763" i="11" s="1"/>
  <c r="B5764" i="11"/>
  <c r="K5764" i="11" s="1" a="1"/>
  <c r="K5764" i="11" s="1"/>
  <c r="B5765" i="11"/>
  <c r="K5765" i="11" s="1" a="1"/>
  <c r="K5765" i="11" s="1"/>
  <c r="B5766" i="11"/>
  <c r="K5766" i="11" s="1" a="1"/>
  <c r="K5766" i="11" s="1"/>
  <c r="B5767" i="11"/>
  <c r="K5767" i="11" s="1" a="1"/>
  <c r="K5767" i="11" s="1"/>
  <c r="B5768" i="11"/>
  <c r="K5768" i="11" s="1" a="1"/>
  <c r="K5768" i="11" s="1"/>
  <c r="B5769" i="11"/>
  <c r="K5769" i="11" s="1" a="1"/>
  <c r="K5769" i="11" s="1"/>
  <c r="B5770" i="11"/>
  <c r="K5770" i="11" s="1" a="1"/>
  <c r="K5770" i="11" s="1"/>
  <c r="B5771" i="11"/>
  <c r="K5771" i="11" s="1" a="1"/>
  <c r="K5771" i="11" s="1"/>
  <c r="B5772" i="11"/>
  <c r="K5772" i="11" s="1" a="1"/>
  <c r="K5772" i="11" s="1"/>
  <c r="B5773" i="11"/>
  <c r="K5773" i="11" s="1" a="1"/>
  <c r="K5773" i="11" s="1"/>
  <c r="B5774" i="11"/>
  <c r="K5774" i="11" s="1" a="1"/>
  <c r="K5774" i="11" s="1"/>
  <c r="B5775" i="11"/>
  <c r="K5775" i="11" s="1" a="1"/>
  <c r="K5775" i="11" s="1"/>
  <c r="B5776" i="11"/>
  <c r="K5776" i="11" s="1" a="1"/>
  <c r="K5776" i="11" s="1"/>
  <c r="B5777" i="11"/>
  <c r="K5777" i="11" s="1" a="1"/>
  <c r="K5777" i="11" s="1"/>
  <c r="B5778" i="11"/>
  <c r="K5778" i="11" s="1" a="1"/>
  <c r="K5778" i="11" s="1"/>
  <c r="B5779" i="11"/>
  <c r="K5779" i="11" s="1" a="1"/>
  <c r="K5779" i="11" s="1"/>
  <c r="B5780" i="11"/>
  <c r="K5780" i="11" s="1" a="1"/>
  <c r="K5780" i="11" s="1"/>
  <c r="B5781" i="11"/>
  <c r="K5781" i="11" s="1" a="1"/>
  <c r="K5781" i="11" s="1"/>
  <c r="B5782" i="11"/>
  <c r="K5782" i="11" s="1" a="1"/>
  <c r="K5782" i="11" s="1"/>
  <c r="B5783" i="11"/>
  <c r="K5783" i="11" s="1" a="1"/>
  <c r="K5783" i="11" s="1"/>
  <c r="B5784" i="11"/>
  <c r="K5784" i="11" s="1" a="1"/>
  <c r="K5784" i="11" s="1"/>
  <c r="B5785" i="11"/>
  <c r="K5785" i="11" s="1" a="1"/>
  <c r="K5785" i="11" s="1"/>
  <c r="B5786" i="11"/>
  <c r="K5786" i="11" s="1" a="1"/>
  <c r="K5786" i="11" s="1"/>
  <c r="B5787" i="11"/>
  <c r="K5787" i="11" s="1" a="1"/>
  <c r="K5787" i="11" s="1"/>
  <c r="B5788" i="11"/>
  <c r="K5788" i="11" s="1" a="1"/>
  <c r="K5788" i="11" s="1"/>
  <c r="B5789" i="11"/>
  <c r="K5789" i="11" s="1" a="1"/>
  <c r="K5789" i="11" s="1"/>
  <c r="B5790" i="11"/>
  <c r="K5790" i="11" s="1" a="1"/>
  <c r="K5790" i="11" s="1"/>
  <c r="I9152" i="11"/>
  <c r="I8812" i="11"/>
  <c r="I9165" i="11"/>
  <c r="H5315" i="11"/>
  <c r="I5315" i="11" s="1"/>
  <c r="I9168" i="11" s="1"/>
  <c r="I9166" i="11"/>
  <c r="H5316" i="11"/>
  <c r="I5316" i="11" s="1"/>
  <c r="I9169" i="11" s="1"/>
  <c r="I9167" i="11"/>
  <c r="H5317" i="11"/>
  <c r="I5317" i="11" s="1"/>
  <c r="I9170" i="11" s="1"/>
  <c r="H5318" i="11"/>
  <c r="I5318" i="11" s="1"/>
  <c r="I9171" i="11" s="1"/>
  <c r="H5319" i="11"/>
  <c r="I5319" i="11" s="1"/>
  <c r="I9172" i="11" s="1"/>
  <c r="H5320" i="11"/>
  <c r="I5320" i="11" s="1"/>
  <c r="I9173" i="11" s="1"/>
  <c r="H5321" i="11"/>
  <c r="I5321" i="11" s="1"/>
  <c r="I9174" i="11" s="1"/>
  <c r="H5322" i="11"/>
  <c r="I5322" i="11" s="1"/>
  <c r="I9175" i="11" s="1"/>
  <c r="H5323" i="11"/>
  <c r="I5323" i="11" s="1"/>
  <c r="I9176" i="11" s="1"/>
  <c r="H5324" i="11"/>
  <c r="I5324" i="11" s="1"/>
  <c r="I9177" i="11" s="1"/>
  <c r="H5325" i="11"/>
  <c r="I5325" i="11" s="1"/>
  <c r="I9178" i="11" s="1"/>
  <c r="H5326" i="11"/>
  <c r="I5326" i="11" s="1"/>
  <c r="I9179" i="11" s="1"/>
  <c r="H5327" i="11"/>
  <c r="I5327" i="11" s="1"/>
  <c r="I9180" i="11" s="1"/>
  <c r="H5328" i="11"/>
  <c r="I5328" i="11" s="1"/>
  <c r="I9181" i="11" s="1"/>
  <c r="H5329" i="11"/>
  <c r="I5329" i="11" s="1"/>
  <c r="I9182" i="11" s="1"/>
  <c r="H5330" i="11"/>
  <c r="I5330" i="11" s="1"/>
  <c r="I9183" i="11" s="1"/>
  <c r="H5331" i="11"/>
  <c r="I5331" i="11" s="1"/>
  <c r="I9184" i="11" s="1"/>
  <c r="H5332" i="11"/>
  <c r="I5332" i="11" s="1"/>
  <c r="I9185" i="11" s="1"/>
  <c r="H5333" i="11"/>
  <c r="I5333" i="11" s="1"/>
  <c r="I9186" i="11" s="1"/>
  <c r="H5334" i="11"/>
  <c r="I5334" i="11" s="1"/>
  <c r="I9187" i="11" s="1"/>
  <c r="H5335" i="11"/>
  <c r="I5335" i="11" s="1"/>
  <c r="I9188" i="11" s="1"/>
  <c r="H5336" i="11"/>
  <c r="I5336" i="11" s="1"/>
  <c r="I9189" i="11" s="1"/>
  <c r="H5337" i="11"/>
  <c r="I5337" i="11" s="1"/>
  <c r="I9190" i="11" s="1"/>
  <c r="H5338" i="11"/>
  <c r="I5338" i="11" s="1"/>
  <c r="I9191" i="11" s="1"/>
  <c r="H5339" i="11"/>
  <c r="I5339" i="11" s="1"/>
  <c r="I9192" i="11" s="1"/>
  <c r="H5340" i="11"/>
  <c r="I5340" i="11" s="1"/>
  <c r="I9193" i="11" s="1"/>
  <c r="H5341" i="11"/>
  <c r="I5341" i="11" s="1"/>
  <c r="I9194" i="11" s="1"/>
  <c r="H5342" i="11"/>
  <c r="I5342" i="11" s="1"/>
  <c r="I9195" i="11" s="1"/>
  <c r="H5343" i="11"/>
  <c r="I5343" i="11" s="1"/>
  <c r="I9196" i="11" s="1"/>
  <c r="H5344" i="11"/>
  <c r="I5344" i="11" s="1"/>
  <c r="I9197" i="11" s="1"/>
  <c r="H5345" i="11"/>
  <c r="I5345" i="11" s="1"/>
  <c r="I9198" i="11" s="1"/>
  <c r="H5346" i="11"/>
  <c r="I5346" i="11" s="1"/>
  <c r="I9199" i="11" s="1"/>
  <c r="H5347" i="11"/>
  <c r="I5347" i="11" s="1"/>
  <c r="I9200" i="11" s="1"/>
  <c r="H5348" i="11"/>
  <c r="I5348" i="11" s="1"/>
  <c r="I9201" i="11" s="1"/>
  <c r="H5349" i="11"/>
  <c r="I5349" i="11" s="1"/>
  <c r="I9202" i="11" s="1"/>
  <c r="H5350" i="11"/>
  <c r="I5350" i="11" s="1"/>
  <c r="I9203" i="11" s="1"/>
  <c r="H5351" i="11"/>
  <c r="I5351" i="11" s="1"/>
  <c r="I9204" i="11" s="1"/>
  <c r="H5352" i="11"/>
  <c r="I5352" i="11" s="1"/>
  <c r="I9205" i="11" s="1"/>
  <c r="H5353" i="11"/>
  <c r="I5353" i="11" s="1"/>
  <c r="I9206" i="11" s="1"/>
  <c r="H5354" i="11"/>
  <c r="I5354" i="11" s="1"/>
  <c r="I9207" i="11" s="1"/>
  <c r="H5355" i="11"/>
  <c r="I5355" i="11" s="1"/>
  <c r="I9208" i="11" s="1"/>
  <c r="H5356" i="11"/>
  <c r="I5356" i="11" s="1"/>
  <c r="I9209" i="11" s="1"/>
  <c r="H5357" i="11"/>
  <c r="I5357" i="11" s="1"/>
  <c r="I9210" i="11" s="1"/>
  <c r="H5358" i="11"/>
  <c r="I5358" i="11" s="1"/>
  <c r="I9211" i="11" s="1"/>
  <c r="H5359" i="11"/>
  <c r="I5359" i="11" s="1"/>
  <c r="I9212" i="11" s="1"/>
  <c r="H5360" i="11"/>
  <c r="I5360" i="11" s="1"/>
  <c r="I9213" i="11" s="1"/>
  <c r="H5361" i="11"/>
  <c r="I5361" i="11" s="1"/>
  <c r="I9214" i="11" s="1"/>
  <c r="H5362" i="11"/>
  <c r="I5362" i="11" s="1"/>
  <c r="I9215" i="11" s="1"/>
  <c r="H5363" i="11"/>
  <c r="I5363" i="11" s="1"/>
  <c r="I9216" i="11" s="1"/>
  <c r="H5364" i="11"/>
  <c r="I5364" i="11" s="1"/>
  <c r="I9217" i="11" s="1"/>
  <c r="H5365" i="11"/>
  <c r="I5365" i="11" s="1"/>
  <c r="I9218" i="11" s="1"/>
  <c r="H5366" i="11"/>
  <c r="I5366" i="11" s="1"/>
  <c r="I9219" i="11" s="1"/>
  <c r="H5367" i="11"/>
  <c r="I5367" i="11" s="1"/>
  <c r="I9220" i="11" s="1"/>
  <c r="H5368" i="11"/>
  <c r="I5368" i="11" s="1"/>
  <c r="I9221" i="11" s="1"/>
  <c r="H5369" i="11"/>
  <c r="I5369" i="11" s="1"/>
  <c r="I9222" i="11" s="1"/>
  <c r="H5370" i="11"/>
  <c r="I5370" i="11" s="1"/>
  <c r="I9223" i="11" s="1"/>
  <c r="H5371" i="11"/>
  <c r="I5371" i="11" s="1"/>
  <c r="I9224" i="11" s="1"/>
  <c r="H5372" i="11"/>
  <c r="I5372" i="11" s="1"/>
  <c r="I9225" i="11" s="1"/>
  <c r="H5373" i="11"/>
  <c r="I5373" i="11" s="1"/>
  <c r="I9226" i="11" s="1"/>
  <c r="H5374" i="11"/>
  <c r="I5374" i="11" s="1"/>
  <c r="I9227" i="11" s="1"/>
  <c r="H5375" i="11"/>
  <c r="I5375" i="11" s="1"/>
  <c r="I9228" i="11" s="1"/>
  <c r="H5376" i="11"/>
  <c r="I5376" i="11" s="1"/>
  <c r="I9229" i="11" s="1"/>
  <c r="H5377" i="11"/>
  <c r="I5377" i="11" s="1"/>
  <c r="I9230" i="11" s="1"/>
  <c r="H5378" i="11"/>
  <c r="I5378" i="11" s="1"/>
  <c r="I9231" i="11" s="1"/>
  <c r="H5379" i="11"/>
  <c r="I5379" i="11" s="1"/>
  <c r="I9232" i="11" s="1"/>
  <c r="H5380" i="11"/>
  <c r="I5380" i="11" s="1"/>
  <c r="I9233" i="11" s="1"/>
  <c r="H5381" i="11"/>
  <c r="I5381" i="11" s="1"/>
  <c r="I9234" i="11" s="1"/>
  <c r="H5382" i="11"/>
  <c r="I5382" i="11" s="1"/>
  <c r="I9235" i="11" s="1"/>
  <c r="H5383" i="11"/>
  <c r="I5383" i="11" s="1"/>
  <c r="I9236" i="11" s="1"/>
  <c r="H5384" i="11"/>
  <c r="I5384" i="11" s="1"/>
  <c r="I9237" i="11" s="1"/>
  <c r="H5385" i="11"/>
  <c r="I5385" i="11" s="1"/>
  <c r="I9238" i="11" s="1"/>
  <c r="H5386" i="11"/>
  <c r="I5386" i="11" s="1"/>
  <c r="I9239" i="11" s="1"/>
  <c r="H5387" i="11"/>
  <c r="I5387" i="11" s="1"/>
  <c r="I9240" i="11" s="1"/>
  <c r="H5388" i="11"/>
  <c r="I5388" i="11" s="1"/>
  <c r="I9241" i="11" s="1"/>
  <c r="H5389" i="11"/>
  <c r="I5389" i="11" s="1"/>
  <c r="I9242" i="11" s="1"/>
  <c r="H5390" i="11"/>
  <c r="I5390" i="11" s="1"/>
  <c r="I9243" i="11" s="1"/>
  <c r="H5391" i="11"/>
  <c r="I5391" i="11" s="1"/>
  <c r="I9244" i="11" s="1"/>
  <c r="H5392" i="11"/>
  <c r="I5392" i="11" s="1"/>
  <c r="I9245" i="11" s="1"/>
  <c r="H5393" i="11"/>
  <c r="I5393" i="11" s="1"/>
  <c r="I9246" i="11" s="1"/>
  <c r="H5394" i="11"/>
  <c r="I5394" i="11" s="1"/>
  <c r="I9247" i="11" s="1"/>
  <c r="H5395" i="11"/>
  <c r="I5395" i="11" s="1"/>
  <c r="I9248" i="11" s="1"/>
  <c r="H5396" i="11"/>
  <c r="I5396" i="11" s="1"/>
  <c r="I9249" i="11" s="1"/>
  <c r="H5397" i="11"/>
  <c r="I5397" i="11" s="1"/>
  <c r="I9250" i="11" s="1"/>
  <c r="H5398" i="11"/>
  <c r="I5398" i="11" s="1"/>
  <c r="I9251" i="11" s="1"/>
  <c r="H5399" i="11"/>
  <c r="I5399" i="11" s="1"/>
  <c r="I9252" i="11" s="1"/>
  <c r="H5400" i="11"/>
  <c r="I5400" i="11" s="1"/>
  <c r="I9253" i="11" s="1"/>
  <c r="H5401" i="11"/>
  <c r="I5401" i="11" s="1"/>
  <c r="I9254" i="11" s="1"/>
  <c r="H5402" i="11"/>
  <c r="I5402" i="11" s="1"/>
  <c r="I9255" i="11" s="1"/>
  <c r="H5403" i="11"/>
  <c r="I5403" i="11" s="1"/>
  <c r="I9256" i="11" s="1"/>
  <c r="H5404" i="11"/>
  <c r="I5404" i="11" s="1"/>
  <c r="I9257" i="11" s="1"/>
  <c r="H5405" i="11"/>
  <c r="I5405" i="11" s="1"/>
  <c r="I9258" i="11" s="1"/>
  <c r="H5406" i="11"/>
  <c r="I5406" i="11" s="1"/>
  <c r="I9259" i="11" s="1"/>
  <c r="H5407" i="11"/>
  <c r="I5407" i="11" s="1"/>
  <c r="I9260" i="11" s="1"/>
  <c r="H5408" i="11"/>
  <c r="I5408" i="11" s="1"/>
  <c r="I9261" i="11" s="1"/>
  <c r="H5409" i="11"/>
  <c r="I5409" i="11" s="1"/>
  <c r="I9262" i="11" s="1"/>
  <c r="H5410" i="11"/>
  <c r="I5410" i="11" s="1"/>
  <c r="I9263" i="11" s="1"/>
  <c r="H5411" i="11"/>
  <c r="I5411" i="11" s="1"/>
  <c r="I9264" i="11" s="1"/>
  <c r="H5412" i="11"/>
  <c r="I5412" i="11" s="1"/>
  <c r="I9265" i="11" s="1"/>
  <c r="H5413" i="11"/>
  <c r="I5413" i="11" s="1"/>
  <c r="I9266" i="11" s="1"/>
  <c r="H5414" i="11"/>
  <c r="I5414" i="11" s="1"/>
  <c r="I9267" i="11" s="1"/>
  <c r="H5415" i="11"/>
  <c r="I5415" i="11" s="1"/>
  <c r="I9268" i="11" s="1"/>
  <c r="H5416" i="11"/>
  <c r="I5416" i="11" s="1"/>
  <c r="I9269" i="11" s="1"/>
  <c r="H5417" i="11"/>
  <c r="I5417" i="11" s="1"/>
  <c r="I9270" i="11" s="1"/>
  <c r="H5418" i="11"/>
  <c r="I5418" i="11" s="1"/>
  <c r="I9271" i="11" s="1"/>
  <c r="H5419" i="11"/>
  <c r="I5419" i="11" s="1"/>
  <c r="I9272" i="11" s="1"/>
  <c r="H5420" i="11"/>
  <c r="I5420" i="11" s="1"/>
  <c r="I9273" i="11" s="1"/>
  <c r="H5421" i="11"/>
  <c r="I5421" i="11" s="1"/>
  <c r="I9274" i="11" s="1"/>
  <c r="H5422" i="11"/>
  <c r="I5422" i="11" s="1"/>
  <c r="I9275" i="11" s="1"/>
  <c r="H5423" i="11"/>
  <c r="I5423" i="11" s="1"/>
  <c r="I9276" i="11" s="1"/>
  <c r="H5424" i="11"/>
  <c r="I5424" i="11" s="1"/>
  <c r="I9277" i="11" s="1"/>
  <c r="H5425" i="11"/>
  <c r="I5425" i="11" s="1"/>
  <c r="I9278" i="11" s="1"/>
  <c r="H5426" i="11"/>
  <c r="I5426" i="11" s="1"/>
  <c r="I9279" i="11" s="1"/>
  <c r="H5427" i="11"/>
  <c r="I5427" i="11" s="1"/>
  <c r="I9280" i="11" s="1"/>
  <c r="H5428" i="11"/>
  <c r="I5428" i="11" s="1"/>
  <c r="I9281" i="11" s="1"/>
  <c r="H5429" i="11"/>
  <c r="I5429" i="11" s="1"/>
  <c r="I9282" i="11" s="1"/>
  <c r="H5430" i="11"/>
  <c r="I5430" i="11" s="1"/>
  <c r="I9283" i="11" s="1"/>
  <c r="H5431" i="11"/>
  <c r="I5431" i="11" s="1"/>
  <c r="I9284" i="11" s="1"/>
  <c r="H5432" i="11"/>
  <c r="I5432" i="11" s="1"/>
  <c r="I9285" i="11" s="1"/>
  <c r="H5433" i="11"/>
  <c r="I5433" i="11" s="1"/>
  <c r="I9286" i="11" s="1"/>
  <c r="H5434" i="11"/>
  <c r="I5434" i="11" s="1"/>
  <c r="I9287" i="11" s="1"/>
  <c r="H5435" i="11"/>
  <c r="I5435" i="11" s="1"/>
  <c r="I9288" i="11" s="1"/>
  <c r="H5436" i="11"/>
  <c r="I5436" i="11" s="1"/>
  <c r="I9289" i="11" s="1"/>
  <c r="H5437" i="11"/>
  <c r="I5437" i="11" s="1"/>
  <c r="I9290" i="11" s="1"/>
  <c r="H5438" i="11"/>
  <c r="I5438" i="11" s="1"/>
  <c r="I9291" i="11" s="1"/>
  <c r="H5439" i="11"/>
  <c r="I5439" i="11" s="1"/>
  <c r="I9292" i="11" s="1"/>
  <c r="H5440" i="11"/>
  <c r="I5440" i="11" s="1"/>
  <c r="I9293" i="11" s="1"/>
  <c r="H5441" i="11"/>
  <c r="I5441" i="11" s="1"/>
  <c r="I9294" i="11" s="1"/>
  <c r="H5442" i="11"/>
  <c r="I5442" i="11" s="1"/>
  <c r="I9295" i="11" s="1"/>
  <c r="H5443" i="11"/>
  <c r="I5443" i="11" s="1"/>
  <c r="I9296" i="11" s="1"/>
  <c r="H5444" i="11"/>
  <c r="I5444" i="11" s="1"/>
  <c r="I9297" i="11" s="1"/>
  <c r="H5445" i="11"/>
  <c r="I5445" i="11" s="1"/>
  <c r="I9298" i="11" s="1"/>
  <c r="H5446" i="11"/>
  <c r="I5446" i="11" s="1"/>
  <c r="I9299" i="11" s="1"/>
  <c r="H5447" i="11"/>
  <c r="I5447" i="11" s="1"/>
  <c r="I9300" i="11" s="1"/>
  <c r="H5448" i="11"/>
  <c r="I5448" i="11" s="1"/>
  <c r="I9301" i="11" s="1"/>
  <c r="H5449" i="11"/>
  <c r="I5449" i="11" s="1"/>
  <c r="I9302" i="11" s="1"/>
  <c r="H5450" i="11"/>
  <c r="I5450" i="11" s="1"/>
  <c r="I9303" i="11" s="1"/>
  <c r="H5451" i="11"/>
  <c r="I5451" i="11" s="1"/>
  <c r="I9304" i="11" s="1"/>
  <c r="H5452" i="11"/>
  <c r="I5452" i="11" s="1"/>
  <c r="I9305" i="11" s="1"/>
  <c r="H5453" i="11"/>
  <c r="I5453" i="11" s="1"/>
  <c r="I9306" i="11" s="1"/>
  <c r="H5454" i="11"/>
  <c r="I5454" i="11" s="1"/>
  <c r="I9307" i="11" s="1"/>
  <c r="H5455" i="11"/>
  <c r="I5455" i="11" s="1"/>
  <c r="I9308" i="11" s="1"/>
  <c r="H5456" i="11"/>
  <c r="I5456" i="11" s="1"/>
  <c r="I9309" i="11" s="1"/>
  <c r="H5457" i="11"/>
  <c r="I5457" i="11" s="1"/>
  <c r="I9310" i="11" s="1"/>
  <c r="H5458" i="11"/>
  <c r="I5458" i="11" s="1"/>
  <c r="I9311" i="11" s="1"/>
  <c r="H5459" i="11"/>
  <c r="I5459" i="11" s="1"/>
  <c r="I9312" i="11" s="1"/>
  <c r="H5460" i="11"/>
  <c r="I5460" i="11" s="1"/>
  <c r="I9313" i="11" s="1"/>
  <c r="H5461" i="11"/>
  <c r="I5461" i="11" s="1"/>
  <c r="I9314" i="11" s="1"/>
  <c r="H5462" i="11"/>
  <c r="I5462" i="11" s="1"/>
  <c r="I9315" i="11" s="1"/>
  <c r="H5463" i="11"/>
  <c r="I5463" i="11" s="1"/>
  <c r="I9316" i="11" s="1"/>
  <c r="H5464" i="11"/>
  <c r="I5464" i="11" s="1"/>
  <c r="I9317" i="11" s="1"/>
  <c r="H5465" i="11"/>
  <c r="I5465" i="11" s="1"/>
  <c r="I9318" i="11" s="1"/>
  <c r="H5466" i="11"/>
  <c r="I5466" i="11" s="1"/>
  <c r="I9319" i="11" s="1"/>
  <c r="H5467" i="11"/>
  <c r="I5467" i="11" s="1"/>
  <c r="I9320" i="11" s="1"/>
  <c r="H5468" i="11"/>
  <c r="I5468" i="11" s="1"/>
  <c r="I9321" i="11" s="1"/>
  <c r="H5469" i="11"/>
  <c r="I5469" i="11" s="1"/>
  <c r="I9322" i="11" s="1"/>
  <c r="H5470" i="11"/>
  <c r="I5470" i="11" s="1"/>
  <c r="I9323" i="11" s="1"/>
  <c r="H5471" i="11"/>
  <c r="I5471" i="11" s="1"/>
  <c r="I9324" i="11" s="1"/>
  <c r="H5472" i="11"/>
  <c r="I5472" i="11" s="1"/>
  <c r="I9325" i="11" s="1"/>
  <c r="H5473" i="11"/>
  <c r="I5473" i="11" s="1"/>
  <c r="I9326" i="11" s="1"/>
  <c r="H5474" i="11"/>
  <c r="I5474" i="11" s="1"/>
  <c r="I9327" i="11" s="1"/>
  <c r="H5475" i="11"/>
  <c r="I5475" i="11" s="1"/>
  <c r="I9328" i="11" s="1"/>
  <c r="H5476" i="11"/>
  <c r="I5476" i="11" s="1"/>
  <c r="I9329" i="11" s="1"/>
  <c r="H5477" i="11"/>
  <c r="I5477" i="11" s="1"/>
  <c r="I9330" i="11" s="1"/>
  <c r="H5478" i="11"/>
  <c r="I5478" i="11" s="1"/>
  <c r="I9331" i="11" s="1"/>
  <c r="H5479" i="11"/>
  <c r="I5479" i="11" s="1"/>
  <c r="I9332" i="11" s="1"/>
  <c r="H5480" i="11"/>
  <c r="I5480" i="11" s="1"/>
  <c r="I9333" i="11" s="1"/>
  <c r="H5481" i="11"/>
  <c r="I5481" i="11" s="1"/>
  <c r="I9334" i="11" s="1"/>
  <c r="H5482" i="11"/>
  <c r="I5482" i="11" s="1"/>
  <c r="I9335" i="11" s="1"/>
  <c r="H5483" i="11"/>
  <c r="I5483" i="11" s="1"/>
  <c r="I9336" i="11" s="1"/>
  <c r="H5484" i="11"/>
  <c r="I5484" i="11" s="1"/>
  <c r="I9337" i="11" s="1"/>
  <c r="H5485" i="11"/>
  <c r="I5485" i="11" s="1"/>
  <c r="I9338" i="11" s="1"/>
  <c r="H5486" i="11"/>
  <c r="I5486" i="11" s="1"/>
  <c r="I9339" i="11" s="1"/>
  <c r="H5487" i="11"/>
  <c r="I5487" i="11" s="1"/>
  <c r="I9340" i="11" s="1"/>
  <c r="H5488" i="11"/>
  <c r="I5488" i="11" s="1"/>
  <c r="I9341" i="11" s="1"/>
  <c r="H5489" i="11"/>
  <c r="I5489" i="11" s="1"/>
  <c r="I9342" i="11" s="1"/>
  <c r="H5490" i="11"/>
  <c r="I5490" i="11" s="1"/>
  <c r="I9343" i="11" s="1"/>
  <c r="H5491" i="11"/>
  <c r="I5491" i="11" s="1"/>
  <c r="I9344" i="11" s="1"/>
  <c r="H5492" i="11"/>
  <c r="I5492" i="11" s="1"/>
  <c r="I9345" i="11" s="1"/>
  <c r="H5493" i="11"/>
  <c r="I5493" i="11" s="1"/>
  <c r="I9346" i="11" s="1"/>
  <c r="H5494" i="11"/>
  <c r="I5494" i="11" s="1"/>
  <c r="I9347" i="11" s="1"/>
  <c r="H5495" i="11"/>
  <c r="I5495" i="11" s="1"/>
  <c r="I9348" i="11" s="1"/>
  <c r="H5496" i="11"/>
  <c r="I5496" i="11" s="1"/>
  <c r="I9349" i="11" s="1"/>
  <c r="H5497" i="11"/>
  <c r="I5497" i="11" s="1"/>
  <c r="I9350" i="11" s="1"/>
  <c r="H5498" i="11"/>
  <c r="I5498" i="11" s="1"/>
  <c r="I9351" i="11" s="1"/>
  <c r="H5499" i="11"/>
  <c r="I5499" i="11" s="1"/>
  <c r="I9352" i="11" s="1"/>
  <c r="H5500" i="11"/>
  <c r="I5500" i="11" s="1"/>
  <c r="I9353" i="11" s="1"/>
  <c r="H5501" i="11"/>
  <c r="I5501" i="11" s="1"/>
  <c r="I9354" i="11" s="1"/>
  <c r="H5502" i="11"/>
  <c r="I5502" i="11" s="1"/>
  <c r="I9355" i="11" s="1"/>
  <c r="H5503" i="11"/>
  <c r="I5503" i="11" s="1"/>
  <c r="I9356" i="11" s="1"/>
  <c r="H5504" i="11"/>
  <c r="I5504" i="11" s="1"/>
  <c r="I9357" i="11" s="1"/>
  <c r="H5505" i="11"/>
  <c r="I5505" i="11" s="1"/>
  <c r="I9358" i="11" s="1"/>
  <c r="H5506" i="11"/>
  <c r="I5506" i="11" s="1"/>
  <c r="I9359" i="11" s="1"/>
  <c r="H5507" i="11"/>
  <c r="I5507" i="11" s="1"/>
  <c r="I9360" i="11" s="1"/>
  <c r="H5508" i="11"/>
  <c r="I5508" i="11" s="1"/>
  <c r="I9361" i="11" s="1"/>
  <c r="H5509" i="11"/>
  <c r="I5509" i="11" s="1"/>
  <c r="H5510" i="11"/>
  <c r="I5510" i="11" s="1"/>
  <c r="H5511" i="11"/>
  <c r="I5511" i="11" s="1"/>
  <c r="B5791" i="11"/>
  <c r="K5791" i="11" s="1" a="1"/>
  <c r="K5791" i="11" s="1"/>
  <c r="B5792" i="11"/>
  <c r="K5792" i="11" s="1" a="1"/>
  <c r="K5792" i="11" s="1"/>
  <c r="B5793" i="11"/>
  <c r="K5793" i="11" s="1" a="1"/>
  <c r="K5793" i="11" s="1"/>
  <c r="B5794" i="11"/>
  <c r="K5794" i="11" s="1" a="1"/>
  <c r="K5794" i="11" s="1"/>
  <c r="K8830" i="11" a="1"/>
  <c r="K8830" i="11" s="1"/>
  <c r="I8824" i="11"/>
  <c r="I9164" i="11"/>
  <c r="K5313" i="11" a="1"/>
  <c r="K5313" i="11" s="1"/>
  <c r="K7539" i="11" a="1"/>
  <c r="K7539" i="11" s="1"/>
  <c r="K8907" i="11" a="1"/>
  <c r="K8907" i="11" s="1"/>
  <c r="I9149" i="11"/>
  <c r="I8809" i="11"/>
  <c r="K736" i="11" a="1"/>
  <c r="K736" i="11" s="1"/>
  <c r="K737" i="11" a="1"/>
  <c r="K737" i="11" s="1"/>
  <c r="K738" i="11" a="1"/>
  <c r="K738" i="11" s="1"/>
  <c r="K15" i="11" a="1"/>
  <c r="K15" i="11" s="1"/>
  <c r="K1768" i="11" a="1"/>
  <c r="K1768" i="11" s="1"/>
  <c r="K1312" i="11" a="1"/>
  <c r="K1312" i="11" s="1"/>
  <c r="K6918" i="11" a="1"/>
  <c r="K6918" i="11" s="1"/>
  <c r="K6474" i="11" a="1"/>
  <c r="K6474" i="11" s="1"/>
  <c r="K8843" i="11" a="1"/>
  <c r="K8843" i="11" s="1"/>
  <c r="K8888" i="11" a="1"/>
  <c r="K8888" i="11" s="1"/>
  <c r="K7475" i="11" a="1"/>
  <c r="K7475" i="11" s="1"/>
  <c r="K7392" i="11" a="1"/>
  <c r="K7392" i="11" s="1"/>
  <c r="I5" i="15"/>
  <c r="B8828" i="11"/>
  <c r="K8868" i="11" s="1" a="1"/>
  <c r="K8868" i="11" s="1"/>
  <c r="I6474" i="11"/>
  <c r="C19" i="2"/>
  <c r="C17" i="3"/>
  <c r="D23" i="3"/>
  <c r="D21" i="3"/>
  <c r="D37" i="3"/>
  <c r="C42" i="3"/>
  <c r="C21" i="3"/>
  <c r="C37" i="3"/>
  <c r="D42" i="3"/>
  <c r="C23" i="3"/>
  <c r="D29" i="3"/>
  <c r="C40" i="3"/>
  <c r="C14" i="3"/>
  <c r="D40" i="3"/>
  <c r="C29" i="3"/>
  <c r="C20" i="2"/>
  <c r="C39" i="3"/>
  <c r="D39" i="3"/>
  <c r="D34" i="3"/>
  <c r="C34" i="3"/>
  <c r="C13" i="3"/>
  <c r="D13" i="3"/>
  <c r="D27" i="3"/>
  <c r="C27" i="3"/>
  <c r="D43" i="3"/>
  <c r="C44" i="3"/>
  <c r="D44" i="3"/>
  <c r="D28" i="3"/>
  <c r="C43" i="3"/>
  <c r="C35" i="3"/>
  <c r="D35" i="3"/>
  <c r="D9" i="3"/>
  <c r="D47" i="3"/>
  <c r="C12" i="3"/>
  <c r="D12" i="3"/>
  <c r="D30" i="3"/>
  <c r="C30" i="3"/>
  <c r="F8" i="10"/>
  <c r="H8" i="10" s="1"/>
  <c r="I8" i="10" s="1"/>
  <c r="F25" i="10"/>
  <c r="H25" i="10" s="1"/>
  <c r="I25" i="10" s="1"/>
  <c r="H57" i="10"/>
  <c r="I57" i="10" s="1"/>
  <c r="H58" i="10"/>
  <c r="I58" i="10" s="1"/>
  <c r="F50" i="10"/>
  <c r="G24" i="10"/>
  <c r="F24" i="10"/>
  <c r="G50" i="10"/>
  <c r="E3" i="13"/>
  <c r="F3" i="13" s="1"/>
  <c r="J3" i="13" s="1"/>
  <c r="F2167" i="4"/>
  <c r="K324" i="6"/>
  <c r="K423" i="6"/>
  <c r="J43" i="4"/>
  <c r="G43" i="11" s="1"/>
  <c r="I43" i="11" s="1"/>
  <c r="E9" i="14"/>
  <c r="E10" i="14"/>
  <c r="E11" i="14"/>
  <c r="E12" i="14"/>
  <c r="E13" i="14"/>
  <c r="E14" i="14"/>
  <c r="E16" i="14"/>
  <c r="D10" i="14"/>
  <c r="D12" i="14"/>
  <c r="D13" i="14"/>
  <c r="D14" i="14"/>
  <c r="D15" i="14"/>
  <c r="D9" i="14"/>
  <c r="D11" i="14"/>
  <c r="D16" i="14"/>
  <c r="G9" i="14"/>
  <c r="C9" i="14"/>
  <c r="J37" i="4"/>
  <c r="G37" i="11" s="1"/>
  <c r="I37" i="11" s="1"/>
  <c r="G41" i="10"/>
  <c r="G59" i="10"/>
  <c r="F49" i="10"/>
  <c r="G49" i="10"/>
  <c r="F29" i="10"/>
  <c r="F65" i="10"/>
  <c r="G65" i="10"/>
  <c r="H762" i="4"/>
  <c r="H2167" i="4" s="1"/>
  <c r="G63" i="10"/>
  <c r="G29" i="10"/>
  <c r="F63" i="10"/>
  <c r="G23" i="10"/>
  <c r="A5" i="3"/>
  <c r="F44" i="10"/>
  <c r="M39" i="7"/>
  <c r="O39" i="7" s="1"/>
  <c r="E139" i="7"/>
  <c r="N139" i="7"/>
  <c r="M31" i="7"/>
  <c r="K139" i="7"/>
  <c r="O41" i="7"/>
  <c r="O43" i="7"/>
  <c r="O55" i="7"/>
  <c r="N312" i="5"/>
  <c r="P312" i="5" s="1"/>
  <c r="H4718" i="11" s="1"/>
  <c r="I4718" i="11" s="1"/>
  <c r="N314" i="5"/>
  <c r="P314" i="5" s="1"/>
  <c r="H4720" i="11" s="1"/>
  <c r="I4720" i="11" s="1"/>
  <c r="N316" i="5"/>
  <c r="P316" i="5" s="1"/>
  <c r="H4722" i="11" s="1"/>
  <c r="I4722" i="11" s="1"/>
  <c r="N318" i="5"/>
  <c r="P318" i="5" s="1"/>
  <c r="H4724" i="11" s="1"/>
  <c r="I4724" i="11" s="1"/>
  <c r="N320" i="5"/>
  <c r="P320" i="5" s="1"/>
  <c r="H4726" i="11" s="1"/>
  <c r="I4726" i="11" s="1"/>
  <c r="N322" i="5"/>
  <c r="P322" i="5" s="1"/>
  <c r="H4728" i="11" s="1"/>
  <c r="I4728" i="11" s="1"/>
  <c r="N326" i="5"/>
  <c r="P326" i="5" s="1"/>
  <c r="H4732" i="11" s="1"/>
  <c r="I4732" i="11" s="1"/>
  <c r="N329" i="5"/>
  <c r="P329" i="5" s="1"/>
  <c r="H4735" i="11" s="1"/>
  <c r="I4735" i="11" s="1"/>
  <c r="D5" i="13"/>
  <c r="F5" i="13" s="1"/>
  <c r="I5" i="13" s="1"/>
  <c r="N55" i="5"/>
  <c r="P55" i="5" s="1"/>
  <c r="H4461" i="11" s="1"/>
  <c r="I4461" i="11" s="1"/>
  <c r="N571" i="5"/>
  <c r="P571" i="5" s="1"/>
  <c r="H4977" i="11" s="1"/>
  <c r="I4977" i="11" s="1"/>
  <c r="N575" i="5"/>
  <c r="P575" i="5" s="1"/>
  <c r="H4981" i="11" s="1"/>
  <c r="I4981" i="11" s="1"/>
  <c r="N580" i="5"/>
  <c r="P580" i="5" s="1"/>
  <c r="H4986" i="11" s="1"/>
  <c r="I4986" i="11" s="1"/>
  <c r="N584" i="5"/>
  <c r="P584" i="5" s="1"/>
  <c r="H4990" i="11" s="1"/>
  <c r="I4990" i="11" s="1"/>
  <c r="N588" i="5"/>
  <c r="P588" i="5" s="1"/>
  <c r="H4994" i="11" s="1"/>
  <c r="I4994" i="11" s="1"/>
  <c r="N592" i="5"/>
  <c r="P592" i="5" s="1"/>
  <c r="H4998" i="11" s="1"/>
  <c r="I4998" i="11" s="1"/>
  <c r="N600" i="5"/>
  <c r="P600" i="5" s="1"/>
  <c r="H5006" i="11" s="1"/>
  <c r="I5006" i="11" s="1"/>
  <c r="N604" i="5"/>
  <c r="P604" i="5" s="1"/>
  <c r="H5010" i="11" s="1"/>
  <c r="I5010" i="11" s="1"/>
  <c r="N567" i="5"/>
  <c r="D4" i="13"/>
  <c r="F4" i="13" s="1"/>
  <c r="J4" i="13" s="1"/>
  <c r="N240" i="5"/>
  <c r="P240" i="5" s="1"/>
  <c r="H4646" i="11" s="1"/>
  <c r="I4646" i="11" s="1"/>
  <c r="N242" i="5"/>
  <c r="P242" i="5" s="1"/>
  <c r="H4648" i="11" s="1"/>
  <c r="I4648" i="11" s="1"/>
  <c r="N244" i="5"/>
  <c r="P244" i="5" s="1"/>
  <c r="H4650" i="11" s="1"/>
  <c r="I4650" i="11" s="1"/>
  <c r="N246" i="5"/>
  <c r="P246" i="5" s="1"/>
  <c r="H4652" i="11" s="1"/>
  <c r="I4652" i="11" s="1"/>
  <c r="N248" i="5"/>
  <c r="P248" i="5" s="1"/>
  <c r="H4654" i="11" s="1"/>
  <c r="I4654" i="11" s="1"/>
  <c r="N250" i="5"/>
  <c r="P250" i="5" s="1"/>
  <c r="H4656" i="11" s="1"/>
  <c r="I4656" i="11" s="1"/>
  <c r="N252" i="5"/>
  <c r="P252" i="5" s="1"/>
  <c r="H4658" i="11" s="1"/>
  <c r="I4658" i="11" s="1"/>
  <c r="N254" i="5"/>
  <c r="P254" i="5" s="1"/>
  <c r="H4660" i="11" s="1"/>
  <c r="I4660" i="11" s="1"/>
  <c r="N256" i="5"/>
  <c r="P256" i="5" s="1"/>
  <c r="H4662" i="11" s="1"/>
  <c r="I4662" i="11" s="1"/>
  <c r="N258" i="5"/>
  <c r="P258" i="5" s="1"/>
  <c r="H4664" i="11" s="1"/>
  <c r="I4664" i="11" s="1"/>
  <c r="N260" i="5"/>
  <c r="P260" i="5" s="1"/>
  <c r="H4666" i="11" s="1"/>
  <c r="I4666" i="11" s="1"/>
  <c r="N262" i="5"/>
  <c r="P262" i="5" s="1"/>
  <c r="H4668" i="11" s="1"/>
  <c r="I4668" i="11" s="1"/>
  <c r="N264" i="5"/>
  <c r="P264" i="5" s="1"/>
  <c r="H4670" i="11" s="1"/>
  <c r="I4670" i="11" s="1"/>
  <c r="N266" i="5"/>
  <c r="P266" i="5" s="1"/>
  <c r="H4672" i="11" s="1"/>
  <c r="I4672" i="11" s="1"/>
  <c r="N268" i="5"/>
  <c r="P268" i="5" s="1"/>
  <c r="H4674" i="11" s="1"/>
  <c r="I4674" i="11" s="1"/>
  <c r="N270" i="5"/>
  <c r="P270" i="5" s="1"/>
  <c r="H4676" i="11" s="1"/>
  <c r="I4676" i="11" s="1"/>
  <c r="N272" i="5"/>
  <c r="P272" i="5" s="1"/>
  <c r="H4678" i="11" s="1"/>
  <c r="I4678" i="11" s="1"/>
  <c r="N274" i="5"/>
  <c r="P274" i="5" s="1"/>
  <c r="H4680" i="11" s="1"/>
  <c r="I4680" i="11" s="1"/>
  <c r="N276" i="5"/>
  <c r="P276" i="5" s="1"/>
  <c r="H4682" i="11" s="1"/>
  <c r="I4682" i="11" s="1"/>
  <c r="N278" i="5"/>
  <c r="P278" i="5" s="1"/>
  <c r="H4684" i="11" s="1"/>
  <c r="I4684" i="11" s="1"/>
  <c r="N280" i="5"/>
  <c r="P280" i="5" s="1"/>
  <c r="H4686" i="11" s="1"/>
  <c r="I4686" i="11" s="1"/>
  <c r="N282" i="5"/>
  <c r="P282" i="5" s="1"/>
  <c r="H4688" i="11" s="1"/>
  <c r="I4688" i="11" s="1"/>
  <c r="N284" i="5"/>
  <c r="P284" i="5" s="1"/>
  <c r="H4690" i="11" s="1"/>
  <c r="I4690" i="11" s="1"/>
  <c r="N286" i="5"/>
  <c r="P286" i="5" s="1"/>
  <c r="H4692" i="11" s="1"/>
  <c r="I4692" i="11" s="1"/>
  <c r="N288" i="5"/>
  <c r="P288" i="5" s="1"/>
  <c r="H4694" i="11" s="1"/>
  <c r="I4694" i="11" s="1"/>
  <c r="N290" i="5"/>
  <c r="P290" i="5" s="1"/>
  <c r="H4696" i="11" s="1"/>
  <c r="I4696" i="11" s="1"/>
  <c r="N292" i="5"/>
  <c r="P292" i="5" s="1"/>
  <c r="H4698" i="11" s="1"/>
  <c r="I4698" i="11" s="1"/>
  <c r="N294" i="5"/>
  <c r="P294" i="5" s="1"/>
  <c r="H4700" i="11" s="1"/>
  <c r="I4700" i="11" s="1"/>
  <c r="N296" i="5"/>
  <c r="P296" i="5" s="1"/>
  <c r="H4702" i="11" s="1"/>
  <c r="I4702" i="11" s="1"/>
  <c r="N298" i="5"/>
  <c r="P298" i="5" s="1"/>
  <c r="H4704" i="11" s="1"/>
  <c r="I4704" i="11" s="1"/>
  <c r="N300" i="5"/>
  <c r="P300" i="5" s="1"/>
  <c r="H4706" i="11" s="1"/>
  <c r="I4706" i="11" s="1"/>
  <c r="N302" i="5"/>
  <c r="P302" i="5" s="1"/>
  <c r="H4708" i="11" s="1"/>
  <c r="I4708" i="11" s="1"/>
  <c r="N304" i="5"/>
  <c r="P304" i="5" s="1"/>
  <c r="H4710" i="11" s="1"/>
  <c r="I4710" i="11" s="1"/>
  <c r="N306" i="5"/>
  <c r="P306" i="5" s="1"/>
  <c r="H4712" i="11" s="1"/>
  <c r="I4712" i="11" s="1"/>
  <c r="O46" i="7"/>
  <c r="O48" i="7"/>
  <c r="O50" i="7"/>
  <c r="O52" i="7"/>
  <c r="O5" i="7"/>
  <c r="O7" i="7"/>
  <c r="O9" i="7"/>
  <c r="O11" i="7"/>
  <c r="O13" i="7"/>
  <c r="O15" i="7"/>
  <c r="O17" i="7"/>
  <c r="O19" i="7"/>
  <c r="O21" i="7"/>
  <c r="O24" i="7"/>
  <c r="O26" i="7"/>
  <c r="O29" i="7"/>
  <c r="O35" i="7"/>
  <c r="O36" i="7"/>
  <c r="G26" i="10"/>
  <c r="M2166" i="4"/>
  <c r="N568" i="5"/>
  <c r="P568" i="5" s="1"/>
  <c r="H4974" i="11" s="1"/>
  <c r="I4974" i="11" s="1"/>
  <c r="N572" i="5"/>
  <c r="P572" i="5" s="1"/>
  <c r="H4978" i="11" s="1"/>
  <c r="I4978" i="11" s="1"/>
  <c r="N576" i="5"/>
  <c r="P576" i="5" s="1"/>
  <c r="H4982" i="11" s="1"/>
  <c r="I4982" i="11" s="1"/>
  <c r="N583" i="5"/>
  <c r="P583" i="5" s="1"/>
  <c r="H4989" i="11" s="1"/>
  <c r="I4989" i="11" s="1"/>
  <c r="N587" i="5"/>
  <c r="P587" i="5" s="1"/>
  <c r="H4993" i="11" s="1"/>
  <c r="I4993" i="11" s="1"/>
  <c r="N591" i="5"/>
  <c r="P591" i="5" s="1"/>
  <c r="H4997" i="11" s="1"/>
  <c r="I4997" i="11" s="1"/>
  <c r="N599" i="5"/>
  <c r="P599" i="5" s="1"/>
  <c r="H5005" i="11" s="1"/>
  <c r="I5005" i="11" s="1"/>
  <c r="N603" i="5"/>
  <c r="P603" i="5" s="1"/>
  <c r="H5009" i="11" s="1"/>
  <c r="I5009" i="11" s="1"/>
  <c r="O23" i="7"/>
  <c r="O38" i="7"/>
  <c r="O45" i="7"/>
  <c r="O47" i="7"/>
  <c r="O49" i="7"/>
  <c r="O53" i="7"/>
  <c r="O6" i="7"/>
  <c r="O8" i="7"/>
  <c r="O10" i="7"/>
  <c r="O12" i="7"/>
  <c r="O14" i="7"/>
  <c r="O16" i="7"/>
  <c r="O18" i="7"/>
  <c r="O20" i="7"/>
  <c r="O22" i="7"/>
  <c r="O25" i="7"/>
  <c r="O28" i="7"/>
  <c r="O30" i="7"/>
  <c r="O33" i="7"/>
  <c r="O37" i="7"/>
  <c r="O40" i="7"/>
  <c r="O42" i="7"/>
  <c r="O44" i="7"/>
  <c r="O54" i="7"/>
  <c r="F6" i="13"/>
  <c r="J6" i="13" s="1"/>
  <c r="F7" i="13"/>
  <c r="J7" i="13" s="1"/>
  <c r="F9" i="13"/>
  <c r="I9" i="13" s="1"/>
  <c r="F10" i="13"/>
  <c r="I10" i="13" s="1"/>
  <c r="F48" i="10"/>
  <c r="G6" i="10"/>
  <c r="F35" i="10"/>
  <c r="G15" i="10"/>
  <c r="G45" i="10"/>
  <c r="G13" i="10"/>
  <c r="G21" i="10"/>
  <c r="G31" i="10"/>
  <c r="F16" i="10"/>
  <c r="F7" i="10"/>
  <c r="F53" i="10"/>
  <c r="G52" i="10"/>
  <c r="G42" i="10"/>
  <c r="G34" i="10"/>
  <c r="G28" i="10"/>
  <c r="G4" i="10"/>
  <c r="G22" i="10"/>
  <c r="G19" i="10"/>
  <c r="F14" i="10"/>
  <c r="G10" i="10"/>
  <c r="F39" i="10"/>
  <c r="G5" i="10"/>
  <c r="G11" i="10"/>
  <c r="G14" i="10"/>
  <c r="G20" i="10"/>
  <c r="G3" i="10"/>
  <c r="G27" i="10"/>
  <c r="G38" i="10"/>
  <c r="G61" i="10"/>
  <c r="F17" i="10"/>
  <c r="F30" i="10"/>
  <c r="F11" i="10"/>
  <c r="F34" i="10"/>
  <c r="G39" i="10"/>
  <c r="G47" i="10"/>
  <c r="G53" i="10"/>
  <c r="G30" i="10"/>
  <c r="G33" i="10"/>
  <c r="F38" i="10"/>
  <c r="G40" i="10"/>
  <c r="G43" i="10"/>
  <c r="F9" i="10"/>
  <c r="F32" i="10"/>
  <c r="F62" i="10"/>
  <c r="F18" i="10"/>
  <c r="M384" i="4"/>
  <c r="M386" i="4"/>
  <c r="M388" i="4"/>
  <c r="M390" i="4"/>
  <c r="M392" i="4"/>
  <c r="M394" i="4"/>
  <c r="M396" i="4"/>
  <c r="M398" i="4"/>
  <c r="M400" i="4"/>
  <c r="M402" i="4"/>
  <c r="M404" i="4"/>
  <c r="M406" i="4"/>
  <c r="M408" i="4"/>
  <c r="M410" i="4"/>
  <c r="M412" i="4"/>
  <c r="M414" i="4"/>
  <c r="M416" i="4"/>
  <c r="M418" i="4"/>
  <c r="M420" i="4"/>
  <c r="M422" i="4"/>
  <c r="M424" i="4"/>
  <c r="M426" i="4"/>
  <c r="M428" i="4"/>
  <c r="M430" i="4"/>
  <c r="M432" i="4"/>
  <c r="M434" i="4"/>
  <c r="M436" i="4"/>
  <c r="M438" i="4"/>
  <c r="M440" i="4"/>
  <c r="M442" i="4"/>
  <c r="M444" i="4"/>
  <c r="M446" i="4"/>
  <c r="M448" i="4"/>
  <c r="M450" i="4"/>
  <c r="M452" i="4"/>
  <c r="M454" i="4"/>
  <c r="M456" i="4"/>
  <c r="M458" i="4"/>
  <c r="M460" i="4"/>
  <c r="M462" i="4"/>
  <c r="M464" i="4"/>
  <c r="M466" i="4"/>
  <c r="M468" i="4"/>
  <c r="M470" i="4"/>
  <c r="M472" i="4"/>
  <c r="M474" i="4"/>
  <c r="M476" i="4"/>
  <c r="M478" i="4"/>
  <c r="M480" i="4"/>
  <c r="M482" i="4"/>
  <c r="M484" i="4"/>
  <c r="M486" i="4"/>
  <c r="M488" i="4"/>
  <c r="M490" i="4"/>
  <c r="M492" i="4"/>
  <c r="M494" i="4"/>
  <c r="M496" i="4"/>
  <c r="M498" i="4"/>
  <c r="M500" i="4"/>
  <c r="M502" i="4"/>
  <c r="M504" i="4"/>
  <c r="M506" i="4"/>
  <c r="M508" i="4"/>
  <c r="M510" i="4"/>
  <c r="M512" i="4"/>
  <c r="J517" i="4"/>
  <c r="G517" i="11" s="1"/>
  <c r="I517" i="11" s="1"/>
  <c r="J521" i="4"/>
  <c r="G521" i="11" s="1"/>
  <c r="I521" i="11" s="1"/>
  <c r="J525" i="4"/>
  <c r="G525" i="11" s="1"/>
  <c r="I525" i="11" s="1"/>
  <c r="J529" i="4"/>
  <c r="G529" i="11" s="1"/>
  <c r="I529" i="11" s="1"/>
  <c r="J533" i="4"/>
  <c r="G533" i="11" s="1"/>
  <c r="I533" i="11" s="1"/>
  <c r="J537" i="4"/>
  <c r="G537" i="11" s="1"/>
  <c r="I537" i="11" s="1"/>
  <c r="J541" i="4"/>
  <c r="G541" i="11" s="1"/>
  <c r="I541" i="11" s="1"/>
  <c r="J545" i="4"/>
  <c r="G545" i="11" s="1"/>
  <c r="I545" i="11" s="1"/>
  <c r="J549" i="4"/>
  <c r="G549" i="11" s="1"/>
  <c r="I549" i="11" s="1"/>
  <c r="J553" i="4"/>
  <c r="G553" i="11" s="1"/>
  <c r="I553" i="11" s="1"/>
  <c r="J557" i="4"/>
  <c r="G557" i="11" s="1"/>
  <c r="I557" i="11" s="1"/>
  <c r="J561" i="4"/>
  <c r="G561" i="11" s="1"/>
  <c r="I561" i="11" s="1"/>
  <c r="J565" i="4"/>
  <c r="G565" i="11" s="1"/>
  <c r="I565" i="11" s="1"/>
  <c r="J569" i="4"/>
  <c r="G569" i="11" s="1"/>
  <c r="I569" i="11" s="1"/>
  <c r="J573" i="4"/>
  <c r="G573" i="11" s="1"/>
  <c r="I573" i="11" s="1"/>
  <c r="J577" i="4"/>
  <c r="G577" i="11" s="1"/>
  <c r="I577" i="11" s="1"/>
  <c r="J581" i="4"/>
  <c r="G581" i="11" s="1"/>
  <c r="I581" i="11" s="1"/>
  <c r="J585" i="4"/>
  <c r="G585" i="11" s="1"/>
  <c r="I585" i="11" s="1"/>
  <c r="J590" i="4"/>
  <c r="G590" i="11" s="1"/>
  <c r="I590" i="11" s="1"/>
  <c r="J594" i="4"/>
  <c r="G594" i="11" s="1"/>
  <c r="I594" i="11" s="1"/>
  <c r="J598" i="4"/>
  <c r="G598" i="11" s="1"/>
  <c r="I598" i="11" s="1"/>
  <c r="J602" i="4"/>
  <c r="G602" i="11" s="1"/>
  <c r="I602" i="11" s="1"/>
  <c r="J606" i="4"/>
  <c r="G606" i="11" s="1"/>
  <c r="I606" i="11" s="1"/>
  <c r="J612" i="4"/>
  <c r="G612" i="11" s="1"/>
  <c r="I612" i="11" s="1"/>
  <c r="J616" i="4"/>
  <c r="G616" i="11" s="1"/>
  <c r="I616" i="11" s="1"/>
  <c r="J620" i="4"/>
  <c r="G620" i="11" s="1"/>
  <c r="I620" i="11" s="1"/>
  <c r="J624" i="4"/>
  <c r="G624" i="11" s="1"/>
  <c r="I624" i="11" s="1"/>
  <c r="J628" i="4"/>
  <c r="G628" i="11" s="1"/>
  <c r="I628" i="11" s="1"/>
  <c r="J632" i="4"/>
  <c r="G632" i="11" s="1"/>
  <c r="I632" i="11" s="1"/>
  <c r="J636" i="4"/>
  <c r="G636" i="11" s="1"/>
  <c r="I636" i="11" s="1"/>
  <c r="J640" i="4"/>
  <c r="G640" i="11" s="1"/>
  <c r="I640" i="11" s="1"/>
  <c r="J644" i="4"/>
  <c r="G644" i="11" s="1"/>
  <c r="I644" i="11" s="1"/>
  <c r="J648" i="4"/>
  <c r="G648" i="11" s="1"/>
  <c r="I648" i="11" s="1"/>
  <c r="J652" i="4"/>
  <c r="G652" i="11" s="1"/>
  <c r="I652" i="11" s="1"/>
  <c r="J656" i="4"/>
  <c r="G656" i="11" s="1"/>
  <c r="I656" i="11" s="1"/>
  <c r="J660" i="4"/>
  <c r="G660" i="11" s="1"/>
  <c r="I660" i="11" s="1"/>
  <c r="J664" i="4"/>
  <c r="G664" i="11" s="1"/>
  <c r="I664" i="11" s="1"/>
  <c r="J668" i="4"/>
  <c r="G668" i="11" s="1"/>
  <c r="I668" i="11" s="1"/>
  <c r="J672" i="4"/>
  <c r="G672" i="11" s="1"/>
  <c r="I672" i="11" s="1"/>
  <c r="J676" i="4"/>
  <c r="G676" i="11" s="1"/>
  <c r="I676" i="11" s="1"/>
  <c r="J680" i="4"/>
  <c r="G680" i="11" s="1"/>
  <c r="I680" i="11" s="1"/>
  <c r="F40" i="10"/>
  <c r="F22" i="10"/>
  <c r="M385" i="4"/>
  <c r="M387" i="4"/>
  <c r="M389" i="4"/>
  <c r="M391" i="4"/>
  <c r="M393" i="4"/>
  <c r="M395" i="4"/>
  <c r="M397" i="4"/>
  <c r="M399" i="4"/>
  <c r="M401" i="4"/>
  <c r="M403" i="4"/>
  <c r="M405" i="4"/>
  <c r="M407" i="4"/>
  <c r="M409" i="4"/>
  <c r="M411" i="4"/>
  <c r="M413" i="4"/>
  <c r="M415" i="4"/>
  <c r="M417" i="4"/>
  <c r="M419" i="4"/>
  <c r="M421" i="4"/>
  <c r="M423" i="4"/>
  <c r="M425" i="4"/>
  <c r="M427" i="4"/>
  <c r="M429" i="4"/>
  <c r="M431" i="4"/>
  <c r="M433" i="4"/>
  <c r="M435" i="4"/>
  <c r="M437" i="4"/>
  <c r="M439" i="4"/>
  <c r="M441" i="4"/>
  <c r="M443" i="4"/>
  <c r="M445" i="4"/>
  <c r="M447" i="4"/>
  <c r="M449" i="4"/>
  <c r="M451" i="4"/>
  <c r="M453" i="4"/>
  <c r="M455" i="4"/>
  <c r="M457" i="4"/>
  <c r="M459" i="4"/>
  <c r="M461" i="4"/>
  <c r="M463" i="4"/>
  <c r="M465" i="4"/>
  <c r="M467" i="4"/>
  <c r="M469" i="4"/>
  <c r="M471" i="4"/>
  <c r="M473" i="4"/>
  <c r="M475" i="4"/>
  <c r="M477" i="4"/>
  <c r="M479" i="4"/>
  <c r="M481" i="4"/>
  <c r="M483" i="4"/>
  <c r="M485" i="4"/>
  <c r="M487" i="4"/>
  <c r="M489" i="4"/>
  <c r="M491" i="4"/>
  <c r="M493" i="4"/>
  <c r="M495" i="4"/>
  <c r="M497" i="4"/>
  <c r="M499" i="4"/>
  <c r="M501" i="4"/>
  <c r="M503" i="4"/>
  <c r="M505" i="4"/>
  <c r="M507" i="4"/>
  <c r="M509" i="4"/>
  <c r="M511" i="4"/>
  <c r="M513" i="4"/>
  <c r="J515" i="4"/>
  <c r="G515" i="11" s="1"/>
  <c r="I515" i="11" s="1"/>
  <c r="J519" i="4"/>
  <c r="G519" i="11" s="1"/>
  <c r="I519" i="11" s="1"/>
  <c r="J523" i="4"/>
  <c r="G523" i="11" s="1"/>
  <c r="I523" i="11" s="1"/>
  <c r="J527" i="4"/>
  <c r="G527" i="11" s="1"/>
  <c r="I527" i="11" s="1"/>
  <c r="J531" i="4"/>
  <c r="G531" i="11" s="1"/>
  <c r="I531" i="11" s="1"/>
  <c r="J535" i="4"/>
  <c r="G535" i="11" s="1"/>
  <c r="I535" i="11" s="1"/>
  <c r="J539" i="4"/>
  <c r="G539" i="11" s="1"/>
  <c r="I539" i="11" s="1"/>
  <c r="J543" i="4"/>
  <c r="G543" i="11" s="1"/>
  <c r="I543" i="11" s="1"/>
  <c r="J547" i="4"/>
  <c r="G547" i="11" s="1"/>
  <c r="I547" i="11" s="1"/>
  <c r="J551" i="4"/>
  <c r="G551" i="11" s="1"/>
  <c r="I551" i="11" s="1"/>
  <c r="J555" i="4"/>
  <c r="G555" i="11" s="1"/>
  <c r="I555" i="11" s="1"/>
  <c r="J559" i="4"/>
  <c r="G559" i="11" s="1"/>
  <c r="I559" i="11" s="1"/>
  <c r="J563" i="4"/>
  <c r="G563" i="11" s="1"/>
  <c r="I563" i="11" s="1"/>
  <c r="J567" i="4"/>
  <c r="G567" i="11" s="1"/>
  <c r="I567" i="11" s="1"/>
  <c r="J571" i="4"/>
  <c r="G571" i="11" s="1"/>
  <c r="I571" i="11" s="1"/>
  <c r="J575" i="4"/>
  <c r="G575" i="11" s="1"/>
  <c r="I575" i="11" s="1"/>
  <c r="J579" i="4"/>
  <c r="G579" i="11" s="1"/>
  <c r="I579" i="11" s="1"/>
  <c r="J583" i="4"/>
  <c r="G583" i="11" s="1"/>
  <c r="I583" i="11" s="1"/>
  <c r="J588" i="4"/>
  <c r="G588" i="11" s="1"/>
  <c r="I588" i="11" s="1"/>
  <c r="J592" i="4"/>
  <c r="G592" i="11" s="1"/>
  <c r="I592" i="11" s="1"/>
  <c r="J596" i="4"/>
  <c r="G596" i="11" s="1"/>
  <c r="I596" i="11" s="1"/>
  <c r="J600" i="4"/>
  <c r="G600" i="11" s="1"/>
  <c r="I600" i="11" s="1"/>
  <c r="J604" i="4"/>
  <c r="G604" i="11" s="1"/>
  <c r="I604" i="11" s="1"/>
  <c r="J608" i="4"/>
  <c r="G608" i="11" s="1"/>
  <c r="I608" i="11" s="1"/>
  <c r="J614" i="4"/>
  <c r="G614" i="11" s="1"/>
  <c r="I614" i="11" s="1"/>
  <c r="J618" i="4"/>
  <c r="G618" i="11" s="1"/>
  <c r="I618" i="11" s="1"/>
  <c r="J622" i="4"/>
  <c r="G622" i="11" s="1"/>
  <c r="I622" i="11" s="1"/>
  <c r="J626" i="4"/>
  <c r="G626" i="11" s="1"/>
  <c r="I626" i="11" s="1"/>
  <c r="J630" i="4"/>
  <c r="G630" i="11" s="1"/>
  <c r="I630" i="11" s="1"/>
  <c r="J634" i="4"/>
  <c r="G634" i="11" s="1"/>
  <c r="I634" i="11" s="1"/>
  <c r="J638" i="4"/>
  <c r="G638" i="11" s="1"/>
  <c r="I638" i="11" s="1"/>
  <c r="J642" i="4"/>
  <c r="G642" i="11" s="1"/>
  <c r="I642" i="11" s="1"/>
  <c r="J646" i="4"/>
  <c r="G646" i="11" s="1"/>
  <c r="I646" i="11" s="1"/>
  <c r="J650" i="4"/>
  <c r="G650" i="11" s="1"/>
  <c r="I650" i="11" s="1"/>
  <c r="J654" i="4"/>
  <c r="G654" i="11" s="1"/>
  <c r="I654" i="11" s="1"/>
  <c r="J658" i="4"/>
  <c r="G658" i="11" s="1"/>
  <c r="I658" i="11" s="1"/>
  <c r="J662" i="4"/>
  <c r="G662" i="11" s="1"/>
  <c r="I662" i="11" s="1"/>
  <c r="J666" i="4"/>
  <c r="G666" i="11" s="1"/>
  <c r="I666" i="11" s="1"/>
  <c r="J670" i="4"/>
  <c r="G670" i="11" s="1"/>
  <c r="I670" i="11" s="1"/>
  <c r="J674" i="4"/>
  <c r="G674" i="11" s="1"/>
  <c r="I674" i="11" s="1"/>
  <c r="J678" i="4"/>
  <c r="G678" i="11" s="1"/>
  <c r="I678" i="11" s="1"/>
  <c r="J682" i="4"/>
  <c r="G682" i="11" s="1"/>
  <c r="I682" i="11" s="1"/>
  <c r="J686" i="4"/>
  <c r="G686" i="11" s="1"/>
  <c r="I686" i="11" s="1"/>
  <c r="J690" i="4"/>
  <c r="G690" i="11" s="1"/>
  <c r="I690" i="11" s="1"/>
  <c r="J694" i="4"/>
  <c r="G694" i="11" s="1"/>
  <c r="I694" i="11" s="1"/>
  <c r="J698" i="4"/>
  <c r="G698" i="11" s="1"/>
  <c r="I698" i="11" s="1"/>
  <c r="J702" i="4"/>
  <c r="G702" i="11" s="1"/>
  <c r="I702" i="11" s="1"/>
  <c r="J706" i="4"/>
  <c r="G706" i="11" s="1"/>
  <c r="I706" i="11" s="1"/>
  <c r="J710" i="4"/>
  <c r="G710" i="11" s="1"/>
  <c r="I710" i="11" s="1"/>
  <c r="J714" i="4"/>
  <c r="G714" i="11" s="1"/>
  <c r="I714" i="11" s="1"/>
  <c r="J718" i="4"/>
  <c r="G718" i="11" s="1"/>
  <c r="I718" i="11" s="1"/>
  <c r="J722" i="4"/>
  <c r="G722" i="11" s="1"/>
  <c r="I722" i="11" s="1"/>
  <c r="J726" i="4"/>
  <c r="G726" i="11" s="1"/>
  <c r="I726" i="11" s="1"/>
  <c r="J730" i="4"/>
  <c r="G730" i="11" s="1"/>
  <c r="I730" i="11" s="1"/>
  <c r="J734" i="4"/>
  <c r="G734" i="11" s="1"/>
  <c r="I734" i="11" s="1"/>
  <c r="J738" i="4"/>
  <c r="G738" i="11" s="1"/>
  <c r="I738" i="11" s="1"/>
  <c r="J742" i="4"/>
  <c r="G742" i="11" s="1"/>
  <c r="I742" i="11" s="1"/>
  <c r="J746" i="4"/>
  <c r="G746" i="11" s="1"/>
  <c r="I746" i="11" s="1"/>
  <c r="J750" i="4"/>
  <c r="G750" i="11" s="1"/>
  <c r="I750" i="11" s="1"/>
  <c r="J754" i="4"/>
  <c r="G754" i="11" s="1"/>
  <c r="I754" i="11" s="1"/>
  <c r="J758" i="4"/>
  <c r="G758" i="11" s="1"/>
  <c r="I758" i="11" s="1"/>
  <c r="M514" i="4"/>
  <c r="M516" i="4"/>
  <c r="M518" i="4"/>
  <c r="M520" i="4"/>
  <c r="M522" i="4"/>
  <c r="M524" i="4"/>
  <c r="M526" i="4"/>
  <c r="M528" i="4"/>
  <c r="M530" i="4"/>
  <c r="M532" i="4"/>
  <c r="M534" i="4"/>
  <c r="M536" i="4"/>
  <c r="M538" i="4"/>
  <c r="M540" i="4"/>
  <c r="M542" i="4"/>
  <c r="M544" i="4"/>
  <c r="M546" i="4"/>
  <c r="M548" i="4"/>
  <c r="M550" i="4"/>
  <c r="M552" i="4"/>
  <c r="M554" i="4"/>
  <c r="M556" i="4"/>
  <c r="M558" i="4"/>
  <c r="M560" i="4"/>
  <c r="M562" i="4"/>
  <c r="M564" i="4"/>
  <c r="M566" i="4"/>
  <c r="M568" i="4"/>
  <c r="M570" i="4"/>
  <c r="M572" i="4"/>
  <c r="M574" i="4"/>
  <c r="M576" i="4"/>
  <c r="M578" i="4"/>
  <c r="M580" i="4"/>
  <c r="M582" i="4"/>
  <c r="M584" i="4"/>
  <c r="M586" i="4"/>
  <c r="M589" i="4"/>
  <c r="M591" i="4"/>
  <c r="M593" i="4"/>
  <c r="M595" i="4"/>
  <c r="M597" i="4"/>
  <c r="M599" i="4"/>
  <c r="M601" i="4"/>
  <c r="M603" i="4"/>
  <c r="M605" i="4"/>
  <c r="M607" i="4"/>
  <c r="M611" i="4"/>
  <c r="M613" i="4"/>
  <c r="M615" i="4"/>
  <c r="M617" i="4"/>
  <c r="M619" i="4"/>
  <c r="M621" i="4"/>
  <c r="M623" i="4"/>
  <c r="M625" i="4"/>
  <c r="M627" i="4"/>
  <c r="M629" i="4"/>
  <c r="M631" i="4"/>
  <c r="M633" i="4"/>
  <c r="M635" i="4"/>
  <c r="M637" i="4"/>
  <c r="M639" i="4"/>
  <c r="M641" i="4"/>
  <c r="M643" i="4"/>
  <c r="M645" i="4"/>
  <c r="M647" i="4"/>
  <c r="M649" i="4"/>
  <c r="M651" i="4"/>
  <c r="M653" i="4"/>
  <c r="M655" i="4"/>
  <c r="M657" i="4"/>
  <c r="M659" i="4"/>
  <c r="M661" i="4"/>
  <c r="M663" i="4"/>
  <c r="M665" i="4"/>
  <c r="M667" i="4"/>
  <c r="M669" i="4"/>
  <c r="M671" i="4"/>
  <c r="M673" i="4"/>
  <c r="M675" i="4"/>
  <c r="M677" i="4"/>
  <c r="M679" i="4"/>
  <c r="J684" i="4"/>
  <c r="G684" i="11" s="1"/>
  <c r="I684" i="11" s="1"/>
  <c r="J688" i="4"/>
  <c r="G688" i="11" s="1"/>
  <c r="I688" i="11" s="1"/>
  <c r="J692" i="4"/>
  <c r="G692" i="11" s="1"/>
  <c r="I692" i="11" s="1"/>
  <c r="J696" i="4"/>
  <c r="G696" i="11" s="1"/>
  <c r="I696" i="11" s="1"/>
  <c r="J700" i="4"/>
  <c r="G700" i="11" s="1"/>
  <c r="I700" i="11" s="1"/>
  <c r="J704" i="4"/>
  <c r="G704" i="11" s="1"/>
  <c r="I704" i="11" s="1"/>
  <c r="J708" i="4"/>
  <c r="G708" i="11" s="1"/>
  <c r="I708" i="11" s="1"/>
  <c r="J712" i="4"/>
  <c r="G712" i="11" s="1"/>
  <c r="I712" i="11" s="1"/>
  <c r="J716" i="4"/>
  <c r="G716" i="11" s="1"/>
  <c r="I716" i="11" s="1"/>
  <c r="J720" i="4"/>
  <c r="G720" i="11" s="1"/>
  <c r="I720" i="11" s="1"/>
  <c r="J724" i="4"/>
  <c r="G724" i="11" s="1"/>
  <c r="I724" i="11" s="1"/>
  <c r="J728" i="4"/>
  <c r="G728" i="11" s="1"/>
  <c r="I728" i="11" s="1"/>
  <c r="J732" i="4"/>
  <c r="G732" i="11" s="1"/>
  <c r="I732" i="11" s="1"/>
  <c r="J736" i="4"/>
  <c r="G736" i="11" s="1"/>
  <c r="I736" i="11" s="1"/>
  <c r="J740" i="4"/>
  <c r="G740" i="11" s="1"/>
  <c r="I740" i="11" s="1"/>
  <c r="J744" i="4"/>
  <c r="G744" i="11" s="1"/>
  <c r="I744" i="11" s="1"/>
  <c r="J748" i="4"/>
  <c r="G748" i="11" s="1"/>
  <c r="I748" i="11" s="1"/>
  <c r="J752" i="4"/>
  <c r="G752" i="11" s="1"/>
  <c r="I752" i="11" s="1"/>
  <c r="J756" i="4"/>
  <c r="G756" i="11" s="1"/>
  <c r="I756" i="11" s="1"/>
  <c r="J760" i="4"/>
  <c r="G760" i="11" s="1"/>
  <c r="I760" i="11" s="1"/>
  <c r="M681" i="4"/>
  <c r="M683" i="4"/>
  <c r="M685" i="4"/>
  <c r="M687" i="4"/>
  <c r="M689" i="4"/>
  <c r="M691" i="4"/>
  <c r="M693" i="4"/>
  <c r="M695" i="4"/>
  <c r="M697" i="4"/>
  <c r="M699" i="4"/>
  <c r="M701" i="4"/>
  <c r="M703" i="4"/>
  <c r="M705" i="4"/>
  <c r="M707" i="4"/>
  <c r="M709" i="4"/>
  <c r="M711" i="4"/>
  <c r="M713" i="4"/>
  <c r="M715" i="4"/>
  <c r="M717" i="4"/>
  <c r="M719" i="4"/>
  <c r="M721" i="4"/>
  <c r="M723" i="4"/>
  <c r="M725" i="4"/>
  <c r="M727" i="4"/>
  <c r="M729" i="4"/>
  <c r="M731" i="4"/>
  <c r="M733" i="4"/>
  <c r="M735" i="4"/>
  <c r="M737" i="4"/>
  <c r="M739" i="4"/>
  <c r="M741" i="4"/>
  <c r="M743" i="4"/>
  <c r="M745" i="4"/>
  <c r="M747" i="4"/>
  <c r="M749" i="4"/>
  <c r="M751" i="4"/>
  <c r="M753" i="4"/>
  <c r="M755" i="4"/>
  <c r="M757" i="4"/>
  <c r="M759" i="4"/>
  <c r="M761" i="4"/>
  <c r="G46" i="10"/>
  <c r="G56" i="10"/>
  <c r="G60" i="10"/>
  <c r="G64" i="10"/>
  <c r="G66" i="10"/>
  <c r="F12" i="10"/>
  <c r="F36" i="10"/>
  <c r="F47" i="10"/>
  <c r="F51" i="10"/>
  <c r="G32" i="10"/>
  <c r="F54" i="10"/>
  <c r="F55" i="10"/>
  <c r="F37" i="10"/>
  <c r="P9" i="5"/>
  <c r="H4415" i="11" s="1"/>
  <c r="I4415" i="11" s="1"/>
  <c r="G35" i="10"/>
  <c r="G51" i="10"/>
  <c r="O27" i="7"/>
  <c r="O32" i="7"/>
  <c r="O34" i="7"/>
  <c r="H34" i="9"/>
  <c r="H35" i="9" s="1"/>
  <c r="G6" i="1"/>
  <c r="J22" i="4"/>
  <c r="G22" i="11" s="1"/>
  <c r="I22" i="11" s="1"/>
  <c r="J763" i="4"/>
  <c r="G763" i="11" s="1"/>
  <c r="I763" i="11" s="1"/>
  <c r="J764" i="4"/>
  <c r="G764" i="11" s="1"/>
  <c r="I764" i="11" s="1"/>
  <c r="J765" i="4"/>
  <c r="G765" i="11" s="1"/>
  <c r="I765" i="11" s="1"/>
  <c r="J766" i="4"/>
  <c r="G766" i="11" s="1"/>
  <c r="I766" i="11" s="1"/>
  <c r="J767" i="4"/>
  <c r="G767" i="11" s="1"/>
  <c r="I767" i="11" s="1"/>
  <c r="J768" i="4"/>
  <c r="G768" i="11" s="1"/>
  <c r="I768" i="11" s="1"/>
  <c r="J769" i="4"/>
  <c r="G769" i="11" s="1"/>
  <c r="I769" i="11" s="1"/>
  <c r="J770" i="4"/>
  <c r="G770" i="11" s="1"/>
  <c r="I770" i="11" s="1"/>
  <c r="J771" i="4"/>
  <c r="G771" i="11" s="1"/>
  <c r="I771" i="11" s="1"/>
  <c r="J772" i="4"/>
  <c r="G772" i="11" s="1"/>
  <c r="I772" i="11" s="1"/>
  <c r="J773" i="4"/>
  <c r="G773" i="11" s="1"/>
  <c r="I773" i="11" s="1"/>
  <c r="J774" i="4"/>
  <c r="G774" i="11" s="1"/>
  <c r="I774" i="11" s="1"/>
  <c r="J775" i="4"/>
  <c r="G775" i="11" s="1"/>
  <c r="I775" i="11" s="1"/>
  <c r="J776" i="4"/>
  <c r="G776" i="11" s="1"/>
  <c r="I776" i="11" s="1"/>
  <c r="J777" i="4"/>
  <c r="G777" i="11" s="1"/>
  <c r="I777" i="11" s="1"/>
  <c r="J778" i="4"/>
  <c r="G778" i="11" s="1"/>
  <c r="I778" i="11" s="1"/>
  <c r="J779" i="4"/>
  <c r="G779" i="11" s="1"/>
  <c r="I779" i="11" s="1"/>
  <c r="J780" i="4"/>
  <c r="G780" i="11" s="1"/>
  <c r="I780" i="11" s="1"/>
  <c r="J781" i="4"/>
  <c r="G781" i="11" s="1"/>
  <c r="I781" i="11" s="1"/>
  <c r="J782" i="4"/>
  <c r="G782" i="11" s="1"/>
  <c r="I782" i="11" s="1"/>
  <c r="J783" i="4"/>
  <c r="G783" i="11" s="1"/>
  <c r="I783" i="11" s="1"/>
  <c r="J784" i="4"/>
  <c r="G784" i="11" s="1"/>
  <c r="I784" i="11" s="1"/>
  <c r="J785" i="4"/>
  <c r="G785" i="11" s="1"/>
  <c r="I785" i="11" s="1"/>
  <c r="J786" i="4"/>
  <c r="G786" i="11" s="1"/>
  <c r="I786" i="11" s="1"/>
  <c r="J787" i="4"/>
  <c r="G787" i="11" s="1"/>
  <c r="I787" i="11" s="1"/>
  <c r="J788" i="4"/>
  <c r="G788" i="11" s="1"/>
  <c r="I788" i="11" s="1"/>
  <c r="J789" i="4"/>
  <c r="G789" i="11" s="1"/>
  <c r="I789" i="11" s="1"/>
  <c r="J790" i="4"/>
  <c r="G790" i="11" s="1"/>
  <c r="I790" i="11" s="1"/>
  <c r="J791" i="4"/>
  <c r="G791" i="11" s="1"/>
  <c r="I791" i="11" s="1"/>
  <c r="J792" i="4"/>
  <c r="G792" i="11" s="1"/>
  <c r="I792" i="11" s="1"/>
  <c r="J793" i="4"/>
  <c r="G793" i="11" s="1"/>
  <c r="I793" i="11" s="1"/>
  <c r="J794" i="4"/>
  <c r="G794" i="11" s="1"/>
  <c r="I794" i="11" s="1"/>
  <c r="J795" i="4"/>
  <c r="G795" i="11" s="1"/>
  <c r="I795" i="11" s="1"/>
  <c r="J796" i="4"/>
  <c r="G796" i="11" s="1"/>
  <c r="I796" i="11" s="1"/>
  <c r="J797" i="4"/>
  <c r="G797" i="11" s="1"/>
  <c r="I797" i="11" s="1"/>
  <c r="J798" i="4"/>
  <c r="G798" i="11" s="1"/>
  <c r="I798" i="11" s="1"/>
  <c r="J799" i="4"/>
  <c r="G799" i="11" s="1"/>
  <c r="I799" i="11" s="1"/>
  <c r="J800" i="4"/>
  <c r="G800" i="11" s="1"/>
  <c r="I800" i="11" s="1"/>
  <c r="J801" i="4"/>
  <c r="G801" i="11" s="1"/>
  <c r="I801" i="11" s="1"/>
  <c r="J802" i="4"/>
  <c r="G802" i="11" s="1"/>
  <c r="I802" i="11" s="1"/>
  <c r="J803" i="4"/>
  <c r="G803" i="11" s="1"/>
  <c r="I803" i="11" s="1"/>
  <c r="J804" i="4"/>
  <c r="G804" i="11" s="1"/>
  <c r="I804" i="11" s="1"/>
  <c r="J805" i="4"/>
  <c r="G805" i="11" s="1"/>
  <c r="I805" i="11" s="1"/>
  <c r="J806" i="4"/>
  <c r="G806" i="11" s="1"/>
  <c r="I806" i="11" s="1"/>
  <c r="J807" i="4"/>
  <c r="G807" i="11" s="1"/>
  <c r="I807" i="11" s="1"/>
  <c r="J808" i="4"/>
  <c r="G808" i="11" s="1"/>
  <c r="I808" i="11" s="1"/>
  <c r="J809" i="4"/>
  <c r="G809" i="11" s="1"/>
  <c r="I809" i="11" s="1"/>
  <c r="J810" i="4"/>
  <c r="G810" i="11" s="1"/>
  <c r="I810" i="11" s="1"/>
  <c r="J811" i="4"/>
  <c r="G811" i="11" s="1"/>
  <c r="I811" i="11" s="1"/>
  <c r="J812" i="4"/>
  <c r="G812" i="11" s="1"/>
  <c r="I812" i="11" s="1"/>
  <c r="J813" i="4"/>
  <c r="G813" i="11" s="1"/>
  <c r="I813" i="11" s="1"/>
  <c r="J814" i="4"/>
  <c r="G814" i="11" s="1"/>
  <c r="I814" i="11" s="1"/>
  <c r="J815" i="4"/>
  <c r="G815" i="11" s="1"/>
  <c r="I815" i="11" s="1"/>
  <c r="J816" i="4"/>
  <c r="G816" i="11" s="1"/>
  <c r="I816" i="11" s="1"/>
  <c r="J817" i="4"/>
  <c r="G817" i="11" s="1"/>
  <c r="I817" i="11" s="1"/>
  <c r="J818" i="4"/>
  <c r="G818" i="11" s="1"/>
  <c r="I818" i="11" s="1"/>
  <c r="J819" i="4"/>
  <c r="G819" i="11" s="1"/>
  <c r="I819" i="11" s="1"/>
  <c r="J820" i="4"/>
  <c r="G820" i="11" s="1"/>
  <c r="I820" i="11" s="1"/>
  <c r="J821" i="4"/>
  <c r="G821" i="11" s="1"/>
  <c r="I821" i="11" s="1"/>
  <c r="J822" i="4"/>
  <c r="G822" i="11" s="1"/>
  <c r="I822" i="11" s="1"/>
  <c r="J823" i="4"/>
  <c r="G823" i="11" s="1"/>
  <c r="I823" i="11" s="1"/>
  <c r="J824" i="4"/>
  <c r="G824" i="11" s="1"/>
  <c r="I824" i="11" s="1"/>
  <c r="J825" i="4"/>
  <c r="G825" i="11" s="1"/>
  <c r="I825" i="11" s="1"/>
  <c r="J826" i="4"/>
  <c r="G826" i="11" s="1"/>
  <c r="I826" i="11" s="1"/>
  <c r="J827" i="4"/>
  <c r="G827" i="11" s="1"/>
  <c r="I827" i="11" s="1"/>
  <c r="J828" i="4"/>
  <c r="G828" i="11" s="1"/>
  <c r="I828" i="11" s="1"/>
  <c r="J829" i="4"/>
  <c r="G829" i="11" s="1"/>
  <c r="I829" i="11" s="1"/>
  <c r="J830" i="4"/>
  <c r="G830" i="11" s="1"/>
  <c r="I830" i="11" s="1"/>
  <c r="J831" i="4"/>
  <c r="G831" i="11" s="1"/>
  <c r="I831" i="11" s="1"/>
  <c r="J832" i="4"/>
  <c r="G832" i="11" s="1"/>
  <c r="I832" i="11" s="1"/>
  <c r="J833" i="4"/>
  <c r="G833" i="11" s="1"/>
  <c r="I833" i="11" s="1"/>
  <c r="J834" i="4"/>
  <c r="G834" i="11" s="1"/>
  <c r="I834" i="11" s="1"/>
  <c r="J835" i="4"/>
  <c r="G835" i="11" s="1"/>
  <c r="I835" i="11" s="1"/>
  <c r="J836" i="4"/>
  <c r="G836" i="11" s="1"/>
  <c r="I836" i="11" s="1"/>
  <c r="J837" i="4"/>
  <c r="G837" i="11" s="1"/>
  <c r="I837" i="11" s="1"/>
  <c r="J838" i="4"/>
  <c r="G838" i="11" s="1"/>
  <c r="I838" i="11" s="1"/>
  <c r="J839" i="4"/>
  <c r="G839" i="11" s="1"/>
  <c r="I839" i="11" s="1"/>
  <c r="J840" i="4"/>
  <c r="G840" i="11" s="1"/>
  <c r="I840" i="11" s="1"/>
  <c r="J841" i="4"/>
  <c r="G841" i="11" s="1"/>
  <c r="I841" i="11" s="1"/>
  <c r="J842" i="4"/>
  <c r="G842" i="11" s="1"/>
  <c r="I842" i="11" s="1"/>
  <c r="J843" i="4"/>
  <c r="G843" i="11" s="1"/>
  <c r="I843" i="11" s="1"/>
  <c r="J844" i="4"/>
  <c r="G844" i="11" s="1"/>
  <c r="I844" i="11" s="1"/>
  <c r="J845" i="4"/>
  <c r="G845" i="11" s="1"/>
  <c r="I845" i="11" s="1"/>
  <c r="J846" i="4"/>
  <c r="G846" i="11" s="1"/>
  <c r="I846" i="11" s="1"/>
  <c r="J847" i="4"/>
  <c r="G847" i="11" s="1"/>
  <c r="I847" i="11" s="1"/>
  <c r="J848" i="4"/>
  <c r="G848" i="11" s="1"/>
  <c r="I848" i="11" s="1"/>
  <c r="J849" i="4"/>
  <c r="G849" i="11" s="1"/>
  <c r="I849" i="11" s="1"/>
  <c r="J850" i="4"/>
  <c r="G850" i="11" s="1"/>
  <c r="I850" i="11" s="1"/>
  <c r="J851" i="4"/>
  <c r="G851" i="11" s="1"/>
  <c r="I851" i="11" s="1"/>
  <c r="J852" i="4"/>
  <c r="G852" i="11" s="1"/>
  <c r="I852" i="11" s="1"/>
  <c r="J853" i="4"/>
  <c r="G853" i="11" s="1"/>
  <c r="I853" i="11" s="1"/>
  <c r="J854" i="4"/>
  <c r="G854" i="11" s="1"/>
  <c r="I854" i="11" s="1"/>
  <c r="J855" i="4"/>
  <c r="G855" i="11" s="1"/>
  <c r="I855" i="11" s="1"/>
  <c r="J856" i="4"/>
  <c r="G856" i="11" s="1"/>
  <c r="I856" i="11" s="1"/>
  <c r="J857" i="4"/>
  <c r="G857" i="11" s="1"/>
  <c r="I857" i="11" s="1"/>
  <c r="J858" i="4"/>
  <c r="G858" i="11" s="1"/>
  <c r="I858" i="11" s="1"/>
  <c r="J859" i="4"/>
  <c r="G859" i="11" s="1"/>
  <c r="I859" i="11" s="1"/>
  <c r="J860" i="4"/>
  <c r="G860" i="11" s="1"/>
  <c r="I860" i="11" s="1"/>
  <c r="J861" i="4"/>
  <c r="G861" i="11" s="1"/>
  <c r="I861" i="11" s="1"/>
  <c r="J862" i="4"/>
  <c r="G862" i="11" s="1"/>
  <c r="I862" i="11" s="1"/>
  <c r="J863" i="4"/>
  <c r="G863" i="11" s="1"/>
  <c r="I863" i="11" s="1"/>
  <c r="J864" i="4"/>
  <c r="G864" i="11" s="1"/>
  <c r="I864" i="11" s="1"/>
  <c r="J865" i="4"/>
  <c r="G865" i="11" s="1"/>
  <c r="I865" i="11" s="1"/>
  <c r="J866" i="4"/>
  <c r="G866" i="11" s="1"/>
  <c r="I866" i="11" s="1"/>
  <c r="J867" i="4"/>
  <c r="G867" i="11" s="1"/>
  <c r="I867" i="11" s="1"/>
  <c r="J868" i="4"/>
  <c r="G868" i="11" s="1"/>
  <c r="I868" i="11" s="1"/>
  <c r="J869" i="4"/>
  <c r="G869" i="11" s="1"/>
  <c r="I869" i="11" s="1"/>
  <c r="J870" i="4"/>
  <c r="G870" i="11" s="1"/>
  <c r="I870" i="11" s="1"/>
  <c r="J871" i="4"/>
  <c r="G871" i="11" s="1"/>
  <c r="I871" i="11" s="1"/>
  <c r="J872" i="4"/>
  <c r="G872" i="11" s="1"/>
  <c r="I872" i="11" s="1"/>
  <c r="J873" i="4"/>
  <c r="G873" i="11" s="1"/>
  <c r="I873" i="11" s="1"/>
  <c r="J874" i="4"/>
  <c r="G874" i="11" s="1"/>
  <c r="I874" i="11" s="1"/>
  <c r="J875" i="4"/>
  <c r="G875" i="11" s="1"/>
  <c r="I875" i="11" s="1"/>
  <c r="J876" i="4"/>
  <c r="G876" i="11" s="1"/>
  <c r="I876" i="11" s="1"/>
  <c r="J877" i="4"/>
  <c r="G877" i="11" s="1"/>
  <c r="I877" i="11" s="1"/>
  <c r="J878" i="4"/>
  <c r="G878" i="11" s="1"/>
  <c r="I878" i="11" s="1"/>
  <c r="J879" i="4"/>
  <c r="G879" i="11" s="1"/>
  <c r="I879" i="11" s="1"/>
  <c r="J880" i="4"/>
  <c r="G880" i="11" s="1"/>
  <c r="I880" i="11" s="1"/>
  <c r="J881" i="4"/>
  <c r="G881" i="11" s="1"/>
  <c r="I881" i="11" s="1"/>
  <c r="J882" i="4"/>
  <c r="G882" i="11" s="1"/>
  <c r="I882" i="11" s="1"/>
  <c r="J883" i="4"/>
  <c r="G883" i="11" s="1"/>
  <c r="I883" i="11" s="1"/>
  <c r="J884" i="4"/>
  <c r="G884" i="11" s="1"/>
  <c r="I884" i="11" s="1"/>
  <c r="J885" i="4"/>
  <c r="G885" i="11" s="1"/>
  <c r="I885" i="11" s="1"/>
  <c r="J886" i="4"/>
  <c r="G886" i="11" s="1"/>
  <c r="I886" i="11" s="1"/>
  <c r="J887" i="4"/>
  <c r="G887" i="11" s="1"/>
  <c r="I887" i="11" s="1"/>
  <c r="J888" i="4"/>
  <c r="G888" i="11" s="1"/>
  <c r="I888" i="11" s="1"/>
  <c r="J889" i="4"/>
  <c r="G889" i="11" s="1"/>
  <c r="I889" i="11" s="1"/>
  <c r="J890" i="4"/>
  <c r="G890" i="11" s="1"/>
  <c r="I890" i="11" s="1"/>
  <c r="J891" i="4"/>
  <c r="G891" i="11" s="1"/>
  <c r="I891" i="11" s="1"/>
  <c r="J892" i="4"/>
  <c r="G892" i="11" s="1"/>
  <c r="I892" i="11" s="1"/>
  <c r="J893" i="4"/>
  <c r="G893" i="11" s="1"/>
  <c r="I893" i="11" s="1"/>
  <c r="J894" i="4"/>
  <c r="G894" i="11" s="1"/>
  <c r="I894" i="11" s="1"/>
  <c r="J895" i="4"/>
  <c r="G895" i="11" s="1"/>
  <c r="I895" i="11" s="1"/>
  <c r="J897" i="4"/>
  <c r="G897" i="11" s="1"/>
  <c r="I897" i="11" s="1"/>
  <c r="J898" i="4"/>
  <c r="G898" i="11" s="1"/>
  <c r="I898" i="11" s="1"/>
  <c r="J899" i="4"/>
  <c r="G899" i="11" s="1"/>
  <c r="I899" i="11" s="1"/>
  <c r="J900" i="4"/>
  <c r="G900" i="11" s="1"/>
  <c r="I900" i="11" s="1"/>
  <c r="J901" i="4"/>
  <c r="G901" i="11" s="1"/>
  <c r="I901" i="11" s="1"/>
  <c r="J902" i="4"/>
  <c r="G902" i="11" s="1"/>
  <c r="I902" i="11" s="1"/>
  <c r="J903" i="4"/>
  <c r="G903" i="11" s="1"/>
  <c r="I903" i="11" s="1"/>
  <c r="J904" i="4"/>
  <c r="G904" i="11" s="1"/>
  <c r="I904" i="11" s="1"/>
  <c r="J905" i="4"/>
  <c r="G905" i="11" s="1"/>
  <c r="I905" i="11" s="1"/>
  <c r="J906" i="4"/>
  <c r="G906" i="11" s="1"/>
  <c r="I906" i="11" s="1"/>
  <c r="J907" i="4"/>
  <c r="G907" i="11" s="1"/>
  <c r="I907" i="11" s="1"/>
  <c r="J908" i="4"/>
  <c r="G908" i="11" s="1"/>
  <c r="I908" i="11" s="1"/>
  <c r="J909" i="4"/>
  <c r="G909" i="11" s="1"/>
  <c r="I909" i="11" s="1"/>
  <c r="J910" i="4"/>
  <c r="G910" i="11" s="1"/>
  <c r="I910" i="11" s="1"/>
  <c r="J911" i="4"/>
  <c r="G911" i="11" s="1"/>
  <c r="I911" i="11" s="1"/>
  <c r="J912" i="4"/>
  <c r="G912" i="11" s="1"/>
  <c r="I912" i="11" s="1"/>
  <c r="J913" i="4"/>
  <c r="G913" i="11" s="1"/>
  <c r="I913" i="11" s="1"/>
  <c r="J914" i="4"/>
  <c r="G914" i="11" s="1"/>
  <c r="I914" i="11" s="1"/>
  <c r="J915" i="4"/>
  <c r="G915" i="11" s="1"/>
  <c r="I915" i="11" s="1"/>
  <c r="J916" i="4"/>
  <c r="G916" i="11" s="1"/>
  <c r="I916" i="11" s="1"/>
  <c r="J917" i="4"/>
  <c r="G917" i="11" s="1"/>
  <c r="I917" i="11" s="1"/>
  <c r="J918" i="4"/>
  <c r="G918" i="11" s="1"/>
  <c r="I918" i="11" s="1"/>
  <c r="J919" i="4"/>
  <c r="G919" i="11" s="1"/>
  <c r="I919" i="11" s="1"/>
  <c r="J920" i="4"/>
  <c r="G920" i="11" s="1"/>
  <c r="I920" i="11" s="1"/>
  <c r="J921" i="4"/>
  <c r="G921" i="11" s="1"/>
  <c r="I921" i="11" s="1"/>
  <c r="J922" i="4"/>
  <c r="G922" i="11" s="1"/>
  <c r="I922" i="11" s="1"/>
  <c r="J923" i="4"/>
  <c r="G923" i="11" s="1"/>
  <c r="I923" i="11" s="1"/>
  <c r="J924" i="4"/>
  <c r="G924" i="11" s="1"/>
  <c r="I924" i="11" s="1"/>
  <c r="J925" i="4"/>
  <c r="G925" i="11" s="1"/>
  <c r="I925" i="11" s="1"/>
  <c r="J926" i="4"/>
  <c r="G926" i="11" s="1"/>
  <c r="I926" i="11" s="1"/>
  <c r="J927" i="4"/>
  <c r="G927" i="11" s="1"/>
  <c r="I927" i="11" s="1"/>
  <c r="J928" i="4"/>
  <c r="G928" i="11" s="1"/>
  <c r="I928" i="11" s="1"/>
  <c r="J929" i="4"/>
  <c r="G929" i="11" s="1"/>
  <c r="I929" i="11" s="1"/>
  <c r="J930" i="4"/>
  <c r="G930" i="11" s="1"/>
  <c r="I930" i="11" s="1"/>
  <c r="J931" i="4"/>
  <c r="G931" i="11" s="1"/>
  <c r="I931" i="11" s="1"/>
  <c r="J932" i="4"/>
  <c r="G932" i="11" s="1"/>
  <c r="I932" i="11" s="1"/>
  <c r="J933" i="4"/>
  <c r="G933" i="11" s="1"/>
  <c r="I933" i="11" s="1"/>
  <c r="J934" i="4"/>
  <c r="G934" i="11" s="1"/>
  <c r="I934" i="11" s="1"/>
  <c r="J935" i="4"/>
  <c r="G935" i="11" s="1"/>
  <c r="I935" i="11" s="1"/>
  <c r="J936" i="4"/>
  <c r="G936" i="11" s="1"/>
  <c r="I936" i="11" s="1"/>
  <c r="J937" i="4"/>
  <c r="G937" i="11" s="1"/>
  <c r="I937" i="11" s="1"/>
  <c r="J938" i="4"/>
  <c r="G938" i="11" s="1"/>
  <c r="I938" i="11" s="1"/>
  <c r="J939" i="4"/>
  <c r="G939" i="11" s="1"/>
  <c r="I939" i="11" s="1"/>
  <c r="J940" i="4"/>
  <c r="G940" i="11" s="1"/>
  <c r="I940" i="11" s="1"/>
  <c r="J941" i="4"/>
  <c r="G941" i="11" s="1"/>
  <c r="I941" i="11" s="1"/>
  <c r="J942" i="4"/>
  <c r="G942" i="11" s="1"/>
  <c r="I942" i="11" s="1"/>
  <c r="J943" i="4"/>
  <c r="G943" i="11" s="1"/>
  <c r="I943" i="11" s="1"/>
  <c r="J944" i="4"/>
  <c r="G944" i="11" s="1"/>
  <c r="I944" i="11" s="1"/>
  <c r="J945" i="4"/>
  <c r="G945" i="11" s="1"/>
  <c r="I945" i="11" s="1"/>
  <c r="J946" i="4"/>
  <c r="G946" i="11" s="1"/>
  <c r="I946" i="11" s="1"/>
  <c r="J947" i="4"/>
  <c r="G947" i="11" s="1"/>
  <c r="I947" i="11" s="1"/>
  <c r="J948" i="4"/>
  <c r="G948" i="11" s="1"/>
  <c r="I948" i="11" s="1"/>
  <c r="J949" i="4"/>
  <c r="G949" i="11" s="1"/>
  <c r="I949" i="11" s="1"/>
  <c r="J950" i="4"/>
  <c r="G950" i="11" s="1"/>
  <c r="I950" i="11" s="1"/>
  <c r="J951" i="4"/>
  <c r="G951" i="11" s="1"/>
  <c r="I951" i="11" s="1"/>
  <c r="J952" i="4"/>
  <c r="G952" i="11" s="1"/>
  <c r="I952" i="11" s="1"/>
  <c r="J953" i="4"/>
  <c r="G953" i="11" s="1"/>
  <c r="I953" i="11" s="1"/>
  <c r="J954" i="4"/>
  <c r="G954" i="11" s="1"/>
  <c r="I954" i="11" s="1"/>
  <c r="J955" i="4"/>
  <c r="G955" i="11" s="1"/>
  <c r="I955" i="11" s="1"/>
  <c r="J956" i="4"/>
  <c r="G956" i="11" s="1"/>
  <c r="I956" i="11" s="1"/>
  <c r="J957" i="4"/>
  <c r="G957" i="11" s="1"/>
  <c r="I957" i="11" s="1"/>
  <c r="J958" i="4"/>
  <c r="G958" i="11" s="1"/>
  <c r="I958" i="11" s="1"/>
  <c r="J959" i="4"/>
  <c r="G959" i="11" s="1"/>
  <c r="I959" i="11" s="1"/>
  <c r="J960" i="4"/>
  <c r="G960" i="11" s="1"/>
  <c r="I960" i="11" s="1"/>
  <c r="J961" i="4"/>
  <c r="G961" i="11" s="1"/>
  <c r="I961" i="11" s="1"/>
  <c r="J962" i="4"/>
  <c r="G962" i="11" s="1"/>
  <c r="I962" i="11" s="1"/>
  <c r="J963" i="4"/>
  <c r="G963" i="11" s="1"/>
  <c r="I963" i="11" s="1"/>
  <c r="J964" i="4"/>
  <c r="G964" i="11" s="1"/>
  <c r="I964" i="11" s="1"/>
  <c r="J965" i="4"/>
  <c r="G965" i="11" s="1"/>
  <c r="I965" i="11" s="1"/>
  <c r="J966" i="4"/>
  <c r="G966" i="11" s="1"/>
  <c r="I966" i="11" s="1"/>
  <c r="J967" i="4"/>
  <c r="G967" i="11" s="1"/>
  <c r="I967" i="11" s="1"/>
  <c r="J968" i="4"/>
  <c r="G968" i="11" s="1"/>
  <c r="I968" i="11" s="1"/>
  <c r="J969" i="4"/>
  <c r="G969" i="11" s="1"/>
  <c r="I969" i="11" s="1"/>
  <c r="J970" i="4"/>
  <c r="G970" i="11" s="1"/>
  <c r="I970" i="11" s="1"/>
  <c r="J971" i="4"/>
  <c r="G971" i="11" s="1"/>
  <c r="I971" i="11" s="1"/>
  <c r="J972" i="4"/>
  <c r="G972" i="11" s="1"/>
  <c r="I972" i="11" s="1"/>
  <c r="J973" i="4"/>
  <c r="G973" i="11" s="1"/>
  <c r="I973" i="11" s="1"/>
  <c r="J974" i="4"/>
  <c r="G974" i="11" s="1"/>
  <c r="I974" i="11" s="1"/>
  <c r="J975" i="4"/>
  <c r="G975" i="11" s="1"/>
  <c r="I975" i="11" s="1"/>
  <c r="J976" i="4"/>
  <c r="G976" i="11" s="1"/>
  <c r="I976" i="11" s="1"/>
  <c r="J977" i="4"/>
  <c r="G977" i="11" s="1"/>
  <c r="I977" i="11" s="1"/>
  <c r="J978" i="4"/>
  <c r="G978" i="11" s="1"/>
  <c r="I978" i="11" s="1"/>
  <c r="J979" i="4"/>
  <c r="G979" i="11" s="1"/>
  <c r="I979" i="11" s="1"/>
  <c r="J980" i="4"/>
  <c r="G980" i="11" s="1"/>
  <c r="I980" i="11" s="1"/>
  <c r="J981" i="4"/>
  <c r="G981" i="11" s="1"/>
  <c r="I981" i="11" s="1"/>
  <c r="J982" i="4"/>
  <c r="G982" i="11" s="1"/>
  <c r="I982" i="11" s="1"/>
  <c r="J983" i="4"/>
  <c r="G983" i="11" s="1"/>
  <c r="I983" i="11" s="1"/>
  <c r="J984" i="4"/>
  <c r="G984" i="11" s="1"/>
  <c r="I984" i="11" s="1"/>
  <c r="J985" i="4"/>
  <c r="G985" i="11" s="1"/>
  <c r="I985" i="11" s="1"/>
  <c r="J986" i="4"/>
  <c r="G986" i="11" s="1"/>
  <c r="I986" i="11" s="1"/>
  <c r="J987" i="4"/>
  <c r="G987" i="11" s="1"/>
  <c r="I987" i="11" s="1"/>
  <c r="J988" i="4"/>
  <c r="G988" i="11" s="1"/>
  <c r="I988" i="11" s="1"/>
  <c r="J989" i="4"/>
  <c r="G989" i="11" s="1"/>
  <c r="I989" i="11" s="1"/>
  <c r="J990" i="4"/>
  <c r="G990" i="11" s="1"/>
  <c r="I990" i="11" s="1"/>
  <c r="J991" i="4"/>
  <c r="G991" i="11" s="1"/>
  <c r="I991" i="11" s="1"/>
  <c r="J992" i="4"/>
  <c r="G992" i="11" s="1"/>
  <c r="I992" i="11" s="1"/>
  <c r="J993" i="4"/>
  <c r="G993" i="11" s="1"/>
  <c r="I993" i="11" s="1"/>
  <c r="J994" i="4"/>
  <c r="G994" i="11" s="1"/>
  <c r="I994" i="11" s="1"/>
  <c r="J995" i="4"/>
  <c r="G995" i="11" s="1"/>
  <c r="I995" i="11" s="1"/>
  <c r="J996" i="4"/>
  <c r="G996" i="11" s="1"/>
  <c r="I996" i="11" s="1"/>
  <c r="J997" i="4"/>
  <c r="G997" i="11" s="1"/>
  <c r="I997" i="11" s="1"/>
  <c r="J998" i="4"/>
  <c r="G998" i="11" s="1"/>
  <c r="I998" i="11" s="1"/>
  <c r="J999" i="4"/>
  <c r="G999" i="11" s="1"/>
  <c r="I999" i="11" s="1"/>
  <c r="J1000" i="4"/>
  <c r="G1000" i="11" s="1"/>
  <c r="I1000" i="11" s="1"/>
  <c r="J1001" i="4"/>
  <c r="G1001" i="11" s="1"/>
  <c r="I1001" i="11" s="1"/>
  <c r="J1002" i="4"/>
  <c r="G1002" i="11" s="1"/>
  <c r="I1002" i="11" s="1"/>
  <c r="J1003" i="4"/>
  <c r="G1003" i="11" s="1"/>
  <c r="I1003" i="11" s="1"/>
  <c r="J1004" i="4"/>
  <c r="G1004" i="11" s="1"/>
  <c r="I1004" i="11" s="1"/>
  <c r="J1005" i="4"/>
  <c r="G1005" i="11" s="1"/>
  <c r="I1005" i="11" s="1"/>
  <c r="J1006" i="4"/>
  <c r="G1006" i="11" s="1"/>
  <c r="I1006" i="11" s="1"/>
  <c r="J1007" i="4"/>
  <c r="G1007" i="11" s="1"/>
  <c r="I1007" i="11" s="1"/>
  <c r="J1008" i="4"/>
  <c r="G1008" i="11" s="1"/>
  <c r="I1008" i="11" s="1"/>
  <c r="J1009" i="4"/>
  <c r="G1009" i="11" s="1"/>
  <c r="I1009" i="11" s="1"/>
  <c r="J1010" i="4"/>
  <c r="G1010" i="11" s="1"/>
  <c r="I1010" i="11" s="1"/>
  <c r="J1011" i="4"/>
  <c r="G1011" i="11" s="1"/>
  <c r="I1011" i="11" s="1"/>
  <c r="J1012" i="4"/>
  <c r="G1012" i="11" s="1"/>
  <c r="I1012" i="11" s="1"/>
  <c r="J1013" i="4"/>
  <c r="G1013" i="11" s="1"/>
  <c r="I1013" i="11" s="1"/>
  <c r="J1014" i="4"/>
  <c r="G1014" i="11" s="1"/>
  <c r="I1014" i="11" s="1"/>
  <c r="J1015" i="4"/>
  <c r="G1015" i="11" s="1"/>
  <c r="I1015" i="11" s="1"/>
  <c r="J1016" i="4"/>
  <c r="G1016" i="11" s="1"/>
  <c r="I1016" i="11" s="1"/>
  <c r="J1017" i="4"/>
  <c r="G1017" i="11" s="1"/>
  <c r="I1017" i="11" s="1"/>
  <c r="J1018" i="4"/>
  <c r="G1018" i="11" s="1"/>
  <c r="I1018" i="11" s="1"/>
  <c r="J1019" i="4"/>
  <c r="G1019" i="11" s="1"/>
  <c r="I1019" i="11" s="1"/>
  <c r="J1020" i="4"/>
  <c r="G1020" i="11" s="1"/>
  <c r="I1020" i="11" s="1"/>
  <c r="J1021" i="4"/>
  <c r="G1021" i="11" s="1"/>
  <c r="I1021" i="11" s="1"/>
  <c r="J1022" i="4"/>
  <c r="G1022" i="11" s="1"/>
  <c r="I1022" i="11" s="1"/>
  <c r="J1023" i="4"/>
  <c r="G1023" i="11" s="1"/>
  <c r="I1023" i="11" s="1"/>
  <c r="J1024" i="4"/>
  <c r="G1024" i="11" s="1"/>
  <c r="I1024" i="11" s="1"/>
  <c r="J1025" i="4"/>
  <c r="G1025" i="11" s="1"/>
  <c r="I1025" i="11" s="1"/>
  <c r="J1026" i="4"/>
  <c r="G1026" i="11" s="1"/>
  <c r="I1026" i="11" s="1"/>
  <c r="J1027" i="4"/>
  <c r="G1027" i="11" s="1"/>
  <c r="I1027" i="11" s="1"/>
  <c r="J1028" i="4"/>
  <c r="G1028" i="11" s="1"/>
  <c r="I1028" i="11" s="1"/>
  <c r="J1029" i="4"/>
  <c r="G1029" i="11" s="1"/>
  <c r="I1029" i="11" s="1"/>
  <c r="J1034" i="4"/>
  <c r="G1034" i="11" s="1"/>
  <c r="I1034" i="11" s="1"/>
  <c r="N50" i="5"/>
  <c r="P50" i="5" s="1"/>
  <c r="H4456" i="11" s="1"/>
  <c r="I4456" i="11" s="1"/>
  <c r="N239" i="5"/>
  <c r="P239" i="5" s="1"/>
  <c r="H4645" i="11" s="1"/>
  <c r="I4645" i="11" s="1"/>
  <c r="N241" i="5"/>
  <c r="P241" i="5" s="1"/>
  <c r="H4647" i="11" s="1"/>
  <c r="I4647" i="11" s="1"/>
  <c r="N243" i="5"/>
  <c r="P243" i="5" s="1"/>
  <c r="H4649" i="11" s="1"/>
  <c r="I4649" i="11" s="1"/>
  <c r="N245" i="5"/>
  <c r="P245" i="5" s="1"/>
  <c r="H4651" i="11" s="1"/>
  <c r="I4651" i="11" s="1"/>
  <c r="N247" i="5"/>
  <c r="P247" i="5" s="1"/>
  <c r="H4653" i="11" s="1"/>
  <c r="I4653" i="11" s="1"/>
  <c r="N249" i="5"/>
  <c r="P249" i="5" s="1"/>
  <c r="H4655" i="11" s="1"/>
  <c r="I4655" i="11" s="1"/>
  <c r="N251" i="5"/>
  <c r="P251" i="5" s="1"/>
  <c r="H4657" i="11" s="1"/>
  <c r="I4657" i="11" s="1"/>
  <c r="N253" i="5"/>
  <c r="P253" i="5" s="1"/>
  <c r="H4659" i="11" s="1"/>
  <c r="I4659" i="11" s="1"/>
  <c r="N255" i="5"/>
  <c r="P255" i="5" s="1"/>
  <c r="H4661" i="11" s="1"/>
  <c r="I4661" i="11" s="1"/>
  <c r="N257" i="5"/>
  <c r="P257" i="5" s="1"/>
  <c r="H4663" i="11" s="1"/>
  <c r="I4663" i="11" s="1"/>
  <c r="N259" i="5"/>
  <c r="P259" i="5" s="1"/>
  <c r="H4665" i="11" s="1"/>
  <c r="I4665" i="11" s="1"/>
  <c r="N261" i="5"/>
  <c r="P261" i="5" s="1"/>
  <c r="H4667" i="11" s="1"/>
  <c r="I4667" i="11" s="1"/>
  <c r="N263" i="5"/>
  <c r="P263" i="5" s="1"/>
  <c r="H4669" i="11" s="1"/>
  <c r="I4669" i="11" s="1"/>
  <c r="N265" i="5"/>
  <c r="P265" i="5" s="1"/>
  <c r="H4671" i="11" s="1"/>
  <c r="I4671" i="11" s="1"/>
  <c r="N267" i="5"/>
  <c r="P267" i="5" s="1"/>
  <c r="H4673" i="11" s="1"/>
  <c r="I4673" i="11" s="1"/>
  <c r="N269" i="5"/>
  <c r="P269" i="5" s="1"/>
  <c r="H4675" i="11" s="1"/>
  <c r="I4675" i="11" s="1"/>
  <c r="N271" i="5"/>
  <c r="P271" i="5" s="1"/>
  <c r="H4677" i="11" s="1"/>
  <c r="I4677" i="11" s="1"/>
  <c r="N273" i="5"/>
  <c r="P273" i="5" s="1"/>
  <c r="H4679" i="11" s="1"/>
  <c r="I4679" i="11" s="1"/>
  <c r="N275" i="5"/>
  <c r="P275" i="5" s="1"/>
  <c r="H4681" i="11" s="1"/>
  <c r="I4681" i="11" s="1"/>
  <c r="N277" i="5"/>
  <c r="P277" i="5" s="1"/>
  <c r="H4683" i="11" s="1"/>
  <c r="I4683" i="11" s="1"/>
  <c r="N279" i="5"/>
  <c r="P279" i="5" s="1"/>
  <c r="H4685" i="11" s="1"/>
  <c r="I4685" i="11" s="1"/>
  <c r="N281" i="5"/>
  <c r="P281" i="5" s="1"/>
  <c r="H4687" i="11" s="1"/>
  <c r="I4687" i="11" s="1"/>
  <c r="N283" i="5"/>
  <c r="P283" i="5" s="1"/>
  <c r="H4689" i="11" s="1"/>
  <c r="I4689" i="11" s="1"/>
  <c r="N285" i="5"/>
  <c r="P285" i="5" s="1"/>
  <c r="H4691" i="11" s="1"/>
  <c r="I4691" i="11" s="1"/>
  <c r="N287" i="5"/>
  <c r="P287" i="5" s="1"/>
  <c r="H4693" i="11" s="1"/>
  <c r="I4693" i="11" s="1"/>
  <c r="N289" i="5"/>
  <c r="P289" i="5" s="1"/>
  <c r="H4695" i="11" s="1"/>
  <c r="I4695" i="11" s="1"/>
  <c r="N291" i="5"/>
  <c r="P291" i="5" s="1"/>
  <c r="H4697" i="11" s="1"/>
  <c r="I4697" i="11" s="1"/>
  <c r="N293" i="5"/>
  <c r="P293" i="5" s="1"/>
  <c r="H4699" i="11" s="1"/>
  <c r="I4699" i="11" s="1"/>
  <c r="N295" i="5"/>
  <c r="P295" i="5" s="1"/>
  <c r="H4701" i="11" s="1"/>
  <c r="I4701" i="11" s="1"/>
  <c r="N297" i="5"/>
  <c r="P297" i="5" s="1"/>
  <c r="H4703" i="11" s="1"/>
  <c r="I4703" i="11" s="1"/>
  <c r="N299" i="5"/>
  <c r="P299" i="5" s="1"/>
  <c r="H4705" i="11" s="1"/>
  <c r="I4705" i="11" s="1"/>
  <c r="N301" i="5"/>
  <c r="P301" i="5" s="1"/>
  <c r="H4707" i="11" s="1"/>
  <c r="I4707" i="11" s="1"/>
  <c r="N303" i="5"/>
  <c r="P303" i="5" s="1"/>
  <c r="H4709" i="11" s="1"/>
  <c r="I4709" i="11" s="1"/>
  <c r="N305" i="5"/>
  <c r="P305" i="5" s="1"/>
  <c r="H4711" i="11" s="1"/>
  <c r="I4711" i="11" s="1"/>
  <c r="N311" i="5"/>
  <c r="P311" i="5" s="1"/>
  <c r="H4717" i="11" s="1"/>
  <c r="I4717" i="11" s="1"/>
  <c r="N313" i="5"/>
  <c r="P313" i="5" s="1"/>
  <c r="H4719" i="11" s="1"/>
  <c r="I4719" i="11" s="1"/>
  <c r="N315" i="5"/>
  <c r="P315" i="5" s="1"/>
  <c r="H4721" i="11" s="1"/>
  <c r="I4721" i="11" s="1"/>
  <c r="N317" i="5"/>
  <c r="P317" i="5" s="1"/>
  <c r="H4723" i="11" s="1"/>
  <c r="I4723" i="11" s="1"/>
  <c r="N319" i="5"/>
  <c r="P319" i="5" s="1"/>
  <c r="H4725" i="11" s="1"/>
  <c r="I4725" i="11" s="1"/>
  <c r="N321" i="5"/>
  <c r="P321" i="5" s="1"/>
  <c r="H4727" i="11" s="1"/>
  <c r="I4727" i="11" s="1"/>
  <c r="N324" i="5"/>
  <c r="P324" i="5" s="1"/>
  <c r="H4730" i="11" s="1"/>
  <c r="I4730" i="11" s="1"/>
  <c r="N327" i="5"/>
  <c r="P327" i="5" s="1"/>
  <c r="H4733" i="11" s="1"/>
  <c r="I4733" i="11" s="1"/>
  <c r="K268" i="6"/>
  <c r="K395" i="6"/>
  <c r="K477" i="6"/>
  <c r="O4" i="7"/>
  <c r="M51" i="7"/>
  <c r="O51" i="7" s="1"/>
  <c r="C12" i="25"/>
  <c r="C13" i="25"/>
  <c r="C11" i="25"/>
  <c r="F18" i="25"/>
  <c r="D18" i="25"/>
  <c r="B18" i="25"/>
  <c r="H18" i="25" s="1"/>
  <c r="G18" i="25"/>
  <c r="C18" i="25"/>
  <c r="I18" i="25"/>
  <c r="E18" i="25"/>
  <c r="F19" i="25"/>
  <c r="D19" i="25"/>
  <c r="B19" i="25"/>
  <c r="H19" i="25" s="1"/>
  <c r="G19" i="25"/>
  <c r="C19" i="25"/>
  <c r="I19" i="25"/>
  <c r="E19" i="25"/>
  <c r="F20" i="25"/>
  <c r="D20" i="25"/>
  <c r="B20" i="25"/>
  <c r="H20" i="25" s="1"/>
  <c r="G20" i="25"/>
  <c r="C20" i="25"/>
  <c r="I20" i="25"/>
  <c r="E20" i="25"/>
  <c r="F21" i="25"/>
  <c r="D21" i="25"/>
  <c r="B21" i="25"/>
  <c r="H21" i="25" s="1"/>
  <c r="G21" i="25"/>
  <c r="C21" i="25"/>
  <c r="I21" i="25"/>
  <c r="E21" i="25"/>
  <c r="F22" i="25"/>
  <c r="D22" i="25"/>
  <c r="B22" i="25"/>
  <c r="H22" i="25" s="1"/>
  <c r="G22" i="25"/>
  <c r="C22" i="25"/>
  <c r="I22" i="25"/>
  <c r="E22" i="25"/>
  <c r="F23" i="25"/>
  <c r="D23" i="25"/>
  <c r="B23" i="25"/>
  <c r="H23" i="25" s="1"/>
  <c r="G23" i="25"/>
  <c r="C23" i="25"/>
  <c r="I23" i="25"/>
  <c r="E23" i="25"/>
  <c r="F24" i="25"/>
  <c r="D24" i="25"/>
  <c r="B24" i="25"/>
  <c r="H24" i="25" s="1"/>
  <c r="I24" i="25"/>
  <c r="G24" i="25"/>
  <c r="C24" i="25"/>
  <c r="E24" i="25"/>
  <c r="F25" i="25"/>
  <c r="D25" i="25"/>
  <c r="B25" i="25"/>
  <c r="H25" i="25" s="1"/>
  <c r="G25" i="25"/>
  <c r="C25" i="25"/>
  <c r="I25" i="25"/>
  <c r="E25" i="25"/>
  <c r="F26" i="25"/>
  <c r="D26" i="25"/>
  <c r="B26" i="25"/>
  <c r="H26" i="25" s="1"/>
  <c r="G26" i="25"/>
  <c r="C26" i="25"/>
  <c r="I26" i="25"/>
  <c r="E26" i="25"/>
  <c r="F27" i="25"/>
  <c r="D27" i="25"/>
  <c r="B27" i="25"/>
  <c r="H27" i="25" s="1"/>
  <c r="G27" i="25"/>
  <c r="C27" i="25"/>
  <c r="I27" i="25"/>
  <c r="E27" i="25"/>
  <c r="F28" i="25"/>
  <c r="D28" i="25"/>
  <c r="B28" i="25"/>
  <c r="H28" i="25" s="1"/>
  <c r="G28" i="25"/>
  <c r="C28" i="25"/>
  <c r="I28" i="25"/>
  <c r="E28" i="25"/>
  <c r="F29" i="25"/>
  <c r="D29" i="25"/>
  <c r="B29" i="25"/>
  <c r="H29" i="25" s="1"/>
  <c r="G29" i="25"/>
  <c r="C29" i="25"/>
  <c r="I29" i="25"/>
  <c r="E29" i="25"/>
  <c r="F30" i="25"/>
  <c r="D30" i="25"/>
  <c r="B30" i="25"/>
  <c r="H30" i="25" s="1"/>
  <c r="G30" i="25"/>
  <c r="C30" i="25"/>
  <c r="I30" i="25"/>
  <c r="E30" i="25"/>
  <c r="F31" i="25"/>
  <c r="D31" i="25"/>
  <c r="B31" i="25"/>
  <c r="H31" i="25" s="1"/>
  <c r="G31" i="25"/>
  <c r="C31" i="25"/>
  <c r="I31" i="25"/>
  <c r="E31" i="25"/>
  <c r="F32" i="25"/>
  <c r="D32" i="25"/>
  <c r="B32" i="25"/>
  <c r="H32" i="25" s="1"/>
  <c r="G32" i="25"/>
  <c r="C32" i="25"/>
  <c r="I32" i="25"/>
  <c r="E32" i="25"/>
  <c r="F33" i="25"/>
  <c r="D33" i="25"/>
  <c r="B33" i="25"/>
  <c r="H33" i="25" s="1"/>
  <c r="G33" i="25"/>
  <c r="C33" i="25"/>
  <c r="I33" i="25"/>
  <c r="E33" i="25"/>
  <c r="F34" i="25"/>
  <c r="D34" i="25"/>
  <c r="B34" i="25"/>
  <c r="H34" i="25" s="1"/>
  <c r="G34" i="25"/>
  <c r="C34" i="25"/>
  <c r="I34" i="25"/>
  <c r="E34" i="25"/>
  <c r="F35" i="25"/>
  <c r="D35" i="25"/>
  <c r="B35" i="25"/>
  <c r="H35" i="25" s="1"/>
  <c r="G35" i="25"/>
  <c r="C35" i="25"/>
  <c r="I35" i="25"/>
  <c r="E35" i="25"/>
  <c r="F36" i="25"/>
  <c r="D36" i="25"/>
  <c r="B36" i="25"/>
  <c r="H36" i="25" s="1"/>
  <c r="G36" i="25"/>
  <c r="C36" i="25"/>
  <c r="I36" i="25"/>
  <c r="E36" i="25"/>
  <c r="F37" i="25"/>
  <c r="D37" i="25"/>
  <c r="B37" i="25"/>
  <c r="H37" i="25" s="1"/>
  <c r="G37" i="25"/>
  <c r="C37" i="25"/>
  <c r="I37" i="25"/>
  <c r="E37" i="25"/>
  <c r="F38" i="25"/>
  <c r="D38" i="25"/>
  <c r="B38" i="25"/>
  <c r="H38" i="25" s="1"/>
  <c r="G38" i="25"/>
  <c r="C38" i="25"/>
  <c r="I38" i="25"/>
  <c r="E38" i="25"/>
  <c r="F39" i="25"/>
  <c r="D39" i="25"/>
  <c r="B39" i="25"/>
  <c r="H39" i="25" s="1"/>
  <c r="G39" i="25"/>
  <c r="C39" i="25"/>
  <c r="I39" i="25"/>
  <c r="E39" i="25"/>
  <c r="F40" i="25"/>
  <c r="D40" i="25"/>
  <c r="B40" i="25"/>
  <c r="H40" i="25" s="1"/>
  <c r="G40" i="25"/>
  <c r="C40" i="25"/>
  <c r="I40" i="25"/>
  <c r="E40" i="25"/>
  <c r="F41" i="25"/>
  <c r="D41" i="25"/>
  <c r="B41" i="25"/>
  <c r="H41" i="25" s="1"/>
  <c r="G41" i="25"/>
  <c r="C41" i="25"/>
  <c r="I41" i="25"/>
  <c r="E41" i="25"/>
  <c r="F42" i="25"/>
  <c r="D42" i="25"/>
  <c r="B42" i="25"/>
  <c r="H42" i="25" s="1"/>
  <c r="G42" i="25"/>
  <c r="C42" i="25"/>
  <c r="I42" i="25"/>
  <c r="E42" i="25"/>
  <c r="F43" i="25"/>
  <c r="D43" i="25"/>
  <c r="B43" i="25"/>
  <c r="H43" i="25" s="1"/>
  <c r="G43" i="25"/>
  <c r="C43" i="25"/>
  <c r="I43" i="25"/>
  <c r="E43" i="25"/>
  <c r="F44" i="25"/>
  <c r="D44" i="25"/>
  <c r="B44" i="25"/>
  <c r="H44" i="25" s="1"/>
  <c r="G44" i="25"/>
  <c r="C44" i="25"/>
  <c r="I44" i="25"/>
  <c r="E44" i="25"/>
  <c r="F45" i="25"/>
  <c r="D45" i="25"/>
  <c r="B45" i="25"/>
  <c r="H45" i="25" s="1"/>
  <c r="G45" i="25"/>
  <c r="C45" i="25"/>
  <c r="I45" i="25"/>
  <c r="E45" i="25"/>
  <c r="F46" i="25"/>
  <c r="D46" i="25"/>
  <c r="B46" i="25"/>
  <c r="H46" i="25" s="1"/>
  <c r="G46" i="25"/>
  <c r="C46" i="25"/>
  <c r="I46" i="25"/>
  <c r="E46" i="25"/>
  <c r="F47" i="25"/>
  <c r="D47" i="25"/>
  <c r="B47" i="25"/>
  <c r="H47" i="25" s="1"/>
  <c r="G47" i="25"/>
  <c r="C47" i="25"/>
  <c r="I47" i="25"/>
  <c r="E47" i="25"/>
  <c r="F48" i="25"/>
  <c r="D48" i="25"/>
  <c r="B48" i="25"/>
  <c r="H48" i="25" s="1"/>
  <c r="G48" i="25"/>
  <c r="C48" i="25"/>
  <c r="I48" i="25"/>
  <c r="E48" i="25"/>
  <c r="F49" i="25"/>
  <c r="D49" i="25"/>
  <c r="B49" i="25"/>
  <c r="H49" i="25" s="1"/>
  <c r="G49" i="25"/>
  <c r="C49" i="25"/>
  <c r="I49" i="25"/>
  <c r="E49" i="25"/>
  <c r="F50" i="25"/>
  <c r="D50" i="25"/>
  <c r="B50" i="25"/>
  <c r="H50" i="25" s="1"/>
  <c r="G50" i="25"/>
  <c r="C50" i="25"/>
  <c r="I50" i="25"/>
  <c r="E50" i="25"/>
  <c r="F51" i="25"/>
  <c r="D51" i="25"/>
  <c r="B51" i="25"/>
  <c r="H51" i="25" s="1"/>
  <c r="G51" i="25"/>
  <c r="C51" i="25"/>
  <c r="I51" i="25"/>
  <c r="E51" i="25"/>
  <c r="F52" i="25"/>
  <c r="D52" i="25"/>
  <c r="B52" i="25"/>
  <c r="H52" i="25" s="1"/>
  <c r="G52" i="25"/>
  <c r="C52" i="25"/>
  <c r="I52" i="25"/>
  <c r="E52" i="25"/>
  <c r="F53" i="25"/>
  <c r="D53" i="25"/>
  <c r="B53" i="25"/>
  <c r="H53" i="25" s="1"/>
  <c r="G53" i="25"/>
  <c r="C53" i="25"/>
  <c r="I53" i="25"/>
  <c r="E53" i="25"/>
  <c r="F54" i="25"/>
  <c r="D54" i="25"/>
  <c r="B54" i="25"/>
  <c r="H54" i="25" s="1"/>
  <c r="G54" i="25"/>
  <c r="C54" i="25"/>
  <c r="I54" i="25"/>
  <c r="E54" i="25"/>
  <c r="F55" i="25"/>
  <c r="D55" i="25"/>
  <c r="B55" i="25"/>
  <c r="H55" i="25" s="1"/>
  <c r="G55" i="25"/>
  <c r="C55" i="25"/>
  <c r="I55" i="25"/>
  <c r="E55" i="25"/>
  <c r="I56" i="25"/>
  <c r="F56" i="25"/>
  <c r="D56" i="25"/>
  <c r="B56" i="25"/>
  <c r="H56" i="25" s="1"/>
  <c r="G56" i="25"/>
  <c r="C56" i="25"/>
  <c r="E56" i="25"/>
  <c r="I57" i="25"/>
  <c r="G57" i="25"/>
  <c r="E57" i="25"/>
  <c r="C57" i="25"/>
  <c r="D57" i="25"/>
  <c r="F57" i="25"/>
  <c r="B57" i="25"/>
  <c r="H57" i="25" s="1"/>
  <c r="I58" i="25"/>
  <c r="G58" i="25"/>
  <c r="E58" i="25"/>
  <c r="C58" i="25"/>
  <c r="D58" i="25"/>
  <c r="F58" i="25"/>
  <c r="B58" i="25"/>
  <c r="H58" i="25" s="1"/>
  <c r="I59" i="25"/>
  <c r="G59" i="25"/>
  <c r="E59" i="25"/>
  <c r="C59" i="25"/>
  <c r="D59" i="25"/>
  <c r="F59" i="25"/>
  <c r="B59" i="25"/>
  <c r="H59" i="25" s="1"/>
  <c r="I60" i="25"/>
  <c r="G60" i="25"/>
  <c r="E60" i="25"/>
  <c r="C60" i="25"/>
  <c r="D60" i="25"/>
  <c r="F60" i="25"/>
  <c r="B60" i="25"/>
  <c r="H60" i="25" s="1"/>
  <c r="I61" i="25"/>
  <c r="G61" i="25"/>
  <c r="E61" i="25"/>
  <c r="C61" i="25"/>
  <c r="D61" i="25"/>
  <c r="F61" i="25"/>
  <c r="B61" i="25"/>
  <c r="H61" i="25" s="1"/>
  <c r="I62" i="25"/>
  <c r="G62" i="25"/>
  <c r="E62" i="25"/>
  <c r="C62" i="25"/>
  <c r="D62" i="25"/>
  <c r="F62" i="25"/>
  <c r="B62" i="25"/>
  <c r="H62" i="25" s="1"/>
  <c r="I63" i="25"/>
  <c r="G63" i="25"/>
  <c r="E63" i="25"/>
  <c r="C63" i="25"/>
  <c r="D63" i="25"/>
  <c r="F63" i="25"/>
  <c r="B63" i="25"/>
  <c r="H63" i="25" s="1"/>
  <c r="I64" i="25"/>
  <c r="G64" i="25"/>
  <c r="E64" i="25"/>
  <c r="C64" i="25"/>
  <c r="D64" i="25"/>
  <c r="F64" i="25"/>
  <c r="B64" i="25"/>
  <c r="H64" i="25" s="1"/>
  <c r="I65" i="25"/>
  <c r="G65" i="25"/>
  <c r="E65" i="25"/>
  <c r="C65" i="25"/>
  <c r="D65" i="25"/>
  <c r="F65" i="25"/>
  <c r="B65" i="25"/>
  <c r="H65" i="25" s="1"/>
  <c r="I66" i="25"/>
  <c r="G66" i="25"/>
  <c r="E66" i="25"/>
  <c r="C66" i="25"/>
  <c r="D66" i="25"/>
  <c r="F66" i="25"/>
  <c r="B66" i="25"/>
  <c r="H66" i="25" s="1"/>
  <c r="I67" i="25"/>
  <c r="G67" i="25"/>
  <c r="E67" i="25"/>
  <c r="C67" i="25"/>
  <c r="D67" i="25"/>
  <c r="F67" i="25"/>
  <c r="B67" i="25"/>
  <c r="H67" i="25" s="1"/>
  <c r="I68" i="25"/>
  <c r="G68" i="25"/>
  <c r="E68" i="25"/>
  <c r="C68" i="25"/>
  <c r="D68" i="25"/>
  <c r="F68" i="25"/>
  <c r="B68" i="25"/>
  <c r="H68" i="25" s="1"/>
  <c r="I69" i="25"/>
  <c r="G69" i="25"/>
  <c r="E69" i="25"/>
  <c r="C69" i="25"/>
  <c r="D69" i="25"/>
  <c r="F69" i="25"/>
  <c r="B69" i="25"/>
  <c r="H69" i="25" s="1"/>
  <c r="I70" i="25"/>
  <c r="G70" i="25"/>
  <c r="E70" i="25"/>
  <c r="C70" i="25"/>
  <c r="D70" i="25"/>
  <c r="F70" i="25"/>
  <c r="B70" i="25"/>
  <c r="H70" i="25" s="1"/>
  <c r="I71" i="25"/>
  <c r="G71" i="25"/>
  <c r="E71" i="25"/>
  <c r="C71" i="25"/>
  <c r="D71" i="25"/>
  <c r="F71" i="25"/>
  <c r="B71" i="25"/>
  <c r="H71" i="25" s="1"/>
  <c r="I72" i="25"/>
  <c r="G72" i="25"/>
  <c r="E72" i="25"/>
  <c r="C72" i="25"/>
  <c r="D72" i="25"/>
  <c r="F72" i="25"/>
  <c r="B72" i="25"/>
  <c r="H72" i="25" s="1"/>
  <c r="I73" i="25"/>
  <c r="G73" i="25"/>
  <c r="E73" i="25"/>
  <c r="C73" i="25"/>
  <c r="D73" i="25"/>
  <c r="F73" i="25"/>
  <c r="B73" i="25"/>
  <c r="H73" i="25" s="1"/>
  <c r="I74" i="25"/>
  <c r="G74" i="25"/>
  <c r="E74" i="25"/>
  <c r="C74" i="25"/>
  <c r="D74" i="25"/>
  <c r="F74" i="25"/>
  <c r="B74" i="25"/>
  <c r="H74" i="25" s="1"/>
  <c r="I75" i="25"/>
  <c r="G75" i="25"/>
  <c r="E75" i="25"/>
  <c r="C75" i="25"/>
  <c r="D75" i="25"/>
  <c r="F75" i="25"/>
  <c r="B75" i="25"/>
  <c r="H75" i="25" s="1"/>
  <c r="I76" i="25"/>
  <c r="G76" i="25"/>
  <c r="E76" i="25"/>
  <c r="C76" i="25"/>
  <c r="D76" i="25"/>
  <c r="F76" i="25"/>
  <c r="B76" i="25"/>
  <c r="H76" i="25" s="1"/>
  <c r="I77" i="25"/>
  <c r="G77" i="25"/>
  <c r="E77" i="25"/>
  <c r="C77" i="25"/>
  <c r="D77" i="25"/>
  <c r="F77" i="25"/>
  <c r="B77" i="25"/>
  <c r="H77" i="25" s="1"/>
  <c r="A4" i="2"/>
  <c r="C8" i="2"/>
  <c r="G17" i="10"/>
  <c r="G54" i="10"/>
  <c r="G62" i="10"/>
  <c r="G55" i="10"/>
  <c r="G7" i="10"/>
  <c r="G37" i="10"/>
  <c r="G16" i="10"/>
  <c r="G18" i="10"/>
  <c r="G48" i="10"/>
  <c r="F19" i="10"/>
  <c r="F8" i="13"/>
  <c r="C10" i="14"/>
  <c r="C11" i="14"/>
  <c r="C12" i="14"/>
  <c r="C13" i="14"/>
  <c r="C14" i="14"/>
  <c r="C15" i="14"/>
  <c r="C16" i="14"/>
  <c r="C17" i="14"/>
  <c r="E17" i="14"/>
  <c r="C18" i="14"/>
  <c r="E18" i="14"/>
  <c r="C19" i="14"/>
  <c r="E19" i="14"/>
  <c r="C20" i="14"/>
  <c r="E20" i="14"/>
  <c r="C21" i="14"/>
  <c r="E21" i="14"/>
  <c r="C22" i="14"/>
  <c r="E22" i="14"/>
  <c r="K1778" i="11" l="1" a="1"/>
  <c r="K1778" i="11" s="1"/>
  <c r="C68" i="3"/>
  <c r="D31" i="3"/>
  <c r="D57" i="3"/>
  <c r="K1888" i="11" a="1"/>
  <c r="K1888" i="11" s="1"/>
  <c r="D66" i="3"/>
  <c r="K1803" i="11" a="1"/>
  <c r="K1803" i="11" s="1"/>
  <c r="C70" i="3"/>
  <c r="E70" i="3" s="1"/>
  <c r="F70" i="3" s="1"/>
  <c r="D50" i="3"/>
  <c r="K1621" i="11" a="1"/>
  <c r="K1621" i="11" s="1"/>
  <c r="K1651" i="11" a="1"/>
  <c r="K1651" i="11" s="1"/>
  <c r="K1622" i="11" a="1"/>
  <c r="K1622" i="11" s="1"/>
  <c r="K1757" i="11" a="1"/>
  <c r="K1757" i="11" s="1"/>
  <c r="K1344" i="11" a="1"/>
  <c r="K1344" i="11" s="1"/>
  <c r="K1346" i="11" a="1"/>
  <c r="K1346" i="11" s="1"/>
  <c r="K1721" i="11" a="1"/>
  <c r="K1721" i="11" s="1"/>
  <c r="D64" i="3"/>
  <c r="K1676" i="11" a="1"/>
  <c r="K1676" i="11" s="1"/>
  <c r="K1908" i="11" a="1"/>
  <c r="K1908" i="11" s="1"/>
  <c r="K1294" i="11" a="1"/>
  <c r="K1294" i="11" s="1"/>
  <c r="K1847" i="11" a="1"/>
  <c r="K1847" i="11" s="1"/>
  <c r="K1273" i="11" a="1"/>
  <c r="K1273" i="11" s="1"/>
  <c r="K1802" i="11" a="1"/>
  <c r="K1802" i="11" s="1"/>
  <c r="K950" i="11" a="1"/>
  <c r="K950" i="11" s="1"/>
  <c r="K1724" i="11" a="1"/>
  <c r="K1724" i="11" s="1"/>
  <c r="K874" i="11" a="1"/>
  <c r="K874" i="11" s="1"/>
  <c r="K1756" i="11" a="1"/>
  <c r="K1756" i="11" s="1"/>
  <c r="K785" i="11" a="1"/>
  <c r="K785" i="11" s="1"/>
  <c r="K1106" i="11" a="1"/>
  <c r="K1106" i="11" s="1"/>
  <c r="K1779" i="11" a="1"/>
  <c r="K1779" i="11" s="1"/>
  <c r="K1039" i="11" a="1"/>
  <c r="K1039" i="11" s="1"/>
  <c r="K418" i="11" a="1"/>
  <c r="K418" i="11" s="1"/>
  <c r="D61" i="3"/>
  <c r="K1649" i="11" a="1"/>
  <c r="K1649" i="11" s="1"/>
  <c r="K1037" i="11" a="1"/>
  <c r="K1037" i="11" s="1"/>
  <c r="K1509" i="11" a="1"/>
  <c r="K1509" i="11" s="1"/>
  <c r="K1846" i="11" a="1"/>
  <c r="K1846" i="11" s="1"/>
  <c r="K1759" i="11" a="1"/>
  <c r="K1759" i="11" s="1"/>
  <c r="K1015" i="11" a="1"/>
  <c r="K1015" i="11" s="1"/>
  <c r="K1083" i="11" a="1"/>
  <c r="K1083" i="11" s="1"/>
  <c r="D71" i="3"/>
  <c r="K1777" i="11" a="1"/>
  <c r="K1777" i="11" s="1"/>
  <c r="K1348" i="11" a="1"/>
  <c r="K1348" i="11" s="1"/>
  <c r="K574" i="11" a="1"/>
  <c r="K574" i="11" s="1"/>
  <c r="K484" i="11" a="1"/>
  <c r="K484" i="11" s="1"/>
  <c r="D69" i="3"/>
  <c r="K71" i="11" a="1"/>
  <c r="K71" i="11" s="1"/>
  <c r="K1143" i="11" a="1"/>
  <c r="K1143" i="11" s="1"/>
  <c r="K1003" i="11" a="1"/>
  <c r="K1003" i="11" s="1"/>
  <c r="K695" i="11" a="1"/>
  <c r="K695" i="11" s="1"/>
  <c r="K1373" i="11" a="1"/>
  <c r="K1373" i="11" s="1"/>
  <c r="K626" i="11" a="1"/>
  <c r="K626" i="11" s="1"/>
  <c r="K949" i="11" a="1"/>
  <c r="K949" i="11" s="1"/>
  <c r="K873" i="11" a="1"/>
  <c r="K873" i="11" s="1"/>
  <c r="K784" i="11" a="1"/>
  <c r="K784" i="11" s="1"/>
  <c r="K694" i="11" a="1"/>
  <c r="K694" i="11" s="1"/>
  <c r="K625" i="11" a="1"/>
  <c r="K625" i="11" s="1"/>
  <c r="K564" i="11" a="1"/>
  <c r="K564" i="11" s="1"/>
  <c r="K483" i="11" a="1"/>
  <c r="K483" i="11" s="1"/>
  <c r="K388" i="11" a="1"/>
  <c r="K388" i="11" s="1"/>
  <c r="K1507" i="11" a="1"/>
  <c r="K1507" i="11" s="1"/>
  <c r="K1081" i="11" a="1"/>
  <c r="K1081" i="11" s="1"/>
  <c r="K50" i="11" a="1"/>
  <c r="K50" i="11" s="1"/>
  <c r="K18" i="11" a="1"/>
  <c r="K18" i="11" s="1"/>
  <c r="K227" i="11" a="1"/>
  <c r="K227" i="11" s="1"/>
  <c r="K1909" i="11" a="1"/>
  <c r="K1909" i="11" s="1"/>
  <c r="K1826" i="11" a="1"/>
  <c r="K1826" i="11" s="1"/>
  <c r="K1825" i="11" a="1"/>
  <c r="K1825" i="11" s="1"/>
  <c r="K1623" i="11" a="1"/>
  <c r="K1623" i="11" s="1"/>
  <c r="K1347" i="11" a="1"/>
  <c r="K1347" i="11" s="1"/>
  <c r="K1272" i="11" a="1"/>
  <c r="K1272" i="11" s="1"/>
  <c r="K948" i="11" a="1"/>
  <c r="K948" i="11" s="1"/>
  <c r="K856" i="11" a="1"/>
  <c r="K856" i="11" s="1"/>
  <c r="K783" i="11" a="1"/>
  <c r="K783" i="11" s="1"/>
  <c r="K693" i="11" a="1"/>
  <c r="K693" i="11" s="1"/>
  <c r="K624" i="11" a="1"/>
  <c r="K624" i="11" s="1"/>
  <c r="K563" i="11" a="1"/>
  <c r="K563" i="11" s="1"/>
  <c r="K473" i="11" a="1"/>
  <c r="K473" i="11" s="1"/>
  <c r="K387" i="11" a="1"/>
  <c r="K387" i="11" s="1"/>
  <c r="K1454" i="11" a="1"/>
  <c r="K1454" i="11" s="1"/>
  <c r="K369" i="11" a="1"/>
  <c r="K369" i="11" s="1"/>
  <c r="K26" i="11" a="1"/>
  <c r="K26" i="11" s="1"/>
  <c r="K1577" i="11" a="1"/>
  <c r="K1577" i="11" s="1"/>
  <c r="K1271" i="11" a="1"/>
  <c r="K1271" i="11" s="1"/>
  <c r="K929" i="11" a="1"/>
  <c r="K929" i="11" s="1"/>
  <c r="K855" i="11" a="1"/>
  <c r="K855" i="11" s="1"/>
  <c r="K782" i="11" a="1"/>
  <c r="K782" i="11" s="1"/>
  <c r="K670" i="11" a="1"/>
  <c r="K670" i="11" s="1"/>
  <c r="K623" i="11" a="1"/>
  <c r="K623" i="11" s="1"/>
  <c r="K562" i="11" a="1"/>
  <c r="K562" i="11" s="1"/>
  <c r="K472" i="11" a="1"/>
  <c r="K472" i="11" s="1"/>
  <c r="K386" i="11" a="1"/>
  <c r="K386" i="11" s="1"/>
  <c r="K1410" i="11" a="1"/>
  <c r="K1410" i="11" s="1"/>
  <c r="K246" i="11" a="1"/>
  <c r="K246" i="11" s="1"/>
  <c r="K1473" i="11" a="1"/>
  <c r="K1473" i="11" s="1"/>
  <c r="K1345" i="11" a="1"/>
  <c r="K1345" i="11" s="1"/>
  <c r="K1247" i="11" a="1"/>
  <c r="K1247" i="11" s="1"/>
  <c r="K928" i="11" a="1"/>
  <c r="K928" i="11" s="1"/>
  <c r="K832" i="11" a="1"/>
  <c r="K832" i="11" s="1"/>
  <c r="K768" i="11" a="1"/>
  <c r="K768" i="11" s="1"/>
  <c r="K669" i="11" a="1"/>
  <c r="K669" i="11" s="1"/>
  <c r="K622" i="11" a="1"/>
  <c r="K622" i="11" s="1"/>
  <c r="K538" i="11" a="1"/>
  <c r="K538" i="11" s="1"/>
  <c r="K444" i="11" a="1"/>
  <c r="K444" i="11" s="1"/>
  <c r="K1598" i="11" a="1"/>
  <c r="K1598" i="11" s="1"/>
  <c r="K1408" i="11" a="1"/>
  <c r="K1408" i="11" s="1"/>
  <c r="K218" i="11" a="1"/>
  <c r="K218" i="11" s="1"/>
  <c r="K1246" i="11" a="1"/>
  <c r="K1246" i="11" s="1"/>
  <c r="K927" i="11" a="1"/>
  <c r="K927" i="11" s="1"/>
  <c r="K831" i="11" a="1"/>
  <c r="K831" i="11" s="1"/>
  <c r="K745" i="11" a="1"/>
  <c r="K745" i="11" s="1"/>
  <c r="K668" i="11" a="1"/>
  <c r="K668" i="11" s="1"/>
  <c r="K597" i="11" a="1"/>
  <c r="K597" i="11" s="1"/>
  <c r="K537" i="11" a="1"/>
  <c r="K537" i="11" s="1"/>
  <c r="K443" i="11" a="1"/>
  <c r="K443" i="11" s="1"/>
  <c r="K1580" i="11" a="1"/>
  <c r="K1580" i="11" s="1"/>
  <c r="K1392" i="11" a="1"/>
  <c r="K1392" i="11" s="1"/>
  <c r="K216" i="11" a="1"/>
  <c r="K216" i="11" s="1"/>
  <c r="K287" i="11" a="1"/>
  <c r="K287" i="11" s="1"/>
  <c r="K1321" i="11" a="1"/>
  <c r="K1321" i="11" s="1"/>
  <c r="K1245" i="11" a="1"/>
  <c r="K1245" i="11" s="1"/>
  <c r="K901" i="11" a="1"/>
  <c r="K901" i="11" s="1"/>
  <c r="K807" i="11" a="1"/>
  <c r="K807" i="11" s="1"/>
  <c r="K744" i="11" a="1"/>
  <c r="K744" i="11" s="1"/>
  <c r="K653" i="11" a="1"/>
  <c r="K653" i="11" s="1"/>
  <c r="K596" i="11" a="1"/>
  <c r="K596" i="11" s="1"/>
  <c r="K505" i="11" a="1"/>
  <c r="K505" i="11" s="1"/>
  <c r="K442" i="11" a="1"/>
  <c r="K442" i="11" s="1"/>
  <c r="K1578" i="11" a="1"/>
  <c r="K1578" i="11" s="1"/>
  <c r="K1222" i="11" a="1"/>
  <c r="K1222" i="11" s="1"/>
  <c r="K196" i="11" a="1"/>
  <c r="K196" i="11" s="1"/>
  <c r="C67" i="3"/>
  <c r="D65" i="3"/>
  <c r="K1827" i="11" a="1"/>
  <c r="K1827" i="11" s="1"/>
  <c r="K1700" i="11" a="1"/>
  <c r="K1700" i="11" s="1"/>
  <c r="K1677" i="11" a="1"/>
  <c r="K1677" i="11" s="1"/>
  <c r="K1887" i="11" a="1"/>
  <c r="K1887" i="11" s="1"/>
  <c r="K1001" i="11" a="1"/>
  <c r="K1001" i="11" s="1"/>
  <c r="K1320" i="11" a="1"/>
  <c r="K1320" i="11" s="1"/>
  <c r="K969" i="11" a="1"/>
  <c r="K969" i="11" s="1"/>
  <c r="K900" i="11" a="1"/>
  <c r="K900" i="11" s="1"/>
  <c r="K806" i="11" a="1"/>
  <c r="K806" i="11" s="1"/>
  <c r="K716" i="11" a="1"/>
  <c r="K716" i="11" s="1"/>
  <c r="K652" i="11" a="1"/>
  <c r="K652" i="11" s="1"/>
  <c r="K595" i="11" a="1"/>
  <c r="K595" i="11" s="1"/>
  <c r="K504" i="11" a="1"/>
  <c r="K504" i="11" s="1"/>
  <c r="K421" i="11" a="1"/>
  <c r="K421" i="11" s="1"/>
  <c r="K1556" i="11" a="1"/>
  <c r="K1556" i="11" s="1"/>
  <c r="K1191" i="11" a="1"/>
  <c r="K1191" i="11" s="1"/>
  <c r="K166" i="11" a="1"/>
  <c r="K166" i="11" s="1"/>
  <c r="D67" i="3"/>
  <c r="K1624" i="11" a="1"/>
  <c r="K1624" i="11" s="1"/>
  <c r="K1722" i="11" a="1"/>
  <c r="K1722" i="11" s="1"/>
  <c r="K1701" i="11" a="1"/>
  <c r="K1701" i="11" s="1"/>
  <c r="K1650" i="11" a="1"/>
  <c r="K1650" i="11" s="1"/>
  <c r="K1375" i="11" a="1"/>
  <c r="K1375" i="11" s="1"/>
  <c r="K1319" i="11" a="1"/>
  <c r="K1319" i="11" s="1"/>
  <c r="K968" i="11" a="1"/>
  <c r="K968" i="11" s="1"/>
  <c r="K899" i="11" a="1"/>
  <c r="K899" i="11" s="1"/>
  <c r="K805" i="11" a="1"/>
  <c r="K805" i="11" s="1"/>
  <c r="K715" i="11" a="1"/>
  <c r="K715" i="11" s="1"/>
  <c r="K651" i="11" a="1"/>
  <c r="K651" i="11" s="1"/>
  <c r="K576" i="11" a="1"/>
  <c r="K576" i="11" s="1"/>
  <c r="K503" i="11" a="1"/>
  <c r="K503" i="11" s="1"/>
  <c r="K420" i="11" a="1"/>
  <c r="K420" i="11" s="1"/>
  <c r="K1554" i="11" a="1"/>
  <c r="K1554" i="11" s="1"/>
  <c r="K1128" i="11" a="1"/>
  <c r="K1128" i="11" s="1"/>
  <c r="K1002" i="11" a="1"/>
  <c r="K1002" i="11" s="1"/>
  <c r="D48" i="3"/>
  <c r="K1872" i="11" a="1"/>
  <c r="K1872" i="11" s="1"/>
  <c r="K1758" i="11" a="1"/>
  <c r="K1758" i="11" s="1"/>
  <c r="K1723" i="11" a="1"/>
  <c r="K1723" i="11" s="1"/>
  <c r="K1678" i="11" a="1"/>
  <c r="K1678" i="11" s="1"/>
  <c r="K1374" i="11" a="1"/>
  <c r="K1374" i="11" s="1"/>
  <c r="K1295" i="11" a="1"/>
  <c r="K1295" i="11" s="1"/>
  <c r="K951" i="11" a="1"/>
  <c r="K951" i="11" s="1"/>
  <c r="K875" i="11" a="1"/>
  <c r="K875" i="11" s="1"/>
  <c r="K804" i="11" a="1"/>
  <c r="K804" i="11" s="1"/>
  <c r="K714" i="11" a="1"/>
  <c r="K714" i="11" s="1"/>
  <c r="K650" i="11" a="1"/>
  <c r="K650" i="11" s="1"/>
  <c r="K575" i="11" a="1"/>
  <c r="K575" i="11" s="1"/>
  <c r="K485" i="11" a="1"/>
  <c r="K485" i="11" s="1"/>
  <c r="K419" i="11" a="1"/>
  <c r="K419" i="11" s="1"/>
  <c r="K1531" i="11" a="1"/>
  <c r="K1531" i="11" s="1"/>
  <c r="K1456" i="11" a="1"/>
  <c r="K1456" i="11" s="1"/>
  <c r="K1144" i="11" a="1"/>
  <c r="K1144" i="11" s="1"/>
  <c r="K271" i="11" a="1"/>
  <c r="K271" i="11" s="1"/>
  <c r="K197" i="11" a="1"/>
  <c r="K197" i="11" s="1"/>
  <c r="K1555" i="11" a="1"/>
  <c r="K1555" i="11" s="1"/>
  <c r="K195" i="11" a="1"/>
  <c r="K195" i="11" s="1"/>
  <c r="K1470" i="11" a="1"/>
  <c r="K1470" i="11" s="1"/>
  <c r="K167" i="11" a="1"/>
  <c r="K167" i="11" s="1"/>
  <c r="K1409" i="11" a="1"/>
  <c r="K1409" i="11" s="1"/>
  <c r="K1391" i="11" a="1"/>
  <c r="K1391" i="11" s="1"/>
  <c r="K1059" i="11" a="1"/>
  <c r="K1059" i="11" s="1"/>
  <c r="K1145" i="11" a="1"/>
  <c r="K1145" i="11" s="1"/>
  <c r="K1428" i="11" a="1"/>
  <c r="K1428" i="11" s="1"/>
  <c r="K336" i="11" a="1"/>
  <c r="K336" i="11" s="1"/>
  <c r="K1492" i="11" a="1"/>
  <c r="K1492" i="11" s="1"/>
  <c r="K1189" i="11" a="1"/>
  <c r="K1189" i="11" s="1"/>
  <c r="K346" i="11" a="1"/>
  <c r="K346" i="11" s="1"/>
  <c r="K1000" i="11" a="1"/>
  <c r="K1000" i="11" s="1"/>
  <c r="K1129" i="11" a="1"/>
  <c r="K1129" i="11" s="1"/>
  <c r="K1017" i="11" a="1"/>
  <c r="K1017" i="11" s="1"/>
  <c r="K334" i="11" a="1"/>
  <c r="K334" i="11" s="1"/>
  <c r="K263" i="11" a="1"/>
  <c r="K263" i="11" s="1"/>
  <c r="K22" i="11" a="1"/>
  <c r="K22" i="11" s="1"/>
  <c r="K1169" i="11" a="1"/>
  <c r="K1169" i="11" s="1"/>
  <c r="K344" i="11" a="1"/>
  <c r="K344" i="11" s="1"/>
  <c r="K1599" i="11" a="1"/>
  <c r="K1599" i="11" s="1"/>
  <c r="K1107" i="11" a="1"/>
  <c r="K1107" i="11" s="1"/>
  <c r="K1471" i="11" a="1"/>
  <c r="K1471" i="11" s="1"/>
  <c r="K1167" i="11" a="1"/>
  <c r="K1167" i="11" s="1"/>
  <c r="K1579" i="11" a="1"/>
  <c r="K1579" i="11" s="1"/>
  <c r="K315" i="11" a="1"/>
  <c r="K315" i="11" s="1"/>
  <c r="E62" i="3"/>
  <c r="F62" i="3" s="1"/>
  <c r="K1393" i="11" a="1"/>
  <c r="K1393" i="11" s="1"/>
  <c r="K215" i="11" a="1"/>
  <c r="K215" i="11" s="1"/>
  <c r="K203" i="11" a="1"/>
  <c r="K203" i="11" s="1"/>
  <c r="K122" i="11" a="1"/>
  <c r="K122" i="11" s="1"/>
  <c r="K21" i="11" a="1"/>
  <c r="K21" i="11" s="1"/>
  <c r="K345" i="11" a="1"/>
  <c r="K345" i="11" s="1"/>
  <c r="E58" i="3"/>
  <c r="F58" i="3" s="1"/>
  <c r="K1455" i="11" a="1"/>
  <c r="K1455" i="11" s="1"/>
  <c r="K94" i="11" a="1"/>
  <c r="K94" i="11" s="1"/>
  <c r="E60" i="3"/>
  <c r="F60" i="3" s="1"/>
  <c r="E68" i="3"/>
  <c r="F68" i="3" s="1"/>
  <c r="K1038" i="11" a="1"/>
  <c r="K1038" i="11" s="1"/>
  <c r="K25" i="11" a="1"/>
  <c r="K25" i="11" s="1"/>
  <c r="K273" i="11" a="1"/>
  <c r="K273" i="11" s="1"/>
  <c r="K1016" i="11" a="1"/>
  <c r="K1016" i="11" s="1"/>
  <c r="K1472" i="11" a="1"/>
  <c r="K1472" i="11" s="1"/>
  <c r="K1188" i="11" a="1"/>
  <c r="K1188" i="11" s="1"/>
  <c r="K370" i="11" a="1"/>
  <c r="K370" i="11" s="1"/>
  <c r="K245" i="11" a="1"/>
  <c r="K245" i="11" s="1"/>
  <c r="K93" i="11" a="1"/>
  <c r="K93" i="11" s="1"/>
  <c r="K1168" i="11" a="1"/>
  <c r="K1168" i="11" s="1"/>
  <c r="K368" i="11" a="1"/>
  <c r="K368" i="11" s="1"/>
  <c r="K217" i="11" a="1"/>
  <c r="K217" i="11" s="1"/>
  <c r="K73" i="11" a="1"/>
  <c r="K73" i="11" s="1"/>
  <c r="K1889" i="11" a="1"/>
  <c r="K1889" i="11" s="1"/>
  <c r="K1910" i="11" a="1"/>
  <c r="K1910" i="11" s="1"/>
  <c r="K1873" i="11" a="1"/>
  <c r="K1873" i="11" s="1"/>
  <c r="K1848" i="11" a="1"/>
  <c r="K1848" i="11" s="1"/>
  <c r="K1105" i="11" a="1"/>
  <c r="K1105" i="11" s="1"/>
  <c r="K313" i="11" a="1"/>
  <c r="K313" i="11" s="1"/>
  <c r="K165" i="11" a="1"/>
  <c r="K165" i="11" s="1"/>
  <c r="K92" i="11" a="1"/>
  <c r="K92" i="11" s="1"/>
  <c r="K335" i="11" a="1"/>
  <c r="K335" i="11" s="1"/>
  <c r="K143" i="11" a="1"/>
  <c r="K143" i="11" s="1"/>
  <c r="K1530" i="11" a="1"/>
  <c r="K1530" i="11" s="1"/>
  <c r="K1221" i="11" a="1"/>
  <c r="K1221" i="11" s="1"/>
  <c r="K1082" i="11" a="1"/>
  <c r="K1082" i="11" s="1"/>
  <c r="K288" i="11" a="1"/>
  <c r="K288" i="11" s="1"/>
  <c r="K144" i="11" a="1"/>
  <c r="K144" i="11" s="1"/>
  <c r="K72" i="11" a="1"/>
  <c r="K72" i="11" s="1"/>
  <c r="K16" i="11" a="1"/>
  <c r="K16" i="11" s="1"/>
  <c r="K1130" i="11" a="1"/>
  <c r="K1130" i="11" s="1"/>
  <c r="K314" i="11" a="1"/>
  <c r="K314" i="11" s="1"/>
  <c r="K123" i="11" a="1"/>
  <c r="K123" i="11" s="1"/>
  <c r="K1508" i="11" a="1"/>
  <c r="K1508" i="11" s="1"/>
  <c r="K1220" i="11" a="1"/>
  <c r="K1220" i="11" s="1"/>
  <c r="K1060" i="11" a="1"/>
  <c r="K1060" i="11" s="1"/>
  <c r="K272" i="11" a="1"/>
  <c r="K272" i="11" s="1"/>
  <c r="K124" i="11" a="1"/>
  <c r="K124" i="11" s="1"/>
  <c r="K51" i="11" a="1"/>
  <c r="K51" i="11" s="1"/>
  <c r="E53" i="3"/>
  <c r="F53" i="3" s="1"/>
  <c r="K1491" i="11" a="1"/>
  <c r="K1491" i="11" s="1"/>
  <c r="K1190" i="11" a="1"/>
  <c r="K1190" i="11" s="1"/>
  <c r="K1058" i="11" a="1"/>
  <c r="K1058" i="11" s="1"/>
  <c r="K247" i="11" a="1"/>
  <c r="K247" i="11" s="1"/>
  <c r="K7336" i="11" a="1"/>
  <c r="K7336" i="11" s="1"/>
  <c r="K7372" i="11" a="1"/>
  <c r="K7372" i="11" s="1"/>
  <c r="K7412" i="11" a="1"/>
  <c r="K7412" i="11" s="1"/>
  <c r="K7442" i="11" a="1"/>
  <c r="K7442" i="11" s="1"/>
  <c r="K7226" i="11" a="1"/>
  <c r="K7226" i="11" s="1"/>
  <c r="K7451" i="11" a="1"/>
  <c r="K7451" i="11" s="1"/>
  <c r="K7492" i="11" a="1"/>
  <c r="K7492" i="11" s="1"/>
  <c r="K7552" i="11" a="1"/>
  <c r="K7552" i="11" s="1"/>
  <c r="K7314" i="11" a="1"/>
  <c r="K7314" i="11" s="1"/>
  <c r="K7397" i="11" a="1"/>
  <c r="K7397" i="11" s="1"/>
  <c r="K7239" i="11" a="1"/>
  <c r="K7239" i="11" s="1"/>
  <c r="K7507" i="11" a="1"/>
  <c r="K7507" i="11" s="1"/>
  <c r="K7465" i="11" a="1"/>
  <c r="K7465" i="11" s="1"/>
  <c r="K7277" i="11" a="1"/>
  <c r="K7277" i="11" s="1"/>
  <c r="K7094" i="11" a="1"/>
  <c r="K7094" i="11" s="1"/>
  <c r="K7047" i="11" a="1"/>
  <c r="K7047" i="11" s="1"/>
  <c r="K6990" i="11" a="1"/>
  <c r="K6990" i="11" s="1"/>
  <c r="K6925" i="11" a="1"/>
  <c r="K6925" i="11" s="1"/>
  <c r="K6871" i="11" a="1"/>
  <c r="K6871" i="11" s="1"/>
  <c r="K6844" i="11" a="1"/>
  <c r="K6844" i="11" s="1"/>
  <c r="K6784" i="11" a="1"/>
  <c r="K6784" i="11" s="1"/>
  <c r="K6736" i="11" a="1"/>
  <c r="K6736" i="11" s="1"/>
  <c r="K6674" i="11" a="1"/>
  <c r="K6674" i="11" s="1"/>
  <c r="K6623" i="11" a="1"/>
  <c r="K6623" i="11" s="1"/>
  <c r="K6569" i="11" a="1"/>
  <c r="K6569" i="11" s="1"/>
  <c r="K6502" i="11" a="1"/>
  <c r="K6502" i="11" s="1"/>
  <c r="K7213" i="11" a="1"/>
  <c r="K7213" i="11" s="1"/>
  <c r="K7185" i="11" a="1"/>
  <c r="K7185" i="11" s="1"/>
  <c r="K7155" i="11" a="1"/>
  <c r="K7155" i="11" s="1"/>
  <c r="K7126" i="11" a="1"/>
  <c r="K7126" i="11" s="1"/>
  <c r="K7107" i="11" a="1"/>
  <c r="K7107" i="11" s="1"/>
  <c r="K7055" i="11" a="1"/>
  <c r="K7055" i="11" s="1"/>
  <c r="K7004" i="11" a="1"/>
  <c r="K7004" i="11" s="1"/>
  <c r="K6967" i="11" a="1"/>
  <c r="K6967" i="11" s="1"/>
  <c r="K6899" i="11" a="1"/>
  <c r="K6899" i="11" s="1"/>
  <c r="K6848" i="11" a="1"/>
  <c r="K6848" i="11" s="1"/>
  <c r="K6815" i="11" a="1"/>
  <c r="K6815" i="11" s="1"/>
  <c r="K6757" i="11" a="1"/>
  <c r="K6757" i="11" s="1"/>
  <c r="K6700" i="11" a="1"/>
  <c r="K6700" i="11" s="1"/>
  <c r="K6651" i="11" a="1"/>
  <c r="K6651" i="11" s="1"/>
  <c r="K6578" i="11" a="1"/>
  <c r="K6578" i="11" s="1"/>
  <c r="K6527" i="11" a="1"/>
  <c r="K6527" i="11" s="1"/>
  <c r="K6492" i="11" a="1"/>
  <c r="K6492" i="11" s="1"/>
  <c r="K7380" i="11" a="1"/>
  <c r="K7380" i="11" s="1"/>
  <c r="K7348" i="11" a="1"/>
  <c r="K7348" i="11" s="1"/>
  <c r="K7429" i="11" a="1"/>
  <c r="K7429" i="11" s="1"/>
  <c r="K7266" i="11" a="1"/>
  <c r="K7266" i="11" s="1"/>
  <c r="K7258" i="11" a="1"/>
  <c r="K7258" i="11" s="1"/>
  <c r="K7517" i="11" a="1"/>
  <c r="K7517" i="11" s="1"/>
  <c r="K7288" i="11" a="1"/>
  <c r="K7288" i="11" s="1"/>
  <c r="K7544" i="11" a="1"/>
  <c r="K7544" i="11" s="1"/>
  <c r="K7324" i="11" a="1"/>
  <c r="K7324" i="11" s="1"/>
  <c r="K7359" i="11" a="1"/>
  <c r="K7359" i="11" s="1"/>
  <c r="K7301" i="11" a="1"/>
  <c r="K7301" i="11" s="1"/>
  <c r="K7479" i="11" a="1"/>
  <c r="K7479" i="11" s="1"/>
  <c r="K7535" i="11" a="1"/>
  <c r="K7535" i="11" s="1"/>
  <c r="K7068" i="11" a="1"/>
  <c r="K7068" i="11" s="1"/>
  <c r="K7018" i="11" a="1"/>
  <c r="K7018" i="11" s="1"/>
  <c r="K6952" i="11" a="1"/>
  <c r="K6952" i="11" s="1"/>
  <c r="K6911" i="11" a="1"/>
  <c r="K6911" i="11" s="1"/>
  <c r="K6856" i="11" a="1"/>
  <c r="K6856" i="11" s="1"/>
  <c r="K6801" i="11" a="1"/>
  <c r="K6801" i="11" s="1"/>
  <c r="K6744" i="11" a="1"/>
  <c r="K6744" i="11" s="1"/>
  <c r="K6685" i="11" a="1"/>
  <c r="K6685" i="11" s="1"/>
  <c r="K6641" i="11" a="1"/>
  <c r="K6641" i="11" s="1"/>
  <c r="K6599" i="11" a="1"/>
  <c r="K6599" i="11" s="1"/>
  <c r="K6540" i="11" a="1"/>
  <c r="K6540" i="11" s="1"/>
  <c r="K6477" i="11" a="1"/>
  <c r="K6477" i="11" s="1"/>
  <c r="K8842" i="11" a="1"/>
  <c r="K8842" i="11" s="1"/>
  <c r="K7201" i="11" a="1"/>
  <c r="K7201" i="11" s="1"/>
  <c r="K7170" i="11" a="1"/>
  <c r="K7170" i="11" s="1"/>
  <c r="K7143" i="11" a="1"/>
  <c r="K7143" i="11" s="1"/>
  <c r="K7119" i="11" a="1"/>
  <c r="K7119" i="11" s="1"/>
  <c r="K7080" i="11" a="1"/>
  <c r="K7080" i="11" s="1"/>
  <c r="K7030" i="11" a="1"/>
  <c r="K7030" i="11" s="1"/>
  <c r="K6976" i="11" a="1"/>
  <c r="K6976" i="11" s="1"/>
  <c r="K6938" i="11" a="1"/>
  <c r="K6938" i="11" s="1"/>
  <c r="K6889" i="11" a="1"/>
  <c r="K6889" i="11" s="1"/>
  <c r="K6832" i="11" a="1"/>
  <c r="K6832" i="11" s="1"/>
  <c r="K6770" i="11" a="1"/>
  <c r="K6770" i="11" s="1"/>
  <c r="K6718" i="11" a="1"/>
  <c r="K6718" i="11" s="1"/>
  <c r="K6659" i="11" a="1"/>
  <c r="K6659" i="11" s="1"/>
  <c r="K6608" i="11" a="1"/>
  <c r="K6608" i="11" s="1"/>
  <c r="K6550" i="11" a="1"/>
  <c r="K6550" i="11" s="1"/>
  <c r="K6514" i="11" a="1"/>
  <c r="K6514" i="11" s="1"/>
  <c r="E59" i="3"/>
  <c r="F59" i="3" s="1"/>
  <c r="E67" i="3"/>
  <c r="F67" i="3" s="1"/>
  <c r="E54" i="3"/>
  <c r="F54" i="3" s="1"/>
  <c r="C57" i="3"/>
  <c r="E57" i="3" s="1"/>
  <c r="F57" i="3" s="1"/>
  <c r="C64" i="3"/>
  <c r="E64" i="3" s="1"/>
  <c r="F64" i="3" s="1"/>
  <c r="C71" i="3"/>
  <c r="E71" i="3" s="1"/>
  <c r="F71" i="3" s="1"/>
  <c r="C61" i="3"/>
  <c r="E61" i="3" s="1"/>
  <c r="F61" i="3" s="1"/>
  <c r="C65" i="3"/>
  <c r="E65" i="3" s="1"/>
  <c r="F65" i="3" s="1"/>
  <c r="C69" i="3"/>
  <c r="E69" i="3" s="1"/>
  <c r="F69" i="3" s="1"/>
  <c r="C66" i="3"/>
  <c r="E66" i="3" s="1"/>
  <c r="F66" i="3" s="1"/>
  <c r="C51" i="3"/>
  <c r="E51" i="3" s="1"/>
  <c r="F51" i="3" s="1"/>
  <c r="C50" i="3"/>
  <c r="E50" i="3" s="1"/>
  <c r="F50" i="3" s="1"/>
  <c r="C48" i="3"/>
  <c r="E48" i="3" s="1"/>
  <c r="F48" i="3" s="1"/>
  <c r="E37" i="3"/>
  <c r="F37" i="3" s="1"/>
  <c r="E21" i="3"/>
  <c r="F21" i="3" s="1"/>
  <c r="E55" i="3"/>
  <c r="F55" i="3" s="1"/>
  <c r="E52" i="3"/>
  <c r="F52" i="3" s="1"/>
  <c r="E56" i="3"/>
  <c r="F56" i="3" s="1"/>
  <c r="E63" i="3"/>
  <c r="F63" i="3" s="1"/>
  <c r="K7178" i="11" a="1"/>
  <c r="K7178" i="11" s="1"/>
  <c r="K8861" i="11" a="1"/>
  <c r="K8861" i="11" s="1"/>
  <c r="K8847" i="11" a="1"/>
  <c r="K8847" i="11" s="1"/>
  <c r="K8837" i="11" a="1"/>
  <c r="K8837" i="11" s="1"/>
  <c r="K8836" i="11" a="1"/>
  <c r="K8836" i="11" s="1"/>
  <c r="K5317" i="11" a="1"/>
  <c r="K5317" i="11" s="1"/>
  <c r="K1260" i="6"/>
  <c r="K8880" i="11" a="1"/>
  <c r="K8880" i="11" s="1"/>
  <c r="K8828" i="11" a="1"/>
  <c r="K8828" i="11" s="1"/>
  <c r="A13" i="12" s="1"/>
  <c r="B13" i="12" s="1"/>
  <c r="K8867" i="11" a="1"/>
  <c r="K8867" i="11" s="1"/>
  <c r="P567" i="5"/>
  <c r="H4973" i="11" s="1"/>
  <c r="N1389" i="5"/>
  <c r="N1391" i="5" s="1"/>
  <c r="C13" i="12"/>
  <c r="E23" i="3"/>
  <c r="F23" i="3" s="1"/>
  <c r="C41" i="3"/>
  <c r="I6" i="15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C47" i="3"/>
  <c r="E47" i="3" s="1"/>
  <c r="F47" i="3" s="1"/>
  <c r="D41" i="3"/>
  <c r="D17" i="3"/>
  <c r="E17" i="3" s="1"/>
  <c r="F17" i="3" s="1"/>
  <c r="C21" i="2"/>
  <c r="C46" i="3"/>
  <c r="D25" i="3"/>
  <c r="D16" i="3"/>
  <c r="E29" i="3"/>
  <c r="F29" i="3" s="1"/>
  <c r="C24" i="3"/>
  <c r="C22" i="2"/>
  <c r="D19" i="3"/>
  <c r="D26" i="3"/>
  <c r="D33" i="3"/>
  <c r="D45" i="3"/>
  <c r="D18" i="3"/>
  <c r="D11" i="3"/>
  <c r="D10" i="3"/>
  <c r="D22" i="3"/>
  <c r="E42" i="3"/>
  <c r="F42" i="3" s="1"/>
  <c r="D46" i="3"/>
  <c r="C22" i="3"/>
  <c r="C19" i="3"/>
  <c r="D24" i="3"/>
  <c r="D15" i="3"/>
  <c r="D38" i="3"/>
  <c r="C16" i="3"/>
  <c r="C45" i="3"/>
  <c r="D36" i="3"/>
  <c r="D20" i="3"/>
  <c r="D32" i="3"/>
  <c r="E40" i="3"/>
  <c r="F40" i="3" s="1"/>
  <c r="E43" i="3"/>
  <c r="F43" i="3" s="1"/>
  <c r="E30" i="3"/>
  <c r="F30" i="3" s="1"/>
  <c r="E12" i="3"/>
  <c r="F12" i="3" s="1"/>
  <c r="J762" i="4"/>
  <c r="G762" i="11" s="1"/>
  <c r="I762" i="11" s="1"/>
  <c r="C9" i="3"/>
  <c r="E9" i="3" s="1"/>
  <c r="F9" i="3" s="1"/>
  <c r="E35" i="3"/>
  <c r="F35" i="3" s="1"/>
  <c r="E44" i="3"/>
  <c r="F44" i="3" s="1"/>
  <c r="E27" i="3"/>
  <c r="F27" i="3" s="1"/>
  <c r="C26" i="3"/>
  <c r="C31" i="3"/>
  <c r="E31" i="3" s="1"/>
  <c r="F31" i="3" s="1"/>
  <c r="E13" i="3"/>
  <c r="F13" i="3" s="1"/>
  <c r="E34" i="3"/>
  <c r="F34" i="3" s="1"/>
  <c r="E39" i="3"/>
  <c r="F39" i="3" s="1"/>
  <c r="C33" i="3"/>
  <c r="C20" i="3"/>
  <c r="C18" i="3"/>
  <c r="C11" i="3"/>
  <c r="C32" i="3"/>
  <c r="C10" i="3"/>
  <c r="C28" i="3"/>
  <c r="E28" i="3" s="1"/>
  <c r="F28" i="3" s="1"/>
  <c r="C15" i="3"/>
  <c r="C25" i="3"/>
  <c r="C38" i="3"/>
  <c r="H24" i="10"/>
  <c r="I24" i="10" s="1"/>
  <c r="D8" i="3"/>
  <c r="H50" i="10"/>
  <c r="I50" i="10" s="1"/>
  <c r="G7" i="12"/>
  <c r="G5" i="12"/>
  <c r="G6" i="12"/>
  <c r="D23" i="14"/>
  <c r="F9" i="14"/>
  <c r="H19" i="10"/>
  <c r="I19" i="10" s="1"/>
  <c r="H49" i="10"/>
  <c r="I49" i="10" s="1"/>
  <c r="F41" i="10"/>
  <c r="H41" i="10" s="1"/>
  <c r="I41" i="10" s="1"/>
  <c r="M139" i="7"/>
  <c r="F59" i="10"/>
  <c r="H59" i="10" s="1"/>
  <c r="I59" i="10" s="1"/>
  <c r="O31" i="7"/>
  <c r="O139" i="7" s="1"/>
  <c r="H63" i="10"/>
  <c r="I63" i="10" s="1"/>
  <c r="H29" i="10"/>
  <c r="I29" i="10" s="1"/>
  <c r="H65" i="10"/>
  <c r="I65" i="10" s="1"/>
  <c r="F23" i="10"/>
  <c r="H23" i="10" s="1"/>
  <c r="I23" i="10" s="1"/>
  <c r="J5" i="13"/>
  <c r="G36" i="10"/>
  <c r="H36" i="10" s="1"/>
  <c r="I36" i="10" s="1"/>
  <c r="H11" i="10"/>
  <c r="I11" i="10" s="1"/>
  <c r="F66" i="10"/>
  <c r="H66" i="10" s="1"/>
  <c r="I66" i="10" s="1"/>
  <c r="H22" i="10"/>
  <c r="I22" i="10" s="1"/>
  <c r="H38" i="10"/>
  <c r="I38" i="10" s="1"/>
  <c r="F64" i="10"/>
  <c r="H64" i="10" s="1"/>
  <c r="I64" i="10" s="1"/>
  <c r="F60" i="10"/>
  <c r="H60" i="10" s="1"/>
  <c r="I60" i="10" s="1"/>
  <c r="F52" i="10"/>
  <c r="H52" i="10" s="1"/>
  <c r="I52" i="10" s="1"/>
  <c r="H39" i="10"/>
  <c r="I39" i="10" s="1"/>
  <c r="F42" i="10"/>
  <c r="H42" i="10" s="1"/>
  <c r="I42" i="10" s="1"/>
  <c r="F27" i="10"/>
  <c r="H27" i="10" s="1"/>
  <c r="I27" i="10" s="1"/>
  <c r="F21" i="10"/>
  <c r="H21" i="10" s="1"/>
  <c r="I21" i="10" s="1"/>
  <c r="F15" i="10"/>
  <c r="H15" i="10" s="1"/>
  <c r="I15" i="10" s="1"/>
  <c r="F13" i="10"/>
  <c r="H13" i="10" s="1"/>
  <c r="I13" i="10" s="1"/>
  <c r="F6" i="10"/>
  <c r="H6" i="10" s="1"/>
  <c r="I6" i="10" s="1"/>
  <c r="C8" i="3"/>
  <c r="F5" i="10"/>
  <c r="H5" i="10" s="1"/>
  <c r="I5" i="10" s="1"/>
  <c r="J10" i="13"/>
  <c r="I7" i="13"/>
  <c r="I3" i="13"/>
  <c r="I6" i="13"/>
  <c r="J9" i="13"/>
  <c r="I4" i="13"/>
  <c r="G12" i="10"/>
  <c r="H12" i="10" s="1"/>
  <c r="I12" i="10" s="1"/>
  <c r="M964" i="4"/>
  <c r="M742" i="4"/>
  <c r="M738" i="4"/>
  <c r="M734" i="4"/>
  <c r="M730" i="4"/>
  <c r="M726" i="4"/>
  <c r="M722" i="4"/>
  <c r="M718" i="4"/>
  <c r="M714" i="4"/>
  <c r="M710" i="4"/>
  <c r="M706" i="4"/>
  <c r="M702" i="4"/>
  <c r="M698" i="4"/>
  <c r="M694" i="4"/>
  <c r="M690" i="4"/>
  <c r="M686" i="4"/>
  <c r="M682" i="4"/>
  <c r="M678" i="4"/>
  <c r="M674" i="4"/>
  <c r="M670" i="4"/>
  <c r="M666" i="4"/>
  <c r="M662" i="4"/>
  <c r="M658" i="4"/>
  <c r="M654" i="4"/>
  <c r="M650" i="4"/>
  <c r="M646" i="4"/>
  <c r="M642" i="4"/>
  <c r="M638" i="4"/>
  <c r="M634" i="4"/>
  <c r="M630" i="4"/>
  <c r="M626" i="4"/>
  <c r="M622" i="4"/>
  <c r="M618" i="4"/>
  <c r="M614" i="4"/>
  <c r="M608" i="4"/>
  <c r="M604" i="4"/>
  <c r="M600" i="4"/>
  <c r="M596" i="4"/>
  <c r="M592" i="4"/>
  <c r="M588" i="4"/>
  <c r="M583" i="4"/>
  <c r="M579" i="4"/>
  <c r="M575" i="4"/>
  <c r="M571" i="4"/>
  <c r="M567" i="4"/>
  <c r="M563" i="4"/>
  <c r="M559" i="4"/>
  <c r="M555" i="4"/>
  <c r="M551" i="4"/>
  <c r="M547" i="4"/>
  <c r="M543" i="4"/>
  <c r="M539" i="4"/>
  <c r="M535" i="4"/>
  <c r="M531" i="4"/>
  <c r="M527" i="4"/>
  <c r="M523" i="4"/>
  <c r="M519" i="4"/>
  <c r="M515" i="4"/>
  <c r="H53" i="10"/>
  <c r="I53" i="10" s="1"/>
  <c r="H34" i="10"/>
  <c r="I34" i="10" s="1"/>
  <c r="H55" i="10"/>
  <c r="I55" i="10" s="1"/>
  <c r="H7" i="10"/>
  <c r="I7" i="10" s="1"/>
  <c r="H18" i="10"/>
  <c r="I18" i="10" s="1"/>
  <c r="H37" i="10"/>
  <c r="I37" i="10" s="1"/>
  <c r="H32" i="10"/>
  <c r="I32" i="10" s="1"/>
  <c r="H48" i="10"/>
  <c r="I48" i="10" s="1"/>
  <c r="H16" i="10"/>
  <c r="I16" i="10" s="1"/>
  <c r="H62" i="10"/>
  <c r="I62" i="10" s="1"/>
  <c r="H17" i="10"/>
  <c r="I17" i="10" s="1"/>
  <c r="H35" i="10"/>
  <c r="I35" i="10" s="1"/>
  <c r="H30" i="10"/>
  <c r="I30" i="10" s="1"/>
  <c r="H54" i="10"/>
  <c r="I54" i="10" s="1"/>
  <c r="H47" i="10"/>
  <c r="I47" i="10" s="1"/>
  <c r="H51" i="10"/>
  <c r="I51" i="10" s="1"/>
  <c r="F10" i="10"/>
  <c r="H10" i="10" s="1"/>
  <c r="I10" i="10" s="1"/>
  <c r="F4" i="10"/>
  <c r="H4" i="10" s="1"/>
  <c r="I4" i="10" s="1"/>
  <c r="H40" i="10"/>
  <c r="I40" i="10" s="1"/>
  <c r="H14" i="10"/>
  <c r="I14" i="10" s="1"/>
  <c r="F43" i="10"/>
  <c r="H43" i="10" s="1"/>
  <c r="I43" i="10" s="1"/>
  <c r="F45" i="10"/>
  <c r="H45" i="10" s="1"/>
  <c r="I45" i="10" s="1"/>
  <c r="F20" i="10"/>
  <c r="H20" i="10" s="1"/>
  <c r="I20" i="10" s="1"/>
  <c r="C14" i="25"/>
  <c r="C15" i="25" s="1"/>
  <c r="M680" i="4"/>
  <c r="M676" i="4"/>
  <c r="M672" i="4"/>
  <c r="M668" i="4"/>
  <c r="M664" i="4"/>
  <c r="M660" i="4"/>
  <c r="M656" i="4"/>
  <c r="M652" i="4"/>
  <c r="M648" i="4"/>
  <c r="M644" i="4"/>
  <c r="M640" i="4"/>
  <c r="M636" i="4"/>
  <c r="M632" i="4"/>
  <c r="M628" i="4"/>
  <c r="M624" i="4"/>
  <c r="M620" i="4"/>
  <c r="M616" i="4"/>
  <c r="M612" i="4"/>
  <c r="M606" i="4"/>
  <c r="M602" i="4"/>
  <c r="M598" i="4"/>
  <c r="M594" i="4"/>
  <c r="M590" i="4"/>
  <c r="M585" i="4"/>
  <c r="M581" i="4"/>
  <c r="M577" i="4"/>
  <c r="M573" i="4"/>
  <c r="M569" i="4"/>
  <c r="M565" i="4"/>
  <c r="M561" i="4"/>
  <c r="M557" i="4"/>
  <c r="M553" i="4"/>
  <c r="M549" i="4"/>
  <c r="M545" i="4"/>
  <c r="M541" i="4"/>
  <c r="M537" i="4"/>
  <c r="M533" i="4"/>
  <c r="M529" i="4"/>
  <c r="M525" i="4"/>
  <c r="M521" i="4"/>
  <c r="M517" i="4"/>
  <c r="F56" i="10"/>
  <c r="H56" i="10" s="1"/>
  <c r="I56" i="10" s="1"/>
  <c r="M760" i="4"/>
  <c r="M756" i="4"/>
  <c r="M752" i="4"/>
  <c r="M748" i="4"/>
  <c r="M744" i="4"/>
  <c r="M740" i="4"/>
  <c r="M736" i="4"/>
  <c r="M732" i="4"/>
  <c r="M728" i="4"/>
  <c r="M724" i="4"/>
  <c r="M720" i="4"/>
  <c r="M716" i="4"/>
  <c r="M712" i="4"/>
  <c r="M708" i="4"/>
  <c r="M704" i="4"/>
  <c r="M700" i="4"/>
  <c r="M696" i="4"/>
  <c r="M692" i="4"/>
  <c r="M688" i="4"/>
  <c r="M684" i="4"/>
  <c r="M758" i="4"/>
  <c r="M754" i="4"/>
  <c r="M750" i="4"/>
  <c r="M746" i="4"/>
  <c r="F16" i="14"/>
  <c r="H16" i="14" s="1"/>
  <c r="F15" i="14"/>
  <c r="H15" i="14" s="1"/>
  <c r="F14" i="14"/>
  <c r="H14" i="14" s="1"/>
  <c r="F13" i="14"/>
  <c r="H13" i="14" s="1"/>
  <c r="F12" i="14"/>
  <c r="H12" i="14" s="1"/>
  <c r="F11" i="14"/>
  <c r="H11" i="14" s="1"/>
  <c r="F10" i="14"/>
  <c r="H10" i="14" s="1"/>
  <c r="C23" i="14"/>
  <c r="J8" i="13"/>
  <c r="I8" i="13"/>
  <c r="F3" i="10"/>
  <c r="H3" i="10" s="1"/>
  <c r="I3" i="10" s="1"/>
  <c r="M1029" i="4"/>
  <c r="M1027" i="4"/>
  <c r="M1025" i="4"/>
  <c r="M1023" i="4"/>
  <c r="M1021" i="4"/>
  <c r="M1019" i="4"/>
  <c r="M1017" i="4"/>
  <c r="M1015" i="4"/>
  <c r="M1013" i="4"/>
  <c r="M1011" i="4"/>
  <c r="M1009" i="4"/>
  <c r="M1007" i="4"/>
  <c r="M1005" i="4"/>
  <c r="M1003" i="4"/>
  <c r="M1001" i="4"/>
  <c r="M999" i="4"/>
  <c r="M997" i="4"/>
  <c r="M995" i="4"/>
  <c r="M993" i="4"/>
  <c r="M991" i="4"/>
  <c r="M989" i="4"/>
  <c r="M987" i="4"/>
  <c r="M985" i="4"/>
  <c r="M983" i="4"/>
  <c r="M981" i="4"/>
  <c r="M979" i="4"/>
  <c r="M977" i="4"/>
  <c r="M975" i="4"/>
  <c r="M973" i="4"/>
  <c r="M971" i="4"/>
  <c r="M969" i="4"/>
  <c r="M967" i="4"/>
  <c r="M965" i="4"/>
  <c r="M963" i="4"/>
  <c r="M961" i="4"/>
  <c r="M959" i="4"/>
  <c r="M957" i="4"/>
  <c r="M955" i="4"/>
  <c r="M953" i="4"/>
  <c r="M951" i="4"/>
  <c r="M949" i="4"/>
  <c r="M947" i="4"/>
  <c r="M945" i="4"/>
  <c r="M943" i="4"/>
  <c r="M941" i="4"/>
  <c r="M939" i="4"/>
  <c r="M937" i="4"/>
  <c r="M935" i="4"/>
  <c r="M933" i="4"/>
  <c r="M931" i="4"/>
  <c r="M929" i="4"/>
  <c r="M927" i="4"/>
  <c r="M925" i="4"/>
  <c r="M923" i="4"/>
  <c r="M921" i="4"/>
  <c r="M919" i="4"/>
  <c r="M917" i="4"/>
  <c r="M915" i="4"/>
  <c r="M913" i="4"/>
  <c r="M911" i="4"/>
  <c r="M909" i="4"/>
  <c r="M907" i="4"/>
  <c r="M905" i="4"/>
  <c r="M903" i="4"/>
  <c r="M901" i="4"/>
  <c r="M899" i="4"/>
  <c r="M897" i="4"/>
  <c r="M894" i="4"/>
  <c r="M892" i="4"/>
  <c r="M890" i="4"/>
  <c r="M888" i="4"/>
  <c r="M886" i="4"/>
  <c r="M884" i="4"/>
  <c r="M882" i="4"/>
  <c r="M880" i="4"/>
  <c r="M878" i="4"/>
  <c r="M876" i="4"/>
  <c r="M874" i="4"/>
  <c r="M872" i="4"/>
  <c r="M870" i="4"/>
  <c r="M868" i="4"/>
  <c r="M866" i="4"/>
  <c r="M864" i="4"/>
  <c r="M862" i="4"/>
  <c r="M860" i="4"/>
  <c r="M858" i="4"/>
  <c r="M856" i="4"/>
  <c r="M854" i="4"/>
  <c r="M852" i="4"/>
  <c r="M850" i="4"/>
  <c r="M848" i="4"/>
  <c r="M846" i="4"/>
  <c r="M844" i="4"/>
  <c r="M842" i="4"/>
  <c r="M840" i="4"/>
  <c r="M838" i="4"/>
  <c r="M836" i="4"/>
  <c r="M834" i="4"/>
  <c r="M832" i="4"/>
  <c r="M830" i="4"/>
  <c r="M828" i="4"/>
  <c r="M826" i="4"/>
  <c r="M824" i="4"/>
  <c r="M822" i="4"/>
  <c r="M820" i="4"/>
  <c r="M818" i="4"/>
  <c r="M816" i="4"/>
  <c r="M814" i="4"/>
  <c r="M812" i="4"/>
  <c r="M810" i="4"/>
  <c r="M808" i="4"/>
  <c r="M806" i="4"/>
  <c r="M804" i="4"/>
  <c r="M802" i="4"/>
  <c r="M800" i="4"/>
  <c r="M798" i="4"/>
  <c r="M796" i="4"/>
  <c r="M794" i="4"/>
  <c r="M792" i="4"/>
  <c r="M790" i="4"/>
  <c r="M788" i="4"/>
  <c r="M786" i="4"/>
  <c r="M784" i="4"/>
  <c r="M782" i="4"/>
  <c r="M780" i="4"/>
  <c r="M778" i="4"/>
  <c r="M776" i="4"/>
  <c r="M774" i="4"/>
  <c r="M772" i="4"/>
  <c r="M770" i="4"/>
  <c r="M768" i="4"/>
  <c r="M766" i="4"/>
  <c r="M764" i="4"/>
  <c r="E23" i="14"/>
  <c r="I3" i="11"/>
  <c r="F26" i="10"/>
  <c r="H26" i="10" s="1"/>
  <c r="I26" i="10" s="1"/>
  <c r="F33" i="10"/>
  <c r="H33" i="10" s="1"/>
  <c r="I33" i="10" s="1"/>
  <c r="F46" i="10"/>
  <c r="H46" i="10" s="1"/>
  <c r="I46" i="10" s="1"/>
  <c r="M1034" i="4"/>
  <c r="M1028" i="4"/>
  <c r="M1026" i="4"/>
  <c r="M1024" i="4"/>
  <c r="M1022" i="4"/>
  <c r="M1020" i="4"/>
  <c r="M1018" i="4"/>
  <c r="M1016" i="4"/>
  <c r="M1014" i="4"/>
  <c r="M1012" i="4"/>
  <c r="M1010" i="4"/>
  <c r="M1008" i="4"/>
  <c r="M1006" i="4"/>
  <c r="M1004" i="4"/>
  <c r="M1002" i="4"/>
  <c r="M1000" i="4"/>
  <c r="M998" i="4"/>
  <c r="M996" i="4"/>
  <c r="M994" i="4"/>
  <c r="M992" i="4"/>
  <c r="M990" i="4"/>
  <c r="M988" i="4"/>
  <c r="M986" i="4"/>
  <c r="M984" i="4"/>
  <c r="M982" i="4"/>
  <c r="M980" i="4"/>
  <c r="M978" i="4"/>
  <c r="M976" i="4"/>
  <c r="M974" i="4"/>
  <c r="M972" i="4"/>
  <c r="M970" i="4"/>
  <c r="M968" i="4"/>
  <c r="M966" i="4"/>
  <c r="M962" i="4"/>
  <c r="M960" i="4"/>
  <c r="M958" i="4"/>
  <c r="M956" i="4"/>
  <c r="M954" i="4"/>
  <c r="M952" i="4"/>
  <c r="M950" i="4"/>
  <c r="M948" i="4"/>
  <c r="M946" i="4"/>
  <c r="M944" i="4"/>
  <c r="M942" i="4"/>
  <c r="M940" i="4"/>
  <c r="M938" i="4"/>
  <c r="M936" i="4"/>
  <c r="M934" i="4"/>
  <c r="M932" i="4"/>
  <c r="M930" i="4"/>
  <c r="M928" i="4"/>
  <c r="M926" i="4"/>
  <c r="M924" i="4"/>
  <c r="M922" i="4"/>
  <c r="M920" i="4"/>
  <c r="M918" i="4"/>
  <c r="M916" i="4"/>
  <c r="M914" i="4"/>
  <c r="M912" i="4"/>
  <c r="M910" i="4"/>
  <c r="M908" i="4"/>
  <c r="M906" i="4"/>
  <c r="M904" i="4"/>
  <c r="M902" i="4"/>
  <c r="M900" i="4"/>
  <c r="M898" i="4"/>
  <c r="M895" i="4"/>
  <c r="M893" i="4"/>
  <c r="M891" i="4"/>
  <c r="M889" i="4"/>
  <c r="M887" i="4"/>
  <c r="M885" i="4"/>
  <c r="M883" i="4"/>
  <c r="M881" i="4"/>
  <c r="M879" i="4"/>
  <c r="M877" i="4"/>
  <c r="M875" i="4"/>
  <c r="M873" i="4"/>
  <c r="M871" i="4"/>
  <c r="M869" i="4"/>
  <c r="M867" i="4"/>
  <c r="M865" i="4"/>
  <c r="M863" i="4"/>
  <c r="M861" i="4"/>
  <c r="M859" i="4"/>
  <c r="M857" i="4"/>
  <c r="M855" i="4"/>
  <c r="M853" i="4"/>
  <c r="M851" i="4"/>
  <c r="M849" i="4"/>
  <c r="M847" i="4"/>
  <c r="M845" i="4"/>
  <c r="M843" i="4"/>
  <c r="M841" i="4"/>
  <c r="M839" i="4"/>
  <c r="M837" i="4"/>
  <c r="M835" i="4"/>
  <c r="M833" i="4"/>
  <c r="M831" i="4"/>
  <c r="M829" i="4"/>
  <c r="M827" i="4"/>
  <c r="M825" i="4"/>
  <c r="M823" i="4"/>
  <c r="M821" i="4"/>
  <c r="M819" i="4"/>
  <c r="M817" i="4"/>
  <c r="M815" i="4"/>
  <c r="M813" i="4"/>
  <c r="M811" i="4"/>
  <c r="M809" i="4"/>
  <c r="M807" i="4"/>
  <c r="M805" i="4"/>
  <c r="M803" i="4"/>
  <c r="M801" i="4"/>
  <c r="M799" i="4"/>
  <c r="M797" i="4"/>
  <c r="M795" i="4"/>
  <c r="M793" i="4"/>
  <c r="M791" i="4"/>
  <c r="M789" i="4"/>
  <c r="M787" i="4"/>
  <c r="M785" i="4"/>
  <c r="M783" i="4"/>
  <c r="M781" i="4"/>
  <c r="M779" i="4"/>
  <c r="M777" i="4"/>
  <c r="M775" i="4"/>
  <c r="M773" i="4"/>
  <c r="M771" i="4"/>
  <c r="M769" i="4"/>
  <c r="M767" i="4"/>
  <c r="M765" i="4"/>
  <c r="M763" i="4"/>
  <c r="B12" i="1" l="1"/>
  <c r="C36" i="3"/>
  <c r="E36" i="3" s="1"/>
  <c r="F36" i="3" s="1"/>
  <c r="F31" i="10"/>
  <c r="H31" i="10" s="1"/>
  <c r="I31" i="10" s="1"/>
  <c r="D7" i="1"/>
  <c r="M762" i="4"/>
  <c r="C7" i="2"/>
  <c r="C9" i="2" s="1"/>
  <c r="J2167" i="4"/>
  <c r="G2167" i="11" s="1"/>
  <c r="I2167" i="11" s="1"/>
  <c r="B11" i="1"/>
  <c r="C13" i="2"/>
  <c r="C14" i="2" s="1"/>
  <c r="P1389" i="5"/>
  <c r="H5795" i="11" s="1"/>
  <c r="I5795" i="11" s="1"/>
  <c r="I4973" i="11"/>
  <c r="D49" i="3"/>
  <c r="E49" i="3" s="1"/>
  <c r="F49" i="3" s="1"/>
  <c r="C3" i="1"/>
  <c r="E90" i="12"/>
  <c r="C20" i="12"/>
  <c r="C17" i="12"/>
  <c r="A23" i="12"/>
  <c r="B23" i="12" s="1"/>
  <c r="A18" i="12"/>
  <c r="B18" i="12" s="1"/>
  <c r="A15" i="12"/>
  <c r="B15" i="12" s="1"/>
  <c r="A17" i="12"/>
  <c r="B17" i="12" s="1"/>
  <c r="C24" i="12"/>
  <c r="A22" i="12"/>
  <c r="B22" i="12" s="1"/>
  <c r="C21" i="12"/>
  <c r="A16" i="12"/>
  <c r="B16" i="12" s="1"/>
  <c r="C14" i="12"/>
  <c r="A21" i="12"/>
  <c r="B21" i="12" s="1"/>
  <c r="A19" i="12"/>
  <c r="B19" i="12" s="1"/>
  <c r="C22" i="12"/>
  <c r="C18" i="12"/>
  <c r="A20" i="12"/>
  <c r="B20" i="12" s="1"/>
  <c r="C23" i="12"/>
  <c r="C19" i="12"/>
  <c r="A14" i="12"/>
  <c r="B14" i="12" s="1"/>
  <c r="C16" i="12"/>
  <c r="C15" i="12"/>
  <c r="G9363" i="11"/>
  <c r="E41" i="3"/>
  <c r="F41" i="3" s="1"/>
  <c r="E16" i="3"/>
  <c r="F16" i="3" s="1"/>
  <c r="E46" i="3"/>
  <c r="F46" i="3" s="1"/>
  <c r="A3" i="1"/>
  <c r="E33" i="3"/>
  <c r="F33" i="3" s="1"/>
  <c r="E26" i="3"/>
  <c r="F26" i="3" s="1"/>
  <c r="E11" i="3"/>
  <c r="F11" i="3" s="1"/>
  <c r="E24" i="3"/>
  <c r="F24" i="3" s="1"/>
  <c r="E18" i="3"/>
  <c r="F18" i="3" s="1"/>
  <c r="E45" i="3"/>
  <c r="F45" i="3" s="1"/>
  <c r="E19" i="3"/>
  <c r="F19" i="3" s="1"/>
  <c r="E25" i="3"/>
  <c r="F25" i="3" s="1"/>
  <c r="D14" i="3"/>
  <c r="E14" i="3" s="1"/>
  <c r="F14" i="3" s="1"/>
  <c r="E38" i="3"/>
  <c r="F38" i="3" s="1"/>
  <c r="E10" i="3"/>
  <c r="F10" i="3" s="1"/>
  <c r="E20" i="3"/>
  <c r="F20" i="3" s="1"/>
  <c r="E15" i="3"/>
  <c r="F15" i="3" s="1"/>
  <c r="E32" i="3"/>
  <c r="F32" i="3" s="1"/>
  <c r="E22" i="3"/>
  <c r="F22" i="3" s="1"/>
  <c r="F25" i="12"/>
  <c r="F32" i="12"/>
  <c r="F30" i="12"/>
  <c r="A32" i="12"/>
  <c r="G30" i="12"/>
  <c r="D30" i="12"/>
  <c r="C32" i="12"/>
  <c r="E30" i="12"/>
  <c r="A31" i="12"/>
  <c r="B31" i="12" s="1"/>
  <c r="E32" i="12"/>
  <c r="C30" i="12"/>
  <c r="D32" i="12"/>
  <c r="G32" i="12"/>
  <c r="A30" i="12"/>
  <c r="E8" i="3"/>
  <c r="F8" i="3" s="1"/>
  <c r="F45" i="12"/>
  <c r="D61" i="12"/>
  <c r="G16" i="12"/>
  <c r="C44" i="12"/>
  <c r="G34" i="12"/>
  <c r="C43" i="12"/>
  <c r="A45" i="12"/>
  <c r="B45" i="12" s="1"/>
  <c r="C47" i="12"/>
  <c r="A33" i="12"/>
  <c r="B33" i="12" s="1"/>
  <c r="D45" i="12"/>
  <c r="C42" i="12"/>
  <c r="D28" i="12"/>
  <c r="G56" i="12"/>
  <c r="C56" i="12"/>
  <c r="D35" i="12"/>
  <c r="G24" i="12"/>
  <c r="D15" i="12"/>
  <c r="D53" i="12"/>
  <c r="D59" i="12"/>
  <c r="D58" i="12"/>
  <c r="D60" i="12"/>
  <c r="G42" i="12"/>
  <c r="F56" i="12"/>
  <c r="D16" i="12"/>
  <c r="F61" i="12"/>
  <c r="D18" i="12"/>
  <c r="C51" i="12"/>
  <c r="D41" i="12"/>
  <c r="F23" i="12"/>
  <c r="E29" i="12"/>
  <c r="G20" i="12"/>
  <c r="E44" i="12"/>
  <c r="D57" i="12"/>
  <c r="D49" i="12"/>
  <c r="C41" i="12"/>
  <c r="D51" i="12"/>
  <c r="F29" i="12"/>
  <c r="D50" i="12"/>
  <c r="A27" i="12"/>
  <c r="B27" i="12" s="1"/>
  <c r="D52" i="12"/>
  <c r="G37" i="12"/>
  <c r="F60" i="12"/>
  <c r="F52" i="12"/>
  <c r="D34" i="12"/>
  <c r="G60" i="12"/>
  <c r="C39" i="12"/>
  <c r="F53" i="12"/>
  <c r="G36" i="12"/>
  <c r="C60" i="12"/>
  <c r="C53" i="12"/>
  <c r="C49" i="12"/>
  <c r="C45" i="12"/>
  <c r="F38" i="12"/>
  <c r="F15" i="12"/>
  <c r="G26" i="12"/>
  <c r="G22" i="12"/>
  <c r="G18" i="12"/>
  <c r="G14" i="12"/>
  <c r="C40" i="12"/>
  <c r="D23" i="12"/>
  <c r="F14" i="12"/>
  <c r="A65" i="12"/>
  <c r="B65" i="12" s="1"/>
  <c r="E66" i="12"/>
  <c r="G43" i="12"/>
  <c r="E13" i="12"/>
  <c r="E14" i="12"/>
  <c r="E15" i="12"/>
  <c r="E19" i="12"/>
  <c r="F16" i="12"/>
  <c r="D13" i="12"/>
  <c r="D17" i="12"/>
  <c r="D21" i="12"/>
  <c r="D25" i="12"/>
  <c r="F35" i="12"/>
  <c r="G38" i="12"/>
  <c r="E41" i="12"/>
  <c r="E43" i="12"/>
  <c r="C25" i="12"/>
  <c r="C26" i="12"/>
  <c r="E27" i="12"/>
  <c r="G28" i="12"/>
  <c r="E31" i="12"/>
  <c r="C34" i="12"/>
  <c r="E35" i="12"/>
  <c r="F13" i="12"/>
  <c r="F17" i="12"/>
  <c r="F21" i="12"/>
  <c r="F28" i="12"/>
  <c r="D31" i="12"/>
  <c r="A34" i="12"/>
  <c r="B34" i="12" s="1"/>
  <c r="F36" i="12"/>
  <c r="A38" i="12"/>
  <c r="B38" i="12" s="1"/>
  <c r="D39" i="12"/>
  <c r="F40" i="12"/>
  <c r="D42" i="12"/>
  <c r="D44" i="12"/>
  <c r="G45" i="12"/>
  <c r="G46" i="12"/>
  <c r="G47" i="12"/>
  <c r="G48" i="12"/>
  <c r="G49" i="12"/>
  <c r="G50" i="12"/>
  <c r="G51" i="12"/>
  <c r="G52" i="12"/>
  <c r="G53" i="12"/>
  <c r="C55" i="12"/>
  <c r="C57" i="12"/>
  <c r="C59" i="12"/>
  <c r="C61" i="12"/>
  <c r="D14" i="12"/>
  <c r="D22" i="12"/>
  <c r="F31" i="12"/>
  <c r="E39" i="12"/>
  <c r="A44" i="12"/>
  <c r="B44" i="12" s="1"/>
  <c r="F47" i="12"/>
  <c r="F51" i="12"/>
  <c r="F55" i="12"/>
  <c r="F59" i="12"/>
  <c r="C70" i="12"/>
  <c r="D36" i="12"/>
  <c r="G41" i="12"/>
  <c r="G55" i="12"/>
  <c r="G57" i="12"/>
  <c r="G59" i="12"/>
  <c r="G61" i="12"/>
  <c r="G69" i="12"/>
  <c r="D20" i="12"/>
  <c r="A29" i="12"/>
  <c r="B29" i="12" s="1"/>
  <c r="C38" i="12"/>
  <c r="A43" i="12"/>
  <c r="B43" i="12" s="1"/>
  <c r="F46" i="12"/>
  <c r="F50" i="12"/>
  <c r="A35" i="12"/>
  <c r="B35" i="12" s="1"/>
  <c r="D55" i="12"/>
  <c r="D47" i="12"/>
  <c r="E38" i="12"/>
  <c r="D62" i="12"/>
  <c r="D54" i="12"/>
  <c r="D46" i="12"/>
  <c r="C37" i="12"/>
  <c r="G44" i="12"/>
  <c r="D56" i="12"/>
  <c r="D48" i="12"/>
  <c r="G39" i="12"/>
  <c r="E40" i="12"/>
  <c r="F33" i="12"/>
  <c r="F62" i="12"/>
  <c r="F58" i="12"/>
  <c r="F54" i="12"/>
  <c r="F48" i="12"/>
  <c r="G40" i="12"/>
  <c r="D24" i="12"/>
  <c r="G62" i="12"/>
  <c r="G58" i="12"/>
  <c r="G54" i="12"/>
  <c r="F57" i="12"/>
  <c r="F49" i="12"/>
  <c r="A42" i="12"/>
  <c r="B42" i="12" s="1"/>
  <c r="D26" i="12"/>
  <c r="C62" i="12"/>
  <c r="C58" i="12"/>
  <c r="C54" i="12"/>
  <c r="C52" i="12"/>
  <c r="C50" i="12"/>
  <c r="C48" i="12"/>
  <c r="C46" i="12"/>
  <c r="D43" i="12"/>
  <c r="A40" i="12"/>
  <c r="B40" i="12" s="1"/>
  <c r="D37" i="12"/>
  <c r="D27" i="12"/>
  <c r="F19" i="12"/>
  <c r="C36" i="12"/>
  <c r="E33" i="12"/>
  <c r="C28" i="12"/>
  <c r="G25" i="12"/>
  <c r="G23" i="12"/>
  <c r="G21" i="12"/>
  <c r="G19" i="12"/>
  <c r="G17" i="12"/>
  <c r="G15" i="12"/>
  <c r="G13" i="12"/>
  <c r="E42" i="12"/>
  <c r="E37" i="12"/>
  <c r="F27" i="12"/>
  <c r="D19" i="12"/>
  <c r="A62" i="12"/>
  <c r="E17" i="12"/>
  <c r="A72" i="12"/>
  <c r="B72" i="12" s="1"/>
  <c r="C66" i="12"/>
  <c r="F73" i="12"/>
  <c r="D67" i="12"/>
  <c r="D71" i="12"/>
  <c r="D68" i="12"/>
  <c r="D72" i="12"/>
  <c r="A70" i="12"/>
  <c r="G65" i="12"/>
  <c r="C72" i="12"/>
  <c r="F63" i="12"/>
  <c r="E69" i="12"/>
  <c r="G74" i="12"/>
  <c r="D69" i="12"/>
  <c r="F72" i="12"/>
  <c r="A73" i="12"/>
  <c r="A71" i="12"/>
  <c r="B71" i="12" s="1"/>
  <c r="F66" i="12"/>
  <c r="G67" i="12"/>
  <c r="G63" i="12"/>
  <c r="C73" i="12"/>
  <c r="C71" i="12"/>
  <c r="F67" i="12"/>
  <c r="C68" i="12"/>
  <c r="C64" i="12"/>
  <c r="E68" i="12"/>
  <c r="F81" i="12"/>
  <c r="F80" i="12"/>
  <c r="D85" i="12"/>
  <c r="D77" i="12"/>
  <c r="D80" i="12"/>
  <c r="E86" i="12"/>
  <c r="A84" i="12"/>
  <c r="B84" i="12" s="1"/>
  <c r="A82" i="12"/>
  <c r="B82" i="12" s="1"/>
  <c r="A80" i="12"/>
  <c r="B80" i="12" s="1"/>
  <c r="A78" i="12"/>
  <c r="B78" i="12" s="1"/>
  <c r="A76" i="12"/>
  <c r="B76" i="12" s="1"/>
  <c r="A74" i="12"/>
  <c r="B74" i="12" s="1"/>
  <c r="C86" i="12"/>
  <c r="C84" i="12"/>
  <c r="C82" i="12"/>
  <c r="C80" i="12"/>
  <c r="C78" i="12"/>
  <c r="C76" i="12"/>
  <c r="C74" i="12"/>
  <c r="F85" i="12"/>
  <c r="F77" i="12"/>
  <c r="F71" i="12"/>
  <c r="D65" i="12"/>
  <c r="F84" i="12"/>
  <c r="F76" i="12"/>
  <c r="F70" i="12"/>
  <c r="D63" i="12"/>
  <c r="D66" i="12"/>
  <c r="D81" i="12"/>
  <c r="D73" i="12"/>
  <c r="D64" i="12"/>
  <c r="D84" i="12"/>
  <c r="D76" i="12"/>
  <c r="D70" i="12"/>
  <c r="A85" i="12"/>
  <c r="B85" i="12" s="1"/>
  <c r="A83" i="12"/>
  <c r="B83" i="12" s="1"/>
  <c r="A81" i="12"/>
  <c r="B81" i="12" s="1"/>
  <c r="A79" i="12"/>
  <c r="B79" i="12" s="1"/>
  <c r="A77" i="12"/>
  <c r="B77" i="12" s="1"/>
  <c r="A75" i="12"/>
  <c r="B75" i="12" s="1"/>
  <c r="E73" i="12"/>
  <c r="E72" i="12"/>
  <c r="E71" i="12"/>
  <c r="E70" i="12"/>
  <c r="F68" i="12"/>
  <c r="F64" i="12"/>
  <c r="G68" i="12"/>
  <c r="G66" i="12"/>
  <c r="G64" i="12"/>
  <c r="C85" i="12"/>
  <c r="C83" i="12"/>
  <c r="C81" i="12"/>
  <c r="C79" i="12"/>
  <c r="C77" i="12"/>
  <c r="C75" i="12"/>
  <c r="G73" i="12"/>
  <c r="G72" i="12"/>
  <c r="G71" i="12"/>
  <c r="G70" i="12"/>
  <c r="F69" i="12"/>
  <c r="F65" i="12"/>
  <c r="C69" i="12"/>
  <c r="C67" i="12"/>
  <c r="C65" i="12"/>
  <c r="C63" i="12"/>
  <c r="A69" i="12"/>
  <c r="B69" i="12" s="1"/>
  <c r="F83" i="12"/>
  <c r="F79" i="12"/>
  <c r="F75" i="12"/>
  <c r="F86" i="12"/>
  <c r="F82" i="12"/>
  <c r="F78" i="12"/>
  <c r="F74" i="12"/>
  <c r="D83" i="12"/>
  <c r="D79" i="12"/>
  <c r="D75" i="12"/>
  <c r="D82" i="12"/>
  <c r="D78" i="12"/>
  <c r="D74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G85" i="12"/>
  <c r="G84" i="12"/>
  <c r="G83" i="12"/>
  <c r="G82" i="12"/>
  <c r="G81" i="12"/>
  <c r="G80" i="12"/>
  <c r="G79" i="12"/>
  <c r="H79" i="12" s="1"/>
  <c r="G78" i="12"/>
  <c r="G77" i="12"/>
  <c r="G76" i="12"/>
  <c r="G75" i="12"/>
  <c r="D86" i="12"/>
  <c r="G219" i="12"/>
  <c r="G137" i="12"/>
  <c r="A183" i="12"/>
  <c r="B183" i="12" s="1"/>
  <c r="C270" i="12"/>
  <c r="C286" i="12"/>
  <c r="A240" i="12"/>
  <c r="B240" i="12" s="1"/>
  <c r="C278" i="12"/>
  <c r="A256" i="12"/>
  <c r="B256" i="12" s="1"/>
  <c r="A213" i="12"/>
  <c r="B213" i="12" s="1"/>
  <c r="C290" i="12"/>
  <c r="C282" i="12"/>
  <c r="C274" i="12"/>
  <c r="A264" i="12"/>
  <c r="A248" i="12"/>
  <c r="B248" i="12" s="1"/>
  <c r="A229" i="12"/>
  <c r="B229" i="12" s="1"/>
  <c r="A238" i="12"/>
  <c r="B238" i="12" s="1"/>
  <c r="E289" i="12"/>
  <c r="C288" i="12"/>
  <c r="C284" i="12"/>
  <c r="C280" i="12"/>
  <c r="C276" i="12"/>
  <c r="C272" i="12"/>
  <c r="A268" i="12"/>
  <c r="A260" i="12"/>
  <c r="B260" i="12" s="1"/>
  <c r="A252" i="12"/>
  <c r="B252" i="12" s="1"/>
  <c r="A244" i="12"/>
  <c r="B244" i="12" s="1"/>
  <c r="A236" i="12"/>
  <c r="A221" i="12"/>
  <c r="A199" i="12"/>
  <c r="B199" i="12" s="1"/>
  <c r="F163" i="12"/>
  <c r="G290" i="12"/>
  <c r="E290" i="12"/>
  <c r="E288" i="12"/>
  <c r="C289" i="12"/>
  <c r="C287" i="12"/>
  <c r="C285" i="12"/>
  <c r="C283" i="12"/>
  <c r="C281" i="12"/>
  <c r="C279" i="12"/>
  <c r="C277" i="12"/>
  <c r="C275" i="12"/>
  <c r="C273" i="12"/>
  <c r="C271" i="12"/>
  <c r="C269" i="12"/>
  <c r="A266" i="12"/>
  <c r="B266" i="12" s="1"/>
  <c r="A262" i="12"/>
  <c r="B262" i="12" s="1"/>
  <c r="A258" i="12"/>
  <c r="A254" i="12"/>
  <c r="B254" i="12" s="1"/>
  <c r="A250" i="12"/>
  <c r="A246" i="12"/>
  <c r="B246" i="12" s="1"/>
  <c r="A242" i="12"/>
  <c r="A233" i="12"/>
  <c r="A225" i="12"/>
  <c r="B225" i="12" s="1"/>
  <c r="A217" i="12"/>
  <c r="A207" i="12"/>
  <c r="A191" i="12"/>
  <c r="D174" i="12"/>
  <c r="A153" i="12"/>
  <c r="A201" i="12"/>
  <c r="B201" i="12" s="1"/>
  <c r="C230" i="12"/>
  <c r="A290" i="12"/>
  <c r="A289" i="12"/>
  <c r="G289" i="12"/>
  <c r="G288" i="12"/>
  <c r="G287" i="12"/>
  <c r="G286" i="12"/>
  <c r="G285" i="12"/>
  <c r="G284" i="12"/>
  <c r="G283" i="12"/>
  <c r="G282" i="12"/>
  <c r="G281" i="12"/>
  <c r="G280" i="12"/>
  <c r="G279" i="12"/>
  <c r="G278" i="12"/>
  <c r="G277" i="12"/>
  <c r="G276" i="12"/>
  <c r="G275" i="12"/>
  <c r="G274" i="12"/>
  <c r="G273" i="12"/>
  <c r="G272" i="12"/>
  <c r="G271" i="12"/>
  <c r="G270" i="12"/>
  <c r="G269" i="12"/>
  <c r="G268" i="12"/>
  <c r="A267" i="12"/>
  <c r="B267" i="12" s="1"/>
  <c r="A265" i="12"/>
  <c r="A263" i="12"/>
  <c r="A261" i="12"/>
  <c r="A259" i="12"/>
  <c r="B259" i="12" s="1"/>
  <c r="A257" i="12"/>
  <c r="A255" i="12"/>
  <c r="A253" i="12"/>
  <c r="A251" i="12"/>
  <c r="B251" i="12" s="1"/>
  <c r="A249" i="12"/>
  <c r="A247" i="12"/>
  <c r="A245" i="12"/>
  <c r="A243" i="12"/>
  <c r="B243" i="12" s="1"/>
  <c r="A241" i="12"/>
  <c r="A239" i="12"/>
  <c r="A237" i="12"/>
  <c r="A235" i="12"/>
  <c r="B235" i="12" s="1"/>
  <c r="A231" i="12"/>
  <c r="A227" i="12"/>
  <c r="B227" i="12" s="1"/>
  <c r="A223" i="12"/>
  <c r="A219" i="12"/>
  <c r="B219" i="12" s="1"/>
  <c r="A215" i="12"/>
  <c r="A211" i="12"/>
  <c r="B211" i="12" s="1"/>
  <c r="A203" i="12"/>
  <c r="A195" i="12"/>
  <c r="A187" i="12"/>
  <c r="A179" i="12"/>
  <c r="A169" i="12"/>
  <c r="D158" i="12"/>
  <c r="G145" i="12"/>
  <c r="F107" i="12"/>
  <c r="D270" i="12"/>
  <c r="A230" i="12"/>
  <c r="A209" i="12"/>
  <c r="A205" i="12"/>
  <c r="A197" i="12"/>
  <c r="A193" i="12"/>
  <c r="A189" i="12"/>
  <c r="A185" i="12"/>
  <c r="B185" i="12" s="1"/>
  <c r="A181" i="12"/>
  <c r="A177" i="12"/>
  <c r="F171" i="12"/>
  <c r="D166" i="12"/>
  <c r="A161" i="12"/>
  <c r="F155" i="12"/>
  <c r="E150" i="12"/>
  <c r="G141" i="12"/>
  <c r="F125" i="12"/>
  <c r="E147" i="12"/>
  <c r="A234" i="12"/>
  <c r="B234" i="12" s="1"/>
  <c r="A232" i="12"/>
  <c r="A228" i="12"/>
  <c r="B228" i="12" s="1"/>
  <c r="A226" i="12"/>
  <c r="A224" i="12"/>
  <c r="B224" i="12" s="1"/>
  <c r="A222" i="12"/>
  <c r="A220" i="12"/>
  <c r="B220" i="12" s="1"/>
  <c r="A218" i="12"/>
  <c r="A216" i="12"/>
  <c r="B216" i="12" s="1"/>
  <c r="A214" i="12"/>
  <c r="A212" i="12"/>
  <c r="B212" i="12" s="1"/>
  <c r="A210" i="12"/>
  <c r="A208" i="12"/>
  <c r="B208" i="12" s="1"/>
  <c r="A206" i="12"/>
  <c r="A204" i="12"/>
  <c r="B204" i="12" s="1"/>
  <c r="A202" i="12"/>
  <c r="A200" i="12"/>
  <c r="B200" i="12" s="1"/>
  <c r="A198" i="12"/>
  <c r="A196" i="12"/>
  <c r="B196" i="12" s="1"/>
  <c r="A194" i="12"/>
  <c r="B194" i="12" s="1"/>
  <c r="A192" i="12"/>
  <c r="B192" i="12" s="1"/>
  <c r="A190" i="12"/>
  <c r="B190" i="12" s="1"/>
  <c r="A188" i="12"/>
  <c r="B188" i="12" s="1"/>
  <c r="A186" i="12"/>
  <c r="B186" i="12" s="1"/>
  <c r="A184" i="12"/>
  <c r="B184" i="12" s="1"/>
  <c r="A182" i="12"/>
  <c r="B182" i="12" s="1"/>
  <c r="A180" i="12"/>
  <c r="B180" i="12" s="1"/>
  <c r="A178" i="12"/>
  <c r="B178" i="12" s="1"/>
  <c r="F175" i="12"/>
  <c r="A173" i="12"/>
  <c r="B173" i="12" s="1"/>
  <c r="D170" i="12"/>
  <c r="F167" i="12"/>
  <c r="A165" i="12"/>
  <c r="B165" i="12" s="1"/>
  <c r="D162" i="12"/>
  <c r="F159" i="12"/>
  <c r="A157" i="12"/>
  <c r="B157" i="12" s="1"/>
  <c r="D154" i="12"/>
  <c r="F151" i="12"/>
  <c r="G147" i="12"/>
  <c r="G143" i="12"/>
  <c r="G139" i="12"/>
  <c r="F133" i="12"/>
  <c r="F117" i="12"/>
  <c r="F91" i="12"/>
  <c r="D286" i="12"/>
  <c r="C254" i="12"/>
  <c r="C198" i="12"/>
  <c r="G148" i="12"/>
  <c r="G146" i="12"/>
  <c r="G144" i="12"/>
  <c r="G142" i="12"/>
  <c r="G140" i="12"/>
  <c r="G138" i="12"/>
  <c r="G135" i="12"/>
  <c r="F129" i="12"/>
  <c r="F121" i="12"/>
  <c r="F113" i="12"/>
  <c r="F99" i="12"/>
  <c r="D278" i="12"/>
  <c r="C262" i="12"/>
  <c r="C246" i="12"/>
  <c r="C214" i="12"/>
  <c r="F127" i="12"/>
  <c r="F115" i="12"/>
  <c r="A280" i="12"/>
  <c r="B280" i="12" s="1"/>
  <c r="G136" i="12"/>
  <c r="G134" i="12"/>
  <c r="F131" i="12"/>
  <c r="F123" i="12"/>
  <c r="F119" i="12"/>
  <c r="F111" i="12"/>
  <c r="F103" i="12"/>
  <c r="F95" i="12"/>
  <c r="F87" i="12"/>
  <c r="D290" i="12"/>
  <c r="D282" i="12"/>
  <c r="D274" i="12"/>
  <c r="C266" i="12"/>
  <c r="C258" i="12"/>
  <c r="C250" i="12"/>
  <c r="C238" i="12"/>
  <c r="C222" i="12"/>
  <c r="C206" i="12"/>
  <c r="C182" i="12"/>
  <c r="F101" i="12"/>
  <c r="F89" i="12"/>
  <c r="A272" i="12"/>
  <c r="B272" i="12" s="1"/>
  <c r="F109" i="12"/>
  <c r="F105" i="12"/>
  <c r="F97" i="12"/>
  <c r="F93" i="12"/>
  <c r="D288" i="12"/>
  <c r="D284" i="12"/>
  <c r="D280" i="12"/>
  <c r="D276" i="12"/>
  <c r="D272" i="12"/>
  <c r="C268" i="12"/>
  <c r="C264" i="12"/>
  <c r="C260" i="12"/>
  <c r="C256" i="12"/>
  <c r="C252" i="12"/>
  <c r="C248" i="12"/>
  <c r="C242" i="12"/>
  <c r="C234" i="12"/>
  <c r="C226" i="12"/>
  <c r="C218" i="12"/>
  <c r="C210" i="12"/>
  <c r="C202" i="12"/>
  <c r="C190" i="12"/>
  <c r="A168" i="12"/>
  <c r="A285" i="12"/>
  <c r="B285" i="12" s="1"/>
  <c r="C244" i="12"/>
  <c r="C232" i="12"/>
  <c r="E257" i="12"/>
  <c r="C240" i="12"/>
  <c r="C236" i="12"/>
  <c r="C228" i="12"/>
  <c r="C224" i="12"/>
  <c r="C220" i="12"/>
  <c r="C216" i="12"/>
  <c r="C212" i="12"/>
  <c r="C208" i="12"/>
  <c r="C204" i="12"/>
  <c r="C200" i="12"/>
  <c r="C194" i="12"/>
  <c r="C186" i="12"/>
  <c r="C178" i="12"/>
  <c r="D157" i="12"/>
  <c r="A287" i="12"/>
  <c r="B287" i="12" s="1"/>
  <c r="A283" i="12"/>
  <c r="A276" i="12"/>
  <c r="B276" i="12" s="1"/>
  <c r="F162" i="12"/>
  <c r="E233" i="12"/>
  <c r="D173" i="12"/>
  <c r="A152" i="12"/>
  <c r="B152" i="12" s="1"/>
  <c r="A288" i="12"/>
  <c r="A286" i="12"/>
  <c r="B286" i="12" s="1"/>
  <c r="A284" i="12"/>
  <c r="A282" i="12"/>
  <c r="B282" i="12" s="1"/>
  <c r="A278" i="12"/>
  <c r="B278" i="12" s="1"/>
  <c r="A274" i="12"/>
  <c r="B274" i="12" s="1"/>
  <c r="A269" i="12"/>
  <c r="B269" i="12" s="1"/>
  <c r="E201" i="12"/>
  <c r="A281" i="12"/>
  <c r="A279" i="12"/>
  <c r="B279" i="12" s="1"/>
  <c r="A277" i="12"/>
  <c r="A275" i="12"/>
  <c r="B275" i="12" s="1"/>
  <c r="A273" i="12"/>
  <c r="A271" i="12"/>
  <c r="B271" i="12" s="1"/>
  <c r="E265" i="12"/>
  <c r="E249" i="12"/>
  <c r="C180" i="12"/>
  <c r="A167" i="12"/>
  <c r="B167" i="12" s="1"/>
  <c r="C196" i="12"/>
  <c r="C192" i="12"/>
  <c r="C188" i="12"/>
  <c r="C184" i="12"/>
  <c r="A176" i="12"/>
  <c r="F170" i="12"/>
  <c r="D165" i="12"/>
  <c r="A160" i="12"/>
  <c r="F154" i="12"/>
  <c r="F149" i="12"/>
  <c r="E145" i="12"/>
  <c r="E287" i="12"/>
  <c r="E286" i="12"/>
  <c r="E285" i="12"/>
  <c r="E284" i="12"/>
  <c r="E283" i="12"/>
  <c r="E282" i="12"/>
  <c r="E281" i="12"/>
  <c r="E280" i="12"/>
  <c r="E279" i="12"/>
  <c r="E278" i="12"/>
  <c r="E277" i="12"/>
  <c r="E276" i="12"/>
  <c r="E275" i="12"/>
  <c r="E274" i="12"/>
  <c r="E273" i="12"/>
  <c r="E272" i="12"/>
  <c r="E271" i="12"/>
  <c r="A270" i="12"/>
  <c r="E267" i="12"/>
  <c r="E261" i="12"/>
  <c r="E253" i="12"/>
  <c r="E241" i="12"/>
  <c r="E219" i="12"/>
  <c r="E227" i="12"/>
  <c r="C138" i="12"/>
  <c r="E245" i="12"/>
  <c r="E237" i="12"/>
  <c r="E211" i="12"/>
  <c r="E185" i="12"/>
  <c r="E269" i="12"/>
  <c r="E263" i="12"/>
  <c r="F110" i="12"/>
  <c r="E270" i="12"/>
  <c r="E268" i="12"/>
  <c r="E266" i="12"/>
  <c r="E259" i="12"/>
  <c r="E255" i="12"/>
  <c r="E251" i="12"/>
  <c r="E247" i="12"/>
  <c r="E243" i="12"/>
  <c r="E239" i="12"/>
  <c r="E235" i="12"/>
  <c r="E231" i="12"/>
  <c r="E223" i="12"/>
  <c r="E215" i="12"/>
  <c r="E207" i="12"/>
  <c r="E193" i="12"/>
  <c r="E177" i="12"/>
  <c r="D156" i="12"/>
  <c r="E217" i="12"/>
  <c r="F94" i="12"/>
  <c r="E229" i="12"/>
  <c r="E225" i="12"/>
  <c r="E221" i="12"/>
  <c r="E213" i="12"/>
  <c r="E209" i="12"/>
  <c r="E205" i="12"/>
  <c r="E197" i="12"/>
  <c r="E189" i="12"/>
  <c r="E181" i="12"/>
  <c r="D172" i="12"/>
  <c r="F161" i="12"/>
  <c r="C146" i="12"/>
  <c r="F126" i="12"/>
  <c r="F102" i="12"/>
  <c r="D271" i="12"/>
  <c r="A151" i="12"/>
  <c r="B151" i="12" s="1"/>
  <c r="C142" i="12"/>
  <c r="C134" i="12"/>
  <c r="F118" i="12"/>
  <c r="E195" i="12"/>
  <c r="C229" i="12"/>
  <c r="E203" i="12"/>
  <c r="E199" i="12"/>
  <c r="E191" i="12"/>
  <c r="E187" i="12"/>
  <c r="E183" i="12"/>
  <c r="E179" i="12"/>
  <c r="A175" i="12"/>
  <c r="F169" i="12"/>
  <c r="D164" i="12"/>
  <c r="A159" i="12"/>
  <c r="F153" i="12"/>
  <c r="C148" i="12"/>
  <c r="C144" i="12"/>
  <c r="C140" i="12"/>
  <c r="C136" i="12"/>
  <c r="F130" i="12"/>
  <c r="F122" i="12"/>
  <c r="F114" i="12"/>
  <c r="F106" i="12"/>
  <c r="F98" i="12"/>
  <c r="F90" i="12"/>
  <c r="D161" i="12"/>
  <c r="D285" i="12"/>
  <c r="C255" i="12"/>
  <c r="F269" i="12"/>
  <c r="D289" i="12"/>
  <c r="D279" i="12"/>
  <c r="C263" i="12"/>
  <c r="C247" i="12"/>
  <c r="C197" i="12"/>
  <c r="D273" i="12"/>
  <c r="C261" i="12"/>
  <c r="E258" i="12"/>
  <c r="E260" i="12"/>
  <c r="E262" i="12"/>
  <c r="E264" i="12"/>
  <c r="G253" i="12"/>
  <c r="E256" i="12"/>
  <c r="E254" i="12"/>
  <c r="E252" i="12"/>
  <c r="E250" i="12"/>
  <c r="E248" i="12"/>
  <c r="E246" i="12"/>
  <c r="E244" i="12"/>
  <c r="E242" i="12"/>
  <c r="E240" i="12"/>
  <c r="E238" i="12"/>
  <c r="E236" i="12"/>
  <c r="E234" i="12"/>
  <c r="E232" i="12"/>
  <c r="E230" i="12"/>
  <c r="E228" i="12"/>
  <c r="E226" i="12"/>
  <c r="E224" i="12"/>
  <c r="E222" i="12"/>
  <c r="E220" i="12"/>
  <c r="E218" i="12"/>
  <c r="E216" i="12"/>
  <c r="E214" i="12"/>
  <c r="E212" i="12"/>
  <c r="E210" i="12"/>
  <c r="E208" i="12"/>
  <c r="E206" i="12"/>
  <c r="E204" i="12"/>
  <c r="E202" i="12"/>
  <c r="E200" i="12"/>
  <c r="E198" i="12"/>
  <c r="E196" i="12"/>
  <c r="E194" i="12"/>
  <c r="E192" i="12"/>
  <c r="E190" i="12"/>
  <c r="E188" i="12"/>
  <c r="E186" i="12"/>
  <c r="E184" i="12"/>
  <c r="E182" i="12"/>
  <c r="E180" i="12"/>
  <c r="E178" i="12"/>
  <c r="D176" i="12"/>
  <c r="F173" i="12"/>
  <c r="A171" i="12"/>
  <c r="B171" i="12" s="1"/>
  <c r="D168" i="12"/>
  <c r="F165" i="12"/>
  <c r="A163" i="12"/>
  <c r="B163" i="12" s="1"/>
  <c r="D160" i="12"/>
  <c r="F157" i="12"/>
  <c r="A155" i="12"/>
  <c r="B155" i="12" s="1"/>
  <c r="D152" i="12"/>
  <c r="D149" i="12"/>
  <c r="C147" i="12"/>
  <c r="C145" i="12"/>
  <c r="C143" i="12"/>
  <c r="C141" i="12"/>
  <c r="C139" i="12"/>
  <c r="C137" i="12"/>
  <c r="C135" i="12"/>
  <c r="F132" i="12"/>
  <c r="F128" i="12"/>
  <c r="F124" i="12"/>
  <c r="F120" i="12"/>
  <c r="F116" i="12"/>
  <c r="F112" i="12"/>
  <c r="F108" i="12"/>
  <c r="F104" i="12"/>
  <c r="F100" i="12"/>
  <c r="F96" i="12"/>
  <c r="F92" i="12"/>
  <c r="F88" i="12"/>
  <c r="D287" i="12"/>
  <c r="D283" i="12"/>
  <c r="D275" i="12"/>
  <c r="C267" i="12"/>
  <c r="C259" i="12"/>
  <c r="C251" i="12"/>
  <c r="C239" i="12"/>
  <c r="C213" i="12"/>
  <c r="C181" i="12"/>
  <c r="F285" i="12"/>
  <c r="G239" i="12"/>
  <c r="D281" i="12"/>
  <c r="D277" i="12"/>
  <c r="D269" i="12"/>
  <c r="C265" i="12"/>
  <c r="C257" i="12"/>
  <c r="C253" i="12"/>
  <c r="C249" i="12"/>
  <c r="C243" i="12"/>
  <c r="C235" i="12"/>
  <c r="C221" i="12"/>
  <c r="C205" i="12"/>
  <c r="C189" i="12"/>
  <c r="A172" i="12"/>
  <c r="B172" i="12" s="1"/>
  <c r="E148" i="12"/>
  <c r="F277" i="12"/>
  <c r="G261" i="12"/>
  <c r="C237" i="12"/>
  <c r="C209" i="12"/>
  <c r="F239" i="12"/>
  <c r="C245" i="12"/>
  <c r="C241" i="12"/>
  <c r="C233" i="12"/>
  <c r="C225" i="12"/>
  <c r="C217" i="12"/>
  <c r="C201" i="12"/>
  <c r="C193" i="12"/>
  <c r="C185" i="12"/>
  <c r="C177" i="12"/>
  <c r="F166" i="12"/>
  <c r="A156" i="12"/>
  <c r="F289" i="12"/>
  <c r="F281" i="12"/>
  <c r="F273" i="12"/>
  <c r="G265" i="12"/>
  <c r="G257" i="12"/>
  <c r="G247" i="12"/>
  <c r="G231" i="12"/>
  <c r="A166" i="12"/>
  <c r="C219" i="12"/>
  <c r="C207" i="12"/>
  <c r="F207" i="12"/>
  <c r="C231" i="12"/>
  <c r="C227" i="12"/>
  <c r="C223" i="12"/>
  <c r="C215" i="12"/>
  <c r="C211" i="12"/>
  <c r="C203" i="12"/>
  <c r="C199" i="12"/>
  <c r="C195" i="12"/>
  <c r="C191" i="12"/>
  <c r="C187" i="12"/>
  <c r="C183" i="12"/>
  <c r="C179" i="12"/>
  <c r="F174" i="12"/>
  <c r="D169" i="12"/>
  <c r="A164" i="12"/>
  <c r="B164" i="12" s="1"/>
  <c r="F158" i="12"/>
  <c r="D153" i="12"/>
  <c r="E144" i="12"/>
  <c r="F287" i="12"/>
  <c r="F283" i="12"/>
  <c r="F279" i="12"/>
  <c r="F275" i="12"/>
  <c r="F271" i="12"/>
  <c r="G267" i="12"/>
  <c r="G263" i="12"/>
  <c r="G259" i="12"/>
  <c r="G255" i="12"/>
  <c r="G251" i="12"/>
  <c r="G243" i="12"/>
  <c r="G235" i="12"/>
  <c r="G227" i="12"/>
  <c r="G200" i="12"/>
  <c r="G237" i="12"/>
  <c r="G229" i="12"/>
  <c r="G162" i="12"/>
  <c r="G249" i="12"/>
  <c r="G245" i="12"/>
  <c r="G241" i="12"/>
  <c r="G233" i="12"/>
  <c r="G223" i="12"/>
  <c r="G215" i="12"/>
  <c r="G184" i="12"/>
  <c r="A146" i="12"/>
  <c r="F255" i="12"/>
  <c r="F223" i="12"/>
  <c r="G192" i="12"/>
  <c r="A138" i="12"/>
  <c r="F135" i="12"/>
  <c r="G208" i="12"/>
  <c r="F176" i="12"/>
  <c r="D155" i="12"/>
  <c r="F263" i="12"/>
  <c r="F247" i="12"/>
  <c r="F231" i="12"/>
  <c r="F215" i="12"/>
  <c r="F187" i="12"/>
  <c r="G217" i="12"/>
  <c r="D252" i="12"/>
  <c r="G225" i="12"/>
  <c r="G221" i="12"/>
  <c r="G212" i="12"/>
  <c r="G204" i="12"/>
  <c r="G196" i="12"/>
  <c r="G188" i="12"/>
  <c r="G180" i="12"/>
  <c r="D171" i="12"/>
  <c r="F160" i="12"/>
  <c r="C150" i="12"/>
  <c r="A142" i="12"/>
  <c r="A134" i="12"/>
  <c r="B134" i="12" s="1"/>
  <c r="F267" i="12"/>
  <c r="F259" i="12"/>
  <c r="F251" i="12"/>
  <c r="F243" i="12"/>
  <c r="F235" i="12"/>
  <c r="F227" i="12"/>
  <c r="F219" i="12"/>
  <c r="F211" i="12"/>
  <c r="F202" i="12"/>
  <c r="E173" i="12"/>
  <c r="C152" i="12"/>
  <c r="D142" i="12"/>
  <c r="G244" i="12"/>
  <c r="G246" i="12"/>
  <c r="G248" i="12"/>
  <c r="G250" i="12"/>
  <c r="G252" i="12"/>
  <c r="G254" i="12"/>
  <c r="G256" i="12"/>
  <c r="G258" i="12"/>
  <c r="G260" i="12"/>
  <c r="G262" i="12"/>
  <c r="G264" i="12"/>
  <c r="G266" i="12"/>
  <c r="F268" i="12"/>
  <c r="F270" i="12"/>
  <c r="F272" i="12"/>
  <c r="F274" i="12"/>
  <c r="F276" i="12"/>
  <c r="F278" i="12"/>
  <c r="F280" i="12"/>
  <c r="F282" i="12"/>
  <c r="F284" i="12"/>
  <c r="F286" i="12"/>
  <c r="F288" i="12"/>
  <c r="F290" i="12"/>
  <c r="E146" i="12"/>
  <c r="G150" i="12"/>
  <c r="G242" i="12"/>
  <c r="G240" i="12"/>
  <c r="G238" i="12"/>
  <c r="G236" i="12"/>
  <c r="G234" i="12"/>
  <c r="G232" i="12"/>
  <c r="G230" i="12"/>
  <c r="G228" i="12"/>
  <c r="G226" i="12"/>
  <c r="G224" i="12"/>
  <c r="G222" i="12"/>
  <c r="G220" i="12"/>
  <c r="G218" i="12"/>
  <c r="G216" i="12"/>
  <c r="G214" i="12"/>
  <c r="G210" i="12"/>
  <c r="G206" i="12"/>
  <c r="G202" i="12"/>
  <c r="G198" i="12"/>
  <c r="G194" i="12"/>
  <c r="G190" i="12"/>
  <c r="G186" i="12"/>
  <c r="G182" i="12"/>
  <c r="G178" i="12"/>
  <c r="A174" i="12"/>
  <c r="F168" i="12"/>
  <c r="D163" i="12"/>
  <c r="A158" i="12"/>
  <c r="B158" i="12" s="1"/>
  <c r="F152" i="12"/>
  <c r="A148" i="12"/>
  <c r="A144" i="12"/>
  <c r="A140" i="12"/>
  <c r="A136" i="12"/>
  <c r="F265" i="12"/>
  <c r="F261" i="12"/>
  <c r="F257" i="12"/>
  <c r="F253" i="12"/>
  <c r="F249" i="12"/>
  <c r="F245" i="12"/>
  <c r="F241" i="12"/>
  <c r="F237" i="12"/>
  <c r="F233" i="12"/>
  <c r="F229" i="12"/>
  <c r="F225" i="12"/>
  <c r="F221" i="12"/>
  <c r="F217" i="12"/>
  <c r="F213" i="12"/>
  <c r="F209" i="12"/>
  <c r="F205" i="12"/>
  <c r="F195" i="12"/>
  <c r="F179" i="12"/>
  <c r="C168" i="12"/>
  <c r="E157" i="12"/>
  <c r="F145" i="12"/>
  <c r="D105" i="12"/>
  <c r="E134" i="12"/>
  <c r="D268" i="12"/>
  <c r="D227" i="12"/>
  <c r="D194" i="12"/>
  <c r="D243" i="12"/>
  <c r="D260" i="12"/>
  <c r="E142" i="12"/>
  <c r="D89" i="12"/>
  <c r="D121" i="12"/>
  <c r="F141" i="12"/>
  <c r="E149" i="12"/>
  <c r="G154" i="12"/>
  <c r="C160" i="12"/>
  <c r="E165" i="12"/>
  <c r="G170" i="12"/>
  <c r="C176" i="12"/>
  <c r="F183" i="12"/>
  <c r="F191" i="12"/>
  <c r="F199" i="12"/>
  <c r="F204" i="12"/>
  <c r="F206" i="12"/>
  <c r="F208" i="12"/>
  <c r="F210" i="12"/>
  <c r="F212" i="12"/>
  <c r="F214" i="12"/>
  <c r="F216" i="12"/>
  <c r="F218" i="12"/>
  <c r="F220" i="12"/>
  <c r="F222" i="12"/>
  <c r="F224" i="12"/>
  <c r="F226" i="12"/>
  <c r="F228" i="12"/>
  <c r="F230" i="12"/>
  <c r="F232" i="12"/>
  <c r="F234" i="12"/>
  <c r="F236" i="12"/>
  <c r="F238" i="12"/>
  <c r="F240" i="12"/>
  <c r="F242" i="12"/>
  <c r="F244" i="12"/>
  <c r="F246" i="12"/>
  <c r="F248" i="12"/>
  <c r="F250" i="12"/>
  <c r="F252" i="12"/>
  <c r="F254" i="12"/>
  <c r="F256" i="12"/>
  <c r="F258" i="12"/>
  <c r="F260" i="12"/>
  <c r="F262" i="12"/>
  <c r="F264" i="12"/>
  <c r="F266" i="12"/>
  <c r="A135" i="12"/>
  <c r="B135" i="12" s="1"/>
  <c r="A137" i="12"/>
  <c r="A139" i="12"/>
  <c r="B139" i="12" s="1"/>
  <c r="A141" i="12"/>
  <c r="B141" i="12" s="1"/>
  <c r="A143" i="12"/>
  <c r="B143" i="12" s="1"/>
  <c r="A145" i="12"/>
  <c r="B145" i="12" s="1"/>
  <c r="A147" i="12"/>
  <c r="B147" i="12" s="1"/>
  <c r="A149" i="12"/>
  <c r="D151" i="12"/>
  <c r="A154" i="12"/>
  <c r="F156" i="12"/>
  <c r="D159" i="12"/>
  <c r="A162" i="12"/>
  <c r="B162" i="12" s="1"/>
  <c r="F164" i="12"/>
  <c r="D167" i="12"/>
  <c r="A170" i="12"/>
  <c r="F172" i="12"/>
  <c r="D175" i="12"/>
  <c r="G177" i="12"/>
  <c r="G179" i="12"/>
  <c r="G181" i="12"/>
  <c r="G183" i="12"/>
  <c r="G185" i="12"/>
  <c r="G187" i="12"/>
  <c r="G189" i="12"/>
  <c r="G191" i="12"/>
  <c r="G193" i="12"/>
  <c r="G195" i="12"/>
  <c r="G197" i="12"/>
  <c r="G199" i="12"/>
  <c r="G201" i="12"/>
  <c r="G203" i="12"/>
  <c r="G205" i="12"/>
  <c r="G207" i="12"/>
  <c r="G209" i="12"/>
  <c r="G211" i="12"/>
  <c r="G213" i="12"/>
  <c r="F147" i="12"/>
  <c r="C167" i="12"/>
  <c r="F203" i="12"/>
  <c r="F201" i="12"/>
  <c r="F197" i="12"/>
  <c r="F193" i="12"/>
  <c r="F189" i="12"/>
  <c r="F185" i="12"/>
  <c r="F181" i="12"/>
  <c r="F177" i="12"/>
  <c r="G174" i="12"/>
  <c r="C172" i="12"/>
  <c r="E169" i="12"/>
  <c r="G166" i="12"/>
  <c r="C164" i="12"/>
  <c r="E161" i="12"/>
  <c r="G158" i="12"/>
  <c r="C156" i="12"/>
  <c r="E153" i="12"/>
  <c r="F150" i="12"/>
  <c r="F143" i="12"/>
  <c r="F139" i="12"/>
  <c r="D129" i="12"/>
  <c r="D113" i="12"/>
  <c r="D97" i="12"/>
  <c r="E138" i="12"/>
  <c r="D264" i="12"/>
  <c r="D256" i="12"/>
  <c r="D248" i="12"/>
  <c r="D235" i="12"/>
  <c r="D218" i="12"/>
  <c r="E136" i="12"/>
  <c r="D239" i="12"/>
  <c r="E156" i="12"/>
  <c r="F137" i="12"/>
  <c r="D133" i="12"/>
  <c r="D125" i="12"/>
  <c r="D117" i="12"/>
  <c r="D109" i="12"/>
  <c r="D101" i="12"/>
  <c r="D93" i="12"/>
  <c r="E140" i="12"/>
  <c r="D266" i="12"/>
  <c r="D262" i="12"/>
  <c r="D258" i="12"/>
  <c r="D254" i="12"/>
  <c r="D250" i="12"/>
  <c r="D246" i="12"/>
  <c r="D231" i="12"/>
  <c r="D223" i="12"/>
  <c r="D210" i="12"/>
  <c r="D178" i="12"/>
  <c r="F190" i="12"/>
  <c r="F134" i="12"/>
  <c r="A126" i="12"/>
  <c r="F200" i="12"/>
  <c r="F198" i="12"/>
  <c r="F196" i="12"/>
  <c r="F194" i="12"/>
  <c r="F192" i="12"/>
  <c r="F188" i="12"/>
  <c r="F186" i="12"/>
  <c r="F184" i="12"/>
  <c r="F182" i="12"/>
  <c r="F180" i="12"/>
  <c r="F178" i="12"/>
  <c r="G176" i="12"/>
  <c r="E175" i="12"/>
  <c r="C174" i="12"/>
  <c r="G172" i="12"/>
  <c r="E171" i="12"/>
  <c r="C170" i="12"/>
  <c r="G168" i="12"/>
  <c r="E167" i="12"/>
  <c r="C166" i="12"/>
  <c r="G164" i="12"/>
  <c r="E163" i="12"/>
  <c r="C162" i="12"/>
  <c r="G160" i="12"/>
  <c r="E159" i="12"/>
  <c r="C158" i="12"/>
  <c r="G156" i="12"/>
  <c r="E155" i="12"/>
  <c r="C154" i="12"/>
  <c r="G152" i="12"/>
  <c r="E151" i="12"/>
  <c r="A150" i="12"/>
  <c r="B150" i="12" s="1"/>
  <c r="F148" i="12"/>
  <c r="F146" i="12"/>
  <c r="F144" i="12"/>
  <c r="F142" i="12"/>
  <c r="F140" i="12"/>
  <c r="F138" i="12"/>
  <c r="F136" i="12"/>
  <c r="D131" i="12"/>
  <c r="D127" i="12"/>
  <c r="D123" i="12"/>
  <c r="D119" i="12"/>
  <c r="D115" i="12"/>
  <c r="D111" i="12"/>
  <c r="D107" i="12"/>
  <c r="D103" i="12"/>
  <c r="D99" i="12"/>
  <c r="D95" i="12"/>
  <c r="D91" i="12"/>
  <c r="D87" i="12"/>
  <c r="E143" i="12"/>
  <c r="E141" i="12"/>
  <c r="E139" i="12"/>
  <c r="E137" i="12"/>
  <c r="E135" i="12"/>
  <c r="D267" i="12"/>
  <c r="D265" i="12"/>
  <c r="D263" i="12"/>
  <c r="D261" i="12"/>
  <c r="D259" i="12"/>
  <c r="D257" i="12"/>
  <c r="D255" i="12"/>
  <c r="D253" i="12"/>
  <c r="D251" i="12"/>
  <c r="D249" i="12"/>
  <c r="D247" i="12"/>
  <c r="D245" i="12"/>
  <c r="D241" i="12"/>
  <c r="D237" i="12"/>
  <c r="D233" i="12"/>
  <c r="D229" i="12"/>
  <c r="D225" i="12"/>
  <c r="D221" i="12"/>
  <c r="D214" i="12"/>
  <c r="D202" i="12"/>
  <c r="D186" i="12"/>
  <c r="E172" i="12"/>
  <c r="G161" i="12"/>
  <c r="C151" i="12"/>
  <c r="D118" i="12"/>
  <c r="E111" i="12"/>
  <c r="D244" i="12"/>
  <c r="D242" i="12"/>
  <c r="D240" i="12"/>
  <c r="D238" i="12"/>
  <c r="D236" i="12"/>
  <c r="D234" i="12"/>
  <c r="D232" i="12"/>
  <c r="D230" i="12"/>
  <c r="D228" i="12"/>
  <c r="D226" i="12"/>
  <c r="D224" i="12"/>
  <c r="D222" i="12"/>
  <c r="D220" i="12"/>
  <c r="D216" i="12"/>
  <c r="D212" i="12"/>
  <c r="D206" i="12"/>
  <c r="D198" i="12"/>
  <c r="D190" i="12"/>
  <c r="D182" i="12"/>
  <c r="C175" i="12"/>
  <c r="G169" i="12"/>
  <c r="E164" i="12"/>
  <c r="C159" i="12"/>
  <c r="G153" i="12"/>
  <c r="D148" i="12"/>
  <c r="D134" i="12"/>
  <c r="D102" i="12"/>
  <c r="A130" i="12"/>
  <c r="B130" i="12" s="1"/>
  <c r="E95" i="12"/>
  <c r="E121" i="12"/>
  <c r="C118" i="12"/>
  <c r="C102" i="12"/>
  <c r="D219" i="12"/>
  <c r="D217" i="12"/>
  <c r="D215" i="12"/>
  <c r="D213" i="12"/>
  <c r="D211" i="12"/>
  <c r="D208" i="12"/>
  <c r="D204" i="12"/>
  <c r="D200" i="12"/>
  <c r="D196" i="12"/>
  <c r="D192" i="12"/>
  <c r="D188" i="12"/>
  <c r="D184" i="12"/>
  <c r="D180" i="12"/>
  <c r="E176" i="12"/>
  <c r="G173" i="12"/>
  <c r="C171" i="12"/>
  <c r="E168" i="12"/>
  <c r="G165" i="12"/>
  <c r="C163" i="12"/>
  <c r="E160" i="12"/>
  <c r="G157" i="12"/>
  <c r="C155" i="12"/>
  <c r="E152" i="12"/>
  <c r="G149" i="12"/>
  <c r="D146" i="12"/>
  <c r="D138" i="12"/>
  <c r="D126" i="12"/>
  <c r="D110" i="12"/>
  <c r="D94" i="12"/>
  <c r="A132" i="12"/>
  <c r="B132" i="12" s="1"/>
  <c r="A128" i="12"/>
  <c r="A124" i="12"/>
  <c r="E117" i="12"/>
  <c r="E103" i="12"/>
  <c r="E87" i="12"/>
  <c r="C94" i="12"/>
  <c r="D144" i="12"/>
  <c r="D140" i="12"/>
  <c r="D136" i="12"/>
  <c r="D130" i="12"/>
  <c r="D122" i="12"/>
  <c r="D114" i="12"/>
  <c r="D106" i="12"/>
  <c r="D98" i="12"/>
  <c r="D90" i="12"/>
  <c r="A133" i="12"/>
  <c r="B133" i="12" s="1"/>
  <c r="A131" i="12"/>
  <c r="A129" i="12"/>
  <c r="B129" i="12" s="1"/>
  <c r="A127" i="12"/>
  <c r="A125" i="12"/>
  <c r="B125" i="12" s="1"/>
  <c r="A123" i="12"/>
  <c r="E119" i="12"/>
  <c r="E115" i="12"/>
  <c r="E107" i="12"/>
  <c r="E99" i="12"/>
  <c r="E91" i="12"/>
  <c r="C126" i="12"/>
  <c r="C110" i="12"/>
  <c r="C87" i="12"/>
  <c r="C90" i="12"/>
  <c r="C98" i="12"/>
  <c r="C106" i="12"/>
  <c r="C114" i="12"/>
  <c r="C122" i="12"/>
  <c r="C130" i="12"/>
  <c r="E89" i="12"/>
  <c r="E93" i="12"/>
  <c r="E97" i="12"/>
  <c r="E101" i="12"/>
  <c r="E105" i="12"/>
  <c r="E109" i="12"/>
  <c r="E113" i="12"/>
  <c r="E116" i="12"/>
  <c r="E118" i="12"/>
  <c r="E120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D88" i="12"/>
  <c r="D92" i="12"/>
  <c r="D96" i="12"/>
  <c r="D100" i="12"/>
  <c r="D104" i="12"/>
  <c r="D108" i="12"/>
  <c r="D112" i="12"/>
  <c r="D116" i="12"/>
  <c r="D120" i="12"/>
  <c r="D124" i="12"/>
  <c r="D128" i="12"/>
  <c r="D132" i="12"/>
  <c r="D135" i="12"/>
  <c r="D137" i="12"/>
  <c r="D139" i="12"/>
  <c r="D141" i="12"/>
  <c r="D143" i="12"/>
  <c r="D145" i="12"/>
  <c r="D147" i="12"/>
  <c r="C149" i="12"/>
  <c r="D150" i="12"/>
  <c r="G151" i="12"/>
  <c r="C153" i="12"/>
  <c r="E154" i="12"/>
  <c r="G155" i="12"/>
  <c r="C157" i="12"/>
  <c r="E158" i="12"/>
  <c r="G159" i="12"/>
  <c r="C161" i="12"/>
  <c r="E162" i="12"/>
  <c r="G163" i="12"/>
  <c r="C165" i="12"/>
  <c r="E166" i="12"/>
  <c r="G167" i="12"/>
  <c r="C169" i="12"/>
  <c r="E170" i="12"/>
  <c r="G171" i="12"/>
  <c r="C173" i="12"/>
  <c r="E174" i="12"/>
  <c r="G175" i="12"/>
  <c r="D177" i="12"/>
  <c r="D179" i="12"/>
  <c r="D181" i="12"/>
  <c r="D183" i="12"/>
  <c r="D185" i="12"/>
  <c r="D187" i="12"/>
  <c r="D189" i="12"/>
  <c r="D191" i="12"/>
  <c r="D193" i="12"/>
  <c r="D195" i="12"/>
  <c r="D197" i="12"/>
  <c r="D199" i="12"/>
  <c r="D201" i="12"/>
  <c r="D203" i="12"/>
  <c r="D205" i="12"/>
  <c r="D207" i="12"/>
  <c r="D209" i="12"/>
  <c r="E88" i="12"/>
  <c r="E114" i="12"/>
  <c r="E112" i="12"/>
  <c r="E110" i="12"/>
  <c r="E108" i="12"/>
  <c r="E106" i="12"/>
  <c r="E104" i="12"/>
  <c r="E102" i="12"/>
  <c r="E100" i="12"/>
  <c r="E98" i="12"/>
  <c r="E96" i="12"/>
  <c r="E94" i="12"/>
  <c r="E92" i="12"/>
  <c r="C132" i="12"/>
  <c r="C128" i="12"/>
  <c r="C124" i="12"/>
  <c r="C120" i="12"/>
  <c r="C116" i="12"/>
  <c r="C112" i="12"/>
  <c r="C108" i="12"/>
  <c r="C104" i="12"/>
  <c r="C100" i="12"/>
  <c r="C96" i="12"/>
  <c r="C92" i="12"/>
  <c r="C88" i="12"/>
  <c r="C133" i="12"/>
  <c r="C131" i="12"/>
  <c r="C129" i="12"/>
  <c r="C127" i="12"/>
  <c r="C125" i="12"/>
  <c r="C123" i="12"/>
  <c r="C121" i="12"/>
  <c r="C119" i="12"/>
  <c r="C117" i="12"/>
  <c r="C115" i="12"/>
  <c r="C113" i="12"/>
  <c r="C111" i="12"/>
  <c r="C109" i="12"/>
  <c r="C107" i="12"/>
  <c r="C105" i="12"/>
  <c r="C103" i="12"/>
  <c r="C101" i="12"/>
  <c r="C99" i="12"/>
  <c r="C97" i="12"/>
  <c r="C95" i="12"/>
  <c r="C93" i="12"/>
  <c r="C91" i="12"/>
  <c r="C89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A86" i="12"/>
  <c r="B86" i="12" s="1"/>
  <c r="A87" i="12"/>
  <c r="A88" i="12"/>
  <c r="B88" i="12" s="1"/>
  <c r="A89" i="12"/>
  <c r="A90" i="12"/>
  <c r="B90" i="12" s="1"/>
  <c r="A91" i="12"/>
  <c r="A92" i="12"/>
  <c r="A93" i="12"/>
  <c r="A94" i="12"/>
  <c r="A95" i="12"/>
  <c r="A96" i="12"/>
  <c r="A97" i="12"/>
  <c r="A98" i="12"/>
  <c r="A99" i="12"/>
  <c r="A100" i="12"/>
  <c r="A101" i="12"/>
  <c r="A102" i="12"/>
  <c r="A103" i="12"/>
  <c r="A104" i="12"/>
  <c r="A105" i="12"/>
  <c r="A106" i="12"/>
  <c r="A107" i="12"/>
  <c r="A108" i="12"/>
  <c r="B108" i="12" s="1"/>
  <c r="A109" i="12"/>
  <c r="A110" i="12"/>
  <c r="B110" i="12" s="1"/>
  <c r="A111" i="12"/>
  <c r="A112" i="12"/>
  <c r="B112" i="12" s="1"/>
  <c r="A113" i="12"/>
  <c r="A114" i="12"/>
  <c r="B114" i="12" s="1"/>
  <c r="A115" i="12"/>
  <c r="A116" i="12"/>
  <c r="B116" i="12" s="1"/>
  <c r="A117" i="12"/>
  <c r="A118" i="12"/>
  <c r="B118" i="12" s="1"/>
  <c r="A119" i="12"/>
  <c r="A120" i="12"/>
  <c r="B120" i="12" s="1"/>
  <c r="A121" i="12"/>
  <c r="A122" i="12"/>
  <c r="B122" i="12" s="1"/>
  <c r="E67" i="12"/>
  <c r="E23" i="12"/>
  <c r="A68" i="12"/>
  <c r="B68" i="12" s="1"/>
  <c r="A67" i="12"/>
  <c r="A66" i="12"/>
  <c r="A64" i="12"/>
  <c r="E58" i="12"/>
  <c r="E65" i="12"/>
  <c r="E64" i="12"/>
  <c r="A63" i="12"/>
  <c r="E60" i="12"/>
  <c r="E52" i="12"/>
  <c r="E63" i="12"/>
  <c r="E62" i="12"/>
  <c r="E61" i="12"/>
  <c r="E59" i="12"/>
  <c r="E56" i="12"/>
  <c r="E48" i="12"/>
  <c r="E57" i="12"/>
  <c r="E54" i="12"/>
  <c r="E50" i="12"/>
  <c r="E46" i="12"/>
  <c r="E55" i="12"/>
  <c r="E53" i="12"/>
  <c r="E51" i="12"/>
  <c r="E49" i="12"/>
  <c r="E47" i="12"/>
  <c r="D29" i="12"/>
  <c r="A61" i="12"/>
  <c r="A60" i="12"/>
  <c r="A59" i="12"/>
  <c r="B59" i="12" s="1"/>
  <c r="A58" i="12"/>
  <c r="A57" i="12"/>
  <c r="A56" i="12"/>
  <c r="A55" i="12"/>
  <c r="B55" i="12" s="1"/>
  <c r="A54" i="12"/>
  <c r="H54" i="12" s="1"/>
  <c r="A53" i="12"/>
  <c r="A52" i="12"/>
  <c r="A51" i="12"/>
  <c r="B51" i="12" s="1"/>
  <c r="A50" i="12"/>
  <c r="A49" i="12"/>
  <c r="A48" i="12"/>
  <c r="A47" i="12"/>
  <c r="B47" i="12" s="1"/>
  <c r="E45" i="12"/>
  <c r="F18" i="12"/>
  <c r="E18" i="12"/>
  <c r="E16" i="12"/>
  <c r="A46" i="12"/>
  <c r="F43" i="12"/>
  <c r="F39" i="12"/>
  <c r="F44" i="12"/>
  <c r="F42" i="12"/>
  <c r="A37" i="12"/>
  <c r="B37" i="12" s="1"/>
  <c r="A41" i="12"/>
  <c r="D38" i="12"/>
  <c r="F34" i="12"/>
  <c r="F26" i="12"/>
  <c r="C33" i="12"/>
  <c r="F22" i="12"/>
  <c r="G35" i="12"/>
  <c r="G27" i="12"/>
  <c r="E34" i="12"/>
  <c r="G31" i="12"/>
  <c r="C29" i="12"/>
  <c r="E25" i="12"/>
  <c r="E21" i="12"/>
  <c r="E26" i="12"/>
  <c r="E24" i="12"/>
  <c r="E22" i="12"/>
  <c r="E20" i="12"/>
  <c r="F41" i="12"/>
  <c r="D40" i="12"/>
  <c r="A39" i="12"/>
  <c r="F37" i="12"/>
  <c r="A36" i="12"/>
  <c r="D33" i="12"/>
  <c r="A28" i="12"/>
  <c r="B28" i="12" s="1"/>
  <c r="F24" i="12"/>
  <c r="F20" i="12"/>
  <c r="E36" i="12"/>
  <c r="C35" i="12"/>
  <c r="G33" i="12"/>
  <c r="C31" i="12"/>
  <c r="G29" i="12"/>
  <c r="E28" i="12"/>
  <c r="C27" i="12"/>
  <c r="A26" i="12"/>
  <c r="B26" i="12" s="1"/>
  <c r="A25" i="12"/>
  <c r="A24" i="12"/>
  <c r="B24" i="12" s="1"/>
  <c r="G12" i="12"/>
  <c r="F12" i="12"/>
  <c r="C12" i="12"/>
  <c r="D12" i="12"/>
  <c r="E12" i="12"/>
  <c r="A12" i="12"/>
  <c r="H9363" i="11"/>
  <c r="G44" i="10"/>
  <c r="H44" i="10" s="1"/>
  <c r="I44" i="10" s="1"/>
  <c r="G3" i="1"/>
  <c r="B13" i="1"/>
  <c r="F28" i="10"/>
  <c r="H28" i="10" s="1"/>
  <c r="I28" i="10" s="1"/>
  <c r="F61" i="10"/>
  <c r="H61" i="10" s="1"/>
  <c r="I61" i="10" s="1"/>
  <c r="G9" i="10"/>
  <c r="H9" i="10" s="1"/>
  <c r="I9" i="10" s="1"/>
  <c r="I4409" i="11"/>
  <c r="F23" i="14"/>
  <c r="H9" i="14"/>
  <c r="H6" i="14"/>
  <c r="C16" i="2" l="1"/>
  <c r="H67" i="12"/>
  <c r="H170" i="12"/>
  <c r="H62" i="12"/>
  <c r="H48" i="12"/>
  <c r="H50" i="12"/>
  <c r="H52" i="12"/>
  <c r="H56" i="12"/>
  <c r="H58" i="12"/>
  <c r="H60" i="12"/>
  <c r="H63" i="12"/>
  <c r="H64" i="12"/>
  <c r="H53" i="12"/>
  <c r="H57" i="12"/>
  <c r="H61" i="12"/>
  <c r="H117" i="12"/>
  <c r="H113" i="12"/>
  <c r="H111" i="12"/>
  <c r="H105" i="12"/>
  <c r="H101" i="12"/>
  <c r="H95" i="12"/>
  <c r="H93" i="12"/>
  <c r="H100" i="12"/>
  <c r="H98" i="12"/>
  <c r="H92" i="12"/>
  <c r="C24" i="2"/>
  <c r="C26" i="2" s="1"/>
  <c r="H49" i="12"/>
  <c r="H209" i="12"/>
  <c r="H215" i="12"/>
  <c r="H223" i="12"/>
  <c r="H231" i="12"/>
  <c r="H237" i="12"/>
  <c r="H241" i="12"/>
  <c r="H245" i="12"/>
  <c r="H249" i="12"/>
  <c r="H253" i="12"/>
  <c r="H257" i="12"/>
  <c r="H261" i="12"/>
  <c r="H265" i="12"/>
  <c r="H289" i="12"/>
  <c r="H217" i="12"/>
  <c r="H233" i="12"/>
  <c r="H221" i="12"/>
  <c r="H270" i="12"/>
  <c r="H273" i="12"/>
  <c r="H277" i="12"/>
  <c r="H281" i="12"/>
  <c r="H284" i="12"/>
  <c r="H288" i="12"/>
  <c r="H283" i="12"/>
  <c r="H206" i="12"/>
  <c r="H210" i="12"/>
  <c r="H214" i="12"/>
  <c r="H218" i="12"/>
  <c r="H222" i="12"/>
  <c r="H226" i="12"/>
  <c r="H232" i="12"/>
  <c r="H205" i="12"/>
  <c r="H230" i="12"/>
  <c r="H239" i="12"/>
  <c r="H247" i="12"/>
  <c r="H255" i="12"/>
  <c r="H263" i="12"/>
  <c r="H290" i="12"/>
  <c r="H207" i="12"/>
  <c r="H242" i="12"/>
  <c r="H250" i="12"/>
  <c r="H258" i="12"/>
  <c r="H236" i="12"/>
  <c r="H268" i="12"/>
  <c r="H264" i="12"/>
  <c r="H121" i="12"/>
  <c r="H119" i="12"/>
  <c r="H115" i="12"/>
  <c r="H109" i="12"/>
  <c r="H107" i="12"/>
  <c r="H103" i="12"/>
  <c r="H99" i="12"/>
  <c r="H97" i="12"/>
  <c r="H91" i="12"/>
  <c r="H89" i="12"/>
  <c r="H154" i="12"/>
  <c r="H124" i="12"/>
  <c r="H140" i="12"/>
  <c r="H148" i="12"/>
  <c r="H106" i="12"/>
  <c r="H104" i="12"/>
  <c r="H102" i="12"/>
  <c r="H96" i="12"/>
  <c r="H94" i="12"/>
  <c r="H127" i="12"/>
  <c r="H128" i="12"/>
  <c r="H136" i="12"/>
  <c r="H144" i="12"/>
  <c r="H174" i="12"/>
  <c r="H142" i="12"/>
  <c r="H138" i="12"/>
  <c r="H146" i="12"/>
  <c r="H166" i="12"/>
  <c r="H156" i="12"/>
  <c r="H159" i="12"/>
  <c r="H176" i="12"/>
  <c r="H168" i="12"/>
  <c r="H198" i="12"/>
  <c r="H202" i="12"/>
  <c r="H177" i="12"/>
  <c r="H193" i="12"/>
  <c r="H179" i="12"/>
  <c r="H195" i="12"/>
  <c r="H73" i="12"/>
  <c r="H70" i="12"/>
  <c r="H123" i="12"/>
  <c r="H131" i="12"/>
  <c r="H126" i="12"/>
  <c r="H149" i="12"/>
  <c r="H137" i="12"/>
  <c r="H175" i="12"/>
  <c r="H160" i="12"/>
  <c r="H161" i="12"/>
  <c r="H181" i="12"/>
  <c r="H189" i="12"/>
  <c r="H197" i="12"/>
  <c r="H169" i="12"/>
  <c r="H187" i="12"/>
  <c r="H203" i="12"/>
  <c r="H153" i="12"/>
  <c r="H191" i="12"/>
  <c r="H19" i="12"/>
  <c r="B30" i="12"/>
  <c r="H30" i="12"/>
  <c r="H32" i="12"/>
  <c r="B32" i="12"/>
  <c r="H71" i="12"/>
  <c r="B70" i="12"/>
  <c r="B73" i="12"/>
  <c r="B268" i="12"/>
  <c r="H43" i="12"/>
  <c r="H23" i="12"/>
  <c r="H13" i="12"/>
  <c r="H42" i="12"/>
  <c r="H14" i="12"/>
  <c r="B62" i="12"/>
  <c r="H15" i="12"/>
  <c r="H45" i="12"/>
  <c r="H18" i="12"/>
  <c r="H20" i="12"/>
  <c r="H40" i="12"/>
  <c r="H16" i="12"/>
  <c r="H65" i="12"/>
  <c r="H72" i="12"/>
  <c r="H76" i="12"/>
  <c r="H38" i="12"/>
  <c r="H35" i="12"/>
  <c r="H44" i="12"/>
  <c r="H17" i="12"/>
  <c r="H25" i="12"/>
  <c r="H29" i="12"/>
  <c r="H33" i="12"/>
  <c r="H36" i="12"/>
  <c r="H39" i="12"/>
  <c r="H31" i="12"/>
  <c r="H27" i="12"/>
  <c r="H34" i="12"/>
  <c r="H46" i="12"/>
  <c r="H69" i="12"/>
  <c r="H74" i="12"/>
  <c r="H78" i="12"/>
  <c r="H81" i="12"/>
  <c r="H83" i="12"/>
  <c r="H84" i="12"/>
  <c r="H85" i="12"/>
  <c r="H82" i="12"/>
  <c r="H80" i="12"/>
  <c r="H66" i="12"/>
  <c r="H77" i="12"/>
  <c r="H75" i="12"/>
  <c r="H235" i="12"/>
  <c r="H178" i="12"/>
  <c r="H183" i="12"/>
  <c r="B236" i="12"/>
  <c r="B226" i="12"/>
  <c r="H262" i="12"/>
  <c r="H200" i="12"/>
  <c r="B195" i="12"/>
  <c r="H267" i="12"/>
  <c r="H252" i="12"/>
  <c r="H219" i="12"/>
  <c r="H251" i="12"/>
  <c r="B202" i="12"/>
  <c r="B153" i="12"/>
  <c r="B187" i="12"/>
  <c r="B203" i="12"/>
  <c r="H240" i="12"/>
  <c r="H201" i="12"/>
  <c r="H211" i="12"/>
  <c r="H227" i="12"/>
  <c r="H243" i="12"/>
  <c r="H259" i="12"/>
  <c r="H269" i="12"/>
  <c r="B250" i="12"/>
  <c r="H278" i="12"/>
  <c r="H194" i="12"/>
  <c r="B210" i="12"/>
  <c r="B177" i="12"/>
  <c r="B205" i="12"/>
  <c r="B283" i="12"/>
  <c r="B230" i="12"/>
  <c r="H157" i="12"/>
  <c r="H186" i="12"/>
  <c r="B218" i="12"/>
  <c r="H171" i="12"/>
  <c r="B179" i="12"/>
  <c r="H185" i="12"/>
  <c r="B193" i="12"/>
  <c r="H199" i="12"/>
  <c r="B207" i="12"/>
  <c r="H213" i="12"/>
  <c r="H225" i="12"/>
  <c r="H229" i="12"/>
  <c r="B239" i="12"/>
  <c r="B247" i="12"/>
  <c r="B255" i="12"/>
  <c r="B263" i="12"/>
  <c r="B290" i="12"/>
  <c r="B277" i="12"/>
  <c r="B198" i="12"/>
  <c r="B206" i="12"/>
  <c r="B232" i="12"/>
  <c r="B258" i="12"/>
  <c r="H266" i="12"/>
  <c r="B288" i="12"/>
  <c r="H173" i="12"/>
  <c r="H182" i="12"/>
  <c r="H190" i="12"/>
  <c r="B214" i="12"/>
  <c r="B222" i="12"/>
  <c r="B242" i="12"/>
  <c r="B264" i="12"/>
  <c r="B146" i="12"/>
  <c r="B169" i="12"/>
  <c r="B191" i="12"/>
  <c r="B215" i="12"/>
  <c r="B223" i="12"/>
  <c r="B231" i="12"/>
  <c r="B161" i="12"/>
  <c r="B181" i="12"/>
  <c r="B189" i="12"/>
  <c r="B197" i="12"/>
  <c r="B209" i="12"/>
  <c r="B217" i="12"/>
  <c r="B221" i="12"/>
  <c r="B233" i="12"/>
  <c r="B237" i="12"/>
  <c r="B241" i="12"/>
  <c r="B245" i="12"/>
  <c r="B249" i="12"/>
  <c r="B253" i="12"/>
  <c r="B257" i="12"/>
  <c r="B261" i="12"/>
  <c r="B265" i="12"/>
  <c r="B289" i="12"/>
  <c r="H244" i="12"/>
  <c r="H246" i="12"/>
  <c r="H256" i="12"/>
  <c r="B138" i="12"/>
  <c r="B273" i="12"/>
  <c r="B281" i="12"/>
  <c r="B159" i="12"/>
  <c r="B284" i="12"/>
  <c r="B168" i="12"/>
  <c r="H87" i="12"/>
  <c r="B154" i="12"/>
  <c r="H280" i="12"/>
  <c r="H188" i="12"/>
  <c r="H254" i="12"/>
  <c r="H238" i="12"/>
  <c r="H248" i="12"/>
  <c r="H260" i="12"/>
  <c r="B137" i="12"/>
  <c r="H287" i="12"/>
  <c r="H212" i="12"/>
  <c r="H150" i="12"/>
  <c r="H141" i="12"/>
  <c r="H271" i="12"/>
  <c r="H180" i="12"/>
  <c r="H196" i="12"/>
  <c r="H220" i="12"/>
  <c r="H158" i="12"/>
  <c r="H228" i="12"/>
  <c r="H139" i="12"/>
  <c r="H147" i="12"/>
  <c r="H164" i="12"/>
  <c r="B166" i="12"/>
  <c r="B136" i="12"/>
  <c r="B270" i="12"/>
  <c r="H151" i="12"/>
  <c r="H279" i="12"/>
  <c r="H274" i="12"/>
  <c r="H286" i="12"/>
  <c r="B148" i="12"/>
  <c r="H145" i="12"/>
  <c r="B149" i="12"/>
  <c r="B170" i="12"/>
  <c r="H163" i="12"/>
  <c r="B160" i="12"/>
  <c r="H134" i="12"/>
  <c r="B140" i="12"/>
  <c r="H167" i="12"/>
  <c r="H275" i="12"/>
  <c r="H285" i="12"/>
  <c r="H165" i="12"/>
  <c r="H184" i="12"/>
  <c r="H192" i="12"/>
  <c r="H208" i="12"/>
  <c r="H216" i="12"/>
  <c r="H224" i="12"/>
  <c r="H172" i="12"/>
  <c r="B175" i="12"/>
  <c r="H272" i="12"/>
  <c r="H276" i="12"/>
  <c r="H282" i="12"/>
  <c r="H152" i="12"/>
  <c r="H204" i="12"/>
  <c r="H234" i="12"/>
  <c r="B126" i="12"/>
  <c r="H130" i="12"/>
  <c r="B176" i="12"/>
  <c r="H135" i="12"/>
  <c r="H143" i="12"/>
  <c r="H162" i="12"/>
  <c r="H155" i="12"/>
  <c r="B128" i="12"/>
  <c r="H133" i="12"/>
  <c r="B144" i="12"/>
  <c r="B174" i="12"/>
  <c r="B142" i="12"/>
  <c r="B156" i="12"/>
  <c r="B124" i="12"/>
  <c r="H132" i="12"/>
  <c r="B102" i="12"/>
  <c r="H118" i="12"/>
  <c r="B94" i="12"/>
  <c r="H110" i="12"/>
  <c r="H125" i="12"/>
  <c r="H90" i="12"/>
  <c r="B98" i="12"/>
  <c r="B106" i="12"/>
  <c r="H114" i="12"/>
  <c r="H122" i="12"/>
  <c r="H129" i="12"/>
  <c r="H88" i="12"/>
  <c r="B92" i="12"/>
  <c r="B96" i="12"/>
  <c r="B100" i="12"/>
  <c r="B104" i="12"/>
  <c r="H108" i="12"/>
  <c r="H112" i="12"/>
  <c r="H116" i="12"/>
  <c r="H120" i="12"/>
  <c r="B127" i="12"/>
  <c r="B123" i="12"/>
  <c r="B131" i="12"/>
  <c r="B91" i="12"/>
  <c r="B107" i="12"/>
  <c r="H86" i="12"/>
  <c r="B99" i="12"/>
  <c r="B115" i="12"/>
  <c r="B87" i="12"/>
  <c r="B95" i="12"/>
  <c r="B103" i="12"/>
  <c r="B111" i="12"/>
  <c r="B119" i="12"/>
  <c r="B89" i="12"/>
  <c r="B93" i="12"/>
  <c r="B97" i="12"/>
  <c r="B101" i="12"/>
  <c r="B105" i="12"/>
  <c r="B109" i="12"/>
  <c r="B113" i="12"/>
  <c r="B117" i="12"/>
  <c r="B121" i="12"/>
  <c r="B61" i="12"/>
  <c r="B53" i="12"/>
  <c r="B67" i="12"/>
  <c r="H41" i="12"/>
  <c r="B49" i="12"/>
  <c r="B57" i="12"/>
  <c r="H47" i="12"/>
  <c r="H51" i="12"/>
  <c r="H55" i="12"/>
  <c r="H59" i="12"/>
  <c r="H21" i="12"/>
  <c r="B36" i="12"/>
  <c r="B46" i="12"/>
  <c r="B48" i="12"/>
  <c r="B50" i="12"/>
  <c r="B52" i="12"/>
  <c r="B54" i="12"/>
  <c r="B56" i="12"/>
  <c r="B58" i="12"/>
  <c r="B60" i="12"/>
  <c r="B63" i="12"/>
  <c r="B25" i="12"/>
  <c r="B39" i="12"/>
  <c r="B41" i="12"/>
  <c r="B64" i="12"/>
  <c r="H22" i="12"/>
  <c r="H37" i="12"/>
  <c r="B66" i="12"/>
  <c r="H68" i="12"/>
  <c r="H24" i="12"/>
  <c r="H28" i="12"/>
  <c r="H26" i="12"/>
  <c r="B12" i="12"/>
  <c r="H12" i="12"/>
  <c r="G291" i="12"/>
  <c r="F291" i="12"/>
  <c r="A6" i="1"/>
  <c r="C75" i="3"/>
  <c r="H5" i="14"/>
  <c r="H23" i="14"/>
  <c r="C6" i="1"/>
  <c r="D75" i="3"/>
  <c r="C27" i="2" l="1"/>
  <c r="H291" i="12"/>
  <c r="E75" i="3"/>
  <c r="F5" i="3"/>
  <c r="F4" i="3"/>
  <c r="I9363" i="11" l="1"/>
  <c r="A7" i="12"/>
  <c r="G8" i="12" l="1"/>
  <c r="G9" i="12" s="1"/>
  <c r="I42" i="13"/>
  <c r="E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<sst xmlns="http://schemas.openxmlformats.org/spreadsheetml/2006/main" count="39440" uniqueCount="9725">
  <si>
    <t xml:space="preserve">PRARAMBHA DAIRY — SALARY ADVANCE RECORD </t>
  </si>
  <si>
    <t>Total Advances Imported (Rs):</t>
  </si>
  <si>
    <t>Records:</t>
  </si>
  <si>
    <t>Date</t>
  </si>
  <si>
    <t>AD Date</t>
  </si>
  <si>
    <t>Voucher No</t>
  </si>
  <si>
    <t>Employee ID</t>
  </si>
  <si>
    <t>Employee Name</t>
  </si>
  <si>
    <t>Department</t>
  </si>
  <si>
    <t>Description</t>
  </si>
  <si>
    <t>Advance Amount</t>
  </si>
  <si>
    <t>SALARY PAYMENT</t>
  </si>
  <si>
    <t>BALANCE</t>
  </si>
  <si>
    <t>Payment Mode</t>
  </si>
  <si>
    <t>Approved By</t>
  </si>
  <si>
    <t>Remarks</t>
  </si>
  <si>
    <t>2083/03/18</t>
  </si>
  <si>
    <t>SA-001</t>
  </si>
  <si>
    <t>EMP001</t>
  </si>
  <si>
    <t>NAR BAHADUR RANA (DRIVER)</t>
  </si>
  <si>
    <t>DRIVER</t>
  </si>
  <si>
    <t>Salary Advance</t>
  </si>
  <si>
    <t>CASH</t>
  </si>
  <si>
    <t>LILA SIR</t>
  </si>
  <si>
    <t>2083/03/20</t>
  </si>
  <si>
    <t>SA-002</t>
  </si>
  <si>
    <t>2083/03/21</t>
  </si>
  <si>
    <t>SA-003</t>
  </si>
  <si>
    <t>2083/03/23</t>
  </si>
  <si>
    <t>SA-004</t>
  </si>
  <si>
    <t xml:space="preserve">SUSHIL </t>
  </si>
  <si>
    <t>2083/03/24</t>
  </si>
  <si>
    <t>SA-005</t>
  </si>
  <si>
    <t>2083/03/25</t>
  </si>
  <si>
    <t>SA-006</t>
  </si>
  <si>
    <t>2083/03/26</t>
  </si>
  <si>
    <t>SA-007</t>
  </si>
  <si>
    <t>2083/03/28</t>
  </si>
  <si>
    <t>SA-008</t>
  </si>
  <si>
    <t>2083/03/30</t>
  </si>
  <si>
    <t>SA-009</t>
  </si>
  <si>
    <t>2083/03/31</t>
  </si>
  <si>
    <t>SA-010</t>
  </si>
  <si>
    <t>SA-011</t>
  </si>
  <si>
    <t>2083 ASHADH SALARY 15-32</t>
  </si>
  <si>
    <t>2083/04/01</t>
  </si>
  <si>
    <t>SA-012</t>
  </si>
  <si>
    <t>2083/04/02</t>
  </si>
  <si>
    <t>SA-013</t>
  </si>
  <si>
    <t>2083/04/05</t>
  </si>
  <si>
    <t>SA-014</t>
  </si>
  <si>
    <t>2083/04/12</t>
  </si>
  <si>
    <t>SA-015</t>
  </si>
  <si>
    <t>2083/04/16</t>
  </si>
  <si>
    <t>SA-016</t>
  </si>
  <si>
    <t>2083/04/18</t>
  </si>
  <si>
    <t>SA-017</t>
  </si>
  <si>
    <t>2083/04/19</t>
  </si>
  <si>
    <t>SA-018</t>
  </si>
  <si>
    <t>2083/04/31</t>
  </si>
  <si>
    <t>SA-019</t>
  </si>
  <si>
    <t>2083 SHRAWAN SALARY</t>
  </si>
  <si>
    <t>2083/04/22</t>
  </si>
  <si>
    <t>SA-020</t>
  </si>
  <si>
    <t>2083/04/24</t>
  </si>
  <si>
    <t>SA-021</t>
  </si>
  <si>
    <t>2083/04/28</t>
  </si>
  <si>
    <t>SA-022</t>
  </si>
  <si>
    <t>2083/04/29</t>
  </si>
  <si>
    <t>SA-023</t>
  </si>
  <si>
    <t>SA-024</t>
  </si>
  <si>
    <t>🐄 [Your Dairy Plant Name]   —   📊 Accounts Dashboard — all figures auto-calculate from your entries</t>
  </si>
  <si>
    <t>💰 TOTAL SALES</t>
  </si>
  <si>
    <t>📦 TOTAL PURCHASES</t>
  </si>
  <si>
    <t>📋 STOCK VALUE</t>
  </si>
  <si>
    <t>⚠️ LOW STOCK ITEMS</t>
  </si>
  <si>
    <t>📤 RECEIVABLES</t>
  </si>
  <si>
    <t>📥 PAYABLES</t>
  </si>
  <si>
    <t>👥 TOTAL PARTIES</t>
  </si>
  <si>
    <t>💰 DAYBOOK BALANCE</t>
  </si>
  <si>
    <t>📈 NET PROFIT / LOSS (Sales − Purchases):</t>
  </si>
  <si>
    <t>Net Amount</t>
  </si>
  <si>
    <t>Status</t>
  </si>
  <si>
    <t>Metric</t>
  </si>
  <si>
    <t>Amount</t>
  </si>
  <si>
    <t>Total Sales</t>
  </si>
  <si>
    <t>Total Purchases</t>
  </si>
  <si>
    <t>Stock Value</t>
  </si>
  <si>
    <t>BS date filter works on TEXT. Type e.g. 2083/03/32 in BS format; day-32 is auto-capped to 31 in calculations.</t>
  </si>
  <si>
    <t>🐄 [Your Dairy Plant Name]   —   📈 Profit &amp; Loss Account — company financial status</t>
  </si>
  <si>
    <t>From Date ►</t>
  </si>
  <si>
    <t>To Date ►</t>
  </si>
  <si>
    <t>2083/03/16</t>
  </si>
  <si>
    <t>2083/03/32</t>
  </si>
  <si>
    <t>💰 INCOME</t>
  </si>
  <si>
    <t>Total Sales Revenue</t>
  </si>
  <si>
    <t>Other Income (from Daybook receipts)</t>
  </si>
  <si>
    <t>GROSS INCOME (A)</t>
  </si>
  <si>
    <t>📦 COST OF GOODS / PURCHASES</t>
  </si>
  <si>
    <t>Total Purchases (milk &amp; materials)</t>
  </si>
  <si>
    <t>TOTAL COST (B)</t>
  </si>
  <si>
    <t>GROSS PROFIT (A − B)</t>
  </si>
  <si>
    <t>TOTAL EXPENSES (C)</t>
  </si>
  <si>
    <t>🏆 NET PROFIT / (LOSS)  =  Gross Profit − Expenses</t>
  </si>
  <si>
    <t>Company Status:</t>
  </si>
  <si>
    <t>Net Profit Margin %:</t>
  </si>
  <si>
    <t>RECEIVABLES &amp; PAYABLES — party balances for selected period</t>
  </si>
  <si>
    <t>Total Receivable:</t>
  </si>
  <si>
    <t>Total Payable:</t>
  </si>
  <si>
    <t>Party Name</t>
  </si>
  <si>
    <t>Type</t>
  </si>
  <si>
    <t>Debit (Dr)</t>
  </si>
  <si>
    <t>Credit (Cr)</t>
  </si>
  <si>
    <t>Net Balance</t>
  </si>
  <si>
    <t>Class</t>
  </si>
  <si>
    <t>TOTALS ►</t>
  </si>
  <si>
    <t>💡 Change From/To Date — every party balance for that period recalculates. Positive = they owe you (Receivable). Negative = you owe them (Payable).</t>
  </si>
  <si>
    <t>💡 Total Receivable / Total Payable shown at top-right.</t>
  </si>
  <si>
    <t>Invoice No</t>
  </si>
  <si>
    <t>Product</t>
  </si>
  <si>
    <t>Quantity</t>
  </si>
  <si>
    <t>Rate</t>
  </si>
  <si>
    <t>Discount %</t>
  </si>
  <si>
    <t>BILL-6001</t>
  </si>
  <si>
    <t>SRIJANA DAIRY (DEVI NAGAR)</t>
  </si>
  <si>
    <t>Mix Milk</t>
  </si>
  <si>
    <t>Credit</t>
  </si>
  <si>
    <t>Unpaid</t>
  </si>
  <si>
    <t>BILL-6002</t>
  </si>
  <si>
    <t>BILL-6003</t>
  </si>
  <si>
    <t>BILL-6004</t>
  </si>
  <si>
    <t>Cow Milk</t>
  </si>
  <si>
    <t>BILL-6005</t>
  </si>
  <si>
    <t>BILL-6006</t>
  </si>
  <si>
    <t>MANAKAMANA DAIRY</t>
  </si>
  <si>
    <t>BILL-6007</t>
  </si>
  <si>
    <t>BILL-6008</t>
  </si>
  <si>
    <t>BILL-6009</t>
  </si>
  <si>
    <t>BILL-6010</t>
  </si>
  <si>
    <t>KRISHNA KHAREL</t>
  </si>
  <si>
    <t>BILL-6011</t>
  </si>
  <si>
    <t>CHHATRABHUMI STORE</t>
  </si>
  <si>
    <t>BILL-6012</t>
  </si>
  <si>
    <t>BILL-6013</t>
  </si>
  <si>
    <t>BILL-6014</t>
  </si>
  <si>
    <t>ORGANIC TARKALI</t>
  </si>
  <si>
    <t>BILL-6015</t>
  </si>
  <si>
    <t>SHARMA DAI</t>
  </si>
  <si>
    <t>Ghee</t>
  </si>
  <si>
    <t>NAUNI</t>
  </si>
  <si>
    <t>BILL-6016</t>
  </si>
  <si>
    <t>GANGA NEUPANE</t>
  </si>
  <si>
    <t>BILL-6017</t>
  </si>
  <si>
    <t>LOCAL</t>
  </si>
  <si>
    <t>BILL-6018</t>
  </si>
  <si>
    <t>BILL-6019</t>
  </si>
  <si>
    <t>BILL-6020</t>
  </si>
  <si>
    <t>BILL-6021</t>
  </si>
  <si>
    <t>BILL-6022</t>
  </si>
  <si>
    <t>BILL-6023</t>
  </si>
  <si>
    <t>BILL-6024</t>
  </si>
  <si>
    <t>BILL-6025</t>
  </si>
  <si>
    <t>BILL-6026</t>
  </si>
  <si>
    <t>BILL-6027</t>
  </si>
  <si>
    <t>BILL-6028</t>
  </si>
  <si>
    <t>BILL-6029</t>
  </si>
  <si>
    <t>BILL-6030</t>
  </si>
  <si>
    <t>BILL-6031</t>
  </si>
  <si>
    <t>DURGA MALLA</t>
  </si>
  <si>
    <t>BILL-6032</t>
  </si>
  <si>
    <t>BILL-6033</t>
  </si>
  <si>
    <t>BILL-6034</t>
  </si>
  <si>
    <t>KALIKA CANTEEN A1</t>
  </si>
  <si>
    <t>BILL-6035</t>
  </si>
  <si>
    <t>BILL-6036</t>
  </si>
  <si>
    <t>BILL-6037</t>
  </si>
  <si>
    <t>BILL-6038</t>
  </si>
  <si>
    <t>BILL-6039</t>
  </si>
  <si>
    <t>BILL-6040</t>
  </si>
  <si>
    <t>BILL-6041</t>
  </si>
  <si>
    <t>BILL-6042</t>
  </si>
  <si>
    <t>BILL-6043</t>
  </si>
  <si>
    <t>BILL-6044</t>
  </si>
  <si>
    <t>BILL-6045</t>
  </si>
  <si>
    <t>BILL-6046</t>
  </si>
  <si>
    <t>BILL-6047</t>
  </si>
  <si>
    <t>BILL-6048</t>
  </si>
  <si>
    <t>BILL-6049</t>
  </si>
  <si>
    <t>BILL-6050</t>
  </si>
  <si>
    <t>BILL-6051</t>
  </si>
  <si>
    <t>BILL-6052</t>
  </si>
  <si>
    <t>BILL-6053</t>
  </si>
  <si>
    <t>BILL-6054</t>
  </si>
  <si>
    <t>BILL-6055</t>
  </si>
  <si>
    <t>BILL-6056</t>
  </si>
  <si>
    <t>NAWARAJ NEPAL</t>
  </si>
  <si>
    <t>BILL-6057</t>
  </si>
  <si>
    <t>BILL-6058</t>
  </si>
  <si>
    <t>BILL-6059</t>
  </si>
  <si>
    <t>BILL-6060</t>
  </si>
  <si>
    <t>BILL-6061</t>
  </si>
  <si>
    <t>BILL-6062</t>
  </si>
  <si>
    <t>BILL-6063</t>
  </si>
  <si>
    <t>BILL-6064</t>
  </si>
  <si>
    <t>BILL-6065</t>
  </si>
  <si>
    <t>BILL-6066</t>
  </si>
  <si>
    <t>BILL-6067</t>
  </si>
  <si>
    <t>BILL-6068</t>
  </si>
  <si>
    <t>BILL-6069</t>
  </si>
  <si>
    <t>LILADHAR GAUTAM</t>
  </si>
  <si>
    <t>BILL-6070</t>
  </si>
  <si>
    <t>BILL-6071</t>
  </si>
  <si>
    <t>BILL-6072</t>
  </si>
  <si>
    <t>BILL-6073</t>
  </si>
  <si>
    <t>BILL-6074</t>
  </si>
  <si>
    <t>PANEER</t>
  </si>
  <si>
    <t>BILL-6075</t>
  </si>
  <si>
    <t xml:space="preserve">NAR BAHADUR RANA </t>
  </si>
  <si>
    <t>BILL-6076</t>
  </si>
  <si>
    <t>BILL-6077</t>
  </si>
  <si>
    <t>BILL-6078</t>
  </si>
  <si>
    <t>BILL-6079</t>
  </si>
  <si>
    <t>BILL-6080</t>
  </si>
  <si>
    <t>BILL-6081</t>
  </si>
  <si>
    <t>BILL-6082</t>
  </si>
  <si>
    <t>BILL-6083</t>
  </si>
  <si>
    <t>BILL-6084</t>
  </si>
  <si>
    <t>BILL-6085</t>
  </si>
  <si>
    <t>BILL-6086</t>
  </si>
  <si>
    <t>BILL-6087</t>
  </si>
  <si>
    <t>BILL-6088</t>
  </si>
  <si>
    <t>BILL-6089</t>
  </si>
  <si>
    <t>BILL-6090</t>
  </si>
  <si>
    <t>BILL-6091</t>
  </si>
  <si>
    <t>BILL-6092</t>
  </si>
  <si>
    <t>BILL-6093</t>
  </si>
  <si>
    <t>BILL-6094</t>
  </si>
  <si>
    <t>BILL-6095</t>
  </si>
  <si>
    <t>BILL-6096</t>
  </si>
  <si>
    <t>BILL-6097</t>
  </si>
  <si>
    <t>BILL-6098</t>
  </si>
  <si>
    <t>BILL-6099</t>
  </si>
  <si>
    <t>BILL-6100</t>
  </si>
  <si>
    <t>BILL-6101</t>
  </si>
  <si>
    <t>BILL-6102</t>
  </si>
  <si>
    <t>BILL-6103</t>
  </si>
  <si>
    <t>KULCHANDRA GYAWALI</t>
  </si>
  <si>
    <t>BILL-6104</t>
  </si>
  <si>
    <t>BILL-6105</t>
  </si>
  <si>
    <t>BILL-6106</t>
  </si>
  <si>
    <t>BILL-6107</t>
  </si>
  <si>
    <t>BILL-6108</t>
  </si>
  <si>
    <t>BILL-6109</t>
  </si>
  <si>
    <t>BILL-6110</t>
  </si>
  <si>
    <t>BILL-6111</t>
  </si>
  <si>
    <t>BILL-6112</t>
  </si>
  <si>
    <t>BILL-6113</t>
  </si>
  <si>
    <t>BILL-6114</t>
  </si>
  <si>
    <t>BILL-6115</t>
  </si>
  <si>
    <t>SUBHA MAYA STORE</t>
  </si>
  <si>
    <t>BILL-6116</t>
  </si>
  <si>
    <t>BILL-6117</t>
  </si>
  <si>
    <t>BIKRAM DHUNGANA</t>
  </si>
  <si>
    <t>BILL-6118</t>
  </si>
  <si>
    <t>NEUPANE KIRANA</t>
  </si>
  <si>
    <t>BILL-6119</t>
  </si>
  <si>
    <t>BILL-6120</t>
  </si>
  <si>
    <t>BILL-6121</t>
  </si>
  <si>
    <t>BILL-6122</t>
  </si>
  <si>
    <t>BILL-6123</t>
  </si>
  <si>
    <t>BILL-6124</t>
  </si>
  <si>
    <t>BILL-6125</t>
  </si>
  <si>
    <t>BILL-6126</t>
  </si>
  <si>
    <t>BILL-6127</t>
  </si>
  <si>
    <t>BILL-6128</t>
  </si>
  <si>
    <t>BILL-6129</t>
  </si>
  <si>
    <t>BILL-6130</t>
  </si>
  <si>
    <t>BILL-6131</t>
  </si>
  <si>
    <t>BILL-6132</t>
  </si>
  <si>
    <t>BILL-6133</t>
  </si>
  <si>
    <t>BILL-6134</t>
  </si>
  <si>
    <t>BILL-6135</t>
  </si>
  <si>
    <t>BILL-6136</t>
  </si>
  <si>
    <t>BILL-6137</t>
  </si>
  <si>
    <t>BILL-6138</t>
  </si>
  <si>
    <t>BILL-6139</t>
  </si>
  <si>
    <t>BILL-6140</t>
  </si>
  <si>
    <t>BILL-6141</t>
  </si>
  <si>
    <t>BILL-6142</t>
  </si>
  <si>
    <t>BILL-6143</t>
  </si>
  <si>
    <t>BILL-6144</t>
  </si>
  <si>
    <t>BILL-6145</t>
  </si>
  <si>
    <t>BILL-6146</t>
  </si>
  <si>
    <t>BILL-6147</t>
  </si>
  <si>
    <t>BILL-6148</t>
  </si>
  <si>
    <t>BILL-6149</t>
  </si>
  <si>
    <t>BILL-6150</t>
  </si>
  <si>
    <t>BILL-6151</t>
  </si>
  <si>
    <t>BILL-6152</t>
  </si>
  <si>
    <t>BILL-6153</t>
  </si>
  <si>
    <t>BILL-6154</t>
  </si>
  <si>
    <t>BILL-6155</t>
  </si>
  <si>
    <t>BILL-6156</t>
  </si>
  <si>
    <t>BILL-6157</t>
  </si>
  <si>
    <t>BILL-6158</t>
  </si>
  <si>
    <t>NEHA MISTHAN</t>
  </si>
  <si>
    <t>BILL-6159</t>
  </si>
  <si>
    <t>BILL-6160</t>
  </si>
  <si>
    <t>BILL-6161</t>
  </si>
  <si>
    <t>BILL-6162</t>
  </si>
  <si>
    <t>BILL-6163</t>
  </si>
  <si>
    <t>BILL-6164</t>
  </si>
  <si>
    <t>BILL-6165</t>
  </si>
  <si>
    <t>BILL-6166</t>
  </si>
  <si>
    <t>BILL-6167</t>
  </si>
  <si>
    <t>BILL-6168</t>
  </si>
  <si>
    <t>BILL-6169</t>
  </si>
  <si>
    <t>MEGHRAJ (MITERI)</t>
  </si>
  <si>
    <t>GHEE</t>
  </si>
  <si>
    <t>BILL-6170</t>
  </si>
  <si>
    <t>BILL-6171</t>
  </si>
  <si>
    <t>BILL-6172</t>
  </si>
  <si>
    <t>BILL-6173</t>
  </si>
  <si>
    <t>THE DARBAR PARTY PALACE</t>
  </si>
  <si>
    <t>BILL-6174</t>
  </si>
  <si>
    <t>BILL-6175</t>
  </si>
  <si>
    <t>BILL-6176</t>
  </si>
  <si>
    <t>BILL-6177</t>
  </si>
  <si>
    <t>BILL-6178</t>
  </si>
  <si>
    <t>BILL-6179</t>
  </si>
  <si>
    <t>BILL-6180</t>
  </si>
  <si>
    <t>BILL-6181</t>
  </si>
  <si>
    <t>BILL-6182</t>
  </si>
  <si>
    <t>BILL-6183</t>
  </si>
  <si>
    <t>BILL-6184</t>
  </si>
  <si>
    <t>BILL-6185</t>
  </si>
  <si>
    <t>BILL-6186</t>
  </si>
  <si>
    <t>BILL-6187</t>
  </si>
  <si>
    <t>BILL-6188</t>
  </si>
  <si>
    <t>BILL-6189</t>
  </si>
  <si>
    <t>BILL-6190</t>
  </si>
  <si>
    <t>BILL-6191</t>
  </si>
  <si>
    <t>BILL-6192</t>
  </si>
  <si>
    <t>INDRA BK</t>
  </si>
  <si>
    <t>BILL-6193</t>
  </si>
  <si>
    <t>BILL-6194</t>
  </si>
  <si>
    <t>BILL-6195</t>
  </si>
  <si>
    <t>BILL-6196</t>
  </si>
  <si>
    <t>BILL-6201</t>
  </si>
  <si>
    <t>BILL-6202</t>
  </si>
  <si>
    <t>BILL-6197</t>
  </si>
  <si>
    <t>BILL-6198</t>
  </si>
  <si>
    <t>BILL-6199</t>
  </si>
  <si>
    <t>BILL-6200</t>
  </si>
  <si>
    <t>BILL-6203</t>
  </si>
  <si>
    <t>BILL-6204</t>
  </si>
  <si>
    <t>BILL-6205</t>
  </si>
  <si>
    <t>BILL-6206</t>
  </si>
  <si>
    <t>BILL-6207</t>
  </si>
  <si>
    <t>BILL-6208</t>
  </si>
  <si>
    <t>BILL-6209</t>
  </si>
  <si>
    <t>BILL-6210</t>
  </si>
  <si>
    <t>BILL-6211</t>
  </si>
  <si>
    <t>BILL-6212</t>
  </si>
  <si>
    <t>BILL-6213</t>
  </si>
  <si>
    <t>BILL-6214</t>
  </si>
  <si>
    <t>BILL-6215</t>
  </si>
  <si>
    <t>BILL-6216</t>
  </si>
  <si>
    <t>BILL-6217</t>
  </si>
  <si>
    <t>BILL-6218</t>
  </si>
  <si>
    <t>BILL-6219</t>
  </si>
  <si>
    <t>BILL-6220</t>
  </si>
  <si>
    <t>BILL-6221</t>
  </si>
  <si>
    <t>BILL-6222</t>
  </si>
  <si>
    <t>BILL-6223</t>
  </si>
  <si>
    <t>BILL-6224</t>
  </si>
  <si>
    <t>BILL-6225</t>
  </si>
  <si>
    <t>BILL-6226</t>
  </si>
  <si>
    <t>BILL-6227</t>
  </si>
  <si>
    <t>BILL-6228</t>
  </si>
  <si>
    <t>BILL-6229</t>
  </si>
  <si>
    <t>BILL-6230</t>
  </si>
  <si>
    <t>BILL-6231</t>
  </si>
  <si>
    <t>BILL-6232</t>
  </si>
  <si>
    <t>BILL-6360</t>
  </si>
  <si>
    <t>BILL-6233</t>
  </si>
  <si>
    <t>BILL-6234</t>
  </si>
  <si>
    <t>BILL-6235</t>
  </si>
  <si>
    <t>BILL-6236</t>
  </si>
  <si>
    <t>BILL-6237</t>
  </si>
  <si>
    <t>BILL-6238</t>
  </si>
  <si>
    <t>BILL-6239</t>
  </si>
  <si>
    <t>BILL-6240</t>
  </si>
  <si>
    <t>BILL-6241</t>
  </si>
  <si>
    <t>BILL-6242</t>
  </si>
  <si>
    <t>BILL-6243</t>
  </si>
  <si>
    <t>BILL-6244</t>
  </si>
  <si>
    <t>BILL-6245</t>
  </si>
  <si>
    <t>BILL-6246</t>
  </si>
  <si>
    <t>BILL-6247</t>
  </si>
  <si>
    <t>DANA</t>
  </si>
  <si>
    <t>BILL-6248</t>
  </si>
  <si>
    <t>BILL-6249</t>
  </si>
  <si>
    <t>BILL-6250</t>
  </si>
  <si>
    <t>BILL-6251</t>
  </si>
  <si>
    <t>BILL-6252</t>
  </si>
  <si>
    <t>BILL-6253</t>
  </si>
  <si>
    <t>BILL-6254</t>
  </si>
  <si>
    <t>BILL-6255</t>
  </si>
  <si>
    <t>BILL-6256</t>
  </si>
  <si>
    <t>BILL-6257</t>
  </si>
  <si>
    <t>BILL-6258</t>
  </si>
  <si>
    <t>BILL-6259</t>
  </si>
  <si>
    <t>BILL-6260</t>
  </si>
  <si>
    <t>BILL-6261</t>
  </si>
  <si>
    <t>BILL-6262</t>
  </si>
  <si>
    <t>BILL-6263</t>
  </si>
  <si>
    <t>BILL-6264</t>
  </si>
  <si>
    <t>BILL-6265</t>
  </si>
  <si>
    <t>BILL-6266</t>
  </si>
  <si>
    <t>BILL-6267</t>
  </si>
  <si>
    <t>BILL-6268</t>
  </si>
  <si>
    <t>BILL-6269</t>
  </si>
  <si>
    <t>BILL-6270</t>
  </si>
  <si>
    <t>BILL-6271</t>
  </si>
  <si>
    <t>BILL-6272</t>
  </si>
  <si>
    <t>BILL-6273</t>
  </si>
  <si>
    <t>BILL-6274</t>
  </si>
  <si>
    <t>BILL-6275</t>
  </si>
  <si>
    <t>BILL-6276</t>
  </si>
  <si>
    <t>BILL-6277</t>
  </si>
  <si>
    <t>BILL-6278</t>
  </si>
  <si>
    <t>BILL-6279</t>
  </si>
  <si>
    <t>BILL-6280</t>
  </si>
  <si>
    <t>BILL-6281</t>
  </si>
  <si>
    <t>BILL-6282</t>
  </si>
  <si>
    <t>BILL-6283</t>
  </si>
  <si>
    <t>BILL-6284</t>
  </si>
  <si>
    <t>BILL-6285</t>
  </si>
  <si>
    <t>BILL-6286</t>
  </si>
  <si>
    <t>BILL-6287</t>
  </si>
  <si>
    <t>BILL-6288</t>
  </si>
  <si>
    <t>BILL-6289</t>
  </si>
  <si>
    <t>BILL-6290</t>
  </si>
  <si>
    <t>BILL-6291</t>
  </si>
  <si>
    <t>BILL-6292</t>
  </si>
  <si>
    <t>BILL-6293</t>
  </si>
  <si>
    <t>BILL-6294</t>
  </si>
  <si>
    <t>BILL-6295</t>
  </si>
  <si>
    <t>BILL-6296</t>
  </si>
  <si>
    <t>BILL-6297</t>
  </si>
  <si>
    <t>BILL-6298</t>
  </si>
  <si>
    <t>BILL-6299</t>
  </si>
  <si>
    <t>BILL-6300</t>
  </si>
  <si>
    <t xml:space="preserve">CANCELED </t>
  </si>
  <si>
    <t>BILL-6301</t>
  </si>
  <si>
    <t>BILL-6302</t>
  </si>
  <si>
    <t>BILL-6303</t>
  </si>
  <si>
    <t>BILL-6304</t>
  </si>
  <si>
    <t>BILL-6305</t>
  </si>
  <si>
    <t>BILL-6306</t>
  </si>
  <si>
    <t>BILL-6307</t>
  </si>
  <si>
    <t>BILL-6308</t>
  </si>
  <si>
    <t>BILL-6309</t>
  </si>
  <si>
    <t>BILL-6310</t>
  </si>
  <si>
    <t>BILL-6311</t>
  </si>
  <si>
    <t>BILL-6312</t>
  </si>
  <si>
    <t>BILL-6313</t>
  </si>
  <si>
    <t>BILL-6314</t>
  </si>
  <si>
    <t>SITA MALLA</t>
  </si>
  <si>
    <t>BILL-6315</t>
  </si>
  <si>
    <t>BILL-6316</t>
  </si>
  <si>
    <t>BILL-6317</t>
  </si>
  <si>
    <t>BILL-6318</t>
  </si>
  <si>
    <t>BILL-6319</t>
  </si>
  <si>
    <t>BILL-6338</t>
  </si>
  <si>
    <t>BILL-6339</t>
  </si>
  <si>
    <t>BILL-6340</t>
  </si>
  <si>
    <t>BILL-6320</t>
  </si>
  <si>
    <t>BILL-6321</t>
  </si>
  <si>
    <t>BILL-6322</t>
  </si>
  <si>
    <t>BILL-6323</t>
  </si>
  <si>
    <t>BILL-6324</t>
  </si>
  <si>
    <t>BILL-6325</t>
  </si>
  <si>
    <t>BILL-6326</t>
  </si>
  <si>
    <t>BILL-6327</t>
  </si>
  <si>
    <t>BILL-6328</t>
  </si>
  <si>
    <t>BILL-6329</t>
  </si>
  <si>
    <t>BILL-6330</t>
  </si>
  <si>
    <t>BILL-6331</t>
  </si>
  <si>
    <t>PUSHPA ADHIKARI</t>
  </si>
  <si>
    <t>BILL-6332</t>
  </si>
  <si>
    <t>BILL-6333</t>
  </si>
  <si>
    <t>BILL-6334</t>
  </si>
  <si>
    <t>BILL-6335</t>
  </si>
  <si>
    <t>BILL-6336</t>
  </si>
  <si>
    <t>BILL-6337</t>
  </si>
  <si>
    <t>BILL-6341</t>
  </si>
  <si>
    <t>BILL-6342</t>
  </si>
  <si>
    <t>BILL-6343</t>
  </si>
  <si>
    <t>BILL-6344</t>
  </si>
  <si>
    <t>BILL-6345</t>
  </si>
  <si>
    <t>BILL-6346</t>
  </si>
  <si>
    <t>BILL-6347</t>
  </si>
  <si>
    <t>BILL-6348</t>
  </si>
  <si>
    <t>BILL-6349</t>
  </si>
  <si>
    <t>BILL-6350</t>
  </si>
  <si>
    <t>BILL-6351</t>
  </si>
  <si>
    <t>BILL-6352</t>
  </si>
  <si>
    <t>BILL-6353</t>
  </si>
  <si>
    <t>BILL-6354</t>
  </si>
  <si>
    <t>BILL-6355</t>
  </si>
  <si>
    <t>BILL-6356</t>
  </si>
  <si>
    <t>BILL-6357</t>
  </si>
  <si>
    <t>BILL-6358</t>
  </si>
  <si>
    <t>BILL-6359</t>
  </si>
  <si>
    <t>BILL-6361</t>
  </si>
  <si>
    <t>BILL-6362</t>
  </si>
  <si>
    <t>BILL-6363</t>
  </si>
  <si>
    <t>BILL-6364</t>
  </si>
  <si>
    <t>BILL-6365</t>
  </si>
  <si>
    <t>BILL-6366</t>
  </si>
  <si>
    <t>BILL-6367</t>
  </si>
  <si>
    <t>BILL-6368</t>
  </si>
  <si>
    <t>BILL-6369</t>
  </si>
  <si>
    <t>BILL-6370</t>
  </si>
  <si>
    <t>BILL-6371</t>
  </si>
  <si>
    <t>BILL-6372</t>
  </si>
  <si>
    <t>BILL-6373</t>
  </si>
  <si>
    <t>BILL-6374</t>
  </si>
  <si>
    <t>BILL-6375</t>
  </si>
  <si>
    <t>BILL-6376</t>
  </si>
  <si>
    <t>BILL-6377</t>
  </si>
  <si>
    <t>SITALA ARYAL</t>
  </si>
  <si>
    <t>BILL-6378</t>
  </si>
  <si>
    <t>BILL-6379</t>
  </si>
  <si>
    <t>BILL-6380</t>
  </si>
  <si>
    <t>BILL-6381</t>
  </si>
  <si>
    <t>BILL-6382</t>
  </si>
  <si>
    <t>BILL-6383</t>
  </si>
  <si>
    <t>BILL-6384</t>
  </si>
  <si>
    <t>BILL-6385</t>
  </si>
  <si>
    <t>BILL-6386</t>
  </si>
  <si>
    <t>BILL-6387</t>
  </si>
  <si>
    <t>BILL-6388</t>
  </si>
  <si>
    <t>BILL-6389</t>
  </si>
  <si>
    <t>BILL-6390</t>
  </si>
  <si>
    <t>BILL-6391</t>
  </si>
  <si>
    <t>BILL-6392</t>
  </si>
  <si>
    <t>BILL-6393</t>
  </si>
  <si>
    <t>BILL-6401</t>
  </si>
  <si>
    <t>BILL-6402</t>
  </si>
  <si>
    <t>BILL-6403</t>
  </si>
  <si>
    <t>BILL-6404</t>
  </si>
  <si>
    <t>BILL-6405</t>
  </si>
  <si>
    <t>BILL-6406</t>
  </si>
  <si>
    <t>BILL-6407</t>
  </si>
  <si>
    <t>BILL-6408</t>
  </si>
  <si>
    <t>BILL-6409</t>
  </si>
  <si>
    <t>BILL-6410</t>
  </si>
  <si>
    <t>BILL-6411</t>
  </si>
  <si>
    <t>BILL-6412</t>
  </si>
  <si>
    <t>BILL-6414</t>
  </si>
  <si>
    <t>BILL-6415</t>
  </si>
  <si>
    <t>BILL-6416</t>
  </si>
  <si>
    <t>BILL-6417</t>
  </si>
  <si>
    <t>BILL-6418</t>
  </si>
  <si>
    <t>BILL-6413</t>
  </si>
  <si>
    <t>BILL-6419</t>
  </si>
  <si>
    <t>BILL-6420</t>
  </si>
  <si>
    <t>BILL-6421</t>
  </si>
  <si>
    <t>BILL-6422</t>
  </si>
  <si>
    <t>BILL-6423</t>
  </si>
  <si>
    <t>BILL-6424</t>
  </si>
  <si>
    <t>BILL-6425</t>
  </si>
  <si>
    <t>BILL-6426</t>
  </si>
  <si>
    <t>BILL-6427</t>
  </si>
  <si>
    <t>BILL-6428</t>
  </si>
  <si>
    <t>BILL-6429</t>
  </si>
  <si>
    <t>BILL-6430</t>
  </si>
  <si>
    <t>BILL-6431</t>
  </si>
  <si>
    <t>BILL-6432</t>
  </si>
  <si>
    <t>BILL-6433</t>
  </si>
  <si>
    <t>BILL-6434</t>
  </si>
  <si>
    <t>BILL-6435</t>
  </si>
  <si>
    <t>BILL-6436</t>
  </si>
  <si>
    <t>BILL-6437</t>
  </si>
  <si>
    <t>BILL-6394</t>
  </si>
  <si>
    <t>BILL-6395</t>
  </si>
  <si>
    <t>BILL-6396</t>
  </si>
  <si>
    <t>BILL-6397</t>
  </si>
  <si>
    <t>BILL-6398</t>
  </si>
  <si>
    <t>BILL-6438</t>
  </si>
  <si>
    <t>BILL-6439</t>
  </si>
  <si>
    <t>BILL-6440</t>
  </si>
  <si>
    <t>BILL-6441</t>
  </si>
  <si>
    <t>BILL-6442</t>
  </si>
  <si>
    <t>BILL-6443</t>
  </si>
  <si>
    <t>BILL-6444</t>
  </si>
  <si>
    <t>BILL-6445</t>
  </si>
  <si>
    <t>BILL-6446</t>
  </si>
  <si>
    <t>BILL-6447</t>
  </si>
  <si>
    <t>BILL-6448</t>
  </si>
  <si>
    <t>BILL-6449</t>
  </si>
  <si>
    <t>BILL-6450</t>
  </si>
  <si>
    <t>BILL-6399</t>
  </si>
  <si>
    <t>BILL-6400</t>
  </si>
  <si>
    <t>BILL-6501</t>
  </si>
  <si>
    <t>BILL-6502</t>
  </si>
  <si>
    <t>NEHA MISTHAN BHANDAR</t>
  </si>
  <si>
    <t>BILL-6503</t>
  </si>
  <si>
    <t>BILL-6504</t>
  </si>
  <si>
    <t>BILL-6505</t>
  </si>
  <si>
    <t>BILL-6506</t>
  </si>
  <si>
    <t>BILL-6507</t>
  </si>
  <si>
    <t>BILL-6508</t>
  </si>
  <si>
    <t>BILL-6509</t>
  </si>
  <si>
    <t>BILL-6510</t>
  </si>
  <si>
    <t>BILL-6511</t>
  </si>
  <si>
    <t>BILL-6512</t>
  </si>
  <si>
    <t>BILL-6513</t>
  </si>
  <si>
    <t>BILL-6514</t>
  </si>
  <si>
    <t>BILL-6515</t>
  </si>
  <si>
    <t>BILL-6516</t>
  </si>
  <si>
    <t>BILL-6517</t>
  </si>
  <si>
    <t>BILL-6518</t>
  </si>
  <si>
    <t>BILL-6519</t>
  </si>
  <si>
    <t>BILL-6520</t>
  </si>
  <si>
    <t>BILL-6521</t>
  </si>
  <si>
    <t>BILL-6522</t>
  </si>
  <si>
    <t>BILL-6523</t>
  </si>
  <si>
    <t>BILL-6524</t>
  </si>
  <si>
    <t>BILL-6525</t>
  </si>
  <si>
    <t>BILL-6526</t>
  </si>
  <si>
    <t>BILL-6527</t>
  </si>
  <si>
    <t>BILL-6528</t>
  </si>
  <si>
    <t>BILL-6529</t>
  </si>
  <si>
    <t>BILL-6530</t>
  </si>
  <si>
    <t>BILL-6531</t>
  </si>
  <si>
    <t>2083/04/10</t>
  </si>
  <si>
    <t>BILL-6532</t>
  </si>
  <si>
    <t>BILL-6533</t>
  </si>
  <si>
    <t>BILL-6534</t>
  </si>
  <si>
    <t>BILL-6535</t>
  </si>
  <si>
    <t>BILL-6536</t>
  </si>
  <si>
    <t>BILL-6537</t>
  </si>
  <si>
    <t>BILL-6538</t>
  </si>
  <si>
    <t>BILL-6539</t>
  </si>
  <si>
    <t>BILL-6540</t>
  </si>
  <si>
    <t>BILL-6541</t>
  </si>
  <si>
    <t>BILL-6542</t>
  </si>
  <si>
    <t>BILL-6543</t>
  </si>
  <si>
    <t>BILL-6544</t>
  </si>
  <si>
    <t>BILL-6545</t>
  </si>
  <si>
    <t>BILL-6546</t>
  </si>
  <si>
    <t>2083/04/11</t>
  </si>
  <si>
    <t>BILL-6547</t>
  </si>
  <si>
    <t>BILL-6548</t>
  </si>
  <si>
    <t>BILL-6549</t>
  </si>
  <si>
    <t>BILL-6550</t>
  </si>
  <si>
    <t>BILL-6551</t>
  </si>
  <si>
    <t>BILL-6552</t>
  </si>
  <si>
    <t>BILL-6553</t>
  </si>
  <si>
    <t>BILL-6554</t>
  </si>
  <si>
    <t>BILL-6555</t>
  </si>
  <si>
    <t>BILL-6556</t>
  </si>
  <si>
    <t>BILL-6557</t>
  </si>
  <si>
    <t>BILL-6558</t>
  </si>
  <si>
    <t>BILL-6559</t>
  </si>
  <si>
    <t>BILL-6560</t>
  </si>
  <si>
    <t>BILL-6561</t>
  </si>
  <si>
    <t>BILL-6562</t>
  </si>
  <si>
    <t>BILL-6563</t>
  </si>
  <si>
    <t>NAWA DURGA -317</t>
  </si>
  <si>
    <t>BILL-6564</t>
  </si>
  <si>
    <t>BILL-6565</t>
  </si>
  <si>
    <t>BILL-6566</t>
  </si>
  <si>
    <t>BILL-6455</t>
  </si>
  <si>
    <t>BILL-6567</t>
  </si>
  <si>
    <t>BILL-6568</t>
  </si>
  <si>
    <t>BILL-6569</t>
  </si>
  <si>
    <t>BILL-6570</t>
  </si>
  <si>
    <t>BILL-6571</t>
  </si>
  <si>
    <t>BILL-6572</t>
  </si>
  <si>
    <t>BILL-6573</t>
  </si>
  <si>
    <t>BILL-6574</t>
  </si>
  <si>
    <t>BILL-6575</t>
  </si>
  <si>
    <t>BILL-6576</t>
  </si>
  <si>
    <t>BILL-6577</t>
  </si>
  <si>
    <t>BILL-6578</t>
  </si>
  <si>
    <t>BILL-6579</t>
  </si>
  <si>
    <t>BILL-6580</t>
  </si>
  <si>
    <t>BILL-6581</t>
  </si>
  <si>
    <t>BILL-6582</t>
  </si>
  <si>
    <t>BILL-6583</t>
  </si>
  <si>
    <t>BILL-6456</t>
  </si>
  <si>
    <t>2083/04/13</t>
  </si>
  <si>
    <t>BILL-6584</t>
  </si>
  <si>
    <t>BILL-6585</t>
  </si>
  <si>
    <t>BILL-6586</t>
  </si>
  <si>
    <t>BILL-6587</t>
  </si>
  <si>
    <t>BILL-6588</t>
  </si>
  <si>
    <t>BILL-6589</t>
  </si>
  <si>
    <t>BILL-6590</t>
  </si>
  <si>
    <t>BILL-6591</t>
  </si>
  <si>
    <t>BILL-6592</t>
  </si>
  <si>
    <t>BILL-6593</t>
  </si>
  <si>
    <t>BILL-6594</t>
  </si>
  <si>
    <t>BILL-6595</t>
  </si>
  <si>
    <t>BILL-6596</t>
  </si>
  <si>
    <t>BILL-6597</t>
  </si>
  <si>
    <t>BILL-6598</t>
  </si>
  <si>
    <t>BILL-6599</t>
  </si>
  <si>
    <t>BILL-6600</t>
  </si>
  <si>
    <t>2083/04/14</t>
  </si>
  <si>
    <t>BILL-6601</t>
  </si>
  <si>
    <t>BILL-6602</t>
  </si>
  <si>
    <t>BILL-6603</t>
  </si>
  <si>
    <t>BILL-6604</t>
  </si>
  <si>
    <t>BILL-6605</t>
  </si>
  <si>
    <t>BILL-6606</t>
  </si>
  <si>
    <t>BILL-6607</t>
  </si>
  <si>
    <t>BILL-6608</t>
  </si>
  <si>
    <t>BILL-6609</t>
  </si>
  <si>
    <t>BILL-6610</t>
  </si>
  <si>
    <t>BILL-6611</t>
  </si>
  <si>
    <t>BILL-6612</t>
  </si>
  <si>
    <t>BILL-6613</t>
  </si>
  <si>
    <t>BILL-6614</t>
  </si>
  <si>
    <t xml:space="preserve">RISHI ARYAL </t>
  </si>
  <si>
    <t>BILL-6615</t>
  </si>
  <si>
    <t>BILL-6616</t>
  </si>
  <si>
    <t>BILL-6617</t>
  </si>
  <si>
    <t>BILL-6618</t>
  </si>
  <si>
    <t>BILL-6619</t>
  </si>
  <si>
    <t>BILL-6620</t>
  </si>
  <si>
    <t>BILL-6621</t>
  </si>
  <si>
    <t>BILL-6458</t>
  </si>
  <si>
    <t>J AND J SISTERS</t>
  </si>
  <si>
    <t>2083/04/15</t>
  </si>
  <si>
    <t>BILL-6622</t>
  </si>
  <si>
    <t>BILL-6623</t>
  </si>
  <si>
    <t>BILL-6624</t>
  </si>
  <si>
    <t>BILL-6625</t>
  </si>
  <si>
    <t>BILL-6626</t>
  </si>
  <si>
    <t>BILL-6627</t>
  </si>
  <si>
    <t>BILL-6628</t>
  </si>
  <si>
    <t>BILL-6629</t>
  </si>
  <si>
    <t>BILL-6630</t>
  </si>
  <si>
    <t>BILL-6631</t>
  </si>
  <si>
    <t>BILL-6632</t>
  </si>
  <si>
    <t>BILL-6633</t>
  </si>
  <si>
    <t>BILL-6634</t>
  </si>
  <si>
    <t>BILL-6635</t>
  </si>
  <si>
    <t>BILL-6636</t>
  </si>
  <si>
    <t>BILL-6637</t>
  </si>
  <si>
    <t>BILL-6638</t>
  </si>
  <si>
    <t>BILL-6639</t>
  </si>
  <si>
    <t>BILL-6640</t>
  </si>
  <si>
    <t>BILL-6459</t>
  </si>
  <si>
    <t>BILL-6460</t>
  </si>
  <si>
    <t>BILL-6641</t>
  </si>
  <si>
    <t>BILL-6642</t>
  </si>
  <si>
    <t>BILL-6643</t>
  </si>
  <si>
    <t>BILL-6644</t>
  </si>
  <si>
    <t>BILL-6645</t>
  </si>
  <si>
    <t>BILL-6646</t>
  </si>
  <si>
    <t>BILL-6647</t>
  </si>
  <si>
    <t>BILL-6648</t>
  </si>
  <si>
    <t>BILL-6649</t>
  </si>
  <si>
    <t>BILL-6650</t>
  </si>
  <si>
    <t>2083/04/17</t>
  </si>
  <si>
    <t>BILL-6651</t>
  </si>
  <si>
    <t>BILL-6652</t>
  </si>
  <si>
    <t>BILL-6653</t>
  </si>
  <si>
    <t>BILL-6654</t>
  </si>
  <si>
    <t>BILL-6655</t>
  </si>
  <si>
    <t>BILL-6656</t>
  </si>
  <si>
    <t>BILL-6657</t>
  </si>
  <si>
    <t>BILL-6658</t>
  </si>
  <si>
    <t>BILL-6659</t>
  </si>
  <si>
    <t>BILL-6660</t>
  </si>
  <si>
    <t>BILL-6661</t>
  </si>
  <si>
    <t>BILL-6662</t>
  </si>
  <si>
    <t>BILL-6663</t>
  </si>
  <si>
    <t>BILL-6664</t>
  </si>
  <si>
    <t>BILL-6665</t>
  </si>
  <si>
    <t>BILL-6666</t>
  </si>
  <si>
    <t>BILL-6667</t>
  </si>
  <si>
    <t>BILL-6465</t>
  </si>
  <si>
    <t>BILL-6668</t>
  </si>
  <si>
    <t>BILL-6669</t>
  </si>
  <si>
    <t>BILL-6670</t>
  </si>
  <si>
    <t>BILL-6671</t>
  </si>
  <si>
    <t>BILL-6672</t>
  </si>
  <si>
    <t>BILL-6673</t>
  </si>
  <si>
    <t>BILL-6674</t>
  </si>
  <si>
    <t>BILL-6675</t>
  </si>
  <si>
    <t>BILL-6676</t>
  </si>
  <si>
    <t>BILL-6677</t>
  </si>
  <si>
    <t>BILL-6678</t>
  </si>
  <si>
    <t>BILL-6679</t>
  </si>
  <si>
    <t>BILL-6680</t>
  </si>
  <si>
    <t>BILL-6681</t>
  </si>
  <si>
    <t>BILL-6682</t>
  </si>
  <si>
    <t>BILL-6683</t>
  </si>
  <si>
    <t>BILL-6684</t>
  </si>
  <si>
    <t>BILL-6685</t>
  </si>
  <si>
    <t>BILL-6463</t>
  </si>
  <si>
    <t>BILL-6686</t>
  </si>
  <si>
    <t>BILL-6687</t>
  </si>
  <si>
    <t>BILL-6688</t>
  </si>
  <si>
    <t>BILL-6689</t>
  </si>
  <si>
    <t>BILL-6690</t>
  </si>
  <si>
    <t>BILL-6691</t>
  </si>
  <si>
    <t>BILL-6692</t>
  </si>
  <si>
    <t>BILL-6693</t>
  </si>
  <si>
    <t>BILL-6694</t>
  </si>
  <si>
    <t>BILL-6695</t>
  </si>
  <si>
    <t>BILL-6696</t>
  </si>
  <si>
    <t>BILL-6697</t>
  </si>
  <si>
    <t>BILL-6698</t>
  </si>
  <si>
    <t>BILL-6699</t>
  </si>
  <si>
    <t>BILL-6700</t>
  </si>
  <si>
    <t>BILL-6801</t>
  </si>
  <si>
    <t>BILL-6802</t>
  </si>
  <si>
    <t>BILL-6464</t>
  </si>
  <si>
    <t>2083/04/20</t>
  </si>
  <si>
    <t>BILL-6803</t>
  </si>
  <si>
    <t>BILL-6804</t>
  </si>
  <si>
    <t>BILL-6805</t>
  </si>
  <si>
    <t>BILL-6806</t>
  </si>
  <si>
    <t>BILL-6807</t>
  </si>
  <si>
    <t>BILL-6808</t>
  </si>
  <si>
    <t>BILL-6809</t>
  </si>
  <si>
    <t>BILL-6810</t>
  </si>
  <si>
    <t>BILL-6811</t>
  </si>
  <si>
    <t>BILL-6812</t>
  </si>
  <si>
    <t>BILL-6813</t>
  </si>
  <si>
    <t>BILL-6814</t>
  </si>
  <si>
    <t>BILL-6815</t>
  </si>
  <si>
    <t>BILL-6816</t>
  </si>
  <si>
    <t>BILL-6817</t>
  </si>
  <si>
    <t>BILL-6818</t>
  </si>
  <si>
    <t>BILL-6819</t>
  </si>
  <si>
    <t>BILL-6820</t>
  </si>
  <si>
    <t>2083/04/21</t>
  </si>
  <si>
    <t>BILL-6821</t>
  </si>
  <si>
    <t>BILL-6822</t>
  </si>
  <si>
    <t>BILL-6823</t>
  </si>
  <si>
    <t>BILL-6824</t>
  </si>
  <si>
    <t>BILL-6825</t>
  </si>
  <si>
    <t>BILL-6826</t>
  </si>
  <si>
    <t>BILL-6827</t>
  </si>
  <si>
    <t>BILL-6828</t>
  </si>
  <si>
    <t>BILL-6829</t>
  </si>
  <si>
    <t>BILL-6830</t>
  </si>
  <si>
    <t>BILL-6831</t>
  </si>
  <si>
    <t>BILL-6832</t>
  </si>
  <si>
    <t>BILL-6833</t>
  </si>
  <si>
    <t>BILL-6834</t>
  </si>
  <si>
    <t>BILL-6835</t>
  </si>
  <si>
    <t>BILL-6836</t>
  </si>
  <si>
    <t>BILL-6837</t>
  </si>
  <si>
    <t>BILL-6838</t>
  </si>
  <si>
    <t>BILL-6839</t>
  </si>
  <si>
    <t>BILL-6840</t>
  </si>
  <si>
    <t>CANCELED</t>
  </si>
  <si>
    <t>BILL-6841</t>
  </si>
  <si>
    <t>BILL-6842</t>
  </si>
  <si>
    <t>BILL-6843</t>
  </si>
  <si>
    <t>BILL-6844</t>
  </si>
  <si>
    <t>BILL-6845</t>
  </si>
  <si>
    <t>BILL-6846</t>
  </si>
  <si>
    <t>BILL-6847</t>
  </si>
  <si>
    <t>BILL-6848</t>
  </si>
  <si>
    <t>BILL-6849</t>
  </si>
  <si>
    <t>BILL-6850</t>
  </si>
  <si>
    <t>BILL-6751</t>
  </si>
  <si>
    <t>BILL-6752</t>
  </si>
  <si>
    <t>BILL-6753</t>
  </si>
  <si>
    <t>BILL-6754</t>
  </si>
  <si>
    <t>BILL-6755</t>
  </si>
  <si>
    <t>BILL-6756</t>
  </si>
  <si>
    <t>BILL-6757</t>
  </si>
  <si>
    <t>BILL-6758</t>
  </si>
  <si>
    <t>BILL-6466</t>
  </si>
  <si>
    <t>2083/04/23</t>
  </si>
  <si>
    <t>BILL-6759</t>
  </si>
  <si>
    <t>BILL-6760</t>
  </si>
  <si>
    <t>BILL-6761</t>
  </si>
  <si>
    <t>BILL-6762</t>
  </si>
  <si>
    <t>BILL-6763</t>
  </si>
  <si>
    <t>BILL-6764</t>
  </si>
  <si>
    <t>BILL-6765</t>
  </si>
  <si>
    <t>BILL-6766</t>
  </si>
  <si>
    <t>BILL-6767</t>
  </si>
  <si>
    <t>BILL-6768</t>
  </si>
  <si>
    <t>BILL-6769</t>
  </si>
  <si>
    <t>BILL-6770</t>
  </si>
  <si>
    <t>BILL-6771</t>
  </si>
  <si>
    <t>BILL-6772</t>
  </si>
  <si>
    <t>BILL-6773</t>
  </si>
  <si>
    <t>BILL-6774</t>
  </si>
  <si>
    <t>BILL-6775</t>
  </si>
  <si>
    <t>BILL-6467</t>
  </si>
  <si>
    <t>BILL-6776</t>
  </si>
  <si>
    <t>BILL-6777</t>
  </si>
  <si>
    <t>BILL-6778</t>
  </si>
  <si>
    <t>BILL-6779</t>
  </si>
  <si>
    <t>BILL-6780</t>
  </si>
  <si>
    <t>BILL-6781</t>
  </si>
  <si>
    <t>BILL-6782</t>
  </si>
  <si>
    <t>BILL-6783</t>
  </si>
  <si>
    <t>BILL-6784</t>
  </si>
  <si>
    <t>BILL-6785</t>
  </si>
  <si>
    <t>BILL-6786</t>
  </si>
  <si>
    <t>BILL-6787</t>
  </si>
  <si>
    <t>BILL-6788</t>
  </si>
  <si>
    <t>BILL-6789</t>
  </si>
  <si>
    <t>BILL-6790</t>
  </si>
  <si>
    <t>BILL-6791</t>
  </si>
  <si>
    <t>BILL-6792</t>
  </si>
  <si>
    <t>NAMASTE SOAP HARIHARPUR</t>
  </si>
  <si>
    <t>BILL-6793</t>
  </si>
  <si>
    <t>BILL-6468</t>
  </si>
  <si>
    <t>2083/04/25</t>
  </si>
  <si>
    <t>BILL-6794</t>
  </si>
  <si>
    <t>BILL-6795</t>
  </si>
  <si>
    <t>BILL-6796</t>
  </si>
  <si>
    <t>BILL-6797</t>
  </si>
  <si>
    <t>BILL-6798</t>
  </si>
  <si>
    <t>BILL-6799</t>
  </si>
  <si>
    <t>BILL-6800</t>
  </si>
  <si>
    <t>BILL-6701</t>
  </si>
  <si>
    <t>BILL-6702</t>
  </si>
  <si>
    <t>BILL-6703</t>
  </si>
  <si>
    <t>BILL-6704</t>
  </si>
  <si>
    <t>BILL-6705</t>
  </si>
  <si>
    <t>BILL-6469</t>
  </si>
  <si>
    <t>LOCAL DAMAGE</t>
  </si>
  <si>
    <t>FACTORY PRODUCTION</t>
  </si>
  <si>
    <t>CREAM</t>
  </si>
  <si>
    <t>2083/04/26</t>
  </si>
  <si>
    <t>BILL-6706</t>
  </si>
  <si>
    <t>BILL-6707</t>
  </si>
  <si>
    <t>BILL-6708</t>
  </si>
  <si>
    <t>BILL-6709</t>
  </si>
  <si>
    <t>BILL-6710</t>
  </si>
  <si>
    <t>BILL-6711</t>
  </si>
  <si>
    <t>BILL-6712</t>
  </si>
  <si>
    <t>BILL-6713</t>
  </si>
  <si>
    <t>BILL-6714</t>
  </si>
  <si>
    <t>BILL-6715</t>
  </si>
  <si>
    <t>BILL-6716</t>
  </si>
  <si>
    <t>BILL-6717</t>
  </si>
  <si>
    <t>BILL-6718</t>
  </si>
  <si>
    <t>BILL-6719</t>
  </si>
  <si>
    <t>BILL-6720</t>
  </si>
  <si>
    <t>BILL-6721</t>
  </si>
  <si>
    <t>BILL-6722</t>
  </si>
  <si>
    <t>BILL-6470</t>
  </si>
  <si>
    <t>2083/04/27</t>
  </si>
  <si>
    <t>BILL-6723</t>
  </si>
  <si>
    <t>BILL-6724</t>
  </si>
  <si>
    <t>BILL-6725</t>
  </si>
  <si>
    <t>BILL-6726</t>
  </si>
  <si>
    <t>BILL-6727</t>
  </si>
  <si>
    <t>BILL-6728</t>
  </si>
  <si>
    <t>BILL-6729</t>
  </si>
  <si>
    <t>BILL-6730</t>
  </si>
  <si>
    <t>BILL-6731</t>
  </si>
  <si>
    <t>BILL-6732</t>
  </si>
  <si>
    <t>BILL-6733</t>
  </si>
  <si>
    <t>BILL-6734</t>
  </si>
  <si>
    <t>BILL-6735</t>
  </si>
  <si>
    <t>BILL-6736</t>
  </si>
  <si>
    <t>BILL-6737</t>
  </si>
  <si>
    <t>BILL-6738</t>
  </si>
  <si>
    <t>BILL-6739</t>
  </si>
  <si>
    <t>BILL-6740</t>
  </si>
  <si>
    <t>BILL-6741</t>
  </si>
  <si>
    <t>BILL-6471</t>
  </si>
  <si>
    <t>2083/04/30</t>
  </si>
  <si>
    <t>BILL-6742</t>
  </si>
  <si>
    <t>BILL-6743</t>
  </si>
  <si>
    <t>BILL-6744</t>
  </si>
  <si>
    <t>BILL-6745</t>
  </si>
  <si>
    <t>BILL-6746</t>
  </si>
  <si>
    <t>BILL-6747</t>
  </si>
  <si>
    <t>BILL-6748</t>
  </si>
  <si>
    <t>BILL-6749</t>
  </si>
  <si>
    <t>BILL-6750</t>
  </si>
  <si>
    <t>BILL-6851</t>
  </si>
  <si>
    <t>BILL-6852</t>
  </si>
  <si>
    <t>BILL-6853</t>
  </si>
  <si>
    <t>BILL-6854</t>
  </si>
  <si>
    <t>BILL-6855</t>
  </si>
  <si>
    <t>BILL-6856</t>
  </si>
  <si>
    <t>BILL-6472</t>
  </si>
  <si>
    <t>BILL-6857</t>
  </si>
  <si>
    <t>BILL-6858</t>
  </si>
  <si>
    <t>BILL-6859</t>
  </si>
  <si>
    <t>BILL-6860</t>
  </si>
  <si>
    <t>BILL-6861</t>
  </si>
  <si>
    <t>BILL-6862</t>
  </si>
  <si>
    <t>BILL-6863</t>
  </si>
  <si>
    <t>BILL-6864</t>
  </si>
  <si>
    <t>BILL-6865</t>
  </si>
  <si>
    <t>BILL-6866</t>
  </si>
  <si>
    <t>BILL-6867</t>
  </si>
  <si>
    <t>BILL-6868</t>
  </si>
  <si>
    <t>BILL-6869</t>
  </si>
  <si>
    <t>BILL-6870</t>
  </si>
  <si>
    <t>BILL-6871</t>
  </si>
  <si>
    <t>BILL-6872</t>
  </si>
  <si>
    <t>BILL-6873</t>
  </si>
  <si>
    <t>BILL-6874</t>
  </si>
  <si>
    <t>BILL-6473</t>
  </si>
  <si>
    <t>BILL-6875</t>
  </si>
  <si>
    <t>BILL-6876</t>
  </si>
  <si>
    <t>BILL-6877</t>
  </si>
  <si>
    <t>BILL-6878</t>
  </si>
  <si>
    <t>BILL-6879</t>
  </si>
  <si>
    <t>BILL-6880</t>
  </si>
  <si>
    <t>BILL-6881</t>
  </si>
  <si>
    <t>BILL-6882</t>
  </si>
  <si>
    <t>BILL-6883</t>
  </si>
  <si>
    <t>BILL-6884</t>
  </si>
  <si>
    <t>BILL-6885</t>
  </si>
  <si>
    <t>BILL-6886</t>
  </si>
  <si>
    <t>BILL-6887</t>
  </si>
  <si>
    <t>BILL-6888</t>
  </si>
  <si>
    <t>BILL-6889</t>
  </si>
  <si>
    <t>BILL-6890</t>
  </si>
  <si>
    <t>BILL-6474</t>
  </si>
  <si>
    <t>BILL-6891</t>
  </si>
  <si>
    <t>MADHU PUN</t>
  </si>
  <si>
    <t>BILL-6892</t>
  </si>
  <si>
    <t>BILL-6893</t>
  </si>
  <si>
    <t>BILL-6894</t>
  </si>
  <si>
    <t>BILL-6895</t>
  </si>
  <si>
    <t>BILL-6896</t>
  </si>
  <si>
    <t>BILL-6897</t>
  </si>
  <si>
    <t>BILL-6898</t>
  </si>
  <si>
    <t>BILL-6899</t>
  </si>
  <si>
    <t>BILL-6900</t>
  </si>
  <si>
    <t>BILL-6901</t>
  </si>
  <si>
    <t>BILL-6902</t>
  </si>
  <si>
    <t>BILL-6903</t>
  </si>
  <si>
    <t>BILL-6904</t>
  </si>
  <si>
    <t>BILL-6905</t>
  </si>
  <si>
    <t>BILL-6906</t>
  </si>
  <si>
    <t>BILL-6475</t>
  </si>
  <si>
    <t>2083/05/01</t>
  </si>
  <si>
    <t>BILL-6907</t>
  </si>
  <si>
    <t>BILL-6908</t>
  </si>
  <si>
    <t>BILL-6909</t>
  </si>
  <si>
    <t>BILL-6910</t>
  </si>
  <si>
    <t>BILL-6911</t>
  </si>
  <si>
    <t>BILL-6912</t>
  </si>
  <si>
    <t>BILL-6913</t>
  </si>
  <si>
    <t>BILL-6914</t>
  </si>
  <si>
    <t>BILL-6915</t>
  </si>
  <si>
    <t>BILL-6916</t>
  </si>
  <si>
    <t>BILL-6917</t>
  </si>
  <si>
    <t>BILL-6918</t>
  </si>
  <si>
    <t>BILL-6919</t>
  </si>
  <si>
    <t>BILL-6476</t>
  </si>
  <si>
    <t>2083/05/02</t>
  </si>
  <si>
    <t>BILL-6920</t>
  </si>
  <si>
    <t>BILL-6921</t>
  </si>
  <si>
    <t>BILL-6922</t>
  </si>
  <si>
    <t>BILL-6923</t>
  </si>
  <si>
    <t>BILL-6924</t>
  </si>
  <si>
    <t>BILL-6925</t>
  </si>
  <si>
    <t>BILL-6926</t>
  </si>
  <si>
    <t>BILL-6927</t>
  </si>
  <si>
    <t>BILL-6477</t>
  </si>
  <si>
    <t>Bill No</t>
  </si>
  <si>
    <t>Supplier Name</t>
  </si>
  <si>
    <t>Shift</t>
  </si>
  <si>
    <t>FAT %</t>
  </si>
  <si>
    <t>SNF %</t>
  </si>
  <si>
    <t>Extra/Unit</t>
  </si>
  <si>
    <t>Rate Type</t>
  </si>
  <si>
    <t>Fixed Rate</t>
  </si>
  <si>
    <t>Rate/Unit</t>
  </si>
  <si>
    <t>Transport</t>
  </si>
  <si>
    <t>BILL-5006</t>
  </si>
  <si>
    <t>BASUDEV DAIRY 316</t>
  </si>
  <si>
    <t>EVENING</t>
  </si>
  <si>
    <t>Buffalo Milk</t>
  </si>
  <si>
    <t>FIXED</t>
  </si>
  <si>
    <t>PAID</t>
  </si>
  <si>
    <t>BILL-5020</t>
  </si>
  <si>
    <t>BILL-5034</t>
  </si>
  <si>
    <t>BILL-5048</t>
  </si>
  <si>
    <t>BILL-5062</t>
  </si>
  <si>
    <t>BILL-5076</t>
  </si>
  <si>
    <t>BILL-5092</t>
  </si>
  <si>
    <t>BILL-5108</t>
  </si>
  <si>
    <t>BILL-5124</t>
  </si>
  <si>
    <t>BILL-5145</t>
  </si>
  <si>
    <t>BILL-5152</t>
  </si>
  <si>
    <t>BILL-5078</t>
  </si>
  <si>
    <t>BODESH 310</t>
  </si>
  <si>
    <t>BILL-5086</t>
  </si>
  <si>
    <t>BILL-5094</t>
  </si>
  <si>
    <t>BILL-5102</t>
  </si>
  <si>
    <t>BILL-5110</t>
  </si>
  <si>
    <t>BILL-5118</t>
  </si>
  <si>
    <t>BILL-5126</t>
  </si>
  <si>
    <t>BILL-5140</t>
  </si>
  <si>
    <t>BILL-5154</t>
  </si>
  <si>
    <t>BILL-5005</t>
  </si>
  <si>
    <t>MINA LAMICHHANE 322</t>
  </si>
  <si>
    <t>FORMULA</t>
  </si>
  <si>
    <t>BILL-5012</t>
  </si>
  <si>
    <t>BILL-5019</t>
  </si>
  <si>
    <t>BILL-5026</t>
  </si>
  <si>
    <t>BILL-5033</t>
  </si>
  <si>
    <t>BILL-5040</t>
  </si>
  <si>
    <t>BILL-5047</t>
  </si>
  <si>
    <t>BILL-5054</t>
  </si>
  <si>
    <t>BILL-5061</t>
  </si>
  <si>
    <t>BILL-5068</t>
  </si>
  <si>
    <t>BILL-5075</t>
  </si>
  <si>
    <t>BILL-5083</t>
  </si>
  <si>
    <t>BILL-5091</t>
  </si>
  <si>
    <t>BILL-5099</t>
  </si>
  <si>
    <t>BILL-5107</t>
  </si>
  <si>
    <t>BILL-5115</t>
  </si>
  <si>
    <t>BILL-5123</t>
  </si>
  <si>
    <t xml:space="preserve">PAID </t>
  </si>
  <si>
    <t>BILL-5144</t>
  </si>
  <si>
    <t>BILL-5151</t>
  </si>
  <si>
    <t>BILL-5190</t>
  </si>
  <si>
    <t>BILL-5191</t>
  </si>
  <si>
    <t>BILL-5192</t>
  </si>
  <si>
    <t>BILL-5193</t>
  </si>
  <si>
    <t>BILL-5194</t>
  </si>
  <si>
    <t>BILL-5195</t>
  </si>
  <si>
    <t>BILL-5196</t>
  </si>
  <si>
    <t>BILL-5197</t>
  </si>
  <si>
    <t>BILL-5198</t>
  </si>
  <si>
    <t>BILL-5199</t>
  </si>
  <si>
    <t>BILL-5200</t>
  </si>
  <si>
    <t>BILL-5201</t>
  </si>
  <si>
    <t>BILL-5202</t>
  </si>
  <si>
    <t>BILL-5203</t>
  </si>
  <si>
    <t>BILL-5204</t>
  </si>
  <si>
    <t>BILL-5001</t>
  </si>
  <si>
    <t>BILL-5002</t>
  </si>
  <si>
    <t>BILL-5008</t>
  </si>
  <si>
    <t>BILL-5009</t>
  </si>
  <si>
    <t>BILL-5015</t>
  </si>
  <si>
    <t>BILL-5016</t>
  </si>
  <si>
    <t>BILL-5022</t>
  </si>
  <si>
    <t>BILL-5023</t>
  </si>
  <si>
    <t>BILL-5029</t>
  </si>
  <si>
    <t>BILL-5030</t>
  </si>
  <si>
    <t>BILL-5036</t>
  </si>
  <si>
    <t>BILL-5037</t>
  </si>
  <si>
    <t>BILL-5043</t>
  </si>
  <si>
    <t>BILL-5044</t>
  </si>
  <si>
    <t>BILL-5050</t>
  </si>
  <si>
    <t>BILL-5051</t>
  </si>
  <si>
    <t>BILL-5057</t>
  </si>
  <si>
    <t>BILL-5058</t>
  </si>
  <si>
    <t>BILL-5064</t>
  </si>
  <si>
    <t>BILL-5065</t>
  </si>
  <si>
    <t>BILL-5071</t>
  </si>
  <si>
    <t>BILL-5072</t>
  </si>
  <si>
    <t>BILL-5079</t>
  </si>
  <si>
    <t>BILL-5080</t>
  </si>
  <si>
    <t>BILL-5087</t>
  </si>
  <si>
    <t>BILL-5088</t>
  </si>
  <si>
    <t>BILL-5095</t>
  </si>
  <si>
    <t>BILL-5096</t>
  </si>
  <si>
    <t>BILL-5103</t>
  </si>
  <si>
    <t>BILL-5104</t>
  </si>
  <si>
    <t>BILL-5111</t>
  </si>
  <si>
    <t>BILL-5112</t>
  </si>
  <si>
    <t>BILL-5119</t>
  </si>
  <si>
    <t>BILL-5120</t>
  </si>
  <si>
    <t>BILL-5127</t>
  </si>
  <si>
    <t>BILL-5128</t>
  </si>
  <si>
    <t>BILL-5134</t>
  </si>
  <si>
    <t>BILL-5135</t>
  </si>
  <si>
    <t>BILL-5141</t>
  </si>
  <si>
    <t>BILL-5142</t>
  </si>
  <si>
    <t>BILL-5148</t>
  </si>
  <si>
    <t>BILL-5149</t>
  </si>
  <si>
    <t>BILL-5155</t>
  </si>
  <si>
    <t>BILL-5156</t>
  </si>
  <si>
    <t>BILL-5157</t>
  </si>
  <si>
    <t>BILL-5158</t>
  </si>
  <si>
    <t>BILL-5159</t>
  </si>
  <si>
    <t>BILL-5160</t>
  </si>
  <si>
    <t>BILL-5161</t>
  </si>
  <si>
    <t>BILL-5162</t>
  </si>
  <si>
    <t>BILL-5163</t>
  </si>
  <si>
    <t>BILL-5164</t>
  </si>
  <si>
    <t>BILL-5165</t>
  </si>
  <si>
    <t>BILL-5166</t>
  </si>
  <si>
    <t>BILL-5167</t>
  </si>
  <si>
    <t>BILL-5168</t>
  </si>
  <si>
    <t>BILL-5169</t>
  </si>
  <si>
    <t>BILL-5170</t>
  </si>
  <si>
    <t>BILL-5171</t>
  </si>
  <si>
    <t>BILL-5172</t>
  </si>
  <si>
    <t>BILL-5173</t>
  </si>
  <si>
    <t>BILL-5174</t>
  </si>
  <si>
    <t>BILL-5175</t>
  </si>
  <si>
    <t>BILL-5176</t>
  </si>
  <si>
    <t>BILL-5003</t>
  </si>
  <si>
    <t>BILL-5010</t>
  </si>
  <si>
    <t>BILL-5017</t>
  </si>
  <si>
    <t>BILL-5024</t>
  </si>
  <si>
    <t>BILL-5031</t>
  </si>
  <si>
    <t>BILL-5038</t>
  </si>
  <si>
    <t>BILL-5045</t>
  </si>
  <si>
    <t>BILL-5052</t>
  </si>
  <si>
    <t>BILL-5059</t>
  </si>
  <si>
    <t>BILL-5066</t>
  </si>
  <si>
    <t>BILL-5073</t>
  </si>
  <si>
    <t>BILL-5081</t>
  </si>
  <si>
    <t>BILL-5089</t>
  </si>
  <si>
    <t>BILL-5097</t>
  </si>
  <si>
    <t>BILL-5105</t>
  </si>
  <si>
    <t>BILL-5113</t>
  </si>
  <si>
    <t>BILL-5121</t>
  </si>
  <si>
    <t>BILL-5129</t>
  </si>
  <si>
    <t>BILL-5136</t>
  </si>
  <si>
    <t>BILL-5143</t>
  </si>
  <si>
    <t>BILL-5150</t>
  </si>
  <si>
    <t>BILL-5177</t>
  </si>
  <si>
    <t>BILL-5178</t>
  </si>
  <si>
    <t>BILL-5179</t>
  </si>
  <si>
    <t>BILL-5180</t>
  </si>
  <si>
    <t>BILL-5181</t>
  </si>
  <si>
    <t>BILL-5182</t>
  </si>
  <si>
    <t>BILL-5183</t>
  </si>
  <si>
    <t>BILL-5184</t>
  </si>
  <si>
    <t>BILL-5185</t>
  </si>
  <si>
    <t>BILL-5186</t>
  </si>
  <si>
    <t>BILL-5187</t>
  </si>
  <si>
    <t>BILL-5189</t>
  </si>
  <si>
    <t>NEW FARM PHARSATIKAT</t>
  </si>
  <si>
    <t>BILL-5004</t>
  </si>
  <si>
    <t>PARSURAM THARU -333</t>
  </si>
  <si>
    <t>BILL-5011</t>
  </si>
  <si>
    <t>BILL-5018</t>
  </si>
  <si>
    <t>BILL-5025</t>
  </si>
  <si>
    <t>BILL-5032</t>
  </si>
  <si>
    <t>BILL-5039</t>
  </si>
  <si>
    <t>BILL-5046</t>
  </si>
  <si>
    <t>BILL-5053</t>
  </si>
  <si>
    <t>BILL-5060</t>
  </si>
  <si>
    <t>BILL-5067</t>
  </si>
  <si>
    <t>BILL-5074</t>
  </si>
  <si>
    <t>BILL-5082</t>
  </si>
  <si>
    <t>BILL-5090</t>
  </si>
  <si>
    <t>BILL-5098</t>
  </si>
  <si>
    <t>BILL-5106</t>
  </si>
  <si>
    <t>BILL-5114</t>
  </si>
  <si>
    <t>BILL-5122</t>
  </si>
  <si>
    <t>S 5956</t>
  </si>
  <si>
    <t>SAI KRIPA KSS LTD</t>
  </si>
  <si>
    <t>Paneer</t>
  </si>
  <si>
    <t>Cream</t>
  </si>
  <si>
    <t>S 5963</t>
  </si>
  <si>
    <t>Dana</t>
  </si>
  <si>
    <t>BILL-5007</t>
  </si>
  <si>
    <t>SANA KISAN -311</t>
  </si>
  <si>
    <t>BILL-5014</t>
  </si>
  <si>
    <t>BILL-5021</t>
  </si>
  <si>
    <t>BILL-5028</t>
  </si>
  <si>
    <t>BILL-5035</t>
  </si>
  <si>
    <t>BILL-5042</t>
  </si>
  <si>
    <t>BILL-5049</t>
  </si>
  <si>
    <t>BILL-5056</t>
  </si>
  <si>
    <t>BILL-5063</t>
  </si>
  <si>
    <t>BILL-5070</t>
  </si>
  <si>
    <t>BILL-5085</t>
  </si>
  <si>
    <t>BILL-5125</t>
  </si>
  <si>
    <t>BILL-5132</t>
  </si>
  <si>
    <t>BILL-5139</t>
  </si>
  <si>
    <t>BILL-5146</t>
  </si>
  <si>
    <t>BILL-5153</t>
  </si>
  <si>
    <t>2083/03/22</t>
  </si>
  <si>
    <t>2083/05/03</t>
  </si>
  <si>
    <t>🐄 [Your Dairy Plant Name]   —   💵 Collection — customer payments against invoices</t>
  </si>
  <si>
    <t>Receipt No</t>
  </si>
  <si>
    <t>Customer Name</t>
  </si>
  <si>
    <t>Against Bill</t>
  </si>
  <si>
    <t>Opening Due</t>
  </si>
  <si>
    <t>Collected</t>
  </si>
  <si>
    <t>Paid</t>
  </si>
  <si>
    <t>Closing Due</t>
  </si>
  <si>
    <t>REMARKS</t>
  </si>
  <si>
    <t>SRIJANA DAIRY</t>
  </si>
  <si>
    <t>Collection</t>
  </si>
  <si>
    <t>Cash</t>
  </si>
  <si>
    <t>SOBHA BHATTARAI</t>
  </si>
  <si>
    <t>PALPALI KIRANA</t>
  </si>
  <si>
    <t>AAMOSH KIRANA</t>
  </si>
  <si>
    <t>AAYUSH AND AAYUSHMA</t>
  </si>
  <si>
    <t>YUBARAJ AND SAMRAT</t>
  </si>
  <si>
    <t>SAMIKSHYA KIRANA</t>
  </si>
  <si>
    <t>DEURALI KIRANA</t>
  </si>
  <si>
    <t>GIRI KIRANA</t>
  </si>
  <si>
    <t>Advance</t>
  </si>
  <si>
    <t>2083/03/17</t>
  </si>
  <si>
    <t>BY LILA SIR</t>
  </si>
  <si>
    <t>2083/03/19</t>
  </si>
  <si>
    <t>2083/03/27</t>
  </si>
  <si>
    <t>OFFICE EXPENSES</t>
  </si>
  <si>
    <t>Payment</t>
  </si>
  <si>
    <t>DISEL</t>
  </si>
  <si>
    <t>2083/03/29</t>
  </si>
  <si>
    <t>DIPAK NEPAL</t>
  </si>
  <si>
    <t>ADVANCE RETURNED</t>
  </si>
  <si>
    <t>KAMALA THAPA</t>
  </si>
  <si>
    <t>KRITIKA KIRANA</t>
  </si>
  <si>
    <t>2083/04/03</t>
  </si>
  <si>
    <t>disel</t>
  </si>
  <si>
    <t xml:space="preserve">giri store, dipak phone, rikshaw </t>
  </si>
  <si>
    <t>2083/04/04</t>
  </si>
  <si>
    <t>QR</t>
  </si>
  <si>
    <t>SUSHIL QR</t>
  </si>
  <si>
    <t>2083/04/06</t>
  </si>
  <si>
    <t>FOODS</t>
  </si>
  <si>
    <t>2083/04/07</t>
  </si>
  <si>
    <t>TILAK RAYAMAJHI</t>
  </si>
  <si>
    <t>RIKSHAW 500+400, FOOD 200, CLEANING600</t>
  </si>
  <si>
    <t>2083/04/08</t>
  </si>
  <si>
    <t>NEHA MISTAN BHANDAR</t>
  </si>
  <si>
    <t>2083/04/09</t>
  </si>
  <si>
    <t>SHANKAR KHAREL</t>
  </si>
  <si>
    <t>SARASWATI 15 SALARY SRAWAN</t>
  </si>
  <si>
    <t>DIPAK 15 SALAY SRAWAN</t>
  </si>
  <si>
    <t>RISHI ARYAL</t>
  </si>
  <si>
    <t>SMP + WOOD</t>
  </si>
  <si>
    <t>Foods</t>
  </si>
  <si>
    <t>BREAK OIL</t>
  </si>
  <si>
    <t>RIKSHAW FARE</t>
  </si>
  <si>
    <t>RIKSHAW 700+ FOOD 200</t>
  </si>
  <si>
    <t>WOOD</t>
  </si>
  <si>
    <t xml:space="preserve">TIRE AIR </t>
  </si>
  <si>
    <t>EXTRA DRIVER TO LUMBINI</t>
  </si>
  <si>
    <t>FOOD</t>
  </si>
  <si>
    <t>AUTO FARE</t>
  </si>
  <si>
    <t>QR COMPANY A/C</t>
  </si>
  <si>
    <t>TIRE PUNCHER</t>
  </si>
  <si>
    <t>PHONE FARE FOR DIPAK</t>
  </si>
  <si>
    <t>GAS BILL NEEDED</t>
  </si>
  <si>
    <t>TOTAL</t>
  </si>
  <si>
    <t>CASH DEMONSTRATION  —  physical cash, collections &amp; deposits</t>
  </si>
  <si>
    <t>1000</t>
  </si>
  <si>
    <t>500</t>
  </si>
  <si>
    <t>100</t>
  </si>
  <si>
    <t>50</t>
  </si>
  <si>
    <t>20</t>
  </si>
  <si>
    <t>10</t>
  </si>
  <si>
    <t>5</t>
  </si>
  <si>
    <t>2</t>
  </si>
  <si>
    <t>1</t>
  </si>
  <si>
    <t>IC</t>
  </si>
  <si>
    <t>Amount (Rs)</t>
  </si>
  <si>
    <t>Collections (auto)</t>
  </si>
  <si>
    <t>Short / (Over)</t>
  </si>
  <si>
    <t>DEPOSITED</t>
  </si>
  <si>
    <t>SUSHIL</t>
  </si>
  <si>
    <t>KESHAB</t>
  </si>
  <si>
    <t>PETTY CASH</t>
  </si>
  <si>
    <t>10000 QR</t>
  </si>
  <si>
    <t>800 QR</t>
  </si>
  <si>
    <t>Particulars</t>
  </si>
  <si>
    <t>🐄 [Your Dairy Plant Name]   —   📒 Daybook — daily cash/bank register (Debit=outflow, Credit=inflow)</t>
  </si>
  <si>
    <t>Voucher Type</t>
  </si>
  <si>
    <t>Reference</t>
  </si>
  <si>
    <t>Balance</t>
  </si>
  <si>
    <t>Narration</t>
  </si>
  <si>
    <t>Opening Balance</t>
  </si>
  <si>
    <t>Opening</t>
  </si>
  <si>
    <t>Opening balance</t>
  </si>
  <si>
    <t>Sale</t>
  </si>
  <si>
    <t>Daily sales</t>
  </si>
  <si>
    <t>Purchase</t>
  </si>
  <si>
    <t>Daily purchases</t>
  </si>
  <si>
    <t>🐄 [Your Dairy Plant Name]   —   👥 Party Master — Customers &amp; Suppliers</t>
  </si>
  <si>
    <t>Phone</t>
  </si>
  <si>
    <t>Address</t>
  </si>
  <si>
    <t>Total Sales/Dr</t>
  </si>
  <si>
    <t>Total Recd/Cr</t>
  </si>
  <si>
    <t>Running Balance</t>
  </si>
  <si>
    <t>Customer</t>
  </si>
  <si>
    <t>CHHATRABHUMI</t>
  </si>
  <si>
    <t>DANDA PANI ACHARYA</t>
  </si>
  <si>
    <t>NAR BAHADUR RANA</t>
  </si>
  <si>
    <t>Employee</t>
  </si>
  <si>
    <t>9768833553/9847046826</t>
  </si>
  <si>
    <t>Supplier</t>
  </si>
  <si>
    <t>MODERN AGRO  -315</t>
  </si>
  <si>
    <t>LUSCAN</t>
  </si>
  <si>
    <t>9800000002</t>
  </si>
  <si>
    <t>Plant Operator</t>
  </si>
  <si>
    <t>SARASWATI NEPAL</t>
  </si>
  <si>
    <t>9800000003</t>
  </si>
  <si>
    <t>Office</t>
  </si>
  <si>
    <t>BELBAS NAYA GAUN KIRANA</t>
  </si>
  <si>
    <t>SANKHAR KHAREL</t>
  </si>
  <si>
    <t>BAGESHWARI ICE CREAM</t>
  </si>
  <si>
    <t>MUKTESHWOR ENTERPRISES</t>
  </si>
  <si>
    <t>DEURALI MOTORS</t>
  </si>
  <si>
    <t>DUMRE DUGDHA SAHAKARI</t>
  </si>
  <si>
    <t>PRARAMBHA</t>
  </si>
  <si>
    <t>Txn Type</t>
  </si>
  <si>
    <t>Debit</t>
  </si>
  <si>
    <t>MatchIdx</t>
  </si>
  <si>
    <t>PARTY LEDGER STATEMENT</t>
  </si>
  <si>
    <t>One</t>
  </si>
  <si>
    <t>Twenty</t>
  </si>
  <si>
    <t>Two</t>
  </si>
  <si>
    <t>Thirty</t>
  </si>
  <si>
    <t>Select Party ►</t>
  </si>
  <si>
    <t>Opening (b/f):</t>
  </si>
  <si>
    <t>Three</t>
  </si>
  <si>
    <t>Forty</t>
  </si>
  <si>
    <t>2083/03/15</t>
  </si>
  <si>
    <t>Period Debit:</t>
  </si>
  <si>
    <t>Four</t>
  </si>
  <si>
    <t>Fifty</t>
  </si>
  <si>
    <t>Period Credit:</t>
  </si>
  <si>
    <t>Five</t>
  </si>
  <si>
    <t>Sixty</t>
  </si>
  <si>
    <t>Closing Balance:</t>
  </si>
  <si>
    <t>Six</t>
  </si>
  <si>
    <t>Seventy</t>
  </si>
  <si>
    <t>Status:</t>
  </si>
  <si>
    <t>Seven</t>
  </si>
  <si>
    <t>Eighty</t>
  </si>
  <si>
    <t>Eight</t>
  </si>
  <si>
    <t>Ninety</t>
  </si>
  <si>
    <t>Nine</t>
  </si>
  <si>
    <t>Eleven</t>
  </si>
  <si>
    <t>Thirteen</t>
  </si>
  <si>
    <t>Fourteen</t>
  </si>
  <si>
    <t>Fifteen</t>
  </si>
  <si>
    <t>Sixteen</t>
  </si>
  <si>
    <t>Seventeen</t>
  </si>
  <si>
    <t>Eighteen</t>
  </si>
  <si>
    <t>Nineteen</t>
  </si>
  <si>
    <t>🐄 [Your Dairy Plant Name]   —   📋 Stock Master — auto-updates from Sales &amp; Purchase entries</t>
  </si>
  <si>
    <t>Product Name</t>
  </si>
  <si>
    <t>Unit</t>
  </si>
  <si>
    <t>Opening Stock</t>
  </si>
  <si>
    <t>Purchases In</t>
  </si>
  <si>
    <t>Sales Out</t>
  </si>
  <si>
    <t>Current Stock</t>
  </si>
  <si>
    <t>Reorder Level</t>
  </si>
  <si>
    <t>Rate (Rs)</t>
  </si>
  <si>
    <t>Liter</t>
  </si>
  <si>
    <t>Kg</t>
  </si>
  <si>
    <t>TOTAL STOCK VALUE ►</t>
  </si>
  <si>
    <t>STOCK MOVEMENT &amp; VALUATION REPORT</t>
  </si>
  <si>
    <t>Total Closing Value:</t>
  </si>
  <si>
    <t>Low Stock Items:</t>
  </si>
  <si>
    <t>Closing Stock</t>
  </si>
  <si>
    <t>Closing Value</t>
  </si>
  <si>
    <t>💡 Change From/To Date above — opening stock carries forward automatically. Ctrl+P to print.</t>
  </si>
  <si>
    <t>Opening Stock = master opening + all purchases − all sales BEFORE the From Date.</t>
  </si>
  <si>
    <t>Authorized Signature</t>
  </si>
  <si>
    <t>Transaction Date</t>
  </si>
  <si>
    <t>Transaction ID</t>
  </si>
  <si>
    <t>Counterparty Name</t>
  </si>
  <si>
    <t>Party ID</t>
  </si>
  <si>
    <t>Bank Account</t>
  </si>
  <si>
    <t>Transaction Type</t>
  </si>
  <si>
    <t>Classification</t>
  </si>
  <si>
    <t>Verification Status</t>
  </si>
  <si>
    <t>Ledger Posting Status</t>
  </si>
  <si>
    <t>QR-001</t>
  </si>
  <si>
    <t>ONLINE RECEIVED FROM KESHAB</t>
  </si>
  <si>
    <t>QR/Bank</t>
  </si>
  <si>
    <t>Sushil QR</t>
  </si>
  <si>
    <t>Customer Collection</t>
  </si>
  <si>
    <t>Verified</t>
  </si>
  <si>
    <t>Posted</t>
  </si>
  <si>
    <t>QR-002</t>
  </si>
  <si>
    <t>ONLINE TRANSFERRED TO MODERN AGRO</t>
  </si>
  <si>
    <t>Supplier Payment</t>
  </si>
  <si>
    <t>QR-003</t>
  </si>
  <si>
    <t>ONLINE RECEIVED FROM KESHAB (BY KESHAB)</t>
  </si>
  <si>
    <t>QR-004</t>
  </si>
  <si>
    <t>ONLINE TRANSFERRED TO BODESH SUKLA BANGAI</t>
  </si>
  <si>
    <t>QR-005</t>
  </si>
  <si>
    <t xml:space="preserve">QR RECEIVED ALINA ARYAL </t>
  </si>
  <si>
    <t>QR-006</t>
  </si>
  <si>
    <t xml:space="preserve">QR RECEIVED KHIMANANDA </t>
  </si>
  <si>
    <t>QR-007</t>
  </si>
  <si>
    <t xml:space="preserve">QR RECEIVED BALKRISHNA </t>
  </si>
  <si>
    <t>QR-008</t>
  </si>
  <si>
    <t>QR-009</t>
  </si>
  <si>
    <t>QR-010</t>
  </si>
  <si>
    <t>QR-011</t>
  </si>
  <si>
    <t xml:space="preserve">ONLINE TRANSFERRED TO BASUDEV DAIRY FARM </t>
  </si>
  <si>
    <t>QR-012</t>
  </si>
  <si>
    <t xml:space="preserve">ONLINE TRANSFERRED TO LILADHAR GAUTAM FOR ELECTRICITY </t>
  </si>
  <si>
    <t>QR-013</t>
  </si>
  <si>
    <t>QR RECEIVED SHANKAR KHAREL</t>
  </si>
  <si>
    <t>QR-014</t>
  </si>
  <si>
    <t>QR RECEIVED AAMOSH KIRANA</t>
  </si>
  <si>
    <t>QR-015</t>
  </si>
  <si>
    <t xml:space="preserve">QR RECEIVED J AND J SISTERS </t>
  </si>
  <si>
    <t>QR-016</t>
  </si>
  <si>
    <t>BANK DEPOSIT BY SUSHIL</t>
  </si>
  <si>
    <t>BANK</t>
  </si>
  <si>
    <t>Bank Deposit (own)</t>
  </si>
  <si>
    <t>Transfer Between Own Accounts</t>
  </si>
  <si>
    <t>Not Posted</t>
  </si>
  <si>
    <t>QR-017</t>
  </si>
  <si>
    <t>QR-018</t>
  </si>
  <si>
    <t>QR-019</t>
  </si>
  <si>
    <t>ONLINE TRANSFERRED TO BASANT NEPAL (NAWADURGA)</t>
  </si>
  <si>
    <t>QR-020</t>
  </si>
  <si>
    <t>QR-021</t>
  </si>
  <si>
    <t xml:space="preserve">QR PAID TO PRARAMBHA A/C CLERANCE </t>
  </si>
  <si>
    <t>QR Paid to Prarambha A/C Clearance</t>
  </si>
  <si>
    <t>QR-022</t>
  </si>
  <si>
    <t>TRANSFER CHARGE</t>
  </si>
  <si>
    <t>Bank Charge</t>
  </si>
  <si>
    <t xml:space="preserve">CASH PAID TO LILADHAR GAUTAM </t>
  </si>
  <si>
    <t>QR-024</t>
  </si>
  <si>
    <t>PRARAMBHA DAIRY SUPPLIES</t>
  </si>
  <si>
    <t>Unclassified</t>
  </si>
  <si>
    <t>QR-025</t>
  </si>
  <si>
    <t>CASH DEPOSIT BY SUSHIL</t>
  </si>
  <si>
    <t>QR-026</t>
  </si>
  <si>
    <t xml:space="preserve">ONLINE ADVANCE PAID TO BODESH </t>
  </si>
  <si>
    <t>QR-027</t>
  </si>
  <si>
    <t>QR-028</t>
  </si>
  <si>
    <t>QR-029</t>
  </si>
  <si>
    <t>ONLINE TRANSFERRED TO NEW FARM PHARSHATIKAT</t>
  </si>
  <si>
    <t>QR-030</t>
  </si>
  <si>
    <t>QR RECEIVED FROM CHHATRABHUMI</t>
  </si>
  <si>
    <t>QR-031</t>
  </si>
  <si>
    <t xml:space="preserve">CASH DEPOSIT BY KESHAB </t>
  </si>
  <si>
    <t>QR-032</t>
  </si>
  <si>
    <t>QR RECEIVED FROM SUSHIL FOR A/C CLERANCE</t>
  </si>
  <si>
    <t>QR Received from Sushil for A/C Clearance</t>
  </si>
  <si>
    <t>QR-033</t>
  </si>
  <si>
    <t>QR RECEIVED FROM MADHU PUN</t>
  </si>
  <si>
    <t>QR-034</t>
  </si>
  <si>
    <t>ONLINE TRANSFERRED TO BEENA PAUDEL (NAWADURGA)</t>
  </si>
  <si>
    <t>QR-035</t>
  </si>
  <si>
    <t>QR-036</t>
  </si>
  <si>
    <t>ONLINE TRANSFERRED TO SHREE PAROHA DAIRY UDHYOG</t>
  </si>
  <si>
    <t>QR-037</t>
  </si>
  <si>
    <t>TAX INVOICE</t>
  </si>
  <si>
    <t>Invoice No:</t>
  </si>
  <si>
    <t>Customer:</t>
  </si>
  <si>
    <t>Date:</t>
  </si>
  <si>
    <t>[Customer Name]</t>
  </si>
  <si>
    <t>[Address]</t>
  </si>
  <si>
    <t>[Phone]</t>
  </si>
  <si>
    <t>#</t>
  </si>
  <si>
    <t>Net</t>
  </si>
  <si>
    <t>Grand Total:</t>
  </si>
  <si>
    <t>Amount in Words: [Rupees ________________________]</t>
  </si>
  <si>
    <t>Terms: Goods once sold not returnable. Payment due within 15 days.</t>
  </si>
  <si>
    <t>PRARAMBHA DAIRY — OPENING BALANCE IMPORT (from Receivable Payable Until 15 Ashadh)</t>
  </si>
  <si>
    <t>Cutoff: Opening Balance as of 15 Ashadh (2083/03/15). Nature mapped to Receivable/Payable.</t>
  </si>
  <si>
    <t>SN</t>
  </si>
  <si>
    <t>Deduction</t>
  </si>
  <si>
    <t>Nature</t>
  </si>
  <si>
    <t>Match Status</t>
  </si>
  <si>
    <t>Source File</t>
  </si>
  <si>
    <t xml:space="preserve">NAVA DURGA </t>
  </si>
  <si>
    <t>Receivable</t>
  </si>
  <si>
    <t>NAWA DURGA -317 (User Confirmed)</t>
  </si>
  <si>
    <t>Receivable Payable Until 15 Ashadh.xlsx</t>
  </si>
  <si>
    <t xml:space="preserve">THE DARBAR </t>
  </si>
  <si>
    <t>THE DARBAR (Exact)</t>
  </si>
  <si>
    <t xml:space="preserve">SRIJANA DAIRY </t>
  </si>
  <si>
    <t>SRIJANA DAIRY (DEVI NAGAR) (Fuzzy)</t>
  </si>
  <si>
    <t>SOBHA BHATTARAI (Exact)</t>
  </si>
  <si>
    <t>CHHATRABHUMI (Exact)</t>
  </si>
  <si>
    <t xml:space="preserve">AAMOSH DAIRY </t>
  </si>
  <si>
    <t>AAMOSH KIRANA (User Confirmed)</t>
  </si>
  <si>
    <t>ORGANIC TARKALI (Exact)</t>
  </si>
  <si>
    <t>SHARMA DAI (Exact)</t>
  </si>
  <si>
    <t>GANGA NEUPANE (Exact)</t>
  </si>
  <si>
    <t>GIRI KIRANA (Exact)</t>
  </si>
  <si>
    <t>NAR BAHADUR RANA (Exact)</t>
  </si>
  <si>
    <t>DIPAK NEPAL (User Confirmed)</t>
  </si>
  <si>
    <t>SARASWATI NEPAL (User Confirmed)</t>
  </si>
  <si>
    <t>LILADHAR GAUTAM (Exact)</t>
  </si>
  <si>
    <t>KALIKA CANTEEN A1 (Exact)</t>
  </si>
  <si>
    <t>BELBAS NAYA GAUN KIRANA (User Confirmed)</t>
  </si>
  <si>
    <t>SANKHAR KHAREL (User Confirmed)</t>
  </si>
  <si>
    <t>NEHA MISTHAN (User Confirmed)</t>
  </si>
  <si>
    <t>BAGESHWARI ICE CREAM (User Confirmed)</t>
  </si>
  <si>
    <t>Payable</t>
  </si>
  <si>
    <t>MUKTESHWOR ENTERPRISES (User Confirmed)</t>
  </si>
  <si>
    <t xml:space="preserve">MODERN DAIRY FARM </t>
  </si>
  <si>
    <t>MODERN AGRO -315 (User Confirmed)</t>
  </si>
  <si>
    <t>DEURALI MOTORS (User Confirmed)</t>
  </si>
  <si>
    <t>DUMRE DUGDHA SAHAKARI (User Confirmed)</t>
  </si>
  <si>
    <t>LUSCAN (Exact)</t>
  </si>
  <si>
    <t>SANA KISAN</t>
  </si>
  <si>
    <t>SANA KISAN -311 (Fuzzy)</t>
  </si>
  <si>
    <t>PRARAMBHA (User Confirmed)</t>
  </si>
  <si>
    <t>🐄 [Your Dairy Plant Name]   —   ⚙️ Settings &amp; Master Data — edit lists here to update all dropdowns</t>
  </si>
  <si>
    <t>🏢 BUSINESS INFORMATION</t>
  </si>
  <si>
    <t>Business Name:</t>
  </si>
  <si>
    <t>Address Line 1:</t>
  </si>
  <si>
    <t>Address Line 2:</t>
  </si>
  <si>
    <t>Phone:</t>
  </si>
  <si>
    <t>Email:</t>
  </si>
  <si>
    <t>PAN / VAT No:</t>
  </si>
  <si>
    <t>Registration No:</t>
  </si>
  <si>
    <t>Currency:</t>
  </si>
  <si>
    <t>NPR (Rs.)</t>
  </si>
  <si>
    <t>📋 MASTER LISTS (add rows below each column to expand dropdowns)</t>
  </si>
  <si>
    <t>Units</t>
  </si>
  <si>
    <t>PayModes</t>
  </si>
  <si>
    <t>TxnTypes</t>
  </si>
  <si>
    <t>Products</t>
  </si>
  <si>
    <t>Statuses</t>
  </si>
  <si>
    <t>PartyTypes</t>
  </si>
  <si>
    <t>RateTypes</t>
  </si>
  <si>
    <t>Raw Milk</t>
  </si>
  <si>
    <t>Gram</t>
  </si>
  <si>
    <t>Bank Transfer</t>
  </si>
  <si>
    <t>Receipt</t>
  </si>
  <si>
    <t>Partial</t>
  </si>
  <si>
    <t>Both</t>
  </si>
  <si>
    <t>Piece</t>
  </si>
  <si>
    <t>Curd (Dahi)</t>
  </si>
  <si>
    <t>Pending</t>
  </si>
  <si>
    <t>Packet</t>
  </si>
  <si>
    <t>Cheque</t>
  </si>
  <si>
    <t>Processed</t>
  </si>
  <si>
    <t>Box</t>
  </si>
  <si>
    <t>Card</t>
  </si>
  <si>
    <t>Adjustment</t>
  </si>
  <si>
    <t>Cancelled</t>
  </si>
  <si>
    <t>Carton</t>
  </si>
  <si>
    <t>Online</t>
  </si>
  <si>
    <t>Credit Note</t>
  </si>
  <si>
    <t>Butter</t>
  </si>
  <si>
    <t>Tin</t>
  </si>
  <si>
    <t>Debit Note</t>
  </si>
  <si>
    <t>Buttermilk</t>
  </si>
  <si>
    <t>🧮 MILK PRICING CONSTANTS</t>
  </si>
  <si>
    <t>FAT Rate Multiplier:</t>
  </si>
  <si>
    <t>SNF Rate Multiplier:</t>
  </si>
  <si>
    <t>Formula:</t>
  </si>
  <si>
    <t>Rate = (FAT% × 7.15) + (SNF% × 4.55) + Extra Per Unit</t>
  </si>
  <si>
    <t>📘 USER GUIDE — Read this first!  How to use this Dairy Accounting workbook</t>
  </si>
  <si>
    <t>🎨 COLOR GUIDE — how to know where to type</t>
  </si>
  <si>
    <t>AMBER / YELLOW cells</t>
  </si>
  <si>
    <t>👉 TYPE HERE. These are input cells — enter your data (dates, names, amounts, counts).</t>
  </si>
  <si>
    <t>GREEN cells</t>
  </si>
  <si>
    <t>Dropdown or result cell. Pick from list, or it shows an auto-calculated answer.</t>
  </si>
  <si>
    <t>WHITE cells with formulas</t>
  </si>
  <si>
    <t>⛔ DO NOT TYPE. These calculate automatically. Typing here breaks the math.</t>
  </si>
  <si>
    <t>DARK BLUE header / total rows</t>
  </si>
  <si>
    <t>Titles &amp; totals. Never edit — they are automatic.</t>
  </si>
  <si>
    <t>⭐ GOLDEN RULES (very important)</t>
  </si>
  <si>
    <t>1. You only need to type in TWO main sheets every day: SALES_ENTRY and PURCHASE_ENTRY. Almost everything else fills itself.</t>
  </si>
  <si>
    <t>2. Only type in AMBER cells. Leave WHITE formula cells alone — they auto-calculate.</t>
  </si>
  <si>
    <t>3. Dates use the Nepali BS calendar (e.g. 2083-03-16). Type the full date; it shows as 16-Mar-2083.</t>
  </si>
  <si>
    <t>4. When you finish typing, save the file. Reports (Party Statement, P&amp;L, Stock) update automatically.</t>
  </si>
  <si>
    <t>5. If a report looks blank, press F9 (or Fn+F9 on Mac) to recalculate, or reopen the file.</t>
  </si>
  <si>
    <t>📋 EVERY SHEET EXPLAINED — what it is for &amp; can you edit it?</t>
  </si>
  <si>
    <t>Sheet Name</t>
  </si>
  <si>
    <t>Type here?</t>
  </si>
  <si>
    <t>What it does</t>
  </si>
  <si>
    <t>How to use it</t>
  </si>
  <si>
    <t>Dashboard</t>
  </si>
  <si>
    <t>⛔ NO (auto)</t>
  </si>
  <si>
    <t>Business snapshot — key numbers &amp; charts.</t>
  </si>
  <si>
    <t>Just look. Everything here is automatic.</t>
  </si>
  <si>
    <t>Profit_Loss</t>
  </si>
  <si>
    <t>✏️ Partly</t>
  </si>
  <si>
    <t>Profit &amp; Loss for any period.</t>
  </si>
  <si>
    <t>Only change the From/To Date (amber). Rest is automatic.</t>
  </si>
  <si>
    <t>Receivable_Payable</t>
  </si>
  <si>
    <t>Who owes you &amp; whom you owe, for a period.</t>
  </si>
  <si>
    <t>Only change From/To Date (amber). Balances auto-calc.</t>
  </si>
  <si>
    <t>Sales_Entry</t>
  </si>
  <si>
    <t>✅ YES</t>
  </si>
  <si>
    <t>Record every sale (milk, ghee, etc.).</t>
  </si>
  <si>
    <t>TYPE each sale: Date, Invoice, Party, Product, Qty, Rate. Amount auto-calcs.</t>
  </si>
  <si>
    <t>Purchase_Entry</t>
  </si>
  <si>
    <t>Record every milk/material purchase.</t>
  </si>
  <si>
    <t>TYPE each bill: Date, Bill No, Supplier, Product, FAT, SNF, Qty. Rate auto-calcs.</t>
  </si>
  <si>
    <t>Record customer payments received.</t>
  </si>
  <si>
    <t>TYPE: Date, Receipt No, Customer, Amount collected, Payment mode.</t>
  </si>
  <si>
    <t>Cash_Deposit</t>
  </si>
  <si>
    <t>Daily bank deposit note-count register.</t>
  </si>
  <si>
    <t>TYPE the Date + count of each note/coin. Total auto-calcs. Keeps full history.</t>
  </si>
  <si>
    <t>Daybook</t>
  </si>
  <si>
    <t>Daily cash/bank in-out register.</t>
  </si>
  <si>
    <t>TYPE cash movements. Or leave the auto daily totals as they are.</t>
  </si>
  <si>
    <t>Party_Master</t>
  </si>
  <si>
    <t>List of all customers &amp; suppliers.</t>
  </si>
  <si>
    <t>TYPE new party: Name, Type, Phone, Opening Balance. Balances auto-pull.</t>
  </si>
  <si>
    <t>Party_Ledger</t>
  </si>
  <si>
    <t>Every transaction per party w/ running balance.</t>
  </si>
  <si>
    <t>Auto-built from Sales, Purchase &amp; Cash sheets. Do not type here.</t>
  </si>
  <si>
    <t>Party_Statement</t>
  </si>
  <si>
    <t>Printable statement for one party.</t>
  </si>
  <si>
    <t>Pick Party (green dropdown) + From/To Date. Details fill automatically. Ctrl+P to print.</t>
  </si>
  <si>
    <t>Stock_Master</t>
  </si>
  <si>
    <t>Product list + opening stock &amp; rate.</t>
  </si>
  <si>
    <t>TYPE product, opening stock, rate. In/Out auto-pull from Sales &amp; Purchase.</t>
  </si>
  <si>
    <t>Stock_Statement</t>
  </si>
  <si>
    <t>Stock movement &amp; value for a period.</t>
  </si>
  <si>
    <t>Only change From/To Date (amber). Stock auto-calcs. Ctrl+P to print.</t>
  </si>
  <si>
    <t>Printable_Invoice</t>
  </si>
  <si>
    <t>Make a customer bill to print.</t>
  </si>
  <si>
    <t>TYPE customer + items. Ctrl+P or Save as PDF.</t>
  </si>
  <si>
    <t>Settings</t>
  </si>
  <si>
    <t>Business name, phone, PAN, master lists, milk rates.</t>
  </si>
  <si>
    <t>TYPE your business info &amp; lists here ONCE. Feeds all sheets &amp; dropdowns.</t>
  </si>
  <si>
    <t>README</t>
  </si>
  <si>
    <t>This guide.</t>
  </si>
  <si>
    <t>Just read.</t>
  </si>
  <si>
    <t>🗓️ YOUR SIMPLE DAILY ROUTINE</t>
  </si>
  <si>
    <t>STEP 1 — Open SALES_ENTRY. Add a row for every sale today (date, party, product, qty, rate).</t>
  </si>
  <si>
    <t>STEP 2 — Open PURCHASE_ENTRY. Add a row for every milk purchase (date, supplier, FAT, SNF, qty).</t>
  </si>
  <si>
    <t>STEP 3 — Open CASH_COLLECTION. Record any payments customers gave you today.</t>
  </si>
  <si>
    <t>STEP 4 — Open CASH_DEPOSIT. Count your notes/coins and type the counts before going to the bank.</t>
  </si>
  <si>
    <t>STEP 5 — Save the file. Done! Party Ledger, P&amp;L, Stock, Receivable/Payable all update by themselves.</t>
  </si>
  <si>
    <t>ANYTIME — To print a party statement: Party_Statement → pick party + dates → Ctrl+P.</t>
  </si>
  <si>
    <t>💡 HELPFUL TIPS</t>
  </si>
  <si>
    <t>•  Milk rate formula: (FAT × 7.15) + (SNF × 4.55) + Extra. Change these numbers in the SETTINGS sheet.</t>
  </si>
  <si>
    <t>•  Set the milk rate type per purchase: FORMULA (by FAT/SNF) or FIXED (a set price) in Purchase_Entry.</t>
  </si>
  <si>
    <t>•  All date-range reports need dates in BS format, e.g. 2083-03-20.</t>
  </si>
  <si>
    <t>•  Green dropdown cells: click the small arrow to pick from a list — do not type manually.</t>
  </si>
  <si>
    <t>•  Never delete columns or rows in the auto sheets (Party_Ledger, Dashboard) — it breaks formulas.</t>
  </si>
  <si>
    <t>•  Back up: keep a copy of this file each month (File → Save a Copy).</t>
  </si>
  <si>
    <t>NEW SHEETS ADDED (Integration: Salary Advances, QR Bank, Opening Balances)</t>
  </si>
  <si>
    <t>Salary Advance Record</t>
  </si>
  <si>
    <t>YES (read)</t>
  </si>
  <si>
    <t>Imported salary-advance history (from Advance_Salary_Record.xlsx).</t>
  </si>
  <si>
    <t>Read-only. Each advance = Debit Employee / employee receivable.</t>
  </si>
  <si>
    <t>Sushil QR Account Import</t>
  </si>
  <si>
    <t>Imported &amp; classified bank/QR transactions (SUSHIL QR ACCOUNT.xlsx).</t>
  </si>
  <si>
    <t>Supplier Payments &amp; Customer Collections auto-posted to Party_Ledger.</t>
  </si>
  <si>
    <t>Opening Balance Import</t>
  </si>
  <si>
    <t>Opening balances as of 15 Ashadh (Receivable/Payable).</t>
  </si>
  <si>
    <t>Posted to Party_Ledger as opening entries where matched to a party.</t>
  </si>
  <si>
    <t>Verified Transaction Ledger</t>
  </si>
  <si>
    <t>NO (auto)</t>
  </si>
  <si>
    <t>Unified ledger of all verified transactions (Excel Table).</t>
  </si>
  <si>
    <t>Auto Table, expands as you add/import. Source traceable per row.</t>
  </si>
  <si>
    <t>Now also includes Opening Balances, Salary Advances, QR payments &amp; collections.</t>
  </si>
  <si>
    <t>Running balance = opening + debit - credit.</t>
  </si>
  <si>
    <t>Error &amp; Review Log</t>
  </si>
  <si>
    <t>Review</t>
  </si>
  <si>
    <t>Transactions needing manual review (unmatched parties).</t>
  </si>
  <si>
    <t>Review &amp; resolve; match to a party or add a new one.</t>
  </si>
  <si>
    <t>Reconciliation Report</t>
  </si>
  <si>
    <t>Reconciles source totals vs posted totals.</t>
  </si>
  <si>
    <t>Check Status = OK. Differences mean a review item exists.</t>
  </si>
  <si>
    <t>Import Log / Change Log</t>
  </si>
  <si>
    <t>Records of imports and changes made.</t>
  </si>
  <si>
    <t>Reference only.</t>
  </si>
  <si>
    <t>Printable Party Statement</t>
  </si>
  <si>
    <t>Partly</t>
  </si>
  <si>
    <t>Printable A4 statement per party (opening/period/closing).</t>
  </si>
  <si>
    <t>Pick Party dropdown + From/To Date. Ctrl+P to print.</t>
  </si>
  <si>
    <t>PRARAMBHA DAIRY — ERROR &amp; REVIEW LOG (records requiring manual review)</t>
  </si>
  <si>
    <t>Source Sheet</t>
  </si>
  <si>
    <t>Row Number</t>
  </si>
  <si>
    <t>Reason for Error</t>
  </si>
  <si>
    <t>Suggested Action</t>
  </si>
  <si>
    <t>Review Status</t>
  </si>
  <si>
    <t>Assigned To</t>
  </si>
  <si>
    <t>Resolved - posted to NAWA DURGA -317</t>
  </si>
  <si>
    <t>Manually match to a Party Master entry or add new party</t>
  </si>
  <si>
    <t>Review Required</t>
  </si>
  <si>
    <t>Resolved - posted to BELBAS NAYA GAUN KIRANA</t>
  </si>
  <si>
    <t>Resolved - posted to SANKHAR KHAREL</t>
  </si>
  <si>
    <t>Resolved - posted to BAGESHWARI ICE CREAM</t>
  </si>
  <si>
    <t>Resolved - posted to MUKTESHWOR ENTERPRISES</t>
  </si>
  <si>
    <t>Resolved - posted to DEURALI MOTORS</t>
  </si>
  <si>
    <t>Verify and post manually</t>
  </si>
  <si>
    <t>Resolved - posted to DUMRE DUGDHA SAHAKARI</t>
  </si>
  <si>
    <t>Resolved - posted to PRARAMBHA</t>
  </si>
  <si>
    <t>SUSHIL QR ACCOUNT.xlsx</t>
  </si>
  <si>
    <t>No match found</t>
  </si>
  <si>
    <t>ONLINE TRANSFERRED TO NEW FARM PHARSHATI</t>
  </si>
  <si>
    <t>ONLINE TRANSFERRED TO BEENA PAUDEL (NAWA</t>
  </si>
  <si>
    <t>ONLINE TRANSFERRED TO SHREE PAROHA DAIRY</t>
  </si>
  <si>
    <t>PRARAMBHA DAIRY — RECONCILIATION REPORT</t>
  </si>
  <si>
    <t>Item</t>
  </si>
  <si>
    <t>Source Total</t>
  </si>
  <si>
    <t>Imported Total</t>
  </si>
  <si>
    <t>Verified Total</t>
  </si>
  <si>
    <t>Posted Total</t>
  </si>
  <si>
    <t>Duplicates</t>
  </si>
  <si>
    <t>Difference</t>
  </si>
  <si>
    <t>Reconciliation Status</t>
  </si>
  <si>
    <t>Salary Advances</t>
  </si>
  <si>
    <t>OK</t>
  </si>
  <si>
    <t>Opening Balances</t>
  </si>
  <si>
    <t>QR Supplier Payments</t>
  </si>
  <si>
    <t>QR Customer Collections</t>
  </si>
  <si>
    <t>QR Total Net</t>
  </si>
  <si>
    <t>Counts</t>
  </si>
  <si>
    <t>Salary records</t>
  </si>
  <si>
    <t>QR transactions</t>
  </si>
  <si>
    <t>Supplier payments (QR)</t>
  </si>
  <si>
    <t>Customer collections (QR)</t>
  </si>
  <si>
    <t>Opening balances</t>
  </si>
  <si>
    <t>Review items</t>
  </si>
  <si>
    <t>Unclassified QR</t>
  </si>
  <si>
    <t>PRARAMBHA DAIRY — IMPORT LOG</t>
  </si>
  <si>
    <t>Timestamp</t>
  </si>
  <si>
    <t>Target Sheet</t>
  </si>
  <si>
    <t>Records</t>
  </si>
  <si>
    <t>Notes</t>
  </si>
  <si>
    <t>2026-08-19 12:23</t>
  </si>
  <si>
    <t>Advance_Salary_Record.xlsx</t>
  </si>
  <si>
    <t>Imported</t>
  </si>
  <si>
    <t>Mapped Date/Name/AdvanceAmt; dedup by date+name+amount</t>
  </si>
  <si>
    <t>Classified Supplier Payment / Customer Collection / Transfer / Bank Charge</t>
  </si>
  <si>
    <t>Mapped Receivable-&gt;Debit, Payable-&gt;Credit opening</t>
  </si>
  <si>
    <t>PRARAMBHA DAIRY — CHANGE LOG</t>
  </si>
  <si>
    <t>Change</t>
  </si>
  <si>
    <t>Sheet(s) Affected</t>
  </si>
  <si>
    <t>Added Salary Advance Record sheet (imported + dedup + posting status)</t>
  </si>
  <si>
    <t>Done</t>
  </si>
  <si>
    <t>No original data deleted</t>
  </si>
  <si>
    <t>Added 3 employees to Party_Master (Employee type)</t>
  </si>
  <si>
    <t>NAR BAHADUR RANA, DIPAK NEPAL, SARASWATI NEPAL</t>
  </si>
  <si>
    <t>Appended opening balances to Party_Ledger</t>
  </si>
  <si>
    <t>Posted where confidently matched</t>
  </si>
  <si>
    <t>Appended salary advances to Party_Ledger</t>
  </si>
  <si>
    <t>Debit employee / employee receivable</t>
  </si>
  <si>
    <t>Appended QR supplier payments to Party_Ledger</t>
  </si>
  <si>
    <t>Debit supplier</t>
  </si>
  <si>
    <t>Appended QR customer collections to Party_Ledger</t>
  </si>
  <si>
    <t>Credit customer</t>
  </si>
  <si>
    <t>Created Verified Transaction Ledger (Excel Table)</t>
  </si>
  <si>
    <t>Expandable table</t>
  </si>
  <si>
    <t>Created Error &amp; Review Log</t>
  </si>
  <si>
    <t>Error Log</t>
  </si>
  <si>
    <t>Unmatched parties held for review</t>
  </si>
  <si>
    <t>Created Reconciliation Report</t>
  </si>
  <si>
    <t>Party Type</t>
  </si>
  <si>
    <t>Prepared Date:</t>
  </si>
  <si>
    <t>Prepared By: ____________      Checked By: ____________      Authorized Sign: ____________</t>
  </si>
  <si>
    <t>PRARAMBHA DAIRY — VERIFIED TRANSACTION LEDGER (unified view of Party_Ledger static postings)</t>
  </si>
  <si>
    <t>Reference No</t>
  </si>
  <si>
    <t>Bank/Cash Account</t>
  </si>
  <si>
    <t>Duplicate Status</t>
  </si>
  <si>
    <t>Posting Status</t>
  </si>
  <si>
    <t>T-2414</t>
  </si>
  <si>
    <t>OB-15ASHADH</t>
  </si>
  <si>
    <t>Opening Balance as of 15 Ashadh</t>
  </si>
  <si>
    <t>Dairy_Accounts_Professional.xlsx</t>
  </si>
  <si>
    <t>Unique</t>
  </si>
  <si>
    <t>Opening (15 Ashadh) | match:High</t>
  </si>
  <si>
    <t>T-2415</t>
  </si>
  <si>
    <t>T-2416</t>
  </si>
  <si>
    <t>T-2417</t>
  </si>
  <si>
    <t>T-2418</t>
  </si>
  <si>
    <t>Opening (15 Ashadh) | match:Medium</t>
  </si>
  <si>
    <t>T-2419</t>
  </si>
  <si>
    <t>T-2420</t>
  </si>
  <si>
    <t>T-2421</t>
  </si>
  <si>
    <t>T-2422</t>
  </si>
  <si>
    <t>T-2423</t>
  </si>
  <si>
    <t>T-2424</t>
  </si>
  <si>
    <t>T-2425</t>
  </si>
  <si>
    <t>T-2426</t>
  </si>
  <si>
    <t>T-2427</t>
  </si>
  <si>
    <t>T-2428</t>
  </si>
  <si>
    <t>T-2429</t>
  </si>
  <si>
    <t>T-2430</t>
  </si>
  <si>
    <t>T-2431</t>
  </si>
  <si>
    <t>T-2432</t>
  </si>
  <si>
    <t>Salary advance to employee</t>
  </si>
  <si>
    <t>Bank</t>
  </si>
  <si>
    <t>Salary advance recoverable</t>
  </si>
  <si>
    <t>T-2433</t>
  </si>
  <si>
    <t>T-2434</t>
  </si>
  <si>
    <t>T-2435</t>
  </si>
  <si>
    <t>T-2436</t>
  </si>
  <si>
    <t>T-2437</t>
  </si>
  <si>
    <t>T-2438</t>
  </si>
  <si>
    <t>T-2439</t>
  </si>
  <si>
    <t>T-2440</t>
  </si>
  <si>
    <t>T-2441</t>
  </si>
  <si>
    <t>T-2442</t>
  </si>
  <si>
    <t>T-2443</t>
  </si>
  <si>
    <t>T-2444</t>
  </si>
  <si>
    <t>T-2445</t>
  </si>
  <si>
    <t>T-2446</t>
  </si>
  <si>
    <t>T-2447</t>
  </si>
  <si>
    <t>T-2448</t>
  </si>
  <si>
    <t>T-2449</t>
  </si>
  <si>
    <t>T-2450</t>
  </si>
  <si>
    <t>T-2451</t>
  </si>
  <si>
    <t>T-2452</t>
  </si>
  <si>
    <t>T-2453</t>
  </si>
  <si>
    <t>T-2454</t>
  </si>
  <si>
    <t>T-2455</t>
  </si>
  <si>
    <t>T-2456</t>
  </si>
  <si>
    <t>Sushil QR Account</t>
  </si>
  <si>
    <t>Supplier payment via QR/Bank</t>
  </si>
  <si>
    <t>T-2457</t>
  </si>
  <si>
    <t>T-2458</t>
  </si>
  <si>
    <t>T-2459</t>
  </si>
  <si>
    <t>T-2460</t>
  </si>
  <si>
    <t>T-2461</t>
  </si>
  <si>
    <t>T-2462</t>
  </si>
  <si>
    <t>T-2463</t>
  </si>
  <si>
    <t>T-2464</t>
  </si>
  <si>
    <t>T-2465</t>
  </si>
  <si>
    <t>T-2466</t>
  </si>
  <si>
    <t>T-2467</t>
  </si>
  <si>
    <t>T-2468</t>
  </si>
  <si>
    <t>T-2469</t>
  </si>
  <si>
    <t>Customer collection via QR</t>
  </si>
  <si>
    <t>T-2470</t>
  </si>
  <si>
    <t>T-2471</t>
  </si>
  <si>
    <t>Opening (15 Ashadh) | match:UserConfirmed</t>
  </si>
  <si>
    <t>T-2472</t>
  </si>
  <si>
    <t>T-2473</t>
  </si>
  <si>
    <t>T-2474</t>
  </si>
  <si>
    <t>T-2475</t>
  </si>
  <si>
    <t>T-2476</t>
  </si>
  <si>
    <t>T-2477</t>
  </si>
  <si>
    <t>T-2478</t>
  </si>
  <si>
    <t>BS_Date</t>
  </si>
  <si>
    <t>AD_Date</t>
  </si>
  <si>
    <t>2082/01/01</t>
  </si>
  <si>
    <t>2082/01/02</t>
  </si>
  <si>
    <t>2082/01/03</t>
  </si>
  <si>
    <t>2082/01/04</t>
  </si>
  <si>
    <t>2082/01/05</t>
  </si>
  <si>
    <t>2082/01/06</t>
  </si>
  <si>
    <t>2082/01/07</t>
  </si>
  <si>
    <t>2082/01/08</t>
  </si>
  <si>
    <t>2082/01/09</t>
  </si>
  <si>
    <t>2082/01/10</t>
  </si>
  <si>
    <t>2082/01/11</t>
  </si>
  <si>
    <t>2082/01/12</t>
  </si>
  <si>
    <t>2082/01/13</t>
  </si>
  <si>
    <t>2082/01/14</t>
  </si>
  <si>
    <t>2082/01/15</t>
  </si>
  <si>
    <t>2082/01/16</t>
  </si>
  <si>
    <t>2082/01/17</t>
  </si>
  <si>
    <t>2082/01/18</t>
  </si>
  <si>
    <t>2082/01/19</t>
  </si>
  <si>
    <t>2082/01/20</t>
  </si>
  <si>
    <t>2082/01/21</t>
  </si>
  <si>
    <t>2082/01/22</t>
  </si>
  <si>
    <t>2082/01/23</t>
  </si>
  <si>
    <t>2082/01/24</t>
  </si>
  <si>
    <t>2082/01/25</t>
  </si>
  <si>
    <t>2082/01/26</t>
  </si>
  <si>
    <t>2082/01/27</t>
  </si>
  <si>
    <t>2082/01/28</t>
  </si>
  <si>
    <t>2082/01/29</t>
  </si>
  <si>
    <t>2082/01/30</t>
  </si>
  <si>
    <t>2082/01/31</t>
  </si>
  <si>
    <t>2082/02/01</t>
  </si>
  <si>
    <t>2082/02/02</t>
  </si>
  <si>
    <t>2082/02/03</t>
  </si>
  <si>
    <t>2082/02/04</t>
  </si>
  <si>
    <t>2082/02/05</t>
  </si>
  <si>
    <t>2082/02/06</t>
  </si>
  <si>
    <t>2082/02/07</t>
  </si>
  <si>
    <t>2082/02/08</t>
  </si>
  <si>
    <t>2082/02/09</t>
  </si>
  <si>
    <t>2082/02/10</t>
  </si>
  <si>
    <t>2082/02/11</t>
  </si>
  <si>
    <t>2082/02/12</t>
  </si>
  <si>
    <t>2082/02/13</t>
  </si>
  <si>
    <t>2082/02/14</t>
  </si>
  <si>
    <t>2082/02/15</t>
  </si>
  <si>
    <t>2082/02/16</t>
  </si>
  <si>
    <t>2082/02/17</t>
  </si>
  <si>
    <t>2082/02/18</t>
  </si>
  <si>
    <t>2082/02/19</t>
  </si>
  <si>
    <t>2082/02/20</t>
  </si>
  <si>
    <t>2082/02/21</t>
  </si>
  <si>
    <t>2082/02/22</t>
  </si>
  <si>
    <t>2082/02/23</t>
  </si>
  <si>
    <t>2082/02/24</t>
  </si>
  <si>
    <t>2082/02/25</t>
  </si>
  <si>
    <t>2082/02/26</t>
  </si>
  <si>
    <t>2082/02/27</t>
  </si>
  <si>
    <t>2082/02/28</t>
  </si>
  <si>
    <t>2082/02/29</t>
  </si>
  <si>
    <t>2082/02/30</t>
  </si>
  <si>
    <t>2082/02/31</t>
  </si>
  <si>
    <t>2082/03/01</t>
  </si>
  <si>
    <t>2082/03/02</t>
  </si>
  <si>
    <t>2082/03/03</t>
  </si>
  <si>
    <t>2082/03/04</t>
  </si>
  <si>
    <t>2082/03/05</t>
  </si>
  <si>
    <t>2082/03/06</t>
  </si>
  <si>
    <t>2082/03/07</t>
  </si>
  <si>
    <t>2082/03/08</t>
  </si>
  <si>
    <t>2082/03/09</t>
  </si>
  <si>
    <t>2082/03/10</t>
  </si>
  <si>
    <t>2082/03/11</t>
  </si>
  <si>
    <t>2082/03/12</t>
  </si>
  <si>
    <t>2082/03/13</t>
  </si>
  <si>
    <t>2082/03/14</t>
  </si>
  <si>
    <t>2082/03/15</t>
  </si>
  <si>
    <t>2082/03/16</t>
  </si>
  <si>
    <t>2082/03/17</t>
  </si>
  <si>
    <t>2082/03/18</t>
  </si>
  <si>
    <t>2082/03/19</t>
  </si>
  <si>
    <t>2082/03/20</t>
  </si>
  <si>
    <t>2082/03/21</t>
  </si>
  <si>
    <t>2082/03/22</t>
  </si>
  <si>
    <t>2082/03/23</t>
  </si>
  <si>
    <t>2082/03/24</t>
  </si>
  <si>
    <t>2082/03/25</t>
  </si>
  <si>
    <t>2082/03/26</t>
  </si>
  <si>
    <t>2082/03/27</t>
  </si>
  <si>
    <t>2082/03/28</t>
  </si>
  <si>
    <t>2082/03/29</t>
  </si>
  <si>
    <t>2082/03/30</t>
  </si>
  <si>
    <t>2082/03/31</t>
  </si>
  <si>
    <t>2082/03/32</t>
  </si>
  <si>
    <t>2082/04/01</t>
  </si>
  <si>
    <t>2082/04/02</t>
  </si>
  <si>
    <t>2082/04/03</t>
  </si>
  <si>
    <t>2082/04/04</t>
  </si>
  <si>
    <t>2082/04/05</t>
  </si>
  <si>
    <t>2082/04/06</t>
  </si>
  <si>
    <t>2082/04/07</t>
  </si>
  <si>
    <t>2082/04/08</t>
  </si>
  <si>
    <t>2082/04/09</t>
  </si>
  <si>
    <t>2082/04/10</t>
  </si>
  <si>
    <t>2082/04/11</t>
  </si>
  <si>
    <t>2082/04/12</t>
  </si>
  <si>
    <t>2082/04/13</t>
  </si>
  <si>
    <t>2082/04/14</t>
  </si>
  <si>
    <t>2082/04/15</t>
  </si>
  <si>
    <t>2082/04/16</t>
  </si>
  <si>
    <t>2082/04/17</t>
  </si>
  <si>
    <t>2082/04/18</t>
  </si>
  <si>
    <t>2082/04/19</t>
  </si>
  <si>
    <t>2082/04/20</t>
  </si>
  <si>
    <t>2082/04/21</t>
  </si>
  <si>
    <t>2082/04/22</t>
  </si>
  <si>
    <t>2082/04/23</t>
  </si>
  <si>
    <t>2082/04/24</t>
  </si>
  <si>
    <t>2082/04/25</t>
  </si>
  <si>
    <t>2082/04/26</t>
  </si>
  <si>
    <t>2082/04/27</t>
  </si>
  <si>
    <t>2082/04/28</t>
  </si>
  <si>
    <t>2082/04/29</t>
  </si>
  <si>
    <t>2082/04/30</t>
  </si>
  <si>
    <t>2082/04/31</t>
  </si>
  <si>
    <t>2082/05/01</t>
  </si>
  <si>
    <t>2082/05/02</t>
  </si>
  <si>
    <t>2082/05/03</t>
  </si>
  <si>
    <t>2082/05/04</t>
  </si>
  <si>
    <t>2082/05/05</t>
  </si>
  <si>
    <t>2082/05/06</t>
  </si>
  <si>
    <t>2082/05/07</t>
  </si>
  <si>
    <t>2082/05/08</t>
  </si>
  <si>
    <t>2082/05/09</t>
  </si>
  <si>
    <t>2082/05/10</t>
  </si>
  <si>
    <t>2082/05/11</t>
  </si>
  <si>
    <t>2082/05/12</t>
  </si>
  <si>
    <t>2082/05/13</t>
  </si>
  <si>
    <t>2082/05/14</t>
  </si>
  <si>
    <t>2082/05/15</t>
  </si>
  <si>
    <t>2082/05/16</t>
  </si>
  <si>
    <t>2082/05/17</t>
  </si>
  <si>
    <t>2082/05/18</t>
  </si>
  <si>
    <t>2082/05/19</t>
  </si>
  <si>
    <t>2082/05/20</t>
  </si>
  <si>
    <t>2082/05/21</t>
  </si>
  <si>
    <t>2082/05/22</t>
  </si>
  <si>
    <t>2082/05/23</t>
  </si>
  <si>
    <t>2082/05/24</t>
  </si>
  <si>
    <t>2082/05/25</t>
  </si>
  <si>
    <t>2082/05/26</t>
  </si>
  <si>
    <t>2082/05/27</t>
  </si>
  <si>
    <t>2082/05/28</t>
  </si>
  <si>
    <t>2082/05/29</t>
  </si>
  <si>
    <t>2082/05/30</t>
  </si>
  <si>
    <t>2082/05/31</t>
  </si>
  <si>
    <t>2082/06/01</t>
  </si>
  <si>
    <t>2082/06/02</t>
  </si>
  <si>
    <t>2082/06/03</t>
  </si>
  <si>
    <t>2082/06/04</t>
  </si>
  <si>
    <t>2082/06/05</t>
  </si>
  <si>
    <t>2082/06/06</t>
  </si>
  <si>
    <t>2082/06/07</t>
  </si>
  <si>
    <t>2082/06/08</t>
  </si>
  <si>
    <t>2082/06/09</t>
  </si>
  <si>
    <t>2082/06/10</t>
  </si>
  <si>
    <t>2082/06/11</t>
  </si>
  <si>
    <t>2082/06/12</t>
  </si>
  <si>
    <t>2082/06/13</t>
  </si>
  <si>
    <t>2082/06/14</t>
  </si>
  <si>
    <t>2082/06/15</t>
  </si>
  <si>
    <t>2082/06/16</t>
  </si>
  <si>
    <t>2082/06/17</t>
  </si>
  <si>
    <t>2082/06/18</t>
  </si>
  <si>
    <t>2082/06/19</t>
  </si>
  <si>
    <t>2082/06/20</t>
  </si>
  <si>
    <t>2082/06/21</t>
  </si>
  <si>
    <t>2082/06/22</t>
  </si>
  <si>
    <t>2082/06/23</t>
  </si>
  <si>
    <t>2082/06/24</t>
  </si>
  <si>
    <t>2082/06/25</t>
  </si>
  <si>
    <t>2082/06/26</t>
  </si>
  <si>
    <t>2082/06/27</t>
  </si>
  <si>
    <t>2082/06/28</t>
  </si>
  <si>
    <t>2082/06/29</t>
  </si>
  <si>
    <t>2082/06/30</t>
  </si>
  <si>
    <t>2082/06/31</t>
  </si>
  <si>
    <t>2082/07/01</t>
  </si>
  <si>
    <t>2082/07/02</t>
  </si>
  <si>
    <t>2082/07/03</t>
  </si>
  <si>
    <t>2082/07/04</t>
  </si>
  <si>
    <t>2082/07/05</t>
  </si>
  <si>
    <t>2082/07/06</t>
  </si>
  <si>
    <t>2082/07/07</t>
  </si>
  <si>
    <t>2082/07/08</t>
  </si>
  <si>
    <t>2082/07/09</t>
  </si>
  <si>
    <t>2082/07/10</t>
  </si>
  <si>
    <t>2082/07/11</t>
  </si>
  <si>
    <t>2082/07/12</t>
  </si>
  <si>
    <t>2082/07/13</t>
  </si>
  <si>
    <t>2082/07/14</t>
  </si>
  <si>
    <t>2082/07/15</t>
  </si>
  <si>
    <t>2082/07/16</t>
  </si>
  <si>
    <t>2082/07/17</t>
  </si>
  <si>
    <t>2082/07/18</t>
  </si>
  <si>
    <t>2082/07/19</t>
  </si>
  <si>
    <t>2082/07/20</t>
  </si>
  <si>
    <t>2082/07/21</t>
  </si>
  <si>
    <t>2082/07/22</t>
  </si>
  <si>
    <t>2082/07/23</t>
  </si>
  <si>
    <t>2082/07/24</t>
  </si>
  <si>
    <t>2082/07/25</t>
  </si>
  <si>
    <t>2082/07/26</t>
  </si>
  <si>
    <t>2082/07/27</t>
  </si>
  <si>
    <t>2082/07/28</t>
  </si>
  <si>
    <t>2082/07/29</t>
  </si>
  <si>
    <t>2082/07/30</t>
  </si>
  <si>
    <t>2082/08/01</t>
  </si>
  <si>
    <t>2082/08/02</t>
  </si>
  <si>
    <t>2082/08/03</t>
  </si>
  <si>
    <t>2082/08/04</t>
  </si>
  <si>
    <t>2082/08/05</t>
  </si>
  <si>
    <t>2082/08/06</t>
  </si>
  <si>
    <t>2082/08/07</t>
  </si>
  <si>
    <t>2082/08/08</t>
  </si>
  <si>
    <t>2082/08/09</t>
  </si>
  <si>
    <t>2082/08/10</t>
  </si>
  <si>
    <t>2082/08/11</t>
  </si>
  <si>
    <t>2082/08/12</t>
  </si>
  <si>
    <t>2082/08/13</t>
  </si>
  <si>
    <t>2082/08/14</t>
  </si>
  <si>
    <t>2082/08/15</t>
  </si>
  <si>
    <t>2082/08/16</t>
  </si>
  <si>
    <t>2082/08/17</t>
  </si>
  <si>
    <t>2082/08/18</t>
  </si>
  <si>
    <t>2082/08/19</t>
  </si>
  <si>
    <t>2082/08/20</t>
  </si>
  <si>
    <t>2082/08/21</t>
  </si>
  <si>
    <t>2082/08/22</t>
  </si>
  <si>
    <t>2082/08/23</t>
  </si>
  <si>
    <t>2082/08/24</t>
  </si>
  <si>
    <t>2082/08/25</t>
  </si>
  <si>
    <t>2082/08/26</t>
  </si>
  <si>
    <t>2082/08/27</t>
  </si>
  <si>
    <t>2082/08/28</t>
  </si>
  <si>
    <t>2082/08/29</t>
  </si>
  <si>
    <t>2082/09/01</t>
  </si>
  <si>
    <t>2082/09/02</t>
  </si>
  <si>
    <t>2082/09/03</t>
  </si>
  <si>
    <t>2082/09/04</t>
  </si>
  <si>
    <t>2082/09/05</t>
  </si>
  <si>
    <t>2082/09/06</t>
  </si>
  <si>
    <t>2082/09/07</t>
  </si>
  <si>
    <t>2082/09/08</t>
  </si>
  <si>
    <t>2082/09/09</t>
  </si>
  <si>
    <t>2082/09/10</t>
  </si>
  <si>
    <t>2082/09/11</t>
  </si>
  <si>
    <t>2082/09/12</t>
  </si>
  <si>
    <t>2082/09/13</t>
  </si>
  <si>
    <t>2082/09/14</t>
  </si>
  <si>
    <t>2082/09/15</t>
  </si>
  <si>
    <t>2082/09/16</t>
  </si>
  <si>
    <t>2082/09/17</t>
  </si>
  <si>
    <t>2082/09/18</t>
  </si>
  <si>
    <t>2082/09/19</t>
  </si>
  <si>
    <t>2082/09/20</t>
  </si>
  <si>
    <t>2082/09/21</t>
  </si>
  <si>
    <t>2082/09/22</t>
  </si>
  <si>
    <t>2082/09/23</t>
  </si>
  <si>
    <t>2082/09/24</t>
  </si>
  <si>
    <t>2082/09/25</t>
  </si>
  <si>
    <t>2082/09/26</t>
  </si>
  <si>
    <t>2082/09/27</t>
  </si>
  <si>
    <t>2082/09/28</t>
  </si>
  <si>
    <t>2082/09/29</t>
  </si>
  <si>
    <t>2082/09/30</t>
  </si>
  <si>
    <t>2082/10/01</t>
  </si>
  <si>
    <t>2082/10/02</t>
  </si>
  <si>
    <t>2082/10/03</t>
  </si>
  <si>
    <t>2082/10/04</t>
  </si>
  <si>
    <t>2082/10/05</t>
  </si>
  <si>
    <t>2082/10/06</t>
  </si>
  <si>
    <t>2082/10/07</t>
  </si>
  <si>
    <t>2082/10/08</t>
  </si>
  <si>
    <t>2082/10/09</t>
  </si>
  <si>
    <t>2082/10/10</t>
  </si>
  <si>
    <t>2082/10/11</t>
  </si>
  <si>
    <t>2082/10/12</t>
  </si>
  <si>
    <t>2082/10/13</t>
  </si>
  <si>
    <t>2082/10/14</t>
  </si>
  <si>
    <t>2082/10/15</t>
  </si>
  <si>
    <t>2082/10/16</t>
  </si>
  <si>
    <t>2082/10/17</t>
  </si>
  <si>
    <t>2082/10/18</t>
  </si>
  <si>
    <t>2082/10/19</t>
  </si>
  <si>
    <t>2082/10/20</t>
  </si>
  <si>
    <t>2082/10/21</t>
  </si>
  <si>
    <t>2082/10/22</t>
  </si>
  <si>
    <t>2082/10/23</t>
  </si>
  <si>
    <t>2082/10/24</t>
  </si>
  <si>
    <t>2082/10/25</t>
  </si>
  <si>
    <t>2082/10/26</t>
  </si>
  <si>
    <t>2082/10/27</t>
  </si>
  <si>
    <t>2082/10/28</t>
  </si>
  <si>
    <t>2082/10/29</t>
  </si>
  <si>
    <t>2082/11/01</t>
  </si>
  <si>
    <t>2082/11/02</t>
  </si>
  <si>
    <t>2082/11/03</t>
  </si>
  <si>
    <t>2082/11/04</t>
  </si>
  <si>
    <t>2082/11/05</t>
  </si>
  <si>
    <t>2082/11/06</t>
  </si>
  <si>
    <t>2082/11/07</t>
  </si>
  <si>
    <t>2082/11/08</t>
  </si>
  <si>
    <t>2082/11/09</t>
  </si>
  <si>
    <t>2082/11/10</t>
  </si>
  <si>
    <t>2082/11/11</t>
  </si>
  <si>
    <t>2082/11/12</t>
  </si>
  <si>
    <t>2082/11/13</t>
  </si>
  <si>
    <t>2082/11/14</t>
  </si>
  <si>
    <t>2082/11/15</t>
  </si>
  <si>
    <t>2082/11/16</t>
  </si>
  <si>
    <t>2082/11/17</t>
  </si>
  <si>
    <t>2082/11/18</t>
  </si>
  <si>
    <t>2082/11/19</t>
  </si>
  <si>
    <t>2082/11/20</t>
  </si>
  <si>
    <t>2082/11/21</t>
  </si>
  <si>
    <t>2082/11/22</t>
  </si>
  <si>
    <t>2082/11/23</t>
  </si>
  <si>
    <t>2082/11/24</t>
  </si>
  <si>
    <t>2082/11/25</t>
  </si>
  <si>
    <t>2082/11/26</t>
  </si>
  <si>
    <t>2082/11/27</t>
  </si>
  <si>
    <t>2082/11/28</t>
  </si>
  <si>
    <t>2082/11/29</t>
  </si>
  <si>
    <t>2082/11/30</t>
  </si>
  <si>
    <t>2082/12/01</t>
  </si>
  <si>
    <t>2082/12/02</t>
  </si>
  <si>
    <t>2082/12/03</t>
  </si>
  <si>
    <t>2082/12/04</t>
  </si>
  <si>
    <t>2082/12/05</t>
  </si>
  <si>
    <t>2082/12/06</t>
  </si>
  <si>
    <t>2082/12/07</t>
  </si>
  <si>
    <t>2082/12/08</t>
  </si>
  <si>
    <t>2082/12/09</t>
  </si>
  <si>
    <t>2082/12/10</t>
  </si>
  <si>
    <t>2082/12/11</t>
  </si>
  <si>
    <t>2082/12/12</t>
  </si>
  <si>
    <t>2082/12/13</t>
  </si>
  <si>
    <t>2082/12/14</t>
  </si>
  <si>
    <t>2082/12/15</t>
  </si>
  <si>
    <t>2082/12/16</t>
  </si>
  <si>
    <t>2082/12/17</t>
  </si>
  <si>
    <t>2082/12/18</t>
  </si>
  <si>
    <t>2082/12/19</t>
  </si>
  <si>
    <t>2082/12/20</t>
  </si>
  <si>
    <t>2082/12/21</t>
  </si>
  <si>
    <t>2082/12/22</t>
  </si>
  <si>
    <t>2082/12/23</t>
  </si>
  <si>
    <t>2082/12/24</t>
  </si>
  <si>
    <t>2082/12/25</t>
  </si>
  <si>
    <t>2082/12/26</t>
  </si>
  <si>
    <t>2082/12/27</t>
  </si>
  <si>
    <t>2082/12/28</t>
  </si>
  <si>
    <t>2082/12/29</t>
  </si>
  <si>
    <t>2082/12/30</t>
  </si>
  <si>
    <t>2083/01/01</t>
  </si>
  <si>
    <t>2083/01/02</t>
  </si>
  <si>
    <t>2083/01/03</t>
  </si>
  <si>
    <t>2083/01/04</t>
  </si>
  <si>
    <t>2083/01/05</t>
  </si>
  <si>
    <t>2083/01/06</t>
  </si>
  <si>
    <t>2083/01/07</t>
  </si>
  <si>
    <t>2083/01/08</t>
  </si>
  <si>
    <t>2083/01/09</t>
  </si>
  <si>
    <t>2083/01/10</t>
  </si>
  <si>
    <t>2083/01/11</t>
  </si>
  <si>
    <t>2083/01/12</t>
  </si>
  <si>
    <t>2083/01/13</t>
  </si>
  <si>
    <t>2083/01/14</t>
  </si>
  <si>
    <t>2083/01/15</t>
  </si>
  <si>
    <t>2083/01/16</t>
  </si>
  <si>
    <t>2083/01/17</t>
  </si>
  <si>
    <t>2083/01/18</t>
  </si>
  <si>
    <t>2083/01/19</t>
  </si>
  <si>
    <t>2083/01/20</t>
  </si>
  <si>
    <t>2083/01/21</t>
  </si>
  <si>
    <t>2083/01/22</t>
  </si>
  <si>
    <t>2083/01/23</t>
  </si>
  <si>
    <t>2083/01/24</t>
  </si>
  <si>
    <t>2083/01/25</t>
  </si>
  <si>
    <t>2083/01/26</t>
  </si>
  <si>
    <t>2083/01/27</t>
  </si>
  <si>
    <t>2083/01/28</t>
  </si>
  <si>
    <t>2083/01/29</t>
  </si>
  <si>
    <t>2083/01/30</t>
  </si>
  <si>
    <t>2083/01/31</t>
  </si>
  <si>
    <t>2083/02/01</t>
  </si>
  <si>
    <t>2083/02/02</t>
  </si>
  <si>
    <t>2083/02/03</t>
  </si>
  <si>
    <t>2083/02/04</t>
  </si>
  <si>
    <t>2083/02/05</t>
  </si>
  <si>
    <t>2083/02/06</t>
  </si>
  <si>
    <t>2083/02/07</t>
  </si>
  <si>
    <t>2083/02/08</t>
  </si>
  <si>
    <t>2083/02/09</t>
  </si>
  <si>
    <t>2083/02/10</t>
  </si>
  <si>
    <t>2083/02/11</t>
  </si>
  <si>
    <t>2083/02/12</t>
  </si>
  <si>
    <t>2083/02/13</t>
  </si>
  <si>
    <t>2083/02/14</t>
  </si>
  <si>
    <t>2083/02/15</t>
  </si>
  <si>
    <t>2083/02/16</t>
  </si>
  <si>
    <t>2083/02/17</t>
  </si>
  <si>
    <t>2083/02/18</t>
  </si>
  <si>
    <t>2083/02/19</t>
  </si>
  <si>
    <t>2083/02/20</t>
  </si>
  <si>
    <t>2083/02/21</t>
  </si>
  <si>
    <t>2083/02/22</t>
  </si>
  <si>
    <t>2083/02/23</t>
  </si>
  <si>
    <t>2083/02/24</t>
  </si>
  <si>
    <t>2083/02/25</t>
  </si>
  <si>
    <t>2083/02/26</t>
  </si>
  <si>
    <t>2083/02/27</t>
  </si>
  <si>
    <t>2083/02/28</t>
  </si>
  <si>
    <t>2083/02/29</t>
  </si>
  <si>
    <t>2083/02/30</t>
  </si>
  <si>
    <t>2083/02/31</t>
  </si>
  <si>
    <t>2083/03/01</t>
  </si>
  <si>
    <t>2083/03/02</t>
  </si>
  <si>
    <t>2083/03/03</t>
  </si>
  <si>
    <t>2083/03/04</t>
  </si>
  <si>
    <t>2083/03/05</t>
  </si>
  <si>
    <t>2083/03/06</t>
  </si>
  <si>
    <t>2083/03/07</t>
  </si>
  <si>
    <t>2083/03/08</t>
  </si>
  <si>
    <t>2083/03/09</t>
  </si>
  <si>
    <t>2083/03/10</t>
  </si>
  <si>
    <t>2083/03/11</t>
  </si>
  <si>
    <t>2083/03/12</t>
  </si>
  <si>
    <t>2083/03/13</t>
  </si>
  <si>
    <t>2083/03/14</t>
  </si>
  <si>
    <t>2083/05/04</t>
  </si>
  <si>
    <t>2083/05/05</t>
  </si>
  <si>
    <t>2083/05/06</t>
  </si>
  <si>
    <t>2083/05/07</t>
  </si>
  <si>
    <t>2083/05/08</t>
  </si>
  <si>
    <t>2083/05/09</t>
  </si>
  <si>
    <t>2083/05/10</t>
  </si>
  <si>
    <t>2083/05/11</t>
  </si>
  <si>
    <t>2083/05/12</t>
  </si>
  <si>
    <t>2083/05/13</t>
  </si>
  <si>
    <t>2083/05/14</t>
  </si>
  <si>
    <t>2083/05/15</t>
  </si>
  <si>
    <t>2083/05/16</t>
  </si>
  <si>
    <t>2083/05/17</t>
  </si>
  <si>
    <t>2083/05/18</t>
  </si>
  <si>
    <t>2083/05/19</t>
  </si>
  <si>
    <t>2083/05/20</t>
  </si>
  <si>
    <t>2083/05/21</t>
  </si>
  <si>
    <t>2083/05/22</t>
  </si>
  <si>
    <t>2083/05/23</t>
  </si>
  <si>
    <t>2083/05/24</t>
  </si>
  <si>
    <t>2083/05/25</t>
  </si>
  <si>
    <t>2083/05/26</t>
  </si>
  <si>
    <t>2083/05/27</t>
  </si>
  <si>
    <t>2083/05/28</t>
  </si>
  <si>
    <t>2083/05/29</t>
  </si>
  <si>
    <t>2083/05/30</t>
  </si>
  <si>
    <t>2083/05/31</t>
  </si>
  <si>
    <t>2083/06/01</t>
  </si>
  <si>
    <t>2083/06/02</t>
  </si>
  <si>
    <t>2083/06/03</t>
  </si>
  <si>
    <t>2083/06/04</t>
  </si>
  <si>
    <t>2083/06/05</t>
  </si>
  <si>
    <t>2083/06/06</t>
  </si>
  <si>
    <t>2083/06/07</t>
  </si>
  <si>
    <t>2083/06/08</t>
  </si>
  <si>
    <t>2083/06/09</t>
  </si>
  <si>
    <t>2083/06/10</t>
  </si>
  <si>
    <t>2083/06/11</t>
  </si>
  <si>
    <t>2083/06/12</t>
  </si>
  <si>
    <t>2083/06/13</t>
  </si>
  <si>
    <t>2083/06/14</t>
  </si>
  <si>
    <t>2083/06/15</t>
  </si>
  <si>
    <t>2083/06/16</t>
  </si>
  <si>
    <t>2083/06/17</t>
  </si>
  <si>
    <t>2083/06/18</t>
  </si>
  <si>
    <t>2083/06/19</t>
  </si>
  <si>
    <t>2083/06/20</t>
  </si>
  <si>
    <t>2083/06/21</t>
  </si>
  <si>
    <t>2083/06/22</t>
  </si>
  <si>
    <t>2083/06/23</t>
  </si>
  <si>
    <t>2083/06/24</t>
  </si>
  <si>
    <t>2083/06/25</t>
  </si>
  <si>
    <t>2083/06/26</t>
  </si>
  <si>
    <t>2083/06/27</t>
  </si>
  <si>
    <t>2083/06/28</t>
  </si>
  <si>
    <t>2083/06/29</t>
  </si>
  <si>
    <t>2083/06/30</t>
  </si>
  <si>
    <t>2083/06/31</t>
  </si>
  <si>
    <t>2083/07/01</t>
  </si>
  <si>
    <t>2083/07/02</t>
  </si>
  <si>
    <t>2083/07/03</t>
  </si>
  <si>
    <t>2083/07/04</t>
  </si>
  <si>
    <t>2083/07/05</t>
  </si>
  <si>
    <t>2083/07/06</t>
  </si>
  <si>
    <t>2083/07/07</t>
  </si>
  <si>
    <t>2083/07/08</t>
  </si>
  <si>
    <t>2083/07/09</t>
  </si>
  <si>
    <t>2083/07/10</t>
  </si>
  <si>
    <t>2083/07/11</t>
  </si>
  <si>
    <t>2083/07/12</t>
  </si>
  <si>
    <t>2083/07/13</t>
  </si>
  <si>
    <t>2083/07/14</t>
  </si>
  <si>
    <t>2083/07/15</t>
  </si>
  <si>
    <t>2083/07/16</t>
  </si>
  <si>
    <t>2083/07/17</t>
  </si>
  <si>
    <t>2083/07/18</t>
  </si>
  <si>
    <t>2083/07/19</t>
  </si>
  <si>
    <t>2083/07/20</t>
  </si>
  <si>
    <t>2083/07/21</t>
  </si>
  <si>
    <t>2083/07/22</t>
  </si>
  <si>
    <t>2083/07/23</t>
  </si>
  <si>
    <t>2083/07/24</t>
  </si>
  <si>
    <t>2083/07/25</t>
  </si>
  <si>
    <t>2083/07/26</t>
  </si>
  <si>
    <t>2083/07/27</t>
  </si>
  <si>
    <t>2083/07/28</t>
  </si>
  <si>
    <t>2083/07/29</t>
  </si>
  <si>
    <t>2083/07/30</t>
  </si>
  <si>
    <t>2083/08/01</t>
  </si>
  <si>
    <t>2083/08/02</t>
  </si>
  <si>
    <t>2083/08/03</t>
  </si>
  <si>
    <t>2083/08/04</t>
  </si>
  <si>
    <t>2083/08/05</t>
  </si>
  <si>
    <t>2083/08/06</t>
  </si>
  <si>
    <t>2083/08/07</t>
  </si>
  <si>
    <t>2083/08/08</t>
  </si>
  <si>
    <t>2083/08/09</t>
  </si>
  <si>
    <t>2083/08/10</t>
  </si>
  <si>
    <t>2083/08/11</t>
  </si>
  <si>
    <t>2083/08/12</t>
  </si>
  <si>
    <t>2083/08/13</t>
  </si>
  <si>
    <t>2083/08/14</t>
  </si>
  <si>
    <t>2083/08/15</t>
  </si>
  <si>
    <t>2083/08/16</t>
  </si>
  <si>
    <t>2083/08/17</t>
  </si>
  <si>
    <t>2083/08/18</t>
  </si>
  <si>
    <t>2083/08/19</t>
  </si>
  <si>
    <t>2083/08/20</t>
  </si>
  <si>
    <t>2083/08/21</t>
  </si>
  <si>
    <t>2083/08/22</t>
  </si>
  <si>
    <t>2083/08/23</t>
  </si>
  <si>
    <t>2083/08/24</t>
  </si>
  <si>
    <t>2083/08/25</t>
  </si>
  <si>
    <t>2083/08/26</t>
  </si>
  <si>
    <t>2083/08/27</t>
  </si>
  <si>
    <t>2083/08/28</t>
  </si>
  <si>
    <t>2083/08/29</t>
  </si>
  <si>
    <t>2083/09/01</t>
  </si>
  <si>
    <t>2083/09/02</t>
  </si>
  <si>
    <t>2083/09/03</t>
  </si>
  <si>
    <t>2083/09/04</t>
  </si>
  <si>
    <t>2083/09/05</t>
  </si>
  <si>
    <t>2083/09/06</t>
  </si>
  <si>
    <t>2083/09/07</t>
  </si>
  <si>
    <t>2083/09/08</t>
  </si>
  <si>
    <t>2083/09/09</t>
  </si>
  <si>
    <t>2083/09/10</t>
  </si>
  <si>
    <t>2083/09/11</t>
  </si>
  <si>
    <t>2083/09/12</t>
  </si>
  <si>
    <t>2083/09/13</t>
  </si>
  <si>
    <t>2083/09/14</t>
  </si>
  <si>
    <t>2083/09/15</t>
  </si>
  <si>
    <t>2083/09/16</t>
  </si>
  <si>
    <t>2083/09/17</t>
  </si>
  <si>
    <t>2083/09/18</t>
  </si>
  <si>
    <t>2083/09/19</t>
  </si>
  <si>
    <t>2083/09/20</t>
  </si>
  <si>
    <t>2083/09/21</t>
  </si>
  <si>
    <t>2083/09/22</t>
  </si>
  <si>
    <t>2083/09/23</t>
  </si>
  <si>
    <t>2083/09/24</t>
  </si>
  <si>
    <t>2083/09/25</t>
  </si>
  <si>
    <t>2083/09/26</t>
  </si>
  <si>
    <t>2083/09/27</t>
  </si>
  <si>
    <t>2083/09/28</t>
  </si>
  <si>
    <t>2083/09/29</t>
  </si>
  <si>
    <t>2083/09/30</t>
  </si>
  <si>
    <t>2083/10/01</t>
  </si>
  <si>
    <t>2083/10/02</t>
  </si>
  <si>
    <t>2083/10/03</t>
  </si>
  <si>
    <t>2083/10/04</t>
  </si>
  <si>
    <t>2083/10/05</t>
  </si>
  <si>
    <t>2083/10/06</t>
  </si>
  <si>
    <t>2083/10/07</t>
  </si>
  <si>
    <t>2083/10/08</t>
  </si>
  <si>
    <t>2083/10/09</t>
  </si>
  <si>
    <t>2083/10/10</t>
  </si>
  <si>
    <t>2083/10/11</t>
  </si>
  <si>
    <t>2083/10/12</t>
  </si>
  <si>
    <t>2083/10/13</t>
  </si>
  <si>
    <t>2083/10/14</t>
  </si>
  <si>
    <t>2083/10/15</t>
  </si>
  <si>
    <t>2083/10/16</t>
  </si>
  <si>
    <t>2083/10/17</t>
  </si>
  <si>
    <t>2083/10/18</t>
  </si>
  <si>
    <t>2083/10/19</t>
  </si>
  <si>
    <t>2083/10/20</t>
  </si>
  <si>
    <t>2083/10/21</t>
  </si>
  <si>
    <t>2083/10/22</t>
  </si>
  <si>
    <t>2083/10/23</t>
  </si>
  <si>
    <t>2083/10/24</t>
  </si>
  <si>
    <t>2083/10/25</t>
  </si>
  <si>
    <t>2083/10/26</t>
  </si>
  <si>
    <t>2083/10/27</t>
  </si>
  <si>
    <t>2083/10/28</t>
  </si>
  <si>
    <t>2083/10/29</t>
  </si>
  <si>
    <t>2083/11/01</t>
  </si>
  <si>
    <t>2083/11/02</t>
  </si>
  <si>
    <t>2083/11/03</t>
  </si>
  <si>
    <t>2083/11/04</t>
  </si>
  <si>
    <t>2083/11/05</t>
  </si>
  <si>
    <t>2083/11/06</t>
  </si>
  <si>
    <t>2083/11/07</t>
  </si>
  <si>
    <t>2083/11/08</t>
  </si>
  <si>
    <t>2083/11/09</t>
  </si>
  <si>
    <t>2083/11/10</t>
  </si>
  <si>
    <t>2083/11/11</t>
  </si>
  <si>
    <t>2083/11/12</t>
  </si>
  <si>
    <t>2083/11/13</t>
  </si>
  <si>
    <t>2083/11/14</t>
  </si>
  <si>
    <t>2083/11/15</t>
  </si>
  <si>
    <t>2083/11/16</t>
  </si>
  <si>
    <t>2083/11/17</t>
  </si>
  <si>
    <t>2083/11/18</t>
  </si>
  <si>
    <t>2083/11/19</t>
  </si>
  <si>
    <t>2083/11/20</t>
  </si>
  <si>
    <t>2083/11/21</t>
  </si>
  <si>
    <t>2083/11/22</t>
  </si>
  <si>
    <t>2083/11/23</t>
  </si>
  <si>
    <t>2083/11/24</t>
  </si>
  <si>
    <t>2083/11/25</t>
  </si>
  <si>
    <t>2083/11/26</t>
  </si>
  <si>
    <t>2083/11/27</t>
  </si>
  <si>
    <t>2083/11/28</t>
  </si>
  <si>
    <t>2083/11/29</t>
  </si>
  <si>
    <t>2083/11/30</t>
  </si>
  <si>
    <t>2083/12/01</t>
  </si>
  <si>
    <t>2083/12/02</t>
  </si>
  <si>
    <t>2083/12/03</t>
  </si>
  <si>
    <t>2083/12/04</t>
  </si>
  <si>
    <t>2083/12/05</t>
  </si>
  <si>
    <t>2083/12/06</t>
  </si>
  <si>
    <t>2083/12/07</t>
  </si>
  <si>
    <t>2083/12/08</t>
  </si>
  <si>
    <t>2083/12/09</t>
  </si>
  <si>
    <t>2083/12/10</t>
  </si>
  <si>
    <t>2083/12/11</t>
  </si>
  <si>
    <t>2083/12/12</t>
  </si>
  <si>
    <t>2083/12/13</t>
  </si>
  <si>
    <t>2083/12/14</t>
  </si>
  <si>
    <t>2083/12/15</t>
  </si>
  <si>
    <t>2083/12/16</t>
  </si>
  <si>
    <t>2083/12/17</t>
  </si>
  <si>
    <t>2083/12/18</t>
  </si>
  <si>
    <t>2083/12/19</t>
  </si>
  <si>
    <t>2083/12/20</t>
  </si>
  <si>
    <t>2083/12/21</t>
  </si>
  <si>
    <t>2083/12/22</t>
  </si>
  <si>
    <t>2083/12/23</t>
  </si>
  <si>
    <t>2083/12/24</t>
  </si>
  <si>
    <t>2083/12/25</t>
  </si>
  <si>
    <t>2083/12/26</t>
  </si>
  <si>
    <t>2083/12/27</t>
  </si>
  <si>
    <t>2083/12/28</t>
  </si>
  <si>
    <t>2083/12/29</t>
  </si>
  <si>
    <t>2083/12/30</t>
  </si>
  <si>
    <t>2084/01/01</t>
  </si>
  <si>
    <t>2084/01/02</t>
  </si>
  <si>
    <t>2084/01/03</t>
  </si>
  <si>
    <t>2084/01/04</t>
  </si>
  <si>
    <t>2084/01/05</t>
  </si>
  <si>
    <t>2084/01/06</t>
  </si>
  <si>
    <t>2084/01/07</t>
  </si>
  <si>
    <t>2084/01/08</t>
  </si>
  <si>
    <t>2084/01/09</t>
  </si>
  <si>
    <t>2084/01/10</t>
  </si>
  <si>
    <t>2084/01/11</t>
  </si>
  <si>
    <t>2084/01/12</t>
  </si>
  <si>
    <t>2084/01/13</t>
  </si>
  <si>
    <t>2084/01/14</t>
  </si>
  <si>
    <t>2084/01/15</t>
  </si>
  <si>
    <t>2084/01/16</t>
  </si>
  <si>
    <t>2084/01/17</t>
  </si>
  <si>
    <t>2084/01/18</t>
  </si>
  <si>
    <t>2084/01/19</t>
  </si>
  <si>
    <t>2084/01/20</t>
  </si>
  <si>
    <t>2084/01/21</t>
  </si>
  <si>
    <t>2084/01/22</t>
  </si>
  <si>
    <t>2084/01/23</t>
  </si>
  <si>
    <t>2084/01/24</t>
  </si>
  <si>
    <t>2084/01/25</t>
  </si>
  <si>
    <t>2084/01/26</t>
  </si>
  <si>
    <t>2084/01/27</t>
  </si>
  <si>
    <t>2084/01/28</t>
  </si>
  <si>
    <t>2084/01/29</t>
  </si>
  <si>
    <t>2084/01/30</t>
  </si>
  <si>
    <t>2084/01/31</t>
  </si>
  <si>
    <t>2084/02/01</t>
  </si>
  <si>
    <t>2084/02/02</t>
  </si>
  <si>
    <t>2084/02/03</t>
  </si>
  <si>
    <t>2084/02/04</t>
  </si>
  <si>
    <t>2084/02/05</t>
  </si>
  <si>
    <t>2084/02/06</t>
  </si>
  <si>
    <t>2084/02/07</t>
  </si>
  <si>
    <t>2084/02/08</t>
  </si>
  <si>
    <t>2084/02/09</t>
  </si>
  <si>
    <t>2084/02/10</t>
  </si>
  <si>
    <t>2084/02/11</t>
  </si>
  <si>
    <t>2084/02/12</t>
  </si>
  <si>
    <t>2084/02/13</t>
  </si>
  <si>
    <t>2084/02/14</t>
  </si>
  <si>
    <t>2084/02/15</t>
  </si>
  <si>
    <t>2084/02/16</t>
  </si>
  <si>
    <t>2084/02/17</t>
  </si>
  <si>
    <t>2084/02/18</t>
  </si>
  <si>
    <t>2084/02/19</t>
  </si>
  <si>
    <t>2084/02/20</t>
  </si>
  <si>
    <t>2084/02/21</t>
  </si>
  <si>
    <t>2084/02/22</t>
  </si>
  <si>
    <t>2084/02/23</t>
  </si>
  <si>
    <t>2084/02/24</t>
  </si>
  <si>
    <t>2084/02/25</t>
  </si>
  <si>
    <t>2084/02/26</t>
  </si>
  <si>
    <t>2084/02/27</t>
  </si>
  <si>
    <t>2084/02/28</t>
  </si>
  <si>
    <t>2084/02/29</t>
  </si>
  <si>
    <t>2084/02/30</t>
  </si>
  <si>
    <t>2084/02/31</t>
  </si>
  <si>
    <t>2084/03/01</t>
  </si>
  <si>
    <t>2084/03/02</t>
  </si>
  <si>
    <t>2084/03/03</t>
  </si>
  <si>
    <t>2084/03/04</t>
  </si>
  <si>
    <t>2084/03/05</t>
  </si>
  <si>
    <t>2084/03/06</t>
  </si>
  <si>
    <t>2084/03/07</t>
  </si>
  <si>
    <t>2084/03/08</t>
  </si>
  <si>
    <t>2084/03/09</t>
  </si>
  <si>
    <t>2084/03/10</t>
  </si>
  <si>
    <t>2084/03/11</t>
  </si>
  <si>
    <t>2084/03/12</t>
  </si>
  <si>
    <t>2084/03/13</t>
  </si>
  <si>
    <t>2084/03/14</t>
  </si>
  <si>
    <t>2084/03/15</t>
  </si>
  <si>
    <t>2084/03/16</t>
  </si>
  <si>
    <t>2084/03/17</t>
  </si>
  <si>
    <t>2084/03/18</t>
  </si>
  <si>
    <t>2084/03/19</t>
  </si>
  <si>
    <t>2084/03/20</t>
  </si>
  <si>
    <t>2084/03/21</t>
  </si>
  <si>
    <t>2084/03/22</t>
  </si>
  <si>
    <t>2084/03/23</t>
  </si>
  <si>
    <t>2084/03/24</t>
  </si>
  <si>
    <t>2084/03/25</t>
  </si>
  <si>
    <t>2084/03/26</t>
  </si>
  <si>
    <t>2084/03/27</t>
  </si>
  <si>
    <t>2084/03/28</t>
  </si>
  <si>
    <t>2084/03/29</t>
  </si>
  <si>
    <t>2084/03/30</t>
  </si>
  <si>
    <t>2084/03/31</t>
  </si>
  <si>
    <t>2084/03/32</t>
  </si>
  <si>
    <t>2084/04/01</t>
  </si>
  <si>
    <t>2084/04/02</t>
  </si>
  <si>
    <t>2084/04/03</t>
  </si>
  <si>
    <t>2084/04/04</t>
  </si>
  <si>
    <t>2084/04/05</t>
  </si>
  <si>
    <t>2084/04/06</t>
  </si>
  <si>
    <t>2084/04/07</t>
  </si>
  <si>
    <t>2084/04/08</t>
  </si>
  <si>
    <t>2084/04/09</t>
  </si>
  <si>
    <t>2084/04/10</t>
  </si>
  <si>
    <t>2084/04/11</t>
  </si>
  <si>
    <t>2084/04/12</t>
  </si>
  <si>
    <t>2084/04/13</t>
  </si>
  <si>
    <t>2084/04/14</t>
  </si>
  <si>
    <t>2084/04/15</t>
  </si>
  <si>
    <t>2084/04/16</t>
  </si>
  <si>
    <t>2084/04/17</t>
  </si>
  <si>
    <t>2084/04/18</t>
  </si>
  <si>
    <t>2084/04/19</t>
  </si>
  <si>
    <t>2084/04/20</t>
  </si>
  <si>
    <t>2084/04/21</t>
  </si>
  <si>
    <t>2084/04/22</t>
  </si>
  <si>
    <t>2084/04/23</t>
  </si>
  <si>
    <t>2084/04/24</t>
  </si>
  <si>
    <t>2084/04/25</t>
  </si>
  <si>
    <t>2084/04/26</t>
  </si>
  <si>
    <t>2084/04/27</t>
  </si>
  <si>
    <t>2084/04/28</t>
  </si>
  <si>
    <t>2084/04/29</t>
  </si>
  <si>
    <t>2084/04/30</t>
  </si>
  <si>
    <t>2084/04/31</t>
  </si>
  <si>
    <t>2084/05/01</t>
  </si>
  <si>
    <t>2084/05/02</t>
  </si>
  <si>
    <t>2084/05/03</t>
  </si>
  <si>
    <t>2084/05/04</t>
  </si>
  <si>
    <t>2084/05/05</t>
  </si>
  <si>
    <t>2084/05/06</t>
  </si>
  <si>
    <t>2084/05/07</t>
  </si>
  <si>
    <t>2084/05/08</t>
  </si>
  <si>
    <t>2084/05/09</t>
  </si>
  <si>
    <t>2084/05/10</t>
  </si>
  <si>
    <t>2084/05/11</t>
  </si>
  <si>
    <t>2084/05/12</t>
  </si>
  <si>
    <t>2084/05/13</t>
  </si>
  <si>
    <t>2084/05/14</t>
  </si>
  <si>
    <t>2084/05/15</t>
  </si>
  <si>
    <t>2084/05/16</t>
  </si>
  <si>
    <t>2084/05/17</t>
  </si>
  <si>
    <t>2084/05/18</t>
  </si>
  <si>
    <t>2084/05/19</t>
  </si>
  <si>
    <t>2084/05/20</t>
  </si>
  <si>
    <t>2084/05/21</t>
  </si>
  <si>
    <t>2084/05/22</t>
  </si>
  <si>
    <t>2084/05/23</t>
  </si>
  <si>
    <t>2084/05/24</t>
  </si>
  <si>
    <t>2084/05/25</t>
  </si>
  <si>
    <t>2084/05/26</t>
  </si>
  <si>
    <t>2084/05/27</t>
  </si>
  <si>
    <t>2084/05/28</t>
  </si>
  <si>
    <t>2084/05/29</t>
  </si>
  <si>
    <t>2084/05/30</t>
  </si>
  <si>
    <t>2084/05/31</t>
  </si>
  <si>
    <t>2084/06/01</t>
  </si>
  <si>
    <t>2084/06/02</t>
  </si>
  <si>
    <t>2084/06/03</t>
  </si>
  <si>
    <t>2084/06/04</t>
  </si>
  <si>
    <t>2084/06/05</t>
  </si>
  <si>
    <t>2084/06/06</t>
  </si>
  <si>
    <t>2084/06/07</t>
  </si>
  <si>
    <t>2084/06/08</t>
  </si>
  <si>
    <t>2084/06/09</t>
  </si>
  <si>
    <t>2084/06/10</t>
  </si>
  <si>
    <t>2084/06/11</t>
  </si>
  <si>
    <t>2084/06/12</t>
  </si>
  <si>
    <t>2084/06/13</t>
  </si>
  <si>
    <t>2084/06/14</t>
  </si>
  <si>
    <t>2084/06/15</t>
  </si>
  <si>
    <t>2084/06/16</t>
  </si>
  <si>
    <t>2084/06/17</t>
  </si>
  <si>
    <t>2084/06/18</t>
  </si>
  <si>
    <t>2084/06/19</t>
  </si>
  <si>
    <t>2084/06/20</t>
  </si>
  <si>
    <t>2084/06/21</t>
  </si>
  <si>
    <t>2084/06/22</t>
  </si>
  <si>
    <t>2084/06/23</t>
  </si>
  <si>
    <t>2084/06/24</t>
  </si>
  <si>
    <t>2084/06/25</t>
  </si>
  <si>
    <t>2084/06/26</t>
  </si>
  <si>
    <t>2084/06/27</t>
  </si>
  <si>
    <t>2084/06/28</t>
  </si>
  <si>
    <t>2084/06/29</t>
  </si>
  <si>
    <t>2084/06/30</t>
  </si>
  <si>
    <t>2084/07/01</t>
  </si>
  <si>
    <t>2084/07/02</t>
  </si>
  <si>
    <t>2084/07/03</t>
  </si>
  <si>
    <t>2084/07/04</t>
  </si>
  <si>
    <t>2084/07/05</t>
  </si>
  <si>
    <t>2084/07/06</t>
  </si>
  <si>
    <t>2084/07/07</t>
  </si>
  <si>
    <t>2084/07/08</t>
  </si>
  <si>
    <t>2084/07/09</t>
  </si>
  <si>
    <t>2084/07/10</t>
  </si>
  <si>
    <t>2084/07/11</t>
  </si>
  <si>
    <t>2084/07/12</t>
  </si>
  <si>
    <t>2084/07/13</t>
  </si>
  <si>
    <t>2084/07/14</t>
  </si>
  <si>
    <t>2084/07/15</t>
  </si>
  <si>
    <t>2084/07/16</t>
  </si>
  <si>
    <t>2084/07/17</t>
  </si>
  <si>
    <t>2084/07/18</t>
  </si>
  <si>
    <t>2084/07/19</t>
  </si>
  <si>
    <t>2084/07/20</t>
  </si>
  <si>
    <t>2084/07/21</t>
  </si>
  <si>
    <t>2084/07/22</t>
  </si>
  <si>
    <t>2084/07/23</t>
  </si>
  <si>
    <t>2084/07/24</t>
  </si>
  <si>
    <t>2084/07/25</t>
  </si>
  <si>
    <t>2084/07/26</t>
  </si>
  <si>
    <t>2084/07/27</t>
  </si>
  <si>
    <t>2084/07/28</t>
  </si>
  <si>
    <t>2084/07/29</t>
  </si>
  <si>
    <t>2084/07/30</t>
  </si>
  <si>
    <t>2084/08/01</t>
  </si>
  <si>
    <t>2084/08/02</t>
  </si>
  <si>
    <t>2084/08/03</t>
  </si>
  <si>
    <t>2084/08/04</t>
  </si>
  <si>
    <t>2084/08/05</t>
  </si>
  <si>
    <t>2084/08/06</t>
  </si>
  <si>
    <t>2084/08/07</t>
  </si>
  <si>
    <t>2084/08/08</t>
  </si>
  <si>
    <t>2084/08/09</t>
  </si>
  <si>
    <t>2084/08/10</t>
  </si>
  <si>
    <t>2084/08/11</t>
  </si>
  <si>
    <t>2084/08/12</t>
  </si>
  <si>
    <t>2084/08/13</t>
  </si>
  <si>
    <t>2084/08/14</t>
  </si>
  <si>
    <t>2084/08/15</t>
  </si>
  <si>
    <t>2084/08/16</t>
  </si>
  <si>
    <t>2084/08/17</t>
  </si>
  <si>
    <t>2084/08/18</t>
  </si>
  <si>
    <t>2084/08/19</t>
  </si>
  <si>
    <t>2084/08/20</t>
  </si>
  <si>
    <t>2084/08/21</t>
  </si>
  <si>
    <t>2084/08/22</t>
  </si>
  <si>
    <t>2084/08/23</t>
  </si>
  <si>
    <t>2084/08/24</t>
  </si>
  <si>
    <t>2084/08/25</t>
  </si>
  <si>
    <t>2084/08/26</t>
  </si>
  <si>
    <t>2084/08/27</t>
  </si>
  <si>
    <t>2084/08/28</t>
  </si>
  <si>
    <t>2084/08/29</t>
  </si>
  <si>
    <t>2084/08/30</t>
  </si>
  <si>
    <t>2084/09/01</t>
  </si>
  <si>
    <t>2084/09/02</t>
  </si>
  <si>
    <t>2084/09/03</t>
  </si>
  <si>
    <t>2084/09/04</t>
  </si>
  <si>
    <t>2084/09/05</t>
  </si>
  <si>
    <t>2084/09/06</t>
  </si>
  <si>
    <t>2084/09/07</t>
  </si>
  <si>
    <t>2084/09/08</t>
  </si>
  <si>
    <t>2084/09/09</t>
  </si>
  <si>
    <t>2084/09/10</t>
  </si>
  <si>
    <t>2084/09/11</t>
  </si>
  <si>
    <t>2084/09/12</t>
  </si>
  <si>
    <t>2084/09/13</t>
  </si>
  <si>
    <t>2084/09/14</t>
  </si>
  <si>
    <t>2084/09/15</t>
  </si>
  <si>
    <t>2084/09/16</t>
  </si>
  <si>
    <t>2084/09/17</t>
  </si>
  <si>
    <t>2084/09/18</t>
  </si>
  <si>
    <t>2084/09/19</t>
  </si>
  <si>
    <t>2084/09/20</t>
  </si>
  <si>
    <t>2084/09/21</t>
  </si>
  <si>
    <t>2084/09/22</t>
  </si>
  <si>
    <t>2084/09/23</t>
  </si>
  <si>
    <t>2084/09/24</t>
  </si>
  <si>
    <t>2084/09/25</t>
  </si>
  <si>
    <t>2084/09/26</t>
  </si>
  <si>
    <t>2084/09/27</t>
  </si>
  <si>
    <t>2084/09/28</t>
  </si>
  <si>
    <t>2084/09/29</t>
  </si>
  <si>
    <t>2084/10/01</t>
  </si>
  <si>
    <t>2084/10/02</t>
  </si>
  <si>
    <t>2084/10/03</t>
  </si>
  <si>
    <t>2084/10/04</t>
  </si>
  <si>
    <t>2084/10/05</t>
  </si>
  <si>
    <t>2084/10/06</t>
  </si>
  <si>
    <t>2084/10/07</t>
  </si>
  <si>
    <t>2084/10/08</t>
  </si>
  <si>
    <t>2084/10/09</t>
  </si>
  <si>
    <t>2084/10/10</t>
  </si>
  <si>
    <t>2084/10/11</t>
  </si>
  <si>
    <t>2084/10/12</t>
  </si>
  <si>
    <t>2084/10/13</t>
  </si>
  <si>
    <t>2084/10/14</t>
  </si>
  <si>
    <t>2084/10/15</t>
  </si>
  <si>
    <t>2084/10/16</t>
  </si>
  <si>
    <t>2084/10/17</t>
  </si>
  <si>
    <t>2084/10/18</t>
  </si>
  <si>
    <t>2084/10/19</t>
  </si>
  <si>
    <t>2084/10/20</t>
  </si>
  <si>
    <t>2084/10/21</t>
  </si>
  <si>
    <t>2084/10/22</t>
  </si>
  <si>
    <t>2084/10/23</t>
  </si>
  <si>
    <t>2084/10/24</t>
  </si>
  <si>
    <t>2084/10/25</t>
  </si>
  <si>
    <t>2084/10/26</t>
  </si>
  <si>
    <t>2084/10/27</t>
  </si>
  <si>
    <t>2084/10/28</t>
  </si>
  <si>
    <t>2084/10/29</t>
  </si>
  <si>
    <t>2084/10/30</t>
  </si>
  <si>
    <t>2084/11/01</t>
  </si>
  <si>
    <t>2084/11/02</t>
  </si>
  <si>
    <t>2084/11/03</t>
  </si>
  <si>
    <t>2084/11/04</t>
  </si>
  <si>
    <t>2084/11/05</t>
  </si>
  <si>
    <t>2084/11/06</t>
  </si>
  <si>
    <t>2084/11/07</t>
  </si>
  <si>
    <t>2084/11/08</t>
  </si>
  <si>
    <t>2084/11/09</t>
  </si>
  <si>
    <t>2084/11/10</t>
  </si>
  <si>
    <t>2084/11/11</t>
  </si>
  <si>
    <t>2084/11/12</t>
  </si>
  <si>
    <t>2084/11/13</t>
  </si>
  <si>
    <t>2084/11/14</t>
  </si>
  <si>
    <t>2084/11/15</t>
  </si>
  <si>
    <t>2084/11/16</t>
  </si>
  <si>
    <t>2084/11/17</t>
  </si>
  <si>
    <t>2084/11/18</t>
  </si>
  <si>
    <t>2084/11/19</t>
  </si>
  <si>
    <t>2084/11/20</t>
  </si>
  <si>
    <t>2084/11/21</t>
  </si>
  <si>
    <t>2084/11/22</t>
  </si>
  <si>
    <t>2084/11/23</t>
  </si>
  <si>
    <t>2084/11/24</t>
  </si>
  <si>
    <t>2084/11/25</t>
  </si>
  <si>
    <t>2084/11/26</t>
  </si>
  <si>
    <t>2084/11/27</t>
  </si>
  <si>
    <t>2084/11/28</t>
  </si>
  <si>
    <t>2084/11/29</t>
  </si>
  <si>
    <t>2084/11/30</t>
  </si>
  <si>
    <t>2084/12/01</t>
  </si>
  <si>
    <t>2084/12/02</t>
  </si>
  <si>
    <t>2084/12/03</t>
  </si>
  <si>
    <t>2084/12/04</t>
  </si>
  <si>
    <t>2084/12/05</t>
  </si>
  <si>
    <t>2084/12/06</t>
  </si>
  <si>
    <t>2084/12/07</t>
  </si>
  <si>
    <t>2084/12/08</t>
  </si>
  <si>
    <t>2084/12/09</t>
  </si>
  <si>
    <t>2084/12/10</t>
  </si>
  <si>
    <t>2084/12/11</t>
  </si>
  <si>
    <t>2084/12/12</t>
  </si>
  <si>
    <t>2084/12/13</t>
  </si>
  <si>
    <t>2084/12/14</t>
  </si>
  <si>
    <t>2084/12/15</t>
  </si>
  <si>
    <t>2084/12/16</t>
  </si>
  <si>
    <t>2084/12/17</t>
  </si>
  <si>
    <t>2084/12/18</t>
  </si>
  <si>
    <t>2084/12/19</t>
  </si>
  <si>
    <t>2084/12/20</t>
  </si>
  <si>
    <t>2084/12/21</t>
  </si>
  <si>
    <t>2084/12/22</t>
  </si>
  <si>
    <t>2084/12/23</t>
  </si>
  <si>
    <t>2084/12/24</t>
  </si>
  <si>
    <t>2084/12/25</t>
  </si>
  <si>
    <t>2084/12/26</t>
  </si>
  <si>
    <t>2084/12/27</t>
  </si>
  <si>
    <t>2084/12/28</t>
  </si>
  <si>
    <t>2084/12/29</t>
  </si>
  <si>
    <t>2084/12/30</t>
  </si>
  <si>
    <t>2085/01/01</t>
  </si>
  <si>
    <t>2085/01/02</t>
  </si>
  <si>
    <t>2085/01/03</t>
  </si>
  <si>
    <t>2085/01/04</t>
  </si>
  <si>
    <t>2085/01/05</t>
  </si>
  <si>
    <t>2085/01/06</t>
  </si>
  <si>
    <t>2085/01/07</t>
  </si>
  <si>
    <t>2085/01/08</t>
  </si>
  <si>
    <t>2085/01/09</t>
  </si>
  <si>
    <t>2085/01/10</t>
  </si>
  <si>
    <t>2085/01/11</t>
  </si>
  <si>
    <t>2085/01/12</t>
  </si>
  <si>
    <t>2085/01/13</t>
  </si>
  <si>
    <t>2085/01/14</t>
  </si>
  <si>
    <t>2085/01/15</t>
  </si>
  <si>
    <t>2085/01/16</t>
  </si>
  <si>
    <t>2085/01/17</t>
  </si>
  <si>
    <t>2085/01/18</t>
  </si>
  <si>
    <t>2085/01/19</t>
  </si>
  <si>
    <t>2085/01/20</t>
  </si>
  <si>
    <t>2085/01/21</t>
  </si>
  <si>
    <t>2085/01/22</t>
  </si>
  <si>
    <t>2085/01/23</t>
  </si>
  <si>
    <t>2085/01/24</t>
  </si>
  <si>
    <t>2085/01/25</t>
  </si>
  <si>
    <t>2085/01/26</t>
  </si>
  <si>
    <t>2085/01/27</t>
  </si>
  <si>
    <t>2085/01/28</t>
  </si>
  <si>
    <t>2085/01/29</t>
  </si>
  <si>
    <t>2085/01/30</t>
  </si>
  <si>
    <t>2085/01/31</t>
  </si>
  <si>
    <t>2085/02/01</t>
  </si>
  <si>
    <t>2085/02/02</t>
  </si>
  <si>
    <t>2085/02/03</t>
  </si>
  <si>
    <t>2085/02/04</t>
  </si>
  <si>
    <t>2085/02/05</t>
  </si>
  <si>
    <t>2085/02/06</t>
  </si>
  <si>
    <t>2085/02/07</t>
  </si>
  <si>
    <t>2085/02/08</t>
  </si>
  <si>
    <t>2085/02/09</t>
  </si>
  <si>
    <t>2085/02/10</t>
  </si>
  <si>
    <t>2085/02/11</t>
  </si>
  <si>
    <t>2085/02/12</t>
  </si>
  <si>
    <t>2085/02/13</t>
  </si>
  <si>
    <t>2085/02/14</t>
  </si>
  <si>
    <t>2085/02/15</t>
  </si>
  <si>
    <t>2085/02/16</t>
  </si>
  <si>
    <t>2085/02/17</t>
  </si>
  <si>
    <t>2085/02/18</t>
  </si>
  <si>
    <t>2085/02/19</t>
  </si>
  <si>
    <t>2085/02/20</t>
  </si>
  <si>
    <t>2085/02/21</t>
  </si>
  <si>
    <t>2085/02/22</t>
  </si>
  <si>
    <t>2085/02/23</t>
  </si>
  <si>
    <t>2085/02/24</t>
  </si>
  <si>
    <t>2085/02/25</t>
  </si>
  <si>
    <t>2085/02/26</t>
  </si>
  <si>
    <t>2085/02/27</t>
  </si>
  <si>
    <t>2085/02/28</t>
  </si>
  <si>
    <t>2085/02/29</t>
  </si>
  <si>
    <t>2085/02/30</t>
  </si>
  <si>
    <t>2085/02/31</t>
  </si>
  <si>
    <t>2085/02/32</t>
  </si>
  <si>
    <t>2085/03/01</t>
  </si>
  <si>
    <t>2085/03/02</t>
  </si>
  <si>
    <t>2085/03/03</t>
  </si>
  <si>
    <t>2085/03/04</t>
  </si>
  <si>
    <t>2085/03/05</t>
  </si>
  <si>
    <t>2085/03/06</t>
  </si>
  <si>
    <t>2085/03/07</t>
  </si>
  <si>
    <t>2085/03/08</t>
  </si>
  <si>
    <t>2085/03/09</t>
  </si>
  <si>
    <t>2085/03/10</t>
  </si>
  <si>
    <t>2085/03/11</t>
  </si>
  <si>
    <t>2085/03/12</t>
  </si>
  <si>
    <t>2085/03/13</t>
  </si>
  <si>
    <t>2085/03/14</t>
  </si>
  <si>
    <t>2085/03/15</t>
  </si>
  <si>
    <t>2085/03/16</t>
  </si>
  <si>
    <t>2085/03/17</t>
  </si>
  <si>
    <t>2085/03/18</t>
  </si>
  <si>
    <t>2085/03/19</t>
  </si>
  <si>
    <t>2085/03/20</t>
  </si>
  <si>
    <t>2085/03/21</t>
  </si>
  <si>
    <t>2085/03/22</t>
  </si>
  <si>
    <t>2085/03/23</t>
  </si>
  <si>
    <t>2085/03/24</t>
  </si>
  <si>
    <t>2085/03/25</t>
  </si>
  <si>
    <t>2085/03/26</t>
  </si>
  <si>
    <t>2085/03/27</t>
  </si>
  <si>
    <t>2085/03/28</t>
  </si>
  <si>
    <t>2085/03/29</t>
  </si>
  <si>
    <t>2085/03/30</t>
  </si>
  <si>
    <t>2085/03/31</t>
  </si>
  <si>
    <t>2085/04/01</t>
  </si>
  <si>
    <t>2085/04/02</t>
  </si>
  <si>
    <t>2085/04/03</t>
  </si>
  <si>
    <t>2085/04/04</t>
  </si>
  <si>
    <t>2085/04/05</t>
  </si>
  <si>
    <t>2085/04/06</t>
  </si>
  <si>
    <t>2085/04/07</t>
  </si>
  <si>
    <t>2085/04/08</t>
  </si>
  <si>
    <t>2085/04/09</t>
  </si>
  <si>
    <t>2085/04/10</t>
  </si>
  <si>
    <t>2085/04/11</t>
  </si>
  <si>
    <t>2085/04/12</t>
  </si>
  <si>
    <t>2085/04/13</t>
  </si>
  <si>
    <t>2085/04/14</t>
  </si>
  <si>
    <t>2085/04/15</t>
  </si>
  <si>
    <t>2085/04/16</t>
  </si>
  <si>
    <t>2085/04/17</t>
  </si>
  <si>
    <t>2085/04/18</t>
  </si>
  <si>
    <t>2085/04/19</t>
  </si>
  <si>
    <t>2085/04/20</t>
  </si>
  <si>
    <t>2085/04/21</t>
  </si>
  <si>
    <t>2085/04/22</t>
  </si>
  <si>
    <t>2085/04/23</t>
  </si>
  <si>
    <t>2085/04/24</t>
  </si>
  <si>
    <t>2085/04/25</t>
  </si>
  <si>
    <t>2085/04/26</t>
  </si>
  <si>
    <t>2085/04/27</t>
  </si>
  <si>
    <t>2085/04/28</t>
  </si>
  <si>
    <t>2085/04/29</t>
  </si>
  <si>
    <t>2085/04/30</t>
  </si>
  <si>
    <t>2085/04/31</t>
  </si>
  <si>
    <t>2085/04/32</t>
  </si>
  <si>
    <t>2085/05/01</t>
  </si>
  <si>
    <t>2085/05/02</t>
  </si>
  <si>
    <t>2085/05/03</t>
  </si>
  <si>
    <t>2085/05/04</t>
  </si>
  <si>
    <t>2085/05/05</t>
  </si>
  <si>
    <t>2085/05/06</t>
  </si>
  <si>
    <t>2085/05/07</t>
  </si>
  <si>
    <t>2085/05/08</t>
  </si>
  <si>
    <t>2085/05/09</t>
  </si>
  <si>
    <t>2085/05/10</t>
  </si>
  <si>
    <t>2085/05/11</t>
  </si>
  <si>
    <t>2085/05/12</t>
  </si>
  <si>
    <t>2085/05/13</t>
  </si>
  <si>
    <t>2085/05/14</t>
  </si>
  <si>
    <t>2085/05/15</t>
  </si>
  <si>
    <t>2085/05/16</t>
  </si>
  <si>
    <t>2085/05/17</t>
  </si>
  <si>
    <t>2085/05/18</t>
  </si>
  <si>
    <t>2085/05/19</t>
  </si>
  <si>
    <t>2085/05/20</t>
  </si>
  <si>
    <t>2085/05/21</t>
  </si>
  <si>
    <t>2085/05/22</t>
  </si>
  <si>
    <t>2085/05/23</t>
  </si>
  <si>
    <t>2085/05/24</t>
  </si>
  <si>
    <t>2085/05/25</t>
  </si>
  <si>
    <t>2085/05/26</t>
  </si>
  <si>
    <t>2085/05/27</t>
  </si>
  <si>
    <t>2085/05/28</t>
  </si>
  <si>
    <t>2085/05/29</t>
  </si>
  <si>
    <t>2085/05/30</t>
  </si>
  <si>
    <t>2085/06/01</t>
  </si>
  <si>
    <t>2085/06/02</t>
  </si>
  <si>
    <t>2085/06/03</t>
  </si>
  <si>
    <t>2085/06/04</t>
  </si>
  <si>
    <t>2085/06/05</t>
  </si>
  <si>
    <t>2085/06/06</t>
  </si>
  <si>
    <t>2085/06/07</t>
  </si>
  <si>
    <t>2085/06/08</t>
  </si>
  <si>
    <t>2085/06/09</t>
  </si>
  <si>
    <t>2085/06/10</t>
  </si>
  <si>
    <t>2085/06/11</t>
  </si>
  <si>
    <t>2085/06/12</t>
  </si>
  <si>
    <t>2085/06/13</t>
  </si>
  <si>
    <t>2085/06/14</t>
  </si>
  <si>
    <t>2085/06/15</t>
  </si>
  <si>
    <t>2085/06/16</t>
  </si>
  <si>
    <t>2085/06/17</t>
  </si>
  <si>
    <t>2085/06/18</t>
  </si>
  <si>
    <t>2085/06/19</t>
  </si>
  <si>
    <t>2085/06/20</t>
  </si>
  <si>
    <t>2085/06/21</t>
  </si>
  <si>
    <t>2085/06/22</t>
  </si>
  <si>
    <t>2085/06/23</t>
  </si>
  <si>
    <t>2085/06/24</t>
  </si>
  <si>
    <t>2085/06/25</t>
  </si>
  <si>
    <t>2085/06/26</t>
  </si>
  <si>
    <t>2085/06/27</t>
  </si>
  <si>
    <t>2085/06/28</t>
  </si>
  <si>
    <t>2085/06/29</t>
  </si>
  <si>
    <t>2085/06/30</t>
  </si>
  <si>
    <t>2085/06/31</t>
  </si>
  <si>
    <t>2085/07/01</t>
  </si>
  <si>
    <t>2085/07/02</t>
  </si>
  <si>
    <t>2085/07/03</t>
  </si>
  <si>
    <t>2085/07/04</t>
  </si>
  <si>
    <t>2085/07/05</t>
  </si>
  <si>
    <t>2085/07/06</t>
  </si>
  <si>
    <t>2085/07/07</t>
  </si>
  <si>
    <t>2085/07/08</t>
  </si>
  <si>
    <t>2085/07/09</t>
  </si>
  <si>
    <t>2085/07/10</t>
  </si>
  <si>
    <t>2085/07/11</t>
  </si>
  <si>
    <t>2085/07/12</t>
  </si>
  <si>
    <t>2085/07/13</t>
  </si>
  <si>
    <t>2085/07/14</t>
  </si>
  <si>
    <t>2085/07/15</t>
  </si>
  <si>
    <t>2085/07/16</t>
  </si>
  <si>
    <t>2085/07/17</t>
  </si>
  <si>
    <t>2085/07/18</t>
  </si>
  <si>
    <t>2085/07/19</t>
  </si>
  <si>
    <t>2085/07/20</t>
  </si>
  <si>
    <t>2085/07/21</t>
  </si>
  <si>
    <t>2085/07/22</t>
  </si>
  <si>
    <t>2085/07/23</t>
  </si>
  <si>
    <t>2085/07/24</t>
  </si>
  <si>
    <t>2085/07/25</t>
  </si>
  <si>
    <t>2085/07/26</t>
  </si>
  <si>
    <t>2085/07/27</t>
  </si>
  <si>
    <t>2085/07/28</t>
  </si>
  <si>
    <t>2085/07/29</t>
  </si>
  <si>
    <t>2085/07/30</t>
  </si>
  <si>
    <t>2085/08/01</t>
  </si>
  <si>
    <t>2085/08/02</t>
  </si>
  <si>
    <t>2085/08/03</t>
  </si>
  <si>
    <t>2085/08/04</t>
  </si>
  <si>
    <t>2085/08/05</t>
  </si>
  <si>
    <t>2085/08/06</t>
  </si>
  <si>
    <t>2085/08/07</t>
  </si>
  <si>
    <t>2085/08/08</t>
  </si>
  <si>
    <t>2085/08/09</t>
  </si>
  <si>
    <t>2085/08/10</t>
  </si>
  <si>
    <t>2085/08/11</t>
  </si>
  <si>
    <t>2085/08/12</t>
  </si>
  <si>
    <t>2085/08/13</t>
  </si>
  <si>
    <t>2085/08/14</t>
  </si>
  <si>
    <t>2085/08/15</t>
  </si>
  <si>
    <t>2085/08/16</t>
  </si>
  <si>
    <t>2085/08/17</t>
  </si>
  <si>
    <t>2085/08/18</t>
  </si>
  <si>
    <t>2085/08/19</t>
  </si>
  <si>
    <t>2085/08/20</t>
  </si>
  <si>
    <t>2085/08/21</t>
  </si>
  <si>
    <t>2085/08/22</t>
  </si>
  <si>
    <t>2085/08/23</t>
  </si>
  <si>
    <t>2085/08/24</t>
  </si>
  <si>
    <t>2085/08/25</t>
  </si>
  <si>
    <t>2085/08/26</t>
  </si>
  <si>
    <t>2085/08/27</t>
  </si>
  <si>
    <t>2085/08/28</t>
  </si>
  <si>
    <t>2085/08/29</t>
  </si>
  <si>
    <t>2085/08/30</t>
  </si>
  <si>
    <t>2085/09/01</t>
  </si>
  <si>
    <t>2085/09/02</t>
  </si>
  <si>
    <t>2085/09/03</t>
  </si>
  <si>
    <t>2085/09/04</t>
  </si>
  <si>
    <t>2085/09/05</t>
  </si>
  <si>
    <t>2085/09/06</t>
  </si>
  <si>
    <t>2085/09/07</t>
  </si>
  <si>
    <t>2085/09/08</t>
  </si>
  <si>
    <t>2085/09/09</t>
  </si>
  <si>
    <t>2085/09/10</t>
  </si>
  <si>
    <t>2085/09/11</t>
  </si>
  <si>
    <t>2085/09/12</t>
  </si>
  <si>
    <t>2085/09/13</t>
  </si>
  <si>
    <t>2085/09/14</t>
  </si>
  <si>
    <t>2085/09/15</t>
  </si>
  <si>
    <t>2085/09/16</t>
  </si>
  <si>
    <t>2085/09/17</t>
  </si>
  <si>
    <t>2085/09/18</t>
  </si>
  <si>
    <t>2085/09/19</t>
  </si>
  <si>
    <t>2085/09/20</t>
  </si>
  <si>
    <t>2085/09/21</t>
  </si>
  <si>
    <t>2085/09/22</t>
  </si>
  <si>
    <t>2085/09/23</t>
  </si>
  <si>
    <t>2085/09/24</t>
  </si>
  <si>
    <t>2085/09/25</t>
  </si>
  <si>
    <t>2085/09/26</t>
  </si>
  <si>
    <t>2085/09/27</t>
  </si>
  <si>
    <t>2085/09/28</t>
  </si>
  <si>
    <t>2085/09/29</t>
  </si>
  <si>
    <t>2085/10/01</t>
  </si>
  <si>
    <t>2085/10/02</t>
  </si>
  <si>
    <t>2085/10/03</t>
  </si>
  <si>
    <t>2085/10/04</t>
  </si>
  <si>
    <t>2085/10/05</t>
  </si>
  <si>
    <t>2085/10/06</t>
  </si>
  <si>
    <t>2085/10/07</t>
  </si>
  <si>
    <t>2085/10/08</t>
  </si>
  <si>
    <t>2085/10/09</t>
  </si>
  <si>
    <t>2085/10/10</t>
  </si>
  <si>
    <t>2085/10/11</t>
  </si>
  <si>
    <t>2085/10/12</t>
  </si>
  <si>
    <t>2085/10/13</t>
  </si>
  <si>
    <t>2085/10/14</t>
  </si>
  <si>
    <t>2085/10/15</t>
  </si>
  <si>
    <t>2085/10/16</t>
  </si>
  <si>
    <t>2085/10/17</t>
  </si>
  <si>
    <t>2085/10/18</t>
  </si>
  <si>
    <t>2085/10/19</t>
  </si>
  <si>
    <t>2085/10/20</t>
  </si>
  <si>
    <t>2085/10/21</t>
  </si>
  <si>
    <t>2085/10/22</t>
  </si>
  <si>
    <t>2085/10/23</t>
  </si>
  <si>
    <t>2085/10/24</t>
  </si>
  <si>
    <t>2085/10/25</t>
  </si>
  <si>
    <t>2085/10/26</t>
  </si>
  <si>
    <t>2085/10/27</t>
  </si>
  <si>
    <t>2085/10/28</t>
  </si>
  <si>
    <t>2085/10/29</t>
  </si>
  <si>
    <t>2085/10/30</t>
  </si>
  <si>
    <t>2085/11/01</t>
  </si>
  <si>
    <t>2085/11/02</t>
  </si>
  <si>
    <t>2085/11/03</t>
  </si>
  <si>
    <t>2085/11/04</t>
  </si>
  <si>
    <t>2085/11/05</t>
  </si>
  <si>
    <t>2085/11/06</t>
  </si>
  <si>
    <t>2085/11/07</t>
  </si>
  <si>
    <t>2085/11/08</t>
  </si>
  <si>
    <t>2085/11/09</t>
  </si>
  <si>
    <t>2085/11/10</t>
  </si>
  <si>
    <t>2085/11/11</t>
  </si>
  <si>
    <t>2085/11/12</t>
  </si>
  <si>
    <t>2085/11/13</t>
  </si>
  <si>
    <t>2085/11/14</t>
  </si>
  <si>
    <t>2085/11/15</t>
  </si>
  <si>
    <t>2085/11/16</t>
  </si>
  <si>
    <t>2085/11/17</t>
  </si>
  <si>
    <t>2085/11/18</t>
  </si>
  <si>
    <t>2085/11/19</t>
  </si>
  <si>
    <t>2085/11/20</t>
  </si>
  <si>
    <t>2085/11/21</t>
  </si>
  <si>
    <t>2085/11/22</t>
  </si>
  <si>
    <t>2085/11/23</t>
  </si>
  <si>
    <t>2085/11/24</t>
  </si>
  <si>
    <t>2085/11/25</t>
  </si>
  <si>
    <t>2085/11/26</t>
  </si>
  <si>
    <t>2085/11/27</t>
  </si>
  <si>
    <t>2085/11/28</t>
  </si>
  <si>
    <t>2085/11/29</t>
  </si>
  <si>
    <t>2085/11/30</t>
  </si>
  <si>
    <t>2085/12/01</t>
  </si>
  <si>
    <t>2085/12/02</t>
  </si>
  <si>
    <t>2085/12/03</t>
  </si>
  <si>
    <t>2085/12/04</t>
  </si>
  <si>
    <t>2085/12/05</t>
  </si>
  <si>
    <t>2085/12/06</t>
  </si>
  <si>
    <t>2085/12/07</t>
  </si>
  <si>
    <t>2085/12/08</t>
  </si>
  <si>
    <t>2085/12/09</t>
  </si>
  <si>
    <t>2085/12/10</t>
  </si>
  <si>
    <t>2085/12/11</t>
  </si>
  <si>
    <t>2085/12/12</t>
  </si>
  <si>
    <t>2085/12/13</t>
  </si>
  <si>
    <t>2085/12/14</t>
  </si>
  <si>
    <t>2085/12/15</t>
  </si>
  <si>
    <t>2085/12/16</t>
  </si>
  <si>
    <t>2085/12/17</t>
  </si>
  <si>
    <t>2085/12/18</t>
  </si>
  <si>
    <t>2085/12/19</t>
  </si>
  <si>
    <t>2085/12/20</t>
  </si>
  <si>
    <t>2085/12/21</t>
  </si>
  <si>
    <t>2085/12/22</t>
  </si>
  <si>
    <t>2085/12/23</t>
  </si>
  <si>
    <t>2085/12/24</t>
  </si>
  <si>
    <t>2085/12/25</t>
  </si>
  <si>
    <t>2085/12/26</t>
  </si>
  <si>
    <t>2085/12/27</t>
  </si>
  <si>
    <t>2085/12/28</t>
  </si>
  <si>
    <t>2085/12/29</t>
  </si>
  <si>
    <t>2085/12/30</t>
  </si>
  <si>
    <t>2086/01/01</t>
  </si>
  <si>
    <t>2086/01/02</t>
  </si>
  <si>
    <t>2086/01/03</t>
  </si>
  <si>
    <t>2086/01/04</t>
  </si>
  <si>
    <t>2086/01/05</t>
  </si>
  <si>
    <t>2086/01/06</t>
  </si>
  <si>
    <t>2086/01/07</t>
  </si>
  <si>
    <t>2086/01/08</t>
  </si>
  <si>
    <t>2086/01/09</t>
  </si>
  <si>
    <t>2086/01/10</t>
  </si>
  <si>
    <t>2086/01/11</t>
  </si>
  <si>
    <t>2086/01/12</t>
  </si>
  <si>
    <t>2086/01/13</t>
  </si>
  <si>
    <t>2086/01/14</t>
  </si>
  <si>
    <t>2086/01/15</t>
  </si>
  <si>
    <t>2086/01/16</t>
  </si>
  <si>
    <t>2086/01/17</t>
  </si>
  <si>
    <t>2086/01/18</t>
  </si>
  <si>
    <t>2086/01/19</t>
  </si>
  <si>
    <t>2086/01/20</t>
  </si>
  <si>
    <t>2086/01/21</t>
  </si>
  <si>
    <t>2086/01/22</t>
  </si>
  <si>
    <t>2086/01/23</t>
  </si>
  <si>
    <t>2086/01/24</t>
  </si>
  <si>
    <t>2086/01/25</t>
  </si>
  <si>
    <t>2086/01/26</t>
  </si>
  <si>
    <t>2086/01/27</t>
  </si>
  <si>
    <t>2086/01/28</t>
  </si>
  <si>
    <t>2086/01/29</t>
  </si>
  <si>
    <t>2086/01/30</t>
  </si>
  <si>
    <t>2086/02/01</t>
  </si>
  <si>
    <t>2086/02/02</t>
  </si>
  <si>
    <t>2086/02/03</t>
  </si>
  <si>
    <t>2086/02/04</t>
  </si>
  <si>
    <t>2086/02/05</t>
  </si>
  <si>
    <t>2086/02/06</t>
  </si>
  <si>
    <t>2086/02/07</t>
  </si>
  <si>
    <t>2086/02/08</t>
  </si>
  <si>
    <t>2086/02/09</t>
  </si>
  <si>
    <t>2086/02/10</t>
  </si>
  <si>
    <t>2086/02/11</t>
  </si>
  <si>
    <t>2086/02/12</t>
  </si>
  <si>
    <t>2086/02/13</t>
  </si>
  <si>
    <t>2086/02/14</t>
  </si>
  <si>
    <t>2086/02/15</t>
  </si>
  <si>
    <t>2086/02/16</t>
  </si>
  <si>
    <t>2086/02/17</t>
  </si>
  <si>
    <t>2086/02/18</t>
  </si>
  <si>
    <t>2086/02/19</t>
  </si>
  <si>
    <t>2086/02/20</t>
  </si>
  <si>
    <t>2086/02/21</t>
  </si>
  <si>
    <t>2086/02/22</t>
  </si>
  <si>
    <t>2086/02/23</t>
  </si>
  <si>
    <t>2086/02/24</t>
  </si>
  <si>
    <t>2086/02/25</t>
  </si>
  <si>
    <t>2086/02/26</t>
  </si>
  <si>
    <t>2086/02/27</t>
  </si>
  <si>
    <t>2086/02/28</t>
  </si>
  <si>
    <t>2086/02/29</t>
  </si>
  <si>
    <t>2086/02/30</t>
  </si>
  <si>
    <t>2086/02/31</t>
  </si>
  <si>
    <t>2086/02/32</t>
  </si>
  <si>
    <t>2086/03/01</t>
  </si>
  <si>
    <t>2086/03/02</t>
  </si>
  <si>
    <t>2086/03/03</t>
  </si>
  <si>
    <t>2086/03/04</t>
  </si>
  <si>
    <t>2086/03/05</t>
  </si>
  <si>
    <t>2086/03/06</t>
  </si>
  <si>
    <t>2086/03/07</t>
  </si>
  <si>
    <t>2086/03/08</t>
  </si>
  <si>
    <t>2086/03/09</t>
  </si>
  <si>
    <t>2086/03/10</t>
  </si>
  <si>
    <t>2086/03/11</t>
  </si>
  <si>
    <t>2086/03/12</t>
  </si>
  <si>
    <t>2086/03/13</t>
  </si>
  <si>
    <t>2086/03/14</t>
  </si>
  <si>
    <t>2086/03/15</t>
  </si>
  <si>
    <t>2086/03/16</t>
  </si>
  <si>
    <t>2086/03/17</t>
  </si>
  <si>
    <t>2086/03/18</t>
  </si>
  <si>
    <t>2086/03/19</t>
  </si>
  <si>
    <t>2086/03/20</t>
  </si>
  <si>
    <t>2086/03/21</t>
  </si>
  <si>
    <t>2086/03/22</t>
  </si>
  <si>
    <t>2086/03/23</t>
  </si>
  <si>
    <t>2086/03/24</t>
  </si>
  <si>
    <t>2086/03/25</t>
  </si>
  <si>
    <t>2086/03/26</t>
  </si>
  <si>
    <t>2086/03/27</t>
  </si>
  <si>
    <t>2086/03/28</t>
  </si>
  <si>
    <t>2086/03/29</t>
  </si>
  <si>
    <t>2086/03/30</t>
  </si>
  <si>
    <t>2086/03/31</t>
  </si>
  <si>
    <t>2086/04/01</t>
  </si>
  <si>
    <t>2086/04/02</t>
  </si>
  <si>
    <t>2086/04/03</t>
  </si>
  <si>
    <t>2086/04/04</t>
  </si>
  <si>
    <t>2086/04/05</t>
  </si>
  <si>
    <t>2086/04/06</t>
  </si>
  <si>
    <t>2086/04/07</t>
  </si>
  <si>
    <t>2086/04/08</t>
  </si>
  <si>
    <t>2086/04/09</t>
  </si>
  <si>
    <t>2086/04/10</t>
  </si>
  <si>
    <t>2086/04/11</t>
  </si>
  <si>
    <t>2086/04/12</t>
  </si>
  <si>
    <t>2086/04/13</t>
  </si>
  <si>
    <t>2086/04/14</t>
  </si>
  <si>
    <t>2086/04/15</t>
  </si>
  <si>
    <t>2086/04/16</t>
  </si>
  <si>
    <t>2086/04/17</t>
  </si>
  <si>
    <t>2086/04/18</t>
  </si>
  <si>
    <t>2086/04/19</t>
  </si>
  <si>
    <t>2086/04/20</t>
  </si>
  <si>
    <t>2086/04/21</t>
  </si>
  <si>
    <t>2086/04/22</t>
  </si>
  <si>
    <t>2086/04/23</t>
  </si>
  <si>
    <t>2086/04/24</t>
  </si>
  <si>
    <t>2086/04/25</t>
  </si>
  <si>
    <t>2086/04/26</t>
  </si>
  <si>
    <t>2086/04/27</t>
  </si>
  <si>
    <t>2086/04/28</t>
  </si>
  <si>
    <t>2086/04/29</t>
  </si>
  <si>
    <t>2086/04/30</t>
  </si>
  <si>
    <t>2086/04/31</t>
  </si>
  <si>
    <t>2086/04/32</t>
  </si>
  <si>
    <t>2086/05/01</t>
  </si>
  <si>
    <t>2086/05/02</t>
  </si>
  <si>
    <t>2086/05/03</t>
  </si>
  <si>
    <t>2086/05/04</t>
  </si>
  <si>
    <t>2086/05/05</t>
  </si>
  <si>
    <t>2086/05/06</t>
  </si>
  <si>
    <t>2086/05/07</t>
  </si>
  <si>
    <t>2086/05/08</t>
  </si>
  <si>
    <t>2086/05/09</t>
  </si>
  <si>
    <t>2086/05/10</t>
  </si>
  <si>
    <t>2086/05/11</t>
  </si>
  <si>
    <t>2086/05/12</t>
  </si>
  <si>
    <t>2086/05/13</t>
  </si>
  <si>
    <t>2086/05/14</t>
  </si>
  <si>
    <t>2086/05/15</t>
  </si>
  <si>
    <t>2086/05/16</t>
  </si>
  <si>
    <t>2086/05/17</t>
  </si>
  <si>
    <t>2086/05/18</t>
  </si>
  <si>
    <t>2086/05/19</t>
  </si>
  <si>
    <t>2086/05/20</t>
  </si>
  <si>
    <t>2086/05/21</t>
  </si>
  <si>
    <t>2086/05/22</t>
  </si>
  <si>
    <t>2086/05/23</t>
  </si>
  <si>
    <t>2086/05/24</t>
  </si>
  <si>
    <t>2086/05/25</t>
  </si>
  <si>
    <t>2086/05/26</t>
  </si>
  <si>
    <t>2086/05/27</t>
  </si>
  <si>
    <t>2086/05/28</t>
  </si>
  <si>
    <t>2086/05/29</t>
  </si>
  <si>
    <t>2086/05/30</t>
  </si>
  <si>
    <t>2086/05/31</t>
  </si>
  <si>
    <t>2086/06/01</t>
  </si>
  <si>
    <t>2086/06/02</t>
  </si>
  <si>
    <t>2086/06/03</t>
  </si>
  <si>
    <t>2086/06/04</t>
  </si>
  <si>
    <t>2086/06/05</t>
  </si>
  <si>
    <t>2086/06/06</t>
  </si>
  <si>
    <t>2086/06/07</t>
  </si>
  <si>
    <t>2086/06/08</t>
  </si>
  <si>
    <t>2086/06/09</t>
  </si>
  <si>
    <t>2086/06/10</t>
  </si>
  <si>
    <t>2086/06/11</t>
  </si>
  <si>
    <t>2086/06/12</t>
  </si>
  <si>
    <t>2086/06/13</t>
  </si>
  <si>
    <t>2086/06/14</t>
  </si>
  <si>
    <t>2086/06/15</t>
  </si>
  <si>
    <t>2086/06/16</t>
  </si>
  <si>
    <t>2086/06/17</t>
  </si>
  <si>
    <t>2086/06/18</t>
  </si>
  <si>
    <t>2086/06/19</t>
  </si>
  <si>
    <t>2086/06/20</t>
  </si>
  <si>
    <t>2086/06/21</t>
  </si>
  <si>
    <t>2086/06/22</t>
  </si>
  <si>
    <t>2086/06/23</t>
  </si>
  <si>
    <t>2086/06/24</t>
  </si>
  <si>
    <t>2086/06/25</t>
  </si>
  <si>
    <t>2086/06/26</t>
  </si>
  <si>
    <t>2086/06/27</t>
  </si>
  <si>
    <t>2086/06/28</t>
  </si>
  <si>
    <t>2086/06/29</t>
  </si>
  <si>
    <t>2086/06/30</t>
  </si>
  <si>
    <t>2086/07/01</t>
  </si>
  <si>
    <t>2086/07/02</t>
  </si>
  <si>
    <t>2086/07/03</t>
  </si>
  <si>
    <t>2086/07/04</t>
  </si>
  <si>
    <t>2086/07/05</t>
  </si>
  <si>
    <t>2086/07/06</t>
  </si>
  <si>
    <t>2086/07/07</t>
  </si>
  <si>
    <t>2086/07/08</t>
  </si>
  <si>
    <t>2086/07/09</t>
  </si>
  <si>
    <t>2086/07/10</t>
  </si>
  <si>
    <t>2086/07/11</t>
  </si>
  <si>
    <t>2086/07/12</t>
  </si>
  <si>
    <t>2086/07/13</t>
  </si>
  <si>
    <t>2086/07/14</t>
  </si>
  <si>
    <t>2086/07/15</t>
  </si>
  <si>
    <t>2086/07/16</t>
  </si>
  <si>
    <t>2086/07/17</t>
  </si>
  <si>
    <t>2086/07/18</t>
  </si>
  <si>
    <t>2086/07/19</t>
  </si>
  <si>
    <t>2086/07/20</t>
  </si>
  <si>
    <t>2086/07/21</t>
  </si>
  <si>
    <t>2086/07/22</t>
  </si>
  <si>
    <t>2086/07/23</t>
  </si>
  <si>
    <t>2086/07/24</t>
  </si>
  <si>
    <t>2086/07/25</t>
  </si>
  <si>
    <t>2086/07/26</t>
  </si>
  <si>
    <t>2086/07/27</t>
  </si>
  <si>
    <t>2086/07/28</t>
  </si>
  <si>
    <t>2086/07/29</t>
  </si>
  <si>
    <t>2086/07/30</t>
  </si>
  <si>
    <t>2086/08/01</t>
  </si>
  <si>
    <t>2086/08/02</t>
  </si>
  <si>
    <t>2086/08/03</t>
  </si>
  <si>
    <t>2086/08/04</t>
  </si>
  <si>
    <t>2086/08/05</t>
  </si>
  <si>
    <t>2086/08/06</t>
  </si>
  <si>
    <t>2086/08/07</t>
  </si>
  <si>
    <t>2086/08/08</t>
  </si>
  <si>
    <t>2086/08/09</t>
  </si>
  <si>
    <t>2086/08/10</t>
  </si>
  <si>
    <t>2086/08/11</t>
  </si>
  <si>
    <t>2086/08/12</t>
  </si>
  <si>
    <t>2086/08/13</t>
  </si>
  <si>
    <t>2086/08/14</t>
  </si>
  <si>
    <t>2086/08/15</t>
  </si>
  <si>
    <t>2086/08/16</t>
  </si>
  <si>
    <t>2086/08/17</t>
  </si>
  <si>
    <t>2086/08/18</t>
  </si>
  <si>
    <t>2086/08/19</t>
  </si>
  <si>
    <t>2086/08/20</t>
  </si>
  <si>
    <t>2086/08/21</t>
  </si>
  <si>
    <t>2086/08/22</t>
  </si>
  <si>
    <t>2086/08/23</t>
  </si>
  <si>
    <t>2086/08/24</t>
  </si>
  <si>
    <t>2086/08/25</t>
  </si>
  <si>
    <t>2086/08/26</t>
  </si>
  <si>
    <t>2086/08/27</t>
  </si>
  <si>
    <t>2086/08/28</t>
  </si>
  <si>
    <t>2086/08/29</t>
  </si>
  <si>
    <t>2086/08/30</t>
  </si>
  <si>
    <t>2086/09/01</t>
  </si>
  <si>
    <t>2086/09/02</t>
  </si>
  <si>
    <t>2086/09/03</t>
  </si>
  <si>
    <t>2086/09/04</t>
  </si>
  <si>
    <t>2086/09/05</t>
  </si>
  <si>
    <t>2086/09/06</t>
  </si>
  <si>
    <t>2086/09/07</t>
  </si>
  <si>
    <t>2086/09/08</t>
  </si>
  <si>
    <t>2086/09/09</t>
  </si>
  <si>
    <t>2086/09/10</t>
  </si>
  <si>
    <t>2086/09/11</t>
  </si>
  <si>
    <t>2086/09/12</t>
  </si>
  <si>
    <t>2086/09/13</t>
  </si>
  <si>
    <t>2086/09/14</t>
  </si>
  <si>
    <t>2086/09/15</t>
  </si>
  <si>
    <t>2086/09/16</t>
  </si>
  <si>
    <t>2086/09/17</t>
  </si>
  <si>
    <t>2086/09/18</t>
  </si>
  <si>
    <t>2086/09/19</t>
  </si>
  <si>
    <t>2086/09/20</t>
  </si>
  <si>
    <t>2086/09/21</t>
  </si>
  <si>
    <t>2086/09/22</t>
  </si>
  <si>
    <t>2086/09/23</t>
  </si>
  <si>
    <t>2086/09/24</t>
  </si>
  <si>
    <t>2086/09/25</t>
  </si>
  <si>
    <t>2086/09/26</t>
  </si>
  <si>
    <t>2086/09/27</t>
  </si>
  <si>
    <t>2086/09/28</t>
  </si>
  <si>
    <t>2086/09/29</t>
  </si>
  <si>
    <t>2086/10/01</t>
  </si>
  <si>
    <t>2086/10/02</t>
  </si>
  <si>
    <t>2086/10/03</t>
  </si>
  <si>
    <t>2086/10/04</t>
  </si>
  <si>
    <t>2086/10/05</t>
  </si>
  <si>
    <t>2086/10/06</t>
  </si>
  <si>
    <t>2086/10/07</t>
  </si>
  <si>
    <t>2086/10/08</t>
  </si>
  <si>
    <t>2086/10/09</t>
  </si>
  <si>
    <t>2086/10/10</t>
  </si>
  <si>
    <t>2086/10/11</t>
  </si>
  <si>
    <t>2086/10/12</t>
  </si>
  <si>
    <t>2086/10/13</t>
  </si>
  <si>
    <t>2086/10/14</t>
  </si>
  <si>
    <t>2086/10/15</t>
  </si>
  <si>
    <t>2086/10/16</t>
  </si>
  <si>
    <t>2086/10/17</t>
  </si>
  <si>
    <t>2086/10/18</t>
  </si>
  <si>
    <t>2086/10/19</t>
  </si>
  <si>
    <t>2086/10/20</t>
  </si>
  <si>
    <t>2086/10/21</t>
  </si>
  <si>
    <t>2086/10/22</t>
  </si>
  <si>
    <t>2086/10/23</t>
  </si>
  <si>
    <t>2086/10/24</t>
  </si>
  <si>
    <t>2086/10/25</t>
  </si>
  <si>
    <t>2086/10/26</t>
  </si>
  <si>
    <t>2086/10/27</t>
  </si>
  <si>
    <t>2086/10/28</t>
  </si>
  <si>
    <t>2086/10/29</t>
  </si>
  <si>
    <t>2086/10/30</t>
  </si>
  <si>
    <t>2086/11/01</t>
  </si>
  <si>
    <t>2086/11/02</t>
  </si>
  <si>
    <t>2086/11/03</t>
  </si>
  <si>
    <t>2086/11/04</t>
  </si>
  <si>
    <t>2086/11/05</t>
  </si>
  <si>
    <t>2086/11/06</t>
  </si>
  <si>
    <t>2086/11/07</t>
  </si>
  <si>
    <t>2086/11/08</t>
  </si>
  <si>
    <t>2086/11/09</t>
  </si>
  <si>
    <t>2086/11/10</t>
  </si>
  <si>
    <t>2086/11/11</t>
  </si>
  <si>
    <t>2086/11/12</t>
  </si>
  <si>
    <t>2086/11/13</t>
  </si>
  <si>
    <t>2086/11/14</t>
  </si>
  <si>
    <t>2086/11/15</t>
  </si>
  <si>
    <t>2086/11/16</t>
  </si>
  <si>
    <t>2086/11/17</t>
  </si>
  <si>
    <t>2086/11/18</t>
  </si>
  <si>
    <t>2086/11/19</t>
  </si>
  <si>
    <t>2086/11/20</t>
  </si>
  <si>
    <t>2086/11/21</t>
  </si>
  <si>
    <t>2086/11/22</t>
  </si>
  <si>
    <t>2086/11/23</t>
  </si>
  <si>
    <t>2086/11/24</t>
  </si>
  <si>
    <t>2086/11/25</t>
  </si>
  <si>
    <t>2086/11/26</t>
  </si>
  <si>
    <t>2086/11/27</t>
  </si>
  <si>
    <t>2086/11/28</t>
  </si>
  <si>
    <t>2086/11/29</t>
  </si>
  <si>
    <t>2086/11/30</t>
  </si>
  <si>
    <t>2086/12/01</t>
  </si>
  <si>
    <t>2086/12/02</t>
  </si>
  <si>
    <t>2086/12/03</t>
  </si>
  <si>
    <t>2086/12/04</t>
  </si>
  <si>
    <t>2086/12/05</t>
  </si>
  <si>
    <t>2086/12/06</t>
  </si>
  <si>
    <t>2086/12/07</t>
  </si>
  <si>
    <t>2086/12/08</t>
  </si>
  <si>
    <t>2086/12/09</t>
  </si>
  <si>
    <t>2086/12/10</t>
  </si>
  <si>
    <t>2086/12/11</t>
  </si>
  <si>
    <t>2086/12/12</t>
  </si>
  <si>
    <t>2086/12/13</t>
  </si>
  <si>
    <t>2086/12/14</t>
  </si>
  <si>
    <t>2086/12/15</t>
  </si>
  <si>
    <t>2086/12/16</t>
  </si>
  <si>
    <t>2086/12/17</t>
  </si>
  <si>
    <t>2086/12/18</t>
  </si>
  <si>
    <t>2086/12/19</t>
  </si>
  <si>
    <t>2086/12/20</t>
  </si>
  <si>
    <t>2086/12/21</t>
  </si>
  <si>
    <t>2086/12/22</t>
  </si>
  <si>
    <t>2086/12/23</t>
  </si>
  <si>
    <t>2086/12/24</t>
  </si>
  <si>
    <t>2086/12/25</t>
  </si>
  <si>
    <t>2086/12/26</t>
  </si>
  <si>
    <t>2086/12/27</t>
  </si>
  <si>
    <t>2086/12/28</t>
  </si>
  <si>
    <t>2086/12/29</t>
  </si>
  <si>
    <t>2086/12/30</t>
  </si>
  <si>
    <t>2087/01/01</t>
  </si>
  <si>
    <t>2087/01/02</t>
  </si>
  <si>
    <t>2087/01/03</t>
  </si>
  <si>
    <t>2087/01/04</t>
  </si>
  <si>
    <t>2087/01/05</t>
  </si>
  <si>
    <t>2087/01/06</t>
  </si>
  <si>
    <t>2087/01/07</t>
  </si>
  <si>
    <t>2087/01/08</t>
  </si>
  <si>
    <t>2087/01/09</t>
  </si>
  <si>
    <t>2087/01/10</t>
  </si>
  <si>
    <t>2087/01/11</t>
  </si>
  <si>
    <t>2087/01/12</t>
  </si>
  <si>
    <t>2087/01/13</t>
  </si>
  <si>
    <t>2087/01/14</t>
  </si>
  <si>
    <t>2087/01/15</t>
  </si>
  <si>
    <t>2087/01/16</t>
  </si>
  <si>
    <t>2087/01/17</t>
  </si>
  <si>
    <t>2087/01/18</t>
  </si>
  <si>
    <t>2087/01/19</t>
  </si>
  <si>
    <t>2087/01/20</t>
  </si>
  <si>
    <t>2087/01/21</t>
  </si>
  <si>
    <t>2087/01/22</t>
  </si>
  <si>
    <t>2087/01/23</t>
  </si>
  <si>
    <t>2087/01/24</t>
  </si>
  <si>
    <t>2087/01/25</t>
  </si>
  <si>
    <t>2087/01/26</t>
  </si>
  <si>
    <t>2087/01/27</t>
  </si>
  <si>
    <t>2087/01/28</t>
  </si>
  <si>
    <t>2087/01/29</t>
  </si>
  <si>
    <t>2087/01/30</t>
  </si>
  <si>
    <t>2087/01/31</t>
  </si>
  <si>
    <t>2087/02/01</t>
  </si>
  <si>
    <t>2087/02/02</t>
  </si>
  <si>
    <t>2087/02/03</t>
  </si>
  <si>
    <t>2087/02/04</t>
  </si>
  <si>
    <t>2087/02/05</t>
  </si>
  <si>
    <t>2087/02/06</t>
  </si>
  <si>
    <t>2087/02/07</t>
  </si>
  <si>
    <t>2087/02/08</t>
  </si>
  <si>
    <t>2087/02/09</t>
  </si>
  <si>
    <t>2087/02/10</t>
  </si>
  <si>
    <t>2087/02/11</t>
  </si>
  <si>
    <t>2087/02/12</t>
  </si>
  <si>
    <t>2087/02/13</t>
  </si>
  <si>
    <t>2087/02/14</t>
  </si>
  <si>
    <t>2087/02/15</t>
  </si>
  <si>
    <t>2087/02/16</t>
  </si>
  <si>
    <t>2087/02/17</t>
  </si>
  <si>
    <t>2087/02/18</t>
  </si>
  <si>
    <t>2087/02/19</t>
  </si>
  <si>
    <t>2087/02/20</t>
  </si>
  <si>
    <t>2087/02/21</t>
  </si>
  <si>
    <t>2087/02/22</t>
  </si>
  <si>
    <t>2087/02/23</t>
  </si>
  <si>
    <t>2087/02/24</t>
  </si>
  <si>
    <t>2087/02/25</t>
  </si>
  <si>
    <t>2087/02/26</t>
  </si>
  <si>
    <t>2087/02/27</t>
  </si>
  <si>
    <t>2087/02/28</t>
  </si>
  <si>
    <t>2087/02/29</t>
  </si>
  <si>
    <t>2087/02/30</t>
  </si>
  <si>
    <t>2087/02/31</t>
  </si>
  <si>
    <t>2087/03/01</t>
  </si>
  <si>
    <t>2087/03/02</t>
  </si>
  <si>
    <t>2087/03/03</t>
  </si>
  <si>
    <t>2087/03/04</t>
  </si>
  <si>
    <t>2087/03/05</t>
  </si>
  <si>
    <t>2087/03/06</t>
  </si>
  <si>
    <t>2087/03/07</t>
  </si>
  <si>
    <t>2087/03/08</t>
  </si>
  <si>
    <t>2087/03/09</t>
  </si>
  <si>
    <t>2087/03/10</t>
  </si>
  <si>
    <t>2087/03/11</t>
  </si>
  <si>
    <t>2087/03/12</t>
  </si>
  <si>
    <t>2087/03/13</t>
  </si>
  <si>
    <t>2087/03/14</t>
  </si>
  <si>
    <t>2087/03/15</t>
  </si>
  <si>
    <t>2087/03/16</t>
  </si>
  <si>
    <t>2087/03/17</t>
  </si>
  <si>
    <t>2087/03/18</t>
  </si>
  <si>
    <t>2087/03/19</t>
  </si>
  <si>
    <t>2087/03/20</t>
  </si>
  <si>
    <t>2087/03/21</t>
  </si>
  <si>
    <t>2087/03/22</t>
  </si>
  <si>
    <t>2087/03/23</t>
  </si>
  <si>
    <t>2087/03/24</t>
  </si>
  <si>
    <t>2087/03/25</t>
  </si>
  <si>
    <t>2087/03/26</t>
  </si>
  <si>
    <t>2087/03/27</t>
  </si>
  <si>
    <t>2087/03/28</t>
  </si>
  <si>
    <t>2087/03/29</t>
  </si>
  <si>
    <t>2087/03/30</t>
  </si>
  <si>
    <t>2087/03/31</t>
  </si>
  <si>
    <t>2087/03/32</t>
  </si>
  <si>
    <t>2087/04/01</t>
  </si>
  <si>
    <t>2087/04/02</t>
  </si>
  <si>
    <t>2087/04/03</t>
  </si>
  <si>
    <t>2087/04/04</t>
  </si>
  <si>
    <t>2087/04/05</t>
  </si>
  <si>
    <t>2087/04/06</t>
  </si>
  <si>
    <t>2087/04/07</t>
  </si>
  <si>
    <t>2087/04/08</t>
  </si>
  <si>
    <t>2087/04/09</t>
  </si>
  <si>
    <t>2087/04/10</t>
  </si>
  <si>
    <t>2087/04/11</t>
  </si>
  <si>
    <t>2087/04/12</t>
  </si>
  <si>
    <t>2087/04/13</t>
  </si>
  <si>
    <t>2087/04/14</t>
  </si>
  <si>
    <t>2087/04/15</t>
  </si>
  <si>
    <t>2087/04/16</t>
  </si>
  <si>
    <t>2087/04/17</t>
  </si>
  <si>
    <t>2087/04/18</t>
  </si>
  <si>
    <t>2087/04/19</t>
  </si>
  <si>
    <t>2087/04/20</t>
  </si>
  <si>
    <t>2087/04/21</t>
  </si>
  <si>
    <t>2087/04/22</t>
  </si>
  <si>
    <t>2087/04/23</t>
  </si>
  <si>
    <t>2087/04/24</t>
  </si>
  <si>
    <t>2087/04/25</t>
  </si>
  <si>
    <t>2087/04/26</t>
  </si>
  <si>
    <t>2087/04/27</t>
  </si>
  <si>
    <t>2087/04/28</t>
  </si>
  <si>
    <t>2087/04/29</t>
  </si>
  <si>
    <t>2087/04/30</t>
  </si>
  <si>
    <t>2087/04/31</t>
  </si>
  <si>
    <t>2087/05/01</t>
  </si>
  <si>
    <t>2087/05/02</t>
  </si>
  <si>
    <t>2087/05/03</t>
  </si>
  <si>
    <t>2087/05/04</t>
  </si>
  <si>
    <t>2087/05/05</t>
  </si>
  <si>
    <t>2087/05/06</t>
  </si>
  <si>
    <t>2087/05/07</t>
  </si>
  <si>
    <t>2087/05/08</t>
  </si>
  <si>
    <t>2087/05/09</t>
  </si>
  <si>
    <t>2087/05/10</t>
  </si>
  <si>
    <t>2087/05/11</t>
  </si>
  <si>
    <t>2087/05/12</t>
  </si>
  <si>
    <t>2087/05/13</t>
  </si>
  <si>
    <t>2087/05/14</t>
  </si>
  <si>
    <t>2087/05/15</t>
  </si>
  <si>
    <t>2087/05/16</t>
  </si>
  <si>
    <t>2087/05/17</t>
  </si>
  <si>
    <t>2087/05/18</t>
  </si>
  <si>
    <t>2087/05/19</t>
  </si>
  <si>
    <t>2087/05/20</t>
  </si>
  <si>
    <t>2087/05/21</t>
  </si>
  <si>
    <t>2087/05/22</t>
  </si>
  <si>
    <t>2087/05/23</t>
  </si>
  <si>
    <t>2087/05/24</t>
  </si>
  <si>
    <t>2087/05/25</t>
  </si>
  <si>
    <t>2087/05/26</t>
  </si>
  <si>
    <t>2087/05/27</t>
  </si>
  <si>
    <t>2087/05/28</t>
  </si>
  <si>
    <t>2087/05/29</t>
  </si>
  <si>
    <t>2087/05/30</t>
  </si>
  <si>
    <t>2087/05/31</t>
  </si>
  <si>
    <t>2087/06/01</t>
  </si>
  <si>
    <t>2087/06/02</t>
  </si>
  <si>
    <t>2087/06/03</t>
  </si>
  <si>
    <t>2087/06/04</t>
  </si>
  <si>
    <t>2087/06/05</t>
  </si>
  <si>
    <t>2087/06/06</t>
  </si>
  <si>
    <t>2087/06/07</t>
  </si>
  <si>
    <t>2087/06/08</t>
  </si>
  <si>
    <t>2087/06/09</t>
  </si>
  <si>
    <t>2087/06/10</t>
  </si>
  <si>
    <t>2087/06/11</t>
  </si>
  <si>
    <t>2087/06/12</t>
  </si>
  <si>
    <t>2087/06/13</t>
  </si>
  <si>
    <t>2087/06/14</t>
  </si>
  <si>
    <t>2087/06/15</t>
  </si>
  <si>
    <t>2087/06/16</t>
  </si>
  <si>
    <t>2087/06/17</t>
  </si>
  <si>
    <t>2087/06/18</t>
  </si>
  <si>
    <t>2087/06/19</t>
  </si>
  <si>
    <t>2087/06/20</t>
  </si>
  <si>
    <t>2087/06/21</t>
  </si>
  <si>
    <t>2087/06/22</t>
  </si>
  <si>
    <t>2087/06/23</t>
  </si>
  <si>
    <t>2087/06/24</t>
  </si>
  <si>
    <t>2087/06/25</t>
  </si>
  <si>
    <t>2087/06/26</t>
  </si>
  <si>
    <t>2087/06/27</t>
  </si>
  <si>
    <t>2087/06/28</t>
  </si>
  <si>
    <t>2087/06/29</t>
  </si>
  <si>
    <t>2087/06/30</t>
  </si>
  <si>
    <t>2087/06/31</t>
  </si>
  <si>
    <t>2087/07/01</t>
  </si>
  <si>
    <t>2087/07/02</t>
  </si>
  <si>
    <t>2087/07/03</t>
  </si>
  <si>
    <t>2087/07/04</t>
  </si>
  <si>
    <t>2087/07/05</t>
  </si>
  <si>
    <t>2087/07/06</t>
  </si>
  <si>
    <t>2087/07/07</t>
  </si>
  <si>
    <t>2087/07/08</t>
  </si>
  <si>
    <t>2087/07/09</t>
  </si>
  <si>
    <t>2087/07/10</t>
  </si>
  <si>
    <t>2087/07/11</t>
  </si>
  <si>
    <t>2087/07/12</t>
  </si>
  <si>
    <t>2087/07/13</t>
  </si>
  <si>
    <t>2087/07/14</t>
  </si>
  <si>
    <t>2087/07/15</t>
  </si>
  <si>
    <t>2087/07/16</t>
  </si>
  <si>
    <t>2087/07/17</t>
  </si>
  <si>
    <t>2087/07/18</t>
  </si>
  <si>
    <t>2087/07/19</t>
  </si>
  <si>
    <t>2087/07/20</t>
  </si>
  <si>
    <t>2087/07/21</t>
  </si>
  <si>
    <t>2087/07/22</t>
  </si>
  <si>
    <t>2087/07/23</t>
  </si>
  <si>
    <t>2087/07/24</t>
  </si>
  <si>
    <t>2087/07/25</t>
  </si>
  <si>
    <t>2087/07/26</t>
  </si>
  <si>
    <t>2087/07/27</t>
  </si>
  <si>
    <t>2087/07/28</t>
  </si>
  <si>
    <t>2087/07/29</t>
  </si>
  <si>
    <t>2087/07/30</t>
  </si>
  <si>
    <t>2087/08/01</t>
  </si>
  <si>
    <t>2087/08/02</t>
  </si>
  <si>
    <t>2087/08/03</t>
  </si>
  <si>
    <t>2087/08/04</t>
  </si>
  <si>
    <t>2087/08/05</t>
  </si>
  <si>
    <t>2087/08/06</t>
  </si>
  <si>
    <t>2087/08/07</t>
  </si>
  <si>
    <t>2087/08/08</t>
  </si>
  <si>
    <t>2087/08/09</t>
  </si>
  <si>
    <t>2087/08/10</t>
  </si>
  <si>
    <t>2087/08/11</t>
  </si>
  <si>
    <t>2087/08/12</t>
  </si>
  <si>
    <t>2087/08/13</t>
  </si>
  <si>
    <t>2087/08/14</t>
  </si>
  <si>
    <t>2087/08/15</t>
  </si>
  <si>
    <t>2087/08/16</t>
  </si>
  <si>
    <t>2087/08/17</t>
  </si>
  <si>
    <t>2087/08/18</t>
  </si>
  <si>
    <t>2087/08/19</t>
  </si>
  <si>
    <t>2087/08/20</t>
  </si>
  <si>
    <t>2087/08/21</t>
  </si>
  <si>
    <t>2087/08/22</t>
  </si>
  <si>
    <t>2087/08/23</t>
  </si>
  <si>
    <t>2087/08/24</t>
  </si>
  <si>
    <t>2087/08/25</t>
  </si>
  <si>
    <t>2087/08/26</t>
  </si>
  <si>
    <t>2087/08/27</t>
  </si>
  <si>
    <t>2087/08/28</t>
  </si>
  <si>
    <t>2087/08/29</t>
  </si>
  <si>
    <t>2087/09/01</t>
  </si>
  <si>
    <t>2087/09/02</t>
  </si>
  <si>
    <t>2087/09/03</t>
  </si>
  <si>
    <t>2087/09/04</t>
  </si>
  <si>
    <t>2087/09/05</t>
  </si>
  <si>
    <t>2087/09/06</t>
  </si>
  <si>
    <t>2087/09/07</t>
  </si>
  <si>
    <t>2087/09/08</t>
  </si>
  <si>
    <t>2087/09/09</t>
  </si>
  <si>
    <t>2087/09/10</t>
  </si>
  <si>
    <t>2087/09/11</t>
  </si>
  <si>
    <t>2087/09/12</t>
  </si>
  <si>
    <t>2087/09/13</t>
  </si>
  <si>
    <t>2087/09/14</t>
  </si>
  <si>
    <t>2087/09/15</t>
  </si>
  <si>
    <t>2087/09/16</t>
  </si>
  <si>
    <t>2087/09/17</t>
  </si>
  <si>
    <t>2087/09/18</t>
  </si>
  <si>
    <t>2087/09/19</t>
  </si>
  <si>
    <t>2087/09/20</t>
  </si>
  <si>
    <t>2087/09/21</t>
  </si>
  <si>
    <t>2087/09/22</t>
  </si>
  <si>
    <t>2087/09/23</t>
  </si>
  <si>
    <t>2087/09/24</t>
  </si>
  <si>
    <t>2087/09/25</t>
  </si>
  <si>
    <t>2087/09/26</t>
  </si>
  <si>
    <t>2087/09/27</t>
  </si>
  <si>
    <t>2087/09/28</t>
  </si>
  <si>
    <t>2087/09/29</t>
  </si>
  <si>
    <t>2087/09/30</t>
  </si>
  <si>
    <t>2087/10/01</t>
  </si>
  <si>
    <t>2087/10/02</t>
  </si>
  <si>
    <t>2087/10/03</t>
  </si>
  <si>
    <t>2087/10/04</t>
  </si>
  <si>
    <t>2087/10/05</t>
  </si>
  <si>
    <t>2087/10/06</t>
  </si>
  <si>
    <t>2087/10/07</t>
  </si>
  <si>
    <t>2087/10/08</t>
  </si>
  <si>
    <t>2087/10/09</t>
  </si>
  <si>
    <t>2087/10/10</t>
  </si>
  <si>
    <t>2087/10/11</t>
  </si>
  <si>
    <t>2087/10/12</t>
  </si>
  <si>
    <t>2087/10/13</t>
  </si>
  <si>
    <t>2087/10/14</t>
  </si>
  <si>
    <t>2087/10/15</t>
  </si>
  <si>
    <t>2087/10/16</t>
  </si>
  <si>
    <t>2087/10/17</t>
  </si>
  <si>
    <t>2087/10/18</t>
  </si>
  <si>
    <t>2087/10/19</t>
  </si>
  <si>
    <t>2087/10/20</t>
  </si>
  <si>
    <t>2087/10/21</t>
  </si>
  <si>
    <t>2087/10/22</t>
  </si>
  <si>
    <t>2087/10/23</t>
  </si>
  <si>
    <t>2087/10/24</t>
  </si>
  <si>
    <t>2087/10/25</t>
  </si>
  <si>
    <t>2087/10/26</t>
  </si>
  <si>
    <t>2087/10/27</t>
  </si>
  <si>
    <t>2087/10/28</t>
  </si>
  <si>
    <t>2087/10/29</t>
  </si>
  <si>
    <t>2087/10/30</t>
  </si>
  <si>
    <t>2087/11/01</t>
  </si>
  <si>
    <t>2087/11/02</t>
  </si>
  <si>
    <t>2087/11/03</t>
  </si>
  <si>
    <t>2087/11/04</t>
  </si>
  <si>
    <t>2087/11/05</t>
  </si>
  <si>
    <t>2087/11/06</t>
  </si>
  <si>
    <t>2087/11/07</t>
  </si>
  <si>
    <t>2087/11/08</t>
  </si>
  <si>
    <t>2087/11/09</t>
  </si>
  <si>
    <t>2087/11/10</t>
  </si>
  <si>
    <t>2087/11/11</t>
  </si>
  <si>
    <t>2087/11/12</t>
  </si>
  <si>
    <t>2087/11/13</t>
  </si>
  <si>
    <t>2087/11/14</t>
  </si>
  <si>
    <t>2087/11/15</t>
  </si>
  <si>
    <t>2087/11/16</t>
  </si>
  <si>
    <t>2087/11/17</t>
  </si>
  <si>
    <t>2087/11/18</t>
  </si>
  <si>
    <t>2087/11/19</t>
  </si>
  <si>
    <t>2087/11/20</t>
  </si>
  <si>
    <t>2087/11/21</t>
  </si>
  <si>
    <t>2087/11/22</t>
  </si>
  <si>
    <t>2087/11/23</t>
  </si>
  <si>
    <t>2087/11/24</t>
  </si>
  <si>
    <t>2087/11/25</t>
  </si>
  <si>
    <t>2087/11/26</t>
  </si>
  <si>
    <t>2087/11/27</t>
  </si>
  <si>
    <t>2087/11/28</t>
  </si>
  <si>
    <t>2087/11/29</t>
  </si>
  <si>
    <t>2087/11/30</t>
  </si>
  <si>
    <t>2087/12/01</t>
  </si>
  <si>
    <t>2087/12/02</t>
  </si>
  <si>
    <t>2087/12/03</t>
  </si>
  <si>
    <t>2087/12/04</t>
  </si>
  <si>
    <t>2087/12/05</t>
  </si>
  <si>
    <t>2087/12/06</t>
  </si>
  <si>
    <t>2087/12/07</t>
  </si>
  <si>
    <t>2087/12/08</t>
  </si>
  <si>
    <t>2087/12/09</t>
  </si>
  <si>
    <t>2087/12/10</t>
  </si>
  <si>
    <t>2087/12/11</t>
  </si>
  <si>
    <t>2087/12/12</t>
  </si>
  <si>
    <t>2087/12/13</t>
  </si>
  <si>
    <t>2087/12/14</t>
  </si>
  <si>
    <t>2087/12/15</t>
  </si>
  <si>
    <t>2087/12/16</t>
  </si>
  <si>
    <t>2087/12/17</t>
  </si>
  <si>
    <t>2087/12/18</t>
  </si>
  <si>
    <t>2087/12/19</t>
  </si>
  <si>
    <t>2087/12/20</t>
  </si>
  <si>
    <t>2087/12/21</t>
  </si>
  <si>
    <t>2087/12/22</t>
  </si>
  <si>
    <t>2087/12/23</t>
  </si>
  <si>
    <t>2087/12/24</t>
  </si>
  <si>
    <t>2087/12/25</t>
  </si>
  <si>
    <t>2087/12/26</t>
  </si>
  <si>
    <t>2087/12/27</t>
  </si>
  <si>
    <t>2087/12/28</t>
  </si>
  <si>
    <t>2087/12/29</t>
  </si>
  <si>
    <t>2087/12/30</t>
  </si>
  <si>
    <t>2088/01/01</t>
  </si>
  <si>
    <t>2088/01/02</t>
  </si>
  <si>
    <t>2088/01/03</t>
  </si>
  <si>
    <t>2088/01/04</t>
  </si>
  <si>
    <t>2088/01/05</t>
  </si>
  <si>
    <t>2088/01/06</t>
  </si>
  <si>
    <t>2088/01/07</t>
  </si>
  <si>
    <t>2088/01/08</t>
  </si>
  <si>
    <t>2088/01/09</t>
  </si>
  <si>
    <t>2088/01/10</t>
  </si>
  <si>
    <t>2088/01/11</t>
  </si>
  <si>
    <t>2088/01/12</t>
  </si>
  <si>
    <t>2088/01/13</t>
  </si>
  <si>
    <t>2088/01/14</t>
  </si>
  <si>
    <t>2088/01/15</t>
  </si>
  <si>
    <t>2088/01/16</t>
  </si>
  <si>
    <t>2088/01/17</t>
  </si>
  <si>
    <t>2088/01/18</t>
  </si>
  <si>
    <t>2088/01/19</t>
  </si>
  <si>
    <t>2088/01/20</t>
  </si>
  <si>
    <t>2088/01/21</t>
  </si>
  <si>
    <t>2088/01/22</t>
  </si>
  <si>
    <t>2088/01/23</t>
  </si>
  <si>
    <t>2088/01/24</t>
  </si>
  <si>
    <t>2088/01/25</t>
  </si>
  <si>
    <t>2088/01/26</t>
  </si>
  <si>
    <t>2088/01/27</t>
  </si>
  <si>
    <t>2088/01/28</t>
  </si>
  <si>
    <t>2088/01/29</t>
  </si>
  <si>
    <t>2088/01/30</t>
  </si>
  <si>
    <t>2088/02/01</t>
  </si>
  <si>
    <t>2088/02/02</t>
  </si>
  <si>
    <t>2088/02/03</t>
  </si>
  <si>
    <t>2088/02/04</t>
  </si>
  <si>
    <t>2088/02/05</t>
  </si>
  <si>
    <t>2088/02/06</t>
  </si>
  <si>
    <t>2088/02/07</t>
  </si>
  <si>
    <t>2088/02/08</t>
  </si>
  <si>
    <t>2088/02/09</t>
  </si>
  <si>
    <t>2088/02/10</t>
  </si>
  <si>
    <t>2088/02/11</t>
  </si>
  <si>
    <t>2088/02/12</t>
  </si>
  <si>
    <t>2088/02/13</t>
  </si>
  <si>
    <t>2088/02/14</t>
  </si>
  <si>
    <t>2088/02/15</t>
  </si>
  <si>
    <t>2088/02/16</t>
  </si>
  <si>
    <t>2088/02/17</t>
  </si>
  <si>
    <t>2088/02/18</t>
  </si>
  <si>
    <t>2088/02/19</t>
  </si>
  <si>
    <t>2088/02/20</t>
  </si>
  <si>
    <t>2088/02/21</t>
  </si>
  <si>
    <t>2088/02/22</t>
  </si>
  <si>
    <t>2088/02/23</t>
  </si>
  <si>
    <t>2088/02/24</t>
  </si>
  <si>
    <t>2088/02/25</t>
  </si>
  <si>
    <t>2088/02/26</t>
  </si>
  <si>
    <t>2088/02/27</t>
  </si>
  <si>
    <t>2088/02/28</t>
  </si>
  <si>
    <t>2088/02/29</t>
  </si>
  <si>
    <t>2088/02/30</t>
  </si>
  <si>
    <t>2088/02/31</t>
  </si>
  <si>
    <t>2088/03/01</t>
  </si>
  <si>
    <t>2088/03/02</t>
  </si>
  <si>
    <t>2088/03/03</t>
  </si>
  <si>
    <t>2088/03/04</t>
  </si>
  <si>
    <t>2088/03/05</t>
  </si>
  <si>
    <t>2088/03/06</t>
  </si>
  <si>
    <t>2088/03/07</t>
  </si>
  <si>
    <t>2088/03/08</t>
  </si>
  <si>
    <t>2088/03/09</t>
  </si>
  <si>
    <t>2088/03/10</t>
  </si>
  <si>
    <t>2088/03/11</t>
  </si>
  <si>
    <t>2088/03/12</t>
  </si>
  <si>
    <t>2088/03/13</t>
  </si>
  <si>
    <t>2088/03/14</t>
  </si>
  <si>
    <t>2088/03/15</t>
  </si>
  <si>
    <t>2088/03/16</t>
  </si>
  <si>
    <t>2088/03/17</t>
  </si>
  <si>
    <t>2088/03/18</t>
  </si>
  <si>
    <t>2088/03/19</t>
  </si>
  <si>
    <t>2088/03/20</t>
  </si>
  <si>
    <t>2088/03/21</t>
  </si>
  <si>
    <t>2088/03/22</t>
  </si>
  <si>
    <t>2088/03/23</t>
  </si>
  <si>
    <t>2088/03/24</t>
  </si>
  <si>
    <t>2088/03/25</t>
  </si>
  <si>
    <t>2088/03/26</t>
  </si>
  <si>
    <t>2088/03/27</t>
  </si>
  <si>
    <t>2088/03/28</t>
  </si>
  <si>
    <t>2088/03/29</t>
  </si>
  <si>
    <t>2088/03/30</t>
  </si>
  <si>
    <t>2088/03/31</t>
  </si>
  <si>
    <t>2088/03/32</t>
  </si>
  <si>
    <t>2088/04/01</t>
  </si>
  <si>
    <t>2088/04/02</t>
  </si>
  <si>
    <t>2088/04/03</t>
  </si>
  <si>
    <t>2088/04/04</t>
  </si>
  <si>
    <t>2088/04/05</t>
  </si>
  <si>
    <t>2088/04/06</t>
  </si>
  <si>
    <t>2088/04/07</t>
  </si>
  <si>
    <t>2088/04/08</t>
  </si>
  <si>
    <t>2088/04/09</t>
  </si>
  <si>
    <t>2088/04/10</t>
  </si>
  <si>
    <t>2088/04/11</t>
  </si>
  <si>
    <t>2088/04/12</t>
  </si>
  <si>
    <t>2088/04/13</t>
  </si>
  <si>
    <t>2088/04/14</t>
  </si>
  <si>
    <t>2088/04/15</t>
  </si>
  <si>
    <t>2088/04/16</t>
  </si>
  <si>
    <t>2088/04/17</t>
  </si>
  <si>
    <t>2088/04/18</t>
  </si>
  <si>
    <t>2088/04/19</t>
  </si>
  <si>
    <t>2088/04/20</t>
  </si>
  <si>
    <t>2088/04/21</t>
  </si>
  <si>
    <t>2088/04/22</t>
  </si>
  <si>
    <t>2088/04/23</t>
  </si>
  <si>
    <t>2088/04/24</t>
  </si>
  <si>
    <t>2088/04/25</t>
  </si>
  <si>
    <t>2088/04/26</t>
  </si>
  <si>
    <t>2088/04/27</t>
  </si>
  <si>
    <t>2088/04/28</t>
  </si>
  <si>
    <t>2088/04/29</t>
  </si>
  <si>
    <t>2088/04/30</t>
  </si>
  <si>
    <t>2088/04/31</t>
  </si>
  <si>
    <t>2088/04/32</t>
  </si>
  <si>
    <t>2088/05/01</t>
  </si>
  <si>
    <t>2088/05/02</t>
  </si>
  <si>
    <t>2088/05/03</t>
  </si>
  <si>
    <t>2088/05/04</t>
  </si>
  <si>
    <t>2088/05/05</t>
  </si>
  <si>
    <t>2088/05/06</t>
  </si>
  <si>
    <t>2088/05/07</t>
  </si>
  <si>
    <t>2088/05/08</t>
  </si>
  <si>
    <t>2088/05/09</t>
  </si>
  <si>
    <t>2088/05/10</t>
  </si>
  <si>
    <t>2088/05/11</t>
  </si>
  <si>
    <t>2088/05/12</t>
  </si>
  <si>
    <t>2088/05/13</t>
  </si>
  <si>
    <t>2088/05/14</t>
  </si>
  <si>
    <t>2088/05/15</t>
  </si>
  <si>
    <t>2088/05/16</t>
  </si>
  <si>
    <t>2088/05/17</t>
  </si>
  <si>
    <t>2088/05/18</t>
  </si>
  <si>
    <t>2088/05/19</t>
  </si>
  <si>
    <t>2088/05/20</t>
  </si>
  <si>
    <t>2088/05/21</t>
  </si>
  <si>
    <t>2088/05/22</t>
  </si>
  <si>
    <t>2088/05/23</t>
  </si>
  <si>
    <t>2088/05/24</t>
  </si>
  <si>
    <t>2088/05/25</t>
  </si>
  <si>
    <t>2088/05/26</t>
  </si>
  <si>
    <t>2088/05/27</t>
  </si>
  <si>
    <t>2088/05/28</t>
  </si>
  <si>
    <t>2088/05/29</t>
  </si>
  <si>
    <t>2088/05/30</t>
  </si>
  <si>
    <t>2088/06/01</t>
  </si>
  <si>
    <t>2088/06/02</t>
  </si>
  <si>
    <t>2088/06/03</t>
  </si>
  <si>
    <t>2088/06/04</t>
  </si>
  <si>
    <t>2088/06/05</t>
  </si>
  <si>
    <t>2088/06/06</t>
  </si>
  <si>
    <t>2088/06/07</t>
  </si>
  <si>
    <t>2088/06/08</t>
  </si>
  <si>
    <t>2088/06/09</t>
  </si>
  <si>
    <t>2088/06/10</t>
  </si>
  <si>
    <t>2088/06/11</t>
  </si>
  <si>
    <t>2088/06/12</t>
  </si>
  <si>
    <t>2088/06/13</t>
  </si>
  <si>
    <t>2088/06/14</t>
  </si>
  <si>
    <t>2088/06/15</t>
  </si>
  <si>
    <t>2088/06/16</t>
  </si>
  <si>
    <t>2088/06/17</t>
  </si>
  <si>
    <t>2088/06/18</t>
  </si>
  <si>
    <t>2088/06/19</t>
  </si>
  <si>
    <t>2088/06/20</t>
  </si>
  <si>
    <t>2088/06/21</t>
  </si>
  <si>
    <t>2088/06/22</t>
  </si>
  <si>
    <t>2088/06/23</t>
  </si>
  <si>
    <t>2088/06/24</t>
  </si>
  <si>
    <t>2088/06/25</t>
  </si>
  <si>
    <t>2088/06/26</t>
  </si>
  <si>
    <t>2088/06/27</t>
  </si>
  <si>
    <t>2088/06/28</t>
  </si>
  <si>
    <t>2088/06/29</t>
  </si>
  <si>
    <t>2088/06/30</t>
  </si>
  <si>
    <t>2088/06/31</t>
  </si>
  <si>
    <t>2088/07/01</t>
  </si>
  <si>
    <t>2088/07/02</t>
  </si>
  <si>
    <t>2088/07/03</t>
  </si>
  <si>
    <t>2088/07/04</t>
  </si>
  <si>
    <t>2088/07/05</t>
  </si>
  <si>
    <t>2088/07/06</t>
  </si>
  <si>
    <t>2088/07/07</t>
  </si>
  <si>
    <t>2088/07/08</t>
  </si>
  <si>
    <t>2088/07/09</t>
  </si>
  <si>
    <t>2088/07/10</t>
  </si>
  <si>
    <t>2088/07/11</t>
  </si>
  <si>
    <t>2088/07/12</t>
  </si>
  <si>
    <t>2088/07/13</t>
  </si>
  <si>
    <t>2088/07/14</t>
  </si>
  <si>
    <t>2088/07/15</t>
  </si>
  <si>
    <t>2088/07/16</t>
  </si>
  <si>
    <t>2088/07/17</t>
  </si>
  <si>
    <t>2088/07/18</t>
  </si>
  <si>
    <t>2088/07/19</t>
  </si>
  <si>
    <t>2088/07/20</t>
  </si>
  <si>
    <t>2088/07/21</t>
  </si>
  <si>
    <t>2088/07/22</t>
  </si>
  <si>
    <t>2088/07/23</t>
  </si>
  <si>
    <t>2088/07/24</t>
  </si>
  <si>
    <t>2088/07/25</t>
  </si>
  <si>
    <t>2088/07/26</t>
  </si>
  <si>
    <t>2088/07/27</t>
  </si>
  <si>
    <t>2088/07/28</t>
  </si>
  <si>
    <t>2088/07/29</t>
  </si>
  <si>
    <t>2088/07/30</t>
  </si>
  <si>
    <t>2088/08/01</t>
  </si>
  <si>
    <t>2088/08/02</t>
  </si>
  <si>
    <t>2088/08/03</t>
  </si>
  <si>
    <t>2088/08/04</t>
  </si>
  <si>
    <t>2088/08/05</t>
  </si>
  <si>
    <t>2088/08/06</t>
  </si>
  <si>
    <t>2088/08/07</t>
  </si>
  <si>
    <t>2088/08/08</t>
  </si>
  <si>
    <t>2088/08/09</t>
  </si>
  <si>
    <t>2088/08/10</t>
  </si>
  <si>
    <t>2088/08/11</t>
  </si>
  <si>
    <t>2088/08/12</t>
  </si>
  <si>
    <t>2088/08/13</t>
  </si>
  <si>
    <t>2088/08/14</t>
  </si>
  <si>
    <t>2088/08/15</t>
  </si>
  <si>
    <t>2088/08/16</t>
  </si>
  <si>
    <t>2088/08/17</t>
  </si>
  <si>
    <t>2088/08/18</t>
  </si>
  <si>
    <t>2088/08/19</t>
  </si>
  <si>
    <t>2088/08/20</t>
  </si>
  <si>
    <t>2088/08/21</t>
  </si>
  <si>
    <t>2088/08/22</t>
  </si>
  <si>
    <t>2088/08/23</t>
  </si>
  <si>
    <t>2088/08/24</t>
  </si>
  <si>
    <t>2088/08/25</t>
  </si>
  <si>
    <t>2088/08/26</t>
  </si>
  <si>
    <t>2088/08/27</t>
  </si>
  <si>
    <t>2088/08/28</t>
  </si>
  <si>
    <t>2088/08/29</t>
  </si>
  <si>
    <t>2088/08/30</t>
  </si>
  <si>
    <t>2088/09/01</t>
  </si>
  <si>
    <t>2088/09/02</t>
  </si>
  <si>
    <t>2088/09/03</t>
  </si>
  <si>
    <t>2088/09/04</t>
  </si>
  <si>
    <t>2088/09/05</t>
  </si>
  <si>
    <t>2088/09/06</t>
  </si>
  <si>
    <t>2088/09/07</t>
  </si>
  <si>
    <t>2088/09/08</t>
  </si>
  <si>
    <t>2088/09/09</t>
  </si>
  <si>
    <t>2088/09/10</t>
  </si>
  <si>
    <t>2088/09/11</t>
  </si>
  <si>
    <t>2088/09/12</t>
  </si>
  <si>
    <t>2088/09/13</t>
  </si>
  <si>
    <t>2088/09/14</t>
  </si>
  <si>
    <t>2088/09/15</t>
  </si>
  <si>
    <t>2088/09/16</t>
  </si>
  <si>
    <t>2088/09/17</t>
  </si>
  <si>
    <t>2088/09/18</t>
  </si>
  <si>
    <t>2088/09/19</t>
  </si>
  <si>
    <t>2088/09/20</t>
  </si>
  <si>
    <t>2088/09/21</t>
  </si>
  <si>
    <t>2088/09/22</t>
  </si>
  <si>
    <t>2088/09/23</t>
  </si>
  <si>
    <t>2088/09/24</t>
  </si>
  <si>
    <t>2088/09/25</t>
  </si>
  <si>
    <t>2088/09/26</t>
  </si>
  <si>
    <t>2088/09/27</t>
  </si>
  <si>
    <t>2088/09/28</t>
  </si>
  <si>
    <t>2088/09/29</t>
  </si>
  <si>
    <t>2088/10/01</t>
  </si>
  <si>
    <t>2088/10/02</t>
  </si>
  <si>
    <t>2088/10/03</t>
  </si>
  <si>
    <t>2088/10/04</t>
  </si>
  <si>
    <t>2088/10/05</t>
  </si>
  <si>
    <t>2088/10/06</t>
  </si>
  <si>
    <t>2088/10/07</t>
  </si>
  <si>
    <t>2088/10/08</t>
  </si>
  <si>
    <t>2088/10/09</t>
  </si>
  <si>
    <t>2088/10/10</t>
  </si>
  <si>
    <t>2088/10/11</t>
  </si>
  <si>
    <t>2088/10/12</t>
  </si>
  <si>
    <t>2088/10/13</t>
  </si>
  <si>
    <t>2088/10/14</t>
  </si>
  <si>
    <t>2088/10/15</t>
  </si>
  <si>
    <t>2088/10/16</t>
  </si>
  <si>
    <t>2088/10/17</t>
  </si>
  <si>
    <t>2088/10/18</t>
  </si>
  <si>
    <t>2088/10/19</t>
  </si>
  <si>
    <t>2088/10/20</t>
  </si>
  <si>
    <t>2088/10/21</t>
  </si>
  <si>
    <t>2088/10/22</t>
  </si>
  <si>
    <t>2088/10/23</t>
  </si>
  <si>
    <t>2088/10/24</t>
  </si>
  <si>
    <t>2088/10/25</t>
  </si>
  <si>
    <t>2088/10/26</t>
  </si>
  <si>
    <t>2088/10/27</t>
  </si>
  <si>
    <t>2088/10/28</t>
  </si>
  <si>
    <t>2088/10/29</t>
  </si>
  <si>
    <t>2088/10/30</t>
  </si>
  <si>
    <t>2088/11/01</t>
  </si>
  <si>
    <t>2088/11/02</t>
  </si>
  <si>
    <t>2088/11/03</t>
  </si>
  <si>
    <t>2088/11/04</t>
  </si>
  <si>
    <t>2088/11/05</t>
  </si>
  <si>
    <t>2088/11/06</t>
  </si>
  <si>
    <t>2088/11/07</t>
  </si>
  <si>
    <t>2088/11/08</t>
  </si>
  <si>
    <t>2088/11/09</t>
  </si>
  <si>
    <t>2088/11/10</t>
  </si>
  <si>
    <t>2088/11/11</t>
  </si>
  <si>
    <t>2088/11/12</t>
  </si>
  <si>
    <t>2088/11/13</t>
  </si>
  <si>
    <t>2088/11/14</t>
  </si>
  <si>
    <t>2088/11/15</t>
  </si>
  <si>
    <t>2088/11/16</t>
  </si>
  <si>
    <t>2088/11/17</t>
  </si>
  <si>
    <t>2088/11/18</t>
  </si>
  <si>
    <t>2088/11/19</t>
  </si>
  <si>
    <t>2088/11/20</t>
  </si>
  <si>
    <t>2088/11/21</t>
  </si>
  <si>
    <t>2088/11/22</t>
  </si>
  <si>
    <t>2088/11/23</t>
  </si>
  <si>
    <t>2088/11/24</t>
  </si>
  <si>
    <t>2088/11/25</t>
  </si>
  <si>
    <t>2088/11/26</t>
  </si>
  <si>
    <t>2088/11/27</t>
  </si>
  <si>
    <t>2088/11/28</t>
  </si>
  <si>
    <t>2088/11/29</t>
  </si>
  <si>
    <t>2088/11/30</t>
  </si>
  <si>
    <t>2088/12/01</t>
  </si>
  <si>
    <t>2088/12/02</t>
  </si>
  <si>
    <t>2088/12/03</t>
  </si>
  <si>
    <t>2088/12/04</t>
  </si>
  <si>
    <t>2088/12/05</t>
  </si>
  <si>
    <t>2088/12/06</t>
  </si>
  <si>
    <t>2088/12/07</t>
  </si>
  <si>
    <t>2088/12/08</t>
  </si>
  <si>
    <t>2088/12/09</t>
  </si>
  <si>
    <t>2088/12/10</t>
  </si>
  <si>
    <t>2088/12/11</t>
  </si>
  <si>
    <t>2088/12/12</t>
  </si>
  <si>
    <t>2088/12/13</t>
  </si>
  <si>
    <t>2088/12/14</t>
  </si>
  <si>
    <t>2088/12/15</t>
  </si>
  <si>
    <t>2088/12/16</t>
  </si>
  <si>
    <t>2088/12/17</t>
  </si>
  <si>
    <t>2088/12/18</t>
  </si>
  <si>
    <t>2088/12/19</t>
  </si>
  <si>
    <t>2088/12/20</t>
  </si>
  <si>
    <t>2088/12/21</t>
  </si>
  <si>
    <t>2088/12/22</t>
  </si>
  <si>
    <t>2088/12/23</t>
  </si>
  <si>
    <t>2088/12/24</t>
  </si>
  <si>
    <t>2088/12/25</t>
  </si>
  <si>
    <t>2088/12/26</t>
  </si>
  <si>
    <t>2088/12/27</t>
  </si>
  <si>
    <t>2088/12/28</t>
  </si>
  <si>
    <t>2088/12/29</t>
  </si>
  <si>
    <t>2088/12/30</t>
  </si>
  <si>
    <t>2089/01/01</t>
  </si>
  <si>
    <t>2089/01/02</t>
  </si>
  <si>
    <t>2089/01/03</t>
  </si>
  <si>
    <t>2089/01/04</t>
  </si>
  <si>
    <t>2089/01/05</t>
  </si>
  <si>
    <t>2089/01/06</t>
  </si>
  <si>
    <t>2089/01/07</t>
  </si>
  <si>
    <t>2089/01/08</t>
  </si>
  <si>
    <t>2089/01/09</t>
  </si>
  <si>
    <t>2089/01/10</t>
  </si>
  <si>
    <t>2089/01/11</t>
  </si>
  <si>
    <t>2089/01/12</t>
  </si>
  <si>
    <t>2089/01/13</t>
  </si>
  <si>
    <t>2089/01/14</t>
  </si>
  <si>
    <t>2089/01/15</t>
  </si>
  <si>
    <t>2089/01/16</t>
  </si>
  <si>
    <t>2089/01/17</t>
  </si>
  <si>
    <t>2089/01/18</t>
  </si>
  <si>
    <t>2089/01/19</t>
  </si>
  <si>
    <t>2089/01/20</t>
  </si>
  <si>
    <t>2089/01/21</t>
  </si>
  <si>
    <t>2089/01/22</t>
  </si>
  <si>
    <t>2089/01/23</t>
  </si>
  <si>
    <t>2089/01/24</t>
  </si>
  <si>
    <t>2089/01/25</t>
  </si>
  <si>
    <t>2089/01/26</t>
  </si>
  <si>
    <t>2089/01/27</t>
  </si>
  <si>
    <t>2089/01/28</t>
  </si>
  <si>
    <t>2089/01/29</t>
  </si>
  <si>
    <t>2089/01/30</t>
  </si>
  <si>
    <t>2089/02/01</t>
  </si>
  <si>
    <t>2089/02/02</t>
  </si>
  <si>
    <t>2089/02/03</t>
  </si>
  <si>
    <t>2089/02/04</t>
  </si>
  <si>
    <t>2089/02/05</t>
  </si>
  <si>
    <t>2089/02/06</t>
  </si>
  <si>
    <t>2089/02/07</t>
  </si>
  <si>
    <t>2089/02/08</t>
  </si>
  <si>
    <t>2089/02/09</t>
  </si>
  <si>
    <t>2089/02/10</t>
  </si>
  <si>
    <t>2089/02/11</t>
  </si>
  <si>
    <t>2089/02/12</t>
  </si>
  <si>
    <t>2089/02/13</t>
  </si>
  <si>
    <t>2089/02/14</t>
  </si>
  <si>
    <t>2089/02/15</t>
  </si>
  <si>
    <t>2089/02/16</t>
  </si>
  <si>
    <t>2089/02/17</t>
  </si>
  <si>
    <t>2089/02/18</t>
  </si>
  <si>
    <t>2089/02/19</t>
  </si>
  <si>
    <t>2089/02/20</t>
  </si>
  <si>
    <t>2089/02/21</t>
  </si>
  <si>
    <t>2089/02/22</t>
  </si>
  <si>
    <t>2089/02/23</t>
  </si>
  <si>
    <t>2089/02/24</t>
  </si>
  <si>
    <t>2089/02/25</t>
  </si>
  <si>
    <t>2089/02/26</t>
  </si>
  <si>
    <t>2089/02/27</t>
  </si>
  <si>
    <t>2089/02/28</t>
  </si>
  <si>
    <t>2089/02/29</t>
  </si>
  <si>
    <t>2089/02/30</t>
  </si>
  <si>
    <t>2089/02/31</t>
  </si>
  <si>
    <t>2089/02/32</t>
  </si>
  <si>
    <t>2089/03/01</t>
  </si>
  <si>
    <t>2089/03/02</t>
  </si>
  <si>
    <t>2089/03/03</t>
  </si>
  <si>
    <t>2089/03/04</t>
  </si>
  <si>
    <t>2089/03/05</t>
  </si>
  <si>
    <t>2089/03/06</t>
  </si>
  <si>
    <t>2089/03/07</t>
  </si>
  <si>
    <t>2089/03/08</t>
  </si>
  <si>
    <t>2089/03/09</t>
  </si>
  <si>
    <t>2089/03/10</t>
  </si>
  <si>
    <t>2089/03/11</t>
  </si>
  <si>
    <t>2089/03/12</t>
  </si>
  <si>
    <t>2089/03/13</t>
  </si>
  <si>
    <t>2089/03/14</t>
  </si>
  <si>
    <t>2089/03/15</t>
  </si>
  <si>
    <t>2089/03/16</t>
  </si>
  <si>
    <t>2089/03/17</t>
  </si>
  <si>
    <t>2089/03/18</t>
  </si>
  <si>
    <t>2089/03/19</t>
  </si>
  <si>
    <t>2089/03/20</t>
  </si>
  <si>
    <t>2089/03/21</t>
  </si>
  <si>
    <t>2089/03/22</t>
  </si>
  <si>
    <t>2089/03/23</t>
  </si>
  <si>
    <t>2089/03/24</t>
  </si>
  <si>
    <t>2089/03/25</t>
  </si>
  <si>
    <t>2089/03/26</t>
  </si>
  <si>
    <t>2089/03/27</t>
  </si>
  <si>
    <t>2089/03/28</t>
  </si>
  <si>
    <t>2089/03/29</t>
  </si>
  <si>
    <t>2089/03/30</t>
  </si>
  <si>
    <t>2089/03/31</t>
  </si>
  <si>
    <t>2089/04/01</t>
  </si>
  <si>
    <t>2089/04/02</t>
  </si>
  <si>
    <t>2089/04/03</t>
  </si>
  <si>
    <t>2089/04/04</t>
  </si>
  <si>
    <t>2089/04/05</t>
  </si>
  <si>
    <t>2089/04/06</t>
  </si>
  <si>
    <t>2089/04/07</t>
  </si>
  <si>
    <t>2089/04/08</t>
  </si>
  <si>
    <t>2089/04/09</t>
  </si>
  <si>
    <t>2089/04/10</t>
  </si>
  <si>
    <t>2089/04/11</t>
  </si>
  <si>
    <t>2089/04/12</t>
  </si>
  <si>
    <t>2089/04/13</t>
  </si>
  <si>
    <t>2089/04/14</t>
  </si>
  <si>
    <t>2089/04/15</t>
  </si>
  <si>
    <t>2089/04/16</t>
  </si>
  <si>
    <t>2089/04/17</t>
  </si>
  <si>
    <t>2089/04/18</t>
  </si>
  <si>
    <t>2089/04/19</t>
  </si>
  <si>
    <t>2089/04/20</t>
  </si>
  <si>
    <t>2089/04/21</t>
  </si>
  <si>
    <t>2089/04/22</t>
  </si>
  <si>
    <t>2089/04/23</t>
  </si>
  <si>
    <t>2089/04/24</t>
  </si>
  <si>
    <t>2089/04/25</t>
  </si>
  <si>
    <t>2089/04/26</t>
  </si>
  <si>
    <t>2089/04/27</t>
  </si>
  <si>
    <t>2089/04/28</t>
  </si>
  <si>
    <t>2089/04/29</t>
  </si>
  <si>
    <t>2089/04/30</t>
  </si>
  <si>
    <t>2089/04/31</t>
  </si>
  <si>
    <t>2089/04/32</t>
  </si>
  <si>
    <t>2089/05/01</t>
  </si>
  <si>
    <t>2089/05/02</t>
  </si>
  <si>
    <t>2089/05/03</t>
  </si>
  <si>
    <t>2089/05/04</t>
  </si>
  <si>
    <t>2089/05/05</t>
  </si>
  <si>
    <t>2089/05/06</t>
  </si>
  <si>
    <t>2089/05/07</t>
  </si>
  <si>
    <t>2089/05/08</t>
  </si>
  <si>
    <t>2089/05/09</t>
  </si>
  <si>
    <t>2089/05/10</t>
  </si>
  <si>
    <t>2089/05/11</t>
  </si>
  <si>
    <t>2089/05/12</t>
  </si>
  <si>
    <t>2089/05/13</t>
  </si>
  <si>
    <t>2089/05/14</t>
  </si>
  <si>
    <t>2089/05/15</t>
  </si>
  <si>
    <t>2089/05/16</t>
  </si>
  <si>
    <t>2089/05/17</t>
  </si>
  <si>
    <t>2089/05/18</t>
  </si>
  <si>
    <t>2089/05/19</t>
  </si>
  <si>
    <t>2089/05/20</t>
  </si>
  <si>
    <t>2089/05/21</t>
  </si>
  <si>
    <t>2089/05/22</t>
  </si>
  <si>
    <t>2089/05/23</t>
  </si>
  <si>
    <t>2089/05/24</t>
  </si>
  <si>
    <t>2089/05/25</t>
  </si>
  <si>
    <t>2089/05/26</t>
  </si>
  <si>
    <t>2089/05/27</t>
  </si>
  <si>
    <t>2089/05/28</t>
  </si>
  <si>
    <t>2089/05/29</t>
  </si>
  <si>
    <t>2089/05/30</t>
  </si>
  <si>
    <t>2089/05/31</t>
  </si>
  <si>
    <t>2089/06/01</t>
  </si>
  <si>
    <t>2089/06/02</t>
  </si>
  <si>
    <t>2089/06/03</t>
  </si>
  <si>
    <t>2089/06/04</t>
  </si>
  <si>
    <t>2089/06/05</t>
  </si>
  <si>
    <t>2089/06/06</t>
  </si>
  <si>
    <t>2089/06/07</t>
  </si>
  <si>
    <t>2089/06/08</t>
  </si>
  <si>
    <t>2089/06/09</t>
  </si>
  <si>
    <t>2089/06/10</t>
  </si>
  <si>
    <t>2089/06/11</t>
  </si>
  <si>
    <t>2089/06/12</t>
  </si>
  <si>
    <t>2089/06/13</t>
  </si>
  <si>
    <t>2089/06/14</t>
  </si>
  <si>
    <t>2089/06/15</t>
  </si>
  <si>
    <t>2089/06/16</t>
  </si>
  <si>
    <t>2089/06/17</t>
  </si>
  <si>
    <t>2089/06/18</t>
  </si>
  <si>
    <t>2089/06/19</t>
  </si>
  <si>
    <t>2089/06/20</t>
  </si>
  <si>
    <t>2089/06/21</t>
  </si>
  <si>
    <t>2089/06/22</t>
  </si>
  <si>
    <t>2089/06/23</t>
  </si>
  <si>
    <t>2089/06/24</t>
  </si>
  <si>
    <t>2089/06/25</t>
  </si>
  <si>
    <t>2089/06/26</t>
  </si>
  <si>
    <t>2089/06/27</t>
  </si>
  <si>
    <t>2089/06/28</t>
  </si>
  <si>
    <t>2089/06/29</t>
  </si>
  <si>
    <t>2089/06/30</t>
  </si>
  <si>
    <t>2089/07/01</t>
  </si>
  <si>
    <t>2089/07/02</t>
  </si>
  <si>
    <t>2089/07/03</t>
  </si>
  <si>
    <t>2089/07/04</t>
  </si>
  <si>
    <t>2089/07/05</t>
  </si>
  <si>
    <t>2089/07/06</t>
  </si>
  <si>
    <t>2089/07/07</t>
  </si>
  <si>
    <t>2089/07/08</t>
  </si>
  <si>
    <t>2089/07/09</t>
  </si>
  <si>
    <t>2089/07/10</t>
  </si>
  <si>
    <t>2089/07/11</t>
  </si>
  <si>
    <t>2089/07/12</t>
  </si>
  <si>
    <t>2089/07/13</t>
  </si>
  <si>
    <t>2089/07/14</t>
  </si>
  <si>
    <t>2089/07/15</t>
  </si>
  <si>
    <t>2089/07/16</t>
  </si>
  <si>
    <t>2089/07/17</t>
  </si>
  <si>
    <t>2089/07/18</t>
  </si>
  <si>
    <t>2089/07/19</t>
  </si>
  <si>
    <t>2089/07/20</t>
  </si>
  <si>
    <t>2089/07/21</t>
  </si>
  <si>
    <t>2089/07/22</t>
  </si>
  <si>
    <t>2089/07/23</t>
  </si>
  <si>
    <t>2089/07/24</t>
  </si>
  <si>
    <t>2089/07/25</t>
  </si>
  <si>
    <t>2089/07/26</t>
  </si>
  <si>
    <t>2089/07/27</t>
  </si>
  <si>
    <t>2089/07/28</t>
  </si>
  <si>
    <t>2089/07/29</t>
  </si>
  <si>
    <t>2089/07/30</t>
  </si>
  <si>
    <t>2089/08/01</t>
  </si>
  <si>
    <t>2089/08/02</t>
  </si>
  <si>
    <t>2089/08/03</t>
  </si>
  <si>
    <t>2089/08/04</t>
  </si>
  <si>
    <t>2089/08/05</t>
  </si>
  <si>
    <t>2089/08/06</t>
  </si>
  <si>
    <t>2089/08/07</t>
  </si>
  <si>
    <t>2089/08/08</t>
  </si>
  <si>
    <t>2089/08/09</t>
  </si>
  <si>
    <t>2089/08/10</t>
  </si>
  <si>
    <t>2089/08/11</t>
  </si>
  <si>
    <t>2089/08/12</t>
  </si>
  <si>
    <t>2089/08/13</t>
  </si>
  <si>
    <t>2089/08/14</t>
  </si>
  <si>
    <t>2089/08/15</t>
  </si>
  <si>
    <t>2089/08/16</t>
  </si>
  <si>
    <t>2089/08/17</t>
  </si>
  <si>
    <t>2089/08/18</t>
  </si>
  <si>
    <t>2089/08/19</t>
  </si>
  <si>
    <t>2089/08/20</t>
  </si>
  <si>
    <t>2089/08/21</t>
  </si>
  <si>
    <t>2089/08/22</t>
  </si>
  <si>
    <t>2089/08/23</t>
  </si>
  <si>
    <t>2089/08/24</t>
  </si>
  <si>
    <t>2089/08/25</t>
  </si>
  <si>
    <t>2089/08/26</t>
  </si>
  <si>
    <t>2089/08/27</t>
  </si>
  <si>
    <t>2089/08/28</t>
  </si>
  <si>
    <t>2089/08/29</t>
  </si>
  <si>
    <t>2089/08/30</t>
  </si>
  <si>
    <t>2089/09/01</t>
  </si>
  <si>
    <t>2089/09/02</t>
  </si>
  <si>
    <t>2089/09/03</t>
  </si>
  <si>
    <t>2089/09/04</t>
  </si>
  <si>
    <t>2089/09/05</t>
  </si>
  <si>
    <t>2089/09/06</t>
  </si>
  <si>
    <t>2089/09/07</t>
  </si>
  <si>
    <t>2089/09/08</t>
  </si>
  <si>
    <t>2089/09/09</t>
  </si>
  <si>
    <t>2089/09/10</t>
  </si>
  <si>
    <t>2089/09/11</t>
  </si>
  <si>
    <t>2089/09/12</t>
  </si>
  <si>
    <t>2089/09/13</t>
  </si>
  <si>
    <t>2089/09/14</t>
  </si>
  <si>
    <t>2089/09/15</t>
  </si>
  <si>
    <t>2089/09/16</t>
  </si>
  <si>
    <t>2089/09/17</t>
  </si>
  <si>
    <t>2089/09/18</t>
  </si>
  <si>
    <t>2089/09/19</t>
  </si>
  <si>
    <t>2089/09/20</t>
  </si>
  <si>
    <t>2089/09/21</t>
  </si>
  <si>
    <t>2089/09/22</t>
  </si>
  <si>
    <t>2089/09/23</t>
  </si>
  <si>
    <t>2089/09/24</t>
  </si>
  <si>
    <t>2089/09/25</t>
  </si>
  <si>
    <t>2089/09/26</t>
  </si>
  <si>
    <t>2089/09/27</t>
  </si>
  <si>
    <t>2089/09/28</t>
  </si>
  <si>
    <t>2089/09/29</t>
  </si>
  <si>
    <t>2089/10/01</t>
  </si>
  <si>
    <t>2089/10/02</t>
  </si>
  <si>
    <t>2089/10/03</t>
  </si>
  <si>
    <t>2089/10/04</t>
  </si>
  <si>
    <t>2089/10/05</t>
  </si>
  <si>
    <t>2089/10/06</t>
  </si>
  <si>
    <t>2089/10/07</t>
  </si>
  <si>
    <t>2089/10/08</t>
  </si>
  <si>
    <t>2089/10/09</t>
  </si>
  <si>
    <t>2089/10/10</t>
  </si>
  <si>
    <t>2089/10/11</t>
  </si>
  <si>
    <t>2089/10/12</t>
  </si>
  <si>
    <t>2089/10/13</t>
  </si>
  <si>
    <t>2089/10/14</t>
  </si>
  <si>
    <t>2089/10/15</t>
  </si>
  <si>
    <t>2089/10/16</t>
  </si>
  <si>
    <t>2089/10/17</t>
  </si>
  <si>
    <t>2089/10/18</t>
  </si>
  <si>
    <t>2089/10/19</t>
  </si>
  <si>
    <t>2089/10/20</t>
  </si>
  <si>
    <t>2089/10/21</t>
  </si>
  <si>
    <t>2089/10/22</t>
  </si>
  <si>
    <t>2089/10/23</t>
  </si>
  <si>
    <t>2089/10/24</t>
  </si>
  <si>
    <t>2089/10/25</t>
  </si>
  <si>
    <t>2089/10/26</t>
  </si>
  <si>
    <t>2089/10/27</t>
  </si>
  <si>
    <t>2089/10/28</t>
  </si>
  <si>
    <t>2089/10/29</t>
  </si>
  <si>
    <t>2089/10/30</t>
  </si>
  <si>
    <t>2089/11/01</t>
  </si>
  <si>
    <t>2089/11/02</t>
  </si>
  <si>
    <t>2089/11/03</t>
  </si>
  <si>
    <t>2089/11/04</t>
  </si>
  <si>
    <t>2089/11/05</t>
  </si>
  <si>
    <t>2089/11/06</t>
  </si>
  <si>
    <t>2089/11/07</t>
  </si>
  <si>
    <t>2089/11/08</t>
  </si>
  <si>
    <t>2089/11/09</t>
  </si>
  <si>
    <t>2089/11/10</t>
  </si>
  <si>
    <t>2089/11/11</t>
  </si>
  <si>
    <t>2089/11/12</t>
  </si>
  <si>
    <t>2089/11/13</t>
  </si>
  <si>
    <t>2089/11/14</t>
  </si>
  <si>
    <t>2089/11/15</t>
  </si>
  <si>
    <t>2089/11/16</t>
  </si>
  <si>
    <t>2089/11/17</t>
  </si>
  <si>
    <t>2089/11/18</t>
  </si>
  <si>
    <t>2089/11/19</t>
  </si>
  <si>
    <t>2089/11/20</t>
  </si>
  <si>
    <t>2089/11/21</t>
  </si>
  <si>
    <t>2089/11/22</t>
  </si>
  <si>
    <t>2089/11/23</t>
  </si>
  <si>
    <t>2089/11/24</t>
  </si>
  <si>
    <t>2089/11/25</t>
  </si>
  <si>
    <t>2089/11/26</t>
  </si>
  <si>
    <t>2089/11/27</t>
  </si>
  <si>
    <t>2089/11/28</t>
  </si>
  <si>
    <t>2089/11/29</t>
  </si>
  <si>
    <t>2089/11/30</t>
  </si>
  <si>
    <t>2089/12/01</t>
  </si>
  <si>
    <t>2089/12/02</t>
  </si>
  <si>
    <t>2089/12/03</t>
  </si>
  <si>
    <t>2089/12/04</t>
  </si>
  <si>
    <t>2089/12/05</t>
  </si>
  <si>
    <t>2089/12/06</t>
  </si>
  <si>
    <t>2089/12/07</t>
  </si>
  <si>
    <t>2089/12/08</t>
  </si>
  <si>
    <t>2089/12/09</t>
  </si>
  <si>
    <t>2089/12/10</t>
  </si>
  <si>
    <t>2089/12/11</t>
  </si>
  <si>
    <t>2089/12/12</t>
  </si>
  <si>
    <t>2089/12/13</t>
  </si>
  <si>
    <t>2089/12/14</t>
  </si>
  <si>
    <t>2089/12/15</t>
  </si>
  <si>
    <t>2089/12/16</t>
  </si>
  <si>
    <t>2089/12/17</t>
  </si>
  <si>
    <t>2089/12/18</t>
  </si>
  <si>
    <t>2089/12/19</t>
  </si>
  <si>
    <t>2089/12/20</t>
  </si>
  <si>
    <t>2089/12/21</t>
  </si>
  <si>
    <t>2089/12/22</t>
  </si>
  <si>
    <t>2089/12/23</t>
  </si>
  <si>
    <t>2089/12/24</t>
  </si>
  <si>
    <t>2089/12/25</t>
  </si>
  <si>
    <t>2089/12/26</t>
  </si>
  <si>
    <t>2089/12/27</t>
  </si>
  <si>
    <t>2089/12/28</t>
  </si>
  <si>
    <t>2089/12/29</t>
  </si>
  <si>
    <t>2089/12/30</t>
  </si>
  <si>
    <t>2090/01/01</t>
  </si>
  <si>
    <t>2090/01/02</t>
  </si>
  <si>
    <t>2090/01/03</t>
  </si>
  <si>
    <t>2090/01/04</t>
  </si>
  <si>
    <t>2090/01/05</t>
  </si>
  <si>
    <t>2090/01/06</t>
  </si>
  <si>
    <t>2090/01/07</t>
  </si>
  <si>
    <t>2090/01/08</t>
  </si>
  <si>
    <t>2090/01/09</t>
  </si>
  <si>
    <t>2090/01/10</t>
  </si>
  <si>
    <t>2090/01/11</t>
  </si>
  <si>
    <t>2090/01/12</t>
  </si>
  <si>
    <t>2090/01/13</t>
  </si>
  <si>
    <t>2090/01/14</t>
  </si>
  <si>
    <t>2090/01/15</t>
  </si>
  <si>
    <t>2090/01/16</t>
  </si>
  <si>
    <t>2090/01/17</t>
  </si>
  <si>
    <t>2090/01/18</t>
  </si>
  <si>
    <t>2090/01/19</t>
  </si>
  <si>
    <t>2090/01/20</t>
  </si>
  <si>
    <t>2090/01/21</t>
  </si>
  <si>
    <t>2090/01/22</t>
  </si>
  <si>
    <t>2090/01/23</t>
  </si>
  <si>
    <t>2090/01/24</t>
  </si>
  <si>
    <t>2090/01/25</t>
  </si>
  <si>
    <t>2090/01/26</t>
  </si>
  <si>
    <t>2090/01/27</t>
  </si>
  <si>
    <t>2090/01/28</t>
  </si>
  <si>
    <t>2090/01/29</t>
  </si>
  <si>
    <t>2090/01/30</t>
  </si>
  <si>
    <t>2090/02/01</t>
  </si>
  <si>
    <t>2090/02/02</t>
  </si>
  <si>
    <t>2090/02/03</t>
  </si>
  <si>
    <t>2090/02/04</t>
  </si>
  <si>
    <t>2090/02/05</t>
  </si>
  <si>
    <t>2090/02/06</t>
  </si>
  <si>
    <t>2090/02/07</t>
  </si>
  <si>
    <t>2090/02/08</t>
  </si>
  <si>
    <t>2090/02/09</t>
  </si>
  <si>
    <t>2090/02/10</t>
  </si>
  <si>
    <t>2090/02/11</t>
  </si>
  <si>
    <t>2090/02/12</t>
  </si>
  <si>
    <t>2090/02/13</t>
  </si>
  <si>
    <t>2090/02/14</t>
  </si>
  <si>
    <t>2090/02/15</t>
  </si>
  <si>
    <t>2090/02/16</t>
  </si>
  <si>
    <t>2090/02/17</t>
  </si>
  <si>
    <t>2090/02/18</t>
  </si>
  <si>
    <t>2090/02/19</t>
  </si>
  <si>
    <t>2090/02/20</t>
  </si>
  <si>
    <t>2090/02/21</t>
  </si>
  <si>
    <t>2090/02/22</t>
  </si>
  <si>
    <t>2090/02/23</t>
  </si>
  <si>
    <t>2090/02/24</t>
  </si>
  <si>
    <t>2090/02/25</t>
  </si>
  <si>
    <t>2090/02/26</t>
  </si>
  <si>
    <t>2090/02/27</t>
  </si>
  <si>
    <t>2090/02/28</t>
  </si>
  <si>
    <t>2090/02/29</t>
  </si>
  <si>
    <t>2090/02/30</t>
  </si>
  <si>
    <t>2090/02/31</t>
  </si>
  <si>
    <t>2090/02/32</t>
  </si>
  <si>
    <t>2090/03/01</t>
  </si>
  <si>
    <t>2090/03/02</t>
  </si>
  <si>
    <t>2090/03/03</t>
  </si>
  <si>
    <t>2090/03/04</t>
  </si>
  <si>
    <t>2090/03/05</t>
  </si>
  <si>
    <t>2090/03/06</t>
  </si>
  <si>
    <t>2090/03/07</t>
  </si>
  <si>
    <t>2090/03/08</t>
  </si>
  <si>
    <t>2090/03/09</t>
  </si>
  <si>
    <t>2090/03/10</t>
  </si>
  <si>
    <t>2090/03/11</t>
  </si>
  <si>
    <t>2090/03/12</t>
  </si>
  <si>
    <t>2090/03/13</t>
  </si>
  <si>
    <t>2090/03/14</t>
  </si>
  <si>
    <t>2090/03/15</t>
  </si>
  <si>
    <t>2090/03/16</t>
  </si>
  <si>
    <t>2090/03/17</t>
  </si>
  <si>
    <t>2090/03/18</t>
  </si>
  <si>
    <t>2090/03/19</t>
  </si>
  <si>
    <t>2090/03/20</t>
  </si>
  <si>
    <t>2090/03/21</t>
  </si>
  <si>
    <t>2090/03/22</t>
  </si>
  <si>
    <t>2090/03/23</t>
  </si>
  <si>
    <t>2090/03/24</t>
  </si>
  <si>
    <t>2090/03/25</t>
  </si>
  <si>
    <t>2090/03/26</t>
  </si>
  <si>
    <t>2090/03/27</t>
  </si>
  <si>
    <t>2090/03/28</t>
  </si>
  <si>
    <t>2090/03/29</t>
  </si>
  <si>
    <t>2090/03/30</t>
  </si>
  <si>
    <t>2090/03/31</t>
  </si>
  <si>
    <t>2090/04/01</t>
  </si>
  <si>
    <t>2090/04/02</t>
  </si>
  <si>
    <t>2090/04/03</t>
  </si>
  <si>
    <t>2090/04/04</t>
  </si>
  <si>
    <t>2090/04/05</t>
  </si>
  <si>
    <t>2090/04/06</t>
  </si>
  <si>
    <t>2090/04/07</t>
  </si>
  <si>
    <t>2090/04/08</t>
  </si>
  <si>
    <t>2090/04/09</t>
  </si>
  <si>
    <t>2090/04/10</t>
  </si>
  <si>
    <t>2090/04/11</t>
  </si>
  <si>
    <t>2090/04/12</t>
  </si>
  <si>
    <t>2090/04/13</t>
  </si>
  <si>
    <t>2090/04/14</t>
  </si>
  <si>
    <t>2090/04/15</t>
  </si>
  <si>
    <t>2090/04/16</t>
  </si>
  <si>
    <t>2090/04/17</t>
  </si>
  <si>
    <t>2090/04/18</t>
  </si>
  <si>
    <t>2090/04/19</t>
  </si>
  <si>
    <t>2090/04/20</t>
  </si>
  <si>
    <t>2090/04/21</t>
  </si>
  <si>
    <t>2090/04/22</t>
  </si>
  <si>
    <t>2090/04/23</t>
  </si>
  <si>
    <t>2090/04/24</t>
  </si>
  <si>
    <t>2090/04/25</t>
  </si>
  <si>
    <t>2090/04/26</t>
  </si>
  <si>
    <t>2090/04/27</t>
  </si>
  <si>
    <t>2090/04/28</t>
  </si>
  <si>
    <t>2090/04/29</t>
  </si>
  <si>
    <t>2090/04/30</t>
  </si>
  <si>
    <t>2090/04/31</t>
  </si>
  <si>
    <t>2090/04/32</t>
  </si>
  <si>
    <t>2090/05/01</t>
  </si>
  <si>
    <t>2090/05/02</t>
  </si>
  <si>
    <t>2090/05/03</t>
  </si>
  <si>
    <t>2090/05/04</t>
  </si>
  <si>
    <t>2090/05/05</t>
  </si>
  <si>
    <t>2090/05/06</t>
  </si>
  <si>
    <t>2090/05/07</t>
  </si>
  <si>
    <t>2090/05/08</t>
  </si>
  <si>
    <t>2090/05/09</t>
  </si>
  <si>
    <t>2090/05/10</t>
  </si>
  <si>
    <t>2090/05/11</t>
  </si>
  <si>
    <t>2090/05/12</t>
  </si>
  <si>
    <t>2090/05/13</t>
  </si>
  <si>
    <t>2090/05/14</t>
  </si>
  <si>
    <t>2090/05/15</t>
  </si>
  <si>
    <t>2090/05/16</t>
  </si>
  <si>
    <t>2090/05/17</t>
  </si>
  <si>
    <t>2090/05/18</t>
  </si>
  <si>
    <t>2090/05/19</t>
  </si>
  <si>
    <t>2090/05/20</t>
  </si>
  <si>
    <t>2090/05/21</t>
  </si>
  <si>
    <t>2090/05/22</t>
  </si>
  <si>
    <t>2090/05/23</t>
  </si>
  <si>
    <t>2090/05/24</t>
  </si>
  <si>
    <t>2090/05/25</t>
  </si>
  <si>
    <t>2090/05/26</t>
  </si>
  <si>
    <t>2090/05/27</t>
  </si>
  <si>
    <t>2090/05/28</t>
  </si>
  <si>
    <t>2090/05/29</t>
  </si>
  <si>
    <t>2090/05/30</t>
  </si>
  <si>
    <t>2090/05/31</t>
  </si>
  <si>
    <t>2090/06/01</t>
  </si>
  <si>
    <t>2090/06/02</t>
  </si>
  <si>
    <t>2090/06/03</t>
  </si>
  <si>
    <t>2090/06/04</t>
  </si>
  <si>
    <t>2090/06/05</t>
  </si>
  <si>
    <t>2090/06/06</t>
  </si>
  <si>
    <t>2090/06/07</t>
  </si>
  <si>
    <t>2090/06/08</t>
  </si>
  <si>
    <t>2090/06/09</t>
  </si>
  <si>
    <t>2090/06/10</t>
  </si>
  <si>
    <t>2090/06/11</t>
  </si>
  <si>
    <t>2090/06/12</t>
  </si>
  <si>
    <t>2090/06/13</t>
  </si>
  <si>
    <t>2090/06/14</t>
  </si>
  <si>
    <t>2090/06/15</t>
  </si>
  <si>
    <t>2090/06/16</t>
  </si>
  <si>
    <t>2090/06/17</t>
  </si>
  <si>
    <t>2090/06/18</t>
  </si>
  <si>
    <t>2090/06/19</t>
  </si>
  <si>
    <t>2090/06/20</t>
  </si>
  <si>
    <t>2090/06/21</t>
  </si>
  <si>
    <t>2090/06/22</t>
  </si>
  <si>
    <t>2090/06/23</t>
  </si>
  <si>
    <t>2090/06/24</t>
  </si>
  <si>
    <t>2090/06/25</t>
  </si>
  <si>
    <t>2090/06/26</t>
  </si>
  <si>
    <t>2090/06/27</t>
  </si>
  <si>
    <t>2090/06/28</t>
  </si>
  <si>
    <t>2090/06/29</t>
  </si>
  <si>
    <t>2090/06/30</t>
  </si>
  <si>
    <t>2090/07/01</t>
  </si>
  <si>
    <t>2090/07/02</t>
  </si>
  <si>
    <t>2090/07/03</t>
  </si>
  <si>
    <t>2090/07/04</t>
  </si>
  <si>
    <t>2090/07/05</t>
  </si>
  <si>
    <t>2090/07/06</t>
  </si>
  <si>
    <t>2090/07/07</t>
  </si>
  <si>
    <t>2090/07/08</t>
  </si>
  <si>
    <t>2090/07/09</t>
  </si>
  <si>
    <t>2090/07/10</t>
  </si>
  <si>
    <t>2090/07/11</t>
  </si>
  <si>
    <t>2090/07/12</t>
  </si>
  <si>
    <t>2090/07/13</t>
  </si>
  <si>
    <t>2090/07/14</t>
  </si>
  <si>
    <t>2090/07/15</t>
  </si>
  <si>
    <t>2090/07/16</t>
  </si>
  <si>
    <t>2090/07/17</t>
  </si>
  <si>
    <t>2090/07/18</t>
  </si>
  <si>
    <t>2090/07/19</t>
  </si>
  <si>
    <t>2090/07/20</t>
  </si>
  <si>
    <t>2090/07/21</t>
  </si>
  <si>
    <t>2090/07/22</t>
  </si>
  <si>
    <t>2090/07/23</t>
  </si>
  <si>
    <t>2090/07/24</t>
  </si>
  <si>
    <t>2090/07/25</t>
  </si>
  <si>
    <t>2090/07/26</t>
  </si>
  <si>
    <t>2090/07/27</t>
  </si>
  <si>
    <t>2090/07/28</t>
  </si>
  <si>
    <t>2090/07/29</t>
  </si>
  <si>
    <t>2090/07/30</t>
  </si>
  <si>
    <t>2090/08/01</t>
  </si>
  <si>
    <t>2090/08/02</t>
  </si>
  <si>
    <t>2090/08/03</t>
  </si>
  <si>
    <t>2090/08/04</t>
  </si>
  <si>
    <t>2090/08/05</t>
  </si>
  <si>
    <t>2090/08/06</t>
  </si>
  <si>
    <t>2090/08/07</t>
  </si>
  <si>
    <t>2090/08/08</t>
  </si>
  <si>
    <t>2090/08/09</t>
  </si>
  <si>
    <t>2090/08/10</t>
  </si>
  <si>
    <t>2090/08/11</t>
  </si>
  <si>
    <t>2090/08/12</t>
  </si>
  <si>
    <t>2090/08/13</t>
  </si>
  <si>
    <t>2090/08/14</t>
  </si>
  <si>
    <t>2090/08/15</t>
  </si>
  <si>
    <t>2090/08/16</t>
  </si>
  <si>
    <t>2090/08/17</t>
  </si>
  <si>
    <t>2090/08/18</t>
  </si>
  <si>
    <t>2090/08/19</t>
  </si>
  <si>
    <t>2090/08/20</t>
  </si>
  <si>
    <t>2090/08/21</t>
  </si>
  <si>
    <t>2090/08/22</t>
  </si>
  <si>
    <t>2090/08/23</t>
  </si>
  <si>
    <t>2090/08/24</t>
  </si>
  <si>
    <t>2090/08/25</t>
  </si>
  <si>
    <t>2090/08/26</t>
  </si>
  <si>
    <t>2090/08/27</t>
  </si>
  <si>
    <t>2090/08/28</t>
  </si>
  <si>
    <t>2090/08/29</t>
  </si>
  <si>
    <t>2090/08/30</t>
  </si>
  <si>
    <t>2090/09/01</t>
  </si>
  <si>
    <t>2090/09/02</t>
  </si>
  <si>
    <t>2090/09/03</t>
  </si>
  <si>
    <t>2090/09/04</t>
  </si>
  <si>
    <t>2090/09/05</t>
  </si>
  <si>
    <t>2090/09/06</t>
  </si>
  <si>
    <t>2090/09/07</t>
  </si>
  <si>
    <t>2090/09/08</t>
  </si>
  <si>
    <t>2090/09/09</t>
  </si>
  <si>
    <t>2090/09/10</t>
  </si>
  <si>
    <t>2090/09/11</t>
  </si>
  <si>
    <t>2090/09/12</t>
  </si>
  <si>
    <t>2090/09/13</t>
  </si>
  <si>
    <t>2090/09/14</t>
  </si>
  <si>
    <t>2090/09/15</t>
  </si>
  <si>
    <t>2090/09/16</t>
  </si>
  <si>
    <t>2090/09/17</t>
  </si>
  <si>
    <t>2090/09/18</t>
  </si>
  <si>
    <t>2090/09/19</t>
  </si>
  <si>
    <t>2090/09/20</t>
  </si>
  <si>
    <t>2090/09/21</t>
  </si>
  <si>
    <t>2090/09/22</t>
  </si>
  <si>
    <t>2090/09/23</t>
  </si>
  <si>
    <t>2090/09/24</t>
  </si>
  <si>
    <t>2090/09/25</t>
  </si>
  <si>
    <t>2090/09/26</t>
  </si>
  <si>
    <t>2090/09/27</t>
  </si>
  <si>
    <t>2090/09/28</t>
  </si>
  <si>
    <t>2090/09/29</t>
  </si>
  <si>
    <t>2090/10/01</t>
  </si>
  <si>
    <t>2090/10/02</t>
  </si>
  <si>
    <t>2090/10/03</t>
  </si>
  <si>
    <t>2090/10/04</t>
  </si>
  <si>
    <t>2090/10/05</t>
  </si>
  <si>
    <t>2090/10/06</t>
  </si>
  <si>
    <t>2090/10/07</t>
  </si>
  <si>
    <t>2090/10/08</t>
  </si>
  <si>
    <t>2090/10/09</t>
  </si>
  <si>
    <t>2090/10/10</t>
  </si>
  <si>
    <t>2090/10/11</t>
  </si>
  <si>
    <t>2090/10/12</t>
  </si>
  <si>
    <t>2090/10/13</t>
  </si>
  <si>
    <t>2090/10/14</t>
  </si>
  <si>
    <t>2090/10/15</t>
  </si>
  <si>
    <t>2090/10/16</t>
  </si>
  <si>
    <t>2090/10/17</t>
  </si>
  <si>
    <t>2090/10/18</t>
  </si>
  <si>
    <t>2090/10/19</t>
  </si>
  <si>
    <t>2090/10/20</t>
  </si>
  <si>
    <t>2090/10/21</t>
  </si>
  <si>
    <t>2090/10/22</t>
  </si>
  <si>
    <t>2090/10/23</t>
  </si>
  <si>
    <t>2090/10/24</t>
  </si>
  <si>
    <t>2090/10/25</t>
  </si>
  <si>
    <t>2090/10/26</t>
  </si>
  <si>
    <t>2090/10/27</t>
  </si>
  <si>
    <t>2090/10/28</t>
  </si>
  <si>
    <t>2090/10/29</t>
  </si>
  <si>
    <t>2090/10/30</t>
  </si>
  <si>
    <t>2090/11/01</t>
  </si>
  <si>
    <t>2090/11/02</t>
  </si>
  <si>
    <t>2090/11/03</t>
  </si>
  <si>
    <t>2090/11/04</t>
  </si>
  <si>
    <t>2090/11/05</t>
  </si>
  <si>
    <t>2090/11/06</t>
  </si>
  <si>
    <t>2090/11/07</t>
  </si>
  <si>
    <t>2090/11/08</t>
  </si>
  <si>
    <t>2090/11/09</t>
  </si>
  <si>
    <t>2090/11/10</t>
  </si>
  <si>
    <t>2090/11/11</t>
  </si>
  <si>
    <t>2090/11/12</t>
  </si>
  <si>
    <t>2090/11/13</t>
  </si>
  <si>
    <t>2090/11/14</t>
  </si>
  <si>
    <t>2090/11/15</t>
  </si>
  <si>
    <t>2090/11/16</t>
  </si>
  <si>
    <t>2090/11/17</t>
  </si>
  <si>
    <t>2090/11/18</t>
  </si>
  <si>
    <t>2090/11/19</t>
  </si>
  <si>
    <t>2090/11/20</t>
  </si>
  <si>
    <t>2090/11/21</t>
  </si>
  <si>
    <t>2090/11/22</t>
  </si>
  <si>
    <t>2090/11/23</t>
  </si>
  <si>
    <t>2090/11/24</t>
  </si>
  <si>
    <t>2090/11/25</t>
  </si>
  <si>
    <t>2090/11/26</t>
  </si>
  <si>
    <t>2090/11/27</t>
  </si>
  <si>
    <t>2090/11/28</t>
  </si>
  <si>
    <t>2090/11/29</t>
  </si>
  <si>
    <t>2090/11/30</t>
  </si>
  <si>
    <t>2090/12/01</t>
  </si>
  <si>
    <t>2090/12/02</t>
  </si>
  <si>
    <t>2090/12/03</t>
  </si>
  <si>
    <t>2090/12/04</t>
  </si>
  <si>
    <t>2090/12/05</t>
  </si>
  <si>
    <t>2090/12/06</t>
  </si>
  <si>
    <t>2090/12/07</t>
  </si>
  <si>
    <t>2090/12/08</t>
  </si>
  <si>
    <t>2090/12/09</t>
  </si>
  <si>
    <t>2090/12/10</t>
  </si>
  <si>
    <t>2090/12/11</t>
  </si>
  <si>
    <t>2090/12/12</t>
  </si>
  <si>
    <t>2090/12/13</t>
  </si>
  <si>
    <t>2090/12/14</t>
  </si>
  <si>
    <t>2090/12/15</t>
  </si>
  <si>
    <t>2090/12/16</t>
  </si>
  <si>
    <t>2090/12/17</t>
  </si>
  <si>
    <t>2090/12/18</t>
  </si>
  <si>
    <t>2090/12/19</t>
  </si>
  <si>
    <t>2090/12/20</t>
  </si>
  <si>
    <t>2090/12/21</t>
  </si>
  <si>
    <t>2090/12/22</t>
  </si>
  <si>
    <t>2090/12/23</t>
  </si>
  <si>
    <t>2090/12/24</t>
  </si>
  <si>
    <t>2090/12/25</t>
  </si>
  <si>
    <t>2090/12/26</t>
  </si>
  <si>
    <t>2090/12/27</t>
  </si>
  <si>
    <t>2090/12/28</t>
  </si>
  <si>
    <t>2090/12/29</t>
  </si>
  <si>
    <t>2090/12/30</t>
  </si>
  <si>
    <t>2091/01/01</t>
  </si>
  <si>
    <t>2091/01/02</t>
  </si>
  <si>
    <t>2091/01/03</t>
  </si>
  <si>
    <t>2091/01/04</t>
  </si>
  <si>
    <t>2091/01/05</t>
  </si>
  <si>
    <t>2091/01/06</t>
  </si>
  <si>
    <t>2091/01/07</t>
  </si>
  <si>
    <t>2091/01/08</t>
  </si>
  <si>
    <t>2091/01/09</t>
  </si>
  <si>
    <t>2091/01/10</t>
  </si>
  <si>
    <t>2091/01/11</t>
  </si>
  <si>
    <t>2091/01/12</t>
  </si>
  <si>
    <t>2091/01/13</t>
  </si>
  <si>
    <t>2091/01/14</t>
  </si>
  <si>
    <t>2091/01/15</t>
  </si>
  <si>
    <t>2091/01/16</t>
  </si>
  <si>
    <t>2091/01/17</t>
  </si>
  <si>
    <t>2091/01/18</t>
  </si>
  <si>
    <t>2091/01/19</t>
  </si>
  <si>
    <t>2091/01/20</t>
  </si>
  <si>
    <t>2091/01/21</t>
  </si>
  <si>
    <t>2091/01/22</t>
  </si>
  <si>
    <t>2091/01/23</t>
  </si>
  <si>
    <t>2091/01/24</t>
  </si>
  <si>
    <t>2091/01/25</t>
  </si>
  <si>
    <t>2091/01/26</t>
  </si>
  <si>
    <t>2091/01/27</t>
  </si>
  <si>
    <t>2091/01/28</t>
  </si>
  <si>
    <t>2091/01/29</t>
  </si>
  <si>
    <t>2091/01/30</t>
  </si>
  <si>
    <t>2091/01/31</t>
  </si>
  <si>
    <t>2091/02/01</t>
  </si>
  <si>
    <t>2091/02/02</t>
  </si>
  <si>
    <t>2091/02/03</t>
  </si>
  <si>
    <t>2091/02/04</t>
  </si>
  <si>
    <t>2091/02/05</t>
  </si>
  <si>
    <t>2091/02/06</t>
  </si>
  <si>
    <t>2091/02/07</t>
  </si>
  <si>
    <t>2091/02/08</t>
  </si>
  <si>
    <t>2091/02/09</t>
  </si>
  <si>
    <t>2091/02/10</t>
  </si>
  <si>
    <t>2091/02/11</t>
  </si>
  <si>
    <t>2091/02/12</t>
  </si>
  <si>
    <t>2091/02/13</t>
  </si>
  <si>
    <t>2091/02/14</t>
  </si>
  <si>
    <t>2091/02/15</t>
  </si>
  <si>
    <t>2091/02/16</t>
  </si>
  <si>
    <t>2091/02/17</t>
  </si>
  <si>
    <t>2091/02/18</t>
  </si>
  <si>
    <t>2091/02/19</t>
  </si>
  <si>
    <t>2091/02/20</t>
  </si>
  <si>
    <t>2091/02/21</t>
  </si>
  <si>
    <t>2091/02/22</t>
  </si>
  <si>
    <t>2091/02/23</t>
  </si>
  <si>
    <t>2091/02/24</t>
  </si>
  <si>
    <t>2091/02/25</t>
  </si>
  <si>
    <t>2091/02/26</t>
  </si>
  <si>
    <t>2091/02/27</t>
  </si>
  <si>
    <t>2091/02/28</t>
  </si>
  <si>
    <t>2091/02/29</t>
  </si>
  <si>
    <t>2091/02/30</t>
  </si>
  <si>
    <t>2091/02/31</t>
  </si>
  <si>
    <t>2091/03/01</t>
  </si>
  <si>
    <t>2091/03/02</t>
  </si>
  <si>
    <t>2091/03/03</t>
  </si>
  <si>
    <t>2091/03/04</t>
  </si>
  <si>
    <t>2091/03/05</t>
  </si>
  <si>
    <t>2091/03/06</t>
  </si>
  <si>
    <t>2091/03/07</t>
  </si>
  <si>
    <t>2091/03/08</t>
  </si>
  <si>
    <t>2091/03/09</t>
  </si>
  <si>
    <t>2091/03/10</t>
  </si>
  <si>
    <t>2091/03/11</t>
  </si>
  <si>
    <t>2091/03/12</t>
  </si>
  <si>
    <t>2091/03/13</t>
  </si>
  <si>
    <t>2091/03/14</t>
  </si>
  <si>
    <t>2091/03/15</t>
  </si>
  <si>
    <t>2091/03/16</t>
  </si>
  <si>
    <t>2091/03/17</t>
  </si>
  <si>
    <t>2091/03/18</t>
  </si>
  <si>
    <t>2091/03/19</t>
  </si>
  <si>
    <t>2091/03/20</t>
  </si>
  <si>
    <t>2091/03/21</t>
  </si>
  <si>
    <t>2091/03/22</t>
  </si>
  <si>
    <t>2091/03/23</t>
  </si>
  <si>
    <t>2091/03/24</t>
  </si>
  <si>
    <t>2091/03/25</t>
  </si>
  <si>
    <t>2091/03/26</t>
  </si>
  <si>
    <t>2091/03/27</t>
  </si>
  <si>
    <t>2091/03/28</t>
  </si>
  <si>
    <t>2091/03/29</t>
  </si>
  <si>
    <t>2091/03/30</t>
  </si>
  <si>
    <t>2091/03/31</t>
  </si>
  <si>
    <t>2091/03/32</t>
  </si>
  <si>
    <t>2091/04/01</t>
  </si>
  <si>
    <t>2091/04/02</t>
  </si>
  <si>
    <t>2091/04/03</t>
  </si>
  <si>
    <t>2091/04/04</t>
  </si>
  <si>
    <t>2091/04/05</t>
  </si>
  <si>
    <t>2091/04/06</t>
  </si>
  <si>
    <t>2091/04/07</t>
  </si>
  <si>
    <t>2091/04/08</t>
  </si>
  <si>
    <t>2091/04/09</t>
  </si>
  <si>
    <t>2091/04/10</t>
  </si>
  <si>
    <t>2091/04/11</t>
  </si>
  <si>
    <t>2091/04/12</t>
  </si>
  <si>
    <t>2091/04/13</t>
  </si>
  <si>
    <t>2091/04/14</t>
  </si>
  <si>
    <t>2091/04/15</t>
  </si>
  <si>
    <t>2091/04/16</t>
  </si>
  <si>
    <t>2091/04/17</t>
  </si>
  <si>
    <t>2091/04/18</t>
  </si>
  <si>
    <t>2091/04/19</t>
  </si>
  <si>
    <t>2091/04/20</t>
  </si>
  <si>
    <t>2091/04/21</t>
  </si>
  <si>
    <t>2091/04/22</t>
  </si>
  <si>
    <t>2091/04/23</t>
  </si>
  <si>
    <t>2091/04/24</t>
  </si>
  <si>
    <t>2091/04/25</t>
  </si>
  <si>
    <t>2091/04/26</t>
  </si>
  <si>
    <t>2091/04/27</t>
  </si>
  <si>
    <t>2091/04/28</t>
  </si>
  <si>
    <t>2091/04/29</t>
  </si>
  <si>
    <t>2091/04/30</t>
  </si>
  <si>
    <t>2091/04/31</t>
  </si>
  <si>
    <t>2091/05/01</t>
  </si>
  <si>
    <t>2091/05/02</t>
  </si>
  <si>
    <t>2091/05/03</t>
  </si>
  <si>
    <t>2091/05/04</t>
  </si>
  <si>
    <t>2091/05/05</t>
  </si>
  <si>
    <t>2091/05/06</t>
  </si>
  <si>
    <t>2091/05/07</t>
  </si>
  <si>
    <t>2091/05/08</t>
  </si>
  <si>
    <t>2091/05/09</t>
  </si>
  <si>
    <t>2091/05/10</t>
  </si>
  <si>
    <t>2091/05/11</t>
  </si>
  <si>
    <t>2091/05/12</t>
  </si>
  <si>
    <t>2091/05/13</t>
  </si>
  <si>
    <t>2091/05/14</t>
  </si>
  <si>
    <t>2091/05/15</t>
  </si>
  <si>
    <t>2091/05/16</t>
  </si>
  <si>
    <t>2091/05/17</t>
  </si>
  <si>
    <t>2091/05/18</t>
  </si>
  <si>
    <t>2091/05/19</t>
  </si>
  <si>
    <t>2091/05/20</t>
  </si>
  <si>
    <t>2091/05/21</t>
  </si>
  <si>
    <t>2091/05/22</t>
  </si>
  <si>
    <t>2091/05/23</t>
  </si>
  <si>
    <t>2091/05/24</t>
  </si>
  <si>
    <t>2091/05/25</t>
  </si>
  <si>
    <t>2091/05/26</t>
  </si>
  <si>
    <t>2091/05/27</t>
  </si>
  <si>
    <t>2091/05/28</t>
  </si>
  <si>
    <t>2091/05/29</t>
  </si>
  <si>
    <t>2091/05/30</t>
  </si>
  <si>
    <t>2091/05/31</t>
  </si>
  <si>
    <t>2091/06/01</t>
  </si>
  <si>
    <t>2091/06/02</t>
  </si>
  <si>
    <t>2091/06/03</t>
  </si>
  <si>
    <t>2091/06/04</t>
  </si>
  <si>
    <t>2091/06/05</t>
  </si>
  <si>
    <t>2091/06/06</t>
  </si>
  <si>
    <t>2091/06/07</t>
  </si>
  <si>
    <t>2091/06/08</t>
  </si>
  <si>
    <t>2091/06/09</t>
  </si>
  <si>
    <t>2091/06/10</t>
  </si>
  <si>
    <t>2091/06/11</t>
  </si>
  <si>
    <t>2091/06/12</t>
  </si>
  <si>
    <t>2091/06/13</t>
  </si>
  <si>
    <t>2091/06/14</t>
  </si>
  <si>
    <t>2091/06/15</t>
  </si>
  <si>
    <t>2091/06/16</t>
  </si>
  <si>
    <t>2091/06/17</t>
  </si>
  <si>
    <t>2091/06/18</t>
  </si>
  <si>
    <t>2091/06/19</t>
  </si>
  <si>
    <t>2091/06/20</t>
  </si>
  <si>
    <t>2091/06/21</t>
  </si>
  <si>
    <t>2091/06/22</t>
  </si>
  <si>
    <t>2091/06/23</t>
  </si>
  <si>
    <t>2091/06/24</t>
  </si>
  <si>
    <t>2091/06/25</t>
  </si>
  <si>
    <t>2091/06/26</t>
  </si>
  <si>
    <t>2091/06/27</t>
  </si>
  <si>
    <t>2091/06/28</t>
  </si>
  <si>
    <t>2091/06/29</t>
  </si>
  <si>
    <t>2091/06/30</t>
  </si>
  <si>
    <t>2091/06/31</t>
  </si>
  <si>
    <t>2091/07/01</t>
  </si>
  <si>
    <t>2091/07/02</t>
  </si>
  <si>
    <t>2091/07/03</t>
  </si>
  <si>
    <t>2091/07/04</t>
  </si>
  <si>
    <t>2091/07/05</t>
  </si>
  <si>
    <t>2091/07/06</t>
  </si>
  <si>
    <t>2091/07/07</t>
  </si>
  <si>
    <t>2091/07/08</t>
  </si>
  <si>
    <t>2091/07/09</t>
  </si>
  <si>
    <t>2091/07/10</t>
  </si>
  <si>
    <t>2091/07/11</t>
  </si>
  <si>
    <t>2091/07/12</t>
  </si>
  <si>
    <t>2091/07/13</t>
  </si>
  <si>
    <t>2091/07/14</t>
  </si>
  <si>
    <t>2091/07/15</t>
  </si>
  <si>
    <t>2091/07/16</t>
  </si>
  <si>
    <t>2091/07/17</t>
  </si>
  <si>
    <t>2091/07/18</t>
  </si>
  <si>
    <t>2091/07/19</t>
  </si>
  <si>
    <t>2091/07/20</t>
  </si>
  <si>
    <t>2091/07/21</t>
  </si>
  <si>
    <t>2091/07/22</t>
  </si>
  <si>
    <t>2091/07/23</t>
  </si>
  <si>
    <t>2091/07/24</t>
  </si>
  <si>
    <t>2091/07/25</t>
  </si>
  <si>
    <t>2091/07/26</t>
  </si>
  <si>
    <t>2091/07/27</t>
  </si>
  <si>
    <t>2091/07/28</t>
  </si>
  <si>
    <t>2091/07/29</t>
  </si>
  <si>
    <t>2091/07/30</t>
  </si>
  <si>
    <t>2091/08/01</t>
  </si>
  <si>
    <t>2091/08/02</t>
  </si>
  <si>
    <t>2091/08/03</t>
  </si>
  <si>
    <t>2091/08/04</t>
  </si>
  <si>
    <t>2091/08/05</t>
  </si>
  <si>
    <t>2091/08/06</t>
  </si>
  <si>
    <t>2091/08/07</t>
  </si>
  <si>
    <t>2091/08/08</t>
  </si>
  <si>
    <t>2091/08/09</t>
  </si>
  <si>
    <t>2091/08/10</t>
  </si>
  <si>
    <t>2091/08/11</t>
  </si>
  <si>
    <t>2091/08/12</t>
  </si>
  <si>
    <t>2091/08/13</t>
  </si>
  <si>
    <t>2091/08/14</t>
  </si>
  <si>
    <t>2091/08/15</t>
  </si>
  <si>
    <t>2091/08/16</t>
  </si>
  <si>
    <t>2091/08/17</t>
  </si>
  <si>
    <t>2091/08/18</t>
  </si>
  <si>
    <t>2091/08/19</t>
  </si>
  <si>
    <t>2091/08/20</t>
  </si>
  <si>
    <t>2091/08/21</t>
  </si>
  <si>
    <t>2091/08/22</t>
  </si>
  <si>
    <t>2091/08/23</t>
  </si>
  <si>
    <t>2091/08/24</t>
  </si>
  <si>
    <t>2091/08/25</t>
  </si>
  <si>
    <t>2091/08/26</t>
  </si>
  <si>
    <t>2091/08/27</t>
  </si>
  <si>
    <t>2091/08/28</t>
  </si>
  <si>
    <t>2091/08/29</t>
  </si>
  <si>
    <t>2091/08/30</t>
  </si>
  <si>
    <t>2091/09/01</t>
  </si>
  <si>
    <t>2091/09/02</t>
  </si>
  <si>
    <t>2091/09/03</t>
  </si>
  <si>
    <t>2091/09/04</t>
  </si>
  <si>
    <t>2091/09/05</t>
  </si>
  <si>
    <t>2091/09/06</t>
  </si>
  <si>
    <t>2091/09/07</t>
  </si>
  <si>
    <t>2091/09/08</t>
  </si>
  <si>
    <t>2091/09/09</t>
  </si>
  <si>
    <t>2091/09/10</t>
  </si>
  <si>
    <t>2091/09/11</t>
  </si>
  <si>
    <t>2091/09/12</t>
  </si>
  <si>
    <t>2091/09/13</t>
  </si>
  <si>
    <t>2091/09/14</t>
  </si>
  <si>
    <t>2091/09/15</t>
  </si>
  <si>
    <t>2091/09/16</t>
  </si>
  <si>
    <t>2091/09/17</t>
  </si>
  <si>
    <t>2091/09/18</t>
  </si>
  <si>
    <t>2091/09/19</t>
  </si>
  <si>
    <t>2091/09/20</t>
  </si>
  <si>
    <t>2091/09/21</t>
  </si>
  <si>
    <t>2091/09/22</t>
  </si>
  <si>
    <t>2091/09/23</t>
  </si>
  <si>
    <t>2091/09/24</t>
  </si>
  <si>
    <t>2091/09/25</t>
  </si>
  <si>
    <t>2091/09/26</t>
  </si>
  <si>
    <t>2091/09/27</t>
  </si>
  <si>
    <t>2091/09/28</t>
  </si>
  <si>
    <t>2091/09/29</t>
  </si>
  <si>
    <t>2091/10/01</t>
  </si>
  <si>
    <t>2091/10/02</t>
  </si>
  <si>
    <t>2091/10/03</t>
  </si>
  <si>
    <t>2091/10/04</t>
  </si>
  <si>
    <t>2091/10/05</t>
  </si>
  <si>
    <t>2091/10/06</t>
  </si>
  <si>
    <t>2091/10/07</t>
  </si>
  <si>
    <t>2091/10/08</t>
  </si>
  <si>
    <t>2091/10/09</t>
  </si>
  <si>
    <t>2091/10/10</t>
  </si>
  <si>
    <t>2091/10/11</t>
  </si>
  <si>
    <t>2091/10/12</t>
  </si>
  <si>
    <t>2091/10/13</t>
  </si>
  <si>
    <t>2091/10/14</t>
  </si>
  <si>
    <t>2091/10/15</t>
  </si>
  <si>
    <t>2091/10/16</t>
  </si>
  <si>
    <t>2091/10/17</t>
  </si>
  <si>
    <t>2091/10/18</t>
  </si>
  <si>
    <t>2091/10/19</t>
  </si>
  <si>
    <t>2091/10/20</t>
  </si>
  <si>
    <t>2091/10/21</t>
  </si>
  <si>
    <t>2091/10/22</t>
  </si>
  <si>
    <t>2091/10/23</t>
  </si>
  <si>
    <t>2091/10/24</t>
  </si>
  <si>
    <t>2091/10/25</t>
  </si>
  <si>
    <t>2091/10/26</t>
  </si>
  <si>
    <t>2091/10/27</t>
  </si>
  <si>
    <t>2091/10/28</t>
  </si>
  <si>
    <t>2091/10/29</t>
  </si>
  <si>
    <t>2091/10/30</t>
  </si>
  <si>
    <t>2091/11/01</t>
  </si>
  <si>
    <t>2091/11/02</t>
  </si>
  <si>
    <t>2091/11/03</t>
  </si>
  <si>
    <t>2091/11/04</t>
  </si>
  <si>
    <t>2091/11/05</t>
  </si>
  <si>
    <t>2091/11/06</t>
  </si>
  <si>
    <t>2091/11/07</t>
  </si>
  <si>
    <t>2091/11/08</t>
  </si>
  <si>
    <t>2091/11/09</t>
  </si>
  <si>
    <t>2091/11/10</t>
  </si>
  <si>
    <t>2091/11/11</t>
  </si>
  <si>
    <t>2091/11/12</t>
  </si>
  <si>
    <t>2091/11/13</t>
  </si>
  <si>
    <t>2091/11/14</t>
  </si>
  <si>
    <t>2091/11/15</t>
  </si>
  <si>
    <t>2091/11/16</t>
  </si>
  <si>
    <t>2091/11/17</t>
  </si>
  <si>
    <t>2091/11/18</t>
  </si>
  <si>
    <t>2091/11/19</t>
  </si>
  <si>
    <t>2091/11/20</t>
  </si>
  <si>
    <t>2091/11/21</t>
  </si>
  <si>
    <t>2091/11/22</t>
  </si>
  <si>
    <t>2091/11/23</t>
  </si>
  <si>
    <t>2091/11/24</t>
  </si>
  <si>
    <t>2091/11/25</t>
  </si>
  <si>
    <t>2091/11/26</t>
  </si>
  <si>
    <t>2091/11/27</t>
  </si>
  <si>
    <t>2091/11/28</t>
  </si>
  <si>
    <t>2091/11/29</t>
  </si>
  <si>
    <t>2091/11/30</t>
  </si>
  <si>
    <t>2091/12/01</t>
  </si>
  <si>
    <t>2091/12/02</t>
  </si>
  <si>
    <t>2091/12/03</t>
  </si>
  <si>
    <t>2091/12/04</t>
  </si>
  <si>
    <t>2091/12/05</t>
  </si>
  <si>
    <t>2091/12/06</t>
  </si>
  <si>
    <t>2091/12/07</t>
  </si>
  <si>
    <t>2091/12/08</t>
  </si>
  <si>
    <t>2091/12/09</t>
  </si>
  <si>
    <t>2091/12/10</t>
  </si>
  <si>
    <t>2091/12/11</t>
  </si>
  <si>
    <t>2091/12/12</t>
  </si>
  <si>
    <t>2091/12/13</t>
  </si>
  <si>
    <t>2091/12/14</t>
  </si>
  <si>
    <t>2091/12/15</t>
  </si>
  <si>
    <t>2091/12/16</t>
  </si>
  <si>
    <t>2091/12/17</t>
  </si>
  <si>
    <t>2091/12/18</t>
  </si>
  <si>
    <t>2091/12/19</t>
  </si>
  <si>
    <t>2091/12/20</t>
  </si>
  <si>
    <t>2091/12/21</t>
  </si>
  <si>
    <t>2091/12/22</t>
  </si>
  <si>
    <t>2091/12/23</t>
  </si>
  <si>
    <t>2091/12/24</t>
  </si>
  <si>
    <t>2091/12/25</t>
  </si>
  <si>
    <t>2091/12/26</t>
  </si>
  <si>
    <t>2091/12/27</t>
  </si>
  <si>
    <t>2091/12/28</t>
  </si>
  <si>
    <t>2091/12/29</t>
  </si>
  <si>
    <t>2091/12/30</t>
  </si>
  <si>
    <t>2092/01/01</t>
  </si>
  <si>
    <t>2092/01/02</t>
  </si>
  <si>
    <t>2092/01/03</t>
  </si>
  <si>
    <t>2092/01/04</t>
  </si>
  <si>
    <t>2092/01/05</t>
  </si>
  <si>
    <t>2092/01/06</t>
  </si>
  <si>
    <t>2092/01/07</t>
  </si>
  <si>
    <t>2092/01/08</t>
  </si>
  <si>
    <t>2092/01/09</t>
  </si>
  <si>
    <t>2092/01/10</t>
  </si>
  <si>
    <t>2092/01/11</t>
  </si>
  <si>
    <t>2092/01/12</t>
  </si>
  <si>
    <t>2092/01/13</t>
  </si>
  <si>
    <t>2092/01/14</t>
  </si>
  <si>
    <t>2092/01/15</t>
  </si>
  <si>
    <t>2092/01/16</t>
  </si>
  <si>
    <t>2092/01/17</t>
  </si>
  <si>
    <t>2092/01/18</t>
  </si>
  <si>
    <t>2092/01/19</t>
  </si>
  <si>
    <t>2092/01/20</t>
  </si>
  <si>
    <t>2092/01/21</t>
  </si>
  <si>
    <t>2092/01/22</t>
  </si>
  <si>
    <t>2092/01/23</t>
  </si>
  <si>
    <t>2092/01/24</t>
  </si>
  <si>
    <t>2092/01/25</t>
  </si>
  <si>
    <t>2092/01/26</t>
  </si>
  <si>
    <t>2092/01/27</t>
  </si>
  <si>
    <t>2092/01/28</t>
  </si>
  <si>
    <t>2092/01/29</t>
  </si>
  <si>
    <t>2092/01/30</t>
  </si>
  <si>
    <t>2092/02/01</t>
  </si>
  <si>
    <t>2092/02/02</t>
  </si>
  <si>
    <t>2092/02/03</t>
  </si>
  <si>
    <t>2092/02/04</t>
  </si>
  <si>
    <t>2092/02/05</t>
  </si>
  <si>
    <t>2092/02/06</t>
  </si>
  <si>
    <t>2092/02/07</t>
  </si>
  <si>
    <t>2092/02/08</t>
  </si>
  <si>
    <t>2092/02/09</t>
  </si>
  <si>
    <t>2092/02/10</t>
  </si>
  <si>
    <t>2092/02/11</t>
  </si>
  <si>
    <t>2092/02/12</t>
  </si>
  <si>
    <t>2092/02/13</t>
  </si>
  <si>
    <t>2092/02/14</t>
  </si>
  <si>
    <t>2092/02/15</t>
  </si>
  <si>
    <t>2092/02/16</t>
  </si>
  <si>
    <t>2092/02/17</t>
  </si>
  <si>
    <t>2092/02/18</t>
  </si>
  <si>
    <t>2092/02/19</t>
  </si>
  <si>
    <t>2092/02/20</t>
  </si>
  <si>
    <t>2092/02/21</t>
  </si>
  <si>
    <t>2092/02/22</t>
  </si>
  <si>
    <t>2092/02/23</t>
  </si>
  <si>
    <t>2092/02/24</t>
  </si>
  <si>
    <t>2092/02/25</t>
  </si>
  <si>
    <t>2092/02/26</t>
  </si>
  <si>
    <t>2092/02/27</t>
  </si>
  <si>
    <t>2092/02/28</t>
  </si>
  <si>
    <t>2092/02/29</t>
  </si>
  <si>
    <t>2092/02/30</t>
  </si>
  <si>
    <t>2092/02/31</t>
  </si>
  <si>
    <t>2092/03/01</t>
  </si>
  <si>
    <t>2092/03/02</t>
  </si>
  <si>
    <t>2092/03/03</t>
  </si>
  <si>
    <t>2092/03/04</t>
  </si>
  <si>
    <t>2092/03/05</t>
  </si>
  <si>
    <t>2092/03/06</t>
  </si>
  <si>
    <t>2092/03/07</t>
  </si>
  <si>
    <t>2092/03/08</t>
  </si>
  <si>
    <t>2092/03/09</t>
  </si>
  <si>
    <t>2092/03/10</t>
  </si>
  <si>
    <t>2092/03/11</t>
  </si>
  <si>
    <t>2092/03/12</t>
  </si>
  <si>
    <t>2092/03/13</t>
  </si>
  <si>
    <t>2092/03/14</t>
  </si>
  <si>
    <t>2092/03/15</t>
  </si>
  <si>
    <t>2092/03/16</t>
  </si>
  <si>
    <t>2092/03/17</t>
  </si>
  <si>
    <t>2092/03/18</t>
  </si>
  <si>
    <t>2092/03/19</t>
  </si>
  <si>
    <t>2092/03/20</t>
  </si>
  <si>
    <t>2092/03/21</t>
  </si>
  <si>
    <t>2092/03/22</t>
  </si>
  <si>
    <t>2092/03/23</t>
  </si>
  <si>
    <t>2092/03/24</t>
  </si>
  <si>
    <t>2092/03/25</t>
  </si>
  <si>
    <t>2092/03/26</t>
  </si>
  <si>
    <t>2092/03/27</t>
  </si>
  <si>
    <t>2092/03/28</t>
  </si>
  <si>
    <t>2092/03/29</t>
  </si>
  <si>
    <t>2092/03/30</t>
  </si>
  <si>
    <t>2092/03/31</t>
  </si>
  <si>
    <t>2092/03/32</t>
  </si>
  <si>
    <t>2092/04/01</t>
  </si>
  <si>
    <t>2092/04/02</t>
  </si>
  <si>
    <t>2092/04/03</t>
  </si>
  <si>
    <t>2092/04/04</t>
  </si>
  <si>
    <t>2092/04/05</t>
  </si>
  <si>
    <t>2092/04/06</t>
  </si>
  <si>
    <t>2092/04/07</t>
  </si>
  <si>
    <t>2092/04/08</t>
  </si>
  <si>
    <t>2092/04/09</t>
  </si>
  <si>
    <t>2092/04/10</t>
  </si>
  <si>
    <t>2092/04/11</t>
  </si>
  <si>
    <t>2092/04/12</t>
  </si>
  <si>
    <t>2092/04/13</t>
  </si>
  <si>
    <t>2092/04/14</t>
  </si>
  <si>
    <t>2092/04/15</t>
  </si>
  <si>
    <t>2092/04/16</t>
  </si>
  <si>
    <t>2092/04/17</t>
  </si>
  <si>
    <t>2092/04/18</t>
  </si>
  <si>
    <t>2092/04/19</t>
  </si>
  <si>
    <t>2092/04/20</t>
  </si>
  <si>
    <t>2092/04/21</t>
  </si>
  <si>
    <t>2092/04/22</t>
  </si>
  <si>
    <t>2092/04/23</t>
  </si>
  <si>
    <t>2092/04/24</t>
  </si>
  <si>
    <t>2092/04/25</t>
  </si>
  <si>
    <t>2092/04/26</t>
  </si>
  <si>
    <t>2092/04/27</t>
  </si>
  <si>
    <t>2092/04/28</t>
  </si>
  <si>
    <t>2092/04/29</t>
  </si>
  <si>
    <t>2092/04/30</t>
  </si>
  <si>
    <t>2092/04/31</t>
  </si>
  <si>
    <t>2092/04/32</t>
  </si>
  <si>
    <t>2092/05/01</t>
  </si>
  <si>
    <t>2092/05/02</t>
  </si>
  <si>
    <t>2092/05/03</t>
  </si>
  <si>
    <t>2092/05/04</t>
  </si>
  <si>
    <t>2092/05/05</t>
  </si>
  <si>
    <t>2092/05/06</t>
  </si>
  <si>
    <t>2092/05/07</t>
  </si>
  <si>
    <t>2092/05/08</t>
  </si>
  <si>
    <t>2092/05/09</t>
  </si>
  <si>
    <t>2092/05/10</t>
  </si>
  <si>
    <t>2092/05/11</t>
  </si>
  <si>
    <t>2092/05/12</t>
  </si>
  <si>
    <t>2092/05/13</t>
  </si>
  <si>
    <t>2092/05/14</t>
  </si>
  <si>
    <t>2092/05/15</t>
  </si>
  <si>
    <t>2092/05/16</t>
  </si>
  <si>
    <t>2092/05/17</t>
  </si>
  <si>
    <t>2092/05/18</t>
  </si>
  <si>
    <t>2092/05/19</t>
  </si>
  <si>
    <t>2092/05/20</t>
  </si>
  <si>
    <t>2092/05/21</t>
  </si>
  <si>
    <t>2092/05/22</t>
  </si>
  <si>
    <t>2092/05/23</t>
  </si>
  <si>
    <t>2092/05/24</t>
  </si>
  <si>
    <t>2092/05/25</t>
  </si>
  <si>
    <t>2092/05/26</t>
  </si>
  <si>
    <t>2092/05/27</t>
  </si>
  <si>
    <t>2092/05/28</t>
  </si>
  <si>
    <t>2092/05/29</t>
  </si>
  <si>
    <t>2092/05/30</t>
  </si>
  <si>
    <t>2092/05/31</t>
  </si>
  <si>
    <t>2092/06/01</t>
  </si>
  <si>
    <t>2092/06/02</t>
  </si>
  <si>
    <t>2092/06/03</t>
  </si>
  <si>
    <t>2092/06/04</t>
  </si>
  <si>
    <t>2092/06/05</t>
  </si>
  <si>
    <t>2092/06/06</t>
  </si>
  <si>
    <t>2092/06/07</t>
  </si>
  <si>
    <t>2092/06/08</t>
  </si>
  <si>
    <t>2092/06/09</t>
  </si>
  <si>
    <t>2092/06/10</t>
  </si>
  <si>
    <t>2092/06/11</t>
  </si>
  <si>
    <t>2092/06/12</t>
  </si>
  <si>
    <t>2092/06/13</t>
  </si>
  <si>
    <t>2092/06/14</t>
  </si>
  <si>
    <t>2092/06/15</t>
  </si>
  <si>
    <t>2092/06/16</t>
  </si>
  <si>
    <t>2092/06/17</t>
  </si>
  <si>
    <t>2092/06/18</t>
  </si>
  <si>
    <t>2092/06/19</t>
  </si>
  <si>
    <t>2092/06/20</t>
  </si>
  <si>
    <t>2092/06/21</t>
  </si>
  <si>
    <t>2092/06/22</t>
  </si>
  <si>
    <t>2092/06/23</t>
  </si>
  <si>
    <t>2092/06/24</t>
  </si>
  <si>
    <t>2092/06/25</t>
  </si>
  <si>
    <t>2092/06/26</t>
  </si>
  <si>
    <t>2092/06/27</t>
  </si>
  <si>
    <t>2092/06/28</t>
  </si>
  <si>
    <t>2092/06/29</t>
  </si>
  <si>
    <t>2092/06/30</t>
  </si>
  <si>
    <t>2092/07/01</t>
  </si>
  <si>
    <t>2092/07/02</t>
  </si>
  <si>
    <t>2092/07/03</t>
  </si>
  <si>
    <t>2092/07/04</t>
  </si>
  <si>
    <t>2092/07/05</t>
  </si>
  <si>
    <t>2092/07/06</t>
  </si>
  <si>
    <t>2092/07/07</t>
  </si>
  <si>
    <t>2092/07/08</t>
  </si>
  <si>
    <t>2092/07/09</t>
  </si>
  <si>
    <t>2092/07/10</t>
  </si>
  <si>
    <t>2092/07/11</t>
  </si>
  <si>
    <t>2092/07/12</t>
  </si>
  <si>
    <t>2092/07/13</t>
  </si>
  <si>
    <t>2092/07/14</t>
  </si>
  <si>
    <t>2092/07/15</t>
  </si>
  <si>
    <t>2092/07/16</t>
  </si>
  <si>
    <t>2092/07/17</t>
  </si>
  <si>
    <t>2092/07/18</t>
  </si>
  <si>
    <t>2092/07/19</t>
  </si>
  <si>
    <t>2092/07/20</t>
  </si>
  <si>
    <t>2092/07/21</t>
  </si>
  <si>
    <t>2092/07/22</t>
  </si>
  <si>
    <t>2092/07/23</t>
  </si>
  <si>
    <t>2092/07/24</t>
  </si>
  <si>
    <t>2092/07/25</t>
  </si>
  <si>
    <t>2092/07/26</t>
  </si>
  <si>
    <t>2092/07/27</t>
  </si>
  <si>
    <t>2092/07/28</t>
  </si>
  <si>
    <t>2092/07/29</t>
  </si>
  <si>
    <t>2092/07/30</t>
  </si>
  <si>
    <t>2092/08/01</t>
  </si>
  <si>
    <t>2092/08/02</t>
  </si>
  <si>
    <t>2092/08/03</t>
  </si>
  <si>
    <t>2092/08/04</t>
  </si>
  <si>
    <t>2092/08/05</t>
  </si>
  <si>
    <t>2092/08/06</t>
  </si>
  <si>
    <t>2092/08/07</t>
  </si>
  <si>
    <t>2092/08/08</t>
  </si>
  <si>
    <t>2092/08/09</t>
  </si>
  <si>
    <t>2092/08/10</t>
  </si>
  <si>
    <t>2092/08/11</t>
  </si>
  <si>
    <t>2092/08/12</t>
  </si>
  <si>
    <t>2092/08/13</t>
  </si>
  <si>
    <t>2092/08/14</t>
  </si>
  <si>
    <t>2092/08/15</t>
  </si>
  <si>
    <t>2092/08/16</t>
  </si>
  <si>
    <t>2092/08/17</t>
  </si>
  <si>
    <t>2092/08/18</t>
  </si>
  <si>
    <t>2092/08/19</t>
  </si>
  <si>
    <t>2092/08/20</t>
  </si>
  <si>
    <t>2092/08/21</t>
  </si>
  <si>
    <t>2092/08/22</t>
  </si>
  <si>
    <t>2092/08/23</t>
  </si>
  <si>
    <t>2092/08/24</t>
  </si>
  <si>
    <t>2092/08/25</t>
  </si>
  <si>
    <t>2092/08/26</t>
  </si>
  <si>
    <t>2092/08/27</t>
  </si>
  <si>
    <t>2092/08/28</t>
  </si>
  <si>
    <t>2092/08/29</t>
  </si>
  <si>
    <t>2092/08/30</t>
  </si>
  <si>
    <t>2092/09/01</t>
  </si>
  <si>
    <t>2092/09/02</t>
  </si>
  <si>
    <t>2092/09/03</t>
  </si>
  <si>
    <t>2092/09/04</t>
  </si>
  <si>
    <t>2092/09/05</t>
  </si>
  <si>
    <t>2092/09/06</t>
  </si>
  <si>
    <t>2092/09/07</t>
  </si>
  <si>
    <t>2092/09/08</t>
  </si>
  <si>
    <t>2092/09/09</t>
  </si>
  <si>
    <t>2092/09/10</t>
  </si>
  <si>
    <t>2092/09/11</t>
  </si>
  <si>
    <t>2092/09/12</t>
  </si>
  <si>
    <t>2092/09/13</t>
  </si>
  <si>
    <t>2092/09/14</t>
  </si>
  <si>
    <t>2092/09/15</t>
  </si>
  <si>
    <t>2092/09/16</t>
  </si>
  <si>
    <t>2092/09/17</t>
  </si>
  <si>
    <t>2092/09/18</t>
  </si>
  <si>
    <t>2092/09/19</t>
  </si>
  <si>
    <t>2092/09/20</t>
  </si>
  <si>
    <t>2092/09/21</t>
  </si>
  <si>
    <t>2092/09/22</t>
  </si>
  <si>
    <t>2092/09/23</t>
  </si>
  <si>
    <t>2092/09/24</t>
  </si>
  <si>
    <t>2092/09/25</t>
  </si>
  <si>
    <t>2092/09/26</t>
  </si>
  <si>
    <t>2092/09/27</t>
  </si>
  <si>
    <t>2092/09/28</t>
  </si>
  <si>
    <t>2092/09/29</t>
  </si>
  <si>
    <t>2092/10/01</t>
  </si>
  <si>
    <t>2092/10/02</t>
  </si>
  <si>
    <t>2092/10/03</t>
  </si>
  <si>
    <t>2092/10/04</t>
  </si>
  <si>
    <t>2092/10/05</t>
  </si>
  <si>
    <t>2092/10/06</t>
  </si>
  <si>
    <t>2092/10/07</t>
  </si>
  <si>
    <t>2092/10/08</t>
  </si>
  <si>
    <t>2092/10/09</t>
  </si>
  <si>
    <t>2092/10/10</t>
  </si>
  <si>
    <t>2092/10/11</t>
  </si>
  <si>
    <t>2092/10/12</t>
  </si>
  <si>
    <t>2092/10/13</t>
  </si>
  <si>
    <t>2092/10/14</t>
  </si>
  <si>
    <t>2092/10/15</t>
  </si>
  <si>
    <t>2092/10/16</t>
  </si>
  <si>
    <t>2092/10/17</t>
  </si>
  <si>
    <t>2092/10/18</t>
  </si>
  <si>
    <t>2092/10/19</t>
  </si>
  <si>
    <t>2092/10/20</t>
  </si>
  <si>
    <t>2092/10/21</t>
  </si>
  <si>
    <t>2092/10/22</t>
  </si>
  <si>
    <t>2092/10/23</t>
  </si>
  <si>
    <t>2092/10/24</t>
  </si>
  <si>
    <t>2092/10/25</t>
  </si>
  <si>
    <t>2092/10/26</t>
  </si>
  <si>
    <t>2092/10/27</t>
  </si>
  <si>
    <t>2092/10/28</t>
  </si>
  <si>
    <t>2092/10/29</t>
  </si>
  <si>
    <t>2092/10/30</t>
  </si>
  <si>
    <t>2092/11/01</t>
  </si>
  <si>
    <t>2092/11/02</t>
  </si>
  <si>
    <t>2092/11/03</t>
  </si>
  <si>
    <t>2092/11/04</t>
  </si>
  <si>
    <t>2092/11/05</t>
  </si>
  <si>
    <t>2092/11/06</t>
  </si>
  <si>
    <t>2092/11/07</t>
  </si>
  <si>
    <t>2092/11/08</t>
  </si>
  <si>
    <t>2092/11/09</t>
  </si>
  <si>
    <t>2092/11/10</t>
  </si>
  <si>
    <t>2092/11/11</t>
  </si>
  <si>
    <t>2092/11/12</t>
  </si>
  <si>
    <t>2092/11/13</t>
  </si>
  <si>
    <t>2092/11/14</t>
  </si>
  <si>
    <t>2092/11/15</t>
  </si>
  <si>
    <t>2092/11/16</t>
  </si>
  <si>
    <t>2092/11/17</t>
  </si>
  <si>
    <t>2092/11/18</t>
  </si>
  <si>
    <t>2092/11/19</t>
  </si>
  <si>
    <t>2092/11/20</t>
  </si>
  <si>
    <t>2092/11/21</t>
  </si>
  <si>
    <t>2092/11/22</t>
  </si>
  <si>
    <t>2092/11/23</t>
  </si>
  <si>
    <t>2092/11/24</t>
  </si>
  <si>
    <t>2092/11/25</t>
  </si>
  <si>
    <t>2092/11/26</t>
  </si>
  <si>
    <t>2092/11/27</t>
  </si>
  <si>
    <t>2092/11/28</t>
  </si>
  <si>
    <t>2092/11/29</t>
  </si>
  <si>
    <t>2092/11/30</t>
  </si>
  <si>
    <t>2092/12/01</t>
  </si>
  <si>
    <t>2092/12/02</t>
  </si>
  <si>
    <t>2092/12/03</t>
  </si>
  <si>
    <t>2092/12/04</t>
  </si>
  <si>
    <t>2092/12/05</t>
  </si>
  <si>
    <t>2092/12/06</t>
  </si>
  <si>
    <t>2092/12/07</t>
  </si>
  <si>
    <t>2092/12/08</t>
  </si>
  <si>
    <t>2092/12/09</t>
  </si>
  <si>
    <t>2092/12/10</t>
  </si>
  <si>
    <t>2092/12/11</t>
  </si>
  <si>
    <t>2092/12/12</t>
  </si>
  <si>
    <t>2092/12/13</t>
  </si>
  <si>
    <t>2092/12/14</t>
  </si>
  <si>
    <t>2092/12/15</t>
  </si>
  <si>
    <t>2092/12/16</t>
  </si>
  <si>
    <t>2092/12/17</t>
  </si>
  <si>
    <t>2092/12/18</t>
  </si>
  <si>
    <t>2092/12/19</t>
  </si>
  <si>
    <t>2092/12/20</t>
  </si>
  <si>
    <t>2092/12/21</t>
  </si>
  <si>
    <t>2092/12/22</t>
  </si>
  <si>
    <t>2092/12/23</t>
  </si>
  <si>
    <t>2092/12/24</t>
  </si>
  <si>
    <t>2092/12/25</t>
  </si>
  <si>
    <t>2092/12/26</t>
  </si>
  <si>
    <t>2092/12/27</t>
  </si>
  <si>
    <t>2092/12/28</t>
  </si>
  <si>
    <t>2092/12/29</t>
  </si>
  <si>
    <t>2092/12/30</t>
  </si>
  <si>
    <t>2093/01/01</t>
  </si>
  <si>
    <t>2093/01/02</t>
  </si>
  <si>
    <t>2093/01/03</t>
  </si>
  <si>
    <t>2093/01/04</t>
  </si>
  <si>
    <t>2093/01/05</t>
  </si>
  <si>
    <t>2093/01/06</t>
  </si>
  <si>
    <t>2093/01/07</t>
  </si>
  <si>
    <t>2093/01/08</t>
  </si>
  <si>
    <t>2093/01/09</t>
  </si>
  <si>
    <t>2093/01/10</t>
  </si>
  <si>
    <t>2093/01/11</t>
  </si>
  <si>
    <t>2093/01/12</t>
  </si>
  <si>
    <t>2093/01/13</t>
  </si>
  <si>
    <t>2093/01/14</t>
  </si>
  <si>
    <t>2093/01/15</t>
  </si>
  <si>
    <t>2093/01/16</t>
  </si>
  <si>
    <t>2093/01/17</t>
  </si>
  <si>
    <t>2093/01/18</t>
  </si>
  <si>
    <t>2093/01/19</t>
  </si>
  <si>
    <t>2093/01/20</t>
  </si>
  <si>
    <t>2093/01/21</t>
  </si>
  <si>
    <t>2093/01/22</t>
  </si>
  <si>
    <t>2093/01/23</t>
  </si>
  <si>
    <t>2093/01/24</t>
  </si>
  <si>
    <t>2093/01/25</t>
  </si>
  <si>
    <t>2093/01/26</t>
  </si>
  <si>
    <t>2093/01/27</t>
  </si>
  <si>
    <t>2093/01/28</t>
  </si>
  <si>
    <t>2093/01/29</t>
  </si>
  <si>
    <t>2093/01/30</t>
  </si>
  <si>
    <t>2093/02/01</t>
  </si>
  <si>
    <t>2093/02/02</t>
  </si>
  <si>
    <t>2093/02/03</t>
  </si>
  <si>
    <t>2093/02/04</t>
  </si>
  <si>
    <t>2093/02/05</t>
  </si>
  <si>
    <t>2093/02/06</t>
  </si>
  <si>
    <t>2093/02/07</t>
  </si>
  <si>
    <t>2093/02/08</t>
  </si>
  <si>
    <t>2093/02/09</t>
  </si>
  <si>
    <t>2093/02/10</t>
  </si>
  <si>
    <t>2093/02/11</t>
  </si>
  <si>
    <t>2093/02/12</t>
  </si>
  <si>
    <t>2093/02/13</t>
  </si>
  <si>
    <t>2093/02/14</t>
  </si>
  <si>
    <t>2093/02/15</t>
  </si>
  <si>
    <t>2093/02/16</t>
  </si>
  <si>
    <t>2093/02/17</t>
  </si>
  <si>
    <t>2093/02/18</t>
  </si>
  <si>
    <t>2093/02/19</t>
  </si>
  <si>
    <t>2093/02/20</t>
  </si>
  <si>
    <t>2093/02/21</t>
  </si>
  <si>
    <t>2093/02/22</t>
  </si>
  <si>
    <t>2093/02/23</t>
  </si>
  <si>
    <t>2093/02/24</t>
  </si>
  <si>
    <t>2093/02/25</t>
  </si>
  <si>
    <t>2093/02/26</t>
  </si>
  <si>
    <t>2093/02/27</t>
  </si>
  <si>
    <t>2093/02/28</t>
  </si>
  <si>
    <t>2093/02/29</t>
  </si>
  <si>
    <t>2093/02/30</t>
  </si>
  <si>
    <t>2093/02/31</t>
  </si>
  <si>
    <t>2093/02/32</t>
  </si>
  <si>
    <t>2093/03/01</t>
  </si>
  <si>
    <t>2093/03/02</t>
  </si>
  <si>
    <t>2093/03/03</t>
  </si>
  <si>
    <t>2093/03/04</t>
  </si>
  <si>
    <t>2093/03/05</t>
  </si>
  <si>
    <t>2093/03/06</t>
  </si>
  <si>
    <t>2093/03/07</t>
  </si>
  <si>
    <t>2093/03/08</t>
  </si>
  <si>
    <t>2093/03/09</t>
  </si>
  <si>
    <t>2093/03/10</t>
  </si>
  <si>
    <t>2093/03/11</t>
  </si>
  <si>
    <t>2093/03/12</t>
  </si>
  <si>
    <t>2093/03/13</t>
  </si>
  <si>
    <t>2093/03/14</t>
  </si>
  <si>
    <t>2093/03/15</t>
  </si>
  <si>
    <t>2093/03/16</t>
  </si>
  <si>
    <t>2093/03/17</t>
  </si>
  <si>
    <t>2093/03/18</t>
  </si>
  <si>
    <t>2093/03/19</t>
  </si>
  <si>
    <t>2093/03/20</t>
  </si>
  <si>
    <t>2093/03/21</t>
  </si>
  <si>
    <t>2093/03/22</t>
  </si>
  <si>
    <t>2093/03/23</t>
  </si>
  <si>
    <t>2093/03/24</t>
  </si>
  <si>
    <t>2093/03/25</t>
  </si>
  <si>
    <t>2093/03/26</t>
  </si>
  <si>
    <t>2093/03/27</t>
  </si>
  <si>
    <t>2093/03/28</t>
  </si>
  <si>
    <t>2093/03/29</t>
  </si>
  <si>
    <t>2093/03/30</t>
  </si>
  <si>
    <t>2093/03/31</t>
  </si>
  <si>
    <t>2093/04/01</t>
  </si>
  <si>
    <t>2093/04/02</t>
  </si>
  <si>
    <t>2093/04/03</t>
  </si>
  <si>
    <t>2093/04/04</t>
  </si>
  <si>
    <t>2093/04/05</t>
  </si>
  <si>
    <t>2093/04/06</t>
  </si>
  <si>
    <t>2093/04/07</t>
  </si>
  <si>
    <t>2093/04/08</t>
  </si>
  <si>
    <t>2093/04/09</t>
  </si>
  <si>
    <t>2093/04/10</t>
  </si>
  <si>
    <t>2093/04/11</t>
  </si>
  <si>
    <t>2093/04/12</t>
  </si>
  <si>
    <t>2093/04/13</t>
  </si>
  <si>
    <t>2093/04/14</t>
  </si>
  <si>
    <t>2093/04/15</t>
  </si>
  <si>
    <t>2093/04/16</t>
  </si>
  <si>
    <t>2093/04/17</t>
  </si>
  <si>
    <t>2093/04/18</t>
  </si>
  <si>
    <t>2093/04/19</t>
  </si>
  <si>
    <t>2093/04/20</t>
  </si>
  <si>
    <t>2093/04/21</t>
  </si>
  <si>
    <t>2093/04/22</t>
  </si>
  <si>
    <t>2093/04/23</t>
  </si>
  <si>
    <t>2093/04/24</t>
  </si>
  <si>
    <t>2093/04/25</t>
  </si>
  <si>
    <t>2093/04/26</t>
  </si>
  <si>
    <t>2093/04/27</t>
  </si>
  <si>
    <t>2093/04/28</t>
  </si>
  <si>
    <t>2093/04/29</t>
  </si>
  <si>
    <t>2093/04/30</t>
  </si>
  <si>
    <t>2093/04/31</t>
  </si>
  <si>
    <t>2093/04/32</t>
  </si>
  <si>
    <t>2093/05/01</t>
  </si>
  <si>
    <t>2093/05/02</t>
  </si>
  <si>
    <t>2093/05/03</t>
  </si>
  <si>
    <t>2093/05/04</t>
  </si>
  <si>
    <t>2093/05/05</t>
  </si>
  <si>
    <t>2093/05/06</t>
  </si>
  <si>
    <t>2093/05/07</t>
  </si>
  <si>
    <t>2093/05/08</t>
  </si>
  <si>
    <t>2093/05/09</t>
  </si>
  <si>
    <t>2093/05/10</t>
  </si>
  <si>
    <t>2093/05/11</t>
  </si>
  <si>
    <t>2093/05/12</t>
  </si>
  <si>
    <t>2093/05/13</t>
  </si>
  <si>
    <t>2093/05/14</t>
  </si>
  <si>
    <t>2093/05/15</t>
  </si>
  <si>
    <t>2093/05/16</t>
  </si>
  <si>
    <t>2093/05/17</t>
  </si>
  <si>
    <t>2093/05/18</t>
  </si>
  <si>
    <t>2093/05/19</t>
  </si>
  <si>
    <t>2093/05/20</t>
  </si>
  <si>
    <t>2093/05/21</t>
  </si>
  <si>
    <t>2093/05/22</t>
  </si>
  <si>
    <t>2093/05/23</t>
  </si>
  <si>
    <t>2093/05/24</t>
  </si>
  <si>
    <t>2093/05/25</t>
  </si>
  <si>
    <t>2093/05/26</t>
  </si>
  <si>
    <t>2093/05/27</t>
  </si>
  <si>
    <t>2093/05/28</t>
  </si>
  <si>
    <t>2093/05/29</t>
  </si>
  <si>
    <t>2093/05/30</t>
  </si>
  <si>
    <t>2093/05/31</t>
  </si>
  <si>
    <t>2093/06/01</t>
  </si>
  <si>
    <t>2093/06/02</t>
  </si>
  <si>
    <t>2093/06/03</t>
  </si>
  <si>
    <t>2093/06/04</t>
  </si>
  <si>
    <t>2093/06/05</t>
  </si>
  <si>
    <t>2093/06/06</t>
  </si>
  <si>
    <t>2093/06/07</t>
  </si>
  <si>
    <t>2093/06/08</t>
  </si>
  <si>
    <t>2093/06/09</t>
  </si>
  <si>
    <t>2093/06/10</t>
  </si>
  <si>
    <t>2093/06/11</t>
  </si>
  <si>
    <t>2093/06/12</t>
  </si>
  <si>
    <t>2093/06/13</t>
  </si>
  <si>
    <t>2093/06/14</t>
  </si>
  <si>
    <t>2093/06/15</t>
  </si>
  <si>
    <t>2093/06/16</t>
  </si>
  <si>
    <t>2093/06/17</t>
  </si>
  <si>
    <t>2093/06/18</t>
  </si>
  <si>
    <t>2093/06/19</t>
  </si>
  <si>
    <t>2093/06/20</t>
  </si>
  <si>
    <t>2093/06/21</t>
  </si>
  <si>
    <t>2093/06/22</t>
  </si>
  <si>
    <t>2093/06/23</t>
  </si>
  <si>
    <t>2093/06/24</t>
  </si>
  <si>
    <t>2093/06/25</t>
  </si>
  <si>
    <t>2093/06/26</t>
  </si>
  <si>
    <t>2093/06/27</t>
  </si>
  <si>
    <t>2093/06/28</t>
  </si>
  <si>
    <t>2093/06/29</t>
  </si>
  <si>
    <t>2093/06/30</t>
  </si>
  <si>
    <t>2093/07/01</t>
  </si>
  <si>
    <t>2093/07/02</t>
  </si>
  <si>
    <t>2093/07/03</t>
  </si>
  <si>
    <t>2093/07/04</t>
  </si>
  <si>
    <t>2093/07/05</t>
  </si>
  <si>
    <t>2093/07/06</t>
  </si>
  <si>
    <t>2093/07/07</t>
  </si>
  <si>
    <t>2093/07/08</t>
  </si>
  <si>
    <t>2093/07/09</t>
  </si>
  <si>
    <t>2093/07/10</t>
  </si>
  <si>
    <t>2093/07/11</t>
  </si>
  <si>
    <t>2093/07/12</t>
  </si>
  <si>
    <t>2093/07/13</t>
  </si>
  <si>
    <t>2093/07/14</t>
  </si>
  <si>
    <t>2093/07/15</t>
  </si>
  <si>
    <t>2093/07/16</t>
  </si>
  <si>
    <t>2093/07/17</t>
  </si>
  <si>
    <t>2093/07/18</t>
  </si>
  <si>
    <t>2093/07/19</t>
  </si>
  <si>
    <t>2093/07/20</t>
  </si>
  <si>
    <t>2093/07/21</t>
  </si>
  <si>
    <t>2093/07/22</t>
  </si>
  <si>
    <t>2093/07/23</t>
  </si>
  <si>
    <t>2093/07/24</t>
  </si>
  <si>
    <t>2093/07/25</t>
  </si>
  <si>
    <t>2093/07/26</t>
  </si>
  <si>
    <t>2093/07/27</t>
  </si>
  <si>
    <t>2093/07/28</t>
  </si>
  <si>
    <t>2093/07/29</t>
  </si>
  <si>
    <t>2093/07/30</t>
  </si>
  <si>
    <t>2093/08/01</t>
  </si>
  <si>
    <t>2093/08/02</t>
  </si>
  <si>
    <t>2093/08/03</t>
  </si>
  <si>
    <t>2093/08/04</t>
  </si>
  <si>
    <t>2093/08/05</t>
  </si>
  <si>
    <t>2093/08/06</t>
  </si>
  <si>
    <t>2093/08/07</t>
  </si>
  <si>
    <t>2093/08/08</t>
  </si>
  <si>
    <t>2093/08/09</t>
  </si>
  <si>
    <t>2093/08/10</t>
  </si>
  <si>
    <t>2093/08/11</t>
  </si>
  <si>
    <t>2093/08/12</t>
  </si>
  <si>
    <t>2093/08/13</t>
  </si>
  <si>
    <t>2093/08/14</t>
  </si>
  <si>
    <t>2093/08/15</t>
  </si>
  <si>
    <t>2093/08/16</t>
  </si>
  <si>
    <t>2093/08/17</t>
  </si>
  <si>
    <t>2093/08/18</t>
  </si>
  <si>
    <t>2093/08/19</t>
  </si>
  <si>
    <t>2093/08/20</t>
  </si>
  <si>
    <t>2093/08/21</t>
  </si>
  <si>
    <t>2093/08/22</t>
  </si>
  <si>
    <t>2093/08/23</t>
  </si>
  <si>
    <t>2093/08/24</t>
  </si>
  <si>
    <t>2093/08/25</t>
  </si>
  <si>
    <t>2093/08/26</t>
  </si>
  <si>
    <t>2093/08/27</t>
  </si>
  <si>
    <t>2093/08/28</t>
  </si>
  <si>
    <t>2093/08/29</t>
  </si>
  <si>
    <t>2093/08/30</t>
  </si>
  <si>
    <t>2093/09/01</t>
  </si>
  <si>
    <t>2093/09/02</t>
  </si>
  <si>
    <t>2093/09/03</t>
  </si>
  <si>
    <t>2093/09/04</t>
  </si>
  <si>
    <t>2093/09/05</t>
  </si>
  <si>
    <t>2093/09/06</t>
  </si>
  <si>
    <t>2093/09/07</t>
  </si>
  <si>
    <t>2093/09/08</t>
  </si>
  <si>
    <t>2093/09/09</t>
  </si>
  <si>
    <t>2093/09/10</t>
  </si>
  <si>
    <t>2093/09/11</t>
  </si>
  <si>
    <t>2093/09/12</t>
  </si>
  <si>
    <t>2093/09/13</t>
  </si>
  <si>
    <t>2093/09/14</t>
  </si>
  <si>
    <t>2093/09/15</t>
  </si>
  <si>
    <t>2093/09/16</t>
  </si>
  <si>
    <t>2093/09/17</t>
  </si>
  <si>
    <t>2093/09/18</t>
  </si>
  <si>
    <t>2093/09/19</t>
  </si>
  <si>
    <t>2093/09/20</t>
  </si>
  <si>
    <t>2093/09/21</t>
  </si>
  <si>
    <t>2093/09/22</t>
  </si>
  <si>
    <t>2093/09/23</t>
  </si>
  <si>
    <t>2093/09/24</t>
  </si>
  <si>
    <t>2093/09/25</t>
  </si>
  <si>
    <t>2093/09/26</t>
  </si>
  <si>
    <t>2093/09/27</t>
  </si>
  <si>
    <t>2093/09/28</t>
  </si>
  <si>
    <t>2093/09/29</t>
  </si>
  <si>
    <t>2093/10/01</t>
  </si>
  <si>
    <t>2093/10/02</t>
  </si>
  <si>
    <t>2093/10/03</t>
  </si>
  <si>
    <t>2093/10/04</t>
  </si>
  <si>
    <t>2093/10/05</t>
  </si>
  <si>
    <t>2093/10/06</t>
  </si>
  <si>
    <t>2093/10/07</t>
  </si>
  <si>
    <t>2093/10/08</t>
  </si>
  <si>
    <t>2093/10/09</t>
  </si>
  <si>
    <t>2093/10/10</t>
  </si>
  <si>
    <t>2093/10/11</t>
  </si>
  <si>
    <t>2093/10/12</t>
  </si>
  <si>
    <t>2093/10/13</t>
  </si>
  <si>
    <t>2093/10/14</t>
  </si>
  <si>
    <t>2093/10/15</t>
  </si>
  <si>
    <t>2093/10/16</t>
  </si>
  <si>
    <t>2093/10/17</t>
  </si>
  <si>
    <t>2093/10/18</t>
  </si>
  <si>
    <t>2093/10/19</t>
  </si>
  <si>
    <t>2093/10/20</t>
  </si>
  <si>
    <t>2093/10/21</t>
  </si>
  <si>
    <t>2093/10/22</t>
  </si>
  <si>
    <t>2093/10/23</t>
  </si>
  <si>
    <t>2093/10/24</t>
  </si>
  <si>
    <t>2093/10/25</t>
  </si>
  <si>
    <t>2093/10/26</t>
  </si>
  <si>
    <t>2093/10/27</t>
  </si>
  <si>
    <t>2093/10/28</t>
  </si>
  <si>
    <t>2093/10/29</t>
  </si>
  <si>
    <t>2093/10/30</t>
  </si>
  <si>
    <t>2093/11/01</t>
  </si>
  <si>
    <t>2093/11/02</t>
  </si>
  <si>
    <t>2093/11/03</t>
  </si>
  <si>
    <t>2093/11/04</t>
  </si>
  <si>
    <t>2093/11/05</t>
  </si>
  <si>
    <t>2093/11/06</t>
  </si>
  <si>
    <t>2093/11/07</t>
  </si>
  <si>
    <t>2093/11/08</t>
  </si>
  <si>
    <t>2093/11/09</t>
  </si>
  <si>
    <t>2093/11/10</t>
  </si>
  <si>
    <t>2093/11/11</t>
  </si>
  <si>
    <t>2093/11/12</t>
  </si>
  <si>
    <t>2093/11/13</t>
  </si>
  <si>
    <t>2093/11/14</t>
  </si>
  <si>
    <t>2093/11/15</t>
  </si>
  <si>
    <t>2093/11/16</t>
  </si>
  <si>
    <t>2093/11/17</t>
  </si>
  <si>
    <t>2093/11/18</t>
  </si>
  <si>
    <t>2093/11/19</t>
  </si>
  <si>
    <t>2093/11/20</t>
  </si>
  <si>
    <t>2093/11/21</t>
  </si>
  <si>
    <t>2093/11/22</t>
  </si>
  <si>
    <t>2093/11/23</t>
  </si>
  <si>
    <t>2093/11/24</t>
  </si>
  <si>
    <t>2093/11/25</t>
  </si>
  <si>
    <t>2093/11/26</t>
  </si>
  <si>
    <t>2093/11/27</t>
  </si>
  <si>
    <t>2093/11/28</t>
  </si>
  <si>
    <t>2093/11/29</t>
  </si>
  <si>
    <t>2093/11/30</t>
  </si>
  <si>
    <t>2093/12/01</t>
  </si>
  <si>
    <t>2093/12/02</t>
  </si>
  <si>
    <t>2093/12/03</t>
  </si>
  <si>
    <t>2093/12/04</t>
  </si>
  <si>
    <t>2093/12/05</t>
  </si>
  <si>
    <t>2093/12/06</t>
  </si>
  <si>
    <t>2093/12/07</t>
  </si>
  <si>
    <t>2093/12/08</t>
  </si>
  <si>
    <t>2093/12/09</t>
  </si>
  <si>
    <t>2093/12/10</t>
  </si>
  <si>
    <t>2093/12/11</t>
  </si>
  <si>
    <t>2093/12/12</t>
  </si>
  <si>
    <t>2093/12/13</t>
  </si>
  <si>
    <t>2093/12/14</t>
  </si>
  <si>
    <t>2093/12/15</t>
  </si>
  <si>
    <t>2093/12/16</t>
  </si>
  <si>
    <t>2093/12/17</t>
  </si>
  <si>
    <t>2093/12/18</t>
  </si>
  <si>
    <t>2093/12/19</t>
  </si>
  <si>
    <t>2093/12/20</t>
  </si>
  <si>
    <t>2093/12/21</t>
  </si>
  <si>
    <t>2093/12/22</t>
  </si>
  <si>
    <t>2093/12/23</t>
  </si>
  <si>
    <t>2093/12/24</t>
  </si>
  <si>
    <t>2093/12/25</t>
  </si>
  <si>
    <t>2093/12/26</t>
  </si>
  <si>
    <t>2093/12/27</t>
  </si>
  <si>
    <t>2093/12/28</t>
  </si>
  <si>
    <t>2093/12/29</t>
  </si>
  <si>
    <t>2093/12/30</t>
  </si>
  <si>
    <t>2094/01/01</t>
  </si>
  <si>
    <t>2094/01/02</t>
  </si>
  <si>
    <t>2094/01/03</t>
  </si>
  <si>
    <t>2094/01/04</t>
  </si>
  <si>
    <t>2094/01/05</t>
  </si>
  <si>
    <t>2094/01/06</t>
  </si>
  <si>
    <t>2094/01/07</t>
  </si>
  <si>
    <t>2094/01/08</t>
  </si>
  <si>
    <t>2094/01/09</t>
  </si>
  <si>
    <t>2094/01/10</t>
  </si>
  <si>
    <t>2094/01/11</t>
  </si>
  <si>
    <t>2094/01/12</t>
  </si>
  <si>
    <t>2094/01/13</t>
  </si>
  <si>
    <t>2094/01/14</t>
  </si>
  <si>
    <t>2094/01/15</t>
  </si>
  <si>
    <t>2094/01/16</t>
  </si>
  <si>
    <t>2094/01/17</t>
  </si>
  <si>
    <t>2094/01/18</t>
  </si>
  <si>
    <t>2094/01/19</t>
  </si>
  <si>
    <t>2094/01/20</t>
  </si>
  <si>
    <t>2094/01/21</t>
  </si>
  <si>
    <t>2094/01/22</t>
  </si>
  <si>
    <t>2094/01/23</t>
  </si>
  <si>
    <t>2094/01/24</t>
  </si>
  <si>
    <t>2094/01/25</t>
  </si>
  <si>
    <t>2094/01/26</t>
  </si>
  <si>
    <t>2094/01/27</t>
  </si>
  <si>
    <t>2094/01/28</t>
  </si>
  <si>
    <t>2094/01/29</t>
  </si>
  <si>
    <t>2094/01/30</t>
  </si>
  <si>
    <t>2094/01/31</t>
  </si>
  <si>
    <t>2094/02/01</t>
  </si>
  <si>
    <t>2094/02/02</t>
  </si>
  <si>
    <t>2094/02/03</t>
  </si>
  <si>
    <t>2094/02/04</t>
  </si>
  <si>
    <t>2094/02/05</t>
  </si>
  <si>
    <t>2094/02/06</t>
  </si>
  <si>
    <t>2094/02/07</t>
  </si>
  <si>
    <t>2094/02/08</t>
  </si>
  <si>
    <t>2094/02/09</t>
  </si>
  <si>
    <t>2094/02/10</t>
  </si>
  <si>
    <t>2094/02/11</t>
  </si>
  <si>
    <t>2094/02/12</t>
  </si>
  <si>
    <t>2094/02/13</t>
  </si>
  <si>
    <t>2094/02/14</t>
  </si>
  <si>
    <t>2094/02/15</t>
  </si>
  <si>
    <t>2094/02/16</t>
  </si>
  <si>
    <t>2094/02/17</t>
  </si>
  <si>
    <t>2094/02/18</t>
  </si>
  <si>
    <t>2094/02/19</t>
  </si>
  <si>
    <t>2094/02/20</t>
  </si>
  <si>
    <t>2094/02/21</t>
  </si>
  <si>
    <t>2094/02/22</t>
  </si>
  <si>
    <t>2094/02/23</t>
  </si>
  <si>
    <t>2094/02/24</t>
  </si>
  <si>
    <t>2094/02/25</t>
  </si>
  <si>
    <t>2094/02/26</t>
  </si>
  <si>
    <t>2094/02/27</t>
  </si>
  <si>
    <t>2094/02/28</t>
  </si>
  <si>
    <t>2094/02/29</t>
  </si>
  <si>
    <t>2094/02/30</t>
  </si>
  <si>
    <t>2094/02/31</t>
  </si>
  <si>
    <t>2094/03/01</t>
  </si>
  <si>
    <t>2094/03/02</t>
  </si>
  <si>
    <t>2094/03/03</t>
  </si>
  <si>
    <t>2094/03/04</t>
  </si>
  <si>
    <t>2094/03/05</t>
  </si>
  <si>
    <t>2094/03/06</t>
  </si>
  <si>
    <t>2094/03/07</t>
  </si>
  <si>
    <t>2094/03/08</t>
  </si>
  <si>
    <t>2094/03/09</t>
  </si>
  <si>
    <t>2094/03/10</t>
  </si>
  <si>
    <t>2094/03/11</t>
  </si>
  <si>
    <t>2094/03/12</t>
  </si>
  <si>
    <t>2094/03/13</t>
  </si>
  <si>
    <t>2094/03/14</t>
  </si>
  <si>
    <t>2094/03/15</t>
  </si>
  <si>
    <t>2094/03/16</t>
  </si>
  <si>
    <t>2094/03/17</t>
  </si>
  <si>
    <t>2094/03/18</t>
  </si>
  <si>
    <t>2094/03/19</t>
  </si>
  <si>
    <t>2094/03/20</t>
  </si>
  <si>
    <t>2094/03/21</t>
  </si>
  <si>
    <t>2094/03/22</t>
  </si>
  <si>
    <t>2094/03/23</t>
  </si>
  <si>
    <t>2094/03/24</t>
  </si>
  <si>
    <t>2094/03/25</t>
  </si>
  <si>
    <t>2094/03/26</t>
  </si>
  <si>
    <t>2094/03/27</t>
  </si>
  <si>
    <t>2094/03/28</t>
  </si>
  <si>
    <t>2094/03/29</t>
  </si>
  <si>
    <t>2094/03/30</t>
  </si>
  <si>
    <t>2094/03/31</t>
  </si>
  <si>
    <t>2094/03/32</t>
  </si>
  <si>
    <t>2094/04/01</t>
  </si>
  <si>
    <t>2094/04/02</t>
  </si>
  <si>
    <t>2094/04/03</t>
  </si>
  <si>
    <t>2094/04/04</t>
  </si>
  <si>
    <t>2094/04/05</t>
  </si>
  <si>
    <t>2094/04/06</t>
  </si>
  <si>
    <t>2094/04/07</t>
  </si>
  <si>
    <t>2094/04/08</t>
  </si>
  <si>
    <t>2094/04/09</t>
  </si>
  <si>
    <t>2094/04/10</t>
  </si>
  <si>
    <t>2094/04/11</t>
  </si>
  <si>
    <t>2094/04/12</t>
  </si>
  <si>
    <t>2094/04/13</t>
  </si>
  <si>
    <t>2094/04/14</t>
  </si>
  <si>
    <t>2094/04/15</t>
  </si>
  <si>
    <t>2094/04/16</t>
  </si>
  <si>
    <t>2094/04/17</t>
  </si>
  <si>
    <t>2094/04/18</t>
  </si>
  <si>
    <t>2094/04/19</t>
  </si>
  <si>
    <t>2094/04/20</t>
  </si>
  <si>
    <t>2094/04/21</t>
  </si>
  <si>
    <t>2094/04/22</t>
  </si>
  <si>
    <t>2094/04/23</t>
  </si>
  <si>
    <t>2094/04/24</t>
  </si>
  <si>
    <t>2094/04/25</t>
  </si>
  <si>
    <t>2094/04/26</t>
  </si>
  <si>
    <t>2094/04/27</t>
  </si>
  <si>
    <t>2094/04/28</t>
  </si>
  <si>
    <t>2094/04/29</t>
  </si>
  <si>
    <t>2094/04/30</t>
  </si>
  <si>
    <t>2094/04/31</t>
  </si>
  <si>
    <t>2094/05/01</t>
  </si>
  <si>
    <t>2094/05/02</t>
  </si>
  <si>
    <t>2094/05/03</t>
  </si>
  <si>
    <t>2094/05/04</t>
  </si>
  <si>
    <t>2094/05/05</t>
  </si>
  <si>
    <t>2094/05/06</t>
  </si>
  <si>
    <t>2094/05/07</t>
  </si>
  <si>
    <t>2094/05/08</t>
  </si>
  <si>
    <t>2094/05/09</t>
  </si>
  <si>
    <t>2094/05/10</t>
  </si>
  <si>
    <t>2094/05/11</t>
  </si>
  <si>
    <t>2094/05/12</t>
  </si>
  <si>
    <t>2094/05/13</t>
  </si>
  <si>
    <t>2094/05/14</t>
  </si>
  <si>
    <t>2094/05/15</t>
  </si>
  <si>
    <t>2094/05/16</t>
  </si>
  <si>
    <t>2094/05/17</t>
  </si>
  <si>
    <t>2094/05/18</t>
  </si>
  <si>
    <t>2094/05/19</t>
  </si>
  <si>
    <t>2094/05/20</t>
  </si>
  <si>
    <t>2094/05/21</t>
  </si>
  <si>
    <t>2094/05/22</t>
  </si>
  <si>
    <t>2094/05/23</t>
  </si>
  <si>
    <t>2094/05/24</t>
  </si>
  <si>
    <t>2094/05/25</t>
  </si>
  <si>
    <t>2094/05/26</t>
  </si>
  <si>
    <t>2094/05/27</t>
  </si>
  <si>
    <t>2094/05/28</t>
  </si>
  <si>
    <t>2094/05/29</t>
  </si>
  <si>
    <t>2094/05/30</t>
  </si>
  <si>
    <t>2094/05/31</t>
  </si>
  <si>
    <t>2094/06/01</t>
  </si>
  <si>
    <t>2094/06/02</t>
  </si>
  <si>
    <t>2094/06/03</t>
  </si>
  <si>
    <t>2094/06/04</t>
  </si>
  <si>
    <t>2094/06/05</t>
  </si>
  <si>
    <t>2094/06/06</t>
  </si>
  <si>
    <t>2094/06/07</t>
  </si>
  <si>
    <t>2094/06/08</t>
  </si>
  <si>
    <t>2094/06/09</t>
  </si>
  <si>
    <t>2094/06/10</t>
  </si>
  <si>
    <t>2094/06/11</t>
  </si>
  <si>
    <t>2094/06/12</t>
  </si>
  <si>
    <t>2094/06/13</t>
  </si>
  <si>
    <t>2094/06/14</t>
  </si>
  <si>
    <t>2094/06/15</t>
  </si>
  <si>
    <t>2094/06/16</t>
  </si>
  <si>
    <t>2094/06/17</t>
  </si>
  <si>
    <t>2094/06/18</t>
  </si>
  <si>
    <t>2094/06/19</t>
  </si>
  <si>
    <t>2094/06/20</t>
  </si>
  <si>
    <t>2094/06/21</t>
  </si>
  <si>
    <t>2094/06/22</t>
  </si>
  <si>
    <t>2094/06/23</t>
  </si>
  <si>
    <t>2094/06/24</t>
  </si>
  <si>
    <t>2094/06/25</t>
  </si>
  <si>
    <t>2094/06/26</t>
  </si>
  <si>
    <t>2094/06/27</t>
  </si>
  <si>
    <t>2094/06/28</t>
  </si>
  <si>
    <t>2094/06/29</t>
  </si>
  <si>
    <t>2094/06/30</t>
  </si>
  <si>
    <t>2094/07/01</t>
  </si>
  <si>
    <t>2094/07/02</t>
  </si>
  <si>
    <t>2094/07/03</t>
  </si>
  <si>
    <t>2094/07/04</t>
  </si>
  <si>
    <t>2094/07/05</t>
  </si>
  <si>
    <t>2094/07/06</t>
  </si>
  <si>
    <t>2094/07/07</t>
  </si>
  <si>
    <t>2094/07/08</t>
  </si>
  <si>
    <t>2094/07/09</t>
  </si>
  <si>
    <t>2094/07/10</t>
  </si>
  <si>
    <t>2094/07/11</t>
  </si>
  <si>
    <t>2094/07/12</t>
  </si>
  <si>
    <t>2094/07/13</t>
  </si>
  <si>
    <t>2094/07/14</t>
  </si>
  <si>
    <t>2094/07/15</t>
  </si>
  <si>
    <t>2094/07/16</t>
  </si>
  <si>
    <t>2094/07/17</t>
  </si>
  <si>
    <t>2094/07/18</t>
  </si>
  <si>
    <t>2094/07/19</t>
  </si>
  <si>
    <t>2094/07/20</t>
  </si>
  <si>
    <t>2094/07/21</t>
  </si>
  <si>
    <t>2094/07/22</t>
  </si>
  <si>
    <t>2094/07/23</t>
  </si>
  <si>
    <t>2094/07/24</t>
  </si>
  <si>
    <t>2094/07/25</t>
  </si>
  <si>
    <t>2094/07/26</t>
  </si>
  <si>
    <t>2094/07/27</t>
  </si>
  <si>
    <t>2094/07/28</t>
  </si>
  <si>
    <t>2094/07/29</t>
  </si>
  <si>
    <t>2094/07/30</t>
  </si>
  <si>
    <t>2094/08/01</t>
  </si>
  <si>
    <t>2094/08/02</t>
  </si>
  <si>
    <t>2094/08/03</t>
  </si>
  <si>
    <t>2094/08/04</t>
  </si>
  <si>
    <t>2094/08/05</t>
  </si>
  <si>
    <t>2094/08/06</t>
  </si>
  <si>
    <t>2094/08/07</t>
  </si>
  <si>
    <t>2094/08/08</t>
  </si>
  <si>
    <t>2094/08/09</t>
  </si>
  <si>
    <t>2094/08/10</t>
  </si>
  <si>
    <t>2094/08/11</t>
  </si>
  <si>
    <t>2094/08/12</t>
  </si>
  <si>
    <t>2094/08/13</t>
  </si>
  <si>
    <t>2094/08/14</t>
  </si>
  <si>
    <t>2094/08/15</t>
  </si>
  <si>
    <t>2094/08/16</t>
  </si>
  <si>
    <t>2094/08/17</t>
  </si>
  <si>
    <t>2094/08/18</t>
  </si>
  <si>
    <t>2094/08/19</t>
  </si>
  <si>
    <t>2094/08/20</t>
  </si>
  <si>
    <t>2094/08/21</t>
  </si>
  <si>
    <t>2094/08/22</t>
  </si>
  <si>
    <t>2094/08/23</t>
  </si>
  <si>
    <t>2094/08/24</t>
  </si>
  <si>
    <t>2094/08/25</t>
  </si>
  <si>
    <t>2094/08/26</t>
  </si>
  <si>
    <t>2094/08/27</t>
  </si>
  <si>
    <t>2094/08/28</t>
  </si>
  <si>
    <t>2094/08/29</t>
  </si>
  <si>
    <t>2094/08/30</t>
  </si>
  <si>
    <t>2094/09/01</t>
  </si>
  <si>
    <t>2094/09/02</t>
  </si>
  <si>
    <t>2094/09/03</t>
  </si>
  <si>
    <t>2094/09/04</t>
  </si>
  <si>
    <t>2094/09/05</t>
  </si>
  <si>
    <t>2094/09/06</t>
  </si>
  <si>
    <t>2094/09/07</t>
  </si>
  <si>
    <t>2094/09/08</t>
  </si>
  <si>
    <t>2094/09/09</t>
  </si>
  <si>
    <t>2094/09/10</t>
  </si>
  <si>
    <t>2094/09/11</t>
  </si>
  <si>
    <t>2094/09/12</t>
  </si>
  <si>
    <t>2094/09/13</t>
  </si>
  <si>
    <t>2094/09/14</t>
  </si>
  <si>
    <t>2094/09/15</t>
  </si>
  <si>
    <t>2094/09/16</t>
  </si>
  <si>
    <t>2094/09/17</t>
  </si>
  <si>
    <t>2094/09/18</t>
  </si>
  <si>
    <t>2094/09/19</t>
  </si>
  <si>
    <t>2094/09/20</t>
  </si>
  <si>
    <t>2094/09/21</t>
  </si>
  <si>
    <t>2094/09/22</t>
  </si>
  <si>
    <t>2094/09/23</t>
  </si>
  <si>
    <t>2094/09/24</t>
  </si>
  <si>
    <t>2094/09/25</t>
  </si>
  <si>
    <t>2094/09/26</t>
  </si>
  <si>
    <t>2094/09/27</t>
  </si>
  <si>
    <t>2094/09/28</t>
  </si>
  <si>
    <t>2094/09/29</t>
  </si>
  <si>
    <t>2094/10/01</t>
  </si>
  <si>
    <t>2094/10/02</t>
  </si>
  <si>
    <t>2094/10/03</t>
  </si>
  <si>
    <t>2094/10/04</t>
  </si>
  <si>
    <t>2094/10/05</t>
  </si>
  <si>
    <t>2094/10/06</t>
  </si>
  <si>
    <t>2094/10/07</t>
  </si>
  <si>
    <t>2094/10/08</t>
  </si>
  <si>
    <t>2094/10/09</t>
  </si>
  <si>
    <t>2094/10/10</t>
  </si>
  <si>
    <t>2094/10/11</t>
  </si>
  <si>
    <t>2094/10/12</t>
  </si>
  <si>
    <t>2094/10/13</t>
  </si>
  <si>
    <t>2094/10/14</t>
  </si>
  <si>
    <t>2094/10/15</t>
  </si>
  <si>
    <t>2094/10/16</t>
  </si>
  <si>
    <t>2094/10/17</t>
  </si>
  <si>
    <t>2094/10/18</t>
  </si>
  <si>
    <t>2094/10/19</t>
  </si>
  <si>
    <t>2094/10/20</t>
  </si>
  <si>
    <t>2094/10/21</t>
  </si>
  <si>
    <t>2094/10/22</t>
  </si>
  <si>
    <t>2094/10/23</t>
  </si>
  <si>
    <t>2094/10/24</t>
  </si>
  <si>
    <t>2094/10/25</t>
  </si>
  <si>
    <t>2094/10/26</t>
  </si>
  <si>
    <t>2094/10/27</t>
  </si>
  <si>
    <t>2094/10/28</t>
  </si>
  <si>
    <t>2094/10/29</t>
  </si>
  <si>
    <t>2094/10/30</t>
  </si>
  <si>
    <t>2094/11/01</t>
  </si>
  <si>
    <t>2094/11/02</t>
  </si>
  <si>
    <t>2094/11/03</t>
  </si>
  <si>
    <t>2094/11/04</t>
  </si>
  <si>
    <t>2094/11/05</t>
  </si>
  <si>
    <t>2094/11/06</t>
  </si>
  <si>
    <t>2094/11/07</t>
  </si>
  <si>
    <t>2094/11/08</t>
  </si>
  <si>
    <t>2094/11/09</t>
  </si>
  <si>
    <t>2094/11/10</t>
  </si>
  <si>
    <t>2094/11/11</t>
  </si>
  <si>
    <t>2094/11/12</t>
  </si>
  <si>
    <t>2094/11/13</t>
  </si>
  <si>
    <t>2094/11/14</t>
  </si>
  <si>
    <t>2094/11/15</t>
  </si>
  <si>
    <t>2094/11/16</t>
  </si>
  <si>
    <t>2094/11/17</t>
  </si>
  <si>
    <t>2094/11/18</t>
  </si>
  <si>
    <t>2094/11/19</t>
  </si>
  <si>
    <t>2094/11/20</t>
  </si>
  <si>
    <t>2094/11/21</t>
  </si>
  <si>
    <t>2094/11/22</t>
  </si>
  <si>
    <t>2094/11/23</t>
  </si>
  <si>
    <t>2094/11/24</t>
  </si>
  <si>
    <t>2094/11/25</t>
  </si>
  <si>
    <t>2094/11/26</t>
  </si>
  <si>
    <t>2094/11/27</t>
  </si>
  <si>
    <t>2094/11/28</t>
  </si>
  <si>
    <t>2094/11/29</t>
  </si>
  <si>
    <t>2094/11/30</t>
  </si>
  <si>
    <t>2094/12/01</t>
  </si>
  <si>
    <t>2094/12/02</t>
  </si>
  <si>
    <t>2094/12/03</t>
  </si>
  <si>
    <t>2094/12/04</t>
  </si>
  <si>
    <t>2094/12/05</t>
  </si>
  <si>
    <t>2094/12/06</t>
  </si>
  <si>
    <t>2094/12/07</t>
  </si>
  <si>
    <t>2094/12/08</t>
  </si>
  <si>
    <t>2094/12/09</t>
  </si>
  <si>
    <t>2094/12/10</t>
  </si>
  <si>
    <t>2094/12/11</t>
  </si>
  <si>
    <t>2094/12/12</t>
  </si>
  <si>
    <t>2094/12/13</t>
  </si>
  <si>
    <t>2094/12/14</t>
  </si>
  <si>
    <t>2094/12/15</t>
  </si>
  <si>
    <t>2094/12/16</t>
  </si>
  <si>
    <t>2094/12/17</t>
  </si>
  <si>
    <t>2094/12/18</t>
  </si>
  <si>
    <t>2094/12/19</t>
  </si>
  <si>
    <t>2094/12/20</t>
  </si>
  <si>
    <t>2094/12/21</t>
  </si>
  <si>
    <t>2094/12/22</t>
  </si>
  <si>
    <t>2094/12/23</t>
  </si>
  <si>
    <t>2094/12/24</t>
  </si>
  <si>
    <t>2094/12/25</t>
  </si>
  <si>
    <t>2094/12/26</t>
  </si>
  <si>
    <t>2094/12/27</t>
  </si>
  <si>
    <t>2094/12/28</t>
  </si>
  <si>
    <t>2094/12/29</t>
  </si>
  <si>
    <t>2094/12/30</t>
  </si>
  <si>
    <t>2095/01/01</t>
  </si>
  <si>
    <t>2095/01/02</t>
  </si>
  <si>
    <t>2095/01/03</t>
  </si>
  <si>
    <t>2095/01/04</t>
  </si>
  <si>
    <t>2095/01/05</t>
  </si>
  <si>
    <t>2095/01/06</t>
  </si>
  <si>
    <t>2095/01/07</t>
  </si>
  <si>
    <t>2095/01/08</t>
  </si>
  <si>
    <t>2095/01/09</t>
  </si>
  <si>
    <t>2095/01/10</t>
  </si>
  <si>
    <t>2095/01/11</t>
  </si>
  <si>
    <t>2095/01/12</t>
  </si>
  <si>
    <t>2095/01/13</t>
  </si>
  <si>
    <t>2095/01/14</t>
  </si>
  <si>
    <t>2095/01/15</t>
  </si>
  <si>
    <t>2095/01/16</t>
  </si>
  <si>
    <t>2095/01/17</t>
  </si>
  <si>
    <t>2095/01/18</t>
  </si>
  <si>
    <t>2095/01/19</t>
  </si>
  <si>
    <t>2095/01/20</t>
  </si>
  <si>
    <t>2095/01/21</t>
  </si>
  <si>
    <t>2095/01/22</t>
  </si>
  <si>
    <t>2095/01/23</t>
  </si>
  <si>
    <t>2095/01/24</t>
  </si>
  <si>
    <t>2095/01/25</t>
  </si>
  <si>
    <t>2095/01/26</t>
  </si>
  <si>
    <t>2095/01/27</t>
  </si>
  <si>
    <t>2095/01/28</t>
  </si>
  <si>
    <t>2095/01/29</t>
  </si>
  <si>
    <t>2095/01/30</t>
  </si>
  <si>
    <t>2095/01/31</t>
  </si>
  <si>
    <t>2095/02/01</t>
  </si>
  <si>
    <t>2095/02/02</t>
  </si>
  <si>
    <t>2095/02/03</t>
  </si>
  <si>
    <t>2095/02/04</t>
  </si>
  <si>
    <t>2095/02/05</t>
  </si>
  <si>
    <t>2095/02/06</t>
  </si>
  <si>
    <t>2095/02/07</t>
  </si>
  <si>
    <t>2095/02/08</t>
  </si>
  <si>
    <t>2095/02/09</t>
  </si>
  <si>
    <t>2095/02/10</t>
  </si>
  <si>
    <t>2095/02/11</t>
  </si>
  <si>
    <t>2095/02/12</t>
  </si>
  <si>
    <t>2095/02/13</t>
  </si>
  <si>
    <t>2095/02/14</t>
  </si>
  <si>
    <t>2095/02/15</t>
  </si>
  <si>
    <t>2095/02/16</t>
  </si>
  <si>
    <t>2095/02/17</t>
  </si>
  <si>
    <t>2095/02/18</t>
  </si>
  <si>
    <t>2095/02/19</t>
  </si>
  <si>
    <t>2095/02/20</t>
  </si>
  <si>
    <t>2095/02/21</t>
  </si>
  <si>
    <t>2095/02/22</t>
  </si>
  <si>
    <t>2095/02/23</t>
  </si>
  <si>
    <t>2095/02/24</t>
  </si>
  <si>
    <t>2095/02/25</t>
  </si>
  <si>
    <t>2095/02/26</t>
  </si>
  <si>
    <t>2095/02/27</t>
  </si>
  <si>
    <t>2095/02/28</t>
  </si>
  <si>
    <t>2095/02/29</t>
  </si>
  <si>
    <t>2095/02/30</t>
  </si>
  <si>
    <t>2095/02/31</t>
  </si>
  <si>
    <t>2095/03/01</t>
  </si>
  <si>
    <t>2095/03/02</t>
  </si>
  <si>
    <t>2095/03/03</t>
  </si>
  <si>
    <t>2095/03/04</t>
  </si>
  <si>
    <t>2095/03/05</t>
  </si>
  <si>
    <t>2095/03/06</t>
  </si>
  <si>
    <t>2095/03/07</t>
  </si>
  <si>
    <t>2095/03/08</t>
  </si>
  <si>
    <t>2095/03/09</t>
  </si>
  <si>
    <t>2095/03/10</t>
  </si>
  <si>
    <t>2095/03/11</t>
  </si>
  <si>
    <t>2095/03/12</t>
  </si>
  <si>
    <t>2095/03/13</t>
  </si>
  <si>
    <t>2095/03/14</t>
  </si>
  <si>
    <t>2095/03/15</t>
  </si>
  <si>
    <t>2095/03/16</t>
  </si>
  <si>
    <t>2095/03/17</t>
  </si>
  <si>
    <t>2095/03/18</t>
  </si>
  <si>
    <t>2095/03/19</t>
  </si>
  <si>
    <t>2095/03/20</t>
  </si>
  <si>
    <t>2095/03/21</t>
  </si>
  <si>
    <t>2095/03/22</t>
  </si>
  <si>
    <t>2095/03/23</t>
  </si>
  <si>
    <t>2095/03/24</t>
  </si>
  <si>
    <t>2095/03/25</t>
  </si>
  <si>
    <t>2095/03/26</t>
  </si>
  <si>
    <t>2095/03/27</t>
  </si>
  <si>
    <t>2095/03/28</t>
  </si>
  <si>
    <t>2095/03/29</t>
  </si>
  <si>
    <t>2095/03/30</t>
  </si>
  <si>
    <t>2095/03/31</t>
  </si>
  <si>
    <t>2095/03/32</t>
  </si>
  <si>
    <t>2095/04/01</t>
  </si>
  <si>
    <t>2095/04/02</t>
  </si>
  <si>
    <t>2095/04/03</t>
  </si>
  <si>
    <t>2095/04/04</t>
  </si>
  <si>
    <t>2095/04/05</t>
  </si>
  <si>
    <t>2095/04/06</t>
  </si>
  <si>
    <t>2095/04/07</t>
  </si>
  <si>
    <t>2095/04/08</t>
  </si>
  <si>
    <t>2095/04/09</t>
  </si>
  <si>
    <t>2095/04/10</t>
  </si>
  <si>
    <t>2095/04/11</t>
  </si>
  <si>
    <t>2095/04/12</t>
  </si>
  <si>
    <t>2095/04/13</t>
  </si>
  <si>
    <t>2095/04/14</t>
  </si>
  <si>
    <t>2095/04/15</t>
  </si>
  <si>
    <t>2095/04/16</t>
  </si>
  <si>
    <t>2095/04/17</t>
  </si>
  <si>
    <t>2095/04/18</t>
  </si>
  <si>
    <t>2095/04/19</t>
  </si>
  <si>
    <t>2095/04/20</t>
  </si>
  <si>
    <t>2095/04/21</t>
  </si>
  <si>
    <t>2095/04/22</t>
  </si>
  <si>
    <t>2095/04/23</t>
  </si>
  <si>
    <t>2095/04/24</t>
  </si>
  <si>
    <t>2095/04/25</t>
  </si>
  <si>
    <t>2095/04/26</t>
  </si>
  <si>
    <t>2095/04/27</t>
  </si>
  <si>
    <t>2095/04/28</t>
  </si>
  <si>
    <t>2095/04/29</t>
  </si>
  <si>
    <t>2095/04/30</t>
  </si>
  <si>
    <t>2095/04/31</t>
  </si>
  <si>
    <t>2095/05/01</t>
  </si>
  <si>
    <t>2095/05/02</t>
  </si>
  <si>
    <t>2095/05/03</t>
  </si>
  <si>
    <t>2095/05/04</t>
  </si>
  <si>
    <t>2095/05/05</t>
  </si>
  <si>
    <t>2095/05/06</t>
  </si>
  <si>
    <t>2095/05/07</t>
  </si>
  <si>
    <t>2095/05/08</t>
  </si>
  <si>
    <t>2095/05/09</t>
  </si>
  <si>
    <t>2095/05/10</t>
  </si>
  <si>
    <t>2095/05/11</t>
  </si>
  <si>
    <t>2095/05/12</t>
  </si>
  <si>
    <t>2095/05/13</t>
  </si>
  <si>
    <t>2095/05/14</t>
  </si>
  <si>
    <t>2095/05/15</t>
  </si>
  <si>
    <t>2095/05/16</t>
  </si>
  <si>
    <t>2095/05/17</t>
  </si>
  <si>
    <t>2095/05/18</t>
  </si>
  <si>
    <t>2095/05/19</t>
  </si>
  <si>
    <t>2095/05/20</t>
  </si>
  <si>
    <t>2095/05/21</t>
  </si>
  <si>
    <t>2095/05/22</t>
  </si>
  <si>
    <t>2095/05/23</t>
  </si>
  <si>
    <t>2095/05/24</t>
  </si>
  <si>
    <t>2095/05/25</t>
  </si>
  <si>
    <t>2095/05/26</t>
  </si>
  <si>
    <t>2095/05/27</t>
  </si>
  <si>
    <t>2095/05/28</t>
  </si>
  <si>
    <t>2095/05/29</t>
  </si>
  <si>
    <t>2095/05/30</t>
  </si>
  <si>
    <t>2095/05/31</t>
  </si>
  <si>
    <t>2095/06/01</t>
  </si>
  <si>
    <t>2095/06/02</t>
  </si>
  <si>
    <t>2095/06/03</t>
  </si>
  <si>
    <t>2095/06/04</t>
  </si>
  <si>
    <t>2095/06/05</t>
  </si>
  <si>
    <t>2095/06/06</t>
  </si>
  <si>
    <t>2095/06/07</t>
  </si>
  <si>
    <t>2095/06/08</t>
  </si>
  <si>
    <t>2095/06/09</t>
  </si>
  <si>
    <t>2095/06/10</t>
  </si>
  <si>
    <t>2095/06/11</t>
  </si>
  <si>
    <t>2095/06/12</t>
  </si>
  <si>
    <t>2095/06/13</t>
  </si>
  <si>
    <t>2095/06/14</t>
  </si>
  <si>
    <t>2095/06/15</t>
  </si>
  <si>
    <t>2095/06/16</t>
  </si>
  <si>
    <t>2095/06/17</t>
  </si>
  <si>
    <t>2095/06/18</t>
  </si>
  <si>
    <t>2095/06/19</t>
  </si>
  <si>
    <t>2095/06/20</t>
  </si>
  <si>
    <t>2095/06/21</t>
  </si>
  <si>
    <t>2095/06/22</t>
  </si>
  <si>
    <t>2095/06/23</t>
  </si>
  <si>
    <t>2095/06/24</t>
  </si>
  <si>
    <t>2095/06/25</t>
  </si>
  <si>
    <t>2095/06/26</t>
  </si>
  <si>
    <t>2095/06/27</t>
  </si>
  <si>
    <t>2095/06/28</t>
  </si>
  <si>
    <t>2095/06/29</t>
  </si>
  <si>
    <t>2095/06/30</t>
  </si>
  <si>
    <t>2095/06/31</t>
  </si>
  <si>
    <t>2095/07/01</t>
  </si>
  <si>
    <t>2095/07/02</t>
  </si>
  <si>
    <t>2095/07/03</t>
  </si>
  <si>
    <t>2095/07/04</t>
  </si>
  <si>
    <t>2095/07/05</t>
  </si>
  <si>
    <t>2095/07/06</t>
  </si>
  <si>
    <t>2095/07/07</t>
  </si>
  <si>
    <t>2095/07/08</t>
  </si>
  <si>
    <t>2095/07/09</t>
  </si>
  <si>
    <t>2095/07/10</t>
  </si>
  <si>
    <t>2095/07/11</t>
  </si>
  <si>
    <t>2095/07/12</t>
  </si>
  <si>
    <t>2095/07/13</t>
  </si>
  <si>
    <t>2095/07/14</t>
  </si>
  <si>
    <t>2095/07/15</t>
  </si>
  <si>
    <t>2095/07/16</t>
  </si>
  <si>
    <t>2095/07/17</t>
  </si>
  <si>
    <t>2095/07/18</t>
  </si>
  <si>
    <t>2095/07/19</t>
  </si>
  <si>
    <t>2095/07/20</t>
  </si>
  <si>
    <t>2095/07/21</t>
  </si>
  <si>
    <t>2095/07/22</t>
  </si>
  <si>
    <t>2095/07/23</t>
  </si>
  <si>
    <t>2095/07/24</t>
  </si>
  <si>
    <t>2095/07/25</t>
  </si>
  <si>
    <t>2095/07/26</t>
  </si>
  <si>
    <t>2095/07/27</t>
  </si>
  <si>
    <t>2095/07/28</t>
  </si>
  <si>
    <t>2095/07/29</t>
  </si>
  <si>
    <t>2095/07/30</t>
  </si>
  <si>
    <t>2095/08/01</t>
  </si>
  <si>
    <t>2095/08/02</t>
  </si>
  <si>
    <t>2095/08/03</t>
  </si>
  <si>
    <t>2095/08/04</t>
  </si>
  <si>
    <t>2095/08/05</t>
  </si>
  <si>
    <t>2095/08/06</t>
  </si>
  <si>
    <t>2095/08/07</t>
  </si>
  <si>
    <t>2095/08/08</t>
  </si>
  <si>
    <t>2095/08/09</t>
  </si>
  <si>
    <t>2095/08/10</t>
  </si>
  <si>
    <t>2095/08/11</t>
  </si>
  <si>
    <t>2095/08/12</t>
  </si>
  <si>
    <t>2095/08/13</t>
  </si>
  <si>
    <t>2095/08/14</t>
  </si>
  <si>
    <t>2095/08/15</t>
  </si>
  <si>
    <t>2095/08/16</t>
  </si>
  <si>
    <t>2095/08/17</t>
  </si>
  <si>
    <t>2095/08/18</t>
  </si>
  <si>
    <t>2095/08/19</t>
  </si>
  <si>
    <t>2095/08/20</t>
  </si>
  <si>
    <t>2095/08/21</t>
  </si>
  <si>
    <t>2095/08/22</t>
  </si>
  <si>
    <t>2095/08/23</t>
  </si>
  <si>
    <t>2095/08/24</t>
  </si>
  <si>
    <t>2095/08/25</t>
  </si>
  <si>
    <t>2095/08/26</t>
  </si>
  <si>
    <t>2095/08/27</t>
  </si>
  <si>
    <t>2095/08/28</t>
  </si>
  <si>
    <t>2095/08/29</t>
  </si>
  <si>
    <t>2095/09/01</t>
  </si>
  <si>
    <t>2095/09/02</t>
  </si>
  <si>
    <t>2095/09/03</t>
  </si>
  <si>
    <t>2095/09/04</t>
  </si>
  <si>
    <t>2095/09/05</t>
  </si>
  <si>
    <t>2095/09/06</t>
  </si>
  <si>
    <t>2095/09/07</t>
  </si>
  <si>
    <t>2095/09/08</t>
  </si>
  <si>
    <t>2095/09/09</t>
  </si>
  <si>
    <t>2095/09/10</t>
  </si>
  <si>
    <t>2095/09/11</t>
  </si>
  <si>
    <t>2095/09/12</t>
  </si>
  <si>
    <t>2095/09/13</t>
  </si>
  <si>
    <t>2095/09/14</t>
  </si>
  <si>
    <t>2095/09/15</t>
  </si>
  <si>
    <t>2095/09/16</t>
  </si>
  <si>
    <t>2095/09/17</t>
  </si>
  <si>
    <t>2095/09/18</t>
  </si>
  <si>
    <t>2095/09/19</t>
  </si>
  <si>
    <t>2095/09/20</t>
  </si>
  <si>
    <t>2095/09/21</t>
  </si>
  <si>
    <t>2095/09/22</t>
  </si>
  <si>
    <t>2095/09/23</t>
  </si>
  <si>
    <t>2095/09/24</t>
  </si>
  <si>
    <t>2095/09/25</t>
  </si>
  <si>
    <t>2095/09/26</t>
  </si>
  <si>
    <t>2095/09/27</t>
  </si>
  <si>
    <t>2095/09/28</t>
  </si>
  <si>
    <t>2095/09/29</t>
  </si>
  <si>
    <t>2095/09/30</t>
  </si>
  <si>
    <t>2095/10/01</t>
  </si>
  <si>
    <t>2095/10/02</t>
  </si>
  <si>
    <t>2095/10/03</t>
  </si>
  <si>
    <t>2095/10/04</t>
  </si>
  <si>
    <t>2095/10/05</t>
  </si>
  <si>
    <t>2095/10/06</t>
  </si>
  <si>
    <t>2095/10/07</t>
  </si>
  <si>
    <t>2095/10/08</t>
  </si>
  <si>
    <t>2095/10/09</t>
  </si>
  <si>
    <t>2095/10/10</t>
  </si>
  <si>
    <t>2095/10/11</t>
  </si>
  <si>
    <t>2095/10/12</t>
  </si>
  <si>
    <t>2095/10/13</t>
  </si>
  <si>
    <t>2095/10/14</t>
  </si>
  <si>
    <t>2095/10/15</t>
  </si>
  <si>
    <t>2095/10/16</t>
  </si>
  <si>
    <t>2095/10/17</t>
  </si>
  <si>
    <t>2095/10/18</t>
  </si>
  <si>
    <t>2095/10/19</t>
  </si>
  <si>
    <t>2095/10/20</t>
  </si>
  <si>
    <t>2095/10/21</t>
  </si>
  <si>
    <t>2095/10/22</t>
  </si>
  <si>
    <t>2095/10/23</t>
  </si>
  <si>
    <t>2095/10/24</t>
  </si>
  <si>
    <t>2095/10/25</t>
  </si>
  <si>
    <t>2095/10/26</t>
  </si>
  <si>
    <t>2095/10/27</t>
  </si>
  <si>
    <t>2095/10/28</t>
  </si>
  <si>
    <t>2095/10/29</t>
  </si>
  <si>
    <t>2095/10/30</t>
  </si>
  <si>
    <t>2095/11/01</t>
  </si>
  <si>
    <t>2095/11/02</t>
  </si>
  <si>
    <t>2095/11/03</t>
  </si>
  <si>
    <t>2095/11/04</t>
  </si>
  <si>
    <t>2095/11/05</t>
  </si>
  <si>
    <t>2095/11/06</t>
  </si>
  <si>
    <t>2095/11/07</t>
  </si>
  <si>
    <t>2095/11/08</t>
  </si>
  <si>
    <t>2095/11/09</t>
  </si>
  <si>
    <t>2095/11/10</t>
  </si>
  <si>
    <t>2095/11/11</t>
  </si>
  <si>
    <t>2095/11/12</t>
  </si>
  <si>
    <t>2095/11/13</t>
  </si>
  <si>
    <t>2095/11/14</t>
  </si>
  <si>
    <t>2095/11/15</t>
  </si>
  <si>
    <t>2095/11/16</t>
  </si>
  <si>
    <t>2095/11/17</t>
  </si>
  <si>
    <t>2095/11/18</t>
  </si>
  <si>
    <t>2095/11/19</t>
  </si>
  <si>
    <t>2095/11/20</t>
  </si>
  <si>
    <t>2095/11/21</t>
  </si>
  <si>
    <t>2095/11/22</t>
  </si>
  <si>
    <t>2095/11/23</t>
  </si>
  <si>
    <t>2095/11/24</t>
  </si>
  <si>
    <t>2095/11/25</t>
  </si>
  <si>
    <t>2095/11/26</t>
  </si>
  <si>
    <t>2095/11/27</t>
  </si>
  <si>
    <t>2095/11/28</t>
  </si>
  <si>
    <t>2095/11/29</t>
  </si>
  <si>
    <t>2095/11/30</t>
  </si>
  <si>
    <t>2095/12/01</t>
  </si>
  <si>
    <t>2095/12/02</t>
  </si>
  <si>
    <t>2095/12/03</t>
  </si>
  <si>
    <t>2095/12/04</t>
  </si>
  <si>
    <t>2095/12/05</t>
  </si>
  <si>
    <t>2095/12/06</t>
  </si>
  <si>
    <t>2095/12/07</t>
  </si>
  <si>
    <t>2095/12/08</t>
  </si>
  <si>
    <t>2095/12/09</t>
  </si>
  <si>
    <t>2095/12/10</t>
  </si>
  <si>
    <t>2095/12/11</t>
  </si>
  <si>
    <t>2095/12/12</t>
  </si>
  <si>
    <t>2095/12/13</t>
  </si>
  <si>
    <t>2095/12/14</t>
  </si>
  <si>
    <t>2095/12/15</t>
  </si>
  <si>
    <t>2095/12/16</t>
  </si>
  <si>
    <t>2095/12/17</t>
  </si>
  <si>
    <t>2095/12/18</t>
  </si>
  <si>
    <t>2095/12/19</t>
  </si>
  <si>
    <t>2095/12/20</t>
  </si>
  <si>
    <t>2095/12/21</t>
  </si>
  <si>
    <t>2095/12/22</t>
  </si>
  <si>
    <t>2095/12/23</t>
  </si>
  <si>
    <t>2095/12/24</t>
  </si>
  <si>
    <t>2095/12/25</t>
  </si>
  <si>
    <t>2095/12/26</t>
  </si>
  <si>
    <t>2095/12/27</t>
  </si>
  <si>
    <t>2095/12/28</t>
  </si>
  <si>
    <t>2095/12/29</t>
  </si>
  <si>
    <t>2095/12/30</t>
  </si>
  <si>
    <t>2096/01/01</t>
  </si>
  <si>
    <t>2096/01/02</t>
  </si>
  <si>
    <t>2096/01/03</t>
  </si>
  <si>
    <t>2096/01/04</t>
  </si>
  <si>
    <t>2096/01/05</t>
  </si>
  <si>
    <t>2096/01/06</t>
  </si>
  <si>
    <t>2096/01/07</t>
  </si>
  <si>
    <t>2096/01/08</t>
  </si>
  <si>
    <t>2096/01/09</t>
  </si>
  <si>
    <t>2096/01/10</t>
  </si>
  <si>
    <t>2096/01/11</t>
  </si>
  <si>
    <t>2096/01/12</t>
  </si>
  <si>
    <t>2096/01/13</t>
  </si>
  <si>
    <t>2096/01/14</t>
  </si>
  <si>
    <t>2096/01/15</t>
  </si>
  <si>
    <t>2096/01/16</t>
  </si>
  <si>
    <t>2096/01/17</t>
  </si>
  <si>
    <t>2096/01/18</t>
  </si>
  <si>
    <t>2096/01/19</t>
  </si>
  <si>
    <t>2096/01/20</t>
  </si>
  <si>
    <t>2096/01/21</t>
  </si>
  <si>
    <t>2096/01/22</t>
  </si>
  <si>
    <t>2096/01/23</t>
  </si>
  <si>
    <t>2096/01/24</t>
  </si>
  <si>
    <t>2096/01/25</t>
  </si>
  <si>
    <t>2096/01/26</t>
  </si>
  <si>
    <t>2096/01/27</t>
  </si>
  <si>
    <t>2096/01/28</t>
  </si>
  <si>
    <t>2096/01/29</t>
  </si>
  <si>
    <t>2096/01/30</t>
  </si>
  <si>
    <t>2096/02/01</t>
  </si>
  <si>
    <t>2096/02/02</t>
  </si>
  <si>
    <t>2096/02/03</t>
  </si>
  <si>
    <t>2096/02/04</t>
  </si>
  <si>
    <t>2096/02/05</t>
  </si>
  <si>
    <t>2096/02/06</t>
  </si>
  <si>
    <t>2096/02/07</t>
  </si>
  <si>
    <t>2096/02/08</t>
  </si>
  <si>
    <t>2096/02/09</t>
  </si>
  <si>
    <t>2096/02/10</t>
  </si>
  <si>
    <t>2096/02/11</t>
  </si>
  <si>
    <t>2096/02/12</t>
  </si>
  <si>
    <t>2096/02/13</t>
  </si>
  <si>
    <t>2096/02/14</t>
  </si>
  <si>
    <t>2096/02/15</t>
  </si>
  <si>
    <t>2096/02/16</t>
  </si>
  <si>
    <t>2096/02/17</t>
  </si>
  <si>
    <t>2096/02/18</t>
  </si>
  <si>
    <t>2096/02/19</t>
  </si>
  <si>
    <t>2096/02/20</t>
  </si>
  <si>
    <t>2096/02/21</t>
  </si>
  <si>
    <t>2096/02/22</t>
  </si>
  <si>
    <t>2096/02/23</t>
  </si>
  <si>
    <t>2096/02/24</t>
  </si>
  <si>
    <t>2096/02/25</t>
  </si>
  <si>
    <t>2096/02/26</t>
  </si>
  <si>
    <t>2096/02/27</t>
  </si>
  <si>
    <t>2096/02/28</t>
  </si>
  <si>
    <t>2096/02/29</t>
  </si>
  <si>
    <t>2096/02/30</t>
  </si>
  <si>
    <t>2096/02/31</t>
  </si>
  <si>
    <t>2096/03/01</t>
  </si>
  <si>
    <t>2096/03/02</t>
  </si>
  <si>
    <t>2096/03/03</t>
  </si>
  <si>
    <t>2096/03/04</t>
  </si>
  <si>
    <t>2096/03/05</t>
  </si>
  <si>
    <t>2096/03/06</t>
  </si>
  <si>
    <t>2096/03/07</t>
  </si>
  <si>
    <t>2096/03/08</t>
  </si>
  <si>
    <t>2096/03/09</t>
  </si>
  <si>
    <t>2096/03/10</t>
  </si>
  <si>
    <t>2096/03/11</t>
  </si>
  <si>
    <t>2096/03/12</t>
  </si>
  <si>
    <t>2096/03/13</t>
  </si>
  <si>
    <t>2096/03/14</t>
  </si>
  <si>
    <t>2096/03/15</t>
  </si>
  <si>
    <t>2096/03/16</t>
  </si>
  <si>
    <t>2096/03/17</t>
  </si>
  <si>
    <t>2096/03/18</t>
  </si>
  <si>
    <t>2096/03/19</t>
  </si>
  <si>
    <t>2096/03/20</t>
  </si>
  <si>
    <t>2096/03/21</t>
  </si>
  <si>
    <t>2096/03/22</t>
  </si>
  <si>
    <t>2096/03/23</t>
  </si>
  <si>
    <t>2096/03/24</t>
  </si>
  <si>
    <t>2096/03/25</t>
  </si>
  <si>
    <t>2096/03/26</t>
  </si>
  <si>
    <t>2096/03/27</t>
  </si>
  <si>
    <t>2096/03/28</t>
  </si>
  <si>
    <t>2096/03/29</t>
  </si>
  <si>
    <t>2096/03/30</t>
  </si>
  <si>
    <t>2096/03/31</t>
  </si>
  <si>
    <t>2096/03/32</t>
  </si>
  <si>
    <t>2096/04/01</t>
  </si>
  <si>
    <t>2096/04/02</t>
  </si>
  <si>
    <t>2096/04/03</t>
  </si>
  <si>
    <t>2096/04/04</t>
  </si>
  <si>
    <t>2096/04/05</t>
  </si>
  <si>
    <t>2096/04/06</t>
  </si>
  <si>
    <t>2096/04/07</t>
  </si>
  <si>
    <t>2096/04/08</t>
  </si>
  <si>
    <t>2096/04/09</t>
  </si>
  <si>
    <t>2096/04/10</t>
  </si>
  <si>
    <t>2096/04/11</t>
  </si>
  <si>
    <t>2096/04/12</t>
  </si>
  <si>
    <t>2096/04/13</t>
  </si>
  <si>
    <t>2096/04/14</t>
  </si>
  <si>
    <t>2096/04/15</t>
  </si>
  <si>
    <t>2096/04/16</t>
  </si>
  <si>
    <t>2096/04/17</t>
  </si>
  <si>
    <t>2096/04/18</t>
  </si>
  <si>
    <t>2096/04/19</t>
  </si>
  <si>
    <t>2096/04/20</t>
  </si>
  <si>
    <t>2096/04/21</t>
  </si>
  <si>
    <t>2096/04/22</t>
  </si>
  <si>
    <t>2096/04/23</t>
  </si>
  <si>
    <t>2096/04/24</t>
  </si>
  <si>
    <t>2096/04/25</t>
  </si>
  <si>
    <t>2096/04/26</t>
  </si>
  <si>
    <t>2096/04/27</t>
  </si>
  <si>
    <t>2096/04/28</t>
  </si>
  <si>
    <t>2096/04/29</t>
  </si>
  <si>
    <t>2096/04/30</t>
  </si>
  <si>
    <t>2096/04/31</t>
  </si>
  <si>
    <t>2096/04/32</t>
  </si>
  <si>
    <t>2096/05/01</t>
  </si>
  <si>
    <t>2096/05/02</t>
  </si>
  <si>
    <t>2096/05/03</t>
  </si>
  <si>
    <t>2096/05/04</t>
  </si>
  <si>
    <t>2096/05/05</t>
  </si>
  <si>
    <t>2096/05/06</t>
  </si>
  <si>
    <t>2096/05/07</t>
  </si>
  <si>
    <t>2096/05/08</t>
  </si>
  <si>
    <t>2096/05/09</t>
  </si>
  <si>
    <t>2096/05/10</t>
  </si>
  <si>
    <t>2096/05/11</t>
  </si>
  <si>
    <t>2096/05/12</t>
  </si>
  <si>
    <t>2096/05/13</t>
  </si>
  <si>
    <t>2096/05/14</t>
  </si>
  <si>
    <t>2096/05/15</t>
  </si>
  <si>
    <t>2096/05/16</t>
  </si>
  <si>
    <t>2096/05/17</t>
  </si>
  <si>
    <t>2096/05/18</t>
  </si>
  <si>
    <t>2096/05/19</t>
  </si>
  <si>
    <t>2096/05/20</t>
  </si>
  <si>
    <t>2096/05/21</t>
  </si>
  <si>
    <t>2096/05/22</t>
  </si>
  <si>
    <t>2096/05/23</t>
  </si>
  <si>
    <t>2096/05/24</t>
  </si>
  <si>
    <t>2096/05/25</t>
  </si>
  <si>
    <t>2096/05/26</t>
  </si>
  <si>
    <t>2096/05/27</t>
  </si>
  <si>
    <t>2096/05/28</t>
  </si>
  <si>
    <t>2096/05/29</t>
  </si>
  <si>
    <t>2096/05/30</t>
  </si>
  <si>
    <t>2096/05/31</t>
  </si>
  <si>
    <t>2096/06/01</t>
  </si>
  <si>
    <t>2096/06/02</t>
  </si>
  <si>
    <t>2096/06/03</t>
  </si>
  <si>
    <t>2096/06/04</t>
  </si>
  <si>
    <t>2096/06/05</t>
  </si>
  <si>
    <t>2096/06/06</t>
  </si>
  <si>
    <t>2096/06/07</t>
  </si>
  <si>
    <t>2096/06/08</t>
  </si>
  <si>
    <t>2096/06/09</t>
  </si>
  <si>
    <t>2096/06/10</t>
  </si>
  <si>
    <t>2096/06/11</t>
  </si>
  <si>
    <t>2096/06/12</t>
  </si>
  <si>
    <t>2096/06/13</t>
  </si>
  <si>
    <t>2096/06/14</t>
  </si>
  <si>
    <t>2096/06/15</t>
  </si>
  <si>
    <t>2096/06/16</t>
  </si>
  <si>
    <t>2096/06/17</t>
  </si>
  <si>
    <t>2096/06/18</t>
  </si>
  <si>
    <t>2096/06/19</t>
  </si>
  <si>
    <t>2096/06/20</t>
  </si>
  <si>
    <t>2096/06/21</t>
  </si>
  <si>
    <t>2096/06/22</t>
  </si>
  <si>
    <t>2096/06/23</t>
  </si>
  <si>
    <t>2096/06/24</t>
  </si>
  <si>
    <t>2096/06/25</t>
  </si>
  <si>
    <t>2096/06/26</t>
  </si>
  <si>
    <t>2096/06/27</t>
  </si>
  <si>
    <t>2096/06/28</t>
  </si>
  <si>
    <t>2096/06/29</t>
  </si>
  <si>
    <t>2096/06/30</t>
  </si>
  <si>
    <t>2096/07/01</t>
  </si>
  <si>
    <t>2096/07/02</t>
  </si>
  <si>
    <t>2096/07/03</t>
  </si>
  <si>
    <t>2096/07/04</t>
  </si>
  <si>
    <t>2096/07/05</t>
  </si>
  <si>
    <t>2096/07/06</t>
  </si>
  <si>
    <t>2096/07/07</t>
  </si>
  <si>
    <t>2096/07/08</t>
  </si>
  <si>
    <t>2096/07/09</t>
  </si>
  <si>
    <t>2096/07/10</t>
  </si>
  <si>
    <t>2096/07/11</t>
  </si>
  <si>
    <t>2096/07/12</t>
  </si>
  <si>
    <t>2096/07/13</t>
  </si>
  <si>
    <t>2096/07/14</t>
  </si>
  <si>
    <t>2096/07/15</t>
  </si>
  <si>
    <t>2096/07/16</t>
  </si>
  <si>
    <t>2096/07/17</t>
  </si>
  <si>
    <t>2096/07/18</t>
  </si>
  <si>
    <t>2096/07/19</t>
  </si>
  <si>
    <t>2096/07/20</t>
  </si>
  <si>
    <t>2096/07/21</t>
  </si>
  <si>
    <t>2096/07/22</t>
  </si>
  <si>
    <t>2096/07/23</t>
  </si>
  <si>
    <t>2096/07/24</t>
  </si>
  <si>
    <t>2096/07/25</t>
  </si>
  <si>
    <t>2096/07/26</t>
  </si>
  <si>
    <t>2096/07/27</t>
  </si>
  <si>
    <t>2096/07/28</t>
  </si>
  <si>
    <t>2096/07/29</t>
  </si>
  <si>
    <t>2096/07/30</t>
  </si>
  <si>
    <t>2096/08/01</t>
  </si>
  <si>
    <t>2096/08/02</t>
  </si>
  <si>
    <t>2096/08/03</t>
  </si>
  <si>
    <t>2096/08/04</t>
  </si>
  <si>
    <t>2096/08/05</t>
  </si>
  <si>
    <t>2096/08/06</t>
  </si>
  <si>
    <t>2096/08/07</t>
  </si>
  <si>
    <t>2096/08/08</t>
  </si>
  <si>
    <t>2096/08/09</t>
  </si>
  <si>
    <t>2096/08/10</t>
  </si>
  <si>
    <t>2096/08/11</t>
  </si>
  <si>
    <t>2096/08/12</t>
  </si>
  <si>
    <t>2096/08/13</t>
  </si>
  <si>
    <t>2096/08/14</t>
  </si>
  <si>
    <t>2096/08/15</t>
  </si>
  <si>
    <t>2096/08/16</t>
  </si>
  <si>
    <t>2096/08/17</t>
  </si>
  <si>
    <t>2096/08/18</t>
  </si>
  <si>
    <t>2096/08/19</t>
  </si>
  <si>
    <t>2096/08/20</t>
  </si>
  <si>
    <t>2096/08/21</t>
  </si>
  <si>
    <t>2096/08/22</t>
  </si>
  <si>
    <t>2096/08/23</t>
  </si>
  <si>
    <t>2096/08/24</t>
  </si>
  <si>
    <t>2096/08/25</t>
  </si>
  <si>
    <t>2096/08/26</t>
  </si>
  <si>
    <t>2096/08/27</t>
  </si>
  <si>
    <t>2096/08/28</t>
  </si>
  <si>
    <t>2096/08/29</t>
  </si>
  <si>
    <t>2096/09/01</t>
  </si>
  <si>
    <t>2096/09/02</t>
  </si>
  <si>
    <t>2096/09/03</t>
  </si>
  <si>
    <t>2096/09/04</t>
  </si>
  <si>
    <t>2096/09/05</t>
  </si>
  <si>
    <t>2096/09/06</t>
  </si>
  <si>
    <t>2096/09/07</t>
  </si>
  <si>
    <t>2096/09/08</t>
  </si>
  <si>
    <t>2096/09/09</t>
  </si>
  <si>
    <t>2096/09/10</t>
  </si>
  <si>
    <t>2096/09/11</t>
  </si>
  <si>
    <t>2096/09/12</t>
  </si>
  <si>
    <t>2096/09/13</t>
  </si>
  <si>
    <t>2096/09/14</t>
  </si>
  <si>
    <t>2096/09/15</t>
  </si>
  <si>
    <t>2096/09/16</t>
  </si>
  <si>
    <t>2096/09/17</t>
  </si>
  <si>
    <t>2096/09/18</t>
  </si>
  <si>
    <t>2096/09/19</t>
  </si>
  <si>
    <t>2096/09/20</t>
  </si>
  <si>
    <t>2096/09/21</t>
  </si>
  <si>
    <t>2096/09/22</t>
  </si>
  <si>
    <t>2096/09/23</t>
  </si>
  <si>
    <t>2096/09/24</t>
  </si>
  <si>
    <t>2096/09/25</t>
  </si>
  <si>
    <t>2096/09/26</t>
  </si>
  <si>
    <t>2096/09/27</t>
  </si>
  <si>
    <t>2096/09/28</t>
  </si>
  <si>
    <t>2096/09/29</t>
  </si>
  <si>
    <t>2096/09/30</t>
  </si>
  <si>
    <t>2096/10/01</t>
  </si>
  <si>
    <t>2096/10/02</t>
  </si>
  <si>
    <t>2096/10/03</t>
  </si>
  <si>
    <t>2096/10/04</t>
  </si>
  <si>
    <t>2096/10/05</t>
  </si>
  <si>
    <t>2096/10/06</t>
  </si>
  <si>
    <t>2096/10/07</t>
  </si>
  <si>
    <t>2096/10/08</t>
  </si>
  <si>
    <t>2096/10/09</t>
  </si>
  <si>
    <t>2096/10/10</t>
  </si>
  <si>
    <t>2096/10/11</t>
  </si>
  <si>
    <t>2096/10/12</t>
  </si>
  <si>
    <t>2096/10/13</t>
  </si>
  <si>
    <t>2096/10/14</t>
  </si>
  <si>
    <t>2096/10/15</t>
  </si>
  <si>
    <t>2096/10/16</t>
  </si>
  <si>
    <t>2096/10/17</t>
  </si>
  <si>
    <t>2096/10/18</t>
  </si>
  <si>
    <t>2096/10/19</t>
  </si>
  <si>
    <t>2096/10/20</t>
  </si>
  <si>
    <t>2096/10/21</t>
  </si>
  <si>
    <t>2096/10/22</t>
  </si>
  <si>
    <t>2096/10/23</t>
  </si>
  <si>
    <t>2096/10/24</t>
  </si>
  <si>
    <t>2096/10/25</t>
  </si>
  <si>
    <t>2096/10/26</t>
  </si>
  <si>
    <t>2096/10/27</t>
  </si>
  <si>
    <t>2096/10/28</t>
  </si>
  <si>
    <t>2096/10/29</t>
  </si>
  <si>
    <t>2096/11/01</t>
  </si>
  <si>
    <t>2096/11/02</t>
  </si>
  <si>
    <t>2096/11/03</t>
  </si>
  <si>
    <t>2096/11/04</t>
  </si>
  <si>
    <t>2096/11/05</t>
  </si>
  <si>
    <t>2096/11/06</t>
  </si>
  <si>
    <t>2096/11/07</t>
  </si>
  <si>
    <t>2096/11/08</t>
  </si>
  <si>
    <t>2096/11/09</t>
  </si>
  <si>
    <t>2096/11/10</t>
  </si>
  <si>
    <t>2096/11/11</t>
  </si>
  <si>
    <t>2096/11/12</t>
  </si>
  <si>
    <t>2096/11/13</t>
  </si>
  <si>
    <t>2096/11/14</t>
  </si>
  <si>
    <t>2096/11/15</t>
  </si>
  <si>
    <t>2096/11/16</t>
  </si>
  <si>
    <t>2096/11/17</t>
  </si>
  <si>
    <t>2096/11/18</t>
  </si>
  <si>
    <t>2096/11/19</t>
  </si>
  <si>
    <t>2096/11/20</t>
  </si>
  <si>
    <t>2096/11/21</t>
  </si>
  <si>
    <t>2096/11/22</t>
  </si>
  <si>
    <t>2096/11/23</t>
  </si>
  <si>
    <t>2096/11/24</t>
  </si>
  <si>
    <t>2096/11/25</t>
  </si>
  <si>
    <t>2096/11/26</t>
  </si>
  <si>
    <t>2096/11/27</t>
  </si>
  <si>
    <t>2096/11/28</t>
  </si>
  <si>
    <t>2096/11/29</t>
  </si>
  <si>
    <t>2096/11/30</t>
  </si>
  <si>
    <t>2096/12/01</t>
  </si>
  <si>
    <t>2096/12/02</t>
  </si>
  <si>
    <t>2096/12/03</t>
  </si>
  <si>
    <t>2096/12/04</t>
  </si>
  <si>
    <t>2096/12/05</t>
  </si>
  <si>
    <t>2096/12/06</t>
  </si>
  <si>
    <t>2096/12/07</t>
  </si>
  <si>
    <t>2096/12/08</t>
  </si>
  <si>
    <t>2096/12/09</t>
  </si>
  <si>
    <t>2096/12/10</t>
  </si>
  <si>
    <t>2096/12/11</t>
  </si>
  <si>
    <t>2096/12/12</t>
  </si>
  <si>
    <t>2096/12/13</t>
  </si>
  <si>
    <t>2096/12/14</t>
  </si>
  <si>
    <t>2096/12/15</t>
  </si>
  <si>
    <t>2096/12/16</t>
  </si>
  <si>
    <t>2096/12/17</t>
  </si>
  <si>
    <t>2096/12/18</t>
  </si>
  <si>
    <t>2096/12/19</t>
  </si>
  <si>
    <t>2096/12/20</t>
  </si>
  <si>
    <t>2096/12/21</t>
  </si>
  <si>
    <t>2096/12/22</t>
  </si>
  <si>
    <t>2096/12/23</t>
  </si>
  <si>
    <t>2096/12/24</t>
  </si>
  <si>
    <t>2096/12/25</t>
  </si>
  <si>
    <t>2096/12/26</t>
  </si>
  <si>
    <t>2096/12/27</t>
  </si>
  <si>
    <t>2096/12/28</t>
  </si>
  <si>
    <t>2096/12/29</t>
  </si>
  <si>
    <t>2096/12/30</t>
  </si>
  <si>
    <t>2097/01/01</t>
  </si>
  <si>
    <t>2097/01/02</t>
  </si>
  <si>
    <t>2097/01/03</t>
  </si>
  <si>
    <t>2097/01/04</t>
  </si>
  <si>
    <t>2097/01/05</t>
  </si>
  <si>
    <t>2097/01/06</t>
  </si>
  <si>
    <t>2097/01/07</t>
  </si>
  <si>
    <t>2097/01/08</t>
  </si>
  <si>
    <t>2097/01/09</t>
  </si>
  <si>
    <t>2097/01/10</t>
  </si>
  <si>
    <t>2097/01/11</t>
  </si>
  <si>
    <t>2097/01/12</t>
  </si>
  <si>
    <t>2097/01/13</t>
  </si>
  <si>
    <t>2097/01/14</t>
  </si>
  <si>
    <t>2097/01/15</t>
  </si>
  <si>
    <t>2097/01/16</t>
  </si>
  <si>
    <t>2097/01/17</t>
  </si>
  <si>
    <t>2097/01/18</t>
  </si>
  <si>
    <t>2097/01/19</t>
  </si>
  <si>
    <t>2097/01/20</t>
  </si>
  <si>
    <t>2097/01/21</t>
  </si>
  <si>
    <t>2097/01/22</t>
  </si>
  <si>
    <t>2097/01/23</t>
  </si>
  <si>
    <t>2097/01/24</t>
  </si>
  <si>
    <t>2097/01/25</t>
  </si>
  <si>
    <t>2097/01/26</t>
  </si>
  <si>
    <t>2097/01/27</t>
  </si>
  <si>
    <t>2097/01/28</t>
  </si>
  <si>
    <t>2097/01/29</t>
  </si>
  <si>
    <t>2097/01/30</t>
  </si>
  <si>
    <t>2097/01/31</t>
  </si>
  <si>
    <t>2097/02/01</t>
  </si>
  <si>
    <t>2097/02/02</t>
  </si>
  <si>
    <t>2097/02/03</t>
  </si>
  <si>
    <t>2097/02/04</t>
  </si>
  <si>
    <t>2097/02/05</t>
  </si>
  <si>
    <t>2097/02/06</t>
  </si>
  <si>
    <t>2097/02/07</t>
  </si>
  <si>
    <t>2097/02/08</t>
  </si>
  <si>
    <t>2097/02/09</t>
  </si>
  <si>
    <t>2097/02/10</t>
  </si>
  <si>
    <t>2097/02/11</t>
  </si>
  <si>
    <t>2097/02/12</t>
  </si>
  <si>
    <t>2097/02/13</t>
  </si>
  <si>
    <t>2097/02/14</t>
  </si>
  <si>
    <t>2097/02/15</t>
  </si>
  <si>
    <t>2097/02/16</t>
  </si>
  <si>
    <t>2097/02/17</t>
  </si>
  <si>
    <t>2097/02/18</t>
  </si>
  <si>
    <t>2097/02/19</t>
  </si>
  <si>
    <t>2097/02/20</t>
  </si>
  <si>
    <t>2097/02/21</t>
  </si>
  <si>
    <t>2097/02/22</t>
  </si>
  <si>
    <t>2097/02/23</t>
  </si>
  <si>
    <t>2097/02/24</t>
  </si>
  <si>
    <t>2097/02/25</t>
  </si>
  <si>
    <t>2097/02/26</t>
  </si>
  <si>
    <t>2097/02/27</t>
  </si>
  <si>
    <t>2097/02/28</t>
  </si>
  <si>
    <t>2097/02/29</t>
  </si>
  <si>
    <t>2097/02/30</t>
  </si>
  <si>
    <t>2097/02/31</t>
  </si>
  <si>
    <t>2097/02/32</t>
  </si>
  <si>
    <t>2097/03/01</t>
  </si>
  <si>
    <t>2097/03/02</t>
  </si>
  <si>
    <t>2097/03/03</t>
  </si>
  <si>
    <t>2097/03/04</t>
  </si>
  <si>
    <t>2097/03/05</t>
  </si>
  <si>
    <t>2097/03/06</t>
  </si>
  <si>
    <t>2097/03/07</t>
  </si>
  <si>
    <t>2097/03/08</t>
  </si>
  <si>
    <t>2097/03/09</t>
  </si>
  <si>
    <t>2097/03/10</t>
  </si>
  <si>
    <t>2097/03/11</t>
  </si>
  <si>
    <t>2097/03/12</t>
  </si>
  <si>
    <t>2097/03/13</t>
  </si>
  <si>
    <t>2097/03/14</t>
  </si>
  <si>
    <t>2097/03/15</t>
  </si>
  <si>
    <t>2097/03/16</t>
  </si>
  <si>
    <t>2097/03/17</t>
  </si>
  <si>
    <t>2097/03/18</t>
  </si>
  <si>
    <t>2097/03/19</t>
  </si>
  <si>
    <t>2097/03/20</t>
  </si>
  <si>
    <t>2097/03/21</t>
  </si>
  <si>
    <t>2097/03/22</t>
  </si>
  <si>
    <t>2097/03/23</t>
  </si>
  <si>
    <t>2097/03/24</t>
  </si>
  <si>
    <t>2097/03/25</t>
  </si>
  <si>
    <t>2097/03/26</t>
  </si>
  <si>
    <t>2097/03/27</t>
  </si>
  <si>
    <t>2097/03/28</t>
  </si>
  <si>
    <t>2097/03/29</t>
  </si>
  <si>
    <t>2097/03/30</t>
  </si>
  <si>
    <t>2097/03/31</t>
  </si>
  <si>
    <t>2097/04/01</t>
  </si>
  <si>
    <t>2097/04/02</t>
  </si>
  <si>
    <t>2097/04/03</t>
  </si>
  <si>
    <t>2097/04/04</t>
  </si>
  <si>
    <t>2097/04/05</t>
  </si>
  <si>
    <t>2097/04/06</t>
  </si>
  <si>
    <t>2097/04/07</t>
  </si>
  <si>
    <t>2097/04/08</t>
  </si>
  <si>
    <t>2097/04/09</t>
  </si>
  <si>
    <t>2097/04/10</t>
  </si>
  <si>
    <t>2097/04/11</t>
  </si>
  <si>
    <t>2097/04/12</t>
  </si>
  <si>
    <t>2097/04/13</t>
  </si>
  <si>
    <t>2097/04/14</t>
  </si>
  <si>
    <t>2097/04/15</t>
  </si>
  <si>
    <t>2097/04/16</t>
  </si>
  <si>
    <t>2097/04/17</t>
  </si>
  <si>
    <t>2097/04/18</t>
  </si>
  <si>
    <t>2097/04/19</t>
  </si>
  <si>
    <t>2097/04/20</t>
  </si>
  <si>
    <t>2097/04/21</t>
  </si>
  <si>
    <t>2097/04/22</t>
  </si>
  <si>
    <t>2097/04/23</t>
  </si>
  <si>
    <t>2097/04/24</t>
  </si>
  <si>
    <t>2097/04/25</t>
  </si>
  <si>
    <t>2097/04/26</t>
  </si>
  <si>
    <t>2097/04/27</t>
  </si>
  <si>
    <t>2097/04/28</t>
  </si>
  <si>
    <t>2097/04/29</t>
  </si>
  <si>
    <t>2097/04/30</t>
  </si>
  <si>
    <t>2097/04/31</t>
  </si>
  <si>
    <t>2097/04/32</t>
  </si>
  <si>
    <t>2097/05/01</t>
  </si>
  <si>
    <t>2097/05/02</t>
  </si>
  <si>
    <t>2097/05/03</t>
  </si>
  <si>
    <t>2097/05/04</t>
  </si>
  <si>
    <t>2097/05/05</t>
  </si>
  <si>
    <t>2097/05/06</t>
  </si>
  <si>
    <t>2097/05/07</t>
  </si>
  <si>
    <t>2097/05/08</t>
  </si>
  <si>
    <t>2097/05/09</t>
  </si>
  <si>
    <t>2097/05/10</t>
  </si>
  <si>
    <t>2097/05/11</t>
  </si>
  <si>
    <t>2097/05/12</t>
  </si>
  <si>
    <t>2097/05/13</t>
  </si>
  <si>
    <t>2097/05/14</t>
  </si>
  <si>
    <t>2097/05/15</t>
  </si>
  <si>
    <t>2097/05/16</t>
  </si>
  <si>
    <t>2097/05/17</t>
  </si>
  <si>
    <t>2097/05/18</t>
  </si>
  <si>
    <t>2097/05/19</t>
  </si>
  <si>
    <t>2097/05/20</t>
  </si>
  <si>
    <t>2097/05/21</t>
  </si>
  <si>
    <t>2097/05/22</t>
  </si>
  <si>
    <t>2097/05/23</t>
  </si>
  <si>
    <t>2097/05/24</t>
  </si>
  <si>
    <t>2097/05/25</t>
  </si>
  <si>
    <t>2097/05/26</t>
  </si>
  <si>
    <t>2097/05/27</t>
  </si>
  <si>
    <t>2097/05/28</t>
  </si>
  <si>
    <t>2097/05/29</t>
  </si>
  <si>
    <t>2097/05/30</t>
  </si>
  <si>
    <t>2097/05/31</t>
  </si>
  <si>
    <t>2097/06/01</t>
  </si>
  <si>
    <t>2097/06/02</t>
  </si>
  <si>
    <t>2097/06/03</t>
  </si>
  <si>
    <t>2097/06/04</t>
  </si>
  <si>
    <t>2097/06/05</t>
  </si>
  <si>
    <t>2097/06/06</t>
  </si>
  <si>
    <t>2097/06/07</t>
  </si>
  <si>
    <t>2097/06/08</t>
  </si>
  <si>
    <t>2097/06/09</t>
  </si>
  <si>
    <t>2097/06/10</t>
  </si>
  <si>
    <t>2097/06/11</t>
  </si>
  <si>
    <t>2097/06/12</t>
  </si>
  <si>
    <t>2097/06/13</t>
  </si>
  <si>
    <t>2097/06/14</t>
  </si>
  <si>
    <t>2097/06/15</t>
  </si>
  <si>
    <t>2097/06/16</t>
  </si>
  <si>
    <t>2097/06/17</t>
  </si>
  <si>
    <t>2097/06/18</t>
  </si>
  <si>
    <t>2097/06/19</t>
  </si>
  <si>
    <t>2097/06/20</t>
  </si>
  <si>
    <t>2097/06/21</t>
  </si>
  <si>
    <t>2097/06/22</t>
  </si>
  <si>
    <t>2097/06/23</t>
  </si>
  <si>
    <t>2097/06/24</t>
  </si>
  <si>
    <t>2097/06/25</t>
  </si>
  <si>
    <t>2097/06/26</t>
  </si>
  <si>
    <t>2097/06/27</t>
  </si>
  <si>
    <t>2097/06/28</t>
  </si>
  <si>
    <t>2097/06/29</t>
  </si>
  <si>
    <t>2097/06/30</t>
  </si>
  <si>
    <t>2097/07/01</t>
  </si>
  <si>
    <t>2097/07/02</t>
  </si>
  <si>
    <t>2097/07/03</t>
  </si>
  <si>
    <t>2097/07/04</t>
  </si>
  <si>
    <t>2097/07/05</t>
  </si>
  <si>
    <t>2097/07/06</t>
  </si>
  <si>
    <t>2097/07/07</t>
  </si>
  <si>
    <t>2097/07/08</t>
  </si>
  <si>
    <t>2097/07/09</t>
  </si>
  <si>
    <t>2097/07/10</t>
  </si>
  <si>
    <t>2097/07/11</t>
  </si>
  <si>
    <t>2097/07/12</t>
  </si>
  <si>
    <t>2097/07/13</t>
  </si>
  <si>
    <t>2097/07/14</t>
  </si>
  <si>
    <t>2097/07/15</t>
  </si>
  <si>
    <t>2097/07/16</t>
  </si>
  <si>
    <t>2097/07/17</t>
  </si>
  <si>
    <t>2097/07/18</t>
  </si>
  <si>
    <t>2097/07/19</t>
  </si>
  <si>
    <t>2097/07/20</t>
  </si>
  <si>
    <t>2097/07/21</t>
  </si>
  <si>
    <t>2097/07/22</t>
  </si>
  <si>
    <t>2097/07/23</t>
  </si>
  <si>
    <t>2097/07/24</t>
  </si>
  <si>
    <t>2097/07/25</t>
  </si>
  <si>
    <t>2097/07/26</t>
  </si>
  <si>
    <t>2097/07/27</t>
  </si>
  <si>
    <t>2097/07/28</t>
  </si>
  <si>
    <t>2097/07/29</t>
  </si>
  <si>
    <t>2097/07/30</t>
  </si>
  <si>
    <t>2097/08/01</t>
  </si>
  <si>
    <t>2097/08/02</t>
  </si>
  <si>
    <t>2097/08/03</t>
  </si>
  <si>
    <t>2097/08/04</t>
  </si>
  <si>
    <t>2097/08/05</t>
  </si>
  <si>
    <t>2097/08/06</t>
  </si>
  <si>
    <t>2097/08/07</t>
  </si>
  <si>
    <t>2097/08/08</t>
  </si>
  <si>
    <t>2097/08/09</t>
  </si>
  <si>
    <t>2097/08/10</t>
  </si>
  <si>
    <t>2097/08/11</t>
  </si>
  <si>
    <t>2097/08/12</t>
  </si>
  <si>
    <t>2097/08/13</t>
  </si>
  <si>
    <t>2097/08/14</t>
  </si>
  <si>
    <t>2097/08/15</t>
  </si>
  <si>
    <t>2097/08/16</t>
  </si>
  <si>
    <t>2097/08/17</t>
  </si>
  <si>
    <t>2097/08/18</t>
  </si>
  <si>
    <t>2097/08/19</t>
  </si>
  <si>
    <t>2097/08/20</t>
  </si>
  <si>
    <t>2097/08/21</t>
  </si>
  <si>
    <t>2097/08/22</t>
  </si>
  <si>
    <t>2097/08/23</t>
  </si>
  <si>
    <t>2097/08/24</t>
  </si>
  <si>
    <t>2097/08/25</t>
  </si>
  <si>
    <t>2097/08/26</t>
  </si>
  <si>
    <t>2097/08/27</t>
  </si>
  <si>
    <t>2097/08/28</t>
  </si>
  <si>
    <t>2097/08/29</t>
  </si>
  <si>
    <t>2097/08/30</t>
  </si>
  <si>
    <t>2097/09/01</t>
  </si>
  <si>
    <t>2097/09/02</t>
  </si>
  <si>
    <t>2097/09/03</t>
  </si>
  <si>
    <t>2097/09/04</t>
  </si>
  <si>
    <t>2097/09/05</t>
  </si>
  <si>
    <t>2097/09/06</t>
  </si>
  <si>
    <t>2097/09/07</t>
  </si>
  <si>
    <t>2097/09/08</t>
  </si>
  <si>
    <t>2097/09/09</t>
  </si>
  <si>
    <t>2097/09/10</t>
  </si>
  <si>
    <t>2097/09/11</t>
  </si>
  <si>
    <t>2097/09/12</t>
  </si>
  <si>
    <t>2097/09/13</t>
  </si>
  <si>
    <t>2097/09/14</t>
  </si>
  <si>
    <t>2097/09/15</t>
  </si>
  <si>
    <t>2097/09/16</t>
  </si>
  <si>
    <t>2097/09/17</t>
  </si>
  <si>
    <t>2097/09/18</t>
  </si>
  <si>
    <t>2097/09/19</t>
  </si>
  <si>
    <t>2097/09/20</t>
  </si>
  <si>
    <t>2097/09/21</t>
  </si>
  <si>
    <t>2097/09/22</t>
  </si>
  <si>
    <t>2097/09/23</t>
  </si>
  <si>
    <t>2097/09/24</t>
  </si>
  <si>
    <t>2097/09/25</t>
  </si>
  <si>
    <t>2097/09/26</t>
  </si>
  <si>
    <t>2097/09/27</t>
  </si>
  <si>
    <t>2097/09/28</t>
  </si>
  <si>
    <t>2097/09/29</t>
  </si>
  <si>
    <t>2097/10/01</t>
  </si>
  <si>
    <t>2097/10/02</t>
  </si>
  <si>
    <t>2097/10/03</t>
  </si>
  <si>
    <t>2097/10/04</t>
  </si>
  <si>
    <t>2097/10/05</t>
  </si>
  <si>
    <t>2097/10/06</t>
  </si>
  <si>
    <t>2097/10/07</t>
  </si>
  <si>
    <t>2097/10/08</t>
  </si>
  <si>
    <t>2097/10/09</t>
  </si>
  <si>
    <t>2097/10/10</t>
  </si>
  <si>
    <t>2097/10/11</t>
  </si>
  <si>
    <t>2097/10/12</t>
  </si>
  <si>
    <t>2097/10/13</t>
  </si>
  <si>
    <t>2097/10/14</t>
  </si>
  <si>
    <t>2097/10/15</t>
  </si>
  <si>
    <t>2097/10/16</t>
  </si>
  <si>
    <t>2097/10/17</t>
  </si>
  <si>
    <t>2097/10/18</t>
  </si>
  <si>
    <t>2097/10/19</t>
  </si>
  <si>
    <t>2097/10/20</t>
  </si>
  <si>
    <t>2097/10/21</t>
  </si>
  <si>
    <t>2097/10/22</t>
  </si>
  <si>
    <t>2097/10/23</t>
  </si>
  <si>
    <t>2097/10/24</t>
  </si>
  <si>
    <t>2097/10/25</t>
  </si>
  <si>
    <t>2097/10/26</t>
  </si>
  <si>
    <t>2097/10/27</t>
  </si>
  <si>
    <t>2097/10/28</t>
  </si>
  <si>
    <t>2097/10/29</t>
  </si>
  <si>
    <t>2097/10/30</t>
  </si>
  <si>
    <t>2097/11/01</t>
  </si>
  <si>
    <t>2097/11/02</t>
  </si>
  <si>
    <t>2097/11/03</t>
  </si>
  <si>
    <t>2097/11/04</t>
  </si>
  <si>
    <t>2097/11/05</t>
  </si>
  <si>
    <t>2097/11/06</t>
  </si>
  <si>
    <t>2097/11/07</t>
  </si>
  <si>
    <t>2097/11/08</t>
  </si>
  <si>
    <t>2097/11/09</t>
  </si>
  <si>
    <t>2097/11/10</t>
  </si>
  <si>
    <t>2097/11/11</t>
  </si>
  <si>
    <t>2097/11/12</t>
  </si>
  <si>
    <t>2097/11/13</t>
  </si>
  <si>
    <t>2097/11/14</t>
  </si>
  <si>
    <t>2097/11/15</t>
  </si>
  <si>
    <t>2097/11/16</t>
  </si>
  <si>
    <t>2097/11/17</t>
  </si>
  <si>
    <t>2097/11/18</t>
  </si>
  <si>
    <t>2097/11/19</t>
  </si>
  <si>
    <t>2097/11/20</t>
  </si>
  <si>
    <t>2097/11/21</t>
  </si>
  <si>
    <t>2097/11/22</t>
  </si>
  <si>
    <t>2097/11/23</t>
  </si>
  <si>
    <t>2097/11/24</t>
  </si>
  <si>
    <t>2097/11/25</t>
  </si>
  <si>
    <t>2097/11/26</t>
  </si>
  <si>
    <t>2097/11/27</t>
  </si>
  <si>
    <t>2097/11/28</t>
  </si>
  <si>
    <t>2097/11/29</t>
  </si>
  <si>
    <t>2097/11/30</t>
  </si>
  <si>
    <t>2097/12/01</t>
  </si>
  <si>
    <t>2097/12/02</t>
  </si>
  <si>
    <t>2097/12/03</t>
  </si>
  <si>
    <t>2097/12/04</t>
  </si>
  <si>
    <t>2097/12/05</t>
  </si>
  <si>
    <t>2097/12/06</t>
  </si>
  <si>
    <t>2097/12/07</t>
  </si>
  <si>
    <t>2097/12/08</t>
  </si>
  <si>
    <t>2097/12/09</t>
  </si>
  <si>
    <t>2097/12/10</t>
  </si>
  <si>
    <t>2097/12/11</t>
  </si>
  <si>
    <t>2097/12/12</t>
  </si>
  <si>
    <t>2097/12/13</t>
  </si>
  <si>
    <t>2097/12/14</t>
  </si>
  <si>
    <t>2097/12/15</t>
  </si>
  <si>
    <t>2097/12/16</t>
  </si>
  <si>
    <t>2097/12/17</t>
  </si>
  <si>
    <t>2097/12/18</t>
  </si>
  <si>
    <t>2097/12/19</t>
  </si>
  <si>
    <t>2097/12/20</t>
  </si>
  <si>
    <t>2097/12/21</t>
  </si>
  <si>
    <t>2097/12/22</t>
  </si>
  <si>
    <t>2097/12/23</t>
  </si>
  <si>
    <t>2097/12/24</t>
  </si>
  <si>
    <t>2097/12/25</t>
  </si>
  <si>
    <t>2097/12/26</t>
  </si>
  <si>
    <t>2097/12/27</t>
  </si>
  <si>
    <t>2097/12/28</t>
  </si>
  <si>
    <t>2097/12/29</t>
  </si>
  <si>
    <t>2097/12/30</t>
  </si>
  <si>
    <t>2098/01/01</t>
  </si>
  <si>
    <t>2098/01/02</t>
  </si>
  <si>
    <t>2098/01/03</t>
  </si>
  <si>
    <t>2098/01/04</t>
  </si>
  <si>
    <t>2098/01/05</t>
  </si>
  <si>
    <t>2098/01/06</t>
  </si>
  <si>
    <t>2098/01/07</t>
  </si>
  <si>
    <t>2098/01/08</t>
  </si>
  <si>
    <t>2098/01/09</t>
  </si>
  <si>
    <t>2098/01/10</t>
  </si>
  <si>
    <t>2098/01/11</t>
  </si>
  <si>
    <t>2098/01/12</t>
  </si>
  <si>
    <t>2098/01/13</t>
  </si>
  <si>
    <t>2098/01/14</t>
  </si>
  <si>
    <t>2098/01/15</t>
  </si>
  <si>
    <t>2098/01/16</t>
  </si>
  <si>
    <t>2098/01/17</t>
  </si>
  <si>
    <t>2098/01/18</t>
  </si>
  <si>
    <t>2098/01/19</t>
  </si>
  <si>
    <t>2098/01/20</t>
  </si>
  <si>
    <t>2098/01/21</t>
  </si>
  <si>
    <t>2098/01/22</t>
  </si>
  <si>
    <t>2098/01/23</t>
  </si>
  <si>
    <t>2098/01/24</t>
  </si>
  <si>
    <t>2098/01/25</t>
  </si>
  <si>
    <t>2098/01/26</t>
  </si>
  <si>
    <t>2098/01/27</t>
  </si>
  <si>
    <t>2098/01/28</t>
  </si>
  <si>
    <t>2098/01/29</t>
  </si>
  <si>
    <t>2098/01/30</t>
  </si>
  <si>
    <t>2098/01/31</t>
  </si>
  <si>
    <t>2098/02/01</t>
  </si>
  <si>
    <t>2098/02/02</t>
  </si>
  <si>
    <t>2098/02/03</t>
  </si>
  <si>
    <t>2098/02/04</t>
  </si>
  <si>
    <t>2098/02/05</t>
  </si>
  <si>
    <t>2098/02/06</t>
  </si>
  <si>
    <t>2098/02/07</t>
  </si>
  <si>
    <t>2098/02/08</t>
  </si>
  <si>
    <t>2098/02/09</t>
  </si>
  <si>
    <t>2098/02/10</t>
  </si>
  <si>
    <t>2098/02/11</t>
  </si>
  <si>
    <t>2098/02/12</t>
  </si>
  <si>
    <t>2098/02/13</t>
  </si>
  <si>
    <t>2098/02/14</t>
  </si>
  <si>
    <t>2098/02/15</t>
  </si>
  <si>
    <t>2098/02/16</t>
  </si>
  <si>
    <t>2098/02/17</t>
  </si>
  <si>
    <t>2098/02/18</t>
  </si>
  <si>
    <t>2098/02/19</t>
  </si>
  <si>
    <t>2098/02/20</t>
  </si>
  <si>
    <t>2098/02/21</t>
  </si>
  <si>
    <t>2098/02/22</t>
  </si>
  <si>
    <t>2098/02/23</t>
  </si>
  <si>
    <t>2098/02/24</t>
  </si>
  <si>
    <t>2098/02/25</t>
  </si>
  <si>
    <t>2098/02/26</t>
  </si>
  <si>
    <t>2098/02/27</t>
  </si>
  <si>
    <t>2098/02/28</t>
  </si>
  <si>
    <t>2098/02/29</t>
  </si>
  <si>
    <t>2098/02/30</t>
  </si>
  <si>
    <t>2098/02/31</t>
  </si>
  <si>
    <t>2098/03/01</t>
  </si>
  <si>
    <t>2098/03/02</t>
  </si>
  <si>
    <t>2098/03/03</t>
  </si>
  <si>
    <t>2098/03/04</t>
  </si>
  <si>
    <t>2098/03/05</t>
  </si>
  <si>
    <t>2098/03/06</t>
  </si>
  <si>
    <t>2098/03/07</t>
  </si>
  <si>
    <t>2098/03/08</t>
  </si>
  <si>
    <t>2098/03/09</t>
  </si>
  <si>
    <t>2098/03/10</t>
  </si>
  <si>
    <t>2098/03/11</t>
  </si>
  <si>
    <t>2098/03/12</t>
  </si>
  <si>
    <t>2098/03/13</t>
  </si>
  <si>
    <t>2098/03/14</t>
  </si>
  <si>
    <t>2098/03/15</t>
  </si>
  <si>
    <t>2098/03/16</t>
  </si>
  <si>
    <t>2098/03/17</t>
  </si>
  <si>
    <t>2098/03/18</t>
  </si>
  <si>
    <t>2098/03/19</t>
  </si>
  <si>
    <t>2098/03/20</t>
  </si>
  <si>
    <t>2098/03/21</t>
  </si>
  <si>
    <t>2098/03/22</t>
  </si>
  <si>
    <t>2098/03/23</t>
  </si>
  <si>
    <t>2098/03/24</t>
  </si>
  <si>
    <t>2098/03/25</t>
  </si>
  <si>
    <t>2098/03/26</t>
  </si>
  <si>
    <t>2098/03/27</t>
  </si>
  <si>
    <t>2098/03/28</t>
  </si>
  <si>
    <t>2098/03/29</t>
  </si>
  <si>
    <t>2098/03/30</t>
  </si>
  <si>
    <t>2098/03/31</t>
  </si>
  <si>
    <t>2098/03/32</t>
  </si>
  <si>
    <t>2098/04/01</t>
  </si>
  <si>
    <t>2098/04/02</t>
  </si>
  <si>
    <t>2098/04/03</t>
  </si>
  <si>
    <t>2098/04/04</t>
  </si>
  <si>
    <t>2098/04/05</t>
  </si>
  <si>
    <t>2098/04/06</t>
  </si>
  <si>
    <t>2098/04/07</t>
  </si>
  <si>
    <t>2098/04/08</t>
  </si>
  <si>
    <t>2098/04/09</t>
  </si>
  <si>
    <t>2098/04/10</t>
  </si>
  <si>
    <t>2098/04/11</t>
  </si>
  <si>
    <t>2098/04/12</t>
  </si>
  <si>
    <t>2098/04/13</t>
  </si>
  <si>
    <t>2098/04/14</t>
  </si>
  <si>
    <t>2098/04/15</t>
  </si>
  <si>
    <t>2098/04/16</t>
  </si>
  <si>
    <t>2098/04/17</t>
  </si>
  <si>
    <t>2098/04/18</t>
  </si>
  <si>
    <t>2098/04/19</t>
  </si>
  <si>
    <t>2098/04/20</t>
  </si>
  <si>
    <t>2098/04/21</t>
  </si>
  <si>
    <t>2098/04/22</t>
  </si>
  <si>
    <t>2098/04/23</t>
  </si>
  <si>
    <t>2098/04/24</t>
  </si>
  <si>
    <t>2098/04/25</t>
  </si>
  <si>
    <t>2098/04/26</t>
  </si>
  <si>
    <t>2098/04/27</t>
  </si>
  <si>
    <t>2098/04/28</t>
  </si>
  <si>
    <t>2098/04/29</t>
  </si>
  <si>
    <t>2098/04/30</t>
  </si>
  <si>
    <t>2098/04/31</t>
  </si>
  <si>
    <t>2098/05/01</t>
  </si>
  <si>
    <t>2098/05/02</t>
  </si>
  <si>
    <t>2098/05/03</t>
  </si>
  <si>
    <t>2098/05/04</t>
  </si>
  <si>
    <t>2098/05/05</t>
  </si>
  <si>
    <t>2098/05/06</t>
  </si>
  <si>
    <t>2098/05/07</t>
  </si>
  <si>
    <t>2098/05/08</t>
  </si>
  <si>
    <t>2098/05/09</t>
  </si>
  <si>
    <t>2098/05/10</t>
  </si>
  <si>
    <t>2098/05/11</t>
  </si>
  <si>
    <t>2098/05/12</t>
  </si>
  <si>
    <t>2098/05/13</t>
  </si>
  <si>
    <t>2098/05/14</t>
  </si>
  <si>
    <t>2098/05/15</t>
  </si>
  <si>
    <t>2098/05/16</t>
  </si>
  <si>
    <t>2098/05/17</t>
  </si>
  <si>
    <t>2098/05/18</t>
  </si>
  <si>
    <t>2098/05/19</t>
  </si>
  <si>
    <t>2098/05/20</t>
  </si>
  <si>
    <t>2098/05/21</t>
  </si>
  <si>
    <t>2098/05/22</t>
  </si>
  <si>
    <t>2098/05/23</t>
  </si>
  <si>
    <t>2098/05/24</t>
  </si>
  <si>
    <t>2098/05/25</t>
  </si>
  <si>
    <t>2098/05/26</t>
  </si>
  <si>
    <t>2098/05/27</t>
  </si>
  <si>
    <t>2098/05/28</t>
  </si>
  <si>
    <t>2098/05/29</t>
  </si>
  <si>
    <t>2098/05/30</t>
  </si>
  <si>
    <t>2098/05/31</t>
  </si>
  <si>
    <t>2098/06/01</t>
  </si>
  <si>
    <t>2098/06/02</t>
  </si>
  <si>
    <t>2098/06/03</t>
  </si>
  <si>
    <t>2098/06/04</t>
  </si>
  <si>
    <t>2098/06/05</t>
  </si>
  <si>
    <t>2098/06/06</t>
  </si>
  <si>
    <t>2098/06/07</t>
  </si>
  <si>
    <t>2098/06/08</t>
  </si>
  <si>
    <t>2098/06/09</t>
  </si>
  <si>
    <t>2098/06/10</t>
  </si>
  <si>
    <t>2098/06/11</t>
  </si>
  <si>
    <t>2098/06/12</t>
  </si>
  <si>
    <t>2098/06/13</t>
  </si>
  <si>
    <t>2098/06/14</t>
  </si>
  <si>
    <t>2098/06/15</t>
  </si>
  <si>
    <t>2098/06/16</t>
  </si>
  <si>
    <t>2098/06/17</t>
  </si>
  <si>
    <t>2098/06/18</t>
  </si>
  <si>
    <t>2098/06/19</t>
  </si>
  <si>
    <t>2098/06/20</t>
  </si>
  <si>
    <t>2098/06/21</t>
  </si>
  <si>
    <t>2098/06/22</t>
  </si>
  <si>
    <t>2098/06/23</t>
  </si>
  <si>
    <t>2098/06/24</t>
  </si>
  <si>
    <t>2098/06/25</t>
  </si>
  <si>
    <t>2098/06/26</t>
  </si>
  <si>
    <t>2098/06/27</t>
  </si>
  <si>
    <t>2098/06/28</t>
  </si>
  <si>
    <t>2098/06/29</t>
  </si>
  <si>
    <t>2098/06/30</t>
  </si>
  <si>
    <t>2098/06/31</t>
  </si>
  <si>
    <t>2098/07/01</t>
  </si>
  <si>
    <t>2098/07/02</t>
  </si>
  <si>
    <t>2098/07/03</t>
  </si>
  <si>
    <t>2098/07/04</t>
  </si>
  <si>
    <t>2098/07/05</t>
  </si>
  <si>
    <t>2098/07/06</t>
  </si>
  <si>
    <t>2098/07/07</t>
  </si>
  <si>
    <t>2098/07/08</t>
  </si>
  <si>
    <t>2098/07/09</t>
  </si>
  <si>
    <t>2098/07/10</t>
  </si>
  <si>
    <t>2098/07/11</t>
  </si>
  <si>
    <t>2098/07/12</t>
  </si>
  <si>
    <t>2098/07/13</t>
  </si>
  <si>
    <t>2098/07/14</t>
  </si>
  <si>
    <t>2098/07/15</t>
  </si>
  <si>
    <t>2098/07/16</t>
  </si>
  <si>
    <t>2098/07/17</t>
  </si>
  <si>
    <t>2098/07/18</t>
  </si>
  <si>
    <t>2098/07/19</t>
  </si>
  <si>
    <t>2098/07/20</t>
  </si>
  <si>
    <t>2098/07/21</t>
  </si>
  <si>
    <t>2098/07/22</t>
  </si>
  <si>
    <t>2098/07/23</t>
  </si>
  <si>
    <t>2098/07/24</t>
  </si>
  <si>
    <t>2098/07/25</t>
  </si>
  <si>
    <t>2098/07/26</t>
  </si>
  <si>
    <t>2098/07/27</t>
  </si>
  <si>
    <t>2098/07/28</t>
  </si>
  <si>
    <t>2098/07/29</t>
  </si>
  <si>
    <t>2098/08/01</t>
  </si>
  <si>
    <t>2098/08/02</t>
  </si>
  <si>
    <t>2098/08/03</t>
  </si>
  <si>
    <t>2098/08/04</t>
  </si>
  <si>
    <t>2098/08/05</t>
  </si>
  <si>
    <t>2098/08/06</t>
  </si>
  <si>
    <t>2098/08/07</t>
  </si>
  <si>
    <t>2098/08/08</t>
  </si>
  <si>
    <t>2098/08/09</t>
  </si>
  <si>
    <t>2098/08/10</t>
  </si>
  <si>
    <t>2098/08/11</t>
  </si>
  <si>
    <t>2098/08/12</t>
  </si>
  <si>
    <t>2098/08/13</t>
  </si>
  <si>
    <t>2098/08/14</t>
  </si>
  <si>
    <t>2098/08/15</t>
  </si>
  <si>
    <t>2098/08/16</t>
  </si>
  <si>
    <t>2098/08/17</t>
  </si>
  <si>
    <t>2098/08/18</t>
  </si>
  <si>
    <t>2098/08/19</t>
  </si>
  <si>
    <t>2098/08/20</t>
  </si>
  <si>
    <t>2098/08/21</t>
  </si>
  <si>
    <t>2098/08/22</t>
  </si>
  <si>
    <t>2098/08/23</t>
  </si>
  <si>
    <t>2098/08/24</t>
  </si>
  <si>
    <t>2098/08/25</t>
  </si>
  <si>
    <t>2098/08/26</t>
  </si>
  <si>
    <t>2098/08/27</t>
  </si>
  <si>
    <t>2098/08/28</t>
  </si>
  <si>
    <t>2098/08/29</t>
  </si>
  <si>
    <t>2098/08/30</t>
  </si>
  <si>
    <t>2098/09/01</t>
  </si>
  <si>
    <t>2098/09/02</t>
  </si>
  <si>
    <t>2098/09/03</t>
  </si>
  <si>
    <t>2098/09/04</t>
  </si>
  <si>
    <t>2098/09/05</t>
  </si>
  <si>
    <t>2098/09/06</t>
  </si>
  <si>
    <t>2098/09/07</t>
  </si>
  <si>
    <t>2098/09/08</t>
  </si>
  <si>
    <t>2098/09/09</t>
  </si>
  <si>
    <t>2098/09/10</t>
  </si>
  <si>
    <t>2098/09/11</t>
  </si>
  <si>
    <t>2098/09/12</t>
  </si>
  <si>
    <t>2098/09/13</t>
  </si>
  <si>
    <t>2098/09/14</t>
  </si>
  <si>
    <t>2098/09/15</t>
  </si>
  <si>
    <t>2098/09/16</t>
  </si>
  <si>
    <t>2098/09/17</t>
  </si>
  <si>
    <t>2098/09/18</t>
  </si>
  <si>
    <t>2098/09/19</t>
  </si>
  <si>
    <t>2098/09/20</t>
  </si>
  <si>
    <t>2098/09/21</t>
  </si>
  <si>
    <t>2098/09/22</t>
  </si>
  <si>
    <t>2098/09/23</t>
  </si>
  <si>
    <t>2098/09/24</t>
  </si>
  <si>
    <t>2098/09/25</t>
  </si>
  <si>
    <t>2098/09/26</t>
  </si>
  <si>
    <t>2098/09/27</t>
  </si>
  <si>
    <t>2098/09/28</t>
  </si>
  <si>
    <t>2098/09/29</t>
  </si>
  <si>
    <t>2098/10/01</t>
  </si>
  <si>
    <t>2098/10/02</t>
  </si>
  <si>
    <t>2098/10/03</t>
  </si>
  <si>
    <t>2098/10/04</t>
  </si>
  <si>
    <t>2098/10/05</t>
  </si>
  <si>
    <t>2098/10/06</t>
  </si>
  <si>
    <t>2098/10/07</t>
  </si>
  <si>
    <t>2098/10/08</t>
  </si>
  <si>
    <t>2098/10/09</t>
  </si>
  <si>
    <t>2098/10/10</t>
  </si>
  <si>
    <t>2098/10/11</t>
  </si>
  <si>
    <t>2098/10/12</t>
  </si>
  <si>
    <t>2098/10/13</t>
  </si>
  <si>
    <t>2098/10/14</t>
  </si>
  <si>
    <t>2098/10/15</t>
  </si>
  <si>
    <t>2098/10/16</t>
  </si>
  <si>
    <t>2098/10/17</t>
  </si>
  <si>
    <t>2098/10/18</t>
  </si>
  <si>
    <t>2098/10/19</t>
  </si>
  <si>
    <t>2098/10/20</t>
  </si>
  <si>
    <t>2098/10/21</t>
  </si>
  <si>
    <t>2098/10/22</t>
  </si>
  <si>
    <t>2098/10/23</t>
  </si>
  <si>
    <t>2098/10/24</t>
  </si>
  <si>
    <t>2098/10/25</t>
  </si>
  <si>
    <t>2098/10/26</t>
  </si>
  <si>
    <t>2098/10/27</t>
  </si>
  <si>
    <t>2098/10/28</t>
  </si>
  <si>
    <t>2098/10/29</t>
  </si>
  <si>
    <t>2098/10/30</t>
  </si>
  <si>
    <t>2098/11/01</t>
  </si>
  <si>
    <t>2098/11/02</t>
  </si>
  <si>
    <t>2098/11/03</t>
  </si>
  <si>
    <t>2098/11/04</t>
  </si>
  <si>
    <t>2098/11/05</t>
  </si>
  <si>
    <t>2098/11/06</t>
  </si>
  <si>
    <t>2098/11/07</t>
  </si>
  <si>
    <t>2098/11/08</t>
  </si>
  <si>
    <t>2098/11/09</t>
  </si>
  <si>
    <t>2098/11/10</t>
  </si>
  <si>
    <t>2098/11/11</t>
  </si>
  <si>
    <t>2098/11/12</t>
  </si>
  <si>
    <t>2098/11/13</t>
  </si>
  <si>
    <t>2098/11/14</t>
  </si>
  <si>
    <t>2098/11/15</t>
  </si>
  <si>
    <t>2098/11/16</t>
  </si>
  <si>
    <t>2098/11/17</t>
  </si>
  <si>
    <t>2098/11/18</t>
  </si>
  <si>
    <t>2098/11/19</t>
  </si>
  <si>
    <t>2098/11/20</t>
  </si>
  <si>
    <t>2098/11/21</t>
  </si>
  <si>
    <t>2098/11/22</t>
  </si>
  <si>
    <t>2098/11/23</t>
  </si>
  <si>
    <t>2098/11/24</t>
  </si>
  <si>
    <t>2098/11/25</t>
  </si>
  <si>
    <t>2098/11/26</t>
  </si>
  <si>
    <t>2098/11/27</t>
  </si>
  <si>
    <t>2098/11/28</t>
  </si>
  <si>
    <t>2098/11/29</t>
  </si>
  <si>
    <t>2098/12/01</t>
  </si>
  <si>
    <t>2098/12/02</t>
  </si>
  <si>
    <t>2098/12/03</t>
  </si>
  <si>
    <t>2098/12/04</t>
  </si>
  <si>
    <t>2098/12/05</t>
  </si>
  <si>
    <t>2098/12/06</t>
  </si>
  <si>
    <t>2098/12/07</t>
  </si>
  <si>
    <t>2098/12/08</t>
  </si>
  <si>
    <t>2098/12/09</t>
  </si>
  <si>
    <t>2098/12/10</t>
  </si>
  <si>
    <t>2098/12/11</t>
  </si>
  <si>
    <t>2098/12/12</t>
  </si>
  <si>
    <t>2098/12/13</t>
  </si>
  <si>
    <t>2098/12/14</t>
  </si>
  <si>
    <t>2098/12/15</t>
  </si>
  <si>
    <t>2098/12/16</t>
  </si>
  <si>
    <t>2098/12/17</t>
  </si>
  <si>
    <t>2098/12/18</t>
  </si>
  <si>
    <t>2098/12/19</t>
  </si>
  <si>
    <t>2098/12/20</t>
  </si>
  <si>
    <t>2098/12/21</t>
  </si>
  <si>
    <t>2098/12/22</t>
  </si>
  <si>
    <t>2098/12/23</t>
  </si>
  <si>
    <t>2098/12/24</t>
  </si>
  <si>
    <t>2098/12/25</t>
  </si>
  <si>
    <t>2098/12/26</t>
  </si>
  <si>
    <t>2098/12/27</t>
  </si>
  <si>
    <t>2098/12/28</t>
  </si>
  <si>
    <t>2098/12/29</t>
  </si>
  <si>
    <t>2098/12/30</t>
  </si>
  <si>
    <t>2098/12/31</t>
  </si>
  <si>
    <t>2099/01/01</t>
  </si>
  <si>
    <t>2099/01/02</t>
  </si>
  <si>
    <t>2099/01/03</t>
  </si>
  <si>
    <t>2099/01/04</t>
  </si>
  <si>
    <t>2099/01/05</t>
  </si>
  <si>
    <t>2099/01/06</t>
  </si>
  <si>
    <t>2099/01/07</t>
  </si>
  <si>
    <t>2099/01/08</t>
  </si>
  <si>
    <t>2099/01/09</t>
  </si>
  <si>
    <t>2099/01/10</t>
  </si>
  <si>
    <t>2099/01/11</t>
  </si>
  <si>
    <t>2099/01/12</t>
  </si>
  <si>
    <t>2099/01/13</t>
  </si>
  <si>
    <t>2099/01/14</t>
  </si>
  <si>
    <t>2099/01/15</t>
  </si>
  <si>
    <t>2099/01/16</t>
  </si>
  <si>
    <t>2099/01/17</t>
  </si>
  <si>
    <t>2099/01/18</t>
  </si>
  <si>
    <t>2099/01/19</t>
  </si>
  <si>
    <t>2099/01/20</t>
  </si>
  <si>
    <t>2099/01/21</t>
  </si>
  <si>
    <t>2099/01/22</t>
  </si>
  <si>
    <t>2099/01/23</t>
  </si>
  <si>
    <t>2099/01/24</t>
  </si>
  <si>
    <t>2099/01/25</t>
  </si>
  <si>
    <t>2099/01/26</t>
  </si>
  <si>
    <t>2099/01/27</t>
  </si>
  <si>
    <t>2099/01/28</t>
  </si>
  <si>
    <t>2099/01/29</t>
  </si>
  <si>
    <t>2099/01/30</t>
  </si>
  <si>
    <t>2099/01/31</t>
  </si>
  <si>
    <t>2099/02/01</t>
  </si>
  <si>
    <t>2099/02/02</t>
  </si>
  <si>
    <t>2099/02/03</t>
  </si>
  <si>
    <t>2099/02/04</t>
  </si>
  <si>
    <t>2099/02/05</t>
  </si>
  <si>
    <t>2099/02/06</t>
  </si>
  <si>
    <t>2099/02/07</t>
  </si>
  <si>
    <t>2099/02/08</t>
  </si>
  <si>
    <t>2099/02/09</t>
  </si>
  <si>
    <t>2099/02/10</t>
  </si>
  <si>
    <t>2099/02/11</t>
  </si>
  <si>
    <t>2099/02/12</t>
  </si>
  <si>
    <t>2099/02/13</t>
  </si>
  <si>
    <t>2099/02/14</t>
  </si>
  <si>
    <t>2099/02/15</t>
  </si>
  <si>
    <t>2099/02/16</t>
  </si>
  <si>
    <t>2099/02/17</t>
  </si>
  <si>
    <t>2099/02/18</t>
  </si>
  <si>
    <t>2099/02/19</t>
  </si>
  <si>
    <t>2099/02/20</t>
  </si>
  <si>
    <t>2099/02/21</t>
  </si>
  <si>
    <t>2099/02/22</t>
  </si>
  <si>
    <t>2099/02/23</t>
  </si>
  <si>
    <t>2099/02/24</t>
  </si>
  <si>
    <t>2099/02/25</t>
  </si>
  <si>
    <t>2099/02/26</t>
  </si>
  <si>
    <t>2099/02/27</t>
  </si>
  <si>
    <t>2099/02/28</t>
  </si>
  <si>
    <t>2099/02/29</t>
  </si>
  <si>
    <t>2099/02/30</t>
  </si>
  <si>
    <t>2099/02/31</t>
  </si>
  <si>
    <t>2099/03/01</t>
  </si>
  <si>
    <t>2099/03/02</t>
  </si>
  <si>
    <t>2099/03/03</t>
  </si>
  <si>
    <t>2099/03/04</t>
  </si>
  <si>
    <t>2099/03/05</t>
  </si>
  <si>
    <t>2099/03/06</t>
  </si>
  <si>
    <t>2099/03/07</t>
  </si>
  <si>
    <t>2099/03/08</t>
  </si>
  <si>
    <t>2099/03/09</t>
  </si>
  <si>
    <t>2099/03/10</t>
  </si>
  <si>
    <t>2099/03/11</t>
  </si>
  <si>
    <t>2099/03/12</t>
  </si>
  <si>
    <t>2099/03/13</t>
  </si>
  <si>
    <t>2099/03/14</t>
  </si>
  <si>
    <t>2099/03/15</t>
  </si>
  <si>
    <t>2099/03/16</t>
  </si>
  <si>
    <t>2099/03/17</t>
  </si>
  <si>
    <t>2099/03/18</t>
  </si>
  <si>
    <t>2099/03/19</t>
  </si>
  <si>
    <t>2099/03/20</t>
  </si>
  <si>
    <t>2099/03/21</t>
  </si>
  <si>
    <t>2099/03/22</t>
  </si>
  <si>
    <t>2099/03/23</t>
  </si>
  <si>
    <t>2099/03/24</t>
  </si>
  <si>
    <t>2099/03/25</t>
  </si>
  <si>
    <t>2099/03/26</t>
  </si>
  <si>
    <t>2099/03/27</t>
  </si>
  <si>
    <t>2099/03/28</t>
  </si>
  <si>
    <t>2099/03/29</t>
  </si>
  <si>
    <t>2099/03/30</t>
  </si>
  <si>
    <t>2099/03/31</t>
  </si>
  <si>
    <t>2099/03/32</t>
  </si>
  <si>
    <t>2099/04/01</t>
  </si>
  <si>
    <t>2099/04/02</t>
  </si>
  <si>
    <t>2099/04/03</t>
  </si>
  <si>
    <t>2099/04/04</t>
  </si>
  <si>
    <t>2099/04/05</t>
  </si>
  <si>
    <t>2099/04/06</t>
  </si>
  <si>
    <t>2099/04/07</t>
  </si>
  <si>
    <t>2099/04/08</t>
  </si>
  <si>
    <t>2099/04/09</t>
  </si>
  <si>
    <t>2099/04/10</t>
  </si>
  <si>
    <t>2099/04/11</t>
  </si>
  <si>
    <t>2099/04/12</t>
  </si>
  <si>
    <t>2099/04/13</t>
  </si>
  <si>
    <t>2099/04/14</t>
  </si>
  <si>
    <t>2099/04/15</t>
  </si>
  <si>
    <t>2099/04/16</t>
  </si>
  <si>
    <t>2099/04/17</t>
  </si>
  <si>
    <t>2099/04/18</t>
  </si>
  <si>
    <t>2099/04/19</t>
  </si>
  <si>
    <t>2099/04/20</t>
  </si>
  <si>
    <t>2099/04/21</t>
  </si>
  <si>
    <t>2099/04/22</t>
  </si>
  <si>
    <t>2099/04/23</t>
  </si>
  <si>
    <t>2099/04/24</t>
  </si>
  <si>
    <t>2099/04/25</t>
  </si>
  <si>
    <t>2099/04/26</t>
  </si>
  <si>
    <t>2099/04/27</t>
  </si>
  <si>
    <t>2099/04/28</t>
  </si>
  <si>
    <t>2099/04/29</t>
  </si>
  <si>
    <t>2099/04/30</t>
  </si>
  <si>
    <t>2099/04/31</t>
  </si>
  <si>
    <t>2099/05/01</t>
  </si>
  <si>
    <t>2099/05/02</t>
  </si>
  <si>
    <t>2099/05/03</t>
  </si>
  <si>
    <t>2099/05/04</t>
  </si>
  <si>
    <t>2099/05/05</t>
  </si>
  <si>
    <t>2099/05/06</t>
  </si>
  <si>
    <t>2099/05/07</t>
  </si>
  <si>
    <t>2099/05/08</t>
  </si>
  <si>
    <t>2099/05/09</t>
  </si>
  <si>
    <t>2099/05/10</t>
  </si>
  <si>
    <t>2099/05/11</t>
  </si>
  <si>
    <t>2099/05/12</t>
  </si>
  <si>
    <t>2099/05/13</t>
  </si>
  <si>
    <t>2099/05/14</t>
  </si>
  <si>
    <t>2099/05/15</t>
  </si>
  <si>
    <t>2099/05/16</t>
  </si>
  <si>
    <t>2099/05/17</t>
  </si>
  <si>
    <t>2099/05/18</t>
  </si>
  <si>
    <t>2099/05/19</t>
  </si>
  <si>
    <t>2099/05/20</t>
  </si>
  <si>
    <t>2099/05/21</t>
  </si>
  <si>
    <t>2099/05/22</t>
  </si>
  <si>
    <t>2099/05/23</t>
  </si>
  <si>
    <t>2099/05/24</t>
  </si>
  <si>
    <t>2099/05/25</t>
  </si>
  <si>
    <t>2099/05/26</t>
  </si>
  <si>
    <t>2099/05/27</t>
  </si>
  <si>
    <t>2099/05/28</t>
  </si>
  <si>
    <t>2099/05/29</t>
  </si>
  <si>
    <t>2099/05/30</t>
  </si>
  <si>
    <t>2099/05/31</t>
  </si>
  <si>
    <t>2099/06/01</t>
  </si>
  <si>
    <t>2099/06/02</t>
  </si>
  <si>
    <t>2099/06/03</t>
  </si>
  <si>
    <t>2099/06/04</t>
  </si>
  <si>
    <t>2099/06/05</t>
  </si>
  <si>
    <t>2099/06/06</t>
  </si>
  <si>
    <t>2099/06/07</t>
  </si>
  <si>
    <t>2099/06/08</t>
  </si>
  <si>
    <t>2099/06/09</t>
  </si>
  <si>
    <t>2099/06/10</t>
  </si>
  <si>
    <t>2099/06/11</t>
  </si>
  <si>
    <t>2099/06/12</t>
  </si>
  <si>
    <t>2099/06/13</t>
  </si>
  <si>
    <t>2099/06/14</t>
  </si>
  <si>
    <t>2099/06/15</t>
  </si>
  <si>
    <t>2099/06/16</t>
  </si>
  <si>
    <t>2099/06/17</t>
  </si>
  <si>
    <t>2099/06/18</t>
  </si>
  <si>
    <t>2099/06/19</t>
  </si>
  <si>
    <t>2099/06/20</t>
  </si>
  <si>
    <t>2099/06/21</t>
  </si>
  <si>
    <t>2099/06/22</t>
  </si>
  <si>
    <t>2099/06/23</t>
  </si>
  <si>
    <t>2099/06/24</t>
  </si>
  <si>
    <t>2099/06/25</t>
  </si>
  <si>
    <t>2099/06/26</t>
  </si>
  <si>
    <t>2099/06/27</t>
  </si>
  <si>
    <t>2099/06/28</t>
  </si>
  <si>
    <t>2099/06/29</t>
  </si>
  <si>
    <t>2099/06/30</t>
  </si>
  <si>
    <t>2099/06/31</t>
  </si>
  <si>
    <t>2099/07/01</t>
  </si>
  <si>
    <t>2099/07/02</t>
  </si>
  <si>
    <t>2099/07/03</t>
  </si>
  <si>
    <t>2099/07/04</t>
  </si>
  <si>
    <t>2099/07/05</t>
  </si>
  <si>
    <t>2099/07/06</t>
  </si>
  <si>
    <t>2099/07/07</t>
  </si>
  <si>
    <t>2099/07/08</t>
  </si>
  <si>
    <t>2099/07/09</t>
  </si>
  <si>
    <t>2099/07/10</t>
  </si>
  <si>
    <t>2099/07/11</t>
  </si>
  <si>
    <t>2099/07/12</t>
  </si>
  <si>
    <t>2099/07/13</t>
  </si>
  <si>
    <t>2099/07/14</t>
  </si>
  <si>
    <t>2099/07/15</t>
  </si>
  <si>
    <t>2099/07/16</t>
  </si>
  <si>
    <t>2099/07/17</t>
  </si>
  <si>
    <t>2099/07/18</t>
  </si>
  <si>
    <t>2099/07/19</t>
  </si>
  <si>
    <t>2099/07/20</t>
  </si>
  <si>
    <t>2099/07/21</t>
  </si>
  <si>
    <t>2099/07/22</t>
  </si>
  <si>
    <t>2099/07/23</t>
  </si>
  <si>
    <t>2099/07/24</t>
  </si>
  <si>
    <t>2099/07/25</t>
  </si>
  <si>
    <t>2099/07/26</t>
  </si>
  <si>
    <t>2099/07/27</t>
  </si>
  <si>
    <t>2099/07/28</t>
  </si>
  <si>
    <t>2099/07/29</t>
  </si>
  <si>
    <t>2099/07/30</t>
  </si>
  <si>
    <t>2099/08/01</t>
  </si>
  <si>
    <t>2099/08/02</t>
  </si>
  <si>
    <t>2099/08/03</t>
  </si>
  <si>
    <t>2099/08/04</t>
  </si>
  <si>
    <t>2099/08/05</t>
  </si>
  <si>
    <t>2099/08/06</t>
  </si>
  <si>
    <t>2099/08/07</t>
  </si>
  <si>
    <t>2099/08/08</t>
  </si>
  <si>
    <t>2099/08/09</t>
  </si>
  <si>
    <t>2099/08/10</t>
  </si>
  <si>
    <t>2099/08/11</t>
  </si>
  <si>
    <t>2099/08/12</t>
  </si>
  <si>
    <t>2099/08/13</t>
  </si>
  <si>
    <t>2099/08/14</t>
  </si>
  <si>
    <t>2099/08/15</t>
  </si>
  <si>
    <t>2099/08/16</t>
  </si>
  <si>
    <t>2099/08/17</t>
  </si>
  <si>
    <t>2099/08/18</t>
  </si>
  <si>
    <t>2099/08/19</t>
  </si>
  <si>
    <t>2099/08/20</t>
  </si>
  <si>
    <t>2099/08/21</t>
  </si>
  <si>
    <t>2099/08/22</t>
  </si>
  <si>
    <t>2099/08/23</t>
  </si>
  <si>
    <t>2099/08/24</t>
  </si>
  <si>
    <t>2099/08/25</t>
  </si>
  <si>
    <t>2099/08/26</t>
  </si>
  <si>
    <t>2099/08/27</t>
  </si>
  <si>
    <t>2099/08/28</t>
  </si>
  <si>
    <t>2099/08/29</t>
  </si>
  <si>
    <t>2099/09/01</t>
  </si>
  <si>
    <t>2099/09/02</t>
  </si>
  <si>
    <t>2099/09/03</t>
  </si>
  <si>
    <t>2099/09/04</t>
  </si>
  <si>
    <t>2099/09/05</t>
  </si>
  <si>
    <t>2099/09/06</t>
  </si>
  <si>
    <t>2099/09/07</t>
  </si>
  <si>
    <t>2099/09/08</t>
  </si>
  <si>
    <t>2099/09/09</t>
  </si>
  <si>
    <t>2099/09/10</t>
  </si>
  <si>
    <t>2099/09/11</t>
  </si>
  <si>
    <t>2099/09/12</t>
  </si>
  <si>
    <t>2099/09/13</t>
  </si>
  <si>
    <t>2099/09/14</t>
  </si>
  <si>
    <t>2099/09/15</t>
  </si>
  <si>
    <t>2099/09/16</t>
  </si>
  <si>
    <t>2099/09/17</t>
  </si>
  <si>
    <t>2099/09/18</t>
  </si>
  <si>
    <t>2099/09/19</t>
  </si>
  <si>
    <t>2099/09/20</t>
  </si>
  <si>
    <t>2099/09/21</t>
  </si>
  <si>
    <t>2099/09/22</t>
  </si>
  <si>
    <t>2099/09/23</t>
  </si>
  <si>
    <t>2099/09/24</t>
  </si>
  <si>
    <t>2099/09/25</t>
  </si>
  <si>
    <t>2099/09/26</t>
  </si>
  <si>
    <t>2099/09/27</t>
  </si>
  <si>
    <t>2099/09/28</t>
  </si>
  <si>
    <t>2099/09/29</t>
  </si>
  <si>
    <t>2099/10/01</t>
  </si>
  <si>
    <t>2099/10/02</t>
  </si>
  <si>
    <t>2099/10/03</t>
  </si>
  <si>
    <t>2099/10/04</t>
  </si>
  <si>
    <t>2099/10/05</t>
  </si>
  <si>
    <t>2099/10/06</t>
  </si>
  <si>
    <t>2099/10/07</t>
  </si>
  <si>
    <t>2099/10/08</t>
  </si>
  <si>
    <t>2099/10/09</t>
  </si>
  <si>
    <t>2099/10/10</t>
  </si>
  <si>
    <t>2099/10/11</t>
  </si>
  <si>
    <t>2099/10/12</t>
  </si>
  <si>
    <t>2099/10/13</t>
  </si>
  <si>
    <t>2099/10/14</t>
  </si>
  <si>
    <t>2099/10/15</t>
  </si>
  <si>
    <t>2099/10/16</t>
  </si>
  <si>
    <t>2099/10/17</t>
  </si>
  <si>
    <t>2099/10/18</t>
  </si>
  <si>
    <t>2099/10/19</t>
  </si>
  <si>
    <t>2099/10/20</t>
  </si>
  <si>
    <t>2099/10/21</t>
  </si>
  <si>
    <t>2099/10/22</t>
  </si>
  <si>
    <t>2099/10/23</t>
  </si>
  <si>
    <t>2099/10/24</t>
  </si>
  <si>
    <t>2099/10/25</t>
  </si>
  <si>
    <t>2099/10/26</t>
  </si>
  <si>
    <t>2099/10/27</t>
  </si>
  <si>
    <t>2099/10/28</t>
  </si>
  <si>
    <t>2099/10/29</t>
  </si>
  <si>
    <t>2099/10/30</t>
  </si>
  <si>
    <t>2099/11/01</t>
  </si>
  <si>
    <t>2099/11/02</t>
  </si>
  <si>
    <t>2099/11/03</t>
  </si>
  <si>
    <t>2099/11/04</t>
  </si>
  <si>
    <t>2099/11/05</t>
  </si>
  <si>
    <t>2099/11/06</t>
  </si>
  <si>
    <t>2099/11/07</t>
  </si>
  <si>
    <t>2099/11/08</t>
  </si>
  <si>
    <t>2099/11/09</t>
  </si>
  <si>
    <t>2099/11/10</t>
  </si>
  <si>
    <t>2099/11/11</t>
  </si>
  <si>
    <t>2099/11/12</t>
  </si>
  <si>
    <t>2099/11/13</t>
  </si>
  <si>
    <t>2099/11/14</t>
  </si>
  <si>
    <t>2099/11/15</t>
  </si>
  <si>
    <t>2099/11/16</t>
  </si>
  <si>
    <t>2099/11/17</t>
  </si>
  <si>
    <t>2099/11/18</t>
  </si>
  <si>
    <t>2099/11/19</t>
  </si>
  <si>
    <t>2099/11/20</t>
  </si>
  <si>
    <t>2099/11/21</t>
  </si>
  <si>
    <t>2099/11/22</t>
  </si>
  <si>
    <t>2099/11/23</t>
  </si>
  <si>
    <t>2099/11/24</t>
  </si>
  <si>
    <t>2099/11/25</t>
  </si>
  <si>
    <t>2099/11/26</t>
  </si>
  <si>
    <t>2099/11/27</t>
  </si>
  <si>
    <t>2099/11/28</t>
  </si>
  <si>
    <t>2099/11/29</t>
  </si>
  <si>
    <t>2099/11/30</t>
  </si>
  <si>
    <t>2099/12/01</t>
  </si>
  <si>
    <t>2099/12/02</t>
  </si>
  <si>
    <t>2099/12/03</t>
  </si>
  <si>
    <t>2099/12/04</t>
  </si>
  <si>
    <t>2099/12/05</t>
  </si>
  <si>
    <t>2099/12/06</t>
  </si>
  <si>
    <t>2099/12/07</t>
  </si>
  <si>
    <t>2099/12/08</t>
  </si>
  <si>
    <t>2099/12/09</t>
  </si>
  <si>
    <t>2099/12/10</t>
  </si>
  <si>
    <t>2099/12/11</t>
  </si>
  <si>
    <t>2099/12/12</t>
  </si>
  <si>
    <t>2099/12/13</t>
  </si>
  <si>
    <t>2099/12/14</t>
  </si>
  <si>
    <t>2099/12/15</t>
  </si>
  <si>
    <t>2099/12/16</t>
  </si>
  <si>
    <t>2099/12/17</t>
  </si>
  <si>
    <t>2099/12/18</t>
  </si>
  <si>
    <t>2099/12/19</t>
  </si>
  <si>
    <t>2099/12/20</t>
  </si>
  <si>
    <t>2099/12/21</t>
  </si>
  <si>
    <t>2099/12/22</t>
  </si>
  <si>
    <t>2099/12/23</t>
  </si>
  <si>
    <t>2099/12/24</t>
  </si>
  <si>
    <t>2099/12/25</t>
  </si>
  <si>
    <t>2099/12/26</t>
  </si>
  <si>
    <t>2099/12/27</t>
  </si>
  <si>
    <t>2099/12/28</t>
  </si>
  <si>
    <t>2099/12/29</t>
  </si>
  <si>
    <t>2099/12/30</t>
  </si>
  <si>
    <t>2100/01/01</t>
  </si>
  <si>
    <t>2100/01/02</t>
  </si>
  <si>
    <t>2100/01/03</t>
  </si>
  <si>
    <t>2100/01/04</t>
  </si>
  <si>
    <t>2100/01/05</t>
  </si>
  <si>
    <t>2100/01/06</t>
  </si>
  <si>
    <t>2100/01/07</t>
  </si>
  <si>
    <t>2100/01/08</t>
  </si>
  <si>
    <t>2100/01/09</t>
  </si>
  <si>
    <t>2100/01/10</t>
  </si>
  <si>
    <t>2100/01/11</t>
  </si>
  <si>
    <t>2100/01/12</t>
  </si>
  <si>
    <t>2100/01/13</t>
  </si>
  <si>
    <t>2100/01/14</t>
  </si>
  <si>
    <t>2100/01/15</t>
  </si>
  <si>
    <t>2100/01/16</t>
  </si>
  <si>
    <t>2100/01/17</t>
  </si>
  <si>
    <t>2100/01/18</t>
  </si>
  <si>
    <t>2100/01/19</t>
  </si>
  <si>
    <t>2100/01/20</t>
  </si>
  <si>
    <t>2100/01/21</t>
  </si>
  <si>
    <t>2100/01/22</t>
  </si>
  <si>
    <t>2100/01/23</t>
  </si>
  <si>
    <t>2100/01/24</t>
  </si>
  <si>
    <t>2100/01/25</t>
  </si>
  <si>
    <t>2100/01/26</t>
  </si>
  <si>
    <t>2100/01/27</t>
  </si>
  <si>
    <t>2100/01/28</t>
  </si>
  <si>
    <t>2100/01/29</t>
  </si>
  <si>
    <t>2100/01/30</t>
  </si>
  <si>
    <t>2100/01/31</t>
  </si>
  <si>
    <t>2100/02/01</t>
  </si>
  <si>
    <t>2100/02/02</t>
  </si>
  <si>
    <t>2100/02/03</t>
  </si>
  <si>
    <t>2100/02/04</t>
  </si>
  <si>
    <t>2100/02/05</t>
  </si>
  <si>
    <t>2100/02/06</t>
  </si>
  <si>
    <t>2100/02/07</t>
  </si>
  <si>
    <t>2100/02/08</t>
  </si>
  <si>
    <t>2100/02/09</t>
  </si>
  <si>
    <t>2100/02/10</t>
  </si>
  <si>
    <t>2100/02/11</t>
  </si>
  <si>
    <t>2100/02/12</t>
  </si>
  <si>
    <t>2100/02/13</t>
  </si>
  <si>
    <t>2100/02/14</t>
  </si>
  <si>
    <t>2100/02/15</t>
  </si>
  <si>
    <t>2100/02/16</t>
  </si>
  <si>
    <t>2100/02/17</t>
  </si>
  <si>
    <t>2100/02/18</t>
  </si>
  <si>
    <t>2100/02/19</t>
  </si>
  <si>
    <t>2100/02/20</t>
  </si>
  <si>
    <t>2100/02/21</t>
  </si>
  <si>
    <t>2100/02/22</t>
  </si>
  <si>
    <t>2100/02/23</t>
  </si>
  <si>
    <t>2100/02/24</t>
  </si>
  <si>
    <t>2100/02/25</t>
  </si>
  <si>
    <t>2100/02/26</t>
  </si>
  <si>
    <t>2100/02/27</t>
  </si>
  <si>
    <t>2100/02/28</t>
  </si>
  <si>
    <t>2100/02/29</t>
  </si>
  <si>
    <t>2100/02/30</t>
  </si>
  <si>
    <t>2100/02/31</t>
  </si>
  <si>
    <t>2100/02/32</t>
  </si>
  <si>
    <t>2100/03/01</t>
  </si>
  <si>
    <t>2100/03/02</t>
  </si>
  <si>
    <t>2100/03/03</t>
  </si>
  <si>
    <t>2100/03/04</t>
  </si>
  <si>
    <t>2100/03/05</t>
  </si>
  <si>
    <t>2100/03/06</t>
  </si>
  <si>
    <t>2100/03/07</t>
  </si>
  <si>
    <t>2100/03/08</t>
  </si>
  <si>
    <t>2100/03/09</t>
  </si>
  <si>
    <t>2100/03/10</t>
  </si>
  <si>
    <t>2100/03/11</t>
  </si>
  <si>
    <t>2100/03/12</t>
  </si>
  <si>
    <t>2100/03/13</t>
  </si>
  <si>
    <t>2100/03/14</t>
  </si>
  <si>
    <t>2100/03/15</t>
  </si>
  <si>
    <t>2100/03/16</t>
  </si>
  <si>
    <t>2100/03/17</t>
  </si>
  <si>
    <t>2100/03/18</t>
  </si>
  <si>
    <t>2100/03/19</t>
  </si>
  <si>
    <t>2100/03/20</t>
  </si>
  <si>
    <t>2100/03/21</t>
  </si>
  <si>
    <t>2100/03/22</t>
  </si>
  <si>
    <t>2100/03/23</t>
  </si>
  <si>
    <t>2100/03/24</t>
  </si>
  <si>
    <t>2100/03/25</t>
  </si>
  <si>
    <t>2100/03/26</t>
  </si>
  <si>
    <t>2100/03/27</t>
  </si>
  <si>
    <t>2100/03/28</t>
  </si>
  <si>
    <t>2100/03/29</t>
  </si>
  <si>
    <t>2100/03/30</t>
  </si>
  <si>
    <t>2100/03/31</t>
  </si>
  <si>
    <t>2100/04/01</t>
  </si>
  <si>
    <t>2100/04/02</t>
  </si>
  <si>
    <t>2100/04/03</t>
  </si>
  <si>
    <t>2100/04/04</t>
  </si>
  <si>
    <t>2100/04/05</t>
  </si>
  <si>
    <t>2100/04/06</t>
  </si>
  <si>
    <t>2100/04/07</t>
  </si>
  <si>
    <t>2100/04/08</t>
  </si>
  <si>
    <t>2100/04/09</t>
  </si>
  <si>
    <t>2100/04/10</t>
  </si>
  <si>
    <t>2100/04/11</t>
  </si>
  <si>
    <t>2100/04/12</t>
  </si>
  <si>
    <t>2100/04/13</t>
  </si>
  <si>
    <t>2100/04/14</t>
  </si>
  <si>
    <t>2100/04/15</t>
  </si>
  <si>
    <t>2100/04/16</t>
  </si>
  <si>
    <t>2100/04/17</t>
  </si>
  <si>
    <t>2100/04/18</t>
  </si>
  <si>
    <t>2100/04/19</t>
  </si>
  <si>
    <t>2100/04/20</t>
  </si>
  <si>
    <t>2100/04/21</t>
  </si>
  <si>
    <t>2100/04/22</t>
  </si>
  <si>
    <t>2100/04/23</t>
  </si>
  <si>
    <t>2100/04/24</t>
  </si>
  <si>
    <t>2100/04/25</t>
  </si>
  <si>
    <t>2100/04/26</t>
  </si>
  <si>
    <t>2100/04/27</t>
  </si>
  <si>
    <t>2100/04/28</t>
  </si>
  <si>
    <t>2100/04/29</t>
  </si>
  <si>
    <t>2100/04/30</t>
  </si>
  <si>
    <t>2100/04/31</t>
  </si>
  <si>
    <t>2100/04/32</t>
  </si>
  <si>
    <t>2100/05/01</t>
  </si>
  <si>
    <t>2100/05/02</t>
  </si>
  <si>
    <t>2100/05/03</t>
  </si>
  <si>
    <t>2100/05/04</t>
  </si>
  <si>
    <t>2100/05/05</t>
  </si>
  <si>
    <t>2100/05/06</t>
  </si>
  <si>
    <t>2100/05/07</t>
  </si>
  <si>
    <t>2100/05/08</t>
  </si>
  <si>
    <t>2100/05/09</t>
  </si>
  <si>
    <t>2100/05/10</t>
  </si>
  <si>
    <t>2100/05/11</t>
  </si>
  <si>
    <t>2100/05/12</t>
  </si>
  <si>
    <t>2100/05/13</t>
  </si>
  <si>
    <t>2100/05/14</t>
  </si>
  <si>
    <t>2100/05/15</t>
  </si>
  <si>
    <t>2100/05/16</t>
  </si>
  <si>
    <t>2100/05/17</t>
  </si>
  <si>
    <t>2100/05/18</t>
  </si>
  <si>
    <t>2100/05/19</t>
  </si>
  <si>
    <t>2100/05/20</t>
  </si>
  <si>
    <t>2100/05/21</t>
  </si>
  <si>
    <t>2100/05/22</t>
  </si>
  <si>
    <t>2100/05/23</t>
  </si>
  <si>
    <t>2100/05/24</t>
  </si>
  <si>
    <t>2100/05/25</t>
  </si>
  <si>
    <t>2100/05/26</t>
  </si>
  <si>
    <t>2100/05/27</t>
  </si>
  <si>
    <t>2100/05/28</t>
  </si>
  <si>
    <t>2100/05/29</t>
  </si>
  <si>
    <t>2100/05/30</t>
  </si>
  <si>
    <t>2100/06/01</t>
  </si>
  <si>
    <t>2100/06/02</t>
  </si>
  <si>
    <t>2100/06/03</t>
  </si>
  <si>
    <t>2100/06/04</t>
  </si>
  <si>
    <t>2100/06/05</t>
  </si>
  <si>
    <t>2100/06/06</t>
  </si>
  <si>
    <t>2100/06/07</t>
  </si>
  <si>
    <t>2100/06/08</t>
  </si>
  <si>
    <t>2100/06/09</t>
  </si>
  <si>
    <t>2100/06/10</t>
  </si>
  <si>
    <t>2100/06/11</t>
  </si>
  <si>
    <t>2100/06/12</t>
  </si>
  <si>
    <t>2100/06/13</t>
  </si>
  <si>
    <t>2100/06/14</t>
  </si>
  <si>
    <t>2100/06/15</t>
  </si>
  <si>
    <t>2100/06/16</t>
  </si>
  <si>
    <t>2100/06/17</t>
  </si>
  <si>
    <t>2100/06/18</t>
  </si>
  <si>
    <t>2100/06/19</t>
  </si>
  <si>
    <t>2100/06/20</t>
  </si>
  <si>
    <t>2100/06/21</t>
  </si>
  <si>
    <t>2100/06/22</t>
  </si>
  <si>
    <t>2100/06/23</t>
  </si>
  <si>
    <t>2100/06/24</t>
  </si>
  <si>
    <t>2100/06/25</t>
  </si>
  <si>
    <t>2100/06/26</t>
  </si>
  <si>
    <t>2100/06/27</t>
  </si>
  <si>
    <t>2100/06/28</t>
  </si>
  <si>
    <t>2100/06/29</t>
  </si>
  <si>
    <t>2100/06/30</t>
  </si>
  <si>
    <t>2100/06/31</t>
  </si>
  <si>
    <t>2100/07/01</t>
  </si>
  <si>
    <t>2100/07/02</t>
  </si>
  <si>
    <t>2100/07/03</t>
  </si>
  <si>
    <t>2100/07/04</t>
  </si>
  <si>
    <t>2100/07/05</t>
  </si>
  <si>
    <t>2100/07/06</t>
  </si>
  <si>
    <t>2100/07/07</t>
  </si>
  <si>
    <t>2100/07/08</t>
  </si>
  <si>
    <t>2100/07/09</t>
  </si>
  <si>
    <t>2100/07/10</t>
  </si>
  <si>
    <t>2100/07/11</t>
  </si>
  <si>
    <t>2100/07/12</t>
  </si>
  <si>
    <t>2100/07/13</t>
  </si>
  <si>
    <t>2100/07/14</t>
  </si>
  <si>
    <t>2100/07/15</t>
  </si>
  <si>
    <t>2100/07/16</t>
  </si>
  <si>
    <t>2100/07/17</t>
  </si>
  <si>
    <t>2100/07/18</t>
  </si>
  <si>
    <t>2100/07/19</t>
  </si>
  <si>
    <t>2100/07/20</t>
  </si>
  <si>
    <t>2100/07/21</t>
  </si>
  <si>
    <t>2100/07/22</t>
  </si>
  <si>
    <t>2100/07/23</t>
  </si>
  <si>
    <t>2100/07/24</t>
  </si>
  <si>
    <t>2100/07/25</t>
  </si>
  <si>
    <t>2100/07/26</t>
  </si>
  <si>
    <t>2100/07/27</t>
  </si>
  <si>
    <t>2100/07/28</t>
  </si>
  <si>
    <t>2100/07/29</t>
  </si>
  <si>
    <t>2100/07/30</t>
  </si>
  <si>
    <t>2100/08/01</t>
  </si>
  <si>
    <t>2100/08/02</t>
  </si>
  <si>
    <t>2100/08/03</t>
  </si>
  <si>
    <t>2100/08/04</t>
  </si>
  <si>
    <t>2100/08/05</t>
  </si>
  <si>
    <t>2100/08/06</t>
  </si>
  <si>
    <t>2100/08/07</t>
  </si>
  <si>
    <t>2100/08/08</t>
  </si>
  <si>
    <t>2100/08/09</t>
  </si>
  <si>
    <t>2100/08/10</t>
  </si>
  <si>
    <t>2100/08/11</t>
  </si>
  <si>
    <t>2100/08/12</t>
  </si>
  <si>
    <t>2100/08/13</t>
  </si>
  <si>
    <t>2100/08/14</t>
  </si>
  <si>
    <t>2100/08/15</t>
  </si>
  <si>
    <t>2100/08/16</t>
  </si>
  <si>
    <t>2100/08/17</t>
  </si>
  <si>
    <t>2100/08/18</t>
  </si>
  <si>
    <t>2100/08/19</t>
  </si>
  <si>
    <t>2100/08/20</t>
  </si>
  <si>
    <t>2100/08/21</t>
  </si>
  <si>
    <t>2100/08/22</t>
  </si>
  <si>
    <t>2100/08/23</t>
  </si>
  <si>
    <t>2100/08/24</t>
  </si>
  <si>
    <t>2100/08/25</t>
  </si>
  <si>
    <t>2100/08/26</t>
  </si>
  <si>
    <t>2100/08/27</t>
  </si>
  <si>
    <t>2100/08/28</t>
  </si>
  <si>
    <t>2100/08/29</t>
  </si>
  <si>
    <t>2100/09/01</t>
  </si>
  <si>
    <t>2100/09/02</t>
  </si>
  <si>
    <t>2100/09/03</t>
  </si>
  <si>
    <t>2100/09/04</t>
  </si>
  <si>
    <t>2100/09/05</t>
  </si>
  <si>
    <t>2100/09/06</t>
  </si>
  <si>
    <t>2100/09/07</t>
  </si>
  <si>
    <t>2100/09/08</t>
  </si>
  <si>
    <t>2100/09/09</t>
  </si>
  <si>
    <t>2100/09/10</t>
  </si>
  <si>
    <t>2100/09/11</t>
  </si>
  <si>
    <t>2100/09/12</t>
  </si>
  <si>
    <t>2100/09/13</t>
  </si>
  <si>
    <t>2100/09/14</t>
  </si>
  <si>
    <t>2100/09/15</t>
  </si>
  <si>
    <t>2100/09/16</t>
  </si>
  <si>
    <t>2100/09/17</t>
  </si>
  <si>
    <t>2100/09/18</t>
  </si>
  <si>
    <t>2100/09/19</t>
  </si>
  <si>
    <t>2100/09/20</t>
  </si>
  <si>
    <t>2100/09/21</t>
  </si>
  <si>
    <t>2100/09/22</t>
  </si>
  <si>
    <t>2100/09/23</t>
  </si>
  <si>
    <t>2100/09/24</t>
  </si>
  <si>
    <t>2100/09/25</t>
  </si>
  <si>
    <t>2100/09/26</t>
  </si>
  <si>
    <t>2100/09/27</t>
  </si>
  <si>
    <t>2100/09/28</t>
  </si>
  <si>
    <t>2100/09/29</t>
  </si>
  <si>
    <t>2100/09/30</t>
  </si>
  <si>
    <t>2100/10/01</t>
  </si>
  <si>
    <t>2100/10/02</t>
  </si>
  <si>
    <t>2100/10/03</t>
  </si>
  <si>
    <t>2100/10/04</t>
  </si>
  <si>
    <t>2100/10/05</t>
  </si>
  <si>
    <t>2100/10/06</t>
  </si>
  <si>
    <t>2100/10/07</t>
  </si>
  <si>
    <t>2100/10/08</t>
  </si>
  <si>
    <t>2100/10/09</t>
  </si>
  <si>
    <t>2100/10/10</t>
  </si>
  <si>
    <t>2100/10/11</t>
  </si>
  <si>
    <t>2100/10/12</t>
  </si>
  <si>
    <t>2100/10/13</t>
  </si>
  <si>
    <t>2100/10/14</t>
  </si>
  <si>
    <t>2100/10/15</t>
  </si>
  <si>
    <t>2100/10/16</t>
  </si>
  <si>
    <t>2100/10/17</t>
  </si>
  <si>
    <t>2100/10/18</t>
  </si>
  <si>
    <t>2100/10/19</t>
  </si>
  <si>
    <t>2100/10/20</t>
  </si>
  <si>
    <t>2100/10/21</t>
  </si>
  <si>
    <t>2100/10/22</t>
  </si>
  <si>
    <t>2100/10/23</t>
  </si>
  <si>
    <t>2100/10/24</t>
  </si>
  <si>
    <t>2100/10/25</t>
  </si>
  <si>
    <t>2100/10/26</t>
  </si>
  <si>
    <t>2100/10/27</t>
  </si>
  <si>
    <t>2100/10/28</t>
  </si>
  <si>
    <t>2100/10/29</t>
  </si>
  <si>
    <t>2100/11/01</t>
  </si>
  <si>
    <t>2100/11/02</t>
  </si>
  <si>
    <t>2100/11/03</t>
  </si>
  <si>
    <t>2100/11/04</t>
  </si>
  <si>
    <t>2100/11/05</t>
  </si>
  <si>
    <t>2100/11/06</t>
  </si>
  <si>
    <t>2100/11/07</t>
  </si>
  <si>
    <t>2100/11/08</t>
  </si>
  <si>
    <t>2100/11/09</t>
  </si>
  <si>
    <t>2100/11/10</t>
  </si>
  <si>
    <t>2100/11/11</t>
  </si>
  <si>
    <t>2100/11/12</t>
  </si>
  <si>
    <t>2100/11/13</t>
  </si>
  <si>
    <t>2100/11/14</t>
  </si>
  <si>
    <t>2100/11/15</t>
  </si>
  <si>
    <t>2100/11/16</t>
  </si>
  <si>
    <t>2100/11/17</t>
  </si>
  <si>
    <t>2100/11/18</t>
  </si>
  <si>
    <t>2100/11/19</t>
  </si>
  <si>
    <t>2100/11/20</t>
  </si>
  <si>
    <t>2100/11/21</t>
  </si>
  <si>
    <t>2100/11/22</t>
  </si>
  <si>
    <t>2100/11/23</t>
  </si>
  <si>
    <t>2100/11/24</t>
  </si>
  <si>
    <t>2100/11/25</t>
  </si>
  <si>
    <t>2100/11/26</t>
  </si>
  <si>
    <t>2100/11/27</t>
  </si>
  <si>
    <t>2100/11/28</t>
  </si>
  <si>
    <t>2100/11/29</t>
  </si>
  <si>
    <t>2100/11/30</t>
  </si>
  <si>
    <t>2100/12/01</t>
  </si>
  <si>
    <t>2100/12/02</t>
  </si>
  <si>
    <t>2100/12/03</t>
  </si>
  <si>
    <t>2100/12/04</t>
  </si>
  <si>
    <t>2100/12/05</t>
  </si>
  <si>
    <t>2100/12/06</t>
  </si>
  <si>
    <t>2100/12/07</t>
  </si>
  <si>
    <t>2100/12/08</t>
  </si>
  <si>
    <t>2100/12/09</t>
  </si>
  <si>
    <t>2100/12/10</t>
  </si>
  <si>
    <t>2100/12/11</t>
  </si>
  <si>
    <t>2100/12/12</t>
  </si>
  <si>
    <t>2100/12/13</t>
  </si>
  <si>
    <t>2100/12/14</t>
  </si>
  <si>
    <t>2100/12/15</t>
  </si>
  <si>
    <t>2100/12/16</t>
  </si>
  <si>
    <t>2100/12/17</t>
  </si>
  <si>
    <t>2100/12/18</t>
  </si>
  <si>
    <t>2100/12/19</t>
  </si>
  <si>
    <t>2100/12/20</t>
  </si>
  <si>
    <t>2100/12/21</t>
  </si>
  <si>
    <t>2100/12/22</t>
  </si>
  <si>
    <t>2100/12/23</t>
  </si>
  <si>
    <t>2100/12/24</t>
  </si>
  <si>
    <t>2100/12/25</t>
  </si>
  <si>
    <t>2100/12/26</t>
  </si>
  <si>
    <t>2100/12/27</t>
  </si>
  <si>
    <t>2100/12/28</t>
  </si>
  <si>
    <t>2100/12/29</t>
  </si>
  <si>
    <t>2100/12/30</t>
  </si>
  <si>
    <t>BHUSAL JANARAL STORE</t>
  </si>
  <si>
    <t>AAA TOTAL</t>
  </si>
  <si>
    <t>QR-038</t>
  </si>
  <si>
    <t>MORNING</t>
  </si>
  <si>
    <t>BILL-6928</t>
  </si>
  <si>
    <t>BILL-6929</t>
  </si>
  <si>
    <t>BILL-6930</t>
  </si>
  <si>
    <t>BILL-6931</t>
  </si>
  <si>
    <t>BILL-6932</t>
  </si>
  <si>
    <t>BILL-6933</t>
  </si>
  <si>
    <t>BILL-6934</t>
  </si>
  <si>
    <t>BILL-6935</t>
  </si>
  <si>
    <t>BILL-6936</t>
  </si>
  <si>
    <t>BILL-6937</t>
  </si>
  <si>
    <t>BILL-6938</t>
  </si>
  <si>
    <t>BILL-6939</t>
  </si>
  <si>
    <t>BILL-6940</t>
  </si>
  <si>
    <t>BILL-6941</t>
  </si>
  <si>
    <t>BILL-6942</t>
  </si>
  <si>
    <t>BILL-6943</t>
  </si>
  <si>
    <t>BILL-6944</t>
  </si>
  <si>
    <t>BILL-6945</t>
  </si>
  <si>
    <t>BILL-6946</t>
  </si>
  <si>
    <t>BILL-6947</t>
  </si>
  <si>
    <t>BILL-6948</t>
  </si>
  <si>
    <t>BILL-6949</t>
  </si>
  <si>
    <t>BILL-6950</t>
  </si>
  <si>
    <t>BILL-6951</t>
  </si>
  <si>
    <t>BILL-6952</t>
  </si>
  <si>
    <t>BILL-6953</t>
  </si>
  <si>
    <t>BILL-6954</t>
  </si>
  <si>
    <t>BILL-6955</t>
  </si>
  <si>
    <t>LAXMI KHANAL</t>
  </si>
  <si>
    <t>BILL-6478</t>
  </si>
  <si>
    <t>BILL-6956</t>
  </si>
  <si>
    <t>BILL-6957</t>
  </si>
  <si>
    <t>BILL-6958</t>
  </si>
  <si>
    <t>BILL-6959</t>
  </si>
  <si>
    <t>BILL-6960</t>
  </si>
  <si>
    <t>BILL-6961</t>
  </si>
  <si>
    <t>BILL-6962</t>
  </si>
  <si>
    <t>BILL-6963</t>
  </si>
  <si>
    <t>BILL-6964</t>
  </si>
  <si>
    <t>BILL-6965</t>
  </si>
  <si>
    <t>BILL-6966</t>
  </si>
  <si>
    <t>BILL-6967</t>
  </si>
  <si>
    <t>BILL-6968</t>
  </si>
  <si>
    <t>BILL-6969</t>
  </si>
  <si>
    <t>SUMIT MISTHAN BHANDAR</t>
  </si>
  <si>
    <t>BILL-6970</t>
  </si>
  <si>
    <t>BILL-6971</t>
  </si>
  <si>
    <t>BILL-6972</t>
  </si>
  <si>
    <t>BILL-6973</t>
  </si>
  <si>
    <t>BILL-6974</t>
  </si>
  <si>
    <t>BILL-6975</t>
  </si>
  <si>
    <t>BILL-6976</t>
  </si>
  <si>
    <t>BILL-6977</t>
  </si>
  <si>
    <t>BILL-6978</t>
  </si>
  <si>
    <t>BILL-6979</t>
  </si>
  <si>
    <t>BILL-6980</t>
  </si>
  <si>
    <t>BILL-6479</t>
  </si>
  <si>
    <t>BILL-6981</t>
  </si>
  <si>
    <t>BILL-6982</t>
  </si>
  <si>
    <t>BILL-6983</t>
  </si>
  <si>
    <t>BILL-6984</t>
  </si>
  <si>
    <t>BILL-6985</t>
  </si>
  <si>
    <t>BILL-6986</t>
  </si>
  <si>
    <t>BILL-6987</t>
  </si>
  <si>
    <t>BILL-6988</t>
  </si>
  <si>
    <t>BILL-6989</t>
  </si>
  <si>
    <t>BILL-6990</t>
  </si>
  <si>
    <t>BILL-6991</t>
  </si>
  <si>
    <t>BILL-6992</t>
  </si>
  <si>
    <t>BILL-6993</t>
  </si>
  <si>
    <t>BILL-6994</t>
  </si>
  <si>
    <t>QR-039</t>
  </si>
  <si>
    <t>QR-040</t>
  </si>
  <si>
    <t>QR-041</t>
  </si>
  <si>
    <t>QR-042</t>
  </si>
  <si>
    <t>BILL-6461</t>
  </si>
  <si>
    <t>BILL-6480</t>
  </si>
  <si>
    <t>BILL-6451</t>
  </si>
  <si>
    <t>BILL-6462</t>
  </si>
  <si>
    <t>BILL-6452</t>
  </si>
  <si>
    <t>BILL-6453</t>
  </si>
  <si>
    <t>NAWARAJ UPADHYAYA</t>
  </si>
  <si>
    <t>BILL-6995</t>
  </si>
  <si>
    <t>OPENING</t>
  </si>
  <si>
    <t>A KALIKA CANTEEN</t>
  </si>
  <si>
    <t>OPN-1001</t>
  </si>
  <si>
    <t>OPN-1002</t>
  </si>
  <si>
    <t>OPN-1003</t>
  </si>
  <si>
    <t>OPN-1004</t>
  </si>
  <si>
    <t>OPN-1005</t>
  </si>
  <si>
    <t>OPN-1006</t>
  </si>
  <si>
    <t>OPN-1007</t>
  </si>
  <si>
    <t>OPN-1008</t>
  </si>
  <si>
    <t>OPN-1009</t>
  </si>
  <si>
    <t>OPN-1010</t>
  </si>
  <si>
    <t>OPN-1011</t>
  </si>
  <si>
    <t>OPN-1012</t>
  </si>
  <si>
    <t>OPN-1013</t>
  </si>
  <si>
    <t>OPN-1014</t>
  </si>
  <si>
    <t>OPN-1015</t>
  </si>
  <si>
    <t>OPN-1016</t>
  </si>
  <si>
    <t>OPN-1017</t>
  </si>
  <si>
    <t>OPN-1018</t>
  </si>
  <si>
    <t>OPN-1019</t>
  </si>
  <si>
    <t>OPN2001</t>
  </si>
  <si>
    <t>OPN2002</t>
  </si>
  <si>
    <t>OPN2003</t>
  </si>
  <si>
    <t>OPN2004</t>
  </si>
  <si>
    <t>PRARAMBHA DAIRY SUPPLIERS</t>
  </si>
  <si>
    <t>KESHAB GAUTAM</t>
  </si>
  <si>
    <t>QR-043</t>
  </si>
  <si>
    <t>ONLINE TRANSFER TO MINA LAMICHHANE (SHRAWAN-2083)</t>
  </si>
  <si>
    <t>PETTY CASH REGISTER — small daily expense recor</t>
  </si>
  <si>
    <t>CASH RECEIVED FROM COLLECTION</t>
  </si>
  <si>
    <t>COLLECT FROM BANK A/C</t>
  </si>
  <si>
    <t>ELECTRICITY ASHADH-2083</t>
  </si>
  <si>
    <t>EXPENSES BY LILA SIR</t>
  </si>
  <si>
    <t>Petty Cash</t>
  </si>
  <si>
    <t>advance received</t>
  </si>
  <si>
    <t xml:space="preserve">DISSEL </t>
  </si>
  <si>
    <t>SALARY FOR NAR BAHADUR SRAWAN&amp; ASHADH</t>
  </si>
  <si>
    <t>SALARY</t>
  </si>
  <si>
    <t>Rupandehi, Nepal</t>
  </si>
  <si>
    <t>prarambhadairy@gmail.com</t>
  </si>
  <si>
    <t>ADVANCE BY LILA SIR</t>
  </si>
  <si>
    <t>ADVANCE BY SUSHIL</t>
  </si>
  <si>
    <t>ADVANCE COLLECTED BY SUSHIL</t>
  </si>
  <si>
    <t xml:space="preserve">FOOD FOR 4 </t>
  </si>
  <si>
    <t>ADVANCE</t>
  </si>
  <si>
    <t>SOAP</t>
  </si>
  <si>
    <t>CLAMP FOR VEHICLE</t>
  </si>
  <si>
    <t>SALARY FOR SARASWATI NEPAL SRAWAN -2083</t>
  </si>
  <si>
    <t>SALARY FOR DIPAK NEPAL SRAWAN -2083</t>
  </si>
  <si>
    <t xml:space="preserve">ELECTRICITY BILL </t>
  </si>
  <si>
    <t xml:space="preserve">CHI. KHANA 2, WATER </t>
  </si>
  <si>
    <t xml:space="preserve">PLASTIK </t>
  </si>
  <si>
    <t xml:space="preserve">WATER BILL PAYMENT </t>
  </si>
  <si>
    <t>ONLINE PAYMENT FOR WATER SHRAWAN-2083</t>
  </si>
  <si>
    <t>QR-044</t>
  </si>
  <si>
    <t>QR-045</t>
  </si>
  <si>
    <t>💸 OPERATING EXPENSES (FROM PETTY CASH)</t>
  </si>
  <si>
    <t>CANCLED</t>
  </si>
  <si>
    <t>QR-046</t>
  </si>
  <si>
    <t>QR-047</t>
  </si>
  <si>
    <t>LOCAL SALES RECEIVED BY QR</t>
  </si>
  <si>
    <t>ONLINE TRANSFERRED TO SANA KISAN</t>
  </si>
  <si>
    <t>BILL-6996</t>
  </si>
  <si>
    <t>BILL-6997</t>
  </si>
  <si>
    <t>BILL-6998</t>
  </si>
  <si>
    <t>BILL-6999</t>
  </si>
  <si>
    <t>BILL-7000</t>
  </si>
  <si>
    <t>BILL-7001</t>
  </si>
  <si>
    <t>BILL-7002</t>
  </si>
  <si>
    <t>BILL-7003</t>
  </si>
  <si>
    <t>BILL-7004</t>
  </si>
  <si>
    <t>BILL-7005</t>
  </si>
  <si>
    <t>BILL-7006</t>
  </si>
  <si>
    <t>BILL-7007</t>
  </si>
  <si>
    <t>BILL-7008</t>
  </si>
  <si>
    <t>BILL-7009</t>
  </si>
  <si>
    <t>BILL-7010</t>
  </si>
  <si>
    <t>BILL-7011</t>
  </si>
  <si>
    <t>BILL-7012</t>
  </si>
  <si>
    <t>BILL-7013</t>
  </si>
  <si>
    <t>1-31 SRAWAN</t>
  </si>
  <si>
    <t>BILL-7014</t>
  </si>
  <si>
    <t>BILL-6481</t>
  </si>
  <si>
    <t>BILL-7015</t>
  </si>
  <si>
    <t>2400 QR</t>
  </si>
  <si>
    <t>BILL-7016</t>
  </si>
  <si>
    <t>BILL-7017</t>
  </si>
  <si>
    <t>BILL-7018</t>
  </si>
  <si>
    <t>BILL-7019</t>
  </si>
  <si>
    <t>BILL-7020</t>
  </si>
  <si>
    <t>BILL-7021</t>
  </si>
  <si>
    <t>BILL-7022</t>
  </si>
  <si>
    <t>13000 QR</t>
  </si>
  <si>
    <t>QR-049</t>
  </si>
  <si>
    <t>QR-050</t>
  </si>
  <si>
    <t>QR-051</t>
  </si>
  <si>
    <t>QR-052</t>
  </si>
  <si>
    <t>DEPOSITED BY GEETU (2083/05/09)</t>
  </si>
  <si>
    <t>DISSEL</t>
  </si>
  <si>
    <t>BILL-7023</t>
  </si>
  <si>
    <t>BILL-7024</t>
  </si>
  <si>
    <t>BILL-7025</t>
  </si>
  <si>
    <t>BILL-7026</t>
  </si>
  <si>
    <t>BILL-7027</t>
  </si>
  <si>
    <t>BILL-7028</t>
  </si>
  <si>
    <t>BILL-7029</t>
  </si>
  <si>
    <t>BILL-7030</t>
  </si>
  <si>
    <t>BILL-7031</t>
  </si>
  <si>
    <t>BILL-6482</t>
  </si>
  <si>
    <t>BILL-7032</t>
  </si>
  <si>
    <t>BILL-7033</t>
  </si>
  <si>
    <t>BILL-7034</t>
  </si>
  <si>
    <t>BILL-7035</t>
  </si>
  <si>
    <t>BILL-7036</t>
  </si>
  <si>
    <t>BILL-7037</t>
  </si>
  <si>
    <t>BILL-7038</t>
  </si>
  <si>
    <t>BILL-7039</t>
  </si>
  <si>
    <t>BILL-7040</t>
  </si>
  <si>
    <t>BILL-7041</t>
  </si>
  <si>
    <t>BILL-7042</t>
  </si>
  <si>
    <t>BILL-7043</t>
  </si>
  <si>
    <t>BILL-7044</t>
  </si>
  <si>
    <t>BILL-7045</t>
  </si>
  <si>
    <t>BILL-7046</t>
  </si>
  <si>
    <t>BILL-7047</t>
  </si>
  <si>
    <t>BILL-7048</t>
  </si>
  <si>
    <t>BILL-7049</t>
  </si>
  <si>
    <t>BILL-7050</t>
  </si>
  <si>
    <t>BILL-7051</t>
  </si>
  <si>
    <t>BILL-7052</t>
  </si>
  <si>
    <t>BILL-7053</t>
  </si>
  <si>
    <t>BILL-6484</t>
  </si>
  <si>
    <t>BILL-7054</t>
  </si>
  <si>
    <t>BILL-7055</t>
  </si>
  <si>
    <t>BILL-7056</t>
  </si>
  <si>
    <t>BILL-7057</t>
  </si>
  <si>
    <t>BILL-7058</t>
  </si>
  <si>
    <t>BILL-7059</t>
  </si>
  <si>
    <t>BILL-7060</t>
  </si>
  <si>
    <t>BILL-7061</t>
  </si>
  <si>
    <t>BILL-7062</t>
  </si>
  <si>
    <t>BILL-7063</t>
  </si>
  <si>
    <t>BILL-7064</t>
  </si>
  <si>
    <t>BILL-7065</t>
  </si>
  <si>
    <t>BILL-7066</t>
  </si>
  <si>
    <t>BILL-7067</t>
  </si>
  <si>
    <t>BILL-7068</t>
  </si>
  <si>
    <t>BILL-7069</t>
  </si>
  <si>
    <t>BILL-7070</t>
  </si>
  <si>
    <t>BILL-6485</t>
  </si>
  <si>
    <t>BILL-6483</t>
  </si>
  <si>
    <t>BILL-7071</t>
  </si>
  <si>
    <t>BILL-7072</t>
  </si>
  <si>
    <t>BILL-7073</t>
  </si>
  <si>
    <t>BILL-7074</t>
  </si>
  <si>
    <t>BILL-7075</t>
  </si>
  <si>
    <t>BILL-7076</t>
  </si>
  <si>
    <t>BILL-7077</t>
  </si>
  <si>
    <t>BILL-7078</t>
  </si>
  <si>
    <t>BILL-7079</t>
  </si>
  <si>
    <t>BILL-7080</t>
  </si>
  <si>
    <t>BILL-7081</t>
  </si>
  <si>
    <t>BILL-7082</t>
  </si>
  <si>
    <t>BILL-7083</t>
  </si>
  <si>
    <t>BILL-7084</t>
  </si>
  <si>
    <t>BILL-7085</t>
  </si>
  <si>
    <t>BILL-7086</t>
  </si>
  <si>
    <t>BILL-7087</t>
  </si>
  <si>
    <t>BILL-7088</t>
  </si>
  <si>
    <t>BILL-7089</t>
  </si>
  <si>
    <t>BILL-6486</t>
  </si>
  <si>
    <t>BILL-7090</t>
  </si>
  <si>
    <t>BILL-7091</t>
  </si>
  <si>
    <t>BILL-7092</t>
  </si>
  <si>
    <t>BILL-7093</t>
  </si>
  <si>
    <t>BILL-7094</t>
  </si>
  <si>
    <t>BILL-7095</t>
  </si>
  <si>
    <t>BILL-7096</t>
  </si>
  <si>
    <t>BILL-7097</t>
  </si>
  <si>
    <t>BILL-7098</t>
  </si>
  <si>
    <t>BILL-7099</t>
  </si>
  <si>
    <t>BILL-7100</t>
  </si>
  <si>
    <t>BILL-7101</t>
  </si>
  <si>
    <t>KHANAL KIRANA</t>
  </si>
  <si>
    <t>BILL-7102</t>
  </si>
  <si>
    <t>BILL-7103</t>
  </si>
  <si>
    <t>BILL-7104</t>
  </si>
  <si>
    <t>BILL-7105</t>
  </si>
  <si>
    <t>BILL-7106</t>
  </si>
  <si>
    <t>BILL-7107</t>
  </si>
  <si>
    <t>BILL-7108</t>
  </si>
  <si>
    <t>BILL-7109</t>
  </si>
  <si>
    <t>BILL-7110</t>
  </si>
  <si>
    <t>BILL-7111</t>
  </si>
  <si>
    <t>BILL-7112</t>
  </si>
  <si>
    <t>BILL-7113</t>
  </si>
  <si>
    <t>BILL-7114</t>
  </si>
  <si>
    <t>BILL-7115</t>
  </si>
  <si>
    <t>BILL-6487</t>
  </si>
  <si>
    <t>AAMILO</t>
  </si>
  <si>
    <t>SCREW DRIVER AND CLAMP</t>
  </si>
  <si>
    <t>THORMOMETER</t>
  </si>
  <si>
    <t>YAMLAL BHUSAL</t>
  </si>
  <si>
    <t>BILL-0809</t>
  </si>
  <si>
    <t>BILL-0079</t>
  </si>
  <si>
    <t>RADHA PANDEY</t>
  </si>
  <si>
    <t>ELECTRICITY MAINTINANCE SAIKRIKPA</t>
  </si>
  <si>
    <t>SENSOR MAINTINANCE SAIKRIPA</t>
  </si>
  <si>
    <t xml:space="preserve">WOOD </t>
  </si>
  <si>
    <t>TEEN/ IRON ROD TRANSPORTATION</t>
  </si>
  <si>
    <t>TRANSPORTATION FOR PIPE WELDING LABOUR</t>
  </si>
  <si>
    <t>CAPACITOR</t>
  </si>
  <si>
    <t xml:space="preserve">WALL FAN/ WIRE </t>
  </si>
  <si>
    <t>LD PLASTIC</t>
  </si>
  <si>
    <t xml:space="preserve">MILK ANALYSER CLEANING MATERIALS </t>
  </si>
  <si>
    <t>CASH DEPOSIT BY GEETU</t>
  </si>
  <si>
    <t>ONLINE TRANSFERRED MUKTESHWOR ENTERPRISES DISSEL</t>
  </si>
  <si>
    <t xml:space="preserve">ONLINE TRANSFERRED TO MODERN AGRO </t>
  </si>
  <si>
    <t>QR-053</t>
  </si>
  <si>
    <t>QR-054</t>
  </si>
  <si>
    <t xml:space="preserve">ONLINE PAID TO NEW GODAR FOR SS PIPE WELDING </t>
  </si>
  <si>
    <t>QR-055</t>
  </si>
  <si>
    <t>ONLINE PAID TO NEW FARM PHARSATIKAT FOR MILK SUPPLY</t>
  </si>
  <si>
    <t>ONLINE PAID TO BASUDEV DAIRY FOR MILK SUPPLY</t>
  </si>
  <si>
    <t>BILL-7116</t>
  </si>
  <si>
    <t>BILL-7117</t>
  </si>
  <si>
    <t>BILL-7118</t>
  </si>
  <si>
    <t>BILL-7119</t>
  </si>
  <si>
    <t>BILL-7120</t>
  </si>
  <si>
    <t>BILL-7121</t>
  </si>
  <si>
    <t>BILL-7122</t>
  </si>
  <si>
    <t>BILL-7123</t>
  </si>
  <si>
    <t>BILL-7124</t>
  </si>
  <si>
    <t>BILL-7125</t>
  </si>
  <si>
    <t>BILL-7126</t>
  </si>
  <si>
    <t>BILL-7127</t>
  </si>
  <si>
    <t>BILL-7128</t>
  </si>
  <si>
    <t>BILL-7129</t>
  </si>
  <si>
    <t>BILL-7130</t>
  </si>
  <si>
    <t>BILL-7131</t>
  </si>
  <si>
    <t>BILL-7132</t>
  </si>
  <si>
    <t>BILL-7133</t>
  </si>
  <si>
    <t>BILL-6488</t>
  </si>
  <si>
    <t>BILL-7134</t>
  </si>
  <si>
    <t>BILL-7135</t>
  </si>
  <si>
    <t>BILL-7136</t>
  </si>
  <si>
    <t>BILL-7137</t>
  </si>
  <si>
    <t>BILL-7138</t>
  </si>
  <si>
    <t>BILL-7139</t>
  </si>
  <si>
    <t>BILL-7140</t>
  </si>
  <si>
    <t>BILL-7141</t>
  </si>
  <si>
    <t>BILL-7142</t>
  </si>
  <si>
    <t>BILL-7143</t>
  </si>
  <si>
    <t>BILL-7144</t>
  </si>
  <si>
    <t>BILL-7145</t>
  </si>
  <si>
    <t>BILL-7146</t>
  </si>
  <si>
    <t>BILL-7147</t>
  </si>
  <si>
    <t>BILL-7148</t>
  </si>
  <si>
    <t>BILL-7149</t>
  </si>
  <si>
    <t>BILL-7150</t>
  </si>
  <si>
    <t>BILL-6489</t>
  </si>
  <si>
    <t>BILL-7151</t>
  </si>
  <si>
    <t>BILL-7152</t>
  </si>
  <si>
    <t>BILL-7153</t>
  </si>
  <si>
    <t>BILL-7154</t>
  </si>
  <si>
    <t>BILL-7155</t>
  </si>
  <si>
    <t>BILL-7156</t>
  </si>
  <si>
    <t>BILL-7157</t>
  </si>
  <si>
    <t>BILL-7158</t>
  </si>
  <si>
    <t>BILL-7159</t>
  </si>
  <si>
    <t>BILL-7160</t>
  </si>
  <si>
    <t>BILL-7161</t>
  </si>
  <si>
    <t>BILL-7162</t>
  </si>
  <si>
    <t>BILL-7163</t>
  </si>
  <si>
    <t>BILL-7164</t>
  </si>
  <si>
    <t>BILL-7165</t>
  </si>
  <si>
    <t>BILL-7166</t>
  </si>
  <si>
    <t>BILL-7167</t>
  </si>
  <si>
    <t>BILL-6490</t>
  </si>
  <si>
    <t>BILL-7168</t>
  </si>
  <si>
    <t>BILL-7169</t>
  </si>
  <si>
    <t>BILL-7170</t>
  </si>
  <si>
    <t>BILL-7171</t>
  </si>
  <si>
    <t>BILL-7172</t>
  </si>
  <si>
    <t>BILL-7173</t>
  </si>
  <si>
    <t>BILL-7174</t>
  </si>
  <si>
    <t>BILL-7175</t>
  </si>
  <si>
    <t>BILL-7176</t>
  </si>
  <si>
    <t>BILL-7177</t>
  </si>
  <si>
    <t>BILL-7178</t>
  </si>
  <si>
    <t>BILL-7179</t>
  </si>
  <si>
    <t>BILL-7180</t>
  </si>
  <si>
    <t>BILL-7181</t>
  </si>
  <si>
    <t>BILL-7182</t>
  </si>
  <si>
    <t>BILL-7183</t>
  </si>
  <si>
    <t>BILL-7184</t>
  </si>
  <si>
    <t>BILL-7185</t>
  </si>
  <si>
    <t>BILL-7186</t>
  </si>
  <si>
    <t>BILL-7187</t>
  </si>
  <si>
    <t>BILL-7188</t>
  </si>
  <si>
    <t>BILL-7189</t>
  </si>
  <si>
    <t>BILL-7190</t>
  </si>
  <si>
    <t>BILL-7191</t>
  </si>
  <si>
    <t>BILL-7192</t>
  </si>
  <si>
    <t>BILL-7193</t>
  </si>
  <si>
    <t>BILL-7194</t>
  </si>
  <si>
    <t>BILL-7195</t>
  </si>
  <si>
    <t>BILL-7196</t>
  </si>
  <si>
    <t>BILL-6491</t>
  </si>
  <si>
    <t>BILL-7197</t>
  </si>
  <si>
    <t>BILL-7198</t>
  </si>
  <si>
    <t>BILL-7199</t>
  </si>
  <si>
    <t>BILL-7200</t>
  </si>
  <si>
    <t>BILL-7201</t>
  </si>
  <si>
    <t>BILL-7202</t>
  </si>
  <si>
    <t>BILL-7203</t>
  </si>
  <si>
    <t>BILL-7204</t>
  </si>
  <si>
    <t>BILL-7205</t>
  </si>
  <si>
    <t>BILL-7206</t>
  </si>
  <si>
    <t>BILL-7207</t>
  </si>
  <si>
    <t>BILL-7208</t>
  </si>
  <si>
    <t>BILL-7209</t>
  </si>
  <si>
    <t>BILL-7210</t>
  </si>
  <si>
    <t>SURYA KC FOR SENSOR</t>
  </si>
  <si>
    <t>GAS</t>
  </si>
  <si>
    <t>OIL FOR VEHICLE TO BHAIRAHAWA WELDING</t>
  </si>
  <si>
    <t>CHAPPAL</t>
  </si>
  <si>
    <t>CHUKKAL</t>
  </si>
  <si>
    <t>WATER PERSERER</t>
  </si>
  <si>
    <t>RAMESH PANTHI</t>
  </si>
  <si>
    <t>BILL-6492</t>
  </si>
  <si>
    <t>BILL-7211</t>
  </si>
  <si>
    <t>BILL-7212</t>
  </si>
  <si>
    <t>BILL-7213</t>
  </si>
  <si>
    <t>BILL-7214</t>
  </si>
  <si>
    <t>BILL-7215</t>
  </si>
  <si>
    <t>BILL-7216</t>
  </si>
  <si>
    <t>BILL-7217</t>
  </si>
  <si>
    <t>BILL-7218</t>
  </si>
  <si>
    <t>BILL-7219</t>
  </si>
  <si>
    <t>BILL-7220</t>
  </si>
  <si>
    <t>BILL-7221</t>
  </si>
  <si>
    <t>BILL-7222</t>
  </si>
  <si>
    <t>BILL-7223</t>
  </si>
  <si>
    <t>BILL-7224</t>
  </si>
  <si>
    <t>BILL-7225</t>
  </si>
  <si>
    <t>BILL-7226</t>
  </si>
  <si>
    <t>BALKRISHNA GYAWALI</t>
  </si>
  <si>
    <t>BILL-7227</t>
  </si>
  <si>
    <t>BILL-7228</t>
  </si>
  <si>
    <t>BILL-6493</t>
  </si>
  <si>
    <t>BILL-7229</t>
  </si>
  <si>
    <t>BILL-7230</t>
  </si>
  <si>
    <t>BILL-7231</t>
  </si>
  <si>
    <t>BILL-7232</t>
  </si>
  <si>
    <t>BILL-7233</t>
  </si>
  <si>
    <t>BILL-7234</t>
  </si>
  <si>
    <t>BILL-7235</t>
  </si>
  <si>
    <t>BILL-7236</t>
  </si>
  <si>
    <t>BILL-7237</t>
  </si>
  <si>
    <t>BILL-7238</t>
  </si>
  <si>
    <t>BILL-7239</t>
  </si>
  <si>
    <t>BILL-7240</t>
  </si>
  <si>
    <t>BILL-7241</t>
  </si>
  <si>
    <t>BILL-7242</t>
  </si>
  <si>
    <t>BILL-7243</t>
  </si>
  <si>
    <t>BILL-6494</t>
  </si>
  <si>
    <t>BILL-7244</t>
  </si>
  <si>
    <t>BILL-7245</t>
  </si>
  <si>
    <t>BILL-7246</t>
  </si>
  <si>
    <t>BILL-7247</t>
  </si>
  <si>
    <t>BILL-7248</t>
  </si>
  <si>
    <t>BILL-7249</t>
  </si>
  <si>
    <t>BILL-7250</t>
  </si>
  <si>
    <t>BILL-7251</t>
  </si>
  <si>
    <t>BILL-7252</t>
  </si>
  <si>
    <t>BILL-7253</t>
  </si>
  <si>
    <t>BILL-7254</t>
  </si>
  <si>
    <t>BILL-7255</t>
  </si>
  <si>
    <t>BILL-7256</t>
  </si>
  <si>
    <t>BILL-7257</t>
  </si>
  <si>
    <t>BILL-7258</t>
  </si>
  <si>
    <t>BILL-7259</t>
  </si>
  <si>
    <t>BILL-7260</t>
  </si>
  <si>
    <t>BILL-7261</t>
  </si>
  <si>
    <t>BILL-6495</t>
  </si>
  <si>
    <t>BILL-7262</t>
  </si>
  <si>
    <t>BILL-7263</t>
  </si>
  <si>
    <t>BILL-7264</t>
  </si>
  <si>
    <t>BILL-7265</t>
  </si>
  <si>
    <t>BILL-7266</t>
  </si>
  <si>
    <t>BILL-7267</t>
  </si>
  <si>
    <t>BILL-7268</t>
  </si>
  <si>
    <t>BILL-7269</t>
  </si>
  <si>
    <t>BILL-7270</t>
  </si>
  <si>
    <t>BILL-7271</t>
  </si>
  <si>
    <t>BILL-7272</t>
  </si>
  <si>
    <t>BILL-7273</t>
  </si>
  <si>
    <t>BILL-7274</t>
  </si>
  <si>
    <t>BILL-7275</t>
  </si>
  <si>
    <t>BILL-7276</t>
  </si>
  <si>
    <t>BILL-7277</t>
  </si>
  <si>
    <t>BILL-7278</t>
  </si>
  <si>
    <t>BILL-6496</t>
  </si>
  <si>
    <t>BILL-7279</t>
  </si>
  <si>
    <t>BILL-7280</t>
  </si>
  <si>
    <t>BILL-7281</t>
  </si>
  <si>
    <t>BILL-7282</t>
  </si>
  <si>
    <t>BILL-7283</t>
  </si>
  <si>
    <t>BILL-7284</t>
  </si>
  <si>
    <t>BILL-7285</t>
  </si>
  <si>
    <t>REPLACE</t>
  </si>
  <si>
    <t>BILL-7286</t>
  </si>
  <si>
    <t>BILL-7287</t>
  </si>
  <si>
    <t>BILL-7288</t>
  </si>
  <si>
    <t>BILL-7289</t>
  </si>
  <si>
    <t>BILL-7290</t>
  </si>
  <si>
    <t>BILL-7291</t>
  </si>
  <si>
    <t>BILL-7292</t>
  </si>
  <si>
    <t>BILL-7293</t>
  </si>
  <si>
    <t>BILL-7294</t>
  </si>
  <si>
    <t>BILL-7295</t>
  </si>
  <si>
    <t>BILL-7296</t>
  </si>
  <si>
    <t>BILL-6497</t>
  </si>
  <si>
    <t>BILL-7297</t>
  </si>
  <si>
    <t>BILL-7298</t>
  </si>
  <si>
    <t>BILL-7299</t>
  </si>
  <si>
    <t>BILL-7300</t>
  </si>
  <si>
    <t>BILL-7301</t>
  </si>
  <si>
    <t>BILL-7302</t>
  </si>
  <si>
    <t>BILL-7303</t>
  </si>
  <si>
    <t>BILL-7304</t>
  </si>
  <si>
    <t>BILL-7305</t>
  </si>
  <si>
    <t>BILL-7306</t>
  </si>
  <si>
    <t>BILL-7307</t>
  </si>
  <si>
    <t>BILL-7308</t>
  </si>
  <si>
    <t>BILL-7309</t>
  </si>
  <si>
    <t>BILL-7310</t>
  </si>
  <si>
    <t>BILL-7311</t>
  </si>
  <si>
    <t>BILL-7312</t>
  </si>
  <si>
    <t>BILL-7313</t>
  </si>
  <si>
    <t>BILL-7314</t>
  </si>
  <si>
    <t>BILL-6498</t>
  </si>
  <si>
    <t>BILL-7315</t>
  </si>
  <si>
    <t>BILL-7316</t>
  </si>
  <si>
    <t>BILL-7317</t>
  </si>
  <si>
    <t>BILL-7318</t>
  </si>
  <si>
    <t>BILL-7319</t>
  </si>
  <si>
    <t>BILL-7320</t>
  </si>
  <si>
    <t>BILL-7321</t>
  </si>
  <si>
    <t>BILL-7322</t>
  </si>
  <si>
    <t>BILL-7323</t>
  </si>
  <si>
    <t>BILL-7324</t>
  </si>
  <si>
    <t>BILL-7325</t>
  </si>
  <si>
    <t>BILL-7326</t>
  </si>
  <si>
    <t>BILL-7327</t>
  </si>
  <si>
    <t>BILL-7328</t>
  </si>
  <si>
    <t>BILL-7329</t>
  </si>
  <si>
    <t>BILL-7330</t>
  </si>
  <si>
    <t>BILL-7331</t>
  </si>
  <si>
    <t>BILL-7332</t>
  </si>
  <si>
    <t>BILL-6499</t>
  </si>
  <si>
    <t>BILL-7333</t>
  </si>
  <si>
    <t>BILL-7334</t>
  </si>
  <si>
    <t>BILL-7335</t>
  </si>
  <si>
    <t>BILL-7336</t>
  </si>
  <si>
    <t>BILL-7337</t>
  </si>
  <si>
    <t>BILL-7338</t>
  </si>
  <si>
    <t>BILL-7339</t>
  </si>
  <si>
    <t>BILL-7340</t>
  </si>
  <si>
    <t>BILL-7341</t>
  </si>
  <si>
    <t>BILL-7342</t>
  </si>
  <si>
    <t>BILL-7343</t>
  </si>
  <si>
    <t>BILL-7344</t>
  </si>
  <si>
    <t>BILL-7345</t>
  </si>
  <si>
    <t>BILL-7346</t>
  </si>
  <si>
    <t>BILL-7347</t>
  </si>
  <si>
    <t>BILL-7348</t>
  </si>
  <si>
    <t>BILL-7349</t>
  </si>
  <si>
    <t>BILL-7350</t>
  </si>
  <si>
    <t>BILL-7401</t>
  </si>
  <si>
    <t>BILL-7402</t>
  </si>
  <si>
    <t xml:space="preserve">DRIVER TO LUMBILI </t>
  </si>
  <si>
    <t>CLIP FILE</t>
  </si>
  <si>
    <t xml:space="preserve">STEEL SCALE </t>
  </si>
  <si>
    <t>SMP</t>
  </si>
  <si>
    <t>RIKSHAW 500+400, FOOD 200</t>
  </si>
  <si>
    <t>CLEANING600</t>
  </si>
  <si>
    <t>BILL-6500</t>
  </si>
  <si>
    <t>BILL-7403</t>
  </si>
  <si>
    <t>BILL-7404</t>
  </si>
  <si>
    <t>BILL-7405</t>
  </si>
  <si>
    <t>BILL-7406</t>
  </si>
  <si>
    <t>BILL-7407</t>
  </si>
  <si>
    <t>BILL-7408</t>
  </si>
  <si>
    <t>BILL-7409</t>
  </si>
  <si>
    <t>BILL-7410</t>
  </si>
  <si>
    <t>BILL-7411</t>
  </si>
  <si>
    <t>BILL-7412</t>
  </si>
  <si>
    <t>BILL-7413</t>
  </si>
  <si>
    <t>BILL-7414</t>
  </si>
  <si>
    <t>BILL-7415</t>
  </si>
  <si>
    <t>BILL-7416</t>
  </si>
  <si>
    <t>BILL-7417</t>
  </si>
  <si>
    <t>BILL-7418</t>
  </si>
  <si>
    <t>BILL-7419</t>
  </si>
  <si>
    <t>BILL-7420</t>
  </si>
  <si>
    <t>BILL-7421</t>
  </si>
  <si>
    <t>BILL-7422</t>
  </si>
  <si>
    <t>BILL-7423</t>
  </si>
  <si>
    <t>BILL-7351</t>
  </si>
  <si>
    <t>BILL-7424</t>
  </si>
  <si>
    <t>BILL-7425</t>
  </si>
  <si>
    <t>BILL-7426</t>
  </si>
  <si>
    <t>BILL-7427</t>
  </si>
  <si>
    <t>BILL-7428</t>
  </si>
  <si>
    <t>BILL-7429</t>
  </si>
  <si>
    <t>BILL-7430</t>
  </si>
  <si>
    <t>BILL-7431</t>
  </si>
  <si>
    <t>BILL-7432</t>
  </si>
  <si>
    <t>BILL-7433</t>
  </si>
  <si>
    <t>BILL-7434</t>
  </si>
  <si>
    <t>BILL-7435</t>
  </si>
  <si>
    <t>BILL-7436</t>
  </si>
  <si>
    <t>BILL-7437</t>
  </si>
  <si>
    <t>BILL-7438</t>
  </si>
  <si>
    <t>BILL-7439</t>
  </si>
  <si>
    <t>BILL-7440</t>
  </si>
  <si>
    <t>BILL-7441</t>
  </si>
  <si>
    <t>SATHI MART</t>
  </si>
  <si>
    <t>BILL-7442</t>
  </si>
  <si>
    <t>BILL-7352</t>
  </si>
  <si>
    <t>1200 QR</t>
  </si>
  <si>
    <t>BILL-7443</t>
  </si>
  <si>
    <t>BILL-7444</t>
  </si>
  <si>
    <t>VEHICLE TO LUMBINI</t>
  </si>
  <si>
    <t xml:space="preserve">SENSOE WIRE </t>
  </si>
  <si>
    <t xml:space="preserve">TEEN AND DOOR MAINTINANCE </t>
  </si>
  <si>
    <t>CREAM SEPERATOR MAINTINANCE</t>
  </si>
  <si>
    <t>BILL-7445</t>
  </si>
  <si>
    <t>BILL-7446</t>
  </si>
  <si>
    <t>BILL-7447</t>
  </si>
  <si>
    <t>BILL-7448</t>
  </si>
  <si>
    <t>BILL-7449</t>
  </si>
  <si>
    <t>BILL-7450</t>
  </si>
  <si>
    <t>BILL-7451</t>
  </si>
  <si>
    <t>BILL-7452</t>
  </si>
  <si>
    <t>BILL-7453</t>
  </si>
  <si>
    <t>BILL-7454</t>
  </si>
  <si>
    <t>BILL-7455</t>
  </si>
  <si>
    <t>BILL-7456</t>
  </si>
  <si>
    <t>BILL-7457</t>
  </si>
  <si>
    <t>BILL-7458</t>
  </si>
  <si>
    <t>BILL-7459</t>
  </si>
  <si>
    <t>BILL-7460</t>
  </si>
  <si>
    <t>BILL-7461</t>
  </si>
  <si>
    <t>BILL-7462</t>
  </si>
  <si>
    <t>BILL-7463</t>
  </si>
  <si>
    <t>QR-056</t>
  </si>
  <si>
    <t>ONLINE PAID TO THAPA GRILL UDHYOG</t>
  </si>
  <si>
    <t>QR-057</t>
  </si>
  <si>
    <t>SHREE PAROHA DAIRY UDHYOG</t>
  </si>
  <si>
    <t>QR-058</t>
  </si>
  <si>
    <t>QR-059</t>
  </si>
  <si>
    <t>QR-060</t>
  </si>
  <si>
    <t xml:space="preserve">QR RECEIVED FROM J AND J SISTERS </t>
  </si>
  <si>
    <t>QR RECEIVED FROM SHANKAR KHAREL</t>
  </si>
  <si>
    <t>QR-061</t>
  </si>
  <si>
    <t>QR-062</t>
  </si>
  <si>
    <t>OLINE RECEIVED FROM CHHATRABHUMI STORE</t>
  </si>
  <si>
    <t>QR-063</t>
  </si>
  <si>
    <t xml:space="preserve">PAYMENT FOR WATER PIPE BARAL TRADERS </t>
  </si>
  <si>
    <t>QR-064</t>
  </si>
  <si>
    <t>QR-065</t>
  </si>
  <si>
    <t>PAYMENT FOR WOOD</t>
  </si>
  <si>
    <t>QR-066</t>
  </si>
  <si>
    <t xml:space="preserve">LD PLASTIC DAUNNE DEVI SUPPLIERS </t>
  </si>
  <si>
    <t>QR-067</t>
  </si>
  <si>
    <t>ADVANCE PAYMENT BY KESHAB TO BODESH CLEARANCE</t>
  </si>
  <si>
    <t>QR-068</t>
  </si>
  <si>
    <t>SHIV GANGA DAIRY</t>
  </si>
  <si>
    <t xml:space="preserve">PAYMENT FOR SMP PURCHASE </t>
  </si>
  <si>
    <t xml:space="preserve">FOOD FOR DRIVER VEHICLE </t>
  </si>
  <si>
    <t>BILL-7353</t>
  </si>
  <si>
    <t>BILL-7468</t>
  </si>
  <si>
    <t>BILL-7464</t>
  </si>
  <si>
    <t>BILL-7465</t>
  </si>
  <si>
    <t>BILL-7466</t>
  </si>
  <si>
    <t>BILL-7467</t>
  </si>
  <si>
    <t>BILL-7469</t>
  </si>
  <si>
    <t>BILL-7470</t>
  </si>
  <si>
    <t>BILL-7471</t>
  </si>
  <si>
    <t>BILL-7472</t>
  </si>
  <si>
    <t>BILL-7473</t>
  </si>
  <si>
    <t>BILL-7474</t>
  </si>
  <si>
    <t>BILL-7475</t>
  </si>
  <si>
    <t>BILL-7476</t>
  </si>
  <si>
    <t>BILL-7477</t>
  </si>
  <si>
    <t>BILL-7478</t>
  </si>
  <si>
    <t>BILL-7479</t>
  </si>
  <si>
    <t>BILL-7480</t>
  </si>
  <si>
    <t>BILL-7481</t>
  </si>
  <si>
    <t>BILL-7482</t>
  </si>
  <si>
    <t>BILL-7483</t>
  </si>
  <si>
    <t xml:space="preserve">PANEER RETURNED </t>
  </si>
  <si>
    <t>BILL-7484</t>
  </si>
  <si>
    <t>BILL-7354</t>
  </si>
  <si>
    <t xml:space="preserve">CASH </t>
  </si>
  <si>
    <t>Total Office Expenses</t>
  </si>
  <si>
    <t>Total Advance</t>
  </si>
  <si>
    <t>CASH INVESTMENT</t>
  </si>
  <si>
    <t>Total Payments/EXPENSES</t>
  </si>
  <si>
    <t>\</t>
  </si>
  <si>
    <t>ACCOUNT OF STATEMENT</t>
  </si>
  <si>
    <t xml:space="preserve">CANCLED </t>
  </si>
  <si>
    <t>BILL-7485</t>
  </si>
  <si>
    <t>BILL-7486</t>
  </si>
  <si>
    <t>BILL-7487</t>
  </si>
  <si>
    <t>BILL-7488</t>
  </si>
  <si>
    <t>BILL-7489</t>
  </si>
  <si>
    <t>BILL-7490</t>
  </si>
  <si>
    <t>BILL-7491</t>
  </si>
  <si>
    <t>BILL-7492</t>
  </si>
  <si>
    <t>BILL-7493</t>
  </si>
  <si>
    <t>BILL-7494</t>
  </si>
  <si>
    <t>BILL-7495</t>
  </si>
  <si>
    <t>BILL-7496</t>
  </si>
  <si>
    <t>BILL-7497</t>
  </si>
  <si>
    <t>BILL-7498</t>
  </si>
  <si>
    <t>BILL-7499</t>
  </si>
  <si>
    <t>BILL-7500</t>
  </si>
  <si>
    <t>BILL-7501</t>
  </si>
  <si>
    <t>BILL-7355</t>
  </si>
  <si>
    <t xml:space="preserve">SRAWAN ELECTRICITY BILL </t>
  </si>
  <si>
    <t xml:space="preserve">  </t>
  </si>
  <si>
    <t>DRIVER TO LOCAL MORNING</t>
  </si>
  <si>
    <t>TIRE REPAIR</t>
  </si>
  <si>
    <t>BILL-7502</t>
  </si>
  <si>
    <t>BILL-7503</t>
  </si>
  <si>
    <t>BILL-7504</t>
  </si>
  <si>
    <t>BILL-7505</t>
  </si>
  <si>
    <t>BILL-7506</t>
  </si>
  <si>
    <t>BILL-7507</t>
  </si>
  <si>
    <t>BILL-7508</t>
  </si>
  <si>
    <t>BILL-7509</t>
  </si>
  <si>
    <t>BILL-7510</t>
  </si>
  <si>
    <t>BILL-7511</t>
  </si>
  <si>
    <t>BILL-7512</t>
  </si>
  <si>
    <t>BILL-7513</t>
  </si>
  <si>
    <t>BILL-7514</t>
  </si>
  <si>
    <t>BILL-7515</t>
  </si>
  <si>
    <t>BILL-7356</t>
  </si>
  <si>
    <t>BILL-7357</t>
  </si>
  <si>
    <t>BILL-7516</t>
  </si>
  <si>
    <t>BILL-7358</t>
  </si>
  <si>
    <t>BILL-7359</t>
  </si>
  <si>
    <t>BILL-7517</t>
  </si>
  <si>
    <t>BILL-7518</t>
  </si>
  <si>
    <t>BILL-7519</t>
  </si>
  <si>
    <t>BILL-7520</t>
  </si>
  <si>
    <t>BILL-7521</t>
  </si>
  <si>
    <t>BILL-7522</t>
  </si>
  <si>
    <t>BILL-7523</t>
  </si>
  <si>
    <t>BILL-7524</t>
  </si>
  <si>
    <t>BILL-7525</t>
  </si>
  <si>
    <t>BILL-7526</t>
  </si>
  <si>
    <t>BILL-7527</t>
  </si>
  <si>
    <t>BILL-7528</t>
  </si>
  <si>
    <t>BILL-7529</t>
  </si>
  <si>
    <t>BILL-7530</t>
  </si>
  <si>
    <t>BILL-7531</t>
  </si>
  <si>
    <t>BILL-7532</t>
  </si>
  <si>
    <t>BILL-7533</t>
  </si>
  <si>
    <t>BILL-7534</t>
  </si>
  <si>
    <t>BILL-7535</t>
  </si>
  <si>
    <t>BILL-7536</t>
  </si>
  <si>
    <t>BILL-7537</t>
  </si>
  <si>
    <t>BILL-7538</t>
  </si>
  <si>
    <t>BILL-7539</t>
  </si>
  <si>
    <t>BILL-7540</t>
  </si>
  <si>
    <t>BILL-7541</t>
  </si>
  <si>
    <t>BILL-7542</t>
  </si>
  <si>
    <t>BILL-7543</t>
  </si>
  <si>
    <t>BILL-7544</t>
  </si>
  <si>
    <t>BILL-7545</t>
  </si>
  <si>
    <t>BILL-7546</t>
  </si>
  <si>
    <t>BILL-7547</t>
  </si>
  <si>
    <t>BILL-7548</t>
  </si>
  <si>
    <t>BILL-7549</t>
  </si>
  <si>
    <t>BILL-7550</t>
  </si>
  <si>
    <t>BILL-7551</t>
  </si>
  <si>
    <t>BILL-7552</t>
  </si>
  <si>
    <t>BILL-7553</t>
  </si>
  <si>
    <t>BILL-7554</t>
  </si>
  <si>
    <t>BILL-7555</t>
  </si>
  <si>
    <t>BILL-7556</t>
  </si>
  <si>
    <t>BILL-7557</t>
  </si>
  <si>
    <t>BILL-7558</t>
  </si>
  <si>
    <t>BILL-7559</t>
  </si>
  <si>
    <t>BILL-7560</t>
  </si>
  <si>
    <t>BILL-7561</t>
  </si>
  <si>
    <t>BILL-7562</t>
  </si>
  <si>
    <t>BILL-7563</t>
  </si>
  <si>
    <t>BILL-7564</t>
  </si>
  <si>
    <t>BILL-7565</t>
  </si>
  <si>
    <t>BILL-7566</t>
  </si>
  <si>
    <t>COLLECTION</t>
  </si>
  <si>
    <t>PURCHASE</t>
  </si>
  <si>
    <t xml:space="preserve">PRARAMBHA DAIRY —BANK ACCOUNT </t>
  </si>
  <si>
    <t>QR-069</t>
  </si>
  <si>
    <t>QR-070</t>
  </si>
  <si>
    <t>QR-071</t>
  </si>
  <si>
    <t>ONLINE RECEIVED AS ADVANCE</t>
  </si>
  <si>
    <t>QR-072</t>
  </si>
  <si>
    <t>PAYMENT FOR MILK SUPPLY 2083/05/17</t>
  </si>
  <si>
    <t>QR-073</t>
  </si>
  <si>
    <t>QR-074</t>
  </si>
  <si>
    <t>QR-075</t>
  </si>
  <si>
    <t xml:space="preserve">PAYMENT FOR MILK SUPPLY </t>
  </si>
  <si>
    <t>PAYMENT FOR MILK SUPPLY 2083/05/20</t>
  </si>
  <si>
    <t>QR-076</t>
  </si>
  <si>
    <t xml:space="preserve">PAYMENT FOR MILK SUPPLY AS ADVANCE </t>
  </si>
  <si>
    <t>QR-077</t>
  </si>
  <si>
    <t>PAYMENT FOR MILK SUPPLY 2083/05/31</t>
  </si>
  <si>
    <t>QR-078</t>
  </si>
  <si>
    <t xml:space="preserve">PAYMENT RECEIVED FOR SALES </t>
  </si>
  <si>
    <t>QR-079</t>
  </si>
  <si>
    <t xml:space="preserve">TIRE PURCHASE </t>
  </si>
  <si>
    <t>HYDROLIC JUGE PURCHASE</t>
  </si>
  <si>
    <t>BANK DEBOSIT FOR ACCOUNT OPENING</t>
  </si>
  <si>
    <t>BILL-7567</t>
  </si>
  <si>
    <t xml:space="preserve">TOTAL EXPENSES BY KESHAB </t>
  </si>
  <si>
    <t xml:space="preserve"> </t>
  </si>
  <si>
    <t>paid on 2083/06/02</t>
  </si>
  <si>
    <t>balance until 2083/05/31</t>
  </si>
  <si>
    <t>B KALIKA CANTEEN</t>
  </si>
  <si>
    <t>GYAWALI DAIRY</t>
  </si>
  <si>
    <t>WOOD 600 KG</t>
  </si>
  <si>
    <t>TECHNICIAN CHARGE LUSCAN</t>
  </si>
  <si>
    <t xml:space="preserve">SENSOR DISPLAY TO SURYA KC </t>
  </si>
  <si>
    <t>QR-080</t>
  </si>
  <si>
    <t>QR-081</t>
  </si>
  <si>
    <t>QR-082</t>
  </si>
  <si>
    <t>ELECTRICITY BILL FOR SHRAWAN AND BHADRA-2083</t>
  </si>
  <si>
    <t>QR-083</t>
  </si>
  <si>
    <t>CARBON PAPER</t>
  </si>
  <si>
    <t>QR-084</t>
  </si>
  <si>
    <t>PAYMENT FOR MILK SUPPLY BHADRA-2083</t>
  </si>
  <si>
    <t>QR-085</t>
  </si>
  <si>
    <t xml:space="preserve">PAYMENT FOR MILK SUPPLY SHRAWAN FINAL AND BHADRA PARTIAL </t>
  </si>
  <si>
    <t>BILL-7568</t>
  </si>
  <si>
    <t>BILL-7569</t>
  </si>
  <si>
    <t>BILL-7570</t>
  </si>
  <si>
    <t>BILL-7571</t>
  </si>
  <si>
    <t>BILL-7572</t>
  </si>
  <si>
    <t>BILL-7573</t>
  </si>
  <si>
    <t>BILL-7574</t>
  </si>
  <si>
    <t>BILL-7575</t>
  </si>
  <si>
    <t>BILL-7576</t>
  </si>
  <si>
    <t>BILL-7577</t>
  </si>
  <si>
    <t>BILL-7578</t>
  </si>
  <si>
    <t>BILL-7579</t>
  </si>
  <si>
    <t>BILL-7580</t>
  </si>
  <si>
    <t>BILL-7581</t>
  </si>
  <si>
    <t>BILL-7582</t>
  </si>
  <si>
    <t>BILL-7583</t>
  </si>
  <si>
    <t>BILL-7584</t>
  </si>
  <si>
    <t>BILL-7585</t>
  </si>
  <si>
    <t>BILL-7586</t>
  </si>
  <si>
    <t>BILL-7360</t>
  </si>
  <si>
    <t>BILL-7587</t>
  </si>
  <si>
    <t>BILL-7588</t>
  </si>
  <si>
    <t>BILL-7589</t>
  </si>
  <si>
    <t>BILL-7590</t>
  </si>
  <si>
    <t>BILL-7591</t>
  </si>
  <si>
    <t>BILL-7592</t>
  </si>
  <si>
    <t>BILL-7593</t>
  </si>
  <si>
    <t>BILL-7594</t>
  </si>
  <si>
    <t>BILL-7596</t>
  </si>
  <si>
    <t>BILL-7597</t>
  </si>
  <si>
    <t>BILL-7598</t>
  </si>
  <si>
    <t>BILL-7599</t>
  </si>
  <si>
    <t>BILL-7600</t>
  </si>
  <si>
    <t>BILL-7595</t>
  </si>
  <si>
    <t>BILL-7361</t>
  </si>
  <si>
    <t>BILL-7601</t>
  </si>
  <si>
    <t>BILL-7602</t>
  </si>
  <si>
    <t>BILL-7603</t>
  </si>
  <si>
    <t>BILL-7604</t>
  </si>
  <si>
    <t>BILL-7605</t>
  </si>
  <si>
    <t>BILL-7606</t>
  </si>
  <si>
    <t>BILL-7607</t>
  </si>
  <si>
    <t>BILL-7608</t>
  </si>
  <si>
    <t>BILL-7609</t>
  </si>
  <si>
    <t>BILL-7610</t>
  </si>
  <si>
    <t>BILL-7611</t>
  </si>
  <si>
    <t>BILL-7612</t>
  </si>
  <si>
    <t>BILL-7613</t>
  </si>
  <si>
    <t>BILL-7614</t>
  </si>
  <si>
    <t>BILL-7615</t>
  </si>
  <si>
    <t>BILL-7616</t>
  </si>
  <si>
    <t>BILL-7617</t>
  </si>
  <si>
    <t>BILL-7618</t>
  </si>
  <si>
    <t>BILL-7619</t>
  </si>
  <si>
    <t>BILL-7362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</si>
</sst>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-&quot;Rs.&quot;\ * #,##0.00_-;\-&quot;Rs.&quot;\ * #,##0.00_-;_-&quot;Rs.&quot;\ * &quot;-&quot;_-"/>
    <numFmt numFmtId="165" formatCode="0.0%"/>
    <numFmt numFmtId="166" formatCode="0.0&quot;%&quot;"/>
    <numFmt numFmtId="167" formatCode="yyyy/mm/dd"/>
    <numFmt numFmtId="168" formatCode="#,##0.00;[Red]\-#,##0.00"/>
    <numFmt numFmtId="169" formatCode="yyyy\-mm\-dd\ h:mm:ss"/>
    <numFmt numFmtId="170" formatCode="yyyy\-mm\-dd"/>
  </numFmts>
  <fonts count="7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4"/>
      <color rgb="FF1F3864"/>
      <name val="Calibri"/>
      <family val="2"/>
    </font>
    <font>
      <b/>
      <sz val="13"/>
      <color rgb="FF375623"/>
      <name val="Calibri"/>
      <family val="2"/>
    </font>
    <font>
      <b/>
      <sz val="16"/>
      <color rgb="FF1F3864"/>
      <name val="Calibri"/>
      <family val="2"/>
    </font>
    <font>
      <b/>
      <sz val="14"/>
      <color rgb="FFFFFFFF"/>
      <name val="Calibri"/>
      <family val="2"/>
    </font>
    <font>
      <b/>
      <sz val="12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1F3864"/>
      <name val="Calibri"/>
      <family val="2"/>
    </font>
    <font>
      <b/>
      <sz val="10"/>
      <color rgb="FF808080"/>
      <name val="Calibri"/>
      <family val="2"/>
    </font>
    <font>
      <b/>
      <sz val="12"/>
      <color rgb="FFFFFFFF"/>
      <name val="Calibri"/>
      <family val="2"/>
    </font>
    <font>
      <b/>
      <sz val="12"/>
      <color rgb="FF375623"/>
      <name val="Calibri"/>
      <family val="2"/>
    </font>
    <font>
      <b/>
      <sz val="10"/>
      <color rgb="FF375623"/>
      <name val="Calibri"/>
      <family val="2"/>
    </font>
    <font>
      <b/>
      <sz val="9"/>
      <color rgb="FF808080"/>
      <name val="Calibri"/>
      <family val="2"/>
    </font>
    <font>
      <b/>
      <sz val="9"/>
      <color rgb="FF2E5496"/>
      <name val="Calibri"/>
      <family val="2"/>
    </font>
    <font>
      <b/>
      <sz val="11"/>
      <color rgb="FF375623"/>
      <name val="Calibri"/>
      <family val="2"/>
    </font>
    <font>
      <b/>
      <sz val="11"/>
      <color rgb="FFC00000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b/>
      <sz val="16"/>
      <color rgb="FF1F3864"/>
      <name val="Calibri"/>
      <family val="2"/>
    </font>
    <font>
      <b/>
      <sz val="13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1"/>
      <color rgb="FF2E7D32"/>
      <name val="Calibri"/>
      <family val="2"/>
    </font>
    <font>
      <b/>
      <sz val="9"/>
      <color rgb="FF2E75B6"/>
      <name val="Calibri"/>
      <family val="2"/>
    </font>
    <font>
      <b/>
      <sz val="9"/>
      <color rgb="FF808080"/>
      <name val="Calibri"/>
      <family val="2"/>
    </font>
    <font>
      <b/>
      <sz val="10"/>
      <color rgb="FF808080"/>
      <name val="Calibri"/>
      <family val="2"/>
    </font>
    <font>
      <b/>
      <sz val="11"/>
      <color rgb="FFC0392B"/>
      <name val="Calibri"/>
      <family val="2"/>
    </font>
    <font>
      <b/>
      <sz val="18"/>
      <color rgb="FF1F3864"/>
      <name val="Calibri"/>
      <family val="2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2"/>
      <color rgb="FFC0392B"/>
      <name val="Calibri"/>
      <family val="2"/>
    </font>
    <font>
      <b/>
      <sz val="10"/>
      <color rgb="FFFFFFFF"/>
      <name val="Calibri"/>
      <family val="2"/>
    </font>
    <font>
      <b/>
      <sz val="10"/>
      <color rgb="FF808080"/>
      <name val="Calibri"/>
      <family val="2"/>
    </font>
    <font>
      <b/>
      <sz val="10"/>
      <color rgb="FFB45309"/>
      <name val="Calibri"/>
      <family val="2"/>
    </font>
    <font>
      <b/>
      <sz val="10"/>
      <color rgb="FF2E7D32"/>
      <name val="Calibri"/>
      <family val="2"/>
    </font>
    <font>
      <b/>
      <sz val="12"/>
      <color rgb="FF2E7D32"/>
      <name val="Calibri"/>
      <family val="2"/>
    </font>
    <font>
      <b/>
      <sz val="12"/>
      <color rgb="FF2E75B6"/>
      <name val="Calibri"/>
      <family val="2"/>
    </font>
    <font>
      <b/>
      <sz val="11"/>
      <color theme="0"/>
      <name val="Calibri"/>
      <family val="2"/>
      <scheme val="minor"/>
    </font>
    <font>
      <b/>
      <sz val="14"/>
      <color rgb="FF1F4E78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</font>
    <font>
      <b/>
      <sz val="13"/>
      <color rgb="FF1F4E78"/>
      <name val="Calibri"/>
      <family val="2"/>
    </font>
    <font>
      <b/>
      <sz val="11"/>
      <color rgb="FFFFFFFF"/>
      <name val="Calibri"/>
      <family val="2"/>
    </font>
    <font>
      <i/>
      <sz val="11"/>
      <name val="Calibri"/>
      <family val="2"/>
    </font>
    <font>
      <b/>
      <sz val="14"/>
      <color rgb="FF1F4E78"/>
      <name val="Calibri"/>
      <family val="2"/>
    </font>
    <font>
      <b/>
      <u/>
      <sz val="13"/>
      <name val="Calibri"/>
      <family val="2"/>
    </font>
    <font>
      <b/>
      <sz val="11"/>
      <name val="Calibri"/>
      <family val="2"/>
    </font>
    <font>
      <b/>
      <sz val="13"/>
      <color rgb="FF1F4E78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80808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6E0F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BF8F00"/>
      </patternFill>
    </fill>
    <fill>
      <patternFill patternType="solid">
        <fgColor rgb="FFC00000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DEEBF7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1F4E78"/>
      </patternFill>
    </fill>
    <fill>
      <patternFill patternType="solid">
        <fgColor rgb="FFF2F6FC"/>
      </patternFill>
    </fill>
    <fill>
      <patternFill patternType="solid">
        <fgColor rgb="FF1F4E78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8" fillId="0" borderId="0" applyNumberFormat="0" applyFill="0" applyBorder="0" applyAlignment="0" applyProtection="0"/>
  </cellStyleXfs>
  <cellXfs count="278">
    <xf numFmtId="0" fontId="0" fillId="0" borderId="0" xfId="0"/>
    <xf numFmtId="0" fontId="2" fillId="0" borderId="0" xfId="0" applyFont="1"/>
    <xf numFmtId="164" fontId="9" fillId="0" borderId="0" xfId="0" applyNumberFormat="1" applyFont="1"/>
    <xf numFmtId="0" fontId="5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3" borderId="0" xfId="0" applyFont="1" applyFill="1"/>
    <xf numFmtId="164" fontId="0" fillId="0" borderId="0" xfId="0" applyNumberFormat="1"/>
    <xf numFmtId="0" fontId="15" fillId="0" borderId="0" xfId="0" applyFont="1"/>
    <xf numFmtId="0" fontId="16" fillId="7" borderId="0" xfId="0" applyFont="1" applyFill="1"/>
    <xf numFmtId="0" fontId="0" fillId="7" borderId="0" xfId="0" applyFill="1"/>
    <xf numFmtId="0" fontId="4" fillId="0" borderId="1" xfId="0" applyFont="1" applyBorder="1" applyAlignment="1">
      <alignment horizontal="left" vertical="center" wrapText="1"/>
    </xf>
    <xf numFmtId="0" fontId="0" fillId="0" borderId="1" xfId="0" applyBorder="1"/>
    <xf numFmtId="164" fontId="4" fillId="0" borderId="1" xfId="0" applyNumberFormat="1" applyFont="1" applyBorder="1" applyAlignment="1">
      <alignment horizontal="right" vertical="center"/>
    </xf>
    <xf numFmtId="0" fontId="14" fillId="6" borderId="1" xfId="0" applyFont="1" applyFill="1" applyBorder="1" applyAlignment="1">
      <alignment horizontal="left" vertical="center" wrapText="1"/>
    </xf>
    <xf numFmtId="0" fontId="0" fillId="6" borderId="1" xfId="0" applyFill="1" applyBorder="1"/>
    <xf numFmtId="164" fontId="3" fillId="6" borderId="1" xfId="0" applyNumberFormat="1" applyFont="1" applyFill="1" applyBorder="1" applyAlignment="1">
      <alignment horizontal="right" vertical="center"/>
    </xf>
    <xf numFmtId="0" fontId="16" fillId="8" borderId="0" xfId="0" applyFont="1" applyFill="1"/>
    <xf numFmtId="0" fontId="0" fillId="8" borderId="0" xfId="0" applyFill="1"/>
    <xf numFmtId="0" fontId="14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164" fontId="3" fillId="5" borderId="1" xfId="0" applyNumberFormat="1" applyFont="1" applyFill="1" applyBorder="1" applyAlignment="1">
      <alignment horizontal="right" vertical="center"/>
    </xf>
    <xf numFmtId="0" fontId="14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164" fontId="3" fillId="4" borderId="1" xfId="0" applyNumberFormat="1" applyFont="1" applyFill="1" applyBorder="1" applyAlignment="1">
      <alignment horizontal="right" vertical="center"/>
    </xf>
    <xf numFmtId="0" fontId="16" fillId="9" borderId="0" xfId="0" applyFont="1" applyFill="1"/>
    <xf numFmtId="0" fontId="0" fillId="9" borderId="0" xfId="0" applyFill="1"/>
    <xf numFmtId="0" fontId="14" fillId="10" borderId="1" xfId="0" applyFont="1" applyFill="1" applyBorder="1" applyAlignment="1">
      <alignment horizontal="left" vertical="center" wrapText="1"/>
    </xf>
    <xf numFmtId="0" fontId="0" fillId="10" borderId="1" xfId="0" applyFill="1" applyBorder="1"/>
    <xf numFmtId="164" fontId="3" fillId="10" borderId="1" xfId="0" applyNumberFormat="1" applyFont="1" applyFill="1" applyBorder="1" applyAlignment="1">
      <alignment horizontal="right" vertical="center"/>
    </xf>
    <xf numFmtId="0" fontId="1" fillId="2" borderId="0" xfId="0" applyFont="1" applyFill="1"/>
    <xf numFmtId="0" fontId="0" fillId="2" borderId="0" xfId="0" applyFill="1"/>
    <xf numFmtId="164" fontId="11" fillId="2" borderId="0" xfId="0" applyNumberFormat="1" applyFont="1" applyFill="1" applyAlignment="1">
      <alignment horizontal="right" vertical="center"/>
    </xf>
    <xf numFmtId="0" fontId="3" fillId="0" borderId="0" xfId="0" applyFont="1"/>
    <xf numFmtId="0" fontId="12" fillId="0" borderId="0" xfId="0" applyFont="1" applyAlignment="1">
      <alignment horizontal="right" vertical="center"/>
    </xf>
    <xf numFmtId="165" fontId="12" fillId="0" borderId="0" xfId="0" applyNumberFormat="1" applyFont="1" applyAlignment="1">
      <alignment horizontal="right" vertical="center"/>
    </xf>
    <xf numFmtId="4" fontId="6" fillId="0" borderId="1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/>
    <xf numFmtId="0" fontId="5" fillId="2" borderId="1" xfId="0" applyFont="1" applyFill="1" applyBorder="1" applyAlignment="1">
      <alignment horizontal="right" vertical="center"/>
    </xf>
    <xf numFmtId="164" fontId="5" fillId="2" borderId="1" xfId="0" applyNumberFormat="1" applyFont="1" applyFill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/>
    <xf numFmtId="164" fontId="0" fillId="0" borderId="1" xfId="0" applyNumberFormat="1" applyBorder="1"/>
    <xf numFmtId="0" fontId="14" fillId="0" borderId="0" xfId="0" applyFont="1"/>
    <xf numFmtId="0" fontId="14" fillId="0" borderId="1" xfId="0" applyFont="1" applyBorder="1"/>
    <xf numFmtId="164" fontId="14" fillId="0" borderId="1" xfId="0" applyNumberFormat="1" applyFont="1" applyBorder="1"/>
    <xf numFmtId="0" fontId="18" fillId="0" borderId="1" xfId="0" applyFont="1" applyBorder="1"/>
    <xf numFmtId="0" fontId="19" fillId="0" borderId="0" xfId="0" applyFont="1"/>
    <xf numFmtId="0" fontId="20" fillId="0" borderId="0" xfId="0" applyFont="1"/>
    <xf numFmtId="0" fontId="13" fillId="0" borderId="0" xfId="0" applyFont="1"/>
    <xf numFmtId="164" fontId="21" fillId="0" borderId="0" xfId="0" applyNumberFormat="1" applyFont="1"/>
    <xf numFmtId="1" fontId="22" fillId="0" borderId="0" xfId="0" applyNumberFormat="1" applyFont="1"/>
    <xf numFmtId="4" fontId="5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12" fillId="0" borderId="0" xfId="0" applyFont="1"/>
    <xf numFmtId="164" fontId="2" fillId="0" borderId="0" xfId="0" applyNumberFormat="1" applyFont="1"/>
    <xf numFmtId="0" fontId="4" fillId="0" borderId="0" xfId="0" applyFont="1"/>
    <xf numFmtId="0" fontId="0" fillId="0" borderId="1" xfId="0" applyBorder="1" applyAlignment="1">
      <alignment horizontal="left" vertical="center" wrapText="1"/>
    </xf>
    <xf numFmtId="0" fontId="24" fillId="0" borderId="1" xfId="0" applyFont="1" applyBorder="1" applyAlignment="1">
      <alignment horizontal="center" vertical="center" wrapText="1"/>
    </xf>
    <xf numFmtId="2" fontId="24" fillId="0" borderId="1" xfId="0" applyNumberFormat="1" applyFont="1" applyBorder="1" applyAlignment="1">
      <alignment horizontal="center" vertical="center" wrapText="1"/>
    </xf>
    <xf numFmtId="164" fontId="24" fillId="0" borderId="1" xfId="0" applyNumberFormat="1" applyFont="1" applyBorder="1" applyAlignment="1">
      <alignment horizontal="center" vertical="center" wrapText="1"/>
    </xf>
    <xf numFmtId="4" fontId="24" fillId="0" borderId="1" xfId="0" applyNumberFormat="1" applyFont="1" applyBorder="1" applyAlignment="1">
      <alignment horizontal="center" vertical="center" wrapText="1"/>
    </xf>
    <xf numFmtId="0" fontId="23" fillId="0" borderId="0" xfId="0" applyFont="1"/>
    <xf numFmtId="0" fontId="25" fillId="0" borderId="1" xfId="0" applyFont="1" applyBorder="1" applyAlignment="1">
      <alignment horizontal="center" vertical="center" wrapText="1"/>
    </xf>
    <xf numFmtId="164" fontId="6" fillId="1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left" vertical="center"/>
    </xf>
    <xf numFmtId="164" fontId="27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4" fontId="6" fillId="0" borderId="2" xfId="0" applyNumberFormat="1" applyFont="1" applyBorder="1" applyAlignment="1">
      <alignment horizontal="center" vertical="center" wrapText="1"/>
    </xf>
    <xf numFmtId="0" fontId="30" fillId="0" borderId="0" xfId="0" applyFont="1"/>
    <xf numFmtId="0" fontId="31" fillId="13" borderId="3" xfId="0" applyFont="1" applyFill="1" applyBorder="1" applyAlignment="1">
      <alignment horizontal="center" vertical="center"/>
    </xf>
    <xf numFmtId="0" fontId="35" fillId="0" borderId="0" xfId="0" applyFont="1"/>
    <xf numFmtId="0" fontId="36" fillId="0" borderId="0" xfId="0" applyFont="1"/>
    <xf numFmtId="0" fontId="37" fillId="0" borderId="0" xfId="0" applyFont="1"/>
    <xf numFmtId="0" fontId="32" fillId="0" borderId="0" xfId="0" applyFont="1"/>
    <xf numFmtId="164" fontId="34" fillId="0" borderId="0" xfId="0" applyNumberFormat="1" applyFont="1"/>
    <xf numFmtId="164" fontId="38" fillId="0" borderId="0" xfId="0" applyNumberFormat="1" applyFont="1"/>
    <xf numFmtId="0" fontId="33" fillId="0" borderId="3" xfId="0" applyFont="1" applyBorder="1" applyAlignment="1">
      <alignment horizontal="left" vertical="center"/>
    </xf>
    <xf numFmtId="0" fontId="33" fillId="0" borderId="3" xfId="0" applyFont="1" applyBorder="1" applyAlignment="1">
      <alignment horizontal="center" vertical="center"/>
    </xf>
    <xf numFmtId="16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31" fillId="13" borderId="3" xfId="0" applyFont="1" applyFill="1" applyBorder="1" applyAlignment="1">
      <alignment horizontal="right" vertical="center"/>
    </xf>
    <xf numFmtId="0" fontId="0" fillId="13" borderId="3" xfId="0" applyFill="1" applyBorder="1"/>
    <xf numFmtId="164" fontId="31" fillId="13" borderId="3" xfId="0" applyNumberFormat="1" applyFont="1" applyFill="1" applyBorder="1" applyAlignment="1">
      <alignment horizontal="right" vertical="center"/>
    </xf>
    <xf numFmtId="0" fontId="0" fillId="16" borderId="4" xfId="0" applyFill="1" applyBorder="1"/>
    <xf numFmtId="0" fontId="42" fillId="0" borderId="0" xfId="0" applyFont="1" applyAlignment="1">
      <alignment horizontal="left" vertical="center" wrapText="1"/>
    </xf>
    <xf numFmtId="0" fontId="0" fillId="17" borderId="4" xfId="0" applyFill="1" applyBorder="1"/>
    <xf numFmtId="0" fontId="0" fillId="18" borderId="4" xfId="0" applyFill="1" applyBorder="1"/>
    <xf numFmtId="0" fontId="0" fillId="15" borderId="4" xfId="0" applyFill="1" applyBorder="1"/>
    <xf numFmtId="0" fontId="45" fillId="15" borderId="4" xfId="0" applyFont="1" applyFill="1" applyBorder="1" applyAlignment="1">
      <alignment horizontal="center" vertical="center"/>
    </xf>
    <xf numFmtId="0" fontId="42" fillId="0" borderId="4" xfId="0" applyFont="1" applyBorder="1" applyAlignment="1">
      <alignment horizontal="left" vertical="center" wrapText="1"/>
    </xf>
    <xf numFmtId="0" fontId="46" fillId="20" borderId="4" xfId="0" applyFont="1" applyFill="1" applyBorder="1" applyAlignment="1">
      <alignment horizontal="center" vertical="center"/>
    </xf>
    <xf numFmtId="0" fontId="43" fillId="0" borderId="4" xfId="0" applyFont="1" applyBorder="1" applyAlignment="1">
      <alignment horizontal="left" vertical="center" wrapText="1"/>
    </xf>
    <xf numFmtId="0" fontId="47" fillId="16" borderId="4" xfId="0" applyFont="1" applyFill="1" applyBorder="1" applyAlignment="1">
      <alignment horizontal="center" vertical="center"/>
    </xf>
    <xf numFmtId="0" fontId="48" fillId="17" borderId="4" xfId="0" applyFont="1" applyFill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27" fillId="0" borderId="2" xfId="0" applyNumberFormat="1" applyFont="1" applyBorder="1" applyAlignment="1">
      <alignment horizontal="center" vertical="center"/>
    </xf>
    <xf numFmtId="167" fontId="0" fillId="0" borderId="0" xfId="0" applyNumberFormat="1"/>
    <xf numFmtId="0" fontId="51" fillId="2" borderId="1" xfId="0" applyFon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" fontId="6" fillId="0" borderId="5" xfId="0" applyNumberFormat="1" applyFont="1" applyBorder="1" applyAlignment="1">
      <alignment horizontal="center" vertical="center" wrapText="1"/>
    </xf>
    <xf numFmtId="164" fontId="6" fillId="0" borderId="5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0" fillId="0" borderId="7" xfId="0" applyBorder="1"/>
    <xf numFmtId="4" fontId="0" fillId="0" borderId="7" xfId="0" applyNumberFormat="1" applyBorder="1"/>
    <xf numFmtId="0" fontId="5" fillId="3" borderId="7" xfId="0" applyFont="1" applyFill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0" fillId="2" borderId="1" xfId="0" applyNumberFormat="1" applyFill="1" applyBorder="1"/>
    <xf numFmtId="49" fontId="0" fillId="0" borderId="0" xfId="0" applyNumberFormat="1"/>
    <xf numFmtId="0" fontId="54" fillId="0" borderId="0" xfId="0" applyFont="1"/>
    <xf numFmtId="0" fontId="5" fillId="3" borderId="7" xfId="0" applyFont="1" applyFill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53" fillId="23" borderId="7" xfId="0" applyFont="1" applyFill="1" applyBorder="1"/>
    <xf numFmtId="164" fontId="6" fillId="0" borderId="7" xfId="0" applyNumberFormat="1" applyFont="1" applyBorder="1" applyAlignment="1">
      <alignment horizontal="center" vertical="center" wrapText="1"/>
    </xf>
    <xf numFmtId="4" fontId="0" fillId="0" borderId="7" xfId="0" applyNumberFormat="1" applyBorder="1" applyAlignment="1">
      <alignment horizontal="center"/>
    </xf>
    <xf numFmtId="49" fontId="0" fillId="0" borderId="7" xfId="0" applyNumberFormat="1" applyBorder="1"/>
    <xf numFmtId="49" fontId="6" fillId="0" borderId="7" xfId="0" applyNumberFormat="1" applyFont="1" applyBorder="1" applyAlignment="1">
      <alignment horizontal="center" vertical="center" wrapText="1"/>
    </xf>
    <xf numFmtId="0" fontId="0" fillId="2" borderId="7" xfId="0" applyFill="1" applyBorder="1"/>
    <xf numFmtId="0" fontId="5" fillId="2" borderId="7" xfId="0" applyFont="1" applyFill="1" applyBorder="1" applyAlignment="1">
      <alignment vertical="center"/>
    </xf>
    <xf numFmtId="164" fontId="5" fillId="2" borderId="7" xfId="0" applyNumberFormat="1" applyFont="1" applyFill="1" applyBorder="1" applyAlignment="1">
      <alignment horizontal="center" vertical="center" wrapText="1"/>
    </xf>
    <xf numFmtId="4" fontId="5" fillId="2" borderId="7" xfId="0" applyNumberFormat="1" applyFont="1" applyFill="1" applyBorder="1" applyAlignment="1">
      <alignment horizontal="center" vertical="center" wrapText="1"/>
    </xf>
    <xf numFmtId="4" fontId="53" fillId="2" borderId="7" xfId="0" applyNumberFormat="1" applyFont="1" applyFill="1" applyBorder="1" applyAlignment="1">
      <alignment horizontal="center"/>
    </xf>
    <xf numFmtId="4" fontId="53" fillId="22" borderId="7" xfId="0" applyNumberFormat="1" applyFont="1" applyFill="1" applyBorder="1"/>
    <xf numFmtId="49" fontId="6" fillId="0" borderId="6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4" fontId="6" fillId="0" borderId="6" xfId="0" applyNumberFormat="1" applyFont="1" applyBorder="1" applyAlignment="1">
      <alignment horizontal="center" vertical="center" wrapText="1"/>
    </xf>
    <xf numFmtId="164" fontId="6" fillId="0" borderId="6" xfId="0" applyNumberFormat="1" applyFont="1" applyBorder="1" applyAlignment="1">
      <alignment horizontal="center" vertical="center" wrapText="1"/>
    </xf>
    <xf numFmtId="3" fontId="0" fillId="0" borderId="7" xfId="0" applyNumberFormat="1" applyBorder="1"/>
    <xf numFmtId="167" fontId="0" fillId="0" borderId="7" xfId="0" applyNumberFormat="1" applyBorder="1" applyAlignment="1">
      <alignment horizontal="left"/>
    </xf>
    <xf numFmtId="49" fontId="0" fillId="24" borderId="7" xfId="0" applyNumberFormat="1" applyFill="1" applyBorder="1"/>
    <xf numFmtId="0" fontId="0" fillId="24" borderId="7" xfId="0" applyFill="1" applyBorder="1"/>
    <xf numFmtId="168" fontId="0" fillId="0" borderId="7" xfId="0" applyNumberFormat="1" applyBorder="1"/>
    <xf numFmtId="0" fontId="0" fillId="25" borderId="0" xfId="0" applyFill="1"/>
    <xf numFmtId="0" fontId="1" fillId="25" borderId="0" xfId="0" applyFont="1" applyFill="1" applyAlignment="1">
      <alignment vertical="center"/>
    </xf>
    <xf numFmtId="14" fontId="6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4" fontId="6" fillId="0" borderId="8" xfId="0" applyNumberFormat="1" applyFont="1" applyBorder="1" applyAlignment="1">
      <alignment horizontal="center" vertical="center" wrapText="1"/>
    </xf>
    <xf numFmtId="164" fontId="6" fillId="0" borderId="8" xfId="0" applyNumberFormat="1" applyFont="1" applyBorder="1" applyAlignment="1">
      <alignment horizontal="center" vertical="center" wrapText="1"/>
    </xf>
    <xf numFmtId="167" fontId="25" fillId="0" borderId="1" xfId="0" applyNumberFormat="1" applyFont="1" applyBorder="1" applyAlignment="1">
      <alignment horizontal="center" vertical="center" wrapText="1"/>
    </xf>
    <xf numFmtId="43" fontId="6" fillId="0" borderId="1" xfId="0" applyNumberFormat="1" applyFont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14" fontId="0" fillId="0" borderId="7" xfId="0" applyNumberFormat="1" applyBorder="1"/>
    <xf numFmtId="43" fontId="6" fillId="0" borderId="8" xfId="0" applyNumberFormat="1" applyFont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5" fillId="2" borderId="8" xfId="0" applyFont="1" applyFill="1" applyBorder="1" applyAlignment="1">
      <alignment horizontal="right" vertical="center"/>
    </xf>
    <xf numFmtId="0" fontId="56" fillId="26" borderId="9" xfId="0" applyFont="1" applyFill="1" applyBorder="1" applyAlignment="1">
      <alignment horizontal="center" vertical="center" wrapText="1"/>
    </xf>
    <xf numFmtId="0" fontId="0" fillId="27" borderId="0" xfId="0" applyFill="1"/>
    <xf numFmtId="169" fontId="0" fillId="0" borderId="0" xfId="0" applyNumberFormat="1"/>
    <xf numFmtId="0" fontId="57" fillId="0" borderId="0" xfId="0" applyFont="1"/>
    <xf numFmtId="0" fontId="58" fillId="0" borderId="0" xfId="0" applyFont="1"/>
    <xf numFmtId="0" fontId="59" fillId="0" borderId="0" xfId="0" applyFont="1"/>
    <xf numFmtId="0" fontId="60" fillId="0" borderId="0" xfId="0" applyFont="1"/>
    <xf numFmtId="0" fontId="56" fillId="26" borderId="9" xfId="0" applyFont="1" applyFill="1" applyBorder="1" applyAlignment="1">
      <alignment horizontal="center"/>
    </xf>
    <xf numFmtId="0" fontId="0" fillId="0" borderId="9" xfId="0" applyBorder="1"/>
    <xf numFmtId="0" fontId="56" fillId="26" borderId="7" xfId="0" applyFont="1" applyFill="1" applyBorder="1" applyAlignment="1">
      <alignment horizontal="center" vertical="center" wrapText="1"/>
    </xf>
    <xf numFmtId="14" fontId="0" fillId="27" borderId="7" xfId="0" applyNumberFormat="1" applyFill="1" applyBorder="1"/>
    <xf numFmtId="0" fontId="0" fillId="27" borderId="7" xfId="0" applyFill="1" applyBorder="1"/>
    <xf numFmtId="0" fontId="5" fillId="3" borderId="9" xfId="0" applyFont="1" applyFill="1" applyBorder="1" applyAlignment="1">
      <alignment horizontal="center" vertical="center" wrapText="1"/>
    </xf>
    <xf numFmtId="0" fontId="5" fillId="26" borderId="9" xfId="0" applyFont="1" applyFill="1" applyBorder="1" applyAlignment="1">
      <alignment horizontal="center" vertical="center" wrapText="1"/>
    </xf>
    <xf numFmtId="14" fontId="0" fillId="0" borderId="0" xfId="0" applyNumberFormat="1"/>
    <xf numFmtId="14" fontId="5" fillId="3" borderId="9" xfId="0" applyNumberFormat="1" applyFont="1" applyFill="1" applyBorder="1" applyAlignment="1">
      <alignment horizontal="center" vertical="center" wrapText="1"/>
    </xf>
    <xf numFmtId="0" fontId="62" fillId="28" borderId="0" xfId="0" applyFont="1" applyFill="1" applyAlignment="1">
      <alignment horizontal="center" vertical="center" wrapText="1"/>
    </xf>
    <xf numFmtId="14" fontId="0" fillId="14" borderId="3" xfId="0" applyNumberFormat="1" applyFill="1" applyBorder="1" applyAlignment="1">
      <alignment horizontal="center" vertical="center"/>
    </xf>
    <xf numFmtId="170" fontId="6" fillId="0" borderId="9" xfId="0" applyNumberFormat="1" applyFont="1" applyBorder="1" applyAlignment="1">
      <alignment horizontal="center" vertical="center" wrapText="1"/>
    </xf>
    <xf numFmtId="170" fontId="0" fillId="2" borderId="9" xfId="0" applyNumberFormat="1" applyFill="1" applyBorder="1"/>
    <xf numFmtId="170" fontId="0" fillId="0" borderId="7" xfId="0" applyNumberFormat="1" applyBorder="1"/>
    <xf numFmtId="170" fontId="0" fillId="2" borderId="7" xfId="0" applyNumberFormat="1" applyFill="1" applyBorder="1"/>
    <xf numFmtId="170" fontId="0" fillId="0" borderId="7" xfId="0" applyNumberFormat="1" applyBorder="1" applyAlignment="1">
      <alignment horizontal="left"/>
    </xf>
    <xf numFmtId="170" fontId="0" fillId="24" borderId="7" xfId="0" applyNumberFormat="1" applyFill="1" applyBorder="1"/>
    <xf numFmtId="170" fontId="0" fillId="0" borderId="0" xfId="0" applyNumberFormat="1"/>
    <xf numFmtId="170" fontId="0" fillId="11" borderId="9" xfId="0" applyNumberFormat="1" applyFill="1" applyBorder="1"/>
    <xf numFmtId="170" fontId="0" fillId="27" borderId="7" xfId="0" applyNumberFormat="1" applyFill="1" applyBorder="1"/>
    <xf numFmtId="170" fontId="0" fillId="27" borderId="0" xfId="0" applyNumberFormat="1" applyFill="1"/>
    <xf numFmtId="164" fontId="0" fillId="0" borderId="9" xfId="0" applyNumberFormat="1" applyBorder="1" applyAlignment="1">
      <alignment horizontal="right" vertical="center"/>
    </xf>
    <xf numFmtId="0" fontId="33" fillId="0" borderId="9" xfId="0" applyFont="1" applyBorder="1" applyAlignment="1">
      <alignment horizontal="left" vertical="center"/>
    </xf>
    <xf numFmtId="0" fontId="33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5" fillId="0" borderId="0" xfId="0" applyFont="1"/>
    <xf numFmtId="0" fontId="64" fillId="3" borderId="7" xfId="0" applyFont="1" applyFill="1" applyBorder="1" applyAlignment="1">
      <alignment horizontal="center" vertical="center" wrapText="1"/>
    </xf>
    <xf numFmtId="0" fontId="65" fillId="0" borderId="0" xfId="0" applyFont="1"/>
    <xf numFmtId="0" fontId="64" fillId="3" borderId="7" xfId="0" applyFont="1" applyFill="1" applyBorder="1" applyAlignment="1">
      <alignment vertical="center" wrapText="1"/>
    </xf>
    <xf numFmtId="167" fontId="63" fillId="0" borderId="7" xfId="0" applyNumberFormat="1" applyFont="1" applyBorder="1" applyAlignment="1">
      <alignment vertical="center" wrapText="1"/>
    </xf>
    <xf numFmtId="170" fontId="63" fillId="0" borderId="7" xfId="0" applyNumberFormat="1" applyFont="1" applyBorder="1" applyAlignment="1">
      <alignment vertical="center" wrapText="1"/>
    </xf>
    <xf numFmtId="0" fontId="63" fillId="0" borderId="7" xfId="0" applyFont="1" applyBorder="1" applyAlignment="1">
      <alignment vertical="center" wrapText="1"/>
    </xf>
    <xf numFmtId="4" fontId="63" fillId="0" borderId="7" xfId="0" applyNumberFormat="1" applyFont="1" applyBorder="1" applyAlignment="1">
      <alignment vertical="center" wrapText="1"/>
    </xf>
    <xf numFmtId="0" fontId="65" fillId="0" borderId="7" xfId="0" applyFont="1" applyBorder="1"/>
    <xf numFmtId="4" fontId="65" fillId="0" borderId="7" xfId="0" applyNumberFormat="1" applyFont="1" applyBorder="1"/>
    <xf numFmtId="0" fontId="67" fillId="0" borderId="7" xfId="0" applyFont="1" applyBorder="1"/>
    <xf numFmtId="167" fontId="65" fillId="0" borderId="7" xfId="0" applyNumberFormat="1" applyFont="1" applyBorder="1"/>
    <xf numFmtId="170" fontId="63" fillId="29" borderId="7" xfId="0" applyNumberFormat="1" applyFont="1" applyFill="1" applyBorder="1" applyAlignment="1">
      <alignment vertical="center" wrapText="1"/>
    </xf>
    <xf numFmtId="0" fontId="65" fillId="29" borderId="7" xfId="0" applyFont="1" applyFill="1" applyBorder="1"/>
    <xf numFmtId="4" fontId="65" fillId="29" borderId="7" xfId="0" applyNumberFormat="1" applyFont="1" applyFill="1" applyBorder="1"/>
    <xf numFmtId="167" fontId="65" fillId="29" borderId="7" xfId="0" applyNumberFormat="1" applyFont="1" applyFill="1" applyBorder="1" applyAlignment="1">
      <alignment horizontal="center"/>
    </xf>
    <xf numFmtId="0" fontId="6" fillId="0" borderId="9" xfId="0" applyFont="1" applyBorder="1" applyAlignment="1">
      <alignment horizontal="center" vertical="center"/>
    </xf>
    <xf numFmtId="43" fontId="0" fillId="0" borderId="0" xfId="0" applyNumberFormat="1"/>
    <xf numFmtId="0" fontId="6" fillId="0" borderId="9" xfId="0" applyFont="1" applyBorder="1" applyAlignment="1">
      <alignment horizontal="center" vertical="center" wrapText="1"/>
    </xf>
    <xf numFmtId="4" fontId="6" fillId="0" borderId="9" xfId="0" applyNumberFormat="1" applyFont="1" applyBorder="1" applyAlignment="1">
      <alignment horizontal="center" vertical="center" wrapText="1"/>
    </xf>
    <xf numFmtId="164" fontId="6" fillId="0" borderId="9" xfId="0" applyNumberFormat="1" applyFont="1" applyBorder="1" applyAlignment="1">
      <alignment horizontal="center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167" fontId="65" fillId="29" borderId="7" xfId="0" applyNumberFormat="1" applyFont="1" applyFill="1" applyBorder="1"/>
    <xf numFmtId="0" fontId="68" fillId="0" borderId="0" xfId="1"/>
    <xf numFmtId="0" fontId="68" fillId="0" borderId="0" xfId="1" applyFill="1"/>
    <xf numFmtId="167" fontId="65" fillId="30" borderId="7" xfId="0" applyNumberFormat="1" applyFont="1" applyFill="1" applyBorder="1"/>
    <xf numFmtId="0" fontId="0" fillId="25" borderId="0" xfId="0" applyFill="1" applyAlignment="1">
      <alignment horizontal="center"/>
    </xf>
    <xf numFmtId="0" fontId="66" fillId="0" borderId="7" xfId="0" applyFont="1" applyBorder="1"/>
    <xf numFmtId="0" fontId="0" fillId="30" borderId="0" xfId="0" applyFill="1"/>
    <xf numFmtId="170" fontId="0" fillId="30" borderId="0" xfId="0" applyNumberFormat="1" applyFill="1"/>
    <xf numFmtId="164" fontId="6" fillId="30" borderId="11" xfId="0" applyNumberFormat="1" applyFont="1" applyFill="1" applyBorder="1" applyAlignment="1">
      <alignment horizontal="center" vertical="center"/>
    </xf>
    <xf numFmtId="0" fontId="23" fillId="0" borderId="7" xfId="0" applyFont="1" applyBorder="1"/>
    <xf numFmtId="0" fontId="13" fillId="0" borderId="7" xfId="0" applyFont="1" applyBorder="1" applyAlignment="1">
      <alignment horizontal="center" vertical="center" wrapText="1"/>
    </xf>
    <xf numFmtId="0" fontId="23" fillId="27" borderId="7" xfId="0" applyFont="1" applyFill="1" applyBorder="1"/>
    <xf numFmtId="0" fontId="6" fillId="12" borderId="8" xfId="0" applyFont="1" applyFill="1" applyBorder="1" applyAlignment="1">
      <alignment horizontal="center" vertical="center" wrapText="1"/>
    </xf>
    <xf numFmtId="4" fontId="6" fillId="12" borderId="8" xfId="0" applyNumberFormat="1" applyFont="1" applyFill="1" applyBorder="1" applyAlignment="1">
      <alignment horizontal="center" vertical="center" wrapText="1"/>
    </xf>
    <xf numFmtId="164" fontId="6" fillId="12" borderId="8" xfId="0" applyNumberFormat="1" applyFont="1" applyFill="1" applyBorder="1" applyAlignment="1">
      <alignment horizontal="center" vertical="center" wrapText="1"/>
    </xf>
    <xf numFmtId="166" fontId="6" fillId="12" borderId="1" xfId="0" applyNumberFormat="1" applyFont="1" applyFill="1" applyBorder="1" applyAlignment="1">
      <alignment horizontal="center" vertical="center" wrapText="1"/>
    </xf>
    <xf numFmtId="0" fontId="13" fillId="0" borderId="7" xfId="0" applyFont="1" applyBorder="1" applyAlignment="1">
      <alignment vertical="center" wrapText="1"/>
    </xf>
    <xf numFmtId="164" fontId="13" fillId="0" borderId="7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167" fontId="63" fillId="0" borderId="12" xfId="0" applyNumberFormat="1" applyFont="1" applyBorder="1" applyAlignment="1">
      <alignment vertical="center" wrapText="1"/>
    </xf>
    <xf numFmtId="170" fontId="63" fillId="0" borderId="12" xfId="0" applyNumberFormat="1" applyFont="1" applyBorder="1" applyAlignment="1">
      <alignment vertical="center" wrapText="1"/>
    </xf>
    <xf numFmtId="0" fontId="63" fillId="0" borderId="12" xfId="0" applyFont="1" applyBorder="1" applyAlignment="1">
      <alignment vertical="center" wrapText="1"/>
    </xf>
    <xf numFmtId="0" fontId="65" fillId="0" borderId="12" xfId="0" applyFont="1" applyBorder="1"/>
    <xf numFmtId="167" fontId="65" fillId="0" borderId="13" xfId="0" applyNumberFormat="1" applyFont="1" applyBorder="1"/>
    <xf numFmtId="170" fontId="63" fillId="0" borderId="13" xfId="0" applyNumberFormat="1" applyFont="1" applyBorder="1" applyAlignment="1">
      <alignment vertical="center" wrapText="1"/>
    </xf>
    <xf numFmtId="49" fontId="65" fillId="0" borderId="13" xfId="0" applyNumberFormat="1" applyFont="1" applyBorder="1"/>
    <xf numFmtId="0" fontId="65" fillId="0" borderId="13" xfId="0" applyFont="1" applyBorder="1"/>
    <xf numFmtId="4" fontId="65" fillId="0" borderId="13" xfId="0" applyNumberFormat="1" applyFont="1" applyBorder="1"/>
    <xf numFmtId="170" fontId="70" fillId="30" borderId="0" xfId="0" applyNumberFormat="1" applyFont="1" applyFill="1" applyAlignment="1">
      <alignment vertical="center" wrapText="1"/>
    </xf>
    <xf numFmtId="170" fontId="63" fillId="30" borderId="0" xfId="0" applyNumberFormat="1" applyFont="1" applyFill="1" applyAlignment="1">
      <alignment vertical="center" wrapText="1"/>
    </xf>
    <xf numFmtId="0" fontId="65" fillId="30" borderId="0" xfId="0" applyFont="1" applyFill="1"/>
    <xf numFmtId="167" fontId="71" fillId="0" borderId="2" xfId="0" applyNumberFormat="1" applyFont="1" applyBorder="1" applyAlignment="1">
      <alignment horizontal="center" vertical="center"/>
    </xf>
    <xf numFmtId="164" fontId="6" fillId="12" borderId="7" xfId="0" applyNumberFormat="1" applyFont="1" applyFill="1" applyBorder="1" applyAlignment="1">
      <alignment horizontal="center" vertical="center" wrapText="1"/>
    </xf>
    <xf numFmtId="164" fontId="8" fillId="4" borderId="0" xfId="0" applyNumberFormat="1" applyFont="1" applyFill="1" applyAlignment="1">
      <alignment horizontal="center" vertical="center" wrapText="1"/>
    </xf>
    <xf numFmtId="0" fontId="0" fillId="0" borderId="0" xfId="0"/>
    <xf numFmtId="1" fontId="8" fillId="5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8" fillId="6" borderId="0" xfId="0" applyNumberFormat="1" applyFont="1" applyFill="1" applyAlignment="1">
      <alignment horizontal="center" vertical="center" wrapText="1"/>
    </xf>
    <xf numFmtId="1" fontId="8" fillId="4" borderId="0" xfId="0" applyNumberFormat="1" applyFont="1" applyFill="1" applyAlignment="1">
      <alignment horizontal="center" vertical="center" wrapText="1"/>
    </xf>
    <xf numFmtId="164" fontId="8" fillId="5" borderId="0" xfId="0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29" fillId="13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7" fillId="6" borderId="10" xfId="0" applyFont="1" applyFill="1" applyBorder="1" applyAlignment="1">
      <alignment horizontal="center" vertical="center" wrapText="1"/>
    </xf>
    <xf numFmtId="0" fontId="17" fillId="6" borderId="0" xfId="0" applyFont="1" applyFill="1" applyAlignment="1">
      <alignment horizontal="center" vertical="center" wrapText="1"/>
    </xf>
    <xf numFmtId="0" fontId="64" fillId="2" borderId="0" xfId="0" applyFont="1" applyFill="1" applyAlignment="1">
      <alignment horizontal="center" vertical="center" wrapText="1"/>
    </xf>
    <xf numFmtId="0" fontId="65" fillId="0" borderId="0" xfId="0" applyFont="1"/>
    <xf numFmtId="14" fontId="0" fillId="0" borderId="0" xfId="0" applyNumberFormat="1"/>
    <xf numFmtId="0" fontId="52" fillId="0" borderId="0" xfId="0" applyFont="1"/>
    <xf numFmtId="0" fontId="55" fillId="0" borderId="0" xfId="0" applyFont="1"/>
    <xf numFmtId="0" fontId="43" fillId="21" borderId="0" xfId="0" applyFont="1" applyFill="1" applyAlignment="1">
      <alignment horizontal="left" vertical="center" wrapText="1"/>
    </xf>
    <xf numFmtId="0" fontId="43" fillId="19" borderId="0" xfId="0" applyFont="1" applyFill="1" applyAlignment="1">
      <alignment horizontal="left" vertical="center" wrapText="1"/>
    </xf>
    <xf numFmtId="0" fontId="40" fillId="15" borderId="0" xfId="0" applyFont="1" applyFill="1" applyAlignment="1">
      <alignment horizontal="center" vertical="center"/>
    </xf>
    <xf numFmtId="0" fontId="43" fillId="17" borderId="0" xfId="0" applyFont="1" applyFill="1" applyAlignment="1">
      <alignment horizontal="left" vertical="center" wrapText="1"/>
    </xf>
    <xf numFmtId="0" fontId="49" fillId="0" borderId="0" xfId="0" applyFont="1"/>
    <xf numFmtId="0" fontId="39" fillId="0" borderId="0" xfId="0" applyFont="1" applyAlignment="1">
      <alignment horizontal="center" vertical="center"/>
    </xf>
    <xf numFmtId="0" fontId="43" fillId="0" borderId="0" xfId="0" applyFont="1" applyAlignment="1">
      <alignment horizontal="left" vertical="center" wrapText="1"/>
    </xf>
    <xf numFmtId="0" fontId="50" fillId="0" borderId="0" xfId="0" applyFont="1"/>
    <xf numFmtId="0" fontId="41" fillId="0" borderId="0" xfId="0" applyFont="1"/>
    <xf numFmtId="0" fontId="44" fillId="0" borderId="0" xfId="0" applyFont="1"/>
    <xf numFmtId="0" fontId="61" fillId="0" borderId="0" xfId="0" applyFont="1"/>
  </cellXfs>
  <cellStyles count="2">
    <cellStyle name="Hyperlink" xfId="1" builtinId="8"/>
    <cellStyle name="Normal" xfId="0" builtinId="0"/>
  </cellStyles>
  <dxfs count="30"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F7FB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2E7D32"/>
        <name val="Calibri"/>
      </font>
      <fill>
        <patternFill patternType="solid">
          <fgColor rgb="FFE2EFDA"/>
        </patternFill>
      </fill>
    </dxf>
    <dxf>
      <font>
        <b/>
        <sz val="10"/>
        <color rgb="FFC0392B"/>
        <name val="Calibri"/>
      </font>
      <fill>
        <patternFill patternType="solid">
          <f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Sales vs Purchases vs Stock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Dashboard!$B$10</c:f>
              <c:strCache>
                <c:ptCount val="1"/>
                <c:pt idx="0">
                  <c:v>Amount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Dashboard!$A$11:$A$13</c:f>
              <c:strCache>
                <c:ptCount val="3"/>
                <c:pt idx="0">
                  <c:v>Total Sales</c:v>
                </c:pt>
                <c:pt idx="1">
                  <c:v>Total Purchases</c:v>
                </c:pt>
                <c:pt idx="2">
                  <c:v>Stock Value</c:v>
                </c:pt>
              </c:strCache>
            </c:strRef>
          </c:cat>
          <c:val>
            <c:numRef>
              <c:f>Dashboard!$B$11:$B$13</c:f>
              <c:numCache>
                <c:formatCode>_-"Rs."\ * #,##0.00_-;\-"Rs."\ * #,##0.00_-;_-"Rs."\ * "-"_-</c:formatCode>
                <c:ptCount val="3"/>
                <c:pt idx="0">
                  <c:v>3439059.2675000001</c:v>
                </c:pt>
                <c:pt idx="1">
                  <c:v>2778172.8272704519</c:v>
                </c:pt>
                <c:pt idx="2">
                  <c:v>-309605.99999999977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21-4E25-BE72-F08532BD9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44480"/>
        <c:axId val="54246016"/>
      </c:barChart>
      <c:catAx>
        <c:axId val="542444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4246016"/>
        <c:crosses val="autoZero"/>
        <c:auto val="0"/>
        <c:lblAlgn val="ctr"/>
        <c:lblOffset val="100"/>
        <c:noMultiLvlLbl val="0"/>
      </c:catAx>
      <c:valAx>
        <c:axId val="54246016"/>
        <c:scaling>
          <c:orientation val="minMax"/>
        </c:scaling>
        <c:delete val="0"/>
        <c:axPos val="l"/>
        <c:majorGridlines/>
        <c:numFmt formatCode="_-&quot;Rs.&quot;\ * #,##0.00_-;\-&quot;Rs.&quot;\ * #,##0.00_-;_-&quot;Rs.&quot;\ * &quot;-&quot;_-" sourceLinked="1"/>
        <c:majorTickMark val="none"/>
        <c:minorTickMark val="none"/>
        <c:tickLblPos val="nextTo"/>
        <c:crossAx val="5424448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Party_Ledger!A1"/><Relationship Id="rId3" Type="http://schemas.openxmlformats.org/officeDocument/2006/relationships/hyperlink" Target="#Receivable_Payable!A1"/><Relationship Id="rId7" Type="http://schemas.openxmlformats.org/officeDocument/2006/relationships/hyperlink" Target="#Cash_Demon!A1"/><Relationship Id="rId2" Type="http://schemas.openxmlformats.org/officeDocument/2006/relationships/hyperlink" Target="#Profit_Loss!A1"/><Relationship Id="rId1" Type="http://schemas.openxmlformats.org/officeDocument/2006/relationships/chart" Target="../charts/chart1.xml"/><Relationship Id="rId6" Type="http://schemas.openxmlformats.org/officeDocument/2006/relationships/hyperlink" Target="#Collection!A1"/><Relationship Id="rId5" Type="http://schemas.openxmlformats.org/officeDocument/2006/relationships/hyperlink" Target="#Purchase_Entry!A1"/><Relationship Id="rId4" Type="http://schemas.openxmlformats.org/officeDocument/2006/relationships/hyperlink" Target="#Sales_Entry!A1"/><Relationship Id="rId9" Type="http://schemas.openxmlformats.org/officeDocument/2006/relationships/hyperlink" Target="#Petty_Cash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4</xdr:col>
      <xdr:colOff>914400</xdr:colOff>
      <xdr:row>6</xdr:row>
      <xdr:rowOff>200025</xdr:rowOff>
    </xdr:from>
    <xdr:to>
      <xdr:col>7</xdr:col>
      <xdr:colOff>342900</xdr:colOff>
      <xdr:row>8</xdr:row>
      <xdr:rowOff>104775</xdr:rowOff>
    </xdr:to>
    <xdr:sp macro="" textlink="">
      <xdr:nvSpPr>
        <xdr:cNvPr id="4" name="Rectangle: Rounded Corner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E361780-FA72-65FA-DA3F-8AE5F3DC8E56}"/>
            </a:ext>
          </a:extLst>
        </xdr:cNvPr>
        <xdr:cNvSpPr/>
      </xdr:nvSpPr>
      <xdr:spPr>
        <a:xfrm>
          <a:off x="5867400" y="1990725"/>
          <a:ext cx="2495550" cy="304800"/>
        </a:xfrm>
        <a:prstGeom prst="roundRect">
          <a:avLst/>
        </a:prstGeom>
        <a:solidFill>
          <a:schemeClr val="accent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PROFIT AND LOSS</a:t>
          </a:r>
        </a:p>
      </xdr:txBody>
    </xdr:sp>
    <xdr:clientData/>
  </xdr:twoCellAnchor>
  <xdr:twoCellAnchor>
    <xdr:from>
      <xdr:col>5</xdr:col>
      <xdr:colOff>619125</xdr:colOff>
      <xdr:row>9</xdr:row>
      <xdr:rowOff>19050</xdr:rowOff>
    </xdr:from>
    <xdr:to>
      <xdr:col>7</xdr:col>
      <xdr:colOff>981075</xdr:colOff>
      <xdr:row>10</xdr:row>
      <xdr:rowOff>133350</xdr:rowOff>
    </xdr:to>
    <xdr:sp macro="" textlink="">
      <xdr:nvSpPr>
        <xdr:cNvPr id="5" name="Rectangle: Rounded Corner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A894ABE-8E7F-48B7-870E-67BC14CBF79F}"/>
            </a:ext>
          </a:extLst>
        </xdr:cNvPr>
        <xdr:cNvSpPr/>
      </xdr:nvSpPr>
      <xdr:spPr>
        <a:xfrm>
          <a:off x="6505575" y="2400300"/>
          <a:ext cx="2495550" cy="304800"/>
        </a:xfrm>
        <a:prstGeom prst="round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RECEIVABLE/PAYABLE</a:t>
          </a:r>
        </a:p>
      </xdr:txBody>
    </xdr:sp>
    <xdr:clientData/>
  </xdr:twoCellAnchor>
  <xdr:twoCellAnchor>
    <xdr:from>
      <xdr:col>5</xdr:col>
      <xdr:colOff>0</xdr:colOff>
      <xdr:row>11</xdr:row>
      <xdr:rowOff>28575</xdr:rowOff>
    </xdr:from>
    <xdr:to>
      <xdr:col>7</xdr:col>
      <xdr:colOff>361950</xdr:colOff>
      <xdr:row>12</xdr:row>
      <xdr:rowOff>142875</xdr:rowOff>
    </xdr:to>
    <xdr:sp macro="" textlink="">
      <xdr:nvSpPr>
        <xdr:cNvPr id="6" name="Rectangle: Rounded Corner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246EE13-B603-4E0D-998D-CC683ED54091}"/>
            </a:ext>
          </a:extLst>
        </xdr:cNvPr>
        <xdr:cNvSpPr/>
      </xdr:nvSpPr>
      <xdr:spPr>
        <a:xfrm>
          <a:off x="5886450" y="2790825"/>
          <a:ext cx="2495550" cy="304800"/>
        </a:xfrm>
        <a:prstGeom prst="roundRect">
          <a:avLst/>
        </a:prstGeom>
        <a:solidFill>
          <a:schemeClr val="accent3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SALES</a:t>
          </a:r>
        </a:p>
      </xdr:txBody>
    </xdr:sp>
    <xdr:clientData/>
  </xdr:twoCellAnchor>
  <xdr:twoCellAnchor>
    <xdr:from>
      <xdr:col>5</xdr:col>
      <xdr:colOff>647700</xdr:colOff>
      <xdr:row>13</xdr:row>
      <xdr:rowOff>19050</xdr:rowOff>
    </xdr:from>
    <xdr:to>
      <xdr:col>7</xdr:col>
      <xdr:colOff>1009650</xdr:colOff>
      <xdr:row>14</xdr:row>
      <xdr:rowOff>133350</xdr:rowOff>
    </xdr:to>
    <xdr:sp macro="" textlink="">
      <xdr:nvSpPr>
        <xdr:cNvPr id="7" name="Rectangle: Rounded Corner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493E88C-E695-4CE6-A0F0-E177662063E9}"/>
            </a:ext>
          </a:extLst>
        </xdr:cNvPr>
        <xdr:cNvSpPr/>
      </xdr:nvSpPr>
      <xdr:spPr>
        <a:xfrm>
          <a:off x="6534150" y="3162300"/>
          <a:ext cx="2495550" cy="304800"/>
        </a:xfrm>
        <a:prstGeom prst="roundRect">
          <a:avLst/>
        </a:prstGeom>
        <a:solidFill>
          <a:schemeClr val="accent5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PURCHASE</a:t>
          </a:r>
        </a:p>
      </xdr:txBody>
    </xdr:sp>
    <xdr:clientData/>
  </xdr:twoCellAnchor>
  <xdr:twoCellAnchor>
    <xdr:from>
      <xdr:col>5</xdr:col>
      <xdr:colOff>38100</xdr:colOff>
      <xdr:row>15</xdr:row>
      <xdr:rowOff>0</xdr:rowOff>
    </xdr:from>
    <xdr:to>
      <xdr:col>7</xdr:col>
      <xdr:colOff>400050</xdr:colOff>
      <xdr:row>16</xdr:row>
      <xdr:rowOff>114300</xdr:rowOff>
    </xdr:to>
    <xdr:sp macro="" textlink="">
      <xdr:nvSpPr>
        <xdr:cNvPr id="8" name="Rectangle: Rounded Corners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B3ED40E-B5D8-4EE9-9EA9-2D78C42470B0}"/>
            </a:ext>
          </a:extLst>
        </xdr:cNvPr>
        <xdr:cNvSpPr/>
      </xdr:nvSpPr>
      <xdr:spPr>
        <a:xfrm>
          <a:off x="5924550" y="3524250"/>
          <a:ext cx="2495550" cy="304800"/>
        </a:xfrm>
        <a:prstGeom prst="roundRect">
          <a:avLst/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COLLECTION</a:t>
          </a:r>
        </a:p>
      </xdr:txBody>
    </xdr:sp>
    <xdr:clientData/>
  </xdr:twoCellAnchor>
  <xdr:twoCellAnchor>
    <xdr:from>
      <xdr:col>5</xdr:col>
      <xdr:colOff>723900</xdr:colOff>
      <xdr:row>16</xdr:row>
      <xdr:rowOff>180975</xdr:rowOff>
    </xdr:from>
    <xdr:to>
      <xdr:col>8</xdr:col>
      <xdr:colOff>19050</xdr:colOff>
      <xdr:row>18</xdr:row>
      <xdr:rowOff>104775</xdr:rowOff>
    </xdr:to>
    <xdr:sp macro="" textlink="">
      <xdr:nvSpPr>
        <xdr:cNvPr id="9" name="Rectangle: Rounded Corners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22BF69FC-9246-427B-B9A6-434E4E0BD508}"/>
            </a:ext>
          </a:extLst>
        </xdr:cNvPr>
        <xdr:cNvSpPr/>
      </xdr:nvSpPr>
      <xdr:spPr>
        <a:xfrm>
          <a:off x="6610350" y="3895725"/>
          <a:ext cx="2495550" cy="304800"/>
        </a:xfrm>
        <a:prstGeom prst="roundRect">
          <a:avLst/>
        </a:prstGeom>
        <a:solidFill>
          <a:srgbClr val="7030A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CASH</a:t>
          </a:r>
          <a:r>
            <a:rPr lang="en-US" sz="1100" b="1" baseline="0"/>
            <a:t> DEMON</a:t>
          </a:r>
          <a:endParaRPr lang="en-US" sz="1100" b="1"/>
        </a:p>
      </xdr:txBody>
    </xdr:sp>
    <xdr:clientData/>
  </xdr:twoCellAnchor>
  <xdr:twoCellAnchor>
    <xdr:from>
      <xdr:col>5</xdr:col>
      <xdr:colOff>66675</xdr:colOff>
      <xdr:row>18</xdr:row>
      <xdr:rowOff>142875</xdr:rowOff>
    </xdr:from>
    <xdr:to>
      <xdr:col>7</xdr:col>
      <xdr:colOff>428625</xdr:colOff>
      <xdr:row>20</xdr:row>
      <xdr:rowOff>66675</xdr:rowOff>
    </xdr:to>
    <xdr:sp macro="" textlink="">
      <xdr:nvSpPr>
        <xdr:cNvPr id="10" name="Rectangle: Rounded Corners 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268D751A-4B1B-451D-AF0D-7D20BE802EDA}"/>
            </a:ext>
          </a:extLst>
        </xdr:cNvPr>
        <xdr:cNvSpPr/>
      </xdr:nvSpPr>
      <xdr:spPr>
        <a:xfrm>
          <a:off x="5953125" y="4238625"/>
          <a:ext cx="2495550" cy="304800"/>
        </a:xfrm>
        <a:prstGeom prst="round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PARTY LEDGER</a:t>
          </a:r>
        </a:p>
      </xdr:txBody>
    </xdr:sp>
    <xdr:clientData/>
  </xdr:twoCellAnchor>
  <xdr:twoCellAnchor>
    <xdr:from>
      <xdr:col>5</xdr:col>
      <xdr:colOff>742950</xdr:colOff>
      <xdr:row>20</xdr:row>
      <xdr:rowOff>171450</xdr:rowOff>
    </xdr:from>
    <xdr:to>
      <xdr:col>8</xdr:col>
      <xdr:colOff>38100</xdr:colOff>
      <xdr:row>22</xdr:row>
      <xdr:rowOff>95250</xdr:rowOff>
    </xdr:to>
    <xdr:sp macro="" textlink="">
      <xdr:nvSpPr>
        <xdr:cNvPr id="11" name="Rectangle: Rounded Corner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D3C927E2-82ED-41E4-AE5C-591F0021F7EC}"/>
            </a:ext>
          </a:extLst>
        </xdr:cNvPr>
        <xdr:cNvSpPr/>
      </xdr:nvSpPr>
      <xdr:spPr>
        <a:xfrm>
          <a:off x="6629400" y="4648200"/>
          <a:ext cx="2495550" cy="304800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PETTY CASH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erifiedLedger" displayName="VerifiedLedger" ref="A3:R68">
  <autoFilter ref="A3:R68" xr:uid="{00000000-0009-0000-0100-000001000000}"/>
  <tableColumns count="18">
    <tableColumn id="1" xr3:uid="{00000000-0010-0000-0000-000001000000}" name="Transaction ID"/>
    <tableColumn id="2" xr3:uid="{00000000-0010-0000-0000-000002000000}" name="Date"/>
    <tableColumn id="3" xr3:uid="{00000000-0010-0000-0000-000003000000}" name="Party ID"/>
    <tableColumn id="4" xr3:uid="{00000000-0010-0000-0000-000004000000}" name="Party Name"/>
    <tableColumn id="5" xr3:uid="{00000000-0010-0000-0000-000005000000}" name="Party Type"/>
    <tableColumn id="6" xr3:uid="{00000000-0010-0000-0000-000006000000}" name="Transaction Type"/>
    <tableColumn id="7" xr3:uid="{00000000-0010-0000-0000-000007000000}" name="Reference No"/>
    <tableColumn id="8" xr3:uid="{00000000-0010-0000-0000-000008000000}" name="Particulars"/>
    <tableColumn id="9" xr3:uid="{00000000-0010-0000-0000-000009000000}" name="Source Sheet"/>
    <tableColumn id="10" xr3:uid="{00000000-0010-0000-0000-00000A000000}" name="Source File"/>
    <tableColumn id="11" xr3:uid="{00000000-0010-0000-0000-00000B000000}" name="Debit"/>
    <tableColumn id="12" xr3:uid="{00000000-0010-0000-0000-00000C000000}" name="Credit"/>
    <tableColumn id="13" xr3:uid="{00000000-0010-0000-0000-00000D000000}" name="Payment Mode"/>
    <tableColumn id="14" xr3:uid="{00000000-0010-0000-0000-00000E000000}" name="Bank/Cash Account"/>
    <tableColumn id="15" xr3:uid="{00000000-0010-0000-0000-00000F000000}" name="Verification Status"/>
    <tableColumn id="16" xr3:uid="{00000000-0010-0000-0000-000010000000}" name="Duplicate Status"/>
    <tableColumn id="17" xr3:uid="{00000000-0010-0000-0000-000011000000}" name="Posting Status"/>
    <tableColumn id="18" xr3:uid="{00000000-0010-0000-0000-000012000000}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H104"/>
  <sheetViews>
    <sheetView showGridLines="0" workbookViewId="0">
      <selection activeCell="G6" sqref="G6:H6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3" width="22" customWidth="1"/>
    <col min="4" max="4" width="18.33203125" bestFit="1" customWidth="1"/>
    <col min="5" max="6" width="14" customWidth="1"/>
    <col min="7" max="7" width="18" customWidth="1"/>
    <col min="8" max="8" width="16" customWidth="1"/>
  </cols>
  <sheetData>
    <row r="1" spans="1:8" ht="22.5" customHeight="1" x14ac:dyDescent="0.2">
      <c r="A1" s="250" t="s">
        <v>71</v>
      </c>
      <c r="B1" s="248"/>
      <c r="C1" s="248"/>
      <c r="D1" s="248"/>
      <c r="E1" s="248"/>
      <c r="F1" s="248"/>
      <c r="G1" s="248"/>
      <c r="H1" s="248"/>
    </row>
    <row r="2" spans="1:8" ht="20" customHeight="1" x14ac:dyDescent="0.2">
      <c r="A2" s="254" t="s">
        <v>72</v>
      </c>
      <c r="B2" s="248"/>
      <c r="C2" s="254" t="s">
        <v>73</v>
      </c>
      <c r="D2" s="248"/>
      <c r="E2" s="254" t="s">
        <v>74</v>
      </c>
      <c r="F2" s="248"/>
      <c r="G2" s="254" t="s">
        <v>75</v>
      </c>
      <c r="H2" s="248"/>
    </row>
    <row r="3" spans="1:8" ht="19.5" customHeight="1" x14ac:dyDescent="0.2">
      <c r="A3" s="247">
        <f>SUM(Sales_Entry!J3:J2166)</f>
        <v>3971044.2675000001</v>
      </c>
      <c r="B3" s="248"/>
      <c r="C3" s="247">
        <f>SUM(Purchase_Entry!P3:P1388)</f>
        <v>3384167.827270451</v>
      </c>
      <c r="D3" s="248"/>
      <c r="E3" s="247" t="str">
        <f ca="1">SUM(Stock_Master!I:I)</f>
        <v/>
      </c>
      <c r="F3" s="248"/>
      <c r="G3" s="249">
        <f>COUNTIF(Stock_Master!J:J,"⚠ Reorder")</f>
        <v>5</v>
      </c>
      <c r="H3" s="248"/>
    </row>
    <row r="4" spans="1:8" x14ac:dyDescent="0.2">
      <c r="A4" t="s">
        <v>9532</v>
      </c>
    </row>
    <row r="5" spans="1:8" ht="20" customHeight="1" x14ac:dyDescent="0.2">
      <c r="A5" s="254" t="s">
        <v>76</v>
      </c>
      <c r="B5" s="248"/>
      <c r="C5" s="254" t="s">
        <v>77</v>
      </c>
      <c r="D5" s="248"/>
      <c r="E5" s="254" t="s">
        <v>78</v>
      </c>
      <c r="F5" s="248"/>
      <c r="G5" s="254" t="s">
        <v>79</v>
      </c>
      <c r="H5" s="248"/>
    </row>
    <row r="6" spans="1:8" ht="30" customHeight="1" x14ac:dyDescent="0.2">
      <c r="A6" s="251">
        <f>SUMIF(Party_Master!H:H,"&gt;0",Party_Master!H:H)</f>
        <v>1273611.8758749999</v>
      </c>
      <c r="B6" s="248"/>
      <c r="C6" s="253">
        <f>-SUMIF(Party_Master!H:H,"&lt;0",Party_Master!H:H)</f>
        <v>625307.85110000032</v>
      </c>
      <c r="D6" s="248"/>
      <c r="E6" s="252">
        <f>COUNTA(Party_Master!A3:A496)</f>
        <v>65</v>
      </c>
      <c r="F6" s="248"/>
      <c r="G6" s="247">
        <f>IFERROR(LOOKUP(2,1/(Daybook!H3:H502&lt;&gt;""),Daybook!H3:H502),0)</f>
        <v>70776.150000000009</v>
      </c>
      <c r="H6" s="248"/>
    </row>
    <row r="7" spans="1:8" ht="17" customHeight="1" x14ac:dyDescent="0.2">
      <c r="A7" s="1" t="s">
        <v>80</v>
      </c>
      <c r="D7" s="2">
        <f>SUM(Sales_Entry!J22:J2166)-SUM(Purchase_Entry!P9:P1388)</f>
        <v>660886.44022954814</v>
      </c>
    </row>
    <row r="10" spans="1:8" x14ac:dyDescent="0.2">
      <c r="A10" s="6" t="s">
        <v>83</v>
      </c>
      <c r="B10" s="6" t="s">
        <v>84</v>
      </c>
      <c r="F10" s="215"/>
    </row>
    <row r="11" spans="1:8" x14ac:dyDescent="0.2">
      <c r="A11" t="s">
        <v>85</v>
      </c>
      <c r="B11" s="7">
        <f>SUM(Sales_Entry!J22:J2166)</f>
        <v>3439059.2675000001</v>
      </c>
      <c r="F11" s="215"/>
    </row>
    <row r="12" spans="1:8" x14ac:dyDescent="0.2">
      <c r="A12" t="s">
        <v>86</v>
      </c>
      <c r="B12" s="7">
        <f>SUM(Purchase_Entry!P9:P1388)</f>
        <v>2778172.8272704519</v>
      </c>
      <c r="F12" s="215"/>
    </row>
    <row r="13" spans="1:8" x14ac:dyDescent="0.2">
      <c r="A13" t="s">
        <v>87</v>
      </c>
      <c r="B13" s="7">
        <f>SUM(Stock_Master!I3:I41)</f>
        <v>-309605.99999999977</v>
      </c>
      <c r="F13" s="216"/>
    </row>
    <row r="14" spans="1:8" x14ac:dyDescent="0.2">
      <c r="F14" s="215"/>
    </row>
    <row r="104" spans="1:1" x14ac:dyDescent="0.2">
      <c r="A104" s="116" t="s">
        <v>88</v>
      </c>
    </row>
  </sheetData>
  <mergeCells count="17">
    <mergeCell ref="G6:H6"/>
    <mergeCell ref="A6:B6"/>
    <mergeCell ref="E6:F6"/>
    <mergeCell ref="C6:D6"/>
    <mergeCell ref="C2:D2"/>
    <mergeCell ref="A2:B2"/>
    <mergeCell ref="G2:H2"/>
    <mergeCell ref="E2:F2"/>
    <mergeCell ref="C5:D5"/>
    <mergeCell ref="A5:B5"/>
    <mergeCell ref="G5:H5"/>
    <mergeCell ref="E5:F5"/>
    <mergeCell ref="C3:D3"/>
    <mergeCell ref="A3:B3"/>
    <mergeCell ref="G3:H3"/>
    <mergeCell ref="E3:F3"/>
    <mergeCell ref="A1:H1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  <pageSetUpPr fitToPage="1"/>
  </sheetPr>
  <dimension ref="A1:F27"/>
  <sheetViews>
    <sheetView showGridLines="0" workbookViewId="0">
      <selection activeCell="D22" sqref="D22"/>
    </sheetView>
  </sheetViews>
  <sheetFormatPr baseColWidth="10" defaultColWidth="8.83203125" defaultRowHeight="15" x14ac:dyDescent="0.2"/>
  <cols>
    <col min="1" max="1" width="42" customWidth="1"/>
    <col min="2" max="2" width="10.5" bestFit="1" customWidth="1"/>
    <col min="3" max="3" width="20" customWidth="1"/>
    <col min="4" max="4" width="13.1640625" customWidth="1"/>
    <col min="6" max="6" width="11.5" bestFit="1" customWidth="1"/>
  </cols>
  <sheetData>
    <row r="1" spans="1:6" ht="32" customHeight="1" x14ac:dyDescent="0.2">
      <c r="A1" s="250" t="s">
        <v>89</v>
      </c>
      <c r="B1" s="248"/>
      <c r="C1" s="248"/>
      <c r="D1" s="248"/>
    </row>
    <row r="3" spans="1:6" x14ac:dyDescent="0.2">
      <c r="A3" s="74" t="s">
        <v>90</v>
      </c>
      <c r="B3" s="177">
        <f>IFERROR(VLOOKUP(TEXT($B$4,"yyyy/mm/dd"),BSAD,2,FALSE),IFERROR(VLOOKUP($B$4,BSAD,2,FALSE),""))</f>
        <v>46202</v>
      </c>
      <c r="C3" s="74" t="s">
        <v>91</v>
      </c>
      <c r="D3" s="177">
        <f>IFERROR(VLOOKUP(TEXT($D$4,"yyyy/mm/dd"),BSAD,2,FALSE),IFERROR(VLOOKUP($D$4,BSAD,2,FALSE),""))</f>
        <v>46285</v>
      </c>
    </row>
    <row r="4" spans="1:6" x14ac:dyDescent="0.2">
      <c r="A4" s="78" t="str">
        <f>"For period: "&amp;TEXT($B$3,"dd-mmm-yyyy")&amp;" to "&amp;TEXT($D$3,"dd-mmm-yyyy")</f>
        <v>For period: 29-Jun-2026 to 20-Sep-2026</v>
      </c>
      <c r="B4" s="174">
        <v>66915</v>
      </c>
      <c r="D4" s="174">
        <v>66996</v>
      </c>
    </row>
    <row r="6" spans="1:6" ht="16" customHeight="1" x14ac:dyDescent="0.2">
      <c r="A6" s="9" t="s">
        <v>94</v>
      </c>
      <c r="B6" s="10"/>
      <c r="C6" s="10"/>
      <c r="D6" s="10"/>
    </row>
    <row r="7" spans="1:6" ht="16" customHeight="1" x14ac:dyDescent="0.2">
      <c r="A7" s="11" t="s">
        <v>95</v>
      </c>
      <c r="B7" s="12"/>
      <c r="C7" s="13">
        <f>SUMIFS(Sales_Entry!$J:$J,Sales_Entry!$B:$B,"&gt;="&amp;$B$3,Sales_Entry!$B:$B,"&lt;="&amp;$D$3)</f>
        <v>3859537.2675000001</v>
      </c>
      <c r="D7" s="12"/>
    </row>
    <row r="8" spans="1:6" ht="16" customHeight="1" x14ac:dyDescent="0.2">
      <c r="A8" s="11" t="s">
        <v>96</v>
      </c>
      <c r="B8" s="12"/>
      <c r="C8" s="13">
        <f>SUMIFS(Daybook!$G:$G,Daybook!$D:$D,"Receipt",Daybook!$B:$B,"&gt;="&amp;$B$3,Daybook!$B:$B,"&lt;="&amp;$D$3)</f>
        <v>0</v>
      </c>
      <c r="D8" s="12"/>
    </row>
    <row r="9" spans="1:6" ht="16" customHeight="1" x14ac:dyDescent="0.2">
      <c r="A9" s="14" t="s">
        <v>97</v>
      </c>
      <c r="B9" s="15"/>
      <c r="C9" s="16">
        <f>C7</f>
        <v>3859537.2675000001</v>
      </c>
      <c r="D9" s="15"/>
    </row>
    <row r="11" spans="1:6" ht="16" customHeight="1" x14ac:dyDescent="0.2">
      <c r="A11" s="17" t="s">
        <v>98</v>
      </c>
      <c r="B11" s="18"/>
      <c r="C11" s="18"/>
      <c r="D11" s="18"/>
    </row>
    <row r="12" spans="1:6" ht="16" customHeight="1" x14ac:dyDescent="0.2">
      <c r="A12" s="11" t="s">
        <v>9530</v>
      </c>
      <c r="B12" s="12"/>
      <c r="C12" s="13">
        <f>SUMIFS(Party_Ledger!H:H,Party_Ledger!D:D,"KESHAB GAUTAM",Party_Ledger!$B:$B,"&gt;="&amp;$B$3,Party_Ledger!$B:$B,"&lt;="&amp;$D$3)</f>
        <v>0</v>
      </c>
      <c r="D12" s="12"/>
      <c r="F12" s="209"/>
    </row>
    <row r="13" spans="1:6" ht="16" customHeight="1" x14ac:dyDescent="0.2">
      <c r="A13" s="11" t="s">
        <v>99</v>
      </c>
      <c r="B13" s="12"/>
      <c r="C13" s="13">
        <f>SUMIFS(Purchase_Entry!$P:$P,Purchase_Entry!$B:$B,"&gt;="&amp;$B$3,Purchase_Entry!$B:$B,"&lt;="&amp;$D$3)</f>
        <v>3384167.827270451</v>
      </c>
      <c r="D13" s="12"/>
    </row>
    <row r="14" spans="1:6" ht="16" customHeight="1" x14ac:dyDescent="0.2">
      <c r="A14" s="19" t="s">
        <v>100</v>
      </c>
      <c r="B14" s="20"/>
      <c r="C14" s="21">
        <f>C13+C12</f>
        <v>3384167.827270451</v>
      </c>
      <c r="D14" s="20"/>
    </row>
    <row r="16" spans="1:6" ht="16" customHeight="1" x14ac:dyDescent="0.2">
      <c r="A16" s="22" t="s">
        <v>101</v>
      </c>
      <c r="B16" s="23"/>
      <c r="C16" s="24">
        <f>C9-C14</f>
        <v>475369.44022954907</v>
      </c>
      <c r="D16" s="23"/>
    </row>
    <row r="18" spans="1:4" ht="16" customHeight="1" x14ac:dyDescent="0.2">
      <c r="A18" s="25" t="s">
        <v>8976</v>
      </c>
      <c r="B18" s="26"/>
      <c r="C18" s="26"/>
      <c r="D18" s="26"/>
    </row>
    <row r="19" spans="1:4" ht="16" customHeight="1" x14ac:dyDescent="0.2">
      <c r="A19" s="11" t="s">
        <v>9531</v>
      </c>
      <c r="B19" s="12"/>
      <c r="C19" s="13">
        <f>SUMIFS(Party_Ledger!G:G,Party_Ledger!D:D,"Payment",Party_Ledger!$B:$B,"&gt;="&amp;$B$3,Party_Ledger!$B:$B,"&lt;="&amp;$D$3)</f>
        <v>216388</v>
      </c>
      <c r="D19" s="12"/>
    </row>
    <row r="20" spans="1:4" ht="16" customHeight="1" x14ac:dyDescent="0.2">
      <c r="A20" s="11" t="s">
        <v>9528</v>
      </c>
      <c r="B20" s="12"/>
      <c r="C20" s="13">
        <f>SUMIFS(Party_Ledger!G:G,Party_Ledger!D:D,"OFFICE EXPENSES",Party_Ledger!$B:$B,"&gt;="&amp;$B$3,Party_Ledger!$B:$B,"&lt;="&amp;$D$3)</f>
        <v>48513</v>
      </c>
      <c r="D20" s="12"/>
    </row>
    <row r="21" spans="1:4" ht="16" customHeight="1" x14ac:dyDescent="0.2">
      <c r="A21" s="11" t="s">
        <v>9529</v>
      </c>
      <c r="B21" s="12"/>
      <c r="C21" s="13">
        <f>(SUMIFS(Party_Ledger!G:G,Party_Ledger!D:D,"Advance",Party_Ledger!$B:$B,"&gt;="&amp;$B$3,Party_Ledger!$B:$B,"&lt;="&amp;$D$3))-(SUMIFS(Party_Ledger!H:H,Party_Ledger!D:D,"Advance Returned",Party_Ledger!$B:$B,"&gt;="&amp;$B$3,Party_Ledger!$B:$B,"&lt;="&amp;$D$3))</f>
        <v>283140</v>
      </c>
      <c r="D21" s="12" t="s">
        <v>9652</v>
      </c>
    </row>
    <row r="22" spans="1:4" ht="16" customHeight="1" x14ac:dyDescent="0.2">
      <c r="A22" s="27" t="s">
        <v>102</v>
      </c>
      <c r="B22" s="28"/>
      <c r="C22" s="29">
        <f>C20+C19</f>
        <v>264901</v>
      </c>
      <c r="D22" s="28"/>
    </row>
    <row r="24" spans="1:4" ht="19" customHeight="1" x14ac:dyDescent="0.2">
      <c r="A24" s="30" t="s">
        <v>103</v>
      </c>
      <c r="B24" s="31"/>
      <c r="C24" s="32">
        <f>C16-C22</f>
        <v>210468.44022954907</v>
      </c>
      <c r="D24" s="31"/>
    </row>
    <row r="26" spans="1:4" ht="16" customHeight="1" x14ac:dyDescent="0.2">
      <c r="A26" s="33" t="s">
        <v>104</v>
      </c>
      <c r="C26" s="34" t="str">
        <f>IF(C24&gt;0,"✅ PROFIT — Healthy",IF(C24=0,"➖ Break-even","🔴 LOSS — Review costs"))</f>
        <v>✅ PROFIT — Healthy</v>
      </c>
    </row>
    <row r="27" spans="1:4" ht="16" customHeight="1" x14ac:dyDescent="0.2">
      <c r="A27" s="33" t="s">
        <v>105</v>
      </c>
      <c r="C27" s="35">
        <f>IF(C9=0,0,C24/C9)</f>
        <v>5.453203989033617E-2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G78"/>
  <sheetViews>
    <sheetView workbookViewId="0">
      <pane ySplit="7" topLeftCell="A8" activePane="bottomLeft" state="frozen"/>
      <selection pane="bottomLeft" activeCell="E12" sqref="E12"/>
    </sheetView>
  </sheetViews>
  <sheetFormatPr baseColWidth="10" defaultColWidth="8.83203125" defaultRowHeight="15" x14ac:dyDescent="0.2"/>
  <cols>
    <col min="1" max="1" width="30" customWidth="1"/>
    <col min="2" max="2" width="12" customWidth="1"/>
    <col min="3" max="5" width="16" customWidth="1"/>
    <col min="6" max="6" width="16.33203125" customWidth="1"/>
    <col min="7" max="7" width="12.33203125" bestFit="1" customWidth="1"/>
  </cols>
  <sheetData>
    <row r="1" spans="1:7" ht="21" customHeight="1" x14ac:dyDescent="0.2">
      <c r="A1" s="256" t="str">
        <f>BizName</f>
        <v>PRARAMBHA DAIRY SUPPLIERS</v>
      </c>
      <c r="B1" s="248"/>
      <c r="C1" s="248"/>
      <c r="D1" s="248"/>
      <c r="E1" s="248"/>
      <c r="F1" s="248"/>
    </row>
    <row r="2" spans="1:7" ht="24" customHeight="1" x14ac:dyDescent="0.2">
      <c r="A2" s="255" t="s">
        <v>106</v>
      </c>
      <c r="B2" s="248"/>
      <c r="C2" s="248"/>
      <c r="D2" s="248"/>
      <c r="E2" s="248"/>
      <c r="F2" s="248"/>
    </row>
    <row r="4" spans="1:7" x14ac:dyDescent="0.2">
      <c r="A4" s="74" t="s">
        <v>90</v>
      </c>
      <c r="B4" s="177">
        <f>IFERROR(VLOOKUP(TEXT($B$5,"yyyy/mm/dd"),BSAD,2,FALSE),IFERROR(VLOOKUP($B$5,BSAD,2,FALSE),""))</f>
        <v>46202</v>
      </c>
      <c r="C4" s="74" t="s">
        <v>91</v>
      </c>
      <c r="D4" s="177">
        <f>IFERROR(VLOOKUP(TEXT($D$5,"yyyy/mm/dd"),BSAD,2,FALSE),IFERROR(VLOOKUP($D$5,BSAD,2,FALSE),""))</f>
        <v>46288</v>
      </c>
      <c r="E4" s="79" t="s">
        <v>107</v>
      </c>
      <c r="F4" s="80">
        <f>SUMIF(E8:E74,"&gt;0")</f>
        <v>1273611.8758749999</v>
      </c>
    </row>
    <row r="5" spans="1:7" x14ac:dyDescent="0.2">
      <c r="A5" s="78" t="str">
        <f>"Period: "&amp;TEXT($B$4,"dd-mmm-yyyy")&amp;" to "&amp;TEXT($D$4,"dd-mmm-yyyy")</f>
        <v>Period: 29-Jun-2026 to 23-Sep-2026</v>
      </c>
      <c r="B5" s="115" t="s">
        <v>1431</v>
      </c>
      <c r="D5" s="115" t="s">
        <v>2420</v>
      </c>
      <c r="E5" s="79" t="s">
        <v>108</v>
      </c>
      <c r="F5" s="81">
        <f>-SUMIF(E8:E74,"&lt;0")</f>
        <v>625307.85110000032</v>
      </c>
      <c r="G5" s="209"/>
    </row>
    <row r="7" spans="1:7" x14ac:dyDescent="0.2">
      <c r="A7" s="75" t="s">
        <v>109</v>
      </c>
      <c r="B7" s="75" t="s">
        <v>110</v>
      </c>
      <c r="C7" s="75" t="s">
        <v>111</v>
      </c>
      <c r="D7" s="75" t="s">
        <v>112</v>
      </c>
      <c r="E7" s="75" t="s">
        <v>113</v>
      </c>
      <c r="F7" s="75" t="s">
        <v>114</v>
      </c>
    </row>
    <row r="8" spans="1:7" x14ac:dyDescent="0.2">
      <c r="A8" s="82" t="str">
        <f>Party_Master!$A3</f>
        <v>B KALIKA CANTEEN</v>
      </c>
      <c r="B8" s="83" t="str">
        <f>Party_Master!$B3</f>
        <v>Customer</v>
      </c>
      <c r="C8" s="84">
        <f>SUMIFS(Party_Ledger!$G:$G,Party_Ledger!$C:$C,$A8,Party_Ledger!$B:$B,"&gt;="&amp;$B$4,Party_Ledger!$B:$B,"&lt;="&amp;$D$4)</f>
        <v>39525</v>
      </c>
      <c r="D8" s="84">
        <f>SUMIFS(Party_Ledger!$H:$H,Party_Ledger!$C:$C,$A8,Party_Ledger!$B:$B,"&gt;="&amp;$B$4,Party_Ledger!$B:$B,"&lt;="&amp;$D$4)</f>
        <v>39525</v>
      </c>
      <c r="E8" s="84">
        <f t="shared" ref="E8" si="0">C8-D8</f>
        <v>0</v>
      </c>
      <c r="F8" s="85" t="str">
        <f t="shared" ref="F8" si="1">IF(ROUND(E8,0)=0,"Settled",IF(E8&gt;0,"Receivable","Payable"))</f>
        <v>Settled</v>
      </c>
    </row>
    <row r="9" spans="1:7" x14ac:dyDescent="0.2">
      <c r="A9" s="82" t="str">
        <f>Party_Master!$A4</f>
        <v>A KALIKA CANTEEN</v>
      </c>
      <c r="B9" s="83" t="str">
        <f>Party_Master!$B4</f>
        <v>Customer</v>
      </c>
      <c r="C9" s="84">
        <f>SUMIFS(Party_Ledger!$G:$G,Party_Ledger!$C:$C,$A9,Party_Ledger!$B:$B,"&gt;="&amp;$B$4,Party_Ledger!$B:$B,"&lt;="&amp;$D$4)</f>
        <v>49300</v>
      </c>
      <c r="D9" s="84">
        <f>SUMIFS(Party_Ledger!$H:$H,Party_Ledger!$C:$C,$A9,Party_Ledger!$B:$B,"&gt;="&amp;$B$4,Party_Ledger!$B:$B,"&lt;="&amp;$D$4)</f>
        <v>17000</v>
      </c>
      <c r="E9" s="84">
        <f t="shared" ref="E9:E47" si="2">C9-D9</f>
        <v>32300</v>
      </c>
      <c r="F9" s="85" t="str">
        <f t="shared" ref="F9:F47" si="3">IF(ROUND(E9,0)=0,"Settled",IF(E9&gt;0,"Receivable","Payable"))</f>
        <v>Receivable</v>
      </c>
    </row>
    <row r="10" spans="1:7" x14ac:dyDescent="0.2">
      <c r="A10" s="82" t="str">
        <f>Party_Master!$A5</f>
        <v>AAMOSH KIRANA</v>
      </c>
      <c r="B10" s="83" t="str">
        <f>Party_Master!$B5</f>
        <v>Customer</v>
      </c>
      <c r="C10" s="84">
        <f>SUMIFS(Party_Ledger!$G:$G,Party_Ledger!$C:$C,$A10,Party_Ledger!$B:$B,"&gt;="&amp;$B$4,Party_Ledger!$B:$B,"&lt;="&amp;$D$4)</f>
        <v>870073</v>
      </c>
      <c r="D10" s="84">
        <f>SUMIFS(Party_Ledger!$H:$H,Party_Ledger!$C:$C,$A10,Party_Ledger!$B:$B,"&gt;="&amp;$B$4,Party_Ledger!$B:$B,"&lt;="&amp;$D$4)</f>
        <v>659550</v>
      </c>
      <c r="E10" s="84">
        <f t="shared" si="2"/>
        <v>210523</v>
      </c>
      <c r="F10" s="85" t="str">
        <f t="shared" si="3"/>
        <v>Receivable</v>
      </c>
    </row>
    <row r="11" spans="1:7" x14ac:dyDescent="0.2">
      <c r="A11" s="82" t="str">
        <f>Party_Master!$A6</f>
        <v>AAYUSH AND AAYUSHMA</v>
      </c>
      <c r="B11" s="83" t="str">
        <f>Party_Master!$B6</f>
        <v>Customer</v>
      </c>
      <c r="C11" s="84">
        <f>SUMIFS(Party_Ledger!$G:$G,Party_Ledger!$C:$C,$A11,Party_Ledger!$B:$B,"&gt;="&amp;$B$4,Party_Ledger!$B:$B,"&lt;="&amp;$D$4)</f>
        <v>23035</v>
      </c>
      <c r="D11" s="84">
        <f>SUMIFS(Party_Ledger!$H:$H,Party_Ledger!$C:$C,$A11,Party_Ledger!$B:$B,"&gt;="&amp;$B$4,Party_Ledger!$B:$B,"&lt;="&amp;$D$4)</f>
        <v>20885</v>
      </c>
      <c r="E11" s="84">
        <f t="shared" si="2"/>
        <v>2150</v>
      </c>
      <c r="F11" s="85" t="str">
        <f t="shared" si="3"/>
        <v>Receivable</v>
      </c>
    </row>
    <row r="12" spans="1:7" x14ac:dyDescent="0.2">
      <c r="A12" s="82" t="str">
        <f>Party_Master!$A7</f>
        <v>BAGESHWARI ICE CREAM</v>
      </c>
      <c r="B12" s="83" t="str">
        <f>Party_Master!$B7</f>
        <v>Customer</v>
      </c>
      <c r="C12" s="84">
        <f>SUMIFS(Party_Ledger!$G:$G,Party_Ledger!$C:$C,$A12,Party_Ledger!$B:$B,"&gt;="&amp;$B$4,Party_Ledger!$B:$B,"&lt;="&amp;$D$4)</f>
        <v>35150</v>
      </c>
      <c r="D12" s="84">
        <f>SUMIFS(Party_Ledger!$H:$H,Party_Ledger!$C:$C,$A12,Party_Ledger!$B:$B,"&gt;="&amp;$B$4,Party_Ledger!$B:$B,"&lt;="&amp;$D$4)</f>
        <v>6500</v>
      </c>
      <c r="E12" s="84">
        <f t="shared" si="2"/>
        <v>28650</v>
      </c>
      <c r="F12" s="85" t="str">
        <f t="shared" si="3"/>
        <v>Receivable</v>
      </c>
    </row>
    <row r="13" spans="1:7" x14ac:dyDescent="0.2">
      <c r="A13" s="82" t="str">
        <f>Party_Master!$A8</f>
        <v>BALKRISHNA GYAWALI</v>
      </c>
      <c r="B13" s="83" t="str">
        <f>Party_Master!$B8</f>
        <v>Customer</v>
      </c>
      <c r="C13" s="84">
        <f>SUMIFS(Party_Ledger!$G:$G,Party_Ledger!$C:$C,$A13,Party_Ledger!$B:$B,"&gt;="&amp;$B$4,Party_Ledger!$B:$B,"&lt;="&amp;$D$4)</f>
        <v>4510</v>
      </c>
      <c r="D13" s="84">
        <f>SUMIFS(Party_Ledger!$H:$H,Party_Ledger!$C:$C,$A13,Party_Ledger!$B:$B,"&gt;="&amp;$B$4,Party_Ledger!$B:$B,"&lt;="&amp;$D$4)</f>
        <v>4500</v>
      </c>
      <c r="E13" s="84">
        <f t="shared" si="2"/>
        <v>10</v>
      </c>
      <c r="F13" s="85" t="str">
        <f t="shared" si="3"/>
        <v>Receivable</v>
      </c>
    </row>
    <row r="14" spans="1:7" x14ac:dyDescent="0.2">
      <c r="A14" s="82" t="str">
        <f>Party_Master!$A9</f>
        <v>BASUDEV DAIRY 316</v>
      </c>
      <c r="B14" s="83" t="str">
        <f>Party_Master!$B9</f>
        <v>Supplier</v>
      </c>
      <c r="C14" s="84">
        <f>SUMIFS(Party_Ledger!$G:$G,Party_Ledger!$C:$C,$A14,Party_Ledger!$B:$B,"&gt;="&amp;$B$4,Party_Ledger!$B:$B,"&lt;="&amp;$D$4)</f>
        <v>635393.13</v>
      </c>
      <c r="D14" s="84">
        <f>SUMIFS(Party_Ledger!$H:$H,Party_Ledger!$C:$C,$A14,Party_Ledger!$B:$B,"&gt;="&amp;$B$4,Party_Ledger!$B:$B,"&lt;="&amp;$D$4)</f>
        <v>842687.72499999998</v>
      </c>
      <c r="E14" s="84">
        <f t="shared" si="2"/>
        <v>-207294.59499999997</v>
      </c>
      <c r="F14" s="85" t="str">
        <f t="shared" si="3"/>
        <v>Payable</v>
      </c>
    </row>
    <row r="15" spans="1:7" x14ac:dyDescent="0.2">
      <c r="A15" s="82" t="str">
        <f>Party_Master!$A10</f>
        <v>BHUSAL JANARAL STORE</v>
      </c>
      <c r="B15" s="83" t="str">
        <f>Party_Master!$B10</f>
        <v>Customer</v>
      </c>
      <c r="C15" s="84">
        <f>SUMIFS(Party_Ledger!$G:$G,Party_Ledger!$C:$C,$A15,Party_Ledger!$B:$B,"&gt;="&amp;$B$4,Party_Ledger!$B:$B,"&lt;="&amp;$D$4)</f>
        <v>26410</v>
      </c>
      <c r="D15" s="84">
        <f>SUMIFS(Party_Ledger!$H:$H,Party_Ledger!$C:$C,$A15,Party_Ledger!$B:$B,"&gt;="&amp;$B$4,Party_Ledger!$B:$B,"&lt;="&amp;$D$4)</f>
        <v>24000</v>
      </c>
      <c r="E15" s="84">
        <f t="shared" si="2"/>
        <v>2410</v>
      </c>
      <c r="F15" s="85" t="str">
        <f t="shared" si="3"/>
        <v>Receivable</v>
      </c>
    </row>
    <row r="16" spans="1:7" x14ac:dyDescent="0.2">
      <c r="A16" s="82" t="str">
        <f>Party_Master!$A11</f>
        <v>BIKRAM DHUNGANA</v>
      </c>
      <c r="B16" s="83" t="str">
        <f>Party_Master!$B11</f>
        <v>Customer</v>
      </c>
      <c r="C16" s="84">
        <f>SUMIFS(Party_Ledger!$G:$G,Party_Ledger!$C:$C,$A16,Party_Ledger!$B:$B,"&gt;="&amp;$B$4,Party_Ledger!$B:$B,"&lt;="&amp;$D$4)</f>
        <v>2200</v>
      </c>
      <c r="D16" s="84">
        <f>SUMIFS(Party_Ledger!$H:$H,Party_Ledger!$C:$C,$A16,Party_Ledger!$B:$B,"&gt;="&amp;$B$4,Party_Ledger!$B:$B,"&lt;="&amp;$D$4)</f>
        <v>2200</v>
      </c>
      <c r="E16" s="84">
        <f t="shared" si="2"/>
        <v>0</v>
      </c>
      <c r="F16" s="85" t="str">
        <f t="shared" si="3"/>
        <v>Settled</v>
      </c>
    </row>
    <row r="17" spans="1:6" x14ac:dyDescent="0.2">
      <c r="A17" s="82" t="str">
        <f>Party_Master!$A12</f>
        <v>BODESH 310</v>
      </c>
      <c r="B17" s="83" t="str">
        <f>Party_Master!$B12</f>
        <v>Supplier</v>
      </c>
      <c r="C17" s="84">
        <f>SUMIFS(Party_Ledger!$G:$G,Party_Ledger!$C:$C,$A17,Party_Ledger!$B:$B,"&gt;="&amp;$B$4,Party_Ledger!$B:$B,"&lt;="&amp;$D$4)</f>
        <v>310000</v>
      </c>
      <c r="D17" s="84">
        <f>SUMIFS(Party_Ledger!$H:$H,Party_Ledger!$C:$C,$A17,Party_Ledger!$B:$B,"&gt;="&amp;$B$4,Party_Ledger!$B:$B,"&lt;="&amp;$D$4)</f>
        <v>225200</v>
      </c>
      <c r="E17" s="84">
        <f t="shared" si="2"/>
        <v>84800</v>
      </c>
      <c r="F17" s="85" t="str">
        <f t="shared" si="3"/>
        <v>Receivable</v>
      </c>
    </row>
    <row r="18" spans="1:6" x14ac:dyDescent="0.2">
      <c r="A18" s="82" t="str">
        <f>Party_Master!$A13</f>
        <v>CHHATRABHUMI STORE</v>
      </c>
      <c r="B18" s="83" t="str">
        <f>Party_Master!$B13</f>
        <v>Customer</v>
      </c>
      <c r="C18" s="84">
        <f>SUMIFS(Party_Ledger!$G:$G,Party_Ledger!$C:$C,$A18,Party_Ledger!$B:$B,"&gt;="&amp;$B$4,Party_Ledger!$B:$B,"&lt;="&amp;$D$4)</f>
        <v>238745</v>
      </c>
      <c r="D18" s="84">
        <f>SUMIFS(Party_Ledger!$H:$H,Party_Ledger!$C:$C,$A18,Party_Ledger!$B:$B,"&gt;="&amp;$B$4,Party_Ledger!$B:$B,"&lt;="&amp;$D$4)</f>
        <v>80000</v>
      </c>
      <c r="E18" s="84">
        <f t="shared" si="2"/>
        <v>158745</v>
      </c>
      <c r="F18" s="85" t="str">
        <f t="shared" si="3"/>
        <v>Receivable</v>
      </c>
    </row>
    <row r="19" spans="1:6" x14ac:dyDescent="0.2">
      <c r="A19" s="82" t="str">
        <f>Party_Master!$A14</f>
        <v>DANDA PANI ACHARYA</v>
      </c>
      <c r="B19" s="83" t="str">
        <f>Party_Master!$B14</f>
        <v>Customer</v>
      </c>
      <c r="C19" s="84">
        <f>SUMIFS(Party_Ledger!$G:$G,Party_Ledger!$C:$C,$A19,Party_Ledger!$B:$B,"&gt;="&amp;$B$4,Party_Ledger!$B:$B,"&lt;="&amp;$D$4)</f>
        <v>1100</v>
      </c>
      <c r="D19" s="84">
        <f>SUMIFS(Party_Ledger!$H:$H,Party_Ledger!$C:$C,$A19,Party_Ledger!$B:$B,"&gt;="&amp;$B$4,Party_Ledger!$B:$B,"&lt;="&amp;$D$4)</f>
        <v>3282.4478999999997</v>
      </c>
      <c r="E19" s="84">
        <f t="shared" si="2"/>
        <v>-2182.4478999999997</v>
      </c>
      <c r="F19" s="85" t="str">
        <f t="shared" si="3"/>
        <v>Payable</v>
      </c>
    </row>
    <row r="20" spans="1:6" x14ac:dyDescent="0.2">
      <c r="A20" s="82" t="str">
        <f>Party_Master!$A15</f>
        <v>DEURALI KIRANA</v>
      </c>
      <c r="B20" s="83" t="str">
        <f>Party_Master!$B15</f>
        <v>Customer</v>
      </c>
      <c r="C20" s="84">
        <f>SUMIFS(Party_Ledger!$G:$G,Party_Ledger!$C:$C,$A20,Party_Ledger!$B:$B,"&gt;="&amp;$B$4,Party_Ledger!$B:$B,"&lt;="&amp;$D$4)</f>
        <v>43680</v>
      </c>
      <c r="D20" s="84">
        <f>SUMIFS(Party_Ledger!$H:$H,Party_Ledger!$C:$C,$A20,Party_Ledger!$B:$B,"&gt;="&amp;$B$4,Party_Ledger!$B:$B,"&lt;="&amp;$D$4)</f>
        <v>42830</v>
      </c>
      <c r="E20" s="84">
        <f t="shared" si="2"/>
        <v>850</v>
      </c>
      <c r="F20" s="85" t="str">
        <f t="shared" si="3"/>
        <v>Receivable</v>
      </c>
    </row>
    <row r="21" spans="1:6" x14ac:dyDescent="0.2">
      <c r="A21" s="82" t="str">
        <f>Party_Master!$A16</f>
        <v>DEURALI MOTORS</v>
      </c>
      <c r="B21" s="83" t="str">
        <f>Party_Master!$B16</f>
        <v>Supplier</v>
      </c>
      <c r="C21" s="84">
        <f>SUMIFS(Party_Ledger!$G:$G,Party_Ledger!$C:$C,$A21,Party_Ledger!$B:$B,"&gt;="&amp;$B$4,Party_Ledger!$B:$B,"&lt;="&amp;$D$4)</f>
        <v>0</v>
      </c>
      <c r="D21" s="84">
        <f>SUMIFS(Party_Ledger!$H:$H,Party_Ledger!$C:$C,$A21,Party_Ledger!$B:$B,"&gt;="&amp;$B$4,Party_Ledger!$B:$B,"&lt;="&amp;$D$4)</f>
        <v>0</v>
      </c>
      <c r="E21" s="84">
        <f t="shared" si="2"/>
        <v>0</v>
      </c>
      <c r="F21" s="85" t="str">
        <f t="shared" si="3"/>
        <v>Settled</v>
      </c>
    </row>
    <row r="22" spans="1:6" x14ac:dyDescent="0.2">
      <c r="A22" s="82" t="str">
        <f>Party_Master!$A17</f>
        <v>DIPAK NEPAL</v>
      </c>
      <c r="B22" s="83" t="str">
        <f>Party_Master!$B17</f>
        <v>Employee</v>
      </c>
      <c r="C22" s="84">
        <f>SUMIFS(Party_Ledger!$G:$G,Party_Ledger!$C:$C,$A22,Party_Ledger!$B:$B,"&gt;="&amp;$B$4,Party_Ledger!$B:$B,"&lt;="&amp;$D$4)</f>
        <v>4475</v>
      </c>
      <c r="D22" s="84">
        <f>SUMIFS(Party_Ledger!$H:$H,Party_Ledger!$C:$C,$A22,Party_Ledger!$B:$B,"&gt;="&amp;$B$4,Party_Ledger!$B:$B,"&lt;="&amp;$D$4)</f>
        <v>4475</v>
      </c>
      <c r="E22" s="84">
        <f t="shared" si="2"/>
        <v>0</v>
      </c>
      <c r="F22" s="85" t="str">
        <f t="shared" si="3"/>
        <v>Settled</v>
      </c>
    </row>
    <row r="23" spans="1:6" x14ac:dyDescent="0.2">
      <c r="A23" s="82" t="str">
        <f>Party_Master!$A18</f>
        <v>DUMRE DUGDHA SAHAKARI</v>
      </c>
      <c r="B23" s="83" t="str">
        <f>Party_Master!$B18</f>
        <v>Supplier</v>
      </c>
      <c r="C23" s="84">
        <f>SUMIFS(Party_Ledger!$G:$G,Party_Ledger!$C:$C,$A23,Party_Ledger!$B:$B,"&gt;="&amp;$B$4,Party_Ledger!$B:$B,"&lt;="&amp;$D$4)</f>
        <v>0</v>
      </c>
      <c r="D23" s="84">
        <f>SUMIFS(Party_Ledger!$H:$H,Party_Ledger!$C:$C,$A23,Party_Ledger!$B:$B,"&gt;="&amp;$B$4,Party_Ledger!$B:$B,"&lt;="&amp;$D$4)</f>
        <v>0</v>
      </c>
      <c r="E23" s="84">
        <f t="shared" si="2"/>
        <v>0</v>
      </c>
      <c r="F23" s="85" t="str">
        <f t="shared" si="3"/>
        <v>Settled</v>
      </c>
    </row>
    <row r="24" spans="1:6" x14ac:dyDescent="0.2">
      <c r="A24" s="82" t="str">
        <f>Party_Master!$A19</f>
        <v>DURGA MALLA</v>
      </c>
      <c r="B24" s="83" t="str">
        <f>Party_Master!$B19</f>
        <v>Customer</v>
      </c>
      <c r="C24" s="84">
        <f>SUMIFS(Party_Ledger!$G:$G,Party_Ledger!$C:$C,$A24,Party_Ledger!$B:$B,"&gt;="&amp;$B$4,Party_Ledger!$B:$B,"&lt;="&amp;$D$4)</f>
        <v>18700</v>
      </c>
      <c r="D24" s="84">
        <f>SUMIFS(Party_Ledger!$H:$H,Party_Ledger!$C:$C,$A24,Party_Ledger!$B:$B,"&gt;="&amp;$B$4,Party_Ledger!$B:$B,"&lt;="&amp;$D$4)</f>
        <v>18700</v>
      </c>
      <c r="E24" s="84">
        <f t="shared" si="2"/>
        <v>0</v>
      </c>
      <c r="F24" s="85" t="str">
        <f t="shared" si="3"/>
        <v>Settled</v>
      </c>
    </row>
    <row r="25" spans="1:6" x14ac:dyDescent="0.2">
      <c r="A25" s="82" t="str">
        <f>Party_Master!$A20</f>
        <v>GANGA NEUPANE</v>
      </c>
      <c r="B25" s="83" t="str">
        <f>Party_Master!$B20</f>
        <v>Customer</v>
      </c>
      <c r="C25" s="84">
        <f>SUMIFS(Party_Ledger!$G:$G,Party_Ledger!$C:$C,$A25,Party_Ledger!$B:$B,"&gt;="&amp;$B$4,Party_Ledger!$B:$B,"&lt;="&amp;$D$4)</f>
        <v>55392</v>
      </c>
      <c r="D25" s="84">
        <f>SUMIFS(Party_Ledger!$H:$H,Party_Ledger!$C:$C,$A25,Party_Ledger!$B:$B,"&gt;="&amp;$B$4,Party_Ledger!$B:$B,"&lt;="&amp;$D$4)</f>
        <v>22000</v>
      </c>
      <c r="E25" s="84">
        <f t="shared" si="2"/>
        <v>33392</v>
      </c>
      <c r="F25" s="85" t="str">
        <f t="shared" si="3"/>
        <v>Receivable</v>
      </c>
    </row>
    <row r="26" spans="1:6" x14ac:dyDescent="0.2">
      <c r="A26" s="82" t="str">
        <f>Party_Master!$A21</f>
        <v>GIRI KIRANA</v>
      </c>
      <c r="B26" s="83" t="str">
        <f>Party_Master!$B21</f>
        <v>Customer</v>
      </c>
      <c r="C26" s="84">
        <f>SUMIFS(Party_Ledger!$G:$G,Party_Ledger!$C:$C,$A26,Party_Ledger!$B:$B,"&gt;="&amp;$B$4,Party_Ledger!$B:$B,"&lt;="&amp;$D$4)</f>
        <v>119000</v>
      </c>
      <c r="D26" s="84">
        <f>SUMIFS(Party_Ledger!$H:$H,Party_Ledger!$C:$C,$A26,Party_Ledger!$B:$B,"&gt;="&amp;$B$4,Party_Ledger!$B:$B,"&lt;="&amp;$D$4)</f>
        <v>117300</v>
      </c>
      <c r="E26" s="84">
        <f t="shared" si="2"/>
        <v>1700</v>
      </c>
      <c r="F26" s="85" t="str">
        <f t="shared" si="3"/>
        <v>Receivable</v>
      </c>
    </row>
    <row r="27" spans="1:6" x14ac:dyDescent="0.2">
      <c r="A27" s="82" t="str">
        <f>Party_Master!$A22</f>
        <v>INDRA BK</v>
      </c>
      <c r="B27" s="83" t="str">
        <f>Party_Master!$B22</f>
        <v>Customer</v>
      </c>
      <c r="C27" s="84">
        <f>SUMIFS(Party_Ledger!$G:$G,Party_Ledger!$C:$C,$A27,Party_Ledger!$B:$B,"&gt;="&amp;$B$4,Party_Ledger!$B:$B,"&lt;="&amp;$D$4)</f>
        <v>1270</v>
      </c>
      <c r="D27" s="84">
        <f>SUMIFS(Party_Ledger!$H:$H,Party_Ledger!$C:$C,$A27,Party_Ledger!$B:$B,"&gt;="&amp;$B$4,Party_Ledger!$B:$B,"&lt;="&amp;$D$4)</f>
        <v>0</v>
      </c>
      <c r="E27" s="84">
        <f t="shared" si="2"/>
        <v>1270</v>
      </c>
      <c r="F27" s="85" t="str">
        <f t="shared" si="3"/>
        <v>Receivable</v>
      </c>
    </row>
    <row r="28" spans="1:6" x14ac:dyDescent="0.2">
      <c r="A28" s="82" t="str">
        <f>Party_Master!$A23</f>
        <v>J AND J SISTERS</v>
      </c>
      <c r="B28" s="83" t="str">
        <f>Party_Master!$B23</f>
        <v>Customer</v>
      </c>
      <c r="C28" s="84">
        <f>SUMIFS(Party_Ledger!$G:$G,Party_Ledger!$C:$C,$A28,Party_Ledger!$B:$B,"&gt;="&amp;$B$4,Party_Ledger!$B:$B,"&lt;="&amp;$D$4)</f>
        <v>21910</v>
      </c>
      <c r="D28" s="84">
        <f>SUMIFS(Party_Ledger!$H:$H,Party_Ledger!$C:$C,$A28,Party_Ledger!$B:$B,"&gt;="&amp;$B$4,Party_Ledger!$B:$B,"&lt;="&amp;$D$4)</f>
        <v>21910</v>
      </c>
      <c r="E28" s="84">
        <f t="shared" si="2"/>
        <v>0</v>
      </c>
      <c r="F28" s="85" t="str">
        <f t="shared" si="3"/>
        <v>Settled</v>
      </c>
    </row>
    <row r="29" spans="1:6" x14ac:dyDescent="0.2">
      <c r="A29" s="82" t="str">
        <f>Party_Master!$A24</f>
        <v>KESHAB GAUTAM</v>
      </c>
      <c r="B29" s="83" t="str">
        <f>Party_Master!$B24</f>
        <v>Customer</v>
      </c>
      <c r="C29" s="84">
        <f>SUMIFS(Party_Ledger!$G:$G,Party_Ledger!$C:$C,$A29,Party_Ledger!$B:$B,"&gt;="&amp;$B$4,Party_Ledger!$B:$B,"&lt;="&amp;$D$4)</f>
        <v>0</v>
      </c>
      <c r="D29" s="84">
        <f>SUMIFS(Party_Ledger!$H:$H,Party_Ledger!$C:$C,$A29,Party_Ledger!$B:$B,"&gt;="&amp;$B$4,Party_Ledger!$B:$B,"&lt;="&amp;$D$4)</f>
        <v>0</v>
      </c>
      <c r="E29" s="84">
        <f t="shared" si="2"/>
        <v>0</v>
      </c>
      <c r="F29" s="85" t="str">
        <f t="shared" si="3"/>
        <v>Settled</v>
      </c>
    </row>
    <row r="30" spans="1:6" x14ac:dyDescent="0.2">
      <c r="A30" s="82" t="str">
        <f>Party_Master!$A25</f>
        <v>KHANAL KIRANA</v>
      </c>
      <c r="B30" s="83" t="str">
        <f>Party_Master!$B25</f>
        <v>Customer</v>
      </c>
      <c r="C30" s="84">
        <f>SUMIFS(Party_Ledger!$G:$G,Party_Ledger!$C:$C,$A30,Party_Ledger!$B:$B,"&gt;="&amp;$B$4,Party_Ledger!$B:$B,"&lt;="&amp;$D$4)</f>
        <v>46706</v>
      </c>
      <c r="D30" s="84">
        <f>SUMIFS(Party_Ledger!$H:$H,Party_Ledger!$C:$C,$A30,Party_Ledger!$B:$B,"&gt;="&amp;$B$4,Party_Ledger!$B:$B,"&lt;="&amp;$D$4)</f>
        <v>46405</v>
      </c>
      <c r="E30" s="84">
        <f t="shared" si="2"/>
        <v>301</v>
      </c>
      <c r="F30" s="85" t="str">
        <f t="shared" si="3"/>
        <v>Receivable</v>
      </c>
    </row>
    <row r="31" spans="1:6" x14ac:dyDescent="0.2">
      <c r="A31" s="82" t="str">
        <f>Party_Master!$A26</f>
        <v>KRISHNA KHAREL</v>
      </c>
      <c r="B31" s="83" t="str">
        <f>Party_Master!$B26</f>
        <v>Customer</v>
      </c>
      <c r="C31" s="84">
        <f>SUMIFS(Party_Ledger!$G:$G,Party_Ledger!$C:$C,$A31,Party_Ledger!$B:$B,"&gt;="&amp;$B$4,Party_Ledger!$B:$B,"&lt;="&amp;$D$4)</f>
        <v>28100</v>
      </c>
      <c r="D31" s="84">
        <f>SUMIFS(Party_Ledger!$H:$H,Party_Ledger!$C:$C,$A31,Party_Ledger!$B:$B,"&gt;="&amp;$B$4,Party_Ledger!$B:$B,"&lt;="&amp;$D$4)</f>
        <v>0</v>
      </c>
      <c r="E31" s="84">
        <f t="shared" si="2"/>
        <v>28100</v>
      </c>
      <c r="F31" s="85" t="str">
        <f t="shared" si="3"/>
        <v>Receivable</v>
      </c>
    </row>
    <row r="32" spans="1:6" x14ac:dyDescent="0.2">
      <c r="A32" s="82" t="str">
        <f>Party_Master!$A27</f>
        <v>KRITIKA KIRANA</v>
      </c>
      <c r="B32" s="83" t="str">
        <f>Party_Master!$B27</f>
        <v>Customer</v>
      </c>
      <c r="C32" s="84">
        <f>SUMIFS(Party_Ledger!$G:$G,Party_Ledger!$C:$C,$A32,Party_Ledger!$B:$B,"&gt;="&amp;$B$4,Party_Ledger!$B:$B,"&lt;="&amp;$D$4)</f>
        <v>79428</v>
      </c>
      <c r="D32" s="84">
        <f>SUMIFS(Party_Ledger!$H:$H,Party_Ledger!$C:$C,$A32,Party_Ledger!$B:$B,"&gt;="&amp;$B$4,Party_Ledger!$B:$B,"&lt;="&amp;$D$4)</f>
        <v>59125</v>
      </c>
      <c r="E32" s="84">
        <f t="shared" si="2"/>
        <v>20303</v>
      </c>
      <c r="F32" s="85" t="str">
        <f t="shared" si="3"/>
        <v>Receivable</v>
      </c>
    </row>
    <row r="33" spans="1:6" x14ac:dyDescent="0.2">
      <c r="A33" s="82" t="str">
        <f>Party_Master!$A28</f>
        <v>KULCHANDRA GYAWALI</v>
      </c>
      <c r="B33" s="83" t="str">
        <f>Party_Master!$B28</f>
        <v>Customer</v>
      </c>
      <c r="C33" s="84">
        <f>SUMIFS(Party_Ledger!$G:$G,Party_Ledger!$C:$C,$A33,Party_Ledger!$B:$B,"&gt;="&amp;$B$4,Party_Ledger!$B:$B,"&lt;="&amp;$D$4)</f>
        <v>5000</v>
      </c>
      <c r="D33" s="84">
        <f>SUMIFS(Party_Ledger!$H:$H,Party_Ledger!$C:$C,$A33,Party_Ledger!$B:$B,"&gt;="&amp;$B$4,Party_Ledger!$B:$B,"&lt;="&amp;$D$4)</f>
        <v>5000</v>
      </c>
      <c r="E33" s="84">
        <f t="shared" si="2"/>
        <v>0</v>
      </c>
      <c r="F33" s="85" t="str">
        <f t="shared" si="3"/>
        <v>Settled</v>
      </c>
    </row>
    <row r="34" spans="1:6" x14ac:dyDescent="0.2">
      <c r="A34" s="82" t="str">
        <f>Party_Master!$A29</f>
        <v>LAXMI KHANAL</v>
      </c>
      <c r="B34" s="83" t="str">
        <f>Party_Master!$B29</f>
        <v>Customer</v>
      </c>
      <c r="C34" s="84">
        <f>SUMIFS(Party_Ledger!$G:$G,Party_Ledger!$C:$C,$A34,Party_Ledger!$B:$B,"&gt;="&amp;$B$4,Party_Ledger!$B:$B,"&lt;="&amp;$D$4)</f>
        <v>655</v>
      </c>
      <c r="D34" s="84">
        <f>SUMIFS(Party_Ledger!$H:$H,Party_Ledger!$C:$C,$A34,Party_Ledger!$B:$B,"&gt;="&amp;$B$4,Party_Ledger!$B:$B,"&lt;="&amp;$D$4)</f>
        <v>0</v>
      </c>
      <c r="E34" s="84">
        <f t="shared" si="2"/>
        <v>655</v>
      </c>
      <c r="F34" s="85" t="str">
        <f t="shared" si="3"/>
        <v>Receivable</v>
      </c>
    </row>
    <row r="35" spans="1:6" x14ac:dyDescent="0.2">
      <c r="A35" s="82" t="str">
        <f>Party_Master!$A30</f>
        <v>LILADHAR GAUTAM</v>
      </c>
      <c r="B35" s="83" t="str">
        <f>Party_Master!$B30</f>
        <v>Customer</v>
      </c>
      <c r="C35" s="84">
        <f>SUMIFS(Party_Ledger!$G:$G,Party_Ledger!$C:$C,$A35,Party_Ledger!$B:$B,"&gt;="&amp;$B$4,Party_Ledger!$B:$B,"&lt;="&amp;$D$4)</f>
        <v>6821.5</v>
      </c>
      <c r="D35" s="84">
        <f>SUMIFS(Party_Ledger!$H:$H,Party_Ledger!$C:$C,$A35,Party_Ledger!$B:$B,"&gt;="&amp;$B$4,Party_Ledger!$B:$B,"&lt;="&amp;$D$4)</f>
        <v>0</v>
      </c>
      <c r="E35" s="84">
        <f t="shared" si="2"/>
        <v>6821.5</v>
      </c>
      <c r="F35" s="85" t="str">
        <f t="shared" si="3"/>
        <v>Receivable</v>
      </c>
    </row>
    <row r="36" spans="1:6" x14ac:dyDescent="0.2">
      <c r="A36" s="82" t="str">
        <f>Party_Master!$A31</f>
        <v>LOCAL</v>
      </c>
      <c r="B36" s="83" t="str">
        <f>Party_Master!$B31</f>
        <v>Customer</v>
      </c>
      <c r="C36" s="84">
        <f>SUMIFS(Party_Ledger!$G:$G,Party_Ledger!$C:$C,$A36,Party_Ledger!$B:$B,"&gt;="&amp;$B$4,Party_Ledger!$B:$B,"&lt;="&amp;$D$4)</f>
        <v>133185.76750000002</v>
      </c>
      <c r="D36" s="84">
        <f>SUMIFS(Party_Ledger!$H:$H,Party_Ledger!$C:$C,$A36,Party_Ledger!$B:$B,"&gt;="&amp;$B$4,Party_Ledger!$B:$B,"&lt;="&amp;$D$4)</f>
        <v>132165</v>
      </c>
      <c r="E36" s="84">
        <f t="shared" si="2"/>
        <v>1020.7675000000163</v>
      </c>
      <c r="F36" s="85" t="str">
        <f t="shared" si="3"/>
        <v>Receivable</v>
      </c>
    </row>
    <row r="37" spans="1:6" x14ac:dyDescent="0.2">
      <c r="A37" s="82" t="str">
        <f>Party_Master!$A32</f>
        <v>LUSCAN</v>
      </c>
      <c r="B37" s="83" t="str">
        <f>Party_Master!$B32</f>
        <v>Supplier</v>
      </c>
      <c r="C37" s="84">
        <f>SUMIFS(Party_Ledger!$G:$G,Party_Ledger!$C:$C,$A37,Party_Ledger!$B:$B,"&gt;="&amp;$B$4,Party_Ledger!$B:$B,"&lt;="&amp;$D$4)</f>
        <v>0</v>
      </c>
      <c r="D37" s="84">
        <f>SUMIFS(Party_Ledger!$H:$H,Party_Ledger!$C:$C,$A37,Party_Ledger!$B:$B,"&gt;="&amp;$B$4,Party_Ledger!$B:$B,"&lt;="&amp;$D$4)</f>
        <v>278851</v>
      </c>
      <c r="E37" s="84">
        <f t="shared" si="2"/>
        <v>-278851</v>
      </c>
      <c r="F37" s="85" t="str">
        <f t="shared" si="3"/>
        <v>Payable</v>
      </c>
    </row>
    <row r="38" spans="1:6" x14ac:dyDescent="0.2">
      <c r="A38" s="82" t="str">
        <f>Party_Master!$A33</f>
        <v>MANAKAMANA DAIRY</v>
      </c>
      <c r="B38" s="83" t="str">
        <f>Party_Master!$B33</f>
        <v>Customer</v>
      </c>
      <c r="C38" s="84">
        <f>SUMIFS(Party_Ledger!$G:$G,Party_Ledger!$C:$C,$A38,Party_Ledger!$B:$B,"&gt;="&amp;$B$4,Party_Ledger!$B:$B,"&lt;="&amp;$D$4)</f>
        <v>56950</v>
      </c>
      <c r="D38" s="84">
        <f>SUMIFS(Party_Ledger!$H:$H,Party_Ledger!$C:$C,$A38,Party_Ledger!$B:$B,"&gt;="&amp;$B$4,Party_Ledger!$B:$B,"&lt;="&amp;$D$4)</f>
        <v>54225</v>
      </c>
      <c r="E38" s="84">
        <f t="shared" si="2"/>
        <v>2725</v>
      </c>
      <c r="F38" s="85" t="str">
        <f t="shared" si="3"/>
        <v>Receivable</v>
      </c>
    </row>
    <row r="39" spans="1:6" x14ac:dyDescent="0.2">
      <c r="A39" s="82" t="str">
        <f>Party_Master!$A34</f>
        <v>MEGHRAJ (MITERI)</v>
      </c>
      <c r="B39" s="83" t="str">
        <f>Party_Master!$B34</f>
        <v>Customer</v>
      </c>
      <c r="C39" s="84">
        <f>SUMIFS(Party_Ledger!$G:$G,Party_Ledger!$C:$C,$A39,Party_Ledger!$B:$B,"&gt;="&amp;$B$4,Party_Ledger!$B:$B,"&lt;="&amp;$D$4)</f>
        <v>2200</v>
      </c>
      <c r="D39" s="84">
        <f>SUMIFS(Party_Ledger!$H:$H,Party_Ledger!$C:$C,$A39,Party_Ledger!$B:$B,"&gt;="&amp;$B$4,Party_Ledger!$B:$B,"&lt;="&amp;$D$4)</f>
        <v>0</v>
      </c>
      <c r="E39" s="84">
        <f t="shared" si="2"/>
        <v>2200</v>
      </c>
      <c r="F39" s="85" t="str">
        <f t="shared" si="3"/>
        <v>Receivable</v>
      </c>
    </row>
    <row r="40" spans="1:6" x14ac:dyDescent="0.2">
      <c r="A40" s="82" t="str">
        <f>Party_Master!$A35</f>
        <v>MINA LAMICHHANE 322</v>
      </c>
      <c r="B40" s="83" t="str">
        <f>Party_Master!$B35</f>
        <v>Supplier</v>
      </c>
      <c r="C40" s="84">
        <f>SUMIFS(Party_Ledger!$G:$G,Party_Ledger!$C:$C,$A40,Party_Ledger!$B:$B,"&gt;="&amp;$B$4,Party_Ledger!$B:$B,"&lt;="&amp;$D$4)</f>
        <v>20091</v>
      </c>
      <c r="D40" s="84">
        <f>SUMIFS(Party_Ledger!$H:$H,Party_Ledger!$C:$C,$A40,Party_Ledger!$B:$B,"&gt;="&amp;$B$4,Party_Ledger!$B:$B,"&lt;="&amp;$D$4)</f>
        <v>20089.490725000003</v>
      </c>
      <c r="E40" s="84">
        <f t="shared" si="2"/>
        <v>1.5092749999967054</v>
      </c>
      <c r="F40" s="85" t="str">
        <f t="shared" si="3"/>
        <v>Receivable</v>
      </c>
    </row>
    <row r="41" spans="1:6" x14ac:dyDescent="0.2">
      <c r="A41" s="82" t="str">
        <f>Party_Master!$A36</f>
        <v>MODERN AGRO  -315</v>
      </c>
      <c r="B41" s="83" t="str">
        <f>Party_Master!$B36</f>
        <v>Supplier</v>
      </c>
      <c r="C41" s="84">
        <f>SUMIFS(Party_Ledger!$G:$G,Party_Ledger!$C:$C,$A41,Party_Ledger!$B:$B,"&gt;="&amp;$B$4,Party_Ledger!$B:$B,"&lt;="&amp;$D$4)</f>
        <v>680623</v>
      </c>
      <c r="D41" s="84">
        <f>SUMIFS(Party_Ledger!$H:$H,Party_Ledger!$C:$C,$A41,Party_Ledger!$B:$B,"&gt;="&amp;$B$4,Party_Ledger!$B:$B,"&lt;="&amp;$D$4)</f>
        <v>774440.80820000032</v>
      </c>
      <c r="E41" s="84">
        <f t="shared" si="2"/>
        <v>-93817.80820000032</v>
      </c>
      <c r="F41" s="85" t="str">
        <f t="shared" si="3"/>
        <v>Payable</v>
      </c>
    </row>
    <row r="42" spans="1:6" x14ac:dyDescent="0.2">
      <c r="A42" s="82" t="str">
        <f>Party_Master!$A37</f>
        <v>MUKTESHWOR ENTERPRISES</v>
      </c>
      <c r="B42" s="83" t="str">
        <f>Party_Master!$B37</f>
        <v>Supplier</v>
      </c>
      <c r="C42" s="84">
        <f>SUMIFS(Party_Ledger!$G:$G,Party_Ledger!$C:$C,$A42,Party_Ledger!$B:$B,"&gt;="&amp;$B$4,Party_Ledger!$B:$B,"&lt;="&amp;$D$4)</f>
        <v>143036</v>
      </c>
      <c r="D42" s="84">
        <f>SUMIFS(Party_Ledger!$H:$H,Party_Ledger!$C:$C,$A42,Party_Ledger!$B:$B,"&gt;="&amp;$B$4,Party_Ledger!$B:$B,"&lt;="&amp;$D$4)</f>
        <v>143028</v>
      </c>
      <c r="E42" s="84">
        <f t="shared" si="2"/>
        <v>8</v>
      </c>
      <c r="F42" s="85" t="str">
        <f t="shared" si="3"/>
        <v>Receivable</v>
      </c>
    </row>
    <row r="43" spans="1:6" x14ac:dyDescent="0.2">
      <c r="A43" s="82" t="str">
        <f>Party_Master!$A38</f>
        <v>NAR BAHADUR RANA</v>
      </c>
      <c r="B43" s="83" t="str">
        <f>Party_Master!$B38</f>
        <v>Employee</v>
      </c>
      <c r="C43" s="84">
        <f>SUMIFS(Party_Ledger!$G:$G,Party_Ledger!$C:$C,$A43,Party_Ledger!$B:$B,"&gt;="&amp;$B$4,Party_Ledger!$B:$B,"&lt;="&amp;$D$4)</f>
        <v>80827.5</v>
      </c>
      <c r="D43" s="84">
        <f>SUMIFS(Party_Ledger!$H:$H,Party_Ledger!$C:$C,$A43,Party_Ledger!$B:$B,"&gt;="&amp;$B$4,Party_Ledger!$B:$B,"&lt;="&amp;$D$4)</f>
        <v>33000</v>
      </c>
      <c r="E43" s="84">
        <f t="shared" si="2"/>
        <v>47827.5</v>
      </c>
      <c r="F43" s="85" t="str">
        <f t="shared" si="3"/>
        <v>Receivable</v>
      </c>
    </row>
    <row r="44" spans="1:6" x14ac:dyDescent="0.2">
      <c r="A44" s="82" t="str">
        <f>Party_Master!$A39</f>
        <v>NAWA DURGA -317</v>
      </c>
      <c r="B44" s="83" t="str">
        <f>Party_Master!$B39</f>
        <v>Supplier</v>
      </c>
      <c r="C44" s="84">
        <f>SUMIFS(Party_Ledger!$G:$G,Party_Ledger!$C:$C,$A44,Party_Ledger!$B:$B,"&gt;="&amp;$B$4,Party_Ledger!$B:$B,"&lt;="&amp;$D$4)</f>
        <v>185303</v>
      </c>
      <c r="D44" s="84">
        <f>SUMIFS(Party_Ledger!$H:$H,Party_Ledger!$C:$C,$A44,Party_Ledger!$B:$B,"&gt;="&amp;$B$4,Party_Ledger!$B:$B,"&lt;="&amp;$D$4)</f>
        <v>126810.65549999998</v>
      </c>
      <c r="E44" s="84">
        <f t="shared" si="2"/>
        <v>58492.344500000021</v>
      </c>
      <c r="F44" s="85" t="str">
        <f t="shared" si="3"/>
        <v>Receivable</v>
      </c>
    </row>
    <row r="45" spans="1:6" x14ac:dyDescent="0.2">
      <c r="A45" s="82" t="str">
        <f>Party_Master!$A40</f>
        <v>NAWARAJ NEPAL</v>
      </c>
      <c r="B45" s="83" t="str">
        <f>Party_Master!$B40</f>
        <v>Customer</v>
      </c>
      <c r="C45" s="84">
        <f>SUMIFS(Party_Ledger!$G:$G,Party_Ledger!$C:$C,$A45,Party_Ledger!$B:$B,"&gt;="&amp;$B$4,Party_Ledger!$B:$B,"&lt;="&amp;$D$4)</f>
        <v>805</v>
      </c>
      <c r="D45" s="84">
        <f>SUMIFS(Party_Ledger!$H:$H,Party_Ledger!$C:$C,$A45,Party_Ledger!$B:$B,"&gt;="&amp;$B$4,Party_Ledger!$B:$B,"&lt;="&amp;$D$4)</f>
        <v>805</v>
      </c>
      <c r="E45" s="84">
        <f t="shared" si="2"/>
        <v>0</v>
      </c>
      <c r="F45" s="85" t="str">
        <f t="shared" si="3"/>
        <v>Settled</v>
      </c>
    </row>
    <row r="46" spans="1:6" x14ac:dyDescent="0.2">
      <c r="A46" s="82" t="str">
        <f>Party_Master!$A41</f>
        <v>NAWARAJ UPADHYAYA</v>
      </c>
      <c r="B46" s="83" t="str">
        <f>Party_Master!$B41</f>
        <v>Customer</v>
      </c>
      <c r="C46" s="84">
        <f>SUMIFS(Party_Ledger!$G:$G,Party_Ledger!$C:$C,$A46,Party_Ledger!$B:$B,"&gt;="&amp;$B$4,Party_Ledger!$B:$B,"&lt;="&amp;$D$4)</f>
        <v>170</v>
      </c>
      <c r="D46" s="84">
        <f>SUMIFS(Party_Ledger!$H:$H,Party_Ledger!$C:$C,$A46,Party_Ledger!$B:$B,"&gt;="&amp;$B$4,Party_Ledger!$B:$B,"&lt;="&amp;$D$4)</f>
        <v>170</v>
      </c>
      <c r="E46" s="84">
        <f t="shared" si="2"/>
        <v>0</v>
      </c>
      <c r="F46" s="85" t="str">
        <f t="shared" si="3"/>
        <v>Settled</v>
      </c>
    </row>
    <row r="47" spans="1:6" x14ac:dyDescent="0.2">
      <c r="A47" s="82" t="str">
        <f>Party_Master!$A42</f>
        <v>NEHA MISTHAN BHANDAR</v>
      </c>
      <c r="B47" s="83" t="str">
        <f>Party_Master!$B42</f>
        <v>Customer</v>
      </c>
      <c r="C47" s="84">
        <f>SUMIFS(Party_Ledger!$G:$G,Party_Ledger!$C:$C,$A47,Party_Ledger!$B:$B,"&gt;="&amp;$B$4,Party_Ledger!$B:$B,"&lt;="&amp;$D$4)</f>
        <v>115050</v>
      </c>
      <c r="D47" s="84">
        <f>SUMIFS(Party_Ledger!$H:$H,Party_Ledger!$C:$C,$A47,Party_Ledger!$B:$B,"&gt;="&amp;$B$4,Party_Ledger!$B:$B,"&lt;="&amp;$D$4)</f>
        <v>38400</v>
      </c>
      <c r="E47" s="84">
        <f t="shared" si="2"/>
        <v>76650</v>
      </c>
      <c r="F47" s="85" t="str">
        <f t="shared" si="3"/>
        <v>Receivable</v>
      </c>
    </row>
    <row r="48" spans="1:6" x14ac:dyDescent="0.2">
      <c r="A48" s="82" t="str">
        <f>Party_Master!$A43</f>
        <v>NEUPANE KIRANA</v>
      </c>
      <c r="B48" s="83" t="str">
        <f>Party_Master!$B43</f>
        <v>Customer</v>
      </c>
      <c r="C48" s="84">
        <f>SUMIFS(Party_Ledger!$G:$G,Party_Ledger!$C:$C,$A48,Party_Ledger!$B:$B,"&gt;="&amp;$B$4,Party_Ledger!$B:$B,"&lt;="&amp;$D$4)</f>
        <v>12490</v>
      </c>
      <c r="D48" s="84">
        <f>SUMIFS(Party_Ledger!$H:$H,Party_Ledger!$C:$C,$A48,Party_Ledger!$B:$B,"&gt;="&amp;$B$4,Party_Ledger!$B:$B,"&lt;="&amp;$D$4)</f>
        <v>13490</v>
      </c>
      <c r="E48" s="84">
        <f t="shared" ref="E48:E71" si="4">C48-D48</f>
        <v>-1000</v>
      </c>
      <c r="F48" s="85" t="str">
        <f t="shared" ref="F48:F71" si="5">IF(ROUND(E48,0)=0,"Settled",IF(E48&gt;0,"Receivable","Payable"))</f>
        <v>Payable</v>
      </c>
    </row>
    <row r="49" spans="1:6" x14ac:dyDescent="0.2">
      <c r="A49" s="82" t="str">
        <f>Party_Master!$A44</f>
        <v>NEW FARM PHARSATIKAT</v>
      </c>
      <c r="B49" s="83" t="str">
        <f>Party_Master!$B44</f>
        <v>Supplier</v>
      </c>
      <c r="C49" s="84">
        <f>SUMIFS(Party_Ledger!$G:$G,Party_Ledger!$C:$C,$A49,Party_Ledger!$B:$B,"&gt;="&amp;$B$4,Party_Ledger!$B:$B,"&lt;="&amp;$D$4)</f>
        <v>282793</v>
      </c>
      <c r="D49" s="84">
        <f>SUMIFS(Party_Ledger!$H:$H,Party_Ledger!$C:$C,$A49,Party_Ledger!$B:$B,"&gt;="&amp;$B$4,Party_Ledger!$B:$B,"&lt;="&amp;$D$4)</f>
        <v>312853</v>
      </c>
      <c r="E49" s="84">
        <f t="shared" si="4"/>
        <v>-30060</v>
      </c>
      <c r="F49" s="85" t="str">
        <f t="shared" si="5"/>
        <v>Payable</v>
      </c>
    </row>
    <row r="50" spans="1:6" x14ac:dyDescent="0.2">
      <c r="A50" s="82" t="str">
        <f>Party_Master!$A45</f>
        <v>ORGANIC TARKALI</v>
      </c>
      <c r="B50" s="83" t="str">
        <f>Party_Master!$B45</f>
        <v>Customer</v>
      </c>
      <c r="C50" s="84">
        <f>SUMIFS(Party_Ledger!$G:$G,Party_Ledger!$C:$C,$A50,Party_Ledger!$B:$B,"&gt;="&amp;$B$4,Party_Ledger!$B:$B,"&lt;="&amp;$D$4)</f>
        <v>279197.5</v>
      </c>
      <c r="D50" s="84">
        <f>SUMIFS(Party_Ledger!$H:$H,Party_Ledger!$C:$C,$A50,Party_Ledger!$B:$B,"&gt;="&amp;$B$4,Party_Ledger!$B:$B,"&lt;="&amp;$D$4)</f>
        <v>271385</v>
      </c>
      <c r="E50" s="84">
        <f t="shared" si="4"/>
        <v>7812.5</v>
      </c>
      <c r="F50" s="85" t="str">
        <f t="shared" si="5"/>
        <v>Receivable</v>
      </c>
    </row>
    <row r="51" spans="1:6" ht="15.75" customHeight="1" x14ac:dyDescent="0.2">
      <c r="A51" s="82" t="str">
        <f>Party_Master!$A46</f>
        <v>PALPALI KIRANA</v>
      </c>
      <c r="B51" s="83" t="str">
        <f>Party_Master!$B46</f>
        <v>Customer</v>
      </c>
      <c r="C51" s="84">
        <f>SUMIFS(Party_Ledger!$G:$G,Party_Ledger!$C:$C,$A51,Party_Ledger!$B:$B,"&gt;="&amp;$B$4,Party_Ledger!$B:$B,"&lt;="&amp;$D$4)</f>
        <v>169575</v>
      </c>
      <c r="D51" s="84">
        <f>SUMIFS(Party_Ledger!$H:$H,Party_Ledger!$C:$C,$A51,Party_Ledger!$B:$B,"&gt;="&amp;$B$4,Party_Ledger!$B:$B,"&lt;="&amp;$D$4)</f>
        <v>169575</v>
      </c>
      <c r="E51" s="84">
        <f t="shared" si="4"/>
        <v>0</v>
      </c>
      <c r="F51" s="85" t="str">
        <f t="shared" si="5"/>
        <v>Settled</v>
      </c>
    </row>
    <row r="52" spans="1:6" x14ac:dyDescent="0.2">
      <c r="A52" s="82" t="str">
        <f>Party_Master!$A47</f>
        <v>PARSURAM THARU -333</v>
      </c>
      <c r="B52" s="83" t="str">
        <f>Party_Master!$B47</f>
        <v>Supplier</v>
      </c>
      <c r="C52" s="84">
        <f>SUMIFS(Party_Ledger!$G:$G,Party_Ledger!$C:$C,$A52,Party_Ledger!$B:$B,"&gt;="&amp;$B$4,Party_Ledger!$B:$B,"&lt;="&amp;$D$4)</f>
        <v>10090</v>
      </c>
      <c r="D52" s="84">
        <f>SUMIFS(Party_Ledger!$H:$H,Party_Ledger!$C:$C,$A52,Party_Ledger!$B:$B,"&gt;="&amp;$B$4,Party_Ledger!$B:$B,"&lt;="&amp;$D$4)</f>
        <v>10080.482800000002</v>
      </c>
      <c r="E52" s="84">
        <f t="shared" si="4"/>
        <v>9.5171999999984109</v>
      </c>
      <c r="F52" s="85" t="str">
        <f t="shared" si="5"/>
        <v>Receivable</v>
      </c>
    </row>
    <row r="53" spans="1:6" x14ac:dyDescent="0.2">
      <c r="A53" s="82" t="str">
        <f>Party_Master!$A48</f>
        <v>PRARAMBHA</v>
      </c>
      <c r="B53" s="83" t="str">
        <f>Party_Master!$B48</f>
        <v>Supplier</v>
      </c>
      <c r="C53" s="84">
        <f>SUMIFS(Party_Ledger!$G:$G,Party_Ledger!$C:$C,$A53,Party_Ledger!$B:$B,"&gt;="&amp;$B$4,Party_Ledger!$B:$B,"&lt;="&amp;$D$4)</f>
        <v>0</v>
      </c>
      <c r="D53" s="84">
        <f>SUMIFS(Party_Ledger!$H:$H,Party_Ledger!$C:$C,$A53,Party_Ledger!$B:$B,"&gt;="&amp;$B$4,Party_Ledger!$B:$B,"&lt;="&amp;$D$4)</f>
        <v>0</v>
      </c>
      <c r="E53" s="84">
        <f t="shared" si="4"/>
        <v>0</v>
      </c>
      <c r="F53" s="85" t="str">
        <f t="shared" si="5"/>
        <v>Settled</v>
      </c>
    </row>
    <row r="54" spans="1:6" x14ac:dyDescent="0.2">
      <c r="A54" s="82" t="str">
        <f>Party_Master!$A49</f>
        <v>PRARAMBHA DAIRY SUPPLIERS</v>
      </c>
      <c r="B54" s="83" t="str">
        <f>Party_Master!$B49</f>
        <v>Customer</v>
      </c>
      <c r="C54" s="84">
        <f>SUMIFS(Party_Ledger!$G:$G,Party_Ledger!$C:$C,$A54,Party_Ledger!$B:$B,"&gt;="&amp;$B$4,Party_Ledger!$B:$B,"&lt;="&amp;$D$4)</f>
        <v>0</v>
      </c>
      <c r="D54" s="84">
        <f>SUMIFS(Party_Ledger!$H:$H,Party_Ledger!$C:$C,$A54,Party_Ledger!$B:$B,"&gt;="&amp;$B$4,Party_Ledger!$B:$B,"&lt;="&amp;$D$4)</f>
        <v>11932</v>
      </c>
      <c r="E54" s="84">
        <f t="shared" si="4"/>
        <v>-11932</v>
      </c>
      <c r="F54" s="85" t="str">
        <f t="shared" si="5"/>
        <v>Payable</v>
      </c>
    </row>
    <row r="55" spans="1:6" x14ac:dyDescent="0.2">
      <c r="A55" s="82" t="str">
        <f>Party_Master!$A50</f>
        <v>RADHA PANDEY</v>
      </c>
      <c r="B55" s="83" t="str">
        <f>Party_Master!$B50</f>
        <v>Supplier</v>
      </c>
      <c r="C55" s="84">
        <f>SUMIFS(Party_Ledger!$G:$G,Party_Ledger!$C:$C,$A55,Party_Ledger!$B:$B,"&gt;="&amp;$B$4,Party_Ledger!$B:$B,"&lt;="&amp;$D$4)</f>
        <v>7651</v>
      </c>
      <c r="D55" s="84">
        <f>SUMIFS(Party_Ledger!$H:$H,Party_Ledger!$C:$C,$A55,Party_Ledger!$B:$B,"&gt;="&amp;$B$4,Party_Ledger!$B:$B,"&lt;="&amp;$D$4)</f>
        <v>7641.7625999999973</v>
      </c>
      <c r="E55" s="84">
        <f t="shared" si="4"/>
        <v>9.2374000000027081</v>
      </c>
      <c r="F55" s="85" t="str">
        <f t="shared" si="5"/>
        <v>Receivable</v>
      </c>
    </row>
    <row r="56" spans="1:6" x14ac:dyDescent="0.2">
      <c r="A56" s="82" t="str">
        <f>Party_Master!$A51</f>
        <v>SAI KRIPA KSS LTD</v>
      </c>
      <c r="B56" s="83" t="str">
        <f>Party_Master!$B51</f>
        <v>Supplier</v>
      </c>
      <c r="C56" s="84">
        <f>SUMIFS(Party_Ledger!$G:$G,Party_Ledger!$C:$C,$A56,Party_Ledger!$B:$B,"&gt;="&amp;$B$4,Party_Ledger!$B:$B,"&lt;="&amp;$D$4)</f>
        <v>374235</v>
      </c>
      <c r="D56" s="84">
        <f>SUMIFS(Party_Ledger!$H:$H,Party_Ledger!$C:$C,$A56,Party_Ledger!$B:$B,"&gt;="&amp;$B$4,Party_Ledger!$B:$B,"&lt;="&amp;$D$4)</f>
        <v>106685</v>
      </c>
      <c r="E56" s="84">
        <f t="shared" si="4"/>
        <v>267550</v>
      </c>
      <c r="F56" s="85" t="str">
        <f t="shared" si="5"/>
        <v>Receivable</v>
      </c>
    </row>
    <row r="57" spans="1:6" x14ac:dyDescent="0.2">
      <c r="A57" s="82" t="str">
        <f>Party_Master!$A52</f>
        <v>SAMIKSHYA KIRANA</v>
      </c>
      <c r="B57" s="83" t="str">
        <f>Party_Master!$B52</f>
        <v>Customer</v>
      </c>
      <c r="C57" s="84">
        <f>SUMIFS(Party_Ledger!$G:$G,Party_Ledger!$C:$C,$A57,Party_Ledger!$B:$B,"&gt;="&amp;$B$4,Party_Ledger!$B:$B,"&lt;="&amp;$D$4)</f>
        <v>58905</v>
      </c>
      <c r="D57" s="84">
        <f>SUMIFS(Party_Ledger!$H:$H,Party_Ledger!$C:$C,$A57,Party_Ledger!$B:$B,"&gt;="&amp;$B$4,Party_Ledger!$B:$B,"&lt;="&amp;$D$4)</f>
        <v>58735</v>
      </c>
      <c r="E57" s="84">
        <f t="shared" si="4"/>
        <v>170</v>
      </c>
      <c r="F57" s="85" t="str">
        <f t="shared" si="5"/>
        <v>Receivable</v>
      </c>
    </row>
    <row r="58" spans="1:6" x14ac:dyDescent="0.2">
      <c r="A58" s="82" t="str">
        <f>Party_Master!$A53</f>
        <v>SANA KISAN -311</v>
      </c>
      <c r="B58" s="83" t="str">
        <f>Party_Master!$B53</f>
        <v>Supplier</v>
      </c>
      <c r="C58" s="84">
        <f>SUMIFS(Party_Ledger!$G:$G,Party_Ledger!$C:$C,$A58,Party_Ledger!$B:$B,"&gt;="&amp;$B$4,Party_Ledger!$B:$B,"&lt;="&amp;$D$4)</f>
        <v>351720</v>
      </c>
      <c r="D58" s="84">
        <f>SUMIFS(Party_Ledger!$H:$H,Party_Ledger!$C:$C,$A58,Party_Ledger!$B:$B,"&gt;="&amp;$B$4,Party_Ledger!$B:$B,"&lt;="&amp;$D$4)</f>
        <v>351720</v>
      </c>
      <c r="E58" s="84">
        <f t="shared" si="4"/>
        <v>0</v>
      </c>
      <c r="F58" s="85" t="str">
        <f t="shared" si="5"/>
        <v>Settled</v>
      </c>
    </row>
    <row r="59" spans="1:6" x14ac:dyDescent="0.2">
      <c r="A59" s="82" t="str">
        <f>Party_Master!$A54</f>
        <v>SARASWATI NEPAL</v>
      </c>
      <c r="B59" s="83" t="str">
        <f>Party_Master!$B54</f>
        <v>Employee</v>
      </c>
      <c r="C59" s="84">
        <f>SUMIFS(Party_Ledger!$G:$G,Party_Ledger!$C:$C,$A59,Party_Ledger!$B:$B,"&gt;="&amp;$B$4,Party_Ledger!$B:$B,"&lt;="&amp;$D$4)</f>
        <v>550</v>
      </c>
      <c r="D59" s="84">
        <f>SUMIFS(Party_Ledger!$H:$H,Party_Ledger!$C:$C,$A59,Party_Ledger!$B:$B,"&gt;="&amp;$B$4,Party_Ledger!$B:$B,"&lt;="&amp;$D$4)</f>
        <v>550</v>
      </c>
      <c r="E59" s="84">
        <f t="shared" si="4"/>
        <v>0</v>
      </c>
      <c r="F59" s="85" t="str">
        <f t="shared" si="5"/>
        <v>Settled</v>
      </c>
    </row>
    <row r="60" spans="1:6" x14ac:dyDescent="0.2">
      <c r="A60" s="82" t="str">
        <f>Party_Master!$A55</f>
        <v>SHANKAR KHAREL</v>
      </c>
      <c r="B60" s="83" t="str">
        <f>Party_Master!$B55</f>
        <v>Customer</v>
      </c>
      <c r="C60" s="84">
        <f>SUMIFS(Party_Ledger!$G:$G,Party_Ledger!$C:$C,$A60,Party_Ledger!$B:$B,"&gt;="&amp;$B$4,Party_Ledger!$B:$B,"&lt;="&amp;$D$4)</f>
        <v>16020</v>
      </c>
      <c r="D60" s="84">
        <f>SUMIFS(Party_Ledger!$H:$H,Party_Ledger!$C:$C,$A60,Party_Ledger!$B:$B,"&gt;="&amp;$B$4,Party_Ledger!$B:$B,"&lt;="&amp;$D$4)</f>
        <v>15000</v>
      </c>
      <c r="E60" s="84">
        <f t="shared" si="4"/>
        <v>1020</v>
      </c>
      <c r="F60" s="85" t="str">
        <f t="shared" si="5"/>
        <v>Receivable</v>
      </c>
    </row>
    <row r="61" spans="1:6" x14ac:dyDescent="0.2">
      <c r="A61" s="82" t="str">
        <f>Party_Master!$A56</f>
        <v>SHARMA DAI</v>
      </c>
      <c r="B61" s="83" t="str">
        <f>Party_Master!$B56</f>
        <v>Customer</v>
      </c>
      <c r="C61" s="84">
        <f>SUMIFS(Party_Ledger!$G:$G,Party_Ledger!$C:$C,$A61,Party_Ledger!$B:$B,"&gt;="&amp;$B$4,Party_Ledger!$B:$B,"&lt;="&amp;$D$4)</f>
        <v>265853</v>
      </c>
      <c r="D61" s="84">
        <f>SUMIFS(Party_Ledger!$H:$H,Party_Ledger!$C:$C,$A61,Party_Ledger!$B:$B,"&gt;="&amp;$B$4,Party_Ledger!$B:$B,"&lt;="&amp;$D$4)</f>
        <v>187840</v>
      </c>
      <c r="E61" s="84">
        <f t="shared" si="4"/>
        <v>78013</v>
      </c>
      <c r="F61" s="85" t="str">
        <f t="shared" si="5"/>
        <v>Receivable</v>
      </c>
    </row>
    <row r="62" spans="1:6" x14ac:dyDescent="0.2">
      <c r="A62" s="82" t="str">
        <f>Party_Master!$A57</f>
        <v>SHIV GANGA DAIRY</v>
      </c>
      <c r="B62" s="83" t="str">
        <f>Party_Master!$B57</f>
        <v>Supplier</v>
      </c>
      <c r="C62" s="84">
        <f>SUMIFS(Party_Ledger!$G:$G,Party_Ledger!$C:$C,$A62,Party_Ledger!$B:$B,"&gt;="&amp;$B$4,Party_Ledger!$B:$B,"&lt;="&amp;$D$4)</f>
        <v>20000</v>
      </c>
      <c r="D62" s="84">
        <f>SUMIFS(Party_Ledger!$H:$H,Party_Ledger!$C:$C,$A62,Party_Ledger!$B:$B,"&gt;="&amp;$B$4,Party_Ledger!$B:$B,"&lt;="&amp;$D$4)</f>
        <v>20000</v>
      </c>
      <c r="E62" s="84">
        <f t="shared" si="4"/>
        <v>0</v>
      </c>
      <c r="F62" s="85" t="str">
        <f t="shared" si="5"/>
        <v>Settled</v>
      </c>
    </row>
    <row r="63" spans="1:6" x14ac:dyDescent="0.2">
      <c r="A63" s="82" t="str">
        <f>Party_Master!$A58</f>
        <v>SHREE PAROHA DAIRY UDHYOG</v>
      </c>
      <c r="B63" s="83" t="str">
        <f>Party_Master!$B58</f>
        <v>Supplier</v>
      </c>
      <c r="C63" s="84">
        <f>SUMIFS(Party_Ledger!$G:$G,Party_Ledger!$C:$C,$A63,Party_Ledger!$B:$B,"&gt;="&amp;$B$4,Party_Ledger!$B:$B,"&lt;="&amp;$D$4)</f>
        <v>39920</v>
      </c>
      <c r="D63" s="84">
        <f>SUMIFS(Party_Ledger!$H:$H,Party_Ledger!$C:$C,$A63,Party_Ledger!$B:$B,"&gt;="&amp;$B$4,Party_Ledger!$B:$B,"&lt;="&amp;$D$4)</f>
        <v>39920</v>
      </c>
      <c r="E63" s="84">
        <f t="shared" si="4"/>
        <v>0</v>
      </c>
      <c r="F63" s="85" t="str">
        <f t="shared" si="5"/>
        <v>Settled</v>
      </c>
    </row>
    <row r="64" spans="1:6" x14ac:dyDescent="0.2">
      <c r="A64" s="82" t="str">
        <f>Party_Master!$A59</f>
        <v>SITALA ARYAL</v>
      </c>
      <c r="B64" s="83" t="str">
        <f>Party_Master!$B59</f>
        <v>Customer</v>
      </c>
      <c r="C64" s="84">
        <f>SUMIFS(Party_Ledger!$G:$G,Party_Ledger!$C:$C,$A64,Party_Ledger!$B:$B,"&gt;="&amp;$B$4,Party_Ledger!$B:$B,"&lt;="&amp;$D$4)</f>
        <v>4310</v>
      </c>
      <c r="D64" s="84">
        <f>SUMIFS(Party_Ledger!$H:$H,Party_Ledger!$C:$C,$A64,Party_Ledger!$B:$B,"&gt;="&amp;$B$4,Party_Ledger!$B:$B,"&lt;="&amp;$D$4)</f>
        <v>3530</v>
      </c>
      <c r="E64" s="84">
        <f t="shared" si="4"/>
        <v>780</v>
      </c>
      <c r="F64" s="85" t="str">
        <f t="shared" si="5"/>
        <v>Receivable</v>
      </c>
    </row>
    <row r="65" spans="1:6" x14ac:dyDescent="0.2">
      <c r="A65" s="82" t="str">
        <f>Party_Master!$A60</f>
        <v>SOBHA BHATTARAI</v>
      </c>
      <c r="B65" s="83" t="str">
        <f>Party_Master!$B60</f>
        <v>Customer</v>
      </c>
      <c r="C65" s="84">
        <f>SUMIFS(Party_Ledger!$G:$G,Party_Ledger!$C:$C,$A65,Party_Ledger!$B:$B,"&gt;="&amp;$B$4,Party_Ledger!$B:$B,"&lt;="&amp;$D$4)</f>
        <v>308675</v>
      </c>
      <c r="D65" s="84">
        <f>SUMIFS(Party_Ledger!$H:$H,Party_Ledger!$C:$C,$A65,Party_Ledger!$B:$B,"&gt;="&amp;$B$4,Party_Ledger!$B:$B,"&lt;="&amp;$D$4)</f>
        <v>302625</v>
      </c>
      <c r="E65" s="84">
        <f t="shared" si="4"/>
        <v>6050</v>
      </c>
      <c r="F65" s="85" t="str">
        <f t="shared" si="5"/>
        <v>Receivable</v>
      </c>
    </row>
    <row r="66" spans="1:6" x14ac:dyDescent="0.2">
      <c r="A66" s="82" t="str">
        <f>Party_Master!$A61</f>
        <v>SRIJANA DAIRY</v>
      </c>
      <c r="B66" s="83" t="str">
        <f>Party_Master!$B61</f>
        <v>Customer</v>
      </c>
      <c r="C66" s="84">
        <f>SUMIFS(Party_Ledger!$G:$G,Party_Ledger!$C:$C,$A66,Party_Ledger!$B:$B,"&gt;="&amp;$B$4,Party_Ledger!$B:$B,"&lt;="&amp;$D$4)</f>
        <v>408670</v>
      </c>
      <c r="D66" s="84">
        <f>SUMIFS(Party_Ledger!$H:$H,Party_Ledger!$C:$C,$A66,Party_Ledger!$B:$B,"&gt;="&amp;$B$4,Party_Ledger!$B:$B,"&lt;="&amp;$D$4)</f>
        <v>407550</v>
      </c>
      <c r="E66" s="84">
        <f t="shared" si="4"/>
        <v>1120</v>
      </c>
      <c r="F66" s="85" t="str">
        <f t="shared" si="5"/>
        <v>Receivable</v>
      </c>
    </row>
    <row r="67" spans="1:6" x14ac:dyDescent="0.2">
      <c r="A67" s="82" t="str">
        <f>Party_Master!$A62</f>
        <v>SUBHA MAYA STORE</v>
      </c>
      <c r="B67" s="83" t="str">
        <f>Party_Master!$B62</f>
        <v>Customer</v>
      </c>
      <c r="C67" s="84">
        <f>SUMIFS(Party_Ledger!$G:$G,Party_Ledger!$C:$C,$A67,Party_Ledger!$B:$B,"&gt;="&amp;$B$4,Party_Ledger!$B:$B,"&lt;="&amp;$D$4)</f>
        <v>27500</v>
      </c>
      <c r="D67" s="84">
        <f>SUMIFS(Party_Ledger!$H:$H,Party_Ledger!$C:$C,$A67,Party_Ledger!$B:$B,"&gt;="&amp;$B$4,Party_Ledger!$B:$B,"&lt;="&amp;$D$4)</f>
        <v>16500</v>
      </c>
      <c r="E67" s="84">
        <f t="shared" si="4"/>
        <v>11000</v>
      </c>
      <c r="F67" s="85" t="str">
        <f t="shared" si="5"/>
        <v>Receivable</v>
      </c>
    </row>
    <row r="68" spans="1:6" x14ac:dyDescent="0.2">
      <c r="A68" s="82" t="str">
        <f>Party_Master!$A63</f>
        <v>SUMIT MISTHAN BHANDAR</v>
      </c>
      <c r="B68" s="83" t="str">
        <f>Party_Master!$B63</f>
        <v>Customer</v>
      </c>
      <c r="C68" s="84">
        <f>SUMIFS(Party_Ledger!$G:$G,Party_Ledger!$C:$C,$A68,Party_Ledger!$B:$B,"&gt;="&amp;$B$4,Party_Ledger!$B:$B,"&lt;="&amp;$D$4)</f>
        <v>24650</v>
      </c>
      <c r="D68" s="84">
        <f>SUMIFS(Party_Ledger!$H:$H,Party_Ledger!$C:$C,$A68,Party_Ledger!$B:$B,"&gt;="&amp;$B$4,Party_Ledger!$B:$B,"&lt;="&amp;$D$4)</f>
        <v>18500</v>
      </c>
      <c r="E68" s="84">
        <f t="shared" si="4"/>
        <v>6150</v>
      </c>
      <c r="F68" s="85" t="str">
        <f t="shared" si="5"/>
        <v>Receivable</v>
      </c>
    </row>
    <row r="69" spans="1:6" s="64" customFormat="1" x14ac:dyDescent="0.2">
      <c r="A69" s="82" t="str">
        <f>Party_Master!$A64</f>
        <v>THE DARBAR PARTY PALACE</v>
      </c>
      <c r="B69" s="83" t="str">
        <f>Party_Master!$B64</f>
        <v>Customer</v>
      </c>
      <c r="C69" s="84">
        <f>SUMIFS(Party_Ledger!$G:$G,Party_Ledger!$C:$C,$A69,Party_Ledger!$B:$B,"&gt;="&amp;$B$4,Party_Ledger!$B:$B,"&lt;="&amp;$D$4)</f>
        <v>92022</v>
      </c>
      <c r="D69" s="84">
        <f>SUMIFS(Party_Ledger!$H:$H,Party_Ledger!$C:$C,$A69,Party_Ledger!$B:$B,"&gt;="&amp;$B$4,Party_Ledger!$B:$B,"&lt;="&amp;$D$4)</f>
        <v>0</v>
      </c>
      <c r="E69" s="84">
        <f t="shared" si="4"/>
        <v>92022</v>
      </c>
      <c r="F69" s="85" t="str">
        <f t="shared" si="5"/>
        <v>Receivable</v>
      </c>
    </row>
    <row r="70" spans="1:6" x14ac:dyDescent="0.2">
      <c r="A70" s="82" t="str">
        <f>Party_Master!$A65</f>
        <v>YAMLAL BHUSAL</v>
      </c>
      <c r="B70" s="83" t="str">
        <f>Party_Master!$B65</f>
        <v>Customer</v>
      </c>
      <c r="C70" s="84">
        <f>SUMIFS(Party_Ledger!$G:$G,Party_Ledger!$C:$C,$A70,Party_Ledger!$B:$B,"&gt;="&amp;$B$4,Party_Ledger!$B:$B,"&lt;="&amp;$D$4)</f>
        <v>6850</v>
      </c>
      <c r="D70" s="84">
        <f>SUMIFS(Party_Ledger!$H:$H,Party_Ledger!$C:$C,$A70,Party_Ledger!$B:$B,"&gt;="&amp;$B$4,Party_Ledger!$B:$B,"&lt;="&amp;$D$4)</f>
        <v>6850</v>
      </c>
      <c r="E70" s="84">
        <f t="shared" si="4"/>
        <v>0</v>
      </c>
      <c r="F70" s="85" t="str">
        <f t="shared" si="5"/>
        <v>Settled</v>
      </c>
    </row>
    <row r="71" spans="1:6" x14ac:dyDescent="0.2">
      <c r="A71" s="82" t="str">
        <f>Party_Master!$A66</f>
        <v>YUBARAJ AND SAMRAT</v>
      </c>
      <c r="B71" s="83" t="str">
        <f>Party_Master!$B66</f>
        <v>Customer</v>
      </c>
      <c r="C71" s="84">
        <f>SUMIFS(Party_Ledger!$G:$G,Party_Ledger!$C:$C,$A71,Party_Ledger!$B:$B,"&gt;="&amp;$B$4,Party_Ledger!$B:$B,"&lt;="&amp;$D$4)</f>
        <v>82195</v>
      </c>
      <c r="D71" s="84">
        <f>SUMIFS(Party_Ledger!$H:$H,Party_Ledger!$C:$C,$A71,Party_Ledger!$B:$B,"&gt;="&amp;$B$4,Party_Ledger!$B:$B,"&lt;="&amp;$D$4)</f>
        <v>82365</v>
      </c>
      <c r="E71" s="84">
        <f t="shared" si="4"/>
        <v>-170</v>
      </c>
      <c r="F71" s="85" t="str">
        <f t="shared" si="5"/>
        <v>Payable</v>
      </c>
    </row>
    <row r="72" spans="1:6" x14ac:dyDescent="0.2">
      <c r="A72" s="82" t="str">
        <f>Party_Master!$A67</f>
        <v>GYAWALI DAIRY</v>
      </c>
      <c r="B72" s="208"/>
      <c r="C72" s="188"/>
      <c r="D72" s="188"/>
      <c r="E72" s="188"/>
      <c r="F72" s="191"/>
    </row>
    <row r="73" spans="1:6" x14ac:dyDescent="0.2">
      <c r="A73" s="189"/>
      <c r="B73" s="208"/>
      <c r="C73" s="188"/>
      <c r="D73" s="188"/>
      <c r="E73" s="188"/>
      <c r="F73" s="191"/>
    </row>
    <row r="74" spans="1:6" x14ac:dyDescent="0.2">
      <c r="A74" s="189"/>
      <c r="B74" s="190"/>
      <c r="C74" s="188"/>
      <c r="D74" s="188"/>
      <c r="E74" s="188"/>
      <c r="F74" s="191"/>
    </row>
    <row r="75" spans="1:6" x14ac:dyDescent="0.2">
      <c r="A75" s="86" t="s">
        <v>115</v>
      </c>
      <c r="B75" s="87"/>
      <c r="C75" s="88">
        <f>SUM(C8:C74)</f>
        <v>6928691.3975</v>
      </c>
      <c r="D75" s="88">
        <f>SUM(D8:D74)</f>
        <v>6280387.3727250006</v>
      </c>
      <c r="E75" s="88">
        <f>SUM(E8:E74)</f>
        <v>648304.02477499971</v>
      </c>
      <c r="F75" s="87"/>
    </row>
    <row r="77" spans="1:6" x14ac:dyDescent="0.2">
      <c r="A77" s="76" t="s">
        <v>116</v>
      </c>
    </row>
    <row r="78" spans="1:6" x14ac:dyDescent="0.2">
      <c r="A78" s="77" t="s">
        <v>117</v>
      </c>
    </row>
  </sheetData>
  <mergeCells count="2">
    <mergeCell ref="A2:F2"/>
    <mergeCell ref="A1:F1"/>
  </mergeCells>
  <conditionalFormatting sqref="F8:F74">
    <cfRule type="cellIs" dxfId="29" priority="1" operator="equal">
      <formula>"Payable"</formula>
    </cfRule>
    <cfRule type="cellIs" dxfId="28" priority="2" operator="equal">
      <formula>"Receivable"</formula>
    </cfRule>
  </conditionalFormatting>
  <pageMargins left="0.75" right="0.75" top="1" bottom="1" header="0.5" footer="0.5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6B75"/>
    <pageSetUpPr fitToPage="1"/>
  </sheetPr>
  <dimension ref="A1:O297"/>
  <sheetViews>
    <sheetView showGridLines="0" topLeftCell="A5" workbookViewId="0">
      <selection activeCell="E7" sqref="E7"/>
    </sheetView>
  </sheetViews>
  <sheetFormatPr baseColWidth="10" defaultColWidth="8.83203125" defaultRowHeight="15" x14ac:dyDescent="0.2"/>
  <cols>
    <col min="1" max="3" width="14" customWidth="1"/>
    <col min="4" max="4" width="16" customWidth="1"/>
    <col min="5" max="5" width="34.1640625" customWidth="1"/>
    <col min="6" max="6" width="14" customWidth="1"/>
    <col min="7" max="7" width="16.5" customWidth="1"/>
    <col min="8" max="8" width="16" customWidth="1"/>
    <col min="14" max="15" width="13" hidden="1" customWidth="1"/>
  </cols>
  <sheetData>
    <row r="1" spans="1:15" ht="21" customHeight="1" x14ac:dyDescent="0.2">
      <c r="A1" s="259" t="str">
        <f>BizName</f>
        <v>PRARAMBHA DAIRY SUPPLIERS</v>
      </c>
      <c r="B1" s="248"/>
      <c r="C1" s="248"/>
      <c r="D1" s="248"/>
      <c r="E1" s="248"/>
      <c r="F1" s="248"/>
      <c r="G1" s="248"/>
      <c r="H1" s="248"/>
    </row>
    <row r="2" spans="1:15" x14ac:dyDescent="0.2">
      <c r="A2" s="258" t="str">
        <f>"Phone: "&amp;Settings!B9&amp;"  |  PAN/VAT: "&amp;Settings!B11</f>
        <v>Phone: prarambhadairy@gmail.com  |  PAN/VAT: 152747352</v>
      </c>
      <c r="B2" s="248"/>
      <c r="C2" s="248"/>
      <c r="D2" s="248"/>
      <c r="E2" s="248"/>
      <c r="F2" s="248"/>
      <c r="G2" s="248"/>
      <c r="H2" s="248"/>
    </row>
    <row r="3" spans="1:15" ht="26" customHeight="1" x14ac:dyDescent="0.2">
      <c r="A3" s="257" t="s">
        <v>1422</v>
      </c>
      <c r="B3" s="248"/>
      <c r="C3" s="248"/>
      <c r="D3" s="248"/>
      <c r="E3" s="248"/>
      <c r="F3" s="248"/>
      <c r="G3" s="248"/>
      <c r="H3" s="248"/>
      <c r="N3" t="s">
        <v>1423</v>
      </c>
      <c r="O3" t="s">
        <v>1424</v>
      </c>
    </row>
    <row r="4" spans="1:15" x14ac:dyDescent="0.2">
      <c r="N4" t="s">
        <v>1425</v>
      </c>
      <c r="O4" t="s">
        <v>1426</v>
      </c>
    </row>
    <row r="5" spans="1:15" ht="34" customHeight="1" x14ac:dyDescent="0.2">
      <c r="A5" s="1" t="s">
        <v>1427</v>
      </c>
      <c r="B5" s="1"/>
      <c r="C5" s="260" t="s">
        <v>1307</v>
      </c>
      <c r="D5" s="261"/>
      <c r="F5" s="42" t="s">
        <v>1428</v>
      </c>
      <c r="G5" s="43">
        <f>SUMIFS(Party_Ledger!$G:$G,Party_Ledger!$C:$C,$C$5,Party_Ledger!$B:$B,"&lt;"&amp;$C$6)-SUMIFS(Party_Ledger!$H:$H,Party_Ledger!$C:$C,$C$5,Party_Ledger!$B:$B,"&lt;"&amp;$C$6)</f>
        <v>0</v>
      </c>
      <c r="N5" t="s">
        <v>1429</v>
      </c>
      <c r="O5" t="s">
        <v>1430</v>
      </c>
    </row>
    <row r="6" spans="1:15" ht="16" customHeight="1" x14ac:dyDescent="0.2">
      <c r="A6" s="44" t="s">
        <v>90</v>
      </c>
      <c r="B6" s="44"/>
      <c r="C6" s="104">
        <f>IFERROR(VLOOKUP(TEXT($C$7,"yyyy/mm/dd"),BSAD,2,FALSE),IFERROR(VLOOKUP($C$7,BSAD,2,FALSE),""))</f>
        <v>46202</v>
      </c>
      <c r="D6" s="44" t="s">
        <v>91</v>
      </c>
      <c r="E6" s="104">
        <f>IFERROR(VLOOKUP(TEXT($E$7,"yyyy/mm/dd"),BSAD,2,FALSE),IFERROR(VLOOKUP($E$7,BSAD,2,FALSE),""))</f>
        <v>46285</v>
      </c>
      <c r="F6" s="42" t="s">
        <v>1432</v>
      </c>
      <c r="G6" s="43">
        <f>SUMIFS(Party_Ledger!$G:$G,Party_Ledger!$C:$C,$C$5,Party_Ledger!$B:$B,"&gt;="&amp;$C$6,Party_Ledger!$B:$B,"&lt;="&amp;$E$6)</f>
        <v>853548</v>
      </c>
      <c r="N6" t="s">
        <v>1433</v>
      </c>
      <c r="O6" t="s">
        <v>1434</v>
      </c>
    </row>
    <row r="7" spans="1:15" x14ac:dyDescent="0.2">
      <c r="A7" s="8" t="str">
        <f>"Period: "&amp;TEXT($C$6,"dd-mmm-yyyy")&amp;"  to  "&amp;TEXT($E$6,"dd-mmm-yyyy")</f>
        <v>Period: 29-Jun-2026  to  20-Sep-2026</v>
      </c>
      <c r="B7" s="8"/>
      <c r="C7" s="174">
        <v>66915</v>
      </c>
      <c r="E7" s="174">
        <v>66996</v>
      </c>
      <c r="F7" s="42" t="s">
        <v>1435</v>
      </c>
      <c r="G7" s="43">
        <f>SUMIFS(Party_Ledger!$H:$H,Party_Ledger!$C:$C,$C$5,Party_Ledger!$B:$B,"&gt;="&amp;$C$6,Party_Ledger!$B:$B,"&lt;="&amp;$E$6)</f>
        <v>639050</v>
      </c>
      <c r="N7" t="s">
        <v>1436</v>
      </c>
      <c r="O7" t="s">
        <v>1437</v>
      </c>
    </row>
    <row r="8" spans="1:15" x14ac:dyDescent="0.2">
      <c r="E8" t="s">
        <v>9554</v>
      </c>
      <c r="F8" s="45" t="s">
        <v>1438</v>
      </c>
      <c r="G8" s="46">
        <f>G5+G6-G7</f>
        <v>214498</v>
      </c>
      <c r="N8" t="s">
        <v>1439</v>
      </c>
      <c r="O8" t="s">
        <v>1440</v>
      </c>
    </row>
    <row r="9" spans="1:15" x14ac:dyDescent="0.2">
      <c r="F9" s="42" t="s">
        <v>1441</v>
      </c>
      <c r="G9" s="47" t="str">
        <f>IF(ROUND(G8,0)=0,"Settled",IF(G8&gt;0,"Receivable","Payable/Advance"))</f>
        <v>Receivable</v>
      </c>
      <c r="N9" t="s">
        <v>1442</v>
      </c>
      <c r="O9" t="s">
        <v>1443</v>
      </c>
    </row>
    <row r="10" spans="1:15" x14ac:dyDescent="0.2">
      <c r="N10" t="s">
        <v>1444</v>
      </c>
      <c r="O10" t="s">
        <v>1445</v>
      </c>
    </row>
    <row r="11" spans="1:15" ht="28" customHeight="1" x14ac:dyDescent="0.2">
      <c r="A11" s="3" t="s">
        <v>3</v>
      </c>
      <c r="B11" s="172" t="s">
        <v>4</v>
      </c>
      <c r="C11" s="3" t="s">
        <v>1419</v>
      </c>
      <c r="D11" s="3" t="s">
        <v>1382</v>
      </c>
      <c r="E11" s="3" t="s">
        <v>9</v>
      </c>
      <c r="F11" s="3" t="s">
        <v>1420</v>
      </c>
      <c r="G11" s="3" t="s">
        <v>126</v>
      </c>
      <c r="H11" s="3" t="s">
        <v>1383</v>
      </c>
      <c r="N11" t="s">
        <v>1446</v>
      </c>
    </row>
    <row r="12" spans="1:15" x14ac:dyDescent="0.2">
      <c r="A12" s="101">
        <f>IFERROR(INDEX(Party_Ledger!$A$3:$A$105549, MATCH(ROWS($1:1), Party_Ledger!$K$3:$K$105549, 0)), "")</f>
        <v>66915</v>
      </c>
      <c r="B12" s="185">
        <f t="shared" ref="B12:B24" si="0">IF(A12="","",IF(ISNUMBER(A12),IFERROR(VLOOKUP(TEXT(A12,"yyyy/mm/dd"),BSAD,2,FALSE),""),IFERROR(VLOOKUP(A12,BSAD,2,FALSE),"")))</f>
        <v>46202</v>
      </c>
      <c r="C12" s="68" t="str">
        <f>IFERROR(INDEX(Party_Ledger!$D$3:$D$105549,MATCH(ROWS($1:1),Party_Ledger!$K$3:$K$105549,0)),"")</f>
        <v>Sale</v>
      </c>
      <c r="D12" s="68" t="str">
        <f>IFERROR(INDEX(Party_Ledger!$E$3:$E$105549,MATCH(ROWS($1:1),Party_Ledger!$K$3:$K$105549,0)),"")</f>
        <v>OPN-1006</v>
      </c>
      <c r="E12" s="69" t="str">
        <f>IFERROR(INDEX(Party_Ledger!$F$3:$F$105549,MATCH(ROWS($1:1),Party_Ledger!$K$3:$K$105549,0)),"")</f>
        <v>OPENING</v>
      </c>
      <c r="F12" s="70">
        <f>IFERROR(INDEX(Party_Ledger!$G$3:$G$105549,MATCH(ROWS($1:1),Party_Ledger!$K$3:$K$105549,0)),"")</f>
        <v>208022</v>
      </c>
      <c r="G12" s="70">
        <f>IFERROR(INDEX(Party_Ledger!$H$3:$H$105549,MATCH(ROWS($1:1),Party_Ledger!$K$3:$K$105549,0)),"")</f>
        <v>0</v>
      </c>
      <c r="H12" s="70">
        <f>IF($A12="","",N($F12)-N($G12))</f>
        <v>208022</v>
      </c>
      <c r="N12" t="s">
        <v>1447</v>
      </c>
    </row>
    <row r="13" spans="1:15" x14ac:dyDescent="0.2">
      <c r="A13" s="101">
        <f>IFERROR(INDEX(Party_Ledger!$A$3:$A$105549, MATCH(ROWS($1:2), Party_Ledger!$K$3:$K$105549, 0)), "")</f>
        <v>66916</v>
      </c>
      <c r="B13" s="185">
        <f t="shared" si="0"/>
        <v>46203</v>
      </c>
      <c r="C13" s="68" t="str">
        <f>IFERROR(INDEX(Party_Ledger!$D$3:$D$105549,MATCH(ROWS($1:2),Party_Ledger!$K$3:$K$105549,0)),"")</f>
        <v>Sale</v>
      </c>
      <c r="D13" s="68" t="str">
        <f>IFERROR(INDEX(Party_Ledger!$E$3:$E$105549,MATCH(ROWS($1:2),Party_Ledger!$K$3:$K$105549,0)),"")</f>
        <v>BILL-6004</v>
      </c>
      <c r="E13" s="69" t="str">
        <f>IFERROR(INDEX(Party_Ledger!$F$3:$F$105549,MATCH(ROWS($1:2),Party_Ledger!$K$3:$K$105549,0)),"")</f>
        <v>Mix Milk</v>
      </c>
      <c r="F13" s="70">
        <f>IFERROR(INDEX(Party_Ledger!$G$3:$G$105549,MATCH(ROWS($1:2),Party_Ledger!$K$3:$K$105549,0)),"")</f>
        <v>5100</v>
      </c>
      <c r="G13" s="70">
        <f>IFERROR(INDEX(Party_Ledger!$H$3:$H$105549,MATCH(ROWS($1:2),Party_Ledger!$K$3:$K$105549,0)),"")</f>
        <v>0</v>
      </c>
      <c r="H13" s="70">
        <f t="shared" ref="H13:H76" si="1">IF($A13="","",N($F13)-N($G13))</f>
        <v>5100</v>
      </c>
      <c r="N13" t="s">
        <v>1448</v>
      </c>
    </row>
    <row r="14" spans="1:15" x14ac:dyDescent="0.2">
      <c r="A14" s="101">
        <f>IFERROR(INDEX(Party_Ledger!$A$3:$A$105549, MATCH(ROWS($1:3), Party_Ledger!$K$3:$K$105549, 0)), "")</f>
        <v>66916</v>
      </c>
      <c r="B14" s="185">
        <f t="shared" si="0"/>
        <v>46203</v>
      </c>
      <c r="C14" s="68" t="str">
        <f>IFERROR(INDEX(Party_Ledger!$D$3:$D$105549,MATCH(ROWS($1:3),Party_Ledger!$K$3:$K$105549,0)),"")</f>
        <v>Sale</v>
      </c>
      <c r="D14" s="68" t="str">
        <f>IFERROR(INDEX(Party_Ledger!$E$3:$E$105549,MATCH(ROWS($1:3),Party_Ledger!$K$3:$K$105549,0)),"")</f>
        <v>BILL-6004</v>
      </c>
      <c r="E14" s="69" t="str">
        <f>IFERROR(INDEX(Party_Ledger!$F$3:$F$105549,MATCH(ROWS($1:3),Party_Ledger!$K$3:$K$105549,0)),"")</f>
        <v>Cow Milk</v>
      </c>
      <c r="F14" s="70">
        <f>IFERROR(INDEX(Party_Ledger!$G$3:$G$105549,MATCH(ROWS($1:3),Party_Ledger!$K$3:$K$105549,0)),"")</f>
        <v>80</v>
      </c>
      <c r="G14" s="70">
        <f>IFERROR(INDEX(Party_Ledger!$H$3:$H$105549,MATCH(ROWS($1:3),Party_Ledger!$K$3:$K$105549,0)),"")</f>
        <v>0</v>
      </c>
      <c r="H14" s="70">
        <f t="shared" si="1"/>
        <v>80</v>
      </c>
      <c r="N14" t="s">
        <v>1449</v>
      </c>
    </row>
    <row r="15" spans="1:15" x14ac:dyDescent="0.2">
      <c r="A15" s="101">
        <f>IFERROR(INDEX(Party_Ledger!$A$3:$A$105549, MATCH(ROWS($1:4), Party_Ledger!$K$3:$K$105549, 0)), "")</f>
        <v>66917</v>
      </c>
      <c r="B15" s="185">
        <f t="shared" si="0"/>
        <v>46204</v>
      </c>
      <c r="C15" s="68" t="str">
        <f>IFERROR(INDEX(Party_Ledger!$D$3:$D$105549,MATCH(ROWS($1:4),Party_Ledger!$K$3:$K$105549,0)),"")</f>
        <v>Sale</v>
      </c>
      <c r="D15" s="68" t="str">
        <f>IFERROR(INDEX(Party_Ledger!$E$3:$E$105549,MATCH(ROWS($1:4),Party_Ledger!$K$3:$K$105549,0)),"")</f>
        <v>BILL-6026</v>
      </c>
      <c r="E15" s="69" t="str">
        <f>IFERROR(INDEX(Party_Ledger!$F$3:$F$105549,MATCH(ROWS($1:4),Party_Ledger!$K$3:$K$105549,0)),"")</f>
        <v>Mix Milk</v>
      </c>
      <c r="F15" s="70">
        <f>IFERROR(INDEX(Party_Ledger!$G$3:$G$105549,MATCH(ROWS($1:4),Party_Ledger!$K$3:$K$105549,0)),"")</f>
        <v>5950</v>
      </c>
      <c r="G15" s="70">
        <f>IFERROR(INDEX(Party_Ledger!$H$3:$H$105549,MATCH(ROWS($1:4),Party_Ledger!$K$3:$K$105549,0)),"")</f>
        <v>0</v>
      </c>
      <c r="H15" s="70">
        <f t="shared" si="1"/>
        <v>5950</v>
      </c>
      <c r="N15" t="s">
        <v>1450</v>
      </c>
    </row>
    <row r="16" spans="1:15" x14ac:dyDescent="0.2">
      <c r="A16" s="101">
        <f>IFERROR(INDEX(Party_Ledger!$A$3:$A$105549, MATCH(ROWS($1:5), Party_Ledger!$K$3:$K$105549, 0)), "")</f>
        <v>66917</v>
      </c>
      <c r="B16" s="185">
        <f t="shared" si="0"/>
        <v>46204</v>
      </c>
      <c r="C16" s="68" t="str">
        <f>IFERROR(INDEX(Party_Ledger!$D$3:$D$105549,MATCH(ROWS($1:5),Party_Ledger!$K$3:$K$105549,0)),"")</f>
        <v>Sale</v>
      </c>
      <c r="D16" s="68" t="str">
        <f>IFERROR(INDEX(Party_Ledger!$E$3:$E$105549,MATCH(ROWS($1:5),Party_Ledger!$K$3:$K$105549,0)),"")</f>
        <v>BILL-6026</v>
      </c>
      <c r="E16" s="69" t="str">
        <f>IFERROR(INDEX(Party_Ledger!$F$3:$F$105549,MATCH(ROWS($1:5),Party_Ledger!$K$3:$K$105549,0)),"")</f>
        <v>Cow Milk</v>
      </c>
      <c r="F16" s="70">
        <f>IFERROR(INDEX(Party_Ledger!$G$3:$G$105549,MATCH(ROWS($1:5),Party_Ledger!$K$3:$K$105549,0)),"")</f>
        <v>3440</v>
      </c>
      <c r="G16" s="70">
        <f>IFERROR(INDEX(Party_Ledger!$H$3:$H$105549,MATCH(ROWS($1:5),Party_Ledger!$K$3:$K$105549,0)),"")</f>
        <v>0</v>
      </c>
      <c r="H16" s="70">
        <f t="shared" si="1"/>
        <v>3440</v>
      </c>
      <c r="N16" t="s">
        <v>1451</v>
      </c>
    </row>
    <row r="17" spans="1:14" x14ac:dyDescent="0.2">
      <c r="A17" s="101">
        <f>IFERROR(INDEX(Party_Ledger!$A$3:$A$105549, MATCH(ROWS($1:6), Party_Ledger!$K$3:$K$105549, 0)), "")</f>
        <v>66918</v>
      </c>
      <c r="B17" s="185">
        <f t="shared" si="0"/>
        <v>46205</v>
      </c>
      <c r="C17" s="68" t="str">
        <f>IFERROR(INDEX(Party_Ledger!$D$3:$D$105549,MATCH(ROWS($1:6),Party_Ledger!$K$3:$K$105549,0)),"")</f>
        <v>Sale</v>
      </c>
      <c r="D17" s="68" t="str">
        <f>IFERROR(INDEX(Party_Ledger!$E$3:$E$105549,MATCH(ROWS($1:6),Party_Ledger!$K$3:$K$105549,0)),"")</f>
        <v>BILL-6043</v>
      </c>
      <c r="E17" s="69" t="str">
        <f>IFERROR(INDEX(Party_Ledger!$F$3:$F$105549,MATCH(ROWS($1:6),Party_Ledger!$K$3:$K$105549,0)),"")</f>
        <v>Mix Milk</v>
      </c>
      <c r="F17" s="70">
        <f>IFERROR(INDEX(Party_Ledger!$G$3:$G$105549,MATCH(ROWS($1:6),Party_Ledger!$K$3:$K$105549,0)),"")</f>
        <v>3440</v>
      </c>
      <c r="G17" s="70">
        <f>IFERROR(INDEX(Party_Ledger!$H$3:$H$105549,MATCH(ROWS($1:6),Party_Ledger!$K$3:$K$105549,0)),"")</f>
        <v>0</v>
      </c>
      <c r="H17" s="70">
        <f t="shared" si="1"/>
        <v>3440</v>
      </c>
      <c r="N17" t="s">
        <v>1452</v>
      </c>
    </row>
    <row r="18" spans="1:14" x14ac:dyDescent="0.2">
      <c r="A18" s="101">
        <f>IFERROR(INDEX(Party_Ledger!$A$3:$A$105549, MATCH(ROWS($1:7), Party_Ledger!$K$3:$K$105549, 0)), "")</f>
        <v>66918</v>
      </c>
      <c r="B18" s="185">
        <f t="shared" si="0"/>
        <v>46205</v>
      </c>
      <c r="C18" s="68" t="str">
        <f>IFERROR(INDEX(Party_Ledger!$D$3:$D$105549,MATCH(ROWS($1:7),Party_Ledger!$K$3:$K$105549,0)),"")</f>
        <v>Sale</v>
      </c>
      <c r="D18" s="68" t="str">
        <f>IFERROR(INDEX(Party_Ledger!$E$3:$E$105549,MATCH(ROWS($1:7),Party_Ledger!$K$3:$K$105549,0)),"")</f>
        <v>BILL-6043</v>
      </c>
      <c r="E18" s="69" t="str">
        <f>IFERROR(INDEX(Party_Ledger!$F$3:$F$105549,MATCH(ROWS($1:7),Party_Ledger!$K$3:$K$105549,0)),"")</f>
        <v>Mix Milk</v>
      </c>
      <c r="F18" s="70">
        <f>IFERROR(INDEX(Party_Ledger!$G$3:$G$105549,MATCH(ROWS($1:7),Party_Ledger!$K$3:$K$105549,0)),"")</f>
        <v>2550</v>
      </c>
      <c r="G18" s="70">
        <f>IFERROR(INDEX(Party_Ledger!$H$3:$H$105549,MATCH(ROWS($1:7),Party_Ledger!$K$3:$K$105549,0)),"")</f>
        <v>0</v>
      </c>
      <c r="H18" s="70">
        <f t="shared" si="1"/>
        <v>2550</v>
      </c>
      <c r="N18" t="s">
        <v>1453</v>
      </c>
    </row>
    <row r="19" spans="1:14" x14ac:dyDescent="0.2">
      <c r="A19" s="101">
        <f>IFERROR(INDEX(Party_Ledger!$A$3:$A$105549, MATCH(ROWS($1:8), Party_Ledger!$K$3:$K$105549, 0)), "")</f>
        <v>66918</v>
      </c>
      <c r="B19" s="185">
        <f t="shared" si="0"/>
        <v>46205</v>
      </c>
      <c r="C19" s="68" t="str">
        <f>IFERROR(INDEX(Party_Ledger!$D$3:$D$105549,MATCH(ROWS($1:8),Party_Ledger!$K$3:$K$105549,0)),"")</f>
        <v>Sale</v>
      </c>
      <c r="D19" s="68" t="str">
        <f>IFERROR(INDEX(Party_Ledger!$E$3:$E$105549,MATCH(ROWS($1:8),Party_Ledger!$K$3:$K$105549,0)),"")</f>
        <v>BILL-6043</v>
      </c>
      <c r="E19" s="69" t="str">
        <f>IFERROR(INDEX(Party_Ledger!$F$3:$F$105549,MATCH(ROWS($1:8),Party_Ledger!$K$3:$K$105549,0)),"")</f>
        <v>Cow Milk</v>
      </c>
      <c r="F19" s="70">
        <f>IFERROR(INDEX(Party_Ledger!$G$3:$G$105549,MATCH(ROWS($1:8),Party_Ledger!$K$3:$K$105549,0)),"")</f>
        <v>80</v>
      </c>
      <c r="G19" s="70">
        <f>IFERROR(INDEX(Party_Ledger!$H$3:$H$105549,MATCH(ROWS($1:8),Party_Ledger!$K$3:$K$105549,0)),"")</f>
        <v>0</v>
      </c>
      <c r="H19" s="70">
        <f t="shared" si="1"/>
        <v>80</v>
      </c>
      <c r="N19" t="s">
        <v>1454</v>
      </c>
    </row>
    <row r="20" spans="1:14" x14ac:dyDescent="0.2">
      <c r="A20" s="101">
        <f>IFERROR(INDEX(Party_Ledger!$A$3:$A$105549, MATCH(ROWS($1:9), Party_Ledger!$K$3:$K$105549, 0)), "")</f>
        <v>66919</v>
      </c>
      <c r="B20" s="185">
        <f t="shared" si="0"/>
        <v>46206</v>
      </c>
      <c r="C20" s="68" t="str">
        <f>IFERROR(INDEX(Party_Ledger!$D$3:$D$105549,MATCH(ROWS($1:9),Party_Ledger!$K$3:$K$105549,0)),"")</f>
        <v>Sale</v>
      </c>
      <c r="D20" s="68" t="str">
        <f>IFERROR(INDEX(Party_Ledger!$E$3:$E$105549,MATCH(ROWS($1:9),Party_Ledger!$K$3:$K$105549,0)),"")</f>
        <v>BILL-6059</v>
      </c>
      <c r="E20" s="69" t="str">
        <f>IFERROR(INDEX(Party_Ledger!$F$3:$F$105549,MATCH(ROWS($1:9),Party_Ledger!$K$3:$K$105549,0)),"")</f>
        <v>Mix Milk</v>
      </c>
      <c r="F20" s="70">
        <f>IFERROR(INDEX(Party_Ledger!$G$3:$G$105549,MATCH(ROWS($1:9),Party_Ledger!$K$3:$K$105549,0)),"")</f>
        <v>3440</v>
      </c>
      <c r="G20" s="70">
        <f>IFERROR(INDEX(Party_Ledger!$H$3:$H$105549,MATCH(ROWS($1:9),Party_Ledger!$K$3:$K$105549,0)),"")</f>
        <v>0</v>
      </c>
      <c r="H20" s="70">
        <f t="shared" si="1"/>
        <v>3440</v>
      </c>
    </row>
    <row r="21" spans="1:14" x14ac:dyDescent="0.2">
      <c r="A21" s="101">
        <f>IFERROR(INDEX(Party_Ledger!$A$3:$A$105549, MATCH(ROWS($1:10), Party_Ledger!$K$3:$K$105549, 0)), "")</f>
        <v>66919</v>
      </c>
      <c r="B21" s="185">
        <f t="shared" si="0"/>
        <v>46206</v>
      </c>
      <c r="C21" s="68" t="str">
        <f>IFERROR(INDEX(Party_Ledger!$D$3:$D$105549,MATCH(ROWS($1:10),Party_Ledger!$K$3:$K$105549,0)),"")</f>
        <v>Sale</v>
      </c>
      <c r="D21" s="68" t="str">
        <f>IFERROR(INDEX(Party_Ledger!$E$3:$E$105549,MATCH(ROWS($1:10),Party_Ledger!$K$3:$K$105549,0)),"")</f>
        <v>BILL-6059</v>
      </c>
      <c r="E21" s="69" t="str">
        <f>IFERROR(INDEX(Party_Ledger!$F$3:$F$105549,MATCH(ROWS($1:10),Party_Ledger!$K$3:$K$105549,0)),"")</f>
        <v>Mix Milk</v>
      </c>
      <c r="F21" s="70">
        <f>IFERROR(INDEX(Party_Ledger!$G$3:$G$105549,MATCH(ROWS($1:10),Party_Ledger!$K$3:$K$105549,0)),"")</f>
        <v>4250</v>
      </c>
      <c r="G21" s="70">
        <f>IFERROR(INDEX(Party_Ledger!$H$3:$H$105549,MATCH(ROWS($1:10),Party_Ledger!$K$3:$K$105549,0)),"")</f>
        <v>0</v>
      </c>
      <c r="H21" s="70">
        <f t="shared" si="1"/>
        <v>4250</v>
      </c>
    </row>
    <row r="22" spans="1:14" x14ac:dyDescent="0.2">
      <c r="A22" s="101">
        <f>IFERROR(INDEX(Party_Ledger!$A$3:$A$105549, MATCH(ROWS($1:11), Party_Ledger!$K$3:$K$105549, 0)), "")</f>
        <v>66919</v>
      </c>
      <c r="B22" s="185">
        <f t="shared" si="0"/>
        <v>46206</v>
      </c>
      <c r="C22" s="68" t="str">
        <f>IFERROR(INDEX(Party_Ledger!$D$3:$D$105549,MATCH(ROWS($1:11),Party_Ledger!$K$3:$K$105549,0)),"")</f>
        <v>Sale</v>
      </c>
      <c r="D22" s="68" t="str">
        <f>IFERROR(INDEX(Party_Ledger!$E$3:$E$105549,MATCH(ROWS($1:11),Party_Ledger!$K$3:$K$105549,0)),"")</f>
        <v>BILL-6059</v>
      </c>
      <c r="E22" s="69" t="str">
        <f>IFERROR(INDEX(Party_Ledger!$F$3:$F$105549,MATCH(ROWS($1:11),Party_Ledger!$K$3:$K$105549,0)),"")</f>
        <v>Cow Milk</v>
      </c>
      <c r="F22" s="70">
        <f>IFERROR(INDEX(Party_Ledger!$G$3:$G$105549,MATCH(ROWS($1:11),Party_Ledger!$K$3:$K$105549,0)),"")</f>
        <v>80</v>
      </c>
      <c r="G22" s="70">
        <f>IFERROR(INDEX(Party_Ledger!$H$3:$H$105549,MATCH(ROWS($1:11),Party_Ledger!$K$3:$K$105549,0)),"")</f>
        <v>0</v>
      </c>
      <c r="H22" s="70">
        <f t="shared" si="1"/>
        <v>80</v>
      </c>
    </row>
    <row r="23" spans="1:14" x14ac:dyDescent="0.2">
      <c r="A23" s="101">
        <f>IFERROR(INDEX(Party_Ledger!$A$3:$A$105549, MATCH(ROWS($1:12), Party_Ledger!$K$3:$K$105549, 0)), "")</f>
        <v>66920</v>
      </c>
      <c r="B23" s="185">
        <f t="shared" si="0"/>
        <v>46207</v>
      </c>
      <c r="C23" s="68" t="str">
        <f>IFERROR(INDEX(Party_Ledger!$D$3:$D$105549,MATCH(ROWS($1:12),Party_Ledger!$K$3:$K$105549,0)),"")</f>
        <v>Sale</v>
      </c>
      <c r="D23" s="68" t="str">
        <f>IFERROR(INDEX(Party_Ledger!$E$3:$E$105549,MATCH(ROWS($1:12),Party_Ledger!$K$3:$K$105549,0)),"")</f>
        <v>BILL-6084</v>
      </c>
      <c r="E23" s="69" t="str">
        <f>IFERROR(INDEX(Party_Ledger!$F$3:$F$105549,MATCH(ROWS($1:12),Party_Ledger!$K$3:$K$105549,0)),"")</f>
        <v>Mix Milk</v>
      </c>
      <c r="F23" s="70">
        <f>IFERROR(INDEX(Party_Ledger!$G$3:$G$105549,MATCH(ROWS($1:12),Party_Ledger!$K$3:$K$105549,0)),"")</f>
        <v>3440</v>
      </c>
      <c r="G23" s="70">
        <f>IFERROR(INDEX(Party_Ledger!$H$3:$H$105549,MATCH(ROWS($1:12),Party_Ledger!$K$3:$K$105549,0)),"")</f>
        <v>0</v>
      </c>
      <c r="H23" s="70">
        <f t="shared" si="1"/>
        <v>3440</v>
      </c>
    </row>
    <row r="24" spans="1:14" x14ac:dyDescent="0.2">
      <c r="A24" s="101">
        <f>IFERROR(INDEX(Party_Ledger!$A$3:$A$105549, MATCH(ROWS($1:13), Party_Ledger!$K$3:$K$105549, 0)), "")</f>
        <v>66920</v>
      </c>
      <c r="B24" s="185">
        <f t="shared" si="0"/>
        <v>46207</v>
      </c>
      <c r="C24" s="68" t="str">
        <f>IFERROR(INDEX(Party_Ledger!$D$3:$D$105549,MATCH(ROWS($1:13),Party_Ledger!$K$3:$K$105549,0)),"")</f>
        <v>Sale</v>
      </c>
      <c r="D24" s="68" t="str">
        <f>IFERROR(INDEX(Party_Ledger!$E$3:$E$105549,MATCH(ROWS($1:13),Party_Ledger!$K$3:$K$105549,0)),"")</f>
        <v>BILL-6084</v>
      </c>
      <c r="E24" s="69" t="str">
        <f>IFERROR(INDEX(Party_Ledger!$F$3:$F$105549,MATCH(ROWS($1:13),Party_Ledger!$K$3:$K$105549,0)),"")</f>
        <v>Mix Milk</v>
      </c>
      <c r="F24" s="70">
        <f>IFERROR(INDEX(Party_Ledger!$G$3:$G$105549,MATCH(ROWS($1:13),Party_Ledger!$K$3:$K$105549,0)),"")</f>
        <v>2975</v>
      </c>
      <c r="G24" s="70">
        <f>IFERROR(INDEX(Party_Ledger!$H$3:$H$105549,MATCH(ROWS($1:13),Party_Ledger!$K$3:$K$105549,0)),"")</f>
        <v>0</v>
      </c>
      <c r="H24" s="70">
        <f t="shared" si="1"/>
        <v>2975</v>
      </c>
    </row>
    <row r="25" spans="1:14" x14ac:dyDescent="0.2">
      <c r="A25" s="101">
        <f>IFERROR(INDEX(Party_Ledger!$A$3:$A$105549, MATCH(ROWS($1:14), Party_Ledger!$K$3:$K$105549, 0)), "")</f>
        <v>66920</v>
      </c>
      <c r="B25" s="185">
        <f t="shared" ref="B25:B76" si="2">IF(A25="","",IF(ISNUMBER(A25),IFERROR(VLOOKUP(TEXT(A25,"yyyy/mm/dd"),BSAD,2,FALSE),""),IFERROR(VLOOKUP(A25,BSAD,2,FALSE),"")))</f>
        <v>46207</v>
      </c>
      <c r="C25" s="68" t="str">
        <f>IFERROR(INDEX(Party_Ledger!$D$3:$D$105549,MATCH(ROWS($1:14),Party_Ledger!$K$3:$K$105549,0)),"")</f>
        <v>Sale</v>
      </c>
      <c r="D25" s="68" t="str">
        <f>IFERROR(INDEX(Party_Ledger!$E$3:$E$105549,MATCH(ROWS($1:14),Party_Ledger!$K$3:$K$105549,0)),"")</f>
        <v>BILL-6084</v>
      </c>
      <c r="E25" s="69" t="str">
        <f>IFERROR(INDEX(Party_Ledger!$F$3:$F$105549,MATCH(ROWS($1:14),Party_Ledger!$K$3:$K$105549,0)),"")</f>
        <v>Cow Milk</v>
      </c>
      <c r="F25" s="70">
        <f>IFERROR(INDEX(Party_Ledger!$G$3:$G$105549,MATCH(ROWS($1:14),Party_Ledger!$K$3:$K$105549,0)),"")</f>
        <v>80</v>
      </c>
      <c r="G25" s="70">
        <f>IFERROR(INDEX(Party_Ledger!$H$3:$H$105549,MATCH(ROWS($1:14),Party_Ledger!$K$3:$K$105549,0)),"")</f>
        <v>0</v>
      </c>
      <c r="H25" s="70">
        <f t="shared" si="1"/>
        <v>80</v>
      </c>
    </row>
    <row r="26" spans="1:14" x14ac:dyDescent="0.2">
      <c r="A26" s="101">
        <f>IFERROR(INDEX(Party_Ledger!$A$3:$A$105549, MATCH(ROWS($1:15), Party_Ledger!$K$3:$K$105549, 0)), "")</f>
        <v>66921</v>
      </c>
      <c r="B26" s="185">
        <f t="shared" si="2"/>
        <v>46208</v>
      </c>
      <c r="C26" s="68" t="str">
        <f>IFERROR(INDEX(Party_Ledger!$D$3:$D$105549,MATCH(ROWS($1:15),Party_Ledger!$K$3:$K$105549,0)),"")</f>
        <v>Sale</v>
      </c>
      <c r="D26" s="68" t="str">
        <f>IFERROR(INDEX(Party_Ledger!$E$3:$E$105549,MATCH(ROWS($1:15),Party_Ledger!$K$3:$K$105549,0)),"")</f>
        <v>BILL-6102</v>
      </c>
      <c r="E26" s="69" t="str">
        <f>IFERROR(INDEX(Party_Ledger!$F$3:$F$105549,MATCH(ROWS($1:15),Party_Ledger!$K$3:$K$105549,0)),"")</f>
        <v>Mix Milk</v>
      </c>
      <c r="F26" s="70">
        <f>IFERROR(INDEX(Party_Ledger!$G$3:$G$105549,MATCH(ROWS($1:15),Party_Ledger!$K$3:$K$105549,0)),"")</f>
        <v>3440</v>
      </c>
      <c r="G26" s="70">
        <f>IFERROR(INDEX(Party_Ledger!$H$3:$H$105549,MATCH(ROWS($1:15),Party_Ledger!$K$3:$K$105549,0)),"")</f>
        <v>0</v>
      </c>
      <c r="H26" s="70">
        <f t="shared" si="1"/>
        <v>3440</v>
      </c>
    </row>
    <row r="27" spans="1:14" x14ac:dyDescent="0.2">
      <c r="A27" s="101">
        <f>IFERROR(INDEX(Party_Ledger!$A$3:$A$105549, MATCH(ROWS($1:16), Party_Ledger!$K$3:$K$105549, 0)), "")</f>
        <v>66921</v>
      </c>
      <c r="B27" s="185">
        <f t="shared" si="2"/>
        <v>46208</v>
      </c>
      <c r="C27" s="68" t="str">
        <f>IFERROR(INDEX(Party_Ledger!$D$3:$D$105549,MATCH(ROWS($1:16),Party_Ledger!$K$3:$K$105549,0)),"")</f>
        <v>Sale</v>
      </c>
      <c r="D27" s="68" t="str">
        <f>IFERROR(INDEX(Party_Ledger!$E$3:$E$105549,MATCH(ROWS($1:16),Party_Ledger!$K$3:$K$105549,0)),"")</f>
        <v>BILL-6102</v>
      </c>
      <c r="E27" s="69" t="str">
        <f>IFERROR(INDEX(Party_Ledger!$F$3:$F$105549,MATCH(ROWS($1:16),Party_Ledger!$K$3:$K$105549,0)),"")</f>
        <v>Mix Milk</v>
      </c>
      <c r="F27" s="70">
        <f>IFERROR(INDEX(Party_Ledger!$G$3:$G$105549,MATCH(ROWS($1:16),Party_Ledger!$K$3:$K$105549,0)),"")</f>
        <v>4250</v>
      </c>
      <c r="G27" s="70">
        <f>IFERROR(INDEX(Party_Ledger!$H$3:$H$105549,MATCH(ROWS($1:16),Party_Ledger!$K$3:$K$105549,0)),"")</f>
        <v>0</v>
      </c>
      <c r="H27" s="70">
        <f t="shared" si="1"/>
        <v>4250</v>
      </c>
    </row>
    <row r="28" spans="1:14" x14ac:dyDescent="0.2">
      <c r="A28" s="101">
        <f>IFERROR(INDEX(Party_Ledger!$A$3:$A$105549, MATCH(ROWS($1:17), Party_Ledger!$K$3:$K$105549, 0)), "")</f>
        <v>66922</v>
      </c>
      <c r="B28" s="185">
        <f t="shared" si="2"/>
        <v>46209</v>
      </c>
      <c r="C28" s="68" t="str">
        <f>IFERROR(INDEX(Party_Ledger!$D$3:$D$105549,MATCH(ROWS($1:17),Party_Ledger!$K$3:$K$105549,0)),"")</f>
        <v>Sale</v>
      </c>
      <c r="D28" s="68" t="str">
        <f>IFERROR(INDEX(Party_Ledger!$E$3:$E$105549,MATCH(ROWS($1:17),Party_Ledger!$K$3:$K$105549,0)),"")</f>
        <v>BILL-6121</v>
      </c>
      <c r="E28" s="69" t="str">
        <f>IFERROR(INDEX(Party_Ledger!$F$3:$F$105549,MATCH(ROWS($1:17),Party_Ledger!$K$3:$K$105549,0)),"")</f>
        <v>Mix Milk</v>
      </c>
      <c r="F28" s="70">
        <f>IFERROR(INDEX(Party_Ledger!$G$3:$G$105549,MATCH(ROWS($1:17),Party_Ledger!$K$3:$K$105549,0)),"")</f>
        <v>3440</v>
      </c>
      <c r="G28" s="70">
        <f>IFERROR(INDEX(Party_Ledger!$H$3:$H$105549,MATCH(ROWS($1:17),Party_Ledger!$K$3:$K$105549,0)),"")</f>
        <v>0</v>
      </c>
      <c r="H28" s="70">
        <f t="shared" si="1"/>
        <v>3440</v>
      </c>
    </row>
    <row r="29" spans="1:14" x14ac:dyDescent="0.2">
      <c r="A29" s="101">
        <f>IFERROR(INDEX(Party_Ledger!$A$3:$A$105549, MATCH(ROWS($1:18), Party_Ledger!$K$3:$K$105549, 0)), "")</f>
        <v>66922</v>
      </c>
      <c r="B29" s="185">
        <f t="shared" si="2"/>
        <v>46209</v>
      </c>
      <c r="C29" s="68" t="str">
        <f>IFERROR(INDEX(Party_Ledger!$D$3:$D$105549,MATCH(ROWS($1:18),Party_Ledger!$K$3:$K$105549,0)),"")</f>
        <v>Sale</v>
      </c>
      <c r="D29" s="68" t="str">
        <f>IFERROR(INDEX(Party_Ledger!$E$3:$E$105549,MATCH(ROWS($1:18),Party_Ledger!$K$3:$K$105549,0)),"")</f>
        <v>BILL-6121</v>
      </c>
      <c r="E29" s="69" t="str">
        <f>IFERROR(INDEX(Party_Ledger!$F$3:$F$105549,MATCH(ROWS($1:18),Party_Ledger!$K$3:$K$105549,0)),"")</f>
        <v>Mix Milk</v>
      </c>
      <c r="F29" s="70">
        <f>IFERROR(INDEX(Party_Ledger!$G$3:$G$105549,MATCH(ROWS($1:18),Party_Ledger!$K$3:$K$105549,0)),"")</f>
        <v>4250</v>
      </c>
      <c r="G29" s="70">
        <f>IFERROR(INDEX(Party_Ledger!$H$3:$H$105549,MATCH(ROWS($1:18),Party_Ledger!$K$3:$K$105549,0)),"")</f>
        <v>0</v>
      </c>
      <c r="H29" s="70">
        <f t="shared" si="1"/>
        <v>4250</v>
      </c>
    </row>
    <row r="30" spans="1:14" x14ac:dyDescent="0.2">
      <c r="A30" s="245">
        <f>IFERROR(INDEX(Party_Ledger!$A$3:$A$105549, MATCH(ROWS($1:19), Party_Ledger!$K$3:$K$105549, 0)), "")</f>
        <v>66922</v>
      </c>
      <c r="B30" s="185">
        <f t="shared" si="2"/>
        <v>46209</v>
      </c>
      <c r="C30" s="68" t="str">
        <f>IFERROR(INDEX(Party_Ledger!$D$3:$D$105549,MATCH(ROWS($1:19),Party_Ledger!$K$3:$K$105549,0)),"")</f>
        <v>Sale</v>
      </c>
      <c r="D30" s="68" t="str">
        <f>IFERROR(INDEX(Party_Ledger!$E$3:$E$105549,MATCH(ROWS($1:19),Party_Ledger!$K$3:$K$105549,0)),"")</f>
        <v>BILL-6121</v>
      </c>
      <c r="E30" s="69" t="str">
        <f>IFERROR(INDEX(Party_Ledger!$F$3:$F$105549,MATCH(ROWS($1:19),Party_Ledger!$K$3:$K$105549,0)),"")</f>
        <v>Cow Milk</v>
      </c>
      <c r="F30" s="70">
        <f>IFERROR(INDEX(Party_Ledger!$G$3:$G$105549,MATCH(ROWS($1:19),Party_Ledger!$K$3:$K$105549,0)),"")</f>
        <v>160</v>
      </c>
      <c r="G30" s="70">
        <f>IFERROR(INDEX(Party_Ledger!$H$3:$H$105549,MATCH(ROWS($1:19),Party_Ledger!$K$3:$K$105549,0)),"")</f>
        <v>0</v>
      </c>
      <c r="H30" s="70">
        <f t="shared" si="1"/>
        <v>160</v>
      </c>
    </row>
    <row r="31" spans="1:14" x14ac:dyDescent="0.2">
      <c r="A31" s="101">
        <f>IFERROR(INDEX(Party_Ledger!$A$3:$A$105549, MATCH(ROWS($1:20), Party_Ledger!$K$3:$K$105549, 0)), "")</f>
        <v>66923</v>
      </c>
      <c r="B31" s="185">
        <f t="shared" si="2"/>
        <v>46210</v>
      </c>
      <c r="C31" s="68" t="str">
        <f>IFERROR(INDEX(Party_Ledger!$D$3:$D$105549,MATCH(ROWS($1:20),Party_Ledger!$K$3:$K$105549,0)),"")</f>
        <v>Sale</v>
      </c>
      <c r="D31" s="68" t="str">
        <f>IFERROR(INDEX(Party_Ledger!$E$3:$E$105549,MATCH(ROWS($1:20),Party_Ledger!$K$3:$K$105549,0)),"")</f>
        <v>BILL-6148</v>
      </c>
      <c r="E31" s="69" t="str">
        <f>IFERROR(INDEX(Party_Ledger!$F$3:$F$105549,MATCH(ROWS($1:20),Party_Ledger!$K$3:$K$105549,0)),"")</f>
        <v>Mix Milk</v>
      </c>
      <c r="F31" s="70">
        <f>IFERROR(INDEX(Party_Ledger!$G$3:$G$105549,MATCH(ROWS($1:20),Party_Ledger!$K$3:$K$105549,0)),"")</f>
        <v>3440</v>
      </c>
      <c r="G31" s="70">
        <f>IFERROR(INDEX(Party_Ledger!$H$3:$H$105549,MATCH(ROWS($1:20),Party_Ledger!$K$3:$K$105549,0)),"")</f>
        <v>0</v>
      </c>
      <c r="H31" s="70">
        <f t="shared" si="1"/>
        <v>3440</v>
      </c>
    </row>
    <row r="32" spans="1:14" x14ac:dyDescent="0.2">
      <c r="A32" s="101">
        <f>IFERROR(INDEX(Party_Ledger!$A$3:$A$105549, MATCH(ROWS($1:21), Party_Ledger!$K$3:$K$105549, 0)), "")</f>
        <v>66923</v>
      </c>
      <c r="B32" s="185">
        <f t="shared" si="2"/>
        <v>46210</v>
      </c>
      <c r="C32" s="68" t="str">
        <f>IFERROR(INDEX(Party_Ledger!$D$3:$D$105549,MATCH(ROWS($1:21),Party_Ledger!$K$3:$K$105549,0)),"")</f>
        <v>Sale</v>
      </c>
      <c r="D32" s="68" t="str">
        <f>IFERROR(INDEX(Party_Ledger!$E$3:$E$105549,MATCH(ROWS($1:21),Party_Ledger!$K$3:$K$105549,0)),"")</f>
        <v>BILL-6148</v>
      </c>
      <c r="E32" s="69" t="str">
        <f>IFERROR(INDEX(Party_Ledger!$F$3:$F$105549,MATCH(ROWS($1:21),Party_Ledger!$K$3:$K$105549,0)),"")</f>
        <v>Mix Milk</v>
      </c>
      <c r="F32" s="70">
        <f>IFERROR(INDEX(Party_Ledger!$G$3:$G$105549,MATCH(ROWS($1:21),Party_Ledger!$K$3:$K$105549,0)),"")</f>
        <v>4250</v>
      </c>
      <c r="G32" s="70">
        <f>IFERROR(INDEX(Party_Ledger!$H$3:$H$105549,MATCH(ROWS($1:21),Party_Ledger!$K$3:$K$105549,0)),"")</f>
        <v>0</v>
      </c>
      <c r="H32" s="70">
        <f t="shared" si="1"/>
        <v>4250</v>
      </c>
    </row>
    <row r="33" spans="1:8" x14ac:dyDescent="0.2">
      <c r="A33" s="101">
        <f>IFERROR(INDEX(Party_Ledger!$A$3:$A$105549, MATCH(ROWS($1:22), Party_Ledger!$K$3:$K$105549, 0)), "")</f>
        <v>66923</v>
      </c>
      <c r="B33" s="185">
        <f t="shared" si="2"/>
        <v>46210</v>
      </c>
      <c r="C33" s="68" t="str">
        <f>IFERROR(INDEX(Party_Ledger!$D$3:$D$105549,MATCH(ROWS($1:22),Party_Ledger!$K$3:$K$105549,0)),"")</f>
        <v>Sale</v>
      </c>
      <c r="D33" s="68" t="str">
        <f>IFERROR(INDEX(Party_Ledger!$E$3:$E$105549,MATCH(ROWS($1:22),Party_Ledger!$K$3:$K$105549,0)),"")</f>
        <v>BILL-6148</v>
      </c>
      <c r="E33" s="69" t="str">
        <f>IFERROR(INDEX(Party_Ledger!$F$3:$F$105549,MATCH(ROWS($1:22),Party_Ledger!$K$3:$K$105549,0)),"")</f>
        <v>Cow Milk</v>
      </c>
      <c r="F33" s="70">
        <f>IFERROR(INDEX(Party_Ledger!$G$3:$G$105549,MATCH(ROWS($1:22),Party_Ledger!$K$3:$K$105549,0)),"")</f>
        <v>80</v>
      </c>
      <c r="G33" s="70">
        <f>IFERROR(INDEX(Party_Ledger!$H$3:$H$105549,MATCH(ROWS($1:22),Party_Ledger!$K$3:$K$105549,0)),"")</f>
        <v>0</v>
      </c>
      <c r="H33" s="70">
        <f t="shared" si="1"/>
        <v>80</v>
      </c>
    </row>
    <row r="34" spans="1:8" x14ac:dyDescent="0.2">
      <c r="A34" s="101">
        <f>IFERROR(INDEX(Party_Ledger!$A$3:$A$105549, MATCH(ROWS($1:23), Party_Ledger!$K$3:$K$105549, 0)), "")</f>
        <v>66924</v>
      </c>
      <c r="B34" s="185">
        <f t="shared" si="2"/>
        <v>46211</v>
      </c>
      <c r="C34" s="68" t="str">
        <f>IFERROR(INDEX(Party_Ledger!$D$3:$D$105549,MATCH(ROWS($1:23),Party_Ledger!$K$3:$K$105549,0)),"")</f>
        <v>Sale</v>
      </c>
      <c r="D34" s="68" t="str">
        <f>IFERROR(INDEX(Party_Ledger!$E$3:$E$105549,MATCH(ROWS($1:23),Party_Ledger!$K$3:$K$105549,0)),"")</f>
        <v>BILL-6164</v>
      </c>
      <c r="E34" s="69" t="str">
        <f>IFERROR(INDEX(Party_Ledger!$F$3:$F$105549,MATCH(ROWS($1:23),Party_Ledger!$K$3:$K$105549,0)),"")</f>
        <v>Mix Milk</v>
      </c>
      <c r="F34" s="70">
        <f>IFERROR(INDEX(Party_Ledger!$G$3:$G$105549,MATCH(ROWS($1:23),Party_Ledger!$K$3:$K$105549,0)),"")</f>
        <v>3440</v>
      </c>
      <c r="G34" s="70">
        <f>IFERROR(INDEX(Party_Ledger!$H$3:$H$105549,MATCH(ROWS($1:23),Party_Ledger!$K$3:$K$105549,0)),"")</f>
        <v>0</v>
      </c>
      <c r="H34" s="70">
        <f t="shared" si="1"/>
        <v>3440</v>
      </c>
    </row>
    <row r="35" spans="1:8" x14ac:dyDescent="0.2">
      <c r="A35" s="101">
        <f>IFERROR(INDEX(Party_Ledger!$A$3:$A$105549, MATCH(ROWS($1:24), Party_Ledger!$K$3:$K$105549, 0)), "")</f>
        <v>66924</v>
      </c>
      <c r="B35" s="185">
        <f t="shared" si="2"/>
        <v>46211</v>
      </c>
      <c r="C35" s="68" t="str">
        <f>IFERROR(INDEX(Party_Ledger!$D$3:$D$105549,MATCH(ROWS($1:24),Party_Ledger!$K$3:$K$105549,0)),"")</f>
        <v>Sale</v>
      </c>
      <c r="D35" s="68" t="str">
        <f>IFERROR(INDEX(Party_Ledger!$E$3:$E$105549,MATCH(ROWS($1:24),Party_Ledger!$K$3:$K$105549,0)),"")</f>
        <v>BILL-6164</v>
      </c>
      <c r="E35" s="69" t="str">
        <f>IFERROR(INDEX(Party_Ledger!$F$3:$F$105549,MATCH(ROWS($1:24),Party_Ledger!$K$3:$K$105549,0)),"")</f>
        <v>Mix Milk</v>
      </c>
      <c r="F35" s="70">
        <f>IFERROR(INDEX(Party_Ledger!$G$3:$G$105549,MATCH(ROWS($1:24),Party_Ledger!$K$3:$K$105549,0)),"")</f>
        <v>4250</v>
      </c>
      <c r="G35" s="70">
        <f>IFERROR(INDEX(Party_Ledger!$H$3:$H$105549,MATCH(ROWS($1:24),Party_Ledger!$K$3:$K$105549,0)),"")</f>
        <v>0</v>
      </c>
      <c r="H35" s="70">
        <f t="shared" si="1"/>
        <v>4250</v>
      </c>
    </row>
    <row r="36" spans="1:8" x14ac:dyDescent="0.2">
      <c r="A36" s="101">
        <f>IFERROR(INDEX(Party_Ledger!$A$3:$A$105549, MATCH(ROWS($1:25), Party_Ledger!$K$3:$K$105549, 0)), "")</f>
        <v>66924</v>
      </c>
      <c r="B36" s="185">
        <f t="shared" si="2"/>
        <v>46211</v>
      </c>
      <c r="C36" s="68" t="str">
        <f>IFERROR(INDEX(Party_Ledger!$D$3:$D$105549,MATCH(ROWS($1:25),Party_Ledger!$K$3:$K$105549,0)),"")</f>
        <v>Sale</v>
      </c>
      <c r="D36" s="68" t="str">
        <f>IFERROR(INDEX(Party_Ledger!$E$3:$E$105549,MATCH(ROWS($1:25),Party_Ledger!$K$3:$K$105549,0)),"")</f>
        <v>BILL-6164</v>
      </c>
      <c r="E36" s="69" t="str">
        <f>IFERROR(INDEX(Party_Ledger!$F$3:$F$105549,MATCH(ROWS($1:25),Party_Ledger!$K$3:$K$105549,0)),"")</f>
        <v>Cow Milk</v>
      </c>
      <c r="F36" s="70">
        <f>IFERROR(INDEX(Party_Ledger!$G$3:$G$105549,MATCH(ROWS($1:25),Party_Ledger!$K$3:$K$105549,0)),"")</f>
        <v>80</v>
      </c>
      <c r="G36" s="70">
        <f>IFERROR(INDEX(Party_Ledger!$H$3:$H$105549,MATCH(ROWS($1:25),Party_Ledger!$K$3:$K$105549,0)),"")</f>
        <v>0</v>
      </c>
      <c r="H36" s="70">
        <f t="shared" si="1"/>
        <v>80</v>
      </c>
    </row>
    <row r="37" spans="1:8" x14ac:dyDescent="0.2">
      <c r="A37" s="101">
        <f>IFERROR(INDEX(Party_Ledger!$A$3:$A$105549, MATCH(ROWS($1:26), Party_Ledger!$K$3:$K$105549, 0)), "")</f>
        <v>66924</v>
      </c>
      <c r="B37" s="185">
        <f t="shared" si="2"/>
        <v>46211</v>
      </c>
      <c r="C37" s="68" t="str">
        <f>IFERROR(INDEX(Party_Ledger!$D$3:$D$105549,MATCH(ROWS($1:26),Party_Ledger!$K$3:$K$105549,0)),"")</f>
        <v>Sale</v>
      </c>
      <c r="D37" s="68" t="str">
        <f>IFERROR(INDEX(Party_Ledger!$E$3:$E$105549,MATCH(ROWS($1:26),Party_Ledger!$K$3:$K$105549,0)),"")</f>
        <v>BILL-6164</v>
      </c>
      <c r="E37" s="69" t="str">
        <f>IFERROR(INDEX(Party_Ledger!$F$3:$F$105549,MATCH(ROWS($1:26),Party_Ledger!$K$3:$K$105549,0)),"")</f>
        <v>Ghee</v>
      </c>
      <c r="F37" s="70">
        <f>IFERROR(INDEX(Party_Ledger!$G$3:$G$105549,MATCH(ROWS($1:26),Party_Ledger!$K$3:$K$105549,0)),"")</f>
        <v>2200</v>
      </c>
      <c r="G37" s="70">
        <f>IFERROR(INDEX(Party_Ledger!$H$3:$H$105549,MATCH(ROWS($1:26),Party_Ledger!$K$3:$K$105549,0)),"")</f>
        <v>0</v>
      </c>
      <c r="H37" s="70">
        <f t="shared" si="1"/>
        <v>2200</v>
      </c>
    </row>
    <row r="38" spans="1:8" x14ac:dyDescent="0.2">
      <c r="A38" s="101">
        <f>IFERROR(INDEX(Party_Ledger!$A$3:$A$105549, MATCH(ROWS($1:27), Party_Ledger!$K$3:$K$105549, 0)), "")</f>
        <v>66925</v>
      </c>
      <c r="B38" s="185">
        <f t="shared" si="2"/>
        <v>46212</v>
      </c>
      <c r="C38" s="68" t="str">
        <f>IFERROR(INDEX(Party_Ledger!$D$3:$D$105549,MATCH(ROWS($1:27),Party_Ledger!$K$3:$K$105549,0)),"")</f>
        <v>Sale</v>
      </c>
      <c r="D38" s="68" t="str">
        <f>IFERROR(INDEX(Party_Ledger!$E$3:$E$105549,MATCH(ROWS($1:27),Party_Ledger!$K$3:$K$105549,0)),"")</f>
        <v>BILL-6187</v>
      </c>
      <c r="E38" s="69" t="str">
        <f>IFERROR(INDEX(Party_Ledger!$F$3:$F$105549,MATCH(ROWS($1:27),Party_Ledger!$K$3:$K$105549,0)),"")</f>
        <v>Mix Milk</v>
      </c>
      <c r="F38" s="70">
        <f>IFERROR(INDEX(Party_Ledger!$G$3:$G$105549,MATCH(ROWS($1:27),Party_Ledger!$K$3:$K$105549,0)),"")</f>
        <v>3440</v>
      </c>
      <c r="G38" s="70">
        <f>IFERROR(INDEX(Party_Ledger!$H$3:$H$105549,MATCH(ROWS($1:27),Party_Ledger!$K$3:$K$105549,0)),"")</f>
        <v>0</v>
      </c>
      <c r="H38" s="70">
        <f t="shared" si="1"/>
        <v>3440</v>
      </c>
    </row>
    <row r="39" spans="1:8" x14ac:dyDescent="0.2">
      <c r="A39" s="101">
        <f>IFERROR(INDEX(Party_Ledger!$A$3:$A$105549, MATCH(ROWS($1:28), Party_Ledger!$K$3:$K$105549, 0)), "")</f>
        <v>66925</v>
      </c>
      <c r="B39" s="185">
        <f t="shared" si="2"/>
        <v>46212</v>
      </c>
      <c r="C39" s="68" t="str">
        <f>IFERROR(INDEX(Party_Ledger!$D$3:$D$105549,MATCH(ROWS($1:28),Party_Ledger!$K$3:$K$105549,0)),"")</f>
        <v>Sale</v>
      </c>
      <c r="D39" s="68" t="str">
        <f>IFERROR(INDEX(Party_Ledger!$E$3:$E$105549,MATCH(ROWS($1:28),Party_Ledger!$K$3:$K$105549,0)),"")</f>
        <v>BILL-6187</v>
      </c>
      <c r="E39" s="69" t="str">
        <f>IFERROR(INDEX(Party_Ledger!$F$3:$F$105549,MATCH(ROWS($1:28),Party_Ledger!$K$3:$K$105549,0)),"")</f>
        <v>Mix Milk</v>
      </c>
      <c r="F39" s="70">
        <f>IFERROR(INDEX(Party_Ledger!$G$3:$G$105549,MATCH(ROWS($1:28),Party_Ledger!$K$3:$K$105549,0)),"")</f>
        <v>3825</v>
      </c>
      <c r="G39" s="70">
        <f>IFERROR(INDEX(Party_Ledger!$H$3:$H$105549,MATCH(ROWS($1:28),Party_Ledger!$K$3:$K$105549,0)),"")</f>
        <v>0</v>
      </c>
      <c r="H39" s="70">
        <f t="shared" si="1"/>
        <v>3825</v>
      </c>
    </row>
    <row r="40" spans="1:8" x14ac:dyDescent="0.2">
      <c r="A40" s="101">
        <f>IFERROR(INDEX(Party_Ledger!$A$3:$A$105549, MATCH(ROWS($1:29), Party_Ledger!$K$3:$K$105549, 0)), "")</f>
        <v>66925</v>
      </c>
      <c r="B40" s="185">
        <f t="shared" si="2"/>
        <v>46212</v>
      </c>
      <c r="C40" s="68" t="str">
        <f>IFERROR(INDEX(Party_Ledger!$D$3:$D$105549,MATCH(ROWS($1:29),Party_Ledger!$K$3:$K$105549,0)),"")</f>
        <v>Sale</v>
      </c>
      <c r="D40" s="68" t="str">
        <f>IFERROR(INDEX(Party_Ledger!$E$3:$E$105549,MATCH(ROWS($1:29),Party_Ledger!$K$3:$K$105549,0)),"")</f>
        <v>BILL-6187</v>
      </c>
      <c r="E40" s="69" t="str">
        <f>IFERROR(INDEX(Party_Ledger!$F$3:$F$105549,MATCH(ROWS($1:29),Party_Ledger!$K$3:$K$105549,0)),"")</f>
        <v>Cow Milk</v>
      </c>
      <c r="F40" s="70">
        <f>IFERROR(INDEX(Party_Ledger!$G$3:$G$105549,MATCH(ROWS($1:29),Party_Ledger!$K$3:$K$105549,0)),"")</f>
        <v>80</v>
      </c>
      <c r="G40" s="70">
        <f>IFERROR(INDEX(Party_Ledger!$H$3:$H$105549,MATCH(ROWS($1:29),Party_Ledger!$K$3:$K$105549,0)),"")</f>
        <v>0</v>
      </c>
      <c r="H40" s="70">
        <f t="shared" si="1"/>
        <v>80</v>
      </c>
    </row>
    <row r="41" spans="1:8" x14ac:dyDescent="0.2">
      <c r="A41" s="101">
        <f>IFERROR(INDEX(Party_Ledger!$A$3:$A$105549, MATCH(ROWS($1:30), Party_Ledger!$K$3:$K$105549, 0)), "")</f>
        <v>66926</v>
      </c>
      <c r="B41" s="185">
        <f t="shared" si="2"/>
        <v>46213</v>
      </c>
      <c r="C41" s="68" t="str">
        <f>IFERROR(INDEX(Party_Ledger!$D$3:$D$105549,MATCH(ROWS($1:30),Party_Ledger!$K$3:$K$105549,0)),"")</f>
        <v>Sale</v>
      </c>
      <c r="D41" s="68" t="str">
        <f>IFERROR(INDEX(Party_Ledger!$E$3:$E$105549,MATCH(ROWS($1:30),Party_Ledger!$K$3:$K$105549,0)),"")</f>
        <v>BILL-6206</v>
      </c>
      <c r="E41" s="69" t="str">
        <f>IFERROR(INDEX(Party_Ledger!$F$3:$F$105549,MATCH(ROWS($1:30),Party_Ledger!$K$3:$K$105549,0)),"")</f>
        <v>Mix Milk</v>
      </c>
      <c r="F41" s="70">
        <f>IFERROR(INDEX(Party_Ledger!$G$3:$G$105549,MATCH(ROWS($1:30),Party_Ledger!$K$3:$K$105549,0)),"")</f>
        <v>3440</v>
      </c>
      <c r="G41" s="70">
        <f>IFERROR(INDEX(Party_Ledger!$H$3:$H$105549,MATCH(ROWS($1:30),Party_Ledger!$K$3:$K$105549,0)),"")</f>
        <v>0</v>
      </c>
      <c r="H41" s="70">
        <f t="shared" si="1"/>
        <v>3440</v>
      </c>
    </row>
    <row r="42" spans="1:8" x14ac:dyDescent="0.2">
      <c r="A42" s="101">
        <f>IFERROR(INDEX(Party_Ledger!$A$3:$A$105549, MATCH(ROWS($1:31), Party_Ledger!$K$3:$K$105549, 0)), "")</f>
        <v>66926</v>
      </c>
      <c r="B42" s="185">
        <f t="shared" si="2"/>
        <v>46213</v>
      </c>
      <c r="C42" s="68" t="str">
        <f>IFERROR(INDEX(Party_Ledger!$D$3:$D$105549,MATCH(ROWS($1:31),Party_Ledger!$K$3:$K$105549,0)),"")</f>
        <v>Sale</v>
      </c>
      <c r="D42" s="68" t="str">
        <f>IFERROR(INDEX(Party_Ledger!$E$3:$E$105549,MATCH(ROWS($1:31),Party_Ledger!$K$3:$K$105549,0)),"")</f>
        <v>BILL-6206</v>
      </c>
      <c r="E42" s="69" t="str">
        <f>IFERROR(INDEX(Party_Ledger!$F$3:$F$105549,MATCH(ROWS($1:31),Party_Ledger!$K$3:$K$105549,0)),"")</f>
        <v>Mix Milk</v>
      </c>
      <c r="F42" s="70">
        <f>IFERROR(INDEX(Party_Ledger!$G$3:$G$105549,MATCH(ROWS($1:31),Party_Ledger!$K$3:$K$105549,0)),"")</f>
        <v>3400</v>
      </c>
      <c r="G42" s="70">
        <f>IFERROR(INDEX(Party_Ledger!$H$3:$H$105549,MATCH(ROWS($1:31),Party_Ledger!$K$3:$K$105549,0)),"")</f>
        <v>0</v>
      </c>
      <c r="H42" s="70">
        <f t="shared" si="1"/>
        <v>3400</v>
      </c>
    </row>
    <row r="43" spans="1:8" x14ac:dyDescent="0.2">
      <c r="A43" s="101">
        <f>IFERROR(INDEX(Party_Ledger!$A$3:$A$105549, MATCH(ROWS($1:32), Party_Ledger!$K$3:$K$105549, 0)), "")</f>
        <v>66926</v>
      </c>
      <c r="B43" s="185">
        <f t="shared" si="2"/>
        <v>46213</v>
      </c>
      <c r="C43" s="68" t="str">
        <f>IFERROR(INDEX(Party_Ledger!$D$3:$D$105549,MATCH(ROWS($1:32),Party_Ledger!$K$3:$K$105549,0)),"")</f>
        <v>Sale</v>
      </c>
      <c r="D43" s="68" t="str">
        <f>IFERROR(INDEX(Party_Ledger!$E$3:$E$105549,MATCH(ROWS($1:32),Party_Ledger!$K$3:$K$105549,0)),"")</f>
        <v>BILL-6206</v>
      </c>
      <c r="E43" s="69" t="str">
        <f>IFERROR(INDEX(Party_Ledger!$F$3:$F$105549,MATCH(ROWS($1:32),Party_Ledger!$K$3:$K$105549,0)),"")</f>
        <v>Cow Milk</v>
      </c>
      <c r="F43" s="70">
        <f>IFERROR(INDEX(Party_Ledger!$G$3:$G$105549,MATCH(ROWS($1:32),Party_Ledger!$K$3:$K$105549,0)),"")</f>
        <v>80</v>
      </c>
      <c r="G43" s="70">
        <f>IFERROR(INDEX(Party_Ledger!$H$3:$H$105549,MATCH(ROWS($1:32),Party_Ledger!$K$3:$K$105549,0)),"")</f>
        <v>0</v>
      </c>
      <c r="H43" s="70">
        <f t="shared" si="1"/>
        <v>80</v>
      </c>
    </row>
    <row r="44" spans="1:8" x14ac:dyDescent="0.2">
      <c r="A44" s="101">
        <f>IFERROR(INDEX(Party_Ledger!$A$3:$A$105549, MATCH(ROWS($1:33), Party_Ledger!$K$3:$K$105549, 0)), "")</f>
        <v>66927</v>
      </c>
      <c r="B44" s="185">
        <f t="shared" si="2"/>
        <v>46214</v>
      </c>
      <c r="C44" s="68" t="str">
        <f>IFERROR(INDEX(Party_Ledger!$D$3:$D$105549,MATCH(ROWS($1:33),Party_Ledger!$K$3:$K$105549,0)),"")</f>
        <v>Sale</v>
      </c>
      <c r="D44" s="68" t="str">
        <f>IFERROR(INDEX(Party_Ledger!$E$3:$E$105549,MATCH(ROWS($1:33),Party_Ledger!$K$3:$K$105549,0)),"")</f>
        <v>BILL-6220</v>
      </c>
      <c r="E44" s="69" t="str">
        <f>IFERROR(INDEX(Party_Ledger!$F$3:$F$105549,MATCH(ROWS($1:33),Party_Ledger!$K$3:$K$105549,0)),"")</f>
        <v>Mix Milk</v>
      </c>
      <c r="F44" s="70">
        <f>IFERROR(INDEX(Party_Ledger!$G$3:$G$105549,MATCH(ROWS($1:33),Party_Ledger!$K$3:$K$105549,0)),"")</f>
        <v>3440</v>
      </c>
      <c r="G44" s="70">
        <f>IFERROR(INDEX(Party_Ledger!$H$3:$H$105549,MATCH(ROWS($1:33),Party_Ledger!$K$3:$K$105549,0)),"")</f>
        <v>0</v>
      </c>
      <c r="H44" s="70">
        <f t="shared" si="1"/>
        <v>3440</v>
      </c>
    </row>
    <row r="45" spans="1:8" x14ac:dyDescent="0.2">
      <c r="A45" s="101">
        <f>IFERROR(INDEX(Party_Ledger!$A$3:$A$105549, MATCH(ROWS($1:34), Party_Ledger!$K$3:$K$105549, 0)), "")</f>
        <v>66927</v>
      </c>
      <c r="B45" s="185">
        <f t="shared" si="2"/>
        <v>46214</v>
      </c>
      <c r="C45" s="68" t="str">
        <f>IFERROR(INDEX(Party_Ledger!$D$3:$D$105549,MATCH(ROWS($1:34),Party_Ledger!$K$3:$K$105549,0)),"")</f>
        <v>Sale</v>
      </c>
      <c r="D45" s="68" t="str">
        <f>IFERROR(INDEX(Party_Ledger!$E$3:$E$105549,MATCH(ROWS($1:34),Party_Ledger!$K$3:$K$105549,0)),"")</f>
        <v>BILL-6220</v>
      </c>
      <c r="E45" s="69" t="str">
        <f>IFERROR(INDEX(Party_Ledger!$F$3:$F$105549,MATCH(ROWS($1:34),Party_Ledger!$K$3:$K$105549,0)),"")</f>
        <v>Mix Milk</v>
      </c>
      <c r="F45" s="70">
        <f>IFERROR(INDEX(Party_Ledger!$G$3:$G$105549,MATCH(ROWS($1:34),Party_Ledger!$K$3:$K$105549,0)),"")</f>
        <v>4250</v>
      </c>
      <c r="G45" s="70">
        <f>IFERROR(INDEX(Party_Ledger!$H$3:$H$105549,MATCH(ROWS($1:34),Party_Ledger!$K$3:$K$105549,0)),"")</f>
        <v>0</v>
      </c>
      <c r="H45" s="70">
        <f t="shared" si="1"/>
        <v>4250</v>
      </c>
    </row>
    <row r="46" spans="1:8" x14ac:dyDescent="0.2">
      <c r="A46" s="101">
        <f>IFERROR(INDEX(Party_Ledger!$A$3:$A$105549, MATCH(ROWS($1:35), Party_Ledger!$K$3:$K$105549, 0)), "")</f>
        <v>66928</v>
      </c>
      <c r="B46" s="185">
        <f t="shared" si="2"/>
        <v>46215</v>
      </c>
      <c r="C46" s="68" t="str">
        <f>IFERROR(INDEX(Party_Ledger!$D$3:$D$105549,MATCH(ROWS($1:35),Party_Ledger!$K$3:$K$105549,0)),"")</f>
        <v>Sale</v>
      </c>
      <c r="D46" s="68" t="str">
        <f>IFERROR(INDEX(Party_Ledger!$E$3:$E$105549,MATCH(ROWS($1:35),Party_Ledger!$K$3:$K$105549,0)),"")</f>
        <v>BILL-6243</v>
      </c>
      <c r="E46" s="69" t="str">
        <f>IFERROR(INDEX(Party_Ledger!$F$3:$F$105549,MATCH(ROWS($1:35),Party_Ledger!$K$3:$K$105549,0)),"")</f>
        <v>Mix Milk</v>
      </c>
      <c r="F46" s="70">
        <f>IFERROR(INDEX(Party_Ledger!$G$3:$G$105549,MATCH(ROWS($1:35),Party_Ledger!$K$3:$K$105549,0)),"")</f>
        <v>3440</v>
      </c>
      <c r="G46" s="70">
        <f>IFERROR(INDEX(Party_Ledger!$H$3:$H$105549,MATCH(ROWS($1:35),Party_Ledger!$K$3:$K$105549,0)),"")</f>
        <v>0</v>
      </c>
      <c r="H46" s="70">
        <f t="shared" si="1"/>
        <v>3440</v>
      </c>
    </row>
    <row r="47" spans="1:8" x14ac:dyDescent="0.2">
      <c r="A47" s="101">
        <f>IFERROR(INDEX(Party_Ledger!$A$3:$A$105549, MATCH(ROWS($1:36), Party_Ledger!$K$3:$K$105549, 0)), "")</f>
        <v>66928</v>
      </c>
      <c r="B47" s="185">
        <f t="shared" si="2"/>
        <v>46215</v>
      </c>
      <c r="C47" s="68" t="str">
        <f>IFERROR(INDEX(Party_Ledger!$D$3:$D$105549,MATCH(ROWS($1:36),Party_Ledger!$K$3:$K$105549,0)),"")</f>
        <v>Sale</v>
      </c>
      <c r="D47" s="68" t="str">
        <f>IFERROR(INDEX(Party_Ledger!$E$3:$E$105549,MATCH(ROWS($1:36),Party_Ledger!$K$3:$K$105549,0)),"")</f>
        <v>BILL-6243</v>
      </c>
      <c r="E47" s="69" t="str">
        <f>IFERROR(INDEX(Party_Ledger!$F$3:$F$105549,MATCH(ROWS($1:36),Party_Ledger!$K$3:$K$105549,0)),"")</f>
        <v>Mix Milk</v>
      </c>
      <c r="F47" s="70">
        <f>IFERROR(INDEX(Party_Ledger!$G$3:$G$105549,MATCH(ROWS($1:36),Party_Ledger!$K$3:$K$105549,0)),"")</f>
        <v>4250</v>
      </c>
      <c r="G47" s="70">
        <f>IFERROR(INDEX(Party_Ledger!$H$3:$H$105549,MATCH(ROWS($1:36),Party_Ledger!$K$3:$K$105549,0)),"")</f>
        <v>0</v>
      </c>
      <c r="H47" s="70">
        <f t="shared" si="1"/>
        <v>4250</v>
      </c>
    </row>
    <row r="48" spans="1:8" x14ac:dyDescent="0.2">
      <c r="A48" s="101">
        <f>IFERROR(INDEX(Party_Ledger!$A$3:$A$105549, MATCH(ROWS($1:37), Party_Ledger!$K$3:$K$105549, 0)), "")</f>
        <v>66928</v>
      </c>
      <c r="B48" s="185">
        <f t="shared" si="2"/>
        <v>46215</v>
      </c>
      <c r="C48" s="68" t="str">
        <f>IFERROR(INDEX(Party_Ledger!$D$3:$D$105549,MATCH(ROWS($1:37),Party_Ledger!$K$3:$K$105549,0)),"")</f>
        <v>Sale</v>
      </c>
      <c r="D48" s="68" t="str">
        <f>IFERROR(INDEX(Party_Ledger!$E$3:$E$105549,MATCH(ROWS($1:37),Party_Ledger!$K$3:$K$105549,0)),"")</f>
        <v>BILL-6243</v>
      </c>
      <c r="E48" s="69" t="str">
        <f>IFERROR(INDEX(Party_Ledger!$F$3:$F$105549,MATCH(ROWS($1:37),Party_Ledger!$K$3:$K$105549,0)),"")</f>
        <v>Cow Milk</v>
      </c>
      <c r="F48" s="70">
        <f>IFERROR(INDEX(Party_Ledger!$G$3:$G$105549,MATCH(ROWS($1:37),Party_Ledger!$K$3:$K$105549,0)),"")</f>
        <v>80</v>
      </c>
      <c r="G48" s="70">
        <f>IFERROR(INDEX(Party_Ledger!$H$3:$H$105549,MATCH(ROWS($1:37),Party_Ledger!$K$3:$K$105549,0)),"")</f>
        <v>0</v>
      </c>
      <c r="H48" s="70">
        <f t="shared" si="1"/>
        <v>80</v>
      </c>
    </row>
    <row r="49" spans="1:8" x14ac:dyDescent="0.2">
      <c r="A49" s="101">
        <f>IFERROR(INDEX(Party_Ledger!$A$3:$A$105549, MATCH(ROWS($1:38), Party_Ledger!$K$3:$K$105549, 0)), "")</f>
        <v>66929</v>
      </c>
      <c r="B49" s="185">
        <f t="shared" si="2"/>
        <v>46216</v>
      </c>
      <c r="C49" s="68" t="str">
        <f>IFERROR(INDEX(Party_Ledger!$D$3:$D$105549,MATCH(ROWS($1:38),Party_Ledger!$K$3:$K$105549,0)),"")</f>
        <v>Sale</v>
      </c>
      <c r="D49" s="68" t="str">
        <f>IFERROR(INDEX(Party_Ledger!$E$3:$E$105549,MATCH(ROWS($1:38),Party_Ledger!$K$3:$K$105549,0)),"")</f>
        <v>BILL-6261</v>
      </c>
      <c r="E49" s="69" t="str">
        <f>IFERROR(INDEX(Party_Ledger!$F$3:$F$105549,MATCH(ROWS($1:38),Party_Ledger!$K$3:$K$105549,0)),"")</f>
        <v>Mix Milk</v>
      </c>
      <c r="F49" s="70">
        <f>IFERROR(INDEX(Party_Ledger!$G$3:$G$105549,MATCH(ROWS($1:38),Party_Ledger!$K$3:$K$105549,0)),"")</f>
        <v>3440</v>
      </c>
      <c r="G49" s="70">
        <f>IFERROR(INDEX(Party_Ledger!$H$3:$H$105549,MATCH(ROWS($1:38),Party_Ledger!$K$3:$K$105549,0)),"")</f>
        <v>0</v>
      </c>
      <c r="H49" s="70">
        <f t="shared" si="1"/>
        <v>3440</v>
      </c>
    </row>
    <row r="50" spans="1:8" x14ac:dyDescent="0.2">
      <c r="A50" s="101">
        <f>IFERROR(INDEX(Party_Ledger!$A$3:$A$105549, MATCH(ROWS($1:39), Party_Ledger!$K$3:$K$105549, 0)), "")</f>
        <v>66929</v>
      </c>
      <c r="B50" s="185">
        <f t="shared" si="2"/>
        <v>46216</v>
      </c>
      <c r="C50" s="68" t="str">
        <f>IFERROR(INDEX(Party_Ledger!$D$3:$D$105549,MATCH(ROWS($1:39),Party_Ledger!$K$3:$K$105549,0)),"")</f>
        <v>Sale</v>
      </c>
      <c r="D50" s="68" t="str">
        <f>IFERROR(INDEX(Party_Ledger!$E$3:$E$105549,MATCH(ROWS($1:39),Party_Ledger!$K$3:$K$105549,0)),"")</f>
        <v>BILL-6261</v>
      </c>
      <c r="E50" s="69" t="str">
        <f>IFERROR(INDEX(Party_Ledger!$F$3:$F$105549,MATCH(ROWS($1:39),Party_Ledger!$K$3:$K$105549,0)),"")</f>
        <v>Mix Milk</v>
      </c>
      <c r="F50" s="70">
        <f>IFERROR(INDEX(Party_Ledger!$G$3:$G$105549,MATCH(ROWS($1:39),Party_Ledger!$K$3:$K$105549,0)),"")</f>
        <v>5950</v>
      </c>
      <c r="G50" s="70">
        <f>IFERROR(INDEX(Party_Ledger!$H$3:$H$105549,MATCH(ROWS($1:39),Party_Ledger!$K$3:$K$105549,0)),"")</f>
        <v>0</v>
      </c>
      <c r="H50" s="70">
        <f t="shared" si="1"/>
        <v>5950</v>
      </c>
    </row>
    <row r="51" spans="1:8" x14ac:dyDescent="0.2">
      <c r="A51" s="101">
        <f>IFERROR(INDEX(Party_Ledger!$A$3:$A$105549, MATCH(ROWS($1:40), Party_Ledger!$K$3:$K$105549, 0)), "")</f>
        <v>66929</v>
      </c>
      <c r="B51" s="185">
        <f t="shared" si="2"/>
        <v>46216</v>
      </c>
      <c r="C51" s="68" t="str">
        <f>IFERROR(INDEX(Party_Ledger!$D$3:$D$105549,MATCH(ROWS($1:40),Party_Ledger!$K$3:$K$105549,0)),"")</f>
        <v>Sale</v>
      </c>
      <c r="D51" s="68" t="str">
        <f>IFERROR(INDEX(Party_Ledger!$E$3:$E$105549,MATCH(ROWS($1:40),Party_Ledger!$K$3:$K$105549,0)),"")</f>
        <v>BILL-6261</v>
      </c>
      <c r="E51" s="69" t="str">
        <f>IFERROR(INDEX(Party_Ledger!$F$3:$F$105549,MATCH(ROWS($1:40),Party_Ledger!$K$3:$K$105549,0)),"")</f>
        <v>Cow Milk</v>
      </c>
      <c r="F51" s="70">
        <f>IFERROR(INDEX(Party_Ledger!$G$3:$G$105549,MATCH(ROWS($1:40),Party_Ledger!$K$3:$K$105549,0)),"")</f>
        <v>80</v>
      </c>
      <c r="G51" s="70">
        <f>IFERROR(INDEX(Party_Ledger!$H$3:$H$105549,MATCH(ROWS($1:40),Party_Ledger!$K$3:$K$105549,0)),"")</f>
        <v>0</v>
      </c>
      <c r="H51" s="70">
        <f t="shared" si="1"/>
        <v>80</v>
      </c>
    </row>
    <row r="52" spans="1:8" x14ac:dyDescent="0.2">
      <c r="A52" s="101">
        <f>IFERROR(INDEX(Party_Ledger!$A$3:$A$105549, MATCH(ROWS($1:41), Party_Ledger!$K$3:$K$105549, 0)), "")</f>
        <v>66930</v>
      </c>
      <c r="B52" s="185">
        <f t="shared" si="2"/>
        <v>46217</v>
      </c>
      <c r="C52" s="68" t="str">
        <f>IFERROR(INDEX(Party_Ledger!$D$3:$D$105549,MATCH(ROWS($1:41),Party_Ledger!$K$3:$K$105549,0)),"")</f>
        <v>Sale</v>
      </c>
      <c r="D52" s="68" t="str">
        <f>IFERROR(INDEX(Party_Ledger!$E$3:$E$105549,MATCH(ROWS($1:41),Party_Ledger!$K$3:$K$105549,0)),"")</f>
        <v>BILL-6267</v>
      </c>
      <c r="E52" s="69" t="str">
        <f>IFERROR(INDEX(Party_Ledger!$F$3:$F$105549,MATCH(ROWS($1:41),Party_Ledger!$K$3:$K$105549,0)),"")</f>
        <v>Mix Milk</v>
      </c>
      <c r="F52" s="70">
        <f>IFERROR(INDEX(Party_Ledger!$G$3:$G$105549,MATCH(ROWS($1:41),Party_Ledger!$K$3:$K$105549,0)),"")</f>
        <v>4300</v>
      </c>
      <c r="G52" s="70">
        <f>IFERROR(INDEX(Party_Ledger!$H$3:$H$105549,MATCH(ROWS($1:41),Party_Ledger!$K$3:$K$105549,0)),"")</f>
        <v>0</v>
      </c>
      <c r="H52" s="70">
        <f t="shared" si="1"/>
        <v>4300</v>
      </c>
    </row>
    <row r="53" spans="1:8" x14ac:dyDescent="0.2">
      <c r="A53" s="101">
        <f>IFERROR(INDEX(Party_Ledger!$A$3:$A$105549, MATCH(ROWS($1:42), Party_Ledger!$K$3:$K$105549, 0)), "")</f>
        <v>66930</v>
      </c>
      <c r="B53" s="185">
        <f t="shared" si="2"/>
        <v>46217</v>
      </c>
      <c r="C53" s="68" t="str">
        <f>IFERROR(INDEX(Party_Ledger!$D$3:$D$105549,MATCH(ROWS($1:42),Party_Ledger!$K$3:$K$105549,0)),"")</f>
        <v>Sale</v>
      </c>
      <c r="D53" s="68" t="str">
        <f>IFERROR(INDEX(Party_Ledger!$E$3:$E$105549,MATCH(ROWS($1:42),Party_Ledger!$K$3:$K$105549,0)),"")</f>
        <v>BILL-6267</v>
      </c>
      <c r="E53" s="69" t="str">
        <f>IFERROR(INDEX(Party_Ledger!$F$3:$F$105549,MATCH(ROWS($1:42),Party_Ledger!$K$3:$K$105549,0)),"")</f>
        <v>Mix Milk</v>
      </c>
      <c r="F53" s="70">
        <f>IFERROR(INDEX(Party_Ledger!$G$3:$G$105549,MATCH(ROWS($1:42),Party_Ledger!$K$3:$K$105549,0)),"")</f>
        <v>3400</v>
      </c>
      <c r="G53" s="70">
        <f>IFERROR(INDEX(Party_Ledger!$H$3:$H$105549,MATCH(ROWS($1:42),Party_Ledger!$K$3:$K$105549,0)),"")</f>
        <v>0</v>
      </c>
      <c r="H53" s="70">
        <f t="shared" si="1"/>
        <v>3400</v>
      </c>
    </row>
    <row r="54" spans="1:8" x14ac:dyDescent="0.2">
      <c r="A54" s="101">
        <f>IFERROR(INDEX(Party_Ledger!$A$3:$A$105549, MATCH(ROWS($1:43), Party_Ledger!$K$3:$K$105549, 0)), "")</f>
        <v>66930</v>
      </c>
      <c r="B54" s="185">
        <f t="shared" si="2"/>
        <v>46217</v>
      </c>
      <c r="C54" s="68" t="str">
        <f>IFERROR(INDEX(Party_Ledger!$D$3:$D$105549,MATCH(ROWS($1:43),Party_Ledger!$K$3:$K$105549,0)),"")</f>
        <v>Sale</v>
      </c>
      <c r="D54" s="68" t="str">
        <f>IFERROR(INDEX(Party_Ledger!$E$3:$E$105549,MATCH(ROWS($1:43),Party_Ledger!$K$3:$K$105549,0)),"")</f>
        <v>BILL-6267</v>
      </c>
      <c r="E54" s="69" t="str">
        <f>IFERROR(INDEX(Party_Ledger!$F$3:$F$105549,MATCH(ROWS($1:43),Party_Ledger!$K$3:$K$105549,0)),"")</f>
        <v>Cow Milk</v>
      </c>
      <c r="F54" s="70">
        <f>IFERROR(INDEX(Party_Ledger!$G$3:$G$105549,MATCH(ROWS($1:43),Party_Ledger!$K$3:$K$105549,0)),"")</f>
        <v>80</v>
      </c>
      <c r="G54" s="70">
        <f>IFERROR(INDEX(Party_Ledger!$H$3:$H$105549,MATCH(ROWS($1:43),Party_Ledger!$K$3:$K$105549,0)),"")</f>
        <v>0</v>
      </c>
      <c r="H54" s="70">
        <f t="shared" si="1"/>
        <v>80</v>
      </c>
    </row>
    <row r="55" spans="1:8" x14ac:dyDescent="0.2">
      <c r="A55" s="101">
        <f>IFERROR(INDEX(Party_Ledger!$A$3:$A$105549, MATCH(ROWS($1:44), Party_Ledger!$K$3:$K$105549, 0)), "")</f>
        <v>66931</v>
      </c>
      <c r="B55" s="185">
        <f t="shared" si="2"/>
        <v>46218</v>
      </c>
      <c r="C55" s="68" t="str">
        <f>IFERROR(INDEX(Party_Ledger!$D$3:$D$105549,MATCH(ROWS($1:44),Party_Ledger!$K$3:$K$105549,0)),"")</f>
        <v>Sale</v>
      </c>
      <c r="D55" s="68" t="str">
        <f>IFERROR(INDEX(Party_Ledger!$E$3:$E$105549,MATCH(ROWS($1:44),Party_Ledger!$K$3:$K$105549,0)),"")</f>
        <v>BILL-6287</v>
      </c>
      <c r="E55" s="69" t="str">
        <f>IFERROR(INDEX(Party_Ledger!$F$3:$F$105549,MATCH(ROWS($1:44),Party_Ledger!$K$3:$K$105549,0)),"")</f>
        <v>Mix Milk</v>
      </c>
      <c r="F55" s="70">
        <f>IFERROR(INDEX(Party_Ledger!$G$3:$G$105549,MATCH(ROWS($1:44),Party_Ledger!$K$3:$K$105549,0)),"")</f>
        <v>3440</v>
      </c>
      <c r="G55" s="70">
        <f>IFERROR(INDEX(Party_Ledger!$H$3:$H$105549,MATCH(ROWS($1:44),Party_Ledger!$K$3:$K$105549,0)),"")</f>
        <v>0</v>
      </c>
      <c r="H55" s="70">
        <f t="shared" si="1"/>
        <v>3440</v>
      </c>
    </row>
    <row r="56" spans="1:8" x14ac:dyDescent="0.2">
      <c r="A56" s="101">
        <f>IFERROR(INDEX(Party_Ledger!$A$3:$A$105549, MATCH(ROWS($1:45), Party_Ledger!$K$3:$K$105549, 0)), "")</f>
        <v>66931</v>
      </c>
      <c r="B56" s="185">
        <f t="shared" si="2"/>
        <v>46218</v>
      </c>
      <c r="C56" s="68" t="str">
        <f>IFERROR(INDEX(Party_Ledger!$D$3:$D$105549,MATCH(ROWS($1:45),Party_Ledger!$K$3:$K$105549,0)),"")</f>
        <v>Sale</v>
      </c>
      <c r="D56" s="68" t="str">
        <f>IFERROR(INDEX(Party_Ledger!$E$3:$E$105549,MATCH(ROWS($1:45),Party_Ledger!$K$3:$K$105549,0)),"")</f>
        <v>BILL-6287</v>
      </c>
      <c r="E56" s="69" t="str">
        <f>IFERROR(INDEX(Party_Ledger!$F$3:$F$105549,MATCH(ROWS($1:45),Party_Ledger!$K$3:$K$105549,0)),"")</f>
        <v>Mix Milk</v>
      </c>
      <c r="F56" s="70">
        <f>IFERROR(INDEX(Party_Ledger!$G$3:$G$105549,MATCH(ROWS($1:45),Party_Ledger!$K$3:$K$105549,0)),"")</f>
        <v>3825</v>
      </c>
      <c r="G56" s="70">
        <f>IFERROR(INDEX(Party_Ledger!$H$3:$H$105549,MATCH(ROWS($1:45),Party_Ledger!$K$3:$K$105549,0)),"")</f>
        <v>0</v>
      </c>
      <c r="H56" s="70">
        <f t="shared" si="1"/>
        <v>3825</v>
      </c>
    </row>
    <row r="57" spans="1:8" x14ac:dyDescent="0.2">
      <c r="A57" s="101">
        <f>IFERROR(INDEX(Party_Ledger!$A$3:$A$105549, MATCH(ROWS($1:46), Party_Ledger!$K$3:$K$105549, 0)), "")</f>
        <v>66931</v>
      </c>
      <c r="B57" s="185">
        <f t="shared" si="2"/>
        <v>46218</v>
      </c>
      <c r="C57" s="68" t="str">
        <f>IFERROR(INDEX(Party_Ledger!$D$3:$D$105549,MATCH(ROWS($1:46),Party_Ledger!$K$3:$K$105549,0)),"")</f>
        <v>Sale</v>
      </c>
      <c r="D57" s="68" t="str">
        <f>IFERROR(INDEX(Party_Ledger!$E$3:$E$105549,MATCH(ROWS($1:46),Party_Ledger!$K$3:$K$105549,0)),"")</f>
        <v>BILL-6287</v>
      </c>
      <c r="E57" s="69" t="str">
        <f>IFERROR(INDEX(Party_Ledger!$F$3:$F$105549,MATCH(ROWS($1:46),Party_Ledger!$K$3:$K$105549,0)),"")</f>
        <v>Cow Milk</v>
      </c>
      <c r="F57" s="70">
        <f>IFERROR(INDEX(Party_Ledger!$G$3:$G$105549,MATCH(ROWS($1:46),Party_Ledger!$K$3:$K$105549,0)),"")</f>
        <v>80</v>
      </c>
      <c r="G57" s="70">
        <f>IFERROR(INDEX(Party_Ledger!$H$3:$H$105549,MATCH(ROWS($1:46),Party_Ledger!$K$3:$K$105549,0)),"")</f>
        <v>0</v>
      </c>
      <c r="H57" s="70">
        <f t="shared" si="1"/>
        <v>80</v>
      </c>
    </row>
    <row r="58" spans="1:8" x14ac:dyDescent="0.2">
      <c r="A58" s="101" t="str">
        <f>IFERROR(INDEX(Party_Ledger!$A$3:$A$105549, MATCH(ROWS($1:47), Party_Ledger!$K$3:$K$105549, 0)), "")</f>
        <v>2083/03/32</v>
      </c>
      <c r="B58" s="185">
        <f t="shared" si="2"/>
        <v>46219</v>
      </c>
      <c r="C58" s="68" t="str">
        <f>IFERROR(INDEX(Party_Ledger!$D$3:$D$105549,MATCH(ROWS($1:47),Party_Ledger!$K$3:$K$105549,0)),"")</f>
        <v>Sale</v>
      </c>
      <c r="D58" s="68" t="str">
        <f>IFERROR(INDEX(Party_Ledger!$E$3:$E$105549,MATCH(ROWS($1:47),Party_Ledger!$K$3:$K$105549,0)),"")</f>
        <v>BILL-6302</v>
      </c>
      <c r="E58" s="69" t="str">
        <f>IFERROR(INDEX(Party_Ledger!$F$3:$F$105549,MATCH(ROWS($1:47),Party_Ledger!$K$3:$K$105549,0)),"")</f>
        <v>Mix Milk</v>
      </c>
      <c r="F58" s="70">
        <f>IFERROR(INDEX(Party_Ledger!$G$3:$G$105549,MATCH(ROWS($1:47),Party_Ledger!$K$3:$K$105549,0)),"")</f>
        <v>3440</v>
      </c>
      <c r="G58" s="70">
        <f>IFERROR(INDEX(Party_Ledger!$H$3:$H$105549,MATCH(ROWS($1:47),Party_Ledger!$K$3:$K$105549,0)),"")</f>
        <v>0</v>
      </c>
      <c r="H58" s="70">
        <f t="shared" si="1"/>
        <v>3440</v>
      </c>
    </row>
    <row r="59" spans="1:8" x14ac:dyDescent="0.2">
      <c r="A59" s="101" t="str">
        <f>IFERROR(INDEX(Party_Ledger!$A$3:$A$105549, MATCH(ROWS($1:48), Party_Ledger!$K$3:$K$105549, 0)), "")</f>
        <v>2083/03/32</v>
      </c>
      <c r="B59" s="185">
        <f t="shared" si="2"/>
        <v>46219</v>
      </c>
      <c r="C59" s="68" t="str">
        <f>IFERROR(INDEX(Party_Ledger!$D$3:$D$105549,MATCH(ROWS($1:48),Party_Ledger!$K$3:$K$105549,0)),"")</f>
        <v>Sale</v>
      </c>
      <c r="D59" s="68" t="str">
        <f>IFERROR(INDEX(Party_Ledger!$E$3:$E$105549,MATCH(ROWS($1:48),Party_Ledger!$K$3:$K$105549,0)),"")</f>
        <v>BILL-6302</v>
      </c>
      <c r="E59" s="69" t="str">
        <f>IFERROR(INDEX(Party_Ledger!$F$3:$F$105549,MATCH(ROWS($1:48),Party_Ledger!$K$3:$K$105549,0)),"")</f>
        <v>Mix Milk</v>
      </c>
      <c r="F59" s="70">
        <f>IFERROR(INDEX(Party_Ledger!$G$3:$G$105549,MATCH(ROWS($1:48),Party_Ledger!$K$3:$K$105549,0)),"")</f>
        <v>4250</v>
      </c>
      <c r="G59" s="70">
        <f>IFERROR(INDEX(Party_Ledger!$H$3:$H$105549,MATCH(ROWS($1:48),Party_Ledger!$K$3:$K$105549,0)),"")</f>
        <v>0</v>
      </c>
      <c r="H59" s="70">
        <f t="shared" si="1"/>
        <v>4250</v>
      </c>
    </row>
    <row r="60" spans="1:8" x14ac:dyDescent="0.2">
      <c r="A60" s="101" t="str">
        <f>IFERROR(INDEX(Party_Ledger!$A$3:$A$105549, MATCH(ROWS($1:49), Party_Ledger!$K$3:$K$105549, 0)), "")</f>
        <v>2083/03/32</v>
      </c>
      <c r="B60" s="185">
        <f t="shared" si="2"/>
        <v>46219</v>
      </c>
      <c r="C60" s="68" t="str">
        <f>IFERROR(INDEX(Party_Ledger!$D$3:$D$105549,MATCH(ROWS($1:49),Party_Ledger!$K$3:$K$105549,0)),"")</f>
        <v>Sale</v>
      </c>
      <c r="D60" s="68" t="str">
        <f>IFERROR(INDEX(Party_Ledger!$E$3:$E$105549,MATCH(ROWS($1:49),Party_Ledger!$K$3:$K$105549,0)),"")</f>
        <v>BILL-6302</v>
      </c>
      <c r="E60" s="69" t="str">
        <f>IFERROR(INDEX(Party_Ledger!$F$3:$F$105549,MATCH(ROWS($1:49),Party_Ledger!$K$3:$K$105549,0)),"")</f>
        <v>Cow Milk</v>
      </c>
      <c r="F60" s="70">
        <f>IFERROR(INDEX(Party_Ledger!$G$3:$G$105549,MATCH(ROWS($1:49),Party_Ledger!$K$3:$K$105549,0)),"")</f>
        <v>80</v>
      </c>
      <c r="G60" s="70">
        <f>IFERROR(INDEX(Party_Ledger!$H$3:$H$105549,MATCH(ROWS($1:49),Party_Ledger!$K$3:$K$105549,0)),"")</f>
        <v>0</v>
      </c>
      <c r="H60" s="70">
        <f t="shared" si="1"/>
        <v>80</v>
      </c>
    </row>
    <row r="61" spans="1:8" x14ac:dyDescent="0.2">
      <c r="A61" s="101">
        <f>IFERROR(INDEX(Party_Ledger!$A$3:$A$105549, MATCH(ROWS($1:50), Party_Ledger!$K$3:$K$105549, 0)), "")</f>
        <v>66932</v>
      </c>
      <c r="B61" s="185">
        <f t="shared" si="2"/>
        <v>46220</v>
      </c>
      <c r="C61" s="68" t="str">
        <f>IFERROR(INDEX(Party_Ledger!$D$3:$D$105549,MATCH(ROWS($1:50),Party_Ledger!$K$3:$K$105549,0)),"")</f>
        <v>Sale</v>
      </c>
      <c r="D61" s="68" t="str">
        <f>IFERROR(INDEX(Party_Ledger!$E$3:$E$105549,MATCH(ROWS($1:50),Party_Ledger!$K$3:$K$105549,0)),"")</f>
        <v>BILL-6323</v>
      </c>
      <c r="E61" s="69" t="str">
        <f>IFERROR(INDEX(Party_Ledger!$F$3:$F$105549,MATCH(ROWS($1:50),Party_Ledger!$K$3:$K$105549,0)),"")</f>
        <v>Mix Milk</v>
      </c>
      <c r="F61" s="70">
        <f>IFERROR(INDEX(Party_Ledger!$G$3:$G$105549,MATCH(ROWS($1:50),Party_Ledger!$K$3:$K$105549,0)),"")</f>
        <v>3440</v>
      </c>
      <c r="G61" s="70">
        <f>IFERROR(INDEX(Party_Ledger!$H$3:$H$105549,MATCH(ROWS($1:50),Party_Ledger!$K$3:$K$105549,0)),"")</f>
        <v>0</v>
      </c>
      <c r="H61" s="70">
        <f t="shared" si="1"/>
        <v>3440</v>
      </c>
    </row>
    <row r="62" spans="1:8" x14ac:dyDescent="0.2">
      <c r="A62" s="101">
        <f>IFERROR(INDEX(Party_Ledger!$A$3:$A$105549, MATCH(ROWS($1:51), Party_Ledger!$K$3:$K$105549, 0)), "")</f>
        <v>66932</v>
      </c>
      <c r="B62" s="185">
        <f t="shared" si="2"/>
        <v>46220</v>
      </c>
      <c r="C62" s="68" t="str">
        <f>IFERROR(INDEX(Party_Ledger!$D$3:$D$105549,MATCH(ROWS($1:51),Party_Ledger!$K$3:$K$105549,0)),"")</f>
        <v>Sale</v>
      </c>
      <c r="D62" s="68" t="str">
        <f>IFERROR(INDEX(Party_Ledger!$E$3:$E$105549,MATCH(ROWS($1:51),Party_Ledger!$K$3:$K$105549,0)),"")</f>
        <v>BILL-6323</v>
      </c>
      <c r="E62" s="69" t="str">
        <f>IFERROR(INDEX(Party_Ledger!$F$3:$F$105549,MATCH(ROWS($1:51),Party_Ledger!$K$3:$K$105549,0)),"")</f>
        <v>Mix Milk</v>
      </c>
      <c r="F62" s="70">
        <f>IFERROR(INDEX(Party_Ledger!$G$3:$G$105549,MATCH(ROWS($1:51),Party_Ledger!$K$3:$K$105549,0)),"")</f>
        <v>4675</v>
      </c>
      <c r="G62" s="70">
        <f>IFERROR(INDEX(Party_Ledger!$H$3:$H$105549,MATCH(ROWS($1:51),Party_Ledger!$K$3:$K$105549,0)),"")</f>
        <v>0</v>
      </c>
      <c r="H62" s="70">
        <f t="shared" si="1"/>
        <v>4675</v>
      </c>
    </row>
    <row r="63" spans="1:8" x14ac:dyDescent="0.2">
      <c r="A63" s="101">
        <f>IFERROR(INDEX(Party_Ledger!$A$3:$A$105549, MATCH(ROWS($1:52), Party_Ledger!$K$3:$K$105549, 0)), "")</f>
        <v>66932</v>
      </c>
      <c r="B63" s="185">
        <f t="shared" si="2"/>
        <v>46220</v>
      </c>
      <c r="C63" s="68" t="str">
        <f>IFERROR(INDEX(Party_Ledger!$D$3:$D$105549,MATCH(ROWS($1:52),Party_Ledger!$K$3:$K$105549,0)),"")</f>
        <v>Sale</v>
      </c>
      <c r="D63" s="68" t="str">
        <f>IFERROR(INDEX(Party_Ledger!$E$3:$E$105549,MATCH(ROWS($1:52),Party_Ledger!$K$3:$K$105549,0)),"")</f>
        <v>BILL-6323</v>
      </c>
      <c r="E63" s="69" t="str">
        <f>IFERROR(INDEX(Party_Ledger!$F$3:$F$105549,MATCH(ROWS($1:52),Party_Ledger!$K$3:$K$105549,0)),"")</f>
        <v>Ghee</v>
      </c>
      <c r="F63" s="70">
        <f>IFERROR(INDEX(Party_Ledger!$G$3:$G$105549,MATCH(ROWS($1:52),Party_Ledger!$K$3:$K$105549,0)),"")</f>
        <v>4400</v>
      </c>
      <c r="G63" s="70">
        <f>IFERROR(INDEX(Party_Ledger!$H$3:$H$105549,MATCH(ROWS($1:52),Party_Ledger!$K$3:$K$105549,0)),"")</f>
        <v>0</v>
      </c>
      <c r="H63" s="70">
        <f t="shared" si="1"/>
        <v>4400</v>
      </c>
    </row>
    <row r="64" spans="1:8" x14ac:dyDescent="0.2">
      <c r="A64" s="101">
        <f>IFERROR(INDEX(Party_Ledger!$A$3:$A$105549, MATCH(ROWS($1:53), Party_Ledger!$K$3:$K$105549, 0)), "")</f>
        <v>66932</v>
      </c>
      <c r="B64" s="185">
        <f t="shared" si="2"/>
        <v>46220</v>
      </c>
      <c r="C64" s="68" t="str">
        <f>IFERROR(INDEX(Party_Ledger!$D$3:$D$105549,MATCH(ROWS($1:53),Party_Ledger!$K$3:$K$105549,0)),"")</f>
        <v>Sale</v>
      </c>
      <c r="D64" s="68" t="str">
        <f>IFERROR(INDEX(Party_Ledger!$E$3:$E$105549,MATCH(ROWS($1:53),Party_Ledger!$K$3:$K$105549,0)),"")</f>
        <v>BILL-6323</v>
      </c>
      <c r="E64" s="69" t="str">
        <f>IFERROR(INDEX(Party_Ledger!$F$3:$F$105549,MATCH(ROWS($1:53),Party_Ledger!$K$3:$K$105549,0)),"")</f>
        <v>Cow Milk</v>
      </c>
      <c r="F64" s="70">
        <f>IFERROR(INDEX(Party_Ledger!$G$3:$G$105549,MATCH(ROWS($1:53),Party_Ledger!$K$3:$K$105549,0)),"")</f>
        <v>80</v>
      </c>
      <c r="G64" s="70">
        <f>IFERROR(INDEX(Party_Ledger!$H$3:$H$105549,MATCH(ROWS($1:53),Party_Ledger!$K$3:$K$105549,0)),"")</f>
        <v>0</v>
      </c>
      <c r="H64" s="70">
        <f t="shared" si="1"/>
        <v>80</v>
      </c>
    </row>
    <row r="65" spans="1:8" x14ac:dyDescent="0.2">
      <c r="A65" s="101">
        <f>IFERROR(INDEX(Party_Ledger!$A$3:$A$105549, MATCH(ROWS($1:54), Party_Ledger!$K$3:$K$105549, 0)), "")</f>
        <v>66933</v>
      </c>
      <c r="B65" s="185">
        <f t="shared" si="2"/>
        <v>46221</v>
      </c>
      <c r="C65" s="68" t="str">
        <f>IFERROR(INDEX(Party_Ledger!$D$3:$D$105549,MATCH(ROWS($1:54),Party_Ledger!$K$3:$K$105549,0)),"")</f>
        <v>Sale</v>
      </c>
      <c r="D65" s="68" t="str">
        <f>IFERROR(INDEX(Party_Ledger!$E$3:$E$105549,MATCH(ROWS($1:54),Party_Ledger!$K$3:$K$105549,0)),"")</f>
        <v>BILL-6345</v>
      </c>
      <c r="E65" s="69" t="str">
        <f>IFERROR(INDEX(Party_Ledger!$F$3:$F$105549,MATCH(ROWS($1:54),Party_Ledger!$K$3:$K$105549,0)),"")</f>
        <v>Mix Milk</v>
      </c>
      <c r="F65" s="70">
        <f>IFERROR(INDEX(Party_Ledger!$G$3:$G$105549,MATCH(ROWS($1:54),Party_Ledger!$K$3:$K$105549,0)),"")</f>
        <v>3440</v>
      </c>
      <c r="G65" s="70">
        <f>IFERROR(INDEX(Party_Ledger!$H$3:$H$105549,MATCH(ROWS($1:54),Party_Ledger!$K$3:$K$105549,0)),"")</f>
        <v>0</v>
      </c>
      <c r="H65" s="70">
        <f t="shared" si="1"/>
        <v>3440</v>
      </c>
    </row>
    <row r="66" spans="1:8" x14ac:dyDescent="0.2">
      <c r="A66" s="101">
        <f>IFERROR(INDEX(Party_Ledger!$A$3:$A$105549, MATCH(ROWS($1:55), Party_Ledger!$K$3:$K$105549, 0)), "")</f>
        <v>66933</v>
      </c>
      <c r="B66" s="185">
        <f t="shared" si="2"/>
        <v>46221</v>
      </c>
      <c r="C66" s="68" t="str">
        <f>IFERROR(INDEX(Party_Ledger!$D$3:$D$105549,MATCH(ROWS($1:55),Party_Ledger!$K$3:$K$105549,0)),"")</f>
        <v>Sale</v>
      </c>
      <c r="D66" s="68" t="str">
        <f>IFERROR(INDEX(Party_Ledger!$E$3:$E$105549,MATCH(ROWS($1:55),Party_Ledger!$K$3:$K$105549,0)),"")</f>
        <v>BILL-6345</v>
      </c>
      <c r="E66" s="69" t="str">
        <f>IFERROR(INDEX(Party_Ledger!$F$3:$F$105549,MATCH(ROWS($1:55),Party_Ledger!$K$3:$K$105549,0)),"")</f>
        <v>Mix Milk</v>
      </c>
      <c r="F66" s="70">
        <f>IFERROR(INDEX(Party_Ledger!$G$3:$G$105549,MATCH(ROWS($1:55),Party_Ledger!$K$3:$K$105549,0)),"")</f>
        <v>5100</v>
      </c>
      <c r="G66" s="70">
        <f>IFERROR(INDEX(Party_Ledger!$H$3:$H$105549,MATCH(ROWS($1:55),Party_Ledger!$K$3:$K$105549,0)),"")</f>
        <v>0</v>
      </c>
      <c r="H66" s="70">
        <f t="shared" si="1"/>
        <v>5100</v>
      </c>
    </row>
    <row r="67" spans="1:8" x14ac:dyDescent="0.2">
      <c r="A67" s="101">
        <f>IFERROR(INDEX(Party_Ledger!$A$3:$A$105549, MATCH(ROWS($1:56), Party_Ledger!$K$3:$K$105549, 0)), "")</f>
        <v>66933</v>
      </c>
      <c r="B67" s="185">
        <f t="shared" si="2"/>
        <v>46221</v>
      </c>
      <c r="C67" s="68" t="str">
        <f>IFERROR(INDEX(Party_Ledger!$D$3:$D$105549,MATCH(ROWS($1:56),Party_Ledger!$K$3:$K$105549,0)),"")</f>
        <v>Sale</v>
      </c>
      <c r="D67" s="68" t="str">
        <f>IFERROR(INDEX(Party_Ledger!$E$3:$E$105549,MATCH(ROWS($1:56),Party_Ledger!$K$3:$K$105549,0)),"")</f>
        <v>BILL-6345</v>
      </c>
      <c r="E67" s="69" t="str">
        <f>IFERROR(INDEX(Party_Ledger!$F$3:$F$105549,MATCH(ROWS($1:56),Party_Ledger!$K$3:$K$105549,0)),"")</f>
        <v>Cow Milk</v>
      </c>
      <c r="F67" s="70">
        <f>IFERROR(INDEX(Party_Ledger!$G$3:$G$105549,MATCH(ROWS($1:56),Party_Ledger!$K$3:$K$105549,0)),"")</f>
        <v>80</v>
      </c>
      <c r="G67" s="70">
        <f>IFERROR(INDEX(Party_Ledger!$H$3:$H$105549,MATCH(ROWS($1:56),Party_Ledger!$K$3:$K$105549,0)),"")</f>
        <v>0</v>
      </c>
      <c r="H67" s="70">
        <f t="shared" si="1"/>
        <v>80</v>
      </c>
    </row>
    <row r="68" spans="1:8" x14ac:dyDescent="0.2">
      <c r="A68" s="101">
        <f>IFERROR(INDEX(Party_Ledger!$A$3:$A$105549, MATCH(ROWS($1:57), Party_Ledger!$K$3:$K$105549, 0)), "")</f>
        <v>66934</v>
      </c>
      <c r="B68" s="185">
        <f t="shared" si="2"/>
        <v>46222</v>
      </c>
      <c r="C68" s="68" t="str">
        <f>IFERROR(INDEX(Party_Ledger!$D$3:$D$105549,MATCH(ROWS($1:57),Party_Ledger!$K$3:$K$105549,0)),"")</f>
        <v>Sale</v>
      </c>
      <c r="D68" s="68" t="str">
        <f>IFERROR(INDEX(Party_Ledger!$E$3:$E$105549,MATCH(ROWS($1:57),Party_Ledger!$K$3:$K$105549,0)),"")</f>
        <v>BILL-6373</v>
      </c>
      <c r="E68" s="69" t="str">
        <f>IFERROR(INDEX(Party_Ledger!$F$3:$F$105549,MATCH(ROWS($1:57),Party_Ledger!$K$3:$K$105549,0)),"")</f>
        <v>Mix Milk</v>
      </c>
      <c r="F68" s="70">
        <f>IFERROR(INDEX(Party_Ledger!$G$3:$G$105549,MATCH(ROWS($1:57),Party_Ledger!$K$3:$K$105549,0)),"")</f>
        <v>5950</v>
      </c>
      <c r="G68" s="70">
        <f>IFERROR(INDEX(Party_Ledger!$H$3:$H$105549,MATCH(ROWS($1:57),Party_Ledger!$K$3:$K$105549,0)),"")</f>
        <v>0</v>
      </c>
      <c r="H68" s="70">
        <f t="shared" si="1"/>
        <v>5950</v>
      </c>
    </row>
    <row r="69" spans="1:8" x14ac:dyDescent="0.2">
      <c r="A69" s="101">
        <f>IFERROR(INDEX(Party_Ledger!$A$3:$A$105549, MATCH(ROWS($1:58), Party_Ledger!$K$3:$K$105549, 0)), "")</f>
        <v>66934</v>
      </c>
      <c r="B69" s="185">
        <f t="shared" si="2"/>
        <v>46222</v>
      </c>
      <c r="C69" s="68" t="str">
        <f>IFERROR(INDEX(Party_Ledger!$D$3:$D$105549,MATCH(ROWS($1:58),Party_Ledger!$K$3:$K$105549,0)),"")</f>
        <v>Sale</v>
      </c>
      <c r="D69" s="68" t="str">
        <f>IFERROR(INDEX(Party_Ledger!$E$3:$E$105549,MATCH(ROWS($1:58),Party_Ledger!$K$3:$K$105549,0)),"")</f>
        <v>BILL-6373</v>
      </c>
      <c r="E69" s="69" t="str">
        <f>IFERROR(INDEX(Party_Ledger!$F$3:$F$105549,MATCH(ROWS($1:58),Party_Ledger!$K$3:$K$105549,0)),"")</f>
        <v>Mix Milk</v>
      </c>
      <c r="F69" s="70">
        <f>IFERROR(INDEX(Party_Ledger!$G$3:$G$105549,MATCH(ROWS($1:58),Party_Ledger!$K$3:$K$105549,0)),"")</f>
        <v>2580</v>
      </c>
      <c r="G69" s="70">
        <f>IFERROR(INDEX(Party_Ledger!$H$3:$H$105549,MATCH(ROWS($1:58),Party_Ledger!$K$3:$K$105549,0)),"")</f>
        <v>0</v>
      </c>
      <c r="H69" s="70">
        <f t="shared" si="1"/>
        <v>2580</v>
      </c>
    </row>
    <row r="70" spans="1:8" x14ac:dyDescent="0.2">
      <c r="A70" s="101">
        <f>IFERROR(INDEX(Party_Ledger!$A$3:$A$105549, MATCH(ROWS($1:59), Party_Ledger!$K$3:$K$105549, 0)), "")</f>
        <v>66935</v>
      </c>
      <c r="B70" s="185">
        <f t="shared" si="2"/>
        <v>46223</v>
      </c>
      <c r="C70" s="68" t="str">
        <f>IFERROR(INDEX(Party_Ledger!$D$3:$D$105549,MATCH(ROWS($1:59),Party_Ledger!$K$3:$K$105549,0)),"")</f>
        <v>Sale</v>
      </c>
      <c r="D70" s="68" t="str">
        <f>IFERROR(INDEX(Party_Ledger!$E$3:$E$105549,MATCH(ROWS($1:59),Party_Ledger!$K$3:$K$105549,0)),"")</f>
        <v>BILL-6382</v>
      </c>
      <c r="E70" s="69" t="str">
        <f>IFERROR(INDEX(Party_Ledger!$F$3:$F$105549,MATCH(ROWS($1:59),Party_Ledger!$K$3:$K$105549,0)),"")</f>
        <v>Mix Milk</v>
      </c>
      <c r="F70" s="70">
        <f>IFERROR(INDEX(Party_Ledger!$G$3:$G$105549,MATCH(ROWS($1:59),Party_Ledger!$K$3:$K$105549,0)),"")</f>
        <v>3440</v>
      </c>
      <c r="G70" s="70">
        <f>IFERROR(INDEX(Party_Ledger!$H$3:$H$105549,MATCH(ROWS($1:59),Party_Ledger!$K$3:$K$105549,0)),"")</f>
        <v>0</v>
      </c>
      <c r="H70" s="70">
        <f t="shared" si="1"/>
        <v>3440</v>
      </c>
    </row>
    <row r="71" spans="1:8" x14ac:dyDescent="0.2">
      <c r="A71" s="101">
        <f>IFERROR(INDEX(Party_Ledger!$A$3:$A$105549, MATCH(ROWS($1:60), Party_Ledger!$K$3:$K$105549, 0)), "")</f>
        <v>66935</v>
      </c>
      <c r="B71" s="185">
        <f t="shared" si="2"/>
        <v>46223</v>
      </c>
      <c r="C71" s="68" t="str">
        <f>IFERROR(INDEX(Party_Ledger!$D$3:$D$105549,MATCH(ROWS($1:60),Party_Ledger!$K$3:$K$105549,0)),"")</f>
        <v>Sale</v>
      </c>
      <c r="D71" s="68" t="str">
        <f>IFERROR(INDEX(Party_Ledger!$E$3:$E$105549,MATCH(ROWS($1:60),Party_Ledger!$K$3:$K$105549,0)),"")</f>
        <v>BILL-6382</v>
      </c>
      <c r="E71" s="69" t="str">
        <f>IFERROR(INDEX(Party_Ledger!$F$3:$F$105549,MATCH(ROWS($1:60),Party_Ledger!$K$3:$K$105549,0)),"")</f>
        <v>Mix Milk</v>
      </c>
      <c r="F71" s="70">
        <f>IFERROR(INDEX(Party_Ledger!$G$3:$G$105549,MATCH(ROWS($1:60),Party_Ledger!$K$3:$K$105549,0)),"")</f>
        <v>6800</v>
      </c>
      <c r="G71" s="70">
        <f>IFERROR(INDEX(Party_Ledger!$H$3:$H$105549,MATCH(ROWS($1:60),Party_Ledger!$K$3:$K$105549,0)),"")</f>
        <v>0</v>
      </c>
      <c r="H71" s="70">
        <f t="shared" si="1"/>
        <v>6800</v>
      </c>
    </row>
    <row r="72" spans="1:8" x14ac:dyDescent="0.2">
      <c r="A72" s="101">
        <f>IFERROR(INDEX(Party_Ledger!$A$3:$A$105549, MATCH(ROWS($1:61), Party_Ledger!$K$3:$K$105549, 0)), "")</f>
        <v>66935</v>
      </c>
      <c r="B72" s="185">
        <f t="shared" si="2"/>
        <v>46223</v>
      </c>
      <c r="C72" s="68" t="str">
        <f>IFERROR(INDEX(Party_Ledger!$D$3:$D$105549,MATCH(ROWS($1:61),Party_Ledger!$K$3:$K$105549,0)),"")</f>
        <v>Sale</v>
      </c>
      <c r="D72" s="68" t="str">
        <f>IFERROR(INDEX(Party_Ledger!$E$3:$E$105549,MATCH(ROWS($1:61),Party_Ledger!$K$3:$K$105549,0)),"")</f>
        <v>BILL-6382</v>
      </c>
      <c r="E72" s="69" t="str">
        <f>IFERROR(INDEX(Party_Ledger!$F$3:$F$105549,MATCH(ROWS($1:61),Party_Ledger!$K$3:$K$105549,0)),"")</f>
        <v>PANEER</v>
      </c>
      <c r="F72" s="70">
        <f>IFERROR(INDEX(Party_Ledger!$G$3:$G$105549,MATCH(ROWS($1:61),Party_Ledger!$K$3:$K$105549,0)),"")</f>
        <v>1600</v>
      </c>
      <c r="G72" s="70">
        <f>IFERROR(INDEX(Party_Ledger!$H$3:$H$105549,MATCH(ROWS($1:61),Party_Ledger!$K$3:$K$105549,0)),"")</f>
        <v>0</v>
      </c>
      <c r="H72" s="70">
        <f t="shared" si="1"/>
        <v>1600</v>
      </c>
    </row>
    <row r="73" spans="1:8" x14ac:dyDescent="0.2">
      <c r="A73" s="101">
        <f>IFERROR(INDEX(Party_Ledger!$A$3:$A$105549, MATCH(ROWS($1:62), Party_Ledger!$K$3:$K$105549, 0)), "")</f>
        <v>66936</v>
      </c>
      <c r="B73" s="185">
        <f t="shared" si="2"/>
        <v>46224</v>
      </c>
      <c r="C73" s="68" t="str">
        <f>IFERROR(INDEX(Party_Ledger!$D$3:$D$105549,MATCH(ROWS($1:62),Party_Ledger!$K$3:$K$105549,0)),"")</f>
        <v>Sale</v>
      </c>
      <c r="D73" s="68" t="str">
        <f>IFERROR(INDEX(Party_Ledger!$E$3:$E$105549,MATCH(ROWS($1:62),Party_Ledger!$K$3:$K$105549,0)),"")</f>
        <v>BILL-6403</v>
      </c>
      <c r="E73" s="69" t="str">
        <f>IFERROR(INDEX(Party_Ledger!$F$3:$F$105549,MATCH(ROWS($1:62),Party_Ledger!$K$3:$K$105549,0)),"")</f>
        <v>Mix Milk</v>
      </c>
      <c r="F73" s="70">
        <f>IFERROR(INDEX(Party_Ledger!$G$3:$G$105549,MATCH(ROWS($1:62),Party_Ledger!$K$3:$K$105549,0)),"")</f>
        <v>3440</v>
      </c>
      <c r="G73" s="70">
        <f>IFERROR(INDEX(Party_Ledger!$H$3:$H$105549,MATCH(ROWS($1:62),Party_Ledger!$K$3:$K$105549,0)),"")</f>
        <v>0</v>
      </c>
      <c r="H73" s="70">
        <f t="shared" si="1"/>
        <v>3440</v>
      </c>
    </row>
    <row r="74" spans="1:8" x14ac:dyDescent="0.2">
      <c r="A74" s="101">
        <f>IFERROR(INDEX(Party_Ledger!$A$3:$A$105549, MATCH(ROWS($1:63), Party_Ledger!$K$3:$K$105549, 0)), "")</f>
        <v>66936</v>
      </c>
      <c r="B74" s="185">
        <f t="shared" si="2"/>
        <v>46224</v>
      </c>
      <c r="C74" s="68" t="str">
        <f>IFERROR(INDEX(Party_Ledger!$D$3:$D$105549,MATCH(ROWS($1:63),Party_Ledger!$K$3:$K$105549,0)),"")</f>
        <v>Sale</v>
      </c>
      <c r="D74" s="68" t="str">
        <f>IFERROR(INDEX(Party_Ledger!$E$3:$E$105549,MATCH(ROWS($1:63),Party_Ledger!$K$3:$K$105549,0)),"")</f>
        <v>BILL-6403</v>
      </c>
      <c r="E74" s="69" t="str">
        <f>IFERROR(INDEX(Party_Ledger!$F$3:$F$105549,MATCH(ROWS($1:63),Party_Ledger!$K$3:$K$105549,0)),"")</f>
        <v>Mix Milk</v>
      </c>
      <c r="F74" s="70">
        <f>IFERROR(INDEX(Party_Ledger!$G$3:$G$105549,MATCH(ROWS($1:63),Party_Ledger!$K$3:$K$105549,0)),"")</f>
        <v>5100</v>
      </c>
      <c r="G74" s="70">
        <f>IFERROR(INDEX(Party_Ledger!$H$3:$H$105549,MATCH(ROWS($1:63),Party_Ledger!$K$3:$K$105549,0)),"")</f>
        <v>0</v>
      </c>
      <c r="H74" s="70">
        <f t="shared" si="1"/>
        <v>5100</v>
      </c>
    </row>
    <row r="75" spans="1:8" x14ac:dyDescent="0.2">
      <c r="A75" s="101">
        <f>IFERROR(INDEX(Party_Ledger!$A$3:$A$105549, MATCH(ROWS($1:64), Party_Ledger!$K$3:$K$105549, 0)), "")</f>
        <v>66936</v>
      </c>
      <c r="B75" s="185">
        <f t="shared" si="2"/>
        <v>46224</v>
      </c>
      <c r="C75" s="68" t="str">
        <f>IFERROR(INDEX(Party_Ledger!$D$3:$D$105549,MATCH(ROWS($1:64),Party_Ledger!$K$3:$K$105549,0)),"")</f>
        <v>Sale</v>
      </c>
      <c r="D75" s="68" t="str">
        <f>IFERROR(INDEX(Party_Ledger!$E$3:$E$105549,MATCH(ROWS($1:64),Party_Ledger!$K$3:$K$105549,0)),"")</f>
        <v>BILL-6403</v>
      </c>
      <c r="E75" s="69" t="str">
        <f>IFERROR(INDEX(Party_Ledger!$F$3:$F$105549,MATCH(ROWS($1:64),Party_Ledger!$K$3:$K$105549,0)),"")</f>
        <v>Mix Milk</v>
      </c>
      <c r="F75" s="70">
        <f>IFERROR(INDEX(Party_Ledger!$G$3:$G$105549,MATCH(ROWS($1:64),Party_Ledger!$K$3:$K$105549,0)),"")</f>
        <v>2200</v>
      </c>
      <c r="G75" s="70">
        <f>IFERROR(INDEX(Party_Ledger!$H$3:$H$105549,MATCH(ROWS($1:64),Party_Ledger!$K$3:$K$105549,0)),"")</f>
        <v>0</v>
      </c>
      <c r="H75" s="70">
        <f t="shared" si="1"/>
        <v>2200</v>
      </c>
    </row>
    <row r="76" spans="1:8" x14ac:dyDescent="0.2">
      <c r="A76" s="101">
        <f>IFERROR(INDEX(Party_Ledger!$A$3:$A$105549, MATCH(ROWS($1:65), Party_Ledger!$K$3:$K$105549, 0)), "")</f>
        <v>66937</v>
      </c>
      <c r="B76" s="185">
        <f t="shared" si="2"/>
        <v>46225</v>
      </c>
      <c r="C76" s="68" t="str">
        <f>IFERROR(INDEX(Party_Ledger!$D$3:$D$105549,MATCH(ROWS($1:65),Party_Ledger!$K$3:$K$105549,0)),"")</f>
        <v>Sale</v>
      </c>
      <c r="D76" s="68" t="str">
        <f>IFERROR(INDEX(Party_Ledger!$E$3:$E$105549,MATCH(ROWS($1:65),Party_Ledger!$K$3:$K$105549,0)),"")</f>
        <v>BILL-6431</v>
      </c>
      <c r="E76" s="69" t="str">
        <f>IFERROR(INDEX(Party_Ledger!$F$3:$F$105549,MATCH(ROWS($1:65),Party_Ledger!$K$3:$K$105549,0)),"")</f>
        <v>Mix Milk</v>
      </c>
      <c r="F76" s="70">
        <f>IFERROR(INDEX(Party_Ledger!$G$3:$G$105549,MATCH(ROWS($1:65),Party_Ledger!$K$3:$K$105549,0)),"")</f>
        <v>1700</v>
      </c>
      <c r="G76" s="70">
        <f>IFERROR(INDEX(Party_Ledger!$H$3:$H$105549,MATCH(ROWS($1:65),Party_Ledger!$K$3:$K$105549,0)),"")</f>
        <v>0</v>
      </c>
      <c r="H76" s="70">
        <f t="shared" si="1"/>
        <v>1700</v>
      </c>
    </row>
    <row r="77" spans="1:8" x14ac:dyDescent="0.2">
      <c r="A77" s="101">
        <f>IFERROR(INDEX(Party_Ledger!$A$3:$A$105549, MATCH(ROWS($1:66), Party_Ledger!$K$3:$K$105549, 0)), "")</f>
        <v>66937</v>
      </c>
      <c r="B77" s="185">
        <f t="shared" ref="B77:B140" si="3">IF(A77="","",IF(ISNUMBER(A77),IFERROR(VLOOKUP(TEXT(A77,"yyyy/mm/dd"),BSAD,2,FALSE),""),IFERROR(VLOOKUP(A77,BSAD,2,FALSE),"")))</f>
        <v>46225</v>
      </c>
      <c r="C77" s="68" t="str">
        <f>IFERROR(INDEX(Party_Ledger!$D$3:$D$105549,MATCH(ROWS($1:66),Party_Ledger!$K$3:$K$105549,0)),"")</f>
        <v>Sale</v>
      </c>
      <c r="D77" s="68" t="str">
        <f>IFERROR(INDEX(Party_Ledger!$E$3:$E$105549,MATCH(ROWS($1:66),Party_Ledger!$K$3:$K$105549,0)),"")</f>
        <v>BILL-6431</v>
      </c>
      <c r="E77" s="69" t="str">
        <f>IFERROR(INDEX(Party_Ledger!$F$3:$F$105549,MATCH(ROWS($1:66),Party_Ledger!$K$3:$K$105549,0)),"")</f>
        <v>NAUNI</v>
      </c>
      <c r="F77" s="70">
        <f>IFERROR(INDEX(Party_Ledger!$G$3:$G$105549,MATCH(ROWS($1:66),Party_Ledger!$K$3:$K$105549,0)),"")</f>
        <v>3000</v>
      </c>
      <c r="G77" s="70">
        <f>IFERROR(INDEX(Party_Ledger!$H$3:$H$105549,MATCH(ROWS($1:66),Party_Ledger!$K$3:$K$105549,0)),"")</f>
        <v>0</v>
      </c>
      <c r="H77" s="70">
        <f t="shared" ref="H77:H140" si="4">IF($A77="","",N($F77)-N($G77))</f>
        <v>3000</v>
      </c>
    </row>
    <row r="78" spans="1:8" x14ac:dyDescent="0.2">
      <c r="A78" s="101">
        <f>IFERROR(INDEX(Party_Ledger!$A$3:$A$105549, MATCH(ROWS($1:67), Party_Ledger!$K$3:$K$105549, 0)), "")</f>
        <v>66938</v>
      </c>
      <c r="B78" s="185">
        <f t="shared" si="3"/>
        <v>46226</v>
      </c>
      <c r="C78" s="68" t="str">
        <f>IFERROR(INDEX(Party_Ledger!$D$3:$D$105549,MATCH(ROWS($1:67),Party_Ledger!$K$3:$K$105549,0)),"")</f>
        <v>Sale</v>
      </c>
      <c r="D78" s="68" t="str">
        <f>IFERROR(INDEX(Party_Ledger!$E$3:$E$105549,MATCH(ROWS($1:67),Party_Ledger!$K$3:$K$105549,0)),"")</f>
        <v>BILL-6448</v>
      </c>
      <c r="E78" s="69" t="str">
        <f>IFERROR(INDEX(Party_Ledger!$F$3:$F$105549,MATCH(ROWS($1:67),Party_Ledger!$K$3:$K$105549,0)),"")</f>
        <v>Mix Milk</v>
      </c>
      <c r="F78" s="70">
        <f>IFERROR(INDEX(Party_Ledger!$G$3:$G$105549,MATCH(ROWS($1:67),Party_Ledger!$K$3:$K$105549,0)),"")</f>
        <v>3440</v>
      </c>
      <c r="G78" s="70">
        <f>IFERROR(INDEX(Party_Ledger!$H$3:$H$105549,MATCH(ROWS($1:67),Party_Ledger!$K$3:$K$105549,0)),"")</f>
        <v>0</v>
      </c>
      <c r="H78" s="70">
        <f t="shared" si="4"/>
        <v>3440</v>
      </c>
    </row>
    <row r="79" spans="1:8" x14ac:dyDescent="0.2">
      <c r="A79" s="101">
        <f>IFERROR(INDEX(Party_Ledger!$A$3:$A$105549, MATCH(ROWS($1:68), Party_Ledger!$K$3:$K$105549, 0)), "")</f>
        <v>66938</v>
      </c>
      <c r="B79" s="185">
        <f t="shared" si="3"/>
        <v>46226</v>
      </c>
      <c r="C79" s="68" t="str">
        <f>IFERROR(INDEX(Party_Ledger!$D$3:$D$105549,MATCH(ROWS($1:68),Party_Ledger!$K$3:$K$105549,0)),"")</f>
        <v>Sale</v>
      </c>
      <c r="D79" s="68" t="str">
        <f>IFERROR(INDEX(Party_Ledger!$E$3:$E$105549,MATCH(ROWS($1:68),Party_Ledger!$K$3:$K$105549,0)),"")</f>
        <v>BILL-6448</v>
      </c>
      <c r="E79" s="69" t="str">
        <f>IFERROR(INDEX(Party_Ledger!$F$3:$F$105549,MATCH(ROWS($1:68),Party_Ledger!$K$3:$K$105549,0)),"")</f>
        <v>Mix Milk</v>
      </c>
      <c r="F79" s="70">
        <f>IFERROR(INDEX(Party_Ledger!$G$3:$G$105549,MATCH(ROWS($1:68),Party_Ledger!$K$3:$K$105549,0)),"")</f>
        <v>4675</v>
      </c>
      <c r="G79" s="70">
        <f>IFERROR(INDEX(Party_Ledger!$H$3:$H$105549,MATCH(ROWS($1:68),Party_Ledger!$K$3:$K$105549,0)),"")</f>
        <v>0</v>
      </c>
      <c r="H79" s="70">
        <f t="shared" si="4"/>
        <v>4675</v>
      </c>
    </row>
    <row r="80" spans="1:8" x14ac:dyDescent="0.2">
      <c r="A80" s="101">
        <f>IFERROR(INDEX(Party_Ledger!$A$3:$A$105549, MATCH(ROWS($1:69), Party_Ledger!$K$3:$K$105549, 0)), "")</f>
        <v>66938</v>
      </c>
      <c r="B80" s="185">
        <f t="shared" si="3"/>
        <v>46226</v>
      </c>
      <c r="C80" s="68" t="str">
        <f>IFERROR(INDEX(Party_Ledger!$D$3:$D$105549,MATCH(ROWS($1:69),Party_Ledger!$K$3:$K$105549,0)),"")</f>
        <v>Sale</v>
      </c>
      <c r="D80" s="68" t="str">
        <f>IFERROR(INDEX(Party_Ledger!$E$3:$E$105549,MATCH(ROWS($1:69),Party_Ledger!$K$3:$K$105549,0)),"")</f>
        <v>BILL-6448</v>
      </c>
      <c r="E80" s="69" t="str">
        <f>IFERROR(INDEX(Party_Ledger!$F$3:$F$105549,MATCH(ROWS($1:69),Party_Ledger!$K$3:$K$105549,0)),"")</f>
        <v>Cow Milk</v>
      </c>
      <c r="F80" s="70">
        <f>IFERROR(INDEX(Party_Ledger!$G$3:$G$105549,MATCH(ROWS($1:69),Party_Ledger!$K$3:$K$105549,0)),"")</f>
        <v>80</v>
      </c>
      <c r="G80" s="70">
        <f>IFERROR(INDEX(Party_Ledger!$H$3:$H$105549,MATCH(ROWS($1:69),Party_Ledger!$K$3:$K$105549,0)),"")</f>
        <v>0</v>
      </c>
      <c r="H80" s="70">
        <f t="shared" si="4"/>
        <v>80</v>
      </c>
    </row>
    <row r="81" spans="1:8" x14ac:dyDescent="0.2">
      <c r="A81" s="101">
        <f>IFERROR(INDEX(Party_Ledger!$A$3:$A$105549, MATCH(ROWS($1:70), Party_Ledger!$K$3:$K$105549, 0)), "")</f>
        <v>66939</v>
      </c>
      <c r="B81" s="185">
        <f t="shared" si="3"/>
        <v>46227</v>
      </c>
      <c r="C81" s="68" t="str">
        <f>IFERROR(INDEX(Party_Ledger!$D$3:$D$105549,MATCH(ROWS($1:70),Party_Ledger!$K$3:$K$105549,0)),"")</f>
        <v>Sale</v>
      </c>
      <c r="D81" s="68" t="str">
        <f>IFERROR(INDEX(Party_Ledger!$E$3:$E$105549,MATCH(ROWS($1:70),Party_Ledger!$K$3:$K$105549,0)),"")</f>
        <v>BILL-6505</v>
      </c>
      <c r="E81" s="69" t="str">
        <f>IFERROR(INDEX(Party_Ledger!$F$3:$F$105549,MATCH(ROWS($1:70),Party_Ledger!$K$3:$K$105549,0)),"")</f>
        <v>Mix Milk</v>
      </c>
      <c r="F81" s="70">
        <f>IFERROR(INDEX(Party_Ledger!$G$3:$G$105549,MATCH(ROWS($1:70),Party_Ledger!$K$3:$K$105549,0)),"")</f>
        <v>3956</v>
      </c>
      <c r="G81" s="70">
        <f>IFERROR(INDEX(Party_Ledger!$H$3:$H$105549,MATCH(ROWS($1:70),Party_Ledger!$K$3:$K$105549,0)),"")</f>
        <v>0</v>
      </c>
      <c r="H81" s="70">
        <f t="shared" si="4"/>
        <v>3956</v>
      </c>
    </row>
    <row r="82" spans="1:8" x14ac:dyDescent="0.2">
      <c r="A82" s="101">
        <f>IFERROR(INDEX(Party_Ledger!$A$3:$A$105549, MATCH(ROWS($1:71), Party_Ledger!$K$3:$K$105549, 0)), "")</f>
        <v>66939</v>
      </c>
      <c r="B82" s="185">
        <f t="shared" si="3"/>
        <v>46227</v>
      </c>
      <c r="C82" s="68" t="str">
        <f>IFERROR(INDEX(Party_Ledger!$D$3:$D$105549,MATCH(ROWS($1:71),Party_Ledger!$K$3:$K$105549,0)),"")</f>
        <v>Sale</v>
      </c>
      <c r="D82" s="68" t="str">
        <f>IFERROR(INDEX(Party_Ledger!$E$3:$E$105549,MATCH(ROWS($1:71),Party_Ledger!$K$3:$K$105549,0)),"")</f>
        <v>BILL-6505</v>
      </c>
      <c r="E82" s="69" t="str">
        <f>IFERROR(INDEX(Party_Ledger!$F$3:$F$105549,MATCH(ROWS($1:71),Party_Ledger!$K$3:$K$105549,0)),"")</f>
        <v>Mix Milk</v>
      </c>
      <c r="F82" s="70">
        <f>IFERROR(INDEX(Party_Ledger!$G$3:$G$105549,MATCH(ROWS($1:71),Party_Ledger!$K$3:$K$105549,0)),"")</f>
        <v>3060</v>
      </c>
      <c r="G82" s="70">
        <f>IFERROR(INDEX(Party_Ledger!$H$3:$H$105549,MATCH(ROWS($1:71),Party_Ledger!$K$3:$K$105549,0)),"")</f>
        <v>0</v>
      </c>
      <c r="H82" s="70">
        <f t="shared" si="4"/>
        <v>3060</v>
      </c>
    </row>
    <row r="83" spans="1:8" x14ac:dyDescent="0.2">
      <c r="A83" s="101">
        <f>IFERROR(INDEX(Party_Ledger!$A$3:$A$105549, MATCH(ROWS($1:72), Party_Ledger!$K$3:$K$105549, 0)), "")</f>
        <v>66939</v>
      </c>
      <c r="B83" s="185">
        <f t="shared" si="3"/>
        <v>46227</v>
      </c>
      <c r="C83" s="68" t="str">
        <f>IFERROR(INDEX(Party_Ledger!$D$3:$D$105549,MATCH(ROWS($1:72),Party_Ledger!$K$3:$K$105549,0)),"")</f>
        <v>Sale</v>
      </c>
      <c r="D83" s="68" t="str">
        <f>IFERROR(INDEX(Party_Ledger!$E$3:$E$105549,MATCH(ROWS($1:72),Party_Ledger!$K$3:$K$105549,0)),"")</f>
        <v>BILL-6505</v>
      </c>
      <c r="E83" s="69" t="str">
        <f>IFERROR(INDEX(Party_Ledger!$F$3:$F$105549,MATCH(ROWS($1:72),Party_Ledger!$K$3:$K$105549,0)),"")</f>
        <v>Cow Milk</v>
      </c>
      <c r="F83" s="70">
        <f>IFERROR(INDEX(Party_Ledger!$G$3:$G$105549,MATCH(ROWS($1:72),Party_Ledger!$K$3:$K$105549,0)),"")</f>
        <v>80</v>
      </c>
      <c r="G83" s="70">
        <f>IFERROR(INDEX(Party_Ledger!$H$3:$H$105549,MATCH(ROWS($1:72),Party_Ledger!$K$3:$K$105549,0)),"")</f>
        <v>0</v>
      </c>
      <c r="H83" s="70">
        <f t="shared" si="4"/>
        <v>80</v>
      </c>
    </row>
    <row r="84" spans="1:8" x14ac:dyDescent="0.2">
      <c r="A84" s="101">
        <f>IFERROR(INDEX(Party_Ledger!$A$3:$A$105549, MATCH(ROWS($1:73), Party_Ledger!$K$3:$K$105549, 0)), "")</f>
        <v>66940</v>
      </c>
      <c r="B84" s="185">
        <f t="shared" si="3"/>
        <v>46228</v>
      </c>
      <c r="C84" s="68" t="str">
        <f>IFERROR(INDEX(Party_Ledger!$D$3:$D$105549,MATCH(ROWS($1:73),Party_Ledger!$K$3:$K$105549,0)),"")</f>
        <v>Sale</v>
      </c>
      <c r="D84" s="68" t="str">
        <f>IFERROR(INDEX(Party_Ledger!$E$3:$E$105549,MATCH(ROWS($1:73),Party_Ledger!$K$3:$K$105549,0)),"")</f>
        <v>BILL-6520</v>
      </c>
      <c r="E84" s="69" t="str">
        <f>IFERROR(INDEX(Party_Ledger!$F$3:$F$105549,MATCH(ROWS($1:73),Party_Ledger!$K$3:$K$105549,0)),"")</f>
        <v>Mix Milk</v>
      </c>
      <c r="F84" s="70">
        <f>IFERROR(INDEX(Party_Ledger!$G$3:$G$105549,MATCH(ROWS($1:73),Party_Ledger!$K$3:$K$105549,0)),"")</f>
        <v>3440</v>
      </c>
      <c r="G84" s="70">
        <f>IFERROR(INDEX(Party_Ledger!$H$3:$H$105549,MATCH(ROWS($1:73),Party_Ledger!$K$3:$K$105549,0)),"")</f>
        <v>0</v>
      </c>
      <c r="H84" s="70">
        <f t="shared" si="4"/>
        <v>3440</v>
      </c>
    </row>
    <row r="85" spans="1:8" x14ac:dyDescent="0.2">
      <c r="A85" s="101">
        <f>IFERROR(INDEX(Party_Ledger!$A$3:$A$105549, MATCH(ROWS($1:74), Party_Ledger!$K$3:$K$105549, 0)), "")</f>
        <v>66940</v>
      </c>
      <c r="B85" s="185">
        <f t="shared" si="3"/>
        <v>46228</v>
      </c>
      <c r="C85" s="68" t="str">
        <f>IFERROR(INDEX(Party_Ledger!$D$3:$D$105549,MATCH(ROWS($1:74),Party_Ledger!$K$3:$K$105549,0)),"")</f>
        <v>Sale</v>
      </c>
      <c r="D85" s="68" t="str">
        <f>IFERROR(INDEX(Party_Ledger!$E$3:$E$105549,MATCH(ROWS($1:74),Party_Ledger!$K$3:$K$105549,0)),"")</f>
        <v>BILL-6520</v>
      </c>
      <c r="E85" s="69" t="str">
        <f>IFERROR(INDEX(Party_Ledger!$F$3:$F$105549,MATCH(ROWS($1:74),Party_Ledger!$K$3:$K$105549,0)),"")</f>
        <v>Mix Milk</v>
      </c>
      <c r="F85" s="70">
        <f>IFERROR(INDEX(Party_Ledger!$G$3:$G$105549,MATCH(ROWS($1:74),Party_Ledger!$K$3:$K$105549,0)),"")</f>
        <v>2550</v>
      </c>
      <c r="G85" s="70">
        <f>IFERROR(INDEX(Party_Ledger!$H$3:$H$105549,MATCH(ROWS($1:74),Party_Ledger!$K$3:$K$105549,0)),"")</f>
        <v>0</v>
      </c>
      <c r="H85" s="70">
        <f t="shared" si="4"/>
        <v>2550</v>
      </c>
    </row>
    <row r="86" spans="1:8" x14ac:dyDescent="0.2">
      <c r="A86" s="101">
        <f>IFERROR(INDEX(Party_Ledger!$A$3:$A$105549, MATCH(ROWS($1:75), Party_Ledger!$K$3:$K$105549, 0)), "")</f>
        <v>66940</v>
      </c>
      <c r="B86" s="185">
        <f t="shared" si="3"/>
        <v>46228</v>
      </c>
      <c r="C86" s="68" t="str">
        <f>IFERROR(INDEX(Party_Ledger!$D$3:$D$105549,MATCH(ROWS($1:75),Party_Ledger!$K$3:$K$105549,0)),"")</f>
        <v>Sale</v>
      </c>
      <c r="D86" s="68" t="str">
        <f>IFERROR(INDEX(Party_Ledger!$E$3:$E$105549,MATCH(ROWS($1:75),Party_Ledger!$K$3:$K$105549,0)),"")</f>
        <v>BILL-6520</v>
      </c>
      <c r="E86" s="69" t="str">
        <f>IFERROR(INDEX(Party_Ledger!$F$3:$F$105549,MATCH(ROWS($1:75),Party_Ledger!$K$3:$K$105549,0)),"")</f>
        <v>Cow Milk</v>
      </c>
      <c r="F86" s="70">
        <f>IFERROR(INDEX(Party_Ledger!$G$3:$G$105549,MATCH(ROWS($1:75),Party_Ledger!$K$3:$K$105549,0)),"")</f>
        <v>80</v>
      </c>
      <c r="G86" s="70">
        <f>IFERROR(INDEX(Party_Ledger!$H$3:$H$105549,MATCH(ROWS($1:75),Party_Ledger!$K$3:$K$105549,0)),"")</f>
        <v>0</v>
      </c>
      <c r="H86" s="70">
        <f t="shared" si="4"/>
        <v>80</v>
      </c>
    </row>
    <row r="87" spans="1:8" x14ac:dyDescent="0.2">
      <c r="A87" s="101" t="str">
        <f>IFERROR(INDEX(Party_Ledger!$A$3:$A$105549, MATCH(ROWS($1:76), Party_Ledger!$K$3:$K$105549, 0)), "")</f>
        <v>2083/04/10</v>
      </c>
      <c r="B87" s="185">
        <f t="shared" si="3"/>
        <v>46229</v>
      </c>
      <c r="C87" s="68" t="str">
        <f>IFERROR(INDEX(Party_Ledger!$D$3:$D$105549,MATCH(ROWS($1:76),Party_Ledger!$K$3:$K$105549,0)),"")</f>
        <v>Sale</v>
      </c>
      <c r="D87" s="68" t="str">
        <f>IFERROR(INDEX(Party_Ledger!$E$3:$E$105549,MATCH(ROWS($1:76),Party_Ledger!$K$3:$K$105549,0)),"")</f>
        <v>BILL-6539</v>
      </c>
      <c r="E87" s="69" t="str">
        <f>IFERROR(INDEX(Party_Ledger!$F$3:$F$105549,MATCH(ROWS($1:76),Party_Ledger!$K$3:$K$105549,0)),"")</f>
        <v>Mix Milk</v>
      </c>
      <c r="F87" s="70">
        <f>IFERROR(INDEX(Party_Ledger!$G$3:$G$105549,MATCH(ROWS($1:76),Party_Ledger!$K$3:$K$105549,0)),"")</f>
        <v>3440</v>
      </c>
      <c r="G87" s="70">
        <f>IFERROR(INDEX(Party_Ledger!$H$3:$H$105549,MATCH(ROWS($1:76),Party_Ledger!$K$3:$K$105549,0)),"")</f>
        <v>0</v>
      </c>
      <c r="H87" s="70">
        <f t="shared" si="4"/>
        <v>3440</v>
      </c>
    </row>
    <row r="88" spans="1:8" x14ac:dyDescent="0.2">
      <c r="A88" s="101" t="str">
        <f>IFERROR(INDEX(Party_Ledger!$A$3:$A$105549, MATCH(ROWS($1:77), Party_Ledger!$K$3:$K$105549, 0)), "")</f>
        <v>2083/04/10</v>
      </c>
      <c r="B88" s="185">
        <f t="shared" si="3"/>
        <v>46229</v>
      </c>
      <c r="C88" s="68" t="str">
        <f>IFERROR(INDEX(Party_Ledger!$D$3:$D$105549,MATCH(ROWS($1:77),Party_Ledger!$K$3:$K$105549,0)),"")</f>
        <v>Sale</v>
      </c>
      <c r="D88" s="68" t="str">
        <f>IFERROR(INDEX(Party_Ledger!$E$3:$E$105549,MATCH(ROWS($1:77),Party_Ledger!$K$3:$K$105549,0)),"")</f>
        <v>BILL-6539</v>
      </c>
      <c r="E88" s="69" t="str">
        <f>IFERROR(INDEX(Party_Ledger!$F$3:$F$105549,MATCH(ROWS($1:77),Party_Ledger!$K$3:$K$105549,0)),"")</f>
        <v>Mix Milk</v>
      </c>
      <c r="F88" s="70">
        <f>IFERROR(INDEX(Party_Ledger!$G$3:$G$105549,MATCH(ROWS($1:77),Party_Ledger!$K$3:$K$105549,0)),"")</f>
        <v>4250</v>
      </c>
      <c r="G88" s="70">
        <f>IFERROR(INDEX(Party_Ledger!$H$3:$H$105549,MATCH(ROWS($1:77),Party_Ledger!$K$3:$K$105549,0)),"")</f>
        <v>0</v>
      </c>
      <c r="H88" s="70">
        <f t="shared" si="4"/>
        <v>4250</v>
      </c>
    </row>
    <row r="89" spans="1:8" x14ac:dyDescent="0.2">
      <c r="A89" s="101" t="str">
        <f>IFERROR(INDEX(Party_Ledger!$A$3:$A$105549, MATCH(ROWS($1:78), Party_Ledger!$K$3:$K$105549, 0)), "")</f>
        <v>2083/04/10</v>
      </c>
      <c r="B89" s="185">
        <f t="shared" si="3"/>
        <v>46229</v>
      </c>
      <c r="C89" s="68" t="str">
        <f>IFERROR(INDEX(Party_Ledger!$D$3:$D$105549,MATCH(ROWS($1:78),Party_Ledger!$K$3:$K$105549,0)),"")</f>
        <v>Sale</v>
      </c>
      <c r="D89" s="68" t="str">
        <f>IFERROR(INDEX(Party_Ledger!$E$3:$E$105549,MATCH(ROWS($1:78),Party_Ledger!$K$3:$K$105549,0)),"")</f>
        <v>BILL-6539</v>
      </c>
      <c r="E89" s="69" t="str">
        <f>IFERROR(INDEX(Party_Ledger!$F$3:$F$105549,MATCH(ROWS($1:78),Party_Ledger!$K$3:$K$105549,0)),"")</f>
        <v>Ghee</v>
      </c>
      <c r="F89" s="70">
        <f>IFERROR(INDEX(Party_Ledger!$G$3:$G$105549,MATCH(ROWS($1:78),Party_Ledger!$K$3:$K$105549,0)),"")</f>
        <v>3300</v>
      </c>
      <c r="G89" s="70">
        <f>IFERROR(INDEX(Party_Ledger!$H$3:$H$105549,MATCH(ROWS($1:78),Party_Ledger!$K$3:$K$105549,0)),"")</f>
        <v>0</v>
      </c>
      <c r="H89" s="70">
        <f t="shared" si="4"/>
        <v>3300</v>
      </c>
    </row>
    <row r="90" spans="1:8" x14ac:dyDescent="0.2">
      <c r="A90" s="101" t="str">
        <f>IFERROR(INDEX(Party_Ledger!$A$3:$A$105549, MATCH(ROWS($1:79), Party_Ledger!$K$3:$K$105549, 0)), "")</f>
        <v>2083/04/10</v>
      </c>
      <c r="B90" s="185">
        <f t="shared" si="3"/>
        <v>46229</v>
      </c>
      <c r="C90" s="68" t="str">
        <f>IFERROR(INDEX(Party_Ledger!$D$3:$D$105549,MATCH(ROWS($1:79),Party_Ledger!$K$3:$K$105549,0)),"")</f>
        <v>Sale</v>
      </c>
      <c r="D90" s="68" t="str">
        <f>IFERROR(INDEX(Party_Ledger!$E$3:$E$105549,MATCH(ROWS($1:79),Party_Ledger!$K$3:$K$105549,0)),"")</f>
        <v>BILL-6539</v>
      </c>
      <c r="E90" s="69" t="str">
        <f>IFERROR(INDEX(Party_Ledger!$F$3:$F$105549,MATCH(ROWS($1:79),Party_Ledger!$K$3:$K$105549,0)),"")</f>
        <v>NAUNI</v>
      </c>
      <c r="F90" s="70">
        <f>IFERROR(INDEX(Party_Ledger!$G$3:$G$105549,MATCH(ROWS($1:79),Party_Ledger!$K$3:$K$105549,0)),"")</f>
        <v>800</v>
      </c>
      <c r="G90" s="70">
        <f>IFERROR(INDEX(Party_Ledger!$H$3:$H$105549,MATCH(ROWS($1:79),Party_Ledger!$K$3:$K$105549,0)),"")</f>
        <v>0</v>
      </c>
      <c r="H90" s="70">
        <f t="shared" si="4"/>
        <v>800</v>
      </c>
    </row>
    <row r="91" spans="1:8" x14ac:dyDescent="0.2">
      <c r="A91" s="101" t="str">
        <f>IFERROR(INDEX(Party_Ledger!$A$3:$A$105549, MATCH(ROWS($1:80), Party_Ledger!$K$3:$K$105549, 0)), "")</f>
        <v>2083/04/10</v>
      </c>
      <c r="B91" s="185">
        <f t="shared" si="3"/>
        <v>46229</v>
      </c>
      <c r="C91" s="68" t="str">
        <f>IFERROR(INDEX(Party_Ledger!$D$3:$D$105549,MATCH(ROWS($1:80),Party_Ledger!$K$3:$K$105549,0)),"")</f>
        <v>Sale</v>
      </c>
      <c r="D91" s="68" t="str">
        <f>IFERROR(INDEX(Party_Ledger!$E$3:$E$105549,MATCH(ROWS($1:80),Party_Ledger!$K$3:$K$105549,0)),"")</f>
        <v>BILL-6539</v>
      </c>
      <c r="E91" s="69" t="str">
        <f>IFERROR(INDEX(Party_Ledger!$F$3:$F$105549,MATCH(ROWS($1:80),Party_Ledger!$K$3:$K$105549,0)),"")</f>
        <v>Cow Milk</v>
      </c>
      <c r="F91" s="70">
        <f>IFERROR(INDEX(Party_Ledger!$G$3:$G$105549,MATCH(ROWS($1:80),Party_Ledger!$K$3:$K$105549,0)),"")</f>
        <v>80</v>
      </c>
      <c r="G91" s="70">
        <f>IFERROR(INDEX(Party_Ledger!$H$3:$H$105549,MATCH(ROWS($1:80),Party_Ledger!$K$3:$K$105549,0)),"")</f>
        <v>0</v>
      </c>
      <c r="H91" s="70">
        <f t="shared" si="4"/>
        <v>80</v>
      </c>
    </row>
    <row r="92" spans="1:8" x14ac:dyDescent="0.2">
      <c r="A92" s="101" t="str">
        <f>IFERROR(INDEX(Party_Ledger!$A$3:$A$105549, MATCH(ROWS($1:81), Party_Ledger!$K$3:$K$105549, 0)), "")</f>
        <v>2083/04/11</v>
      </c>
      <c r="B92" s="185">
        <f t="shared" si="3"/>
        <v>46230</v>
      </c>
      <c r="C92" s="68" t="str">
        <f>IFERROR(INDEX(Party_Ledger!$D$3:$D$105549,MATCH(ROWS($1:81),Party_Ledger!$K$3:$K$105549,0)),"")</f>
        <v>Sale</v>
      </c>
      <c r="D92" s="68" t="str">
        <f>IFERROR(INDEX(Party_Ledger!$E$3:$E$105549,MATCH(ROWS($1:81),Party_Ledger!$K$3:$K$105549,0)),"")</f>
        <v>BILL-6559</v>
      </c>
      <c r="E92" s="69" t="str">
        <f>IFERROR(INDEX(Party_Ledger!$F$3:$F$105549,MATCH(ROWS($1:81),Party_Ledger!$K$3:$K$105549,0)),"")</f>
        <v>Mix Milk</v>
      </c>
      <c r="F92" s="70">
        <f>IFERROR(INDEX(Party_Ledger!$G$3:$G$105549,MATCH(ROWS($1:81),Party_Ledger!$K$3:$K$105549,0)),"")</f>
        <v>3440</v>
      </c>
      <c r="G92" s="70">
        <f>IFERROR(INDEX(Party_Ledger!$H$3:$H$105549,MATCH(ROWS($1:81),Party_Ledger!$K$3:$K$105549,0)),"")</f>
        <v>0</v>
      </c>
      <c r="H92" s="70">
        <f t="shared" si="4"/>
        <v>3440</v>
      </c>
    </row>
    <row r="93" spans="1:8" x14ac:dyDescent="0.2">
      <c r="A93" s="101" t="str">
        <f>IFERROR(INDEX(Party_Ledger!$A$3:$A$105549, MATCH(ROWS($1:82), Party_Ledger!$K$3:$K$105549, 0)), "")</f>
        <v>2083/04/11</v>
      </c>
      <c r="B93" s="185">
        <f t="shared" si="3"/>
        <v>46230</v>
      </c>
      <c r="C93" s="68" t="str">
        <f>IFERROR(INDEX(Party_Ledger!$D$3:$D$105549,MATCH(ROWS($1:82),Party_Ledger!$K$3:$K$105549,0)),"")</f>
        <v>Sale</v>
      </c>
      <c r="D93" s="68" t="str">
        <f>IFERROR(INDEX(Party_Ledger!$E$3:$E$105549,MATCH(ROWS($1:82),Party_Ledger!$K$3:$K$105549,0)),"")</f>
        <v>BILL-6559</v>
      </c>
      <c r="E93" s="69" t="str">
        <f>IFERROR(INDEX(Party_Ledger!$F$3:$F$105549,MATCH(ROWS($1:82),Party_Ledger!$K$3:$K$105549,0)),"")</f>
        <v>Mix Milk</v>
      </c>
      <c r="F93" s="70">
        <f>IFERROR(INDEX(Party_Ledger!$G$3:$G$105549,MATCH(ROWS($1:82),Party_Ledger!$K$3:$K$105549,0)),"")</f>
        <v>5100</v>
      </c>
      <c r="G93" s="70">
        <f>IFERROR(INDEX(Party_Ledger!$H$3:$H$105549,MATCH(ROWS($1:82),Party_Ledger!$K$3:$K$105549,0)),"")</f>
        <v>0</v>
      </c>
      <c r="H93" s="70">
        <f t="shared" si="4"/>
        <v>5100</v>
      </c>
    </row>
    <row r="94" spans="1:8" x14ac:dyDescent="0.2">
      <c r="A94" s="101" t="str">
        <f>IFERROR(INDEX(Party_Ledger!$A$3:$A$105549, MATCH(ROWS($1:83), Party_Ledger!$K$3:$K$105549, 0)), "")</f>
        <v>2083/04/11</v>
      </c>
      <c r="B94" s="185">
        <f t="shared" si="3"/>
        <v>46230</v>
      </c>
      <c r="C94" s="68" t="str">
        <f>IFERROR(INDEX(Party_Ledger!$D$3:$D$105549,MATCH(ROWS($1:83),Party_Ledger!$K$3:$K$105549,0)),"")</f>
        <v>Sale</v>
      </c>
      <c r="D94" s="68" t="str">
        <f>IFERROR(INDEX(Party_Ledger!$E$3:$E$105549,MATCH(ROWS($1:83),Party_Ledger!$K$3:$K$105549,0)),"")</f>
        <v>BILL-6559</v>
      </c>
      <c r="E94" s="69" t="str">
        <f>IFERROR(INDEX(Party_Ledger!$F$3:$F$105549,MATCH(ROWS($1:83),Party_Ledger!$K$3:$K$105549,0)),"")</f>
        <v>Cow Milk</v>
      </c>
      <c r="F94" s="70">
        <f>IFERROR(INDEX(Party_Ledger!$G$3:$G$105549,MATCH(ROWS($1:83),Party_Ledger!$K$3:$K$105549,0)),"")</f>
        <v>80</v>
      </c>
      <c r="G94" s="70">
        <f>IFERROR(INDEX(Party_Ledger!$H$3:$H$105549,MATCH(ROWS($1:83),Party_Ledger!$K$3:$K$105549,0)),"")</f>
        <v>0</v>
      </c>
      <c r="H94" s="70">
        <f t="shared" si="4"/>
        <v>80</v>
      </c>
    </row>
    <row r="95" spans="1:8" x14ac:dyDescent="0.2">
      <c r="A95" s="101" t="str">
        <f>IFERROR(INDEX(Party_Ledger!$A$3:$A$105549, MATCH(ROWS($1:84), Party_Ledger!$K$3:$K$105549, 0)), "")</f>
        <v>2083/04/11</v>
      </c>
      <c r="B95" s="185">
        <f t="shared" si="3"/>
        <v>46230</v>
      </c>
      <c r="C95" s="68" t="str">
        <f>IFERROR(INDEX(Party_Ledger!$D$3:$D$105549,MATCH(ROWS($1:84),Party_Ledger!$K$3:$K$105549,0)),"")</f>
        <v>Sale</v>
      </c>
      <c r="D95" s="68" t="str">
        <f>IFERROR(INDEX(Party_Ledger!$E$3:$E$105549,MATCH(ROWS($1:84),Party_Ledger!$K$3:$K$105549,0)),"")</f>
        <v>BILL-6559</v>
      </c>
      <c r="E95" s="69" t="str">
        <f>IFERROR(INDEX(Party_Ledger!$F$3:$F$105549,MATCH(ROWS($1:84),Party_Ledger!$K$3:$K$105549,0)),"")</f>
        <v>NAUNI</v>
      </c>
      <c r="F95" s="70">
        <f>IFERROR(INDEX(Party_Ledger!$G$3:$G$105549,MATCH(ROWS($1:84),Party_Ledger!$K$3:$K$105549,0)),"")</f>
        <v>1500</v>
      </c>
      <c r="G95" s="70">
        <f>IFERROR(INDEX(Party_Ledger!$H$3:$H$105549,MATCH(ROWS($1:84),Party_Ledger!$K$3:$K$105549,0)),"")</f>
        <v>0</v>
      </c>
      <c r="H95" s="70">
        <f t="shared" si="4"/>
        <v>1500</v>
      </c>
    </row>
    <row r="96" spans="1:8" x14ac:dyDescent="0.2">
      <c r="A96" s="101" t="str">
        <f>IFERROR(INDEX(Party_Ledger!$A$3:$A$105549, MATCH(ROWS($1:85), Party_Ledger!$K$3:$K$105549, 0)), "")</f>
        <v>2083/04/12</v>
      </c>
      <c r="B96" s="185">
        <f t="shared" si="3"/>
        <v>46231</v>
      </c>
      <c r="C96" s="68" t="str">
        <f>IFERROR(INDEX(Party_Ledger!$D$3:$D$105549,MATCH(ROWS($1:85),Party_Ledger!$K$3:$K$105549,0)),"")</f>
        <v>Sale</v>
      </c>
      <c r="D96" s="68" t="str">
        <f>IFERROR(INDEX(Party_Ledger!$E$3:$E$105549,MATCH(ROWS($1:85),Party_Ledger!$K$3:$K$105549,0)),"")</f>
        <v>BILL-6571</v>
      </c>
      <c r="E96" s="69" t="str">
        <f>IFERROR(INDEX(Party_Ledger!$F$3:$F$105549,MATCH(ROWS($1:85),Party_Ledger!$K$3:$K$105549,0)),"")</f>
        <v>Mix Milk</v>
      </c>
      <c r="F96" s="70">
        <f>IFERROR(INDEX(Party_Ledger!$G$3:$G$105549,MATCH(ROWS($1:85),Party_Ledger!$K$3:$K$105549,0)),"")</f>
        <v>3440</v>
      </c>
      <c r="G96" s="70">
        <f>IFERROR(INDEX(Party_Ledger!$H$3:$H$105549,MATCH(ROWS($1:85),Party_Ledger!$K$3:$K$105549,0)),"")</f>
        <v>0</v>
      </c>
      <c r="H96" s="70">
        <f t="shared" si="4"/>
        <v>3440</v>
      </c>
    </row>
    <row r="97" spans="1:8" x14ac:dyDescent="0.2">
      <c r="A97" s="101" t="str">
        <f>IFERROR(INDEX(Party_Ledger!$A$3:$A$105549, MATCH(ROWS($1:86), Party_Ledger!$K$3:$K$105549, 0)), "")</f>
        <v>2083/04/12</v>
      </c>
      <c r="B97" s="185">
        <f t="shared" si="3"/>
        <v>46231</v>
      </c>
      <c r="C97" s="68" t="str">
        <f>IFERROR(INDEX(Party_Ledger!$D$3:$D$105549,MATCH(ROWS($1:86),Party_Ledger!$K$3:$K$105549,0)),"")</f>
        <v>Sale</v>
      </c>
      <c r="D97" s="68" t="str">
        <f>IFERROR(INDEX(Party_Ledger!$E$3:$E$105549,MATCH(ROWS($1:86),Party_Ledger!$K$3:$K$105549,0)),"")</f>
        <v>BILL-6571</v>
      </c>
      <c r="E97" s="69" t="str">
        <f>IFERROR(INDEX(Party_Ledger!$F$3:$F$105549,MATCH(ROWS($1:86),Party_Ledger!$K$3:$K$105549,0)),"")</f>
        <v>Mix Milk</v>
      </c>
      <c r="F97" s="70">
        <f>IFERROR(INDEX(Party_Ledger!$G$3:$G$105549,MATCH(ROWS($1:86),Party_Ledger!$K$3:$K$105549,0)),"")</f>
        <v>4250</v>
      </c>
      <c r="G97" s="70">
        <f>IFERROR(INDEX(Party_Ledger!$H$3:$H$105549,MATCH(ROWS($1:86),Party_Ledger!$K$3:$K$105549,0)),"")</f>
        <v>0</v>
      </c>
      <c r="H97" s="70">
        <f t="shared" si="4"/>
        <v>4250</v>
      </c>
    </row>
    <row r="98" spans="1:8" x14ac:dyDescent="0.2">
      <c r="A98" s="101" t="str">
        <f>IFERROR(INDEX(Party_Ledger!$A$3:$A$105549, MATCH(ROWS($1:87), Party_Ledger!$K$3:$K$105549, 0)), "")</f>
        <v>2083/04/12</v>
      </c>
      <c r="B98" s="185">
        <f t="shared" si="3"/>
        <v>46231</v>
      </c>
      <c r="C98" s="68" t="str">
        <f>IFERROR(INDEX(Party_Ledger!$D$3:$D$105549,MATCH(ROWS($1:87),Party_Ledger!$K$3:$K$105549,0)),"")</f>
        <v>Sale</v>
      </c>
      <c r="D98" s="68" t="str">
        <f>IFERROR(INDEX(Party_Ledger!$E$3:$E$105549,MATCH(ROWS($1:87),Party_Ledger!$K$3:$K$105549,0)),"")</f>
        <v>BILL-6571</v>
      </c>
      <c r="E98" s="69" t="str">
        <f>IFERROR(INDEX(Party_Ledger!$F$3:$F$105549,MATCH(ROWS($1:87),Party_Ledger!$K$3:$K$105549,0)),"")</f>
        <v>Cow Milk</v>
      </c>
      <c r="F98" s="70">
        <f>IFERROR(INDEX(Party_Ledger!$G$3:$G$105549,MATCH(ROWS($1:87),Party_Ledger!$K$3:$K$105549,0)),"")</f>
        <v>80</v>
      </c>
      <c r="G98" s="70">
        <f>IFERROR(INDEX(Party_Ledger!$H$3:$H$105549,MATCH(ROWS($1:87),Party_Ledger!$K$3:$K$105549,0)),"")</f>
        <v>0</v>
      </c>
      <c r="H98" s="70">
        <f t="shared" si="4"/>
        <v>80</v>
      </c>
    </row>
    <row r="99" spans="1:8" x14ac:dyDescent="0.2">
      <c r="A99" s="101" t="str">
        <f>IFERROR(INDEX(Party_Ledger!$A$3:$A$105549, MATCH(ROWS($1:88), Party_Ledger!$K$3:$K$105549, 0)), "")</f>
        <v>2083/04/13</v>
      </c>
      <c r="B99" s="185">
        <f t="shared" si="3"/>
        <v>46232</v>
      </c>
      <c r="C99" s="68" t="str">
        <f>IFERROR(INDEX(Party_Ledger!$D$3:$D$105549,MATCH(ROWS($1:88),Party_Ledger!$K$3:$K$105549,0)),"")</f>
        <v>Sale</v>
      </c>
      <c r="D99" s="68" t="str">
        <f>IFERROR(INDEX(Party_Ledger!$E$3:$E$105549,MATCH(ROWS($1:88),Party_Ledger!$K$3:$K$105549,0)),"")</f>
        <v>BILL-6588</v>
      </c>
      <c r="E99" s="69" t="str">
        <f>IFERROR(INDEX(Party_Ledger!$F$3:$F$105549,MATCH(ROWS($1:88),Party_Ledger!$K$3:$K$105549,0)),"")</f>
        <v>Mix Milk</v>
      </c>
      <c r="F99" s="70">
        <f>IFERROR(INDEX(Party_Ledger!$G$3:$G$105549,MATCH(ROWS($1:88),Party_Ledger!$K$3:$K$105549,0)),"")</f>
        <v>3440</v>
      </c>
      <c r="G99" s="70">
        <f>IFERROR(INDEX(Party_Ledger!$H$3:$H$105549,MATCH(ROWS($1:88),Party_Ledger!$K$3:$K$105549,0)),"")</f>
        <v>0</v>
      </c>
      <c r="H99" s="70">
        <f t="shared" si="4"/>
        <v>3440</v>
      </c>
    </row>
    <row r="100" spans="1:8" x14ac:dyDescent="0.2">
      <c r="A100" s="101" t="str">
        <f>IFERROR(INDEX(Party_Ledger!$A$3:$A$105549, MATCH(ROWS($1:89), Party_Ledger!$K$3:$K$105549, 0)), "")</f>
        <v>2083/04/13</v>
      </c>
      <c r="B100" s="185">
        <f t="shared" si="3"/>
        <v>46232</v>
      </c>
      <c r="C100" s="68" t="str">
        <f>IFERROR(INDEX(Party_Ledger!$D$3:$D$105549,MATCH(ROWS($1:89),Party_Ledger!$K$3:$K$105549,0)),"")</f>
        <v>Sale</v>
      </c>
      <c r="D100" s="68" t="str">
        <f>IFERROR(INDEX(Party_Ledger!$E$3:$E$105549,MATCH(ROWS($1:89),Party_Ledger!$K$3:$K$105549,0)),"")</f>
        <v>BILL-6588</v>
      </c>
      <c r="E100" s="69" t="str">
        <f>IFERROR(INDEX(Party_Ledger!$F$3:$F$105549,MATCH(ROWS($1:89),Party_Ledger!$K$3:$K$105549,0)),"")</f>
        <v>Mix Milk</v>
      </c>
      <c r="F100" s="70">
        <f>IFERROR(INDEX(Party_Ledger!$G$3:$G$105549,MATCH(ROWS($1:89),Party_Ledger!$K$3:$K$105549,0)),"")</f>
        <v>5100</v>
      </c>
      <c r="G100" s="70">
        <f>IFERROR(INDEX(Party_Ledger!$H$3:$H$105549,MATCH(ROWS($1:89),Party_Ledger!$K$3:$K$105549,0)),"")</f>
        <v>0</v>
      </c>
      <c r="H100" s="70">
        <f t="shared" si="4"/>
        <v>5100</v>
      </c>
    </row>
    <row r="101" spans="1:8" x14ac:dyDescent="0.2">
      <c r="A101" s="101" t="str">
        <f>IFERROR(INDEX(Party_Ledger!$A$3:$A$105549, MATCH(ROWS($1:90), Party_Ledger!$K$3:$K$105549, 0)), "")</f>
        <v>2083/04/13</v>
      </c>
      <c r="B101" s="185">
        <f t="shared" si="3"/>
        <v>46232</v>
      </c>
      <c r="C101" s="68" t="str">
        <f>IFERROR(INDEX(Party_Ledger!$D$3:$D$105549,MATCH(ROWS($1:90),Party_Ledger!$K$3:$K$105549,0)),"")</f>
        <v>Sale</v>
      </c>
      <c r="D101" s="68" t="str">
        <f>IFERROR(INDEX(Party_Ledger!$E$3:$E$105549,MATCH(ROWS($1:90),Party_Ledger!$K$3:$K$105549,0)),"")</f>
        <v>BILL-6588</v>
      </c>
      <c r="E101" s="69" t="str">
        <f>IFERROR(INDEX(Party_Ledger!$F$3:$F$105549,MATCH(ROWS($1:90),Party_Ledger!$K$3:$K$105549,0)),"")</f>
        <v>Cow Milk</v>
      </c>
      <c r="F101" s="70">
        <f>IFERROR(INDEX(Party_Ledger!$G$3:$G$105549,MATCH(ROWS($1:90),Party_Ledger!$K$3:$K$105549,0)),"")</f>
        <v>80</v>
      </c>
      <c r="G101" s="70">
        <f>IFERROR(INDEX(Party_Ledger!$H$3:$H$105549,MATCH(ROWS($1:90),Party_Ledger!$K$3:$K$105549,0)),"")</f>
        <v>0</v>
      </c>
      <c r="H101" s="70">
        <f t="shared" si="4"/>
        <v>80</v>
      </c>
    </row>
    <row r="102" spans="1:8" x14ac:dyDescent="0.2">
      <c r="A102" s="101" t="str">
        <f>IFERROR(INDEX(Party_Ledger!$A$3:$A$105549, MATCH(ROWS($1:91), Party_Ledger!$K$3:$K$105549, 0)), "")</f>
        <v>2083/04/14</v>
      </c>
      <c r="B102" s="185">
        <f t="shared" si="3"/>
        <v>46233</v>
      </c>
      <c r="C102" s="68" t="str">
        <f>IFERROR(INDEX(Party_Ledger!$D$3:$D$105549,MATCH(ROWS($1:91),Party_Ledger!$K$3:$K$105549,0)),"")</f>
        <v>Sale</v>
      </c>
      <c r="D102" s="68" t="str">
        <f>IFERROR(INDEX(Party_Ledger!$E$3:$E$105549,MATCH(ROWS($1:91),Party_Ledger!$K$3:$K$105549,0)),"")</f>
        <v>BILL-6604</v>
      </c>
      <c r="E102" s="69" t="str">
        <f>IFERROR(INDEX(Party_Ledger!$F$3:$F$105549,MATCH(ROWS($1:91),Party_Ledger!$K$3:$K$105549,0)),"")</f>
        <v>Mix Milk</v>
      </c>
      <c r="F102" s="70">
        <f>IFERROR(INDEX(Party_Ledger!$G$3:$G$105549,MATCH(ROWS($1:91),Party_Ledger!$K$3:$K$105549,0)),"")</f>
        <v>3440</v>
      </c>
      <c r="G102" s="70">
        <f>IFERROR(INDEX(Party_Ledger!$H$3:$H$105549,MATCH(ROWS($1:91),Party_Ledger!$K$3:$K$105549,0)),"")</f>
        <v>0</v>
      </c>
      <c r="H102" s="70">
        <f t="shared" si="4"/>
        <v>3440</v>
      </c>
    </row>
    <row r="103" spans="1:8" x14ac:dyDescent="0.2">
      <c r="A103" s="101" t="str">
        <f>IFERROR(INDEX(Party_Ledger!$A$3:$A$105549, MATCH(ROWS($1:92), Party_Ledger!$K$3:$K$105549, 0)), "")</f>
        <v>2083/04/14</v>
      </c>
      <c r="B103" s="185">
        <f t="shared" si="3"/>
        <v>46233</v>
      </c>
      <c r="C103" s="68" t="str">
        <f>IFERROR(INDEX(Party_Ledger!$D$3:$D$105549,MATCH(ROWS($1:92),Party_Ledger!$K$3:$K$105549,0)),"")</f>
        <v>Sale</v>
      </c>
      <c r="D103" s="68" t="str">
        <f>IFERROR(INDEX(Party_Ledger!$E$3:$E$105549,MATCH(ROWS($1:92),Party_Ledger!$K$3:$K$105549,0)),"")</f>
        <v>BILL-6604</v>
      </c>
      <c r="E103" s="69" t="str">
        <f>IFERROR(INDEX(Party_Ledger!$F$3:$F$105549,MATCH(ROWS($1:92),Party_Ledger!$K$3:$K$105549,0)),"")</f>
        <v>Mix Milk</v>
      </c>
      <c r="F103" s="70">
        <f>IFERROR(INDEX(Party_Ledger!$G$3:$G$105549,MATCH(ROWS($1:92),Party_Ledger!$K$3:$K$105549,0)),"")</f>
        <v>3400</v>
      </c>
      <c r="G103" s="70">
        <f>IFERROR(INDEX(Party_Ledger!$H$3:$H$105549,MATCH(ROWS($1:92),Party_Ledger!$K$3:$K$105549,0)),"")</f>
        <v>0</v>
      </c>
      <c r="H103" s="70">
        <f t="shared" si="4"/>
        <v>3400</v>
      </c>
    </row>
    <row r="104" spans="1:8" x14ac:dyDescent="0.2">
      <c r="A104" s="101" t="str">
        <f>IFERROR(INDEX(Party_Ledger!$A$3:$A$105549, MATCH(ROWS($1:93), Party_Ledger!$K$3:$K$105549, 0)), "")</f>
        <v>2083/04/14</v>
      </c>
      <c r="B104" s="185">
        <f t="shared" si="3"/>
        <v>46233</v>
      </c>
      <c r="C104" s="68" t="str">
        <f>IFERROR(INDEX(Party_Ledger!$D$3:$D$105549,MATCH(ROWS($1:93),Party_Ledger!$K$3:$K$105549,0)),"")</f>
        <v>Sale</v>
      </c>
      <c r="D104" s="68" t="str">
        <f>IFERROR(INDEX(Party_Ledger!$E$3:$E$105549,MATCH(ROWS($1:93),Party_Ledger!$K$3:$K$105549,0)),"")</f>
        <v>BILL-6604</v>
      </c>
      <c r="E104" s="69" t="str">
        <f>IFERROR(INDEX(Party_Ledger!$F$3:$F$105549,MATCH(ROWS($1:93),Party_Ledger!$K$3:$K$105549,0)),"")</f>
        <v>Cow Milk</v>
      </c>
      <c r="F104" s="70">
        <f>IFERROR(INDEX(Party_Ledger!$G$3:$G$105549,MATCH(ROWS($1:93),Party_Ledger!$K$3:$K$105549,0)),"")</f>
        <v>80</v>
      </c>
      <c r="G104" s="70">
        <f>IFERROR(INDEX(Party_Ledger!$H$3:$H$105549,MATCH(ROWS($1:93),Party_Ledger!$K$3:$K$105549,0)),"")</f>
        <v>0</v>
      </c>
      <c r="H104" s="70">
        <f t="shared" si="4"/>
        <v>80</v>
      </c>
    </row>
    <row r="105" spans="1:8" x14ac:dyDescent="0.2">
      <c r="A105" s="101" t="str">
        <f>IFERROR(INDEX(Party_Ledger!$A$3:$A$105549, MATCH(ROWS($1:94), Party_Ledger!$K$3:$K$105549, 0)), "")</f>
        <v>2083/04/15</v>
      </c>
      <c r="B105" s="185">
        <f t="shared" si="3"/>
        <v>46234</v>
      </c>
      <c r="C105" s="68" t="str">
        <f>IFERROR(INDEX(Party_Ledger!$D$3:$D$105549,MATCH(ROWS($1:94),Party_Ledger!$K$3:$K$105549,0)),"")</f>
        <v>Sale</v>
      </c>
      <c r="D105" s="68" t="str">
        <f>IFERROR(INDEX(Party_Ledger!$E$3:$E$105549,MATCH(ROWS($1:94),Party_Ledger!$K$3:$K$105549,0)),"")</f>
        <v>BILL-6625</v>
      </c>
      <c r="E105" s="69" t="str">
        <f>IFERROR(INDEX(Party_Ledger!$F$3:$F$105549,MATCH(ROWS($1:94),Party_Ledger!$K$3:$K$105549,0)),"")</f>
        <v>Mix Milk</v>
      </c>
      <c r="F105" s="70">
        <f>IFERROR(INDEX(Party_Ledger!$G$3:$G$105549,MATCH(ROWS($1:94),Party_Ledger!$K$3:$K$105549,0)),"")</f>
        <v>3440</v>
      </c>
      <c r="G105" s="70">
        <f>IFERROR(INDEX(Party_Ledger!$H$3:$H$105549,MATCH(ROWS($1:94),Party_Ledger!$K$3:$K$105549,0)),"")</f>
        <v>0</v>
      </c>
      <c r="H105" s="70">
        <f t="shared" si="4"/>
        <v>3440</v>
      </c>
    </row>
    <row r="106" spans="1:8" x14ac:dyDescent="0.2">
      <c r="A106" s="101" t="str">
        <f>IFERROR(INDEX(Party_Ledger!$A$3:$A$105549, MATCH(ROWS($1:95), Party_Ledger!$K$3:$K$105549, 0)), "")</f>
        <v>2083/04/15</v>
      </c>
      <c r="B106" s="185">
        <f t="shared" si="3"/>
        <v>46234</v>
      </c>
      <c r="C106" s="68" t="str">
        <f>IFERROR(INDEX(Party_Ledger!$D$3:$D$105549,MATCH(ROWS($1:95),Party_Ledger!$K$3:$K$105549,0)),"")</f>
        <v>Sale</v>
      </c>
      <c r="D106" s="68" t="str">
        <f>IFERROR(INDEX(Party_Ledger!$E$3:$E$105549,MATCH(ROWS($1:95),Party_Ledger!$K$3:$K$105549,0)),"")</f>
        <v>BILL-6625</v>
      </c>
      <c r="E106" s="69" t="str">
        <f>IFERROR(INDEX(Party_Ledger!$F$3:$F$105549,MATCH(ROWS($1:95),Party_Ledger!$K$3:$K$105549,0)),"")</f>
        <v>Mix Milk</v>
      </c>
      <c r="F106" s="70">
        <f>IFERROR(INDEX(Party_Ledger!$G$3:$G$105549,MATCH(ROWS($1:95),Party_Ledger!$K$3:$K$105549,0)),"")</f>
        <v>11900</v>
      </c>
      <c r="G106" s="70">
        <f>IFERROR(INDEX(Party_Ledger!$H$3:$H$105549,MATCH(ROWS($1:95),Party_Ledger!$K$3:$K$105549,0)),"")</f>
        <v>0</v>
      </c>
      <c r="H106" s="70">
        <f t="shared" si="4"/>
        <v>11900</v>
      </c>
    </row>
    <row r="107" spans="1:8" x14ac:dyDescent="0.2">
      <c r="A107" s="101" t="str">
        <f>IFERROR(INDEX(Party_Ledger!$A$3:$A$105549, MATCH(ROWS($1:96), Party_Ledger!$K$3:$K$105549, 0)), "")</f>
        <v>2083/04/16</v>
      </c>
      <c r="B107" s="185">
        <f t="shared" si="3"/>
        <v>46235</v>
      </c>
      <c r="C107" s="68" t="str">
        <f>IFERROR(INDEX(Party_Ledger!$D$3:$D$105549,MATCH(ROWS($1:96),Party_Ledger!$K$3:$K$105549,0)),"")</f>
        <v>Sale</v>
      </c>
      <c r="D107" s="68" t="str">
        <f>IFERROR(INDEX(Party_Ledger!$E$3:$E$105549,MATCH(ROWS($1:96),Party_Ledger!$K$3:$K$105549,0)),"")</f>
        <v>BILL-6643</v>
      </c>
      <c r="E107" s="69" t="str">
        <f>IFERROR(INDEX(Party_Ledger!$F$3:$F$105549,MATCH(ROWS($1:96),Party_Ledger!$K$3:$K$105549,0)),"")</f>
        <v>Mix Milk</v>
      </c>
      <c r="F107" s="70">
        <f>IFERROR(INDEX(Party_Ledger!$G$3:$G$105549,MATCH(ROWS($1:96),Party_Ledger!$K$3:$K$105549,0)),"")</f>
        <v>6800</v>
      </c>
      <c r="G107" s="70">
        <f>IFERROR(INDEX(Party_Ledger!$H$3:$H$105549,MATCH(ROWS($1:96),Party_Ledger!$K$3:$K$105549,0)),"")</f>
        <v>0</v>
      </c>
      <c r="H107" s="70">
        <f t="shared" si="4"/>
        <v>6800</v>
      </c>
    </row>
    <row r="108" spans="1:8" x14ac:dyDescent="0.2">
      <c r="A108" s="101" t="str">
        <f>IFERROR(INDEX(Party_Ledger!$A$3:$A$105549, MATCH(ROWS($1:97), Party_Ledger!$K$3:$K$105549, 0)), "")</f>
        <v>2083/04/17</v>
      </c>
      <c r="B108" s="185">
        <f t="shared" si="3"/>
        <v>46236</v>
      </c>
      <c r="C108" s="68" t="str">
        <f>IFERROR(INDEX(Party_Ledger!$D$3:$D$105549,MATCH(ROWS($1:97),Party_Ledger!$K$3:$K$105549,0)),"")</f>
        <v>Sale</v>
      </c>
      <c r="D108" s="68" t="str">
        <f>IFERROR(INDEX(Party_Ledger!$E$3:$E$105549,MATCH(ROWS($1:97),Party_Ledger!$K$3:$K$105549,0)),"")</f>
        <v>BILL-6655</v>
      </c>
      <c r="E108" s="69" t="str">
        <f>IFERROR(INDEX(Party_Ledger!$F$3:$F$105549,MATCH(ROWS($1:97),Party_Ledger!$K$3:$K$105549,0)),"")</f>
        <v>Mix Milk</v>
      </c>
      <c r="F108" s="70">
        <f>IFERROR(INDEX(Party_Ledger!$G$3:$G$105549,MATCH(ROWS($1:97),Party_Ledger!$K$3:$K$105549,0)),"")</f>
        <v>1720</v>
      </c>
      <c r="G108" s="70">
        <f>IFERROR(INDEX(Party_Ledger!$H$3:$H$105549,MATCH(ROWS($1:97),Party_Ledger!$K$3:$K$105549,0)),"")</f>
        <v>0</v>
      </c>
      <c r="H108" s="70">
        <f t="shared" si="4"/>
        <v>1720</v>
      </c>
    </row>
    <row r="109" spans="1:8" x14ac:dyDescent="0.2">
      <c r="A109" s="101" t="str">
        <f>IFERROR(INDEX(Party_Ledger!$A$3:$A$105549, MATCH(ROWS($1:98), Party_Ledger!$K$3:$K$105549, 0)), "")</f>
        <v>2083/04/17</v>
      </c>
      <c r="B109" s="185">
        <f t="shared" si="3"/>
        <v>46236</v>
      </c>
      <c r="C109" s="68" t="str">
        <f>IFERROR(INDEX(Party_Ledger!$D$3:$D$105549,MATCH(ROWS($1:98),Party_Ledger!$K$3:$K$105549,0)),"")</f>
        <v>Sale</v>
      </c>
      <c r="D109" s="68" t="str">
        <f>IFERROR(INDEX(Party_Ledger!$E$3:$E$105549,MATCH(ROWS($1:98),Party_Ledger!$K$3:$K$105549,0)),"")</f>
        <v>BILL-6655</v>
      </c>
      <c r="E109" s="69" t="str">
        <f>IFERROR(INDEX(Party_Ledger!$F$3:$F$105549,MATCH(ROWS($1:98),Party_Ledger!$K$3:$K$105549,0)),"")</f>
        <v>Mix Milk</v>
      </c>
      <c r="F109" s="70">
        <f>IFERROR(INDEX(Party_Ledger!$G$3:$G$105549,MATCH(ROWS($1:98),Party_Ledger!$K$3:$K$105549,0)),"")</f>
        <v>3400</v>
      </c>
      <c r="G109" s="70">
        <f>IFERROR(INDEX(Party_Ledger!$H$3:$H$105549,MATCH(ROWS($1:98),Party_Ledger!$K$3:$K$105549,0)),"")</f>
        <v>0</v>
      </c>
      <c r="H109" s="70">
        <f t="shared" si="4"/>
        <v>3400</v>
      </c>
    </row>
    <row r="110" spans="1:8" x14ac:dyDescent="0.2">
      <c r="A110" s="101" t="str">
        <f>IFERROR(INDEX(Party_Ledger!$A$3:$A$105549, MATCH(ROWS($1:99), Party_Ledger!$K$3:$K$105549, 0)), "")</f>
        <v>2083/04/17</v>
      </c>
      <c r="B110" s="185">
        <f t="shared" si="3"/>
        <v>46236</v>
      </c>
      <c r="C110" s="68" t="str">
        <f>IFERROR(INDEX(Party_Ledger!$D$3:$D$105549,MATCH(ROWS($1:99),Party_Ledger!$K$3:$K$105549,0)),"")</f>
        <v>Sale</v>
      </c>
      <c r="D110" s="68" t="str">
        <f>IFERROR(INDEX(Party_Ledger!$E$3:$E$105549,MATCH(ROWS($1:99),Party_Ledger!$K$3:$K$105549,0)),"")</f>
        <v>BILL-6655</v>
      </c>
      <c r="E110" s="69" t="str">
        <f>IFERROR(INDEX(Party_Ledger!$F$3:$F$105549,MATCH(ROWS($1:99),Party_Ledger!$K$3:$K$105549,0)),"")</f>
        <v>GHEE</v>
      </c>
      <c r="F110" s="70">
        <f>IFERROR(INDEX(Party_Ledger!$G$3:$G$105549,MATCH(ROWS($1:99),Party_Ledger!$K$3:$K$105549,0)),"")</f>
        <v>6000</v>
      </c>
      <c r="G110" s="70">
        <f>IFERROR(INDEX(Party_Ledger!$H$3:$H$105549,MATCH(ROWS($1:99),Party_Ledger!$K$3:$K$105549,0)),"")</f>
        <v>0</v>
      </c>
      <c r="H110" s="70">
        <f t="shared" si="4"/>
        <v>6000</v>
      </c>
    </row>
    <row r="111" spans="1:8" x14ac:dyDescent="0.2">
      <c r="A111" s="101" t="str">
        <f>IFERROR(INDEX(Party_Ledger!$A$3:$A$105549, MATCH(ROWS($1:100), Party_Ledger!$K$3:$K$105549, 0)), "")</f>
        <v>2083/04/17</v>
      </c>
      <c r="B111" s="185">
        <f t="shared" si="3"/>
        <v>46236</v>
      </c>
      <c r="C111" s="68" t="str">
        <f>IFERROR(INDEX(Party_Ledger!$D$3:$D$105549,MATCH(ROWS($1:100),Party_Ledger!$K$3:$K$105549,0)),"")</f>
        <v>Sale</v>
      </c>
      <c r="D111" s="68" t="str">
        <f>IFERROR(INDEX(Party_Ledger!$E$3:$E$105549,MATCH(ROWS($1:100),Party_Ledger!$K$3:$K$105549,0)),"")</f>
        <v>BILL-6655</v>
      </c>
      <c r="E111" s="69" t="str">
        <f>IFERROR(INDEX(Party_Ledger!$F$3:$F$105549,MATCH(ROWS($1:100),Party_Ledger!$K$3:$K$105549,0)),"")</f>
        <v>Cow Milk</v>
      </c>
      <c r="F111" s="70">
        <f>IFERROR(INDEX(Party_Ledger!$G$3:$G$105549,MATCH(ROWS($1:100),Party_Ledger!$K$3:$K$105549,0)),"")</f>
        <v>80</v>
      </c>
      <c r="G111" s="70">
        <f>IFERROR(INDEX(Party_Ledger!$H$3:$H$105549,MATCH(ROWS($1:100),Party_Ledger!$K$3:$K$105549,0)),"")</f>
        <v>0</v>
      </c>
      <c r="H111" s="70">
        <f t="shared" si="4"/>
        <v>80</v>
      </c>
    </row>
    <row r="112" spans="1:8" x14ac:dyDescent="0.2">
      <c r="A112" s="101" t="str">
        <f>IFERROR(INDEX(Party_Ledger!$A$3:$A$105549, MATCH(ROWS($1:101), Party_Ledger!$K$3:$K$105549, 0)), "")</f>
        <v>2083/04/18</v>
      </c>
      <c r="B112" s="185">
        <f t="shared" si="3"/>
        <v>46237</v>
      </c>
      <c r="C112" s="68" t="str">
        <f>IFERROR(INDEX(Party_Ledger!$D$3:$D$105549,MATCH(ROWS($1:101),Party_Ledger!$K$3:$K$105549,0)),"")</f>
        <v>Sale</v>
      </c>
      <c r="D112" s="68" t="str">
        <f>IFERROR(INDEX(Party_Ledger!$E$3:$E$105549,MATCH(ROWS($1:101),Party_Ledger!$K$3:$K$105549,0)),"")</f>
        <v>BILL-6669</v>
      </c>
      <c r="E112" s="69" t="str">
        <f>IFERROR(INDEX(Party_Ledger!$F$3:$F$105549,MATCH(ROWS($1:101),Party_Ledger!$K$3:$K$105549,0)),"")</f>
        <v>Mix Milk</v>
      </c>
      <c r="F112" s="70">
        <f>IFERROR(INDEX(Party_Ledger!$G$3:$G$105549,MATCH(ROWS($1:101),Party_Ledger!$K$3:$K$105549,0)),"")</f>
        <v>3440</v>
      </c>
      <c r="G112" s="70">
        <f>IFERROR(INDEX(Party_Ledger!$H$3:$H$105549,MATCH(ROWS($1:101),Party_Ledger!$K$3:$K$105549,0)),"")</f>
        <v>0</v>
      </c>
      <c r="H112" s="70">
        <f t="shared" si="4"/>
        <v>3440</v>
      </c>
    </row>
    <row r="113" spans="1:8" x14ac:dyDescent="0.2">
      <c r="A113" s="101" t="str">
        <f>IFERROR(INDEX(Party_Ledger!$A$3:$A$105549, MATCH(ROWS($1:102), Party_Ledger!$K$3:$K$105549, 0)), "")</f>
        <v>2083/04/18</v>
      </c>
      <c r="B113" s="185">
        <f t="shared" si="3"/>
        <v>46237</v>
      </c>
      <c r="C113" s="68" t="str">
        <f>IFERROR(INDEX(Party_Ledger!$D$3:$D$105549,MATCH(ROWS($1:102),Party_Ledger!$K$3:$K$105549,0)),"")</f>
        <v>Sale</v>
      </c>
      <c r="D113" s="68" t="str">
        <f>IFERROR(INDEX(Party_Ledger!$E$3:$E$105549,MATCH(ROWS($1:102),Party_Ledger!$K$3:$K$105549,0)),"")</f>
        <v>BILL-6669</v>
      </c>
      <c r="E113" s="69" t="str">
        <f>IFERROR(INDEX(Party_Ledger!$F$3:$F$105549,MATCH(ROWS($1:102),Party_Ledger!$K$3:$K$105549,0)),"")</f>
        <v>Mix Milk</v>
      </c>
      <c r="F113" s="70">
        <f>IFERROR(INDEX(Party_Ledger!$G$3:$G$105549,MATCH(ROWS($1:102),Party_Ledger!$K$3:$K$105549,0)),"")</f>
        <v>4675</v>
      </c>
      <c r="G113" s="70">
        <f>IFERROR(INDEX(Party_Ledger!$H$3:$H$105549,MATCH(ROWS($1:102),Party_Ledger!$K$3:$K$105549,0)),"")</f>
        <v>0</v>
      </c>
      <c r="H113" s="70">
        <f t="shared" si="4"/>
        <v>4675</v>
      </c>
    </row>
    <row r="114" spans="1:8" x14ac:dyDescent="0.2">
      <c r="A114" s="101" t="str">
        <f>IFERROR(INDEX(Party_Ledger!$A$3:$A$105549, MATCH(ROWS($1:103), Party_Ledger!$K$3:$K$105549, 0)), "")</f>
        <v>2083/04/18</v>
      </c>
      <c r="B114" s="185">
        <f t="shared" si="3"/>
        <v>46237</v>
      </c>
      <c r="C114" s="68" t="str">
        <f>IFERROR(INDEX(Party_Ledger!$D$3:$D$105549,MATCH(ROWS($1:103),Party_Ledger!$K$3:$K$105549,0)),"")</f>
        <v>Sale</v>
      </c>
      <c r="D114" s="68" t="str">
        <f>IFERROR(INDEX(Party_Ledger!$E$3:$E$105549,MATCH(ROWS($1:103),Party_Ledger!$K$3:$K$105549,0)),"")</f>
        <v>BILL-6669</v>
      </c>
      <c r="E114" s="69" t="str">
        <f>IFERROR(INDEX(Party_Ledger!$F$3:$F$105549,MATCH(ROWS($1:103),Party_Ledger!$K$3:$K$105549,0)),"")</f>
        <v>Cow Milk</v>
      </c>
      <c r="F114" s="70">
        <f>IFERROR(INDEX(Party_Ledger!$G$3:$G$105549,MATCH(ROWS($1:103),Party_Ledger!$K$3:$K$105549,0)),"")</f>
        <v>80</v>
      </c>
      <c r="G114" s="70">
        <f>IFERROR(INDEX(Party_Ledger!$H$3:$H$105549,MATCH(ROWS($1:103),Party_Ledger!$K$3:$K$105549,0)),"")</f>
        <v>0</v>
      </c>
      <c r="H114" s="70">
        <f t="shared" si="4"/>
        <v>80</v>
      </c>
    </row>
    <row r="115" spans="1:8" x14ac:dyDescent="0.2">
      <c r="A115" s="101" t="str">
        <f>IFERROR(INDEX(Party_Ledger!$A$3:$A$105549, MATCH(ROWS($1:104), Party_Ledger!$K$3:$K$105549, 0)), "")</f>
        <v>2083/04/18</v>
      </c>
      <c r="B115" s="185">
        <f t="shared" si="3"/>
        <v>46237</v>
      </c>
      <c r="C115" s="68" t="str">
        <f>IFERROR(INDEX(Party_Ledger!$D$3:$D$105549,MATCH(ROWS($1:104),Party_Ledger!$K$3:$K$105549,0)),"")</f>
        <v>Sale</v>
      </c>
      <c r="D115" s="68" t="str">
        <f>IFERROR(INDEX(Party_Ledger!$E$3:$E$105549,MATCH(ROWS($1:104),Party_Ledger!$K$3:$K$105549,0)),"")</f>
        <v>BILL-6669</v>
      </c>
      <c r="E115" s="69" t="str">
        <f>IFERROR(INDEX(Party_Ledger!$F$3:$F$105549,MATCH(ROWS($1:104),Party_Ledger!$K$3:$K$105549,0)),"")</f>
        <v>NAUNI</v>
      </c>
      <c r="F115" s="70">
        <f>IFERROR(INDEX(Party_Ledger!$G$3:$G$105549,MATCH(ROWS($1:104),Party_Ledger!$K$3:$K$105549,0)),"")</f>
        <v>2550</v>
      </c>
      <c r="G115" s="70">
        <f>IFERROR(INDEX(Party_Ledger!$H$3:$H$105549,MATCH(ROWS($1:104),Party_Ledger!$K$3:$K$105549,0)),"")</f>
        <v>0</v>
      </c>
      <c r="H115" s="70">
        <f t="shared" si="4"/>
        <v>2550</v>
      </c>
    </row>
    <row r="116" spans="1:8" x14ac:dyDescent="0.2">
      <c r="A116" s="101" t="str">
        <f>IFERROR(INDEX(Party_Ledger!$A$3:$A$105549, MATCH(ROWS($1:105), Party_Ledger!$K$3:$K$105549, 0)), "")</f>
        <v>2083/04/19</v>
      </c>
      <c r="B116" s="185">
        <f t="shared" si="3"/>
        <v>46238</v>
      </c>
      <c r="C116" s="68" t="str">
        <f>IFERROR(INDEX(Party_Ledger!$D$3:$D$105549,MATCH(ROWS($1:105),Party_Ledger!$K$3:$K$105549,0)),"")</f>
        <v>Sale</v>
      </c>
      <c r="D116" s="68" t="str">
        <f>IFERROR(INDEX(Party_Ledger!$E$3:$E$105549,MATCH(ROWS($1:105),Party_Ledger!$K$3:$K$105549,0)),"")</f>
        <v>BILL-6688</v>
      </c>
      <c r="E116" s="69" t="str">
        <f>IFERROR(INDEX(Party_Ledger!$F$3:$F$105549,MATCH(ROWS($1:105),Party_Ledger!$K$3:$K$105549,0)),"")</f>
        <v>Mix Milk</v>
      </c>
      <c r="F116" s="70">
        <f>IFERROR(INDEX(Party_Ledger!$G$3:$G$105549,MATCH(ROWS($1:105),Party_Ledger!$K$3:$K$105549,0)),"")</f>
        <v>2580</v>
      </c>
      <c r="G116" s="70">
        <f>IFERROR(INDEX(Party_Ledger!$H$3:$H$105549,MATCH(ROWS($1:105),Party_Ledger!$K$3:$K$105549,0)),"")</f>
        <v>0</v>
      </c>
      <c r="H116" s="70">
        <f t="shared" si="4"/>
        <v>2580</v>
      </c>
    </row>
    <row r="117" spans="1:8" x14ac:dyDescent="0.2">
      <c r="A117" s="101" t="str">
        <f>IFERROR(INDEX(Party_Ledger!$A$3:$A$105549, MATCH(ROWS($1:106), Party_Ledger!$K$3:$K$105549, 0)), "")</f>
        <v>2083/04/19</v>
      </c>
      <c r="B117" s="185">
        <f t="shared" si="3"/>
        <v>46238</v>
      </c>
      <c r="C117" s="68" t="str">
        <f>IFERROR(INDEX(Party_Ledger!$D$3:$D$105549,MATCH(ROWS($1:106),Party_Ledger!$K$3:$K$105549,0)),"")</f>
        <v>Sale</v>
      </c>
      <c r="D117" s="68" t="str">
        <f>IFERROR(INDEX(Party_Ledger!$E$3:$E$105549,MATCH(ROWS($1:106),Party_Ledger!$K$3:$K$105549,0)),"")</f>
        <v>BILL-6688</v>
      </c>
      <c r="E117" s="69" t="str">
        <f>IFERROR(INDEX(Party_Ledger!$F$3:$F$105549,MATCH(ROWS($1:106),Party_Ledger!$K$3:$K$105549,0)),"")</f>
        <v>Mix Milk</v>
      </c>
      <c r="F117" s="70">
        <f>IFERROR(INDEX(Party_Ledger!$G$3:$G$105549,MATCH(ROWS($1:106),Party_Ledger!$K$3:$K$105549,0)),"")</f>
        <v>5950</v>
      </c>
      <c r="G117" s="70">
        <f>IFERROR(INDEX(Party_Ledger!$H$3:$H$105549,MATCH(ROWS($1:106),Party_Ledger!$K$3:$K$105549,0)),"")</f>
        <v>0</v>
      </c>
      <c r="H117" s="70">
        <f t="shared" si="4"/>
        <v>5950</v>
      </c>
    </row>
    <row r="118" spans="1:8" x14ac:dyDescent="0.2">
      <c r="A118" s="101" t="str">
        <f>IFERROR(INDEX(Party_Ledger!$A$3:$A$105549, MATCH(ROWS($1:107), Party_Ledger!$K$3:$K$105549, 0)), "")</f>
        <v>2083/04/20</v>
      </c>
      <c r="B118" s="185">
        <f t="shared" si="3"/>
        <v>46239</v>
      </c>
      <c r="C118" s="68" t="str">
        <f>IFERROR(INDEX(Party_Ledger!$D$3:$D$105549,MATCH(ROWS($1:107),Party_Ledger!$K$3:$K$105549,0)),"")</f>
        <v>Sale</v>
      </c>
      <c r="D118" s="68" t="str">
        <f>IFERROR(INDEX(Party_Ledger!$E$3:$E$105549,MATCH(ROWS($1:107),Party_Ledger!$K$3:$K$105549,0)),"")</f>
        <v>BILL-6804</v>
      </c>
      <c r="E118" s="69" t="str">
        <f>IFERROR(INDEX(Party_Ledger!$F$3:$F$105549,MATCH(ROWS($1:107),Party_Ledger!$K$3:$K$105549,0)),"")</f>
        <v>Mix Milk</v>
      </c>
      <c r="F118" s="70">
        <f>IFERROR(INDEX(Party_Ledger!$G$3:$G$105549,MATCH(ROWS($1:107),Party_Ledger!$K$3:$K$105549,0)),"")</f>
        <v>3870</v>
      </c>
      <c r="G118" s="70">
        <f>IFERROR(INDEX(Party_Ledger!$H$3:$H$105549,MATCH(ROWS($1:107),Party_Ledger!$K$3:$K$105549,0)),"")</f>
        <v>0</v>
      </c>
      <c r="H118" s="70">
        <f t="shared" si="4"/>
        <v>3870</v>
      </c>
    </row>
    <row r="119" spans="1:8" x14ac:dyDescent="0.2">
      <c r="A119" s="101" t="str">
        <f>IFERROR(INDEX(Party_Ledger!$A$3:$A$105549, MATCH(ROWS($1:108), Party_Ledger!$K$3:$K$105549, 0)), "")</f>
        <v>2083/04/20</v>
      </c>
      <c r="B119" s="185">
        <f t="shared" si="3"/>
        <v>46239</v>
      </c>
      <c r="C119" s="68" t="str">
        <f>IFERROR(INDEX(Party_Ledger!$D$3:$D$105549,MATCH(ROWS($1:108),Party_Ledger!$K$3:$K$105549,0)),"")</f>
        <v>Sale</v>
      </c>
      <c r="D119" s="68" t="str">
        <f>IFERROR(INDEX(Party_Ledger!$E$3:$E$105549,MATCH(ROWS($1:108),Party_Ledger!$K$3:$K$105549,0)),"")</f>
        <v>BILL-6804</v>
      </c>
      <c r="E119" s="69" t="str">
        <f>IFERROR(INDEX(Party_Ledger!$F$3:$F$105549,MATCH(ROWS($1:108),Party_Ledger!$K$3:$K$105549,0)),"")</f>
        <v>Mix Milk</v>
      </c>
      <c r="F119" s="70">
        <f>IFERROR(INDEX(Party_Ledger!$G$3:$G$105549,MATCH(ROWS($1:108),Party_Ledger!$K$3:$K$105549,0)),"")</f>
        <v>2975</v>
      </c>
      <c r="G119" s="70">
        <f>IFERROR(INDEX(Party_Ledger!$H$3:$H$105549,MATCH(ROWS($1:108),Party_Ledger!$K$3:$K$105549,0)),"")</f>
        <v>0</v>
      </c>
      <c r="H119" s="70">
        <f t="shared" si="4"/>
        <v>2975</v>
      </c>
    </row>
    <row r="120" spans="1:8" x14ac:dyDescent="0.2">
      <c r="A120" s="101" t="str">
        <f>IFERROR(INDEX(Party_Ledger!$A$3:$A$105549, MATCH(ROWS($1:109), Party_Ledger!$K$3:$K$105549, 0)), "")</f>
        <v>2083/04/21</v>
      </c>
      <c r="B120" s="185">
        <f t="shared" si="3"/>
        <v>46240</v>
      </c>
      <c r="C120" s="68" t="str">
        <f>IFERROR(INDEX(Party_Ledger!$D$3:$D$105549,MATCH(ROWS($1:109),Party_Ledger!$K$3:$K$105549,0)),"")</f>
        <v>Sale</v>
      </c>
      <c r="D120" s="68" t="str">
        <f>IFERROR(INDEX(Party_Ledger!$E$3:$E$105549,MATCH(ROWS($1:109),Party_Ledger!$K$3:$K$105549,0)),"")</f>
        <v>BILL-6821</v>
      </c>
      <c r="E120" s="69" t="str">
        <f>IFERROR(INDEX(Party_Ledger!$F$3:$F$105549,MATCH(ROWS($1:109),Party_Ledger!$K$3:$K$105549,0)),"")</f>
        <v>Mix Milk</v>
      </c>
      <c r="F120" s="70">
        <f>IFERROR(INDEX(Party_Ledger!$G$3:$G$105549,MATCH(ROWS($1:109),Party_Ledger!$K$3:$K$105549,0)),"")</f>
        <v>3440</v>
      </c>
      <c r="G120" s="70">
        <f>IFERROR(INDEX(Party_Ledger!$H$3:$H$105549,MATCH(ROWS($1:109),Party_Ledger!$K$3:$K$105549,0)),"")</f>
        <v>0</v>
      </c>
      <c r="H120" s="70">
        <f t="shared" si="4"/>
        <v>3440</v>
      </c>
    </row>
    <row r="121" spans="1:8" x14ac:dyDescent="0.2">
      <c r="A121" s="101" t="str">
        <f>IFERROR(INDEX(Party_Ledger!$A$3:$A$105549, MATCH(ROWS($1:110), Party_Ledger!$K$3:$K$105549, 0)), "")</f>
        <v>2083/04/21</v>
      </c>
      <c r="B121" s="185">
        <f t="shared" si="3"/>
        <v>46240</v>
      </c>
      <c r="C121" s="68" t="str">
        <f>IFERROR(INDEX(Party_Ledger!$D$3:$D$105549,MATCH(ROWS($1:110),Party_Ledger!$K$3:$K$105549,0)),"")</f>
        <v>Sale</v>
      </c>
      <c r="D121" s="68" t="str">
        <f>IFERROR(INDEX(Party_Ledger!$E$3:$E$105549,MATCH(ROWS($1:110),Party_Ledger!$K$3:$K$105549,0)),"")</f>
        <v>BILL-6821</v>
      </c>
      <c r="E121" s="69" t="str">
        <f>IFERROR(INDEX(Party_Ledger!$F$3:$F$105549,MATCH(ROWS($1:110),Party_Ledger!$K$3:$K$105549,0)),"")</f>
        <v>Mix Milk</v>
      </c>
      <c r="F121" s="70">
        <f>IFERROR(INDEX(Party_Ledger!$G$3:$G$105549,MATCH(ROWS($1:110),Party_Ledger!$K$3:$K$105549,0)),"")</f>
        <v>2550</v>
      </c>
      <c r="G121" s="70">
        <f>IFERROR(INDEX(Party_Ledger!$H$3:$H$105549,MATCH(ROWS($1:110),Party_Ledger!$K$3:$K$105549,0)),"")</f>
        <v>0</v>
      </c>
      <c r="H121" s="70">
        <f t="shared" si="4"/>
        <v>2550</v>
      </c>
    </row>
    <row r="122" spans="1:8" x14ac:dyDescent="0.2">
      <c r="A122" s="101" t="str">
        <f>IFERROR(INDEX(Party_Ledger!$A$3:$A$105549, MATCH(ROWS($1:111), Party_Ledger!$K$3:$K$105549, 0)), "")</f>
        <v>2083/04/21</v>
      </c>
      <c r="B122" s="185">
        <f t="shared" si="3"/>
        <v>46240</v>
      </c>
      <c r="C122" s="68" t="str">
        <f>IFERROR(INDEX(Party_Ledger!$D$3:$D$105549,MATCH(ROWS($1:111),Party_Ledger!$K$3:$K$105549,0)),"")</f>
        <v>Sale</v>
      </c>
      <c r="D122" s="68" t="str">
        <f>IFERROR(INDEX(Party_Ledger!$E$3:$E$105549,MATCH(ROWS($1:111),Party_Ledger!$K$3:$K$105549,0)),"")</f>
        <v>BILL-6821</v>
      </c>
      <c r="E122" s="69" t="str">
        <f>IFERROR(INDEX(Party_Ledger!$F$3:$F$105549,MATCH(ROWS($1:111),Party_Ledger!$K$3:$K$105549,0)),"")</f>
        <v>Cow Milk</v>
      </c>
      <c r="F122" s="70">
        <f>IFERROR(INDEX(Party_Ledger!$G$3:$G$105549,MATCH(ROWS($1:111),Party_Ledger!$K$3:$K$105549,0)),"")</f>
        <v>80</v>
      </c>
      <c r="G122" s="70">
        <f>IFERROR(INDEX(Party_Ledger!$H$3:$H$105549,MATCH(ROWS($1:111),Party_Ledger!$K$3:$K$105549,0)),"")</f>
        <v>0</v>
      </c>
      <c r="H122" s="70">
        <f t="shared" si="4"/>
        <v>80</v>
      </c>
    </row>
    <row r="123" spans="1:8" x14ac:dyDescent="0.2">
      <c r="A123" s="101" t="str">
        <f>IFERROR(INDEX(Party_Ledger!$A$3:$A$105549, MATCH(ROWS($1:112), Party_Ledger!$K$3:$K$105549, 0)), "")</f>
        <v>2083/04/22</v>
      </c>
      <c r="B123" s="185">
        <f t="shared" si="3"/>
        <v>46241</v>
      </c>
      <c r="C123" s="68" t="str">
        <f>IFERROR(INDEX(Party_Ledger!$D$3:$D$105549,MATCH(ROWS($1:112),Party_Ledger!$K$3:$K$105549,0)),"")</f>
        <v>Sale</v>
      </c>
      <c r="D123" s="68" t="str">
        <f>IFERROR(INDEX(Party_Ledger!$E$3:$E$105549,MATCH(ROWS($1:112),Party_Ledger!$K$3:$K$105549,0)),"")</f>
        <v>BILL-6842</v>
      </c>
      <c r="E123" s="69" t="str">
        <f>IFERROR(INDEX(Party_Ledger!$F$3:$F$105549,MATCH(ROWS($1:112),Party_Ledger!$K$3:$K$105549,0)),"")</f>
        <v>Mix Milk</v>
      </c>
      <c r="F123" s="70">
        <f>IFERROR(INDEX(Party_Ledger!$G$3:$G$105549,MATCH(ROWS($1:112),Party_Ledger!$K$3:$K$105549,0)),"")</f>
        <v>3440</v>
      </c>
      <c r="G123" s="70">
        <f>IFERROR(INDEX(Party_Ledger!$H$3:$H$105549,MATCH(ROWS($1:112),Party_Ledger!$K$3:$K$105549,0)),"")</f>
        <v>0</v>
      </c>
      <c r="H123" s="70">
        <f t="shared" si="4"/>
        <v>3440</v>
      </c>
    </row>
    <row r="124" spans="1:8" x14ac:dyDescent="0.2">
      <c r="A124" s="101" t="str">
        <f>IFERROR(INDEX(Party_Ledger!$A$3:$A$105549, MATCH(ROWS($1:113), Party_Ledger!$K$3:$K$105549, 0)), "")</f>
        <v>2083/04/22</v>
      </c>
      <c r="B124" s="185">
        <f t="shared" si="3"/>
        <v>46241</v>
      </c>
      <c r="C124" s="68" t="str">
        <f>IFERROR(INDEX(Party_Ledger!$D$3:$D$105549,MATCH(ROWS($1:113),Party_Ledger!$K$3:$K$105549,0)),"")</f>
        <v>Sale</v>
      </c>
      <c r="D124" s="68" t="str">
        <f>IFERROR(INDEX(Party_Ledger!$E$3:$E$105549,MATCH(ROWS($1:113),Party_Ledger!$K$3:$K$105549,0)),"")</f>
        <v>BILL-6842</v>
      </c>
      <c r="E124" s="69" t="str">
        <f>IFERROR(INDEX(Party_Ledger!$F$3:$F$105549,MATCH(ROWS($1:113),Party_Ledger!$K$3:$K$105549,0)),"")</f>
        <v>Mix Milk</v>
      </c>
      <c r="F124" s="70">
        <f>IFERROR(INDEX(Party_Ledger!$G$3:$G$105549,MATCH(ROWS($1:113),Party_Ledger!$K$3:$K$105549,0)),"")</f>
        <v>3910</v>
      </c>
      <c r="G124" s="70">
        <f>IFERROR(INDEX(Party_Ledger!$H$3:$H$105549,MATCH(ROWS($1:113),Party_Ledger!$K$3:$K$105549,0)),"")</f>
        <v>0</v>
      </c>
      <c r="H124" s="70">
        <f t="shared" si="4"/>
        <v>3910</v>
      </c>
    </row>
    <row r="125" spans="1:8" x14ac:dyDescent="0.2">
      <c r="A125" s="101" t="str">
        <f>IFERROR(INDEX(Party_Ledger!$A$3:$A$105549, MATCH(ROWS($1:114), Party_Ledger!$K$3:$K$105549, 0)), "")</f>
        <v>2083/04/22</v>
      </c>
      <c r="B125" s="185">
        <f t="shared" si="3"/>
        <v>46241</v>
      </c>
      <c r="C125" s="68" t="str">
        <f>IFERROR(INDEX(Party_Ledger!$D$3:$D$105549,MATCH(ROWS($1:114),Party_Ledger!$K$3:$K$105549,0)),"")</f>
        <v>Sale</v>
      </c>
      <c r="D125" s="68" t="str">
        <f>IFERROR(INDEX(Party_Ledger!$E$3:$E$105549,MATCH(ROWS($1:114),Party_Ledger!$K$3:$K$105549,0)),"")</f>
        <v>BILL-6842</v>
      </c>
      <c r="E125" s="69" t="str">
        <f>IFERROR(INDEX(Party_Ledger!$F$3:$F$105549,MATCH(ROWS($1:114),Party_Ledger!$K$3:$K$105549,0)),"")</f>
        <v>Cow Milk</v>
      </c>
      <c r="F125" s="70">
        <f>IFERROR(INDEX(Party_Ledger!$G$3:$G$105549,MATCH(ROWS($1:114),Party_Ledger!$K$3:$K$105549,0)),"")</f>
        <v>80</v>
      </c>
      <c r="G125" s="70">
        <f>IFERROR(INDEX(Party_Ledger!$H$3:$H$105549,MATCH(ROWS($1:114),Party_Ledger!$K$3:$K$105549,0)),"")</f>
        <v>0</v>
      </c>
      <c r="H125" s="70">
        <f t="shared" si="4"/>
        <v>80</v>
      </c>
    </row>
    <row r="126" spans="1:8" x14ac:dyDescent="0.2">
      <c r="A126" s="101" t="str">
        <f>IFERROR(INDEX(Party_Ledger!$A$3:$A$105549, MATCH(ROWS($1:115), Party_Ledger!$K$3:$K$105549, 0)), "")</f>
        <v>2083/04/23</v>
      </c>
      <c r="B126" s="185">
        <f t="shared" si="3"/>
        <v>46242</v>
      </c>
      <c r="C126" s="68" t="str">
        <f>IFERROR(INDEX(Party_Ledger!$D$3:$D$105549,MATCH(ROWS($1:115),Party_Ledger!$K$3:$K$105549,0)),"")</f>
        <v>Sale</v>
      </c>
      <c r="D126" s="68" t="str">
        <f>IFERROR(INDEX(Party_Ledger!$E$3:$E$105549,MATCH(ROWS($1:115),Party_Ledger!$K$3:$K$105549,0)),"")</f>
        <v>BILL-6762</v>
      </c>
      <c r="E126" s="69" t="str">
        <f>IFERROR(INDEX(Party_Ledger!$F$3:$F$105549,MATCH(ROWS($1:115),Party_Ledger!$K$3:$K$105549,0)),"")</f>
        <v>Mix Milk</v>
      </c>
      <c r="F126" s="70">
        <f>IFERROR(INDEX(Party_Ledger!$G$3:$G$105549,MATCH(ROWS($1:115),Party_Ledger!$K$3:$K$105549,0)),"")</f>
        <v>3440</v>
      </c>
      <c r="G126" s="70">
        <f>IFERROR(INDEX(Party_Ledger!$H$3:$H$105549,MATCH(ROWS($1:115),Party_Ledger!$K$3:$K$105549,0)),"")</f>
        <v>0</v>
      </c>
      <c r="H126" s="70">
        <f t="shared" si="4"/>
        <v>3440</v>
      </c>
    </row>
    <row r="127" spans="1:8" x14ac:dyDescent="0.2">
      <c r="A127" s="101" t="str">
        <f>IFERROR(INDEX(Party_Ledger!$A$3:$A$105549, MATCH(ROWS($1:116), Party_Ledger!$K$3:$K$105549, 0)), "")</f>
        <v>2083/04/23</v>
      </c>
      <c r="B127" s="185">
        <f t="shared" si="3"/>
        <v>46242</v>
      </c>
      <c r="C127" s="68" t="str">
        <f>IFERROR(INDEX(Party_Ledger!$D$3:$D$105549,MATCH(ROWS($1:116),Party_Ledger!$K$3:$K$105549,0)),"")</f>
        <v>Sale</v>
      </c>
      <c r="D127" s="68" t="str">
        <f>IFERROR(INDEX(Party_Ledger!$E$3:$E$105549,MATCH(ROWS($1:116),Party_Ledger!$K$3:$K$105549,0)),"")</f>
        <v>BILL-6762</v>
      </c>
      <c r="E127" s="69" t="str">
        <f>IFERROR(INDEX(Party_Ledger!$F$3:$F$105549,MATCH(ROWS($1:116),Party_Ledger!$K$3:$K$105549,0)),"")</f>
        <v>Mix Milk</v>
      </c>
      <c r="F127" s="70">
        <f>IFERROR(INDEX(Party_Ledger!$G$3:$G$105549,MATCH(ROWS($1:116),Party_Ledger!$K$3:$K$105549,0)),"")</f>
        <v>2550</v>
      </c>
      <c r="G127" s="70">
        <f>IFERROR(INDEX(Party_Ledger!$H$3:$H$105549,MATCH(ROWS($1:116),Party_Ledger!$K$3:$K$105549,0)),"")</f>
        <v>0</v>
      </c>
      <c r="H127" s="70">
        <f t="shared" si="4"/>
        <v>2550</v>
      </c>
    </row>
    <row r="128" spans="1:8" x14ac:dyDescent="0.2">
      <c r="A128" s="101" t="str">
        <f>IFERROR(INDEX(Party_Ledger!$A$3:$A$105549, MATCH(ROWS($1:117), Party_Ledger!$K$3:$K$105549, 0)), "")</f>
        <v>2083/04/23</v>
      </c>
      <c r="B128" s="185">
        <f t="shared" si="3"/>
        <v>46242</v>
      </c>
      <c r="C128" s="68" t="str">
        <f>IFERROR(INDEX(Party_Ledger!$D$3:$D$105549,MATCH(ROWS($1:117),Party_Ledger!$K$3:$K$105549,0)),"")</f>
        <v>Sale</v>
      </c>
      <c r="D128" s="68" t="str">
        <f>IFERROR(INDEX(Party_Ledger!$E$3:$E$105549,MATCH(ROWS($1:117),Party_Ledger!$K$3:$K$105549,0)),"")</f>
        <v>BILL-6762</v>
      </c>
      <c r="E128" s="69" t="str">
        <f>IFERROR(INDEX(Party_Ledger!$F$3:$F$105549,MATCH(ROWS($1:117),Party_Ledger!$K$3:$K$105549,0)),"")</f>
        <v>Cow Milk</v>
      </c>
      <c r="F128" s="70">
        <f>IFERROR(INDEX(Party_Ledger!$G$3:$G$105549,MATCH(ROWS($1:117),Party_Ledger!$K$3:$K$105549,0)),"")</f>
        <v>80</v>
      </c>
      <c r="G128" s="70">
        <f>IFERROR(INDEX(Party_Ledger!$H$3:$H$105549,MATCH(ROWS($1:117),Party_Ledger!$K$3:$K$105549,0)),"")</f>
        <v>0</v>
      </c>
      <c r="H128" s="70">
        <f t="shared" si="4"/>
        <v>80</v>
      </c>
    </row>
    <row r="129" spans="1:8" x14ac:dyDescent="0.2">
      <c r="A129" s="101" t="str">
        <f>IFERROR(INDEX(Party_Ledger!$A$3:$A$105549, MATCH(ROWS($1:118), Party_Ledger!$K$3:$K$105549, 0)), "")</f>
        <v>2083/04/24</v>
      </c>
      <c r="B129" s="185">
        <f t="shared" si="3"/>
        <v>46243</v>
      </c>
      <c r="C129" s="68" t="str">
        <f>IFERROR(INDEX(Party_Ledger!$D$3:$D$105549,MATCH(ROWS($1:118),Party_Ledger!$K$3:$K$105549,0)),"")</f>
        <v>Sale</v>
      </c>
      <c r="D129" s="68" t="str">
        <f>IFERROR(INDEX(Party_Ledger!$E$3:$E$105549,MATCH(ROWS($1:118),Party_Ledger!$K$3:$K$105549,0)),"")</f>
        <v>BILL-6779</v>
      </c>
      <c r="E129" s="69" t="str">
        <f>IFERROR(INDEX(Party_Ledger!$F$3:$F$105549,MATCH(ROWS($1:118),Party_Ledger!$K$3:$K$105549,0)),"")</f>
        <v>Mix Milk</v>
      </c>
      <c r="F129" s="70">
        <f>IFERROR(INDEX(Party_Ledger!$G$3:$G$105549,MATCH(ROWS($1:118),Party_Ledger!$K$3:$K$105549,0)),"")</f>
        <v>3440</v>
      </c>
      <c r="G129" s="70">
        <f>IFERROR(INDEX(Party_Ledger!$H$3:$H$105549,MATCH(ROWS($1:118),Party_Ledger!$K$3:$K$105549,0)),"")</f>
        <v>0</v>
      </c>
      <c r="H129" s="70">
        <f t="shared" si="4"/>
        <v>3440</v>
      </c>
    </row>
    <row r="130" spans="1:8" x14ac:dyDescent="0.2">
      <c r="A130" s="101" t="str">
        <f>IFERROR(INDEX(Party_Ledger!$A$3:$A$105549, MATCH(ROWS($1:119), Party_Ledger!$K$3:$K$105549, 0)), "")</f>
        <v>2083/04/24</v>
      </c>
      <c r="B130" s="185">
        <f t="shared" si="3"/>
        <v>46243</v>
      </c>
      <c r="C130" s="68" t="str">
        <f>IFERROR(INDEX(Party_Ledger!$D$3:$D$105549,MATCH(ROWS($1:119),Party_Ledger!$K$3:$K$105549,0)),"")</f>
        <v>Sale</v>
      </c>
      <c r="D130" s="68" t="str">
        <f>IFERROR(INDEX(Party_Ledger!$E$3:$E$105549,MATCH(ROWS($1:119),Party_Ledger!$K$3:$K$105549,0)),"")</f>
        <v>BILL-6779</v>
      </c>
      <c r="E130" s="69" t="str">
        <f>IFERROR(INDEX(Party_Ledger!$F$3:$F$105549,MATCH(ROWS($1:119),Party_Ledger!$K$3:$K$105549,0)),"")</f>
        <v>Mix Milk</v>
      </c>
      <c r="F130" s="70">
        <f>IFERROR(INDEX(Party_Ledger!$G$3:$G$105549,MATCH(ROWS($1:119),Party_Ledger!$K$3:$K$105549,0)),"")</f>
        <v>3825</v>
      </c>
      <c r="G130" s="70">
        <f>IFERROR(INDEX(Party_Ledger!$H$3:$H$105549,MATCH(ROWS($1:119),Party_Ledger!$K$3:$K$105549,0)),"")</f>
        <v>0</v>
      </c>
      <c r="H130" s="70">
        <f t="shared" si="4"/>
        <v>3825</v>
      </c>
    </row>
    <row r="131" spans="1:8" x14ac:dyDescent="0.2">
      <c r="A131" s="101" t="str">
        <f>IFERROR(INDEX(Party_Ledger!$A$3:$A$105549, MATCH(ROWS($1:120), Party_Ledger!$K$3:$K$105549, 0)), "")</f>
        <v>2083/04/24</v>
      </c>
      <c r="B131" s="185">
        <f t="shared" si="3"/>
        <v>46243</v>
      </c>
      <c r="C131" s="68" t="str">
        <f>IFERROR(INDEX(Party_Ledger!$D$3:$D$105549,MATCH(ROWS($1:120),Party_Ledger!$K$3:$K$105549,0)),"")</f>
        <v>Sale</v>
      </c>
      <c r="D131" s="68" t="str">
        <f>IFERROR(INDEX(Party_Ledger!$E$3:$E$105549,MATCH(ROWS($1:120),Party_Ledger!$K$3:$K$105549,0)),"")</f>
        <v>BILL-6779</v>
      </c>
      <c r="E131" s="69" t="str">
        <f>IFERROR(INDEX(Party_Ledger!$F$3:$F$105549,MATCH(ROWS($1:120),Party_Ledger!$K$3:$K$105549,0)),"")</f>
        <v>Cow Milk</v>
      </c>
      <c r="F131" s="70">
        <f>IFERROR(INDEX(Party_Ledger!$G$3:$G$105549,MATCH(ROWS($1:120),Party_Ledger!$K$3:$K$105549,0)),"")</f>
        <v>80</v>
      </c>
      <c r="G131" s="70">
        <f>IFERROR(INDEX(Party_Ledger!$H$3:$H$105549,MATCH(ROWS($1:120),Party_Ledger!$K$3:$K$105549,0)),"")</f>
        <v>0</v>
      </c>
      <c r="H131" s="70">
        <f t="shared" si="4"/>
        <v>80</v>
      </c>
    </row>
    <row r="132" spans="1:8" x14ac:dyDescent="0.2">
      <c r="A132" s="101" t="str">
        <f>IFERROR(INDEX(Party_Ledger!$A$3:$A$105549, MATCH(ROWS($1:121), Party_Ledger!$K$3:$K$105549, 0)), "")</f>
        <v>2083/04/24</v>
      </c>
      <c r="B132" s="185">
        <f t="shared" si="3"/>
        <v>46243</v>
      </c>
      <c r="C132" s="68" t="str">
        <f>IFERROR(INDEX(Party_Ledger!$D$3:$D$105549,MATCH(ROWS($1:121),Party_Ledger!$K$3:$K$105549,0)),"")</f>
        <v>Sale</v>
      </c>
      <c r="D132" s="68" t="str">
        <f>IFERROR(INDEX(Party_Ledger!$E$3:$E$105549,MATCH(ROWS($1:121),Party_Ledger!$K$3:$K$105549,0)),"")</f>
        <v>BILL-6779</v>
      </c>
      <c r="E132" s="69" t="str">
        <f>IFERROR(INDEX(Party_Ledger!$F$3:$F$105549,MATCH(ROWS($1:121),Party_Ledger!$K$3:$K$105549,0)),"")</f>
        <v>NAUNI</v>
      </c>
      <c r="F132" s="70">
        <f>IFERROR(INDEX(Party_Ledger!$G$3:$G$105549,MATCH(ROWS($1:121),Party_Ledger!$K$3:$K$105549,0)),"")</f>
        <v>850</v>
      </c>
      <c r="G132" s="70">
        <f>IFERROR(INDEX(Party_Ledger!$H$3:$H$105549,MATCH(ROWS($1:121),Party_Ledger!$K$3:$K$105549,0)),"")</f>
        <v>0</v>
      </c>
      <c r="H132" s="70">
        <f t="shared" si="4"/>
        <v>850</v>
      </c>
    </row>
    <row r="133" spans="1:8" x14ac:dyDescent="0.2">
      <c r="A133" s="101" t="str">
        <f>IFERROR(INDEX(Party_Ledger!$A$3:$A$105549, MATCH(ROWS($1:122), Party_Ledger!$K$3:$K$105549, 0)), "")</f>
        <v>2083/04/25</v>
      </c>
      <c r="B133" s="185">
        <f t="shared" si="3"/>
        <v>46244</v>
      </c>
      <c r="C133" s="68" t="str">
        <f>IFERROR(INDEX(Party_Ledger!$D$3:$D$105549,MATCH(ROWS($1:122),Party_Ledger!$K$3:$K$105549,0)),"")</f>
        <v>Sale</v>
      </c>
      <c r="D133" s="68" t="str">
        <f>IFERROR(INDEX(Party_Ledger!$E$3:$E$105549,MATCH(ROWS($1:122),Party_Ledger!$K$3:$K$105549,0)),"")</f>
        <v>BILL-6795</v>
      </c>
      <c r="E133" s="69" t="str">
        <f>IFERROR(INDEX(Party_Ledger!$F$3:$F$105549,MATCH(ROWS($1:122),Party_Ledger!$K$3:$K$105549,0)),"")</f>
        <v>Mix Milk</v>
      </c>
      <c r="F133" s="70">
        <f>IFERROR(INDEX(Party_Ledger!$G$3:$G$105549,MATCH(ROWS($1:122),Party_Ledger!$K$3:$K$105549,0)),"")</f>
        <v>3440</v>
      </c>
      <c r="G133" s="70">
        <f>IFERROR(INDEX(Party_Ledger!$H$3:$H$105549,MATCH(ROWS($1:122),Party_Ledger!$K$3:$K$105549,0)),"")</f>
        <v>0</v>
      </c>
      <c r="H133" s="70">
        <f t="shared" si="4"/>
        <v>3440</v>
      </c>
    </row>
    <row r="134" spans="1:8" x14ac:dyDescent="0.2">
      <c r="A134" s="101" t="str">
        <f>IFERROR(INDEX(Party_Ledger!$A$3:$A$105549, MATCH(ROWS($1:123), Party_Ledger!$K$3:$K$105549, 0)), "")</f>
        <v>2083/04/25</v>
      </c>
      <c r="B134" s="185">
        <f t="shared" si="3"/>
        <v>46244</v>
      </c>
      <c r="C134" s="68" t="str">
        <f>IFERROR(INDEX(Party_Ledger!$D$3:$D$105549,MATCH(ROWS($1:123),Party_Ledger!$K$3:$K$105549,0)),"")</f>
        <v>Sale</v>
      </c>
      <c r="D134" s="68" t="str">
        <f>IFERROR(INDEX(Party_Ledger!$E$3:$E$105549,MATCH(ROWS($1:123),Party_Ledger!$K$3:$K$105549,0)),"")</f>
        <v>BILL-6795</v>
      </c>
      <c r="E134" s="69" t="str">
        <f>IFERROR(INDEX(Party_Ledger!$F$3:$F$105549,MATCH(ROWS($1:123),Party_Ledger!$K$3:$K$105549,0)),"")</f>
        <v>Mix Milk</v>
      </c>
      <c r="F134" s="70">
        <f>IFERROR(INDEX(Party_Ledger!$G$3:$G$105549,MATCH(ROWS($1:123),Party_Ledger!$K$3:$K$105549,0)),"")</f>
        <v>1700</v>
      </c>
      <c r="G134" s="70">
        <f>IFERROR(INDEX(Party_Ledger!$H$3:$H$105549,MATCH(ROWS($1:123),Party_Ledger!$K$3:$K$105549,0)),"")</f>
        <v>0</v>
      </c>
      <c r="H134" s="70">
        <f t="shared" si="4"/>
        <v>1700</v>
      </c>
    </row>
    <row r="135" spans="1:8" x14ac:dyDescent="0.2">
      <c r="A135" s="101" t="str">
        <f>IFERROR(INDEX(Party_Ledger!$A$3:$A$105549, MATCH(ROWS($1:124), Party_Ledger!$K$3:$K$105549, 0)), "")</f>
        <v>2083/04/26</v>
      </c>
      <c r="B135" s="185">
        <f t="shared" si="3"/>
        <v>46245</v>
      </c>
      <c r="C135" s="68" t="str">
        <f>IFERROR(INDEX(Party_Ledger!$D$3:$D$105549,MATCH(ROWS($1:124),Party_Ledger!$K$3:$K$105549,0)),"")</f>
        <v>Sale</v>
      </c>
      <c r="D135" s="68" t="str">
        <f>IFERROR(INDEX(Party_Ledger!$E$3:$E$105549,MATCH(ROWS($1:124),Party_Ledger!$K$3:$K$105549,0)),"")</f>
        <v>BILL-6717</v>
      </c>
      <c r="E135" s="69" t="str">
        <f>IFERROR(INDEX(Party_Ledger!$F$3:$F$105549,MATCH(ROWS($1:124),Party_Ledger!$K$3:$K$105549,0)),"")</f>
        <v>Mix Milk</v>
      </c>
      <c r="F135" s="70">
        <f>IFERROR(INDEX(Party_Ledger!$G$3:$G$105549,MATCH(ROWS($1:124),Party_Ledger!$K$3:$K$105549,0)),"")</f>
        <v>3440</v>
      </c>
      <c r="G135" s="70">
        <f>IFERROR(INDEX(Party_Ledger!$H$3:$H$105549,MATCH(ROWS($1:124),Party_Ledger!$K$3:$K$105549,0)),"")</f>
        <v>0</v>
      </c>
      <c r="H135" s="70">
        <f t="shared" si="4"/>
        <v>3440</v>
      </c>
    </row>
    <row r="136" spans="1:8" x14ac:dyDescent="0.2">
      <c r="A136" s="101" t="str">
        <f>IFERROR(INDEX(Party_Ledger!$A$3:$A$105549, MATCH(ROWS($1:125), Party_Ledger!$K$3:$K$105549, 0)), "")</f>
        <v>2083/04/26</v>
      </c>
      <c r="B136" s="185">
        <f t="shared" si="3"/>
        <v>46245</v>
      </c>
      <c r="C136" s="68" t="str">
        <f>IFERROR(INDEX(Party_Ledger!$D$3:$D$105549,MATCH(ROWS($1:125),Party_Ledger!$K$3:$K$105549,0)),"")</f>
        <v>Sale</v>
      </c>
      <c r="D136" s="68" t="str">
        <f>IFERROR(INDEX(Party_Ledger!$E$3:$E$105549,MATCH(ROWS($1:125),Party_Ledger!$K$3:$K$105549,0)),"")</f>
        <v>BILL-6717</v>
      </c>
      <c r="E136" s="69" t="str">
        <f>IFERROR(INDEX(Party_Ledger!$F$3:$F$105549,MATCH(ROWS($1:125),Party_Ledger!$K$3:$K$105549,0)),"")</f>
        <v>Mix Milk</v>
      </c>
      <c r="F136" s="70">
        <f>IFERROR(INDEX(Party_Ledger!$G$3:$G$105549,MATCH(ROWS($1:125),Party_Ledger!$K$3:$K$105549,0)),"")</f>
        <v>4250</v>
      </c>
      <c r="G136" s="70">
        <f>IFERROR(INDEX(Party_Ledger!$H$3:$H$105549,MATCH(ROWS($1:125),Party_Ledger!$K$3:$K$105549,0)),"")</f>
        <v>0</v>
      </c>
      <c r="H136" s="70">
        <f t="shared" si="4"/>
        <v>4250</v>
      </c>
    </row>
    <row r="137" spans="1:8" x14ac:dyDescent="0.2">
      <c r="A137" s="101" t="str">
        <f>IFERROR(INDEX(Party_Ledger!$A$3:$A$105549, MATCH(ROWS($1:126), Party_Ledger!$K$3:$K$105549, 0)), "")</f>
        <v>2083/04/26</v>
      </c>
      <c r="B137" s="185">
        <f t="shared" si="3"/>
        <v>46245</v>
      </c>
      <c r="C137" s="68" t="str">
        <f>IFERROR(INDEX(Party_Ledger!$D$3:$D$105549,MATCH(ROWS($1:126),Party_Ledger!$K$3:$K$105549,0)),"")</f>
        <v>Sale</v>
      </c>
      <c r="D137" s="68" t="str">
        <f>IFERROR(INDEX(Party_Ledger!$E$3:$E$105549,MATCH(ROWS($1:126),Party_Ledger!$K$3:$K$105549,0)),"")</f>
        <v>BILL-6717</v>
      </c>
      <c r="E137" s="69" t="str">
        <f>IFERROR(INDEX(Party_Ledger!$F$3:$F$105549,MATCH(ROWS($1:126),Party_Ledger!$K$3:$K$105549,0)),"")</f>
        <v>NAUNI</v>
      </c>
      <c r="F137" s="70">
        <f>IFERROR(INDEX(Party_Ledger!$G$3:$G$105549,MATCH(ROWS($1:126),Party_Ledger!$K$3:$K$105549,0)),"")</f>
        <v>3400</v>
      </c>
      <c r="G137" s="70">
        <f>IFERROR(INDEX(Party_Ledger!$H$3:$H$105549,MATCH(ROWS($1:126),Party_Ledger!$K$3:$K$105549,0)),"")</f>
        <v>0</v>
      </c>
      <c r="H137" s="70">
        <f t="shared" si="4"/>
        <v>3400</v>
      </c>
    </row>
    <row r="138" spans="1:8" x14ac:dyDescent="0.2">
      <c r="A138" s="101" t="str">
        <f>IFERROR(INDEX(Party_Ledger!$A$3:$A$105549, MATCH(ROWS($1:127), Party_Ledger!$K$3:$K$105549, 0)), "")</f>
        <v>2083/04/26</v>
      </c>
      <c r="B138" s="185">
        <f t="shared" si="3"/>
        <v>46245</v>
      </c>
      <c r="C138" s="68" t="str">
        <f>IFERROR(INDEX(Party_Ledger!$D$3:$D$105549,MATCH(ROWS($1:127),Party_Ledger!$K$3:$K$105549,0)),"")</f>
        <v>Sale</v>
      </c>
      <c r="D138" s="68" t="str">
        <f>IFERROR(INDEX(Party_Ledger!$E$3:$E$105549,MATCH(ROWS($1:127),Party_Ledger!$K$3:$K$105549,0)),"")</f>
        <v>BILL-6717</v>
      </c>
      <c r="E138" s="69" t="str">
        <f>IFERROR(INDEX(Party_Ledger!$F$3:$F$105549,MATCH(ROWS($1:127),Party_Ledger!$K$3:$K$105549,0)),"")</f>
        <v>Cow Milk</v>
      </c>
      <c r="F138" s="70">
        <f>IFERROR(INDEX(Party_Ledger!$G$3:$G$105549,MATCH(ROWS($1:127),Party_Ledger!$K$3:$K$105549,0)),"")</f>
        <v>80</v>
      </c>
      <c r="G138" s="70">
        <f>IFERROR(INDEX(Party_Ledger!$H$3:$H$105549,MATCH(ROWS($1:127),Party_Ledger!$K$3:$K$105549,0)),"")</f>
        <v>0</v>
      </c>
      <c r="H138" s="70">
        <f t="shared" si="4"/>
        <v>80</v>
      </c>
    </row>
    <row r="139" spans="1:8" x14ac:dyDescent="0.2">
      <c r="A139" s="101" t="str">
        <f>IFERROR(INDEX(Party_Ledger!$A$3:$A$105549, MATCH(ROWS($1:128), Party_Ledger!$K$3:$K$105549, 0)), "")</f>
        <v>2083/04/27</v>
      </c>
      <c r="B139" s="185">
        <f t="shared" si="3"/>
        <v>46246</v>
      </c>
      <c r="C139" s="68" t="str">
        <f>IFERROR(INDEX(Party_Ledger!$D$3:$D$105549,MATCH(ROWS($1:128),Party_Ledger!$K$3:$K$105549,0)),"")</f>
        <v>Sale</v>
      </c>
      <c r="D139" s="68" t="str">
        <f>IFERROR(INDEX(Party_Ledger!$E$3:$E$105549,MATCH(ROWS($1:128),Party_Ledger!$K$3:$K$105549,0)),"")</f>
        <v>BILL-6726</v>
      </c>
      <c r="E139" s="69" t="str">
        <f>IFERROR(INDEX(Party_Ledger!$F$3:$F$105549,MATCH(ROWS($1:128),Party_Ledger!$K$3:$K$105549,0)),"")</f>
        <v>Mix Milk</v>
      </c>
      <c r="F139" s="70">
        <f>IFERROR(INDEX(Party_Ledger!$G$3:$G$105549,MATCH(ROWS($1:128),Party_Ledger!$K$3:$K$105549,0)),"")</f>
        <v>3440</v>
      </c>
      <c r="G139" s="70">
        <f>IFERROR(INDEX(Party_Ledger!$H$3:$H$105549,MATCH(ROWS($1:128),Party_Ledger!$K$3:$K$105549,0)),"")</f>
        <v>0</v>
      </c>
      <c r="H139" s="70">
        <f t="shared" si="4"/>
        <v>3440</v>
      </c>
    </row>
    <row r="140" spans="1:8" x14ac:dyDescent="0.2">
      <c r="A140" s="101" t="str">
        <f>IFERROR(INDEX(Party_Ledger!$A$3:$A$105549, MATCH(ROWS($1:129), Party_Ledger!$K$3:$K$105549, 0)), "")</f>
        <v>2083/04/27</v>
      </c>
      <c r="B140" s="185">
        <f t="shared" si="3"/>
        <v>46246</v>
      </c>
      <c r="C140" s="68" t="str">
        <f>IFERROR(INDEX(Party_Ledger!$D$3:$D$105549,MATCH(ROWS($1:129),Party_Ledger!$K$3:$K$105549,0)),"")</f>
        <v>Sale</v>
      </c>
      <c r="D140" s="68" t="str">
        <f>IFERROR(INDEX(Party_Ledger!$E$3:$E$105549,MATCH(ROWS($1:129),Party_Ledger!$K$3:$K$105549,0)),"")</f>
        <v>BILL-6726</v>
      </c>
      <c r="E140" s="69" t="str">
        <f>IFERROR(INDEX(Party_Ledger!$F$3:$F$105549,MATCH(ROWS($1:129),Party_Ledger!$K$3:$K$105549,0)),"")</f>
        <v>Mix Milk</v>
      </c>
      <c r="F140" s="70">
        <f>IFERROR(INDEX(Party_Ledger!$G$3:$G$105549,MATCH(ROWS($1:129),Party_Ledger!$K$3:$K$105549,0)),"")</f>
        <v>4250</v>
      </c>
      <c r="G140" s="70">
        <f>IFERROR(INDEX(Party_Ledger!$H$3:$H$105549,MATCH(ROWS($1:129),Party_Ledger!$K$3:$K$105549,0)),"")</f>
        <v>0</v>
      </c>
      <c r="H140" s="70">
        <f t="shared" si="4"/>
        <v>4250</v>
      </c>
    </row>
    <row r="141" spans="1:8" x14ac:dyDescent="0.2">
      <c r="A141" s="101" t="str">
        <f>IFERROR(INDEX(Party_Ledger!$A$3:$A$105549, MATCH(ROWS($1:130), Party_Ledger!$K$3:$K$105549, 0)), "")</f>
        <v>2083/04/28</v>
      </c>
      <c r="B141" s="185">
        <f t="shared" ref="B141:B204" si="5">IF(A141="","",IF(ISNUMBER(A141),IFERROR(VLOOKUP(TEXT(A141,"yyyy/mm/dd"),BSAD,2,FALSE),""),IFERROR(VLOOKUP(A141,BSAD,2,FALSE),"")))</f>
        <v>46247</v>
      </c>
      <c r="C141" s="68" t="str">
        <f>IFERROR(INDEX(Party_Ledger!$D$3:$D$105549,MATCH(ROWS($1:130),Party_Ledger!$K$3:$K$105549,0)),"")</f>
        <v>Sale</v>
      </c>
      <c r="D141" s="68" t="str">
        <f>IFERROR(INDEX(Party_Ledger!$E$3:$E$105549,MATCH(ROWS($1:130),Party_Ledger!$K$3:$K$105549,0)),"")</f>
        <v>BILL-6743</v>
      </c>
      <c r="E141" s="69" t="str">
        <f>IFERROR(INDEX(Party_Ledger!$F$3:$F$105549,MATCH(ROWS($1:130),Party_Ledger!$K$3:$K$105549,0)),"")</f>
        <v>Mix Milk</v>
      </c>
      <c r="F141" s="70">
        <f>IFERROR(INDEX(Party_Ledger!$G$3:$G$105549,MATCH(ROWS($1:130),Party_Ledger!$K$3:$K$105549,0)),"")</f>
        <v>3440</v>
      </c>
      <c r="G141" s="70">
        <f>IFERROR(INDEX(Party_Ledger!$H$3:$H$105549,MATCH(ROWS($1:130),Party_Ledger!$K$3:$K$105549,0)),"")</f>
        <v>0</v>
      </c>
      <c r="H141" s="70">
        <f t="shared" ref="H141:H204" si="6">IF($A141="","",N($F141)-N($G141))</f>
        <v>3440</v>
      </c>
    </row>
    <row r="142" spans="1:8" x14ac:dyDescent="0.2">
      <c r="A142" s="101" t="str">
        <f>IFERROR(INDEX(Party_Ledger!$A$3:$A$105549, MATCH(ROWS($1:131), Party_Ledger!$K$3:$K$105549, 0)), "")</f>
        <v>2083/04/28</v>
      </c>
      <c r="B142" s="185">
        <f t="shared" si="5"/>
        <v>46247</v>
      </c>
      <c r="C142" s="68" t="str">
        <f>IFERROR(INDEX(Party_Ledger!$D$3:$D$105549,MATCH(ROWS($1:131),Party_Ledger!$K$3:$K$105549,0)),"")</f>
        <v>Sale</v>
      </c>
      <c r="D142" s="68" t="str">
        <f>IFERROR(INDEX(Party_Ledger!$E$3:$E$105549,MATCH(ROWS($1:131),Party_Ledger!$K$3:$K$105549,0)),"")</f>
        <v>BILL-6743</v>
      </c>
      <c r="E142" s="69" t="str">
        <f>IFERROR(INDEX(Party_Ledger!$F$3:$F$105549,MATCH(ROWS($1:131),Party_Ledger!$K$3:$K$105549,0)),"")</f>
        <v>Mix Milk</v>
      </c>
      <c r="F142" s="70">
        <f>IFERROR(INDEX(Party_Ledger!$G$3:$G$105549,MATCH(ROWS($1:131),Party_Ledger!$K$3:$K$105549,0)),"")</f>
        <v>2975</v>
      </c>
      <c r="G142" s="70">
        <f>IFERROR(INDEX(Party_Ledger!$H$3:$H$105549,MATCH(ROWS($1:131),Party_Ledger!$K$3:$K$105549,0)),"")</f>
        <v>0</v>
      </c>
      <c r="H142" s="70">
        <f t="shared" si="6"/>
        <v>2975</v>
      </c>
    </row>
    <row r="143" spans="1:8" x14ac:dyDescent="0.2">
      <c r="A143" s="101" t="str">
        <f>IFERROR(INDEX(Party_Ledger!$A$3:$A$105549, MATCH(ROWS($1:132), Party_Ledger!$K$3:$K$105549, 0)), "")</f>
        <v>2083/04/28</v>
      </c>
      <c r="B143" s="185">
        <f t="shared" si="5"/>
        <v>46247</v>
      </c>
      <c r="C143" s="68" t="str">
        <f>IFERROR(INDEX(Party_Ledger!$D$3:$D$105549,MATCH(ROWS($1:132),Party_Ledger!$K$3:$K$105549,0)),"")</f>
        <v>Sale</v>
      </c>
      <c r="D143" s="68" t="str">
        <f>IFERROR(INDEX(Party_Ledger!$E$3:$E$105549,MATCH(ROWS($1:132),Party_Ledger!$K$3:$K$105549,0)),"")</f>
        <v>BILL-6743</v>
      </c>
      <c r="E143" s="69" t="str">
        <f>IFERROR(INDEX(Party_Ledger!$F$3:$F$105549,MATCH(ROWS($1:132),Party_Ledger!$K$3:$K$105549,0)),"")</f>
        <v>Cow Milk</v>
      </c>
      <c r="F143" s="70">
        <f>IFERROR(INDEX(Party_Ledger!$G$3:$G$105549,MATCH(ROWS($1:132),Party_Ledger!$K$3:$K$105549,0)),"")</f>
        <v>80</v>
      </c>
      <c r="G143" s="70">
        <f>IFERROR(INDEX(Party_Ledger!$H$3:$H$105549,MATCH(ROWS($1:132),Party_Ledger!$K$3:$K$105549,0)),"")</f>
        <v>0</v>
      </c>
      <c r="H143" s="70">
        <f t="shared" si="6"/>
        <v>80</v>
      </c>
    </row>
    <row r="144" spans="1:8" x14ac:dyDescent="0.2">
      <c r="A144" s="101" t="str">
        <f>IFERROR(INDEX(Party_Ledger!$A$3:$A$105549, MATCH(ROWS($1:133), Party_Ledger!$K$3:$K$105549, 0)), "")</f>
        <v>2083/04/29</v>
      </c>
      <c r="B144" s="185">
        <f t="shared" si="5"/>
        <v>46248</v>
      </c>
      <c r="C144" s="68" t="str">
        <f>IFERROR(INDEX(Party_Ledger!$D$3:$D$105549,MATCH(ROWS($1:133),Party_Ledger!$K$3:$K$105549,0)),"")</f>
        <v>Sale</v>
      </c>
      <c r="D144" s="68" t="str">
        <f>IFERROR(INDEX(Party_Ledger!$E$3:$E$105549,MATCH(ROWS($1:133),Party_Ledger!$K$3:$K$105549,0)),"")</f>
        <v>BILL-6859</v>
      </c>
      <c r="E144" s="69" t="str">
        <f>IFERROR(INDEX(Party_Ledger!$F$3:$F$105549,MATCH(ROWS($1:133),Party_Ledger!$K$3:$K$105549,0)),"")</f>
        <v>Mix Milk</v>
      </c>
      <c r="F144" s="70">
        <f>IFERROR(INDEX(Party_Ledger!$G$3:$G$105549,MATCH(ROWS($1:133),Party_Ledger!$K$3:$K$105549,0)),"")</f>
        <v>3440</v>
      </c>
      <c r="G144" s="70">
        <f>IFERROR(INDEX(Party_Ledger!$H$3:$H$105549,MATCH(ROWS($1:133),Party_Ledger!$K$3:$K$105549,0)),"")</f>
        <v>0</v>
      </c>
      <c r="H144" s="70">
        <f t="shared" si="6"/>
        <v>3440</v>
      </c>
    </row>
    <row r="145" spans="1:8" x14ac:dyDescent="0.2">
      <c r="A145" s="101" t="str">
        <f>IFERROR(INDEX(Party_Ledger!$A$3:$A$105549, MATCH(ROWS($1:134), Party_Ledger!$K$3:$K$105549, 0)), "")</f>
        <v>2083/04/29</v>
      </c>
      <c r="B145" s="185">
        <f t="shared" si="5"/>
        <v>46248</v>
      </c>
      <c r="C145" s="68" t="str">
        <f>IFERROR(INDEX(Party_Ledger!$D$3:$D$105549,MATCH(ROWS($1:134),Party_Ledger!$K$3:$K$105549,0)),"")</f>
        <v>Sale</v>
      </c>
      <c r="D145" s="68" t="str">
        <f>IFERROR(INDEX(Party_Ledger!$E$3:$E$105549,MATCH(ROWS($1:134),Party_Ledger!$K$3:$K$105549,0)),"")</f>
        <v>BILL-6859</v>
      </c>
      <c r="E145" s="69" t="str">
        <f>IFERROR(INDEX(Party_Ledger!$F$3:$F$105549,MATCH(ROWS($1:134),Party_Ledger!$K$3:$K$105549,0)),"")</f>
        <v>Mix Milk</v>
      </c>
      <c r="F145" s="70">
        <f>IFERROR(INDEX(Party_Ledger!$G$3:$G$105549,MATCH(ROWS($1:134),Party_Ledger!$K$3:$K$105549,0)),"")</f>
        <v>1700</v>
      </c>
      <c r="G145" s="70">
        <f>IFERROR(INDEX(Party_Ledger!$H$3:$H$105549,MATCH(ROWS($1:134),Party_Ledger!$K$3:$K$105549,0)),"")</f>
        <v>0</v>
      </c>
      <c r="H145" s="70">
        <f t="shared" si="6"/>
        <v>1700</v>
      </c>
    </row>
    <row r="146" spans="1:8" x14ac:dyDescent="0.2">
      <c r="A146" s="101" t="str">
        <f>IFERROR(INDEX(Party_Ledger!$A$3:$A$105549, MATCH(ROWS($1:135), Party_Ledger!$K$3:$K$105549, 0)), "")</f>
        <v>2083/04/29</v>
      </c>
      <c r="B146" s="185">
        <f t="shared" si="5"/>
        <v>46248</v>
      </c>
      <c r="C146" s="68" t="str">
        <f>IFERROR(INDEX(Party_Ledger!$D$3:$D$105549,MATCH(ROWS($1:135),Party_Ledger!$K$3:$K$105549,0)),"")</f>
        <v>Sale</v>
      </c>
      <c r="D146" s="68" t="str">
        <f>IFERROR(INDEX(Party_Ledger!$E$3:$E$105549,MATCH(ROWS($1:135),Party_Ledger!$K$3:$K$105549,0)),"")</f>
        <v>BILL-6859</v>
      </c>
      <c r="E146" s="69" t="str">
        <f>IFERROR(INDEX(Party_Ledger!$F$3:$F$105549,MATCH(ROWS($1:135),Party_Ledger!$K$3:$K$105549,0)),"")</f>
        <v>Cow Milk</v>
      </c>
      <c r="F146" s="70">
        <f>IFERROR(INDEX(Party_Ledger!$G$3:$G$105549,MATCH(ROWS($1:135),Party_Ledger!$K$3:$K$105549,0)),"")</f>
        <v>80</v>
      </c>
      <c r="G146" s="70">
        <f>IFERROR(INDEX(Party_Ledger!$H$3:$H$105549,MATCH(ROWS($1:135),Party_Ledger!$K$3:$K$105549,0)),"")</f>
        <v>0</v>
      </c>
      <c r="H146" s="70">
        <f t="shared" si="6"/>
        <v>80</v>
      </c>
    </row>
    <row r="147" spans="1:8" x14ac:dyDescent="0.2">
      <c r="A147" s="101" t="str">
        <f>IFERROR(INDEX(Party_Ledger!$A$3:$A$105549, MATCH(ROWS($1:136), Party_Ledger!$K$3:$K$105549, 0)), "")</f>
        <v>2083/04/30</v>
      </c>
      <c r="B147" s="185">
        <f t="shared" si="5"/>
        <v>46249</v>
      </c>
      <c r="C147" s="68" t="str">
        <f>IFERROR(INDEX(Party_Ledger!$D$3:$D$105549,MATCH(ROWS($1:136),Party_Ledger!$K$3:$K$105549,0)),"")</f>
        <v>Sale</v>
      </c>
      <c r="D147" s="68" t="str">
        <f>IFERROR(INDEX(Party_Ledger!$E$3:$E$105549,MATCH(ROWS($1:136),Party_Ledger!$K$3:$K$105549,0)),"")</f>
        <v>BILL-6877</v>
      </c>
      <c r="E147" s="69" t="str">
        <f>IFERROR(INDEX(Party_Ledger!$F$3:$F$105549,MATCH(ROWS($1:136),Party_Ledger!$K$3:$K$105549,0)),"")</f>
        <v>Mix Milk</v>
      </c>
      <c r="F147" s="70">
        <f>IFERROR(INDEX(Party_Ledger!$G$3:$G$105549,MATCH(ROWS($1:136),Party_Ledger!$K$3:$K$105549,0)),"")</f>
        <v>3440</v>
      </c>
      <c r="G147" s="70">
        <f>IFERROR(INDEX(Party_Ledger!$H$3:$H$105549,MATCH(ROWS($1:136),Party_Ledger!$K$3:$K$105549,0)),"")</f>
        <v>0</v>
      </c>
      <c r="H147" s="70">
        <f t="shared" si="6"/>
        <v>3440</v>
      </c>
    </row>
    <row r="148" spans="1:8" x14ac:dyDescent="0.2">
      <c r="A148" s="101" t="str">
        <f>IFERROR(INDEX(Party_Ledger!$A$3:$A$105549, MATCH(ROWS($1:137), Party_Ledger!$K$3:$K$105549, 0)), "")</f>
        <v>2083/04/30</v>
      </c>
      <c r="B148" s="185">
        <f t="shared" si="5"/>
        <v>46249</v>
      </c>
      <c r="C148" s="68" t="str">
        <f>IFERROR(INDEX(Party_Ledger!$D$3:$D$105549,MATCH(ROWS($1:137),Party_Ledger!$K$3:$K$105549,0)),"")</f>
        <v>Sale</v>
      </c>
      <c r="D148" s="68" t="str">
        <f>IFERROR(INDEX(Party_Ledger!$E$3:$E$105549,MATCH(ROWS($1:137),Party_Ledger!$K$3:$K$105549,0)),"")</f>
        <v>BILL-6877</v>
      </c>
      <c r="E148" s="69" t="str">
        <f>IFERROR(INDEX(Party_Ledger!$F$3:$F$105549,MATCH(ROWS($1:137),Party_Ledger!$K$3:$K$105549,0)),"")</f>
        <v>Mix Milk</v>
      </c>
      <c r="F148" s="70">
        <f>IFERROR(INDEX(Party_Ledger!$G$3:$G$105549,MATCH(ROWS($1:137),Party_Ledger!$K$3:$K$105549,0)),"")</f>
        <v>3400</v>
      </c>
      <c r="G148" s="70">
        <f>IFERROR(INDEX(Party_Ledger!$H$3:$H$105549,MATCH(ROWS($1:137),Party_Ledger!$K$3:$K$105549,0)),"")</f>
        <v>0</v>
      </c>
      <c r="H148" s="70">
        <f t="shared" si="6"/>
        <v>3400</v>
      </c>
    </row>
    <row r="149" spans="1:8" x14ac:dyDescent="0.2">
      <c r="A149" s="101" t="str">
        <f>IFERROR(INDEX(Party_Ledger!$A$3:$A$105549, MATCH(ROWS($1:138), Party_Ledger!$K$3:$K$105549, 0)), "")</f>
        <v>2083/04/30</v>
      </c>
      <c r="B149" s="185">
        <f t="shared" si="5"/>
        <v>46249</v>
      </c>
      <c r="C149" s="68" t="str">
        <f>IFERROR(INDEX(Party_Ledger!$D$3:$D$105549,MATCH(ROWS($1:138),Party_Ledger!$K$3:$K$105549,0)),"")</f>
        <v>Sale</v>
      </c>
      <c r="D149" s="68" t="str">
        <f>IFERROR(INDEX(Party_Ledger!$E$3:$E$105549,MATCH(ROWS($1:138),Party_Ledger!$K$3:$K$105549,0)),"")</f>
        <v>BILL-6877</v>
      </c>
      <c r="E149" s="69" t="str">
        <f>IFERROR(INDEX(Party_Ledger!$F$3:$F$105549,MATCH(ROWS($1:138),Party_Ledger!$K$3:$K$105549,0)),"")</f>
        <v>Cow Milk</v>
      </c>
      <c r="F149" s="70">
        <f>IFERROR(INDEX(Party_Ledger!$G$3:$G$105549,MATCH(ROWS($1:138),Party_Ledger!$K$3:$K$105549,0)),"")</f>
        <v>80</v>
      </c>
      <c r="G149" s="70">
        <f>IFERROR(INDEX(Party_Ledger!$H$3:$H$105549,MATCH(ROWS($1:138),Party_Ledger!$K$3:$K$105549,0)),"")</f>
        <v>0</v>
      </c>
      <c r="H149" s="70">
        <f t="shared" si="6"/>
        <v>80</v>
      </c>
    </row>
    <row r="150" spans="1:8" x14ac:dyDescent="0.2">
      <c r="A150" s="101" t="str">
        <f>IFERROR(INDEX(Party_Ledger!$A$3:$A$105549, MATCH(ROWS($1:139), Party_Ledger!$K$3:$K$105549, 0)), "")</f>
        <v>2083/04/31</v>
      </c>
      <c r="B150" s="185">
        <f t="shared" si="5"/>
        <v>46250</v>
      </c>
      <c r="C150" s="68" t="str">
        <f>IFERROR(INDEX(Party_Ledger!$D$3:$D$105549,MATCH(ROWS($1:139),Party_Ledger!$K$3:$K$105549,0)),"")</f>
        <v>Sale</v>
      </c>
      <c r="D150" s="68" t="str">
        <f>IFERROR(INDEX(Party_Ledger!$E$3:$E$105549,MATCH(ROWS($1:139),Party_Ledger!$K$3:$K$105549,0)),"")</f>
        <v>BILL-6894</v>
      </c>
      <c r="E150" s="69" t="str">
        <f>IFERROR(INDEX(Party_Ledger!$F$3:$F$105549,MATCH(ROWS($1:139),Party_Ledger!$K$3:$K$105549,0)),"")</f>
        <v>Mix Milk</v>
      </c>
      <c r="F150" s="70">
        <f>IFERROR(INDEX(Party_Ledger!$G$3:$G$105549,MATCH(ROWS($1:139),Party_Ledger!$K$3:$K$105549,0)),"")</f>
        <v>3440</v>
      </c>
      <c r="G150" s="70">
        <f>IFERROR(INDEX(Party_Ledger!$H$3:$H$105549,MATCH(ROWS($1:139),Party_Ledger!$K$3:$K$105549,0)),"")</f>
        <v>0</v>
      </c>
      <c r="H150" s="70">
        <f t="shared" si="6"/>
        <v>3440</v>
      </c>
    </row>
    <row r="151" spans="1:8" x14ac:dyDescent="0.2">
      <c r="A151" s="101" t="str">
        <f>IFERROR(INDEX(Party_Ledger!$A$3:$A$105549, MATCH(ROWS($1:140), Party_Ledger!$K$3:$K$105549, 0)), "")</f>
        <v>2083/04/31</v>
      </c>
      <c r="B151" s="185">
        <f t="shared" si="5"/>
        <v>46250</v>
      </c>
      <c r="C151" s="68" t="str">
        <f>IFERROR(INDEX(Party_Ledger!$D$3:$D$105549,MATCH(ROWS($1:140),Party_Ledger!$K$3:$K$105549,0)),"")</f>
        <v>Sale</v>
      </c>
      <c r="D151" s="68" t="str">
        <f>IFERROR(INDEX(Party_Ledger!$E$3:$E$105549,MATCH(ROWS($1:140),Party_Ledger!$K$3:$K$105549,0)),"")</f>
        <v>BILL-6894</v>
      </c>
      <c r="E151" s="69" t="str">
        <f>IFERROR(INDEX(Party_Ledger!$F$3:$F$105549,MATCH(ROWS($1:140),Party_Ledger!$K$3:$K$105549,0)),"")</f>
        <v>Mix Milk</v>
      </c>
      <c r="F151" s="70">
        <f>IFERROR(INDEX(Party_Ledger!$G$3:$G$105549,MATCH(ROWS($1:140),Party_Ledger!$K$3:$K$105549,0)),"")</f>
        <v>3825</v>
      </c>
      <c r="G151" s="70">
        <f>IFERROR(INDEX(Party_Ledger!$H$3:$H$105549,MATCH(ROWS($1:140),Party_Ledger!$K$3:$K$105549,0)),"")</f>
        <v>0</v>
      </c>
      <c r="H151" s="70">
        <f t="shared" si="6"/>
        <v>3825</v>
      </c>
    </row>
    <row r="152" spans="1:8" x14ac:dyDescent="0.2">
      <c r="A152" s="101" t="str">
        <f>IFERROR(INDEX(Party_Ledger!$A$3:$A$105549, MATCH(ROWS($1:141), Party_Ledger!$K$3:$K$105549, 0)), "")</f>
        <v>2083/04/31</v>
      </c>
      <c r="B152" s="185">
        <f t="shared" si="5"/>
        <v>46250</v>
      </c>
      <c r="C152" s="68" t="str">
        <f>IFERROR(INDEX(Party_Ledger!$D$3:$D$105549,MATCH(ROWS($1:141),Party_Ledger!$K$3:$K$105549,0)),"")</f>
        <v>Sale</v>
      </c>
      <c r="D152" s="68" t="str">
        <f>IFERROR(INDEX(Party_Ledger!$E$3:$E$105549,MATCH(ROWS($1:141),Party_Ledger!$K$3:$K$105549,0)),"")</f>
        <v>BILL-6894</v>
      </c>
      <c r="E152" s="69" t="str">
        <f>IFERROR(INDEX(Party_Ledger!$F$3:$F$105549,MATCH(ROWS($1:141),Party_Ledger!$K$3:$K$105549,0)),"")</f>
        <v>Cow Milk</v>
      </c>
      <c r="F152" s="70">
        <f>IFERROR(INDEX(Party_Ledger!$G$3:$G$105549,MATCH(ROWS($1:141),Party_Ledger!$K$3:$K$105549,0)),"")</f>
        <v>80</v>
      </c>
      <c r="G152" s="70">
        <f>IFERROR(INDEX(Party_Ledger!$H$3:$H$105549,MATCH(ROWS($1:141),Party_Ledger!$K$3:$K$105549,0)),"")</f>
        <v>0</v>
      </c>
      <c r="H152" s="70">
        <f t="shared" si="6"/>
        <v>80</v>
      </c>
    </row>
    <row r="153" spans="1:8" x14ac:dyDescent="0.2">
      <c r="A153" s="101" t="str">
        <f>IFERROR(INDEX(Party_Ledger!$A$3:$A$105549, MATCH(ROWS($1:142), Party_Ledger!$K$3:$K$105549, 0)), "")</f>
        <v>2083/05/01</v>
      </c>
      <c r="B153" s="185">
        <f t="shared" si="5"/>
        <v>46251</v>
      </c>
      <c r="C153" s="68" t="str">
        <f>IFERROR(INDEX(Party_Ledger!$D$3:$D$105549,MATCH(ROWS($1:142),Party_Ledger!$K$3:$K$105549,0)),"")</f>
        <v>Sale</v>
      </c>
      <c r="D153" s="68" t="str">
        <f>IFERROR(INDEX(Party_Ledger!$E$3:$E$105549,MATCH(ROWS($1:142),Party_Ledger!$K$3:$K$105549,0)),"")</f>
        <v>BILL-6910</v>
      </c>
      <c r="E153" s="69" t="str">
        <f>IFERROR(INDEX(Party_Ledger!$F$3:$F$105549,MATCH(ROWS($1:142),Party_Ledger!$K$3:$K$105549,0)),"")</f>
        <v>Mix Milk</v>
      </c>
      <c r="F153" s="70">
        <f>IFERROR(INDEX(Party_Ledger!$G$3:$G$105549,MATCH(ROWS($1:142),Party_Ledger!$K$3:$K$105549,0)),"")</f>
        <v>3440</v>
      </c>
      <c r="G153" s="70">
        <f>IFERROR(INDEX(Party_Ledger!$H$3:$H$105549,MATCH(ROWS($1:142),Party_Ledger!$K$3:$K$105549,0)),"")</f>
        <v>0</v>
      </c>
      <c r="H153" s="70">
        <f t="shared" si="6"/>
        <v>3440</v>
      </c>
    </row>
    <row r="154" spans="1:8" x14ac:dyDescent="0.2">
      <c r="A154" s="101" t="str">
        <f>IFERROR(INDEX(Party_Ledger!$A$3:$A$105549, MATCH(ROWS($1:143), Party_Ledger!$K$3:$K$105549, 0)), "")</f>
        <v>2083/05/01</v>
      </c>
      <c r="B154" s="185">
        <f t="shared" si="5"/>
        <v>46251</v>
      </c>
      <c r="C154" s="68" t="str">
        <f>IFERROR(INDEX(Party_Ledger!$D$3:$D$105549,MATCH(ROWS($1:143),Party_Ledger!$K$3:$K$105549,0)),"")</f>
        <v>Sale</v>
      </c>
      <c r="D154" s="68" t="str">
        <f>IFERROR(INDEX(Party_Ledger!$E$3:$E$105549,MATCH(ROWS($1:143),Party_Ledger!$K$3:$K$105549,0)),"")</f>
        <v>BILL-6910</v>
      </c>
      <c r="E154" s="69" t="str">
        <f>IFERROR(INDEX(Party_Ledger!$F$3:$F$105549,MATCH(ROWS($1:143),Party_Ledger!$K$3:$K$105549,0)),"")</f>
        <v>Mix Milk</v>
      </c>
      <c r="F154" s="70">
        <f>IFERROR(INDEX(Party_Ledger!$G$3:$G$105549,MATCH(ROWS($1:143),Party_Ledger!$K$3:$K$105549,0)),"")</f>
        <v>850</v>
      </c>
      <c r="G154" s="70">
        <f>IFERROR(INDEX(Party_Ledger!$H$3:$H$105549,MATCH(ROWS($1:143),Party_Ledger!$K$3:$K$105549,0)),"")</f>
        <v>0</v>
      </c>
      <c r="H154" s="70">
        <f t="shared" si="6"/>
        <v>850</v>
      </c>
    </row>
    <row r="155" spans="1:8" x14ac:dyDescent="0.2">
      <c r="A155" s="101" t="str">
        <f>IFERROR(INDEX(Party_Ledger!$A$3:$A$105549, MATCH(ROWS($1:144), Party_Ledger!$K$3:$K$105549, 0)), "")</f>
        <v>2083/05/01</v>
      </c>
      <c r="B155" s="185">
        <f t="shared" si="5"/>
        <v>46251</v>
      </c>
      <c r="C155" s="68" t="str">
        <f>IFERROR(INDEX(Party_Ledger!$D$3:$D$105549,MATCH(ROWS($1:144),Party_Ledger!$K$3:$K$105549,0)),"")</f>
        <v>Sale</v>
      </c>
      <c r="D155" s="68" t="str">
        <f>IFERROR(INDEX(Party_Ledger!$E$3:$E$105549,MATCH(ROWS($1:144),Party_Ledger!$K$3:$K$105549,0)),"")</f>
        <v>BILL-6910</v>
      </c>
      <c r="E155" s="69" t="str">
        <f>IFERROR(INDEX(Party_Ledger!$F$3:$F$105549,MATCH(ROWS($1:144),Party_Ledger!$K$3:$K$105549,0)),"")</f>
        <v>Cow Milk</v>
      </c>
      <c r="F155" s="70">
        <f>IFERROR(INDEX(Party_Ledger!$G$3:$G$105549,MATCH(ROWS($1:144),Party_Ledger!$K$3:$K$105549,0)),"")</f>
        <v>240</v>
      </c>
      <c r="G155" s="70">
        <f>IFERROR(INDEX(Party_Ledger!$H$3:$H$105549,MATCH(ROWS($1:144),Party_Ledger!$K$3:$K$105549,0)),"")</f>
        <v>0</v>
      </c>
      <c r="H155" s="70">
        <f t="shared" si="6"/>
        <v>240</v>
      </c>
    </row>
    <row r="156" spans="1:8" x14ac:dyDescent="0.2">
      <c r="A156" s="101" t="str">
        <f>IFERROR(INDEX(Party_Ledger!$A$3:$A$105549, MATCH(ROWS($1:145), Party_Ledger!$K$3:$K$105549, 0)), "")</f>
        <v>2083/05/02</v>
      </c>
      <c r="B156" s="185">
        <f t="shared" si="5"/>
        <v>46252</v>
      </c>
      <c r="C156" s="68" t="str">
        <f>IFERROR(INDEX(Party_Ledger!$D$3:$D$105549,MATCH(ROWS($1:145),Party_Ledger!$K$3:$K$105549,0)),"")</f>
        <v>Sale</v>
      </c>
      <c r="D156" s="68" t="str">
        <f>IFERROR(INDEX(Party_Ledger!$E$3:$E$105549,MATCH(ROWS($1:145),Party_Ledger!$K$3:$K$105549,0)),"")</f>
        <v>BILL-6921</v>
      </c>
      <c r="E156" s="69" t="str">
        <f>IFERROR(INDEX(Party_Ledger!$F$3:$F$105549,MATCH(ROWS($1:145),Party_Ledger!$K$3:$K$105549,0)),"")</f>
        <v>Mix Milk</v>
      </c>
      <c r="F156" s="70">
        <f>IFERROR(INDEX(Party_Ledger!$G$3:$G$105549,MATCH(ROWS($1:145),Party_Ledger!$K$3:$K$105549,0)),"")</f>
        <v>3440</v>
      </c>
      <c r="G156" s="70">
        <f>IFERROR(INDEX(Party_Ledger!$H$3:$H$105549,MATCH(ROWS($1:145),Party_Ledger!$K$3:$K$105549,0)),"")</f>
        <v>0</v>
      </c>
      <c r="H156" s="70">
        <f t="shared" si="6"/>
        <v>3440</v>
      </c>
    </row>
    <row r="157" spans="1:8" x14ac:dyDescent="0.2">
      <c r="A157" s="101" t="str">
        <f>IFERROR(INDEX(Party_Ledger!$A$3:$A$105549, MATCH(ROWS($1:146), Party_Ledger!$K$3:$K$105549, 0)), "")</f>
        <v>2083/05/02</v>
      </c>
      <c r="B157" s="185">
        <f t="shared" si="5"/>
        <v>46252</v>
      </c>
      <c r="C157" s="68" t="str">
        <f>IFERROR(INDEX(Party_Ledger!$D$3:$D$105549,MATCH(ROWS($1:146),Party_Ledger!$K$3:$K$105549,0)),"")</f>
        <v>Sale</v>
      </c>
      <c r="D157" s="68" t="str">
        <f>IFERROR(INDEX(Party_Ledger!$E$3:$E$105549,MATCH(ROWS($1:146),Party_Ledger!$K$3:$K$105549,0)),"")</f>
        <v>BILL-6921</v>
      </c>
      <c r="E157" s="69" t="str">
        <f>IFERROR(INDEX(Party_Ledger!$F$3:$F$105549,MATCH(ROWS($1:146),Party_Ledger!$K$3:$K$105549,0)),"")</f>
        <v>Mix Milk</v>
      </c>
      <c r="F157" s="70">
        <f>IFERROR(INDEX(Party_Ledger!$G$3:$G$105549,MATCH(ROWS($1:146),Party_Ledger!$K$3:$K$105549,0)),"")</f>
        <v>3825</v>
      </c>
      <c r="G157" s="70">
        <f>IFERROR(INDEX(Party_Ledger!$H$3:$H$105549,MATCH(ROWS($1:146),Party_Ledger!$K$3:$K$105549,0)),"")</f>
        <v>0</v>
      </c>
      <c r="H157" s="70">
        <f t="shared" si="6"/>
        <v>3825</v>
      </c>
    </row>
    <row r="158" spans="1:8" x14ac:dyDescent="0.2">
      <c r="A158" s="101" t="str">
        <f>IFERROR(INDEX(Party_Ledger!$A$3:$A$105549, MATCH(ROWS($1:147), Party_Ledger!$K$3:$K$105549, 0)), "")</f>
        <v>2083/05/02</v>
      </c>
      <c r="B158" s="185">
        <f t="shared" si="5"/>
        <v>46252</v>
      </c>
      <c r="C158" s="68" t="str">
        <f>IFERROR(INDEX(Party_Ledger!$D$3:$D$105549,MATCH(ROWS($1:147),Party_Ledger!$K$3:$K$105549,0)),"")</f>
        <v>Sale</v>
      </c>
      <c r="D158" s="68" t="str">
        <f>IFERROR(INDEX(Party_Ledger!$E$3:$E$105549,MATCH(ROWS($1:147),Party_Ledger!$K$3:$K$105549,0)),"")</f>
        <v>BILL-6921</v>
      </c>
      <c r="E158" s="69" t="str">
        <f>IFERROR(INDEX(Party_Ledger!$F$3:$F$105549,MATCH(ROWS($1:147),Party_Ledger!$K$3:$K$105549,0)),"")</f>
        <v>NAUNI</v>
      </c>
      <c r="F158" s="70">
        <f>IFERROR(INDEX(Party_Ledger!$G$3:$G$105549,MATCH(ROWS($1:147),Party_Ledger!$K$3:$K$105549,0)),"")</f>
        <v>1700</v>
      </c>
      <c r="G158" s="70">
        <f>IFERROR(INDEX(Party_Ledger!$H$3:$H$105549,MATCH(ROWS($1:147),Party_Ledger!$K$3:$K$105549,0)),"")</f>
        <v>0</v>
      </c>
      <c r="H158" s="70">
        <f t="shared" si="6"/>
        <v>1700</v>
      </c>
    </row>
    <row r="159" spans="1:8" x14ac:dyDescent="0.2">
      <c r="A159" s="101" t="str">
        <f>IFERROR(INDEX(Party_Ledger!$A$3:$A$105549, MATCH(ROWS($1:148), Party_Ledger!$K$3:$K$105549, 0)), "")</f>
        <v>2083/05/03</v>
      </c>
      <c r="B159" s="185">
        <f t="shared" si="5"/>
        <v>46253</v>
      </c>
      <c r="C159" s="68" t="str">
        <f>IFERROR(INDEX(Party_Ledger!$D$3:$D$105549,MATCH(ROWS($1:148),Party_Ledger!$K$3:$K$105549,0)),"")</f>
        <v>Sale</v>
      </c>
      <c r="D159" s="68" t="str">
        <f>IFERROR(INDEX(Party_Ledger!$E$3:$E$105549,MATCH(ROWS($1:148),Party_Ledger!$K$3:$K$105549,0)),"")</f>
        <v>BILL-6941</v>
      </c>
      <c r="E159" s="69" t="str">
        <f>IFERROR(INDEX(Party_Ledger!$F$3:$F$105549,MATCH(ROWS($1:148),Party_Ledger!$K$3:$K$105549,0)),"")</f>
        <v>Mix Milk</v>
      </c>
      <c r="F159" s="70">
        <f>IFERROR(INDEX(Party_Ledger!$G$3:$G$105549,MATCH(ROWS($1:148),Party_Ledger!$K$3:$K$105549,0)),"")</f>
        <v>3440</v>
      </c>
      <c r="G159" s="70">
        <f>IFERROR(INDEX(Party_Ledger!$H$3:$H$105549,MATCH(ROWS($1:148),Party_Ledger!$K$3:$K$105549,0)),"")</f>
        <v>0</v>
      </c>
      <c r="H159" s="70">
        <f t="shared" si="6"/>
        <v>3440</v>
      </c>
    </row>
    <row r="160" spans="1:8" x14ac:dyDescent="0.2">
      <c r="A160" s="101" t="str">
        <f>IFERROR(INDEX(Party_Ledger!$A$3:$A$105549, MATCH(ROWS($1:149), Party_Ledger!$K$3:$K$105549, 0)), "")</f>
        <v>2083/05/03</v>
      </c>
      <c r="B160" s="185">
        <f t="shared" si="5"/>
        <v>46253</v>
      </c>
      <c r="C160" s="68" t="str">
        <f>IFERROR(INDEX(Party_Ledger!$D$3:$D$105549,MATCH(ROWS($1:149),Party_Ledger!$K$3:$K$105549,0)),"")</f>
        <v>Sale</v>
      </c>
      <c r="D160" s="68" t="str">
        <f>IFERROR(INDEX(Party_Ledger!$E$3:$E$105549,MATCH(ROWS($1:149),Party_Ledger!$K$3:$K$105549,0)),"")</f>
        <v>BILL-6941</v>
      </c>
      <c r="E160" s="69" t="str">
        <f>IFERROR(INDEX(Party_Ledger!$F$3:$F$105549,MATCH(ROWS($1:149),Party_Ledger!$K$3:$K$105549,0)),"")</f>
        <v>Mix Milk</v>
      </c>
      <c r="F160" s="70">
        <f>IFERROR(INDEX(Party_Ledger!$G$3:$G$105549,MATCH(ROWS($1:149),Party_Ledger!$K$3:$K$105549,0)),"")</f>
        <v>3825</v>
      </c>
      <c r="G160" s="70">
        <f>IFERROR(INDEX(Party_Ledger!$H$3:$H$105549,MATCH(ROWS($1:149),Party_Ledger!$K$3:$K$105549,0)),"")</f>
        <v>0</v>
      </c>
      <c r="H160" s="70">
        <f t="shared" si="6"/>
        <v>3825</v>
      </c>
    </row>
    <row r="161" spans="1:8" x14ac:dyDescent="0.2">
      <c r="A161" s="101" t="str">
        <f>IFERROR(INDEX(Party_Ledger!$A$3:$A$105549, MATCH(ROWS($1:150), Party_Ledger!$K$3:$K$105549, 0)), "")</f>
        <v>2083/05/03</v>
      </c>
      <c r="B161" s="185">
        <f t="shared" si="5"/>
        <v>46253</v>
      </c>
      <c r="C161" s="68" t="str">
        <f>IFERROR(INDEX(Party_Ledger!$D$3:$D$105549,MATCH(ROWS($1:150),Party_Ledger!$K$3:$K$105549,0)),"")</f>
        <v>Sale</v>
      </c>
      <c r="D161" s="68" t="str">
        <f>IFERROR(INDEX(Party_Ledger!$E$3:$E$105549,MATCH(ROWS($1:150),Party_Ledger!$K$3:$K$105549,0)),"")</f>
        <v>BILL-6941</v>
      </c>
      <c r="E161" s="69" t="str">
        <f>IFERROR(INDEX(Party_Ledger!$F$3:$F$105549,MATCH(ROWS($1:150),Party_Ledger!$K$3:$K$105549,0)),"")</f>
        <v>Cow Milk</v>
      </c>
      <c r="F161" s="70">
        <f>IFERROR(INDEX(Party_Ledger!$G$3:$G$105549,MATCH(ROWS($1:150),Party_Ledger!$K$3:$K$105549,0)),"")</f>
        <v>80</v>
      </c>
      <c r="G161" s="70">
        <f>IFERROR(INDEX(Party_Ledger!$H$3:$H$105549,MATCH(ROWS($1:150),Party_Ledger!$K$3:$K$105549,0)),"")</f>
        <v>0</v>
      </c>
      <c r="H161" s="70">
        <f t="shared" si="6"/>
        <v>80</v>
      </c>
    </row>
    <row r="162" spans="1:8" x14ac:dyDescent="0.2">
      <c r="A162" s="101" t="str">
        <f>IFERROR(INDEX(Party_Ledger!$A$3:$A$105549, MATCH(ROWS($1:151), Party_Ledger!$K$3:$K$105549, 0)), "")</f>
        <v>2083/05/04</v>
      </c>
      <c r="B162" s="185">
        <f t="shared" si="5"/>
        <v>46254</v>
      </c>
      <c r="C162" s="68" t="str">
        <f>IFERROR(INDEX(Party_Ledger!$D$3:$D$105549,MATCH(ROWS($1:151),Party_Ledger!$K$3:$K$105549,0)),"")</f>
        <v>Sale</v>
      </c>
      <c r="D162" s="68" t="str">
        <f>IFERROR(INDEX(Party_Ledger!$E$3:$E$105549,MATCH(ROWS($1:151),Party_Ledger!$K$3:$K$105549,0)),"")</f>
        <v>BILL-6957</v>
      </c>
      <c r="E162" s="69" t="str">
        <f>IFERROR(INDEX(Party_Ledger!$F$3:$F$105549,MATCH(ROWS($1:151),Party_Ledger!$K$3:$K$105549,0)),"")</f>
        <v>Mix Milk</v>
      </c>
      <c r="F162" s="70">
        <f>IFERROR(INDEX(Party_Ledger!$G$3:$G$105549,MATCH(ROWS($1:151),Party_Ledger!$K$3:$K$105549,0)),"")</f>
        <v>3440</v>
      </c>
      <c r="G162" s="70">
        <f>IFERROR(INDEX(Party_Ledger!$H$3:$H$105549,MATCH(ROWS($1:151),Party_Ledger!$K$3:$K$105549,0)),"")</f>
        <v>0</v>
      </c>
      <c r="H162" s="70">
        <f t="shared" si="6"/>
        <v>3440</v>
      </c>
    </row>
    <row r="163" spans="1:8" x14ac:dyDescent="0.2">
      <c r="A163" s="101" t="str">
        <f>IFERROR(INDEX(Party_Ledger!$A$3:$A$105549, MATCH(ROWS($1:152), Party_Ledger!$K$3:$K$105549, 0)), "")</f>
        <v>2083/05/04</v>
      </c>
      <c r="B163" s="185">
        <f t="shared" si="5"/>
        <v>46254</v>
      </c>
      <c r="C163" s="68" t="str">
        <f>IFERROR(INDEX(Party_Ledger!$D$3:$D$105549,MATCH(ROWS($1:152),Party_Ledger!$K$3:$K$105549,0)),"")</f>
        <v>Sale</v>
      </c>
      <c r="D163" s="68" t="str">
        <f>IFERROR(INDEX(Party_Ledger!$E$3:$E$105549,MATCH(ROWS($1:152),Party_Ledger!$K$3:$K$105549,0)),"")</f>
        <v>BILL-6957</v>
      </c>
      <c r="E163" s="69" t="str">
        <f>IFERROR(INDEX(Party_Ledger!$F$3:$F$105549,MATCH(ROWS($1:152),Party_Ledger!$K$3:$K$105549,0)),"")</f>
        <v>Mix Milk</v>
      </c>
      <c r="F163" s="70">
        <f>IFERROR(INDEX(Party_Ledger!$G$3:$G$105549,MATCH(ROWS($1:152),Party_Ledger!$K$3:$K$105549,0)),"")</f>
        <v>2550</v>
      </c>
      <c r="G163" s="70">
        <f>IFERROR(INDEX(Party_Ledger!$H$3:$H$105549,MATCH(ROWS($1:152),Party_Ledger!$K$3:$K$105549,0)),"")</f>
        <v>0</v>
      </c>
      <c r="H163" s="70">
        <f t="shared" si="6"/>
        <v>2550</v>
      </c>
    </row>
    <row r="164" spans="1:8" x14ac:dyDescent="0.2">
      <c r="A164" s="101" t="str">
        <f>IFERROR(INDEX(Party_Ledger!$A$3:$A$105549, MATCH(ROWS($1:153), Party_Ledger!$K$3:$K$105549, 0)), "")</f>
        <v>2083/05/04</v>
      </c>
      <c r="B164" s="185">
        <f t="shared" si="5"/>
        <v>46254</v>
      </c>
      <c r="C164" s="68" t="str">
        <f>IFERROR(INDEX(Party_Ledger!$D$3:$D$105549,MATCH(ROWS($1:153),Party_Ledger!$K$3:$K$105549,0)),"")</f>
        <v>Sale</v>
      </c>
      <c r="D164" s="68" t="str">
        <f>IFERROR(INDEX(Party_Ledger!$E$3:$E$105549,MATCH(ROWS($1:153),Party_Ledger!$K$3:$K$105549,0)),"")</f>
        <v>BILL-6957</v>
      </c>
      <c r="E164" s="69" t="str">
        <f>IFERROR(INDEX(Party_Ledger!$F$3:$F$105549,MATCH(ROWS($1:153),Party_Ledger!$K$3:$K$105549,0)),"")</f>
        <v>GHEE</v>
      </c>
      <c r="F164" s="70">
        <f>IFERROR(INDEX(Party_Ledger!$G$3:$G$105549,MATCH(ROWS($1:153),Party_Ledger!$K$3:$K$105549,0)),"")</f>
        <v>7200</v>
      </c>
      <c r="G164" s="70">
        <f>IFERROR(INDEX(Party_Ledger!$H$3:$H$105549,MATCH(ROWS($1:153),Party_Ledger!$K$3:$K$105549,0)),"")</f>
        <v>0</v>
      </c>
      <c r="H164" s="70">
        <f t="shared" si="6"/>
        <v>7200</v>
      </c>
    </row>
    <row r="165" spans="1:8" x14ac:dyDescent="0.2">
      <c r="A165" s="101" t="str">
        <f>IFERROR(INDEX(Party_Ledger!$A$3:$A$105549, MATCH(ROWS($1:154), Party_Ledger!$K$3:$K$105549, 0)), "")</f>
        <v>2083/05/04</v>
      </c>
      <c r="B165" s="185">
        <f t="shared" si="5"/>
        <v>46254</v>
      </c>
      <c r="C165" s="68" t="str">
        <f>IFERROR(INDEX(Party_Ledger!$D$3:$D$105549,MATCH(ROWS($1:154),Party_Ledger!$K$3:$K$105549,0)),"")</f>
        <v>Sale</v>
      </c>
      <c r="D165" s="68" t="str">
        <f>IFERROR(INDEX(Party_Ledger!$E$3:$E$105549,MATCH(ROWS($1:154),Party_Ledger!$K$3:$K$105549,0)),"")</f>
        <v>BILL-6957</v>
      </c>
      <c r="E165" s="69" t="str">
        <f>IFERROR(INDEX(Party_Ledger!$F$3:$F$105549,MATCH(ROWS($1:154),Party_Ledger!$K$3:$K$105549,0)),"")</f>
        <v>Cow Milk</v>
      </c>
      <c r="F165" s="70">
        <f>IFERROR(INDEX(Party_Ledger!$G$3:$G$105549,MATCH(ROWS($1:154),Party_Ledger!$K$3:$K$105549,0)),"")</f>
        <v>80</v>
      </c>
      <c r="G165" s="70">
        <f>IFERROR(INDEX(Party_Ledger!$H$3:$H$105549,MATCH(ROWS($1:154),Party_Ledger!$K$3:$K$105549,0)),"")</f>
        <v>0</v>
      </c>
      <c r="H165" s="70">
        <f t="shared" si="6"/>
        <v>80</v>
      </c>
    </row>
    <row r="166" spans="1:8" x14ac:dyDescent="0.2">
      <c r="A166" s="101" t="str">
        <f>IFERROR(INDEX(Party_Ledger!$A$3:$A$105549, MATCH(ROWS($1:155), Party_Ledger!$K$3:$K$105549, 0)), "")</f>
        <v>2083/05/05</v>
      </c>
      <c r="B166" s="185">
        <f t="shared" si="5"/>
        <v>46255</v>
      </c>
      <c r="C166" s="68" t="str">
        <f>IFERROR(INDEX(Party_Ledger!$D$3:$D$105549,MATCH(ROWS($1:155),Party_Ledger!$K$3:$K$105549,0)),"")</f>
        <v>Sale</v>
      </c>
      <c r="D166" s="68" t="str">
        <f>IFERROR(INDEX(Party_Ledger!$E$3:$E$105549,MATCH(ROWS($1:155),Party_Ledger!$K$3:$K$105549,0)),"")</f>
        <v>BILL-6983</v>
      </c>
      <c r="E166" s="69" t="str">
        <f>IFERROR(INDEX(Party_Ledger!$F$3:$F$105549,MATCH(ROWS($1:155),Party_Ledger!$K$3:$K$105549,0)),"")</f>
        <v>Mix Milk</v>
      </c>
      <c r="F166" s="70">
        <f>IFERROR(INDEX(Party_Ledger!$G$3:$G$105549,MATCH(ROWS($1:155),Party_Ledger!$K$3:$K$105549,0)),"")</f>
        <v>3440</v>
      </c>
      <c r="G166" s="70">
        <f>IFERROR(INDEX(Party_Ledger!$H$3:$H$105549,MATCH(ROWS($1:155),Party_Ledger!$K$3:$K$105549,0)),"")</f>
        <v>0</v>
      </c>
      <c r="H166" s="70">
        <f t="shared" si="6"/>
        <v>3440</v>
      </c>
    </row>
    <row r="167" spans="1:8" x14ac:dyDescent="0.2">
      <c r="A167" s="101" t="str">
        <f>IFERROR(INDEX(Party_Ledger!$A$3:$A$105549, MATCH(ROWS($1:156), Party_Ledger!$K$3:$K$105549, 0)), "")</f>
        <v>2083/05/05</v>
      </c>
      <c r="B167" s="185">
        <f t="shared" si="5"/>
        <v>46255</v>
      </c>
      <c r="C167" s="68" t="str">
        <f>IFERROR(INDEX(Party_Ledger!$D$3:$D$105549,MATCH(ROWS($1:156),Party_Ledger!$K$3:$K$105549,0)),"")</f>
        <v>Sale</v>
      </c>
      <c r="D167" s="68" t="str">
        <f>IFERROR(INDEX(Party_Ledger!$E$3:$E$105549,MATCH(ROWS($1:156),Party_Ledger!$K$3:$K$105549,0)),"")</f>
        <v>BILL-6983</v>
      </c>
      <c r="E167" s="69" t="str">
        <f>IFERROR(INDEX(Party_Ledger!$F$3:$F$105549,MATCH(ROWS($1:156),Party_Ledger!$K$3:$K$105549,0)),"")</f>
        <v>Mix Milk</v>
      </c>
      <c r="F167" s="70">
        <f>IFERROR(INDEX(Party_Ledger!$G$3:$G$105549,MATCH(ROWS($1:156),Party_Ledger!$K$3:$K$105549,0)),"")</f>
        <v>3400</v>
      </c>
      <c r="G167" s="70">
        <f>IFERROR(INDEX(Party_Ledger!$H$3:$H$105549,MATCH(ROWS($1:156),Party_Ledger!$K$3:$K$105549,0)),"")</f>
        <v>0</v>
      </c>
      <c r="H167" s="70">
        <f t="shared" si="6"/>
        <v>3400</v>
      </c>
    </row>
    <row r="168" spans="1:8" x14ac:dyDescent="0.2">
      <c r="A168" s="101" t="str">
        <f>IFERROR(INDEX(Party_Ledger!$A$3:$A$105549, MATCH(ROWS($1:157), Party_Ledger!$K$3:$K$105549, 0)), "")</f>
        <v>2083/05/05</v>
      </c>
      <c r="B168" s="185">
        <f t="shared" si="5"/>
        <v>46255</v>
      </c>
      <c r="C168" s="68" t="str">
        <f>IFERROR(INDEX(Party_Ledger!$D$3:$D$105549,MATCH(ROWS($1:157),Party_Ledger!$K$3:$K$105549,0)),"")</f>
        <v>Sale</v>
      </c>
      <c r="D168" s="68" t="str">
        <f>IFERROR(INDEX(Party_Ledger!$E$3:$E$105549,MATCH(ROWS($1:157),Party_Ledger!$K$3:$K$105549,0)),"")</f>
        <v>BILL-6983</v>
      </c>
      <c r="E168" s="69" t="str">
        <f>IFERROR(INDEX(Party_Ledger!$F$3:$F$105549,MATCH(ROWS($1:157),Party_Ledger!$K$3:$K$105549,0)),"")</f>
        <v>Cow Milk</v>
      </c>
      <c r="F168" s="70">
        <f>IFERROR(INDEX(Party_Ledger!$G$3:$G$105549,MATCH(ROWS($1:157),Party_Ledger!$K$3:$K$105549,0)),"")</f>
        <v>80</v>
      </c>
      <c r="G168" s="70">
        <f>IFERROR(INDEX(Party_Ledger!$H$3:$H$105549,MATCH(ROWS($1:157),Party_Ledger!$K$3:$K$105549,0)),"")</f>
        <v>0</v>
      </c>
      <c r="H168" s="70">
        <f t="shared" si="6"/>
        <v>80</v>
      </c>
    </row>
    <row r="169" spans="1:8" x14ac:dyDescent="0.2">
      <c r="A169" s="101" t="str">
        <f>IFERROR(INDEX(Party_Ledger!$A$3:$A$105549, MATCH(ROWS($1:158), Party_Ledger!$K$3:$K$105549, 0)), "")</f>
        <v>2083/05/06</v>
      </c>
      <c r="B169" s="185">
        <f t="shared" si="5"/>
        <v>46256</v>
      </c>
      <c r="C169" s="68" t="str">
        <f>IFERROR(INDEX(Party_Ledger!$D$3:$D$105549,MATCH(ROWS($1:158),Party_Ledger!$K$3:$K$105549,0)),"")</f>
        <v>Sale</v>
      </c>
      <c r="D169" s="68" t="str">
        <f>IFERROR(INDEX(Party_Ledger!$E$3:$E$105549,MATCH(ROWS($1:158),Party_Ledger!$K$3:$K$105549,0)),"")</f>
        <v>BILL-6998</v>
      </c>
      <c r="E169" s="69" t="str">
        <f>IFERROR(INDEX(Party_Ledger!$F$3:$F$105549,MATCH(ROWS($1:158),Party_Ledger!$K$3:$K$105549,0)),"")</f>
        <v>Mix Milk</v>
      </c>
      <c r="F169" s="70">
        <f>IFERROR(INDEX(Party_Ledger!$G$3:$G$105549,MATCH(ROWS($1:158),Party_Ledger!$K$3:$K$105549,0)),"")</f>
        <v>3440</v>
      </c>
      <c r="G169" s="70">
        <f>IFERROR(INDEX(Party_Ledger!$H$3:$H$105549,MATCH(ROWS($1:158),Party_Ledger!$K$3:$K$105549,0)),"")</f>
        <v>0</v>
      </c>
      <c r="H169" s="70">
        <f t="shared" si="6"/>
        <v>3440</v>
      </c>
    </row>
    <row r="170" spans="1:8" x14ac:dyDescent="0.2">
      <c r="A170" s="101" t="str">
        <f>IFERROR(INDEX(Party_Ledger!$A$3:$A$105549, MATCH(ROWS($1:159), Party_Ledger!$K$3:$K$105549, 0)), "")</f>
        <v>2083/05/06</v>
      </c>
      <c r="B170" s="185">
        <f t="shared" si="5"/>
        <v>46256</v>
      </c>
      <c r="C170" s="68" t="str">
        <f>IFERROR(INDEX(Party_Ledger!$D$3:$D$105549,MATCH(ROWS($1:159),Party_Ledger!$K$3:$K$105549,0)),"")</f>
        <v>Sale</v>
      </c>
      <c r="D170" s="68" t="str">
        <f>IFERROR(INDEX(Party_Ledger!$E$3:$E$105549,MATCH(ROWS($1:159),Party_Ledger!$K$3:$K$105549,0)),"")</f>
        <v>BILL-6998</v>
      </c>
      <c r="E170" s="69" t="str">
        <f>IFERROR(INDEX(Party_Ledger!$F$3:$F$105549,MATCH(ROWS($1:159),Party_Ledger!$K$3:$K$105549,0)),"")</f>
        <v>Mix Milk</v>
      </c>
      <c r="F170" s="70">
        <f>IFERROR(INDEX(Party_Ledger!$G$3:$G$105549,MATCH(ROWS($1:159),Party_Ledger!$K$3:$K$105549,0)),"")</f>
        <v>2550</v>
      </c>
      <c r="G170" s="70">
        <f>IFERROR(INDEX(Party_Ledger!$H$3:$H$105549,MATCH(ROWS($1:159),Party_Ledger!$K$3:$K$105549,0)),"")</f>
        <v>0</v>
      </c>
      <c r="H170" s="70">
        <f t="shared" si="6"/>
        <v>2550</v>
      </c>
    </row>
    <row r="171" spans="1:8" x14ac:dyDescent="0.2">
      <c r="A171" s="101" t="str">
        <f>IFERROR(INDEX(Party_Ledger!$A$3:$A$105549, MATCH(ROWS($1:160), Party_Ledger!$K$3:$K$105549, 0)), "")</f>
        <v>2083/05/06</v>
      </c>
      <c r="B171" s="185">
        <f t="shared" si="5"/>
        <v>46256</v>
      </c>
      <c r="C171" s="68" t="str">
        <f>IFERROR(INDEX(Party_Ledger!$D$3:$D$105549,MATCH(ROWS($1:160),Party_Ledger!$K$3:$K$105549,0)),"")</f>
        <v>Sale</v>
      </c>
      <c r="D171" s="68" t="str">
        <f>IFERROR(INDEX(Party_Ledger!$E$3:$E$105549,MATCH(ROWS($1:160),Party_Ledger!$K$3:$K$105549,0)),"")</f>
        <v>BILL-6998</v>
      </c>
      <c r="E171" s="69" t="str">
        <f>IFERROR(INDEX(Party_Ledger!$F$3:$F$105549,MATCH(ROWS($1:160),Party_Ledger!$K$3:$K$105549,0)),"")</f>
        <v>Cow Milk</v>
      </c>
      <c r="F171" s="70">
        <f>IFERROR(INDEX(Party_Ledger!$G$3:$G$105549,MATCH(ROWS($1:160),Party_Ledger!$K$3:$K$105549,0)),"")</f>
        <v>80</v>
      </c>
      <c r="G171" s="70">
        <f>IFERROR(INDEX(Party_Ledger!$H$3:$H$105549,MATCH(ROWS($1:160),Party_Ledger!$K$3:$K$105549,0)),"")</f>
        <v>0</v>
      </c>
      <c r="H171" s="70">
        <f t="shared" si="6"/>
        <v>80</v>
      </c>
    </row>
    <row r="172" spans="1:8" x14ac:dyDescent="0.2">
      <c r="A172" s="101" t="str">
        <f>IFERROR(INDEX(Party_Ledger!$A$3:$A$105549, MATCH(ROWS($1:161), Party_Ledger!$K$3:$K$105549, 0)), "")</f>
        <v>2083/05/07</v>
      </c>
      <c r="B172" s="185">
        <f t="shared" si="5"/>
        <v>46257</v>
      </c>
      <c r="C172" s="68" t="str">
        <f>IFERROR(INDEX(Party_Ledger!$D$3:$D$105549,MATCH(ROWS($1:161),Party_Ledger!$K$3:$K$105549,0)),"")</f>
        <v>Sale</v>
      </c>
      <c r="D172" s="68" t="str">
        <f>IFERROR(INDEX(Party_Ledger!$E$3:$E$105549,MATCH(ROWS($1:161),Party_Ledger!$K$3:$K$105549,0)),"")</f>
        <v>BILL-7018</v>
      </c>
      <c r="E172" s="69" t="str">
        <f>IFERROR(INDEX(Party_Ledger!$F$3:$F$105549,MATCH(ROWS($1:161),Party_Ledger!$K$3:$K$105549,0)),"")</f>
        <v>Mix Milk</v>
      </c>
      <c r="F172" s="70">
        <f>IFERROR(INDEX(Party_Ledger!$G$3:$G$105549,MATCH(ROWS($1:161),Party_Ledger!$K$3:$K$105549,0)),"")</f>
        <v>3870</v>
      </c>
      <c r="G172" s="70">
        <f>IFERROR(INDEX(Party_Ledger!$H$3:$H$105549,MATCH(ROWS($1:161),Party_Ledger!$K$3:$K$105549,0)),"")</f>
        <v>0</v>
      </c>
      <c r="H172" s="70">
        <f t="shared" si="6"/>
        <v>3870</v>
      </c>
    </row>
    <row r="173" spans="1:8" x14ac:dyDescent="0.2">
      <c r="A173" s="101" t="str">
        <f>IFERROR(INDEX(Party_Ledger!$A$3:$A$105549, MATCH(ROWS($1:162), Party_Ledger!$K$3:$K$105549, 0)), "")</f>
        <v>2083/05/07</v>
      </c>
      <c r="B173" s="185">
        <f t="shared" si="5"/>
        <v>46257</v>
      </c>
      <c r="C173" s="68" t="str">
        <f>IFERROR(INDEX(Party_Ledger!$D$3:$D$105549,MATCH(ROWS($1:162),Party_Ledger!$K$3:$K$105549,0)),"")</f>
        <v>Sale</v>
      </c>
      <c r="D173" s="68" t="str">
        <f>IFERROR(INDEX(Party_Ledger!$E$3:$E$105549,MATCH(ROWS($1:162),Party_Ledger!$K$3:$K$105549,0)),"")</f>
        <v>BILL-7018</v>
      </c>
      <c r="E173" s="69" t="str">
        <f>IFERROR(INDEX(Party_Ledger!$F$3:$F$105549,MATCH(ROWS($1:162),Party_Ledger!$K$3:$K$105549,0)),"")</f>
        <v>Mix Milk</v>
      </c>
      <c r="F173" s="70">
        <f>IFERROR(INDEX(Party_Ledger!$G$3:$G$105549,MATCH(ROWS($1:162),Party_Ledger!$K$3:$K$105549,0)),"")</f>
        <v>2975</v>
      </c>
      <c r="G173" s="70">
        <f>IFERROR(INDEX(Party_Ledger!$H$3:$H$105549,MATCH(ROWS($1:162),Party_Ledger!$K$3:$K$105549,0)),"")</f>
        <v>0</v>
      </c>
      <c r="H173" s="70">
        <f t="shared" si="6"/>
        <v>2975</v>
      </c>
    </row>
    <row r="174" spans="1:8" x14ac:dyDescent="0.2">
      <c r="A174" s="101" t="str">
        <f>IFERROR(INDEX(Party_Ledger!$A$3:$A$105549, MATCH(ROWS($1:163), Party_Ledger!$K$3:$K$105549, 0)), "")</f>
        <v>2083/05/07</v>
      </c>
      <c r="B174" s="185">
        <f t="shared" si="5"/>
        <v>46257</v>
      </c>
      <c r="C174" s="68" t="str">
        <f>IFERROR(INDEX(Party_Ledger!$D$3:$D$105549,MATCH(ROWS($1:163),Party_Ledger!$K$3:$K$105549,0)),"")</f>
        <v>Sale</v>
      </c>
      <c r="D174" s="68" t="str">
        <f>IFERROR(INDEX(Party_Ledger!$E$3:$E$105549,MATCH(ROWS($1:163),Party_Ledger!$K$3:$K$105549,0)),"")</f>
        <v>BILL-7018</v>
      </c>
      <c r="E174" s="69" t="str">
        <f>IFERROR(INDEX(Party_Ledger!$F$3:$F$105549,MATCH(ROWS($1:163),Party_Ledger!$K$3:$K$105549,0)),"")</f>
        <v>Cow Milk</v>
      </c>
      <c r="F174" s="70">
        <f>IFERROR(INDEX(Party_Ledger!$G$3:$G$105549,MATCH(ROWS($1:163),Party_Ledger!$K$3:$K$105549,0)),"")</f>
        <v>80</v>
      </c>
      <c r="G174" s="70">
        <f>IFERROR(INDEX(Party_Ledger!$H$3:$H$105549,MATCH(ROWS($1:163),Party_Ledger!$K$3:$K$105549,0)),"")</f>
        <v>0</v>
      </c>
      <c r="H174" s="70">
        <f t="shared" si="6"/>
        <v>80</v>
      </c>
    </row>
    <row r="175" spans="1:8" x14ac:dyDescent="0.2">
      <c r="A175" s="101" t="str">
        <f>IFERROR(INDEX(Party_Ledger!$A$3:$A$105549, MATCH(ROWS($1:164), Party_Ledger!$K$3:$K$105549, 0)), "")</f>
        <v>2083/05/08</v>
      </c>
      <c r="B175" s="185">
        <f t="shared" si="5"/>
        <v>46258</v>
      </c>
      <c r="C175" s="68" t="str">
        <f>IFERROR(INDEX(Party_Ledger!$D$3:$D$105549,MATCH(ROWS($1:164),Party_Ledger!$K$3:$K$105549,0)),"")</f>
        <v>Sale</v>
      </c>
      <c r="D175" s="68" t="str">
        <f>IFERROR(INDEX(Party_Ledger!$E$3:$E$105549,MATCH(ROWS($1:164),Party_Ledger!$K$3:$K$105549,0)),"")</f>
        <v>BILL-7035</v>
      </c>
      <c r="E175" s="69" t="str">
        <f>IFERROR(INDEX(Party_Ledger!$F$3:$F$105549,MATCH(ROWS($1:164),Party_Ledger!$K$3:$K$105549,0)),"")</f>
        <v>Mix Milk</v>
      </c>
      <c r="F175" s="70">
        <f>IFERROR(INDEX(Party_Ledger!$G$3:$G$105549,MATCH(ROWS($1:164),Party_Ledger!$K$3:$K$105549,0)),"")</f>
        <v>3440</v>
      </c>
      <c r="G175" s="70">
        <f>IFERROR(INDEX(Party_Ledger!$H$3:$H$105549,MATCH(ROWS($1:164),Party_Ledger!$K$3:$K$105549,0)),"")</f>
        <v>0</v>
      </c>
      <c r="H175" s="70">
        <f t="shared" si="6"/>
        <v>3440</v>
      </c>
    </row>
    <row r="176" spans="1:8" x14ac:dyDescent="0.2">
      <c r="A176" s="101" t="str">
        <f>IFERROR(INDEX(Party_Ledger!$A$3:$A$105549, MATCH(ROWS($1:165), Party_Ledger!$K$3:$K$105549, 0)), "")</f>
        <v>2083/05/08</v>
      </c>
      <c r="B176" s="185">
        <f t="shared" si="5"/>
        <v>46258</v>
      </c>
      <c r="C176" s="68" t="str">
        <f>IFERROR(INDEX(Party_Ledger!$D$3:$D$105549,MATCH(ROWS($1:165),Party_Ledger!$K$3:$K$105549,0)),"")</f>
        <v>Sale</v>
      </c>
      <c r="D176" s="68" t="str">
        <f>IFERROR(INDEX(Party_Ledger!$E$3:$E$105549,MATCH(ROWS($1:165),Party_Ledger!$K$3:$K$105549,0)),"")</f>
        <v>BILL-7035</v>
      </c>
      <c r="E176" s="69" t="str">
        <f>IFERROR(INDEX(Party_Ledger!$F$3:$F$105549,MATCH(ROWS($1:165),Party_Ledger!$K$3:$K$105549,0)),"")</f>
        <v>Mix Milk</v>
      </c>
      <c r="F176" s="70">
        <f>IFERROR(INDEX(Party_Ledger!$G$3:$G$105549,MATCH(ROWS($1:165),Party_Ledger!$K$3:$K$105549,0)),"")</f>
        <v>6375</v>
      </c>
      <c r="G176" s="70">
        <f>IFERROR(INDEX(Party_Ledger!$H$3:$H$105549,MATCH(ROWS($1:165),Party_Ledger!$K$3:$K$105549,0)),"")</f>
        <v>0</v>
      </c>
      <c r="H176" s="70">
        <f t="shared" si="6"/>
        <v>6375</v>
      </c>
    </row>
    <row r="177" spans="1:8" x14ac:dyDescent="0.2">
      <c r="A177" s="101" t="str">
        <f>IFERROR(INDEX(Party_Ledger!$A$3:$A$105549, MATCH(ROWS($1:166), Party_Ledger!$K$3:$K$105549, 0)), "")</f>
        <v>2083/05/09</v>
      </c>
      <c r="B177" s="185">
        <f t="shared" si="5"/>
        <v>46259</v>
      </c>
      <c r="C177" s="68" t="str">
        <f>IFERROR(INDEX(Party_Ledger!$D$3:$D$105549,MATCH(ROWS($1:166),Party_Ledger!$K$3:$K$105549,0)),"")</f>
        <v>Sale</v>
      </c>
      <c r="D177" s="68" t="str">
        <f>IFERROR(INDEX(Party_Ledger!$E$3:$E$105549,MATCH(ROWS($1:166),Party_Ledger!$K$3:$K$105549,0)),"")</f>
        <v>BILL-7055</v>
      </c>
      <c r="E177" s="69" t="str">
        <f>IFERROR(INDEX(Party_Ledger!$F$3:$F$105549,MATCH(ROWS($1:166),Party_Ledger!$K$3:$K$105549,0)),"")</f>
        <v>Mix Milk</v>
      </c>
      <c r="F177" s="70">
        <f>IFERROR(INDEX(Party_Ledger!$G$3:$G$105549,MATCH(ROWS($1:166),Party_Ledger!$K$3:$K$105549,0)),"")</f>
        <v>3440</v>
      </c>
      <c r="G177" s="70">
        <f>IFERROR(INDEX(Party_Ledger!$H$3:$H$105549,MATCH(ROWS($1:166),Party_Ledger!$K$3:$K$105549,0)),"")</f>
        <v>0</v>
      </c>
      <c r="H177" s="70">
        <f t="shared" si="6"/>
        <v>3440</v>
      </c>
    </row>
    <row r="178" spans="1:8" x14ac:dyDescent="0.2">
      <c r="A178" s="101" t="str">
        <f>IFERROR(INDEX(Party_Ledger!$A$3:$A$105549, MATCH(ROWS($1:167), Party_Ledger!$K$3:$K$105549, 0)), "")</f>
        <v>2083/05/09</v>
      </c>
      <c r="B178" s="185">
        <f t="shared" si="5"/>
        <v>46259</v>
      </c>
      <c r="C178" s="68" t="str">
        <f>IFERROR(INDEX(Party_Ledger!$D$3:$D$105549,MATCH(ROWS($1:167),Party_Ledger!$K$3:$K$105549,0)),"")</f>
        <v>Sale</v>
      </c>
      <c r="D178" s="68" t="str">
        <f>IFERROR(INDEX(Party_Ledger!$E$3:$E$105549,MATCH(ROWS($1:167),Party_Ledger!$K$3:$K$105549,0)),"")</f>
        <v>BILL-7055</v>
      </c>
      <c r="E178" s="69" t="str">
        <f>IFERROR(INDEX(Party_Ledger!$F$3:$F$105549,MATCH(ROWS($1:167),Party_Ledger!$K$3:$K$105549,0)),"")</f>
        <v>Mix Milk</v>
      </c>
      <c r="F178" s="70">
        <f>IFERROR(INDEX(Party_Ledger!$G$3:$G$105549,MATCH(ROWS($1:167),Party_Ledger!$K$3:$K$105549,0)),"")</f>
        <v>3400</v>
      </c>
      <c r="G178" s="70">
        <f>IFERROR(INDEX(Party_Ledger!$H$3:$H$105549,MATCH(ROWS($1:167),Party_Ledger!$K$3:$K$105549,0)),"")</f>
        <v>0</v>
      </c>
      <c r="H178" s="70">
        <f t="shared" si="6"/>
        <v>3400</v>
      </c>
    </row>
    <row r="179" spans="1:8" x14ac:dyDescent="0.2">
      <c r="A179" s="101" t="str">
        <f>IFERROR(INDEX(Party_Ledger!$A$3:$A$105549, MATCH(ROWS($1:168), Party_Ledger!$K$3:$K$105549, 0)), "")</f>
        <v>2083/05/09</v>
      </c>
      <c r="B179" s="185">
        <f t="shared" si="5"/>
        <v>46259</v>
      </c>
      <c r="C179" s="68" t="str">
        <f>IFERROR(INDEX(Party_Ledger!$D$3:$D$105549,MATCH(ROWS($1:168),Party_Ledger!$K$3:$K$105549,0)),"")</f>
        <v>Sale</v>
      </c>
      <c r="D179" s="68" t="str">
        <f>IFERROR(INDEX(Party_Ledger!$E$3:$E$105549,MATCH(ROWS($1:168),Party_Ledger!$K$3:$K$105549,0)),"")</f>
        <v>BILL-7055</v>
      </c>
      <c r="E179" s="69" t="str">
        <f>IFERROR(INDEX(Party_Ledger!$F$3:$F$105549,MATCH(ROWS($1:168),Party_Ledger!$K$3:$K$105549,0)),"")</f>
        <v>Cow Milk</v>
      </c>
      <c r="F179" s="70">
        <f>IFERROR(INDEX(Party_Ledger!$G$3:$G$105549,MATCH(ROWS($1:168),Party_Ledger!$K$3:$K$105549,0)),"")</f>
        <v>80</v>
      </c>
      <c r="G179" s="70">
        <f>IFERROR(INDEX(Party_Ledger!$H$3:$H$105549,MATCH(ROWS($1:168),Party_Ledger!$K$3:$K$105549,0)),"")</f>
        <v>0</v>
      </c>
      <c r="H179" s="70">
        <f t="shared" si="6"/>
        <v>80</v>
      </c>
    </row>
    <row r="180" spans="1:8" x14ac:dyDescent="0.2">
      <c r="A180" s="101" t="str">
        <f>IFERROR(INDEX(Party_Ledger!$A$3:$A$105549, MATCH(ROWS($1:169), Party_Ledger!$K$3:$K$105549, 0)), "")</f>
        <v>2083/05/10</v>
      </c>
      <c r="B180" s="185">
        <f t="shared" si="5"/>
        <v>46260</v>
      </c>
      <c r="C180" s="68" t="str">
        <f>IFERROR(INDEX(Party_Ledger!$D$3:$D$105549,MATCH(ROWS($1:169),Party_Ledger!$K$3:$K$105549,0)),"")</f>
        <v>Sale</v>
      </c>
      <c r="D180" s="68" t="str">
        <f>IFERROR(INDEX(Party_Ledger!$E$3:$E$105549,MATCH(ROWS($1:169),Party_Ledger!$K$3:$K$105549,0)),"")</f>
        <v>BILL-7073</v>
      </c>
      <c r="E180" s="69" t="str">
        <f>IFERROR(INDEX(Party_Ledger!$F$3:$F$105549,MATCH(ROWS($1:169),Party_Ledger!$K$3:$K$105549,0)),"")</f>
        <v>Mix Milk</v>
      </c>
      <c r="F180" s="70">
        <f>IFERROR(INDEX(Party_Ledger!$G$3:$G$105549,MATCH(ROWS($1:169),Party_Ledger!$K$3:$K$105549,0)),"")</f>
        <v>3440</v>
      </c>
      <c r="G180" s="70">
        <f>IFERROR(INDEX(Party_Ledger!$H$3:$H$105549,MATCH(ROWS($1:169),Party_Ledger!$K$3:$K$105549,0)),"")</f>
        <v>0</v>
      </c>
      <c r="H180" s="70">
        <f t="shared" si="6"/>
        <v>3440</v>
      </c>
    </row>
    <row r="181" spans="1:8" x14ac:dyDescent="0.2">
      <c r="A181" s="101" t="str">
        <f>IFERROR(INDEX(Party_Ledger!$A$3:$A$105549, MATCH(ROWS($1:170), Party_Ledger!$K$3:$K$105549, 0)), "")</f>
        <v>2083/05/10</v>
      </c>
      <c r="B181" s="185">
        <f t="shared" si="5"/>
        <v>46260</v>
      </c>
      <c r="C181" s="68" t="str">
        <f>IFERROR(INDEX(Party_Ledger!$D$3:$D$105549,MATCH(ROWS($1:170),Party_Ledger!$K$3:$K$105549,0)),"")</f>
        <v>Sale</v>
      </c>
      <c r="D181" s="68" t="str">
        <f>IFERROR(INDEX(Party_Ledger!$E$3:$E$105549,MATCH(ROWS($1:170),Party_Ledger!$K$3:$K$105549,0)),"")</f>
        <v>BILL-7073</v>
      </c>
      <c r="E181" s="69" t="str">
        <f>IFERROR(INDEX(Party_Ledger!$F$3:$F$105549,MATCH(ROWS($1:170),Party_Ledger!$K$3:$K$105549,0)),"")</f>
        <v>Mix Milk</v>
      </c>
      <c r="F181" s="70">
        <f>IFERROR(INDEX(Party_Ledger!$G$3:$G$105549,MATCH(ROWS($1:170),Party_Ledger!$K$3:$K$105549,0)),"")</f>
        <v>3825</v>
      </c>
      <c r="G181" s="70">
        <f>IFERROR(INDEX(Party_Ledger!$H$3:$H$105549,MATCH(ROWS($1:170),Party_Ledger!$K$3:$K$105549,0)),"")</f>
        <v>0</v>
      </c>
      <c r="H181" s="70">
        <f t="shared" si="6"/>
        <v>3825</v>
      </c>
    </row>
    <row r="182" spans="1:8" x14ac:dyDescent="0.2">
      <c r="A182" s="101" t="str">
        <f>IFERROR(INDEX(Party_Ledger!$A$3:$A$105549, MATCH(ROWS($1:171), Party_Ledger!$K$3:$K$105549, 0)), "")</f>
        <v>2083/05/10</v>
      </c>
      <c r="B182" s="185">
        <f t="shared" si="5"/>
        <v>46260</v>
      </c>
      <c r="C182" s="68" t="str">
        <f>IFERROR(INDEX(Party_Ledger!$D$3:$D$105549,MATCH(ROWS($1:171),Party_Ledger!$K$3:$K$105549,0)),"")</f>
        <v>Sale</v>
      </c>
      <c r="D182" s="68" t="str">
        <f>IFERROR(INDEX(Party_Ledger!$E$3:$E$105549,MATCH(ROWS($1:171),Party_Ledger!$K$3:$K$105549,0)),"")</f>
        <v>BILL-7073</v>
      </c>
      <c r="E182" s="69" t="str">
        <f>IFERROR(INDEX(Party_Ledger!$F$3:$F$105549,MATCH(ROWS($1:171),Party_Ledger!$K$3:$K$105549,0)),"")</f>
        <v>GHEE</v>
      </c>
      <c r="F182" s="70">
        <f>IFERROR(INDEX(Party_Ledger!$G$3:$G$105549,MATCH(ROWS($1:171),Party_Ledger!$K$3:$K$105549,0)),"")</f>
        <v>600</v>
      </c>
      <c r="G182" s="70">
        <f>IFERROR(INDEX(Party_Ledger!$H$3:$H$105549,MATCH(ROWS($1:171),Party_Ledger!$K$3:$K$105549,0)),"")</f>
        <v>0</v>
      </c>
      <c r="H182" s="70">
        <f t="shared" si="6"/>
        <v>600</v>
      </c>
    </row>
    <row r="183" spans="1:8" x14ac:dyDescent="0.2">
      <c r="A183" s="101" t="str">
        <f>IFERROR(INDEX(Party_Ledger!$A$3:$A$105549, MATCH(ROWS($1:172), Party_Ledger!$K$3:$K$105549, 0)), "")</f>
        <v>2083/05/10</v>
      </c>
      <c r="B183" s="185">
        <f t="shared" si="5"/>
        <v>46260</v>
      </c>
      <c r="C183" s="68" t="str">
        <f>IFERROR(INDEX(Party_Ledger!$D$3:$D$105549,MATCH(ROWS($1:172),Party_Ledger!$K$3:$K$105549,0)),"")</f>
        <v>Sale</v>
      </c>
      <c r="D183" s="68" t="str">
        <f>IFERROR(INDEX(Party_Ledger!$E$3:$E$105549,MATCH(ROWS($1:172),Party_Ledger!$K$3:$K$105549,0)),"")</f>
        <v>BILL-7073</v>
      </c>
      <c r="E183" s="69" t="str">
        <f>IFERROR(INDEX(Party_Ledger!$F$3:$F$105549,MATCH(ROWS($1:172),Party_Ledger!$K$3:$K$105549,0)),"")</f>
        <v>NAUNI</v>
      </c>
      <c r="F183" s="70">
        <f>IFERROR(INDEX(Party_Ledger!$G$3:$G$105549,MATCH(ROWS($1:172),Party_Ledger!$K$3:$K$105549,0)),"")</f>
        <v>2550</v>
      </c>
      <c r="G183" s="70">
        <f>IFERROR(INDEX(Party_Ledger!$H$3:$H$105549,MATCH(ROWS($1:172),Party_Ledger!$K$3:$K$105549,0)),"")</f>
        <v>0</v>
      </c>
      <c r="H183" s="70">
        <f t="shared" si="6"/>
        <v>2550</v>
      </c>
    </row>
    <row r="184" spans="1:8" x14ac:dyDescent="0.2">
      <c r="A184" s="101" t="str">
        <f>IFERROR(INDEX(Party_Ledger!$A$3:$A$105549, MATCH(ROWS($1:173), Party_Ledger!$K$3:$K$105549, 0)), "")</f>
        <v>2083/05/10</v>
      </c>
      <c r="B184" s="185">
        <f t="shared" si="5"/>
        <v>46260</v>
      </c>
      <c r="C184" s="68" t="str">
        <f>IFERROR(INDEX(Party_Ledger!$D$3:$D$105549,MATCH(ROWS($1:173),Party_Ledger!$K$3:$K$105549,0)),"")</f>
        <v>Sale</v>
      </c>
      <c r="D184" s="68" t="str">
        <f>IFERROR(INDEX(Party_Ledger!$E$3:$E$105549,MATCH(ROWS($1:173),Party_Ledger!$K$3:$K$105549,0)),"")</f>
        <v>BILL-7073</v>
      </c>
      <c r="E184" s="69" t="str">
        <f>IFERROR(INDEX(Party_Ledger!$F$3:$F$105549,MATCH(ROWS($1:173),Party_Ledger!$K$3:$K$105549,0)),"")</f>
        <v>Cow Milk</v>
      </c>
      <c r="F184" s="70">
        <f>IFERROR(INDEX(Party_Ledger!$G$3:$G$105549,MATCH(ROWS($1:173),Party_Ledger!$K$3:$K$105549,0)),"")</f>
        <v>80</v>
      </c>
      <c r="G184" s="70">
        <f>IFERROR(INDEX(Party_Ledger!$H$3:$H$105549,MATCH(ROWS($1:173),Party_Ledger!$K$3:$K$105549,0)),"")</f>
        <v>0</v>
      </c>
      <c r="H184" s="70">
        <f t="shared" si="6"/>
        <v>80</v>
      </c>
    </row>
    <row r="185" spans="1:8" x14ac:dyDescent="0.2">
      <c r="A185" s="101" t="str">
        <f>IFERROR(INDEX(Party_Ledger!$A$3:$A$105549, MATCH(ROWS($1:174), Party_Ledger!$K$3:$K$105549, 0)), "")</f>
        <v>2083/05/11</v>
      </c>
      <c r="B185" s="185">
        <f t="shared" si="5"/>
        <v>46261</v>
      </c>
      <c r="C185" s="68" t="str">
        <f>IFERROR(INDEX(Party_Ledger!$D$3:$D$105549,MATCH(ROWS($1:174),Party_Ledger!$K$3:$K$105549,0)),"")</f>
        <v>Sale</v>
      </c>
      <c r="D185" s="68" t="str">
        <f>IFERROR(INDEX(Party_Ledger!$E$3:$E$105549,MATCH(ROWS($1:174),Party_Ledger!$K$3:$K$105549,0)),"")</f>
        <v>BILL-7095</v>
      </c>
      <c r="E185" s="69" t="str">
        <f>IFERROR(INDEX(Party_Ledger!$F$3:$F$105549,MATCH(ROWS($1:174),Party_Ledger!$K$3:$K$105549,0)),"")</f>
        <v>Mix Milk</v>
      </c>
      <c r="F185" s="70">
        <f>IFERROR(INDEX(Party_Ledger!$G$3:$G$105549,MATCH(ROWS($1:174),Party_Ledger!$K$3:$K$105549,0)),"")</f>
        <v>3440</v>
      </c>
      <c r="G185" s="70">
        <f>IFERROR(INDEX(Party_Ledger!$H$3:$H$105549,MATCH(ROWS($1:174),Party_Ledger!$K$3:$K$105549,0)),"")</f>
        <v>0</v>
      </c>
      <c r="H185" s="70">
        <f t="shared" si="6"/>
        <v>3440</v>
      </c>
    </row>
    <row r="186" spans="1:8" x14ac:dyDescent="0.2">
      <c r="A186" s="101" t="str">
        <f>IFERROR(INDEX(Party_Ledger!$A$3:$A$105549, MATCH(ROWS($1:175), Party_Ledger!$K$3:$K$105549, 0)), "")</f>
        <v>2083/05/11</v>
      </c>
      <c r="B186" s="185">
        <f t="shared" si="5"/>
        <v>46261</v>
      </c>
      <c r="C186" s="68" t="str">
        <f>IFERROR(INDEX(Party_Ledger!$D$3:$D$105549,MATCH(ROWS($1:175),Party_Ledger!$K$3:$K$105549,0)),"")</f>
        <v>Sale</v>
      </c>
      <c r="D186" s="68" t="str">
        <f>IFERROR(INDEX(Party_Ledger!$E$3:$E$105549,MATCH(ROWS($1:175),Party_Ledger!$K$3:$K$105549,0)),"")</f>
        <v>BILL-7095</v>
      </c>
      <c r="E186" s="69" t="str">
        <f>IFERROR(INDEX(Party_Ledger!$F$3:$F$105549,MATCH(ROWS($1:175),Party_Ledger!$K$3:$K$105549,0)),"")</f>
        <v>Mix Milk</v>
      </c>
      <c r="F186" s="70">
        <f>IFERROR(INDEX(Party_Ledger!$G$3:$G$105549,MATCH(ROWS($1:175),Party_Ledger!$K$3:$K$105549,0)),"")</f>
        <v>3400</v>
      </c>
      <c r="G186" s="70">
        <f>IFERROR(INDEX(Party_Ledger!$H$3:$H$105549,MATCH(ROWS($1:175),Party_Ledger!$K$3:$K$105549,0)),"")</f>
        <v>0</v>
      </c>
      <c r="H186" s="70">
        <f t="shared" si="6"/>
        <v>3400</v>
      </c>
    </row>
    <row r="187" spans="1:8" x14ac:dyDescent="0.2">
      <c r="A187" s="101" t="str">
        <f>IFERROR(INDEX(Party_Ledger!$A$3:$A$105549, MATCH(ROWS($1:176), Party_Ledger!$K$3:$K$105549, 0)), "")</f>
        <v>2083/05/11</v>
      </c>
      <c r="B187" s="185">
        <f t="shared" si="5"/>
        <v>46261</v>
      </c>
      <c r="C187" s="68" t="str">
        <f>IFERROR(INDEX(Party_Ledger!$D$3:$D$105549,MATCH(ROWS($1:176),Party_Ledger!$K$3:$K$105549,0)),"")</f>
        <v>Sale</v>
      </c>
      <c r="D187" s="68" t="str">
        <f>IFERROR(INDEX(Party_Ledger!$E$3:$E$105549,MATCH(ROWS($1:176),Party_Ledger!$K$3:$K$105549,0)),"")</f>
        <v>BILL-7095</v>
      </c>
      <c r="E187" s="69" t="str">
        <f>IFERROR(INDEX(Party_Ledger!$F$3:$F$105549,MATCH(ROWS($1:176),Party_Ledger!$K$3:$K$105549,0)),"")</f>
        <v>Cow Milk</v>
      </c>
      <c r="F187" s="70">
        <f>IFERROR(INDEX(Party_Ledger!$G$3:$G$105549,MATCH(ROWS($1:176),Party_Ledger!$K$3:$K$105549,0)),"")</f>
        <v>80</v>
      </c>
      <c r="G187" s="70">
        <f>IFERROR(INDEX(Party_Ledger!$H$3:$H$105549,MATCH(ROWS($1:176),Party_Ledger!$K$3:$K$105549,0)),"")</f>
        <v>0</v>
      </c>
      <c r="H187" s="70">
        <f t="shared" si="6"/>
        <v>80</v>
      </c>
    </row>
    <row r="188" spans="1:8" x14ac:dyDescent="0.2">
      <c r="A188" s="101" t="str">
        <f>IFERROR(INDEX(Party_Ledger!$A$3:$A$105549, MATCH(ROWS($1:177), Party_Ledger!$K$3:$K$105549, 0)), "")</f>
        <v>2083/05/12</v>
      </c>
      <c r="B188" s="185">
        <f t="shared" si="5"/>
        <v>46262</v>
      </c>
      <c r="C188" s="68" t="str">
        <f>IFERROR(INDEX(Party_Ledger!$D$3:$D$105549,MATCH(ROWS($1:177),Party_Ledger!$K$3:$K$105549,0)),"")</f>
        <v>Sale</v>
      </c>
      <c r="D188" s="68" t="str">
        <f>IFERROR(INDEX(Party_Ledger!$E$3:$E$105549,MATCH(ROWS($1:177),Party_Ledger!$K$3:$K$105549,0)),"")</f>
        <v>BILL-7109</v>
      </c>
      <c r="E188" s="69" t="str">
        <f>IFERROR(INDEX(Party_Ledger!$F$3:$F$105549,MATCH(ROWS($1:177),Party_Ledger!$K$3:$K$105549,0)),"")</f>
        <v>Mix Milk</v>
      </c>
      <c r="F188" s="70">
        <f>IFERROR(INDEX(Party_Ledger!$G$3:$G$105549,MATCH(ROWS($1:177),Party_Ledger!$K$3:$K$105549,0)),"")</f>
        <v>3440</v>
      </c>
      <c r="G188" s="70">
        <f>IFERROR(INDEX(Party_Ledger!$H$3:$H$105549,MATCH(ROWS($1:177),Party_Ledger!$K$3:$K$105549,0)),"")</f>
        <v>0</v>
      </c>
      <c r="H188" s="70">
        <f t="shared" si="6"/>
        <v>3440</v>
      </c>
    </row>
    <row r="189" spans="1:8" x14ac:dyDescent="0.2">
      <c r="A189" s="101" t="str">
        <f>IFERROR(INDEX(Party_Ledger!$A$3:$A$105549, MATCH(ROWS($1:178), Party_Ledger!$K$3:$K$105549, 0)), "")</f>
        <v>2083/05/12</v>
      </c>
      <c r="B189" s="185">
        <f t="shared" si="5"/>
        <v>46262</v>
      </c>
      <c r="C189" s="68" t="str">
        <f>IFERROR(INDEX(Party_Ledger!$D$3:$D$105549,MATCH(ROWS($1:178),Party_Ledger!$K$3:$K$105549,0)),"")</f>
        <v>Sale</v>
      </c>
      <c r="D189" s="68" t="str">
        <f>IFERROR(INDEX(Party_Ledger!$E$3:$E$105549,MATCH(ROWS($1:178),Party_Ledger!$K$3:$K$105549,0)),"")</f>
        <v>BILL-7109</v>
      </c>
      <c r="E189" s="69" t="str">
        <f>IFERROR(INDEX(Party_Ledger!$F$3:$F$105549,MATCH(ROWS($1:178),Party_Ledger!$K$3:$K$105549,0)),"")</f>
        <v>Mix Milk</v>
      </c>
      <c r="F189" s="70">
        <f>IFERROR(INDEX(Party_Ledger!$G$3:$G$105549,MATCH(ROWS($1:178),Party_Ledger!$K$3:$K$105549,0)),"")</f>
        <v>2295</v>
      </c>
      <c r="G189" s="70">
        <f>IFERROR(INDEX(Party_Ledger!$H$3:$H$105549,MATCH(ROWS($1:178),Party_Ledger!$K$3:$K$105549,0)),"")</f>
        <v>0</v>
      </c>
      <c r="H189" s="70">
        <f t="shared" si="6"/>
        <v>2295</v>
      </c>
    </row>
    <row r="190" spans="1:8" x14ac:dyDescent="0.2">
      <c r="A190" s="101" t="str">
        <f>IFERROR(INDEX(Party_Ledger!$A$3:$A$105549, MATCH(ROWS($1:179), Party_Ledger!$K$3:$K$105549, 0)), "")</f>
        <v>2083/05/12</v>
      </c>
      <c r="B190" s="185">
        <f t="shared" si="5"/>
        <v>46262</v>
      </c>
      <c r="C190" s="68" t="str">
        <f>IFERROR(INDEX(Party_Ledger!$D$3:$D$105549,MATCH(ROWS($1:179),Party_Ledger!$K$3:$K$105549,0)),"")</f>
        <v>Sale</v>
      </c>
      <c r="D190" s="68" t="str">
        <f>IFERROR(INDEX(Party_Ledger!$E$3:$E$105549,MATCH(ROWS($1:179),Party_Ledger!$K$3:$K$105549,0)),"")</f>
        <v>BILL-7109</v>
      </c>
      <c r="E190" s="69" t="str">
        <f>IFERROR(INDEX(Party_Ledger!$F$3:$F$105549,MATCH(ROWS($1:179),Party_Ledger!$K$3:$K$105549,0)),"")</f>
        <v>Cow Milk</v>
      </c>
      <c r="F190" s="70">
        <f>IFERROR(INDEX(Party_Ledger!$G$3:$G$105549,MATCH(ROWS($1:179),Party_Ledger!$K$3:$K$105549,0)),"")</f>
        <v>320</v>
      </c>
      <c r="G190" s="70">
        <f>IFERROR(INDEX(Party_Ledger!$H$3:$H$105549,MATCH(ROWS($1:179),Party_Ledger!$K$3:$K$105549,0)),"")</f>
        <v>0</v>
      </c>
      <c r="H190" s="70">
        <f t="shared" si="6"/>
        <v>320</v>
      </c>
    </row>
    <row r="191" spans="1:8" x14ac:dyDescent="0.2">
      <c r="A191" s="101" t="str">
        <f>IFERROR(INDEX(Party_Ledger!$A$3:$A$105549, MATCH(ROWS($1:180), Party_Ledger!$K$3:$K$105549, 0)), "")</f>
        <v>2083/05/13</v>
      </c>
      <c r="B191" s="185">
        <f t="shared" si="5"/>
        <v>46263</v>
      </c>
      <c r="C191" s="68" t="str">
        <f>IFERROR(INDEX(Party_Ledger!$D$3:$D$105549,MATCH(ROWS($1:180),Party_Ledger!$K$3:$K$105549,0)),"")</f>
        <v>Sale</v>
      </c>
      <c r="D191" s="68" t="str">
        <f>IFERROR(INDEX(Party_Ledger!$E$3:$E$105549,MATCH(ROWS($1:180),Party_Ledger!$K$3:$K$105549,0)),"")</f>
        <v>BILL-7121</v>
      </c>
      <c r="E191" s="69" t="str">
        <f>IFERROR(INDEX(Party_Ledger!$F$3:$F$105549,MATCH(ROWS($1:180),Party_Ledger!$K$3:$K$105549,0)),"")</f>
        <v>Mix Milk</v>
      </c>
      <c r="F191" s="70">
        <f>IFERROR(INDEX(Party_Ledger!$G$3:$G$105549,MATCH(ROWS($1:180),Party_Ledger!$K$3:$K$105549,0)),"")</f>
        <v>3440</v>
      </c>
      <c r="G191" s="70">
        <f>IFERROR(INDEX(Party_Ledger!$H$3:$H$105549,MATCH(ROWS($1:180),Party_Ledger!$K$3:$K$105549,0)),"")</f>
        <v>0</v>
      </c>
      <c r="H191" s="70">
        <f t="shared" si="6"/>
        <v>3440</v>
      </c>
    </row>
    <row r="192" spans="1:8" x14ac:dyDescent="0.2">
      <c r="A192" s="101" t="str">
        <f>IFERROR(INDEX(Party_Ledger!$A$3:$A$105549, MATCH(ROWS($1:181), Party_Ledger!$K$3:$K$105549, 0)), "")</f>
        <v>2083/05/13</v>
      </c>
      <c r="B192" s="185">
        <f t="shared" si="5"/>
        <v>46263</v>
      </c>
      <c r="C192" s="68" t="str">
        <f>IFERROR(INDEX(Party_Ledger!$D$3:$D$105549,MATCH(ROWS($1:181),Party_Ledger!$K$3:$K$105549,0)),"")</f>
        <v>Sale</v>
      </c>
      <c r="D192" s="68" t="str">
        <f>IFERROR(INDEX(Party_Ledger!$E$3:$E$105549,MATCH(ROWS($1:181),Party_Ledger!$K$3:$K$105549,0)),"")</f>
        <v>BILL-7121</v>
      </c>
      <c r="E192" s="69" t="str">
        <f>IFERROR(INDEX(Party_Ledger!$F$3:$F$105549,MATCH(ROWS($1:181),Party_Ledger!$K$3:$K$105549,0)),"")</f>
        <v>Mix Milk</v>
      </c>
      <c r="F192" s="70">
        <f>IFERROR(INDEX(Party_Ledger!$G$3:$G$105549,MATCH(ROWS($1:181),Party_Ledger!$K$3:$K$105549,0)),"")</f>
        <v>4675</v>
      </c>
      <c r="G192" s="70">
        <f>IFERROR(INDEX(Party_Ledger!$H$3:$H$105549,MATCH(ROWS($1:181),Party_Ledger!$K$3:$K$105549,0)),"")</f>
        <v>0</v>
      </c>
      <c r="H192" s="70">
        <f t="shared" si="6"/>
        <v>4675</v>
      </c>
    </row>
    <row r="193" spans="1:8" x14ac:dyDescent="0.2">
      <c r="A193" s="101" t="str">
        <f>IFERROR(INDEX(Party_Ledger!$A$3:$A$105549, MATCH(ROWS($1:182), Party_Ledger!$K$3:$K$105549, 0)), "")</f>
        <v>2083/05/13</v>
      </c>
      <c r="B193" s="185">
        <f t="shared" si="5"/>
        <v>46263</v>
      </c>
      <c r="C193" s="68" t="str">
        <f>IFERROR(INDEX(Party_Ledger!$D$3:$D$105549,MATCH(ROWS($1:182),Party_Ledger!$K$3:$K$105549,0)),"")</f>
        <v>Sale</v>
      </c>
      <c r="D193" s="68" t="str">
        <f>IFERROR(INDEX(Party_Ledger!$E$3:$E$105549,MATCH(ROWS($1:182),Party_Ledger!$K$3:$K$105549,0)),"")</f>
        <v>BILL-7121</v>
      </c>
      <c r="E193" s="69" t="str">
        <f>IFERROR(INDEX(Party_Ledger!$F$3:$F$105549,MATCH(ROWS($1:182),Party_Ledger!$K$3:$K$105549,0)),"")</f>
        <v>Cow Milk</v>
      </c>
      <c r="F193" s="70">
        <f>IFERROR(INDEX(Party_Ledger!$G$3:$G$105549,MATCH(ROWS($1:182),Party_Ledger!$K$3:$K$105549,0)),"")</f>
        <v>80</v>
      </c>
      <c r="G193" s="70">
        <f>IFERROR(INDEX(Party_Ledger!$H$3:$H$105549,MATCH(ROWS($1:182),Party_Ledger!$K$3:$K$105549,0)),"")</f>
        <v>0</v>
      </c>
      <c r="H193" s="70">
        <f t="shared" si="6"/>
        <v>80</v>
      </c>
    </row>
    <row r="194" spans="1:8" x14ac:dyDescent="0.2">
      <c r="A194" s="101" t="str">
        <f>IFERROR(INDEX(Party_Ledger!$A$3:$A$105549, MATCH(ROWS($1:183), Party_Ledger!$K$3:$K$105549, 0)), "")</f>
        <v>2083/05/14</v>
      </c>
      <c r="B194" s="185">
        <f t="shared" si="5"/>
        <v>46264</v>
      </c>
      <c r="C194" s="68" t="str">
        <f>IFERROR(INDEX(Party_Ledger!$D$3:$D$105549,MATCH(ROWS($1:183),Party_Ledger!$K$3:$K$105549,0)),"")</f>
        <v>Sale</v>
      </c>
      <c r="D194" s="68" t="str">
        <f>IFERROR(INDEX(Party_Ledger!$E$3:$E$105549,MATCH(ROWS($1:183),Party_Ledger!$K$3:$K$105549,0)),"")</f>
        <v>BILL-7137</v>
      </c>
      <c r="E194" s="69" t="str">
        <f>IFERROR(INDEX(Party_Ledger!$F$3:$F$105549,MATCH(ROWS($1:183),Party_Ledger!$K$3:$K$105549,0)),"")</f>
        <v>Mix Milk</v>
      </c>
      <c r="F194" s="70">
        <f>IFERROR(INDEX(Party_Ledger!$G$3:$G$105549,MATCH(ROWS($1:183),Party_Ledger!$K$3:$K$105549,0)),"")</f>
        <v>2975</v>
      </c>
      <c r="G194" s="70">
        <f>IFERROR(INDEX(Party_Ledger!$H$3:$H$105549,MATCH(ROWS($1:183),Party_Ledger!$K$3:$K$105549,0)),"")</f>
        <v>0</v>
      </c>
      <c r="H194" s="70">
        <f t="shared" si="6"/>
        <v>2975</v>
      </c>
    </row>
    <row r="195" spans="1:8" x14ac:dyDescent="0.2">
      <c r="A195" s="101" t="str">
        <f>IFERROR(INDEX(Party_Ledger!$A$3:$A$105549, MATCH(ROWS($1:184), Party_Ledger!$K$3:$K$105549, 0)), "")</f>
        <v>2083/05/15</v>
      </c>
      <c r="B195" s="185">
        <f t="shared" si="5"/>
        <v>46265</v>
      </c>
      <c r="C195" s="68" t="str">
        <f>IFERROR(INDEX(Party_Ledger!$D$3:$D$105549,MATCH(ROWS($1:184),Party_Ledger!$K$3:$K$105549,0)),"")</f>
        <v>Sale</v>
      </c>
      <c r="D195" s="68" t="str">
        <f>IFERROR(INDEX(Party_Ledger!$E$3:$E$105549,MATCH(ROWS($1:184),Party_Ledger!$K$3:$K$105549,0)),"")</f>
        <v>BILL-7159</v>
      </c>
      <c r="E195" s="69" t="str">
        <f>IFERROR(INDEX(Party_Ledger!$F$3:$F$105549,MATCH(ROWS($1:184),Party_Ledger!$K$3:$K$105549,0)),"")</f>
        <v>Mix Milk</v>
      </c>
      <c r="F195" s="70">
        <f>IFERROR(INDEX(Party_Ledger!$G$3:$G$105549,MATCH(ROWS($1:184),Party_Ledger!$K$3:$K$105549,0)),"")</f>
        <v>3440</v>
      </c>
      <c r="G195" s="70">
        <f>IFERROR(INDEX(Party_Ledger!$H$3:$H$105549,MATCH(ROWS($1:184),Party_Ledger!$K$3:$K$105549,0)),"")</f>
        <v>0</v>
      </c>
      <c r="H195" s="70">
        <f t="shared" si="6"/>
        <v>3440</v>
      </c>
    </row>
    <row r="196" spans="1:8" x14ac:dyDescent="0.2">
      <c r="A196" s="101" t="str">
        <f>IFERROR(INDEX(Party_Ledger!$A$3:$A$105549, MATCH(ROWS($1:185), Party_Ledger!$K$3:$K$105549, 0)), "")</f>
        <v>2083/05/15</v>
      </c>
      <c r="B196" s="185">
        <f t="shared" si="5"/>
        <v>46265</v>
      </c>
      <c r="C196" s="68" t="str">
        <f>IFERROR(INDEX(Party_Ledger!$D$3:$D$105549,MATCH(ROWS($1:185),Party_Ledger!$K$3:$K$105549,0)),"")</f>
        <v>Sale</v>
      </c>
      <c r="D196" s="68" t="str">
        <f>IFERROR(INDEX(Party_Ledger!$E$3:$E$105549,MATCH(ROWS($1:185),Party_Ledger!$K$3:$K$105549,0)),"")</f>
        <v>BILL-7159</v>
      </c>
      <c r="E196" s="69" t="str">
        <f>IFERROR(INDEX(Party_Ledger!$F$3:$F$105549,MATCH(ROWS($1:185),Party_Ledger!$K$3:$K$105549,0)),"")</f>
        <v>Mix Milk</v>
      </c>
      <c r="F196" s="70">
        <f>IFERROR(INDEX(Party_Ledger!$G$3:$G$105549,MATCH(ROWS($1:185),Party_Ledger!$K$3:$K$105549,0)),"")</f>
        <v>2550</v>
      </c>
      <c r="G196" s="70">
        <f>IFERROR(INDEX(Party_Ledger!$H$3:$H$105549,MATCH(ROWS($1:185),Party_Ledger!$K$3:$K$105549,0)),"")</f>
        <v>0</v>
      </c>
      <c r="H196" s="70">
        <f t="shared" si="6"/>
        <v>2550</v>
      </c>
    </row>
    <row r="197" spans="1:8" x14ac:dyDescent="0.2">
      <c r="A197" s="101" t="str">
        <f>IFERROR(INDEX(Party_Ledger!$A$3:$A$105549, MATCH(ROWS($1:186), Party_Ledger!$K$3:$K$105549, 0)), "")</f>
        <v>2083/05/15</v>
      </c>
      <c r="B197" s="185">
        <f t="shared" si="5"/>
        <v>46265</v>
      </c>
      <c r="C197" s="68" t="str">
        <f>IFERROR(INDEX(Party_Ledger!$D$3:$D$105549,MATCH(ROWS($1:186),Party_Ledger!$K$3:$K$105549,0)),"")</f>
        <v>Sale</v>
      </c>
      <c r="D197" s="68" t="str">
        <f>IFERROR(INDEX(Party_Ledger!$E$3:$E$105549,MATCH(ROWS($1:186),Party_Ledger!$K$3:$K$105549,0)),"")</f>
        <v>BILL-7159</v>
      </c>
      <c r="E197" s="69" t="str">
        <f>IFERROR(INDEX(Party_Ledger!$F$3:$F$105549,MATCH(ROWS($1:186),Party_Ledger!$K$3:$K$105549,0)),"")</f>
        <v>Cow Milk</v>
      </c>
      <c r="F197" s="70">
        <f>IFERROR(INDEX(Party_Ledger!$G$3:$G$105549,MATCH(ROWS($1:186),Party_Ledger!$K$3:$K$105549,0)),"")</f>
        <v>80</v>
      </c>
      <c r="G197" s="70">
        <f>IFERROR(INDEX(Party_Ledger!$H$3:$H$105549,MATCH(ROWS($1:186),Party_Ledger!$K$3:$K$105549,0)),"")</f>
        <v>0</v>
      </c>
      <c r="H197" s="70">
        <f t="shared" si="6"/>
        <v>80</v>
      </c>
    </row>
    <row r="198" spans="1:8" x14ac:dyDescent="0.2">
      <c r="A198" s="101" t="str">
        <f>IFERROR(INDEX(Party_Ledger!$A$3:$A$105549, MATCH(ROWS($1:187), Party_Ledger!$K$3:$K$105549, 0)), "")</f>
        <v>2083/05/16</v>
      </c>
      <c r="B198" s="185">
        <f t="shared" si="5"/>
        <v>46266</v>
      </c>
      <c r="C198" s="68" t="str">
        <f>IFERROR(INDEX(Party_Ledger!$D$3:$D$105549,MATCH(ROWS($1:187),Party_Ledger!$K$3:$K$105549,0)),"")</f>
        <v>Sale</v>
      </c>
      <c r="D198" s="68" t="str">
        <f>IFERROR(INDEX(Party_Ledger!$E$3:$E$105549,MATCH(ROWS($1:187),Party_Ledger!$K$3:$K$105549,0)),"")</f>
        <v>BILL-7172</v>
      </c>
      <c r="E198" s="69" t="str">
        <f>IFERROR(INDEX(Party_Ledger!$F$3:$F$105549,MATCH(ROWS($1:187),Party_Ledger!$K$3:$K$105549,0)),"")</f>
        <v>Mix Milk</v>
      </c>
      <c r="F198" s="70">
        <f>IFERROR(INDEX(Party_Ledger!$G$3:$G$105549,MATCH(ROWS($1:187),Party_Ledger!$K$3:$K$105549,0)),"")</f>
        <v>3440</v>
      </c>
      <c r="G198" s="70">
        <f>IFERROR(INDEX(Party_Ledger!$H$3:$H$105549,MATCH(ROWS($1:187),Party_Ledger!$K$3:$K$105549,0)),"")</f>
        <v>0</v>
      </c>
      <c r="H198" s="70">
        <f t="shared" si="6"/>
        <v>3440</v>
      </c>
    </row>
    <row r="199" spans="1:8" x14ac:dyDescent="0.2">
      <c r="A199" s="101" t="str">
        <f>IFERROR(INDEX(Party_Ledger!$A$3:$A$105549, MATCH(ROWS($1:188), Party_Ledger!$K$3:$K$105549, 0)), "")</f>
        <v>2083/05/16</v>
      </c>
      <c r="B199" s="185">
        <f t="shared" si="5"/>
        <v>46266</v>
      </c>
      <c r="C199" s="68" t="str">
        <f>IFERROR(INDEX(Party_Ledger!$D$3:$D$105549,MATCH(ROWS($1:188),Party_Ledger!$K$3:$K$105549,0)),"")</f>
        <v>Sale</v>
      </c>
      <c r="D199" s="68" t="str">
        <f>IFERROR(INDEX(Party_Ledger!$E$3:$E$105549,MATCH(ROWS($1:188),Party_Ledger!$K$3:$K$105549,0)),"")</f>
        <v>BILL-7172</v>
      </c>
      <c r="E199" s="69" t="str">
        <f>IFERROR(INDEX(Party_Ledger!$F$3:$F$105549,MATCH(ROWS($1:188),Party_Ledger!$K$3:$K$105549,0)),"")</f>
        <v>Mix Milk</v>
      </c>
      <c r="F199" s="70">
        <f>IFERROR(INDEX(Party_Ledger!$G$3:$G$105549,MATCH(ROWS($1:188),Party_Ledger!$K$3:$K$105549,0)),"")</f>
        <v>3825</v>
      </c>
      <c r="G199" s="70">
        <f>IFERROR(INDEX(Party_Ledger!$H$3:$H$105549,MATCH(ROWS($1:188),Party_Ledger!$K$3:$K$105549,0)),"")</f>
        <v>0</v>
      </c>
      <c r="H199" s="70">
        <f t="shared" si="6"/>
        <v>3825</v>
      </c>
    </row>
    <row r="200" spans="1:8" x14ac:dyDescent="0.2">
      <c r="A200" s="101" t="str">
        <f>IFERROR(INDEX(Party_Ledger!$A$3:$A$105549, MATCH(ROWS($1:189), Party_Ledger!$K$3:$K$105549, 0)), "")</f>
        <v>2083/05/16</v>
      </c>
      <c r="B200" s="185">
        <f t="shared" si="5"/>
        <v>46266</v>
      </c>
      <c r="C200" s="68" t="str">
        <f>IFERROR(INDEX(Party_Ledger!$D$3:$D$105549,MATCH(ROWS($1:189),Party_Ledger!$K$3:$K$105549,0)),"")</f>
        <v>Sale</v>
      </c>
      <c r="D200" s="68" t="str">
        <f>IFERROR(INDEX(Party_Ledger!$E$3:$E$105549,MATCH(ROWS($1:189),Party_Ledger!$K$3:$K$105549,0)),"")</f>
        <v>BILL-7172</v>
      </c>
      <c r="E200" s="69" t="str">
        <f>IFERROR(INDEX(Party_Ledger!$F$3:$F$105549,MATCH(ROWS($1:189),Party_Ledger!$K$3:$K$105549,0)),"")</f>
        <v>GHEE</v>
      </c>
      <c r="F200" s="70">
        <f>IFERROR(INDEX(Party_Ledger!$G$3:$G$105549,MATCH(ROWS($1:189),Party_Ledger!$K$3:$K$105549,0)),"")</f>
        <v>6000</v>
      </c>
      <c r="G200" s="70">
        <f>IFERROR(INDEX(Party_Ledger!$H$3:$H$105549,MATCH(ROWS($1:189),Party_Ledger!$K$3:$K$105549,0)),"")</f>
        <v>0</v>
      </c>
      <c r="H200" s="70">
        <f t="shared" si="6"/>
        <v>6000</v>
      </c>
    </row>
    <row r="201" spans="1:8" x14ac:dyDescent="0.2">
      <c r="A201" s="101" t="str">
        <f>IFERROR(INDEX(Party_Ledger!$A$3:$A$105549, MATCH(ROWS($1:190), Party_Ledger!$K$3:$K$105549, 0)), "")</f>
        <v>2083/05/16</v>
      </c>
      <c r="B201" s="185">
        <f t="shared" si="5"/>
        <v>46266</v>
      </c>
      <c r="C201" s="68" t="str">
        <f>IFERROR(INDEX(Party_Ledger!$D$3:$D$105549,MATCH(ROWS($1:190),Party_Ledger!$K$3:$K$105549,0)),"")</f>
        <v>Sale</v>
      </c>
      <c r="D201" s="68" t="str">
        <f>IFERROR(INDEX(Party_Ledger!$E$3:$E$105549,MATCH(ROWS($1:190),Party_Ledger!$K$3:$K$105549,0)),"")</f>
        <v>BILL-7172</v>
      </c>
      <c r="E201" s="69" t="str">
        <f>IFERROR(INDEX(Party_Ledger!$F$3:$F$105549,MATCH(ROWS($1:190),Party_Ledger!$K$3:$K$105549,0)),"")</f>
        <v>Cow Milk</v>
      </c>
      <c r="F201" s="70">
        <f>IFERROR(INDEX(Party_Ledger!$G$3:$G$105549,MATCH(ROWS($1:190),Party_Ledger!$K$3:$K$105549,0)),"")</f>
        <v>80</v>
      </c>
      <c r="G201" s="70">
        <f>IFERROR(INDEX(Party_Ledger!$H$3:$H$105549,MATCH(ROWS($1:190),Party_Ledger!$K$3:$K$105549,0)),"")</f>
        <v>0</v>
      </c>
      <c r="H201" s="70">
        <f t="shared" si="6"/>
        <v>80</v>
      </c>
    </row>
    <row r="202" spans="1:8" x14ac:dyDescent="0.2">
      <c r="A202" s="101" t="str">
        <f>IFERROR(INDEX(Party_Ledger!$A$3:$A$105549, MATCH(ROWS($1:191), Party_Ledger!$K$3:$K$105549, 0)), "")</f>
        <v>2083/05/17</v>
      </c>
      <c r="B202" s="185">
        <f t="shared" si="5"/>
        <v>46267</v>
      </c>
      <c r="C202" s="68" t="str">
        <f>IFERROR(INDEX(Party_Ledger!$D$3:$D$105549,MATCH(ROWS($1:191),Party_Ledger!$K$3:$K$105549,0)),"")</f>
        <v>Sale</v>
      </c>
      <c r="D202" s="68" t="str">
        <f>IFERROR(INDEX(Party_Ledger!$E$3:$E$105549,MATCH(ROWS($1:191),Party_Ledger!$K$3:$K$105549,0)),"")</f>
        <v>BILL-7188</v>
      </c>
      <c r="E202" s="69" t="str">
        <f>IFERROR(INDEX(Party_Ledger!$F$3:$F$105549,MATCH(ROWS($1:191),Party_Ledger!$K$3:$K$105549,0)),"")</f>
        <v>Mix Milk</v>
      </c>
      <c r="F202" s="70">
        <f>IFERROR(INDEX(Party_Ledger!$G$3:$G$105549,MATCH(ROWS($1:191),Party_Ledger!$K$3:$K$105549,0)),"")</f>
        <v>3440</v>
      </c>
      <c r="G202" s="70">
        <f>IFERROR(INDEX(Party_Ledger!$H$3:$H$105549,MATCH(ROWS($1:191),Party_Ledger!$K$3:$K$105549,0)),"")</f>
        <v>0</v>
      </c>
      <c r="H202" s="70">
        <f t="shared" si="6"/>
        <v>3440</v>
      </c>
    </row>
    <row r="203" spans="1:8" x14ac:dyDescent="0.2">
      <c r="A203" s="101" t="str">
        <f>IFERROR(INDEX(Party_Ledger!$A$3:$A$105549, MATCH(ROWS($1:192), Party_Ledger!$K$3:$K$105549, 0)), "")</f>
        <v>2083/05/17</v>
      </c>
      <c r="B203" s="185">
        <f t="shared" si="5"/>
        <v>46267</v>
      </c>
      <c r="C203" s="68" t="str">
        <f>IFERROR(INDEX(Party_Ledger!$D$3:$D$105549,MATCH(ROWS($1:192),Party_Ledger!$K$3:$K$105549,0)),"")</f>
        <v>Sale</v>
      </c>
      <c r="D203" s="68" t="str">
        <f>IFERROR(INDEX(Party_Ledger!$E$3:$E$105549,MATCH(ROWS($1:192),Party_Ledger!$K$3:$K$105549,0)),"")</f>
        <v>BILL-7188</v>
      </c>
      <c r="E203" s="69" t="str">
        <f>IFERROR(INDEX(Party_Ledger!$F$3:$F$105549,MATCH(ROWS($1:192),Party_Ledger!$K$3:$K$105549,0)),"")</f>
        <v>Mix Milk</v>
      </c>
      <c r="F203" s="70">
        <f>IFERROR(INDEX(Party_Ledger!$G$3:$G$105549,MATCH(ROWS($1:192),Party_Ledger!$K$3:$K$105549,0)),"")</f>
        <v>3825</v>
      </c>
      <c r="G203" s="70">
        <f>IFERROR(INDEX(Party_Ledger!$H$3:$H$105549,MATCH(ROWS($1:192),Party_Ledger!$K$3:$K$105549,0)),"")</f>
        <v>0</v>
      </c>
      <c r="H203" s="70">
        <f t="shared" si="6"/>
        <v>3825</v>
      </c>
    </row>
    <row r="204" spans="1:8" x14ac:dyDescent="0.2">
      <c r="A204" s="101" t="str">
        <f>IFERROR(INDEX(Party_Ledger!$A$3:$A$105549, MATCH(ROWS($1:193), Party_Ledger!$K$3:$K$105549, 0)), "")</f>
        <v>2083/05/18</v>
      </c>
      <c r="B204" s="185">
        <f t="shared" si="5"/>
        <v>46268</v>
      </c>
      <c r="C204" s="68" t="str">
        <f>IFERROR(INDEX(Party_Ledger!$D$3:$D$105549,MATCH(ROWS($1:193),Party_Ledger!$K$3:$K$105549,0)),"")</f>
        <v>Sale</v>
      </c>
      <c r="D204" s="68" t="str">
        <f>IFERROR(INDEX(Party_Ledger!$E$3:$E$105549,MATCH(ROWS($1:193),Party_Ledger!$K$3:$K$105549,0)),"")</f>
        <v>BILL-7201</v>
      </c>
      <c r="E204" s="69" t="str">
        <f>IFERROR(INDEX(Party_Ledger!$F$3:$F$105549,MATCH(ROWS($1:193),Party_Ledger!$K$3:$K$105549,0)),"")</f>
        <v>Mix Milk</v>
      </c>
      <c r="F204" s="70">
        <f>IFERROR(INDEX(Party_Ledger!$G$3:$G$105549,MATCH(ROWS($1:193),Party_Ledger!$K$3:$K$105549,0)),"")</f>
        <v>3440</v>
      </c>
      <c r="G204" s="70">
        <f>IFERROR(INDEX(Party_Ledger!$H$3:$H$105549,MATCH(ROWS($1:193),Party_Ledger!$K$3:$K$105549,0)),"")</f>
        <v>0</v>
      </c>
      <c r="H204" s="70">
        <f t="shared" si="6"/>
        <v>3440</v>
      </c>
    </row>
    <row r="205" spans="1:8" x14ac:dyDescent="0.2">
      <c r="A205" s="101" t="str">
        <f>IFERROR(INDEX(Party_Ledger!$A$3:$A$105549, MATCH(ROWS($1:194), Party_Ledger!$K$3:$K$105549, 0)), "")</f>
        <v>2083/05/18</v>
      </c>
      <c r="B205" s="185">
        <f t="shared" ref="B205:B268" si="7">IF(A205="","",IF(ISNUMBER(A205),IFERROR(VLOOKUP(TEXT(A205,"yyyy/mm/dd"),BSAD,2,FALSE),""),IFERROR(VLOOKUP(A205,BSAD,2,FALSE),"")))</f>
        <v>46268</v>
      </c>
      <c r="C205" s="68" t="str">
        <f>IFERROR(INDEX(Party_Ledger!$D$3:$D$105549,MATCH(ROWS($1:194),Party_Ledger!$K$3:$K$105549,0)),"")</f>
        <v>Sale</v>
      </c>
      <c r="D205" s="68" t="str">
        <f>IFERROR(INDEX(Party_Ledger!$E$3:$E$105549,MATCH(ROWS($1:194),Party_Ledger!$K$3:$K$105549,0)),"")</f>
        <v>BILL-7201</v>
      </c>
      <c r="E205" s="69" t="str">
        <f>IFERROR(INDEX(Party_Ledger!$F$3:$F$105549,MATCH(ROWS($1:194),Party_Ledger!$K$3:$K$105549,0)),"")</f>
        <v>Mix Milk</v>
      </c>
      <c r="F205" s="70">
        <f>IFERROR(INDEX(Party_Ledger!$G$3:$G$105549,MATCH(ROWS($1:194),Party_Ledger!$K$3:$K$105549,0)),"")</f>
        <v>850</v>
      </c>
      <c r="G205" s="70">
        <f>IFERROR(INDEX(Party_Ledger!$H$3:$H$105549,MATCH(ROWS($1:194),Party_Ledger!$K$3:$K$105549,0)),"")</f>
        <v>0</v>
      </c>
      <c r="H205" s="70">
        <f t="shared" ref="H205:H268" si="8">IF($A205="","",N($F205)-N($G205))</f>
        <v>850</v>
      </c>
    </row>
    <row r="206" spans="1:8" x14ac:dyDescent="0.2">
      <c r="A206" s="101" t="str">
        <f>IFERROR(INDEX(Party_Ledger!$A$3:$A$105549, MATCH(ROWS($1:195), Party_Ledger!$K$3:$K$105549, 0)), "")</f>
        <v>2083/05/18</v>
      </c>
      <c r="B206" s="185">
        <f t="shared" si="7"/>
        <v>46268</v>
      </c>
      <c r="C206" s="68" t="str">
        <f>IFERROR(INDEX(Party_Ledger!$D$3:$D$105549,MATCH(ROWS($1:195),Party_Ledger!$K$3:$K$105549,0)),"")</f>
        <v>Sale</v>
      </c>
      <c r="D206" s="68" t="str">
        <f>IFERROR(INDEX(Party_Ledger!$E$3:$E$105549,MATCH(ROWS($1:195),Party_Ledger!$K$3:$K$105549,0)),"")</f>
        <v>BILL-7201</v>
      </c>
      <c r="E206" s="69" t="str">
        <f>IFERROR(INDEX(Party_Ledger!$F$3:$F$105549,MATCH(ROWS($1:195),Party_Ledger!$K$3:$K$105549,0)),"")</f>
        <v>Cow Milk</v>
      </c>
      <c r="F206" s="70">
        <f>IFERROR(INDEX(Party_Ledger!$G$3:$G$105549,MATCH(ROWS($1:195),Party_Ledger!$K$3:$K$105549,0)),"")</f>
        <v>80</v>
      </c>
      <c r="G206" s="70">
        <f>IFERROR(INDEX(Party_Ledger!$H$3:$H$105549,MATCH(ROWS($1:195),Party_Ledger!$K$3:$K$105549,0)),"")</f>
        <v>0</v>
      </c>
      <c r="H206" s="70">
        <f t="shared" si="8"/>
        <v>80</v>
      </c>
    </row>
    <row r="207" spans="1:8" x14ac:dyDescent="0.2">
      <c r="A207" s="101" t="str">
        <f>IFERROR(INDEX(Party_Ledger!$A$3:$A$105549, MATCH(ROWS($1:196), Party_Ledger!$K$3:$K$105549, 0)), "")</f>
        <v>2083/05/19</v>
      </c>
      <c r="B207" s="185">
        <f t="shared" si="7"/>
        <v>46269</v>
      </c>
      <c r="C207" s="68" t="str">
        <f>IFERROR(INDEX(Party_Ledger!$D$3:$D$105549,MATCH(ROWS($1:196),Party_Ledger!$K$3:$K$105549,0)),"")</f>
        <v>Sale</v>
      </c>
      <c r="D207" s="68" t="str">
        <f>IFERROR(INDEX(Party_Ledger!$E$3:$E$105549,MATCH(ROWS($1:196),Party_Ledger!$K$3:$K$105549,0)),"")</f>
        <v>BILL-7218</v>
      </c>
      <c r="E207" s="69" t="str">
        <f>IFERROR(INDEX(Party_Ledger!$F$3:$F$105549,MATCH(ROWS($1:196),Party_Ledger!$K$3:$K$105549,0)),"")</f>
        <v>Mix Milk</v>
      </c>
      <c r="F207" s="70">
        <f>IFERROR(INDEX(Party_Ledger!$G$3:$G$105549,MATCH(ROWS($1:196),Party_Ledger!$K$3:$K$105549,0)),"")</f>
        <v>3440</v>
      </c>
      <c r="G207" s="70">
        <f>IFERROR(INDEX(Party_Ledger!$H$3:$H$105549,MATCH(ROWS($1:196),Party_Ledger!$K$3:$K$105549,0)),"")</f>
        <v>0</v>
      </c>
      <c r="H207" s="70">
        <f t="shared" si="8"/>
        <v>3440</v>
      </c>
    </row>
    <row r="208" spans="1:8" x14ac:dyDescent="0.2">
      <c r="A208" s="101" t="str">
        <f>IFERROR(INDEX(Party_Ledger!$A$3:$A$105549, MATCH(ROWS($1:197), Party_Ledger!$K$3:$K$105549, 0)), "")</f>
        <v>2083/05/19</v>
      </c>
      <c r="B208" s="185">
        <f t="shared" si="7"/>
        <v>46269</v>
      </c>
      <c r="C208" s="68" t="str">
        <f>IFERROR(INDEX(Party_Ledger!$D$3:$D$105549,MATCH(ROWS($1:197),Party_Ledger!$K$3:$K$105549,0)),"")</f>
        <v>Sale</v>
      </c>
      <c r="D208" s="68" t="str">
        <f>IFERROR(INDEX(Party_Ledger!$E$3:$E$105549,MATCH(ROWS($1:197),Party_Ledger!$K$3:$K$105549,0)),"")</f>
        <v>BILL-7218</v>
      </c>
      <c r="E208" s="69" t="str">
        <f>IFERROR(INDEX(Party_Ledger!$F$3:$F$105549,MATCH(ROWS($1:197),Party_Ledger!$K$3:$K$105549,0)),"")</f>
        <v>Cow Milk</v>
      </c>
      <c r="F208" s="70">
        <f>IFERROR(INDEX(Party_Ledger!$G$3:$G$105549,MATCH(ROWS($1:197),Party_Ledger!$K$3:$K$105549,0)),"")</f>
        <v>80</v>
      </c>
      <c r="G208" s="70">
        <f>IFERROR(INDEX(Party_Ledger!$H$3:$H$105549,MATCH(ROWS($1:197),Party_Ledger!$K$3:$K$105549,0)),"")</f>
        <v>0</v>
      </c>
      <c r="H208" s="70">
        <f t="shared" si="8"/>
        <v>80</v>
      </c>
    </row>
    <row r="209" spans="1:8" x14ac:dyDescent="0.2">
      <c r="A209" s="101" t="str">
        <f>IFERROR(INDEX(Party_Ledger!$A$3:$A$105549, MATCH(ROWS($1:198), Party_Ledger!$K$3:$K$105549, 0)), "")</f>
        <v>2083/05/20</v>
      </c>
      <c r="B209" s="185">
        <f t="shared" si="7"/>
        <v>46270</v>
      </c>
      <c r="C209" s="68" t="str">
        <f>IFERROR(INDEX(Party_Ledger!$D$3:$D$105549,MATCH(ROWS($1:198),Party_Ledger!$K$3:$K$105549,0)),"")</f>
        <v>Sale</v>
      </c>
      <c r="D209" s="68" t="str">
        <f>IFERROR(INDEX(Party_Ledger!$E$3:$E$105549,MATCH(ROWS($1:198),Party_Ledger!$K$3:$K$105549,0)),"")</f>
        <v>BILL-7237</v>
      </c>
      <c r="E209" s="69" t="str">
        <f>IFERROR(INDEX(Party_Ledger!$F$3:$F$105549,MATCH(ROWS($1:198),Party_Ledger!$K$3:$K$105549,0)),"")</f>
        <v>Mix Milk</v>
      </c>
      <c r="F209" s="70">
        <f>IFERROR(INDEX(Party_Ledger!$G$3:$G$105549,MATCH(ROWS($1:198),Party_Ledger!$K$3:$K$105549,0)),"")</f>
        <v>3440</v>
      </c>
      <c r="G209" s="70">
        <f>IFERROR(INDEX(Party_Ledger!$H$3:$H$105549,MATCH(ROWS($1:198),Party_Ledger!$K$3:$K$105549,0)),"")</f>
        <v>0</v>
      </c>
      <c r="H209" s="70">
        <f t="shared" si="8"/>
        <v>3440</v>
      </c>
    </row>
    <row r="210" spans="1:8" x14ac:dyDescent="0.2">
      <c r="A210" s="101" t="str">
        <f>IFERROR(INDEX(Party_Ledger!$A$3:$A$105549, MATCH(ROWS($1:199), Party_Ledger!$K$3:$K$105549, 0)), "")</f>
        <v>2083/05/20</v>
      </c>
      <c r="B210" s="185">
        <f t="shared" si="7"/>
        <v>46270</v>
      </c>
      <c r="C210" s="68" t="str">
        <f>IFERROR(INDEX(Party_Ledger!$D$3:$D$105549,MATCH(ROWS($1:199),Party_Ledger!$K$3:$K$105549,0)),"")</f>
        <v>Sale</v>
      </c>
      <c r="D210" s="68" t="str">
        <f>IFERROR(INDEX(Party_Ledger!$E$3:$E$105549,MATCH(ROWS($1:199),Party_Ledger!$K$3:$K$105549,0)),"")</f>
        <v>BILL-7237</v>
      </c>
      <c r="E210" s="69" t="str">
        <f>IFERROR(INDEX(Party_Ledger!$F$3:$F$105549,MATCH(ROWS($1:199),Party_Ledger!$K$3:$K$105549,0)),"")</f>
        <v>Mix Milk</v>
      </c>
      <c r="F210" s="70">
        <f>IFERROR(INDEX(Party_Ledger!$G$3:$G$105549,MATCH(ROWS($1:199),Party_Ledger!$K$3:$K$105549,0)),"")</f>
        <v>3825</v>
      </c>
      <c r="G210" s="70">
        <f>IFERROR(INDEX(Party_Ledger!$H$3:$H$105549,MATCH(ROWS($1:199),Party_Ledger!$K$3:$K$105549,0)),"")</f>
        <v>0</v>
      </c>
      <c r="H210" s="70">
        <f t="shared" si="8"/>
        <v>3825</v>
      </c>
    </row>
    <row r="211" spans="1:8" x14ac:dyDescent="0.2">
      <c r="A211" s="101" t="str">
        <f>IFERROR(INDEX(Party_Ledger!$A$3:$A$105549, MATCH(ROWS($1:200), Party_Ledger!$K$3:$K$105549, 0)), "")</f>
        <v>2083/05/20</v>
      </c>
      <c r="B211" s="185">
        <f t="shared" si="7"/>
        <v>46270</v>
      </c>
      <c r="C211" s="68" t="str">
        <f>IFERROR(INDEX(Party_Ledger!$D$3:$D$105549,MATCH(ROWS($1:200),Party_Ledger!$K$3:$K$105549,0)),"")</f>
        <v>Sale</v>
      </c>
      <c r="D211" s="68" t="str">
        <f>IFERROR(INDEX(Party_Ledger!$E$3:$E$105549,MATCH(ROWS($1:200),Party_Ledger!$K$3:$K$105549,0)),"")</f>
        <v>BILL-7237</v>
      </c>
      <c r="E211" s="69" t="str">
        <f>IFERROR(INDEX(Party_Ledger!$F$3:$F$105549,MATCH(ROWS($1:200),Party_Ledger!$K$3:$K$105549,0)),"")</f>
        <v>Cow Milk</v>
      </c>
      <c r="F211" s="70">
        <f>IFERROR(INDEX(Party_Ledger!$G$3:$G$105549,MATCH(ROWS($1:200),Party_Ledger!$K$3:$K$105549,0)),"")</f>
        <v>80</v>
      </c>
      <c r="G211" s="70">
        <f>IFERROR(INDEX(Party_Ledger!$H$3:$H$105549,MATCH(ROWS($1:200),Party_Ledger!$K$3:$K$105549,0)),"")</f>
        <v>0</v>
      </c>
      <c r="H211" s="70">
        <f t="shared" si="8"/>
        <v>80</v>
      </c>
    </row>
    <row r="212" spans="1:8" x14ac:dyDescent="0.2">
      <c r="A212" s="101" t="str">
        <f>IFERROR(INDEX(Party_Ledger!$A$3:$A$105549, MATCH(ROWS($1:201), Party_Ledger!$K$3:$K$105549, 0)), "")</f>
        <v>2083/05/21</v>
      </c>
      <c r="B212" s="185">
        <f t="shared" si="7"/>
        <v>46271</v>
      </c>
      <c r="C212" s="68" t="str">
        <f>IFERROR(INDEX(Party_Ledger!$D$3:$D$105549,MATCH(ROWS($1:201),Party_Ledger!$K$3:$K$105549,0)),"")</f>
        <v>Sale</v>
      </c>
      <c r="D212" s="68" t="str">
        <f>IFERROR(INDEX(Party_Ledger!$E$3:$E$105549,MATCH(ROWS($1:201),Party_Ledger!$K$3:$K$105549,0)),"")</f>
        <v>BILL-7252</v>
      </c>
      <c r="E212" s="69" t="str">
        <f>IFERROR(INDEX(Party_Ledger!$F$3:$F$105549,MATCH(ROWS($1:201),Party_Ledger!$K$3:$K$105549,0)),"")</f>
        <v>Mix Milk</v>
      </c>
      <c r="F212" s="70">
        <f>IFERROR(INDEX(Party_Ledger!$G$3:$G$105549,MATCH(ROWS($1:201),Party_Ledger!$K$3:$K$105549,0)),"")</f>
        <v>3440</v>
      </c>
      <c r="G212" s="70">
        <f>IFERROR(INDEX(Party_Ledger!$H$3:$H$105549,MATCH(ROWS($1:201),Party_Ledger!$K$3:$K$105549,0)),"")</f>
        <v>0</v>
      </c>
      <c r="H212" s="70">
        <f t="shared" si="8"/>
        <v>3440</v>
      </c>
    </row>
    <row r="213" spans="1:8" x14ac:dyDescent="0.2">
      <c r="A213" s="101" t="str">
        <f>IFERROR(INDEX(Party_Ledger!$A$3:$A$105549, MATCH(ROWS($1:202), Party_Ledger!$K$3:$K$105549, 0)), "")</f>
        <v>2083/05/21</v>
      </c>
      <c r="B213" s="185">
        <f t="shared" si="7"/>
        <v>46271</v>
      </c>
      <c r="C213" s="68" t="str">
        <f>IFERROR(INDEX(Party_Ledger!$D$3:$D$105549,MATCH(ROWS($1:202),Party_Ledger!$K$3:$K$105549,0)),"")</f>
        <v>Sale</v>
      </c>
      <c r="D213" s="68" t="str">
        <f>IFERROR(INDEX(Party_Ledger!$E$3:$E$105549,MATCH(ROWS($1:202),Party_Ledger!$K$3:$K$105549,0)),"")</f>
        <v>BILL-7252</v>
      </c>
      <c r="E213" s="69" t="str">
        <f>IFERROR(INDEX(Party_Ledger!$F$3:$F$105549,MATCH(ROWS($1:202),Party_Ledger!$K$3:$K$105549,0)),"")</f>
        <v>Mix Milk</v>
      </c>
      <c r="F213" s="70">
        <f>IFERROR(INDEX(Party_Ledger!$G$3:$G$105549,MATCH(ROWS($1:202),Party_Ledger!$K$3:$K$105549,0)),"")</f>
        <v>2550</v>
      </c>
      <c r="G213" s="70">
        <f>IFERROR(INDEX(Party_Ledger!$H$3:$H$105549,MATCH(ROWS($1:202),Party_Ledger!$K$3:$K$105549,0)),"")</f>
        <v>0</v>
      </c>
      <c r="H213" s="70">
        <f t="shared" si="8"/>
        <v>2550</v>
      </c>
    </row>
    <row r="214" spans="1:8" x14ac:dyDescent="0.2">
      <c r="A214" s="101" t="str">
        <f>IFERROR(INDEX(Party_Ledger!$A$3:$A$105549, MATCH(ROWS($1:203), Party_Ledger!$K$3:$K$105549, 0)), "")</f>
        <v>2083/05/21</v>
      </c>
      <c r="B214" s="185">
        <f t="shared" si="7"/>
        <v>46271</v>
      </c>
      <c r="C214" s="68" t="str">
        <f>IFERROR(INDEX(Party_Ledger!$D$3:$D$105549,MATCH(ROWS($1:203),Party_Ledger!$K$3:$K$105549,0)),"")</f>
        <v>Sale</v>
      </c>
      <c r="D214" s="68" t="str">
        <f>IFERROR(INDEX(Party_Ledger!$E$3:$E$105549,MATCH(ROWS($1:203),Party_Ledger!$K$3:$K$105549,0)),"")</f>
        <v>BILL-7252</v>
      </c>
      <c r="E214" s="69" t="str">
        <f>IFERROR(INDEX(Party_Ledger!$F$3:$F$105549,MATCH(ROWS($1:203),Party_Ledger!$K$3:$K$105549,0)),"")</f>
        <v>GHEE</v>
      </c>
      <c r="F214" s="70">
        <f>IFERROR(INDEX(Party_Ledger!$G$3:$G$105549,MATCH(ROWS($1:203),Party_Ledger!$K$3:$K$105549,0)),"")</f>
        <v>2400</v>
      </c>
      <c r="G214" s="70">
        <f>IFERROR(INDEX(Party_Ledger!$H$3:$H$105549,MATCH(ROWS($1:203),Party_Ledger!$K$3:$K$105549,0)),"")</f>
        <v>0</v>
      </c>
      <c r="H214" s="70">
        <f t="shared" si="8"/>
        <v>2400</v>
      </c>
    </row>
    <row r="215" spans="1:8" x14ac:dyDescent="0.2">
      <c r="A215" s="101" t="str">
        <f>IFERROR(INDEX(Party_Ledger!$A$3:$A$105549, MATCH(ROWS($1:204), Party_Ledger!$K$3:$K$105549, 0)), "")</f>
        <v>2083/05/21</v>
      </c>
      <c r="B215" s="185">
        <f t="shared" si="7"/>
        <v>46271</v>
      </c>
      <c r="C215" s="68" t="str">
        <f>IFERROR(INDEX(Party_Ledger!$D$3:$D$105549,MATCH(ROWS($1:204),Party_Ledger!$K$3:$K$105549,0)),"")</f>
        <v>Sale</v>
      </c>
      <c r="D215" s="68" t="str">
        <f>IFERROR(INDEX(Party_Ledger!$E$3:$E$105549,MATCH(ROWS($1:204),Party_Ledger!$K$3:$K$105549,0)),"")</f>
        <v>BILL-7252</v>
      </c>
      <c r="E215" s="69" t="str">
        <f>IFERROR(INDEX(Party_Ledger!$F$3:$F$105549,MATCH(ROWS($1:204),Party_Ledger!$K$3:$K$105549,0)),"")</f>
        <v>Cow Milk</v>
      </c>
      <c r="F215" s="70">
        <f>IFERROR(INDEX(Party_Ledger!$G$3:$G$105549,MATCH(ROWS($1:204),Party_Ledger!$K$3:$K$105549,0)),"")</f>
        <v>80</v>
      </c>
      <c r="G215" s="70">
        <f>IFERROR(INDEX(Party_Ledger!$H$3:$H$105549,MATCH(ROWS($1:204),Party_Ledger!$K$3:$K$105549,0)),"")</f>
        <v>0</v>
      </c>
      <c r="H215" s="70">
        <f t="shared" si="8"/>
        <v>80</v>
      </c>
    </row>
    <row r="216" spans="1:8" x14ac:dyDescent="0.2">
      <c r="A216" s="101" t="str">
        <f>IFERROR(INDEX(Party_Ledger!$A$3:$A$105549, MATCH(ROWS($1:205), Party_Ledger!$K$3:$K$105549, 0)), "")</f>
        <v>2083/05/22</v>
      </c>
      <c r="B216" s="185">
        <f t="shared" si="7"/>
        <v>46272</v>
      </c>
      <c r="C216" s="68" t="str">
        <f>IFERROR(INDEX(Party_Ledger!$D$3:$D$105549,MATCH(ROWS($1:205),Party_Ledger!$K$3:$K$105549,0)),"")</f>
        <v>Sale</v>
      </c>
      <c r="D216" s="68" t="str">
        <f>IFERROR(INDEX(Party_Ledger!$E$3:$E$105549,MATCH(ROWS($1:205),Party_Ledger!$K$3:$K$105549,0)),"")</f>
        <v>BILL-7265</v>
      </c>
      <c r="E216" s="69" t="str">
        <f>IFERROR(INDEX(Party_Ledger!$F$3:$F$105549,MATCH(ROWS($1:205),Party_Ledger!$K$3:$K$105549,0)),"")</f>
        <v>Mix Milk</v>
      </c>
      <c r="F216" s="70">
        <f>IFERROR(INDEX(Party_Ledger!$G$3:$G$105549,MATCH(ROWS($1:205),Party_Ledger!$K$3:$K$105549,0)),"")</f>
        <v>3440</v>
      </c>
      <c r="G216" s="70">
        <f>IFERROR(INDEX(Party_Ledger!$H$3:$H$105549,MATCH(ROWS($1:205),Party_Ledger!$K$3:$K$105549,0)),"")</f>
        <v>0</v>
      </c>
      <c r="H216" s="70">
        <f t="shared" si="8"/>
        <v>3440</v>
      </c>
    </row>
    <row r="217" spans="1:8" x14ac:dyDescent="0.2">
      <c r="A217" s="101" t="str">
        <f>IFERROR(INDEX(Party_Ledger!$A$3:$A$105549, MATCH(ROWS($1:206), Party_Ledger!$K$3:$K$105549, 0)), "")</f>
        <v>2083/05/22</v>
      </c>
      <c r="B217" s="185">
        <f t="shared" si="7"/>
        <v>46272</v>
      </c>
      <c r="C217" s="68" t="str">
        <f>IFERROR(INDEX(Party_Ledger!$D$3:$D$105549,MATCH(ROWS($1:206),Party_Ledger!$K$3:$K$105549,0)),"")</f>
        <v>Sale</v>
      </c>
      <c r="D217" s="68" t="str">
        <f>IFERROR(INDEX(Party_Ledger!$E$3:$E$105549,MATCH(ROWS($1:206),Party_Ledger!$K$3:$K$105549,0)),"")</f>
        <v>BILL-7265</v>
      </c>
      <c r="E217" s="69" t="str">
        <f>IFERROR(INDEX(Party_Ledger!$F$3:$F$105549,MATCH(ROWS($1:206),Party_Ledger!$K$3:$K$105549,0)),"")</f>
        <v>Mix Milk</v>
      </c>
      <c r="F217" s="70">
        <f>IFERROR(INDEX(Party_Ledger!$G$3:$G$105549,MATCH(ROWS($1:206),Party_Ledger!$K$3:$K$105549,0)),"")</f>
        <v>4250</v>
      </c>
      <c r="G217" s="70">
        <f>IFERROR(INDEX(Party_Ledger!$H$3:$H$105549,MATCH(ROWS($1:206),Party_Ledger!$K$3:$K$105549,0)),"")</f>
        <v>0</v>
      </c>
      <c r="H217" s="70">
        <f t="shared" si="8"/>
        <v>4250</v>
      </c>
    </row>
    <row r="218" spans="1:8" x14ac:dyDescent="0.2">
      <c r="A218" s="101" t="str">
        <f>IFERROR(INDEX(Party_Ledger!$A$3:$A$105549, MATCH(ROWS($1:207), Party_Ledger!$K$3:$K$105549, 0)), "")</f>
        <v>2083/05/23</v>
      </c>
      <c r="B218" s="185">
        <f t="shared" si="7"/>
        <v>46273</v>
      </c>
      <c r="C218" s="68" t="str">
        <f>IFERROR(INDEX(Party_Ledger!$D$3:$D$105549,MATCH(ROWS($1:207),Party_Ledger!$K$3:$K$105549,0)),"")</f>
        <v>Sale</v>
      </c>
      <c r="D218" s="68" t="str">
        <f>IFERROR(INDEX(Party_Ledger!$E$3:$E$105549,MATCH(ROWS($1:207),Party_Ledger!$K$3:$K$105549,0)),"")</f>
        <v>BILL-7284</v>
      </c>
      <c r="E218" s="69" t="str">
        <f>IFERROR(INDEX(Party_Ledger!$F$3:$F$105549,MATCH(ROWS($1:207),Party_Ledger!$K$3:$K$105549,0)),"")</f>
        <v>Mix Milk</v>
      </c>
      <c r="F218" s="70">
        <f>IFERROR(INDEX(Party_Ledger!$G$3:$G$105549,MATCH(ROWS($1:207),Party_Ledger!$K$3:$K$105549,0)),"")</f>
        <v>4675</v>
      </c>
      <c r="G218" s="70">
        <f>IFERROR(INDEX(Party_Ledger!$H$3:$H$105549,MATCH(ROWS($1:207),Party_Ledger!$K$3:$K$105549,0)),"")</f>
        <v>0</v>
      </c>
      <c r="H218" s="70">
        <f t="shared" si="8"/>
        <v>4675</v>
      </c>
    </row>
    <row r="219" spans="1:8" x14ac:dyDescent="0.2">
      <c r="A219" s="101" t="str">
        <f>IFERROR(INDEX(Party_Ledger!$A$3:$A$105549, MATCH(ROWS($1:208), Party_Ledger!$K$3:$K$105549, 0)), "")</f>
        <v>2083/05/23</v>
      </c>
      <c r="B219" s="185">
        <f t="shared" si="7"/>
        <v>46273</v>
      </c>
      <c r="C219" s="68" t="str">
        <f>IFERROR(INDEX(Party_Ledger!$D$3:$D$105549,MATCH(ROWS($1:208),Party_Ledger!$K$3:$K$105549,0)),"")</f>
        <v>Sale</v>
      </c>
      <c r="D219" s="68" t="str">
        <f>IFERROR(INDEX(Party_Ledger!$E$3:$E$105549,MATCH(ROWS($1:208),Party_Ledger!$K$3:$K$105549,0)),"")</f>
        <v>BILL-7284</v>
      </c>
      <c r="E219" s="69" t="str">
        <f>IFERROR(INDEX(Party_Ledger!$F$3:$F$105549,MATCH(ROWS($1:208),Party_Ledger!$K$3:$K$105549,0)),"")</f>
        <v>Cow Milk</v>
      </c>
      <c r="F219" s="70">
        <f>IFERROR(INDEX(Party_Ledger!$G$3:$G$105549,MATCH(ROWS($1:208),Party_Ledger!$K$3:$K$105549,0)),"")</f>
        <v>80</v>
      </c>
      <c r="G219" s="70">
        <f>IFERROR(INDEX(Party_Ledger!$H$3:$H$105549,MATCH(ROWS($1:208),Party_Ledger!$K$3:$K$105549,0)),"")</f>
        <v>0</v>
      </c>
      <c r="H219" s="70">
        <f t="shared" si="8"/>
        <v>80</v>
      </c>
    </row>
    <row r="220" spans="1:8" x14ac:dyDescent="0.2">
      <c r="A220" s="101" t="str">
        <f>IFERROR(INDEX(Party_Ledger!$A$3:$A$105549, MATCH(ROWS($1:209), Party_Ledger!$K$3:$K$105549, 0)), "")</f>
        <v>2083/05/23</v>
      </c>
      <c r="B220" s="185">
        <f t="shared" si="7"/>
        <v>46273</v>
      </c>
      <c r="C220" s="68" t="str">
        <f>IFERROR(INDEX(Party_Ledger!$D$3:$D$105549,MATCH(ROWS($1:209),Party_Ledger!$K$3:$K$105549,0)),"")</f>
        <v>Sale</v>
      </c>
      <c r="D220" s="68" t="str">
        <f>IFERROR(INDEX(Party_Ledger!$E$3:$E$105549,MATCH(ROWS($1:209),Party_Ledger!$K$3:$K$105549,0)),"")</f>
        <v>BILL-7284</v>
      </c>
      <c r="E220" s="69" t="str">
        <f>IFERROR(INDEX(Party_Ledger!$F$3:$F$105549,MATCH(ROWS($1:209),Party_Ledger!$K$3:$K$105549,0)),"")</f>
        <v>NAUNI</v>
      </c>
      <c r="F220" s="70">
        <f>IFERROR(INDEX(Party_Ledger!$G$3:$G$105549,MATCH(ROWS($1:209),Party_Ledger!$K$3:$K$105549,0)),"")</f>
        <v>1700</v>
      </c>
      <c r="G220" s="70">
        <f>IFERROR(INDEX(Party_Ledger!$H$3:$H$105549,MATCH(ROWS($1:209),Party_Ledger!$K$3:$K$105549,0)),"")</f>
        <v>0</v>
      </c>
      <c r="H220" s="70">
        <f t="shared" si="8"/>
        <v>1700</v>
      </c>
    </row>
    <row r="221" spans="1:8" x14ac:dyDescent="0.2">
      <c r="A221" s="101" t="str">
        <f>IFERROR(INDEX(Party_Ledger!$A$3:$A$105549, MATCH(ROWS($1:210), Party_Ledger!$K$3:$K$105549, 0)), "")</f>
        <v>2083/05/23</v>
      </c>
      <c r="B221" s="185">
        <f t="shared" si="7"/>
        <v>46273</v>
      </c>
      <c r="C221" s="68" t="str">
        <f>IFERROR(INDEX(Party_Ledger!$D$3:$D$105549,MATCH(ROWS($1:210),Party_Ledger!$K$3:$K$105549,0)),"")</f>
        <v>Sale</v>
      </c>
      <c r="D221" s="68" t="str">
        <f>IFERROR(INDEX(Party_Ledger!$E$3:$E$105549,MATCH(ROWS($1:210),Party_Ledger!$K$3:$K$105549,0)),"")</f>
        <v>BILL-7285</v>
      </c>
      <c r="E221" s="69" t="str">
        <f>IFERROR(INDEX(Party_Ledger!$F$3:$F$105549,MATCH(ROWS($1:210),Party_Ledger!$K$3:$K$105549,0)),"")</f>
        <v>REPLACE</v>
      </c>
      <c r="F221" s="70">
        <f>IFERROR(INDEX(Party_Ledger!$G$3:$G$105549,MATCH(ROWS($1:210),Party_Ledger!$K$3:$K$105549,0)),"")</f>
        <v>0</v>
      </c>
      <c r="G221" s="70">
        <f>IFERROR(INDEX(Party_Ledger!$H$3:$H$105549,MATCH(ROWS($1:210),Party_Ledger!$K$3:$K$105549,0)),"")</f>
        <v>0</v>
      </c>
      <c r="H221" s="70">
        <f t="shared" si="8"/>
        <v>0</v>
      </c>
    </row>
    <row r="222" spans="1:8" x14ac:dyDescent="0.2">
      <c r="A222" s="101" t="str">
        <f>IFERROR(INDEX(Party_Ledger!$A$3:$A$105549, MATCH(ROWS($1:211), Party_Ledger!$K$3:$K$105549, 0)), "")</f>
        <v>2083/05/24</v>
      </c>
      <c r="B222" s="185">
        <f t="shared" si="7"/>
        <v>46274</v>
      </c>
      <c r="C222" s="68" t="str">
        <f>IFERROR(INDEX(Party_Ledger!$D$3:$D$105549,MATCH(ROWS($1:211),Party_Ledger!$K$3:$K$105549,0)),"")</f>
        <v>Sale</v>
      </c>
      <c r="D222" s="68" t="str">
        <f>IFERROR(INDEX(Party_Ledger!$E$3:$E$105549,MATCH(ROWS($1:211),Party_Ledger!$K$3:$K$105549,0)),"")</f>
        <v>BILL-7306</v>
      </c>
      <c r="E222" s="69" t="str">
        <f>IFERROR(INDEX(Party_Ledger!$F$3:$F$105549,MATCH(ROWS($1:211),Party_Ledger!$K$3:$K$105549,0)),"")</f>
        <v>Mix Milk</v>
      </c>
      <c r="F222" s="70">
        <f>IFERROR(INDEX(Party_Ledger!$G$3:$G$105549,MATCH(ROWS($1:211),Party_Ledger!$K$3:$K$105549,0)),"")</f>
        <v>3440</v>
      </c>
      <c r="G222" s="70">
        <f>IFERROR(INDEX(Party_Ledger!$H$3:$H$105549,MATCH(ROWS($1:211),Party_Ledger!$K$3:$K$105549,0)),"")</f>
        <v>0</v>
      </c>
      <c r="H222" s="70">
        <f t="shared" si="8"/>
        <v>3440</v>
      </c>
    </row>
    <row r="223" spans="1:8" x14ac:dyDescent="0.2">
      <c r="A223" s="101" t="str">
        <f>IFERROR(INDEX(Party_Ledger!$A$3:$A$105549, MATCH(ROWS($1:212), Party_Ledger!$K$3:$K$105549, 0)), "")</f>
        <v>2083/05/24</v>
      </c>
      <c r="B223" s="185">
        <f t="shared" si="7"/>
        <v>46274</v>
      </c>
      <c r="C223" s="68" t="str">
        <f>IFERROR(INDEX(Party_Ledger!$D$3:$D$105549,MATCH(ROWS($1:212),Party_Ledger!$K$3:$K$105549,0)),"")</f>
        <v>Sale</v>
      </c>
      <c r="D223" s="68" t="str">
        <f>IFERROR(INDEX(Party_Ledger!$E$3:$E$105549,MATCH(ROWS($1:212),Party_Ledger!$K$3:$K$105549,0)),"")</f>
        <v>BILL-7306</v>
      </c>
      <c r="E223" s="69" t="str">
        <f>IFERROR(INDEX(Party_Ledger!$F$3:$F$105549,MATCH(ROWS($1:212),Party_Ledger!$K$3:$K$105549,0)),"")</f>
        <v>Mix Milk</v>
      </c>
      <c r="F223" s="70">
        <f>IFERROR(INDEX(Party_Ledger!$G$3:$G$105549,MATCH(ROWS($1:212),Party_Ledger!$K$3:$K$105549,0)),"")</f>
        <v>3825</v>
      </c>
      <c r="G223" s="70">
        <f>IFERROR(INDEX(Party_Ledger!$H$3:$H$105549,MATCH(ROWS($1:212),Party_Ledger!$K$3:$K$105549,0)),"")</f>
        <v>0</v>
      </c>
      <c r="H223" s="70">
        <f t="shared" si="8"/>
        <v>3825</v>
      </c>
    </row>
    <row r="224" spans="1:8" x14ac:dyDescent="0.2">
      <c r="A224" s="101" t="str">
        <f>IFERROR(INDEX(Party_Ledger!$A$3:$A$105549, MATCH(ROWS($1:213), Party_Ledger!$K$3:$K$105549, 0)), "")</f>
        <v>2083/05/24</v>
      </c>
      <c r="B224" s="185">
        <f t="shared" si="7"/>
        <v>46274</v>
      </c>
      <c r="C224" s="68" t="str">
        <f>IFERROR(INDEX(Party_Ledger!$D$3:$D$105549,MATCH(ROWS($1:213),Party_Ledger!$K$3:$K$105549,0)),"")</f>
        <v>Sale</v>
      </c>
      <c r="D224" s="68" t="str">
        <f>IFERROR(INDEX(Party_Ledger!$E$3:$E$105549,MATCH(ROWS($1:213),Party_Ledger!$K$3:$K$105549,0)),"")</f>
        <v>BILL-7306</v>
      </c>
      <c r="E224" s="69" t="str">
        <f>IFERROR(INDEX(Party_Ledger!$F$3:$F$105549,MATCH(ROWS($1:213),Party_Ledger!$K$3:$K$105549,0)),"")</f>
        <v>Cow Milk</v>
      </c>
      <c r="F224" s="70">
        <f>IFERROR(INDEX(Party_Ledger!$G$3:$G$105549,MATCH(ROWS($1:213),Party_Ledger!$K$3:$K$105549,0)),"")</f>
        <v>80</v>
      </c>
      <c r="G224" s="70">
        <f>IFERROR(INDEX(Party_Ledger!$H$3:$H$105549,MATCH(ROWS($1:213),Party_Ledger!$K$3:$K$105549,0)),"")</f>
        <v>0</v>
      </c>
      <c r="H224" s="70">
        <f t="shared" si="8"/>
        <v>80</v>
      </c>
    </row>
    <row r="225" spans="1:8" x14ac:dyDescent="0.2">
      <c r="A225" s="101" t="str">
        <f>IFERROR(INDEX(Party_Ledger!$A$3:$A$105549, MATCH(ROWS($1:214), Party_Ledger!$K$3:$K$105549, 0)), "")</f>
        <v>2083/05/25</v>
      </c>
      <c r="B225" s="185">
        <f t="shared" si="7"/>
        <v>46275</v>
      </c>
      <c r="C225" s="68" t="str">
        <f>IFERROR(INDEX(Party_Ledger!$D$3:$D$105549,MATCH(ROWS($1:214),Party_Ledger!$K$3:$K$105549,0)),"")</f>
        <v>Sale</v>
      </c>
      <c r="D225" s="68" t="str">
        <f>IFERROR(INDEX(Party_Ledger!$E$3:$E$105549,MATCH(ROWS($1:214),Party_Ledger!$K$3:$K$105549,0)),"")</f>
        <v>BILL-7324</v>
      </c>
      <c r="E225" s="69" t="str">
        <f>IFERROR(INDEX(Party_Ledger!$F$3:$F$105549,MATCH(ROWS($1:214),Party_Ledger!$K$3:$K$105549,0)),"")</f>
        <v>Mix Milk</v>
      </c>
      <c r="F225" s="70">
        <f>IFERROR(INDEX(Party_Ledger!$G$3:$G$105549,MATCH(ROWS($1:214),Party_Ledger!$K$3:$K$105549,0)),"")</f>
        <v>3440</v>
      </c>
      <c r="G225" s="70">
        <f>IFERROR(INDEX(Party_Ledger!$H$3:$H$105549,MATCH(ROWS($1:214),Party_Ledger!$K$3:$K$105549,0)),"")</f>
        <v>0</v>
      </c>
      <c r="H225" s="70">
        <f t="shared" si="8"/>
        <v>3440</v>
      </c>
    </row>
    <row r="226" spans="1:8" x14ac:dyDescent="0.2">
      <c r="A226" s="101" t="str">
        <f>IFERROR(INDEX(Party_Ledger!$A$3:$A$105549, MATCH(ROWS($1:215), Party_Ledger!$K$3:$K$105549, 0)), "")</f>
        <v>2083/05/25</v>
      </c>
      <c r="B226" s="185">
        <f t="shared" si="7"/>
        <v>46275</v>
      </c>
      <c r="C226" s="68" t="str">
        <f>IFERROR(INDEX(Party_Ledger!$D$3:$D$105549,MATCH(ROWS($1:215),Party_Ledger!$K$3:$K$105549,0)),"")</f>
        <v>Sale</v>
      </c>
      <c r="D226" s="68" t="str">
        <f>IFERROR(INDEX(Party_Ledger!$E$3:$E$105549,MATCH(ROWS($1:215),Party_Ledger!$K$3:$K$105549,0)),"")</f>
        <v>BILL-7324</v>
      </c>
      <c r="E226" s="69" t="str">
        <f>IFERROR(INDEX(Party_Ledger!$F$3:$F$105549,MATCH(ROWS($1:215),Party_Ledger!$K$3:$K$105549,0)),"")</f>
        <v>Mix Milk</v>
      </c>
      <c r="F226" s="70">
        <f>IFERROR(INDEX(Party_Ledger!$G$3:$G$105549,MATCH(ROWS($1:215),Party_Ledger!$K$3:$K$105549,0)),"")</f>
        <v>2125</v>
      </c>
      <c r="G226" s="70">
        <f>IFERROR(INDEX(Party_Ledger!$H$3:$H$105549,MATCH(ROWS($1:215),Party_Ledger!$K$3:$K$105549,0)),"")</f>
        <v>0</v>
      </c>
      <c r="H226" s="70">
        <f t="shared" si="8"/>
        <v>2125</v>
      </c>
    </row>
    <row r="227" spans="1:8" x14ac:dyDescent="0.2">
      <c r="A227" s="101" t="str">
        <f>IFERROR(INDEX(Party_Ledger!$A$3:$A$105549, MATCH(ROWS($1:216), Party_Ledger!$K$3:$K$105549, 0)), "")</f>
        <v>2083/05/25</v>
      </c>
      <c r="B227" s="185">
        <f t="shared" si="7"/>
        <v>46275</v>
      </c>
      <c r="C227" s="68" t="str">
        <f>IFERROR(INDEX(Party_Ledger!$D$3:$D$105549,MATCH(ROWS($1:216),Party_Ledger!$K$3:$K$105549,0)),"")</f>
        <v>Sale</v>
      </c>
      <c r="D227" s="68" t="str">
        <f>IFERROR(INDEX(Party_Ledger!$E$3:$E$105549,MATCH(ROWS($1:216),Party_Ledger!$K$3:$K$105549,0)),"")</f>
        <v>BILL-7324</v>
      </c>
      <c r="E227" s="69" t="str">
        <f>IFERROR(INDEX(Party_Ledger!$F$3:$F$105549,MATCH(ROWS($1:216),Party_Ledger!$K$3:$K$105549,0)),"")</f>
        <v>NAUNI</v>
      </c>
      <c r="F227" s="70">
        <f>IFERROR(INDEX(Party_Ledger!$G$3:$G$105549,MATCH(ROWS($1:216),Party_Ledger!$K$3:$K$105549,0)),"")</f>
        <v>3400</v>
      </c>
      <c r="G227" s="70">
        <f>IFERROR(INDEX(Party_Ledger!$H$3:$H$105549,MATCH(ROWS($1:216),Party_Ledger!$K$3:$K$105549,0)),"")</f>
        <v>0</v>
      </c>
      <c r="H227" s="70">
        <f t="shared" si="8"/>
        <v>3400</v>
      </c>
    </row>
    <row r="228" spans="1:8" x14ac:dyDescent="0.2">
      <c r="A228" s="101" t="str">
        <f>IFERROR(INDEX(Party_Ledger!$A$3:$A$105549, MATCH(ROWS($1:217), Party_Ledger!$K$3:$K$105549, 0)), "")</f>
        <v>2083/05/26</v>
      </c>
      <c r="B228" s="185">
        <f t="shared" si="7"/>
        <v>46276</v>
      </c>
      <c r="C228" s="68" t="str">
        <f>IFERROR(INDEX(Party_Ledger!$D$3:$D$105549,MATCH(ROWS($1:217),Party_Ledger!$K$3:$K$105549,0)),"")</f>
        <v>Sale</v>
      </c>
      <c r="D228" s="68" t="str">
        <f>IFERROR(INDEX(Party_Ledger!$E$3:$E$105549,MATCH(ROWS($1:217),Party_Ledger!$K$3:$K$105549,0)),"")</f>
        <v>BILL-7343</v>
      </c>
      <c r="E228" s="69" t="str">
        <f>IFERROR(INDEX(Party_Ledger!$F$3:$F$105549,MATCH(ROWS($1:217),Party_Ledger!$K$3:$K$105549,0)),"")</f>
        <v>Mix Milk</v>
      </c>
      <c r="F228" s="70">
        <f>IFERROR(INDEX(Party_Ledger!$G$3:$G$105549,MATCH(ROWS($1:217),Party_Ledger!$K$3:$K$105549,0)),"")</f>
        <v>3440</v>
      </c>
      <c r="G228" s="70">
        <f>IFERROR(INDEX(Party_Ledger!$H$3:$H$105549,MATCH(ROWS($1:217),Party_Ledger!$K$3:$K$105549,0)),"")</f>
        <v>0</v>
      </c>
      <c r="H228" s="70">
        <f t="shared" si="8"/>
        <v>3440</v>
      </c>
    </row>
    <row r="229" spans="1:8" x14ac:dyDescent="0.2">
      <c r="A229" s="101" t="str">
        <f>IFERROR(INDEX(Party_Ledger!$A$3:$A$105549, MATCH(ROWS($1:218), Party_Ledger!$K$3:$K$105549, 0)), "")</f>
        <v>2083/05/26</v>
      </c>
      <c r="B229" s="185">
        <f t="shared" si="7"/>
        <v>46276</v>
      </c>
      <c r="C229" s="68" t="str">
        <f>IFERROR(INDEX(Party_Ledger!$D$3:$D$105549,MATCH(ROWS($1:218),Party_Ledger!$K$3:$K$105549,0)),"")</f>
        <v>Sale</v>
      </c>
      <c r="D229" s="68" t="str">
        <f>IFERROR(INDEX(Party_Ledger!$E$3:$E$105549,MATCH(ROWS($1:218),Party_Ledger!$K$3:$K$105549,0)),"")</f>
        <v>BILL-7343</v>
      </c>
      <c r="E229" s="69" t="str">
        <f>IFERROR(INDEX(Party_Ledger!$F$3:$F$105549,MATCH(ROWS($1:218),Party_Ledger!$K$3:$K$105549,0)),"")</f>
        <v>Mix Milk</v>
      </c>
      <c r="F229" s="70">
        <f>IFERROR(INDEX(Party_Ledger!$G$3:$G$105549,MATCH(ROWS($1:218),Party_Ledger!$K$3:$K$105549,0)),"")</f>
        <v>1700</v>
      </c>
      <c r="G229" s="70">
        <f>IFERROR(INDEX(Party_Ledger!$H$3:$H$105549,MATCH(ROWS($1:218),Party_Ledger!$K$3:$K$105549,0)),"")</f>
        <v>0</v>
      </c>
      <c r="H229" s="70">
        <f t="shared" si="8"/>
        <v>1700</v>
      </c>
    </row>
    <row r="230" spans="1:8" x14ac:dyDescent="0.2">
      <c r="A230" s="101" t="str">
        <f>IFERROR(INDEX(Party_Ledger!$A$3:$A$105549, MATCH(ROWS($1:219), Party_Ledger!$K$3:$K$105549, 0)), "")</f>
        <v>2083/05/27</v>
      </c>
      <c r="B230" s="185">
        <f t="shared" si="7"/>
        <v>46277</v>
      </c>
      <c r="C230" s="68" t="str">
        <f>IFERROR(INDEX(Party_Ledger!$D$3:$D$105549,MATCH(ROWS($1:219),Party_Ledger!$K$3:$K$105549,0)),"")</f>
        <v>Sale</v>
      </c>
      <c r="D230" s="68" t="str">
        <f>IFERROR(INDEX(Party_Ledger!$E$3:$E$105549,MATCH(ROWS($1:219),Party_Ledger!$K$3:$K$105549,0)),"")</f>
        <v>BILL-7407</v>
      </c>
      <c r="E230" s="69" t="str">
        <f>IFERROR(INDEX(Party_Ledger!$F$3:$F$105549,MATCH(ROWS($1:219),Party_Ledger!$K$3:$K$105549,0)),"")</f>
        <v>Mix Milk</v>
      </c>
      <c r="F230" s="70">
        <f>IFERROR(INDEX(Party_Ledger!$G$3:$G$105549,MATCH(ROWS($1:219),Party_Ledger!$K$3:$K$105549,0)),"")</f>
        <v>3440</v>
      </c>
      <c r="G230" s="70">
        <f>IFERROR(INDEX(Party_Ledger!$H$3:$H$105549,MATCH(ROWS($1:219),Party_Ledger!$K$3:$K$105549,0)),"")</f>
        <v>0</v>
      </c>
      <c r="H230" s="70">
        <f t="shared" si="8"/>
        <v>3440</v>
      </c>
    </row>
    <row r="231" spans="1:8" x14ac:dyDescent="0.2">
      <c r="A231" s="101" t="str">
        <f>IFERROR(INDEX(Party_Ledger!$A$3:$A$105549, MATCH(ROWS($1:220), Party_Ledger!$K$3:$K$105549, 0)), "")</f>
        <v>2083/05/27</v>
      </c>
      <c r="B231" s="185">
        <f t="shared" si="7"/>
        <v>46277</v>
      </c>
      <c r="C231" s="68" t="str">
        <f>IFERROR(INDEX(Party_Ledger!$D$3:$D$105549,MATCH(ROWS($1:220),Party_Ledger!$K$3:$K$105549,0)),"")</f>
        <v>Sale</v>
      </c>
      <c r="D231" s="68" t="str">
        <f>IFERROR(INDEX(Party_Ledger!$E$3:$E$105549,MATCH(ROWS($1:220),Party_Ledger!$K$3:$K$105549,0)),"")</f>
        <v>BILL-7407</v>
      </c>
      <c r="E231" s="69" t="str">
        <f>IFERROR(INDEX(Party_Ledger!$F$3:$F$105549,MATCH(ROWS($1:220),Party_Ledger!$K$3:$K$105549,0)),"")</f>
        <v>Mix Milk</v>
      </c>
      <c r="F231" s="70">
        <f>IFERROR(INDEX(Party_Ledger!$G$3:$G$105549,MATCH(ROWS($1:220),Party_Ledger!$K$3:$K$105549,0)),"")</f>
        <v>4250</v>
      </c>
      <c r="G231" s="70">
        <f>IFERROR(INDEX(Party_Ledger!$H$3:$H$105549,MATCH(ROWS($1:220),Party_Ledger!$K$3:$K$105549,0)),"")</f>
        <v>0</v>
      </c>
      <c r="H231" s="70">
        <f t="shared" si="8"/>
        <v>4250</v>
      </c>
    </row>
    <row r="232" spans="1:8" x14ac:dyDescent="0.2">
      <c r="A232" s="101" t="str">
        <f>IFERROR(INDEX(Party_Ledger!$A$3:$A$105549, MATCH(ROWS($1:221), Party_Ledger!$K$3:$K$105549, 0)), "")</f>
        <v>2083/05/27</v>
      </c>
      <c r="B232" s="185">
        <f t="shared" si="7"/>
        <v>46277</v>
      </c>
      <c r="C232" s="68" t="str">
        <f>IFERROR(INDEX(Party_Ledger!$D$3:$D$105549,MATCH(ROWS($1:221),Party_Ledger!$K$3:$K$105549,0)),"")</f>
        <v>Sale</v>
      </c>
      <c r="D232" s="68" t="str">
        <f>IFERROR(INDEX(Party_Ledger!$E$3:$E$105549,MATCH(ROWS($1:221),Party_Ledger!$K$3:$K$105549,0)),"")</f>
        <v>BILL-7407</v>
      </c>
      <c r="E232" s="69" t="str">
        <f>IFERROR(INDEX(Party_Ledger!$F$3:$F$105549,MATCH(ROWS($1:221),Party_Ledger!$K$3:$K$105549,0)),"")</f>
        <v>GHEE</v>
      </c>
      <c r="F232" s="70">
        <f>IFERROR(INDEX(Party_Ledger!$G$3:$G$105549,MATCH(ROWS($1:221),Party_Ledger!$K$3:$K$105549,0)),"")</f>
        <v>6000</v>
      </c>
      <c r="G232" s="70">
        <f>IFERROR(INDEX(Party_Ledger!$H$3:$H$105549,MATCH(ROWS($1:221),Party_Ledger!$K$3:$K$105549,0)),"")</f>
        <v>0</v>
      </c>
      <c r="H232" s="70">
        <f t="shared" si="8"/>
        <v>6000</v>
      </c>
    </row>
    <row r="233" spans="1:8" x14ac:dyDescent="0.2">
      <c r="A233" s="101" t="str">
        <f>IFERROR(INDEX(Party_Ledger!$A$3:$A$105549, MATCH(ROWS($1:222), Party_Ledger!$K$3:$K$105549, 0)), "")</f>
        <v>2083/05/27</v>
      </c>
      <c r="B233" s="185">
        <f t="shared" si="7"/>
        <v>46277</v>
      </c>
      <c r="C233" s="68" t="str">
        <f>IFERROR(INDEX(Party_Ledger!$D$3:$D$105549,MATCH(ROWS($1:222),Party_Ledger!$K$3:$K$105549,0)),"")</f>
        <v>Sale</v>
      </c>
      <c r="D233" s="68" t="str">
        <f>IFERROR(INDEX(Party_Ledger!$E$3:$E$105549,MATCH(ROWS($1:222),Party_Ledger!$K$3:$K$105549,0)),"")</f>
        <v>BILL-7407</v>
      </c>
      <c r="E233" s="69" t="str">
        <f>IFERROR(INDEX(Party_Ledger!$F$3:$F$105549,MATCH(ROWS($1:222),Party_Ledger!$K$3:$K$105549,0)),"")</f>
        <v>Cow Milk</v>
      </c>
      <c r="F233" s="70">
        <f>IFERROR(INDEX(Party_Ledger!$G$3:$G$105549,MATCH(ROWS($1:222),Party_Ledger!$K$3:$K$105549,0)),"")</f>
        <v>80</v>
      </c>
      <c r="G233" s="70">
        <f>IFERROR(INDEX(Party_Ledger!$H$3:$H$105549,MATCH(ROWS($1:222),Party_Ledger!$K$3:$K$105549,0)),"")</f>
        <v>0</v>
      </c>
      <c r="H233" s="70">
        <f t="shared" si="8"/>
        <v>80</v>
      </c>
    </row>
    <row r="234" spans="1:8" x14ac:dyDescent="0.2">
      <c r="A234" s="101" t="str">
        <f>IFERROR(INDEX(Party_Ledger!$A$3:$A$105549, MATCH(ROWS($1:223), Party_Ledger!$K$3:$K$105549, 0)), "")</f>
        <v>2083/05/28</v>
      </c>
      <c r="B234" s="185">
        <f t="shared" si="7"/>
        <v>46278</v>
      </c>
      <c r="C234" s="68" t="str">
        <f>IFERROR(INDEX(Party_Ledger!$D$3:$D$105549,MATCH(ROWS($1:223),Party_Ledger!$K$3:$K$105549,0)),"")</f>
        <v>Sale</v>
      </c>
      <c r="D234" s="68" t="str">
        <f>IFERROR(INDEX(Party_Ledger!$E$3:$E$105549,MATCH(ROWS($1:223),Party_Ledger!$K$3:$K$105549,0)),"")</f>
        <v>BILL-7433</v>
      </c>
      <c r="E234" s="69" t="str">
        <f>IFERROR(INDEX(Party_Ledger!$F$3:$F$105549,MATCH(ROWS($1:223),Party_Ledger!$K$3:$K$105549,0)),"")</f>
        <v>Mix Milk</v>
      </c>
      <c r="F234" s="70">
        <f>IFERROR(INDEX(Party_Ledger!$G$3:$G$105549,MATCH(ROWS($1:223),Party_Ledger!$K$3:$K$105549,0)),"")</f>
        <v>3440</v>
      </c>
      <c r="G234" s="70">
        <f>IFERROR(INDEX(Party_Ledger!$H$3:$H$105549,MATCH(ROWS($1:223),Party_Ledger!$K$3:$K$105549,0)),"")</f>
        <v>0</v>
      </c>
      <c r="H234" s="70">
        <f t="shared" si="8"/>
        <v>3440</v>
      </c>
    </row>
    <row r="235" spans="1:8" x14ac:dyDescent="0.2">
      <c r="A235" s="101" t="str">
        <f>IFERROR(INDEX(Party_Ledger!$A$3:$A$105549, MATCH(ROWS($1:224), Party_Ledger!$K$3:$K$105549, 0)), "")</f>
        <v>2083/05/28</v>
      </c>
      <c r="B235" s="185">
        <f t="shared" si="7"/>
        <v>46278</v>
      </c>
      <c r="C235" s="68" t="str">
        <f>IFERROR(INDEX(Party_Ledger!$D$3:$D$105549,MATCH(ROWS($1:224),Party_Ledger!$K$3:$K$105549,0)),"")</f>
        <v>Sale</v>
      </c>
      <c r="D235" s="68" t="str">
        <f>IFERROR(INDEX(Party_Ledger!$E$3:$E$105549,MATCH(ROWS($1:224),Party_Ledger!$K$3:$K$105549,0)),"")</f>
        <v>BILL-7433</v>
      </c>
      <c r="E235" s="69" t="str">
        <f>IFERROR(INDEX(Party_Ledger!$F$3:$F$105549,MATCH(ROWS($1:224),Party_Ledger!$K$3:$K$105549,0)),"")</f>
        <v>Mix Milk</v>
      </c>
      <c r="F235" s="70">
        <f>IFERROR(INDEX(Party_Ledger!$G$3:$G$105549,MATCH(ROWS($1:224),Party_Ledger!$K$3:$K$105549,0)),"")</f>
        <v>4250</v>
      </c>
      <c r="G235" s="70">
        <f>IFERROR(INDEX(Party_Ledger!$H$3:$H$105549,MATCH(ROWS($1:224),Party_Ledger!$K$3:$K$105549,0)),"")</f>
        <v>0</v>
      </c>
      <c r="H235" s="70">
        <f t="shared" si="8"/>
        <v>4250</v>
      </c>
    </row>
    <row r="236" spans="1:8" x14ac:dyDescent="0.2">
      <c r="A236" s="101" t="str">
        <f>IFERROR(INDEX(Party_Ledger!$A$3:$A$105549, MATCH(ROWS($1:225), Party_Ledger!$K$3:$K$105549, 0)), "")</f>
        <v>2083/05/28</v>
      </c>
      <c r="B236" s="185">
        <f t="shared" si="7"/>
        <v>46278</v>
      </c>
      <c r="C236" s="68" t="str">
        <f>IFERROR(INDEX(Party_Ledger!$D$3:$D$105549,MATCH(ROWS($1:225),Party_Ledger!$K$3:$K$105549,0)),"")</f>
        <v>Sale</v>
      </c>
      <c r="D236" s="68" t="str">
        <f>IFERROR(INDEX(Party_Ledger!$E$3:$E$105549,MATCH(ROWS($1:225),Party_Ledger!$K$3:$K$105549,0)),"")</f>
        <v>BILL-7433</v>
      </c>
      <c r="E236" s="69" t="str">
        <f>IFERROR(INDEX(Party_Ledger!$F$3:$F$105549,MATCH(ROWS($1:225),Party_Ledger!$K$3:$K$105549,0)),"")</f>
        <v>Cow Milk</v>
      </c>
      <c r="F236" s="70">
        <f>IFERROR(INDEX(Party_Ledger!$G$3:$G$105549,MATCH(ROWS($1:225),Party_Ledger!$K$3:$K$105549,0)),"")</f>
        <v>80</v>
      </c>
      <c r="G236" s="70">
        <f>IFERROR(INDEX(Party_Ledger!$H$3:$H$105549,MATCH(ROWS($1:225),Party_Ledger!$K$3:$K$105549,0)),"")</f>
        <v>0</v>
      </c>
      <c r="H236" s="70">
        <f t="shared" si="8"/>
        <v>80</v>
      </c>
    </row>
    <row r="237" spans="1:8" x14ac:dyDescent="0.2">
      <c r="A237" s="101" t="str">
        <f>IFERROR(INDEX(Party_Ledger!$A$3:$A$105549, MATCH(ROWS($1:226), Party_Ledger!$K$3:$K$105549, 0)), "")</f>
        <v>2083/05/28</v>
      </c>
      <c r="B237" s="185">
        <f t="shared" si="7"/>
        <v>46278</v>
      </c>
      <c r="C237" s="68" t="str">
        <f>IFERROR(INDEX(Party_Ledger!$D$3:$D$105549,MATCH(ROWS($1:226),Party_Ledger!$K$3:$K$105549,0)),"")</f>
        <v>Sale</v>
      </c>
      <c r="D237" s="68" t="str">
        <f>IFERROR(INDEX(Party_Ledger!$E$3:$E$105549,MATCH(ROWS($1:226),Party_Ledger!$K$3:$K$105549,0)),"")</f>
        <v>BILL-7433</v>
      </c>
      <c r="E237" s="69" t="str">
        <f>IFERROR(INDEX(Party_Ledger!$F$3:$F$105549,MATCH(ROWS($1:226),Party_Ledger!$K$3:$K$105549,0)),"")</f>
        <v>PANEER</v>
      </c>
      <c r="F237" s="70">
        <f>IFERROR(INDEX(Party_Ledger!$G$3:$G$105549,MATCH(ROWS($1:226),Party_Ledger!$K$3:$K$105549,0)),"")</f>
        <v>800</v>
      </c>
      <c r="G237" s="70">
        <f>IFERROR(INDEX(Party_Ledger!$H$3:$H$105549,MATCH(ROWS($1:226),Party_Ledger!$K$3:$K$105549,0)),"")</f>
        <v>0</v>
      </c>
      <c r="H237" s="70">
        <f t="shared" si="8"/>
        <v>800</v>
      </c>
    </row>
    <row r="238" spans="1:8" x14ac:dyDescent="0.2">
      <c r="A238" s="101" t="str">
        <f>IFERROR(INDEX(Party_Ledger!$A$3:$A$105549, MATCH(ROWS($1:227), Party_Ledger!$K$3:$K$105549, 0)), "")</f>
        <v>2083/05/29</v>
      </c>
      <c r="B238" s="185">
        <f t="shared" si="7"/>
        <v>46279</v>
      </c>
      <c r="C238" s="68" t="str">
        <f>IFERROR(INDEX(Party_Ledger!$D$3:$D$105549,MATCH(ROWS($1:227),Party_Ledger!$K$3:$K$105549,0)),"")</f>
        <v>Sale</v>
      </c>
      <c r="D238" s="68" t="str">
        <f>IFERROR(INDEX(Party_Ledger!$E$3:$E$105549,MATCH(ROWS($1:227),Party_Ledger!$K$3:$K$105549,0)),"")</f>
        <v>BILL-7447</v>
      </c>
      <c r="E238" s="69" t="str">
        <f>IFERROR(INDEX(Party_Ledger!$F$3:$F$105549,MATCH(ROWS($1:227),Party_Ledger!$K$3:$K$105549,0)),"")</f>
        <v>Mix Milk</v>
      </c>
      <c r="F238" s="70">
        <f>IFERROR(INDEX(Party_Ledger!$G$3:$G$105549,MATCH(ROWS($1:227),Party_Ledger!$K$3:$K$105549,0)),"")</f>
        <v>3440</v>
      </c>
      <c r="G238" s="70">
        <f>IFERROR(INDEX(Party_Ledger!$H$3:$H$105549,MATCH(ROWS($1:227),Party_Ledger!$K$3:$K$105549,0)),"")</f>
        <v>0</v>
      </c>
      <c r="H238" s="70">
        <f t="shared" si="8"/>
        <v>3440</v>
      </c>
    </row>
    <row r="239" spans="1:8" x14ac:dyDescent="0.2">
      <c r="A239" s="101" t="str">
        <f>IFERROR(INDEX(Party_Ledger!$A$3:$A$105549, MATCH(ROWS($1:228), Party_Ledger!$K$3:$K$105549, 0)), "")</f>
        <v>2083/05/29</v>
      </c>
      <c r="B239" s="185">
        <f t="shared" si="7"/>
        <v>46279</v>
      </c>
      <c r="C239" s="68" t="str">
        <f>IFERROR(INDEX(Party_Ledger!$D$3:$D$105549,MATCH(ROWS($1:228),Party_Ledger!$K$3:$K$105549,0)),"")</f>
        <v>Sale</v>
      </c>
      <c r="D239" s="68" t="str">
        <f>IFERROR(INDEX(Party_Ledger!$E$3:$E$105549,MATCH(ROWS($1:228),Party_Ledger!$K$3:$K$105549,0)),"")</f>
        <v>BILL-7447</v>
      </c>
      <c r="E239" s="69" t="str">
        <f>IFERROR(INDEX(Party_Ledger!$F$3:$F$105549,MATCH(ROWS($1:228),Party_Ledger!$K$3:$K$105549,0)),"")</f>
        <v>Mix Milk</v>
      </c>
      <c r="F239" s="70">
        <f>IFERROR(INDEX(Party_Ledger!$G$3:$G$105549,MATCH(ROWS($1:228),Party_Ledger!$K$3:$K$105549,0)),"")</f>
        <v>2125</v>
      </c>
      <c r="G239" s="70">
        <f>IFERROR(INDEX(Party_Ledger!$H$3:$H$105549,MATCH(ROWS($1:228),Party_Ledger!$K$3:$K$105549,0)),"")</f>
        <v>0</v>
      </c>
      <c r="H239" s="70">
        <f t="shared" si="8"/>
        <v>2125</v>
      </c>
    </row>
    <row r="240" spans="1:8" x14ac:dyDescent="0.2">
      <c r="A240" s="101" t="str">
        <f>IFERROR(INDEX(Party_Ledger!$A$3:$A$105549, MATCH(ROWS($1:229), Party_Ledger!$K$3:$K$105549, 0)), "")</f>
        <v>2083/05/29</v>
      </c>
      <c r="B240" s="185">
        <f t="shared" si="7"/>
        <v>46279</v>
      </c>
      <c r="C240" s="68" t="str">
        <f>IFERROR(INDEX(Party_Ledger!$D$3:$D$105549,MATCH(ROWS($1:229),Party_Ledger!$K$3:$K$105549,0)),"")</f>
        <v>Sale</v>
      </c>
      <c r="D240" s="68" t="str">
        <f>IFERROR(INDEX(Party_Ledger!$E$3:$E$105549,MATCH(ROWS($1:229),Party_Ledger!$K$3:$K$105549,0)),"")</f>
        <v>BILL-7447</v>
      </c>
      <c r="E240" s="69" t="str">
        <f>IFERROR(INDEX(Party_Ledger!$F$3:$F$105549,MATCH(ROWS($1:229),Party_Ledger!$K$3:$K$105549,0)),"")</f>
        <v>Cow Milk</v>
      </c>
      <c r="F240" s="70">
        <f>IFERROR(INDEX(Party_Ledger!$G$3:$G$105549,MATCH(ROWS($1:229),Party_Ledger!$K$3:$K$105549,0)),"")</f>
        <v>80</v>
      </c>
      <c r="G240" s="70">
        <f>IFERROR(INDEX(Party_Ledger!$H$3:$H$105549,MATCH(ROWS($1:229),Party_Ledger!$K$3:$K$105549,0)),"")</f>
        <v>0</v>
      </c>
      <c r="H240" s="70">
        <f t="shared" si="8"/>
        <v>80</v>
      </c>
    </row>
    <row r="241" spans="1:8" x14ac:dyDescent="0.2">
      <c r="A241" s="101" t="str">
        <f>IFERROR(INDEX(Party_Ledger!$A$3:$A$105549, MATCH(ROWS($1:230), Party_Ledger!$K$3:$K$105549, 0)), "")</f>
        <v>2083/05/30</v>
      </c>
      <c r="B241" s="185">
        <f t="shared" si="7"/>
        <v>46280</v>
      </c>
      <c r="C241" s="68" t="str">
        <f>IFERROR(INDEX(Party_Ledger!$D$3:$D$105549,MATCH(ROWS($1:230),Party_Ledger!$K$3:$K$105549,0)),"")</f>
        <v>Sale</v>
      </c>
      <c r="D241" s="68" t="str">
        <f>IFERROR(INDEX(Party_Ledger!$E$3:$E$105549,MATCH(ROWS($1:230),Party_Ledger!$K$3:$K$105549,0)),"")</f>
        <v>BILL-7467</v>
      </c>
      <c r="E241" s="69" t="str">
        <f>IFERROR(INDEX(Party_Ledger!$F$3:$F$105549,MATCH(ROWS($1:230),Party_Ledger!$K$3:$K$105549,0)),"")</f>
        <v>Mix Milk</v>
      </c>
      <c r="F241" s="70">
        <f>IFERROR(INDEX(Party_Ledger!$G$3:$G$105549,MATCH(ROWS($1:230),Party_Ledger!$K$3:$K$105549,0)),"")</f>
        <v>3440</v>
      </c>
      <c r="G241" s="70">
        <f>IFERROR(INDEX(Party_Ledger!$H$3:$H$105549,MATCH(ROWS($1:230),Party_Ledger!$K$3:$K$105549,0)),"")</f>
        <v>0</v>
      </c>
      <c r="H241" s="70">
        <f t="shared" si="8"/>
        <v>3440</v>
      </c>
    </row>
    <row r="242" spans="1:8" x14ac:dyDescent="0.2">
      <c r="A242" s="101" t="str">
        <f>IFERROR(INDEX(Party_Ledger!$A$3:$A$105549, MATCH(ROWS($1:231), Party_Ledger!$K$3:$K$105549, 0)), "")</f>
        <v>2083/05/30</v>
      </c>
      <c r="B242" s="185">
        <f t="shared" si="7"/>
        <v>46280</v>
      </c>
      <c r="C242" s="68" t="str">
        <f>IFERROR(INDEX(Party_Ledger!$D$3:$D$105549,MATCH(ROWS($1:231),Party_Ledger!$K$3:$K$105549,0)),"")</f>
        <v>Sale</v>
      </c>
      <c r="D242" s="68" t="str">
        <f>IFERROR(INDEX(Party_Ledger!$E$3:$E$105549,MATCH(ROWS($1:231),Party_Ledger!$K$3:$K$105549,0)),"")</f>
        <v>BILL-7467</v>
      </c>
      <c r="E242" s="69" t="str">
        <f>IFERROR(INDEX(Party_Ledger!$F$3:$F$105549,MATCH(ROWS($1:231),Party_Ledger!$K$3:$K$105549,0)),"")</f>
        <v>Mix Milk</v>
      </c>
      <c r="F242" s="70">
        <f>IFERROR(INDEX(Party_Ledger!$G$3:$G$105549,MATCH(ROWS($1:231),Party_Ledger!$K$3:$K$105549,0)),"")</f>
        <v>3400</v>
      </c>
      <c r="G242" s="70">
        <f>IFERROR(INDEX(Party_Ledger!$H$3:$H$105549,MATCH(ROWS($1:231),Party_Ledger!$K$3:$K$105549,0)),"")</f>
        <v>0</v>
      </c>
      <c r="H242" s="70">
        <f t="shared" si="8"/>
        <v>3400</v>
      </c>
    </row>
    <row r="243" spans="1:8" x14ac:dyDescent="0.2">
      <c r="A243" s="101" t="str">
        <f>IFERROR(INDEX(Party_Ledger!$A$3:$A$105549, MATCH(ROWS($1:232), Party_Ledger!$K$3:$K$105549, 0)), "")</f>
        <v>2083/05/31</v>
      </c>
      <c r="B243" s="185">
        <f t="shared" si="7"/>
        <v>46281</v>
      </c>
      <c r="C243" s="68" t="str">
        <f>IFERROR(INDEX(Party_Ledger!$D$3:$D$105549,MATCH(ROWS($1:232),Party_Ledger!$K$3:$K$105549,0)),"")</f>
        <v>Sale</v>
      </c>
      <c r="D243" s="68" t="str">
        <f>IFERROR(INDEX(Party_Ledger!$E$3:$E$105549,MATCH(ROWS($1:232),Party_Ledger!$K$3:$K$105549,0)),"")</f>
        <v>BILL-7488</v>
      </c>
      <c r="E243" s="69" t="str">
        <f>IFERROR(INDEX(Party_Ledger!$F$3:$F$105549,MATCH(ROWS($1:232),Party_Ledger!$K$3:$K$105549,0)),"")</f>
        <v>Mix Milk</v>
      </c>
      <c r="F243" s="70">
        <f>IFERROR(INDEX(Party_Ledger!$G$3:$G$105549,MATCH(ROWS($1:232),Party_Ledger!$K$3:$K$105549,0)),"")</f>
        <v>4300</v>
      </c>
      <c r="G243" s="70">
        <f>IFERROR(INDEX(Party_Ledger!$H$3:$H$105549,MATCH(ROWS($1:232),Party_Ledger!$K$3:$K$105549,0)),"")</f>
        <v>0</v>
      </c>
      <c r="H243" s="70">
        <f t="shared" si="8"/>
        <v>4300</v>
      </c>
    </row>
    <row r="244" spans="1:8" x14ac:dyDescent="0.2">
      <c r="A244" s="101" t="str">
        <f>IFERROR(INDEX(Party_Ledger!$A$3:$A$105549, MATCH(ROWS($1:233), Party_Ledger!$K$3:$K$105549, 0)), "")</f>
        <v>2083/05/31</v>
      </c>
      <c r="B244" s="185">
        <f t="shared" si="7"/>
        <v>46281</v>
      </c>
      <c r="C244" s="68" t="str">
        <f>IFERROR(INDEX(Party_Ledger!$D$3:$D$105549,MATCH(ROWS($1:233),Party_Ledger!$K$3:$K$105549,0)),"")</f>
        <v>Sale</v>
      </c>
      <c r="D244" s="68" t="str">
        <f>IFERROR(INDEX(Party_Ledger!$E$3:$E$105549,MATCH(ROWS($1:233),Party_Ledger!$K$3:$K$105549,0)),"")</f>
        <v>BILL-7488</v>
      </c>
      <c r="E244" s="69" t="str">
        <f>IFERROR(INDEX(Party_Ledger!$F$3:$F$105549,MATCH(ROWS($1:233),Party_Ledger!$K$3:$K$105549,0)),"")</f>
        <v>Mix Milk</v>
      </c>
      <c r="F244" s="70">
        <f>IFERROR(INDEX(Party_Ledger!$G$3:$G$105549,MATCH(ROWS($1:233),Party_Ledger!$K$3:$K$105549,0)),"")</f>
        <v>850</v>
      </c>
      <c r="G244" s="70">
        <f>IFERROR(INDEX(Party_Ledger!$H$3:$H$105549,MATCH(ROWS($1:233),Party_Ledger!$K$3:$K$105549,0)),"")</f>
        <v>0</v>
      </c>
      <c r="H244" s="70">
        <f t="shared" si="8"/>
        <v>850</v>
      </c>
    </row>
    <row r="245" spans="1:8" x14ac:dyDescent="0.2">
      <c r="A245" s="101" t="str">
        <f>IFERROR(INDEX(Party_Ledger!$A$3:$A$105549, MATCH(ROWS($1:234), Party_Ledger!$K$3:$K$105549, 0)), "")</f>
        <v>2083/05/31</v>
      </c>
      <c r="B245" s="185">
        <f t="shared" si="7"/>
        <v>46281</v>
      </c>
      <c r="C245" s="68" t="str">
        <f>IFERROR(INDEX(Party_Ledger!$D$3:$D$105549,MATCH(ROWS($1:234),Party_Ledger!$K$3:$K$105549,0)),"")</f>
        <v>Sale</v>
      </c>
      <c r="D245" s="68" t="str">
        <f>IFERROR(INDEX(Party_Ledger!$E$3:$E$105549,MATCH(ROWS($1:234),Party_Ledger!$K$3:$K$105549,0)),"")</f>
        <v>BILL-7488</v>
      </c>
      <c r="E245" s="69" t="str">
        <f>IFERROR(INDEX(Party_Ledger!$F$3:$F$105549,MATCH(ROWS($1:234),Party_Ledger!$K$3:$K$105549,0)),"")</f>
        <v>Cow Milk</v>
      </c>
      <c r="F245" s="70">
        <f>IFERROR(INDEX(Party_Ledger!$G$3:$G$105549,MATCH(ROWS($1:234),Party_Ledger!$K$3:$K$105549,0)),"")</f>
        <v>80</v>
      </c>
      <c r="G245" s="70">
        <f>IFERROR(INDEX(Party_Ledger!$H$3:$H$105549,MATCH(ROWS($1:234),Party_Ledger!$K$3:$K$105549,0)),"")</f>
        <v>0</v>
      </c>
      <c r="H245" s="70">
        <f t="shared" si="8"/>
        <v>80</v>
      </c>
    </row>
    <row r="246" spans="1:8" x14ac:dyDescent="0.2">
      <c r="A246" s="101" t="str">
        <f>IFERROR(INDEX(Party_Ledger!$A$3:$A$105549, MATCH(ROWS($1:235), Party_Ledger!$K$3:$K$105549, 0)), "")</f>
        <v>2083/06/01</v>
      </c>
      <c r="B246" s="185">
        <f t="shared" si="7"/>
        <v>46282</v>
      </c>
      <c r="C246" s="68" t="str">
        <f>IFERROR(INDEX(Party_Ledger!$D$3:$D$105549,MATCH(ROWS($1:235),Party_Ledger!$K$3:$K$105549,0)),"")</f>
        <v>Sale</v>
      </c>
      <c r="D246" s="68" t="str">
        <f>IFERROR(INDEX(Party_Ledger!$E$3:$E$105549,MATCH(ROWS($1:235),Party_Ledger!$K$3:$K$105549,0)),"")</f>
        <v>BILL-7504</v>
      </c>
      <c r="E246" s="69" t="str">
        <f>IFERROR(INDEX(Party_Ledger!$F$3:$F$105549,MATCH(ROWS($1:235),Party_Ledger!$K$3:$K$105549,0)),"")</f>
        <v>Mix Milk</v>
      </c>
      <c r="F246" s="70">
        <f>IFERROR(INDEX(Party_Ledger!$G$3:$G$105549,MATCH(ROWS($1:235),Party_Ledger!$K$3:$K$105549,0)),"")</f>
        <v>3440</v>
      </c>
      <c r="G246" s="70">
        <f>IFERROR(INDEX(Party_Ledger!$H$3:$H$105549,MATCH(ROWS($1:235),Party_Ledger!$K$3:$K$105549,0)),"")</f>
        <v>0</v>
      </c>
      <c r="H246" s="70">
        <f t="shared" si="8"/>
        <v>3440</v>
      </c>
    </row>
    <row r="247" spans="1:8" x14ac:dyDescent="0.2">
      <c r="A247" s="101" t="str">
        <f>IFERROR(INDEX(Party_Ledger!$A$3:$A$105549, MATCH(ROWS($1:236), Party_Ledger!$K$3:$K$105549, 0)), "")</f>
        <v>2083/06/01</v>
      </c>
      <c r="B247" s="185">
        <f t="shared" si="7"/>
        <v>46282</v>
      </c>
      <c r="C247" s="68" t="str">
        <f>IFERROR(INDEX(Party_Ledger!$D$3:$D$105549,MATCH(ROWS($1:236),Party_Ledger!$K$3:$K$105549,0)),"")</f>
        <v>Sale</v>
      </c>
      <c r="D247" s="68" t="str">
        <f>IFERROR(INDEX(Party_Ledger!$E$3:$E$105549,MATCH(ROWS($1:236),Party_Ledger!$K$3:$K$105549,0)),"")</f>
        <v>BILL-7504</v>
      </c>
      <c r="E247" s="69" t="str">
        <f>IFERROR(INDEX(Party_Ledger!$F$3:$F$105549,MATCH(ROWS($1:236),Party_Ledger!$K$3:$K$105549,0)),"")</f>
        <v>Mix Milk</v>
      </c>
      <c r="F247" s="70">
        <f>IFERROR(INDEX(Party_Ledger!$G$3:$G$105549,MATCH(ROWS($1:236),Party_Ledger!$K$3:$K$105549,0)),"")</f>
        <v>2550</v>
      </c>
      <c r="G247" s="70">
        <f>IFERROR(INDEX(Party_Ledger!$H$3:$H$105549,MATCH(ROWS($1:236),Party_Ledger!$K$3:$K$105549,0)),"")</f>
        <v>0</v>
      </c>
      <c r="H247" s="70">
        <f t="shared" si="8"/>
        <v>2550</v>
      </c>
    </row>
    <row r="248" spans="1:8" x14ac:dyDescent="0.2">
      <c r="A248" s="101" t="str">
        <f>IFERROR(INDEX(Party_Ledger!$A$3:$A$105549, MATCH(ROWS($1:237), Party_Ledger!$K$3:$K$105549, 0)), "")</f>
        <v>2083/06/01</v>
      </c>
      <c r="B248" s="185">
        <f t="shared" si="7"/>
        <v>46282</v>
      </c>
      <c r="C248" s="68" t="str">
        <f>IFERROR(INDEX(Party_Ledger!$D$3:$D$105549,MATCH(ROWS($1:237),Party_Ledger!$K$3:$K$105549,0)),"")</f>
        <v>Sale</v>
      </c>
      <c r="D248" s="68" t="str">
        <f>IFERROR(INDEX(Party_Ledger!$E$3:$E$105549,MATCH(ROWS($1:237),Party_Ledger!$K$3:$K$105549,0)),"")</f>
        <v>BILL-7504</v>
      </c>
      <c r="E248" s="69" t="str">
        <f>IFERROR(INDEX(Party_Ledger!$F$3:$F$105549,MATCH(ROWS($1:237),Party_Ledger!$K$3:$K$105549,0)),"")</f>
        <v>Cow Milk</v>
      </c>
      <c r="F248" s="70">
        <f>IFERROR(INDEX(Party_Ledger!$G$3:$G$105549,MATCH(ROWS($1:237),Party_Ledger!$K$3:$K$105549,0)),"")</f>
        <v>80</v>
      </c>
      <c r="G248" s="70">
        <f>IFERROR(INDEX(Party_Ledger!$H$3:$H$105549,MATCH(ROWS($1:237),Party_Ledger!$K$3:$K$105549,0)),"")</f>
        <v>0</v>
      </c>
      <c r="H248" s="70">
        <f t="shared" si="8"/>
        <v>80</v>
      </c>
    </row>
    <row r="249" spans="1:8" x14ac:dyDescent="0.2">
      <c r="A249" s="101" t="str">
        <f>IFERROR(INDEX(Party_Ledger!$A$3:$A$105549, MATCH(ROWS($1:238), Party_Ledger!$K$3:$K$105549, 0)), "")</f>
        <v>2083/06/02</v>
      </c>
      <c r="B249" s="185">
        <f t="shared" si="7"/>
        <v>46283</v>
      </c>
      <c r="C249" s="68" t="str">
        <f>IFERROR(INDEX(Party_Ledger!$D$3:$D$105549,MATCH(ROWS($1:238),Party_Ledger!$K$3:$K$105549,0)),"")</f>
        <v>Sale</v>
      </c>
      <c r="D249" s="68" t="str">
        <f>IFERROR(INDEX(Party_Ledger!$E$3:$E$105549,MATCH(ROWS($1:238),Party_Ledger!$K$3:$K$105549,0)),"")</f>
        <v>BILL-7525</v>
      </c>
      <c r="E249" s="69" t="str">
        <f>IFERROR(INDEX(Party_Ledger!$F$3:$F$105549,MATCH(ROWS($1:238),Party_Ledger!$K$3:$K$105549,0)),"")</f>
        <v>Mix Milk</v>
      </c>
      <c r="F249" s="70">
        <f>IFERROR(INDEX(Party_Ledger!$G$3:$G$105549,MATCH(ROWS($1:238),Party_Ledger!$K$3:$K$105549,0)),"")</f>
        <v>3440</v>
      </c>
      <c r="G249" s="70">
        <f>IFERROR(INDEX(Party_Ledger!$H$3:$H$105549,MATCH(ROWS($1:238),Party_Ledger!$K$3:$K$105549,0)),"")</f>
        <v>0</v>
      </c>
      <c r="H249" s="70">
        <f t="shared" si="8"/>
        <v>3440</v>
      </c>
    </row>
    <row r="250" spans="1:8" x14ac:dyDescent="0.2">
      <c r="A250" s="101" t="str">
        <f>IFERROR(INDEX(Party_Ledger!$A$3:$A$105549, MATCH(ROWS($1:239), Party_Ledger!$K$3:$K$105549, 0)), "")</f>
        <v>2083/06/02</v>
      </c>
      <c r="B250" s="185">
        <f t="shared" si="7"/>
        <v>46283</v>
      </c>
      <c r="C250" s="68" t="str">
        <f>IFERROR(INDEX(Party_Ledger!$D$3:$D$105549,MATCH(ROWS($1:239),Party_Ledger!$K$3:$K$105549,0)),"")</f>
        <v>Sale</v>
      </c>
      <c r="D250" s="68" t="str">
        <f>IFERROR(INDEX(Party_Ledger!$E$3:$E$105549,MATCH(ROWS($1:239),Party_Ledger!$K$3:$K$105549,0)),"")</f>
        <v>BILL-7525</v>
      </c>
      <c r="E250" s="69" t="str">
        <f>IFERROR(INDEX(Party_Ledger!$F$3:$F$105549,MATCH(ROWS($1:239),Party_Ledger!$K$3:$K$105549,0)),"")</f>
        <v>Mix Milk</v>
      </c>
      <c r="F250" s="70">
        <f>IFERROR(INDEX(Party_Ledger!$G$3:$G$105549,MATCH(ROWS($1:239),Party_Ledger!$K$3:$K$105549,0)),"")</f>
        <v>850</v>
      </c>
      <c r="G250" s="70">
        <f>IFERROR(INDEX(Party_Ledger!$H$3:$H$105549,MATCH(ROWS($1:239),Party_Ledger!$K$3:$K$105549,0)),"")</f>
        <v>0</v>
      </c>
      <c r="H250" s="70">
        <f t="shared" si="8"/>
        <v>850</v>
      </c>
    </row>
    <row r="251" spans="1:8" x14ac:dyDescent="0.2">
      <c r="A251" s="101" t="str">
        <f>IFERROR(INDEX(Party_Ledger!$A$3:$A$105549, MATCH(ROWS($1:240), Party_Ledger!$K$3:$K$105549, 0)), "")</f>
        <v>2083/06/03</v>
      </c>
      <c r="B251" s="185">
        <f t="shared" si="7"/>
        <v>46284</v>
      </c>
      <c r="C251" s="68" t="str">
        <f>IFERROR(INDEX(Party_Ledger!$D$3:$D$105549,MATCH(ROWS($1:240),Party_Ledger!$K$3:$K$105549,0)),"")</f>
        <v>Sale</v>
      </c>
      <c r="D251" s="68" t="str">
        <f>IFERROR(INDEX(Party_Ledger!$E$3:$E$105549,MATCH(ROWS($1:240),Party_Ledger!$K$3:$K$105549,0)),"")</f>
        <v>BILL-7535</v>
      </c>
      <c r="E251" s="69" t="str">
        <f>IFERROR(INDEX(Party_Ledger!$F$3:$F$105549,MATCH(ROWS($1:240),Party_Ledger!$K$3:$K$105549,0)),"")</f>
        <v>Mix Milk</v>
      </c>
      <c r="F251" s="70">
        <f>IFERROR(INDEX(Party_Ledger!$G$3:$G$105549,MATCH(ROWS($1:240),Party_Ledger!$K$3:$K$105549,0)),"")</f>
        <v>3440</v>
      </c>
      <c r="G251" s="70">
        <f>IFERROR(INDEX(Party_Ledger!$H$3:$H$105549,MATCH(ROWS($1:240),Party_Ledger!$K$3:$K$105549,0)),"")</f>
        <v>0</v>
      </c>
      <c r="H251" s="70">
        <f t="shared" si="8"/>
        <v>3440</v>
      </c>
    </row>
    <row r="252" spans="1:8" x14ac:dyDescent="0.2">
      <c r="A252" s="101" t="str">
        <f>IFERROR(INDEX(Party_Ledger!$A$3:$A$105549, MATCH(ROWS($1:241), Party_Ledger!$K$3:$K$105549, 0)), "")</f>
        <v>2083/06/03</v>
      </c>
      <c r="B252" s="185">
        <f t="shared" si="7"/>
        <v>46284</v>
      </c>
      <c r="C252" s="68" t="str">
        <f>IFERROR(INDEX(Party_Ledger!$D$3:$D$105549,MATCH(ROWS($1:241),Party_Ledger!$K$3:$K$105549,0)),"")</f>
        <v>Sale</v>
      </c>
      <c r="D252" s="68" t="str">
        <f>IFERROR(INDEX(Party_Ledger!$E$3:$E$105549,MATCH(ROWS($1:241),Party_Ledger!$K$3:$K$105549,0)),"")</f>
        <v>BILL-7535</v>
      </c>
      <c r="E252" s="69" t="str">
        <f>IFERROR(INDEX(Party_Ledger!$F$3:$F$105549,MATCH(ROWS($1:241),Party_Ledger!$K$3:$K$105549,0)),"")</f>
        <v>Mix Milk</v>
      </c>
      <c r="F252" s="70">
        <f>IFERROR(INDEX(Party_Ledger!$G$3:$G$105549,MATCH(ROWS($1:241),Party_Ledger!$K$3:$K$105549,0)),"")</f>
        <v>2550</v>
      </c>
      <c r="G252" s="70">
        <f>IFERROR(INDEX(Party_Ledger!$H$3:$H$105549,MATCH(ROWS($1:241),Party_Ledger!$K$3:$K$105549,0)),"")</f>
        <v>0</v>
      </c>
      <c r="H252" s="70">
        <f t="shared" si="8"/>
        <v>2550</v>
      </c>
    </row>
    <row r="253" spans="1:8" x14ac:dyDescent="0.2">
      <c r="A253" s="101" t="str">
        <f>IFERROR(INDEX(Party_Ledger!$A$3:$A$105549, MATCH(ROWS($1:242), Party_Ledger!$K$3:$K$105549, 0)), "")</f>
        <v>2083/06/03</v>
      </c>
      <c r="B253" s="185">
        <f t="shared" si="7"/>
        <v>46284</v>
      </c>
      <c r="C253" s="68" t="str">
        <f>IFERROR(INDEX(Party_Ledger!$D$3:$D$105549,MATCH(ROWS($1:242),Party_Ledger!$K$3:$K$105549,0)),"")</f>
        <v>Sale</v>
      </c>
      <c r="D253" s="68" t="str">
        <f>IFERROR(INDEX(Party_Ledger!$E$3:$E$105549,MATCH(ROWS($1:242),Party_Ledger!$K$3:$K$105549,0)),"")</f>
        <v>BILL-7535</v>
      </c>
      <c r="E253" s="69" t="str">
        <f>IFERROR(INDEX(Party_Ledger!$F$3:$F$105549,MATCH(ROWS($1:242),Party_Ledger!$K$3:$K$105549,0)),"")</f>
        <v>Cow Milk</v>
      </c>
      <c r="F253" s="70">
        <f>IFERROR(INDEX(Party_Ledger!$G$3:$G$105549,MATCH(ROWS($1:242),Party_Ledger!$K$3:$K$105549,0)),"")</f>
        <v>80</v>
      </c>
      <c r="G253" s="70">
        <f>IFERROR(INDEX(Party_Ledger!$H$3:$H$105549,MATCH(ROWS($1:242),Party_Ledger!$K$3:$K$105549,0)),"")</f>
        <v>0</v>
      </c>
      <c r="H253" s="70">
        <f t="shared" si="8"/>
        <v>80</v>
      </c>
    </row>
    <row r="254" spans="1:8" x14ac:dyDescent="0.2">
      <c r="A254" s="101" t="str">
        <f>IFERROR(INDEX(Party_Ledger!$A$3:$A$105549, MATCH(ROWS($1:243), Party_Ledger!$K$3:$K$105549, 0)), "")</f>
        <v>2083/06/04</v>
      </c>
      <c r="B254" s="185">
        <f t="shared" si="7"/>
        <v>46285</v>
      </c>
      <c r="C254" s="68" t="str">
        <f>IFERROR(INDEX(Party_Ledger!$D$3:$D$105549,MATCH(ROWS($1:243),Party_Ledger!$K$3:$K$105549,0)),"")</f>
        <v>Sale</v>
      </c>
      <c r="D254" s="68" t="str">
        <f>IFERROR(INDEX(Party_Ledger!$E$3:$E$105549,MATCH(ROWS($1:243),Party_Ledger!$K$3:$K$105549,0)),"")</f>
        <v>BILL-7552</v>
      </c>
      <c r="E254" s="69" t="str">
        <f>IFERROR(INDEX(Party_Ledger!$F$3:$F$105549,MATCH(ROWS($1:243),Party_Ledger!$K$3:$K$105549,0)),"")</f>
        <v>Mix Milk</v>
      </c>
      <c r="F254" s="70">
        <f>IFERROR(INDEX(Party_Ledger!$G$3:$G$105549,MATCH(ROWS($1:243),Party_Ledger!$K$3:$K$105549,0)),"")</f>
        <v>3440</v>
      </c>
      <c r="G254" s="70">
        <f>IFERROR(INDEX(Party_Ledger!$H$3:$H$105549,MATCH(ROWS($1:243),Party_Ledger!$K$3:$K$105549,0)),"")</f>
        <v>0</v>
      </c>
      <c r="H254" s="70">
        <f t="shared" si="8"/>
        <v>3440</v>
      </c>
    </row>
    <row r="255" spans="1:8" x14ac:dyDescent="0.2">
      <c r="A255" s="101" t="str">
        <f>IFERROR(INDEX(Party_Ledger!$A$3:$A$105549, MATCH(ROWS($1:244), Party_Ledger!$K$3:$K$105549, 0)), "")</f>
        <v>2083/06/04</v>
      </c>
      <c r="B255" s="185">
        <f t="shared" si="7"/>
        <v>46285</v>
      </c>
      <c r="C255" s="68" t="str">
        <f>IFERROR(INDEX(Party_Ledger!$D$3:$D$105549,MATCH(ROWS($1:244),Party_Ledger!$K$3:$K$105549,0)),"")</f>
        <v>Sale</v>
      </c>
      <c r="D255" s="68" t="str">
        <f>IFERROR(INDEX(Party_Ledger!$E$3:$E$105549,MATCH(ROWS($1:244),Party_Ledger!$K$3:$K$105549,0)),"")</f>
        <v>BILL-7552</v>
      </c>
      <c r="E255" s="69" t="str">
        <f>IFERROR(INDEX(Party_Ledger!$F$3:$F$105549,MATCH(ROWS($1:244),Party_Ledger!$K$3:$K$105549,0)),"")</f>
        <v>Mix Milk</v>
      </c>
      <c r="F255" s="70">
        <f>IFERROR(INDEX(Party_Ledger!$G$3:$G$105549,MATCH(ROWS($1:244),Party_Ledger!$K$3:$K$105549,0)),"")</f>
        <v>2975</v>
      </c>
      <c r="G255" s="70">
        <f>IFERROR(INDEX(Party_Ledger!$H$3:$H$105549,MATCH(ROWS($1:244),Party_Ledger!$K$3:$K$105549,0)),"")</f>
        <v>0</v>
      </c>
      <c r="H255" s="70">
        <f t="shared" si="8"/>
        <v>2975</v>
      </c>
    </row>
    <row r="256" spans="1:8" x14ac:dyDescent="0.2">
      <c r="A256" s="101" t="str">
        <f>IFERROR(INDEX(Party_Ledger!$A$3:$A$105549, MATCH(ROWS($1:245), Party_Ledger!$K$3:$K$105549, 0)), "")</f>
        <v>2083/06/04</v>
      </c>
      <c r="B256" s="185">
        <f t="shared" si="7"/>
        <v>46285</v>
      </c>
      <c r="C256" s="68" t="str">
        <f>IFERROR(INDEX(Party_Ledger!$D$3:$D$105549,MATCH(ROWS($1:245),Party_Ledger!$K$3:$K$105549,0)),"")</f>
        <v>Sale</v>
      </c>
      <c r="D256" s="68" t="str">
        <f>IFERROR(INDEX(Party_Ledger!$E$3:$E$105549,MATCH(ROWS($1:245),Party_Ledger!$K$3:$K$105549,0)),"")</f>
        <v>BILL-7552</v>
      </c>
      <c r="E256" s="69" t="str">
        <f>IFERROR(INDEX(Party_Ledger!$F$3:$F$105549,MATCH(ROWS($1:245),Party_Ledger!$K$3:$K$105549,0)),"")</f>
        <v>Cow Milk</v>
      </c>
      <c r="F256" s="70">
        <f>IFERROR(INDEX(Party_Ledger!$G$3:$G$105549,MATCH(ROWS($1:245),Party_Ledger!$K$3:$K$105549,0)),"")</f>
        <v>80</v>
      </c>
      <c r="G256" s="70">
        <f>IFERROR(INDEX(Party_Ledger!$H$3:$H$105549,MATCH(ROWS($1:245),Party_Ledger!$K$3:$K$105549,0)),"")</f>
        <v>0</v>
      </c>
      <c r="H256" s="70">
        <f t="shared" si="8"/>
        <v>80</v>
      </c>
    </row>
    <row r="257" spans="1:8" x14ac:dyDescent="0.2">
      <c r="A257" s="101" t="str">
        <f>IFERROR(INDEX(Party_Ledger!$A$3:$A$105549, MATCH(ROWS($1:246), Party_Ledger!$K$3:$K$105549, 0)), "")</f>
        <v>2083/03/16</v>
      </c>
      <c r="B257" s="185">
        <f t="shared" si="7"/>
        <v>46203</v>
      </c>
      <c r="C257" s="68" t="str">
        <f>IFERROR(INDEX(Party_Ledger!$D$3:$D$105549,MATCH(ROWS($1:246),Party_Ledger!$K$3:$K$105549,0)),"")</f>
        <v>Collection</v>
      </c>
      <c r="D257" s="68">
        <f>IFERROR(INDEX(Party_Ledger!$E$3:$E$105549,MATCH(ROWS($1:246),Party_Ledger!$K$3:$K$105549,0)),"")</f>
        <v>3704</v>
      </c>
      <c r="E257" s="69">
        <f>IFERROR(INDEX(Party_Ledger!$F$3:$F$105549,MATCH(ROWS($1:246),Party_Ledger!$K$3:$K$105549,0)),"")</f>
        <v>0</v>
      </c>
      <c r="F257" s="70">
        <f>IFERROR(INDEX(Party_Ledger!$G$3:$G$105549,MATCH(ROWS($1:246),Party_Ledger!$K$3:$K$105549,0)),"")</f>
        <v>0</v>
      </c>
      <c r="G257" s="70">
        <f>IFERROR(INDEX(Party_Ledger!$H$3:$H$105549,MATCH(ROWS($1:246),Party_Ledger!$K$3:$K$105549,0)),"")</f>
        <v>10000</v>
      </c>
      <c r="H257" s="70">
        <f t="shared" si="8"/>
        <v>-10000</v>
      </c>
    </row>
    <row r="258" spans="1:8" x14ac:dyDescent="0.2">
      <c r="A258" s="101" t="str">
        <f>IFERROR(INDEX(Party_Ledger!$A$3:$A$105549, MATCH(ROWS($1:247), Party_Ledger!$K$3:$K$105549, 0)), "")</f>
        <v>2083/03/17</v>
      </c>
      <c r="B258" s="185">
        <f t="shared" si="7"/>
        <v>46204</v>
      </c>
      <c r="C258" s="68" t="str">
        <f>IFERROR(INDEX(Party_Ledger!$D$3:$D$105549,MATCH(ROWS($1:247),Party_Ledger!$K$3:$K$105549,0)),"")</f>
        <v>Collection</v>
      </c>
      <c r="D258" s="68">
        <f>IFERROR(INDEX(Party_Ledger!$E$3:$E$105549,MATCH(ROWS($1:247),Party_Ledger!$K$3:$K$105549,0)),"")</f>
        <v>3717</v>
      </c>
      <c r="E258" s="69">
        <f>IFERROR(INDEX(Party_Ledger!$F$3:$F$105549,MATCH(ROWS($1:247),Party_Ledger!$K$3:$K$105549,0)),"")</f>
        <v>0</v>
      </c>
      <c r="F258" s="70">
        <f>IFERROR(INDEX(Party_Ledger!$G$3:$G$105549,MATCH(ROWS($1:247),Party_Ledger!$K$3:$K$105549,0)),"")</f>
        <v>0</v>
      </c>
      <c r="G258" s="70">
        <f>IFERROR(INDEX(Party_Ledger!$H$3:$H$105549,MATCH(ROWS($1:247),Party_Ledger!$K$3:$K$105549,0)),"")</f>
        <v>4400</v>
      </c>
      <c r="H258" s="70">
        <f t="shared" si="8"/>
        <v>-4400</v>
      </c>
    </row>
    <row r="259" spans="1:8" x14ac:dyDescent="0.2">
      <c r="A259" s="101" t="str">
        <f>IFERROR(INDEX(Party_Ledger!$A$3:$A$105549, MATCH(ROWS($1:248), Party_Ledger!$K$3:$K$105549, 0)), "")</f>
        <v>2083/03/18</v>
      </c>
      <c r="B259" s="185">
        <f t="shared" si="7"/>
        <v>46205</v>
      </c>
      <c r="C259" s="68" t="str">
        <f>IFERROR(INDEX(Party_Ledger!$D$3:$D$105549,MATCH(ROWS($1:248),Party_Ledger!$K$3:$K$105549,0)),"")</f>
        <v>Collection</v>
      </c>
      <c r="D259" s="68">
        <f>IFERROR(INDEX(Party_Ledger!$E$3:$E$105549,MATCH(ROWS($1:248),Party_Ledger!$K$3:$K$105549,0)),"")</f>
        <v>3726</v>
      </c>
      <c r="E259" s="69">
        <f>IFERROR(INDEX(Party_Ledger!$F$3:$F$105549,MATCH(ROWS($1:248),Party_Ledger!$K$3:$K$105549,0)),"")</f>
        <v>0</v>
      </c>
      <c r="F259" s="70">
        <f>IFERROR(INDEX(Party_Ledger!$G$3:$G$105549,MATCH(ROWS($1:248),Party_Ledger!$K$3:$K$105549,0)),"")</f>
        <v>0</v>
      </c>
      <c r="G259" s="70">
        <f>IFERROR(INDEX(Party_Ledger!$H$3:$H$105549,MATCH(ROWS($1:248),Party_Ledger!$K$3:$K$105549,0)),"")</f>
        <v>5000</v>
      </c>
      <c r="H259" s="70">
        <f t="shared" si="8"/>
        <v>-5000</v>
      </c>
    </row>
    <row r="260" spans="1:8" x14ac:dyDescent="0.2">
      <c r="A260" s="101" t="str">
        <f>IFERROR(INDEX(Party_Ledger!$A$3:$A$105549, MATCH(ROWS($1:249), Party_Ledger!$K$3:$K$105549, 0)), "")</f>
        <v>2083/03/19</v>
      </c>
      <c r="B260" s="185">
        <f t="shared" si="7"/>
        <v>46206</v>
      </c>
      <c r="C260" s="68" t="str">
        <f>IFERROR(INDEX(Party_Ledger!$D$3:$D$105549,MATCH(ROWS($1:249),Party_Ledger!$K$3:$K$105549,0)),"")</f>
        <v>Collection</v>
      </c>
      <c r="D260" s="68">
        <f>IFERROR(INDEX(Party_Ledger!$E$3:$E$105549,MATCH(ROWS($1:249),Party_Ledger!$K$3:$K$105549,0)),"")</f>
        <v>3736</v>
      </c>
      <c r="E260" s="69">
        <f>IFERROR(INDEX(Party_Ledger!$F$3:$F$105549,MATCH(ROWS($1:249),Party_Ledger!$K$3:$K$105549,0)),"")</f>
        <v>0</v>
      </c>
      <c r="F260" s="70">
        <f>IFERROR(INDEX(Party_Ledger!$G$3:$G$105549,MATCH(ROWS($1:249),Party_Ledger!$K$3:$K$105549,0)),"")</f>
        <v>0</v>
      </c>
      <c r="G260" s="70">
        <f>IFERROR(INDEX(Party_Ledger!$H$3:$H$105549,MATCH(ROWS($1:249),Party_Ledger!$K$3:$K$105549,0)),"")</f>
        <v>5000</v>
      </c>
      <c r="H260" s="70">
        <f t="shared" si="8"/>
        <v>-5000</v>
      </c>
    </row>
    <row r="261" spans="1:8" x14ac:dyDescent="0.2">
      <c r="A261" s="101" t="str">
        <f>IFERROR(INDEX(Party_Ledger!$A$3:$A$105549, MATCH(ROWS($1:250), Party_Ledger!$K$3:$K$105549, 0)), "")</f>
        <v>2083/03/20</v>
      </c>
      <c r="B261" s="185">
        <f t="shared" si="7"/>
        <v>46207</v>
      </c>
      <c r="C261" s="68" t="str">
        <f>IFERROR(INDEX(Party_Ledger!$D$3:$D$105549,MATCH(ROWS($1:250),Party_Ledger!$K$3:$K$105549,0)),"")</f>
        <v>Collection</v>
      </c>
      <c r="D261" s="68">
        <f>IFERROR(INDEX(Party_Ledger!$E$3:$E$105549,MATCH(ROWS($1:250),Party_Ledger!$K$3:$K$105549,0)),"")</f>
        <v>3749</v>
      </c>
      <c r="E261" s="69">
        <f>IFERROR(INDEX(Party_Ledger!$F$3:$F$105549,MATCH(ROWS($1:250),Party_Ledger!$K$3:$K$105549,0)),"")</f>
        <v>0</v>
      </c>
      <c r="F261" s="70">
        <f>IFERROR(INDEX(Party_Ledger!$G$3:$G$105549,MATCH(ROWS($1:250),Party_Ledger!$K$3:$K$105549,0)),"")</f>
        <v>0</v>
      </c>
      <c r="G261" s="70">
        <f>IFERROR(INDEX(Party_Ledger!$H$3:$H$105549,MATCH(ROWS($1:250),Party_Ledger!$K$3:$K$105549,0)),"")</f>
        <v>9000</v>
      </c>
      <c r="H261" s="70">
        <f t="shared" si="8"/>
        <v>-9000</v>
      </c>
    </row>
    <row r="262" spans="1:8" x14ac:dyDescent="0.2">
      <c r="A262" s="101" t="str">
        <f>IFERROR(INDEX(Party_Ledger!$A$3:$A$105549, MATCH(ROWS($1:251), Party_Ledger!$K$3:$K$105549, 0)), "")</f>
        <v>2083/03/21</v>
      </c>
      <c r="B262" s="185">
        <f t="shared" si="7"/>
        <v>46208</v>
      </c>
      <c r="C262" s="68" t="str">
        <f>IFERROR(INDEX(Party_Ledger!$D$3:$D$105549,MATCH(ROWS($1:251),Party_Ledger!$K$3:$K$105549,0)),"")</f>
        <v>Collection</v>
      </c>
      <c r="D262" s="68">
        <f>IFERROR(INDEX(Party_Ledger!$E$3:$E$105549,MATCH(ROWS($1:251),Party_Ledger!$K$3:$K$105549,0)),"")</f>
        <v>3760</v>
      </c>
      <c r="E262" s="69">
        <f>IFERROR(INDEX(Party_Ledger!$F$3:$F$105549,MATCH(ROWS($1:251),Party_Ledger!$K$3:$K$105549,0)),"")</f>
        <v>0</v>
      </c>
      <c r="F262" s="70">
        <f>IFERROR(INDEX(Party_Ledger!$G$3:$G$105549,MATCH(ROWS($1:251),Party_Ledger!$K$3:$K$105549,0)),"")</f>
        <v>0</v>
      </c>
      <c r="G262" s="70">
        <f>IFERROR(INDEX(Party_Ledger!$H$3:$H$105549,MATCH(ROWS($1:251),Party_Ledger!$K$3:$K$105549,0)),"")</f>
        <v>6500</v>
      </c>
      <c r="H262" s="70">
        <f t="shared" si="8"/>
        <v>-6500</v>
      </c>
    </row>
    <row r="263" spans="1:8" x14ac:dyDescent="0.2">
      <c r="A263" s="101" t="str">
        <f>IFERROR(INDEX(Party_Ledger!$A$3:$A$105549, MATCH(ROWS($1:252), Party_Ledger!$K$3:$K$105549, 0)), "")</f>
        <v>2083/03/22</v>
      </c>
      <c r="B263" s="185">
        <f t="shared" si="7"/>
        <v>46209</v>
      </c>
      <c r="C263" s="68" t="str">
        <f>IFERROR(INDEX(Party_Ledger!$D$3:$D$105549,MATCH(ROWS($1:252),Party_Ledger!$K$3:$K$105549,0)),"")</f>
        <v>Collection</v>
      </c>
      <c r="D263" s="68">
        <f>IFERROR(INDEX(Party_Ledger!$E$3:$E$105549,MATCH(ROWS($1:252),Party_Ledger!$K$3:$K$105549,0)),"")</f>
        <v>3768</v>
      </c>
      <c r="E263" s="69">
        <f>IFERROR(INDEX(Party_Ledger!$F$3:$F$105549,MATCH(ROWS($1:252),Party_Ledger!$K$3:$K$105549,0)),"")</f>
        <v>0</v>
      </c>
      <c r="F263" s="70">
        <f>IFERROR(INDEX(Party_Ledger!$G$3:$G$105549,MATCH(ROWS($1:252),Party_Ledger!$K$3:$K$105549,0)),"")</f>
        <v>0</v>
      </c>
      <c r="G263" s="70">
        <f>IFERROR(INDEX(Party_Ledger!$H$3:$H$105549,MATCH(ROWS($1:252),Party_Ledger!$K$3:$K$105549,0)),"")</f>
        <v>8300</v>
      </c>
      <c r="H263" s="70">
        <f t="shared" si="8"/>
        <v>-8300</v>
      </c>
    </row>
    <row r="264" spans="1:8" x14ac:dyDescent="0.2">
      <c r="A264" s="101" t="str">
        <f>IFERROR(INDEX(Party_Ledger!$A$3:$A$105549, MATCH(ROWS($1:253), Party_Ledger!$K$3:$K$105549, 0)), "")</f>
        <v>2083/03/23</v>
      </c>
      <c r="B264" s="185">
        <f t="shared" si="7"/>
        <v>46210</v>
      </c>
      <c r="C264" s="68" t="str">
        <f>IFERROR(INDEX(Party_Ledger!$D$3:$D$105549,MATCH(ROWS($1:253),Party_Ledger!$K$3:$K$105549,0)),"")</f>
        <v>Collection</v>
      </c>
      <c r="D264" s="68">
        <f>IFERROR(INDEX(Party_Ledger!$E$3:$E$105549,MATCH(ROWS($1:253),Party_Ledger!$K$3:$K$105549,0)),"")</f>
        <v>3786</v>
      </c>
      <c r="E264" s="69">
        <f>IFERROR(INDEX(Party_Ledger!$F$3:$F$105549,MATCH(ROWS($1:253),Party_Ledger!$K$3:$K$105549,0)),"")</f>
        <v>0</v>
      </c>
      <c r="F264" s="70">
        <f>IFERROR(INDEX(Party_Ledger!$G$3:$G$105549,MATCH(ROWS($1:253),Party_Ledger!$K$3:$K$105549,0)),"")</f>
        <v>0</v>
      </c>
      <c r="G264" s="70">
        <f>IFERROR(INDEX(Party_Ledger!$H$3:$H$105549,MATCH(ROWS($1:253),Party_Ledger!$K$3:$K$105549,0)),"")</f>
        <v>7000</v>
      </c>
      <c r="H264" s="70">
        <f t="shared" si="8"/>
        <v>-7000</v>
      </c>
    </row>
    <row r="265" spans="1:8" x14ac:dyDescent="0.2">
      <c r="A265" s="101" t="str">
        <f>IFERROR(INDEX(Party_Ledger!$A$3:$A$105549, MATCH(ROWS($1:254), Party_Ledger!$K$3:$K$105549, 0)), "")</f>
        <v>2083/03/24</v>
      </c>
      <c r="B265" s="185">
        <f t="shared" si="7"/>
        <v>46211</v>
      </c>
      <c r="C265" s="68" t="str">
        <f>IFERROR(INDEX(Party_Ledger!$D$3:$D$105549,MATCH(ROWS($1:254),Party_Ledger!$K$3:$K$105549,0)),"")</f>
        <v>Collection</v>
      </c>
      <c r="D265" s="68">
        <f>IFERROR(INDEX(Party_Ledger!$E$3:$E$105549,MATCH(ROWS($1:254),Party_Ledger!$K$3:$K$105549,0)),"")</f>
        <v>3794</v>
      </c>
      <c r="E265" s="69">
        <f>IFERROR(INDEX(Party_Ledger!$F$3:$F$105549,MATCH(ROWS($1:254),Party_Ledger!$K$3:$K$105549,0)),"")</f>
        <v>0</v>
      </c>
      <c r="F265" s="70">
        <f>IFERROR(INDEX(Party_Ledger!$G$3:$G$105549,MATCH(ROWS($1:254),Party_Ledger!$K$3:$K$105549,0)),"")</f>
        <v>0</v>
      </c>
      <c r="G265" s="70">
        <f>IFERROR(INDEX(Party_Ledger!$H$3:$H$105549,MATCH(ROWS($1:254),Party_Ledger!$K$3:$K$105549,0)),"")</f>
        <v>4900</v>
      </c>
      <c r="H265" s="70">
        <f t="shared" si="8"/>
        <v>-4900</v>
      </c>
    </row>
    <row r="266" spans="1:8" x14ac:dyDescent="0.2">
      <c r="A266" s="101" t="str">
        <f>IFERROR(INDEX(Party_Ledger!$A$3:$A$105549, MATCH(ROWS($1:255), Party_Ledger!$K$3:$K$105549, 0)), "")</f>
        <v>2083/03/25</v>
      </c>
      <c r="B266" s="185">
        <f t="shared" si="7"/>
        <v>46212</v>
      </c>
      <c r="C266" s="68" t="str">
        <f>IFERROR(INDEX(Party_Ledger!$D$3:$D$105549,MATCH(ROWS($1:255),Party_Ledger!$K$3:$K$105549,0)),"")</f>
        <v>Collection</v>
      </c>
      <c r="D266" s="68">
        <f>IFERROR(INDEX(Party_Ledger!$E$3:$E$105549,MATCH(ROWS($1:255),Party_Ledger!$K$3:$K$105549,0)),"")</f>
        <v>3813</v>
      </c>
      <c r="E266" s="69">
        <f>IFERROR(INDEX(Party_Ledger!$F$3:$F$105549,MATCH(ROWS($1:255),Party_Ledger!$K$3:$K$105549,0)),"")</f>
        <v>0</v>
      </c>
      <c r="F266" s="70">
        <f>IFERROR(INDEX(Party_Ledger!$G$3:$G$105549,MATCH(ROWS($1:255),Party_Ledger!$K$3:$K$105549,0)),"")</f>
        <v>0</v>
      </c>
      <c r="G266" s="70">
        <f>IFERROR(INDEX(Party_Ledger!$H$3:$H$105549,MATCH(ROWS($1:255),Party_Ledger!$K$3:$K$105549,0)),"")</f>
        <v>9250</v>
      </c>
      <c r="H266" s="70">
        <f t="shared" si="8"/>
        <v>-9250</v>
      </c>
    </row>
    <row r="267" spans="1:8" x14ac:dyDescent="0.2">
      <c r="A267" s="101" t="str">
        <f>IFERROR(INDEX(Party_Ledger!$A$3:$A$105549, MATCH(ROWS($1:256), Party_Ledger!$K$3:$K$105549, 0)), "")</f>
        <v>2083/03/26</v>
      </c>
      <c r="B267" s="185">
        <f t="shared" si="7"/>
        <v>46213</v>
      </c>
      <c r="C267" s="68" t="str">
        <f>IFERROR(INDEX(Party_Ledger!$D$3:$D$105549,MATCH(ROWS($1:256),Party_Ledger!$K$3:$K$105549,0)),"")</f>
        <v>Collection</v>
      </c>
      <c r="D267" s="68">
        <f>IFERROR(INDEX(Party_Ledger!$E$3:$E$105549,MATCH(ROWS($1:256),Party_Ledger!$K$3:$K$105549,0)),"")</f>
        <v>3820</v>
      </c>
      <c r="E267" s="69">
        <f>IFERROR(INDEX(Party_Ledger!$F$3:$F$105549,MATCH(ROWS($1:256),Party_Ledger!$K$3:$K$105549,0)),"")</f>
        <v>0</v>
      </c>
      <c r="F267" s="70">
        <f>IFERROR(INDEX(Party_Ledger!$G$3:$G$105549,MATCH(ROWS($1:256),Party_Ledger!$K$3:$K$105549,0)),"")</f>
        <v>0</v>
      </c>
      <c r="G267" s="70">
        <f>IFERROR(INDEX(Party_Ledger!$H$3:$H$105549,MATCH(ROWS($1:256),Party_Ledger!$K$3:$K$105549,0)),"")</f>
        <v>3500</v>
      </c>
      <c r="H267" s="70">
        <f t="shared" si="8"/>
        <v>-3500</v>
      </c>
    </row>
    <row r="268" spans="1:8" x14ac:dyDescent="0.2">
      <c r="A268" s="101" t="str">
        <f>IFERROR(INDEX(Party_Ledger!$A$3:$A$105549, MATCH(ROWS($1:257), Party_Ledger!$K$3:$K$105549, 0)), "")</f>
        <v>2083/03/27</v>
      </c>
      <c r="B268" s="185">
        <f t="shared" si="7"/>
        <v>46214</v>
      </c>
      <c r="C268" s="68" t="str">
        <f>IFERROR(INDEX(Party_Ledger!$D$3:$D$105549,MATCH(ROWS($1:257),Party_Ledger!$K$3:$K$105549,0)),"")</f>
        <v>Collection</v>
      </c>
      <c r="D268" s="68">
        <f>IFERROR(INDEX(Party_Ledger!$E$3:$E$105549,MATCH(ROWS($1:257),Party_Ledger!$K$3:$K$105549,0)),"")</f>
        <v>3833</v>
      </c>
      <c r="E268" s="69">
        <f>IFERROR(INDEX(Party_Ledger!$F$3:$F$105549,MATCH(ROWS($1:257),Party_Ledger!$K$3:$K$105549,0)),"")</f>
        <v>0</v>
      </c>
      <c r="F268" s="70">
        <f>IFERROR(INDEX(Party_Ledger!$G$3:$G$105549,MATCH(ROWS($1:257),Party_Ledger!$K$3:$K$105549,0)),"")</f>
        <v>0</v>
      </c>
      <c r="G268" s="70">
        <f>IFERROR(INDEX(Party_Ledger!$H$3:$H$105549,MATCH(ROWS($1:257),Party_Ledger!$K$3:$K$105549,0)),"")</f>
        <v>10000</v>
      </c>
      <c r="H268" s="70">
        <f t="shared" si="8"/>
        <v>-10000</v>
      </c>
    </row>
    <row r="269" spans="1:8" x14ac:dyDescent="0.2">
      <c r="A269" s="101" t="str">
        <f>IFERROR(INDEX(Party_Ledger!$A$3:$A$105549, MATCH(ROWS($1:258), Party_Ledger!$K$3:$K$105549, 0)), "")</f>
        <v>2083/03/28</v>
      </c>
      <c r="B269" s="185">
        <f t="shared" ref="B269:B290" si="9">IF(A269="","",IF(ISNUMBER(A269),IFERROR(VLOOKUP(TEXT(A269,"yyyy/mm/dd"),BSAD,2,FALSE),""),IFERROR(VLOOKUP(A269,BSAD,2,FALSE),"")))</f>
        <v>46215</v>
      </c>
      <c r="C269" s="68" t="str">
        <f>IFERROR(INDEX(Party_Ledger!$D$3:$D$105549,MATCH(ROWS($1:258),Party_Ledger!$K$3:$K$105549,0)),"")</f>
        <v>Collection</v>
      </c>
      <c r="D269" s="68">
        <f>IFERROR(INDEX(Party_Ledger!$E$3:$E$105549,MATCH(ROWS($1:258),Party_Ledger!$K$3:$K$105549,0)),"")</f>
        <v>3849</v>
      </c>
      <c r="E269" s="69">
        <f>IFERROR(INDEX(Party_Ledger!$F$3:$F$105549,MATCH(ROWS($1:258),Party_Ledger!$K$3:$K$105549,0)),"")</f>
        <v>0</v>
      </c>
      <c r="F269" s="70">
        <f>IFERROR(INDEX(Party_Ledger!$G$3:$G$105549,MATCH(ROWS($1:258),Party_Ledger!$K$3:$K$105549,0)),"")</f>
        <v>0</v>
      </c>
      <c r="G269" s="70">
        <f>IFERROR(INDEX(Party_Ledger!$H$3:$H$105549,MATCH(ROWS($1:258),Party_Ledger!$K$3:$K$105549,0)),"")</f>
        <v>7500</v>
      </c>
      <c r="H269" s="70">
        <f t="shared" ref="H269:H290" si="10">IF($A269="","",N($F269)-N($G269))</f>
        <v>-7500</v>
      </c>
    </row>
    <row r="270" spans="1:8" x14ac:dyDescent="0.2">
      <c r="A270" s="101" t="str">
        <f>IFERROR(INDEX(Party_Ledger!$A$3:$A$105549, MATCH(ROWS($1:259), Party_Ledger!$K$3:$K$105549, 0)), "")</f>
        <v>2083/03/29</v>
      </c>
      <c r="B270" s="185">
        <f t="shared" si="9"/>
        <v>46216</v>
      </c>
      <c r="C270" s="68" t="str">
        <f>IFERROR(INDEX(Party_Ledger!$D$3:$D$105549,MATCH(ROWS($1:259),Party_Ledger!$K$3:$K$105549,0)),"")</f>
        <v>Collection</v>
      </c>
      <c r="D270" s="68">
        <f>IFERROR(INDEX(Party_Ledger!$E$3:$E$105549,MATCH(ROWS($1:259),Party_Ledger!$K$3:$K$105549,0)),"")</f>
        <v>3857</v>
      </c>
      <c r="E270" s="69">
        <f>IFERROR(INDEX(Party_Ledger!$F$3:$F$105549,MATCH(ROWS($1:259),Party_Ledger!$K$3:$K$105549,0)),"")</f>
        <v>0</v>
      </c>
      <c r="F270" s="70">
        <f>IFERROR(INDEX(Party_Ledger!$G$3:$G$105549,MATCH(ROWS($1:259),Party_Ledger!$K$3:$K$105549,0)),"")</f>
        <v>0</v>
      </c>
      <c r="G270" s="70">
        <f>IFERROR(INDEX(Party_Ledger!$H$3:$H$105549,MATCH(ROWS($1:259),Party_Ledger!$K$3:$K$105549,0)),"")</f>
        <v>7000</v>
      </c>
      <c r="H270" s="70">
        <f t="shared" si="10"/>
        <v>-7000</v>
      </c>
    </row>
    <row r="271" spans="1:8" x14ac:dyDescent="0.2">
      <c r="A271" s="101" t="str">
        <f>IFERROR(INDEX(Party_Ledger!$A$3:$A$105549, MATCH(ROWS($1:260), Party_Ledger!$K$3:$K$105549, 0)), "")</f>
        <v>2083/03/30</v>
      </c>
      <c r="B271" s="185">
        <f t="shared" si="9"/>
        <v>46217</v>
      </c>
      <c r="C271" s="68" t="str">
        <f>IFERROR(INDEX(Party_Ledger!$D$3:$D$105549,MATCH(ROWS($1:260),Party_Ledger!$K$3:$K$105549,0)),"")</f>
        <v>Collection</v>
      </c>
      <c r="D271" s="68">
        <f>IFERROR(INDEX(Party_Ledger!$E$3:$E$105549,MATCH(ROWS($1:260),Party_Ledger!$K$3:$K$105549,0)),"")</f>
        <v>3863</v>
      </c>
      <c r="E271" s="69">
        <f>IFERROR(INDEX(Party_Ledger!$F$3:$F$105549,MATCH(ROWS($1:260),Party_Ledger!$K$3:$K$105549,0)),"")</f>
        <v>0</v>
      </c>
      <c r="F271" s="70">
        <f>IFERROR(INDEX(Party_Ledger!$G$3:$G$105549,MATCH(ROWS($1:260),Party_Ledger!$K$3:$K$105549,0)),"")</f>
        <v>0</v>
      </c>
      <c r="G271" s="70">
        <f>IFERROR(INDEX(Party_Ledger!$H$3:$H$105549,MATCH(ROWS($1:260),Party_Ledger!$K$3:$K$105549,0)),"")</f>
        <v>6000</v>
      </c>
      <c r="H271" s="70">
        <f t="shared" si="10"/>
        <v>-6000</v>
      </c>
    </row>
    <row r="272" spans="1:8" x14ac:dyDescent="0.2">
      <c r="A272" s="101" t="str">
        <f>IFERROR(INDEX(Party_Ledger!$A$3:$A$105549, MATCH(ROWS($1:261), Party_Ledger!$K$3:$K$105549, 0)), "")</f>
        <v>2083/03/31</v>
      </c>
      <c r="B272" s="185">
        <f t="shared" si="9"/>
        <v>46218</v>
      </c>
      <c r="C272" s="68" t="str">
        <f>IFERROR(INDEX(Party_Ledger!$D$3:$D$105549,MATCH(ROWS($1:261),Party_Ledger!$K$3:$K$105549,0)),"")</f>
        <v>Collection</v>
      </c>
      <c r="D272" s="68">
        <f>IFERROR(INDEX(Party_Ledger!$E$3:$E$105549,MATCH(ROWS($1:261),Party_Ledger!$K$3:$K$105549,0)),"")</f>
        <v>3876</v>
      </c>
      <c r="E272" s="69">
        <f>IFERROR(INDEX(Party_Ledger!$F$3:$F$105549,MATCH(ROWS($1:261),Party_Ledger!$K$3:$K$105549,0)),"")</f>
        <v>0</v>
      </c>
      <c r="F272" s="70">
        <f>IFERROR(INDEX(Party_Ledger!$G$3:$G$105549,MATCH(ROWS($1:261),Party_Ledger!$K$3:$K$105549,0)),"")</f>
        <v>0</v>
      </c>
      <c r="G272" s="70">
        <f>IFERROR(INDEX(Party_Ledger!$H$3:$H$105549,MATCH(ROWS($1:261),Party_Ledger!$K$3:$K$105549,0)),"")</f>
        <v>6100</v>
      </c>
      <c r="H272" s="70">
        <f t="shared" si="10"/>
        <v>-6100</v>
      </c>
    </row>
    <row r="273" spans="1:8" x14ac:dyDescent="0.2">
      <c r="A273" s="101" t="str">
        <f>IFERROR(INDEX(Party_Ledger!$A$3:$A$105549, MATCH(ROWS($1:262), Party_Ledger!$K$3:$K$105549, 0)), "")</f>
        <v>2083/03/32</v>
      </c>
      <c r="B273" s="185">
        <f t="shared" si="9"/>
        <v>46219</v>
      </c>
      <c r="C273" s="68" t="str">
        <f>IFERROR(INDEX(Party_Ledger!$D$3:$D$105549,MATCH(ROWS($1:262),Party_Ledger!$K$3:$K$105549,0)),"")</f>
        <v>Collection</v>
      </c>
      <c r="D273" s="68">
        <f>IFERROR(INDEX(Party_Ledger!$E$3:$E$105549,MATCH(ROWS($1:262),Party_Ledger!$K$3:$K$105549,0)),"")</f>
        <v>3884</v>
      </c>
      <c r="E273" s="69">
        <f>IFERROR(INDEX(Party_Ledger!$F$3:$F$105549,MATCH(ROWS($1:262),Party_Ledger!$K$3:$K$105549,0)),"")</f>
        <v>0</v>
      </c>
      <c r="F273" s="70">
        <f>IFERROR(INDEX(Party_Ledger!$G$3:$G$105549,MATCH(ROWS($1:262),Party_Ledger!$K$3:$K$105549,0)),"")</f>
        <v>0</v>
      </c>
      <c r="G273" s="70">
        <f>IFERROR(INDEX(Party_Ledger!$H$3:$H$105549,MATCH(ROWS($1:262),Party_Ledger!$K$3:$K$105549,0)),"")</f>
        <v>5400</v>
      </c>
      <c r="H273" s="70">
        <f t="shared" si="10"/>
        <v>-5400</v>
      </c>
    </row>
    <row r="274" spans="1:8" x14ac:dyDescent="0.2">
      <c r="A274" s="101" t="str">
        <f>IFERROR(INDEX(Party_Ledger!$A$3:$A$105549, MATCH(ROWS($1:263), Party_Ledger!$K$3:$K$105549, 0)), "")</f>
        <v>2083/04/01</v>
      </c>
      <c r="B274" s="185">
        <f t="shared" si="9"/>
        <v>46220</v>
      </c>
      <c r="C274" s="68" t="str">
        <f>IFERROR(INDEX(Party_Ledger!$D$3:$D$105549,MATCH(ROWS($1:263),Party_Ledger!$K$3:$K$105549,0)),"")</f>
        <v>Collection</v>
      </c>
      <c r="D274" s="68">
        <f>IFERROR(INDEX(Party_Ledger!$E$3:$E$105549,MATCH(ROWS($1:263),Party_Ledger!$K$3:$K$105549,0)),"")</f>
        <v>3897</v>
      </c>
      <c r="E274" s="69">
        <f>IFERROR(INDEX(Party_Ledger!$F$3:$F$105549,MATCH(ROWS($1:263),Party_Ledger!$K$3:$K$105549,0)),"")</f>
        <v>0</v>
      </c>
      <c r="F274" s="70">
        <f>IFERROR(INDEX(Party_Ledger!$G$3:$G$105549,MATCH(ROWS($1:263),Party_Ledger!$K$3:$K$105549,0)),"")</f>
        <v>0</v>
      </c>
      <c r="G274" s="70">
        <f>IFERROR(INDEX(Party_Ledger!$H$3:$H$105549,MATCH(ROWS($1:263),Party_Ledger!$K$3:$K$105549,0)),"")</f>
        <v>6500</v>
      </c>
      <c r="H274" s="70">
        <f t="shared" si="10"/>
        <v>-6500</v>
      </c>
    </row>
    <row r="275" spans="1:8" x14ac:dyDescent="0.2">
      <c r="A275" s="101" t="str">
        <f>IFERROR(INDEX(Party_Ledger!$A$3:$A$105549, MATCH(ROWS($1:264), Party_Ledger!$K$3:$K$105549, 0)), "")</f>
        <v>2083/04/02</v>
      </c>
      <c r="B275" s="185">
        <f t="shared" si="9"/>
        <v>46221</v>
      </c>
      <c r="C275" s="68" t="str">
        <f>IFERROR(INDEX(Party_Ledger!$D$3:$D$105549,MATCH(ROWS($1:264),Party_Ledger!$K$3:$K$105549,0)),"")</f>
        <v>Collection</v>
      </c>
      <c r="D275" s="68">
        <f>IFERROR(INDEX(Party_Ledger!$E$3:$E$105549,MATCH(ROWS($1:264),Party_Ledger!$K$3:$K$105549,0)),"")</f>
        <v>3912</v>
      </c>
      <c r="E275" s="69">
        <f>IFERROR(INDEX(Party_Ledger!$F$3:$F$105549,MATCH(ROWS($1:264),Party_Ledger!$K$3:$K$105549,0)),"")</f>
        <v>0</v>
      </c>
      <c r="F275" s="70">
        <f>IFERROR(INDEX(Party_Ledger!$G$3:$G$105549,MATCH(ROWS($1:264),Party_Ledger!$K$3:$K$105549,0)),"")</f>
        <v>0</v>
      </c>
      <c r="G275" s="70">
        <f>IFERROR(INDEX(Party_Ledger!$H$3:$H$105549,MATCH(ROWS($1:264),Party_Ledger!$K$3:$K$105549,0)),"")</f>
        <v>24000</v>
      </c>
      <c r="H275" s="70">
        <f t="shared" si="10"/>
        <v>-24000</v>
      </c>
    </row>
    <row r="276" spans="1:8" x14ac:dyDescent="0.2">
      <c r="A276" s="101" t="str">
        <f>IFERROR(INDEX(Party_Ledger!$A$3:$A$105549, MATCH(ROWS($1:265), Party_Ledger!$K$3:$K$105549, 0)), "")</f>
        <v>2083/04/03</v>
      </c>
      <c r="B276" s="185">
        <f t="shared" si="9"/>
        <v>46222</v>
      </c>
      <c r="C276" s="68" t="str">
        <f>IFERROR(INDEX(Party_Ledger!$D$3:$D$105549,MATCH(ROWS($1:265),Party_Ledger!$K$3:$K$105549,0)),"")</f>
        <v>Collection</v>
      </c>
      <c r="D276" s="68">
        <f>IFERROR(INDEX(Party_Ledger!$E$3:$E$105549,MATCH(ROWS($1:265),Party_Ledger!$K$3:$K$105549,0)),"")</f>
        <v>3928</v>
      </c>
      <c r="E276" s="69">
        <f>IFERROR(INDEX(Party_Ledger!$F$3:$F$105549,MATCH(ROWS($1:265),Party_Ledger!$K$3:$K$105549,0)),"")</f>
        <v>0</v>
      </c>
      <c r="F276" s="70">
        <f>IFERROR(INDEX(Party_Ledger!$G$3:$G$105549,MATCH(ROWS($1:265),Party_Ledger!$K$3:$K$105549,0)),"")</f>
        <v>0</v>
      </c>
      <c r="G276" s="70">
        <f>IFERROR(INDEX(Party_Ledger!$H$3:$H$105549,MATCH(ROWS($1:265),Party_Ledger!$K$3:$K$105549,0)),"")</f>
        <v>7000</v>
      </c>
      <c r="H276" s="70">
        <f t="shared" si="10"/>
        <v>-7000</v>
      </c>
    </row>
    <row r="277" spans="1:8" x14ac:dyDescent="0.2">
      <c r="A277" s="101" t="str">
        <f>IFERROR(INDEX(Party_Ledger!$A$3:$A$105549, MATCH(ROWS($1:266), Party_Ledger!$K$3:$K$105549, 0)), "")</f>
        <v>2083/04/04</v>
      </c>
      <c r="B277" s="185">
        <f t="shared" si="9"/>
        <v>46223</v>
      </c>
      <c r="C277" s="68" t="str">
        <f>IFERROR(INDEX(Party_Ledger!$D$3:$D$105549,MATCH(ROWS($1:266),Party_Ledger!$K$3:$K$105549,0)),"")</f>
        <v>Collection</v>
      </c>
      <c r="D277" s="68">
        <f>IFERROR(INDEX(Party_Ledger!$E$3:$E$105549,MATCH(ROWS($1:266),Party_Ledger!$K$3:$K$105549,0)),"")</f>
        <v>3934</v>
      </c>
      <c r="E277" s="69">
        <f>IFERROR(INDEX(Party_Ledger!$F$3:$F$105549,MATCH(ROWS($1:266),Party_Ledger!$K$3:$K$105549,0)),"")</f>
        <v>0</v>
      </c>
      <c r="F277" s="70">
        <f>IFERROR(INDEX(Party_Ledger!$G$3:$G$105549,MATCH(ROWS($1:266),Party_Ledger!$K$3:$K$105549,0)),"")</f>
        <v>0</v>
      </c>
      <c r="G277" s="70">
        <f>IFERROR(INDEX(Party_Ledger!$H$3:$H$105549,MATCH(ROWS($1:266),Party_Ledger!$K$3:$K$105549,0)),"")</f>
        <v>14000</v>
      </c>
      <c r="H277" s="70">
        <f t="shared" si="10"/>
        <v>-14000</v>
      </c>
    </row>
    <row r="278" spans="1:8" x14ac:dyDescent="0.2">
      <c r="A278" s="101" t="str">
        <f>IFERROR(INDEX(Party_Ledger!$A$3:$A$105549, MATCH(ROWS($1:267), Party_Ledger!$K$3:$K$105549, 0)), "")</f>
        <v>2083/04/05</v>
      </c>
      <c r="B278" s="185">
        <f t="shared" si="9"/>
        <v>46224</v>
      </c>
      <c r="C278" s="68" t="str">
        <f>IFERROR(INDEX(Party_Ledger!$D$3:$D$105549,MATCH(ROWS($1:267),Party_Ledger!$K$3:$K$105549,0)),"")</f>
        <v>Collection</v>
      </c>
      <c r="D278" s="68">
        <f>IFERROR(INDEX(Party_Ledger!$E$3:$E$105549,MATCH(ROWS($1:267),Party_Ledger!$K$3:$K$105549,0)),"")</f>
        <v>3953</v>
      </c>
      <c r="E278" s="69">
        <f>IFERROR(INDEX(Party_Ledger!$F$3:$F$105549,MATCH(ROWS($1:267),Party_Ledger!$K$3:$K$105549,0)),"")</f>
        <v>0</v>
      </c>
      <c r="F278" s="70">
        <f>IFERROR(INDEX(Party_Ledger!$G$3:$G$105549,MATCH(ROWS($1:267),Party_Ledger!$K$3:$K$105549,0)),"")</f>
        <v>0</v>
      </c>
      <c r="G278" s="70">
        <f>IFERROR(INDEX(Party_Ledger!$H$3:$H$105549,MATCH(ROWS($1:267),Party_Ledger!$K$3:$K$105549,0)),"")</f>
        <v>7500</v>
      </c>
      <c r="H278" s="70">
        <f t="shared" si="10"/>
        <v>-7500</v>
      </c>
    </row>
    <row r="279" spans="1:8" x14ac:dyDescent="0.2">
      <c r="A279" s="101" t="str">
        <f>IFERROR(INDEX(Party_Ledger!$A$3:$A$105549, MATCH(ROWS($1:268), Party_Ledger!$K$3:$K$105549, 0)), "")</f>
        <v>2083/04/06</v>
      </c>
      <c r="B279" s="185">
        <f t="shared" si="9"/>
        <v>46225</v>
      </c>
      <c r="C279" s="68" t="str">
        <f>IFERROR(INDEX(Party_Ledger!$D$3:$D$105549,MATCH(ROWS($1:268),Party_Ledger!$K$3:$K$105549,0)),"")</f>
        <v>Collection</v>
      </c>
      <c r="D279" s="68">
        <f>IFERROR(INDEX(Party_Ledger!$E$3:$E$105549,MATCH(ROWS($1:268),Party_Ledger!$K$3:$K$105549,0)),"")</f>
        <v>3964</v>
      </c>
      <c r="E279" s="69">
        <f>IFERROR(INDEX(Party_Ledger!$F$3:$F$105549,MATCH(ROWS($1:268),Party_Ledger!$K$3:$K$105549,0)),"")</f>
        <v>0</v>
      </c>
      <c r="F279" s="70">
        <f>IFERROR(INDEX(Party_Ledger!$G$3:$G$105549,MATCH(ROWS($1:268),Party_Ledger!$K$3:$K$105549,0)),"")</f>
        <v>0</v>
      </c>
      <c r="G279" s="70">
        <f>IFERROR(INDEX(Party_Ledger!$H$3:$H$105549,MATCH(ROWS($1:268),Party_Ledger!$K$3:$K$105549,0)),"")</f>
        <v>5000</v>
      </c>
      <c r="H279" s="70">
        <f t="shared" si="10"/>
        <v>-5000</v>
      </c>
    </row>
    <row r="280" spans="1:8" x14ac:dyDescent="0.2">
      <c r="A280" s="101" t="str">
        <f>IFERROR(INDEX(Party_Ledger!$A$3:$A$105549, MATCH(ROWS($1:269), Party_Ledger!$K$3:$K$105549, 0)), "")</f>
        <v>2083/04/07</v>
      </c>
      <c r="B280" s="185">
        <f t="shared" si="9"/>
        <v>46226</v>
      </c>
      <c r="C280" s="68" t="str">
        <f>IFERROR(INDEX(Party_Ledger!$D$3:$D$105549,MATCH(ROWS($1:269),Party_Ledger!$K$3:$K$105549,0)),"")</f>
        <v>Collection</v>
      </c>
      <c r="D280" s="68">
        <f>IFERROR(INDEX(Party_Ledger!$E$3:$E$105549,MATCH(ROWS($1:269),Party_Ledger!$K$3:$K$105549,0)),"")</f>
        <v>3970</v>
      </c>
      <c r="E280" s="69">
        <f>IFERROR(INDEX(Party_Ledger!$F$3:$F$105549,MATCH(ROWS($1:269),Party_Ledger!$K$3:$K$105549,0)),"")</f>
        <v>0</v>
      </c>
      <c r="F280" s="70">
        <f>IFERROR(INDEX(Party_Ledger!$G$3:$G$105549,MATCH(ROWS($1:269),Party_Ledger!$K$3:$K$105549,0)),"")</f>
        <v>0</v>
      </c>
      <c r="G280" s="70">
        <f>IFERROR(INDEX(Party_Ledger!$H$3:$H$105549,MATCH(ROWS($1:269),Party_Ledger!$K$3:$K$105549,0)),"")</f>
        <v>7000</v>
      </c>
      <c r="H280" s="70">
        <f t="shared" si="10"/>
        <v>-7000</v>
      </c>
    </row>
    <row r="281" spans="1:8" x14ac:dyDescent="0.2">
      <c r="A281" s="101" t="str">
        <f>IFERROR(INDEX(Party_Ledger!$A$3:$A$105549, MATCH(ROWS($1:270), Party_Ledger!$K$3:$K$105549, 0)), "")</f>
        <v>2083/04/08</v>
      </c>
      <c r="B281" s="185">
        <f t="shared" si="9"/>
        <v>46227</v>
      </c>
      <c r="C281" s="68" t="str">
        <f>IFERROR(INDEX(Party_Ledger!$D$3:$D$105549,MATCH(ROWS($1:270),Party_Ledger!$K$3:$K$105549,0)),"")</f>
        <v>Collection</v>
      </c>
      <c r="D281" s="68">
        <f>IFERROR(INDEX(Party_Ledger!$E$3:$E$105549,MATCH(ROWS($1:270),Party_Ledger!$K$3:$K$105549,0)),"")</f>
        <v>3983</v>
      </c>
      <c r="E281" s="69">
        <f>IFERROR(INDEX(Party_Ledger!$F$3:$F$105549,MATCH(ROWS($1:270),Party_Ledger!$K$3:$K$105549,0)),"")</f>
        <v>0</v>
      </c>
      <c r="F281" s="70">
        <f>IFERROR(INDEX(Party_Ledger!$G$3:$G$105549,MATCH(ROWS($1:270),Party_Ledger!$K$3:$K$105549,0)),"")</f>
        <v>0</v>
      </c>
      <c r="G281" s="70">
        <f>IFERROR(INDEX(Party_Ledger!$H$3:$H$105549,MATCH(ROWS($1:270),Party_Ledger!$K$3:$K$105549,0)),"")</f>
        <v>5500</v>
      </c>
      <c r="H281" s="70">
        <f t="shared" si="10"/>
        <v>-5500</v>
      </c>
    </row>
    <row r="282" spans="1:8" x14ac:dyDescent="0.2">
      <c r="A282" s="101" t="str">
        <f>IFERROR(INDEX(Party_Ledger!$A$3:$A$105549, MATCH(ROWS($1:271), Party_Ledger!$K$3:$K$105549, 0)), "")</f>
        <v>2083/04/09</v>
      </c>
      <c r="B282" s="185">
        <f t="shared" si="9"/>
        <v>46228</v>
      </c>
      <c r="C282" s="68" t="str">
        <f>IFERROR(INDEX(Party_Ledger!$D$3:$D$105549,MATCH(ROWS($1:271),Party_Ledger!$K$3:$K$105549,0)),"")</f>
        <v>Collection</v>
      </c>
      <c r="D282" s="68">
        <f>IFERROR(INDEX(Party_Ledger!$E$3:$E$105549,MATCH(ROWS($1:271),Party_Ledger!$K$3:$K$105549,0)),"")</f>
        <v>3994</v>
      </c>
      <c r="E282" s="69">
        <f>IFERROR(INDEX(Party_Ledger!$F$3:$F$105549,MATCH(ROWS($1:271),Party_Ledger!$K$3:$K$105549,0)),"")</f>
        <v>0</v>
      </c>
      <c r="F282" s="70">
        <f>IFERROR(INDEX(Party_Ledger!$G$3:$G$105549,MATCH(ROWS($1:271),Party_Ledger!$K$3:$K$105549,0)),"")</f>
        <v>0</v>
      </c>
      <c r="G282" s="70">
        <f>IFERROR(INDEX(Party_Ledger!$H$3:$H$105549,MATCH(ROWS($1:271),Party_Ledger!$K$3:$K$105549,0)),"")</f>
        <v>10000</v>
      </c>
      <c r="H282" s="70">
        <f t="shared" si="10"/>
        <v>-10000</v>
      </c>
    </row>
    <row r="283" spans="1:8" x14ac:dyDescent="0.2">
      <c r="A283" s="101" t="str">
        <f>IFERROR(INDEX(Party_Ledger!$A$3:$A$105549, MATCH(ROWS($1:272), Party_Ledger!$K$3:$K$105549, 0)), "")</f>
        <v>2083/04/10</v>
      </c>
      <c r="B283" s="185">
        <f t="shared" si="9"/>
        <v>46229</v>
      </c>
      <c r="C283" s="68" t="str">
        <f>IFERROR(INDEX(Party_Ledger!$D$3:$D$105549,MATCH(ROWS($1:272),Party_Ledger!$K$3:$K$105549,0)),"")</f>
        <v>Collection</v>
      </c>
      <c r="D283" s="68">
        <f>IFERROR(INDEX(Party_Ledger!$E$3:$E$105549,MATCH(ROWS($1:272),Party_Ledger!$K$3:$K$105549,0)),"")</f>
        <v>4008</v>
      </c>
      <c r="E283" s="69">
        <f>IFERROR(INDEX(Party_Ledger!$F$3:$F$105549,MATCH(ROWS($1:272),Party_Ledger!$K$3:$K$105549,0)),"")</f>
        <v>0</v>
      </c>
      <c r="F283" s="70">
        <f>IFERROR(INDEX(Party_Ledger!$G$3:$G$105549,MATCH(ROWS($1:272),Party_Ledger!$K$3:$K$105549,0)),"")</f>
        <v>0</v>
      </c>
      <c r="G283" s="70">
        <f>IFERROR(INDEX(Party_Ledger!$H$3:$H$105549,MATCH(ROWS($1:272),Party_Ledger!$K$3:$K$105549,0)),"")</f>
        <v>9700</v>
      </c>
      <c r="H283" s="70">
        <f t="shared" si="10"/>
        <v>-9700</v>
      </c>
    </row>
    <row r="284" spans="1:8" x14ac:dyDescent="0.2">
      <c r="A284" s="101" t="str">
        <f>IFERROR(INDEX(Party_Ledger!$A$3:$A$105549, MATCH(ROWS($1:273), Party_Ledger!$K$3:$K$105549, 0)), "")</f>
        <v>2083/04/11</v>
      </c>
      <c r="B284" s="185">
        <f t="shared" si="9"/>
        <v>46230</v>
      </c>
      <c r="C284" s="68" t="str">
        <f>IFERROR(INDEX(Party_Ledger!$D$3:$D$105549,MATCH(ROWS($1:273),Party_Ledger!$K$3:$K$105549,0)),"")</f>
        <v>Collection</v>
      </c>
      <c r="D284" s="68">
        <f>IFERROR(INDEX(Party_Ledger!$E$3:$E$105549,MATCH(ROWS($1:273),Party_Ledger!$K$3:$K$105549,0)),"")</f>
        <v>4020</v>
      </c>
      <c r="E284" s="69">
        <f>IFERROR(INDEX(Party_Ledger!$F$3:$F$105549,MATCH(ROWS($1:273),Party_Ledger!$K$3:$K$105549,0)),"")</f>
        <v>0</v>
      </c>
      <c r="F284" s="70">
        <f>IFERROR(INDEX(Party_Ledger!$G$3:$G$105549,MATCH(ROWS($1:273),Party_Ledger!$K$3:$K$105549,0)),"")</f>
        <v>0</v>
      </c>
      <c r="G284" s="70">
        <f>IFERROR(INDEX(Party_Ledger!$H$3:$H$105549,MATCH(ROWS($1:273),Party_Ledger!$K$3:$K$105549,0)),"")</f>
        <v>3000</v>
      </c>
      <c r="H284" s="70">
        <f t="shared" si="10"/>
        <v>-3000</v>
      </c>
    </row>
    <row r="285" spans="1:8" x14ac:dyDescent="0.2">
      <c r="A285" s="101" t="str">
        <f>IFERROR(INDEX(Party_Ledger!$A$3:$A$105549, MATCH(ROWS($1:274), Party_Ledger!$K$3:$K$105549, 0)), "")</f>
        <v>2083/04/11</v>
      </c>
      <c r="B285" s="185">
        <f t="shared" si="9"/>
        <v>46230</v>
      </c>
      <c r="C285" s="68" t="str">
        <f>IFERROR(INDEX(Party_Ledger!$D$3:$D$105549,MATCH(ROWS($1:274),Party_Ledger!$K$3:$K$105549,0)),"")</f>
        <v>Collection</v>
      </c>
      <c r="D285" s="68">
        <f>IFERROR(INDEX(Party_Ledger!$E$3:$E$105549,MATCH(ROWS($1:274),Party_Ledger!$K$3:$K$105549,0)),"")</f>
        <v>4024</v>
      </c>
      <c r="E285" s="69">
        <f>IFERROR(INDEX(Party_Ledger!$F$3:$F$105549,MATCH(ROWS($1:274),Party_Ledger!$K$3:$K$105549,0)),"")</f>
        <v>0</v>
      </c>
      <c r="F285" s="70">
        <f>IFERROR(INDEX(Party_Ledger!$G$3:$G$105549,MATCH(ROWS($1:274),Party_Ledger!$K$3:$K$105549,0)),"")</f>
        <v>0</v>
      </c>
      <c r="G285" s="70">
        <f>IFERROR(INDEX(Party_Ledger!$H$3:$H$105549,MATCH(ROWS($1:274),Party_Ledger!$K$3:$K$105549,0)),"")</f>
        <v>7000</v>
      </c>
      <c r="H285" s="70">
        <f t="shared" si="10"/>
        <v>-7000</v>
      </c>
    </row>
    <row r="286" spans="1:8" x14ac:dyDescent="0.2">
      <c r="A286" s="101" t="str">
        <f>IFERROR(INDEX(Party_Ledger!$A$3:$A$105549, MATCH(ROWS($1:275), Party_Ledger!$K$3:$K$105549, 0)), "")</f>
        <v>2083/04/12</v>
      </c>
      <c r="B286" s="185">
        <f t="shared" si="9"/>
        <v>46231</v>
      </c>
      <c r="C286" s="68" t="str">
        <f>IFERROR(INDEX(Party_Ledger!$D$3:$D$105549,MATCH(ROWS($1:275),Party_Ledger!$K$3:$K$105549,0)),"")</f>
        <v>Collection</v>
      </c>
      <c r="D286" s="68">
        <f>IFERROR(INDEX(Party_Ledger!$E$3:$E$105549,MATCH(ROWS($1:275),Party_Ledger!$K$3:$K$105549,0)),"")</f>
        <v>4028</v>
      </c>
      <c r="E286" s="69">
        <f>IFERROR(INDEX(Party_Ledger!$F$3:$F$105549,MATCH(ROWS($1:275),Party_Ledger!$K$3:$K$105549,0)),"")</f>
        <v>0</v>
      </c>
      <c r="F286" s="70">
        <f>IFERROR(INDEX(Party_Ledger!$G$3:$G$105549,MATCH(ROWS($1:275),Party_Ledger!$K$3:$K$105549,0)),"")</f>
        <v>0</v>
      </c>
      <c r="G286" s="70">
        <f>IFERROR(INDEX(Party_Ledger!$H$3:$H$105549,MATCH(ROWS($1:275),Party_Ledger!$K$3:$K$105549,0)),"")</f>
        <v>7700</v>
      </c>
      <c r="H286" s="70">
        <f t="shared" si="10"/>
        <v>-7700</v>
      </c>
    </row>
    <row r="287" spans="1:8" x14ac:dyDescent="0.2">
      <c r="A287" s="101" t="str">
        <f>IFERROR(INDEX(Party_Ledger!$A$3:$A$105549, MATCH(ROWS($1:276), Party_Ledger!$K$3:$K$105549, 0)), "")</f>
        <v>2083/04/13</v>
      </c>
      <c r="B287" s="185">
        <f t="shared" si="9"/>
        <v>46232</v>
      </c>
      <c r="C287" s="68" t="str">
        <f>IFERROR(INDEX(Party_Ledger!$D$3:$D$105549,MATCH(ROWS($1:276),Party_Ledger!$K$3:$K$105549,0)),"")</f>
        <v>Collection</v>
      </c>
      <c r="D287" s="68">
        <f>IFERROR(INDEX(Party_Ledger!$E$3:$E$105549,MATCH(ROWS($1:276),Party_Ledger!$K$3:$K$105549,0)),"")</f>
        <v>4039</v>
      </c>
      <c r="E287" s="69">
        <f>IFERROR(INDEX(Party_Ledger!$F$3:$F$105549,MATCH(ROWS($1:276),Party_Ledger!$K$3:$K$105549,0)),"")</f>
        <v>0</v>
      </c>
      <c r="F287" s="70">
        <f>IFERROR(INDEX(Party_Ledger!$G$3:$G$105549,MATCH(ROWS($1:276),Party_Ledger!$K$3:$K$105549,0)),"")</f>
        <v>0</v>
      </c>
      <c r="G287" s="70">
        <f>IFERROR(INDEX(Party_Ledger!$H$3:$H$105549,MATCH(ROWS($1:276),Party_Ledger!$K$3:$K$105549,0)),"")</f>
        <v>5500</v>
      </c>
      <c r="H287" s="70">
        <f t="shared" si="10"/>
        <v>-5500</v>
      </c>
    </row>
    <row r="288" spans="1:8" x14ac:dyDescent="0.2">
      <c r="A288" s="101" t="str">
        <f>IFERROR(INDEX(Party_Ledger!$A$3:$A$105549, MATCH(ROWS($1:277), Party_Ledger!$K$3:$K$105549, 0)), "")</f>
        <v>2083/04/14</v>
      </c>
      <c r="B288" s="185">
        <f t="shared" si="9"/>
        <v>46233</v>
      </c>
      <c r="C288" s="68" t="str">
        <f>IFERROR(INDEX(Party_Ledger!$D$3:$D$105549,MATCH(ROWS($1:277),Party_Ledger!$K$3:$K$105549,0)),"")</f>
        <v>Collection</v>
      </c>
      <c r="D288" s="68">
        <f>IFERROR(INDEX(Party_Ledger!$E$3:$E$105549,MATCH(ROWS($1:277),Party_Ledger!$K$3:$K$105549,0)),"")</f>
        <v>4055</v>
      </c>
      <c r="E288" s="69">
        <f>IFERROR(INDEX(Party_Ledger!$F$3:$F$105549,MATCH(ROWS($1:277),Party_Ledger!$K$3:$K$105549,0)),"")</f>
        <v>0</v>
      </c>
      <c r="F288" s="70">
        <f>IFERROR(INDEX(Party_Ledger!$G$3:$G$105549,MATCH(ROWS($1:277),Party_Ledger!$K$3:$K$105549,0)),"")</f>
        <v>0</v>
      </c>
      <c r="G288" s="70">
        <f>IFERROR(INDEX(Party_Ledger!$H$3:$H$105549,MATCH(ROWS($1:277),Party_Ledger!$K$3:$K$105549,0)),"")</f>
        <v>7900</v>
      </c>
      <c r="H288" s="70">
        <f t="shared" si="10"/>
        <v>-7900</v>
      </c>
    </row>
    <row r="289" spans="1:8" x14ac:dyDescent="0.2">
      <c r="A289" s="101" t="str">
        <f>IFERROR(INDEX(Party_Ledger!$A$3:$A$105549, MATCH(ROWS($1:278), Party_Ledger!$K$3:$K$105549, 0)), "")</f>
        <v>2083/04/15</v>
      </c>
      <c r="B289" s="185">
        <f t="shared" si="9"/>
        <v>46234</v>
      </c>
      <c r="C289" s="68" t="str">
        <f>IFERROR(INDEX(Party_Ledger!$D$3:$D$105549,MATCH(ROWS($1:278),Party_Ledger!$K$3:$K$105549,0)),"")</f>
        <v>Collection</v>
      </c>
      <c r="D289" s="68">
        <f>IFERROR(INDEX(Party_Ledger!$E$3:$E$105549,MATCH(ROWS($1:278),Party_Ledger!$K$3:$K$105549,0)),"")</f>
        <v>4063</v>
      </c>
      <c r="E289" s="69">
        <f>IFERROR(INDEX(Party_Ledger!$F$3:$F$105549,MATCH(ROWS($1:278),Party_Ledger!$K$3:$K$105549,0)),"")</f>
        <v>0</v>
      </c>
      <c r="F289" s="70">
        <f>IFERROR(INDEX(Party_Ledger!$G$3:$G$105549,MATCH(ROWS($1:278),Party_Ledger!$K$3:$K$105549,0)),"")</f>
        <v>0</v>
      </c>
      <c r="G289" s="70">
        <f>IFERROR(INDEX(Party_Ledger!$H$3:$H$105549,MATCH(ROWS($1:278),Party_Ledger!$K$3:$K$105549,0)),"")</f>
        <v>7000</v>
      </c>
      <c r="H289" s="70">
        <f t="shared" si="10"/>
        <v>-7000</v>
      </c>
    </row>
    <row r="290" spans="1:8" x14ac:dyDescent="0.2">
      <c r="A290" s="101" t="str">
        <f>IFERROR(INDEX(Party_Ledger!$A$3:$A$105549, MATCH(ROWS($1:279), Party_Ledger!$K$3:$K$105549, 0)), "")</f>
        <v>2083/04/16</v>
      </c>
      <c r="B290" s="185">
        <f t="shared" si="9"/>
        <v>46235</v>
      </c>
      <c r="C290" s="68" t="str">
        <f>IFERROR(INDEX(Party_Ledger!$D$3:$D$105549,MATCH(ROWS($1:279),Party_Ledger!$K$3:$K$105549,0)),"")</f>
        <v>Collection</v>
      </c>
      <c r="D290" s="68">
        <f>IFERROR(INDEX(Party_Ledger!$E$3:$E$105549,MATCH(ROWS($1:279),Party_Ledger!$K$3:$K$105549,0)),"")</f>
        <v>4073</v>
      </c>
      <c r="E290" s="69">
        <f>IFERROR(INDEX(Party_Ledger!$F$3:$F$105549,MATCH(ROWS($1:279),Party_Ledger!$K$3:$K$105549,0)),"")</f>
        <v>0</v>
      </c>
      <c r="F290" s="70">
        <f>IFERROR(INDEX(Party_Ledger!$G$3:$G$105549,MATCH(ROWS($1:279),Party_Ledger!$K$3:$K$105549,0)),"")</f>
        <v>0</v>
      </c>
      <c r="G290" s="70">
        <f>IFERROR(INDEX(Party_Ledger!$H$3:$H$105549,MATCH(ROWS($1:279),Party_Ledger!$K$3:$K$105549,0)),"")</f>
        <v>10000</v>
      </c>
      <c r="H290" s="70">
        <f t="shared" si="10"/>
        <v>-10000</v>
      </c>
    </row>
    <row r="291" spans="1:8" x14ac:dyDescent="0.2">
      <c r="A291" s="220"/>
      <c r="B291" s="221"/>
      <c r="C291" s="220"/>
      <c r="D291" s="220"/>
      <c r="E291" s="220"/>
      <c r="F291" s="222">
        <f>SUBTOTAL(9,F12:F290)</f>
        <v>853548</v>
      </c>
      <c r="G291" s="222">
        <f>SUBTOTAL(9,G12:G290)</f>
        <v>259150</v>
      </c>
      <c r="H291" s="222">
        <f>F291-G291</f>
        <v>594398</v>
      </c>
    </row>
    <row r="292" spans="1:8" x14ac:dyDescent="0.2">
      <c r="B292" s="184"/>
    </row>
    <row r="293" spans="1:8" x14ac:dyDescent="0.2">
      <c r="B293" s="184"/>
    </row>
    <row r="294" spans="1:8" x14ac:dyDescent="0.2">
      <c r="B294" s="184"/>
    </row>
    <row r="295" spans="1:8" x14ac:dyDescent="0.2">
      <c r="B295" s="184"/>
    </row>
    <row r="296" spans="1:8" x14ac:dyDescent="0.2">
      <c r="B296" s="184"/>
    </row>
    <row r="297" spans="1:8" x14ac:dyDescent="0.2">
      <c r="B297" s="184"/>
    </row>
  </sheetData>
  <autoFilter ref="A11:H290" xr:uid="{00000000-0001-0000-0B00-000000000000}">
    <sortState xmlns:xlrd2="http://schemas.microsoft.com/office/spreadsheetml/2017/richdata2" ref="A12:H290">
      <sortCondition ref="A11:A290"/>
    </sortState>
  </autoFilter>
  <mergeCells count="4">
    <mergeCell ref="A3:H3"/>
    <mergeCell ref="A2:H2"/>
    <mergeCell ref="A1:H1"/>
    <mergeCell ref="C5:D5"/>
  </mergeCells>
  <printOptions horizontalCentered="1"/>
  <pageMargins left="0.75" right="0.75" top="1" bottom="1" header="0.5" footer="0.5"/>
  <pageSetup scale="87" fitToHeight="0" orientation="landscape" r:id="rId1"/>
  <headerFooter>
    <oddFooter>&amp;LPrinted &amp;D&amp;RPage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37E4DE-E6D8-4694-BAE8-D221D75BF7B0}">
          <x14:formula1>
            <xm:f>Party_Master!$A$3:$A$114</xm:f>
          </x14:formula1>
          <xm:sqref>C5:D5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6B75"/>
    <pageSetUpPr fitToPage="1"/>
  </sheetPr>
  <dimension ref="A1:K9363"/>
  <sheetViews>
    <sheetView showGridLines="0" workbookViewId="0">
      <pane ySplit="2" topLeftCell="A3" activePane="bottomLeft" state="frozen"/>
      <selection pane="bottomLeft" activeCell="F9" sqref="F9"/>
    </sheetView>
  </sheetViews>
  <sheetFormatPr baseColWidth="10" defaultColWidth="8.83203125" defaultRowHeight="15" x14ac:dyDescent="0.2"/>
  <cols>
    <col min="1" max="1" width="14.33203125" style="123" customWidth="1"/>
    <col min="2" max="2" width="10.5" customWidth="1"/>
    <col min="3" max="3" width="20.5" style="123" customWidth="1"/>
    <col min="5" max="5" width="10.33203125" customWidth="1"/>
    <col min="6" max="6" width="10.1640625" customWidth="1"/>
    <col min="7" max="8" width="14.1640625" bestFit="1" customWidth="1"/>
    <col min="9" max="9" width="13.6640625" bestFit="1" customWidth="1"/>
  </cols>
  <sheetData>
    <row r="1" spans="1:11" ht="32" customHeight="1" x14ac:dyDescent="0.2">
      <c r="A1" s="262" t="str">
        <f>C7</f>
        <v>CHHATRABHUMI STORE</v>
      </c>
      <c r="B1" s="263"/>
      <c r="C1" s="263"/>
      <c r="D1" s="263"/>
      <c r="E1" s="263"/>
      <c r="F1" s="263"/>
      <c r="G1" s="263"/>
      <c r="H1" s="263"/>
      <c r="I1" s="263"/>
      <c r="J1" s="263"/>
      <c r="K1" s="194"/>
    </row>
    <row r="2" spans="1:11" ht="28" customHeight="1" x14ac:dyDescent="0.2">
      <c r="A2" s="193" t="s">
        <v>3</v>
      </c>
      <c r="B2" s="195" t="s">
        <v>4</v>
      </c>
      <c r="C2" s="195" t="s">
        <v>109</v>
      </c>
      <c r="D2" s="195" t="s">
        <v>1419</v>
      </c>
      <c r="E2" s="195" t="s">
        <v>1382</v>
      </c>
      <c r="F2" s="195" t="s">
        <v>9</v>
      </c>
      <c r="G2" s="195" t="s">
        <v>1420</v>
      </c>
      <c r="H2" s="195" t="s">
        <v>126</v>
      </c>
      <c r="I2" s="195" t="s">
        <v>1383</v>
      </c>
      <c r="J2" s="195" t="s">
        <v>15</v>
      </c>
      <c r="K2" s="219" t="s">
        <v>1421</v>
      </c>
    </row>
    <row r="3" spans="1:11" ht="25.5" customHeight="1" x14ac:dyDescent="0.2">
      <c r="A3" s="196">
        <f>Sales_Entry!A3</f>
        <v>66915</v>
      </c>
      <c r="B3" s="197">
        <f>Sales_Entry!B3</f>
        <v>46202</v>
      </c>
      <c r="C3" s="198" t="str">
        <f>Sales_Entry!D3</f>
        <v>NAWA DURGA -317</v>
      </c>
      <c r="D3" s="198" t="s">
        <v>1388</v>
      </c>
      <c r="E3" s="198" t="str">
        <f>Sales_Entry!C3</f>
        <v>OPN-1001</v>
      </c>
      <c r="F3" s="198" t="str">
        <f>Sales_Entry!E3</f>
        <v>OPENING</v>
      </c>
      <c r="G3" s="199">
        <f>N(Sales_Entry!J3)</f>
        <v>81953</v>
      </c>
      <c r="H3" s="199">
        <v>0</v>
      </c>
      <c r="I3" s="199">
        <f>IF($C3="","",$G3-$H3)</f>
        <v>81953</v>
      </c>
      <c r="J3" s="198"/>
      <c r="K3" s="200" t="str" cm="1">
        <f t="array" ref="K3">IF($C3="","",IF(AND($C3=Party_Statement!$C$5,$B3&gt;=Party_Statement!$C$6,$B3&lt;=Party_Statement!$E$6),SUMPRODUCT(($C$3:$C3=Party_Statement!$C$5)*($B$3:$B3&gt;=Party_Statement!$C$6)*($B$3:$B3&lt;=Party_Statement!$E$6)),""))</f>
        <v/>
      </c>
    </row>
    <row r="4" spans="1:11" x14ac:dyDescent="0.2">
      <c r="A4" s="196">
        <f>Sales_Entry!A4</f>
        <v>66915</v>
      </c>
      <c r="B4" s="197">
        <f>Sales_Entry!B4</f>
        <v>46202</v>
      </c>
      <c r="C4" s="198" t="str">
        <f>Sales_Entry!D4</f>
        <v>THE DARBAR PARTY PALACE</v>
      </c>
      <c r="D4" s="198" t="s">
        <v>1388</v>
      </c>
      <c r="E4" s="198" t="str">
        <f>Sales_Entry!C4</f>
        <v>OPN-1002</v>
      </c>
      <c r="F4" s="198" t="str">
        <f>Sales_Entry!E4</f>
        <v>OPENING</v>
      </c>
      <c r="G4" s="199">
        <f>N(Sales_Entry!J4)</f>
        <v>28322</v>
      </c>
      <c r="H4" s="199">
        <v>0</v>
      </c>
      <c r="I4" s="199">
        <f t="shared" ref="I4:I67" si="0">IF($C4="","",$G4-$H4)</f>
        <v>28322</v>
      </c>
      <c r="J4" s="198"/>
      <c r="K4" s="200" t="str" cm="1">
        <f t="array" ref="K4">IF($C4="","",IF(AND($C4=Party_Statement!$C$5,$B4&gt;=Party_Statement!$C$6,$B4&lt;=Party_Statement!$E$6),SUMPRODUCT(($C$3:$C4=Party_Statement!$C$5)*($B$3:$B4&gt;=Party_Statement!$C$6)*($B$3:$B4&lt;=Party_Statement!$E$6)),""))</f>
        <v/>
      </c>
    </row>
    <row r="5" spans="1:11" x14ac:dyDescent="0.2">
      <c r="A5" s="196">
        <f>Sales_Entry!A5</f>
        <v>66915</v>
      </c>
      <c r="B5" s="197">
        <f>Sales_Entry!B5</f>
        <v>46202</v>
      </c>
      <c r="C5" s="198" t="str">
        <f>Sales_Entry!D5</f>
        <v>SRIJANA DAIRY</v>
      </c>
      <c r="D5" s="198" t="s">
        <v>1388</v>
      </c>
      <c r="E5" s="198" t="str">
        <f>Sales_Entry!C5</f>
        <v>OPN-1003</v>
      </c>
      <c r="F5" s="198" t="str">
        <f>Sales_Entry!E5</f>
        <v>OPENING</v>
      </c>
      <c r="G5" s="199">
        <f>N(Sales_Entry!J5)</f>
        <v>6950</v>
      </c>
      <c r="H5" s="199">
        <v>0</v>
      </c>
      <c r="I5" s="199">
        <f t="shared" si="0"/>
        <v>6950</v>
      </c>
      <c r="J5" s="198"/>
      <c r="K5" s="200" t="str" cm="1">
        <f t="array" ref="K5">IF($C5="","",IF(AND($C5=Party_Statement!$C$5,$B5&gt;=Party_Statement!$C$6,$B5&lt;=Party_Statement!$E$6),SUMPRODUCT(($C$3:$C5=Party_Statement!$C$5)*($B$3:$B5&gt;=Party_Statement!$C$6)*($B$3:$B5&lt;=Party_Statement!$E$6)),""))</f>
        <v/>
      </c>
    </row>
    <row r="6" spans="1:11" x14ac:dyDescent="0.2">
      <c r="A6" s="196">
        <f>Sales_Entry!A6</f>
        <v>66915</v>
      </c>
      <c r="B6" s="197">
        <f>Sales_Entry!B6</f>
        <v>46202</v>
      </c>
      <c r="C6" s="198" t="str">
        <f>Sales_Entry!D6</f>
        <v>SOBHA BHATTARAI</v>
      </c>
      <c r="D6" s="198" t="s">
        <v>1388</v>
      </c>
      <c r="E6" s="198" t="str">
        <f>Sales_Entry!C6</f>
        <v>OPN-1004</v>
      </c>
      <c r="F6" s="198" t="str">
        <f>Sales_Entry!E6</f>
        <v>OPENING</v>
      </c>
      <c r="G6" s="199">
        <f>N(Sales_Entry!J6)</f>
        <v>3400</v>
      </c>
      <c r="H6" s="199">
        <v>0</v>
      </c>
      <c r="I6" s="199">
        <f t="shared" si="0"/>
        <v>3400</v>
      </c>
      <c r="J6" s="198"/>
      <c r="K6" s="200" t="str" cm="1">
        <f t="array" ref="K6">IF($C6="","",IF(AND($C6=Party_Statement!$C$5,$B6&gt;=Party_Statement!$C$6,$B6&lt;=Party_Statement!$E$6),SUMPRODUCT(($C$3:$C6=Party_Statement!$C$5)*($B$3:$B6&gt;=Party_Statement!$C$6)*($B$3:$B6&lt;=Party_Statement!$E$6)),""))</f>
        <v/>
      </c>
    </row>
    <row r="7" spans="1:11" x14ac:dyDescent="0.2">
      <c r="A7" s="196">
        <f>Sales_Entry!A7</f>
        <v>66915</v>
      </c>
      <c r="B7" s="197">
        <f>Sales_Entry!B7</f>
        <v>46202</v>
      </c>
      <c r="C7" s="198" t="str">
        <f>Sales_Entry!D7</f>
        <v>CHHATRABHUMI STORE</v>
      </c>
      <c r="D7" s="198" t="s">
        <v>1388</v>
      </c>
      <c r="E7" s="198" t="str">
        <f>Sales_Entry!C7</f>
        <v>OPN-1005</v>
      </c>
      <c r="F7" s="198" t="str">
        <f>Sales_Entry!E7</f>
        <v>OPENING</v>
      </c>
      <c r="G7" s="199">
        <f>N(Sales_Entry!J7)</f>
        <v>44495</v>
      </c>
      <c r="H7" s="199">
        <v>0</v>
      </c>
      <c r="I7" s="199">
        <f t="shared" si="0"/>
        <v>44495</v>
      </c>
      <c r="J7" s="198"/>
      <c r="K7" s="200" t="str" cm="1">
        <f t="array" ref="K7">IF($C7="","",IF(AND($C7=Party_Statement!$C$5,$B7&gt;=Party_Statement!$C$6,$B7&lt;=Party_Statement!$E$6),SUMPRODUCT(($C$3:$C7=Party_Statement!$C$5)*($B$3:$B7&gt;=Party_Statement!$C$6)*($B$3:$B7&lt;=Party_Statement!$E$6)),""))</f>
        <v/>
      </c>
    </row>
    <row r="8" spans="1:11" x14ac:dyDescent="0.2">
      <c r="A8" s="196">
        <f>Sales_Entry!A8</f>
        <v>66915</v>
      </c>
      <c r="B8" s="197">
        <f>Sales_Entry!B8</f>
        <v>46202</v>
      </c>
      <c r="C8" s="198" t="str">
        <f>Sales_Entry!D8</f>
        <v>AAMOSH KIRANA</v>
      </c>
      <c r="D8" s="198" t="s">
        <v>1388</v>
      </c>
      <c r="E8" s="198" t="str">
        <f>Sales_Entry!C8</f>
        <v>OPN-1006</v>
      </c>
      <c r="F8" s="198" t="str">
        <f>Sales_Entry!E8</f>
        <v>OPENING</v>
      </c>
      <c r="G8" s="199">
        <f>N(Sales_Entry!J8)</f>
        <v>208022</v>
      </c>
      <c r="H8" s="199">
        <v>0</v>
      </c>
      <c r="I8" s="199">
        <f t="shared" si="0"/>
        <v>208022</v>
      </c>
      <c r="J8" s="198"/>
      <c r="K8" s="200" cm="1">
        <f t="array" ref="K8">IF($C8="","",IF(AND($C8=Party_Statement!$C$5,$B8&gt;=Party_Statement!$C$6,$B8&lt;=Party_Statement!$E$6),SUMPRODUCT(($C$3:$C8=Party_Statement!$C$5)*($B$3:$B8&gt;=Party_Statement!$C$6)*($B$3:$B8&lt;=Party_Statement!$E$6)),""))</f>
        <v>1</v>
      </c>
    </row>
    <row r="9" spans="1:11" x14ac:dyDescent="0.2">
      <c r="A9" s="196">
        <f>Sales_Entry!A9</f>
        <v>66915</v>
      </c>
      <c r="B9" s="197">
        <f>Sales_Entry!B9</f>
        <v>46202</v>
      </c>
      <c r="C9" s="198" t="str">
        <f>Sales_Entry!D9</f>
        <v>ORGANIC TARKALI</v>
      </c>
      <c r="D9" s="198" t="s">
        <v>1388</v>
      </c>
      <c r="E9" s="198" t="str">
        <f>Sales_Entry!C9</f>
        <v>OPN-1007</v>
      </c>
      <c r="F9" s="198" t="str">
        <f>Sales_Entry!E9</f>
        <v>OPENING</v>
      </c>
      <c r="G9" s="199">
        <f>N(Sales_Entry!J9)</f>
        <v>9310</v>
      </c>
      <c r="H9" s="199">
        <v>0</v>
      </c>
      <c r="I9" s="199">
        <f t="shared" si="0"/>
        <v>9310</v>
      </c>
      <c r="J9" s="198"/>
      <c r="K9" s="200" t="str" cm="1">
        <f t="array" ref="K9">IF($C9="","",IF(AND($C9=Party_Statement!$C$5,$B9&gt;=Party_Statement!$C$6,$B9&lt;=Party_Statement!$E$6),SUMPRODUCT(($C$3:$C9=Party_Statement!$C$5)*($B$3:$B9&gt;=Party_Statement!$C$6)*($B$3:$B9&lt;=Party_Statement!$E$6)),""))</f>
        <v/>
      </c>
    </row>
    <row r="10" spans="1:11" x14ac:dyDescent="0.2">
      <c r="A10" s="196">
        <f>Sales_Entry!A10</f>
        <v>66915</v>
      </c>
      <c r="B10" s="197">
        <f>Sales_Entry!B10</f>
        <v>46202</v>
      </c>
      <c r="C10" s="198" t="str">
        <f>Sales_Entry!D10</f>
        <v>SHARMA DAI</v>
      </c>
      <c r="D10" s="198" t="s">
        <v>1388</v>
      </c>
      <c r="E10" s="198" t="str">
        <f>Sales_Entry!C10</f>
        <v>OPN-1008</v>
      </c>
      <c r="F10" s="198" t="str">
        <f>Sales_Entry!E10</f>
        <v>OPENING</v>
      </c>
      <c r="G10" s="199">
        <f>N(Sales_Entry!J10)</f>
        <v>39602</v>
      </c>
      <c r="H10" s="199">
        <v>0</v>
      </c>
      <c r="I10" s="199">
        <f t="shared" si="0"/>
        <v>39602</v>
      </c>
      <c r="J10" s="198"/>
      <c r="K10" s="200" t="str" cm="1">
        <f t="array" ref="K10">IF($C10="","",IF(AND($C10=Party_Statement!$C$5,$B10&gt;=Party_Statement!$C$6,$B10&lt;=Party_Statement!$E$6),SUMPRODUCT(($C$3:$C10=Party_Statement!$C$5)*($B$3:$B10&gt;=Party_Statement!$C$6)*($B$3:$B10&lt;=Party_Statement!$E$6)),""))</f>
        <v/>
      </c>
    </row>
    <row r="11" spans="1:11" x14ac:dyDescent="0.2">
      <c r="A11" s="196">
        <f>Sales_Entry!A11</f>
        <v>66915</v>
      </c>
      <c r="B11" s="197">
        <f>Sales_Entry!B11</f>
        <v>46202</v>
      </c>
      <c r="C11" s="198" t="str">
        <f>Sales_Entry!D11</f>
        <v>GANGA NEUPANE</v>
      </c>
      <c r="D11" s="198" t="s">
        <v>1388</v>
      </c>
      <c r="E11" s="198" t="str">
        <f>Sales_Entry!C11</f>
        <v>OPN-1009</v>
      </c>
      <c r="F11" s="198" t="str">
        <f>Sales_Entry!E11</f>
        <v>OPENING</v>
      </c>
      <c r="G11" s="199">
        <f>N(Sales_Entry!J11)</f>
        <v>14507</v>
      </c>
      <c r="H11" s="199">
        <v>0</v>
      </c>
      <c r="I11" s="199">
        <f t="shared" si="0"/>
        <v>14507</v>
      </c>
      <c r="J11" s="198"/>
      <c r="K11" s="200" t="str" cm="1">
        <f t="array" ref="K11">IF($C11="","",IF(AND($C11=Party_Statement!$C$5,$B11&gt;=Party_Statement!$C$6,$B11&lt;=Party_Statement!$E$6),SUMPRODUCT(($C$3:$C11=Party_Statement!$C$5)*($B$3:$B11&gt;=Party_Statement!$C$6)*($B$3:$B11&lt;=Party_Statement!$E$6)),""))</f>
        <v/>
      </c>
    </row>
    <row r="12" spans="1:11" x14ac:dyDescent="0.2">
      <c r="A12" s="196">
        <f>Sales_Entry!A12</f>
        <v>66915</v>
      </c>
      <c r="B12" s="197">
        <f>Sales_Entry!B12</f>
        <v>46202</v>
      </c>
      <c r="C12" s="198" t="str">
        <f>Sales_Entry!D12</f>
        <v>GIRI KIRANA</v>
      </c>
      <c r="D12" s="198" t="s">
        <v>1388</v>
      </c>
      <c r="E12" s="198" t="str">
        <f>Sales_Entry!C12</f>
        <v>OPN-1010</v>
      </c>
      <c r="F12" s="198" t="str">
        <f>Sales_Entry!E12</f>
        <v>OPENING</v>
      </c>
      <c r="G12" s="199">
        <f>N(Sales_Entry!J12)</f>
        <v>2550</v>
      </c>
      <c r="H12" s="199">
        <v>0</v>
      </c>
      <c r="I12" s="199">
        <f t="shared" si="0"/>
        <v>2550</v>
      </c>
      <c r="J12" s="198"/>
      <c r="K12" s="200" t="str" cm="1">
        <f t="array" ref="K12">IF($C12="","",IF(AND($C12=Party_Statement!$C$5,$B12&gt;=Party_Statement!$C$6,$B12&lt;=Party_Statement!$E$6),SUMPRODUCT(($C$3:$C12=Party_Statement!$C$5)*($B$3:$B12&gt;=Party_Statement!$C$6)*($B$3:$B12&lt;=Party_Statement!$E$6)),""))</f>
        <v/>
      </c>
    </row>
    <row r="13" spans="1:11" x14ac:dyDescent="0.2">
      <c r="A13" s="196">
        <f>Sales_Entry!A13</f>
        <v>66915</v>
      </c>
      <c r="B13" s="197">
        <f>Sales_Entry!B13</f>
        <v>46202</v>
      </c>
      <c r="C13" s="198" t="str">
        <f>Sales_Entry!D13</f>
        <v>NAR BAHADUR RANA</v>
      </c>
      <c r="D13" s="198" t="s">
        <v>1388</v>
      </c>
      <c r="E13" s="198" t="str">
        <f>Sales_Entry!C13</f>
        <v>OPN-1011</v>
      </c>
      <c r="F13" s="198" t="str">
        <f>Sales_Entry!E13</f>
        <v>OPENING</v>
      </c>
      <c r="G13" s="199">
        <f>N(Sales_Entry!J13)</f>
        <v>8117.5</v>
      </c>
      <c r="H13" s="199">
        <v>0</v>
      </c>
      <c r="I13" s="199">
        <f t="shared" si="0"/>
        <v>8117.5</v>
      </c>
      <c r="J13" s="198"/>
      <c r="K13" s="200" t="str" cm="1">
        <f t="array" ref="K13">IF($C13="","",IF(AND($C13=Party_Statement!$C$5,$B13&gt;=Party_Statement!$C$6,$B13&lt;=Party_Statement!$E$6),SUMPRODUCT(($C$3:$C13=Party_Statement!$C$5)*($B$3:$B13&gt;=Party_Statement!$C$6)*($B$3:$B13&lt;=Party_Statement!$E$6)),""))</f>
        <v/>
      </c>
    </row>
    <row r="14" spans="1:11" x14ac:dyDescent="0.2">
      <c r="A14" s="196">
        <f>Sales_Entry!A14</f>
        <v>66915</v>
      </c>
      <c r="B14" s="197">
        <f>Sales_Entry!B14</f>
        <v>46202</v>
      </c>
      <c r="C14" s="198" t="str">
        <f>Sales_Entry!D14</f>
        <v>DIPAK NEPAL</v>
      </c>
      <c r="D14" s="198" t="s">
        <v>1388</v>
      </c>
      <c r="E14" s="198" t="str">
        <f>Sales_Entry!C14</f>
        <v>OPN-1012</v>
      </c>
      <c r="F14" s="198" t="str">
        <f>Sales_Entry!E14</f>
        <v>OPENING</v>
      </c>
      <c r="G14" s="199">
        <f>N(Sales_Entry!J14)</f>
        <v>2750</v>
      </c>
      <c r="H14" s="199">
        <v>0</v>
      </c>
      <c r="I14" s="199">
        <f t="shared" si="0"/>
        <v>2750</v>
      </c>
      <c r="J14" s="198"/>
      <c r="K14" s="200" t="str" cm="1">
        <f t="array" ref="K14">IF($C14="","",IF(AND($C14=Party_Statement!$C$5,$B14&gt;=Party_Statement!$C$6,$B14&lt;=Party_Statement!$E$6),SUMPRODUCT(($C$3:$C14=Party_Statement!$C$5)*($B$3:$B14&gt;=Party_Statement!$C$6)*($B$3:$B14&lt;=Party_Statement!$E$6)),""))</f>
        <v/>
      </c>
    </row>
    <row r="15" spans="1:11" x14ac:dyDescent="0.2">
      <c r="A15" s="196">
        <f>Sales_Entry!A15</f>
        <v>66915</v>
      </c>
      <c r="B15" s="197">
        <f>Sales_Entry!B15</f>
        <v>46202</v>
      </c>
      <c r="C15" s="198" t="str">
        <f>Sales_Entry!D15</f>
        <v>SARASWATI NEPAL</v>
      </c>
      <c r="D15" s="198" t="s">
        <v>1388</v>
      </c>
      <c r="E15" s="198" t="str">
        <f>Sales_Entry!C15</f>
        <v>OPN-1013</v>
      </c>
      <c r="F15" s="198" t="str">
        <f>Sales_Entry!E15</f>
        <v>OPENING</v>
      </c>
      <c r="G15" s="199">
        <f>N(Sales_Entry!J15)</f>
        <v>550</v>
      </c>
      <c r="H15" s="199">
        <v>0</v>
      </c>
      <c r="I15" s="199">
        <f t="shared" si="0"/>
        <v>550</v>
      </c>
      <c r="J15" s="198"/>
      <c r="K15" s="200" t="str" cm="1">
        <f t="array" ref="K15">IF($C15="","",IF(AND($C15=Party_Statement!$C$5,$B15&gt;=Party_Statement!$C$6,$B15&lt;=Party_Statement!$E$6),SUMPRODUCT(($C$3:$C15=Party_Statement!$C$5)*($B$3:$B15&gt;=Party_Statement!$C$6)*($B$3:$B15&lt;=Party_Statement!$E$6)),""))</f>
        <v/>
      </c>
    </row>
    <row r="16" spans="1:11" x14ac:dyDescent="0.2">
      <c r="A16" s="196">
        <f>Sales_Entry!A16</f>
        <v>66915</v>
      </c>
      <c r="B16" s="197">
        <f>Sales_Entry!B16</f>
        <v>46202</v>
      </c>
      <c r="C16" s="198" t="str">
        <f>Sales_Entry!D16</f>
        <v>LILADHAR GAUTAM</v>
      </c>
      <c r="D16" s="198" t="s">
        <v>1388</v>
      </c>
      <c r="E16" s="198" t="str">
        <f>Sales_Entry!C16</f>
        <v>OPN-1014</v>
      </c>
      <c r="F16" s="198" t="str">
        <f>Sales_Entry!E16</f>
        <v>OPENING</v>
      </c>
      <c r="G16" s="199">
        <f>N(Sales_Entry!J16)</f>
        <v>821.5</v>
      </c>
      <c r="H16" s="199">
        <v>0</v>
      </c>
      <c r="I16" s="199">
        <f t="shared" si="0"/>
        <v>821.5</v>
      </c>
      <c r="J16" s="198"/>
      <c r="K16" s="200" t="str" cm="1">
        <f t="array" ref="K16">IF($C16="","",IF(AND($C16=Party_Statement!$C$5,$B16&gt;=Party_Statement!$C$6,$B16&lt;=Party_Statement!$E$6),SUMPRODUCT(($C$3:$C16=Party_Statement!$C$5)*($B$3:$B16&gt;=Party_Statement!$C$6)*($B$3:$B16&lt;=Party_Statement!$E$6)),""))</f>
        <v/>
      </c>
    </row>
    <row r="17" spans="1:11" x14ac:dyDescent="0.2">
      <c r="A17" s="196">
        <f>Sales_Entry!A17</f>
        <v>66915</v>
      </c>
      <c r="B17" s="197">
        <f>Sales_Entry!B17</f>
        <v>46202</v>
      </c>
      <c r="C17" s="198" t="str">
        <f>Sales_Entry!D17</f>
        <v>A KALIKA CANTEEN</v>
      </c>
      <c r="D17" s="198" t="s">
        <v>1388</v>
      </c>
      <c r="E17" s="198" t="str">
        <f>Sales_Entry!C17</f>
        <v>OPN-1015</v>
      </c>
      <c r="F17" s="198" t="str">
        <f>Sales_Entry!E17</f>
        <v>OPENING</v>
      </c>
      <c r="G17" s="199">
        <f>N(Sales_Entry!J17)</f>
        <v>15725</v>
      </c>
      <c r="H17" s="199">
        <v>0</v>
      </c>
      <c r="I17" s="199">
        <f t="shared" si="0"/>
        <v>15725</v>
      </c>
      <c r="J17" s="198"/>
      <c r="K17" s="200" t="str" cm="1">
        <f t="array" ref="K17">IF($C17="","",IF(AND($C17=Party_Statement!$C$5,$B17&gt;=Party_Statement!$C$6,$B17&lt;=Party_Statement!$E$6),SUMPRODUCT(($C$3:$C17=Party_Statement!$C$5)*($B$3:$B17&gt;=Party_Statement!$C$6)*($B$3:$B17&lt;=Party_Statement!$E$6)),""))</f>
        <v/>
      </c>
    </row>
    <row r="18" spans="1:11" x14ac:dyDescent="0.2">
      <c r="A18" s="196">
        <f>Sales_Entry!A18</f>
        <v>66915</v>
      </c>
      <c r="B18" s="197">
        <f>Sales_Entry!B18</f>
        <v>46202</v>
      </c>
      <c r="C18" s="198" t="str">
        <f>Sales_Entry!D18</f>
        <v>SUBHA MAYA STORE</v>
      </c>
      <c r="D18" s="198" t="s">
        <v>1388</v>
      </c>
      <c r="E18" s="198" t="str">
        <f>Sales_Entry!C18</f>
        <v>OPN-1016</v>
      </c>
      <c r="F18" s="198" t="str">
        <f>Sales_Entry!E18</f>
        <v>OPENING</v>
      </c>
      <c r="G18" s="199">
        <f>N(Sales_Entry!J18)</f>
        <v>16500</v>
      </c>
      <c r="H18" s="199">
        <v>0</v>
      </c>
      <c r="I18" s="199">
        <f t="shared" si="0"/>
        <v>16500</v>
      </c>
      <c r="J18" s="198"/>
      <c r="K18" s="200" t="str" cm="1">
        <f t="array" ref="K18">IF($C18="","",IF(AND($C18=Party_Statement!$C$5,$B18&gt;=Party_Statement!$C$6,$B18&lt;=Party_Statement!$E$6),SUMPRODUCT(($C$3:$C18=Party_Statement!$C$5)*($B$3:$B18&gt;=Party_Statement!$C$6)*($B$3:$B18&lt;=Party_Statement!$E$6)),""))</f>
        <v/>
      </c>
    </row>
    <row r="19" spans="1:11" x14ac:dyDescent="0.2">
      <c r="A19" s="196">
        <f>Sales_Entry!A19</f>
        <v>66915</v>
      </c>
      <c r="B19" s="197">
        <f>Sales_Entry!B19</f>
        <v>46202</v>
      </c>
      <c r="C19" s="198" t="str">
        <f>Sales_Entry!D19</f>
        <v>SHANKAR KHAREL</v>
      </c>
      <c r="D19" s="198" t="s">
        <v>1388</v>
      </c>
      <c r="E19" s="198" t="str">
        <f>Sales_Entry!C19</f>
        <v>OPN-1017</v>
      </c>
      <c r="F19" s="198" t="str">
        <f>Sales_Entry!E19</f>
        <v>OPENING</v>
      </c>
      <c r="G19" s="199">
        <f>N(Sales_Entry!J19)</f>
        <v>2160</v>
      </c>
      <c r="H19" s="199">
        <v>0</v>
      </c>
      <c r="I19" s="199">
        <f t="shared" si="0"/>
        <v>2160</v>
      </c>
      <c r="J19" s="198"/>
      <c r="K19" s="200" t="str" cm="1">
        <f t="array" ref="K19">IF($C19="","",IF(AND($C19=Party_Statement!$C$5,$B19&gt;=Party_Statement!$C$6,$B19&lt;=Party_Statement!$E$6),SUMPRODUCT(($C$3:$C19=Party_Statement!$C$5)*($B$3:$B19&gt;=Party_Statement!$C$6)*($B$3:$B19&lt;=Party_Statement!$E$6)),""))</f>
        <v/>
      </c>
    </row>
    <row r="20" spans="1:11" x14ac:dyDescent="0.2">
      <c r="A20" s="196">
        <f>Sales_Entry!A20</f>
        <v>66915</v>
      </c>
      <c r="B20" s="197">
        <f>Sales_Entry!B20</f>
        <v>46202</v>
      </c>
      <c r="C20" s="198" t="str">
        <f>Sales_Entry!D20</f>
        <v>NEHA MISTHAN BHANDAR</v>
      </c>
      <c r="D20" s="198" t="s">
        <v>1388</v>
      </c>
      <c r="E20" s="198" t="str">
        <f>Sales_Entry!C20</f>
        <v>OPN-1018</v>
      </c>
      <c r="F20" s="198" t="str">
        <f>Sales_Entry!E20</f>
        <v>OPENING</v>
      </c>
      <c r="G20" s="199">
        <f>N(Sales_Entry!J20)</f>
        <v>34300</v>
      </c>
      <c r="H20" s="199">
        <v>0</v>
      </c>
      <c r="I20" s="199">
        <f t="shared" si="0"/>
        <v>34300</v>
      </c>
      <c r="J20" s="198"/>
      <c r="K20" s="200" t="str" cm="1">
        <f t="array" ref="K20">IF($C20="","",IF(AND($C20=Party_Statement!$C$5,$B20&gt;=Party_Statement!$C$6,$B20&lt;=Party_Statement!$E$6),SUMPRODUCT(($C$3:$C20=Party_Statement!$C$5)*($B$3:$B20&gt;=Party_Statement!$C$6)*($B$3:$B20&lt;=Party_Statement!$E$6)),""))</f>
        <v/>
      </c>
    </row>
    <row r="21" spans="1:11" x14ac:dyDescent="0.2">
      <c r="A21" s="196">
        <f>Sales_Entry!A21</f>
        <v>66915</v>
      </c>
      <c r="B21" s="197">
        <f>Sales_Entry!B21</f>
        <v>46202</v>
      </c>
      <c r="C21" s="198" t="str">
        <f>Sales_Entry!D21</f>
        <v>BAGESHWARI ICE CREAM</v>
      </c>
      <c r="D21" s="198" t="s">
        <v>1388</v>
      </c>
      <c r="E21" s="198" t="str">
        <f>Sales_Entry!C21</f>
        <v>OPN-1019</v>
      </c>
      <c r="F21" s="198" t="str">
        <f>Sales_Entry!E21</f>
        <v>OPENING</v>
      </c>
      <c r="G21" s="199">
        <f>N(Sales_Entry!J21)</f>
        <v>11950</v>
      </c>
      <c r="H21" s="199">
        <v>0</v>
      </c>
      <c r="I21" s="199">
        <f t="shared" si="0"/>
        <v>11950</v>
      </c>
      <c r="J21" s="198"/>
      <c r="K21" s="200" t="str" cm="1">
        <f t="array" ref="K21">IF($C21="","",IF(AND($C21=Party_Statement!$C$5,$B21&gt;=Party_Statement!$C$6,$B21&lt;=Party_Statement!$E$6),SUMPRODUCT(($C$3:$C21=Party_Statement!$C$5)*($B$3:$B21&gt;=Party_Statement!$C$6)*($B$3:$B21&lt;=Party_Statement!$E$6)),""))</f>
        <v/>
      </c>
    </row>
    <row r="22" spans="1:11" x14ac:dyDescent="0.2">
      <c r="A22" s="196">
        <f>Sales_Entry!A22</f>
        <v>66916</v>
      </c>
      <c r="B22" s="197">
        <f>Sales_Entry!B22</f>
        <v>46203</v>
      </c>
      <c r="C22" s="198" t="str">
        <f>Sales_Entry!D22</f>
        <v>SRIJANA DAIRY</v>
      </c>
      <c r="D22" s="198" t="s">
        <v>1388</v>
      </c>
      <c r="E22" s="198" t="str">
        <f>Sales_Entry!C22</f>
        <v>BILL-6001</v>
      </c>
      <c r="F22" s="198" t="str">
        <f>Sales_Entry!E22</f>
        <v>Mix Milk</v>
      </c>
      <c r="G22" s="199">
        <f>N(Sales_Entry!J22)</f>
        <v>5100</v>
      </c>
      <c r="H22" s="199">
        <v>0</v>
      </c>
      <c r="I22" s="199">
        <f t="shared" si="0"/>
        <v>5100</v>
      </c>
      <c r="J22" s="198"/>
      <c r="K22" s="200" t="str" cm="1">
        <f t="array" ref="K22">IF($C22="","",IF(AND($C22=Party_Statement!$C$5,$B22&gt;=Party_Statement!$C$6,$B22&lt;=Party_Statement!$E$6),SUMPRODUCT(($C$3:$C22=Party_Statement!$C$5)*($B$3:$B22&gt;=Party_Statement!$C$6)*($B$3:$B22&lt;=Party_Statement!$E$6)),""))</f>
        <v/>
      </c>
    </row>
    <row r="23" spans="1:11" x14ac:dyDescent="0.2">
      <c r="A23" s="196">
        <f>Sales_Entry!A23</f>
        <v>66916</v>
      </c>
      <c r="B23" s="197">
        <f>Sales_Entry!B23</f>
        <v>46203</v>
      </c>
      <c r="C23" s="198" t="str">
        <f>Sales_Entry!D23</f>
        <v>SOBHA BHATTARAI</v>
      </c>
      <c r="D23" s="198" t="s">
        <v>1388</v>
      </c>
      <c r="E23" s="198" t="str">
        <f>Sales_Entry!C23</f>
        <v>BILL-6002</v>
      </c>
      <c r="F23" s="198" t="str">
        <f>Sales_Entry!E23</f>
        <v>Mix Milk</v>
      </c>
      <c r="G23" s="199">
        <f>N(Sales_Entry!J23)</f>
        <v>1275</v>
      </c>
      <c r="H23" s="199">
        <v>0</v>
      </c>
      <c r="I23" s="199">
        <f t="shared" si="0"/>
        <v>1275</v>
      </c>
      <c r="J23" s="198"/>
      <c r="K23" s="200" t="str" cm="1">
        <f t="array" ref="K23">IF($C23="","",IF(AND($C23=Party_Statement!$C$5,$B23&gt;=Party_Statement!$C$6,$B23&lt;=Party_Statement!$E$6),SUMPRODUCT(($C$3:$C23=Party_Statement!$C$5)*($B$3:$B23&gt;=Party_Statement!$C$6)*($B$3:$B23&lt;=Party_Statement!$E$6)),""))</f>
        <v/>
      </c>
    </row>
    <row r="24" spans="1:11" ht="25.5" customHeight="1" x14ac:dyDescent="0.2">
      <c r="A24" s="196">
        <f>Sales_Entry!A24</f>
        <v>66916</v>
      </c>
      <c r="B24" s="197">
        <f>Sales_Entry!B24</f>
        <v>46203</v>
      </c>
      <c r="C24" s="198" t="str">
        <f>Sales_Entry!D24</f>
        <v>PALPALI KIRANA</v>
      </c>
      <c r="D24" s="198" t="s">
        <v>1388</v>
      </c>
      <c r="E24" s="198" t="str">
        <f>Sales_Entry!C24</f>
        <v>BILL-6003</v>
      </c>
      <c r="F24" s="198" t="str">
        <f>Sales_Entry!E24</f>
        <v>Mix Milk</v>
      </c>
      <c r="G24" s="199">
        <f>N(Sales_Entry!J24)</f>
        <v>2125</v>
      </c>
      <c r="H24" s="199">
        <v>0</v>
      </c>
      <c r="I24" s="199">
        <f t="shared" si="0"/>
        <v>2125</v>
      </c>
      <c r="J24" s="198"/>
      <c r="K24" s="200" t="str" cm="1">
        <f t="array" ref="K24">IF($C24="","",IF(AND($C24=Party_Statement!$C$5,$B24&gt;=Party_Statement!$C$6,$B24&lt;=Party_Statement!$E$6),SUMPRODUCT(($C$3:$C24=Party_Statement!$C$5)*($B$3:$B24&gt;=Party_Statement!$C$6)*($B$3:$B24&lt;=Party_Statement!$E$6)),""))</f>
        <v/>
      </c>
    </row>
    <row r="25" spans="1:11" x14ac:dyDescent="0.2">
      <c r="A25" s="196">
        <f>Sales_Entry!A25</f>
        <v>66916</v>
      </c>
      <c r="B25" s="197">
        <f>Sales_Entry!B25</f>
        <v>46203</v>
      </c>
      <c r="C25" s="198" t="str">
        <f>Sales_Entry!D25</f>
        <v>AAMOSH KIRANA</v>
      </c>
      <c r="D25" s="198" t="s">
        <v>1388</v>
      </c>
      <c r="E25" s="198" t="str">
        <f>Sales_Entry!C25</f>
        <v>BILL-6004</v>
      </c>
      <c r="F25" s="198" t="str">
        <f>Sales_Entry!E25</f>
        <v>Mix Milk</v>
      </c>
      <c r="G25" s="199">
        <f>N(Sales_Entry!J25)</f>
        <v>5100</v>
      </c>
      <c r="H25" s="199">
        <v>0</v>
      </c>
      <c r="I25" s="199">
        <f t="shared" si="0"/>
        <v>5100</v>
      </c>
      <c r="J25" s="198"/>
      <c r="K25" s="200" cm="1">
        <f t="array" ref="K25">IF($C25="","",IF(AND($C25=Party_Statement!$C$5,$B25&gt;=Party_Statement!$C$6,$B25&lt;=Party_Statement!$E$6),SUMPRODUCT(($C$3:$C25=Party_Statement!$C$5)*($B$3:$B25&gt;=Party_Statement!$C$6)*($B$3:$B25&lt;=Party_Statement!$E$6)),""))</f>
        <v>2</v>
      </c>
    </row>
    <row r="26" spans="1:11" x14ac:dyDescent="0.2">
      <c r="A26" s="196">
        <f>Sales_Entry!A26</f>
        <v>66916</v>
      </c>
      <c r="B26" s="197">
        <f>Sales_Entry!B26</f>
        <v>46203</v>
      </c>
      <c r="C26" s="198" t="str">
        <f>Sales_Entry!D26</f>
        <v>AAMOSH KIRANA</v>
      </c>
      <c r="D26" s="198" t="s">
        <v>1388</v>
      </c>
      <c r="E26" s="198" t="str">
        <f>Sales_Entry!C26</f>
        <v>BILL-6004</v>
      </c>
      <c r="F26" s="198" t="str">
        <f>Sales_Entry!E26</f>
        <v>Cow Milk</v>
      </c>
      <c r="G26" s="199">
        <f>N(Sales_Entry!J26)</f>
        <v>80</v>
      </c>
      <c r="H26" s="199">
        <v>0</v>
      </c>
      <c r="I26" s="199">
        <f t="shared" si="0"/>
        <v>80</v>
      </c>
      <c r="J26" s="198"/>
      <c r="K26" s="200" cm="1">
        <f t="array" ref="K26">IF($C26="","",IF(AND($C26=Party_Statement!$C$5,$B26&gt;=Party_Statement!$C$6,$B26&lt;=Party_Statement!$E$6),SUMPRODUCT(($C$3:$C26=Party_Statement!$C$5)*($B$3:$B26&gt;=Party_Statement!$C$6)*($B$3:$B26&lt;=Party_Statement!$E$6)),""))</f>
        <v>3</v>
      </c>
    </row>
    <row r="27" spans="1:11" x14ac:dyDescent="0.2">
      <c r="A27" s="196">
        <f>Sales_Entry!A27</f>
        <v>66916</v>
      </c>
      <c r="B27" s="197">
        <f>Sales_Entry!B27</f>
        <v>46203</v>
      </c>
      <c r="C27" s="198" t="str">
        <f>Sales_Entry!D27</f>
        <v>KRITIKA KIRANA</v>
      </c>
      <c r="D27" s="198" t="s">
        <v>1388</v>
      </c>
      <c r="E27" s="198" t="str">
        <f>Sales_Entry!C27</f>
        <v>BILL-6005</v>
      </c>
      <c r="F27" s="198" t="str">
        <f>Sales_Entry!E27</f>
        <v>Mix Milk</v>
      </c>
      <c r="G27" s="199">
        <f>N(Sales_Entry!J27)</f>
        <v>1290</v>
      </c>
      <c r="H27" s="199">
        <v>0</v>
      </c>
      <c r="I27" s="199">
        <f t="shared" si="0"/>
        <v>1290</v>
      </c>
      <c r="J27" s="198"/>
      <c r="K27" s="200" t="str" cm="1">
        <f t="array" ref="K27">IF($C27="","",IF(AND($C27=Party_Statement!$C$5,$B27&gt;=Party_Statement!$C$6,$B27&lt;=Party_Statement!$E$6),SUMPRODUCT(($C$3:$C27=Party_Statement!$C$5)*($B$3:$B27&gt;=Party_Statement!$C$6)*($B$3:$B27&lt;=Party_Statement!$E$6)),""))</f>
        <v/>
      </c>
    </row>
    <row r="28" spans="1:11" x14ac:dyDescent="0.2">
      <c r="A28" s="196">
        <f>Sales_Entry!A28</f>
        <v>66916</v>
      </c>
      <c r="B28" s="197">
        <f>Sales_Entry!B28</f>
        <v>46203</v>
      </c>
      <c r="C28" s="198" t="str">
        <f>Sales_Entry!D28</f>
        <v>MANAKAMANA DAIRY</v>
      </c>
      <c r="D28" s="198" t="s">
        <v>1388</v>
      </c>
      <c r="E28" s="198" t="str">
        <f>Sales_Entry!C28</f>
        <v>BILL-6006</v>
      </c>
      <c r="F28" s="198" t="str">
        <f>Sales_Entry!E28</f>
        <v>Mix Milk</v>
      </c>
      <c r="G28" s="199">
        <f>N(Sales_Entry!J28)</f>
        <v>850</v>
      </c>
      <c r="H28" s="199">
        <v>0</v>
      </c>
      <c r="I28" s="199">
        <f t="shared" si="0"/>
        <v>850</v>
      </c>
      <c r="J28" s="198"/>
      <c r="K28" s="200" t="str" cm="1">
        <f t="array" ref="K28">IF($C28="","",IF(AND($C28=Party_Statement!$C$5,$B28&gt;=Party_Statement!$C$6,$B28&lt;=Party_Statement!$E$6),SUMPRODUCT(($C$3:$C28=Party_Statement!$C$5)*($B$3:$B28&gt;=Party_Statement!$C$6)*($B$3:$B28&lt;=Party_Statement!$E$6)),""))</f>
        <v/>
      </c>
    </row>
    <row r="29" spans="1:11" x14ac:dyDescent="0.2">
      <c r="A29" s="196">
        <f>Sales_Entry!A29</f>
        <v>66916</v>
      </c>
      <c r="B29" s="197">
        <f>Sales_Entry!B29</f>
        <v>46203</v>
      </c>
      <c r="C29" s="198" t="str">
        <f>Sales_Entry!D29</f>
        <v>AAYUSH AND AAYUSHMA</v>
      </c>
      <c r="D29" s="198" t="s">
        <v>1388</v>
      </c>
      <c r="E29" s="198" t="str">
        <f>Sales_Entry!C29</f>
        <v>BILL-6007</v>
      </c>
      <c r="F29" s="198" t="str">
        <f>Sales_Entry!E29</f>
        <v>Mix Milk</v>
      </c>
      <c r="G29" s="199">
        <f>N(Sales_Entry!J29)</f>
        <v>595</v>
      </c>
      <c r="H29" s="199">
        <v>0</v>
      </c>
      <c r="I29" s="199">
        <f t="shared" si="0"/>
        <v>595</v>
      </c>
      <c r="J29" s="198"/>
      <c r="K29" s="200" t="str" cm="1">
        <f t="array" ref="K29">IF($C29="","",IF(AND($C29=Party_Statement!$C$5,$B29&gt;=Party_Statement!$C$6,$B29&lt;=Party_Statement!$E$6),SUMPRODUCT(($C$3:$C29=Party_Statement!$C$5)*($B$3:$B29&gt;=Party_Statement!$C$6)*($B$3:$B29&lt;=Party_Statement!$E$6)),""))</f>
        <v/>
      </c>
    </row>
    <row r="30" spans="1:11" x14ac:dyDescent="0.2">
      <c r="A30" s="196">
        <f>Sales_Entry!A30</f>
        <v>66916</v>
      </c>
      <c r="B30" s="197">
        <f>Sales_Entry!B30</f>
        <v>46203</v>
      </c>
      <c r="C30" s="198" t="str">
        <f>Sales_Entry!D30</f>
        <v>YUBARAJ AND SAMRAT</v>
      </c>
      <c r="D30" s="198" t="s">
        <v>1388</v>
      </c>
      <c r="E30" s="198" t="str">
        <f>Sales_Entry!C30</f>
        <v>BILL-6008</v>
      </c>
      <c r="F30" s="198" t="str">
        <f>Sales_Entry!E30</f>
        <v>Mix Milk</v>
      </c>
      <c r="G30" s="199">
        <f>N(Sales_Entry!J30)</f>
        <v>1700</v>
      </c>
      <c r="H30" s="199">
        <v>0</v>
      </c>
      <c r="I30" s="199">
        <f t="shared" si="0"/>
        <v>1700</v>
      </c>
      <c r="J30" s="198"/>
      <c r="K30" s="200" t="str" cm="1">
        <f t="array" ref="K30">IF($C30="","",IF(AND($C30=Party_Statement!$C$5,$B30&gt;=Party_Statement!$C$6,$B30&lt;=Party_Statement!$E$6),SUMPRODUCT(($C$3:$C30=Party_Statement!$C$5)*($B$3:$B30&gt;=Party_Statement!$C$6)*($B$3:$B30&lt;=Party_Statement!$E$6)),""))</f>
        <v/>
      </c>
    </row>
    <row r="31" spans="1:11" x14ac:dyDescent="0.2">
      <c r="A31" s="196">
        <f>Sales_Entry!A31</f>
        <v>66916</v>
      </c>
      <c r="B31" s="197">
        <f>Sales_Entry!B31</f>
        <v>46203</v>
      </c>
      <c r="C31" s="198" t="str">
        <f>Sales_Entry!D31</f>
        <v>SAMIKSHYA KIRANA</v>
      </c>
      <c r="D31" s="198" t="s">
        <v>1388</v>
      </c>
      <c r="E31" s="198" t="str">
        <f>Sales_Entry!C31</f>
        <v>BILL-6009</v>
      </c>
      <c r="F31" s="198" t="str">
        <f>Sales_Entry!E31</f>
        <v>Mix Milk</v>
      </c>
      <c r="G31" s="199">
        <f>N(Sales_Entry!J31)</f>
        <v>850</v>
      </c>
      <c r="H31" s="199">
        <v>0</v>
      </c>
      <c r="I31" s="199">
        <f t="shared" si="0"/>
        <v>850</v>
      </c>
      <c r="J31" s="198"/>
      <c r="K31" s="200" t="str" cm="1">
        <f t="array" ref="K31">IF($C31="","",IF(AND($C31=Party_Statement!$C$5,$B31&gt;=Party_Statement!$C$6,$B31&lt;=Party_Statement!$E$6),SUMPRODUCT(($C$3:$C31=Party_Statement!$C$5)*($B$3:$B31&gt;=Party_Statement!$C$6)*($B$3:$B31&lt;=Party_Statement!$E$6)),""))</f>
        <v/>
      </c>
    </row>
    <row r="32" spans="1:11" x14ac:dyDescent="0.2">
      <c r="A32" s="196">
        <f>Sales_Entry!A32</f>
        <v>66916</v>
      </c>
      <c r="B32" s="197">
        <f>Sales_Entry!B32</f>
        <v>46203</v>
      </c>
      <c r="C32" s="198" t="str">
        <f>Sales_Entry!D32</f>
        <v>KRISHNA KHAREL</v>
      </c>
      <c r="D32" s="198" t="s">
        <v>1388</v>
      </c>
      <c r="E32" s="198" t="str">
        <f>Sales_Entry!C32</f>
        <v>BILL-6010</v>
      </c>
      <c r="F32" s="198" t="str">
        <f>Sales_Entry!E32</f>
        <v>Mix Milk</v>
      </c>
      <c r="G32" s="199">
        <f>N(Sales_Entry!J32)</f>
        <v>344</v>
      </c>
      <c r="H32" s="199">
        <v>0</v>
      </c>
      <c r="I32" s="199">
        <f t="shared" si="0"/>
        <v>344</v>
      </c>
      <c r="J32" s="198"/>
      <c r="K32" s="200" t="str" cm="1">
        <f t="array" ref="K32">IF($C32="","",IF(AND($C32=Party_Statement!$C$5,$B32&gt;=Party_Statement!$C$6,$B32&lt;=Party_Statement!$E$6),SUMPRODUCT(($C$3:$C32=Party_Statement!$C$5)*($B$3:$B32&gt;=Party_Statement!$C$6)*($B$3:$B32&lt;=Party_Statement!$E$6)),""))</f>
        <v/>
      </c>
    </row>
    <row r="33" spans="1:11" x14ac:dyDescent="0.2">
      <c r="A33" s="196">
        <f>Sales_Entry!A33</f>
        <v>66916</v>
      </c>
      <c r="B33" s="197">
        <f>Sales_Entry!B33</f>
        <v>46203</v>
      </c>
      <c r="C33" s="198" t="str">
        <f>Sales_Entry!D33</f>
        <v>CHHATRABHUMI STORE</v>
      </c>
      <c r="D33" s="198" t="s">
        <v>1388</v>
      </c>
      <c r="E33" s="198" t="str">
        <f>Sales_Entry!C33</f>
        <v>BILL-6011</v>
      </c>
      <c r="F33" s="198" t="str">
        <f>Sales_Entry!E33</f>
        <v>Mix Milk</v>
      </c>
      <c r="G33" s="199">
        <f>N(Sales_Entry!J33)</f>
        <v>1720</v>
      </c>
      <c r="H33" s="199">
        <v>0</v>
      </c>
      <c r="I33" s="199">
        <f t="shared" si="0"/>
        <v>1720</v>
      </c>
      <c r="J33" s="198"/>
      <c r="K33" s="200" t="str" cm="1">
        <f t="array" ref="K33">IF($C33="","",IF(AND($C33=Party_Statement!$C$5,$B33&gt;=Party_Statement!$C$6,$B33&lt;=Party_Statement!$E$6),SUMPRODUCT(($C$3:$C33=Party_Statement!$C$5)*($B$3:$B33&gt;=Party_Statement!$C$6)*($B$3:$B33&lt;=Party_Statement!$E$6)),""))</f>
        <v/>
      </c>
    </row>
    <row r="34" spans="1:11" x14ac:dyDescent="0.2">
      <c r="A34" s="196">
        <f>Sales_Entry!A34</f>
        <v>66916</v>
      </c>
      <c r="B34" s="197">
        <f>Sales_Entry!B34</f>
        <v>46203</v>
      </c>
      <c r="C34" s="198" t="str">
        <f>Sales_Entry!D34</f>
        <v>DEURALI KIRANA</v>
      </c>
      <c r="D34" s="198" t="s">
        <v>1388</v>
      </c>
      <c r="E34" s="198" t="str">
        <f>Sales_Entry!C34</f>
        <v>BILL-6012</v>
      </c>
      <c r="F34" s="198" t="str">
        <f>Sales_Entry!E34</f>
        <v>Mix Milk</v>
      </c>
      <c r="G34" s="199">
        <f>N(Sales_Entry!J34)</f>
        <v>425</v>
      </c>
      <c r="H34" s="199">
        <v>0</v>
      </c>
      <c r="I34" s="199">
        <f t="shared" si="0"/>
        <v>425</v>
      </c>
      <c r="J34" s="198"/>
      <c r="K34" s="200" t="str" cm="1">
        <f t="array" ref="K34">IF($C34="","",IF(AND($C34=Party_Statement!$C$5,$B34&gt;=Party_Statement!$C$6,$B34&lt;=Party_Statement!$E$6),SUMPRODUCT(($C$3:$C34=Party_Statement!$C$5)*($B$3:$B34&gt;=Party_Statement!$C$6)*($B$3:$B34&lt;=Party_Statement!$E$6)),""))</f>
        <v/>
      </c>
    </row>
    <row r="35" spans="1:11" x14ac:dyDescent="0.2">
      <c r="A35" s="196">
        <f>Sales_Entry!A35</f>
        <v>66916</v>
      </c>
      <c r="B35" s="197">
        <f>Sales_Entry!B35</f>
        <v>46203</v>
      </c>
      <c r="C35" s="198" t="str">
        <f>Sales_Entry!D35</f>
        <v>GIRI KIRANA</v>
      </c>
      <c r="D35" s="198" t="s">
        <v>1388</v>
      </c>
      <c r="E35" s="198" t="str">
        <f>Sales_Entry!C35</f>
        <v>BILL-6013</v>
      </c>
      <c r="F35" s="198" t="str">
        <f>Sales_Entry!E35</f>
        <v>Mix Milk</v>
      </c>
      <c r="G35" s="199">
        <f>N(Sales_Entry!J35)</f>
        <v>1275</v>
      </c>
      <c r="H35" s="199">
        <v>0</v>
      </c>
      <c r="I35" s="199">
        <f t="shared" si="0"/>
        <v>1275</v>
      </c>
      <c r="J35" s="198"/>
      <c r="K35" s="200" t="str" cm="1">
        <f t="array" ref="K35">IF($C35="","",IF(AND($C35=Party_Statement!$C$5,$B35&gt;=Party_Statement!$C$6,$B35&lt;=Party_Statement!$E$6),SUMPRODUCT(($C$3:$C35=Party_Statement!$C$5)*($B$3:$B35&gt;=Party_Statement!$C$6)*($B$3:$B35&lt;=Party_Statement!$E$6)),""))</f>
        <v/>
      </c>
    </row>
    <row r="36" spans="1:11" x14ac:dyDescent="0.2">
      <c r="A36" s="196">
        <f>Sales_Entry!A36</f>
        <v>66916</v>
      </c>
      <c r="B36" s="197">
        <f>Sales_Entry!B36</f>
        <v>46203</v>
      </c>
      <c r="C36" s="198" t="str">
        <f>Sales_Entry!D36</f>
        <v>ORGANIC TARKALI</v>
      </c>
      <c r="D36" s="198" t="s">
        <v>1388</v>
      </c>
      <c r="E36" s="198" t="str">
        <f>Sales_Entry!C36</f>
        <v>BILL-6014</v>
      </c>
      <c r="F36" s="198" t="str">
        <f>Sales_Entry!E36</f>
        <v>Mix Milk</v>
      </c>
      <c r="G36" s="199">
        <f>N(Sales_Entry!J36)</f>
        <v>2850</v>
      </c>
      <c r="H36" s="199">
        <v>0</v>
      </c>
      <c r="I36" s="199">
        <f t="shared" si="0"/>
        <v>2850</v>
      </c>
      <c r="J36" s="198"/>
      <c r="K36" s="200" t="str" cm="1">
        <f t="array" ref="K36">IF($C36="","",IF(AND($C36=Party_Statement!$C$5,$B36&gt;=Party_Statement!$C$6,$B36&lt;=Party_Statement!$E$6),SUMPRODUCT(($C$3:$C36=Party_Statement!$C$5)*($B$3:$B36&gt;=Party_Statement!$C$6)*($B$3:$B36&lt;=Party_Statement!$E$6)),""))</f>
        <v/>
      </c>
    </row>
    <row r="37" spans="1:11" x14ac:dyDescent="0.2">
      <c r="A37" s="196">
        <f>Sales_Entry!A37</f>
        <v>66916</v>
      </c>
      <c r="B37" s="197">
        <f>Sales_Entry!B37</f>
        <v>46203</v>
      </c>
      <c r="C37" s="198" t="str">
        <f>Sales_Entry!D37</f>
        <v>SHARMA DAI</v>
      </c>
      <c r="D37" s="198" t="s">
        <v>1388</v>
      </c>
      <c r="E37" s="198" t="str">
        <f>Sales_Entry!C37</f>
        <v>BILL-6015</v>
      </c>
      <c r="F37" s="198" t="str">
        <f>Sales_Entry!E37</f>
        <v>Mix Milk</v>
      </c>
      <c r="G37" s="199">
        <f>N(Sales_Entry!J37)</f>
        <v>2100</v>
      </c>
      <c r="H37" s="199">
        <v>0</v>
      </c>
      <c r="I37" s="199">
        <f t="shared" si="0"/>
        <v>2100</v>
      </c>
      <c r="J37" s="198"/>
      <c r="K37" s="200" t="str" cm="1">
        <f t="array" ref="K37">IF($C37="","",IF(AND($C37=Party_Statement!$C$5,$B37&gt;=Party_Statement!$C$6,$B37&lt;=Party_Statement!$E$6),SUMPRODUCT(($C$3:$C37=Party_Statement!$C$5)*($B$3:$B37&gt;=Party_Statement!$C$6)*($B$3:$B37&lt;=Party_Statement!$E$6)),""))</f>
        <v/>
      </c>
    </row>
    <row r="38" spans="1:11" x14ac:dyDescent="0.2">
      <c r="A38" s="196">
        <f>Sales_Entry!A38</f>
        <v>66916</v>
      </c>
      <c r="B38" s="197">
        <f>Sales_Entry!B38</f>
        <v>46203</v>
      </c>
      <c r="C38" s="198" t="str">
        <f>Sales_Entry!D38</f>
        <v>SHARMA DAI</v>
      </c>
      <c r="D38" s="198" t="s">
        <v>1388</v>
      </c>
      <c r="E38" s="198" t="str">
        <f>Sales_Entry!C38</f>
        <v>BILL-6015</v>
      </c>
      <c r="F38" s="198" t="str">
        <f>Sales_Entry!E38</f>
        <v>Ghee</v>
      </c>
      <c r="G38" s="199">
        <f>N(Sales_Entry!J38)</f>
        <v>550</v>
      </c>
      <c r="H38" s="199">
        <v>0</v>
      </c>
      <c r="I38" s="199">
        <f t="shared" si="0"/>
        <v>550</v>
      </c>
      <c r="J38" s="198"/>
      <c r="K38" s="200" t="str" cm="1">
        <f t="array" ref="K38">IF($C38="","",IF(AND($C38=Party_Statement!$C$5,$B38&gt;=Party_Statement!$C$6,$B38&lt;=Party_Statement!$E$6),SUMPRODUCT(($C$3:$C38=Party_Statement!$C$5)*($B$3:$B38&gt;=Party_Statement!$C$6)*($B$3:$B38&lt;=Party_Statement!$E$6)),""))</f>
        <v/>
      </c>
    </row>
    <row r="39" spans="1:11" x14ac:dyDescent="0.2">
      <c r="A39" s="196">
        <f>Sales_Entry!A39</f>
        <v>66916</v>
      </c>
      <c r="B39" s="197">
        <f>Sales_Entry!B39</f>
        <v>46203</v>
      </c>
      <c r="C39" s="198" t="str">
        <f>Sales_Entry!D39</f>
        <v>SHARMA DAI</v>
      </c>
      <c r="D39" s="198" t="s">
        <v>1388</v>
      </c>
      <c r="E39" s="198" t="str">
        <f>Sales_Entry!C39</f>
        <v>BILL-6015</v>
      </c>
      <c r="F39" s="198" t="str">
        <f>Sales_Entry!E39</f>
        <v>NAUNI</v>
      </c>
      <c r="G39" s="199">
        <f>N(Sales_Entry!J39)</f>
        <v>800</v>
      </c>
      <c r="H39" s="199">
        <v>0</v>
      </c>
      <c r="I39" s="199">
        <f t="shared" si="0"/>
        <v>800</v>
      </c>
      <c r="J39" s="198"/>
      <c r="K39" s="200" t="str" cm="1">
        <f t="array" ref="K39">IF($C39="","",IF(AND($C39=Party_Statement!$C$5,$B39&gt;=Party_Statement!$C$6,$B39&lt;=Party_Statement!$E$6),SUMPRODUCT(($C$3:$C39=Party_Statement!$C$5)*($B$3:$B39&gt;=Party_Statement!$C$6)*($B$3:$B39&lt;=Party_Statement!$E$6)),""))</f>
        <v/>
      </c>
    </row>
    <row r="40" spans="1:11" x14ac:dyDescent="0.2">
      <c r="A40" s="196">
        <f>Sales_Entry!A40</f>
        <v>66916</v>
      </c>
      <c r="B40" s="197">
        <f>Sales_Entry!B40</f>
        <v>46203</v>
      </c>
      <c r="C40" s="198" t="str">
        <f>Sales_Entry!D40</f>
        <v>GANGA NEUPANE</v>
      </c>
      <c r="D40" s="198" t="s">
        <v>1388</v>
      </c>
      <c r="E40" s="198" t="str">
        <f>Sales_Entry!C40</f>
        <v>BILL-6016</v>
      </c>
      <c r="F40" s="198" t="str">
        <f>Sales_Entry!E40</f>
        <v>Mix Milk</v>
      </c>
      <c r="G40" s="199">
        <f>N(Sales_Entry!J40)</f>
        <v>595</v>
      </c>
      <c r="H40" s="199">
        <v>0</v>
      </c>
      <c r="I40" s="199">
        <f t="shared" si="0"/>
        <v>595</v>
      </c>
      <c r="J40" s="198"/>
      <c r="K40" s="200" t="str" cm="1">
        <f t="array" ref="K40">IF($C40="","",IF(AND($C40=Party_Statement!$C$5,$B40&gt;=Party_Statement!$C$6,$B40&lt;=Party_Statement!$E$6),SUMPRODUCT(($C$3:$C40=Party_Statement!$C$5)*($B$3:$B40&gt;=Party_Statement!$C$6)*($B$3:$B40&lt;=Party_Statement!$E$6)),""))</f>
        <v/>
      </c>
    </row>
    <row r="41" spans="1:11" x14ac:dyDescent="0.2">
      <c r="A41" s="196">
        <f>Sales_Entry!A41</f>
        <v>66916</v>
      </c>
      <c r="B41" s="197">
        <f>Sales_Entry!B41</f>
        <v>46203</v>
      </c>
      <c r="C41" s="198" t="str">
        <f>Sales_Entry!D41</f>
        <v>LOCAL</v>
      </c>
      <c r="D41" s="198" t="s">
        <v>1388</v>
      </c>
      <c r="E41" s="198" t="str">
        <f>Sales_Entry!C41</f>
        <v>BILL-6017</v>
      </c>
      <c r="F41" s="198" t="str">
        <f>Sales_Entry!E41</f>
        <v>Mix Milk</v>
      </c>
      <c r="G41" s="199">
        <f>N(Sales_Entry!J41)</f>
        <v>240</v>
      </c>
      <c r="H41" s="199">
        <v>0</v>
      </c>
      <c r="I41" s="199">
        <f t="shared" si="0"/>
        <v>240</v>
      </c>
      <c r="J41" s="198"/>
      <c r="K41" s="200" t="str" cm="1">
        <f t="array" ref="K41">IF($C41="","",IF(AND($C41=Party_Statement!$C$5,$B41&gt;=Party_Statement!$C$6,$B41&lt;=Party_Statement!$E$6),SUMPRODUCT(($C$3:$C41=Party_Statement!$C$5)*($B$3:$B41&gt;=Party_Statement!$C$6)*($B$3:$B41&lt;=Party_Statement!$E$6)),""))</f>
        <v/>
      </c>
    </row>
    <row r="42" spans="1:11" x14ac:dyDescent="0.2">
      <c r="A42" s="196">
        <f>Sales_Entry!A42</f>
        <v>66916</v>
      </c>
      <c r="B42" s="197">
        <f>Sales_Entry!B42</f>
        <v>46203</v>
      </c>
      <c r="C42" s="198" t="str">
        <f>Sales_Entry!D42</f>
        <v>BHUSAL JANARAL STORE</v>
      </c>
      <c r="D42" s="198" t="s">
        <v>1388</v>
      </c>
      <c r="E42" s="198" t="str">
        <f>Sales_Entry!C42</f>
        <v>BILL-6018</v>
      </c>
      <c r="F42" s="198" t="str">
        <f>Sales_Entry!E42</f>
        <v>Mix Milk</v>
      </c>
      <c r="G42" s="199">
        <f>N(Sales_Entry!J42)</f>
        <v>430</v>
      </c>
      <c r="H42" s="199">
        <v>0</v>
      </c>
      <c r="I42" s="199">
        <f t="shared" si="0"/>
        <v>430</v>
      </c>
      <c r="J42" s="198"/>
      <c r="K42" s="200" t="str" cm="1">
        <f t="array" ref="K42">IF($C42="","",IF(AND($C42=Party_Statement!$C$5,$B42&gt;=Party_Statement!$C$6,$B42&lt;=Party_Statement!$E$6),SUMPRODUCT(($C$3:$C42=Party_Statement!$C$5)*($B$3:$B42&gt;=Party_Statement!$C$6)*($B$3:$B42&lt;=Party_Statement!$E$6)),""))</f>
        <v/>
      </c>
    </row>
    <row r="43" spans="1:11" x14ac:dyDescent="0.2">
      <c r="A43" s="196">
        <f>Sales_Entry!A43</f>
        <v>66917</v>
      </c>
      <c r="B43" s="197">
        <f>Sales_Entry!B43</f>
        <v>46204</v>
      </c>
      <c r="C43" s="198" t="str">
        <f>Sales_Entry!D43</f>
        <v>SRIJANA DAIRY</v>
      </c>
      <c r="D43" s="198" t="s">
        <v>1388</v>
      </c>
      <c r="E43" s="198" t="str">
        <f>Sales_Entry!C43</f>
        <v>BILL-6019</v>
      </c>
      <c r="F43" s="198" t="str">
        <f>Sales_Entry!E43</f>
        <v>Mix Milk</v>
      </c>
      <c r="G43" s="199">
        <f>N(Sales_Entry!J43)</f>
        <v>5100</v>
      </c>
      <c r="H43" s="199">
        <v>0</v>
      </c>
      <c r="I43" s="199">
        <f t="shared" si="0"/>
        <v>5100</v>
      </c>
      <c r="J43" s="198"/>
      <c r="K43" s="200" t="str" cm="1">
        <f t="array" ref="K43">IF($C43="","",IF(AND($C43=Party_Statement!$C$5,$B43&gt;=Party_Statement!$C$6,$B43&lt;=Party_Statement!$E$6),SUMPRODUCT(($C$3:$C43=Party_Statement!$C$5)*($B$3:$B43&gt;=Party_Statement!$C$6)*($B$3:$B43&lt;=Party_Statement!$E$6)),""))</f>
        <v/>
      </c>
    </row>
    <row r="44" spans="1:11" x14ac:dyDescent="0.2">
      <c r="A44" s="196">
        <f>Sales_Entry!A44</f>
        <v>66917</v>
      </c>
      <c r="B44" s="197">
        <f>Sales_Entry!B44</f>
        <v>46204</v>
      </c>
      <c r="C44" s="198" t="str">
        <f>Sales_Entry!D44</f>
        <v>SOBHA BHATTARAI</v>
      </c>
      <c r="D44" s="198" t="s">
        <v>1388</v>
      </c>
      <c r="E44" s="198" t="str">
        <f>Sales_Entry!C44</f>
        <v>BILL-6020</v>
      </c>
      <c r="F44" s="198" t="str">
        <f>Sales_Entry!E44</f>
        <v>Mix Milk</v>
      </c>
      <c r="G44" s="199">
        <f>N(Sales_Entry!J44)</f>
        <v>2125</v>
      </c>
      <c r="H44" s="199">
        <v>0</v>
      </c>
      <c r="I44" s="199">
        <f t="shared" si="0"/>
        <v>2125</v>
      </c>
      <c r="J44" s="198"/>
      <c r="K44" s="200" t="str" cm="1">
        <f t="array" ref="K44">IF($C44="","",IF(AND($C44=Party_Statement!$C$5,$B44&gt;=Party_Statement!$C$6,$B44&lt;=Party_Statement!$E$6),SUMPRODUCT(($C$3:$C44=Party_Statement!$C$5)*($B$3:$B44&gt;=Party_Statement!$C$6)*($B$3:$B44&lt;=Party_Statement!$E$6)),""))</f>
        <v/>
      </c>
    </row>
    <row r="45" spans="1:11" x14ac:dyDescent="0.2">
      <c r="A45" s="196">
        <f>Sales_Entry!A45</f>
        <v>66917</v>
      </c>
      <c r="B45" s="197">
        <f>Sales_Entry!B45</f>
        <v>46204</v>
      </c>
      <c r="C45" s="198" t="str">
        <f>Sales_Entry!D45</f>
        <v>MANAKAMANA DAIRY</v>
      </c>
      <c r="D45" s="198" t="s">
        <v>1388</v>
      </c>
      <c r="E45" s="198" t="str">
        <f>Sales_Entry!C45</f>
        <v>BILL-6021</v>
      </c>
      <c r="F45" s="198" t="str">
        <f>Sales_Entry!E45</f>
        <v>Mix Milk</v>
      </c>
      <c r="G45" s="199">
        <f>N(Sales_Entry!J45)</f>
        <v>850</v>
      </c>
      <c r="H45" s="199">
        <v>0</v>
      </c>
      <c r="I45" s="199">
        <f t="shared" si="0"/>
        <v>850</v>
      </c>
      <c r="J45" s="198"/>
      <c r="K45" s="200" t="str" cm="1">
        <f t="array" ref="K45">IF($C45="","",IF(AND($C45=Party_Statement!$C$5,$B45&gt;=Party_Statement!$C$6,$B45&lt;=Party_Statement!$E$6),SUMPRODUCT(($C$3:$C45=Party_Statement!$C$5)*($B$3:$B45&gt;=Party_Statement!$C$6)*($B$3:$B45&lt;=Party_Statement!$E$6)),""))</f>
        <v/>
      </c>
    </row>
    <row r="46" spans="1:11" x14ac:dyDescent="0.2">
      <c r="A46" s="196">
        <f>Sales_Entry!A46</f>
        <v>66917</v>
      </c>
      <c r="B46" s="197">
        <f>Sales_Entry!B46</f>
        <v>46204</v>
      </c>
      <c r="C46" s="198" t="str">
        <f>Sales_Entry!D46</f>
        <v>SAMIKSHYA KIRANA</v>
      </c>
      <c r="D46" s="198" t="s">
        <v>1388</v>
      </c>
      <c r="E46" s="198" t="str">
        <f>Sales_Entry!C46</f>
        <v>BILL-6022</v>
      </c>
      <c r="F46" s="198" t="str">
        <f>Sales_Entry!E46</f>
        <v>Mix Milk</v>
      </c>
      <c r="G46" s="199">
        <f>N(Sales_Entry!J46)</f>
        <v>850</v>
      </c>
      <c r="H46" s="199">
        <v>0</v>
      </c>
      <c r="I46" s="199">
        <f t="shared" si="0"/>
        <v>850</v>
      </c>
      <c r="J46" s="198"/>
      <c r="K46" s="200" t="str" cm="1">
        <f t="array" ref="K46">IF($C46="","",IF(AND($C46=Party_Statement!$C$5,$B46&gt;=Party_Statement!$C$6,$B46&lt;=Party_Statement!$E$6),SUMPRODUCT(($C$3:$C46=Party_Statement!$C$5)*($B$3:$B46&gt;=Party_Statement!$C$6)*($B$3:$B46&lt;=Party_Statement!$E$6)),""))</f>
        <v/>
      </c>
    </row>
    <row r="47" spans="1:11" x14ac:dyDescent="0.2">
      <c r="A47" s="196">
        <f>Sales_Entry!A47</f>
        <v>66917</v>
      </c>
      <c r="B47" s="197">
        <f>Sales_Entry!B47</f>
        <v>46204</v>
      </c>
      <c r="C47" s="198" t="str">
        <f>Sales_Entry!D47</f>
        <v>KRISHNA KHAREL</v>
      </c>
      <c r="D47" s="198" t="s">
        <v>1388</v>
      </c>
      <c r="E47" s="198" t="str">
        <f>Sales_Entry!C47</f>
        <v>BILL-6023</v>
      </c>
      <c r="F47" s="198" t="str">
        <f>Sales_Entry!E47</f>
        <v>Mix Milk</v>
      </c>
      <c r="G47" s="199">
        <f>N(Sales_Entry!J47)</f>
        <v>344</v>
      </c>
      <c r="H47" s="199">
        <v>0</v>
      </c>
      <c r="I47" s="199">
        <f t="shared" si="0"/>
        <v>344</v>
      </c>
      <c r="J47" s="198"/>
      <c r="K47" s="200" t="str" cm="1">
        <f t="array" ref="K47">IF($C47="","",IF(AND($C47=Party_Statement!$C$5,$B47&gt;=Party_Statement!$C$6,$B47&lt;=Party_Statement!$E$6),SUMPRODUCT(($C$3:$C47=Party_Statement!$C$5)*($B$3:$B47&gt;=Party_Statement!$C$6)*($B$3:$B47&lt;=Party_Statement!$E$6)),""))</f>
        <v/>
      </c>
    </row>
    <row r="48" spans="1:11" x14ac:dyDescent="0.2">
      <c r="A48" s="196">
        <f>Sales_Entry!A48</f>
        <v>66917</v>
      </c>
      <c r="B48" s="197">
        <f>Sales_Entry!B48</f>
        <v>46204</v>
      </c>
      <c r="C48" s="198" t="str">
        <f>Sales_Entry!D48</f>
        <v>CHHATRABHUMI STORE</v>
      </c>
      <c r="D48" s="198" t="s">
        <v>1388</v>
      </c>
      <c r="E48" s="198" t="str">
        <f>Sales_Entry!C48</f>
        <v>BILL-6024</v>
      </c>
      <c r="F48" s="198" t="str">
        <f>Sales_Entry!E48</f>
        <v>Mix Milk</v>
      </c>
      <c r="G48" s="199">
        <f>N(Sales_Entry!J48)</f>
        <v>1720</v>
      </c>
      <c r="H48" s="199">
        <v>0</v>
      </c>
      <c r="I48" s="199">
        <f t="shared" si="0"/>
        <v>1720</v>
      </c>
      <c r="J48" s="198"/>
      <c r="K48" s="200" t="str" cm="1">
        <f t="array" ref="K48">IF($C48="","",IF(AND($C48=Party_Statement!$C$5,$B48&gt;=Party_Statement!$C$6,$B48&lt;=Party_Statement!$E$6),SUMPRODUCT(($C$3:$C48=Party_Statement!$C$5)*($B$3:$B48&gt;=Party_Statement!$C$6)*($B$3:$B48&lt;=Party_Statement!$E$6)),""))</f>
        <v/>
      </c>
    </row>
    <row r="49" spans="1:11" x14ac:dyDescent="0.2">
      <c r="A49" s="196">
        <f>Sales_Entry!A49</f>
        <v>66917</v>
      </c>
      <c r="B49" s="197">
        <f>Sales_Entry!B49</f>
        <v>46204</v>
      </c>
      <c r="C49" s="198" t="str">
        <f>Sales_Entry!D49</f>
        <v>PALPALI KIRANA</v>
      </c>
      <c r="D49" s="198" t="s">
        <v>1388</v>
      </c>
      <c r="E49" s="198" t="str">
        <f>Sales_Entry!C49</f>
        <v>BILL-6025</v>
      </c>
      <c r="F49" s="198" t="str">
        <f>Sales_Entry!E49</f>
        <v>Mix Milk</v>
      </c>
      <c r="G49" s="199">
        <f>N(Sales_Entry!J49)</f>
        <v>1700</v>
      </c>
      <c r="H49" s="199">
        <v>0</v>
      </c>
      <c r="I49" s="199">
        <f t="shared" si="0"/>
        <v>1700</v>
      </c>
      <c r="J49" s="198"/>
      <c r="K49" s="200" t="str" cm="1">
        <f t="array" ref="K49">IF($C49="","",IF(AND($C49=Party_Statement!$C$5,$B49&gt;=Party_Statement!$C$6,$B49&lt;=Party_Statement!$E$6),SUMPRODUCT(($C$3:$C49=Party_Statement!$C$5)*($B$3:$B49&gt;=Party_Statement!$C$6)*($B$3:$B49&lt;=Party_Statement!$E$6)),""))</f>
        <v/>
      </c>
    </row>
    <row r="50" spans="1:11" x14ac:dyDescent="0.2">
      <c r="A50" s="196">
        <f>Sales_Entry!A50</f>
        <v>66917</v>
      </c>
      <c r="B50" s="197">
        <f>Sales_Entry!B50</f>
        <v>46204</v>
      </c>
      <c r="C50" s="198" t="str">
        <f>Sales_Entry!D50</f>
        <v>AAMOSH KIRANA</v>
      </c>
      <c r="D50" s="198" t="s">
        <v>1388</v>
      </c>
      <c r="E50" s="198" t="str">
        <f>Sales_Entry!C50</f>
        <v>BILL-6026</v>
      </c>
      <c r="F50" s="198" t="str">
        <f>Sales_Entry!E50</f>
        <v>Mix Milk</v>
      </c>
      <c r="G50" s="199">
        <f>N(Sales_Entry!J50)</f>
        <v>5950</v>
      </c>
      <c r="H50" s="199">
        <v>0</v>
      </c>
      <c r="I50" s="199">
        <f t="shared" si="0"/>
        <v>5950</v>
      </c>
      <c r="J50" s="198"/>
      <c r="K50" s="200" cm="1">
        <f t="array" ref="K50">IF($C50="","",IF(AND($C50=Party_Statement!$C$5,$B50&gt;=Party_Statement!$C$6,$B50&lt;=Party_Statement!$E$6),SUMPRODUCT(($C$3:$C50=Party_Statement!$C$5)*($B$3:$B50&gt;=Party_Statement!$C$6)*($B$3:$B50&lt;=Party_Statement!$E$6)),""))</f>
        <v>4</v>
      </c>
    </row>
    <row r="51" spans="1:11" x14ac:dyDescent="0.2">
      <c r="A51" s="196">
        <f>Sales_Entry!A51</f>
        <v>66917</v>
      </c>
      <c r="B51" s="197">
        <f>Sales_Entry!B51</f>
        <v>46204</v>
      </c>
      <c r="C51" s="198" t="str">
        <f>Sales_Entry!D51</f>
        <v>AAMOSH KIRANA</v>
      </c>
      <c r="D51" s="198" t="s">
        <v>1388</v>
      </c>
      <c r="E51" s="198" t="str">
        <f>Sales_Entry!C51</f>
        <v>BILL-6026</v>
      </c>
      <c r="F51" s="198" t="str">
        <f>Sales_Entry!E51</f>
        <v>Cow Milk</v>
      </c>
      <c r="G51" s="199">
        <f>N(Sales_Entry!J51)</f>
        <v>3440</v>
      </c>
      <c r="H51" s="199">
        <v>0</v>
      </c>
      <c r="I51" s="199">
        <f t="shared" si="0"/>
        <v>3440</v>
      </c>
      <c r="J51" s="198"/>
      <c r="K51" s="200" cm="1">
        <f t="array" ref="K51">IF($C51="","",IF(AND($C51=Party_Statement!$C$5,$B51&gt;=Party_Statement!$C$6,$B51&lt;=Party_Statement!$E$6),SUMPRODUCT(($C$3:$C51=Party_Statement!$C$5)*($B$3:$B51&gt;=Party_Statement!$C$6)*($B$3:$B51&lt;=Party_Statement!$E$6)),""))</f>
        <v>5</v>
      </c>
    </row>
    <row r="52" spans="1:11" x14ac:dyDescent="0.2">
      <c r="A52" s="196">
        <f>Sales_Entry!A52</f>
        <v>66917</v>
      </c>
      <c r="B52" s="197">
        <f>Sales_Entry!B52</f>
        <v>46204</v>
      </c>
      <c r="C52" s="198" t="str">
        <f>Sales_Entry!D52</f>
        <v>DEURALI KIRANA</v>
      </c>
      <c r="D52" s="198" t="s">
        <v>1388</v>
      </c>
      <c r="E52" s="198" t="str">
        <f>Sales_Entry!C52</f>
        <v>BILL-6027</v>
      </c>
      <c r="F52" s="198" t="str">
        <f>Sales_Entry!E52</f>
        <v>Mix Milk</v>
      </c>
      <c r="G52" s="199">
        <f>N(Sales_Entry!J52)</f>
        <v>425</v>
      </c>
      <c r="H52" s="199">
        <v>0</v>
      </c>
      <c r="I52" s="199">
        <f t="shared" si="0"/>
        <v>425</v>
      </c>
      <c r="J52" s="198"/>
      <c r="K52" s="200" t="str" cm="1">
        <f t="array" ref="K52">IF($C52="","",IF(AND($C52=Party_Statement!$C$5,$B52&gt;=Party_Statement!$C$6,$B52&lt;=Party_Statement!$E$6),SUMPRODUCT(($C$3:$C52=Party_Statement!$C$5)*($B$3:$B52&gt;=Party_Statement!$C$6)*($B$3:$B52&lt;=Party_Statement!$E$6)),""))</f>
        <v/>
      </c>
    </row>
    <row r="53" spans="1:11" x14ac:dyDescent="0.2">
      <c r="A53" s="196">
        <f>Sales_Entry!A53</f>
        <v>66917</v>
      </c>
      <c r="B53" s="197">
        <f>Sales_Entry!B53</f>
        <v>46204</v>
      </c>
      <c r="C53" s="198" t="str">
        <f>Sales_Entry!D53</f>
        <v>GIRI KIRANA</v>
      </c>
      <c r="D53" s="198" t="s">
        <v>1388</v>
      </c>
      <c r="E53" s="198" t="str">
        <f>Sales_Entry!C53</f>
        <v>BILL-6028</v>
      </c>
      <c r="F53" s="198" t="str">
        <f>Sales_Entry!E53</f>
        <v>Mix Milk</v>
      </c>
      <c r="G53" s="199">
        <f>N(Sales_Entry!J53)</f>
        <v>1275</v>
      </c>
      <c r="H53" s="199">
        <v>0</v>
      </c>
      <c r="I53" s="199">
        <f t="shared" si="0"/>
        <v>1275</v>
      </c>
      <c r="J53" s="198"/>
      <c r="K53" s="200" t="str" cm="1">
        <f t="array" ref="K53">IF($C53="","",IF(AND($C53=Party_Statement!$C$5,$B53&gt;=Party_Statement!$C$6,$B53&lt;=Party_Statement!$E$6),SUMPRODUCT(($C$3:$C53=Party_Statement!$C$5)*($B$3:$B53&gt;=Party_Statement!$C$6)*($B$3:$B53&lt;=Party_Statement!$E$6)),""))</f>
        <v/>
      </c>
    </row>
    <row r="54" spans="1:11" x14ac:dyDescent="0.2">
      <c r="A54" s="196">
        <f>Sales_Entry!A54</f>
        <v>66917</v>
      </c>
      <c r="B54" s="197">
        <f>Sales_Entry!B54</f>
        <v>46204</v>
      </c>
      <c r="C54" s="198" t="str">
        <f>Sales_Entry!D54</f>
        <v>YUBARAJ AND SAMRAT</v>
      </c>
      <c r="D54" s="198" t="s">
        <v>1388</v>
      </c>
      <c r="E54" s="198" t="str">
        <f>Sales_Entry!C54</f>
        <v>BILL-6029</v>
      </c>
      <c r="F54" s="198" t="str">
        <f>Sales_Entry!E54</f>
        <v>Mix Milk</v>
      </c>
      <c r="G54" s="199">
        <f>N(Sales_Entry!J54)</f>
        <v>1275</v>
      </c>
      <c r="H54" s="199">
        <v>0</v>
      </c>
      <c r="I54" s="199">
        <f t="shared" si="0"/>
        <v>1275</v>
      </c>
      <c r="J54" s="198"/>
      <c r="K54" s="200" t="str" cm="1">
        <f t="array" ref="K54">IF($C54="","",IF(AND($C54=Party_Statement!$C$5,$B54&gt;=Party_Statement!$C$6,$B54&lt;=Party_Statement!$E$6),SUMPRODUCT(($C$3:$C54=Party_Statement!$C$5)*($B$3:$B54&gt;=Party_Statement!$C$6)*($B$3:$B54&lt;=Party_Statement!$E$6)),""))</f>
        <v/>
      </c>
    </row>
    <row r="55" spans="1:11" x14ac:dyDescent="0.2">
      <c r="A55" s="196">
        <f>Sales_Entry!A55</f>
        <v>66917</v>
      </c>
      <c r="B55" s="197">
        <f>Sales_Entry!B55</f>
        <v>46204</v>
      </c>
      <c r="C55" s="198" t="str">
        <f>Sales_Entry!D55</f>
        <v>AAYUSH AND AAYUSHMA</v>
      </c>
      <c r="D55" s="198" t="s">
        <v>1388</v>
      </c>
      <c r="E55" s="198" t="str">
        <f>Sales_Entry!C55</f>
        <v>BILL-6030</v>
      </c>
      <c r="F55" s="198" t="str">
        <f>Sales_Entry!E55</f>
        <v>Mix Milk</v>
      </c>
      <c r="G55" s="199">
        <f>N(Sales_Entry!J55)</f>
        <v>425</v>
      </c>
      <c r="H55" s="199">
        <v>0</v>
      </c>
      <c r="I55" s="199">
        <f t="shared" si="0"/>
        <v>425</v>
      </c>
      <c r="J55" s="198"/>
      <c r="K55" s="200" t="str" cm="1">
        <f t="array" ref="K55">IF($C55="","",IF(AND($C55=Party_Statement!$C$5,$B55&gt;=Party_Statement!$C$6,$B55&lt;=Party_Statement!$E$6),SUMPRODUCT(($C$3:$C55=Party_Statement!$C$5)*($B$3:$B55&gt;=Party_Statement!$C$6)*($B$3:$B55&lt;=Party_Statement!$E$6)),""))</f>
        <v/>
      </c>
    </row>
    <row r="56" spans="1:11" x14ac:dyDescent="0.2">
      <c r="A56" s="196">
        <f>Sales_Entry!A56</f>
        <v>66917</v>
      </c>
      <c r="B56" s="197">
        <f>Sales_Entry!B56</f>
        <v>46204</v>
      </c>
      <c r="C56" s="198" t="str">
        <f>Sales_Entry!D56</f>
        <v>DURGA MALLA</v>
      </c>
      <c r="D56" s="198" t="s">
        <v>1388</v>
      </c>
      <c r="E56" s="198" t="str">
        <f>Sales_Entry!C56</f>
        <v>BILL-6031</v>
      </c>
      <c r="F56" s="198" t="str">
        <f>Sales_Entry!E56</f>
        <v>Ghee</v>
      </c>
      <c r="G56" s="199">
        <f>N(Sales_Entry!J56)</f>
        <v>16500</v>
      </c>
      <c r="H56" s="199">
        <v>0</v>
      </c>
      <c r="I56" s="199">
        <f t="shared" si="0"/>
        <v>16500</v>
      </c>
      <c r="J56" s="198"/>
      <c r="K56" s="200" t="str" cm="1">
        <f t="array" ref="K56">IF($C56="","",IF(AND($C56=Party_Statement!$C$5,$B56&gt;=Party_Statement!$C$6,$B56&lt;=Party_Statement!$E$6),SUMPRODUCT(($C$3:$C56=Party_Statement!$C$5)*($B$3:$B56&gt;=Party_Statement!$C$6)*($B$3:$B56&lt;=Party_Statement!$E$6)),""))</f>
        <v/>
      </c>
    </row>
    <row r="57" spans="1:11" x14ac:dyDescent="0.2">
      <c r="A57" s="196">
        <f>Sales_Entry!A57</f>
        <v>66917</v>
      </c>
      <c r="B57" s="197">
        <f>Sales_Entry!B57</f>
        <v>46204</v>
      </c>
      <c r="C57" s="198" t="str">
        <f>Sales_Entry!D57</f>
        <v>KRITIKA KIRANA</v>
      </c>
      <c r="D57" s="198" t="s">
        <v>1388</v>
      </c>
      <c r="E57" s="198" t="str">
        <f>Sales_Entry!C57</f>
        <v>BILL-6032</v>
      </c>
      <c r="F57" s="198" t="str">
        <f>Sales_Entry!E57</f>
        <v>Mix Milk</v>
      </c>
      <c r="G57" s="199">
        <f>N(Sales_Entry!J57)</f>
        <v>1548</v>
      </c>
      <c r="H57" s="199">
        <v>0</v>
      </c>
      <c r="I57" s="199">
        <f t="shared" si="0"/>
        <v>1548</v>
      </c>
      <c r="J57" s="198"/>
      <c r="K57" s="200" t="str" cm="1">
        <f t="array" ref="K57">IF($C57="","",IF(AND($C57=Party_Statement!$C$5,$B57&gt;=Party_Statement!$C$6,$B57&lt;=Party_Statement!$E$6),SUMPRODUCT(($C$3:$C57=Party_Statement!$C$5)*($B$3:$B57&gt;=Party_Statement!$C$6)*($B$3:$B57&lt;=Party_Statement!$E$6)),""))</f>
        <v/>
      </c>
    </row>
    <row r="58" spans="1:11" x14ac:dyDescent="0.2">
      <c r="A58" s="196">
        <f>Sales_Entry!A58</f>
        <v>66917</v>
      </c>
      <c r="B58" s="197">
        <f>Sales_Entry!B58</f>
        <v>46204</v>
      </c>
      <c r="C58" s="198" t="str">
        <f>Sales_Entry!D58</f>
        <v>KRITIKA KIRANA</v>
      </c>
      <c r="D58" s="198" t="s">
        <v>1388</v>
      </c>
      <c r="E58" s="198" t="str">
        <f>Sales_Entry!C58</f>
        <v>BILL-6032</v>
      </c>
      <c r="F58" s="198" t="str">
        <f>Sales_Entry!E58</f>
        <v>NAUNI</v>
      </c>
      <c r="G58" s="199">
        <f>N(Sales_Entry!J58)</f>
        <v>775</v>
      </c>
      <c r="H58" s="199">
        <v>0</v>
      </c>
      <c r="I58" s="199">
        <f t="shared" si="0"/>
        <v>775</v>
      </c>
      <c r="J58" s="198"/>
      <c r="K58" s="200" t="str" cm="1">
        <f t="array" ref="K58">IF($C58="","",IF(AND($C58=Party_Statement!$C$5,$B58&gt;=Party_Statement!$C$6,$B58&lt;=Party_Statement!$E$6),SUMPRODUCT(($C$3:$C58=Party_Statement!$C$5)*($B$3:$B58&gt;=Party_Statement!$C$6)*($B$3:$B58&lt;=Party_Statement!$E$6)),""))</f>
        <v/>
      </c>
    </row>
    <row r="59" spans="1:11" x14ac:dyDescent="0.2">
      <c r="A59" s="196">
        <f>Sales_Entry!A59</f>
        <v>66917</v>
      </c>
      <c r="B59" s="197">
        <f>Sales_Entry!B59</f>
        <v>46204</v>
      </c>
      <c r="C59" s="198" t="str">
        <f>Sales_Entry!D59</f>
        <v>B KALIKA CANTEEN</v>
      </c>
      <c r="D59" s="198" t="s">
        <v>1388</v>
      </c>
      <c r="E59" s="198" t="str">
        <f>Sales_Entry!C59</f>
        <v>BILL-6033</v>
      </c>
      <c r="F59" s="198" t="str">
        <f>Sales_Entry!E59</f>
        <v>Mix Milk</v>
      </c>
      <c r="G59" s="199">
        <f>N(Sales_Entry!J59)</f>
        <v>2975</v>
      </c>
      <c r="H59" s="199">
        <v>0</v>
      </c>
      <c r="I59" s="199">
        <f t="shared" si="0"/>
        <v>2975</v>
      </c>
      <c r="J59" s="198"/>
      <c r="K59" s="200" t="str" cm="1">
        <f t="array" ref="K59">IF($C59="","",IF(AND($C59=Party_Statement!$C$5,$B59&gt;=Party_Statement!$C$6,$B59&lt;=Party_Statement!$E$6),SUMPRODUCT(($C$3:$C59=Party_Statement!$C$5)*($B$3:$B59&gt;=Party_Statement!$C$6)*($B$3:$B59&lt;=Party_Statement!$E$6)),""))</f>
        <v/>
      </c>
    </row>
    <row r="60" spans="1:11" x14ac:dyDescent="0.2">
      <c r="A60" s="196">
        <f>Sales_Entry!A60</f>
        <v>66917</v>
      </c>
      <c r="B60" s="197">
        <f>Sales_Entry!B60</f>
        <v>46204</v>
      </c>
      <c r="C60" s="198" t="str">
        <f>Sales_Entry!D60</f>
        <v>A KALIKA CANTEEN</v>
      </c>
      <c r="D60" s="198" t="s">
        <v>1388</v>
      </c>
      <c r="E60" s="198" t="str">
        <f>Sales_Entry!C60</f>
        <v>BILL-6034</v>
      </c>
      <c r="F60" s="198" t="str">
        <f>Sales_Entry!E60</f>
        <v>Mix Milk</v>
      </c>
      <c r="G60" s="199">
        <f>N(Sales_Entry!J60)</f>
        <v>2550</v>
      </c>
      <c r="H60" s="199">
        <v>0</v>
      </c>
      <c r="I60" s="199">
        <f t="shared" si="0"/>
        <v>2550</v>
      </c>
      <c r="J60" s="198"/>
      <c r="K60" s="200" t="str" cm="1">
        <f t="array" ref="K60">IF($C60="","",IF(AND($C60=Party_Statement!$C$5,$B60&gt;=Party_Statement!$C$6,$B60&lt;=Party_Statement!$E$6),SUMPRODUCT(($C$3:$C60=Party_Statement!$C$5)*($B$3:$B60&gt;=Party_Statement!$C$6)*($B$3:$B60&lt;=Party_Statement!$E$6)),""))</f>
        <v/>
      </c>
    </row>
    <row r="61" spans="1:11" x14ac:dyDescent="0.2">
      <c r="A61" s="196">
        <f>Sales_Entry!A61</f>
        <v>66917</v>
      </c>
      <c r="B61" s="197">
        <f>Sales_Entry!B61</f>
        <v>46204</v>
      </c>
      <c r="C61" s="198" t="str">
        <f>Sales_Entry!D61</f>
        <v>ORGANIC TARKALI</v>
      </c>
      <c r="D61" s="198" t="s">
        <v>1388</v>
      </c>
      <c r="E61" s="198" t="str">
        <f>Sales_Entry!C61</f>
        <v>BILL-6035</v>
      </c>
      <c r="F61" s="198" t="str">
        <f>Sales_Entry!E61</f>
        <v>Mix Milk</v>
      </c>
      <c r="G61" s="199">
        <f>N(Sales_Entry!J61)</f>
        <v>1900</v>
      </c>
      <c r="H61" s="199">
        <v>0</v>
      </c>
      <c r="I61" s="199">
        <f t="shared" si="0"/>
        <v>1900</v>
      </c>
      <c r="J61" s="198"/>
      <c r="K61" s="200" t="str" cm="1">
        <f t="array" ref="K61">IF($C61="","",IF(AND($C61=Party_Statement!$C$5,$B61&gt;=Party_Statement!$C$6,$B61&lt;=Party_Statement!$E$6),SUMPRODUCT(($C$3:$C61=Party_Statement!$C$5)*($B$3:$B61&gt;=Party_Statement!$C$6)*($B$3:$B61&lt;=Party_Statement!$E$6)),""))</f>
        <v/>
      </c>
    </row>
    <row r="62" spans="1:11" x14ac:dyDescent="0.2">
      <c r="A62" s="196">
        <f>Sales_Entry!A62</f>
        <v>66917</v>
      </c>
      <c r="B62" s="197">
        <f>Sales_Entry!B62</f>
        <v>46204</v>
      </c>
      <c r="C62" s="198" t="str">
        <f>Sales_Entry!D62</f>
        <v>ORGANIC TARKALI</v>
      </c>
      <c r="D62" s="198" t="s">
        <v>1388</v>
      </c>
      <c r="E62" s="198" t="str">
        <f>Sales_Entry!C62</f>
        <v>BILL-6035</v>
      </c>
      <c r="F62" s="198" t="str">
        <f>Sales_Entry!E62</f>
        <v>Mix Milk</v>
      </c>
      <c r="G62" s="199">
        <f>N(Sales_Entry!J62)</f>
        <v>595</v>
      </c>
      <c r="H62" s="199">
        <v>0</v>
      </c>
      <c r="I62" s="199">
        <f t="shared" si="0"/>
        <v>595</v>
      </c>
      <c r="J62" s="198"/>
      <c r="K62" s="200" t="str" cm="1">
        <f t="array" ref="K62">IF($C62="","",IF(AND($C62=Party_Statement!$C$5,$B62&gt;=Party_Statement!$C$6,$B62&lt;=Party_Statement!$E$6),SUMPRODUCT(($C$3:$C62=Party_Statement!$C$5)*($B$3:$B62&gt;=Party_Statement!$C$6)*($B$3:$B62&lt;=Party_Statement!$E$6)),""))</f>
        <v/>
      </c>
    </row>
    <row r="63" spans="1:11" x14ac:dyDescent="0.2">
      <c r="A63" s="196">
        <f>Sales_Entry!A63</f>
        <v>66917</v>
      </c>
      <c r="B63" s="197">
        <f>Sales_Entry!B63</f>
        <v>46204</v>
      </c>
      <c r="C63" s="198" t="str">
        <f>Sales_Entry!D63</f>
        <v>SHARMA DAI</v>
      </c>
      <c r="D63" s="198" t="s">
        <v>1388</v>
      </c>
      <c r="E63" s="198" t="str">
        <f>Sales_Entry!C63</f>
        <v>BILL-6036</v>
      </c>
      <c r="F63" s="198" t="str">
        <f>Sales_Entry!E63</f>
        <v>Mix Milk</v>
      </c>
      <c r="G63" s="199">
        <f>N(Sales_Entry!J63)</f>
        <v>2100</v>
      </c>
      <c r="H63" s="199">
        <v>0</v>
      </c>
      <c r="I63" s="199">
        <f t="shared" si="0"/>
        <v>2100</v>
      </c>
      <c r="J63" s="198"/>
      <c r="K63" s="200" t="str" cm="1">
        <f t="array" ref="K63">IF($C63="","",IF(AND($C63=Party_Statement!$C$5,$B63&gt;=Party_Statement!$C$6,$B63&lt;=Party_Statement!$E$6),SUMPRODUCT(($C$3:$C63=Party_Statement!$C$5)*($B$3:$B63&gt;=Party_Statement!$C$6)*($B$3:$B63&lt;=Party_Statement!$E$6)),""))</f>
        <v/>
      </c>
    </row>
    <row r="64" spans="1:11" x14ac:dyDescent="0.2">
      <c r="A64" s="196">
        <f>Sales_Entry!A64</f>
        <v>66917</v>
      </c>
      <c r="B64" s="197">
        <f>Sales_Entry!B64</f>
        <v>46204</v>
      </c>
      <c r="C64" s="198" t="str">
        <f>Sales_Entry!D64</f>
        <v>GANGA NEUPANE</v>
      </c>
      <c r="D64" s="198" t="s">
        <v>1388</v>
      </c>
      <c r="E64" s="198" t="str">
        <f>Sales_Entry!C64</f>
        <v>BILL-6037</v>
      </c>
      <c r="F64" s="198" t="str">
        <f>Sales_Entry!E64</f>
        <v>Mix Milk</v>
      </c>
      <c r="G64" s="199">
        <f>N(Sales_Entry!J64)</f>
        <v>680</v>
      </c>
      <c r="H64" s="199">
        <v>0</v>
      </c>
      <c r="I64" s="199">
        <f t="shared" si="0"/>
        <v>680</v>
      </c>
      <c r="J64" s="198"/>
      <c r="K64" s="200" t="str" cm="1">
        <f t="array" ref="K64">IF($C64="","",IF(AND($C64=Party_Statement!$C$5,$B64&gt;=Party_Statement!$C$6,$B64&lt;=Party_Statement!$E$6),SUMPRODUCT(($C$3:$C64=Party_Statement!$C$5)*($B$3:$B64&gt;=Party_Statement!$C$6)*($B$3:$B64&lt;=Party_Statement!$E$6)),""))</f>
        <v/>
      </c>
    </row>
    <row r="65" spans="1:11" x14ac:dyDescent="0.2">
      <c r="A65" s="196">
        <f>Sales_Entry!A65</f>
        <v>66917</v>
      </c>
      <c r="B65" s="197">
        <f>Sales_Entry!B65</f>
        <v>46204</v>
      </c>
      <c r="C65" s="198" t="str">
        <f>Sales_Entry!D65</f>
        <v>LOCAL</v>
      </c>
      <c r="D65" s="198" t="s">
        <v>1388</v>
      </c>
      <c r="E65" s="198" t="str">
        <f>Sales_Entry!C65</f>
        <v>BILL-6038</v>
      </c>
      <c r="F65" s="198" t="str">
        <f>Sales_Entry!E65</f>
        <v>Mix Milk</v>
      </c>
      <c r="G65" s="199">
        <f>N(Sales_Entry!J65)</f>
        <v>340</v>
      </c>
      <c r="H65" s="199">
        <v>0</v>
      </c>
      <c r="I65" s="199">
        <f t="shared" si="0"/>
        <v>340</v>
      </c>
      <c r="J65" s="198"/>
      <c r="K65" s="200" t="str" cm="1">
        <f t="array" ref="K65">IF($C65="","",IF(AND($C65=Party_Statement!$C$5,$B65&gt;=Party_Statement!$C$6,$B65&lt;=Party_Statement!$E$6),SUMPRODUCT(($C$3:$C65=Party_Statement!$C$5)*($B$3:$B65&gt;=Party_Statement!$C$6)*($B$3:$B65&lt;=Party_Statement!$E$6)),""))</f>
        <v/>
      </c>
    </row>
    <row r="66" spans="1:11" x14ac:dyDescent="0.2">
      <c r="A66" s="196">
        <f>Sales_Entry!A66</f>
        <v>66917</v>
      </c>
      <c r="B66" s="197">
        <f>Sales_Entry!B66</f>
        <v>46204</v>
      </c>
      <c r="C66" s="198" t="str">
        <f>Sales_Entry!D66</f>
        <v>LOCAL</v>
      </c>
      <c r="D66" s="198" t="s">
        <v>1388</v>
      </c>
      <c r="E66" s="198" t="str">
        <f>Sales_Entry!C66</f>
        <v>BILL-6038</v>
      </c>
      <c r="F66" s="198" t="str">
        <f>Sales_Entry!E66</f>
        <v>Ghee</v>
      </c>
      <c r="G66" s="199">
        <f>N(Sales_Entry!J66)</f>
        <v>1100</v>
      </c>
      <c r="H66" s="199">
        <v>0</v>
      </c>
      <c r="I66" s="199">
        <f t="shared" si="0"/>
        <v>1100</v>
      </c>
      <c r="J66" s="198"/>
      <c r="K66" s="200" t="str" cm="1">
        <f t="array" ref="K66">IF($C66="","",IF(AND($C66=Party_Statement!$C$5,$B66&gt;=Party_Statement!$C$6,$B66&lt;=Party_Statement!$E$6),SUMPRODUCT(($C$3:$C66=Party_Statement!$C$5)*($B$3:$B66&gt;=Party_Statement!$C$6)*($B$3:$B66&lt;=Party_Statement!$E$6)),""))</f>
        <v/>
      </c>
    </row>
    <row r="67" spans="1:11" x14ac:dyDescent="0.2">
      <c r="A67" s="196">
        <f>Sales_Entry!A67</f>
        <v>66918</v>
      </c>
      <c r="B67" s="197">
        <f>Sales_Entry!B67</f>
        <v>46205</v>
      </c>
      <c r="C67" s="198" t="str">
        <f>Sales_Entry!D67</f>
        <v>MANAKAMANA DAIRY</v>
      </c>
      <c r="D67" s="198" t="s">
        <v>1388</v>
      </c>
      <c r="E67" s="198" t="str">
        <f>Sales_Entry!C67</f>
        <v>BILL-6039</v>
      </c>
      <c r="F67" s="198" t="str">
        <f>Sales_Entry!E67</f>
        <v>Mix Milk</v>
      </c>
      <c r="G67" s="199">
        <f>N(Sales_Entry!J67)</f>
        <v>850</v>
      </c>
      <c r="H67" s="199">
        <v>0</v>
      </c>
      <c r="I67" s="199">
        <f t="shared" si="0"/>
        <v>850</v>
      </c>
      <c r="J67" s="198"/>
      <c r="K67" s="200" t="str" cm="1">
        <f t="array" ref="K67">IF($C67="","",IF(AND($C67=Party_Statement!$C$5,$B67&gt;=Party_Statement!$C$6,$B67&lt;=Party_Statement!$E$6),SUMPRODUCT(($C$3:$C67=Party_Statement!$C$5)*($B$3:$B67&gt;=Party_Statement!$C$6)*($B$3:$B67&lt;=Party_Statement!$E$6)),""))</f>
        <v/>
      </c>
    </row>
    <row r="68" spans="1:11" x14ac:dyDescent="0.2">
      <c r="A68" s="196">
        <f>Sales_Entry!A68</f>
        <v>66918</v>
      </c>
      <c r="B68" s="197">
        <f>Sales_Entry!B68</f>
        <v>46205</v>
      </c>
      <c r="C68" s="198" t="str">
        <f>Sales_Entry!D68</f>
        <v>YUBARAJ AND SAMRAT</v>
      </c>
      <c r="D68" s="198" t="s">
        <v>1388</v>
      </c>
      <c r="E68" s="198" t="str">
        <f>Sales_Entry!C68</f>
        <v>BILL-6040</v>
      </c>
      <c r="F68" s="198" t="str">
        <f>Sales_Entry!E68</f>
        <v>Mix Milk</v>
      </c>
      <c r="G68" s="199">
        <f>N(Sales_Entry!J68)</f>
        <v>1700</v>
      </c>
      <c r="H68" s="199">
        <v>0</v>
      </c>
      <c r="I68" s="199">
        <f t="shared" ref="I68:I131" si="1">IF($C68="","",$G68-$H68)</f>
        <v>1700</v>
      </c>
      <c r="J68" s="198"/>
      <c r="K68" s="200" t="str" cm="1">
        <f t="array" ref="K68">IF($C68="","",IF(AND($C68=Party_Statement!$C$5,$B68&gt;=Party_Statement!$C$6,$B68&lt;=Party_Statement!$E$6),SUMPRODUCT(($C$3:$C68=Party_Statement!$C$5)*($B$3:$B68&gt;=Party_Statement!$C$6)*($B$3:$B68&lt;=Party_Statement!$E$6)),""))</f>
        <v/>
      </c>
    </row>
    <row r="69" spans="1:11" x14ac:dyDescent="0.2">
      <c r="A69" s="196">
        <f>Sales_Entry!A69</f>
        <v>66918</v>
      </c>
      <c r="B69" s="197">
        <f>Sales_Entry!B69</f>
        <v>46205</v>
      </c>
      <c r="C69" s="198" t="str">
        <f>Sales_Entry!D69</f>
        <v>KRISHNA KHAREL</v>
      </c>
      <c r="D69" s="198" t="s">
        <v>1388</v>
      </c>
      <c r="E69" s="198" t="str">
        <f>Sales_Entry!C69</f>
        <v>BILL-6041</v>
      </c>
      <c r="F69" s="198" t="str">
        <f>Sales_Entry!E69</f>
        <v>Mix Milk</v>
      </c>
      <c r="G69" s="199">
        <f>N(Sales_Entry!J69)</f>
        <v>344</v>
      </c>
      <c r="H69" s="199">
        <v>0</v>
      </c>
      <c r="I69" s="199">
        <f t="shared" si="1"/>
        <v>344</v>
      </c>
      <c r="J69" s="198"/>
      <c r="K69" s="200" t="str" cm="1">
        <f t="array" ref="K69">IF($C69="","",IF(AND($C69=Party_Statement!$C$5,$B69&gt;=Party_Statement!$C$6,$B69&lt;=Party_Statement!$E$6),SUMPRODUCT(($C$3:$C69=Party_Statement!$C$5)*($B$3:$B69&gt;=Party_Statement!$C$6)*($B$3:$B69&lt;=Party_Statement!$E$6)),""))</f>
        <v/>
      </c>
    </row>
    <row r="70" spans="1:11" x14ac:dyDescent="0.2">
      <c r="A70" s="196">
        <f>Sales_Entry!A70</f>
        <v>66918</v>
      </c>
      <c r="B70" s="197">
        <f>Sales_Entry!B70</f>
        <v>46205</v>
      </c>
      <c r="C70" s="198" t="str">
        <f>Sales_Entry!D70</f>
        <v>CHHATRABHUMI STORE</v>
      </c>
      <c r="D70" s="198" t="s">
        <v>1388</v>
      </c>
      <c r="E70" s="198" t="str">
        <f>Sales_Entry!C70</f>
        <v>BILL-6042</v>
      </c>
      <c r="F70" s="198" t="str">
        <f>Sales_Entry!E70</f>
        <v>Mix Milk</v>
      </c>
      <c r="G70" s="199">
        <f>N(Sales_Entry!J70)</f>
        <v>3440</v>
      </c>
      <c r="H70" s="199">
        <v>0</v>
      </c>
      <c r="I70" s="199">
        <f t="shared" si="1"/>
        <v>3440</v>
      </c>
      <c r="J70" s="198"/>
      <c r="K70" s="200" t="str" cm="1">
        <f t="array" ref="K70">IF($C70="","",IF(AND($C70=Party_Statement!$C$5,$B70&gt;=Party_Statement!$C$6,$B70&lt;=Party_Statement!$E$6),SUMPRODUCT(($C$3:$C70=Party_Statement!$C$5)*($B$3:$B70&gt;=Party_Statement!$C$6)*($B$3:$B70&lt;=Party_Statement!$E$6)),""))</f>
        <v/>
      </c>
    </row>
    <row r="71" spans="1:11" ht="25.5" customHeight="1" x14ac:dyDescent="0.2">
      <c r="A71" s="196">
        <f>Sales_Entry!A71</f>
        <v>66918</v>
      </c>
      <c r="B71" s="197">
        <f>Sales_Entry!B71</f>
        <v>46205</v>
      </c>
      <c r="C71" s="198" t="str">
        <f>Sales_Entry!D71</f>
        <v>AAMOSH KIRANA</v>
      </c>
      <c r="D71" s="198" t="s">
        <v>1388</v>
      </c>
      <c r="E71" s="198" t="str">
        <f>Sales_Entry!C71</f>
        <v>BILL-6043</v>
      </c>
      <c r="F71" s="198" t="str">
        <f>Sales_Entry!E71</f>
        <v>Mix Milk</v>
      </c>
      <c r="G71" s="199">
        <f>N(Sales_Entry!J71)</f>
        <v>3440</v>
      </c>
      <c r="H71" s="199">
        <v>0</v>
      </c>
      <c r="I71" s="199">
        <f t="shared" si="1"/>
        <v>3440</v>
      </c>
      <c r="J71" s="198"/>
      <c r="K71" s="200" cm="1">
        <f t="array" ref="K71">IF($C71="","",IF(AND($C71=Party_Statement!$C$5,$B71&gt;=Party_Statement!$C$6,$B71&lt;=Party_Statement!$E$6),SUMPRODUCT(($C$3:$C71=Party_Statement!$C$5)*($B$3:$B71&gt;=Party_Statement!$C$6)*($B$3:$B71&lt;=Party_Statement!$E$6)),""))</f>
        <v>6</v>
      </c>
    </row>
    <row r="72" spans="1:11" x14ac:dyDescent="0.2">
      <c r="A72" s="196">
        <f>Sales_Entry!A72</f>
        <v>66918</v>
      </c>
      <c r="B72" s="197">
        <f>Sales_Entry!B72</f>
        <v>46205</v>
      </c>
      <c r="C72" s="198" t="str">
        <f>Sales_Entry!D72</f>
        <v>AAMOSH KIRANA</v>
      </c>
      <c r="D72" s="198" t="s">
        <v>1388</v>
      </c>
      <c r="E72" s="198" t="str">
        <f>Sales_Entry!C72</f>
        <v>BILL-6043</v>
      </c>
      <c r="F72" s="198" t="str">
        <f>Sales_Entry!E72</f>
        <v>Mix Milk</v>
      </c>
      <c r="G72" s="199">
        <f>N(Sales_Entry!J72)</f>
        <v>2550</v>
      </c>
      <c r="H72" s="199">
        <v>0</v>
      </c>
      <c r="I72" s="199">
        <f t="shared" si="1"/>
        <v>2550</v>
      </c>
      <c r="J72" s="198"/>
      <c r="K72" s="200" cm="1">
        <f t="array" ref="K72">IF($C72="","",IF(AND($C72=Party_Statement!$C$5,$B72&gt;=Party_Statement!$C$6,$B72&lt;=Party_Statement!$E$6),SUMPRODUCT(($C$3:$C72=Party_Statement!$C$5)*($B$3:$B72&gt;=Party_Statement!$C$6)*($B$3:$B72&lt;=Party_Statement!$E$6)),""))</f>
        <v>7</v>
      </c>
    </row>
    <row r="73" spans="1:11" x14ac:dyDescent="0.2">
      <c r="A73" s="196">
        <f>Sales_Entry!A73</f>
        <v>66918</v>
      </c>
      <c r="B73" s="197">
        <f>Sales_Entry!B73</f>
        <v>46205</v>
      </c>
      <c r="C73" s="198" t="str">
        <f>Sales_Entry!D73</f>
        <v>AAMOSH KIRANA</v>
      </c>
      <c r="D73" s="198" t="s">
        <v>1388</v>
      </c>
      <c r="E73" s="198" t="str">
        <f>Sales_Entry!C73</f>
        <v>BILL-6043</v>
      </c>
      <c r="F73" s="198" t="str">
        <f>Sales_Entry!E73</f>
        <v>Cow Milk</v>
      </c>
      <c r="G73" s="199">
        <f>N(Sales_Entry!J73)</f>
        <v>80</v>
      </c>
      <c r="H73" s="199">
        <v>0</v>
      </c>
      <c r="I73" s="199">
        <f t="shared" si="1"/>
        <v>80</v>
      </c>
      <c r="J73" s="198"/>
      <c r="K73" s="200" cm="1">
        <f t="array" ref="K73">IF($C73="","",IF(AND($C73=Party_Statement!$C$5,$B73&gt;=Party_Statement!$C$6,$B73&lt;=Party_Statement!$E$6),SUMPRODUCT(($C$3:$C73=Party_Statement!$C$5)*($B$3:$B73&gt;=Party_Statement!$C$6)*($B$3:$B73&lt;=Party_Statement!$E$6)),""))</f>
        <v>8</v>
      </c>
    </row>
    <row r="74" spans="1:11" x14ac:dyDescent="0.2">
      <c r="A74" s="196">
        <f>Sales_Entry!A74</f>
        <v>66918</v>
      </c>
      <c r="B74" s="197">
        <f>Sales_Entry!B74</f>
        <v>46205</v>
      </c>
      <c r="C74" s="198" t="str">
        <f>Sales_Entry!D74</f>
        <v>KRITIKA KIRANA</v>
      </c>
      <c r="D74" s="198" t="s">
        <v>1388</v>
      </c>
      <c r="E74" s="198" t="str">
        <f>Sales_Entry!C74</f>
        <v>BILL-6044</v>
      </c>
      <c r="F74" s="198" t="str">
        <f>Sales_Entry!E74</f>
        <v>Mix Milk</v>
      </c>
      <c r="G74" s="199">
        <f>N(Sales_Entry!J74)</f>
        <v>1290</v>
      </c>
      <c r="H74" s="199">
        <v>0</v>
      </c>
      <c r="I74" s="199">
        <f t="shared" si="1"/>
        <v>1290</v>
      </c>
      <c r="J74" s="198"/>
      <c r="K74" s="200" t="str" cm="1">
        <f t="array" ref="K74">IF($C74="","",IF(AND($C74=Party_Statement!$C$5,$B74&gt;=Party_Statement!$C$6,$B74&lt;=Party_Statement!$E$6),SUMPRODUCT(($C$3:$C74=Party_Statement!$C$5)*($B$3:$B74&gt;=Party_Statement!$C$6)*($B$3:$B74&lt;=Party_Statement!$E$6)),""))</f>
        <v/>
      </c>
    </row>
    <row r="75" spans="1:11" x14ac:dyDescent="0.2">
      <c r="A75" s="196">
        <f>Sales_Entry!A75</f>
        <v>66918</v>
      </c>
      <c r="B75" s="197">
        <f>Sales_Entry!B75</f>
        <v>46205</v>
      </c>
      <c r="C75" s="198" t="str">
        <f>Sales_Entry!D75</f>
        <v>SOBHA BHATTARAI</v>
      </c>
      <c r="D75" s="198" t="s">
        <v>1388</v>
      </c>
      <c r="E75" s="198" t="str">
        <f>Sales_Entry!C75</f>
        <v>BILL-6045</v>
      </c>
      <c r="F75" s="198" t="str">
        <f>Sales_Entry!E75</f>
        <v>Mix Milk</v>
      </c>
      <c r="G75" s="199">
        <f>N(Sales_Entry!J75)</f>
        <v>2550</v>
      </c>
      <c r="H75" s="199">
        <v>0</v>
      </c>
      <c r="I75" s="199">
        <f t="shared" si="1"/>
        <v>2550</v>
      </c>
      <c r="J75" s="198"/>
      <c r="K75" s="200" t="str" cm="1">
        <f t="array" ref="K75">IF($C75="","",IF(AND($C75=Party_Statement!$C$5,$B75&gt;=Party_Statement!$C$6,$B75&lt;=Party_Statement!$E$6),SUMPRODUCT(($C$3:$C75=Party_Statement!$C$5)*($B$3:$B75&gt;=Party_Statement!$C$6)*($B$3:$B75&lt;=Party_Statement!$E$6)),""))</f>
        <v/>
      </c>
    </row>
    <row r="76" spans="1:11" x14ac:dyDescent="0.2">
      <c r="A76" s="196">
        <f>Sales_Entry!A76</f>
        <v>66918</v>
      </c>
      <c r="B76" s="197">
        <f>Sales_Entry!B76</f>
        <v>46205</v>
      </c>
      <c r="C76" s="198" t="str">
        <f>Sales_Entry!D76</f>
        <v>AAYUSH AND AAYUSHMA</v>
      </c>
      <c r="D76" s="198" t="s">
        <v>1388</v>
      </c>
      <c r="E76" s="198" t="str">
        <f>Sales_Entry!C76</f>
        <v>BILL-6046</v>
      </c>
      <c r="F76" s="198" t="str">
        <f>Sales_Entry!E76</f>
        <v>Mix Milk</v>
      </c>
      <c r="G76" s="199">
        <f>N(Sales_Entry!J76)</f>
        <v>425</v>
      </c>
      <c r="H76" s="199">
        <v>0</v>
      </c>
      <c r="I76" s="199">
        <f t="shared" si="1"/>
        <v>425</v>
      </c>
      <c r="J76" s="198"/>
      <c r="K76" s="200" t="str" cm="1">
        <f t="array" ref="K76">IF($C76="","",IF(AND($C76=Party_Statement!$C$5,$B76&gt;=Party_Statement!$C$6,$B76&lt;=Party_Statement!$E$6),SUMPRODUCT(($C$3:$C76=Party_Statement!$C$5)*($B$3:$B76&gt;=Party_Statement!$C$6)*($B$3:$B76&lt;=Party_Statement!$E$6)),""))</f>
        <v/>
      </c>
    </row>
    <row r="77" spans="1:11" x14ac:dyDescent="0.2">
      <c r="A77" s="196">
        <f>Sales_Entry!A77</f>
        <v>66918</v>
      </c>
      <c r="B77" s="197">
        <f>Sales_Entry!B77</f>
        <v>46205</v>
      </c>
      <c r="C77" s="198" t="str">
        <f>Sales_Entry!D77</f>
        <v>SAMIKSHYA KIRANA</v>
      </c>
      <c r="D77" s="198" t="s">
        <v>1388</v>
      </c>
      <c r="E77" s="198" t="str">
        <f>Sales_Entry!C77</f>
        <v>BILL-6047</v>
      </c>
      <c r="F77" s="198" t="str">
        <f>Sales_Entry!E77</f>
        <v>Mix Milk</v>
      </c>
      <c r="G77" s="199">
        <f>N(Sales_Entry!J77)</f>
        <v>850</v>
      </c>
      <c r="H77" s="199">
        <v>0</v>
      </c>
      <c r="I77" s="199">
        <f t="shared" si="1"/>
        <v>850</v>
      </c>
      <c r="J77" s="198"/>
      <c r="K77" s="200" t="str" cm="1">
        <f t="array" ref="K77">IF($C77="","",IF(AND($C77=Party_Statement!$C$5,$B77&gt;=Party_Statement!$C$6,$B77&lt;=Party_Statement!$E$6),SUMPRODUCT(($C$3:$C77=Party_Statement!$C$5)*($B$3:$B77&gt;=Party_Statement!$C$6)*($B$3:$B77&lt;=Party_Statement!$E$6)),""))</f>
        <v/>
      </c>
    </row>
    <row r="78" spans="1:11" x14ac:dyDescent="0.2">
      <c r="A78" s="196">
        <f>Sales_Entry!A78</f>
        <v>66918</v>
      </c>
      <c r="B78" s="197">
        <f>Sales_Entry!B78</f>
        <v>46205</v>
      </c>
      <c r="C78" s="198" t="str">
        <f>Sales_Entry!D78</f>
        <v>GIRI KIRANA</v>
      </c>
      <c r="D78" s="198" t="s">
        <v>1388</v>
      </c>
      <c r="E78" s="198" t="str">
        <f>Sales_Entry!C78</f>
        <v>BILL-6048</v>
      </c>
      <c r="F78" s="198" t="str">
        <f>Sales_Entry!E78</f>
        <v>Mix Milk</v>
      </c>
      <c r="G78" s="199">
        <f>N(Sales_Entry!J78)</f>
        <v>1275</v>
      </c>
      <c r="H78" s="199">
        <v>0</v>
      </c>
      <c r="I78" s="199">
        <f t="shared" si="1"/>
        <v>1275</v>
      </c>
      <c r="J78" s="198"/>
      <c r="K78" s="200" t="str" cm="1">
        <f t="array" ref="K78">IF($C78="","",IF(AND($C78=Party_Statement!$C$5,$B78&gt;=Party_Statement!$C$6,$B78&lt;=Party_Statement!$E$6),SUMPRODUCT(($C$3:$C78=Party_Statement!$C$5)*($B$3:$B78&gt;=Party_Statement!$C$6)*($B$3:$B78&lt;=Party_Statement!$E$6)),""))</f>
        <v/>
      </c>
    </row>
    <row r="79" spans="1:11" x14ac:dyDescent="0.2">
      <c r="A79" s="196">
        <f>Sales_Entry!A79</f>
        <v>66918</v>
      </c>
      <c r="B79" s="197">
        <f>Sales_Entry!B79</f>
        <v>46205</v>
      </c>
      <c r="C79" s="198" t="str">
        <f>Sales_Entry!D79</f>
        <v>DEURALI KIRANA</v>
      </c>
      <c r="D79" s="198" t="s">
        <v>1388</v>
      </c>
      <c r="E79" s="198" t="str">
        <f>Sales_Entry!C79</f>
        <v>BILL-6049</v>
      </c>
      <c r="F79" s="198" t="str">
        <f>Sales_Entry!E79</f>
        <v>Mix Milk</v>
      </c>
      <c r="G79" s="199">
        <f>N(Sales_Entry!J79)</f>
        <v>425</v>
      </c>
      <c r="H79" s="199">
        <v>0</v>
      </c>
      <c r="I79" s="199">
        <f t="shared" si="1"/>
        <v>425</v>
      </c>
      <c r="J79" s="198"/>
      <c r="K79" s="200" t="str" cm="1">
        <f t="array" ref="K79">IF($C79="","",IF(AND($C79=Party_Statement!$C$5,$B79&gt;=Party_Statement!$C$6,$B79&lt;=Party_Statement!$E$6),SUMPRODUCT(($C$3:$C79=Party_Statement!$C$5)*($B$3:$B79&gt;=Party_Statement!$C$6)*($B$3:$B79&lt;=Party_Statement!$E$6)),""))</f>
        <v/>
      </c>
    </row>
    <row r="80" spans="1:11" x14ac:dyDescent="0.2">
      <c r="A80" s="196">
        <f>Sales_Entry!A80</f>
        <v>66918</v>
      </c>
      <c r="B80" s="197">
        <f>Sales_Entry!B80</f>
        <v>46205</v>
      </c>
      <c r="C80" s="198" t="str">
        <f>Sales_Entry!D80</f>
        <v>PALPALI KIRANA</v>
      </c>
      <c r="D80" s="198" t="s">
        <v>1388</v>
      </c>
      <c r="E80" s="198" t="str">
        <f>Sales_Entry!C80</f>
        <v>BILL-6050</v>
      </c>
      <c r="F80" s="198" t="str">
        <f>Sales_Entry!E80</f>
        <v>Mix Milk</v>
      </c>
      <c r="G80" s="199">
        <f>N(Sales_Entry!J80)</f>
        <v>1700</v>
      </c>
      <c r="H80" s="199">
        <v>0</v>
      </c>
      <c r="I80" s="199">
        <f t="shared" si="1"/>
        <v>1700</v>
      </c>
      <c r="J80" s="198"/>
      <c r="K80" s="200" t="str" cm="1">
        <f t="array" ref="K80">IF($C80="","",IF(AND($C80=Party_Statement!$C$5,$B80&gt;=Party_Statement!$C$6,$B80&lt;=Party_Statement!$E$6),SUMPRODUCT(($C$3:$C80=Party_Statement!$C$5)*($B$3:$B80&gt;=Party_Statement!$C$6)*($B$3:$B80&lt;=Party_Statement!$E$6)),""))</f>
        <v/>
      </c>
    </row>
    <row r="81" spans="1:11" x14ac:dyDescent="0.2">
      <c r="A81" s="196">
        <f>Sales_Entry!A81</f>
        <v>66918</v>
      </c>
      <c r="B81" s="197">
        <f>Sales_Entry!B81</f>
        <v>46205</v>
      </c>
      <c r="C81" s="198" t="str">
        <f>Sales_Entry!D81</f>
        <v>ORGANIC TARKALI</v>
      </c>
      <c r="D81" s="198" t="s">
        <v>1388</v>
      </c>
      <c r="E81" s="198" t="str">
        <f>Sales_Entry!C81</f>
        <v>BILL-6051</v>
      </c>
      <c r="F81" s="198" t="str">
        <f>Sales_Entry!E81</f>
        <v>Mix Milk</v>
      </c>
      <c r="G81" s="199">
        <f>N(Sales_Entry!J81)</f>
        <v>2470</v>
      </c>
      <c r="H81" s="199">
        <v>0</v>
      </c>
      <c r="I81" s="199">
        <f t="shared" si="1"/>
        <v>2470</v>
      </c>
      <c r="J81" s="198"/>
      <c r="K81" s="200" t="str" cm="1">
        <f t="array" ref="K81">IF($C81="","",IF(AND($C81=Party_Statement!$C$5,$B81&gt;=Party_Statement!$C$6,$B81&lt;=Party_Statement!$E$6),SUMPRODUCT(($C$3:$C81=Party_Statement!$C$5)*($B$3:$B81&gt;=Party_Statement!$C$6)*($B$3:$B81&lt;=Party_Statement!$E$6)),""))</f>
        <v/>
      </c>
    </row>
    <row r="82" spans="1:11" x14ac:dyDescent="0.2">
      <c r="A82" s="196">
        <f>Sales_Entry!A82</f>
        <v>66918</v>
      </c>
      <c r="B82" s="197">
        <f>Sales_Entry!B82</f>
        <v>46205</v>
      </c>
      <c r="C82" s="198" t="str">
        <f>Sales_Entry!D82</f>
        <v>ORGANIC TARKALI</v>
      </c>
      <c r="D82" s="198" t="s">
        <v>1388</v>
      </c>
      <c r="E82" s="198" t="str">
        <f>Sales_Entry!C82</f>
        <v>BILL-6051</v>
      </c>
      <c r="F82" s="198" t="str">
        <f>Sales_Entry!E82</f>
        <v>Mix Milk</v>
      </c>
      <c r="G82" s="199">
        <f>N(Sales_Entry!J82)</f>
        <v>425</v>
      </c>
      <c r="H82" s="199">
        <v>0</v>
      </c>
      <c r="I82" s="199">
        <f t="shared" si="1"/>
        <v>425</v>
      </c>
      <c r="J82" s="198"/>
      <c r="K82" s="200" t="str" cm="1">
        <f t="array" ref="K82">IF($C82="","",IF(AND($C82=Party_Statement!$C$5,$B82&gt;=Party_Statement!$C$6,$B82&lt;=Party_Statement!$E$6),SUMPRODUCT(($C$3:$C82=Party_Statement!$C$5)*($B$3:$B82&gt;=Party_Statement!$C$6)*($B$3:$B82&lt;=Party_Statement!$E$6)),""))</f>
        <v/>
      </c>
    </row>
    <row r="83" spans="1:11" x14ac:dyDescent="0.2">
      <c r="A83" s="196">
        <f>Sales_Entry!A83</f>
        <v>66918</v>
      </c>
      <c r="B83" s="197">
        <f>Sales_Entry!B83</f>
        <v>46205</v>
      </c>
      <c r="C83" s="198" t="str">
        <f>Sales_Entry!D83</f>
        <v>ORGANIC TARKALI</v>
      </c>
      <c r="D83" s="198" t="s">
        <v>1388</v>
      </c>
      <c r="E83" s="198" t="str">
        <f>Sales_Entry!C83</f>
        <v>BILL-6052</v>
      </c>
      <c r="F83" s="198" t="str">
        <f>Sales_Entry!E83</f>
        <v>Mix Milk</v>
      </c>
      <c r="G83" s="199">
        <f>N(Sales_Entry!J83)</f>
        <v>2375</v>
      </c>
      <c r="H83" s="199">
        <v>0</v>
      </c>
      <c r="I83" s="199">
        <f t="shared" si="1"/>
        <v>2375</v>
      </c>
      <c r="J83" s="198"/>
      <c r="K83" s="200" t="str" cm="1">
        <f t="array" ref="K83">IF($C83="","",IF(AND($C83=Party_Statement!$C$5,$B83&gt;=Party_Statement!$C$6,$B83&lt;=Party_Statement!$E$6),SUMPRODUCT(($C$3:$C83=Party_Statement!$C$5)*($B$3:$B83&gt;=Party_Statement!$C$6)*($B$3:$B83&lt;=Party_Statement!$E$6)),""))</f>
        <v/>
      </c>
    </row>
    <row r="84" spans="1:11" x14ac:dyDescent="0.2">
      <c r="A84" s="196">
        <f>Sales_Entry!A84</f>
        <v>66918</v>
      </c>
      <c r="B84" s="197">
        <f>Sales_Entry!B84</f>
        <v>46205</v>
      </c>
      <c r="C84" s="198" t="str">
        <f>Sales_Entry!D84</f>
        <v>ORGANIC TARKALI</v>
      </c>
      <c r="D84" s="198" t="s">
        <v>1388</v>
      </c>
      <c r="E84" s="198" t="str">
        <f>Sales_Entry!C84</f>
        <v>BILL-6052</v>
      </c>
      <c r="F84" s="198" t="str">
        <f>Sales_Entry!E84</f>
        <v>Mix Milk</v>
      </c>
      <c r="G84" s="199">
        <f>N(Sales_Entry!J84)</f>
        <v>1020</v>
      </c>
      <c r="H84" s="199">
        <v>0</v>
      </c>
      <c r="I84" s="199">
        <f t="shared" si="1"/>
        <v>1020</v>
      </c>
      <c r="J84" s="198"/>
      <c r="K84" s="200" t="str" cm="1">
        <f t="array" ref="K84">IF($C84="","",IF(AND($C84=Party_Statement!$C$5,$B84&gt;=Party_Statement!$C$6,$B84&lt;=Party_Statement!$E$6),SUMPRODUCT(($C$3:$C84=Party_Statement!$C$5)*($B$3:$B84&gt;=Party_Statement!$C$6)*($B$3:$B84&lt;=Party_Statement!$E$6)),""))</f>
        <v/>
      </c>
    </row>
    <row r="85" spans="1:11" x14ac:dyDescent="0.2">
      <c r="A85" s="196">
        <f>Sales_Entry!A85</f>
        <v>66918</v>
      </c>
      <c r="B85" s="197">
        <f>Sales_Entry!B85</f>
        <v>46205</v>
      </c>
      <c r="C85" s="198" t="str">
        <f>Sales_Entry!D85</f>
        <v>SHARMA DAI</v>
      </c>
      <c r="D85" s="198" t="s">
        <v>1388</v>
      </c>
      <c r="E85" s="198" t="str">
        <f>Sales_Entry!C85</f>
        <v>BILL-6053</v>
      </c>
      <c r="F85" s="198" t="str">
        <f>Sales_Entry!E85</f>
        <v>Mix Milk</v>
      </c>
      <c r="G85" s="199">
        <f>N(Sales_Entry!J85)</f>
        <v>2100</v>
      </c>
      <c r="H85" s="199">
        <v>0</v>
      </c>
      <c r="I85" s="199">
        <f t="shared" si="1"/>
        <v>2100</v>
      </c>
      <c r="J85" s="198"/>
      <c r="K85" s="200" t="str" cm="1">
        <f t="array" ref="K85">IF($C85="","",IF(AND($C85=Party_Statement!$C$5,$B85&gt;=Party_Statement!$C$6,$B85&lt;=Party_Statement!$E$6),SUMPRODUCT(($C$3:$C85=Party_Statement!$C$5)*($B$3:$B85&gt;=Party_Statement!$C$6)*($B$3:$B85&lt;=Party_Statement!$E$6)),""))</f>
        <v/>
      </c>
    </row>
    <row r="86" spans="1:11" x14ac:dyDescent="0.2">
      <c r="A86" s="196">
        <f>Sales_Entry!A86</f>
        <v>66918</v>
      </c>
      <c r="B86" s="197">
        <f>Sales_Entry!B86</f>
        <v>46205</v>
      </c>
      <c r="C86" s="198" t="str">
        <f>Sales_Entry!D86</f>
        <v>GANGA NEUPANE</v>
      </c>
      <c r="D86" s="198" t="s">
        <v>1388</v>
      </c>
      <c r="E86" s="198" t="str">
        <f>Sales_Entry!C86</f>
        <v>BILL-6054</v>
      </c>
      <c r="F86" s="198" t="str">
        <f>Sales_Entry!E86</f>
        <v>Mix Milk</v>
      </c>
      <c r="G86" s="199">
        <f>N(Sales_Entry!J86)</f>
        <v>680</v>
      </c>
      <c r="H86" s="199">
        <v>0</v>
      </c>
      <c r="I86" s="199">
        <f t="shared" si="1"/>
        <v>680</v>
      </c>
      <c r="J86" s="198"/>
      <c r="K86" s="200" t="str" cm="1">
        <f t="array" ref="K86">IF($C86="","",IF(AND($C86=Party_Statement!$C$5,$B86&gt;=Party_Statement!$C$6,$B86&lt;=Party_Statement!$E$6),SUMPRODUCT(($C$3:$C86=Party_Statement!$C$5)*($B$3:$B86&gt;=Party_Statement!$C$6)*($B$3:$B86&lt;=Party_Statement!$E$6)),""))</f>
        <v/>
      </c>
    </row>
    <row r="87" spans="1:11" x14ac:dyDescent="0.2">
      <c r="A87" s="196">
        <f>Sales_Entry!A87</f>
        <v>66918</v>
      </c>
      <c r="B87" s="197">
        <f>Sales_Entry!B87</f>
        <v>46205</v>
      </c>
      <c r="C87" s="198" t="str">
        <f>Sales_Entry!D87</f>
        <v>LOCAL</v>
      </c>
      <c r="D87" s="198" t="s">
        <v>1388</v>
      </c>
      <c r="E87" s="198" t="str">
        <f>Sales_Entry!C87</f>
        <v>BILL-6055</v>
      </c>
      <c r="F87" s="198" t="str">
        <f>Sales_Entry!E87</f>
        <v>Mix Milk</v>
      </c>
      <c r="G87" s="199">
        <f>N(Sales_Entry!J87)</f>
        <v>450</v>
      </c>
      <c r="H87" s="199">
        <v>0</v>
      </c>
      <c r="I87" s="199">
        <f t="shared" si="1"/>
        <v>450</v>
      </c>
      <c r="J87" s="198"/>
      <c r="K87" s="200" t="str" cm="1">
        <f t="array" ref="K87">IF($C87="","",IF(AND($C87=Party_Statement!$C$5,$B87&gt;=Party_Statement!$C$6,$B87&lt;=Party_Statement!$E$6),SUMPRODUCT(($C$3:$C87=Party_Statement!$C$5)*($B$3:$B87&gt;=Party_Statement!$C$6)*($B$3:$B87&lt;=Party_Statement!$E$6)),""))</f>
        <v/>
      </c>
    </row>
    <row r="88" spans="1:11" x14ac:dyDescent="0.2">
      <c r="A88" s="196">
        <f>Sales_Entry!A88</f>
        <v>66918</v>
      </c>
      <c r="B88" s="197">
        <f>Sales_Entry!B88</f>
        <v>46205</v>
      </c>
      <c r="C88" s="198" t="str">
        <f>Sales_Entry!D88</f>
        <v>NAWARAJ NEPAL</v>
      </c>
      <c r="D88" s="198" t="s">
        <v>1388</v>
      </c>
      <c r="E88" s="198" t="str">
        <f>Sales_Entry!C88</f>
        <v>BILL-6056</v>
      </c>
      <c r="F88" s="198" t="str">
        <f>Sales_Entry!E88</f>
        <v>Mix Milk</v>
      </c>
      <c r="G88" s="199">
        <f>N(Sales_Entry!J88)</f>
        <v>255</v>
      </c>
      <c r="H88" s="199">
        <v>0</v>
      </c>
      <c r="I88" s="199">
        <f t="shared" si="1"/>
        <v>255</v>
      </c>
      <c r="J88" s="198"/>
      <c r="K88" s="200" t="str" cm="1">
        <f t="array" ref="K88">IF($C88="","",IF(AND($C88=Party_Statement!$C$5,$B88&gt;=Party_Statement!$C$6,$B88&lt;=Party_Statement!$E$6),SUMPRODUCT(($C$3:$C88=Party_Statement!$C$5)*($B$3:$B88&gt;=Party_Statement!$C$6)*($B$3:$B88&lt;=Party_Statement!$E$6)),""))</f>
        <v/>
      </c>
    </row>
    <row r="89" spans="1:11" x14ac:dyDescent="0.2">
      <c r="A89" s="196">
        <f>Sales_Entry!A89</f>
        <v>66918</v>
      </c>
      <c r="B89" s="197">
        <f>Sales_Entry!B89</f>
        <v>46205</v>
      </c>
      <c r="C89" s="198" t="str">
        <f>Sales_Entry!D89</f>
        <v>NAWARAJ NEPAL</v>
      </c>
      <c r="D89" s="198" t="s">
        <v>1388</v>
      </c>
      <c r="E89" s="198" t="str">
        <f>Sales_Entry!C89</f>
        <v>BILL-6056</v>
      </c>
      <c r="F89" s="198" t="str">
        <f>Sales_Entry!E89</f>
        <v>Ghee</v>
      </c>
      <c r="G89" s="199">
        <f>N(Sales_Entry!J89)</f>
        <v>550</v>
      </c>
      <c r="H89" s="199">
        <v>0</v>
      </c>
      <c r="I89" s="199">
        <f t="shared" si="1"/>
        <v>550</v>
      </c>
      <c r="J89" s="198"/>
      <c r="K89" s="200" t="str" cm="1">
        <f t="array" ref="K89">IF($C89="","",IF(AND($C89=Party_Statement!$C$5,$B89&gt;=Party_Statement!$C$6,$B89&lt;=Party_Statement!$E$6),SUMPRODUCT(($C$3:$C89=Party_Statement!$C$5)*($B$3:$B89&gt;=Party_Statement!$C$6)*($B$3:$B89&lt;=Party_Statement!$E$6)),""))</f>
        <v/>
      </c>
    </row>
    <row r="90" spans="1:11" x14ac:dyDescent="0.2">
      <c r="A90" s="196">
        <f>Sales_Entry!A90</f>
        <v>66919</v>
      </c>
      <c r="B90" s="197">
        <f>Sales_Entry!B90</f>
        <v>46206</v>
      </c>
      <c r="C90" s="198" t="str">
        <f>Sales_Entry!D90</f>
        <v>SRIJANA DAIRY</v>
      </c>
      <c r="D90" s="198" t="s">
        <v>1388</v>
      </c>
      <c r="E90" s="198" t="str">
        <f>Sales_Entry!C90</f>
        <v>BILL-6057</v>
      </c>
      <c r="F90" s="198" t="str">
        <f>Sales_Entry!E90</f>
        <v>Mix Milk</v>
      </c>
      <c r="G90" s="199">
        <f>N(Sales_Entry!J90)</f>
        <v>4250</v>
      </c>
      <c r="H90" s="199">
        <v>0</v>
      </c>
      <c r="I90" s="199">
        <f t="shared" si="1"/>
        <v>4250</v>
      </c>
      <c r="J90" s="198"/>
      <c r="K90" s="200" t="str" cm="1">
        <f t="array" ref="K90">IF($C90="","",IF(AND($C90=Party_Statement!$C$5,$B90&gt;=Party_Statement!$C$6,$B90&lt;=Party_Statement!$E$6),SUMPRODUCT(($C$3:$C90=Party_Statement!$C$5)*($B$3:$B90&gt;=Party_Statement!$C$6)*($B$3:$B90&lt;=Party_Statement!$E$6)),""))</f>
        <v/>
      </c>
    </row>
    <row r="91" spans="1:11" x14ac:dyDescent="0.2">
      <c r="A91" s="196">
        <f>Sales_Entry!A91</f>
        <v>66919</v>
      </c>
      <c r="B91" s="197">
        <f>Sales_Entry!B91</f>
        <v>46206</v>
      </c>
      <c r="C91" s="198" t="str">
        <f>Sales_Entry!D91</f>
        <v>SOBHA BHATTARAI</v>
      </c>
      <c r="D91" s="198" t="s">
        <v>1388</v>
      </c>
      <c r="E91" s="198" t="str">
        <f>Sales_Entry!C91</f>
        <v>BILL-6058</v>
      </c>
      <c r="F91" s="198" t="str">
        <f>Sales_Entry!E91</f>
        <v>Mix Milk</v>
      </c>
      <c r="G91" s="199">
        <f>N(Sales_Entry!J91)</f>
        <v>2125</v>
      </c>
      <c r="H91" s="199">
        <v>0</v>
      </c>
      <c r="I91" s="199">
        <f t="shared" si="1"/>
        <v>2125</v>
      </c>
      <c r="J91" s="198"/>
      <c r="K91" s="200" t="str" cm="1">
        <f t="array" ref="K91">IF($C91="","",IF(AND($C91=Party_Statement!$C$5,$B91&gt;=Party_Statement!$C$6,$B91&lt;=Party_Statement!$E$6),SUMPRODUCT(($C$3:$C91=Party_Statement!$C$5)*($B$3:$B91&gt;=Party_Statement!$C$6)*($B$3:$B91&lt;=Party_Statement!$E$6)),""))</f>
        <v/>
      </c>
    </row>
    <row r="92" spans="1:11" x14ac:dyDescent="0.2">
      <c r="A92" s="196">
        <f>Sales_Entry!A92</f>
        <v>66919</v>
      </c>
      <c r="B92" s="197">
        <f>Sales_Entry!B92</f>
        <v>46206</v>
      </c>
      <c r="C92" s="198" t="str">
        <f>Sales_Entry!D92</f>
        <v>AAMOSH KIRANA</v>
      </c>
      <c r="D92" s="198" t="s">
        <v>1388</v>
      </c>
      <c r="E92" s="198" t="str">
        <f>Sales_Entry!C92</f>
        <v>BILL-6059</v>
      </c>
      <c r="F92" s="198" t="str">
        <f>Sales_Entry!E92</f>
        <v>Mix Milk</v>
      </c>
      <c r="G92" s="199">
        <f>N(Sales_Entry!J92)</f>
        <v>3440</v>
      </c>
      <c r="H92" s="199">
        <v>0</v>
      </c>
      <c r="I92" s="199">
        <f t="shared" si="1"/>
        <v>3440</v>
      </c>
      <c r="J92" s="198"/>
      <c r="K92" s="200" cm="1">
        <f t="array" ref="K92">IF($C92="","",IF(AND($C92=Party_Statement!$C$5,$B92&gt;=Party_Statement!$C$6,$B92&lt;=Party_Statement!$E$6),SUMPRODUCT(($C$3:$C92=Party_Statement!$C$5)*($B$3:$B92&gt;=Party_Statement!$C$6)*($B$3:$B92&lt;=Party_Statement!$E$6)),""))</f>
        <v>9</v>
      </c>
    </row>
    <row r="93" spans="1:11" x14ac:dyDescent="0.2">
      <c r="A93" s="196">
        <f>Sales_Entry!A93</f>
        <v>66919</v>
      </c>
      <c r="B93" s="197">
        <f>Sales_Entry!B93</f>
        <v>46206</v>
      </c>
      <c r="C93" s="198" t="str">
        <f>Sales_Entry!D93</f>
        <v>AAMOSH KIRANA</v>
      </c>
      <c r="D93" s="198" t="s">
        <v>1388</v>
      </c>
      <c r="E93" s="198" t="str">
        <f>Sales_Entry!C93</f>
        <v>BILL-6059</v>
      </c>
      <c r="F93" s="198" t="str">
        <f>Sales_Entry!E93</f>
        <v>Mix Milk</v>
      </c>
      <c r="G93" s="199">
        <f>N(Sales_Entry!J93)</f>
        <v>4250</v>
      </c>
      <c r="H93" s="199">
        <v>0</v>
      </c>
      <c r="I93" s="199">
        <f t="shared" si="1"/>
        <v>4250</v>
      </c>
      <c r="J93" s="198"/>
      <c r="K93" s="200" cm="1">
        <f t="array" ref="K93">IF($C93="","",IF(AND($C93=Party_Statement!$C$5,$B93&gt;=Party_Statement!$C$6,$B93&lt;=Party_Statement!$E$6),SUMPRODUCT(($C$3:$C93=Party_Statement!$C$5)*($B$3:$B93&gt;=Party_Statement!$C$6)*($B$3:$B93&lt;=Party_Statement!$E$6)),""))</f>
        <v>10</v>
      </c>
    </row>
    <row r="94" spans="1:11" x14ac:dyDescent="0.2">
      <c r="A94" s="196">
        <f>Sales_Entry!A94</f>
        <v>66919</v>
      </c>
      <c r="B94" s="197">
        <f>Sales_Entry!B94</f>
        <v>46206</v>
      </c>
      <c r="C94" s="198" t="str">
        <f>Sales_Entry!D94</f>
        <v>AAMOSH KIRANA</v>
      </c>
      <c r="D94" s="198" t="s">
        <v>1388</v>
      </c>
      <c r="E94" s="198" t="str">
        <f>Sales_Entry!C94</f>
        <v>BILL-6059</v>
      </c>
      <c r="F94" s="198" t="str">
        <f>Sales_Entry!E94</f>
        <v>Cow Milk</v>
      </c>
      <c r="G94" s="199">
        <f>N(Sales_Entry!J94)</f>
        <v>80</v>
      </c>
      <c r="H94" s="199">
        <v>0</v>
      </c>
      <c r="I94" s="199">
        <f t="shared" si="1"/>
        <v>80</v>
      </c>
      <c r="J94" s="198"/>
      <c r="K94" s="200" cm="1">
        <f t="array" ref="K94">IF($C94="","",IF(AND($C94=Party_Statement!$C$5,$B94&gt;=Party_Statement!$C$6,$B94&lt;=Party_Statement!$E$6),SUMPRODUCT(($C$3:$C94=Party_Statement!$C$5)*($B$3:$B94&gt;=Party_Statement!$C$6)*($B$3:$B94&lt;=Party_Statement!$E$6)),""))</f>
        <v>11</v>
      </c>
    </row>
    <row r="95" spans="1:11" x14ac:dyDescent="0.2">
      <c r="A95" s="196">
        <f>Sales_Entry!A95</f>
        <v>66919</v>
      </c>
      <c r="B95" s="197">
        <f>Sales_Entry!B95</f>
        <v>46206</v>
      </c>
      <c r="C95" s="198" t="str">
        <f>Sales_Entry!D95</f>
        <v>PALPALI KIRANA</v>
      </c>
      <c r="D95" s="198" t="s">
        <v>1388</v>
      </c>
      <c r="E95" s="198" t="str">
        <f>Sales_Entry!C95</f>
        <v>BILL-6060</v>
      </c>
      <c r="F95" s="198" t="str">
        <f>Sales_Entry!E95</f>
        <v>Mix Milk</v>
      </c>
      <c r="G95" s="199">
        <f>N(Sales_Entry!J95)</f>
        <v>2125</v>
      </c>
      <c r="H95" s="199">
        <v>0</v>
      </c>
      <c r="I95" s="199">
        <f t="shared" si="1"/>
        <v>2125</v>
      </c>
      <c r="J95" s="198"/>
      <c r="K95" s="200" t="str" cm="1">
        <f t="array" ref="K95">IF($C95="","",IF(AND($C95=Party_Statement!$C$5,$B95&gt;=Party_Statement!$C$6,$B95&lt;=Party_Statement!$E$6),SUMPRODUCT(($C$3:$C95=Party_Statement!$C$5)*($B$3:$B95&gt;=Party_Statement!$C$6)*($B$3:$B95&lt;=Party_Statement!$E$6)),""))</f>
        <v/>
      </c>
    </row>
    <row r="96" spans="1:11" ht="25.5" customHeight="1" x14ac:dyDescent="0.2">
      <c r="A96" s="196">
        <f>Sales_Entry!A96</f>
        <v>66919</v>
      </c>
      <c r="B96" s="197">
        <f>Sales_Entry!B96</f>
        <v>46206</v>
      </c>
      <c r="C96" s="198" t="str">
        <f>Sales_Entry!D96</f>
        <v>GIRI KIRANA</v>
      </c>
      <c r="D96" s="198" t="s">
        <v>1388</v>
      </c>
      <c r="E96" s="198" t="str">
        <f>Sales_Entry!C96</f>
        <v>BILL-6061</v>
      </c>
      <c r="F96" s="198" t="str">
        <f>Sales_Entry!E96</f>
        <v>Mix Milk</v>
      </c>
      <c r="G96" s="199">
        <f>N(Sales_Entry!J96)</f>
        <v>1275</v>
      </c>
      <c r="H96" s="199">
        <v>0</v>
      </c>
      <c r="I96" s="199">
        <f t="shared" si="1"/>
        <v>1275</v>
      </c>
      <c r="J96" s="198"/>
      <c r="K96" s="200" t="str" cm="1">
        <f t="array" ref="K96">IF($C96="","",IF(AND($C96=Party_Statement!$C$5,$B96&gt;=Party_Statement!$C$6,$B96&lt;=Party_Statement!$E$6),SUMPRODUCT(($C$3:$C96=Party_Statement!$C$5)*($B$3:$B96&gt;=Party_Statement!$C$6)*($B$3:$B96&lt;=Party_Statement!$E$6)),""))</f>
        <v/>
      </c>
    </row>
    <row r="97" spans="1:11" x14ac:dyDescent="0.2">
      <c r="A97" s="196">
        <f>Sales_Entry!A97</f>
        <v>66919</v>
      </c>
      <c r="B97" s="197">
        <f>Sales_Entry!B97</f>
        <v>46206</v>
      </c>
      <c r="C97" s="198" t="str">
        <f>Sales_Entry!D97</f>
        <v>CHHATRABHUMI STORE</v>
      </c>
      <c r="D97" s="198" t="s">
        <v>1388</v>
      </c>
      <c r="E97" s="198" t="str">
        <f>Sales_Entry!C97</f>
        <v>BILL-6062</v>
      </c>
      <c r="F97" s="198" t="str">
        <f>Sales_Entry!E97</f>
        <v>Mix Milk</v>
      </c>
      <c r="G97" s="199">
        <f>N(Sales_Entry!J97)</f>
        <v>1720</v>
      </c>
      <c r="H97" s="199">
        <v>0</v>
      </c>
      <c r="I97" s="199">
        <f t="shared" si="1"/>
        <v>1720</v>
      </c>
      <c r="J97" s="198"/>
      <c r="K97" s="200" t="str" cm="1">
        <f t="array" ref="K97">IF($C97="","",IF(AND($C97=Party_Statement!$C$5,$B97&gt;=Party_Statement!$C$6,$B97&lt;=Party_Statement!$E$6),SUMPRODUCT(($C$3:$C97=Party_Statement!$C$5)*($B$3:$B97&gt;=Party_Statement!$C$6)*($B$3:$B97&lt;=Party_Statement!$E$6)),""))</f>
        <v/>
      </c>
    </row>
    <row r="98" spans="1:11" x14ac:dyDescent="0.2">
      <c r="A98" s="196">
        <f>Sales_Entry!A98</f>
        <v>66919</v>
      </c>
      <c r="B98" s="197">
        <f>Sales_Entry!B98</f>
        <v>46206</v>
      </c>
      <c r="C98" s="198" t="str">
        <f>Sales_Entry!D98</f>
        <v>KRISHNA KHAREL</v>
      </c>
      <c r="D98" s="198" t="s">
        <v>1388</v>
      </c>
      <c r="E98" s="198" t="str">
        <f>Sales_Entry!C98</f>
        <v>BILL-6063</v>
      </c>
      <c r="F98" s="198" t="str">
        <f>Sales_Entry!E98</f>
        <v>Mix Milk</v>
      </c>
      <c r="G98" s="199">
        <f>N(Sales_Entry!J98)</f>
        <v>344</v>
      </c>
      <c r="H98" s="199">
        <v>0</v>
      </c>
      <c r="I98" s="199">
        <f t="shared" si="1"/>
        <v>344</v>
      </c>
      <c r="J98" s="198"/>
      <c r="K98" s="200" t="str" cm="1">
        <f t="array" ref="K98">IF($C98="","",IF(AND($C98=Party_Statement!$C$5,$B98&gt;=Party_Statement!$C$6,$B98&lt;=Party_Statement!$E$6),SUMPRODUCT(($C$3:$C98=Party_Statement!$C$5)*($B$3:$B98&gt;=Party_Statement!$C$6)*($B$3:$B98&lt;=Party_Statement!$E$6)),""))</f>
        <v/>
      </c>
    </row>
    <row r="99" spans="1:11" x14ac:dyDescent="0.2">
      <c r="A99" s="196">
        <f>Sales_Entry!A99</f>
        <v>66919</v>
      </c>
      <c r="B99" s="197">
        <f>Sales_Entry!B99</f>
        <v>46206</v>
      </c>
      <c r="C99" s="198" t="str">
        <f>Sales_Entry!D99</f>
        <v>DEURALI KIRANA</v>
      </c>
      <c r="D99" s="198" t="s">
        <v>1388</v>
      </c>
      <c r="E99" s="198" t="str">
        <f>Sales_Entry!C99</f>
        <v>BILL-6064</v>
      </c>
      <c r="F99" s="198" t="str">
        <f>Sales_Entry!E99</f>
        <v>Mix Milk</v>
      </c>
      <c r="G99" s="199">
        <f>N(Sales_Entry!J99)</f>
        <v>425</v>
      </c>
      <c r="H99" s="199">
        <v>0</v>
      </c>
      <c r="I99" s="199">
        <f t="shared" si="1"/>
        <v>425</v>
      </c>
      <c r="J99" s="198"/>
      <c r="K99" s="200" t="str" cm="1">
        <f t="array" ref="K99">IF($C99="","",IF(AND($C99=Party_Statement!$C$5,$B99&gt;=Party_Statement!$C$6,$B99&lt;=Party_Statement!$E$6),SUMPRODUCT(($C$3:$C99=Party_Statement!$C$5)*($B$3:$B99&gt;=Party_Statement!$C$6)*($B$3:$B99&lt;=Party_Statement!$E$6)),""))</f>
        <v/>
      </c>
    </row>
    <row r="100" spans="1:11" x14ac:dyDescent="0.2">
      <c r="A100" s="196">
        <f>Sales_Entry!A100</f>
        <v>66919</v>
      </c>
      <c r="B100" s="197">
        <f>Sales_Entry!B100</f>
        <v>46206</v>
      </c>
      <c r="C100" s="198" t="str">
        <f>Sales_Entry!D100</f>
        <v>SAMIKSHYA KIRANA</v>
      </c>
      <c r="D100" s="198" t="s">
        <v>1388</v>
      </c>
      <c r="E100" s="198" t="str">
        <f>Sales_Entry!C100</f>
        <v>BILL-6065</v>
      </c>
      <c r="F100" s="198" t="str">
        <f>Sales_Entry!E100</f>
        <v>Mix Milk</v>
      </c>
      <c r="G100" s="199">
        <f>N(Sales_Entry!J100)</f>
        <v>850</v>
      </c>
      <c r="H100" s="199">
        <v>0</v>
      </c>
      <c r="I100" s="199">
        <f t="shared" si="1"/>
        <v>850</v>
      </c>
      <c r="J100" s="198"/>
      <c r="K100" s="200" t="str" cm="1">
        <f t="array" ref="K100">IF($C100="","",IF(AND($C100=Party_Statement!$C$5,$B100&gt;=Party_Statement!$C$6,$B100&lt;=Party_Statement!$E$6),SUMPRODUCT(($C$3:$C100=Party_Statement!$C$5)*($B$3:$B100&gt;=Party_Statement!$C$6)*($B$3:$B100&lt;=Party_Statement!$E$6)),""))</f>
        <v/>
      </c>
    </row>
    <row r="101" spans="1:11" x14ac:dyDescent="0.2">
      <c r="A101" s="196">
        <f>Sales_Entry!A101</f>
        <v>66919</v>
      </c>
      <c r="B101" s="197">
        <f>Sales_Entry!B101</f>
        <v>46206</v>
      </c>
      <c r="C101" s="198" t="str">
        <f>Sales_Entry!D101</f>
        <v>YUBARAJ AND SAMRAT</v>
      </c>
      <c r="D101" s="198" t="s">
        <v>1388</v>
      </c>
      <c r="E101" s="198" t="str">
        <f>Sales_Entry!C101</f>
        <v>BILL-6066</v>
      </c>
      <c r="F101" s="198" t="str">
        <f>Sales_Entry!E101</f>
        <v>Mix Milk</v>
      </c>
      <c r="G101" s="199">
        <f>N(Sales_Entry!J101)</f>
        <v>1275</v>
      </c>
      <c r="H101" s="199">
        <v>0</v>
      </c>
      <c r="I101" s="199">
        <f t="shared" si="1"/>
        <v>1275</v>
      </c>
      <c r="J101" s="198"/>
      <c r="K101" s="200" t="str" cm="1">
        <f t="array" ref="K101">IF($C101="","",IF(AND($C101=Party_Statement!$C$5,$B101&gt;=Party_Statement!$C$6,$B101&lt;=Party_Statement!$E$6),SUMPRODUCT(($C$3:$C101=Party_Statement!$C$5)*($B$3:$B101&gt;=Party_Statement!$C$6)*($B$3:$B101&lt;=Party_Statement!$E$6)),""))</f>
        <v/>
      </c>
    </row>
    <row r="102" spans="1:11" x14ac:dyDescent="0.2">
      <c r="A102" s="196">
        <f>Sales_Entry!A102</f>
        <v>66919</v>
      </c>
      <c r="B102" s="197">
        <f>Sales_Entry!B102</f>
        <v>46206</v>
      </c>
      <c r="C102" s="198" t="str">
        <f>Sales_Entry!D102</f>
        <v>MANAKAMANA DAIRY</v>
      </c>
      <c r="D102" s="198" t="s">
        <v>1388</v>
      </c>
      <c r="E102" s="198" t="str">
        <f>Sales_Entry!C102</f>
        <v>BILL-6067</v>
      </c>
      <c r="F102" s="198" t="str">
        <f>Sales_Entry!E102</f>
        <v>Mix Milk</v>
      </c>
      <c r="G102" s="199">
        <f>N(Sales_Entry!J102)</f>
        <v>850</v>
      </c>
      <c r="H102" s="199">
        <v>0</v>
      </c>
      <c r="I102" s="199">
        <f t="shared" si="1"/>
        <v>850</v>
      </c>
      <c r="J102" s="198"/>
      <c r="K102" s="200" t="str" cm="1">
        <f t="array" ref="K102">IF($C102="","",IF(AND($C102=Party_Statement!$C$5,$B102&gt;=Party_Statement!$C$6,$B102&lt;=Party_Statement!$E$6),SUMPRODUCT(($C$3:$C102=Party_Statement!$C$5)*($B$3:$B102&gt;=Party_Statement!$C$6)*($B$3:$B102&lt;=Party_Statement!$E$6)),""))</f>
        <v/>
      </c>
    </row>
    <row r="103" spans="1:11" x14ac:dyDescent="0.2">
      <c r="A103" s="196">
        <f>Sales_Entry!A103</f>
        <v>66919</v>
      </c>
      <c r="B103" s="197">
        <f>Sales_Entry!B103</f>
        <v>46206</v>
      </c>
      <c r="C103" s="198" t="str">
        <f>Sales_Entry!D103</f>
        <v>KRITIKA KIRANA</v>
      </c>
      <c r="D103" s="198" t="s">
        <v>1388</v>
      </c>
      <c r="E103" s="198" t="str">
        <f>Sales_Entry!C103</f>
        <v>BILL-6068</v>
      </c>
      <c r="F103" s="198" t="str">
        <f>Sales_Entry!E103</f>
        <v>Mix Milk</v>
      </c>
      <c r="G103" s="199">
        <f>N(Sales_Entry!J103)</f>
        <v>1720</v>
      </c>
      <c r="H103" s="199">
        <v>0</v>
      </c>
      <c r="I103" s="199">
        <f t="shared" si="1"/>
        <v>1720</v>
      </c>
      <c r="J103" s="198"/>
      <c r="K103" s="200" t="str" cm="1">
        <f t="array" ref="K103">IF($C103="","",IF(AND($C103=Party_Statement!$C$5,$B103&gt;=Party_Statement!$C$6,$B103&lt;=Party_Statement!$E$6),SUMPRODUCT(($C$3:$C103=Party_Statement!$C$5)*($B$3:$B103&gt;=Party_Statement!$C$6)*($B$3:$B103&lt;=Party_Statement!$E$6)),""))</f>
        <v/>
      </c>
    </row>
    <row r="104" spans="1:11" x14ac:dyDescent="0.2">
      <c r="A104" s="196">
        <f>Sales_Entry!A104</f>
        <v>66919</v>
      </c>
      <c r="B104" s="197">
        <f>Sales_Entry!B104</f>
        <v>46206</v>
      </c>
      <c r="C104" s="198" t="str">
        <f>Sales_Entry!D104</f>
        <v>KRITIKA KIRANA</v>
      </c>
      <c r="D104" s="198" t="s">
        <v>1388</v>
      </c>
      <c r="E104" s="198" t="str">
        <f>Sales_Entry!C104</f>
        <v>BILL-6068</v>
      </c>
      <c r="F104" s="198" t="str">
        <f>Sales_Entry!E104</f>
        <v>NAUNI</v>
      </c>
      <c r="G104" s="199">
        <f>N(Sales_Entry!J104)</f>
        <v>775</v>
      </c>
      <c r="H104" s="199">
        <v>0</v>
      </c>
      <c r="I104" s="199">
        <f t="shared" si="1"/>
        <v>775</v>
      </c>
      <c r="J104" s="198"/>
      <c r="K104" s="200" t="str" cm="1">
        <f t="array" ref="K104">IF($C104="","",IF(AND($C104=Party_Statement!$C$5,$B104&gt;=Party_Statement!$C$6,$B104&lt;=Party_Statement!$E$6),SUMPRODUCT(($C$3:$C104=Party_Statement!$C$5)*($B$3:$B104&gt;=Party_Statement!$C$6)*($B$3:$B104&lt;=Party_Statement!$E$6)),""))</f>
        <v/>
      </c>
    </row>
    <row r="105" spans="1:11" x14ac:dyDescent="0.2">
      <c r="A105" s="196">
        <f>Sales_Entry!A105</f>
        <v>66919</v>
      </c>
      <c r="B105" s="197">
        <f>Sales_Entry!B105</f>
        <v>46206</v>
      </c>
      <c r="C105" s="198" t="str">
        <f>Sales_Entry!D105</f>
        <v>LILADHAR GAUTAM</v>
      </c>
      <c r="D105" s="198" t="s">
        <v>1388</v>
      </c>
      <c r="E105" s="198" t="str">
        <f>Sales_Entry!C105</f>
        <v>BILL-6069</v>
      </c>
      <c r="F105" s="198" t="str">
        <f>Sales_Entry!E105</f>
        <v>NAUNI</v>
      </c>
      <c r="G105" s="199">
        <f>N(Sales_Entry!J105)</f>
        <v>2400</v>
      </c>
      <c r="H105" s="199">
        <v>0</v>
      </c>
      <c r="I105" s="199">
        <f t="shared" si="1"/>
        <v>2400</v>
      </c>
      <c r="J105" s="198"/>
      <c r="K105" s="200" t="str" cm="1">
        <f t="array" ref="K105">IF($C105="","",IF(AND($C105=Party_Statement!$C$5,$B105&gt;=Party_Statement!$C$6,$B105&lt;=Party_Statement!$E$6),SUMPRODUCT(($C$3:$C105=Party_Statement!$C$5)*($B$3:$B105&gt;=Party_Statement!$C$6)*($B$3:$B105&lt;=Party_Statement!$E$6)),""))</f>
        <v/>
      </c>
    </row>
    <row r="106" spans="1:11" x14ac:dyDescent="0.2">
      <c r="A106" s="196">
        <f>Sales_Entry!A106</f>
        <v>66919</v>
      </c>
      <c r="B106" s="197">
        <f>Sales_Entry!B106</f>
        <v>46206</v>
      </c>
      <c r="C106" s="198" t="str">
        <f>Sales_Entry!D106</f>
        <v>SHARMA DAI</v>
      </c>
      <c r="D106" s="198" t="s">
        <v>1388</v>
      </c>
      <c r="E106" s="198" t="str">
        <f>Sales_Entry!C106</f>
        <v>BILL-6070</v>
      </c>
      <c r="F106" s="198" t="str">
        <f>Sales_Entry!E106</f>
        <v>Mix Milk</v>
      </c>
      <c r="G106" s="199">
        <f>N(Sales_Entry!J106)</f>
        <v>2100</v>
      </c>
      <c r="H106" s="199">
        <v>0</v>
      </c>
      <c r="I106" s="199">
        <f t="shared" si="1"/>
        <v>2100</v>
      </c>
      <c r="J106" s="198"/>
      <c r="K106" s="200" t="str" cm="1">
        <f t="array" ref="K106">IF($C106="","",IF(AND($C106=Party_Statement!$C$5,$B106&gt;=Party_Statement!$C$6,$B106&lt;=Party_Statement!$E$6),SUMPRODUCT(($C$3:$C106=Party_Statement!$C$5)*($B$3:$B106&gt;=Party_Statement!$C$6)*($B$3:$B106&lt;=Party_Statement!$E$6)),""))</f>
        <v/>
      </c>
    </row>
    <row r="107" spans="1:11" x14ac:dyDescent="0.2">
      <c r="A107" s="196">
        <f>Sales_Entry!A107</f>
        <v>66919</v>
      </c>
      <c r="B107" s="197">
        <f>Sales_Entry!B107</f>
        <v>46206</v>
      </c>
      <c r="C107" s="198" t="str">
        <f>Sales_Entry!D107</f>
        <v>GANGA NEUPANE</v>
      </c>
      <c r="D107" s="198" t="s">
        <v>1388</v>
      </c>
      <c r="E107" s="198" t="str">
        <f>Sales_Entry!C107</f>
        <v>BILL-6071</v>
      </c>
      <c r="F107" s="198" t="str">
        <f>Sales_Entry!E107</f>
        <v>Mix Milk</v>
      </c>
      <c r="G107" s="199">
        <f>N(Sales_Entry!J107)</f>
        <v>680</v>
      </c>
      <c r="H107" s="199">
        <v>0</v>
      </c>
      <c r="I107" s="199">
        <f t="shared" si="1"/>
        <v>680</v>
      </c>
      <c r="J107" s="198"/>
      <c r="K107" s="200" t="str" cm="1">
        <f t="array" ref="K107">IF($C107="","",IF(AND($C107=Party_Statement!$C$5,$B107&gt;=Party_Statement!$C$6,$B107&lt;=Party_Statement!$E$6),SUMPRODUCT(($C$3:$C107=Party_Statement!$C$5)*($B$3:$B107&gt;=Party_Statement!$C$6)*($B$3:$B107&lt;=Party_Statement!$E$6)),""))</f>
        <v/>
      </c>
    </row>
    <row r="108" spans="1:11" x14ac:dyDescent="0.2">
      <c r="A108" s="196">
        <f>Sales_Entry!A108</f>
        <v>66919</v>
      </c>
      <c r="B108" s="197">
        <f>Sales_Entry!B108</f>
        <v>46206</v>
      </c>
      <c r="C108" s="198" t="str">
        <f>Sales_Entry!D108</f>
        <v>ORGANIC TARKALI</v>
      </c>
      <c r="D108" s="198" t="s">
        <v>1388</v>
      </c>
      <c r="E108" s="198" t="str">
        <f>Sales_Entry!C108</f>
        <v>BILL-6072</v>
      </c>
      <c r="F108" s="198" t="str">
        <f>Sales_Entry!E108</f>
        <v>Mix Milk</v>
      </c>
      <c r="G108" s="199">
        <f>N(Sales_Entry!J108)</f>
        <v>2375</v>
      </c>
      <c r="H108" s="199">
        <v>0</v>
      </c>
      <c r="I108" s="199">
        <f t="shared" si="1"/>
        <v>2375</v>
      </c>
      <c r="J108" s="198"/>
      <c r="K108" s="200" t="str" cm="1">
        <f t="array" ref="K108">IF($C108="","",IF(AND($C108=Party_Statement!$C$5,$B108&gt;=Party_Statement!$C$6,$B108&lt;=Party_Statement!$E$6),SUMPRODUCT(($C$3:$C108=Party_Statement!$C$5)*($B$3:$B108&gt;=Party_Statement!$C$6)*($B$3:$B108&lt;=Party_Statement!$E$6)),""))</f>
        <v/>
      </c>
    </row>
    <row r="109" spans="1:11" x14ac:dyDescent="0.2">
      <c r="A109" s="196">
        <f>Sales_Entry!A109</f>
        <v>66919</v>
      </c>
      <c r="B109" s="197">
        <f>Sales_Entry!B109</f>
        <v>46206</v>
      </c>
      <c r="C109" s="198" t="str">
        <f>Sales_Entry!D109</f>
        <v>ORGANIC TARKALI</v>
      </c>
      <c r="D109" s="198" t="s">
        <v>1388</v>
      </c>
      <c r="E109" s="198" t="str">
        <f>Sales_Entry!C109</f>
        <v>BILL-6072</v>
      </c>
      <c r="F109" s="198" t="str">
        <f>Sales_Entry!E109</f>
        <v>Mix Milk</v>
      </c>
      <c r="G109" s="199">
        <f>N(Sales_Entry!J109)</f>
        <v>1020</v>
      </c>
      <c r="H109" s="199">
        <v>0</v>
      </c>
      <c r="I109" s="199">
        <f t="shared" si="1"/>
        <v>1020</v>
      </c>
      <c r="J109" s="198"/>
      <c r="K109" s="200" t="str" cm="1">
        <f t="array" ref="K109">IF($C109="","",IF(AND($C109=Party_Statement!$C$5,$B109&gt;=Party_Statement!$C$6,$B109&lt;=Party_Statement!$E$6),SUMPRODUCT(($C$3:$C109=Party_Statement!$C$5)*($B$3:$B109&gt;=Party_Statement!$C$6)*($B$3:$B109&lt;=Party_Statement!$E$6)),""))</f>
        <v/>
      </c>
    </row>
    <row r="110" spans="1:11" x14ac:dyDescent="0.2">
      <c r="A110" s="196">
        <f>Sales_Entry!A110</f>
        <v>66919</v>
      </c>
      <c r="B110" s="197">
        <f>Sales_Entry!B110</f>
        <v>46206</v>
      </c>
      <c r="C110" s="198" t="str">
        <f>Sales_Entry!D110</f>
        <v>BHUSAL JANARAL STORE</v>
      </c>
      <c r="D110" s="198" t="s">
        <v>1388</v>
      </c>
      <c r="E110" s="198" t="str">
        <f>Sales_Entry!C110</f>
        <v>BILL-6073</v>
      </c>
      <c r="F110" s="198" t="str">
        <f>Sales_Entry!E110</f>
        <v>Mix Milk</v>
      </c>
      <c r="G110" s="199">
        <f>N(Sales_Entry!J110)</f>
        <v>430</v>
      </c>
      <c r="H110" s="199">
        <v>0</v>
      </c>
      <c r="I110" s="199">
        <f t="shared" si="1"/>
        <v>430</v>
      </c>
      <c r="J110" s="198"/>
      <c r="K110" s="200" t="str" cm="1">
        <f t="array" ref="K110">IF($C110="","",IF(AND($C110=Party_Statement!$C$5,$B110&gt;=Party_Statement!$C$6,$B110&lt;=Party_Statement!$E$6),SUMPRODUCT(($C$3:$C110=Party_Statement!$C$5)*($B$3:$B110&gt;=Party_Statement!$C$6)*($B$3:$B110&lt;=Party_Statement!$E$6)),""))</f>
        <v/>
      </c>
    </row>
    <row r="111" spans="1:11" x14ac:dyDescent="0.2">
      <c r="A111" s="196">
        <f>Sales_Entry!A111</f>
        <v>66919</v>
      </c>
      <c r="B111" s="197">
        <f>Sales_Entry!B111</f>
        <v>46206</v>
      </c>
      <c r="C111" s="198" t="str">
        <f>Sales_Entry!D111</f>
        <v>LOCAL</v>
      </c>
      <c r="D111" s="198" t="s">
        <v>1388</v>
      </c>
      <c r="E111" s="198" t="str">
        <f>Sales_Entry!C111</f>
        <v>BILL-6074</v>
      </c>
      <c r="F111" s="198" t="str">
        <f>Sales_Entry!E111</f>
        <v>Mix Milk</v>
      </c>
      <c r="G111" s="199">
        <f>N(Sales_Entry!J111)</f>
        <v>419.98500000000001</v>
      </c>
      <c r="H111" s="199">
        <v>0</v>
      </c>
      <c r="I111" s="199">
        <f t="shared" si="1"/>
        <v>419.98500000000001</v>
      </c>
      <c r="J111" s="198"/>
      <c r="K111" s="200" t="str" cm="1">
        <f t="array" ref="K111">IF($C111="","",IF(AND($C111=Party_Statement!$C$5,$B111&gt;=Party_Statement!$C$6,$B111&lt;=Party_Statement!$E$6),SUMPRODUCT(($C$3:$C111=Party_Statement!$C$5)*($B$3:$B111&gt;=Party_Statement!$C$6)*($B$3:$B111&lt;=Party_Statement!$E$6)),""))</f>
        <v/>
      </c>
    </row>
    <row r="112" spans="1:11" x14ac:dyDescent="0.2">
      <c r="A112" s="196">
        <f>Sales_Entry!A112</f>
        <v>66919</v>
      </c>
      <c r="B112" s="197">
        <f>Sales_Entry!B112</f>
        <v>46206</v>
      </c>
      <c r="C112" s="198" t="str">
        <f>Sales_Entry!D112</f>
        <v>LOCAL</v>
      </c>
      <c r="D112" s="198" t="s">
        <v>1388</v>
      </c>
      <c r="E112" s="198" t="str">
        <f>Sales_Entry!C112</f>
        <v>BILL-6074</v>
      </c>
      <c r="F112" s="198" t="str">
        <f>Sales_Entry!E112</f>
        <v>PANEER</v>
      </c>
      <c r="G112" s="199">
        <f>N(Sales_Entry!J112)</f>
        <v>400</v>
      </c>
      <c r="H112" s="199">
        <v>0</v>
      </c>
      <c r="I112" s="199">
        <f t="shared" si="1"/>
        <v>400</v>
      </c>
      <c r="J112" s="198"/>
      <c r="K112" s="200" t="str" cm="1">
        <f t="array" ref="K112">IF($C112="","",IF(AND($C112=Party_Statement!$C$5,$B112&gt;=Party_Statement!$C$6,$B112&lt;=Party_Statement!$E$6),SUMPRODUCT(($C$3:$C112=Party_Statement!$C$5)*($B$3:$B112&gt;=Party_Statement!$C$6)*($B$3:$B112&lt;=Party_Statement!$E$6)),""))</f>
        <v/>
      </c>
    </row>
    <row r="113" spans="1:11" x14ac:dyDescent="0.2">
      <c r="A113" s="196">
        <f>Sales_Entry!A113</f>
        <v>66919</v>
      </c>
      <c r="B113" s="197">
        <f>Sales_Entry!B113</f>
        <v>46206</v>
      </c>
      <c r="C113" s="198" t="str">
        <f>Sales_Entry!D113</f>
        <v>NAR BAHADUR RANA</v>
      </c>
      <c r="D113" s="198" t="s">
        <v>1388</v>
      </c>
      <c r="E113" s="198" t="str">
        <f>Sales_Entry!C113</f>
        <v>BILL-6075</v>
      </c>
      <c r="F113" s="198" t="str">
        <f>Sales_Entry!E113</f>
        <v>Mix Milk</v>
      </c>
      <c r="G113" s="199">
        <f>N(Sales_Entry!J113)</f>
        <v>510</v>
      </c>
      <c r="H113" s="199">
        <v>0</v>
      </c>
      <c r="I113" s="199">
        <f t="shared" si="1"/>
        <v>510</v>
      </c>
      <c r="J113" s="198"/>
      <c r="K113" s="200" t="str" cm="1">
        <f t="array" ref="K113">IF($C113="","",IF(AND($C113=Party_Statement!$C$5,$B113&gt;=Party_Statement!$C$6,$B113&lt;=Party_Statement!$E$6),SUMPRODUCT(($C$3:$C113=Party_Statement!$C$5)*($B$3:$B113&gt;=Party_Statement!$C$6)*($B$3:$B113&lt;=Party_Statement!$E$6)),""))</f>
        <v/>
      </c>
    </row>
    <row r="114" spans="1:11" x14ac:dyDescent="0.2">
      <c r="A114" s="196">
        <f>Sales_Entry!A114</f>
        <v>66919</v>
      </c>
      <c r="B114" s="197">
        <f>Sales_Entry!B114</f>
        <v>46206</v>
      </c>
      <c r="C114" s="198" t="str">
        <f>Sales_Entry!D114</f>
        <v>CHHATRABHUMI STORE</v>
      </c>
      <c r="D114" s="198" t="s">
        <v>1388</v>
      </c>
      <c r="E114" s="198" t="str">
        <f>Sales_Entry!C114</f>
        <v>BILL-6076</v>
      </c>
      <c r="F114" s="198" t="str">
        <f>Sales_Entry!E114</f>
        <v>Mix Milk</v>
      </c>
      <c r="G114" s="199">
        <f>N(Sales_Entry!J114)</f>
        <v>860</v>
      </c>
      <c r="H114" s="199">
        <v>0</v>
      </c>
      <c r="I114" s="199">
        <f t="shared" si="1"/>
        <v>860</v>
      </c>
      <c r="J114" s="198"/>
      <c r="K114" s="200" t="str" cm="1">
        <f t="array" ref="K114">IF($C114="","",IF(AND($C114=Party_Statement!$C$5,$B114&gt;=Party_Statement!$C$6,$B114&lt;=Party_Statement!$E$6),SUMPRODUCT(($C$3:$C114=Party_Statement!$C$5)*($B$3:$B114&gt;=Party_Statement!$C$6)*($B$3:$B114&lt;=Party_Statement!$E$6)),""))</f>
        <v/>
      </c>
    </row>
    <row r="115" spans="1:11" x14ac:dyDescent="0.2">
      <c r="A115" s="196">
        <f>Sales_Entry!A115</f>
        <v>66920</v>
      </c>
      <c r="B115" s="197">
        <f>Sales_Entry!B115</f>
        <v>46207</v>
      </c>
      <c r="C115" s="198" t="str">
        <f>Sales_Entry!D115</f>
        <v>SRIJANA DAIRY</v>
      </c>
      <c r="D115" s="198" t="s">
        <v>1388</v>
      </c>
      <c r="E115" s="198" t="str">
        <f>Sales_Entry!C115</f>
        <v>BILL-6077</v>
      </c>
      <c r="F115" s="198" t="str">
        <f>Sales_Entry!E115</f>
        <v>Mix Milk</v>
      </c>
      <c r="G115" s="199">
        <f>N(Sales_Entry!J115)</f>
        <v>5100</v>
      </c>
      <c r="H115" s="199">
        <v>0</v>
      </c>
      <c r="I115" s="199">
        <f t="shared" si="1"/>
        <v>5100</v>
      </c>
      <c r="J115" s="198"/>
      <c r="K115" s="200" t="str" cm="1">
        <f t="array" ref="K115">IF($C115="","",IF(AND($C115=Party_Statement!$C$5,$B115&gt;=Party_Statement!$C$6,$B115&lt;=Party_Statement!$E$6),SUMPRODUCT(($C$3:$C115=Party_Statement!$C$5)*($B$3:$B115&gt;=Party_Statement!$C$6)*($B$3:$B115&lt;=Party_Statement!$E$6)),""))</f>
        <v/>
      </c>
    </row>
    <row r="116" spans="1:11" x14ac:dyDescent="0.2">
      <c r="A116" s="196">
        <f>Sales_Entry!A116</f>
        <v>66920</v>
      </c>
      <c r="B116" s="197">
        <f>Sales_Entry!B116</f>
        <v>46207</v>
      </c>
      <c r="C116" s="198" t="str">
        <f>Sales_Entry!D116</f>
        <v>SOBHA BHATTARAI</v>
      </c>
      <c r="D116" s="198" t="s">
        <v>1388</v>
      </c>
      <c r="E116" s="198" t="str">
        <f>Sales_Entry!C116</f>
        <v>BILL-6078</v>
      </c>
      <c r="F116" s="198" t="str">
        <f>Sales_Entry!E116</f>
        <v>Mix Milk</v>
      </c>
      <c r="G116" s="199">
        <f>N(Sales_Entry!J116)</f>
        <v>2550</v>
      </c>
      <c r="H116" s="199">
        <v>0</v>
      </c>
      <c r="I116" s="199">
        <f t="shared" si="1"/>
        <v>2550</v>
      </c>
      <c r="J116" s="198"/>
      <c r="K116" s="200" t="str" cm="1">
        <f t="array" ref="K116">IF($C116="","",IF(AND($C116=Party_Statement!$C$5,$B116&gt;=Party_Statement!$C$6,$B116&lt;=Party_Statement!$E$6),SUMPRODUCT(($C$3:$C116=Party_Statement!$C$5)*($B$3:$B116&gt;=Party_Statement!$C$6)*($B$3:$B116&lt;=Party_Statement!$E$6)),""))</f>
        <v/>
      </c>
    </row>
    <row r="117" spans="1:11" ht="25.5" customHeight="1" x14ac:dyDescent="0.2">
      <c r="A117" s="196">
        <f>Sales_Entry!A117</f>
        <v>66920</v>
      </c>
      <c r="B117" s="197">
        <f>Sales_Entry!B117</f>
        <v>46207</v>
      </c>
      <c r="C117" s="198" t="str">
        <f>Sales_Entry!D117</f>
        <v>MANAKAMANA DAIRY</v>
      </c>
      <c r="D117" s="198" t="s">
        <v>1388</v>
      </c>
      <c r="E117" s="198" t="str">
        <f>Sales_Entry!C117</f>
        <v>BILL-6079</v>
      </c>
      <c r="F117" s="198" t="str">
        <f>Sales_Entry!E117</f>
        <v>Mix Milk</v>
      </c>
      <c r="G117" s="199">
        <f>N(Sales_Entry!J117)</f>
        <v>850</v>
      </c>
      <c r="H117" s="199">
        <v>0</v>
      </c>
      <c r="I117" s="199">
        <f t="shared" si="1"/>
        <v>850</v>
      </c>
      <c r="J117" s="198"/>
      <c r="K117" s="200" t="str" cm="1">
        <f t="array" ref="K117">IF($C117="","",IF(AND($C117=Party_Statement!$C$5,$B117&gt;=Party_Statement!$C$6,$B117&lt;=Party_Statement!$E$6),SUMPRODUCT(($C$3:$C117=Party_Statement!$C$5)*($B$3:$B117&gt;=Party_Statement!$C$6)*($B$3:$B117&lt;=Party_Statement!$E$6)),""))</f>
        <v/>
      </c>
    </row>
    <row r="118" spans="1:11" x14ac:dyDescent="0.2">
      <c r="A118" s="196">
        <f>Sales_Entry!A118</f>
        <v>66920</v>
      </c>
      <c r="B118" s="197">
        <f>Sales_Entry!B118</f>
        <v>46207</v>
      </c>
      <c r="C118" s="198" t="str">
        <f>Sales_Entry!D118</f>
        <v>SAMIKSHYA KIRANA</v>
      </c>
      <c r="D118" s="198" t="s">
        <v>1388</v>
      </c>
      <c r="E118" s="198" t="str">
        <f>Sales_Entry!C118</f>
        <v>BILL-6080</v>
      </c>
      <c r="F118" s="198" t="str">
        <f>Sales_Entry!E118</f>
        <v>Mix Milk</v>
      </c>
      <c r="G118" s="199">
        <f>N(Sales_Entry!J118)</f>
        <v>850</v>
      </c>
      <c r="H118" s="199">
        <v>0</v>
      </c>
      <c r="I118" s="199">
        <f t="shared" si="1"/>
        <v>850</v>
      </c>
      <c r="J118" s="198"/>
      <c r="K118" s="200" t="str" cm="1">
        <f t="array" ref="K118">IF($C118="","",IF(AND($C118=Party_Statement!$C$5,$B118&gt;=Party_Statement!$C$6,$B118&lt;=Party_Statement!$E$6),SUMPRODUCT(($C$3:$C118=Party_Statement!$C$5)*($B$3:$B118&gt;=Party_Statement!$C$6)*($B$3:$B118&lt;=Party_Statement!$E$6)),""))</f>
        <v/>
      </c>
    </row>
    <row r="119" spans="1:11" x14ac:dyDescent="0.2">
      <c r="A119" s="196">
        <f>Sales_Entry!A119</f>
        <v>66920</v>
      </c>
      <c r="B119" s="197">
        <f>Sales_Entry!B119</f>
        <v>46207</v>
      </c>
      <c r="C119" s="198" t="str">
        <f>Sales_Entry!D119</f>
        <v>KRISHNA KHAREL</v>
      </c>
      <c r="D119" s="198" t="s">
        <v>1388</v>
      </c>
      <c r="E119" s="198" t="str">
        <f>Sales_Entry!C119</f>
        <v>BILL-6081</v>
      </c>
      <c r="F119" s="198" t="str">
        <f>Sales_Entry!E119</f>
        <v>Mix Milk</v>
      </c>
      <c r="G119" s="199">
        <f>N(Sales_Entry!J119)</f>
        <v>344</v>
      </c>
      <c r="H119" s="199">
        <v>0</v>
      </c>
      <c r="I119" s="199">
        <f t="shared" si="1"/>
        <v>344</v>
      </c>
      <c r="J119" s="198"/>
      <c r="K119" s="200" t="str" cm="1">
        <f t="array" ref="K119">IF($C119="","",IF(AND($C119=Party_Statement!$C$5,$B119&gt;=Party_Statement!$C$6,$B119&lt;=Party_Statement!$E$6),SUMPRODUCT(($C$3:$C119=Party_Statement!$C$5)*($B$3:$B119&gt;=Party_Statement!$C$6)*($B$3:$B119&lt;=Party_Statement!$E$6)),""))</f>
        <v/>
      </c>
    </row>
    <row r="120" spans="1:11" x14ac:dyDescent="0.2">
      <c r="A120" s="196">
        <f>Sales_Entry!A120</f>
        <v>66920</v>
      </c>
      <c r="B120" s="197">
        <f>Sales_Entry!B120</f>
        <v>46207</v>
      </c>
      <c r="C120" s="198" t="str">
        <f>Sales_Entry!D120</f>
        <v>CHHATRABHUMI STORE</v>
      </c>
      <c r="D120" s="198" t="s">
        <v>1388</v>
      </c>
      <c r="E120" s="198" t="str">
        <f>Sales_Entry!C120</f>
        <v>BILL-6082</v>
      </c>
      <c r="F120" s="198" t="str">
        <f>Sales_Entry!E120</f>
        <v>Mix Milk</v>
      </c>
      <c r="G120" s="199">
        <f>N(Sales_Entry!J120)</f>
        <v>1720</v>
      </c>
      <c r="H120" s="199">
        <v>0</v>
      </c>
      <c r="I120" s="199">
        <f t="shared" si="1"/>
        <v>1720</v>
      </c>
      <c r="J120" s="198"/>
      <c r="K120" s="200" t="str" cm="1">
        <f t="array" ref="K120">IF($C120="","",IF(AND($C120=Party_Statement!$C$5,$B120&gt;=Party_Statement!$C$6,$B120&lt;=Party_Statement!$E$6),SUMPRODUCT(($C$3:$C120=Party_Statement!$C$5)*($B$3:$B120&gt;=Party_Statement!$C$6)*($B$3:$B120&lt;=Party_Statement!$E$6)),""))</f>
        <v/>
      </c>
    </row>
    <row r="121" spans="1:11" x14ac:dyDescent="0.2">
      <c r="A121" s="196">
        <f>Sales_Entry!A121</f>
        <v>66920</v>
      </c>
      <c r="B121" s="197">
        <f>Sales_Entry!B121</f>
        <v>46207</v>
      </c>
      <c r="C121" s="198" t="str">
        <f>Sales_Entry!D121</f>
        <v>PALPALI KIRANA</v>
      </c>
      <c r="D121" s="198" t="s">
        <v>1388</v>
      </c>
      <c r="E121" s="198" t="str">
        <f>Sales_Entry!C121</f>
        <v>BILL-6083</v>
      </c>
      <c r="F121" s="198" t="str">
        <f>Sales_Entry!E121</f>
        <v>Mix Milk</v>
      </c>
      <c r="G121" s="199">
        <f>N(Sales_Entry!J121)</f>
        <v>1700</v>
      </c>
      <c r="H121" s="199">
        <v>0</v>
      </c>
      <c r="I121" s="199">
        <f t="shared" si="1"/>
        <v>1700</v>
      </c>
      <c r="J121" s="198"/>
      <c r="K121" s="200" t="str" cm="1">
        <f t="array" ref="K121">IF($C121="","",IF(AND($C121=Party_Statement!$C$5,$B121&gt;=Party_Statement!$C$6,$B121&lt;=Party_Statement!$E$6),SUMPRODUCT(($C$3:$C121=Party_Statement!$C$5)*($B$3:$B121&gt;=Party_Statement!$C$6)*($B$3:$B121&lt;=Party_Statement!$E$6)),""))</f>
        <v/>
      </c>
    </row>
    <row r="122" spans="1:11" x14ac:dyDescent="0.2">
      <c r="A122" s="196">
        <f>Sales_Entry!A122</f>
        <v>66920</v>
      </c>
      <c r="B122" s="197">
        <f>Sales_Entry!B122</f>
        <v>46207</v>
      </c>
      <c r="C122" s="198" t="str">
        <f>Sales_Entry!D122</f>
        <v>AAMOSH KIRANA</v>
      </c>
      <c r="D122" s="198" t="s">
        <v>1388</v>
      </c>
      <c r="E122" s="198" t="str">
        <f>Sales_Entry!C122</f>
        <v>BILL-6084</v>
      </c>
      <c r="F122" s="198" t="str">
        <f>Sales_Entry!E122</f>
        <v>Mix Milk</v>
      </c>
      <c r="G122" s="199">
        <f>N(Sales_Entry!J122)</f>
        <v>3440</v>
      </c>
      <c r="H122" s="199">
        <v>0</v>
      </c>
      <c r="I122" s="199">
        <f t="shared" si="1"/>
        <v>3440</v>
      </c>
      <c r="J122" s="198"/>
      <c r="K122" s="200" cm="1">
        <f t="array" ref="K122">IF($C122="","",IF(AND($C122=Party_Statement!$C$5,$B122&gt;=Party_Statement!$C$6,$B122&lt;=Party_Statement!$E$6),SUMPRODUCT(($C$3:$C122=Party_Statement!$C$5)*($B$3:$B122&gt;=Party_Statement!$C$6)*($B$3:$B122&lt;=Party_Statement!$E$6)),""))</f>
        <v>12</v>
      </c>
    </row>
    <row r="123" spans="1:11" x14ac:dyDescent="0.2">
      <c r="A123" s="196">
        <f>Sales_Entry!A123</f>
        <v>66920</v>
      </c>
      <c r="B123" s="197">
        <f>Sales_Entry!B123</f>
        <v>46207</v>
      </c>
      <c r="C123" s="198" t="str">
        <f>Sales_Entry!D123</f>
        <v>AAMOSH KIRANA</v>
      </c>
      <c r="D123" s="198" t="s">
        <v>1388</v>
      </c>
      <c r="E123" s="198" t="str">
        <f>Sales_Entry!C123</f>
        <v>BILL-6084</v>
      </c>
      <c r="F123" s="198" t="str">
        <f>Sales_Entry!E123</f>
        <v>Mix Milk</v>
      </c>
      <c r="G123" s="199">
        <f>N(Sales_Entry!J123)</f>
        <v>2975</v>
      </c>
      <c r="H123" s="199">
        <v>0</v>
      </c>
      <c r="I123" s="199">
        <f t="shared" si="1"/>
        <v>2975</v>
      </c>
      <c r="J123" s="198"/>
      <c r="K123" s="200" cm="1">
        <f t="array" ref="K123">IF($C123="","",IF(AND($C123=Party_Statement!$C$5,$B123&gt;=Party_Statement!$C$6,$B123&lt;=Party_Statement!$E$6),SUMPRODUCT(($C$3:$C123=Party_Statement!$C$5)*($B$3:$B123&gt;=Party_Statement!$C$6)*($B$3:$B123&lt;=Party_Statement!$E$6)),""))</f>
        <v>13</v>
      </c>
    </row>
    <row r="124" spans="1:11" x14ac:dyDescent="0.2">
      <c r="A124" s="196">
        <f>Sales_Entry!A124</f>
        <v>66920</v>
      </c>
      <c r="B124" s="197">
        <f>Sales_Entry!B124</f>
        <v>46207</v>
      </c>
      <c r="C124" s="198" t="str">
        <f>Sales_Entry!D124</f>
        <v>AAMOSH KIRANA</v>
      </c>
      <c r="D124" s="198" t="s">
        <v>1388</v>
      </c>
      <c r="E124" s="198" t="str">
        <f>Sales_Entry!C124</f>
        <v>BILL-6084</v>
      </c>
      <c r="F124" s="198" t="str">
        <f>Sales_Entry!E124</f>
        <v>Cow Milk</v>
      </c>
      <c r="G124" s="199">
        <f>N(Sales_Entry!J124)</f>
        <v>80</v>
      </c>
      <c r="H124" s="199">
        <v>0</v>
      </c>
      <c r="I124" s="199">
        <f t="shared" si="1"/>
        <v>80</v>
      </c>
      <c r="J124" s="198"/>
      <c r="K124" s="200" cm="1">
        <f t="array" ref="K124">IF($C124="","",IF(AND($C124=Party_Statement!$C$5,$B124&gt;=Party_Statement!$C$6,$B124&lt;=Party_Statement!$E$6),SUMPRODUCT(($C$3:$C124=Party_Statement!$C$5)*($B$3:$B124&gt;=Party_Statement!$C$6)*($B$3:$B124&lt;=Party_Statement!$E$6)),""))</f>
        <v>14</v>
      </c>
    </row>
    <row r="125" spans="1:11" x14ac:dyDescent="0.2">
      <c r="A125" s="196">
        <f>Sales_Entry!A125</f>
        <v>66920</v>
      </c>
      <c r="B125" s="197">
        <f>Sales_Entry!B125</f>
        <v>46207</v>
      </c>
      <c r="C125" s="198" t="str">
        <f>Sales_Entry!D125</f>
        <v>DEURALI KIRANA</v>
      </c>
      <c r="D125" s="198" t="s">
        <v>1388</v>
      </c>
      <c r="E125" s="198" t="str">
        <f>Sales_Entry!C125</f>
        <v>BILL-6085</v>
      </c>
      <c r="F125" s="198" t="str">
        <f>Sales_Entry!E125</f>
        <v>Mix Milk</v>
      </c>
      <c r="G125" s="199">
        <f>N(Sales_Entry!J125)</f>
        <v>425</v>
      </c>
      <c r="H125" s="199">
        <v>0</v>
      </c>
      <c r="I125" s="199">
        <f t="shared" si="1"/>
        <v>425</v>
      </c>
      <c r="J125" s="198"/>
      <c r="K125" s="200" t="str" cm="1">
        <f t="array" ref="K125">IF($C125="","",IF(AND($C125=Party_Statement!$C$5,$B125&gt;=Party_Statement!$C$6,$B125&lt;=Party_Statement!$E$6),SUMPRODUCT(($C$3:$C125=Party_Statement!$C$5)*($B$3:$B125&gt;=Party_Statement!$C$6)*($B$3:$B125&lt;=Party_Statement!$E$6)),""))</f>
        <v/>
      </c>
    </row>
    <row r="126" spans="1:11" x14ac:dyDescent="0.2">
      <c r="A126" s="196">
        <f>Sales_Entry!A126</f>
        <v>66920</v>
      </c>
      <c r="B126" s="197">
        <f>Sales_Entry!B126</f>
        <v>46207</v>
      </c>
      <c r="C126" s="198" t="str">
        <f>Sales_Entry!D126</f>
        <v>GIRI KIRANA</v>
      </c>
      <c r="D126" s="198" t="s">
        <v>1388</v>
      </c>
      <c r="E126" s="198" t="str">
        <f>Sales_Entry!C126</f>
        <v>BILL-6086</v>
      </c>
      <c r="F126" s="198" t="str">
        <f>Sales_Entry!E126</f>
        <v>Mix Milk</v>
      </c>
      <c r="G126" s="199">
        <f>N(Sales_Entry!J126)</f>
        <v>1275</v>
      </c>
      <c r="H126" s="199">
        <v>0</v>
      </c>
      <c r="I126" s="199">
        <f t="shared" si="1"/>
        <v>1275</v>
      </c>
      <c r="J126" s="198"/>
      <c r="K126" s="200" t="str" cm="1">
        <f t="array" ref="K126">IF($C126="","",IF(AND($C126=Party_Statement!$C$5,$B126&gt;=Party_Statement!$C$6,$B126&lt;=Party_Statement!$E$6),SUMPRODUCT(($C$3:$C126=Party_Statement!$C$5)*($B$3:$B126&gt;=Party_Statement!$C$6)*($B$3:$B126&lt;=Party_Statement!$E$6)),""))</f>
        <v/>
      </c>
    </row>
    <row r="127" spans="1:11" x14ac:dyDescent="0.2">
      <c r="A127" s="196">
        <f>Sales_Entry!A127</f>
        <v>66920</v>
      </c>
      <c r="B127" s="197">
        <f>Sales_Entry!B127</f>
        <v>46207</v>
      </c>
      <c r="C127" s="198" t="str">
        <f>Sales_Entry!D127</f>
        <v>AAYUSH AND AAYUSHMA</v>
      </c>
      <c r="D127" s="198" t="s">
        <v>1388</v>
      </c>
      <c r="E127" s="198" t="str">
        <f>Sales_Entry!C127</f>
        <v>BILL-6087</v>
      </c>
      <c r="F127" s="198" t="str">
        <f>Sales_Entry!E127</f>
        <v>Mix Milk</v>
      </c>
      <c r="G127" s="199">
        <f>N(Sales_Entry!J127)</f>
        <v>425</v>
      </c>
      <c r="H127" s="199">
        <v>0</v>
      </c>
      <c r="I127" s="199">
        <f t="shared" si="1"/>
        <v>425</v>
      </c>
      <c r="J127" s="198"/>
      <c r="K127" s="200" t="str" cm="1">
        <f t="array" ref="K127">IF($C127="","",IF(AND($C127=Party_Statement!$C$5,$B127&gt;=Party_Statement!$C$6,$B127&lt;=Party_Statement!$E$6),SUMPRODUCT(($C$3:$C127=Party_Statement!$C$5)*($B$3:$B127&gt;=Party_Statement!$C$6)*($B$3:$B127&lt;=Party_Statement!$E$6)),""))</f>
        <v/>
      </c>
    </row>
    <row r="128" spans="1:11" x14ac:dyDescent="0.2">
      <c r="A128" s="196">
        <f>Sales_Entry!A128</f>
        <v>66920</v>
      </c>
      <c r="B128" s="197">
        <f>Sales_Entry!B128</f>
        <v>46207</v>
      </c>
      <c r="C128" s="198" t="str">
        <f>Sales_Entry!D128</f>
        <v>YUBARAJ AND SAMRAT</v>
      </c>
      <c r="D128" s="198" t="s">
        <v>1388</v>
      </c>
      <c r="E128" s="198" t="str">
        <f>Sales_Entry!C128</f>
        <v>BILL-6088</v>
      </c>
      <c r="F128" s="198" t="str">
        <f>Sales_Entry!E128</f>
        <v>Mix Milk</v>
      </c>
      <c r="G128" s="199">
        <f>N(Sales_Entry!J128)</f>
        <v>1020</v>
      </c>
      <c r="H128" s="199">
        <v>0</v>
      </c>
      <c r="I128" s="199">
        <f t="shared" si="1"/>
        <v>1020</v>
      </c>
      <c r="J128" s="198"/>
      <c r="K128" s="200" t="str" cm="1">
        <f t="array" ref="K128">IF($C128="","",IF(AND($C128=Party_Statement!$C$5,$B128&gt;=Party_Statement!$C$6,$B128&lt;=Party_Statement!$E$6),SUMPRODUCT(($C$3:$C128=Party_Statement!$C$5)*($B$3:$B128&gt;=Party_Statement!$C$6)*($B$3:$B128&lt;=Party_Statement!$E$6)),""))</f>
        <v/>
      </c>
    </row>
    <row r="129" spans="1:11" x14ac:dyDescent="0.2">
      <c r="A129" s="196">
        <f>Sales_Entry!A129</f>
        <v>66920</v>
      </c>
      <c r="B129" s="197">
        <f>Sales_Entry!B129</f>
        <v>46207</v>
      </c>
      <c r="C129" s="198" t="str">
        <f>Sales_Entry!D129</f>
        <v>KRITIKA KIRANA</v>
      </c>
      <c r="D129" s="198" t="s">
        <v>1388</v>
      </c>
      <c r="E129" s="198" t="str">
        <f>Sales_Entry!C129</f>
        <v>BILL-6089</v>
      </c>
      <c r="F129" s="198" t="str">
        <f>Sales_Entry!E129</f>
        <v>Mix Milk</v>
      </c>
      <c r="G129" s="199">
        <f>N(Sales_Entry!J129)</f>
        <v>1720</v>
      </c>
      <c r="H129" s="199">
        <v>0</v>
      </c>
      <c r="I129" s="199">
        <f t="shared" si="1"/>
        <v>1720</v>
      </c>
      <c r="J129" s="198"/>
      <c r="K129" s="200" t="str" cm="1">
        <f t="array" ref="K129">IF($C129="","",IF(AND($C129=Party_Statement!$C$5,$B129&gt;=Party_Statement!$C$6,$B129&lt;=Party_Statement!$E$6),SUMPRODUCT(($C$3:$C129=Party_Statement!$C$5)*($B$3:$B129&gt;=Party_Statement!$C$6)*($B$3:$B129&lt;=Party_Statement!$E$6)),""))</f>
        <v/>
      </c>
    </row>
    <row r="130" spans="1:11" x14ac:dyDescent="0.2">
      <c r="A130" s="196">
        <f>Sales_Entry!A130</f>
        <v>66920</v>
      </c>
      <c r="B130" s="197">
        <f>Sales_Entry!B130</f>
        <v>46207</v>
      </c>
      <c r="C130" s="198" t="str">
        <f>Sales_Entry!D130</f>
        <v>ORGANIC TARKALI</v>
      </c>
      <c r="D130" s="198" t="s">
        <v>1388</v>
      </c>
      <c r="E130" s="198" t="str">
        <f>Sales_Entry!C130</f>
        <v>BILL-6090</v>
      </c>
      <c r="F130" s="198" t="str">
        <f>Sales_Entry!E130</f>
        <v>Mix Milk</v>
      </c>
      <c r="G130" s="199">
        <f>N(Sales_Entry!J130)</f>
        <v>2375</v>
      </c>
      <c r="H130" s="199">
        <v>0</v>
      </c>
      <c r="I130" s="199">
        <f t="shared" si="1"/>
        <v>2375</v>
      </c>
      <c r="J130" s="198"/>
      <c r="K130" s="200" t="str" cm="1">
        <f t="array" ref="K130">IF($C130="","",IF(AND($C130=Party_Statement!$C$5,$B130&gt;=Party_Statement!$C$6,$B130&lt;=Party_Statement!$E$6),SUMPRODUCT(($C$3:$C130=Party_Statement!$C$5)*($B$3:$B130&gt;=Party_Statement!$C$6)*($B$3:$B130&lt;=Party_Statement!$E$6)),""))</f>
        <v/>
      </c>
    </row>
    <row r="131" spans="1:11" x14ac:dyDescent="0.2">
      <c r="A131" s="196">
        <f>Sales_Entry!A131</f>
        <v>66920</v>
      </c>
      <c r="B131" s="197">
        <f>Sales_Entry!B131</f>
        <v>46207</v>
      </c>
      <c r="C131" s="198" t="str">
        <f>Sales_Entry!D131</f>
        <v>ORGANIC TARKALI</v>
      </c>
      <c r="D131" s="198" t="s">
        <v>1388</v>
      </c>
      <c r="E131" s="198" t="str">
        <f>Sales_Entry!C131</f>
        <v>BILL-6090</v>
      </c>
      <c r="F131" s="198" t="str">
        <f>Sales_Entry!E131</f>
        <v>Mix Milk</v>
      </c>
      <c r="G131" s="199">
        <f>N(Sales_Entry!J131)</f>
        <v>1020</v>
      </c>
      <c r="H131" s="199">
        <v>0</v>
      </c>
      <c r="I131" s="199">
        <f t="shared" si="1"/>
        <v>1020</v>
      </c>
      <c r="J131" s="198"/>
      <c r="K131" s="200" t="str" cm="1">
        <f t="array" ref="K131">IF($C131="","",IF(AND($C131=Party_Statement!$C$5,$B131&gt;=Party_Statement!$C$6,$B131&lt;=Party_Statement!$E$6),SUMPRODUCT(($C$3:$C131=Party_Statement!$C$5)*($B$3:$B131&gt;=Party_Statement!$C$6)*($B$3:$B131&lt;=Party_Statement!$E$6)),""))</f>
        <v/>
      </c>
    </row>
    <row r="132" spans="1:11" x14ac:dyDescent="0.2">
      <c r="A132" s="196">
        <f>Sales_Entry!A132</f>
        <v>66920</v>
      </c>
      <c r="B132" s="197">
        <f>Sales_Entry!B132</f>
        <v>46207</v>
      </c>
      <c r="C132" s="198" t="str">
        <f>Sales_Entry!D132</f>
        <v>SHARMA DAI</v>
      </c>
      <c r="D132" s="198" t="s">
        <v>1388</v>
      </c>
      <c r="E132" s="198" t="str">
        <f>Sales_Entry!C132</f>
        <v>BILL-6091</v>
      </c>
      <c r="F132" s="198" t="str">
        <f>Sales_Entry!E132</f>
        <v>Mix Milk</v>
      </c>
      <c r="G132" s="199">
        <f>N(Sales_Entry!J132)</f>
        <v>2100</v>
      </c>
      <c r="H132" s="199">
        <v>0</v>
      </c>
      <c r="I132" s="199">
        <f t="shared" ref="I132:I195" si="2">IF($C132="","",$G132-$H132)</f>
        <v>2100</v>
      </c>
      <c r="J132" s="198"/>
      <c r="K132" s="200" t="str" cm="1">
        <f t="array" ref="K132">IF($C132="","",IF(AND($C132=Party_Statement!$C$5,$B132&gt;=Party_Statement!$C$6,$B132&lt;=Party_Statement!$E$6),SUMPRODUCT(($C$3:$C132=Party_Statement!$C$5)*($B$3:$B132&gt;=Party_Statement!$C$6)*($B$3:$B132&lt;=Party_Statement!$E$6)),""))</f>
        <v/>
      </c>
    </row>
    <row r="133" spans="1:11" x14ac:dyDescent="0.2">
      <c r="A133" s="196">
        <f>Sales_Entry!A133</f>
        <v>66920</v>
      </c>
      <c r="B133" s="197">
        <f>Sales_Entry!B133</f>
        <v>46207</v>
      </c>
      <c r="C133" s="198" t="str">
        <f>Sales_Entry!D133</f>
        <v>GANGA NEUPANE</v>
      </c>
      <c r="D133" s="198" t="s">
        <v>1388</v>
      </c>
      <c r="E133" s="198" t="str">
        <f>Sales_Entry!C133</f>
        <v>BILL-6092</v>
      </c>
      <c r="F133" s="198" t="str">
        <f>Sales_Entry!E133</f>
        <v>Mix Milk</v>
      </c>
      <c r="G133" s="199">
        <f>N(Sales_Entry!J133)</f>
        <v>680</v>
      </c>
      <c r="H133" s="199">
        <v>0</v>
      </c>
      <c r="I133" s="199">
        <f t="shared" si="2"/>
        <v>680</v>
      </c>
      <c r="J133" s="198"/>
      <c r="K133" s="200" t="str" cm="1">
        <f t="array" ref="K133">IF($C133="","",IF(AND($C133=Party_Statement!$C$5,$B133&gt;=Party_Statement!$C$6,$B133&lt;=Party_Statement!$E$6),SUMPRODUCT(($C$3:$C133=Party_Statement!$C$5)*($B$3:$B133&gt;=Party_Statement!$C$6)*($B$3:$B133&lt;=Party_Statement!$E$6)),""))</f>
        <v/>
      </c>
    </row>
    <row r="134" spans="1:11" x14ac:dyDescent="0.2">
      <c r="A134" s="196">
        <f>Sales_Entry!A134</f>
        <v>66920</v>
      </c>
      <c r="B134" s="197">
        <f>Sales_Entry!B134</f>
        <v>46207</v>
      </c>
      <c r="C134" s="198" t="str">
        <f>Sales_Entry!D134</f>
        <v>LOCAL</v>
      </c>
      <c r="D134" s="198" t="s">
        <v>1388</v>
      </c>
      <c r="E134" s="198" t="str">
        <f>Sales_Entry!C134</f>
        <v>BILL-6093</v>
      </c>
      <c r="F134" s="198" t="str">
        <f>Sales_Entry!E134</f>
        <v>Mix Milk</v>
      </c>
      <c r="G134" s="199">
        <f>N(Sales_Entry!J134)</f>
        <v>1095.1000000000001</v>
      </c>
      <c r="H134" s="199">
        <v>0</v>
      </c>
      <c r="I134" s="199">
        <f t="shared" si="2"/>
        <v>1095.1000000000001</v>
      </c>
      <c r="J134" s="198"/>
      <c r="K134" s="200" t="str" cm="1">
        <f t="array" ref="K134">IF($C134="","",IF(AND($C134=Party_Statement!$C$5,$B134&gt;=Party_Statement!$C$6,$B134&lt;=Party_Statement!$E$6),SUMPRODUCT(($C$3:$C134=Party_Statement!$C$5)*($B$3:$B134&gt;=Party_Statement!$C$6)*($B$3:$B134&lt;=Party_Statement!$E$6)),""))</f>
        <v/>
      </c>
    </row>
    <row r="135" spans="1:11" x14ac:dyDescent="0.2">
      <c r="A135" s="196">
        <f>Sales_Entry!A135</f>
        <v>66920</v>
      </c>
      <c r="B135" s="197">
        <f>Sales_Entry!B135</f>
        <v>46207</v>
      </c>
      <c r="C135" s="198" t="str">
        <f>Sales_Entry!D135</f>
        <v>CHHATRABHUMI STORE</v>
      </c>
      <c r="D135" s="198" t="s">
        <v>1388</v>
      </c>
      <c r="E135" s="198" t="str">
        <f>Sales_Entry!C135</f>
        <v>BILL-6094</v>
      </c>
      <c r="F135" s="198" t="str">
        <f>Sales_Entry!E135</f>
        <v>Mix Milk</v>
      </c>
      <c r="G135" s="199">
        <f>N(Sales_Entry!J135)</f>
        <v>860</v>
      </c>
      <c r="H135" s="199">
        <v>0</v>
      </c>
      <c r="I135" s="199">
        <f t="shared" si="2"/>
        <v>860</v>
      </c>
      <c r="J135" s="198"/>
      <c r="K135" s="200" t="str" cm="1">
        <f t="array" ref="K135">IF($C135="","",IF(AND($C135=Party_Statement!$C$5,$B135&gt;=Party_Statement!$C$6,$B135&lt;=Party_Statement!$E$6),SUMPRODUCT(($C$3:$C135=Party_Statement!$C$5)*($B$3:$B135&gt;=Party_Statement!$C$6)*($B$3:$B135&lt;=Party_Statement!$E$6)),""))</f>
        <v/>
      </c>
    </row>
    <row r="136" spans="1:11" x14ac:dyDescent="0.2">
      <c r="A136" s="196">
        <f>Sales_Entry!A136</f>
        <v>66921</v>
      </c>
      <c r="B136" s="197">
        <f>Sales_Entry!B136</f>
        <v>46208</v>
      </c>
      <c r="C136" s="198" t="str">
        <f>Sales_Entry!D136</f>
        <v>SRIJANA DAIRY</v>
      </c>
      <c r="D136" s="198" t="s">
        <v>1388</v>
      </c>
      <c r="E136" s="198" t="str">
        <f>Sales_Entry!C136</f>
        <v>BILL-6095</v>
      </c>
      <c r="F136" s="198" t="str">
        <f>Sales_Entry!E136</f>
        <v>Mix Milk</v>
      </c>
      <c r="G136" s="199">
        <f>N(Sales_Entry!J136)</f>
        <v>5100</v>
      </c>
      <c r="H136" s="199">
        <v>0</v>
      </c>
      <c r="I136" s="199">
        <f t="shared" si="2"/>
        <v>5100</v>
      </c>
      <c r="J136" s="198"/>
      <c r="K136" s="200" t="str" cm="1">
        <f t="array" ref="K136">IF($C136="","",IF(AND($C136=Party_Statement!$C$5,$B136&gt;=Party_Statement!$C$6,$B136&lt;=Party_Statement!$E$6),SUMPRODUCT(($C$3:$C136=Party_Statement!$C$5)*($B$3:$B136&gt;=Party_Statement!$C$6)*($B$3:$B136&lt;=Party_Statement!$E$6)),""))</f>
        <v/>
      </c>
    </row>
    <row r="137" spans="1:11" x14ac:dyDescent="0.2">
      <c r="A137" s="196">
        <f>Sales_Entry!A137</f>
        <v>66921</v>
      </c>
      <c r="B137" s="197">
        <f>Sales_Entry!B137</f>
        <v>46208</v>
      </c>
      <c r="C137" s="198" t="str">
        <f>Sales_Entry!D137</f>
        <v>SOBHA BHATTARAI</v>
      </c>
      <c r="D137" s="198" t="s">
        <v>1388</v>
      </c>
      <c r="E137" s="198" t="str">
        <f>Sales_Entry!C137</f>
        <v>BILL-6096</v>
      </c>
      <c r="F137" s="198" t="str">
        <f>Sales_Entry!E137</f>
        <v>Mix Milk</v>
      </c>
      <c r="G137" s="199">
        <f>N(Sales_Entry!J137)</f>
        <v>2550</v>
      </c>
      <c r="H137" s="199">
        <v>0</v>
      </c>
      <c r="I137" s="199">
        <f t="shared" si="2"/>
        <v>2550</v>
      </c>
      <c r="J137" s="198"/>
      <c r="K137" s="200" t="str" cm="1">
        <f t="array" ref="K137">IF($C137="","",IF(AND($C137=Party_Statement!$C$5,$B137&gt;=Party_Statement!$C$6,$B137&lt;=Party_Statement!$E$6),SUMPRODUCT(($C$3:$C137=Party_Statement!$C$5)*($B$3:$B137&gt;=Party_Statement!$C$6)*($B$3:$B137&lt;=Party_Statement!$E$6)),""))</f>
        <v/>
      </c>
    </row>
    <row r="138" spans="1:11" x14ac:dyDescent="0.2">
      <c r="A138" s="196">
        <f>Sales_Entry!A138</f>
        <v>66921</v>
      </c>
      <c r="B138" s="197">
        <f>Sales_Entry!B138</f>
        <v>46208</v>
      </c>
      <c r="C138" s="198" t="str">
        <f>Sales_Entry!D138</f>
        <v>MANAKAMANA DAIRY</v>
      </c>
      <c r="D138" s="198" t="s">
        <v>1388</v>
      </c>
      <c r="E138" s="198" t="str">
        <f>Sales_Entry!C138</f>
        <v>BILL-6097</v>
      </c>
      <c r="F138" s="198" t="str">
        <f>Sales_Entry!E138</f>
        <v>Mix Milk</v>
      </c>
      <c r="G138" s="199">
        <f>N(Sales_Entry!J138)</f>
        <v>850</v>
      </c>
      <c r="H138" s="199">
        <v>0</v>
      </c>
      <c r="I138" s="199">
        <f t="shared" si="2"/>
        <v>850</v>
      </c>
      <c r="J138" s="198"/>
      <c r="K138" s="200" t="str" cm="1">
        <f t="array" ref="K138">IF($C138="","",IF(AND($C138=Party_Statement!$C$5,$B138&gt;=Party_Statement!$C$6,$B138&lt;=Party_Statement!$E$6),SUMPRODUCT(($C$3:$C138=Party_Statement!$C$5)*($B$3:$B138&gt;=Party_Statement!$C$6)*($B$3:$B138&lt;=Party_Statement!$E$6)),""))</f>
        <v/>
      </c>
    </row>
    <row r="139" spans="1:11" x14ac:dyDescent="0.2">
      <c r="A139" s="196">
        <f>Sales_Entry!A139</f>
        <v>66921</v>
      </c>
      <c r="B139" s="197">
        <f>Sales_Entry!B139</f>
        <v>46208</v>
      </c>
      <c r="C139" s="198" t="str">
        <f>Sales_Entry!D139</f>
        <v>SAMIKSHYA KIRANA</v>
      </c>
      <c r="D139" s="198" t="s">
        <v>1388</v>
      </c>
      <c r="E139" s="198" t="str">
        <f>Sales_Entry!C139</f>
        <v>BILL-6098</v>
      </c>
      <c r="F139" s="198" t="str">
        <f>Sales_Entry!E139</f>
        <v>Mix Milk</v>
      </c>
      <c r="G139" s="199">
        <f>N(Sales_Entry!J139)</f>
        <v>850</v>
      </c>
      <c r="H139" s="199">
        <v>0</v>
      </c>
      <c r="I139" s="199">
        <f t="shared" si="2"/>
        <v>850</v>
      </c>
      <c r="J139" s="198"/>
      <c r="K139" s="200" t="str" cm="1">
        <f t="array" ref="K139">IF($C139="","",IF(AND($C139=Party_Statement!$C$5,$B139&gt;=Party_Statement!$C$6,$B139&lt;=Party_Statement!$E$6),SUMPRODUCT(($C$3:$C139=Party_Statement!$C$5)*($B$3:$B139&gt;=Party_Statement!$C$6)*($B$3:$B139&lt;=Party_Statement!$E$6)),""))</f>
        <v/>
      </c>
    </row>
    <row r="140" spans="1:11" x14ac:dyDescent="0.2">
      <c r="A140" s="196">
        <f>Sales_Entry!A140</f>
        <v>66921</v>
      </c>
      <c r="B140" s="197">
        <f>Sales_Entry!B140</f>
        <v>46208</v>
      </c>
      <c r="C140" s="198" t="str">
        <f>Sales_Entry!D140</f>
        <v>KRISHNA KHAREL</v>
      </c>
      <c r="D140" s="198" t="s">
        <v>1388</v>
      </c>
      <c r="E140" s="198" t="str">
        <f>Sales_Entry!C140</f>
        <v>BILL-6099</v>
      </c>
      <c r="F140" s="198" t="str">
        <f>Sales_Entry!E140</f>
        <v>Mix Milk</v>
      </c>
      <c r="G140" s="199">
        <f>N(Sales_Entry!J140)</f>
        <v>344</v>
      </c>
      <c r="H140" s="199">
        <v>0</v>
      </c>
      <c r="I140" s="199">
        <f t="shared" si="2"/>
        <v>344</v>
      </c>
      <c r="J140" s="198"/>
      <c r="K140" s="200" t="str" cm="1">
        <f t="array" ref="K140">IF($C140="","",IF(AND($C140=Party_Statement!$C$5,$B140&gt;=Party_Statement!$C$6,$B140&lt;=Party_Statement!$E$6),SUMPRODUCT(($C$3:$C140=Party_Statement!$C$5)*($B$3:$B140&gt;=Party_Statement!$C$6)*($B$3:$B140&lt;=Party_Statement!$E$6)),""))</f>
        <v/>
      </c>
    </row>
    <row r="141" spans="1:11" x14ac:dyDescent="0.2">
      <c r="A141" s="196">
        <f>Sales_Entry!A141</f>
        <v>66921</v>
      </c>
      <c r="B141" s="197">
        <f>Sales_Entry!B141</f>
        <v>46208</v>
      </c>
      <c r="C141" s="198" t="str">
        <f>Sales_Entry!D141</f>
        <v>CHHATRABHUMI STORE</v>
      </c>
      <c r="D141" s="198" t="s">
        <v>1388</v>
      </c>
      <c r="E141" s="198" t="str">
        <f>Sales_Entry!C141</f>
        <v>BILL-6100</v>
      </c>
      <c r="F141" s="198" t="str">
        <f>Sales_Entry!E141</f>
        <v>Mix Milk</v>
      </c>
      <c r="G141" s="199">
        <f>N(Sales_Entry!J141)</f>
        <v>2150</v>
      </c>
      <c r="H141" s="199">
        <v>0</v>
      </c>
      <c r="I141" s="199">
        <f t="shared" si="2"/>
        <v>2150</v>
      </c>
      <c r="J141" s="198"/>
      <c r="K141" s="200" t="str" cm="1">
        <f t="array" ref="K141">IF($C141="","",IF(AND($C141=Party_Statement!$C$5,$B141&gt;=Party_Statement!$C$6,$B141&lt;=Party_Statement!$E$6),SUMPRODUCT(($C$3:$C141=Party_Statement!$C$5)*($B$3:$B141&gt;=Party_Statement!$C$6)*($B$3:$B141&lt;=Party_Statement!$E$6)),""))</f>
        <v/>
      </c>
    </row>
    <row r="142" spans="1:11" x14ac:dyDescent="0.2">
      <c r="A142" s="196">
        <f>Sales_Entry!A142</f>
        <v>66921</v>
      </c>
      <c r="B142" s="197">
        <f>Sales_Entry!B142</f>
        <v>46208</v>
      </c>
      <c r="C142" s="198" t="str">
        <f>Sales_Entry!D142</f>
        <v>PALPALI KIRANA</v>
      </c>
      <c r="D142" s="198" t="s">
        <v>1388</v>
      </c>
      <c r="E142" s="198" t="str">
        <f>Sales_Entry!C142</f>
        <v>BILL-6101</v>
      </c>
      <c r="F142" s="198" t="str">
        <f>Sales_Entry!E142</f>
        <v>Mix Milk</v>
      </c>
      <c r="G142" s="199">
        <f>N(Sales_Entry!J142)</f>
        <v>2975</v>
      </c>
      <c r="H142" s="199">
        <v>0</v>
      </c>
      <c r="I142" s="199">
        <f t="shared" si="2"/>
        <v>2975</v>
      </c>
      <c r="J142" s="198"/>
      <c r="K142" s="200" t="str" cm="1">
        <f t="array" ref="K142">IF($C142="","",IF(AND($C142=Party_Statement!$C$5,$B142&gt;=Party_Statement!$C$6,$B142&lt;=Party_Statement!$E$6),SUMPRODUCT(($C$3:$C142=Party_Statement!$C$5)*($B$3:$B142&gt;=Party_Statement!$C$6)*($B$3:$B142&lt;=Party_Statement!$E$6)),""))</f>
        <v/>
      </c>
    </row>
    <row r="143" spans="1:11" ht="25.5" customHeight="1" x14ac:dyDescent="0.2">
      <c r="A143" s="196">
        <f>Sales_Entry!A143</f>
        <v>66921</v>
      </c>
      <c r="B143" s="197">
        <f>Sales_Entry!B143</f>
        <v>46208</v>
      </c>
      <c r="C143" s="198" t="str">
        <f>Sales_Entry!D143</f>
        <v>AAMOSH KIRANA</v>
      </c>
      <c r="D143" s="198" t="s">
        <v>1388</v>
      </c>
      <c r="E143" s="198" t="str">
        <f>Sales_Entry!C143</f>
        <v>BILL-6102</v>
      </c>
      <c r="F143" s="198" t="str">
        <f>Sales_Entry!E143</f>
        <v>Mix Milk</v>
      </c>
      <c r="G143" s="199">
        <f>N(Sales_Entry!J143)</f>
        <v>3440</v>
      </c>
      <c r="H143" s="199">
        <v>0</v>
      </c>
      <c r="I143" s="199">
        <f t="shared" si="2"/>
        <v>3440</v>
      </c>
      <c r="J143" s="198"/>
      <c r="K143" s="200" cm="1">
        <f t="array" ref="K143">IF($C143="","",IF(AND($C143=Party_Statement!$C$5,$B143&gt;=Party_Statement!$C$6,$B143&lt;=Party_Statement!$E$6),SUMPRODUCT(($C$3:$C143=Party_Statement!$C$5)*($B$3:$B143&gt;=Party_Statement!$C$6)*($B$3:$B143&lt;=Party_Statement!$E$6)),""))</f>
        <v>15</v>
      </c>
    </row>
    <row r="144" spans="1:11" ht="25.5" customHeight="1" x14ac:dyDescent="0.2">
      <c r="A144" s="196">
        <f>Sales_Entry!A144</f>
        <v>66921</v>
      </c>
      <c r="B144" s="197">
        <f>Sales_Entry!B144</f>
        <v>46208</v>
      </c>
      <c r="C144" s="198" t="str">
        <f>Sales_Entry!D144</f>
        <v>AAMOSH KIRANA</v>
      </c>
      <c r="D144" s="198" t="s">
        <v>1388</v>
      </c>
      <c r="E144" s="198" t="str">
        <f>Sales_Entry!C144</f>
        <v>BILL-6102</v>
      </c>
      <c r="F144" s="198" t="str">
        <f>Sales_Entry!E144</f>
        <v>Mix Milk</v>
      </c>
      <c r="G144" s="199">
        <f>N(Sales_Entry!J144)</f>
        <v>4250</v>
      </c>
      <c r="H144" s="199">
        <v>0</v>
      </c>
      <c r="I144" s="199">
        <f t="shared" si="2"/>
        <v>4250</v>
      </c>
      <c r="J144" s="198"/>
      <c r="K144" s="200" cm="1">
        <f t="array" ref="K144">IF($C144="","",IF(AND($C144=Party_Statement!$C$5,$B144&gt;=Party_Statement!$C$6,$B144&lt;=Party_Statement!$E$6),SUMPRODUCT(($C$3:$C144=Party_Statement!$C$5)*($B$3:$B144&gt;=Party_Statement!$C$6)*($B$3:$B144&lt;=Party_Statement!$E$6)),""))</f>
        <v>16</v>
      </c>
    </row>
    <row r="145" spans="1:11" x14ac:dyDescent="0.2">
      <c r="A145" s="196">
        <f>Sales_Entry!A145</f>
        <v>66921</v>
      </c>
      <c r="B145" s="197">
        <f>Sales_Entry!B145</f>
        <v>46208</v>
      </c>
      <c r="C145" s="198" t="str">
        <f>Sales_Entry!D145</f>
        <v>KULCHANDRA GYAWALI</v>
      </c>
      <c r="D145" s="198" t="s">
        <v>1388</v>
      </c>
      <c r="E145" s="198" t="str">
        <f>Sales_Entry!C145</f>
        <v>BILL-6103</v>
      </c>
      <c r="F145" s="198" t="str">
        <f>Sales_Entry!E145</f>
        <v>NAUNI</v>
      </c>
      <c r="G145" s="199">
        <f>N(Sales_Entry!J145)</f>
        <v>800</v>
      </c>
      <c r="H145" s="199">
        <v>0</v>
      </c>
      <c r="I145" s="199">
        <f t="shared" si="2"/>
        <v>800</v>
      </c>
      <c r="J145" s="198"/>
      <c r="K145" s="200" t="str" cm="1">
        <f t="array" ref="K145">IF($C145="","",IF(AND($C145=Party_Statement!$C$5,$B145&gt;=Party_Statement!$C$6,$B145&lt;=Party_Statement!$E$6),SUMPRODUCT(($C$3:$C145=Party_Statement!$C$5)*($B$3:$B145&gt;=Party_Statement!$C$6)*($B$3:$B145&lt;=Party_Statement!$E$6)),""))</f>
        <v/>
      </c>
    </row>
    <row r="146" spans="1:11" x14ac:dyDescent="0.2">
      <c r="A146" s="196">
        <f>Sales_Entry!A146</f>
        <v>66921</v>
      </c>
      <c r="B146" s="197">
        <f>Sales_Entry!B146</f>
        <v>46208</v>
      </c>
      <c r="C146" s="198" t="str">
        <f>Sales_Entry!D146</f>
        <v>DEURALI KIRANA</v>
      </c>
      <c r="D146" s="198" t="s">
        <v>1388</v>
      </c>
      <c r="E146" s="198" t="str">
        <f>Sales_Entry!C146</f>
        <v>BILL-6104</v>
      </c>
      <c r="F146" s="198" t="str">
        <f>Sales_Entry!E146</f>
        <v>Mix Milk</v>
      </c>
      <c r="G146" s="199">
        <f>N(Sales_Entry!J146)</f>
        <v>425</v>
      </c>
      <c r="H146" s="199">
        <v>0</v>
      </c>
      <c r="I146" s="199">
        <f t="shared" si="2"/>
        <v>425</v>
      </c>
      <c r="J146" s="198"/>
      <c r="K146" s="200" t="str" cm="1">
        <f t="array" ref="K146">IF($C146="","",IF(AND($C146=Party_Statement!$C$5,$B146&gt;=Party_Statement!$C$6,$B146&lt;=Party_Statement!$E$6),SUMPRODUCT(($C$3:$C146=Party_Statement!$C$5)*($B$3:$B146&gt;=Party_Statement!$C$6)*($B$3:$B146&lt;=Party_Statement!$E$6)),""))</f>
        <v/>
      </c>
    </row>
    <row r="147" spans="1:11" x14ac:dyDescent="0.2">
      <c r="A147" s="196">
        <f>Sales_Entry!A147</f>
        <v>66921</v>
      </c>
      <c r="B147" s="197">
        <f>Sales_Entry!B147</f>
        <v>46208</v>
      </c>
      <c r="C147" s="198" t="str">
        <f>Sales_Entry!D147</f>
        <v>GIRI KIRANA</v>
      </c>
      <c r="D147" s="198" t="s">
        <v>1388</v>
      </c>
      <c r="E147" s="198" t="str">
        <f>Sales_Entry!C147</f>
        <v>BILL-6105</v>
      </c>
      <c r="F147" s="198" t="str">
        <f>Sales_Entry!E147</f>
        <v>Mix Milk</v>
      </c>
      <c r="G147" s="199">
        <f>N(Sales_Entry!J147)</f>
        <v>1275</v>
      </c>
      <c r="H147" s="199">
        <v>0</v>
      </c>
      <c r="I147" s="199">
        <f t="shared" si="2"/>
        <v>1275</v>
      </c>
      <c r="J147" s="198"/>
      <c r="K147" s="200" t="str" cm="1">
        <f t="array" ref="K147">IF($C147="","",IF(AND($C147=Party_Statement!$C$5,$B147&gt;=Party_Statement!$C$6,$B147&lt;=Party_Statement!$E$6),SUMPRODUCT(($C$3:$C147=Party_Statement!$C$5)*($B$3:$B147&gt;=Party_Statement!$C$6)*($B$3:$B147&lt;=Party_Statement!$E$6)),""))</f>
        <v/>
      </c>
    </row>
    <row r="148" spans="1:11" x14ac:dyDescent="0.2">
      <c r="A148" s="196">
        <f>Sales_Entry!A148</f>
        <v>66921</v>
      </c>
      <c r="B148" s="197">
        <f>Sales_Entry!B148</f>
        <v>46208</v>
      </c>
      <c r="C148" s="198" t="str">
        <f>Sales_Entry!D148</f>
        <v>YUBARAJ AND SAMRAT</v>
      </c>
      <c r="D148" s="198" t="s">
        <v>1388</v>
      </c>
      <c r="E148" s="198" t="str">
        <f>Sales_Entry!C148</f>
        <v>BILL-6106</v>
      </c>
      <c r="F148" s="198" t="str">
        <f>Sales_Entry!E148</f>
        <v>Mix Milk</v>
      </c>
      <c r="G148" s="199">
        <f>N(Sales_Entry!J148)</f>
        <v>1700</v>
      </c>
      <c r="H148" s="199">
        <v>0</v>
      </c>
      <c r="I148" s="199">
        <f t="shared" si="2"/>
        <v>1700</v>
      </c>
      <c r="J148" s="198"/>
      <c r="K148" s="200" t="str" cm="1">
        <f t="array" ref="K148">IF($C148="","",IF(AND($C148=Party_Statement!$C$5,$B148&gt;=Party_Statement!$C$6,$B148&lt;=Party_Statement!$E$6),SUMPRODUCT(($C$3:$C148=Party_Statement!$C$5)*($B$3:$B148&gt;=Party_Statement!$C$6)*($B$3:$B148&lt;=Party_Statement!$E$6)),""))</f>
        <v/>
      </c>
    </row>
    <row r="149" spans="1:11" x14ac:dyDescent="0.2">
      <c r="A149" s="196">
        <f>Sales_Entry!A149</f>
        <v>66921</v>
      </c>
      <c r="B149" s="197">
        <f>Sales_Entry!B149</f>
        <v>46208</v>
      </c>
      <c r="C149" s="198" t="str">
        <f>Sales_Entry!D149</f>
        <v>AAYUSH AND AAYUSHMA</v>
      </c>
      <c r="D149" s="198" t="s">
        <v>1388</v>
      </c>
      <c r="E149" s="198" t="str">
        <f>Sales_Entry!C149</f>
        <v>BILL-6107</v>
      </c>
      <c r="F149" s="198" t="str">
        <f>Sales_Entry!E149</f>
        <v>Mix Milk</v>
      </c>
      <c r="G149" s="199">
        <f>N(Sales_Entry!J149)</f>
        <v>425</v>
      </c>
      <c r="H149" s="199">
        <v>0</v>
      </c>
      <c r="I149" s="199">
        <f t="shared" si="2"/>
        <v>425</v>
      </c>
      <c r="J149" s="198"/>
      <c r="K149" s="200" t="str" cm="1">
        <f t="array" ref="K149">IF($C149="","",IF(AND($C149=Party_Statement!$C$5,$B149&gt;=Party_Statement!$C$6,$B149&lt;=Party_Statement!$E$6),SUMPRODUCT(($C$3:$C149=Party_Statement!$C$5)*($B$3:$B149&gt;=Party_Statement!$C$6)*($B$3:$B149&lt;=Party_Statement!$E$6)),""))</f>
        <v/>
      </c>
    </row>
    <row r="150" spans="1:11" x14ac:dyDescent="0.2">
      <c r="A150" s="196">
        <f>Sales_Entry!A150</f>
        <v>66921</v>
      </c>
      <c r="B150" s="197">
        <f>Sales_Entry!B150</f>
        <v>46208</v>
      </c>
      <c r="C150" s="198" t="str">
        <f>Sales_Entry!D150</f>
        <v>KRITIKA KIRANA</v>
      </c>
      <c r="D150" s="198" t="s">
        <v>1388</v>
      </c>
      <c r="E150" s="198" t="str">
        <f>Sales_Entry!C150</f>
        <v>BILL-6108</v>
      </c>
      <c r="F150" s="198" t="str">
        <f>Sales_Entry!E150</f>
        <v>Mix Milk</v>
      </c>
      <c r="G150" s="199">
        <f>N(Sales_Entry!J150)</f>
        <v>1275</v>
      </c>
      <c r="H150" s="199">
        <v>0</v>
      </c>
      <c r="I150" s="199">
        <f t="shared" si="2"/>
        <v>1275</v>
      </c>
      <c r="J150" s="198"/>
      <c r="K150" s="200" t="str" cm="1">
        <f t="array" ref="K150">IF($C150="","",IF(AND($C150=Party_Statement!$C$5,$B150&gt;=Party_Statement!$C$6,$B150&lt;=Party_Statement!$E$6),SUMPRODUCT(($C$3:$C150=Party_Statement!$C$5)*($B$3:$B150&gt;=Party_Statement!$C$6)*($B$3:$B150&lt;=Party_Statement!$E$6)),""))</f>
        <v/>
      </c>
    </row>
    <row r="151" spans="1:11" x14ac:dyDescent="0.2">
      <c r="A151" s="196">
        <f>Sales_Entry!A151</f>
        <v>66921</v>
      </c>
      <c r="B151" s="197">
        <f>Sales_Entry!B151</f>
        <v>46208</v>
      </c>
      <c r="C151" s="198" t="str">
        <f>Sales_Entry!D151</f>
        <v>ORGANIC TARKALI</v>
      </c>
      <c r="D151" s="198" t="s">
        <v>1388</v>
      </c>
      <c r="E151" s="198" t="str">
        <f>Sales_Entry!C151</f>
        <v>BILL-6109</v>
      </c>
      <c r="F151" s="198" t="str">
        <f>Sales_Entry!E151</f>
        <v>Mix Milk</v>
      </c>
      <c r="G151" s="199">
        <f>N(Sales_Entry!J151)</f>
        <v>1140</v>
      </c>
      <c r="H151" s="199">
        <v>0</v>
      </c>
      <c r="I151" s="199">
        <f t="shared" si="2"/>
        <v>1140</v>
      </c>
      <c r="J151" s="198"/>
      <c r="K151" s="200" t="str" cm="1">
        <f t="array" ref="K151">IF($C151="","",IF(AND($C151=Party_Statement!$C$5,$B151&gt;=Party_Statement!$C$6,$B151&lt;=Party_Statement!$E$6),SUMPRODUCT(($C$3:$C151=Party_Statement!$C$5)*($B$3:$B151&gt;=Party_Statement!$C$6)*($B$3:$B151&lt;=Party_Statement!$E$6)),""))</f>
        <v/>
      </c>
    </row>
    <row r="152" spans="1:11" x14ac:dyDescent="0.2">
      <c r="A152" s="196">
        <f>Sales_Entry!A152</f>
        <v>66921</v>
      </c>
      <c r="B152" s="197">
        <f>Sales_Entry!B152</f>
        <v>46208</v>
      </c>
      <c r="C152" s="198" t="str">
        <f>Sales_Entry!D152</f>
        <v>ORGANIC TARKALI</v>
      </c>
      <c r="D152" s="198" t="s">
        <v>1388</v>
      </c>
      <c r="E152" s="198" t="str">
        <f>Sales_Entry!C152</f>
        <v>BILL-6110</v>
      </c>
      <c r="F152" s="198" t="str">
        <f>Sales_Entry!E152</f>
        <v>Mix Milk</v>
      </c>
      <c r="G152" s="199">
        <f>N(Sales_Entry!J152)</f>
        <v>2375</v>
      </c>
      <c r="H152" s="199">
        <v>0</v>
      </c>
      <c r="I152" s="199">
        <f t="shared" si="2"/>
        <v>2375</v>
      </c>
      <c r="J152" s="198"/>
      <c r="K152" s="200" t="str" cm="1">
        <f t="array" ref="K152">IF($C152="","",IF(AND($C152=Party_Statement!$C$5,$B152&gt;=Party_Statement!$C$6,$B152&lt;=Party_Statement!$E$6),SUMPRODUCT(($C$3:$C152=Party_Statement!$C$5)*($B$3:$B152&gt;=Party_Statement!$C$6)*($B$3:$B152&lt;=Party_Statement!$E$6)),""))</f>
        <v/>
      </c>
    </row>
    <row r="153" spans="1:11" x14ac:dyDescent="0.2">
      <c r="A153" s="196">
        <f>Sales_Entry!A153</f>
        <v>66921</v>
      </c>
      <c r="B153" s="197">
        <f>Sales_Entry!B153</f>
        <v>46208</v>
      </c>
      <c r="C153" s="198" t="str">
        <f>Sales_Entry!D153</f>
        <v>ORGANIC TARKALI</v>
      </c>
      <c r="D153" s="198" t="s">
        <v>1388</v>
      </c>
      <c r="E153" s="198" t="str">
        <f>Sales_Entry!C153</f>
        <v>BILL-6110</v>
      </c>
      <c r="F153" s="198" t="str">
        <f>Sales_Entry!E153</f>
        <v>Mix Milk</v>
      </c>
      <c r="G153" s="199">
        <f>N(Sales_Entry!J153)</f>
        <v>1020</v>
      </c>
      <c r="H153" s="199">
        <v>0</v>
      </c>
      <c r="I153" s="199">
        <f t="shared" si="2"/>
        <v>1020</v>
      </c>
      <c r="J153" s="198"/>
      <c r="K153" s="200" t="str" cm="1">
        <f t="array" ref="K153">IF($C153="","",IF(AND($C153=Party_Statement!$C$5,$B153&gt;=Party_Statement!$C$6,$B153&lt;=Party_Statement!$E$6),SUMPRODUCT(($C$3:$C153=Party_Statement!$C$5)*($B$3:$B153&gt;=Party_Statement!$C$6)*($B$3:$B153&lt;=Party_Statement!$E$6)),""))</f>
        <v/>
      </c>
    </row>
    <row r="154" spans="1:11" x14ac:dyDescent="0.2">
      <c r="A154" s="196">
        <f>Sales_Entry!A154</f>
        <v>66921</v>
      </c>
      <c r="B154" s="197">
        <f>Sales_Entry!B154</f>
        <v>46208</v>
      </c>
      <c r="C154" s="198" t="str">
        <f>Sales_Entry!D154</f>
        <v>SHARMA DAI</v>
      </c>
      <c r="D154" s="198" t="s">
        <v>1388</v>
      </c>
      <c r="E154" s="198" t="str">
        <f>Sales_Entry!C154</f>
        <v>BILL-6111</v>
      </c>
      <c r="F154" s="198" t="str">
        <f>Sales_Entry!E154</f>
        <v>Mix Milk</v>
      </c>
      <c r="G154" s="199">
        <f>N(Sales_Entry!J154)</f>
        <v>2352</v>
      </c>
      <c r="H154" s="199">
        <v>0</v>
      </c>
      <c r="I154" s="199">
        <f t="shared" si="2"/>
        <v>2352</v>
      </c>
      <c r="J154" s="198"/>
      <c r="K154" s="200" t="str" cm="1">
        <f t="array" ref="K154">IF($C154="","",IF(AND($C154=Party_Statement!$C$5,$B154&gt;=Party_Statement!$C$6,$B154&lt;=Party_Statement!$E$6),SUMPRODUCT(($C$3:$C154=Party_Statement!$C$5)*($B$3:$B154&gt;=Party_Statement!$C$6)*($B$3:$B154&lt;=Party_Statement!$E$6)),""))</f>
        <v/>
      </c>
    </row>
    <row r="155" spans="1:11" x14ac:dyDescent="0.2">
      <c r="A155" s="196">
        <f>Sales_Entry!A155</f>
        <v>66921</v>
      </c>
      <c r="B155" s="197">
        <f>Sales_Entry!B155</f>
        <v>46208</v>
      </c>
      <c r="C155" s="198" t="str">
        <f>Sales_Entry!D155</f>
        <v>GANGA NEUPANE</v>
      </c>
      <c r="D155" s="198" t="s">
        <v>1388</v>
      </c>
      <c r="E155" s="198" t="str">
        <f>Sales_Entry!C155</f>
        <v>BILL-6112</v>
      </c>
      <c r="F155" s="198" t="str">
        <f>Sales_Entry!E155</f>
        <v>Mix Milk</v>
      </c>
      <c r="G155" s="199">
        <f>N(Sales_Entry!J155)</f>
        <v>680</v>
      </c>
      <c r="H155" s="199">
        <v>0</v>
      </c>
      <c r="I155" s="199">
        <f t="shared" si="2"/>
        <v>680</v>
      </c>
      <c r="J155" s="198"/>
      <c r="K155" s="200" t="str" cm="1">
        <f t="array" ref="K155">IF($C155="","",IF(AND($C155=Party_Statement!$C$5,$B155&gt;=Party_Statement!$C$6,$B155&lt;=Party_Statement!$E$6),SUMPRODUCT(($C$3:$C155=Party_Statement!$C$5)*($B$3:$B155&gt;=Party_Statement!$C$6)*($B$3:$B155&lt;=Party_Statement!$E$6)),""))</f>
        <v/>
      </c>
    </row>
    <row r="156" spans="1:11" x14ac:dyDescent="0.2">
      <c r="A156" s="196">
        <f>Sales_Entry!A156</f>
        <v>66921</v>
      </c>
      <c r="B156" s="197">
        <f>Sales_Entry!B156</f>
        <v>46208</v>
      </c>
      <c r="C156" s="198" t="str">
        <f>Sales_Entry!D156</f>
        <v>DANDA PANI ACHARYA</v>
      </c>
      <c r="D156" s="198" t="s">
        <v>1388</v>
      </c>
      <c r="E156" s="198" t="str">
        <f>Sales_Entry!C156</f>
        <v>BILL-6113</v>
      </c>
      <c r="F156" s="198" t="str">
        <f>Sales_Entry!E156</f>
        <v>Ghee</v>
      </c>
      <c r="G156" s="199">
        <f>N(Sales_Entry!J156)</f>
        <v>1100</v>
      </c>
      <c r="H156" s="199">
        <v>0</v>
      </c>
      <c r="I156" s="199">
        <f t="shared" si="2"/>
        <v>1100</v>
      </c>
      <c r="J156" s="198"/>
      <c r="K156" s="200" t="str" cm="1">
        <f t="array" ref="K156">IF($C156="","",IF(AND($C156=Party_Statement!$C$5,$B156&gt;=Party_Statement!$C$6,$B156&lt;=Party_Statement!$E$6),SUMPRODUCT(($C$3:$C156=Party_Statement!$C$5)*($B$3:$B156&gt;=Party_Statement!$C$6)*($B$3:$B156&lt;=Party_Statement!$E$6)),""))</f>
        <v/>
      </c>
    </row>
    <row r="157" spans="1:11" x14ac:dyDescent="0.2">
      <c r="A157" s="196">
        <f>Sales_Entry!A157</f>
        <v>66921</v>
      </c>
      <c r="B157" s="197">
        <f>Sales_Entry!B157</f>
        <v>46208</v>
      </c>
      <c r="C157" s="198" t="str">
        <f>Sales_Entry!D157</f>
        <v>LOCAL</v>
      </c>
      <c r="D157" s="198" t="s">
        <v>1388</v>
      </c>
      <c r="E157" s="198" t="str">
        <f>Sales_Entry!C157</f>
        <v>BILL-6114</v>
      </c>
      <c r="F157" s="198" t="str">
        <f>Sales_Entry!E157</f>
        <v>Mix Milk</v>
      </c>
      <c r="G157" s="199">
        <f>N(Sales_Entry!J157)</f>
        <v>475</v>
      </c>
      <c r="H157" s="199">
        <v>0</v>
      </c>
      <c r="I157" s="199">
        <f t="shared" si="2"/>
        <v>475</v>
      </c>
      <c r="J157" s="198"/>
      <c r="K157" s="200" t="str" cm="1">
        <f t="array" ref="K157">IF($C157="","",IF(AND($C157=Party_Statement!$C$5,$B157&gt;=Party_Statement!$C$6,$B157&lt;=Party_Statement!$E$6),SUMPRODUCT(($C$3:$C157=Party_Statement!$C$5)*($B$3:$B157&gt;=Party_Statement!$C$6)*($B$3:$B157&lt;=Party_Statement!$E$6)),""))</f>
        <v/>
      </c>
    </row>
    <row r="158" spans="1:11" x14ac:dyDescent="0.2">
      <c r="A158" s="196">
        <f>Sales_Entry!A158</f>
        <v>66921</v>
      </c>
      <c r="B158" s="197">
        <f>Sales_Entry!B158</f>
        <v>46208</v>
      </c>
      <c r="C158" s="198" t="str">
        <f>Sales_Entry!D158</f>
        <v>SUBHA MAYA STORE</v>
      </c>
      <c r="D158" s="198" t="s">
        <v>1388</v>
      </c>
      <c r="E158" s="198" t="str">
        <f>Sales_Entry!C158</f>
        <v>BILL-6115</v>
      </c>
      <c r="F158" s="198" t="str">
        <f>Sales_Entry!E158</f>
        <v>Ghee</v>
      </c>
      <c r="G158" s="199">
        <f>N(Sales_Entry!J158)</f>
        <v>11000</v>
      </c>
      <c r="H158" s="199">
        <v>0</v>
      </c>
      <c r="I158" s="199">
        <f t="shared" si="2"/>
        <v>11000</v>
      </c>
      <c r="J158" s="198"/>
      <c r="K158" s="200" t="str" cm="1">
        <f t="array" ref="K158">IF($C158="","",IF(AND($C158=Party_Statement!$C$5,$B158&gt;=Party_Statement!$C$6,$B158&lt;=Party_Statement!$E$6),SUMPRODUCT(($C$3:$C158=Party_Statement!$C$5)*($B$3:$B158&gt;=Party_Statement!$C$6)*($B$3:$B158&lt;=Party_Statement!$E$6)),""))</f>
        <v/>
      </c>
    </row>
    <row r="159" spans="1:11" x14ac:dyDescent="0.2">
      <c r="A159" s="196">
        <f>Sales_Entry!A159</f>
        <v>66921</v>
      </c>
      <c r="B159" s="197">
        <f>Sales_Entry!B159</f>
        <v>46208</v>
      </c>
      <c r="C159" s="198" t="str">
        <f>Sales_Entry!D159</f>
        <v>CHHATRABHUMI STORE</v>
      </c>
      <c r="D159" s="198" t="s">
        <v>1388</v>
      </c>
      <c r="E159" s="198" t="str">
        <f>Sales_Entry!C159</f>
        <v>BILL-6116</v>
      </c>
      <c r="F159" s="198" t="str">
        <f>Sales_Entry!E159</f>
        <v>Mix Milk</v>
      </c>
      <c r="G159" s="199">
        <f>N(Sales_Entry!J159)</f>
        <v>860</v>
      </c>
      <c r="H159" s="199">
        <v>0</v>
      </c>
      <c r="I159" s="199">
        <f t="shared" si="2"/>
        <v>860</v>
      </c>
      <c r="J159" s="198"/>
      <c r="K159" s="200" t="str" cm="1">
        <f t="array" ref="K159">IF($C159="","",IF(AND($C159=Party_Statement!$C$5,$B159&gt;=Party_Statement!$C$6,$B159&lt;=Party_Statement!$E$6),SUMPRODUCT(($C$3:$C159=Party_Statement!$C$5)*($B$3:$B159&gt;=Party_Statement!$C$6)*($B$3:$B159&lt;=Party_Statement!$E$6)),""))</f>
        <v/>
      </c>
    </row>
    <row r="160" spans="1:11" x14ac:dyDescent="0.2">
      <c r="A160" s="196">
        <f>Sales_Entry!A160</f>
        <v>66921</v>
      </c>
      <c r="B160" s="197">
        <f>Sales_Entry!B160</f>
        <v>46208</v>
      </c>
      <c r="C160" s="198" t="str">
        <f>Sales_Entry!D160</f>
        <v>BIKRAM DHUNGANA</v>
      </c>
      <c r="D160" s="198" t="s">
        <v>1388</v>
      </c>
      <c r="E160" s="198" t="str">
        <f>Sales_Entry!C160</f>
        <v>BILL-6117</v>
      </c>
      <c r="F160" s="198" t="str">
        <f>Sales_Entry!E160</f>
        <v>Ghee</v>
      </c>
      <c r="G160" s="199">
        <f>N(Sales_Entry!J160)</f>
        <v>2200</v>
      </c>
      <c r="H160" s="199">
        <v>0</v>
      </c>
      <c r="I160" s="199">
        <f t="shared" si="2"/>
        <v>2200</v>
      </c>
      <c r="J160" s="198"/>
      <c r="K160" s="200" t="str" cm="1">
        <f t="array" ref="K160">IF($C160="","",IF(AND($C160=Party_Statement!$C$5,$B160&gt;=Party_Statement!$C$6,$B160&lt;=Party_Statement!$E$6),SUMPRODUCT(($C$3:$C160=Party_Statement!$C$5)*($B$3:$B160&gt;=Party_Statement!$C$6)*($B$3:$B160&lt;=Party_Statement!$E$6)),""))</f>
        <v/>
      </c>
    </row>
    <row r="161" spans="1:11" x14ac:dyDescent="0.2">
      <c r="A161" s="196">
        <f>Sales_Entry!A161</f>
        <v>66921</v>
      </c>
      <c r="B161" s="197">
        <f>Sales_Entry!B161</f>
        <v>46208</v>
      </c>
      <c r="C161" s="198" t="str">
        <f>Sales_Entry!D161</f>
        <v>NEUPANE KIRANA</v>
      </c>
      <c r="D161" s="198" t="s">
        <v>1388</v>
      </c>
      <c r="E161" s="198" t="str">
        <f>Sales_Entry!C161</f>
        <v>BILL-6118</v>
      </c>
      <c r="F161" s="198" t="str">
        <f>Sales_Entry!E161</f>
        <v>Mix Milk</v>
      </c>
      <c r="G161" s="199">
        <f>N(Sales_Entry!J161)</f>
        <v>180</v>
      </c>
      <c r="H161" s="199">
        <v>0</v>
      </c>
      <c r="I161" s="199">
        <f t="shared" si="2"/>
        <v>180</v>
      </c>
      <c r="J161" s="198"/>
      <c r="K161" s="200" t="str" cm="1">
        <f t="array" ref="K161">IF($C161="","",IF(AND($C161=Party_Statement!$C$5,$B161&gt;=Party_Statement!$C$6,$B161&lt;=Party_Statement!$E$6),SUMPRODUCT(($C$3:$C161=Party_Statement!$C$5)*($B$3:$B161&gt;=Party_Statement!$C$6)*($B$3:$B161&lt;=Party_Statement!$E$6)),""))</f>
        <v/>
      </c>
    </row>
    <row r="162" spans="1:11" x14ac:dyDescent="0.2">
      <c r="A162" s="196">
        <f>Sales_Entry!A162</f>
        <v>66922</v>
      </c>
      <c r="B162" s="197">
        <f>Sales_Entry!B162</f>
        <v>46209</v>
      </c>
      <c r="C162" s="198" t="str">
        <f>Sales_Entry!D162</f>
        <v>SRIJANA DAIRY</v>
      </c>
      <c r="D162" s="198" t="s">
        <v>1388</v>
      </c>
      <c r="E162" s="198" t="str">
        <f>Sales_Entry!C162</f>
        <v>BILL-6119</v>
      </c>
      <c r="F162" s="198" t="str">
        <f>Sales_Entry!E162</f>
        <v>Mix Milk</v>
      </c>
      <c r="G162" s="199">
        <f>N(Sales_Entry!J162)</f>
        <v>5100</v>
      </c>
      <c r="H162" s="199">
        <v>0</v>
      </c>
      <c r="I162" s="199">
        <f t="shared" si="2"/>
        <v>5100</v>
      </c>
      <c r="J162" s="198"/>
      <c r="K162" s="200" t="str" cm="1">
        <f t="array" ref="K162">IF($C162="","",IF(AND($C162=Party_Statement!$C$5,$B162&gt;=Party_Statement!$C$6,$B162&lt;=Party_Statement!$E$6),SUMPRODUCT(($C$3:$C162=Party_Statement!$C$5)*($B$3:$B162&gt;=Party_Statement!$C$6)*($B$3:$B162&lt;=Party_Statement!$E$6)),""))</f>
        <v/>
      </c>
    </row>
    <row r="163" spans="1:11" x14ac:dyDescent="0.2">
      <c r="A163" s="196">
        <f>Sales_Entry!A163</f>
        <v>66922</v>
      </c>
      <c r="B163" s="197">
        <f>Sales_Entry!B163</f>
        <v>46209</v>
      </c>
      <c r="C163" s="198" t="str">
        <f>Sales_Entry!D163</f>
        <v>SRIJANA DAIRY</v>
      </c>
      <c r="D163" s="198" t="s">
        <v>1388</v>
      </c>
      <c r="E163" s="198" t="str">
        <f>Sales_Entry!C163</f>
        <v>BILL-6119</v>
      </c>
      <c r="F163" s="198" t="str">
        <f>Sales_Entry!E163</f>
        <v>Mix Milk</v>
      </c>
      <c r="G163" s="199">
        <f>N(Sales_Entry!J163)</f>
        <v>80</v>
      </c>
      <c r="H163" s="199">
        <v>0</v>
      </c>
      <c r="I163" s="199">
        <f t="shared" si="2"/>
        <v>80</v>
      </c>
      <c r="J163" s="198"/>
      <c r="K163" s="200" t="str" cm="1">
        <f t="array" ref="K163">IF($C163="","",IF(AND($C163=Party_Statement!$C$5,$B163&gt;=Party_Statement!$C$6,$B163&lt;=Party_Statement!$E$6),SUMPRODUCT(($C$3:$C163=Party_Statement!$C$5)*($B$3:$B163&gt;=Party_Statement!$C$6)*($B$3:$B163&lt;=Party_Statement!$E$6)),""))</f>
        <v/>
      </c>
    </row>
    <row r="164" spans="1:11" x14ac:dyDescent="0.2">
      <c r="A164" s="196">
        <f>Sales_Entry!A164</f>
        <v>66922</v>
      </c>
      <c r="B164" s="197">
        <f>Sales_Entry!B164</f>
        <v>46209</v>
      </c>
      <c r="C164" s="198" t="str">
        <f>Sales_Entry!D164</f>
        <v>SOBHA BHATTARAI</v>
      </c>
      <c r="D164" s="198" t="s">
        <v>1388</v>
      </c>
      <c r="E164" s="198" t="str">
        <f>Sales_Entry!C164</f>
        <v>BILL-6120</v>
      </c>
      <c r="F164" s="198" t="str">
        <f>Sales_Entry!E164</f>
        <v>Mix Milk</v>
      </c>
      <c r="G164" s="199">
        <f>N(Sales_Entry!J164)</f>
        <v>3400</v>
      </c>
      <c r="H164" s="199">
        <v>0</v>
      </c>
      <c r="I164" s="199">
        <f t="shared" si="2"/>
        <v>3400</v>
      </c>
      <c r="J164" s="198"/>
      <c r="K164" s="200" t="str" cm="1">
        <f t="array" ref="K164">IF($C164="","",IF(AND($C164=Party_Statement!$C$5,$B164&gt;=Party_Statement!$C$6,$B164&lt;=Party_Statement!$E$6),SUMPRODUCT(($C$3:$C164=Party_Statement!$C$5)*($B$3:$B164&gt;=Party_Statement!$C$6)*($B$3:$B164&lt;=Party_Statement!$E$6)),""))</f>
        <v/>
      </c>
    </row>
    <row r="165" spans="1:11" ht="25.5" customHeight="1" x14ac:dyDescent="0.2">
      <c r="A165" s="196">
        <f>Sales_Entry!A165</f>
        <v>66922</v>
      </c>
      <c r="B165" s="197">
        <f>Sales_Entry!B165</f>
        <v>46209</v>
      </c>
      <c r="C165" s="198" t="str">
        <f>Sales_Entry!D165</f>
        <v>AAMOSH KIRANA</v>
      </c>
      <c r="D165" s="198" t="s">
        <v>1388</v>
      </c>
      <c r="E165" s="198" t="str">
        <f>Sales_Entry!C165</f>
        <v>BILL-6121</v>
      </c>
      <c r="F165" s="198" t="str">
        <f>Sales_Entry!E165</f>
        <v>Mix Milk</v>
      </c>
      <c r="G165" s="199">
        <f>N(Sales_Entry!J165)</f>
        <v>3440</v>
      </c>
      <c r="H165" s="199">
        <v>0</v>
      </c>
      <c r="I165" s="199">
        <f t="shared" si="2"/>
        <v>3440</v>
      </c>
      <c r="J165" s="198"/>
      <c r="K165" s="200" cm="1">
        <f t="array" ref="K165">IF($C165="","",IF(AND($C165=Party_Statement!$C$5,$B165&gt;=Party_Statement!$C$6,$B165&lt;=Party_Statement!$E$6),SUMPRODUCT(($C$3:$C165=Party_Statement!$C$5)*($B$3:$B165&gt;=Party_Statement!$C$6)*($B$3:$B165&lt;=Party_Statement!$E$6)),""))</f>
        <v>17</v>
      </c>
    </row>
    <row r="166" spans="1:11" ht="25.5" customHeight="1" x14ac:dyDescent="0.2">
      <c r="A166" s="196">
        <f>Sales_Entry!A166</f>
        <v>66922</v>
      </c>
      <c r="B166" s="197">
        <f>Sales_Entry!B166</f>
        <v>46209</v>
      </c>
      <c r="C166" s="198" t="str">
        <f>Sales_Entry!D166</f>
        <v>AAMOSH KIRANA</v>
      </c>
      <c r="D166" s="198" t="s">
        <v>1388</v>
      </c>
      <c r="E166" s="198" t="str">
        <f>Sales_Entry!C166</f>
        <v>BILL-6121</v>
      </c>
      <c r="F166" s="198" t="str">
        <f>Sales_Entry!E166</f>
        <v>Mix Milk</v>
      </c>
      <c r="G166" s="199">
        <f>N(Sales_Entry!J166)</f>
        <v>4250</v>
      </c>
      <c r="H166" s="199">
        <v>0</v>
      </c>
      <c r="I166" s="199">
        <f t="shared" si="2"/>
        <v>4250</v>
      </c>
      <c r="J166" s="198"/>
      <c r="K166" s="200" cm="1">
        <f t="array" ref="K166">IF($C166="","",IF(AND($C166=Party_Statement!$C$5,$B166&gt;=Party_Statement!$C$6,$B166&lt;=Party_Statement!$E$6),SUMPRODUCT(($C$3:$C166=Party_Statement!$C$5)*($B$3:$B166&gt;=Party_Statement!$C$6)*($B$3:$B166&lt;=Party_Statement!$E$6)),""))</f>
        <v>18</v>
      </c>
    </row>
    <row r="167" spans="1:11" x14ac:dyDescent="0.2">
      <c r="A167" s="196">
        <f>Sales_Entry!A167</f>
        <v>66922</v>
      </c>
      <c r="B167" s="197">
        <f>Sales_Entry!B167</f>
        <v>46209</v>
      </c>
      <c r="C167" s="198" t="str">
        <f>Sales_Entry!D167</f>
        <v>AAMOSH KIRANA</v>
      </c>
      <c r="D167" s="198" t="s">
        <v>1388</v>
      </c>
      <c r="E167" s="198" t="str">
        <f>Sales_Entry!C167</f>
        <v>BILL-6121</v>
      </c>
      <c r="F167" s="198" t="str">
        <f>Sales_Entry!E167</f>
        <v>Cow Milk</v>
      </c>
      <c r="G167" s="199">
        <f>N(Sales_Entry!J167)</f>
        <v>160</v>
      </c>
      <c r="H167" s="199">
        <v>0</v>
      </c>
      <c r="I167" s="199">
        <f t="shared" si="2"/>
        <v>160</v>
      </c>
      <c r="J167" s="198"/>
      <c r="K167" s="200" cm="1">
        <f t="array" ref="K167">IF($C167="","",IF(AND($C167=Party_Statement!$C$5,$B167&gt;=Party_Statement!$C$6,$B167&lt;=Party_Statement!$E$6),SUMPRODUCT(($C$3:$C167=Party_Statement!$C$5)*($B$3:$B167&gt;=Party_Statement!$C$6)*($B$3:$B167&lt;=Party_Statement!$E$6)),""))</f>
        <v>19</v>
      </c>
    </row>
    <row r="168" spans="1:11" x14ac:dyDescent="0.2">
      <c r="A168" s="196">
        <f>Sales_Entry!A168</f>
        <v>66922</v>
      </c>
      <c r="B168" s="197">
        <f>Sales_Entry!B168</f>
        <v>46209</v>
      </c>
      <c r="C168" s="198" t="str">
        <f>Sales_Entry!D168</f>
        <v>SHARMA DAI</v>
      </c>
      <c r="D168" s="198" t="s">
        <v>1388</v>
      </c>
      <c r="E168" s="198" t="str">
        <f>Sales_Entry!C168</f>
        <v>BILL-6122</v>
      </c>
      <c r="F168" s="198" t="str">
        <f>Sales_Entry!E168</f>
        <v>Mix Milk</v>
      </c>
      <c r="G168" s="199">
        <f>N(Sales_Entry!J168)</f>
        <v>2352</v>
      </c>
      <c r="H168" s="199">
        <v>0</v>
      </c>
      <c r="I168" s="199">
        <f t="shared" si="2"/>
        <v>2352</v>
      </c>
      <c r="J168" s="198"/>
      <c r="K168" s="200" t="str" cm="1">
        <f t="array" ref="K168">IF($C168="","",IF(AND($C168=Party_Statement!$C$5,$B168&gt;=Party_Statement!$C$6,$B168&lt;=Party_Statement!$E$6),SUMPRODUCT(($C$3:$C168=Party_Statement!$C$5)*($B$3:$B168&gt;=Party_Statement!$C$6)*($B$3:$B168&lt;=Party_Statement!$E$6)),""))</f>
        <v/>
      </c>
    </row>
    <row r="169" spans="1:11" x14ac:dyDescent="0.2">
      <c r="A169" s="196">
        <f>Sales_Entry!A169</f>
        <v>66922</v>
      </c>
      <c r="B169" s="197">
        <f>Sales_Entry!B169</f>
        <v>46209</v>
      </c>
      <c r="C169" s="198" t="str">
        <f>Sales_Entry!D169</f>
        <v>DEURALI KIRANA</v>
      </c>
      <c r="D169" s="198" t="s">
        <v>1388</v>
      </c>
      <c r="E169" s="198" t="str">
        <f>Sales_Entry!C169</f>
        <v>BILL-6123</v>
      </c>
      <c r="F169" s="198" t="str">
        <f>Sales_Entry!E169</f>
        <v>Mix Milk</v>
      </c>
      <c r="G169" s="199">
        <f>N(Sales_Entry!J169)</f>
        <v>425</v>
      </c>
      <c r="H169" s="199">
        <v>0</v>
      </c>
      <c r="I169" s="199">
        <f t="shared" si="2"/>
        <v>425</v>
      </c>
      <c r="J169" s="198"/>
      <c r="K169" s="200" t="str" cm="1">
        <f t="array" ref="K169">IF($C169="","",IF(AND($C169=Party_Statement!$C$5,$B169&gt;=Party_Statement!$C$6,$B169&lt;=Party_Statement!$E$6),SUMPRODUCT(($C$3:$C169=Party_Statement!$C$5)*($B$3:$B169&gt;=Party_Statement!$C$6)*($B$3:$B169&lt;=Party_Statement!$E$6)),""))</f>
        <v/>
      </c>
    </row>
    <row r="170" spans="1:11" x14ac:dyDescent="0.2">
      <c r="A170" s="196">
        <f>Sales_Entry!A170</f>
        <v>66922</v>
      </c>
      <c r="B170" s="197">
        <f>Sales_Entry!B170</f>
        <v>46209</v>
      </c>
      <c r="C170" s="198" t="str">
        <f>Sales_Entry!D170</f>
        <v>CHHATRABHUMI STORE</v>
      </c>
      <c r="D170" s="198" t="s">
        <v>1388</v>
      </c>
      <c r="E170" s="198" t="str">
        <f>Sales_Entry!C170</f>
        <v>BILL-6124</v>
      </c>
      <c r="F170" s="198" t="str">
        <f>Sales_Entry!E170</f>
        <v>Mix Milk</v>
      </c>
      <c r="G170" s="199">
        <f>N(Sales_Entry!J170)</f>
        <v>2580</v>
      </c>
      <c r="H170" s="199">
        <v>0</v>
      </c>
      <c r="I170" s="199">
        <f t="shared" si="2"/>
        <v>2580</v>
      </c>
      <c r="J170" s="198"/>
      <c r="K170" s="200" t="str" cm="1">
        <f t="array" ref="K170">IF($C170="","",IF(AND($C170=Party_Statement!$C$5,$B170&gt;=Party_Statement!$C$6,$B170&lt;=Party_Statement!$E$6),SUMPRODUCT(($C$3:$C170=Party_Statement!$C$5)*($B$3:$B170&gt;=Party_Statement!$C$6)*($B$3:$B170&lt;=Party_Statement!$E$6)),""))</f>
        <v/>
      </c>
    </row>
    <row r="171" spans="1:11" x14ac:dyDescent="0.2">
      <c r="A171" s="196">
        <f>Sales_Entry!A171</f>
        <v>66922</v>
      </c>
      <c r="B171" s="197">
        <f>Sales_Entry!B171</f>
        <v>46209</v>
      </c>
      <c r="C171" s="198" t="str">
        <f>Sales_Entry!D171</f>
        <v>KRISHNA KHAREL</v>
      </c>
      <c r="D171" s="198" t="s">
        <v>1388</v>
      </c>
      <c r="E171" s="198" t="str">
        <f>Sales_Entry!C171</f>
        <v>BILL-6125</v>
      </c>
      <c r="F171" s="198" t="str">
        <f>Sales_Entry!E171</f>
        <v>Mix Milk</v>
      </c>
      <c r="G171" s="199">
        <f>N(Sales_Entry!J171)</f>
        <v>344</v>
      </c>
      <c r="H171" s="199">
        <v>0</v>
      </c>
      <c r="I171" s="199">
        <f t="shared" si="2"/>
        <v>344</v>
      </c>
      <c r="J171" s="198"/>
      <c r="K171" s="200" t="str" cm="1">
        <f t="array" ref="K171">IF($C171="","",IF(AND($C171=Party_Statement!$C$5,$B171&gt;=Party_Statement!$C$6,$B171&lt;=Party_Statement!$E$6),SUMPRODUCT(($C$3:$C171=Party_Statement!$C$5)*($B$3:$B171&gt;=Party_Statement!$C$6)*($B$3:$B171&lt;=Party_Statement!$E$6)),""))</f>
        <v/>
      </c>
    </row>
    <row r="172" spans="1:11" x14ac:dyDescent="0.2">
      <c r="A172" s="196">
        <f>Sales_Entry!A172</f>
        <v>66922</v>
      </c>
      <c r="B172" s="197">
        <f>Sales_Entry!B172</f>
        <v>46209</v>
      </c>
      <c r="C172" s="198" t="str">
        <f>Sales_Entry!D172</f>
        <v>SAMIKSHYA KIRANA</v>
      </c>
      <c r="D172" s="198" t="s">
        <v>1388</v>
      </c>
      <c r="E172" s="198" t="str">
        <f>Sales_Entry!C172</f>
        <v>BILL-6126</v>
      </c>
      <c r="F172" s="198" t="str">
        <f>Sales_Entry!E172</f>
        <v>Mix Milk</v>
      </c>
      <c r="G172" s="199">
        <f>N(Sales_Entry!J172)</f>
        <v>850</v>
      </c>
      <c r="H172" s="199">
        <v>0</v>
      </c>
      <c r="I172" s="199">
        <f t="shared" si="2"/>
        <v>850</v>
      </c>
      <c r="J172" s="198"/>
      <c r="K172" s="200" t="str" cm="1">
        <f t="array" ref="K172">IF($C172="","",IF(AND($C172=Party_Statement!$C$5,$B172&gt;=Party_Statement!$C$6,$B172&lt;=Party_Statement!$E$6),SUMPRODUCT(($C$3:$C172=Party_Statement!$C$5)*($B$3:$B172&gt;=Party_Statement!$C$6)*($B$3:$B172&lt;=Party_Statement!$E$6)),""))</f>
        <v/>
      </c>
    </row>
    <row r="173" spans="1:11" x14ac:dyDescent="0.2">
      <c r="A173" s="196">
        <f>Sales_Entry!A173</f>
        <v>66922</v>
      </c>
      <c r="B173" s="197">
        <f>Sales_Entry!B173</f>
        <v>46209</v>
      </c>
      <c r="C173" s="198" t="str">
        <f>Sales_Entry!D173</f>
        <v>MANAKAMANA DAIRY</v>
      </c>
      <c r="D173" s="198" t="s">
        <v>1388</v>
      </c>
      <c r="E173" s="198" t="str">
        <f>Sales_Entry!C173</f>
        <v>BILL-6127</v>
      </c>
      <c r="F173" s="198" t="str">
        <f>Sales_Entry!E173</f>
        <v>Mix Milk</v>
      </c>
      <c r="G173" s="199">
        <f>N(Sales_Entry!J173)</f>
        <v>850</v>
      </c>
      <c r="H173" s="199">
        <v>0</v>
      </c>
      <c r="I173" s="199">
        <f t="shared" si="2"/>
        <v>850</v>
      </c>
      <c r="J173" s="198"/>
      <c r="K173" s="200" t="str" cm="1">
        <f t="array" ref="K173">IF($C173="","",IF(AND($C173=Party_Statement!$C$5,$B173&gt;=Party_Statement!$C$6,$B173&lt;=Party_Statement!$E$6),SUMPRODUCT(($C$3:$C173=Party_Statement!$C$5)*($B$3:$B173&gt;=Party_Statement!$C$6)*($B$3:$B173&lt;=Party_Statement!$E$6)),""))</f>
        <v/>
      </c>
    </row>
    <row r="174" spans="1:11" x14ac:dyDescent="0.2">
      <c r="A174" s="196">
        <f>Sales_Entry!A174</f>
        <v>66922</v>
      </c>
      <c r="B174" s="197">
        <f>Sales_Entry!B174</f>
        <v>46209</v>
      </c>
      <c r="C174" s="198" t="str">
        <f>Sales_Entry!D174</f>
        <v>KRITIKA KIRANA</v>
      </c>
      <c r="D174" s="198" t="s">
        <v>1388</v>
      </c>
      <c r="E174" s="198" t="str">
        <f>Sales_Entry!C174</f>
        <v>BILL-6128</v>
      </c>
      <c r="F174" s="198" t="str">
        <f>Sales_Entry!E174</f>
        <v>Mix Milk</v>
      </c>
      <c r="G174" s="199">
        <f>N(Sales_Entry!J174)</f>
        <v>1720</v>
      </c>
      <c r="H174" s="199">
        <v>0</v>
      </c>
      <c r="I174" s="199">
        <f t="shared" si="2"/>
        <v>1720</v>
      </c>
      <c r="J174" s="198"/>
      <c r="K174" s="200" t="str" cm="1">
        <f t="array" ref="K174">IF($C174="","",IF(AND($C174=Party_Statement!$C$5,$B174&gt;=Party_Statement!$C$6,$B174&lt;=Party_Statement!$E$6),SUMPRODUCT(($C$3:$C174=Party_Statement!$C$5)*($B$3:$B174&gt;=Party_Statement!$C$6)*($B$3:$B174&lt;=Party_Statement!$E$6)),""))</f>
        <v/>
      </c>
    </row>
    <row r="175" spans="1:11" x14ac:dyDescent="0.2">
      <c r="A175" s="196">
        <f>Sales_Entry!A175</f>
        <v>66922</v>
      </c>
      <c r="B175" s="197">
        <f>Sales_Entry!B175</f>
        <v>46209</v>
      </c>
      <c r="C175" s="198" t="str">
        <f>Sales_Entry!D175</f>
        <v>AAYUSH AND AAYUSHMA</v>
      </c>
      <c r="D175" s="198" t="s">
        <v>1388</v>
      </c>
      <c r="E175" s="198" t="str">
        <f>Sales_Entry!C175</f>
        <v>BILL-6129</v>
      </c>
      <c r="F175" s="198" t="str">
        <f>Sales_Entry!E175</f>
        <v>Mix Milk</v>
      </c>
      <c r="G175" s="199">
        <f>N(Sales_Entry!J175)</f>
        <v>255</v>
      </c>
      <c r="H175" s="199">
        <v>0</v>
      </c>
      <c r="I175" s="199">
        <f t="shared" si="2"/>
        <v>255</v>
      </c>
      <c r="J175" s="198"/>
      <c r="K175" s="200" t="str" cm="1">
        <f t="array" ref="K175">IF($C175="","",IF(AND($C175=Party_Statement!$C$5,$B175&gt;=Party_Statement!$C$6,$B175&lt;=Party_Statement!$E$6),SUMPRODUCT(($C$3:$C175=Party_Statement!$C$5)*($B$3:$B175&gt;=Party_Statement!$C$6)*($B$3:$B175&lt;=Party_Statement!$E$6)),""))</f>
        <v/>
      </c>
    </row>
    <row r="176" spans="1:11" x14ac:dyDescent="0.2">
      <c r="A176" s="196">
        <f>Sales_Entry!A176</f>
        <v>66922</v>
      </c>
      <c r="B176" s="197">
        <f>Sales_Entry!B176</f>
        <v>46209</v>
      </c>
      <c r="C176" s="198" t="str">
        <f>Sales_Entry!D176</f>
        <v>YUBARAJ AND SAMRAT</v>
      </c>
      <c r="D176" s="198" t="s">
        <v>1388</v>
      </c>
      <c r="E176" s="198" t="str">
        <f>Sales_Entry!C176</f>
        <v>BILL-6130</v>
      </c>
      <c r="F176" s="198" t="str">
        <f>Sales_Entry!E176</f>
        <v>Mix Milk</v>
      </c>
      <c r="G176" s="199">
        <f>N(Sales_Entry!J176)</f>
        <v>510</v>
      </c>
      <c r="H176" s="199">
        <v>0</v>
      </c>
      <c r="I176" s="199">
        <f t="shared" si="2"/>
        <v>510</v>
      </c>
      <c r="J176" s="198"/>
      <c r="K176" s="200" t="str" cm="1">
        <f t="array" ref="K176">IF($C176="","",IF(AND($C176=Party_Statement!$C$5,$B176&gt;=Party_Statement!$C$6,$B176&lt;=Party_Statement!$E$6),SUMPRODUCT(($C$3:$C176=Party_Statement!$C$5)*($B$3:$B176&gt;=Party_Statement!$C$6)*($B$3:$B176&lt;=Party_Statement!$E$6)),""))</f>
        <v/>
      </c>
    </row>
    <row r="177" spans="1:11" x14ac:dyDescent="0.2">
      <c r="A177" s="196">
        <f>Sales_Entry!A177</f>
        <v>66922</v>
      </c>
      <c r="B177" s="197">
        <f>Sales_Entry!B177</f>
        <v>46209</v>
      </c>
      <c r="C177" s="198" t="str">
        <f>Sales_Entry!D177</f>
        <v>PALPALI KIRANA</v>
      </c>
      <c r="D177" s="198" t="s">
        <v>1388</v>
      </c>
      <c r="E177" s="198" t="str">
        <f>Sales_Entry!C177</f>
        <v>BILL-6131</v>
      </c>
      <c r="F177" s="198" t="str">
        <f>Sales_Entry!E177</f>
        <v>Mix Milk</v>
      </c>
      <c r="G177" s="199">
        <f>N(Sales_Entry!J177)</f>
        <v>1700</v>
      </c>
      <c r="H177" s="199">
        <v>0</v>
      </c>
      <c r="I177" s="199">
        <f t="shared" si="2"/>
        <v>1700</v>
      </c>
      <c r="J177" s="198"/>
      <c r="K177" s="200" t="str" cm="1">
        <f t="array" ref="K177">IF($C177="","",IF(AND($C177=Party_Statement!$C$5,$B177&gt;=Party_Statement!$C$6,$B177&lt;=Party_Statement!$E$6),SUMPRODUCT(($C$3:$C177=Party_Statement!$C$5)*($B$3:$B177&gt;=Party_Statement!$C$6)*($B$3:$B177&lt;=Party_Statement!$E$6)),""))</f>
        <v/>
      </c>
    </row>
    <row r="178" spans="1:11" x14ac:dyDescent="0.2">
      <c r="A178" s="196">
        <f>Sales_Entry!A178</f>
        <v>66922</v>
      </c>
      <c r="B178" s="197">
        <f>Sales_Entry!B178</f>
        <v>46209</v>
      </c>
      <c r="C178" s="198" t="str">
        <f>Sales_Entry!D178</f>
        <v>GIRI KIRANA</v>
      </c>
      <c r="D178" s="198" t="s">
        <v>1388</v>
      </c>
      <c r="E178" s="198" t="str">
        <f>Sales_Entry!C178</f>
        <v>BILL-6132</v>
      </c>
      <c r="F178" s="198" t="str">
        <f>Sales_Entry!E178</f>
        <v>Mix Milk</v>
      </c>
      <c r="G178" s="199">
        <f>N(Sales_Entry!J178)</f>
        <v>1275</v>
      </c>
      <c r="H178" s="199">
        <v>0</v>
      </c>
      <c r="I178" s="199">
        <f t="shared" si="2"/>
        <v>1275</v>
      </c>
      <c r="J178" s="198"/>
      <c r="K178" s="200" t="str" cm="1">
        <f t="array" ref="K178">IF($C178="","",IF(AND($C178=Party_Statement!$C$5,$B178&gt;=Party_Statement!$C$6,$B178&lt;=Party_Statement!$E$6),SUMPRODUCT(($C$3:$C178=Party_Statement!$C$5)*($B$3:$B178&gt;=Party_Statement!$C$6)*($B$3:$B178&lt;=Party_Statement!$E$6)),""))</f>
        <v/>
      </c>
    </row>
    <row r="179" spans="1:11" x14ac:dyDescent="0.2">
      <c r="A179" s="196">
        <f>Sales_Entry!A179</f>
        <v>66922</v>
      </c>
      <c r="B179" s="197">
        <f>Sales_Entry!B179</f>
        <v>46209</v>
      </c>
      <c r="C179" s="198" t="str">
        <f>Sales_Entry!D179</f>
        <v>ORGANIC TARKALI</v>
      </c>
      <c r="D179" s="198" t="s">
        <v>1388</v>
      </c>
      <c r="E179" s="198" t="str">
        <f>Sales_Entry!C179</f>
        <v>BILL-6133</v>
      </c>
      <c r="F179" s="198" t="str">
        <f>Sales_Entry!E179</f>
        <v>Mix Milk</v>
      </c>
      <c r="G179" s="199">
        <f>N(Sales_Entry!J179)</f>
        <v>1900</v>
      </c>
      <c r="H179" s="199">
        <v>0</v>
      </c>
      <c r="I179" s="199">
        <f t="shared" si="2"/>
        <v>1900</v>
      </c>
      <c r="J179" s="198"/>
      <c r="K179" s="200" t="str" cm="1">
        <f t="array" ref="K179">IF($C179="","",IF(AND($C179=Party_Statement!$C$5,$B179&gt;=Party_Statement!$C$6,$B179&lt;=Party_Statement!$E$6),SUMPRODUCT(($C$3:$C179=Party_Statement!$C$5)*($B$3:$B179&gt;=Party_Statement!$C$6)*($B$3:$B179&lt;=Party_Statement!$E$6)),""))</f>
        <v/>
      </c>
    </row>
    <row r="180" spans="1:11" x14ac:dyDescent="0.2">
      <c r="A180" s="196">
        <f>Sales_Entry!A180</f>
        <v>66922</v>
      </c>
      <c r="B180" s="197">
        <f>Sales_Entry!B180</f>
        <v>46209</v>
      </c>
      <c r="C180" s="198" t="str">
        <f>Sales_Entry!D180</f>
        <v>GANGA NEUPANE</v>
      </c>
      <c r="D180" s="198" t="s">
        <v>1388</v>
      </c>
      <c r="E180" s="198" t="str">
        <f>Sales_Entry!C180</f>
        <v>BILL-6134</v>
      </c>
      <c r="F180" s="198" t="str">
        <f>Sales_Entry!E180</f>
        <v>Mix Milk</v>
      </c>
      <c r="G180" s="199">
        <f>N(Sales_Entry!J180)</f>
        <v>680</v>
      </c>
      <c r="H180" s="199">
        <v>0</v>
      </c>
      <c r="I180" s="199">
        <f t="shared" si="2"/>
        <v>680</v>
      </c>
      <c r="J180" s="198"/>
      <c r="K180" s="200" t="str" cm="1">
        <f t="array" ref="K180">IF($C180="","",IF(AND($C180=Party_Statement!$C$5,$B180&gt;=Party_Statement!$C$6,$B180&lt;=Party_Statement!$E$6),SUMPRODUCT(($C$3:$C180=Party_Statement!$C$5)*($B$3:$B180&gt;=Party_Statement!$C$6)*($B$3:$B180&lt;=Party_Statement!$E$6)),""))</f>
        <v/>
      </c>
    </row>
    <row r="181" spans="1:11" x14ac:dyDescent="0.2">
      <c r="A181" s="196">
        <f>Sales_Entry!A181</f>
        <v>66922</v>
      </c>
      <c r="B181" s="197">
        <f>Sales_Entry!B181</f>
        <v>46209</v>
      </c>
      <c r="C181" s="198" t="str">
        <f>Sales_Entry!D181</f>
        <v>LOCAL</v>
      </c>
      <c r="D181" s="198" t="s">
        <v>1388</v>
      </c>
      <c r="E181" s="198" t="str">
        <f>Sales_Entry!C181</f>
        <v>BILL-6135</v>
      </c>
      <c r="F181" s="198" t="str">
        <f>Sales_Entry!E181</f>
        <v>Mix Milk</v>
      </c>
      <c r="G181" s="199">
        <f>N(Sales_Entry!J181)</f>
        <v>430.02</v>
      </c>
      <c r="H181" s="199">
        <v>0</v>
      </c>
      <c r="I181" s="199">
        <f t="shared" si="2"/>
        <v>430.02</v>
      </c>
      <c r="J181" s="198"/>
      <c r="K181" s="200" t="str" cm="1">
        <f t="array" ref="K181">IF($C181="","",IF(AND($C181=Party_Statement!$C$5,$B181&gt;=Party_Statement!$C$6,$B181&lt;=Party_Statement!$E$6),SUMPRODUCT(($C$3:$C181=Party_Statement!$C$5)*($B$3:$B181&gt;=Party_Statement!$C$6)*($B$3:$B181&lt;=Party_Statement!$E$6)),""))</f>
        <v/>
      </c>
    </row>
    <row r="182" spans="1:11" x14ac:dyDescent="0.2">
      <c r="A182" s="196">
        <f>Sales_Entry!A182</f>
        <v>66922</v>
      </c>
      <c r="B182" s="197">
        <f>Sales_Entry!B182</f>
        <v>46209</v>
      </c>
      <c r="C182" s="198" t="str">
        <f>Sales_Entry!D182</f>
        <v>BHUSAL JANARAL STORE</v>
      </c>
      <c r="D182" s="198" t="s">
        <v>1388</v>
      </c>
      <c r="E182" s="198" t="str">
        <f>Sales_Entry!C182</f>
        <v>BILL-6136</v>
      </c>
      <c r="F182" s="198" t="str">
        <f>Sales_Entry!E182</f>
        <v>Mix Milk</v>
      </c>
      <c r="G182" s="199">
        <f>N(Sales_Entry!J182)</f>
        <v>860</v>
      </c>
      <c r="H182" s="199">
        <v>0</v>
      </c>
      <c r="I182" s="199">
        <f t="shared" si="2"/>
        <v>860</v>
      </c>
      <c r="J182" s="198"/>
      <c r="K182" s="200" t="str" cm="1">
        <f t="array" ref="K182">IF($C182="","",IF(AND($C182=Party_Statement!$C$5,$B182&gt;=Party_Statement!$C$6,$B182&lt;=Party_Statement!$E$6),SUMPRODUCT(($C$3:$C182=Party_Statement!$C$5)*($B$3:$B182&gt;=Party_Statement!$C$6)*($B$3:$B182&lt;=Party_Statement!$E$6)),""))</f>
        <v/>
      </c>
    </row>
    <row r="183" spans="1:11" x14ac:dyDescent="0.2">
      <c r="A183" s="196">
        <f>Sales_Entry!A183</f>
        <v>66922</v>
      </c>
      <c r="B183" s="197">
        <f>Sales_Entry!B183</f>
        <v>46209</v>
      </c>
      <c r="C183" s="198" t="str">
        <f>Sales_Entry!D183</f>
        <v>NEUPANE KIRANA</v>
      </c>
      <c r="D183" s="198" t="s">
        <v>1388</v>
      </c>
      <c r="E183" s="198" t="str">
        <f>Sales_Entry!C183</f>
        <v>BILL-6137</v>
      </c>
      <c r="F183" s="198" t="str">
        <f>Sales_Entry!E183</f>
        <v>Mix Milk</v>
      </c>
      <c r="G183" s="199">
        <f>N(Sales_Entry!J183)</f>
        <v>180</v>
      </c>
      <c r="H183" s="199">
        <v>0</v>
      </c>
      <c r="I183" s="199">
        <f t="shared" si="2"/>
        <v>180</v>
      </c>
      <c r="J183" s="198"/>
      <c r="K183" s="200" t="str" cm="1">
        <f t="array" ref="K183">IF($C183="","",IF(AND($C183=Party_Statement!$C$5,$B183&gt;=Party_Statement!$C$6,$B183&lt;=Party_Statement!$E$6),SUMPRODUCT(($C$3:$C183=Party_Statement!$C$5)*($B$3:$B183&gt;=Party_Statement!$C$6)*($B$3:$B183&lt;=Party_Statement!$E$6)),""))</f>
        <v/>
      </c>
    </row>
    <row r="184" spans="1:11" x14ac:dyDescent="0.2">
      <c r="A184" s="196">
        <f>Sales_Entry!A184</f>
        <v>66923</v>
      </c>
      <c r="B184" s="197">
        <f>Sales_Entry!B184</f>
        <v>46210</v>
      </c>
      <c r="C184" s="198" t="str">
        <f>Sales_Entry!D184</f>
        <v>SRIJANA DAIRY</v>
      </c>
      <c r="D184" s="198" t="s">
        <v>1388</v>
      </c>
      <c r="E184" s="198" t="str">
        <f>Sales_Entry!C184</f>
        <v>BILL-6138</v>
      </c>
      <c r="F184" s="198" t="str">
        <f>Sales_Entry!E184</f>
        <v>Mix Milk</v>
      </c>
      <c r="G184" s="199">
        <f>N(Sales_Entry!J184)</f>
        <v>5100</v>
      </c>
      <c r="H184" s="199">
        <v>0</v>
      </c>
      <c r="I184" s="199">
        <f t="shared" si="2"/>
        <v>5100</v>
      </c>
      <c r="J184" s="198"/>
      <c r="K184" s="200" t="str" cm="1">
        <f t="array" ref="K184">IF($C184="","",IF(AND($C184=Party_Statement!$C$5,$B184&gt;=Party_Statement!$C$6,$B184&lt;=Party_Statement!$E$6),SUMPRODUCT(($C$3:$C184=Party_Statement!$C$5)*($B$3:$B184&gt;=Party_Statement!$C$6)*($B$3:$B184&lt;=Party_Statement!$E$6)),""))</f>
        <v/>
      </c>
    </row>
    <row r="185" spans="1:11" x14ac:dyDescent="0.2">
      <c r="A185" s="196">
        <f>Sales_Entry!A185</f>
        <v>66923</v>
      </c>
      <c r="B185" s="197">
        <f>Sales_Entry!B185</f>
        <v>46210</v>
      </c>
      <c r="C185" s="198" t="str">
        <f>Sales_Entry!D185</f>
        <v>SRIJANA DAIRY</v>
      </c>
      <c r="D185" s="198" t="s">
        <v>1388</v>
      </c>
      <c r="E185" s="198" t="str">
        <f>Sales_Entry!C185</f>
        <v>BILL-6138</v>
      </c>
      <c r="F185" s="198" t="str">
        <f>Sales_Entry!E185</f>
        <v>Cow Milk</v>
      </c>
      <c r="G185" s="199">
        <f>N(Sales_Entry!J185)</f>
        <v>80</v>
      </c>
      <c r="H185" s="199">
        <v>0</v>
      </c>
      <c r="I185" s="199">
        <f t="shared" si="2"/>
        <v>80</v>
      </c>
      <c r="J185" s="198"/>
      <c r="K185" s="200" t="str" cm="1">
        <f t="array" ref="K185">IF($C185="","",IF(AND($C185=Party_Statement!$C$5,$B185&gt;=Party_Statement!$C$6,$B185&lt;=Party_Statement!$E$6),SUMPRODUCT(($C$3:$C185=Party_Statement!$C$5)*($B$3:$B185&gt;=Party_Statement!$C$6)*($B$3:$B185&lt;=Party_Statement!$E$6)),""))</f>
        <v/>
      </c>
    </row>
    <row r="186" spans="1:11" x14ac:dyDescent="0.2">
      <c r="A186" s="196">
        <f>Sales_Entry!A186</f>
        <v>66923</v>
      </c>
      <c r="B186" s="197">
        <f>Sales_Entry!B186</f>
        <v>46210</v>
      </c>
      <c r="C186" s="198" t="str">
        <f>Sales_Entry!D186</f>
        <v>SOBHA BHATTARAI</v>
      </c>
      <c r="D186" s="198" t="s">
        <v>1388</v>
      </c>
      <c r="E186" s="198" t="str">
        <f>Sales_Entry!C186</f>
        <v>BILL-6139</v>
      </c>
      <c r="F186" s="198" t="str">
        <f>Sales_Entry!E186</f>
        <v>Mix Milk</v>
      </c>
      <c r="G186" s="199">
        <f>N(Sales_Entry!J186)</f>
        <v>2550</v>
      </c>
      <c r="H186" s="199">
        <v>0</v>
      </c>
      <c r="I186" s="199">
        <f t="shared" si="2"/>
        <v>2550</v>
      </c>
      <c r="J186" s="198"/>
      <c r="K186" s="200" t="str" cm="1">
        <f t="array" ref="K186">IF($C186="","",IF(AND($C186=Party_Statement!$C$5,$B186&gt;=Party_Statement!$C$6,$B186&lt;=Party_Statement!$E$6),SUMPRODUCT(($C$3:$C186=Party_Statement!$C$5)*($B$3:$B186&gt;=Party_Statement!$C$6)*($B$3:$B186&lt;=Party_Statement!$E$6)),""))</f>
        <v/>
      </c>
    </row>
    <row r="187" spans="1:11" ht="25.5" customHeight="1" x14ac:dyDescent="0.2">
      <c r="A187" s="196">
        <f>Sales_Entry!A187</f>
        <v>66923</v>
      </c>
      <c r="B187" s="197">
        <f>Sales_Entry!B187</f>
        <v>46210</v>
      </c>
      <c r="C187" s="198" t="str">
        <f>Sales_Entry!D187</f>
        <v>MANAKAMANA DAIRY</v>
      </c>
      <c r="D187" s="198" t="s">
        <v>1388</v>
      </c>
      <c r="E187" s="198" t="str">
        <f>Sales_Entry!C187</f>
        <v>BILL-6140</v>
      </c>
      <c r="F187" s="198" t="str">
        <f>Sales_Entry!E187</f>
        <v>Mix Milk</v>
      </c>
      <c r="G187" s="199">
        <f>N(Sales_Entry!J187)</f>
        <v>1700</v>
      </c>
      <c r="H187" s="199">
        <v>0</v>
      </c>
      <c r="I187" s="199">
        <f t="shared" si="2"/>
        <v>1700</v>
      </c>
      <c r="J187" s="198"/>
      <c r="K187" s="200" t="str" cm="1">
        <f t="array" ref="K187">IF($C187="","",IF(AND($C187=Party_Statement!$C$5,$B187&gt;=Party_Statement!$C$6,$B187&lt;=Party_Statement!$E$6),SUMPRODUCT(($C$3:$C187=Party_Statement!$C$5)*($B$3:$B187&gt;=Party_Statement!$C$6)*($B$3:$B187&lt;=Party_Statement!$E$6)),""))</f>
        <v/>
      </c>
    </row>
    <row r="188" spans="1:11" ht="25.5" customHeight="1" x14ac:dyDescent="0.2">
      <c r="A188" s="196">
        <f>Sales_Entry!A188</f>
        <v>66923</v>
      </c>
      <c r="B188" s="197">
        <f>Sales_Entry!B188</f>
        <v>46210</v>
      </c>
      <c r="C188" s="198" t="str">
        <f>Sales_Entry!D188</f>
        <v>YUBARAJ AND SAMRAT</v>
      </c>
      <c r="D188" s="198" t="s">
        <v>1388</v>
      </c>
      <c r="E188" s="198" t="str">
        <f>Sales_Entry!C188</f>
        <v>BILL-6141</v>
      </c>
      <c r="F188" s="198" t="str">
        <f>Sales_Entry!E188</f>
        <v>Mix Milk</v>
      </c>
      <c r="G188" s="199">
        <f>N(Sales_Entry!J188)</f>
        <v>1275</v>
      </c>
      <c r="H188" s="199">
        <v>0</v>
      </c>
      <c r="I188" s="199">
        <f t="shared" si="2"/>
        <v>1275</v>
      </c>
      <c r="J188" s="198"/>
      <c r="K188" s="200" t="str" cm="1">
        <f t="array" ref="K188">IF($C188="","",IF(AND($C188=Party_Statement!$C$5,$B188&gt;=Party_Statement!$C$6,$B188&lt;=Party_Statement!$E$6),SUMPRODUCT(($C$3:$C188=Party_Statement!$C$5)*($B$3:$B188&gt;=Party_Statement!$C$6)*($B$3:$B188&lt;=Party_Statement!$E$6)),""))</f>
        <v/>
      </c>
    </row>
    <row r="189" spans="1:11" x14ac:dyDescent="0.2">
      <c r="A189" s="196">
        <f>Sales_Entry!A189</f>
        <v>66923</v>
      </c>
      <c r="B189" s="197">
        <f>Sales_Entry!B189</f>
        <v>46210</v>
      </c>
      <c r="C189" s="198" t="str">
        <f>Sales_Entry!D189</f>
        <v>SAMIKSHYA KIRANA</v>
      </c>
      <c r="D189" s="198" t="s">
        <v>1388</v>
      </c>
      <c r="E189" s="198" t="str">
        <f>Sales_Entry!C189</f>
        <v>BILL-6142</v>
      </c>
      <c r="F189" s="198" t="str">
        <f>Sales_Entry!E189</f>
        <v>Mix Milk</v>
      </c>
      <c r="G189" s="199">
        <f>N(Sales_Entry!J189)</f>
        <v>425</v>
      </c>
      <c r="H189" s="199">
        <v>0</v>
      </c>
      <c r="I189" s="199">
        <f t="shared" si="2"/>
        <v>425</v>
      </c>
      <c r="J189" s="198"/>
      <c r="K189" s="200" t="str" cm="1">
        <f t="array" ref="K189">IF($C189="","",IF(AND($C189=Party_Statement!$C$5,$B189&gt;=Party_Statement!$C$6,$B189&lt;=Party_Statement!$E$6),SUMPRODUCT(($C$3:$C189=Party_Statement!$C$5)*($B$3:$B189&gt;=Party_Statement!$C$6)*($B$3:$B189&lt;=Party_Statement!$E$6)),""))</f>
        <v/>
      </c>
    </row>
    <row r="190" spans="1:11" x14ac:dyDescent="0.2">
      <c r="A190" s="196">
        <f>Sales_Entry!A190</f>
        <v>66923</v>
      </c>
      <c r="B190" s="197">
        <f>Sales_Entry!B190</f>
        <v>46210</v>
      </c>
      <c r="C190" s="198" t="str">
        <f>Sales_Entry!D190</f>
        <v>KRISHNA KHAREL</v>
      </c>
      <c r="D190" s="198" t="s">
        <v>1388</v>
      </c>
      <c r="E190" s="198" t="str">
        <f>Sales_Entry!C190</f>
        <v>BILL-6143</v>
      </c>
      <c r="F190" s="198" t="str">
        <f>Sales_Entry!E190</f>
        <v>Mix Milk</v>
      </c>
      <c r="G190" s="199">
        <f>N(Sales_Entry!J190)</f>
        <v>344</v>
      </c>
      <c r="H190" s="199">
        <v>0</v>
      </c>
      <c r="I190" s="199">
        <f t="shared" si="2"/>
        <v>344</v>
      </c>
      <c r="J190" s="198"/>
      <c r="K190" s="200" t="str" cm="1">
        <f t="array" ref="K190">IF($C190="","",IF(AND($C190=Party_Statement!$C$5,$B190&gt;=Party_Statement!$C$6,$B190&lt;=Party_Statement!$E$6),SUMPRODUCT(($C$3:$C190=Party_Statement!$C$5)*($B$3:$B190&gt;=Party_Statement!$C$6)*($B$3:$B190&lt;=Party_Statement!$E$6)),""))</f>
        <v/>
      </c>
    </row>
    <row r="191" spans="1:11" x14ac:dyDescent="0.2">
      <c r="A191" s="196">
        <f>Sales_Entry!A191</f>
        <v>66923</v>
      </c>
      <c r="B191" s="197">
        <f>Sales_Entry!B191</f>
        <v>46210</v>
      </c>
      <c r="C191" s="198" t="str">
        <f>Sales_Entry!D191</f>
        <v>CHHATRABHUMI STORE</v>
      </c>
      <c r="D191" s="198" t="s">
        <v>1388</v>
      </c>
      <c r="E191" s="198" t="str">
        <f>Sales_Entry!C191</f>
        <v>BILL-6144</v>
      </c>
      <c r="F191" s="198" t="str">
        <f>Sales_Entry!E191</f>
        <v>Mix Milk</v>
      </c>
      <c r="G191" s="199">
        <f>N(Sales_Entry!J191)</f>
        <v>2150</v>
      </c>
      <c r="H191" s="199">
        <v>0</v>
      </c>
      <c r="I191" s="199">
        <f t="shared" si="2"/>
        <v>2150</v>
      </c>
      <c r="J191" s="198"/>
      <c r="K191" s="200" t="str" cm="1">
        <f t="array" ref="K191">IF($C191="","",IF(AND($C191=Party_Statement!$C$5,$B191&gt;=Party_Statement!$C$6,$B191&lt;=Party_Statement!$E$6),SUMPRODUCT(($C$3:$C191=Party_Statement!$C$5)*($B$3:$B191&gt;=Party_Statement!$C$6)*($B$3:$B191&lt;=Party_Statement!$E$6)),""))</f>
        <v/>
      </c>
    </row>
    <row r="192" spans="1:11" x14ac:dyDescent="0.2">
      <c r="A192" s="196">
        <f>Sales_Entry!A192</f>
        <v>66923</v>
      </c>
      <c r="B192" s="197">
        <f>Sales_Entry!B192</f>
        <v>46210</v>
      </c>
      <c r="C192" s="198" t="str">
        <f>Sales_Entry!D192</f>
        <v>PALPALI KIRANA</v>
      </c>
      <c r="D192" s="198" t="s">
        <v>1388</v>
      </c>
      <c r="E192" s="198" t="str">
        <f>Sales_Entry!C192</f>
        <v>BILL-6145</v>
      </c>
      <c r="F192" s="198" t="str">
        <f>Sales_Entry!E192</f>
        <v>Mix Milk</v>
      </c>
      <c r="G192" s="199">
        <f>N(Sales_Entry!J192)</f>
        <v>2550</v>
      </c>
      <c r="H192" s="199">
        <v>0</v>
      </c>
      <c r="I192" s="199">
        <f t="shared" si="2"/>
        <v>2550</v>
      </c>
      <c r="J192" s="198"/>
      <c r="K192" s="200" t="str" cm="1">
        <f t="array" ref="K192">IF($C192="","",IF(AND($C192=Party_Statement!$C$5,$B192&gt;=Party_Statement!$C$6,$B192&lt;=Party_Statement!$E$6),SUMPRODUCT(($C$3:$C192=Party_Statement!$C$5)*($B$3:$B192&gt;=Party_Statement!$C$6)*($B$3:$B192&lt;=Party_Statement!$E$6)),""))</f>
        <v/>
      </c>
    </row>
    <row r="193" spans="1:11" x14ac:dyDescent="0.2">
      <c r="A193" s="196">
        <f>Sales_Entry!A193</f>
        <v>66923</v>
      </c>
      <c r="B193" s="197">
        <f>Sales_Entry!B193</f>
        <v>46210</v>
      </c>
      <c r="C193" s="198" t="str">
        <f>Sales_Entry!D193</f>
        <v>GIRI KIRANA</v>
      </c>
      <c r="D193" s="198" t="s">
        <v>1388</v>
      </c>
      <c r="E193" s="198" t="str">
        <f>Sales_Entry!C193</f>
        <v>BILL-6146</v>
      </c>
      <c r="F193" s="198" t="str">
        <f>Sales_Entry!E193</f>
        <v>Mix Milk</v>
      </c>
      <c r="G193" s="199">
        <f>N(Sales_Entry!J193)</f>
        <v>1275</v>
      </c>
      <c r="H193" s="199">
        <v>0</v>
      </c>
      <c r="I193" s="199">
        <f t="shared" si="2"/>
        <v>1275</v>
      </c>
      <c r="J193" s="198"/>
      <c r="K193" s="200" t="str" cm="1">
        <f t="array" ref="K193">IF($C193="","",IF(AND($C193=Party_Statement!$C$5,$B193&gt;=Party_Statement!$C$6,$B193&lt;=Party_Statement!$E$6),SUMPRODUCT(($C$3:$C193=Party_Statement!$C$5)*($B$3:$B193&gt;=Party_Statement!$C$6)*($B$3:$B193&lt;=Party_Statement!$E$6)),""))</f>
        <v/>
      </c>
    </row>
    <row r="194" spans="1:11" x14ac:dyDescent="0.2">
      <c r="A194" s="196">
        <f>Sales_Entry!A194</f>
        <v>66923</v>
      </c>
      <c r="B194" s="197">
        <f>Sales_Entry!B194</f>
        <v>46210</v>
      </c>
      <c r="C194" s="198" t="str">
        <f>Sales_Entry!D194</f>
        <v>KULCHANDRA GYAWALI</v>
      </c>
      <c r="D194" s="198" t="s">
        <v>1388</v>
      </c>
      <c r="E194" s="198" t="str">
        <f>Sales_Entry!C194</f>
        <v>BILL-6147</v>
      </c>
      <c r="F194" s="198" t="str">
        <f>Sales_Entry!E194</f>
        <v>NAUNI</v>
      </c>
      <c r="G194" s="199">
        <f>N(Sales_Entry!J194)</f>
        <v>800</v>
      </c>
      <c r="H194" s="199">
        <v>0</v>
      </c>
      <c r="I194" s="199">
        <f t="shared" si="2"/>
        <v>800</v>
      </c>
      <c r="J194" s="198"/>
      <c r="K194" s="200" t="str" cm="1">
        <f t="array" ref="K194">IF($C194="","",IF(AND($C194=Party_Statement!$C$5,$B194&gt;=Party_Statement!$C$6,$B194&lt;=Party_Statement!$E$6),SUMPRODUCT(($C$3:$C194=Party_Statement!$C$5)*($B$3:$B194&gt;=Party_Statement!$C$6)*($B$3:$B194&lt;=Party_Statement!$E$6)),""))</f>
        <v/>
      </c>
    </row>
    <row r="195" spans="1:11" x14ac:dyDescent="0.2">
      <c r="A195" s="196">
        <f>Sales_Entry!A195</f>
        <v>66923</v>
      </c>
      <c r="B195" s="197">
        <f>Sales_Entry!B195</f>
        <v>46210</v>
      </c>
      <c r="C195" s="198" t="str">
        <f>Sales_Entry!D195</f>
        <v>AAMOSH KIRANA</v>
      </c>
      <c r="D195" s="198" t="s">
        <v>1388</v>
      </c>
      <c r="E195" s="198" t="str">
        <f>Sales_Entry!C195</f>
        <v>BILL-6148</v>
      </c>
      <c r="F195" s="198" t="str">
        <f>Sales_Entry!E195</f>
        <v>Mix Milk</v>
      </c>
      <c r="G195" s="199">
        <f>N(Sales_Entry!J195)</f>
        <v>3440</v>
      </c>
      <c r="H195" s="199">
        <v>0</v>
      </c>
      <c r="I195" s="199">
        <f t="shared" si="2"/>
        <v>3440</v>
      </c>
      <c r="J195" s="198"/>
      <c r="K195" s="200" cm="1">
        <f t="array" ref="K195">IF($C195="","",IF(AND($C195=Party_Statement!$C$5,$B195&gt;=Party_Statement!$C$6,$B195&lt;=Party_Statement!$E$6),SUMPRODUCT(($C$3:$C195=Party_Statement!$C$5)*($B$3:$B195&gt;=Party_Statement!$C$6)*($B$3:$B195&lt;=Party_Statement!$E$6)),""))</f>
        <v>20</v>
      </c>
    </row>
    <row r="196" spans="1:11" x14ac:dyDescent="0.2">
      <c r="A196" s="196">
        <f>Sales_Entry!A196</f>
        <v>66923</v>
      </c>
      <c r="B196" s="197">
        <f>Sales_Entry!B196</f>
        <v>46210</v>
      </c>
      <c r="C196" s="198" t="str">
        <f>Sales_Entry!D196</f>
        <v>AAMOSH KIRANA</v>
      </c>
      <c r="D196" s="198" t="s">
        <v>1388</v>
      </c>
      <c r="E196" s="198" t="str">
        <f>Sales_Entry!C196</f>
        <v>BILL-6148</v>
      </c>
      <c r="F196" s="198" t="str">
        <f>Sales_Entry!E196</f>
        <v>Mix Milk</v>
      </c>
      <c r="G196" s="199">
        <f>N(Sales_Entry!J196)</f>
        <v>4250</v>
      </c>
      <c r="H196" s="199">
        <v>0</v>
      </c>
      <c r="I196" s="199">
        <f t="shared" ref="I196:I259" si="3">IF($C196="","",$G196-$H196)</f>
        <v>4250</v>
      </c>
      <c r="J196" s="198"/>
      <c r="K196" s="200" cm="1">
        <f t="array" ref="K196">IF($C196="","",IF(AND($C196=Party_Statement!$C$5,$B196&gt;=Party_Statement!$C$6,$B196&lt;=Party_Statement!$E$6),SUMPRODUCT(($C$3:$C196=Party_Statement!$C$5)*($B$3:$B196&gt;=Party_Statement!$C$6)*($B$3:$B196&lt;=Party_Statement!$E$6)),""))</f>
        <v>21</v>
      </c>
    </row>
    <row r="197" spans="1:11" x14ac:dyDescent="0.2">
      <c r="A197" s="196">
        <f>Sales_Entry!A197</f>
        <v>66923</v>
      </c>
      <c r="B197" s="197">
        <f>Sales_Entry!B197</f>
        <v>46210</v>
      </c>
      <c r="C197" s="198" t="str">
        <f>Sales_Entry!D197</f>
        <v>AAMOSH KIRANA</v>
      </c>
      <c r="D197" s="198" t="s">
        <v>1388</v>
      </c>
      <c r="E197" s="198" t="str">
        <f>Sales_Entry!C197</f>
        <v>BILL-6148</v>
      </c>
      <c r="F197" s="198" t="str">
        <f>Sales_Entry!E197</f>
        <v>Cow Milk</v>
      </c>
      <c r="G197" s="199">
        <f>N(Sales_Entry!J197)</f>
        <v>80</v>
      </c>
      <c r="H197" s="199">
        <v>0</v>
      </c>
      <c r="I197" s="199">
        <f t="shared" si="3"/>
        <v>80</v>
      </c>
      <c r="J197" s="198"/>
      <c r="K197" s="200" cm="1">
        <f t="array" ref="K197">IF($C197="","",IF(AND($C197=Party_Statement!$C$5,$B197&gt;=Party_Statement!$C$6,$B197&lt;=Party_Statement!$E$6),SUMPRODUCT(($C$3:$C197=Party_Statement!$C$5)*($B$3:$B197&gt;=Party_Statement!$C$6)*($B$3:$B197&lt;=Party_Statement!$E$6)),""))</f>
        <v>22</v>
      </c>
    </row>
    <row r="198" spans="1:11" x14ac:dyDescent="0.2">
      <c r="A198" s="196">
        <f>Sales_Entry!A198</f>
        <v>66923</v>
      </c>
      <c r="B198" s="197">
        <f>Sales_Entry!B198</f>
        <v>46210</v>
      </c>
      <c r="C198" s="198" t="str">
        <f>Sales_Entry!D198</f>
        <v>KRITIKA KIRANA</v>
      </c>
      <c r="D198" s="198" t="s">
        <v>1388</v>
      </c>
      <c r="E198" s="198" t="str">
        <f>Sales_Entry!C198</f>
        <v>BILL-6149</v>
      </c>
      <c r="F198" s="198" t="str">
        <f>Sales_Entry!E198</f>
        <v>Mix Milk</v>
      </c>
      <c r="G198" s="199">
        <f>N(Sales_Entry!J198)</f>
        <v>1290</v>
      </c>
      <c r="H198" s="199">
        <v>0</v>
      </c>
      <c r="I198" s="199">
        <f t="shared" si="3"/>
        <v>1290</v>
      </c>
      <c r="J198" s="198"/>
      <c r="K198" s="200" t="str" cm="1">
        <f t="array" ref="K198">IF($C198="","",IF(AND($C198=Party_Statement!$C$5,$B198&gt;=Party_Statement!$C$6,$B198&lt;=Party_Statement!$E$6),SUMPRODUCT(($C$3:$C198=Party_Statement!$C$5)*($B$3:$B198&gt;=Party_Statement!$C$6)*($B$3:$B198&lt;=Party_Statement!$E$6)),""))</f>
        <v/>
      </c>
    </row>
    <row r="199" spans="1:11" x14ac:dyDescent="0.2">
      <c r="A199" s="196">
        <f>Sales_Entry!A199</f>
        <v>66923</v>
      </c>
      <c r="B199" s="197">
        <f>Sales_Entry!B199</f>
        <v>46210</v>
      </c>
      <c r="C199" s="198" t="str">
        <f>Sales_Entry!D199</f>
        <v>KRITIKA KIRANA</v>
      </c>
      <c r="D199" s="198" t="s">
        <v>1388</v>
      </c>
      <c r="E199" s="198" t="str">
        <f>Sales_Entry!C199</f>
        <v>BILL-6149</v>
      </c>
      <c r="F199" s="198" t="str">
        <f>Sales_Entry!E199</f>
        <v>NAUNI</v>
      </c>
      <c r="G199" s="199">
        <f>N(Sales_Entry!J199)</f>
        <v>1937.5</v>
      </c>
      <c r="H199" s="199">
        <v>0</v>
      </c>
      <c r="I199" s="199">
        <f t="shared" si="3"/>
        <v>1937.5</v>
      </c>
      <c r="J199" s="198"/>
      <c r="K199" s="200" t="str" cm="1">
        <f t="array" ref="K199">IF($C199="","",IF(AND($C199=Party_Statement!$C$5,$B199&gt;=Party_Statement!$C$6,$B199&lt;=Party_Statement!$E$6),SUMPRODUCT(($C$3:$C199=Party_Statement!$C$5)*($B$3:$B199&gt;=Party_Statement!$C$6)*($B$3:$B199&lt;=Party_Statement!$E$6)),""))</f>
        <v/>
      </c>
    </row>
    <row r="200" spans="1:11" x14ac:dyDescent="0.2">
      <c r="A200" s="196">
        <f>Sales_Entry!A200</f>
        <v>66923</v>
      </c>
      <c r="B200" s="197">
        <f>Sales_Entry!B200</f>
        <v>46210</v>
      </c>
      <c r="C200" s="198" t="str">
        <f>Sales_Entry!D200</f>
        <v>ORGANIC TARKALI</v>
      </c>
      <c r="D200" s="198" t="s">
        <v>1388</v>
      </c>
      <c r="E200" s="198" t="str">
        <f>Sales_Entry!C200</f>
        <v>BILL-6150</v>
      </c>
      <c r="F200" s="198" t="str">
        <f>Sales_Entry!E200</f>
        <v>Mix Milk</v>
      </c>
      <c r="G200" s="199">
        <f>N(Sales_Entry!J200)</f>
        <v>2375</v>
      </c>
      <c r="H200" s="199">
        <v>0</v>
      </c>
      <c r="I200" s="199">
        <f t="shared" si="3"/>
        <v>2375</v>
      </c>
      <c r="J200" s="198"/>
      <c r="K200" s="200" t="str" cm="1">
        <f t="array" ref="K200">IF($C200="","",IF(AND($C200=Party_Statement!$C$5,$B200&gt;=Party_Statement!$C$6,$B200&lt;=Party_Statement!$E$6),SUMPRODUCT(($C$3:$C200=Party_Statement!$C$5)*($B$3:$B200&gt;=Party_Statement!$C$6)*($B$3:$B200&lt;=Party_Statement!$E$6)),""))</f>
        <v/>
      </c>
    </row>
    <row r="201" spans="1:11" x14ac:dyDescent="0.2">
      <c r="A201" s="196">
        <f>Sales_Entry!A201</f>
        <v>66923</v>
      </c>
      <c r="B201" s="197">
        <f>Sales_Entry!B201</f>
        <v>46210</v>
      </c>
      <c r="C201" s="198" t="str">
        <f>Sales_Entry!D201</f>
        <v>SHARMA DAI</v>
      </c>
      <c r="D201" s="198" t="s">
        <v>1388</v>
      </c>
      <c r="E201" s="198" t="str">
        <f>Sales_Entry!C201</f>
        <v>BILL-6151</v>
      </c>
      <c r="F201" s="198" t="str">
        <f>Sales_Entry!E201</f>
        <v>Mix Milk</v>
      </c>
      <c r="G201" s="199">
        <f>N(Sales_Entry!J201)</f>
        <v>2100</v>
      </c>
      <c r="H201" s="199">
        <v>0</v>
      </c>
      <c r="I201" s="199">
        <f t="shared" si="3"/>
        <v>2100</v>
      </c>
      <c r="J201" s="198"/>
      <c r="K201" s="200" t="str" cm="1">
        <f t="array" ref="K201">IF($C201="","",IF(AND($C201=Party_Statement!$C$5,$B201&gt;=Party_Statement!$C$6,$B201&lt;=Party_Statement!$E$6),SUMPRODUCT(($C$3:$C201=Party_Statement!$C$5)*($B$3:$B201&gt;=Party_Statement!$C$6)*($B$3:$B201&lt;=Party_Statement!$E$6)),""))</f>
        <v/>
      </c>
    </row>
    <row r="202" spans="1:11" x14ac:dyDescent="0.2">
      <c r="A202" s="196">
        <f>Sales_Entry!A202</f>
        <v>66923</v>
      </c>
      <c r="B202" s="197">
        <f>Sales_Entry!B202</f>
        <v>46210</v>
      </c>
      <c r="C202" s="198" t="str">
        <f>Sales_Entry!D202</f>
        <v>GANGA NEUPANE</v>
      </c>
      <c r="D202" s="198" t="s">
        <v>1388</v>
      </c>
      <c r="E202" s="198" t="str">
        <f>Sales_Entry!C202</f>
        <v>BILL-6152</v>
      </c>
      <c r="F202" s="198" t="str">
        <f>Sales_Entry!E202</f>
        <v>Mix Milk</v>
      </c>
      <c r="G202" s="199">
        <f>N(Sales_Entry!J202)</f>
        <v>680</v>
      </c>
      <c r="H202" s="199">
        <v>0</v>
      </c>
      <c r="I202" s="199">
        <f t="shared" si="3"/>
        <v>680</v>
      </c>
      <c r="J202" s="198"/>
      <c r="K202" s="200" t="str" cm="1">
        <f t="array" ref="K202">IF($C202="","",IF(AND($C202=Party_Statement!$C$5,$B202&gt;=Party_Statement!$C$6,$B202&lt;=Party_Statement!$E$6),SUMPRODUCT(($C$3:$C202=Party_Statement!$C$5)*($B$3:$B202&gt;=Party_Statement!$C$6)*($B$3:$B202&lt;=Party_Statement!$E$6)),""))</f>
        <v/>
      </c>
    </row>
    <row r="203" spans="1:11" x14ac:dyDescent="0.2">
      <c r="A203" s="196">
        <f>Sales_Entry!A203</f>
        <v>66923</v>
      </c>
      <c r="B203" s="197">
        <f>Sales_Entry!B203</f>
        <v>46210</v>
      </c>
      <c r="C203" s="198" t="str">
        <f>Sales_Entry!D203</f>
        <v>DEURALI KIRANA</v>
      </c>
      <c r="D203" s="198" t="s">
        <v>1388</v>
      </c>
      <c r="E203" s="198" t="str">
        <f>Sales_Entry!C203</f>
        <v>BILL-6153</v>
      </c>
      <c r="F203" s="198" t="str">
        <f>Sales_Entry!E203</f>
        <v>Mix Milk</v>
      </c>
      <c r="G203" s="199">
        <f>N(Sales_Entry!J203)</f>
        <v>425</v>
      </c>
      <c r="H203" s="199">
        <v>0</v>
      </c>
      <c r="I203" s="199">
        <f t="shared" si="3"/>
        <v>425</v>
      </c>
      <c r="J203" s="198"/>
      <c r="K203" s="200" t="str" cm="1">
        <f t="array" ref="K203">IF($C203="","",IF(AND($C203=Party_Statement!$C$5,$B203&gt;=Party_Statement!$C$6,$B203&lt;=Party_Statement!$E$6),SUMPRODUCT(($C$3:$C203=Party_Statement!$C$5)*($B$3:$B203&gt;=Party_Statement!$C$6)*($B$3:$B203&lt;=Party_Statement!$E$6)),""))</f>
        <v/>
      </c>
    </row>
    <row r="204" spans="1:11" x14ac:dyDescent="0.2">
      <c r="A204" s="196">
        <f>Sales_Entry!A204</f>
        <v>66923</v>
      </c>
      <c r="B204" s="197">
        <f>Sales_Entry!B204</f>
        <v>46210</v>
      </c>
      <c r="C204" s="198" t="str">
        <f>Sales_Entry!D204</f>
        <v>NEUPANE KIRANA</v>
      </c>
      <c r="D204" s="198" t="s">
        <v>1388</v>
      </c>
      <c r="E204" s="198" t="str">
        <f>Sales_Entry!C204</f>
        <v>BILL-6154</v>
      </c>
      <c r="F204" s="198" t="str">
        <f>Sales_Entry!E204</f>
        <v>Mix Milk</v>
      </c>
      <c r="G204" s="199">
        <f>N(Sales_Entry!J204)</f>
        <v>180</v>
      </c>
      <c r="H204" s="199">
        <v>0</v>
      </c>
      <c r="I204" s="199">
        <f t="shared" si="3"/>
        <v>180</v>
      </c>
      <c r="J204" s="198"/>
      <c r="K204" s="200" t="str" cm="1">
        <f t="array" ref="K204">IF($C204="","",IF(AND($C204=Party_Statement!$C$5,$B204&gt;=Party_Statement!$C$6,$B204&lt;=Party_Statement!$E$6),SUMPRODUCT(($C$3:$C204=Party_Statement!$C$5)*($B$3:$B204&gt;=Party_Statement!$C$6)*($B$3:$B204&lt;=Party_Statement!$E$6)),""))</f>
        <v/>
      </c>
    </row>
    <row r="205" spans="1:11" x14ac:dyDescent="0.2">
      <c r="A205" s="196">
        <f>Sales_Entry!A205</f>
        <v>66923</v>
      </c>
      <c r="B205" s="197">
        <f>Sales_Entry!B205</f>
        <v>46210</v>
      </c>
      <c r="C205" s="198" t="str">
        <f>Sales_Entry!D205</f>
        <v>LOCAL</v>
      </c>
      <c r="D205" s="198" t="s">
        <v>1388</v>
      </c>
      <c r="E205" s="198" t="str">
        <f>Sales_Entry!C205</f>
        <v>BILL-6155</v>
      </c>
      <c r="F205" s="198" t="str">
        <f>Sales_Entry!E205</f>
        <v>Mix Milk</v>
      </c>
      <c r="G205" s="199">
        <f>N(Sales_Entry!J205)</f>
        <v>370</v>
      </c>
      <c r="H205" s="199">
        <v>0</v>
      </c>
      <c r="I205" s="199">
        <f t="shared" si="3"/>
        <v>370</v>
      </c>
      <c r="J205" s="198"/>
      <c r="K205" s="200" t="str" cm="1">
        <f t="array" ref="K205">IF($C205="","",IF(AND($C205=Party_Statement!$C$5,$B205&gt;=Party_Statement!$C$6,$B205&lt;=Party_Statement!$E$6),SUMPRODUCT(($C$3:$C205=Party_Statement!$C$5)*($B$3:$B205&gt;=Party_Statement!$C$6)*($B$3:$B205&lt;=Party_Statement!$E$6)),""))</f>
        <v/>
      </c>
    </row>
    <row r="206" spans="1:11" x14ac:dyDescent="0.2">
      <c r="A206" s="196">
        <f>Sales_Entry!A206</f>
        <v>66924</v>
      </c>
      <c r="B206" s="197">
        <f>Sales_Entry!B206</f>
        <v>46211</v>
      </c>
      <c r="C206" s="198" t="str">
        <f>Sales_Entry!D206</f>
        <v>SRIJANA DAIRY</v>
      </c>
      <c r="D206" s="198" t="s">
        <v>1388</v>
      </c>
      <c r="E206" s="198" t="str">
        <f>Sales_Entry!C206</f>
        <v>BILL-6156</v>
      </c>
      <c r="F206" s="198" t="str">
        <f>Sales_Entry!E206</f>
        <v>Mix Milk</v>
      </c>
      <c r="G206" s="199">
        <f>N(Sales_Entry!J206)</f>
        <v>5100</v>
      </c>
      <c r="H206" s="199">
        <v>0</v>
      </c>
      <c r="I206" s="199">
        <f t="shared" si="3"/>
        <v>5100</v>
      </c>
      <c r="J206" s="198"/>
      <c r="K206" s="200" t="str" cm="1">
        <f t="array" ref="K206">IF($C206="","",IF(AND($C206=Party_Statement!$C$5,$B206&gt;=Party_Statement!$C$6,$B206&lt;=Party_Statement!$E$6),SUMPRODUCT(($C$3:$C206=Party_Statement!$C$5)*($B$3:$B206&gt;=Party_Statement!$C$6)*($B$3:$B206&lt;=Party_Statement!$E$6)),""))</f>
        <v/>
      </c>
    </row>
    <row r="207" spans="1:11" x14ac:dyDescent="0.2">
      <c r="A207" s="196">
        <f>Sales_Entry!A207</f>
        <v>66924</v>
      </c>
      <c r="B207" s="197">
        <f>Sales_Entry!B207</f>
        <v>46211</v>
      </c>
      <c r="C207" s="198" t="str">
        <f>Sales_Entry!D207</f>
        <v>SRIJANA DAIRY</v>
      </c>
      <c r="D207" s="198" t="s">
        <v>1388</v>
      </c>
      <c r="E207" s="198" t="str">
        <f>Sales_Entry!C207</f>
        <v>BILL-6156</v>
      </c>
      <c r="F207" s="198" t="str">
        <f>Sales_Entry!E207</f>
        <v>Cow Milk</v>
      </c>
      <c r="G207" s="199">
        <f>N(Sales_Entry!J207)</f>
        <v>80</v>
      </c>
      <c r="H207" s="199">
        <v>0</v>
      </c>
      <c r="I207" s="199">
        <f t="shared" si="3"/>
        <v>80</v>
      </c>
      <c r="J207" s="198"/>
      <c r="K207" s="200" t="str" cm="1">
        <f t="array" ref="K207">IF($C207="","",IF(AND($C207=Party_Statement!$C$5,$B207&gt;=Party_Statement!$C$6,$B207&lt;=Party_Statement!$E$6),SUMPRODUCT(($C$3:$C207=Party_Statement!$C$5)*($B$3:$B207&gt;=Party_Statement!$C$6)*($B$3:$B207&lt;=Party_Statement!$E$6)),""))</f>
        <v/>
      </c>
    </row>
    <row r="208" spans="1:11" x14ac:dyDescent="0.2">
      <c r="A208" s="196">
        <f>Sales_Entry!A208</f>
        <v>66924</v>
      </c>
      <c r="B208" s="197">
        <f>Sales_Entry!B208</f>
        <v>46211</v>
      </c>
      <c r="C208" s="198" t="str">
        <f>Sales_Entry!D208</f>
        <v>SOBHA BHATTARAI</v>
      </c>
      <c r="D208" s="198" t="s">
        <v>1388</v>
      </c>
      <c r="E208" s="198" t="str">
        <f>Sales_Entry!C208</f>
        <v>BILL-6157</v>
      </c>
      <c r="F208" s="198" t="str">
        <f>Sales_Entry!E208</f>
        <v>Mix Milk</v>
      </c>
      <c r="G208" s="199">
        <f>N(Sales_Entry!J208)</f>
        <v>1275</v>
      </c>
      <c r="H208" s="199">
        <v>0</v>
      </c>
      <c r="I208" s="199">
        <f t="shared" si="3"/>
        <v>1275</v>
      </c>
      <c r="J208" s="198"/>
      <c r="K208" s="200" t="str" cm="1">
        <f t="array" ref="K208">IF($C208="","",IF(AND($C208=Party_Statement!$C$5,$B208&gt;=Party_Statement!$C$6,$B208&lt;=Party_Statement!$E$6),SUMPRODUCT(($C$3:$C208=Party_Statement!$C$5)*($B$3:$B208&gt;=Party_Statement!$C$6)*($B$3:$B208&lt;=Party_Statement!$E$6)),""))</f>
        <v/>
      </c>
    </row>
    <row r="209" spans="1:11" x14ac:dyDescent="0.2">
      <c r="A209" s="196">
        <f>Sales_Entry!A209</f>
        <v>66924</v>
      </c>
      <c r="B209" s="197">
        <f>Sales_Entry!B209</f>
        <v>46211</v>
      </c>
      <c r="C209" s="198" t="str">
        <f>Sales_Entry!D209</f>
        <v>NEHA MISTHAN BHANDAR</v>
      </c>
      <c r="D209" s="198" t="s">
        <v>1388</v>
      </c>
      <c r="E209" s="198" t="str">
        <f>Sales_Entry!C209</f>
        <v>BILL-6158</v>
      </c>
      <c r="F209" s="198" t="str">
        <f>Sales_Entry!E209</f>
        <v>Mix Milk</v>
      </c>
      <c r="G209" s="199">
        <f>N(Sales_Entry!J209)</f>
        <v>3400</v>
      </c>
      <c r="H209" s="199">
        <v>0</v>
      </c>
      <c r="I209" s="199">
        <f t="shared" si="3"/>
        <v>3400</v>
      </c>
      <c r="J209" s="198"/>
      <c r="K209" s="200" t="str" cm="1">
        <f t="array" ref="K209">IF($C209="","",IF(AND($C209=Party_Statement!$C$5,$B209&gt;=Party_Statement!$C$6,$B209&lt;=Party_Statement!$E$6),SUMPRODUCT(($C$3:$C209=Party_Statement!$C$5)*($B$3:$B209&gt;=Party_Statement!$C$6)*($B$3:$B209&lt;=Party_Statement!$E$6)),""))</f>
        <v/>
      </c>
    </row>
    <row r="210" spans="1:11" x14ac:dyDescent="0.2">
      <c r="A210" s="196">
        <f>Sales_Entry!A210</f>
        <v>66924</v>
      </c>
      <c r="B210" s="197">
        <f>Sales_Entry!B210</f>
        <v>46211</v>
      </c>
      <c r="C210" s="198" t="str">
        <f>Sales_Entry!D210</f>
        <v>SAMIKSHYA KIRANA</v>
      </c>
      <c r="D210" s="198" t="s">
        <v>1388</v>
      </c>
      <c r="E210" s="198" t="str">
        <f>Sales_Entry!C210</f>
        <v>BILL-6159</v>
      </c>
      <c r="F210" s="198" t="str">
        <f>Sales_Entry!E210</f>
        <v>Mix Milk</v>
      </c>
      <c r="G210" s="199">
        <f>N(Sales_Entry!J210)</f>
        <v>680</v>
      </c>
      <c r="H210" s="199">
        <v>0</v>
      </c>
      <c r="I210" s="199">
        <f t="shared" si="3"/>
        <v>680</v>
      </c>
      <c r="J210" s="198"/>
      <c r="K210" s="200" t="str" cm="1">
        <f t="array" ref="K210">IF($C210="","",IF(AND($C210=Party_Statement!$C$5,$B210&gt;=Party_Statement!$C$6,$B210&lt;=Party_Statement!$E$6),SUMPRODUCT(($C$3:$C210=Party_Statement!$C$5)*($B$3:$B210&gt;=Party_Statement!$C$6)*($B$3:$B210&lt;=Party_Statement!$E$6)),""))</f>
        <v/>
      </c>
    </row>
    <row r="211" spans="1:11" x14ac:dyDescent="0.2">
      <c r="A211" s="196">
        <f>Sales_Entry!A211</f>
        <v>66924</v>
      </c>
      <c r="B211" s="197">
        <f>Sales_Entry!B211</f>
        <v>46211</v>
      </c>
      <c r="C211" s="198" t="str">
        <f>Sales_Entry!D211</f>
        <v>KRISHNA KHAREL</v>
      </c>
      <c r="D211" s="198" t="s">
        <v>1388</v>
      </c>
      <c r="E211" s="198" t="str">
        <f>Sales_Entry!C211</f>
        <v>BILL-6160</v>
      </c>
      <c r="F211" s="198" t="str">
        <f>Sales_Entry!E211</f>
        <v>Mix Milk</v>
      </c>
      <c r="G211" s="199">
        <f>N(Sales_Entry!J211)</f>
        <v>344</v>
      </c>
      <c r="H211" s="199">
        <v>0</v>
      </c>
      <c r="I211" s="199">
        <f t="shared" si="3"/>
        <v>344</v>
      </c>
      <c r="J211" s="198"/>
      <c r="K211" s="200" t="str" cm="1">
        <f t="array" ref="K211">IF($C211="","",IF(AND($C211=Party_Statement!$C$5,$B211&gt;=Party_Statement!$C$6,$B211&lt;=Party_Statement!$E$6),SUMPRODUCT(($C$3:$C211=Party_Statement!$C$5)*($B$3:$B211&gt;=Party_Statement!$C$6)*($B$3:$B211&lt;=Party_Statement!$E$6)),""))</f>
        <v/>
      </c>
    </row>
    <row r="212" spans="1:11" x14ac:dyDescent="0.2">
      <c r="A212" s="196">
        <f>Sales_Entry!A212</f>
        <v>66924</v>
      </c>
      <c r="B212" s="197">
        <f>Sales_Entry!B212</f>
        <v>46211</v>
      </c>
      <c r="C212" s="198" t="str">
        <f>Sales_Entry!D212</f>
        <v>CHHATRABHUMI STORE</v>
      </c>
      <c r="D212" s="198" t="s">
        <v>1388</v>
      </c>
      <c r="E212" s="198" t="str">
        <f>Sales_Entry!C212</f>
        <v>BILL-6161</v>
      </c>
      <c r="F212" s="198" t="str">
        <f>Sales_Entry!E212</f>
        <v>Mix Milk</v>
      </c>
      <c r="G212" s="199">
        <f>N(Sales_Entry!J212)</f>
        <v>2580</v>
      </c>
      <c r="H212" s="199">
        <v>0</v>
      </c>
      <c r="I212" s="199">
        <f t="shared" si="3"/>
        <v>2580</v>
      </c>
      <c r="J212" s="198"/>
      <c r="K212" s="200" t="str" cm="1">
        <f t="array" ref="K212">IF($C212="","",IF(AND($C212=Party_Statement!$C$5,$B212&gt;=Party_Statement!$C$6,$B212&lt;=Party_Statement!$E$6),SUMPRODUCT(($C$3:$C212=Party_Statement!$C$5)*($B$3:$B212&gt;=Party_Statement!$C$6)*($B$3:$B212&lt;=Party_Statement!$E$6)),""))</f>
        <v/>
      </c>
    </row>
    <row r="213" spans="1:11" x14ac:dyDescent="0.2">
      <c r="A213" s="196">
        <f>Sales_Entry!A213</f>
        <v>66924</v>
      </c>
      <c r="B213" s="197">
        <f>Sales_Entry!B213</f>
        <v>46211</v>
      </c>
      <c r="C213" s="198" t="str">
        <f>Sales_Entry!D213</f>
        <v>MANAKAMANA DAIRY</v>
      </c>
      <c r="D213" s="198" t="s">
        <v>1388</v>
      </c>
      <c r="E213" s="198" t="str">
        <f>Sales_Entry!C213</f>
        <v>BILL-6162</v>
      </c>
      <c r="F213" s="198" t="str">
        <f>Sales_Entry!E213</f>
        <v>Mix Milk</v>
      </c>
      <c r="G213" s="199">
        <f>N(Sales_Entry!J213)</f>
        <v>850</v>
      </c>
      <c r="H213" s="199">
        <v>0</v>
      </c>
      <c r="I213" s="199">
        <f t="shared" si="3"/>
        <v>850</v>
      </c>
      <c r="J213" s="198"/>
      <c r="K213" s="200" t="str" cm="1">
        <f t="array" ref="K213">IF($C213="","",IF(AND($C213=Party_Statement!$C$5,$B213&gt;=Party_Statement!$C$6,$B213&lt;=Party_Statement!$E$6),SUMPRODUCT(($C$3:$C213=Party_Statement!$C$5)*($B$3:$B213&gt;=Party_Statement!$C$6)*($B$3:$B213&lt;=Party_Statement!$E$6)),""))</f>
        <v/>
      </c>
    </row>
    <row r="214" spans="1:11" x14ac:dyDescent="0.2">
      <c r="A214" s="196">
        <f>Sales_Entry!A214</f>
        <v>66924</v>
      </c>
      <c r="B214" s="197">
        <f>Sales_Entry!B214</f>
        <v>46211</v>
      </c>
      <c r="C214" s="198" t="str">
        <f>Sales_Entry!D214</f>
        <v>DEURALI KIRANA</v>
      </c>
      <c r="D214" s="198" t="s">
        <v>1388</v>
      </c>
      <c r="E214" s="198" t="str">
        <f>Sales_Entry!C214</f>
        <v>BILL-6163</v>
      </c>
      <c r="F214" s="198" t="str">
        <f>Sales_Entry!E214</f>
        <v>Mix Milk</v>
      </c>
      <c r="G214" s="199">
        <f>N(Sales_Entry!J214)</f>
        <v>425</v>
      </c>
      <c r="H214" s="199">
        <v>0</v>
      </c>
      <c r="I214" s="199">
        <f t="shared" si="3"/>
        <v>425</v>
      </c>
      <c r="J214" s="198"/>
      <c r="K214" s="200" t="str" cm="1">
        <f t="array" ref="K214">IF($C214="","",IF(AND($C214=Party_Statement!$C$5,$B214&gt;=Party_Statement!$C$6,$B214&lt;=Party_Statement!$E$6),SUMPRODUCT(($C$3:$C214=Party_Statement!$C$5)*($B$3:$B214&gt;=Party_Statement!$C$6)*($B$3:$B214&lt;=Party_Statement!$E$6)),""))</f>
        <v/>
      </c>
    </row>
    <row r="215" spans="1:11" x14ac:dyDescent="0.2">
      <c r="A215" s="196">
        <f>Sales_Entry!A215</f>
        <v>66924</v>
      </c>
      <c r="B215" s="197">
        <f>Sales_Entry!B215</f>
        <v>46211</v>
      </c>
      <c r="C215" s="198" t="str">
        <f>Sales_Entry!D215</f>
        <v>AAMOSH KIRANA</v>
      </c>
      <c r="D215" s="198" t="s">
        <v>1388</v>
      </c>
      <c r="E215" s="198" t="str">
        <f>Sales_Entry!C215</f>
        <v>BILL-6164</v>
      </c>
      <c r="F215" s="198" t="str">
        <f>Sales_Entry!E215</f>
        <v>Mix Milk</v>
      </c>
      <c r="G215" s="199">
        <f>N(Sales_Entry!J215)</f>
        <v>3440</v>
      </c>
      <c r="H215" s="199">
        <v>0</v>
      </c>
      <c r="I215" s="199">
        <f t="shared" si="3"/>
        <v>3440</v>
      </c>
      <c r="J215" s="198"/>
      <c r="K215" s="200" cm="1">
        <f t="array" ref="K215">IF($C215="","",IF(AND($C215=Party_Statement!$C$5,$B215&gt;=Party_Statement!$C$6,$B215&lt;=Party_Statement!$E$6),SUMPRODUCT(($C$3:$C215=Party_Statement!$C$5)*($B$3:$B215&gt;=Party_Statement!$C$6)*($B$3:$B215&lt;=Party_Statement!$E$6)),""))</f>
        <v>23</v>
      </c>
    </row>
    <row r="216" spans="1:11" x14ac:dyDescent="0.2">
      <c r="A216" s="196">
        <f>Sales_Entry!A216</f>
        <v>66924</v>
      </c>
      <c r="B216" s="197">
        <f>Sales_Entry!B216</f>
        <v>46211</v>
      </c>
      <c r="C216" s="198" t="str">
        <f>Sales_Entry!D216</f>
        <v>AAMOSH KIRANA</v>
      </c>
      <c r="D216" s="198" t="s">
        <v>1388</v>
      </c>
      <c r="E216" s="198" t="str">
        <f>Sales_Entry!C216</f>
        <v>BILL-6164</v>
      </c>
      <c r="F216" s="198" t="str">
        <f>Sales_Entry!E216</f>
        <v>Mix Milk</v>
      </c>
      <c r="G216" s="199">
        <f>N(Sales_Entry!J216)</f>
        <v>4250</v>
      </c>
      <c r="H216" s="199">
        <v>0</v>
      </c>
      <c r="I216" s="199">
        <f t="shared" si="3"/>
        <v>4250</v>
      </c>
      <c r="J216" s="198"/>
      <c r="K216" s="200" cm="1">
        <f t="array" ref="K216">IF($C216="","",IF(AND($C216=Party_Statement!$C$5,$B216&gt;=Party_Statement!$C$6,$B216&lt;=Party_Statement!$E$6),SUMPRODUCT(($C$3:$C216=Party_Statement!$C$5)*($B$3:$B216&gt;=Party_Statement!$C$6)*($B$3:$B216&lt;=Party_Statement!$E$6)),""))</f>
        <v>24</v>
      </c>
    </row>
    <row r="217" spans="1:11" ht="25.5" customHeight="1" x14ac:dyDescent="0.2">
      <c r="A217" s="196">
        <f>Sales_Entry!A217</f>
        <v>66924</v>
      </c>
      <c r="B217" s="197">
        <f>Sales_Entry!B217</f>
        <v>46211</v>
      </c>
      <c r="C217" s="198" t="str">
        <f>Sales_Entry!D217</f>
        <v>AAMOSH KIRANA</v>
      </c>
      <c r="D217" s="198" t="s">
        <v>1388</v>
      </c>
      <c r="E217" s="198" t="str">
        <f>Sales_Entry!C217</f>
        <v>BILL-6164</v>
      </c>
      <c r="F217" s="198" t="str">
        <f>Sales_Entry!E217</f>
        <v>Cow Milk</v>
      </c>
      <c r="G217" s="199">
        <f>N(Sales_Entry!J217)</f>
        <v>80</v>
      </c>
      <c r="H217" s="199">
        <v>0</v>
      </c>
      <c r="I217" s="199">
        <f t="shared" si="3"/>
        <v>80</v>
      </c>
      <c r="J217" s="198"/>
      <c r="K217" s="200" cm="1">
        <f t="array" ref="K217">IF($C217="","",IF(AND($C217=Party_Statement!$C$5,$B217&gt;=Party_Statement!$C$6,$B217&lt;=Party_Statement!$E$6),SUMPRODUCT(($C$3:$C217=Party_Statement!$C$5)*($B$3:$B217&gt;=Party_Statement!$C$6)*($B$3:$B217&lt;=Party_Statement!$E$6)),""))</f>
        <v>25</v>
      </c>
    </row>
    <row r="218" spans="1:11" ht="25.5" customHeight="1" x14ac:dyDescent="0.2">
      <c r="A218" s="196">
        <f>Sales_Entry!A218</f>
        <v>66924</v>
      </c>
      <c r="B218" s="197">
        <f>Sales_Entry!B218</f>
        <v>46211</v>
      </c>
      <c r="C218" s="198" t="str">
        <f>Sales_Entry!D218</f>
        <v>AAMOSH KIRANA</v>
      </c>
      <c r="D218" s="198" t="s">
        <v>1388</v>
      </c>
      <c r="E218" s="198" t="str">
        <f>Sales_Entry!C218</f>
        <v>BILL-6164</v>
      </c>
      <c r="F218" s="198" t="str">
        <f>Sales_Entry!E218</f>
        <v>Ghee</v>
      </c>
      <c r="G218" s="199">
        <f>N(Sales_Entry!J218)</f>
        <v>2200</v>
      </c>
      <c r="H218" s="199">
        <v>0</v>
      </c>
      <c r="I218" s="199">
        <f t="shared" si="3"/>
        <v>2200</v>
      </c>
      <c r="J218" s="198"/>
      <c r="K218" s="200" cm="1">
        <f t="array" ref="K218">IF($C218="","",IF(AND($C218=Party_Statement!$C$5,$B218&gt;=Party_Statement!$C$6,$B218&lt;=Party_Statement!$E$6),SUMPRODUCT(($C$3:$C218=Party_Statement!$C$5)*($B$3:$B218&gt;=Party_Statement!$C$6)*($B$3:$B218&lt;=Party_Statement!$E$6)),""))</f>
        <v>26</v>
      </c>
    </row>
    <row r="219" spans="1:11" x14ac:dyDescent="0.2">
      <c r="A219" s="196">
        <f>Sales_Entry!A219</f>
        <v>66924</v>
      </c>
      <c r="B219" s="197">
        <f>Sales_Entry!B219</f>
        <v>46211</v>
      </c>
      <c r="C219" s="198" t="str">
        <f>Sales_Entry!D219</f>
        <v>YUBARAJ AND SAMRAT</v>
      </c>
      <c r="D219" s="198" t="s">
        <v>1388</v>
      </c>
      <c r="E219" s="198" t="str">
        <f>Sales_Entry!C219</f>
        <v>BILL-6165</v>
      </c>
      <c r="F219" s="198" t="str">
        <f>Sales_Entry!E219</f>
        <v>Mix Milk</v>
      </c>
      <c r="G219" s="199">
        <f>N(Sales_Entry!J219)</f>
        <v>1020</v>
      </c>
      <c r="H219" s="199">
        <v>0</v>
      </c>
      <c r="I219" s="199">
        <f t="shared" si="3"/>
        <v>1020</v>
      </c>
      <c r="J219" s="198"/>
      <c r="K219" s="200" t="str" cm="1">
        <f t="array" ref="K219">IF($C219="","",IF(AND($C219=Party_Statement!$C$5,$B219&gt;=Party_Statement!$C$6,$B219&lt;=Party_Statement!$E$6),SUMPRODUCT(($C$3:$C219=Party_Statement!$C$5)*($B$3:$B219&gt;=Party_Statement!$C$6)*($B$3:$B219&lt;=Party_Statement!$E$6)),""))</f>
        <v/>
      </c>
    </row>
    <row r="220" spans="1:11" x14ac:dyDescent="0.2">
      <c r="A220" s="196">
        <f>Sales_Entry!A220</f>
        <v>66924</v>
      </c>
      <c r="B220" s="197">
        <f>Sales_Entry!B220</f>
        <v>46211</v>
      </c>
      <c r="C220" s="198" t="str">
        <f>Sales_Entry!D220</f>
        <v>AAYUSH AND AAYUSHMA</v>
      </c>
      <c r="D220" s="198" t="s">
        <v>1388</v>
      </c>
      <c r="E220" s="198" t="str">
        <f>Sales_Entry!C220</f>
        <v>BILL-6166</v>
      </c>
      <c r="F220" s="198" t="str">
        <f>Sales_Entry!E220</f>
        <v>Mix Milk</v>
      </c>
      <c r="G220" s="199">
        <f>N(Sales_Entry!J220)</f>
        <v>425</v>
      </c>
      <c r="H220" s="199">
        <v>0</v>
      </c>
      <c r="I220" s="199">
        <f t="shared" si="3"/>
        <v>425</v>
      </c>
      <c r="J220" s="198"/>
      <c r="K220" s="200" t="str" cm="1">
        <f t="array" ref="K220">IF($C220="","",IF(AND($C220=Party_Statement!$C$5,$B220&gt;=Party_Statement!$C$6,$B220&lt;=Party_Statement!$E$6),SUMPRODUCT(($C$3:$C220=Party_Statement!$C$5)*($B$3:$B220&gt;=Party_Statement!$C$6)*($B$3:$B220&lt;=Party_Statement!$E$6)),""))</f>
        <v/>
      </c>
    </row>
    <row r="221" spans="1:11" x14ac:dyDescent="0.2">
      <c r="A221" s="196">
        <f>Sales_Entry!A221</f>
        <v>66924</v>
      </c>
      <c r="B221" s="197">
        <f>Sales_Entry!B221</f>
        <v>46211</v>
      </c>
      <c r="C221" s="198" t="str">
        <f>Sales_Entry!D221</f>
        <v>PALPALI KIRANA</v>
      </c>
      <c r="D221" s="198" t="s">
        <v>1388</v>
      </c>
      <c r="E221" s="198" t="str">
        <f>Sales_Entry!C221</f>
        <v>BILL-6167</v>
      </c>
      <c r="F221" s="198" t="str">
        <f>Sales_Entry!E221</f>
        <v>Mix Milk</v>
      </c>
      <c r="G221" s="199">
        <f>N(Sales_Entry!J221)</f>
        <v>1700</v>
      </c>
      <c r="H221" s="199">
        <v>0</v>
      </c>
      <c r="I221" s="199">
        <f t="shared" si="3"/>
        <v>1700</v>
      </c>
      <c r="J221" s="198"/>
      <c r="K221" s="200" t="str" cm="1">
        <f t="array" ref="K221">IF($C221="","",IF(AND($C221=Party_Statement!$C$5,$B221&gt;=Party_Statement!$C$6,$B221&lt;=Party_Statement!$E$6),SUMPRODUCT(($C$3:$C221=Party_Statement!$C$5)*($B$3:$B221&gt;=Party_Statement!$C$6)*($B$3:$B221&lt;=Party_Statement!$E$6)),""))</f>
        <v/>
      </c>
    </row>
    <row r="222" spans="1:11" x14ac:dyDescent="0.2">
      <c r="A222" s="196">
        <f>Sales_Entry!A222</f>
        <v>66924</v>
      </c>
      <c r="B222" s="197">
        <f>Sales_Entry!B222</f>
        <v>46211</v>
      </c>
      <c r="C222" s="198" t="str">
        <f>Sales_Entry!D222</f>
        <v>GIRI KIRANA</v>
      </c>
      <c r="D222" s="198" t="s">
        <v>1388</v>
      </c>
      <c r="E222" s="198" t="str">
        <f>Sales_Entry!C222</f>
        <v>BILL-6168</v>
      </c>
      <c r="F222" s="198" t="str">
        <f>Sales_Entry!E222</f>
        <v>Mix Milk</v>
      </c>
      <c r="G222" s="199">
        <f>N(Sales_Entry!J222)</f>
        <v>1275</v>
      </c>
      <c r="H222" s="199">
        <v>0</v>
      </c>
      <c r="I222" s="199">
        <f t="shared" si="3"/>
        <v>1275</v>
      </c>
      <c r="J222" s="198"/>
      <c r="K222" s="200" t="str" cm="1">
        <f t="array" ref="K222">IF($C222="","",IF(AND($C222=Party_Statement!$C$5,$B222&gt;=Party_Statement!$C$6,$B222&lt;=Party_Statement!$E$6),SUMPRODUCT(($C$3:$C222=Party_Statement!$C$5)*($B$3:$B222&gt;=Party_Statement!$C$6)*($B$3:$B222&lt;=Party_Statement!$E$6)),""))</f>
        <v/>
      </c>
    </row>
    <row r="223" spans="1:11" x14ac:dyDescent="0.2">
      <c r="A223" s="196">
        <f>Sales_Entry!A223</f>
        <v>66924</v>
      </c>
      <c r="B223" s="197">
        <f>Sales_Entry!B223</f>
        <v>46211</v>
      </c>
      <c r="C223" s="198" t="str">
        <f>Sales_Entry!D223</f>
        <v>MEGHRAJ (MITERI)</v>
      </c>
      <c r="D223" s="198" t="s">
        <v>1388</v>
      </c>
      <c r="E223" s="198" t="str">
        <f>Sales_Entry!C223</f>
        <v>BILL-6169</v>
      </c>
      <c r="F223" s="198" t="str">
        <f>Sales_Entry!E223</f>
        <v>GHEE</v>
      </c>
      <c r="G223" s="199">
        <f>N(Sales_Entry!J223)</f>
        <v>2200</v>
      </c>
      <c r="H223" s="199">
        <v>0</v>
      </c>
      <c r="I223" s="199">
        <f t="shared" si="3"/>
        <v>2200</v>
      </c>
      <c r="J223" s="198"/>
      <c r="K223" s="200" t="str" cm="1">
        <f t="array" ref="K223">IF($C223="","",IF(AND($C223=Party_Statement!$C$5,$B223&gt;=Party_Statement!$C$6,$B223&lt;=Party_Statement!$E$6),SUMPRODUCT(($C$3:$C223=Party_Statement!$C$5)*($B$3:$B223&gt;=Party_Statement!$C$6)*($B$3:$B223&lt;=Party_Statement!$E$6)),""))</f>
        <v/>
      </c>
    </row>
    <row r="224" spans="1:11" x14ac:dyDescent="0.2">
      <c r="A224" s="196">
        <f>Sales_Entry!A224</f>
        <v>66924</v>
      </c>
      <c r="B224" s="197">
        <f>Sales_Entry!B224</f>
        <v>46211</v>
      </c>
      <c r="C224" s="198" t="str">
        <f>Sales_Entry!D224</f>
        <v>KRITIKA KIRANA</v>
      </c>
      <c r="D224" s="198" t="s">
        <v>1388</v>
      </c>
      <c r="E224" s="198" t="str">
        <f>Sales_Entry!C224</f>
        <v>BILL-6170</v>
      </c>
      <c r="F224" s="198" t="str">
        <f>Sales_Entry!E224</f>
        <v>Mix Milk</v>
      </c>
      <c r="G224" s="199">
        <f>N(Sales_Entry!J224)</f>
        <v>1290</v>
      </c>
      <c r="H224" s="199">
        <v>0</v>
      </c>
      <c r="I224" s="199">
        <f t="shared" si="3"/>
        <v>1290</v>
      </c>
      <c r="J224" s="198"/>
      <c r="K224" s="200" t="str" cm="1">
        <f t="array" ref="K224">IF($C224="","",IF(AND($C224=Party_Statement!$C$5,$B224&gt;=Party_Statement!$C$6,$B224&lt;=Party_Statement!$E$6),SUMPRODUCT(($C$3:$C224=Party_Statement!$C$5)*($B$3:$B224&gt;=Party_Statement!$C$6)*($B$3:$B224&lt;=Party_Statement!$E$6)),""))</f>
        <v/>
      </c>
    </row>
    <row r="225" spans="1:11" x14ac:dyDescent="0.2">
      <c r="A225" s="196">
        <f>Sales_Entry!A225</f>
        <v>66924</v>
      </c>
      <c r="B225" s="197">
        <f>Sales_Entry!B225</f>
        <v>46211</v>
      </c>
      <c r="C225" s="198" t="str">
        <f>Sales_Entry!D225</f>
        <v>B KALIKA CANTEEN</v>
      </c>
      <c r="D225" s="198" t="s">
        <v>1388</v>
      </c>
      <c r="E225" s="198" t="str">
        <f>Sales_Entry!C225</f>
        <v>BILL-6171</v>
      </c>
      <c r="F225" s="198" t="str">
        <f>Sales_Entry!E225</f>
        <v>Mix Milk</v>
      </c>
      <c r="G225" s="199">
        <f>N(Sales_Entry!J225)</f>
        <v>2975</v>
      </c>
      <c r="H225" s="199">
        <v>0</v>
      </c>
      <c r="I225" s="199">
        <f t="shared" si="3"/>
        <v>2975</v>
      </c>
      <c r="J225" s="198"/>
      <c r="K225" s="200" t="str" cm="1">
        <f t="array" ref="K225">IF($C225="","",IF(AND($C225=Party_Statement!$C$5,$B225&gt;=Party_Statement!$C$6,$B225&lt;=Party_Statement!$E$6),SUMPRODUCT(($C$3:$C225=Party_Statement!$C$5)*($B$3:$B225&gt;=Party_Statement!$C$6)*($B$3:$B225&lt;=Party_Statement!$E$6)),""))</f>
        <v/>
      </c>
    </row>
    <row r="226" spans="1:11" x14ac:dyDescent="0.2">
      <c r="A226" s="196">
        <f>Sales_Entry!A226</f>
        <v>66924</v>
      </c>
      <c r="B226" s="197">
        <f>Sales_Entry!B226</f>
        <v>46211</v>
      </c>
      <c r="C226" s="198" t="str">
        <f>Sales_Entry!D226</f>
        <v>A KALIKA CANTEEN</v>
      </c>
      <c r="D226" s="198" t="s">
        <v>1388</v>
      </c>
      <c r="E226" s="198" t="str">
        <f>Sales_Entry!C226</f>
        <v>BILL-6172</v>
      </c>
      <c r="F226" s="198" t="str">
        <f>Sales_Entry!E226</f>
        <v>Mix Milk</v>
      </c>
      <c r="G226" s="199">
        <f>N(Sales_Entry!J226)</f>
        <v>2550</v>
      </c>
      <c r="H226" s="199">
        <v>0</v>
      </c>
      <c r="I226" s="199">
        <f t="shared" si="3"/>
        <v>2550</v>
      </c>
      <c r="J226" s="198"/>
      <c r="K226" s="200" t="str" cm="1">
        <f t="array" ref="K226">IF($C226="","",IF(AND($C226=Party_Statement!$C$5,$B226&gt;=Party_Statement!$C$6,$B226&lt;=Party_Statement!$E$6),SUMPRODUCT(($C$3:$C226=Party_Statement!$C$5)*($B$3:$B226&gt;=Party_Statement!$C$6)*($B$3:$B226&lt;=Party_Statement!$E$6)),""))</f>
        <v/>
      </c>
    </row>
    <row r="227" spans="1:11" x14ac:dyDescent="0.2">
      <c r="A227" s="196">
        <f>Sales_Entry!A227</f>
        <v>66924</v>
      </c>
      <c r="B227" s="197">
        <f>Sales_Entry!B227</f>
        <v>46211</v>
      </c>
      <c r="C227" s="198" t="str">
        <f>Sales_Entry!D227</f>
        <v>THE DARBAR PARTY PALACE</v>
      </c>
      <c r="D227" s="198" t="s">
        <v>1388</v>
      </c>
      <c r="E227" s="198" t="str">
        <f>Sales_Entry!C227</f>
        <v>BILL-6173</v>
      </c>
      <c r="F227" s="198" t="str">
        <f>Sales_Entry!E227</f>
        <v>Mix Milk</v>
      </c>
      <c r="G227" s="199">
        <f>N(Sales_Entry!J227)</f>
        <v>4500</v>
      </c>
      <c r="H227" s="199">
        <v>0</v>
      </c>
      <c r="I227" s="199">
        <f t="shared" si="3"/>
        <v>4500</v>
      </c>
      <c r="J227" s="198"/>
      <c r="K227" s="200" t="str" cm="1">
        <f t="array" ref="K227">IF($C227="","",IF(AND($C227=Party_Statement!$C$5,$B227&gt;=Party_Statement!$C$6,$B227&lt;=Party_Statement!$E$6),SUMPRODUCT(($C$3:$C227=Party_Statement!$C$5)*($B$3:$B227&gt;=Party_Statement!$C$6)*($B$3:$B227&lt;=Party_Statement!$E$6)),""))</f>
        <v/>
      </c>
    </row>
    <row r="228" spans="1:11" x14ac:dyDescent="0.2">
      <c r="A228" s="196">
        <f>Sales_Entry!A228</f>
        <v>66924</v>
      </c>
      <c r="B228" s="197">
        <f>Sales_Entry!B228</f>
        <v>46211</v>
      </c>
      <c r="C228" s="198" t="str">
        <f>Sales_Entry!D228</f>
        <v>THE DARBAR PARTY PALACE</v>
      </c>
      <c r="D228" s="198" t="s">
        <v>1388</v>
      </c>
      <c r="E228" s="198" t="str">
        <f>Sales_Entry!C228</f>
        <v>BILL-6173</v>
      </c>
      <c r="F228" s="198" t="str">
        <f>Sales_Entry!E228</f>
        <v>Ghee</v>
      </c>
      <c r="G228" s="199">
        <f>N(Sales_Entry!J228)</f>
        <v>2300</v>
      </c>
      <c r="H228" s="199">
        <v>0</v>
      </c>
      <c r="I228" s="199">
        <f t="shared" si="3"/>
        <v>2300</v>
      </c>
      <c r="J228" s="198"/>
      <c r="K228" s="200" t="str" cm="1">
        <f t="array" ref="K228">IF($C228="","",IF(AND($C228=Party_Statement!$C$5,$B228&gt;=Party_Statement!$C$6,$B228&lt;=Party_Statement!$E$6),SUMPRODUCT(($C$3:$C228=Party_Statement!$C$5)*($B$3:$B228&gt;=Party_Statement!$C$6)*($B$3:$B228&lt;=Party_Statement!$E$6)),""))</f>
        <v/>
      </c>
    </row>
    <row r="229" spans="1:11" x14ac:dyDescent="0.2">
      <c r="A229" s="196">
        <f>Sales_Entry!A229</f>
        <v>66924</v>
      </c>
      <c r="B229" s="197">
        <f>Sales_Entry!B229</f>
        <v>46211</v>
      </c>
      <c r="C229" s="198" t="str">
        <f>Sales_Entry!D229</f>
        <v>THE DARBAR PARTY PALACE</v>
      </c>
      <c r="D229" s="198" t="s">
        <v>1388</v>
      </c>
      <c r="E229" s="198" t="str">
        <f>Sales_Entry!C229</f>
        <v>BILL-6173</v>
      </c>
      <c r="F229" s="198" t="str">
        <f>Sales_Entry!E229</f>
        <v>PANEER</v>
      </c>
      <c r="G229" s="199">
        <f>N(Sales_Entry!J229)</f>
        <v>6400</v>
      </c>
      <c r="H229" s="199">
        <v>0</v>
      </c>
      <c r="I229" s="199">
        <f t="shared" si="3"/>
        <v>6400</v>
      </c>
      <c r="J229" s="198"/>
      <c r="K229" s="200" t="str" cm="1">
        <f t="array" ref="K229">IF($C229="","",IF(AND($C229=Party_Statement!$C$5,$B229&gt;=Party_Statement!$C$6,$B229&lt;=Party_Statement!$E$6),SUMPRODUCT(($C$3:$C229=Party_Statement!$C$5)*($B$3:$B229&gt;=Party_Statement!$C$6)*($B$3:$B229&lt;=Party_Statement!$E$6)),""))</f>
        <v/>
      </c>
    </row>
    <row r="230" spans="1:11" x14ac:dyDescent="0.2">
      <c r="A230" s="196">
        <f>Sales_Entry!A230</f>
        <v>66924</v>
      </c>
      <c r="B230" s="197">
        <f>Sales_Entry!B230</f>
        <v>46211</v>
      </c>
      <c r="C230" s="198" t="str">
        <f>Sales_Entry!D230</f>
        <v>ORGANIC TARKALI</v>
      </c>
      <c r="D230" s="198" t="s">
        <v>1388</v>
      </c>
      <c r="E230" s="198" t="str">
        <f>Sales_Entry!C230</f>
        <v>BILL-6174</v>
      </c>
      <c r="F230" s="198" t="str">
        <f>Sales_Entry!E230</f>
        <v>Mix Milk</v>
      </c>
      <c r="G230" s="199">
        <f>N(Sales_Entry!J230)</f>
        <v>2850</v>
      </c>
      <c r="H230" s="199">
        <v>0</v>
      </c>
      <c r="I230" s="199">
        <f t="shared" si="3"/>
        <v>2850</v>
      </c>
      <c r="J230" s="198"/>
      <c r="K230" s="200" t="str" cm="1">
        <f t="array" ref="K230">IF($C230="","",IF(AND($C230=Party_Statement!$C$5,$B230&gt;=Party_Statement!$C$6,$B230&lt;=Party_Statement!$E$6),SUMPRODUCT(($C$3:$C230=Party_Statement!$C$5)*($B$3:$B230&gt;=Party_Statement!$C$6)*($B$3:$B230&lt;=Party_Statement!$E$6)),""))</f>
        <v/>
      </c>
    </row>
    <row r="231" spans="1:11" x14ac:dyDescent="0.2">
      <c r="A231" s="196">
        <f>Sales_Entry!A231</f>
        <v>66924</v>
      </c>
      <c r="B231" s="197">
        <f>Sales_Entry!B231</f>
        <v>46211</v>
      </c>
      <c r="C231" s="198" t="str">
        <f>Sales_Entry!D231</f>
        <v>SHARMA DAI</v>
      </c>
      <c r="D231" s="198" t="s">
        <v>1388</v>
      </c>
      <c r="E231" s="198" t="str">
        <f>Sales_Entry!C231</f>
        <v>BILL-6175</v>
      </c>
      <c r="F231" s="198" t="str">
        <f>Sales_Entry!E231</f>
        <v>Mix Milk</v>
      </c>
      <c r="G231" s="199">
        <f>N(Sales_Entry!J231)</f>
        <v>2100</v>
      </c>
      <c r="H231" s="199">
        <v>0</v>
      </c>
      <c r="I231" s="199">
        <f t="shared" si="3"/>
        <v>2100</v>
      </c>
      <c r="J231" s="198"/>
      <c r="K231" s="200" t="str" cm="1">
        <f t="array" ref="K231">IF($C231="","",IF(AND($C231=Party_Statement!$C$5,$B231&gt;=Party_Statement!$C$6,$B231&lt;=Party_Statement!$E$6),SUMPRODUCT(($C$3:$C231=Party_Statement!$C$5)*($B$3:$B231&gt;=Party_Statement!$C$6)*($B$3:$B231&lt;=Party_Statement!$E$6)),""))</f>
        <v/>
      </c>
    </row>
    <row r="232" spans="1:11" x14ac:dyDescent="0.2">
      <c r="A232" s="196">
        <f>Sales_Entry!A232</f>
        <v>66924</v>
      </c>
      <c r="B232" s="197">
        <f>Sales_Entry!B232</f>
        <v>46211</v>
      </c>
      <c r="C232" s="198" t="str">
        <f>Sales_Entry!D232</f>
        <v>GANGA NEUPANE</v>
      </c>
      <c r="D232" s="198" t="s">
        <v>1388</v>
      </c>
      <c r="E232" s="198" t="str">
        <f>Sales_Entry!C232</f>
        <v>BILL-6176</v>
      </c>
      <c r="F232" s="198" t="str">
        <f>Sales_Entry!E232</f>
        <v>Mix Milk</v>
      </c>
      <c r="G232" s="199">
        <f>N(Sales_Entry!J232)</f>
        <v>680</v>
      </c>
      <c r="H232" s="199">
        <v>0</v>
      </c>
      <c r="I232" s="199">
        <f t="shared" si="3"/>
        <v>680</v>
      </c>
      <c r="J232" s="198"/>
      <c r="K232" s="200" t="str" cm="1">
        <f t="array" ref="K232">IF($C232="","",IF(AND($C232=Party_Statement!$C$5,$B232&gt;=Party_Statement!$C$6,$B232&lt;=Party_Statement!$E$6),SUMPRODUCT(($C$3:$C232=Party_Statement!$C$5)*($B$3:$B232&gt;=Party_Statement!$C$6)*($B$3:$B232&lt;=Party_Statement!$E$6)),""))</f>
        <v/>
      </c>
    </row>
    <row r="233" spans="1:11" x14ac:dyDescent="0.2">
      <c r="A233" s="196">
        <f>Sales_Entry!A233</f>
        <v>66924</v>
      </c>
      <c r="B233" s="197">
        <f>Sales_Entry!B233</f>
        <v>46211</v>
      </c>
      <c r="C233" s="198" t="str">
        <f>Sales_Entry!D233</f>
        <v>BHUSAL JANARAL STORE</v>
      </c>
      <c r="D233" s="198" t="s">
        <v>1388</v>
      </c>
      <c r="E233" s="198" t="str">
        <f>Sales_Entry!C233</f>
        <v>BILL-6177</v>
      </c>
      <c r="F233" s="198" t="str">
        <f>Sales_Entry!E233</f>
        <v>Mix Milk</v>
      </c>
      <c r="G233" s="199">
        <f>N(Sales_Entry!J233)</f>
        <v>860</v>
      </c>
      <c r="H233" s="199">
        <v>0</v>
      </c>
      <c r="I233" s="199">
        <f t="shared" si="3"/>
        <v>860</v>
      </c>
      <c r="J233" s="198"/>
      <c r="K233" s="200" t="str" cm="1">
        <f t="array" ref="K233">IF($C233="","",IF(AND($C233=Party_Statement!$C$5,$B233&gt;=Party_Statement!$C$6,$B233&lt;=Party_Statement!$E$6),SUMPRODUCT(($C$3:$C233=Party_Statement!$C$5)*($B$3:$B233&gt;=Party_Statement!$C$6)*($B$3:$B233&lt;=Party_Statement!$E$6)),""))</f>
        <v/>
      </c>
    </row>
    <row r="234" spans="1:11" x14ac:dyDescent="0.2">
      <c r="A234" s="196">
        <f>Sales_Entry!A234</f>
        <v>66924</v>
      </c>
      <c r="B234" s="197">
        <f>Sales_Entry!B234</f>
        <v>46211</v>
      </c>
      <c r="C234" s="198" t="str">
        <f>Sales_Entry!D234</f>
        <v>LOCAL</v>
      </c>
      <c r="D234" s="198" t="s">
        <v>1388</v>
      </c>
      <c r="E234" s="198" t="str">
        <f>Sales_Entry!C234</f>
        <v>BILL-6178</v>
      </c>
      <c r="F234" s="198" t="str">
        <f>Sales_Entry!E234</f>
        <v>Mix Milk</v>
      </c>
      <c r="G234" s="199">
        <f>N(Sales_Entry!J234)</f>
        <v>510.01500000000004</v>
      </c>
      <c r="H234" s="199">
        <v>0</v>
      </c>
      <c r="I234" s="199">
        <f t="shared" si="3"/>
        <v>510.01500000000004</v>
      </c>
      <c r="J234" s="198"/>
      <c r="K234" s="200" t="str" cm="1">
        <f t="array" ref="K234">IF($C234="","",IF(AND($C234=Party_Statement!$C$5,$B234&gt;=Party_Statement!$C$6,$B234&lt;=Party_Statement!$E$6),SUMPRODUCT(($C$3:$C234=Party_Statement!$C$5)*($B$3:$B234&gt;=Party_Statement!$C$6)*($B$3:$B234&lt;=Party_Statement!$E$6)),""))</f>
        <v/>
      </c>
    </row>
    <row r="235" spans="1:11" x14ac:dyDescent="0.2">
      <c r="A235" s="196">
        <f>Sales_Entry!A235</f>
        <v>66924</v>
      </c>
      <c r="B235" s="197">
        <f>Sales_Entry!B235</f>
        <v>46211</v>
      </c>
      <c r="C235" s="198" t="str">
        <f>Sales_Entry!D235</f>
        <v>NEUPANE KIRANA</v>
      </c>
      <c r="D235" s="198" t="s">
        <v>1388</v>
      </c>
      <c r="E235" s="198" t="str">
        <f>Sales_Entry!C235</f>
        <v>BILL-6179</v>
      </c>
      <c r="F235" s="198" t="str">
        <f>Sales_Entry!E235</f>
        <v>Mix Milk</v>
      </c>
      <c r="G235" s="199">
        <f>N(Sales_Entry!J235)</f>
        <v>180</v>
      </c>
      <c r="H235" s="199">
        <v>0</v>
      </c>
      <c r="I235" s="199">
        <f t="shared" si="3"/>
        <v>180</v>
      </c>
      <c r="J235" s="198"/>
      <c r="K235" s="200" t="str" cm="1">
        <f t="array" ref="K235">IF($C235="","",IF(AND($C235=Party_Statement!$C$5,$B235&gt;=Party_Statement!$C$6,$B235&lt;=Party_Statement!$E$6),SUMPRODUCT(($C$3:$C235=Party_Statement!$C$5)*($B$3:$B235&gt;=Party_Statement!$C$6)*($B$3:$B235&lt;=Party_Statement!$E$6)),""))</f>
        <v/>
      </c>
    </row>
    <row r="236" spans="1:11" x14ac:dyDescent="0.2">
      <c r="A236" s="196">
        <f>Sales_Entry!A236</f>
        <v>66925</v>
      </c>
      <c r="B236" s="197">
        <f>Sales_Entry!B236</f>
        <v>46212</v>
      </c>
      <c r="C236" s="198" t="str">
        <f>Sales_Entry!D236</f>
        <v>SRIJANA DAIRY</v>
      </c>
      <c r="D236" s="198" t="s">
        <v>1388</v>
      </c>
      <c r="E236" s="198" t="str">
        <f>Sales_Entry!C236</f>
        <v>BILL-6180</v>
      </c>
      <c r="F236" s="198" t="str">
        <f>Sales_Entry!E236</f>
        <v>Mix Milk</v>
      </c>
      <c r="G236" s="199">
        <f>N(Sales_Entry!J236)</f>
        <v>5100</v>
      </c>
      <c r="H236" s="199">
        <v>0</v>
      </c>
      <c r="I236" s="199">
        <f t="shared" si="3"/>
        <v>5100</v>
      </c>
      <c r="J236" s="198"/>
      <c r="K236" s="200" t="str" cm="1">
        <f t="array" ref="K236">IF($C236="","",IF(AND($C236=Party_Statement!$C$5,$B236&gt;=Party_Statement!$C$6,$B236&lt;=Party_Statement!$E$6),SUMPRODUCT(($C$3:$C236=Party_Statement!$C$5)*($B$3:$B236&gt;=Party_Statement!$C$6)*($B$3:$B236&lt;=Party_Statement!$E$6)),""))</f>
        <v/>
      </c>
    </row>
    <row r="237" spans="1:11" x14ac:dyDescent="0.2">
      <c r="A237" s="196">
        <f>Sales_Entry!A237</f>
        <v>66925</v>
      </c>
      <c r="B237" s="197">
        <f>Sales_Entry!B237</f>
        <v>46212</v>
      </c>
      <c r="C237" s="198" t="str">
        <f>Sales_Entry!D237</f>
        <v>SRIJANA DAIRY</v>
      </c>
      <c r="D237" s="198" t="s">
        <v>1388</v>
      </c>
      <c r="E237" s="198" t="str">
        <f>Sales_Entry!C237</f>
        <v>BILL-6180</v>
      </c>
      <c r="F237" s="198" t="str">
        <f>Sales_Entry!E237</f>
        <v>Cow Milk</v>
      </c>
      <c r="G237" s="199">
        <f>N(Sales_Entry!J237)</f>
        <v>80</v>
      </c>
      <c r="H237" s="199">
        <v>0</v>
      </c>
      <c r="I237" s="199">
        <f t="shared" si="3"/>
        <v>80</v>
      </c>
      <c r="J237" s="198"/>
      <c r="K237" s="200" t="str" cm="1">
        <f t="array" ref="K237">IF($C237="","",IF(AND($C237=Party_Statement!$C$5,$B237&gt;=Party_Statement!$C$6,$B237&lt;=Party_Statement!$E$6),SUMPRODUCT(($C$3:$C237=Party_Statement!$C$5)*($B$3:$B237&gt;=Party_Statement!$C$6)*($B$3:$B237&lt;=Party_Statement!$E$6)),""))</f>
        <v/>
      </c>
    </row>
    <row r="238" spans="1:11" x14ac:dyDescent="0.2">
      <c r="A238" s="196">
        <f>Sales_Entry!A238</f>
        <v>66925</v>
      </c>
      <c r="B238" s="197">
        <f>Sales_Entry!B238</f>
        <v>46212</v>
      </c>
      <c r="C238" s="198" t="str">
        <f>Sales_Entry!D238</f>
        <v>SOBHA BHATTARAI</v>
      </c>
      <c r="D238" s="198" t="s">
        <v>1388</v>
      </c>
      <c r="E238" s="198" t="str">
        <f>Sales_Entry!C238</f>
        <v>BILL-6181</v>
      </c>
      <c r="F238" s="198" t="str">
        <f>Sales_Entry!E238</f>
        <v>Mix Milk</v>
      </c>
      <c r="G238" s="199">
        <f>N(Sales_Entry!J238)</f>
        <v>2550</v>
      </c>
      <c r="H238" s="199">
        <v>0</v>
      </c>
      <c r="I238" s="199">
        <f t="shared" si="3"/>
        <v>2550</v>
      </c>
      <c r="J238" s="198"/>
      <c r="K238" s="200" t="str" cm="1">
        <f t="array" ref="K238">IF($C238="","",IF(AND($C238=Party_Statement!$C$5,$B238&gt;=Party_Statement!$C$6,$B238&lt;=Party_Statement!$E$6),SUMPRODUCT(($C$3:$C238=Party_Statement!$C$5)*($B$3:$B238&gt;=Party_Statement!$C$6)*($B$3:$B238&lt;=Party_Statement!$E$6)),""))</f>
        <v/>
      </c>
    </row>
    <row r="239" spans="1:11" x14ac:dyDescent="0.2">
      <c r="A239" s="196">
        <f>Sales_Entry!A239</f>
        <v>66925</v>
      </c>
      <c r="B239" s="197">
        <f>Sales_Entry!B239</f>
        <v>46212</v>
      </c>
      <c r="C239" s="198" t="str">
        <f>Sales_Entry!D239</f>
        <v>MANAKAMANA DAIRY</v>
      </c>
      <c r="D239" s="198" t="s">
        <v>1388</v>
      </c>
      <c r="E239" s="198" t="str">
        <f>Sales_Entry!C239</f>
        <v>BILL-6182</v>
      </c>
      <c r="F239" s="198" t="str">
        <f>Sales_Entry!E239</f>
        <v>Mix Milk</v>
      </c>
      <c r="G239" s="199">
        <f>N(Sales_Entry!J239)</f>
        <v>850</v>
      </c>
      <c r="H239" s="199">
        <v>0</v>
      </c>
      <c r="I239" s="199">
        <f t="shared" si="3"/>
        <v>850</v>
      </c>
      <c r="J239" s="198"/>
      <c r="K239" s="200" t="str" cm="1">
        <f t="array" ref="K239">IF($C239="","",IF(AND($C239=Party_Statement!$C$5,$B239&gt;=Party_Statement!$C$6,$B239&lt;=Party_Statement!$E$6),SUMPRODUCT(($C$3:$C239=Party_Statement!$C$5)*($B$3:$B239&gt;=Party_Statement!$C$6)*($B$3:$B239&lt;=Party_Statement!$E$6)),""))</f>
        <v/>
      </c>
    </row>
    <row r="240" spans="1:11" x14ac:dyDescent="0.2">
      <c r="A240" s="196">
        <f>Sales_Entry!A240</f>
        <v>66925</v>
      </c>
      <c r="B240" s="197">
        <f>Sales_Entry!B240</f>
        <v>46212</v>
      </c>
      <c r="C240" s="198" t="str">
        <f>Sales_Entry!D240</f>
        <v>SAMIKSHYA KIRANA</v>
      </c>
      <c r="D240" s="198" t="s">
        <v>1388</v>
      </c>
      <c r="E240" s="198" t="str">
        <f>Sales_Entry!C240</f>
        <v>BILL-6183</v>
      </c>
      <c r="F240" s="198" t="str">
        <f>Sales_Entry!E240</f>
        <v>Mix Milk</v>
      </c>
      <c r="G240" s="199">
        <f>N(Sales_Entry!J240)</f>
        <v>680</v>
      </c>
      <c r="H240" s="199">
        <v>0</v>
      </c>
      <c r="I240" s="199">
        <f t="shared" si="3"/>
        <v>680</v>
      </c>
      <c r="J240" s="198"/>
      <c r="K240" s="200" t="str" cm="1">
        <f t="array" ref="K240">IF($C240="","",IF(AND($C240=Party_Statement!$C$5,$B240&gt;=Party_Statement!$C$6,$B240&lt;=Party_Statement!$E$6),SUMPRODUCT(($C$3:$C240=Party_Statement!$C$5)*($B$3:$B240&gt;=Party_Statement!$C$6)*($B$3:$B240&lt;=Party_Statement!$E$6)),""))</f>
        <v/>
      </c>
    </row>
    <row r="241" spans="1:11" x14ac:dyDescent="0.2">
      <c r="A241" s="196">
        <f>Sales_Entry!A241</f>
        <v>66925</v>
      </c>
      <c r="B241" s="197">
        <f>Sales_Entry!B241</f>
        <v>46212</v>
      </c>
      <c r="C241" s="198" t="str">
        <f>Sales_Entry!D241</f>
        <v>KRISHNA KHAREL</v>
      </c>
      <c r="D241" s="198" t="s">
        <v>1388</v>
      </c>
      <c r="E241" s="198" t="str">
        <f>Sales_Entry!C241</f>
        <v>BILL-6184</v>
      </c>
      <c r="F241" s="198" t="str">
        <f>Sales_Entry!E241</f>
        <v>Mix Milk</v>
      </c>
      <c r="G241" s="199">
        <f>N(Sales_Entry!J241)</f>
        <v>344</v>
      </c>
      <c r="H241" s="199">
        <v>0</v>
      </c>
      <c r="I241" s="199">
        <f t="shared" si="3"/>
        <v>344</v>
      </c>
      <c r="J241" s="198"/>
      <c r="K241" s="200" t="str" cm="1">
        <f t="array" ref="K241">IF($C241="","",IF(AND($C241=Party_Statement!$C$5,$B241&gt;=Party_Statement!$C$6,$B241&lt;=Party_Statement!$E$6),SUMPRODUCT(($C$3:$C241=Party_Statement!$C$5)*($B$3:$B241&gt;=Party_Statement!$C$6)*($B$3:$B241&lt;=Party_Statement!$E$6)),""))</f>
        <v/>
      </c>
    </row>
    <row r="242" spans="1:11" x14ac:dyDescent="0.2">
      <c r="A242" s="196">
        <f>Sales_Entry!A242</f>
        <v>66925</v>
      </c>
      <c r="B242" s="197">
        <f>Sales_Entry!B242</f>
        <v>46212</v>
      </c>
      <c r="C242" s="198" t="str">
        <f>Sales_Entry!D242</f>
        <v>KRISHNA KHAREL</v>
      </c>
      <c r="D242" s="198" t="s">
        <v>1388</v>
      </c>
      <c r="E242" s="198" t="str">
        <f>Sales_Entry!C242</f>
        <v>BILL-6184</v>
      </c>
      <c r="F242" s="198" t="str">
        <f>Sales_Entry!E242</f>
        <v>NAUNI</v>
      </c>
      <c r="G242" s="199">
        <f>N(Sales_Entry!J242)</f>
        <v>2400</v>
      </c>
      <c r="H242" s="199">
        <v>0</v>
      </c>
      <c r="I242" s="199">
        <f t="shared" si="3"/>
        <v>2400</v>
      </c>
      <c r="J242" s="198"/>
      <c r="K242" s="200" t="str" cm="1">
        <f t="array" ref="K242">IF($C242="","",IF(AND($C242=Party_Statement!$C$5,$B242&gt;=Party_Statement!$C$6,$B242&lt;=Party_Statement!$E$6),SUMPRODUCT(($C$3:$C242=Party_Statement!$C$5)*($B$3:$B242&gt;=Party_Statement!$C$6)*($B$3:$B242&lt;=Party_Statement!$E$6)),""))</f>
        <v/>
      </c>
    </row>
    <row r="243" spans="1:11" x14ac:dyDescent="0.2">
      <c r="A243" s="196">
        <f>Sales_Entry!A243</f>
        <v>66925</v>
      </c>
      <c r="B243" s="197">
        <f>Sales_Entry!B243</f>
        <v>46212</v>
      </c>
      <c r="C243" s="198" t="str">
        <f>Sales_Entry!D243</f>
        <v>CHHATRABHUMI STORE</v>
      </c>
      <c r="D243" s="198" t="s">
        <v>1388</v>
      </c>
      <c r="E243" s="198" t="str">
        <f>Sales_Entry!C243</f>
        <v>BILL-6185</v>
      </c>
      <c r="F243" s="198" t="str">
        <f>Sales_Entry!E243</f>
        <v>Mix Milk</v>
      </c>
      <c r="G243" s="199">
        <f>N(Sales_Entry!J243)</f>
        <v>2580</v>
      </c>
      <c r="H243" s="199">
        <v>0</v>
      </c>
      <c r="I243" s="199">
        <f t="shared" si="3"/>
        <v>2580</v>
      </c>
      <c r="J243" s="198"/>
      <c r="K243" s="200" t="str" cm="1">
        <f t="array" ref="K243">IF($C243="","",IF(AND($C243=Party_Statement!$C$5,$B243&gt;=Party_Statement!$C$6,$B243&lt;=Party_Statement!$E$6),SUMPRODUCT(($C$3:$C243=Party_Statement!$C$5)*($B$3:$B243&gt;=Party_Statement!$C$6)*($B$3:$B243&lt;=Party_Statement!$E$6)),""))</f>
        <v/>
      </c>
    </row>
    <row r="244" spans="1:11" x14ac:dyDescent="0.2">
      <c r="A244" s="196">
        <f>Sales_Entry!A244</f>
        <v>66925</v>
      </c>
      <c r="B244" s="197">
        <f>Sales_Entry!B244</f>
        <v>46212</v>
      </c>
      <c r="C244" s="198" t="str">
        <f>Sales_Entry!D244</f>
        <v>PALPALI KIRANA</v>
      </c>
      <c r="D244" s="198" t="s">
        <v>1388</v>
      </c>
      <c r="E244" s="198" t="str">
        <f>Sales_Entry!C244</f>
        <v>BILL-6186</v>
      </c>
      <c r="F244" s="198" t="str">
        <f>Sales_Entry!E244</f>
        <v>Mix Milk</v>
      </c>
      <c r="G244" s="199">
        <f>N(Sales_Entry!J244)</f>
        <v>1700</v>
      </c>
      <c r="H244" s="199">
        <v>0</v>
      </c>
      <c r="I244" s="199">
        <f t="shared" si="3"/>
        <v>1700</v>
      </c>
      <c r="J244" s="198"/>
      <c r="K244" s="200" t="str" cm="1">
        <f t="array" ref="K244">IF($C244="","",IF(AND($C244=Party_Statement!$C$5,$B244&gt;=Party_Statement!$C$6,$B244&lt;=Party_Statement!$E$6),SUMPRODUCT(($C$3:$C244=Party_Statement!$C$5)*($B$3:$B244&gt;=Party_Statement!$C$6)*($B$3:$B244&lt;=Party_Statement!$E$6)),""))</f>
        <v/>
      </c>
    </row>
    <row r="245" spans="1:11" x14ac:dyDescent="0.2">
      <c r="A245" s="196">
        <f>Sales_Entry!A245</f>
        <v>66925</v>
      </c>
      <c r="B245" s="197">
        <f>Sales_Entry!B245</f>
        <v>46212</v>
      </c>
      <c r="C245" s="198" t="str">
        <f>Sales_Entry!D245</f>
        <v>AAMOSH KIRANA</v>
      </c>
      <c r="D245" s="198" t="s">
        <v>1388</v>
      </c>
      <c r="E245" s="198" t="str">
        <f>Sales_Entry!C245</f>
        <v>BILL-6187</v>
      </c>
      <c r="F245" s="198" t="str">
        <f>Sales_Entry!E245</f>
        <v>Mix Milk</v>
      </c>
      <c r="G245" s="199">
        <f>N(Sales_Entry!J245)</f>
        <v>3440</v>
      </c>
      <c r="H245" s="199">
        <v>0</v>
      </c>
      <c r="I245" s="199">
        <f t="shared" si="3"/>
        <v>3440</v>
      </c>
      <c r="J245" s="198"/>
      <c r="K245" s="200" cm="1">
        <f t="array" ref="K245">IF($C245="","",IF(AND($C245=Party_Statement!$C$5,$B245&gt;=Party_Statement!$C$6,$B245&lt;=Party_Statement!$E$6),SUMPRODUCT(($C$3:$C245=Party_Statement!$C$5)*($B$3:$B245&gt;=Party_Statement!$C$6)*($B$3:$B245&lt;=Party_Statement!$E$6)),""))</f>
        <v>27</v>
      </c>
    </row>
    <row r="246" spans="1:11" x14ac:dyDescent="0.2">
      <c r="A246" s="196">
        <f>Sales_Entry!A246</f>
        <v>66925</v>
      </c>
      <c r="B246" s="197">
        <f>Sales_Entry!B246</f>
        <v>46212</v>
      </c>
      <c r="C246" s="198" t="str">
        <f>Sales_Entry!D246</f>
        <v>AAMOSH KIRANA</v>
      </c>
      <c r="D246" s="198" t="s">
        <v>1388</v>
      </c>
      <c r="E246" s="198" t="str">
        <f>Sales_Entry!C246</f>
        <v>BILL-6187</v>
      </c>
      <c r="F246" s="198" t="str">
        <f>Sales_Entry!E246</f>
        <v>Mix Milk</v>
      </c>
      <c r="G246" s="199">
        <f>N(Sales_Entry!J246)</f>
        <v>3825</v>
      </c>
      <c r="H246" s="199">
        <v>0</v>
      </c>
      <c r="I246" s="199">
        <f t="shared" si="3"/>
        <v>3825</v>
      </c>
      <c r="J246" s="198"/>
      <c r="K246" s="200" cm="1">
        <f t="array" ref="K246">IF($C246="","",IF(AND($C246=Party_Statement!$C$5,$B246&gt;=Party_Statement!$C$6,$B246&lt;=Party_Statement!$E$6),SUMPRODUCT(($C$3:$C246=Party_Statement!$C$5)*($B$3:$B246&gt;=Party_Statement!$C$6)*($B$3:$B246&lt;=Party_Statement!$E$6)),""))</f>
        <v>28</v>
      </c>
    </row>
    <row r="247" spans="1:11" x14ac:dyDescent="0.2">
      <c r="A247" s="196">
        <f>Sales_Entry!A247</f>
        <v>66925</v>
      </c>
      <c r="B247" s="197">
        <f>Sales_Entry!B247</f>
        <v>46212</v>
      </c>
      <c r="C247" s="198" t="str">
        <f>Sales_Entry!D247</f>
        <v>AAMOSH KIRANA</v>
      </c>
      <c r="D247" s="198" t="s">
        <v>1388</v>
      </c>
      <c r="E247" s="198" t="str">
        <f>Sales_Entry!C247</f>
        <v>BILL-6187</v>
      </c>
      <c r="F247" s="198" t="str">
        <f>Sales_Entry!E247</f>
        <v>Cow Milk</v>
      </c>
      <c r="G247" s="199">
        <f>N(Sales_Entry!J247)</f>
        <v>80</v>
      </c>
      <c r="H247" s="199">
        <v>0</v>
      </c>
      <c r="I247" s="199">
        <f t="shared" si="3"/>
        <v>80</v>
      </c>
      <c r="J247" s="198"/>
      <c r="K247" s="200" cm="1">
        <f t="array" ref="K247">IF($C247="","",IF(AND($C247=Party_Statement!$C$5,$B247&gt;=Party_Statement!$C$6,$B247&lt;=Party_Statement!$E$6),SUMPRODUCT(($C$3:$C247=Party_Statement!$C$5)*($B$3:$B247&gt;=Party_Statement!$C$6)*($B$3:$B247&lt;=Party_Statement!$E$6)),""))</f>
        <v>29</v>
      </c>
    </row>
    <row r="248" spans="1:11" ht="25.5" customHeight="1" x14ac:dyDescent="0.2">
      <c r="A248" s="196">
        <f>Sales_Entry!A248</f>
        <v>66925</v>
      </c>
      <c r="B248" s="197">
        <f>Sales_Entry!B248</f>
        <v>46212</v>
      </c>
      <c r="C248" s="198" t="str">
        <f>Sales_Entry!D248</f>
        <v>DEURALI KIRANA</v>
      </c>
      <c r="D248" s="198" t="s">
        <v>1388</v>
      </c>
      <c r="E248" s="198" t="str">
        <f>Sales_Entry!C248</f>
        <v>BILL-6188</v>
      </c>
      <c r="F248" s="198" t="str">
        <f>Sales_Entry!E248</f>
        <v>Mix Milk</v>
      </c>
      <c r="G248" s="199">
        <f>N(Sales_Entry!J248)</f>
        <v>425</v>
      </c>
      <c r="H248" s="199">
        <v>0</v>
      </c>
      <c r="I248" s="199">
        <f t="shared" si="3"/>
        <v>425</v>
      </c>
      <c r="J248" s="198"/>
      <c r="K248" s="200" t="str" cm="1">
        <f t="array" ref="K248">IF($C248="","",IF(AND($C248=Party_Statement!$C$5,$B248&gt;=Party_Statement!$C$6,$B248&lt;=Party_Statement!$E$6),SUMPRODUCT(($C$3:$C248=Party_Statement!$C$5)*($B$3:$B248&gt;=Party_Statement!$C$6)*($B$3:$B248&lt;=Party_Statement!$E$6)),""))</f>
        <v/>
      </c>
    </row>
    <row r="249" spans="1:11" ht="25.5" customHeight="1" x14ac:dyDescent="0.2">
      <c r="A249" s="196">
        <f>Sales_Entry!A249</f>
        <v>66925</v>
      </c>
      <c r="B249" s="197">
        <f>Sales_Entry!B249</f>
        <v>46212</v>
      </c>
      <c r="C249" s="198" t="str">
        <f>Sales_Entry!D249</f>
        <v>GIRI KIRANA</v>
      </c>
      <c r="D249" s="198" t="s">
        <v>1388</v>
      </c>
      <c r="E249" s="198" t="str">
        <f>Sales_Entry!C249</f>
        <v>BILL-6189</v>
      </c>
      <c r="F249" s="198" t="str">
        <f>Sales_Entry!E249</f>
        <v>Mix Milk</v>
      </c>
      <c r="G249" s="199">
        <f>N(Sales_Entry!J249)</f>
        <v>1275</v>
      </c>
      <c r="H249" s="199">
        <v>0</v>
      </c>
      <c r="I249" s="199">
        <f t="shared" si="3"/>
        <v>1275</v>
      </c>
      <c r="J249" s="198"/>
      <c r="K249" s="200" t="str" cm="1">
        <f t="array" ref="K249">IF($C249="","",IF(AND($C249=Party_Statement!$C$5,$B249&gt;=Party_Statement!$C$6,$B249&lt;=Party_Statement!$E$6),SUMPRODUCT(($C$3:$C249=Party_Statement!$C$5)*($B$3:$B249&gt;=Party_Statement!$C$6)*($B$3:$B249&lt;=Party_Statement!$E$6)),""))</f>
        <v/>
      </c>
    </row>
    <row r="250" spans="1:11" x14ac:dyDescent="0.2">
      <c r="A250" s="196">
        <f>Sales_Entry!A250</f>
        <v>66925</v>
      </c>
      <c r="B250" s="197">
        <f>Sales_Entry!B250</f>
        <v>46212</v>
      </c>
      <c r="C250" s="198" t="str">
        <f>Sales_Entry!D250</f>
        <v>YUBARAJ AND SAMRAT</v>
      </c>
      <c r="D250" s="198" t="s">
        <v>1388</v>
      </c>
      <c r="E250" s="198" t="str">
        <f>Sales_Entry!C250</f>
        <v>BILL-6190</v>
      </c>
      <c r="F250" s="198" t="str">
        <f>Sales_Entry!E250</f>
        <v>Mix Milk</v>
      </c>
      <c r="G250" s="199">
        <f>N(Sales_Entry!J250)</f>
        <v>1020</v>
      </c>
      <c r="H250" s="199">
        <v>0</v>
      </c>
      <c r="I250" s="199">
        <f t="shared" si="3"/>
        <v>1020</v>
      </c>
      <c r="J250" s="198"/>
      <c r="K250" s="200" t="str" cm="1">
        <f t="array" ref="K250">IF($C250="","",IF(AND($C250=Party_Statement!$C$5,$B250&gt;=Party_Statement!$C$6,$B250&lt;=Party_Statement!$E$6),SUMPRODUCT(($C$3:$C250=Party_Statement!$C$5)*($B$3:$B250&gt;=Party_Statement!$C$6)*($B$3:$B250&lt;=Party_Statement!$E$6)),""))</f>
        <v/>
      </c>
    </row>
    <row r="251" spans="1:11" x14ac:dyDescent="0.2">
      <c r="A251" s="196">
        <f>Sales_Entry!A251</f>
        <v>66925</v>
      </c>
      <c r="B251" s="197">
        <f>Sales_Entry!B251</f>
        <v>46212</v>
      </c>
      <c r="C251" s="198" t="str">
        <f>Sales_Entry!D251</f>
        <v>AAYUSH AND AAYUSHMA</v>
      </c>
      <c r="D251" s="198" t="s">
        <v>1388</v>
      </c>
      <c r="E251" s="198" t="str">
        <f>Sales_Entry!C251</f>
        <v>BILL-6191</v>
      </c>
      <c r="F251" s="198" t="str">
        <f>Sales_Entry!E251</f>
        <v>Mix Milk</v>
      </c>
      <c r="G251" s="199">
        <f>N(Sales_Entry!J251)</f>
        <v>680</v>
      </c>
      <c r="H251" s="199">
        <v>0</v>
      </c>
      <c r="I251" s="199">
        <f t="shared" si="3"/>
        <v>680</v>
      </c>
      <c r="J251" s="198"/>
      <c r="K251" s="200" t="str" cm="1">
        <f t="array" ref="K251">IF($C251="","",IF(AND($C251=Party_Statement!$C$5,$B251&gt;=Party_Statement!$C$6,$B251&lt;=Party_Statement!$E$6),SUMPRODUCT(($C$3:$C251=Party_Statement!$C$5)*($B$3:$B251&gt;=Party_Statement!$C$6)*($B$3:$B251&lt;=Party_Statement!$E$6)),""))</f>
        <v/>
      </c>
    </row>
    <row r="252" spans="1:11" x14ac:dyDescent="0.2">
      <c r="A252" s="196">
        <f>Sales_Entry!A252</f>
        <v>66925</v>
      </c>
      <c r="B252" s="197">
        <f>Sales_Entry!B252</f>
        <v>46212</v>
      </c>
      <c r="C252" s="198" t="str">
        <f>Sales_Entry!D252</f>
        <v>INDRA BK</v>
      </c>
      <c r="D252" s="198" t="s">
        <v>1388</v>
      </c>
      <c r="E252" s="198" t="str">
        <f>Sales_Entry!C252</f>
        <v>BILL-6192</v>
      </c>
      <c r="F252" s="198" t="str">
        <f>Sales_Entry!E252</f>
        <v>Mix Milk</v>
      </c>
      <c r="G252" s="199">
        <f>N(Sales_Entry!J252)</f>
        <v>170</v>
      </c>
      <c r="H252" s="199">
        <v>0</v>
      </c>
      <c r="I252" s="199">
        <f t="shared" si="3"/>
        <v>170</v>
      </c>
      <c r="J252" s="198"/>
      <c r="K252" s="200" t="str" cm="1">
        <f t="array" ref="K252">IF($C252="","",IF(AND($C252=Party_Statement!$C$5,$B252&gt;=Party_Statement!$C$6,$B252&lt;=Party_Statement!$E$6),SUMPRODUCT(($C$3:$C252=Party_Statement!$C$5)*($B$3:$B252&gt;=Party_Statement!$C$6)*($B$3:$B252&lt;=Party_Statement!$E$6)),""))</f>
        <v/>
      </c>
    </row>
    <row r="253" spans="1:11" x14ac:dyDescent="0.2">
      <c r="A253" s="196">
        <f>Sales_Entry!A253</f>
        <v>66925</v>
      </c>
      <c r="B253" s="197">
        <f>Sales_Entry!B253</f>
        <v>46212</v>
      </c>
      <c r="C253" s="198" t="str">
        <f>Sales_Entry!D253</f>
        <v>INDRA BK</v>
      </c>
      <c r="D253" s="198" t="s">
        <v>1388</v>
      </c>
      <c r="E253" s="198" t="str">
        <f>Sales_Entry!C253</f>
        <v>BILL-6192</v>
      </c>
      <c r="F253" s="198" t="str">
        <f>Sales_Entry!E253</f>
        <v>Ghee</v>
      </c>
      <c r="G253" s="199">
        <f>N(Sales_Entry!J253)</f>
        <v>1100</v>
      </c>
      <c r="H253" s="199">
        <v>0</v>
      </c>
      <c r="I253" s="199">
        <f t="shared" si="3"/>
        <v>1100</v>
      </c>
      <c r="J253" s="198"/>
      <c r="K253" s="200" t="str" cm="1">
        <f t="array" ref="K253">IF($C253="","",IF(AND($C253=Party_Statement!$C$5,$B253&gt;=Party_Statement!$C$6,$B253&lt;=Party_Statement!$E$6),SUMPRODUCT(($C$3:$C253=Party_Statement!$C$5)*($B$3:$B253&gt;=Party_Statement!$C$6)*($B$3:$B253&lt;=Party_Statement!$E$6)),""))</f>
        <v/>
      </c>
    </row>
    <row r="254" spans="1:11" x14ac:dyDescent="0.2">
      <c r="A254" s="196">
        <f>Sales_Entry!A254</f>
        <v>66925</v>
      </c>
      <c r="B254" s="197">
        <f>Sales_Entry!B254</f>
        <v>46212</v>
      </c>
      <c r="C254" s="198" t="str">
        <f>Sales_Entry!D254</f>
        <v>KRITIKA KIRANA</v>
      </c>
      <c r="D254" s="198" t="s">
        <v>1388</v>
      </c>
      <c r="E254" s="198" t="str">
        <f>Sales_Entry!C254</f>
        <v>BILL-6193</v>
      </c>
      <c r="F254" s="198" t="str">
        <f>Sales_Entry!E254</f>
        <v>Mix Milk</v>
      </c>
      <c r="G254" s="199">
        <f>N(Sales_Entry!J254)</f>
        <v>1290</v>
      </c>
      <c r="H254" s="199">
        <v>0</v>
      </c>
      <c r="I254" s="199">
        <f t="shared" si="3"/>
        <v>1290</v>
      </c>
      <c r="J254" s="198"/>
      <c r="K254" s="200" t="str" cm="1">
        <f t="array" ref="K254">IF($C254="","",IF(AND($C254=Party_Statement!$C$5,$B254&gt;=Party_Statement!$C$6,$B254&lt;=Party_Statement!$E$6),SUMPRODUCT(($C$3:$C254=Party_Statement!$C$5)*($B$3:$B254&gt;=Party_Statement!$C$6)*($B$3:$B254&lt;=Party_Statement!$E$6)),""))</f>
        <v/>
      </c>
    </row>
    <row r="255" spans="1:11" x14ac:dyDescent="0.2">
      <c r="A255" s="196">
        <f>Sales_Entry!A255</f>
        <v>66925</v>
      </c>
      <c r="B255" s="197">
        <f>Sales_Entry!B255</f>
        <v>46212</v>
      </c>
      <c r="C255" s="198" t="str">
        <f>Sales_Entry!D255</f>
        <v>ORGANIC TARKALI</v>
      </c>
      <c r="D255" s="198" t="s">
        <v>1388</v>
      </c>
      <c r="E255" s="198" t="str">
        <f>Sales_Entry!C255</f>
        <v>BILL-6194</v>
      </c>
      <c r="F255" s="198" t="str">
        <f>Sales_Entry!E255</f>
        <v>Mix Milk</v>
      </c>
      <c r="G255" s="199">
        <f>N(Sales_Entry!J255)</f>
        <v>1900</v>
      </c>
      <c r="H255" s="199">
        <v>0</v>
      </c>
      <c r="I255" s="199">
        <f t="shared" si="3"/>
        <v>1900</v>
      </c>
      <c r="J255" s="198"/>
      <c r="K255" s="200" t="str" cm="1">
        <f t="array" ref="K255">IF($C255="","",IF(AND($C255=Party_Statement!$C$5,$B255&gt;=Party_Statement!$C$6,$B255&lt;=Party_Statement!$E$6),SUMPRODUCT(($C$3:$C255=Party_Statement!$C$5)*($B$3:$B255&gt;=Party_Statement!$C$6)*($B$3:$B255&lt;=Party_Statement!$E$6)),""))</f>
        <v/>
      </c>
    </row>
    <row r="256" spans="1:11" x14ac:dyDescent="0.2">
      <c r="A256" s="196">
        <f>Sales_Entry!A256</f>
        <v>66925</v>
      </c>
      <c r="B256" s="197">
        <f>Sales_Entry!B256</f>
        <v>46212</v>
      </c>
      <c r="C256" s="198" t="str">
        <f>Sales_Entry!D256</f>
        <v>ORGANIC TARKALI</v>
      </c>
      <c r="D256" s="198" t="s">
        <v>1388</v>
      </c>
      <c r="E256" s="198" t="str">
        <f>Sales_Entry!C256</f>
        <v>BILL-6194</v>
      </c>
      <c r="F256" s="198" t="str">
        <f>Sales_Entry!E256</f>
        <v>Mix Milk</v>
      </c>
      <c r="G256" s="199">
        <f>N(Sales_Entry!J256)</f>
        <v>1020</v>
      </c>
      <c r="H256" s="199">
        <v>0</v>
      </c>
      <c r="I256" s="199">
        <f t="shared" si="3"/>
        <v>1020</v>
      </c>
      <c r="J256" s="198"/>
      <c r="K256" s="200" t="str" cm="1">
        <f t="array" ref="K256">IF($C256="","",IF(AND($C256=Party_Statement!$C$5,$B256&gt;=Party_Statement!$C$6,$B256&lt;=Party_Statement!$E$6),SUMPRODUCT(($C$3:$C256=Party_Statement!$C$5)*($B$3:$B256&gt;=Party_Statement!$C$6)*($B$3:$B256&lt;=Party_Statement!$E$6)),""))</f>
        <v/>
      </c>
    </row>
    <row r="257" spans="1:11" x14ac:dyDescent="0.2">
      <c r="A257" s="196">
        <f>Sales_Entry!A257</f>
        <v>66925</v>
      </c>
      <c r="B257" s="197">
        <f>Sales_Entry!B257</f>
        <v>46212</v>
      </c>
      <c r="C257" s="198" t="str">
        <f>Sales_Entry!D257</f>
        <v>ORGANIC TARKALI</v>
      </c>
      <c r="D257" s="198" t="s">
        <v>1388</v>
      </c>
      <c r="E257" s="198" t="str">
        <f>Sales_Entry!C257</f>
        <v>BILL-6194</v>
      </c>
      <c r="F257" s="198" t="str">
        <f>Sales_Entry!E257</f>
        <v>Ghee</v>
      </c>
      <c r="G257" s="199">
        <f>N(Sales_Entry!J257)</f>
        <v>1100</v>
      </c>
      <c r="H257" s="199">
        <v>0</v>
      </c>
      <c r="I257" s="199">
        <f t="shared" si="3"/>
        <v>1100</v>
      </c>
      <c r="J257" s="198"/>
      <c r="K257" s="200" t="str" cm="1">
        <f t="array" ref="K257">IF($C257="","",IF(AND($C257=Party_Statement!$C$5,$B257&gt;=Party_Statement!$C$6,$B257&lt;=Party_Statement!$E$6),SUMPRODUCT(($C$3:$C257=Party_Statement!$C$5)*($B$3:$B257&gt;=Party_Statement!$C$6)*($B$3:$B257&lt;=Party_Statement!$E$6)),""))</f>
        <v/>
      </c>
    </row>
    <row r="258" spans="1:11" x14ac:dyDescent="0.2">
      <c r="A258" s="196">
        <f>Sales_Entry!A258</f>
        <v>66925</v>
      </c>
      <c r="B258" s="197">
        <f>Sales_Entry!B258</f>
        <v>46212</v>
      </c>
      <c r="C258" s="198" t="str">
        <f>Sales_Entry!D258</f>
        <v>SHARMA DAI</v>
      </c>
      <c r="D258" s="198" t="s">
        <v>1388</v>
      </c>
      <c r="E258" s="198" t="str">
        <f>Sales_Entry!C258</f>
        <v>BILL-6195</v>
      </c>
      <c r="F258" s="198" t="str">
        <f>Sales_Entry!E258</f>
        <v>Mix Milk</v>
      </c>
      <c r="G258" s="199">
        <f>N(Sales_Entry!J258)</f>
        <v>2100</v>
      </c>
      <c r="H258" s="199">
        <v>0</v>
      </c>
      <c r="I258" s="199">
        <f t="shared" si="3"/>
        <v>2100</v>
      </c>
      <c r="J258" s="198"/>
      <c r="K258" s="200" t="str" cm="1">
        <f t="array" ref="K258">IF($C258="","",IF(AND($C258=Party_Statement!$C$5,$B258&gt;=Party_Statement!$C$6,$B258&lt;=Party_Statement!$E$6),SUMPRODUCT(($C$3:$C258=Party_Statement!$C$5)*($B$3:$B258&gt;=Party_Statement!$C$6)*($B$3:$B258&lt;=Party_Statement!$E$6)),""))</f>
        <v/>
      </c>
    </row>
    <row r="259" spans="1:11" x14ac:dyDescent="0.2">
      <c r="A259" s="196">
        <f>Sales_Entry!A259</f>
        <v>66925</v>
      </c>
      <c r="B259" s="197">
        <f>Sales_Entry!B259</f>
        <v>46212</v>
      </c>
      <c r="C259" s="198" t="str">
        <f>Sales_Entry!D259</f>
        <v>GANGA NEUPANE</v>
      </c>
      <c r="D259" s="198" t="s">
        <v>1388</v>
      </c>
      <c r="E259" s="198" t="str">
        <f>Sales_Entry!C259</f>
        <v>BILL-6196</v>
      </c>
      <c r="F259" s="198" t="str">
        <f>Sales_Entry!E259</f>
        <v>Mix Milk</v>
      </c>
      <c r="G259" s="199">
        <f>N(Sales_Entry!J259)</f>
        <v>680</v>
      </c>
      <c r="H259" s="199">
        <v>0</v>
      </c>
      <c r="I259" s="199">
        <f t="shared" si="3"/>
        <v>680</v>
      </c>
      <c r="J259" s="198"/>
      <c r="K259" s="200" t="str" cm="1">
        <f t="array" ref="K259">IF($C259="","",IF(AND($C259=Party_Statement!$C$5,$B259&gt;=Party_Statement!$C$6,$B259&lt;=Party_Statement!$E$6),SUMPRODUCT(($C$3:$C259=Party_Statement!$C$5)*($B$3:$B259&gt;=Party_Statement!$C$6)*($B$3:$B259&lt;=Party_Statement!$E$6)),""))</f>
        <v/>
      </c>
    </row>
    <row r="260" spans="1:11" x14ac:dyDescent="0.2">
      <c r="A260" s="196">
        <f>Sales_Entry!A260</f>
        <v>66925</v>
      </c>
      <c r="B260" s="197">
        <f>Sales_Entry!B260</f>
        <v>46212</v>
      </c>
      <c r="C260" s="198" t="str">
        <f>Sales_Entry!D260</f>
        <v>LOCAL</v>
      </c>
      <c r="D260" s="198" t="s">
        <v>1388</v>
      </c>
      <c r="E260" s="198" t="str">
        <f>Sales_Entry!C260</f>
        <v>BILL-6201</v>
      </c>
      <c r="F260" s="198" t="str">
        <f>Sales_Entry!E260</f>
        <v>Mix Milk</v>
      </c>
      <c r="G260" s="199">
        <f>N(Sales_Entry!J260)</f>
        <v>250</v>
      </c>
      <c r="H260" s="199">
        <v>0</v>
      </c>
      <c r="I260" s="199">
        <f t="shared" ref="I260:I323" si="4">IF($C260="","",$G260-$H260)</f>
        <v>250</v>
      </c>
      <c r="J260" s="198"/>
      <c r="K260" s="200" t="str" cm="1">
        <f t="array" ref="K260">IF($C260="","",IF(AND($C260=Party_Statement!$C$5,$B260&gt;=Party_Statement!$C$6,$B260&lt;=Party_Statement!$E$6),SUMPRODUCT(($C$3:$C260=Party_Statement!$C$5)*($B$3:$B260&gt;=Party_Statement!$C$6)*($B$3:$B260&lt;=Party_Statement!$E$6)),""))</f>
        <v/>
      </c>
    </row>
    <row r="261" spans="1:11" x14ac:dyDescent="0.2">
      <c r="A261" s="196">
        <f>Sales_Entry!A261</f>
        <v>66925</v>
      </c>
      <c r="B261" s="197">
        <f>Sales_Entry!B261</f>
        <v>46212</v>
      </c>
      <c r="C261" s="198" t="str">
        <f>Sales_Entry!D261</f>
        <v>NEUPANE KIRANA</v>
      </c>
      <c r="D261" s="198" t="s">
        <v>1388</v>
      </c>
      <c r="E261" s="198" t="str">
        <f>Sales_Entry!C261</f>
        <v>BILL-6202</v>
      </c>
      <c r="F261" s="198" t="str">
        <f>Sales_Entry!E261</f>
        <v>Mix Milk</v>
      </c>
      <c r="G261" s="199">
        <f>N(Sales_Entry!J261)</f>
        <v>180</v>
      </c>
      <c r="H261" s="199">
        <v>0</v>
      </c>
      <c r="I261" s="199">
        <f t="shared" si="4"/>
        <v>180</v>
      </c>
      <c r="J261" s="198"/>
      <c r="K261" s="200" t="str" cm="1">
        <f t="array" ref="K261">IF($C261="","",IF(AND($C261=Party_Statement!$C$5,$B261&gt;=Party_Statement!$C$6,$B261&lt;=Party_Statement!$E$6),SUMPRODUCT(($C$3:$C261=Party_Statement!$C$5)*($B$3:$B261&gt;=Party_Statement!$C$6)*($B$3:$B261&lt;=Party_Statement!$E$6)),""))</f>
        <v/>
      </c>
    </row>
    <row r="262" spans="1:11" x14ac:dyDescent="0.2">
      <c r="A262" s="196">
        <f>Sales_Entry!A262</f>
        <v>66926</v>
      </c>
      <c r="B262" s="197">
        <f>Sales_Entry!B262</f>
        <v>46213</v>
      </c>
      <c r="C262" s="198" t="str">
        <f>Sales_Entry!D262</f>
        <v>ORGANIC TARKALI</v>
      </c>
      <c r="D262" s="198" t="s">
        <v>1388</v>
      </c>
      <c r="E262" s="198" t="str">
        <f>Sales_Entry!C262</f>
        <v>BILL-6197</v>
      </c>
      <c r="F262" s="198" t="str">
        <f>Sales_Entry!E262</f>
        <v>Mix Milk</v>
      </c>
      <c r="G262" s="199">
        <f>N(Sales_Entry!J262)</f>
        <v>1900</v>
      </c>
      <c r="H262" s="199">
        <v>0</v>
      </c>
      <c r="I262" s="199">
        <f t="shared" si="4"/>
        <v>1900</v>
      </c>
      <c r="J262" s="198"/>
      <c r="K262" s="200" t="str" cm="1">
        <f t="array" ref="K262">IF($C262="","",IF(AND($C262=Party_Statement!$C$5,$B262&gt;=Party_Statement!$C$6,$B262&lt;=Party_Statement!$E$6),SUMPRODUCT(($C$3:$C262=Party_Statement!$C$5)*($B$3:$B262&gt;=Party_Statement!$C$6)*($B$3:$B262&lt;=Party_Statement!$E$6)),""))</f>
        <v/>
      </c>
    </row>
    <row r="263" spans="1:11" x14ac:dyDescent="0.2">
      <c r="A263" s="196">
        <f>Sales_Entry!A263</f>
        <v>66926</v>
      </c>
      <c r="B263" s="197">
        <f>Sales_Entry!B263</f>
        <v>46213</v>
      </c>
      <c r="C263" s="198" t="str">
        <f>Sales_Entry!D263</f>
        <v>SHARMA DAI</v>
      </c>
      <c r="D263" s="198" t="s">
        <v>1388</v>
      </c>
      <c r="E263" s="198" t="str">
        <f>Sales_Entry!C263</f>
        <v>BILL-6198</v>
      </c>
      <c r="F263" s="198" t="str">
        <f>Sales_Entry!E263</f>
        <v>Mix Milk</v>
      </c>
      <c r="G263" s="199">
        <f>N(Sales_Entry!J263)</f>
        <v>2352</v>
      </c>
      <c r="H263" s="199">
        <v>0</v>
      </c>
      <c r="I263" s="199">
        <f t="shared" si="4"/>
        <v>2352</v>
      </c>
      <c r="J263" s="198"/>
      <c r="K263" s="200" t="str" cm="1">
        <f t="array" ref="K263">IF($C263="","",IF(AND($C263=Party_Statement!$C$5,$B263&gt;=Party_Statement!$C$6,$B263&lt;=Party_Statement!$E$6),SUMPRODUCT(($C$3:$C263=Party_Statement!$C$5)*($B$3:$B263&gt;=Party_Statement!$C$6)*($B$3:$B263&lt;=Party_Statement!$E$6)),""))</f>
        <v/>
      </c>
    </row>
    <row r="264" spans="1:11" x14ac:dyDescent="0.2">
      <c r="A264" s="196">
        <f>Sales_Entry!A264</f>
        <v>66926</v>
      </c>
      <c r="B264" s="197">
        <f>Sales_Entry!B264</f>
        <v>46213</v>
      </c>
      <c r="C264" s="198" t="str">
        <f>Sales_Entry!D264</f>
        <v>GANGA NEUPANE</v>
      </c>
      <c r="D264" s="198" t="s">
        <v>1388</v>
      </c>
      <c r="E264" s="198" t="str">
        <f>Sales_Entry!C264</f>
        <v>BILL-6199</v>
      </c>
      <c r="F264" s="198" t="str">
        <f>Sales_Entry!E264</f>
        <v>Mix Milk</v>
      </c>
      <c r="G264" s="199">
        <f>N(Sales_Entry!J264)</f>
        <v>680</v>
      </c>
      <c r="H264" s="199">
        <v>0</v>
      </c>
      <c r="I264" s="199">
        <f t="shared" si="4"/>
        <v>680</v>
      </c>
      <c r="J264" s="198"/>
      <c r="K264" s="200" t="str" cm="1">
        <f t="array" ref="K264">IF($C264="","",IF(AND($C264=Party_Statement!$C$5,$B264&gt;=Party_Statement!$C$6,$B264&lt;=Party_Statement!$E$6),SUMPRODUCT(($C$3:$C264=Party_Statement!$C$5)*($B$3:$B264&gt;=Party_Statement!$C$6)*($B$3:$B264&lt;=Party_Statement!$E$6)),""))</f>
        <v/>
      </c>
    </row>
    <row r="265" spans="1:11" ht="25.5" customHeight="1" x14ac:dyDescent="0.2">
      <c r="A265" s="196">
        <f>Sales_Entry!A265</f>
        <v>66926</v>
      </c>
      <c r="B265" s="197">
        <f>Sales_Entry!B265</f>
        <v>46213</v>
      </c>
      <c r="C265" s="198" t="str">
        <f>Sales_Entry!D265</f>
        <v>LOCAL</v>
      </c>
      <c r="D265" s="198" t="s">
        <v>1388</v>
      </c>
      <c r="E265" s="198" t="str">
        <f>Sales_Entry!C265</f>
        <v>BILL-6200</v>
      </c>
      <c r="F265" s="198" t="str">
        <f>Sales_Entry!E265</f>
        <v>NAUNI</v>
      </c>
      <c r="G265" s="199">
        <f>N(Sales_Entry!J265)</f>
        <v>3200</v>
      </c>
      <c r="H265" s="199">
        <v>0</v>
      </c>
      <c r="I265" s="199">
        <f t="shared" si="4"/>
        <v>3200</v>
      </c>
      <c r="J265" s="198"/>
      <c r="K265" s="200" t="str" cm="1">
        <f t="array" ref="K265">IF($C265="","",IF(AND($C265=Party_Statement!$C$5,$B265&gt;=Party_Statement!$C$6,$B265&lt;=Party_Statement!$E$6),SUMPRODUCT(($C$3:$C265=Party_Statement!$C$5)*($B$3:$B265&gt;=Party_Statement!$C$6)*($B$3:$B265&lt;=Party_Statement!$E$6)),""))</f>
        <v/>
      </c>
    </row>
    <row r="266" spans="1:11" x14ac:dyDescent="0.2">
      <c r="A266" s="196">
        <f>Sales_Entry!A266</f>
        <v>66926</v>
      </c>
      <c r="B266" s="197">
        <f>Sales_Entry!B266</f>
        <v>46213</v>
      </c>
      <c r="C266" s="198" t="str">
        <f>Sales_Entry!D266</f>
        <v>LOCAL</v>
      </c>
      <c r="D266" s="198" t="s">
        <v>1388</v>
      </c>
      <c r="E266" s="198" t="str">
        <f>Sales_Entry!C266</f>
        <v>BILL-6200</v>
      </c>
      <c r="F266" s="198" t="str">
        <f>Sales_Entry!E266</f>
        <v>Mix Milk</v>
      </c>
      <c r="G266" s="199">
        <f>N(Sales_Entry!J266)</f>
        <v>455.00250000000005</v>
      </c>
      <c r="H266" s="199">
        <v>0</v>
      </c>
      <c r="I266" s="199">
        <f t="shared" si="4"/>
        <v>455.00250000000005</v>
      </c>
      <c r="J266" s="198"/>
      <c r="K266" s="200" t="str" cm="1">
        <f t="array" ref="K266">IF($C266="","",IF(AND($C266=Party_Statement!$C$5,$B266&gt;=Party_Statement!$C$6,$B266&lt;=Party_Statement!$E$6),SUMPRODUCT(($C$3:$C266=Party_Statement!$C$5)*($B$3:$B266&gt;=Party_Statement!$C$6)*($B$3:$B266&lt;=Party_Statement!$E$6)),""))</f>
        <v/>
      </c>
    </row>
    <row r="267" spans="1:11" x14ac:dyDescent="0.2">
      <c r="A267" s="196">
        <f>Sales_Entry!A267</f>
        <v>66926</v>
      </c>
      <c r="B267" s="197">
        <f>Sales_Entry!B267</f>
        <v>46213</v>
      </c>
      <c r="C267" s="198" t="str">
        <f>Sales_Entry!D267</f>
        <v>SRIJANA DAIRY</v>
      </c>
      <c r="D267" s="198" t="s">
        <v>1388</v>
      </c>
      <c r="E267" s="198" t="str">
        <f>Sales_Entry!C267</f>
        <v>BILL-6203</v>
      </c>
      <c r="F267" s="198" t="str">
        <f>Sales_Entry!E267</f>
        <v>Mix Milk</v>
      </c>
      <c r="G267" s="199">
        <f>N(Sales_Entry!J267)</f>
        <v>5100</v>
      </c>
      <c r="H267" s="199">
        <v>0</v>
      </c>
      <c r="I267" s="199">
        <f t="shared" si="4"/>
        <v>5100</v>
      </c>
      <c r="J267" s="198"/>
      <c r="K267" s="200" t="str" cm="1">
        <f t="array" ref="K267">IF($C267="","",IF(AND($C267=Party_Statement!$C$5,$B267&gt;=Party_Statement!$C$6,$B267&lt;=Party_Statement!$E$6),SUMPRODUCT(($C$3:$C267=Party_Statement!$C$5)*($B$3:$B267&gt;=Party_Statement!$C$6)*($B$3:$B267&lt;=Party_Statement!$E$6)),""))</f>
        <v/>
      </c>
    </row>
    <row r="268" spans="1:11" x14ac:dyDescent="0.2">
      <c r="A268" s="196">
        <f>Sales_Entry!A268</f>
        <v>66926</v>
      </c>
      <c r="B268" s="197">
        <f>Sales_Entry!B268</f>
        <v>46213</v>
      </c>
      <c r="C268" s="198" t="str">
        <f>Sales_Entry!D268</f>
        <v>SRIJANA DAIRY</v>
      </c>
      <c r="D268" s="198" t="s">
        <v>1388</v>
      </c>
      <c r="E268" s="198" t="str">
        <f>Sales_Entry!C268</f>
        <v>BILL-6203</v>
      </c>
      <c r="F268" s="198" t="str">
        <f>Sales_Entry!E268</f>
        <v>Cow Milk</v>
      </c>
      <c r="G268" s="199">
        <f>N(Sales_Entry!J268)</f>
        <v>80</v>
      </c>
      <c r="H268" s="199">
        <v>0</v>
      </c>
      <c r="I268" s="199">
        <f t="shared" si="4"/>
        <v>80</v>
      </c>
      <c r="J268" s="198"/>
      <c r="K268" s="200" t="str" cm="1">
        <f t="array" ref="K268">IF($C268="","",IF(AND($C268=Party_Statement!$C$5,$B268&gt;=Party_Statement!$C$6,$B268&lt;=Party_Statement!$E$6),SUMPRODUCT(($C$3:$C268=Party_Statement!$C$5)*($B$3:$B268&gt;=Party_Statement!$C$6)*($B$3:$B268&lt;=Party_Statement!$E$6)),""))</f>
        <v/>
      </c>
    </row>
    <row r="269" spans="1:11" x14ac:dyDescent="0.2">
      <c r="A269" s="196">
        <f>Sales_Entry!A269</f>
        <v>66926</v>
      </c>
      <c r="B269" s="197">
        <f>Sales_Entry!B269</f>
        <v>46213</v>
      </c>
      <c r="C269" s="198" t="str">
        <f>Sales_Entry!D269</f>
        <v>SOBHA BHATTARAI</v>
      </c>
      <c r="D269" s="198" t="s">
        <v>1388</v>
      </c>
      <c r="E269" s="198" t="str">
        <f>Sales_Entry!C269</f>
        <v>BILL-6204</v>
      </c>
      <c r="F269" s="198" t="str">
        <f>Sales_Entry!E269</f>
        <v>Mix Milk</v>
      </c>
      <c r="G269" s="199">
        <f>N(Sales_Entry!J269)</f>
        <v>2550</v>
      </c>
      <c r="H269" s="199">
        <v>0</v>
      </c>
      <c r="I269" s="199">
        <f t="shared" si="4"/>
        <v>2550</v>
      </c>
      <c r="J269" s="198"/>
      <c r="K269" s="200" t="str" cm="1">
        <f t="array" ref="K269">IF($C269="","",IF(AND($C269=Party_Statement!$C$5,$B269&gt;=Party_Statement!$C$6,$B269&lt;=Party_Statement!$E$6),SUMPRODUCT(($C$3:$C269=Party_Statement!$C$5)*($B$3:$B269&gt;=Party_Statement!$C$6)*($B$3:$B269&lt;=Party_Statement!$E$6)),""))</f>
        <v/>
      </c>
    </row>
    <row r="270" spans="1:11" x14ac:dyDescent="0.2">
      <c r="A270" s="196">
        <f>Sales_Entry!A270</f>
        <v>66926</v>
      </c>
      <c r="B270" s="197">
        <f>Sales_Entry!B270</f>
        <v>46213</v>
      </c>
      <c r="C270" s="198" t="str">
        <f>Sales_Entry!D270</f>
        <v>PALPALI KIRANA</v>
      </c>
      <c r="D270" s="198" t="s">
        <v>1388</v>
      </c>
      <c r="E270" s="198" t="str">
        <f>Sales_Entry!C270</f>
        <v>BILL-6205</v>
      </c>
      <c r="F270" s="198" t="str">
        <f>Sales_Entry!E270</f>
        <v>Mix Milk</v>
      </c>
      <c r="G270" s="199">
        <f>N(Sales_Entry!J270)</f>
        <v>1700</v>
      </c>
      <c r="H270" s="199">
        <v>0</v>
      </c>
      <c r="I270" s="199">
        <f t="shared" si="4"/>
        <v>1700</v>
      </c>
      <c r="J270" s="198"/>
      <c r="K270" s="200" t="str" cm="1">
        <f t="array" ref="K270">IF($C270="","",IF(AND($C270=Party_Statement!$C$5,$B270&gt;=Party_Statement!$C$6,$B270&lt;=Party_Statement!$E$6),SUMPRODUCT(($C$3:$C270=Party_Statement!$C$5)*($B$3:$B270&gt;=Party_Statement!$C$6)*($B$3:$B270&lt;=Party_Statement!$E$6)),""))</f>
        <v/>
      </c>
    </row>
    <row r="271" spans="1:11" x14ac:dyDescent="0.2">
      <c r="A271" s="196">
        <f>Sales_Entry!A271</f>
        <v>66926</v>
      </c>
      <c r="B271" s="197">
        <f>Sales_Entry!B271</f>
        <v>46213</v>
      </c>
      <c r="C271" s="198" t="str">
        <f>Sales_Entry!D271</f>
        <v>AAMOSH KIRANA</v>
      </c>
      <c r="D271" s="198" t="s">
        <v>1388</v>
      </c>
      <c r="E271" s="198" t="str">
        <f>Sales_Entry!C271</f>
        <v>BILL-6206</v>
      </c>
      <c r="F271" s="198" t="str">
        <f>Sales_Entry!E271</f>
        <v>Mix Milk</v>
      </c>
      <c r="G271" s="199">
        <f>N(Sales_Entry!J271)</f>
        <v>3440</v>
      </c>
      <c r="H271" s="199">
        <v>0</v>
      </c>
      <c r="I271" s="199">
        <f t="shared" si="4"/>
        <v>3440</v>
      </c>
      <c r="J271" s="198"/>
      <c r="K271" s="200" cm="1">
        <f t="array" ref="K271">IF($C271="","",IF(AND($C271=Party_Statement!$C$5,$B271&gt;=Party_Statement!$C$6,$B271&lt;=Party_Statement!$E$6),SUMPRODUCT(($C$3:$C271=Party_Statement!$C$5)*($B$3:$B271&gt;=Party_Statement!$C$6)*($B$3:$B271&lt;=Party_Statement!$E$6)),""))</f>
        <v>30</v>
      </c>
    </row>
    <row r="272" spans="1:11" x14ac:dyDescent="0.2">
      <c r="A272" s="196">
        <f>Sales_Entry!A272</f>
        <v>66926</v>
      </c>
      <c r="B272" s="197">
        <f>Sales_Entry!B272</f>
        <v>46213</v>
      </c>
      <c r="C272" s="198" t="str">
        <f>Sales_Entry!D272</f>
        <v>AAMOSH KIRANA</v>
      </c>
      <c r="D272" s="198" t="s">
        <v>1388</v>
      </c>
      <c r="E272" s="198" t="str">
        <f>Sales_Entry!C272</f>
        <v>BILL-6206</v>
      </c>
      <c r="F272" s="198" t="str">
        <f>Sales_Entry!E272</f>
        <v>Mix Milk</v>
      </c>
      <c r="G272" s="199">
        <f>N(Sales_Entry!J272)</f>
        <v>3400</v>
      </c>
      <c r="H272" s="199">
        <v>0</v>
      </c>
      <c r="I272" s="199">
        <f t="shared" si="4"/>
        <v>3400</v>
      </c>
      <c r="J272" s="198"/>
      <c r="K272" s="200" cm="1">
        <f t="array" ref="K272">IF($C272="","",IF(AND($C272=Party_Statement!$C$5,$B272&gt;=Party_Statement!$C$6,$B272&lt;=Party_Statement!$E$6),SUMPRODUCT(($C$3:$C272=Party_Statement!$C$5)*($B$3:$B272&gt;=Party_Statement!$C$6)*($B$3:$B272&lt;=Party_Statement!$E$6)),""))</f>
        <v>31</v>
      </c>
    </row>
    <row r="273" spans="1:11" x14ac:dyDescent="0.2">
      <c r="A273" s="196">
        <f>Sales_Entry!A273</f>
        <v>66926</v>
      </c>
      <c r="B273" s="197">
        <f>Sales_Entry!B273</f>
        <v>46213</v>
      </c>
      <c r="C273" s="198" t="str">
        <f>Sales_Entry!D273</f>
        <v>AAMOSH KIRANA</v>
      </c>
      <c r="D273" s="198" t="s">
        <v>1388</v>
      </c>
      <c r="E273" s="198" t="str">
        <f>Sales_Entry!C273</f>
        <v>BILL-6206</v>
      </c>
      <c r="F273" s="198" t="str">
        <f>Sales_Entry!E273</f>
        <v>Cow Milk</v>
      </c>
      <c r="G273" s="199">
        <f>N(Sales_Entry!J273)</f>
        <v>80</v>
      </c>
      <c r="H273" s="199">
        <v>0</v>
      </c>
      <c r="I273" s="199">
        <f t="shared" si="4"/>
        <v>80</v>
      </c>
      <c r="J273" s="198"/>
      <c r="K273" s="200" cm="1">
        <f t="array" ref="K273">IF($C273="","",IF(AND($C273=Party_Statement!$C$5,$B273&gt;=Party_Statement!$C$6,$B273&lt;=Party_Statement!$E$6),SUMPRODUCT(($C$3:$C273=Party_Statement!$C$5)*($B$3:$B273&gt;=Party_Statement!$C$6)*($B$3:$B273&lt;=Party_Statement!$E$6)),""))</f>
        <v>32</v>
      </c>
    </row>
    <row r="274" spans="1:11" x14ac:dyDescent="0.2">
      <c r="A274" s="196">
        <f>Sales_Entry!A274</f>
        <v>66926</v>
      </c>
      <c r="B274" s="197">
        <f>Sales_Entry!B274</f>
        <v>46213</v>
      </c>
      <c r="C274" s="198" t="str">
        <f>Sales_Entry!D274</f>
        <v>DEURALI KIRANA</v>
      </c>
      <c r="D274" s="198" t="s">
        <v>1388</v>
      </c>
      <c r="E274" s="198" t="str">
        <f>Sales_Entry!C274</f>
        <v>BILL-6207</v>
      </c>
      <c r="F274" s="198" t="str">
        <f>Sales_Entry!E274</f>
        <v>Mix Milk</v>
      </c>
      <c r="G274" s="199">
        <f>N(Sales_Entry!J274)</f>
        <v>425</v>
      </c>
      <c r="H274" s="199">
        <v>0</v>
      </c>
      <c r="I274" s="199">
        <f t="shared" si="4"/>
        <v>425</v>
      </c>
      <c r="J274" s="198"/>
      <c r="K274" s="200" t="str" cm="1">
        <f t="array" ref="K274">IF($C274="","",IF(AND($C274=Party_Statement!$C$5,$B274&gt;=Party_Statement!$C$6,$B274&lt;=Party_Statement!$E$6),SUMPRODUCT(($C$3:$C274=Party_Statement!$C$5)*($B$3:$B274&gt;=Party_Statement!$C$6)*($B$3:$B274&lt;=Party_Statement!$E$6)),""))</f>
        <v/>
      </c>
    </row>
    <row r="275" spans="1:11" x14ac:dyDescent="0.2">
      <c r="A275" s="196">
        <f>Sales_Entry!A275</f>
        <v>66926</v>
      </c>
      <c r="B275" s="197">
        <f>Sales_Entry!B275</f>
        <v>46213</v>
      </c>
      <c r="C275" s="198" t="str">
        <f>Sales_Entry!D275</f>
        <v>GIRI KIRANA</v>
      </c>
      <c r="D275" s="198" t="s">
        <v>1388</v>
      </c>
      <c r="E275" s="198" t="str">
        <f>Sales_Entry!C275</f>
        <v>BILL-6208</v>
      </c>
      <c r="F275" s="198" t="str">
        <f>Sales_Entry!E275</f>
        <v>Mix Milk</v>
      </c>
      <c r="G275" s="199">
        <f>N(Sales_Entry!J275)</f>
        <v>1275</v>
      </c>
      <c r="H275" s="199">
        <v>0</v>
      </c>
      <c r="I275" s="199">
        <f t="shared" si="4"/>
        <v>1275</v>
      </c>
      <c r="J275" s="198"/>
      <c r="K275" s="200" t="str" cm="1">
        <f t="array" ref="K275">IF($C275="","",IF(AND($C275=Party_Statement!$C$5,$B275&gt;=Party_Statement!$C$6,$B275&lt;=Party_Statement!$E$6),SUMPRODUCT(($C$3:$C275=Party_Statement!$C$5)*($B$3:$B275&gt;=Party_Statement!$C$6)*($B$3:$B275&lt;=Party_Statement!$E$6)),""))</f>
        <v/>
      </c>
    </row>
    <row r="276" spans="1:11" x14ac:dyDescent="0.2">
      <c r="A276" s="196">
        <f>Sales_Entry!A276</f>
        <v>66926</v>
      </c>
      <c r="B276" s="197">
        <f>Sales_Entry!B276</f>
        <v>46213</v>
      </c>
      <c r="C276" s="198" t="str">
        <f>Sales_Entry!D276</f>
        <v>CHHATRABHUMI STORE</v>
      </c>
      <c r="D276" s="198" t="s">
        <v>1388</v>
      </c>
      <c r="E276" s="198" t="str">
        <f>Sales_Entry!C276</f>
        <v>BILL-6209</v>
      </c>
      <c r="F276" s="198" t="str">
        <f>Sales_Entry!E276</f>
        <v>Mix Milk</v>
      </c>
      <c r="G276" s="199">
        <f>N(Sales_Entry!J276)</f>
        <v>2150</v>
      </c>
      <c r="H276" s="199">
        <v>0</v>
      </c>
      <c r="I276" s="199">
        <f t="shared" si="4"/>
        <v>2150</v>
      </c>
      <c r="J276" s="198"/>
      <c r="K276" s="200" t="str" cm="1">
        <f t="array" ref="K276">IF($C276="","",IF(AND($C276=Party_Statement!$C$5,$B276&gt;=Party_Statement!$C$6,$B276&lt;=Party_Statement!$E$6),SUMPRODUCT(($C$3:$C276=Party_Statement!$C$5)*($B$3:$B276&gt;=Party_Statement!$C$6)*($B$3:$B276&lt;=Party_Statement!$E$6)),""))</f>
        <v/>
      </c>
    </row>
    <row r="277" spans="1:11" x14ac:dyDescent="0.2">
      <c r="A277" s="196">
        <f>Sales_Entry!A277</f>
        <v>66926</v>
      </c>
      <c r="B277" s="197">
        <f>Sales_Entry!B277</f>
        <v>46213</v>
      </c>
      <c r="C277" s="198" t="str">
        <f>Sales_Entry!D277</f>
        <v>KRISHNA KHAREL</v>
      </c>
      <c r="D277" s="198" t="s">
        <v>1388</v>
      </c>
      <c r="E277" s="198" t="str">
        <f>Sales_Entry!C277</f>
        <v>BILL-6210</v>
      </c>
      <c r="F277" s="198" t="str">
        <f>Sales_Entry!E277</f>
        <v>Mix Milk</v>
      </c>
      <c r="G277" s="199">
        <f>N(Sales_Entry!J277)</f>
        <v>344</v>
      </c>
      <c r="H277" s="199">
        <v>0</v>
      </c>
      <c r="I277" s="199">
        <f t="shared" si="4"/>
        <v>344</v>
      </c>
      <c r="J277" s="198"/>
      <c r="K277" s="200" t="str" cm="1">
        <f t="array" ref="K277">IF($C277="","",IF(AND($C277=Party_Statement!$C$5,$B277&gt;=Party_Statement!$C$6,$B277&lt;=Party_Statement!$E$6),SUMPRODUCT(($C$3:$C277=Party_Statement!$C$5)*($B$3:$B277&gt;=Party_Statement!$C$6)*($B$3:$B277&lt;=Party_Statement!$E$6)),""))</f>
        <v/>
      </c>
    </row>
    <row r="278" spans="1:11" x14ac:dyDescent="0.2">
      <c r="A278" s="196">
        <f>Sales_Entry!A278</f>
        <v>66926</v>
      </c>
      <c r="B278" s="197">
        <f>Sales_Entry!B278</f>
        <v>46213</v>
      </c>
      <c r="C278" s="198" t="str">
        <f>Sales_Entry!D278</f>
        <v>SAMIKSHYA KIRANA</v>
      </c>
      <c r="D278" s="198" t="s">
        <v>1388</v>
      </c>
      <c r="E278" s="198" t="str">
        <f>Sales_Entry!C278</f>
        <v>BILL-6211</v>
      </c>
      <c r="F278" s="198" t="str">
        <f>Sales_Entry!E278</f>
        <v>Mix Milk</v>
      </c>
      <c r="G278" s="199">
        <f>N(Sales_Entry!J278)</f>
        <v>680</v>
      </c>
      <c r="H278" s="199">
        <v>0</v>
      </c>
      <c r="I278" s="199">
        <f t="shared" si="4"/>
        <v>680</v>
      </c>
      <c r="J278" s="198"/>
      <c r="K278" s="200" t="str" cm="1">
        <f t="array" ref="K278">IF($C278="","",IF(AND($C278=Party_Statement!$C$5,$B278&gt;=Party_Statement!$C$6,$B278&lt;=Party_Statement!$E$6),SUMPRODUCT(($C$3:$C278=Party_Statement!$C$5)*($B$3:$B278&gt;=Party_Statement!$C$6)*($B$3:$B278&lt;=Party_Statement!$E$6)),""))</f>
        <v/>
      </c>
    </row>
    <row r="279" spans="1:11" x14ac:dyDescent="0.2">
      <c r="A279" s="196">
        <f>Sales_Entry!A279</f>
        <v>66926</v>
      </c>
      <c r="B279" s="197">
        <f>Sales_Entry!B279</f>
        <v>46213</v>
      </c>
      <c r="C279" s="198" t="str">
        <f>Sales_Entry!D279</f>
        <v>AAYUSH AND AAYUSHMA</v>
      </c>
      <c r="D279" s="198" t="s">
        <v>1388</v>
      </c>
      <c r="E279" s="198" t="str">
        <f>Sales_Entry!C279</f>
        <v>BILL-6212</v>
      </c>
      <c r="F279" s="198" t="str">
        <f>Sales_Entry!E279</f>
        <v>Mix Milk</v>
      </c>
      <c r="G279" s="199">
        <f>N(Sales_Entry!J279)</f>
        <v>425</v>
      </c>
      <c r="H279" s="199">
        <v>0</v>
      </c>
      <c r="I279" s="199">
        <f t="shared" si="4"/>
        <v>425</v>
      </c>
      <c r="J279" s="198"/>
      <c r="K279" s="200" t="str" cm="1">
        <f t="array" ref="K279">IF($C279="","",IF(AND($C279=Party_Statement!$C$5,$B279&gt;=Party_Statement!$C$6,$B279&lt;=Party_Statement!$E$6),SUMPRODUCT(($C$3:$C279=Party_Statement!$C$5)*($B$3:$B279&gt;=Party_Statement!$C$6)*($B$3:$B279&lt;=Party_Statement!$E$6)),""))</f>
        <v/>
      </c>
    </row>
    <row r="280" spans="1:11" x14ac:dyDescent="0.2">
      <c r="A280" s="196">
        <f>Sales_Entry!A280</f>
        <v>66926</v>
      </c>
      <c r="B280" s="197">
        <f>Sales_Entry!B280</f>
        <v>46213</v>
      </c>
      <c r="C280" s="198" t="str">
        <f>Sales_Entry!D280</f>
        <v>YUBARAJ AND SAMRAT</v>
      </c>
      <c r="D280" s="198" t="s">
        <v>1388</v>
      </c>
      <c r="E280" s="198" t="str">
        <f>Sales_Entry!C280</f>
        <v>BILL-6213</v>
      </c>
      <c r="F280" s="198" t="str">
        <f>Sales_Entry!E280</f>
        <v>Mix Milk</v>
      </c>
      <c r="G280" s="199">
        <f>N(Sales_Entry!J280)</f>
        <v>1445</v>
      </c>
      <c r="H280" s="199">
        <v>0</v>
      </c>
      <c r="I280" s="199">
        <f t="shared" si="4"/>
        <v>1445</v>
      </c>
      <c r="J280" s="198"/>
      <c r="K280" s="200" t="str" cm="1">
        <f t="array" ref="K280">IF($C280="","",IF(AND($C280=Party_Statement!$C$5,$B280&gt;=Party_Statement!$C$6,$B280&lt;=Party_Statement!$E$6),SUMPRODUCT(($C$3:$C280=Party_Statement!$C$5)*($B$3:$B280&gt;=Party_Statement!$C$6)*($B$3:$B280&lt;=Party_Statement!$E$6)),""))</f>
        <v/>
      </c>
    </row>
    <row r="281" spans="1:11" x14ac:dyDescent="0.2">
      <c r="A281" s="196">
        <f>Sales_Entry!A281</f>
        <v>66926</v>
      </c>
      <c r="B281" s="197">
        <f>Sales_Entry!B281</f>
        <v>46213</v>
      </c>
      <c r="C281" s="198" t="str">
        <f>Sales_Entry!D281</f>
        <v>MANAKAMANA DAIRY</v>
      </c>
      <c r="D281" s="198" t="s">
        <v>1388</v>
      </c>
      <c r="E281" s="198" t="str">
        <f>Sales_Entry!C281</f>
        <v>BILL-6214</v>
      </c>
      <c r="F281" s="198" t="str">
        <f>Sales_Entry!E281</f>
        <v>Mix Milk</v>
      </c>
      <c r="G281" s="199">
        <f>N(Sales_Entry!J281)</f>
        <v>850</v>
      </c>
      <c r="H281" s="199">
        <v>0</v>
      </c>
      <c r="I281" s="199">
        <f t="shared" si="4"/>
        <v>850</v>
      </c>
      <c r="J281" s="198"/>
      <c r="K281" s="200" t="str" cm="1">
        <f t="array" ref="K281">IF($C281="","",IF(AND($C281=Party_Statement!$C$5,$B281&gt;=Party_Statement!$C$6,$B281&lt;=Party_Statement!$E$6),SUMPRODUCT(($C$3:$C281=Party_Statement!$C$5)*($B$3:$B281&gt;=Party_Statement!$C$6)*($B$3:$B281&lt;=Party_Statement!$E$6)),""))</f>
        <v/>
      </c>
    </row>
    <row r="282" spans="1:11" x14ac:dyDescent="0.2">
      <c r="A282" s="196">
        <f>Sales_Entry!A282</f>
        <v>66926</v>
      </c>
      <c r="B282" s="197">
        <f>Sales_Entry!B282</f>
        <v>46213</v>
      </c>
      <c r="C282" s="198" t="str">
        <f>Sales_Entry!D282</f>
        <v>KRITIKA KIRANA</v>
      </c>
      <c r="D282" s="198" t="s">
        <v>1388</v>
      </c>
      <c r="E282" s="198" t="str">
        <f>Sales_Entry!C282</f>
        <v>BILL-6215</v>
      </c>
      <c r="F282" s="198" t="str">
        <f>Sales_Entry!E282</f>
        <v>Mix Milk</v>
      </c>
      <c r="G282" s="199">
        <f>N(Sales_Entry!J282)</f>
        <v>1275</v>
      </c>
      <c r="H282" s="199">
        <v>0</v>
      </c>
      <c r="I282" s="199">
        <f t="shared" si="4"/>
        <v>1275</v>
      </c>
      <c r="J282" s="198"/>
      <c r="K282" s="200" t="str" cm="1">
        <f t="array" ref="K282">IF($C282="","",IF(AND($C282=Party_Statement!$C$5,$B282&gt;=Party_Statement!$C$6,$B282&lt;=Party_Statement!$E$6),SUMPRODUCT(($C$3:$C282=Party_Statement!$C$5)*($B$3:$B282&gt;=Party_Statement!$C$6)*($B$3:$B282&lt;=Party_Statement!$E$6)),""))</f>
        <v/>
      </c>
    </row>
    <row r="283" spans="1:11" x14ac:dyDescent="0.2">
      <c r="A283" s="196">
        <f>Sales_Entry!A283</f>
        <v>66926</v>
      </c>
      <c r="B283" s="197">
        <f>Sales_Entry!B283</f>
        <v>46213</v>
      </c>
      <c r="C283" s="198" t="str">
        <f>Sales_Entry!D283</f>
        <v>BHUSAL JANARAL STORE</v>
      </c>
      <c r="D283" s="198" t="s">
        <v>1388</v>
      </c>
      <c r="E283" s="198" t="str">
        <f>Sales_Entry!C283</f>
        <v>BILL-6216</v>
      </c>
      <c r="F283" s="198" t="str">
        <f>Sales_Entry!E283</f>
        <v>Mix Milk</v>
      </c>
      <c r="G283" s="199">
        <f>N(Sales_Entry!J283)</f>
        <v>430</v>
      </c>
      <c r="H283" s="199">
        <v>0</v>
      </c>
      <c r="I283" s="199">
        <f t="shared" si="4"/>
        <v>430</v>
      </c>
      <c r="J283" s="198"/>
      <c r="K283" s="200" t="str" cm="1">
        <f t="array" ref="K283">IF($C283="","",IF(AND($C283=Party_Statement!$C$5,$B283&gt;=Party_Statement!$C$6,$B283&lt;=Party_Statement!$E$6),SUMPRODUCT(($C$3:$C283=Party_Statement!$C$5)*($B$3:$B283&gt;=Party_Statement!$C$6)*($B$3:$B283&lt;=Party_Statement!$E$6)),""))</f>
        <v/>
      </c>
    </row>
    <row r="284" spans="1:11" x14ac:dyDescent="0.2">
      <c r="A284" s="196">
        <f>Sales_Entry!A284</f>
        <v>66927</v>
      </c>
      <c r="B284" s="197">
        <f>Sales_Entry!B284</f>
        <v>46214</v>
      </c>
      <c r="C284" s="198" t="str">
        <f>Sales_Entry!D284</f>
        <v>SRIJANA DAIRY</v>
      </c>
      <c r="D284" s="198" t="s">
        <v>1388</v>
      </c>
      <c r="E284" s="198" t="str">
        <f>Sales_Entry!C284</f>
        <v>BILL-6217</v>
      </c>
      <c r="F284" s="198" t="str">
        <f>Sales_Entry!E284</f>
        <v>Mix Milk</v>
      </c>
      <c r="G284" s="199">
        <f>N(Sales_Entry!J284)</f>
        <v>5100</v>
      </c>
      <c r="H284" s="199">
        <v>0</v>
      </c>
      <c r="I284" s="199">
        <f t="shared" si="4"/>
        <v>5100</v>
      </c>
      <c r="J284" s="198"/>
      <c r="K284" s="200" t="str" cm="1">
        <f t="array" ref="K284">IF($C284="","",IF(AND($C284=Party_Statement!$C$5,$B284&gt;=Party_Statement!$C$6,$B284&lt;=Party_Statement!$E$6),SUMPRODUCT(($C$3:$C284=Party_Statement!$C$5)*($B$3:$B284&gt;=Party_Statement!$C$6)*($B$3:$B284&lt;=Party_Statement!$E$6)),""))</f>
        <v/>
      </c>
    </row>
    <row r="285" spans="1:11" x14ac:dyDescent="0.2">
      <c r="A285" s="196">
        <f>Sales_Entry!A285</f>
        <v>66927</v>
      </c>
      <c r="B285" s="197">
        <f>Sales_Entry!B285</f>
        <v>46214</v>
      </c>
      <c r="C285" s="198" t="str">
        <f>Sales_Entry!D285</f>
        <v>SOBHA BHATTARAI</v>
      </c>
      <c r="D285" s="198" t="s">
        <v>1388</v>
      </c>
      <c r="E285" s="198" t="str">
        <f>Sales_Entry!C285</f>
        <v>BILL-6218</v>
      </c>
      <c r="F285" s="198" t="str">
        <f>Sales_Entry!E285</f>
        <v>Mix Milk</v>
      </c>
      <c r="G285" s="199">
        <f>N(Sales_Entry!J285)</f>
        <v>2975</v>
      </c>
      <c r="H285" s="199">
        <v>0</v>
      </c>
      <c r="I285" s="199">
        <f t="shared" si="4"/>
        <v>2975</v>
      </c>
      <c r="J285" s="198"/>
      <c r="K285" s="200" t="str" cm="1">
        <f t="array" ref="K285">IF($C285="","",IF(AND($C285=Party_Statement!$C$5,$B285&gt;=Party_Statement!$C$6,$B285&lt;=Party_Statement!$E$6),SUMPRODUCT(($C$3:$C285=Party_Statement!$C$5)*($B$3:$B285&gt;=Party_Statement!$C$6)*($B$3:$B285&lt;=Party_Statement!$E$6)),""))</f>
        <v/>
      </c>
    </row>
    <row r="286" spans="1:11" x14ac:dyDescent="0.2">
      <c r="A286" s="196">
        <f>Sales_Entry!A286</f>
        <v>66927</v>
      </c>
      <c r="B286" s="197">
        <f>Sales_Entry!B286</f>
        <v>46214</v>
      </c>
      <c r="C286" s="198" t="str">
        <f>Sales_Entry!D286</f>
        <v>PALPALI KIRANA</v>
      </c>
      <c r="D286" s="198" t="s">
        <v>1388</v>
      </c>
      <c r="E286" s="198" t="str">
        <f>Sales_Entry!C286</f>
        <v>BILL-6219</v>
      </c>
      <c r="F286" s="198" t="str">
        <f>Sales_Entry!E286</f>
        <v>Mix Milk</v>
      </c>
      <c r="G286" s="199">
        <f>N(Sales_Entry!J286)</f>
        <v>1700</v>
      </c>
      <c r="H286" s="199">
        <v>0</v>
      </c>
      <c r="I286" s="199">
        <f t="shared" si="4"/>
        <v>1700</v>
      </c>
      <c r="J286" s="198"/>
      <c r="K286" s="200" t="str" cm="1">
        <f t="array" ref="K286">IF($C286="","",IF(AND($C286=Party_Statement!$C$5,$B286&gt;=Party_Statement!$C$6,$B286&lt;=Party_Statement!$E$6),SUMPRODUCT(($C$3:$C286=Party_Statement!$C$5)*($B$3:$B286&gt;=Party_Statement!$C$6)*($B$3:$B286&lt;=Party_Statement!$E$6)),""))</f>
        <v/>
      </c>
    </row>
    <row r="287" spans="1:11" x14ac:dyDescent="0.2">
      <c r="A287" s="196">
        <f>Sales_Entry!A287</f>
        <v>66927</v>
      </c>
      <c r="B287" s="197">
        <f>Sales_Entry!B287</f>
        <v>46214</v>
      </c>
      <c r="C287" s="198" t="str">
        <f>Sales_Entry!D287</f>
        <v>AAMOSH KIRANA</v>
      </c>
      <c r="D287" s="198" t="s">
        <v>1388</v>
      </c>
      <c r="E287" s="198" t="str">
        <f>Sales_Entry!C287</f>
        <v>BILL-6220</v>
      </c>
      <c r="F287" s="198" t="str">
        <f>Sales_Entry!E287</f>
        <v>Mix Milk</v>
      </c>
      <c r="G287" s="199">
        <f>N(Sales_Entry!J287)</f>
        <v>3440</v>
      </c>
      <c r="H287" s="199">
        <v>0</v>
      </c>
      <c r="I287" s="199">
        <f t="shared" si="4"/>
        <v>3440</v>
      </c>
      <c r="J287" s="198"/>
      <c r="K287" s="200" cm="1">
        <f t="array" ref="K287">IF($C287="","",IF(AND($C287=Party_Statement!$C$5,$B287&gt;=Party_Statement!$C$6,$B287&lt;=Party_Statement!$E$6),SUMPRODUCT(($C$3:$C287=Party_Statement!$C$5)*($B$3:$B287&gt;=Party_Statement!$C$6)*($B$3:$B287&lt;=Party_Statement!$E$6)),""))</f>
        <v>33</v>
      </c>
    </row>
    <row r="288" spans="1:11" x14ac:dyDescent="0.2">
      <c r="A288" s="196">
        <f>Sales_Entry!A288</f>
        <v>66927</v>
      </c>
      <c r="B288" s="197">
        <f>Sales_Entry!B288</f>
        <v>46214</v>
      </c>
      <c r="C288" s="198" t="str">
        <f>Sales_Entry!D288</f>
        <v>AAMOSH KIRANA</v>
      </c>
      <c r="D288" s="198" t="s">
        <v>1388</v>
      </c>
      <c r="E288" s="198" t="str">
        <f>Sales_Entry!C288</f>
        <v>BILL-6220</v>
      </c>
      <c r="F288" s="198" t="str">
        <f>Sales_Entry!E288</f>
        <v>Mix Milk</v>
      </c>
      <c r="G288" s="199">
        <f>N(Sales_Entry!J288)</f>
        <v>4250</v>
      </c>
      <c r="H288" s="199">
        <v>0</v>
      </c>
      <c r="I288" s="199">
        <f t="shared" si="4"/>
        <v>4250</v>
      </c>
      <c r="J288" s="198"/>
      <c r="K288" s="200" cm="1">
        <f t="array" ref="K288">IF($C288="","",IF(AND($C288=Party_Statement!$C$5,$B288&gt;=Party_Statement!$C$6,$B288&lt;=Party_Statement!$E$6),SUMPRODUCT(($C$3:$C288=Party_Statement!$C$5)*($B$3:$B288&gt;=Party_Statement!$C$6)*($B$3:$B288&lt;=Party_Statement!$E$6)),""))</f>
        <v>34</v>
      </c>
    </row>
    <row r="289" spans="1:11" x14ac:dyDescent="0.2">
      <c r="A289" s="196">
        <f>Sales_Entry!A289</f>
        <v>66927</v>
      </c>
      <c r="B289" s="197">
        <f>Sales_Entry!B289</f>
        <v>46214</v>
      </c>
      <c r="C289" s="198" t="str">
        <f>Sales_Entry!D289</f>
        <v>DEURALI KIRANA</v>
      </c>
      <c r="D289" s="198" t="s">
        <v>1388</v>
      </c>
      <c r="E289" s="198" t="str">
        <f>Sales_Entry!C289</f>
        <v>BILL-6221</v>
      </c>
      <c r="F289" s="198" t="str">
        <f>Sales_Entry!E289</f>
        <v>Mix Milk</v>
      </c>
      <c r="G289" s="199">
        <f>N(Sales_Entry!J289)</f>
        <v>425</v>
      </c>
      <c r="H289" s="199">
        <v>0</v>
      </c>
      <c r="I289" s="199">
        <f t="shared" si="4"/>
        <v>425</v>
      </c>
      <c r="J289" s="198"/>
      <c r="K289" s="200" t="str" cm="1">
        <f t="array" ref="K289">IF($C289="","",IF(AND($C289=Party_Statement!$C$5,$B289&gt;=Party_Statement!$C$6,$B289&lt;=Party_Statement!$E$6),SUMPRODUCT(($C$3:$C289=Party_Statement!$C$5)*($B$3:$B289&gt;=Party_Statement!$C$6)*($B$3:$B289&lt;=Party_Statement!$E$6)),""))</f>
        <v/>
      </c>
    </row>
    <row r="290" spans="1:11" x14ac:dyDescent="0.2">
      <c r="A290" s="196">
        <f>Sales_Entry!A290</f>
        <v>66927</v>
      </c>
      <c r="B290" s="197">
        <f>Sales_Entry!B290</f>
        <v>46214</v>
      </c>
      <c r="C290" s="198" t="str">
        <f>Sales_Entry!D290</f>
        <v>GIRI KIRANA</v>
      </c>
      <c r="D290" s="198" t="s">
        <v>1388</v>
      </c>
      <c r="E290" s="198" t="str">
        <f>Sales_Entry!C290</f>
        <v>BILL-6222</v>
      </c>
      <c r="F290" s="198" t="str">
        <f>Sales_Entry!E290</f>
        <v>Mix Milk</v>
      </c>
      <c r="G290" s="199">
        <f>N(Sales_Entry!J290)</f>
        <v>1275</v>
      </c>
      <c r="H290" s="199">
        <v>0</v>
      </c>
      <c r="I290" s="199">
        <f t="shared" si="4"/>
        <v>1275</v>
      </c>
      <c r="J290" s="198"/>
      <c r="K290" s="200" t="str" cm="1">
        <f t="array" ref="K290">IF($C290="","",IF(AND($C290=Party_Statement!$C$5,$B290&gt;=Party_Statement!$C$6,$B290&lt;=Party_Statement!$E$6),SUMPRODUCT(($C$3:$C290=Party_Statement!$C$5)*($B$3:$B290&gt;=Party_Statement!$C$6)*($B$3:$B290&lt;=Party_Statement!$E$6)),""))</f>
        <v/>
      </c>
    </row>
    <row r="291" spans="1:11" x14ac:dyDescent="0.2">
      <c r="A291" s="196">
        <f>Sales_Entry!A291</f>
        <v>66927</v>
      </c>
      <c r="B291" s="197">
        <f>Sales_Entry!B291</f>
        <v>46214</v>
      </c>
      <c r="C291" s="198" t="str">
        <f>Sales_Entry!D291</f>
        <v>CHHATRABHUMI STORE</v>
      </c>
      <c r="D291" s="198" t="s">
        <v>1388</v>
      </c>
      <c r="E291" s="198" t="str">
        <f>Sales_Entry!C291</f>
        <v>BILL-6223</v>
      </c>
      <c r="F291" s="198" t="str">
        <f>Sales_Entry!E291</f>
        <v>Mix Milk</v>
      </c>
      <c r="G291" s="199">
        <f>N(Sales_Entry!J291)</f>
        <v>1720</v>
      </c>
      <c r="H291" s="199">
        <v>0</v>
      </c>
      <c r="I291" s="199">
        <f t="shared" si="4"/>
        <v>1720</v>
      </c>
      <c r="J291" s="198"/>
      <c r="K291" s="200" t="str" cm="1">
        <f t="array" ref="K291">IF($C291="","",IF(AND($C291=Party_Statement!$C$5,$B291&gt;=Party_Statement!$C$6,$B291&lt;=Party_Statement!$E$6),SUMPRODUCT(($C$3:$C291=Party_Statement!$C$5)*($B$3:$B291&gt;=Party_Statement!$C$6)*($B$3:$B291&lt;=Party_Statement!$E$6)),""))</f>
        <v/>
      </c>
    </row>
    <row r="292" spans="1:11" x14ac:dyDescent="0.2">
      <c r="A292" s="196">
        <f>Sales_Entry!A292</f>
        <v>66927</v>
      </c>
      <c r="B292" s="197">
        <f>Sales_Entry!B292</f>
        <v>46214</v>
      </c>
      <c r="C292" s="198" t="str">
        <f>Sales_Entry!D292</f>
        <v>KRISHNA KHAREL</v>
      </c>
      <c r="D292" s="198" t="s">
        <v>1388</v>
      </c>
      <c r="E292" s="198" t="str">
        <f>Sales_Entry!C292</f>
        <v>BILL-6224</v>
      </c>
      <c r="F292" s="198" t="str">
        <f>Sales_Entry!E292</f>
        <v>Mix Milk</v>
      </c>
      <c r="G292" s="199">
        <f>N(Sales_Entry!J292)</f>
        <v>344</v>
      </c>
      <c r="H292" s="199">
        <v>0</v>
      </c>
      <c r="I292" s="199">
        <f t="shared" si="4"/>
        <v>344</v>
      </c>
      <c r="J292" s="198"/>
      <c r="K292" s="200" t="str" cm="1">
        <f t="array" ref="K292">IF($C292="","",IF(AND($C292=Party_Statement!$C$5,$B292&gt;=Party_Statement!$C$6,$B292&lt;=Party_Statement!$E$6),SUMPRODUCT(($C$3:$C292=Party_Statement!$C$5)*($B$3:$B292&gt;=Party_Statement!$C$6)*($B$3:$B292&lt;=Party_Statement!$E$6)),""))</f>
        <v/>
      </c>
    </row>
    <row r="293" spans="1:11" x14ac:dyDescent="0.2">
      <c r="A293" s="196">
        <f>Sales_Entry!A293</f>
        <v>66927</v>
      </c>
      <c r="B293" s="197">
        <f>Sales_Entry!B293</f>
        <v>46214</v>
      </c>
      <c r="C293" s="198" t="str">
        <f>Sales_Entry!D293</f>
        <v>SAMIKSHYA KIRANA</v>
      </c>
      <c r="D293" s="198" t="s">
        <v>1388</v>
      </c>
      <c r="E293" s="198" t="str">
        <f>Sales_Entry!C293</f>
        <v>BILL-6225</v>
      </c>
      <c r="F293" s="198" t="str">
        <f>Sales_Entry!E293</f>
        <v>Mix Milk</v>
      </c>
      <c r="G293" s="199">
        <f>N(Sales_Entry!J293)</f>
        <v>680</v>
      </c>
      <c r="H293" s="199">
        <v>0</v>
      </c>
      <c r="I293" s="199">
        <f t="shared" si="4"/>
        <v>680</v>
      </c>
      <c r="J293" s="198"/>
      <c r="K293" s="200" t="str" cm="1">
        <f t="array" ref="K293">IF($C293="","",IF(AND($C293=Party_Statement!$C$5,$B293&gt;=Party_Statement!$C$6,$B293&lt;=Party_Statement!$E$6),SUMPRODUCT(($C$3:$C293=Party_Statement!$C$5)*($B$3:$B293&gt;=Party_Statement!$C$6)*($B$3:$B293&lt;=Party_Statement!$E$6)),""))</f>
        <v/>
      </c>
    </row>
    <row r="294" spans="1:11" x14ac:dyDescent="0.2">
      <c r="A294" s="196">
        <f>Sales_Entry!A294</f>
        <v>66927</v>
      </c>
      <c r="B294" s="197">
        <f>Sales_Entry!B294</f>
        <v>46214</v>
      </c>
      <c r="C294" s="198" t="str">
        <f>Sales_Entry!D294</f>
        <v>MANAKAMANA DAIRY</v>
      </c>
      <c r="D294" s="198" t="s">
        <v>1388</v>
      </c>
      <c r="E294" s="198" t="str">
        <f>Sales_Entry!C294</f>
        <v>BILL-6226</v>
      </c>
      <c r="F294" s="198" t="str">
        <f>Sales_Entry!E294</f>
        <v>Mix Milk</v>
      </c>
      <c r="G294" s="199">
        <f>N(Sales_Entry!J294)</f>
        <v>850</v>
      </c>
      <c r="H294" s="199">
        <v>0</v>
      </c>
      <c r="I294" s="199">
        <f t="shared" si="4"/>
        <v>850</v>
      </c>
      <c r="J294" s="198"/>
      <c r="K294" s="200" t="str" cm="1">
        <f t="array" ref="K294">IF($C294="","",IF(AND($C294=Party_Statement!$C$5,$B294&gt;=Party_Statement!$C$6,$B294&lt;=Party_Statement!$E$6),SUMPRODUCT(($C$3:$C294=Party_Statement!$C$5)*($B$3:$B294&gt;=Party_Statement!$C$6)*($B$3:$B294&lt;=Party_Statement!$E$6)),""))</f>
        <v/>
      </c>
    </row>
    <row r="295" spans="1:11" x14ac:dyDescent="0.2">
      <c r="A295" s="196">
        <f>Sales_Entry!A295</f>
        <v>66927</v>
      </c>
      <c r="B295" s="197">
        <f>Sales_Entry!B295</f>
        <v>46214</v>
      </c>
      <c r="C295" s="198" t="str">
        <f>Sales_Entry!D295</f>
        <v>YUBARAJ AND SAMRAT</v>
      </c>
      <c r="D295" s="198" t="s">
        <v>1388</v>
      </c>
      <c r="E295" s="198" t="str">
        <f>Sales_Entry!C295</f>
        <v>BILL-6227</v>
      </c>
      <c r="F295" s="198" t="str">
        <f>Sales_Entry!E295</f>
        <v>Mix Milk</v>
      </c>
      <c r="G295" s="199">
        <f>N(Sales_Entry!J295)</f>
        <v>1275</v>
      </c>
      <c r="H295" s="199">
        <v>0</v>
      </c>
      <c r="I295" s="199">
        <f t="shared" si="4"/>
        <v>1275</v>
      </c>
      <c r="J295" s="198"/>
      <c r="K295" s="200" t="str" cm="1">
        <f t="array" ref="K295">IF($C295="","",IF(AND($C295=Party_Statement!$C$5,$B295&gt;=Party_Statement!$C$6,$B295&lt;=Party_Statement!$E$6),SUMPRODUCT(($C$3:$C295=Party_Statement!$C$5)*($B$3:$B295&gt;=Party_Statement!$C$6)*($B$3:$B295&lt;=Party_Statement!$E$6)),""))</f>
        <v/>
      </c>
    </row>
    <row r="296" spans="1:11" x14ac:dyDescent="0.2">
      <c r="A296" s="196">
        <f>Sales_Entry!A296</f>
        <v>66927</v>
      </c>
      <c r="B296" s="197">
        <f>Sales_Entry!B296</f>
        <v>46214</v>
      </c>
      <c r="C296" s="198" t="str">
        <f>Sales_Entry!D296</f>
        <v>AAYUSH AND AAYUSHMA</v>
      </c>
      <c r="D296" s="198" t="s">
        <v>1388</v>
      </c>
      <c r="E296" s="198" t="str">
        <f>Sales_Entry!C296</f>
        <v>BILL-6228</v>
      </c>
      <c r="F296" s="198" t="str">
        <f>Sales_Entry!E296</f>
        <v>Mix Milk</v>
      </c>
      <c r="G296" s="199">
        <f>N(Sales_Entry!J296)</f>
        <v>425</v>
      </c>
      <c r="H296" s="199">
        <v>0</v>
      </c>
      <c r="I296" s="199">
        <f t="shared" si="4"/>
        <v>425</v>
      </c>
      <c r="J296" s="198"/>
      <c r="K296" s="200" t="str" cm="1">
        <f t="array" ref="K296">IF($C296="","",IF(AND($C296=Party_Statement!$C$5,$B296&gt;=Party_Statement!$C$6,$B296&lt;=Party_Statement!$E$6),SUMPRODUCT(($C$3:$C296=Party_Statement!$C$5)*($B$3:$B296&gt;=Party_Statement!$C$6)*($B$3:$B296&lt;=Party_Statement!$E$6)),""))</f>
        <v/>
      </c>
    </row>
    <row r="297" spans="1:11" x14ac:dyDescent="0.2">
      <c r="A297" s="196">
        <f>Sales_Entry!A297</f>
        <v>66927</v>
      </c>
      <c r="B297" s="197">
        <f>Sales_Entry!B297</f>
        <v>46214</v>
      </c>
      <c r="C297" s="198" t="str">
        <f>Sales_Entry!D297</f>
        <v>KRITIKA KIRANA</v>
      </c>
      <c r="D297" s="198" t="s">
        <v>1388</v>
      </c>
      <c r="E297" s="198" t="str">
        <f>Sales_Entry!C297</f>
        <v>BILL-6229</v>
      </c>
      <c r="F297" s="198" t="str">
        <f>Sales_Entry!E297</f>
        <v>Mix Milk</v>
      </c>
      <c r="G297" s="199">
        <f>N(Sales_Entry!J297)</f>
        <v>860</v>
      </c>
      <c r="H297" s="199">
        <v>0</v>
      </c>
      <c r="I297" s="199">
        <f t="shared" si="4"/>
        <v>860</v>
      </c>
      <c r="J297" s="198"/>
      <c r="K297" s="200" t="str" cm="1">
        <f t="array" ref="K297">IF($C297="","",IF(AND($C297=Party_Statement!$C$5,$B297&gt;=Party_Statement!$C$6,$B297&lt;=Party_Statement!$E$6),SUMPRODUCT(($C$3:$C297=Party_Statement!$C$5)*($B$3:$B297&gt;=Party_Statement!$C$6)*($B$3:$B297&lt;=Party_Statement!$E$6)),""))</f>
        <v/>
      </c>
    </row>
    <row r="298" spans="1:11" x14ac:dyDescent="0.2">
      <c r="A298" s="196">
        <f>Sales_Entry!A298</f>
        <v>66927</v>
      </c>
      <c r="B298" s="197">
        <f>Sales_Entry!B298</f>
        <v>46214</v>
      </c>
      <c r="C298" s="198" t="str">
        <f>Sales_Entry!D298</f>
        <v>ORGANIC TARKALI</v>
      </c>
      <c r="D298" s="198" t="s">
        <v>1388</v>
      </c>
      <c r="E298" s="198" t="str">
        <f>Sales_Entry!C298</f>
        <v>BILL-6230</v>
      </c>
      <c r="F298" s="198" t="str">
        <f>Sales_Entry!E298</f>
        <v>Mix Milk</v>
      </c>
      <c r="G298" s="199">
        <f>N(Sales_Entry!J298)</f>
        <v>2850</v>
      </c>
      <c r="H298" s="199">
        <v>0</v>
      </c>
      <c r="I298" s="199">
        <f t="shared" si="4"/>
        <v>2850</v>
      </c>
      <c r="J298" s="198"/>
      <c r="K298" s="200" t="str" cm="1">
        <f t="array" ref="K298">IF($C298="","",IF(AND($C298=Party_Statement!$C$5,$B298&gt;=Party_Statement!$C$6,$B298&lt;=Party_Statement!$E$6),SUMPRODUCT(($C$3:$C298=Party_Statement!$C$5)*($B$3:$B298&gt;=Party_Statement!$C$6)*($B$3:$B298&lt;=Party_Statement!$E$6)),""))</f>
        <v/>
      </c>
    </row>
    <row r="299" spans="1:11" x14ac:dyDescent="0.2">
      <c r="A299" s="196">
        <f>Sales_Entry!A299</f>
        <v>66927</v>
      </c>
      <c r="B299" s="197">
        <f>Sales_Entry!B299</f>
        <v>46214</v>
      </c>
      <c r="C299" s="198" t="str">
        <f>Sales_Entry!D299</f>
        <v>NEUPANE KIRANA</v>
      </c>
      <c r="D299" s="198" t="s">
        <v>1388</v>
      </c>
      <c r="E299" s="198" t="str">
        <f>Sales_Entry!C299</f>
        <v>BILL-6231</v>
      </c>
      <c r="F299" s="198" t="str">
        <f>Sales_Entry!E299</f>
        <v>Mix Milk</v>
      </c>
      <c r="G299" s="199">
        <f>N(Sales_Entry!J299)</f>
        <v>360</v>
      </c>
      <c r="H299" s="199">
        <v>0</v>
      </c>
      <c r="I299" s="199">
        <f t="shared" si="4"/>
        <v>360</v>
      </c>
      <c r="J299" s="198"/>
      <c r="K299" s="200" t="str" cm="1">
        <f t="array" ref="K299">IF($C299="","",IF(AND($C299=Party_Statement!$C$5,$B299&gt;=Party_Statement!$C$6,$B299&lt;=Party_Statement!$E$6),SUMPRODUCT(($C$3:$C299=Party_Statement!$C$5)*($B$3:$B299&gt;=Party_Statement!$C$6)*($B$3:$B299&lt;=Party_Statement!$E$6)),""))</f>
        <v/>
      </c>
    </row>
    <row r="300" spans="1:11" x14ac:dyDescent="0.2">
      <c r="A300" s="196">
        <f>Sales_Entry!A300</f>
        <v>66927</v>
      </c>
      <c r="B300" s="197">
        <f>Sales_Entry!B300</f>
        <v>46214</v>
      </c>
      <c r="C300" s="198" t="str">
        <f>Sales_Entry!D300</f>
        <v>LOCAL</v>
      </c>
      <c r="D300" s="198" t="s">
        <v>1388</v>
      </c>
      <c r="E300" s="198" t="str">
        <f>Sales_Entry!C300</f>
        <v>BILL-6232</v>
      </c>
      <c r="F300" s="198" t="str">
        <f>Sales_Entry!E300</f>
        <v>Mix Milk</v>
      </c>
      <c r="G300" s="199">
        <f>N(Sales_Entry!J300)</f>
        <v>505.01</v>
      </c>
      <c r="H300" s="199">
        <v>0</v>
      </c>
      <c r="I300" s="199">
        <f t="shared" si="4"/>
        <v>505.01</v>
      </c>
      <c r="J300" s="198"/>
      <c r="K300" s="200" t="str" cm="1">
        <f t="array" ref="K300">IF($C300="","",IF(AND($C300=Party_Statement!$C$5,$B300&gt;=Party_Statement!$C$6,$B300&lt;=Party_Statement!$E$6),SUMPRODUCT(($C$3:$C300=Party_Statement!$C$5)*($B$3:$B300&gt;=Party_Statement!$C$6)*($B$3:$B300&lt;=Party_Statement!$E$6)),""))</f>
        <v/>
      </c>
    </row>
    <row r="301" spans="1:11" x14ac:dyDescent="0.2">
      <c r="A301" s="196">
        <f>Sales_Entry!A301</f>
        <v>66927</v>
      </c>
      <c r="B301" s="197">
        <f>Sales_Entry!B301</f>
        <v>46214</v>
      </c>
      <c r="C301" s="198" t="str">
        <f>Sales_Entry!D301</f>
        <v>GANGA NEUPANE</v>
      </c>
      <c r="D301" s="198" t="s">
        <v>1388</v>
      </c>
      <c r="E301" s="198" t="str">
        <f>Sales_Entry!C301</f>
        <v>BILL-6360</v>
      </c>
      <c r="F301" s="198" t="str">
        <f>Sales_Entry!E301</f>
        <v>Mix Milk</v>
      </c>
      <c r="G301" s="199">
        <f>N(Sales_Entry!J301)</f>
        <v>680</v>
      </c>
      <c r="H301" s="199">
        <v>0</v>
      </c>
      <c r="I301" s="199">
        <f t="shared" si="4"/>
        <v>680</v>
      </c>
      <c r="J301" s="198"/>
      <c r="K301" s="200" t="str" cm="1">
        <f t="array" ref="K301">IF($C301="","",IF(AND($C301=Party_Statement!$C$5,$B301&gt;=Party_Statement!$C$6,$B301&lt;=Party_Statement!$E$6),SUMPRODUCT(($C$3:$C301=Party_Statement!$C$5)*($B$3:$B301&gt;=Party_Statement!$C$6)*($B$3:$B301&lt;=Party_Statement!$E$6)),""))</f>
        <v/>
      </c>
    </row>
    <row r="302" spans="1:11" x14ac:dyDescent="0.2">
      <c r="A302" s="196">
        <f>Sales_Entry!A302</f>
        <v>66928</v>
      </c>
      <c r="B302" s="197">
        <f>Sales_Entry!B302</f>
        <v>46215</v>
      </c>
      <c r="C302" s="198" t="str">
        <f>Sales_Entry!D302</f>
        <v>KRITIKA KIRANA</v>
      </c>
      <c r="D302" s="198" t="s">
        <v>1388</v>
      </c>
      <c r="E302" s="198" t="str">
        <f>Sales_Entry!C302</f>
        <v>BILL-6233</v>
      </c>
      <c r="F302" s="198" t="str">
        <f>Sales_Entry!E302</f>
        <v>Mix Milk</v>
      </c>
      <c r="G302" s="199">
        <f>N(Sales_Entry!J302)</f>
        <v>1290</v>
      </c>
      <c r="H302" s="199">
        <v>0</v>
      </c>
      <c r="I302" s="199">
        <f t="shared" si="4"/>
        <v>1290</v>
      </c>
      <c r="J302" s="198"/>
      <c r="K302" s="200" t="str" cm="1">
        <f t="array" ref="K302">IF($C302="","",IF(AND($C302=Party_Statement!$C$5,$B302&gt;=Party_Statement!$C$6,$B302&lt;=Party_Statement!$E$6),SUMPRODUCT(($C$3:$C302=Party_Statement!$C$5)*($B$3:$B302&gt;=Party_Statement!$C$6)*($B$3:$B302&lt;=Party_Statement!$E$6)),""))</f>
        <v/>
      </c>
    </row>
    <row r="303" spans="1:11" x14ac:dyDescent="0.2">
      <c r="A303" s="196">
        <f>Sales_Entry!A303</f>
        <v>66928</v>
      </c>
      <c r="B303" s="197">
        <f>Sales_Entry!B303</f>
        <v>46215</v>
      </c>
      <c r="C303" s="198" t="str">
        <f>Sales_Entry!D303</f>
        <v>SOBHA BHATTARAI</v>
      </c>
      <c r="D303" s="198" t="s">
        <v>1388</v>
      </c>
      <c r="E303" s="198" t="str">
        <f>Sales_Entry!C303</f>
        <v>BILL-6234</v>
      </c>
      <c r="F303" s="198" t="str">
        <f>Sales_Entry!E303</f>
        <v>Mix Milk</v>
      </c>
      <c r="G303" s="199">
        <f>N(Sales_Entry!J303)</f>
        <v>2975</v>
      </c>
      <c r="H303" s="199">
        <v>0</v>
      </c>
      <c r="I303" s="199">
        <f t="shared" si="4"/>
        <v>2975</v>
      </c>
      <c r="J303" s="198"/>
      <c r="K303" s="200" t="str" cm="1">
        <f t="array" ref="K303">IF($C303="","",IF(AND($C303=Party_Statement!$C$5,$B303&gt;=Party_Statement!$C$6,$B303&lt;=Party_Statement!$E$6),SUMPRODUCT(($C$3:$C303=Party_Statement!$C$5)*($B$3:$B303&gt;=Party_Statement!$C$6)*($B$3:$B303&lt;=Party_Statement!$E$6)),""))</f>
        <v/>
      </c>
    </row>
    <row r="304" spans="1:11" x14ac:dyDescent="0.2">
      <c r="A304" s="196">
        <f>Sales_Entry!A304</f>
        <v>66928</v>
      </c>
      <c r="B304" s="197">
        <f>Sales_Entry!B304</f>
        <v>46215</v>
      </c>
      <c r="C304" s="198" t="str">
        <f>Sales_Entry!D304</f>
        <v>MANAKAMANA DAIRY</v>
      </c>
      <c r="D304" s="198" t="s">
        <v>1388</v>
      </c>
      <c r="E304" s="198" t="str">
        <f>Sales_Entry!C304</f>
        <v>BILL-6235</v>
      </c>
      <c r="F304" s="198" t="str">
        <f>Sales_Entry!E304</f>
        <v>Mix Milk</v>
      </c>
      <c r="G304" s="199">
        <f>N(Sales_Entry!J304)</f>
        <v>850</v>
      </c>
      <c r="H304" s="199">
        <v>0</v>
      </c>
      <c r="I304" s="199">
        <f t="shared" si="4"/>
        <v>850</v>
      </c>
      <c r="J304" s="198"/>
      <c r="K304" s="200" t="str" cm="1">
        <f t="array" ref="K304">IF($C304="","",IF(AND($C304=Party_Statement!$C$5,$B304&gt;=Party_Statement!$C$6,$B304&lt;=Party_Statement!$E$6),SUMPRODUCT(($C$3:$C304=Party_Statement!$C$5)*($B$3:$B304&gt;=Party_Statement!$C$6)*($B$3:$B304&lt;=Party_Statement!$E$6)),""))</f>
        <v/>
      </c>
    </row>
    <row r="305" spans="1:11" ht="25.5" customHeight="1" x14ac:dyDescent="0.2">
      <c r="A305" s="196">
        <f>Sales_Entry!A305</f>
        <v>66928</v>
      </c>
      <c r="B305" s="197">
        <f>Sales_Entry!B305</f>
        <v>46215</v>
      </c>
      <c r="C305" s="198" t="str">
        <f>Sales_Entry!D305</f>
        <v>SAMIKSHYA KIRANA</v>
      </c>
      <c r="D305" s="198" t="s">
        <v>1388</v>
      </c>
      <c r="E305" s="198" t="str">
        <f>Sales_Entry!C305</f>
        <v>BILL-6236</v>
      </c>
      <c r="F305" s="198" t="str">
        <f>Sales_Entry!E305</f>
        <v>Mix Milk</v>
      </c>
      <c r="G305" s="199">
        <f>N(Sales_Entry!J305)</f>
        <v>680</v>
      </c>
      <c r="H305" s="199">
        <v>0</v>
      </c>
      <c r="I305" s="199">
        <f t="shared" si="4"/>
        <v>680</v>
      </c>
      <c r="J305" s="198"/>
      <c r="K305" s="200" t="str" cm="1">
        <f t="array" ref="K305">IF($C305="","",IF(AND($C305=Party_Statement!$C$5,$B305&gt;=Party_Statement!$C$6,$B305&lt;=Party_Statement!$E$6),SUMPRODUCT(($C$3:$C305=Party_Statement!$C$5)*($B$3:$B305&gt;=Party_Statement!$C$6)*($B$3:$B305&lt;=Party_Statement!$E$6)),""))</f>
        <v/>
      </c>
    </row>
    <row r="306" spans="1:11" ht="25.5" customHeight="1" x14ac:dyDescent="0.2">
      <c r="A306" s="196">
        <f>Sales_Entry!A306</f>
        <v>66928</v>
      </c>
      <c r="B306" s="197">
        <f>Sales_Entry!B306</f>
        <v>46215</v>
      </c>
      <c r="C306" s="198" t="str">
        <f>Sales_Entry!D306</f>
        <v>CHHATRABHUMI STORE</v>
      </c>
      <c r="D306" s="198" t="s">
        <v>1388</v>
      </c>
      <c r="E306" s="198" t="str">
        <f>Sales_Entry!C306</f>
        <v>BILL-6237</v>
      </c>
      <c r="F306" s="198" t="str">
        <f>Sales_Entry!E306</f>
        <v>Mix Milk</v>
      </c>
      <c r="G306" s="199">
        <f>N(Sales_Entry!J306)</f>
        <v>2580</v>
      </c>
      <c r="H306" s="199">
        <v>0</v>
      </c>
      <c r="I306" s="199">
        <f t="shared" si="4"/>
        <v>2580</v>
      </c>
      <c r="J306" s="198"/>
      <c r="K306" s="200" t="str" cm="1">
        <f t="array" ref="K306">IF($C306="","",IF(AND($C306=Party_Statement!$C$5,$B306&gt;=Party_Statement!$C$6,$B306&lt;=Party_Statement!$E$6),SUMPRODUCT(($C$3:$C306=Party_Statement!$C$5)*($B$3:$B306&gt;=Party_Statement!$C$6)*($B$3:$B306&lt;=Party_Statement!$E$6)),""))</f>
        <v/>
      </c>
    </row>
    <row r="307" spans="1:11" x14ac:dyDescent="0.2">
      <c r="A307" s="196">
        <f>Sales_Entry!A307</f>
        <v>66928</v>
      </c>
      <c r="B307" s="197">
        <f>Sales_Entry!B307</f>
        <v>46215</v>
      </c>
      <c r="C307" s="198" t="str">
        <f>Sales_Entry!D307</f>
        <v>KRISHNA KHAREL</v>
      </c>
      <c r="D307" s="198" t="s">
        <v>1388</v>
      </c>
      <c r="E307" s="198" t="str">
        <f>Sales_Entry!C307</f>
        <v>BILL-6238</v>
      </c>
      <c r="F307" s="198" t="str">
        <f>Sales_Entry!E307</f>
        <v>Mix Milk</v>
      </c>
      <c r="G307" s="199">
        <f>N(Sales_Entry!J307)</f>
        <v>344</v>
      </c>
      <c r="H307" s="199">
        <v>0</v>
      </c>
      <c r="I307" s="199">
        <f t="shared" si="4"/>
        <v>344</v>
      </c>
      <c r="J307" s="198"/>
      <c r="K307" s="200" t="str" cm="1">
        <f t="array" ref="K307">IF($C307="","",IF(AND($C307=Party_Statement!$C$5,$B307&gt;=Party_Statement!$C$6,$B307&lt;=Party_Statement!$E$6),SUMPRODUCT(($C$3:$C307=Party_Statement!$C$5)*($B$3:$B307&gt;=Party_Statement!$C$6)*($B$3:$B307&lt;=Party_Statement!$E$6)),""))</f>
        <v/>
      </c>
    </row>
    <row r="308" spans="1:11" x14ac:dyDescent="0.2">
      <c r="A308" s="196">
        <f>Sales_Entry!A308</f>
        <v>66928</v>
      </c>
      <c r="B308" s="197">
        <f>Sales_Entry!B308</f>
        <v>46215</v>
      </c>
      <c r="C308" s="198" t="str">
        <f>Sales_Entry!D308</f>
        <v>ORGANIC TARKALI</v>
      </c>
      <c r="D308" s="198" t="s">
        <v>1388</v>
      </c>
      <c r="E308" s="198" t="str">
        <f>Sales_Entry!C308</f>
        <v>BILL-6239</v>
      </c>
      <c r="F308" s="198" t="str">
        <f>Sales_Entry!E308</f>
        <v>Mix Milk</v>
      </c>
      <c r="G308" s="199">
        <f>N(Sales_Entry!J308)</f>
        <v>2375</v>
      </c>
      <c r="H308" s="199">
        <v>0</v>
      </c>
      <c r="I308" s="199">
        <f t="shared" si="4"/>
        <v>2375</v>
      </c>
      <c r="J308" s="198"/>
      <c r="K308" s="200" t="str" cm="1">
        <f t="array" ref="K308">IF($C308="","",IF(AND($C308=Party_Statement!$C$5,$B308&gt;=Party_Statement!$C$6,$B308&lt;=Party_Statement!$E$6),SUMPRODUCT(($C$3:$C308=Party_Statement!$C$5)*($B$3:$B308&gt;=Party_Statement!$C$6)*($B$3:$B308&lt;=Party_Statement!$E$6)),""))</f>
        <v/>
      </c>
    </row>
    <row r="309" spans="1:11" x14ac:dyDescent="0.2">
      <c r="A309" s="196">
        <f>Sales_Entry!A309</f>
        <v>66928</v>
      </c>
      <c r="B309" s="197">
        <f>Sales_Entry!B309</f>
        <v>46215</v>
      </c>
      <c r="C309" s="198" t="str">
        <f>Sales_Entry!D309</f>
        <v>ORGANIC TARKALI</v>
      </c>
      <c r="D309" s="198" t="s">
        <v>1388</v>
      </c>
      <c r="E309" s="198" t="str">
        <f>Sales_Entry!C309</f>
        <v>BILL-6239</v>
      </c>
      <c r="F309" s="198" t="str">
        <f>Sales_Entry!E309</f>
        <v>Mix Milk</v>
      </c>
      <c r="G309" s="199">
        <f>N(Sales_Entry!J309)</f>
        <v>1020</v>
      </c>
      <c r="H309" s="199">
        <v>0</v>
      </c>
      <c r="I309" s="199">
        <f t="shared" si="4"/>
        <v>1020</v>
      </c>
      <c r="J309" s="198"/>
      <c r="K309" s="200" t="str" cm="1">
        <f t="array" ref="K309">IF($C309="","",IF(AND($C309=Party_Statement!$C$5,$B309&gt;=Party_Statement!$C$6,$B309&lt;=Party_Statement!$E$6),SUMPRODUCT(($C$3:$C309=Party_Statement!$C$5)*($B$3:$B309&gt;=Party_Statement!$C$6)*($B$3:$B309&lt;=Party_Statement!$E$6)),""))</f>
        <v/>
      </c>
    </row>
    <row r="310" spans="1:11" x14ac:dyDescent="0.2">
      <c r="A310" s="196">
        <f>Sales_Entry!A310</f>
        <v>66928</v>
      </c>
      <c r="B310" s="197">
        <f>Sales_Entry!B310</f>
        <v>46215</v>
      </c>
      <c r="C310" s="198" t="str">
        <f>Sales_Entry!D310</f>
        <v>PALPALI KIRANA</v>
      </c>
      <c r="D310" s="198" t="s">
        <v>1388</v>
      </c>
      <c r="E310" s="198" t="str">
        <f>Sales_Entry!C310</f>
        <v>BILL-6240</v>
      </c>
      <c r="F310" s="198" t="str">
        <f>Sales_Entry!E310</f>
        <v>Mix Milk</v>
      </c>
      <c r="G310" s="199">
        <f>N(Sales_Entry!J310)</f>
        <v>2975</v>
      </c>
      <c r="H310" s="199">
        <v>0</v>
      </c>
      <c r="I310" s="199">
        <f t="shared" si="4"/>
        <v>2975</v>
      </c>
      <c r="J310" s="198"/>
      <c r="K310" s="200" t="str" cm="1">
        <f t="array" ref="K310">IF($C310="","",IF(AND($C310=Party_Statement!$C$5,$B310&gt;=Party_Statement!$C$6,$B310&lt;=Party_Statement!$E$6),SUMPRODUCT(($C$3:$C310=Party_Statement!$C$5)*($B$3:$B310&gt;=Party_Statement!$C$6)*($B$3:$B310&lt;=Party_Statement!$E$6)),""))</f>
        <v/>
      </c>
    </row>
    <row r="311" spans="1:11" x14ac:dyDescent="0.2">
      <c r="A311" s="196">
        <f>Sales_Entry!A311</f>
        <v>66928</v>
      </c>
      <c r="B311" s="197">
        <f>Sales_Entry!B311</f>
        <v>46215</v>
      </c>
      <c r="C311" s="198" t="str">
        <f>Sales_Entry!D311</f>
        <v>GIRI KIRANA</v>
      </c>
      <c r="D311" s="198" t="s">
        <v>1388</v>
      </c>
      <c r="E311" s="198" t="str">
        <f>Sales_Entry!C311</f>
        <v>BILL-6241</v>
      </c>
      <c r="F311" s="198" t="str">
        <f>Sales_Entry!E311</f>
        <v>Mix Milk</v>
      </c>
      <c r="G311" s="199">
        <f>N(Sales_Entry!J311)</f>
        <v>1275</v>
      </c>
      <c r="H311" s="199">
        <v>0</v>
      </c>
      <c r="I311" s="199">
        <f t="shared" si="4"/>
        <v>1275</v>
      </c>
      <c r="J311" s="198"/>
      <c r="K311" s="200" t="str" cm="1">
        <f t="array" ref="K311">IF($C311="","",IF(AND($C311=Party_Statement!$C$5,$B311&gt;=Party_Statement!$C$6,$B311&lt;=Party_Statement!$E$6),SUMPRODUCT(($C$3:$C311=Party_Statement!$C$5)*($B$3:$B311&gt;=Party_Statement!$C$6)*($B$3:$B311&lt;=Party_Statement!$E$6)),""))</f>
        <v/>
      </c>
    </row>
    <row r="312" spans="1:11" x14ac:dyDescent="0.2">
      <c r="A312" s="196">
        <f>Sales_Entry!A312</f>
        <v>66928</v>
      </c>
      <c r="B312" s="197">
        <f>Sales_Entry!B312</f>
        <v>46215</v>
      </c>
      <c r="C312" s="198" t="str">
        <f>Sales_Entry!D312</f>
        <v>DEURALI KIRANA</v>
      </c>
      <c r="D312" s="198" t="s">
        <v>1388</v>
      </c>
      <c r="E312" s="198" t="str">
        <f>Sales_Entry!C312</f>
        <v>BILL-6242</v>
      </c>
      <c r="F312" s="198" t="str">
        <f>Sales_Entry!E312</f>
        <v>Mix Milk</v>
      </c>
      <c r="G312" s="199">
        <f>N(Sales_Entry!J312)</f>
        <v>680</v>
      </c>
      <c r="H312" s="199">
        <v>0</v>
      </c>
      <c r="I312" s="199">
        <f t="shared" si="4"/>
        <v>680</v>
      </c>
      <c r="J312" s="198"/>
      <c r="K312" s="200" t="str" cm="1">
        <f t="array" ref="K312">IF($C312="","",IF(AND($C312=Party_Statement!$C$5,$B312&gt;=Party_Statement!$C$6,$B312&lt;=Party_Statement!$E$6),SUMPRODUCT(($C$3:$C312=Party_Statement!$C$5)*($B$3:$B312&gt;=Party_Statement!$C$6)*($B$3:$B312&lt;=Party_Statement!$E$6)),""))</f>
        <v/>
      </c>
    </row>
    <row r="313" spans="1:11" x14ac:dyDescent="0.2">
      <c r="A313" s="196">
        <f>Sales_Entry!A313</f>
        <v>66928</v>
      </c>
      <c r="B313" s="197">
        <f>Sales_Entry!B313</f>
        <v>46215</v>
      </c>
      <c r="C313" s="198" t="str">
        <f>Sales_Entry!D313</f>
        <v>AAMOSH KIRANA</v>
      </c>
      <c r="D313" s="198" t="s">
        <v>1388</v>
      </c>
      <c r="E313" s="198" t="str">
        <f>Sales_Entry!C313</f>
        <v>BILL-6243</v>
      </c>
      <c r="F313" s="198" t="str">
        <f>Sales_Entry!E313</f>
        <v>Mix Milk</v>
      </c>
      <c r="G313" s="199">
        <f>N(Sales_Entry!J313)</f>
        <v>3440</v>
      </c>
      <c r="H313" s="199">
        <v>0</v>
      </c>
      <c r="I313" s="199">
        <f t="shared" si="4"/>
        <v>3440</v>
      </c>
      <c r="J313" s="198"/>
      <c r="K313" s="200" cm="1">
        <f t="array" ref="K313">IF($C313="","",IF(AND($C313=Party_Statement!$C$5,$B313&gt;=Party_Statement!$C$6,$B313&lt;=Party_Statement!$E$6),SUMPRODUCT(($C$3:$C313=Party_Statement!$C$5)*($B$3:$B313&gt;=Party_Statement!$C$6)*($B$3:$B313&lt;=Party_Statement!$E$6)),""))</f>
        <v>35</v>
      </c>
    </row>
    <row r="314" spans="1:11" x14ac:dyDescent="0.2">
      <c r="A314" s="196">
        <f>Sales_Entry!A314</f>
        <v>66928</v>
      </c>
      <c r="B314" s="197">
        <f>Sales_Entry!B314</f>
        <v>46215</v>
      </c>
      <c r="C314" s="198" t="str">
        <f>Sales_Entry!D314</f>
        <v>AAMOSH KIRANA</v>
      </c>
      <c r="D314" s="198" t="s">
        <v>1388</v>
      </c>
      <c r="E314" s="198" t="str">
        <f>Sales_Entry!C314</f>
        <v>BILL-6243</v>
      </c>
      <c r="F314" s="198" t="str">
        <f>Sales_Entry!E314</f>
        <v>Mix Milk</v>
      </c>
      <c r="G314" s="199">
        <f>N(Sales_Entry!J314)</f>
        <v>4250</v>
      </c>
      <c r="H314" s="199">
        <v>0</v>
      </c>
      <c r="I314" s="199">
        <f t="shared" si="4"/>
        <v>4250</v>
      </c>
      <c r="J314" s="198"/>
      <c r="K314" s="200" cm="1">
        <f t="array" ref="K314">IF($C314="","",IF(AND($C314=Party_Statement!$C$5,$B314&gt;=Party_Statement!$C$6,$B314&lt;=Party_Statement!$E$6),SUMPRODUCT(($C$3:$C314=Party_Statement!$C$5)*($B$3:$B314&gt;=Party_Statement!$C$6)*($B$3:$B314&lt;=Party_Statement!$E$6)),""))</f>
        <v>36</v>
      </c>
    </row>
    <row r="315" spans="1:11" x14ac:dyDescent="0.2">
      <c r="A315" s="196">
        <f>Sales_Entry!A315</f>
        <v>66928</v>
      </c>
      <c r="B315" s="197">
        <f>Sales_Entry!B315</f>
        <v>46215</v>
      </c>
      <c r="C315" s="198" t="str">
        <f>Sales_Entry!D315</f>
        <v>AAMOSH KIRANA</v>
      </c>
      <c r="D315" s="198" t="s">
        <v>1388</v>
      </c>
      <c r="E315" s="198" t="str">
        <f>Sales_Entry!C315</f>
        <v>BILL-6243</v>
      </c>
      <c r="F315" s="198" t="str">
        <f>Sales_Entry!E315</f>
        <v>Cow Milk</v>
      </c>
      <c r="G315" s="199">
        <f>N(Sales_Entry!J315)</f>
        <v>80</v>
      </c>
      <c r="H315" s="199">
        <v>0</v>
      </c>
      <c r="I315" s="199">
        <f t="shared" si="4"/>
        <v>80</v>
      </c>
      <c r="J315" s="198"/>
      <c r="K315" s="200" cm="1">
        <f t="array" ref="K315">IF($C315="","",IF(AND($C315=Party_Statement!$C$5,$B315&gt;=Party_Statement!$C$6,$B315&lt;=Party_Statement!$E$6),SUMPRODUCT(($C$3:$C315=Party_Statement!$C$5)*($B$3:$B315&gt;=Party_Statement!$C$6)*($B$3:$B315&lt;=Party_Statement!$E$6)),""))</f>
        <v>37</v>
      </c>
    </row>
    <row r="316" spans="1:11" x14ac:dyDescent="0.2">
      <c r="A316" s="196">
        <f>Sales_Entry!A316</f>
        <v>66928</v>
      </c>
      <c r="B316" s="197">
        <f>Sales_Entry!B316</f>
        <v>46215</v>
      </c>
      <c r="C316" s="198" t="str">
        <f>Sales_Entry!D316</f>
        <v>SHARMA DAI</v>
      </c>
      <c r="D316" s="198" t="s">
        <v>1388</v>
      </c>
      <c r="E316" s="198" t="str">
        <f>Sales_Entry!C316</f>
        <v>BILL-6244</v>
      </c>
      <c r="F316" s="198" t="str">
        <f>Sales_Entry!E316</f>
        <v>Mix Milk</v>
      </c>
      <c r="G316" s="199">
        <f>N(Sales_Entry!J316)</f>
        <v>1680</v>
      </c>
      <c r="H316" s="199">
        <v>0</v>
      </c>
      <c r="I316" s="199">
        <f t="shared" si="4"/>
        <v>1680</v>
      </c>
      <c r="J316" s="198"/>
      <c r="K316" s="200" t="str" cm="1">
        <f t="array" ref="K316">IF($C316="","",IF(AND($C316=Party_Statement!$C$5,$B316&gt;=Party_Statement!$C$6,$B316&lt;=Party_Statement!$E$6),SUMPRODUCT(($C$3:$C316=Party_Statement!$C$5)*($B$3:$B316&gt;=Party_Statement!$C$6)*($B$3:$B316&lt;=Party_Statement!$E$6)),""))</f>
        <v/>
      </c>
    </row>
    <row r="317" spans="1:11" x14ac:dyDescent="0.2">
      <c r="A317" s="196">
        <f>Sales_Entry!A317</f>
        <v>66928</v>
      </c>
      <c r="B317" s="197">
        <f>Sales_Entry!B317</f>
        <v>46215</v>
      </c>
      <c r="C317" s="198" t="str">
        <f>Sales_Entry!D317</f>
        <v>GANGA NEUPANE</v>
      </c>
      <c r="D317" s="198" t="s">
        <v>1388</v>
      </c>
      <c r="E317" s="198" t="str">
        <f>Sales_Entry!C317</f>
        <v>BILL-6245</v>
      </c>
      <c r="F317" s="198" t="str">
        <f>Sales_Entry!E317</f>
        <v>Mix Milk</v>
      </c>
      <c r="G317" s="199">
        <f>N(Sales_Entry!J317)</f>
        <v>680</v>
      </c>
      <c r="H317" s="199">
        <v>0</v>
      </c>
      <c r="I317" s="199">
        <f t="shared" si="4"/>
        <v>680</v>
      </c>
      <c r="J317" s="198"/>
      <c r="K317" s="200" t="str" cm="1">
        <f t="array" ref="K317">IF($C317="","",IF(AND($C317=Party_Statement!$C$5,$B317&gt;=Party_Statement!$C$6,$B317&lt;=Party_Statement!$E$6),SUMPRODUCT(($C$3:$C317=Party_Statement!$C$5)*($B$3:$B317&gt;=Party_Statement!$C$6)*($B$3:$B317&lt;=Party_Statement!$E$6)),""))</f>
        <v/>
      </c>
    </row>
    <row r="318" spans="1:11" x14ac:dyDescent="0.2">
      <c r="A318" s="196">
        <f>Sales_Entry!A318</f>
        <v>66928</v>
      </c>
      <c r="B318" s="197">
        <f>Sales_Entry!B318</f>
        <v>46215</v>
      </c>
      <c r="C318" s="198" t="str">
        <f>Sales_Entry!D318</f>
        <v>LOCAL</v>
      </c>
      <c r="D318" s="198" t="s">
        <v>1388</v>
      </c>
      <c r="E318" s="198" t="str">
        <f>Sales_Entry!C318</f>
        <v>BILL-6246</v>
      </c>
      <c r="F318" s="198" t="str">
        <f>Sales_Entry!E318</f>
        <v>Mix Milk</v>
      </c>
      <c r="G318" s="199">
        <f>N(Sales_Entry!J318)</f>
        <v>350</v>
      </c>
      <c r="H318" s="199">
        <v>0</v>
      </c>
      <c r="I318" s="199">
        <f t="shared" si="4"/>
        <v>350</v>
      </c>
      <c r="J318" s="198"/>
      <c r="K318" s="200" t="str" cm="1">
        <f t="array" ref="K318">IF($C318="","",IF(AND($C318=Party_Statement!$C$5,$B318&gt;=Party_Statement!$C$6,$B318&lt;=Party_Statement!$E$6),SUMPRODUCT(($C$3:$C318=Party_Statement!$C$5)*($B$3:$B318&gt;=Party_Statement!$C$6)*($B$3:$B318&lt;=Party_Statement!$E$6)),""))</f>
        <v/>
      </c>
    </row>
    <row r="319" spans="1:11" x14ac:dyDescent="0.2">
      <c r="A319" s="196">
        <f>Sales_Entry!A319</f>
        <v>66929</v>
      </c>
      <c r="B319" s="197">
        <f>Sales_Entry!B319</f>
        <v>46216</v>
      </c>
      <c r="C319" s="198" t="str">
        <f>Sales_Entry!D319</f>
        <v>PARSURAM THARU -333</v>
      </c>
      <c r="D319" s="198" t="s">
        <v>1388</v>
      </c>
      <c r="E319" s="198" t="str">
        <f>Sales_Entry!C319</f>
        <v>BILL-6247</v>
      </c>
      <c r="F319" s="198" t="str">
        <f>Sales_Entry!E319</f>
        <v>DANA</v>
      </c>
      <c r="G319" s="199">
        <f>N(Sales_Entry!J319)</f>
        <v>1680</v>
      </c>
      <c r="H319" s="199">
        <v>0</v>
      </c>
      <c r="I319" s="199">
        <f t="shared" si="4"/>
        <v>1680</v>
      </c>
      <c r="J319" s="198"/>
      <c r="K319" s="200" t="str" cm="1">
        <f t="array" ref="K319">IF($C319="","",IF(AND($C319=Party_Statement!$C$5,$B319&gt;=Party_Statement!$C$6,$B319&lt;=Party_Statement!$E$6),SUMPRODUCT(($C$3:$C319=Party_Statement!$C$5)*($B$3:$B319&gt;=Party_Statement!$C$6)*($B$3:$B319&lt;=Party_Statement!$E$6)),""))</f>
        <v/>
      </c>
    </row>
    <row r="320" spans="1:11" x14ac:dyDescent="0.2">
      <c r="A320" s="196">
        <f>Sales_Entry!A320</f>
        <v>66929</v>
      </c>
      <c r="B320" s="197">
        <f>Sales_Entry!B320</f>
        <v>46216</v>
      </c>
      <c r="C320" s="198" t="str">
        <f>Sales_Entry!D320</f>
        <v>NEUPANE KIRANA</v>
      </c>
      <c r="D320" s="198" t="s">
        <v>1388</v>
      </c>
      <c r="E320" s="198" t="str">
        <f>Sales_Entry!C320</f>
        <v>BILL-6248</v>
      </c>
      <c r="F320" s="198" t="str">
        <f>Sales_Entry!E320</f>
        <v>Mix Milk</v>
      </c>
      <c r="G320" s="199">
        <f>N(Sales_Entry!J320)</f>
        <v>360</v>
      </c>
      <c r="H320" s="199">
        <v>0</v>
      </c>
      <c r="I320" s="199">
        <f t="shared" si="4"/>
        <v>360</v>
      </c>
      <c r="J320" s="198"/>
      <c r="K320" s="200" t="str" cm="1">
        <f t="array" ref="K320">IF($C320="","",IF(AND($C320=Party_Statement!$C$5,$B320&gt;=Party_Statement!$C$6,$B320&lt;=Party_Statement!$E$6),SUMPRODUCT(($C$3:$C320=Party_Statement!$C$5)*($B$3:$B320&gt;=Party_Statement!$C$6)*($B$3:$B320&lt;=Party_Statement!$E$6)),""))</f>
        <v/>
      </c>
    </row>
    <row r="321" spans="1:11" x14ac:dyDescent="0.2">
      <c r="A321" s="196">
        <f>Sales_Entry!A321</f>
        <v>66929</v>
      </c>
      <c r="B321" s="197">
        <f>Sales_Entry!B321</f>
        <v>46216</v>
      </c>
      <c r="C321" s="198" t="str">
        <f>Sales_Entry!D321</f>
        <v>GANGA NEUPANE</v>
      </c>
      <c r="D321" s="198" t="s">
        <v>1388</v>
      </c>
      <c r="E321" s="198" t="str">
        <f>Sales_Entry!C321</f>
        <v>BILL-6249</v>
      </c>
      <c r="F321" s="198" t="str">
        <f>Sales_Entry!E321</f>
        <v>Mix Milk</v>
      </c>
      <c r="G321" s="199">
        <f>N(Sales_Entry!J321)</f>
        <v>510</v>
      </c>
      <c r="H321" s="199">
        <v>0</v>
      </c>
      <c r="I321" s="199">
        <f t="shared" si="4"/>
        <v>510</v>
      </c>
      <c r="J321" s="198"/>
      <c r="K321" s="200" t="str" cm="1">
        <f t="array" ref="K321">IF($C321="","",IF(AND($C321=Party_Statement!$C$5,$B321&gt;=Party_Statement!$C$6,$B321&lt;=Party_Statement!$E$6),SUMPRODUCT(($C$3:$C321=Party_Statement!$C$5)*($B$3:$B321&gt;=Party_Statement!$C$6)*($B$3:$B321&lt;=Party_Statement!$E$6)),""))</f>
        <v/>
      </c>
    </row>
    <row r="322" spans="1:11" ht="25.5" customHeight="1" x14ac:dyDescent="0.2">
      <c r="A322" s="196">
        <f>Sales_Entry!A322</f>
        <v>66929</v>
      </c>
      <c r="B322" s="197">
        <f>Sales_Entry!B322</f>
        <v>46216</v>
      </c>
      <c r="C322" s="198" t="str">
        <f>Sales_Entry!D322</f>
        <v>LOCAL</v>
      </c>
      <c r="D322" s="198" t="s">
        <v>1388</v>
      </c>
      <c r="E322" s="198" t="str">
        <f>Sales_Entry!C322</f>
        <v>BILL-6250</v>
      </c>
      <c r="F322" s="198" t="str">
        <f>Sales_Entry!E322</f>
        <v>Mix Milk</v>
      </c>
      <c r="G322" s="199">
        <f>N(Sales_Entry!J322)</f>
        <v>715.01499999999999</v>
      </c>
      <c r="H322" s="199">
        <v>0</v>
      </c>
      <c r="I322" s="199">
        <f t="shared" si="4"/>
        <v>715.01499999999999</v>
      </c>
      <c r="J322" s="198"/>
      <c r="K322" s="200" t="str" cm="1">
        <f t="array" ref="K322">IF($C322="","",IF(AND($C322=Party_Statement!$C$5,$B322&gt;=Party_Statement!$C$6,$B322&lt;=Party_Statement!$E$6),SUMPRODUCT(($C$3:$C322=Party_Statement!$C$5)*($B$3:$B322&gt;=Party_Statement!$C$6)*($B$3:$B322&lt;=Party_Statement!$E$6)),""))</f>
        <v/>
      </c>
    </row>
    <row r="323" spans="1:11" ht="25.5" customHeight="1" x14ac:dyDescent="0.2">
      <c r="A323" s="196">
        <f>Sales_Entry!A323</f>
        <v>66929</v>
      </c>
      <c r="B323" s="197">
        <f>Sales_Entry!B323</f>
        <v>46216</v>
      </c>
      <c r="C323" s="198" t="str">
        <f>Sales_Entry!D323</f>
        <v>SRIJANA DAIRY</v>
      </c>
      <c r="D323" s="198" t="s">
        <v>1388</v>
      </c>
      <c r="E323" s="198" t="str">
        <f>Sales_Entry!C323</f>
        <v>BILL-6251</v>
      </c>
      <c r="F323" s="198" t="str">
        <f>Sales_Entry!E323</f>
        <v>Mix Milk</v>
      </c>
      <c r="G323" s="199">
        <f>N(Sales_Entry!J323)</f>
        <v>5100</v>
      </c>
      <c r="H323" s="199">
        <v>0</v>
      </c>
      <c r="I323" s="199">
        <f t="shared" si="4"/>
        <v>5100</v>
      </c>
      <c r="J323" s="198"/>
      <c r="K323" s="200" t="str" cm="1">
        <f t="array" ref="K323">IF($C323="","",IF(AND($C323=Party_Statement!$C$5,$B323&gt;=Party_Statement!$C$6,$B323&lt;=Party_Statement!$E$6),SUMPRODUCT(($C$3:$C323=Party_Statement!$C$5)*($B$3:$B323&gt;=Party_Statement!$C$6)*($B$3:$B323&lt;=Party_Statement!$E$6)),""))</f>
        <v/>
      </c>
    </row>
    <row r="324" spans="1:11" x14ac:dyDescent="0.2">
      <c r="A324" s="196">
        <f>Sales_Entry!A324</f>
        <v>66929</v>
      </c>
      <c r="B324" s="197">
        <f>Sales_Entry!B324</f>
        <v>46216</v>
      </c>
      <c r="C324" s="198" t="str">
        <f>Sales_Entry!D324</f>
        <v>SRIJANA DAIRY</v>
      </c>
      <c r="D324" s="198" t="s">
        <v>1388</v>
      </c>
      <c r="E324" s="198" t="str">
        <f>Sales_Entry!C324</f>
        <v>BILL-6251</v>
      </c>
      <c r="F324" s="198" t="str">
        <f>Sales_Entry!E324</f>
        <v>Cow Milk</v>
      </c>
      <c r="G324" s="199">
        <f>N(Sales_Entry!J324)</f>
        <v>80</v>
      </c>
      <c r="H324" s="199">
        <v>0</v>
      </c>
      <c r="I324" s="199">
        <f t="shared" ref="I324:I387" si="5">IF($C324="","",$G324-$H324)</f>
        <v>80</v>
      </c>
      <c r="J324" s="198"/>
      <c r="K324" s="200" t="str" cm="1">
        <f t="array" ref="K324">IF($C324="","",IF(AND($C324=Party_Statement!$C$5,$B324&gt;=Party_Statement!$C$6,$B324&lt;=Party_Statement!$E$6),SUMPRODUCT(($C$3:$C324=Party_Statement!$C$5)*($B$3:$B324&gt;=Party_Statement!$C$6)*($B$3:$B324&lt;=Party_Statement!$E$6)),""))</f>
        <v/>
      </c>
    </row>
    <row r="325" spans="1:11" x14ac:dyDescent="0.2">
      <c r="A325" s="196">
        <f>Sales_Entry!A325</f>
        <v>66929</v>
      </c>
      <c r="B325" s="197">
        <f>Sales_Entry!B325</f>
        <v>46216</v>
      </c>
      <c r="C325" s="198" t="str">
        <f>Sales_Entry!D325</f>
        <v>SOBHA BHATTARAI</v>
      </c>
      <c r="D325" s="198" t="s">
        <v>1388</v>
      </c>
      <c r="E325" s="198" t="str">
        <f>Sales_Entry!C325</f>
        <v>BILL-6252</v>
      </c>
      <c r="F325" s="198" t="str">
        <f>Sales_Entry!E325</f>
        <v>Mix Milk</v>
      </c>
      <c r="G325" s="199">
        <f>N(Sales_Entry!J325)</f>
        <v>2550</v>
      </c>
      <c r="H325" s="199">
        <v>0</v>
      </c>
      <c r="I325" s="199">
        <f t="shared" si="5"/>
        <v>2550</v>
      </c>
      <c r="J325" s="198"/>
      <c r="K325" s="200" t="str" cm="1">
        <f t="array" ref="K325">IF($C325="","",IF(AND($C325=Party_Statement!$C$5,$B325&gt;=Party_Statement!$C$6,$B325&lt;=Party_Statement!$E$6),SUMPRODUCT(($C$3:$C325=Party_Statement!$C$5)*($B$3:$B325&gt;=Party_Statement!$C$6)*($B$3:$B325&lt;=Party_Statement!$E$6)),""))</f>
        <v/>
      </c>
    </row>
    <row r="326" spans="1:11" x14ac:dyDescent="0.2">
      <c r="A326" s="196">
        <f>Sales_Entry!A326</f>
        <v>66929</v>
      </c>
      <c r="B326" s="197">
        <f>Sales_Entry!B326</f>
        <v>46216</v>
      </c>
      <c r="C326" s="198" t="str">
        <f>Sales_Entry!D326</f>
        <v>YUBARAJ AND SAMRAT</v>
      </c>
      <c r="D326" s="198" t="s">
        <v>1388</v>
      </c>
      <c r="E326" s="198" t="str">
        <f>Sales_Entry!C326</f>
        <v>BILL-6253</v>
      </c>
      <c r="F326" s="198" t="str">
        <f>Sales_Entry!E326</f>
        <v>Mix Milk</v>
      </c>
      <c r="G326" s="199">
        <f>N(Sales_Entry!J326)</f>
        <v>1020</v>
      </c>
      <c r="H326" s="199">
        <v>0</v>
      </c>
      <c r="I326" s="199">
        <f t="shared" si="5"/>
        <v>1020</v>
      </c>
      <c r="J326" s="198"/>
      <c r="K326" s="200" t="str" cm="1">
        <f t="array" ref="K326">IF($C326="","",IF(AND($C326=Party_Statement!$C$5,$B326&gt;=Party_Statement!$C$6,$B326&lt;=Party_Statement!$E$6),SUMPRODUCT(($C$3:$C326=Party_Statement!$C$5)*($B$3:$B326&gt;=Party_Statement!$C$6)*($B$3:$B326&lt;=Party_Statement!$E$6)),""))</f>
        <v/>
      </c>
    </row>
    <row r="327" spans="1:11" x14ac:dyDescent="0.2">
      <c r="A327" s="196">
        <f>Sales_Entry!A327</f>
        <v>66929</v>
      </c>
      <c r="B327" s="197">
        <f>Sales_Entry!B327</f>
        <v>46216</v>
      </c>
      <c r="C327" s="198" t="str">
        <f>Sales_Entry!D327</f>
        <v>SAMIKSHYA KIRANA</v>
      </c>
      <c r="D327" s="198" t="s">
        <v>1388</v>
      </c>
      <c r="E327" s="198" t="str">
        <f>Sales_Entry!C327</f>
        <v>BILL-6254</v>
      </c>
      <c r="F327" s="198" t="str">
        <f>Sales_Entry!E327</f>
        <v>Mix Milk</v>
      </c>
      <c r="G327" s="199">
        <f>N(Sales_Entry!J327)</f>
        <v>680</v>
      </c>
      <c r="H327" s="199">
        <v>0</v>
      </c>
      <c r="I327" s="199">
        <f t="shared" si="5"/>
        <v>680</v>
      </c>
      <c r="J327" s="198"/>
      <c r="K327" s="200" t="str" cm="1">
        <f t="array" ref="K327">IF($C327="","",IF(AND($C327=Party_Statement!$C$5,$B327&gt;=Party_Statement!$C$6,$B327&lt;=Party_Statement!$E$6),SUMPRODUCT(($C$3:$C327=Party_Statement!$C$5)*($B$3:$B327&gt;=Party_Statement!$C$6)*($B$3:$B327&lt;=Party_Statement!$E$6)),""))</f>
        <v/>
      </c>
    </row>
    <row r="328" spans="1:11" x14ac:dyDescent="0.2">
      <c r="A328" s="196">
        <f>Sales_Entry!A328</f>
        <v>66929</v>
      </c>
      <c r="B328" s="197">
        <f>Sales_Entry!B328</f>
        <v>46216</v>
      </c>
      <c r="C328" s="198" t="str">
        <f>Sales_Entry!D328</f>
        <v>KRISHNA KHAREL</v>
      </c>
      <c r="D328" s="198" t="s">
        <v>1388</v>
      </c>
      <c r="E328" s="198" t="str">
        <f>Sales_Entry!C328</f>
        <v>BILL-6255</v>
      </c>
      <c r="F328" s="198" t="str">
        <f>Sales_Entry!E328</f>
        <v>Mix Milk</v>
      </c>
      <c r="G328" s="199">
        <f>N(Sales_Entry!J328)</f>
        <v>344</v>
      </c>
      <c r="H328" s="199">
        <v>0</v>
      </c>
      <c r="I328" s="199">
        <f t="shared" si="5"/>
        <v>344</v>
      </c>
      <c r="J328" s="198"/>
      <c r="K328" s="200" t="str" cm="1">
        <f t="array" ref="K328">IF($C328="","",IF(AND($C328=Party_Statement!$C$5,$B328&gt;=Party_Statement!$C$6,$B328&lt;=Party_Statement!$E$6),SUMPRODUCT(($C$3:$C328=Party_Statement!$C$5)*($B$3:$B328&gt;=Party_Statement!$C$6)*($B$3:$B328&lt;=Party_Statement!$E$6)),""))</f>
        <v/>
      </c>
    </row>
    <row r="329" spans="1:11" x14ac:dyDescent="0.2">
      <c r="A329" s="196">
        <f>Sales_Entry!A329</f>
        <v>66929</v>
      </c>
      <c r="B329" s="197">
        <f>Sales_Entry!B329</f>
        <v>46216</v>
      </c>
      <c r="C329" s="198" t="str">
        <f>Sales_Entry!D329</f>
        <v>CHHATRABHUMI STORE</v>
      </c>
      <c r="D329" s="198" t="s">
        <v>1388</v>
      </c>
      <c r="E329" s="198" t="str">
        <f>Sales_Entry!C329</f>
        <v>BILL-6256</v>
      </c>
      <c r="F329" s="198" t="str">
        <f>Sales_Entry!E329</f>
        <v>Mix Milk</v>
      </c>
      <c r="G329" s="199">
        <f>N(Sales_Entry!J329)</f>
        <v>2580</v>
      </c>
      <c r="H329" s="199">
        <v>0</v>
      </c>
      <c r="I329" s="199">
        <f t="shared" si="5"/>
        <v>2580</v>
      </c>
      <c r="J329" s="198"/>
      <c r="K329" s="200" t="str" cm="1">
        <f t="array" ref="K329">IF($C329="","",IF(AND($C329=Party_Statement!$C$5,$B329&gt;=Party_Statement!$C$6,$B329&lt;=Party_Statement!$E$6),SUMPRODUCT(($C$3:$C329=Party_Statement!$C$5)*($B$3:$B329&gt;=Party_Statement!$C$6)*($B$3:$B329&lt;=Party_Statement!$E$6)),""))</f>
        <v/>
      </c>
    </row>
    <row r="330" spans="1:11" x14ac:dyDescent="0.2">
      <c r="A330" s="196">
        <f>Sales_Entry!A330</f>
        <v>66929</v>
      </c>
      <c r="B330" s="197">
        <f>Sales_Entry!B330</f>
        <v>46216</v>
      </c>
      <c r="C330" s="198" t="str">
        <f>Sales_Entry!D330</f>
        <v>PALPALI KIRANA</v>
      </c>
      <c r="D330" s="198" t="s">
        <v>1388</v>
      </c>
      <c r="E330" s="198" t="str">
        <f>Sales_Entry!C330</f>
        <v>BILL-6257</v>
      </c>
      <c r="F330" s="198" t="str">
        <f>Sales_Entry!E330</f>
        <v>Mix Milk</v>
      </c>
      <c r="G330" s="199">
        <f>N(Sales_Entry!J330)</f>
        <v>1700</v>
      </c>
      <c r="H330" s="199">
        <v>0</v>
      </c>
      <c r="I330" s="199">
        <f t="shared" si="5"/>
        <v>1700</v>
      </c>
      <c r="J330" s="198"/>
      <c r="K330" s="200" t="str" cm="1">
        <f t="array" ref="K330">IF($C330="","",IF(AND($C330=Party_Statement!$C$5,$B330&gt;=Party_Statement!$C$6,$B330&lt;=Party_Statement!$E$6),SUMPRODUCT(($C$3:$C330=Party_Statement!$C$5)*($B$3:$B330&gt;=Party_Statement!$C$6)*($B$3:$B330&lt;=Party_Statement!$E$6)),""))</f>
        <v/>
      </c>
    </row>
    <row r="331" spans="1:11" x14ac:dyDescent="0.2">
      <c r="A331" s="196">
        <f>Sales_Entry!A331</f>
        <v>66929</v>
      </c>
      <c r="B331" s="197">
        <f>Sales_Entry!B331</f>
        <v>46216</v>
      </c>
      <c r="C331" s="198" t="str">
        <f>Sales_Entry!D331</f>
        <v>GIRI KIRANA</v>
      </c>
      <c r="D331" s="198" t="s">
        <v>1388</v>
      </c>
      <c r="E331" s="198" t="str">
        <f>Sales_Entry!C331</f>
        <v>BILL-6258</v>
      </c>
      <c r="F331" s="198" t="str">
        <f>Sales_Entry!E331</f>
        <v>Mix Milk</v>
      </c>
      <c r="G331" s="199">
        <f>N(Sales_Entry!J331)</f>
        <v>2550</v>
      </c>
      <c r="H331" s="199">
        <v>0</v>
      </c>
      <c r="I331" s="199">
        <f t="shared" si="5"/>
        <v>2550</v>
      </c>
      <c r="J331" s="198"/>
      <c r="K331" s="200" t="str" cm="1">
        <f t="array" ref="K331">IF($C331="","",IF(AND($C331=Party_Statement!$C$5,$B331&gt;=Party_Statement!$C$6,$B331&lt;=Party_Statement!$E$6),SUMPRODUCT(($C$3:$C331=Party_Statement!$C$5)*($B$3:$B331&gt;=Party_Statement!$C$6)*($B$3:$B331&lt;=Party_Statement!$E$6)),""))</f>
        <v/>
      </c>
    </row>
    <row r="332" spans="1:11" x14ac:dyDescent="0.2">
      <c r="A332" s="196">
        <f>Sales_Entry!A332</f>
        <v>66929</v>
      </c>
      <c r="B332" s="197">
        <f>Sales_Entry!B332</f>
        <v>46216</v>
      </c>
      <c r="C332" s="198" t="str">
        <f>Sales_Entry!D332</f>
        <v>DEURALI KIRANA</v>
      </c>
      <c r="D332" s="198" t="s">
        <v>1388</v>
      </c>
      <c r="E332" s="198" t="str">
        <f>Sales_Entry!C332</f>
        <v>BILL-6259</v>
      </c>
      <c r="F332" s="198" t="str">
        <f>Sales_Entry!E332</f>
        <v>Mix Milk</v>
      </c>
      <c r="G332" s="199">
        <f>N(Sales_Entry!J332)</f>
        <v>680</v>
      </c>
      <c r="H332" s="199">
        <v>0</v>
      </c>
      <c r="I332" s="199">
        <f t="shared" si="5"/>
        <v>680</v>
      </c>
      <c r="J332" s="198"/>
      <c r="K332" s="200" t="str" cm="1">
        <f t="array" ref="K332">IF($C332="","",IF(AND($C332=Party_Statement!$C$5,$B332&gt;=Party_Statement!$C$6,$B332&lt;=Party_Statement!$E$6),SUMPRODUCT(($C$3:$C332=Party_Statement!$C$5)*($B$3:$B332&gt;=Party_Statement!$C$6)*($B$3:$B332&lt;=Party_Statement!$E$6)),""))</f>
        <v/>
      </c>
    </row>
    <row r="333" spans="1:11" x14ac:dyDescent="0.2">
      <c r="A333" s="196">
        <f>Sales_Entry!A333</f>
        <v>66929</v>
      </c>
      <c r="B333" s="197">
        <f>Sales_Entry!B333</f>
        <v>46216</v>
      </c>
      <c r="C333" s="198" t="str">
        <f>Sales_Entry!D333</f>
        <v>SHARMA DAI</v>
      </c>
      <c r="D333" s="198" t="s">
        <v>1388</v>
      </c>
      <c r="E333" s="198" t="str">
        <f>Sales_Entry!C333</f>
        <v>BILL-6260</v>
      </c>
      <c r="F333" s="198" t="str">
        <f>Sales_Entry!E333</f>
        <v>Mix Milk</v>
      </c>
      <c r="G333" s="199">
        <f>N(Sales_Entry!J333)</f>
        <v>2184</v>
      </c>
      <c r="H333" s="199">
        <v>0</v>
      </c>
      <c r="I333" s="199">
        <f t="shared" si="5"/>
        <v>2184</v>
      </c>
      <c r="J333" s="198"/>
      <c r="K333" s="200" t="str" cm="1">
        <f t="array" ref="K333">IF($C333="","",IF(AND($C333=Party_Statement!$C$5,$B333&gt;=Party_Statement!$C$6,$B333&lt;=Party_Statement!$E$6),SUMPRODUCT(($C$3:$C333=Party_Statement!$C$5)*($B$3:$B333&gt;=Party_Statement!$C$6)*($B$3:$B333&lt;=Party_Statement!$E$6)),""))</f>
        <v/>
      </c>
    </row>
    <row r="334" spans="1:11" x14ac:dyDescent="0.2">
      <c r="A334" s="196">
        <f>Sales_Entry!A334</f>
        <v>66929</v>
      </c>
      <c r="B334" s="197">
        <f>Sales_Entry!B334</f>
        <v>46216</v>
      </c>
      <c r="C334" s="198" t="str">
        <f>Sales_Entry!D334</f>
        <v>AAMOSH KIRANA</v>
      </c>
      <c r="D334" s="198" t="s">
        <v>1388</v>
      </c>
      <c r="E334" s="198" t="str">
        <f>Sales_Entry!C334</f>
        <v>BILL-6261</v>
      </c>
      <c r="F334" s="198" t="str">
        <f>Sales_Entry!E334</f>
        <v>Mix Milk</v>
      </c>
      <c r="G334" s="199">
        <f>N(Sales_Entry!J334)</f>
        <v>3440</v>
      </c>
      <c r="H334" s="199">
        <v>0</v>
      </c>
      <c r="I334" s="199">
        <f t="shared" si="5"/>
        <v>3440</v>
      </c>
      <c r="J334" s="198"/>
      <c r="K334" s="200" cm="1">
        <f t="array" ref="K334">IF($C334="","",IF(AND($C334=Party_Statement!$C$5,$B334&gt;=Party_Statement!$C$6,$B334&lt;=Party_Statement!$E$6),SUMPRODUCT(($C$3:$C334=Party_Statement!$C$5)*($B$3:$B334&gt;=Party_Statement!$C$6)*($B$3:$B334&lt;=Party_Statement!$E$6)),""))</f>
        <v>38</v>
      </c>
    </row>
    <row r="335" spans="1:11" x14ac:dyDescent="0.2">
      <c r="A335" s="196">
        <f>Sales_Entry!A335</f>
        <v>66929</v>
      </c>
      <c r="B335" s="197">
        <f>Sales_Entry!B335</f>
        <v>46216</v>
      </c>
      <c r="C335" s="198" t="str">
        <f>Sales_Entry!D335</f>
        <v>AAMOSH KIRANA</v>
      </c>
      <c r="D335" s="198" t="s">
        <v>1388</v>
      </c>
      <c r="E335" s="198" t="str">
        <f>Sales_Entry!C335</f>
        <v>BILL-6261</v>
      </c>
      <c r="F335" s="198" t="str">
        <f>Sales_Entry!E335</f>
        <v>Mix Milk</v>
      </c>
      <c r="G335" s="199">
        <f>N(Sales_Entry!J335)</f>
        <v>5950</v>
      </c>
      <c r="H335" s="199">
        <v>0</v>
      </c>
      <c r="I335" s="199">
        <f t="shared" si="5"/>
        <v>5950</v>
      </c>
      <c r="J335" s="198"/>
      <c r="K335" s="200" cm="1">
        <f t="array" ref="K335">IF($C335="","",IF(AND($C335=Party_Statement!$C$5,$B335&gt;=Party_Statement!$C$6,$B335&lt;=Party_Statement!$E$6),SUMPRODUCT(($C$3:$C335=Party_Statement!$C$5)*($B$3:$B335&gt;=Party_Statement!$C$6)*($B$3:$B335&lt;=Party_Statement!$E$6)),""))</f>
        <v>39</v>
      </c>
    </row>
    <row r="336" spans="1:11" x14ac:dyDescent="0.2">
      <c r="A336" s="196">
        <f>Sales_Entry!A336</f>
        <v>66929</v>
      </c>
      <c r="B336" s="197">
        <f>Sales_Entry!B336</f>
        <v>46216</v>
      </c>
      <c r="C336" s="198" t="str">
        <f>Sales_Entry!D336</f>
        <v>AAMOSH KIRANA</v>
      </c>
      <c r="D336" s="198" t="s">
        <v>1388</v>
      </c>
      <c r="E336" s="198" t="str">
        <f>Sales_Entry!C336</f>
        <v>BILL-6261</v>
      </c>
      <c r="F336" s="198" t="str">
        <f>Sales_Entry!E336</f>
        <v>Cow Milk</v>
      </c>
      <c r="G336" s="199">
        <f>N(Sales_Entry!J336)</f>
        <v>80</v>
      </c>
      <c r="H336" s="199">
        <v>0</v>
      </c>
      <c r="I336" s="199">
        <f t="shared" si="5"/>
        <v>80</v>
      </c>
      <c r="J336" s="198"/>
      <c r="K336" s="200" cm="1">
        <f t="array" ref="K336">IF($C336="","",IF(AND($C336=Party_Statement!$C$5,$B336&gt;=Party_Statement!$C$6,$B336&lt;=Party_Statement!$E$6),SUMPRODUCT(($C$3:$C336=Party_Statement!$C$5)*($B$3:$B336&gt;=Party_Statement!$C$6)*($B$3:$B336&lt;=Party_Statement!$E$6)),""))</f>
        <v>40</v>
      </c>
    </row>
    <row r="337" spans="1:11" x14ac:dyDescent="0.2">
      <c r="A337" s="196">
        <f>Sales_Entry!A337</f>
        <v>66929</v>
      </c>
      <c r="B337" s="197">
        <f>Sales_Entry!B337</f>
        <v>46216</v>
      </c>
      <c r="C337" s="198" t="str">
        <f>Sales_Entry!D337</f>
        <v>KRITIKA KIRANA</v>
      </c>
      <c r="D337" s="198" t="s">
        <v>1388</v>
      </c>
      <c r="E337" s="198" t="str">
        <f>Sales_Entry!C337</f>
        <v>BILL-6262</v>
      </c>
      <c r="F337" s="198" t="str">
        <f>Sales_Entry!E337</f>
        <v>Mix Milk</v>
      </c>
      <c r="G337" s="199">
        <f>N(Sales_Entry!J337)</f>
        <v>1290</v>
      </c>
      <c r="H337" s="199">
        <v>0</v>
      </c>
      <c r="I337" s="199">
        <f t="shared" si="5"/>
        <v>1290</v>
      </c>
      <c r="J337" s="198"/>
      <c r="K337" s="200" t="str" cm="1">
        <f t="array" ref="K337">IF($C337="","",IF(AND($C337=Party_Statement!$C$5,$B337&gt;=Party_Statement!$C$6,$B337&lt;=Party_Statement!$E$6),SUMPRODUCT(($C$3:$C337=Party_Statement!$C$5)*($B$3:$B337&gt;=Party_Statement!$C$6)*($B$3:$B337&lt;=Party_Statement!$E$6)),""))</f>
        <v/>
      </c>
    </row>
    <row r="338" spans="1:11" x14ac:dyDescent="0.2">
      <c r="A338" s="196">
        <f>Sales_Entry!A338</f>
        <v>66929</v>
      </c>
      <c r="B338" s="197">
        <f>Sales_Entry!B338</f>
        <v>46216</v>
      </c>
      <c r="C338" s="198" t="str">
        <f>Sales_Entry!D338</f>
        <v>ORGANIC TARKALI</v>
      </c>
      <c r="D338" s="198" t="s">
        <v>1388</v>
      </c>
      <c r="E338" s="198" t="str">
        <f>Sales_Entry!C338</f>
        <v>BILL-6263</v>
      </c>
      <c r="F338" s="198" t="str">
        <f>Sales_Entry!E338</f>
        <v>Mix Milk</v>
      </c>
      <c r="G338" s="199">
        <f>N(Sales_Entry!J338)</f>
        <v>1900</v>
      </c>
      <c r="H338" s="199">
        <v>0</v>
      </c>
      <c r="I338" s="199">
        <f t="shared" si="5"/>
        <v>1900</v>
      </c>
      <c r="J338" s="198"/>
      <c r="K338" s="200" t="str" cm="1">
        <f t="array" ref="K338">IF($C338="","",IF(AND($C338=Party_Statement!$C$5,$B338&gt;=Party_Statement!$C$6,$B338&lt;=Party_Statement!$E$6),SUMPRODUCT(($C$3:$C338=Party_Statement!$C$5)*($B$3:$B338&gt;=Party_Statement!$C$6)*($B$3:$B338&lt;=Party_Statement!$E$6)),""))</f>
        <v/>
      </c>
    </row>
    <row r="339" spans="1:11" x14ac:dyDescent="0.2">
      <c r="A339" s="196">
        <f>Sales_Entry!A339</f>
        <v>66929</v>
      </c>
      <c r="B339" s="197">
        <f>Sales_Entry!B339</f>
        <v>46216</v>
      </c>
      <c r="C339" s="198" t="str">
        <f>Sales_Entry!D339</f>
        <v>ORGANIC TARKALI</v>
      </c>
      <c r="D339" s="198" t="s">
        <v>1388</v>
      </c>
      <c r="E339" s="198" t="str">
        <f>Sales_Entry!C339</f>
        <v>BILL-6263</v>
      </c>
      <c r="F339" s="198" t="str">
        <f>Sales_Entry!E339</f>
        <v>Mix Milk</v>
      </c>
      <c r="G339" s="199">
        <f>N(Sales_Entry!J339)</f>
        <v>1020</v>
      </c>
      <c r="H339" s="199">
        <v>0</v>
      </c>
      <c r="I339" s="199">
        <f t="shared" si="5"/>
        <v>1020</v>
      </c>
      <c r="J339" s="198"/>
      <c r="K339" s="200" t="str" cm="1">
        <f t="array" ref="K339">IF($C339="","",IF(AND($C339=Party_Statement!$C$5,$B339&gt;=Party_Statement!$C$6,$B339&lt;=Party_Statement!$E$6),SUMPRODUCT(($C$3:$C339=Party_Statement!$C$5)*($B$3:$B339&gt;=Party_Statement!$C$6)*($B$3:$B339&lt;=Party_Statement!$E$6)),""))</f>
        <v/>
      </c>
    </row>
    <row r="340" spans="1:11" x14ac:dyDescent="0.2">
      <c r="A340" s="196">
        <f>Sales_Entry!A340</f>
        <v>66930</v>
      </c>
      <c r="B340" s="197">
        <f>Sales_Entry!B340</f>
        <v>46217</v>
      </c>
      <c r="C340" s="198" t="str">
        <f>Sales_Entry!D340</f>
        <v>SRIJANA DAIRY</v>
      </c>
      <c r="D340" s="198" t="s">
        <v>1388</v>
      </c>
      <c r="E340" s="198" t="str">
        <f>Sales_Entry!C340</f>
        <v>BILL-6264</v>
      </c>
      <c r="F340" s="198" t="str">
        <f>Sales_Entry!E340</f>
        <v>Mix Milk</v>
      </c>
      <c r="G340" s="199">
        <f>N(Sales_Entry!J340)</f>
        <v>5100</v>
      </c>
      <c r="H340" s="199">
        <v>0</v>
      </c>
      <c r="I340" s="199">
        <f t="shared" si="5"/>
        <v>5100</v>
      </c>
      <c r="J340" s="198"/>
      <c r="K340" s="200" t="str" cm="1">
        <f t="array" ref="K340">IF($C340="","",IF(AND($C340=Party_Statement!$C$5,$B340&gt;=Party_Statement!$C$6,$B340&lt;=Party_Statement!$E$6),SUMPRODUCT(($C$3:$C340=Party_Statement!$C$5)*($B$3:$B340&gt;=Party_Statement!$C$6)*($B$3:$B340&lt;=Party_Statement!$E$6)),""))</f>
        <v/>
      </c>
    </row>
    <row r="341" spans="1:11" x14ac:dyDescent="0.2">
      <c r="A341" s="196">
        <f>Sales_Entry!A341</f>
        <v>66930</v>
      </c>
      <c r="B341" s="197">
        <f>Sales_Entry!B341</f>
        <v>46217</v>
      </c>
      <c r="C341" s="198" t="str">
        <f>Sales_Entry!D341</f>
        <v>SRIJANA DAIRY</v>
      </c>
      <c r="D341" s="198" t="s">
        <v>1388</v>
      </c>
      <c r="E341" s="198" t="str">
        <f>Sales_Entry!C341</f>
        <v>BILL-6264</v>
      </c>
      <c r="F341" s="198" t="str">
        <f>Sales_Entry!E341</f>
        <v>Cow Milk</v>
      </c>
      <c r="G341" s="199">
        <f>N(Sales_Entry!J341)</f>
        <v>80</v>
      </c>
      <c r="H341" s="199">
        <v>0</v>
      </c>
      <c r="I341" s="199">
        <f t="shared" si="5"/>
        <v>80</v>
      </c>
      <c r="J341" s="198"/>
      <c r="K341" s="200" t="str" cm="1">
        <f t="array" ref="K341">IF($C341="","",IF(AND($C341=Party_Statement!$C$5,$B341&gt;=Party_Statement!$C$6,$B341&lt;=Party_Statement!$E$6),SUMPRODUCT(($C$3:$C341=Party_Statement!$C$5)*($B$3:$B341&gt;=Party_Statement!$C$6)*($B$3:$B341&lt;=Party_Statement!$E$6)),""))</f>
        <v/>
      </c>
    </row>
    <row r="342" spans="1:11" ht="25.5" customHeight="1" x14ac:dyDescent="0.2">
      <c r="A342" s="196">
        <f>Sales_Entry!A342</f>
        <v>66930</v>
      </c>
      <c r="B342" s="197">
        <f>Sales_Entry!B342</f>
        <v>46217</v>
      </c>
      <c r="C342" s="198" t="str">
        <f>Sales_Entry!D342</f>
        <v>SOBHA BHATTARAI</v>
      </c>
      <c r="D342" s="198" t="s">
        <v>1388</v>
      </c>
      <c r="E342" s="198" t="str">
        <f>Sales_Entry!C342</f>
        <v>BILL-6265</v>
      </c>
      <c r="F342" s="198" t="str">
        <f>Sales_Entry!E342</f>
        <v>Mix Milk</v>
      </c>
      <c r="G342" s="199">
        <f>N(Sales_Entry!J342)</f>
        <v>2975</v>
      </c>
      <c r="H342" s="199">
        <v>0</v>
      </c>
      <c r="I342" s="199">
        <f t="shared" si="5"/>
        <v>2975</v>
      </c>
      <c r="J342" s="198"/>
      <c r="K342" s="200" t="str" cm="1">
        <f t="array" ref="K342">IF($C342="","",IF(AND($C342=Party_Statement!$C$5,$B342&gt;=Party_Statement!$C$6,$B342&lt;=Party_Statement!$E$6),SUMPRODUCT(($C$3:$C342=Party_Statement!$C$5)*($B$3:$B342&gt;=Party_Statement!$C$6)*($B$3:$B342&lt;=Party_Statement!$E$6)),""))</f>
        <v/>
      </c>
    </row>
    <row r="343" spans="1:11" ht="25.5" customHeight="1" x14ac:dyDescent="0.2">
      <c r="A343" s="196">
        <f>Sales_Entry!A343</f>
        <v>66930</v>
      </c>
      <c r="B343" s="197">
        <f>Sales_Entry!B343</f>
        <v>46217</v>
      </c>
      <c r="C343" s="198" t="str">
        <f>Sales_Entry!D343</f>
        <v>PALPALI KIRANA</v>
      </c>
      <c r="D343" s="198" t="s">
        <v>1388</v>
      </c>
      <c r="E343" s="198" t="str">
        <f>Sales_Entry!C343</f>
        <v>BILL-6266</v>
      </c>
      <c r="F343" s="198" t="str">
        <f>Sales_Entry!E343</f>
        <v>Mix Milk</v>
      </c>
      <c r="G343" s="199">
        <f>N(Sales_Entry!J343)</f>
        <v>1700</v>
      </c>
      <c r="H343" s="199">
        <v>0</v>
      </c>
      <c r="I343" s="199">
        <f t="shared" si="5"/>
        <v>1700</v>
      </c>
      <c r="J343" s="198"/>
      <c r="K343" s="200" t="str" cm="1">
        <f t="array" ref="K343">IF($C343="","",IF(AND($C343=Party_Statement!$C$5,$B343&gt;=Party_Statement!$C$6,$B343&lt;=Party_Statement!$E$6),SUMPRODUCT(($C$3:$C343=Party_Statement!$C$5)*($B$3:$B343&gt;=Party_Statement!$C$6)*($B$3:$B343&lt;=Party_Statement!$E$6)),""))</f>
        <v/>
      </c>
    </row>
    <row r="344" spans="1:11" x14ac:dyDescent="0.2">
      <c r="A344" s="196">
        <f>Sales_Entry!A344</f>
        <v>66930</v>
      </c>
      <c r="B344" s="197">
        <f>Sales_Entry!B344</f>
        <v>46217</v>
      </c>
      <c r="C344" s="198" t="str">
        <f>Sales_Entry!D344</f>
        <v>AAMOSH KIRANA</v>
      </c>
      <c r="D344" s="198" t="s">
        <v>1388</v>
      </c>
      <c r="E344" s="198" t="str">
        <f>Sales_Entry!C344</f>
        <v>BILL-6267</v>
      </c>
      <c r="F344" s="198" t="str">
        <f>Sales_Entry!E344</f>
        <v>Mix Milk</v>
      </c>
      <c r="G344" s="199">
        <f>N(Sales_Entry!J344)</f>
        <v>4300</v>
      </c>
      <c r="H344" s="199">
        <v>0</v>
      </c>
      <c r="I344" s="199">
        <f t="shared" si="5"/>
        <v>4300</v>
      </c>
      <c r="J344" s="198"/>
      <c r="K344" s="200" cm="1">
        <f t="array" ref="K344">IF($C344="","",IF(AND($C344=Party_Statement!$C$5,$B344&gt;=Party_Statement!$C$6,$B344&lt;=Party_Statement!$E$6),SUMPRODUCT(($C$3:$C344=Party_Statement!$C$5)*($B$3:$B344&gt;=Party_Statement!$C$6)*($B$3:$B344&lt;=Party_Statement!$E$6)),""))</f>
        <v>41</v>
      </c>
    </row>
    <row r="345" spans="1:11" x14ac:dyDescent="0.2">
      <c r="A345" s="196">
        <f>Sales_Entry!A345</f>
        <v>66930</v>
      </c>
      <c r="B345" s="197">
        <f>Sales_Entry!B345</f>
        <v>46217</v>
      </c>
      <c r="C345" s="198" t="str">
        <f>Sales_Entry!D345</f>
        <v>AAMOSH KIRANA</v>
      </c>
      <c r="D345" s="198" t="s">
        <v>1388</v>
      </c>
      <c r="E345" s="198" t="str">
        <f>Sales_Entry!C345</f>
        <v>BILL-6267</v>
      </c>
      <c r="F345" s="198" t="str">
        <f>Sales_Entry!E345</f>
        <v>Mix Milk</v>
      </c>
      <c r="G345" s="199">
        <f>N(Sales_Entry!J345)</f>
        <v>3400</v>
      </c>
      <c r="H345" s="199">
        <v>0</v>
      </c>
      <c r="I345" s="199">
        <f t="shared" si="5"/>
        <v>3400</v>
      </c>
      <c r="J345" s="198"/>
      <c r="K345" s="200" cm="1">
        <f t="array" ref="K345">IF($C345="","",IF(AND($C345=Party_Statement!$C$5,$B345&gt;=Party_Statement!$C$6,$B345&lt;=Party_Statement!$E$6),SUMPRODUCT(($C$3:$C345=Party_Statement!$C$5)*($B$3:$B345&gt;=Party_Statement!$C$6)*($B$3:$B345&lt;=Party_Statement!$E$6)),""))</f>
        <v>42</v>
      </c>
    </row>
    <row r="346" spans="1:11" x14ac:dyDescent="0.2">
      <c r="A346" s="196">
        <f>Sales_Entry!A346</f>
        <v>66930</v>
      </c>
      <c r="B346" s="197">
        <f>Sales_Entry!B346</f>
        <v>46217</v>
      </c>
      <c r="C346" s="198" t="str">
        <f>Sales_Entry!D346</f>
        <v>AAMOSH KIRANA</v>
      </c>
      <c r="D346" s="198" t="s">
        <v>1388</v>
      </c>
      <c r="E346" s="198" t="str">
        <f>Sales_Entry!C346</f>
        <v>BILL-6267</v>
      </c>
      <c r="F346" s="198" t="str">
        <f>Sales_Entry!E346</f>
        <v>Cow Milk</v>
      </c>
      <c r="G346" s="199">
        <f>N(Sales_Entry!J346)</f>
        <v>80</v>
      </c>
      <c r="H346" s="199">
        <v>0</v>
      </c>
      <c r="I346" s="199">
        <f t="shared" si="5"/>
        <v>80</v>
      </c>
      <c r="J346" s="198"/>
      <c r="K346" s="200" cm="1">
        <f t="array" ref="K346">IF($C346="","",IF(AND($C346=Party_Statement!$C$5,$B346&gt;=Party_Statement!$C$6,$B346&lt;=Party_Statement!$E$6),SUMPRODUCT(($C$3:$C346=Party_Statement!$C$5)*($B$3:$B346&gt;=Party_Statement!$C$6)*($B$3:$B346&lt;=Party_Statement!$E$6)),""))</f>
        <v>43</v>
      </c>
    </row>
    <row r="347" spans="1:11" x14ac:dyDescent="0.2">
      <c r="A347" s="196">
        <f>Sales_Entry!A347</f>
        <v>66930</v>
      </c>
      <c r="B347" s="197">
        <f>Sales_Entry!B347</f>
        <v>46217</v>
      </c>
      <c r="C347" s="198" t="str">
        <f>Sales_Entry!D347</f>
        <v>GIRI KIRANA</v>
      </c>
      <c r="D347" s="198" t="s">
        <v>1388</v>
      </c>
      <c r="E347" s="198" t="str">
        <f>Sales_Entry!C347</f>
        <v>BILL-6268</v>
      </c>
      <c r="F347" s="198" t="str">
        <f>Sales_Entry!E347</f>
        <v>Mix Milk</v>
      </c>
      <c r="G347" s="199">
        <f>N(Sales_Entry!J347)</f>
        <v>1275</v>
      </c>
      <c r="H347" s="199">
        <v>0</v>
      </c>
      <c r="I347" s="199">
        <f t="shared" si="5"/>
        <v>1275</v>
      </c>
      <c r="J347" s="198"/>
      <c r="K347" s="200" t="str" cm="1">
        <f t="array" ref="K347">IF($C347="","",IF(AND($C347=Party_Statement!$C$5,$B347&gt;=Party_Statement!$C$6,$B347&lt;=Party_Statement!$E$6),SUMPRODUCT(($C$3:$C347=Party_Statement!$C$5)*($B$3:$B347&gt;=Party_Statement!$C$6)*($B$3:$B347&lt;=Party_Statement!$E$6)),""))</f>
        <v/>
      </c>
    </row>
    <row r="348" spans="1:11" x14ac:dyDescent="0.2">
      <c r="A348" s="196">
        <f>Sales_Entry!A348</f>
        <v>66930</v>
      </c>
      <c r="B348" s="197">
        <f>Sales_Entry!B348</f>
        <v>46217</v>
      </c>
      <c r="C348" s="198" t="str">
        <f>Sales_Entry!D348</f>
        <v>CHHATRABHUMI STORE</v>
      </c>
      <c r="D348" s="198" t="s">
        <v>1388</v>
      </c>
      <c r="E348" s="198" t="str">
        <f>Sales_Entry!C348</f>
        <v>BILL-6269</v>
      </c>
      <c r="F348" s="198" t="str">
        <f>Sales_Entry!E348</f>
        <v>Mix Milk</v>
      </c>
      <c r="G348" s="199">
        <f>N(Sales_Entry!J348)</f>
        <v>1720</v>
      </c>
      <c r="H348" s="199">
        <v>0</v>
      </c>
      <c r="I348" s="199">
        <f t="shared" si="5"/>
        <v>1720</v>
      </c>
      <c r="J348" s="198"/>
      <c r="K348" s="200" t="str" cm="1">
        <f t="array" ref="K348">IF($C348="","",IF(AND($C348=Party_Statement!$C$5,$B348&gt;=Party_Statement!$C$6,$B348&lt;=Party_Statement!$E$6),SUMPRODUCT(($C$3:$C348=Party_Statement!$C$5)*($B$3:$B348&gt;=Party_Statement!$C$6)*($B$3:$B348&lt;=Party_Statement!$E$6)),""))</f>
        <v/>
      </c>
    </row>
    <row r="349" spans="1:11" x14ac:dyDescent="0.2">
      <c r="A349" s="196">
        <f>Sales_Entry!A349</f>
        <v>66930</v>
      </c>
      <c r="B349" s="197">
        <f>Sales_Entry!B349</f>
        <v>46217</v>
      </c>
      <c r="C349" s="198" t="str">
        <f>Sales_Entry!D349</f>
        <v>KRISHNA KHAREL</v>
      </c>
      <c r="D349" s="198" t="s">
        <v>1388</v>
      </c>
      <c r="E349" s="198" t="str">
        <f>Sales_Entry!C349</f>
        <v>BILL-6270</v>
      </c>
      <c r="F349" s="198" t="str">
        <f>Sales_Entry!E349</f>
        <v>Mix Milk</v>
      </c>
      <c r="G349" s="199">
        <f>N(Sales_Entry!J349)</f>
        <v>344</v>
      </c>
      <c r="H349" s="199">
        <v>0</v>
      </c>
      <c r="I349" s="199">
        <f t="shared" si="5"/>
        <v>344</v>
      </c>
      <c r="J349" s="198"/>
      <c r="K349" s="200" t="str" cm="1">
        <f t="array" ref="K349">IF($C349="","",IF(AND($C349=Party_Statement!$C$5,$B349&gt;=Party_Statement!$C$6,$B349&lt;=Party_Statement!$E$6),SUMPRODUCT(($C$3:$C349=Party_Statement!$C$5)*($B$3:$B349&gt;=Party_Statement!$C$6)*($B$3:$B349&lt;=Party_Statement!$E$6)),""))</f>
        <v/>
      </c>
    </row>
    <row r="350" spans="1:11" x14ac:dyDescent="0.2">
      <c r="A350" s="196">
        <f>Sales_Entry!A350</f>
        <v>66930</v>
      </c>
      <c r="B350" s="197">
        <f>Sales_Entry!B350</f>
        <v>46217</v>
      </c>
      <c r="C350" s="198" t="str">
        <f>Sales_Entry!D350</f>
        <v>DEURALI KIRANA</v>
      </c>
      <c r="D350" s="198" t="s">
        <v>1388</v>
      </c>
      <c r="E350" s="198" t="str">
        <f>Sales_Entry!C350</f>
        <v>BILL-6271</v>
      </c>
      <c r="F350" s="198" t="str">
        <f>Sales_Entry!E350</f>
        <v>Mix Milk</v>
      </c>
      <c r="G350" s="199">
        <f>N(Sales_Entry!J350)</f>
        <v>425</v>
      </c>
      <c r="H350" s="199">
        <v>0</v>
      </c>
      <c r="I350" s="199">
        <f t="shared" si="5"/>
        <v>425</v>
      </c>
      <c r="J350" s="198"/>
      <c r="K350" s="200" t="str" cm="1">
        <f t="array" ref="K350">IF($C350="","",IF(AND($C350=Party_Statement!$C$5,$B350&gt;=Party_Statement!$C$6,$B350&lt;=Party_Statement!$E$6),SUMPRODUCT(($C$3:$C350=Party_Statement!$C$5)*($B$3:$B350&gt;=Party_Statement!$C$6)*($B$3:$B350&lt;=Party_Statement!$E$6)),""))</f>
        <v/>
      </c>
    </row>
    <row r="351" spans="1:11" x14ac:dyDescent="0.2">
      <c r="A351" s="196">
        <f>Sales_Entry!A351</f>
        <v>66930</v>
      </c>
      <c r="B351" s="197">
        <f>Sales_Entry!B351</f>
        <v>46217</v>
      </c>
      <c r="C351" s="198" t="str">
        <f>Sales_Entry!D351</f>
        <v>SAMIKSHYA KIRANA</v>
      </c>
      <c r="D351" s="198" t="s">
        <v>1388</v>
      </c>
      <c r="E351" s="198" t="str">
        <f>Sales_Entry!C351</f>
        <v>BILL-6272</v>
      </c>
      <c r="F351" s="198" t="str">
        <f>Sales_Entry!E351</f>
        <v>Mix Milk</v>
      </c>
      <c r="G351" s="199">
        <f>N(Sales_Entry!J351)</f>
        <v>680</v>
      </c>
      <c r="H351" s="199">
        <v>0</v>
      </c>
      <c r="I351" s="199">
        <f t="shared" si="5"/>
        <v>680</v>
      </c>
      <c r="J351" s="198"/>
      <c r="K351" s="200" t="str" cm="1">
        <f t="array" ref="K351">IF($C351="","",IF(AND($C351=Party_Statement!$C$5,$B351&gt;=Party_Statement!$C$6,$B351&lt;=Party_Statement!$E$6),SUMPRODUCT(($C$3:$C351=Party_Statement!$C$5)*($B$3:$B351&gt;=Party_Statement!$C$6)*($B$3:$B351&lt;=Party_Statement!$E$6)),""))</f>
        <v/>
      </c>
    </row>
    <row r="352" spans="1:11" x14ac:dyDescent="0.2">
      <c r="A352" s="196">
        <f>Sales_Entry!A352</f>
        <v>66930</v>
      </c>
      <c r="B352" s="197">
        <f>Sales_Entry!B352</f>
        <v>46217</v>
      </c>
      <c r="C352" s="198" t="str">
        <f>Sales_Entry!D352</f>
        <v>YUBARAJ AND SAMRAT</v>
      </c>
      <c r="D352" s="198" t="s">
        <v>1388</v>
      </c>
      <c r="E352" s="198" t="str">
        <f>Sales_Entry!C352</f>
        <v>BILL-6273</v>
      </c>
      <c r="F352" s="198" t="str">
        <f>Sales_Entry!E352</f>
        <v>Mix Milk</v>
      </c>
      <c r="G352" s="199">
        <f>N(Sales_Entry!J352)</f>
        <v>1275</v>
      </c>
      <c r="H352" s="199">
        <v>0</v>
      </c>
      <c r="I352" s="199">
        <f t="shared" si="5"/>
        <v>1275</v>
      </c>
      <c r="J352" s="198"/>
      <c r="K352" s="200" t="str" cm="1">
        <f t="array" ref="K352">IF($C352="","",IF(AND($C352=Party_Statement!$C$5,$B352&gt;=Party_Statement!$C$6,$B352&lt;=Party_Statement!$E$6),SUMPRODUCT(($C$3:$C352=Party_Statement!$C$5)*($B$3:$B352&gt;=Party_Statement!$C$6)*($B$3:$B352&lt;=Party_Statement!$E$6)),""))</f>
        <v/>
      </c>
    </row>
    <row r="353" spans="1:11" x14ac:dyDescent="0.2">
      <c r="A353" s="196">
        <f>Sales_Entry!A353</f>
        <v>66930</v>
      </c>
      <c r="B353" s="197">
        <f>Sales_Entry!B353</f>
        <v>46217</v>
      </c>
      <c r="C353" s="198" t="str">
        <f>Sales_Entry!D353</f>
        <v>MANAKAMANA DAIRY</v>
      </c>
      <c r="D353" s="198" t="s">
        <v>1388</v>
      </c>
      <c r="E353" s="198" t="str">
        <f>Sales_Entry!C353</f>
        <v>BILL-6274</v>
      </c>
      <c r="F353" s="198" t="str">
        <f>Sales_Entry!E353</f>
        <v>Mix Milk</v>
      </c>
      <c r="G353" s="199">
        <f>N(Sales_Entry!J353)</f>
        <v>850</v>
      </c>
      <c r="H353" s="199">
        <v>0</v>
      </c>
      <c r="I353" s="199">
        <f t="shared" si="5"/>
        <v>850</v>
      </c>
      <c r="J353" s="198"/>
      <c r="K353" s="200" t="str" cm="1">
        <f t="array" ref="K353">IF($C353="","",IF(AND($C353=Party_Statement!$C$5,$B353&gt;=Party_Statement!$C$6,$B353&lt;=Party_Statement!$E$6),SUMPRODUCT(($C$3:$C353=Party_Statement!$C$5)*($B$3:$B353&gt;=Party_Statement!$C$6)*($B$3:$B353&lt;=Party_Statement!$E$6)),""))</f>
        <v/>
      </c>
    </row>
    <row r="354" spans="1:11" x14ac:dyDescent="0.2">
      <c r="A354" s="196">
        <f>Sales_Entry!A354</f>
        <v>66930</v>
      </c>
      <c r="B354" s="197">
        <f>Sales_Entry!B354</f>
        <v>46217</v>
      </c>
      <c r="C354" s="198" t="str">
        <f>Sales_Entry!D354</f>
        <v>ORGANIC TARKALI</v>
      </c>
      <c r="D354" s="198" t="s">
        <v>1388</v>
      </c>
      <c r="E354" s="198" t="str">
        <f>Sales_Entry!C354</f>
        <v>BILL-6275</v>
      </c>
      <c r="F354" s="198" t="str">
        <f>Sales_Entry!E354</f>
        <v>Mix Milk</v>
      </c>
      <c r="G354" s="199">
        <f>N(Sales_Entry!J354)</f>
        <v>2375</v>
      </c>
      <c r="H354" s="199">
        <v>0</v>
      </c>
      <c r="I354" s="199">
        <f t="shared" si="5"/>
        <v>2375</v>
      </c>
      <c r="J354" s="198"/>
      <c r="K354" s="200" t="str" cm="1">
        <f t="array" ref="K354">IF($C354="","",IF(AND($C354=Party_Statement!$C$5,$B354&gt;=Party_Statement!$C$6,$B354&lt;=Party_Statement!$E$6),SUMPRODUCT(($C$3:$C354=Party_Statement!$C$5)*($B$3:$B354&gt;=Party_Statement!$C$6)*($B$3:$B354&lt;=Party_Statement!$E$6)),""))</f>
        <v/>
      </c>
    </row>
    <row r="355" spans="1:11" x14ac:dyDescent="0.2">
      <c r="A355" s="196">
        <f>Sales_Entry!A355</f>
        <v>66930</v>
      </c>
      <c r="B355" s="197">
        <f>Sales_Entry!B355</f>
        <v>46217</v>
      </c>
      <c r="C355" s="198" t="str">
        <f>Sales_Entry!D355</f>
        <v>KRITIKA KIRANA</v>
      </c>
      <c r="D355" s="198" t="s">
        <v>1388</v>
      </c>
      <c r="E355" s="198" t="str">
        <f>Sales_Entry!C355</f>
        <v>BILL-6276</v>
      </c>
      <c r="F355" s="198" t="str">
        <f>Sales_Entry!E355</f>
        <v>Mix Milk</v>
      </c>
      <c r="G355" s="199">
        <f>N(Sales_Entry!J355)</f>
        <v>860</v>
      </c>
      <c r="H355" s="199">
        <v>0</v>
      </c>
      <c r="I355" s="199">
        <f t="shared" si="5"/>
        <v>860</v>
      </c>
      <c r="J355" s="198"/>
      <c r="K355" s="200" t="str" cm="1">
        <f t="array" ref="K355">IF($C355="","",IF(AND($C355=Party_Statement!$C$5,$B355&gt;=Party_Statement!$C$6,$B355&lt;=Party_Statement!$E$6),SUMPRODUCT(($C$3:$C355=Party_Statement!$C$5)*($B$3:$B355&gt;=Party_Statement!$C$6)*($B$3:$B355&lt;=Party_Statement!$E$6)),""))</f>
        <v/>
      </c>
    </row>
    <row r="356" spans="1:11" x14ac:dyDescent="0.2">
      <c r="A356" s="196">
        <f>Sales_Entry!A356</f>
        <v>66930</v>
      </c>
      <c r="B356" s="197">
        <f>Sales_Entry!B356</f>
        <v>46217</v>
      </c>
      <c r="C356" s="198" t="str">
        <f>Sales_Entry!D356</f>
        <v>KRITIKA KIRANA</v>
      </c>
      <c r="D356" s="198" t="s">
        <v>1388</v>
      </c>
      <c r="E356" s="198" t="str">
        <f>Sales_Entry!C356</f>
        <v>BILL-6276</v>
      </c>
      <c r="F356" s="198" t="str">
        <f>Sales_Entry!E356</f>
        <v>NAUNI</v>
      </c>
      <c r="G356" s="199">
        <f>N(Sales_Entry!J356)</f>
        <v>1600</v>
      </c>
      <c r="H356" s="199">
        <v>0</v>
      </c>
      <c r="I356" s="199">
        <f t="shared" si="5"/>
        <v>1600</v>
      </c>
      <c r="J356" s="198"/>
      <c r="K356" s="200" t="str" cm="1">
        <f t="array" ref="K356">IF($C356="","",IF(AND($C356=Party_Statement!$C$5,$B356&gt;=Party_Statement!$C$6,$B356&lt;=Party_Statement!$E$6),SUMPRODUCT(($C$3:$C356=Party_Statement!$C$5)*($B$3:$B356&gt;=Party_Statement!$C$6)*($B$3:$B356&lt;=Party_Statement!$E$6)),""))</f>
        <v/>
      </c>
    </row>
    <row r="357" spans="1:11" x14ac:dyDescent="0.2">
      <c r="A357" s="196">
        <f>Sales_Entry!A357</f>
        <v>66930</v>
      </c>
      <c r="B357" s="197">
        <f>Sales_Entry!B357</f>
        <v>46217</v>
      </c>
      <c r="C357" s="198" t="str">
        <f>Sales_Entry!D357</f>
        <v>SHARMA DAI</v>
      </c>
      <c r="D357" s="198" t="s">
        <v>1388</v>
      </c>
      <c r="E357" s="198" t="str">
        <f>Sales_Entry!C357</f>
        <v>BILL-6277</v>
      </c>
      <c r="F357" s="198" t="str">
        <f>Sales_Entry!E357</f>
        <v>Mix Milk</v>
      </c>
      <c r="G357" s="199">
        <f>N(Sales_Entry!J357)</f>
        <v>2100</v>
      </c>
      <c r="H357" s="199">
        <v>0</v>
      </c>
      <c r="I357" s="199">
        <f t="shared" si="5"/>
        <v>2100</v>
      </c>
      <c r="J357" s="198"/>
      <c r="K357" s="200" t="str" cm="1">
        <f t="array" ref="K357">IF($C357="","",IF(AND($C357=Party_Statement!$C$5,$B357&gt;=Party_Statement!$C$6,$B357&lt;=Party_Statement!$E$6),SUMPRODUCT(($C$3:$C357=Party_Statement!$C$5)*($B$3:$B357&gt;=Party_Statement!$C$6)*($B$3:$B357&lt;=Party_Statement!$E$6)),""))</f>
        <v/>
      </c>
    </row>
    <row r="358" spans="1:11" x14ac:dyDescent="0.2">
      <c r="A358" s="196">
        <f>Sales_Entry!A358</f>
        <v>66930</v>
      </c>
      <c r="B358" s="197">
        <f>Sales_Entry!B358</f>
        <v>46217</v>
      </c>
      <c r="C358" s="198" t="str">
        <f>Sales_Entry!D358</f>
        <v>GANGA NEUPANE</v>
      </c>
      <c r="D358" s="198" t="s">
        <v>1388</v>
      </c>
      <c r="E358" s="198" t="str">
        <f>Sales_Entry!C358</f>
        <v>BILL-6278</v>
      </c>
      <c r="F358" s="198" t="str">
        <f>Sales_Entry!E358</f>
        <v>Mix Milk</v>
      </c>
      <c r="G358" s="199">
        <f>N(Sales_Entry!J358)</f>
        <v>595</v>
      </c>
      <c r="H358" s="199">
        <v>0</v>
      </c>
      <c r="I358" s="199">
        <f t="shared" si="5"/>
        <v>595</v>
      </c>
      <c r="J358" s="198"/>
      <c r="K358" s="200" t="str" cm="1">
        <f t="array" ref="K358">IF($C358="","",IF(AND($C358=Party_Statement!$C$5,$B358&gt;=Party_Statement!$C$6,$B358&lt;=Party_Statement!$E$6),SUMPRODUCT(($C$3:$C358=Party_Statement!$C$5)*($B$3:$B358&gt;=Party_Statement!$C$6)*($B$3:$B358&lt;=Party_Statement!$E$6)),""))</f>
        <v/>
      </c>
    </row>
    <row r="359" spans="1:11" x14ac:dyDescent="0.2">
      <c r="A359" s="196">
        <f>Sales_Entry!A359</f>
        <v>66930</v>
      </c>
      <c r="B359" s="197">
        <f>Sales_Entry!B359</f>
        <v>46217</v>
      </c>
      <c r="C359" s="198" t="str">
        <f>Sales_Entry!D359</f>
        <v>LOCAL</v>
      </c>
      <c r="D359" s="198" t="s">
        <v>1388</v>
      </c>
      <c r="E359" s="198" t="str">
        <f>Sales_Entry!C359</f>
        <v>BILL-6279</v>
      </c>
      <c r="F359" s="198" t="str">
        <f>Sales_Entry!E359</f>
        <v>Mix Milk</v>
      </c>
      <c r="G359" s="199">
        <f>N(Sales_Entry!J359)</f>
        <v>525</v>
      </c>
      <c r="H359" s="199">
        <v>0</v>
      </c>
      <c r="I359" s="199">
        <f t="shared" si="5"/>
        <v>525</v>
      </c>
      <c r="J359" s="198"/>
      <c r="K359" s="200" t="str" cm="1">
        <f t="array" ref="K359">IF($C359="","",IF(AND($C359=Party_Statement!$C$5,$B359&gt;=Party_Statement!$C$6,$B359&lt;=Party_Statement!$E$6),SUMPRODUCT(($C$3:$C359=Party_Statement!$C$5)*($B$3:$B359&gt;=Party_Statement!$C$6)*($B$3:$B359&lt;=Party_Statement!$E$6)),""))</f>
        <v/>
      </c>
    </row>
    <row r="360" spans="1:11" x14ac:dyDescent="0.2">
      <c r="A360" s="196">
        <f>Sales_Entry!A360</f>
        <v>66931</v>
      </c>
      <c r="B360" s="197">
        <f>Sales_Entry!B360</f>
        <v>46218</v>
      </c>
      <c r="C360" s="198" t="str">
        <f>Sales_Entry!D360</f>
        <v>SRIJANA DAIRY</v>
      </c>
      <c r="D360" s="198" t="s">
        <v>1388</v>
      </c>
      <c r="E360" s="198" t="str">
        <f>Sales_Entry!C360</f>
        <v>BILL-6280</v>
      </c>
      <c r="F360" s="198" t="str">
        <f>Sales_Entry!E360</f>
        <v>Mix Milk</v>
      </c>
      <c r="G360" s="199">
        <f>N(Sales_Entry!J360)</f>
        <v>5100</v>
      </c>
      <c r="H360" s="199">
        <v>0</v>
      </c>
      <c r="I360" s="199">
        <f t="shared" si="5"/>
        <v>5100</v>
      </c>
      <c r="J360" s="198"/>
      <c r="K360" s="200" t="str" cm="1">
        <f t="array" ref="K360">IF($C360="","",IF(AND($C360=Party_Statement!$C$5,$B360&gt;=Party_Statement!$C$6,$B360&lt;=Party_Statement!$E$6),SUMPRODUCT(($C$3:$C360=Party_Statement!$C$5)*($B$3:$B360&gt;=Party_Statement!$C$6)*($B$3:$B360&lt;=Party_Statement!$E$6)),""))</f>
        <v/>
      </c>
    </row>
    <row r="361" spans="1:11" x14ac:dyDescent="0.2">
      <c r="A361" s="196">
        <f>Sales_Entry!A361</f>
        <v>66931</v>
      </c>
      <c r="B361" s="197">
        <f>Sales_Entry!B361</f>
        <v>46218</v>
      </c>
      <c r="C361" s="198" t="str">
        <f>Sales_Entry!D361</f>
        <v>SRIJANA DAIRY</v>
      </c>
      <c r="D361" s="198" t="s">
        <v>1388</v>
      </c>
      <c r="E361" s="198" t="str">
        <f>Sales_Entry!C361</f>
        <v>BILL-6280</v>
      </c>
      <c r="F361" s="198" t="str">
        <f>Sales_Entry!E361</f>
        <v>Cow Milk</v>
      </c>
      <c r="G361" s="199">
        <f>N(Sales_Entry!J361)</f>
        <v>80</v>
      </c>
      <c r="H361" s="199">
        <v>0</v>
      </c>
      <c r="I361" s="199">
        <f t="shared" si="5"/>
        <v>80</v>
      </c>
      <c r="J361" s="198"/>
      <c r="K361" s="200" t="str" cm="1">
        <f t="array" ref="K361">IF($C361="","",IF(AND($C361=Party_Statement!$C$5,$B361&gt;=Party_Statement!$C$6,$B361&lt;=Party_Statement!$E$6),SUMPRODUCT(($C$3:$C361=Party_Statement!$C$5)*($B$3:$B361&gt;=Party_Statement!$C$6)*($B$3:$B361&lt;=Party_Statement!$E$6)),""))</f>
        <v/>
      </c>
    </row>
    <row r="362" spans="1:11" x14ac:dyDescent="0.2">
      <c r="A362" s="196">
        <f>Sales_Entry!A362</f>
        <v>66931</v>
      </c>
      <c r="B362" s="197">
        <f>Sales_Entry!B362</f>
        <v>46218</v>
      </c>
      <c r="C362" s="198" t="str">
        <f>Sales_Entry!D362</f>
        <v>SOBHA BHATTARAI</v>
      </c>
      <c r="D362" s="198" t="s">
        <v>1388</v>
      </c>
      <c r="E362" s="198" t="str">
        <f>Sales_Entry!C362</f>
        <v>BILL-6281</v>
      </c>
      <c r="F362" s="198" t="str">
        <f>Sales_Entry!E362</f>
        <v>Mix Milk</v>
      </c>
      <c r="G362" s="199">
        <f>N(Sales_Entry!J362)</f>
        <v>2975</v>
      </c>
      <c r="H362" s="199">
        <v>0</v>
      </c>
      <c r="I362" s="199">
        <f t="shared" si="5"/>
        <v>2975</v>
      </c>
      <c r="J362" s="198"/>
      <c r="K362" s="200" t="str" cm="1">
        <f t="array" ref="K362">IF($C362="","",IF(AND($C362=Party_Statement!$C$5,$B362&gt;=Party_Statement!$C$6,$B362&lt;=Party_Statement!$E$6),SUMPRODUCT(($C$3:$C362=Party_Statement!$C$5)*($B$3:$B362&gt;=Party_Statement!$C$6)*($B$3:$B362&lt;=Party_Statement!$E$6)),""))</f>
        <v/>
      </c>
    </row>
    <row r="363" spans="1:11" x14ac:dyDescent="0.2">
      <c r="A363" s="196">
        <f>Sales_Entry!A363</f>
        <v>66931</v>
      </c>
      <c r="B363" s="197">
        <f>Sales_Entry!B363</f>
        <v>46218</v>
      </c>
      <c r="C363" s="198" t="str">
        <f>Sales_Entry!D363</f>
        <v>MANAKAMANA DAIRY</v>
      </c>
      <c r="D363" s="198" t="s">
        <v>1388</v>
      </c>
      <c r="E363" s="198" t="str">
        <f>Sales_Entry!C363</f>
        <v>BILL-6282</v>
      </c>
      <c r="F363" s="198" t="str">
        <f>Sales_Entry!E363</f>
        <v>Mix Milk</v>
      </c>
      <c r="G363" s="199">
        <f>N(Sales_Entry!J363)</f>
        <v>850</v>
      </c>
      <c r="H363" s="199">
        <v>0</v>
      </c>
      <c r="I363" s="199">
        <f t="shared" si="5"/>
        <v>850</v>
      </c>
      <c r="J363" s="198"/>
      <c r="K363" s="200" t="str" cm="1">
        <f t="array" ref="K363">IF($C363="","",IF(AND($C363=Party_Statement!$C$5,$B363&gt;=Party_Statement!$C$6,$B363&lt;=Party_Statement!$E$6),SUMPRODUCT(($C$3:$C363=Party_Statement!$C$5)*($B$3:$B363&gt;=Party_Statement!$C$6)*($B$3:$B363&lt;=Party_Statement!$E$6)),""))</f>
        <v/>
      </c>
    </row>
    <row r="364" spans="1:11" x14ac:dyDescent="0.2">
      <c r="A364" s="196">
        <f>Sales_Entry!A364</f>
        <v>66931</v>
      </c>
      <c r="B364" s="197">
        <f>Sales_Entry!B364</f>
        <v>46218</v>
      </c>
      <c r="C364" s="198" t="str">
        <f>Sales_Entry!D364</f>
        <v>SAMIKSHYA KIRANA</v>
      </c>
      <c r="D364" s="198" t="s">
        <v>1388</v>
      </c>
      <c r="E364" s="198" t="str">
        <f>Sales_Entry!C364</f>
        <v>BILL-6283</v>
      </c>
      <c r="F364" s="198" t="str">
        <f>Sales_Entry!E364</f>
        <v>Mix Milk</v>
      </c>
      <c r="G364" s="199">
        <f>N(Sales_Entry!J364)</f>
        <v>680</v>
      </c>
      <c r="H364" s="199">
        <v>0</v>
      </c>
      <c r="I364" s="199">
        <f t="shared" si="5"/>
        <v>680</v>
      </c>
      <c r="J364" s="198"/>
      <c r="K364" s="200" t="str" cm="1">
        <f t="array" ref="K364">IF($C364="","",IF(AND($C364=Party_Statement!$C$5,$B364&gt;=Party_Statement!$C$6,$B364&lt;=Party_Statement!$E$6),SUMPRODUCT(($C$3:$C364=Party_Statement!$C$5)*($B$3:$B364&gt;=Party_Statement!$C$6)*($B$3:$B364&lt;=Party_Statement!$E$6)),""))</f>
        <v/>
      </c>
    </row>
    <row r="365" spans="1:11" ht="25.5" customHeight="1" x14ac:dyDescent="0.2">
      <c r="A365" s="196">
        <f>Sales_Entry!A365</f>
        <v>66931</v>
      </c>
      <c r="B365" s="197">
        <f>Sales_Entry!B365</f>
        <v>46218</v>
      </c>
      <c r="C365" s="198" t="str">
        <f>Sales_Entry!D365</f>
        <v>KRISHNA KHAREL</v>
      </c>
      <c r="D365" s="198" t="s">
        <v>1388</v>
      </c>
      <c r="E365" s="198" t="str">
        <f>Sales_Entry!C365</f>
        <v>BILL-6284</v>
      </c>
      <c r="F365" s="198" t="str">
        <f>Sales_Entry!E365</f>
        <v>Mix Milk</v>
      </c>
      <c r="G365" s="199">
        <f>N(Sales_Entry!J365)</f>
        <v>387</v>
      </c>
      <c r="H365" s="199">
        <v>0</v>
      </c>
      <c r="I365" s="199">
        <f t="shared" si="5"/>
        <v>387</v>
      </c>
      <c r="J365" s="198"/>
      <c r="K365" s="200" t="str" cm="1">
        <f t="array" ref="K365">IF($C365="","",IF(AND($C365=Party_Statement!$C$5,$B365&gt;=Party_Statement!$C$6,$B365&lt;=Party_Statement!$E$6),SUMPRODUCT(($C$3:$C365=Party_Statement!$C$5)*($B$3:$B365&gt;=Party_Statement!$C$6)*($B$3:$B365&lt;=Party_Statement!$E$6)),""))</f>
        <v/>
      </c>
    </row>
    <row r="366" spans="1:11" ht="25.5" customHeight="1" x14ac:dyDescent="0.2">
      <c r="A366" s="196">
        <f>Sales_Entry!A366</f>
        <v>66931</v>
      </c>
      <c r="B366" s="197">
        <f>Sales_Entry!B366</f>
        <v>46218</v>
      </c>
      <c r="C366" s="198" t="str">
        <f>Sales_Entry!D366</f>
        <v>CHHATRABHUMI STORE</v>
      </c>
      <c r="D366" s="198" t="s">
        <v>1388</v>
      </c>
      <c r="E366" s="198" t="str">
        <f>Sales_Entry!C366</f>
        <v>BILL-6285</v>
      </c>
      <c r="F366" s="198" t="str">
        <f>Sales_Entry!E366</f>
        <v>Mix Milk</v>
      </c>
      <c r="G366" s="199">
        <f>N(Sales_Entry!J366)</f>
        <v>2150</v>
      </c>
      <c r="H366" s="199">
        <v>0</v>
      </c>
      <c r="I366" s="199">
        <f t="shared" si="5"/>
        <v>2150</v>
      </c>
      <c r="J366" s="198"/>
      <c r="K366" s="200" t="str" cm="1">
        <f t="array" ref="K366">IF($C366="","",IF(AND($C366=Party_Statement!$C$5,$B366&gt;=Party_Statement!$C$6,$B366&lt;=Party_Statement!$E$6),SUMPRODUCT(($C$3:$C366=Party_Statement!$C$5)*($B$3:$B366&gt;=Party_Statement!$C$6)*($B$3:$B366&lt;=Party_Statement!$E$6)),""))</f>
        <v/>
      </c>
    </row>
    <row r="367" spans="1:11" x14ac:dyDescent="0.2">
      <c r="A367" s="196">
        <f>Sales_Entry!A367</f>
        <v>66931</v>
      </c>
      <c r="B367" s="197">
        <f>Sales_Entry!B367</f>
        <v>46218</v>
      </c>
      <c r="C367" s="198" t="str">
        <f>Sales_Entry!D367</f>
        <v>PALPALI KIRANA</v>
      </c>
      <c r="D367" s="198" t="s">
        <v>1388</v>
      </c>
      <c r="E367" s="198" t="str">
        <f>Sales_Entry!C367</f>
        <v>BILL-6286</v>
      </c>
      <c r="F367" s="198" t="str">
        <f>Sales_Entry!E367</f>
        <v>Mix Milk</v>
      </c>
      <c r="G367" s="199">
        <f>N(Sales_Entry!J367)</f>
        <v>1700</v>
      </c>
      <c r="H367" s="199">
        <v>0</v>
      </c>
      <c r="I367" s="199">
        <f t="shared" si="5"/>
        <v>1700</v>
      </c>
      <c r="J367" s="198"/>
      <c r="K367" s="200" t="str" cm="1">
        <f t="array" ref="K367">IF($C367="","",IF(AND($C367=Party_Statement!$C$5,$B367&gt;=Party_Statement!$C$6,$B367&lt;=Party_Statement!$E$6),SUMPRODUCT(($C$3:$C367=Party_Statement!$C$5)*($B$3:$B367&gt;=Party_Statement!$C$6)*($B$3:$B367&lt;=Party_Statement!$E$6)),""))</f>
        <v/>
      </c>
    </row>
    <row r="368" spans="1:11" x14ac:dyDescent="0.2">
      <c r="A368" s="196">
        <f>Sales_Entry!A368</f>
        <v>66931</v>
      </c>
      <c r="B368" s="197">
        <f>Sales_Entry!B368</f>
        <v>46218</v>
      </c>
      <c r="C368" s="198" t="str">
        <f>Sales_Entry!D368</f>
        <v>AAMOSH KIRANA</v>
      </c>
      <c r="D368" s="198" t="s">
        <v>1388</v>
      </c>
      <c r="E368" s="198" t="str">
        <f>Sales_Entry!C368</f>
        <v>BILL-6287</v>
      </c>
      <c r="F368" s="198" t="str">
        <f>Sales_Entry!E368</f>
        <v>Mix Milk</v>
      </c>
      <c r="G368" s="199">
        <f>N(Sales_Entry!J368)</f>
        <v>3440</v>
      </c>
      <c r="H368" s="199">
        <v>0</v>
      </c>
      <c r="I368" s="199">
        <f t="shared" si="5"/>
        <v>3440</v>
      </c>
      <c r="J368" s="198"/>
      <c r="K368" s="200" cm="1">
        <f t="array" ref="K368">IF($C368="","",IF(AND($C368=Party_Statement!$C$5,$B368&gt;=Party_Statement!$C$6,$B368&lt;=Party_Statement!$E$6),SUMPRODUCT(($C$3:$C368=Party_Statement!$C$5)*($B$3:$B368&gt;=Party_Statement!$C$6)*($B$3:$B368&lt;=Party_Statement!$E$6)),""))</f>
        <v>44</v>
      </c>
    </row>
    <row r="369" spans="1:11" x14ac:dyDescent="0.2">
      <c r="A369" s="196">
        <f>Sales_Entry!A369</f>
        <v>66931</v>
      </c>
      <c r="B369" s="197">
        <f>Sales_Entry!B369</f>
        <v>46218</v>
      </c>
      <c r="C369" s="198" t="str">
        <f>Sales_Entry!D369</f>
        <v>AAMOSH KIRANA</v>
      </c>
      <c r="D369" s="198" t="s">
        <v>1388</v>
      </c>
      <c r="E369" s="198" t="str">
        <f>Sales_Entry!C369</f>
        <v>BILL-6287</v>
      </c>
      <c r="F369" s="198" t="str">
        <f>Sales_Entry!E369</f>
        <v>Mix Milk</v>
      </c>
      <c r="G369" s="199">
        <f>N(Sales_Entry!J369)</f>
        <v>3825</v>
      </c>
      <c r="H369" s="199">
        <v>0</v>
      </c>
      <c r="I369" s="199">
        <f t="shared" si="5"/>
        <v>3825</v>
      </c>
      <c r="J369" s="198"/>
      <c r="K369" s="200" cm="1">
        <f t="array" ref="K369">IF($C369="","",IF(AND($C369=Party_Statement!$C$5,$B369&gt;=Party_Statement!$C$6,$B369&lt;=Party_Statement!$E$6),SUMPRODUCT(($C$3:$C369=Party_Statement!$C$5)*($B$3:$B369&gt;=Party_Statement!$C$6)*($B$3:$B369&lt;=Party_Statement!$E$6)),""))</f>
        <v>45</v>
      </c>
    </row>
    <row r="370" spans="1:11" x14ac:dyDescent="0.2">
      <c r="A370" s="196">
        <f>Sales_Entry!A370</f>
        <v>66931</v>
      </c>
      <c r="B370" s="197">
        <f>Sales_Entry!B370</f>
        <v>46218</v>
      </c>
      <c r="C370" s="198" t="str">
        <f>Sales_Entry!D370</f>
        <v>AAMOSH KIRANA</v>
      </c>
      <c r="D370" s="198" t="s">
        <v>1388</v>
      </c>
      <c r="E370" s="198" t="str">
        <f>Sales_Entry!C370</f>
        <v>BILL-6287</v>
      </c>
      <c r="F370" s="198" t="str">
        <f>Sales_Entry!E370</f>
        <v>Cow Milk</v>
      </c>
      <c r="G370" s="199">
        <f>N(Sales_Entry!J370)</f>
        <v>80</v>
      </c>
      <c r="H370" s="199">
        <v>0</v>
      </c>
      <c r="I370" s="199">
        <f t="shared" si="5"/>
        <v>80</v>
      </c>
      <c r="J370" s="198"/>
      <c r="K370" s="200" cm="1">
        <f t="array" ref="K370">IF($C370="","",IF(AND($C370=Party_Statement!$C$5,$B370&gt;=Party_Statement!$C$6,$B370&lt;=Party_Statement!$E$6),SUMPRODUCT(($C$3:$C370=Party_Statement!$C$5)*($B$3:$B370&gt;=Party_Statement!$C$6)*($B$3:$B370&lt;=Party_Statement!$E$6)),""))</f>
        <v>46</v>
      </c>
    </row>
    <row r="371" spans="1:11" x14ac:dyDescent="0.2">
      <c r="A371" s="196">
        <f>Sales_Entry!A371</f>
        <v>66931</v>
      </c>
      <c r="B371" s="197">
        <f>Sales_Entry!B371</f>
        <v>46218</v>
      </c>
      <c r="C371" s="198" t="str">
        <f>Sales_Entry!D371</f>
        <v>DEURALI KIRANA</v>
      </c>
      <c r="D371" s="198" t="s">
        <v>1388</v>
      </c>
      <c r="E371" s="198" t="str">
        <f>Sales_Entry!C371</f>
        <v>BILL-6288</v>
      </c>
      <c r="F371" s="198" t="str">
        <f>Sales_Entry!E371</f>
        <v>Mix Milk</v>
      </c>
      <c r="G371" s="199">
        <f>N(Sales_Entry!J371)</f>
        <v>425</v>
      </c>
      <c r="H371" s="199">
        <v>0</v>
      </c>
      <c r="I371" s="199">
        <f t="shared" si="5"/>
        <v>425</v>
      </c>
      <c r="J371" s="198"/>
      <c r="K371" s="200" t="str" cm="1">
        <f t="array" ref="K371">IF($C371="","",IF(AND($C371=Party_Statement!$C$5,$B371&gt;=Party_Statement!$C$6,$B371&lt;=Party_Statement!$E$6),SUMPRODUCT(($C$3:$C371=Party_Statement!$C$5)*($B$3:$B371&gt;=Party_Statement!$C$6)*($B$3:$B371&lt;=Party_Statement!$E$6)),""))</f>
        <v/>
      </c>
    </row>
    <row r="372" spans="1:11" x14ac:dyDescent="0.2">
      <c r="A372" s="196">
        <f>Sales_Entry!A372</f>
        <v>66931</v>
      </c>
      <c r="B372" s="197">
        <f>Sales_Entry!B372</f>
        <v>46218</v>
      </c>
      <c r="C372" s="198" t="str">
        <f>Sales_Entry!D372</f>
        <v>GIRI KIRANA</v>
      </c>
      <c r="D372" s="198" t="s">
        <v>1388</v>
      </c>
      <c r="E372" s="198" t="str">
        <f>Sales_Entry!C372</f>
        <v>BILL-6289</v>
      </c>
      <c r="F372" s="198" t="str">
        <f>Sales_Entry!E372</f>
        <v>Mix Milk</v>
      </c>
      <c r="G372" s="199">
        <f>N(Sales_Entry!J372)</f>
        <v>1275</v>
      </c>
      <c r="H372" s="199">
        <v>0</v>
      </c>
      <c r="I372" s="199">
        <f t="shared" si="5"/>
        <v>1275</v>
      </c>
      <c r="J372" s="198"/>
      <c r="K372" s="200" t="str" cm="1">
        <f t="array" ref="K372">IF($C372="","",IF(AND($C372=Party_Statement!$C$5,$B372&gt;=Party_Statement!$C$6,$B372&lt;=Party_Statement!$E$6),SUMPRODUCT(($C$3:$C372=Party_Statement!$C$5)*($B$3:$B372&gt;=Party_Statement!$C$6)*($B$3:$B372&lt;=Party_Statement!$E$6)),""))</f>
        <v/>
      </c>
    </row>
    <row r="373" spans="1:11" x14ac:dyDescent="0.2">
      <c r="A373" s="196">
        <f>Sales_Entry!A373</f>
        <v>66931</v>
      </c>
      <c r="B373" s="197">
        <f>Sales_Entry!B373</f>
        <v>46218</v>
      </c>
      <c r="C373" s="198" t="str">
        <f>Sales_Entry!D373</f>
        <v>YUBARAJ AND SAMRAT</v>
      </c>
      <c r="D373" s="198" t="s">
        <v>1388</v>
      </c>
      <c r="E373" s="198" t="str">
        <f>Sales_Entry!C373</f>
        <v>BILL-6290</v>
      </c>
      <c r="F373" s="198" t="str">
        <f>Sales_Entry!E373</f>
        <v>Mix Milk</v>
      </c>
      <c r="G373" s="199">
        <f>N(Sales_Entry!J373)</f>
        <v>1275</v>
      </c>
      <c r="H373" s="199">
        <v>0</v>
      </c>
      <c r="I373" s="199">
        <f t="shared" si="5"/>
        <v>1275</v>
      </c>
      <c r="J373" s="198"/>
      <c r="K373" s="200" t="str" cm="1">
        <f t="array" ref="K373">IF($C373="","",IF(AND($C373=Party_Statement!$C$5,$B373&gt;=Party_Statement!$C$6,$B373&lt;=Party_Statement!$E$6),SUMPRODUCT(($C$3:$C373=Party_Statement!$C$5)*($B$3:$B373&gt;=Party_Statement!$C$6)*($B$3:$B373&lt;=Party_Statement!$E$6)),""))</f>
        <v/>
      </c>
    </row>
    <row r="374" spans="1:11" x14ac:dyDescent="0.2">
      <c r="A374" s="196">
        <f>Sales_Entry!A374</f>
        <v>66931</v>
      </c>
      <c r="B374" s="197">
        <f>Sales_Entry!B374</f>
        <v>46218</v>
      </c>
      <c r="C374" s="198" t="str">
        <f>Sales_Entry!D374</f>
        <v>AAYUSH AND AAYUSHMA</v>
      </c>
      <c r="D374" s="198" t="s">
        <v>1388</v>
      </c>
      <c r="E374" s="198" t="str">
        <f>Sales_Entry!C374</f>
        <v>BILL-6291</v>
      </c>
      <c r="F374" s="198" t="str">
        <f>Sales_Entry!E374</f>
        <v>Mix Milk</v>
      </c>
      <c r="G374" s="199">
        <f>N(Sales_Entry!J374)</f>
        <v>680</v>
      </c>
      <c r="H374" s="199">
        <v>0</v>
      </c>
      <c r="I374" s="199">
        <f t="shared" si="5"/>
        <v>680</v>
      </c>
      <c r="J374" s="198"/>
      <c r="K374" s="200" t="str" cm="1">
        <f t="array" ref="K374">IF($C374="","",IF(AND($C374=Party_Statement!$C$5,$B374&gt;=Party_Statement!$C$6,$B374&lt;=Party_Statement!$E$6),SUMPRODUCT(($C$3:$C374=Party_Statement!$C$5)*($B$3:$B374&gt;=Party_Statement!$C$6)*($B$3:$B374&lt;=Party_Statement!$E$6)),""))</f>
        <v/>
      </c>
    </row>
    <row r="375" spans="1:11" x14ac:dyDescent="0.2">
      <c r="A375" s="196">
        <f>Sales_Entry!A375</f>
        <v>66931</v>
      </c>
      <c r="B375" s="197">
        <f>Sales_Entry!B375</f>
        <v>46218</v>
      </c>
      <c r="C375" s="198" t="str">
        <f>Sales_Entry!D375</f>
        <v>KRITIKA KIRANA</v>
      </c>
      <c r="D375" s="198" t="s">
        <v>1388</v>
      </c>
      <c r="E375" s="198" t="str">
        <f>Sales_Entry!C375</f>
        <v>BILL-6292</v>
      </c>
      <c r="F375" s="198" t="str">
        <f>Sales_Entry!E375</f>
        <v>Mix Milk</v>
      </c>
      <c r="G375" s="199">
        <f>N(Sales_Entry!J375)</f>
        <v>1290</v>
      </c>
      <c r="H375" s="199">
        <v>0</v>
      </c>
      <c r="I375" s="199">
        <f t="shared" si="5"/>
        <v>1290</v>
      </c>
      <c r="J375" s="198"/>
      <c r="K375" s="200" t="str" cm="1">
        <f t="array" ref="K375">IF($C375="","",IF(AND($C375=Party_Statement!$C$5,$B375&gt;=Party_Statement!$C$6,$B375&lt;=Party_Statement!$E$6),SUMPRODUCT(($C$3:$C375=Party_Statement!$C$5)*($B$3:$B375&gt;=Party_Statement!$C$6)*($B$3:$B375&lt;=Party_Statement!$E$6)),""))</f>
        <v/>
      </c>
    </row>
    <row r="376" spans="1:11" x14ac:dyDescent="0.2">
      <c r="A376" s="196">
        <f>Sales_Entry!A376</f>
        <v>66931</v>
      </c>
      <c r="B376" s="197">
        <f>Sales_Entry!B376</f>
        <v>46218</v>
      </c>
      <c r="C376" s="198" t="str">
        <f>Sales_Entry!D376</f>
        <v>B KALIKA CANTEEN</v>
      </c>
      <c r="D376" s="198" t="s">
        <v>1388</v>
      </c>
      <c r="E376" s="198" t="str">
        <f>Sales_Entry!C376</f>
        <v>BILL-6293</v>
      </c>
      <c r="F376" s="198" t="str">
        <f>Sales_Entry!E376</f>
        <v>Mix Milk</v>
      </c>
      <c r="G376" s="199">
        <f>N(Sales_Entry!J376)</f>
        <v>2975</v>
      </c>
      <c r="H376" s="199">
        <v>0</v>
      </c>
      <c r="I376" s="199">
        <f t="shared" si="5"/>
        <v>2975</v>
      </c>
      <c r="J376" s="198"/>
      <c r="K376" s="200" t="str" cm="1">
        <f t="array" ref="K376">IF($C376="","",IF(AND($C376=Party_Statement!$C$5,$B376&gt;=Party_Statement!$C$6,$B376&lt;=Party_Statement!$E$6),SUMPRODUCT(($C$3:$C376=Party_Statement!$C$5)*($B$3:$B376&gt;=Party_Statement!$C$6)*($B$3:$B376&lt;=Party_Statement!$E$6)),""))</f>
        <v/>
      </c>
    </row>
    <row r="377" spans="1:11" x14ac:dyDescent="0.2">
      <c r="A377" s="196">
        <f>Sales_Entry!A377</f>
        <v>66931</v>
      </c>
      <c r="B377" s="197">
        <f>Sales_Entry!B377</f>
        <v>46218</v>
      </c>
      <c r="C377" s="198" t="str">
        <f>Sales_Entry!D377</f>
        <v>A KALIKA CANTEEN</v>
      </c>
      <c r="D377" s="198" t="s">
        <v>1388</v>
      </c>
      <c r="E377" s="198" t="str">
        <f>Sales_Entry!C377</f>
        <v>BILL-6294</v>
      </c>
      <c r="F377" s="198" t="str">
        <f>Sales_Entry!E377</f>
        <v>Mix Milk</v>
      </c>
      <c r="G377" s="199">
        <f>N(Sales_Entry!J377)</f>
        <v>2550</v>
      </c>
      <c r="H377" s="199">
        <v>0</v>
      </c>
      <c r="I377" s="199">
        <f t="shared" si="5"/>
        <v>2550</v>
      </c>
      <c r="J377" s="198"/>
      <c r="K377" s="200" t="str" cm="1">
        <f t="array" ref="K377">IF($C377="","",IF(AND($C377=Party_Statement!$C$5,$B377&gt;=Party_Statement!$C$6,$B377&lt;=Party_Statement!$E$6),SUMPRODUCT(($C$3:$C377=Party_Statement!$C$5)*($B$3:$B377&gt;=Party_Statement!$C$6)*($B$3:$B377&lt;=Party_Statement!$E$6)),""))</f>
        <v/>
      </c>
    </row>
    <row r="378" spans="1:11" x14ac:dyDescent="0.2">
      <c r="A378" s="196">
        <f>Sales_Entry!A378</f>
        <v>66931</v>
      </c>
      <c r="B378" s="197">
        <f>Sales_Entry!B378</f>
        <v>46218</v>
      </c>
      <c r="C378" s="198" t="str">
        <f>Sales_Entry!D378</f>
        <v>ORGANIC TARKALI</v>
      </c>
      <c r="D378" s="198" t="s">
        <v>1388</v>
      </c>
      <c r="E378" s="198" t="str">
        <f>Sales_Entry!C378</f>
        <v>BILL-6295</v>
      </c>
      <c r="F378" s="198" t="str">
        <f>Sales_Entry!E378</f>
        <v>Mix Milk</v>
      </c>
      <c r="G378" s="199">
        <f>N(Sales_Entry!J378)</f>
        <v>2802.5</v>
      </c>
      <c r="H378" s="199">
        <v>0</v>
      </c>
      <c r="I378" s="199">
        <f t="shared" si="5"/>
        <v>2802.5</v>
      </c>
      <c r="J378" s="198"/>
      <c r="K378" s="200" t="str" cm="1">
        <f t="array" ref="K378">IF($C378="","",IF(AND($C378=Party_Statement!$C$5,$B378&gt;=Party_Statement!$C$6,$B378&lt;=Party_Statement!$E$6),SUMPRODUCT(($C$3:$C378=Party_Statement!$C$5)*($B$3:$B378&gt;=Party_Statement!$C$6)*($B$3:$B378&lt;=Party_Statement!$E$6)),""))</f>
        <v/>
      </c>
    </row>
    <row r="379" spans="1:11" x14ac:dyDescent="0.2">
      <c r="A379" s="196">
        <f>Sales_Entry!A379</f>
        <v>66931</v>
      </c>
      <c r="B379" s="197">
        <f>Sales_Entry!B379</f>
        <v>46218</v>
      </c>
      <c r="C379" s="198" t="str">
        <f>Sales_Entry!D379</f>
        <v>SHARMA DAI</v>
      </c>
      <c r="D379" s="198" t="s">
        <v>1388</v>
      </c>
      <c r="E379" s="198" t="str">
        <f>Sales_Entry!C379</f>
        <v>BILL-6296</v>
      </c>
      <c r="F379" s="198" t="str">
        <f>Sales_Entry!E379</f>
        <v>Mix Milk</v>
      </c>
      <c r="G379" s="199">
        <f>N(Sales_Entry!J379)</f>
        <v>2016</v>
      </c>
      <c r="H379" s="199">
        <v>0</v>
      </c>
      <c r="I379" s="199">
        <f t="shared" si="5"/>
        <v>2016</v>
      </c>
      <c r="J379" s="198"/>
      <c r="K379" s="200" t="str" cm="1">
        <f t="array" ref="K379">IF($C379="","",IF(AND($C379=Party_Statement!$C$5,$B379&gt;=Party_Statement!$C$6,$B379&lt;=Party_Statement!$E$6),SUMPRODUCT(($C$3:$C379=Party_Statement!$C$5)*($B$3:$B379&gt;=Party_Statement!$C$6)*($B$3:$B379&lt;=Party_Statement!$E$6)),""))</f>
        <v/>
      </c>
    </row>
    <row r="380" spans="1:11" x14ac:dyDescent="0.2">
      <c r="A380" s="196">
        <f>Sales_Entry!A380</f>
        <v>66931</v>
      </c>
      <c r="B380" s="197">
        <f>Sales_Entry!B380</f>
        <v>46218</v>
      </c>
      <c r="C380" s="198" t="str">
        <f>Sales_Entry!D380</f>
        <v>GANGA NEUPANE</v>
      </c>
      <c r="D380" s="198" t="s">
        <v>1388</v>
      </c>
      <c r="E380" s="198" t="str">
        <f>Sales_Entry!C380</f>
        <v>BILL-6297</v>
      </c>
      <c r="F380" s="198" t="str">
        <f>Sales_Entry!E380</f>
        <v>Mix Milk</v>
      </c>
      <c r="G380" s="199">
        <f>N(Sales_Entry!J380)</f>
        <v>510</v>
      </c>
      <c r="H380" s="199">
        <v>0</v>
      </c>
      <c r="I380" s="199">
        <f t="shared" si="5"/>
        <v>510</v>
      </c>
      <c r="J380" s="198"/>
      <c r="K380" s="200" t="str" cm="1">
        <f t="array" ref="K380">IF($C380="","",IF(AND($C380=Party_Statement!$C$5,$B380&gt;=Party_Statement!$C$6,$B380&lt;=Party_Statement!$E$6),SUMPRODUCT(($C$3:$C380=Party_Statement!$C$5)*($B$3:$B380&gt;=Party_Statement!$C$6)*($B$3:$B380&lt;=Party_Statement!$E$6)),""))</f>
        <v/>
      </c>
    </row>
    <row r="381" spans="1:11" x14ac:dyDescent="0.2">
      <c r="A381" s="196">
        <f>Sales_Entry!A381</f>
        <v>66931</v>
      </c>
      <c r="B381" s="197">
        <f>Sales_Entry!B381</f>
        <v>46218</v>
      </c>
      <c r="C381" s="198" t="str">
        <f>Sales_Entry!D381</f>
        <v>NEUPANE KIRANA</v>
      </c>
      <c r="D381" s="198" t="s">
        <v>1388</v>
      </c>
      <c r="E381" s="198" t="str">
        <f>Sales_Entry!C381</f>
        <v>BILL-6298</v>
      </c>
      <c r="F381" s="198" t="str">
        <f>Sales_Entry!E381</f>
        <v>Mix Milk</v>
      </c>
      <c r="G381" s="199">
        <f>N(Sales_Entry!J381)</f>
        <v>180</v>
      </c>
      <c r="H381" s="199">
        <v>0</v>
      </c>
      <c r="I381" s="199">
        <f t="shared" si="5"/>
        <v>180</v>
      </c>
      <c r="J381" s="198"/>
      <c r="K381" s="200" t="str" cm="1">
        <f t="array" ref="K381">IF($C381="","",IF(AND($C381=Party_Statement!$C$5,$B381&gt;=Party_Statement!$C$6,$B381&lt;=Party_Statement!$E$6),SUMPRODUCT(($C$3:$C381=Party_Statement!$C$5)*($B$3:$B381&gt;=Party_Statement!$C$6)*($B$3:$B381&lt;=Party_Statement!$E$6)),""))</f>
        <v/>
      </c>
    </row>
    <row r="382" spans="1:11" x14ac:dyDescent="0.2">
      <c r="A382" s="196">
        <f>Sales_Entry!A382</f>
        <v>66931</v>
      </c>
      <c r="B382" s="197">
        <f>Sales_Entry!B382</f>
        <v>46218</v>
      </c>
      <c r="C382" s="198" t="str">
        <f>Sales_Entry!D382</f>
        <v>LOCAL</v>
      </c>
      <c r="D382" s="198" t="s">
        <v>1388</v>
      </c>
      <c r="E382" s="198" t="str">
        <f>Sales_Entry!C382</f>
        <v>BILL-6299</v>
      </c>
      <c r="F382" s="198" t="str">
        <f>Sales_Entry!E382</f>
        <v>Mix Milk</v>
      </c>
      <c r="G382" s="199">
        <f>N(Sales_Entry!J382)</f>
        <v>789.99</v>
      </c>
      <c r="H382" s="199">
        <v>0</v>
      </c>
      <c r="I382" s="199">
        <f t="shared" si="5"/>
        <v>789.99</v>
      </c>
      <c r="J382" s="198"/>
      <c r="K382" s="200" t="str" cm="1">
        <f t="array" ref="K382">IF($C382="","",IF(AND($C382=Party_Statement!$C$5,$B382&gt;=Party_Statement!$C$6,$B382&lt;=Party_Statement!$E$6),SUMPRODUCT(($C$3:$C382=Party_Statement!$C$5)*($B$3:$B382&gt;=Party_Statement!$C$6)*($B$3:$B382&lt;=Party_Statement!$E$6)),""))</f>
        <v/>
      </c>
    </row>
    <row r="383" spans="1:11" x14ac:dyDescent="0.2">
      <c r="A383" s="196" t="str">
        <f>Sales_Entry!A383</f>
        <v>2083/03/32</v>
      </c>
      <c r="B383" s="197">
        <f>Sales_Entry!B383</f>
        <v>46219</v>
      </c>
      <c r="C383" s="198" t="str">
        <f>Sales_Entry!D383</f>
        <v xml:space="preserve">CANCELED </v>
      </c>
      <c r="D383" s="198" t="s">
        <v>1388</v>
      </c>
      <c r="E383" s="198" t="str">
        <f>Sales_Entry!C383</f>
        <v>BILL-6300</v>
      </c>
      <c r="F383" s="198">
        <f>Sales_Entry!E383</f>
        <v>0</v>
      </c>
      <c r="G383" s="199">
        <f>N(Sales_Entry!J383)</f>
        <v>0</v>
      </c>
      <c r="H383" s="199">
        <v>0</v>
      </c>
      <c r="I383" s="199">
        <f t="shared" si="5"/>
        <v>0</v>
      </c>
      <c r="J383" s="198"/>
      <c r="K383" s="200" t="str" cm="1">
        <f t="array" ref="K383">IF($C383="","",IF(AND($C383=Party_Statement!$C$5,$B383&gt;=Party_Statement!$C$6,$B383&lt;=Party_Statement!$E$6),SUMPRODUCT(($C$3:$C383=Party_Statement!$C$5)*($B$3:$B383&gt;=Party_Statement!$C$6)*($B$3:$B383&lt;=Party_Statement!$E$6)),""))</f>
        <v/>
      </c>
    </row>
    <row r="384" spans="1:11" x14ac:dyDescent="0.2">
      <c r="A384" s="196" t="str">
        <f>Sales_Entry!A384</f>
        <v>2083/03/32</v>
      </c>
      <c r="B384" s="197">
        <f>Sales_Entry!B384</f>
        <v>46219</v>
      </c>
      <c r="C384" s="198" t="str">
        <f>Sales_Entry!D384</f>
        <v>SRIJANA DAIRY</v>
      </c>
      <c r="D384" s="198" t="s">
        <v>1388</v>
      </c>
      <c r="E384" s="198" t="str">
        <f>Sales_Entry!C384</f>
        <v>BILL-6301</v>
      </c>
      <c r="F384" s="198" t="str">
        <f>Sales_Entry!E384</f>
        <v>Mix Milk</v>
      </c>
      <c r="G384" s="199">
        <f>N(Sales_Entry!J384)</f>
        <v>5100</v>
      </c>
      <c r="H384" s="199">
        <v>0</v>
      </c>
      <c r="I384" s="199">
        <f t="shared" si="5"/>
        <v>5100</v>
      </c>
      <c r="J384" s="198"/>
      <c r="K384" s="200" t="str" cm="1">
        <f t="array" ref="K384">IF($C384="","",IF(AND($C384=Party_Statement!$C$5,$B384&gt;=Party_Statement!$C$6,$B384&lt;=Party_Statement!$E$6),SUMPRODUCT(($C$3:$C384=Party_Statement!$C$5)*($B$3:$B384&gt;=Party_Statement!$C$6)*($B$3:$B384&lt;=Party_Statement!$E$6)),""))</f>
        <v/>
      </c>
    </row>
    <row r="385" spans="1:11" x14ac:dyDescent="0.2">
      <c r="A385" s="196" t="str">
        <f>Sales_Entry!A385</f>
        <v>2083/03/32</v>
      </c>
      <c r="B385" s="197">
        <f>Sales_Entry!B385</f>
        <v>46219</v>
      </c>
      <c r="C385" s="198" t="str">
        <f>Sales_Entry!D385</f>
        <v>SRIJANA DAIRY</v>
      </c>
      <c r="D385" s="198" t="s">
        <v>1388</v>
      </c>
      <c r="E385" s="198" t="str">
        <f>Sales_Entry!C385</f>
        <v>BILL-6301</v>
      </c>
      <c r="F385" s="198" t="str">
        <f>Sales_Entry!E385</f>
        <v>Cow Milk</v>
      </c>
      <c r="G385" s="199">
        <f>N(Sales_Entry!J385)</f>
        <v>80</v>
      </c>
      <c r="H385" s="199">
        <v>0</v>
      </c>
      <c r="I385" s="199">
        <f t="shared" si="5"/>
        <v>80</v>
      </c>
      <c r="J385" s="198"/>
      <c r="K385" s="200" t="str" cm="1">
        <f t="array" ref="K385">IF($C385="","",IF(AND($C385=Party_Statement!$C$5,$B385&gt;=Party_Statement!$C$6,$B385&lt;=Party_Statement!$E$6),SUMPRODUCT(($C$3:$C385=Party_Statement!$C$5)*($B$3:$B385&gt;=Party_Statement!$C$6)*($B$3:$B385&lt;=Party_Statement!$E$6)),""))</f>
        <v/>
      </c>
    </row>
    <row r="386" spans="1:11" x14ac:dyDescent="0.2">
      <c r="A386" s="196" t="str">
        <f>Sales_Entry!A386</f>
        <v>2083/03/32</v>
      </c>
      <c r="B386" s="197">
        <f>Sales_Entry!B386</f>
        <v>46219</v>
      </c>
      <c r="C386" s="198" t="str">
        <f>Sales_Entry!D386</f>
        <v>AAMOSH KIRANA</v>
      </c>
      <c r="D386" s="198" t="s">
        <v>1388</v>
      </c>
      <c r="E386" s="198" t="str">
        <f>Sales_Entry!C386</f>
        <v>BILL-6302</v>
      </c>
      <c r="F386" s="198" t="str">
        <f>Sales_Entry!E386</f>
        <v>Mix Milk</v>
      </c>
      <c r="G386" s="199">
        <f>N(Sales_Entry!J386)</f>
        <v>3440</v>
      </c>
      <c r="H386" s="199">
        <v>0</v>
      </c>
      <c r="I386" s="199">
        <f t="shared" si="5"/>
        <v>3440</v>
      </c>
      <c r="J386" s="198"/>
      <c r="K386" s="200" cm="1">
        <f t="array" ref="K386">IF($C386="","",IF(AND($C386=Party_Statement!$C$5,$B386&gt;=Party_Statement!$C$6,$B386&lt;=Party_Statement!$E$6),SUMPRODUCT(($C$3:$C386=Party_Statement!$C$5)*($B$3:$B386&gt;=Party_Statement!$C$6)*($B$3:$B386&lt;=Party_Statement!$E$6)),""))</f>
        <v>47</v>
      </c>
    </row>
    <row r="387" spans="1:11" x14ac:dyDescent="0.2">
      <c r="A387" s="196" t="str">
        <f>Sales_Entry!A387</f>
        <v>2083/03/32</v>
      </c>
      <c r="B387" s="197">
        <f>Sales_Entry!B387</f>
        <v>46219</v>
      </c>
      <c r="C387" s="198" t="str">
        <f>Sales_Entry!D387</f>
        <v>AAMOSH KIRANA</v>
      </c>
      <c r="D387" s="198" t="s">
        <v>1388</v>
      </c>
      <c r="E387" s="198" t="str">
        <f>Sales_Entry!C387</f>
        <v>BILL-6302</v>
      </c>
      <c r="F387" s="198" t="str">
        <f>Sales_Entry!E387</f>
        <v>Mix Milk</v>
      </c>
      <c r="G387" s="199">
        <f>N(Sales_Entry!J387)</f>
        <v>4250</v>
      </c>
      <c r="H387" s="199">
        <v>0</v>
      </c>
      <c r="I387" s="199">
        <f t="shared" si="5"/>
        <v>4250</v>
      </c>
      <c r="J387" s="198"/>
      <c r="K387" s="200" cm="1">
        <f t="array" ref="K387">IF($C387="","",IF(AND($C387=Party_Statement!$C$5,$B387&gt;=Party_Statement!$C$6,$B387&lt;=Party_Statement!$E$6),SUMPRODUCT(($C$3:$C387=Party_Statement!$C$5)*($B$3:$B387&gt;=Party_Statement!$C$6)*($B$3:$B387&lt;=Party_Statement!$E$6)),""))</f>
        <v>48</v>
      </c>
    </row>
    <row r="388" spans="1:11" x14ac:dyDescent="0.2">
      <c r="A388" s="196" t="str">
        <f>Sales_Entry!A388</f>
        <v>2083/03/32</v>
      </c>
      <c r="B388" s="197">
        <f>Sales_Entry!B388</f>
        <v>46219</v>
      </c>
      <c r="C388" s="198" t="str">
        <f>Sales_Entry!D388</f>
        <v>AAMOSH KIRANA</v>
      </c>
      <c r="D388" s="198" t="s">
        <v>1388</v>
      </c>
      <c r="E388" s="198" t="str">
        <f>Sales_Entry!C388</f>
        <v>BILL-6302</v>
      </c>
      <c r="F388" s="198" t="str">
        <f>Sales_Entry!E388</f>
        <v>Cow Milk</v>
      </c>
      <c r="G388" s="199">
        <f>N(Sales_Entry!J388)</f>
        <v>80</v>
      </c>
      <c r="H388" s="199">
        <v>0</v>
      </c>
      <c r="I388" s="199">
        <f t="shared" ref="I388:I451" si="6">IF($C388="","",$G388-$H388)</f>
        <v>80</v>
      </c>
      <c r="J388" s="198"/>
      <c r="K388" s="200" cm="1">
        <f t="array" ref="K388">IF($C388="","",IF(AND($C388=Party_Statement!$C$5,$B388&gt;=Party_Statement!$C$6,$B388&lt;=Party_Statement!$E$6),SUMPRODUCT(($C$3:$C388=Party_Statement!$C$5)*($B$3:$B388&gt;=Party_Statement!$C$6)*($B$3:$B388&lt;=Party_Statement!$E$6)),""))</f>
        <v>49</v>
      </c>
    </row>
    <row r="389" spans="1:11" x14ac:dyDescent="0.2">
      <c r="A389" s="196" t="str">
        <f>Sales_Entry!A389</f>
        <v>2083/03/32</v>
      </c>
      <c r="B389" s="197">
        <f>Sales_Entry!B389</f>
        <v>46219</v>
      </c>
      <c r="C389" s="198" t="str">
        <f>Sales_Entry!D389</f>
        <v>SOBHA BHATTARAI</v>
      </c>
      <c r="D389" s="198" t="s">
        <v>1388</v>
      </c>
      <c r="E389" s="198" t="str">
        <f>Sales_Entry!C389</f>
        <v>BILL-6303</v>
      </c>
      <c r="F389" s="198" t="str">
        <f>Sales_Entry!E389</f>
        <v>Mix Milk</v>
      </c>
      <c r="G389" s="199">
        <f>N(Sales_Entry!J389)</f>
        <v>2975</v>
      </c>
      <c r="H389" s="199">
        <v>0</v>
      </c>
      <c r="I389" s="199">
        <f t="shared" si="6"/>
        <v>2975</v>
      </c>
      <c r="J389" s="198"/>
      <c r="K389" s="200" t="str" cm="1">
        <f t="array" ref="K389">IF($C389="","",IF(AND($C389=Party_Statement!$C$5,$B389&gt;=Party_Statement!$C$6,$B389&lt;=Party_Statement!$E$6),SUMPRODUCT(($C$3:$C389=Party_Statement!$C$5)*($B$3:$B389&gt;=Party_Statement!$C$6)*($B$3:$B389&lt;=Party_Statement!$E$6)),""))</f>
        <v/>
      </c>
    </row>
    <row r="390" spans="1:11" x14ac:dyDescent="0.2">
      <c r="A390" s="196" t="str">
        <f>Sales_Entry!A390</f>
        <v>2083/03/32</v>
      </c>
      <c r="B390" s="197">
        <f>Sales_Entry!B390</f>
        <v>46219</v>
      </c>
      <c r="C390" s="198" t="str">
        <f>Sales_Entry!D390</f>
        <v>CHHATRABHUMI STORE</v>
      </c>
      <c r="D390" s="198" t="s">
        <v>1388</v>
      </c>
      <c r="E390" s="198" t="str">
        <f>Sales_Entry!C390</f>
        <v>BILL-6304</v>
      </c>
      <c r="F390" s="198" t="str">
        <f>Sales_Entry!E390</f>
        <v>Mix Milk</v>
      </c>
      <c r="G390" s="199">
        <f>N(Sales_Entry!J390)</f>
        <v>2150</v>
      </c>
      <c r="H390" s="199">
        <v>0</v>
      </c>
      <c r="I390" s="199">
        <f t="shared" si="6"/>
        <v>2150</v>
      </c>
      <c r="J390" s="198"/>
      <c r="K390" s="200" t="str" cm="1">
        <f t="array" ref="K390">IF($C390="","",IF(AND($C390=Party_Statement!$C$5,$B390&gt;=Party_Statement!$C$6,$B390&lt;=Party_Statement!$E$6),SUMPRODUCT(($C$3:$C390=Party_Statement!$C$5)*($B$3:$B390&gt;=Party_Statement!$C$6)*($B$3:$B390&lt;=Party_Statement!$E$6)),""))</f>
        <v/>
      </c>
    </row>
    <row r="391" spans="1:11" ht="25.5" customHeight="1" x14ac:dyDescent="0.2">
      <c r="A391" s="196" t="str">
        <f>Sales_Entry!A391</f>
        <v>2083/03/32</v>
      </c>
      <c r="B391" s="197">
        <f>Sales_Entry!B391</f>
        <v>46219</v>
      </c>
      <c r="C391" s="198" t="str">
        <f>Sales_Entry!D391</f>
        <v>KRISHNA KHAREL</v>
      </c>
      <c r="D391" s="198" t="s">
        <v>1388</v>
      </c>
      <c r="E391" s="198" t="str">
        <f>Sales_Entry!C391</f>
        <v>BILL-6305</v>
      </c>
      <c r="F391" s="198" t="str">
        <f>Sales_Entry!E391</f>
        <v>Mix Milk</v>
      </c>
      <c r="G391" s="199">
        <f>N(Sales_Entry!J391)</f>
        <v>387</v>
      </c>
      <c r="H391" s="199">
        <v>0</v>
      </c>
      <c r="I391" s="199">
        <f t="shared" si="6"/>
        <v>387</v>
      </c>
      <c r="J391" s="198"/>
      <c r="K391" s="200" t="str" cm="1">
        <f t="array" ref="K391">IF($C391="","",IF(AND($C391=Party_Statement!$C$5,$B391&gt;=Party_Statement!$C$6,$B391&lt;=Party_Statement!$E$6),SUMPRODUCT(($C$3:$C391=Party_Statement!$C$5)*($B$3:$B391&gt;=Party_Statement!$C$6)*($B$3:$B391&lt;=Party_Statement!$E$6)),""))</f>
        <v/>
      </c>
    </row>
    <row r="392" spans="1:11" x14ac:dyDescent="0.2">
      <c r="A392" s="196" t="str">
        <f>Sales_Entry!A392</f>
        <v>2083/03/32</v>
      </c>
      <c r="B392" s="197">
        <f>Sales_Entry!B392</f>
        <v>46219</v>
      </c>
      <c r="C392" s="198" t="str">
        <f>Sales_Entry!D392</f>
        <v>KRISHNA KHAREL</v>
      </c>
      <c r="D392" s="198" t="s">
        <v>1388</v>
      </c>
      <c r="E392" s="198" t="str">
        <f>Sales_Entry!C392</f>
        <v>BILL-6305</v>
      </c>
      <c r="F392" s="198" t="str">
        <f>Sales_Entry!E392</f>
        <v>NAUNI</v>
      </c>
      <c r="G392" s="199">
        <f>N(Sales_Entry!J392)</f>
        <v>800</v>
      </c>
      <c r="H392" s="199">
        <v>0</v>
      </c>
      <c r="I392" s="199">
        <f t="shared" si="6"/>
        <v>800</v>
      </c>
      <c r="J392" s="198"/>
      <c r="K392" s="200" t="str" cm="1">
        <f t="array" ref="K392">IF($C392="","",IF(AND($C392=Party_Statement!$C$5,$B392&gt;=Party_Statement!$C$6,$B392&lt;=Party_Statement!$E$6),SUMPRODUCT(($C$3:$C392=Party_Statement!$C$5)*($B$3:$B392&gt;=Party_Statement!$C$6)*($B$3:$B392&lt;=Party_Statement!$E$6)),""))</f>
        <v/>
      </c>
    </row>
    <row r="393" spans="1:11" x14ac:dyDescent="0.2">
      <c r="A393" s="196" t="str">
        <f>Sales_Entry!A393</f>
        <v>2083/03/32</v>
      </c>
      <c r="B393" s="197">
        <f>Sales_Entry!B393</f>
        <v>46219</v>
      </c>
      <c r="C393" s="198" t="str">
        <f>Sales_Entry!D393</f>
        <v>SAMIKSHYA KIRANA</v>
      </c>
      <c r="D393" s="198" t="s">
        <v>1388</v>
      </c>
      <c r="E393" s="198" t="str">
        <f>Sales_Entry!C393</f>
        <v>BILL-6306</v>
      </c>
      <c r="F393" s="198" t="str">
        <f>Sales_Entry!E393</f>
        <v>Mix Milk</v>
      </c>
      <c r="G393" s="199">
        <f>N(Sales_Entry!J393)</f>
        <v>680</v>
      </c>
      <c r="H393" s="199">
        <v>0</v>
      </c>
      <c r="I393" s="199">
        <f t="shared" si="6"/>
        <v>680</v>
      </c>
      <c r="J393" s="198"/>
      <c r="K393" s="200" t="str" cm="1">
        <f t="array" ref="K393">IF($C393="","",IF(AND($C393=Party_Statement!$C$5,$B393&gt;=Party_Statement!$C$6,$B393&lt;=Party_Statement!$E$6),SUMPRODUCT(($C$3:$C393=Party_Statement!$C$5)*($B$3:$B393&gt;=Party_Statement!$C$6)*($B$3:$B393&lt;=Party_Statement!$E$6)),""))</f>
        <v/>
      </c>
    </row>
    <row r="394" spans="1:11" x14ac:dyDescent="0.2">
      <c r="A394" s="196" t="str">
        <f>Sales_Entry!A394</f>
        <v>2083/03/32</v>
      </c>
      <c r="B394" s="197">
        <f>Sales_Entry!B394</f>
        <v>46219</v>
      </c>
      <c r="C394" s="198" t="str">
        <f>Sales_Entry!D394</f>
        <v>MANAKAMANA DAIRY</v>
      </c>
      <c r="D394" s="198" t="s">
        <v>1388</v>
      </c>
      <c r="E394" s="198" t="str">
        <f>Sales_Entry!C394</f>
        <v>BILL-6307</v>
      </c>
      <c r="F394" s="198" t="str">
        <f>Sales_Entry!E394</f>
        <v>Mix Milk</v>
      </c>
      <c r="G394" s="199">
        <f>N(Sales_Entry!J394)</f>
        <v>425</v>
      </c>
      <c r="H394" s="199">
        <v>0</v>
      </c>
      <c r="I394" s="199">
        <f t="shared" si="6"/>
        <v>425</v>
      </c>
      <c r="J394" s="198"/>
      <c r="K394" s="200" t="str" cm="1">
        <f t="array" ref="K394">IF($C394="","",IF(AND($C394=Party_Statement!$C$5,$B394&gt;=Party_Statement!$C$6,$B394&lt;=Party_Statement!$E$6),SUMPRODUCT(($C$3:$C394=Party_Statement!$C$5)*($B$3:$B394&gt;=Party_Statement!$C$6)*($B$3:$B394&lt;=Party_Statement!$E$6)),""))</f>
        <v/>
      </c>
    </row>
    <row r="395" spans="1:11" x14ac:dyDescent="0.2">
      <c r="A395" s="196" t="str">
        <f>Sales_Entry!A395</f>
        <v>2083/03/32</v>
      </c>
      <c r="B395" s="197">
        <f>Sales_Entry!B395</f>
        <v>46219</v>
      </c>
      <c r="C395" s="198" t="str">
        <f>Sales_Entry!D395</f>
        <v>KRITIKA KIRANA</v>
      </c>
      <c r="D395" s="198" t="s">
        <v>1388</v>
      </c>
      <c r="E395" s="198" t="str">
        <f>Sales_Entry!C395</f>
        <v>BILL-6308</v>
      </c>
      <c r="F395" s="198" t="str">
        <f>Sales_Entry!E395</f>
        <v>Mix Milk</v>
      </c>
      <c r="G395" s="199">
        <f>N(Sales_Entry!J395)</f>
        <v>860</v>
      </c>
      <c r="H395" s="199">
        <v>0</v>
      </c>
      <c r="I395" s="199">
        <f t="shared" si="6"/>
        <v>860</v>
      </c>
      <c r="J395" s="198"/>
      <c r="K395" s="200" t="str" cm="1">
        <f t="array" ref="K395">IF($C395="","",IF(AND($C395=Party_Statement!$C$5,$B395&gt;=Party_Statement!$C$6,$B395&lt;=Party_Statement!$E$6),SUMPRODUCT(($C$3:$C395=Party_Statement!$C$5)*($B$3:$B395&gt;=Party_Statement!$C$6)*($B$3:$B395&lt;=Party_Statement!$E$6)),""))</f>
        <v/>
      </c>
    </row>
    <row r="396" spans="1:11" x14ac:dyDescent="0.2">
      <c r="A396" s="196" t="str">
        <f>Sales_Entry!A396</f>
        <v>2083/03/32</v>
      </c>
      <c r="B396" s="197">
        <f>Sales_Entry!B396</f>
        <v>46219</v>
      </c>
      <c r="C396" s="198" t="str">
        <f>Sales_Entry!D396</f>
        <v>KRITIKA KIRANA</v>
      </c>
      <c r="D396" s="198" t="s">
        <v>1388</v>
      </c>
      <c r="E396" s="198" t="str">
        <f>Sales_Entry!C396</f>
        <v>BILL-6308</v>
      </c>
      <c r="F396" s="198" t="str">
        <f>Sales_Entry!E396</f>
        <v>Ghee</v>
      </c>
      <c r="G396" s="199">
        <f>N(Sales_Entry!J396)</f>
        <v>2200</v>
      </c>
      <c r="H396" s="199">
        <v>0</v>
      </c>
      <c r="I396" s="199">
        <f t="shared" si="6"/>
        <v>2200</v>
      </c>
      <c r="J396" s="198"/>
      <c r="K396" s="200" t="str" cm="1">
        <f t="array" ref="K396">IF($C396="","",IF(AND($C396=Party_Statement!$C$5,$B396&gt;=Party_Statement!$C$6,$B396&lt;=Party_Statement!$E$6),SUMPRODUCT(($C$3:$C396=Party_Statement!$C$5)*($B$3:$B396&gt;=Party_Statement!$C$6)*($B$3:$B396&lt;=Party_Statement!$E$6)),""))</f>
        <v/>
      </c>
    </row>
    <row r="397" spans="1:11" x14ac:dyDescent="0.2">
      <c r="A397" s="196" t="str">
        <f>Sales_Entry!A397</f>
        <v>2083/03/32</v>
      </c>
      <c r="B397" s="197">
        <f>Sales_Entry!B397</f>
        <v>46219</v>
      </c>
      <c r="C397" s="198" t="str">
        <f>Sales_Entry!D397</f>
        <v>AAYUSH AND AAYUSHMA</v>
      </c>
      <c r="D397" s="198" t="s">
        <v>1388</v>
      </c>
      <c r="E397" s="198" t="str">
        <f>Sales_Entry!C397</f>
        <v>BILL-6309</v>
      </c>
      <c r="F397" s="198" t="str">
        <f>Sales_Entry!E397</f>
        <v>Mix Milk</v>
      </c>
      <c r="G397" s="199">
        <f>N(Sales_Entry!J397)</f>
        <v>425</v>
      </c>
      <c r="H397" s="199">
        <v>0</v>
      </c>
      <c r="I397" s="199">
        <f t="shared" si="6"/>
        <v>425</v>
      </c>
      <c r="J397" s="198"/>
      <c r="K397" s="200" t="str" cm="1">
        <f t="array" ref="K397">IF($C397="","",IF(AND($C397=Party_Statement!$C$5,$B397&gt;=Party_Statement!$C$6,$B397&lt;=Party_Statement!$E$6),SUMPRODUCT(($C$3:$C397=Party_Statement!$C$5)*($B$3:$B397&gt;=Party_Statement!$C$6)*($B$3:$B397&lt;=Party_Statement!$E$6)),""))</f>
        <v/>
      </c>
    </row>
    <row r="398" spans="1:11" x14ac:dyDescent="0.2">
      <c r="A398" s="196" t="str">
        <f>Sales_Entry!A398</f>
        <v>2083/03/32</v>
      </c>
      <c r="B398" s="197">
        <f>Sales_Entry!B398</f>
        <v>46219</v>
      </c>
      <c r="C398" s="198" t="str">
        <f>Sales_Entry!D398</f>
        <v>YUBARAJ AND SAMRAT</v>
      </c>
      <c r="D398" s="198" t="s">
        <v>1388</v>
      </c>
      <c r="E398" s="198" t="str">
        <f>Sales_Entry!C398</f>
        <v>BILL-6310</v>
      </c>
      <c r="F398" s="198" t="str">
        <f>Sales_Entry!E398</f>
        <v>Mix Milk</v>
      </c>
      <c r="G398" s="199">
        <f>N(Sales_Entry!J398)</f>
        <v>1275</v>
      </c>
      <c r="H398" s="199">
        <v>0</v>
      </c>
      <c r="I398" s="199">
        <f t="shared" si="6"/>
        <v>1275</v>
      </c>
      <c r="J398" s="198"/>
      <c r="K398" s="200" t="str" cm="1">
        <f t="array" ref="K398">IF($C398="","",IF(AND($C398=Party_Statement!$C$5,$B398&gt;=Party_Statement!$C$6,$B398&lt;=Party_Statement!$E$6),SUMPRODUCT(($C$3:$C398=Party_Statement!$C$5)*($B$3:$B398&gt;=Party_Statement!$C$6)*($B$3:$B398&lt;=Party_Statement!$E$6)),""))</f>
        <v/>
      </c>
    </row>
    <row r="399" spans="1:11" x14ac:dyDescent="0.2">
      <c r="A399" s="196" t="str">
        <f>Sales_Entry!A399</f>
        <v>2083/03/32</v>
      </c>
      <c r="B399" s="197">
        <f>Sales_Entry!B399</f>
        <v>46219</v>
      </c>
      <c r="C399" s="198" t="str">
        <f>Sales_Entry!D399</f>
        <v>PALPALI KIRANA</v>
      </c>
      <c r="D399" s="198" t="s">
        <v>1388</v>
      </c>
      <c r="E399" s="198" t="str">
        <f>Sales_Entry!C399</f>
        <v>BILL-6311</v>
      </c>
      <c r="F399" s="198" t="str">
        <f>Sales_Entry!E399</f>
        <v>Mix Milk</v>
      </c>
      <c r="G399" s="199">
        <f>N(Sales_Entry!J399)</f>
        <v>2550</v>
      </c>
      <c r="H399" s="199">
        <v>0</v>
      </c>
      <c r="I399" s="199">
        <f t="shared" si="6"/>
        <v>2550</v>
      </c>
      <c r="J399" s="198"/>
      <c r="K399" s="200" t="str" cm="1">
        <f t="array" ref="K399">IF($C399="","",IF(AND($C399=Party_Statement!$C$5,$B399&gt;=Party_Statement!$C$6,$B399&lt;=Party_Statement!$E$6),SUMPRODUCT(($C$3:$C399=Party_Statement!$C$5)*($B$3:$B399&gt;=Party_Statement!$C$6)*($B$3:$B399&lt;=Party_Statement!$E$6)),""))</f>
        <v/>
      </c>
    </row>
    <row r="400" spans="1:11" x14ac:dyDescent="0.2">
      <c r="A400" s="196" t="str">
        <f>Sales_Entry!A400</f>
        <v>2083/03/32</v>
      </c>
      <c r="B400" s="197">
        <f>Sales_Entry!B400</f>
        <v>46219</v>
      </c>
      <c r="C400" s="198" t="str">
        <f>Sales_Entry!D400</f>
        <v>DEURALI KIRANA</v>
      </c>
      <c r="D400" s="198" t="s">
        <v>1388</v>
      </c>
      <c r="E400" s="198" t="str">
        <f>Sales_Entry!C400</f>
        <v>BILL-6312</v>
      </c>
      <c r="F400" s="198" t="str">
        <f>Sales_Entry!E400</f>
        <v>Mix Milk</v>
      </c>
      <c r="G400" s="199">
        <f>N(Sales_Entry!J400)</f>
        <v>850</v>
      </c>
      <c r="H400" s="199">
        <v>0</v>
      </c>
      <c r="I400" s="199">
        <f t="shared" si="6"/>
        <v>850</v>
      </c>
      <c r="J400" s="198"/>
      <c r="K400" s="200" t="str" cm="1">
        <f t="array" ref="K400">IF($C400="","",IF(AND($C400=Party_Statement!$C$5,$B400&gt;=Party_Statement!$C$6,$B400&lt;=Party_Statement!$E$6),SUMPRODUCT(($C$3:$C400=Party_Statement!$C$5)*($B$3:$B400&gt;=Party_Statement!$C$6)*($B$3:$B400&lt;=Party_Statement!$E$6)),""))</f>
        <v/>
      </c>
    </row>
    <row r="401" spans="1:11" x14ac:dyDescent="0.2">
      <c r="A401" s="196" t="str">
        <f>Sales_Entry!A401</f>
        <v>2083/03/32</v>
      </c>
      <c r="B401" s="197">
        <f>Sales_Entry!B401</f>
        <v>46219</v>
      </c>
      <c r="C401" s="198" t="str">
        <f>Sales_Entry!D401</f>
        <v>GIRI KIRANA</v>
      </c>
      <c r="D401" s="198" t="s">
        <v>1388</v>
      </c>
      <c r="E401" s="198" t="str">
        <f>Sales_Entry!C401</f>
        <v>BILL-6313</v>
      </c>
      <c r="F401" s="198" t="str">
        <f>Sales_Entry!E401</f>
        <v>Mix Milk</v>
      </c>
      <c r="G401" s="199">
        <f>N(Sales_Entry!J401)</f>
        <v>1275</v>
      </c>
      <c r="H401" s="199">
        <v>0</v>
      </c>
      <c r="I401" s="199">
        <f t="shared" si="6"/>
        <v>1275</v>
      </c>
      <c r="J401" s="198"/>
      <c r="K401" s="200" t="str" cm="1">
        <f t="array" ref="K401">IF($C401="","",IF(AND($C401=Party_Statement!$C$5,$B401&gt;=Party_Statement!$C$6,$B401&lt;=Party_Statement!$E$6),SUMPRODUCT(($C$3:$C401=Party_Statement!$C$5)*($B$3:$B401&gt;=Party_Statement!$C$6)*($B$3:$B401&lt;=Party_Statement!$E$6)),""))</f>
        <v/>
      </c>
    </row>
    <row r="402" spans="1:11" x14ac:dyDescent="0.2">
      <c r="A402" s="196" t="str">
        <f>Sales_Entry!A402</f>
        <v>2083/03/32</v>
      </c>
      <c r="B402" s="197">
        <f>Sales_Entry!B402</f>
        <v>46219</v>
      </c>
      <c r="C402" s="198" t="str">
        <f>Sales_Entry!D402</f>
        <v>SITA MALLA</v>
      </c>
      <c r="D402" s="198" t="s">
        <v>1388</v>
      </c>
      <c r="E402" s="198" t="str">
        <f>Sales_Entry!C402</f>
        <v>BILL-6314</v>
      </c>
      <c r="F402" s="198" t="str">
        <f>Sales_Entry!E402</f>
        <v>Mix Milk</v>
      </c>
      <c r="G402" s="199">
        <f>N(Sales_Entry!J402)</f>
        <v>5100</v>
      </c>
      <c r="H402" s="199">
        <v>0</v>
      </c>
      <c r="I402" s="199">
        <f t="shared" si="6"/>
        <v>5100</v>
      </c>
      <c r="J402" s="198"/>
      <c r="K402" s="200" t="str" cm="1">
        <f t="array" ref="K402">IF($C402="","",IF(AND($C402=Party_Statement!$C$5,$B402&gt;=Party_Statement!$C$6,$B402&lt;=Party_Statement!$E$6),SUMPRODUCT(($C$3:$C402=Party_Statement!$C$5)*($B$3:$B402&gt;=Party_Statement!$C$6)*($B$3:$B402&lt;=Party_Statement!$E$6)),""))</f>
        <v/>
      </c>
    </row>
    <row r="403" spans="1:11" x14ac:dyDescent="0.2">
      <c r="A403" s="196" t="str">
        <f>Sales_Entry!A403</f>
        <v>2083/03/32</v>
      </c>
      <c r="B403" s="197">
        <f>Sales_Entry!B403</f>
        <v>46219</v>
      </c>
      <c r="C403" s="198" t="str">
        <f>Sales_Entry!D403</f>
        <v>SITA MALLA</v>
      </c>
      <c r="D403" s="198" t="s">
        <v>1388</v>
      </c>
      <c r="E403" s="198" t="str">
        <f>Sales_Entry!C403</f>
        <v>BILL-6314</v>
      </c>
      <c r="F403" s="198" t="str">
        <f>Sales_Entry!E403</f>
        <v>PANEER</v>
      </c>
      <c r="G403" s="199">
        <f>N(Sales_Entry!J403)</f>
        <v>5600</v>
      </c>
      <c r="H403" s="199">
        <v>0</v>
      </c>
      <c r="I403" s="199">
        <f t="shared" si="6"/>
        <v>5600</v>
      </c>
      <c r="J403" s="198"/>
      <c r="K403" s="200" t="str" cm="1">
        <f t="array" ref="K403">IF($C403="","",IF(AND($C403=Party_Statement!$C$5,$B403&gt;=Party_Statement!$C$6,$B403&lt;=Party_Statement!$E$6),SUMPRODUCT(($C$3:$C403=Party_Statement!$C$5)*($B$3:$B403&gt;=Party_Statement!$C$6)*($B$3:$B403&lt;=Party_Statement!$E$6)),""))</f>
        <v/>
      </c>
    </row>
    <row r="404" spans="1:11" x14ac:dyDescent="0.2">
      <c r="A404" s="196" t="str">
        <f>Sales_Entry!A404</f>
        <v>2083/03/32</v>
      </c>
      <c r="B404" s="197">
        <f>Sales_Entry!B404</f>
        <v>46219</v>
      </c>
      <c r="C404" s="198" t="str">
        <f>Sales_Entry!D404</f>
        <v>ORGANIC TARKALI</v>
      </c>
      <c r="D404" s="198" t="s">
        <v>1388</v>
      </c>
      <c r="E404" s="198" t="str">
        <f>Sales_Entry!C404</f>
        <v>BILL-6315</v>
      </c>
      <c r="F404" s="198" t="str">
        <f>Sales_Entry!E404</f>
        <v>Mix Milk</v>
      </c>
      <c r="G404" s="199">
        <f>N(Sales_Entry!J404)</f>
        <v>1900</v>
      </c>
      <c r="H404" s="199">
        <v>0</v>
      </c>
      <c r="I404" s="199">
        <f t="shared" si="6"/>
        <v>1900</v>
      </c>
      <c r="J404" s="198"/>
      <c r="K404" s="200" t="str" cm="1">
        <f t="array" ref="K404">IF($C404="","",IF(AND($C404=Party_Statement!$C$5,$B404&gt;=Party_Statement!$C$6,$B404&lt;=Party_Statement!$E$6),SUMPRODUCT(($C$3:$C404=Party_Statement!$C$5)*($B$3:$B404&gt;=Party_Statement!$C$6)*($B$3:$B404&lt;=Party_Statement!$E$6)),""))</f>
        <v/>
      </c>
    </row>
    <row r="405" spans="1:11" x14ac:dyDescent="0.2">
      <c r="A405" s="196" t="str">
        <f>Sales_Entry!A405</f>
        <v>2083/03/32</v>
      </c>
      <c r="B405" s="197">
        <f>Sales_Entry!B405</f>
        <v>46219</v>
      </c>
      <c r="C405" s="198" t="str">
        <f>Sales_Entry!D405</f>
        <v>ORGANIC TARKALI</v>
      </c>
      <c r="D405" s="198" t="s">
        <v>1388</v>
      </c>
      <c r="E405" s="198" t="str">
        <f>Sales_Entry!C405</f>
        <v>BILL-6315</v>
      </c>
      <c r="F405" s="198" t="str">
        <f>Sales_Entry!E405</f>
        <v>Ghee</v>
      </c>
      <c r="G405" s="199">
        <f>N(Sales_Entry!J405)</f>
        <v>1100</v>
      </c>
      <c r="H405" s="199">
        <v>0</v>
      </c>
      <c r="I405" s="199">
        <f t="shared" si="6"/>
        <v>1100</v>
      </c>
      <c r="J405" s="198"/>
      <c r="K405" s="200" t="str" cm="1">
        <f t="array" ref="K405">IF($C405="","",IF(AND($C405=Party_Statement!$C$5,$B405&gt;=Party_Statement!$C$6,$B405&lt;=Party_Statement!$E$6),SUMPRODUCT(($C$3:$C405=Party_Statement!$C$5)*($B$3:$B405&gt;=Party_Statement!$C$6)*($B$3:$B405&lt;=Party_Statement!$E$6)),""))</f>
        <v/>
      </c>
    </row>
    <row r="406" spans="1:11" x14ac:dyDescent="0.2">
      <c r="A406" s="196" t="str">
        <f>Sales_Entry!A406</f>
        <v>2083/03/32</v>
      </c>
      <c r="B406" s="197">
        <f>Sales_Entry!B406</f>
        <v>46219</v>
      </c>
      <c r="C406" s="198" t="str">
        <f>Sales_Entry!D406</f>
        <v>ORGANIC TARKALI</v>
      </c>
      <c r="D406" s="198" t="s">
        <v>1388</v>
      </c>
      <c r="E406" s="198" t="str">
        <f>Sales_Entry!C406</f>
        <v>BILL-6315</v>
      </c>
      <c r="F406" s="198" t="str">
        <f>Sales_Entry!E406</f>
        <v>PANEER</v>
      </c>
      <c r="G406" s="199">
        <f>N(Sales_Entry!J406)</f>
        <v>800</v>
      </c>
      <c r="H406" s="199">
        <v>0</v>
      </c>
      <c r="I406" s="199">
        <f t="shared" si="6"/>
        <v>800</v>
      </c>
      <c r="J406" s="198"/>
      <c r="K406" s="200" t="str" cm="1">
        <f t="array" ref="K406">IF($C406="","",IF(AND($C406=Party_Statement!$C$5,$B406&gt;=Party_Statement!$C$6,$B406&lt;=Party_Statement!$E$6),SUMPRODUCT(($C$3:$C406=Party_Statement!$C$5)*($B$3:$B406&gt;=Party_Statement!$C$6)*($B$3:$B406&lt;=Party_Statement!$E$6)),""))</f>
        <v/>
      </c>
    </row>
    <row r="407" spans="1:11" x14ac:dyDescent="0.2">
      <c r="A407" s="196" t="str">
        <f>Sales_Entry!A407</f>
        <v>2083/03/32</v>
      </c>
      <c r="B407" s="197">
        <f>Sales_Entry!B407</f>
        <v>46219</v>
      </c>
      <c r="C407" s="198" t="str">
        <f>Sales_Entry!D407</f>
        <v>SHARMA DAI</v>
      </c>
      <c r="D407" s="198" t="s">
        <v>1388</v>
      </c>
      <c r="E407" s="198" t="str">
        <f>Sales_Entry!C407</f>
        <v>BILL-6316</v>
      </c>
      <c r="F407" s="198" t="str">
        <f>Sales_Entry!E407</f>
        <v>Mix Milk</v>
      </c>
      <c r="G407" s="199">
        <f>N(Sales_Entry!J407)</f>
        <v>2100</v>
      </c>
      <c r="H407" s="199">
        <v>0</v>
      </c>
      <c r="I407" s="199">
        <f t="shared" si="6"/>
        <v>2100</v>
      </c>
      <c r="J407" s="198"/>
      <c r="K407" s="200" t="str" cm="1">
        <f t="array" ref="K407">IF($C407="","",IF(AND($C407=Party_Statement!$C$5,$B407&gt;=Party_Statement!$C$6,$B407&lt;=Party_Statement!$E$6),SUMPRODUCT(($C$3:$C407=Party_Statement!$C$5)*($B$3:$B407&gt;=Party_Statement!$C$6)*($B$3:$B407&lt;=Party_Statement!$E$6)),""))</f>
        <v/>
      </c>
    </row>
    <row r="408" spans="1:11" x14ac:dyDescent="0.2">
      <c r="A408" s="196" t="str">
        <f>Sales_Entry!A408</f>
        <v>2083/03/32</v>
      </c>
      <c r="B408" s="197">
        <f>Sales_Entry!B408</f>
        <v>46219</v>
      </c>
      <c r="C408" s="198" t="str">
        <f>Sales_Entry!D408</f>
        <v>GANGA NEUPANE</v>
      </c>
      <c r="D408" s="198" t="s">
        <v>1388</v>
      </c>
      <c r="E408" s="198" t="str">
        <f>Sales_Entry!C408</f>
        <v>BILL-6317</v>
      </c>
      <c r="F408" s="198" t="str">
        <f>Sales_Entry!E408</f>
        <v>Mix Milk</v>
      </c>
      <c r="G408" s="199">
        <f>N(Sales_Entry!J408)</f>
        <v>510</v>
      </c>
      <c r="H408" s="199">
        <v>0</v>
      </c>
      <c r="I408" s="199">
        <f t="shared" si="6"/>
        <v>510</v>
      </c>
      <c r="J408" s="198"/>
      <c r="K408" s="200" t="str" cm="1">
        <f t="array" ref="K408">IF($C408="","",IF(AND($C408=Party_Statement!$C$5,$B408&gt;=Party_Statement!$C$6,$B408&lt;=Party_Statement!$E$6),SUMPRODUCT(($C$3:$C408=Party_Statement!$C$5)*($B$3:$B408&gt;=Party_Statement!$C$6)*($B$3:$B408&lt;=Party_Statement!$E$6)),""))</f>
        <v/>
      </c>
    </row>
    <row r="409" spans="1:11" x14ac:dyDescent="0.2">
      <c r="A409" s="196" t="str">
        <f>Sales_Entry!A409</f>
        <v>2083/03/32</v>
      </c>
      <c r="B409" s="197">
        <f>Sales_Entry!B409</f>
        <v>46219</v>
      </c>
      <c r="C409" s="198" t="str">
        <f>Sales_Entry!D409</f>
        <v>NAR BAHADUR RANA</v>
      </c>
      <c r="D409" s="198" t="s">
        <v>1388</v>
      </c>
      <c r="E409" s="198" t="str">
        <f>Sales_Entry!C409</f>
        <v>BILL-6318</v>
      </c>
      <c r="F409" s="198" t="str">
        <f>Sales_Entry!E409</f>
        <v>Ghee</v>
      </c>
      <c r="G409" s="199">
        <f>N(Sales_Entry!J409)</f>
        <v>550</v>
      </c>
      <c r="H409" s="199">
        <v>0</v>
      </c>
      <c r="I409" s="199">
        <f t="shared" si="6"/>
        <v>550</v>
      </c>
      <c r="J409" s="198"/>
      <c r="K409" s="200" t="str" cm="1">
        <f t="array" ref="K409">IF($C409="","",IF(AND($C409=Party_Statement!$C$5,$B409&gt;=Party_Statement!$C$6,$B409&lt;=Party_Statement!$E$6),SUMPRODUCT(($C$3:$C409=Party_Statement!$C$5)*($B$3:$B409&gt;=Party_Statement!$C$6)*($B$3:$B409&lt;=Party_Statement!$E$6)),""))</f>
        <v/>
      </c>
    </row>
    <row r="410" spans="1:11" x14ac:dyDescent="0.2">
      <c r="A410" s="196" t="str">
        <f>Sales_Entry!A410</f>
        <v>2083/03/32</v>
      </c>
      <c r="B410" s="197">
        <f>Sales_Entry!B410</f>
        <v>46219</v>
      </c>
      <c r="C410" s="198" t="str">
        <f>Sales_Entry!D410</f>
        <v>LOCAL</v>
      </c>
      <c r="D410" s="198" t="s">
        <v>1388</v>
      </c>
      <c r="E410" s="198" t="str">
        <f>Sales_Entry!C410</f>
        <v>BILL-6319</v>
      </c>
      <c r="F410" s="198" t="str">
        <f>Sales_Entry!E410</f>
        <v>Mix Milk</v>
      </c>
      <c r="G410" s="199">
        <f>N(Sales_Entry!J410)</f>
        <v>235</v>
      </c>
      <c r="H410" s="199">
        <v>0</v>
      </c>
      <c r="I410" s="199">
        <f t="shared" si="6"/>
        <v>235</v>
      </c>
      <c r="J410" s="198"/>
      <c r="K410" s="200" t="str" cm="1">
        <f t="array" ref="K410">IF($C410="","",IF(AND($C410=Party_Statement!$C$5,$B410&gt;=Party_Statement!$C$6,$B410&lt;=Party_Statement!$E$6),SUMPRODUCT(($C$3:$C410=Party_Statement!$C$5)*($B$3:$B410&gt;=Party_Statement!$C$6)*($B$3:$B410&lt;=Party_Statement!$E$6)),""))</f>
        <v/>
      </c>
    </row>
    <row r="411" spans="1:11" x14ac:dyDescent="0.2">
      <c r="A411" s="196" t="str">
        <f>Sales_Entry!A411</f>
        <v>2083/03/32</v>
      </c>
      <c r="B411" s="197">
        <f>Sales_Entry!B411</f>
        <v>46219</v>
      </c>
      <c r="C411" s="198" t="str">
        <f>Sales_Entry!D411</f>
        <v>NEUPANE KIRANA</v>
      </c>
      <c r="D411" s="198" t="s">
        <v>1388</v>
      </c>
      <c r="E411" s="198" t="str">
        <f>Sales_Entry!C411</f>
        <v>BILL-6338</v>
      </c>
      <c r="F411" s="198" t="str">
        <f>Sales_Entry!E411</f>
        <v>Mix Milk</v>
      </c>
      <c r="G411" s="199">
        <f>N(Sales_Entry!J411)</f>
        <v>180</v>
      </c>
      <c r="H411" s="199">
        <v>0</v>
      </c>
      <c r="I411" s="199">
        <f t="shared" si="6"/>
        <v>180</v>
      </c>
      <c r="J411" s="198"/>
      <c r="K411" s="200" t="str" cm="1">
        <f t="array" ref="K411">IF($C411="","",IF(AND($C411=Party_Statement!$C$5,$B411&gt;=Party_Statement!$C$6,$B411&lt;=Party_Statement!$E$6),SUMPRODUCT(($C$3:$C411=Party_Statement!$C$5)*($B$3:$B411&gt;=Party_Statement!$C$6)*($B$3:$B411&lt;=Party_Statement!$E$6)),""))</f>
        <v/>
      </c>
    </row>
    <row r="412" spans="1:11" ht="25.5" customHeight="1" x14ac:dyDescent="0.2">
      <c r="A412" s="196" t="str">
        <f>Sales_Entry!A412</f>
        <v>2083/03/32</v>
      </c>
      <c r="B412" s="197">
        <f>Sales_Entry!B412</f>
        <v>46219</v>
      </c>
      <c r="C412" s="198" t="str">
        <f>Sales_Entry!D412</f>
        <v>KAMALA THAPA</v>
      </c>
      <c r="D412" s="198" t="s">
        <v>1388</v>
      </c>
      <c r="E412" s="198" t="str">
        <f>Sales_Entry!C412</f>
        <v>BILL-6339</v>
      </c>
      <c r="F412" s="198" t="str">
        <f>Sales_Entry!E412</f>
        <v>Mix Milk</v>
      </c>
      <c r="G412" s="199">
        <f>N(Sales_Entry!J412)</f>
        <v>1100</v>
      </c>
      <c r="H412" s="199">
        <v>0</v>
      </c>
      <c r="I412" s="199">
        <f t="shared" si="6"/>
        <v>1100</v>
      </c>
      <c r="J412" s="198"/>
      <c r="K412" s="200" t="str" cm="1">
        <f t="array" ref="K412">IF($C412="","",IF(AND($C412=Party_Statement!$C$5,$B412&gt;=Party_Statement!$C$6,$B412&lt;=Party_Statement!$E$6),SUMPRODUCT(($C$3:$C412=Party_Statement!$C$5)*($B$3:$B412&gt;=Party_Statement!$C$6)*($B$3:$B412&lt;=Party_Statement!$E$6)),""))</f>
        <v/>
      </c>
    </row>
    <row r="413" spans="1:11" x14ac:dyDescent="0.2">
      <c r="A413" s="196" t="str">
        <f>Sales_Entry!A413</f>
        <v>2083/03/32</v>
      </c>
      <c r="B413" s="197">
        <f>Sales_Entry!B413</f>
        <v>46219</v>
      </c>
      <c r="C413" s="198" t="str">
        <f>Sales_Entry!D413</f>
        <v>SHANKAR KHAREL</v>
      </c>
      <c r="D413" s="198" t="s">
        <v>1388</v>
      </c>
      <c r="E413" s="198" t="str">
        <f>Sales_Entry!C413</f>
        <v>BILL-6340</v>
      </c>
      <c r="F413" s="198" t="str">
        <f>Sales_Entry!E413</f>
        <v>Mix Milk</v>
      </c>
      <c r="G413" s="199">
        <f>N(Sales_Entry!J413)</f>
        <v>3150</v>
      </c>
      <c r="H413" s="199">
        <v>0</v>
      </c>
      <c r="I413" s="199">
        <f t="shared" si="6"/>
        <v>3150</v>
      </c>
      <c r="J413" s="198"/>
      <c r="K413" s="200" t="str" cm="1">
        <f t="array" ref="K413">IF($C413="","",IF(AND($C413=Party_Statement!$C$5,$B413&gt;=Party_Statement!$C$6,$B413&lt;=Party_Statement!$E$6),SUMPRODUCT(($C$3:$C413=Party_Statement!$C$5)*($B$3:$B413&gt;=Party_Statement!$C$6)*($B$3:$B413&lt;=Party_Statement!$E$6)),""))</f>
        <v/>
      </c>
    </row>
    <row r="414" spans="1:11" x14ac:dyDescent="0.2">
      <c r="A414" s="196">
        <f>Sales_Entry!A414</f>
        <v>66932</v>
      </c>
      <c r="B414" s="197">
        <f>Sales_Entry!B414</f>
        <v>46220</v>
      </c>
      <c r="C414" s="198" t="str">
        <f>Sales_Entry!D414</f>
        <v>SRIJANA DAIRY</v>
      </c>
      <c r="D414" s="198" t="s">
        <v>1388</v>
      </c>
      <c r="E414" s="198" t="str">
        <f>Sales_Entry!C414</f>
        <v>BILL-6320</v>
      </c>
      <c r="F414" s="198" t="str">
        <f>Sales_Entry!E414</f>
        <v>Mix Milk</v>
      </c>
      <c r="G414" s="199">
        <f>N(Sales_Entry!J414)</f>
        <v>5100</v>
      </c>
      <c r="H414" s="199">
        <v>0</v>
      </c>
      <c r="I414" s="199">
        <f t="shared" si="6"/>
        <v>5100</v>
      </c>
      <c r="J414" s="198"/>
      <c r="K414" s="200" t="str" cm="1">
        <f t="array" ref="K414">IF($C414="","",IF(AND($C414=Party_Statement!$C$5,$B414&gt;=Party_Statement!$C$6,$B414&lt;=Party_Statement!$E$6),SUMPRODUCT(($C$3:$C414=Party_Statement!$C$5)*($B$3:$B414&gt;=Party_Statement!$C$6)*($B$3:$B414&lt;=Party_Statement!$E$6)),""))</f>
        <v/>
      </c>
    </row>
    <row r="415" spans="1:11" x14ac:dyDescent="0.2">
      <c r="A415" s="196">
        <f>Sales_Entry!A415</f>
        <v>66932</v>
      </c>
      <c r="B415" s="197">
        <f>Sales_Entry!B415</f>
        <v>46220</v>
      </c>
      <c r="C415" s="198" t="str">
        <f>Sales_Entry!D415</f>
        <v>SRIJANA DAIRY</v>
      </c>
      <c r="D415" s="198" t="s">
        <v>1388</v>
      </c>
      <c r="E415" s="198" t="str">
        <f>Sales_Entry!C415</f>
        <v>BILL-6320</v>
      </c>
      <c r="F415" s="198" t="str">
        <f>Sales_Entry!E415</f>
        <v>Cow Milk</v>
      </c>
      <c r="G415" s="199">
        <f>N(Sales_Entry!J415)</f>
        <v>80</v>
      </c>
      <c r="H415" s="199">
        <v>0</v>
      </c>
      <c r="I415" s="199">
        <f t="shared" si="6"/>
        <v>80</v>
      </c>
      <c r="J415" s="198"/>
      <c r="K415" s="200" t="str" cm="1">
        <f t="array" ref="K415">IF($C415="","",IF(AND($C415=Party_Statement!$C$5,$B415&gt;=Party_Statement!$C$6,$B415&lt;=Party_Statement!$E$6),SUMPRODUCT(($C$3:$C415=Party_Statement!$C$5)*($B$3:$B415&gt;=Party_Statement!$C$6)*($B$3:$B415&lt;=Party_Statement!$E$6)),""))</f>
        <v/>
      </c>
    </row>
    <row r="416" spans="1:11" x14ac:dyDescent="0.2">
      <c r="A416" s="196">
        <f>Sales_Entry!A416</f>
        <v>66932</v>
      </c>
      <c r="B416" s="197">
        <f>Sales_Entry!B416</f>
        <v>46220</v>
      </c>
      <c r="C416" s="198" t="str">
        <f>Sales_Entry!D416</f>
        <v>SOBHA BHATTARAI</v>
      </c>
      <c r="D416" s="198" t="s">
        <v>1388</v>
      </c>
      <c r="E416" s="198" t="str">
        <f>Sales_Entry!C416</f>
        <v>BILL-6321</v>
      </c>
      <c r="F416" s="198" t="str">
        <f>Sales_Entry!E416</f>
        <v>Mix Milk</v>
      </c>
      <c r="G416" s="199">
        <f>N(Sales_Entry!J416)</f>
        <v>4675</v>
      </c>
      <c r="H416" s="199">
        <v>0</v>
      </c>
      <c r="I416" s="199">
        <f t="shared" si="6"/>
        <v>4675</v>
      </c>
      <c r="J416" s="198"/>
      <c r="K416" s="200" t="str" cm="1">
        <f t="array" ref="K416">IF($C416="","",IF(AND($C416=Party_Statement!$C$5,$B416&gt;=Party_Statement!$C$6,$B416&lt;=Party_Statement!$E$6),SUMPRODUCT(($C$3:$C416=Party_Statement!$C$5)*($B$3:$B416&gt;=Party_Statement!$C$6)*($B$3:$B416&lt;=Party_Statement!$E$6)),""))</f>
        <v/>
      </c>
    </row>
    <row r="417" spans="1:11" x14ac:dyDescent="0.2">
      <c r="A417" s="196">
        <f>Sales_Entry!A417</f>
        <v>66932</v>
      </c>
      <c r="B417" s="197">
        <f>Sales_Entry!B417</f>
        <v>46220</v>
      </c>
      <c r="C417" s="198" t="str">
        <f>Sales_Entry!D417</f>
        <v>PALPALI KIRANA</v>
      </c>
      <c r="D417" s="198" t="s">
        <v>1388</v>
      </c>
      <c r="E417" s="198" t="str">
        <f>Sales_Entry!C417</f>
        <v>BILL-6322</v>
      </c>
      <c r="F417" s="198" t="str">
        <f>Sales_Entry!E417</f>
        <v>Mix Milk</v>
      </c>
      <c r="G417" s="199">
        <f>N(Sales_Entry!J417)</f>
        <v>2125</v>
      </c>
      <c r="H417" s="199">
        <v>0</v>
      </c>
      <c r="I417" s="199">
        <f t="shared" si="6"/>
        <v>2125</v>
      </c>
      <c r="J417" s="198"/>
      <c r="K417" s="200" t="str" cm="1">
        <f t="array" ref="K417">IF($C417="","",IF(AND($C417=Party_Statement!$C$5,$B417&gt;=Party_Statement!$C$6,$B417&lt;=Party_Statement!$E$6),SUMPRODUCT(($C$3:$C417=Party_Statement!$C$5)*($B$3:$B417&gt;=Party_Statement!$C$6)*($B$3:$B417&lt;=Party_Statement!$E$6)),""))</f>
        <v/>
      </c>
    </row>
    <row r="418" spans="1:11" x14ac:dyDescent="0.2">
      <c r="A418" s="196">
        <f>Sales_Entry!A418</f>
        <v>66932</v>
      </c>
      <c r="B418" s="197">
        <f>Sales_Entry!B418</f>
        <v>46220</v>
      </c>
      <c r="C418" s="198" t="str">
        <f>Sales_Entry!D418</f>
        <v>AAMOSH KIRANA</v>
      </c>
      <c r="D418" s="198" t="s">
        <v>1388</v>
      </c>
      <c r="E418" s="198" t="str">
        <f>Sales_Entry!C418</f>
        <v>BILL-6323</v>
      </c>
      <c r="F418" s="198" t="str">
        <f>Sales_Entry!E418</f>
        <v>Mix Milk</v>
      </c>
      <c r="G418" s="199">
        <f>N(Sales_Entry!J418)</f>
        <v>3440</v>
      </c>
      <c r="H418" s="199">
        <v>0</v>
      </c>
      <c r="I418" s="199">
        <f t="shared" si="6"/>
        <v>3440</v>
      </c>
      <c r="J418" s="198"/>
      <c r="K418" s="200" cm="1">
        <f t="array" ref="K418">IF($C418="","",IF(AND($C418=Party_Statement!$C$5,$B418&gt;=Party_Statement!$C$6,$B418&lt;=Party_Statement!$E$6),SUMPRODUCT(($C$3:$C418=Party_Statement!$C$5)*($B$3:$B418&gt;=Party_Statement!$C$6)*($B$3:$B418&lt;=Party_Statement!$E$6)),""))</f>
        <v>50</v>
      </c>
    </row>
    <row r="419" spans="1:11" x14ac:dyDescent="0.2">
      <c r="A419" s="196">
        <f>Sales_Entry!A419</f>
        <v>66932</v>
      </c>
      <c r="B419" s="197">
        <f>Sales_Entry!B419</f>
        <v>46220</v>
      </c>
      <c r="C419" s="198" t="str">
        <f>Sales_Entry!D419</f>
        <v>AAMOSH KIRANA</v>
      </c>
      <c r="D419" s="198" t="s">
        <v>1388</v>
      </c>
      <c r="E419" s="198" t="str">
        <f>Sales_Entry!C419</f>
        <v>BILL-6323</v>
      </c>
      <c r="F419" s="198" t="str">
        <f>Sales_Entry!E419</f>
        <v>Mix Milk</v>
      </c>
      <c r="G419" s="199">
        <f>N(Sales_Entry!J419)</f>
        <v>4675</v>
      </c>
      <c r="H419" s="199">
        <v>0</v>
      </c>
      <c r="I419" s="199">
        <f t="shared" si="6"/>
        <v>4675</v>
      </c>
      <c r="J419" s="198"/>
      <c r="K419" s="200" cm="1">
        <f t="array" ref="K419">IF($C419="","",IF(AND($C419=Party_Statement!$C$5,$B419&gt;=Party_Statement!$C$6,$B419&lt;=Party_Statement!$E$6),SUMPRODUCT(($C$3:$C419=Party_Statement!$C$5)*($B$3:$B419&gt;=Party_Statement!$C$6)*($B$3:$B419&lt;=Party_Statement!$E$6)),""))</f>
        <v>51</v>
      </c>
    </row>
    <row r="420" spans="1:11" x14ac:dyDescent="0.2">
      <c r="A420" s="196">
        <f>Sales_Entry!A420</f>
        <v>66932</v>
      </c>
      <c r="B420" s="197">
        <f>Sales_Entry!B420</f>
        <v>46220</v>
      </c>
      <c r="C420" s="198" t="str">
        <f>Sales_Entry!D420</f>
        <v>AAMOSH KIRANA</v>
      </c>
      <c r="D420" s="198" t="s">
        <v>1388</v>
      </c>
      <c r="E420" s="198" t="str">
        <f>Sales_Entry!C420</f>
        <v>BILL-6323</v>
      </c>
      <c r="F420" s="198" t="str">
        <f>Sales_Entry!E420</f>
        <v>Ghee</v>
      </c>
      <c r="G420" s="199">
        <f>N(Sales_Entry!J420)</f>
        <v>4400</v>
      </c>
      <c r="H420" s="199">
        <v>0</v>
      </c>
      <c r="I420" s="199">
        <f t="shared" si="6"/>
        <v>4400</v>
      </c>
      <c r="J420" s="198"/>
      <c r="K420" s="200" cm="1">
        <f t="array" ref="K420">IF($C420="","",IF(AND($C420=Party_Statement!$C$5,$B420&gt;=Party_Statement!$C$6,$B420&lt;=Party_Statement!$E$6),SUMPRODUCT(($C$3:$C420=Party_Statement!$C$5)*($B$3:$B420&gt;=Party_Statement!$C$6)*($B$3:$B420&lt;=Party_Statement!$E$6)),""))</f>
        <v>52</v>
      </c>
    </row>
    <row r="421" spans="1:11" x14ac:dyDescent="0.2">
      <c r="A421" s="196">
        <f>Sales_Entry!A421</f>
        <v>66932</v>
      </c>
      <c r="B421" s="197">
        <f>Sales_Entry!B421</f>
        <v>46220</v>
      </c>
      <c r="C421" s="198" t="str">
        <f>Sales_Entry!D421</f>
        <v>AAMOSH KIRANA</v>
      </c>
      <c r="D421" s="198" t="s">
        <v>1388</v>
      </c>
      <c r="E421" s="198" t="str">
        <f>Sales_Entry!C421</f>
        <v>BILL-6323</v>
      </c>
      <c r="F421" s="198" t="str">
        <f>Sales_Entry!E421</f>
        <v>Cow Milk</v>
      </c>
      <c r="G421" s="199">
        <f>N(Sales_Entry!J421)</f>
        <v>80</v>
      </c>
      <c r="H421" s="199">
        <v>0</v>
      </c>
      <c r="I421" s="199">
        <f t="shared" si="6"/>
        <v>80</v>
      </c>
      <c r="J421" s="198"/>
      <c r="K421" s="200" cm="1">
        <f t="array" ref="K421">IF($C421="","",IF(AND($C421=Party_Statement!$C$5,$B421&gt;=Party_Statement!$C$6,$B421&lt;=Party_Statement!$E$6),SUMPRODUCT(($C$3:$C421=Party_Statement!$C$5)*($B$3:$B421&gt;=Party_Statement!$C$6)*($B$3:$B421&lt;=Party_Statement!$E$6)),""))</f>
        <v>53</v>
      </c>
    </row>
    <row r="422" spans="1:11" x14ac:dyDescent="0.2">
      <c r="A422" s="196">
        <f>Sales_Entry!A422</f>
        <v>66932</v>
      </c>
      <c r="B422" s="197">
        <f>Sales_Entry!B422</f>
        <v>46220</v>
      </c>
      <c r="C422" s="198" t="str">
        <f>Sales_Entry!D422</f>
        <v>DEURALI KIRANA</v>
      </c>
      <c r="D422" s="198" t="s">
        <v>1388</v>
      </c>
      <c r="E422" s="198" t="str">
        <f>Sales_Entry!C422</f>
        <v>BILL-6324</v>
      </c>
      <c r="F422" s="198" t="str">
        <f>Sales_Entry!E422</f>
        <v>Mix Milk</v>
      </c>
      <c r="G422" s="199">
        <f>N(Sales_Entry!J422)</f>
        <v>425</v>
      </c>
      <c r="H422" s="199">
        <v>0</v>
      </c>
      <c r="I422" s="199">
        <f t="shared" si="6"/>
        <v>425</v>
      </c>
      <c r="J422" s="198"/>
      <c r="K422" s="200" t="str" cm="1">
        <f t="array" ref="K422">IF($C422="","",IF(AND($C422=Party_Statement!$C$5,$B422&gt;=Party_Statement!$C$6,$B422&lt;=Party_Statement!$E$6),SUMPRODUCT(($C$3:$C422=Party_Statement!$C$5)*($B$3:$B422&gt;=Party_Statement!$C$6)*($B$3:$B422&lt;=Party_Statement!$E$6)),""))</f>
        <v/>
      </c>
    </row>
    <row r="423" spans="1:11" x14ac:dyDescent="0.2">
      <c r="A423" s="196">
        <f>Sales_Entry!A423</f>
        <v>66932</v>
      </c>
      <c r="B423" s="197">
        <f>Sales_Entry!B423</f>
        <v>46220</v>
      </c>
      <c r="C423" s="198" t="str">
        <f>Sales_Entry!D423</f>
        <v>GIRI KIRANA</v>
      </c>
      <c r="D423" s="198" t="s">
        <v>1388</v>
      </c>
      <c r="E423" s="198" t="str">
        <f>Sales_Entry!C423</f>
        <v>BILL-6325</v>
      </c>
      <c r="F423" s="198" t="str">
        <f>Sales_Entry!E423</f>
        <v>Mix Milk</v>
      </c>
      <c r="G423" s="199">
        <f>N(Sales_Entry!J423)</f>
        <v>2975</v>
      </c>
      <c r="H423" s="199">
        <v>0</v>
      </c>
      <c r="I423" s="199">
        <f t="shared" si="6"/>
        <v>2975</v>
      </c>
      <c r="J423" s="198"/>
      <c r="K423" s="200" t="str" cm="1">
        <f t="array" ref="K423">IF($C423="","",IF(AND($C423=Party_Statement!$C$5,$B423&gt;=Party_Statement!$C$6,$B423&lt;=Party_Statement!$E$6),SUMPRODUCT(($C$3:$C423=Party_Statement!$C$5)*($B$3:$B423&gt;=Party_Statement!$C$6)*($B$3:$B423&lt;=Party_Statement!$E$6)),""))</f>
        <v/>
      </c>
    </row>
    <row r="424" spans="1:11" x14ac:dyDescent="0.2">
      <c r="A424" s="196">
        <f>Sales_Entry!A424</f>
        <v>66932</v>
      </c>
      <c r="B424" s="197">
        <f>Sales_Entry!B424</f>
        <v>46220</v>
      </c>
      <c r="C424" s="198" t="str">
        <f>Sales_Entry!D424</f>
        <v>CHHATRABHUMI STORE</v>
      </c>
      <c r="D424" s="198" t="s">
        <v>1388</v>
      </c>
      <c r="E424" s="198" t="str">
        <f>Sales_Entry!C424</f>
        <v>BILL-6326</v>
      </c>
      <c r="F424" s="198" t="str">
        <f>Sales_Entry!E424</f>
        <v>Mix Milk</v>
      </c>
      <c r="G424" s="199">
        <f>N(Sales_Entry!J424)</f>
        <v>2580</v>
      </c>
      <c r="H424" s="199">
        <v>0</v>
      </c>
      <c r="I424" s="199">
        <f t="shared" si="6"/>
        <v>2580</v>
      </c>
      <c r="J424" s="198"/>
      <c r="K424" s="200" t="str" cm="1">
        <f t="array" ref="K424">IF($C424="","",IF(AND($C424=Party_Statement!$C$5,$B424&gt;=Party_Statement!$C$6,$B424&lt;=Party_Statement!$E$6),SUMPRODUCT(($C$3:$C424=Party_Statement!$C$5)*($B$3:$B424&gt;=Party_Statement!$C$6)*($B$3:$B424&lt;=Party_Statement!$E$6)),""))</f>
        <v/>
      </c>
    </row>
    <row r="425" spans="1:11" x14ac:dyDescent="0.2">
      <c r="A425" s="196">
        <f>Sales_Entry!A425</f>
        <v>66932</v>
      </c>
      <c r="B425" s="197">
        <f>Sales_Entry!B425</f>
        <v>46220</v>
      </c>
      <c r="C425" s="198" t="str">
        <f>Sales_Entry!D425</f>
        <v>KRISHNA KHAREL</v>
      </c>
      <c r="D425" s="198" t="s">
        <v>1388</v>
      </c>
      <c r="E425" s="198" t="str">
        <f>Sales_Entry!C425</f>
        <v>BILL-6327</v>
      </c>
      <c r="F425" s="198" t="str">
        <f>Sales_Entry!E425</f>
        <v>Mix Milk</v>
      </c>
      <c r="G425" s="199">
        <f>N(Sales_Entry!J425)</f>
        <v>387</v>
      </c>
      <c r="H425" s="199">
        <v>0</v>
      </c>
      <c r="I425" s="199">
        <f t="shared" si="6"/>
        <v>387</v>
      </c>
      <c r="J425" s="198"/>
      <c r="K425" s="200" t="str" cm="1">
        <f t="array" ref="K425">IF($C425="","",IF(AND($C425=Party_Statement!$C$5,$B425&gt;=Party_Statement!$C$6,$B425&lt;=Party_Statement!$E$6),SUMPRODUCT(($C$3:$C425=Party_Statement!$C$5)*($B$3:$B425&gt;=Party_Statement!$C$6)*($B$3:$B425&lt;=Party_Statement!$E$6)),""))</f>
        <v/>
      </c>
    </row>
    <row r="426" spans="1:11" x14ac:dyDescent="0.2">
      <c r="A426" s="196">
        <f>Sales_Entry!A426</f>
        <v>66932</v>
      </c>
      <c r="B426" s="197">
        <f>Sales_Entry!B426</f>
        <v>46220</v>
      </c>
      <c r="C426" s="198" t="str">
        <f>Sales_Entry!D426</f>
        <v>SAMIKSHYA KIRANA</v>
      </c>
      <c r="D426" s="198" t="s">
        <v>1388</v>
      </c>
      <c r="E426" s="198" t="str">
        <f>Sales_Entry!C426</f>
        <v>BILL-6328</v>
      </c>
      <c r="F426" s="198" t="str">
        <f>Sales_Entry!E426</f>
        <v>Mix Milk</v>
      </c>
      <c r="G426" s="199">
        <f>N(Sales_Entry!J426)</f>
        <v>680</v>
      </c>
      <c r="H426" s="199">
        <v>0</v>
      </c>
      <c r="I426" s="199">
        <f t="shared" si="6"/>
        <v>680</v>
      </c>
      <c r="J426" s="198"/>
      <c r="K426" s="200" t="str" cm="1">
        <f t="array" ref="K426">IF($C426="","",IF(AND($C426=Party_Statement!$C$5,$B426&gt;=Party_Statement!$C$6,$B426&lt;=Party_Statement!$E$6),SUMPRODUCT(($C$3:$C426=Party_Statement!$C$5)*($B$3:$B426&gt;=Party_Statement!$C$6)*($B$3:$B426&lt;=Party_Statement!$E$6)),""))</f>
        <v/>
      </c>
    </row>
    <row r="427" spans="1:11" x14ac:dyDescent="0.2">
      <c r="A427" s="196">
        <f>Sales_Entry!A427</f>
        <v>66932</v>
      </c>
      <c r="B427" s="197">
        <f>Sales_Entry!B427</f>
        <v>46220</v>
      </c>
      <c r="C427" s="198" t="str">
        <f>Sales_Entry!D427</f>
        <v>YUBARAJ AND SAMRAT</v>
      </c>
      <c r="D427" s="198" t="s">
        <v>1388</v>
      </c>
      <c r="E427" s="198" t="str">
        <f>Sales_Entry!C427</f>
        <v>BILL-6329</v>
      </c>
      <c r="F427" s="198" t="str">
        <f>Sales_Entry!E427</f>
        <v>Mix Milk</v>
      </c>
      <c r="G427" s="199">
        <f>N(Sales_Entry!J427)</f>
        <v>2125</v>
      </c>
      <c r="H427" s="199">
        <v>0</v>
      </c>
      <c r="I427" s="199">
        <f t="shared" si="6"/>
        <v>2125</v>
      </c>
      <c r="J427" s="198"/>
      <c r="K427" s="200" t="str" cm="1">
        <f t="array" ref="K427">IF($C427="","",IF(AND($C427=Party_Statement!$C$5,$B427&gt;=Party_Statement!$C$6,$B427&lt;=Party_Statement!$E$6),SUMPRODUCT(($C$3:$C427=Party_Statement!$C$5)*($B$3:$B427&gt;=Party_Statement!$C$6)*($B$3:$B427&lt;=Party_Statement!$E$6)),""))</f>
        <v/>
      </c>
    </row>
    <row r="428" spans="1:11" x14ac:dyDescent="0.2">
      <c r="A428" s="196">
        <f>Sales_Entry!A428</f>
        <v>66932</v>
      </c>
      <c r="B428" s="197">
        <f>Sales_Entry!B428</f>
        <v>46220</v>
      </c>
      <c r="C428" s="198" t="str">
        <f>Sales_Entry!D428</f>
        <v>MANAKAMANA DAIRY</v>
      </c>
      <c r="D428" s="198" t="s">
        <v>1388</v>
      </c>
      <c r="E428" s="198" t="str">
        <f>Sales_Entry!C428</f>
        <v>BILL-6330</v>
      </c>
      <c r="F428" s="198" t="str">
        <f>Sales_Entry!E428</f>
        <v>Mix Milk</v>
      </c>
      <c r="G428" s="199">
        <f>N(Sales_Entry!J428)</f>
        <v>850</v>
      </c>
      <c r="H428" s="199">
        <v>0</v>
      </c>
      <c r="I428" s="199">
        <f t="shared" si="6"/>
        <v>850</v>
      </c>
      <c r="J428" s="198"/>
      <c r="K428" s="200" t="str" cm="1">
        <f t="array" ref="K428">IF($C428="","",IF(AND($C428=Party_Statement!$C$5,$B428&gt;=Party_Statement!$C$6,$B428&lt;=Party_Statement!$E$6),SUMPRODUCT(($C$3:$C428=Party_Statement!$C$5)*($B$3:$B428&gt;=Party_Statement!$C$6)*($B$3:$B428&lt;=Party_Statement!$E$6)),""))</f>
        <v/>
      </c>
    </row>
    <row r="429" spans="1:11" ht="25.5" customHeight="1" x14ac:dyDescent="0.2">
      <c r="A429" s="196">
        <f>Sales_Entry!A429</f>
        <v>66932</v>
      </c>
      <c r="B429" s="197">
        <f>Sales_Entry!B429</f>
        <v>46220</v>
      </c>
      <c r="C429" s="198" t="str">
        <f>Sales_Entry!D429</f>
        <v>PUSHPA ADHIKARI</v>
      </c>
      <c r="D429" s="198" t="s">
        <v>1388</v>
      </c>
      <c r="E429" s="198" t="str">
        <f>Sales_Entry!C429</f>
        <v>BILL-6331</v>
      </c>
      <c r="F429" s="198" t="str">
        <f>Sales_Entry!E429</f>
        <v>Ghee</v>
      </c>
      <c r="G429" s="199">
        <f>N(Sales_Entry!J429)</f>
        <v>1100</v>
      </c>
      <c r="H429" s="199">
        <v>0</v>
      </c>
      <c r="I429" s="199">
        <f t="shared" si="6"/>
        <v>1100</v>
      </c>
      <c r="J429" s="198"/>
      <c r="K429" s="200" t="str" cm="1">
        <f t="array" ref="K429">IF($C429="","",IF(AND($C429=Party_Statement!$C$5,$B429&gt;=Party_Statement!$C$6,$B429&lt;=Party_Statement!$E$6),SUMPRODUCT(($C$3:$C429=Party_Statement!$C$5)*($B$3:$B429&gt;=Party_Statement!$C$6)*($B$3:$B429&lt;=Party_Statement!$E$6)),""))</f>
        <v/>
      </c>
    </row>
    <row r="430" spans="1:11" ht="25.5" customHeight="1" x14ac:dyDescent="0.2">
      <c r="A430" s="196">
        <f>Sales_Entry!A430</f>
        <v>66932</v>
      </c>
      <c r="B430" s="197">
        <f>Sales_Entry!B430</f>
        <v>46220</v>
      </c>
      <c r="C430" s="198" t="str">
        <f>Sales_Entry!D430</f>
        <v>KRITIKA KIRANA</v>
      </c>
      <c r="D430" s="198" t="s">
        <v>1388</v>
      </c>
      <c r="E430" s="198" t="str">
        <f>Sales_Entry!C430</f>
        <v>BILL-6332</v>
      </c>
      <c r="F430" s="198" t="str">
        <f>Sales_Entry!E430</f>
        <v>Mix Milk</v>
      </c>
      <c r="G430" s="199">
        <f>N(Sales_Entry!J430)</f>
        <v>1290</v>
      </c>
      <c r="H430" s="199">
        <v>0</v>
      </c>
      <c r="I430" s="199">
        <f t="shared" si="6"/>
        <v>1290</v>
      </c>
      <c r="J430" s="198"/>
      <c r="K430" s="200" t="str" cm="1">
        <f t="array" ref="K430">IF($C430="","",IF(AND($C430=Party_Statement!$C$5,$B430&gt;=Party_Statement!$C$6,$B430&lt;=Party_Statement!$E$6),SUMPRODUCT(($C$3:$C430=Party_Statement!$C$5)*($B$3:$B430&gt;=Party_Statement!$C$6)*($B$3:$B430&lt;=Party_Statement!$E$6)),""))</f>
        <v/>
      </c>
    </row>
    <row r="431" spans="1:11" x14ac:dyDescent="0.2">
      <c r="A431" s="196">
        <f>Sales_Entry!A431</f>
        <v>66932</v>
      </c>
      <c r="B431" s="197">
        <f>Sales_Entry!B431</f>
        <v>46220</v>
      </c>
      <c r="C431" s="198" t="str">
        <f>Sales_Entry!D431</f>
        <v>SHARMA DAI</v>
      </c>
      <c r="D431" s="198" t="s">
        <v>1388</v>
      </c>
      <c r="E431" s="198" t="str">
        <f>Sales_Entry!C431</f>
        <v>BILL-6333</v>
      </c>
      <c r="F431" s="198" t="str">
        <f>Sales_Entry!E431</f>
        <v>Mix Milk</v>
      </c>
      <c r="G431" s="199">
        <f>N(Sales_Entry!J431)</f>
        <v>2520</v>
      </c>
      <c r="H431" s="199">
        <v>0</v>
      </c>
      <c r="I431" s="199">
        <f t="shared" si="6"/>
        <v>2520</v>
      </c>
      <c r="J431" s="198"/>
      <c r="K431" s="200" t="str" cm="1">
        <f t="array" ref="K431">IF($C431="","",IF(AND($C431=Party_Statement!$C$5,$B431&gt;=Party_Statement!$C$6,$B431&lt;=Party_Statement!$E$6),SUMPRODUCT(($C$3:$C431=Party_Statement!$C$5)*($B$3:$B431&gt;=Party_Statement!$C$6)*($B$3:$B431&lt;=Party_Statement!$E$6)),""))</f>
        <v/>
      </c>
    </row>
    <row r="432" spans="1:11" x14ac:dyDescent="0.2">
      <c r="A432" s="196">
        <f>Sales_Entry!A432</f>
        <v>66932</v>
      </c>
      <c r="B432" s="197">
        <f>Sales_Entry!B432</f>
        <v>46220</v>
      </c>
      <c r="C432" s="198" t="str">
        <f>Sales_Entry!D432</f>
        <v>GANGA NEUPANE</v>
      </c>
      <c r="D432" s="198" t="s">
        <v>1388</v>
      </c>
      <c r="E432" s="198" t="str">
        <f>Sales_Entry!C432</f>
        <v>BILL-6334</v>
      </c>
      <c r="F432" s="198" t="str">
        <f>Sales_Entry!E432</f>
        <v>Mix Milk</v>
      </c>
      <c r="G432" s="199">
        <f>N(Sales_Entry!J432)</f>
        <v>680</v>
      </c>
      <c r="H432" s="199">
        <v>0</v>
      </c>
      <c r="I432" s="199">
        <f t="shared" si="6"/>
        <v>680</v>
      </c>
      <c r="J432" s="198"/>
      <c r="K432" s="200" t="str" cm="1">
        <f t="array" ref="K432">IF($C432="","",IF(AND($C432=Party_Statement!$C$5,$B432&gt;=Party_Statement!$C$6,$B432&lt;=Party_Statement!$E$6),SUMPRODUCT(($C$3:$C432=Party_Statement!$C$5)*($B$3:$B432&gt;=Party_Statement!$C$6)*($B$3:$B432&lt;=Party_Statement!$E$6)),""))</f>
        <v/>
      </c>
    </row>
    <row r="433" spans="1:11" x14ac:dyDescent="0.2">
      <c r="A433" s="196">
        <f>Sales_Entry!A433</f>
        <v>66932</v>
      </c>
      <c r="B433" s="197">
        <f>Sales_Entry!B433</f>
        <v>46220</v>
      </c>
      <c r="C433" s="198" t="str">
        <f>Sales_Entry!D433</f>
        <v>ORGANIC TARKALI</v>
      </c>
      <c r="D433" s="198" t="s">
        <v>1388</v>
      </c>
      <c r="E433" s="198" t="str">
        <f>Sales_Entry!C433</f>
        <v>BILL-6335</v>
      </c>
      <c r="F433" s="198" t="str">
        <f>Sales_Entry!E433</f>
        <v>Mix Milk</v>
      </c>
      <c r="G433" s="199">
        <f>N(Sales_Entry!J433)</f>
        <v>1020</v>
      </c>
      <c r="H433" s="199">
        <v>0</v>
      </c>
      <c r="I433" s="199">
        <f t="shared" si="6"/>
        <v>1020</v>
      </c>
      <c r="J433" s="198"/>
      <c r="K433" s="200" t="str" cm="1">
        <f t="array" ref="K433">IF($C433="","",IF(AND($C433=Party_Statement!$C$5,$B433&gt;=Party_Statement!$C$6,$B433&lt;=Party_Statement!$E$6),SUMPRODUCT(($C$3:$C433=Party_Statement!$C$5)*($B$3:$B433&gt;=Party_Statement!$C$6)*($B$3:$B433&lt;=Party_Statement!$E$6)),""))</f>
        <v/>
      </c>
    </row>
    <row r="434" spans="1:11" x14ac:dyDescent="0.2">
      <c r="A434" s="196">
        <f>Sales_Entry!A434</f>
        <v>66932</v>
      </c>
      <c r="B434" s="197">
        <f>Sales_Entry!B434</f>
        <v>46220</v>
      </c>
      <c r="C434" s="198" t="str">
        <f>Sales_Entry!D434</f>
        <v>ORGANIC TARKALI</v>
      </c>
      <c r="D434" s="198" t="s">
        <v>1388</v>
      </c>
      <c r="E434" s="198" t="str">
        <f>Sales_Entry!C434</f>
        <v>BILL-6335</v>
      </c>
      <c r="F434" s="198" t="str">
        <f>Sales_Entry!E434</f>
        <v>Mix Milk</v>
      </c>
      <c r="G434" s="199">
        <f>N(Sales_Entry!J434)</f>
        <v>1900</v>
      </c>
      <c r="H434" s="199">
        <v>0</v>
      </c>
      <c r="I434" s="199">
        <f t="shared" si="6"/>
        <v>1900</v>
      </c>
      <c r="J434" s="198"/>
      <c r="K434" s="200" t="str" cm="1">
        <f t="array" ref="K434">IF($C434="","",IF(AND($C434=Party_Statement!$C$5,$B434&gt;=Party_Statement!$C$6,$B434&lt;=Party_Statement!$E$6),SUMPRODUCT(($C$3:$C434=Party_Statement!$C$5)*($B$3:$B434&gt;=Party_Statement!$C$6)*($B$3:$B434&lt;=Party_Statement!$E$6)),""))</f>
        <v/>
      </c>
    </row>
    <row r="435" spans="1:11" x14ac:dyDescent="0.2">
      <c r="A435" s="196">
        <f>Sales_Entry!A435</f>
        <v>66932</v>
      </c>
      <c r="B435" s="197">
        <f>Sales_Entry!B435</f>
        <v>46220</v>
      </c>
      <c r="C435" s="198" t="str">
        <f>Sales_Entry!D435</f>
        <v>LOCAL</v>
      </c>
      <c r="D435" s="198" t="s">
        <v>1388</v>
      </c>
      <c r="E435" s="198" t="str">
        <f>Sales_Entry!C435</f>
        <v>BILL-6336</v>
      </c>
      <c r="F435" s="198" t="str">
        <f>Sales_Entry!E435</f>
        <v>Mix Milk</v>
      </c>
      <c r="G435" s="199">
        <f>N(Sales_Entry!J435)</f>
        <v>725</v>
      </c>
      <c r="H435" s="199">
        <v>0</v>
      </c>
      <c r="I435" s="199">
        <f t="shared" si="6"/>
        <v>725</v>
      </c>
      <c r="J435" s="198"/>
      <c r="K435" s="200" t="str" cm="1">
        <f t="array" ref="K435">IF($C435="","",IF(AND($C435=Party_Statement!$C$5,$B435&gt;=Party_Statement!$C$6,$B435&lt;=Party_Statement!$E$6),SUMPRODUCT(($C$3:$C435=Party_Statement!$C$5)*($B$3:$B435&gt;=Party_Statement!$C$6)*($B$3:$B435&lt;=Party_Statement!$E$6)),""))</f>
        <v/>
      </c>
    </row>
    <row r="436" spans="1:11" x14ac:dyDescent="0.2">
      <c r="A436" s="196">
        <f>Sales_Entry!A436</f>
        <v>66932</v>
      </c>
      <c r="B436" s="197">
        <f>Sales_Entry!B436</f>
        <v>46220</v>
      </c>
      <c r="C436" s="198" t="str">
        <f>Sales_Entry!D436</f>
        <v>LOCAL</v>
      </c>
      <c r="D436" s="198" t="s">
        <v>1388</v>
      </c>
      <c r="E436" s="198" t="str">
        <f>Sales_Entry!C436</f>
        <v>BILL-6336</v>
      </c>
      <c r="F436" s="198" t="str">
        <f>Sales_Entry!E436</f>
        <v>PANEER</v>
      </c>
      <c r="G436" s="199">
        <f>N(Sales_Entry!J436)</f>
        <v>600</v>
      </c>
      <c r="H436" s="199">
        <v>0</v>
      </c>
      <c r="I436" s="199">
        <f t="shared" si="6"/>
        <v>600</v>
      </c>
      <c r="J436" s="198"/>
      <c r="K436" s="200" t="str" cm="1">
        <f t="array" ref="K436">IF($C436="","",IF(AND($C436=Party_Statement!$C$5,$B436&gt;=Party_Statement!$C$6,$B436&lt;=Party_Statement!$E$6),SUMPRODUCT(($C$3:$C436=Party_Statement!$C$5)*($B$3:$B436&gt;=Party_Statement!$C$6)*($B$3:$B436&lt;=Party_Statement!$E$6)),""))</f>
        <v/>
      </c>
    </row>
    <row r="437" spans="1:11" x14ac:dyDescent="0.2">
      <c r="A437" s="196">
        <f>Sales_Entry!A437</f>
        <v>66932</v>
      </c>
      <c r="B437" s="197">
        <f>Sales_Entry!B437</f>
        <v>46220</v>
      </c>
      <c r="C437" s="198" t="str">
        <f>Sales_Entry!D437</f>
        <v>NEUPANE KIRANA</v>
      </c>
      <c r="D437" s="198" t="s">
        <v>1388</v>
      </c>
      <c r="E437" s="198" t="str">
        <f>Sales_Entry!C437</f>
        <v>BILL-6337</v>
      </c>
      <c r="F437" s="198" t="str">
        <f>Sales_Entry!E437</f>
        <v>Mix Milk</v>
      </c>
      <c r="G437" s="199">
        <f>N(Sales_Entry!J437)</f>
        <v>180</v>
      </c>
      <c r="H437" s="199">
        <v>0</v>
      </c>
      <c r="I437" s="199">
        <f t="shared" si="6"/>
        <v>180</v>
      </c>
      <c r="J437" s="198"/>
      <c r="K437" s="200" t="str" cm="1">
        <f t="array" ref="K437">IF($C437="","",IF(AND($C437=Party_Statement!$C$5,$B437&gt;=Party_Statement!$C$6,$B437&lt;=Party_Statement!$E$6),SUMPRODUCT(($C$3:$C437=Party_Statement!$C$5)*($B$3:$B437&gt;=Party_Statement!$C$6)*($B$3:$B437&lt;=Party_Statement!$E$6)),""))</f>
        <v/>
      </c>
    </row>
    <row r="438" spans="1:11" x14ac:dyDescent="0.2">
      <c r="A438" s="196">
        <f>Sales_Entry!A438</f>
        <v>66933</v>
      </c>
      <c r="B438" s="197">
        <f>Sales_Entry!B438</f>
        <v>46221</v>
      </c>
      <c r="C438" s="198" t="str">
        <f>Sales_Entry!D438</f>
        <v>LOCAL</v>
      </c>
      <c r="D438" s="198" t="s">
        <v>1388</v>
      </c>
      <c r="E438" s="198" t="str">
        <f>Sales_Entry!C438</f>
        <v>BILL-6341</v>
      </c>
      <c r="F438" s="198" t="str">
        <f>Sales_Entry!E438</f>
        <v>Mix Milk</v>
      </c>
      <c r="G438" s="199">
        <f>N(Sales_Entry!J438)</f>
        <v>270</v>
      </c>
      <c r="H438" s="199">
        <v>0</v>
      </c>
      <c r="I438" s="199">
        <f t="shared" si="6"/>
        <v>270</v>
      </c>
      <c r="J438" s="198"/>
      <c r="K438" s="200" t="str" cm="1">
        <f t="array" ref="K438">IF($C438="","",IF(AND($C438=Party_Statement!$C$5,$B438&gt;=Party_Statement!$C$6,$B438&lt;=Party_Statement!$E$6),SUMPRODUCT(($C$3:$C438=Party_Statement!$C$5)*($B$3:$B438&gt;=Party_Statement!$C$6)*($B$3:$B438&lt;=Party_Statement!$E$6)),""))</f>
        <v/>
      </c>
    </row>
    <row r="439" spans="1:11" x14ac:dyDescent="0.2">
      <c r="A439" s="196">
        <f>Sales_Entry!A439</f>
        <v>66933</v>
      </c>
      <c r="B439" s="197">
        <f>Sales_Entry!B439</f>
        <v>46221</v>
      </c>
      <c r="C439" s="198" t="str">
        <f>Sales_Entry!D439</f>
        <v>LOCAL</v>
      </c>
      <c r="D439" s="198" t="s">
        <v>1388</v>
      </c>
      <c r="E439" s="198" t="str">
        <f>Sales_Entry!C439</f>
        <v>BILL-6342</v>
      </c>
      <c r="F439" s="198" t="str">
        <f>Sales_Entry!E439</f>
        <v>Mix Milk</v>
      </c>
      <c r="G439" s="199">
        <f>N(Sales_Entry!J439)</f>
        <v>839.97</v>
      </c>
      <c r="H439" s="199">
        <v>0</v>
      </c>
      <c r="I439" s="199">
        <f t="shared" si="6"/>
        <v>839.97</v>
      </c>
      <c r="J439" s="198"/>
      <c r="K439" s="200" t="str" cm="1">
        <f t="array" ref="K439">IF($C439="","",IF(AND($C439=Party_Statement!$C$5,$B439&gt;=Party_Statement!$C$6,$B439&lt;=Party_Statement!$E$6),SUMPRODUCT(($C$3:$C439=Party_Statement!$C$5)*($B$3:$B439&gt;=Party_Statement!$C$6)*($B$3:$B439&lt;=Party_Statement!$E$6)),""))</f>
        <v/>
      </c>
    </row>
    <row r="440" spans="1:11" x14ac:dyDescent="0.2">
      <c r="A440" s="196">
        <f>Sales_Entry!A440</f>
        <v>66933</v>
      </c>
      <c r="B440" s="197">
        <f>Sales_Entry!B440</f>
        <v>46221</v>
      </c>
      <c r="C440" s="198" t="str">
        <f>Sales_Entry!D440</f>
        <v>SRIJANA DAIRY</v>
      </c>
      <c r="D440" s="198" t="s">
        <v>1388</v>
      </c>
      <c r="E440" s="198" t="str">
        <f>Sales_Entry!C440</f>
        <v>BILL-6343</v>
      </c>
      <c r="F440" s="198" t="str">
        <f>Sales_Entry!E440</f>
        <v>Mix Milk</v>
      </c>
      <c r="G440" s="199">
        <f>N(Sales_Entry!J440)</f>
        <v>2975</v>
      </c>
      <c r="H440" s="199">
        <v>0</v>
      </c>
      <c r="I440" s="199">
        <f t="shared" si="6"/>
        <v>2975</v>
      </c>
      <c r="J440" s="198"/>
      <c r="K440" s="200" t="str" cm="1">
        <f t="array" ref="K440">IF($C440="","",IF(AND($C440=Party_Statement!$C$5,$B440&gt;=Party_Statement!$C$6,$B440&lt;=Party_Statement!$E$6),SUMPRODUCT(($C$3:$C440=Party_Statement!$C$5)*($B$3:$B440&gt;=Party_Statement!$C$6)*($B$3:$B440&lt;=Party_Statement!$E$6)),""))</f>
        <v/>
      </c>
    </row>
    <row r="441" spans="1:11" x14ac:dyDescent="0.2">
      <c r="A441" s="196">
        <f>Sales_Entry!A441</f>
        <v>66933</v>
      </c>
      <c r="B441" s="197">
        <f>Sales_Entry!B441</f>
        <v>46221</v>
      </c>
      <c r="C441" s="198" t="str">
        <f>Sales_Entry!D441</f>
        <v>SOBHA BHATTARAI</v>
      </c>
      <c r="D441" s="198" t="s">
        <v>1388</v>
      </c>
      <c r="E441" s="198" t="str">
        <f>Sales_Entry!C441</f>
        <v>BILL-6344</v>
      </c>
      <c r="F441" s="198" t="str">
        <f>Sales_Entry!E441</f>
        <v>Mix Milk</v>
      </c>
      <c r="G441" s="199">
        <f>N(Sales_Entry!J441)</f>
        <v>2125</v>
      </c>
      <c r="H441" s="199">
        <v>0</v>
      </c>
      <c r="I441" s="199">
        <f t="shared" si="6"/>
        <v>2125</v>
      </c>
      <c r="J441" s="198"/>
      <c r="K441" s="200" t="str" cm="1">
        <f t="array" ref="K441">IF($C441="","",IF(AND($C441=Party_Statement!$C$5,$B441&gt;=Party_Statement!$C$6,$B441&lt;=Party_Statement!$E$6),SUMPRODUCT(($C$3:$C441=Party_Statement!$C$5)*($B$3:$B441&gt;=Party_Statement!$C$6)*($B$3:$B441&lt;=Party_Statement!$E$6)),""))</f>
        <v/>
      </c>
    </row>
    <row r="442" spans="1:11" x14ac:dyDescent="0.2">
      <c r="A442" s="196">
        <f>Sales_Entry!A442</f>
        <v>66933</v>
      </c>
      <c r="B442" s="197">
        <f>Sales_Entry!B442</f>
        <v>46221</v>
      </c>
      <c r="C442" s="198" t="str">
        <f>Sales_Entry!D442</f>
        <v>AAMOSH KIRANA</v>
      </c>
      <c r="D442" s="198" t="s">
        <v>1388</v>
      </c>
      <c r="E442" s="198" t="str">
        <f>Sales_Entry!C442</f>
        <v>BILL-6345</v>
      </c>
      <c r="F442" s="198" t="str">
        <f>Sales_Entry!E442</f>
        <v>Mix Milk</v>
      </c>
      <c r="G442" s="199">
        <f>N(Sales_Entry!J442)</f>
        <v>3440</v>
      </c>
      <c r="H442" s="199">
        <v>0</v>
      </c>
      <c r="I442" s="199">
        <f t="shared" si="6"/>
        <v>3440</v>
      </c>
      <c r="J442" s="198"/>
      <c r="K442" s="200" cm="1">
        <f t="array" ref="K442">IF($C442="","",IF(AND($C442=Party_Statement!$C$5,$B442&gt;=Party_Statement!$C$6,$B442&lt;=Party_Statement!$E$6),SUMPRODUCT(($C$3:$C442=Party_Statement!$C$5)*($B$3:$B442&gt;=Party_Statement!$C$6)*($B$3:$B442&lt;=Party_Statement!$E$6)),""))</f>
        <v>54</v>
      </c>
    </row>
    <row r="443" spans="1:11" x14ac:dyDescent="0.2">
      <c r="A443" s="196">
        <f>Sales_Entry!A443</f>
        <v>66933</v>
      </c>
      <c r="B443" s="197">
        <f>Sales_Entry!B443</f>
        <v>46221</v>
      </c>
      <c r="C443" s="198" t="str">
        <f>Sales_Entry!D443</f>
        <v>AAMOSH KIRANA</v>
      </c>
      <c r="D443" s="198" t="s">
        <v>1388</v>
      </c>
      <c r="E443" s="198" t="str">
        <f>Sales_Entry!C443</f>
        <v>BILL-6345</v>
      </c>
      <c r="F443" s="198" t="str">
        <f>Sales_Entry!E443</f>
        <v>Mix Milk</v>
      </c>
      <c r="G443" s="199">
        <f>N(Sales_Entry!J443)</f>
        <v>5100</v>
      </c>
      <c r="H443" s="199">
        <v>0</v>
      </c>
      <c r="I443" s="199">
        <f t="shared" si="6"/>
        <v>5100</v>
      </c>
      <c r="J443" s="198"/>
      <c r="K443" s="200" cm="1">
        <f t="array" ref="K443">IF($C443="","",IF(AND($C443=Party_Statement!$C$5,$B443&gt;=Party_Statement!$C$6,$B443&lt;=Party_Statement!$E$6),SUMPRODUCT(($C$3:$C443=Party_Statement!$C$5)*($B$3:$B443&gt;=Party_Statement!$C$6)*($B$3:$B443&lt;=Party_Statement!$E$6)),""))</f>
        <v>55</v>
      </c>
    </row>
    <row r="444" spans="1:11" x14ac:dyDescent="0.2">
      <c r="A444" s="196">
        <f>Sales_Entry!A444</f>
        <v>66933</v>
      </c>
      <c r="B444" s="197">
        <f>Sales_Entry!B444</f>
        <v>46221</v>
      </c>
      <c r="C444" s="198" t="str">
        <f>Sales_Entry!D444</f>
        <v>AAMOSH KIRANA</v>
      </c>
      <c r="D444" s="198" t="s">
        <v>1388</v>
      </c>
      <c r="E444" s="198" t="str">
        <f>Sales_Entry!C444</f>
        <v>BILL-6345</v>
      </c>
      <c r="F444" s="198" t="str">
        <f>Sales_Entry!E444</f>
        <v>Cow Milk</v>
      </c>
      <c r="G444" s="199">
        <f>N(Sales_Entry!J444)</f>
        <v>80</v>
      </c>
      <c r="H444" s="199">
        <v>0</v>
      </c>
      <c r="I444" s="199">
        <f t="shared" si="6"/>
        <v>80</v>
      </c>
      <c r="J444" s="198"/>
      <c r="K444" s="200" cm="1">
        <f t="array" ref="K444">IF($C444="","",IF(AND($C444=Party_Statement!$C$5,$B444&gt;=Party_Statement!$C$6,$B444&lt;=Party_Statement!$E$6),SUMPRODUCT(($C$3:$C444=Party_Statement!$C$5)*($B$3:$B444&gt;=Party_Statement!$C$6)*($B$3:$B444&lt;=Party_Statement!$E$6)),""))</f>
        <v>56</v>
      </c>
    </row>
    <row r="445" spans="1:11" x14ac:dyDescent="0.2">
      <c r="A445" s="196">
        <f>Sales_Entry!A445</f>
        <v>66933</v>
      </c>
      <c r="B445" s="197">
        <f>Sales_Entry!B445</f>
        <v>46221</v>
      </c>
      <c r="C445" s="198" t="str">
        <f>Sales_Entry!D445</f>
        <v>AAYUSH AND AAYUSHMA</v>
      </c>
      <c r="D445" s="198" t="s">
        <v>1388</v>
      </c>
      <c r="E445" s="198" t="str">
        <f>Sales_Entry!C445</f>
        <v>BILL-6346</v>
      </c>
      <c r="F445" s="198" t="str">
        <f>Sales_Entry!E445</f>
        <v>Mix Milk</v>
      </c>
      <c r="G445" s="199">
        <f>N(Sales_Entry!J445)</f>
        <v>680</v>
      </c>
      <c r="H445" s="199">
        <v>0</v>
      </c>
      <c r="I445" s="199">
        <f t="shared" si="6"/>
        <v>680</v>
      </c>
      <c r="J445" s="198"/>
      <c r="K445" s="200" t="str" cm="1">
        <f t="array" ref="K445">IF($C445="","",IF(AND($C445=Party_Statement!$C$5,$B445&gt;=Party_Statement!$C$6,$B445&lt;=Party_Statement!$E$6),SUMPRODUCT(($C$3:$C445=Party_Statement!$C$5)*($B$3:$B445&gt;=Party_Statement!$C$6)*($B$3:$B445&lt;=Party_Statement!$E$6)),""))</f>
        <v/>
      </c>
    </row>
    <row r="446" spans="1:11" x14ac:dyDescent="0.2">
      <c r="A446" s="196">
        <f>Sales_Entry!A446</f>
        <v>66933</v>
      </c>
      <c r="B446" s="197">
        <f>Sales_Entry!B446</f>
        <v>46221</v>
      </c>
      <c r="C446" s="198" t="str">
        <f>Sales_Entry!D446</f>
        <v>YUBARAJ AND SAMRAT</v>
      </c>
      <c r="D446" s="198" t="s">
        <v>1388</v>
      </c>
      <c r="E446" s="198" t="str">
        <f>Sales_Entry!C446</f>
        <v>BILL-6347</v>
      </c>
      <c r="F446" s="198" t="str">
        <f>Sales_Entry!E446</f>
        <v>Mix Milk</v>
      </c>
      <c r="G446" s="199">
        <f>N(Sales_Entry!J446)</f>
        <v>1020</v>
      </c>
      <c r="H446" s="199">
        <v>0</v>
      </c>
      <c r="I446" s="199">
        <f t="shared" si="6"/>
        <v>1020</v>
      </c>
      <c r="J446" s="198"/>
      <c r="K446" s="200" t="str" cm="1">
        <f t="array" ref="K446">IF($C446="","",IF(AND($C446=Party_Statement!$C$5,$B446&gt;=Party_Statement!$C$6,$B446&lt;=Party_Statement!$E$6),SUMPRODUCT(($C$3:$C446=Party_Statement!$C$5)*($B$3:$B446&gt;=Party_Statement!$C$6)*($B$3:$B446&lt;=Party_Statement!$E$6)),""))</f>
        <v/>
      </c>
    </row>
    <row r="447" spans="1:11" x14ac:dyDescent="0.2">
      <c r="A447" s="196">
        <f>Sales_Entry!A447</f>
        <v>66933</v>
      </c>
      <c r="B447" s="197">
        <f>Sales_Entry!B447</f>
        <v>46221</v>
      </c>
      <c r="C447" s="198" t="str">
        <f>Sales_Entry!D447</f>
        <v>KRISHNA KHAREL</v>
      </c>
      <c r="D447" s="198" t="s">
        <v>1388</v>
      </c>
      <c r="E447" s="198" t="str">
        <f>Sales_Entry!C447</f>
        <v>BILL-6348</v>
      </c>
      <c r="F447" s="198" t="str">
        <f>Sales_Entry!E447</f>
        <v>Mix Milk</v>
      </c>
      <c r="G447" s="199">
        <f>N(Sales_Entry!J447)</f>
        <v>301</v>
      </c>
      <c r="H447" s="199">
        <v>0</v>
      </c>
      <c r="I447" s="199">
        <f t="shared" si="6"/>
        <v>301</v>
      </c>
      <c r="J447" s="198"/>
      <c r="K447" s="200" t="str" cm="1">
        <f t="array" ref="K447">IF($C447="","",IF(AND($C447=Party_Statement!$C$5,$B447&gt;=Party_Statement!$C$6,$B447&lt;=Party_Statement!$E$6),SUMPRODUCT(($C$3:$C447=Party_Statement!$C$5)*($B$3:$B447&gt;=Party_Statement!$C$6)*($B$3:$B447&lt;=Party_Statement!$E$6)),""))</f>
        <v/>
      </c>
    </row>
    <row r="448" spans="1:11" x14ac:dyDescent="0.2">
      <c r="A448" s="196">
        <f>Sales_Entry!A448</f>
        <v>66933</v>
      </c>
      <c r="B448" s="197">
        <f>Sales_Entry!B448</f>
        <v>46221</v>
      </c>
      <c r="C448" s="198" t="str">
        <f>Sales_Entry!D448</f>
        <v>CHHATRABHUMI STORE</v>
      </c>
      <c r="D448" s="198" t="s">
        <v>1388</v>
      </c>
      <c r="E448" s="198" t="str">
        <f>Sales_Entry!C448</f>
        <v>BILL-6349</v>
      </c>
      <c r="F448" s="198" t="str">
        <f>Sales_Entry!E448</f>
        <v>Mix Milk</v>
      </c>
      <c r="G448" s="199">
        <f>N(Sales_Entry!J448)</f>
        <v>2580</v>
      </c>
      <c r="H448" s="199">
        <v>0</v>
      </c>
      <c r="I448" s="199">
        <f t="shared" si="6"/>
        <v>2580</v>
      </c>
      <c r="J448" s="198"/>
      <c r="K448" s="200" t="str" cm="1">
        <f t="array" ref="K448">IF($C448="","",IF(AND($C448=Party_Statement!$C$5,$B448&gt;=Party_Statement!$C$6,$B448&lt;=Party_Statement!$E$6),SUMPRODUCT(($C$3:$C448=Party_Statement!$C$5)*($B$3:$B448&gt;=Party_Statement!$C$6)*($B$3:$B448&lt;=Party_Statement!$E$6)),""))</f>
        <v/>
      </c>
    </row>
    <row r="449" spans="1:11" x14ac:dyDescent="0.2">
      <c r="A449" s="196">
        <f>Sales_Entry!A449</f>
        <v>66933</v>
      </c>
      <c r="B449" s="197">
        <f>Sales_Entry!B449</f>
        <v>46221</v>
      </c>
      <c r="C449" s="198" t="str">
        <f>Sales_Entry!D449</f>
        <v>DURGA MALLA</v>
      </c>
      <c r="D449" s="198" t="s">
        <v>1388</v>
      </c>
      <c r="E449" s="198" t="str">
        <f>Sales_Entry!C449</f>
        <v>BILL-6350</v>
      </c>
      <c r="F449" s="198" t="str">
        <f>Sales_Entry!E449</f>
        <v>Ghee</v>
      </c>
      <c r="G449" s="199">
        <f>N(Sales_Entry!J449)</f>
        <v>2200</v>
      </c>
      <c r="H449" s="199">
        <v>0</v>
      </c>
      <c r="I449" s="199">
        <f t="shared" si="6"/>
        <v>2200</v>
      </c>
      <c r="J449" s="198"/>
      <c r="K449" s="200" t="str" cm="1">
        <f t="array" ref="K449">IF($C449="","",IF(AND($C449=Party_Statement!$C$5,$B449&gt;=Party_Statement!$C$6,$B449&lt;=Party_Statement!$E$6),SUMPRODUCT(($C$3:$C449=Party_Statement!$C$5)*($B$3:$B449&gt;=Party_Statement!$C$6)*($B$3:$B449&lt;=Party_Statement!$E$6)),""))</f>
        <v/>
      </c>
    </row>
    <row r="450" spans="1:11" x14ac:dyDescent="0.2">
      <c r="A450" s="196">
        <f>Sales_Entry!A450</f>
        <v>66933</v>
      </c>
      <c r="B450" s="197">
        <f>Sales_Entry!B450</f>
        <v>46221</v>
      </c>
      <c r="C450" s="198" t="str">
        <f>Sales_Entry!D450</f>
        <v>KRITIKA KIRANA</v>
      </c>
      <c r="D450" s="198" t="s">
        <v>1388</v>
      </c>
      <c r="E450" s="198" t="str">
        <f>Sales_Entry!C450</f>
        <v>BILL-6351</v>
      </c>
      <c r="F450" s="198" t="str">
        <f>Sales_Entry!E450</f>
        <v>Mix Milk</v>
      </c>
      <c r="G450" s="199">
        <f>N(Sales_Entry!J450)</f>
        <v>1290</v>
      </c>
      <c r="H450" s="199">
        <v>0</v>
      </c>
      <c r="I450" s="199">
        <f t="shared" si="6"/>
        <v>1290</v>
      </c>
      <c r="J450" s="198"/>
      <c r="K450" s="200" t="str" cm="1">
        <f t="array" ref="K450">IF($C450="","",IF(AND($C450=Party_Statement!$C$5,$B450&gt;=Party_Statement!$C$6,$B450&lt;=Party_Statement!$E$6),SUMPRODUCT(($C$3:$C450=Party_Statement!$C$5)*($B$3:$B450&gt;=Party_Statement!$C$6)*($B$3:$B450&lt;=Party_Statement!$E$6)),""))</f>
        <v/>
      </c>
    </row>
    <row r="451" spans="1:11" ht="25.5" customHeight="1" x14ac:dyDescent="0.2">
      <c r="A451" s="196">
        <f>Sales_Entry!A451</f>
        <v>66933</v>
      </c>
      <c r="B451" s="197">
        <f>Sales_Entry!B451</f>
        <v>46221</v>
      </c>
      <c r="C451" s="198" t="str">
        <f>Sales_Entry!D451</f>
        <v>SAMIKSHYA KIRANA</v>
      </c>
      <c r="D451" s="198" t="s">
        <v>1388</v>
      </c>
      <c r="E451" s="198" t="str">
        <f>Sales_Entry!C451</f>
        <v>BILL-6352</v>
      </c>
      <c r="F451" s="198" t="str">
        <f>Sales_Entry!E451</f>
        <v>Mix Milk</v>
      </c>
      <c r="G451" s="199">
        <f>N(Sales_Entry!J451)</f>
        <v>680</v>
      </c>
      <c r="H451" s="199">
        <v>0</v>
      </c>
      <c r="I451" s="199">
        <f t="shared" si="6"/>
        <v>680</v>
      </c>
      <c r="J451" s="198"/>
      <c r="K451" s="200" t="str" cm="1">
        <f t="array" ref="K451">IF($C451="","",IF(AND($C451=Party_Statement!$C$5,$B451&gt;=Party_Statement!$C$6,$B451&lt;=Party_Statement!$E$6),SUMPRODUCT(($C$3:$C451=Party_Statement!$C$5)*($B$3:$B451&gt;=Party_Statement!$C$6)*($B$3:$B451&lt;=Party_Statement!$E$6)),""))</f>
        <v/>
      </c>
    </row>
    <row r="452" spans="1:11" ht="25.5" customHeight="1" x14ac:dyDescent="0.2">
      <c r="A452" s="196">
        <f>Sales_Entry!A452</f>
        <v>66933</v>
      </c>
      <c r="B452" s="197">
        <f>Sales_Entry!B452</f>
        <v>46221</v>
      </c>
      <c r="C452" s="198" t="str">
        <f>Sales_Entry!D452</f>
        <v>PALPALI KIRANA</v>
      </c>
      <c r="D452" s="198" t="s">
        <v>1388</v>
      </c>
      <c r="E452" s="198" t="str">
        <f>Sales_Entry!C452</f>
        <v>BILL-6353</v>
      </c>
      <c r="F452" s="198" t="str">
        <f>Sales_Entry!E452</f>
        <v>Mix Milk</v>
      </c>
      <c r="G452" s="199">
        <f>N(Sales_Entry!J452)</f>
        <v>1700</v>
      </c>
      <c r="H452" s="199">
        <v>0</v>
      </c>
      <c r="I452" s="199">
        <f t="shared" ref="I452:I515" si="7">IF($C452="","",$G452-$H452)</f>
        <v>1700</v>
      </c>
      <c r="J452" s="198"/>
      <c r="K452" s="200" t="str" cm="1">
        <f t="array" ref="K452">IF($C452="","",IF(AND($C452=Party_Statement!$C$5,$B452&gt;=Party_Statement!$C$6,$B452&lt;=Party_Statement!$E$6),SUMPRODUCT(($C$3:$C452=Party_Statement!$C$5)*($B$3:$B452&gt;=Party_Statement!$C$6)*($B$3:$B452&lt;=Party_Statement!$E$6)),""))</f>
        <v/>
      </c>
    </row>
    <row r="453" spans="1:11" x14ac:dyDescent="0.2">
      <c r="A453" s="196">
        <f>Sales_Entry!A453</f>
        <v>66933</v>
      </c>
      <c r="B453" s="197">
        <f>Sales_Entry!B453</f>
        <v>46221</v>
      </c>
      <c r="C453" s="198" t="str">
        <f>Sales_Entry!D453</f>
        <v>GIRI KIRANA</v>
      </c>
      <c r="D453" s="198" t="s">
        <v>1388</v>
      </c>
      <c r="E453" s="198" t="str">
        <f>Sales_Entry!C453</f>
        <v>BILL-6354</v>
      </c>
      <c r="F453" s="198" t="str">
        <f>Sales_Entry!E453</f>
        <v>Mix Milk</v>
      </c>
      <c r="G453" s="199">
        <f>N(Sales_Entry!J453)</f>
        <v>1275</v>
      </c>
      <c r="H453" s="199">
        <v>0</v>
      </c>
      <c r="I453" s="199">
        <f t="shared" si="7"/>
        <v>1275</v>
      </c>
      <c r="J453" s="198"/>
      <c r="K453" s="200" t="str" cm="1">
        <f t="array" ref="K453">IF($C453="","",IF(AND($C453=Party_Statement!$C$5,$B453&gt;=Party_Statement!$C$6,$B453&lt;=Party_Statement!$E$6),SUMPRODUCT(($C$3:$C453=Party_Statement!$C$5)*($B$3:$B453&gt;=Party_Statement!$C$6)*($B$3:$B453&lt;=Party_Statement!$E$6)),""))</f>
        <v/>
      </c>
    </row>
    <row r="454" spans="1:11" x14ac:dyDescent="0.2">
      <c r="A454" s="196">
        <f>Sales_Entry!A454</f>
        <v>66933</v>
      </c>
      <c r="B454" s="197">
        <f>Sales_Entry!B454</f>
        <v>46221</v>
      </c>
      <c r="C454" s="198" t="str">
        <f>Sales_Entry!D454</f>
        <v>DEURALI KIRANA</v>
      </c>
      <c r="D454" s="198" t="s">
        <v>1388</v>
      </c>
      <c r="E454" s="198" t="str">
        <f>Sales_Entry!C454</f>
        <v>BILL-6355</v>
      </c>
      <c r="F454" s="198" t="str">
        <f>Sales_Entry!E454</f>
        <v>Mix Milk</v>
      </c>
      <c r="G454" s="199">
        <f>N(Sales_Entry!J454)</f>
        <v>425</v>
      </c>
      <c r="H454" s="199">
        <v>0</v>
      </c>
      <c r="I454" s="199">
        <f t="shared" si="7"/>
        <v>425</v>
      </c>
      <c r="J454" s="198"/>
      <c r="K454" s="200" t="str" cm="1">
        <f t="array" ref="K454">IF($C454="","",IF(AND($C454=Party_Statement!$C$5,$B454&gt;=Party_Statement!$C$6,$B454&lt;=Party_Statement!$E$6),SUMPRODUCT(($C$3:$C454=Party_Statement!$C$5)*($B$3:$B454&gt;=Party_Statement!$C$6)*($B$3:$B454&lt;=Party_Statement!$E$6)),""))</f>
        <v/>
      </c>
    </row>
    <row r="455" spans="1:11" x14ac:dyDescent="0.2">
      <c r="A455" s="196">
        <f>Sales_Entry!A455</f>
        <v>66933</v>
      </c>
      <c r="B455" s="197">
        <f>Sales_Entry!B455</f>
        <v>46221</v>
      </c>
      <c r="C455" s="198" t="str">
        <f>Sales_Entry!D455</f>
        <v>SHARMA DAI</v>
      </c>
      <c r="D455" s="198" t="s">
        <v>1388</v>
      </c>
      <c r="E455" s="198" t="str">
        <f>Sales_Entry!C455</f>
        <v>BILL-6356</v>
      </c>
      <c r="F455" s="198" t="str">
        <f>Sales_Entry!E455</f>
        <v>Mix Milk</v>
      </c>
      <c r="G455" s="199">
        <f>N(Sales_Entry!J455)</f>
        <v>2520</v>
      </c>
      <c r="H455" s="199">
        <v>0</v>
      </c>
      <c r="I455" s="199">
        <f t="shared" si="7"/>
        <v>2520</v>
      </c>
      <c r="J455" s="198"/>
      <c r="K455" s="200" t="str" cm="1">
        <f t="array" ref="K455">IF($C455="","",IF(AND($C455=Party_Statement!$C$5,$B455&gt;=Party_Statement!$C$6,$B455&lt;=Party_Statement!$E$6),SUMPRODUCT(($C$3:$C455=Party_Statement!$C$5)*($B$3:$B455&gt;=Party_Statement!$C$6)*($B$3:$B455&lt;=Party_Statement!$E$6)),""))</f>
        <v/>
      </c>
    </row>
    <row r="456" spans="1:11" x14ac:dyDescent="0.2">
      <c r="A456" s="196">
        <f>Sales_Entry!A456</f>
        <v>66933</v>
      </c>
      <c r="B456" s="197">
        <f>Sales_Entry!B456</f>
        <v>46221</v>
      </c>
      <c r="C456" s="198" t="str">
        <f>Sales_Entry!D456</f>
        <v>GANGA NEUPANE</v>
      </c>
      <c r="D456" s="198" t="s">
        <v>1388</v>
      </c>
      <c r="E456" s="198" t="str">
        <f>Sales_Entry!C456</f>
        <v>BILL-6357</v>
      </c>
      <c r="F456" s="198" t="str">
        <f>Sales_Entry!E456</f>
        <v>Mix Milk</v>
      </c>
      <c r="G456" s="199">
        <f>N(Sales_Entry!J456)</f>
        <v>595</v>
      </c>
      <c r="H456" s="199">
        <v>0</v>
      </c>
      <c r="I456" s="199">
        <f t="shared" si="7"/>
        <v>595</v>
      </c>
      <c r="J456" s="198"/>
      <c r="K456" s="200" t="str" cm="1">
        <f t="array" ref="K456">IF($C456="","",IF(AND($C456=Party_Statement!$C$5,$B456&gt;=Party_Statement!$C$6,$B456&lt;=Party_Statement!$E$6),SUMPRODUCT(($C$3:$C456=Party_Statement!$C$5)*($B$3:$B456&gt;=Party_Statement!$C$6)*($B$3:$B456&lt;=Party_Statement!$E$6)),""))</f>
        <v/>
      </c>
    </row>
    <row r="457" spans="1:11" x14ac:dyDescent="0.2">
      <c r="A457" s="196">
        <f>Sales_Entry!A457</f>
        <v>66933</v>
      </c>
      <c r="B457" s="197">
        <f>Sales_Entry!B457</f>
        <v>46221</v>
      </c>
      <c r="C457" s="198" t="str">
        <f>Sales_Entry!D457</f>
        <v>BHUSAL JANARAL STORE</v>
      </c>
      <c r="D457" s="198" t="s">
        <v>1388</v>
      </c>
      <c r="E457" s="198" t="str">
        <f>Sales_Entry!C457</f>
        <v>BILL-6358</v>
      </c>
      <c r="F457" s="198" t="str">
        <f>Sales_Entry!E457</f>
        <v>Mix Milk</v>
      </c>
      <c r="G457" s="199">
        <f>N(Sales_Entry!J457)</f>
        <v>3400</v>
      </c>
      <c r="H457" s="199">
        <v>0</v>
      </c>
      <c r="I457" s="199">
        <f t="shared" si="7"/>
        <v>3400</v>
      </c>
      <c r="J457" s="198"/>
      <c r="K457" s="200" t="str" cm="1">
        <f t="array" ref="K457">IF($C457="","",IF(AND($C457=Party_Statement!$C$5,$B457&gt;=Party_Statement!$C$6,$B457&lt;=Party_Statement!$E$6),SUMPRODUCT(($C$3:$C457=Party_Statement!$C$5)*($B$3:$B457&gt;=Party_Statement!$C$6)*($B$3:$B457&lt;=Party_Statement!$E$6)),""))</f>
        <v/>
      </c>
    </row>
    <row r="458" spans="1:11" x14ac:dyDescent="0.2">
      <c r="A458" s="196">
        <f>Sales_Entry!A458</f>
        <v>66933</v>
      </c>
      <c r="B458" s="197">
        <f>Sales_Entry!B458</f>
        <v>46221</v>
      </c>
      <c r="C458" s="198" t="str">
        <f>Sales_Entry!D458</f>
        <v>BHUSAL JANARAL STORE</v>
      </c>
      <c r="D458" s="198" t="s">
        <v>1388</v>
      </c>
      <c r="E458" s="198" t="str">
        <f>Sales_Entry!C458</f>
        <v>BILL-6358</v>
      </c>
      <c r="F458" s="198" t="str">
        <f>Sales_Entry!E458</f>
        <v>Mix Milk</v>
      </c>
      <c r="G458" s="199">
        <f>N(Sales_Entry!J458)</f>
        <v>430</v>
      </c>
      <c r="H458" s="199">
        <v>0</v>
      </c>
      <c r="I458" s="199">
        <f t="shared" si="7"/>
        <v>430</v>
      </c>
      <c r="J458" s="198"/>
      <c r="K458" s="200" t="str" cm="1">
        <f t="array" ref="K458">IF($C458="","",IF(AND($C458=Party_Statement!$C$5,$B458&gt;=Party_Statement!$C$6,$B458&lt;=Party_Statement!$E$6),SUMPRODUCT(($C$3:$C458=Party_Statement!$C$5)*($B$3:$B458&gt;=Party_Statement!$C$6)*($B$3:$B458&lt;=Party_Statement!$E$6)),""))</f>
        <v/>
      </c>
    </row>
    <row r="459" spans="1:11" x14ac:dyDescent="0.2">
      <c r="A459" s="196">
        <f>Sales_Entry!A459</f>
        <v>66933</v>
      </c>
      <c r="B459" s="197">
        <f>Sales_Entry!B459</f>
        <v>46221</v>
      </c>
      <c r="C459" s="198" t="str">
        <f>Sales_Entry!D459</f>
        <v>NEUPANE KIRANA</v>
      </c>
      <c r="D459" s="198" t="s">
        <v>1388</v>
      </c>
      <c r="E459" s="198" t="str">
        <f>Sales_Entry!C459</f>
        <v>BILL-6359</v>
      </c>
      <c r="F459" s="198" t="str">
        <f>Sales_Entry!E459</f>
        <v>Mix Milk</v>
      </c>
      <c r="G459" s="199">
        <f>N(Sales_Entry!J459)</f>
        <v>180</v>
      </c>
      <c r="H459" s="199">
        <v>0</v>
      </c>
      <c r="I459" s="199">
        <f t="shared" si="7"/>
        <v>180</v>
      </c>
      <c r="J459" s="198"/>
      <c r="K459" s="200" t="str" cm="1">
        <f t="array" ref="K459">IF($C459="","",IF(AND($C459=Party_Statement!$C$5,$B459&gt;=Party_Statement!$C$6,$B459&lt;=Party_Statement!$E$6),SUMPRODUCT(($C$3:$C459=Party_Statement!$C$5)*($B$3:$B459&gt;=Party_Statement!$C$6)*($B$3:$B459&lt;=Party_Statement!$E$6)),""))</f>
        <v/>
      </c>
    </row>
    <row r="460" spans="1:11" x14ac:dyDescent="0.2">
      <c r="A460" s="196">
        <f>Sales_Entry!A460</f>
        <v>66934</v>
      </c>
      <c r="B460" s="197">
        <f>Sales_Entry!B460</f>
        <v>46222</v>
      </c>
      <c r="C460" s="198" t="str">
        <f>Sales_Entry!D460</f>
        <v>GANGA NEUPANE</v>
      </c>
      <c r="D460" s="198" t="s">
        <v>1388</v>
      </c>
      <c r="E460" s="198" t="str">
        <f>Sales_Entry!C460</f>
        <v>BILL-6361</v>
      </c>
      <c r="F460" s="198" t="str">
        <f>Sales_Entry!E460</f>
        <v>Mix Milk</v>
      </c>
      <c r="G460" s="199">
        <f>N(Sales_Entry!J460)</f>
        <v>510</v>
      </c>
      <c r="H460" s="199">
        <v>0</v>
      </c>
      <c r="I460" s="199">
        <f t="shared" si="7"/>
        <v>510</v>
      </c>
      <c r="J460" s="198"/>
      <c r="K460" s="200" t="str" cm="1">
        <f t="array" ref="K460">IF($C460="","",IF(AND($C460=Party_Statement!$C$5,$B460&gt;=Party_Statement!$C$6,$B460&lt;=Party_Statement!$E$6),SUMPRODUCT(($C$3:$C460=Party_Statement!$C$5)*($B$3:$B460&gt;=Party_Statement!$C$6)*($B$3:$B460&lt;=Party_Statement!$E$6)),""))</f>
        <v/>
      </c>
    </row>
    <row r="461" spans="1:11" x14ac:dyDescent="0.2">
      <c r="A461" s="196">
        <f>Sales_Entry!A461</f>
        <v>66934</v>
      </c>
      <c r="B461" s="197">
        <f>Sales_Entry!B461</f>
        <v>46222</v>
      </c>
      <c r="C461" s="198" t="str">
        <f>Sales_Entry!D461</f>
        <v>SRIJANA DAIRY</v>
      </c>
      <c r="D461" s="198" t="s">
        <v>1388</v>
      </c>
      <c r="E461" s="198" t="str">
        <f>Sales_Entry!C461</f>
        <v>BILL-6362</v>
      </c>
      <c r="F461" s="198" t="str">
        <f>Sales_Entry!E461</f>
        <v>Mix Milk</v>
      </c>
      <c r="G461" s="199">
        <f>N(Sales_Entry!J461)</f>
        <v>5100</v>
      </c>
      <c r="H461" s="199">
        <v>0</v>
      </c>
      <c r="I461" s="199">
        <f t="shared" si="7"/>
        <v>5100</v>
      </c>
      <c r="J461" s="198"/>
      <c r="K461" s="200" t="str" cm="1">
        <f t="array" ref="K461">IF($C461="","",IF(AND($C461=Party_Statement!$C$5,$B461&gt;=Party_Statement!$C$6,$B461&lt;=Party_Statement!$E$6),SUMPRODUCT(($C$3:$C461=Party_Statement!$C$5)*($B$3:$B461&gt;=Party_Statement!$C$6)*($B$3:$B461&lt;=Party_Statement!$E$6)),""))</f>
        <v/>
      </c>
    </row>
    <row r="462" spans="1:11" x14ac:dyDescent="0.2">
      <c r="A462" s="196">
        <f>Sales_Entry!A462</f>
        <v>66934</v>
      </c>
      <c r="B462" s="197">
        <f>Sales_Entry!B462</f>
        <v>46222</v>
      </c>
      <c r="C462" s="198" t="str">
        <f>Sales_Entry!D462</f>
        <v>KRISHNA KHAREL</v>
      </c>
      <c r="D462" s="198" t="s">
        <v>1388</v>
      </c>
      <c r="E462" s="198" t="str">
        <f>Sales_Entry!C462</f>
        <v>BILL-6363</v>
      </c>
      <c r="F462" s="198" t="str">
        <f>Sales_Entry!E462</f>
        <v>Mix Milk</v>
      </c>
      <c r="G462" s="199">
        <f>N(Sales_Entry!J462)</f>
        <v>301</v>
      </c>
      <c r="H462" s="199">
        <v>0</v>
      </c>
      <c r="I462" s="199">
        <f t="shared" si="7"/>
        <v>301</v>
      </c>
      <c r="J462" s="198"/>
      <c r="K462" s="200" t="str" cm="1">
        <f t="array" ref="K462">IF($C462="","",IF(AND($C462=Party_Statement!$C$5,$B462&gt;=Party_Statement!$C$6,$B462&lt;=Party_Statement!$E$6),SUMPRODUCT(($C$3:$C462=Party_Statement!$C$5)*($B$3:$B462&gt;=Party_Statement!$C$6)*($B$3:$B462&lt;=Party_Statement!$E$6)),""))</f>
        <v/>
      </c>
    </row>
    <row r="463" spans="1:11" x14ac:dyDescent="0.2">
      <c r="A463" s="196">
        <f>Sales_Entry!A463</f>
        <v>66934</v>
      </c>
      <c r="B463" s="197">
        <f>Sales_Entry!B463</f>
        <v>46222</v>
      </c>
      <c r="C463" s="198" t="str">
        <f>Sales_Entry!D463</f>
        <v>CHHATRABHUMI STORE</v>
      </c>
      <c r="D463" s="198" t="s">
        <v>1388</v>
      </c>
      <c r="E463" s="198" t="str">
        <f>Sales_Entry!C463</f>
        <v>BILL-6364</v>
      </c>
      <c r="F463" s="198" t="str">
        <f>Sales_Entry!E463</f>
        <v>Mix Milk</v>
      </c>
      <c r="G463" s="199">
        <f>N(Sales_Entry!J463)</f>
        <v>2580</v>
      </c>
      <c r="H463" s="199">
        <v>0</v>
      </c>
      <c r="I463" s="199">
        <f t="shared" si="7"/>
        <v>2580</v>
      </c>
      <c r="J463" s="198"/>
      <c r="K463" s="200" t="str" cm="1">
        <f t="array" ref="K463">IF($C463="","",IF(AND($C463=Party_Statement!$C$5,$B463&gt;=Party_Statement!$C$6,$B463&lt;=Party_Statement!$E$6),SUMPRODUCT(($C$3:$C463=Party_Statement!$C$5)*($B$3:$B463&gt;=Party_Statement!$C$6)*($B$3:$B463&lt;=Party_Statement!$E$6)),""))</f>
        <v/>
      </c>
    </row>
    <row r="464" spans="1:11" x14ac:dyDescent="0.2">
      <c r="A464" s="196">
        <f>Sales_Entry!A464</f>
        <v>66934</v>
      </c>
      <c r="B464" s="197">
        <f>Sales_Entry!B464</f>
        <v>46222</v>
      </c>
      <c r="C464" s="198" t="str">
        <f>Sales_Entry!D464</f>
        <v>KRITIKA KIRANA</v>
      </c>
      <c r="D464" s="198" t="s">
        <v>1388</v>
      </c>
      <c r="E464" s="198" t="str">
        <f>Sales_Entry!C464</f>
        <v>BILL-6365</v>
      </c>
      <c r="F464" s="198" t="str">
        <f>Sales_Entry!E464</f>
        <v>Mix Milk</v>
      </c>
      <c r="G464" s="199">
        <f>N(Sales_Entry!J464)</f>
        <v>1290</v>
      </c>
      <c r="H464" s="199">
        <v>0</v>
      </c>
      <c r="I464" s="199">
        <f t="shared" si="7"/>
        <v>1290</v>
      </c>
      <c r="J464" s="198"/>
      <c r="K464" s="200" t="str" cm="1">
        <f t="array" ref="K464">IF($C464="","",IF(AND($C464=Party_Statement!$C$5,$B464&gt;=Party_Statement!$C$6,$B464&lt;=Party_Statement!$E$6),SUMPRODUCT(($C$3:$C464=Party_Statement!$C$5)*($B$3:$B464&gt;=Party_Statement!$C$6)*($B$3:$B464&lt;=Party_Statement!$E$6)),""))</f>
        <v/>
      </c>
    </row>
    <row r="465" spans="1:11" x14ac:dyDescent="0.2">
      <c r="A465" s="196">
        <f>Sales_Entry!A465</f>
        <v>66934</v>
      </c>
      <c r="B465" s="197">
        <f>Sales_Entry!B465</f>
        <v>46222</v>
      </c>
      <c r="C465" s="198" t="str">
        <f>Sales_Entry!D465</f>
        <v>SOBHA BHATTARAI</v>
      </c>
      <c r="D465" s="198" t="s">
        <v>1388</v>
      </c>
      <c r="E465" s="198" t="str">
        <f>Sales_Entry!C465</f>
        <v>BILL-6366</v>
      </c>
      <c r="F465" s="198" t="str">
        <f>Sales_Entry!E465</f>
        <v>Mix Milk</v>
      </c>
      <c r="G465" s="199">
        <f>N(Sales_Entry!J465)</f>
        <v>2975</v>
      </c>
      <c r="H465" s="199">
        <v>0</v>
      </c>
      <c r="I465" s="199">
        <f t="shared" si="7"/>
        <v>2975</v>
      </c>
      <c r="J465" s="198"/>
      <c r="K465" s="200" t="str" cm="1">
        <f t="array" ref="K465">IF($C465="","",IF(AND($C465=Party_Statement!$C$5,$B465&gt;=Party_Statement!$C$6,$B465&lt;=Party_Statement!$E$6),SUMPRODUCT(($C$3:$C465=Party_Statement!$C$5)*($B$3:$B465&gt;=Party_Statement!$C$6)*($B$3:$B465&lt;=Party_Statement!$E$6)),""))</f>
        <v/>
      </c>
    </row>
    <row r="466" spans="1:11" x14ac:dyDescent="0.2">
      <c r="A466" s="196">
        <f>Sales_Entry!A466</f>
        <v>66934</v>
      </c>
      <c r="B466" s="197">
        <f>Sales_Entry!B466</f>
        <v>46222</v>
      </c>
      <c r="C466" s="198" t="str">
        <f>Sales_Entry!D466</f>
        <v>MANAKAMANA DAIRY</v>
      </c>
      <c r="D466" s="198" t="s">
        <v>1388</v>
      </c>
      <c r="E466" s="198" t="str">
        <f>Sales_Entry!C466</f>
        <v>BILL-6367</v>
      </c>
      <c r="F466" s="198" t="str">
        <f>Sales_Entry!E466</f>
        <v>Mix Milk</v>
      </c>
      <c r="G466" s="199">
        <f>N(Sales_Entry!J466)</f>
        <v>425</v>
      </c>
      <c r="H466" s="199">
        <v>0</v>
      </c>
      <c r="I466" s="199">
        <f t="shared" si="7"/>
        <v>425</v>
      </c>
      <c r="J466" s="198"/>
      <c r="K466" s="200" t="str" cm="1">
        <f t="array" ref="K466">IF($C466="","",IF(AND($C466=Party_Statement!$C$5,$B466&gt;=Party_Statement!$C$6,$B466&lt;=Party_Statement!$E$6),SUMPRODUCT(($C$3:$C466=Party_Statement!$C$5)*($B$3:$B466&gt;=Party_Statement!$C$6)*($B$3:$B466&lt;=Party_Statement!$E$6)),""))</f>
        <v/>
      </c>
    </row>
    <row r="467" spans="1:11" x14ac:dyDescent="0.2">
      <c r="A467" s="196">
        <f>Sales_Entry!A467</f>
        <v>66934</v>
      </c>
      <c r="B467" s="197">
        <f>Sales_Entry!B467</f>
        <v>46222</v>
      </c>
      <c r="C467" s="198" t="str">
        <f>Sales_Entry!D467</f>
        <v>YUBARAJ AND SAMRAT</v>
      </c>
      <c r="D467" s="198" t="s">
        <v>1388</v>
      </c>
      <c r="E467" s="198" t="str">
        <f>Sales_Entry!C467</f>
        <v>BILL-6368</v>
      </c>
      <c r="F467" s="198" t="str">
        <f>Sales_Entry!E467</f>
        <v>Mix Milk</v>
      </c>
      <c r="G467" s="199">
        <f>N(Sales_Entry!J467)</f>
        <v>1275</v>
      </c>
      <c r="H467" s="199">
        <v>0</v>
      </c>
      <c r="I467" s="199">
        <f t="shared" si="7"/>
        <v>1275</v>
      </c>
      <c r="J467" s="198"/>
      <c r="K467" s="200" t="str" cm="1">
        <f t="array" ref="K467">IF($C467="","",IF(AND($C467=Party_Statement!$C$5,$B467&gt;=Party_Statement!$C$6,$B467&lt;=Party_Statement!$E$6),SUMPRODUCT(($C$3:$C467=Party_Statement!$C$5)*($B$3:$B467&gt;=Party_Statement!$C$6)*($B$3:$B467&lt;=Party_Statement!$E$6)),""))</f>
        <v/>
      </c>
    </row>
    <row r="468" spans="1:11" x14ac:dyDescent="0.2">
      <c r="A468" s="196">
        <f>Sales_Entry!A468</f>
        <v>66934</v>
      </c>
      <c r="B468" s="197">
        <f>Sales_Entry!B468</f>
        <v>46222</v>
      </c>
      <c r="C468" s="198" t="str">
        <f>Sales_Entry!D468</f>
        <v>ORGANIC TARKALI</v>
      </c>
      <c r="D468" s="198" t="s">
        <v>1388</v>
      </c>
      <c r="E468" s="198" t="str">
        <f>Sales_Entry!C468</f>
        <v>BILL-6369</v>
      </c>
      <c r="F468" s="198" t="str">
        <f>Sales_Entry!E468</f>
        <v>Mix Milk</v>
      </c>
      <c r="G468" s="199">
        <f>N(Sales_Entry!J468)</f>
        <v>1995</v>
      </c>
      <c r="H468" s="199">
        <v>0</v>
      </c>
      <c r="I468" s="199">
        <f t="shared" si="7"/>
        <v>1995</v>
      </c>
      <c r="J468" s="198"/>
      <c r="K468" s="200" t="str" cm="1">
        <f t="array" ref="K468">IF($C468="","",IF(AND($C468=Party_Statement!$C$5,$B468&gt;=Party_Statement!$C$6,$B468&lt;=Party_Statement!$E$6),SUMPRODUCT(($C$3:$C468=Party_Statement!$C$5)*($B$3:$B468&gt;=Party_Statement!$C$6)*($B$3:$B468&lt;=Party_Statement!$E$6)),""))</f>
        <v/>
      </c>
    </row>
    <row r="469" spans="1:11" x14ac:dyDescent="0.2">
      <c r="A469" s="196">
        <f>Sales_Entry!A469</f>
        <v>66934</v>
      </c>
      <c r="B469" s="197">
        <f>Sales_Entry!B469</f>
        <v>46222</v>
      </c>
      <c r="C469" s="198" t="str">
        <f>Sales_Entry!D469</f>
        <v>PALPALI KIRANA</v>
      </c>
      <c r="D469" s="198" t="s">
        <v>1388</v>
      </c>
      <c r="E469" s="198" t="str">
        <f>Sales_Entry!C469</f>
        <v>BILL-6370</v>
      </c>
      <c r="F469" s="198" t="str">
        <f>Sales_Entry!E469</f>
        <v>Mix Milk</v>
      </c>
      <c r="G469" s="199">
        <f>N(Sales_Entry!J469)</f>
        <v>1700</v>
      </c>
      <c r="H469" s="199">
        <v>0</v>
      </c>
      <c r="I469" s="199">
        <f t="shared" si="7"/>
        <v>1700</v>
      </c>
      <c r="J469" s="198"/>
      <c r="K469" s="200" t="str" cm="1">
        <f t="array" ref="K469">IF($C469="","",IF(AND($C469=Party_Statement!$C$5,$B469&gt;=Party_Statement!$C$6,$B469&lt;=Party_Statement!$E$6),SUMPRODUCT(($C$3:$C469=Party_Statement!$C$5)*($B$3:$B469&gt;=Party_Statement!$C$6)*($B$3:$B469&lt;=Party_Statement!$E$6)),""))</f>
        <v/>
      </c>
    </row>
    <row r="470" spans="1:11" x14ac:dyDescent="0.2">
      <c r="A470" s="196">
        <f>Sales_Entry!A470</f>
        <v>66934</v>
      </c>
      <c r="B470" s="197">
        <f>Sales_Entry!B470</f>
        <v>46222</v>
      </c>
      <c r="C470" s="198" t="str">
        <f>Sales_Entry!D470</f>
        <v>GIRI KIRANA</v>
      </c>
      <c r="D470" s="198" t="s">
        <v>1388</v>
      </c>
      <c r="E470" s="198" t="str">
        <f>Sales_Entry!C470</f>
        <v>BILL-6371</v>
      </c>
      <c r="F470" s="198" t="str">
        <f>Sales_Entry!E470</f>
        <v>Mix Milk</v>
      </c>
      <c r="G470" s="199">
        <f>N(Sales_Entry!J470)</f>
        <v>1275</v>
      </c>
      <c r="H470" s="199">
        <v>0</v>
      </c>
      <c r="I470" s="199">
        <f t="shared" si="7"/>
        <v>1275</v>
      </c>
      <c r="J470" s="198"/>
      <c r="K470" s="200" t="str" cm="1">
        <f t="array" ref="K470">IF($C470="","",IF(AND($C470=Party_Statement!$C$5,$B470&gt;=Party_Statement!$C$6,$B470&lt;=Party_Statement!$E$6),SUMPRODUCT(($C$3:$C470=Party_Statement!$C$5)*($B$3:$B470&gt;=Party_Statement!$C$6)*($B$3:$B470&lt;=Party_Statement!$E$6)),""))</f>
        <v/>
      </c>
    </row>
    <row r="471" spans="1:11" x14ac:dyDescent="0.2">
      <c r="A471" s="196">
        <f>Sales_Entry!A471</f>
        <v>66934</v>
      </c>
      <c r="B471" s="197">
        <f>Sales_Entry!B471</f>
        <v>46222</v>
      </c>
      <c r="C471" s="198" t="str">
        <f>Sales_Entry!D471</f>
        <v>DEURALI KIRANA</v>
      </c>
      <c r="D471" s="198" t="s">
        <v>1388</v>
      </c>
      <c r="E471" s="198" t="str">
        <f>Sales_Entry!C471</f>
        <v>BILL-6372</v>
      </c>
      <c r="F471" s="198" t="str">
        <f>Sales_Entry!E471</f>
        <v>Mix Milk</v>
      </c>
      <c r="G471" s="199">
        <f>N(Sales_Entry!J471)</f>
        <v>425</v>
      </c>
      <c r="H471" s="199">
        <v>0</v>
      </c>
      <c r="I471" s="199">
        <f t="shared" si="7"/>
        <v>425</v>
      </c>
      <c r="J471" s="198"/>
      <c r="K471" s="200" t="str" cm="1">
        <f t="array" ref="K471">IF($C471="","",IF(AND($C471=Party_Statement!$C$5,$B471&gt;=Party_Statement!$C$6,$B471&lt;=Party_Statement!$E$6),SUMPRODUCT(($C$3:$C471=Party_Statement!$C$5)*($B$3:$B471&gt;=Party_Statement!$C$6)*($B$3:$B471&lt;=Party_Statement!$E$6)),""))</f>
        <v/>
      </c>
    </row>
    <row r="472" spans="1:11" x14ac:dyDescent="0.2">
      <c r="A472" s="196">
        <f>Sales_Entry!A472</f>
        <v>66934</v>
      </c>
      <c r="B472" s="197">
        <f>Sales_Entry!B472</f>
        <v>46222</v>
      </c>
      <c r="C472" s="198" t="str">
        <f>Sales_Entry!D472</f>
        <v>AAMOSH KIRANA</v>
      </c>
      <c r="D472" s="198" t="s">
        <v>1388</v>
      </c>
      <c r="E472" s="198" t="str">
        <f>Sales_Entry!C472</f>
        <v>BILL-6373</v>
      </c>
      <c r="F472" s="198" t="str">
        <f>Sales_Entry!E472</f>
        <v>Mix Milk</v>
      </c>
      <c r="G472" s="199">
        <f>N(Sales_Entry!J472)</f>
        <v>5950</v>
      </c>
      <c r="H472" s="199">
        <v>0</v>
      </c>
      <c r="I472" s="199">
        <f t="shared" si="7"/>
        <v>5950</v>
      </c>
      <c r="J472" s="198"/>
      <c r="K472" s="200" cm="1">
        <f t="array" ref="K472">IF($C472="","",IF(AND($C472=Party_Statement!$C$5,$B472&gt;=Party_Statement!$C$6,$B472&lt;=Party_Statement!$E$6),SUMPRODUCT(($C$3:$C472=Party_Statement!$C$5)*($B$3:$B472&gt;=Party_Statement!$C$6)*($B$3:$B472&lt;=Party_Statement!$E$6)),""))</f>
        <v>57</v>
      </c>
    </row>
    <row r="473" spans="1:11" x14ac:dyDescent="0.2">
      <c r="A473" s="196">
        <f>Sales_Entry!A473</f>
        <v>66934</v>
      </c>
      <c r="B473" s="197">
        <f>Sales_Entry!B473</f>
        <v>46222</v>
      </c>
      <c r="C473" s="198" t="str">
        <f>Sales_Entry!D473</f>
        <v>AAMOSH KIRANA</v>
      </c>
      <c r="D473" s="198" t="s">
        <v>1388</v>
      </c>
      <c r="E473" s="198" t="str">
        <f>Sales_Entry!C473</f>
        <v>BILL-6373</v>
      </c>
      <c r="F473" s="198" t="str">
        <f>Sales_Entry!E473</f>
        <v>Mix Milk</v>
      </c>
      <c r="G473" s="199">
        <f>N(Sales_Entry!J473)</f>
        <v>2580</v>
      </c>
      <c r="H473" s="199">
        <v>0</v>
      </c>
      <c r="I473" s="199">
        <f t="shared" si="7"/>
        <v>2580</v>
      </c>
      <c r="J473" s="198"/>
      <c r="K473" s="200" cm="1">
        <f t="array" ref="K473">IF($C473="","",IF(AND($C473=Party_Statement!$C$5,$B473&gt;=Party_Statement!$C$6,$B473&lt;=Party_Statement!$E$6),SUMPRODUCT(($C$3:$C473=Party_Statement!$C$5)*($B$3:$B473&gt;=Party_Statement!$C$6)*($B$3:$B473&lt;=Party_Statement!$E$6)),""))</f>
        <v>58</v>
      </c>
    </row>
    <row r="474" spans="1:11" x14ac:dyDescent="0.2">
      <c r="A474" s="196">
        <f>Sales_Entry!A474</f>
        <v>66934</v>
      </c>
      <c r="B474" s="197">
        <f>Sales_Entry!B474</f>
        <v>46222</v>
      </c>
      <c r="C474" s="198" t="str">
        <f>Sales_Entry!D474</f>
        <v>SAMIKSHYA KIRANA</v>
      </c>
      <c r="D474" s="198" t="s">
        <v>1388</v>
      </c>
      <c r="E474" s="198" t="str">
        <f>Sales_Entry!C474</f>
        <v>BILL-6374</v>
      </c>
      <c r="F474" s="198" t="str">
        <f>Sales_Entry!E474</f>
        <v>Mix Milk</v>
      </c>
      <c r="G474" s="199">
        <f>N(Sales_Entry!J474)</f>
        <v>680</v>
      </c>
      <c r="H474" s="199">
        <v>0</v>
      </c>
      <c r="I474" s="199">
        <f t="shared" si="7"/>
        <v>680</v>
      </c>
      <c r="J474" s="198"/>
      <c r="K474" s="200" t="str" cm="1">
        <f t="array" ref="K474">IF($C474="","",IF(AND($C474=Party_Statement!$C$5,$B474&gt;=Party_Statement!$C$6,$B474&lt;=Party_Statement!$E$6),SUMPRODUCT(($C$3:$C474=Party_Statement!$C$5)*($B$3:$B474&gt;=Party_Statement!$C$6)*($B$3:$B474&lt;=Party_Statement!$E$6)),""))</f>
        <v/>
      </c>
    </row>
    <row r="475" spans="1:11" ht="25.5" customHeight="1" x14ac:dyDescent="0.2">
      <c r="A475" s="196">
        <f>Sales_Entry!A475</f>
        <v>66934</v>
      </c>
      <c r="B475" s="197">
        <f>Sales_Entry!B475</f>
        <v>46222</v>
      </c>
      <c r="C475" s="198" t="str">
        <f>Sales_Entry!D475</f>
        <v>SHARMA DAI</v>
      </c>
      <c r="D475" s="198" t="s">
        <v>1388</v>
      </c>
      <c r="E475" s="198" t="str">
        <f>Sales_Entry!C475</f>
        <v>BILL-6375</v>
      </c>
      <c r="F475" s="198" t="str">
        <f>Sales_Entry!E475</f>
        <v>Mix Milk</v>
      </c>
      <c r="G475" s="199">
        <f>N(Sales_Entry!J475)</f>
        <v>2688</v>
      </c>
      <c r="H475" s="199">
        <v>0</v>
      </c>
      <c r="I475" s="199">
        <f t="shared" si="7"/>
        <v>2688</v>
      </c>
      <c r="J475" s="198"/>
      <c r="K475" s="200" t="str" cm="1">
        <f t="array" ref="K475">IF($C475="","",IF(AND($C475=Party_Statement!$C$5,$B475&gt;=Party_Statement!$C$6,$B475&lt;=Party_Statement!$E$6),SUMPRODUCT(($C$3:$C475=Party_Statement!$C$5)*($B$3:$B475&gt;=Party_Statement!$C$6)*($B$3:$B475&lt;=Party_Statement!$E$6)),""))</f>
        <v/>
      </c>
    </row>
    <row r="476" spans="1:11" ht="25.5" customHeight="1" x14ac:dyDescent="0.2">
      <c r="A476" s="196">
        <f>Sales_Entry!A476</f>
        <v>66934</v>
      </c>
      <c r="B476" s="197">
        <f>Sales_Entry!B476</f>
        <v>46222</v>
      </c>
      <c r="C476" s="198" t="str">
        <f>Sales_Entry!D476</f>
        <v>LOCAL</v>
      </c>
      <c r="D476" s="198" t="s">
        <v>1388</v>
      </c>
      <c r="E476" s="198" t="str">
        <f>Sales_Entry!C476</f>
        <v>BILL-6376</v>
      </c>
      <c r="F476" s="198" t="str">
        <f>Sales_Entry!E476</f>
        <v>Mix Milk</v>
      </c>
      <c r="G476" s="199">
        <f>N(Sales_Entry!J476)</f>
        <v>529.98</v>
      </c>
      <c r="H476" s="199">
        <v>0</v>
      </c>
      <c r="I476" s="199">
        <f t="shared" si="7"/>
        <v>529.98</v>
      </c>
      <c r="J476" s="198"/>
      <c r="K476" s="200" t="str" cm="1">
        <f t="array" ref="K476">IF($C476="","",IF(AND($C476=Party_Statement!$C$5,$B476&gt;=Party_Statement!$C$6,$B476&lt;=Party_Statement!$E$6),SUMPRODUCT(($C$3:$C476=Party_Statement!$C$5)*($B$3:$B476&gt;=Party_Statement!$C$6)*($B$3:$B476&lt;=Party_Statement!$E$6)),""))</f>
        <v/>
      </c>
    </row>
    <row r="477" spans="1:11" x14ac:dyDescent="0.2">
      <c r="A477" s="196">
        <f>Sales_Entry!A477</f>
        <v>66934</v>
      </c>
      <c r="B477" s="197">
        <f>Sales_Entry!B477</f>
        <v>46222</v>
      </c>
      <c r="C477" s="198" t="str">
        <f>Sales_Entry!D477</f>
        <v>SITALA ARYAL</v>
      </c>
      <c r="D477" s="198" t="s">
        <v>1388</v>
      </c>
      <c r="E477" s="198" t="str">
        <f>Sales_Entry!C477</f>
        <v>BILL-6377</v>
      </c>
      <c r="F477" s="198" t="str">
        <f>Sales_Entry!E477</f>
        <v>Mix Milk</v>
      </c>
      <c r="G477" s="199">
        <f>N(Sales_Entry!J477)</f>
        <v>45</v>
      </c>
      <c r="H477" s="199">
        <v>0</v>
      </c>
      <c r="I477" s="199">
        <f t="shared" si="7"/>
        <v>45</v>
      </c>
      <c r="J477" s="198"/>
      <c r="K477" s="200" t="str" cm="1">
        <f t="array" ref="K477">IF($C477="","",IF(AND($C477=Party_Statement!$C$5,$B477&gt;=Party_Statement!$C$6,$B477&lt;=Party_Statement!$E$6),SUMPRODUCT(($C$3:$C477=Party_Statement!$C$5)*($B$3:$B477&gt;=Party_Statement!$C$6)*($B$3:$B477&lt;=Party_Statement!$E$6)),""))</f>
        <v/>
      </c>
    </row>
    <row r="478" spans="1:11" x14ac:dyDescent="0.2">
      <c r="A478" s="196">
        <f>Sales_Entry!A478</f>
        <v>66935</v>
      </c>
      <c r="B478" s="197">
        <f>Sales_Entry!B478</f>
        <v>46223</v>
      </c>
      <c r="C478" s="198" t="str">
        <f>Sales_Entry!D478</f>
        <v>SRIJANA DAIRY</v>
      </c>
      <c r="D478" s="198" t="s">
        <v>1388</v>
      </c>
      <c r="E478" s="198" t="str">
        <f>Sales_Entry!C478</f>
        <v>BILL-6378</v>
      </c>
      <c r="F478" s="198" t="str">
        <f>Sales_Entry!E478</f>
        <v>Mix Milk</v>
      </c>
      <c r="G478" s="199">
        <f>N(Sales_Entry!J478)</f>
        <v>5100</v>
      </c>
      <c r="H478" s="199">
        <v>0</v>
      </c>
      <c r="I478" s="199">
        <f t="shared" si="7"/>
        <v>5100</v>
      </c>
      <c r="J478" s="198"/>
      <c r="K478" s="200" t="str" cm="1">
        <f t="array" ref="K478">IF($C478="","",IF(AND($C478=Party_Statement!$C$5,$B478&gt;=Party_Statement!$C$6,$B478&lt;=Party_Statement!$E$6),SUMPRODUCT(($C$3:$C478=Party_Statement!$C$5)*($B$3:$B478&gt;=Party_Statement!$C$6)*($B$3:$B478&lt;=Party_Statement!$E$6)),""))</f>
        <v/>
      </c>
    </row>
    <row r="479" spans="1:11" x14ac:dyDescent="0.2">
      <c r="A479" s="196">
        <f>Sales_Entry!A479</f>
        <v>66935</v>
      </c>
      <c r="B479" s="197">
        <f>Sales_Entry!B479</f>
        <v>46223</v>
      </c>
      <c r="C479" s="198" t="str">
        <f>Sales_Entry!D479</f>
        <v>SRIJANA DAIRY</v>
      </c>
      <c r="D479" s="198" t="s">
        <v>1388</v>
      </c>
      <c r="E479" s="198" t="str">
        <f>Sales_Entry!C479</f>
        <v>BILL-6378</v>
      </c>
      <c r="F479" s="198" t="str">
        <f>Sales_Entry!E479</f>
        <v>Cow Milk</v>
      </c>
      <c r="G479" s="199">
        <f>N(Sales_Entry!J479)</f>
        <v>80</v>
      </c>
      <c r="H479" s="199">
        <v>0</v>
      </c>
      <c r="I479" s="199">
        <f t="shared" si="7"/>
        <v>80</v>
      </c>
      <c r="J479" s="198"/>
      <c r="K479" s="200" t="str" cm="1">
        <f t="array" ref="K479">IF($C479="","",IF(AND($C479=Party_Statement!$C$5,$B479&gt;=Party_Statement!$C$6,$B479&lt;=Party_Statement!$E$6),SUMPRODUCT(($C$3:$C479=Party_Statement!$C$5)*($B$3:$B479&gt;=Party_Statement!$C$6)*($B$3:$B479&lt;=Party_Statement!$E$6)),""))</f>
        <v/>
      </c>
    </row>
    <row r="480" spans="1:11" x14ac:dyDescent="0.2">
      <c r="A480" s="196">
        <f>Sales_Entry!A480</f>
        <v>66935</v>
      </c>
      <c r="B480" s="197">
        <f>Sales_Entry!B480</f>
        <v>46223</v>
      </c>
      <c r="C480" s="198" t="str">
        <f>Sales_Entry!D480</f>
        <v>SOBHA BHATTARAI</v>
      </c>
      <c r="D480" s="198" t="s">
        <v>1388</v>
      </c>
      <c r="E480" s="198" t="str">
        <f>Sales_Entry!C480</f>
        <v>BILL-6379</v>
      </c>
      <c r="F480" s="198" t="str">
        <f>Sales_Entry!E480</f>
        <v>Mix Milk</v>
      </c>
      <c r="G480" s="199">
        <f>N(Sales_Entry!J480)</f>
        <v>2975</v>
      </c>
      <c r="H480" s="199">
        <v>0</v>
      </c>
      <c r="I480" s="199">
        <f t="shared" si="7"/>
        <v>2975</v>
      </c>
      <c r="J480" s="198"/>
      <c r="K480" s="200" t="str" cm="1">
        <f t="array" ref="K480">IF($C480="","",IF(AND($C480=Party_Statement!$C$5,$B480&gt;=Party_Statement!$C$6,$B480&lt;=Party_Statement!$E$6),SUMPRODUCT(($C$3:$C480=Party_Statement!$C$5)*($B$3:$B480&gt;=Party_Statement!$C$6)*($B$3:$B480&lt;=Party_Statement!$E$6)),""))</f>
        <v/>
      </c>
    </row>
    <row r="481" spans="1:11" x14ac:dyDescent="0.2">
      <c r="A481" s="196">
        <f>Sales_Entry!A481</f>
        <v>66935</v>
      </c>
      <c r="B481" s="197">
        <f>Sales_Entry!B481</f>
        <v>46223</v>
      </c>
      <c r="C481" s="198" t="str">
        <f>Sales_Entry!D481</f>
        <v>SAMIKSHYA KIRANA</v>
      </c>
      <c r="D481" s="198" t="s">
        <v>1388</v>
      </c>
      <c r="E481" s="198" t="str">
        <f>Sales_Entry!C481</f>
        <v>BILL-6380</v>
      </c>
      <c r="F481" s="198" t="str">
        <f>Sales_Entry!E481</f>
        <v>Mix Milk</v>
      </c>
      <c r="G481" s="199">
        <f>N(Sales_Entry!J481)</f>
        <v>680</v>
      </c>
      <c r="H481" s="199">
        <v>0</v>
      </c>
      <c r="I481" s="199">
        <f t="shared" si="7"/>
        <v>680</v>
      </c>
      <c r="J481" s="198"/>
      <c r="K481" s="200" t="str" cm="1">
        <f t="array" ref="K481">IF($C481="","",IF(AND($C481=Party_Statement!$C$5,$B481&gt;=Party_Statement!$C$6,$B481&lt;=Party_Statement!$E$6),SUMPRODUCT(($C$3:$C481=Party_Statement!$C$5)*($B$3:$B481&gt;=Party_Statement!$C$6)*($B$3:$B481&lt;=Party_Statement!$E$6)),""))</f>
        <v/>
      </c>
    </row>
    <row r="482" spans="1:11" x14ac:dyDescent="0.2">
      <c r="A482" s="196">
        <f>Sales_Entry!A482</f>
        <v>66935</v>
      </c>
      <c r="B482" s="197">
        <f>Sales_Entry!B482</f>
        <v>46223</v>
      </c>
      <c r="C482" s="198" t="str">
        <f>Sales_Entry!D482</f>
        <v>PALPALI KIRANA</v>
      </c>
      <c r="D482" s="198" t="s">
        <v>1388</v>
      </c>
      <c r="E482" s="198" t="str">
        <f>Sales_Entry!C482</f>
        <v>BILL-6381</v>
      </c>
      <c r="F482" s="198" t="str">
        <f>Sales_Entry!E482</f>
        <v>Mix Milk</v>
      </c>
      <c r="G482" s="199">
        <f>N(Sales_Entry!J482)</f>
        <v>2125</v>
      </c>
      <c r="H482" s="199">
        <v>0</v>
      </c>
      <c r="I482" s="199">
        <f t="shared" si="7"/>
        <v>2125</v>
      </c>
      <c r="J482" s="198"/>
      <c r="K482" s="200" t="str" cm="1">
        <f t="array" ref="K482">IF($C482="","",IF(AND($C482=Party_Statement!$C$5,$B482&gt;=Party_Statement!$C$6,$B482&lt;=Party_Statement!$E$6),SUMPRODUCT(($C$3:$C482=Party_Statement!$C$5)*($B$3:$B482&gt;=Party_Statement!$C$6)*($B$3:$B482&lt;=Party_Statement!$E$6)),""))</f>
        <v/>
      </c>
    </row>
    <row r="483" spans="1:11" x14ac:dyDescent="0.2">
      <c r="A483" s="196">
        <f>Sales_Entry!A483</f>
        <v>66935</v>
      </c>
      <c r="B483" s="197">
        <f>Sales_Entry!B483</f>
        <v>46223</v>
      </c>
      <c r="C483" s="198" t="str">
        <f>Sales_Entry!D483</f>
        <v>AAMOSH KIRANA</v>
      </c>
      <c r="D483" s="198" t="s">
        <v>1388</v>
      </c>
      <c r="E483" s="198" t="str">
        <f>Sales_Entry!C483</f>
        <v>BILL-6382</v>
      </c>
      <c r="F483" s="198" t="str">
        <f>Sales_Entry!E483</f>
        <v>Mix Milk</v>
      </c>
      <c r="G483" s="199">
        <f>N(Sales_Entry!J483)</f>
        <v>3440</v>
      </c>
      <c r="H483" s="199">
        <v>0</v>
      </c>
      <c r="I483" s="199">
        <f t="shared" si="7"/>
        <v>3440</v>
      </c>
      <c r="J483" s="198"/>
      <c r="K483" s="200" cm="1">
        <f t="array" ref="K483">IF($C483="","",IF(AND($C483=Party_Statement!$C$5,$B483&gt;=Party_Statement!$C$6,$B483&lt;=Party_Statement!$E$6),SUMPRODUCT(($C$3:$C483=Party_Statement!$C$5)*($B$3:$B483&gt;=Party_Statement!$C$6)*($B$3:$B483&lt;=Party_Statement!$E$6)),""))</f>
        <v>59</v>
      </c>
    </row>
    <row r="484" spans="1:11" x14ac:dyDescent="0.2">
      <c r="A484" s="196">
        <f>Sales_Entry!A484</f>
        <v>66935</v>
      </c>
      <c r="B484" s="197">
        <f>Sales_Entry!B484</f>
        <v>46223</v>
      </c>
      <c r="C484" s="198" t="str">
        <f>Sales_Entry!D484</f>
        <v>AAMOSH KIRANA</v>
      </c>
      <c r="D484" s="198" t="s">
        <v>1388</v>
      </c>
      <c r="E484" s="198" t="str">
        <f>Sales_Entry!C484</f>
        <v>BILL-6382</v>
      </c>
      <c r="F484" s="198" t="str">
        <f>Sales_Entry!E484</f>
        <v>Mix Milk</v>
      </c>
      <c r="G484" s="199">
        <f>N(Sales_Entry!J484)</f>
        <v>6800</v>
      </c>
      <c r="H484" s="199">
        <v>0</v>
      </c>
      <c r="I484" s="199">
        <f t="shared" si="7"/>
        <v>6800</v>
      </c>
      <c r="J484" s="198"/>
      <c r="K484" s="200" cm="1">
        <f t="array" ref="K484">IF($C484="","",IF(AND($C484=Party_Statement!$C$5,$B484&gt;=Party_Statement!$C$6,$B484&lt;=Party_Statement!$E$6),SUMPRODUCT(($C$3:$C484=Party_Statement!$C$5)*($B$3:$B484&gt;=Party_Statement!$C$6)*($B$3:$B484&lt;=Party_Statement!$E$6)),""))</f>
        <v>60</v>
      </c>
    </row>
    <row r="485" spans="1:11" x14ac:dyDescent="0.2">
      <c r="A485" s="196">
        <f>Sales_Entry!A485</f>
        <v>66935</v>
      </c>
      <c r="B485" s="197">
        <f>Sales_Entry!B485</f>
        <v>46223</v>
      </c>
      <c r="C485" s="198" t="str">
        <f>Sales_Entry!D485</f>
        <v>AAMOSH KIRANA</v>
      </c>
      <c r="D485" s="198" t="s">
        <v>1388</v>
      </c>
      <c r="E485" s="198" t="str">
        <f>Sales_Entry!C485</f>
        <v>BILL-6382</v>
      </c>
      <c r="F485" s="198" t="str">
        <f>Sales_Entry!E485</f>
        <v>PANEER</v>
      </c>
      <c r="G485" s="199">
        <f>N(Sales_Entry!J485)</f>
        <v>1600</v>
      </c>
      <c r="H485" s="199">
        <v>0</v>
      </c>
      <c r="I485" s="199">
        <f t="shared" si="7"/>
        <v>1600</v>
      </c>
      <c r="J485" s="198"/>
      <c r="K485" s="200" cm="1">
        <f t="array" ref="K485">IF($C485="","",IF(AND($C485=Party_Statement!$C$5,$B485&gt;=Party_Statement!$C$6,$B485&lt;=Party_Statement!$E$6),SUMPRODUCT(($C$3:$C485=Party_Statement!$C$5)*($B$3:$B485&gt;=Party_Statement!$C$6)*($B$3:$B485&lt;=Party_Statement!$E$6)),""))</f>
        <v>61</v>
      </c>
    </row>
    <row r="486" spans="1:11" x14ac:dyDescent="0.2">
      <c r="A486" s="196">
        <f>Sales_Entry!A486</f>
        <v>66935</v>
      </c>
      <c r="B486" s="197">
        <f>Sales_Entry!B486</f>
        <v>46223</v>
      </c>
      <c r="C486" s="198" t="str">
        <f>Sales_Entry!D486</f>
        <v>DEURALI KIRANA</v>
      </c>
      <c r="D486" s="198" t="s">
        <v>1388</v>
      </c>
      <c r="E486" s="198" t="str">
        <f>Sales_Entry!C486</f>
        <v>BILL-6383</v>
      </c>
      <c r="F486" s="198" t="str">
        <f>Sales_Entry!E486</f>
        <v>Mix Milk</v>
      </c>
      <c r="G486" s="199">
        <f>N(Sales_Entry!J486)</f>
        <v>425</v>
      </c>
      <c r="H486" s="199">
        <v>0</v>
      </c>
      <c r="I486" s="199">
        <f t="shared" si="7"/>
        <v>425</v>
      </c>
      <c r="J486" s="198"/>
      <c r="K486" s="200" t="str" cm="1">
        <f t="array" ref="K486">IF($C486="","",IF(AND($C486=Party_Statement!$C$5,$B486&gt;=Party_Statement!$C$6,$B486&lt;=Party_Statement!$E$6),SUMPRODUCT(($C$3:$C486=Party_Statement!$C$5)*($B$3:$B486&gt;=Party_Statement!$C$6)*($B$3:$B486&lt;=Party_Statement!$E$6)),""))</f>
        <v/>
      </c>
    </row>
    <row r="487" spans="1:11" x14ac:dyDescent="0.2">
      <c r="A487" s="196">
        <f>Sales_Entry!A487</f>
        <v>66935</v>
      </c>
      <c r="B487" s="197">
        <f>Sales_Entry!B487</f>
        <v>46223</v>
      </c>
      <c r="C487" s="198" t="str">
        <f>Sales_Entry!D487</f>
        <v>GIRI KIRANA</v>
      </c>
      <c r="D487" s="198" t="s">
        <v>1388</v>
      </c>
      <c r="E487" s="198" t="str">
        <f>Sales_Entry!C487</f>
        <v>BILL-6384</v>
      </c>
      <c r="F487" s="198" t="str">
        <f>Sales_Entry!E487</f>
        <v>Mix Milk</v>
      </c>
      <c r="G487" s="199">
        <f>N(Sales_Entry!J487)</f>
        <v>1275</v>
      </c>
      <c r="H487" s="199">
        <v>0</v>
      </c>
      <c r="I487" s="199">
        <f t="shared" si="7"/>
        <v>1275</v>
      </c>
      <c r="J487" s="198"/>
      <c r="K487" s="200" t="str" cm="1">
        <f t="array" ref="K487">IF($C487="","",IF(AND($C487=Party_Statement!$C$5,$B487&gt;=Party_Statement!$C$6,$B487&lt;=Party_Statement!$E$6),SUMPRODUCT(($C$3:$C487=Party_Statement!$C$5)*($B$3:$B487&gt;=Party_Statement!$C$6)*($B$3:$B487&lt;=Party_Statement!$E$6)),""))</f>
        <v/>
      </c>
    </row>
    <row r="488" spans="1:11" x14ac:dyDescent="0.2">
      <c r="A488" s="196">
        <f>Sales_Entry!A488</f>
        <v>66935</v>
      </c>
      <c r="B488" s="197">
        <f>Sales_Entry!B488</f>
        <v>46223</v>
      </c>
      <c r="C488" s="198" t="str">
        <f>Sales_Entry!D488</f>
        <v>CHHATRABHUMI STORE</v>
      </c>
      <c r="D488" s="198" t="s">
        <v>1388</v>
      </c>
      <c r="E488" s="198" t="str">
        <f>Sales_Entry!C488</f>
        <v>BILL-6385</v>
      </c>
      <c r="F488" s="198" t="str">
        <f>Sales_Entry!E488</f>
        <v>Mix Milk</v>
      </c>
      <c r="G488" s="199">
        <f>N(Sales_Entry!J488)</f>
        <v>1720</v>
      </c>
      <c r="H488" s="199">
        <v>0</v>
      </c>
      <c r="I488" s="199">
        <f t="shared" si="7"/>
        <v>1720</v>
      </c>
      <c r="J488" s="198"/>
      <c r="K488" s="200" t="str" cm="1">
        <f t="array" ref="K488">IF($C488="","",IF(AND($C488=Party_Statement!$C$5,$B488&gt;=Party_Statement!$C$6,$B488&lt;=Party_Statement!$E$6),SUMPRODUCT(($C$3:$C488=Party_Statement!$C$5)*($B$3:$B488&gt;=Party_Statement!$C$6)*($B$3:$B488&lt;=Party_Statement!$E$6)),""))</f>
        <v/>
      </c>
    </row>
    <row r="489" spans="1:11" x14ac:dyDescent="0.2">
      <c r="A489" s="196">
        <f>Sales_Entry!A489</f>
        <v>66935</v>
      </c>
      <c r="B489" s="197">
        <f>Sales_Entry!B489</f>
        <v>46223</v>
      </c>
      <c r="C489" s="198" t="str">
        <f>Sales_Entry!D489</f>
        <v>YUBARAJ AND SAMRAT</v>
      </c>
      <c r="D489" s="198" t="s">
        <v>1388</v>
      </c>
      <c r="E489" s="198" t="str">
        <f>Sales_Entry!C489</f>
        <v>BILL-6386</v>
      </c>
      <c r="F489" s="198" t="str">
        <f>Sales_Entry!E489</f>
        <v>Mix Milk</v>
      </c>
      <c r="G489" s="199">
        <f>N(Sales_Entry!J489)</f>
        <v>1020</v>
      </c>
      <c r="H489" s="199">
        <v>0</v>
      </c>
      <c r="I489" s="199">
        <f t="shared" si="7"/>
        <v>1020</v>
      </c>
      <c r="J489" s="198"/>
      <c r="K489" s="200" t="str" cm="1">
        <f t="array" ref="K489">IF($C489="","",IF(AND($C489=Party_Statement!$C$5,$B489&gt;=Party_Statement!$C$6,$B489&lt;=Party_Statement!$E$6),SUMPRODUCT(($C$3:$C489=Party_Statement!$C$5)*($B$3:$B489&gt;=Party_Statement!$C$6)*($B$3:$B489&lt;=Party_Statement!$E$6)),""))</f>
        <v/>
      </c>
    </row>
    <row r="490" spans="1:11" x14ac:dyDescent="0.2">
      <c r="A490" s="196">
        <f>Sales_Entry!A490</f>
        <v>66935</v>
      </c>
      <c r="B490" s="197">
        <f>Sales_Entry!B490</f>
        <v>46223</v>
      </c>
      <c r="C490" s="198" t="str">
        <f>Sales_Entry!D490</f>
        <v>AAYUSH AND AAYUSHMA</v>
      </c>
      <c r="D490" s="198" t="s">
        <v>1388</v>
      </c>
      <c r="E490" s="198" t="str">
        <f>Sales_Entry!C490</f>
        <v>BILL-6387</v>
      </c>
      <c r="F490" s="198" t="str">
        <f>Sales_Entry!E490</f>
        <v>Mix Milk</v>
      </c>
      <c r="G490" s="199">
        <f>N(Sales_Entry!J490)</f>
        <v>680</v>
      </c>
      <c r="H490" s="199">
        <v>0</v>
      </c>
      <c r="I490" s="199">
        <f t="shared" si="7"/>
        <v>680</v>
      </c>
      <c r="J490" s="198"/>
      <c r="K490" s="200" t="str" cm="1">
        <f t="array" ref="K490">IF($C490="","",IF(AND($C490=Party_Statement!$C$5,$B490&gt;=Party_Statement!$C$6,$B490&lt;=Party_Statement!$E$6),SUMPRODUCT(($C$3:$C490=Party_Statement!$C$5)*($B$3:$B490&gt;=Party_Statement!$C$6)*($B$3:$B490&lt;=Party_Statement!$E$6)),""))</f>
        <v/>
      </c>
    </row>
    <row r="491" spans="1:11" x14ac:dyDescent="0.2">
      <c r="A491" s="196">
        <f>Sales_Entry!A491</f>
        <v>66935</v>
      </c>
      <c r="B491" s="197">
        <f>Sales_Entry!B491</f>
        <v>46223</v>
      </c>
      <c r="C491" s="198" t="str">
        <f>Sales_Entry!D491</f>
        <v>ORGANIC TARKALI</v>
      </c>
      <c r="D491" s="198" t="s">
        <v>1388</v>
      </c>
      <c r="E491" s="198" t="str">
        <f>Sales_Entry!C491</f>
        <v>BILL-6388</v>
      </c>
      <c r="F491" s="198" t="str">
        <f>Sales_Entry!E491</f>
        <v>Mix Milk</v>
      </c>
      <c r="G491" s="199">
        <f>N(Sales_Entry!J491)</f>
        <v>2850</v>
      </c>
      <c r="H491" s="199">
        <v>0</v>
      </c>
      <c r="I491" s="199">
        <f t="shared" si="7"/>
        <v>2850</v>
      </c>
      <c r="J491" s="198"/>
      <c r="K491" s="200" t="str" cm="1">
        <f t="array" ref="K491">IF($C491="","",IF(AND($C491=Party_Statement!$C$5,$B491&gt;=Party_Statement!$C$6,$B491&lt;=Party_Statement!$E$6),SUMPRODUCT(($C$3:$C491=Party_Statement!$C$5)*($B$3:$B491&gt;=Party_Statement!$C$6)*($B$3:$B491&lt;=Party_Statement!$E$6)),""))</f>
        <v/>
      </c>
    </row>
    <row r="492" spans="1:11" x14ac:dyDescent="0.2">
      <c r="A492" s="196">
        <f>Sales_Entry!A492</f>
        <v>66935</v>
      </c>
      <c r="B492" s="197">
        <f>Sales_Entry!B492</f>
        <v>46223</v>
      </c>
      <c r="C492" s="198" t="str">
        <f>Sales_Entry!D492</f>
        <v>ORGANIC TARKALI</v>
      </c>
      <c r="D492" s="198" t="s">
        <v>1388</v>
      </c>
      <c r="E492" s="198" t="str">
        <f>Sales_Entry!C492</f>
        <v>BILL-6388</v>
      </c>
      <c r="F492" s="198" t="str">
        <f>Sales_Entry!E492</f>
        <v>Ghee</v>
      </c>
      <c r="G492" s="199">
        <f>N(Sales_Entry!J492)</f>
        <v>2200</v>
      </c>
      <c r="H492" s="199">
        <v>0</v>
      </c>
      <c r="I492" s="199">
        <f t="shared" si="7"/>
        <v>2200</v>
      </c>
      <c r="J492" s="198"/>
      <c r="K492" s="200" t="str" cm="1">
        <f t="array" ref="K492">IF($C492="","",IF(AND($C492=Party_Statement!$C$5,$B492&gt;=Party_Statement!$C$6,$B492&lt;=Party_Statement!$E$6),SUMPRODUCT(($C$3:$C492=Party_Statement!$C$5)*($B$3:$B492&gt;=Party_Statement!$C$6)*($B$3:$B492&lt;=Party_Statement!$E$6)),""))</f>
        <v/>
      </c>
    </row>
    <row r="493" spans="1:11" x14ac:dyDescent="0.2">
      <c r="A493" s="196">
        <f>Sales_Entry!A493</f>
        <v>66935</v>
      </c>
      <c r="B493" s="197">
        <f>Sales_Entry!B493</f>
        <v>46223</v>
      </c>
      <c r="C493" s="198" t="str">
        <f>Sales_Entry!D493</f>
        <v>ORGANIC TARKALI</v>
      </c>
      <c r="D493" s="198" t="s">
        <v>1388</v>
      </c>
      <c r="E493" s="198" t="str">
        <f>Sales_Entry!C493</f>
        <v>BILL-6388</v>
      </c>
      <c r="F493" s="198" t="str">
        <f>Sales_Entry!E493</f>
        <v>PANEER</v>
      </c>
      <c r="G493" s="199">
        <f>N(Sales_Entry!J493)</f>
        <v>400</v>
      </c>
      <c r="H493" s="199">
        <v>0</v>
      </c>
      <c r="I493" s="199">
        <f t="shared" si="7"/>
        <v>400</v>
      </c>
      <c r="J493" s="198"/>
      <c r="K493" s="200" t="str" cm="1">
        <f t="array" ref="K493">IF($C493="","",IF(AND($C493=Party_Statement!$C$5,$B493&gt;=Party_Statement!$C$6,$B493&lt;=Party_Statement!$E$6),SUMPRODUCT(($C$3:$C493=Party_Statement!$C$5)*($B$3:$B493&gt;=Party_Statement!$C$6)*($B$3:$B493&lt;=Party_Statement!$E$6)),""))</f>
        <v/>
      </c>
    </row>
    <row r="494" spans="1:11" x14ac:dyDescent="0.2">
      <c r="A494" s="196">
        <f>Sales_Entry!A494</f>
        <v>66935</v>
      </c>
      <c r="B494" s="197">
        <f>Sales_Entry!B494</f>
        <v>46223</v>
      </c>
      <c r="C494" s="198" t="str">
        <f>Sales_Entry!D494</f>
        <v>GANGA NEUPANE</v>
      </c>
      <c r="D494" s="198" t="s">
        <v>1388</v>
      </c>
      <c r="E494" s="198" t="str">
        <f>Sales_Entry!C494</f>
        <v>BILL-6389</v>
      </c>
      <c r="F494" s="198" t="str">
        <f>Sales_Entry!E494</f>
        <v>Mix Milk</v>
      </c>
      <c r="G494" s="199">
        <f>N(Sales_Entry!J494)</f>
        <v>510</v>
      </c>
      <c r="H494" s="199">
        <v>0</v>
      </c>
      <c r="I494" s="199">
        <f t="shared" si="7"/>
        <v>510</v>
      </c>
      <c r="J494" s="198"/>
      <c r="K494" s="200" t="str" cm="1">
        <f t="array" ref="K494">IF($C494="","",IF(AND($C494=Party_Statement!$C$5,$B494&gt;=Party_Statement!$C$6,$B494&lt;=Party_Statement!$E$6),SUMPRODUCT(($C$3:$C494=Party_Statement!$C$5)*($B$3:$B494&gt;=Party_Statement!$C$6)*($B$3:$B494&lt;=Party_Statement!$E$6)),""))</f>
        <v/>
      </c>
    </row>
    <row r="495" spans="1:11" x14ac:dyDescent="0.2">
      <c r="A495" s="196">
        <f>Sales_Entry!A495</f>
        <v>66935</v>
      </c>
      <c r="B495" s="197">
        <f>Sales_Entry!B495</f>
        <v>46223</v>
      </c>
      <c r="C495" s="198" t="str">
        <f>Sales_Entry!D495</f>
        <v>SHARMA DAI</v>
      </c>
      <c r="D495" s="198" t="s">
        <v>1388</v>
      </c>
      <c r="E495" s="198" t="str">
        <f>Sales_Entry!C495</f>
        <v>BILL-6390</v>
      </c>
      <c r="F495" s="198" t="str">
        <f>Sales_Entry!E495</f>
        <v>Mix Milk</v>
      </c>
      <c r="G495" s="199">
        <f>N(Sales_Entry!J495)</f>
        <v>2268</v>
      </c>
      <c r="H495" s="199">
        <v>0</v>
      </c>
      <c r="I495" s="199">
        <f t="shared" si="7"/>
        <v>2268</v>
      </c>
      <c r="J495" s="198"/>
      <c r="K495" s="200" t="str" cm="1">
        <f t="array" ref="K495">IF($C495="","",IF(AND($C495=Party_Statement!$C$5,$B495&gt;=Party_Statement!$C$6,$B495&lt;=Party_Statement!$E$6),SUMPRODUCT(($C$3:$C495=Party_Statement!$C$5)*($B$3:$B495&gt;=Party_Statement!$C$6)*($B$3:$B495&lt;=Party_Statement!$E$6)),""))</f>
        <v/>
      </c>
    </row>
    <row r="496" spans="1:11" x14ac:dyDescent="0.2">
      <c r="A496" s="196">
        <f>Sales_Entry!A496</f>
        <v>66935</v>
      </c>
      <c r="B496" s="197">
        <f>Sales_Entry!B496</f>
        <v>46223</v>
      </c>
      <c r="C496" s="198" t="str">
        <f>Sales_Entry!D496</f>
        <v>LOCAL</v>
      </c>
      <c r="D496" s="198" t="s">
        <v>1388</v>
      </c>
      <c r="E496" s="198" t="str">
        <f>Sales_Entry!C496</f>
        <v>BILL-6391</v>
      </c>
      <c r="F496" s="198" t="str">
        <f>Sales_Entry!E496</f>
        <v>Mix Milk</v>
      </c>
      <c r="G496" s="199">
        <f>N(Sales_Entry!J496)</f>
        <v>550</v>
      </c>
      <c r="H496" s="199">
        <v>0</v>
      </c>
      <c r="I496" s="199">
        <f t="shared" si="7"/>
        <v>550</v>
      </c>
      <c r="J496" s="198"/>
      <c r="K496" s="200" t="str" cm="1">
        <f t="array" ref="K496">IF($C496="","",IF(AND($C496=Party_Statement!$C$5,$B496&gt;=Party_Statement!$C$6,$B496&lt;=Party_Statement!$E$6),SUMPRODUCT(($C$3:$C496=Party_Statement!$C$5)*($B$3:$B496&gt;=Party_Statement!$C$6)*($B$3:$B496&lt;=Party_Statement!$E$6)),""))</f>
        <v/>
      </c>
    </row>
    <row r="497" spans="1:11" x14ac:dyDescent="0.2">
      <c r="A497" s="196">
        <f>Sales_Entry!A497</f>
        <v>66935</v>
      </c>
      <c r="B497" s="197">
        <f>Sales_Entry!B497</f>
        <v>46223</v>
      </c>
      <c r="C497" s="198" t="str">
        <f>Sales_Entry!D497</f>
        <v>LOCAL</v>
      </c>
      <c r="D497" s="198" t="s">
        <v>1388</v>
      </c>
      <c r="E497" s="198" t="str">
        <f>Sales_Entry!C497</f>
        <v>BILL-6391</v>
      </c>
      <c r="F497" s="198" t="str">
        <f>Sales_Entry!E497</f>
        <v>NAUNI</v>
      </c>
      <c r="G497" s="199">
        <f>N(Sales_Entry!J497)</f>
        <v>800</v>
      </c>
      <c r="H497" s="199">
        <v>0</v>
      </c>
      <c r="I497" s="199">
        <f t="shared" si="7"/>
        <v>800</v>
      </c>
      <c r="J497" s="198"/>
      <c r="K497" s="200" t="str" cm="1">
        <f t="array" ref="K497">IF($C497="","",IF(AND($C497=Party_Statement!$C$5,$B497&gt;=Party_Statement!$C$6,$B497&lt;=Party_Statement!$E$6),SUMPRODUCT(($C$3:$C497=Party_Statement!$C$5)*($B$3:$B497&gt;=Party_Statement!$C$6)*($B$3:$B497&lt;=Party_Statement!$E$6)),""))</f>
        <v/>
      </c>
    </row>
    <row r="498" spans="1:11" x14ac:dyDescent="0.2">
      <c r="A498" s="196">
        <f>Sales_Entry!A498</f>
        <v>66935</v>
      </c>
      <c r="B498" s="197">
        <f>Sales_Entry!B498</f>
        <v>46223</v>
      </c>
      <c r="C498" s="198" t="str">
        <f>Sales_Entry!D498</f>
        <v>SITALA ARYAL</v>
      </c>
      <c r="D498" s="198" t="s">
        <v>1388</v>
      </c>
      <c r="E498" s="198" t="str">
        <f>Sales_Entry!C498</f>
        <v>BILL-6392</v>
      </c>
      <c r="F498" s="198" t="str">
        <f>Sales_Entry!E498</f>
        <v>Mix Milk</v>
      </c>
      <c r="G498" s="199">
        <f>N(Sales_Entry!J498)</f>
        <v>90</v>
      </c>
      <c r="H498" s="199">
        <v>0</v>
      </c>
      <c r="I498" s="199">
        <f t="shared" si="7"/>
        <v>90</v>
      </c>
      <c r="J498" s="198"/>
      <c r="K498" s="200" t="str" cm="1">
        <f t="array" ref="K498">IF($C498="","",IF(AND($C498=Party_Statement!$C$5,$B498&gt;=Party_Statement!$C$6,$B498&lt;=Party_Statement!$E$6),SUMPRODUCT(($C$3:$C498=Party_Statement!$C$5)*($B$3:$B498&gt;=Party_Statement!$C$6)*($B$3:$B498&lt;=Party_Statement!$E$6)),""))</f>
        <v/>
      </c>
    </row>
    <row r="499" spans="1:11" x14ac:dyDescent="0.2">
      <c r="A499" s="196">
        <f>Sales_Entry!A499</f>
        <v>66935</v>
      </c>
      <c r="B499" s="197">
        <f>Sales_Entry!B499</f>
        <v>46223</v>
      </c>
      <c r="C499" s="198" t="str">
        <f>Sales_Entry!D499</f>
        <v>NEUPANE KIRANA</v>
      </c>
      <c r="D499" s="198" t="s">
        <v>1388</v>
      </c>
      <c r="E499" s="198" t="str">
        <f>Sales_Entry!C499</f>
        <v>BILL-6393</v>
      </c>
      <c r="F499" s="198" t="str">
        <f>Sales_Entry!E499</f>
        <v>Mix Milk</v>
      </c>
      <c r="G499" s="199">
        <f>N(Sales_Entry!J499)</f>
        <v>400</v>
      </c>
      <c r="H499" s="199">
        <v>0</v>
      </c>
      <c r="I499" s="199">
        <f t="shared" si="7"/>
        <v>400</v>
      </c>
      <c r="J499" s="198"/>
      <c r="K499" s="200" t="str" cm="1">
        <f t="array" ref="K499">IF($C499="","",IF(AND($C499=Party_Statement!$C$5,$B499&gt;=Party_Statement!$C$6,$B499&lt;=Party_Statement!$E$6),SUMPRODUCT(($C$3:$C499=Party_Statement!$C$5)*($B$3:$B499&gt;=Party_Statement!$C$6)*($B$3:$B499&lt;=Party_Statement!$E$6)),""))</f>
        <v/>
      </c>
    </row>
    <row r="500" spans="1:11" x14ac:dyDescent="0.2">
      <c r="A500" s="196">
        <f>Sales_Entry!A500</f>
        <v>66936</v>
      </c>
      <c r="B500" s="197">
        <f>Sales_Entry!B500</f>
        <v>46224</v>
      </c>
      <c r="C500" s="198" t="str">
        <f>Sales_Entry!D500</f>
        <v>SRIJANA DAIRY</v>
      </c>
      <c r="D500" s="198" t="s">
        <v>1388</v>
      </c>
      <c r="E500" s="198" t="str">
        <f>Sales_Entry!C500</f>
        <v>BILL-6401</v>
      </c>
      <c r="F500" s="198" t="str">
        <f>Sales_Entry!E500</f>
        <v>Mix Milk</v>
      </c>
      <c r="G500" s="199">
        <f>N(Sales_Entry!J500)</f>
        <v>5100</v>
      </c>
      <c r="H500" s="199">
        <v>0</v>
      </c>
      <c r="I500" s="199">
        <f t="shared" si="7"/>
        <v>5100</v>
      </c>
      <c r="J500" s="198"/>
      <c r="K500" s="200" t="str" cm="1">
        <f t="array" ref="K500">IF($C500="","",IF(AND($C500=Party_Statement!$C$5,$B500&gt;=Party_Statement!$C$6,$B500&lt;=Party_Statement!$E$6),SUMPRODUCT(($C$3:$C500=Party_Statement!$C$5)*($B$3:$B500&gt;=Party_Statement!$C$6)*($B$3:$B500&lt;=Party_Statement!$E$6)),""))</f>
        <v/>
      </c>
    </row>
    <row r="501" spans="1:11" x14ac:dyDescent="0.2">
      <c r="A501" s="196">
        <f>Sales_Entry!A501</f>
        <v>66936</v>
      </c>
      <c r="B501" s="197">
        <f>Sales_Entry!B501</f>
        <v>46224</v>
      </c>
      <c r="C501" s="198" t="str">
        <f>Sales_Entry!D501</f>
        <v>SRIJANA DAIRY</v>
      </c>
      <c r="D501" s="198" t="s">
        <v>1388</v>
      </c>
      <c r="E501" s="198" t="str">
        <f>Sales_Entry!C501</f>
        <v>BILL-6401</v>
      </c>
      <c r="F501" s="198" t="str">
        <f>Sales_Entry!E501</f>
        <v>Cow Milk</v>
      </c>
      <c r="G501" s="199">
        <f>N(Sales_Entry!J501)</f>
        <v>80</v>
      </c>
      <c r="H501" s="199">
        <v>0</v>
      </c>
      <c r="I501" s="199">
        <f t="shared" si="7"/>
        <v>80</v>
      </c>
      <c r="J501" s="198"/>
      <c r="K501" s="200" t="str" cm="1">
        <f t="array" ref="K501">IF($C501="","",IF(AND($C501=Party_Statement!$C$5,$B501&gt;=Party_Statement!$C$6,$B501&lt;=Party_Statement!$E$6),SUMPRODUCT(($C$3:$C501=Party_Statement!$C$5)*($B$3:$B501&gt;=Party_Statement!$C$6)*($B$3:$B501&lt;=Party_Statement!$E$6)),""))</f>
        <v/>
      </c>
    </row>
    <row r="502" spans="1:11" ht="25.5" customHeight="1" x14ac:dyDescent="0.2">
      <c r="A502" s="196">
        <f>Sales_Entry!A502</f>
        <v>66936</v>
      </c>
      <c r="B502" s="197">
        <f>Sales_Entry!B502</f>
        <v>46224</v>
      </c>
      <c r="C502" s="198" t="str">
        <f>Sales_Entry!D502</f>
        <v>SOBHA BHATTARAI</v>
      </c>
      <c r="D502" s="198" t="s">
        <v>1388</v>
      </c>
      <c r="E502" s="198" t="str">
        <f>Sales_Entry!C502</f>
        <v>BILL-6402</v>
      </c>
      <c r="F502" s="198" t="str">
        <f>Sales_Entry!E502</f>
        <v>Mix Milk</v>
      </c>
      <c r="G502" s="199">
        <f>N(Sales_Entry!J502)</f>
        <v>2550</v>
      </c>
      <c r="H502" s="199">
        <v>0</v>
      </c>
      <c r="I502" s="199">
        <f t="shared" si="7"/>
        <v>2550</v>
      </c>
      <c r="J502" s="198"/>
      <c r="K502" s="200" t="str" cm="1">
        <f t="array" ref="K502">IF($C502="","",IF(AND($C502=Party_Statement!$C$5,$B502&gt;=Party_Statement!$C$6,$B502&lt;=Party_Statement!$E$6),SUMPRODUCT(($C$3:$C502=Party_Statement!$C$5)*($B$3:$B502&gt;=Party_Statement!$C$6)*($B$3:$B502&lt;=Party_Statement!$E$6)),""))</f>
        <v/>
      </c>
    </row>
    <row r="503" spans="1:11" ht="24" customHeight="1" x14ac:dyDescent="0.2">
      <c r="A503" s="196">
        <f>Sales_Entry!A503</f>
        <v>66936</v>
      </c>
      <c r="B503" s="197">
        <f>Sales_Entry!B503</f>
        <v>46224</v>
      </c>
      <c r="C503" s="198" t="str">
        <f>Sales_Entry!D503</f>
        <v>AAMOSH KIRANA</v>
      </c>
      <c r="D503" s="198" t="s">
        <v>1388</v>
      </c>
      <c r="E503" s="198" t="str">
        <f>Sales_Entry!C503</f>
        <v>BILL-6403</v>
      </c>
      <c r="F503" s="198" t="str">
        <f>Sales_Entry!E503</f>
        <v>Mix Milk</v>
      </c>
      <c r="G503" s="199">
        <f>N(Sales_Entry!J503)</f>
        <v>3440</v>
      </c>
      <c r="H503" s="199">
        <v>0</v>
      </c>
      <c r="I503" s="199">
        <f t="shared" si="7"/>
        <v>3440</v>
      </c>
      <c r="J503" s="200"/>
      <c r="K503" s="200" cm="1">
        <f t="array" ref="K503">IF($C503="","",IF(AND($C503=Party_Statement!$C$5,$B503&gt;=Party_Statement!$C$6,$B503&lt;=Party_Statement!$E$6),SUMPRODUCT(($C$3:$C503=Party_Statement!$C$5)*($B$3:$B503&gt;=Party_Statement!$C$6)*($B$3:$B503&lt;=Party_Statement!$E$6)),""))</f>
        <v>62</v>
      </c>
    </row>
    <row r="504" spans="1:11" x14ac:dyDescent="0.2">
      <c r="A504" s="196">
        <f>Sales_Entry!A504</f>
        <v>66936</v>
      </c>
      <c r="B504" s="197">
        <f>Sales_Entry!B504</f>
        <v>46224</v>
      </c>
      <c r="C504" s="198" t="str">
        <f>Sales_Entry!D504</f>
        <v>AAMOSH KIRANA</v>
      </c>
      <c r="D504" s="198" t="s">
        <v>1388</v>
      </c>
      <c r="E504" s="198" t="str">
        <f>Sales_Entry!C504</f>
        <v>BILL-6403</v>
      </c>
      <c r="F504" s="198" t="str">
        <f>Sales_Entry!E504</f>
        <v>Mix Milk</v>
      </c>
      <c r="G504" s="199">
        <f>N(Sales_Entry!J504)</f>
        <v>5100</v>
      </c>
      <c r="H504" s="199">
        <v>0</v>
      </c>
      <c r="I504" s="199">
        <f t="shared" si="7"/>
        <v>5100</v>
      </c>
      <c r="J504" s="200"/>
      <c r="K504" s="200" cm="1">
        <f t="array" ref="K504">IF($C504="","",IF(AND($C504=Party_Statement!$C$5,$B504&gt;=Party_Statement!$C$6,$B504&lt;=Party_Statement!$E$6),SUMPRODUCT(($C$3:$C504=Party_Statement!$C$5)*($B$3:$B504&gt;=Party_Statement!$C$6)*($B$3:$B504&lt;=Party_Statement!$E$6)),""))</f>
        <v>63</v>
      </c>
    </row>
    <row r="505" spans="1:11" x14ac:dyDescent="0.2">
      <c r="A505" s="196">
        <f>Sales_Entry!A505</f>
        <v>66936</v>
      </c>
      <c r="B505" s="197">
        <f>Sales_Entry!B505</f>
        <v>46224</v>
      </c>
      <c r="C505" s="198" t="str">
        <f>Sales_Entry!D505</f>
        <v>AAMOSH KIRANA</v>
      </c>
      <c r="D505" s="198" t="s">
        <v>1388</v>
      </c>
      <c r="E505" s="198" t="str">
        <f>Sales_Entry!C505</f>
        <v>BILL-6403</v>
      </c>
      <c r="F505" s="198" t="str">
        <f>Sales_Entry!E505</f>
        <v>Mix Milk</v>
      </c>
      <c r="G505" s="199">
        <f>N(Sales_Entry!J505)</f>
        <v>2200</v>
      </c>
      <c r="H505" s="199">
        <v>0</v>
      </c>
      <c r="I505" s="199">
        <f t="shared" si="7"/>
        <v>2200</v>
      </c>
      <c r="J505" s="200"/>
      <c r="K505" s="200" cm="1">
        <f t="array" ref="K505">IF($C505="","",IF(AND($C505=Party_Statement!$C$5,$B505&gt;=Party_Statement!$C$6,$B505&lt;=Party_Statement!$E$6),SUMPRODUCT(($C$3:$C505=Party_Statement!$C$5)*($B$3:$B505&gt;=Party_Statement!$C$6)*($B$3:$B505&lt;=Party_Statement!$E$6)),""))</f>
        <v>64</v>
      </c>
    </row>
    <row r="506" spans="1:11" x14ac:dyDescent="0.2">
      <c r="A506" s="196">
        <f>Sales_Entry!A506</f>
        <v>66936</v>
      </c>
      <c r="B506" s="197">
        <f>Sales_Entry!B506</f>
        <v>46224</v>
      </c>
      <c r="C506" s="198" t="str">
        <f>Sales_Entry!D506</f>
        <v>CHHATRABHUMI STORE</v>
      </c>
      <c r="D506" s="198" t="s">
        <v>1388</v>
      </c>
      <c r="E506" s="198" t="str">
        <f>Sales_Entry!C506</f>
        <v>BILL-6404</v>
      </c>
      <c r="F506" s="198" t="str">
        <f>Sales_Entry!E506</f>
        <v>Mix Milk</v>
      </c>
      <c r="G506" s="199">
        <f>N(Sales_Entry!J506)</f>
        <v>1720</v>
      </c>
      <c r="H506" s="199">
        <v>0</v>
      </c>
      <c r="I506" s="199">
        <f t="shared" si="7"/>
        <v>1720</v>
      </c>
      <c r="J506" s="200"/>
      <c r="K506" s="200" t="str" cm="1">
        <f t="array" ref="K506">IF($C506="","",IF(AND($C506=Party_Statement!$C$5,$B506&gt;=Party_Statement!$C$6,$B506&lt;=Party_Statement!$E$6),SUMPRODUCT(($C$3:$C506=Party_Statement!$C$5)*($B$3:$B506&gt;=Party_Statement!$C$6)*($B$3:$B506&lt;=Party_Statement!$E$6)),""))</f>
        <v/>
      </c>
    </row>
    <row r="507" spans="1:11" x14ac:dyDescent="0.2">
      <c r="A507" s="196">
        <f>Sales_Entry!A507</f>
        <v>66936</v>
      </c>
      <c r="B507" s="197">
        <f>Sales_Entry!B507</f>
        <v>46224</v>
      </c>
      <c r="C507" s="198" t="str">
        <f>Sales_Entry!D507</f>
        <v>KRISHNA KHAREL</v>
      </c>
      <c r="D507" s="198" t="s">
        <v>1388</v>
      </c>
      <c r="E507" s="198" t="str">
        <f>Sales_Entry!C507</f>
        <v>BILL-6405</v>
      </c>
      <c r="F507" s="198" t="str">
        <f>Sales_Entry!E507</f>
        <v>Mix Milk</v>
      </c>
      <c r="G507" s="199">
        <f>N(Sales_Entry!J507)</f>
        <v>258</v>
      </c>
      <c r="H507" s="199">
        <v>0</v>
      </c>
      <c r="I507" s="199">
        <f t="shared" si="7"/>
        <v>258</v>
      </c>
      <c r="J507" s="200"/>
      <c r="K507" s="200" t="str" cm="1">
        <f t="array" ref="K507">IF($C507="","",IF(AND($C507=Party_Statement!$C$5,$B507&gt;=Party_Statement!$C$6,$B507&lt;=Party_Statement!$E$6),SUMPRODUCT(($C$3:$C507=Party_Statement!$C$5)*($B$3:$B507&gt;=Party_Statement!$C$6)*($B$3:$B507&lt;=Party_Statement!$E$6)),""))</f>
        <v/>
      </c>
    </row>
    <row r="508" spans="1:11" x14ac:dyDescent="0.2">
      <c r="A508" s="196">
        <f>Sales_Entry!A508</f>
        <v>66936</v>
      </c>
      <c r="B508" s="197">
        <f>Sales_Entry!B508</f>
        <v>46224</v>
      </c>
      <c r="C508" s="198" t="str">
        <f>Sales_Entry!D508</f>
        <v>MANAKAMANA DAIRY</v>
      </c>
      <c r="D508" s="198" t="s">
        <v>1388</v>
      </c>
      <c r="E508" s="198" t="str">
        <f>Sales_Entry!C508</f>
        <v>BILL-6406</v>
      </c>
      <c r="F508" s="198" t="str">
        <f>Sales_Entry!E508</f>
        <v>Mix Milk</v>
      </c>
      <c r="G508" s="199">
        <f>N(Sales_Entry!J508)</f>
        <v>850</v>
      </c>
      <c r="H508" s="199">
        <v>0</v>
      </c>
      <c r="I508" s="199">
        <f t="shared" si="7"/>
        <v>850</v>
      </c>
      <c r="J508" s="200"/>
      <c r="K508" s="200" t="str" cm="1">
        <f t="array" ref="K508">IF($C508="","",IF(AND($C508=Party_Statement!$C$5,$B508&gt;=Party_Statement!$C$6,$B508&lt;=Party_Statement!$E$6),SUMPRODUCT(($C$3:$C508=Party_Statement!$C$5)*($B$3:$B508&gt;=Party_Statement!$C$6)*($B$3:$B508&lt;=Party_Statement!$E$6)),""))</f>
        <v/>
      </c>
    </row>
    <row r="509" spans="1:11" x14ac:dyDescent="0.2">
      <c r="A509" s="196">
        <f>Sales_Entry!A509</f>
        <v>66936</v>
      </c>
      <c r="B509" s="197">
        <f>Sales_Entry!B509</f>
        <v>46224</v>
      </c>
      <c r="C509" s="198" t="str">
        <f>Sales_Entry!D509</f>
        <v>YUBARAJ AND SAMRAT</v>
      </c>
      <c r="D509" s="198" t="s">
        <v>1388</v>
      </c>
      <c r="E509" s="198" t="str">
        <f>Sales_Entry!C509</f>
        <v>BILL-6407</v>
      </c>
      <c r="F509" s="198" t="str">
        <f>Sales_Entry!E509</f>
        <v>Mix Milk</v>
      </c>
      <c r="G509" s="199">
        <f>N(Sales_Entry!J509)</f>
        <v>1020</v>
      </c>
      <c r="H509" s="199">
        <v>0</v>
      </c>
      <c r="I509" s="199">
        <f t="shared" si="7"/>
        <v>1020</v>
      </c>
      <c r="J509" s="200"/>
      <c r="K509" s="200" t="str" cm="1">
        <f t="array" ref="K509">IF($C509="","",IF(AND($C509=Party_Statement!$C$5,$B509&gt;=Party_Statement!$C$6,$B509&lt;=Party_Statement!$E$6),SUMPRODUCT(($C$3:$C509=Party_Statement!$C$5)*($B$3:$B509&gt;=Party_Statement!$C$6)*($B$3:$B509&lt;=Party_Statement!$E$6)),""))</f>
        <v/>
      </c>
    </row>
    <row r="510" spans="1:11" x14ac:dyDescent="0.2">
      <c r="A510" s="196">
        <f>Sales_Entry!A510</f>
        <v>66936</v>
      </c>
      <c r="B510" s="197">
        <f>Sales_Entry!B510</f>
        <v>46224</v>
      </c>
      <c r="C510" s="198" t="str">
        <f>Sales_Entry!D510</f>
        <v>SAMIKSHYA KIRANA</v>
      </c>
      <c r="D510" s="198" t="s">
        <v>1388</v>
      </c>
      <c r="E510" s="198" t="str">
        <f>Sales_Entry!C510</f>
        <v>BILL-6408</v>
      </c>
      <c r="F510" s="198" t="str">
        <f>Sales_Entry!E510</f>
        <v>Mix Milk</v>
      </c>
      <c r="G510" s="199">
        <f>N(Sales_Entry!J510)</f>
        <v>680</v>
      </c>
      <c r="H510" s="199">
        <v>0</v>
      </c>
      <c r="I510" s="199">
        <f t="shared" si="7"/>
        <v>680</v>
      </c>
      <c r="J510" s="200"/>
      <c r="K510" s="200" t="str" cm="1">
        <f t="array" ref="K510">IF($C510="","",IF(AND($C510=Party_Statement!$C$5,$B510&gt;=Party_Statement!$C$6,$B510&lt;=Party_Statement!$E$6),SUMPRODUCT(($C$3:$C510=Party_Statement!$C$5)*($B$3:$B510&gt;=Party_Statement!$C$6)*($B$3:$B510&lt;=Party_Statement!$E$6)),""))</f>
        <v/>
      </c>
    </row>
    <row r="511" spans="1:11" x14ac:dyDescent="0.2">
      <c r="A511" s="196">
        <f>Sales_Entry!A511</f>
        <v>66936</v>
      </c>
      <c r="B511" s="197">
        <f>Sales_Entry!B511</f>
        <v>46224</v>
      </c>
      <c r="C511" s="198" t="str">
        <f>Sales_Entry!D511</f>
        <v>PALPALI KIRANA</v>
      </c>
      <c r="D511" s="198" t="s">
        <v>1388</v>
      </c>
      <c r="E511" s="198" t="str">
        <f>Sales_Entry!C511</f>
        <v>BILL-6409</v>
      </c>
      <c r="F511" s="198" t="str">
        <f>Sales_Entry!E511</f>
        <v>Mix Milk</v>
      </c>
      <c r="G511" s="199">
        <f>N(Sales_Entry!J511)</f>
        <v>2125</v>
      </c>
      <c r="H511" s="199">
        <v>0</v>
      </c>
      <c r="I511" s="199">
        <f t="shared" si="7"/>
        <v>2125</v>
      </c>
      <c r="J511" s="200"/>
      <c r="K511" s="200" t="str" cm="1">
        <f t="array" ref="K511">IF($C511="","",IF(AND($C511=Party_Statement!$C$5,$B511&gt;=Party_Statement!$C$6,$B511&lt;=Party_Statement!$E$6),SUMPRODUCT(($C$3:$C511=Party_Statement!$C$5)*($B$3:$B511&gt;=Party_Statement!$C$6)*($B$3:$B511&lt;=Party_Statement!$E$6)),""))</f>
        <v/>
      </c>
    </row>
    <row r="512" spans="1:11" x14ac:dyDescent="0.2">
      <c r="A512" s="196">
        <f>Sales_Entry!A512</f>
        <v>66936</v>
      </c>
      <c r="B512" s="197">
        <f>Sales_Entry!B512</f>
        <v>46224</v>
      </c>
      <c r="C512" s="198" t="str">
        <f>Sales_Entry!D512</f>
        <v>DEURALI KIRANA</v>
      </c>
      <c r="D512" s="198" t="s">
        <v>1388</v>
      </c>
      <c r="E512" s="198" t="str">
        <f>Sales_Entry!C512</f>
        <v>BILL-6410</v>
      </c>
      <c r="F512" s="198" t="str">
        <f>Sales_Entry!E512</f>
        <v>Mix Milk</v>
      </c>
      <c r="G512" s="199">
        <f>N(Sales_Entry!J512)</f>
        <v>425</v>
      </c>
      <c r="H512" s="199">
        <v>0</v>
      </c>
      <c r="I512" s="199">
        <f t="shared" si="7"/>
        <v>425</v>
      </c>
      <c r="J512" s="200"/>
      <c r="K512" s="200" t="str" cm="1">
        <f t="array" ref="K512">IF($C512="","",IF(AND($C512=Party_Statement!$C$5,$B512&gt;=Party_Statement!$C$6,$B512&lt;=Party_Statement!$E$6),SUMPRODUCT(($C$3:$C512=Party_Statement!$C$5)*($B$3:$B512&gt;=Party_Statement!$C$6)*($B$3:$B512&lt;=Party_Statement!$E$6)),""))</f>
        <v/>
      </c>
    </row>
    <row r="513" spans="1:11" x14ac:dyDescent="0.2">
      <c r="A513" s="196">
        <f>Sales_Entry!A513</f>
        <v>66936</v>
      </c>
      <c r="B513" s="197">
        <f>Sales_Entry!B513</f>
        <v>46224</v>
      </c>
      <c r="C513" s="198" t="str">
        <f>Sales_Entry!D513</f>
        <v>GIRI KIRANA</v>
      </c>
      <c r="D513" s="198" t="s">
        <v>1388</v>
      </c>
      <c r="E513" s="198" t="str">
        <f>Sales_Entry!C513</f>
        <v>BILL-6411</v>
      </c>
      <c r="F513" s="198" t="str">
        <f>Sales_Entry!E513</f>
        <v>Mix Milk</v>
      </c>
      <c r="G513" s="199">
        <f>N(Sales_Entry!J513)</f>
        <v>1275</v>
      </c>
      <c r="H513" s="199">
        <v>0</v>
      </c>
      <c r="I513" s="199">
        <f t="shared" si="7"/>
        <v>1275</v>
      </c>
      <c r="J513" s="200"/>
      <c r="K513" s="200" t="str" cm="1">
        <f t="array" ref="K513">IF($C513="","",IF(AND($C513=Party_Statement!$C$5,$B513&gt;=Party_Statement!$C$6,$B513&lt;=Party_Statement!$E$6),SUMPRODUCT(($C$3:$C513=Party_Statement!$C$5)*($B$3:$B513&gt;=Party_Statement!$C$6)*($B$3:$B513&lt;=Party_Statement!$E$6)),""))</f>
        <v/>
      </c>
    </row>
    <row r="514" spans="1:11" x14ac:dyDescent="0.2">
      <c r="A514" s="196">
        <f>Sales_Entry!A514</f>
        <v>66936</v>
      </c>
      <c r="B514" s="197">
        <f>Sales_Entry!B514</f>
        <v>46224</v>
      </c>
      <c r="C514" s="198" t="str">
        <f>Sales_Entry!D514</f>
        <v>ORGANIC TARKALI</v>
      </c>
      <c r="D514" s="198" t="s">
        <v>1388</v>
      </c>
      <c r="E514" s="198" t="str">
        <f>Sales_Entry!C514</f>
        <v>BILL-6412</v>
      </c>
      <c r="F514" s="198" t="str">
        <f>Sales_Entry!E514</f>
        <v>Mix Milk</v>
      </c>
      <c r="G514" s="199">
        <f>N(Sales_Entry!J514)</f>
        <v>2850</v>
      </c>
      <c r="H514" s="199">
        <v>0</v>
      </c>
      <c r="I514" s="199">
        <f t="shared" si="7"/>
        <v>2850</v>
      </c>
      <c r="J514" s="200"/>
      <c r="K514" s="200" t="str" cm="1">
        <f t="array" ref="K514">IF($C514="","",IF(AND($C514=Party_Statement!$C$5,$B514&gt;=Party_Statement!$C$6,$B514&lt;=Party_Statement!$E$6),SUMPRODUCT(($C$3:$C514=Party_Statement!$C$5)*($B$3:$B514&gt;=Party_Statement!$C$6)*($B$3:$B514&lt;=Party_Statement!$E$6)),""))</f>
        <v/>
      </c>
    </row>
    <row r="515" spans="1:11" x14ac:dyDescent="0.2">
      <c r="A515" s="196">
        <f>Sales_Entry!A515</f>
        <v>66936</v>
      </c>
      <c r="B515" s="197">
        <f>Sales_Entry!B515</f>
        <v>46224</v>
      </c>
      <c r="C515" s="198" t="str">
        <f>Sales_Entry!D515</f>
        <v>ORGANIC TARKALI</v>
      </c>
      <c r="D515" s="198" t="s">
        <v>1388</v>
      </c>
      <c r="E515" s="198" t="str">
        <f>Sales_Entry!C515</f>
        <v>BILL-6412</v>
      </c>
      <c r="F515" s="198" t="str">
        <f>Sales_Entry!E515</f>
        <v>Mix Milk</v>
      </c>
      <c r="G515" s="199">
        <f>N(Sales_Entry!J515)</f>
        <v>1020</v>
      </c>
      <c r="H515" s="199">
        <v>0</v>
      </c>
      <c r="I515" s="199">
        <f t="shared" si="7"/>
        <v>1020</v>
      </c>
      <c r="J515" s="200"/>
      <c r="K515" s="200" t="str" cm="1">
        <f t="array" ref="K515">IF($C515="","",IF(AND($C515=Party_Statement!$C$5,$B515&gt;=Party_Statement!$C$6,$B515&lt;=Party_Statement!$E$6),SUMPRODUCT(($C$3:$C515=Party_Statement!$C$5)*($B$3:$B515&gt;=Party_Statement!$C$6)*($B$3:$B515&lt;=Party_Statement!$E$6)),""))</f>
        <v/>
      </c>
    </row>
    <row r="516" spans="1:11" x14ac:dyDescent="0.2">
      <c r="A516" s="196">
        <f>Sales_Entry!A516</f>
        <v>66936</v>
      </c>
      <c r="B516" s="197">
        <f>Sales_Entry!B516</f>
        <v>46224</v>
      </c>
      <c r="C516" s="198" t="str">
        <f>Sales_Entry!D516</f>
        <v>SHARMA DAI</v>
      </c>
      <c r="D516" s="198" t="s">
        <v>1388</v>
      </c>
      <c r="E516" s="198" t="str">
        <f>Sales_Entry!C516</f>
        <v>BILL-6414</v>
      </c>
      <c r="F516" s="198" t="str">
        <f>Sales_Entry!E516</f>
        <v>Mix Milk</v>
      </c>
      <c r="G516" s="199">
        <f>N(Sales_Entry!J516)</f>
        <v>2520</v>
      </c>
      <c r="H516" s="199">
        <v>0</v>
      </c>
      <c r="I516" s="199">
        <f t="shared" ref="I516:I579" si="8">IF($C516="","",$G516-$H516)</f>
        <v>2520</v>
      </c>
      <c r="J516" s="200"/>
      <c r="K516" s="200" t="str" cm="1">
        <f t="array" ref="K516">IF($C516="","",IF(AND($C516=Party_Statement!$C$5,$B516&gt;=Party_Statement!$C$6,$B516&lt;=Party_Statement!$E$6),SUMPRODUCT(($C$3:$C516=Party_Statement!$C$5)*($B$3:$B516&gt;=Party_Statement!$C$6)*($B$3:$B516&lt;=Party_Statement!$E$6)),""))</f>
        <v/>
      </c>
    </row>
    <row r="517" spans="1:11" x14ac:dyDescent="0.2">
      <c r="A517" s="196">
        <f>Sales_Entry!A517</f>
        <v>66936</v>
      </c>
      <c r="B517" s="197">
        <f>Sales_Entry!B517</f>
        <v>46224</v>
      </c>
      <c r="C517" s="198" t="str">
        <f>Sales_Entry!D517</f>
        <v>GANGA NEUPANE</v>
      </c>
      <c r="D517" s="198" t="s">
        <v>1388</v>
      </c>
      <c r="E517" s="198" t="str">
        <f>Sales_Entry!C517</f>
        <v>BILL-6415</v>
      </c>
      <c r="F517" s="198" t="str">
        <f>Sales_Entry!E517</f>
        <v>Mix Milk</v>
      </c>
      <c r="G517" s="199">
        <f>N(Sales_Entry!J517)</f>
        <v>510</v>
      </c>
      <c r="H517" s="199">
        <v>0</v>
      </c>
      <c r="I517" s="199">
        <f t="shared" si="8"/>
        <v>510</v>
      </c>
      <c r="J517" s="200"/>
      <c r="K517" s="200" t="str" cm="1">
        <f t="array" ref="K517">IF($C517="","",IF(AND($C517=Party_Statement!$C$5,$B517&gt;=Party_Statement!$C$6,$B517&lt;=Party_Statement!$E$6),SUMPRODUCT(($C$3:$C517=Party_Statement!$C$5)*($B$3:$B517&gt;=Party_Statement!$C$6)*($B$3:$B517&lt;=Party_Statement!$E$6)),""))</f>
        <v/>
      </c>
    </row>
    <row r="518" spans="1:11" x14ac:dyDescent="0.2">
      <c r="A518" s="196">
        <f>Sales_Entry!A518</f>
        <v>66936</v>
      </c>
      <c r="B518" s="197">
        <f>Sales_Entry!B518</f>
        <v>46224</v>
      </c>
      <c r="C518" s="198" t="str">
        <f>Sales_Entry!D518</f>
        <v>KRITIKA KIRANA</v>
      </c>
      <c r="D518" s="198" t="s">
        <v>1388</v>
      </c>
      <c r="E518" s="198" t="str">
        <f>Sales_Entry!C518</f>
        <v>BILL-6416</v>
      </c>
      <c r="F518" s="198" t="str">
        <f>Sales_Entry!E518</f>
        <v>Mix Milk</v>
      </c>
      <c r="G518" s="199">
        <f>N(Sales_Entry!J518)</f>
        <v>1548</v>
      </c>
      <c r="H518" s="199">
        <v>0</v>
      </c>
      <c r="I518" s="199">
        <f t="shared" si="8"/>
        <v>1548</v>
      </c>
      <c r="J518" s="200"/>
      <c r="K518" s="200" t="str" cm="1">
        <f t="array" ref="K518">IF($C518="","",IF(AND($C518=Party_Statement!$C$5,$B518&gt;=Party_Statement!$C$6,$B518&lt;=Party_Statement!$E$6),SUMPRODUCT(($C$3:$C518=Party_Statement!$C$5)*($B$3:$B518&gt;=Party_Statement!$C$6)*($B$3:$B518&lt;=Party_Statement!$E$6)),""))</f>
        <v/>
      </c>
    </row>
    <row r="519" spans="1:11" x14ac:dyDescent="0.2">
      <c r="A519" s="196">
        <f>Sales_Entry!A519</f>
        <v>66936</v>
      </c>
      <c r="B519" s="197">
        <f>Sales_Entry!B519</f>
        <v>46224</v>
      </c>
      <c r="C519" s="198" t="str">
        <f>Sales_Entry!D519</f>
        <v>LOCAL</v>
      </c>
      <c r="D519" s="198" t="s">
        <v>1388</v>
      </c>
      <c r="E519" s="198" t="str">
        <f>Sales_Entry!C519</f>
        <v>BILL-6417</v>
      </c>
      <c r="F519" s="198" t="str">
        <f>Sales_Entry!E519</f>
        <v>Mix Milk</v>
      </c>
      <c r="G519" s="199">
        <f>N(Sales_Entry!J519)</f>
        <v>570</v>
      </c>
      <c r="H519" s="199">
        <v>0</v>
      </c>
      <c r="I519" s="199">
        <f t="shared" si="8"/>
        <v>570</v>
      </c>
      <c r="J519" s="200"/>
      <c r="K519" s="200" t="str" cm="1">
        <f t="array" ref="K519">IF($C519="","",IF(AND($C519=Party_Statement!$C$5,$B519&gt;=Party_Statement!$C$6,$B519&lt;=Party_Statement!$E$6),SUMPRODUCT(($C$3:$C519=Party_Statement!$C$5)*($B$3:$B519&gt;=Party_Statement!$C$6)*($B$3:$B519&lt;=Party_Statement!$E$6)),""))</f>
        <v/>
      </c>
    </row>
    <row r="520" spans="1:11" x14ac:dyDescent="0.2">
      <c r="A520" s="196">
        <f>Sales_Entry!A520</f>
        <v>66936</v>
      </c>
      <c r="B520" s="197">
        <f>Sales_Entry!B520</f>
        <v>46224</v>
      </c>
      <c r="C520" s="198" t="str">
        <f>Sales_Entry!D520</f>
        <v>LOCAL</v>
      </c>
      <c r="D520" s="198" t="s">
        <v>1388</v>
      </c>
      <c r="E520" s="198" t="str">
        <f>Sales_Entry!C520</f>
        <v>BILL-6417</v>
      </c>
      <c r="F520" s="198" t="str">
        <f>Sales_Entry!E520</f>
        <v>Ghee</v>
      </c>
      <c r="G520" s="199">
        <f>N(Sales_Entry!J520)</f>
        <v>2200</v>
      </c>
      <c r="H520" s="199">
        <v>0</v>
      </c>
      <c r="I520" s="199">
        <f t="shared" si="8"/>
        <v>2200</v>
      </c>
      <c r="J520" s="200"/>
      <c r="K520" s="200" t="str" cm="1">
        <f t="array" ref="K520">IF($C520="","",IF(AND($C520=Party_Statement!$C$5,$B520&gt;=Party_Statement!$C$6,$B520&lt;=Party_Statement!$E$6),SUMPRODUCT(($C$3:$C520=Party_Statement!$C$5)*($B$3:$B520&gt;=Party_Statement!$C$6)*($B$3:$B520&lt;=Party_Statement!$E$6)),""))</f>
        <v/>
      </c>
    </row>
    <row r="521" spans="1:11" x14ac:dyDescent="0.2">
      <c r="A521" s="196">
        <f>Sales_Entry!A521</f>
        <v>66936</v>
      </c>
      <c r="B521" s="197">
        <f>Sales_Entry!B521</f>
        <v>46224</v>
      </c>
      <c r="C521" s="198" t="str">
        <f>Sales_Entry!D521</f>
        <v>LOCAL</v>
      </c>
      <c r="D521" s="198" t="s">
        <v>1388</v>
      </c>
      <c r="E521" s="198" t="str">
        <f>Sales_Entry!C521</f>
        <v>BILL-6417</v>
      </c>
      <c r="F521" s="198" t="str">
        <f>Sales_Entry!E521</f>
        <v>PANEER</v>
      </c>
      <c r="G521" s="199">
        <f>N(Sales_Entry!J521)</f>
        <v>800</v>
      </c>
      <c r="H521" s="199">
        <v>0</v>
      </c>
      <c r="I521" s="199">
        <f t="shared" si="8"/>
        <v>800</v>
      </c>
      <c r="J521" s="200"/>
      <c r="K521" s="200" t="str" cm="1">
        <f t="array" ref="K521">IF($C521="","",IF(AND($C521=Party_Statement!$C$5,$B521&gt;=Party_Statement!$C$6,$B521&lt;=Party_Statement!$E$6),SUMPRODUCT(($C$3:$C521=Party_Statement!$C$5)*($B$3:$B521&gt;=Party_Statement!$C$6)*($B$3:$B521&lt;=Party_Statement!$E$6)),""))</f>
        <v/>
      </c>
    </row>
    <row r="522" spans="1:11" x14ac:dyDescent="0.2">
      <c r="A522" s="196">
        <f>Sales_Entry!A522</f>
        <v>66936</v>
      </c>
      <c r="B522" s="197">
        <f>Sales_Entry!B522</f>
        <v>46224</v>
      </c>
      <c r="C522" s="198" t="str">
        <f>Sales_Entry!D522</f>
        <v>NEUPANE KIRANA</v>
      </c>
      <c r="D522" s="198" t="s">
        <v>1388</v>
      </c>
      <c r="E522" s="198" t="str">
        <f>Sales_Entry!C522</f>
        <v>BILL-6418</v>
      </c>
      <c r="F522" s="198" t="str">
        <f>Sales_Entry!E522</f>
        <v>Mix Milk</v>
      </c>
      <c r="G522" s="199">
        <f>N(Sales_Entry!J522)</f>
        <v>200</v>
      </c>
      <c r="H522" s="199">
        <v>0</v>
      </c>
      <c r="I522" s="199">
        <f t="shared" si="8"/>
        <v>200</v>
      </c>
      <c r="J522" s="200"/>
      <c r="K522" s="200" t="str" cm="1">
        <f t="array" ref="K522">IF($C522="","",IF(AND($C522=Party_Statement!$C$5,$B522&gt;=Party_Statement!$C$6,$B522&lt;=Party_Statement!$E$6),SUMPRODUCT(($C$3:$C522=Party_Statement!$C$5)*($B$3:$B522&gt;=Party_Statement!$C$6)*($B$3:$B522&lt;=Party_Statement!$E$6)),""))</f>
        <v/>
      </c>
    </row>
    <row r="523" spans="1:11" x14ac:dyDescent="0.2">
      <c r="A523" s="196">
        <f>Sales_Entry!A523</f>
        <v>66937</v>
      </c>
      <c r="B523" s="197">
        <f>Sales_Entry!B523</f>
        <v>46225</v>
      </c>
      <c r="C523" s="198" t="str">
        <f>Sales_Entry!D523</f>
        <v>SHARMA DAI</v>
      </c>
      <c r="D523" s="198" t="s">
        <v>1388</v>
      </c>
      <c r="E523" s="198" t="str">
        <f>Sales_Entry!C523</f>
        <v>BILL-6413</v>
      </c>
      <c r="F523" s="198" t="str">
        <f>Sales_Entry!E523</f>
        <v>Mix Milk</v>
      </c>
      <c r="G523" s="199">
        <f>N(Sales_Entry!J523)</f>
        <v>2940</v>
      </c>
      <c r="H523" s="199">
        <v>0</v>
      </c>
      <c r="I523" s="199">
        <f t="shared" si="8"/>
        <v>2940</v>
      </c>
      <c r="J523" s="200"/>
      <c r="K523" s="200" t="str" cm="1">
        <f t="array" ref="K523">IF($C523="","",IF(AND($C523=Party_Statement!$C$5,$B523&gt;=Party_Statement!$C$6,$B523&lt;=Party_Statement!$E$6),SUMPRODUCT(($C$3:$C523=Party_Statement!$C$5)*($B$3:$B523&gt;=Party_Statement!$C$6)*($B$3:$B523&lt;=Party_Statement!$E$6)),""))</f>
        <v/>
      </c>
    </row>
    <row r="524" spans="1:11" x14ac:dyDescent="0.2">
      <c r="A524" s="196">
        <f>Sales_Entry!A524</f>
        <v>66937</v>
      </c>
      <c r="B524" s="197">
        <f>Sales_Entry!B524</f>
        <v>46225</v>
      </c>
      <c r="C524" s="198" t="str">
        <f>Sales_Entry!D524</f>
        <v>SRIJANA DAIRY</v>
      </c>
      <c r="D524" s="198" t="s">
        <v>1388</v>
      </c>
      <c r="E524" s="198" t="str">
        <f>Sales_Entry!C524</f>
        <v>BILL-6419</v>
      </c>
      <c r="F524" s="198" t="str">
        <f>Sales_Entry!E524</f>
        <v>Mix Milk</v>
      </c>
      <c r="G524" s="199">
        <f>N(Sales_Entry!J524)</f>
        <v>5100</v>
      </c>
      <c r="H524" s="199">
        <v>0</v>
      </c>
      <c r="I524" s="199">
        <f t="shared" si="8"/>
        <v>5100</v>
      </c>
      <c r="J524" s="200"/>
      <c r="K524" s="200" t="str" cm="1">
        <f t="array" ref="K524">IF($C524="","",IF(AND($C524=Party_Statement!$C$5,$B524&gt;=Party_Statement!$C$6,$B524&lt;=Party_Statement!$E$6),SUMPRODUCT(($C$3:$C524=Party_Statement!$C$5)*($B$3:$B524&gt;=Party_Statement!$C$6)*($B$3:$B524&lt;=Party_Statement!$E$6)),""))</f>
        <v/>
      </c>
    </row>
    <row r="525" spans="1:11" x14ac:dyDescent="0.2">
      <c r="A525" s="196">
        <f>Sales_Entry!A525</f>
        <v>66937</v>
      </c>
      <c r="B525" s="197">
        <f>Sales_Entry!B525</f>
        <v>46225</v>
      </c>
      <c r="C525" s="198" t="str">
        <f>Sales_Entry!D525</f>
        <v>SRIJANA DAIRY</v>
      </c>
      <c r="D525" s="198" t="s">
        <v>1388</v>
      </c>
      <c r="E525" s="198" t="str">
        <f>Sales_Entry!C525</f>
        <v>BILL-6419</v>
      </c>
      <c r="F525" s="198" t="str">
        <f>Sales_Entry!E525</f>
        <v>Mix Milk</v>
      </c>
      <c r="G525" s="199">
        <f>N(Sales_Entry!J525)</f>
        <v>80</v>
      </c>
      <c r="H525" s="199">
        <v>0</v>
      </c>
      <c r="I525" s="199">
        <f t="shared" si="8"/>
        <v>80</v>
      </c>
      <c r="J525" s="200"/>
      <c r="K525" s="200" t="str" cm="1">
        <f t="array" ref="K525">IF($C525="","",IF(AND($C525=Party_Statement!$C$5,$B525&gt;=Party_Statement!$C$6,$B525&lt;=Party_Statement!$E$6),SUMPRODUCT(($C$3:$C525=Party_Statement!$C$5)*($B$3:$B525&gt;=Party_Statement!$C$6)*($B$3:$B525&lt;=Party_Statement!$E$6)),""))</f>
        <v/>
      </c>
    </row>
    <row r="526" spans="1:11" x14ac:dyDescent="0.2">
      <c r="A526" s="196">
        <f>Sales_Entry!A526</f>
        <v>66937</v>
      </c>
      <c r="B526" s="197">
        <f>Sales_Entry!B526</f>
        <v>46225</v>
      </c>
      <c r="C526" s="198" t="str">
        <f>Sales_Entry!D526</f>
        <v>SOBHA BHATTARAI</v>
      </c>
      <c r="D526" s="198" t="s">
        <v>1388</v>
      </c>
      <c r="E526" s="198" t="str">
        <f>Sales_Entry!C526</f>
        <v>BILL-6420</v>
      </c>
      <c r="F526" s="198" t="str">
        <f>Sales_Entry!E526</f>
        <v>Mix Milk</v>
      </c>
      <c r="G526" s="199">
        <f>N(Sales_Entry!J526)</f>
        <v>3825</v>
      </c>
      <c r="H526" s="199">
        <v>0</v>
      </c>
      <c r="I526" s="199">
        <f t="shared" si="8"/>
        <v>3825</v>
      </c>
      <c r="J526" s="200"/>
      <c r="K526" s="200" t="str" cm="1">
        <f t="array" ref="K526">IF($C526="","",IF(AND($C526=Party_Statement!$C$5,$B526&gt;=Party_Statement!$C$6,$B526&lt;=Party_Statement!$E$6),SUMPRODUCT(($C$3:$C526=Party_Statement!$C$5)*($B$3:$B526&gt;=Party_Statement!$C$6)*($B$3:$B526&lt;=Party_Statement!$E$6)),""))</f>
        <v/>
      </c>
    </row>
    <row r="527" spans="1:11" x14ac:dyDescent="0.2">
      <c r="A527" s="196">
        <f>Sales_Entry!A527</f>
        <v>66937</v>
      </c>
      <c r="B527" s="197">
        <f>Sales_Entry!B527</f>
        <v>46225</v>
      </c>
      <c r="C527" s="198" t="str">
        <f>Sales_Entry!D527</f>
        <v>MANAKAMANA DAIRY</v>
      </c>
      <c r="D527" s="198" t="s">
        <v>1388</v>
      </c>
      <c r="E527" s="198" t="str">
        <f>Sales_Entry!C527</f>
        <v>BILL-6421</v>
      </c>
      <c r="F527" s="198" t="str">
        <f>Sales_Entry!E527</f>
        <v>Mix Milk</v>
      </c>
      <c r="G527" s="199">
        <f>N(Sales_Entry!J527)</f>
        <v>850</v>
      </c>
      <c r="H527" s="199">
        <v>0</v>
      </c>
      <c r="I527" s="199">
        <f t="shared" si="8"/>
        <v>850</v>
      </c>
      <c r="J527" s="200"/>
      <c r="K527" s="200" t="str" cm="1">
        <f t="array" ref="K527">IF($C527="","",IF(AND($C527=Party_Statement!$C$5,$B527&gt;=Party_Statement!$C$6,$B527&lt;=Party_Statement!$E$6),SUMPRODUCT(($C$3:$C527=Party_Statement!$C$5)*($B$3:$B527&gt;=Party_Statement!$C$6)*($B$3:$B527&lt;=Party_Statement!$E$6)),""))</f>
        <v/>
      </c>
    </row>
    <row r="528" spans="1:11" x14ac:dyDescent="0.2">
      <c r="A528" s="196">
        <f>Sales_Entry!A528</f>
        <v>66937</v>
      </c>
      <c r="B528" s="197">
        <f>Sales_Entry!B528</f>
        <v>46225</v>
      </c>
      <c r="C528" s="198" t="str">
        <f>Sales_Entry!D528</f>
        <v>SAMIKSHYA KIRANA</v>
      </c>
      <c r="D528" s="198" t="s">
        <v>1388</v>
      </c>
      <c r="E528" s="198" t="str">
        <f>Sales_Entry!C528</f>
        <v>BILL-6422</v>
      </c>
      <c r="F528" s="198" t="str">
        <f>Sales_Entry!E528</f>
        <v>Mix Milk</v>
      </c>
      <c r="G528" s="199">
        <f>N(Sales_Entry!J528)</f>
        <v>680</v>
      </c>
      <c r="H528" s="199">
        <v>0</v>
      </c>
      <c r="I528" s="199">
        <f t="shared" si="8"/>
        <v>680</v>
      </c>
      <c r="J528" s="200"/>
      <c r="K528" s="200" t="str" cm="1">
        <f t="array" ref="K528">IF($C528="","",IF(AND($C528=Party_Statement!$C$5,$B528&gt;=Party_Statement!$C$6,$B528&lt;=Party_Statement!$E$6),SUMPRODUCT(($C$3:$C528=Party_Statement!$C$5)*($B$3:$B528&gt;=Party_Statement!$C$6)*($B$3:$B528&lt;=Party_Statement!$E$6)),""))</f>
        <v/>
      </c>
    </row>
    <row r="529" spans="1:11" x14ac:dyDescent="0.2">
      <c r="A529" s="196">
        <f>Sales_Entry!A529</f>
        <v>66937</v>
      </c>
      <c r="B529" s="197">
        <f>Sales_Entry!B529</f>
        <v>46225</v>
      </c>
      <c r="C529" s="198" t="str">
        <f>Sales_Entry!D529</f>
        <v>KRISHNA KHAREL</v>
      </c>
      <c r="D529" s="198" t="s">
        <v>1388</v>
      </c>
      <c r="E529" s="198" t="str">
        <f>Sales_Entry!C529</f>
        <v>BILL-6423</v>
      </c>
      <c r="F529" s="198" t="str">
        <f>Sales_Entry!E529</f>
        <v>Mix Milk</v>
      </c>
      <c r="G529" s="199">
        <f>N(Sales_Entry!J529)</f>
        <v>258</v>
      </c>
      <c r="H529" s="199">
        <v>0</v>
      </c>
      <c r="I529" s="199">
        <f t="shared" si="8"/>
        <v>258</v>
      </c>
      <c r="J529" s="200"/>
      <c r="K529" s="200" t="str" cm="1">
        <f t="array" ref="K529">IF($C529="","",IF(AND($C529=Party_Statement!$C$5,$B529&gt;=Party_Statement!$C$6,$B529&lt;=Party_Statement!$E$6),SUMPRODUCT(($C$3:$C529=Party_Statement!$C$5)*($B$3:$B529&gt;=Party_Statement!$C$6)*($B$3:$B529&lt;=Party_Statement!$E$6)),""))</f>
        <v/>
      </c>
    </row>
    <row r="530" spans="1:11" x14ac:dyDescent="0.2">
      <c r="A530" s="196">
        <f>Sales_Entry!A530</f>
        <v>66937</v>
      </c>
      <c r="B530" s="197">
        <f>Sales_Entry!B530</f>
        <v>46225</v>
      </c>
      <c r="C530" s="198" t="str">
        <f>Sales_Entry!D530</f>
        <v>DEURALI KIRANA</v>
      </c>
      <c r="D530" s="198" t="s">
        <v>1388</v>
      </c>
      <c r="E530" s="198" t="str">
        <f>Sales_Entry!C530</f>
        <v>BILL-6424</v>
      </c>
      <c r="F530" s="198" t="str">
        <f>Sales_Entry!E530</f>
        <v>Mix Milk</v>
      </c>
      <c r="G530" s="199">
        <f>N(Sales_Entry!J530)</f>
        <v>425</v>
      </c>
      <c r="H530" s="199">
        <v>0</v>
      </c>
      <c r="I530" s="199">
        <f t="shared" si="8"/>
        <v>425</v>
      </c>
      <c r="J530" s="200"/>
      <c r="K530" s="200" t="str" cm="1">
        <f t="array" ref="K530">IF($C530="","",IF(AND($C530=Party_Statement!$C$5,$B530&gt;=Party_Statement!$C$6,$B530&lt;=Party_Statement!$E$6),SUMPRODUCT(($C$3:$C530=Party_Statement!$C$5)*($B$3:$B530&gt;=Party_Statement!$C$6)*($B$3:$B530&lt;=Party_Statement!$E$6)),""))</f>
        <v/>
      </c>
    </row>
    <row r="531" spans="1:11" x14ac:dyDescent="0.2">
      <c r="A531" s="196">
        <f>Sales_Entry!A531</f>
        <v>66937</v>
      </c>
      <c r="B531" s="197">
        <f>Sales_Entry!B531</f>
        <v>46225</v>
      </c>
      <c r="C531" s="198" t="str">
        <f>Sales_Entry!D531</f>
        <v>KRITIKA KIRANA</v>
      </c>
      <c r="D531" s="198" t="s">
        <v>1388</v>
      </c>
      <c r="E531" s="198" t="str">
        <f>Sales_Entry!C531</f>
        <v>BILL-6425</v>
      </c>
      <c r="F531" s="198" t="str">
        <f>Sales_Entry!E531</f>
        <v>Mix Milk</v>
      </c>
      <c r="G531" s="199">
        <f>N(Sales_Entry!J531)</f>
        <v>1290</v>
      </c>
      <c r="H531" s="199">
        <v>0</v>
      </c>
      <c r="I531" s="199">
        <f t="shared" si="8"/>
        <v>1290</v>
      </c>
      <c r="J531" s="200"/>
      <c r="K531" s="200" t="str" cm="1">
        <f t="array" ref="K531">IF($C531="","",IF(AND($C531=Party_Statement!$C$5,$B531&gt;=Party_Statement!$C$6,$B531&lt;=Party_Statement!$E$6),SUMPRODUCT(($C$3:$C531=Party_Statement!$C$5)*($B$3:$B531&gt;=Party_Statement!$C$6)*($B$3:$B531&lt;=Party_Statement!$E$6)),""))</f>
        <v/>
      </c>
    </row>
    <row r="532" spans="1:11" x14ac:dyDescent="0.2">
      <c r="A532" s="196">
        <f>Sales_Entry!A532</f>
        <v>66937</v>
      </c>
      <c r="B532" s="197">
        <f>Sales_Entry!B532</f>
        <v>46225</v>
      </c>
      <c r="C532" s="198" t="str">
        <f>Sales_Entry!D532</f>
        <v>AAYUSH AND AAYUSHMA</v>
      </c>
      <c r="D532" s="198" t="s">
        <v>1388</v>
      </c>
      <c r="E532" s="198" t="str">
        <f>Sales_Entry!C532</f>
        <v>BILL-6426</v>
      </c>
      <c r="F532" s="198" t="str">
        <f>Sales_Entry!E532</f>
        <v>Mix Milk</v>
      </c>
      <c r="G532" s="199">
        <f>N(Sales_Entry!J532)</f>
        <v>425</v>
      </c>
      <c r="H532" s="199">
        <v>0</v>
      </c>
      <c r="I532" s="199">
        <f t="shared" si="8"/>
        <v>425</v>
      </c>
      <c r="J532" s="200"/>
      <c r="K532" s="200" t="str" cm="1">
        <f t="array" ref="K532">IF($C532="","",IF(AND($C532=Party_Statement!$C$5,$B532&gt;=Party_Statement!$C$6,$B532&lt;=Party_Statement!$E$6),SUMPRODUCT(($C$3:$C532=Party_Statement!$C$5)*($B$3:$B532&gt;=Party_Statement!$C$6)*($B$3:$B532&lt;=Party_Statement!$E$6)),""))</f>
        <v/>
      </c>
    </row>
    <row r="533" spans="1:11" x14ac:dyDescent="0.2">
      <c r="A533" s="196">
        <f>Sales_Entry!A533</f>
        <v>66937</v>
      </c>
      <c r="B533" s="197">
        <f>Sales_Entry!B533</f>
        <v>46225</v>
      </c>
      <c r="C533" s="198" t="str">
        <f>Sales_Entry!D533</f>
        <v>YUBARAJ AND SAMRAT</v>
      </c>
      <c r="D533" s="198" t="s">
        <v>1388</v>
      </c>
      <c r="E533" s="198" t="str">
        <f>Sales_Entry!C533</f>
        <v>BILL-6427</v>
      </c>
      <c r="F533" s="198" t="str">
        <f>Sales_Entry!E533</f>
        <v>Mix Milk</v>
      </c>
      <c r="G533" s="199">
        <f>N(Sales_Entry!J533)</f>
        <v>1020</v>
      </c>
      <c r="H533" s="199">
        <v>0</v>
      </c>
      <c r="I533" s="199">
        <f t="shared" si="8"/>
        <v>1020</v>
      </c>
      <c r="J533" s="200"/>
      <c r="K533" s="200" t="str" cm="1">
        <f t="array" ref="K533">IF($C533="","",IF(AND($C533=Party_Statement!$C$5,$B533&gt;=Party_Statement!$C$6,$B533&lt;=Party_Statement!$E$6),SUMPRODUCT(($C$3:$C533=Party_Statement!$C$5)*($B$3:$B533&gt;=Party_Statement!$C$6)*($B$3:$B533&lt;=Party_Statement!$E$6)),""))</f>
        <v/>
      </c>
    </row>
    <row r="534" spans="1:11" x14ac:dyDescent="0.2">
      <c r="A534" s="196">
        <f>Sales_Entry!A534</f>
        <v>66937</v>
      </c>
      <c r="B534" s="197">
        <f>Sales_Entry!B534</f>
        <v>46225</v>
      </c>
      <c r="C534" s="198" t="str">
        <f>Sales_Entry!D534</f>
        <v>CHHATRABHUMI STORE</v>
      </c>
      <c r="D534" s="198" t="s">
        <v>1388</v>
      </c>
      <c r="E534" s="198" t="str">
        <f>Sales_Entry!C534</f>
        <v>BILL-6428</v>
      </c>
      <c r="F534" s="198" t="str">
        <f>Sales_Entry!E534</f>
        <v>Mix Milk</v>
      </c>
      <c r="G534" s="199">
        <f>N(Sales_Entry!J534)</f>
        <v>2580</v>
      </c>
      <c r="H534" s="199">
        <v>0</v>
      </c>
      <c r="I534" s="199">
        <f t="shared" si="8"/>
        <v>2580</v>
      </c>
      <c r="J534" s="200"/>
      <c r="K534" s="200" t="str" cm="1">
        <f t="array" ref="K534">IF($C534="","",IF(AND($C534=Party_Statement!$C$5,$B534&gt;=Party_Statement!$C$6,$B534&lt;=Party_Statement!$E$6),SUMPRODUCT(($C$3:$C534=Party_Statement!$C$5)*($B$3:$B534&gt;=Party_Statement!$C$6)*($B$3:$B534&lt;=Party_Statement!$E$6)),""))</f>
        <v/>
      </c>
    </row>
    <row r="535" spans="1:11" x14ac:dyDescent="0.2">
      <c r="A535" s="196">
        <f>Sales_Entry!A535</f>
        <v>66937</v>
      </c>
      <c r="B535" s="197">
        <f>Sales_Entry!B535</f>
        <v>46225</v>
      </c>
      <c r="C535" s="198" t="str">
        <f>Sales_Entry!D535</f>
        <v>PALPALI KIRANA</v>
      </c>
      <c r="D535" s="198" t="s">
        <v>1388</v>
      </c>
      <c r="E535" s="198" t="str">
        <f>Sales_Entry!C535</f>
        <v>BILL-6429</v>
      </c>
      <c r="F535" s="198" t="str">
        <f>Sales_Entry!E535</f>
        <v>Mix Milk</v>
      </c>
      <c r="G535" s="199">
        <f>N(Sales_Entry!J535)</f>
        <v>1275</v>
      </c>
      <c r="H535" s="199">
        <v>0</v>
      </c>
      <c r="I535" s="199">
        <f t="shared" si="8"/>
        <v>1275</v>
      </c>
      <c r="J535" s="200"/>
      <c r="K535" s="200" t="str" cm="1">
        <f t="array" ref="K535">IF($C535="","",IF(AND($C535=Party_Statement!$C$5,$B535&gt;=Party_Statement!$C$6,$B535&lt;=Party_Statement!$E$6),SUMPRODUCT(($C$3:$C535=Party_Statement!$C$5)*($B$3:$B535&gt;=Party_Statement!$C$6)*($B$3:$B535&lt;=Party_Statement!$E$6)),""))</f>
        <v/>
      </c>
    </row>
    <row r="536" spans="1:11" x14ac:dyDescent="0.2">
      <c r="A536" s="196">
        <f>Sales_Entry!A536</f>
        <v>66937</v>
      </c>
      <c r="B536" s="197">
        <f>Sales_Entry!B536</f>
        <v>46225</v>
      </c>
      <c r="C536" s="198" t="str">
        <f>Sales_Entry!D536</f>
        <v>GIRI KIRANA</v>
      </c>
      <c r="D536" s="198" t="s">
        <v>1388</v>
      </c>
      <c r="E536" s="198" t="str">
        <f>Sales_Entry!C536</f>
        <v>BILL-6430</v>
      </c>
      <c r="F536" s="198" t="str">
        <f>Sales_Entry!E536</f>
        <v>Mix Milk</v>
      </c>
      <c r="G536" s="199">
        <f>N(Sales_Entry!J536)</f>
        <v>1275</v>
      </c>
      <c r="H536" s="199">
        <v>0</v>
      </c>
      <c r="I536" s="199">
        <f t="shared" si="8"/>
        <v>1275</v>
      </c>
      <c r="J536" s="200"/>
      <c r="K536" s="200" t="str" cm="1">
        <f t="array" ref="K536">IF($C536="","",IF(AND($C536=Party_Statement!$C$5,$B536&gt;=Party_Statement!$C$6,$B536&lt;=Party_Statement!$E$6),SUMPRODUCT(($C$3:$C536=Party_Statement!$C$5)*($B$3:$B536&gt;=Party_Statement!$C$6)*($B$3:$B536&lt;=Party_Statement!$E$6)),""))</f>
        <v/>
      </c>
    </row>
    <row r="537" spans="1:11" x14ac:dyDescent="0.2">
      <c r="A537" s="196">
        <f>Sales_Entry!A537</f>
        <v>66937</v>
      </c>
      <c r="B537" s="197">
        <f>Sales_Entry!B537</f>
        <v>46225</v>
      </c>
      <c r="C537" s="198" t="str">
        <f>Sales_Entry!D537</f>
        <v>AAMOSH KIRANA</v>
      </c>
      <c r="D537" s="198" t="s">
        <v>1388</v>
      </c>
      <c r="E537" s="198" t="str">
        <f>Sales_Entry!C537</f>
        <v>BILL-6431</v>
      </c>
      <c r="F537" s="198" t="str">
        <f>Sales_Entry!E537</f>
        <v>Mix Milk</v>
      </c>
      <c r="G537" s="199">
        <f>N(Sales_Entry!J537)</f>
        <v>1700</v>
      </c>
      <c r="H537" s="199">
        <v>0</v>
      </c>
      <c r="I537" s="199">
        <f t="shared" si="8"/>
        <v>1700</v>
      </c>
      <c r="J537" s="200"/>
      <c r="K537" s="200" cm="1">
        <f t="array" ref="K537">IF($C537="","",IF(AND($C537=Party_Statement!$C$5,$B537&gt;=Party_Statement!$C$6,$B537&lt;=Party_Statement!$E$6),SUMPRODUCT(($C$3:$C537=Party_Statement!$C$5)*($B$3:$B537&gt;=Party_Statement!$C$6)*($B$3:$B537&lt;=Party_Statement!$E$6)),""))</f>
        <v>65</v>
      </c>
    </row>
    <row r="538" spans="1:11" x14ac:dyDescent="0.2">
      <c r="A538" s="196">
        <f>Sales_Entry!A538</f>
        <v>66937</v>
      </c>
      <c r="B538" s="197">
        <f>Sales_Entry!B538</f>
        <v>46225</v>
      </c>
      <c r="C538" s="198" t="str">
        <f>Sales_Entry!D538</f>
        <v>AAMOSH KIRANA</v>
      </c>
      <c r="D538" s="198" t="s">
        <v>1388</v>
      </c>
      <c r="E538" s="198" t="str">
        <f>Sales_Entry!C538</f>
        <v>BILL-6431</v>
      </c>
      <c r="F538" s="198" t="str">
        <f>Sales_Entry!E538</f>
        <v>NAUNI</v>
      </c>
      <c r="G538" s="199">
        <f>N(Sales_Entry!J538)</f>
        <v>3000</v>
      </c>
      <c r="H538" s="199">
        <v>0</v>
      </c>
      <c r="I538" s="199">
        <f t="shared" si="8"/>
        <v>3000</v>
      </c>
      <c r="J538" s="200"/>
      <c r="K538" s="200" cm="1">
        <f t="array" ref="K538">IF($C538="","",IF(AND($C538=Party_Statement!$C$5,$B538&gt;=Party_Statement!$C$6,$B538&lt;=Party_Statement!$E$6),SUMPRODUCT(($C$3:$C538=Party_Statement!$C$5)*($B$3:$B538&gt;=Party_Statement!$C$6)*($B$3:$B538&lt;=Party_Statement!$E$6)),""))</f>
        <v>66</v>
      </c>
    </row>
    <row r="539" spans="1:11" x14ac:dyDescent="0.2">
      <c r="A539" s="196">
        <f>Sales_Entry!A539</f>
        <v>66937</v>
      </c>
      <c r="B539" s="197">
        <f>Sales_Entry!B539</f>
        <v>46225</v>
      </c>
      <c r="C539" s="198" t="str">
        <f>Sales_Entry!D539</f>
        <v>B KALIKA CANTEEN</v>
      </c>
      <c r="D539" s="198" t="s">
        <v>1388</v>
      </c>
      <c r="E539" s="198" t="str">
        <f>Sales_Entry!C539</f>
        <v>BILL-6432</v>
      </c>
      <c r="F539" s="198" t="str">
        <f>Sales_Entry!E539</f>
        <v>Mix Milk</v>
      </c>
      <c r="G539" s="199">
        <f>N(Sales_Entry!J539)</f>
        <v>2975</v>
      </c>
      <c r="H539" s="199">
        <v>0</v>
      </c>
      <c r="I539" s="199">
        <f t="shared" si="8"/>
        <v>2975</v>
      </c>
      <c r="J539" s="200"/>
      <c r="K539" s="200" t="str" cm="1">
        <f t="array" ref="K539">IF($C539="","",IF(AND($C539=Party_Statement!$C$5,$B539&gt;=Party_Statement!$C$6,$B539&lt;=Party_Statement!$E$6),SUMPRODUCT(($C$3:$C539=Party_Statement!$C$5)*($B$3:$B539&gt;=Party_Statement!$C$6)*($B$3:$B539&lt;=Party_Statement!$E$6)),""))</f>
        <v/>
      </c>
    </row>
    <row r="540" spans="1:11" x14ac:dyDescent="0.2">
      <c r="A540" s="196">
        <f>Sales_Entry!A540</f>
        <v>66937</v>
      </c>
      <c r="B540" s="197">
        <f>Sales_Entry!B540</f>
        <v>46225</v>
      </c>
      <c r="C540" s="198" t="str">
        <f>Sales_Entry!D540</f>
        <v>A KALIKA CANTEEN</v>
      </c>
      <c r="D540" s="198" t="s">
        <v>1388</v>
      </c>
      <c r="E540" s="198" t="str">
        <f>Sales_Entry!C540</f>
        <v>BILL-6433</v>
      </c>
      <c r="F540" s="198" t="str">
        <f>Sales_Entry!E540</f>
        <v>Mix Milk</v>
      </c>
      <c r="G540" s="199">
        <f>N(Sales_Entry!J540)</f>
        <v>2550</v>
      </c>
      <c r="H540" s="199">
        <v>0</v>
      </c>
      <c r="I540" s="199">
        <f t="shared" si="8"/>
        <v>2550</v>
      </c>
      <c r="J540" s="200"/>
      <c r="K540" s="200" t="str" cm="1">
        <f t="array" ref="K540">IF($C540="","",IF(AND($C540=Party_Statement!$C$5,$B540&gt;=Party_Statement!$C$6,$B540&lt;=Party_Statement!$E$6),SUMPRODUCT(($C$3:$C540=Party_Statement!$C$5)*($B$3:$B540&gt;=Party_Statement!$C$6)*($B$3:$B540&lt;=Party_Statement!$E$6)),""))</f>
        <v/>
      </c>
    </row>
    <row r="541" spans="1:11" x14ac:dyDescent="0.2">
      <c r="A541" s="196">
        <f>Sales_Entry!A541</f>
        <v>66937</v>
      </c>
      <c r="B541" s="197">
        <f>Sales_Entry!B541</f>
        <v>46225</v>
      </c>
      <c r="C541" s="198" t="str">
        <f>Sales_Entry!D541</f>
        <v>ORGANIC TARKALI</v>
      </c>
      <c r="D541" s="198" t="s">
        <v>1388</v>
      </c>
      <c r="E541" s="198" t="str">
        <f>Sales_Entry!C541</f>
        <v>BILL-6434</v>
      </c>
      <c r="F541" s="198" t="str">
        <f>Sales_Entry!E541</f>
        <v>Mix Milk</v>
      </c>
      <c r="G541" s="199">
        <f>N(Sales_Entry!J541)</f>
        <v>2375</v>
      </c>
      <c r="H541" s="199">
        <v>0</v>
      </c>
      <c r="I541" s="199">
        <f t="shared" si="8"/>
        <v>2375</v>
      </c>
      <c r="J541" s="200"/>
      <c r="K541" s="200" t="str" cm="1">
        <f t="array" ref="K541">IF($C541="","",IF(AND($C541=Party_Statement!$C$5,$B541&gt;=Party_Statement!$C$6,$B541&lt;=Party_Statement!$E$6),SUMPRODUCT(($C$3:$C541=Party_Statement!$C$5)*($B$3:$B541&gt;=Party_Statement!$C$6)*($B$3:$B541&lt;=Party_Statement!$E$6)),""))</f>
        <v/>
      </c>
    </row>
    <row r="542" spans="1:11" x14ac:dyDescent="0.2">
      <c r="A542" s="196">
        <f>Sales_Entry!A542</f>
        <v>66937</v>
      </c>
      <c r="B542" s="197">
        <f>Sales_Entry!B542</f>
        <v>46225</v>
      </c>
      <c r="C542" s="198" t="str">
        <f>Sales_Entry!D542</f>
        <v>GANGA NEUPANE</v>
      </c>
      <c r="D542" s="198" t="s">
        <v>1388</v>
      </c>
      <c r="E542" s="198" t="str">
        <f>Sales_Entry!C542</f>
        <v>BILL-6435</v>
      </c>
      <c r="F542" s="198" t="str">
        <f>Sales_Entry!E542</f>
        <v>Mix Milk</v>
      </c>
      <c r="G542" s="199">
        <f>N(Sales_Entry!J542)</f>
        <v>510</v>
      </c>
      <c r="H542" s="199">
        <v>0</v>
      </c>
      <c r="I542" s="199">
        <f t="shared" si="8"/>
        <v>510</v>
      </c>
      <c r="J542" s="200"/>
      <c r="K542" s="200" t="str" cm="1">
        <f t="array" ref="K542">IF($C542="","",IF(AND($C542=Party_Statement!$C$5,$B542&gt;=Party_Statement!$C$6,$B542&lt;=Party_Statement!$E$6),SUMPRODUCT(($C$3:$C542=Party_Statement!$C$5)*($B$3:$B542&gt;=Party_Statement!$C$6)*($B$3:$B542&lt;=Party_Statement!$E$6)),""))</f>
        <v/>
      </c>
    </row>
    <row r="543" spans="1:11" x14ac:dyDescent="0.2">
      <c r="A543" s="196">
        <f>Sales_Entry!A543</f>
        <v>66937</v>
      </c>
      <c r="B543" s="197">
        <f>Sales_Entry!B543</f>
        <v>46225</v>
      </c>
      <c r="C543" s="198" t="str">
        <f>Sales_Entry!D543</f>
        <v>LOCAL</v>
      </c>
      <c r="D543" s="198" t="s">
        <v>1388</v>
      </c>
      <c r="E543" s="198" t="str">
        <f>Sales_Entry!C543</f>
        <v>BILL-6436</v>
      </c>
      <c r="F543" s="198" t="str">
        <f>Sales_Entry!E543</f>
        <v>Mix Milk</v>
      </c>
      <c r="G543" s="199">
        <f>N(Sales_Entry!J543)</f>
        <v>500</v>
      </c>
      <c r="H543" s="199">
        <v>0</v>
      </c>
      <c r="I543" s="199">
        <f t="shared" si="8"/>
        <v>500</v>
      </c>
      <c r="J543" s="200"/>
      <c r="K543" s="200" t="str" cm="1">
        <f t="array" ref="K543">IF($C543="","",IF(AND($C543=Party_Statement!$C$5,$B543&gt;=Party_Statement!$C$6,$B543&lt;=Party_Statement!$E$6),SUMPRODUCT(($C$3:$C543=Party_Statement!$C$5)*($B$3:$B543&gt;=Party_Statement!$C$6)*($B$3:$B543&lt;=Party_Statement!$E$6)),""))</f>
        <v/>
      </c>
    </row>
    <row r="544" spans="1:11" x14ac:dyDescent="0.2">
      <c r="A544" s="196">
        <f>Sales_Entry!A544</f>
        <v>66937</v>
      </c>
      <c r="B544" s="197">
        <f>Sales_Entry!B544</f>
        <v>46225</v>
      </c>
      <c r="C544" s="198" t="str">
        <f>Sales_Entry!D544</f>
        <v>LOCAL</v>
      </c>
      <c r="D544" s="198" t="s">
        <v>1388</v>
      </c>
      <c r="E544" s="198" t="str">
        <f>Sales_Entry!C544</f>
        <v>BILL-6436</v>
      </c>
      <c r="F544" s="198" t="str">
        <f>Sales_Entry!E544</f>
        <v>Ghee</v>
      </c>
      <c r="G544" s="199">
        <f>N(Sales_Entry!J544)</f>
        <v>1100</v>
      </c>
      <c r="H544" s="199">
        <v>0</v>
      </c>
      <c r="I544" s="199">
        <f t="shared" si="8"/>
        <v>1100</v>
      </c>
      <c r="J544" s="200"/>
      <c r="K544" s="200" t="str" cm="1">
        <f t="array" ref="K544">IF($C544="","",IF(AND($C544=Party_Statement!$C$5,$B544&gt;=Party_Statement!$C$6,$B544&lt;=Party_Statement!$E$6),SUMPRODUCT(($C$3:$C544=Party_Statement!$C$5)*($B$3:$B544&gt;=Party_Statement!$C$6)*($B$3:$B544&lt;=Party_Statement!$E$6)),""))</f>
        <v/>
      </c>
    </row>
    <row r="545" spans="1:11" x14ac:dyDescent="0.2">
      <c r="A545" s="196">
        <f>Sales_Entry!A545</f>
        <v>66937</v>
      </c>
      <c r="B545" s="197">
        <f>Sales_Entry!B545</f>
        <v>46225</v>
      </c>
      <c r="C545" s="198" t="str">
        <f>Sales_Entry!D545</f>
        <v>NEUPANE KIRANA</v>
      </c>
      <c r="D545" s="198" t="s">
        <v>1388</v>
      </c>
      <c r="E545" s="198" t="str">
        <f>Sales_Entry!C545</f>
        <v>BILL-6437</v>
      </c>
      <c r="F545" s="198" t="str">
        <f>Sales_Entry!E545</f>
        <v>Mix Milk</v>
      </c>
      <c r="G545" s="199">
        <f>N(Sales_Entry!J545)</f>
        <v>200</v>
      </c>
      <c r="H545" s="199">
        <v>0</v>
      </c>
      <c r="I545" s="199">
        <f t="shared" si="8"/>
        <v>200</v>
      </c>
      <c r="J545" s="200"/>
      <c r="K545" s="200" t="str" cm="1">
        <f t="array" ref="K545">IF($C545="","",IF(AND($C545=Party_Statement!$C$5,$B545&gt;=Party_Statement!$C$6,$B545&lt;=Party_Statement!$E$6),SUMPRODUCT(($C$3:$C545=Party_Statement!$C$5)*($B$3:$B545&gt;=Party_Statement!$C$6)*($B$3:$B545&lt;=Party_Statement!$E$6)),""))</f>
        <v/>
      </c>
    </row>
    <row r="546" spans="1:11" x14ac:dyDescent="0.2">
      <c r="A546" s="196">
        <f>Sales_Entry!A546</f>
        <v>66938</v>
      </c>
      <c r="B546" s="197">
        <f>Sales_Entry!B546</f>
        <v>46226</v>
      </c>
      <c r="C546" s="198" t="str">
        <f>Sales_Entry!D546</f>
        <v>ORGANIC TARKALI</v>
      </c>
      <c r="D546" s="198" t="s">
        <v>1388</v>
      </c>
      <c r="E546" s="198" t="str">
        <f>Sales_Entry!C546</f>
        <v>BILL-6394</v>
      </c>
      <c r="F546" s="198" t="str">
        <f>Sales_Entry!E546</f>
        <v>Mix Milk</v>
      </c>
      <c r="G546" s="199">
        <f>N(Sales_Entry!J546)</f>
        <v>2375</v>
      </c>
      <c r="H546" s="199">
        <v>0</v>
      </c>
      <c r="I546" s="199">
        <f t="shared" si="8"/>
        <v>2375</v>
      </c>
      <c r="J546" s="200"/>
      <c r="K546" s="200" t="str" cm="1">
        <f t="array" ref="K546">IF($C546="","",IF(AND($C546=Party_Statement!$C$5,$B546&gt;=Party_Statement!$C$6,$B546&lt;=Party_Statement!$E$6),SUMPRODUCT(($C$3:$C546=Party_Statement!$C$5)*($B$3:$B546&gt;=Party_Statement!$C$6)*($B$3:$B546&lt;=Party_Statement!$E$6)),""))</f>
        <v/>
      </c>
    </row>
    <row r="547" spans="1:11" x14ac:dyDescent="0.2">
      <c r="A547" s="196">
        <f>Sales_Entry!A547</f>
        <v>66938</v>
      </c>
      <c r="B547" s="197">
        <f>Sales_Entry!B547</f>
        <v>46226</v>
      </c>
      <c r="C547" s="198" t="str">
        <f>Sales_Entry!D547</f>
        <v>SITALA ARYAL</v>
      </c>
      <c r="D547" s="198" t="s">
        <v>1388</v>
      </c>
      <c r="E547" s="198" t="str">
        <f>Sales_Entry!C547</f>
        <v>BILL-6395</v>
      </c>
      <c r="F547" s="198" t="str">
        <f>Sales_Entry!E547</f>
        <v>Mix Milk</v>
      </c>
      <c r="G547" s="199">
        <f>N(Sales_Entry!J547)</f>
        <v>90</v>
      </c>
      <c r="H547" s="199">
        <v>0</v>
      </c>
      <c r="I547" s="199">
        <f t="shared" si="8"/>
        <v>90</v>
      </c>
      <c r="J547" s="200"/>
      <c r="K547" s="200" t="str" cm="1">
        <f t="array" ref="K547">IF($C547="","",IF(AND($C547=Party_Statement!$C$5,$B547&gt;=Party_Statement!$C$6,$B547&lt;=Party_Statement!$E$6),SUMPRODUCT(($C$3:$C547=Party_Statement!$C$5)*($B$3:$B547&gt;=Party_Statement!$C$6)*($B$3:$B547&lt;=Party_Statement!$E$6)),""))</f>
        <v/>
      </c>
    </row>
    <row r="548" spans="1:11" x14ac:dyDescent="0.2">
      <c r="A548" s="196">
        <f>Sales_Entry!A548</f>
        <v>66938</v>
      </c>
      <c r="B548" s="197">
        <f>Sales_Entry!B548</f>
        <v>46226</v>
      </c>
      <c r="C548" s="198" t="str">
        <f>Sales_Entry!D548</f>
        <v>SHARMA DAI</v>
      </c>
      <c r="D548" s="198" t="s">
        <v>1388</v>
      </c>
      <c r="E548" s="198" t="str">
        <f>Sales_Entry!C548</f>
        <v>BILL-6396</v>
      </c>
      <c r="F548" s="198" t="str">
        <f>Sales_Entry!E548</f>
        <v>Mix Milk</v>
      </c>
      <c r="G548" s="199">
        <f>N(Sales_Entry!J548)</f>
        <v>2688</v>
      </c>
      <c r="H548" s="199">
        <v>0</v>
      </c>
      <c r="I548" s="199">
        <f t="shared" si="8"/>
        <v>2688</v>
      </c>
      <c r="J548" s="200"/>
      <c r="K548" s="200" t="str" cm="1">
        <f t="array" ref="K548">IF($C548="","",IF(AND($C548=Party_Statement!$C$5,$B548&gt;=Party_Statement!$C$6,$B548&lt;=Party_Statement!$E$6),SUMPRODUCT(($C$3:$C548=Party_Statement!$C$5)*($B$3:$B548&gt;=Party_Statement!$C$6)*($B$3:$B548&lt;=Party_Statement!$E$6)),""))</f>
        <v/>
      </c>
    </row>
    <row r="549" spans="1:11" x14ac:dyDescent="0.2">
      <c r="A549" s="196">
        <f>Sales_Entry!A549</f>
        <v>66938</v>
      </c>
      <c r="B549" s="197">
        <f>Sales_Entry!B549</f>
        <v>46226</v>
      </c>
      <c r="C549" s="198" t="str">
        <f>Sales_Entry!D549</f>
        <v>GANGA NEUPANE</v>
      </c>
      <c r="D549" s="198" t="s">
        <v>1388</v>
      </c>
      <c r="E549" s="198" t="str">
        <f>Sales_Entry!C549</f>
        <v>BILL-6397</v>
      </c>
      <c r="F549" s="198" t="str">
        <f>Sales_Entry!E549</f>
        <v>Mix Milk</v>
      </c>
      <c r="G549" s="199">
        <f>N(Sales_Entry!J549)</f>
        <v>510</v>
      </c>
      <c r="H549" s="199">
        <v>0</v>
      </c>
      <c r="I549" s="199">
        <f t="shared" si="8"/>
        <v>510</v>
      </c>
      <c r="J549" s="200"/>
      <c r="K549" s="200" t="str" cm="1">
        <f t="array" ref="K549">IF($C549="","",IF(AND($C549=Party_Statement!$C$5,$B549&gt;=Party_Statement!$C$6,$B549&lt;=Party_Statement!$E$6),SUMPRODUCT(($C$3:$C549=Party_Statement!$C$5)*($B$3:$B549&gt;=Party_Statement!$C$6)*($B$3:$B549&lt;=Party_Statement!$E$6)),""))</f>
        <v/>
      </c>
    </row>
    <row r="550" spans="1:11" x14ac:dyDescent="0.2">
      <c r="A550" s="196">
        <f>Sales_Entry!A550</f>
        <v>66938</v>
      </c>
      <c r="B550" s="197">
        <f>Sales_Entry!B550</f>
        <v>46226</v>
      </c>
      <c r="C550" s="198" t="str">
        <f>Sales_Entry!D550</f>
        <v>SOBHA BHATTARAI</v>
      </c>
      <c r="D550" s="198" t="s">
        <v>1388</v>
      </c>
      <c r="E550" s="198" t="str">
        <f>Sales_Entry!C550</f>
        <v>BILL-6398</v>
      </c>
      <c r="F550" s="198" t="str">
        <f>Sales_Entry!E550</f>
        <v>Mix Milk</v>
      </c>
      <c r="G550" s="199">
        <f>N(Sales_Entry!J550)</f>
        <v>4250</v>
      </c>
      <c r="H550" s="199">
        <v>0</v>
      </c>
      <c r="I550" s="199">
        <f t="shared" si="8"/>
        <v>4250</v>
      </c>
      <c r="J550" s="200"/>
      <c r="K550" s="200" t="str" cm="1">
        <f t="array" ref="K550">IF($C550="","",IF(AND($C550=Party_Statement!$C$5,$B550&gt;=Party_Statement!$C$6,$B550&lt;=Party_Statement!$E$6),SUMPRODUCT(($C$3:$C550=Party_Statement!$C$5)*($B$3:$B550&gt;=Party_Statement!$C$6)*($B$3:$B550&lt;=Party_Statement!$E$6)),""))</f>
        <v/>
      </c>
    </row>
    <row r="551" spans="1:11" x14ac:dyDescent="0.2">
      <c r="A551" s="196">
        <f>Sales_Entry!A551</f>
        <v>66938</v>
      </c>
      <c r="B551" s="197">
        <f>Sales_Entry!B551</f>
        <v>46226</v>
      </c>
      <c r="C551" s="198" t="str">
        <f>Sales_Entry!D551</f>
        <v>SRIJANA DAIRY</v>
      </c>
      <c r="D551" s="198" t="s">
        <v>1388</v>
      </c>
      <c r="E551" s="198" t="str">
        <f>Sales_Entry!C551</f>
        <v>BILL-6438</v>
      </c>
      <c r="F551" s="198" t="str">
        <f>Sales_Entry!E551</f>
        <v>Mix Milk</v>
      </c>
      <c r="G551" s="199">
        <f>N(Sales_Entry!J551)</f>
        <v>5100</v>
      </c>
      <c r="H551" s="199">
        <v>0</v>
      </c>
      <c r="I551" s="199">
        <f t="shared" si="8"/>
        <v>5100</v>
      </c>
      <c r="J551" s="200"/>
      <c r="K551" s="200" t="str" cm="1">
        <f t="array" ref="K551">IF($C551="","",IF(AND($C551=Party_Statement!$C$5,$B551&gt;=Party_Statement!$C$6,$B551&lt;=Party_Statement!$E$6),SUMPRODUCT(($C$3:$C551=Party_Statement!$C$5)*($B$3:$B551&gt;=Party_Statement!$C$6)*($B$3:$B551&lt;=Party_Statement!$E$6)),""))</f>
        <v/>
      </c>
    </row>
    <row r="552" spans="1:11" x14ac:dyDescent="0.2">
      <c r="A552" s="196">
        <f>Sales_Entry!A552</f>
        <v>66938</v>
      </c>
      <c r="B552" s="197">
        <f>Sales_Entry!B552</f>
        <v>46226</v>
      </c>
      <c r="C552" s="198" t="str">
        <f>Sales_Entry!D552</f>
        <v>SRIJANA DAIRY</v>
      </c>
      <c r="D552" s="198" t="s">
        <v>1388</v>
      </c>
      <c r="E552" s="198" t="str">
        <f>Sales_Entry!C552</f>
        <v>BILL-6438</v>
      </c>
      <c r="F552" s="198" t="str">
        <f>Sales_Entry!E552</f>
        <v>Mix Milk</v>
      </c>
      <c r="G552" s="199">
        <f>N(Sales_Entry!J552)</f>
        <v>80</v>
      </c>
      <c r="H552" s="199">
        <v>0</v>
      </c>
      <c r="I552" s="199">
        <f t="shared" si="8"/>
        <v>80</v>
      </c>
      <c r="J552" s="200"/>
      <c r="K552" s="200" t="str" cm="1">
        <f t="array" ref="K552">IF($C552="","",IF(AND($C552=Party_Statement!$C$5,$B552&gt;=Party_Statement!$C$6,$B552&lt;=Party_Statement!$E$6),SUMPRODUCT(($C$3:$C552=Party_Statement!$C$5)*($B$3:$B552&gt;=Party_Statement!$C$6)*($B$3:$B552&lt;=Party_Statement!$E$6)),""))</f>
        <v/>
      </c>
    </row>
    <row r="553" spans="1:11" x14ac:dyDescent="0.2">
      <c r="A553" s="196">
        <f>Sales_Entry!A553</f>
        <v>66938</v>
      </c>
      <c r="B553" s="197">
        <f>Sales_Entry!B553</f>
        <v>46226</v>
      </c>
      <c r="C553" s="198" t="str">
        <f>Sales_Entry!D553</f>
        <v>KRISHNA KHAREL</v>
      </c>
      <c r="D553" s="198" t="s">
        <v>1388</v>
      </c>
      <c r="E553" s="198" t="str">
        <f>Sales_Entry!C553</f>
        <v>BILL-6439</v>
      </c>
      <c r="F553" s="198" t="str">
        <f>Sales_Entry!E553</f>
        <v>Mix Milk</v>
      </c>
      <c r="G553" s="199">
        <f>N(Sales_Entry!J553)</f>
        <v>258</v>
      </c>
      <c r="H553" s="199">
        <v>0</v>
      </c>
      <c r="I553" s="199">
        <f t="shared" si="8"/>
        <v>258</v>
      </c>
      <c r="J553" s="200"/>
      <c r="K553" s="200" t="str" cm="1">
        <f t="array" ref="K553">IF($C553="","",IF(AND($C553=Party_Statement!$C$5,$B553&gt;=Party_Statement!$C$6,$B553&lt;=Party_Statement!$E$6),SUMPRODUCT(($C$3:$C553=Party_Statement!$C$5)*($B$3:$B553&gt;=Party_Statement!$C$6)*($B$3:$B553&lt;=Party_Statement!$E$6)),""))</f>
        <v/>
      </c>
    </row>
    <row r="554" spans="1:11" x14ac:dyDescent="0.2">
      <c r="A554" s="196">
        <f>Sales_Entry!A554</f>
        <v>66938</v>
      </c>
      <c r="B554" s="197">
        <f>Sales_Entry!B554</f>
        <v>46226</v>
      </c>
      <c r="C554" s="198" t="str">
        <f>Sales_Entry!D554</f>
        <v>CHHATRABHUMI STORE</v>
      </c>
      <c r="D554" s="198" t="s">
        <v>1388</v>
      </c>
      <c r="E554" s="198" t="str">
        <f>Sales_Entry!C554</f>
        <v>BILL-6440</v>
      </c>
      <c r="F554" s="198" t="str">
        <f>Sales_Entry!E554</f>
        <v>Mix Milk</v>
      </c>
      <c r="G554" s="199">
        <f>N(Sales_Entry!J554)</f>
        <v>1720</v>
      </c>
      <c r="H554" s="199">
        <v>0</v>
      </c>
      <c r="I554" s="199">
        <f t="shared" si="8"/>
        <v>1720</v>
      </c>
      <c r="J554" s="200"/>
      <c r="K554" s="200" t="str" cm="1">
        <f t="array" ref="K554">IF($C554="","",IF(AND($C554=Party_Statement!$C$5,$B554&gt;=Party_Statement!$C$6,$B554&lt;=Party_Statement!$E$6),SUMPRODUCT(($C$3:$C554=Party_Statement!$C$5)*($B$3:$B554&gt;=Party_Statement!$C$6)*($B$3:$B554&lt;=Party_Statement!$E$6)),""))</f>
        <v/>
      </c>
    </row>
    <row r="555" spans="1:11" x14ac:dyDescent="0.2">
      <c r="A555" s="196">
        <f>Sales_Entry!A555</f>
        <v>66938</v>
      </c>
      <c r="B555" s="197">
        <f>Sales_Entry!B555</f>
        <v>46226</v>
      </c>
      <c r="C555" s="198" t="str">
        <f>Sales_Entry!D555</f>
        <v>KRITIKA KIRANA</v>
      </c>
      <c r="D555" s="198" t="s">
        <v>1388</v>
      </c>
      <c r="E555" s="198" t="str">
        <f>Sales_Entry!C555</f>
        <v>BILL-6441</v>
      </c>
      <c r="F555" s="198" t="str">
        <f>Sales_Entry!E555</f>
        <v>Mix Milk</v>
      </c>
      <c r="G555" s="199">
        <f>N(Sales_Entry!J555)</f>
        <v>1290</v>
      </c>
      <c r="H555" s="199">
        <v>0</v>
      </c>
      <c r="I555" s="199">
        <f t="shared" si="8"/>
        <v>1290</v>
      </c>
      <c r="J555" s="200"/>
      <c r="K555" s="200" t="str" cm="1">
        <f t="array" ref="K555">IF($C555="","",IF(AND($C555=Party_Statement!$C$5,$B555&gt;=Party_Statement!$C$6,$B555&lt;=Party_Statement!$E$6),SUMPRODUCT(($C$3:$C555=Party_Statement!$C$5)*($B$3:$B555&gt;=Party_Statement!$C$6)*($B$3:$B555&lt;=Party_Statement!$E$6)),""))</f>
        <v/>
      </c>
    </row>
    <row r="556" spans="1:11" x14ac:dyDescent="0.2">
      <c r="A556" s="196">
        <f>Sales_Entry!A556</f>
        <v>66938</v>
      </c>
      <c r="B556" s="197">
        <f>Sales_Entry!B556</f>
        <v>46226</v>
      </c>
      <c r="C556" s="198" t="str">
        <f>Sales_Entry!D556</f>
        <v>SOBHA BHATTARAI</v>
      </c>
      <c r="D556" s="198" t="s">
        <v>1388</v>
      </c>
      <c r="E556" s="198" t="str">
        <f>Sales_Entry!C556</f>
        <v>BILL-6442</v>
      </c>
      <c r="F556" s="198" t="str">
        <f>Sales_Entry!E556</f>
        <v>Mix Milk</v>
      </c>
      <c r="G556" s="199">
        <f>N(Sales_Entry!J556)</f>
        <v>4250</v>
      </c>
      <c r="H556" s="199">
        <v>0</v>
      </c>
      <c r="I556" s="199">
        <f t="shared" si="8"/>
        <v>4250</v>
      </c>
      <c r="J556" s="200"/>
      <c r="K556" s="200" t="str" cm="1">
        <f t="array" ref="K556">IF($C556="","",IF(AND($C556=Party_Statement!$C$5,$B556&gt;=Party_Statement!$C$6,$B556&lt;=Party_Statement!$E$6),SUMPRODUCT(($C$3:$C556=Party_Statement!$C$5)*($B$3:$B556&gt;=Party_Statement!$C$6)*($B$3:$B556&lt;=Party_Statement!$E$6)),""))</f>
        <v/>
      </c>
    </row>
    <row r="557" spans="1:11" x14ac:dyDescent="0.2">
      <c r="A557" s="196">
        <f>Sales_Entry!A557</f>
        <v>66938</v>
      </c>
      <c r="B557" s="197">
        <f>Sales_Entry!B557</f>
        <v>46226</v>
      </c>
      <c r="C557" s="198" t="str">
        <f>Sales_Entry!D557</f>
        <v>MANAKAMANA DAIRY</v>
      </c>
      <c r="D557" s="198" t="s">
        <v>1388</v>
      </c>
      <c r="E557" s="198" t="str">
        <f>Sales_Entry!C557</f>
        <v>BILL-6443</v>
      </c>
      <c r="F557" s="198" t="str">
        <f>Sales_Entry!E557</f>
        <v>Mix Milk</v>
      </c>
      <c r="G557" s="199">
        <f>N(Sales_Entry!J557)</f>
        <v>850</v>
      </c>
      <c r="H557" s="199">
        <v>0</v>
      </c>
      <c r="I557" s="199">
        <f t="shared" si="8"/>
        <v>850</v>
      </c>
      <c r="J557" s="200"/>
      <c r="K557" s="200" t="str" cm="1">
        <f t="array" ref="K557">IF($C557="","",IF(AND($C557=Party_Statement!$C$5,$B557&gt;=Party_Statement!$C$6,$B557&lt;=Party_Statement!$E$6),SUMPRODUCT(($C$3:$C557=Party_Statement!$C$5)*($B$3:$B557&gt;=Party_Statement!$C$6)*($B$3:$B557&lt;=Party_Statement!$E$6)),""))</f>
        <v/>
      </c>
    </row>
    <row r="558" spans="1:11" x14ac:dyDescent="0.2">
      <c r="A558" s="196">
        <f>Sales_Entry!A558</f>
        <v>66938</v>
      </c>
      <c r="B558" s="197">
        <f>Sales_Entry!B558</f>
        <v>46226</v>
      </c>
      <c r="C558" s="198" t="str">
        <f>Sales_Entry!D558</f>
        <v>AAYUSH AND AAYUSHMA</v>
      </c>
      <c r="D558" s="198" t="s">
        <v>1388</v>
      </c>
      <c r="E558" s="198" t="str">
        <f>Sales_Entry!C558</f>
        <v>BILL-6444</v>
      </c>
      <c r="F558" s="198" t="str">
        <f>Sales_Entry!E558</f>
        <v>Mix Milk</v>
      </c>
      <c r="G558" s="199">
        <f>N(Sales_Entry!J558)</f>
        <v>425</v>
      </c>
      <c r="H558" s="199">
        <v>0</v>
      </c>
      <c r="I558" s="199">
        <f t="shared" si="8"/>
        <v>425</v>
      </c>
      <c r="J558" s="200"/>
      <c r="K558" s="200" t="str" cm="1">
        <f t="array" ref="K558">IF($C558="","",IF(AND($C558=Party_Statement!$C$5,$B558&gt;=Party_Statement!$C$6,$B558&lt;=Party_Statement!$E$6),SUMPRODUCT(($C$3:$C558=Party_Statement!$C$5)*($B$3:$B558&gt;=Party_Statement!$C$6)*($B$3:$B558&lt;=Party_Statement!$E$6)),""))</f>
        <v/>
      </c>
    </row>
    <row r="559" spans="1:11" x14ac:dyDescent="0.2">
      <c r="A559" s="196">
        <f>Sales_Entry!A559</f>
        <v>66938</v>
      </c>
      <c r="B559" s="197">
        <f>Sales_Entry!B559</f>
        <v>46226</v>
      </c>
      <c r="C559" s="198" t="str">
        <f>Sales_Entry!D559</f>
        <v>YUBARAJ AND SAMRAT</v>
      </c>
      <c r="D559" s="198" t="s">
        <v>1388</v>
      </c>
      <c r="E559" s="198" t="str">
        <f>Sales_Entry!C559</f>
        <v>BILL-6445</v>
      </c>
      <c r="F559" s="198" t="str">
        <f>Sales_Entry!E559</f>
        <v>Mix Milk</v>
      </c>
      <c r="G559" s="199">
        <f>N(Sales_Entry!J559)</f>
        <v>1020</v>
      </c>
      <c r="H559" s="199">
        <v>0</v>
      </c>
      <c r="I559" s="199">
        <f t="shared" si="8"/>
        <v>1020</v>
      </c>
      <c r="J559" s="200"/>
      <c r="K559" s="200" t="str" cm="1">
        <f t="array" ref="K559">IF($C559="","",IF(AND($C559=Party_Statement!$C$5,$B559&gt;=Party_Statement!$C$6,$B559&lt;=Party_Statement!$E$6),SUMPRODUCT(($C$3:$C559=Party_Statement!$C$5)*($B$3:$B559&gt;=Party_Statement!$C$6)*($B$3:$B559&lt;=Party_Statement!$E$6)),""))</f>
        <v/>
      </c>
    </row>
    <row r="560" spans="1:11" x14ac:dyDescent="0.2">
      <c r="A560" s="196">
        <f>Sales_Entry!A560</f>
        <v>66938</v>
      </c>
      <c r="B560" s="197">
        <f>Sales_Entry!B560</f>
        <v>46226</v>
      </c>
      <c r="C560" s="198" t="str">
        <f>Sales_Entry!D560</f>
        <v>SAMIKSHYA KIRANA</v>
      </c>
      <c r="D560" s="198" t="s">
        <v>1388</v>
      </c>
      <c r="E560" s="198" t="str">
        <f>Sales_Entry!C560</f>
        <v>BILL-6446</v>
      </c>
      <c r="F560" s="198" t="str">
        <f>Sales_Entry!E560</f>
        <v>Mix Milk</v>
      </c>
      <c r="G560" s="199">
        <f>N(Sales_Entry!J560)</f>
        <v>680</v>
      </c>
      <c r="H560" s="199">
        <v>0</v>
      </c>
      <c r="I560" s="199">
        <f t="shared" si="8"/>
        <v>680</v>
      </c>
      <c r="J560" s="200"/>
      <c r="K560" s="200" t="str" cm="1">
        <f t="array" ref="K560">IF($C560="","",IF(AND($C560=Party_Statement!$C$5,$B560&gt;=Party_Statement!$C$6,$B560&lt;=Party_Statement!$E$6),SUMPRODUCT(($C$3:$C560=Party_Statement!$C$5)*($B$3:$B560&gt;=Party_Statement!$C$6)*($B$3:$B560&lt;=Party_Statement!$E$6)),""))</f>
        <v/>
      </c>
    </row>
    <row r="561" spans="1:11" x14ac:dyDescent="0.2">
      <c r="A561" s="196">
        <f>Sales_Entry!A561</f>
        <v>66938</v>
      </c>
      <c r="B561" s="197">
        <f>Sales_Entry!B561</f>
        <v>46226</v>
      </c>
      <c r="C561" s="198" t="str">
        <f>Sales_Entry!D561</f>
        <v>PALPALI KIRANA</v>
      </c>
      <c r="D561" s="198" t="s">
        <v>1388</v>
      </c>
      <c r="E561" s="198" t="str">
        <f>Sales_Entry!C561</f>
        <v>BILL-6447</v>
      </c>
      <c r="F561" s="198" t="str">
        <f>Sales_Entry!E561</f>
        <v>Mix Milk</v>
      </c>
      <c r="G561" s="199">
        <f>N(Sales_Entry!J561)</f>
        <v>1700</v>
      </c>
      <c r="H561" s="199">
        <v>0</v>
      </c>
      <c r="I561" s="199">
        <f t="shared" si="8"/>
        <v>1700</v>
      </c>
      <c r="J561" s="200"/>
      <c r="K561" s="200" t="str" cm="1">
        <f t="array" ref="K561">IF($C561="","",IF(AND($C561=Party_Statement!$C$5,$B561&gt;=Party_Statement!$C$6,$B561&lt;=Party_Statement!$E$6),SUMPRODUCT(($C$3:$C561=Party_Statement!$C$5)*($B$3:$B561&gt;=Party_Statement!$C$6)*($B$3:$B561&lt;=Party_Statement!$E$6)),""))</f>
        <v/>
      </c>
    </row>
    <row r="562" spans="1:11" x14ac:dyDescent="0.2">
      <c r="A562" s="196">
        <f>Sales_Entry!A562</f>
        <v>66938</v>
      </c>
      <c r="B562" s="197">
        <f>Sales_Entry!B562</f>
        <v>46226</v>
      </c>
      <c r="C562" s="198" t="str">
        <f>Sales_Entry!D562</f>
        <v>AAMOSH KIRANA</v>
      </c>
      <c r="D562" s="198" t="s">
        <v>1388</v>
      </c>
      <c r="E562" s="198" t="str">
        <f>Sales_Entry!C562</f>
        <v>BILL-6448</v>
      </c>
      <c r="F562" s="198" t="str">
        <f>Sales_Entry!E562</f>
        <v>Mix Milk</v>
      </c>
      <c r="G562" s="199">
        <f>N(Sales_Entry!J562)</f>
        <v>3440</v>
      </c>
      <c r="H562" s="199">
        <v>0</v>
      </c>
      <c r="I562" s="199">
        <f t="shared" si="8"/>
        <v>3440</v>
      </c>
      <c r="J562" s="200"/>
      <c r="K562" s="200" cm="1">
        <f t="array" ref="K562">IF($C562="","",IF(AND($C562=Party_Statement!$C$5,$B562&gt;=Party_Statement!$C$6,$B562&lt;=Party_Statement!$E$6),SUMPRODUCT(($C$3:$C562=Party_Statement!$C$5)*($B$3:$B562&gt;=Party_Statement!$C$6)*($B$3:$B562&lt;=Party_Statement!$E$6)),""))</f>
        <v>67</v>
      </c>
    </row>
    <row r="563" spans="1:11" x14ac:dyDescent="0.2">
      <c r="A563" s="196">
        <f>Sales_Entry!A563</f>
        <v>66938</v>
      </c>
      <c r="B563" s="197">
        <f>Sales_Entry!B563</f>
        <v>46226</v>
      </c>
      <c r="C563" s="198" t="str">
        <f>Sales_Entry!D563</f>
        <v>AAMOSH KIRANA</v>
      </c>
      <c r="D563" s="198" t="s">
        <v>1388</v>
      </c>
      <c r="E563" s="198" t="str">
        <f>Sales_Entry!C563</f>
        <v>BILL-6448</v>
      </c>
      <c r="F563" s="198" t="str">
        <f>Sales_Entry!E563</f>
        <v>Mix Milk</v>
      </c>
      <c r="G563" s="199">
        <f>N(Sales_Entry!J563)</f>
        <v>4675</v>
      </c>
      <c r="H563" s="199">
        <v>0</v>
      </c>
      <c r="I563" s="199">
        <f t="shared" si="8"/>
        <v>4675</v>
      </c>
      <c r="J563" s="200"/>
      <c r="K563" s="200" cm="1">
        <f t="array" ref="K563">IF($C563="","",IF(AND($C563=Party_Statement!$C$5,$B563&gt;=Party_Statement!$C$6,$B563&lt;=Party_Statement!$E$6),SUMPRODUCT(($C$3:$C563=Party_Statement!$C$5)*($B$3:$B563&gt;=Party_Statement!$C$6)*($B$3:$B563&lt;=Party_Statement!$E$6)),""))</f>
        <v>68</v>
      </c>
    </row>
    <row r="564" spans="1:11" x14ac:dyDescent="0.2">
      <c r="A564" s="196">
        <f>Sales_Entry!A564</f>
        <v>66938</v>
      </c>
      <c r="B564" s="197">
        <f>Sales_Entry!B564</f>
        <v>46226</v>
      </c>
      <c r="C564" s="198" t="str">
        <f>Sales_Entry!D564</f>
        <v>AAMOSH KIRANA</v>
      </c>
      <c r="D564" s="198" t="s">
        <v>1388</v>
      </c>
      <c r="E564" s="198" t="str">
        <f>Sales_Entry!C564</f>
        <v>BILL-6448</v>
      </c>
      <c r="F564" s="198" t="str">
        <f>Sales_Entry!E564</f>
        <v>Cow Milk</v>
      </c>
      <c r="G564" s="199">
        <f>N(Sales_Entry!J564)</f>
        <v>80</v>
      </c>
      <c r="H564" s="199">
        <v>0</v>
      </c>
      <c r="I564" s="199">
        <f t="shared" si="8"/>
        <v>80</v>
      </c>
      <c r="J564" s="200"/>
      <c r="K564" s="200" cm="1">
        <f t="array" ref="K564">IF($C564="","",IF(AND($C564=Party_Statement!$C$5,$B564&gt;=Party_Statement!$C$6,$B564&lt;=Party_Statement!$E$6),SUMPRODUCT(($C$3:$C564=Party_Statement!$C$5)*($B$3:$B564&gt;=Party_Statement!$C$6)*($B$3:$B564&lt;=Party_Statement!$E$6)),""))</f>
        <v>69</v>
      </c>
    </row>
    <row r="565" spans="1:11" x14ac:dyDescent="0.2">
      <c r="A565" s="196">
        <f>Sales_Entry!A565</f>
        <v>66938</v>
      </c>
      <c r="B565" s="197">
        <f>Sales_Entry!B565</f>
        <v>46226</v>
      </c>
      <c r="C565" s="198" t="str">
        <f>Sales_Entry!D565</f>
        <v>GIRI KIRANA</v>
      </c>
      <c r="D565" s="198" t="s">
        <v>1388</v>
      </c>
      <c r="E565" s="198" t="str">
        <f>Sales_Entry!C565</f>
        <v>BILL-6449</v>
      </c>
      <c r="F565" s="198" t="str">
        <f>Sales_Entry!E565</f>
        <v>Mix Milk</v>
      </c>
      <c r="G565" s="199">
        <f>N(Sales_Entry!J565)</f>
        <v>1275</v>
      </c>
      <c r="H565" s="199">
        <v>0</v>
      </c>
      <c r="I565" s="199">
        <f t="shared" si="8"/>
        <v>1275</v>
      </c>
      <c r="J565" s="200"/>
      <c r="K565" s="200" t="str" cm="1">
        <f t="array" ref="K565">IF($C565="","",IF(AND($C565=Party_Statement!$C$5,$B565&gt;=Party_Statement!$C$6,$B565&lt;=Party_Statement!$E$6),SUMPRODUCT(($C$3:$C565=Party_Statement!$C$5)*($B$3:$B565&gt;=Party_Statement!$C$6)*($B$3:$B565&lt;=Party_Statement!$E$6)),""))</f>
        <v/>
      </c>
    </row>
    <row r="566" spans="1:11" x14ac:dyDescent="0.2">
      <c r="A566" s="196">
        <f>Sales_Entry!A566</f>
        <v>66938</v>
      </c>
      <c r="B566" s="197">
        <f>Sales_Entry!B566</f>
        <v>46226</v>
      </c>
      <c r="C566" s="198" t="str">
        <f>Sales_Entry!D566</f>
        <v>DEURALI KIRANA</v>
      </c>
      <c r="D566" s="198" t="s">
        <v>1388</v>
      </c>
      <c r="E566" s="198" t="str">
        <f>Sales_Entry!C566</f>
        <v>BILL-6450</v>
      </c>
      <c r="F566" s="198" t="str">
        <f>Sales_Entry!E566</f>
        <v>Mix Milk</v>
      </c>
      <c r="G566" s="199">
        <f>N(Sales_Entry!J566)</f>
        <v>425</v>
      </c>
      <c r="H566" s="199">
        <v>0</v>
      </c>
      <c r="I566" s="199">
        <f t="shared" si="8"/>
        <v>425</v>
      </c>
      <c r="J566" s="200"/>
      <c r="K566" s="200" t="str" cm="1">
        <f t="array" ref="K566">IF($C566="","",IF(AND($C566=Party_Statement!$C$5,$B566&gt;=Party_Statement!$C$6,$B566&lt;=Party_Statement!$E$6),SUMPRODUCT(($C$3:$C566=Party_Statement!$C$5)*($B$3:$B566&gt;=Party_Statement!$C$6)*($B$3:$B566&lt;=Party_Statement!$E$6)),""))</f>
        <v/>
      </c>
    </row>
    <row r="567" spans="1:11" x14ac:dyDescent="0.2">
      <c r="A567" s="196">
        <f>Sales_Entry!A567</f>
        <v>66939</v>
      </c>
      <c r="B567" s="197">
        <f>Sales_Entry!B567</f>
        <v>46227</v>
      </c>
      <c r="C567" s="198" t="str">
        <f>Sales_Entry!D567</f>
        <v>SHARMA DAI</v>
      </c>
      <c r="D567" s="198" t="s">
        <v>1388</v>
      </c>
      <c r="E567" s="198" t="str">
        <f>Sales_Entry!C567</f>
        <v>BILL-6399</v>
      </c>
      <c r="F567" s="198" t="str">
        <f>Sales_Entry!E567</f>
        <v>Mix Milk</v>
      </c>
      <c r="G567" s="199">
        <f>N(Sales_Entry!J567)</f>
        <v>2688</v>
      </c>
      <c r="H567" s="199">
        <v>0</v>
      </c>
      <c r="I567" s="199">
        <f t="shared" si="8"/>
        <v>2688</v>
      </c>
      <c r="J567" s="200"/>
      <c r="K567" s="200" t="str" cm="1">
        <f t="array" ref="K567">IF($C567="","",IF(AND($C567=Party_Statement!$C$5,$B567&gt;=Party_Statement!$C$6,$B567&lt;=Party_Statement!$E$6),SUMPRODUCT(($C$3:$C567=Party_Statement!$C$5)*($B$3:$B567&gt;=Party_Statement!$C$6)*($B$3:$B567&lt;=Party_Statement!$E$6)),""))</f>
        <v/>
      </c>
    </row>
    <row r="568" spans="1:11" x14ac:dyDescent="0.2">
      <c r="A568" s="196">
        <f>Sales_Entry!A568</f>
        <v>66939</v>
      </c>
      <c r="B568" s="197">
        <f>Sales_Entry!B568</f>
        <v>46227</v>
      </c>
      <c r="C568" s="198" t="str">
        <f>Sales_Entry!D568</f>
        <v>GANGA NEUPANE</v>
      </c>
      <c r="D568" s="198" t="s">
        <v>1388</v>
      </c>
      <c r="E568" s="198" t="str">
        <f>Sales_Entry!C568</f>
        <v>BILL-6400</v>
      </c>
      <c r="F568" s="198" t="str">
        <f>Sales_Entry!E568</f>
        <v>Mix Milk</v>
      </c>
      <c r="G568" s="199">
        <f>N(Sales_Entry!J568)</f>
        <v>510</v>
      </c>
      <c r="H568" s="199">
        <v>0</v>
      </c>
      <c r="I568" s="199">
        <f t="shared" si="8"/>
        <v>510</v>
      </c>
      <c r="J568" s="200"/>
      <c r="K568" s="200" t="str" cm="1">
        <f t="array" ref="K568">IF($C568="","",IF(AND($C568=Party_Statement!$C$5,$B568&gt;=Party_Statement!$C$6,$B568&lt;=Party_Statement!$E$6),SUMPRODUCT(($C$3:$C568=Party_Statement!$C$5)*($B$3:$B568&gt;=Party_Statement!$C$6)*($B$3:$B568&lt;=Party_Statement!$E$6)),""))</f>
        <v/>
      </c>
    </row>
    <row r="569" spans="1:11" x14ac:dyDescent="0.2">
      <c r="A569" s="196">
        <f>Sales_Entry!A569</f>
        <v>66939</v>
      </c>
      <c r="B569" s="197">
        <f>Sales_Entry!B569</f>
        <v>46227</v>
      </c>
      <c r="C569" s="198" t="str">
        <f>Sales_Entry!D569</f>
        <v>SRIJANA DAIRY</v>
      </c>
      <c r="D569" s="198" t="s">
        <v>1388</v>
      </c>
      <c r="E569" s="198" t="str">
        <f>Sales_Entry!C569</f>
        <v>BILL-6501</v>
      </c>
      <c r="F569" s="198" t="str">
        <f>Sales_Entry!E569</f>
        <v>Mix Milk</v>
      </c>
      <c r="G569" s="199">
        <f>N(Sales_Entry!J569)</f>
        <v>5100</v>
      </c>
      <c r="H569" s="199">
        <v>0</v>
      </c>
      <c r="I569" s="199">
        <f t="shared" si="8"/>
        <v>5100</v>
      </c>
      <c r="J569" s="200"/>
      <c r="K569" s="200" t="str" cm="1">
        <f t="array" ref="K569">IF($C569="","",IF(AND($C569=Party_Statement!$C$5,$B569&gt;=Party_Statement!$C$6,$B569&lt;=Party_Statement!$E$6),SUMPRODUCT(($C$3:$C569=Party_Statement!$C$5)*($B$3:$B569&gt;=Party_Statement!$C$6)*($B$3:$B569&lt;=Party_Statement!$E$6)),""))</f>
        <v/>
      </c>
    </row>
    <row r="570" spans="1:11" x14ac:dyDescent="0.2">
      <c r="A570" s="196">
        <f>Sales_Entry!A570</f>
        <v>66939</v>
      </c>
      <c r="B570" s="197">
        <f>Sales_Entry!B570</f>
        <v>46227</v>
      </c>
      <c r="C570" s="198" t="str">
        <f>Sales_Entry!D570</f>
        <v>SRIJANA DAIRY</v>
      </c>
      <c r="D570" s="198" t="s">
        <v>1388</v>
      </c>
      <c r="E570" s="198" t="str">
        <f>Sales_Entry!C570</f>
        <v>BILL-6501</v>
      </c>
      <c r="F570" s="198" t="str">
        <f>Sales_Entry!E570</f>
        <v>Cow Milk</v>
      </c>
      <c r="G570" s="199">
        <f>N(Sales_Entry!J570)</f>
        <v>80</v>
      </c>
      <c r="H570" s="199">
        <v>0</v>
      </c>
      <c r="I570" s="199">
        <f t="shared" si="8"/>
        <v>80</v>
      </c>
      <c r="J570" s="200"/>
      <c r="K570" s="200" t="str" cm="1">
        <f t="array" ref="K570">IF($C570="","",IF(AND($C570=Party_Statement!$C$5,$B570&gt;=Party_Statement!$C$6,$B570&lt;=Party_Statement!$E$6),SUMPRODUCT(($C$3:$C570=Party_Statement!$C$5)*($B$3:$B570&gt;=Party_Statement!$C$6)*($B$3:$B570&lt;=Party_Statement!$E$6)),""))</f>
        <v/>
      </c>
    </row>
    <row r="571" spans="1:11" x14ac:dyDescent="0.2">
      <c r="A571" s="196">
        <f>Sales_Entry!A571</f>
        <v>66939</v>
      </c>
      <c r="B571" s="197">
        <f>Sales_Entry!B571</f>
        <v>46227</v>
      </c>
      <c r="C571" s="198" t="str">
        <f>Sales_Entry!D571</f>
        <v>NEHA MISTHAN BHANDAR</v>
      </c>
      <c r="D571" s="198" t="s">
        <v>1388</v>
      </c>
      <c r="E571" s="198" t="str">
        <f>Sales_Entry!C571</f>
        <v>BILL-6502</v>
      </c>
      <c r="F571" s="198" t="str">
        <f>Sales_Entry!E571</f>
        <v>Mix Milk</v>
      </c>
      <c r="G571" s="199">
        <f>N(Sales_Entry!J571)</f>
        <v>3400</v>
      </c>
      <c r="H571" s="199">
        <v>0</v>
      </c>
      <c r="I571" s="199">
        <f t="shared" si="8"/>
        <v>3400</v>
      </c>
      <c r="J571" s="200"/>
      <c r="K571" s="200" t="str" cm="1">
        <f t="array" ref="K571">IF($C571="","",IF(AND($C571=Party_Statement!$C$5,$B571&gt;=Party_Statement!$C$6,$B571&lt;=Party_Statement!$E$6),SUMPRODUCT(($C$3:$C571=Party_Statement!$C$5)*($B$3:$B571&gt;=Party_Statement!$C$6)*($B$3:$B571&lt;=Party_Statement!$E$6)),""))</f>
        <v/>
      </c>
    </row>
    <row r="572" spans="1:11" x14ac:dyDescent="0.2">
      <c r="A572" s="196">
        <f>Sales_Entry!A572</f>
        <v>66939</v>
      </c>
      <c r="B572" s="197">
        <f>Sales_Entry!B572</f>
        <v>46227</v>
      </c>
      <c r="C572" s="198" t="str">
        <f>Sales_Entry!D572</f>
        <v>SOBHA BHATTARAI</v>
      </c>
      <c r="D572" s="198" t="s">
        <v>1388</v>
      </c>
      <c r="E572" s="198" t="str">
        <f>Sales_Entry!C572</f>
        <v>BILL-6503</v>
      </c>
      <c r="F572" s="198" t="str">
        <f>Sales_Entry!E572</f>
        <v>Mix Milk</v>
      </c>
      <c r="G572" s="199">
        <f>N(Sales_Entry!J572)</f>
        <v>5100</v>
      </c>
      <c r="H572" s="199">
        <v>0</v>
      </c>
      <c r="I572" s="199">
        <f t="shared" si="8"/>
        <v>5100</v>
      </c>
      <c r="J572" s="200"/>
      <c r="K572" s="200" t="str" cm="1">
        <f t="array" ref="K572">IF($C572="","",IF(AND($C572=Party_Statement!$C$5,$B572&gt;=Party_Statement!$C$6,$B572&lt;=Party_Statement!$E$6),SUMPRODUCT(($C$3:$C572=Party_Statement!$C$5)*($B$3:$B572&gt;=Party_Statement!$C$6)*($B$3:$B572&lt;=Party_Statement!$E$6)),""))</f>
        <v/>
      </c>
    </row>
    <row r="573" spans="1:11" x14ac:dyDescent="0.2">
      <c r="A573" s="196">
        <f>Sales_Entry!A573</f>
        <v>66939</v>
      </c>
      <c r="B573" s="197">
        <f>Sales_Entry!B573</f>
        <v>46227</v>
      </c>
      <c r="C573" s="198" t="str">
        <f>Sales_Entry!D573</f>
        <v>PALPALI KIRANA</v>
      </c>
      <c r="D573" s="198" t="s">
        <v>1388</v>
      </c>
      <c r="E573" s="198" t="str">
        <f>Sales_Entry!C573</f>
        <v>BILL-6504</v>
      </c>
      <c r="F573" s="198" t="str">
        <f>Sales_Entry!E573</f>
        <v>Mix Milk</v>
      </c>
      <c r="G573" s="199">
        <f>N(Sales_Entry!J573)</f>
        <v>1700</v>
      </c>
      <c r="H573" s="199">
        <v>0</v>
      </c>
      <c r="I573" s="199">
        <f t="shared" si="8"/>
        <v>1700</v>
      </c>
      <c r="J573" s="200"/>
      <c r="K573" s="200" t="str" cm="1">
        <f t="array" ref="K573">IF($C573="","",IF(AND($C573=Party_Statement!$C$5,$B573&gt;=Party_Statement!$C$6,$B573&lt;=Party_Statement!$E$6),SUMPRODUCT(($C$3:$C573=Party_Statement!$C$5)*($B$3:$B573&gt;=Party_Statement!$C$6)*($B$3:$B573&lt;=Party_Statement!$E$6)),""))</f>
        <v/>
      </c>
    </row>
    <row r="574" spans="1:11" x14ac:dyDescent="0.2">
      <c r="A574" s="196">
        <f>Sales_Entry!A574</f>
        <v>66939</v>
      </c>
      <c r="B574" s="197">
        <f>Sales_Entry!B574</f>
        <v>46227</v>
      </c>
      <c r="C574" s="198" t="str">
        <f>Sales_Entry!D574</f>
        <v>AAMOSH KIRANA</v>
      </c>
      <c r="D574" s="198" t="s">
        <v>1388</v>
      </c>
      <c r="E574" s="198" t="str">
        <f>Sales_Entry!C574</f>
        <v>BILL-6505</v>
      </c>
      <c r="F574" s="198" t="str">
        <f>Sales_Entry!E574</f>
        <v>Mix Milk</v>
      </c>
      <c r="G574" s="199">
        <f>N(Sales_Entry!J574)</f>
        <v>3956</v>
      </c>
      <c r="H574" s="199">
        <v>0</v>
      </c>
      <c r="I574" s="199">
        <f t="shared" si="8"/>
        <v>3956</v>
      </c>
      <c r="J574" s="200"/>
      <c r="K574" s="200" cm="1">
        <f t="array" ref="K574">IF($C574="","",IF(AND($C574=Party_Statement!$C$5,$B574&gt;=Party_Statement!$C$6,$B574&lt;=Party_Statement!$E$6),SUMPRODUCT(($C$3:$C574=Party_Statement!$C$5)*($B$3:$B574&gt;=Party_Statement!$C$6)*($B$3:$B574&lt;=Party_Statement!$E$6)),""))</f>
        <v>70</v>
      </c>
    </row>
    <row r="575" spans="1:11" x14ac:dyDescent="0.2">
      <c r="A575" s="196">
        <f>Sales_Entry!A575</f>
        <v>66939</v>
      </c>
      <c r="B575" s="197">
        <f>Sales_Entry!B575</f>
        <v>46227</v>
      </c>
      <c r="C575" s="198" t="str">
        <f>Sales_Entry!D575</f>
        <v>AAMOSH KIRANA</v>
      </c>
      <c r="D575" s="198" t="s">
        <v>1388</v>
      </c>
      <c r="E575" s="198" t="str">
        <f>Sales_Entry!C575</f>
        <v>BILL-6505</v>
      </c>
      <c r="F575" s="198" t="str">
        <f>Sales_Entry!E575</f>
        <v>Mix Milk</v>
      </c>
      <c r="G575" s="199">
        <f>N(Sales_Entry!J575)</f>
        <v>3060</v>
      </c>
      <c r="H575" s="199">
        <v>0</v>
      </c>
      <c r="I575" s="199">
        <f t="shared" si="8"/>
        <v>3060</v>
      </c>
      <c r="J575" s="200"/>
      <c r="K575" s="200" cm="1">
        <f t="array" ref="K575">IF($C575="","",IF(AND($C575=Party_Statement!$C$5,$B575&gt;=Party_Statement!$C$6,$B575&lt;=Party_Statement!$E$6),SUMPRODUCT(($C$3:$C575=Party_Statement!$C$5)*($B$3:$B575&gt;=Party_Statement!$C$6)*($B$3:$B575&lt;=Party_Statement!$E$6)),""))</f>
        <v>71</v>
      </c>
    </row>
    <row r="576" spans="1:11" x14ac:dyDescent="0.2">
      <c r="A576" s="196">
        <f>Sales_Entry!A576</f>
        <v>66939</v>
      </c>
      <c r="B576" s="197">
        <f>Sales_Entry!B576</f>
        <v>46227</v>
      </c>
      <c r="C576" s="198" t="str">
        <f>Sales_Entry!D576</f>
        <v>AAMOSH KIRANA</v>
      </c>
      <c r="D576" s="198" t="s">
        <v>1388</v>
      </c>
      <c r="E576" s="198" t="str">
        <f>Sales_Entry!C576</f>
        <v>BILL-6505</v>
      </c>
      <c r="F576" s="198" t="str">
        <f>Sales_Entry!E576</f>
        <v>Cow Milk</v>
      </c>
      <c r="G576" s="199">
        <f>N(Sales_Entry!J576)</f>
        <v>80</v>
      </c>
      <c r="H576" s="199">
        <v>0</v>
      </c>
      <c r="I576" s="199">
        <f t="shared" si="8"/>
        <v>80</v>
      </c>
      <c r="J576" s="200"/>
      <c r="K576" s="200" cm="1">
        <f t="array" ref="K576">IF($C576="","",IF(AND($C576=Party_Statement!$C$5,$B576&gt;=Party_Statement!$C$6,$B576&lt;=Party_Statement!$E$6),SUMPRODUCT(($C$3:$C576=Party_Statement!$C$5)*($B$3:$B576&gt;=Party_Statement!$C$6)*($B$3:$B576&lt;=Party_Statement!$E$6)),""))</f>
        <v>72</v>
      </c>
    </row>
    <row r="577" spans="1:11" x14ac:dyDescent="0.2">
      <c r="A577" s="196">
        <f>Sales_Entry!A577</f>
        <v>66939</v>
      </c>
      <c r="B577" s="197">
        <f>Sales_Entry!B577</f>
        <v>46227</v>
      </c>
      <c r="C577" s="198" t="str">
        <f>Sales_Entry!D577</f>
        <v>DEURALI KIRANA</v>
      </c>
      <c r="D577" s="198" t="s">
        <v>1388</v>
      </c>
      <c r="E577" s="198" t="str">
        <f>Sales_Entry!C577</f>
        <v>BILL-6506</v>
      </c>
      <c r="F577" s="198" t="str">
        <f>Sales_Entry!E577</f>
        <v>Mix Milk</v>
      </c>
      <c r="G577" s="199">
        <f>N(Sales_Entry!J577)</f>
        <v>425</v>
      </c>
      <c r="H577" s="199">
        <v>0</v>
      </c>
      <c r="I577" s="199">
        <f t="shared" si="8"/>
        <v>425</v>
      </c>
      <c r="J577" s="200"/>
      <c r="K577" s="200" t="str" cm="1">
        <f t="array" ref="K577">IF($C577="","",IF(AND($C577=Party_Statement!$C$5,$B577&gt;=Party_Statement!$C$6,$B577&lt;=Party_Statement!$E$6),SUMPRODUCT(($C$3:$C577=Party_Statement!$C$5)*($B$3:$B577&gt;=Party_Statement!$C$6)*($B$3:$B577&lt;=Party_Statement!$E$6)),""))</f>
        <v/>
      </c>
    </row>
    <row r="578" spans="1:11" x14ac:dyDescent="0.2">
      <c r="A578" s="196">
        <f>Sales_Entry!A578</f>
        <v>66939</v>
      </c>
      <c r="B578" s="197">
        <f>Sales_Entry!B578</f>
        <v>46227</v>
      </c>
      <c r="C578" s="198" t="str">
        <f>Sales_Entry!D578</f>
        <v>GIRI KIRANA</v>
      </c>
      <c r="D578" s="198" t="s">
        <v>1388</v>
      </c>
      <c r="E578" s="198" t="str">
        <f>Sales_Entry!C578</f>
        <v>BILL-6507</v>
      </c>
      <c r="F578" s="198" t="str">
        <f>Sales_Entry!E578</f>
        <v>Mix Milk</v>
      </c>
      <c r="G578" s="199">
        <f>N(Sales_Entry!J578)</f>
        <v>1275</v>
      </c>
      <c r="H578" s="199">
        <v>0</v>
      </c>
      <c r="I578" s="199">
        <f t="shared" si="8"/>
        <v>1275</v>
      </c>
      <c r="J578" s="200"/>
      <c r="K578" s="200" t="str" cm="1">
        <f t="array" ref="K578">IF($C578="","",IF(AND($C578=Party_Statement!$C$5,$B578&gt;=Party_Statement!$C$6,$B578&lt;=Party_Statement!$E$6),SUMPRODUCT(($C$3:$C578=Party_Statement!$C$5)*($B$3:$B578&gt;=Party_Statement!$C$6)*($B$3:$B578&lt;=Party_Statement!$E$6)),""))</f>
        <v/>
      </c>
    </row>
    <row r="579" spans="1:11" x14ac:dyDescent="0.2">
      <c r="A579" s="196">
        <f>Sales_Entry!A579</f>
        <v>66939</v>
      </c>
      <c r="B579" s="197">
        <f>Sales_Entry!B579</f>
        <v>46227</v>
      </c>
      <c r="C579" s="198" t="str">
        <f>Sales_Entry!D579</f>
        <v>CHHATRABHUMI STORE</v>
      </c>
      <c r="D579" s="198" t="s">
        <v>1388</v>
      </c>
      <c r="E579" s="198" t="str">
        <f>Sales_Entry!C579</f>
        <v>BILL-6508</v>
      </c>
      <c r="F579" s="198" t="str">
        <f>Sales_Entry!E579</f>
        <v>Mix Milk</v>
      </c>
      <c r="G579" s="199">
        <f>N(Sales_Entry!J579)</f>
        <v>860</v>
      </c>
      <c r="H579" s="199">
        <v>0</v>
      </c>
      <c r="I579" s="199">
        <f t="shared" si="8"/>
        <v>860</v>
      </c>
      <c r="J579" s="200"/>
      <c r="K579" s="200" t="str" cm="1">
        <f t="array" ref="K579">IF($C579="","",IF(AND($C579=Party_Statement!$C$5,$B579&gt;=Party_Statement!$C$6,$B579&lt;=Party_Statement!$E$6),SUMPRODUCT(($C$3:$C579=Party_Statement!$C$5)*($B$3:$B579&gt;=Party_Statement!$C$6)*($B$3:$B579&lt;=Party_Statement!$E$6)),""))</f>
        <v/>
      </c>
    </row>
    <row r="580" spans="1:11" x14ac:dyDescent="0.2">
      <c r="A580" s="196">
        <f>Sales_Entry!A580</f>
        <v>66939</v>
      </c>
      <c r="B580" s="197">
        <f>Sales_Entry!B580</f>
        <v>46227</v>
      </c>
      <c r="C580" s="198" t="str">
        <f>Sales_Entry!D580</f>
        <v>KRISHNA KHAREL</v>
      </c>
      <c r="D580" s="198" t="s">
        <v>1388</v>
      </c>
      <c r="E580" s="198" t="str">
        <f>Sales_Entry!C580</f>
        <v>BILL-6509</v>
      </c>
      <c r="F580" s="198" t="str">
        <f>Sales_Entry!E580</f>
        <v>Mix Milk</v>
      </c>
      <c r="G580" s="199">
        <f>N(Sales_Entry!J580)</f>
        <v>258</v>
      </c>
      <c r="H580" s="199">
        <v>0</v>
      </c>
      <c r="I580" s="199">
        <f t="shared" ref="I580:I643" si="9">IF($C580="","",$G580-$H580)</f>
        <v>258</v>
      </c>
      <c r="J580" s="200"/>
      <c r="K580" s="200" t="str" cm="1">
        <f t="array" ref="K580">IF($C580="","",IF(AND($C580=Party_Statement!$C$5,$B580&gt;=Party_Statement!$C$6,$B580&lt;=Party_Statement!$E$6),SUMPRODUCT(($C$3:$C580=Party_Statement!$C$5)*($B$3:$B580&gt;=Party_Statement!$C$6)*($B$3:$B580&lt;=Party_Statement!$E$6)),""))</f>
        <v/>
      </c>
    </row>
    <row r="581" spans="1:11" x14ac:dyDescent="0.2">
      <c r="A581" s="196">
        <f>Sales_Entry!A581</f>
        <v>66939</v>
      </c>
      <c r="B581" s="197">
        <f>Sales_Entry!B581</f>
        <v>46227</v>
      </c>
      <c r="C581" s="198" t="str">
        <f>Sales_Entry!D581</f>
        <v>SAMIKSHYA KIRANA</v>
      </c>
      <c r="D581" s="198" t="s">
        <v>1388</v>
      </c>
      <c r="E581" s="198" t="str">
        <f>Sales_Entry!C581</f>
        <v>BILL-6510</v>
      </c>
      <c r="F581" s="198" t="str">
        <f>Sales_Entry!E581</f>
        <v>Mix Milk</v>
      </c>
      <c r="G581" s="199">
        <f>N(Sales_Entry!J581)</f>
        <v>680</v>
      </c>
      <c r="H581" s="199">
        <v>0</v>
      </c>
      <c r="I581" s="199">
        <f t="shared" si="9"/>
        <v>680</v>
      </c>
      <c r="J581" s="200"/>
      <c r="K581" s="200" t="str" cm="1">
        <f t="array" ref="K581">IF($C581="","",IF(AND($C581=Party_Statement!$C$5,$B581&gt;=Party_Statement!$C$6,$B581&lt;=Party_Statement!$E$6),SUMPRODUCT(($C$3:$C581=Party_Statement!$C$5)*($B$3:$B581&gt;=Party_Statement!$C$6)*($B$3:$B581&lt;=Party_Statement!$E$6)),""))</f>
        <v/>
      </c>
    </row>
    <row r="582" spans="1:11" x14ac:dyDescent="0.2">
      <c r="A582" s="196">
        <f>Sales_Entry!A582</f>
        <v>66939</v>
      </c>
      <c r="B582" s="197">
        <f>Sales_Entry!B582</f>
        <v>46227</v>
      </c>
      <c r="C582" s="198" t="str">
        <f>Sales_Entry!D582</f>
        <v>YUBARAJ AND SAMRAT</v>
      </c>
      <c r="D582" s="198" t="s">
        <v>1388</v>
      </c>
      <c r="E582" s="198" t="str">
        <f>Sales_Entry!C582</f>
        <v>BILL-6511</v>
      </c>
      <c r="F582" s="198" t="str">
        <f>Sales_Entry!E582</f>
        <v>Mix Milk</v>
      </c>
      <c r="G582" s="199">
        <f>N(Sales_Entry!J582)</f>
        <v>1020</v>
      </c>
      <c r="H582" s="199">
        <v>0</v>
      </c>
      <c r="I582" s="199">
        <f t="shared" si="9"/>
        <v>1020</v>
      </c>
      <c r="J582" s="200"/>
      <c r="K582" s="200" t="str" cm="1">
        <f t="array" ref="K582">IF($C582="","",IF(AND($C582=Party_Statement!$C$5,$B582&gt;=Party_Statement!$C$6,$B582&lt;=Party_Statement!$E$6),SUMPRODUCT(($C$3:$C582=Party_Statement!$C$5)*($B$3:$B582&gt;=Party_Statement!$C$6)*($B$3:$B582&lt;=Party_Statement!$E$6)),""))</f>
        <v/>
      </c>
    </row>
    <row r="583" spans="1:11" x14ac:dyDescent="0.2">
      <c r="A583" s="196">
        <f>Sales_Entry!A583</f>
        <v>66939</v>
      </c>
      <c r="B583" s="197">
        <f>Sales_Entry!B583</f>
        <v>46227</v>
      </c>
      <c r="C583" s="198" t="str">
        <f>Sales_Entry!D583</f>
        <v>MANAKAMANA DAIRY</v>
      </c>
      <c r="D583" s="198" t="s">
        <v>1388</v>
      </c>
      <c r="E583" s="198" t="str">
        <f>Sales_Entry!C583</f>
        <v>BILL-6512</v>
      </c>
      <c r="F583" s="198" t="str">
        <f>Sales_Entry!E583</f>
        <v>Mix Milk</v>
      </c>
      <c r="G583" s="199">
        <f>N(Sales_Entry!J583)</f>
        <v>850</v>
      </c>
      <c r="H583" s="199">
        <v>0</v>
      </c>
      <c r="I583" s="199">
        <f t="shared" si="9"/>
        <v>850</v>
      </c>
      <c r="J583" s="200"/>
      <c r="K583" s="200" t="str" cm="1">
        <f t="array" ref="K583">IF($C583="","",IF(AND($C583=Party_Statement!$C$5,$B583&gt;=Party_Statement!$C$6,$B583&lt;=Party_Statement!$E$6),SUMPRODUCT(($C$3:$C583=Party_Statement!$C$5)*($B$3:$B583&gt;=Party_Statement!$C$6)*($B$3:$B583&lt;=Party_Statement!$E$6)),""))</f>
        <v/>
      </c>
    </row>
    <row r="584" spans="1:11" x14ac:dyDescent="0.2">
      <c r="A584" s="196">
        <f>Sales_Entry!A584</f>
        <v>66939</v>
      </c>
      <c r="B584" s="197">
        <f>Sales_Entry!B584</f>
        <v>46227</v>
      </c>
      <c r="C584" s="198" t="str">
        <f>Sales_Entry!D584</f>
        <v>KRITIKA KIRANA</v>
      </c>
      <c r="D584" s="198" t="s">
        <v>1388</v>
      </c>
      <c r="E584" s="198" t="str">
        <f>Sales_Entry!C584</f>
        <v>BILL-6513</v>
      </c>
      <c r="F584" s="198" t="str">
        <f>Sales_Entry!E584</f>
        <v>Mix Milk</v>
      </c>
      <c r="G584" s="199">
        <f>N(Sales_Entry!J584)</f>
        <v>850</v>
      </c>
      <c r="H584" s="199">
        <v>0</v>
      </c>
      <c r="I584" s="199">
        <f t="shared" si="9"/>
        <v>850</v>
      </c>
      <c r="J584" s="200"/>
      <c r="K584" s="200" t="str" cm="1">
        <f t="array" ref="K584">IF($C584="","",IF(AND($C584=Party_Statement!$C$5,$B584&gt;=Party_Statement!$C$6,$B584&lt;=Party_Statement!$E$6),SUMPRODUCT(($C$3:$C584=Party_Statement!$C$5)*($B$3:$B584&gt;=Party_Statement!$C$6)*($B$3:$B584&lt;=Party_Statement!$E$6)),""))</f>
        <v/>
      </c>
    </row>
    <row r="585" spans="1:11" x14ac:dyDescent="0.2">
      <c r="A585" s="196">
        <f>Sales_Entry!A585</f>
        <v>66939</v>
      </c>
      <c r="B585" s="197">
        <f>Sales_Entry!B585</f>
        <v>46227</v>
      </c>
      <c r="C585" s="198" t="str">
        <f>Sales_Entry!D585</f>
        <v>KRITIKA KIRANA</v>
      </c>
      <c r="D585" s="198" t="s">
        <v>1388</v>
      </c>
      <c r="E585" s="198" t="str">
        <f>Sales_Entry!C585</f>
        <v>BILL-6513</v>
      </c>
      <c r="F585" s="198" t="str">
        <f>Sales_Entry!E585</f>
        <v>NAUNI</v>
      </c>
      <c r="G585" s="199">
        <f>N(Sales_Entry!J585)</f>
        <v>775</v>
      </c>
      <c r="H585" s="199">
        <v>0</v>
      </c>
      <c r="I585" s="199">
        <f t="shared" si="9"/>
        <v>775</v>
      </c>
      <c r="J585" s="200"/>
      <c r="K585" s="200" t="str" cm="1">
        <f t="array" ref="K585">IF($C585="","",IF(AND($C585=Party_Statement!$C$5,$B585&gt;=Party_Statement!$C$6,$B585&lt;=Party_Statement!$E$6),SUMPRODUCT(($C$3:$C585=Party_Statement!$C$5)*($B$3:$B585&gt;=Party_Statement!$C$6)*($B$3:$B585&lt;=Party_Statement!$E$6)),""))</f>
        <v/>
      </c>
    </row>
    <row r="586" spans="1:11" x14ac:dyDescent="0.2">
      <c r="A586" s="196">
        <f>Sales_Entry!A586</f>
        <v>66939</v>
      </c>
      <c r="B586" s="197">
        <f>Sales_Entry!B586</f>
        <v>46227</v>
      </c>
      <c r="C586" s="198" t="str">
        <f>Sales_Entry!D586</f>
        <v>ORGANIC TARKALI</v>
      </c>
      <c r="D586" s="198" t="s">
        <v>1388</v>
      </c>
      <c r="E586" s="198" t="str">
        <f>Sales_Entry!C586</f>
        <v>BILL-6514</v>
      </c>
      <c r="F586" s="198" t="str">
        <f>Sales_Entry!E586</f>
        <v>Mix Milk</v>
      </c>
      <c r="G586" s="199">
        <f>N(Sales_Entry!J586)</f>
        <v>1900</v>
      </c>
      <c r="H586" s="199">
        <v>0</v>
      </c>
      <c r="I586" s="199">
        <f t="shared" si="9"/>
        <v>1900</v>
      </c>
      <c r="J586" s="200"/>
      <c r="K586" s="200" t="str" cm="1">
        <f t="array" ref="K586">IF($C586="","",IF(AND($C586=Party_Statement!$C$5,$B586&gt;=Party_Statement!$C$6,$B586&lt;=Party_Statement!$E$6),SUMPRODUCT(($C$3:$C586=Party_Statement!$C$5)*($B$3:$B586&gt;=Party_Statement!$C$6)*($B$3:$B586&lt;=Party_Statement!$E$6)),""))</f>
        <v/>
      </c>
    </row>
    <row r="587" spans="1:11" x14ac:dyDescent="0.2">
      <c r="A587" s="196">
        <f>Sales_Entry!A587</f>
        <v>66939</v>
      </c>
      <c r="B587" s="197">
        <f>Sales_Entry!B587</f>
        <v>46227</v>
      </c>
      <c r="C587" s="198" t="str">
        <f>Sales_Entry!D587</f>
        <v>ORGANIC TARKALI</v>
      </c>
      <c r="D587" s="198" t="s">
        <v>1388</v>
      </c>
      <c r="E587" s="198" t="str">
        <f>Sales_Entry!C587</f>
        <v>BILL-6514</v>
      </c>
      <c r="F587" s="198" t="str">
        <f>Sales_Entry!E587</f>
        <v>Mix Milk</v>
      </c>
      <c r="G587" s="199">
        <f>N(Sales_Entry!J587)</f>
        <v>595</v>
      </c>
      <c r="H587" s="199">
        <v>0</v>
      </c>
      <c r="I587" s="199">
        <f t="shared" si="9"/>
        <v>595</v>
      </c>
      <c r="J587" s="200"/>
      <c r="K587" s="200" t="str" cm="1">
        <f t="array" ref="K587">IF($C587="","",IF(AND($C587=Party_Statement!$C$5,$B587&gt;=Party_Statement!$C$6,$B587&lt;=Party_Statement!$E$6),SUMPRODUCT(($C$3:$C587=Party_Statement!$C$5)*($B$3:$B587&gt;=Party_Statement!$C$6)*($B$3:$B587&lt;=Party_Statement!$E$6)),""))</f>
        <v/>
      </c>
    </row>
    <row r="588" spans="1:11" x14ac:dyDescent="0.2">
      <c r="A588" s="196">
        <f>Sales_Entry!A588</f>
        <v>66939</v>
      </c>
      <c r="B588" s="197">
        <f>Sales_Entry!B588</f>
        <v>46227</v>
      </c>
      <c r="C588" s="198" t="str">
        <f>Sales_Entry!D588</f>
        <v>LOCAL</v>
      </c>
      <c r="D588" s="198" t="s">
        <v>1388</v>
      </c>
      <c r="E588" s="198" t="str">
        <f>Sales_Entry!C588</f>
        <v>BILL-6452</v>
      </c>
      <c r="F588" s="198" t="str">
        <f>Sales_Entry!E588</f>
        <v>Mix Milk</v>
      </c>
      <c r="G588" s="199">
        <f>N(Sales_Entry!J588)</f>
        <v>650.02499999999998</v>
      </c>
      <c r="H588" s="199">
        <v>0</v>
      </c>
      <c r="I588" s="199">
        <f t="shared" si="9"/>
        <v>650.02499999999998</v>
      </c>
      <c r="J588" s="200"/>
      <c r="K588" s="200" t="str" cm="1">
        <f t="array" ref="K588">IF($C588="","",IF(AND($C588=Party_Statement!$C$5,$B588&gt;=Party_Statement!$C$6,$B588&lt;=Party_Statement!$E$6),SUMPRODUCT(($C$3:$C588=Party_Statement!$C$5)*($B$3:$B588&gt;=Party_Statement!$C$6)*($B$3:$B588&lt;=Party_Statement!$E$6)),""))</f>
        <v/>
      </c>
    </row>
    <row r="589" spans="1:11" x14ac:dyDescent="0.2">
      <c r="A589" s="196">
        <f>Sales_Entry!A589</f>
        <v>66940</v>
      </c>
      <c r="B589" s="197">
        <f>Sales_Entry!B589</f>
        <v>46228</v>
      </c>
      <c r="C589" s="198" t="str">
        <f>Sales_Entry!D589</f>
        <v>SRIJANA DAIRY</v>
      </c>
      <c r="D589" s="198" t="s">
        <v>1388</v>
      </c>
      <c r="E589" s="198" t="str">
        <f>Sales_Entry!C589</f>
        <v>BILL-6515</v>
      </c>
      <c r="F589" s="198" t="str">
        <f>Sales_Entry!E589</f>
        <v>Mix Milk</v>
      </c>
      <c r="G589" s="199">
        <f>N(Sales_Entry!J589)</f>
        <v>5100</v>
      </c>
      <c r="H589" s="199">
        <v>0</v>
      </c>
      <c r="I589" s="199">
        <f t="shared" si="9"/>
        <v>5100</v>
      </c>
      <c r="J589" s="200"/>
      <c r="K589" s="200" t="str" cm="1">
        <f t="array" ref="K589">IF($C589="","",IF(AND($C589=Party_Statement!$C$5,$B589&gt;=Party_Statement!$C$6,$B589&lt;=Party_Statement!$E$6),SUMPRODUCT(($C$3:$C589=Party_Statement!$C$5)*($B$3:$B589&gt;=Party_Statement!$C$6)*($B$3:$B589&lt;=Party_Statement!$E$6)),""))</f>
        <v/>
      </c>
    </row>
    <row r="590" spans="1:11" x14ac:dyDescent="0.2">
      <c r="A590" s="196">
        <f>Sales_Entry!A590</f>
        <v>66940</v>
      </c>
      <c r="B590" s="197">
        <f>Sales_Entry!B590</f>
        <v>46228</v>
      </c>
      <c r="C590" s="198" t="str">
        <f>Sales_Entry!D590</f>
        <v>SRIJANA DAIRY</v>
      </c>
      <c r="D590" s="198" t="s">
        <v>1388</v>
      </c>
      <c r="E590" s="198" t="str">
        <f>Sales_Entry!C590</f>
        <v>BILL-6515</v>
      </c>
      <c r="F590" s="198" t="str">
        <f>Sales_Entry!E590</f>
        <v>Cow Milk</v>
      </c>
      <c r="G590" s="199">
        <f>N(Sales_Entry!J590)</f>
        <v>80</v>
      </c>
      <c r="H590" s="199">
        <v>0</v>
      </c>
      <c r="I590" s="199">
        <f t="shared" si="9"/>
        <v>80</v>
      </c>
      <c r="J590" s="200"/>
      <c r="K590" s="200" t="str" cm="1">
        <f t="array" ref="K590">IF($C590="","",IF(AND($C590=Party_Statement!$C$5,$B590&gt;=Party_Statement!$C$6,$B590&lt;=Party_Statement!$E$6),SUMPRODUCT(($C$3:$C590=Party_Statement!$C$5)*($B$3:$B590&gt;=Party_Statement!$C$6)*($B$3:$B590&lt;=Party_Statement!$E$6)),""))</f>
        <v/>
      </c>
    </row>
    <row r="591" spans="1:11" s="64" customFormat="1" x14ac:dyDescent="0.2">
      <c r="A591" s="196">
        <f>Sales_Entry!A591</f>
        <v>66940</v>
      </c>
      <c r="B591" s="197">
        <f>Sales_Entry!B591</f>
        <v>46228</v>
      </c>
      <c r="C591" s="198" t="str">
        <f>Sales_Entry!D591</f>
        <v>SOBHA BHATTARAI</v>
      </c>
      <c r="D591" s="198" t="s">
        <v>1388</v>
      </c>
      <c r="E591" s="198" t="str">
        <f>Sales_Entry!C591</f>
        <v>BILL-6516</v>
      </c>
      <c r="F591" s="198" t="str">
        <f>Sales_Entry!E591</f>
        <v>Mix Milk</v>
      </c>
      <c r="G591" s="199">
        <f>N(Sales_Entry!J591)</f>
        <v>4250</v>
      </c>
      <c r="H591" s="199">
        <v>0</v>
      </c>
      <c r="I591" s="199">
        <f t="shared" si="9"/>
        <v>4250</v>
      </c>
      <c r="J591" s="202"/>
      <c r="K591" s="200" t="str" cm="1">
        <f t="array" ref="K591">IF($C591="","",IF(AND($C591=Party_Statement!$C$5,$B591&gt;=Party_Statement!$C$6,$B591&lt;=Party_Statement!$E$6),SUMPRODUCT(($C$3:$C591=Party_Statement!$C$5)*($B$3:$B591&gt;=Party_Statement!$C$6)*($B$3:$B591&lt;=Party_Statement!$E$6)),""))</f>
        <v/>
      </c>
    </row>
    <row r="592" spans="1:11" x14ac:dyDescent="0.2">
      <c r="A592" s="196">
        <f>Sales_Entry!A592</f>
        <v>66940</v>
      </c>
      <c r="B592" s="197">
        <f>Sales_Entry!B592</f>
        <v>46228</v>
      </c>
      <c r="C592" s="198" t="str">
        <f>Sales_Entry!D592</f>
        <v>SAMIKSHYA KIRANA</v>
      </c>
      <c r="D592" s="198" t="s">
        <v>1388</v>
      </c>
      <c r="E592" s="198" t="str">
        <f>Sales_Entry!C592</f>
        <v>BILL-6517</v>
      </c>
      <c r="F592" s="198" t="str">
        <f>Sales_Entry!E592</f>
        <v>Mix Milk</v>
      </c>
      <c r="G592" s="199">
        <f>N(Sales_Entry!J592)</f>
        <v>680</v>
      </c>
      <c r="H592" s="199">
        <v>0</v>
      </c>
      <c r="I592" s="199">
        <f t="shared" si="9"/>
        <v>680</v>
      </c>
      <c r="J592" s="200"/>
      <c r="K592" s="200" t="str" cm="1">
        <f t="array" ref="K592">IF($C592="","",IF(AND($C592=Party_Statement!$C$5,$B592&gt;=Party_Statement!$C$6,$B592&lt;=Party_Statement!$E$6),SUMPRODUCT(($C$3:$C592=Party_Statement!$C$5)*($B$3:$B592&gt;=Party_Statement!$C$6)*($B$3:$B592&lt;=Party_Statement!$E$6)),""))</f>
        <v/>
      </c>
    </row>
    <row r="593" spans="1:11" x14ac:dyDescent="0.2">
      <c r="A593" s="196">
        <f>Sales_Entry!A593</f>
        <v>66940</v>
      </c>
      <c r="B593" s="197">
        <f>Sales_Entry!B593</f>
        <v>46228</v>
      </c>
      <c r="C593" s="198" t="str">
        <f>Sales_Entry!D593</f>
        <v>KRISHNA KHAREL</v>
      </c>
      <c r="D593" s="198" t="s">
        <v>1388</v>
      </c>
      <c r="E593" s="198" t="str">
        <f>Sales_Entry!C593</f>
        <v>BILL-6518</v>
      </c>
      <c r="F593" s="198" t="str">
        <f>Sales_Entry!E593</f>
        <v>Mix Milk</v>
      </c>
      <c r="G593" s="199">
        <f>N(Sales_Entry!J593)</f>
        <v>258</v>
      </c>
      <c r="H593" s="199">
        <v>0</v>
      </c>
      <c r="I593" s="199">
        <f t="shared" si="9"/>
        <v>258</v>
      </c>
      <c r="J593" s="200"/>
      <c r="K593" s="200" t="str" cm="1">
        <f t="array" ref="K593">IF($C593="","",IF(AND($C593=Party_Statement!$C$5,$B593&gt;=Party_Statement!$C$6,$B593&lt;=Party_Statement!$E$6),SUMPRODUCT(($C$3:$C593=Party_Statement!$C$5)*($B$3:$B593&gt;=Party_Statement!$C$6)*($B$3:$B593&lt;=Party_Statement!$E$6)),""))</f>
        <v/>
      </c>
    </row>
    <row r="594" spans="1:11" x14ac:dyDescent="0.2">
      <c r="A594" s="196">
        <f>Sales_Entry!A594</f>
        <v>66940</v>
      </c>
      <c r="B594" s="197">
        <f>Sales_Entry!B594</f>
        <v>46228</v>
      </c>
      <c r="C594" s="198" t="str">
        <f>Sales_Entry!D594</f>
        <v>CHHATRABHUMI STORE</v>
      </c>
      <c r="D594" s="198" t="s">
        <v>1388</v>
      </c>
      <c r="E594" s="198" t="str">
        <f>Sales_Entry!C594</f>
        <v>BILL-6519</v>
      </c>
      <c r="F594" s="198" t="str">
        <f>Sales_Entry!E594</f>
        <v>Mix Milk</v>
      </c>
      <c r="G594" s="199">
        <f>N(Sales_Entry!J594)</f>
        <v>2580</v>
      </c>
      <c r="H594" s="199">
        <v>0</v>
      </c>
      <c r="I594" s="199">
        <f t="shared" si="9"/>
        <v>2580</v>
      </c>
      <c r="J594" s="200"/>
      <c r="K594" s="200" t="str" cm="1">
        <f t="array" ref="K594">IF($C594="","",IF(AND($C594=Party_Statement!$C$5,$B594&gt;=Party_Statement!$C$6,$B594&lt;=Party_Statement!$E$6),SUMPRODUCT(($C$3:$C594=Party_Statement!$C$5)*($B$3:$B594&gt;=Party_Statement!$C$6)*($B$3:$B594&lt;=Party_Statement!$E$6)),""))</f>
        <v/>
      </c>
    </row>
    <row r="595" spans="1:11" x14ac:dyDescent="0.2">
      <c r="A595" s="196">
        <f>Sales_Entry!A595</f>
        <v>66940</v>
      </c>
      <c r="B595" s="197">
        <f>Sales_Entry!B595</f>
        <v>46228</v>
      </c>
      <c r="C595" s="198" t="str">
        <f>Sales_Entry!D595</f>
        <v>AAMOSH KIRANA</v>
      </c>
      <c r="D595" s="198" t="s">
        <v>1388</v>
      </c>
      <c r="E595" s="198" t="str">
        <f>Sales_Entry!C595</f>
        <v>BILL-6520</v>
      </c>
      <c r="F595" s="198" t="str">
        <f>Sales_Entry!E595</f>
        <v>Mix Milk</v>
      </c>
      <c r="G595" s="199">
        <f>N(Sales_Entry!J595)</f>
        <v>3440</v>
      </c>
      <c r="H595" s="199">
        <v>0</v>
      </c>
      <c r="I595" s="199">
        <f t="shared" si="9"/>
        <v>3440</v>
      </c>
      <c r="J595" s="200"/>
      <c r="K595" s="200" cm="1">
        <f t="array" ref="K595">IF($C595="","",IF(AND($C595=Party_Statement!$C$5,$B595&gt;=Party_Statement!$C$6,$B595&lt;=Party_Statement!$E$6),SUMPRODUCT(($C$3:$C595=Party_Statement!$C$5)*($B$3:$B595&gt;=Party_Statement!$C$6)*($B$3:$B595&lt;=Party_Statement!$E$6)),""))</f>
        <v>73</v>
      </c>
    </row>
    <row r="596" spans="1:11" x14ac:dyDescent="0.2">
      <c r="A596" s="196">
        <f>Sales_Entry!A596</f>
        <v>66940</v>
      </c>
      <c r="B596" s="197">
        <f>Sales_Entry!B596</f>
        <v>46228</v>
      </c>
      <c r="C596" s="198" t="str">
        <f>Sales_Entry!D596</f>
        <v>AAMOSH KIRANA</v>
      </c>
      <c r="D596" s="198" t="s">
        <v>1388</v>
      </c>
      <c r="E596" s="198" t="str">
        <f>Sales_Entry!C596</f>
        <v>BILL-6520</v>
      </c>
      <c r="F596" s="198" t="str">
        <f>Sales_Entry!E596</f>
        <v>Mix Milk</v>
      </c>
      <c r="G596" s="199">
        <f>N(Sales_Entry!J596)</f>
        <v>2550</v>
      </c>
      <c r="H596" s="199">
        <v>0</v>
      </c>
      <c r="I596" s="199">
        <f t="shared" si="9"/>
        <v>2550</v>
      </c>
      <c r="J596" s="200"/>
      <c r="K596" s="200" cm="1">
        <f t="array" ref="K596">IF($C596="","",IF(AND($C596=Party_Statement!$C$5,$B596&gt;=Party_Statement!$C$6,$B596&lt;=Party_Statement!$E$6),SUMPRODUCT(($C$3:$C596=Party_Statement!$C$5)*($B$3:$B596&gt;=Party_Statement!$C$6)*($B$3:$B596&lt;=Party_Statement!$E$6)),""))</f>
        <v>74</v>
      </c>
    </row>
    <row r="597" spans="1:11" x14ac:dyDescent="0.2">
      <c r="A597" s="196">
        <f>Sales_Entry!A597</f>
        <v>66940</v>
      </c>
      <c r="B597" s="197">
        <f>Sales_Entry!B597</f>
        <v>46228</v>
      </c>
      <c r="C597" s="198" t="str">
        <f>Sales_Entry!D597</f>
        <v>AAMOSH KIRANA</v>
      </c>
      <c r="D597" s="198" t="s">
        <v>1388</v>
      </c>
      <c r="E597" s="198" t="str">
        <f>Sales_Entry!C597</f>
        <v>BILL-6520</v>
      </c>
      <c r="F597" s="198" t="str">
        <f>Sales_Entry!E597</f>
        <v>Cow Milk</v>
      </c>
      <c r="G597" s="199">
        <f>N(Sales_Entry!J597)</f>
        <v>80</v>
      </c>
      <c r="H597" s="199">
        <v>0</v>
      </c>
      <c r="I597" s="199">
        <f t="shared" si="9"/>
        <v>80</v>
      </c>
      <c r="J597" s="200"/>
      <c r="K597" s="200" cm="1">
        <f t="array" ref="K597">IF($C597="","",IF(AND($C597=Party_Statement!$C$5,$B597&gt;=Party_Statement!$C$6,$B597&lt;=Party_Statement!$E$6),SUMPRODUCT(($C$3:$C597=Party_Statement!$C$5)*($B$3:$B597&gt;=Party_Statement!$C$6)*($B$3:$B597&lt;=Party_Statement!$E$6)),""))</f>
        <v>75</v>
      </c>
    </row>
    <row r="598" spans="1:11" x14ac:dyDescent="0.2">
      <c r="A598" s="196">
        <f>Sales_Entry!A598</f>
        <v>66940</v>
      </c>
      <c r="B598" s="197">
        <f>Sales_Entry!B598</f>
        <v>46228</v>
      </c>
      <c r="C598" s="198" t="str">
        <f>Sales_Entry!D598</f>
        <v>KRITIKA KIRANA</v>
      </c>
      <c r="D598" s="198" t="s">
        <v>1388</v>
      </c>
      <c r="E598" s="198" t="str">
        <f>Sales_Entry!C598</f>
        <v>BILL-6521</v>
      </c>
      <c r="F598" s="198" t="str">
        <f>Sales_Entry!E598</f>
        <v>Mix Milk</v>
      </c>
      <c r="G598" s="199">
        <f>N(Sales_Entry!J598)</f>
        <v>1290</v>
      </c>
      <c r="H598" s="199">
        <v>0</v>
      </c>
      <c r="I598" s="199">
        <f t="shared" si="9"/>
        <v>1290</v>
      </c>
      <c r="J598" s="200"/>
      <c r="K598" s="200" t="str" cm="1">
        <f t="array" ref="K598">IF($C598="","",IF(AND($C598=Party_Statement!$C$5,$B598&gt;=Party_Statement!$C$6,$B598&lt;=Party_Statement!$E$6),SUMPRODUCT(($C$3:$C598=Party_Statement!$C$5)*($B$3:$B598&gt;=Party_Statement!$C$6)*($B$3:$B598&lt;=Party_Statement!$E$6)),""))</f>
        <v/>
      </c>
    </row>
    <row r="599" spans="1:11" x14ac:dyDescent="0.2">
      <c r="A599" s="196">
        <f>Sales_Entry!A599</f>
        <v>66940</v>
      </c>
      <c r="B599" s="197">
        <f>Sales_Entry!B599</f>
        <v>46228</v>
      </c>
      <c r="C599" s="198" t="str">
        <f>Sales_Entry!D599</f>
        <v>MANAKAMANA DAIRY</v>
      </c>
      <c r="D599" s="198" t="s">
        <v>1388</v>
      </c>
      <c r="E599" s="198" t="str">
        <f>Sales_Entry!C599</f>
        <v>BILL-6522</v>
      </c>
      <c r="F599" s="198" t="str">
        <f>Sales_Entry!E599</f>
        <v>Mix Milk</v>
      </c>
      <c r="G599" s="199">
        <f>N(Sales_Entry!J599)</f>
        <v>850</v>
      </c>
      <c r="H599" s="199">
        <v>0</v>
      </c>
      <c r="I599" s="199">
        <f t="shared" si="9"/>
        <v>850</v>
      </c>
      <c r="J599" s="200"/>
      <c r="K599" s="200" t="str" cm="1">
        <f t="array" ref="K599">IF($C599="","",IF(AND($C599=Party_Statement!$C$5,$B599&gt;=Party_Statement!$C$6,$B599&lt;=Party_Statement!$E$6),SUMPRODUCT(($C$3:$C599=Party_Statement!$C$5)*($B$3:$B599&gt;=Party_Statement!$C$6)*($B$3:$B599&lt;=Party_Statement!$E$6)),""))</f>
        <v/>
      </c>
    </row>
    <row r="600" spans="1:11" x14ac:dyDescent="0.2">
      <c r="A600" s="196">
        <f>Sales_Entry!A600</f>
        <v>66940</v>
      </c>
      <c r="B600" s="197">
        <f>Sales_Entry!B600</f>
        <v>46228</v>
      </c>
      <c r="C600" s="198" t="str">
        <f>Sales_Entry!D600</f>
        <v>AAYUSH AND AAYUSHMA</v>
      </c>
      <c r="D600" s="198" t="s">
        <v>1388</v>
      </c>
      <c r="E600" s="198" t="str">
        <f>Sales_Entry!C600</f>
        <v>BILL-6523</v>
      </c>
      <c r="F600" s="198" t="str">
        <f>Sales_Entry!E600</f>
        <v>Mix Milk</v>
      </c>
      <c r="G600" s="199">
        <f>N(Sales_Entry!J600)</f>
        <v>425</v>
      </c>
      <c r="H600" s="199">
        <v>0</v>
      </c>
      <c r="I600" s="199">
        <f t="shared" si="9"/>
        <v>425</v>
      </c>
      <c r="J600" s="200"/>
      <c r="K600" s="200" t="str" cm="1">
        <f t="array" ref="K600">IF($C600="","",IF(AND($C600=Party_Statement!$C$5,$B600&gt;=Party_Statement!$C$6,$B600&lt;=Party_Statement!$E$6),SUMPRODUCT(($C$3:$C600=Party_Statement!$C$5)*($B$3:$B600&gt;=Party_Statement!$C$6)*($B$3:$B600&lt;=Party_Statement!$E$6)),""))</f>
        <v/>
      </c>
    </row>
    <row r="601" spans="1:11" x14ac:dyDescent="0.2">
      <c r="A601" s="196">
        <f>Sales_Entry!A601</f>
        <v>66940</v>
      </c>
      <c r="B601" s="197">
        <f>Sales_Entry!B601</f>
        <v>46228</v>
      </c>
      <c r="C601" s="198" t="str">
        <f>Sales_Entry!D601</f>
        <v>YUBARAJ AND SAMRAT</v>
      </c>
      <c r="D601" s="198" t="s">
        <v>1388</v>
      </c>
      <c r="E601" s="198" t="str">
        <f>Sales_Entry!C601</f>
        <v>BILL-6524</v>
      </c>
      <c r="F601" s="198" t="str">
        <f>Sales_Entry!E601</f>
        <v>Mix Milk</v>
      </c>
      <c r="G601" s="199">
        <f>N(Sales_Entry!J601)</f>
        <v>1020</v>
      </c>
      <c r="H601" s="199">
        <v>0</v>
      </c>
      <c r="I601" s="199">
        <f t="shared" si="9"/>
        <v>1020</v>
      </c>
      <c r="J601" s="200"/>
      <c r="K601" s="200" t="str" cm="1">
        <f t="array" ref="K601">IF($C601="","",IF(AND($C601=Party_Statement!$C$5,$B601&gt;=Party_Statement!$C$6,$B601&lt;=Party_Statement!$E$6),SUMPRODUCT(($C$3:$C601=Party_Statement!$C$5)*($B$3:$B601&gt;=Party_Statement!$C$6)*($B$3:$B601&lt;=Party_Statement!$E$6)),""))</f>
        <v/>
      </c>
    </row>
    <row r="602" spans="1:11" s="64" customFormat="1" x14ac:dyDescent="0.2">
      <c r="A602" s="196">
        <f>Sales_Entry!A602</f>
        <v>66940</v>
      </c>
      <c r="B602" s="197">
        <f>Sales_Entry!B602</f>
        <v>46228</v>
      </c>
      <c r="C602" s="198" t="str">
        <f>Sales_Entry!D602</f>
        <v>PALPALI KIRANA</v>
      </c>
      <c r="D602" s="198" t="s">
        <v>1388</v>
      </c>
      <c r="E602" s="198" t="str">
        <f>Sales_Entry!C602</f>
        <v>BILL-6525</v>
      </c>
      <c r="F602" s="198" t="str">
        <f>Sales_Entry!E602</f>
        <v>Mix Milk</v>
      </c>
      <c r="G602" s="199">
        <f>N(Sales_Entry!J602)</f>
        <v>2125</v>
      </c>
      <c r="H602" s="199">
        <v>0</v>
      </c>
      <c r="I602" s="199">
        <f t="shared" si="9"/>
        <v>2125</v>
      </c>
      <c r="J602" s="202"/>
      <c r="K602" s="200" t="str" cm="1">
        <f t="array" ref="K602">IF($C602="","",IF(AND($C602=Party_Statement!$C$5,$B602&gt;=Party_Statement!$C$6,$B602&lt;=Party_Statement!$E$6),SUMPRODUCT(($C$3:$C602=Party_Statement!$C$5)*($B$3:$B602&gt;=Party_Statement!$C$6)*($B$3:$B602&lt;=Party_Statement!$E$6)),""))</f>
        <v/>
      </c>
    </row>
    <row r="603" spans="1:11" x14ac:dyDescent="0.2">
      <c r="A603" s="196">
        <f>Sales_Entry!A603</f>
        <v>66940</v>
      </c>
      <c r="B603" s="197">
        <f>Sales_Entry!B603</f>
        <v>46228</v>
      </c>
      <c r="C603" s="198" t="str">
        <f>Sales_Entry!D603</f>
        <v>DEURALI KIRANA</v>
      </c>
      <c r="D603" s="198" t="s">
        <v>1388</v>
      </c>
      <c r="E603" s="198" t="str">
        <f>Sales_Entry!C603</f>
        <v>BILL-6526</v>
      </c>
      <c r="F603" s="198" t="str">
        <f>Sales_Entry!E603</f>
        <v>Mix Milk</v>
      </c>
      <c r="G603" s="199">
        <f>N(Sales_Entry!J603)</f>
        <v>425</v>
      </c>
      <c r="H603" s="199">
        <v>0</v>
      </c>
      <c r="I603" s="199">
        <f t="shared" si="9"/>
        <v>425</v>
      </c>
      <c r="J603" s="200"/>
      <c r="K603" s="200" t="str" cm="1">
        <f t="array" ref="K603">IF($C603="","",IF(AND($C603=Party_Statement!$C$5,$B603&gt;=Party_Statement!$C$6,$B603&lt;=Party_Statement!$E$6),SUMPRODUCT(($C$3:$C603=Party_Statement!$C$5)*($B$3:$B603&gt;=Party_Statement!$C$6)*($B$3:$B603&lt;=Party_Statement!$E$6)),""))</f>
        <v/>
      </c>
    </row>
    <row r="604" spans="1:11" x14ac:dyDescent="0.2">
      <c r="A604" s="196">
        <f>Sales_Entry!A604</f>
        <v>66940</v>
      </c>
      <c r="B604" s="197">
        <f>Sales_Entry!B604</f>
        <v>46228</v>
      </c>
      <c r="C604" s="198" t="str">
        <f>Sales_Entry!D604</f>
        <v>GIRI KIRANA</v>
      </c>
      <c r="D604" s="198" t="s">
        <v>1388</v>
      </c>
      <c r="E604" s="198" t="str">
        <f>Sales_Entry!C604</f>
        <v>BILL-6527</v>
      </c>
      <c r="F604" s="198" t="str">
        <f>Sales_Entry!E604</f>
        <v>Mix Milk</v>
      </c>
      <c r="G604" s="199">
        <f>N(Sales_Entry!J604)</f>
        <v>1700</v>
      </c>
      <c r="H604" s="199">
        <v>0</v>
      </c>
      <c r="I604" s="199">
        <f t="shared" si="9"/>
        <v>1700</v>
      </c>
      <c r="J604" s="200"/>
      <c r="K604" s="200" t="str" cm="1">
        <f t="array" ref="K604">IF($C604="","",IF(AND($C604=Party_Statement!$C$5,$B604&gt;=Party_Statement!$C$6,$B604&lt;=Party_Statement!$E$6),SUMPRODUCT(($C$3:$C604=Party_Statement!$C$5)*($B$3:$B604&gt;=Party_Statement!$C$6)*($B$3:$B604&lt;=Party_Statement!$E$6)),""))</f>
        <v/>
      </c>
    </row>
    <row r="605" spans="1:11" x14ac:dyDescent="0.2">
      <c r="A605" s="196">
        <f>Sales_Entry!A605</f>
        <v>66940</v>
      </c>
      <c r="B605" s="197">
        <f>Sales_Entry!B605</f>
        <v>46228</v>
      </c>
      <c r="C605" s="198" t="str">
        <f>Sales_Entry!D605</f>
        <v>ORGANIC TARKALI</v>
      </c>
      <c r="D605" s="198" t="s">
        <v>1388</v>
      </c>
      <c r="E605" s="198" t="str">
        <f>Sales_Entry!C605</f>
        <v>BILL-6528</v>
      </c>
      <c r="F605" s="198" t="str">
        <f>Sales_Entry!E605</f>
        <v>Mix Milk</v>
      </c>
      <c r="G605" s="199">
        <f>N(Sales_Entry!J605)</f>
        <v>3800</v>
      </c>
      <c r="H605" s="199">
        <v>0</v>
      </c>
      <c r="I605" s="199">
        <f t="shared" si="9"/>
        <v>3800</v>
      </c>
      <c r="J605" s="200"/>
      <c r="K605" s="200" t="str" cm="1">
        <f t="array" ref="K605">IF($C605="","",IF(AND($C605=Party_Statement!$C$5,$B605&gt;=Party_Statement!$C$6,$B605&lt;=Party_Statement!$E$6),SUMPRODUCT(($C$3:$C605=Party_Statement!$C$5)*($B$3:$B605&gt;=Party_Statement!$C$6)*($B$3:$B605&lt;=Party_Statement!$E$6)),""))</f>
        <v/>
      </c>
    </row>
    <row r="606" spans="1:11" x14ac:dyDescent="0.2">
      <c r="A606" s="196">
        <f>Sales_Entry!A606</f>
        <v>66940</v>
      </c>
      <c r="B606" s="197">
        <f>Sales_Entry!B606</f>
        <v>46228</v>
      </c>
      <c r="C606" s="198" t="str">
        <f>Sales_Entry!D606</f>
        <v>ORGANIC TARKALI</v>
      </c>
      <c r="D606" s="198" t="s">
        <v>1388</v>
      </c>
      <c r="E606" s="198" t="str">
        <f>Sales_Entry!C606</f>
        <v>BILL-6528</v>
      </c>
      <c r="F606" s="198" t="str">
        <f>Sales_Entry!E606</f>
        <v>Mix Milk</v>
      </c>
      <c r="G606" s="199">
        <f>N(Sales_Entry!J606)</f>
        <v>1020</v>
      </c>
      <c r="H606" s="199">
        <v>0</v>
      </c>
      <c r="I606" s="199">
        <f t="shared" si="9"/>
        <v>1020</v>
      </c>
      <c r="J606" s="200"/>
      <c r="K606" s="200" t="str" cm="1">
        <f t="array" ref="K606">IF($C606="","",IF(AND($C606=Party_Statement!$C$5,$B606&gt;=Party_Statement!$C$6,$B606&lt;=Party_Statement!$E$6),SUMPRODUCT(($C$3:$C606=Party_Statement!$C$5)*($B$3:$B606&gt;=Party_Statement!$C$6)*($B$3:$B606&lt;=Party_Statement!$E$6)),""))</f>
        <v/>
      </c>
    </row>
    <row r="607" spans="1:11" x14ac:dyDescent="0.2">
      <c r="A607" s="196">
        <f>Sales_Entry!A607</f>
        <v>66940</v>
      </c>
      <c r="B607" s="197">
        <f>Sales_Entry!B607</f>
        <v>46228</v>
      </c>
      <c r="C607" s="198" t="str">
        <f>Sales_Entry!D607</f>
        <v>SHARMA DAI</v>
      </c>
      <c r="D607" s="198" t="s">
        <v>1388</v>
      </c>
      <c r="E607" s="198" t="str">
        <f>Sales_Entry!C607</f>
        <v>BILL-6529</v>
      </c>
      <c r="F607" s="198" t="str">
        <f>Sales_Entry!E607</f>
        <v>Mix Milk</v>
      </c>
      <c r="G607" s="199">
        <f>N(Sales_Entry!J607)</f>
        <v>2940</v>
      </c>
      <c r="H607" s="199">
        <v>0</v>
      </c>
      <c r="I607" s="199">
        <f t="shared" si="9"/>
        <v>2940</v>
      </c>
      <c r="J607" s="200"/>
      <c r="K607" s="200" t="str" cm="1">
        <f t="array" ref="K607">IF($C607="","",IF(AND($C607=Party_Statement!$C$5,$B607&gt;=Party_Statement!$C$6,$B607&lt;=Party_Statement!$E$6),SUMPRODUCT(($C$3:$C607=Party_Statement!$C$5)*($B$3:$B607&gt;=Party_Statement!$C$6)*($B$3:$B607&lt;=Party_Statement!$E$6)),""))</f>
        <v/>
      </c>
    </row>
    <row r="608" spans="1:11" x14ac:dyDescent="0.2">
      <c r="A608" s="196">
        <f>Sales_Entry!A608</f>
        <v>66940</v>
      </c>
      <c r="B608" s="197">
        <f>Sales_Entry!B608</f>
        <v>46228</v>
      </c>
      <c r="C608" s="198" t="str">
        <f>Sales_Entry!D608</f>
        <v>GANGA NEUPANE</v>
      </c>
      <c r="D608" s="198" t="s">
        <v>1388</v>
      </c>
      <c r="E608" s="198" t="str">
        <f>Sales_Entry!C608</f>
        <v>BILL-6530</v>
      </c>
      <c r="F608" s="198" t="str">
        <f>Sales_Entry!E608</f>
        <v>Mix Milk</v>
      </c>
      <c r="G608" s="199">
        <f>N(Sales_Entry!J608)</f>
        <v>510</v>
      </c>
      <c r="H608" s="199">
        <v>0</v>
      </c>
      <c r="I608" s="199">
        <f t="shared" si="9"/>
        <v>510</v>
      </c>
      <c r="J608" s="200"/>
      <c r="K608" s="200" t="str" cm="1">
        <f t="array" ref="K608">IF($C608="","",IF(AND($C608=Party_Statement!$C$5,$B608&gt;=Party_Statement!$C$6,$B608&lt;=Party_Statement!$E$6),SUMPRODUCT(($C$3:$C608=Party_Statement!$C$5)*($B$3:$B608&gt;=Party_Statement!$C$6)*($B$3:$B608&lt;=Party_Statement!$E$6)),""))</f>
        <v/>
      </c>
    </row>
    <row r="609" spans="1:11" x14ac:dyDescent="0.2">
      <c r="A609" s="196">
        <f>Sales_Entry!A609</f>
        <v>66940</v>
      </c>
      <c r="B609" s="197">
        <f>Sales_Entry!B609</f>
        <v>46228</v>
      </c>
      <c r="C609" s="198" t="str">
        <f>Sales_Entry!D609</f>
        <v>SITALA ARYAL</v>
      </c>
      <c r="D609" s="198" t="s">
        <v>1388</v>
      </c>
      <c r="E609" s="198" t="str">
        <f>Sales_Entry!C609</f>
        <v>BILL-6531</v>
      </c>
      <c r="F609" s="198" t="str">
        <f>Sales_Entry!E609</f>
        <v>Mix Milk</v>
      </c>
      <c r="G609" s="199">
        <f>N(Sales_Entry!J609)</f>
        <v>90</v>
      </c>
      <c r="H609" s="199">
        <v>0</v>
      </c>
      <c r="I609" s="199">
        <f t="shared" si="9"/>
        <v>90</v>
      </c>
      <c r="J609" s="200"/>
      <c r="K609" s="200" t="str" cm="1">
        <f t="array" ref="K609">IF($C609="","",IF(AND($C609=Party_Statement!$C$5,$B609&gt;=Party_Statement!$C$6,$B609&lt;=Party_Statement!$E$6),SUMPRODUCT(($C$3:$C609=Party_Statement!$C$5)*($B$3:$B609&gt;=Party_Statement!$C$6)*($B$3:$B609&lt;=Party_Statement!$E$6)),""))</f>
        <v/>
      </c>
    </row>
    <row r="610" spans="1:11" x14ac:dyDescent="0.2">
      <c r="A610" s="196">
        <f>Sales_Entry!A610</f>
        <v>66940</v>
      </c>
      <c r="B610" s="197">
        <f>Sales_Entry!B610</f>
        <v>46228</v>
      </c>
      <c r="C610" s="198" t="str">
        <f>Sales_Entry!D610</f>
        <v>LOCAL</v>
      </c>
      <c r="D610" s="198" t="s">
        <v>1388</v>
      </c>
      <c r="E610" s="198" t="str">
        <f>Sales_Entry!C610</f>
        <v>BILL-6453</v>
      </c>
      <c r="F610" s="198" t="str">
        <f>Sales_Entry!E610</f>
        <v>Mix Milk</v>
      </c>
      <c r="G610" s="199">
        <f>N(Sales_Entry!J610)</f>
        <v>750</v>
      </c>
      <c r="H610" s="199">
        <v>0</v>
      </c>
      <c r="I610" s="199">
        <f t="shared" si="9"/>
        <v>750</v>
      </c>
      <c r="J610" s="200"/>
      <c r="K610" s="200" t="str" cm="1">
        <f t="array" ref="K610">IF($C610="","",IF(AND($C610=Party_Statement!$C$5,$B610&gt;=Party_Statement!$C$6,$B610&lt;=Party_Statement!$E$6),SUMPRODUCT(($C$3:$C610=Party_Statement!$C$5)*($B$3:$B610&gt;=Party_Statement!$C$6)*($B$3:$B610&lt;=Party_Statement!$E$6)),""))</f>
        <v/>
      </c>
    </row>
    <row r="611" spans="1:11" x14ac:dyDescent="0.2">
      <c r="A611" s="196">
        <f>Sales_Entry!A611</f>
        <v>66940</v>
      </c>
      <c r="B611" s="197">
        <f>Sales_Entry!B611</f>
        <v>46228</v>
      </c>
      <c r="C611" s="198" t="str">
        <f>Sales_Entry!D611</f>
        <v>LOCAL</v>
      </c>
      <c r="D611" s="198" t="s">
        <v>1388</v>
      </c>
      <c r="E611" s="198" t="str">
        <f>Sales_Entry!C611</f>
        <v>BILL-6453</v>
      </c>
      <c r="F611" s="198" t="str">
        <f>Sales_Entry!E611</f>
        <v>NAUNI</v>
      </c>
      <c r="G611" s="199">
        <f>N(Sales_Entry!J611)</f>
        <v>1600</v>
      </c>
      <c r="H611" s="199">
        <v>0</v>
      </c>
      <c r="I611" s="199">
        <f t="shared" si="9"/>
        <v>1600</v>
      </c>
      <c r="J611" s="200"/>
      <c r="K611" s="200" t="str" cm="1">
        <f t="array" ref="K611">IF($C611="","",IF(AND($C611=Party_Statement!$C$5,$B611&gt;=Party_Statement!$C$6,$B611&lt;=Party_Statement!$E$6),SUMPRODUCT(($C$3:$C611=Party_Statement!$C$5)*($B$3:$B611&gt;=Party_Statement!$C$6)*($B$3:$B611&lt;=Party_Statement!$E$6)),""))</f>
        <v/>
      </c>
    </row>
    <row r="612" spans="1:11" x14ac:dyDescent="0.2">
      <c r="A612" s="196" t="str">
        <f>Sales_Entry!A612</f>
        <v>2083/04/10</v>
      </c>
      <c r="B612" s="197">
        <f>Sales_Entry!B612</f>
        <v>46229</v>
      </c>
      <c r="C612" s="198" t="str">
        <f>Sales_Entry!D612</f>
        <v>NEUPANE KIRANA</v>
      </c>
      <c r="D612" s="198" t="s">
        <v>1388</v>
      </c>
      <c r="E612" s="198" t="str">
        <f>Sales_Entry!C612</f>
        <v>BILL-6532</v>
      </c>
      <c r="F612" s="198" t="str">
        <f>Sales_Entry!E612</f>
        <v>Mix Milk</v>
      </c>
      <c r="G612" s="199">
        <f>N(Sales_Entry!J612)</f>
        <v>400</v>
      </c>
      <c r="H612" s="199">
        <v>0</v>
      </c>
      <c r="I612" s="199">
        <f t="shared" si="9"/>
        <v>400</v>
      </c>
      <c r="J612" s="200"/>
      <c r="K612" s="200" t="str" cm="1">
        <f t="array" ref="K612">IF($C612="","",IF(AND($C612=Party_Statement!$C$5,$B612&gt;=Party_Statement!$C$6,$B612&lt;=Party_Statement!$E$6),SUMPRODUCT(($C$3:$C612=Party_Statement!$C$5)*($B$3:$B612&gt;=Party_Statement!$C$6)*($B$3:$B612&lt;=Party_Statement!$E$6)),""))</f>
        <v/>
      </c>
    </row>
    <row r="613" spans="1:11" s="64" customFormat="1" x14ac:dyDescent="0.2">
      <c r="A613" s="196" t="str">
        <f>Sales_Entry!A613</f>
        <v>2083/04/10</v>
      </c>
      <c r="B613" s="197">
        <f>Sales_Entry!B613</f>
        <v>46229</v>
      </c>
      <c r="C613" s="198" t="str">
        <f>Sales_Entry!D613</f>
        <v>SRIJANA DAIRY</v>
      </c>
      <c r="D613" s="198" t="s">
        <v>1388</v>
      </c>
      <c r="E613" s="198" t="str">
        <f>Sales_Entry!C613</f>
        <v>BILL-6533</v>
      </c>
      <c r="F613" s="198" t="str">
        <f>Sales_Entry!E613</f>
        <v>Mix Milk</v>
      </c>
      <c r="G613" s="199">
        <f>N(Sales_Entry!J613)</f>
        <v>4675</v>
      </c>
      <c r="H613" s="199">
        <v>0</v>
      </c>
      <c r="I613" s="199">
        <f t="shared" si="9"/>
        <v>4675</v>
      </c>
      <c r="J613" s="202"/>
      <c r="K613" s="200" t="str" cm="1">
        <f t="array" ref="K613">IF($C613="","",IF(AND($C613=Party_Statement!$C$5,$B613&gt;=Party_Statement!$C$6,$B613&lt;=Party_Statement!$E$6),SUMPRODUCT(($C$3:$C613=Party_Statement!$C$5)*($B$3:$B613&gt;=Party_Statement!$C$6)*($B$3:$B613&lt;=Party_Statement!$E$6)),""))</f>
        <v/>
      </c>
    </row>
    <row r="614" spans="1:11" x14ac:dyDescent="0.2">
      <c r="A614" s="196" t="str">
        <f>Sales_Entry!A614</f>
        <v>2083/04/10</v>
      </c>
      <c r="B614" s="197">
        <f>Sales_Entry!B614</f>
        <v>46229</v>
      </c>
      <c r="C614" s="198" t="str">
        <f>Sales_Entry!D614</f>
        <v>SRIJANA DAIRY</v>
      </c>
      <c r="D614" s="198" t="s">
        <v>1388</v>
      </c>
      <c r="E614" s="198" t="str">
        <f>Sales_Entry!C614</f>
        <v>BILL-6533</v>
      </c>
      <c r="F614" s="198" t="str">
        <f>Sales_Entry!E614</f>
        <v>Cow Milk</v>
      </c>
      <c r="G614" s="199">
        <f>N(Sales_Entry!J614)</f>
        <v>80</v>
      </c>
      <c r="H614" s="199">
        <v>0</v>
      </c>
      <c r="I614" s="199">
        <f t="shared" si="9"/>
        <v>80</v>
      </c>
      <c r="J614" s="200"/>
      <c r="K614" s="200" t="str" cm="1">
        <f t="array" ref="K614">IF($C614="","",IF(AND($C614=Party_Statement!$C$5,$B614&gt;=Party_Statement!$C$6,$B614&lt;=Party_Statement!$E$6),SUMPRODUCT(($C$3:$C614=Party_Statement!$C$5)*($B$3:$B614&gt;=Party_Statement!$C$6)*($B$3:$B614&lt;=Party_Statement!$E$6)),""))</f>
        <v/>
      </c>
    </row>
    <row r="615" spans="1:11" x14ac:dyDescent="0.2">
      <c r="A615" s="196" t="str">
        <f>Sales_Entry!A615</f>
        <v>2083/04/10</v>
      </c>
      <c r="B615" s="197">
        <f>Sales_Entry!B615</f>
        <v>46229</v>
      </c>
      <c r="C615" s="198" t="str">
        <f>Sales_Entry!D615</f>
        <v>CHHATRABHUMI STORE</v>
      </c>
      <c r="D615" s="198" t="s">
        <v>1388</v>
      </c>
      <c r="E615" s="198" t="str">
        <f>Sales_Entry!C615</f>
        <v>BILL-6534</v>
      </c>
      <c r="F615" s="198" t="str">
        <f>Sales_Entry!E615</f>
        <v>Mix Milk</v>
      </c>
      <c r="G615" s="199">
        <f>N(Sales_Entry!J615)</f>
        <v>3784</v>
      </c>
      <c r="H615" s="199">
        <v>0</v>
      </c>
      <c r="I615" s="199">
        <f t="shared" si="9"/>
        <v>3784</v>
      </c>
      <c r="J615" s="200"/>
      <c r="K615" s="200" t="str" cm="1">
        <f t="array" ref="K615">IF($C615="","",IF(AND($C615=Party_Statement!$C$5,$B615&gt;=Party_Statement!$C$6,$B615&lt;=Party_Statement!$E$6),SUMPRODUCT(($C$3:$C615=Party_Statement!$C$5)*($B$3:$B615&gt;=Party_Statement!$C$6)*($B$3:$B615&lt;=Party_Statement!$E$6)),""))</f>
        <v/>
      </c>
    </row>
    <row r="616" spans="1:11" x14ac:dyDescent="0.2">
      <c r="A616" s="196" t="str">
        <f>Sales_Entry!A616</f>
        <v>2083/04/10</v>
      </c>
      <c r="B616" s="197">
        <f>Sales_Entry!B616</f>
        <v>46229</v>
      </c>
      <c r="C616" s="198" t="str">
        <f>Sales_Entry!D616</f>
        <v>CHHATRABHUMI STORE</v>
      </c>
      <c r="D616" s="198" t="s">
        <v>1388</v>
      </c>
      <c r="E616" s="198" t="str">
        <f>Sales_Entry!C616</f>
        <v>BILL-6534</v>
      </c>
      <c r="F616" s="198" t="str">
        <f>Sales_Entry!E616</f>
        <v>NAUNI</v>
      </c>
      <c r="G616" s="199">
        <f>N(Sales_Entry!J616)</f>
        <v>800</v>
      </c>
      <c r="H616" s="199">
        <v>0</v>
      </c>
      <c r="I616" s="199">
        <f t="shared" si="9"/>
        <v>800</v>
      </c>
      <c r="J616" s="200"/>
      <c r="K616" s="200" t="str" cm="1">
        <f t="array" ref="K616">IF($C616="","",IF(AND($C616=Party_Statement!$C$5,$B616&gt;=Party_Statement!$C$6,$B616&lt;=Party_Statement!$E$6),SUMPRODUCT(($C$3:$C616=Party_Statement!$C$5)*($B$3:$B616&gt;=Party_Statement!$C$6)*($B$3:$B616&lt;=Party_Statement!$E$6)),""))</f>
        <v/>
      </c>
    </row>
    <row r="617" spans="1:11" x14ac:dyDescent="0.2">
      <c r="A617" s="196" t="str">
        <f>Sales_Entry!A617</f>
        <v>2083/04/10</v>
      </c>
      <c r="B617" s="197">
        <f>Sales_Entry!B617</f>
        <v>46229</v>
      </c>
      <c r="C617" s="198" t="str">
        <f>Sales_Entry!D617</f>
        <v>KRISHNA KHAREL</v>
      </c>
      <c r="D617" s="198" t="s">
        <v>1388</v>
      </c>
      <c r="E617" s="198" t="str">
        <f>Sales_Entry!C617</f>
        <v>BILL-6535</v>
      </c>
      <c r="F617" s="198" t="str">
        <f>Sales_Entry!E617</f>
        <v>Mix Milk</v>
      </c>
      <c r="G617" s="199">
        <f>N(Sales_Entry!J617)</f>
        <v>258</v>
      </c>
      <c r="H617" s="199">
        <v>0</v>
      </c>
      <c r="I617" s="199">
        <f t="shared" si="9"/>
        <v>258</v>
      </c>
      <c r="J617" s="200"/>
      <c r="K617" s="200" t="str" cm="1">
        <f t="array" ref="K617">IF($C617="","",IF(AND($C617=Party_Statement!$C$5,$B617&gt;=Party_Statement!$C$6,$B617&lt;=Party_Statement!$E$6),SUMPRODUCT(($C$3:$C617=Party_Statement!$C$5)*($B$3:$B617&gt;=Party_Statement!$C$6)*($B$3:$B617&lt;=Party_Statement!$E$6)),""))</f>
        <v/>
      </c>
    </row>
    <row r="618" spans="1:11" x14ac:dyDescent="0.2">
      <c r="A618" s="196" t="str">
        <f>Sales_Entry!A618</f>
        <v>2083/04/10</v>
      </c>
      <c r="B618" s="197">
        <f>Sales_Entry!B618</f>
        <v>46229</v>
      </c>
      <c r="C618" s="198" t="str">
        <f>Sales_Entry!D618</f>
        <v>KRITIKA KIRANA</v>
      </c>
      <c r="D618" s="198" t="s">
        <v>1388</v>
      </c>
      <c r="E618" s="198" t="str">
        <f>Sales_Entry!C618</f>
        <v>BILL-6536</v>
      </c>
      <c r="F618" s="198" t="str">
        <f>Sales_Entry!E618</f>
        <v>Mix Milk</v>
      </c>
      <c r="G618" s="199">
        <f>N(Sales_Entry!J618)</f>
        <v>1548</v>
      </c>
      <c r="H618" s="199">
        <v>0</v>
      </c>
      <c r="I618" s="199">
        <f t="shared" si="9"/>
        <v>1548</v>
      </c>
      <c r="J618" s="200"/>
      <c r="K618" s="200" t="str" cm="1">
        <f t="array" ref="K618">IF($C618="","",IF(AND($C618=Party_Statement!$C$5,$B618&gt;=Party_Statement!$C$6,$B618&lt;=Party_Statement!$E$6),SUMPRODUCT(($C$3:$C618=Party_Statement!$C$5)*($B$3:$B618&gt;=Party_Statement!$C$6)*($B$3:$B618&lt;=Party_Statement!$E$6)),""))</f>
        <v/>
      </c>
    </row>
    <row r="619" spans="1:11" x14ac:dyDescent="0.2">
      <c r="A619" s="196" t="str">
        <f>Sales_Entry!A619</f>
        <v>2083/04/10</v>
      </c>
      <c r="B619" s="197">
        <f>Sales_Entry!B619</f>
        <v>46229</v>
      </c>
      <c r="C619" s="198" t="str">
        <f>Sales_Entry!D619</f>
        <v>KRITIKA KIRANA</v>
      </c>
      <c r="D619" s="198" t="s">
        <v>1388</v>
      </c>
      <c r="E619" s="198" t="str">
        <f>Sales_Entry!C619</f>
        <v>BILL-6536</v>
      </c>
      <c r="F619" s="198" t="str">
        <f>Sales_Entry!E619</f>
        <v>NAUNI</v>
      </c>
      <c r="G619" s="199">
        <f>N(Sales_Entry!J619)</f>
        <v>5425</v>
      </c>
      <c r="H619" s="199">
        <v>0</v>
      </c>
      <c r="I619" s="199">
        <f t="shared" si="9"/>
        <v>5425</v>
      </c>
      <c r="J619" s="200"/>
      <c r="K619" s="200" t="str" cm="1">
        <f t="array" ref="K619">IF($C619="","",IF(AND($C619=Party_Statement!$C$5,$B619&gt;=Party_Statement!$C$6,$B619&lt;=Party_Statement!$E$6),SUMPRODUCT(($C$3:$C619=Party_Statement!$C$5)*($B$3:$B619&gt;=Party_Statement!$C$6)*($B$3:$B619&lt;=Party_Statement!$E$6)),""))</f>
        <v/>
      </c>
    </row>
    <row r="620" spans="1:11" x14ac:dyDescent="0.2">
      <c r="A620" s="196" t="str">
        <f>Sales_Entry!A620</f>
        <v>2083/04/10</v>
      </c>
      <c r="B620" s="197">
        <f>Sales_Entry!B620</f>
        <v>46229</v>
      </c>
      <c r="C620" s="198" t="str">
        <f>Sales_Entry!D620</f>
        <v>SOBHA BHATTARAI</v>
      </c>
      <c r="D620" s="198" t="s">
        <v>1388</v>
      </c>
      <c r="E620" s="198" t="str">
        <f>Sales_Entry!C620</f>
        <v>BILL-6537</v>
      </c>
      <c r="F620" s="198" t="str">
        <f>Sales_Entry!E620</f>
        <v>Mix Milk</v>
      </c>
      <c r="G620" s="199">
        <f>N(Sales_Entry!J620)</f>
        <v>4250</v>
      </c>
      <c r="H620" s="199">
        <v>0</v>
      </c>
      <c r="I620" s="199">
        <f t="shared" si="9"/>
        <v>4250</v>
      </c>
      <c r="J620" s="200"/>
      <c r="K620" s="200" t="str" cm="1">
        <f t="array" ref="K620">IF($C620="","",IF(AND($C620=Party_Statement!$C$5,$B620&gt;=Party_Statement!$C$6,$B620&lt;=Party_Statement!$E$6),SUMPRODUCT(($C$3:$C620=Party_Statement!$C$5)*($B$3:$B620&gt;=Party_Statement!$C$6)*($B$3:$B620&lt;=Party_Statement!$E$6)),""))</f>
        <v/>
      </c>
    </row>
    <row r="621" spans="1:11" x14ac:dyDescent="0.2">
      <c r="A621" s="196" t="str">
        <f>Sales_Entry!A621</f>
        <v>2083/04/10</v>
      </c>
      <c r="B621" s="197">
        <f>Sales_Entry!B621</f>
        <v>46229</v>
      </c>
      <c r="C621" s="198" t="str">
        <f>Sales_Entry!D621</f>
        <v>PALPALI KIRANA</v>
      </c>
      <c r="D621" s="198" t="s">
        <v>1388</v>
      </c>
      <c r="E621" s="198" t="str">
        <f>Sales_Entry!C621</f>
        <v>BILL-6538</v>
      </c>
      <c r="F621" s="198" t="str">
        <f>Sales_Entry!E621</f>
        <v>Mix Milk</v>
      </c>
      <c r="G621" s="199">
        <f>N(Sales_Entry!J621)</f>
        <v>2125</v>
      </c>
      <c r="H621" s="199">
        <v>0</v>
      </c>
      <c r="I621" s="199">
        <f t="shared" si="9"/>
        <v>2125</v>
      </c>
      <c r="J621" s="200"/>
      <c r="K621" s="200" t="str" cm="1">
        <f t="array" ref="K621">IF($C621="","",IF(AND($C621=Party_Statement!$C$5,$B621&gt;=Party_Statement!$C$6,$B621&lt;=Party_Statement!$E$6),SUMPRODUCT(($C$3:$C621=Party_Statement!$C$5)*($B$3:$B621&gt;=Party_Statement!$C$6)*($B$3:$B621&lt;=Party_Statement!$E$6)),""))</f>
        <v/>
      </c>
    </row>
    <row r="622" spans="1:11" x14ac:dyDescent="0.2">
      <c r="A622" s="196" t="str">
        <f>Sales_Entry!A622</f>
        <v>2083/04/10</v>
      </c>
      <c r="B622" s="197">
        <f>Sales_Entry!B622</f>
        <v>46229</v>
      </c>
      <c r="C622" s="198" t="str">
        <f>Sales_Entry!D622</f>
        <v>AAMOSH KIRANA</v>
      </c>
      <c r="D622" s="198" t="s">
        <v>1388</v>
      </c>
      <c r="E622" s="198" t="str">
        <f>Sales_Entry!C622</f>
        <v>BILL-6539</v>
      </c>
      <c r="F622" s="198" t="str">
        <f>Sales_Entry!E622</f>
        <v>Mix Milk</v>
      </c>
      <c r="G622" s="199">
        <f>N(Sales_Entry!J622)</f>
        <v>3440</v>
      </c>
      <c r="H622" s="199">
        <v>0</v>
      </c>
      <c r="I622" s="199">
        <f t="shared" si="9"/>
        <v>3440</v>
      </c>
      <c r="J622" s="200"/>
      <c r="K622" s="200" cm="1">
        <f t="array" ref="K622">IF($C622="","",IF(AND($C622=Party_Statement!$C$5,$B622&gt;=Party_Statement!$C$6,$B622&lt;=Party_Statement!$E$6),SUMPRODUCT(($C$3:$C622=Party_Statement!$C$5)*($B$3:$B622&gt;=Party_Statement!$C$6)*($B$3:$B622&lt;=Party_Statement!$E$6)),""))</f>
        <v>76</v>
      </c>
    </row>
    <row r="623" spans="1:11" x14ac:dyDescent="0.2">
      <c r="A623" s="196" t="str">
        <f>Sales_Entry!A623</f>
        <v>2083/04/10</v>
      </c>
      <c r="B623" s="197">
        <f>Sales_Entry!B623</f>
        <v>46229</v>
      </c>
      <c r="C623" s="198" t="str">
        <f>Sales_Entry!D623</f>
        <v>AAMOSH KIRANA</v>
      </c>
      <c r="D623" s="198" t="s">
        <v>1388</v>
      </c>
      <c r="E623" s="198" t="str">
        <f>Sales_Entry!C623</f>
        <v>BILL-6539</v>
      </c>
      <c r="F623" s="198" t="str">
        <f>Sales_Entry!E623</f>
        <v>Mix Milk</v>
      </c>
      <c r="G623" s="199">
        <f>N(Sales_Entry!J623)</f>
        <v>4250</v>
      </c>
      <c r="H623" s="199">
        <v>0</v>
      </c>
      <c r="I623" s="199">
        <f t="shared" si="9"/>
        <v>4250</v>
      </c>
      <c r="J623" s="200"/>
      <c r="K623" s="200" cm="1">
        <f t="array" ref="K623">IF($C623="","",IF(AND($C623=Party_Statement!$C$5,$B623&gt;=Party_Statement!$C$6,$B623&lt;=Party_Statement!$E$6),SUMPRODUCT(($C$3:$C623=Party_Statement!$C$5)*($B$3:$B623&gt;=Party_Statement!$C$6)*($B$3:$B623&lt;=Party_Statement!$E$6)),""))</f>
        <v>77</v>
      </c>
    </row>
    <row r="624" spans="1:11" s="64" customFormat="1" x14ac:dyDescent="0.2">
      <c r="A624" s="196" t="str">
        <f>Sales_Entry!A624</f>
        <v>2083/04/10</v>
      </c>
      <c r="B624" s="197">
        <f>Sales_Entry!B624</f>
        <v>46229</v>
      </c>
      <c r="C624" s="198" t="str">
        <f>Sales_Entry!D624</f>
        <v>AAMOSH KIRANA</v>
      </c>
      <c r="D624" s="198" t="s">
        <v>1388</v>
      </c>
      <c r="E624" s="198" t="str">
        <f>Sales_Entry!C624</f>
        <v>BILL-6539</v>
      </c>
      <c r="F624" s="198" t="str">
        <f>Sales_Entry!E624</f>
        <v>Ghee</v>
      </c>
      <c r="G624" s="199">
        <f>N(Sales_Entry!J624)</f>
        <v>3300</v>
      </c>
      <c r="H624" s="199">
        <v>0</v>
      </c>
      <c r="I624" s="199">
        <f t="shared" si="9"/>
        <v>3300</v>
      </c>
      <c r="J624" s="202"/>
      <c r="K624" s="200" cm="1">
        <f t="array" ref="K624">IF($C624="","",IF(AND($C624=Party_Statement!$C$5,$B624&gt;=Party_Statement!$C$6,$B624&lt;=Party_Statement!$E$6),SUMPRODUCT(($C$3:$C624=Party_Statement!$C$5)*($B$3:$B624&gt;=Party_Statement!$C$6)*($B$3:$B624&lt;=Party_Statement!$E$6)),""))</f>
        <v>78</v>
      </c>
    </row>
    <row r="625" spans="1:11" x14ac:dyDescent="0.2">
      <c r="A625" s="196" t="str">
        <f>Sales_Entry!A625</f>
        <v>2083/04/10</v>
      </c>
      <c r="B625" s="197">
        <f>Sales_Entry!B625</f>
        <v>46229</v>
      </c>
      <c r="C625" s="198" t="str">
        <f>Sales_Entry!D625</f>
        <v>AAMOSH KIRANA</v>
      </c>
      <c r="D625" s="198" t="s">
        <v>1388</v>
      </c>
      <c r="E625" s="198" t="str">
        <f>Sales_Entry!C625</f>
        <v>BILL-6539</v>
      </c>
      <c r="F625" s="198" t="str">
        <f>Sales_Entry!E625</f>
        <v>NAUNI</v>
      </c>
      <c r="G625" s="199">
        <f>N(Sales_Entry!J625)</f>
        <v>800</v>
      </c>
      <c r="H625" s="199">
        <v>0</v>
      </c>
      <c r="I625" s="199">
        <f t="shared" si="9"/>
        <v>800</v>
      </c>
      <c r="J625" s="200"/>
      <c r="K625" s="200" cm="1">
        <f t="array" ref="K625">IF($C625="","",IF(AND($C625=Party_Statement!$C$5,$B625&gt;=Party_Statement!$C$6,$B625&lt;=Party_Statement!$E$6),SUMPRODUCT(($C$3:$C625=Party_Statement!$C$5)*($B$3:$B625&gt;=Party_Statement!$C$6)*($B$3:$B625&lt;=Party_Statement!$E$6)),""))</f>
        <v>79</v>
      </c>
    </row>
    <row r="626" spans="1:11" x14ac:dyDescent="0.2">
      <c r="A626" s="196" t="str">
        <f>Sales_Entry!A626</f>
        <v>2083/04/10</v>
      </c>
      <c r="B626" s="197">
        <f>Sales_Entry!B626</f>
        <v>46229</v>
      </c>
      <c r="C626" s="198" t="str">
        <f>Sales_Entry!D626</f>
        <v>AAMOSH KIRANA</v>
      </c>
      <c r="D626" s="198" t="s">
        <v>1388</v>
      </c>
      <c r="E626" s="198" t="str">
        <f>Sales_Entry!C626</f>
        <v>BILL-6539</v>
      </c>
      <c r="F626" s="198" t="str">
        <f>Sales_Entry!E626</f>
        <v>Cow Milk</v>
      </c>
      <c r="G626" s="199">
        <f>N(Sales_Entry!J626)</f>
        <v>80</v>
      </c>
      <c r="H626" s="199">
        <v>0</v>
      </c>
      <c r="I626" s="199">
        <f t="shared" si="9"/>
        <v>80</v>
      </c>
      <c r="J626" s="200"/>
      <c r="K626" s="200" cm="1">
        <f t="array" ref="K626">IF($C626="","",IF(AND($C626=Party_Statement!$C$5,$B626&gt;=Party_Statement!$C$6,$B626&lt;=Party_Statement!$E$6),SUMPRODUCT(($C$3:$C626=Party_Statement!$C$5)*($B$3:$B626&gt;=Party_Statement!$C$6)*($B$3:$B626&lt;=Party_Statement!$E$6)),""))</f>
        <v>80</v>
      </c>
    </row>
    <row r="627" spans="1:11" x14ac:dyDescent="0.2">
      <c r="A627" s="196" t="str">
        <f>Sales_Entry!A627</f>
        <v>2083/04/10</v>
      </c>
      <c r="B627" s="197">
        <f>Sales_Entry!B627</f>
        <v>46229</v>
      </c>
      <c r="C627" s="198" t="str">
        <f>Sales_Entry!D627</f>
        <v>GIRI KIRANA</v>
      </c>
      <c r="D627" s="198" t="s">
        <v>1388</v>
      </c>
      <c r="E627" s="198" t="str">
        <f>Sales_Entry!C627</f>
        <v>BILL-6540</v>
      </c>
      <c r="F627" s="198" t="str">
        <f>Sales_Entry!E627</f>
        <v>Mix Milk</v>
      </c>
      <c r="G627" s="199">
        <f>N(Sales_Entry!J627)</f>
        <v>1275</v>
      </c>
      <c r="H627" s="199">
        <v>0</v>
      </c>
      <c r="I627" s="199">
        <f t="shared" si="9"/>
        <v>1275</v>
      </c>
      <c r="J627" s="200"/>
      <c r="K627" s="200" t="str" cm="1">
        <f t="array" ref="K627">IF($C627="","",IF(AND($C627=Party_Statement!$C$5,$B627&gt;=Party_Statement!$C$6,$B627&lt;=Party_Statement!$E$6),SUMPRODUCT(($C$3:$C627=Party_Statement!$C$5)*($B$3:$B627&gt;=Party_Statement!$C$6)*($B$3:$B627&lt;=Party_Statement!$E$6)),""))</f>
        <v/>
      </c>
    </row>
    <row r="628" spans="1:11" x14ac:dyDescent="0.2">
      <c r="A628" s="196" t="str">
        <f>Sales_Entry!A628</f>
        <v>2083/04/10</v>
      </c>
      <c r="B628" s="197">
        <f>Sales_Entry!B628</f>
        <v>46229</v>
      </c>
      <c r="C628" s="198" t="str">
        <f>Sales_Entry!D628</f>
        <v>SAMIKSHYA KIRANA</v>
      </c>
      <c r="D628" s="198" t="s">
        <v>1388</v>
      </c>
      <c r="E628" s="198" t="str">
        <f>Sales_Entry!C628</f>
        <v>BILL-6541</v>
      </c>
      <c r="F628" s="198" t="str">
        <f>Sales_Entry!E628</f>
        <v>Mix Milk</v>
      </c>
      <c r="G628" s="199">
        <f>N(Sales_Entry!J628)</f>
        <v>680</v>
      </c>
      <c r="H628" s="199">
        <v>0</v>
      </c>
      <c r="I628" s="199">
        <f t="shared" si="9"/>
        <v>680</v>
      </c>
      <c r="J628" s="200"/>
      <c r="K628" s="200" t="str" cm="1">
        <f t="array" ref="K628">IF($C628="","",IF(AND($C628=Party_Statement!$C$5,$B628&gt;=Party_Statement!$C$6,$B628&lt;=Party_Statement!$E$6),SUMPRODUCT(($C$3:$C628=Party_Statement!$C$5)*($B$3:$B628&gt;=Party_Statement!$C$6)*($B$3:$B628&lt;=Party_Statement!$E$6)),""))</f>
        <v/>
      </c>
    </row>
    <row r="629" spans="1:11" x14ac:dyDescent="0.2">
      <c r="A629" s="196" t="str">
        <f>Sales_Entry!A629</f>
        <v>2083/04/10</v>
      </c>
      <c r="B629" s="197">
        <f>Sales_Entry!B629</f>
        <v>46229</v>
      </c>
      <c r="C629" s="198" t="str">
        <f>Sales_Entry!D629</f>
        <v>YUBARAJ AND SAMRAT</v>
      </c>
      <c r="D629" s="198" t="s">
        <v>1388</v>
      </c>
      <c r="E629" s="198" t="str">
        <f>Sales_Entry!C629</f>
        <v>BILL-6542</v>
      </c>
      <c r="F629" s="198" t="str">
        <f>Sales_Entry!E629</f>
        <v>Mix Milk</v>
      </c>
      <c r="G629" s="199">
        <f>N(Sales_Entry!J629)</f>
        <v>1020</v>
      </c>
      <c r="H629" s="199">
        <v>0</v>
      </c>
      <c r="I629" s="199">
        <f t="shared" si="9"/>
        <v>1020</v>
      </c>
      <c r="J629" s="200"/>
      <c r="K629" s="200" t="str" cm="1">
        <f t="array" ref="K629">IF($C629="","",IF(AND($C629=Party_Statement!$C$5,$B629&gt;=Party_Statement!$C$6,$B629&lt;=Party_Statement!$E$6),SUMPRODUCT(($C$3:$C629=Party_Statement!$C$5)*($B$3:$B629&gt;=Party_Statement!$C$6)*($B$3:$B629&lt;=Party_Statement!$E$6)),""))</f>
        <v/>
      </c>
    </row>
    <row r="630" spans="1:11" x14ac:dyDescent="0.2">
      <c r="A630" s="196" t="str">
        <f>Sales_Entry!A630</f>
        <v>2083/04/10</v>
      </c>
      <c r="B630" s="197">
        <f>Sales_Entry!B630</f>
        <v>46229</v>
      </c>
      <c r="C630" s="198" t="str">
        <f>Sales_Entry!D630</f>
        <v>ORGANIC TARKALI</v>
      </c>
      <c r="D630" s="198" t="s">
        <v>1388</v>
      </c>
      <c r="E630" s="198" t="str">
        <f>Sales_Entry!C630</f>
        <v>BILL-6543</v>
      </c>
      <c r="F630" s="198" t="str">
        <f>Sales_Entry!E630</f>
        <v>Mix Milk</v>
      </c>
      <c r="G630" s="199">
        <f>N(Sales_Entry!J630)</f>
        <v>2375</v>
      </c>
      <c r="H630" s="199">
        <v>0</v>
      </c>
      <c r="I630" s="199">
        <f t="shared" si="9"/>
        <v>2375</v>
      </c>
      <c r="J630" s="200"/>
      <c r="K630" s="200" t="str" cm="1">
        <f t="array" ref="K630">IF($C630="","",IF(AND($C630=Party_Statement!$C$5,$B630&gt;=Party_Statement!$C$6,$B630&lt;=Party_Statement!$E$6),SUMPRODUCT(($C$3:$C630=Party_Statement!$C$5)*($B$3:$B630&gt;=Party_Statement!$C$6)*($B$3:$B630&lt;=Party_Statement!$E$6)),""))</f>
        <v/>
      </c>
    </row>
    <row r="631" spans="1:11" x14ac:dyDescent="0.2">
      <c r="A631" s="196" t="str">
        <f>Sales_Entry!A631</f>
        <v>2083/04/10</v>
      </c>
      <c r="B631" s="197">
        <f>Sales_Entry!B631</f>
        <v>46229</v>
      </c>
      <c r="C631" s="198" t="str">
        <f>Sales_Entry!D631</f>
        <v>ORGANIC TARKALI</v>
      </c>
      <c r="D631" s="198" t="s">
        <v>1388</v>
      </c>
      <c r="E631" s="198" t="str">
        <f>Sales_Entry!C631</f>
        <v>BILL-6543</v>
      </c>
      <c r="F631" s="198" t="str">
        <f>Sales_Entry!E631</f>
        <v>Mix Milk</v>
      </c>
      <c r="G631" s="199">
        <f>N(Sales_Entry!J631)</f>
        <v>1020</v>
      </c>
      <c r="H631" s="199">
        <v>0</v>
      </c>
      <c r="I631" s="199">
        <f t="shared" si="9"/>
        <v>1020</v>
      </c>
      <c r="J631" s="200"/>
      <c r="K631" s="200" t="str" cm="1">
        <f t="array" ref="K631">IF($C631="","",IF(AND($C631=Party_Statement!$C$5,$B631&gt;=Party_Statement!$C$6,$B631&lt;=Party_Statement!$E$6),SUMPRODUCT(($C$3:$C631=Party_Statement!$C$5)*($B$3:$B631&gt;=Party_Statement!$C$6)*($B$3:$B631&lt;=Party_Statement!$E$6)),""))</f>
        <v/>
      </c>
    </row>
    <row r="632" spans="1:11" x14ac:dyDescent="0.2">
      <c r="A632" s="196" t="str">
        <f>Sales_Entry!A632</f>
        <v>2083/04/10</v>
      </c>
      <c r="B632" s="197">
        <f>Sales_Entry!B632</f>
        <v>46229</v>
      </c>
      <c r="C632" s="198" t="str">
        <f>Sales_Entry!D632</f>
        <v>DEURALI KIRANA</v>
      </c>
      <c r="D632" s="198" t="s">
        <v>1388</v>
      </c>
      <c r="E632" s="198" t="str">
        <f>Sales_Entry!C632</f>
        <v>BILL-6544</v>
      </c>
      <c r="F632" s="198" t="str">
        <f>Sales_Entry!E632</f>
        <v>Mix Milk</v>
      </c>
      <c r="G632" s="199">
        <f>N(Sales_Entry!J632)</f>
        <v>425</v>
      </c>
      <c r="H632" s="199">
        <v>0</v>
      </c>
      <c r="I632" s="199">
        <f t="shared" si="9"/>
        <v>425</v>
      </c>
      <c r="J632" s="200"/>
      <c r="K632" s="200" t="str" cm="1">
        <f t="array" ref="K632">IF($C632="","",IF(AND($C632=Party_Statement!$C$5,$B632&gt;=Party_Statement!$C$6,$B632&lt;=Party_Statement!$E$6),SUMPRODUCT(($C$3:$C632=Party_Statement!$C$5)*($B$3:$B632&gt;=Party_Statement!$C$6)*($B$3:$B632&lt;=Party_Statement!$E$6)),""))</f>
        <v/>
      </c>
    </row>
    <row r="633" spans="1:11" x14ac:dyDescent="0.2">
      <c r="A633" s="196" t="str">
        <f>Sales_Entry!A633</f>
        <v>2083/04/10</v>
      </c>
      <c r="B633" s="197">
        <f>Sales_Entry!B633</f>
        <v>46229</v>
      </c>
      <c r="C633" s="198" t="str">
        <f>Sales_Entry!D633</f>
        <v>SHARMA DAI</v>
      </c>
      <c r="D633" s="198" t="s">
        <v>1388</v>
      </c>
      <c r="E633" s="198" t="str">
        <f>Sales_Entry!C633</f>
        <v>BILL-6545</v>
      </c>
      <c r="F633" s="198" t="str">
        <f>Sales_Entry!E633</f>
        <v>Mix Milk</v>
      </c>
      <c r="G633" s="199">
        <f>N(Sales_Entry!J633)</f>
        <v>2940</v>
      </c>
      <c r="H633" s="199">
        <v>0</v>
      </c>
      <c r="I633" s="199">
        <f t="shared" si="9"/>
        <v>2940</v>
      </c>
      <c r="J633" s="200"/>
      <c r="K633" s="200" t="str" cm="1">
        <f t="array" ref="K633">IF($C633="","",IF(AND($C633=Party_Statement!$C$5,$B633&gt;=Party_Statement!$C$6,$B633&lt;=Party_Statement!$E$6),SUMPRODUCT(($C$3:$C633=Party_Statement!$C$5)*($B$3:$B633&gt;=Party_Statement!$C$6)*($B$3:$B633&lt;=Party_Statement!$E$6)),""))</f>
        <v/>
      </c>
    </row>
    <row r="634" spans="1:11" x14ac:dyDescent="0.2">
      <c r="A634" s="196" t="str">
        <f>Sales_Entry!A634</f>
        <v>2083/04/10</v>
      </c>
      <c r="B634" s="197">
        <f>Sales_Entry!B634</f>
        <v>46229</v>
      </c>
      <c r="C634" s="198" t="str">
        <f>Sales_Entry!D634</f>
        <v>GANGA NEUPANE</v>
      </c>
      <c r="D634" s="198" t="s">
        <v>1388</v>
      </c>
      <c r="E634" s="198" t="str">
        <f>Sales_Entry!C634</f>
        <v>BILL-6546</v>
      </c>
      <c r="F634" s="198" t="str">
        <f>Sales_Entry!E634</f>
        <v>Mix Milk</v>
      </c>
      <c r="G634" s="199">
        <f>N(Sales_Entry!J634)</f>
        <v>510</v>
      </c>
      <c r="H634" s="199">
        <v>0</v>
      </c>
      <c r="I634" s="199">
        <f t="shared" si="9"/>
        <v>510</v>
      </c>
      <c r="J634" s="200"/>
      <c r="K634" s="200" t="str" cm="1">
        <f t="array" ref="K634">IF($C634="","",IF(AND($C634=Party_Statement!$C$5,$B634&gt;=Party_Statement!$C$6,$B634&lt;=Party_Statement!$E$6),SUMPRODUCT(($C$3:$C634=Party_Statement!$C$5)*($B$3:$B634&gt;=Party_Statement!$C$6)*($B$3:$B634&lt;=Party_Statement!$E$6)),""))</f>
        <v/>
      </c>
    </row>
    <row r="635" spans="1:11" s="64" customFormat="1" x14ac:dyDescent="0.2">
      <c r="A635" s="196" t="str">
        <f>Sales_Entry!A635</f>
        <v>2083/04/10</v>
      </c>
      <c r="B635" s="197">
        <f>Sales_Entry!B635</f>
        <v>46229</v>
      </c>
      <c r="C635" s="198" t="str">
        <f>Sales_Entry!D635</f>
        <v>LOCAL</v>
      </c>
      <c r="D635" s="198" t="s">
        <v>1388</v>
      </c>
      <c r="E635" s="198" t="str">
        <f>Sales_Entry!C635</f>
        <v>BILL-6451</v>
      </c>
      <c r="F635" s="198" t="str">
        <f>Sales_Entry!E635</f>
        <v>Mix Milk</v>
      </c>
      <c r="G635" s="199">
        <f>N(Sales_Entry!J635)</f>
        <v>350</v>
      </c>
      <c r="H635" s="199">
        <v>0</v>
      </c>
      <c r="I635" s="199">
        <f t="shared" si="9"/>
        <v>350</v>
      </c>
      <c r="J635" s="202"/>
      <c r="K635" s="200" t="str" cm="1">
        <f t="array" ref="K635">IF($C635="","",IF(AND($C635=Party_Statement!$C$5,$B635&gt;=Party_Statement!$C$6,$B635&lt;=Party_Statement!$E$6),SUMPRODUCT(($C$3:$C635=Party_Statement!$C$5)*($B$3:$B635&gt;=Party_Statement!$C$6)*($B$3:$B635&lt;=Party_Statement!$E$6)),""))</f>
        <v/>
      </c>
    </row>
    <row r="636" spans="1:11" x14ac:dyDescent="0.2">
      <c r="A636" s="196" t="str">
        <f>Sales_Entry!A636</f>
        <v>2083/04/11</v>
      </c>
      <c r="B636" s="197">
        <f>Sales_Entry!B636</f>
        <v>46230</v>
      </c>
      <c r="C636" s="198" t="str">
        <f>Sales_Entry!D636</f>
        <v>SRIJANA DAIRY</v>
      </c>
      <c r="D636" s="198" t="s">
        <v>1388</v>
      </c>
      <c r="E636" s="198" t="str">
        <f>Sales_Entry!C636</f>
        <v>BILL-6547</v>
      </c>
      <c r="F636" s="198" t="str">
        <f>Sales_Entry!E636</f>
        <v>Mix Milk</v>
      </c>
      <c r="G636" s="199">
        <f>N(Sales_Entry!J636)</f>
        <v>5100</v>
      </c>
      <c r="H636" s="199">
        <v>0</v>
      </c>
      <c r="I636" s="199">
        <f t="shared" si="9"/>
        <v>5100</v>
      </c>
      <c r="J636" s="200"/>
      <c r="K636" s="200" t="str" cm="1">
        <f t="array" ref="K636">IF($C636="","",IF(AND($C636=Party_Statement!$C$5,$B636&gt;=Party_Statement!$C$6,$B636&lt;=Party_Statement!$E$6),SUMPRODUCT(($C$3:$C636=Party_Statement!$C$5)*($B$3:$B636&gt;=Party_Statement!$C$6)*($B$3:$B636&lt;=Party_Statement!$E$6)),""))</f>
        <v/>
      </c>
    </row>
    <row r="637" spans="1:11" x14ac:dyDescent="0.2">
      <c r="A637" s="196" t="str">
        <f>Sales_Entry!A637</f>
        <v>2083/04/11</v>
      </c>
      <c r="B637" s="197">
        <f>Sales_Entry!B637</f>
        <v>46230</v>
      </c>
      <c r="C637" s="198" t="str">
        <f>Sales_Entry!D637</f>
        <v>SRIJANA DAIRY</v>
      </c>
      <c r="D637" s="198" t="s">
        <v>1388</v>
      </c>
      <c r="E637" s="198" t="str">
        <f>Sales_Entry!C637</f>
        <v>BILL-6547</v>
      </c>
      <c r="F637" s="198" t="str">
        <f>Sales_Entry!E637</f>
        <v>Cow Milk</v>
      </c>
      <c r="G637" s="199">
        <f>N(Sales_Entry!J637)</f>
        <v>80</v>
      </c>
      <c r="H637" s="199">
        <v>0</v>
      </c>
      <c r="I637" s="199">
        <f t="shared" si="9"/>
        <v>80</v>
      </c>
      <c r="J637" s="200"/>
      <c r="K637" s="200" t="str" cm="1">
        <f t="array" ref="K637">IF($C637="","",IF(AND($C637=Party_Statement!$C$5,$B637&gt;=Party_Statement!$C$6,$B637&lt;=Party_Statement!$E$6),SUMPRODUCT(($C$3:$C637=Party_Statement!$C$5)*($B$3:$B637&gt;=Party_Statement!$C$6)*($B$3:$B637&lt;=Party_Statement!$E$6)),""))</f>
        <v/>
      </c>
    </row>
    <row r="638" spans="1:11" x14ac:dyDescent="0.2">
      <c r="A638" s="196" t="str">
        <f>Sales_Entry!A638</f>
        <v>2083/04/11</v>
      </c>
      <c r="B638" s="197">
        <f>Sales_Entry!B638</f>
        <v>46230</v>
      </c>
      <c r="C638" s="198" t="str">
        <f>Sales_Entry!D638</f>
        <v>SOBHA BHATTARAI</v>
      </c>
      <c r="D638" s="198" t="s">
        <v>1388</v>
      </c>
      <c r="E638" s="198" t="str">
        <f>Sales_Entry!C638</f>
        <v>BILL-6548</v>
      </c>
      <c r="F638" s="198" t="str">
        <f>Sales_Entry!E638</f>
        <v>Mix Milk</v>
      </c>
      <c r="G638" s="199">
        <f>N(Sales_Entry!J638)</f>
        <v>3825</v>
      </c>
      <c r="H638" s="199">
        <v>0</v>
      </c>
      <c r="I638" s="199">
        <f t="shared" si="9"/>
        <v>3825</v>
      </c>
      <c r="J638" s="200"/>
      <c r="K638" s="200" t="str" cm="1">
        <f t="array" ref="K638">IF($C638="","",IF(AND($C638=Party_Statement!$C$5,$B638&gt;=Party_Statement!$C$6,$B638&lt;=Party_Statement!$E$6),SUMPRODUCT(($C$3:$C638=Party_Statement!$C$5)*($B$3:$B638&gt;=Party_Statement!$C$6)*($B$3:$B638&lt;=Party_Statement!$E$6)),""))</f>
        <v/>
      </c>
    </row>
    <row r="639" spans="1:11" x14ac:dyDescent="0.2">
      <c r="A639" s="196" t="str">
        <f>Sales_Entry!A639</f>
        <v>2083/04/11</v>
      </c>
      <c r="B639" s="197">
        <f>Sales_Entry!B639</f>
        <v>46230</v>
      </c>
      <c r="C639" s="198" t="str">
        <f>Sales_Entry!D639</f>
        <v>CHHATRABHUMI STORE</v>
      </c>
      <c r="D639" s="198" t="s">
        <v>1388</v>
      </c>
      <c r="E639" s="198" t="str">
        <f>Sales_Entry!C639</f>
        <v>BILL-6549</v>
      </c>
      <c r="F639" s="198" t="str">
        <f>Sales_Entry!E639</f>
        <v>Mix Milk</v>
      </c>
      <c r="G639" s="199">
        <f>N(Sales_Entry!J639)</f>
        <v>2150</v>
      </c>
      <c r="H639" s="199">
        <v>0</v>
      </c>
      <c r="I639" s="199">
        <f t="shared" si="9"/>
        <v>2150</v>
      </c>
      <c r="J639" s="200"/>
      <c r="K639" s="200" t="str" cm="1">
        <f t="array" ref="K639">IF($C639="","",IF(AND($C639=Party_Statement!$C$5,$B639&gt;=Party_Statement!$C$6,$B639&lt;=Party_Statement!$E$6),SUMPRODUCT(($C$3:$C639=Party_Statement!$C$5)*($B$3:$B639&gt;=Party_Statement!$C$6)*($B$3:$B639&lt;=Party_Statement!$E$6)),""))</f>
        <v/>
      </c>
    </row>
    <row r="640" spans="1:11" x14ac:dyDescent="0.2">
      <c r="A640" s="196" t="str">
        <f>Sales_Entry!A640</f>
        <v>2083/04/11</v>
      </c>
      <c r="B640" s="197">
        <f>Sales_Entry!B640</f>
        <v>46230</v>
      </c>
      <c r="C640" s="198" t="str">
        <f>Sales_Entry!D640</f>
        <v>KRISHNA KHAREL</v>
      </c>
      <c r="D640" s="198" t="s">
        <v>1388</v>
      </c>
      <c r="E640" s="198" t="str">
        <f>Sales_Entry!C640</f>
        <v>BILL-6550</v>
      </c>
      <c r="F640" s="198" t="str">
        <f>Sales_Entry!E640</f>
        <v>Mix Milk</v>
      </c>
      <c r="G640" s="199">
        <f>N(Sales_Entry!J640)</f>
        <v>258</v>
      </c>
      <c r="H640" s="199">
        <v>0</v>
      </c>
      <c r="I640" s="199">
        <f t="shared" si="9"/>
        <v>258</v>
      </c>
      <c r="J640" s="200"/>
      <c r="K640" s="200" t="str" cm="1">
        <f t="array" ref="K640">IF($C640="","",IF(AND($C640=Party_Statement!$C$5,$B640&gt;=Party_Statement!$C$6,$B640&lt;=Party_Statement!$E$6),SUMPRODUCT(($C$3:$C640=Party_Statement!$C$5)*($B$3:$B640&gt;=Party_Statement!$C$6)*($B$3:$B640&lt;=Party_Statement!$E$6)),""))</f>
        <v/>
      </c>
    </row>
    <row r="641" spans="1:11" x14ac:dyDescent="0.2">
      <c r="A641" s="196" t="str">
        <f>Sales_Entry!A641</f>
        <v>2083/04/11</v>
      </c>
      <c r="B641" s="197">
        <f>Sales_Entry!B641</f>
        <v>46230</v>
      </c>
      <c r="C641" s="198" t="str">
        <f>Sales_Entry!D641</f>
        <v>SAMIKSHYA KIRANA</v>
      </c>
      <c r="D641" s="198" t="s">
        <v>1388</v>
      </c>
      <c r="E641" s="198" t="str">
        <f>Sales_Entry!C641</f>
        <v>BILL-6551</v>
      </c>
      <c r="F641" s="198" t="str">
        <f>Sales_Entry!E641</f>
        <v>Mix Milk</v>
      </c>
      <c r="G641" s="199">
        <f>N(Sales_Entry!J641)</f>
        <v>680</v>
      </c>
      <c r="H641" s="199">
        <v>0</v>
      </c>
      <c r="I641" s="199">
        <f t="shared" si="9"/>
        <v>680</v>
      </c>
      <c r="J641" s="200"/>
      <c r="K641" s="200" t="str" cm="1">
        <f t="array" ref="K641">IF($C641="","",IF(AND($C641=Party_Statement!$C$5,$B641&gt;=Party_Statement!$C$6,$B641&lt;=Party_Statement!$E$6),SUMPRODUCT(($C$3:$C641=Party_Statement!$C$5)*($B$3:$B641&gt;=Party_Statement!$C$6)*($B$3:$B641&lt;=Party_Statement!$E$6)),""))</f>
        <v/>
      </c>
    </row>
    <row r="642" spans="1:11" x14ac:dyDescent="0.2">
      <c r="A642" s="196" t="str">
        <f>Sales_Entry!A642</f>
        <v>2083/04/11</v>
      </c>
      <c r="B642" s="197">
        <f>Sales_Entry!B642</f>
        <v>46230</v>
      </c>
      <c r="C642" s="198" t="str">
        <f>Sales_Entry!D642</f>
        <v>MANAKAMANA DAIRY</v>
      </c>
      <c r="D642" s="198" t="s">
        <v>1388</v>
      </c>
      <c r="E642" s="198" t="str">
        <f>Sales_Entry!C642</f>
        <v>BILL-6552</v>
      </c>
      <c r="F642" s="198" t="str">
        <f>Sales_Entry!E642</f>
        <v>Mix Milk</v>
      </c>
      <c r="G642" s="199">
        <f>N(Sales_Entry!J642)</f>
        <v>850</v>
      </c>
      <c r="H642" s="199">
        <v>0</v>
      </c>
      <c r="I642" s="199">
        <f t="shared" si="9"/>
        <v>850</v>
      </c>
      <c r="J642" s="200"/>
      <c r="K642" s="200" t="str" cm="1">
        <f t="array" ref="K642">IF($C642="","",IF(AND($C642=Party_Statement!$C$5,$B642&gt;=Party_Statement!$C$6,$B642&lt;=Party_Statement!$E$6),SUMPRODUCT(($C$3:$C642=Party_Statement!$C$5)*($B$3:$B642&gt;=Party_Statement!$C$6)*($B$3:$B642&lt;=Party_Statement!$E$6)),""))</f>
        <v/>
      </c>
    </row>
    <row r="643" spans="1:11" x14ac:dyDescent="0.2">
      <c r="A643" s="196" t="str">
        <f>Sales_Entry!A643</f>
        <v>2083/04/11</v>
      </c>
      <c r="B643" s="197">
        <f>Sales_Entry!B643</f>
        <v>46230</v>
      </c>
      <c r="C643" s="198" t="str">
        <f>Sales_Entry!D643</f>
        <v>YUBARAJ AND SAMRAT</v>
      </c>
      <c r="D643" s="198" t="s">
        <v>1388</v>
      </c>
      <c r="E643" s="198" t="str">
        <f>Sales_Entry!C643</f>
        <v>BILL-6553</v>
      </c>
      <c r="F643" s="198" t="str">
        <f>Sales_Entry!E643</f>
        <v>Mix Milk</v>
      </c>
      <c r="G643" s="199">
        <f>N(Sales_Entry!J643)</f>
        <v>1275</v>
      </c>
      <c r="H643" s="199">
        <v>0</v>
      </c>
      <c r="I643" s="199">
        <f t="shared" si="9"/>
        <v>1275</v>
      </c>
      <c r="J643" s="200"/>
      <c r="K643" s="200" t="str" cm="1">
        <f t="array" ref="K643">IF($C643="","",IF(AND($C643=Party_Statement!$C$5,$B643&gt;=Party_Statement!$C$6,$B643&lt;=Party_Statement!$E$6),SUMPRODUCT(($C$3:$C643=Party_Statement!$C$5)*($B$3:$B643&gt;=Party_Statement!$C$6)*($B$3:$B643&lt;=Party_Statement!$E$6)),""))</f>
        <v/>
      </c>
    </row>
    <row r="644" spans="1:11" x14ac:dyDescent="0.2">
      <c r="A644" s="196" t="str">
        <f>Sales_Entry!A644</f>
        <v>2083/04/11</v>
      </c>
      <c r="B644" s="197">
        <f>Sales_Entry!B644</f>
        <v>46230</v>
      </c>
      <c r="C644" s="198" t="str">
        <f>Sales_Entry!D644</f>
        <v>AAYUSH AND AAYUSHMA</v>
      </c>
      <c r="D644" s="198" t="s">
        <v>1388</v>
      </c>
      <c r="E644" s="198" t="str">
        <f>Sales_Entry!C644</f>
        <v>BILL-6554</v>
      </c>
      <c r="F644" s="198" t="str">
        <f>Sales_Entry!E644</f>
        <v>Mix Milk</v>
      </c>
      <c r="G644" s="199">
        <f>N(Sales_Entry!J644)</f>
        <v>595</v>
      </c>
      <c r="H644" s="199">
        <v>0</v>
      </c>
      <c r="I644" s="199">
        <f t="shared" ref="I644:I707" si="10">IF($C644="","",$G644-$H644)</f>
        <v>595</v>
      </c>
      <c r="J644" s="200"/>
      <c r="K644" s="200" t="str" cm="1">
        <f t="array" ref="K644">IF($C644="","",IF(AND($C644=Party_Statement!$C$5,$B644&gt;=Party_Statement!$C$6,$B644&lt;=Party_Statement!$E$6),SUMPRODUCT(($C$3:$C644=Party_Statement!$C$5)*($B$3:$B644&gt;=Party_Statement!$C$6)*($B$3:$B644&lt;=Party_Statement!$E$6)),""))</f>
        <v/>
      </c>
    </row>
    <row r="645" spans="1:11" x14ac:dyDescent="0.2">
      <c r="A645" s="196" t="str">
        <f>Sales_Entry!A645</f>
        <v>2083/04/11</v>
      </c>
      <c r="B645" s="197">
        <f>Sales_Entry!B645</f>
        <v>46230</v>
      </c>
      <c r="C645" s="198" t="str">
        <f>Sales_Entry!D645</f>
        <v>KRITIKA KIRANA</v>
      </c>
      <c r="D645" s="198" t="s">
        <v>1388</v>
      </c>
      <c r="E645" s="198" t="str">
        <f>Sales_Entry!C645</f>
        <v>BILL-6555</v>
      </c>
      <c r="F645" s="198" t="str">
        <f>Sales_Entry!E645</f>
        <v>Mix Milk</v>
      </c>
      <c r="G645" s="199">
        <f>N(Sales_Entry!J645)</f>
        <v>1290</v>
      </c>
      <c r="H645" s="199">
        <v>0</v>
      </c>
      <c r="I645" s="199">
        <f t="shared" si="10"/>
        <v>1290</v>
      </c>
      <c r="J645" s="200"/>
      <c r="K645" s="200" t="str" cm="1">
        <f t="array" ref="K645">IF($C645="","",IF(AND($C645=Party_Statement!$C$5,$B645&gt;=Party_Statement!$C$6,$B645&lt;=Party_Statement!$E$6),SUMPRODUCT(($C$3:$C645=Party_Statement!$C$5)*($B$3:$B645&gt;=Party_Statement!$C$6)*($B$3:$B645&lt;=Party_Statement!$E$6)),""))</f>
        <v/>
      </c>
    </row>
    <row r="646" spans="1:11" s="64" customFormat="1" x14ac:dyDescent="0.2">
      <c r="A646" s="196" t="str">
        <f>Sales_Entry!A646</f>
        <v>2083/04/11</v>
      </c>
      <c r="B646" s="197">
        <f>Sales_Entry!B646</f>
        <v>46230</v>
      </c>
      <c r="C646" s="198" t="str">
        <f>Sales_Entry!D646</f>
        <v>KRITIKA KIRANA</v>
      </c>
      <c r="D646" s="198" t="s">
        <v>1388</v>
      </c>
      <c r="E646" s="198" t="str">
        <f>Sales_Entry!C646</f>
        <v>BILL-6555</v>
      </c>
      <c r="F646" s="198" t="str">
        <f>Sales_Entry!E646</f>
        <v>NAUNI</v>
      </c>
      <c r="G646" s="199">
        <f>N(Sales_Entry!J646)</f>
        <v>775</v>
      </c>
      <c r="H646" s="199">
        <v>0</v>
      </c>
      <c r="I646" s="199">
        <f t="shared" si="10"/>
        <v>775</v>
      </c>
      <c r="J646" s="202"/>
      <c r="K646" s="200" t="str" cm="1">
        <f t="array" ref="K646">IF($C646="","",IF(AND($C646=Party_Statement!$C$5,$B646&gt;=Party_Statement!$C$6,$B646&lt;=Party_Statement!$E$6),SUMPRODUCT(($C$3:$C646=Party_Statement!$C$5)*($B$3:$B646&gt;=Party_Statement!$C$6)*($B$3:$B646&lt;=Party_Statement!$E$6)),""))</f>
        <v/>
      </c>
    </row>
    <row r="647" spans="1:11" x14ac:dyDescent="0.2">
      <c r="A647" s="196" t="str">
        <f>Sales_Entry!A647</f>
        <v>2083/04/11</v>
      </c>
      <c r="B647" s="197">
        <f>Sales_Entry!B647</f>
        <v>46230</v>
      </c>
      <c r="C647" s="198" t="str">
        <f>Sales_Entry!D647</f>
        <v>PALPALI KIRANA</v>
      </c>
      <c r="D647" s="198" t="s">
        <v>1388</v>
      </c>
      <c r="E647" s="198" t="str">
        <f>Sales_Entry!C647</f>
        <v>BILL-6556</v>
      </c>
      <c r="F647" s="198" t="str">
        <f>Sales_Entry!E647</f>
        <v>Mix Milk</v>
      </c>
      <c r="G647" s="199">
        <f>N(Sales_Entry!J647)</f>
        <v>2975</v>
      </c>
      <c r="H647" s="199">
        <v>0</v>
      </c>
      <c r="I647" s="199">
        <f t="shared" si="10"/>
        <v>2975</v>
      </c>
      <c r="J647" s="200"/>
      <c r="K647" s="200" t="str" cm="1">
        <f t="array" ref="K647">IF($C647="","",IF(AND($C647=Party_Statement!$C$5,$B647&gt;=Party_Statement!$C$6,$B647&lt;=Party_Statement!$E$6),SUMPRODUCT(($C$3:$C647=Party_Statement!$C$5)*($B$3:$B647&gt;=Party_Statement!$C$6)*($B$3:$B647&lt;=Party_Statement!$E$6)),""))</f>
        <v/>
      </c>
    </row>
    <row r="648" spans="1:11" x14ac:dyDescent="0.2">
      <c r="A648" s="196" t="str">
        <f>Sales_Entry!A648</f>
        <v>2083/04/11</v>
      </c>
      <c r="B648" s="197">
        <f>Sales_Entry!B648</f>
        <v>46230</v>
      </c>
      <c r="C648" s="198" t="str">
        <f>Sales_Entry!D648</f>
        <v>GIRI KIRANA</v>
      </c>
      <c r="D648" s="198" t="s">
        <v>1388</v>
      </c>
      <c r="E648" s="198" t="str">
        <f>Sales_Entry!C648</f>
        <v>BILL-6557</v>
      </c>
      <c r="F648" s="198" t="str">
        <f>Sales_Entry!E648</f>
        <v>Mix Milk</v>
      </c>
      <c r="G648" s="199">
        <f>N(Sales_Entry!J648)</f>
        <v>1275</v>
      </c>
      <c r="H648" s="199">
        <v>0</v>
      </c>
      <c r="I648" s="199">
        <f t="shared" si="10"/>
        <v>1275</v>
      </c>
      <c r="J648" s="200"/>
      <c r="K648" s="200" t="str" cm="1">
        <f t="array" ref="K648">IF($C648="","",IF(AND($C648=Party_Statement!$C$5,$B648&gt;=Party_Statement!$C$6,$B648&lt;=Party_Statement!$E$6),SUMPRODUCT(($C$3:$C648=Party_Statement!$C$5)*($B$3:$B648&gt;=Party_Statement!$C$6)*($B$3:$B648&lt;=Party_Statement!$E$6)),""))</f>
        <v/>
      </c>
    </row>
    <row r="649" spans="1:11" x14ac:dyDescent="0.2">
      <c r="A649" s="196" t="str">
        <f>Sales_Entry!A649</f>
        <v>2083/04/11</v>
      </c>
      <c r="B649" s="197">
        <f>Sales_Entry!B649</f>
        <v>46230</v>
      </c>
      <c r="C649" s="198" t="str">
        <f>Sales_Entry!D649</f>
        <v>DEURALI KIRANA</v>
      </c>
      <c r="D649" s="198" t="s">
        <v>1388</v>
      </c>
      <c r="E649" s="198" t="str">
        <f>Sales_Entry!C649</f>
        <v>BILL-6558</v>
      </c>
      <c r="F649" s="198" t="str">
        <f>Sales_Entry!E649</f>
        <v>Mix Milk</v>
      </c>
      <c r="G649" s="199">
        <f>N(Sales_Entry!J649)</f>
        <v>425</v>
      </c>
      <c r="H649" s="199">
        <v>0</v>
      </c>
      <c r="I649" s="199">
        <f t="shared" si="10"/>
        <v>425</v>
      </c>
      <c r="J649" s="200"/>
      <c r="K649" s="200" t="str" cm="1">
        <f t="array" ref="K649">IF($C649="","",IF(AND($C649=Party_Statement!$C$5,$B649&gt;=Party_Statement!$C$6,$B649&lt;=Party_Statement!$E$6),SUMPRODUCT(($C$3:$C649=Party_Statement!$C$5)*($B$3:$B649&gt;=Party_Statement!$C$6)*($B$3:$B649&lt;=Party_Statement!$E$6)),""))</f>
        <v/>
      </c>
    </row>
    <row r="650" spans="1:11" x14ac:dyDescent="0.2">
      <c r="A650" s="196" t="str">
        <f>Sales_Entry!A650</f>
        <v>2083/04/11</v>
      </c>
      <c r="B650" s="197">
        <f>Sales_Entry!B650</f>
        <v>46230</v>
      </c>
      <c r="C650" s="198" t="str">
        <f>Sales_Entry!D650</f>
        <v>AAMOSH KIRANA</v>
      </c>
      <c r="D650" s="198" t="s">
        <v>1388</v>
      </c>
      <c r="E650" s="198" t="str">
        <f>Sales_Entry!C650</f>
        <v>BILL-6559</v>
      </c>
      <c r="F650" s="198" t="str">
        <f>Sales_Entry!E650</f>
        <v>Mix Milk</v>
      </c>
      <c r="G650" s="199">
        <f>N(Sales_Entry!J650)</f>
        <v>3440</v>
      </c>
      <c r="H650" s="199">
        <v>0</v>
      </c>
      <c r="I650" s="199">
        <f t="shared" si="10"/>
        <v>3440</v>
      </c>
      <c r="J650" s="200"/>
      <c r="K650" s="200" cm="1">
        <f t="array" ref="K650">IF($C650="","",IF(AND($C650=Party_Statement!$C$5,$B650&gt;=Party_Statement!$C$6,$B650&lt;=Party_Statement!$E$6),SUMPRODUCT(($C$3:$C650=Party_Statement!$C$5)*($B$3:$B650&gt;=Party_Statement!$C$6)*($B$3:$B650&lt;=Party_Statement!$E$6)),""))</f>
        <v>81</v>
      </c>
    </row>
    <row r="651" spans="1:11" x14ac:dyDescent="0.2">
      <c r="A651" s="196" t="str">
        <f>Sales_Entry!A651</f>
        <v>2083/04/11</v>
      </c>
      <c r="B651" s="197">
        <f>Sales_Entry!B651</f>
        <v>46230</v>
      </c>
      <c r="C651" s="198" t="str">
        <f>Sales_Entry!D651</f>
        <v>AAMOSH KIRANA</v>
      </c>
      <c r="D651" s="198" t="s">
        <v>1388</v>
      </c>
      <c r="E651" s="198" t="str">
        <f>Sales_Entry!C651</f>
        <v>BILL-6559</v>
      </c>
      <c r="F651" s="198" t="str">
        <f>Sales_Entry!E651</f>
        <v>Mix Milk</v>
      </c>
      <c r="G651" s="199">
        <f>N(Sales_Entry!J651)</f>
        <v>5100</v>
      </c>
      <c r="H651" s="199">
        <v>0</v>
      </c>
      <c r="I651" s="199">
        <f t="shared" si="10"/>
        <v>5100</v>
      </c>
      <c r="J651" s="200"/>
      <c r="K651" s="200" cm="1">
        <f t="array" ref="K651">IF($C651="","",IF(AND($C651=Party_Statement!$C$5,$B651&gt;=Party_Statement!$C$6,$B651&lt;=Party_Statement!$E$6),SUMPRODUCT(($C$3:$C651=Party_Statement!$C$5)*($B$3:$B651&gt;=Party_Statement!$C$6)*($B$3:$B651&lt;=Party_Statement!$E$6)),""))</f>
        <v>82</v>
      </c>
    </row>
    <row r="652" spans="1:11" x14ac:dyDescent="0.2">
      <c r="A652" s="196" t="str">
        <f>Sales_Entry!A652</f>
        <v>2083/04/11</v>
      </c>
      <c r="B652" s="197">
        <f>Sales_Entry!B652</f>
        <v>46230</v>
      </c>
      <c r="C652" s="198" t="str">
        <f>Sales_Entry!D652</f>
        <v>AAMOSH KIRANA</v>
      </c>
      <c r="D652" s="198" t="s">
        <v>1388</v>
      </c>
      <c r="E652" s="198" t="str">
        <f>Sales_Entry!C652</f>
        <v>BILL-6559</v>
      </c>
      <c r="F652" s="198" t="str">
        <f>Sales_Entry!E652</f>
        <v>Cow Milk</v>
      </c>
      <c r="G652" s="199">
        <f>N(Sales_Entry!J652)</f>
        <v>80</v>
      </c>
      <c r="H652" s="199">
        <v>0</v>
      </c>
      <c r="I652" s="199">
        <f t="shared" si="10"/>
        <v>80</v>
      </c>
      <c r="J652" s="200"/>
      <c r="K652" s="200" cm="1">
        <f t="array" ref="K652">IF($C652="","",IF(AND($C652=Party_Statement!$C$5,$B652&gt;=Party_Statement!$C$6,$B652&lt;=Party_Statement!$E$6),SUMPRODUCT(($C$3:$C652=Party_Statement!$C$5)*($B$3:$B652&gt;=Party_Statement!$C$6)*($B$3:$B652&lt;=Party_Statement!$E$6)),""))</f>
        <v>83</v>
      </c>
    </row>
    <row r="653" spans="1:11" x14ac:dyDescent="0.2">
      <c r="A653" s="196" t="str">
        <f>Sales_Entry!A653</f>
        <v>2083/04/11</v>
      </c>
      <c r="B653" s="197">
        <f>Sales_Entry!B653</f>
        <v>46230</v>
      </c>
      <c r="C653" s="198" t="str">
        <f>Sales_Entry!D653</f>
        <v>AAMOSH KIRANA</v>
      </c>
      <c r="D653" s="198" t="s">
        <v>1388</v>
      </c>
      <c r="E653" s="198" t="str">
        <f>Sales_Entry!C653</f>
        <v>BILL-6559</v>
      </c>
      <c r="F653" s="198" t="str">
        <f>Sales_Entry!E653</f>
        <v>NAUNI</v>
      </c>
      <c r="G653" s="199">
        <f>N(Sales_Entry!J653)</f>
        <v>1500</v>
      </c>
      <c r="H653" s="199">
        <v>0</v>
      </c>
      <c r="I653" s="199">
        <f t="shared" si="10"/>
        <v>1500</v>
      </c>
      <c r="J653" s="200"/>
      <c r="K653" s="200" cm="1">
        <f t="array" ref="K653">IF($C653="","",IF(AND($C653=Party_Statement!$C$5,$B653&gt;=Party_Statement!$C$6,$B653&lt;=Party_Statement!$E$6),SUMPRODUCT(($C$3:$C653=Party_Statement!$C$5)*($B$3:$B653&gt;=Party_Statement!$C$6)*($B$3:$B653&lt;=Party_Statement!$E$6)),""))</f>
        <v>84</v>
      </c>
    </row>
    <row r="654" spans="1:11" x14ac:dyDescent="0.2">
      <c r="A654" s="196" t="str">
        <f>Sales_Entry!A654</f>
        <v>2083/04/11</v>
      </c>
      <c r="B654" s="197">
        <f>Sales_Entry!B654</f>
        <v>46230</v>
      </c>
      <c r="C654" s="198" t="str">
        <f>Sales_Entry!D654</f>
        <v>NEUPANE KIRANA</v>
      </c>
      <c r="D654" s="198" t="s">
        <v>1388</v>
      </c>
      <c r="E654" s="198" t="str">
        <f>Sales_Entry!C654</f>
        <v>BILL-6560</v>
      </c>
      <c r="F654" s="198" t="str">
        <f>Sales_Entry!E654</f>
        <v>Mix Milk</v>
      </c>
      <c r="G654" s="199">
        <f>N(Sales_Entry!J654)</f>
        <v>200</v>
      </c>
      <c r="H654" s="199">
        <v>0</v>
      </c>
      <c r="I654" s="199">
        <f t="shared" si="10"/>
        <v>200</v>
      </c>
      <c r="J654" s="200"/>
      <c r="K654" s="200" t="str" cm="1">
        <f t="array" ref="K654">IF($C654="","",IF(AND($C654=Party_Statement!$C$5,$B654&gt;=Party_Statement!$C$6,$B654&lt;=Party_Statement!$E$6),SUMPRODUCT(($C$3:$C654=Party_Statement!$C$5)*($B$3:$B654&gt;=Party_Statement!$C$6)*($B$3:$B654&lt;=Party_Statement!$E$6)),""))</f>
        <v/>
      </c>
    </row>
    <row r="655" spans="1:11" x14ac:dyDescent="0.2">
      <c r="A655" s="196" t="str">
        <f>Sales_Entry!A655</f>
        <v>2083/04/11</v>
      </c>
      <c r="B655" s="197">
        <f>Sales_Entry!B655</f>
        <v>46230</v>
      </c>
      <c r="C655" s="198" t="str">
        <f>Sales_Entry!D655</f>
        <v>SHARMA DAI</v>
      </c>
      <c r="D655" s="198" t="s">
        <v>1388</v>
      </c>
      <c r="E655" s="198" t="str">
        <f>Sales_Entry!C655</f>
        <v>BILL-6561</v>
      </c>
      <c r="F655" s="198" t="str">
        <f>Sales_Entry!E655</f>
        <v>Mix Milk</v>
      </c>
      <c r="G655" s="199">
        <f>N(Sales_Entry!J655)</f>
        <v>2688</v>
      </c>
      <c r="H655" s="199">
        <v>0</v>
      </c>
      <c r="I655" s="199">
        <f t="shared" si="10"/>
        <v>2688</v>
      </c>
      <c r="J655" s="200"/>
      <c r="K655" s="200" t="str" cm="1">
        <f t="array" ref="K655">IF($C655="","",IF(AND($C655=Party_Statement!$C$5,$B655&gt;=Party_Statement!$C$6,$B655&lt;=Party_Statement!$E$6),SUMPRODUCT(($C$3:$C655=Party_Statement!$C$5)*($B$3:$B655&gt;=Party_Statement!$C$6)*($B$3:$B655&lt;=Party_Statement!$E$6)),""))</f>
        <v/>
      </c>
    </row>
    <row r="656" spans="1:11" x14ac:dyDescent="0.2">
      <c r="A656" s="196" t="str">
        <f>Sales_Entry!A656</f>
        <v>2083/04/11</v>
      </c>
      <c r="B656" s="197">
        <f>Sales_Entry!B656</f>
        <v>46230</v>
      </c>
      <c r="C656" s="198" t="str">
        <f>Sales_Entry!D656</f>
        <v>GANGA NEUPANE</v>
      </c>
      <c r="D656" s="198" t="s">
        <v>1388</v>
      </c>
      <c r="E656" s="198" t="str">
        <f>Sales_Entry!C656</f>
        <v>BILL-6562</v>
      </c>
      <c r="F656" s="198" t="str">
        <f>Sales_Entry!E656</f>
        <v>Mix Milk</v>
      </c>
      <c r="G656" s="199">
        <f>N(Sales_Entry!J656)</f>
        <v>510</v>
      </c>
      <c r="H656" s="199">
        <v>0</v>
      </c>
      <c r="I656" s="199">
        <f t="shared" si="10"/>
        <v>510</v>
      </c>
      <c r="J656" s="200"/>
      <c r="K656" s="200" t="str" cm="1">
        <f t="array" ref="K656">IF($C656="","",IF(AND($C656=Party_Statement!$C$5,$B656&gt;=Party_Statement!$C$6,$B656&lt;=Party_Statement!$E$6),SUMPRODUCT(($C$3:$C656=Party_Statement!$C$5)*($B$3:$B656&gt;=Party_Statement!$C$6)*($B$3:$B656&lt;=Party_Statement!$E$6)),""))</f>
        <v/>
      </c>
    </row>
    <row r="657" spans="1:11" s="64" customFormat="1" x14ac:dyDescent="0.2">
      <c r="A657" s="196" t="str">
        <f>Sales_Entry!A657</f>
        <v>2083/04/11</v>
      </c>
      <c r="B657" s="197">
        <f>Sales_Entry!B657</f>
        <v>46230</v>
      </c>
      <c r="C657" s="198" t="str">
        <f>Sales_Entry!D657</f>
        <v>NAWA DURGA -317</v>
      </c>
      <c r="D657" s="198" t="s">
        <v>1388</v>
      </c>
      <c r="E657" s="198" t="str">
        <f>Sales_Entry!C657</f>
        <v>BILL-6563</v>
      </c>
      <c r="F657" s="198" t="str">
        <f>Sales_Entry!E657</f>
        <v>NAUNI</v>
      </c>
      <c r="G657" s="199">
        <f>N(Sales_Entry!J657)</f>
        <v>800</v>
      </c>
      <c r="H657" s="199">
        <v>0</v>
      </c>
      <c r="I657" s="199">
        <f t="shared" si="10"/>
        <v>800</v>
      </c>
      <c r="J657" s="202"/>
      <c r="K657" s="200" t="str" cm="1">
        <f t="array" ref="K657">IF($C657="","",IF(AND($C657=Party_Statement!$C$5,$B657&gt;=Party_Statement!$C$6,$B657&lt;=Party_Statement!$E$6),SUMPRODUCT(($C$3:$C657=Party_Statement!$C$5)*($B$3:$B657&gt;=Party_Statement!$C$6)*($B$3:$B657&lt;=Party_Statement!$E$6)),""))</f>
        <v/>
      </c>
    </row>
    <row r="658" spans="1:11" x14ac:dyDescent="0.2">
      <c r="A658" s="196" t="str">
        <f>Sales_Entry!A658</f>
        <v>2083/04/11</v>
      </c>
      <c r="B658" s="197">
        <f>Sales_Entry!B658</f>
        <v>46230</v>
      </c>
      <c r="C658" s="198" t="str">
        <f>Sales_Entry!D658</f>
        <v>ORGANIC TARKALI</v>
      </c>
      <c r="D658" s="198" t="s">
        <v>1388</v>
      </c>
      <c r="E658" s="198" t="str">
        <f>Sales_Entry!C658</f>
        <v>BILL-6564</v>
      </c>
      <c r="F658" s="198" t="str">
        <f>Sales_Entry!E658</f>
        <v>Mix Milk</v>
      </c>
      <c r="G658" s="199">
        <f>N(Sales_Entry!J658)</f>
        <v>2850</v>
      </c>
      <c r="H658" s="199">
        <v>0</v>
      </c>
      <c r="I658" s="199">
        <f t="shared" si="10"/>
        <v>2850</v>
      </c>
      <c r="J658" s="200"/>
      <c r="K658" s="200" t="str" cm="1">
        <f t="array" ref="K658">IF($C658="","",IF(AND($C658=Party_Statement!$C$5,$B658&gt;=Party_Statement!$C$6,$B658&lt;=Party_Statement!$E$6),SUMPRODUCT(($C$3:$C658=Party_Statement!$C$5)*($B$3:$B658&gt;=Party_Statement!$C$6)*($B$3:$B658&lt;=Party_Statement!$E$6)),""))</f>
        <v/>
      </c>
    </row>
    <row r="659" spans="1:11" x14ac:dyDescent="0.2">
      <c r="A659" s="196" t="str">
        <f>Sales_Entry!A659</f>
        <v>2083/04/11</v>
      </c>
      <c r="B659" s="197">
        <f>Sales_Entry!B659</f>
        <v>46230</v>
      </c>
      <c r="C659" s="198" t="str">
        <f>Sales_Entry!D659</f>
        <v>ORGANIC TARKALI</v>
      </c>
      <c r="D659" s="198" t="s">
        <v>1388</v>
      </c>
      <c r="E659" s="198" t="str">
        <f>Sales_Entry!C659</f>
        <v>BILL-6564</v>
      </c>
      <c r="F659" s="198" t="str">
        <f>Sales_Entry!E659</f>
        <v>PANEER</v>
      </c>
      <c r="G659" s="199">
        <f>N(Sales_Entry!J659)</f>
        <v>1600</v>
      </c>
      <c r="H659" s="199">
        <v>0</v>
      </c>
      <c r="I659" s="199">
        <f t="shared" si="10"/>
        <v>1600</v>
      </c>
      <c r="J659" s="200"/>
      <c r="K659" s="200" t="str" cm="1">
        <f t="array" ref="K659">IF($C659="","",IF(AND($C659=Party_Statement!$C$5,$B659&gt;=Party_Statement!$C$6,$B659&lt;=Party_Statement!$E$6),SUMPRODUCT(($C$3:$C659=Party_Statement!$C$5)*($B$3:$B659&gt;=Party_Statement!$C$6)*($B$3:$B659&lt;=Party_Statement!$E$6)),""))</f>
        <v/>
      </c>
    </row>
    <row r="660" spans="1:11" x14ac:dyDescent="0.2">
      <c r="A660" s="196" t="str">
        <f>Sales_Entry!A660</f>
        <v>2083/04/11</v>
      </c>
      <c r="B660" s="197">
        <f>Sales_Entry!B660</f>
        <v>46230</v>
      </c>
      <c r="C660" s="198" t="str">
        <f>Sales_Entry!D660</f>
        <v>BHUSAL JANARAL STORE</v>
      </c>
      <c r="D660" s="198" t="s">
        <v>1388</v>
      </c>
      <c r="E660" s="198" t="str">
        <f>Sales_Entry!C660</f>
        <v>BILL-6565</v>
      </c>
      <c r="F660" s="198" t="str">
        <f>Sales_Entry!E660</f>
        <v>Mix Milk</v>
      </c>
      <c r="G660" s="199">
        <f>N(Sales_Entry!J660)</f>
        <v>430</v>
      </c>
      <c r="H660" s="199">
        <v>0</v>
      </c>
      <c r="I660" s="199">
        <f t="shared" si="10"/>
        <v>430</v>
      </c>
      <c r="J660" s="200"/>
      <c r="K660" s="200" t="str" cm="1">
        <f t="array" ref="K660">IF($C660="","",IF(AND($C660=Party_Statement!$C$5,$B660&gt;=Party_Statement!$C$6,$B660&lt;=Party_Statement!$E$6),SUMPRODUCT(($C$3:$C660=Party_Statement!$C$5)*($B$3:$B660&gt;=Party_Statement!$C$6)*($B$3:$B660&lt;=Party_Statement!$E$6)),""))</f>
        <v/>
      </c>
    </row>
    <row r="661" spans="1:11" x14ac:dyDescent="0.2">
      <c r="A661" s="196" t="str">
        <f>Sales_Entry!A661</f>
        <v>2083/04/11</v>
      </c>
      <c r="B661" s="197">
        <f>Sales_Entry!B661</f>
        <v>46230</v>
      </c>
      <c r="C661" s="198" t="str">
        <f>Sales_Entry!D661</f>
        <v>SITALA ARYAL</v>
      </c>
      <c r="D661" s="198" t="s">
        <v>1388</v>
      </c>
      <c r="E661" s="198" t="str">
        <f>Sales_Entry!C661</f>
        <v>BILL-6566</v>
      </c>
      <c r="F661" s="198" t="str">
        <f>Sales_Entry!E661</f>
        <v>Mix Milk</v>
      </c>
      <c r="G661" s="199">
        <f>N(Sales_Entry!J661)</f>
        <v>90</v>
      </c>
      <c r="H661" s="199">
        <v>0</v>
      </c>
      <c r="I661" s="199">
        <f t="shared" si="10"/>
        <v>90</v>
      </c>
      <c r="J661" s="200"/>
      <c r="K661" s="200" t="str" cm="1">
        <f t="array" ref="K661">IF($C661="","",IF(AND($C661=Party_Statement!$C$5,$B661&gt;=Party_Statement!$C$6,$B661&lt;=Party_Statement!$E$6),SUMPRODUCT(($C$3:$C661=Party_Statement!$C$5)*($B$3:$B661&gt;=Party_Statement!$C$6)*($B$3:$B661&lt;=Party_Statement!$E$6)),""))</f>
        <v/>
      </c>
    </row>
    <row r="662" spans="1:11" x14ac:dyDescent="0.2">
      <c r="A662" s="196" t="str">
        <f>Sales_Entry!A662</f>
        <v>2083/04/11</v>
      </c>
      <c r="B662" s="197">
        <f>Sales_Entry!B662</f>
        <v>46230</v>
      </c>
      <c r="C662" s="198" t="str">
        <f>Sales_Entry!D662</f>
        <v>LOCAL</v>
      </c>
      <c r="D662" s="198" t="s">
        <v>1388</v>
      </c>
      <c r="E662" s="198" t="str">
        <f>Sales_Entry!C662</f>
        <v>BILL-6455</v>
      </c>
      <c r="F662" s="198" t="str">
        <f>Sales_Entry!E662</f>
        <v>Mix Milk</v>
      </c>
      <c r="G662" s="199">
        <f>N(Sales_Entry!J662)</f>
        <v>600</v>
      </c>
      <c r="H662" s="199">
        <v>0</v>
      </c>
      <c r="I662" s="199">
        <f t="shared" si="10"/>
        <v>600</v>
      </c>
      <c r="J662" s="200"/>
      <c r="K662" s="200" t="str" cm="1">
        <f t="array" ref="K662">IF($C662="","",IF(AND($C662=Party_Statement!$C$5,$B662&gt;=Party_Statement!$C$6,$B662&lt;=Party_Statement!$E$6),SUMPRODUCT(($C$3:$C662=Party_Statement!$C$5)*($B$3:$B662&gt;=Party_Statement!$C$6)*($B$3:$B662&lt;=Party_Statement!$E$6)),""))</f>
        <v/>
      </c>
    </row>
    <row r="663" spans="1:11" x14ac:dyDescent="0.2">
      <c r="A663" s="196" t="str">
        <f>Sales_Entry!A663</f>
        <v>2083/04/12</v>
      </c>
      <c r="B663" s="197">
        <f>Sales_Entry!B663</f>
        <v>46231</v>
      </c>
      <c r="C663" s="198" t="str">
        <f>Sales_Entry!D663</f>
        <v>SRIJANA DAIRY</v>
      </c>
      <c r="D663" s="198" t="s">
        <v>1388</v>
      </c>
      <c r="E663" s="198" t="str">
        <f>Sales_Entry!C663</f>
        <v>BILL-6567</v>
      </c>
      <c r="F663" s="198" t="str">
        <f>Sales_Entry!E663</f>
        <v>Mix Milk</v>
      </c>
      <c r="G663" s="199">
        <f>N(Sales_Entry!J663)</f>
        <v>5100</v>
      </c>
      <c r="H663" s="199">
        <v>0</v>
      </c>
      <c r="I663" s="199">
        <f t="shared" si="10"/>
        <v>5100</v>
      </c>
      <c r="J663" s="200"/>
      <c r="K663" s="200" t="str" cm="1">
        <f t="array" ref="K663">IF($C663="","",IF(AND($C663=Party_Statement!$C$5,$B663&gt;=Party_Statement!$C$6,$B663&lt;=Party_Statement!$E$6),SUMPRODUCT(($C$3:$C663=Party_Statement!$C$5)*($B$3:$B663&gt;=Party_Statement!$C$6)*($B$3:$B663&lt;=Party_Statement!$E$6)),""))</f>
        <v/>
      </c>
    </row>
    <row r="664" spans="1:11" x14ac:dyDescent="0.2">
      <c r="A664" s="196" t="str">
        <f>Sales_Entry!A664</f>
        <v>2083/04/12</v>
      </c>
      <c r="B664" s="197">
        <f>Sales_Entry!B664</f>
        <v>46231</v>
      </c>
      <c r="C664" s="198" t="str">
        <f>Sales_Entry!D664</f>
        <v>SRIJANA DAIRY</v>
      </c>
      <c r="D664" s="198" t="s">
        <v>1388</v>
      </c>
      <c r="E664" s="198" t="str">
        <f>Sales_Entry!C664</f>
        <v>BILL-6567</v>
      </c>
      <c r="F664" s="198" t="str">
        <f>Sales_Entry!E664</f>
        <v>Cow Milk</v>
      </c>
      <c r="G664" s="199">
        <f>N(Sales_Entry!J664)</f>
        <v>80</v>
      </c>
      <c r="H664" s="199">
        <v>0</v>
      </c>
      <c r="I664" s="199">
        <f t="shared" si="10"/>
        <v>80</v>
      </c>
      <c r="J664" s="200"/>
      <c r="K664" s="200" t="str" cm="1">
        <f t="array" ref="K664">IF($C664="","",IF(AND($C664=Party_Statement!$C$5,$B664&gt;=Party_Statement!$C$6,$B664&lt;=Party_Statement!$E$6),SUMPRODUCT(($C$3:$C664=Party_Statement!$C$5)*($B$3:$B664&gt;=Party_Statement!$C$6)*($B$3:$B664&lt;=Party_Statement!$E$6)),""))</f>
        <v/>
      </c>
    </row>
    <row r="665" spans="1:11" x14ac:dyDescent="0.2">
      <c r="A665" s="196" t="str">
        <f>Sales_Entry!A665</f>
        <v>2083/04/12</v>
      </c>
      <c r="B665" s="197">
        <f>Sales_Entry!B665</f>
        <v>46231</v>
      </c>
      <c r="C665" s="198" t="str">
        <f>Sales_Entry!D665</f>
        <v>SOBHA BHATTARAI</v>
      </c>
      <c r="D665" s="198" t="s">
        <v>1388</v>
      </c>
      <c r="E665" s="198" t="str">
        <f>Sales_Entry!C665</f>
        <v>BILL-6568</v>
      </c>
      <c r="F665" s="198" t="str">
        <f>Sales_Entry!E665</f>
        <v>Mix Milk</v>
      </c>
      <c r="G665" s="199">
        <f>N(Sales_Entry!J665)</f>
        <v>1700</v>
      </c>
      <c r="H665" s="199">
        <v>0</v>
      </c>
      <c r="I665" s="199">
        <f t="shared" si="10"/>
        <v>1700</v>
      </c>
      <c r="J665" s="200"/>
      <c r="K665" s="200" t="str" cm="1">
        <f t="array" ref="K665">IF($C665="","",IF(AND($C665=Party_Statement!$C$5,$B665&gt;=Party_Statement!$C$6,$B665&lt;=Party_Statement!$E$6),SUMPRODUCT(($C$3:$C665=Party_Statement!$C$5)*($B$3:$B665&gt;=Party_Statement!$C$6)*($B$3:$B665&lt;=Party_Statement!$E$6)),""))</f>
        <v/>
      </c>
    </row>
    <row r="666" spans="1:11" x14ac:dyDescent="0.2">
      <c r="A666" s="196" t="str">
        <f>Sales_Entry!A666</f>
        <v>2083/04/12</v>
      </c>
      <c r="B666" s="197">
        <f>Sales_Entry!B666</f>
        <v>46231</v>
      </c>
      <c r="C666" s="198" t="str">
        <f>Sales_Entry!D666</f>
        <v>GIRI KIRANA</v>
      </c>
      <c r="D666" s="198" t="s">
        <v>1388</v>
      </c>
      <c r="E666" s="198" t="str">
        <f>Sales_Entry!C666</f>
        <v>BILL-6569</v>
      </c>
      <c r="F666" s="198" t="str">
        <f>Sales_Entry!E666</f>
        <v>Mix Milk</v>
      </c>
      <c r="G666" s="199">
        <f>N(Sales_Entry!J666)</f>
        <v>1275</v>
      </c>
      <c r="H666" s="199">
        <v>0</v>
      </c>
      <c r="I666" s="199">
        <f t="shared" si="10"/>
        <v>1275</v>
      </c>
      <c r="J666" s="200"/>
      <c r="K666" s="200" t="str" cm="1">
        <f t="array" ref="K666">IF($C666="","",IF(AND($C666=Party_Statement!$C$5,$B666&gt;=Party_Statement!$C$6,$B666&lt;=Party_Statement!$E$6),SUMPRODUCT(($C$3:$C666=Party_Statement!$C$5)*($B$3:$B666&gt;=Party_Statement!$C$6)*($B$3:$B666&lt;=Party_Statement!$E$6)),""))</f>
        <v/>
      </c>
    </row>
    <row r="667" spans="1:11" x14ac:dyDescent="0.2">
      <c r="A667" s="196" t="str">
        <f>Sales_Entry!A667</f>
        <v>2083/04/12</v>
      </c>
      <c r="B667" s="197">
        <f>Sales_Entry!B667</f>
        <v>46231</v>
      </c>
      <c r="C667" s="198" t="str">
        <f>Sales_Entry!D667</f>
        <v>DEURALI KIRANA</v>
      </c>
      <c r="D667" s="198" t="s">
        <v>1388</v>
      </c>
      <c r="E667" s="198" t="str">
        <f>Sales_Entry!C667</f>
        <v>BILL-6570</v>
      </c>
      <c r="F667" s="198" t="str">
        <f>Sales_Entry!E667</f>
        <v>Mix Milk</v>
      </c>
      <c r="G667" s="199">
        <f>N(Sales_Entry!J667)</f>
        <v>425</v>
      </c>
      <c r="H667" s="199">
        <v>0</v>
      </c>
      <c r="I667" s="199">
        <f t="shared" si="10"/>
        <v>425</v>
      </c>
      <c r="J667" s="200"/>
      <c r="K667" s="200" t="str" cm="1">
        <f t="array" ref="K667">IF($C667="","",IF(AND($C667=Party_Statement!$C$5,$B667&gt;=Party_Statement!$C$6,$B667&lt;=Party_Statement!$E$6),SUMPRODUCT(($C$3:$C667=Party_Statement!$C$5)*($B$3:$B667&gt;=Party_Statement!$C$6)*($B$3:$B667&lt;=Party_Statement!$E$6)),""))</f>
        <v/>
      </c>
    </row>
    <row r="668" spans="1:11" s="64" customFormat="1" x14ac:dyDescent="0.2">
      <c r="A668" s="196" t="str">
        <f>Sales_Entry!A668</f>
        <v>2083/04/12</v>
      </c>
      <c r="B668" s="197">
        <f>Sales_Entry!B668</f>
        <v>46231</v>
      </c>
      <c r="C668" s="198" t="str">
        <f>Sales_Entry!D668</f>
        <v>AAMOSH KIRANA</v>
      </c>
      <c r="D668" s="198" t="s">
        <v>1388</v>
      </c>
      <c r="E668" s="198" t="str">
        <f>Sales_Entry!C668</f>
        <v>BILL-6571</v>
      </c>
      <c r="F668" s="198" t="str">
        <f>Sales_Entry!E668</f>
        <v>Mix Milk</v>
      </c>
      <c r="G668" s="199">
        <f>N(Sales_Entry!J668)</f>
        <v>3440</v>
      </c>
      <c r="H668" s="199">
        <v>0</v>
      </c>
      <c r="I668" s="199">
        <f t="shared" si="10"/>
        <v>3440</v>
      </c>
      <c r="J668" s="202"/>
      <c r="K668" s="200" cm="1">
        <f t="array" ref="K668">IF($C668="","",IF(AND($C668=Party_Statement!$C$5,$B668&gt;=Party_Statement!$C$6,$B668&lt;=Party_Statement!$E$6),SUMPRODUCT(($C$3:$C668=Party_Statement!$C$5)*($B$3:$B668&gt;=Party_Statement!$C$6)*($B$3:$B668&lt;=Party_Statement!$E$6)),""))</f>
        <v>85</v>
      </c>
    </row>
    <row r="669" spans="1:11" x14ac:dyDescent="0.2">
      <c r="A669" s="196" t="str">
        <f>Sales_Entry!A669</f>
        <v>2083/04/12</v>
      </c>
      <c r="B669" s="197">
        <f>Sales_Entry!B669</f>
        <v>46231</v>
      </c>
      <c r="C669" s="198" t="str">
        <f>Sales_Entry!D669</f>
        <v>AAMOSH KIRANA</v>
      </c>
      <c r="D669" s="198" t="s">
        <v>1388</v>
      </c>
      <c r="E669" s="198" t="str">
        <f>Sales_Entry!C669</f>
        <v>BILL-6571</v>
      </c>
      <c r="F669" s="198" t="str">
        <f>Sales_Entry!E669</f>
        <v>Mix Milk</v>
      </c>
      <c r="G669" s="199">
        <f>N(Sales_Entry!J669)</f>
        <v>4250</v>
      </c>
      <c r="H669" s="199">
        <v>0</v>
      </c>
      <c r="I669" s="199">
        <f t="shared" si="10"/>
        <v>4250</v>
      </c>
      <c r="J669" s="200"/>
      <c r="K669" s="200" cm="1">
        <f t="array" ref="K669">IF($C669="","",IF(AND($C669=Party_Statement!$C$5,$B669&gt;=Party_Statement!$C$6,$B669&lt;=Party_Statement!$E$6),SUMPRODUCT(($C$3:$C669=Party_Statement!$C$5)*($B$3:$B669&gt;=Party_Statement!$C$6)*($B$3:$B669&lt;=Party_Statement!$E$6)),""))</f>
        <v>86</v>
      </c>
    </row>
    <row r="670" spans="1:11" x14ac:dyDescent="0.2">
      <c r="A670" s="196" t="str">
        <f>Sales_Entry!A670</f>
        <v>2083/04/12</v>
      </c>
      <c r="B670" s="197">
        <f>Sales_Entry!B670</f>
        <v>46231</v>
      </c>
      <c r="C670" s="198" t="str">
        <f>Sales_Entry!D670</f>
        <v>AAMOSH KIRANA</v>
      </c>
      <c r="D670" s="198" t="s">
        <v>1388</v>
      </c>
      <c r="E670" s="198" t="str">
        <f>Sales_Entry!C670</f>
        <v>BILL-6571</v>
      </c>
      <c r="F670" s="198" t="str">
        <f>Sales_Entry!E670</f>
        <v>Cow Milk</v>
      </c>
      <c r="G670" s="199">
        <f>N(Sales_Entry!J670)</f>
        <v>80</v>
      </c>
      <c r="H670" s="199">
        <v>0</v>
      </c>
      <c r="I670" s="199">
        <f t="shared" si="10"/>
        <v>80</v>
      </c>
      <c r="J670" s="200"/>
      <c r="K670" s="200" cm="1">
        <f t="array" ref="K670">IF($C670="","",IF(AND($C670=Party_Statement!$C$5,$B670&gt;=Party_Statement!$C$6,$B670&lt;=Party_Statement!$E$6),SUMPRODUCT(($C$3:$C670=Party_Statement!$C$5)*($B$3:$B670&gt;=Party_Statement!$C$6)*($B$3:$B670&lt;=Party_Statement!$E$6)),""))</f>
        <v>87</v>
      </c>
    </row>
    <row r="671" spans="1:11" x14ac:dyDescent="0.2">
      <c r="A671" s="196" t="str">
        <f>Sales_Entry!A671</f>
        <v>2083/04/12</v>
      </c>
      <c r="B671" s="197">
        <f>Sales_Entry!B671</f>
        <v>46231</v>
      </c>
      <c r="C671" s="198" t="str">
        <f>Sales_Entry!D671</f>
        <v>PALPALI KIRANA</v>
      </c>
      <c r="D671" s="198" t="s">
        <v>1388</v>
      </c>
      <c r="E671" s="198" t="str">
        <f>Sales_Entry!C671</f>
        <v>BILL-6572</v>
      </c>
      <c r="F671" s="198" t="str">
        <f>Sales_Entry!E671</f>
        <v>Mix Milk</v>
      </c>
      <c r="G671" s="199">
        <f>N(Sales_Entry!J671)</f>
        <v>1700</v>
      </c>
      <c r="H671" s="199">
        <v>0</v>
      </c>
      <c r="I671" s="199">
        <f t="shared" si="10"/>
        <v>1700</v>
      </c>
      <c r="J671" s="200"/>
      <c r="K671" s="200" t="str" cm="1">
        <f t="array" ref="K671">IF($C671="","",IF(AND($C671=Party_Statement!$C$5,$B671&gt;=Party_Statement!$C$6,$B671&lt;=Party_Statement!$E$6),SUMPRODUCT(($C$3:$C671=Party_Statement!$C$5)*($B$3:$B671&gt;=Party_Statement!$C$6)*($B$3:$B671&lt;=Party_Statement!$E$6)),""))</f>
        <v/>
      </c>
    </row>
    <row r="672" spans="1:11" x14ac:dyDescent="0.2">
      <c r="A672" s="196" t="str">
        <f>Sales_Entry!A672</f>
        <v>2083/04/12</v>
      </c>
      <c r="B672" s="197">
        <f>Sales_Entry!B672</f>
        <v>46231</v>
      </c>
      <c r="C672" s="198" t="str">
        <f>Sales_Entry!D672</f>
        <v>CHHATRABHUMI STORE</v>
      </c>
      <c r="D672" s="198" t="s">
        <v>1388</v>
      </c>
      <c r="E672" s="198" t="str">
        <f>Sales_Entry!C672</f>
        <v>BILL-6573</v>
      </c>
      <c r="F672" s="198" t="str">
        <f>Sales_Entry!E672</f>
        <v>Mix Milk</v>
      </c>
      <c r="G672" s="199">
        <f>N(Sales_Entry!J672)</f>
        <v>2150</v>
      </c>
      <c r="H672" s="199">
        <v>0</v>
      </c>
      <c r="I672" s="199">
        <f t="shared" si="10"/>
        <v>2150</v>
      </c>
      <c r="J672" s="200"/>
      <c r="K672" s="200" t="str" cm="1">
        <f t="array" ref="K672">IF($C672="","",IF(AND($C672=Party_Statement!$C$5,$B672&gt;=Party_Statement!$C$6,$B672&lt;=Party_Statement!$E$6),SUMPRODUCT(($C$3:$C672=Party_Statement!$C$5)*($B$3:$B672&gt;=Party_Statement!$C$6)*($B$3:$B672&lt;=Party_Statement!$E$6)),""))</f>
        <v/>
      </c>
    </row>
    <row r="673" spans="1:11" x14ac:dyDescent="0.2">
      <c r="A673" s="196" t="str">
        <f>Sales_Entry!A673</f>
        <v>2083/04/12</v>
      </c>
      <c r="B673" s="197">
        <f>Sales_Entry!B673</f>
        <v>46231</v>
      </c>
      <c r="C673" s="198" t="str">
        <f>Sales_Entry!D673</f>
        <v>KRISHNA KHAREL</v>
      </c>
      <c r="D673" s="198" t="s">
        <v>1388</v>
      </c>
      <c r="E673" s="198" t="str">
        <f>Sales_Entry!C673</f>
        <v>BILL-6574</v>
      </c>
      <c r="F673" s="198" t="str">
        <f>Sales_Entry!E673</f>
        <v>Mix Milk</v>
      </c>
      <c r="G673" s="199">
        <f>N(Sales_Entry!J673)</f>
        <v>258</v>
      </c>
      <c r="H673" s="199">
        <v>0</v>
      </c>
      <c r="I673" s="199">
        <f t="shared" si="10"/>
        <v>258</v>
      </c>
      <c r="J673" s="200"/>
      <c r="K673" s="200" t="str" cm="1">
        <f t="array" ref="K673">IF($C673="","",IF(AND($C673=Party_Statement!$C$5,$B673&gt;=Party_Statement!$C$6,$B673&lt;=Party_Statement!$E$6),SUMPRODUCT(($C$3:$C673=Party_Statement!$C$5)*($B$3:$B673&gt;=Party_Statement!$C$6)*($B$3:$B673&lt;=Party_Statement!$E$6)),""))</f>
        <v/>
      </c>
    </row>
    <row r="674" spans="1:11" x14ac:dyDescent="0.2">
      <c r="A674" s="196" t="str">
        <f>Sales_Entry!A674</f>
        <v>2083/04/12</v>
      </c>
      <c r="B674" s="197">
        <f>Sales_Entry!B674</f>
        <v>46231</v>
      </c>
      <c r="C674" s="198" t="str">
        <f>Sales_Entry!D674</f>
        <v>SAMIKSHYA KIRANA</v>
      </c>
      <c r="D674" s="198" t="s">
        <v>1388</v>
      </c>
      <c r="E674" s="198" t="str">
        <f>Sales_Entry!C674</f>
        <v>BILL-6575</v>
      </c>
      <c r="F674" s="198" t="str">
        <f>Sales_Entry!E674</f>
        <v>Mix Milk</v>
      </c>
      <c r="G674" s="199">
        <f>N(Sales_Entry!J674)</f>
        <v>680</v>
      </c>
      <c r="H674" s="199">
        <v>0</v>
      </c>
      <c r="I674" s="199">
        <f t="shared" si="10"/>
        <v>680</v>
      </c>
      <c r="J674" s="200"/>
      <c r="K674" s="200" t="str" cm="1">
        <f t="array" ref="K674">IF($C674="","",IF(AND($C674=Party_Statement!$C$5,$B674&gt;=Party_Statement!$C$6,$B674&lt;=Party_Statement!$E$6),SUMPRODUCT(($C$3:$C674=Party_Statement!$C$5)*($B$3:$B674&gt;=Party_Statement!$C$6)*($B$3:$B674&lt;=Party_Statement!$E$6)),""))</f>
        <v/>
      </c>
    </row>
    <row r="675" spans="1:11" x14ac:dyDescent="0.2">
      <c r="A675" s="196" t="str">
        <f>Sales_Entry!A675</f>
        <v>2083/04/12</v>
      </c>
      <c r="B675" s="197">
        <f>Sales_Entry!B675</f>
        <v>46231</v>
      </c>
      <c r="C675" s="198" t="str">
        <f>Sales_Entry!D675</f>
        <v>MANAKAMANA DAIRY</v>
      </c>
      <c r="D675" s="198" t="s">
        <v>1388</v>
      </c>
      <c r="E675" s="198" t="str">
        <f>Sales_Entry!C675</f>
        <v>BILL-6576</v>
      </c>
      <c r="F675" s="198" t="str">
        <f>Sales_Entry!E675</f>
        <v>Mix Milk</v>
      </c>
      <c r="G675" s="199">
        <f>N(Sales_Entry!J675)</f>
        <v>850</v>
      </c>
      <c r="H675" s="199">
        <v>0</v>
      </c>
      <c r="I675" s="199">
        <f t="shared" si="10"/>
        <v>850</v>
      </c>
      <c r="J675" s="200"/>
      <c r="K675" s="200" t="str" cm="1">
        <f t="array" ref="K675">IF($C675="","",IF(AND($C675=Party_Statement!$C$5,$B675&gt;=Party_Statement!$C$6,$B675&lt;=Party_Statement!$E$6),SUMPRODUCT(($C$3:$C675=Party_Statement!$C$5)*($B$3:$B675&gt;=Party_Statement!$C$6)*($B$3:$B675&lt;=Party_Statement!$E$6)),""))</f>
        <v/>
      </c>
    </row>
    <row r="676" spans="1:11" x14ac:dyDescent="0.2">
      <c r="A676" s="196" t="str">
        <f>Sales_Entry!A676</f>
        <v>2083/04/12</v>
      </c>
      <c r="B676" s="197">
        <f>Sales_Entry!B676</f>
        <v>46231</v>
      </c>
      <c r="C676" s="198" t="str">
        <f>Sales_Entry!D676</f>
        <v>YUBARAJ AND SAMRAT</v>
      </c>
      <c r="D676" s="198" t="s">
        <v>1388</v>
      </c>
      <c r="E676" s="198" t="str">
        <f>Sales_Entry!C676</f>
        <v>BILL-6577</v>
      </c>
      <c r="F676" s="198" t="str">
        <f>Sales_Entry!E676</f>
        <v>Mix Milk</v>
      </c>
      <c r="G676" s="199">
        <f>N(Sales_Entry!J676)</f>
        <v>1360</v>
      </c>
      <c r="H676" s="199">
        <v>0</v>
      </c>
      <c r="I676" s="199">
        <f t="shared" si="10"/>
        <v>1360</v>
      </c>
      <c r="J676" s="200"/>
      <c r="K676" s="200" t="str" cm="1">
        <f t="array" ref="K676">IF($C676="","",IF(AND($C676=Party_Statement!$C$5,$B676&gt;=Party_Statement!$C$6,$B676&lt;=Party_Statement!$E$6),SUMPRODUCT(($C$3:$C676=Party_Statement!$C$5)*($B$3:$B676&gt;=Party_Statement!$C$6)*($B$3:$B676&lt;=Party_Statement!$E$6)),""))</f>
        <v/>
      </c>
    </row>
    <row r="677" spans="1:11" x14ac:dyDescent="0.2">
      <c r="A677" s="196" t="str">
        <f>Sales_Entry!A677</f>
        <v>2083/04/12</v>
      </c>
      <c r="B677" s="197">
        <f>Sales_Entry!B677</f>
        <v>46231</v>
      </c>
      <c r="C677" s="198" t="str">
        <f>Sales_Entry!D677</f>
        <v>AAYUSH AND AAYUSHMA</v>
      </c>
      <c r="D677" s="198" t="s">
        <v>1388</v>
      </c>
      <c r="E677" s="198" t="str">
        <f>Sales_Entry!C677</f>
        <v>BILL-6578</v>
      </c>
      <c r="F677" s="198" t="str">
        <f>Sales_Entry!E677</f>
        <v>Mix Milk</v>
      </c>
      <c r="G677" s="199">
        <f>N(Sales_Entry!J677)</f>
        <v>425</v>
      </c>
      <c r="H677" s="199">
        <v>0</v>
      </c>
      <c r="I677" s="199">
        <f t="shared" si="10"/>
        <v>425</v>
      </c>
      <c r="J677" s="200"/>
      <c r="K677" s="200" t="str" cm="1">
        <f t="array" ref="K677">IF($C677="","",IF(AND($C677=Party_Statement!$C$5,$B677&gt;=Party_Statement!$C$6,$B677&lt;=Party_Statement!$E$6),SUMPRODUCT(($C$3:$C677=Party_Statement!$C$5)*($B$3:$B677&gt;=Party_Statement!$C$6)*($B$3:$B677&lt;=Party_Statement!$E$6)),""))</f>
        <v/>
      </c>
    </row>
    <row r="678" spans="1:11" x14ac:dyDescent="0.2">
      <c r="A678" s="196" t="str">
        <f>Sales_Entry!A678</f>
        <v>2083/04/12</v>
      </c>
      <c r="B678" s="197">
        <f>Sales_Entry!B678</f>
        <v>46231</v>
      </c>
      <c r="C678" s="198" t="str">
        <f>Sales_Entry!D678</f>
        <v>KRITIKA KIRANA</v>
      </c>
      <c r="D678" s="198" t="s">
        <v>1388</v>
      </c>
      <c r="E678" s="198" t="str">
        <f>Sales_Entry!C678</f>
        <v>BILL-6579</v>
      </c>
      <c r="F678" s="198" t="str">
        <f>Sales_Entry!E678</f>
        <v>Mix Milk</v>
      </c>
      <c r="G678" s="199">
        <f>N(Sales_Entry!J678)</f>
        <v>1290</v>
      </c>
      <c r="H678" s="199">
        <v>0</v>
      </c>
      <c r="I678" s="199">
        <f t="shared" si="10"/>
        <v>1290</v>
      </c>
      <c r="J678" s="200"/>
      <c r="K678" s="200" t="str" cm="1">
        <f t="array" ref="K678">IF($C678="","",IF(AND($C678=Party_Statement!$C$5,$B678&gt;=Party_Statement!$C$6,$B678&lt;=Party_Statement!$E$6),SUMPRODUCT(($C$3:$C678=Party_Statement!$C$5)*($B$3:$B678&gt;=Party_Statement!$C$6)*($B$3:$B678&lt;=Party_Statement!$E$6)),""))</f>
        <v/>
      </c>
    </row>
    <row r="679" spans="1:11" s="64" customFormat="1" x14ac:dyDescent="0.2">
      <c r="A679" s="196" t="str">
        <f>Sales_Entry!A679</f>
        <v>2083/04/12</v>
      </c>
      <c r="B679" s="197">
        <f>Sales_Entry!B679</f>
        <v>46231</v>
      </c>
      <c r="C679" s="198" t="str">
        <f>Sales_Entry!D679</f>
        <v>KRITIKA KIRANA</v>
      </c>
      <c r="D679" s="198" t="s">
        <v>1388</v>
      </c>
      <c r="E679" s="198" t="str">
        <f>Sales_Entry!C679</f>
        <v>BILL-6579</v>
      </c>
      <c r="F679" s="198" t="str">
        <f>Sales_Entry!E679</f>
        <v>NAUNI</v>
      </c>
      <c r="G679" s="199">
        <f>N(Sales_Entry!J679)</f>
        <v>1162.5</v>
      </c>
      <c r="H679" s="199">
        <v>0</v>
      </c>
      <c r="I679" s="199">
        <f t="shared" si="10"/>
        <v>1162.5</v>
      </c>
      <c r="J679" s="202"/>
      <c r="K679" s="200" t="str" cm="1">
        <f t="array" ref="K679">IF($C679="","",IF(AND($C679=Party_Statement!$C$5,$B679&gt;=Party_Statement!$C$6,$B679&lt;=Party_Statement!$E$6),SUMPRODUCT(($C$3:$C679=Party_Statement!$C$5)*($B$3:$B679&gt;=Party_Statement!$C$6)*($B$3:$B679&lt;=Party_Statement!$E$6)),""))</f>
        <v/>
      </c>
    </row>
    <row r="680" spans="1:11" x14ac:dyDescent="0.2">
      <c r="A680" s="196" t="str">
        <f>Sales_Entry!A680</f>
        <v>2083/04/12</v>
      </c>
      <c r="B680" s="197">
        <f>Sales_Entry!B680</f>
        <v>46231</v>
      </c>
      <c r="C680" s="198" t="str">
        <f>Sales_Entry!D680</f>
        <v>ORGANIC TARKALI</v>
      </c>
      <c r="D680" s="198" t="s">
        <v>1388</v>
      </c>
      <c r="E680" s="198" t="str">
        <f>Sales_Entry!C680</f>
        <v>BILL-6580</v>
      </c>
      <c r="F680" s="198" t="str">
        <f>Sales_Entry!E680</f>
        <v>Mix Milk</v>
      </c>
      <c r="G680" s="199">
        <f>N(Sales_Entry!J680)</f>
        <v>2375</v>
      </c>
      <c r="H680" s="199">
        <v>0</v>
      </c>
      <c r="I680" s="199">
        <f t="shared" si="10"/>
        <v>2375</v>
      </c>
      <c r="J680" s="200"/>
      <c r="K680" s="200" t="str" cm="1">
        <f t="array" ref="K680">IF($C680="","",IF(AND($C680=Party_Statement!$C$5,$B680&gt;=Party_Statement!$C$6,$B680&lt;=Party_Statement!$E$6),SUMPRODUCT(($C$3:$C680=Party_Statement!$C$5)*($B$3:$B680&gt;=Party_Statement!$C$6)*($B$3:$B680&lt;=Party_Statement!$E$6)),""))</f>
        <v/>
      </c>
    </row>
    <row r="681" spans="1:11" x14ac:dyDescent="0.2">
      <c r="A681" s="196" t="str">
        <f>Sales_Entry!A681</f>
        <v>2083/04/12</v>
      </c>
      <c r="B681" s="197">
        <f>Sales_Entry!B681</f>
        <v>46231</v>
      </c>
      <c r="C681" s="198" t="str">
        <f>Sales_Entry!D681</f>
        <v>ORGANIC TARKALI</v>
      </c>
      <c r="D681" s="198" t="s">
        <v>1388</v>
      </c>
      <c r="E681" s="198" t="str">
        <f>Sales_Entry!C681</f>
        <v>BILL-6580</v>
      </c>
      <c r="F681" s="198" t="str">
        <f>Sales_Entry!E681</f>
        <v>Mix Milk</v>
      </c>
      <c r="G681" s="199">
        <f>N(Sales_Entry!J681)</f>
        <v>1020</v>
      </c>
      <c r="H681" s="199">
        <v>0</v>
      </c>
      <c r="I681" s="199">
        <f t="shared" si="10"/>
        <v>1020</v>
      </c>
      <c r="J681" s="200"/>
      <c r="K681" s="200" t="str" cm="1">
        <f t="array" ref="K681">IF($C681="","",IF(AND($C681=Party_Statement!$C$5,$B681&gt;=Party_Statement!$C$6,$B681&lt;=Party_Statement!$E$6),SUMPRODUCT(($C$3:$C681=Party_Statement!$C$5)*($B$3:$B681&gt;=Party_Statement!$C$6)*($B$3:$B681&lt;=Party_Statement!$E$6)),""))</f>
        <v/>
      </c>
    </row>
    <row r="682" spans="1:11" x14ac:dyDescent="0.2">
      <c r="A682" s="196" t="str">
        <f>Sales_Entry!A682</f>
        <v>2083/04/12</v>
      </c>
      <c r="B682" s="197">
        <f>Sales_Entry!B682</f>
        <v>46231</v>
      </c>
      <c r="C682" s="198" t="str">
        <f>Sales_Entry!D682</f>
        <v>SHARMA DAI</v>
      </c>
      <c r="D682" s="198" t="s">
        <v>1388</v>
      </c>
      <c r="E682" s="198" t="str">
        <f>Sales_Entry!C682</f>
        <v>BILL-6581</v>
      </c>
      <c r="F682" s="198" t="str">
        <f>Sales_Entry!E682</f>
        <v>Mix Milk</v>
      </c>
      <c r="G682" s="199">
        <f>N(Sales_Entry!J682)</f>
        <v>2856</v>
      </c>
      <c r="H682" s="199">
        <v>0</v>
      </c>
      <c r="I682" s="199">
        <f t="shared" si="10"/>
        <v>2856</v>
      </c>
      <c r="J682" s="200"/>
      <c r="K682" s="200" t="str" cm="1">
        <f t="array" ref="K682">IF($C682="","",IF(AND($C682=Party_Statement!$C$5,$B682&gt;=Party_Statement!$C$6,$B682&lt;=Party_Statement!$E$6),SUMPRODUCT(($C$3:$C682=Party_Statement!$C$5)*($B$3:$B682&gt;=Party_Statement!$C$6)*($B$3:$B682&lt;=Party_Statement!$E$6)),""))</f>
        <v/>
      </c>
    </row>
    <row r="683" spans="1:11" x14ac:dyDescent="0.2">
      <c r="A683" s="196" t="str">
        <f>Sales_Entry!A683</f>
        <v>2083/04/12</v>
      </c>
      <c r="B683" s="197">
        <f>Sales_Entry!B683</f>
        <v>46231</v>
      </c>
      <c r="C683" s="198" t="str">
        <f>Sales_Entry!D683</f>
        <v>GANGA NEUPANE</v>
      </c>
      <c r="D683" s="198" t="s">
        <v>1388</v>
      </c>
      <c r="E683" s="198" t="str">
        <f>Sales_Entry!C683</f>
        <v>BILL-6582</v>
      </c>
      <c r="F683" s="198" t="str">
        <f>Sales_Entry!E683</f>
        <v>Mix Milk</v>
      </c>
      <c r="G683" s="199">
        <f>N(Sales_Entry!J683)</f>
        <v>510</v>
      </c>
      <c r="H683" s="199">
        <v>0</v>
      </c>
      <c r="I683" s="199">
        <f t="shared" si="10"/>
        <v>510</v>
      </c>
      <c r="J683" s="200"/>
      <c r="K683" s="200" t="str" cm="1">
        <f t="array" ref="K683">IF($C683="","",IF(AND($C683=Party_Statement!$C$5,$B683&gt;=Party_Statement!$C$6,$B683&lt;=Party_Statement!$E$6),SUMPRODUCT(($C$3:$C683=Party_Statement!$C$5)*($B$3:$B683&gt;=Party_Statement!$C$6)*($B$3:$B683&lt;=Party_Statement!$E$6)),""))</f>
        <v/>
      </c>
    </row>
    <row r="684" spans="1:11" x14ac:dyDescent="0.2">
      <c r="A684" s="196" t="str">
        <f>Sales_Entry!A684</f>
        <v>2083/04/12</v>
      </c>
      <c r="B684" s="197">
        <f>Sales_Entry!B684</f>
        <v>46231</v>
      </c>
      <c r="C684" s="198" t="str">
        <f>Sales_Entry!D684</f>
        <v>SITALA ARYAL</v>
      </c>
      <c r="D684" s="198" t="s">
        <v>1388</v>
      </c>
      <c r="E684" s="198" t="str">
        <f>Sales_Entry!C684</f>
        <v>BILL-6583</v>
      </c>
      <c r="F684" s="198" t="str">
        <f>Sales_Entry!E684</f>
        <v>Mix Milk</v>
      </c>
      <c r="G684" s="199">
        <f>N(Sales_Entry!J684)</f>
        <v>180</v>
      </c>
      <c r="H684" s="199">
        <v>0</v>
      </c>
      <c r="I684" s="199">
        <f t="shared" si="10"/>
        <v>180</v>
      </c>
      <c r="J684" s="200"/>
      <c r="K684" s="200" t="str" cm="1">
        <f t="array" ref="K684">IF($C684="","",IF(AND($C684=Party_Statement!$C$5,$B684&gt;=Party_Statement!$C$6,$B684&lt;=Party_Statement!$E$6),SUMPRODUCT(($C$3:$C684=Party_Statement!$C$5)*($B$3:$B684&gt;=Party_Statement!$C$6)*($B$3:$B684&lt;=Party_Statement!$E$6)),""))</f>
        <v/>
      </c>
    </row>
    <row r="685" spans="1:11" x14ac:dyDescent="0.2">
      <c r="A685" s="196" t="str">
        <f>Sales_Entry!A685</f>
        <v>2083/04/12</v>
      </c>
      <c r="B685" s="197">
        <f>Sales_Entry!B685</f>
        <v>46231</v>
      </c>
      <c r="C685" s="198" t="str">
        <f>Sales_Entry!D685</f>
        <v>LOCAL</v>
      </c>
      <c r="D685" s="198" t="s">
        <v>1388</v>
      </c>
      <c r="E685" s="198" t="str">
        <f>Sales_Entry!C685</f>
        <v>BILL-6456</v>
      </c>
      <c r="F685" s="198" t="str">
        <f>Sales_Entry!E685</f>
        <v>Mix Milk</v>
      </c>
      <c r="G685" s="199">
        <f>N(Sales_Entry!J685)</f>
        <v>575</v>
      </c>
      <c r="H685" s="199">
        <v>0</v>
      </c>
      <c r="I685" s="199">
        <f t="shared" si="10"/>
        <v>575</v>
      </c>
      <c r="J685" s="200"/>
      <c r="K685" s="200" t="str" cm="1">
        <f t="array" ref="K685">IF($C685="","",IF(AND($C685=Party_Statement!$C$5,$B685&gt;=Party_Statement!$C$6,$B685&lt;=Party_Statement!$E$6),SUMPRODUCT(($C$3:$C685=Party_Statement!$C$5)*($B$3:$B685&gt;=Party_Statement!$C$6)*($B$3:$B685&lt;=Party_Statement!$E$6)),""))</f>
        <v/>
      </c>
    </row>
    <row r="686" spans="1:11" x14ac:dyDescent="0.2">
      <c r="A686" s="196" t="str">
        <f>Sales_Entry!A686</f>
        <v>2083/04/12</v>
      </c>
      <c r="B686" s="197">
        <f>Sales_Entry!B686</f>
        <v>46231</v>
      </c>
      <c r="C686" s="198" t="str">
        <f>Sales_Entry!D686</f>
        <v>LOCAL</v>
      </c>
      <c r="D686" s="198" t="s">
        <v>1388</v>
      </c>
      <c r="E686" s="198" t="str">
        <f>Sales_Entry!C686</f>
        <v>BILL-6456</v>
      </c>
      <c r="F686" s="198" t="str">
        <f>Sales_Entry!E686</f>
        <v>Mix Milk</v>
      </c>
      <c r="G686" s="199">
        <f>N(Sales_Entry!J686)</f>
        <v>1100</v>
      </c>
      <c r="H686" s="199">
        <v>0</v>
      </c>
      <c r="I686" s="199">
        <f t="shared" si="10"/>
        <v>1100</v>
      </c>
      <c r="J686" s="200"/>
      <c r="K686" s="200" t="str" cm="1">
        <f t="array" ref="K686">IF($C686="","",IF(AND($C686=Party_Statement!$C$5,$B686&gt;=Party_Statement!$C$6,$B686&lt;=Party_Statement!$E$6),SUMPRODUCT(($C$3:$C686=Party_Statement!$C$5)*($B$3:$B686&gt;=Party_Statement!$C$6)*($B$3:$B686&lt;=Party_Statement!$E$6)),""))</f>
        <v/>
      </c>
    </row>
    <row r="687" spans="1:11" x14ac:dyDescent="0.2">
      <c r="A687" s="196" t="str">
        <f>Sales_Entry!A687</f>
        <v>2083/04/13</v>
      </c>
      <c r="B687" s="197">
        <f>Sales_Entry!B687</f>
        <v>46232</v>
      </c>
      <c r="C687" s="198" t="str">
        <f>Sales_Entry!D687</f>
        <v>SRIJANA DAIRY</v>
      </c>
      <c r="D687" s="198" t="s">
        <v>1388</v>
      </c>
      <c r="E687" s="198" t="str">
        <f>Sales_Entry!C687</f>
        <v>BILL-6584</v>
      </c>
      <c r="F687" s="198" t="str">
        <f>Sales_Entry!E687</f>
        <v>Mix Milk</v>
      </c>
      <c r="G687" s="199">
        <f>N(Sales_Entry!J687)</f>
        <v>5100</v>
      </c>
      <c r="H687" s="199">
        <v>0</v>
      </c>
      <c r="I687" s="199">
        <f t="shared" si="10"/>
        <v>5100</v>
      </c>
      <c r="J687" s="200"/>
      <c r="K687" s="200" t="str" cm="1">
        <f t="array" ref="K687">IF($C687="","",IF(AND($C687=Party_Statement!$C$5,$B687&gt;=Party_Statement!$C$6,$B687&lt;=Party_Statement!$E$6),SUMPRODUCT(($C$3:$C687=Party_Statement!$C$5)*($B$3:$B687&gt;=Party_Statement!$C$6)*($B$3:$B687&lt;=Party_Statement!$E$6)),""))</f>
        <v/>
      </c>
    </row>
    <row r="688" spans="1:11" x14ac:dyDescent="0.2">
      <c r="A688" s="196" t="str">
        <f>Sales_Entry!A688</f>
        <v>2083/04/13</v>
      </c>
      <c r="B688" s="197">
        <f>Sales_Entry!B688</f>
        <v>46232</v>
      </c>
      <c r="C688" s="198" t="str">
        <f>Sales_Entry!D688</f>
        <v>SRIJANA DAIRY</v>
      </c>
      <c r="D688" s="198" t="s">
        <v>1388</v>
      </c>
      <c r="E688" s="198" t="str">
        <f>Sales_Entry!C688</f>
        <v>BILL-6584</v>
      </c>
      <c r="F688" s="198" t="str">
        <f>Sales_Entry!E688</f>
        <v>Cow Milk</v>
      </c>
      <c r="G688" s="199">
        <f>N(Sales_Entry!J688)</f>
        <v>80</v>
      </c>
      <c r="H688" s="199">
        <v>0</v>
      </c>
      <c r="I688" s="199">
        <f t="shared" si="10"/>
        <v>80</v>
      </c>
      <c r="J688" s="200"/>
      <c r="K688" s="200" t="str" cm="1">
        <f t="array" ref="K688">IF($C688="","",IF(AND($C688=Party_Statement!$C$5,$B688&gt;=Party_Statement!$C$6,$B688&lt;=Party_Statement!$E$6),SUMPRODUCT(($C$3:$C688=Party_Statement!$C$5)*($B$3:$B688&gt;=Party_Statement!$C$6)*($B$3:$B688&lt;=Party_Statement!$E$6)),""))</f>
        <v/>
      </c>
    </row>
    <row r="689" spans="1:11" x14ac:dyDescent="0.2">
      <c r="A689" s="196" t="str">
        <f>Sales_Entry!A689</f>
        <v>2083/04/13</v>
      </c>
      <c r="B689" s="197">
        <f>Sales_Entry!B689</f>
        <v>46232</v>
      </c>
      <c r="C689" s="198" t="str">
        <f>Sales_Entry!D689</f>
        <v>SRIJANA DAIRY</v>
      </c>
      <c r="D689" s="198" t="s">
        <v>1388</v>
      </c>
      <c r="E689" s="198" t="str">
        <f>Sales_Entry!C689</f>
        <v>BILL-6584</v>
      </c>
      <c r="F689" s="198" t="str">
        <f>Sales_Entry!E689</f>
        <v>NAUNI</v>
      </c>
      <c r="G689" s="199">
        <f>N(Sales_Entry!J689)</f>
        <v>4000</v>
      </c>
      <c r="H689" s="199">
        <v>0</v>
      </c>
      <c r="I689" s="199">
        <f t="shared" si="10"/>
        <v>4000</v>
      </c>
      <c r="J689" s="200"/>
      <c r="K689" s="200" t="str" cm="1">
        <f t="array" ref="K689">IF($C689="","",IF(AND($C689=Party_Statement!$C$5,$B689&gt;=Party_Statement!$C$6,$B689&lt;=Party_Statement!$E$6),SUMPRODUCT(($C$3:$C689=Party_Statement!$C$5)*($B$3:$B689&gt;=Party_Statement!$C$6)*($B$3:$B689&lt;=Party_Statement!$E$6)),""))</f>
        <v/>
      </c>
    </row>
    <row r="690" spans="1:11" s="64" customFormat="1" x14ac:dyDescent="0.2">
      <c r="A690" s="196" t="str">
        <f>Sales_Entry!A690</f>
        <v>2083/04/13</v>
      </c>
      <c r="B690" s="197">
        <f>Sales_Entry!B690</f>
        <v>46232</v>
      </c>
      <c r="C690" s="198" t="str">
        <f>Sales_Entry!D690</f>
        <v>SOBHA BHATTARAI</v>
      </c>
      <c r="D690" s="198" t="s">
        <v>1388</v>
      </c>
      <c r="E690" s="198" t="str">
        <f>Sales_Entry!C690</f>
        <v>BILL-6585</v>
      </c>
      <c r="F690" s="198" t="str">
        <f>Sales_Entry!E690</f>
        <v>Mix Milk</v>
      </c>
      <c r="G690" s="199">
        <f>N(Sales_Entry!J690)</f>
        <v>5100</v>
      </c>
      <c r="H690" s="199">
        <v>0</v>
      </c>
      <c r="I690" s="199">
        <f t="shared" si="10"/>
        <v>5100</v>
      </c>
      <c r="J690" s="202"/>
      <c r="K690" s="200" t="str" cm="1">
        <f t="array" ref="K690">IF($C690="","",IF(AND($C690=Party_Statement!$C$5,$B690&gt;=Party_Statement!$C$6,$B690&lt;=Party_Statement!$E$6),SUMPRODUCT(($C$3:$C690=Party_Statement!$C$5)*($B$3:$B690&gt;=Party_Statement!$C$6)*($B$3:$B690&lt;=Party_Statement!$E$6)),""))</f>
        <v/>
      </c>
    </row>
    <row r="691" spans="1:11" x14ac:dyDescent="0.2">
      <c r="A691" s="196" t="str">
        <f>Sales_Entry!A691</f>
        <v>2083/04/13</v>
      </c>
      <c r="B691" s="197">
        <f>Sales_Entry!B691</f>
        <v>46232</v>
      </c>
      <c r="C691" s="198" t="str">
        <f>Sales_Entry!D691</f>
        <v>GIRI KIRANA</v>
      </c>
      <c r="D691" s="198" t="s">
        <v>1388</v>
      </c>
      <c r="E691" s="198" t="str">
        <f>Sales_Entry!C691</f>
        <v>BILL-6586</v>
      </c>
      <c r="F691" s="198" t="str">
        <f>Sales_Entry!E691</f>
        <v>Mix Milk</v>
      </c>
      <c r="G691" s="199">
        <f>N(Sales_Entry!J691)</f>
        <v>1275</v>
      </c>
      <c r="H691" s="199">
        <v>0</v>
      </c>
      <c r="I691" s="199">
        <f t="shared" si="10"/>
        <v>1275</v>
      </c>
      <c r="J691" s="200"/>
      <c r="K691" s="200" t="str" cm="1">
        <f t="array" ref="K691">IF($C691="","",IF(AND($C691=Party_Statement!$C$5,$B691&gt;=Party_Statement!$C$6,$B691&lt;=Party_Statement!$E$6),SUMPRODUCT(($C$3:$C691=Party_Statement!$C$5)*($B$3:$B691&gt;=Party_Statement!$C$6)*($B$3:$B691&lt;=Party_Statement!$E$6)),""))</f>
        <v/>
      </c>
    </row>
    <row r="692" spans="1:11" x14ac:dyDescent="0.2">
      <c r="A692" s="196" t="str">
        <f>Sales_Entry!A692</f>
        <v>2083/04/13</v>
      </c>
      <c r="B692" s="197">
        <f>Sales_Entry!B692</f>
        <v>46232</v>
      </c>
      <c r="C692" s="198" t="str">
        <f>Sales_Entry!D692</f>
        <v>DEURALI KIRANA</v>
      </c>
      <c r="D692" s="198" t="s">
        <v>1388</v>
      </c>
      <c r="E692" s="198" t="str">
        <f>Sales_Entry!C692</f>
        <v>BILL-6587</v>
      </c>
      <c r="F692" s="198" t="str">
        <f>Sales_Entry!E692</f>
        <v>Mix Milk</v>
      </c>
      <c r="G692" s="199">
        <f>N(Sales_Entry!J692)</f>
        <v>425</v>
      </c>
      <c r="H692" s="199">
        <v>0</v>
      </c>
      <c r="I692" s="199">
        <f t="shared" si="10"/>
        <v>425</v>
      </c>
      <c r="J692" s="200"/>
      <c r="K692" s="200" t="str" cm="1">
        <f t="array" ref="K692">IF($C692="","",IF(AND($C692=Party_Statement!$C$5,$B692&gt;=Party_Statement!$C$6,$B692&lt;=Party_Statement!$E$6),SUMPRODUCT(($C$3:$C692=Party_Statement!$C$5)*($B$3:$B692&gt;=Party_Statement!$C$6)*($B$3:$B692&lt;=Party_Statement!$E$6)),""))</f>
        <v/>
      </c>
    </row>
    <row r="693" spans="1:11" x14ac:dyDescent="0.2">
      <c r="A693" s="196" t="str">
        <f>Sales_Entry!A693</f>
        <v>2083/04/13</v>
      </c>
      <c r="B693" s="197">
        <f>Sales_Entry!B693</f>
        <v>46232</v>
      </c>
      <c r="C693" s="198" t="str">
        <f>Sales_Entry!D693</f>
        <v>AAMOSH KIRANA</v>
      </c>
      <c r="D693" s="198" t="s">
        <v>1388</v>
      </c>
      <c r="E693" s="198" t="str">
        <f>Sales_Entry!C693</f>
        <v>BILL-6588</v>
      </c>
      <c r="F693" s="198" t="str">
        <f>Sales_Entry!E693</f>
        <v>Mix Milk</v>
      </c>
      <c r="G693" s="199">
        <f>N(Sales_Entry!J693)</f>
        <v>3440</v>
      </c>
      <c r="H693" s="199">
        <v>0</v>
      </c>
      <c r="I693" s="199">
        <f t="shared" si="10"/>
        <v>3440</v>
      </c>
      <c r="J693" s="200"/>
      <c r="K693" s="200" cm="1">
        <f t="array" ref="K693">IF($C693="","",IF(AND($C693=Party_Statement!$C$5,$B693&gt;=Party_Statement!$C$6,$B693&lt;=Party_Statement!$E$6),SUMPRODUCT(($C$3:$C693=Party_Statement!$C$5)*($B$3:$B693&gt;=Party_Statement!$C$6)*($B$3:$B693&lt;=Party_Statement!$E$6)),""))</f>
        <v>88</v>
      </c>
    </row>
    <row r="694" spans="1:11" x14ac:dyDescent="0.2">
      <c r="A694" s="196" t="str">
        <f>Sales_Entry!A694</f>
        <v>2083/04/13</v>
      </c>
      <c r="B694" s="197">
        <f>Sales_Entry!B694</f>
        <v>46232</v>
      </c>
      <c r="C694" s="198" t="str">
        <f>Sales_Entry!D694</f>
        <v>AAMOSH KIRANA</v>
      </c>
      <c r="D694" s="198" t="s">
        <v>1388</v>
      </c>
      <c r="E694" s="198" t="str">
        <f>Sales_Entry!C694</f>
        <v>BILL-6588</v>
      </c>
      <c r="F694" s="198" t="str">
        <f>Sales_Entry!E694</f>
        <v>Mix Milk</v>
      </c>
      <c r="G694" s="199">
        <f>N(Sales_Entry!J694)</f>
        <v>5100</v>
      </c>
      <c r="H694" s="199">
        <v>0</v>
      </c>
      <c r="I694" s="199">
        <f t="shared" si="10"/>
        <v>5100</v>
      </c>
      <c r="J694" s="200"/>
      <c r="K694" s="200" cm="1">
        <f t="array" ref="K694">IF($C694="","",IF(AND($C694=Party_Statement!$C$5,$B694&gt;=Party_Statement!$C$6,$B694&lt;=Party_Statement!$E$6),SUMPRODUCT(($C$3:$C694=Party_Statement!$C$5)*($B$3:$B694&gt;=Party_Statement!$C$6)*($B$3:$B694&lt;=Party_Statement!$E$6)),""))</f>
        <v>89</v>
      </c>
    </row>
    <row r="695" spans="1:11" x14ac:dyDescent="0.2">
      <c r="A695" s="196" t="str">
        <f>Sales_Entry!A695</f>
        <v>2083/04/13</v>
      </c>
      <c r="B695" s="197">
        <f>Sales_Entry!B695</f>
        <v>46232</v>
      </c>
      <c r="C695" s="198" t="str">
        <f>Sales_Entry!D695</f>
        <v>AAMOSH KIRANA</v>
      </c>
      <c r="D695" s="198" t="s">
        <v>1388</v>
      </c>
      <c r="E695" s="198" t="str">
        <f>Sales_Entry!C695</f>
        <v>BILL-6588</v>
      </c>
      <c r="F695" s="198" t="str">
        <f>Sales_Entry!E695</f>
        <v>Cow Milk</v>
      </c>
      <c r="G695" s="199">
        <f>N(Sales_Entry!J695)</f>
        <v>80</v>
      </c>
      <c r="H695" s="199">
        <v>0</v>
      </c>
      <c r="I695" s="199">
        <f t="shared" si="10"/>
        <v>80</v>
      </c>
      <c r="J695" s="200"/>
      <c r="K695" s="200" cm="1">
        <f t="array" ref="K695">IF($C695="","",IF(AND($C695=Party_Statement!$C$5,$B695&gt;=Party_Statement!$C$6,$B695&lt;=Party_Statement!$E$6),SUMPRODUCT(($C$3:$C695=Party_Statement!$C$5)*($B$3:$B695&gt;=Party_Statement!$C$6)*($B$3:$B695&lt;=Party_Statement!$E$6)),""))</f>
        <v>90</v>
      </c>
    </row>
    <row r="696" spans="1:11" x14ac:dyDescent="0.2">
      <c r="A696" s="196" t="str">
        <f>Sales_Entry!A696</f>
        <v>2083/04/13</v>
      </c>
      <c r="B696" s="197">
        <f>Sales_Entry!B696</f>
        <v>46232</v>
      </c>
      <c r="C696" s="198" t="str">
        <f>Sales_Entry!D696</f>
        <v>PALPALI KIRANA</v>
      </c>
      <c r="D696" s="198" t="s">
        <v>1388</v>
      </c>
      <c r="E696" s="198" t="str">
        <f>Sales_Entry!C696</f>
        <v>BILL-6589</v>
      </c>
      <c r="F696" s="198" t="str">
        <f>Sales_Entry!E696</f>
        <v>Mix Milk</v>
      </c>
      <c r="G696" s="199">
        <f>N(Sales_Entry!J696)</f>
        <v>2125</v>
      </c>
      <c r="H696" s="199">
        <v>0</v>
      </c>
      <c r="I696" s="199">
        <f t="shared" si="10"/>
        <v>2125</v>
      </c>
      <c r="J696" s="200"/>
      <c r="K696" s="200" t="str" cm="1">
        <f t="array" ref="K696">IF($C696="","",IF(AND($C696=Party_Statement!$C$5,$B696&gt;=Party_Statement!$C$6,$B696&lt;=Party_Statement!$E$6),SUMPRODUCT(($C$3:$C696=Party_Statement!$C$5)*($B$3:$B696&gt;=Party_Statement!$C$6)*($B$3:$B696&lt;=Party_Statement!$E$6)),""))</f>
        <v/>
      </c>
    </row>
    <row r="697" spans="1:11" x14ac:dyDescent="0.2">
      <c r="A697" s="196" t="str">
        <f>Sales_Entry!A697</f>
        <v>2083/04/13</v>
      </c>
      <c r="B697" s="197">
        <f>Sales_Entry!B697</f>
        <v>46232</v>
      </c>
      <c r="C697" s="198" t="str">
        <f>Sales_Entry!D697</f>
        <v>CHHATRABHUMI STORE</v>
      </c>
      <c r="D697" s="198" t="s">
        <v>1388</v>
      </c>
      <c r="E697" s="198" t="str">
        <f>Sales_Entry!C697</f>
        <v>BILL-6590</v>
      </c>
      <c r="F697" s="198" t="str">
        <f>Sales_Entry!E697</f>
        <v>Mix Milk</v>
      </c>
      <c r="G697" s="199">
        <f>N(Sales_Entry!J697)</f>
        <v>2580</v>
      </c>
      <c r="H697" s="199">
        <v>0</v>
      </c>
      <c r="I697" s="199">
        <f t="shared" si="10"/>
        <v>2580</v>
      </c>
      <c r="J697" s="200"/>
      <c r="K697" s="200" t="str" cm="1">
        <f t="array" ref="K697">IF($C697="","",IF(AND($C697=Party_Statement!$C$5,$B697&gt;=Party_Statement!$C$6,$B697&lt;=Party_Statement!$E$6),SUMPRODUCT(($C$3:$C697=Party_Statement!$C$5)*($B$3:$B697&gt;=Party_Statement!$C$6)*($B$3:$B697&lt;=Party_Statement!$E$6)),""))</f>
        <v/>
      </c>
    </row>
    <row r="698" spans="1:11" x14ac:dyDescent="0.2">
      <c r="A698" s="196" t="str">
        <f>Sales_Entry!A698</f>
        <v>2083/04/13</v>
      </c>
      <c r="B698" s="197">
        <f>Sales_Entry!B698</f>
        <v>46232</v>
      </c>
      <c r="C698" s="198" t="str">
        <f>Sales_Entry!D698</f>
        <v>KRISHNA KHAREL</v>
      </c>
      <c r="D698" s="198" t="s">
        <v>1388</v>
      </c>
      <c r="E698" s="198" t="str">
        <f>Sales_Entry!C698</f>
        <v>BILL-6591</v>
      </c>
      <c r="F698" s="198" t="str">
        <f>Sales_Entry!E698</f>
        <v>Mix Milk</v>
      </c>
      <c r="G698" s="199">
        <f>N(Sales_Entry!J698)</f>
        <v>258</v>
      </c>
      <c r="H698" s="199">
        <v>0</v>
      </c>
      <c r="I698" s="199">
        <f t="shared" si="10"/>
        <v>258</v>
      </c>
      <c r="J698" s="200"/>
      <c r="K698" s="200" t="str" cm="1">
        <f t="array" ref="K698">IF($C698="","",IF(AND($C698=Party_Statement!$C$5,$B698&gt;=Party_Statement!$C$6,$B698&lt;=Party_Statement!$E$6),SUMPRODUCT(($C$3:$C698=Party_Statement!$C$5)*($B$3:$B698&gt;=Party_Statement!$C$6)*($B$3:$B698&lt;=Party_Statement!$E$6)),""))</f>
        <v/>
      </c>
    </row>
    <row r="699" spans="1:11" x14ac:dyDescent="0.2">
      <c r="A699" s="196" t="str">
        <f>Sales_Entry!A699</f>
        <v>2083/04/13</v>
      </c>
      <c r="B699" s="197">
        <f>Sales_Entry!B699</f>
        <v>46232</v>
      </c>
      <c r="C699" s="198" t="str">
        <f>Sales_Entry!D699</f>
        <v>SAMIKSHYA KIRANA</v>
      </c>
      <c r="D699" s="198" t="s">
        <v>1388</v>
      </c>
      <c r="E699" s="198" t="str">
        <f>Sales_Entry!C699</f>
        <v>BILL-6592</v>
      </c>
      <c r="F699" s="198" t="str">
        <f>Sales_Entry!E699</f>
        <v>Mix Milk</v>
      </c>
      <c r="G699" s="199">
        <f>N(Sales_Entry!J699)</f>
        <v>680</v>
      </c>
      <c r="H699" s="199">
        <v>0</v>
      </c>
      <c r="I699" s="199">
        <f t="shared" si="10"/>
        <v>680</v>
      </c>
      <c r="J699" s="200"/>
      <c r="K699" s="200" t="str" cm="1">
        <f t="array" ref="K699">IF($C699="","",IF(AND($C699=Party_Statement!$C$5,$B699&gt;=Party_Statement!$C$6,$B699&lt;=Party_Statement!$E$6),SUMPRODUCT(($C$3:$C699=Party_Statement!$C$5)*($B$3:$B699&gt;=Party_Statement!$C$6)*($B$3:$B699&lt;=Party_Statement!$E$6)),""))</f>
        <v/>
      </c>
    </row>
    <row r="700" spans="1:11" x14ac:dyDescent="0.2">
      <c r="A700" s="196" t="str">
        <f>Sales_Entry!A700</f>
        <v>2083/04/13</v>
      </c>
      <c r="B700" s="197">
        <f>Sales_Entry!B700</f>
        <v>46232</v>
      </c>
      <c r="C700" s="198" t="str">
        <f>Sales_Entry!D700</f>
        <v>YUBARAJ AND SAMRAT</v>
      </c>
      <c r="D700" s="198" t="s">
        <v>1388</v>
      </c>
      <c r="E700" s="198" t="str">
        <f>Sales_Entry!C700</f>
        <v>BILL-6593</v>
      </c>
      <c r="F700" s="198" t="str">
        <f>Sales_Entry!E700</f>
        <v>Mix Milk</v>
      </c>
      <c r="G700" s="199">
        <f>N(Sales_Entry!J700)</f>
        <v>1020</v>
      </c>
      <c r="H700" s="199">
        <v>0</v>
      </c>
      <c r="I700" s="199">
        <f t="shared" si="10"/>
        <v>1020</v>
      </c>
      <c r="J700" s="200"/>
      <c r="K700" s="200" t="str" cm="1">
        <f t="array" ref="K700">IF($C700="","",IF(AND($C700=Party_Statement!$C$5,$B700&gt;=Party_Statement!$C$6,$B700&lt;=Party_Statement!$E$6),SUMPRODUCT(($C$3:$C700=Party_Statement!$C$5)*($B$3:$B700&gt;=Party_Statement!$C$6)*($B$3:$B700&lt;=Party_Statement!$E$6)),""))</f>
        <v/>
      </c>
    </row>
    <row r="701" spans="1:11" s="64" customFormat="1" x14ac:dyDescent="0.2">
      <c r="A701" s="196" t="str">
        <f>Sales_Entry!A701</f>
        <v>2083/04/13</v>
      </c>
      <c r="B701" s="197">
        <f>Sales_Entry!B701</f>
        <v>46232</v>
      </c>
      <c r="C701" s="198" t="str">
        <f>Sales_Entry!D701</f>
        <v>KRITIKA KIRANA</v>
      </c>
      <c r="D701" s="198" t="s">
        <v>1388</v>
      </c>
      <c r="E701" s="198" t="str">
        <f>Sales_Entry!C701</f>
        <v>BILL-6594</v>
      </c>
      <c r="F701" s="198" t="str">
        <f>Sales_Entry!E701</f>
        <v>Mix Milk</v>
      </c>
      <c r="G701" s="199">
        <f>N(Sales_Entry!J701)</f>
        <v>1290</v>
      </c>
      <c r="H701" s="199">
        <v>0</v>
      </c>
      <c r="I701" s="199">
        <f t="shared" si="10"/>
        <v>1290</v>
      </c>
      <c r="J701" s="202"/>
      <c r="K701" s="200" t="str" cm="1">
        <f t="array" ref="K701">IF($C701="","",IF(AND($C701=Party_Statement!$C$5,$B701&gt;=Party_Statement!$C$6,$B701&lt;=Party_Statement!$E$6),SUMPRODUCT(($C$3:$C701=Party_Statement!$C$5)*($B$3:$B701&gt;=Party_Statement!$C$6)*($B$3:$B701&lt;=Party_Statement!$E$6)),""))</f>
        <v/>
      </c>
    </row>
    <row r="702" spans="1:11" x14ac:dyDescent="0.2">
      <c r="A702" s="196" t="str">
        <f>Sales_Entry!A702</f>
        <v>2083/04/13</v>
      </c>
      <c r="B702" s="197">
        <f>Sales_Entry!B702</f>
        <v>46232</v>
      </c>
      <c r="C702" s="198" t="str">
        <f>Sales_Entry!D702</f>
        <v>B KALIKA CANTEEN</v>
      </c>
      <c r="D702" s="198" t="s">
        <v>1388</v>
      </c>
      <c r="E702" s="198" t="str">
        <f>Sales_Entry!C702</f>
        <v>BILL-6595</v>
      </c>
      <c r="F702" s="198" t="str">
        <f>Sales_Entry!E702</f>
        <v>Mix Milk</v>
      </c>
      <c r="G702" s="199">
        <f>N(Sales_Entry!J702)</f>
        <v>2975</v>
      </c>
      <c r="H702" s="199">
        <v>0</v>
      </c>
      <c r="I702" s="199">
        <f t="shared" si="10"/>
        <v>2975</v>
      </c>
      <c r="J702" s="200"/>
      <c r="K702" s="200" t="str" cm="1">
        <f t="array" ref="K702">IF($C702="","",IF(AND($C702=Party_Statement!$C$5,$B702&gt;=Party_Statement!$C$6,$B702&lt;=Party_Statement!$E$6),SUMPRODUCT(($C$3:$C702=Party_Statement!$C$5)*($B$3:$B702&gt;=Party_Statement!$C$6)*($B$3:$B702&lt;=Party_Statement!$E$6)),""))</f>
        <v/>
      </c>
    </row>
    <row r="703" spans="1:11" x14ac:dyDescent="0.2">
      <c r="A703" s="196" t="str">
        <f>Sales_Entry!A703</f>
        <v>2083/04/13</v>
      </c>
      <c r="B703" s="197">
        <f>Sales_Entry!B703</f>
        <v>46232</v>
      </c>
      <c r="C703" s="198" t="str">
        <f>Sales_Entry!D703</f>
        <v>A KALIKA CANTEEN</v>
      </c>
      <c r="D703" s="198" t="s">
        <v>1388</v>
      </c>
      <c r="E703" s="198" t="str">
        <f>Sales_Entry!C703</f>
        <v>BILL-6596</v>
      </c>
      <c r="F703" s="198" t="str">
        <f>Sales_Entry!E703</f>
        <v>Mix Milk</v>
      </c>
      <c r="G703" s="199">
        <f>N(Sales_Entry!J703)</f>
        <v>2550</v>
      </c>
      <c r="H703" s="199">
        <v>0</v>
      </c>
      <c r="I703" s="199">
        <f t="shared" si="10"/>
        <v>2550</v>
      </c>
      <c r="J703" s="200"/>
      <c r="K703" s="200" t="str" cm="1">
        <f t="array" ref="K703">IF($C703="","",IF(AND($C703=Party_Statement!$C$5,$B703&gt;=Party_Statement!$C$6,$B703&lt;=Party_Statement!$E$6),SUMPRODUCT(($C$3:$C703=Party_Statement!$C$5)*($B$3:$B703&gt;=Party_Statement!$C$6)*($B$3:$B703&lt;=Party_Statement!$E$6)),""))</f>
        <v/>
      </c>
    </row>
    <row r="704" spans="1:11" x14ac:dyDescent="0.2">
      <c r="A704" s="196" t="str">
        <f>Sales_Entry!A704</f>
        <v>2083/04/13</v>
      </c>
      <c r="B704" s="197">
        <f>Sales_Entry!B704</f>
        <v>46232</v>
      </c>
      <c r="C704" s="198" t="str">
        <f>Sales_Entry!D704</f>
        <v>ORGANIC TARKALI</v>
      </c>
      <c r="D704" s="198" t="s">
        <v>1388</v>
      </c>
      <c r="E704" s="198" t="str">
        <f>Sales_Entry!C704</f>
        <v>BILL-6597</v>
      </c>
      <c r="F704" s="198" t="str">
        <f>Sales_Entry!E704</f>
        <v>Mix Milk</v>
      </c>
      <c r="G704" s="199">
        <f>N(Sales_Entry!J704)</f>
        <v>2375</v>
      </c>
      <c r="H704" s="199">
        <v>0</v>
      </c>
      <c r="I704" s="199">
        <f t="shared" si="10"/>
        <v>2375</v>
      </c>
      <c r="J704" s="200"/>
      <c r="K704" s="200" t="str" cm="1">
        <f t="array" ref="K704">IF($C704="","",IF(AND($C704=Party_Statement!$C$5,$B704&gt;=Party_Statement!$C$6,$B704&lt;=Party_Statement!$E$6),SUMPRODUCT(($C$3:$C704=Party_Statement!$C$5)*($B$3:$B704&gt;=Party_Statement!$C$6)*($B$3:$B704&lt;=Party_Statement!$E$6)),""))</f>
        <v/>
      </c>
    </row>
    <row r="705" spans="1:11" x14ac:dyDescent="0.2">
      <c r="A705" s="196" t="str">
        <f>Sales_Entry!A705</f>
        <v>2083/04/13</v>
      </c>
      <c r="B705" s="197">
        <f>Sales_Entry!B705</f>
        <v>46232</v>
      </c>
      <c r="C705" s="198" t="str">
        <f>Sales_Entry!D705</f>
        <v>SHARMA DAI</v>
      </c>
      <c r="D705" s="198" t="s">
        <v>1388</v>
      </c>
      <c r="E705" s="198" t="str">
        <f>Sales_Entry!C705</f>
        <v>BILL-6598</v>
      </c>
      <c r="F705" s="198" t="str">
        <f>Sales_Entry!E705</f>
        <v>Mix Milk</v>
      </c>
      <c r="G705" s="199">
        <f>N(Sales_Entry!J705)</f>
        <v>2772</v>
      </c>
      <c r="H705" s="199">
        <v>0</v>
      </c>
      <c r="I705" s="199">
        <f t="shared" si="10"/>
        <v>2772</v>
      </c>
      <c r="J705" s="200"/>
      <c r="K705" s="200" t="str" cm="1">
        <f t="array" ref="K705">IF($C705="","",IF(AND($C705=Party_Statement!$C$5,$B705&gt;=Party_Statement!$C$6,$B705&lt;=Party_Statement!$E$6),SUMPRODUCT(($C$3:$C705=Party_Statement!$C$5)*($B$3:$B705&gt;=Party_Statement!$C$6)*($B$3:$B705&lt;=Party_Statement!$E$6)),""))</f>
        <v/>
      </c>
    </row>
    <row r="706" spans="1:11" x14ac:dyDescent="0.2">
      <c r="A706" s="196" t="str">
        <f>Sales_Entry!A706</f>
        <v>2083/04/13</v>
      </c>
      <c r="B706" s="197">
        <f>Sales_Entry!B706</f>
        <v>46232</v>
      </c>
      <c r="C706" s="198" t="str">
        <f>Sales_Entry!D706</f>
        <v>GANGA NEUPANE</v>
      </c>
      <c r="D706" s="198" t="s">
        <v>1388</v>
      </c>
      <c r="E706" s="198" t="str">
        <f>Sales_Entry!C706</f>
        <v>BILL-6599</v>
      </c>
      <c r="F706" s="198" t="str">
        <f>Sales_Entry!E706</f>
        <v>Mix Milk</v>
      </c>
      <c r="G706" s="199">
        <f>N(Sales_Entry!J706)</f>
        <v>510</v>
      </c>
      <c r="H706" s="199">
        <v>0</v>
      </c>
      <c r="I706" s="199">
        <f t="shared" si="10"/>
        <v>510</v>
      </c>
      <c r="J706" s="200"/>
      <c r="K706" s="200" t="str" cm="1">
        <f t="array" ref="K706">IF($C706="","",IF(AND($C706=Party_Statement!$C$5,$B706&gt;=Party_Statement!$C$6,$B706&lt;=Party_Statement!$E$6),SUMPRODUCT(($C$3:$C706=Party_Statement!$C$5)*($B$3:$B706&gt;=Party_Statement!$C$6)*($B$3:$B706&lt;=Party_Statement!$E$6)),""))</f>
        <v/>
      </c>
    </row>
    <row r="707" spans="1:11" x14ac:dyDescent="0.2">
      <c r="A707" s="196" t="str">
        <f>Sales_Entry!A707</f>
        <v>2083/04/13</v>
      </c>
      <c r="B707" s="197">
        <f>Sales_Entry!B707</f>
        <v>46232</v>
      </c>
      <c r="C707" s="198" t="str">
        <f>Sales_Entry!D707</f>
        <v>NEUPANE KIRANA</v>
      </c>
      <c r="D707" s="198" t="s">
        <v>1388</v>
      </c>
      <c r="E707" s="198" t="str">
        <f>Sales_Entry!C707</f>
        <v>BILL-6600</v>
      </c>
      <c r="F707" s="198" t="str">
        <f>Sales_Entry!E707</f>
        <v>Mix Milk</v>
      </c>
      <c r="G707" s="199">
        <f>N(Sales_Entry!J707)</f>
        <v>200</v>
      </c>
      <c r="H707" s="199">
        <v>0</v>
      </c>
      <c r="I707" s="199">
        <f t="shared" si="10"/>
        <v>200</v>
      </c>
      <c r="J707" s="200"/>
      <c r="K707" s="200" t="str" cm="1">
        <f t="array" ref="K707">IF($C707="","",IF(AND($C707=Party_Statement!$C$5,$B707&gt;=Party_Statement!$C$6,$B707&lt;=Party_Statement!$E$6),SUMPRODUCT(($C$3:$C707=Party_Statement!$C$5)*($B$3:$B707&gt;=Party_Statement!$C$6)*($B$3:$B707&lt;=Party_Statement!$E$6)),""))</f>
        <v/>
      </c>
    </row>
    <row r="708" spans="1:11" x14ac:dyDescent="0.2">
      <c r="A708" s="196" t="str">
        <f>Sales_Entry!A708</f>
        <v>2083/04/13</v>
      </c>
      <c r="B708" s="197">
        <f>Sales_Entry!B708</f>
        <v>46232</v>
      </c>
      <c r="C708" s="198" t="str">
        <f>Sales_Entry!D708</f>
        <v>LOCAL</v>
      </c>
      <c r="D708" s="198" t="s">
        <v>1388</v>
      </c>
      <c r="E708" s="198" t="str">
        <f>Sales_Entry!C708</f>
        <v>BILL-6557</v>
      </c>
      <c r="F708" s="198" t="str">
        <f>Sales_Entry!E708</f>
        <v>Mix Milk</v>
      </c>
      <c r="G708" s="199">
        <f>N(Sales_Entry!J708)</f>
        <v>500</v>
      </c>
      <c r="H708" s="199">
        <v>0</v>
      </c>
      <c r="I708" s="199">
        <f t="shared" ref="I708:I771" si="11">IF($C708="","",$G708-$H708)</f>
        <v>500</v>
      </c>
      <c r="J708" s="200"/>
      <c r="K708" s="200" t="str" cm="1">
        <f t="array" ref="K708">IF($C708="","",IF(AND($C708=Party_Statement!$C$5,$B708&gt;=Party_Statement!$C$6,$B708&lt;=Party_Statement!$E$6),SUMPRODUCT(($C$3:$C708=Party_Statement!$C$5)*($B$3:$B708&gt;=Party_Statement!$C$6)*($B$3:$B708&lt;=Party_Statement!$E$6)),""))</f>
        <v/>
      </c>
    </row>
    <row r="709" spans="1:11" x14ac:dyDescent="0.2">
      <c r="A709" s="196" t="str">
        <f>Sales_Entry!A709</f>
        <v>2083/04/13</v>
      </c>
      <c r="B709" s="197">
        <f>Sales_Entry!B709</f>
        <v>46232</v>
      </c>
      <c r="C709" s="198" t="str">
        <f>Sales_Entry!D709</f>
        <v>LOCAL</v>
      </c>
      <c r="D709" s="198" t="s">
        <v>1388</v>
      </c>
      <c r="E709" s="198" t="str">
        <f>Sales_Entry!C709</f>
        <v>BILL-6557</v>
      </c>
      <c r="F709" s="198" t="str">
        <f>Sales_Entry!E709</f>
        <v>NAUNI</v>
      </c>
      <c r="G709" s="199">
        <f>N(Sales_Entry!J709)</f>
        <v>1600</v>
      </c>
      <c r="H709" s="199">
        <v>0</v>
      </c>
      <c r="I709" s="199">
        <f t="shared" si="11"/>
        <v>1600</v>
      </c>
      <c r="J709" s="200"/>
      <c r="K709" s="200" t="str" cm="1">
        <f t="array" ref="K709">IF($C709="","",IF(AND($C709=Party_Statement!$C$5,$B709&gt;=Party_Statement!$C$6,$B709&lt;=Party_Statement!$E$6),SUMPRODUCT(($C$3:$C709=Party_Statement!$C$5)*($B$3:$B709&gt;=Party_Statement!$C$6)*($B$3:$B709&lt;=Party_Statement!$E$6)),""))</f>
        <v/>
      </c>
    </row>
    <row r="710" spans="1:11" x14ac:dyDescent="0.2">
      <c r="A710" s="196" t="str">
        <f>Sales_Entry!A710</f>
        <v>2083/04/14</v>
      </c>
      <c r="B710" s="197">
        <f>Sales_Entry!B710</f>
        <v>46233</v>
      </c>
      <c r="C710" s="198" t="str">
        <f>Sales_Entry!D710</f>
        <v>SRIJANA DAIRY</v>
      </c>
      <c r="D710" s="198" t="s">
        <v>1388</v>
      </c>
      <c r="E710" s="198" t="str">
        <f>Sales_Entry!C710</f>
        <v>BILL-6601</v>
      </c>
      <c r="F710" s="198" t="str">
        <f>Sales_Entry!E710</f>
        <v>Mix Milk</v>
      </c>
      <c r="G710" s="199">
        <f>N(Sales_Entry!J710)</f>
        <v>5100</v>
      </c>
      <c r="H710" s="199">
        <v>0</v>
      </c>
      <c r="I710" s="199">
        <f t="shared" si="11"/>
        <v>5100</v>
      </c>
      <c r="J710" s="200"/>
      <c r="K710" s="200" t="str" cm="1">
        <f t="array" ref="K710">IF($C710="","",IF(AND($C710=Party_Statement!$C$5,$B710&gt;=Party_Statement!$C$6,$B710&lt;=Party_Statement!$E$6),SUMPRODUCT(($C$3:$C710=Party_Statement!$C$5)*($B$3:$B710&gt;=Party_Statement!$C$6)*($B$3:$B710&lt;=Party_Statement!$E$6)),""))</f>
        <v/>
      </c>
    </row>
    <row r="711" spans="1:11" x14ac:dyDescent="0.2">
      <c r="A711" s="196" t="str">
        <f>Sales_Entry!A711</f>
        <v>2083/04/14</v>
      </c>
      <c r="B711" s="197">
        <f>Sales_Entry!B711</f>
        <v>46233</v>
      </c>
      <c r="C711" s="198" t="str">
        <f>Sales_Entry!D711</f>
        <v>SRIJANA DAIRY</v>
      </c>
      <c r="D711" s="198" t="s">
        <v>1388</v>
      </c>
      <c r="E711" s="198" t="str">
        <f>Sales_Entry!C711</f>
        <v>BILL-6601</v>
      </c>
      <c r="F711" s="198" t="str">
        <f>Sales_Entry!E711</f>
        <v>Cow Milk</v>
      </c>
      <c r="G711" s="199">
        <f>N(Sales_Entry!J711)</f>
        <v>80</v>
      </c>
      <c r="H711" s="199">
        <v>0</v>
      </c>
      <c r="I711" s="199">
        <f t="shared" si="11"/>
        <v>80</v>
      </c>
      <c r="J711" s="200"/>
      <c r="K711" s="200" t="str" cm="1">
        <f t="array" ref="K711">IF($C711="","",IF(AND($C711=Party_Statement!$C$5,$B711&gt;=Party_Statement!$C$6,$B711&lt;=Party_Statement!$E$6),SUMPRODUCT(($C$3:$C711=Party_Statement!$C$5)*($B$3:$B711&gt;=Party_Statement!$C$6)*($B$3:$B711&lt;=Party_Statement!$E$6)),""))</f>
        <v/>
      </c>
    </row>
    <row r="712" spans="1:11" s="64" customFormat="1" x14ac:dyDescent="0.2">
      <c r="A712" s="196" t="str">
        <f>Sales_Entry!A712</f>
        <v>2083/04/14</v>
      </c>
      <c r="B712" s="197">
        <f>Sales_Entry!B712</f>
        <v>46233</v>
      </c>
      <c r="C712" s="198" t="str">
        <f>Sales_Entry!D712</f>
        <v>SOBHA BHATTARAI</v>
      </c>
      <c r="D712" s="198" t="s">
        <v>1388</v>
      </c>
      <c r="E712" s="198" t="str">
        <f>Sales_Entry!C712</f>
        <v>BILL-6602</v>
      </c>
      <c r="F712" s="198" t="str">
        <f>Sales_Entry!E712</f>
        <v>Mix Milk</v>
      </c>
      <c r="G712" s="199">
        <f>N(Sales_Entry!J712)</f>
        <v>5100</v>
      </c>
      <c r="H712" s="199">
        <v>0</v>
      </c>
      <c r="I712" s="199">
        <f t="shared" si="11"/>
        <v>5100</v>
      </c>
      <c r="J712" s="202"/>
      <c r="K712" s="200" t="str" cm="1">
        <f t="array" ref="K712">IF($C712="","",IF(AND($C712=Party_Statement!$C$5,$B712&gt;=Party_Statement!$C$6,$B712&lt;=Party_Statement!$E$6),SUMPRODUCT(($C$3:$C712=Party_Statement!$C$5)*($B$3:$B712&gt;=Party_Statement!$C$6)*($B$3:$B712&lt;=Party_Statement!$E$6)),""))</f>
        <v/>
      </c>
    </row>
    <row r="713" spans="1:11" x14ac:dyDescent="0.2">
      <c r="A713" s="196" t="str">
        <f>Sales_Entry!A713</f>
        <v>2083/04/14</v>
      </c>
      <c r="B713" s="197">
        <f>Sales_Entry!B713</f>
        <v>46233</v>
      </c>
      <c r="C713" s="198" t="str">
        <f>Sales_Entry!D713</f>
        <v>GIRI KIRANA</v>
      </c>
      <c r="D713" s="198" t="s">
        <v>1388</v>
      </c>
      <c r="E713" s="198" t="str">
        <f>Sales_Entry!C713</f>
        <v>BILL-6603</v>
      </c>
      <c r="F713" s="198" t="str">
        <f>Sales_Entry!E713</f>
        <v>Mix Milk</v>
      </c>
      <c r="G713" s="199">
        <f>N(Sales_Entry!J713)</f>
        <v>1275</v>
      </c>
      <c r="H713" s="199">
        <v>0</v>
      </c>
      <c r="I713" s="199">
        <f t="shared" si="11"/>
        <v>1275</v>
      </c>
      <c r="J713" s="200"/>
      <c r="K713" s="200" t="str" cm="1">
        <f t="array" ref="K713">IF($C713="","",IF(AND($C713=Party_Statement!$C$5,$B713&gt;=Party_Statement!$C$6,$B713&lt;=Party_Statement!$E$6),SUMPRODUCT(($C$3:$C713=Party_Statement!$C$5)*($B$3:$B713&gt;=Party_Statement!$C$6)*($B$3:$B713&lt;=Party_Statement!$E$6)),""))</f>
        <v/>
      </c>
    </row>
    <row r="714" spans="1:11" x14ac:dyDescent="0.2">
      <c r="A714" s="196" t="str">
        <f>Sales_Entry!A714</f>
        <v>2083/04/14</v>
      </c>
      <c r="B714" s="197">
        <f>Sales_Entry!B714</f>
        <v>46233</v>
      </c>
      <c r="C714" s="198" t="str">
        <f>Sales_Entry!D714</f>
        <v>AAMOSH KIRANA</v>
      </c>
      <c r="D714" s="198" t="s">
        <v>1388</v>
      </c>
      <c r="E714" s="198" t="str">
        <f>Sales_Entry!C714</f>
        <v>BILL-6604</v>
      </c>
      <c r="F714" s="198" t="str">
        <f>Sales_Entry!E714</f>
        <v>Mix Milk</v>
      </c>
      <c r="G714" s="199">
        <f>N(Sales_Entry!J714)</f>
        <v>3440</v>
      </c>
      <c r="H714" s="199">
        <v>0</v>
      </c>
      <c r="I714" s="199">
        <f t="shared" si="11"/>
        <v>3440</v>
      </c>
      <c r="J714" s="200"/>
      <c r="K714" s="200" cm="1">
        <f t="array" ref="K714">IF($C714="","",IF(AND($C714=Party_Statement!$C$5,$B714&gt;=Party_Statement!$C$6,$B714&lt;=Party_Statement!$E$6),SUMPRODUCT(($C$3:$C714=Party_Statement!$C$5)*($B$3:$B714&gt;=Party_Statement!$C$6)*($B$3:$B714&lt;=Party_Statement!$E$6)),""))</f>
        <v>91</v>
      </c>
    </row>
    <row r="715" spans="1:11" x14ac:dyDescent="0.2">
      <c r="A715" s="196" t="str">
        <f>Sales_Entry!A715</f>
        <v>2083/04/14</v>
      </c>
      <c r="B715" s="197">
        <f>Sales_Entry!B715</f>
        <v>46233</v>
      </c>
      <c r="C715" s="198" t="str">
        <f>Sales_Entry!D715</f>
        <v>AAMOSH KIRANA</v>
      </c>
      <c r="D715" s="198" t="s">
        <v>1388</v>
      </c>
      <c r="E715" s="198" t="str">
        <f>Sales_Entry!C715</f>
        <v>BILL-6604</v>
      </c>
      <c r="F715" s="198" t="str">
        <f>Sales_Entry!E715</f>
        <v>Mix Milk</v>
      </c>
      <c r="G715" s="199">
        <f>N(Sales_Entry!J715)</f>
        <v>3400</v>
      </c>
      <c r="H715" s="199">
        <v>0</v>
      </c>
      <c r="I715" s="199">
        <f t="shared" si="11"/>
        <v>3400</v>
      </c>
      <c r="J715" s="200"/>
      <c r="K715" s="200" cm="1">
        <f t="array" ref="K715">IF($C715="","",IF(AND($C715=Party_Statement!$C$5,$B715&gt;=Party_Statement!$C$6,$B715&lt;=Party_Statement!$E$6),SUMPRODUCT(($C$3:$C715=Party_Statement!$C$5)*($B$3:$B715&gt;=Party_Statement!$C$6)*($B$3:$B715&lt;=Party_Statement!$E$6)),""))</f>
        <v>92</v>
      </c>
    </row>
    <row r="716" spans="1:11" x14ac:dyDescent="0.2">
      <c r="A716" s="196" t="str">
        <f>Sales_Entry!A716</f>
        <v>2083/04/14</v>
      </c>
      <c r="B716" s="197">
        <f>Sales_Entry!B716</f>
        <v>46233</v>
      </c>
      <c r="C716" s="198" t="str">
        <f>Sales_Entry!D716</f>
        <v>AAMOSH KIRANA</v>
      </c>
      <c r="D716" s="198" t="s">
        <v>1388</v>
      </c>
      <c r="E716" s="198" t="str">
        <f>Sales_Entry!C716</f>
        <v>BILL-6604</v>
      </c>
      <c r="F716" s="198" t="str">
        <f>Sales_Entry!E716</f>
        <v>Cow Milk</v>
      </c>
      <c r="G716" s="199">
        <f>N(Sales_Entry!J716)</f>
        <v>80</v>
      </c>
      <c r="H716" s="199">
        <v>0</v>
      </c>
      <c r="I716" s="199">
        <f t="shared" si="11"/>
        <v>80</v>
      </c>
      <c r="J716" s="200"/>
      <c r="K716" s="200" cm="1">
        <f t="array" ref="K716">IF($C716="","",IF(AND($C716=Party_Statement!$C$5,$B716&gt;=Party_Statement!$C$6,$B716&lt;=Party_Statement!$E$6),SUMPRODUCT(($C$3:$C716=Party_Statement!$C$5)*($B$3:$B716&gt;=Party_Statement!$C$6)*($B$3:$B716&lt;=Party_Statement!$E$6)),""))</f>
        <v>93</v>
      </c>
    </row>
    <row r="717" spans="1:11" x14ac:dyDescent="0.2">
      <c r="A717" s="196" t="str">
        <f>Sales_Entry!A717</f>
        <v>2083/04/14</v>
      </c>
      <c r="B717" s="197">
        <f>Sales_Entry!B717</f>
        <v>46233</v>
      </c>
      <c r="C717" s="198" t="str">
        <f>Sales_Entry!D717</f>
        <v>DEURALI KIRANA</v>
      </c>
      <c r="D717" s="198" t="s">
        <v>1388</v>
      </c>
      <c r="E717" s="198" t="str">
        <f>Sales_Entry!C717</f>
        <v>BILL-6605</v>
      </c>
      <c r="F717" s="198" t="str">
        <f>Sales_Entry!E717</f>
        <v>Mix Milk</v>
      </c>
      <c r="G717" s="199">
        <f>N(Sales_Entry!J717)</f>
        <v>425</v>
      </c>
      <c r="H717" s="199">
        <v>0</v>
      </c>
      <c r="I717" s="199">
        <f t="shared" si="11"/>
        <v>425</v>
      </c>
      <c r="J717" s="200"/>
      <c r="K717" s="200" t="str" cm="1">
        <f t="array" ref="K717">IF($C717="","",IF(AND($C717=Party_Statement!$C$5,$B717&gt;=Party_Statement!$C$6,$B717&lt;=Party_Statement!$E$6),SUMPRODUCT(($C$3:$C717=Party_Statement!$C$5)*($B$3:$B717&gt;=Party_Statement!$C$6)*($B$3:$B717&lt;=Party_Statement!$E$6)),""))</f>
        <v/>
      </c>
    </row>
    <row r="718" spans="1:11" x14ac:dyDescent="0.2">
      <c r="A718" s="196" t="str">
        <f>Sales_Entry!A718</f>
        <v>2083/04/14</v>
      </c>
      <c r="B718" s="197">
        <f>Sales_Entry!B718</f>
        <v>46233</v>
      </c>
      <c r="C718" s="198" t="str">
        <f>Sales_Entry!D718</f>
        <v>PALPALI KIRANA</v>
      </c>
      <c r="D718" s="198" t="s">
        <v>1388</v>
      </c>
      <c r="E718" s="198" t="str">
        <f>Sales_Entry!C718</f>
        <v>BILL-6606</v>
      </c>
      <c r="F718" s="198" t="str">
        <f>Sales_Entry!E718</f>
        <v>Mix Milk</v>
      </c>
      <c r="G718" s="199">
        <f>N(Sales_Entry!J718)</f>
        <v>1700</v>
      </c>
      <c r="H718" s="199">
        <v>0</v>
      </c>
      <c r="I718" s="199">
        <f t="shared" si="11"/>
        <v>1700</v>
      </c>
      <c r="J718" s="200"/>
      <c r="K718" s="200" t="str" cm="1">
        <f t="array" ref="K718">IF($C718="","",IF(AND($C718=Party_Statement!$C$5,$B718&gt;=Party_Statement!$C$6,$B718&lt;=Party_Statement!$E$6),SUMPRODUCT(($C$3:$C718=Party_Statement!$C$5)*($B$3:$B718&gt;=Party_Statement!$C$6)*($B$3:$B718&lt;=Party_Statement!$E$6)),""))</f>
        <v/>
      </c>
    </row>
    <row r="719" spans="1:11" x14ac:dyDescent="0.2">
      <c r="A719" s="196" t="str">
        <f>Sales_Entry!A719</f>
        <v>2083/04/14</v>
      </c>
      <c r="B719" s="197">
        <f>Sales_Entry!B719</f>
        <v>46233</v>
      </c>
      <c r="C719" s="198" t="str">
        <f>Sales_Entry!D719</f>
        <v>CHHATRABHUMI STORE</v>
      </c>
      <c r="D719" s="198" t="s">
        <v>1388</v>
      </c>
      <c r="E719" s="198" t="str">
        <f>Sales_Entry!C719</f>
        <v>BILL-6607</v>
      </c>
      <c r="F719" s="198" t="str">
        <f>Sales_Entry!E719</f>
        <v>Mix Milk</v>
      </c>
      <c r="G719" s="199">
        <f>N(Sales_Entry!J719)</f>
        <v>2580</v>
      </c>
      <c r="H719" s="199">
        <v>0</v>
      </c>
      <c r="I719" s="199">
        <f t="shared" si="11"/>
        <v>2580</v>
      </c>
      <c r="J719" s="200"/>
      <c r="K719" s="200" t="str" cm="1">
        <f t="array" ref="K719">IF($C719="","",IF(AND($C719=Party_Statement!$C$5,$B719&gt;=Party_Statement!$C$6,$B719&lt;=Party_Statement!$E$6),SUMPRODUCT(($C$3:$C719=Party_Statement!$C$5)*($B$3:$B719&gt;=Party_Statement!$C$6)*($B$3:$B719&lt;=Party_Statement!$E$6)),""))</f>
        <v/>
      </c>
    </row>
    <row r="720" spans="1:11" x14ac:dyDescent="0.2">
      <c r="A720" s="196" t="str">
        <f>Sales_Entry!A720</f>
        <v>2083/04/14</v>
      </c>
      <c r="B720" s="197">
        <f>Sales_Entry!B720</f>
        <v>46233</v>
      </c>
      <c r="C720" s="198" t="str">
        <f>Sales_Entry!D720</f>
        <v>CHHATRABHUMI STORE</v>
      </c>
      <c r="D720" s="198" t="s">
        <v>1388</v>
      </c>
      <c r="E720" s="198" t="str">
        <f>Sales_Entry!C720</f>
        <v>BILL-6607</v>
      </c>
      <c r="F720" s="198" t="str">
        <f>Sales_Entry!E720</f>
        <v>NAUNI</v>
      </c>
      <c r="G720" s="199">
        <f>N(Sales_Entry!J720)</f>
        <v>4000</v>
      </c>
      <c r="H720" s="199">
        <v>0</v>
      </c>
      <c r="I720" s="199">
        <f t="shared" si="11"/>
        <v>4000</v>
      </c>
      <c r="J720" s="200"/>
      <c r="K720" s="200" t="str" cm="1">
        <f t="array" ref="K720">IF($C720="","",IF(AND($C720=Party_Statement!$C$5,$B720&gt;=Party_Statement!$C$6,$B720&lt;=Party_Statement!$E$6),SUMPRODUCT(($C$3:$C720=Party_Statement!$C$5)*($B$3:$B720&gt;=Party_Statement!$C$6)*($B$3:$B720&lt;=Party_Statement!$E$6)),""))</f>
        <v/>
      </c>
    </row>
    <row r="721" spans="1:11" x14ac:dyDescent="0.2">
      <c r="A721" s="196" t="str">
        <f>Sales_Entry!A721</f>
        <v>2083/04/14</v>
      </c>
      <c r="B721" s="197">
        <f>Sales_Entry!B721</f>
        <v>46233</v>
      </c>
      <c r="C721" s="198" t="str">
        <f>Sales_Entry!D721</f>
        <v>KRISHNA KHAREL</v>
      </c>
      <c r="D721" s="198" t="s">
        <v>1388</v>
      </c>
      <c r="E721" s="198" t="str">
        <f>Sales_Entry!C721</f>
        <v>BILL-6608</v>
      </c>
      <c r="F721" s="198" t="str">
        <f>Sales_Entry!E721</f>
        <v>Mix Milk</v>
      </c>
      <c r="G721" s="199">
        <f>N(Sales_Entry!J721)</f>
        <v>301</v>
      </c>
      <c r="H721" s="199">
        <v>0</v>
      </c>
      <c r="I721" s="199">
        <f t="shared" si="11"/>
        <v>301</v>
      </c>
      <c r="J721" s="200"/>
      <c r="K721" s="200" t="str" cm="1">
        <f t="array" ref="K721">IF($C721="","",IF(AND($C721=Party_Statement!$C$5,$B721&gt;=Party_Statement!$C$6,$B721&lt;=Party_Statement!$E$6),SUMPRODUCT(($C$3:$C721=Party_Statement!$C$5)*($B$3:$B721&gt;=Party_Statement!$C$6)*($B$3:$B721&lt;=Party_Statement!$E$6)),""))</f>
        <v/>
      </c>
    </row>
    <row r="722" spans="1:11" x14ac:dyDescent="0.2">
      <c r="A722" s="196" t="str">
        <f>Sales_Entry!A722</f>
        <v>2083/04/14</v>
      </c>
      <c r="B722" s="197">
        <f>Sales_Entry!B722</f>
        <v>46233</v>
      </c>
      <c r="C722" s="198" t="str">
        <f>Sales_Entry!D722</f>
        <v>SAMIKSHYA KIRANA</v>
      </c>
      <c r="D722" s="198" t="s">
        <v>1388</v>
      </c>
      <c r="E722" s="198" t="str">
        <f>Sales_Entry!C722</f>
        <v>BILL-6609</v>
      </c>
      <c r="F722" s="198" t="str">
        <f>Sales_Entry!E722</f>
        <v>Mix Milk</v>
      </c>
      <c r="G722" s="199">
        <f>N(Sales_Entry!J722)</f>
        <v>680</v>
      </c>
      <c r="H722" s="199">
        <v>0</v>
      </c>
      <c r="I722" s="199">
        <f t="shared" si="11"/>
        <v>680</v>
      </c>
      <c r="J722" s="200"/>
      <c r="K722" s="200" t="str" cm="1">
        <f t="array" ref="K722">IF($C722="","",IF(AND($C722=Party_Statement!$C$5,$B722&gt;=Party_Statement!$C$6,$B722&lt;=Party_Statement!$E$6),SUMPRODUCT(($C$3:$C722=Party_Statement!$C$5)*($B$3:$B722&gt;=Party_Statement!$C$6)*($B$3:$B722&lt;=Party_Statement!$E$6)),""))</f>
        <v/>
      </c>
    </row>
    <row r="723" spans="1:11" s="64" customFormat="1" x14ac:dyDescent="0.2">
      <c r="A723" s="196" t="str">
        <f>Sales_Entry!A723</f>
        <v>2083/04/14</v>
      </c>
      <c r="B723" s="197">
        <f>Sales_Entry!B723</f>
        <v>46233</v>
      </c>
      <c r="C723" s="198" t="str">
        <f>Sales_Entry!D723</f>
        <v>MANAKAMANA DAIRY</v>
      </c>
      <c r="D723" s="198" t="s">
        <v>1388</v>
      </c>
      <c r="E723" s="198" t="str">
        <f>Sales_Entry!C723</f>
        <v>BILL-6610</v>
      </c>
      <c r="F723" s="198" t="str">
        <f>Sales_Entry!E723</f>
        <v>Mix Milk</v>
      </c>
      <c r="G723" s="199">
        <f>N(Sales_Entry!J723)</f>
        <v>850</v>
      </c>
      <c r="H723" s="199">
        <v>0</v>
      </c>
      <c r="I723" s="199">
        <f t="shared" si="11"/>
        <v>850</v>
      </c>
      <c r="J723" s="202"/>
      <c r="K723" s="200" t="str" cm="1">
        <f t="array" ref="K723">IF($C723="","",IF(AND($C723=Party_Statement!$C$5,$B723&gt;=Party_Statement!$C$6,$B723&lt;=Party_Statement!$E$6),SUMPRODUCT(($C$3:$C723=Party_Statement!$C$5)*($B$3:$B723&gt;=Party_Statement!$C$6)*($B$3:$B723&lt;=Party_Statement!$E$6)),""))</f>
        <v/>
      </c>
    </row>
    <row r="724" spans="1:11" x14ac:dyDescent="0.2">
      <c r="A724" s="196" t="str">
        <f>Sales_Entry!A724</f>
        <v>2083/04/14</v>
      </c>
      <c r="B724" s="197">
        <f>Sales_Entry!B724</f>
        <v>46233</v>
      </c>
      <c r="C724" s="198" t="str">
        <f>Sales_Entry!D724</f>
        <v>YUBARAJ AND SAMRAT</v>
      </c>
      <c r="D724" s="198" t="s">
        <v>1388</v>
      </c>
      <c r="E724" s="198" t="str">
        <f>Sales_Entry!C724</f>
        <v>BILL-6611</v>
      </c>
      <c r="F724" s="198" t="str">
        <f>Sales_Entry!E724</f>
        <v>Mix Milk</v>
      </c>
      <c r="G724" s="199">
        <f>N(Sales_Entry!J724)</f>
        <v>1020</v>
      </c>
      <c r="H724" s="199">
        <v>0</v>
      </c>
      <c r="I724" s="199">
        <f t="shared" si="11"/>
        <v>1020</v>
      </c>
      <c r="J724" s="200"/>
      <c r="K724" s="200" t="str" cm="1">
        <f t="array" ref="K724">IF($C724="","",IF(AND($C724=Party_Statement!$C$5,$B724&gt;=Party_Statement!$C$6,$B724&lt;=Party_Statement!$E$6),SUMPRODUCT(($C$3:$C724=Party_Statement!$C$5)*($B$3:$B724&gt;=Party_Statement!$C$6)*($B$3:$B724&lt;=Party_Statement!$E$6)),""))</f>
        <v/>
      </c>
    </row>
    <row r="725" spans="1:11" x14ac:dyDescent="0.2">
      <c r="A725" s="196" t="str">
        <f>Sales_Entry!A725</f>
        <v>2083/04/14</v>
      </c>
      <c r="B725" s="197">
        <f>Sales_Entry!B725</f>
        <v>46233</v>
      </c>
      <c r="C725" s="198" t="str">
        <f>Sales_Entry!D725</f>
        <v>AAYUSH AND AAYUSHMA</v>
      </c>
      <c r="D725" s="198" t="s">
        <v>1388</v>
      </c>
      <c r="E725" s="198" t="str">
        <f>Sales_Entry!C725</f>
        <v>BILL-6612</v>
      </c>
      <c r="F725" s="198" t="str">
        <f>Sales_Entry!E725</f>
        <v>Mix Milk</v>
      </c>
      <c r="G725" s="199">
        <f>N(Sales_Entry!J725)</f>
        <v>425</v>
      </c>
      <c r="H725" s="199">
        <v>0</v>
      </c>
      <c r="I725" s="199">
        <f t="shared" si="11"/>
        <v>425</v>
      </c>
      <c r="J725" s="200"/>
      <c r="K725" s="200" t="str" cm="1">
        <f t="array" ref="K725">IF($C725="","",IF(AND($C725=Party_Statement!$C$5,$B725&gt;=Party_Statement!$C$6,$B725&lt;=Party_Statement!$E$6),SUMPRODUCT(($C$3:$C725=Party_Statement!$C$5)*($B$3:$B725&gt;=Party_Statement!$C$6)*($B$3:$B725&lt;=Party_Statement!$E$6)),""))</f>
        <v/>
      </c>
    </row>
    <row r="726" spans="1:11" x14ac:dyDescent="0.2">
      <c r="A726" s="196" t="str">
        <f>Sales_Entry!A726</f>
        <v>2083/04/14</v>
      </c>
      <c r="B726" s="197">
        <f>Sales_Entry!B726</f>
        <v>46233</v>
      </c>
      <c r="C726" s="198" t="str">
        <f>Sales_Entry!D726</f>
        <v>KRITIKA KIRANA</v>
      </c>
      <c r="D726" s="198" t="s">
        <v>1388</v>
      </c>
      <c r="E726" s="198" t="str">
        <f>Sales_Entry!C726</f>
        <v>BILL-6613</v>
      </c>
      <c r="F726" s="198" t="str">
        <f>Sales_Entry!E726</f>
        <v>Mix Milk</v>
      </c>
      <c r="G726" s="199">
        <f>N(Sales_Entry!J726)</f>
        <v>1290</v>
      </c>
      <c r="H726" s="199">
        <v>0</v>
      </c>
      <c r="I726" s="199">
        <f t="shared" si="11"/>
        <v>1290</v>
      </c>
      <c r="J726" s="200"/>
      <c r="K726" s="200" t="str" cm="1">
        <f t="array" ref="K726">IF($C726="","",IF(AND($C726=Party_Statement!$C$5,$B726&gt;=Party_Statement!$C$6,$B726&lt;=Party_Statement!$E$6),SUMPRODUCT(($C$3:$C726=Party_Statement!$C$5)*($B$3:$B726&gt;=Party_Statement!$C$6)*($B$3:$B726&lt;=Party_Statement!$E$6)),""))</f>
        <v/>
      </c>
    </row>
    <row r="727" spans="1:11" x14ac:dyDescent="0.2">
      <c r="A727" s="196" t="str">
        <f>Sales_Entry!A727</f>
        <v>2083/04/14</v>
      </c>
      <c r="B727" s="197">
        <f>Sales_Entry!B727</f>
        <v>46233</v>
      </c>
      <c r="C727" s="198" t="str">
        <f>Sales_Entry!D727</f>
        <v xml:space="preserve">RISHI ARYAL </v>
      </c>
      <c r="D727" s="198" t="s">
        <v>1388</v>
      </c>
      <c r="E727" s="198" t="str">
        <f>Sales_Entry!C727</f>
        <v>BILL-6614</v>
      </c>
      <c r="F727" s="198" t="str">
        <f>Sales_Entry!E727</f>
        <v>Mix Milk</v>
      </c>
      <c r="G727" s="199">
        <f>N(Sales_Entry!J727)</f>
        <v>850</v>
      </c>
      <c r="H727" s="199">
        <v>0</v>
      </c>
      <c r="I727" s="199">
        <f t="shared" si="11"/>
        <v>850</v>
      </c>
      <c r="J727" s="200"/>
      <c r="K727" s="200" t="str" cm="1">
        <f t="array" ref="K727">IF($C727="","",IF(AND($C727=Party_Statement!$C$5,$B727&gt;=Party_Statement!$C$6,$B727&lt;=Party_Statement!$E$6),SUMPRODUCT(($C$3:$C727=Party_Statement!$C$5)*($B$3:$B727&gt;=Party_Statement!$C$6)*($B$3:$B727&lt;=Party_Statement!$E$6)),""))</f>
        <v/>
      </c>
    </row>
    <row r="728" spans="1:11" x14ac:dyDescent="0.2">
      <c r="A728" s="196" t="str">
        <f>Sales_Entry!A728</f>
        <v>2083/04/14</v>
      </c>
      <c r="B728" s="197">
        <f>Sales_Entry!B728</f>
        <v>46233</v>
      </c>
      <c r="C728" s="198" t="str">
        <f>Sales_Entry!D728</f>
        <v>ORGANIC TARKALI</v>
      </c>
      <c r="D728" s="198" t="s">
        <v>1388</v>
      </c>
      <c r="E728" s="198" t="str">
        <f>Sales_Entry!C728</f>
        <v>BILL-6615</v>
      </c>
      <c r="F728" s="198" t="str">
        <f>Sales_Entry!E728</f>
        <v>Mix Milk</v>
      </c>
      <c r="G728" s="199">
        <f>N(Sales_Entry!J728)</f>
        <v>2375</v>
      </c>
      <c r="H728" s="199">
        <v>0</v>
      </c>
      <c r="I728" s="199">
        <f t="shared" si="11"/>
        <v>2375</v>
      </c>
      <c r="J728" s="200"/>
      <c r="K728" s="200" t="str" cm="1">
        <f t="array" ref="K728">IF($C728="","",IF(AND($C728=Party_Statement!$C$5,$B728&gt;=Party_Statement!$C$6,$B728&lt;=Party_Statement!$E$6),SUMPRODUCT(($C$3:$C728=Party_Statement!$C$5)*($B$3:$B728&gt;=Party_Statement!$C$6)*($B$3:$B728&lt;=Party_Statement!$E$6)),""))</f>
        <v/>
      </c>
    </row>
    <row r="729" spans="1:11" x14ac:dyDescent="0.2">
      <c r="A729" s="196" t="str">
        <f>Sales_Entry!A729</f>
        <v>2083/04/14</v>
      </c>
      <c r="B729" s="197">
        <f>Sales_Entry!B729</f>
        <v>46233</v>
      </c>
      <c r="C729" s="198" t="str">
        <f>Sales_Entry!D729</f>
        <v>ORGANIC TARKALI</v>
      </c>
      <c r="D729" s="198" t="s">
        <v>1388</v>
      </c>
      <c r="E729" s="198" t="str">
        <f>Sales_Entry!C729</f>
        <v>BILL-6615</v>
      </c>
      <c r="F729" s="198" t="str">
        <f>Sales_Entry!E729</f>
        <v>Mix Milk</v>
      </c>
      <c r="G729" s="199">
        <f>N(Sales_Entry!J729)</f>
        <v>1020</v>
      </c>
      <c r="H729" s="199">
        <v>0</v>
      </c>
      <c r="I729" s="199">
        <f t="shared" si="11"/>
        <v>1020</v>
      </c>
      <c r="J729" s="200"/>
      <c r="K729" s="200" t="str" cm="1">
        <f t="array" ref="K729">IF($C729="","",IF(AND($C729=Party_Statement!$C$5,$B729&gt;=Party_Statement!$C$6,$B729&lt;=Party_Statement!$E$6),SUMPRODUCT(($C$3:$C729=Party_Statement!$C$5)*($B$3:$B729&gt;=Party_Statement!$C$6)*($B$3:$B729&lt;=Party_Statement!$E$6)),""))</f>
        <v/>
      </c>
    </row>
    <row r="730" spans="1:11" x14ac:dyDescent="0.2">
      <c r="A730" s="196" t="str">
        <f>Sales_Entry!A730</f>
        <v>2083/04/14</v>
      </c>
      <c r="B730" s="197">
        <f>Sales_Entry!B730</f>
        <v>46233</v>
      </c>
      <c r="C730" s="198" t="str">
        <f>Sales_Entry!D730</f>
        <v>SHARMA DAI</v>
      </c>
      <c r="D730" s="198" t="s">
        <v>1388</v>
      </c>
      <c r="E730" s="198" t="str">
        <f>Sales_Entry!C730</f>
        <v>BILL-6616</v>
      </c>
      <c r="F730" s="198" t="str">
        <f>Sales_Entry!E730</f>
        <v>Mix Milk</v>
      </c>
      <c r="G730" s="199">
        <f>N(Sales_Entry!J730)</f>
        <v>3360</v>
      </c>
      <c r="H730" s="199">
        <v>0</v>
      </c>
      <c r="I730" s="199">
        <f t="shared" si="11"/>
        <v>3360</v>
      </c>
      <c r="J730" s="200"/>
      <c r="K730" s="200" t="str" cm="1">
        <f t="array" ref="K730">IF($C730="","",IF(AND($C730=Party_Statement!$C$5,$B730&gt;=Party_Statement!$C$6,$B730&lt;=Party_Statement!$E$6),SUMPRODUCT(($C$3:$C730=Party_Statement!$C$5)*($B$3:$B730&gt;=Party_Statement!$C$6)*($B$3:$B730&lt;=Party_Statement!$E$6)),""))</f>
        <v/>
      </c>
    </row>
    <row r="731" spans="1:11" x14ac:dyDescent="0.2">
      <c r="A731" s="196" t="str">
        <f>Sales_Entry!A731</f>
        <v>2083/04/14</v>
      </c>
      <c r="B731" s="197">
        <f>Sales_Entry!B731</f>
        <v>46233</v>
      </c>
      <c r="C731" s="198" t="str">
        <f>Sales_Entry!D731</f>
        <v>GANGA NEUPANE</v>
      </c>
      <c r="D731" s="198" t="s">
        <v>1388</v>
      </c>
      <c r="E731" s="198" t="str">
        <f>Sales_Entry!C731</f>
        <v>BILL-6617</v>
      </c>
      <c r="F731" s="198" t="str">
        <f>Sales_Entry!E731</f>
        <v>Mix Milk</v>
      </c>
      <c r="G731" s="199">
        <f>N(Sales_Entry!J731)</f>
        <v>510</v>
      </c>
      <c r="H731" s="199">
        <v>0</v>
      </c>
      <c r="I731" s="199">
        <f t="shared" si="11"/>
        <v>510</v>
      </c>
      <c r="J731" s="200"/>
      <c r="K731" s="200" t="str" cm="1">
        <f t="array" ref="K731">IF($C731="","",IF(AND($C731=Party_Statement!$C$5,$B731&gt;=Party_Statement!$C$6,$B731&lt;=Party_Statement!$E$6),SUMPRODUCT(($C$3:$C731=Party_Statement!$C$5)*($B$3:$B731&gt;=Party_Statement!$C$6)*($B$3:$B731&lt;=Party_Statement!$E$6)),""))</f>
        <v/>
      </c>
    </row>
    <row r="732" spans="1:11" x14ac:dyDescent="0.2">
      <c r="A732" s="196" t="str">
        <f>Sales_Entry!A732</f>
        <v>2083/04/14</v>
      </c>
      <c r="B732" s="197">
        <f>Sales_Entry!B732</f>
        <v>46233</v>
      </c>
      <c r="C732" s="198" t="str">
        <f>Sales_Entry!D732</f>
        <v>NEUPANE KIRANA</v>
      </c>
      <c r="D732" s="198" t="s">
        <v>1388</v>
      </c>
      <c r="E732" s="198" t="str">
        <f>Sales_Entry!C732</f>
        <v>BILL-6618</v>
      </c>
      <c r="F732" s="198" t="str">
        <f>Sales_Entry!E732</f>
        <v>Mix Milk</v>
      </c>
      <c r="G732" s="199">
        <f>N(Sales_Entry!J732)</f>
        <v>200</v>
      </c>
      <c r="H732" s="199">
        <v>0</v>
      </c>
      <c r="I732" s="199">
        <f t="shared" si="11"/>
        <v>200</v>
      </c>
      <c r="J732" s="200"/>
      <c r="K732" s="200" t="str" cm="1">
        <f t="array" ref="K732">IF($C732="","",IF(AND($C732=Party_Statement!$C$5,$B732&gt;=Party_Statement!$C$6,$B732&lt;=Party_Statement!$E$6),SUMPRODUCT(($C$3:$C732=Party_Statement!$C$5)*($B$3:$B732&gt;=Party_Statement!$C$6)*($B$3:$B732&lt;=Party_Statement!$E$6)),""))</f>
        <v/>
      </c>
    </row>
    <row r="733" spans="1:11" x14ac:dyDescent="0.2">
      <c r="A733" s="196" t="str">
        <f>Sales_Entry!A733</f>
        <v>2083/04/14</v>
      </c>
      <c r="B733" s="197">
        <f>Sales_Entry!B733</f>
        <v>46233</v>
      </c>
      <c r="C733" s="198" t="str">
        <f>Sales_Entry!D733</f>
        <v>BHUSAL JANARAL STORE</v>
      </c>
      <c r="D733" s="198" t="s">
        <v>1388</v>
      </c>
      <c r="E733" s="198" t="str">
        <f>Sales_Entry!C733</f>
        <v>BILL-6619</v>
      </c>
      <c r="F733" s="198" t="str">
        <f>Sales_Entry!E733</f>
        <v>Mix Milk</v>
      </c>
      <c r="G733" s="199">
        <f>N(Sales_Entry!J733)</f>
        <v>860</v>
      </c>
      <c r="H733" s="199">
        <v>0</v>
      </c>
      <c r="I733" s="199">
        <f t="shared" si="11"/>
        <v>860</v>
      </c>
      <c r="J733" s="200"/>
      <c r="K733" s="200" t="str" cm="1">
        <f t="array" ref="K733">IF($C733="","",IF(AND($C733=Party_Statement!$C$5,$B733&gt;=Party_Statement!$C$6,$B733&lt;=Party_Statement!$E$6),SUMPRODUCT(($C$3:$C733=Party_Statement!$C$5)*($B$3:$B733&gt;=Party_Statement!$C$6)*($B$3:$B733&lt;=Party_Statement!$E$6)),""))</f>
        <v/>
      </c>
    </row>
    <row r="734" spans="1:11" s="64" customFormat="1" x14ac:dyDescent="0.2">
      <c r="A734" s="196" t="str">
        <f>Sales_Entry!A734</f>
        <v>2083/04/14</v>
      </c>
      <c r="B734" s="197">
        <f>Sales_Entry!B734</f>
        <v>46233</v>
      </c>
      <c r="C734" s="198" t="str">
        <f>Sales_Entry!D734</f>
        <v>SITALA ARYAL</v>
      </c>
      <c r="D734" s="198" t="s">
        <v>1388</v>
      </c>
      <c r="E734" s="198" t="str">
        <f>Sales_Entry!C734</f>
        <v>BILL-6620</v>
      </c>
      <c r="F734" s="198" t="str">
        <f>Sales_Entry!E734</f>
        <v>Mix Milk</v>
      </c>
      <c r="G734" s="199">
        <f>N(Sales_Entry!J734)</f>
        <v>180</v>
      </c>
      <c r="H734" s="199">
        <v>0</v>
      </c>
      <c r="I734" s="199">
        <f t="shared" si="11"/>
        <v>180</v>
      </c>
      <c r="J734" s="202"/>
      <c r="K734" s="200" t="str" cm="1">
        <f t="array" ref="K734">IF($C734="","",IF(AND($C734=Party_Statement!$C$5,$B734&gt;=Party_Statement!$C$6,$B734&lt;=Party_Statement!$E$6),SUMPRODUCT(($C$3:$C734=Party_Statement!$C$5)*($B$3:$B734&gt;=Party_Statement!$C$6)*($B$3:$B734&lt;=Party_Statement!$E$6)),""))</f>
        <v/>
      </c>
    </row>
    <row r="735" spans="1:11" x14ac:dyDescent="0.2">
      <c r="A735" s="196" t="str">
        <f>Sales_Entry!A735</f>
        <v>2083/04/14</v>
      </c>
      <c r="B735" s="197">
        <f>Sales_Entry!B735</f>
        <v>46233</v>
      </c>
      <c r="C735" s="198" t="str">
        <f>Sales_Entry!D735</f>
        <v>NEUPANE KIRANA</v>
      </c>
      <c r="D735" s="198" t="s">
        <v>1388</v>
      </c>
      <c r="E735" s="198" t="str">
        <f>Sales_Entry!C735</f>
        <v>BILL-6621</v>
      </c>
      <c r="F735" s="198" t="str">
        <f>Sales_Entry!E735</f>
        <v>Mix Milk</v>
      </c>
      <c r="G735" s="199">
        <f>N(Sales_Entry!J735)</f>
        <v>200</v>
      </c>
      <c r="H735" s="199">
        <v>0</v>
      </c>
      <c r="I735" s="199">
        <f t="shared" si="11"/>
        <v>200</v>
      </c>
      <c r="J735" s="200"/>
      <c r="K735" s="200" t="str" cm="1">
        <f t="array" ref="K735">IF($C735="","",IF(AND($C735=Party_Statement!$C$5,$B735&gt;=Party_Statement!$C$6,$B735&lt;=Party_Statement!$E$6),SUMPRODUCT(($C$3:$C735=Party_Statement!$C$5)*($B$3:$B735&gt;=Party_Statement!$C$6)*($B$3:$B735&lt;=Party_Statement!$E$6)),""))</f>
        <v/>
      </c>
    </row>
    <row r="736" spans="1:11" x14ac:dyDescent="0.2">
      <c r="A736" s="196" t="str">
        <f>Sales_Entry!A736</f>
        <v>2083/04/14</v>
      </c>
      <c r="B736" s="197">
        <f>Sales_Entry!B736</f>
        <v>46233</v>
      </c>
      <c r="C736" s="198" t="str">
        <f>Sales_Entry!D736</f>
        <v>J AND J SISTERS</v>
      </c>
      <c r="D736" s="198" t="s">
        <v>1388</v>
      </c>
      <c r="E736" s="198" t="str">
        <f>Sales_Entry!C736</f>
        <v>BILL-6458</v>
      </c>
      <c r="F736" s="198" t="str">
        <f>Sales_Entry!E736</f>
        <v>Mix Milk</v>
      </c>
      <c r="G736" s="199">
        <f>N(Sales_Entry!J736)</f>
        <v>85</v>
      </c>
      <c r="H736" s="199">
        <v>0</v>
      </c>
      <c r="I736" s="199">
        <f t="shared" si="11"/>
        <v>85</v>
      </c>
      <c r="J736" s="200"/>
      <c r="K736" s="200" t="str" cm="1">
        <f t="array" ref="K736">IF($C736="","",IF(AND($C736=Party_Statement!$C$5,$B736&gt;=Party_Statement!$C$6,$B736&lt;=Party_Statement!$E$6),SUMPRODUCT(($C$3:$C736=Party_Statement!$C$5)*($B$3:$B736&gt;=Party_Statement!$C$6)*($B$3:$B736&lt;=Party_Statement!$E$6)),""))</f>
        <v/>
      </c>
    </row>
    <row r="737" spans="1:11" x14ac:dyDescent="0.2">
      <c r="A737" s="196" t="str">
        <f>Sales_Entry!A737</f>
        <v>2083/04/14</v>
      </c>
      <c r="B737" s="197">
        <f>Sales_Entry!B737</f>
        <v>46233</v>
      </c>
      <c r="C737" s="198" t="str">
        <f>Sales_Entry!D737</f>
        <v>J AND J SISTERS</v>
      </c>
      <c r="D737" s="198" t="s">
        <v>1388</v>
      </c>
      <c r="E737" s="198" t="str">
        <f>Sales_Entry!C737</f>
        <v>BILL-6458</v>
      </c>
      <c r="F737" s="198" t="str">
        <f>Sales_Entry!E737</f>
        <v>GHEE</v>
      </c>
      <c r="G737" s="199">
        <f>N(Sales_Entry!J737)</f>
        <v>6600</v>
      </c>
      <c r="H737" s="199">
        <v>0</v>
      </c>
      <c r="I737" s="199">
        <f t="shared" si="11"/>
        <v>6600</v>
      </c>
      <c r="J737" s="200"/>
      <c r="K737" s="200" t="str" cm="1">
        <f t="array" ref="K737">IF($C737="","",IF(AND($C737=Party_Statement!$C$5,$B737&gt;=Party_Statement!$C$6,$B737&lt;=Party_Statement!$E$6),SUMPRODUCT(($C$3:$C737=Party_Statement!$C$5)*($B$3:$B737&gt;=Party_Statement!$C$6)*($B$3:$B737&lt;=Party_Statement!$E$6)),""))</f>
        <v/>
      </c>
    </row>
    <row r="738" spans="1:11" x14ac:dyDescent="0.2">
      <c r="A738" s="196" t="str">
        <f>Sales_Entry!A738</f>
        <v>2083/04/14</v>
      </c>
      <c r="B738" s="197">
        <f>Sales_Entry!B738</f>
        <v>46233</v>
      </c>
      <c r="C738" s="198" t="str">
        <f>Sales_Entry!D738</f>
        <v>J AND J SISTERS</v>
      </c>
      <c r="D738" s="198" t="s">
        <v>1388</v>
      </c>
      <c r="E738" s="198" t="str">
        <f>Sales_Entry!C738</f>
        <v>BILL-6458</v>
      </c>
      <c r="F738" s="198" t="str">
        <f>Sales_Entry!E738</f>
        <v>NAUNI</v>
      </c>
      <c r="G738" s="199">
        <f>N(Sales_Entry!J738)</f>
        <v>4000</v>
      </c>
      <c r="H738" s="199">
        <v>0</v>
      </c>
      <c r="I738" s="199">
        <f t="shared" si="11"/>
        <v>4000</v>
      </c>
      <c r="J738" s="200"/>
      <c r="K738" s="200" t="str" cm="1">
        <f t="array" ref="K738">IF($C738="","",IF(AND($C738=Party_Statement!$C$5,$B738&gt;=Party_Statement!$C$6,$B738&lt;=Party_Statement!$E$6),SUMPRODUCT(($C$3:$C738=Party_Statement!$C$5)*($B$3:$B738&gt;=Party_Statement!$C$6)*($B$3:$B738&lt;=Party_Statement!$E$6)),""))</f>
        <v/>
      </c>
    </row>
    <row r="739" spans="1:11" x14ac:dyDescent="0.2">
      <c r="A739" s="196" t="str">
        <f>Sales_Entry!A739</f>
        <v>2083/04/14</v>
      </c>
      <c r="B739" s="197">
        <f>Sales_Entry!B739</f>
        <v>46233</v>
      </c>
      <c r="C739" s="198" t="str">
        <f>Sales_Entry!D739</f>
        <v>LOCAL</v>
      </c>
      <c r="D739" s="198" t="s">
        <v>1388</v>
      </c>
      <c r="E739" s="198" t="str">
        <f>Sales_Entry!C739</f>
        <v>BILL-6458</v>
      </c>
      <c r="F739" s="198" t="str">
        <f>Sales_Entry!E739</f>
        <v>Mix Milk</v>
      </c>
      <c r="G739" s="199">
        <f>N(Sales_Entry!J739)</f>
        <v>200</v>
      </c>
      <c r="H739" s="199">
        <v>0</v>
      </c>
      <c r="I739" s="199">
        <f t="shared" si="11"/>
        <v>200</v>
      </c>
      <c r="J739" s="200"/>
      <c r="K739" s="200" t="str" cm="1">
        <f t="array" ref="K739">IF($C739="","",IF(AND($C739=Party_Statement!$C$5,$B739&gt;=Party_Statement!$C$6,$B739&lt;=Party_Statement!$E$6),SUMPRODUCT(($C$3:$C739=Party_Statement!$C$5)*($B$3:$B739&gt;=Party_Statement!$C$6)*($B$3:$B739&lt;=Party_Statement!$E$6)),""))</f>
        <v/>
      </c>
    </row>
    <row r="740" spans="1:11" x14ac:dyDescent="0.2">
      <c r="A740" s="196" t="str">
        <f>Sales_Entry!A740</f>
        <v>2083/04/15</v>
      </c>
      <c r="B740" s="197">
        <f>Sales_Entry!B740</f>
        <v>46234</v>
      </c>
      <c r="C740" s="198" t="str">
        <f>Sales_Entry!D740</f>
        <v>SRIJANA DAIRY</v>
      </c>
      <c r="D740" s="198" t="s">
        <v>1388</v>
      </c>
      <c r="E740" s="198" t="str">
        <f>Sales_Entry!C740</f>
        <v>BILL-6622</v>
      </c>
      <c r="F740" s="198" t="str">
        <f>Sales_Entry!E740</f>
        <v>Mix Milk</v>
      </c>
      <c r="G740" s="199">
        <f>N(Sales_Entry!J740)</f>
        <v>8500</v>
      </c>
      <c r="H740" s="199">
        <v>0</v>
      </c>
      <c r="I740" s="199">
        <f t="shared" si="11"/>
        <v>8500</v>
      </c>
      <c r="J740" s="200"/>
      <c r="K740" s="200" t="str" cm="1">
        <f t="array" ref="K740">IF($C740="","",IF(AND($C740=Party_Statement!$C$5,$B740&gt;=Party_Statement!$C$6,$B740&lt;=Party_Statement!$E$6),SUMPRODUCT(($C$3:$C740=Party_Statement!$C$5)*($B$3:$B740&gt;=Party_Statement!$C$6)*($B$3:$B740&lt;=Party_Statement!$E$6)),""))</f>
        <v/>
      </c>
    </row>
    <row r="741" spans="1:11" x14ac:dyDescent="0.2">
      <c r="A741" s="196" t="str">
        <f>Sales_Entry!A741</f>
        <v>2083/04/15</v>
      </c>
      <c r="B741" s="197">
        <f>Sales_Entry!B741</f>
        <v>46234</v>
      </c>
      <c r="C741" s="198" t="str">
        <f>Sales_Entry!D741</f>
        <v>SRIJANA DAIRY</v>
      </c>
      <c r="D741" s="198" t="s">
        <v>1388</v>
      </c>
      <c r="E741" s="198" t="str">
        <f>Sales_Entry!C741</f>
        <v>BILL-6622</v>
      </c>
      <c r="F741" s="198" t="str">
        <f>Sales_Entry!E741</f>
        <v>Cow Milk</v>
      </c>
      <c r="G741" s="199">
        <f>N(Sales_Entry!J741)</f>
        <v>80</v>
      </c>
      <c r="H741" s="199">
        <v>0</v>
      </c>
      <c r="I741" s="199">
        <f t="shared" si="11"/>
        <v>80</v>
      </c>
      <c r="J741" s="200"/>
      <c r="K741" s="200" t="str" cm="1">
        <f t="array" ref="K741">IF($C741="","",IF(AND($C741=Party_Statement!$C$5,$B741&gt;=Party_Statement!$C$6,$B741&lt;=Party_Statement!$E$6),SUMPRODUCT(($C$3:$C741=Party_Statement!$C$5)*($B$3:$B741&gt;=Party_Statement!$C$6)*($B$3:$B741&lt;=Party_Statement!$E$6)),""))</f>
        <v/>
      </c>
    </row>
    <row r="742" spans="1:11" x14ac:dyDescent="0.2">
      <c r="A742" s="196" t="str">
        <f>Sales_Entry!A742</f>
        <v>2083/04/15</v>
      </c>
      <c r="B742" s="197">
        <f>Sales_Entry!B742</f>
        <v>46234</v>
      </c>
      <c r="C742" s="198" t="str">
        <f>Sales_Entry!D742</f>
        <v>SOBHA BHATTARAI</v>
      </c>
      <c r="D742" s="198" t="s">
        <v>1388</v>
      </c>
      <c r="E742" s="198" t="str">
        <f>Sales_Entry!C742</f>
        <v>BILL-6623</v>
      </c>
      <c r="F742" s="198" t="str">
        <f>Sales_Entry!E742</f>
        <v>Mix Milk</v>
      </c>
      <c r="G742" s="199">
        <f>N(Sales_Entry!J742)</f>
        <v>8500</v>
      </c>
      <c r="H742" s="199">
        <v>0</v>
      </c>
      <c r="I742" s="199">
        <f t="shared" si="11"/>
        <v>8500</v>
      </c>
      <c r="J742" s="200"/>
      <c r="K742" s="200" t="str" cm="1">
        <f t="array" ref="K742">IF($C742="","",IF(AND($C742=Party_Statement!$C$5,$B742&gt;=Party_Statement!$C$6,$B742&lt;=Party_Statement!$E$6),SUMPRODUCT(($C$3:$C742=Party_Statement!$C$5)*($B$3:$B742&gt;=Party_Statement!$C$6)*($B$3:$B742&lt;=Party_Statement!$E$6)),""))</f>
        <v/>
      </c>
    </row>
    <row r="743" spans="1:11" x14ac:dyDescent="0.2">
      <c r="A743" s="196" t="str">
        <f>Sales_Entry!A743</f>
        <v>2083/04/15</v>
      </c>
      <c r="B743" s="197">
        <f>Sales_Entry!B743</f>
        <v>46234</v>
      </c>
      <c r="C743" s="198" t="str">
        <f>Sales_Entry!D743</f>
        <v>GIRI KIRANA</v>
      </c>
      <c r="D743" s="198" t="s">
        <v>1388</v>
      </c>
      <c r="E743" s="198" t="str">
        <f>Sales_Entry!C743</f>
        <v>BILL-6624</v>
      </c>
      <c r="F743" s="198" t="str">
        <f>Sales_Entry!E743</f>
        <v>Mix Milk</v>
      </c>
      <c r="G743" s="199">
        <f>N(Sales_Entry!J743)</f>
        <v>3400</v>
      </c>
      <c r="H743" s="199">
        <v>0</v>
      </c>
      <c r="I743" s="199">
        <f t="shared" si="11"/>
        <v>3400</v>
      </c>
      <c r="J743" s="200"/>
      <c r="K743" s="200" t="str" cm="1">
        <f t="array" ref="K743">IF($C743="","",IF(AND($C743=Party_Statement!$C$5,$B743&gt;=Party_Statement!$C$6,$B743&lt;=Party_Statement!$E$6),SUMPRODUCT(($C$3:$C743=Party_Statement!$C$5)*($B$3:$B743&gt;=Party_Statement!$C$6)*($B$3:$B743&lt;=Party_Statement!$E$6)),""))</f>
        <v/>
      </c>
    </row>
    <row r="744" spans="1:11" x14ac:dyDescent="0.2">
      <c r="A744" s="196" t="str">
        <f>Sales_Entry!A744</f>
        <v>2083/04/15</v>
      </c>
      <c r="B744" s="197">
        <f>Sales_Entry!B744</f>
        <v>46234</v>
      </c>
      <c r="C744" s="198" t="str">
        <f>Sales_Entry!D744</f>
        <v>AAMOSH KIRANA</v>
      </c>
      <c r="D744" s="198" t="s">
        <v>1388</v>
      </c>
      <c r="E744" s="198" t="str">
        <f>Sales_Entry!C744</f>
        <v>BILL-6625</v>
      </c>
      <c r="F744" s="198" t="str">
        <f>Sales_Entry!E744</f>
        <v>Mix Milk</v>
      </c>
      <c r="G744" s="199">
        <f>N(Sales_Entry!J744)</f>
        <v>3440</v>
      </c>
      <c r="H744" s="199">
        <v>0</v>
      </c>
      <c r="I744" s="199">
        <f t="shared" si="11"/>
        <v>3440</v>
      </c>
      <c r="J744" s="200"/>
      <c r="K744" s="200" cm="1">
        <f t="array" ref="K744">IF($C744="","",IF(AND($C744=Party_Statement!$C$5,$B744&gt;=Party_Statement!$C$6,$B744&lt;=Party_Statement!$E$6),SUMPRODUCT(($C$3:$C744=Party_Statement!$C$5)*($B$3:$B744&gt;=Party_Statement!$C$6)*($B$3:$B744&lt;=Party_Statement!$E$6)),""))</f>
        <v>94</v>
      </c>
    </row>
    <row r="745" spans="1:11" s="64" customFormat="1" x14ac:dyDescent="0.2">
      <c r="A745" s="196" t="str">
        <f>Sales_Entry!A745</f>
        <v>2083/04/15</v>
      </c>
      <c r="B745" s="197">
        <f>Sales_Entry!B745</f>
        <v>46234</v>
      </c>
      <c r="C745" s="198" t="str">
        <f>Sales_Entry!D745</f>
        <v>AAMOSH KIRANA</v>
      </c>
      <c r="D745" s="198" t="s">
        <v>1388</v>
      </c>
      <c r="E745" s="198" t="str">
        <f>Sales_Entry!C745</f>
        <v>BILL-6625</v>
      </c>
      <c r="F745" s="198" t="str">
        <f>Sales_Entry!E745</f>
        <v>Mix Milk</v>
      </c>
      <c r="G745" s="199">
        <f>N(Sales_Entry!J745)</f>
        <v>11900</v>
      </c>
      <c r="H745" s="199">
        <v>0</v>
      </c>
      <c r="I745" s="199">
        <f t="shared" si="11"/>
        <v>11900</v>
      </c>
      <c r="J745" s="202"/>
      <c r="K745" s="200" cm="1">
        <f t="array" ref="K745">IF($C745="","",IF(AND($C745=Party_Statement!$C$5,$B745&gt;=Party_Statement!$C$6,$B745&lt;=Party_Statement!$E$6),SUMPRODUCT(($C$3:$C745=Party_Statement!$C$5)*($B$3:$B745&gt;=Party_Statement!$C$6)*($B$3:$B745&lt;=Party_Statement!$E$6)),""))</f>
        <v>95</v>
      </c>
    </row>
    <row r="746" spans="1:11" x14ac:dyDescent="0.2">
      <c r="A746" s="196" t="str">
        <f>Sales_Entry!A746</f>
        <v>2083/04/15</v>
      </c>
      <c r="B746" s="197">
        <f>Sales_Entry!B746</f>
        <v>46234</v>
      </c>
      <c r="C746" s="198" t="str">
        <f>Sales_Entry!D746</f>
        <v>DEURALI KIRANA</v>
      </c>
      <c r="D746" s="198" t="s">
        <v>1388</v>
      </c>
      <c r="E746" s="198" t="str">
        <f>Sales_Entry!C746</f>
        <v>BILL-6626</v>
      </c>
      <c r="F746" s="198" t="str">
        <f>Sales_Entry!E746</f>
        <v>Mix Milk</v>
      </c>
      <c r="G746" s="199">
        <f>N(Sales_Entry!J746)</f>
        <v>425</v>
      </c>
      <c r="H746" s="199">
        <v>0</v>
      </c>
      <c r="I746" s="199">
        <f t="shared" si="11"/>
        <v>425</v>
      </c>
      <c r="J746" s="200"/>
      <c r="K746" s="200" t="str" cm="1">
        <f t="array" ref="K746">IF($C746="","",IF(AND($C746=Party_Statement!$C$5,$B746&gt;=Party_Statement!$C$6,$B746&lt;=Party_Statement!$E$6),SUMPRODUCT(($C$3:$C746=Party_Statement!$C$5)*($B$3:$B746&gt;=Party_Statement!$C$6)*($B$3:$B746&lt;=Party_Statement!$E$6)),""))</f>
        <v/>
      </c>
    </row>
    <row r="747" spans="1:11" x14ac:dyDescent="0.2">
      <c r="A747" s="196" t="str">
        <f>Sales_Entry!A747</f>
        <v>2083/04/15</v>
      </c>
      <c r="B747" s="197">
        <f>Sales_Entry!B747</f>
        <v>46234</v>
      </c>
      <c r="C747" s="198" t="str">
        <f>Sales_Entry!D747</f>
        <v>PALPALI KIRANA</v>
      </c>
      <c r="D747" s="198" t="s">
        <v>1388</v>
      </c>
      <c r="E747" s="198" t="str">
        <f>Sales_Entry!C747</f>
        <v>BILL-6627</v>
      </c>
      <c r="F747" s="198" t="str">
        <f>Sales_Entry!E747</f>
        <v>Mix Milk</v>
      </c>
      <c r="G747" s="199">
        <f>N(Sales_Entry!J747)</f>
        <v>3400</v>
      </c>
      <c r="H747" s="199">
        <v>0</v>
      </c>
      <c r="I747" s="199">
        <f t="shared" si="11"/>
        <v>3400</v>
      </c>
      <c r="J747" s="200"/>
      <c r="K747" s="200" t="str" cm="1">
        <f t="array" ref="K747">IF($C747="","",IF(AND($C747=Party_Statement!$C$5,$B747&gt;=Party_Statement!$C$6,$B747&lt;=Party_Statement!$E$6),SUMPRODUCT(($C$3:$C747=Party_Statement!$C$5)*($B$3:$B747&gt;=Party_Statement!$C$6)*($B$3:$B747&lt;=Party_Statement!$E$6)),""))</f>
        <v/>
      </c>
    </row>
    <row r="748" spans="1:11" x14ac:dyDescent="0.2">
      <c r="A748" s="196" t="str">
        <f>Sales_Entry!A748</f>
        <v>2083/04/15</v>
      </c>
      <c r="B748" s="197">
        <f>Sales_Entry!B748</f>
        <v>46234</v>
      </c>
      <c r="C748" s="198" t="str">
        <f>Sales_Entry!D748</f>
        <v>CHHATRABHUMI STORE</v>
      </c>
      <c r="D748" s="198" t="s">
        <v>1388</v>
      </c>
      <c r="E748" s="198" t="str">
        <f>Sales_Entry!C748</f>
        <v>BILL-6628</v>
      </c>
      <c r="F748" s="198" t="str">
        <f>Sales_Entry!E748</f>
        <v>Mix Milk</v>
      </c>
      <c r="G748" s="199">
        <f>N(Sales_Entry!J748)</f>
        <v>3440</v>
      </c>
      <c r="H748" s="199">
        <v>0</v>
      </c>
      <c r="I748" s="199">
        <f t="shared" si="11"/>
        <v>3440</v>
      </c>
      <c r="J748" s="200"/>
      <c r="K748" s="200" t="str" cm="1">
        <f t="array" ref="K748">IF($C748="","",IF(AND($C748=Party_Statement!$C$5,$B748&gt;=Party_Statement!$C$6,$B748&lt;=Party_Statement!$E$6),SUMPRODUCT(($C$3:$C748=Party_Statement!$C$5)*($B$3:$B748&gt;=Party_Statement!$C$6)*($B$3:$B748&lt;=Party_Statement!$E$6)),""))</f>
        <v/>
      </c>
    </row>
    <row r="749" spans="1:11" x14ac:dyDescent="0.2">
      <c r="A749" s="196" t="str">
        <f>Sales_Entry!A749</f>
        <v>2083/04/15</v>
      </c>
      <c r="B749" s="197">
        <f>Sales_Entry!B749</f>
        <v>46234</v>
      </c>
      <c r="C749" s="198" t="str">
        <f>Sales_Entry!D749</f>
        <v>KRISHNA KHAREL</v>
      </c>
      <c r="D749" s="198" t="s">
        <v>1388</v>
      </c>
      <c r="E749" s="198" t="str">
        <f>Sales_Entry!C749</f>
        <v>BILL-6629</v>
      </c>
      <c r="F749" s="198" t="str">
        <f>Sales_Entry!E749</f>
        <v>Mix Milk</v>
      </c>
      <c r="G749" s="199">
        <f>N(Sales_Entry!J749)</f>
        <v>301</v>
      </c>
      <c r="H749" s="199">
        <v>0</v>
      </c>
      <c r="I749" s="199">
        <f t="shared" si="11"/>
        <v>301</v>
      </c>
      <c r="J749" s="200"/>
      <c r="K749" s="200" t="str" cm="1">
        <f t="array" ref="K749">IF($C749="","",IF(AND($C749=Party_Statement!$C$5,$B749&gt;=Party_Statement!$C$6,$B749&lt;=Party_Statement!$E$6),SUMPRODUCT(($C$3:$C749=Party_Statement!$C$5)*($B$3:$B749&gt;=Party_Statement!$C$6)*($B$3:$B749&lt;=Party_Statement!$E$6)),""))</f>
        <v/>
      </c>
    </row>
    <row r="750" spans="1:11" x14ac:dyDescent="0.2">
      <c r="A750" s="196" t="str">
        <f>Sales_Entry!A750</f>
        <v>2083/04/15</v>
      </c>
      <c r="B750" s="197">
        <f>Sales_Entry!B750</f>
        <v>46234</v>
      </c>
      <c r="C750" s="198" t="str">
        <f>Sales_Entry!D750</f>
        <v>SAMIKSHYA KIRANA</v>
      </c>
      <c r="D750" s="198" t="s">
        <v>1388</v>
      </c>
      <c r="E750" s="198" t="str">
        <f>Sales_Entry!C750</f>
        <v>BILL-6630</v>
      </c>
      <c r="F750" s="198" t="str">
        <f>Sales_Entry!E750</f>
        <v>Mix Milk</v>
      </c>
      <c r="G750" s="199">
        <f>N(Sales_Entry!J750)</f>
        <v>850</v>
      </c>
      <c r="H750" s="199">
        <v>0</v>
      </c>
      <c r="I750" s="199">
        <f t="shared" si="11"/>
        <v>850</v>
      </c>
      <c r="J750" s="200"/>
      <c r="K750" s="200" t="str" cm="1">
        <f t="array" ref="K750">IF($C750="","",IF(AND($C750=Party_Statement!$C$5,$B750&gt;=Party_Statement!$C$6,$B750&lt;=Party_Statement!$E$6),SUMPRODUCT(($C$3:$C750=Party_Statement!$C$5)*($B$3:$B750&gt;=Party_Statement!$C$6)*($B$3:$B750&lt;=Party_Statement!$E$6)),""))</f>
        <v/>
      </c>
    </row>
    <row r="751" spans="1:11" x14ac:dyDescent="0.2">
      <c r="A751" s="196" t="str">
        <f>Sales_Entry!A751</f>
        <v>2083/04/15</v>
      </c>
      <c r="B751" s="197">
        <f>Sales_Entry!B751</f>
        <v>46234</v>
      </c>
      <c r="C751" s="198" t="str">
        <f>Sales_Entry!D751</f>
        <v>YUBARAJ AND SAMRAT</v>
      </c>
      <c r="D751" s="198" t="s">
        <v>1388</v>
      </c>
      <c r="E751" s="198" t="str">
        <f>Sales_Entry!C751</f>
        <v>BILL-6631</v>
      </c>
      <c r="F751" s="198" t="str">
        <f>Sales_Entry!E751</f>
        <v>Mix Milk</v>
      </c>
      <c r="G751" s="199">
        <f>N(Sales_Entry!J751)</f>
        <v>1360</v>
      </c>
      <c r="H751" s="199">
        <v>0</v>
      </c>
      <c r="I751" s="199">
        <f t="shared" si="11"/>
        <v>1360</v>
      </c>
      <c r="J751" s="200"/>
      <c r="K751" s="200" t="str" cm="1">
        <f t="array" ref="K751">IF($C751="","",IF(AND($C751=Party_Statement!$C$5,$B751&gt;=Party_Statement!$C$6,$B751&lt;=Party_Statement!$E$6),SUMPRODUCT(($C$3:$C751=Party_Statement!$C$5)*($B$3:$B751&gt;=Party_Statement!$C$6)*($B$3:$B751&lt;=Party_Statement!$E$6)),""))</f>
        <v/>
      </c>
    </row>
    <row r="752" spans="1:11" x14ac:dyDescent="0.2">
      <c r="A752" s="196" t="str">
        <f>Sales_Entry!A752</f>
        <v>2083/04/15</v>
      </c>
      <c r="B752" s="197">
        <f>Sales_Entry!B752</f>
        <v>46234</v>
      </c>
      <c r="C752" s="198" t="str">
        <f>Sales_Entry!D752</f>
        <v>MANAKAMANA DAIRY</v>
      </c>
      <c r="D752" s="198" t="s">
        <v>1388</v>
      </c>
      <c r="E752" s="198" t="str">
        <f>Sales_Entry!C752</f>
        <v>BILL-6632</v>
      </c>
      <c r="F752" s="198" t="str">
        <f>Sales_Entry!E752</f>
        <v>Mix Milk</v>
      </c>
      <c r="G752" s="199">
        <f>N(Sales_Entry!J752)</f>
        <v>850</v>
      </c>
      <c r="H752" s="199">
        <v>0</v>
      </c>
      <c r="I752" s="199">
        <f t="shared" si="11"/>
        <v>850</v>
      </c>
      <c r="J752" s="200"/>
      <c r="K752" s="200" t="str" cm="1">
        <f t="array" ref="K752">IF($C752="","",IF(AND($C752=Party_Statement!$C$5,$B752&gt;=Party_Statement!$C$6,$B752&lt;=Party_Statement!$E$6),SUMPRODUCT(($C$3:$C752=Party_Statement!$C$5)*($B$3:$B752&gt;=Party_Statement!$C$6)*($B$3:$B752&lt;=Party_Statement!$E$6)),""))</f>
        <v/>
      </c>
    </row>
    <row r="753" spans="1:11" x14ac:dyDescent="0.2">
      <c r="A753" s="196" t="str">
        <f>Sales_Entry!A753</f>
        <v>2083/04/15</v>
      </c>
      <c r="B753" s="197">
        <f>Sales_Entry!B753</f>
        <v>46234</v>
      </c>
      <c r="C753" s="198" t="str">
        <f>Sales_Entry!D753</f>
        <v>KRITIKA KIRANA</v>
      </c>
      <c r="D753" s="198" t="s">
        <v>1388</v>
      </c>
      <c r="E753" s="198" t="str">
        <f>Sales_Entry!C753</f>
        <v>BILL-6633</v>
      </c>
      <c r="F753" s="198" t="str">
        <f>Sales_Entry!E753</f>
        <v>Mix Milk</v>
      </c>
      <c r="G753" s="199">
        <f>N(Sales_Entry!J753)</f>
        <v>1290</v>
      </c>
      <c r="H753" s="199">
        <v>0</v>
      </c>
      <c r="I753" s="199">
        <f t="shared" si="11"/>
        <v>1290</v>
      </c>
      <c r="J753" s="200"/>
      <c r="K753" s="200" t="str" cm="1">
        <f t="array" ref="K753">IF($C753="","",IF(AND($C753=Party_Statement!$C$5,$B753&gt;=Party_Statement!$C$6,$B753&lt;=Party_Statement!$E$6),SUMPRODUCT(($C$3:$C753=Party_Statement!$C$5)*($B$3:$B753&gt;=Party_Statement!$C$6)*($B$3:$B753&lt;=Party_Statement!$E$6)),""))</f>
        <v/>
      </c>
    </row>
    <row r="754" spans="1:11" x14ac:dyDescent="0.2">
      <c r="A754" s="196" t="str">
        <f>Sales_Entry!A754</f>
        <v>2083/04/15</v>
      </c>
      <c r="B754" s="197">
        <f>Sales_Entry!B754</f>
        <v>46234</v>
      </c>
      <c r="C754" s="198" t="str">
        <f>Sales_Entry!D754</f>
        <v>B KALIKA CANTEEN</v>
      </c>
      <c r="D754" s="198" t="s">
        <v>1388</v>
      </c>
      <c r="E754" s="198" t="str">
        <f>Sales_Entry!C754</f>
        <v>BILL-6634</v>
      </c>
      <c r="F754" s="198" t="str">
        <f>Sales_Entry!E754</f>
        <v>Mix Milk</v>
      </c>
      <c r="G754" s="199">
        <f>N(Sales_Entry!J754)</f>
        <v>2975</v>
      </c>
      <c r="H754" s="199">
        <v>0</v>
      </c>
      <c r="I754" s="199">
        <f t="shared" si="11"/>
        <v>2975</v>
      </c>
      <c r="J754" s="200"/>
      <c r="K754" s="200" t="str" cm="1">
        <f t="array" ref="K754">IF($C754="","",IF(AND($C754=Party_Statement!$C$5,$B754&gt;=Party_Statement!$C$6,$B754&lt;=Party_Statement!$E$6),SUMPRODUCT(($C$3:$C754=Party_Statement!$C$5)*($B$3:$B754&gt;=Party_Statement!$C$6)*($B$3:$B754&lt;=Party_Statement!$E$6)),""))</f>
        <v/>
      </c>
    </row>
    <row r="755" spans="1:11" x14ac:dyDescent="0.2">
      <c r="A755" s="196" t="str">
        <f>Sales_Entry!A755</f>
        <v>2083/04/15</v>
      </c>
      <c r="B755" s="197">
        <f>Sales_Entry!B755</f>
        <v>46234</v>
      </c>
      <c r="C755" s="198" t="str">
        <f>Sales_Entry!D755</f>
        <v>A KALIKA CANTEEN</v>
      </c>
      <c r="D755" s="198" t="s">
        <v>1388</v>
      </c>
      <c r="E755" s="198" t="str">
        <f>Sales_Entry!C755</f>
        <v>BILL-6635</v>
      </c>
      <c r="F755" s="198" t="str">
        <f>Sales_Entry!E755</f>
        <v>Mix Milk</v>
      </c>
      <c r="G755" s="199">
        <f>N(Sales_Entry!J755)</f>
        <v>2550</v>
      </c>
      <c r="H755" s="199">
        <v>0</v>
      </c>
      <c r="I755" s="199">
        <f t="shared" si="11"/>
        <v>2550</v>
      </c>
      <c r="J755" s="200"/>
      <c r="K755" s="200" t="str" cm="1">
        <f t="array" ref="K755">IF($C755="","",IF(AND($C755=Party_Statement!$C$5,$B755&gt;=Party_Statement!$C$6,$B755&lt;=Party_Statement!$E$6),SUMPRODUCT(($C$3:$C755=Party_Statement!$C$5)*($B$3:$B755&gt;=Party_Statement!$C$6)*($B$3:$B755&lt;=Party_Statement!$E$6)),""))</f>
        <v/>
      </c>
    </row>
    <row r="756" spans="1:11" s="64" customFormat="1" x14ac:dyDescent="0.2">
      <c r="A756" s="196" t="str">
        <f>Sales_Entry!A756</f>
        <v>2083/04/15</v>
      </c>
      <c r="B756" s="197">
        <f>Sales_Entry!B756</f>
        <v>46234</v>
      </c>
      <c r="C756" s="198" t="str">
        <f>Sales_Entry!D756</f>
        <v>ORGANIC TARKALI</v>
      </c>
      <c r="D756" s="198" t="s">
        <v>1388</v>
      </c>
      <c r="E756" s="198" t="str">
        <f>Sales_Entry!C756</f>
        <v>BILL-6636</v>
      </c>
      <c r="F756" s="198" t="str">
        <f>Sales_Entry!E756</f>
        <v>Mix Milk</v>
      </c>
      <c r="G756" s="199">
        <f>N(Sales_Entry!J756)</f>
        <v>4750</v>
      </c>
      <c r="H756" s="199">
        <v>0</v>
      </c>
      <c r="I756" s="199">
        <f t="shared" si="11"/>
        <v>4750</v>
      </c>
      <c r="J756" s="202"/>
      <c r="K756" s="200" t="str" cm="1">
        <f t="array" ref="K756">IF($C756="","",IF(AND($C756=Party_Statement!$C$5,$B756&gt;=Party_Statement!$C$6,$B756&lt;=Party_Statement!$E$6),SUMPRODUCT(($C$3:$C756=Party_Statement!$C$5)*($B$3:$B756&gt;=Party_Statement!$C$6)*($B$3:$B756&lt;=Party_Statement!$E$6)),""))</f>
        <v/>
      </c>
    </row>
    <row r="757" spans="1:11" x14ac:dyDescent="0.2">
      <c r="A757" s="196" t="str">
        <f>Sales_Entry!A757</f>
        <v>2083/04/15</v>
      </c>
      <c r="B757" s="197">
        <f>Sales_Entry!B757</f>
        <v>46234</v>
      </c>
      <c r="C757" s="198" t="str">
        <f>Sales_Entry!D757</f>
        <v>ORGANIC TARKALI</v>
      </c>
      <c r="D757" s="198" t="s">
        <v>1388</v>
      </c>
      <c r="E757" s="198" t="str">
        <f>Sales_Entry!C757</f>
        <v>BILL-6636</v>
      </c>
      <c r="F757" s="198" t="str">
        <f>Sales_Entry!E757</f>
        <v>Mix Milk</v>
      </c>
      <c r="G757" s="199">
        <f>N(Sales_Entry!J757)</f>
        <v>850</v>
      </c>
      <c r="H757" s="199">
        <v>0</v>
      </c>
      <c r="I757" s="199">
        <f t="shared" si="11"/>
        <v>850</v>
      </c>
      <c r="J757" s="200"/>
      <c r="K757" s="200" t="str" cm="1">
        <f t="array" ref="K757">IF($C757="","",IF(AND($C757=Party_Statement!$C$5,$B757&gt;=Party_Statement!$C$6,$B757&lt;=Party_Statement!$E$6),SUMPRODUCT(($C$3:$C757=Party_Statement!$C$5)*($B$3:$B757&gt;=Party_Statement!$C$6)*($B$3:$B757&lt;=Party_Statement!$E$6)),""))</f>
        <v/>
      </c>
    </row>
    <row r="758" spans="1:11" x14ac:dyDescent="0.2">
      <c r="A758" s="196" t="str">
        <f>Sales_Entry!A758</f>
        <v>2083/04/15</v>
      </c>
      <c r="B758" s="197">
        <f>Sales_Entry!B758</f>
        <v>46234</v>
      </c>
      <c r="C758" s="198" t="str">
        <f>Sales_Entry!D758</f>
        <v>SHARMA DAI</v>
      </c>
      <c r="D758" s="198" t="s">
        <v>1388</v>
      </c>
      <c r="E758" s="198" t="str">
        <f>Sales_Entry!C758</f>
        <v>BILL-6637</v>
      </c>
      <c r="F758" s="198" t="str">
        <f>Sales_Entry!E758</f>
        <v>Mix Milk</v>
      </c>
      <c r="G758" s="199">
        <f>N(Sales_Entry!J758)</f>
        <v>4872</v>
      </c>
      <c r="H758" s="199">
        <v>0</v>
      </c>
      <c r="I758" s="199">
        <f t="shared" si="11"/>
        <v>4872</v>
      </c>
      <c r="J758" s="200"/>
      <c r="K758" s="200" t="str" cm="1">
        <f t="array" ref="K758">IF($C758="","",IF(AND($C758=Party_Statement!$C$5,$B758&gt;=Party_Statement!$C$6,$B758&lt;=Party_Statement!$E$6),SUMPRODUCT(($C$3:$C758=Party_Statement!$C$5)*($B$3:$B758&gt;=Party_Statement!$C$6)*($B$3:$B758&lt;=Party_Statement!$E$6)),""))</f>
        <v/>
      </c>
    </row>
    <row r="759" spans="1:11" x14ac:dyDescent="0.2">
      <c r="A759" s="196" t="str">
        <f>Sales_Entry!A759</f>
        <v>2083/04/15</v>
      </c>
      <c r="B759" s="197">
        <f>Sales_Entry!B759</f>
        <v>46234</v>
      </c>
      <c r="C759" s="198" t="str">
        <f>Sales_Entry!D759</f>
        <v>GANGA NEUPANE</v>
      </c>
      <c r="D759" s="198" t="s">
        <v>1388</v>
      </c>
      <c r="E759" s="198" t="str">
        <f>Sales_Entry!C759</f>
        <v>BILL-6638</v>
      </c>
      <c r="F759" s="198" t="str">
        <f>Sales_Entry!E759</f>
        <v>Mix Milk</v>
      </c>
      <c r="G759" s="199">
        <f>N(Sales_Entry!J759)</f>
        <v>510</v>
      </c>
      <c r="H759" s="199">
        <v>0</v>
      </c>
      <c r="I759" s="199">
        <f t="shared" si="11"/>
        <v>510</v>
      </c>
      <c r="J759" s="200"/>
      <c r="K759" s="200" t="str" cm="1">
        <f t="array" ref="K759">IF($C759="","",IF(AND($C759=Party_Statement!$C$5,$B759&gt;=Party_Statement!$C$6,$B759&lt;=Party_Statement!$E$6),SUMPRODUCT(($C$3:$C759=Party_Statement!$C$5)*($B$3:$B759&gt;=Party_Statement!$C$6)*($B$3:$B759&lt;=Party_Statement!$E$6)),""))</f>
        <v/>
      </c>
    </row>
    <row r="760" spans="1:11" x14ac:dyDescent="0.2">
      <c r="A760" s="196" t="str">
        <f>Sales_Entry!A760</f>
        <v>2083/04/15</v>
      </c>
      <c r="B760" s="197">
        <f>Sales_Entry!B760</f>
        <v>46234</v>
      </c>
      <c r="C760" s="198" t="str">
        <f>Sales_Entry!D760</f>
        <v>SITALA ARYAL</v>
      </c>
      <c r="D760" s="198" t="s">
        <v>1388</v>
      </c>
      <c r="E760" s="198" t="str">
        <f>Sales_Entry!C760</f>
        <v>BILL-6639</v>
      </c>
      <c r="F760" s="198" t="str">
        <f>Sales_Entry!E760</f>
        <v>Mix Milk</v>
      </c>
      <c r="G760" s="199">
        <f>N(Sales_Entry!J760)</f>
        <v>270</v>
      </c>
      <c r="H760" s="199">
        <v>0</v>
      </c>
      <c r="I760" s="199">
        <f t="shared" si="11"/>
        <v>270</v>
      </c>
      <c r="J760" s="200"/>
      <c r="K760" s="200" t="str" cm="1">
        <f t="array" ref="K760">IF($C760="","",IF(AND($C760=Party_Statement!$C$5,$B760&gt;=Party_Statement!$C$6,$B760&lt;=Party_Statement!$E$6),SUMPRODUCT(($C$3:$C760=Party_Statement!$C$5)*($B$3:$B760&gt;=Party_Statement!$C$6)*($B$3:$B760&lt;=Party_Statement!$E$6)),""))</f>
        <v/>
      </c>
    </row>
    <row r="761" spans="1:11" x14ac:dyDescent="0.2">
      <c r="A761" s="196" t="str">
        <f>Sales_Entry!A761</f>
        <v>2083/04/15</v>
      </c>
      <c r="B761" s="197">
        <f>Sales_Entry!B761</f>
        <v>46234</v>
      </c>
      <c r="C761" s="198" t="str">
        <f>Sales_Entry!D761</f>
        <v>NEUPANE KIRANA</v>
      </c>
      <c r="D761" s="198" t="s">
        <v>1388</v>
      </c>
      <c r="E761" s="198" t="str">
        <f>Sales_Entry!C761</f>
        <v>BILL-6640</v>
      </c>
      <c r="F761" s="198" t="str">
        <f>Sales_Entry!E761</f>
        <v>Mix Milk</v>
      </c>
      <c r="G761" s="199">
        <f>N(Sales_Entry!J761)</f>
        <v>600</v>
      </c>
      <c r="H761" s="199">
        <v>0</v>
      </c>
      <c r="I761" s="199">
        <f t="shared" si="11"/>
        <v>600</v>
      </c>
      <c r="J761" s="200"/>
      <c r="K761" s="200" t="str" cm="1">
        <f t="array" ref="K761">IF($C761="","",IF(AND($C761=Party_Statement!$C$5,$B761&gt;=Party_Statement!$C$6,$B761&lt;=Party_Statement!$E$6),SUMPRODUCT(($C$3:$C761=Party_Statement!$C$5)*($B$3:$B761&gt;=Party_Statement!$C$6)*($B$3:$B761&lt;=Party_Statement!$E$6)),""))</f>
        <v/>
      </c>
    </row>
    <row r="762" spans="1:11" x14ac:dyDescent="0.2">
      <c r="A762" s="196" t="str">
        <f>Sales_Entry!A762</f>
        <v>2083/04/15</v>
      </c>
      <c r="B762" s="197">
        <f>Sales_Entry!B762</f>
        <v>46234</v>
      </c>
      <c r="C762" s="198" t="str">
        <f>Sales_Entry!D762</f>
        <v>LOCAL</v>
      </c>
      <c r="D762" s="198" t="s">
        <v>1388</v>
      </c>
      <c r="E762" s="198" t="str">
        <f>Sales_Entry!C762</f>
        <v>BILL-6459</v>
      </c>
      <c r="F762" s="198" t="str">
        <f>Sales_Entry!E762</f>
        <v>Mix Milk</v>
      </c>
      <c r="G762" s="199">
        <f>N(Sales_Entry!J762)</f>
        <v>5750.25</v>
      </c>
      <c r="H762" s="199">
        <v>0</v>
      </c>
      <c r="I762" s="199">
        <f t="shared" si="11"/>
        <v>5750.25</v>
      </c>
      <c r="J762" s="200"/>
      <c r="K762" s="200" t="str" cm="1">
        <f t="array" ref="K762">IF($C762="","",IF(AND($C762=Party_Statement!$C$5,$B762&gt;=Party_Statement!$C$6,$B762&lt;=Party_Statement!$E$6),SUMPRODUCT(($C$3:$C762=Party_Statement!$C$5)*($B$3:$B762&gt;=Party_Statement!$C$6)*($B$3:$B762&lt;=Party_Statement!$E$6)),""))</f>
        <v/>
      </c>
    </row>
    <row r="763" spans="1:11" x14ac:dyDescent="0.2">
      <c r="A763" s="196" t="str">
        <f>Sales_Entry!A763</f>
        <v>2083/04/15</v>
      </c>
      <c r="B763" s="197">
        <f>Sales_Entry!B763</f>
        <v>46234</v>
      </c>
      <c r="C763" s="198" t="str">
        <f>Sales_Entry!D763</f>
        <v>LOCAL</v>
      </c>
      <c r="D763" s="198" t="s">
        <v>1388</v>
      </c>
      <c r="E763" s="198" t="str">
        <f>Sales_Entry!C763</f>
        <v>BILL-6460</v>
      </c>
      <c r="F763" s="198" t="str">
        <f>Sales_Entry!E763</f>
        <v>Mix Milk</v>
      </c>
      <c r="G763" s="199">
        <f>N(Sales_Entry!J763)</f>
        <v>1080</v>
      </c>
      <c r="H763" s="199">
        <v>0</v>
      </c>
      <c r="I763" s="199">
        <f t="shared" si="11"/>
        <v>1080</v>
      </c>
      <c r="J763" s="200"/>
      <c r="K763" s="200" t="str" cm="1">
        <f t="array" ref="K763">IF($C763="","",IF(AND($C763=Party_Statement!$C$5,$B763&gt;=Party_Statement!$C$6,$B763&lt;=Party_Statement!$E$6),SUMPRODUCT(($C$3:$C763=Party_Statement!$C$5)*($B$3:$B763&gt;=Party_Statement!$C$6)*($B$3:$B763&lt;=Party_Statement!$E$6)),""))</f>
        <v/>
      </c>
    </row>
    <row r="764" spans="1:11" x14ac:dyDescent="0.2">
      <c r="A764" s="196" t="str">
        <f>Sales_Entry!A764</f>
        <v>2083/04/15</v>
      </c>
      <c r="B764" s="197">
        <f>Sales_Entry!B764</f>
        <v>46234</v>
      </c>
      <c r="C764" s="198" t="str">
        <f>Sales_Entry!D764</f>
        <v>LOCAL</v>
      </c>
      <c r="D764" s="198" t="s">
        <v>1388</v>
      </c>
      <c r="E764" s="198" t="str">
        <f>Sales_Entry!C764</f>
        <v>BILL-6460</v>
      </c>
      <c r="F764" s="198" t="str">
        <f>Sales_Entry!E764</f>
        <v>GHEE</v>
      </c>
      <c r="G764" s="199">
        <f>N(Sales_Entry!J764)</f>
        <v>550</v>
      </c>
      <c r="H764" s="199">
        <v>0</v>
      </c>
      <c r="I764" s="199">
        <f t="shared" si="11"/>
        <v>550</v>
      </c>
      <c r="J764" s="200"/>
      <c r="K764" s="200" t="str" cm="1">
        <f t="array" ref="K764">IF($C764="","",IF(AND($C764=Party_Statement!$C$5,$B764&gt;=Party_Statement!$C$6,$B764&lt;=Party_Statement!$E$6),SUMPRODUCT(($C$3:$C764=Party_Statement!$C$5)*($B$3:$B764&gt;=Party_Statement!$C$6)*($B$3:$B764&lt;=Party_Statement!$E$6)),""))</f>
        <v/>
      </c>
    </row>
    <row r="765" spans="1:11" x14ac:dyDescent="0.2">
      <c r="A765" s="196" t="str">
        <f>Sales_Entry!A765</f>
        <v>2083/04/16</v>
      </c>
      <c r="B765" s="197">
        <f>Sales_Entry!B765</f>
        <v>46235</v>
      </c>
      <c r="C765" s="198" t="str">
        <f>Sales_Entry!D765</f>
        <v>SRIJANA DAIRY</v>
      </c>
      <c r="D765" s="198" t="s">
        <v>1388</v>
      </c>
      <c r="E765" s="198" t="str">
        <f>Sales_Entry!C765</f>
        <v>BILL-6641</v>
      </c>
      <c r="F765" s="198" t="str">
        <f>Sales_Entry!E765</f>
        <v>Mix Milk</v>
      </c>
      <c r="G765" s="199">
        <f>N(Sales_Entry!J765)</f>
        <v>5100</v>
      </c>
      <c r="H765" s="199">
        <v>0</v>
      </c>
      <c r="I765" s="199">
        <f t="shared" si="11"/>
        <v>5100</v>
      </c>
      <c r="J765" s="200"/>
      <c r="K765" s="200" t="str" cm="1">
        <f t="array" ref="K765">IF($C765="","",IF(AND($C765=Party_Statement!$C$5,$B765&gt;=Party_Statement!$C$6,$B765&lt;=Party_Statement!$E$6),SUMPRODUCT(($C$3:$C765=Party_Statement!$C$5)*($B$3:$B765&gt;=Party_Statement!$C$6)*($B$3:$B765&lt;=Party_Statement!$E$6)),""))</f>
        <v/>
      </c>
    </row>
    <row r="766" spans="1:11" x14ac:dyDescent="0.2">
      <c r="A766" s="196" t="str">
        <f>Sales_Entry!A766</f>
        <v>2083/04/16</v>
      </c>
      <c r="B766" s="197">
        <f>Sales_Entry!B766</f>
        <v>46235</v>
      </c>
      <c r="C766" s="198" t="str">
        <f>Sales_Entry!D766</f>
        <v>SRIJANA DAIRY</v>
      </c>
      <c r="D766" s="198" t="s">
        <v>1388</v>
      </c>
      <c r="E766" s="198" t="str">
        <f>Sales_Entry!C766</f>
        <v>BILL-6641</v>
      </c>
      <c r="F766" s="198" t="str">
        <f>Sales_Entry!E766</f>
        <v>Cow Milk</v>
      </c>
      <c r="G766" s="199">
        <f>N(Sales_Entry!J766)</f>
        <v>80</v>
      </c>
      <c r="H766" s="199">
        <v>0</v>
      </c>
      <c r="I766" s="199">
        <f t="shared" si="11"/>
        <v>80</v>
      </c>
      <c r="J766" s="200"/>
      <c r="K766" s="200" t="str" cm="1">
        <f t="array" ref="K766">IF($C766="","",IF(AND($C766=Party_Statement!$C$5,$B766&gt;=Party_Statement!$C$6,$B766&lt;=Party_Statement!$E$6),SUMPRODUCT(($C$3:$C766=Party_Statement!$C$5)*($B$3:$B766&gt;=Party_Statement!$C$6)*($B$3:$B766&lt;=Party_Statement!$E$6)),""))</f>
        <v/>
      </c>
    </row>
    <row r="767" spans="1:11" s="64" customFormat="1" x14ac:dyDescent="0.2">
      <c r="A767" s="196" t="str">
        <f>Sales_Entry!A767</f>
        <v>2083/04/16</v>
      </c>
      <c r="B767" s="197">
        <f>Sales_Entry!B767</f>
        <v>46235</v>
      </c>
      <c r="C767" s="198" t="str">
        <f>Sales_Entry!D767</f>
        <v>SOBHA BHATTARAI</v>
      </c>
      <c r="D767" s="198" t="s">
        <v>1388</v>
      </c>
      <c r="E767" s="198" t="str">
        <f>Sales_Entry!C767</f>
        <v>BILL-6642</v>
      </c>
      <c r="F767" s="198" t="str">
        <f>Sales_Entry!E767</f>
        <v>Mix Milk</v>
      </c>
      <c r="G767" s="199">
        <f>N(Sales_Entry!J767)</f>
        <v>2550</v>
      </c>
      <c r="H767" s="199">
        <v>0</v>
      </c>
      <c r="I767" s="199">
        <f t="shared" si="11"/>
        <v>2550</v>
      </c>
      <c r="J767" s="202"/>
      <c r="K767" s="200" t="str" cm="1">
        <f t="array" ref="K767">IF($C767="","",IF(AND($C767=Party_Statement!$C$5,$B767&gt;=Party_Statement!$C$6,$B767&lt;=Party_Statement!$E$6),SUMPRODUCT(($C$3:$C767=Party_Statement!$C$5)*($B$3:$B767&gt;=Party_Statement!$C$6)*($B$3:$B767&lt;=Party_Statement!$E$6)),""))</f>
        <v/>
      </c>
    </row>
    <row r="768" spans="1:11" x14ac:dyDescent="0.2">
      <c r="A768" s="196" t="str">
        <f>Sales_Entry!A768</f>
        <v>2083/04/16</v>
      </c>
      <c r="B768" s="197">
        <f>Sales_Entry!B768</f>
        <v>46235</v>
      </c>
      <c r="C768" s="198" t="str">
        <f>Sales_Entry!D768</f>
        <v>AAMOSH KIRANA</v>
      </c>
      <c r="D768" s="198" t="s">
        <v>1388</v>
      </c>
      <c r="E768" s="198" t="str">
        <f>Sales_Entry!C768</f>
        <v>BILL-6643</v>
      </c>
      <c r="F768" s="198" t="str">
        <f>Sales_Entry!E768</f>
        <v>Mix Milk</v>
      </c>
      <c r="G768" s="199">
        <f>N(Sales_Entry!J768)</f>
        <v>6800</v>
      </c>
      <c r="H768" s="199">
        <v>0</v>
      </c>
      <c r="I768" s="199">
        <f t="shared" si="11"/>
        <v>6800</v>
      </c>
      <c r="J768" s="200"/>
      <c r="K768" s="200" cm="1">
        <f t="array" ref="K768">IF($C768="","",IF(AND($C768=Party_Statement!$C$5,$B768&gt;=Party_Statement!$C$6,$B768&lt;=Party_Statement!$E$6),SUMPRODUCT(($C$3:$C768=Party_Statement!$C$5)*($B$3:$B768&gt;=Party_Statement!$C$6)*($B$3:$B768&lt;=Party_Statement!$E$6)),""))</f>
        <v>96</v>
      </c>
    </row>
    <row r="769" spans="1:11" x14ac:dyDescent="0.2">
      <c r="A769" s="196" t="str">
        <f>Sales_Entry!A769</f>
        <v>2083/04/16</v>
      </c>
      <c r="B769" s="197">
        <f>Sales_Entry!B769</f>
        <v>46235</v>
      </c>
      <c r="C769" s="198" t="str">
        <f>Sales_Entry!D769</f>
        <v>KRISHNA KHAREL</v>
      </c>
      <c r="D769" s="198" t="s">
        <v>1388</v>
      </c>
      <c r="E769" s="198" t="str">
        <f>Sales_Entry!C769</f>
        <v>BILL-6644</v>
      </c>
      <c r="F769" s="198" t="str">
        <f>Sales_Entry!E769</f>
        <v>Mix Milk</v>
      </c>
      <c r="G769" s="199">
        <f>N(Sales_Entry!J769)</f>
        <v>301</v>
      </c>
      <c r="H769" s="199">
        <v>0</v>
      </c>
      <c r="I769" s="199">
        <f t="shared" si="11"/>
        <v>301</v>
      </c>
      <c r="J769" s="200"/>
      <c r="K769" s="200" t="str" cm="1">
        <f t="array" ref="K769">IF($C769="","",IF(AND($C769=Party_Statement!$C$5,$B769&gt;=Party_Statement!$C$6,$B769&lt;=Party_Statement!$E$6),SUMPRODUCT(($C$3:$C769=Party_Statement!$C$5)*($B$3:$B769&gt;=Party_Statement!$C$6)*($B$3:$B769&lt;=Party_Statement!$E$6)),""))</f>
        <v/>
      </c>
    </row>
    <row r="770" spans="1:11" x14ac:dyDescent="0.2">
      <c r="A770" s="196" t="str">
        <f>Sales_Entry!A770</f>
        <v>2083/04/16</v>
      </c>
      <c r="B770" s="197">
        <f>Sales_Entry!B770</f>
        <v>46235</v>
      </c>
      <c r="C770" s="198" t="str">
        <f>Sales_Entry!D770</f>
        <v>SAMIKSHYA KIRANA</v>
      </c>
      <c r="D770" s="198" t="s">
        <v>1388</v>
      </c>
      <c r="E770" s="198" t="str">
        <f>Sales_Entry!C770</f>
        <v>BILL-6645</v>
      </c>
      <c r="F770" s="198" t="str">
        <f>Sales_Entry!E770</f>
        <v>Mix Milk</v>
      </c>
      <c r="G770" s="199">
        <f>N(Sales_Entry!J770)</f>
        <v>680</v>
      </c>
      <c r="H770" s="199">
        <v>0</v>
      </c>
      <c r="I770" s="199">
        <f t="shared" si="11"/>
        <v>680</v>
      </c>
      <c r="J770" s="200"/>
      <c r="K770" s="200" t="str" cm="1">
        <f t="array" ref="K770">IF($C770="","",IF(AND($C770=Party_Statement!$C$5,$B770&gt;=Party_Statement!$C$6,$B770&lt;=Party_Statement!$E$6),SUMPRODUCT(($C$3:$C770=Party_Statement!$C$5)*($B$3:$B770&gt;=Party_Statement!$C$6)*($B$3:$B770&lt;=Party_Statement!$E$6)),""))</f>
        <v/>
      </c>
    </row>
    <row r="771" spans="1:11" x14ac:dyDescent="0.2">
      <c r="A771" s="196" t="str">
        <f>Sales_Entry!A771</f>
        <v>2083/04/16</v>
      </c>
      <c r="B771" s="197">
        <f>Sales_Entry!B771</f>
        <v>46235</v>
      </c>
      <c r="C771" s="198" t="str">
        <f>Sales_Entry!D771</f>
        <v>AAYUSH AND AAYUSHMA</v>
      </c>
      <c r="D771" s="198" t="s">
        <v>1388</v>
      </c>
      <c r="E771" s="198" t="str">
        <f>Sales_Entry!C771</f>
        <v>BILL-6646</v>
      </c>
      <c r="F771" s="198" t="str">
        <f>Sales_Entry!E771</f>
        <v>Mix Milk</v>
      </c>
      <c r="G771" s="199">
        <f>N(Sales_Entry!J771)</f>
        <v>425</v>
      </c>
      <c r="H771" s="199">
        <v>0</v>
      </c>
      <c r="I771" s="199">
        <f t="shared" si="11"/>
        <v>425</v>
      </c>
      <c r="J771" s="200"/>
      <c r="K771" s="200" t="str" cm="1">
        <f t="array" ref="K771">IF($C771="","",IF(AND($C771=Party_Statement!$C$5,$B771&gt;=Party_Statement!$C$6,$B771&lt;=Party_Statement!$E$6),SUMPRODUCT(($C$3:$C771=Party_Statement!$C$5)*($B$3:$B771&gt;=Party_Statement!$C$6)*($B$3:$B771&lt;=Party_Statement!$E$6)),""))</f>
        <v/>
      </c>
    </row>
    <row r="772" spans="1:11" x14ac:dyDescent="0.2">
      <c r="A772" s="196" t="str">
        <f>Sales_Entry!A772</f>
        <v>2083/04/16</v>
      </c>
      <c r="B772" s="197">
        <f>Sales_Entry!B772</f>
        <v>46235</v>
      </c>
      <c r="C772" s="198" t="str">
        <f>Sales_Entry!D772</f>
        <v>DEURALI KIRANA</v>
      </c>
      <c r="D772" s="198" t="s">
        <v>1388</v>
      </c>
      <c r="E772" s="198" t="str">
        <f>Sales_Entry!C772</f>
        <v>BILL-6647</v>
      </c>
      <c r="F772" s="198" t="str">
        <f>Sales_Entry!E772</f>
        <v>Mix Milk</v>
      </c>
      <c r="G772" s="199">
        <f>N(Sales_Entry!J772)</f>
        <v>425</v>
      </c>
      <c r="H772" s="199">
        <v>0</v>
      </c>
      <c r="I772" s="199">
        <f t="shared" ref="I772:I835" si="12">IF($C772="","",$G772-$H772)</f>
        <v>425</v>
      </c>
      <c r="J772" s="200"/>
      <c r="K772" s="200" t="str" cm="1">
        <f t="array" ref="K772">IF($C772="","",IF(AND($C772=Party_Statement!$C$5,$B772&gt;=Party_Statement!$C$6,$B772&lt;=Party_Statement!$E$6),SUMPRODUCT(($C$3:$C772=Party_Statement!$C$5)*($B$3:$B772&gt;=Party_Statement!$C$6)*($B$3:$B772&lt;=Party_Statement!$E$6)),""))</f>
        <v/>
      </c>
    </row>
    <row r="773" spans="1:11" x14ac:dyDescent="0.2">
      <c r="A773" s="196" t="str">
        <f>Sales_Entry!A773</f>
        <v>2083/04/16</v>
      </c>
      <c r="B773" s="197">
        <f>Sales_Entry!B773</f>
        <v>46235</v>
      </c>
      <c r="C773" s="198" t="str">
        <f>Sales_Entry!D773</f>
        <v>ORGANIC TARKALI</v>
      </c>
      <c r="D773" s="198" t="s">
        <v>1388</v>
      </c>
      <c r="E773" s="198" t="str">
        <f>Sales_Entry!C773</f>
        <v>BILL-6648</v>
      </c>
      <c r="F773" s="198" t="str">
        <f>Sales_Entry!E773</f>
        <v>Mix Milk</v>
      </c>
      <c r="G773" s="199">
        <f>N(Sales_Entry!J773)</f>
        <v>2850</v>
      </c>
      <c r="H773" s="199">
        <v>0</v>
      </c>
      <c r="I773" s="199">
        <f t="shared" si="12"/>
        <v>2850</v>
      </c>
      <c r="J773" s="200"/>
      <c r="K773" s="200" t="str" cm="1">
        <f t="array" ref="K773">IF($C773="","",IF(AND($C773=Party_Statement!$C$5,$B773&gt;=Party_Statement!$C$6,$B773&lt;=Party_Statement!$E$6),SUMPRODUCT(($C$3:$C773=Party_Statement!$C$5)*($B$3:$B773&gt;=Party_Statement!$C$6)*($B$3:$B773&lt;=Party_Statement!$E$6)),""))</f>
        <v/>
      </c>
    </row>
    <row r="774" spans="1:11" x14ac:dyDescent="0.2">
      <c r="A774" s="196" t="str">
        <f>Sales_Entry!A774</f>
        <v>2083/04/16</v>
      </c>
      <c r="B774" s="197">
        <f>Sales_Entry!B774</f>
        <v>46235</v>
      </c>
      <c r="C774" s="198" t="str">
        <f>Sales_Entry!D774</f>
        <v>SHARMA DAI</v>
      </c>
      <c r="D774" s="198" t="s">
        <v>1388</v>
      </c>
      <c r="E774" s="198" t="str">
        <f>Sales_Entry!C774</f>
        <v>BILL-6649</v>
      </c>
      <c r="F774" s="198" t="str">
        <f>Sales_Entry!E774</f>
        <v>Mix Milk</v>
      </c>
      <c r="G774" s="199">
        <f>N(Sales_Entry!J774)</f>
        <v>2520</v>
      </c>
      <c r="H774" s="199">
        <v>0</v>
      </c>
      <c r="I774" s="199">
        <f t="shared" si="12"/>
        <v>2520</v>
      </c>
      <c r="J774" s="200"/>
      <c r="K774" s="200" t="str" cm="1">
        <f t="array" ref="K774">IF($C774="","",IF(AND($C774=Party_Statement!$C$5,$B774&gt;=Party_Statement!$C$6,$B774&lt;=Party_Statement!$E$6),SUMPRODUCT(($C$3:$C774=Party_Statement!$C$5)*($B$3:$B774&gt;=Party_Statement!$C$6)*($B$3:$B774&lt;=Party_Statement!$E$6)),""))</f>
        <v/>
      </c>
    </row>
    <row r="775" spans="1:11" x14ac:dyDescent="0.2">
      <c r="A775" s="196" t="str">
        <f>Sales_Entry!A775</f>
        <v>2083/04/16</v>
      </c>
      <c r="B775" s="197">
        <f>Sales_Entry!B775</f>
        <v>46235</v>
      </c>
      <c r="C775" s="198" t="str">
        <f>Sales_Entry!D775</f>
        <v>NEUPANE KIRANA</v>
      </c>
      <c r="D775" s="198" t="s">
        <v>1388</v>
      </c>
      <c r="E775" s="198" t="str">
        <f>Sales_Entry!C775</f>
        <v>BILL-6650</v>
      </c>
      <c r="F775" s="198" t="str">
        <f>Sales_Entry!E775</f>
        <v>Mix Milk</v>
      </c>
      <c r="G775" s="199">
        <f>N(Sales_Entry!J775)</f>
        <v>200</v>
      </c>
      <c r="H775" s="199">
        <v>0</v>
      </c>
      <c r="I775" s="199">
        <f t="shared" si="12"/>
        <v>200</v>
      </c>
      <c r="J775" s="200"/>
      <c r="K775" s="200" t="str" cm="1">
        <f t="array" ref="K775">IF($C775="","",IF(AND($C775=Party_Statement!$C$5,$B775&gt;=Party_Statement!$C$6,$B775&lt;=Party_Statement!$E$6),SUMPRODUCT(($C$3:$C775=Party_Statement!$C$5)*($B$3:$B775&gt;=Party_Statement!$C$6)*($B$3:$B775&lt;=Party_Statement!$E$6)),""))</f>
        <v/>
      </c>
    </row>
    <row r="776" spans="1:11" x14ac:dyDescent="0.2">
      <c r="A776" s="196" t="str">
        <f>Sales_Entry!A776</f>
        <v>2083/04/16</v>
      </c>
      <c r="B776" s="197">
        <f>Sales_Entry!B776</f>
        <v>46235</v>
      </c>
      <c r="C776" s="198" t="str">
        <f>Sales_Entry!D776</f>
        <v>LOCAL</v>
      </c>
      <c r="D776" s="198" t="s">
        <v>1388</v>
      </c>
      <c r="E776" s="198" t="str">
        <f>Sales_Entry!C776</f>
        <v>BILL-6461</v>
      </c>
      <c r="F776" s="198" t="str">
        <f>Sales_Entry!E776</f>
        <v>Mix Milk</v>
      </c>
      <c r="G776" s="199">
        <f>N(Sales_Entry!J776)</f>
        <v>650.02</v>
      </c>
      <c r="H776" s="199">
        <v>0</v>
      </c>
      <c r="I776" s="199">
        <f t="shared" si="12"/>
        <v>650.02</v>
      </c>
      <c r="J776" s="200"/>
      <c r="K776" s="200" t="str" cm="1">
        <f t="array" ref="K776">IF($C776="","",IF(AND($C776=Party_Statement!$C$5,$B776&gt;=Party_Statement!$C$6,$B776&lt;=Party_Statement!$E$6),SUMPRODUCT(($C$3:$C776=Party_Statement!$C$5)*($B$3:$B776&gt;=Party_Statement!$C$6)*($B$3:$B776&lt;=Party_Statement!$E$6)),""))</f>
        <v/>
      </c>
    </row>
    <row r="777" spans="1:11" x14ac:dyDescent="0.2">
      <c r="A777" s="196" t="str">
        <f>Sales_Entry!A777</f>
        <v>2083/04/17</v>
      </c>
      <c r="B777" s="197">
        <f>Sales_Entry!B777</f>
        <v>46236</v>
      </c>
      <c r="C777" s="198" t="str">
        <f>Sales_Entry!D777</f>
        <v>SRIJANA DAIRY</v>
      </c>
      <c r="D777" s="198" t="s">
        <v>1388</v>
      </c>
      <c r="E777" s="198" t="str">
        <f>Sales_Entry!C777</f>
        <v>BILL-6651</v>
      </c>
      <c r="F777" s="198" t="str">
        <f>Sales_Entry!E777</f>
        <v>Mix Milk</v>
      </c>
      <c r="G777" s="199">
        <f>N(Sales_Entry!J777)</f>
        <v>5100</v>
      </c>
      <c r="H777" s="199">
        <v>0</v>
      </c>
      <c r="I777" s="199">
        <f t="shared" si="12"/>
        <v>5100</v>
      </c>
      <c r="J777" s="200"/>
      <c r="K777" s="200" t="str" cm="1">
        <f t="array" ref="K777">IF($C777="","",IF(AND($C777=Party_Statement!$C$5,$B777&gt;=Party_Statement!$C$6,$B777&lt;=Party_Statement!$E$6),SUMPRODUCT(($C$3:$C777=Party_Statement!$C$5)*($B$3:$B777&gt;=Party_Statement!$C$6)*($B$3:$B777&lt;=Party_Statement!$E$6)),""))</f>
        <v/>
      </c>
    </row>
    <row r="778" spans="1:11" s="64" customFormat="1" x14ac:dyDescent="0.2">
      <c r="A778" s="196" t="str">
        <f>Sales_Entry!A778</f>
        <v>2083/04/17</v>
      </c>
      <c r="B778" s="197">
        <f>Sales_Entry!B778</f>
        <v>46236</v>
      </c>
      <c r="C778" s="198" t="str">
        <f>Sales_Entry!D778</f>
        <v>SRIJANA DAIRY</v>
      </c>
      <c r="D778" s="198" t="s">
        <v>1388</v>
      </c>
      <c r="E778" s="198" t="str">
        <f>Sales_Entry!C778</f>
        <v>BILL-6651</v>
      </c>
      <c r="F778" s="198" t="str">
        <f>Sales_Entry!E778</f>
        <v>Cow Milk</v>
      </c>
      <c r="G778" s="199">
        <f>N(Sales_Entry!J778)</f>
        <v>80</v>
      </c>
      <c r="H778" s="199">
        <v>0</v>
      </c>
      <c r="I778" s="199">
        <f t="shared" si="12"/>
        <v>80</v>
      </c>
      <c r="J778" s="202"/>
      <c r="K778" s="200" t="str" cm="1">
        <f t="array" ref="K778">IF($C778="","",IF(AND($C778=Party_Statement!$C$5,$B778&gt;=Party_Statement!$C$6,$B778&lt;=Party_Statement!$E$6),SUMPRODUCT(($C$3:$C778=Party_Statement!$C$5)*($B$3:$B778&gt;=Party_Statement!$C$6)*($B$3:$B778&lt;=Party_Statement!$E$6)),""))</f>
        <v/>
      </c>
    </row>
    <row r="779" spans="1:11" x14ac:dyDescent="0.2">
      <c r="A779" s="196" t="str">
        <f>Sales_Entry!A779</f>
        <v>2083/04/17</v>
      </c>
      <c r="B779" s="197">
        <f>Sales_Entry!B779</f>
        <v>46236</v>
      </c>
      <c r="C779" s="198" t="str">
        <f>Sales_Entry!D779</f>
        <v>SOBHA BHATTARAI</v>
      </c>
      <c r="D779" s="198" t="s">
        <v>1388</v>
      </c>
      <c r="E779" s="198" t="str">
        <f>Sales_Entry!C779</f>
        <v>BILL-6652</v>
      </c>
      <c r="F779" s="198" t="str">
        <f>Sales_Entry!E779</f>
        <v>Mix Milk</v>
      </c>
      <c r="G779" s="199">
        <f>N(Sales_Entry!J779)</f>
        <v>4675</v>
      </c>
      <c r="H779" s="199">
        <v>0</v>
      </c>
      <c r="I779" s="199">
        <f t="shared" si="12"/>
        <v>4675</v>
      </c>
      <c r="J779" s="200"/>
      <c r="K779" s="200" t="str" cm="1">
        <f t="array" ref="K779">IF($C779="","",IF(AND($C779=Party_Statement!$C$5,$B779&gt;=Party_Statement!$C$6,$B779&lt;=Party_Statement!$E$6),SUMPRODUCT(($C$3:$C779=Party_Statement!$C$5)*($B$3:$B779&gt;=Party_Statement!$C$6)*($B$3:$B779&lt;=Party_Statement!$E$6)),""))</f>
        <v/>
      </c>
    </row>
    <row r="780" spans="1:11" x14ac:dyDescent="0.2">
      <c r="A780" s="196" t="str">
        <f>Sales_Entry!A780</f>
        <v>2083/04/17</v>
      </c>
      <c r="B780" s="197">
        <f>Sales_Entry!B780</f>
        <v>46236</v>
      </c>
      <c r="C780" s="198" t="str">
        <f>Sales_Entry!D780</f>
        <v>GIRI KIRANA</v>
      </c>
      <c r="D780" s="198" t="s">
        <v>1388</v>
      </c>
      <c r="E780" s="198" t="str">
        <f>Sales_Entry!C780</f>
        <v>BILL-6653</v>
      </c>
      <c r="F780" s="198" t="str">
        <f>Sales_Entry!E780</f>
        <v>Mix Milk</v>
      </c>
      <c r="G780" s="199">
        <f>N(Sales_Entry!J780)</f>
        <v>1275</v>
      </c>
      <c r="H780" s="199">
        <v>0</v>
      </c>
      <c r="I780" s="199">
        <f t="shared" si="12"/>
        <v>1275</v>
      </c>
      <c r="J780" s="200"/>
      <c r="K780" s="200" t="str" cm="1">
        <f t="array" ref="K780">IF($C780="","",IF(AND($C780=Party_Statement!$C$5,$B780&gt;=Party_Statement!$C$6,$B780&lt;=Party_Statement!$E$6),SUMPRODUCT(($C$3:$C780=Party_Statement!$C$5)*($B$3:$B780&gt;=Party_Statement!$C$6)*($B$3:$B780&lt;=Party_Statement!$E$6)),""))</f>
        <v/>
      </c>
    </row>
    <row r="781" spans="1:11" x14ac:dyDescent="0.2">
      <c r="A781" s="196" t="str">
        <f>Sales_Entry!A781</f>
        <v>2083/04/17</v>
      </c>
      <c r="B781" s="197">
        <f>Sales_Entry!B781</f>
        <v>46236</v>
      </c>
      <c r="C781" s="198" t="str">
        <f>Sales_Entry!D781</f>
        <v>DEURALI KIRANA</v>
      </c>
      <c r="D781" s="198" t="s">
        <v>1388</v>
      </c>
      <c r="E781" s="198" t="str">
        <f>Sales_Entry!C781</f>
        <v>BILL-6654</v>
      </c>
      <c r="F781" s="198" t="str">
        <f>Sales_Entry!E781</f>
        <v>Mix Milk</v>
      </c>
      <c r="G781" s="199">
        <f>N(Sales_Entry!J781)</f>
        <v>1275</v>
      </c>
      <c r="H781" s="199">
        <v>0</v>
      </c>
      <c r="I781" s="199">
        <f t="shared" si="12"/>
        <v>1275</v>
      </c>
      <c r="J781" s="200"/>
      <c r="K781" s="200" t="str" cm="1">
        <f t="array" ref="K781">IF($C781="","",IF(AND($C781=Party_Statement!$C$5,$B781&gt;=Party_Statement!$C$6,$B781&lt;=Party_Statement!$E$6),SUMPRODUCT(($C$3:$C781=Party_Statement!$C$5)*($B$3:$B781&gt;=Party_Statement!$C$6)*($B$3:$B781&lt;=Party_Statement!$E$6)),""))</f>
        <v/>
      </c>
    </row>
    <row r="782" spans="1:11" x14ac:dyDescent="0.2">
      <c r="A782" s="196" t="str">
        <f>Sales_Entry!A782</f>
        <v>2083/04/17</v>
      </c>
      <c r="B782" s="197">
        <f>Sales_Entry!B782</f>
        <v>46236</v>
      </c>
      <c r="C782" s="198" t="str">
        <f>Sales_Entry!D782</f>
        <v>AAMOSH KIRANA</v>
      </c>
      <c r="D782" s="198" t="s">
        <v>1388</v>
      </c>
      <c r="E782" s="198" t="str">
        <f>Sales_Entry!C782</f>
        <v>BILL-6655</v>
      </c>
      <c r="F782" s="198" t="str">
        <f>Sales_Entry!E782</f>
        <v>Mix Milk</v>
      </c>
      <c r="G782" s="199">
        <f>N(Sales_Entry!J782)</f>
        <v>1720</v>
      </c>
      <c r="H782" s="199">
        <v>0</v>
      </c>
      <c r="I782" s="199">
        <f t="shared" si="12"/>
        <v>1720</v>
      </c>
      <c r="J782" s="200"/>
      <c r="K782" s="200" cm="1">
        <f t="array" ref="K782">IF($C782="","",IF(AND($C782=Party_Statement!$C$5,$B782&gt;=Party_Statement!$C$6,$B782&lt;=Party_Statement!$E$6),SUMPRODUCT(($C$3:$C782=Party_Statement!$C$5)*($B$3:$B782&gt;=Party_Statement!$C$6)*($B$3:$B782&lt;=Party_Statement!$E$6)),""))</f>
        <v>97</v>
      </c>
    </row>
    <row r="783" spans="1:11" x14ac:dyDescent="0.2">
      <c r="A783" s="196" t="str">
        <f>Sales_Entry!A783</f>
        <v>2083/04/17</v>
      </c>
      <c r="B783" s="197">
        <f>Sales_Entry!B783</f>
        <v>46236</v>
      </c>
      <c r="C783" s="198" t="str">
        <f>Sales_Entry!D783</f>
        <v>AAMOSH KIRANA</v>
      </c>
      <c r="D783" s="198" t="s">
        <v>1388</v>
      </c>
      <c r="E783" s="198" t="str">
        <f>Sales_Entry!C783</f>
        <v>BILL-6655</v>
      </c>
      <c r="F783" s="198" t="str">
        <f>Sales_Entry!E783</f>
        <v>Mix Milk</v>
      </c>
      <c r="G783" s="199">
        <f>N(Sales_Entry!J783)</f>
        <v>3400</v>
      </c>
      <c r="H783" s="199">
        <v>0</v>
      </c>
      <c r="I783" s="199">
        <f t="shared" si="12"/>
        <v>3400</v>
      </c>
      <c r="J783" s="200"/>
      <c r="K783" s="200" cm="1">
        <f t="array" ref="K783">IF($C783="","",IF(AND($C783=Party_Statement!$C$5,$B783&gt;=Party_Statement!$C$6,$B783&lt;=Party_Statement!$E$6),SUMPRODUCT(($C$3:$C783=Party_Statement!$C$5)*($B$3:$B783&gt;=Party_Statement!$C$6)*($B$3:$B783&lt;=Party_Statement!$E$6)),""))</f>
        <v>98</v>
      </c>
    </row>
    <row r="784" spans="1:11" x14ac:dyDescent="0.2">
      <c r="A784" s="196" t="str">
        <f>Sales_Entry!A784</f>
        <v>2083/04/17</v>
      </c>
      <c r="B784" s="197">
        <f>Sales_Entry!B784</f>
        <v>46236</v>
      </c>
      <c r="C784" s="198" t="str">
        <f>Sales_Entry!D784</f>
        <v>AAMOSH KIRANA</v>
      </c>
      <c r="D784" s="198" t="s">
        <v>1388</v>
      </c>
      <c r="E784" s="198" t="str">
        <f>Sales_Entry!C784</f>
        <v>BILL-6655</v>
      </c>
      <c r="F784" s="198" t="str">
        <f>Sales_Entry!E784</f>
        <v>GHEE</v>
      </c>
      <c r="G784" s="199">
        <f>N(Sales_Entry!J784)</f>
        <v>6000</v>
      </c>
      <c r="H784" s="199">
        <v>0</v>
      </c>
      <c r="I784" s="199">
        <f t="shared" si="12"/>
        <v>6000</v>
      </c>
      <c r="J784" s="200"/>
      <c r="K784" s="200" cm="1">
        <f t="array" ref="K784">IF($C784="","",IF(AND($C784=Party_Statement!$C$5,$B784&gt;=Party_Statement!$C$6,$B784&lt;=Party_Statement!$E$6),SUMPRODUCT(($C$3:$C784=Party_Statement!$C$5)*($B$3:$B784&gt;=Party_Statement!$C$6)*($B$3:$B784&lt;=Party_Statement!$E$6)),""))</f>
        <v>99</v>
      </c>
    </row>
    <row r="785" spans="1:11" x14ac:dyDescent="0.2">
      <c r="A785" s="196" t="str">
        <f>Sales_Entry!A785</f>
        <v>2083/04/17</v>
      </c>
      <c r="B785" s="197">
        <f>Sales_Entry!B785</f>
        <v>46236</v>
      </c>
      <c r="C785" s="198" t="str">
        <f>Sales_Entry!D785</f>
        <v>AAMOSH KIRANA</v>
      </c>
      <c r="D785" s="198" t="s">
        <v>1388</v>
      </c>
      <c r="E785" s="198" t="str">
        <f>Sales_Entry!C785</f>
        <v>BILL-6655</v>
      </c>
      <c r="F785" s="198" t="str">
        <f>Sales_Entry!E785</f>
        <v>Cow Milk</v>
      </c>
      <c r="G785" s="199">
        <f>N(Sales_Entry!J785)</f>
        <v>80</v>
      </c>
      <c r="H785" s="199">
        <v>0</v>
      </c>
      <c r="I785" s="199">
        <f t="shared" si="12"/>
        <v>80</v>
      </c>
      <c r="J785" s="200"/>
      <c r="K785" s="200" cm="1">
        <f t="array" ref="K785">IF($C785="","",IF(AND($C785=Party_Statement!$C$5,$B785&gt;=Party_Statement!$C$6,$B785&lt;=Party_Statement!$E$6),SUMPRODUCT(($C$3:$C785=Party_Statement!$C$5)*($B$3:$B785&gt;=Party_Statement!$C$6)*($B$3:$B785&lt;=Party_Statement!$E$6)),""))</f>
        <v>100</v>
      </c>
    </row>
    <row r="786" spans="1:11" x14ac:dyDescent="0.2">
      <c r="A786" s="196" t="str">
        <f>Sales_Entry!A786</f>
        <v>2083/04/17</v>
      </c>
      <c r="B786" s="197">
        <f>Sales_Entry!B786</f>
        <v>46236</v>
      </c>
      <c r="C786" s="198" t="str">
        <f>Sales_Entry!D786</f>
        <v>PALPALI KIRANA</v>
      </c>
      <c r="D786" s="198" t="s">
        <v>1388</v>
      </c>
      <c r="E786" s="198" t="str">
        <f>Sales_Entry!C786</f>
        <v>BILL-6656</v>
      </c>
      <c r="F786" s="198" t="str">
        <f>Sales_Entry!E786</f>
        <v>Mix Milk</v>
      </c>
      <c r="G786" s="199">
        <f>N(Sales_Entry!J786)</f>
        <v>2975</v>
      </c>
      <c r="H786" s="199">
        <v>0</v>
      </c>
      <c r="I786" s="199">
        <f t="shared" si="12"/>
        <v>2975</v>
      </c>
      <c r="J786" s="200"/>
      <c r="K786" s="200" t="str" cm="1">
        <f t="array" ref="K786">IF($C786="","",IF(AND($C786=Party_Statement!$C$5,$B786&gt;=Party_Statement!$C$6,$B786&lt;=Party_Statement!$E$6),SUMPRODUCT(($C$3:$C786=Party_Statement!$C$5)*($B$3:$B786&gt;=Party_Statement!$C$6)*($B$3:$B786&lt;=Party_Statement!$E$6)),""))</f>
        <v/>
      </c>
    </row>
    <row r="787" spans="1:11" x14ac:dyDescent="0.2">
      <c r="A787" s="196" t="str">
        <f>Sales_Entry!A787</f>
        <v>2083/04/17</v>
      </c>
      <c r="B787" s="197">
        <f>Sales_Entry!B787</f>
        <v>46236</v>
      </c>
      <c r="C787" s="198" t="str">
        <f>Sales_Entry!D787</f>
        <v>KRISHNA KHAREL</v>
      </c>
      <c r="D787" s="198" t="s">
        <v>1388</v>
      </c>
      <c r="E787" s="198" t="str">
        <f>Sales_Entry!C787</f>
        <v>BILL-6657</v>
      </c>
      <c r="F787" s="198" t="str">
        <f>Sales_Entry!E787</f>
        <v>Mix Milk</v>
      </c>
      <c r="G787" s="199">
        <f>N(Sales_Entry!J787)</f>
        <v>301</v>
      </c>
      <c r="H787" s="199">
        <v>0</v>
      </c>
      <c r="I787" s="199">
        <f t="shared" si="12"/>
        <v>301</v>
      </c>
      <c r="J787" s="200"/>
      <c r="K787" s="200" t="str" cm="1">
        <f t="array" ref="K787">IF($C787="","",IF(AND($C787=Party_Statement!$C$5,$B787&gt;=Party_Statement!$C$6,$B787&lt;=Party_Statement!$E$6),SUMPRODUCT(($C$3:$C787=Party_Statement!$C$5)*($B$3:$B787&gt;=Party_Statement!$C$6)*($B$3:$B787&lt;=Party_Statement!$E$6)),""))</f>
        <v/>
      </c>
    </row>
    <row r="788" spans="1:11" x14ac:dyDescent="0.2">
      <c r="A788" s="196" t="str">
        <f>Sales_Entry!A788</f>
        <v>2083/04/17</v>
      </c>
      <c r="B788" s="197">
        <f>Sales_Entry!B788</f>
        <v>46236</v>
      </c>
      <c r="C788" s="198" t="str">
        <f>Sales_Entry!D788</f>
        <v>SAMIKSHYA KIRANA</v>
      </c>
      <c r="D788" s="198" t="s">
        <v>1388</v>
      </c>
      <c r="E788" s="198" t="str">
        <f>Sales_Entry!C788</f>
        <v>BILL-6658</v>
      </c>
      <c r="F788" s="198" t="str">
        <f>Sales_Entry!E788</f>
        <v>Mix Milk</v>
      </c>
      <c r="G788" s="199">
        <f>N(Sales_Entry!J788)</f>
        <v>680</v>
      </c>
      <c r="H788" s="199">
        <v>0</v>
      </c>
      <c r="I788" s="199">
        <f t="shared" si="12"/>
        <v>680</v>
      </c>
      <c r="J788" s="200"/>
      <c r="K788" s="200" t="str" cm="1">
        <f t="array" ref="K788">IF($C788="","",IF(AND($C788=Party_Statement!$C$5,$B788&gt;=Party_Statement!$C$6,$B788&lt;=Party_Statement!$E$6),SUMPRODUCT(($C$3:$C788=Party_Statement!$C$5)*($B$3:$B788&gt;=Party_Statement!$C$6)*($B$3:$B788&lt;=Party_Statement!$E$6)),""))</f>
        <v/>
      </c>
    </row>
    <row r="789" spans="1:11" s="64" customFormat="1" x14ac:dyDescent="0.2">
      <c r="A789" s="196" t="str">
        <f>Sales_Entry!A789</f>
        <v>2083/04/17</v>
      </c>
      <c r="B789" s="197">
        <f>Sales_Entry!B789</f>
        <v>46236</v>
      </c>
      <c r="C789" s="198" t="str">
        <f>Sales_Entry!D789</f>
        <v>MANAKAMANA DAIRY</v>
      </c>
      <c r="D789" s="198" t="s">
        <v>1388</v>
      </c>
      <c r="E789" s="198" t="str">
        <f>Sales_Entry!C789</f>
        <v>BILL-6659</v>
      </c>
      <c r="F789" s="198" t="str">
        <f>Sales_Entry!E789</f>
        <v>Mix Milk</v>
      </c>
      <c r="G789" s="199">
        <f>N(Sales_Entry!J789)</f>
        <v>850</v>
      </c>
      <c r="H789" s="199">
        <v>0</v>
      </c>
      <c r="I789" s="199">
        <f t="shared" si="12"/>
        <v>850</v>
      </c>
      <c r="J789" s="202"/>
      <c r="K789" s="200" t="str" cm="1">
        <f t="array" ref="K789">IF($C789="","",IF(AND($C789=Party_Statement!$C$5,$B789&gt;=Party_Statement!$C$6,$B789&lt;=Party_Statement!$E$6),SUMPRODUCT(($C$3:$C789=Party_Statement!$C$5)*($B$3:$B789&gt;=Party_Statement!$C$6)*($B$3:$B789&lt;=Party_Statement!$E$6)),""))</f>
        <v/>
      </c>
    </row>
    <row r="790" spans="1:11" x14ac:dyDescent="0.2">
      <c r="A790" s="196" t="str">
        <f>Sales_Entry!A790</f>
        <v>2083/04/17</v>
      </c>
      <c r="B790" s="197">
        <f>Sales_Entry!B790</f>
        <v>46236</v>
      </c>
      <c r="C790" s="198" t="str">
        <f>Sales_Entry!D790</f>
        <v>KRITIKA KIRANA</v>
      </c>
      <c r="D790" s="198" t="s">
        <v>1388</v>
      </c>
      <c r="E790" s="198" t="str">
        <f>Sales_Entry!C790</f>
        <v>BILL-6660</v>
      </c>
      <c r="F790" s="198" t="str">
        <f>Sales_Entry!E790</f>
        <v>Mix Milk</v>
      </c>
      <c r="G790" s="199">
        <f>N(Sales_Entry!J790)</f>
        <v>1720</v>
      </c>
      <c r="H790" s="199">
        <v>0</v>
      </c>
      <c r="I790" s="199">
        <f t="shared" si="12"/>
        <v>1720</v>
      </c>
      <c r="J790" s="200"/>
      <c r="K790" s="200" t="str" cm="1">
        <f t="array" ref="K790">IF($C790="","",IF(AND($C790=Party_Statement!$C$5,$B790&gt;=Party_Statement!$C$6,$B790&lt;=Party_Statement!$E$6),SUMPRODUCT(($C$3:$C790=Party_Statement!$C$5)*($B$3:$B790&gt;=Party_Statement!$C$6)*($B$3:$B790&lt;=Party_Statement!$E$6)),""))</f>
        <v/>
      </c>
    </row>
    <row r="791" spans="1:11" x14ac:dyDescent="0.2">
      <c r="A791" s="196" t="str">
        <f>Sales_Entry!A791</f>
        <v>2083/04/17</v>
      </c>
      <c r="B791" s="197">
        <f>Sales_Entry!B791</f>
        <v>46236</v>
      </c>
      <c r="C791" s="198" t="str">
        <f>Sales_Entry!D791</f>
        <v>KRITIKA KIRANA</v>
      </c>
      <c r="D791" s="198" t="s">
        <v>1388</v>
      </c>
      <c r="E791" s="198" t="str">
        <f>Sales_Entry!C791</f>
        <v>BILL-6660</v>
      </c>
      <c r="F791" s="198" t="str">
        <f>Sales_Entry!E791</f>
        <v>NAUNI</v>
      </c>
      <c r="G791" s="199">
        <f>N(Sales_Entry!J791)</f>
        <v>775</v>
      </c>
      <c r="H791" s="199">
        <v>0</v>
      </c>
      <c r="I791" s="199">
        <f t="shared" si="12"/>
        <v>775</v>
      </c>
      <c r="J791" s="200"/>
      <c r="K791" s="200" t="str" cm="1">
        <f t="array" ref="K791">IF($C791="","",IF(AND($C791=Party_Statement!$C$5,$B791&gt;=Party_Statement!$C$6,$B791&lt;=Party_Statement!$E$6),SUMPRODUCT(($C$3:$C791=Party_Statement!$C$5)*($B$3:$B791&gt;=Party_Statement!$C$6)*($B$3:$B791&lt;=Party_Statement!$E$6)),""))</f>
        <v/>
      </c>
    </row>
    <row r="792" spans="1:11" x14ac:dyDescent="0.2">
      <c r="A792" s="196" t="str">
        <f>Sales_Entry!A792</f>
        <v>2083/04/17</v>
      </c>
      <c r="B792" s="197">
        <f>Sales_Entry!B792</f>
        <v>46236</v>
      </c>
      <c r="C792" s="198" t="str">
        <f>Sales_Entry!D792</f>
        <v>CHHATRABHUMI STORE</v>
      </c>
      <c r="D792" s="198" t="s">
        <v>1388</v>
      </c>
      <c r="E792" s="198" t="str">
        <f>Sales_Entry!C792</f>
        <v>BILL-6661</v>
      </c>
      <c r="F792" s="198" t="str">
        <f>Sales_Entry!E792</f>
        <v>Mix Milk</v>
      </c>
      <c r="G792" s="199">
        <f>N(Sales_Entry!J792)</f>
        <v>6020</v>
      </c>
      <c r="H792" s="199">
        <v>0</v>
      </c>
      <c r="I792" s="199">
        <f t="shared" si="12"/>
        <v>6020</v>
      </c>
      <c r="J792" s="200"/>
      <c r="K792" s="200" t="str" cm="1">
        <f t="array" ref="K792">IF($C792="","",IF(AND($C792=Party_Statement!$C$5,$B792&gt;=Party_Statement!$C$6,$B792&lt;=Party_Statement!$E$6),SUMPRODUCT(($C$3:$C792=Party_Statement!$C$5)*($B$3:$B792&gt;=Party_Statement!$C$6)*($B$3:$B792&lt;=Party_Statement!$E$6)),""))</f>
        <v/>
      </c>
    </row>
    <row r="793" spans="1:11" x14ac:dyDescent="0.2">
      <c r="A793" s="196" t="str">
        <f>Sales_Entry!A793</f>
        <v>2083/04/17</v>
      </c>
      <c r="B793" s="197">
        <f>Sales_Entry!B793</f>
        <v>46236</v>
      </c>
      <c r="C793" s="198" t="str">
        <f>Sales_Entry!D793</f>
        <v>CHHATRABHUMI STORE</v>
      </c>
      <c r="D793" s="198" t="s">
        <v>1388</v>
      </c>
      <c r="E793" s="198" t="str">
        <f>Sales_Entry!C793</f>
        <v>BILL-6661</v>
      </c>
      <c r="F793" s="198" t="str">
        <f>Sales_Entry!E793</f>
        <v>NAUNI</v>
      </c>
      <c r="G793" s="199">
        <f>N(Sales_Entry!J793)</f>
        <v>800</v>
      </c>
      <c r="H793" s="199">
        <v>0</v>
      </c>
      <c r="I793" s="199">
        <f t="shared" si="12"/>
        <v>800</v>
      </c>
      <c r="J793" s="200"/>
      <c r="K793" s="200" t="str" cm="1">
        <f t="array" ref="K793">IF($C793="","",IF(AND($C793=Party_Statement!$C$5,$B793&gt;=Party_Statement!$C$6,$B793&lt;=Party_Statement!$E$6),SUMPRODUCT(($C$3:$C793=Party_Statement!$C$5)*($B$3:$B793&gt;=Party_Statement!$C$6)*($B$3:$B793&lt;=Party_Statement!$E$6)),""))</f>
        <v/>
      </c>
    </row>
    <row r="794" spans="1:11" x14ac:dyDescent="0.2">
      <c r="A794" s="196" t="str">
        <f>Sales_Entry!A794</f>
        <v>2083/04/17</v>
      </c>
      <c r="B794" s="197">
        <f>Sales_Entry!B794</f>
        <v>46236</v>
      </c>
      <c r="C794" s="198" t="str">
        <f>Sales_Entry!D794</f>
        <v>ORGANIC TARKALI</v>
      </c>
      <c r="D794" s="198" t="s">
        <v>1388</v>
      </c>
      <c r="E794" s="198" t="str">
        <f>Sales_Entry!C794</f>
        <v>BILL-6662</v>
      </c>
      <c r="F794" s="198" t="str">
        <f>Sales_Entry!E794</f>
        <v>Mix Milk</v>
      </c>
      <c r="G794" s="199">
        <f>N(Sales_Entry!J794)</f>
        <v>2850</v>
      </c>
      <c r="H794" s="199">
        <v>0</v>
      </c>
      <c r="I794" s="199">
        <f t="shared" si="12"/>
        <v>2850</v>
      </c>
      <c r="J794" s="200"/>
      <c r="K794" s="200" t="str" cm="1">
        <f t="array" ref="K794">IF($C794="","",IF(AND($C794=Party_Statement!$C$5,$B794&gt;=Party_Statement!$C$6,$B794&lt;=Party_Statement!$E$6),SUMPRODUCT(($C$3:$C794=Party_Statement!$C$5)*($B$3:$B794&gt;=Party_Statement!$C$6)*($B$3:$B794&lt;=Party_Statement!$E$6)),""))</f>
        <v/>
      </c>
    </row>
    <row r="795" spans="1:11" x14ac:dyDescent="0.2">
      <c r="A795" s="196" t="str">
        <f>Sales_Entry!A795</f>
        <v>2083/04/17</v>
      </c>
      <c r="B795" s="197">
        <f>Sales_Entry!B795</f>
        <v>46236</v>
      </c>
      <c r="C795" s="198" t="str">
        <f>Sales_Entry!D795</f>
        <v>YUBARAJ AND SAMRAT</v>
      </c>
      <c r="D795" s="198" t="s">
        <v>1388</v>
      </c>
      <c r="E795" s="198" t="str">
        <f>Sales_Entry!C795</f>
        <v>BILL-6663</v>
      </c>
      <c r="F795" s="198" t="str">
        <f>Sales_Entry!E795</f>
        <v>Mix Milk</v>
      </c>
      <c r="G795" s="199">
        <f>N(Sales_Entry!J795)</f>
        <v>1530</v>
      </c>
      <c r="H795" s="199">
        <v>0</v>
      </c>
      <c r="I795" s="199">
        <f t="shared" si="12"/>
        <v>1530</v>
      </c>
      <c r="J795" s="200"/>
      <c r="K795" s="200" t="str" cm="1">
        <f t="array" ref="K795">IF($C795="","",IF(AND($C795=Party_Statement!$C$5,$B795&gt;=Party_Statement!$C$6,$B795&lt;=Party_Statement!$E$6),SUMPRODUCT(($C$3:$C795=Party_Statement!$C$5)*($B$3:$B795&gt;=Party_Statement!$C$6)*($B$3:$B795&lt;=Party_Statement!$E$6)),""))</f>
        <v/>
      </c>
    </row>
    <row r="796" spans="1:11" x14ac:dyDescent="0.2">
      <c r="A796" s="196" t="str">
        <f>Sales_Entry!A796</f>
        <v>2083/04/17</v>
      </c>
      <c r="B796" s="197">
        <f>Sales_Entry!B796</f>
        <v>46236</v>
      </c>
      <c r="C796" s="198" t="str">
        <f>Sales_Entry!D796</f>
        <v>SHARMA DAI</v>
      </c>
      <c r="D796" s="198" t="s">
        <v>1388</v>
      </c>
      <c r="E796" s="198" t="str">
        <f>Sales_Entry!C796</f>
        <v>BILL-6664</v>
      </c>
      <c r="F796" s="198" t="str">
        <f>Sales_Entry!E796</f>
        <v>Mix Milk</v>
      </c>
      <c r="G796" s="199">
        <f>N(Sales_Entry!J796)</f>
        <v>3570</v>
      </c>
      <c r="H796" s="199">
        <v>0</v>
      </c>
      <c r="I796" s="199">
        <f t="shared" si="12"/>
        <v>3570</v>
      </c>
      <c r="J796" s="200"/>
      <c r="K796" s="200" t="str" cm="1">
        <f t="array" ref="K796">IF($C796="","",IF(AND($C796=Party_Statement!$C$5,$B796&gt;=Party_Statement!$C$6,$B796&lt;=Party_Statement!$E$6),SUMPRODUCT(($C$3:$C796=Party_Statement!$C$5)*($B$3:$B796&gt;=Party_Statement!$C$6)*($B$3:$B796&lt;=Party_Statement!$E$6)),""))</f>
        <v/>
      </c>
    </row>
    <row r="797" spans="1:11" x14ac:dyDescent="0.2">
      <c r="A797" s="196" t="str">
        <f>Sales_Entry!A797</f>
        <v>2083/04/17</v>
      </c>
      <c r="B797" s="197">
        <f>Sales_Entry!B797</f>
        <v>46236</v>
      </c>
      <c r="C797" s="198" t="str">
        <f>Sales_Entry!D797</f>
        <v>GANGA NEUPANE</v>
      </c>
      <c r="D797" s="198" t="s">
        <v>1388</v>
      </c>
      <c r="E797" s="198" t="str">
        <f>Sales_Entry!C797</f>
        <v>BILL-6665</v>
      </c>
      <c r="F797" s="198" t="str">
        <f>Sales_Entry!E797</f>
        <v>Mix Milk</v>
      </c>
      <c r="G797" s="199">
        <f>N(Sales_Entry!J797)</f>
        <v>510</v>
      </c>
      <c r="H797" s="199">
        <v>0</v>
      </c>
      <c r="I797" s="199">
        <f t="shared" si="12"/>
        <v>510</v>
      </c>
      <c r="J797" s="200"/>
      <c r="K797" s="200" t="str" cm="1">
        <f t="array" ref="K797">IF($C797="","",IF(AND($C797=Party_Statement!$C$5,$B797&gt;=Party_Statement!$C$6,$B797&lt;=Party_Statement!$E$6),SUMPRODUCT(($C$3:$C797=Party_Statement!$C$5)*($B$3:$B797&gt;=Party_Statement!$C$6)*($B$3:$B797&lt;=Party_Statement!$E$6)),""))</f>
        <v/>
      </c>
    </row>
    <row r="798" spans="1:11" x14ac:dyDescent="0.2">
      <c r="A798" s="196" t="str">
        <f>Sales_Entry!A798</f>
        <v>2083/04/17</v>
      </c>
      <c r="B798" s="197">
        <f>Sales_Entry!B798</f>
        <v>46236</v>
      </c>
      <c r="C798" s="198" t="str">
        <f>Sales_Entry!D798</f>
        <v>SITALA ARYAL</v>
      </c>
      <c r="D798" s="198" t="s">
        <v>1388</v>
      </c>
      <c r="E798" s="198" t="str">
        <f>Sales_Entry!C798</f>
        <v>BILL-6666</v>
      </c>
      <c r="F798" s="198" t="str">
        <f>Sales_Entry!E798</f>
        <v>Mix Milk</v>
      </c>
      <c r="G798" s="199">
        <f>N(Sales_Entry!J798)</f>
        <v>180</v>
      </c>
      <c r="H798" s="199">
        <v>0</v>
      </c>
      <c r="I798" s="199">
        <f t="shared" si="12"/>
        <v>180</v>
      </c>
      <c r="J798" s="200"/>
      <c r="K798" s="200" t="str" cm="1">
        <f t="array" ref="K798">IF($C798="","",IF(AND($C798=Party_Statement!$C$5,$B798&gt;=Party_Statement!$C$6,$B798&lt;=Party_Statement!$E$6),SUMPRODUCT(($C$3:$C798=Party_Statement!$C$5)*($B$3:$B798&gt;=Party_Statement!$C$6)*($B$3:$B798&lt;=Party_Statement!$E$6)),""))</f>
        <v/>
      </c>
    </row>
    <row r="799" spans="1:11" x14ac:dyDescent="0.2">
      <c r="A799" s="196" t="str">
        <f>Sales_Entry!A799</f>
        <v>2083/04/17</v>
      </c>
      <c r="B799" s="197">
        <f>Sales_Entry!B799</f>
        <v>46236</v>
      </c>
      <c r="C799" s="198" t="str">
        <f>Sales_Entry!D799</f>
        <v>NEUPANE KIRANA</v>
      </c>
      <c r="D799" s="198" t="s">
        <v>1388</v>
      </c>
      <c r="E799" s="198" t="str">
        <f>Sales_Entry!C799</f>
        <v>BILL-6667</v>
      </c>
      <c r="F799" s="198" t="str">
        <f>Sales_Entry!E799</f>
        <v>Mix Milk</v>
      </c>
      <c r="G799" s="199">
        <f>N(Sales_Entry!J799)</f>
        <v>200</v>
      </c>
      <c r="H799" s="199">
        <v>0</v>
      </c>
      <c r="I799" s="199">
        <f t="shared" si="12"/>
        <v>200</v>
      </c>
      <c r="J799" s="200"/>
      <c r="K799" s="200" t="str" cm="1">
        <f t="array" ref="K799">IF($C799="","",IF(AND($C799=Party_Statement!$C$5,$B799&gt;=Party_Statement!$C$6,$B799&lt;=Party_Statement!$E$6),SUMPRODUCT(($C$3:$C799=Party_Statement!$C$5)*($B$3:$B799&gt;=Party_Statement!$C$6)*($B$3:$B799&lt;=Party_Statement!$E$6)),""))</f>
        <v/>
      </c>
    </row>
    <row r="800" spans="1:11" s="64" customFormat="1" x14ac:dyDescent="0.2">
      <c r="A800" s="196" t="str">
        <f>Sales_Entry!A800</f>
        <v>2083/04/17</v>
      </c>
      <c r="B800" s="197">
        <f>Sales_Entry!B800</f>
        <v>46236</v>
      </c>
      <c r="C800" s="198" t="str">
        <f>Sales_Entry!D800</f>
        <v>LOCAL</v>
      </c>
      <c r="D800" s="198" t="s">
        <v>1388</v>
      </c>
      <c r="E800" s="198" t="str">
        <f>Sales_Entry!C800</f>
        <v>BILL-6462</v>
      </c>
      <c r="F800" s="198" t="str">
        <f>Sales_Entry!E800</f>
        <v>Mix Milk</v>
      </c>
      <c r="G800" s="199">
        <f>N(Sales_Entry!J800)</f>
        <v>100</v>
      </c>
      <c r="H800" s="199">
        <v>0</v>
      </c>
      <c r="I800" s="199">
        <f t="shared" si="12"/>
        <v>100</v>
      </c>
      <c r="J800" s="202"/>
      <c r="K800" s="200" t="str" cm="1">
        <f t="array" ref="K800">IF($C800="","",IF(AND($C800=Party_Statement!$C$5,$B800&gt;=Party_Statement!$C$6,$B800&lt;=Party_Statement!$E$6),SUMPRODUCT(($C$3:$C800=Party_Statement!$C$5)*($B$3:$B800&gt;=Party_Statement!$C$6)*($B$3:$B800&lt;=Party_Statement!$E$6)),""))</f>
        <v/>
      </c>
    </row>
    <row r="801" spans="1:11" x14ac:dyDescent="0.2">
      <c r="A801" s="196" t="str">
        <f>Sales_Entry!A801</f>
        <v>2083/04/17</v>
      </c>
      <c r="B801" s="197">
        <f>Sales_Entry!B801</f>
        <v>46236</v>
      </c>
      <c r="C801" s="198" t="str">
        <f>Sales_Entry!D801</f>
        <v>LOCAL</v>
      </c>
      <c r="D801" s="198" t="s">
        <v>1388</v>
      </c>
      <c r="E801" s="198" t="str">
        <f>Sales_Entry!C801</f>
        <v>BILL-6462</v>
      </c>
      <c r="F801" s="198" t="str">
        <f>Sales_Entry!E801</f>
        <v>GHEE</v>
      </c>
      <c r="G801" s="199">
        <f>N(Sales_Entry!J801)</f>
        <v>1200</v>
      </c>
      <c r="H801" s="199">
        <v>0</v>
      </c>
      <c r="I801" s="199">
        <f t="shared" si="12"/>
        <v>1200</v>
      </c>
      <c r="J801" s="200"/>
      <c r="K801" s="200" t="str" cm="1">
        <f t="array" ref="K801">IF($C801="","",IF(AND($C801=Party_Statement!$C$5,$B801&gt;=Party_Statement!$C$6,$B801&lt;=Party_Statement!$E$6),SUMPRODUCT(($C$3:$C801=Party_Statement!$C$5)*($B$3:$B801&gt;=Party_Statement!$C$6)*($B$3:$B801&lt;=Party_Statement!$E$6)),""))</f>
        <v/>
      </c>
    </row>
    <row r="802" spans="1:11" x14ac:dyDescent="0.2">
      <c r="A802" s="196" t="str">
        <f>Sales_Entry!A802</f>
        <v>2083/04/18</v>
      </c>
      <c r="B802" s="197">
        <f>Sales_Entry!B802</f>
        <v>46237</v>
      </c>
      <c r="C802" s="198" t="str">
        <f>Sales_Entry!D802</f>
        <v>SRIJANA DAIRY</v>
      </c>
      <c r="D802" s="198" t="s">
        <v>1388</v>
      </c>
      <c r="E802" s="198" t="str">
        <f>Sales_Entry!C802</f>
        <v>BILL-6668</v>
      </c>
      <c r="F802" s="198" t="str">
        <f>Sales_Entry!E802</f>
        <v>Mix Milk</v>
      </c>
      <c r="G802" s="199">
        <f>N(Sales_Entry!J802)</f>
        <v>5100</v>
      </c>
      <c r="H802" s="199">
        <v>0</v>
      </c>
      <c r="I802" s="199">
        <f t="shared" si="12"/>
        <v>5100</v>
      </c>
      <c r="J802" s="200"/>
      <c r="K802" s="200" t="str" cm="1">
        <f t="array" ref="K802">IF($C802="","",IF(AND($C802=Party_Statement!$C$5,$B802&gt;=Party_Statement!$C$6,$B802&lt;=Party_Statement!$E$6),SUMPRODUCT(($C$3:$C802=Party_Statement!$C$5)*($B$3:$B802&gt;=Party_Statement!$C$6)*($B$3:$B802&lt;=Party_Statement!$E$6)),""))</f>
        <v/>
      </c>
    </row>
    <row r="803" spans="1:11" x14ac:dyDescent="0.2">
      <c r="A803" s="196" t="str">
        <f>Sales_Entry!A803</f>
        <v>2083/04/18</v>
      </c>
      <c r="B803" s="197">
        <f>Sales_Entry!B803</f>
        <v>46237</v>
      </c>
      <c r="C803" s="198" t="str">
        <f>Sales_Entry!D803</f>
        <v>SRIJANA DAIRY</v>
      </c>
      <c r="D803" s="198" t="s">
        <v>1388</v>
      </c>
      <c r="E803" s="198" t="str">
        <f>Sales_Entry!C803</f>
        <v>BILL-6668</v>
      </c>
      <c r="F803" s="198" t="str">
        <f>Sales_Entry!E803</f>
        <v>Cow Milk</v>
      </c>
      <c r="G803" s="199">
        <f>N(Sales_Entry!J803)</f>
        <v>80</v>
      </c>
      <c r="H803" s="199">
        <v>0</v>
      </c>
      <c r="I803" s="199">
        <f t="shared" si="12"/>
        <v>80</v>
      </c>
      <c r="J803" s="200"/>
      <c r="K803" s="200" t="str" cm="1">
        <f t="array" ref="K803">IF($C803="","",IF(AND($C803=Party_Statement!$C$5,$B803&gt;=Party_Statement!$C$6,$B803&lt;=Party_Statement!$E$6),SUMPRODUCT(($C$3:$C803=Party_Statement!$C$5)*($B$3:$B803&gt;=Party_Statement!$C$6)*($B$3:$B803&lt;=Party_Statement!$E$6)),""))</f>
        <v/>
      </c>
    </row>
    <row r="804" spans="1:11" x14ac:dyDescent="0.2">
      <c r="A804" s="196" t="str">
        <f>Sales_Entry!A804</f>
        <v>2083/04/18</v>
      </c>
      <c r="B804" s="197">
        <f>Sales_Entry!B804</f>
        <v>46237</v>
      </c>
      <c r="C804" s="198" t="str">
        <f>Sales_Entry!D804</f>
        <v>AAMOSH KIRANA</v>
      </c>
      <c r="D804" s="198" t="s">
        <v>1388</v>
      </c>
      <c r="E804" s="198" t="str">
        <f>Sales_Entry!C804</f>
        <v>BILL-6669</v>
      </c>
      <c r="F804" s="198" t="str">
        <f>Sales_Entry!E804</f>
        <v>Mix Milk</v>
      </c>
      <c r="G804" s="199">
        <f>N(Sales_Entry!J804)</f>
        <v>3440</v>
      </c>
      <c r="H804" s="199">
        <v>0</v>
      </c>
      <c r="I804" s="199">
        <f t="shared" si="12"/>
        <v>3440</v>
      </c>
      <c r="J804" s="200"/>
      <c r="K804" s="200" cm="1">
        <f t="array" ref="K804">IF($C804="","",IF(AND($C804=Party_Statement!$C$5,$B804&gt;=Party_Statement!$C$6,$B804&lt;=Party_Statement!$E$6),SUMPRODUCT(($C$3:$C804=Party_Statement!$C$5)*($B$3:$B804&gt;=Party_Statement!$C$6)*($B$3:$B804&lt;=Party_Statement!$E$6)),""))</f>
        <v>101</v>
      </c>
    </row>
    <row r="805" spans="1:11" x14ac:dyDescent="0.2">
      <c r="A805" s="196" t="str">
        <f>Sales_Entry!A805</f>
        <v>2083/04/18</v>
      </c>
      <c r="B805" s="197">
        <f>Sales_Entry!B805</f>
        <v>46237</v>
      </c>
      <c r="C805" s="198" t="str">
        <f>Sales_Entry!D805</f>
        <v>AAMOSH KIRANA</v>
      </c>
      <c r="D805" s="198" t="s">
        <v>1388</v>
      </c>
      <c r="E805" s="198" t="str">
        <f>Sales_Entry!C805</f>
        <v>BILL-6669</v>
      </c>
      <c r="F805" s="198" t="str">
        <f>Sales_Entry!E805</f>
        <v>Mix Milk</v>
      </c>
      <c r="G805" s="199">
        <f>N(Sales_Entry!J805)</f>
        <v>4675</v>
      </c>
      <c r="H805" s="199">
        <v>0</v>
      </c>
      <c r="I805" s="199">
        <f t="shared" si="12"/>
        <v>4675</v>
      </c>
      <c r="J805" s="200"/>
      <c r="K805" s="200" cm="1">
        <f t="array" ref="K805">IF($C805="","",IF(AND($C805=Party_Statement!$C$5,$B805&gt;=Party_Statement!$C$6,$B805&lt;=Party_Statement!$E$6),SUMPRODUCT(($C$3:$C805=Party_Statement!$C$5)*($B$3:$B805&gt;=Party_Statement!$C$6)*($B$3:$B805&lt;=Party_Statement!$E$6)),""))</f>
        <v>102</v>
      </c>
    </row>
    <row r="806" spans="1:11" x14ac:dyDescent="0.2">
      <c r="A806" s="196" t="str">
        <f>Sales_Entry!A806</f>
        <v>2083/04/18</v>
      </c>
      <c r="B806" s="197">
        <f>Sales_Entry!B806</f>
        <v>46237</v>
      </c>
      <c r="C806" s="198" t="str">
        <f>Sales_Entry!D806</f>
        <v>AAMOSH KIRANA</v>
      </c>
      <c r="D806" s="198" t="s">
        <v>1388</v>
      </c>
      <c r="E806" s="198" t="str">
        <f>Sales_Entry!C806</f>
        <v>BILL-6669</v>
      </c>
      <c r="F806" s="198" t="str">
        <f>Sales_Entry!E806</f>
        <v>Cow Milk</v>
      </c>
      <c r="G806" s="199">
        <f>N(Sales_Entry!J806)</f>
        <v>80</v>
      </c>
      <c r="H806" s="199">
        <v>0</v>
      </c>
      <c r="I806" s="199">
        <f t="shared" si="12"/>
        <v>80</v>
      </c>
      <c r="J806" s="200"/>
      <c r="K806" s="200" cm="1">
        <f t="array" ref="K806">IF($C806="","",IF(AND($C806=Party_Statement!$C$5,$B806&gt;=Party_Statement!$C$6,$B806&lt;=Party_Statement!$E$6),SUMPRODUCT(($C$3:$C806=Party_Statement!$C$5)*($B$3:$B806&gt;=Party_Statement!$C$6)*($B$3:$B806&lt;=Party_Statement!$E$6)),""))</f>
        <v>103</v>
      </c>
    </row>
    <row r="807" spans="1:11" x14ac:dyDescent="0.2">
      <c r="A807" s="196" t="str">
        <f>Sales_Entry!A807</f>
        <v>2083/04/18</v>
      </c>
      <c r="B807" s="197">
        <f>Sales_Entry!B807</f>
        <v>46237</v>
      </c>
      <c r="C807" s="198" t="str">
        <f>Sales_Entry!D807</f>
        <v>AAMOSH KIRANA</v>
      </c>
      <c r="D807" s="198" t="s">
        <v>1388</v>
      </c>
      <c r="E807" s="198" t="str">
        <f>Sales_Entry!C807</f>
        <v>BILL-6669</v>
      </c>
      <c r="F807" s="198" t="str">
        <f>Sales_Entry!E807</f>
        <v>NAUNI</v>
      </c>
      <c r="G807" s="199">
        <f>N(Sales_Entry!J807)</f>
        <v>2550</v>
      </c>
      <c r="H807" s="199">
        <v>0</v>
      </c>
      <c r="I807" s="199">
        <f t="shared" si="12"/>
        <v>2550</v>
      </c>
      <c r="J807" s="200"/>
      <c r="K807" s="200" cm="1">
        <f t="array" ref="K807">IF($C807="","",IF(AND($C807=Party_Statement!$C$5,$B807&gt;=Party_Statement!$C$6,$B807&lt;=Party_Statement!$E$6),SUMPRODUCT(($C$3:$C807=Party_Statement!$C$5)*($B$3:$B807&gt;=Party_Statement!$C$6)*($B$3:$B807&lt;=Party_Statement!$E$6)),""))</f>
        <v>104</v>
      </c>
    </row>
    <row r="808" spans="1:11" x14ac:dyDescent="0.2">
      <c r="A808" s="196" t="str">
        <f>Sales_Entry!A808</f>
        <v>2083/04/18</v>
      </c>
      <c r="B808" s="197">
        <f>Sales_Entry!B808</f>
        <v>46237</v>
      </c>
      <c r="C808" s="198" t="str">
        <f>Sales_Entry!D808</f>
        <v>PALPALI KIRANA</v>
      </c>
      <c r="D808" s="198" t="s">
        <v>1388</v>
      </c>
      <c r="E808" s="198" t="str">
        <f>Sales_Entry!C808</f>
        <v>BILL-6670</v>
      </c>
      <c r="F808" s="198" t="str">
        <f>Sales_Entry!E808</f>
        <v>Mix Milk</v>
      </c>
      <c r="G808" s="199">
        <f>N(Sales_Entry!J808)</f>
        <v>1700</v>
      </c>
      <c r="H808" s="199">
        <v>0</v>
      </c>
      <c r="I808" s="199">
        <f t="shared" si="12"/>
        <v>1700</v>
      </c>
      <c r="J808" s="200"/>
      <c r="K808" s="200" t="str" cm="1">
        <f t="array" ref="K808">IF($C808="","",IF(AND($C808=Party_Statement!$C$5,$B808&gt;=Party_Statement!$C$6,$B808&lt;=Party_Statement!$E$6),SUMPRODUCT(($C$3:$C808=Party_Statement!$C$5)*($B$3:$B808&gt;=Party_Statement!$C$6)*($B$3:$B808&lt;=Party_Statement!$E$6)),""))</f>
        <v/>
      </c>
    </row>
    <row r="809" spans="1:11" x14ac:dyDescent="0.2">
      <c r="A809" s="196" t="str">
        <f>Sales_Entry!A809</f>
        <v>2083/04/18</v>
      </c>
      <c r="B809" s="197">
        <f>Sales_Entry!B809</f>
        <v>46237</v>
      </c>
      <c r="C809" s="198" t="str">
        <f>Sales_Entry!D809</f>
        <v>DEURALI KIRANA</v>
      </c>
      <c r="D809" s="198" t="s">
        <v>1388</v>
      </c>
      <c r="E809" s="198" t="str">
        <f>Sales_Entry!C809</f>
        <v>BILL-6671</v>
      </c>
      <c r="F809" s="198" t="str">
        <f>Sales_Entry!E809</f>
        <v>Mix Milk</v>
      </c>
      <c r="G809" s="199">
        <f>N(Sales_Entry!J809)</f>
        <v>425</v>
      </c>
      <c r="H809" s="199">
        <v>0</v>
      </c>
      <c r="I809" s="199">
        <f t="shared" si="12"/>
        <v>425</v>
      </c>
      <c r="J809" s="200"/>
      <c r="K809" s="200" t="str" cm="1">
        <f t="array" ref="K809">IF($C809="","",IF(AND($C809=Party_Statement!$C$5,$B809&gt;=Party_Statement!$C$6,$B809&lt;=Party_Statement!$E$6),SUMPRODUCT(($C$3:$C809=Party_Statement!$C$5)*($B$3:$B809&gt;=Party_Statement!$C$6)*($B$3:$B809&lt;=Party_Statement!$E$6)),""))</f>
        <v/>
      </c>
    </row>
    <row r="810" spans="1:11" x14ac:dyDescent="0.2">
      <c r="A810" s="196" t="str">
        <f>Sales_Entry!A810</f>
        <v>2083/04/18</v>
      </c>
      <c r="B810" s="197">
        <f>Sales_Entry!B810</f>
        <v>46237</v>
      </c>
      <c r="C810" s="198" t="str">
        <f>Sales_Entry!D810</f>
        <v>GIRI KIRANA</v>
      </c>
      <c r="D810" s="198" t="s">
        <v>1388</v>
      </c>
      <c r="E810" s="198" t="str">
        <f>Sales_Entry!C810</f>
        <v>BILL-6672</v>
      </c>
      <c r="F810" s="198" t="str">
        <f>Sales_Entry!E810</f>
        <v>Mix Milk</v>
      </c>
      <c r="G810" s="199">
        <f>N(Sales_Entry!J810)</f>
        <v>1275</v>
      </c>
      <c r="H810" s="199">
        <v>0</v>
      </c>
      <c r="I810" s="199">
        <f t="shared" si="12"/>
        <v>1275</v>
      </c>
      <c r="J810" s="200"/>
      <c r="K810" s="200" t="str" cm="1">
        <f t="array" ref="K810">IF($C810="","",IF(AND($C810=Party_Statement!$C$5,$B810&gt;=Party_Statement!$C$6,$B810&lt;=Party_Statement!$E$6),SUMPRODUCT(($C$3:$C810=Party_Statement!$C$5)*($B$3:$B810&gt;=Party_Statement!$C$6)*($B$3:$B810&lt;=Party_Statement!$E$6)),""))</f>
        <v/>
      </c>
    </row>
    <row r="811" spans="1:11" s="64" customFormat="1" x14ac:dyDescent="0.2">
      <c r="A811" s="196" t="str">
        <f>Sales_Entry!A811</f>
        <v>2083/04/18</v>
      </c>
      <c r="B811" s="197">
        <f>Sales_Entry!B811</f>
        <v>46237</v>
      </c>
      <c r="C811" s="198" t="str">
        <f>Sales_Entry!D811</f>
        <v>SOBHA BHATTARAI</v>
      </c>
      <c r="D811" s="198" t="s">
        <v>1388</v>
      </c>
      <c r="E811" s="198" t="str">
        <f>Sales_Entry!C811</f>
        <v>BILL-6673</v>
      </c>
      <c r="F811" s="198" t="str">
        <f>Sales_Entry!E811</f>
        <v>Mix Milk</v>
      </c>
      <c r="G811" s="199">
        <f>N(Sales_Entry!J811)</f>
        <v>4250</v>
      </c>
      <c r="H811" s="199">
        <v>0</v>
      </c>
      <c r="I811" s="199">
        <f t="shared" si="12"/>
        <v>4250</v>
      </c>
      <c r="J811" s="202"/>
      <c r="K811" s="200" t="str" cm="1">
        <f t="array" ref="K811">IF($C811="","",IF(AND($C811=Party_Statement!$C$5,$B811&gt;=Party_Statement!$C$6,$B811&lt;=Party_Statement!$E$6),SUMPRODUCT(($C$3:$C811=Party_Statement!$C$5)*($B$3:$B811&gt;=Party_Statement!$C$6)*($B$3:$B811&lt;=Party_Statement!$E$6)),""))</f>
        <v/>
      </c>
    </row>
    <row r="812" spans="1:11" x14ac:dyDescent="0.2">
      <c r="A812" s="196" t="str">
        <f>Sales_Entry!A812</f>
        <v>2083/04/18</v>
      </c>
      <c r="B812" s="197">
        <f>Sales_Entry!B812</f>
        <v>46237</v>
      </c>
      <c r="C812" s="198" t="str">
        <f>Sales_Entry!D812</f>
        <v>CHHATRABHUMI STORE</v>
      </c>
      <c r="D812" s="198" t="s">
        <v>1388</v>
      </c>
      <c r="E812" s="198" t="str">
        <f>Sales_Entry!C812</f>
        <v>BILL-6674</v>
      </c>
      <c r="F812" s="198" t="str">
        <f>Sales_Entry!E812</f>
        <v>Mix Milk</v>
      </c>
      <c r="G812" s="199">
        <f>N(Sales_Entry!J812)</f>
        <v>2150</v>
      </c>
      <c r="H812" s="199">
        <v>0</v>
      </c>
      <c r="I812" s="199">
        <f t="shared" si="12"/>
        <v>2150</v>
      </c>
      <c r="J812" s="200"/>
      <c r="K812" s="200" t="str" cm="1">
        <f t="array" ref="K812">IF($C812="","",IF(AND($C812=Party_Statement!$C$5,$B812&gt;=Party_Statement!$C$6,$B812&lt;=Party_Statement!$E$6),SUMPRODUCT(($C$3:$C812=Party_Statement!$C$5)*($B$3:$B812&gt;=Party_Statement!$C$6)*($B$3:$B812&lt;=Party_Statement!$E$6)),""))</f>
        <v/>
      </c>
    </row>
    <row r="813" spans="1:11" x14ac:dyDescent="0.2">
      <c r="A813" s="196" t="str">
        <f>Sales_Entry!A813</f>
        <v>2083/04/18</v>
      </c>
      <c r="B813" s="197">
        <f>Sales_Entry!B813</f>
        <v>46237</v>
      </c>
      <c r="C813" s="198" t="str">
        <f>Sales_Entry!D813</f>
        <v>KRISHNA KHAREL</v>
      </c>
      <c r="D813" s="198" t="s">
        <v>1388</v>
      </c>
      <c r="E813" s="198" t="str">
        <f>Sales_Entry!C813</f>
        <v>BILL-6675</v>
      </c>
      <c r="F813" s="198" t="str">
        <f>Sales_Entry!E813</f>
        <v>Mix Milk</v>
      </c>
      <c r="G813" s="199">
        <f>N(Sales_Entry!J813)</f>
        <v>301</v>
      </c>
      <c r="H813" s="199">
        <v>0</v>
      </c>
      <c r="I813" s="199">
        <f t="shared" si="12"/>
        <v>301</v>
      </c>
      <c r="J813" s="200"/>
      <c r="K813" s="200" t="str" cm="1">
        <f t="array" ref="K813">IF($C813="","",IF(AND($C813=Party_Statement!$C$5,$B813&gt;=Party_Statement!$C$6,$B813&lt;=Party_Statement!$E$6),SUMPRODUCT(($C$3:$C813=Party_Statement!$C$5)*($B$3:$B813&gt;=Party_Statement!$C$6)*($B$3:$B813&lt;=Party_Statement!$E$6)),""))</f>
        <v/>
      </c>
    </row>
    <row r="814" spans="1:11" x14ac:dyDescent="0.2">
      <c r="A814" s="196" t="str">
        <f>Sales_Entry!A814</f>
        <v>2083/04/18</v>
      </c>
      <c r="B814" s="197">
        <f>Sales_Entry!B814</f>
        <v>46237</v>
      </c>
      <c r="C814" s="198" t="str">
        <f>Sales_Entry!D814</f>
        <v>KRITIKA KIRANA</v>
      </c>
      <c r="D814" s="198" t="s">
        <v>1388</v>
      </c>
      <c r="E814" s="198" t="str">
        <f>Sales_Entry!C814</f>
        <v>BILL-6676</v>
      </c>
      <c r="F814" s="198" t="str">
        <f>Sales_Entry!E814</f>
        <v>Mix Milk</v>
      </c>
      <c r="G814" s="199">
        <f>N(Sales_Entry!J814)</f>
        <v>1290</v>
      </c>
      <c r="H814" s="199">
        <v>0</v>
      </c>
      <c r="I814" s="199">
        <f t="shared" si="12"/>
        <v>1290</v>
      </c>
      <c r="J814" s="200"/>
      <c r="K814" s="200" t="str" cm="1">
        <f t="array" ref="K814">IF($C814="","",IF(AND($C814=Party_Statement!$C$5,$B814&gt;=Party_Statement!$C$6,$B814&lt;=Party_Statement!$E$6),SUMPRODUCT(($C$3:$C814=Party_Statement!$C$5)*($B$3:$B814&gt;=Party_Statement!$C$6)*($B$3:$B814&lt;=Party_Statement!$E$6)),""))</f>
        <v/>
      </c>
    </row>
    <row r="815" spans="1:11" x14ac:dyDescent="0.2">
      <c r="A815" s="196" t="str">
        <f>Sales_Entry!A815</f>
        <v>2083/04/18</v>
      </c>
      <c r="B815" s="197">
        <f>Sales_Entry!B815</f>
        <v>46237</v>
      </c>
      <c r="C815" s="198" t="str">
        <f>Sales_Entry!D815</f>
        <v>SAMIKSHYA KIRANA</v>
      </c>
      <c r="D815" s="198" t="s">
        <v>1388</v>
      </c>
      <c r="E815" s="198" t="str">
        <f>Sales_Entry!C815</f>
        <v>BILL-6677</v>
      </c>
      <c r="F815" s="198" t="str">
        <f>Sales_Entry!E815</f>
        <v>Mix Milk</v>
      </c>
      <c r="G815" s="199">
        <f>N(Sales_Entry!J815)</f>
        <v>680</v>
      </c>
      <c r="H815" s="199">
        <v>0</v>
      </c>
      <c r="I815" s="199">
        <f t="shared" si="12"/>
        <v>680</v>
      </c>
      <c r="J815" s="200"/>
      <c r="K815" s="200" t="str" cm="1">
        <f t="array" ref="K815">IF($C815="","",IF(AND($C815=Party_Statement!$C$5,$B815&gt;=Party_Statement!$C$6,$B815&lt;=Party_Statement!$E$6),SUMPRODUCT(($C$3:$C815=Party_Statement!$C$5)*($B$3:$B815&gt;=Party_Statement!$C$6)*($B$3:$B815&lt;=Party_Statement!$E$6)),""))</f>
        <v/>
      </c>
    </row>
    <row r="816" spans="1:11" x14ac:dyDescent="0.2">
      <c r="A816" s="196" t="str">
        <f>Sales_Entry!A816</f>
        <v>2083/04/18</v>
      </c>
      <c r="B816" s="197">
        <f>Sales_Entry!B816</f>
        <v>46237</v>
      </c>
      <c r="C816" s="198" t="str">
        <f>Sales_Entry!D816</f>
        <v>YUBARAJ AND SAMRAT</v>
      </c>
      <c r="D816" s="198" t="s">
        <v>1388</v>
      </c>
      <c r="E816" s="198" t="str">
        <f>Sales_Entry!C816</f>
        <v>BILL-6678</v>
      </c>
      <c r="F816" s="198" t="str">
        <f>Sales_Entry!E816</f>
        <v>Mix Milk</v>
      </c>
      <c r="G816" s="199">
        <f>N(Sales_Entry!J816)</f>
        <v>1275</v>
      </c>
      <c r="H816" s="199">
        <v>0</v>
      </c>
      <c r="I816" s="199">
        <f t="shared" si="12"/>
        <v>1275</v>
      </c>
      <c r="J816" s="200"/>
      <c r="K816" s="200" t="str" cm="1">
        <f t="array" ref="K816">IF($C816="","",IF(AND($C816=Party_Statement!$C$5,$B816&gt;=Party_Statement!$C$6,$B816&lt;=Party_Statement!$E$6),SUMPRODUCT(($C$3:$C816=Party_Statement!$C$5)*($B$3:$B816&gt;=Party_Statement!$C$6)*($B$3:$B816&lt;=Party_Statement!$E$6)),""))</f>
        <v/>
      </c>
    </row>
    <row r="817" spans="1:11" x14ac:dyDescent="0.2">
      <c r="A817" s="196" t="str">
        <f>Sales_Entry!A817</f>
        <v>2083/04/18</v>
      </c>
      <c r="B817" s="197">
        <f>Sales_Entry!B817</f>
        <v>46237</v>
      </c>
      <c r="C817" s="198" t="str">
        <f>Sales_Entry!D817</f>
        <v>AAYUSH AND AAYUSHMA</v>
      </c>
      <c r="D817" s="198" t="s">
        <v>1388</v>
      </c>
      <c r="E817" s="198" t="str">
        <f>Sales_Entry!C817</f>
        <v>BILL-6679</v>
      </c>
      <c r="F817" s="198" t="str">
        <f>Sales_Entry!E817</f>
        <v>Mix Milk</v>
      </c>
      <c r="G817" s="199">
        <f>N(Sales_Entry!J817)</f>
        <v>680</v>
      </c>
      <c r="H817" s="199">
        <v>0</v>
      </c>
      <c r="I817" s="199">
        <f t="shared" si="12"/>
        <v>680</v>
      </c>
      <c r="J817" s="200"/>
      <c r="K817" s="200" t="str" cm="1">
        <f t="array" ref="K817">IF($C817="","",IF(AND($C817=Party_Statement!$C$5,$B817&gt;=Party_Statement!$C$6,$B817&lt;=Party_Statement!$E$6),SUMPRODUCT(($C$3:$C817=Party_Statement!$C$5)*($B$3:$B817&gt;=Party_Statement!$C$6)*($B$3:$B817&lt;=Party_Statement!$E$6)),""))</f>
        <v/>
      </c>
    </row>
    <row r="818" spans="1:11" x14ac:dyDescent="0.2">
      <c r="A818" s="196" t="str">
        <f>Sales_Entry!A818</f>
        <v>2083/04/18</v>
      </c>
      <c r="B818" s="197">
        <f>Sales_Entry!B818</f>
        <v>46237</v>
      </c>
      <c r="C818" s="198" t="str">
        <f>Sales_Entry!D818</f>
        <v>MANAKAMANA DAIRY</v>
      </c>
      <c r="D818" s="198" t="s">
        <v>1388</v>
      </c>
      <c r="E818" s="198" t="str">
        <f>Sales_Entry!C818</f>
        <v>BILL-6680</v>
      </c>
      <c r="F818" s="198" t="str">
        <f>Sales_Entry!E818</f>
        <v>Mix Milk</v>
      </c>
      <c r="G818" s="199">
        <f>N(Sales_Entry!J818)</f>
        <v>850</v>
      </c>
      <c r="H818" s="199">
        <v>0</v>
      </c>
      <c r="I818" s="199">
        <f t="shared" si="12"/>
        <v>850</v>
      </c>
      <c r="J818" s="200"/>
      <c r="K818" s="200" t="str" cm="1">
        <f t="array" ref="K818">IF($C818="","",IF(AND($C818=Party_Statement!$C$5,$B818&gt;=Party_Statement!$C$6,$B818&lt;=Party_Statement!$E$6),SUMPRODUCT(($C$3:$C818=Party_Statement!$C$5)*($B$3:$B818&gt;=Party_Statement!$C$6)*($B$3:$B818&lt;=Party_Statement!$E$6)),""))</f>
        <v/>
      </c>
    </row>
    <row r="819" spans="1:11" x14ac:dyDescent="0.2">
      <c r="A819" s="196" t="str">
        <f>Sales_Entry!A819</f>
        <v>2083/04/18</v>
      </c>
      <c r="B819" s="197">
        <f>Sales_Entry!B819</f>
        <v>46237</v>
      </c>
      <c r="C819" s="198" t="str">
        <f>Sales_Entry!D819</f>
        <v>SHARMA DAI</v>
      </c>
      <c r="D819" s="198" t="s">
        <v>1388</v>
      </c>
      <c r="E819" s="198" t="str">
        <f>Sales_Entry!C819</f>
        <v>BILL-6681</v>
      </c>
      <c r="F819" s="198" t="str">
        <f>Sales_Entry!E819</f>
        <v>Mix Milk</v>
      </c>
      <c r="G819" s="199">
        <f>N(Sales_Entry!J819)</f>
        <v>2975</v>
      </c>
      <c r="H819" s="199">
        <v>0</v>
      </c>
      <c r="I819" s="199">
        <f t="shared" si="12"/>
        <v>2975</v>
      </c>
      <c r="J819" s="200"/>
      <c r="K819" s="200" t="str" cm="1">
        <f t="array" ref="K819">IF($C819="","",IF(AND($C819=Party_Statement!$C$5,$B819&gt;=Party_Statement!$C$6,$B819&lt;=Party_Statement!$E$6),SUMPRODUCT(($C$3:$C819=Party_Statement!$C$5)*($B$3:$B819&gt;=Party_Statement!$C$6)*($B$3:$B819&lt;=Party_Statement!$E$6)),""))</f>
        <v/>
      </c>
    </row>
    <row r="820" spans="1:11" x14ac:dyDescent="0.2">
      <c r="A820" s="196" t="str">
        <f>Sales_Entry!A820</f>
        <v>2083/04/18</v>
      </c>
      <c r="B820" s="197">
        <f>Sales_Entry!B820</f>
        <v>46237</v>
      </c>
      <c r="C820" s="198" t="str">
        <f>Sales_Entry!D820</f>
        <v>GANGA NEUPANE</v>
      </c>
      <c r="D820" s="198" t="s">
        <v>1388</v>
      </c>
      <c r="E820" s="198" t="str">
        <f>Sales_Entry!C820</f>
        <v>BILL-6682</v>
      </c>
      <c r="F820" s="198" t="str">
        <f>Sales_Entry!E820</f>
        <v>Mix Milk</v>
      </c>
      <c r="G820" s="199">
        <f>N(Sales_Entry!J820)</f>
        <v>510</v>
      </c>
      <c r="H820" s="199">
        <v>0</v>
      </c>
      <c r="I820" s="199">
        <f t="shared" si="12"/>
        <v>510</v>
      </c>
      <c r="J820" s="200"/>
      <c r="K820" s="200" t="str" cm="1">
        <f t="array" ref="K820">IF($C820="","",IF(AND($C820=Party_Statement!$C$5,$B820&gt;=Party_Statement!$C$6,$B820&lt;=Party_Statement!$E$6),SUMPRODUCT(($C$3:$C820=Party_Statement!$C$5)*($B$3:$B820&gt;=Party_Statement!$C$6)*($B$3:$B820&lt;=Party_Statement!$E$6)),""))</f>
        <v/>
      </c>
    </row>
    <row r="821" spans="1:11" x14ac:dyDescent="0.2">
      <c r="A821" s="196" t="str">
        <f>Sales_Entry!A821</f>
        <v>2083/04/18</v>
      </c>
      <c r="B821" s="197">
        <f>Sales_Entry!B821</f>
        <v>46237</v>
      </c>
      <c r="C821" s="198" t="str">
        <f>Sales_Entry!D821</f>
        <v>ORGANIC TARKALI</v>
      </c>
      <c r="D821" s="198" t="s">
        <v>1388</v>
      </c>
      <c r="E821" s="198" t="str">
        <f>Sales_Entry!C821</f>
        <v>BILL-6683</v>
      </c>
      <c r="F821" s="198" t="str">
        <f>Sales_Entry!E821</f>
        <v>Mix Milk</v>
      </c>
      <c r="G821" s="199">
        <f>N(Sales_Entry!J821)</f>
        <v>2850</v>
      </c>
      <c r="H821" s="199">
        <v>0</v>
      </c>
      <c r="I821" s="199">
        <f t="shared" si="12"/>
        <v>2850</v>
      </c>
      <c r="J821" s="200"/>
      <c r="K821" s="200" t="str" cm="1">
        <f t="array" ref="K821">IF($C821="","",IF(AND($C821=Party_Statement!$C$5,$B821&gt;=Party_Statement!$C$6,$B821&lt;=Party_Statement!$E$6),SUMPRODUCT(($C$3:$C821=Party_Statement!$C$5)*($B$3:$B821&gt;=Party_Statement!$C$6)*($B$3:$B821&lt;=Party_Statement!$E$6)),""))</f>
        <v/>
      </c>
    </row>
    <row r="822" spans="1:11" s="64" customFormat="1" x14ac:dyDescent="0.2">
      <c r="A822" s="196" t="str">
        <f>Sales_Entry!A822</f>
        <v>2083/04/18</v>
      </c>
      <c r="B822" s="197">
        <f>Sales_Entry!B822</f>
        <v>46237</v>
      </c>
      <c r="C822" s="198" t="str">
        <f>Sales_Entry!D822</f>
        <v>ORGANIC TARKALI</v>
      </c>
      <c r="D822" s="198" t="s">
        <v>1388</v>
      </c>
      <c r="E822" s="198" t="str">
        <f>Sales_Entry!C822</f>
        <v>BILL-6683</v>
      </c>
      <c r="F822" s="198" t="str">
        <f>Sales_Entry!E822</f>
        <v>Mix Milk</v>
      </c>
      <c r="G822" s="199">
        <f>N(Sales_Entry!J822)</f>
        <v>1020</v>
      </c>
      <c r="H822" s="199">
        <v>0</v>
      </c>
      <c r="I822" s="199">
        <f t="shared" si="12"/>
        <v>1020</v>
      </c>
      <c r="J822" s="202"/>
      <c r="K822" s="200" t="str" cm="1">
        <f t="array" ref="K822">IF($C822="","",IF(AND($C822=Party_Statement!$C$5,$B822&gt;=Party_Statement!$C$6,$B822&lt;=Party_Statement!$E$6),SUMPRODUCT(($C$3:$C822=Party_Statement!$C$5)*($B$3:$B822&gt;=Party_Statement!$C$6)*($B$3:$B822&lt;=Party_Statement!$E$6)),""))</f>
        <v/>
      </c>
    </row>
    <row r="823" spans="1:11" x14ac:dyDescent="0.2">
      <c r="A823" s="196" t="str">
        <f>Sales_Entry!A823</f>
        <v>2083/04/18</v>
      </c>
      <c r="B823" s="197">
        <f>Sales_Entry!B823</f>
        <v>46237</v>
      </c>
      <c r="C823" s="198" t="str">
        <f>Sales_Entry!D823</f>
        <v>BHUSAL JANARAL STORE</v>
      </c>
      <c r="D823" s="198" t="s">
        <v>1388</v>
      </c>
      <c r="E823" s="198" t="str">
        <f>Sales_Entry!C823</f>
        <v>BILL-6684</v>
      </c>
      <c r="F823" s="198" t="str">
        <f>Sales_Entry!E823</f>
        <v>Mix Milk</v>
      </c>
      <c r="G823" s="199">
        <f>N(Sales_Entry!J823)</f>
        <v>430</v>
      </c>
      <c r="H823" s="199">
        <v>0</v>
      </c>
      <c r="I823" s="199">
        <f t="shared" si="12"/>
        <v>430</v>
      </c>
      <c r="J823" s="200"/>
      <c r="K823" s="200" t="str" cm="1">
        <f t="array" ref="K823">IF($C823="","",IF(AND($C823=Party_Statement!$C$5,$B823&gt;=Party_Statement!$C$6,$B823&lt;=Party_Statement!$E$6),SUMPRODUCT(($C$3:$C823=Party_Statement!$C$5)*($B$3:$B823&gt;=Party_Statement!$C$6)*($B$3:$B823&lt;=Party_Statement!$E$6)),""))</f>
        <v/>
      </c>
    </row>
    <row r="824" spans="1:11" x14ac:dyDescent="0.2">
      <c r="A824" s="196" t="str">
        <f>Sales_Entry!A824</f>
        <v>2083/04/18</v>
      </c>
      <c r="B824" s="197">
        <f>Sales_Entry!B824</f>
        <v>46237</v>
      </c>
      <c r="C824" s="198" t="str">
        <f>Sales_Entry!D824</f>
        <v>SITALA ARYAL</v>
      </c>
      <c r="D824" s="198" t="s">
        <v>1388</v>
      </c>
      <c r="E824" s="198" t="str">
        <f>Sales_Entry!C824</f>
        <v>BILL-6685</v>
      </c>
      <c r="F824" s="198" t="str">
        <f>Sales_Entry!E824</f>
        <v>Mix Milk</v>
      </c>
      <c r="G824" s="199">
        <f>N(Sales_Entry!J824)</f>
        <v>90</v>
      </c>
      <c r="H824" s="199">
        <v>0</v>
      </c>
      <c r="I824" s="199">
        <f t="shared" si="12"/>
        <v>90</v>
      </c>
      <c r="J824" s="200"/>
      <c r="K824" s="200" t="str" cm="1">
        <f t="array" ref="K824">IF($C824="","",IF(AND($C824=Party_Statement!$C$5,$B824&gt;=Party_Statement!$C$6,$B824&lt;=Party_Statement!$E$6),SUMPRODUCT(($C$3:$C824=Party_Statement!$C$5)*($B$3:$B824&gt;=Party_Statement!$C$6)*($B$3:$B824&lt;=Party_Statement!$E$6)),""))</f>
        <v/>
      </c>
    </row>
    <row r="825" spans="1:11" x14ac:dyDescent="0.2">
      <c r="A825" s="196" t="str">
        <f>Sales_Entry!A825</f>
        <v>2083/04/18</v>
      </c>
      <c r="B825" s="197">
        <f>Sales_Entry!B825</f>
        <v>46237</v>
      </c>
      <c r="C825" s="198" t="str">
        <f>Sales_Entry!D825</f>
        <v>LOCAL</v>
      </c>
      <c r="D825" s="198" t="s">
        <v>1388</v>
      </c>
      <c r="E825" s="198" t="str">
        <f>Sales_Entry!C825</f>
        <v>BILL-6463</v>
      </c>
      <c r="F825" s="198" t="str">
        <f>Sales_Entry!E825</f>
        <v>Mix Milk</v>
      </c>
      <c r="G825" s="199">
        <f>N(Sales_Entry!J825)</f>
        <v>100</v>
      </c>
      <c r="H825" s="199">
        <v>0</v>
      </c>
      <c r="I825" s="199">
        <f t="shared" si="12"/>
        <v>100</v>
      </c>
      <c r="J825" s="200"/>
      <c r="K825" s="200" t="str" cm="1">
        <f t="array" ref="K825">IF($C825="","",IF(AND($C825=Party_Statement!$C$5,$B825&gt;=Party_Statement!$C$6,$B825&lt;=Party_Statement!$E$6),SUMPRODUCT(($C$3:$C825=Party_Statement!$C$5)*($B$3:$B825&gt;=Party_Statement!$C$6)*($B$3:$B825&lt;=Party_Statement!$E$6)),""))</f>
        <v/>
      </c>
    </row>
    <row r="826" spans="1:11" x14ac:dyDescent="0.2">
      <c r="A826" s="196" t="str">
        <f>Sales_Entry!A826</f>
        <v>2083/04/18</v>
      </c>
      <c r="B826" s="197">
        <f>Sales_Entry!B826</f>
        <v>46237</v>
      </c>
      <c r="C826" s="198" t="str">
        <f>Sales_Entry!D826</f>
        <v>LOCAL</v>
      </c>
      <c r="D826" s="198" t="s">
        <v>1388</v>
      </c>
      <c r="E826" s="198" t="str">
        <f>Sales_Entry!C826</f>
        <v>BILL-6463</v>
      </c>
      <c r="F826" s="198" t="str">
        <f>Sales_Entry!E826</f>
        <v>GHEE</v>
      </c>
      <c r="G826" s="199">
        <f>N(Sales_Entry!J826)</f>
        <v>1200</v>
      </c>
      <c r="H826" s="199">
        <v>0</v>
      </c>
      <c r="I826" s="199">
        <f t="shared" si="12"/>
        <v>1200</v>
      </c>
      <c r="J826" s="200"/>
      <c r="K826" s="200" t="str" cm="1">
        <f t="array" ref="K826">IF($C826="","",IF(AND($C826=Party_Statement!$C$5,$B826&gt;=Party_Statement!$C$6,$B826&lt;=Party_Statement!$E$6),SUMPRODUCT(($C$3:$C826=Party_Statement!$C$5)*($B$3:$B826&gt;=Party_Statement!$C$6)*($B$3:$B826&lt;=Party_Statement!$E$6)),""))</f>
        <v/>
      </c>
    </row>
    <row r="827" spans="1:11" x14ac:dyDescent="0.2">
      <c r="A827" s="196" t="str">
        <f>Sales_Entry!A827</f>
        <v>2083/04/18</v>
      </c>
      <c r="B827" s="197">
        <f>Sales_Entry!B827</f>
        <v>46237</v>
      </c>
      <c r="C827" s="198" t="str">
        <f>Sales_Entry!D827</f>
        <v>LOCAL</v>
      </c>
      <c r="D827" s="198" t="s">
        <v>1388</v>
      </c>
      <c r="E827" s="198" t="str">
        <f>Sales_Entry!C827</f>
        <v>BILL-6463</v>
      </c>
      <c r="F827" s="198" t="str">
        <f>Sales_Entry!E827</f>
        <v>NAUNI</v>
      </c>
      <c r="G827" s="199">
        <f>N(Sales_Entry!J827)</f>
        <v>2550</v>
      </c>
      <c r="H827" s="199">
        <v>0</v>
      </c>
      <c r="I827" s="199">
        <f t="shared" si="12"/>
        <v>2550</v>
      </c>
      <c r="J827" s="200"/>
      <c r="K827" s="200" t="str" cm="1">
        <f t="array" ref="K827">IF($C827="","",IF(AND($C827=Party_Statement!$C$5,$B827&gt;=Party_Statement!$C$6,$B827&lt;=Party_Statement!$E$6),SUMPRODUCT(($C$3:$C827=Party_Statement!$C$5)*($B$3:$B827&gt;=Party_Statement!$C$6)*($B$3:$B827&lt;=Party_Statement!$E$6)),""))</f>
        <v/>
      </c>
    </row>
    <row r="828" spans="1:11" x14ac:dyDescent="0.2">
      <c r="A828" s="196" t="str">
        <f>Sales_Entry!A828</f>
        <v>2083/04/19</v>
      </c>
      <c r="B828" s="197">
        <f>Sales_Entry!B828</f>
        <v>46238</v>
      </c>
      <c r="C828" s="198" t="str">
        <f>Sales_Entry!D828</f>
        <v>SRIJANA DAIRY</v>
      </c>
      <c r="D828" s="198" t="s">
        <v>1388</v>
      </c>
      <c r="E828" s="198" t="str">
        <f>Sales_Entry!C828</f>
        <v>BILL-6686</v>
      </c>
      <c r="F828" s="198" t="str">
        <f>Sales_Entry!E828</f>
        <v>Mix Milk</v>
      </c>
      <c r="G828" s="199">
        <f>N(Sales_Entry!J828)</f>
        <v>5100</v>
      </c>
      <c r="H828" s="199">
        <v>0</v>
      </c>
      <c r="I828" s="199">
        <f t="shared" si="12"/>
        <v>5100</v>
      </c>
      <c r="J828" s="200"/>
      <c r="K828" s="200" t="str" cm="1">
        <f t="array" ref="K828">IF($C828="","",IF(AND($C828=Party_Statement!$C$5,$B828&gt;=Party_Statement!$C$6,$B828&lt;=Party_Statement!$E$6),SUMPRODUCT(($C$3:$C828=Party_Statement!$C$5)*($B$3:$B828&gt;=Party_Statement!$C$6)*($B$3:$B828&lt;=Party_Statement!$E$6)),""))</f>
        <v/>
      </c>
    </row>
    <row r="829" spans="1:11" x14ac:dyDescent="0.2">
      <c r="A829" s="196" t="str">
        <f>Sales_Entry!A829</f>
        <v>2083/04/19</v>
      </c>
      <c r="B829" s="197">
        <f>Sales_Entry!B829</f>
        <v>46238</v>
      </c>
      <c r="C829" s="198" t="str">
        <f>Sales_Entry!D829</f>
        <v>SRIJANA DAIRY</v>
      </c>
      <c r="D829" s="198" t="s">
        <v>1388</v>
      </c>
      <c r="E829" s="198" t="str">
        <f>Sales_Entry!C829</f>
        <v>BILL-6686</v>
      </c>
      <c r="F829" s="198" t="str">
        <f>Sales_Entry!E829</f>
        <v>Cow Milk</v>
      </c>
      <c r="G829" s="199">
        <f>N(Sales_Entry!J829)</f>
        <v>80</v>
      </c>
      <c r="H829" s="199">
        <v>0</v>
      </c>
      <c r="I829" s="199">
        <f t="shared" si="12"/>
        <v>80</v>
      </c>
      <c r="J829" s="200"/>
      <c r="K829" s="200" t="str" cm="1">
        <f t="array" ref="K829">IF($C829="","",IF(AND($C829=Party_Statement!$C$5,$B829&gt;=Party_Statement!$C$6,$B829&lt;=Party_Statement!$E$6),SUMPRODUCT(($C$3:$C829=Party_Statement!$C$5)*($B$3:$B829&gt;=Party_Statement!$C$6)*($B$3:$B829&lt;=Party_Statement!$E$6)),""))</f>
        <v/>
      </c>
    </row>
    <row r="830" spans="1:11" x14ac:dyDescent="0.2">
      <c r="A830" s="196" t="str">
        <f>Sales_Entry!A830</f>
        <v>2083/04/19</v>
      </c>
      <c r="B830" s="197">
        <f>Sales_Entry!B830</f>
        <v>46238</v>
      </c>
      <c r="C830" s="198" t="str">
        <f>Sales_Entry!D830</f>
        <v>SOBHA BHATTARAI</v>
      </c>
      <c r="D830" s="198" t="s">
        <v>1388</v>
      </c>
      <c r="E830" s="198" t="str">
        <f>Sales_Entry!C830</f>
        <v>BILL-6687</v>
      </c>
      <c r="F830" s="198" t="str">
        <f>Sales_Entry!E830</f>
        <v>Mix Milk</v>
      </c>
      <c r="G830" s="199">
        <f>N(Sales_Entry!J830)</f>
        <v>4250</v>
      </c>
      <c r="H830" s="199">
        <v>0</v>
      </c>
      <c r="I830" s="199">
        <f t="shared" si="12"/>
        <v>4250</v>
      </c>
      <c r="J830" s="200"/>
      <c r="K830" s="200" t="str" cm="1">
        <f t="array" ref="K830">IF($C830="","",IF(AND($C830=Party_Statement!$C$5,$B830&gt;=Party_Statement!$C$6,$B830&lt;=Party_Statement!$E$6),SUMPRODUCT(($C$3:$C830=Party_Statement!$C$5)*($B$3:$B830&gt;=Party_Statement!$C$6)*($B$3:$B830&lt;=Party_Statement!$E$6)),""))</f>
        <v/>
      </c>
    </row>
    <row r="831" spans="1:11" x14ac:dyDescent="0.2">
      <c r="A831" s="196" t="str">
        <f>Sales_Entry!A831</f>
        <v>2083/04/19</v>
      </c>
      <c r="B831" s="197">
        <f>Sales_Entry!B831</f>
        <v>46238</v>
      </c>
      <c r="C831" s="198" t="str">
        <f>Sales_Entry!D831</f>
        <v>AAMOSH KIRANA</v>
      </c>
      <c r="D831" s="198" t="s">
        <v>1388</v>
      </c>
      <c r="E831" s="198" t="str">
        <f>Sales_Entry!C831</f>
        <v>BILL-6688</v>
      </c>
      <c r="F831" s="198" t="str">
        <f>Sales_Entry!E831</f>
        <v>Mix Milk</v>
      </c>
      <c r="G831" s="199">
        <f>N(Sales_Entry!J831)</f>
        <v>2580</v>
      </c>
      <c r="H831" s="199">
        <v>0</v>
      </c>
      <c r="I831" s="199">
        <f t="shared" si="12"/>
        <v>2580</v>
      </c>
      <c r="J831" s="200"/>
      <c r="K831" s="200" cm="1">
        <f t="array" ref="K831">IF($C831="","",IF(AND($C831=Party_Statement!$C$5,$B831&gt;=Party_Statement!$C$6,$B831&lt;=Party_Statement!$E$6),SUMPRODUCT(($C$3:$C831=Party_Statement!$C$5)*($B$3:$B831&gt;=Party_Statement!$C$6)*($B$3:$B831&lt;=Party_Statement!$E$6)),""))</f>
        <v>105</v>
      </c>
    </row>
    <row r="832" spans="1:11" x14ac:dyDescent="0.2">
      <c r="A832" s="196" t="str">
        <f>Sales_Entry!A832</f>
        <v>2083/04/19</v>
      </c>
      <c r="B832" s="197">
        <f>Sales_Entry!B832</f>
        <v>46238</v>
      </c>
      <c r="C832" s="198" t="str">
        <f>Sales_Entry!D832</f>
        <v>AAMOSH KIRANA</v>
      </c>
      <c r="D832" s="198" t="s">
        <v>1388</v>
      </c>
      <c r="E832" s="198" t="str">
        <f>Sales_Entry!C832</f>
        <v>BILL-6688</v>
      </c>
      <c r="F832" s="198" t="str">
        <f>Sales_Entry!E832</f>
        <v>Mix Milk</v>
      </c>
      <c r="G832" s="199">
        <f>N(Sales_Entry!J832)</f>
        <v>5950</v>
      </c>
      <c r="H832" s="199">
        <v>0</v>
      </c>
      <c r="I832" s="199">
        <f t="shared" si="12"/>
        <v>5950</v>
      </c>
      <c r="J832" s="200"/>
      <c r="K832" s="200" cm="1">
        <f t="array" ref="K832">IF($C832="","",IF(AND($C832=Party_Statement!$C$5,$B832&gt;=Party_Statement!$C$6,$B832&lt;=Party_Statement!$E$6),SUMPRODUCT(($C$3:$C832=Party_Statement!$C$5)*($B$3:$B832&gt;=Party_Statement!$C$6)*($B$3:$B832&lt;=Party_Statement!$E$6)),""))</f>
        <v>106</v>
      </c>
    </row>
    <row r="833" spans="1:11" s="64" customFormat="1" x14ac:dyDescent="0.2">
      <c r="A833" s="196" t="str">
        <f>Sales_Entry!A833</f>
        <v>2083/04/19</v>
      </c>
      <c r="B833" s="197">
        <f>Sales_Entry!B833</f>
        <v>46238</v>
      </c>
      <c r="C833" s="198" t="str">
        <f>Sales_Entry!D833</f>
        <v>GIRI KIRANA</v>
      </c>
      <c r="D833" s="198" t="s">
        <v>1388</v>
      </c>
      <c r="E833" s="198" t="str">
        <f>Sales_Entry!C833</f>
        <v>BILL-6689</v>
      </c>
      <c r="F833" s="198" t="str">
        <f>Sales_Entry!E833</f>
        <v>Mix Milk</v>
      </c>
      <c r="G833" s="199">
        <f>N(Sales_Entry!J833)</f>
        <v>1275</v>
      </c>
      <c r="H833" s="199">
        <v>0</v>
      </c>
      <c r="I833" s="199">
        <f t="shared" si="12"/>
        <v>1275</v>
      </c>
      <c r="J833" s="202"/>
      <c r="K833" s="200" t="str" cm="1">
        <f t="array" ref="K833">IF($C833="","",IF(AND($C833=Party_Statement!$C$5,$B833&gt;=Party_Statement!$C$6,$B833&lt;=Party_Statement!$E$6),SUMPRODUCT(($C$3:$C833=Party_Statement!$C$5)*($B$3:$B833&gt;=Party_Statement!$C$6)*($B$3:$B833&lt;=Party_Statement!$E$6)),""))</f>
        <v/>
      </c>
    </row>
    <row r="834" spans="1:11" x14ac:dyDescent="0.2">
      <c r="A834" s="196" t="str">
        <f>Sales_Entry!A834</f>
        <v>2083/04/19</v>
      </c>
      <c r="B834" s="197">
        <f>Sales_Entry!B834</f>
        <v>46238</v>
      </c>
      <c r="C834" s="198" t="str">
        <f>Sales_Entry!D834</f>
        <v>CHHATRABHUMI STORE</v>
      </c>
      <c r="D834" s="198" t="s">
        <v>1388</v>
      </c>
      <c r="E834" s="198" t="str">
        <f>Sales_Entry!C834</f>
        <v>BILL-6690</v>
      </c>
      <c r="F834" s="198" t="str">
        <f>Sales_Entry!E834</f>
        <v>Mix Milk</v>
      </c>
      <c r="G834" s="199">
        <f>N(Sales_Entry!J834)</f>
        <v>1720</v>
      </c>
      <c r="H834" s="199">
        <v>0</v>
      </c>
      <c r="I834" s="199">
        <f t="shared" si="12"/>
        <v>1720</v>
      </c>
      <c r="J834" s="200"/>
      <c r="K834" s="200" t="str" cm="1">
        <f t="array" ref="K834">IF($C834="","",IF(AND($C834=Party_Statement!$C$5,$B834&gt;=Party_Statement!$C$6,$B834&lt;=Party_Statement!$E$6),SUMPRODUCT(($C$3:$C834=Party_Statement!$C$5)*($B$3:$B834&gt;=Party_Statement!$C$6)*($B$3:$B834&lt;=Party_Statement!$E$6)),""))</f>
        <v/>
      </c>
    </row>
    <row r="835" spans="1:11" x14ac:dyDescent="0.2">
      <c r="A835" s="196" t="str">
        <f>Sales_Entry!A835</f>
        <v>2083/04/19</v>
      </c>
      <c r="B835" s="197">
        <f>Sales_Entry!B835</f>
        <v>46238</v>
      </c>
      <c r="C835" s="198" t="str">
        <f>Sales_Entry!D835</f>
        <v>KRISHNA KHAREL</v>
      </c>
      <c r="D835" s="198" t="s">
        <v>1388</v>
      </c>
      <c r="E835" s="198" t="str">
        <f>Sales_Entry!C835</f>
        <v>BILL-6691</v>
      </c>
      <c r="F835" s="198" t="str">
        <f>Sales_Entry!E835</f>
        <v>Mix Milk</v>
      </c>
      <c r="G835" s="199">
        <f>N(Sales_Entry!J835)</f>
        <v>301</v>
      </c>
      <c r="H835" s="199">
        <v>0</v>
      </c>
      <c r="I835" s="199">
        <f t="shared" si="12"/>
        <v>301</v>
      </c>
      <c r="J835" s="200"/>
      <c r="K835" s="200" t="str" cm="1">
        <f t="array" ref="K835">IF($C835="","",IF(AND($C835=Party_Statement!$C$5,$B835&gt;=Party_Statement!$C$6,$B835&lt;=Party_Statement!$E$6),SUMPRODUCT(($C$3:$C835=Party_Statement!$C$5)*($B$3:$B835&gt;=Party_Statement!$C$6)*($B$3:$B835&lt;=Party_Statement!$E$6)),""))</f>
        <v/>
      </c>
    </row>
    <row r="836" spans="1:11" x14ac:dyDescent="0.2">
      <c r="A836" s="196" t="str">
        <f>Sales_Entry!A836</f>
        <v>2083/04/19</v>
      </c>
      <c r="B836" s="197">
        <f>Sales_Entry!B836</f>
        <v>46238</v>
      </c>
      <c r="C836" s="198" t="str">
        <f>Sales_Entry!D836</f>
        <v>SAMIKSHYA KIRANA</v>
      </c>
      <c r="D836" s="198" t="s">
        <v>1388</v>
      </c>
      <c r="E836" s="198" t="str">
        <f>Sales_Entry!C836</f>
        <v>BILL-6692</v>
      </c>
      <c r="F836" s="198" t="str">
        <f>Sales_Entry!E836</f>
        <v>Mix Milk</v>
      </c>
      <c r="G836" s="199">
        <f>N(Sales_Entry!J836)</f>
        <v>680</v>
      </c>
      <c r="H836" s="199">
        <v>0</v>
      </c>
      <c r="I836" s="199">
        <f t="shared" ref="I836:I899" si="13">IF($C836="","",$G836-$H836)</f>
        <v>680</v>
      </c>
      <c r="J836" s="200"/>
      <c r="K836" s="200" t="str" cm="1">
        <f t="array" ref="K836">IF($C836="","",IF(AND($C836=Party_Statement!$C$5,$B836&gt;=Party_Statement!$C$6,$B836&lt;=Party_Statement!$E$6),SUMPRODUCT(($C$3:$C836=Party_Statement!$C$5)*($B$3:$B836&gt;=Party_Statement!$C$6)*($B$3:$B836&lt;=Party_Statement!$E$6)),""))</f>
        <v/>
      </c>
    </row>
    <row r="837" spans="1:11" x14ac:dyDescent="0.2">
      <c r="A837" s="196" t="str">
        <f>Sales_Entry!A837</f>
        <v>2083/04/19</v>
      </c>
      <c r="B837" s="197">
        <f>Sales_Entry!B837</f>
        <v>46238</v>
      </c>
      <c r="C837" s="198" t="str">
        <f>Sales_Entry!D837</f>
        <v>MANAKAMANA DAIRY</v>
      </c>
      <c r="D837" s="198" t="s">
        <v>1388</v>
      </c>
      <c r="E837" s="198" t="str">
        <f>Sales_Entry!C837</f>
        <v>BILL-6693</v>
      </c>
      <c r="F837" s="198" t="str">
        <f>Sales_Entry!E837</f>
        <v>Mix Milk</v>
      </c>
      <c r="G837" s="199">
        <f>N(Sales_Entry!J837)</f>
        <v>850</v>
      </c>
      <c r="H837" s="199">
        <v>0</v>
      </c>
      <c r="I837" s="199">
        <f t="shared" si="13"/>
        <v>850</v>
      </c>
      <c r="J837" s="200"/>
      <c r="K837" s="200" t="str" cm="1">
        <f t="array" ref="K837">IF($C837="","",IF(AND($C837=Party_Statement!$C$5,$B837&gt;=Party_Statement!$C$6,$B837&lt;=Party_Statement!$E$6),SUMPRODUCT(($C$3:$C837=Party_Statement!$C$5)*($B$3:$B837&gt;=Party_Statement!$C$6)*($B$3:$B837&lt;=Party_Statement!$E$6)),""))</f>
        <v/>
      </c>
    </row>
    <row r="838" spans="1:11" x14ac:dyDescent="0.2">
      <c r="A838" s="196" t="str">
        <f>Sales_Entry!A838</f>
        <v>2083/04/19</v>
      </c>
      <c r="B838" s="197">
        <f>Sales_Entry!B838</f>
        <v>46238</v>
      </c>
      <c r="C838" s="198" t="str">
        <f>Sales_Entry!D838</f>
        <v>PALPALI KIRANA</v>
      </c>
      <c r="D838" s="198" t="s">
        <v>1388</v>
      </c>
      <c r="E838" s="198" t="str">
        <f>Sales_Entry!C838</f>
        <v>BILL-6694</v>
      </c>
      <c r="F838" s="198" t="str">
        <f>Sales_Entry!E838</f>
        <v>Mix Milk</v>
      </c>
      <c r="G838" s="199">
        <f>N(Sales_Entry!J838)</f>
        <v>1700</v>
      </c>
      <c r="H838" s="199">
        <v>0</v>
      </c>
      <c r="I838" s="199">
        <f t="shared" si="13"/>
        <v>1700</v>
      </c>
      <c r="J838" s="200"/>
      <c r="K838" s="200" t="str" cm="1">
        <f t="array" ref="K838">IF($C838="","",IF(AND($C838=Party_Statement!$C$5,$B838&gt;=Party_Statement!$C$6,$B838&lt;=Party_Statement!$E$6),SUMPRODUCT(($C$3:$C838=Party_Statement!$C$5)*($B$3:$B838&gt;=Party_Statement!$C$6)*($B$3:$B838&lt;=Party_Statement!$E$6)),""))</f>
        <v/>
      </c>
    </row>
    <row r="839" spans="1:11" x14ac:dyDescent="0.2">
      <c r="A839" s="196" t="str">
        <f>Sales_Entry!A839</f>
        <v>2083/04/19</v>
      </c>
      <c r="B839" s="197">
        <f>Sales_Entry!B839</f>
        <v>46238</v>
      </c>
      <c r="C839" s="198" t="str">
        <f>Sales_Entry!D839</f>
        <v>KRITIKA KIRANA</v>
      </c>
      <c r="D839" s="198" t="s">
        <v>1388</v>
      </c>
      <c r="E839" s="198" t="str">
        <f>Sales_Entry!C839</f>
        <v>BILL-6695</v>
      </c>
      <c r="F839" s="198" t="str">
        <f>Sales_Entry!E839</f>
        <v>Mix Milk</v>
      </c>
      <c r="G839" s="199">
        <f>N(Sales_Entry!J839)</f>
        <v>1720</v>
      </c>
      <c r="H839" s="199">
        <v>0</v>
      </c>
      <c r="I839" s="199">
        <f t="shared" si="13"/>
        <v>1720</v>
      </c>
      <c r="J839" s="200"/>
      <c r="K839" s="200" t="str" cm="1">
        <f t="array" ref="K839">IF($C839="","",IF(AND($C839=Party_Statement!$C$5,$B839&gt;=Party_Statement!$C$6,$B839&lt;=Party_Statement!$E$6),SUMPRODUCT(($C$3:$C839=Party_Statement!$C$5)*($B$3:$B839&gt;=Party_Statement!$C$6)*($B$3:$B839&lt;=Party_Statement!$E$6)),""))</f>
        <v/>
      </c>
    </row>
    <row r="840" spans="1:11" x14ac:dyDescent="0.2">
      <c r="A840" s="196" t="str">
        <f>Sales_Entry!A840</f>
        <v>2083/04/19</v>
      </c>
      <c r="B840" s="197">
        <f>Sales_Entry!B840</f>
        <v>46238</v>
      </c>
      <c r="C840" s="198" t="str">
        <f>Sales_Entry!D840</f>
        <v>ORGANIC TARKALI</v>
      </c>
      <c r="D840" s="198" t="s">
        <v>1388</v>
      </c>
      <c r="E840" s="198" t="str">
        <f>Sales_Entry!C840</f>
        <v>BILL-6696</v>
      </c>
      <c r="F840" s="198" t="str">
        <f>Sales_Entry!E840</f>
        <v>Mix Milk</v>
      </c>
      <c r="G840" s="199">
        <f>N(Sales_Entry!J840)</f>
        <v>2850</v>
      </c>
      <c r="H840" s="199">
        <v>0</v>
      </c>
      <c r="I840" s="199">
        <f t="shared" si="13"/>
        <v>2850</v>
      </c>
      <c r="J840" s="200"/>
      <c r="K840" s="200" t="str" cm="1">
        <f t="array" ref="K840">IF($C840="","",IF(AND($C840=Party_Statement!$C$5,$B840&gt;=Party_Statement!$C$6,$B840&lt;=Party_Statement!$E$6),SUMPRODUCT(($C$3:$C840=Party_Statement!$C$5)*($B$3:$B840&gt;=Party_Statement!$C$6)*($B$3:$B840&lt;=Party_Statement!$E$6)),""))</f>
        <v/>
      </c>
    </row>
    <row r="841" spans="1:11" x14ac:dyDescent="0.2">
      <c r="A841" s="196" t="str">
        <f>Sales_Entry!A841</f>
        <v>2083/04/19</v>
      </c>
      <c r="B841" s="197">
        <f>Sales_Entry!B841</f>
        <v>46238</v>
      </c>
      <c r="C841" s="198" t="str">
        <f>Sales_Entry!D841</f>
        <v>ORGANIC TARKALI</v>
      </c>
      <c r="D841" s="198" t="s">
        <v>1388</v>
      </c>
      <c r="E841" s="198" t="str">
        <f>Sales_Entry!C841</f>
        <v>BILL-6696</v>
      </c>
      <c r="F841" s="198" t="str">
        <f>Sales_Entry!E841</f>
        <v>Mix Milk</v>
      </c>
      <c r="G841" s="199">
        <f>N(Sales_Entry!J841)</f>
        <v>1020</v>
      </c>
      <c r="H841" s="199">
        <v>0</v>
      </c>
      <c r="I841" s="199">
        <f t="shared" si="13"/>
        <v>1020</v>
      </c>
      <c r="J841" s="200"/>
      <c r="K841" s="200" t="str" cm="1">
        <f t="array" ref="K841">IF($C841="","",IF(AND($C841=Party_Statement!$C$5,$B841&gt;=Party_Statement!$C$6,$B841&lt;=Party_Statement!$E$6),SUMPRODUCT(($C$3:$C841=Party_Statement!$C$5)*($B$3:$B841&gt;=Party_Statement!$C$6)*($B$3:$B841&lt;=Party_Statement!$E$6)),""))</f>
        <v/>
      </c>
    </row>
    <row r="842" spans="1:11" x14ac:dyDescent="0.2">
      <c r="A842" s="196" t="str">
        <f>Sales_Entry!A842</f>
        <v>2083/04/19</v>
      </c>
      <c r="B842" s="197">
        <f>Sales_Entry!B842</f>
        <v>46238</v>
      </c>
      <c r="C842" s="198" t="str">
        <f>Sales_Entry!D842</f>
        <v>ORGANIC TARKALI</v>
      </c>
      <c r="D842" s="198" t="s">
        <v>1388</v>
      </c>
      <c r="E842" s="198" t="str">
        <f>Sales_Entry!C842</f>
        <v>BILL-6696</v>
      </c>
      <c r="F842" s="198" t="str">
        <f>Sales_Entry!E842</f>
        <v>Mix Milk</v>
      </c>
      <c r="G842" s="199">
        <f>N(Sales_Entry!J842)</f>
        <v>1100</v>
      </c>
      <c r="H842" s="199">
        <v>0</v>
      </c>
      <c r="I842" s="199">
        <f t="shared" si="13"/>
        <v>1100</v>
      </c>
      <c r="J842" s="200"/>
      <c r="K842" s="200" t="str" cm="1">
        <f t="array" ref="K842">IF($C842="","",IF(AND($C842=Party_Statement!$C$5,$B842&gt;=Party_Statement!$C$6,$B842&lt;=Party_Statement!$E$6),SUMPRODUCT(($C$3:$C842=Party_Statement!$C$5)*($B$3:$B842&gt;=Party_Statement!$C$6)*($B$3:$B842&lt;=Party_Statement!$E$6)),""))</f>
        <v/>
      </c>
    </row>
    <row r="843" spans="1:11" x14ac:dyDescent="0.2">
      <c r="A843" s="196" t="str">
        <f>Sales_Entry!A843</f>
        <v>2083/04/19</v>
      </c>
      <c r="B843" s="197">
        <f>Sales_Entry!B843</f>
        <v>46238</v>
      </c>
      <c r="C843" s="198" t="str">
        <f>Sales_Entry!D843</f>
        <v>ORGANIC TARKALI</v>
      </c>
      <c r="D843" s="198" t="s">
        <v>1388</v>
      </c>
      <c r="E843" s="198" t="str">
        <f>Sales_Entry!C843</f>
        <v>BILL-6696</v>
      </c>
      <c r="F843" s="198" t="str">
        <f>Sales_Entry!E843</f>
        <v>Mix Milk</v>
      </c>
      <c r="G843" s="199">
        <f>N(Sales_Entry!J843)</f>
        <v>1600</v>
      </c>
      <c r="H843" s="199">
        <v>0</v>
      </c>
      <c r="I843" s="199">
        <f t="shared" si="13"/>
        <v>1600</v>
      </c>
      <c r="J843" s="200"/>
      <c r="K843" s="200" t="str" cm="1">
        <f t="array" ref="K843">IF($C843="","",IF(AND($C843=Party_Statement!$C$5,$B843&gt;=Party_Statement!$C$6,$B843&lt;=Party_Statement!$E$6),SUMPRODUCT(($C$3:$C843=Party_Statement!$C$5)*($B$3:$B843&gt;=Party_Statement!$C$6)*($B$3:$B843&lt;=Party_Statement!$E$6)),""))</f>
        <v/>
      </c>
    </row>
    <row r="844" spans="1:11" s="64" customFormat="1" x14ac:dyDescent="0.2">
      <c r="A844" s="196" t="str">
        <f>Sales_Entry!A844</f>
        <v>2083/04/19</v>
      </c>
      <c r="B844" s="197">
        <f>Sales_Entry!B844</f>
        <v>46238</v>
      </c>
      <c r="C844" s="198" t="str">
        <f>Sales_Entry!D844</f>
        <v>YUBARAJ AND SAMRAT</v>
      </c>
      <c r="D844" s="198" t="s">
        <v>1388</v>
      </c>
      <c r="E844" s="198" t="str">
        <f>Sales_Entry!C844</f>
        <v>BILL-6697</v>
      </c>
      <c r="F844" s="198" t="str">
        <f>Sales_Entry!E844</f>
        <v>Mix Milk</v>
      </c>
      <c r="G844" s="199">
        <f>N(Sales_Entry!J844)</f>
        <v>1020</v>
      </c>
      <c r="H844" s="199">
        <v>0</v>
      </c>
      <c r="I844" s="199">
        <f t="shared" si="13"/>
        <v>1020</v>
      </c>
      <c r="J844" s="202"/>
      <c r="K844" s="200" t="str" cm="1">
        <f t="array" ref="K844">IF($C844="","",IF(AND($C844=Party_Statement!$C$5,$B844&gt;=Party_Statement!$C$6,$B844&lt;=Party_Statement!$E$6),SUMPRODUCT(($C$3:$C844=Party_Statement!$C$5)*($B$3:$B844&gt;=Party_Statement!$C$6)*($B$3:$B844&lt;=Party_Statement!$E$6)),""))</f>
        <v/>
      </c>
    </row>
    <row r="845" spans="1:11" x14ac:dyDescent="0.2">
      <c r="A845" s="196" t="str">
        <f>Sales_Entry!A845</f>
        <v>2083/04/19</v>
      </c>
      <c r="B845" s="197">
        <f>Sales_Entry!B845</f>
        <v>46238</v>
      </c>
      <c r="C845" s="198" t="str">
        <f>Sales_Entry!D845</f>
        <v>DEURALI KIRANA</v>
      </c>
      <c r="D845" s="198" t="s">
        <v>1388</v>
      </c>
      <c r="E845" s="198" t="str">
        <f>Sales_Entry!C845</f>
        <v>BILL-6698</v>
      </c>
      <c r="F845" s="198" t="str">
        <f>Sales_Entry!E845</f>
        <v>Mix Milk</v>
      </c>
      <c r="G845" s="199">
        <f>N(Sales_Entry!J845)</f>
        <v>425</v>
      </c>
      <c r="H845" s="199">
        <v>0</v>
      </c>
      <c r="I845" s="199">
        <f t="shared" si="13"/>
        <v>425</v>
      </c>
      <c r="J845" s="200"/>
      <c r="K845" s="200" t="str" cm="1">
        <f t="array" ref="K845">IF($C845="","",IF(AND($C845=Party_Statement!$C$5,$B845&gt;=Party_Statement!$C$6,$B845&lt;=Party_Statement!$E$6),SUMPRODUCT(($C$3:$C845=Party_Statement!$C$5)*($B$3:$B845&gt;=Party_Statement!$C$6)*($B$3:$B845&lt;=Party_Statement!$E$6)),""))</f>
        <v/>
      </c>
    </row>
    <row r="846" spans="1:11" x14ac:dyDescent="0.2">
      <c r="A846" s="196" t="str">
        <f>Sales_Entry!A846</f>
        <v>2083/04/19</v>
      </c>
      <c r="B846" s="197">
        <f>Sales_Entry!B846</f>
        <v>46238</v>
      </c>
      <c r="C846" s="198" t="str">
        <f>Sales_Entry!D846</f>
        <v>BHUSAL JANARAL STORE</v>
      </c>
      <c r="D846" s="198" t="s">
        <v>1388</v>
      </c>
      <c r="E846" s="198" t="str">
        <f>Sales_Entry!C846</f>
        <v>BILL-6699</v>
      </c>
      <c r="F846" s="198" t="str">
        <f>Sales_Entry!E846</f>
        <v>Mix Milk</v>
      </c>
      <c r="G846" s="199">
        <f>N(Sales_Entry!J846)</f>
        <v>5100</v>
      </c>
      <c r="H846" s="199">
        <v>0</v>
      </c>
      <c r="I846" s="199">
        <f t="shared" si="13"/>
        <v>5100</v>
      </c>
      <c r="J846" s="200"/>
      <c r="K846" s="200" t="str" cm="1">
        <f t="array" ref="K846">IF($C846="","",IF(AND($C846=Party_Statement!$C$5,$B846&gt;=Party_Statement!$C$6,$B846&lt;=Party_Statement!$E$6),SUMPRODUCT(($C$3:$C846=Party_Statement!$C$5)*($B$3:$B846&gt;=Party_Statement!$C$6)*($B$3:$B846&lt;=Party_Statement!$E$6)),""))</f>
        <v/>
      </c>
    </row>
    <row r="847" spans="1:11" x14ac:dyDescent="0.2">
      <c r="A847" s="196" t="str">
        <f>Sales_Entry!A847</f>
        <v>2083/04/19</v>
      </c>
      <c r="B847" s="197">
        <f>Sales_Entry!B847</f>
        <v>46238</v>
      </c>
      <c r="C847" s="198" t="str">
        <f>Sales_Entry!D847</f>
        <v>SHARMA DAI</v>
      </c>
      <c r="D847" s="198" t="s">
        <v>1388</v>
      </c>
      <c r="E847" s="198" t="str">
        <f>Sales_Entry!C847</f>
        <v>BILL-6700</v>
      </c>
      <c r="F847" s="198" t="str">
        <f>Sales_Entry!E847</f>
        <v>Mix Milk</v>
      </c>
      <c r="G847" s="199">
        <f>N(Sales_Entry!J847)</f>
        <v>2975</v>
      </c>
      <c r="H847" s="199">
        <v>0</v>
      </c>
      <c r="I847" s="199">
        <f t="shared" si="13"/>
        <v>2975</v>
      </c>
      <c r="J847" s="200"/>
      <c r="K847" s="200" t="str" cm="1">
        <f t="array" ref="K847">IF($C847="","",IF(AND($C847=Party_Statement!$C$5,$B847&gt;=Party_Statement!$C$6,$B847&lt;=Party_Statement!$E$6),SUMPRODUCT(($C$3:$C847=Party_Statement!$C$5)*($B$3:$B847&gt;=Party_Statement!$C$6)*($B$3:$B847&lt;=Party_Statement!$E$6)),""))</f>
        <v/>
      </c>
    </row>
    <row r="848" spans="1:11" x14ac:dyDescent="0.2">
      <c r="A848" s="196" t="str">
        <f>Sales_Entry!A848</f>
        <v>2083/04/19</v>
      </c>
      <c r="B848" s="197">
        <f>Sales_Entry!B848</f>
        <v>46238</v>
      </c>
      <c r="C848" s="198" t="str">
        <f>Sales_Entry!D848</f>
        <v>GANGA NEUPANE</v>
      </c>
      <c r="D848" s="198" t="s">
        <v>1388</v>
      </c>
      <c r="E848" s="198" t="str">
        <f>Sales_Entry!C848</f>
        <v>BILL-6801</v>
      </c>
      <c r="F848" s="198" t="str">
        <f>Sales_Entry!E848</f>
        <v>Mix Milk</v>
      </c>
      <c r="G848" s="199">
        <f>N(Sales_Entry!J848)</f>
        <v>510</v>
      </c>
      <c r="H848" s="199">
        <v>0</v>
      </c>
      <c r="I848" s="199">
        <f t="shared" si="13"/>
        <v>510</v>
      </c>
      <c r="J848" s="200"/>
      <c r="K848" s="200" t="str" cm="1">
        <f t="array" ref="K848">IF($C848="","",IF(AND($C848=Party_Statement!$C$5,$B848&gt;=Party_Statement!$C$6,$B848&lt;=Party_Statement!$E$6),SUMPRODUCT(($C$3:$C848=Party_Statement!$C$5)*($B$3:$B848&gt;=Party_Statement!$C$6)*($B$3:$B848&lt;=Party_Statement!$E$6)),""))</f>
        <v/>
      </c>
    </row>
    <row r="849" spans="1:11" x14ac:dyDescent="0.2">
      <c r="A849" s="196" t="str">
        <f>Sales_Entry!A849</f>
        <v>2083/04/19</v>
      </c>
      <c r="B849" s="197">
        <f>Sales_Entry!B849</f>
        <v>46238</v>
      </c>
      <c r="C849" s="198" t="str">
        <f>Sales_Entry!D849</f>
        <v>NEUPANE KIRANA</v>
      </c>
      <c r="D849" s="198" t="s">
        <v>1388</v>
      </c>
      <c r="E849" s="198" t="str">
        <f>Sales_Entry!C849</f>
        <v>BILL-6802</v>
      </c>
      <c r="F849" s="198" t="str">
        <f>Sales_Entry!E849</f>
        <v>Mix Milk</v>
      </c>
      <c r="G849" s="199">
        <f>N(Sales_Entry!J849)</f>
        <v>200</v>
      </c>
      <c r="H849" s="199">
        <v>0</v>
      </c>
      <c r="I849" s="199">
        <f t="shared" si="13"/>
        <v>200</v>
      </c>
      <c r="J849" s="200"/>
      <c r="K849" s="200" t="str" cm="1">
        <f t="array" ref="K849">IF($C849="","",IF(AND($C849=Party_Statement!$C$5,$B849&gt;=Party_Statement!$C$6,$B849&lt;=Party_Statement!$E$6),SUMPRODUCT(($C$3:$C849=Party_Statement!$C$5)*($B$3:$B849&gt;=Party_Statement!$C$6)*($B$3:$B849&lt;=Party_Statement!$E$6)),""))</f>
        <v/>
      </c>
    </row>
    <row r="850" spans="1:11" x14ac:dyDescent="0.2">
      <c r="A850" s="196" t="str">
        <f>Sales_Entry!A850</f>
        <v>2083/04/19</v>
      </c>
      <c r="B850" s="197">
        <f>Sales_Entry!B850</f>
        <v>46238</v>
      </c>
      <c r="C850" s="198" t="str">
        <f>Sales_Entry!D850</f>
        <v>LOCAL</v>
      </c>
      <c r="D850" s="198" t="s">
        <v>1388</v>
      </c>
      <c r="E850" s="198" t="str">
        <f>Sales_Entry!C850</f>
        <v>BILL-6464</v>
      </c>
      <c r="F850" s="198" t="str">
        <f>Sales_Entry!E850</f>
        <v>Mix Milk</v>
      </c>
      <c r="G850" s="199">
        <f>N(Sales_Entry!J850)</f>
        <v>280.5</v>
      </c>
      <c r="H850" s="199">
        <v>0</v>
      </c>
      <c r="I850" s="199">
        <f t="shared" si="13"/>
        <v>280.5</v>
      </c>
      <c r="J850" s="200"/>
      <c r="K850" s="200" t="str" cm="1">
        <f t="array" ref="K850">IF($C850="","",IF(AND($C850=Party_Statement!$C$5,$B850&gt;=Party_Statement!$C$6,$B850&lt;=Party_Statement!$E$6),SUMPRODUCT(($C$3:$C850=Party_Statement!$C$5)*($B$3:$B850&gt;=Party_Statement!$C$6)*($B$3:$B850&lt;=Party_Statement!$E$6)),""))</f>
        <v/>
      </c>
    </row>
    <row r="851" spans="1:11" x14ac:dyDescent="0.2">
      <c r="A851" s="196" t="str">
        <f>Sales_Entry!A851</f>
        <v>2083/04/19</v>
      </c>
      <c r="B851" s="197">
        <f>Sales_Entry!B851</f>
        <v>46238</v>
      </c>
      <c r="C851" s="198" t="str">
        <f>Sales_Entry!D851</f>
        <v>LOCAL</v>
      </c>
      <c r="D851" s="198" t="s">
        <v>1388</v>
      </c>
      <c r="E851" s="198" t="str">
        <f>Sales_Entry!C851</f>
        <v>BILL-6464</v>
      </c>
      <c r="F851" s="198" t="str">
        <f>Sales_Entry!E851</f>
        <v>GHEE</v>
      </c>
      <c r="G851" s="199">
        <f>N(Sales_Entry!J851)</f>
        <v>3300</v>
      </c>
      <c r="H851" s="199">
        <v>0</v>
      </c>
      <c r="I851" s="199">
        <f t="shared" si="13"/>
        <v>3300</v>
      </c>
      <c r="J851" s="200"/>
      <c r="K851" s="200" t="str" cm="1">
        <f t="array" ref="K851">IF($C851="","",IF(AND($C851=Party_Statement!$C$5,$B851&gt;=Party_Statement!$C$6,$B851&lt;=Party_Statement!$E$6),SUMPRODUCT(($C$3:$C851=Party_Statement!$C$5)*($B$3:$B851&gt;=Party_Statement!$C$6)*($B$3:$B851&lt;=Party_Statement!$E$6)),""))</f>
        <v/>
      </c>
    </row>
    <row r="852" spans="1:11" x14ac:dyDescent="0.2">
      <c r="A852" s="196" t="str">
        <f>Sales_Entry!A852</f>
        <v>2083/04/19</v>
      </c>
      <c r="B852" s="197">
        <f>Sales_Entry!B852</f>
        <v>46238</v>
      </c>
      <c r="C852" s="198" t="str">
        <f>Sales_Entry!D852</f>
        <v>LOCAL</v>
      </c>
      <c r="D852" s="198" t="s">
        <v>1388</v>
      </c>
      <c r="E852" s="198" t="str">
        <f>Sales_Entry!C852</f>
        <v>BILL-6464</v>
      </c>
      <c r="F852" s="198" t="str">
        <f>Sales_Entry!E852</f>
        <v>NAUNI</v>
      </c>
      <c r="G852" s="199">
        <f>N(Sales_Entry!J852)</f>
        <v>850</v>
      </c>
      <c r="H852" s="199">
        <v>0</v>
      </c>
      <c r="I852" s="199">
        <f t="shared" si="13"/>
        <v>850</v>
      </c>
      <c r="J852" s="200"/>
      <c r="K852" s="200" t="str" cm="1">
        <f t="array" ref="K852">IF($C852="","",IF(AND($C852=Party_Statement!$C$5,$B852&gt;=Party_Statement!$C$6,$B852&lt;=Party_Statement!$E$6),SUMPRODUCT(($C$3:$C852=Party_Statement!$C$5)*($B$3:$B852&gt;=Party_Statement!$C$6)*($B$3:$B852&lt;=Party_Statement!$E$6)),""))</f>
        <v/>
      </c>
    </row>
    <row r="853" spans="1:11" x14ac:dyDescent="0.2">
      <c r="A853" s="196" t="str">
        <f>Sales_Entry!A853</f>
        <v>2083/04/20</v>
      </c>
      <c r="B853" s="197">
        <f>Sales_Entry!B853</f>
        <v>46239</v>
      </c>
      <c r="C853" s="198" t="str">
        <f>Sales_Entry!D853</f>
        <v>SRIJANA DAIRY</v>
      </c>
      <c r="D853" s="198" t="s">
        <v>1388</v>
      </c>
      <c r="E853" s="198" t="str">
        <f>Sales_Entry!C853</f>
        <v>BILL-6803</v>
      </c>
      <c r="F853" s="198" t="str">
        <f>Sales_Entry!E853</f>
        <v>Mix Milk</v>
      </c>
      <c r="G853" s="199">
        <f>N(Sales_Entry!J853)</f>
        <v>5100</v>
      </c>
      <c r="H853" s="199">
        <v>0</v>
      </c>
      <c r="I853" s="199">
        <f t="shared" si="13"/>
        <v>5100</v>
      </c>
      <c r="J853" s="200"/>
      <c r="K853" s="200" t="str" cm="1">
        <f t="array" ref="K853">IF($C853="","",IF(AND($C853=Party_Statement!$C$5,$B853&gt;=Party_Statement!$C$6,$B853&lt;=Party_Statement!$E$6),SUMPRODUCT(($C$3:$C853=Party_Statement!$C$5)*($B$3:$B853&gt;=Party_Statement!$C$6)*($B$3:$B853&lt;=Party_Statement!$E$6)),""))</f>
        <v/>
      </c>
    </row>
    <row r="854" spans="1:11" x14ac:dyDescent="0.2">
      <c r="A854" s="196" t="str">
        <f>Sales_Entry!A854</f>
        <v>2083/04/20</v>
      </c>
      <c r="B854" s="197">
        <f>Sales_Entry!B854</f>
        <v>46239</v>
      </c>
      <c r="C854" s="198" t="str">
        <f>Sales_Entry!D854</f>
        <v>SRIJANA DAIRY</v>
      </c>
      <c r="D854" s="198" t="s">
        <v>1388</v>
      </c>
      <c r="E854" s="198" t="str">
        <f>Sales_Entry!C854</f>
        <v>BILL-6803</v>
      </c>
      <c r="F854" s="198" t="str">
        <f>Sales_Entry!E854</f>
        <v>Cow Milk</v>
      </c>
      <c r="G854" s="199">
        <f>N(Sales_Entry!J854)</f>
        <v>80</v>
      </c>
      <c r="H854" s="199">
        <v>0</v>
      </c>
      <c r="I854" s="199">
        <f t="shared" si="13"/>
        <v>80</v>
      </c>
      <c r="J854" s="200"/>
      <c r="K854" s="200" t="str" cm="1">
        <f t="array" ref="K854">IF($C854="","",IF(AND($C854=Party_Statement!$C$5,$B854&gt;=Party_Statement!$C$6,$B854&lt;=Party_Statement!$E$6),SUMPRODUCT(($C$3:$C854=Party_Statement!$C$5)*($B$3:$B854&gt;=Party_Statement!$C$6)*($B$3:$B854&lt;=Party_Statement!$E$6)),""))</f>
        <v/>
      </c>
    </row>
    <row r="855" spans="1:11" s="64" customFormat="1" x14ac:dyDescent="0.2">
      <c r="A855" s="196" t="str">
        <f>Sales_Entry!A855</f>
        <v>2083/04/20</v>
      </c>
      <c r="B855" s="197">
        <f>Sales_Entry!B855</f>
        <v>46239</v>
      </c>
      <c r="C855" s="198" t="str">
        <f>Sales_Entry!D855</f>
        <v>AAMOSH KIRANA</v>
      </c>
      <c r="D855" s="198" t="s">
        <v>1388</v>
      </c>
      <c r="E855" s="198" t="str">
        <f>Sales_Entry!C855</f>
        <v>BILL-6804</v>
      </c>
      <c r="F855" s="198" t="str">
        <f>Sales_Entry!E855</f>
        <v>Mix Milk</v>
      </c>
      <c r="G855" s="199">
        <f>N(Sales_Entry!J855)</f>
        <v>3870</v>
      </c>
      <c r="H855" s="199">
        <v>0</v>
      </c>
      <c r="I855" s="199">
        <f t="shared" si="13"/>
        <v>3870</v>
      </c>
      <c r="J855" s="202"/>
      <c r="K855" s="200" cm="1">
        <f t="array" ref="K855">IF($C855="","",IF(AND($C855=Party_Statement!$C$5,$B855&gt;=Party_Statement!$C$6,$B855&lt;=Party_Statement!$E$6),SUMPRODUCT(($C$3:$C855=Party_Statement!$C$5)*($B$3:$B855&gt;=Party_Statement!$C$6)*($B$3:$B855&lt;=Party_Statement!$E$6)),""))</f>
        <v>107</v>
      </c>
    </row>
    <row r="856" spans="1:11" x14ac:dyDescent="0.2">
      <c r="A856" s="196" t="str">
        <f>Sales_Entry!A856</f>
        <v>2083/04/20</v>
      </c>
      <c r="B856" s="197">
        <f>Sales_Entry!B856</f>
        <v>46239</v>
      </c>
      <c r="C856" s="198" t="str">
        <f>Sales_Entry!D856</f>
        <v>AAMOSH KIRANA</v>
      </c>
      <c r="D856" s="198" t="s">
        <v>1388</v>
      </c>
      <c r="E856" s="198" t="str">
        <f>Sales_Entry!C856</f>
        <v>BILL-6804</v>
      </c>
      <c r="F856" s="198" t="str">
        <f>Sales_Entry!E856</f>
        <v>Mix Milk</v>
      </c>
      <c r="G856" s="199">
        <f>N(Sales_Entry!J856)</f>
        <v>2975</v>
      </c>
      <c r="H856" s="199">
        <v>0</v>
      </c>
      <c r="I856" s="199">
        <f t="shared" si="13"/>
        <v>2975</v>
      </c>
      <c r="J856" s="200"/>
      <c r="K856" s="200" cm="1">
        <f t="array" ref="K856">IF($C856="","",IF(AND($C856=Party_Statement!$C$5,$B856&gt;=Party_Statement!$C$6,$B856&lt;=Party_Statement!$E$6),SUMPRODUCT(($C$3:$C856=Party_Statement!$C$5)*($B$3:$B856&gt;=Party_Statement!$C$6)*($B$3:$B856&lt;=Party_Statement!$E$6)),""))</f>
        <v>108</v>
      </c>
    </row>
    <row r="857" spans="1:11" x14ac:dyDescent="0.2">
      <c r="A857" s="196" t="str">
        <f>Sales_Entry!A857</f>
        <v>2083/04/20</v>
      </c>
      <c r="B857" s="197">
        <f>Sales_Entry!B857</f>
        <v>46239</v>
      </c>
      <c r="C857" s="198" t="str">
        <f>Sales_Entry!D857</f>
        <v>PALPALI KIRANA</v>
      </c>
      <c r="D857" s="198" t="s">
        <v>1388</v>
      </c>
      <c r="E857" s="198" t="str">
        <f>Sales_Entry!C857</f>
        <v>BILL-6805</v>
      </c>
      <c r="F857" s="198" t="str">
        <f>Sales_Entry!E857</f>
        <v>Mix Milk</v>
      </c>
      <c r="G857" s="199">
        <f>N(Sales_Entry!J857)</f>
        <v>2125</v>
      </c>
      <c r="H857" s="199">
        <v>0</v>
      </c>
      <c r="I857" s="199">
        <f t="shared" si="13"/>
        <v>2125</v>
      </c>
      <c r="J857" s="200"/>
      <c r="K857" s="200" t="str" cm="1">
        <f t="array" ref="K857">IF($C857="","",IF(AND($C857=Party_Statement!$C$5,$B857&gt;=Party_Statement!$C$6,$B857&lt;=Party_Statement!$E$6),SUMPRODUCT(($C$3:$C857=Party_Statement!$C$5)*($B$3:$B857&gt;=Party_Statement!$C$6)*($B$3:$B857&lt;=Party_Statement!$E$6)),""))</f>
        <v/>
      </c>
    </row>
    <row r="858" spans="1:11" x14ac:dyDescent="0.2">
      <c r="A858" s="196" t="str">
        <f>Sales_Entry!A858</f>
        <v>2083/04/20</v>
      </c>
      <c r="B858" s="197">
        <f>Sales_Entry!B858</f>
        <v>46239</v>
      </c>
      <c r="C858" s="198" t="str">
        <f>Sales_Entry!D858</f>
        <v>DEURALI KIRANA</v>
      </c>
      <c r="D858" s="198" t="s">
        <v>1388</v>
      </c>
      <c r="E858" s="198" t="str">
        <f>Sales_Entry!C858</f>
        <v>BILL-6806</v>
      </c>
      <c r="F858" s="198" t="str">
        <f>Sales_Entry!E858</f>
        <v>Mix Milk</v>
      </c>
      <c r="G858" s="199">
        <f>N(Sales_Entry!J858)</f>
        <v>595</v>
      </c>
      <c r="H858" s="199">
        <v>0</v>
      </c>
      <c r="I858" s="199">
        <f t="shared" si="13"/>
        <v>595</v>
      </c>
      <c r="J858" s="200"/>
      <c r="K858" s="200" t="str" cm="1">
        <f t="array" ref="K858">IF($C858="","",IF(AND($C858=Party_Statement!$C$5,$B858&gt;=Party_Statement!$C$6,$B858&lt;=Party_Statement!$E$6),SUMPRODUCT(($C$3:$C858=Party_Statement!$C$5)*($B$3:$B858&gt;=Party_Statement!$C$6)*($B$3:$B858&lt;=Party_Statement!$E$6)),""))</f>
        <v/>
      </c>
    </row>
    <row r="859" spans="1:11" x14ac:dyDescent="0.2">
      <c r="A859" s="196" t="str">
        <f>Sales_Entry!A859</f>
        <v>2083/04/20</v>
      </c>
      <c r="B859" s="197">
        <f>Sales_Entry!B859</f>
        <v>46239</v>
      </c>
      <c r="C859" s="198" t="str">
        <f>Sales_Entry!D859</f>
        <v>GIRI KIRANA</v>
      </c>
      <c r="D859" s="198" t="s">
        <v>1388</v>
      </c>
      <c r="E859" s="198" t="str">
        <f>Sales_Entry!C859</f>
        <v>BILL-6807</v>
      </c>
      <c r="F859" s="198" t="str">
        <f>Sales_Entry!E859</f>
        <v>Mix Milk</v>
      </c>
      <c r="G859" s="199">
        <f>N(Sales_Entry!J859)</f>
        <v>1275</v>
      </c>
      <c r="H859" s="199">
        <v>0</v>
      </c>
      <c r="I859" s="199">
        <f t="shared" si="13"/>
        <v>1275</v>
      </c>
      <c r="J859" s="200"/>
      <c r="K859" s="200" t="str" cm="1">
        <f t="array" ref="K859">IF($C859="","",IF(AND($C859=Party_Statement!$C$5,$B859&gt;=Party_Statement!$C$6,$B859&lt;=Party_Statement!$E$6),SUMPRODUCT(($C$3:$C859=Party_Statement!$C$5)*($B$3:$B859&gt;=Party_Statement!$C$6)*($B$3:$B859&lt;=Party_Statement!$E$6)),""))</f>
        <v/>
      </c>
    </row>
    <row r="860" spans="1:11" x14ac:dyDescent="0.2">
      <c r="A860" s="196" t="str">
        <f>Sales_Entry!A860</f>
        <v>2083/04/20</v>
      </c>
      <c r="B860" s="197">
        <f>Sales_Entry!B860</f>
        <v>46239</v>
      </c>
      <c r="C860" s="198" t="str">
        <f>Sales_Entry!D860</f>
        <v>SOBHA BHATTARAI</v>
      </c>
      <c r="D860" s="198" t="s">
        <v>1388</v>
      </c>
      <c r="E860" s="198" t="str">
        <f>Sales_Entry!C860</f>
        <v>BILL-6808</v>
      </c>
      <c r="F860" s="198" t="str">
        <f>Sales_Entry!E860</f>
        <v>Mix Milk</v>
      </c>
      <c r="G860" s="199">
        <f>N(Sales_Entry!J860)</f>
        <v>3400</v>
      </c>
      <c r="H860" s="199">
        <v>0</v>
      </c>
      <c r="I860" s="199">
        <f t="shared" si="13"/>
        <v>3400</v>
      </c>
      <c r="J860" s="200"/>
      <c r="K860" s="200" t="str" cm="1">
        <f t="array" ref="K860">IF($C860="","",IF(AND($C860=Party_Statement!$C$5,$B860&gt;=Party_Statement!$C$6,$B860&lt;=Party_Statement!$E$6),SUMPRODUCT(($C$3:$C860=Party_Statement!$C$5)*($B$3:$B860&gt;=Party_Statement!$C$6)*($B$3:$B860&lt;=Party_Statement!$E$6)),""))</f>
        <v/>
      </c>
    </row>
    <row r="861" spans="1:11" x14ac:dyDescent="0.2">
      <c r="A861" s="196" t="str">
        <f>Sales_Entry!A861</f>
        <v>2083/04/20</v>
      </c>
      <c r="B861" s="197">
        <f>Sales_Entry!B861</f>
        <v>46239</v>
      </c>
      <c r="C861" s="198" t="str">
        <f>Sales_Entry!D861</f>
        <v>CHHATRABHUMI STORE</v>
      </c>
      <c r="D861" s="198" t="s">
        <v>1388</v>
      </c>
      <c r="E861" s="198" t="str">
        <f>Sales_Entry!C861</f>
        <v>BILL-6809</v>
      </c>
      <c r="F861" s="198" t="str">
        <f>Sales_Entry!E861</f>
        <v>Mix Milk</v>
      </c>
      <c r="G861" s="199">
        <f>N(Sales_Entry!J861)</f>
        <v>2150</v>
      </c>
      <c r="H861" s="199">
        <v>0</v>
      </c>
      <c r="I861" s="199">
        <f t="shared" si="13"/>
        <v>2150</v>
      </c>
      <c r="J861" s="200"/>
      <c r="K861" s="200" t="str" cm="1">
        <f t="array" ref="K861">IF($C861="","",IF(AND($C861=Party_Statement!$C$5,$B861&gt;=Party_Statement!$C$6,$B861&lt;=Party_Statement!$E$6),SUMPRODUCT(($C$3:$C861=Party_Statement!$C$5)*($B$3:$B861&gt;=Party_Statement!$C$6)*($B$3:$B861&lt;=Party_Statement!$E$6)),""))</f>
        <v/>
      </c>
    </row>
    <row r="862" spans="1:11" x14ac:dyDescent="0.2">
      <c r="A862" s="196" t="str">
        <f>Sales_Entry!A862</f>
        <v>2083/04/20</v>
      </c>
      <c r="B862" s="197">
        <f>Sales_Entry!B862</f>
        <v>46239</v>
      </c>
      <c r="C862" s="198" t="str">
        <f>Sales_Entry!D862</f>
        <v>KRISHNA KHAREL</v>
      </c>
      <c r="D862" s="198" t="s">
        <v>1388</v>
      </c>
      <c r="E862" s="198" t="str">
        <f>Sales_Entry!C862</f>
        <v>BILL-6810</v>
      </c>
      <c r="F862" s="198" t="str">
        <f>Sales_Entry!E862</f>
        <v>Mix Milk</v>
      </c>
      <c r="G862" s="199">
        <f>N(Sales_Entry!J862)</f>
        <v>301</v>
      </c>
      <c r="H862" s="199">
        <v>0</v>
      </c>
      <c r="I862" s="199">
        <f t="shared" si="13"/>
        <v>301</v>
      </c>
      <c r="J862" s="200"/>
      <c r="K862" s="200" t="str" cm="1">
        <f t="array" ref="K862">IF($C862="","",IF(AND($C862=Party_Statement!$C$5,$B862&gt;=Party_Statement!$C$6,$B862&lt;=Party_Statement!$E$6),SUMPRODUCT(($C$3:$C862=Party_Statement!$C$5)*($B$3:$B862&gt;=Party_Statement!$C$6)*($B$3:$B862&lt;=Party_Statement!$E$6)),""))</f>
        <v/>
      </c>
    </row>
    <row r="863" spans="1:11" x14ac:dyDescent="0.2">
      <c r="A863" s="196" t="str">
        <f>Sales_Entry!A863</f>
        <v>2083/04/20</v>
      </c>
      <c r="B863" s="197">
        <f>Sales_Entry!B863</f>
        <v>46239</v>
      </c>
      <c r="C863" s="198" t="str">
        <f>Sales_Entry!D863</f>
        <v>SAMIKSHYA KIRANA</v>
      </c>
      <c r="D863" s="198" t="s">
        <v>1388</v>
      </c>
      <c r="E863" s="198" t="str">
        <f>Sales_Entry!C863</f>
        <v>BILL-6811</v>
      </c>
      <c r="F863" s="198" t="str">
        <f>Sales_Entry!E863</f>
        <v>Mix Milk</v>
      </c>
      <c r="G863" s="199">
        <f>N(Sales_Entry!J863)</f>
        <v>680</v>
      </c>
      <c r="H863" s="199">
        <v>0</v>
      </c>
      <c r="I863" s="199">
        <f t="shared" si="13"/>
        <v>680</v>
      </c>
      <c r="J863" s="200"/>
      <c r="K863" s="200" t="str" cm="1">
        <f t="array" ref="K863">IF($C863="","",IF(AND($C863=Party_Statement!$C$5,$B863&gt;=Party_Statement!$C$6,$B863&lt;=Party_Statement!$E$6),SUMPRODUCT(($C$3:$C863=Party_Statement!$C$5)*($B$3:$B863&gt;=Party_Statement!$C$6)*($B$3:$B863&lt;=Party_Statement!$E$6)),""))</f>
        <v/>
      </c>
    </row>
    <row r="864" spans="1:11" x14ac:dyDescent="0.2">
      <c r="A864" s="196" t="str">
        <f>Sales_Entry!A864</f>
        <v>2083/04/20</v>
      </c>
      <c r="B864" s="197">
        <f>Sales_Entry!B864</f>
        <v>46239</v>
      </c>
      <c r="C864" s="198" t="str">
        <f>Sales_Entry!D864</f>
        <v>YUBARAJ AND SAMRAT</v>
      </c>
      <c r="D864" s="198" t="s">
        <v>1388</v>
      </c>
      <c r="E864" s="198" t="str">
        <f>Sales_Entry!C864</f>
        <v>BILL-6812</v>
      </c>
      <c r="F864" s="198" t="str">
        <f>Sales_Entry!E864</f>
        <v>Mix Milk</v>
      </c>
      <c r="G864" s="199">
        <f>N(Sales_Entry!J864)</f>
        <v>1020</v>
      </c>
      <c r="H864" s="199">
        <v>0</v>
      </c>
      <c r="I864" s="199">
        <f t="shared" si="13"/>
        <v>1020</v>
      </c>
      <c r="J864" s="200"/>
      <c r="K864" s="200" t="str" cm="1">
        <f t="array" ref="K864">IF($C864="","",IF(AND($C864=Party_Statement!$C$5,$B864&gt;=Party_Statement!$C$6,$B864&lt;=Party_Statement!$E$6),SUMPRODUCT(($C$3:$C864=Party_Statement!$C$5)*($B$3:$B864&gt;=Party_Statement!$C$6)*($B$3:$B864&lt;=Party_Statement!$E$6)),""))</f>
        <v/>
      </c>
    </row>
    <row r="865" spans="1:11" x14ac:dyDescent="0.2">
      <c r="A865" s="196" t="str">
        <f>Sales_Entry!A865</f>
        <v>2083/04/20</v>
      </c>
      <c r="B865" s="197">
        <f>Sales_Entry!B865</f>
        <v>46239</v>
      </c>
      <c r="C865" s="198" t="str">
        <f>Sales_Entry!D865</f>
        <v>MANAKAMANA DAIRY</v>
      </c>
      <c r="D865" s="198" t="s">
        <v>1388</v>
      </c>
      <c r="E865" s="198" t="str">
        <f>Sales_Entry!C865</f>
        <v>BILL-6813</v>
      </c>
      <c r="F865" s="198" t="str">
        <f>Sales_Entry!E865</f>
        <v>Mix Milk</v>
      </c>
      <c r="G865" s="199">
        <f>N(Sales_Entry!J865)</f>
        <v>850</v>
      </c>
      <c r="H865" s="199">
        <v>0</v>
      </c>
      <c r="I865" s="199">
        <f t="shared" si="13"/>
        <v>850</v>
      </c>
      <c r="J865" s="200"/>
      <c r="K865" s="200" t="str" cm="1">
        <f t="array" ref="K865">IF($C865="","",IF(AND($C865=Party_Statement!$C$5,$B865&gt;=Party_Statement!$C$6,$B865&lt;=Party_Statement!$E$6),SUMPRODUCT(($C$3:$C865=Party_Statement!$C$5)*($B$3:$B865&gt;=Party_Statement!$C$6)*($B$3:$B865&lt;=Party_Statement!$E$6)),""))</f>
        <v/>
      </c>
    </row>
    <row r="866" spans="1:11" s="64" customFormat="1" x14ac:dyDescent="0.2">
      <c r="A866" s="196" t="str">
        <f>Sales_Entry!A866</f>
        <v>2083/04/20</v>
      </c>
      <c r="B866" s="197">
        <f>Sales_Entry!B866</f>
        <v>46239</v>
      </c>
      <c r="C866" s="198" t="str">
        <f>Sales_Entry!D866</f>
        <v>KRITIKA KIRANA</v>
      </c>
      <c r="D866" s="198" t="s">
        <v>1388</v>
      </c>
      <c r="E866" s="198" t="str">
        <f>Sales_Entry!C866</f>
        <v>BILL-6814</v>
      </c>
      <c r="F866" s="198" t="str">
        <f>Sales_Entry!E866</f>
        <v>Mix Milk</v>
      </c>
      <c r="G866" s="199">
        <f>N(Sales_Entry!J866)</f>
        <v>1290</v>
      </c>
      <c r="H866" s="199">
        <v>0</v>
      </c>
      <c r="I866" s="199">
        <f t="shared" si="13"/>
        <v>1290</v>
      </c>
      <c r="J866" s="202"/>
      <c r="K866" s="200" t="str" cm="1">
        <f t="array" ref="K866">IF($C866="","",IF(AND($C866=Party_Statement!$C$5,$B866&gt;=Party_Statement!$C$6,$B866&lt;=Party_Statement!$E$6),SUMPRODUCT(($C$3:$C866=Party_Statement!$C$5)*($B$3:$B866&gt;=Party_Statement!$C$6)*($B$3:$B866&lt;=Party_Statement!$E$6)),""))</f>
        <v/>
      </c>
    </row>
    <row r="867" spans="1:11" x14ac:dyDescent="0.2">
      <c r="A867" s="196" t="str">
        <f>Sales_Entry!A867</f>
        <v>2083/04/20</v>
      </c>
      <c r="B867" s="197">
        <f>Sales_Entry!B867</f>
        <v>46239</v>
      </c>
      <c r="C867" s="198" t="str">
        <f>Sales_Entry!D867</f>
        <v>B KALIKA CANTEEN</v>
      </c>
      <c r="D867" s="198" t="s">
        <v>1388</v>
      </c>
      <c r="E867" s="198" t="str">
        <f>Sales_Entry!C867</f>
        <v>BILL-6815</v>
      </c>
      <c r="F867" s="198" t="str">
        <f>Sales_Entry!E867</f>
        <v>Mix Milk</v>
      </c>
      <c r="G867" s="199">
        <f>N(Sales_Entry!J867)</f>
        <v>850</v>
      </c>
      <c r="H867" s="199">
        <v>0</v>
      </c>
      <c r="I867" s="199">
        <f t="shared" si="13"/>
        <v>850</v>
      </c>
      <c r="J867" s="200"/>
      <c r="K867" s="200" t="str" cm="1">
        <f t="array" ref="K867">IF($C867="","",IF(AND($C867=Party_Statement!$C$5,$B867&gt;=Party_Statement!$C$6,$B867&lt;=Party_Statement!$E$6),SUMPRODUCT(($C$3:$C867=Party_Statement!$C$5)*($B$3:$B867&gt;=Party_Statement!$C$6)*($B$3:$B867&lt;=Party_Statement!$E$6)),""))</f>
        <v/>
      </c>
    </row>
    <row r="868" spans="1:11" x14ac:dyDescent="0.2">
      <c r="A868" s="196" t="str">
        <f>Sales_Entry!A868</f>
        <v>2083/04/20</v>
      </c>
      <c r="B868" s="197">
        <f>Sales_Entry!B868</f>
        <v>46239</v>
      </c>
      <c r="C868" s="198" t="str">
        <f>Sales_Entry!D868</f>
        <v>A KALIKA CANTEEN</v>
      </c>
      <c r="D868" s="198" t="s">
        <v>1388</v>
      </c>
      <c r="E868" s="198" t="str">
        <f>Sales_Entry!C868</f>
        <v>BILL-6816</v>
      </c>
      <c r="F868" s="198" t="str">
        <f>Sales_Entry!E868</f>
        <v>Mix Milk</v>
      </c>
      <c r="G868" s="199">
        <f>N(Sales_Entry!J868)</f>
        <v>2125</v>
      </c>
      <c r="H868" s="199">
        <v>0</v>
      </c>
      <c r="I868" s="199">
        <f t="shared" si="13"/>
        <v>2125</v>
      </c>
      <c r="J868" s="200"/>
      <c r="K868" s="200" t="str" cm="1">
        <f t="array" ref="K868">IF($C868="","",IF(AND($C868=Party_Statement!$C$5,$B868&gt;=Party_Statement!$C$6,$B868&lt;=Party_Statement!$E$6),SUMPRODUCT(($C$3:$C868=Party_Statement!$C$5)*($B$3:$B868&gt;=Party_Statement!$C$6)*($B$3:$B868&lt;=Party_Statement!$E$6)),""))</f>
        <v/>
      </c>
    </row>
    <row r="869" spans="1:11" x14ac:dyDescent="0.2">
      <c r="A869" s="196" t="str">
        <f>Sales_Entry!A869</f>
        <v>2083/04/20</v>
      </c>
      <c r="B869" s="197">
        <f>Sales_Entry!B869</f>
        <v>46239</v>
      </c>
      <c r="C869" s="198" t="str">
        <f>Sales_Entry!D869</f>
        <v>ORGANIC TARKALI</v>
      </c>
      <c r="D869" s="198" t="s">
        <v>1388</v>
      </c>
      <c r="E869" s="198" t="str">
        <f>Sales_Entry!C869</f>
        <v>BILL-6817</v>
      </c>
      <c r="F869" s="198" t="str">
        <f>Sales_Entry!E869</f>
        <v>Mix Milk</v>
      </c>
      <c r="G869" s="199">
        <f>N(Sales_Entry!J869)</f>
        <v>3135</v>
      </c>
      <c r="H869" s="199">
        <v>0</v>
      </c>
      <c r="I869" s="199">
        <f t="shared" si="13"/>
        <v>3135</v>
      </c>
      <c r="J869" s="200"/>
      <c r="K869" s="200" t="str" cm="1">
        <f t="array" ref="K869">IF($C869="","",IF(AND($C869=Party_Statement!$C$5,$B869&gt;=Party_Statement!$C$6,$B869&lt;=Party_Statement!$E$6),SUMPRODUCT(($C$3:$C869=Party_Statement!$C$5)*($B$3:$B869&gt;=Party_Statement!$C$6)*($B$3:$B869&lt;=Party_Statement!$E$6)),""))</f>
        <v/>
      </c>
    </row>
    <row r="870" spans="1:11" x14ac:dyDescent="0.2">
      <c r="A870" s="196" t="str">
        <f>Sales_Entry!A870</f>
        <v>2083/04/20</v>
      </c>
      <c r="B870" s="197">
        <f>Sales_Entry!B870</f>
        <v>46239</v>
      </c>
      <c r="C870" s="198" t="str">
        <f>Sales_Entry!D870</f>
        <v>SHARMA DAI</v>
      </c>
      <c r="D870" s="198" t="s">
        <v>1388</v>
      </c>
      <c r="E870" s="198" t="str">
        <f>Sales_Entry!C870</f>
        <v>BILL-6818</v>
      </c>
      <c r="F870" s="198" t="str">
        <f>Sales_Entry!E870</f>
        <v>Mix Milk</v>
      </c>
      <c r="G870" s="199">
        <f>N(Sales_Entry!J870)</f>
        <v>2975</v>
      </c>
      <c r="H870" s="199">
        <v>0</v>
      </c>
      <c r="I870" s="199">
        <f t="shared" si="13"/>
        <v>2975</v>
      </c>
      <c r="J870" s="200"/>
      <c r="K870" s="200" t="str" cm="1">
        <f t="array" ref="K870">IF($C870="","",IF(AND($C870=Party_Statement!$C$5,$B870&gt;=Party_Statement!$C$6,$B870&lt;=Party_Statement!$E$6),SUMPRODUCT(($C$3:$C870=Party_Statement!$C$5)*($B$3:$B870&gt;=Party_Statement!$C$6)*($B$3:$B870&lt;=Party_Statement!$E$6)),""))</f>
        <v/>
      </c>
    </row>
    <row r="871" spans="1:11" x14ac:dyDescent="0.2">
      <c r="A871" s="196" t="str">
        <f>Sales_Entry!A871</f>
        <v>2083/04/20</v>
      </c>
      <c r="B871" s="197">
        <f>Sales_Entry!B871</f>
        <v>46239</v>
      </c>
      <c r="C871" s="198" t="str">
        <f>Sales_Entry!D871</f>
        <v>GANGA NEUPANE</v>
      </c>
      <c r="D871" s="198" t="s">
        <v>1388</v>
      </c>
      <c r="E871" s="198" t="str">
        <f>Sales_Entry!C871</f>
        <v>BILL-6819</v>
      </c>
      <c r="F871" s="198" t="str">
        <f>Sales_Entry!E871</f>
        <v>Mix Milk</v>
      </c>
      <c r="G871" s="199">
        <f>N(Sales_Entry!J871)</f>
        <v>765</v>
      </c>
      <c r="H871" s="199">
        <v>0</v>
      </c>
      <c r="I871" s="199">
        <f t="shared" si="13"/>
        <v>765</v>
      </c>
      <c r="J871" s="200"/>
      <c r="K871" s="200" t="str" cm="1">
        <f t="array" ref="K871">IF($C871="","",IF(AND($C871=Party_Statement!$C$5,$B871&gt;=Party_Statement!$C$6,$B871&lt;=Party_Statement!$E$6),SUMPRODUCT(($C$3:$C871=Party_Statement!$C$5)*($B$3:$B871&gt;=Party_Statement!$C$6)*($B$3:$B871&lt;=Party_Statement!$E$6)),""))</f>
        <v/>
      </c>
    </row>
    <row r="872" spans="1:11" x14ac:dyDescent="0.2">
      <c r="A872" s="196" t="str">
        <f>Sales_Entry!A872</f>
        <v>2083/04/20</v>
      </c>
      <c r="B872" s="197">
        <f>Sales_Entry!B872</f>
        <v>46239</v>
      </c>
      <c r="C872" s="198" t="str">
        <f>Sales_Entry!D872</f>
        <v>NEUPANE KIRANA</v>
      </c>
      <c r="D872" s="198" t="s">
        <v>1388</v>
      </c>
      <c r="E872" s="198" t="str">
        <f>Sales_Entry!C872</f>
        <v>BILL-6820</v>
      </c>
      <c r="F872" s="198" t="str">
        <f>Sales_Entry!E872</f>
        <v>Mix Milk</v>
      </c>
      <c r="G872" s="199">
        <f>N(Sales_Entry!J872)</f>
        <v>200</v>
      </c>
      <c r="H872" s="199">
        <v>0</v>
      </c>
      <c r="I872" s="199">
        <f t="shared" si="13"/>
        <v>200</v>
      </c>
      <c r="J872" s="200"/>
      <c r="K872" s="200" t="str" cm="1">
        <f t="array" ref="K872">IF($C872="","",IF(AND($C872=Party_Statement!$C$5,$B872&gt;=Party_Statement!$C$6,$B872&lt;=Party_Statement!$E$6),SUMPRODUCT(($C$3:$C872=Party_Statement!$C$5)*($B$3:$B872&gt;=Party_Statement!$C$6)*($B$3:$B872&lt;=Party_Statement!$E$6)),""))</f>
        <v/>
      </c>
    </row>
    <row r="873" spans="1:11" x14ac:dyDescent="0.2">
      <c r="A873" s="196" t="str">
        <f>Sales_Entry!A873</f>
        <v>2083/04/21</v>
      </c>
      <c r="B873" s="197">
        <f>Sales_Entry!B873</f>
        <v>46240</v>
      </c>
      <c r="C873" s="198" t="str">
        <f>Sales_Entry!D873</f>
        <v>AAMOSH KIRANA</v>
      </c>
      <c r="D873" s="198" t="s">
        <v>1388</v>
      </c>
      <c r="E873" s="198" t="str">
        <f>Sales_Entry!C873</f>
        <v>BILL-6821</v>
      </c>
      <c r="F873" s="198" t="str">
        <f>Sales_Entry!E873</f>
        <v>Mix Milk</v>
      </c>
      <c r="G873" s="199">
        <f>N(Sales_Entry!J873)</f>
        <v>3440</v>
      </c>
      <c r="H873" s="199">
        <v>0</v>
      </c>
      <c r="I873" s="199">
        <f t="shared" si="13"/>
        <v>3440</v>
      </c>
      <c r="J873" s="200"/>
      <c r="K873" s="200" cm="1">
        <f t="array" ref="K873">IF($C873="","",IF(AND($C873=Party_Statement!$C$5,$B873&gt;=Party_Statement!$C$6,$B873&lt;=Party_Statement!$E$6),SUMPRODUCT(($C$3:$C873=Party_Statement!$C$5)*($B$3:$B873&gt;=Party_Statement!$C$6)*($B$3:$B873&lt;=Party_Statement!$E$6)),""))</f>
        <v>109</v>
      </c>
    </row>
    <row r="874" spans="1:11" x14ac:dyDescent="0.2">
      <c r="A874" s="196" t="str">
        <f>Sales_Entry!A874</f>
        <v>2083/04/21</v>
      </c>
      <c r="B874" s="197">
        <f>Sales_Entry!B874</f>
        <v>46240</v>
      </c>
      <c r="C874" s="198" t="str">
        <f>Sales_Entry!D874</f>
        <v>AAMOSH KIRANA</v>
      </c>
      <c r="D874" s="198" t="s">
        <v>1388</v>
      </c>
      <c r="E874" s="198" t="str">
        <f>Sales_Entry!C874</f>
        <v>BILL-6821</v>
      </c>
      <c r="F874" s="198" t="str">
        <f>Sales_Entry!E874</f>
        <v>Mix Milk</v>
      </c>
      <c r="G874" s="199">
        <f>N(Sales_Entry!J874)</f>
        <v>2550</v>
      </c>
      <c r="H874" s="199">
        <v>0</v>
      </c>
      <c r="I874" s="199">
        <f t="shared" si="13"/>
        <v>2550</v>
      </c>
      <c r="J874" s="200"/>
      <c r="K874" s="200" cm="1">
        <f t="array" ref="K874">IF($C874="","",IF(AND($C874=Party_Statement!$C$5,$B874&gt;=Party_Statement!$C$6,$B874&lt;=Party_Statement!$E$6),SUMPRODUCT(($C$3:$C874=Party_Statement!$C$5)*($B$3:$B874&gt;=Party_Statement!$C$6)*($B$3:$B874&lt;=Party_Statement!$E$6)),""))</f>
        <v>110</v>
      </c>
    </row>
    <row r="875" spans="1:11" x14ac:dyDescent="0.2">
      <c r="A875" s="196" t="str">
        <f>Sales_Entry!A875</f>
        <v>2083/04/21</v>
      </c>
      <c r="B875" s="197">
        <f>Sales_Entry!B875</f>
        <v>46240</v>
      </c>
      <c r="C875" s="198" t="str">
        <f>Sales_Entry!D875</f>
        <v>AAMOSH KIRANA</v>
      </c>
      <c r="D875" s="198" t="s">
        <v>1388</v>
      </c>
      <c r="E875" s="198" t="str">
        <f>Sales_Entry!C875</f>
        <v>BILL-6821</v>
      </c>
      <c r="F875" s="198" t="str">
        <f>Sales_Entry!E875</f>
        <v>Cow Milk</v>
      </c>
      <c r="G875" s="199">
        <f>N(Sales_Entry!J875)</f>
        <v>80</v>
      </c>
      <c r="H875" s="199">
        <v>0</v>
      </c>
      <c r="I875" s="199">
        <f t="shared" si="13"/>
        <v>80</v>
      </c>
      <c r="J875" s="200"/>
      <c r="K875" s="200" cm="1">
        <f t="array" ref="K875">IF($C875="","",IF(AND($C875=Party_Statement!$C$5,$B875&gt;=Party_Statement!$C$6,$B875&lt;=Party_Statement!$E$6),SUMPRODUCT(($C$3:$C875=Party_Statement!$C$5)*($B$3:$B875&gt;=Party_Statement!$C$6)*($B$3:$B875&lt;=Party_Statement!$E$6)),""))</f>
        <v>111</v>
      </c>
    </row>
    <row r="876" spans="1:11" x14ac:dyDescent="0.2">
      <c r="A876" s="196" t="str">
        <f>Sales_Entry!A876</f>
        <v>2083/04/21</v>
      </c>
      <c r="B876" s="197">
        <f>Sales_Entry!B876</f>
        <v>46240</v>
      </c>
      <c r="C876" s="198" t="str">
        <f>Sales_Entry!D876</f>
        <v>CHHATRABHUMI STORE</v>
      </c>
      <c r="D876" s="198" t="s">
        <v>1388</v>
      </c>
      <c r="E876" s="198" t="str">
        <f>Sales_Entry!C876</f>
        <v>BILL-6822</v>
      </c>
      <c r="F876" s="198" t="str">
        <f>Sales_Entry!E876</f>
        <v>Mix Milk</v>
      </c>
      <c r="G876" s="199">
        <f>N(Sales_Entry!J876)</f>
        <v>2150</v>
      </c>
      <c r="H876" s="199">
        <v>0</v>
      </c>
      <c r="I876" s="199">
        <f t="shared" si="13"/>
        <v>2150</v>
      </c>
      <c r="J876" s="200"/>
      <c r="K876" s="200" t="str" cm="1">
        <f t="array" ref="K876">IF($C876="","",IF(AND($C876=Party_Statement!$C$5,$B876&gt;=Party_Statement!$C$6,$B876&lt;=Party_Statement!$E$6),SUMPRODUCT(($C$3:$C876=Party_Statement!$C$5)*($B$3:$B876&gt;=Party_Statement!$C$6)*($B$3:$B876&lt;=Party_Statement!$E$6)),""))</f>
        <v/>
      </c>
    </row>
    <row r="877" spans="1:11" s="64" customFormat="1" x14ac:dyDescent="0.2">
      <c r="A877" s="196" t="str">
        <f>Sales_Entry!A877</f>
        <v>2083/04/21</v>
      </c>
      <c r="B877" s="197">
        <f>Sales_Entry!B877</f>
        <v>46240</v>
      </c>
      <c r="C877" s="198" t="str">
        <f>Sales_Entry!D877</f>
        <v>KRISHNA KHAREL</v>
      </c>
      <c r="D877" s="198" t="s">
        <v>1388</v>
      </c>
      <c r="E877" s="198" t="str">
        <f>Sales_Entry!C877</f>
        <v>BILL-6823</v>
      </c>
      <c r="F877" s="198" t="str">
        <f>Sales_Entry!E877</f>
        <v>Mix Milk</v>
      </c>
      <c r="G877" s="199">
        <f>N(Sales_Entry!J877)</f>
        <v>301</v>
      </c>
      <c r="H877" s="199">
        <v>0</v>
      </c>
      <c r="I877" s="199">
        <f t="shared" si="13"/>
        <v>301</v>
      </c>
      <c r="J877" s="202"/>
      <c r="K877" s="200" t="str" cm="1">
        <f t="array" ref="K877">IF($C877="","",IF(AND($C877=Party_Statement!$C$5,$B877&gt;=Party_Statement!$C$6,$B877&lt;=Party_Statement!$E$6),SUMPRODUCT(($C$3:$C877=Party_Statement!$C$5)*($B$3:$B877&gt;=Party_Statement!$C$6)*($B$3:$B877&lt;=Party_Statement!$E$6)),""))</f>
        <v/>
      </c>
    </row>
    <row r="878" spans="1:11" x14ac:dyDescent="0.2">
      <c r="A878" s="196" t="str">
        <f>Sales_Entry!A878</f>
        <v>2083/04/21</v>
      </c>
      <c r="B878" s="197">
        <f>Sales_Entry!B878</f>
        <v>46240</v>
      </c>
      <c r="C878" s="198" t="str">
        <f>Sales_Entry!D878</f>
        <v>SAMIKSHYA KIRANA</v>
      </c>
      <c r="D878" s="198" t="s">
        <v>1388</v>
      </c>
      <c r="E878" s="198" t="str">
        <f>Sales_Entry!C878</f>
        <v>BILL-6824</v>
      </c>
      <c r="F878" s="198" t="str">
        <f>Sales_Entry!E878</f>
        <v>Mix Milk</v>
      </c>
      <c r="G878" s="199">
        <f>N(Sales_Entry!J878)</f>
        <v>680</v>
      </c>
      <c r="H878" s="199">
        <v>0</v>
      </c>
      <c r="I878" s="199">
        <f t="shared" si="13"/>
        <v>680</v>
      </c>
      <c r="J878" s="200"/>
      <c r="K878" s="200" t="str" cm="1">
        <f t="array" ref="K878">IF($C878="","",IF(AND($C878=Party_Statement!$C$5,$B878&gt;=Party_Statement!$C$6,$B878&lt;=Party_Statement!$E$6),SUMPRODUCT(($C$3:$C878=Party_Statement!$C$5)*($B$3:$B878&gt;=Party_Statement!$C$6)*($B$3:$B878&lt;=Party_Statement!$E$6)),""))</f>
        <v/>
      </c>
    </row>
    <row r="879" spans="1:11" x14ac:dyDescent="0.2">
      <c r="A879" s="196" t="str">
        <f>Sales_Entry!A879</f>
        <v>2083/04/21</v>
      </c>
      <c r="B879" s="197">
        <f>Sales_Entry!B879</f>
        <v>46240</v>
      </c>
      <c r="C879" s="198" t="str">
        <f>Sales_Entry!D879</f>
        <v>MANAKAMANA DAIRY</v>
      </c>
      <c r="D879" s="198" t="s">
        <v>1388</v>
      </c>
      <c r="E879" s="198" t="str">
        <f>Sales_Entry!C879</f>
        <v>BILL-6825</v>
      </c>
      <c r="F879" s="198" t="str">
        <f>Sales_Entry!E879</f>
        <v>Mix Milk</v>
      </c>
      <c r="G879" s="199">
        <f>N(Sales_Entry!J879)</f>
        <v>850</v>
      </c>
      <c r="H879" s="199">
        <v>0</v>
      </c>
      <c r="I879" s="199">
        <f t="shared" si="13"/>
        <v>850</v>
      </c>
      <c r="J879" s="200"/>
      <c r="K879" s="200" t="str" cm="1">
        <f t="array" ref="K879">IF($C879="","",IF(AND($C879=Party_Statement!$C$5,$B879&gt;=Party_Statement!$C$6,$B879&lt;=Party_Statement!$E$6),SUMPRODUCT(($C$3:$C879=Party_Statement!$C$5)*($B$3:$B879&gt;=Party_Statement!$C$6)*($B$3:$B879&lt;=Party_Statement!$E$6)),""))</f>
        <v/>
      </c>
    </row>
    <row r="880" spans="1:11" x14ac:dyDescent="0.2">
      <c r="A880" s="196" t="str">
        <f>Sales_Entry!A880</f>
        <v>2083/04/21</v>
      </c>
      <c r="B880" s="197">
        <f>Sales_Entry!B880</f>
        <v>46240</v>
      </c>
      <c r="C880" s="198" t="str">
        <f>Sales_Entry!D880</f>
        <v>AAYUSH AND AAYUSHMA</v>
      </c>
      <c r="D880" s="198" t="s">
        <v>1388</v>
      </c>
      <c r="E880" s="198" t="str">
        <f>Sales_Entry!C880</f>
        <v>BILL-6826</v>
      </c>
      <c r="F880" s="198" t="str">
        <f>Sales_Entry!E880</f>
        <v>Mix Milk</v>
      </c>
      <c r="G880" s="199">
        <f>N(Sales_Entry!J880)</f>
        <v>680</v>
      </c>
      <c r="H880" s="199">
        <v>0</v>
      </c>
      <c r="I880" s="199">
        <f t="shared" si="13"/>
        <v>680</v>
      </c>
      <c r="J880" s="200"/>
      <c r="K880" s="200" t="str" cm="1">
        <f t="array" ref="K880">IF($C880="","",IF(AND($C880=Party_Statement!$C$5,$B880&gt;=Party_Statement!$C$6,$B880&lt;=Party_Statement!$E$6),SUMPRODUCT(($C$3:$C880=Party_Statement!$C$5)*($B$3:$B880&gt;=Party_Statement!$C$6)*($B$3:$B880&lt;=Party_Statement!$E$6)),""))</f>
        <v/>
      </c>
    </row>
    <row r="881" spans="1:11" x14ac:dyDescent="0.2">
      <c r="A881" s="196" t="str">
        <f>Sales_Entry!A881</f>
        <v>2083/04/21</v>
      </c>
      <c r="B881" s="197">
        <f>Sales_Entry!B881</f>
        <v>46240</v>
      </c>
      <c r="C881" s="198" t="str">
        <f>Sales_Entry!D881</f>
        <v>KRITIKA KIRANA</v>
      </c>
      <c r="D881" s="198" t="s">
        <v>1388</v>
      </c>
      <c r="E881" s="198" t="str">
        <f>Sales_Entry!C881</f>
        <v>BILL-6827</v>
      </c>
      <c r="F881" s="198" t="str">
        <f>Sales_Entry!E881</f>
        <v>Mix Milk</v>
      </c>
      <c r="G881" s="199">
        <f>N(Sales_Entry!J881)</f>
        <v>1290</v>
      </c>
      <c r="H881" s="199">
        <v>0</v>
      </c>
      <c r="I881" s="199">
        <f t="shared" si="13"/>
        <v>1290</v>
      </c>
      <c r="J881" s="200"/>
      <c r="K881" s="200" t="str" cm="1">
        <f t="array" ref="K881">IF($C881="","",IF(AND($C881=Party_Statement!$C$5,$B881&gt;=Party_Statement!$C$6,$B881&lt;=Party_Statement!$E$6),SUMPRODUCT(($C$3:$C881=Party_Statement!$C$5)*($B$3:$B881&gt;=Party_Statement!$C$6)*($B$3:$B881&lt;=Party_Statement!$E$6)),""))</f>
        <v/>
      </c>
    </row>
    <row r="882" spans="1:11" x14ac:dyDescent="0.2">
      <c r="A882" s="196" t="str">
        <f>Sales_Entry!A882</f>
        <v>2083/04/21</v>
      </c>
      <c r="B882" s="197">
        <f>Sales_Entry!B882</f>
        <v>46240</v>
      </c>
      <c r="C882" s="198" t="str">
        <f>Sales_Entry!D882</f>
        <v>KRITIKA KIRANA</v>
      </c>
      <c r="D882" s="198" t="s">
        <v>1388</v>
      </c>
      <c r="E882" s="198" t="str">
        <f>Sales_Entry!C882</f>
        <v>BILL-6827</v>
      </c>
      <c r="F882" s="198" t="str">
        <f>Sales_Entry!E882</f>
        <v>GHEE</v>
      </c>
      <c r="G882" s="199">
        <f>N(Sales_Entry!J882)</f>
        <v>1100</v>
      </c>
      <c r="H882" s="199">
        <v>0</v>
      </c>
      <c r="I882" s="199">
        <f t="shared" si="13"/>
        <v>1100</v>
      </c>
      <c r="J882" s="200"/>
      <c r="K882" s="200" t="str" cm="1">
        <f t="array" ref="K882">IF($C882="","",IF(AND($C882=Party_Statement!$C$5,$B882&gt;=Party_Statement!$C$6,$B882&lt;=Party_Statement!$E$6),SUMPRODUCT(($C$3:$C882=Party_Statement!$C$5)*($B$3:$B882&gt;=Party_Statement!$C$6)*($B$3:$B882&lt;=Party_Statement!$E$6)),""))</f>
        <v/>
      </c>
    </row>
    <row r="883" spans="1:11" x14ac:dyDescent="0.2">
      <c r="A883" s="196" t="str">
        <f>Sales_Entry!A883</f>
        <v>2083/04/21</v>
      </c>
      <c r="B883" s="197">
        <f>Sales_Entry!B883</f>
        <v>46240</v>
      </c>
      <c r="C883" s="198" t="str">
        <f>Sales_Entry!D883</f>
        <v>THE DARBAR PARTY PALACE</v>
      </c>
      <c r="D883" s="198" t="s">
        <v>1388</v>
      </c>
      <c r="E883" s="198" t="str">
        <f>Sales_Entry!C883</f>
        <v>BILL-6828</v>
      </c>
      <c r="F883" s="198" t="str">
        <f>Sales_Entry!E883</f>
        <v>Mix Milk</v>
      </c>
      <c r="G883" s="199">
        <f>N(Sales_Entry!J883)</f>
        <v>2500</v>
      </c>
      <c r="H883" s="199">
        <v>0</v>
      </c>
      <c r="I883" s="199">
        <f t="shared" si="13"/>
        <v>2500</v>
      </c>
      <c r="J883" s="200"/>
      <c r="K883" s="200" t="str" cm="1">
        <f t="array" ref="K883">IF($C883="","",IF(AND($C883=Party_Statement!$C$5,$B883&gt;=Party_Statement!$C$6,$B883&lt;=Party_Statement!$E$6),SUMPRODUCT(($C$3:$C883=Party_Statement!$C$5)*($B$3:$B883&gt;=Party_Statement!$C$6)*($B$3:$B883&lt;=Party_Statement!$E$6)),""))</f>
        <v/>
      </c>
    </row>
    <row r="884" spans="1:11" x14ac:dyDescent="0.2">
      <c r="A884" s="196" t="str">
        <f>Sales_Entry!A884</f>
        <v>2083/04/21</v>
      </c>
      <c r="B884" s="197">
        <f>Sales_Entry!B884</f>
        <v>46240</v>
      </c>
      <c r="C884" s="198" t="str">
        <f>Sales_Entry!D884</f>
        <v>ORGANIC TARKALI</v>
      </c>
      <c r="D884" s="198" t="s">
        <v>1388</v>
      </c>
      <c r="E884" s="198" t="str">
        <f>Sales_Entry!C884</f>
        <v>BILL-6829</v>
      </c>
      <c r="F884" s="198" t="str">
        <f>Sales_Entry!E884</f>
        <v>Mix Milk</v>
      </c>
      <c r="G884" s="199">
        <f>N(Sales_Entry!J884)</f>
        <v>3135</v>
      </c>
      <c r="H884" s="199">
        <v>0</v>
      </c>
      <c r="I884" s="199">
        <f t="shared" si="13"/>
        <v>3135</v>
      </c>
      <c r="J884" s="200"/>
      <c r="K884" s="200" t="str" cm="1">
        <f t="array" ref="K884">IF($C884="","",IF(AND($C884=Party_Statement!$C$5,$B884&gt;=Party_Statement!$C$6,$B884&lt;=Party_Statement!$E$6),SUMPRODUCT(($C$3:$C884=Party_Statement!$C$5)*($B$3:$B884&gt;=Party_Statement!$C$6)*($B$3:$B884&lt;=Party_Statement!$E$6)),""))</f>
        <v/>
      </c>
    </row>
    <row r="885" spans="1:11" x14ac:dyDescent="0.2">
      <c r="A885" s="196" t="str">
        <f>Sales_Entry!A885</f>
        <v>2083/04/21</v>
      </c>
      <c r="B885" s="197">
        <f>Sales_Entry!B885</f>
        <v>46240</v>
      </c>
      <c r="C885" s="198" t="str">
        <f>Sales_Entry!D885</f>
        <v>CHHATRABHUMI STORE</v>
      </c>
      <c r="D885" s="198" t="s">
        <v>1388</v>
      </c>
      <c r="E885" s="198" t="str">
        <f>Sales_Entry!C885</f>
        <v>BILL-6830</v>
      </c>
      <c r="F885" s="198" t="str">
        <f>Sales_Entry!E885</f>
        <v>Mix Milk</v>
      </c>
      <c r="G885" s="199">
        <f>N(Sales_Entry!J885)</f>
        <v>1032</v>
      </c>
      <c r="H885" s="199">
        <v>0</v>
      </c>
      <c r="I885" s="199">
        <f t="shared" si="13"/>
        <v>1032</v>
      </c>
      <c r="J885" s="200"/>
      <c r="K885" s="200" t="str" cm="1">
        <f t="array" ref="K885">IF($C885="","",IF(AND($C885=Party_Statement!$C$5,$B885&gt;=Party_Statement!$C$6,$B885&lt;=Party_Statement!$E$6),SUMPRODUCT(($C$3:$C885=Party_Statement!$C$5)*($B$3:$B885&gt;=Party_Statement!$C$6)*($B$3:$B885&lt;=Party_Statement!$E$6)),""))</f>
        <v/>
      </c>
    </row>
    <row r="886" spans="1:11" x14ac:dyDescent="0.2">
      <c r="A886" s="196" t="str">
        <f>Sales_Entry!A886</f>
        <v>2083/04/21</v>
      </c>
      <c r="B886" s="197">
        <f>Sales_Entry!B886</f>
        <v>46240</v>
      </c>
      <c r="C886" s="198" t="str">
        <f>Sales_Entry!D886</f>
        <v>SRIJANA DAIRY</v>
      </c>
      <c r="D886" s="198" t="s">
        <v>1388</v>
      </c>
      <c r="E886" s="198" t="str">
        <f>Sales_Entry!C886</f>
        <v>BILL-6831</v>
      </c>
      <c r="F886" s="198" t="str">
        <f>Sales_Entry!E886</f>
        <v>Mix Milk</v>
      </c>
      <c r="G886" s="199">
        <f>N(Sales_Entry!J886)</f>
        <v>3400</v>
      </c>
      <c r="H886" s="199">
        <v>0</v>
      </c>
      <c r="I886" s="199">
        <f t="shared" si="13"/>
        <v>3400</v>
      </c>
      <c r="J886" s="200"/>
      <c r="K886" s="200" t="str" cm="1">
        <f t="array" ref="K886">IF($C886="","",IF(AND($C886=Party_Statement!$C$5,$B886&gt;=Party_Statement!$C$6,$B886&lt;=Party_Statement!$E$6),SUMPRODUCT(($C$3:$C886=Party_Statement!$C$5)*($B$3:$B886&gt;=Party_Statement!$C$6)*($B$3:$B886&lt;=Party_Statement!$E$6)),""))</f>
        <v/>
      </c>
    </row>
    <row r="887" spans="1:11" x14ac:dyDescent="0.2">
      <c r="A887" s="196" t="str">
        <f>Sales_Entry!A887</f>
        <v>2083/04/21</v>
      </c>
      <c r="B887" s="197">
        <f>Sales_Entry!B887</f>
        <v>46240</v>
      </c>
      <c r="C887" s="198" t="str">
        <f>Sales_Entry!D887</f>
        <v>SRIJANA DAIRY</v>
      </c>
      <c r="D887" s="198" t="s">
        <v>1388</v>
      </c>
      <c r="E887" s="198" t="str">
        <f>Sales_Entry!C887</f>
        <v>BILL-6831</v>
      </c>
      <c r="F887" s="198" t="str">
        <f>Sales_Entry!E887</f>
        <v>Cow Milk</v>
      </c>
      <c r="G887" s="199">
        <f>N(Sales_Entry!J887)</f>
        <v>80</v>
      </c>
      <c r="H887" s="199">
        <v>0</v>
      </c>
      <c r="I887" s="199">
        <f t="shared" si="13"/>
        <v>80</v>
      </c>
      <c r="J887" s="200"/>
      <c r="K887" s="200" t="str" cm="1">
        <f t="array" ref="K887">IF($C887="","",IF(AND($C887=Party_Statement!$C$5,$B887&gt;=Party_Statement!$C$6,$B887&lt;=Party_Statement!$E$6),SUMPRODUCT(($C$3:$C887=Party_Statement!$C$5)*($B$3:$B887&gt;=Party_Statement!$C$6)*($B$3:$B887&lt;=Party_Statement!$E$6)),""))</f>
        <v/>
      </c>
    </row>
    <row r="888" spans="1:11" s="64" customFormat="1" x14ac:dyDescent="0.2">
      <c r="A888" s="196" t="str">
        <f>Sales_Entry!A888</f>
        <v>2083/04/21</v>
      </c>
      <c r="B888" s="197">
        <f>Sales_Entry!B888</f>
        <v>46240</v>
      </c>
      <c r="C888" s="198" t="str">
        <f>Sales_Entry!D888</f>
        <v>SOBHA BHATTARAI</v>
      </c>
      <c r="D888" s="198" t="s">
        <v>1388</v>
      </c>
      <c r="E888" s="198" t="str">
        <f>Sales_Entry!C888</f>
        <v>BILL-6832</v>
      </c>
      <c r="F888" s="198" t="str">
        <f>Sales_Entry!E888</f>
        <v>Mix Milk</v>
      </c>
      <c r="G888" s="199">
        <f>N(Sales_Entry!J888)</f>
        <v>4250</v>
      </c>
      <c r="H888" s="199">
        <v>0</v>
      </c>
      <c r="I888" s="199">
        <f t="shared" si="13"/>
        <v>4250</v>
      </c>
      <c r="J888" s="202"/>
      <c r="K888" s="200" t="str" cm="1">
        <f t="array" ref="K888">IF($C888="","",IF(AND($C888=Party_Statement!$C$5,$B888&gt;=Party_Statement!$C$6,$B888&lt;=Party_Statement!$E$6),SUMPRODUCT(($C$3:$C888=Party_Statement!$C$5)*($B$3:$B888&gt;=Party_Statement!$C$6)*($B$3:$B888&lt;=Party_Statement!$E$6)),""))</f>
        <v/>
      </c>
    </row>
    <row r="889" spans="1:11" x14ac:dyDescent="0.2">
      <c r="A889" s="196" t="str">
        <f>Sales_Entry!A889</f>
        <v>2083/04/21</v>
      </c>
      <c r="B889" s="197">
        <f>Sales_Entry!B889</f>
        <v>46240</v>
      </c>
      <c r="C889" s="198" t="str">
        <f>Sales_Entry!D889</f>
        <v>PALPALI KIRANA</v>
      </c>
      <c r="D889" s="198" t="s">
        <v>1388</v>
      </c>
      <c r="E889" s="198" t="str">
        <f>Sales_Entry!C889</f>
        <v>BILL-6833</v>
      </c>
      <c r="F889" s="198" t="str">
        <f>Sales_Entry!E889</f>
        <v>Mix Milk</v>
      </c>
      <c r="G889" s="199">
        <f>N(Sales_Entry!J889)</f>
        <v>2125</v>
      </c>
      <c r="H889" s="199">
        <v>0</v>
      </c>
      <c r="I889" s="199">
        <f t="shared" si="13"/>
        <v>2125</v>
      </c>
      <c r="J889" s="200"/>
      <c r="K889" s="200" t="str" cm="1">
        <f t="array" ref="K889">IF($C889="","",IF(AND($C889=Party_Statement!$C$5,$B889&gt;=Party_Statement!$C$6,$B889&lt;=Party_Statement!$E$6),SUMPRODUCT(($C$3:$C889=Party_Statement!$C$5)*($B$3:$B889&gt;=Party_Statement!$C$6)*($B$3:$B889&lt;=Party_Statement!$E$6)),""))</f>
        <v/>
      </c>
    </row>
    <row r="890" spans="1:11" x14ac:dyDescent="0.2">
      <c r="A890" s="196" t="str">
        <f>Sales_Entry!A890</f>
        <v>2083/04/21</v>
      </c>
      <c r="B890" s="197">
        <f>Sales_Entry!B890</f>
        <v>46240</v>
      </c>
      <c r="C890" s="198" t="str">
        <f>Sales_Entry!D890</f>
        <v>GIRI KIRANA</v>
      </c>
      <c r="D890" s="198" t="s">
        <v>1388</v>
      </c>
      <c r="E890" s="198" t="str">
        <f>Sales_Entry!C890</f>
        <v>BILL-6834</v>
      </c>
      <c r="F890" s="198" t="str">
        <f>Sales_Entry!E890</f>
        <v>Mix Milk</v>
      </c>
      <c r="G890" s="199">
        <f>N(Sales_Entry!J890)</f>
        <v>1700</v>
      </c>
      <c r="H890" s="199">
        <v>0</v>
      </c>
      <c r="I890" s="199">
        <f t="shared" si="13"/>
        <v>1700</v>
      </c>
      <c r="J890" s="200"/>
      <c r="K890" s="200" t="str" cm="1">
        <f t="array" ref="K890">IF($C890="","",IF(AND($C890=Party_Statement!$C$5,$B890&gt;=Party_Statement!$C$6,$B890&lt;=Party_Statement!$E$6),SUMPRODUCT(($C$3:$C890=Party_Statement!$C$5)*($B$3:$B890&gt;=Party_Statement!$C$6)*($B$3:$B890&lt;=Party_Statement!$E$6)),""))</f>
        <v/>
      </c>
    </row>
    <row r="891" spans="1:11" x14ac:dyDescent="0.2">
      <c r="A891" s="196" t="str">
        <f>Sales_Entry!A891</f>
        <v>2083/04/21</v>
      </c>
      <c r="B891" s="197">
        <f>Sales_Entry!B891</f>
        <v>46240</v>
      </c>
      <c r="C891" s="198" t="str">
        <f>Sales_Entry!D891</f>
        <v>DEURALI KIRANA</v>
      </c>
      <c r="D891" s="198" t="s">
        <v>1388</v>
      </c>
      <c r="E891" s="198" t="str">
        <f>Sales_Entry!C891</f>
        <v>BILL-6835</v>
      </c>
      <c r="F891" s="198" t="str">
        <f>Sales_Entry!E891</f>
        <v>Mix Milk</v>
      </c>
      <c r="G891" s="199">
        <f>N(Sales_Entry!J891)</f>
        <v>595</v>
      </c>
      <c r="H891" s="199">
        <v>0</v>
      </c>
      <c r="I891" s="199">
        <f t="shared" si="13"/>
        <v>595</v>
      </c>
      <c r="J891" s="200"/>
      <c r="K891" s="200" t="str" cm="1">
        <f t="array" ref="K891">IF($C891="","",IF(AND($C891=Party_Statement!$C$5,$B891&gt;=Party_Statement!$C$6,$B891&lt;=Party_Statement!$E$6),SUMPRODUCT(($C$3:$C891=Party_Statement!$C$5)*($B$3:$B891&gt;=Party_Statement!$C$6)*($B$3:$B891&lt;=Party_Statement!$E$6)),""))</f>
        <v/>
      </c>
    </row>
    <row r="892" spans="1:11" x14ac:dyDescent="0.2">
      <c r="A892" s="196" t="str">
        <f>Sales_Entry!A892</f>
        <v>2083/04/21</v>
      </c>
      <c r="B892" s="197">
        <f>Sales_Entry!B892</f>
        <v>46240</v>
      </c>
      <c r="C892" s="198" t="str">
        <f>Sales_Entry!D892</f>
        <v>YUBARAJ AND SAMRAT</v>
      </c>
      <c r="D892" s="198" t="s">
        <v>1388</v>
      </c>
      <c r="E892" s="198" t="str">
        <f>Sales_Entry!C892</f>
        <v>BILL-6836</v>
      </c>
      <c r="F892" s="198" t="str">
        <f>Sales_Entry!E892</f>
        <v>Mix Milk</v>
      </c>
      <c r="G892" s="199">
        <f>N(Sales_Entry!J892)</f>
        <v>1020</v>
      </c>
      <c r="H892" s="199">
        <v>0</v>
      </c>
      <c r="I892" s="199">
        <f t="shared" si="13"/>
        <v>1020</v>
      </c>
      <c r="J892" s="200"/>
      <c r="K892" s="200" t="str" cm="1">
        <f t="array" ref="K892">IF($C892="","",IF(AND($C892=Party_Statement!$C$5,$B892&gt;=Party_Statement!$C$6,$B892&lt;=Party_Statement!$E$6),SUMPRODUCT(($C$3:$C892=Party_Statement!$C$5)*($B$3:$B892&gt;=Party_Statement!$C$6)*($B$3:$B892&lt;=Party_Statement!$E$6)),""))</f>
        <v/>
      </c>
    </row>
    <row r="893" spans="1:11" x14ac:dyDescent="0.2">
      <c r="A893" s="196" t="str">
        <f>Sales_Entry!A893</f>
        <v>2083/04/21</v>
      </c>
      <c r="B893" s="197">
        <f>Sales_Entry!B893</f>
        <v>46240</v>
      </c>
      <c r="C893" s="198" t="str">
        <f>Sales_Entry!D893</f>
        <v>SHARMA DAI</v>
      </c>
      <c r="D893" s="198" t="s">
        <v>1388</v>
      </c>
      <c r="E893" s="198" t="str">
        <f>Sales_Entry!C893</f>
        <v>BILL-6837</v>
      </c>
      <c r="F893" s="198" t="str">
        <f>Sales_Entry!E893</f>
        <v>Mix Milk</v>
      </c>
      <c r="G893" s="199">
        <f>N(Sales_Entry!J893)</f>
        <v>2975</v>
      </c>
      <c r="H893" s="199">
        <v>0</v>
      </c>
      <c r="I893" s="199">
        <f t="shared" si="13"/>
        <v>2975</v>
      </c>
      <c r="J893" s="200"/>
      <c r="K893" s="200" t="str" cm="1">
        <f t="array" ref="K893">IF($C893="","",IF(AND($C893=Party_Statement!$C$5,$B893&gt;=Party_Statement!$C$6,$B893&lt;=Party_Statement!$E$6),SUMPRODUCT(($C$3:$C893=Party_Statement!$C$5)*($B$3:$B893&gt;=Party_Statement!$C$6)*($B$3:$B893&lt;=Party_Statement!$E$6)),""))</f>
        <v/>
      </c>
    </row>
    <row r="894" spans="1:11" x14ac:dyDescent="0.2">
      <c r="A894" s="196" t="str">
        <f>Sales_Entry!A894</f>
        <v>2083/04/21</v>
      </c>
      <c r="B894" s="197">
        <f>Sales_Entry!B894</f>
        <v>46240</v>
      </c>
      <c r="C894" s="198" t="str">
        <f>Sales_Entry!D894</f>
        <v>GANGA NEUPANE</v>
      </c>
      <c r="D894" s="198" t="s">
        <v>1388</v>
      </c>
      <c r="E894" s="198" t="str">
        <f>Sales_Entry!C894</f>
        <v>BILL-6838</v>
      </c>
      <c r="F894" s="198" t="str">
        <f>Sales_Entry!E894</f>
        <v>Mix Milk</v>
      </c>
      <c r="G894" s="199">
        <f>N(Sales_Entry!J894)</f>
        <v>510</v>
      </c>
      <c r="H894" s="199">
        <v>0</v>
      </c>
      <c r="I894" s="199">
        <f t="shared" si="13"/>
        <v>510</v>
      </c>
      <c r="J894" s="200"/>
      <c r="K894" s="200" t="str" cm="1">
        <f t="array" ref="K894">IF($C894="","",IF(AND($C894=Party_Statement!$C$5,$B894&gt;=Party_Statement!$C$6,$B894&lt;=Party_Statement!$E$6),SUMPRODUCT(($C$3:$C894=Party_Statement!$C$5)*($B$3:$B894&gt;=Party_Statement!$C$6)*($B$3:$B894&lt;=Party_Statement!$E$6)),""))</f>
        <v/>
      </c>
    </row>
    <row r="895" spans="1:11" x14ac:dyDescent="0.2">
      <c r="A895" s="196" t="str">
        <f>Sales_Entry!A895</f>
        <v>2083/04/21</v>
      </c>
      <c r="B895" s="197">
        <f>Sales_Entry!B895</f>
        <v>46240</v>
      </c>
      <c r="C895" s="198" t="str">
        <f>Sales_Entry!D895</f>
        <v>NEUPANE KIRANA</v>
      </c>
      <c r="D895" s="198" t="s">
        <v>1388</v>
      </c>
      <c r="E895" s="198" t="str">
        <f>Sales_Entry!C895</f>
        <v>BILL-6839</v>
      </c>
      <c r="F895" s="198" t="str">
        <f>Sales_Entry!E895</f>
        <v>Mix Milk</v>
      </c>
      <c r="G895" s="199">
        <f>N(Sales_Entry!J895)</f>
        <v>200</v>
      </c>
      <c r="H895" s="199">
        <v>0</v>
      </c>
      <c r="I895" s="199">
        <f t="shared" si="13"/>
        <v>200</v>
      </c>
      <c r="J895" s="200"/>
      <c r="K895" s="200" t="str" cm="1">
        <f t="array" ref="K895">IF($C895="","",IF(AND($C895=Party_Statement!$C$5,$B895&gt;=Party_Statement!$C$6,$B895&lt;=Party_Statement!$E$6),SUMPRODUCT(($C$3:$C895=Party_Statement!$C$5)*($B$3:$B895&gt;=Party_Statement!$C$6)*($B$3:$B895&lt;=Party_Statement!$E$6)),""))</f>
        <v/>
      </c>
    </row>
    <row r="896" spans="1:11" x14ac:dyDescent="0.2">
      <c r="A896" s="196" t="str">
        <f>Sales_Entry!A896</f>
        <v>2083/04/21</v>
      </c>
      <c r="B896" s="197">
        <f>Sales_Entry!B896</f>
        <v>46240</v>
      </c>
      <c r="C896" s="198" t="str">
        <f>Sales_Entry!D896</f>
        <v>CANCELED</v>
      </c>
      <c r="D896" s="198" t="s">
        <v>1388</v>
      </c>
      <c r="E896" s="198" t="str">
        <f>Sales_Entry!C896</f>
        <v>BILL-6840</v>
      </c>
      <c r="F896" s="198">
        <f>Sales_Entry!E896</f>
        <v>0</v>
      </c>
      <c r="G896" s="199">
        <f>N(Sales_Entry!J896)</f>
        <v>0</v>
      </c>
      <c r="H896" s="199">
        <v>0</v>
      </c>
      <c r="I896" s="199">
        <f t="shared" si="13"/>
        <v>0</v>
      </c>
      <c r="J896" s="200"/>
      <c r="K896" s="200" t="str" cm="1">
        <f t="array" ref="K896">IF($C896="","",IF(AND($C896=Party_Statement!$C$5,$B896&gt;=Party_Statement!$C$6,$B896&lt;=Party_Statement!$E$6),SUMPRODUCT(($C$3:$C896=Party_Statement!$C$5)*($B$3:$B896&gt;=Party_Statement!$C$6)*($B$3:$B896&lt;=Party_Statement!$E$6)),""))</f>
        <v/>
      </c>
    </row>
    <row r="897" spans="1:11" x14ac:dyDescent="0.2">
      <c r="A897" s="196" t="str">
        <f>Sales_Entry!A897</f>
        <v>2083/04/21</v>
      </c>
      <c r="B897" s="197">
        <f>Sales_Entry!B897</f>
        <v>46240</v>
      </c>
      <c r="C897" s="198" t="str">
        <f>Sales_Entry!D897</f>
        <v>LOCAL</v>
      </c>
      <c r="D897" s="198" t="s">
        <v>1388</v>
      </c>
      <c r="E897" s="198" t="str">
        <f>Sales_Entry!C897</f>
        <v>BILL-6465</v>
      </c>
      <c r="F897" s="198" t="str">
        <f>Sales_Entry!E897</f>
        <v>Mix Milk</v>
      </c>
      <c r="G897" s="199">
        <f>N(Sales_Entry!J897)</f>
        <v>350</v>
      </c>
      <c r="H897" s="199">
        <v>0</v>
      </c>
      <c r="I897" s="199">
        <f t="shared" si="13"/>
        <v>350</v>
      </c>
      <c r="J897" s="200"/>
      <c r="K897" s="200" t="str" cm="1">
        <f t="array" ref="K897">IF($C897="","",IF(AND($C897=Party_Statement!$C$5,$B897&gt;=Party_Statement!$C$6,$B897&lt;=Party_Statement!$E$6),SUMPRODUCT(($C$3:$C897=Party_Statement!$C$5)*($B$3:$B897&gt;=Party_Statement!$C$6)*($B$3:$B897&lt;=Party_Statement!$E$6)),""))</f>
        <v/>
      </c>
    </row>
    <row r="898" spans="1:11" x14ac:dyDescent="0.2">
      <c r="A898" s="196" t="str">
        <f>Sales_Entry!A898</f>
        <v>2083/04/22</v>
      </c>
      <c r="B898" s="197">
        <f>Sales_Entry!B898</f>
        <v>46241</v>
      </c>
      <c r="C898" s="198" t="str">
        <f>Sales_Entry!D898</f>
        <v>SOBHA BHATTARAI</v>
      </c>
      <c r="D898" s="198" t="s">
        <v>1388</v>
      </c>
      <c r="E898" s="198" t="str">
        <f>Sales_Entry!C898</f>
        <v>BILL-6841</v>
      </c>
      <c r="F898" s="198" t="str">
        <f>Sales_Entry!E898</f>
        <v>Mix Milk</v>
      </c>
      <c r="G898" s="199">
        <f>N(Sales_Entry!J898)</f>
        <v>4675</v>
      </c>
      <c r="H898" s="199">
        <v>0</v>
      </c>
      <c r="I898" s="199">
        <f t="shared" si="13"/>
        <v>4675</v>
      </c>
      <c r="J898" s="200"/>
      <c r="K898" s="200" t="str" cm="1">
        <f t="array" ref="K898">IF($C898="","",IF(AND($C898=Party_Statement!$C$5,$B898&gt;=Party_Statement!$C$6,$B898&lt;=Party_Statement!$E$6),SUMPRODUCT(($C$3:$C898=Party_Statement!$C$5)*($B$3:$B898&gt;=Party_Statement!$C$6)*($B$3:$B898&lt;=Party_Statement!$E$6)),""))</f>
        <v/>
      </c>
    </row>
    <row r="899" spans="1:11" s="64" customFormat="1" x14ac:dyDescent="0.2">
      <c r="A899" s="196" t="str">
        <f>Sales_Entry!A899</f>
        <v>2083/04/22</v>
      </c>
      <c r="B899" s="197">
        <f>Sales_Entry!B899</f>
        <v>46241</v>
      </c>
      <c r="C899" s="198" t="str">
        <f>Sales_Entry!D899</f>
        <v>AAMOSH KIRANA</v>
      </c>
      <c r="D899" s="198" t="s">
        <v>1388</v>
      </c>
      <c r="E899" s="198" t="str">
        <f>Sales_Entry!C899</f>
        <v>BILL-6842</v>
      </c>
      <c r="F899" s="198" t="str">
        <f>Sales_Entry!E899</f>
        <v>Mix Milk</v>
      </c>
      <c r="G899" s="199">
        <f>N(Sales_Entry!J899)</f>
        <v>3440</v>
      </c>
      <c r="H899" s="199">
        <v>0</v>
      </c>
      <c r="I899" s="199">
        <f t="shared" si="13"/>
        <v>3440</v>
      </c>
      <c r="J899" s="202"/>
      <c r="K899" s="200" cm="1">
        <f t="array" ref="K899">IF($C899="","",IF(AND($C899=Party_Statement!$C$5,$B899&gt;=Party_Statement!$C$6,$B899&lt;=Party_Statement!$E$6),SUMPRODUCT(($C$3:$C899=Party_Statement!$C$5)*($B$3:$B899&gt;=Party_Statement!$C$6)*($B$3:$B899&lt;=Party_Statement!$E$6)),""))</f>
        <v>112</v>
      </c>
    </row>
    <row r="900" spans="1:11" x14ac:dyDescent="0.2">
      <c r="A900" s="196" t="str">
        <f>Sales_Entry!A900</f>
        <v>2083/04/22</v>
      </c>
      <c r="B900" s="197">
        <f>Sales_Entry!B900</f>
        <v>46241</v>
      </c>
      <c r="C900" s="198" t="str">
        <f>Sales_Entry!D900</f>
        <v>AAMOSH KIRANA</v>
      </c>
      <c r="D900" s="198" t="s">
        <v>1388</v>
      </c>
      <c r="E900" s="198" t="str">
        <f>Sales_Entry!C900</f>
        <v>BILL-6842</v>
      </c>
      <c r="F900" s="198" t="str">
        <f>Sales_Entry!E900</f>
        <v>Mix Milk</v>
      </c>
      <c r="G900" s="199">
        <f>N(Sales_Entry!J900)</f>
        <v>3910</v>
      </c>
      <c r="H900" s="199">
        <v>0</v>
      </c>
      <c r="I900" s="199">
        <f t="shared" ref="I900:I963" si="14">IF($C900="","",$G900-$H900)</f>
        <v>3910</v>
      </c>
      <c r="J900" s="200"/>
      <c r="K900" s="200" cm="1">
        <f t="array" ref="K900">IF($C900="","",IF(AND($C900=Party_Statement!$C$5,$B900&gt;=Party_Statement!$C$6,$B900&lt;=Party_Statement!$E$6),SUMPRODUCT(($C$3:$C900=Party_Statement!$C$5)*($B$3:$B900&gt;=Party_Statement!$C$6)*($B$3:$B900&lt;=Party_Statement!$E$6)),""))</f>
        <v>113</v>
      </c>
    </row>
    <row r="901" spans="1:11" x14ac:dyDescent="0.2">
      <c r="A901" s="196" t="str">
        <f>Sales_Entry!A901</f>
        <v>2083/04/22</v>
      </c>
      <c r="B901" s="197">
        <f>Sales_Entry!B901</f>
        <v>46241</v>
      </c>
      <c r="C901" s="198" t="str">
        <f>Sales_Entry!D901</f>
        <v>AAMOSH KIRANA</v>
      </c>
      <c r="D901" s="198" t="s">
        <v>1388</v>
      </c>
      <c r="E901" s="198" t="str">
        <f>Sales_Entry!C901</f>
        <v>BILL-6842</v>
      </c>
      <c r="F901" s="198" t="str">
        <f>Sales_Entry!E901</f>
        <v>Cow Milk</v>
      </c>
      <c r="G901" s="199">
        <f>N(Sales_Entry!J901)</f>
        <v>80</v>
      </c>
      <c r="H901" s="199">
        <v>0</v>
      </c>
      <c r="I901" s="199">
        <f t="shared" si="14"/>
        <v>80</v>
      </c>
      <c r="J901" s="200"/>
      <c r="K901" s="200" cm="1">
        <f t="array" ref="K901">IF($C901="","",IF(AND($C901=Party_Statement!$C$5,$B901&gt;=Party_Statement!$C$6,$B901&lt;=Party_Statement!$E$6),SUMPRODUCT(($C$3:$C901=Party_Statement!$C$5)*($B$3:$B901&gt;=Party_Statement!$C$6)*($B$3:$B901&lt;=Party_Statement!$E$6)),""))</f>
        <v>114</v>
      </c>
    </row>
    <row r="902" spans="1:11" x14ac:dyDescent="0.2">
      <c r="A902" s="196" t="str">
        <f>Sales_Entry!A902</f>
        <v>2083/04/22</v>
      </c>
      <c r="B902" s="197">
        <f>Sales_Entry!B902</f>
        <v>46241</v>
      </c>
      <c r="C902" s="198" t="str">
        <f>Sales_Entry!D902</f>
        <v>GIRI KIRANA</v>
      </c>
      <c r="D902" s="198" t="s">
        <v>1388</v>
      </c>
      <c r="E902" s="198" t="str">
        <f>Sales_Entry!C902</f>
        <v>BILL-6843</v>
      </c>
      <c r="F902" s="198" t="str">
        <f>Sales_Entry!E902</f>
        <v>Mix Milk</v>
      </c>
      <c r="G902" s="199">
        <f>N(Sales_Entry!J902)</f>
        <v>1275</v>
      </c>
      <c r="H902" s="199">
        <v>0</v>
      </c>
      <c r="I902" s="199">
        <f t="shared" si="14"/>
        <v>1275</v>
      </c>
      <c r="J902" s="200"/>
      <c r="K902" s="200" t="str" cm="1">
        <f t="array" ref="K902">IF($C902="","",IF(AND($C902=Party_Statement!$C$5,$B902&gt;=Party_Statement!$C$6,$B902&lt;=Party_Statement!$E$6),SUMPRODUCT(($C$3:$C902=Party_Statement!$C$5)*($B$3:$B902&gt;=Party_Statement!$C$6)*($B$3:$B902&lt;=Party_Statement!$E$6)),""))</f>
        <v/>
      </c>
    </row>
    <row r="903" spans="1:11" x14ac:dyDescent="0.2">
      <c r="A903" s="196" t="str">
        <f>Sales_Entry!A903</f>
        <v>2083/04/22</v>
      </c>
      <c r="B903" s="197">
        <f>Sales_Entry!B903</f>
        <v>46241</v>
      </c>
      <c r="C903" s="198" t="str">
        <f>Sales_Entry!D903</f>
        <v>PALPALI KIRANA</v>
      </c>
      <c r="D903" s="198" t="s">
        <v>1388</v>
      </c>
      <c r="E903" s="198" t="str">
        <f>Sales_Entry!C903</f>
        <v>BILL-6844</v>
      </c>
      <c r="F903" s="198" t="str">
        <f>Sales_Entry!E903</f>
        <v>Mix Milk</v>
      </c>
      <c r="G903" s="199">
        <f>N(Sales_Entry!J903)</f>
        <v>2550</v>
      </c>
      <c r="H903" s="199">
        <v>0</v>
      </c>
      <c r="I903" s="199">
        <f t="shared" si="14"/>
        <v>2550</v>
      </c>
      <c r="J903" s="200"/>
      <c r="K903" s="200" t="str" cm="1">
        <f t="array" ref="K903">IF($C903="","",IF(AND($C903=Party_Statement!$C$5,$B903&gt;=Party_Statement!$C$6,$B903&lt;=Party_Statement!$E$6),SUMPRODUCT(($C$3:$C903=Party_Statement!$C$5)*($B$3:$B903&gt;=Party_Statement!$C$6)*($B$3:$B903&lt;=Party_Statement!$E$6)),""))</f>
        <v/>
      </c>
    </row>
    <row r="904" spans="1:11" x14ac:dyDescent="0.2">
      <c r="A904" s="196" t="str">
        <f>Sales_Entry!A904</f>
        <v>2083/04/22</v>
      </c>
      <c r="B904" s="197">
        <f>Sales_Entry!B904</f>
        <v>46241</v>
      </c>
      <c r="C904" s="198" t="str">
        <f>Sales_Entry!D904</f>
        <v>CHHATRABHUMI STORE</v>
      </c>
      <c r="D904" s="198" t="s">
        <v>1388</v>
      </c>
      <c r="E904" s="198" t="str">
        <f>Sales_Entry!C904</f>
        <v>BILL-6845</v>
      </c>
      <c r="F904" s="198" t="str">
        <f>Sales_Entry!E904</f>
        <v>Mix Milk</v>
      </c>
      <c r="G904" s="199">
        <f>N(Sales_Entry!J904)</f>
        <v>2150</v>
      </c>
      <c r="H904" s="199">
        <v>0</v>
      </c>
      <c r="I904" s="199">
        <f t="shared" si="14"/>
        <v>2150</v>
      </c>
      <c r="J904" s="200"/>
      <c r="K904" s="200" t="str" cm="1">
        <f t="array" ref="K904">IF($C904="","",IF(AND($C904=Party_Statement!$C$5,$B904&gt;=Party_Statement!$C$6,$B904&lt;=Party_Statement!$E$6),SUMPRODUCT(($C$3:$C904=Party_Statement!$C$5)*($B$3:$B904&gt;=Party_Statement!$C$6)*($B$3:$B904&lt;=Party_Statement!$E$6)),""))</f>
        <v/>
      </c>
    </row>
    <row r="905" spans="1:11" x14ac:dyDescent="0.2">
      <c r="A905" s="196" t="str">
        <f>Sales_Entry!A905</f>
        <v>2083/04/22</v>
      </c>
      <c r="B905" s="197">
        <f>Sales_Entry!B905</f>
        <v>46241</v>
      </c>
      <c r="C905" s="198" t="str">
        <f>Sales_Entry!D905</f>
        <v>KRISHNA KHAREL</v>
      </c>
      <c r="D905" s="198" t="s">
        <v>1388</v>
      </c>
      <c r="E905" s="198" t="str">
        <f>Sales_Entry!C905</f>
        <v>BILL-6846</v>
      </c>
      <c r="F905" s="198" t="str">
        <f>Sales_Entry!E905</f>
        <v>Mix Milk</v>
      </c>
      <c r="G905" s="199">
        <f>N(Sales_Entry!J905)</f>
        <v>301</v>
      </c>
      <c r="H905" s="199">
        <v>0</v>
      </c>
      <c r="I905" s="199">
        <f t="shared" si="14"/>
        <v>301</v>
      </c>
      <c r="J905" s="200"/>
      <c r="K905" s="200" t="str" cm="1">
        <f t="array" ref="K905">IF($C905="","",IF(AND($C905=Party_Statement!$C$5,$B905&gt;=Party_Statement!$C$6,$B905&lt;=Party_Statement!$E$6),SUMPRODUCT(($C$3:$C905=Party_Statement!$C$5)*($B$3:$B905&gt;=Party_Statement!$C$6)*($B$3:$B905&lt;=Party_Statement!$E$6)),""))</f>
        <v/>
      </c>
    </row>
    <row r="906" spans="1:11" x14ac:dyDescent="0.2">
      <c r="A906" s="196" t="str">
        <f>Sales_Entry!A906</f>
        <v>2083/04/22</v>
      </c>
      <c r="B906" s="197">
        <f>Sales_Entry!B906</f>
        <v>46241</v>
      </c>
      <c r="C906" s="198" t="str">
        <f>Sales_Entry!D906</f>
        <v>SAMIKSHYA KIRANA</v>
      </c>
      <c r="D906" s="198" t="s">
        <v>1388</v>
      </c>
      <c r="E906" s="198" t="str">
        <f>Sales_Entry!C906</f>
        <v>BILL-6847</v>
      </c>
      <c r="F906" s="198" t="str">
        <f>Sales_Entry!E906</f>
        <v>Mix Milk</v>
      </c>
      <c r="G906" s="199">
        <f>N(Sales_Entry!J906)</f>
        <v>680</v>
      </c>
      <c r="H906" s="199">
        <v>0</v>
      </c>
      <c r="I906" s="199">
        <f t="shared" si="14"/>
        <v>680</v>
      </c>
      <c r="J906" s="200"/>
      <c r="K906" s="200" t="str" cm="1">
        <f t="array" ref="K906">IF($C906="","",IF(AND($C906=Party_Statement!$C$5,$B906&gt;=Party_Statement!$C$6,$B906&lt;=Party_Statement!$E$6),SUMPRODUCT(($C$3:$C906=Party_Statement!$C$5)*($B$3:$B906&gt;=Party_Statement!$C$6)*($B$3:$B906&lt;=Party_Statement!$E$6)),""))</f>
        <v/>
      </c>
    </row>
    <row r="907" spans="1:11" x14ac:dyDescent="0.2">
      <c r="A907" s="196" t="str">
        <f>Sales_Entry!A907</f>
        <v>2083/04/22</v>
      </c>
      <c r="B907" s="197">
        <f>Sales_Entry!B907</f>
        <v>46241</v>
      </c>
      <c r="C907" s="198" t="str">
        <f>Sales_Entry!D907</f>
        <v>YUBARAJ AND SAMRAT</v>
      </c>
      <c r="D907" s="198" t="s">
        <v>1388</v>
      </c>
      <c r="E907" s="198" t="str">
        <f>Sales_Entry!C907</f>
        <v>BILL-6848</v>
      </c>
      <c r="F907" s="198" t="str">
        <f>Sales_Entry!E907</f>
        <v>Mix Milk</v>
      </c>
      <c r="G907" s="199">
        <f>N(Sales_Entry!J907)</f>
        <v>1020</v>
      </c>
      <c r="H907" s="199">
        <v>0</v>
      </c>
      <c r="I907" s="199">
        <f t="shared" si="14"/>
        <v>1020</v>
      </c>
      <c r="J907" s="200"/>
      <c r="K907" s="200" t="str" cm="1">
        <f t="array" ref="K907">IF($C907="","",IF(AND($C907=Party_Statement!$C$5,$B907&gt;=Party_Statement!$C$6,$B907&lt;=Party_Statement!$E$6),SUMPRODUCT(($C$3:$C907=Party_Statement!$C$5)*($B$3:$B907&gt;=Party_Statement!$C$6)*($B$3:$B907&lt;=Party_Statement!$E$6)),""))</f>
        <v/>
      </c>
    </row>
    <row r="908" spans="1:11" x14ac:dyDescent="0.2">
      <c r="A908" s="196" t="str">
        <f>Sales_Entry!A908</f>
        <v>2083/04/22</v>
      </c>
      <c r="B908" s="197">
        <f>Sales_Entry!B908</f>
        <v>46241</v>
      </c>
      <c r="C908" s="198" t="str">
        <f>Sales_Entry!D908</f>
        <v>MANAKAMANA DAIRY</v>
      </c>
      <c r="D908" s="198" t="s">
        <v>1388</v>
      </c>
      <c r="E908" s="198" t="str">
        <f>Sales_Entry!C908</f>
        <v>BILL-6849</v>
      </c>
      <c r="F908" s="198" t="str">
        <f>Sales_Entry!E908</f>
        <v>Mix Milk</v>
      </c>
      <c r="G908" s="199">
        <f>N(Sales_Entry!J908)</f>
        <v>850</v>
      </c>
      <c r="H908" s="199">
        <v>0</v>
      </c>
      <c r="I908" s="199">
        <f t="shared" si="14"/>
        <v>850</v>
      </c>
      <c r="J908" s="200"/>
      <c r="K908" s="200" t="str" cm="1">
        <f t="array" ref="K908">IF($C908="","",IF(AND($C908=Party_Statement!$C$5,$B908&gt;=Party_Statement!$C$6,$B908&lt;=Party_Statement!$E$6),SUMPRODUCT(($C$3:$C908=Party_Statement!$C$5)*($B$3:$B908&gt;=Party_Statement!$C$6)*($B$3:$B908&lt;=Party_Statement!$E$6)),""))</f>
        <v/>
      </c>
    </row>
    <row r="909" spans="1:11" x14ac:dyDescent="0.2">
      <c r="A909" s="196" t="str">
        <f>Sales_Entry!A909</f>
        <v>2083/04/22</v>
      </c>
      <c r="B909" s="197">
        <f>Sales_Entry!B909</f>
        <v>46241</v>
      </c>
      <c r="C909" s="198" t="str">
        <f>Sales_Entry!D909</f>
        <v>KRITIKA KIRANA</v>
      </c>
      <c r="D909" s="198" t="s">
        <v>1388</v>
      </c>
      <c r="E909" s="198" t="str">
        <f>Sales_Entry!C909</f>
        <v>BILL-6850</v>
      </c>
      <c r="F909" s="198" t="str">
        <f>Sales_Entry!E909</f>
        <v>Mix Milk</v>
      </c>
      <c r="G909" s="199">
        <f>N(Sales_Entry!J909)</f>
        <v>946</v>
      </c>
      <c r="H909" s="199">
        <v>0</v>
      </c>
      <c r="I909" s="199">
        <f t="shared" si="14"/>
        <v>946</v>
      </c>
      <c r="J909" s="200"/>
      <c r="K909" s="200" t="str" cm="1">
        <f t="array" ref="K909">IF($C909="","",IF(AND($C909=Party_Statement!$C$5,$B909&gt;=Party_Statement!$C$6,$B909&lt;=Party_Statement!$E$6),SUMPRODUCT(($C$3:$C909=Party_Statement!$C$5)*($B$3:$B909&gt;=Party_Statement!$C$6)*($B$3:$B909&lt;=Party_Statement!$E$6)),""))</f>
        <v/>
      </c>
    </row>
    <row r="910" spans="1:11" s="64" customFormat="1" x14ac:dyDescent="0.2">
      <c r="A910" s="196" t="str">
        <f>Sales_Entry!A910</f>
        <v>2083/04/22</v>
      </c>
      <c r="B910" s="197">
        <f>Sales_Entry!B910</f>
        <v>46241</v>
      </c>
      <c r="C910" s="198" t="str">
        <f>Sales_Entry!D910</f>
        <v>THE DARBAR PARTY PALACE</v>
      </c>
      <c r="D910" s="198" t="s">
        <v>1388</v>
      </c>
      <c r="E910" s="198" t="str">
        <f>Sales_Entry!C910</f>
        <v>BILL-6751</v>
      </c>
      <c r="F910" s="198" t="str">
        <f>Sales_Entry!E910</f>
        <v>Mix Milk</v>
      </c>
      <c r="G910" s="199">
        <f>N(Sales_Entry!J910)</f>
        <v>1350</v>
      </c>
      <c r="H910" s="199">
        <v>0</v>
      </c>
      <c r="I910" s="199">
        <f t="shared" si="14"/>
        <v>1350</v>
      </c>
      <c r="J910" s="202"/>
      <c r="K910" s="200" t="str" cm="1">
        <f t="array" ref="K910">IF($C910="","",IF(AND($C910=Party_Statement!$C$5,$B910&gt;=Party_Statement!$C$6,$B910&lt;=Party_Statement!$E$6),SUMPRODUCT(($C$3:$C910=Party_Statement!$C$5)*($B$3:$B910&gt;=Party_Statement!$C$6)*($B$3:$B910&lt;=Party_Statement!$E$6)),""))</f>
        <v/>
      </c>
    </row>
    <row r="911" spans="1:11" x14ac:dyDescent="0.2">
      <c r="A911" s="196" t="str">
        <f>Sales_Entry!A911</f>
        <v>2083/04/22</v>
      </c>
      <c r="B911" s="197">
        <f>Sales_Entry!B911</f>
        <v>46241</v>
      </c>
      <c r="C911" s="198" t="str">
        <f>Sales_Entry!D911</f>
        <v>THE DARBAR PARTY PALACE</v>
      </c>
      <c r="D911" s="198" t="s">
        <v>1388</v>
      </c>
      <c r="E911" s="198" t="str">
        <f>Sales_Entry!C911</f>
        <v>BILL-6751</v>
      </c>
      <c r="F911" s="198" t="str">
        <f>Sales_Entry!E911</f>
        <v>PANEER</v>
      </c>
      <c r="G911" s="199">
        <f>N(Sales_Entry!J911)</f>
        <v>8000</v>
      </c>
      <c r="H911" s="199">
        <v>0</v>
      </c>
      <c r="I911" s="199">
        <f t="shared" si="14"/>
        <v>8000</v>
      </c>
      <c r="J911" s="200"/>
      <c r="K911" s="200" t="str" cm="1">
        <f t="array" ref="K911">IF($C911="","",IF(AND($C911=Party_Statement!$C$5,$B911&gt;=Party_Statement!$C$6,$B911&lt;=Party_Statement!$E$6),SUMPRODUCT(($C$3:$C911=Party_Statement!$C$5)*($B$3:$B911&gt;=Party_Statement!$C$6)*($B$3:$B911&lt;=Party_Statement!$E$6)),""))</f>
        <v/>
      </c>
    </row>
    <row r="912" spans="1:11" x14ac:dyDescent="0.2">
      <c r="A912" s="196" t="str">
        <f>Sales_Entry!A912</f>
        <v>2083/04/22</v>
      </c>
      <c r="B912" s="197">
        <f>Sales_Entry!B912</f>
        <v>46241</v>
      </c>
      <c r="C912" s="198" t="str">
        <f>Sales_Entry!D912</f>
        <v>SRIJANA DAIRY</v>
      </c>
      <c r="D912" s="198" t="s">
        <v>1388</v>
      </c>
      <c r="E912" s="198" t="str">
        <f>Sales_Entry!C912</f>
        <v>BILL-6752</v>
      </c>
      <c r="F912" s="198" t="str">
        <f>Sales_Entry!E912</f>
        <v>Mix Milk</v>
      </c>
      <c r="G912" s="199">
        <f>N(Sales_Entry!J912)</f>
        <v>3400</v>
      </c>
      <c r="H912" s="199">
        <v>0</v>
      </c>
      <c r="I912" s="199">
        <f t="shared" si="14"/>
        <v>3400</v>
      </c>
      <c r="J912" s="200"/>
      <c r="K912" s="200" t="str" cm="1">
        <f t="array" ref="K912">IF($C912="","",IF(AND($C912=Party_Statement!$C$5,$B912&gt;=Party_Statement!$C$6,$B912&lt;=Party_Statement!$E$6),SUMPRODUCT(($C$3:$C912=Party_Statement!$C$5)*($B$3:$B912&gt;=Party_Statement!$C$6)*($B$3:$B912&lt;=Party_Statement!$E$6)),""))</f>
        <v/>
      </c>
    </row>
    <row r="913" spans="1:11" x14ac:dyDescent="0.2">
      <c r="A913" s="196" t="str">
        <f>Sales_Entry!A913</f>
        <v>2083/04/22</v>
      </c>
      <c r="B913" s="197">
        <f>Sales_Entry!B913</f>
        <v>46241</v>
      </c>
      <c r="C913" s="198" t="str">
        <f>Sales_Entry!D913</f>
        <v>SRIJANA DAIRY</v>
      </c>
      <c r="D913" s="198" t="s">
        <v>1388</v>
      </c>
      <c r="E913" s="198" t="str">
        <f>Sales_Entry!C913</f>
        <v>BILL-6752</v>
      </c>
      <c r="F913" s="198" t="str">
        <f>Sales_Entry!E913</f>
        <v>Cow Milk</v>
      </c>
      <c r="G913" s="199">
        <f>N(Sales_Entry!J913)</f>
        <v>80</v>
      </c>
      <c r="H913" s="199">
        <v>0</v>
      </c>
      <c r="I913" s="199">
        <f t="shared" si="14"/>
        <v>80</v>
      </c>
      <c r="J913" s="200"/>
      <c r="K913" s="200" t="str" cm="1">
        <f t="array" ref="K913">IF($C913="","",IF(AND($C913=Party_Statement!$C$5,$B913&gt;=Party_Statement!$C$6,$B913&lt;=Party_Statement!$E$6),SUMPRODUCT(($C$3:$C913=Party_Statement!$C$5)*($B$3:$B913&gt;=Party_Statement!$C$6)*($B$3:$B913&lt;=Party_Statement!$E$6)),""))</f>
        <v/>
      </c>
    </row>
    <row r="914" spans="1:11" x14ac:dyDescent="0.2">
      <c r="A914" s="196" t="str">
        <f>Sales_Entry!A914</f>
        <v>2083/04/22</v>
      </c>
      <c r="B914" s="197">
        <f>Sales_Entry!B914</f>
        <v>46241</v>
      </c>
      <c r="C914" s="198" t="str">
        <f>Sales_Entry!D914</f>
        <v>ORGANIC TARKALI</v>
      </c>
      <c r="D914" s="198" t="s">
        <v>1388</v>
      </c>
      <c r="E914" s="198" t="str">
        <f>Sales_Entry!C914</f>
        <v>BILL-6753</v>
      </c>
      <c r="F914" s="198" t="str">
        <f>Sales_Entry!E914</f>
        <v>Mix Milk</v>
      </c>
      <c r="G914" s="199">
        <f>N(Sales_Entry!J914)</f>
        <v>3040</v>
      </c>
      <c r="H914" s="199">
        <v>0</v>
      </c>
      <c r="I914" s="199">
        <f t="shared" si="14"/>
        <v>3040</v>
      </c>
      <c r="J914" s="200"/>
      <c r="K914" s="200" t="str" cm="1">
        <f t="array" ref="K914">IF($C914="","",IF(AND($C914=Party_Statement!$C$5,$B914&gt;=Party_Statement!$C$6,$B914&lt;=Party_Statement!$E$6),SUMPRODUCT(($C$3:$C914=Party_Statement!$C$5)*($B$3:$B914&gt;=Party_Statement!$C$6)*($B$3:$B914&lt;=Party_Statement!$E$6)),""))</f>
        <v/>
      </c>
    </row>
    <row r="915" spans="1:11" x14ac:dyDescent="0.2">
      <c r="A915" s="196" t="str">
        <f>Sales_Entry!A915</f>
        <v>2083/04/22</v>
      </c>
      <c r="B915" s="197">
        <f>Sales_Entry!B915</f>
        <v>46241</v>
      </c>
      <c r="C915" s="198" t="str">
        <f>Sales_Entry!D915</f>
        <v>ORGANIC TARKALI</v>
      </c>
      <c r="D915" s="198" t="s">
        <v>1388</v>
      </c>
      <c r="E915" s="198" t="str">
        <f>Sales_Entry!C915</f>
        <v>BILL-6753</v>
      </c>
      <c r="F915" s="198" t="str">
        <f>Sales_Entry!E915</f>
        <v>Mix Milk</v>
      </c>
      <c r="G915" s="199">
        <f>N(Sales_Entry!J915)</f>
        <v>1020</v>
      </c>
      <c r="H915" s="199">
        <v>0</v>
      </c>
      <c r="I915" s="199">
        <f t="shared" si="14"/>
        <v>1020</v>
      </c>
      <c r="J915" s="200"/>
      <c r="K915" s="200" t="str" cm="1">
        <f t="array" ref="K915">IF($C915="","",IF(AND($C915=Party_Statement!$C$5,$B915&gt;=Party_Statement!$C$6,$B915&lt;=Party_Statement!$E$6),SUMPRODUCT(($C$3:$C915=Party_Statement!$C$5)*($B$3:$B915&gt;=Party_Statement!$C$6)*($B$3:$B915&lt;=Party_Statement!$E$6)),""))</f>
        <v/>
      </c>
    </row>
    <row r="916" spans="1:11" x14ac:dyDescent="0.2">
      <c r="A916" s="196" t="str">
        <f>Sales_Entry!A916</f>
        <v>2083/04/22</v>
      </c>
      <c r="B916" s="197">
        <f>Sales_Entry!B916</f>
        <v>46241</v>
      </c>
      <c r="C916" s="198" t="str">
        <f>Sales_Entry!D916</f>
        <v>DEURALI KIRANA</v>
      </c>
      <c r="D916" s="198" t="s">
        <v>1388</v>
      </c>
      <c r="E916" s="198" t="str">
        <f>Sales_Entry!C916</f>
        <v>BILL-6754</v>
      </c>
      <c r="F916" s="198" t="str">
        <f>Sales_Entry!E916</f>
        <v>Mix Milk</v>
      </c>
      <c r="G916" s="199">
        <f>N(Sales_Entry!J916)</f>
        <v>425</v>
      </c>
      <c r="H916" s="199">
        <v>0</v>
      </c>
      <c r="I916" s="199">
        <f t="shared" si="14"/>
        <v>425</v>
      </c>
      <c r="J916" s="200"/>
      <c r="K916" s="200" t="str" cm="1">
        <f t="array" ref="K916">IF($C916="","",IF(AND($C916=Party_Statement!$C$5,$B916&gt;=Party_Statement!$C$6,$B916&lt;=Party_Statement!$E$6),SUMPRODUCT(($C$3:$C916=Party_Statement!$C$5)*($B$3:$B916&gt;=Party_Statement!$C$6)*($B$3:$B916&lt;=Party_Statement!$E$6)),""))</f>
        <v/>
      </c>
    </row>
    <row r="917" spans="1:11" x14ac:dyDescent="0.2">
      <c r="A917" s="196" t="str">
        <f>Sales_Entry!A917</f>
        <v>2083/04/22</v>
      </c>
      <c r="B917" s="197">
        <f>Sales_Entry!B917</f>
        <v>46241</v>
      </c>
      <c r="C917" s="198" t="str">
        <f>Sales_Entry!D917</f>
        <v>SHARMA DAI</v>
      </c>
      <c r="D917" s="198" t="s">
        <v>1388</v>
      </c>
      <c r="E917" s="198" t="str">
        <f>Sales_Entry!C917</f>
        <v>BILL-6755</v>
      </c>
      <c r="F917" s="198" t="str">
        <f>Sales_Entry!E917</f>
        <v>Mix Milk</v>
      </c>
      <c r="G917" s="199">
        <f>N(Sales_Entry!J917)</f>
        <v>2975</v>
      </c>
      <c r="H917" s="199">
        <v>0</v>
      </c>
      <c r="I917" s="199">
        <f t="shared" si="14"/>
        <v>2975</v>
      </c>
      <c r="J917" s="200"/>
      <c r="K917" s="200" t="str" cm="1">
        <f t="array" ref="K917">IF($C917="","",IF(AND($C917=Party_Statement!$C$5,$B917&gt;=Party_Statement!$C$6,$B917&lt;=Party_Statement!$E$6),SUMPRODUCT(($C$3:$C917=Party_Statement!$C$5)*($B$3:$B917&gt;=Party_Statement!$C$6)*($B$3:$B917&lt;=Party_Statement!$E$6)),""))</f>
        <v/>
      </c>
    </row>
    <row r="918" spans="1:11" x14ac:dyDescent="0.2">
      <c r="A918" s="196" t="str">
        <f>Sales_Entry!A918</f>
        <v>2083/04/22</v>
      </c>
      <c r="B918" s="197">
        <f>Sales_Entry!B918</f>
        <v>46241</v>
      </c>
      <c r="C918" s="198" t="str">
        <f>Sales_Entry!D918</f>
        <v>GANGA NEUPANE</v>
      </c>
      <c r="D918" s="198" t="s">
        <v>1388</v>
      </c>
      <c r="E918" s="198" t="str">
        <f>Sales_Entry!C918</f>
        <v>BILL-6756</v>
      </c>
      <c r="F918" s="198" t="str">
        <f>Sales_Entry!E918</f>
        <v>Mix Milk</v>
      </c>
      <c r="G918" s="199">
        <f>N(Sales_Entry!J918)</f>
        <v>510</v>
      </c>
      <c r="H918" s="199">
        <v>0</v>
      </c>
      <c r="I918" s="199">
        <f t="shared" si="14"/>
        <v>510</v>
      </c>
      <c r="J918" s="200"/>
      <c r="K918" s="200" t="str" cm="1">
        <f t="array" ref="K918">IF($C918="","",IF(AND($C918=Party_Statement!$C$5,$B918&gt;=Party_Statement!$C$6,$B918&lt;=Party_Statement!$E$6),SUMPRODUCT(($C$3:$C918=Party_Statement!$C$5)*($B$3:$B918&gt;=Party_Statement!$C$6)*($B$3:$B918&lt;=Party_Statement!$E$6)),""))</f>
        <v/>
      </c>
    </row>
    <row r="919" spans="1:11" x14ac:dyDescent="0.2">
      <c r="A919" s="196" t="str">
        <f>Sales_Entry!A919</f>
        <v>2083/04/22</v>
      </c>
      <c r="B919" s="197">
        <f>Sales_Entry!B919</f>
        <v>46241</v>
      </c>
      <c r="C919" s="198" t="str">
        <f>Sales_Entry!D919</f>
        <v>NEUPANE KIRANA</v>
      </c>
      <c r="D919" s="198" t="s">
        <v>1388</v>
      </c>
      <c r="E919" s="198" t="str">
        <f>Sales_Entry!C919</f>
        <v>BILL-6757</v>
      </c>
      <c r="F919" s="198" t="str">
        <f>Sales_Entry!E919</f>
        <v>Mix Milk</v>
      </c>
      <c r="G919" s="199">
        <f>N(Sales_Entry!J919)</f>
        <v>200</v>
      </c>
      <c r="H919" s="199">
        <v>0</v>
      </c>
      <c r="I919" s="199">
        <f t="shared" si="14"/>
        <v>200</v>
      </c>
      <c r="J919" s="200"/>
      <c r="K919" s="200" t="str" cm="1">
        <f t="array" ref="K919">IF($C919="","",IF(AND($C919=Party_Statement!$C$5,$B919&gt;=Party_Statement!$C$6,$B919&lt;=Party_Statement!$E$6),SUMPRODUCT(($C$3:$C919=Party_Statement!$C$5)*($B$3:$B919&gt;=Party_Statement!$C$6)*($B$3:$B919&lt;=Party_Statement!$E$6)),""))</f>
        <v/>
      </c>
    </row>
    <row r="920" spans="1:11" x14ac:dyDescent="0.2">
      <c r="A920" s="196" t="str">
        <f>Sales_Entry!A920</f>
        <v>2083/04/22</v>
      </c>
      <c r="B920" s="197">
        <f>Sales_Entry!B920</f>
        <v>46241</v>
      </c>
      <c r="C920" s="198" t="str">
        <f>Sales_Entry!D920</f>
        <v>SITALA ARYAL</v>
      </c>
      <c r="D920" s="198" t="s">
        <v>1388</v>
      </c>
      <c r="E920" s="198" t="str">
        <f>Sales_Entry!C920</f>
        <v>BILL-6758</v>
      </c>
      <c r="F920" s="198" t="str">
        <f>Sales_Entry!E920</f>
        <v>Mix Milk</v>
      </c>
      <c r="G920" s="199">
        <f>N(Sales_Entry!J920)</f>
        <v>45</v>
      </c>
      <c r="H920" s="199">
        <v>0</v>
      </c>
      <c r="I920" s="199">
        <f t="shared" si="14"/>
        <v>45</v>
      </c>
      <c r="J920" s="200"/>
      <c r="K920" s="200" t="str" cm="1">
        <f t="array" ref="K920">IF($C920="","",IF(AND($C920=Party_Statement!$C$5,$B920&gt;=Party_Statement!$C$6,$B920&lt;=Party_Statement!$E$6),SUMPRODUCT(($C$3:$C920=Party_Statement!$C$5)*($B$3:$B920&gt;=Party_Statement!$C$6)*($B$3:$B920&lt;=Party_Statement!$E$6)),""))</f>
        <v/>
      </c>
    </row>
    <row r="921" spans="1:11" s="64" customFormat="1" x14ac:dyDescent="0.2">
      <c r="A921" s="196" t="str">
        <f>Sales_Entry!A921</f>
        <v>2083/04/22</v>
      </c>
      <c r="B921" s="197">
        <f>Sales_Entry!B921</f>
        <v>46241</v>
      </c>
      <c r="C921" s="198" t="str">
        <f>Sales_Entry!D921</f>
        <v>LOCAL</v>
      </c>
      <c r="D921" s="198" t="s">
        <v>1388</v>
      </c>
      <c r="E921" s="198" t="str">
        <f>Sales_Entry!C921</f>
        <v>BILL-6466</v>
      </c>
      <c r="F921" s="198" t="str">
        <f>Sales_Entry!E921</f>
        <v>Mix Milk</v>
      </c>
      <c r="G921" s="199">
        <f>N(Sales_Entry!J921)</f>
        <v>100</v>
      </c>
      <c r="H921" s="199">
        <v>0</v>
      </c>
      <c r="I921" s="199">
        <f t="shared" si="14"/>
        <v>100</v>
      </c>
      <c r="J921" s="202"/>
      <c r="K921" s="200" t="str" cm="1">
        <f t="array" ref="K921">IF($C921="","",IF(AND($C921=Party_Statement!$C$5,$B921&gt;=Party_Statement!$C$6,$B921&lt;=Party_Statement!$E$6),SUMPRODUCT(($C$3:$C921=Party_Statement!$C$5)*($B$3:$B921&gt;=Party_Statement!$C$6)*($B$3:$B921&lt;=Party_Statement!$E$6)),""))</f>
        <v/>
      </c>
    </row>
    <row r="922" spans="1:11" x14ac:dyDescent="0.2">
      <c r="A922" s="196" t="str">
        <f>Sales_Entry!A922</f>
        <v>2083/04/22</v>
      </c>
      <c r="B922" s="197">
        <f>Sales_Entry!B922</f>
        <v>46241</v>
      </c>
      <c r="C922" s="198" t="str">
        <f>Sales_Entry!D922</f>
        <v>LOCAL</v>
      </c>
      <c r="D922" s="198" t="s">
        <v>1388</v>
      </c>
      <c r="E922" s="198" t="str">
        <f>Sales_Entry!C922</f>
        <v>BILL-6466</v>
      </c>
      <c r="F922" s="198" t="str">
        <f>Sales_Entry!E922</f>
        <v>NAUNI</v>
      </c>
      <c r="G922" s="199">
        <f>N(Sales_Entry!J922)</f>
        <v>850</v>
      </c>
      <c r="H922" s="199">
        <v>0</v>
      </c>
      <c r="I922" s="199">
        <f t="shared" si="14"/>
        <v>850</v>
      </c>
      <c r="J922" s="200"/>
      <c r="K922" s="200" t="str" cm="1">
        <f t="array" ref="K922">IF($C922="","",IF(AND($C922=Party_Statement!$C$5,$B922&gt;=Party_Statement!$C$6,$B922&lt;=Party_Statement!$E$6),SUMPRODUCT(($C$3:$C922=Party_Statement!$C$5)*($B$3:$B922&gt;=Party_Statement!$C$6)*($B$3:$B922&lt;=Party_Statement!$E$6)),""))</f>
        <v/>
      </c>
    </row>
    <row r="923" spans="1:11" x14ac:dyDescent="0.2">
      <c r="A923" s="196" t="str">
        <f>Sales_Entry!A923</f>
        <v>2083/04/23</v>
      </c>
      <c r="B923" s="197">
        <f>Sales_Entry!B923</f>
        <v>46242</v>
      </c>
      <c r="C923" s="198" t="str">
        <f>Sales_Entry!D923</f>
        <v>SRIJANA DAIRY</v>
      </c>
      <c r="D923" s="198" t="s">
        <v>1388</v>
      </c>
      <c r="E923" s="198" t="str">
        <f>Sales_Entry!C923</f>
        <v>BILL-6759</v>
      </c>
      <c r="F923" s="198" t="str">
        <f>Sales_Entry!E923</f>
        <v>Mix Milk</v>
      </c>
      <c r="G923" s="199">
        <f>N(Sales_Entry!J923)</f>
        <v>5100</v>
      </c>
      <c r="H923" s="199">
        <v>0</v>
      </c>
      <c r="I923" s="199">
        <f t="shared" si="14"/>
        <v>5100</v>
      </c>
      <c r="J923" s="200"/>
      <c r="K923" s="200" t="str" cm="1">
        <f t="array" ref="K923">IF($C923="","",IF(AND($C923=Party_Statement!$C$5,$B923&gt;=Party_Statement!$C$6,$B923&lt;=Party_Statement!$E$6),SUMPRODUCT(($C$3:$C923=Party_Statement!$C$5)*($B$3:$B923&gt;=Party_Statement!$C$6)*($B$3:$B923&lt;=Party_Statement!$E$6)),""))</f>
        <v/>
      </c>
    </row>
    <row r="924" spans="1:11" x14ac:dyDescent="0.2">
      <c r="A924" s="196" t="str">
        <f>Sales_Entry!A924</f>
        <v>2083/04/23</v>
      </c>
      <c r="B924" s="197">
        <f>Sales_Entry!B924</f>
        <v>46242</v>
      </c>
      <c r="C924" s="198" t="str">
        <f>Sales_Entry!D924</f>
        <v>SRIJANA DAIRY</v>
      </c>
      <c r="D924" s="198" t="s">
        <v>1388</v>
      </c>
      <c r="E924" s="198" t="str">
        <f>Sales_Entry!C924</f>
        <v>BILL-6759</v>
      </c>
      <c r="F924" s="198" t="str">
        <f>Sales_Entry!E924</f>
        <v>Cow Milk</v>
      </c>
      <c r="G924" s="199">
        <f>N(Sales_Entry!J924)</f>
        <v>80</v>
      </c>
      <c r="H924" s="199">
        <v>0</v>
      </c>
      <c r="I924" s="199">
        <f t="shared" si="14"/>
        <v>80</v>
      </c>
      <c r="J924" s="200"/>
      <c r="K924" s="200" t="str" cm="1">
        <f t="array" ref="K924">IF($C924="","",IF(AND($C924=Party_Statement!$C$5,$B924&gt;=Party_Statement!$C$6,$B924&lt;=Party_Statement!$E$6),SUMPRODUCT(($C$3:$C924=Party_Statement!$C$5)*($B$3:$B924&gt;=Party_Statement!$C$6)*($B$3:$B924&lt;=Party_Statement!$E$6)),""))</f>
        <v/>
      </c>
    </row>
    <row r="925" spans="1:11" x14ac:dyDescent="0.2">
      <c r="A925" s="196" t="str">
        <f>Sales_Entry!A925</f>
        <v>2083/04/23</v>
      </c>
      <c r="B925" s="197">
        <f>Sales_Entry!B925</f>
        <v>46242</v>
      </c>
      <c r="C925" s="198" t="str">
        <f>Sales_Entry!D925</f>
        <v>NEHA MISTHAN BHANDAR</v>
      </c>
      <c r="D925" s="198" t="s">
        <v>1388</v>
      </c>
      <c r="E925" s="198" t="str">
        <f>Sales_Entry!C925</f>
        <v>BILL-6760</v>
      </c>
      <c r="F925" s="198" t="str">
        <f>Sales_Entry!E925</f>
        <v>Mix Milk</v>
      </c>
      <c r="G925" s="199">
        <f>N(Sales_Entry!J925)</f>
        <v>2550</v>
      </c>
      <c r="H925" s="199">
        <v>0</v>
      </c>
      <c r="I925" s="199">
        <f t="shared" si="14"/>
        <v>2550</v>
      </c>
      <c r="J925" s="200"/>
      <c r="K925" s="200" t="str" cm="1">
        <f t="array" ref="K925">IF($C925="","",IF(AND($C925=Party_Statement!$C$5,$B925&gt;=Party_Statement!$C$6,$B925&lt;=Party_Statement!$E$6),SUMPRODUCT(($C$3:$C925=Party_Statement!$C$5)*($B$3:$B925&gt;=Party_Statement!$C$6)*($B$3:$B925&lt;=Party_Statement!$E$6)),""))</f>
        <v/>
      </c>
    </row>
    <row r="926" spans="1:11" x14ac:dyDescent="0.2">
      <c r="A926" s="196" t="str">
        <f>Sales_Entry!A926</f>
        <v>2083/04/23</v>
      </c>
      <c r="B926" s="197">
        <f>Sales_Entry!B926</f>
        <v>46242</v>
      </c>
      <c r="C926" s="198" t="str">
        <f>Sales_Entry!D926</f>
        <v>SOBHA BHATTARAI</v>
      </c>
      <c r="D926" s="198" t="s">
        <v>1388</v>
      </c>
      <c r="E926" s="198" t="str">
        <f>Sales_Entry!C926</f>
        <v>BILL-6761</v>
      </c>
      <c r="F926" s="198" t="str">
        <f>Sales_Entry!E926</f>
        <v>Mix Milk</v>
      </c>
      <c r="G926" s="199">
        <f>N(Sales_Entry!J926)</f>
        <v>3400</v>
      </c>
      <c r="H926" s="199">
        <v>0</v>
      </c>
      <c r="I926" s="199">
        <f t="shared" si="14"/>
        <v>3400</v>
      </c>
      <c r="J926" s="200"/>
      <c r="K926" s="200" t="str" cm="1">
        <f t="array" ref="K926">IF($C926="","",IF(AND($C926=Party_Statement!$C$5,$B926&gt;=Party_Statement!$C$6,$B926&lt;=Party_Statement!$E$6),SUMPRODUCT(($C$3:$C926=Party_Statement!$C$5)*($B$3:$B926&gt;=Party_Statement!$C$6)*($B$3:$B926&lt;=Party_Statement!$E$6)),""))</f>
        <v/>
      </c>
    </row>
    <row r="927" spans="1:11" x14ac:dyDescent="0.2">
      <c r="A927" s="196" t="str">
        <f>Sales_Entry!A927</f>
        <v>2083/04/23</v>
      </c>
      <c r="B927" s="197">
        <f>Sales_Entry!B927</f>
        <v>46242</v>
      </c>
      <c r="C927" s="198" t="str">
        <f>Sales_Entry!D927</f>
        <v>AAMOSH KIRANA</v>
      </c>
      <c r="D927" s="198" t="s">
        <v>1388</v>
      </c>
      <c r="E927" s="198" t="str">
        <f>Sales_Entry!C927</f>
        <v>BILL-6762</v>
      </c>
      <c r="F927" s="198" t="str">
        <f>Sales_Entry!E927</f>
        <v>Mix Milk</v>
      </c>
      <c r="G927" s="199">
        <f>N(Sales_Entry!J927)</f>
        <v>3440</v>
      </c>
      <c r="H927" s="199">
        <v>0</v>
      </c>
      <c r="I927" s="199">
        <f t="shared" si="14"/>
        <v>3440</v>
      </c>
      <c r="J927" s="200"/>
      <c r="K927" s="200" cm="1">
        <f t="array" ref="K927">IF($C927="","",IF(AND($C927=Party_Statement!$C$5,$B927&gt;=Party_Statement!$C$6,$B927&lt;=Party_Statement!$E$6),SUMPRODUCT(($C$3:$C927=Party_Statement!$C$5)*($B$3:$B927&gt;=Party_Statement!$C$6)*($B$3:$B927&lt;=Party_Statement!$E$6)),""))</f>
        <v>115</v>
      </c>
    </row>
    <row r="928" spans="1:11" x14ac:dyDescent="0.2">
      <c r="A928" s="196" t="str">
        <f>Sales_Entry!A928</f>
        <v>2083/04/23</v>
      </c>
      <c r="B928" s="197">
        <f>Sales_Entry!B928</f>
        <v>46242</v>
      </c>
      <c r="C928" s="198" t="str">
        <f>Sales_Entry!D928</f>
        <v>AAMOSH KIRANA</v>
      </c>
      <c r="D928" s="198" t="s">
        <v>1388</v>
      </c>
      <c r="E928" s="198" t="str">
        <f>Sales_Entry!C928</f>
        <v>BILL-6762</v>
      </c>
      <c r="F928" s="198" t="str">
        <f>Sales_Entry!E928</f>
        <v>Mix Milk</v>
      </c>
      <c r="G928" s="199">
        <f>N(Sales_Entry!J928)</f>
        <v>2550</v>
      </c>
      <c r="H928" s="199">
        <v>0</v>
      </c>
      <c r="I928" s="199">
        <f t="shared" si="14"/>
        <v>2550</v>
      </c>
      <c r="J928" s="200"/>
      <c r="K928" s="200" cm="1">
        <f t="array" ref="K928">IF($C928="","",IF(AND($C928=Party_Statement!$C$5,$B928&gt;=Party_Statement!$C$6,$B928&lt;=Party_Statement!$E$6),SUMPRODUCT(($C$3:$C928=Party_Statement!$C$5)*($B$3:$B928&gt;=Party_Statement!$C$6)*($B$3:$B928&lt;=Party_Statement!$E$6)),""))</f>
        <v>116</v>
      </c>
    </row>
    <row r="929" spans="1:11" x14ac:dyDescent="0.2">
      <c r="A929" s="196" t="str">
        <f>Sales_Entry!A929</f>
        <v>2083/04/23</v>
      </c>
      <c r="B929" s="197">
        <f>Sales_Entry!B929</f>
        <v>46242</v>
      </c>
      <c r="C929" s="198" t="str">
        <f>Sales_Entry!D929</f>
        <v>AAMOSH KIRANA</v>
      </c>
      <c r="D929" s="198" t="s">
        <v>1388</v>
      </c>
      <c r="E929" s="198" t="str">
        <f>Sales_Entry!C929</f>
        <v>BILL-6762</v>
      </c>
      <c r="F929" s="198" t="str">
        <f>Sales_Entry!E929</f>
        <v>Cow Milk</v>
      </c>
      <c r="G929" s="199">
        <f>N(Sales_Entry!J929)</f>
        <v>80</v>
      </c>
      <c r="H929" s="199">
        <v>0</v>
      </c>
      <c r="I929" s="199">
        <f t="shared" si="14"/>
        <v>80</v>
      </c>
      <c r="J929" s="200"/>
      <c r="K929" s="200" cm="1">
        <f t="array" ref="K929">IF($C929="","",IF(AND($C929=Party_Statement!$C$5,$B929&gt;=Party_Statement!$C$6,$B929&lt;=Party_Statement!$E$6),SUMPRODUCT(($C$3:$C929=Party_Statement!$C$5)*($B$3:$B929&gt;=Party_Statement!$C$6)*($B$3:$B929&lt;=Party_Statement!$E$6)),""))</f>
        <v>117</v>
      </c>
    </row>
    <row r="930" spans="1:11" x14ac:dyDescent="0.2">
      <c r="A930" s="196" t="str">
        <f>Sales_Entry!A930</f>
        <v>2083/04/23</v>
      </c>
      <c r="B930" s="197">
        <f>Sales_Entry!B930</f>
        <v>46242</v>
      </c>
      <c r="C930" s="198" t="str">
        <f>Sales_Entry!D930</f>
        <v>PALPALI KIRANA</v>
      </c>
      <c r="D930" s="198" t="s">
        <v>1388</v>
      </c>
      <c r="E930" s="198" t="str">
        <f>Sales_Entry!C930</f>
        <v>BILL-6763</v>
      </c>
      <c r="F930" s="198" t="str">
        <f>Sales_Entry!E930</f>
        <v>Mix Milk</v>
      </c>
      <c r="G930" s="199">
        <f>N(Sales_Entry!J930)</f>
        <v>2550</v>
      </c>
      <c r="H930" s="199">
        <v>0</v>
      </c>
      <c r="I930" s="199">
        <f t="shared" si="14"/>
        <v>2550</v>
      </c>
      <c r="J930" s="200"/>
      <c r="K930" s="200" t="str" cm="1">
        <f t="array" ref="K930">IF($C930="","",IF(AND($C930=Party_Statement!$C$5,$B930&gt;=Party_Statement!$C$6,$B930&lt;=Party_Statement!$E$6),SUMPRODUCT(($C$3:$C930=Party_Statement!$C$5)*($B$3:$B930&gt;=Party_Statement!$C$6)*($B$3:$B930&lt;=Party_Statement!$E$6)),""))</f>
        <v/>
      </c>
    </row>
    <row r="931" spans="1:11" x14ac:dyDescent="0.2">
      <c r="A931" s="196" t="str">
        <f>Sales_Entry!A931</f>
        <v>2083/04/23</v>
      </c>
      <c r="B931" s="197">
        <f>Sales_Entry!B931</f>
        <v>46242</v>
      </c>
      <c r="C931" s="198" t="str">
        <f>Sales_Entry!D931</f>
        <v>GIRI KIRANA</v>
      </c>
      <c r="D931" s="198" t="s">
        <v>1388</v>
      </c>
      <c r="E931" s="198" t="str">
        <f>Sales_Entry!C931</f>
        <v>BILL-6764</v>
      </c>
      <c r="F931" s="198" t="str">
        <f>Sales_Entry!E931</f>
        <v>Mix Milk</v>
      </c>
      <c r="G931" s="199">
        <f>N(Sales_Entry!J931)</f>
        <v>1275</v>
      </c>
      <c r="H931" s="199">
        <v>0</v>
      </c>
      <c r="I931" s="199">
        <f t="shared" si="14"/>
        <v>1275</v>
      </c>
      <c r="J931" s="200"/>
      <c r="K931" s="200" t="str" cm="1">
        <f t="array" ref="K931">IF($C931="","",IF(AND($C931=Party_Statement!$C$5,$B931&gt;=Party_Statement!$C$6,$B931&lt;=Party_Statement!$E$6),SUMPRODUCT(($C$3:$C931=Party_Statement!$C$5)*($B$3:$B931&gt;=Party_Statement!$C$6)*($B$3:$B931&lt;=Party_Statement!$E$6)),""))</f>
        <v/>
      </c>
    </row>
    <row r="932" spans="1:11" s="64" customFormat="1" x14ac:dyDescent="0.2">
      <c r="A932" s="196" t="str">
        <f>Sales_Entry!A932</f>
        <v>2083/04/23</v>
      </c>
      <c r="B932" s="197">
        <f>Sales_Entry!B932</f>
        <v>46242</v>
      </c>
      <c r="C932" s="198" t="str">
        <f>Sales_Entry!D932</f>
        <v>CHHATRABHUMI STORE</v>
      </c>
      <c r="D932" s="198" t="s">
        <v>1388</v>
      </c>
      <c r="E932" s="198" t="str">
        <f>Sales_Entry!C932</f>
        <v>BILL-6765</v>
      </c>
      <c r="F932" s="198" t="str">
        <f>Sales_Entry!E932</f>
        <v>Mix Milk</v>
      </c>
      <c r="G932" s="199">
        <f>N(Sales_Entry!J932)</f>
        <v>3010</v>
      </c>
      <c r="H932" s="199">
        <v>0</v>
      </c>
      <c r="I932" s="199">
        <f t="shared" si="14"/>
        <v>3010</v>
      </c>
      <c r="J932" s="202"/>
      <c r="K932" s="200" t="str" cm="1">
        <f t="array" ref="K932">IF($C932="","",IF(AND($C932=Party_Statement!$C$5,$B932&gt;=Party_Statement!$C$6,$B932&lt;=Party_Statement!$E$6),SUMPRODUCT(($C$3:$C932=Party_Statement!$C$5)*($B$3:$B932&gt;=Party_Statement!$C$6)*($B$3:$B932&lt;=Party_Statement!$E$6)),""))</f>
        <v/>
      </c>
    </row>
    <row r="933" spans="1:11" x14ac:dyDescent="0.2">
      <c r="A933" s="196" t="str">
        <f>Sales_Entry!A933</f>
        <v>2083/04/23</v>
      </c>
      <c r="B933" s="197">
        <f>Sales_Entry!B933</f>
        <v>46242</v>
      </c>
      <c r="C933" s="198" t="str">
        <f>Sales_Entry!D933</f>
        <v>KRISHNA KHAREL</v>
      </c>
      <c r="D933" s="198" t="s">
        <v>1388</v>
      </c>
      <c r="E933" s="198" t="str">
        <f>Sales_Entry!C933</f>
        <v>BILL-6766</v>
      </c>
      <c r="F933" s="198" t="str">
        <f>Sales_Entry!E933</f>
        <v>Mix Milk</v>
      </c>
      <c r="G933" s="199">
        <f>N(Sales_Entry!J933)</f>
        <v>301</v>
      </c>
      <c r="H933" s="199">
        <v>0</v>
      </c>
      <c r="I933" s="199">
        <f t="shared" si="14"/>
        <v>301</v>
      </c>
      <c r="J933" s="200"/>
      <c r="K933" s="200" t="str" cm="1">
        <f t="array" ref="K933">IF($C933="","",IF(AND($C933=Party_Statement!$C$5,$B933&gt;=Party_Statement!$C$6,$B933&lt;=Party_Statement!$E$6),SUMPRODUCT(($C$3:$C933=Party_Statement!$C$5)*($B$3:$B933&gt;=Party_Statement!$C$6)*($B$3:$B933&lt;=Party_Statement!$E$6)),""))</f>
        <v/>
      </c>
    </row>
    <row r="934" spans="1:11" x14ac:dyDescent="0.2">
      <c r="A934" s="196" t="str">
        <f>Sales_Entry!A934</f>
        <v>2083/04/23</v>
      </c>
      <c r="B934" s="197">
        <f>Sales_Entry!B934</f>
        <v>46242</v>
      </c>
      <c r="C934" s="198" t="str">
        <f>Sales_Entry!D934</f>
        <v>DEURALI KIRANA</v>
      </c>
      <c r="D934" s="198" t="s">
        <v>1388</v>
      </c>
      <c r="E934" s="198" t="str">
        <f>Sales_Entry!C934</f>
        <v>BILL-6767</v>
      </c>
      <c r="F934" s="198" t="str">
        <f>Sales_Entry!E934</f>
        <v>Mix Milk</v>
      </c>
      <c r="G934" s="199">
        <f>N(Sales_Entry!J934)</f>
        <v>595</v>
      </c>
      <c r="H934" s="199">
        <v>0</v>
      </c>
      <c r="I934" s="199">
        <f t="shared" si="14"/>
        <v>595</v>
      </c>
      <c r="J934" s="200"/>
      <c r="K934" s="200" t="str" cm="1">
        <f t="array" ref="K934">IF($C934="","",IF(AND($C934=Party_Statement!$C$5,$B934&gt;=Party_Statement!$C$6,$B934&lt;=Party_Statement!$E$6),SUMPRODUCT(($C$3:$C934=Party_Statement!$C$5)*($B$3:$B934&gt;=Party_Statement!$C$6)*($B$3:$B934&lt;=Party_Statement!$E$6)),""))</f>
        <v/>
      </c>
    </row>
    <row r="935" spans="1:11" x14ac:dyDescent="0.2">
      <c r="A935" s="196" t="str">
        <f>Sales_Entry!A935</f>
        <v>2083/04/23</v>
      </c>
      <c r="B935" s="197">
        <f>Sales_Entry!B935</f>
        <v>46242</v>
      </c>
      <c r="C935" s="198" t="str">
        <f>Sales_Entry!D935</f>
        <v>SAMIKSHYA KIRANA</v>
      </c>
      <c r="D935" s="198" t="s">
        <v>1388</v>
      </c>
      <c r="E935" s="198" t="str">
        <f>Sales_Entry!C935</f>
        <v>BILL-6768</v>
      </c>
      <c r="F935" s="198" t="str">
        <f>Sales_Entry!E935</f>
        <v>Mix Milk</v>
      </c>
      <c r="G935" s="199">
        <f>N(Sales_Entry!J935)</f>
        <v>680</v>
      </c>
      <c r="H935" s="199">
        <v>0</v>
      </c>
      <c r="I935" s="199">
        <f t="shared" si="14"/>
        <v>680</v>
      </c>
      <c r="J935" s="200"/>
      <c r="K935" s="200" t="str" cm="1">
        <f t="array" ref="K935">IF($C935="","",IF(AND($C935=Party_Statement!$C$5,$B935&gt;=Party_Statement!$C$6,$B935&lt;=Party_Statement!$E$6),SUMPRODUCT(($C$3:$C935=Party_Statement!$C$5)*($B$3:$B935&gt;=Party_Statement!$C$6)*($B$3:$B935&lt;=Party_Statement!$E$6)),""))</f>
        <v/>
      </c>
    </row>
    <row r="936" spans="1:11" x14ac:dyDescent="0.2">
      <c r="A936" s="196" t="str">
        <f>Sales_Entry!A936</f>
        <v>2083/04/23</v>
      </c>
      <c r="B936" s="197">
        <f>Sales_Entry!B936</f>
        <v>46242</v>
      </c>
      <c r="C936" s="198" t="str">
        <f>Sales_Entry!D936</f>
        <v>MANAKAMANA DAIRY</v>
      </c>
      <c r="D936" s="198" t="s">
        <v>1388</v>
      </c>
      <c r="E936" s="198" t="str">
        <f>Sales_Entry!C936</f>
        <v>BILL-6769</v>
      </c>
      <c r="F936" s="198" t="str">
        <f>Sales_Entry!E936</f>
        <v>Mix Milk</v>
      </c>
      <c r="G936" s="199">
        <f>N(Sales_Entry!J936)</f>
        <v>850</v>
      </c>
      <c r="H936" s="199">
        <v>0</v>
      </c>
      <c r="I936" s="199">
        <f t="shared" si="14"/>
        <v>850</v>
      </c>
      <c r="J936" s="200"/>
      <c r="K936" s="200" t="str" cm="1">
        <f t="array" ref="K936">IF($C936="","",IF(AND($C936=Party_Statement!$C$5,$B936&gt;=Party_Statement!$C$6,$B936&lt;=Party_Statement!$E$6),SUMPRODUCT(($C$3:$C936=Party_Statement!$C$5)*($B$3:$B936&gt;=Party_Statement!$C$6)*($B$3:$B936&lt;=Party_Statement!$E$6)),""))</f>
        <v/>
      </c>
    </row>
    <row r="937" spans="1:11" x14ac:dyDescent="0.2">
      <c r="A937" s="196" t="str">
        <f>Sales_Entry!A937</f>
        <v>2083/04/23</v>
      </c>
      <c r="B937" s="197">
        <f>Sales_Entry!B937</f>
        <v>46242</v>
      </c>
      <c r="C937" s="198" t="str">
        <f>Sales_Entry!D937</f>
        <v>AAYUSH AND AAYUSHMA</v>
      </c>
      <c r="D937" s="198" t="s">
        <v>1388</v>
      </c>
      <c r="E937" s="198" t="str">
        <f>Sales_Entry!C937</f>
        <v>BILL-6770</v>
      </c>
      <c r="F937" s="198" t="str">
        <f>Sales_Entry!E937</f>
        <v>Mix Milk</v>
      </c>
      <c r="G937" s="199">
        <f>N(Sales_Entry!J937)</f>
        <v>425</v>
      </c>
      <c r="H937" s="199">
        <v>0</v>
      </c>
      <c r="I937" s="199">
        <f t="shared" si="14"/>
        <v>425</v>
      </c>
      <c r="J937" s="200"/>
      <c r="K937" s="200" t="str" cm="1">
        <f t="array" ref="K937">IF($C937="","",IF(AND($C937=Party_Statement!$C$5,$B937&gt;=Party_Statement!$C$6,$B937&lt;=Party_Statement!$E$6),SUMPRODUCT(($C$3:$C937=Party_Statement!$C$5)*($B$3:$B937&gt;=Party_Statement!$C$6)*($B$3:$B937&lt;=Party_Statement!$E$6)),""))</f>
        <v/>
      </c>
    </row>
    <row r="938" spans="1:11" x14ac:dyDescent="0.2">
      <c r="A938" s="196" t="str">
        <f>Sales_Entry!A938</f>
        <v>2083/04/23</v>
      </c>
      <c r="B938" s="197">
        <f>Sales_Entry!B938</f>
        <v>46242</v>
      </c>
      <c r="C938" s="198" t="str">
        <f>Sales_Entry!D938</f>
        <v>KRITIKA KIRANA</v>
      </c>
      <c r="D938" s="198" t="s">
        <v>1388</v>
      </c>
      <c r="E938" s="198" t="str">
        <f>Sales_Entry!C938</f>
        <v>BILL-6771</v>
      </c>
      <c r="F938" s="198" t="str">
        <f>Sales_Entry!E938</f>
        <v>Mix Milk</v>
      </c>
      <c r="G938" s="199">
        <f>N(Sales_Entry!J938)</f>
        <v>1290</v>
      </c>
      <c r="H938" s="199">
        <v>0</v>
      </c>
      <c r="I938" s="199">
        <f t="shared" si="14"/>
        <v>1290</v>
      </c>
      <c r="J938" s="200"/>
      <c r="K938" s="200" t="str" cm="1">
        <f t="array" ref="K938">IF($C938="","",IF(AND($C938=Party_Statement!$C$5,$B938&gt;=Party_Statement!$C$6,$B938&lt;=Party_Statement!$E$6),SUMPRODUCT(($C$3:$C938=Party_Statement!$C$5)*($B$3:$B938&gt;=Party_Statement!$C$6)*($B$3:$B938&lt;=Party_Statement!$E$6)),""))</f>
        <v/>
      </c>
    </row>
    <row r="939" spans="1:11" x14ac:dyDescent="0.2">
      <c r="A939" s="196" t="str">
        <f>Sales_Entry!A939</f>
        <v>2083/04/23</v>
      </c>
      <c r="B939" s="197">
        <f>Sales_Entry!B939</f>
        <v>46242</v>
      </c>
      <c r="C939" s="198" t="str">
        <f>Sales_Entry!D939</f>
        <v>YUBARAJ AND SAMRAT</v>
      </c>
      <c r="D939" s="198" t="s">
        <v>1388</v>
      </c>
      <c r="E939" s="198" t="str">
        <f>Sales_Entry!C939</f>
        <v>BILL-6772</v>
      </c>
      <c r="F939" s="198" t="str">
        <f>Sales_Entry!E939</f>
        <v>Mix Milk</v>
      </c>
      <c r="G939" s="199">
        <f>N(Sales_Entry!J939)</f>
        <v>1020</v>
      </c>
      <c r="H939" s="199">
        <v>0</v>
      </c>
      <c r="I939" s="199">
        <f t="shared" si="14"/>
        <v>1020</v>
      </c>
      <c r="J939" s="200"/>
      <c r="K939" s="200" t="str" cm="1">
        <f t="array" ref="K939">IF($C939="","",IF(AND($C939=Party_Statement!$C$5,$B939&gt;=Party_Statement!$C$6,$B939&lt;=Party_Statement!$E$6),SUMPRODUCT(($C$3:$C939=Party_Statement!$C$5)*($B$3:$B939&gt;=Party_Statement!$C$6)*($B$3:$B939&lt;=Party_Statement!$E$6)),""))</f>
        <v/>
      </c>
    </row>
    <row r="940" spans="1:11" x14ac:dyDescent="0.2">
      <c r="A940" s="196" t="str">
        <f>Sales_Entry!A940</f>
        <v>2083/04/23</v>
      </c>
      <c r="B940" s="197">
        <f>Sales_Entry!B940</f>
        <v>46242</v>
      </c>
      <c r="C940" s="198" t="str">
        <f>Sales_Entry!D940</f>
        <v>SHARMA DAI</v>
      </c>
      <c r="D940" s="198" t="s">
        <v>1388</v>
      </c>
      <c r="E940" s="198" t="str">
        <f>Sales_Entry!C940</f>
        <v>BILL-6773</v>
      </c>
      <c r="F940" s="198" t="str">
        <f>Sales_Entry!E940</f>
        <v>Mix Milk</v>
      </c>
      <c r="G940" s="199">
        <f>N(Sales_Entry!J940)</f>
        <v>2975</v>
      </c>
      <c r="H940" s="199">
        <v>0</v>
      </c>
      <c r="I940" s="199">
        <f t="shared" si="14"/>
        <v>2975</v>
      </c>
      <c r="J940" s="200"/>
      <c r="K940" s="200" t="str" cm="1">
        <f t="array" ref="K940">IF($C940="","",IF(AND($C940=Party_Statement!$C$5,$B940&gt;=Party_Statement!$C$6,$B940&lt;=Party_Statement!$E$6),SUMPRODUCT(($C$3:$C940=Party_Statement!$C$5)*($B$3:$B940&gt;=Party_Statement!$C$6)*($B$3:$B940&lt;=Party_Statement!$E$6)),""))</f>
        <v/>
      </c>
    </row>
    <row r="941" spans="1:11" x14ac:dyDescent="0.2">
      <c r="A941" s="196" t="str">
        <f>Sales_Entry!A941</f>
        <v>2083/04/23</v>
      </c>
      <c r="B941" s="197">
        <f>Sales_Entry!B941</f>
        <v>46242</v>
      </c>
      <c r="C941" s="198" t="str">
        <f>Sales_Entry!D941</f>
        <v>GANGA NEUPANE</v>
      </c>
      <c r="D941" s="198" t="s">
        <v>1388</v>
      </c>
      <c r="E941" s="198" t="str">
        <f>Sales_Entry!C941</f>
        <v>BILL-6774</v>
      </c>
      <c r="F941" s="198" t="str">
        <f>Sales_Entry!E941</f>
        <v>Mix Milk</v>
      </c>
      <c r="G941" s="199">
        <f>N(Sales_Entry!J941)</f>
        <v>510</v>
      </c>
      <c r="H941" s="199">
        <v>0</v>
      </c>
      <c r="I941" s="199">
        <f t="shared" si="14"/>
        <v>510</v>
      </c>
      <c r="J941" s="200"/>
      <c r="K941" s="200" t="str" cm="1">
        <f t="array" ref="K941">IF($C941="","",IF(AND($C941=Party_Statement!$C$5,$B941&gt;=Party_Statement!$C$6,$B941&lt;=Party_Statement!$E$6),SUMPRODUCT(($C$3:$C941=Party_Statement!$C$5)*($B$3:$B941&gt;=Party_Statement!$C$6)*($B$3:$B941&lt;=Party_Statement!$E$6)),""))</f>
        <v/>
      </c>
    </row>
    <row r="942" spans="1:11" x14ac:dyDescent="0.2">
      <c r="A942" s="196" t="str">
        <f>Sales_Entry!A942</f>
        <v>2083/04/23</v>
      </c>
      <c r="B942" s="197">
        <f>Sales_Entry!B942</f>
        <v>46242</v>
      </c>
      <c r="C942" s="198" t="str">
        <f>Sales_Entry!D942</f>
        <v>ORGANIC TARKALI</v>
      </c>
      <c r="D942" s="198" t="s">
        <v>1388</v>
      </c>
      <c r="E942" s="198" t="str">
        <f>Sales_Entry!C942</f>
        <v>BILL-6775</v>
      </c>
      <c r="F942" s="198" t="str">
        <f>Sales_Entry!E942</f>
        <v>Mix Milk</v>
      </c>
      <c r="G942" s="199">
        <f>N(Sales_Entry!J942)</f>
        <v>2375</v>
      </c>
      <c r="H942" s="199">
        <v>0</v>
      </c>
      <c r="I942" s="199">
        <f t="shared" si="14"/>
        <v>2375</v>
      </c>
      <c r="J942" s="200"/>
      <c r="K942" s="200" t="str" cm="1">
        <f t="array" ref="K942">IF($C942="","",IF(AND($C942=Party_Statement!$C$5,$B942&gt;=Party_Statement!$C$6,$B942&lt;=Party_Statement!$E$6),SUMPRODUCT(($C$3:$C942=Party_Statement!$C$5)*($B$3:$B942&gt;=Party_Statement!$C$6)*($B$3:$B942&lt;=Party_Statement!$E$6)),""))</f>
        <v/>
      </c>
    </row>
    <row r="943" spans="1:11" s="64" customFormat="1" x14ac:dyDescent="0.2">
      <c r="A943" s="196" t="str">
        <f>Sales_Entry!A943</f>
        <v>2083/04/23</v>
      </c>
      <c r="B943" s="197">
        <f>Sales_Entry!B943</f>
        <v>46242</v>
      </c>
      <c r="C943" s="198" t="str">
        <f>Sales_Entry!D943</f>
        <v>LOCAL</v>
      </c>
      <c r="D943" s="198" t="s">
        <v>1388</v>
      </c>
      <c r="E943" s="198" t="str">
        <f>Sales_Entry!C943</f>
        <v>BILL-6467</v>
      </c>
      <c r="F943" s="198" t="str">
        <f>Sales_Entry!E943</f>
        <v>Mix Milk</v>
      </c>
      <c r="G943" s="199">
        <f>N(Sales_Entry!J943)</f>
        <v>425</v>
      </c>
      <c r="H943" s="199">
        <v>0</v>
      </c>
      <c r="I943" s="199">
        <f t="shared" si="14"/>
        <v>425</v>
      </c>
      <c r="J943" s="202"/>
      <c r="K943" s="200" t="str" cm="1">
        <f t="array" ref="K943">IF($C943="","",IF(AND($C943=Party_Statement!$C$5,$B943&gt;=Party_Statement!$C$6,$B943&lt;=Party_Statement!$E$6),SUMPRODUCT(($C$3:$C943=Party_Statement!$C$5)*($B$3:$B943&gt;=Party_Statement!$C$6)*($B$3:$B943&lt;=Party_Statement!$E$6)),""))</f>
        <v/>
      </c>
    </row>
    <row r="944" spans="1:11" x14ac:dyDescent="0.2">
      <c r="A944" s="196" t="str">
        <f>Sales_Entry!A944</f>
        <v>2083/04/24</v>
      </c>
      <c r="B944" s="197">
        <f>Sales_Entry!B944</f>
        <v>46243</v>
      </c>
      <c r="C944" s="198" t="str">
        <f>Sales_Entry!D944</f>
        <v>SRIJANA DAIRY</v>
      </c>
      <c r="D944" s="198" t="s">
        <v>1388</v>
      </c>
      <c r="E944" s="198" t="str">
        <f>Sales_Entry!C944</f>
        <v>BILL-6776</v>
      </c>
      <c r="F944" s="198" t="str">
        <f>Sales_Entry!E944</f>
        <v>Mix Milk</v>
      </c>
      <c r="G944" s="199">
        <f>N(Sales_Entry!J944)</f>
        <v>5100</v>
      </c>
      <c r="H944" s="199">
        <v>0</v>
      </c>
      <c r="I944" s="199">
        <f t="shared" si="14"/>
        <v>5100</v>
      </c>
      <c r="J944" s="200"/>
      <c r="K944" s="200" t="str" cm="1">
        <f t="array" ref="K944">IF($C944="","",IF(AND($C944=Party_Statement!$C$5,$B944&gt;=Party_Statement!$C$6,$B944&lt;=Party_Statement!$E$6),SUMPRODUCT(($C$3:$C944=Party_Statement!$C$5)*($B$3:$B944&gt;=Party_Statement!$C$6)*($B$3:$B944&lt;=Party_Statement!$E$6)),""))</f>
        <v/>
      </c>
    </row>
    <row r="945" spans="1:11" x14ac:dyDescent="0.2">
      <c r="A945" s="196" t="str">
        <f>Sales_Entry!A945</f>
        <v>2083/04/24</v>
      </c>
      <c r="B945" s="197">
        <f>Sales_Entry!B945</f>
        <v>46243</v>
      </c>
      <c r="C945" s="198" t="str">
        <f>Sales_Entry!D945</f>
        <v>SRIJANA DAIRY</v>
      </c>
      <c r="D945" s="198" t="s">
        <v>1388</v>
      </c>
      <c r="E945" s="198" t="str">
        <f>Sales_Entry!C945</f>
        <v>BILL-6776</v>
      </c>
      <c r="F945" s="198" t="str">
        <f>Sales_Entry!E945</f>
        <v>Cow Milk</v>
      </c>
      <c r="G945" s="199">
        <f>N(Sales_Entry!J945)</f>
        <v>80</v>
      </c>
      <c r="H945" s="199">
        <v>0</v>
      </c>
      <c r="I945" s="199">
        <f t="shared" si="14"/>
        <v>80</v>
      </c>
      <c r="J945" s="200"/>
      <c r="K945" s="200" t="str" cm="1">
        <f t="array" ref="K945">IF($C945="","",IF(AND($C945=Party_Statement!$C$5,$B945&gt;=Party_Statement!$C$6,$B945&lt;=Party_Statement!$E$6),SUMPRODUCT(($C$3:$C945=Party_Statement!$C$5)*($B$3:$B945&gt;=Party_Statement!$C$6)*($B$3:$B945&lt;=Party_Statement!$E$6)),""))</f>
        <v/>
      </c>
    </row>
    <row r="946" spans="1:11" x14ac:dyDescent="0.2">
      <c r="A946" s="196" t="str">
        <f>Sales_Entry!A946</f>
        <v>2083/04/24</v>
      </c>
      <c r="B946" s="197">
        <f>Sales_Entry!B946</f>
        <v>46243</v>
      </c>
      <c r="C946" s="198" t="str">
        <f>Sales_Entry!D946</f>
        <v>SOBHA BHATTARAI</v>
      </c>
      <c r="D946" s="198" t="s">
        <v>1388</v>
      </c>
      <c r="E946" s="198" t="str">
        <f>Sales_Entry!C946</f>
        <v>BILL-6777</v>
      </c>
      <c r="F946" s="198" t="str">
        <f>Sales_Entry!E946</f>
        <v>Mix Milk</v>
      </c>
      <c r="G946" s="199">
        <f>N(Sales_Entry!J946)</f>
        <v>4250</v>
      </c>
      <c r="H946" s="199">
        <v>0</v>
      </c>
      <c r="I946" s="199">
        <f t="shared" si="14"/>
        <v>4250</v>
      </c>
      <c r="J946" s="200"/>
      <c r="K946" s="200" t="str" cm="1">
        <f t="array" ref="K946">IF($C946="","",IF(AND($C946=Party_Statement!$C$5,$B946&gt;=Party_Statement!$C$6,$B946&lt;=Party_Statement!$E$6),SUMPRODUCT(($C$3:$C946=Party_Statement!$C$5)*($B$3:$B946&gt;=Party_Statement!$C$6)*($B$3:$B946&lt;=Party_Statement!$E$6)),""))</f>
        <v/>
      </c>
    </row>
    <row r="947" spans="1:11" x14ac:dyDescent="0.2">
      <c r="A947" s="196" t="str">
        <f>Sales_Entry!A947</f>
        <v>2083/04/24</v>
      </c>
      <c r="B947" s="197">
        <f>Sales_Entry!B947</f>
        <v>46243</v>
      </c>
      <c r="C947" s="198" t="str">
        <f>Sales_Entry!D947</f>
        <v>PALPALI KIRANA</v>
      </c>
      <c r="D947" s="198" t="s">
        <v>1388</v>
      </c>
      <c r="E947" s="198" t="str">
        <f>Sales_Entry!C947</f>
        <v>BILL-6778</v>
      </c>
      <c r="F947" s="198" t="str">
        <f>Sales_Entry!E947</f>
        <v>Mix Milk</v>
      </c>
      <c r="G947" s="199">
        <f>N(Sales_Entry!J947)</f>
        <v>2550</v>
      </c>
      <c r="H947" s="199">
        <v>0</v>
      </c>
      <c r="I947" s="199">
        <f t="shared" si="14"/>
        <v>2550</v>
      </c>
      <c r="J947" s="200"/>
      <c r="K947" s="200" t="str" cm="1">
        <f t="array" ref="K947">IF($C947="","",IF(AND($C947=Party_Statement!$C$5,$B947&gt;=Party_Statement!$C$6,$B947&lt;=Party_Statement!$E$6),SUMPRODUCT(($C$3:$C947=Party_Statement!$C$5)*($B$3:$B947&gt;=Party_Statement!$C$6)*($B$3:$B947&lt;=Party_Statement!$E$6)),""))</f>
        <v/>
      </c>
    </row>
    <row r="948" spans="1:11" x14ac:dyDescent="0.2">
      <c r="A948" s="196" t="str">
        <f>Sales_Entry!A948</f>
        <v>2083/04/24</v>
      </c>
      <c r="B948" s="197">
        <f>Sales_Entry!B948</f>
        <v>46243</v>
      </c>
      <c r="C948" s="198" t="str">
        <f>Sales_Entry!D948</f>
        <v>AAMOSH KIRANA</v>
      </c>
      <c r="D948" s="198" t="s">
        <v>1388</v>
      </c>
      <c r="E948" s="198" t="str">
        <f>Sales_Entry!C948</f>
        <v>BILL-6779</v>
      </c>
      <c r="F948" s="198" t="str">
        <f>Sales_Entry!E948</f>
        <v>Mix Milk</v>
      </c>
      <c r="G948" s="199">
        <f>N(Sales_Entry!J948)</f>
        <v>3440</v>
      </c>
      <c r="H948" s="199">
        <v>0</v>
      </c>
      <c r="I948" s="199">
        <f t="shared" si="14"/>
        <v>3440</v>
      </c>
      <c r="J948" s="200"/>
      <c r="K948" s="200" cm="1">
        <f t="array" ref="K948">IF($C948="","",IF(AND($C948=Party_Statement!$C$5,$B948&gt;=Party_Statement!$C$6,$B948&lt;=Party_Statement!$E$6),SUMPRODUCT(($C$3:$C948=Party_Statement!$C$5)*($B$3:$B948&gt;=Party_Statement!$C$6)*($B$3:$B948&lt;=Party_Statement!$E$6)),""))</f>
        <v>118</v>
      </c>
    </row>
    <row r="949" spans="1:11" x14ac:dyDescent="0.2">
      <c r="A949" s="196" t="str">
        <f>Sales_Entry!A949</f>
        <v>2083/04/24</v>
      </c>
      <c r="B949" s="197">
        <f>Sales_Entry!B949</f>
        <v>46243</v>
      </c>
      <c r="C949" s="198" t="str">
        <f>Sales_Entry!D949</f>
        <v>AAMOSH KIRANA</v>
      </c>
      <c r="D949" s="198" t="s">
        <v>1388</v>
      </c>
      <c r="E949" s="198" t="str">
        <f>Sales_Entry!C949</f>
        <v>BILL-6779</v>
      </c>
      <c r="F949" s="198" t="str">
        <f>Sales_Entry!E949</f>
        <v>Mix Milk</v>
      </c>
      <c r="G949" s="199">
        <f>N(Sales_Entry!J949)</f>
        <v>3825</v>
      </c>
      <c r="H949" s="199">
        <v>0</v>
      </c>
      <c r="I949" s="199">
        <f t="shared" si="14"/>
        <v>3825</v>
      </c>
      <c r="J949" s="200"/>
      <c r="K949" s="200" cm="1">
        <f t="array" ref="K949">IF($C949="","",IF(AND($C949=Party_Statement!$C$5,$B949&gt;=Party_Statement!$C$6,$B949&lt;=Party_Statement!$E$6),SUMPRODUCT(($C$3:$C949=Party_Statement!$C$5)*($B$3:$B949&gt;=Party_Statement!$C$6)*($B$3:$B949&lt;=Party_Statement!$E$6)),""))</f>
        <v>119</v>
      </c>
    </row>
    <row r="950" spans="1:11" x14ac:dyDescent="0.2">
      <c r="A950" s="196" t="str">
        <f>Sales_Entry!A950</f>
        <v>2083/04/24</v>
      </c>
      <c r="B950" s="197">
        <f>Sales_Entry!B950</f>
        <v>46243</v>
      </c>
      <c r="C950" s="198" t="str">
        <f>Sales_Entry!D950</f>
        <v>AAMOSH KIRANA</v>
      </c>
      <c r="D950" s="198" t="s">
        <v>1388</v>
      </c>
      <c r="E950" s="198" t="str">
        <f>Sales_Entry!C950</f>
        <v>BILL-6779</v>
      </c>
      <c r="F950" s="198" t="str">
        <f>Sales_Entry!E950</f>
        <v>Cow Milk</v>
      </c>
      <c r="G950" s="199">
        <f>N(Sales_Entry!J950)</f>
        <v>80</v>
      </c>
      <c r="H950" s="199">
        <v>0</v>
      </c>
      <c r="I950" s="199">
        <f t="shared" si="14"/>
        <v>80</v>
      </c>
      <c r="J950" s="200"/>
      <c r="K950" s="200" cm="1">
        <f t="array" ref="K950">IF($C950="","",IF(AND($C950=Party_Statement!$C$5,$B950&gt;=Party_Statement!$C$6,$B950&lt;=Party_Statement!$E$6),SUMPRODUCT(($C$3:$C950=Party_Statement!$C$5)*($B$3:$B950&gt;=Party_Statement!$C$6)*($B$3:$B950&lt;=Party_Statement!$E$6)),""))</f>
        <v>120</v>
      </c>
    </row>
    <row r="951" spans="1:11" x14ac:dyDescent="0.2">
      <c r="A951" s="196" t="str">
        <f>Sales_Entry!A951</f>
        <v>2083/04/24</v>
      </c>
      <c r="B951" s="197">
        <f>Sales_Entry!B951</f>
        <v>46243</v>
      </c>
      <c r="C951" s="198" t="str">
        <f>Sales_Entry!D951</f>
        <v>AAMOSH KIRANA</v>
      </c>
      <c r="D951" s="198" t="s">
        <v>1388</v>
      </c>
      <c r="E951" s="198" t="str">
        <f>Sales_Entry!C951</f>
        <v>BILL-6779</v>
      </c>
      <c r="F951" s="198" t="str">
        <f>Sales_Entry!E951</f>
        <v>NAUNI</v>
      </c>
      <c r="G951" s="199">
        <f>N(Sales_Entry!J951)</f>
        <v>850</v>
      </c>
      <c r="H951" s="199">
        <v>0</v>
      </c>
      <c r="I951" s="199">
        <f t="shared" si="14"/>
        <v>850</v>
      </c>
      <c r="J951" s="200"/>
      <c r="K951" s="200" cm="1">
        <f t="array" ref="K951">IF($C951="","",IF(AND($C951=Party_Statement!$C$5,$B951&gt;=Party_Statement!$C$6,$B951&lt;=Party_Statement!$E$6),SUMPRODUCT(($C$3:$C951=Party_Statement!$C$5)*($B$3:$B951&gt;=Party_Statement!$C$6)*($B$3:$B951&lt;=Party_Statement!$E$6)),""))</f>
        <v>121</v>
      </c>
    </row>
    <row r="952" spans="1:11" x14ac:dyDescent="0.2">
      <c r="A952" s="196" t="str">
        <f>Sales_Entry!A952</f>
        <v>2083/04/24</v>
      </c>
      <c r="B952" s="197">
        <f>Sales_Entry!B952</f>
        <v>46243</v>
      </c>
      <c r="C952" s="198" t="str">
        <f>Sales_Entry!D952</f>
        <v>KULCHANDRA GYAWALI</v>
      </c>
      <c r="D952" s="198" t="s">
        <v>1388</v>
      </c>
      <c r="E952" s="198" t="str">
        <f>Sales_Entry!C952</f>
        <v>BILL-6780</v>
      </c>
      <c r="F952" s="198" t="str">
        <f>Sales_Entry!E952</f>
        <v>NAUNI</v>
      </c>
      <c r="G952" s="199">
        <f>N(Sales_Entry!J952)</f>
        <v>2550</v>
      </c>
      <c r="H952" s="199">
        <v>0</v>
      </c>
      <c r="I952" s="199">
        <f t="shared" si="14"/>
        <v>2550</v>
      </c>
      <c r="J952" s="200"/>
      <c r="K952" s="200" t="str" cm="1">
        <f t="array" ref="K952">IF($C952="","",IF(AND($C952=Party_Statement!$C$5,$B952&gt;=Party_Statement!$C$6,$B952&lt;=Party_Statement!$E$6),SUMPRODUCT(($C$3:$C952=Party_Statement!$C$5)*($B$3:$B952&gt;=Party_Statement!$C$6)*($B$3:$B952&lt;=Party_Statement!$E$6)),""))</f>
        <v/>
      </c>
    </row>
    <row r="953" spans="1:11" x14ac:dyDescent="0.2">
      <c r="A953" s="196" t="str">
        <f>Sales_Entry!A953</f>
        <v>2083/04/24</v>
      </c>
      <c r="B953" s="197">
        <f>Sales_Entry!B953</f>
        <v>46243</v>
      </c>
      <c r="C953" s="198" t="str">
        <f>Sales_Entry!D953</f>
        <v>GIRI KIRANA</v>
      </c>
      <c r="D953" s="198" t="s">
        <v>1388</v>
      </c>
      <c r="E953" s="198" t="str">
        <f>Sales_Entry!C953</f>
        <v>BILL-6781</v>
      </c>
      <c r="F953" s="198" t="str">
        <f>Sales_Entry!E953</f>
        <v>Mix Milk</v>
      </c>
      <c r="G953" s="199">
        <f>N(Sales_Entry!J953)</f>
        <v>1275</v>
      </c>
      <c r="H953" s="199">
        <v>0</v>
      </c>
      <c r="I953" s="199">
        <f t="shared" si="14"/>
        <v>1275</v>
      </c>
      <c r="J953" s="200"/>
      <c r="K953" s="200" t="str" cm="1">
        <f t="array" ref="K953">IF($C953="","",IF(AND($C953=Party_Statement!$C$5,$B953&gt;=Party_Statement!$C$6,$B953&lt;=Party_Statement!$E$6),SUMPRODUCT(($C$3:$C953=Party_Statement!$C$5)*($B$3:$B953&gt;=Party_Statement!$C$6)*($B$3:$B953&lt;=Party_Statement!$E$6)),""))</f>
        <v/>
      </c>
    </row>
    <row r="954" spans="1:11" s="64" customFormat="1" x14ac:dyDescent="0.2">
      <c r="A954" s="196" t="str">
        <f>Sales_Entry!A954</f>
        <v>2083/04/24</v>
      </c>
      <c r="B954" s="197">
        <f>Sales_Entry!B954</f>
        <v>46243</v>
      </c>
      <c r="C954" s="198" t="str">
        <f>Sales_Entry!D954</f>
        <v>CHHATRABHUMI STORE</v>
      </c>
      <c r="D954" s="198" t="s">
        <v>1388</v>
      </c>
      <c r="E954" s="198" t="str">
        <f>Sales_Entry!C954</f>
        <v>BILL-6782</v>
      </c>
      <c r="F954" s="198" t="str">
        <f>Sales_Entry!E954</f>
        <v>Mix Milk</v>
      </c>
      <c r="G954" s="199">
        <f>N(Sales_Entry!J954)</f>
        <v>860</v>
      </c>
      <c r="H954" s="199">
        <v>0</v>
      </c>
      <c r="I954" s="199">
        <f t="shared" si="14"/>
        <v>860</v>
      </c>
      <c r="J954" s="202"/>
      <c r="K954" s="200" t="str" cm="1">
        <f t="array" ref="K954">IF($C954="","",IF(AND($C954=Party_Statement!$C$5,$B954&gt;=Party_Statement!$C$6,$B954&lt;=Party_Statement!$E$6),SUMPRODUCT(($C$3:$C954=Party_Statement!$C$5)*($B$3:$B954&gt;=Party_Statement!$C$6)*($B$3:$B954&lt;=Party_Statement!$E$6)),""))</f>
        <v/>
      </c>
    </row>
    <row r="955" spans="1:11" x14ac:dyDescent="0.2">
      <c r="A955" s="196" t="str">
        <f>Sales_Entry!A955</f>
        <v>2083/04/24</v>
      </c>
      <c r="B955" s="197">
        <f>Sales_Entry!B955</f>
        <v>46243</v>
      </c>
      <c r="C955" s="198" t="str">
        <f>Sales_Entry!D955</f>
        <v>KRISHNA KHAREL</v>
      </c>
      <c r="D955" s="198" t="s">
        <v>1388</v>
      </c>
      <c r="E955" s="198" t="str">
        <f>Sales_Entry!C955</f>
        <v>BILL-6783</v>
      </c>
      <c r="F955" s="198" t="str">
        <f>Sales_Entry!E955</f>
        <v>Mix Milk</v>
      </c>
      <c r="G955" s="199">
        <f>N(Sales_Entry!J955)</f>
        <v>172</v>
      </c>
      <c r="H955" s="199">
        <v>0</v>
      </c>
      <c r="I955" s="199">
        <f t="shared" si="14"/>
        <v>172</v>
      </c>
      <c r="J955" s="200"/>
      <c r="K955" s="200" t="str" cm="1">
        <f t="array" ref="K955">IF($C955="","",IF(AND($C955=Party_Statement!$C$5,$B955&gt;=Party_Statement!$C$6,$B955&lt;=Party_Statement!$E$6),SUMPRODUCT(($C$3:$C955=Party_Statement!$C$5)*($B$3:$B955&gt;=Party_Statement!$C$6)*($B$3:$B955&lt;=Party_Statement!$E$6)),""))</f>
        <v/>
      </c>
    </row>
    <row r="956" spans="1:11" x14ac:dyDescent="0.2">
      <c r="A956" s="196" t="str">
        <f>Sales_Entry!A956</f>
        <v>2083/04/24</v>
      </c>
      <c r="B956" s="197">
        <f>Sales_Entry!B956</f>
        <v>46243</v>
      </c>
      <c r="C956" s="198" t="str">
        <f>Sales_Entry!D956</f>
        <v>DEURALI KIRANA</v>
      </c>
      <c r="D956" s="198" t="s">
        <v>1388</v>
      </c>
      <c r="E956" s="198" t="str">
        <f>Sales_Entry!C956</f>
        <v>BILL-6784</v>
      </c>
      <c r="F956" s="198" t="str">
        <f>Sales_Entry!E956</f>
        <v>Mix Milk</v>
      </c>
      <c r="G956" s="199">
        <f>N(Sales_Entry!J956)</f>
        <v>595</v>
      </c>
      <c r="H956" s="199">
        <v>0</v>
      </c>
      <c r="I956" s="199">
        <f t="shared" si="14"/>
        <v>595</v>
      </c>
      <c r="J956" s="200"/>
      <c r="K956" s="200" t="str" cm="1">
        <f t="array" ref="K956">IF($C956="","",IF(AND($C956=Party_Statement!$C$5,$B956&gt;=Party_Statement!$C$6,$B956&lt;=Party_Statement!$E$6),SUMPRODUCT(($C$3:$C956=Party_Statement!$C$5)*($B$3:$B956&gt;=Party_Statement!$C$6)*($B$3:$B956&lt;=Party_Statement!$E$6)),""))</f>
        <v/>
      </c>
    </row>
    <row r="957" spans="1:11" x14ac:dyDescent="0.2">
      <c r="A957" s="196" t="str">
        <f>Sales_Entry!A957</f>
        <v>2083/04/24</v>
      </c>
      <c r="B957" s="197">
        <f>Sales_Entry!B957</f>
        <v>46243</v>
      </c>
      <c r="C957" s="198" t="str">
        <f>Sales_Entry!D957</f>
        <v>SAMIKSHYA KIRANA</v>
      </c>
      <c r="D957" s="198" t="s">
        <v>1388</v>
      </c>
      <c r="E957" s="198" t="str">
        <f>Sales_Entry!C957</f>
        <v>BILL-6785</v>
      </c>
      <c r="F957" s="198" t="str">
        <f>Sales_Entry!E957</f>
        <v>Mix Milk</v>
      </c>
      <c r="G957" s="199">
        <f>N(Sales_Entry!J957)</f>
        <v>680</v>
      </c>
      <c r="H957" s="199">
        <v>0</v>
      </c>
      <c r="I957" s="199">
        <f t="shared" si="14"/>
        <v>680</v>
      </c>
      <c r="J957" s="200"/>
      <c r="K957" s="200" t="str" cm="1">
        <f t="array" ref="K957">IF($C957="","",IF(AND($C957=Party_Statement!$C$5,$B957&gt;=Party_Statement!$C$6,$B957&lt;=Party_Statement!$E$6),SUMPRODUCT(($C$3:$C957=Party_Statement!$C$5)*($B$3:$B957&gt;=Party_Statement!$C$6)*($B$3:$B957&lt;=Party_Statement!$E$6)),""))</f>
        <v/>
      </c>
    </row>
    <row r="958" spans="1:11" x14ac:dyDescent="0.2">
      <c r="A958" s="196" t="str">
        <f>Sales_Entry!A958</f>
        <v>2083/04/24</v>
      </c>
      <c r="B958" s="197">
        <f>Sales_Entry!B958</f>
        <v>46243</v>
      </c>
      <c r="C958" s="198" t="str">
        <f>Sales_Entry!D958</f>
        <v>MANAKAMANA DAIRY</v>
      </c>
      <c r="D958" s="198" t="s">
        <v>1388</v>
      </c>
      <c r="E958" s="198" t="str">
        <f>Sales_Entry!C958</f>
        <v>BILL-6786</v>
      </c>
      <c r="F958" s="198" t="str">
        <f>Sales_Entry!E958</f>
        <v>Mix Milk</v>
      </c>
      <c r="G958" s="199">
        <f>N(Sales_Entry!J958)</f>
        <v>850</v>
      </c>
      <c r="H958" s="199">
        <v>0</v>
      </c>
      <c r="I958" s="199">
        <f t="shared" si="14"/>
        <v>850</v>
      </c>
      <c r="J958" s="200"/>
      <c r="K958" s="200" t="str" cm="1">
        <f t="array" ref="K958">IF($C958="","",IF(AND($C958=Party_Statement!$C$5,$B958&gt;=Party_Statement!$C$6,$B958&lt;=Party_Statement!$E$6),SUMPRODUCT(($C$3:$C958=Party_Statement!$C$5)*($B$3:$B958&gt;=Party_Statement!$C$6)*($B$3:$B958&lt;=Party_Statement!$E$6)),""))</f>
        <v/>
      </c>
    </row>
    <row r="959" spans="1:11" x14ac:dyDescent="0.2">
      <c r="A959" s="196" t="str">
        <f>Sales_Entry!A959</f>
        <v>2083/04/24</v>
      </c>
      <c r="B959" s="197">
        <f>Sales_Entry!B959</f>
        <v>46243</v>
      </c>
      <c r="C959" s="198" t="str">
        <f>Sales_Entry!D959</f>
        <v>YUBARAJ AND SAMRAT</v>
      </c>
      <c r="D959" s="198" t="s">
        <v>1388</v>
      </c>
      <c r="E959" s="198" t="str">
        <f>Sales_Entry!C959</f>
        <v>BILL-6787</v>
      </c>
      <c r="F959" s="198" t="str">
        <f>Sales_Entry!E959</f>
        <v>Mix Milk</v>
      </c>
      <c r="G959" s="199">
        <f>N(Sales_Entry!J959)</f>
        <v>1020</v>
      </c>
      <c r="H959" s="199">
        <v>0</v>
      </c>
      <c r="I959" s="199">
        <f t="shared" si="14"/>
        <v>1020</v>
      </c>
      <c r="J959" s="200"/>
      <c r="K959" s="200" t="str" cm="1">
        <f t="array" ref="K959">IF($C959="","",IF(AND($C959=Party_Statement!$C$5,$B959&gt;=Party_Statement!$C$6,$B959&lt;=Party_Statement!$E$6),SUMPRODUCT(($C$3:$C959=Party_Statement!$C$5)*($B$3:$B959&gt;=Party_Statement!$C$6)*($B$3:$B959&lt;=Party_Statement!$E$6)),""))</f>
        <v/>
      </c>
    </row>
    <row r="960" spans="1:11" x14ac:dyDescent="0.2">
      <c r="A960" s="196" t="str">
        <f>Sales_Entry!A960</f>
        <v>2083/04/24</v>
      </c>
      <c r="B960" s="197">
        <f>Sales_Entry!B960</f>
        <v>46243</v>
      </c>
      <c r="C960" s="198" t="str">
        <f>Sales_Entry!D960</f>
        <v>AAYUSH AND AAYUSHMA</v>
      </c>
      <c r="D960" s="198" t="s">
        <v>1388</v>
      </c>
      <c r="E960" s="198" t="str">
        <f>Sales_Entry!C960</f>
        <v>BILL-6788</v>
      </c>
      <c r="F960" s="198" t="str">
        <f>Sales_Entry!E960</f>
        <v>Mix Milk</v>
      </c>
      <c r="G960" s="199">
        <f>N(Sales_Entry!J960)</f>
        <v>425</v>
      </c>
      <c r="H960" s="199">
        <v>0</v>
      </c>
      <c r="I960" s="199">
        <f t="shared" si="14"/>
        <v>425</v>
      </c>
      <c r="J960" s="200"/>
      <c r="K960" s="200" t="str" cm="1">
        <f t="array" ref="K960">IF($C960="","",IF(AND($C960=Party_Statement!$C$5,$B960&gt;=Party_Statement!$C$6,$B960&lt;=Party_Statement!$E$6),SUMPRODUCT(($C$3:$C960=Party_Statement!$C$5)*($B$3:$B960&gt;=Party_Statement!$C$6)*($B$3:$B960&lt;=Party_Statement!$E$6)),""))</f>
        <v/>
      </c>
    </row>
    <row r="961" spans="1:11" x14ac:dyDescent="0.2">
      <c r="A961" s="196" t="str">
        <f>Sales_Entry!A961</f>
        <v>2083/04/24</v>
      </c>
      <c r="B961" s="197">
        <f>Sales_Entry!B961</f>
        <v>46243</v>
      </c>
      <c r="C961" s="198" t="str">
        <f>Sales_Entry!D961</f>
        <v>KRITIKA KIRANA</v>
      </c>
      <c r="D961" s="198" t="s">
        <v>1388</v>
      </c>
      <c r="E961" s="198" t="str">
        <f>Sales_Entry!C961</f>
        <v>BILL-6789</v>
      </c>
      <c r="F961" s="198" t="str">
        <f>Sales_Entry!E961</f>
        <v>Mix Milk</v>
      </c>
      <c r="G961" s="199">
        <f>N(Sales_Entry!J961)</f>
        <v>1290</v>
      </c>
      <c r="H961" s="199">
        <v>0</v>
      </c>
      <c r="I961" s="199">
        <f t="shared" si="14"/>
        <v>1290</v>
      </c>
      <c r="J961" s="200"/>
      <c r="K961" s="200" t="str" cm="1">
        <f t="array" ref="K961">IF($C961="","",IF(AND($C961=Party_Statement!$C$5,$B961&gt;=Party_Statement!$C$6,$B961&lt;=Party_Statement!$E$6),SUMPRODUCT(($C$3:$C961=Party_Statement!$C$5)*($B$3:$B961&gt;=Party_Statement!$C$6)*($B$3:$B961&lt;=Party_Statement!$E$6)),""))</f>
        <v/>
      </c>
    </row>
    <row r="962" spans="1:11" x14ac:dyDescent="0.2">
      <c r="A962" s="196" t="str">
        <f>Sales_Entry!A962</f>
        <v>2083/04/24</v>
      </c>
      <c r="B962" s="197">
        <f>Sales_Entry!B962</f>
        <v>46243</v>
      </c>
      <c r="C962" s="198" t="str">
        <f>Sales_Entry!D962</f>
        <v>SHARMA DAI</v>
      </c>
      <c r="D962" s="198" t="s">
        <v>1388</v>
      </c>
      <c r="E962" s="198" t="str">
        <f>Sales_Entry!C962</f>
        <v>BILL-6790</v>
      </c>
      <c r="F962" s="198" t="str">
        <f>Sales_Entry!E962</f>
        <v>Mix Milk</v>
      </c>
      <c r="G962" s="199">
        <f>N(Sales_Entry!J962)</f>
        <v>3230</v>
      </c>
      <c r="H962" s="199">
        <v>0</v>
      </c>
      <c r="I962" s="199">
        <f t="shared" si="14"/>
        <v>3230</v>
      </c>
      <c r="J962" s="200"/>
      <c r="K962" s="200" t="str" cm="1">
        <f t="array" ref="K962">IF($C962="","",IF(AND($C962=Party_Statement!$C$5,$B962&gt;=Party_Statement!$C$6,$B962&lt;=Party_Statement!$E$6),SUMPRODUCT(($C$3:$C962=Party_Statement!$C$5)*($B$3:$B962&gt;=Party_Statement!$C$6)*($B$3:$B962&lt;=Party_Statement!$E$6)),""))</f>
        <v/>
      </c>
    </row>
    <row r="963" spans="1:11" x14ac:dyDescent="0.2">
      <c r="A963" s="196" t="str">
        <f>Sales_Entry!A963</f>
        <v>2083/04/24</v>
      </c>
      <c r="B963" s="197">
        <f>Sales_Entry!B963</f>
        <v>46243</v>
      </c>
      <c r="C963" s="198" t="str">
        <f>Sales_Entry!D963</f>
        <v>GANGA NEUPANE</v>
      </c>
      <c r="D963" s="198" t="s">
        <v>1388</v>
      </c>
      <c r="E963" s="198" t="str">
        <f>Sales_Entry!C963</f>
        <v>BILL-6791</v>
      </c>
      <c r="F963" s="198" t="str">
        <f>Sales_Entry!E963</f>
        <v>Mix Milk</v>
      </c>
      <c r="G963" s="199">
        <f>N(Sales_Entry!J963)</f>
        <v>510</v>
      </c>
      <c r="H963" s="199">
        <v>0</v>
      </c>
      <c r="I963" s="199">
        <f t="shared" si="14"/>
        <v>510</v>
      </c>
      <c r="J963" s="200"/>
      <c r="K963" s="200" t="str" cm="1">
        <f t="array" ref="K963">IF($C963="","",IF(AND($C963=Party_Statement!$C$5,$B963&gt;=Party_Statement!$C$6,$B963&lt;=Party_Statement!$E$6),SUMPRODUCT(($C$3:$C963=Party_Statement!$C$5)*($B$3:$B963&gt;=Party_Statement!$C$6)*($B$3:$B963&lt;=Party_Statement!$E$6)),""))</f>
        <v/>
      </c>
    </row>
    <row r="964" spans="1:11" ht="30" x14ac:dyDescent="0.2">
      <c r="A964" s="196" t="str">
        <f>Sales_Entry!A964</f>
        <v>2083/04/24</v>
      </c>
      <c r="B964" s="197">
        <f>Sales_Entry!B964</f>
        <v>46243</v>
      </c>
      <c r="C964" s="198" t="str">
        <f>Sales_Entry!D964</f>
        <v>NAMASTE SOAP HARIHARPUR</v>
      </c>
      <c r="D964" s="198" t="s">
        <v>1388</v>
      </c>
      <c r="E964" s="198" t="str">
        <f>Sales_Entry!C964</f>
        <v>BILL-6792</v>
      </c>
      <c r="F964" s="198" t="str">
        <f>Sales_Entry!E964</f>
        <v>Mix Milk</v>
      </c>
      <c r="G964" s="199">
        <f>N(Sales_Entry!J964)</f>
        <v>500</v>
      </c>
      <c r="H964" s="199">
        <v>0</v>
      </c>
      <c r="I964" s="199">
        <f t="shared" ref="I964:I1027" si="15">IF($C964="","",$G964-$H964)</f>
        <v>500</v>
      </c>
      <c r="J964" s="200"/>
      <c r="K964" s="200" t="str" cm="1">
        <f t="array" ref="K964">IF($C964="","",IF(AND($C964=Party_Statement!$C$5,$B964&gt;=Party_Statement!$C$6,$B964&lt;=Party_Statement!$E$6),SUMPRODUCT(($C$3:$C964=Party_Statement!$C$5)*($B$3:$B964&gt;=Party_Statement!$C$6)*($B$3:$B964&lt;=Party_Statement!$E$6)),""))</f>
        <v/>
      </c>
    </row>
    <row r="965" spans="1:11" s="64" customFormat="1" x14ac:dyDescent="0.2">
      <c r="A965" s="196" t="str">
        <f>Sales_Entry!A965</f>
        <v>2083/04/24</v>
      </c>
      <c r="B965" s="197">
        <f>Sales_Entry!B965</f>
        <v>46243</v>
      </c>
      <c r="C965" s="198" t="str">
        <f>Sales_Entry!D965</f>
        <v>NEUPANE KIRANA</v>
      </c>
      <c r="D965" s="198" t="s">
        <v>1388</v>
      </c>
      <c r="E965" s="198" t="str">
        <f>Sales_Entry!C965</f>
        <v>BILL-6793</v>
      </c>
      <c r="F965" s="198" t="str">
        <f>Sales_Entry!E965</f>
        <v>Mix Milk</v>
      </c>
      <c r="G965" s="199">
        <f>N(Sales_Entry!J965)</f>
        <v>200</v>
      </c>
      <c r="H965" s="199">
        <v>0</v>
      </c>
      <c r="I965" s="199">
        <f t="shared" si="15"/>
        <v>200</v>
      </c>
      <c r="J965" s="202"/>
      <c r="K965" s="200" t="str" cm="1">
        <f t="array" ref="K965">IF($C965="","",IF(AND($C965=Party_Statement!$C$5,$B965&gt;=Party_Statement!$C$6,$B965&lt;=Party_Statement!$E$6),SUMPRODUCT(($C$3:$C965=Party_Statement!$C$5)*($B$3:$B965&gt;=Party_Statement!$C$6)*($B$3:$B965&lt;=Party_Statement!$E$6)),""))</f>
        <v/>
      </c>
    </row>
    <row r="966" spans="1:11" x14ac:dyDescent="0.2">
      <c r="A966" s="196" t="str">
        <f>Sales_Entry!A966</f>
        <v>2083/04/24</v>
      </c>
      <c r="B966" s="197">
        <f>Sales_Entry!B966</f>
        <v>46243</v>
      </c>
      <c r="C966" s="198" t="str">
        <f>Sales_Entry!D966</f>
        <v>LOCAL</v>
      </c>
      <c r="D966" s="198" t="s">
        <v>1388</v>
      </c>
      <c r="E966" s="198" t="str">
        <f>Sales_Entry!C966</f>
        <v>BILL-6468</v>
      </c>
      <c r="F966" s="198" t="str">
        <f>Sales_Entry!E966</f>
        <v>Mix Milk</v>
      </c>
      <c r="G966" s="199">
        <f>N(Sales_Entry!J966)</f>
        <v>1025</v>
      </c>
      <c r="H966" s="199">
        <v>0</v>
      </c>
      <c r="I966" s="199">
        <f t="shared" si="15"/>
        <v>1025</v>
      </c>
      <c r="J966" s="200"/>
      <c r="K966" s="200" t="str" cm="1">
        <f t="array" ref="K966">IF($C966="","",IF(AND($C966=Party_Statement!$C$5,$B966&gt;=Party_Statement!$C$6,$B966&lt;=Party_Statement!$E$6),SUMPRODUCT(($C$3:$C966=Party_Statement!$C$5)*($B$3:$B966&gt;=Party_Statement!$C$6)*($B$3:$B966&lt;=Party_Statement!$E$6)),""))</f>
        <v/>
      </c>
    </row>
    <row r="967" spans="1:11" x14ac:dyDescent="0.2">
      <c r="A967" s="196" t="str">
        <f>Sales_Entry!A967</f>
        <v>2083/04/25</v>
      </c>
      <c r="B967" s="197">
        <f>Sales_Entry!B967</f>
        <v>46244</v>
      </c>
      <c r="C967" s="198" t="str">
        <f>Sales_Entry!D967</f>
        <v>SOBHA BHATTARAI</v>
      </c>
      <c r="D967" s="198" t="s">
        <v>1388</v>
      </c>
      <c r="E967" s="198" t="str">
        <f>Sales_Entry!C967</f>
        <v>BILL-6794</v>
      </c>
      <c r="F967" s="198" t="str">
        <f>Sales_Entry!E967</f>
        <v>Mix Milk</v>
      </c>
      <c r="G967" s="199">
        <f>N(Sales_Entry!J967)</f>
        <v>425</v>
      </c>
      <c r="H967" s="199">
        <v>0</v>
      </c>
      <c r="I967" s="199">
        <f t="shared" si="15"/>
        <v>425</v>
      </c>
      <c r="J967" s="200"/>
      <c r="K967" s="200" t="str" cm="1">
        <f t="array" ref="K967">IF($C967="","",IF(AND($C967=Party_Statement!$C$5,$B967&gt;=Party_Statement!$C$6,$B967&lt;=Party_Statement!$E$6),SUMPRODUCT(($C$3:$C967=Party_Statement!$C$5)*($B$3:$B967&gt;=Party_Statement!$C$6)*($B$3:$B967&lt;=Party_Statement!$E$6)),""))</f>
        <v/>
      </c>
    </row>
    <row r="968" spans="1:11" x14ac:dyDescent="0.2">
      <c r="A968" s="196" t="str">
        <f>Sales_Entry!A968</f>
        <v>2083/04/25</v>
      </c>
      <c r="B968" s="197">
        <f>Sales_Entry!B968</f>
        <v>46244</v>
      </c>
      <c r="C968" s="198" t="str">
        <f>Sales_Entry!D968</f>
        <v>AAMOSH KIRANA</v>
      </c>
      <c r="D968" s="198" t="s">
        <v>1388</v>
      </c>
      <c r="E968" s="198" t="str">
        <f>Sales_Entry!C968</f>
        <v>BILL-6795</v>
      </c>
      <c r="F968" s="198" t="str">
        <f>Sales_Entry!E968</f>
        <v>Mix Milk</v>
      </c>
      <c r="G968" s="199">
        <f>N(Sales_Entry!J968)</f>
        <v>3440</v>
      </c>
      <c r="H968" s="199">
        <v>0</v>
      </c>
      <c r="I968" s="199">
        <f t="shared" si="15"/>
        <v>3440</v>
      </c>
      <c r="J968" s="200"/>
      <c r="K968" s="200" cm="1">
        <f t="array" ref="K968">IF($C968="","",IF(AND($C968=Party_Statement!$C$5,$B968&gt;=Party_Statement!$C$6,$B968&lt;=Party_Statement!$E$6),SUMPRODUCT(($C$3:$C968=Party_Statement!$C$5)*($B$3:$B968&gt;=Party_Statement!$C$6)*($B$3:$B968&lt;=Party_Statement!$E$6)),""))</f>
        <v>122</v>
      </c>
    </row>
    <row r="969" spans="1:11" x14ac:dyDescent="0.2">
      <c r="A969" s="196" t="str">
        <f>Sales_Entry!A969</f>
        <v>2083/04/25</v>
      </c>
      <c r="B969" s="197">
        <f>Sales_Entry!B969</f>
        <v>46244</v>
      </c>
      <c r="C969" s="198" t="str">
        <f>Sales_Entry!D969</f>
        <v>AAMOSH KIRANA</v>
      </c>
      <c r="D969" s="198" t="s">
        <v>1388</v>
      </c>
      <c r="E969" s="198" t="str">
        <f>Sales_Entry!C969</f>
        <v>BILL-6795</v>
      </c>
      <c r="F969" s="198" t="str">
        <f>Sales_Entry!E969</f>
        <v>Mix Milk</v>
      </c>
      <c r="G969" s="199">
        <f>N(Sales_Entry!J969)</f>
        <v>1700</v>
      </c>
      <c r="H969" s="199">
        <v>0</v>
      </c>
      <c r="I969" s="199">
        <f t="shared" si="15"/>
        <v>1700</v>
      </c>
      <c r="J969" s="200"/>
      <c r="K969" s="200" cm="1">
        <f t="array" ref="K969">IF($C969="","",IF(AND($C969=Party_Statement!$C$5,$B969&gt;=Party_Statement!$C$6,$B969&lt;=Party_Statement!$E$6),SUMPRODUCT(($C$3:$C969=Party_Statement!$C$5)*($B$3:$B969&gt;=Party_Statement!$C$6)*($B$3:$B969&lt;=Party_Statement!$E$6)),""))</f>
        <v>123</v>
      </c>
    </row>
    <row r="970" spans="1:11" x14ac:dyDescent="0.2">
      <c r="A970" s="196" t="str">
        <f>Sales_Entry!A970</f>
        <v>2083/04/25</v>
      </c>
      <c r="B970" s="197">
        <f>Sales_Entry!B970</f>
        <v>46244</v>
      </c>
      <c r="C970" s="198" t="str">
        <f>Sales_Entry!D970</f>
        <v>CHHATRABHUMI STORE</v>
      </c>
      <c r="D970" s="198" t="s">
        <v>1388</v>
      </c>
      <c r="E970" s="198" t="str">
        <f>Sales_Entry!C970</f>
        <v>BILL-6796</v>
      </c>
      <c r="F970" s="198" t="str">
        <f>Sales_Entry!E970</f>
        <v>Mix Milk</v>
      </c>
      <c r="G970" s="199">
        <f>N(Sales_Entry!J970)</f>
        <v>2150</v>
      </c>
      <c r="H970" s="199">
        <v>0</v>
      </c>
      <c r="I970" s="199">
        <f t="shared" si="15"/>
        <v>2150</v>
      </c>
      <c r="J970" s="200"/>
      <c r="K970" s="200" t="str" cm="1">
        <f t="array" ref="K970">IF($C970="","",IF(AND($C970=Party_Statement!$C$5,$B970&gt;=Party_Statement!$C$6,$B970&lt;=Party_Statement!$E$6),SUMPRODUCT(($C$3:$C970=Party_Statement!$C$5)*($B$3:$B970&gt;=Party_Statement!$C$6)*($B$3:$B970&lt;=Party_Statement!$E$6)),""))</f>
        <v/>
      </c>
    </row>
    <row r="971" spans="1:11" x14ac:dyDescent="0.2">
      <c r="A971" s="196" t="str">
        <f>Sales_Entry!A971</f>
        <v>2083/04/25</v>
      </c>
      <c r="B971" s="197">
        <f>Sales_Entry!B971</f>
        <v>46244</v>
      </c>
      <c r="C971" s="198" t="str">
        <f>Sales_Entry!D971</f>
        <v>KRISHNA KHAREL</v>
      </c>
      <c r="D971" s="198" t="s">
        <v>1388</v>
      </c>
      <c r="E971" s="198" t="str">
        <f>Sales_Entry!C971</f>
        <v>BILL-6797</v>
      </c>
      <c r="F971" s="198" t="str">
        <f>Sales_Entry!E971</f>
        <v>Mix Milk</v>
      </c>
      <c r="G971" s="199">
        <f>N(Sales_Entry!J971)</f>
        <v>172</v>
      </c>
      <c r="H971" s="199">
        <v>0</v>
      </c>
      <c r="I971" s="199">
        <f t="shared" si="15"/>
        <v>172</v>
      </c>
      <c r="J971" s="200"/>
      <c r="K971" s="200" t="str" cm="1">
        <f t="array" ref="K971">IF($C971="","",IF(AND($C971=Party_Statement!$C$5,$B971&gt;=Party_Statement!$C$6,$B971&lt;=Party_Statement!$E$6),SUMPRODUCT(($C$3:$C971=Party_Statement!$C$5)*($B$3:$B971&gt;=Party_Statement!$C$6)*($B$3:$B971&lt;=Party_Statement!$E$6)),""))</f>
        <v/>
      </c>
    </row>
    <row r="972" spans="1:11" x14ac:dyDescent="0.2">
      <c r="A972" s="196" t="str">
        <f>Sales_Entry!A972</f>
        <v>2083/04/25</v>
      </c>
      <c r="B972" s="197">
        <f>Sales_Entry!B972</f>
        <v>46244</v>
      </c>
      <c r="C972" s="198" t="str">
        <f>Sales_Entry!D972</f>
        <v>PALPALI KIRANA</v>
      </c>
      <c r="D972" s="198" t="s">
        <v>1388</v>
      </c>
      <c r="E972" s="198" t="str">
        <f>Sales_Entry!C972</f>
        <v>BILL-6798</v>
      </c>
      <c r="F972" s="198" t="str">
        <f>Sales_Entry!E972</f>
        <v>Mix Milk</v>
      </c>
      <c r="G972" s="199">
        <f>N(Sales_Entry!J972)</f>
        <v>1275</v>
      </c>
      <c r="H972" s="199">
        <v>0</v>
      </c>
      <c r="I972" s="199">
        <f t="shared" si="15"/>
        <v>1275</v>
      </c>
      <c r="J972" s="200"/>
      <c r="K972" s="200" t="str" cm="1">
        <f t="array" ref="K972">IF($C972="","",IF(AND($C972=Party_Statement!$C$5,$B972&gt;=Party_Statement!$C$6,$B972&lt;=Party_Statement!$E$6),SUMPRODUCT(($C$3:$C972=Party_Statement!$C$5)*($B$3:$B972&gt;=Party_Statement!$C$6)*($B$3:$B972&lt;=Party_Statement!$E$6)),""))</f>
        <v/>
      </c>
    </row>
    <row r="973" spans="1:11" x14ac:dyDescent="0.2">
      <c r="A973" s="196" t="str">
        <f>Sales_Entry!A973</f>
        <v>2083/04/25</v>
      </c>
      <c r="B973" s="197">
        <f>Sales_Entry!B973</f>
        <v>46244</v>
      </c>
      <c r="C973" s="198" t="str">
        <f>Sales_Entry!D973</f>
        <v>DEURALI KIRANA</v>
      </c>
      <c r="D973" s="198" t="s">
        <v>1388</v>
      </c>
      <c r="E973" s="198" t="str">
        <f>Sales_Entry!C973</f>
        <v>BILL-6799</v>
      </c>
      <c r="F973" s="198" t="str">
        <f>Sales_Entry!E973</f>
        <v>Mix Milk</v>
      </c>
      <c r="G973" s="199">
        <f>N(Sales_Entry!J973)</f>
        <v>595</v>
      </c>
      <c r="H973" s="199">
        <v>0</v>
      </c>
      <c r="I973" s="199">
        <f t="shared" si="15"/>
        <v>595</v>
      </c>
      <c r="J973" s="200"/>
      <c r="K973" s="200" t="str" cm="1">
        <f t="array" ref="K973">IF($C973="","",IF(AND($C973=Party_Statement!$C$5,$B973&gt;=Party_Statement!$C$6,$B973&lt;=Party_Statement!$E$6),SUMPRODUCT(($C$3:$C973=Party_Statement!$C$5)*($B$3:$B973&gt;=Party_Statement!$C$6)*($B$3:$B973&lt;=Party_Statement!$E$6)),""))</f>
        <v/>
      </c>
    </row>
    <row r="974" spans="1:11" x14ac:dyDescent="0.2">
      <c r="A974" s="196" t="str">
        <f>Sales_Entry!A974</f>
        <v>2083/04/25</v>
      </c>
      <c r="B974" s="197">
        <f>Sales_Entry!B974</f>
        <v>46244</v>
      </c>
      <c r="C974" s="198" t="str">
        <f>Sales_Entry!D974</f>
        <v>GIRI KIRANA</v>
      </c>
      <c r="D974" s="198" t="s">
        <v>1388</v>
      </c>
      <c r="E974" s="198" t="str">
        <f>Sales_Entry!C974</f>
        <v>BILL-6800</v>
      </c>
      <c r="F974" s="198" t="str">
        <f>Sales_Entry!E974</f>
        <v>Mix Milk</v>
      </c>
      <c r="G974" s="199">
        <f>N(Sales_Entry!J974)</f>
        <v>1275</v>
      </c>
      <c r="H974" s="199">
        <v>0</v>
      </c>
      <c r="I974" s="199">
        <f t="shared" si="15"/>
        <v>1275</v>
      </c>
      <c r="J974" s="200"/>
      <c r="K974" s="200" t="str" cm="1">
        <f t="array" ref="K974">IF($C974="","",IF(AND($C974=Party_Statement!$C$5,$B974&gt;=Party_Statement!$C$6,$B974&lt;=Party_Statement!$E$6),SUMPRODUCT(($C$3:$C974=Party_Statement!$C$5)*($B$3:$B974&gt;=Party_Statement!$C$6)*($B$3:$B974&lt;=Party_Statement!$E$6)),""))</f>
        <v/>
      </c>
    </row>
    <row r="975" spans="1:11" x14ac:dyDescent="0.2">
      <c r="A975" s="196" t="str">
        <f>Sales_Entry!A975</f>
        <v>2083/04/25</v>
      </c>
      <c r="B975" s="197">
        <f>Sales_Entry!B975</f>
        <v>46244</v>
      </c>
      <c r="C975" s="198" t="str">
        <f>Sales_Entry!D975</f>
        <v>ORGANIC TARKALI</v>
      </c>
      <c r="D975" s="198" t="s">
        <v>1388</v>
      </c>
      <c r="E975" s="198" t="str">
        <f>Sales_Entry!C975</f>
        <v>BILL-6701</v>
      </c>
      <c r="F975" s="198" t="str">
        <f>Sales_Entry!E975</f>
        <v>Mix Milk</v>
      </c>
      <c r="G975" s="199">
        <f>N(Sales_Entry!J975)</f>
        <v>2850</v>
      </c>
      <c r="H975" s="199">
        <v>0</v>
      </c>
      <c r="I975" s="199">
        <f t="shared" si="15"/>
        <v>2850</v>
      </c>
      <c r="J975" s="200"/>
      <c r="K975" s="200" t="str" cm="1">
        <f t="array" ref="K975">IF($C975="","",IF(AND($C975=Party_Statement!$C$5,$B975&gt;=Party_Statement!$C$6,$B975&lt;=Party_Statement!$E$6),SUMPRODUCT(($C$3:$C975=Party_Statement!$C$5)*($B$3:$B975&gt;=Party_Statement!$C$6)*($B$3:$B975&lt;=Party_Statement!$E$6)),""))</f>
        <v/>
      </c>
    </row>
    <row r="976" spans="1:11" s="64" customFormat="1" x14ac:dyDescent="0.2">
      <c r="A976" s="196" t="str">
        <f>Sales_Entry!A976</f>
        <v>2083/04/25</v>
      </c>
      <c r="B976" s="197">
        <f>Sales_Entry!B976</f>
        <v>46244</v>
      </c>
      <c r="C976" s="198" t="str">
        <f>Sales_Entry!D976</f>
        <v>ORGANIC TARKALI</v>
      </c>
      <c r="D976" s="198" t="s">
        <v>1388</v>
      </c>
      <c r="E976" s="198" t="str">
        <f>Sales_Entry!C976</f>
        <v>BILL-6701</v>
      </c>
      <c r="F976" s="198" t="str">
        <f>Sales_Entry!E976</f>
        <v>Mix Milk</v>
      </c>
      <c r="G976" s="199">
        <f>N(Sales_Entry!J976)</f>
        <v>1020</v>
      </c>
      <c r="H976" s="199">
        <v>0</v>
      </c>
      <c r="I976" s="199">
        <f t="shared" si="15"/>
        <v>1020</v>
      </c>
      <c r="J976" s="202"/>
      <c r="K976" s="200" t="str" cm="1">
        <f t="array" ref="K976">IF($C976="","",IF(AND($C976=Party_Statement!$C$5,$B976&gt;=Party_Statement!$C$6,$B976&lt;=Party_Statement!$E$6),SUMPRODUCT(($C$3:$C976=Party_Statement!$C$5)*($B$3:$B976&gt;=Party_Statement!$C$6)*($B$3:$B976&lt;=Party_Statement!$E$6)),""))</f>
        <v/>
      </c>
    </row>
    <row r="977" spans="1:11" x14ac:dyDescent="0.2">
      <c r="A977" s="196" t="str">
        <f>Sales_Entry!A977</f>
        <v>2083/04/25</v>
      </c>
      <c r="B977" s="197">
        <f>Sales_Entry!B977</f>
        <v>46244</v>
      </c>
      <c r="C977" s="198" t="str">
        <f>Sales_Entry!D977</f>
        <v>SAMIKSHYA KIRANA</v>
      </c>
      <c r="D977" s="198" t="s">
        <v>1388</v>
      </c>
      <c r="E977" s="198" t="str">
        <f>Sales_Entry!C977</f>
        <v>BILL-6702</v>
      </c>
      <c r="F977" s="198" t="str">
        <f>Sales_Entry!E977</f>
        <v>Mix Milk</v>
      </c>
      <c r="G977" s="199">
        <f>N(Sales_Entry!J977)</f>
        <v>680</v>
      </c>
      <c r="H977" s="199">
        <v>0</v>
      </c>
      <c r="I977" s="199">
        <f t="shared" si="15"/>
        <v>680</v>
      </c>
      <c r="J977" s="200"/>
      <c r="K977" s="200" t="str" cm="1">
        <f t="array" ref="K977">IF($C977="","",IF(AND($C977=Party_Statement!$C$5,$B977&gt;=Party_Statement!$C$6,$B977&lt;=Party_Statement!$E$6),SUMPRODUCT(($C$3:$C977=Party_Statement!$C$5)*($B$3:$B977&gt;=Party_Statement!$C$6)*($B$3:$B977&lt;=Party_Statement!$E$6)),""))</f>
        <v/>
      </c>
    </row>
    <row r="978" spans="1:11" x14ac:dyDescent="0.2">
      <c r="A978" s="196" t="str">
        <f>Sales_Entry!A978</f>
        <v>2083/04/25</v>
      </c>
      <c r="B978" s="197">
        <f>Sales_Entry!B978</f>
        <v>46244</v>
      </c>
      <c r="C978" s="198" t="str">
        <f>Sales_Entry!D978</f>
        <v>KRITIKA KIRANA</v>
      </c>
      <c r="D978" s="198" t="s">
        <v>1388</v>
      </c>
      <c r="E978" s="198" t="str">
        <f>Sales_Entry!C978</f>
        <v>BILL-6703</v>
      </c>
      <c r="F978" s="198" t="str">
        <f>Sales_Entry!E978</f>
        <v>Mix Milk</v>
      </c>
      <c r="G978" s="199">
        <f>N(Sales_Entry!J978)</f>
        <v>1290</v>
      </c>
      <c r="H978" s="199">
        <v>0</v>
      </c>
      <c r="I978" s="199">
        <f t="shared" si="15"/>
        <v>1290</v>
      </c>
      <c r="J978" s="200"/>
      <c r="K978" s="200" t="str" cm="1">
        <f t="array" ref="K978">IF($C978="","",IF(AND($C978=Party_Statement!$C$5,$B978&gt;=Party_Statement!$C$6,$B978&lt;=Party_Statement!$E$6),SUMPRODUCT(($C$3:$C978=Party_Statement!$C$5)*($B$3:$B978&gt;=Party_Statement!$C$6)*($B$3:$B978&lt;=Party_Statement!$E$6)),""))</f>
        <v/>
      </c>
    </row>
    <row r="979" spans="1:11" x14ac:dyDescent="0.2">
      <c r="A979" s="196" t="str">
        <f>Sales_Entry!A979</f>
        <v>2083/04/25</v>
      </c>
      <c r="B979" s="197">
        <f>Sales_Entry!B979</f>
        <v>46244</v>
      </c>
      <c r="C979" s="198" t="str">
        <f>Sales_Entry!D979</f>
        <v>SHARMA DAI</v>
      </c>
      <c r="D979" s="198" t="s">
        <v>1388</v>
      </c>
      <c r="E979" s="198" t="str">
        <f>Sales_Entry!C979</f>
        <v>BILL-6704</v>
      </c>
      <c r="F979" s="198" t="str">
        <f>Sales_Entry!E979</f>
        <v>Mix Milk</v>
      </c>
      <c r="G979" s="199">
        <f>N(Sales_Entry!J979)</f>
        <v>170</v>
      </c>
      <c r="H979" s="199">
        <v>0</v>
      </c>
      <c r="I979" s="199">
        <f t="shared" si="15"/>
        <v>170</v>
      </c>
      <c r="J979" s="200"/>
      <c r="K979" s="200" t="str" cm="1">
        <f t="array" ref="K979">IF($C979="","",IF(AND($C979=Party_Statement!$C$5,$B979&gt;=Party_Statement!$C$6,$B979&lt;=Party_Statement!$E$6),SUMPRODUCT(($C$3:$C979=Party_Statement!$C$5)*($B$3:$B979&gt;=Party_Statement!$C$6)*($B$3:$B979&lt;=Party_Statement!$E$6)),""))</f>
        <v/>
      </c>
    </row>
    <row r="980" spans="1:11" x14ac:dyDescent="0.2">
      <c r="A980" s="196" t="str">
        <f>Sales_Entry!A980</f>
        <v>2083/04/25</v>
      </c>
      <c r="B980" s="197">
        <f>Sales_Entry!B980</f>
        <v>46244</v>
      </c>
      <c r="C980" s="198" t="str">
        <f>Sales_Entry!D980</f>
        <v>NEUPANE KIRANA</v>
      </c>
      <c r="D980" s="198" t="s">
        <v>1388</v>
      </c>
      <c r="E980" s="198" t="str">
        <f>Sales_Entry!C980</f>
        <v>BILL-6705</v>
      </c>
      <c r="F980" s="198" t="str">
        <f>Sales_Entry!E980</f>
        <v>Mix Milk</v>
      </c>
      <c r="G980" s="199">
        <f>N(Sales_Entry!J980)</f>
        <v>200</v>
      </c>
      <c r="H980" s="199">
        <v>0</v>
      </c>
      <c r="I980" s="199">
        <f t="shared" si="15"/>
        <v>200</v>
      </c>
      <c r="J980" s="200"/>
      <c r="K980" s="200" t="str" cm="1">
        <f t="array" ref="K980">IF($C980="","",IF(AND($C980=Party_Statement!$C$5,$B980&gt;=Party_Statement!$C$6,$B980&lt;=Party_Statement!$E$6),SUMPRODUCT(($C$3:$C980=Party_Statement!$C$5)*($B$3:$B980&gt;=Party_Statement!$C$6)*($B$3:$B980&lt;=Party_Statement!$E$6)),""))</f>
        <v/>
      </c>
    </row>
    <row r="981" spans="1:11" x14ac:dyDescent="0.2">
      <c r="A981" s="196" t="str">
        <f>Sales_Entry!A981</f>
        <v>2083/04/25</v>
      </c>
      <c r="B981" s="197">
        <f>Sales_Entry!B981</f>
        <v>46244</v>
      </c>
      <c r="C981" s="198" t="str">
        <f>Sales_Entry!D981</f>
        <v>LOCAL</v>
      </c>
      <c r="D981" s="198" t="s">
        <v>1388</v>
      </c>
      <c r="E981" s="198" t="str">
        <f>Sales_Entry!C981</f>
        <v>BILL-6469</v>
      </c>
      <c r="F981" s="198" t="str">
        <f>Sales_Entry!E981</f>
        <v>Mix Milk</v>
      </c>
      <c r="G981" s="199">
        <f>N(Sales_Entry!J981)</f>
        <v>550</v>
      </c>
      <c r="H981" s="199">
        <v>0</v>
      </c>
      <c r="I981" s="199">
        <f t="shared" si="15"/>
        <v>550</v>
      </c>
      <c r="J981" s="200"/>
      <c r="K981" s="200" t="str" cm="1">
        <f t="array" ref="K981">IF($C981="","",IF(AND($C981=Party_Statement!$C$5,$B981&gt;=Party_Statement!$C$6,$B981&lt;=Party_Statement!$E$6),SUMPRODUCT(($C$3:$C981=Party_Statement!$C$5)*($B$3:$B981&gt;=Party_Statement!$C$6)*($B$3:$B981&lt;=Party_Statement!$E$6)),""))</f>
        <v/>
      </c>
    </row>
    <row r="982" spans="1:11" x14ac:dyDescent="0.2">
      <c r="A982" s="196" t="str">
        <f>Sales_Entry!A982</f>
        <v>2083/04/25</v>
      </c>
      <c r="B982" s="197">
        <f>Sales_Entry!B982</f>
        <v>46244</v>
      </c>
      <c r="C982" s="198" t="str">
        <f>Sales_Entry!D982</f>
        <v>LOCAL DAMAGE</v>
      </c>
      <c r="D982" s="198" t="s">
        <v>1388</v>
      </c>
      <c r="E982" s="198">
        <f>Sales_Entry!C982</f>
        <v>0</v>
      </c>
      <c r="F982" s="198" t="str">
        <f>Sales_Entry!E982</f>
        <v>Mix Milk</v>
      </c>
      <c r="G982" s="199">
        <f>N(Sales_Entry!J982)</f>
        <v>0</v>
      </c>
      <c r="H982" s="199">
        <v>0</v>
      </c>
      <c r="I982" s="199">
        <f t="shared" si="15"/>
        <v>0</v>
      </c>
      <c r="J982" s="200"/>
      <c r="K982" s="200" t="str" cm="1">
        <f t="array" ref="K982">IF($C982="","",IF(AND($C982=Party_Statement!$C$5,$B982&gt;=Party_Statement!$C$6,$B982&lt;=Party_Statement!$E$6),SUMPRODUCT(($C$3:$C982=Party_Statement!$C$5)*($B$3:$B982&gt;=Party_Statement!$C$6)*($B$3:$B982&lt;=Party_Statement!$E$6)),""))</f>
        <v/>
      </c>
    </row>
    <row r="983" spans="1:11" x14ac:dyDescent="0.2">
      <c r="A983" s="196" t="str">
        <f>Sales_Entry!A983</f>
        <v>2083/03/18</v>
      </c>
      <c r="B983" s="197">
        <f>Sales_Entry!B983</f>
        <v>46205</v>
      </c>
      <c r="C983" s="198" t="str">
        <f>Sales_Entry!D983</f>
        <v>FACTORY PRODUCTION</v>
      </c>
      <c r="D983" s="198" t="s">
        <v>1388</v>
      </c>
      <c r="E983" s="198">
        <f>Sales_Entry!C983</f>
        <v>0</v>
      </c>
      <c r="F983" s="198" t="str">
        <f>Sales_Entry!E983</f>
        <v>CREAM</v>
      </c>
      <c r="G983" s="199">
        <f>N(Sales_Entry!J983)</f>
        <v>18750</v>
      </c>
      <c r="H983" s="199">
        <v>0</v>
      </c>
      <c r="I983" s="199">
        <f t="shared" si="15"/>
        <v>18750</v>
      </c>
      <c r="J983" s="200"/>
      <c r="K983" s="200" t="str" cm="1">
        <f t="array" ref="K983">IF($C983="","",IF(AND($C983=Party_Statement!$C$5,$B983&gt;=Party_Statement!$C$6,$B983&lt;=Party_Statement!$E$6),SUMPRODUCT(($C$3:$C983=Party_Statement!$C$5)*($B$3:$B983&gt;=Party_Statement!$C$6)*($B$3:$B983&lt;=Party_Statement!$E$6)),""))</f>
        <v/>
      </c>
    </row>
    <row r="984" spans="1:11" x14ac:dyDescent="0.2">
      <c r="A984" s="196" t="str">
        <f>Sales_Entry!A984</f>
        <v>2083/03/20</v>
      </c>
      <c r="B984" s="197">
        <f>Sales_Entry!B984</f>
        <v>46207</v>
      </c>
      <c r="C984" s="198" t="str">
        <f>Sales_Entry!D984</f>
        <v>FACTORY PRODUCTION</v>
      </c>
      <c r="D984" s="198" t="s">
        <v>1388</v>
      </c>
      <c r="E984" s="198">
        <f>Sales_Entry!C984</f>
        <v>0</v>
      </c>
      <c r="F984" s="198" t="str">
        <f>Sales_Entry!E984</f>
        <v>CREAM</v>
      </c>
      <c r="G984" s="199">
        <f>N(Sales_Entry!J984)</f>
        <v>5500</v>
      </c>
      <c r="H984" s="199">
        <v>0</v>
      </c>
      <c r="I984" s="199">
        <f t="shared" si="15"/>
        <v>5500</v>
      </c>
      <c r="J984" s="200"/>
      <c r="K984" s="200" t="str" cm="1">
        <f t="array" ref="K984">IF($C984="","",IF(AND($C984=Party_Statement!$C$5,$B984&gt;=Party_Statement!$C$6,$B984&lt;=Party_Statement!$E$6),SUMPRODUCT(($C$3:$C984=Party_Statement!$C$5)*($B$3:$B984&gt;=Party_Statement!$C$6)*($B$3:$B984&lt;=Party_Statement!$E$6)),""))</f>
        <v/>
      </c>
    </row>
    <row r="985" spans="1:11" x14ac:dyDescent="0.2">
      <c r="A985" s="196" t="str">
        <f>Sales_Entry!A985</f>
        <v>2083/03/24</v>
      </c>
      <c r="B985" s="197">
        <f>Sales_Entry!B985</f>
        <v>46211</v>
      </c>
      <c r="C985" s="198" t="str">
        <f>Sales_Entry!D985</f>
        <v>FACTORY PRODUCTION</v>
      </c>
      <c r="D985" s="198" t="s">
        <v>1388</v>
      </c>
      <c r="E985" s="198">
        <f>Sales_Entry!C985</f>
        <v>0</v>
      </c>
      <c r="F985" s="198" t="str">
        <f>Sales_Entry!E985</f>
        <v>CREAM</v>
      </c>
      <c r="G985" s="199">
        <f>N(Sales_Entry!J985)</f>
        <v>4250</v>
      </c>
      <c r="H985" s="199">
        <v>0</v>
      </c>
      <c r="I985" s="199">
        <f t="shared" si="15"/>
        <v>4250</v>
      </c>
      <c r="J985" s="200"/>
      <c r="K985" s="200" t="str" cm="1">
        <f t="array" ref="K985">IF($C985="","",IF(AND($C985=Party_Statement!$C$5,$B985&gt;=Party_Statement!$C$6,$B985&lt;=Party_Statement!$E$6),SUMPRODUCT(($C$3:$C985=Party_Statement!$C$5)*($B$3:$B985&gt;=Party_Statement!$C$6)*($B$3:$B985&lt;=Party_Statement!$E$6)),""))</f>
        <v/>
      </c>
    </row>
    <row r="986" spans="1:11" x14ac:dyDescent="0.2">
      <c r="A986" s="196" t="str">
        <f>Sales_Entry!A986</f>
        <v>2083/03/28</v>
      </c>
      <c r="B986" s="197">
        <f>Sales_Entry!B986</f>
        <v>46215</v>
      </c>
      <c r="C986" s="198" t="str">
        <f>Sales_Entry!D986</f>
        <v>FACTORY PRODUCTION</v>
      </c>
      <c r="D986" s="198" t="s">
        <v>1388</v>
      </c>
      <c r="E986" s="198">
        <f>Sales_Entry!C986</f>
        <v>0</v>
      </c>
      <c r="F986" s="198" t="str">
        <f>Sales_Entry!E986</f>
        <v>CREAM</v>
      </c>
      <c r="G986" s="199">
        <f>N(Sales_Entry!J986)</f>
        <v>35500</v>
      </c>
      <c r="H986" s="199">
        <v>0</v>
      </c>
      <c r="I986" s="199">
        <f t="shared" si="15"/>
        <v>35500</v>
      </c>
      <c r="J986" s="200"/>
      <c r="K986" s="200" t="str" cm="1">
        <f t="array" ref="K986">IF($C986="","",IF(AND($C986=Party_Statement!$C$5,$B986&gt;=Party_Statement!$C$6,$B986&lt;=Party_Statement!$E$6),SUMPRODUCT(($C$3:$C986=Party_Statement!$C$5)*($B$3:$B986&gt;=Party_Statement!$C$6)*($B$3:$B986&lt;=Party_Statement!$E$6)),""))</f>
        <v/>
      </c>
    </row>
    <row r="987" spans="1:11" s="64" customFormat="1" x14ac:dyDescent="0.2">
      <c r="A987" s="196" t="str">
        <f>Sales_Entry!A987</f>
        <v>2083/04/26</v>
      </c>
      <c r="B987" s="197">
        <f>Sales_Entry!B987</f>
        <v>46245</v>
      </c>
      <c r="C987" s="198" t="str">
        <f>Sales_Entry!D987</f>
        <v>SRIJANA DAIRY</v>
      </c>
      <c r="D987" s="198" t="s">
        <v>1388</v>
      </c>
      <c r="E987" s="198" t="str">
        <f>Sales_Entry!C987</f>
        <v>BILL-6706</v>
      </c>
      <c r="F987" s="198" t="str">
        <f>Sales_Entry!E987</f>
        <v>Mix Milk</v>
      </c>
      <c r="G987" s="199">
        <f>N(Sales_Entry!J987)</f>
        <v>1700</v>
      </c>
      <c r="H987" s="199">
        <v>0</v>
      </c>
      <c r="I987" s="199">
        <f t="shared" si="15"/>
        <v>1700</v>
      </c>
      <c r="J987" s="202"/>
      <c r="K987" s="200" t="str" cm="1">
        <f t="array" ref="K987">IF($C987="","",IF(AND($C987=Party_Statement!$C$5,$B987&gt;=Party_Statement!$C$6,$B987&lt;=Party_Statement!$E$6),SUMPRODUCT(($C$3:$C987=Party_Statement!$C$5)*($B$3:$B987&gt;=Party_Statement!$C$6)*($B$3:$B987&lt;=Party_Statement!$E$6)),""))</f>
        <v/>
      </c>
    </row>
    <row r="988" spans="1:11" x14ac:dyDescent="0.2">
      <c r="A988" s="196" t="str">
        <f>Sales_Entry!A988</f>
        <v>2083/04/26</v>
      </c>
      <c r="B988" s="197">
        <f>Sales_Entry!B988</f>
        <v>46245</v>
      </c>
      <c r="C988" s="198" t="str">
        <f>Sales_Entry!D988</f>
        <v>SRIJANA DAIRY</v>
      </c>
      <c r="D988" s="198" t="s">
        <v>1388</v>
      </c>
      <c r="E988" s="198" t="str">
        <f>Sales_Entry!C988</f>
        <v>BILL-6706</v>
      </c>
      <c r="F988" s="198" t="str">
        <f>Sales_Entry!E988</f>
        <v>Cow Milk</v>
      </c>
      <c r="G988" s="199">
        <f>N(Sales_Entry!J988)</f>
        <v>80</v>
      </c>
      <c r="H988" s="199">
        <v>0</v>
      </c>
      <c r="I988" s="199">
        <f t="shared" si="15"/>
        <v>80</v>
      </c>
      <c r="J988" s="200"/>
      <c r="K988" s="200" t="str" cm="1">
        <f t="array" ref="K988">IF($C988="","",IF(AND($C988=Party_Statement!$C$5,$B988&gt;=Party_Statement!$C$6,$B988&lt;=Party_Statement!$E$6),SUMPRODUCT(($C$3:$C988=Party_Statement!$C$5)*($B$3:$B988&gt;=Party_Statement!$C$6)*($B$3:$B988&lt;=Party_Statement!$E$6)),""))</f>
        <v/>
      </c>
    </row>
    <row r="989" spans="1:11" x14ac:dyDescent="0.2">
      <c r="A989" s="196" t="str">
        <f>Sales_Entry!A989</f>
        <v>2083/04/26</v>
      </c>
      <c r="B989" s="197">
        <f>Sales_Entry!B989</f>
        <v>46245</v>
      </c>
      <c r="C989" s="198" t="str">
        <f>Sales_Entry!D989</f>
        <v>KRITIKA KIRANA</v>
      </c>
      <c r="D989" s="198" t="s">
        <v>1388</v>
      </c>
      <c r="E989" s="198" t="str">
        <f>Sales_Entry!C989</f>
        <v>BILL-6707</v>
      </c>
      <c r="F989" s="198" t="str">
        <f>Sales_Entry!E989</f>
        <v>Mix Milk</v>
      </c>
      <c r="G989" s="199">
        <f>N(Sales_Entry!J989)</f>
        <v>860</v>
      </c>
      <c r="H989" s="199">
        <v>0</v>
      </c>
      <c r="I989" s="199">
        <f t="shared" si="15"/>
        <v>860</v>
      </c>
      <c r="J989" s="200"/>
      <c r="K989" s="200" t="str" cm="1">
        <f t="array" ref="K989">IF($C989="","",IF(AND($C989=Party_Statement!$C$5,$B989&gt;=Party_Statement!$C$6,$B989&lt;=Party_Statement!$E$6),SUMPRODUCT(($C$3:$C989=Party_Statement!$C$5)*($B$3:$B989&gt;=Party_Statement!$C$6)*($B$3:$B989&lt;=Party_Statement!$E$6)),""))</f>
        <v/>
      </c>
    </row>
    <row r="990" spans="1:11" x14ac:dyDescent="0.2">
      <c r="A990" s="196" t="str">
        <f>Sales_Entry!A990</f>
        <v>2083/04/26</v>
      </c>
      <c r="B990" s="197">
        <f>Sales_Entry!B990</f>
        <v>46245</v>
      </c>
      <c r="C990" s="198" t="str">
        <f>Sales_Entry!D990</f>
        <v>KRITIKA KIRANA</v>
      </c>
      <c r="D990" s="198" t="s">
        <v>1388</v>
      </c>
      <c r="E990" s="198" t="str">
        <f>Sales_Entry!C990</f>
        <v>BILL-6707</v>
      </c>
      <c r="F990" s="198" t="str">
        <f>Sales_Entry!E990</f>
        <v>NAUNI</v>
      </c>
      <c r="G990" s="199">
        <f>N(Sales_Entry!J990)</f>
        <v>850</v>
      </c>
      <c r="H990" s="199">
        <v>0</v>
      </c>
      <c r="I990" s="199">
        <f t="shared" si="15"/>
        <v>850</v>
      </c>
      <c r="J990" s="200"/>
      <c r="K990" s="200" t="str" cm="1">
        <f t="array" ref="K990">IF($C990="","",IF(AND($C990=Party_Statement!$C$5,$B990&gt;=Party_Statement!$C$6,$B990&lt;=Party_Statement!$E$6),SUMPRODUCT(($C$3:$C990=Party_Statement!$C$5)*($B$3:$B990&gt;=Party_Statement!$C$6)*($B$3:$B990&lt;=Party_Statement!$E$6)),""))</f>
        <v/>
      </c>
    </row>
    <row r="991" spans="1:11" x14ac:dyDescent="0.2">
      <c r="A991" s="196" t="str">
        <f>Sales_Entry!A991</f>
        <v>2083/04/26</v>
      </c>
      <c r="B991" s="197">
        <f>Sales_Entry!B991</f>
        <v>46245</v>
      </c>
      <c r="C991" s="198" t="str">
        <f>Sales_Entry!D991</f>
        <v>SOBHA BHATTARAI</v>
      </c>
      <c r="D991" s="198" t="s">
        <v>1388</v>
      </c>
      <c r="E991" s="198" t="str">
        <f>Sales_Entry!C991</f>
        <v>BILL-6708</v>
      </c>
      <c r="F991" s="198" t="str">
        <f>Sales_Entry!E991</f>
        <v>Mix Milk</v>
      </c>
      <c r="G991" s="199">
        <f>N(Sales_Entry!J991)</f>
        <v>4250</v>
      </c>
      <c r="H991" s="199">
        <v>0</v>
      </c>
      <c r="I991" s="199">
        <f t="shared" si="15"/>
        <v>4250</v>
      </c>
      <c r="J991" s="200"/>
      <c r="K991" s="200" t="str" cm="1">
        <f t="array" ref="K991">IF($C991="","",IF(AND($C991=Party_Statement!$C$5,$B991&gt;=Party_Statement!$C$6,$B991&lt;=Party_Statement!$E$6),SUMPRODUCT(($C$3:$C991=Party_Statement!$C$5)*($B$3:$B991&gt;=Party_Statement!$C$6)*($B$3:$B991&lt;=Party_Statement!$E$6)),""))</f>
        <v/>
      </c>
    </row>
    <row r="992" spans="1:11" x14ac:dyDescent="0.2">
      <c r="A992" s="196" t="str">
        <f>Sales_Entry!A992</f>
        <v>2083/04/26</v>
      </c>
      <c r="B992" s="197">
        <f>Sales_Entry!B992</f>
        <v>46245</v>
      </c>
      <c r="C992" s="198" t="str">
        <f>Sales_Entry!D992</f>
        <v>AAYUSH AND AAYUSHMA</v>
      </c>
      <c r="D992" s="198" t="s">
        <v>1388</v>
      </c>
      <c r="E992" s="198" t="str">
        <f>Sales_Entry!C992</f>
        <v>BILL-6709</v>
      </c>
      <c r="F992" s="198" t="str">
        <f>Sales_Entry!E992</f>
        <v>Mix Milk</v>
      </c>
      <c r="G992" s="199">
        <f>N(Sales_Entry!J992)</f>
        <v>1020</v>
      </c>
      <c r="H992" s="199">
        <v>0</v>
      </c>
      <c r="I992" s="199">
        <f t="shared" si="15"/>
        <v>1020</v>
      </c>
      <c r="J992" s="200"/>
      <c r="K992" s="200" t="str" cm="1">
        <f t="array" ref="K992">IF($C992="","",IF(AND($C992=Party_Statement!$C$5,$B992&gt;=Party_Statement!$C$6,$B992&lt;=Party_Statement!$E$6),SUMPRODUCT(($C$3:$C992=Party_Statement!$C$5)*($B$3:$B992&gt;=Party_Statement!$C$6)*($B$3:$B992&lt;=Party_Statement!$E$6)),""))</f>
        <v/>
      </c>
    </row>
    <row r="993" spans="1:11" x14ac:dyDescent="0.2">
      <c r="A993" s="196" t="str">
        <f>Sales_Entry!A993</f>
        <v>2083/04/26</v>
      </c>
      <c r="B993" s="197">
        <f>Sales_Entry!B993</f>
        <v>46245</v>
      </c>
      <c r="C993" s="198" t="str">
        <f>Sales_Entry!D993</f>
        <v>SAMIKSHYA KIRANA</v>
      </c>
      <c r="D993" s="198" t="s">
        <v>1388</v>
      </c>
      <c r="E993" s="198" t="str">
        <f>Sales_Entry!C993</f>
        <v>BILL-6710</v>
      </c>
      <c r="F993" s="198" t="str">
        <f>Sales_Entry!E993</f>
        <v>Mix Milk</v>
      </c>
      <c r="G993" s="199">
        <f>N(Sales_Entry!J993)</f>
        <v>680</v>
      </c>
      <c r="H993" s="199">
        <v>0</v>
      </c>
      <c r="I993" s="199">
        <f t="shared" si="15"/>
        <v>680</v>
      </c>
      <c r="J993" s="200"/>
      <c r="K993" s="200" t="str" cm="1">
        <f t="array" ref="K993">IF($C993="","",IF(AND($C993=Party_Statement!$C$5,$B993&gt;=Party_Statement!$C$6,$B993&lt;=Party_Statement!$E$6),SUMPRODUCT(($C$3:$C993=Party_Statement!$C$5)*($B$3:$B993&gt;=Party_Statement!$C$6)*($B$3:$B993&lt;=Party_Statement!$E$6)),""))</f>
        <v/>
      </c>
    </row>
    <row r="994" spans="1:11" x14ac:dyDescent="0.2">
      <c r="A994" s="196" t="str">
        <f>Sales_Entry!A994</f>
        <v>2083/04/26</v>
      </c>
      <c r="B994" s="197">
        <f>Sales_Entry!B994</f>
        <v>46245</v>
      </c>
      <c r="C994" s="198" t="str">
        <f>Sales_Entry!D994</f>
        <v>KRISHNA KHAREL</v>
      </c>
      <c r="D994" s="198" t="s">
        <v>1388</v>
      </c>
      <c r="E994" s="198" t="str">
        <f>Sales_Entry!C994</f>
        <v>BILL-6711</v>
      </c>
      <c r="F994" s="198" t="str">
        <f>Sales_Entry!E994</f>
        <v>Mix Milk</v>
      </c>
      <c r="G994" s="199">
        <f>N(Sales_Entry!J994)</f>
        <v>172</v>
      </c>
      <c r="H994" s="199">
        <v>0</v>
      </c>
      <c r="I994" s="199">
        <f t="shared" si="15"/>
        <v>172</v>
      </c>
      <c r="J994" s="200"/>
      <c r="K994" s="200" t="str" cm="1">
        <f t="array" ref="K994">IF($C994="","",IF(AND($C994=Party_Statement!$C$5,$B994&gt;=Party_Statement!$C$6,$B994&lt;=Party_Statement!$E$6),SUMPRODUCT(($C$3:$C994=Party_Statement!$C$5)*($B$3:$B994&gt;=Party_Statement!$C$6)*($B$3:$B994&lt;=Party_Statement!$E$6)),""))</f>
        <v/>
      </c>
    </row>
    <row r="995" spans="1:11" x14ac:dyDescent="0.2">
      <c r="A995" s="196" t="str">
        <f>Sales_Entry!A995</f>
        <v>2083/04/26</v>
      </c>
      <c r="B995" s="197">
        <f>Sales_Entry!B995</f>
        <v>46245</v>
      </c>
      <c r="C995" s="198" t="str">
        <f>Sales_Entry!D995</f>
        <v>CHHATRABHUMI STORE</v>
      </c>
      <c r="D995" s="198" t="s">
        <v>1388</v>
      </c>
      <c r="E995" s="198" t="str">
        <f>Sales_Entry!C995</f>
        <v>BILL-6712</v>
      </c>
      <c r="F995" s="198" t="str">
        <f>Sales_Entry!E995</f>
        <v>Mix Milk</v>
      </c>
      <c r="G995" s="199">
        <f>N(Sales_Entry!J995)</f>
        <v>2150</v>
      </c>
      <c r="H995" s="199">
        <v>0</v>
      </c>
      <c r="I995" s="199">
        <f t="shared" si="15"/>
        <v>2150</v>
      </c>
      <c r="J995" s="200"/>
      <c r="K995" s="200" t="str" cm="1">
        <f t="array" ref="K995">IF($C995="","",IF(AND($C995=Party_Statement!$C$5,$B995&gt;=Party_Statement!$C$6,$B995&lt;=Party_Statement!$E$6),SUMPRODUCT(($C$3:$C995=Party_Statement!$C$5)*($B$3:$B995&gt;=Party_Statement!$C$6)*($B$3:$B995&lt;=Party_Statement!$E$6)),""))</f>
        <v/>
      </c>
    </row>
    <row r="996" spans="1:11" x14ac:dyDescent="0.2">
      <c r="A996" s="196" t="str">
        <f>Sales_Entry!A996</f>
        <v>2083/04/26</v>
      </c>
      <c r="B996" s="197">
        <f>Sales_Entry!B996</f>
        <v>46245</v>
      </c>
      <c r="C996" s="198" t="str">
        <f>Sales_Entry!D996</f>
        <v>PALPALI KIRANA</v>
      </c>
      <c r="D996" s="198" t="s">
        <v>1388</v>
      </c>
      <c r="E996" s="198" t="str">
        <f>Sales_Entry!C996</f>
        <v>BILL-6713</v>
      </c>
      <c r="F996" s="198" t="str">
        <f>Sales_Entry!E996</f>
        <v>Mix Milk</v>
      </c>
      <c r="G996" s="199">
        <f>N(Sales_Entry!J996)</f>
        <v>2550</v>
      </c>
      <c r="H996" s="199">
        <v>0</v>
      </c>
      <c r="I996" s="199">
        <f t="shared" si="15"/>
        <v>2550</v>
      </c>
      <c r="J996" s="200"/>
      <c r="K996" s="200" t="str" cm="1">
        <f t="array" ref="K996">IF($C996="","",IF(AND($C996=Party_Statement!$C$5,$B996&gt;=Party_Statement!$C$6,$B996&lt;=Party_Statement!$E$6),SUMPRODUCT(($C$3:$C996=Party_Statement!$C$5)*($B$3:$B996&gt;=Party_Statement!$C$6)*($B$3:$B996&lt;=Party_Statement!$E$6)),""))</f>
        <v/>
      </c>
    </row>
    <row r="997" spans="1:11" x14ac:dyDescent="0.2">
      <c r="A997" s="196" t="str">
        <f>Sales_Entry!A997</f>
        <v>2083/04/26</v>
      </c>
      <c r="B997" s="197">
        <f>Sales_Entry!B997</f>
        <v>46245</v>
      </c>
      <c r="C997" s="198" t="str">
        <f>Sales_Entry!D997</f>
        <v>GIRI KIRANA</v>
      </c>
      <c r="D997" s="198" t="s">
        <v>1388</v>
      </c>
      <c r="E997" s="198" t="str">
        <f>Sales_Entry!C997</f>
        <v>BILL-6714</v>
      </c>
      <c r="F997" s="198" t="str">
        <f>Sales_Entry!E997</f>
        <v>Mix Milk</v>
      </c>
      <c r="G997" s="199">
        <f>N(Sales_Entry!J997)</f>
        <v>1275</v>
      </c>
      <c r="H997" s="199">
        <v>0</v>
      </c>
      <c r="I997" s="199">
        <f t="shared" si="15"/>
        <v>1275</v>
      </c>
      <c r="J997" s="200"/>
      <c r="K997" s="200" t="str" cm="1">
        <f t="array" ref="K997">IF($C997="","",IF(AND($C997=Party_Statement!$C$5,$B997&gt;=Party_Statement!$C$6,$B997&lt;=Party_Statement!$E$6),SUMPRODUCT(($C$3:$C997=Party_Statement!$C$5)*($B$3:$B997&gt;=Party_Statement!$C$6)*($B$3:$B997&lt;=Party_Statement!$E$6)),""))</f>
        <v/>
      </c>
    </row>
    <row r="998" spans="1:11" s="64" customFormat="1" x14ac:dyDescent="0.2">
      <c r="A998" s="196" t="str">
        <f>Sales_Entry!A998</f>
        <v>2083/04/26</v>
      </c>
      <c r="B998" s="197">
        <f>Sales_Entry!B998</f>
        <v>46245</v>
      </c>
      <c r="C998" s="198" t="str">
        <f>Sales_Entry!D998</f>
        <v>MANAKAMANA DAIRY</v>
      </c>
      <c r="D998" s="198" t="s">
        <v>1388</v>
      </c>
      <c r="E998" s="198" t="str">
        <f>Sales_Entry!C998</f>
        <v>BILL-6715</v>
      </c>
      <c r="F998" s="198" t="str">
        <f>Sales_Entry!E998</f>
        <v>Mix Milk</v>
      </c>
      <c r="G998" s="199">
        <f>N(Sales_Entry!J998)</f>
        <v>850</v>
      </c>
      <c r="H998" s="199">
        <v>0</v>
      </c>
      <c r="I998" s="199">
        <f t="shared" si="15"/>
        <v>850</v>
      </c>
      <c r="J998" s="202"/>
      <c r="K998" s="200" t="str" cm="1">
        <f t="array" ref="K998">IF($C998="","",IF(AND($C998=Party_Statement!$C$5,$B998&gt;=Party_Statement!$C$6,$B998&lt;=Party_Statement!$E$6),SUMPRODUCT(($C$3:$C998=Party_Statement!$C$5)*($B$3:$B998&gt;=Party_Statement!$C$6)*($B$3:$B998&lt;=Party_Statement!$E$6)),""))</f>
        <v/>
      </c>
    </row>
    <row r="999" spans="1:11" x14ac:dyDescent="0.2">
      <c r="A999" s="196" t="str">
        <f>Sales_Entry!A999</f>
        <v>2083/04/26</v>
      </c>
      <c r="B999" s="197">
        <f>Sales_Entry!B999</f>
        <v>46245</v>
      </c>
      <c r="C999" s="198" t="str">
        <f>Sales_Entry!D999</f>
        <v>YUBARAJ AND SAMRAT</v>
      </c>
      <c r="D999" s="198" t="s">
        <v>1388</v>
      </c>
      <c r="E999" s="198" t="str">
        <f>Sales_Entry!C999</f>
        <v>BILL-6716</v>
      </c>
      <c r="F999" s="198" t="str">
        <f>Sales_Entry!E999</f>
        <v>Mix Milk</v>
      </c>
      <c r="G999" s="199">
        <f>N(Sales_Entry!J999)</f>
        <v>1020</v>
      </c>
      <c r="H999" s="199">
        <v>0</v>
      </c>
      <c r="I999" s="199">
        <f t="shared" si="15"/>
        <v>1020</v>
      </c>
      <c r="J999" s="200"/>
      <c r="K999" s="200" t="str" cm="1">
        <f t="array" ref="K999">IF($C999="","",IF(AND($C999=Party_Statement!$C$5,$B999&gt;=Party_Statement!$C$6,$B999&lt;=Party_Statement!$E$6),SUMPRODUCT(($C$3:$C999=Party_Statement!$C$5)*($B$3:$B999&gt;=Party_Statement!$C$6)*($B$3:$B999&lt;=Party_Statement!$E$6)),""))</f>
        <v/>
      </c>
    </row>
    <row r="1000" spans="1:11" x14ac:dyDescent="0.2">
      <c r="A1000" s="196" t="str">
        <f>Sales_Entry!A1000</f>
        <v>2083/04/26</v>
      </c>
      <c r="B1000" s="197">
        <f>Sales_Entry!B1000</f>
        <v>46245</v>
      </c>
      <c r="C1000" s="198" t="str">
        <f>Sales_Entry!D1000</f>
        <v>AAMOSH KIRANA</v>
      </c>
      <c r="D1000" s="198" t="s">
        <v>1388</v>
      </c>
      <c r="E1000" s="198" t="str">
        <f>Sales_Entry!C1000</f>
        <v>BILL-6717</v>
      </c>
      <c r="F1000" s="198" t="str">
        <f>Sales_Entry!E1000</f>
        <v>Mix Milk</v>
      </c>
      <c r="G1000" s="199">
        <f>N(Sales_Entry!J1000)</f>
        <v>3440</v>
      </c>
      <c r="H1000" s="199">
        <v>0</v>
      </c>
      <c r="I1000" s="199">
        <f t="shared" si="15"/>
        <v>3440</v>
      </c>
      <c r="J1000" s="200"/>
      <c r="K1000" s="200" cm="1">
        <f t="array" ref="K1000">IF($C1000="","",IF(AND($C1000=Party_Statement!$C$5,$B1000&gt;=Party_Statement!$C$6,$B1000&lt;=Party_Statement!$E$6),SUMPRODUCT(($C$3:$C1000=Party_Statement!$C$5)*($B$3:$B1000&gt;=Party_Statement!$C$6)*($B$3:$B1000&lt;=Party_Statement!$E$6)),""))</f>
        <v>124</v>
      </c>
    </row>
    <row r="1001" spans="1:11" x14ac:dyDescent="0.2">
      <c r="A1001" s="196" t="str">
        <f>Sales_Entry!A1001</f>
        <v>2083/04/26</v>
      </c>
      <c r="B1001" s="197">
        <f>Sales_Entry!B1001</f>
        <v>46245</v>
      </c>
      <c r="C1001" s="198" t="str">
        <f>Sales_Entry!D1001</f>
        <v>AAMOSH KIRANA</v>
      </c>
      <c r="D1001" s="198" t="s">
        <v>1388</v>
      </c>
      <c r="E1001" s="198" t="str">
        <f>Sales_Entry!C1001</f>
        <v>BILL-6717</v>
      </c>
      <c r="F1001" s="198" t="str">
        <f>Sales_Entry!E1001</f>
        <v>Mix Milk</v>
      </c>
      <c r="G1001" s="199">
        <f>N(Sales_Entry!J1001)</f>
        <v>4250</v>
      </c>
      <c r="H1001" s="199">
        <v>0</v>
      </c>
      <c r="I1001" s="199">
        <f t="shared" si="15"/>
        <v>4250</v>
      </c>
      <c r="J1001" s="200"/>
      <c r="K1001" s="200" cm="1">
        <f t="array" ref="K1001">IF($C1001="","",IF(AND($C1001=Party_Statement!$C$5,$B1001&gt;=Party_Statement!$C$6,$B1001&lt;=Party_Statement!$E$6),SUMPRODUCT(($C$3:$C1001=Party_Statement!$C$5)*($B$3:$B1001&gt;=Party_Statement!$C$6)*($B$3:$B1001&lt;=Party_Statement!$E$6)),""))</f>
        <v>125</v>
      </c>
    </row>
    <row r="1002" spans="1:11" x14ac:dyDescent="0.2">
      <c r="A1002" s="196" t="str">
        <f>Sales_Entry!A1002</f>
        <v>2083/04/26</v>
      </c>
      <c r="B1002" s="197">
        <f>Sales_Entry!B1002</f>
        <v>46245</v>
      </c>
      <c r="C1002" s="198" t="str">
        <f>Sales_Entry!D1002</f>
        <v>AAMOSH KIRANA</v>
      </c>
      <c r="D1002" s="198" t="s">
        <v>1388</v>
      </c>
      <c r="E1002" s="198" t="str">
        <f>Sales_Entry!C1002</f>
        <v>BILL-6717</v>
      </c>
      <c r="F1002" s="198" t="str">
        <f>Sales_Entry!E1002</f>
        <v>NAUNI</v>
      </c>
      <c r="G1002" s="199">
        <f>N(Sales_Entry!J1002)</f>
        <v>3400</v>
      </c>
      <c r="H1002" s="199">
        <v>0</v>
      </c>
      <c r="I1002" s="199">
        <f t="shared" si="15"/>
        <v>3400</v>
      </c>
      <c r="J1002" s="200"/>
      <c r="K1002" s="200" cm="1">
        <f t="array" ref="K1002">IF($C1002="","",IF(AND($C1002=Party_Statement!$C$5,$B1002&gt;=Party_Statement!$C$6,$B1002&lt;=Party_Statement!$E$6),SUMPRODUCT(($C$3:$C1002=Party_Statement!$C$5)*($B$3:$B1002&gt;=Party_Statement!$C$6)*($B$3:$B1002&lt;=Party_Statement!$E$6)),""))</f>
        <v>126</v>
      </c>
    </row>
    <row r="1003" spans="1:11" x14ac:dyDescent="0.2">
      <c r="A1003" s="196" t="str">
        <f>Sales_Entry!A1003</f>
        <v>2083/04/26</v>
      </c>
      <c r="B1003" s="197">
        <f>Sales_Entry!B1003</f>
        <v>46245</v>
      </c>
      <c r="C1003" s="198" t="str">
        <f>Sales_Entry!D1003</f>
        <v>AAMOSH KIRANA</v>
      </c>
      <c r="D1003" s="198" t="s">
        <v>1388</v>
      </c>
      <c r="E1003" s="198" t="str">
        <f>Sales_Entry!C1003</f>
        <v>BILL-6717</v>
      </c>
      <c r="F1003" s="198" t="str">
        <f>Sales_Entry!E1003</f>
        <v>Cow Milk</v>
      </c>
      <c r="G1003" s="199">
        <f>N(Sales_Entry!J1003)</f>
        <v>80</v>
      </c>
      <c r="H1003" s="199">
        <v>0</v>
      </c>
      <c r="I1003" s="199">
        <f t="shared" si="15"/>
        <v>80</v>
      </c>
      <c r="J1003" s="200"/>
      <c r="K1003" s="200" cm="1">
        <f t="array" ref="K1003">IF($C1003="","",IF(AND($C1003=Party_Statement!$C$5,$B1003&gt;=Party_Statement!$C$6,$B1003&lt;=Party_Statement!$E$6),SUMPRODUCT(($C$3:$C1003=Party_Statement!$C$5)*($B$3:$B1003&gt;=Party_Statement!$C$6)*($B$3:$B1003&lt;=Party_Statement!$E$6)),""))</f>
        <v>127</v>
      </c>
    </row>
    <row r="1004" spans="1:11" x14ac:dyDescent="0.2">
      <c r="A1004" s="196" t="str">
        <f>Sales_Entry!A1004</f>
        <v>2083/04/26</v>
      </c>
      <c r="B1004" s="197">
        <f>Sales_Entry!B1004</f>
        <v>46245</v>
      </c>
      <c r="C1004" s="198" t="str">
        <f>Sales_Entry!D1004</f>
        <v>ORGANIC TARKALI</v>
      </c>
      <c r="D1004" s="198" t="s">
        <v>1388</v>
      </c>
      <c r="E1004" s="198" t="str">
        <f>Sales_Entry!C1004</f>
        <v>BILL-6718</v>
      </c>
      <c r="F1004" s="198" t="str">
        <f>Sales_Entry!E1004</f>
        <v>Mix Milk</v>
      </c>
      <c r="G1004" s="199">
        <f>N(Sales_Entry!J1004)</f>
        <v>2375</v>
      </c>
      <c r="H1004" s="199">
        <v>0</v>
      </c>
      <c r="I1004" s="199">
        <f t="shared" si="15"/>
        <v>2375</v>
      </c>
      <c r="J1004" s="200"/>
      <c r="K1004" s="200" t="str" cm="1">
        <f t="array" ref="K1004">IF($C1004="","",IF(AND($C1004=Party_Statement!$C$5,$B1004&gt;=Party_Statement!$C$6,$B1004&lt;=Party_Statement!$E$6),SUMPRODUCT(($C$3:$C1004=Party_Statement!$C$5)*($B$3:$B1004&gt;=Party_Statement!$C$6)*($B$3:$B1004&lt;=Party_Statement!$E$6)),""))</f>
        <v/>
      </c>
    </row>
    <row r="1005" spans="1:11" x14ac:dyDescent="0.2">
      <c r="A1005" s="196" t="str">
        <f>Sales_Entry!A1005</f>
        <v>2083/04/26</v>
      </c>
      <c r="B1005" s="197">
        <f>Sales_Entry!B1005</f>
        <v>46245</v>
      </c>
      <c r="C1005" s="198" t="str">
        <f>Sales_Entry!D1005</f>
        <v>DEURALI KIRANA</v>
      </c>
      <c r="D1005" s="198" t="s">
        <v>1388</v>
      </c>
      <c r="E1005" s="198" t="str">
        <f>Sales_Entry!C1005</f>
        <v>BILL-6719</v>
      </c>
      <c r="F1005" s="198" t="str">
        <f>Sales_Entry!E1005</f>
        <v>Mix Milk</v>
      </c>
      <c r="G1005" s="199">
        <f>N(Sales_Entry!J1005)</f>
        <v>595</v>
      </c>
      <c r="H1005" s="199">
        <v>0</v>
      </c>
      <c r="I1005" s="199">
        <f t="shared" si="15"/>
        <v>595</v>
      </c>
      <c r="J1005" s="200"/>
      <c r="K1005" s="200" t="str" cm="1">
        <f t="array" ref="K1005">IF($C1005="","",IF(AND($C1005=Party_Statement!$C$5,$B1005&gt;=Party_Statement!$C$6,$B1005&lt;=Party_Statement!$E$6),SUMPRODUCT(($C$3:$C1005=Party_Statement!$C$5)*($B$3:$B1005&gt;=Party_Statement!$C$6)*($B$3:$B1005&lt;=Party_Statement!$E$6)),""))</f>
        <v/>
      </c>
    </row>
    <row r="1006" spans="1:11" x14ac:dyDescent="0.2">
      <c r="A1006" s="196" t="str">
        <f>Sales_Entry!A1006</f>
        <v>2083/04/26</v>
      </c>
      <c r="B1006" s="197">
        <f>Sales_Entry!B1006</f>
        <v>46245</v>
      </c>
      <c r="C1006" s="198" t="str">
        <f>Sales_Entry!D1006</f>
        <v>SHARMA DAI</v>
      </c>
      <c r="D1006" s="198" t="s">
        <v>1388</v>
      </c>
      <c r="E1006" s="198" t="str">
        <f>Sales_Entry!C1006</f>
        <v>BILL-6720</v>
      </c>
      <c r="F1006" s="198" t="str">
        <f>Sales_Entry!E1006</f>
        <v>Mix Milk</v>
      </c>
      <c r="G1006" s="199">
        <f>N(Sales_Entry!J1006)</f>
        <v>2890</v>
      </c>
      <c r="H1006" s="199">
        <v>0</v>
      </c>
      <c r="I1006" s="199">
        <f t="shared" si="15"/>
        <v>2890</v>
      </c>
      <c r="J1006" s="200"/>
      <c r="K1006" s="200" t="str" cm="1">
        <f t="array" ref="K1006">IF($C1006="","",IF(AND($C1006=Party_Statement!$C$5,$B1006&gt;=Party_Statement!$C$6,$B1006&lt;=Party_Statement!$E$6),SUMPRODUCT(($C$3:$C1006=Party_Statement!$C$5)*($B$3:$B1006&gt;=Party_Statement!$C$6)*($B$3:$B1006&lt;=Party_Statement!$E$6)),""))</f>
        <v/>
      </c>
    </row>
    <row r="1007" spans="1:11" x14ac:dyDescent="0.2">
      <c r="A1007" s="196" t="str">
        <f>Sales_Entry!A1007</f>
        <v>2083/04/26</v>
      </c>
      <c r="B1007" s="197">
        <f>Sales_Entry!B1007</f>
        <v>46245</v>
      </c>
      <c r="C1007" s="198" t="str">
        <f>Sales_Entry!D1007</f>
        <v>GANGA NEUPANE</v>
      </c>
      <c r="D1007" s="198" t="s">
        <v>1388</v>
      </c>
      <c r="E1007" s="198" t="str">
        <f>Sales_Entry!C1007</f>
        <v>BILL-6721</v>
      </c>
      <c r="F1007" s="198" t="str">
        <f>Sales_Entry!E1007</f>
        <v>Mix Milk</v>
      </c>
      <c r="G1007" s="199">
        <f>N(Sales_Entry!J1007)</f>
        <v>510</v>
      </c>
      <c r="H1007" s="199">
        <v>0</v>
      </c>
      <c r="I1007" s="199">
        <f t="shared" si="15"/>
        <v>510</v>
      </c>
      <c r="J1007" s="200"/>
      <c r="K1007" s="200" t="str" cm="1">
        <f t="array" ref="K1007">IF($C1007="","",IF(AND($C1007=Party_Statement!$C$5,$B1007&gt;=Party_Statement!$C$6,$B1007&lt;=Party_Statement!$E$6),SUMPRODUCT(($C$3:$C1007=Party_Statement!$C$5)*($B$3:$B1007&gt;=Party_Statement!$C$6)*($B$3:$B1007&lt;=Party_Statement!$E$6)),""))</f>
        <v/>
      </c>
    </row>
    <row r="1008" spans="1:11" x14ac:dyDescent="0.2">
      <c r="A1008" s="196" t="str">
        <f>Sales_Entry!A1008</f>
        <v>2083/04/26</v>
      </c>
      <c r="B1008" s="197">
        <f>Sales_Entry!B1008</f>
        <v>46245</v>
      </c>
      <c r="C1008" s="198" t="str">
        <f>Sales_Entry!D1008</f>
        <v>NEUPANE KIRANA</v>
      </c>
      <c r="D1008" s="198" t="s">
        <v>1388</v>
      </c>
      <c r="E1008" s="198" t="str">
        <f>Sales_Entry!C1008</f>
        <v>BILL-6722</v>
      </c>
      <c r="F1008" s="198" t="str">
        <f>Sales_Entry!E1008</f>
        <v>Mix Milk</v>
      </c>
      <c r="G1008" s="199">
        <f>N(Sales_Entry!J1008)</f>
        <v>200</v>
      </c>
      <c r="H1008" s="199">
        <v>0</v>
      </c>
      <c r="I1008" s="199">
        <f t="shared" si="15"/>
        <v>200</v>
      </c>
      <c r="J1008" s="200"/>
      <c r="K1008" s="200" t="str" cm="1">
        <f t="array" ref="K1008">IF($C1008="","",IF(AND($C1008=Party_Statement!$C$5,$B1008&gt;=Party_Statement!$C$6,$B1008&lt;=Party_Statement!$E$6),SUMPRODUCT(($C$3:$C1008=Party_Statement!$C$5)*($B$3:$B1008&gt;=Party_Statement!$C$6)*($B$3:$B1008&lt;=Party_Statement!$E$6)),""))</f>
        <v/>
      </c>
    </row>
    <row r="1009" spans="1:11" s="64" customFormat="1" x14ac:dyDescent="0.2">
      <c r="A1009" s="196" t="str">
        <f>Sales_Entry!A1009</f>
        <v>2083/04/26</v>
      </c>
      <c r="B1009" s="197">
        <f>Sales_Entry!B1009</f>
        <v>46245</v>
      </c>
      <c r="C1009" s="198" t="str">
        <f>Sales_Entry!D1009</f>
        <v>LOCAL</v>
      </c>
      <c r="D1009" s="198" t="s">
        <v>1388</v>
      </c>
      <c r="E1009" s="198" t="str">
        <f>Sales_Entry!C1009</f>
        <v>BILL-6470</v>
      </c>
      <c r="F1009" s="198" t="str">
        <f>Sales_Entry!E1009</f>
        <v>Mix Milk</v>
      </c>
      <c r="G1009" s="199">
        <f>N(Sales_Entry!J1009)</f>
        <v>750</v>
      </c>
      <c r="H1009" s="199">
        <v>0</v>
      </c>
      <c r="I1009" s="199">
        <f t="shared" si="15"/>
        <v>750</v>
      </c>
      <c r="J1009" s="202"/>
      <c r="K1009" s="200" t="str" cm="1">
        <f t="array" ref="K1009">IF($C1009="","",IF(AND($C1009=Party_Statement!$C$5,$B1009&gt;=Party_Statement!$C$6,$B1009&lt;=Party_Statement!$E$6),SUMPRODUCT(($C$3:$C1009=Party_Statement!$C$5)*($B$3:$B1009&gt;=Party_Statement!$C$6)*($B$3:$B1009&lt;=Party_Statement!$E$6)),""))</f>
        <v/>
      </c>
    </row>
    <row r="1010" spans="1:11" x14ac:dyDescent="0.2">
      <c r="A1010" s="196" t="str">
        <f>Sales_Entry!A1010</f>
        <v>2083/04/26</v>
      </c>
      <c r="B1010" s="197">
        <f>Sales_Entry!B1010</f>
        <v>46245</v>
      </c>
      <c r="C1010" s="198" t="str">
        <f>Sales_Entry!D1010</f>
        <v>LOCAL</v>
      </c>
      <c r="D1010" s="198" t="s">
        <v>1388</v>
      </c>
      <c r="E1010" s="198" t="str">
        <f>Sales_Entry!C1010</f>
        <v>BILL-6470</v>
      </c>
      <c r="F1010" s="198" t="str">
        <f>Sales_Entry!E1010</f>
        <v>NAUNI</v>
      </c>
      <c r="G1010" s="199">
        <f>N(Sales_Entry!J1010)</f>
        <v>850</v>
      </c>
      <c r="H1010" s="199">
        <v>0</v>
      </c>
      <c r="I1010" s="199">
        <f t="shared" si="15"/>
        <v>850</v>
      </c>
      <c r="J1010" s="200"/>
      <c r="K1010" s="200" t="str" cm="1">
        <f t="array" ref="K1010">IF($C1010="","",IF(AND($C1010=Party_Statement!$C$5,$B1010&gt;=Party_Statement!$C$6,$B1010&lt;=Party_Statement!$E$6),SUMPRODUCT(($C$3:$C1010=Party_Statement!$C$5)*($B$3:$B1010&gt;=Party_Statement!$C$6)*($B$3:$B1010&lt;=Party_Statement!$E$6)),""))</f>
        <v/>
      </c>
    </row>
    <row r="1011" spans="1:11" x14ac:dyDescent="0.2">
      <c r="A1011" s="196" t="str">
        <f>Sales_Entry!A1011</f>
        <v>2083/04/27</v>
      </c>
      <c r="B1011" s="197">
        <f>Sales_Entry!B1011</f>
        <v>46246</v>
      </c>
      <c r="C1011" s="198" t="str">
        <f>Sales_Entry!D1011</f>
        <v>SRIJANA DAIRY</v>
      </c>
      <c r="D1011" s="198" t="s">
        <v>1388</v>
      </c>
      <c r="E1011" s="198" t="str">
        <f>Sales_Entry!C1011</f>
        <v>BILL-6723</v>
      </c>
      <c r="F1011" s="198" t="str">
        <f>Sales_Entry!E1011</f>
        <v>Mix Milk</v>
      </c>
      <c r="G1011" s="199">
        <f>N(Sales_Entry!J1011)</f>
        <v>5100</v>
      </c>
      <c r="H1011" s="199">
        <v>0</v>
      </c>
      <c r="I1011" s="199">
        <f t="shared" si="15"/>
        <v>5100</v>
      </c>
      <c r="J1011" s="200"/>
      <c r="K1011" s="200" t="str" cm="1">
        <f t="array" ref="K1011">IF($C1011="","",IF(AND($C1011=Party_Statement!$C$5,$B1011&gt;=Party_Statement!$C$6,$B1011&lt;=Party_Statement!$E$6),SUMPRODUCT(($C$3:$C1011=Party_Statement!$C$5)*($B$3:$B1011&gt;=Party_Statement!$C$6)*($B$3:$B1011&lt;=Party_Statement!$E$6)),""))</f>
        <v/>
      </c>
    </row>
    <row r="1012" spans="1:11" x14ac:dyDescent="0.2">
      <c r="A1012" s="196" t="str">
        <f>Sales_Entry!A1012</f>
        <v>2083/04/27</v>
      </c>
      <c r="B1012" s="197">
        <f>Sales_Entry!B1012</f>
        <v>46246</v>
      </c>
      <c r="C1012" s="198" t="str">
        <f>Sales_Entry!D1012</f>
        <v>SRIJANA DAIRY</v>
      </c>
      <c r="D1012" s="198" t="s">
        <v>1388</v>
      </c>
      <c r="E1012" s="198" t="str">
        <f>Sales_Entry!C1012</f>
        <v>BILL-6723</v>
      </c>
      <c r="F1012" s="198" t="str">
        <f>Sales_Entry!E1012</f>
        <v>Cow Milk</v>
      </c>
      <c r="G1012" s="199">
        <f>N(Sales_Entry!J1012)</f>
        <v>160</v>
      </c>
      <c r="H1012" s="199">
        <v>0</v>
      </c>
      <c r="I1012" s="199">
        <f t="shared" si="15"/>
        <v>160</v>
      </c>
      <c r="J1012" s="200"/>
      <c r="K1012" s="200" t="str" cm="1">
        <f t="array" ref="K1012">IF($C1012="","",IF(AND($C1012=Party_Statement!$C$5,$B1012&gt;=Party_Statement!$C$6,$B1012&lt;=Party_Statement!$E$6),SUMPRODUCT(($C$3:$C1012=Party_Statement!$C$5)*($B$3:$B1012&gt;=Party_Statement!$C$6)*($B$3:$B1012&lt;=Party_Statement!$E$6)),""))</f>
        <v/>
      </c>
    </row>
    <row r="1013" spans="1:11" x14ac:dyDescent="0.2">
      <c r="A1013" s="196" t="str">
        <f>Sales_Entry!A1013</f>
        <v>2083/04/27</v>
      </c>
      <c r="B1013" s="197">
        <f>Sales_Entry!B1013</f>
        <v>46246</v>
      </c>
      <c r="C1013" s="198" t="str">
        <f>Sales_Entry!D1013</f>
        <v>SOBHA BHATTARAI</v>
      </c>
      <c r="D1013" s="198" t="s">
        <v>1388</v>
      </c>
      <c r="E1013" s="198" t="str">
        <f>Sales_Entry!C1013</f>
        <v>BILL-6724</v>
      </c>
      <c r="F1013" s="198" t="str">
        <f>Sales_Entry!E1013</f>
        <v>Mix Milk</v>
      </c>
      <c r="G1013" s="199">
        <f>N(Sales_Entry!J1013)</f>
        <v>4250</v>
      </c>
      <c r="H1013" s="199">
        <v>0</v>
      </c>
      <c r="I1013" s="199">
        <f t="shared" si="15"/>
        <v>4250</v>
      </c>
      <c r="J1013" s="200"/>
      <c r="K1013" s="200" t="str" cm="1">
        <f t="array" ref="K1013">IF($C1013="","",IF(AND($C1013=Party_Statement!$C$5,$B1013&gt;=Party_Statement!$C$6,$B1013&lt;=Party_Statement!$E$6),SUMPRODUCT(($C$3:$C1013=Party_Statement!$C$5)*($B$3:$B1013&gt;=Party_Statement!$C$6)*($B$3:$B1013&lt;=Party_Statement!$E$6)),""))</f>
        <v/>
      </c>
    </row>
    <row r="1014" spans="1:11" x14ac:dyDescent="0.2">
      <c r="A1014" s="196" t="str">
        <f>Sales_Entry!A1014</f>
        <v>2083/04/27</v>
      </c>
      <c r="B1014" s="197">
        <f>Sales_Entry!B1014</f>
        <v>46246</v>
      </c>
      <c r="C1014" s="198" t="str">
        <f>Sales_Entry!D1014</f>
        <v>PALPALI KIRANA</v>
      </c>
      <c r="D1014" s="198" t="s">
        <v>1388</v>
      </c>
      <c r="E1014" s="198" t="str">
        <f>Sales_Entry!C1014</f>
        <v>BILL-6725</v>
      </c>
      <c r="F1014" s="198" t="str">
        <f>Sales_Entry!E1014</f>
        <v>Mix Milk</v>
      </c>
      <c r="G1014" s="199">
        <f>N(Sales_Entry!J1014)</f>
        <v>1700</v>
      </c>
      <c r="H1014" s="199">
        <v>0</v>
      </c>
      <c r="I1014" s="199">
        <f t="shared" si="15"/>
        <v>1700</v>
      </c>
      <c r="J1014" s="200"/>
      <c r="K1014" s="200" t="str" cm="1">
        <f t="array" ref="K1014">IF($C1014="","",IF(AND($C1014=Party_Statement!$C$5,$B1014&gt;=Party_Statement!$C$6,$B1014&lt;=Party_Statement!$E$6),SUMPRODUCT(($C$3:$C1014=Party_Statement!$C$5)*($B$3:$B1014&gt;=Party_Statement!$C$6)*($B$3:$B1014&lt;=Party_Statement!$E$6)),""))</f>
        <v/>
      </c>
    </row>
    <row r="1015" spans="1:11" x14ac:dyDescent="0.2">
      <c r="A1015" s="196" t="str">
        <f>Sales_Entry!A1015</f>
        <v>2083/04/27</v>
      </c>
      <c r="B1015" s="197">
        <f>Sales_Entry!B1015</f>
        <v>46246</v>
      </c>
      <c r="C1015" s="198" t="str">
        <f>Sales_Entry!D1015</f>
        <v>AAMOSH KIRANA</v>
      </c>
      <c r="D1015" s="198" t="s">
        <v>1388</v>
      </c>
      <c r="E1015" s="198" t="str">
        <f>Sales_Entry!C1015</f>
        <v>BILL-6726</v>
      </c>
      <c r="F1015" s="198" t="str">
        <f>Sales_Entry!E1015</f>
        <v>Mix Milk</v>
      </c>
      <c r="G1015" s="199">
        <f>N(Sales_Entry!J1015)</f>
        <v>3440</v>
      </c>
      <c r="H1015" s="199">
        <v>0</v>
      </c>
      <c r="I1015" s="199">
        <f t="shared" si="15"/>
        <v>3440</v>
      </c>
      <c r="J1015" s="200"/>
      <c r="K1015" s="200" cm="1">
        <f t="array" ref="K1015">IF($C1015="","",IF(AND($C1015=Party_Statement!$C$5,$B1015&gt;=Party_Statement!$C$6,$B1015&lt;=Party_Statement!$E$6),SUMPRODUCT(($C$3:$C1015=Party_Statement!$C$5)*($B$3:$B1015&gt;=Party_Statement!$C$6)*($B$3:$B1015&lt;=Party_Statement!$E$6)),""))</f>
        <v>128</v>
      </c>
    </row>
    <row r="1016" spans="1:11" x14ac:dyDescent="0.2">
      <c r="A1016" s="196" t="str">
        <f>Sales_Entry!A1016</f>
        <v>2083/04/27</v>
      </c>
      <c r="B1016" s="197">
        <f>Sales_Entry!B1016</f>
        <v>46246</v>
      </c>
      <c r="C1016" s="198" t="str">
        <f>Sales_Entry!D1016</f>
        <v>AAMOSH KIRANA</v>
      </c>
      <c r="D1016" s="198" t="s">
        <v>1388</v>
      </c>
      <c r="E1016" s="198" t="str">
        <f>Sales_Entry!C1016</f>
        <v>BILL-6726</v>
      </c>
      <c r="F1016" s="198" t="str">
        <f>Sales_Entry!E1016</f>
        <v>Mix Milk</v>
      </c>
      <c r="G1016" s="199">
        <f>N(Sales_Entry!J1016)</f>
        <v>4250</v>
      </c>
      <c r="H1016" s="199">
        <v>0</v>
      </c>
      <c r="I1016" s="199">
        <f t="shared" si="15"/>
        <v>4250</v>
      </c>
      <c r="J1016" s="200"/>
      <c r="K1016" s="200" cm="1">
        <f t="array" ref="K1016">IF($C1016="","",IF(AND($C1016=Party_Statement!$C$5,$B1016&gt;=Party_Statement!$C$6,$B1016&lt;=Party_Statement!$E$6),SUMPRODUCT(($C$3:$C1016=Party_Statement!$C$5)*($B$3:$B1016&gt;=Party_Statement!$C$6)*($B$3:$B1016&lt;=Party_Statement!$E$6)),""))</f>
        <v>129</v>
      </c>
    </row>
    <row r="1017" spans="1:11" x14ac:dyDescent="0.2">
      <c r="A1017" s="196" t="str">
        <f>Sales_Entry!A1017</f>
        <v>2083/04/27</v>
      </c>
      <c r="B1017" s="197">
        <f>Sales_Entry!B1017</f>
        <v>46246</v>
      </c>
      <c r="C1017" s="198" t="str">
        <f>Sales_Entry!D1017</f>
        <v>GIRI KIRANA</v>
      </c>
      <c r="D1017" s="198" t="s">
        <v>1388</v>
      </c>
      <c r="E1017" s="198" t="str">
        <f>Sales_Entry!C1017</f>
        <v>BILL-6727</v>
      </c>
      <c r="F1017" s="198" t="str">
        <f>Sales_Entry!E1017</f>
        <v>Mix Milk</v>
      </c>
      <c r="G1017" s="199">
        <f>N(Sales_Entry!J1017)</f>
        <v>1275</v>
      </c>
      <c r="H1017" s="199">
        <v>0</v>
      </c>
      <c r="I1017" s="199">
        <f t="shared" si="15"/>
        <v>1275</v>
      </c>
      <c r="J1017" s="200"/>
      <c r="K1017" s="200" t="str" cm="1">
        <f t="array" ref="K1017">IF($C1017="","",IF(AND($C1017=Party_Statement!$C$5,$B1017&gt;=Party_Statement!$C$6,$B1017&lt;=Party_Statement!$E$6),SUMPRODUCT(($C$3:$C1017=Party_Statement!$C$5)*($B$3:$B1017&gt;=Party_Statement!$C$6)*($B$3:$B1017&lt;=Party_Statement!$E$6)),""))</f>
        <v/>
      </c>
    </row>
    <row r="1018" spans="1:11" x14ac:dyDescent="0.2">
      <c r="A1018" s="196" t="str">
        <f>Sales_Entry!A1018</f>
        <v>2083/04/27</v>
      </c>
      <c r="B1018" s="197">
        <f>Sales_Entry!B1018</f>
        <v>46246</v>
      </c>
      <c r="C1018" s="198" t="str">
        <f>Sales_Entry!D1018</f>
        <v>DEURALI KIRANA</v>
      </c>
      <c r="D1018" s="198" t="s">
        <v>1388</v>
      </c>
      <c r="E1018" s="198" t="str">
        <f>Sales_Entry!C1018</f>
        <v>BILL-6728</v>
      </c>
      <c r="F1018" s="198" t="str">
        <f>Sales_Entry!E1018</f>
        <v>Mix Milk</v>
      </c>
      <c r="G1018" s="199">
        <f>N(Sales_Entry!J1018)</f>
        <v>425</v>
      </c>
      <c r="H1018" s="199">
        <v>0</v>
      </c>
      <c r="I1018" s="199">
        <f t="shared" si="15"/>
        <v>425</v>
      </c>
      <c r="J1018" s="200"/>
      <c r="K1018" s="200" t="str" cm="1">
        <f t="array" ref="K1018">IF($C1018="","",IF(AND($C1018=Party_Statement!$C$5,$B1018&gt;=Party_Statement!$C$6,$B1018&lt;=Party_Statement!$E$6),SUMPRODUCT(($C$3:$C1018=Party_Statement!$C$5)*($B$3:$B1018&gt;=Party_Statement!$C$6)*($B$3:$B1018&lt;=Party_Statement!$E$6)),""))</f>
        <v/>
      </c>
    </row>
    <row r="1019" spans="1:11" x14ac:dyDescent="0.2">
      <c r="A1019" s="196" t="str">
        <f>Sales_Entry!A1019</f>
        <v>2083/04/27</v>
      </c>
      <c r="B1019" s="197">
        <f>Sales_Entry!B1019</f>
        <v>46246</v>
      </c>
      <c r="C1019" s="198" t="str">
        <f>Sales_Entry!D1019</f>
        <v>CHHATRABHUMI STORE</v>
      </c>
      <c r="D1019" s="198" t="s">
        <v>1388</v>
      </c>
      <c r="E1019" s="198" t="str">
        <f>Sales_Entry!C1019</f>
        <v>BILL-6729</v>
      </c>
      <c r="F1019" s="198" t="str">
        <f>Sales_Entry!E1019</f>
        <v>Mix Milk</v>
      </c>
      <c r="G1019" s="199">
        <f>N(Sales_Entry!J1019)</f>
        <v>2150</v>
      </c>
      <c r="H1019" s="199">
        <v>0</v>
      </c>
      <c r="I1019" s="199">
        <f t="shared" si="15"/>
        <v>2150</v>
      </c>
      <c r="J1019" s="200"/>
      <c r="K1019" s="200" t="str" cm="1">
        <f t="array" ref="K1019">IF($C1019="","",IF(AND($C1019=Party_Statement!$C$5,$B1019&gt;=Party_Statement!$C$6,$B1019&lt;=Party_Statement!$E$6),SUMPRODUCT(($C$3:$C1019=Party_Statement!$C$5)*($B$3:$B1019&gt;=Party_Statement!$C$6)*($B$3:$B1019&lt;=Party_Statement!$E$6)),""))</f>
        <v/>
      </c>
    </row>
    <row r="1020" spans="1:11" s="64" customFormat="1" x14ac:dyDescent="0.2">
      <c r="A1020" s="196" t="str">
        <f>Sales_Entry!A1020</f>
        <v>2083/04/27</v>
      </c>
      <c r="B1020" s="197">
        <f>Sales_Entry!B1020</f>
        <v>46246</v>
      </c>
      <c r="C1020" s="198" t="str">
        <f>Sales_Entry!D1020</f>
        <v>KRISHNA KHAREL</v>
      </c>
      <c r="D1020" s="198" t="s">
        <v>1388</v>
      </c>
      <c r="E1020" s="198" t="str">
        <f>Sales_Entry!C1020</f>
        <v>BILL-6730</v>
      </c>
      <c r="F1020" s="198" t="str">
        <f>Sales_Entry!E1020</f>
        <v>Mix Milk</v>
      </c>
      <c r="G1020" s="199">
        <f>N(Sales_Entry!J1020)</f>
        <v>172</v>
      </c>
      <c r="H1020" s="199">
        <v>0</v>
      </c>
      <c r="I1020" s="199">
        <f t="shared" si="15"/>
        <v>172</v>
      </c>
      <c r="J1020" s="202"/>
      <c r="K1020" s="200" t="str" cm="1">
        <f t="array" ref="K1020">IF($C1020="","",IF(AND($C1020=Party_Statement!$C$5,$B1020&gt;=Party_Statement!$C$6,$B1020&lt;=Party_Statement!$E$6),SUMPRODUCT(($C$3:$C1020=Party_Statement!$C$5)*($B$3:$B1020&gt;=Party_Statement!$C$6)*($B$3:$B1020&lt;=Party_Statement!$E$6)),""))</f>
        <v/>
      </c>
    </row>
    <row r="1021" spans="1:11" x14ac:dyDescent="0.2">
      <c r="A1021" s="196" t="str">
        <f>Sales_Entry!A1021</f>
        <v>2083/04/27</v>
      </c>
      <c r="B1021" s="197">
        <f>Sales_Entry!B1021</f>
        <v>46246</v>
      </c>
      <c r="C1021" s="198" t="str">
        <f>Sales_Entry!D1021</f>
        <v>SAMIKSHYA KIRANA</v>
      </c>
      <c r="D1021" s="198" t="s">
        <v>1388</v>
      </c>
      <c r="E1021" s="198" t="str">
        <f>Sales_Entry!C1021</f>
        <v>BILL-6731</v>
      </c>
      <c r="F1021" s="198" t="str">
        <f>Sales_Entry!E1021</f>
        <v>Mix Milk</v>
      </c>
      <c r="G1021" s="199">
        <f>N(Sales_Entry!J1021)</f>
        <v>680</v>
      </c>
      <c r="H1021" s="199">
        <v>0</v>
      </c>
      <c r="I1021" s="199">
        <f t="shared" si="15"/>
        <v>680</v>
      </c>
      <c r="J1021" s="200"/>
      <c r="K1021" s="200" t="str" cm="1">
        <f t="array" ref="K1021">IF($C1021="","",IF(AND($C1021=Party_Statement!$C$5,$B1021&gt;=Party_Statement!$C$6,$B1021&lt;=Party_Statement!$E$6),SUMPRODUCT(($C$3:$C1021=Party_Statement!$C$5)*($B$3:$B1021&gt;=Party_Statement!$C$6)*($B$3:$B1021&lt;=Party_Statement!$E$6)),""))</f>
        <v/>
      </c>
    </row>
    <row r="1022" spans="1:11" x14ac:dyDescent="0.2">
      <c r="A1022" s="196" t="str">
        <f>Sales_Entry!A1022</f>
        <v>2083/04/27</v>
      </c>
      <c r="B1022" s="197">
        <f>Sales_Entry!B1022</f>
        <v>46246</v>
      </c>
      <c r="C1022" s="198" t="str">
        <f>Sales_Entry!D1022</f>
        <v>MANAKAMANA DAIRY</v>
      </c>
      <c r="D1022" s="198" t="s">
        <v>1388</v>
      </c>
      <c r="E1022" s="198" t="str">
        <f>Sales_Entry!C1022</f>
        <v>BILL-6732</v>
      </c>
      <c r="F1022" s="198" t="str">
        <f>Sales_Entry!E1022</f>
        <v>Mix Milk</v>
      </c>
      <c r="G1022" s="199">
        <f>N(Sales_Entry!J1022)</f>
        <v>850</v>
      </c>
      <c r="H1022" s="199">
        <v>0</v>
      </c>
      <c r="I1022" s="199">
        <f t="shared" si="15"/>
        <v>850</v>
      </c>
      <c r="J1022" s="200"/>
      <c r="K1022" s="200" t="str" cm="1">
        <f t="array" ref="K1022">IF($C1022="","",IF(AND($C1022=Party_Statement!$C$5,$B1022&gt;=Party_Statement!$C$6,$B1022&lt;=Party_Statement!$E$6),SUMPRODUCT(($C$3:$C1022=Party_Statement!$C$5)*($B$3:$B1022&gt;=Party_Statement!$C$6)*($B$3:$B1022&lt;=Party_Statement!$E$6)),""))</f>
        <v/>
      </c>
    </row>
    <row r="1023" spans="1:11" x14ac:dyDescent="0.2">
      <c r="A1023" s="196" t="str">
        <f>Sales_Entry!A1023</f>
        <v>2083/04/27</v>
      </c>
      <c r="B1023" s="197">
        <f>Sales_Entry!B1023</f>
        <v>46246</v>
      </c>
      <c r="C1023" s="198" t="str">
        <f>Sales_Entry!D1023</f>
        <v>YUBARAJ AND SAMRAT</v>
      </c>
      <c r="D1023" s="198" t="s">
        <v>1388</v>
      </c>
      <c r="E1023" s="198" t="str">
        <f>Sales_Entry!C1023</f>
        <v>BILL-6733</v>
      </c>
      <c r="F1023" s="198" t="str">
        <f>Sales_Entry!E1023</f>
        <v>Mix Milk</v>
      </c>
      <c r="G1023" s="199">
        <f>N(Sales_Entry!J1023)</f>
        <v>1020</v>
      </c>
      <c r="H1023" s="199">
        <v>0</v>
      </c>
      <c r="I1023" s="199">
        <f t="shared" si="15"/>
        <v>1020</v>
      </c>
      <c r="J1023" s="200"/>
      <c r="K1023" s="200" t="str" cm="1">
        <f t="array" ref="K1023">IF($C1023="","",IF(AND($C1023=Party_Statement!$C$5,$B1023&gt;=Party_Statement!$C$6,$B1023&lt;=Party_Statement!$E$6),SUMPRODUCT(($C$3:$C1023=Party_Statement!$C$5)*($B$3:$B1023&gt;=Party_Statement!$C$6)*($B$3:$B1023&lt;=Party_Statement!$E$6)),""))</f>
        <v/>
      </c>
    </row>
    <row r="1024" spans="1:11" x14ac:dyDescent="0.2">
      <c r="A1024" s="196" t="str">
        <f>Sales_Entry!A1024</f>
        <v>2083/04/27</v>
      </c>
      <c r="B1024" s="197">
        <f>Sales_Entry!B1024</f>
        <v>46246</v>
      </c>
      <c r="C1024" s="198" t="str">
        <f>Sales_Entry!D1024</f>
        <v>AAYUSH AND AAYUSHMA</v>
      </c>
      <c r="D1024" s="198" t="s">
        <v>1388</v>
      </c>
      <c r="E1024" s="198" t="str">
        <f>Sales_Entry!C1024</f>
        <v>BILL-6734</v>
      </c>
      <c r="F1024" s="198" t="str">
        <f>Sales_Entry!E1024</f>
        <v>Mix Milk</v>
      </c>
      <c r="G1024" s="199">
        <f>N(Sales_Entry!J1024)</f>
        <v>425</v>
      </c>
      <c r="H1024" s="199">
        <v>0</v>
      </c>
      <c r="I1024" s="199">
        <f t="shared" si="15"/>
        <v>425</v>
      </c>
      <c r="J1024" s="200"/>
      <c r="K1024" s="200" t="str" cm="1">
        <f t="array" ref="K1024">IF($C1024="","",IF(AND($C1024=Party_Statement!$C$5,$B1024&gt;=Party_Statement!$C$6,$B1024&lt;=Party_Statement!$E$6),SUMPRODUCT(($C$3:$C1024=Party_Statement!$C$5)*($B$3:$B1024&gt;=Party_Statement!$C$6)*($B$3:$B1024&lt;=Party_Statement!$E$6)),""))</f>
        <v/>
      </c>
    </row>
    <row r="1025" spans="1:11" x14ac:dyDescent="0.2">
      <c r="A1025" s="196" t="str">
        <f>Sales_Entry!A1025</f>
        <v>2083/04/27</v>
      </c>
      <c r="B1025" s="197">
        <f>Sales_Entry!B1025</f>
        <v>46246</v>
      </c>
      <c r="C1025" s="198" t="str">
        <f>Sales_Entry!D1025</f>
        <v>KRITIKA KIRANA</v>
      </c>
      <c r="D1025" s="198" t="s">
        <v>1388</v>
      </c>
      <c r="E1025" s="198" t="str">
        <f>Sales_Entry!C1025</f>
        <v>BILL-6735</v>
      </c>
      <c r="F1025" s="198" t="str">
        <f>Sales_Entry!E1025</f>
        <v>Mix Milk</v>
      </c>
      <c r="G1025" s="199">
        <f>N(Sales_Entry!J1025)</f>
        <v>1290</v>
      </c>
      <c r="H1025" s="199">
        <v>0</v>
      </c>
      <c r="I1025" s="199">
        <f t="shared" si="15"/>
        <v>1290</v>
      </c>
      <c r="J1025" s="200"/>
      <c r="K1025" s="200" t="str" cm="1">
        <f t="array" ref="K1025">IF($C1025="","",IF(AND($C1025=Party_Statement!$C$5,$B1025&gt;=Party_Statement!$C$6,$B1025&lt;=Party_Statement!$E$6),SUMPRODUCT(($C$3:$C1025=Party_Statement!$C$5)*($B$3:$B1025&gt;=Party_Statement!$C$6)*($B$3:$B1025&lt;=Party_Statement!$E$6)),""))</f>
        <v/>
      </c>
    </row>
    <row r="1026" spans="1:11" x14ac:dyDescent="0.2">
      <c r="A1026" s="196" t="str">
        <f>Sales_Entry!A1026</f>
        <v>2083/04/27</v>
      </c>
      <c r="B1026" s="197">
        <f>Sales_Entry!B1026</f>
        <v>46246</v>
      </c>
      <c r="C1026" s="198" t="str">
        <f>Sales_Entry!D1026</f>
        <v>A KALIKA CANTEEN</v>
      </c>
      <c r="D1026" s="198" t="s">
        <v>1388</v>
      </c>
      <c r="E1026" s="198" t="str">
        <f>Sales_Entry!C1026</f>
        <v>BILL-6736</v>
      </c>
      <c r="F1026" s="198" t="str">
        <f>Sales_Entry!E1026</f>
        <v>Mix Milk</v>
      </c>
      <c r="G1026" s="199">
        <f>N(Sales_Entry!J1026)</f>
        <v>2975</v>
      </c>
      <c r="H1026" s="199">
        <v>0</v>
      </c>
      <c r="I1026" s="199">
        <f t="shared" si="15"/>
        <v>2975</v>
      </c>
      <c r="J1026" s="200"/>
      <c r="K1026" s="200" t="str" cm="1">
        <f t="array" ref="K1026">IF($C1026="","",IF(AND($C1026=Party_Statement!$C$5,$B1026&gt;=Party_Statement!$C$6,$B1026&lt;=Party_Statement!$E$6),SUMPRODUCT(($C$3:$C1026=Party_Statement!$C$5)*($B$3:$B1026&gt;=Party_Statement!$C$6)*($B$3:$B1026&lt;=Party_Statement!$E$6)),""))</f>
        <v/>
      </c>
    </row>
    <row r="1027" spans="1:11" x14ac:dyDescent="0.2">
      <c r="A1027" s="196" t="str">
        <f>Sales_Entry!A1027</f>
        <v>2083/04/27</v>
      </c>
      <c r="B1027" s="197">
        <f>Sales_Entry!B1027</f>
        <v>46246</v>
      </c>
      <c r="C1027" s="198" t="str">
        <f>Sales_Entry!D1027</f>
        <v>B KALIKA CANTEEN</v>
      </c>
      <c r="D1027" s="198" t="s">
        <v>1388</v>
      </c>
      <c r="E1027" s="198" t="str">
        <f>Sales_Entry!C1027</f>
        <v>BILL-6737</v>
      </c>
      <c r="F1027" s="198" t="str">
        <f>Sales_Entry!E1027</f>
        <v>Mix Milk</v>
      </c>
      <c r="G1027" s="199">
        <f>N(Sales_Entry!J1027)</f>
        <v>2975</v>
      </c>
      <c r="H1027" s="199">
        <v>0</v>
      </c>
      <c r="I1027" s="199">
        <f t="shared" si="15"/>
        <v>2975</v>
      </c>
      <c r="J1027" s="200"/>
      <c r="K1027" s="200" t="str" cm="1">
        <f t="array" ref="K1027">IF($C1027="","",IF(AND($C1027=Party_Statement!$C$5,$B1027&gt;=Party_Statement!$C$6,$B1027&lt;=Party_Statement!$E$6),SUMPRODUCT(($C$3:$C1027=Party_Statement!$C$5)*($B$3:$B1027&gt;=Party_Statement!$C$6)*($B$3:$B1027&lt;=Party_Statement!$E$6)),""))</f>
        <v/>
      </c>
    </row>
    <row r="1028" spans="1:11" x14ac:dyDescent="0.2">
      <c r="A1028" s="196" t="str">
        <f>Sales_Entry!A1028</f>
        <v>2083/04/27</v>
      </c>
      <c r="B1028" s="197">
        <f>Sales_Entry!B1028</f>
        <v>46246</v>
      </c>
      <c r="C1028" s="198" t="str">
        <f>Sales_Entry!D1028</f>
        <v>ORGANIC TARKALI</v>
      </c>
      <c r="D1028" s="198" t="s">
        <v>1388</v>
      </c>
      <c r="E1028" s="198" t="str">
        <f>Sales_Entry!C1028</f>
        <v>BILL-6738</v>
      </c>
      <c r="F1028" s="198" t="str">
        <f>Sales_Entry!E1028</f>
        <v>Mix Milk</v>
      </c>
      <c r="G1028" s="199">
        <f>N(Sales_Entry!J1028)</f>
        <v>2375</v>
      </c>
      <c r="H1028" s="199">
        <v>0</v>
      </c>
      <c r="I1028" s="199">
        <f t="shared" ref="I1028:I1091" si="16">IF($C1028="","",$G1028-$H1028)</f>
        <v>2375</v>
      </c>
      <c r="J1028" s="200"/>
      <c r="K1028" s="200" t="str" cm="1">
        <f t="array" ref="K1028">IF($C1028="","",IF(AND($C1028=Party_Statement!$C$5,$B1028&gt;=Party_Statement!$C$6,$B1028&lt;=Party_Statement!$E$6),SUMPRODUCT(($C$3:$C1028=Party_Statement!$C$5)*($B$3:$B1028&gt;=Party_Statement!$C$6)*($B$3:$B1028&lt;=Party_Statement!$E$6)),""))</f>
        <v/>
      </c>
    </row>
    <row r="1029" spans="1:11" x14ac:dyDescent="0.2">
      <c r="A1029" s="196" t="str">
        <f>Sales_Entry!A1029</f>
        <v>2083/04/27</v>
      </c>
      <c r="B1029" s="197">
        <f>Sales_Entry!B1029</f>
        <v>46246</v>
      </c>
      <c r="C1029" s="198" t="str">
        <f>Sales_Entry!D1029</f>
        <v>ORGANIC TARKALI</v>
      </c>
      <c r="D1029" s="198" t="s">
        <v>1388</v>
      </c>
      <c r="E1029" s="198" t="str">
        <f>Sales_Entry!C1029</f>
        <v>BILL-6738</v>
      </c>
      <c r="F1029" s="198" t="str">
        <f>Sales_Entry!E1029</f>
        <v>Mix Milk</v>
      </c>
      <c r="G1029" s="199">
        <f>N(Sales_Entry!J1029)</f>
        <v>1020</v>
      </c>
      <c r="H1029" s="199">
        <v>0</v>
      </c>
      <c r="I1029" s="199">
        <f t="shared" si="16"/>
        <v>1020</v>
      </c>
      <c r="J1029" s="200"/>
      <c r="K1029" s="200" t="str" cm="1">
        <f t="array" ref="K1029">IF($C1029="","",IF(AND($C1029=Party_Statement!$C$5,$B1029&gt;=Party_Statement!$C$6,$B1029&lt;=Party_Statement!$E$6),SUMPRODUCT(($C$3:$C1029=Party_Statement!$C$5)*($B$3:$B1029&gt;=Party_Statement!$C$6)*($B$3:$B1029&lt;=Party_Statement!$E$6)),""))</f>
        <v/>
      </c>
    </row>
    <row r="1030" spans="1:11" x14ac:dyDescent="0.2">
      <c r="A1030" s="196" t="str">
        <f>Sales_Entry!A1030</f>
        <v>2083/04/27</v>
      </c>
      <c r="B1030" s="197">
        <f>Sales_Entry!B1030</f>
        <v>46246</v>
      </c>
      <c r="C1030" s="198" t="str">
        <f>Sales_Entry!D1030</f>
        <v>SHARMA DAI</v>
      </c>
      <c r="D1030" s="198" t="s">
        <v>1388</v>
      </c>
      <c r="E1030" s="198" t="str">
        <f>Sales_Entry!C1030</f>
        <v>BILL-6739</v>
      </c>
      <c r="F1030" s="198" t="str">
        <f>Sales_Entry!E1030</f>
        <v>Mix Milk</v>
      </c>
      <c r="G1030" s="199">
        <f>N(Sales_Entry!J1030)</f>
        <v>2975</v>
      </c>
      <c r="H1030" s="199">
        <v>0</v>
      </c>
      <c r="I1030" s="199">
        <f t="shared" si="16"/>
        <v>2975</v>
      </c>
      <c r="J1030" s="200"/>
      <c r="K1030" s="200" t="str" cm="1">
        <f t="array" ref="K1030">IF($C1030="","",IF(AND($C1030=Party_Statement!$C$5,$B1030&gt;=Party_Statement!$C$6,$B1030&lt;=Party_Statement!$E$6),SUMPRODUCT(($C$3:$C1030=Party_Statement!$C$5)*($B$3:$B1030&gt;=Party_Statement!$C$6)*($B$3:$B1030&lt;=Party_Statement!$E$6)),""))</f>
        <v/>
      </c>
    </row>
    <row r="1031" spans="1:11" s="64" customFormat="1" x14ac:dyDescent="0.2">
      <c r="A1031" s="196" t="str">
        <f>Sales_Entry!A1031</f>
        <v>2083/04/27</v>
      </c>
      <c r="B1031" s="197">
        <f>Sales_Entry!B1031</f>
        <v>46246</v>
      </c>
      <c r="C1031" s="198" t="str">
        <f>Sales_Entry!D1031</f>
        <v>GANGA NEUPANE</v>
      </c>
      <c r="D1031" s="198" t="s">
        <v>1388</v>
      </c>
      <c r="E1031" s="198" t="str">
        <f>Sales_Entry!C1031</f>
        <v>BILL-6740</v>
      </c>
      <c r="F1031" s="198" t="str">
        <f>Sales_Entry!E1031</f>
        <v>Mix Milk</v>
      </c>
      <c r="G1031" s="199">
        <f>N(Sales_Entry!J1031)</f>
        <v>510</v>
      </c>
      <c r="H1031" s="199">
        <v>0</v>
      </c>
      <c r="I1031" s="199">
        <f t="shared" si="16"/>
        <v>510</v>
      </c>
      <c r="J1031" s="202"/>
      <c r="K1031" s="200" t="str" cm="1">
        <f t="array" ref="K1031">IF($C1031="","",IF(AND($C1031=Party_Statement!$C$5,$B1031&gt;=Party_Statement!$C$6,$B1031&lt;=Party_Statement!$E$6),SUMPRODUCT(($C$3:$C1031=Party_Statement!$C$5)*($B$3:$B1031&gt;=Party_Statement!$C$6)*($B$3:$B1031&lt;=Party_Statement!$E$6)),""))</f>
        <v/>
      </c>
    </row>
    <row r="1032" spans="1:11" x14ac:dyDescent="0.2">
      <c r="A1032" s="196" t="str">
        <f>Sales_Entry!A1032</f>
        <v>2083/04/27</v>
      </c>
      <c r="B1032" s="197">
        <f>Sales_Entry!B1032</f>
        <v>46246</v>
      </c>
      <c r="C1032" s="198" t="str">
        <f>Sales_Entry!D1032</f>
        <v>NEUPANE KIRANA</v>
      </c>
      <c r="D1032" s="198" t="s">
        <v>1388</v>
      </c>
      <c r="E1032" s="198" t="str">
        <f>Sales_Entry!C1032</f>
        <v>BILL-6741</v>
      </c>
      <c r="F1032" s="198" t="str">
        <f>Sales_Entry!E1032</f>
        <v>Mix Milk</v>
      </c>
      <c r="G1032" s="199">
        <f>N(Sales_Entry!J1032)</f>
        <v>200</v>
      </c>
      <c r="H1032" s="199">
        <v>0</v>
      </c>
      <c r="I1032" s="199">
        <f t="shared" si="16"/>
        <v>200</v>
      </c>
      <c r="J1032" s="200"/>
      <c r="K1032" s="200" t="str" cm="1">
        <f t="array" ref="K1032">IF($C1032="","",IF(AND($C1032=Party_Statement!$C$5,$B1032&gt;=Party_Statement!$C$6,$B1032&lt;=Party_Statement!$E$6),SUMPRODUCT(($C$3:$C1032=Party_Statement!$C$5)*($B$3:$B1032&gt;=Party_Statement!$C$6)*($B$3:$B1032&lt;=Party_Statement!$E$6)),""))</f>
        <v/>
      </c>
    </row>
    <row r="1033" spans="1:11" x14ac:dyDescent="0.2">
      <c r="A1033" s="196" t="str">
        <f>Sales_Entry!A1033</f>
        <v>2083/04/27</v>
      </c>
      <c r="B1033" s="197">
        <f>Sales_Entry!B1033</f>
        <v>46246</v>
      </c>
      <c r="C1033" s="198" t="str">
        <f>Sales_Entry!D1033</f>
        <v>LOCAL</v>
      </c>
      <c r="D1033" s="198" t="s">
        <v>1388</v>
      </c>
      <c r="E1033" s="198" t="str">
        <f>Sales_Entry!C1033</f>
        <v>BILL-6471</v>
      </c>
      <c r="F1033" s="198" t="str">
        <f>Sales_Entry!E1033</f>
        <v>Mix Milk</v>
      </c>
      <c r="G1033" s="199">
        <f>N(Sales_Entry!J1033)</f>
        <v>150</v>
      </c>
      <c r="H1033" s="199">
        <v>0</v>
      </c>
      <c r="I1033" s="199">
        <f t="shared" si="16"/>
        <v>150</v>
      </c>
      <c r="J1033" s="200"/>
      <c r="K1033" s="200" t="str" cm="1">
        <f t="array" ref="K1033">IF($C1033="","",IF(AND($C1033=Party_Statement!$C$5,$B1033&gt;=Party_Statement!$C$6,$B1033&lt;=Party_Statement!$E$6),SUMPRODUCT(($C$3:$C1033=Party_Statement!$C$5)*($B$3:$B1033&gt;=Party_Statement!$C$6)*($B$3:$B1033&lt;=Party_Statement!$E$6)),""))</f>
        <v/>
      </c>
    </row>
    <row r="1034" spans="1:11" x14ac:dyDescent="0.2">
      <c r="A1034" s="196" t="str">
        <f>Sales_Entry!A1034</f>
        <v>2083/04/30</v>
      </c>
      <c r="B1034" s="197">
        <f>Sales_Entry!B1034</f>
        <v>46249</v>
      </c>
      <c r="C1034" s="198" t="str">
        <f>Sales_Entry!D1034</f>
        <v>LOCAL DAMAGE</v>
      </c>
      <c r="D1034" s="198" t="s">
        <v>1388</v>
      </c>
      <c r="E1034" s="198">
        <f>Sales_Entry!C1034</f>
        <v>0</v>
      </c>
      <c r="F1034" s="198" t="str">
        <f>Sales_Entry!E1034</f>
        <v>Mix Milk</v>
      </c>
      <c r="G1034" s="199">
        <f>N(Sales_Entry!J1034)</f>
        <v>0</v>
      </c>
      <c r="H1034" s="199">
        <v>0</v>
      </c>
      <c r="I1034" s="199">
        <f t="shared" si="16"/>
        <v>0</v>
      </c>
      <c r="J1034" s="200"/>
      <c r="K1034" s="200" t="str" cm="1">
        <f t="array" ref="K1034">IF($C1034="","",IF(AND($C1034=Party_Statement!$C$5,$B1034&gt;=Party_Statement!$C$6,$B1034&lt;=Party_Statement!$E$6),SUMPRODUCT(($C$3:$C1034=Party_Statement!$C$5)*($B$3:$B1034&gt;=Party_Statement!$C$6)*($B$3:$B1034&lt;=Party_Statement!$E$6)),""))</f>
        <v/>
      </c>
    </row>
    <row r="1035" spans="1:11" x14ac:dyDescent="0.2">
      <c r="A1035" s="196" t="str">
        <f>Sales_Entry!A1035</f>
        <v>2083/04/28</v>
      </c>
      <c r="B1035" s="197">
        <f>Sales_Entry!B1035</f>
        <v>46247</v>
      </c>
      <c r="C1035" s="198" t="str">
        <f>Sales_Entry!D1035</f>
        <v>SRIJANA DAIRY</v>
      </c>
      <c r="D1035" s="198" t="s">
        <v>1388</v>
      </c>
      <c r="E1035" s="198" t="str">
        <f>Sales_Entry!C1035</f>
        <v>BILL-6742</v>
      </c>
      <c r="F1035" s="198" t="str">
        <f>Sales_Entry!E1035</f>
        <v>Mix Milk</v>
      </c>
      <c r="G1035" s="199">
        <f>N(Sales_Entry!J1035)</f>
        <v>5100</v>
      </c>
      <c r="H1035" s="199">
        <v>0</v>
      </c>
      <c r="I1035" s="199">
        <f t="shared" si="16"/>
        <v>5100</v>
      </c>
      <c r="J1035" s="200"/>
      <c r="K1035" s="200" t="str" cm="1">
        <f t="array" ref="K1035">IF($C1035="","",IF(AND($C1035=Party_Statement!$C$5,$B1035&gt;=Party_Statement!$C$6,$B1035&lt;=Party_Statement!$E$6),SUMPRODUCT(($C$3:$C1035=Party_Statement!$C$5)*($B$3:$B1035&gt;=Party_Statement!$C$6)*($B$3:$B1035&lt;=Party_Statement!$E$6)),""))</f>
        <v/>
      </c>
    </row>
    <row r="1036" spans="1:11" x14ac:dyDescent="0.2">
      <c r="A1036" s="196" t="str">
        <f>Sales_Entry!A1036</f>
        <v>2083/04/28</v>
      </c>
      <c r="B1036" s="197">
        <f>Sales_Entry!B1036</f>
        <v>46247</v>
      </c>
      <c r="C1036" s="198" t="str">
        <f>Sales_Entry!D1036</f>
        <v>SRIJANA DAIRY</v>
      </c>
      <c r="D1036" s="198" t="s">
        <v>1388</v>
      </c>
      <c r="E1036" s="198" t="str">
        <f>Sales_Entry!C1036</f>
        <v>BILL-6742</v>
      </c>
      <c r="F1036" s="198" t="str">
        <f>Sales_Entry!E1036</f>
        <v>Cow Milk</v>
      </c>
      <c r="G1036" s="199">
        <f>N(Sales_Entry!J1036)</f>
        <v>80</v>
      </c>
      <c r="H1036" s="199">
        <v>0</v>
      </c>
      <c r="I1036" s="199">
        <f t="shared" si="16"/>
        <v>80</v>
      </c>
      <c r="J1036" s="200"/>
      <c r="K1036" s="200" t="str" cm="1">
        <f t="array" ref="K1036">IF($C1036="","",IF(AND($C1036=Party_Statement!$C$5,$B1036&gt;=Party_Statement!$C$6,$B1036&lt;=Party_Statement!$E$6),SUMPRODUCT(($C$3:$C1036=Party_Statement!$C$5)*($B$3:$B1036&gt;=Party_Statement!$C$6)*($B$3:$B1036&lt;=Party_Statement!$E$6)),""))</f>
        <v/>
      </c>
    </row>
    <row r="1037" spans="1:11" x14ac:dyDescent="0.2">
      <c r="A1037" s="196" t="str">
        <f>Sales_Entry!A1037</f>
        <v>2083/04/28</v>
      </c>
      <c r="B1037" s="197">
        <f>Sales_Entry!B1037</f>
        <v>46247</v>
      </c>
      <c r="C1037" s="198" t="str">
        <f>Sales_Entry!D1037</f>
        <v>AAMOSH KIRANA</v>
      </c>
      <c r="D1037" s="198" t="s">
        <v>1388</v>
      </c>
      <c r="E1037" s="198" t="str">
        <f>Sales_Entry!C1037</f>
        <v>BILL-6743</v>
      </c>
      <c r="F1037" s="198" t="str">
        <f>Sales_Entry!E1037</f>
        <v>Mix Milk</v>
      </c>
      <c r="G1037" s="199">
        <f>N(Sales_Entry!J1037)</f>
        <v>3440</v>
      </c>
      <c r="H1037" s="199">
        <v>0</v>
      </c>
      <c r="I1037" s="199">
        <f t="shared" si="16"/>
        <v>3440</v>
      </c>
      <c r="J1037" s="200"/>
      <c r="K1037" s="200" cm="1">
        <f t="array" ref="K1037">IF($C1037="","",IF(AND($C1037=Party_Statement!$C$5,$B1037&gt;=Party_Statement!$C$6,$B1037&lt;=Party_Statement!$E$6),SUMPRODUCT(($C$3:$C1037=Party_Statement!$C$5)*($B$3:$B1037&gt;=Party_Statement!$C$6)*($B$3:$B1037&lt;=Party_Statement!$E$6)),""))</f>
        <v>130</v>
      </c>
    </row>
    <row r="1038" spans="1:11" x14ac:dyDescent="0.2">
      <c r="A1038" s="196" t="str">
        <f>Sales_Entry!A1038</f>
        <v>2083/04/28</v>
      </c>
      <c r="B1038" s="197">
        <f>Sales_Entry!B1038</f>
        <v>46247</v>
      </c>
      <c r="C1038" s="198" t="str">
        <f>Sales_Entry!D1038</f>
        <v>AAMOSH KIRANA</v>
      </c>
      <c r="D1038" s="198" t="s">
        <v>1388</v>
      </c>
      <c r="E1038" s="198" t="str">
        <f>Sales_Entry!C1038</f>
        <v>BILL-6743</v>
      </c>
      <c r="F1038" s="198" t="str">
        <f>Sales_Entry!E1038</f>
        <v>Mix Milk</v>
      </c>
      <c r="G1038" s="199">
        <f>N(Sales_Entry!J1038)</f>
        <v>2975</v>
      </c>
      <c r="H1038" s="199">
        <v>0</v>
      </c>
      <c r="I1038" s="199">
        <f t="shared" si="16"/>
        <v>2975</v>
      </c>
      <c r="J1038" s="200"/>
      <c r="K1038" s="200" cm="1">
        <f t="array" ref="K1038">IF($C1038="","",IF(AND($C1038=Party_Statement!$C$5,$B1038&gt;=Party_Statement!$C$6,$B1038&lt;=Party_Statement!$E$6),SUMPRODUCT(($C$3:$C1038=Party_Statement!$C$5)*($B$3:$B1038&gt;=Party_Statement!$C$6)*($B$3:$B1038&lt;=Party_Statement!$E$6)),""))</f>
        <v>131</v>
      </c>
    </row>
    <row r="1039" spans="1:11" x14ac:dyDescent="0.2">
      <c r="A1039" s="196" t="str">
        <f>Sales_Entry!A1039</f>
        <v>2083/04/28</v>
      </c>
      <c r="B1039" s="197">
        <f>Sales_Entry!B1039</f>
        <v>46247</v>
      </c>
      <c r="C1039" s="198" t="str">
        <f>Sales_Entry!D1039</f>
        <v>AAMOSH KIRANA</v>
      </c>
      <c r="D1039" s="198" t="s">
        <v>1388</v>
      </c>
      <c r="E1039" s="198" t="str">
        <f>Sales_Entry!C1039</f>
        <v>BILL-6743</v>
      </c>
      <c r="F1039" s="198" t="str">
        <f>Sales_Entry!E1039</f>
        <v>Cow Milk</v>
      </c>
      <c r="G1039" s="199">
        <f>N(Sales_Entry!J1039)</f>
        <v>80</v>
      </c>
      <c r="H1039" s="199">
        <v>0</v>
      </c>
      <c r="I1039" s="199">
        <f t="shared" si="16"/>
        <v>80</v>
      </c>
      <c r="J1039" s="200"/>
      <c r="K1039" s="200" cm="1">
        <f t="array" ref="K1039">IF($C1039="","",IF(AND($C1039=Party_Statement!$C$5,$B1039&gt;=Party_Statement!$C$6,$B1039&lt;=Party_Statement!$E$6),SUMPRODUCT(($C$3:$C1039=Party_Statement!$C$5)*($B$3:$B1039&gt;=Party_Statement!$C$6)*($B$3:$B1039&lt;=Party_Statement!$E$6)),""))</f>
        <v>132</v>
      </c>
    </row>
    <row r="1040" spans="1:11" x14ac:dyDescent="0.2">
      <c r="A1040" s="196" t="str">
        <f>Sales_Entry!A1040</f>
        <v>2083/04/28</v>
      </c>
      <c r="B1040" s="197">
        <f>Sales_Entry!B1040</f>
        <v>46247</v>
      </c>
      <c r="C1040" s="198" t="str">
        <f>Sales_Entry!D1040</f>
        <v>GIRI KIRANA</v>
      </c>
      <c r="D1040" s="198" t="s">
        <v>1388</v>
      </c>
      <c r="E1040" s="198" t="str">
        <f>Sales_Entry!C1040</f>
        <v>BILL-6744</v>
      </c>
      <c r="F1040" s="198" t="str">
        <f>Sales_Entry!E1040</f>
        <v>Mix Milk</v>
      </c>
      <c r="G1040" s="199">
        <f>N(Sales_Entry!J1040)</f>
        <v>1275</v>
      </c>
      <c r="H1040" s="199">
        <v>0</v>
      </c>
      <c r="I1040" s="199">
        <f t="shared" si="16"/>
        <v>1275</v>
      </c>
      <c r="J1040" s="200"/>
      <c r="K1040" s="200" t="str" cm="1">
        <f t="array" ref="K1040">IF($C1040="","",IF(AND($C1040=Party_Statement!$C$5,$B1040&gt;=Party_Statement!$C$6,$B1040&lt;=Party_Statement!$E$6),SUMPRODUCT(($C$3:$C1040=Party_Statement!$C$5)*($B$3:$B1040&gt;=Party_Statement!$C$6)*($B$3:$B1040&lt;=Party_Statement!$E$6)),""))</f>
        <v/>
      </c>
    </row>
    <row r="1041" spans="1:11" x14ac:dyDescent="0.2">
      <c r="A1041" s="196" t="str">
        <f>Sales_Entry!A1041</f>
        <v>2083/04/28</v>
      </c>
      <c r="B1041" s="197">
        <f>Sales_Entry!B1041</f>
        <v>46247</v>
      </c>
      <c r="C1041" s="198" t="str">
        <f>Sales_Entry!D1041</f>
        <v>PALPALI KIRANA</v>
      </c>
      <c r="D1041" s="198" t="s">
        <v>1388</v>
      </c>
      <c r="E1041" s="198" t="str">
        <f>Sales_Entry!C1041</f>
        <v>BILL-6745</v>
      </c>
      <c r="F1041" s="198" t="str">
        <f>Sales_Entry!E1041</f>
        <v>Mix Milk</v>
      </c>
      <c r="G1041" s="199">
        <f>N(Sales_Entry!J1041)</f>
        <v>2125</v>
      </c>
      <c r="H1041" s="199">
        <v>0</v>
      </c>
      <c r="I1041" s="199">
        <f t="shared" si="16"/>
        <v>2125</v>
      </c>
      <c r="J1041" s="200"/>
      <c r="K1041" s="200" t="str" cm="1">
        <f t="array" ref="K1041">IF($C1041="","",IF(AND($C1041=Party_Statement!$C$5,$B1041&gt;=Party_Statement!$C$6,$B1041&lt;=Party_Statement!$E$6),SUMPRODUCT(($C$3:$C1041=Party_Statement!$C$5)*($B$3:$B1041&gt;=Party_Statement!$C$6)*($B$3:$B1041&lt;=Party_Statement!$E$6)),""))</f>
        <v/>
      </c>
    </row>
    <row r="1042" spans="1:11" s="64" customFormat="1" x14ac:dyDescent="0.2">
      <c r="A1042" s="196" t="str">
        <f>Sales_Entry!A1042</f>
        <v>2083/04/28</v>
      </c>
      <c r="B1042" s="197">
        <f>Sales_Entry!B1042</f>
        <v>46247</v>
      </c>
      <c r="C1042" s="198" t="str">
        <f>Sales_Entry!D1042</f>
        <v>SOBHA BHATTARAI</v>
      </c>
      <c r="D1042" s="198" t="s">
        <v>1388</v>
      </c>
      <c r="E1042" s="198" t="str">
        <f>Sales_Entry!C1042</f>
        <v>BILL-6746</v>
      </c>
      <c r="F1042" s="198" t="str">
        <f>Sales_Entry!E1042</f>
        <v>Mix Milk</v>
      </c>
      <c r="G1042" s="199">
        <f>N(Sales_Entry!J1042)</f>
        <v>4250</v>
      </c>
      <c r="H1042" s="199">
        <v>0</v>
      </c>
      <c r="I1042" s="199">
        <f t="shared" si="16"/>
        <v>4250</v>
      </c>
      <c r="J1042" s="202"/>
      <c r="K1042" s="200" t="str" cm="1">
        <f t="array" ref="K1042">IF($C1042="","",IF(AND($C1042=Party_Statement!$C$5,$B1042&gt;=Party_Statement!$C$6,$B1042&lt;=Party_Statement!$E$6),SUMPRODUCT(($C$3:$C1042=Party_Statement!$C$5)*($B$3:$B1042&gt;=Party_Statement!$C$6)*($B$3:$B1042&lt;=Party_Statement!$E$6)),""))</f>
        <v/>
      </c>
    </row>
    <row r="1043" spans="1:11" x14ac:dyDescent="0.2">
      <c r="A1043" s="196" t="str">
        <f>Sales_Entry!A1043</f>
        <v>2083/04/28</v>
      </c>
      <c r="B1043" s="197">
        <f>Sales_Entry!B1043</f>
        <v>46247</v>
      </c>
      <c r="C1043" s="198" t="str">
        <f>Sales_Entry!D1043</f>
        <v>CHHATRABHUMI STORE</v>
      </c>
      <c r="D1043" s="198" t="s">
        <v>1388</v>
      </c>
      <c r="E1043" s="198" t="str">
        <f>Sales_Entry!C1043</f>
        <v>BILL-6747</v>
      </c>
      <c r="F1043" s="198" t="str">
        <f>Sales_Entry!E1043</f>
        <v>Mix Milk</v>
      </c>
      <c r="G1043" s="199">
        <f>N(Sales_Entry!J1043)</f>
        <v>430</v>
      </c>
      <c r="H1043" s="199">
        <v>0</v>
      </c>
      <c r="I1043" s="199">
        <f t="shared" si="16"/>
        <v>430</v>
      </c>
      <c r="J1043" s="200"/>
      <c r="K1043" s="200" t="str" cm="1">
        <f t="array" ref="K1043">IF($C1043="","",IF(AND($C1043=Party_Statement!$C$5,$B1043&gt;=Party_Statement!$C$6,$B1043&lt;=Party_Statement!$E$6),SUMPRODUCT(($C$3:$C1043=Party_Statement!$C$5)*($B$3:$B1043&gt;=Party_Statement!$C$6)*($B$3:$B1043&lt;=Party_Statement!$E$6)),""))</f>
        <v/>
      </c>
    </row>
    <row r="1044" spans="1:11" x14ac:dyDescent="0.2">
      <c r="A1044" s="196" t="str">
        <f>Sales_Entry!A1044</f>
        <v>2083/04/28</v>
      </c>
      <c r="B1044" s="197">
        <f>Sales_Entry!B1044</f>
        <v>46247</v>
      </c>
      <c r="C1044" s="198" t="str">
        <f>Sales_Entry!D1044</f>
        <v>KRISHNA KHAREL</v>
      </c>
      <c r="D1044" s="198" t="s">
        <v>1388</v>
      </c>
      <c r="E1044" s="198" t="str">
        <f>Sales_Entry!C1044</f>
        <v>BILL-6748</v>
      </c>
      <c r="F1044" s="198" t="str">
        <f>Sales_Entry!E1044</f>
        <v>Mix Milk</v>
      </c>
      <c r="G1044" s="199">
        <f>N(Sales_Entry!J1044)</f>
        <v>172</v>
      </c>
      <c r="H1044" s="199">
        <v>0</v>
      </c>
      <c r="I1044" s="199">
        <f t="shared" si="16"/>
        <v>172</v>
      </c>
      <c r="J1044" s="200"/>
      <c r="K1044" s="200" t="str" cm="1">
        <f t="array" ref="K1044">IF($C1044="","",IF(AND($C1044=Party_Statement!$C$5,$B1044&gt;=Party_Statement!$C$6,$B1044&lt;=Party_Statement!$E$6),SUMPRODUCT(($C$3:$C1044=Party_Statement!$C$5)*($B$3:$B1044&gt;=Party_Statement!$C$6)*($B$3:$B1044&lt;=Party_Statement!$E$6)),""))</f>
        <v/>
      </c>
    </row>
    <row r="1045" spans="1:11" x14ac:dyDescent="0.2">
      <c r="A1045" s="196" t="str">
        <f>Sales_Entry!A1045</f>
        <v>2083/04/28</v>
      </c>
      <c r="B1045" s="197">
        <f>Sales_Entry!B1045</f>
        <v>46247</v>
      </c>
      <c r="C1045" s="198" t="str">
        <f>Sales_Entry!D1045</f>
        <v>SAMIKSHYA KIRANA</v>
      </c>
      <c r="D1045" s="198" t="s">
        <v>1388</v>
      </c>
      <c r="E1045" s="198" t="str">
        <f>Sales_Entry!C1045</f>
        <v>BILL-6749</v>
      </c>
      <c r="F1045" s="198" t="str">
        <f>Sales_Entry!E1045</f>
        <v>Mix Milk</v>
      </c>
      <c r="G1045" s="199">
        <f>N(Sales_Entry!J1045)</f>
        <v>680</v>
      </c>
      <c r="H1045" s="199">
        <v>0</v>
      </c>
      <c r="I1045" s="199">
        <f t="shared" si="16"/>
        <v>680</v>
      </c>
      <c r="J1045" s="200"/>
      <c r="K1045" s="200" t="str" cm="1">
        <f t="array" ref="K1045">IF($C1045="","",IF(AND($C1045=Party_Statement!$C$5,$B1045&gt;=Party_Statement!$C$6,$B1045&lt;=Party_Statement!$E$6),SUMPRODUCT(($C$3:$C1045=Party_Statement!$C$5)*($B$3:$B1045&gt;=Party_Statement!$C$6)*($B$3:$B1045&lt;=Party_Statement!$E$6)),""))</f>
        <v/>
      </c>
    </row>
    <row r="1046" spans="1:11" x14ac:dyDescent="0.2">
      <c r="A1046" s="196" t="str">
        <f>Sales_Entry!A1046</f>
        <v>2083/04/28</v>
      </c>
      <c r="B1046" s="197">
        <f>Sales_Entry!B1046</f>
        <v>46247</v>
      </c>
      <c r="C1046" s="198" t="str">
        <f>Sales_Entry!D1046</f>
        <v>YUBARAJ AND SAMRAT</v>
      </c>
      <c r="D1046" s="198" t="s">
        <v>1388</v>
      </c>
      <c r="E1046" s="198" t="str">
        <f>Sales_Entry!C1046</f>
        <v>BILL-6750</v>
      </c>
      <c r="F1046" s="198" t="str">
        <f>Sales_Entry!E1046</f>
        <v>Mix Milk</v>
      </c>
      <c r="G1046" s="199">
        <f>N(Sales_Entry!J1046)</f>
        <v>1020</v>
      </c>
      <c r="H1046" s="199">
        <v>0</v>
      </c>
      <c r="I1046" s="199">
        <f t="shared" si="16"/>
        <v>1020</v>
      </c>
      <c r="J1046" s="200"/>
      <c r="K1046" s="200" t="str" cm="1">
        <f t="array" ref="K1046">IF($C1046="","",IF(AND($C1046=Party_Statement!$C$5,$B1046&gt;=Party_Statement!$C$6,$B1046&lt;=Party_Statement!$E$6),SUMPRODUCT(($C$3:$C1046=Party_Statement!$C$5)*($B$3:$B1046&gt;=Party_Statement!$C$6)*($B$3:$B1046&lt;=Party_Statement!$E$6)),""))</f>
        <v/>
      </c>
    </row>
    <row r="1047" spans="1:11" x14ac:dyDescent="0.2">
      <c r="A1047" s="196" t="str">
        <f>Sales_Entry!A1047</f>
        <v>2083/04/28</v>
      </c>
      <c r="B1047" s="197">
        <f>Sales_Entry!B1047</f>
        <v>46247</v>
      </c>
      <c r="C1047" s="198" t="str">
        <f>Sales_Entry!D1047</f>
        <v>KRITIKA KIRANA</v>
      </c>
      <c r="D1047" s="198" t="s">
        <v>1388</v>
      </c>
      <c r="E1047" s="198" t="str">
        <f>Sales_Entry!C1047</f>
        <v>BILL-6851</v>
      </c>
      <c r="F1047" s="198" t="str">
        <f>Sales_Entry!E1047</f>
        <v>Mix Milk</v>
      </c>
      <c r="G1047" s="199">
        <f>N(Sales_Entry!J1047)</f>
        <v>860</v>
      </c>
      <c r="H1047" s="199">
        <v>0</v>
      </c>
      <c r="I1047" s="199">
        <f t="shared" si="16"/>
        <v>860</v>
      </c>
      <c r="J1047" s="200"/>
      <c r="K1047" s="200" t="str" cm="1">
        <f t="array" ref="K1047">IF($C1047="","",IF(AND($C1047=Party_Statement!$C$5,$B1047&gt;=Party_Statement!$C$6,$B1047&lt;=Party_Statement!$E$6),SUMPRODUCT(($C$3:$C1047=Party_Statement!$C$5)*($B$3:$B1047&gt;=Party_Statement!$C$6)*($B$3:$B1047&lt;=Party_Statement!$E$6)),""))</f>
        <v/>
      </c>
    </row>
    <row r="1048" spans="1:11" x14ac:dyDescent="0.2">
      <c r="A1048" s="196" t="str">
        <f>Sales_Entry!A1048</f>
        <v>2083/04/28</v>
      </c>
      <c r="B1048" s="197">
        <f>Sales_Entry!B1048</f>
        <v>46247</v>
      </c>
      <c r="C1048" s="198" t="str">
        <f>Sales_Entry!D1048</f>
        <v>ORGANIC TARKALI</v>
      </c>
      <c r="D1048" s="198" t="s">
        <v>1388</v>
      </c>
      <c r="E1048" s="198" t="str">
        <f>Sales_Entry!C1048</f>
        <v>BILL-6852</v>
      </c>
      <c r="F1048" s="198" t="str">
        <f>Sales_Entry!E1048</f>
        <v>Mix Milk</v>
      </c>
      <c r="G1048" s="199">
        <f>N(Sales_Entry!J1048)</f>
        <v>2150</v>
      </c>
      <c r="H1048" s="199">
        <v>0</v>
      </c>
      <c r="I1048" s="199">
        <f t="shared" si="16"/>
        <v>2150</v>
      </c>
      <c r="J1048" s="200"/>
      <c r="K1048" s="200" t="str" cm="1">
        <f t="array" ref="K1048">IF($C1048="","",IF(AND($C1048=Party_Statement!$C$5,$B1048&gt;=Party_Statement!$C$6,$B1048&lt;=Party_Statement!$E$6),SUMPRODUCT(($C$3:$C1048=Party_Statement!$C$5)*($B$3:$B1048&gt;=Party_Statement!$C$6)*($B$3:$B1048&lt;=Party_Statement!$E$6)),""))</f>
        <v/>
      </c>
    </row>
    <row r="1049" spans="1:11" x14ac:dyDescent="0.2">
      <c r="A1049" s="196" t="str">
        <f>Sales_Entry!A1049</f>
        <v>2083/04/28</v>
      </c>
      <c r="B1049" s="197">
        <f>Sales_Entry!B1049</f>
        <v>46247</v>
      </c>
      <c r="C1049" s="198" t="str">
        <f>Sales_Entry!D1049</f>
        <v>ORGANIC TARKALI</v>
      </c>
      <c r="D1049" s="198" t="s">
        <v>1388</v>
      </c>
      <c r="E1049" s="198" t="str">
        <f>Sales_Entry!C1049</f>
        <v>BILL-6852</v>
      </c>
      <c r="F1049" s="198" t="str">
        <f>Sales_Entry!E1049</f>
        <v>Mix Milk</v>
      </c>
      <c r="G1049" s="199">
        <f>N(Sales_Entry!J1049)</f>
        <v>1190</v>
      </c>
      <c r="H1049" s="199">
        <v>0</v>
      </c>
      <c r="I1049" s="199">
        <f t="shared" si="16"/>
        <v>1190</v>
      </c>
      <c r="J1049" s="200"/>
      <c r="K1049" s="200" t="str" cm="1">
        <f t="array" ref="K1049">IF($C1049="","",IF(AND($C1049=Party_Statement!$C$5,$B1049&gt;=Party_Statement!$C$6,$B1049&lt;=Party_Statement!$E$6),SUMPRODUCT(($C$3:$C1049=Party_Statement!$C$5)*($B$3:$B1049&gt;=Party_Statement!$C$6)*($B$3:$B1049&lt;=Party_Statement!$E$6)),""))</f>
        <v/>
      </c>
    </row>
    <row r="1050" spans="1:11" x14ac:dyDescent="0.2">
      <c r="A1050" s="196" t="str">
        <f>Sales_Entry!A1050</f>
        <v>2083/04/28</v>
      </c>
      <c r="B1050" s="197">
        <f>Sales_Entry!B1050</f>
        <v>46247</v>
      </c>
      <c r="C1050" s="198" t="str">
        <f>Sales_Entry!D1050</f>
        <v>DEURALI KIRANA</v>
      </c>
      <c r="D1050" s="198" t="s">
        <v>1388</v>
      </c>
      <c r="E1050" s="198" t="str">
        <f>Sales_Entry!C1050</f>
        <v>BILL-6853</v>
      </c>
      <c r="F1050" s="198" t="str">
        <f>Sales_Entry!E1050</f>
        <v>Mix Milk</v>
      </c>
      <c r="G1050" s="199">
        <f>N(Sales_Entry!J1050)</f>
        <v>510</v>
      </c>
      <c r="H1050" s="199">
        <v>0</v>
      </c>
      <c r="I1050" s="199">
        <f t="shared" si="16"/>
        <v>510</v>
      </c>
      <c r="J1050" s="200"/>
      <c r="K1050" s="200" t="str" cm="1">
        <f t="array" ref="K1050">IF($C1050="","",IF(AND($C1050=Party_Statement!$C$5,$B1050&gt;=Party_Statement!$C$6,$B1050&lt;=Party_Statement!$E$6),SUMPRODUCT(($C$3:$C1050=Party_Statement!$C$5)*($B$3:$B1050&gt;=Party_Statement!$C$6)*($B$3:$B1050&lt;=Party_Statement!$E$6)),""))</f>
        <v/>
      </c>
    </row>
    <row r="1051" spans="1:11" x14ac:dyDescent="0.2">
      <c r="A1051" s="196" t="str">
        <f>Sales_Entry!A1051</f>
        <v>2083/04/28</v>
      </c>
      <c r="B1051" s="197">
        <f>Sales_Entry!B1051</f>
        <v>46247</v>
      </c>
      <c r="C1051" s="198" t="str">
        <f>Sales_Entry!D1051</f>
        <v>SHARMA DAI</v>
      </c>
      <c r="D1051" s="198" t="s">
        <v>1388</v>
      </c>
      <c r="E1051" s="198" t="str">
        <f>Sales_Entry!C1051</f>
        <v>BILL-6854</v>
      </c>
      <c r="F1051" s="198" t="str">
        <f>Sales_Entry!E1051</f>
        <v>Mix Milk</v>
      </c>
      <c r="G1051" s="199">
        <f>N(Sales_Entry!J1051)</f>
        <v>2975</v>
      </c>
      <c r="H1051" s="199">
        <v>0</v>
      </c>
      <c r="I1051" s="199">
        <f t="shared" si="16"/>
        <v>2975</v>
      </c>
      <c r="J1051" s="200"/>
      <c r="K1051" s="200" t="str" cm="1">
        <f t="array" ref="K1051">IF($C1051="","",IF(AND($C1051=Party_Statement!$C$5,$B1051&gt;=Party_Statement!$C$6,$B1051&lt;=Party_Statement!$E$6),SUMPRODUCT(($C$3:$C1051=Party_Statement!$C$5)*($B$3:$B1051&gt;=Party_Statement!$C$6)*($B$3:$B1051&lt;=Party_Statement!$E$6)),""))</f>
        <v/>
      </c>
    </row>
    <row r="1052" spans="1:11" x14ac:dyDescent="0.2">
      <c r="A1052" s="196" t="str">
        <f>Sales_Entry!A1052</f>
        <v>2083/04/28</v>
      </c>
      <c r="B1052" s="197">
        <f>Sales_Entry!B1052</f>
        <v>46247</v>
      </c>
      <c r="C1052" s="198" t="str">
        <f>Sales_Entry!D1052</f>
        <v>GANGA NEUPANE</v>
      </c>
      <c r="D1052" s="198" t="s">
        <v>1388</v>
      </c>
      <c r="E1052" s="198" t="str">
        <f>Sales_Entry!C1052</f>
        <v>BILL-6855</v>
      </c>
      <c r="F1052" s="198" t="str">
        <f>Sales_Entry!E1052</f>
        <v>Mix Milk</v>
      </c>
      <c r="G1052" s="199">
        <f>N(Sales_Entry!J1052)</f>
        <v>510</v>
      </c>
      <c r="H1052" s="199">
        <v>0</v>
      </c>
      <c r="I1052" s="199">
        <f t="shared" si="16"/>
        <v>510</v>
      </c>
      <c r="J1052" s="200"/>
      <c r="K1052" s="200" t="str" cm="1">
        <f t="array" ref="K1052">IF($C1052="","",IF(AND($C1052=Party_Statement!$C$5,$B1052&gt;=Party_Statement!$C$6,$B1052&lt;=Party_Statement!$E$6),SUMPRODUCT(($C$3:$C1052=Party_Statement!$C$5)*($B$3:$B1052&gt;=Party_Statement!$C$6)*($B$3:$B1052&lt;=Party_Statement!$E$6)),""))</f>
        <v/>
      </c>
    </row>
    <row r="1053" spans="1:11" s="64" customFormat="1" x14ac:dyDescent="0.2">
      <c r="A1053" s="196" t="str">
        <f>Sales_Entry!A1053</f>
        <v>2083/04/28</v>
      </c>
      <c r="B1053" s="197">
        <f>Sales_Entry!B1053</f>
        <v>46247</v>
      </c>
      <c r="C1053" s="198" t="str">
        <f>Sales_Entry!D1053</f>
        <v>NEUPANE KIRANA</v>
      </c>
      <c r="D1053" s="198" t="s">
        <v>1388</v>
      </c>
      <c r="E1053" s="198" t="str">
        <f>Sales_Entry!C1053</f>
        <v>BILL-6856</v>
      </c>
      <c r="F1053" s="198" t="str">
        <f>Sales_Entry!E1053</f>
        <v>Mix Milk</v>
      </c>
      <c r="G1053" s="199">
        <f>N(Sales_Entry!J1053)</f>
        <v>200</v>
      </c>
      <c r="H1053" s="199">
        <v>0</v>
      </c>
      <c r="I1053" s="199">
        <f t="shared" si="16"/>
        <v>200</v>
      </c>
      <c r="J1053" s="202"/>
      <c r="K1053" s="200" t="str" cm="1">
        <f t="array" ref="K1053">IF($C1053="","",IF(AND($C1053=Party_Statement!$C$5,$B1053&gt;=Party_Statement!$C$6,$B1053&lt;=Party_Statement!$E$6),SUMPRODUCT(($C$3:$C1053=Party_Statement!$C$5)*($B$3:$B1053&gt;=Party_Statement!$C$6)*($B$3:$B1053&lt;=Party_Statement!$E$6)),""))</f>
        <v/>
      </c>
    </row>
    <row r="1054" spans="1:11" x14ac:dyDescent="0.2">
      <c r="A1054" s="196" t="str">
        <f>Sales_Entry!A1054</f>
        <v>2083/04/28</v>
      </c>
      <c r="B1054" s="197">
        <f>Sales_Entry!B1054</f>
        <v>46247</v>
      </c>
      <c r="C1054" s="198" t="str">
        <f>Sales_Entry!D1054</f>
        <v>LOCAL</v>
      </c>
      <c r="D1054" s="198" t="s">
        <v>1388</v>
      </c>
      <c r="E1054" s="198" t="str">
        <f>Sales_Entry!C1054</f>
        <v>BILL-6472</v>
      </c>
      <c r="F1054" s="198" t="str">
        <f>Sales_Entry!E1054</f>
        <v>Mix Milk</v>
      </c>
      <c r="G1054" s="199">
        <f>N(Sales_Entry!J1054)</f>
        <v>350</v>
      </c>
      <c r="H1054" s="199">
        <v>0</v>
      </c>
      <c r="I1054" s="199">
        <f t="shared" si="16"/>
        <v>350</v>
      </c>
      <c r="J1054" s="200"/>
      <c r="K1054" s="200" t="str" cm="1">
        <f t="array" ref="K1054">IF($C1054="","",IF(AND($C1054=Party_Statement!$C$5,$B1054&gt;=Party_Statement!$C$6,$B1054&lt;=Party_Statement!$E$6),SUMPRODUCT(($C$3:$C1054=Party_Statement!$C$5)*($B$3:$B1054&gt;=Party_Statement!$C$6)*($B$3:$B1054&lt;=Party_Statement!$E$6)),""))</f>
        <v/>
      </c>
    </row>
    <row r="1055" spans="1:11" x14ac:dyDescent="0.2">
      <c r="A1055" s="196" t="str">
        <f>Sales_Entry!A1055</f>
        <v>2083/04/29</v>
      </c>
      <c r="B1055" s="197">
        <f>Sales_Entry!B1055</f>
        <v>46248</v>
      </c>
      <c r="C1055" s="198" t="str">
        <f>Sales_Entry!D1055</f>
        <v>SRIJANA DAIRY</v>
      </c>
      <c r="D1055" s="198" t="s">
        <v>1388</v>
      </c>
      <c r="E1055" s="198" t="str">
        <f>Sales_Entry!C1055</f>
        <v>BILL-6857</v>
      </c>
      <c r="F1055" s="198" t="str">
        <f>Sales_Entry!E1055</f>
        <v>Mix Milk</v>
      </c>
      <c r="G1055" s="199">
        <f>N(Sales_Entry!J1055)</f>
        <v>5100</v>
      </c>
      <c r="H1055" s="199">
        <v>0</v>
      </c>
      <c r="I1055" s="199">
        <f t="shared" si="16"/>
        <v>5100</v>
      </c>
      <c r="J1055" s="200"/>
      <c r="K1055" s="200" t="str" cm="1">
        <f t="array" ref="K1055">IF($C1055="","",IF(AND($C1055=Party_Statement!$C$5,$B1055&gt;=Party_Statement!$C$6,$B1055&lt;=Party_Statement!$E$6),SUMPRODUCT(($C$3:$C1055=Party_Statement!$C$5)*($B$3:$B1055&gt;=Party_Statement!$C$6)*($B$3:$B1055&lt;=Party_Statement!$E$6)),""))</f>
        <v/>
      </c>
    </row>
    <row r="1056" spans="1:11" x14ac:dyDescent="0.2">
      <c r="A1056" s="196" t="str">
        <f>Sales_Entry!A1056</f>
        <v>2083/04/29</v>
      </c>
      <c r="B1056" s="197">
        <f>Sales_Entry!B1056</f>
        <v>46248</v>
      </c>
      <c r="C1056" s="198" t="str">
        <f>Sales_Entry!D1056</f>
        <v>SRIJANA DAIRY</v>
      </c>
      <c r="D1056" s="198" t="s">
        <v>1388</v>
      </c>
      <c r="E1056" s="198" t="str">
        <f>Sales_Entry!C1056</f>
        <v>BILL-6857</v>
      </c>
      <c r="F1056" s="198" t="str">
        <f>Sales_Entry!E1056</f>
        <v>Cow Milk</v>
      </c>
      <c r="G1056" s="199">
        <f>N(Sales_Entry!J1056)</f>
        <v>80</v>
      </c>
      <c r="H1056" s="199">
        <v>0</v>
      </c>
      <c r="I1056" s="199">
        <f t="shared" si="16"/>
        <v>80</v>
      </c>
      <c r="J1056" s="200"/>
      <c r="K1056" s="200" t="str" cm="1">
        <f t="array" ref="K1056">IF($C1056="","",IF(AND($C1056=Party_Statement!$C$5,$B1056&gt;=Party_Statement!$C$6,$B1056&lt;=Party_Statement!$E$6),SUMPRODUCT(($C$3:$C1056=Party_Statement!$C$5)*($B$3:$B1056&gt;=Party_Statement!$C$6)*($B$3:$B1056&lt;=Party_Statement!$E$6)),""))</f>
        <v/>
      </c>
    </row>
    <row r="1057" spans="1:11" x14ac:dyDescent="0.2">
      <c r="A1057" s="196" t="str">
        <f>Sales_Entry!A1057</f>
        <v>2083/04/29</v>
      </c>
      <c r="B1057" s="197">
        <f>Sales_Entry!B1057</f>
        <v>46248</v>
      </c>
      <c r="C1057" s="198" t="str">
        <f>Sales_Entry!D1057</f>
        <v>SOBHA BHATTARAI</v>
      </c>
      <c r="D1057" s="198" t="s">
        <v>1388</v>
      </c>
      <c r="E1057" s="198" t="str">
        <f>Sales_Entry!C1057</f>
        <v>BILL-6858</v>
      </c>
      <c r="F1057" s="198" t="str">
        <f>Sales_Entry!E1057</f>
        <v>Mix Milk</v>
      </c>
      <c r="G1057" s="199">
        <f>N(Sales_Entry!J1057)</f>
        <v>4250</v>
      </c>
      <c r="H1057" s="199">
        <v>0</v>
      </c>
      <c r="I1057" s="199">
        <f t="shared" si="16"/>
        <v>4250</v>
      </c>
      <c r="J1057" s="200"/>
      <c r="K1057" s="200" t="str" cm="1">
        <f t="array" ref="K1057">IF($C1057="","",IF(AND($C1057=Party_Statement!$C$5,$B1057&gt;=Party_Statement!$C$6,$B1057&lt;=Party_Statement!$E$6),SUMPRODUCT(($C$3:$C1057=Party_Statement!$C$5)*($B$3:$B1057&gt;=Party_Statement!$C$6)*($B$3:$B1057&lt;=Party_Statement!$E$6)),""))</f>
        <v/>
      </c>
    </row>
    <row r="1058" spans="1:11" x14ac:dyDescent="0.2">
      <c r="A1058" s="196" t="str">
        <f>Sales_Entry!A1058</f>
        <v>2083/04/29</v>
      </c>
      <c r="B1058" s="197">
        <f>Sales_Entry!B1058</f>
        <v>46248</v>
      </c>
      <c r="C1058" s="198" t="str">
        <f>Sales_Entry!D1058</f>
        <v>AAMOSH KIRANA</v>
      </c>
      <c r="D1058" s="198" t="s">
        <v>1388</v>
      </c>
      <c r="E1058" s="198" t="str">
        <f>Sales_Entry!C1058</f>
        <v>BILL-6859</v>
      </c>
      <c r="F1058" s="198" t="str">
        <f>Sales_Entry!E1058</f>
        <v>Mix Milk</v>
      </c>
      <c r="G1058" s="199">
        <f>N(Sales_Entry!J1058)</f>
        <v>3440</v>
      </c>
      <c r="H1058" s="199">
        <v>0</v>
      </c>
      <c r="I1058" s="199">
        <f t="shared" si="16"/>
        <v>3440</v>
      </c>
      <c r="J1058" s="200"/>
      <c r="K1058" s="200" cm="1">
        <f t="array" ref="K1058">IF($C1058="","",IF(AND($C1058=Party_Statement!$C$5,$B1058&gt;=Party_Statement!$C$6,$B1058&lt;=Party_Statement!$E$6),SUMPRODUCT(($C$3:$C1058=Party_Statement!$C$5)*($B$3:$B1058&gt;=Party_Statement!$C$6)*($B$3:$B1058&lt;=Party_Statement!$E$6)),""))</f>
        <v>133</v>
      </c>
    </row>
    <row r="1059" spans="1:11" x14ac:dyDescent="0.2">
      <c r="A1059" s="196" t="str">
        <f>Sales_Entry!A1059</f>
        <v>2083/04/29</v>
      </c>
      <c r="B1059" s="197">
        <f>Sales_Entry!B1059</f>
        <v>46248</v>
      </c>
      <c r="C1059" s="198" t="str">
        <f>Sales_Entry!D1059</f>
        <v>AAMOSH KIRANA</v>
      </c>
      <c r="D1059" s="198" t="s">
        <v>1388</v>
      </c>
      <c r="E1059" s="198" t="str">
        <f>Sales_Entry!C1059</f>
        <v>BILL-6859</v>
      </c>
      <c r="F1059" s="198" t="str">
        <f>Sales_Entry!E1059</f>
        <v>Mix Milk</v>
      </c>
      <c r="G1059" s="199">
        <f>N(Sales_Entry!J1059)</f>
        <v>1700</v>
      </c>
      <c r="H1059" s="199">
        <v>0</v>
      </c>
      <c r="I1059" s="199">
        <f t="shared" si="16"/>
        <v>1700</v>
      </c>
      <c r="J1059" s="200"/>
      <c r="K1059" s="200" cm="1">
        <f t="array" ref="K1059">IF($C1059="","",IF(AND($C1059=Party_Statement!$C$5,$B1059&gt;=Party_Statement!$C$6,$B1059&lt;=Party_Statement!$E$6),SUMPRODUCT(($C$3:$C1059=Party_Statement!$C$5)*($B$3:$B1059&gt;=Party_Statement!$C$6)*($B$3:$B1059&lt;=Party_Statement!$E$6)),""))</f>
        <v>134</v>
      </c>
    </row>
    <row r="1060" spans="1:11" x14ac:dyDescent="0.2">
      <c r="A1060" s="196" t="str">
        <f>Sales_Entry!A1060</f>
        <v>2083/04/29</v>
      </c>
      <c r="B1060" s="197">
        <f>Sales_Entry!B1060</f>
        <v>46248</v>
      </c>
      <c r="C1060" s="198" t="str">
        <f>Sales_Entry!D1060</f>
        <v>AAMOSH KIRANA</v>
      </c>
      <c r="D1060" s="198" t="s">
        <v>1388</v>
      </c>
      <c r="E1060" s="198" t="str">
        <f>Sales_Entry!C1060</f>
        <v>BILL-6859</v>
      </c>
      <c r="F1060" s="198" t="str">
        <f>Sales_Entry!E1060</f>
        <v>Cow Milk</v>
      </c>
      <c r="G1060" s="199">
        <f>N(Sales_Entry!J1060)</f>
        <v>80</v>
      </c>
      <c r="H1060" s="199">
        <v>0</v>
      </c>
      <c r="I1060" s="199">
        <f t="shared" si="16"/>
        <v>80</v>
      </c>
      <c r="J1060" s="200"/>
      <c r="K1060" s="200" cm="1">
        <f t="array" ref="K1060">IF($C1060="","",IF(AND($C1060=Party_Statement!$C$5,$B1060&gt;=Party_Statement!$C$6,$B1060&lt;=Party_Statement!$E$6),SUMPRODUCT(($C$3:$C1060=Party_Statement!$C$5)*($B$3:$B1060&gt;=Party_Statement!$C$6)*($B$3:$B1060&lt;=Party_Statement!$E$6)),""))</f>
        <v>135</v>
      </c>
    </row>
    <row r="1061" spans="1:11" x14ac:dyDescent="0.2">
      <c r="A1061" s="196" t="str">
        <f>Sales_Entry!A1061</f>
        <v>2083/04/29</v>
      </c>
      <c r="B1061" s="197">
        <f>Sales_Entry!B1061</f>
        <v>46248</v>
      </c>
      <c r="C1061" s="198" t="str">
        <f>Sales_Entry!D1061</f>
        <v>GIRI KIRANA</v>
      </c>
      <c r="D1061" s="198" t="s">
        <v>1388</v>
      </c>
      <c r="E1061" s="198" t="str">
        <f>Sales_Entry!C1061</f>
        <v>BILL-6860</v>
      </c>
      <c r="F1061" s="198" t="str">
        <f>Sales_Entry!E1061</f>
        <v>Mix Milk</v>
      </c>
      <c r="G1061" s="199">
        <f>N(Sales_Entry!J1061)</f>
        <v>1275</v>
      </c>
      <c r="H1061" s="199">
        <v>0</v>
      </c>
      <c r="I1061" s="199">
        <f t="shared" si="16"/>
        <v>1275</v>
      </c>
      <c r="J1061" s="200"/>
      <c r="K1061" s="200" t="str" cm="1">
        <f t="array" ref="K1061">IF($C1061="","",IF(AND($C1061=Party_Statement!$C$5,$B1061&gt;=Party_Statement!$C$6,$B1061&lt;=Party_Statement!$E$6),SUMPRODUCT(($C$3:$C1061=Party_Statement!$C$5)*($B$3:$B1061&gt;=Party_Statement!$C$6)*($B$3:$B1061&lt;=Party_Statement!$E$6)),""))</f>
        <v/>
      </c>
    </row>
    <row r="1062" spans="1:11" x14ac:dyDescent="0.2">
      <c r="A1062" s="196" t="str">
        <f>Sales_Entry!A1062</f>
        <v>2083/04/29</v>
      </c>
      <c r="B1062" s="197">
        <f>Sales_Entry!B1062</f>
        <v>46248</v>
      </c>
      <c r="C1062" s="198" t="str">
        <f>Sales_Entry!D1062</f>
        <v>PALPALI KIRANA</v>
      </c>
      <c r="D1062" s="198" t="s">
        <v>1388</v>
      </c>
      <c r="E1062" s="198" t="str">
        <f>Sales_Entry!C1062</f>
        <v>BILL-6861</v>
      </c>
      <c r="F1062" s="198" t="str">
        <f>Sales_Entry!E1062</f>
        <v>Mix Milk</v>
      </c>
      <c r="G1062" s="199">
        <f>N(Sales_Entry!J1062)</f>
        <v>1700</v>
      </c>
      <c r="H1062" s="199">
        <v>0</v>
      </c>
      <c r="I1062" s="199">
        <f t="shared" si="16"/>
        <v>1700</v>
      </c>
      <c r="J1062" s="200"/>
      <c r="K1062" s="200" t="str" cm="1">
        <f t="array" ref="K1062">IF($C1062="","",IF(AND($C1062=Party_Statement!$C$5,$B1062&gt;=Party_Statement!$C$6,$B1062&lt;=Party_Statement!$E$6),SUMPRODUCT(($C$3:$C1062=Party_Statement!$C$5)*($B$3:$B1062&gt;=Party_Statement!$C$6)*($B$3:$B1062&lt;=Party_Statement!$E$6)),""))</f>
        <v/>
      </c>
    </row>
    <row r="1063" spans="1:11" x14ac:dyDescent="0.2">
      <c r="A1063" s="196" t="str">
        <f>Sales_Entry!A1063</f>
        <v>2083/04/29</v>
      </c>
      <c r="B1063" s="197">
        <f>Sales_Entry!B1063</f>
        <v>46248</v>
      </c>
      <c r="C1063" s="198" t="str">
        <f>Sales_Entry!D1063</f>
        <v>CHHATRABHUMI STORE</v>
      </c>
      <c r="D1063" s="198" t="s">
        <v>1388</v>
      </c>
      <c r="E1063" s="198" t="str">
        <f>Sales_Entry!C1063</f>
        <v>BILL-6862</v>
      </c>
      <c r="F1063" s="198" t="str">
        <f>Sales_Entry!E1063</f>
        <v>Mix Milk</v>
      </c>
      <c r="G1063" s="199">
        <f>N(Sales_Entry!J1063)</f>
        <v>2150</v>
      </c>
      <c r="H1063" s="199">
        <v>0</v>
      </c>
      <c r="I1063" s="199">
        <f t="shared" si="16"/>
        <v>2150</v>
      </c>
      <c r="J1063" s="200"/>
      <c r="K1063" s="200" t="str" cm="1">
        <f t="array" ref="K1063">IF($C1063="","",IF(AND($C1063=Party_Statement!$C$5,$B1063&gt;=Party_Statement!$C$6,$B1063&lt;=Party_Statement!$E$6),SUMPRODUCT(($C$3:$C1063=Party_Statement!$C$5)*($B$3:$B1063&gt;=Party_Statement!$C$6)*($B$3:$B1063&lt;=Party_Statement!$E$6)),""))</f>
        <v/>
      </c>
    </row>
    <row r="1064" spans="1:11" s="64" customFormat="1" x14ac:dyDescent="0.2">
      <c r="A1064" s="196" t="str">
        <f>Sales_Entry!A1064</f>
        <v>2083/04/29</v>
      </c>
      <c r="B1064" s="197">
        <f>Sales_Entry!B1064</f>
        <v>46248</v>
      </c>
      <c r="C1064" s="198" t="str">
        <f>Sales_Entry!D1064</f>
        <v>KRISHNA KHAREL</v>
      </c>
      <c r="D1064" s="198" t="s">
        <v>1388</v>
      </c>
      <c r="E1064" s="198" t="str">
        <f>Sales_Entry!C1064</f>
        <v>BILL-6863</v>
      </c>
      <c r="F1064" s="198" t="str">
        <f>Sales_Entry!E1064</f>
        <v>Mix Milk</v>
      </c>
      <c r="G1064" s="199">
        <f>N(Sales_Entry!J1064)</f>
        <v>172</v>
      </c>
      <c r="H1064" s="199">
        <v>0</v>
      </c>
      <c r="I1064" s="199">
        <f t="shared" si="16"/>
        <v>172</v>
      </c>
      <c r="J1064" s="202"/>
      <c r="K1064" s="200" t="str" cm="1">
        <f t="array" ref="K1064">IF($C1064="","",IF(AND($C1064=Party_Statement!$C$5,$B1064&gt;=Party_Statement!$C$6,$B1064&lt;=Party_Statement!$E$6),SUMPRODUCT(($C$3:$C1064=Party_Statement!$C$5)*($B$3:$B1064&gt;=Party_Statement!$C$6)*($B$3:$B1064&lt;=Party_Statement!$E$6)),""))</f>
        <v/>
      </c>
    </row>
    <row r="1065" spans="1:11" x14ac:dyDescent="0.2">
      <c r="A1065" s="196" t="str">
        <f>Sales_Entry!A1065</f>
        <v>2083/04/29</v>
      </c>
      <c r="B1065" s="197">
        <f>Sales_Entry!B1065</f>
        <v>46248</v>
      </c>
      <c r="C1065" s="198" t="str">
        <f>Sales_Entry!D1065</f>
        <v>SAMIKSHYA KIRANA</v>
      </c>
      <c r="D1065" s="198" t="s">
        <v>1388</v>
      </c>
      <c r="E1065" s="198" t="str">
        <f>Sales_Entry!C1065</f>
        <v>BILL-6864</v>
      </c>
      <c r="F1065" s="198" t="str">
        <f>Sales_Entry!E1065</f>
        <v>Mix Milk</v>
      </c>
      <c r="G1065" s="199">
        <f>N(Sales_Entry!J1065)</f>
        <v>680</v>
      </c>
      <c r="H1065" s="199">
        <v>0</v>
      </c>
      <c r="I1065" s="199">
        <f t="shared" si="16"/>
        <v>680</v>
      </c>
      <c r="J1065" s="200"/>
      <c r="K1065" s="200" t="str" cm="1">
        <f t="array" ref="K1065">IF($C1065="","",IF(AND($C1065=Party_Statement!$C$5,$B1065&gt;=Party_Statement!$C$6,$B1065&lt;=Party_Statement!$E$6),SUMPRODUCT(($C$3:$C1065=Party_Statement!$C$5)*($B$3:$B1065&gt;=Party_Statement!$C$6)*($B$3:$B1065&lt;=Party_Statement!$E$6)),""))</f>
        <v/>
      </c>
    </row>
    <row r="1066" spans="1:11" x14ac:dyDescent="0.2">
      <c r="A1066" s="196" t="str">
        <f>Sales_Entry!A1066</f>
        <v>2083/04/29</v>
      </c>
      <c r="B1066" s="197">
        <f>Sales_Entry!B1066</f>
        <v>46248</v>
      </c>
      <c r="C1066" s="198" t="str">
        <f>Sales_Entry!D1066</f>
        <v>YUBARAJ AND SAMRAT</v>
      </c>
      <c r="D1066" s="198" t="s">
        <v>1388</v>
      </c>
      <c r="E1066" s="198" t="str">
        <f>Sales_Entry!C1066</f>
        <v>BILL-6865</v>
      </c>
      <c r="F1066" s="198" t="str">
        <f>Sales_Entry!E1066</f>
        <v>Mix Milk</v>
      </c>
      <c r="G1066" s="199">
        <f>N(Sales_Entry!J1066)</f>
        <v>1020</v>
      </c>
      <c r="H1066" s="199">
        <v>0</v>
      </c>
      <c r="I1066" s="199">
        <f t="shared" si="16"/>
        <v>1020</v>
      </c>
      <c r="J1066" s="200"/>
      <c r="K1066" s="200" t="str" cm="1">
        <f t="array" ref="K1066">IF($C1066="","",IF(AND($C1066=Party_Statement!$C$5,$B1066&gt;=Party_Statement!$C$6,$B1066&lt;=Party_Statement!$E$6),SUMPRODUCT(($C$3:$C1066=Party_Statement!$C$5)*($B$3:$B1066&gt;=Party_Statement!$C$6)*($B$3:$B1066&lt;=Party_Statement!$E$6)),""))</f>
        <v/>
      </c>
    </row>
    <row r="1067" spans="1:11" x14ac:dyDescent="0.2">
      <c r="A1067" s="196" t="str">
        <f>Sales_Entry!A1067</f>
        <v>2083/04/29</v>
      </c>
      <c r="B1067" s="197">
        <f>Sales_Entry!B1067</f>
        <v>46248</v>
      </c>
      <c r="C1067" s="198" t="str">
        <f>Sales_Entry!D1067</f>
        <v>AAYUSH AND AAYUSHMA</v>
      </c>
      <c r="D1067" s="198" t="s">
        <v>1388</v>
      </c>
      <c r="E1067" s="198" t="str">
        <f>Sales_Entry!C1067</f>
        <v>BILL-6866</v>
      </c>
      <c r="F1067" s="198" t="str">
        <f>Sales_Entry!E1067</f>
        <v>Mix Milk</v>
      </c>
      <c r="G1067" s="199">
        <f>N(Sales_Entry!J1067)</f>
        <v>680</v>
      </c>
      <c r="H1067" s="199">
        <v>0</v>
      </c>
      <c r="I1067" s="199">
        <f t="shared" si="16"/>
        <v>680</v>
      </c>
      <c r="J1067" s="200"/>
      <c r="K1067" s="200" t="str" cm="1">
        <f t="array" ref="K1067">IF($C1067="","",IF(AND($C1067=Party_Statement!$C$5,$B1067&gt;=Party_Statement!$C$6,$B1067&lt;=Party_Statement!$E$6),SUMPRODUCT(($C$3:$C1067=Party_Statement!$C$5)*($B$3:$B1067&gt;=Party_Statement!$C$6)*($B$3:$B1067&lt;=Party_Statement!$E$6)),""))</f>
        <v/>
      </c>
    </row>
    <row r="1068" spans="1:11" x14ac:dyDescent="0.2">
      <c r="A1068" s="196" t="str">
        <f>Sales_Entry!A1068</f>
        <v>2083/04/29</v>
      </c>
      <c r="B1068" s="197">
        <f>Sales_Entry!B1068</f>
        <v>46248</v>
      </c>
      <c r="C1068" s="198" t="str">
        <f>Sales_Entry!D1068</f>
        <v>KRITIKA KIRANA</v>
      </c>
      <c r="D1068" s="198" t="s">
        <v>1388</v>
      </c>
      <c r="E1068" s="198" t="str">
        <f>Sales_Entry!C1068</f>
        <v>BILL-6867</v>
      </c>
      <c r="F1068" s="198" t="str">
        <f>Sales_Entry!E1068</f>
        <v>Mix Milk</v>
      </c>
      <c r="G1068" s="199">
        <f>N(Sales_Entry!J1068)</f>
        <v>1290</v>
      </c>
      <c r="H1068" s="199">
        <v>0</v>
      </c>
      <c r="I1068" s="199">
        <f t="shared" si="16"/>
        <v>1290</v>
      </c>
      <c r="J1068" s="200"/>
      <c r="K1068" s="200" t="str" cm="1">
        <f t="array" ref="K1068">IF($C1068="","",IF(AND($C1068=Party_Statement!$C$5,$B1068&gt;=Party_Statement!$C$6,$B1068&lt;=Party_Statement!$E$6),SUMPRODUCT(($C$3:$C1068=Party_Statement!$C$5)*($B$3:$B1068&gt;=Party_Statement!$C$6)*($B$3:$B1068&lt;=Party_Statement!$E$6)),""))</f>
        <v/>
      </c>
    </row>
    <row r="1069" spans="1:11" x14ac:dyDescent="0.2">
      <c r="A1069" s="196" t="str">
        <f>Sales_Entry!A1069</f>
        <v>2083/04/29</v>
      </c>
      <c r="B1069" s="197">
        <f>Sales_Entry!B1069</f>
        <v>46248</v>
      </c>
      <c r="C1069" s="198" t="str">
        <f>Sales_Entry!D1069</f>
        <v>ORGANIC TARKALI</v>
      </c>
      <c r="D1069" s="198" t="s">
        <v>1388</v>
      </c>
      <c r="E1069" s="198" t="str">
        <f>Sales_Entry!C1069</f>
        <v>BILL-6868</v>
      </c>
      <c r="F1069" s="198" t="str">
        <f>Sales_Entry!E1069</f>
        <v>Mix Milk</v>
      </c>
      <c r="G1069" s="199">
        <f>N(Sales_Entry!J1069)</f>
        <v>2375</v>
      </c>
      <c r="H1069" s="199">
        <v>0</v>
      </c>
      <c r="I1069" s="199">
        <f t="shared" si="16"/>
        <v>2375</v>
      </c>
      <c r="J1069" s="200"/>
      <c r="K1069" s="200" t="str" cm="1">
        <f t="array" ref="K1069">IF($C1069="","",IF(AND($C1069=Party_Statement!$C$5,$B1069&gt;=Party_Statement!$C$6,$B1069&lt;=Party_Statement!$E$6),SUMPRODUCT(($C$3:$C1069=Party_Statement!$C$5)*($B$3:$B1069&gt;=Party_Statement!$C$6)*($B$3:$B1069&lt;=Party_Statement!$E$6)),""))</f>
        <v/>
      </c>
    </row>
    <row r="1070" spans="1:11" x14ac:dyDescent="0.2">
      <c r="A1070" s="196" t="str">
        <f>Sales_Entry!A1070</f>
        <v>2083/04/29</v>
      </c>
      <c r="B1070" s="197">
        <f>Sales_Entry!B1070</f>
        <v>46248</v>
      </c>
      <c r="C1070" s="198" t="str">
        <f>Sales_Entry!D1070</f>
        <v>ORGANIC TARKALI</v>
      </c>
      <c r="D1070" s="198" t="s">
        <v>1388</v>
      </c>
      <c r="E1070" s="198" t="str">
        <f>Sales_Entry!C1070</f>
        <v>BILL-6868</v>
      </c>
      <c r="F1070" s="198" t="str">
        <f>Sales_Entry!E1070</f>
        <v>Mix Milk</v>
      </c>
      <c r="G1070" s="199">
        <f>N(Sales_Entry!J1070)</f>
        <v>510</v>
      </c>
      <c r="H1070" s="199">
        <v>0</v>
      </c>
      <c r="I1070" s="199">
        <f t="shared" si="16"/>
        <v>510</v>
      </c>
      <c r="J1070" s="200"/>
      <c r="K1070" s="200" t="str" cm="1">
        <f t="array" ref="K1070">IF($C1070="","",IF(AND($C1070=Party_Statement!$C$5,$B1070&gt;=Party_Statement!$C$6,$B1070&lt;=Party_Statement!$E$6),SUMPRODUCT(($C$3:$C1070=Party_Statement!$C$5)*($B$3:$B1070&gt;=Party_Statement!$C$6)*($B$3:$B1070&lt;=Party_Statement!$E$6)),""))</f>
        <v/>
      </c>
    </row>
    <row r="1071" spans="1:11" x14ac:dyDescent="0.2">
      <c r="A1071" s="196" t="str">
        <f>Sales_Entry!A1071</f>
        <v>2083/04/29</v>
      </c>
      <c r="B1071" s="197">
        <f>Sales_Entry!B1071</f>
        <v>46248</v>
      </c>
      <c r="C1071" s="198" t="str">
        <f>Sales_Entry!D1071</f>
        <v>DEURALI KIRANA</v>
      </c>
      <c r="D1071" s="198" t="s">
        <v>1388</v>
      </c>
      <c r="E1071" s="198" t="str">
        <f>Sales_Entry!C1071</f>
        <v>BILL-6869</v>
      </c>
      <c r="F1071" s="198" t="str">
        <f>Sales_Entry!E1071</f>
        <v>Mix Milk</v>
      </c>
      <c r="G1071" s="199">
        <f>N(Sales_Entry!J1071)</f>
        <v>425</v>
      </c>
      <c r="H1071" s="199">
        <v>0</v>
      </c>
      <c r="I1071" s="199">
        <f t="shared" si="16"/>
        <v>425</v>
      </c>
      <c r="J1071" s="200"/>
      <c r="K1071" s="200" t="str" cm="1">
        <f t="array" ref="K1071">IF($C1071="","",IF(AND($C1071=Party_Statement!$C$5,$B1071&gt;=Party_Statement!$C$6,$B1071&lt;=Party_Statement!$E$6),SUMPRODUCT(($C$3:$C1071=Party_Statement!$C$5)*($B$3:$B1071&gt;=Party_Statement!$C$6)*($B$3:$B1071&lt;=Party_Statement!$E$6)),""))</f>
        <v/>
      </c>
    </row>
    <row r="1072" spans="1:11" x14ac:dyDescent="0.2">
      <c r="A1072" s="196" t="str">
        <f>Sales_Entry!A1072</f>
        <v>2083/04/29</v>
      </c>
      <c r="B1072" s="197">
        <f>Sales_Entry!B1072</f>
        <v>46248</v>
      </c>
      <c r="C1072" s="198" t="str">
        <f>Sales_Entry!D1072</f>
        <v>SHARMA DAI</v>
      </c>
      <c r="D1072" s="198" t="s">
        <v>1388</v>
      </c>
      <c r="E1072" s="198" t="str">
        <f>Sales_Entry!C1072</f>
        <v>BILL-6870</v>
      </c>
      <c r="F1072" s="198" t="str">
        <f>Sales_Entry!E1072</f>
        <v>Mix Milk</v>
      </c>
      <c r="G1072" s="199">
        <f>N(Sales_Entry!J1072)</f>
        <v>2975</v>
      </c>
      <c r="H1072" s="199">
        <v>0</v>
      </c>
      <c r="I1072" s="199">
        <f t="shared" si="16"/>
        <v>2975</v>
      </c>
      <c r="J1072" s="200"/>
      <c r="K1072" s="200" t="str" cm="1">
        <f t="array" ref="K1072">IF($C1072="","",IF(AND($C1072=Party_Statement!$C$5,$B1072&gt;=Party_Statement!$C$6,$B1072&lt;=Party_Statement!$E$6),SUMPRODUCT(($C$3:$C1072=Party_Statement!$C$5)*($B$3:$B1072&gt;=Party_Statement!$C$6)*($B$3:$B1072&lt;=Party_Statement!$E$6)),""))</f>
        <v/>
      </c>
    </row>
    <row r="1073" spans="1:11" x14ac:dyDescent="0.2">
      <c r="A1073" s="196" t="str">
        <f>Sales_Entry!A1073</f>
        <v>2083/04/29</v>
      </c>
      <c r="B1073" s="197">
        <f>Sales_Entry!B1073</f>
        <v>46248</v>
      </c>
      <c r="C1073" s="198" t="str">
        <f>Sales_Entry!D1073</f>
        <v>GANGA NEUPANE</v>
      </c>
      <c r="D1073" s="198" t="s">
        <v>1388</v>
      </c>
      <c r="E1073" s="198" t="str">
        <f>Sales_Entry!C1073</f>
        <v>BILL-6871</v>
      </c>
      <c r="F1073" s="198" t="str">
        <f>Sales_Entry!E1073</f>
        <v>Mix Milk</v>
      </c>
      <c r="G1073" s="199">
        <f>N(Sales_Entry!J1073)</f>
        <v>510</v>
      </c>
      <c r="H1073" s="199">
        <v>0</v>
      </c>
      <c r="I1073" s="199">
        <f t="shared" si="16"/>
        <v>510</v>
      </c>
      <c r="J1073" s="200"/>
      <c r="K1073" s="200" t="str" cm="1">
        <f t="array" ref="K1073">IF($C1073="","",IF(AND($C1073=Party_Statement!$C$5,$B1073&gt;=Party_Statement!$C$6,$B1073&lt;=Party_Statement!$E$6),SUMPRODUCT(($C$3:$C1073=Party_Statement!$C$5)*($B$3:$B1073&gt;=Party_Statement!$C$6)*($B$3:$B1073&lt;=Party_Statement!$E$6)),""))</f>
        <v/>
      </c>
    </row>
    <row r="1074" spans="1:11" x14ac:dyDescent="0.2">
      <c r="A1074" s="196" t="str">
        <f>Sales_Entry!A1074</f>
        <v>2083/04/29</v>
      </c>
      <c r="B1074" s="197">
        <f>Sales_Entry!B1074</f>
        <v>46248</v>
      </c>
      <c r="C1074" s="198" t="str">
        <f>Sales_Entry!D1074</f>
        <v>BHUSAL JANARAL STORE</v>
      </c>
      <c r="D1074" s="198" t="s">
        <v>1388</v>
      </c>
      <c r="E1074" s="198" t="str">
        <f>Sales_Entry!C1074</f>
        <v>BILL-6872</v>
      </c>
      <c r="F1074" s="198" t="str">
        <f>Sales_Entry!E1074</f>
        <v>Mix Milk</v>
      </c>
      <c r="G1074" s="199">
        <f>N(Sales_Entry!J1074)</f>
        <v>8500</v>
      </c>
      <c r="H1074" s="199">
        <v>0</v>
      </c>
      <c r="I1074" s="199">
        <f t="shared" si="16"/>
        <v>8500</v>
      </c>
      <c r="J1074" s="200"/>
      <c r="K1074" s="200" t="str" cm="1">
        <f t="array" ref="K1074">IF($C1074="","",IF(AND($C1074=Party_Statement!$C$5,$B1074&gt;=Party_Statement!$C$6,$B1074&lt;=Party_Statement!$E$6),SUMPRODUCT(($C$3:$C1074=Party_Statement!$C$5)*($B$3:$B1074&gt;=Party_Statement!$C$6)*($B$3:$B1074&lt;=Party_Statement!$E$6)),""))</f>
        <v/>
      </c>
    </row>
    <row r="1075" spans="1:11" s="64" customFormat="1" x14ac:dyDescent="0.2">
      <c r="A1075" s="196" t="str">
        <f>Sales_Entry!A1075</f>
        <v>2083/04/29</v>
      </c>
      <c r="B1075" s="197">
        <f>Sales_Entry!B1075</f>
        <v>46248</v>
      </c>
      <c r="C1075" s="198" t="str">
        <f>Sales_Entry!D1075</f>
        <v>NEUPANE KIRANA</v>
      </c>
      <c r="D1075" s="198" t="s">
        <v>1388</v>
      </c>
      <c r="E1075" s="198" t="str">
        <f>Sales_Entry!C1075</f>
        <v>BILL-6873</v>
      </c>
      <c r="F1075" s="198" t="str">
        <f>Sales_Entry!E1075</f>
        <v>Mix Milk</v>
      </c>
      <c r="G1075" s="199">
        <f>N(Sales_Entry!J1075)</f>
        <v>200</v>
      </c>
      <c r="H1075" s="199">
        <v>0</v>
      </c>
      <c r="I1075" s="199">
        <f t="shared" si="16"/>
        <v>200</v>
      </c>
      <c r="J1075" s="202"/>
      <c r="K1075" s="200" t="str" cm="1">
        <f t="array" ref="K1075">IF($C1075="","",IF(AND($C1075=Party_Statement!$C$5,$B1075&gt;=Party_Statement!$C$6,$B1075&lt;=Party_Statement!$E$6),SUMPRODUCT(($C$3:$C1075=Party_Statement!$C$5)*($B$3:$B1075&gt;=Party_Statement!$C$6)*($B$3:$B1075&lt;=Party_Statement!$E$6)),""))</f>
        <v/>
      </c>
    </row>
    <row r="1076" spans="1:11" x14ac:dyDescent="0.2">
      <c r="A1076" s="196" t="str">
        <f>Sales_Entry!A1076</f>
        <v>2083/04/29</v>
      </c>
      <c r="B1076" s="197">
        <f>Sales_Entry!B1076</f>
        <v>46248</v>
      </c>
      <c r="C1076" s="198" t="str">
        <f>Sales_Entry!D1076</f>
        <v>SITALA ARYAL</v>
      </c>
      <c r="D1076" s="198" t="s">
        <v>1388</v>
      </c>
      <c r="E1076" s="198" t="str">
        <f>Sales_Entry!C1076</f>
        <v>BILL-6874</v>
      </c>
      <c r="F1076" s="198" t="str">
        <f>Sales_Entry!E1076</f>
        <v>Mix Milk</v>
      </c>
      <c r="G1076" s="199">
        <f>N(Sales_Entry!J1076)</f>
        <v>180</v>
      </c>
      <c r="H1076" s="199">
        <v>0</v>
      </c>
      <c r="I1076" s="199">
        <f t="shared" si="16"/>
        <v>180</v>
      </c>
      <c r="J1076" s="200"/>
      <c r="K1076" s="200" t="str" cm="1">
        <f t="array" ref="K1076">IF($C1076="","",IF(AND($C1076=Party_Statement!$C$5,$B1076&gt;=Party_Statement!$C$6,$B1076&lt;=Party_Statement!$E$6),SUMPRODUCT(($C$3:$C1076=Party_Statement!$C$5)*($B$3:$B1076&gt;=Party_Statement!$C$6)*($B$3:$B1076&lt;=Party_Statement!$E$6)),""))</f>
        <v/>
      </c>
    </row>
    <row r="1077" spans="1:11" x14ac:dyDescent="0.2">
      <c r="A1077" s="196" t="str">
        <f>Sales_Entry!A1077</f>
        <v>2083/04/29</v>
      </c>
      <c r="B1077" s="197">
        <f>Sales_Entry!B1077</f>
        <v>46248</v>
      </c>
      <c r="C1077" s="198" t="str">
        <f>Sales_Entry!D1077</f>
        <v>LOCAL</v>
      </c>
      <c r="D1077" s="198" t="s">
        <v>1388</v>
      </c>
      <c r="E1077" s="198" t="str">
        <f>Sales_Entry!C1077</f>
        <v>BILL-6473</v>
      </c>
      <c r="F1077" s="198" t="str">
        <f>Sales_Entry!E1077</f>
        <v>Mix Milk</v>
      </c>
      <c r="G1077" s="199">
        <f>N(Sales_Entry!J1077)</f>
        <v>550</v>
      </c>
      <c r="H1077" s="199">
        <v>0</v>
      </c>
      <c r="I1077" s="199">
        <f t="shared" si="16"/>
        <v>550</v>
      </c>
      <c r="J1077" s="200"/>
      <c r="K1077" s="200" t="str" cm="1">
        <f t="array" ref="K1077">IF($C1077="","",IF(AND($C1077=Party_Statement!$C$5,$B1077&gt;=Party_Statement!$C$6,$B1077&lt;=Party_Statement!$E$6),SUMPRODUCT(($C$3:$C1077=Party_Statement!$C$5)*($B$3:$B1077&gt;=Party_Statement!$C$6)*($B$3:$B1077&lt;=Party_Statement!$E$6)),""))</f>
        <v/>
      </c>
    </row>
    <row r="1078" spans="1:11" x14ac:dyDescent="0.2">
      <c r="A1078" s="196" t="str">
        <f>Sales_Entry!A1078</f>
        <v>2083/04/30</v>
      </c>
      <c r="B1078" s="197">
        <f>Sales_Entry!B1078</f>
        <v>46249</v>
      </c>
      <c r="C1078" s="198" t="str">
        <f>Sales_Entry!D1078</f>
        <v>SRIJANA DAIRY</v>
      </c>
      <c r="D1078" s="198" t="s">
        <v>1388</v>
      </c>
      <c r="E1078" s="198" t="str">
        <f>Sales_Entry!C1078</f>
        <v>BILL-6875</v>
      </c>
      <c r="F1078" s="198" t="str">
        <f>Sales_Entry!E1078</f>
        <v>Mix Milk</v>
      </c>
      <c r="G1078" s="199">
        <f>N(Sales_Entry!J1078)</f>
        <v>5100</v>
      </c>
      <c r="H1078" s="199">
        <v>0</v>
      </c>
      <c r="I1078" s="199">
        <f t="shared" si="16"/>
        <v>5100</v>
      </c>
      <c r="J1078" s="200"/>
      <c r="K1078" s="200" t="str" cm="1">
        <f t="array" ref="K1078">IF($C1078="","",IF(AND($C1078=Party_Statement!$C$5,$B1078&gt;=Party_Statement!$C$6,$B1078&lt;=Party_Statement!$E$6),SUMPRODUCT(($C$3:$C1078=Party_Statement!$C$5)*($B$3:$B1078&gt;=Party_Statement!$C$6)*($B$3:$B1078&lt;=Party_Statement!$E$6)),""))</f>
        <v/>
      </c>
    </row>
    <row r="1079" spans="1:11" x14ac:dyDescent="0.2">
      <c r="A1079" s="196" t="str">
        <f>Sales_Entry!A1079</f>
        <v>2083/04/30</v>
      </c>
      <c r="B1079" s="197">
        <f>Sales_Entry!B1079</f>
        <v>46249</v>
      </c>
      <c r="C1079" s="198" t="str">
        <f>Sales_Entry!D1079</f>
        <v>SRIJANA DAIRY</v>
      </c>
      <c r="D1079" s="198" t="s">
        <v>1388</v>
      </c>
      <c r="E1079" s="198" t="str">
        <f>Sales_Entry!C1079</f>
        <v>BILL-6875</v>
      </c>
      <c r="F1079" s="198" t="str">
        <f>Sales_Entry!E1079</f>
        <v>Cow Milk</v>
      </c>
      <c r="G1079" s="199">
        <f>N(Sales_Entry!J1079)</f>
        <v>80</v>
      </c>
      <c r="H1079" s="199">
        <v>0</v>
      </c>
      <c r="I1079" s="199">
        <f t="shared" si="16"/>
        <v>80</v>
      </c>
      <c r="J1079" s="200"/>
      <c r="K1079" s="200" t="str" cm="1">
        <f t="array" ref="K1079">IF($C1079="","",IF(AND($C1079=Party_Statement!$C$5,$B1079&gt;=Party_Statement!$C$6,$B1079&lt;=Party_Statement!$E$6),SUMPRODUCT(($C$3:$C1079=Party_Statement!$C$5)*($B$3:$B1079&gt;=Party_Statement!$C$6)*($B$3:$B1079&lt;=Party_Statement!$E$6)),""))</f>
        <v/>
      </c>
    </row>
    <row r="1080" spans="1:11" x14ac:dyDescent="0.2">
      <c r="A1080" s="196" t="str">
        <f>Sales_Entry!A1080</f>
        <v>2083/04/30</v>
      </c>
      <c r="B1080" s="197">
        <f>Sales_Entry!B1080</f>
        <v>46249</v>
      </c>
      <c r="C1080" s="198" t="str">
        <f>Sales_Entry!D1080</f>
        <v>SOBHA BHATTARAI</v>
      </c>
      <c r="D1080" s="198" t="s">
        <v>1388</v>
      </c>
      <c r="E1080" s="198" t="str">
        <f>Sales_Entry!C1080</f>
        <v>BILL-6876</v>
      </c>
      <c r="F1080" s="198" t="str">
        <f>Sales_Entry!E1080</f>
        <v>Mix Milk</v>
      </c>
      <c r="G1080" s="199">
        <f>N(Sales_Entry!J1080)</f>
        <v>4250</v>
      </c>
      <c r="H1080" s="199">
        <v>0</v>
      </c>
      <c r="I1080" s="199">
        <f t="shared" si="16"/>
        <v>4250</v>
      </c>
      <c r="J1080" s="200"/>
      <c r="K1080" s="200" t="str" cm="1">
        <f t="array" ref="K1080">IF($C1080="","",IF(AND($C1080=Party_Statement!$C$5,$B1080&gt;=Party_Statement!$C$6,$B1080&lt;=Party_Statement!$E$6),SUMPRODUCT(($C$3:$C1080=Party_Statement!$C$5)*($B$3:$B1080&gt;=Party_Statement!$C$6)*($B$3:$B1080&lt;=Party_Statement!$E$6)),""))</f>
        <v/>
      </c>
    </row>
    <row r="1081" spans="1:11" x14ac:dyDescent="0.2">
      <c r="A1081" s="196" t="str">
        <f>Sales_Entry!A1081</f>
        <v>2083/04/30</v>
      </c>
      <c r="B1081" s="197">
        <f>Sales_Entry!B1081</f>
        <v>46249</v>
      </c>
      <c r="C1081" s="198" t="str">
        <f>Sales_Entry!D1081</f>
        <v>AAMOSH KIRANA</v>
      </c>
      <c r="D1081" s="198" t="s">
        <v>1388</v>
      </c>
      <c r="E1081" s="198" t="str">
        <f>Sales_Entry!C1081</f>
        <v>BILL-6877</v>
      </c>
      <c r="F1081" s="198" t="str">
        <f>Sales_Entry!E1081</f>
        <v>Mix Milk</v>
      </c>
      <c r="G1081" s="199">
        <f>N(Sales_Entry!J1081)</f>
        <v>3440</v>
      </c>
      <c r="H1081" s="199">
        <v>0</v>
      </c>
      <c r="I1081" s="199">
        <f t="shared" si="16"/>
        <v>3440</v>
      </c>
      <c r="J1081" s="200"/>
      <c r="K1081" s="200" cm="1">
        <f t="array" ref="K1081">IF($C1081="","",IF(AND($C1081=Party_Statement!$C$5,$B1081&gt;=Party_Statement!$C$6,$B1081&lt;=Party_Statement!$E$6),SUMPRODUCT(($C$3:$C1081=Party_Statement!$C$5)*($B$3:$B1081&gt;=Party_Statement!$C$6)*($B$3:$B1081&lt;=Party_Statement!$E$6)),""))</f>
        <v>136</v>
      </c>
    </row>
    <row r="1082" spans="1:11" x14ac:dyDescent="0.2">
      <c r="A1082" s="196" t="str">
        <f>Sales_Entry!A1082</f>
        <v>2083/04/30</v>
      </c>
      <c r="B1082" s="197">
        <f>Sales_Entry!B1082</f>
        <v>46249</v>
      </c>
      <c r="C1082" s="198" t="str">
        <f>Sales_Entry!D1082</f>
        <v>AAMOSH KIRANA</v>
      </c>
      <c r="D1082" s="198" t="s">
        <v>1388</v>
      </c>
      <c r="E1082" s="198" t="str">
        <f>Sales_Entry!C1082</f>
        <v>BILL-6877</v>
      </c>
      <c r="F1082" s="198" t="str">
        <f>Sales_Entry!E1082</f>
        <v>Mix Milk</v>
      </c>
      <c r="G1082" s="199">
        <f>N(Sales_Entry!J1082)</f>
        <v>3400</v>
      </c>
      <c r="H1082" s="199">
        <v>0</v>
      </c>
      <c r="I1082" s="199">
        <f t="shared" si="16"/>
        <v>3400</v>
      </c>
      <c r="J1082" s="200"/>
      <c r="K1082" s="200" cm="1">
        <f t="array" ref="K1082">IF($C1082="","",IF(AND($C1082=Party_Statement!$C$5,$B1082&gt;=Party_Statement!$C$6,$B1082&lt;=Party_Statement!$E$6),SUMPRODUCT(($C$3:$C1082=Party_Statement!$C$5)*($B$3:$B1082&gt;=Party_Statement!$C$6)*($B$3:$B1082&lt;=Party_Statement!$E$6)),""))</f>
        <v>137</v>
      </c>
    </row>
    <row r="1083" spans="1:11" x14ac:dyDescent="0.2">
      <c r="A1083" s="196" t="str">
        <f>Sales_Entry!A1083</f>
        <v>2083/04/30</v>
      </c>
      <c r="B1083" s="197">
        <f>Sales_Entry!B1083</f>
        <v>46249</v>
      </c>
      <c r="C1083" s="198" t="str">
        <f>Sales_Entry!D1083</f>
        <v>AAMOSH KIRANA</v>
      </c>
      <c r="D1083" s="198" t="s">
        <v>1388</v>
      </c>
      <c r="E1083" s="198" t="str">
        <f>Sales_Entry!C1083</f>
        <v>BILL-6877</v>
      </c>
      <c r="F1083" s="198" t="str">
        <f>Sales_Entry!E1083</f>
        <v>Cow Milk</v>
      </c>
      <c r="G1083" s="199">
        <f>N(Sales_Entry!J1083)</f>
        <v>80</v>
      </c>
      <c r="H1083" s="199">
        <v>0</v>
      </c>
      <c r="I1083" s="199">
        <f t="shared" si="16"/>
        <v>80</v>
      </c>
      <c r="J1083" s="200"/>
      <c r="K1083" s="200" cm="1">
        <f t="array" ref="K1083">IF($C1083="","",IF(AND($C1083=Party_Statement!$C$5,$B1083&gt;=Party_Statement!$C$6,$B1083&lt;=Party_Statement!$E$6),SUMPRODUCT(($C$3:$C1083=Party_Statement!$C$5)*($B$3:$B1083&gt;=Party_Statement!$C$6)*($B$3:$B1083&lt;=Party_Statement!$E$6)),""))</f>
        <v>138</v>
      </c>
    </row>
    <row r="1084" spans="1:11" x14ac:dyDescent="0.2">
      <c r="A1084" s="196" t="str">
        <f>Sales_Entry!A1084</f>
        <v>2083/04/30</v>
      </c>
      <c r="B1084" s="197">
        <f>Sales_Entry!B1084</f>
        <v>46249</v>
      </c>
      <c r="C1084" s="198" t="str">
        <f>Sales_Entry!D1084</f>
        <v>GIRI KIRANA</v>
      </c>
      <c r="D1084" s="198" t="s">
        <v>1388</v>
      </c>
      <c r="E1084" s="198" t="str">
        <f>Sales_Entry!C1084</f>
        <v>BILL-6878</v>
      </c>
      <c r="F1084" s="198" t="str">
        <f>Sales_Entry!E1084</f>
        <v>Mix Milk</v>
      </c>
      <c r="G1084" s="199">
        <f>N(Sales_Entry!J1084)</f>
        <v>1275</v>
      </c>
      <c r="H1084" s="199">
        <v>0</v>
      </c>
      <c r="I1084" s="199">
        <f t="shared" si="16"/>
        <v>1275</v>
      </c>
      <c r="J1084" s="200"/>
      <c r="K1084" s="200" t="str" cm="1">
        <f t="array" ref="K1084">IF($C1084="","",IF(AND($C1084=Party_Statement!$C$5,$B1084&gt;=Party_Statement!$C$6,$B1084&lt;=Party_Statement!$E$6),SUMPRODUCT(($C$3:$C1084=Party_Statement!$C$5)*($B$3:$B1084&gt;=Party_Statement!$C$6)*($B$3:$B1084&lt;=Party_Statement!$E$6)),""))</f>
        <v/>
      </c>
    </row>
    <row r="1085" spans="1:11" x14ac:dyDescent="0.2">
      <c r="A1085" s="196" t="str">
        <f>Sales_Entry!A1085</f>
        <v>2083/04/30</v>
      </c>
      <c r="B1085" s="197">
        <f>Sales_Entry!B1085</f>
        <v>46249</v>
      </c>
      <c r="C1085" s="198" t="str">
        <f>Sales_Entry!D1085</f>
        <v>PALPALI KIRANA</v>
      </c>
      <c r="D1085" s="198" t="s">
        <v>1388</v>
      </c>
      <c r="E1085" s="198" t="str">
        <f>Sales_Entry!C1085</f>
        <v>BILL-6879</v>
      </c>
      <c r="F1085" s="198" t="str">
        <f>Sales_Entry!E1085</f>
        <v>Mix Milk</v>
      </c>
      <c r="G1085" s="199">
        <f>N(Sales_Entry!J1085)</f>
        <v>2550</v>
      </c>
      <c r="H1085" s="199">
        <v>0</v>
      </c>
      <c r="I1085" s="199">
        <f t="shared" si="16"/>
        <v>2550</v>
      </c>
      <c r="J1085" s="200"/>
      <c r="K1085" s="200" t="str" cm="1">
        <f t="array" ref="K1085">IF($C1085="","",IF(AND($C1085=Party_Statement!$C$5,$B1085&gt;=Party_Statement!$C$6,$B1085&lt;=Party_Statement!$E$6),SUMPRODUCT(($C$3:$C1085=Party_Statement!$C$5)*($B$3:$B1085&gt;=Party_Statement!$C$6)*($B$3:$B1085&lt;=Party_Statement!$E$6)),""))</f>
        <v/>
      </c>
    </row>
    <row r="1086" spans="1:11" s="64" customFormat="1" x14ac:dyDescent="0.2">
      <c r="A1086" s="196" t="str">
        <f>Sales_Entry!A1086</f>
        <v>2083/04/30</v>
      </c>
      <c r="B1086" s="197">
        <f>Sales_Entry!B1086</f>
        <v>46249</v>
      </c>
      <c r="C1086" s="198" t="str">
        <f>Sales_Entry!D1086</f>
        <v>CHHATRABHUMI STORE</v>
      </c>
      <c r="D1086" s="198" t="s">
        <v>1388</v>
      </c>
      <c r="E1086" s="198" t="str">
        <f>Sales_Entry!C1086</f>
        <v>BILL-6880</v>
      </c>
      <c r="F1086" s="198" t="str">
        <f>Sales_Entry!E1086</f>
        <v>Mix Milk</v>
      </c>
      <c r="G1086" s="199">
        <f>N(Sales_Entry!J1086)</f>
        <v>860</v>
      </c>
      <c r="H1086" s="199">
        <v>0</v>
      </c>
      <c r="I1086" s="199">
        <f t="shared" si="16"/>
        <v>860</v>
      </c>
      <c r="J1086" s="202"/>
      <c r="K1086" s="200" t="str" cm="1">
        <f t="array" ref="K1086">IF($C1086="","",IF(AND($C1086=Party_Statement!$C$5,$B1086&gt;=Party_Statement!$C$6,$B1086&lt;=Party_Statement!$E$6),SUMPRODUCT(($C$3:$C1086=Party_Statement!$C$5)*($B$3:$B1086&gt;=Party_Statement!$C$6)*($B$3:$B1086&lt;=Party_Statement!$E$6)),""))</f>
        <v/>
      </c>
    </row>
    <row r="1087" spans="1:11" x14ac:dyDescent="0.2">
      <c r="A1087" s="196" t="str">
        <f>Sales_Entry!A1087</f>
        <v>2083/04/30</v>
      </c>
      <c r="B1087" s="197">
        <f>Sales_Entry!B1087</f>
        <v>46249</v>
      </c>
      <c r="C1087" s="198" t="str">
        <f>Sales_Entry!D1087</f>
        <v>KRISHNA KHAREL</v>
      </c>
      <c r="D1087" s="198" t="s">
        <v>1388</v>
      </c>
      <c r="E1087" s="198" t="str">
        <f>Sales_Entry!C1087</f>
        <v>BILL-6881</v>
      </c>
      <c r="F1087" s="198" t="str">
        <f>Sales_Entry!E1087</f>
        <v>Mix Milk</v>
      </c>
      <c r="G1087" s="199">
        <f>N(Sales_Entry!J1087)</f>
        <v>172</v>
      </c>
      <c r="H1087" s="199">
        <v>0</v>
      </c>
      <c r="I1087" s="199">
        <f t="shared" si="16"/>
        <v>172</v>
      </c>
      <c r="J1087" s="200"/>
      <c r="K1087" s="200" t="str" cm="1">
        <f t="array" ref="K1087">IF($C1087="","",IF(AND($C1087=Party_Statement!$C$5,$B1087&gt;=Party_Statement!$C$6,$B1087&lt;=Party_Statement!$E$6),SUMPRODUCT(($C$3:$C1087=Party_Statement!$C$5)*($B$3:$B1087&gt;=Party_Statement!$C$6)*($B$3:$B1087&lt;=Party_Statement!$E$6)),""))</f>
        <v/>
      </c>
    </row>
    <row r="1088" spans="1:11" x14ac:dyDescent="0.2">
      <c r="A1088" s="196" t="str">
        <f>Sales_Entry!A1088</f>
        <v>2083/04/30</v>
      </c>
      <c r="B1088" s="197">
        <f>Sales_Entry!B1088</f>
        <v>46249</v>
      </c>
      <c r="C1088" s="198" t="str">
        <f>Sales_Entry!D1088</f>
        <v>SAMIKSHYA KIRANA</v>
      </c>
      <c r="D1088" s="198" t="s">
        <v>1388</v>
      </c>
      <c r="E1088" s="198" t="str">
        <f>Sales_Entry!C1088</f>
        <v>BILL-6882</v>
      </c>
      <c r="F1088" s="198" t="str">
        <f>Sales_Entry!E1088</f>
        <v>Mix Milk</v>
      </c>
      <c r="G1088" s="199">
        <f>N(Sales_Entry!J1088)</f>
        <v>680</v>
      </c>
      <c r="H1088" s="199">
        <v>0</v>
      </c>
      <c r="I1088" s="199">
        <f t="shared" si="16"/>
        <v>680</v>
      </c>
      <c r="J1088" s="200"/>
      <c r="K1088" s="200" t="str" cm="1">
        <f t="array" ref="K1088">IF($C1088="","",IF(AND($C1088=Party_Statement!$C$5,$B1088&gt;=Party_Statement!$C$6,$B1088&lt;=Party_Statement!$E$6),SUMPRODUCT(($C$3:$C1088=Party_Statement!$C$5)*($B$3:$B1088&gt;=Party_Statement!$C$6)*($B$3:$B1088&lt;=Party_Statement!$E$6)),""))</f>
        <v/>
      </c>
    </row>
    <row r="1089" spans="1:11" x14ac:dyDescent="0.2">
      <c r="A1089" s="196" t="str">
        <f>Sales_Entry!A1089</f>
        <v>2083/04/30</v>
      </c>
      <c r="B1089" s="197">
        <f>Sales_Entry!B1089</f>
        <v>46249</v>
      </c>
      <c r="C1089" s="198" t="str">
        <f>Sales_Entry!D1089</f>
        <v>YUBARAJ AND SAMRAT</v>
      </c>
      <c r="D1089" s="198" t="s">
        <v>1388</v>
      </c>
      <c r="E1089" s="198" t="str">
        <f>Sales_Entry!C1089</f>
        <v>BILL-6883</v>
      </c>
      <c r="F1089" s="198" t="str">
        <f>Sales_Entry!E1089</f>
        <v>Mix Milk</v>
      </c>
      <c r="G1089" s="199">
        <f>N(Sales_Entry!J1089)</f>
        <v>1020</v>
      </c>
      <c r="H1089" s="199">
        <v>0</v>
      </c>
      <c r="I1089" s="199">
        <f t="shared" si="16"/>
        <v>1020</v>
      </c>
      <c r="J1089" s="200"/>
      <c r="K1089" s="200" t="str" cm="1">
        <f t="array" ref="K1089">IF($C1089="","",IF(AND($C1089=Party_Statement!$C$5,$B1089&gt;=Party_Statement!$C$6,$B1089&lt;=Party_Statement!$E$6),SUMPRODUCT(($C$3:$C1089=Party_Statement!$C$5)*($B$3:$B1089&gt;=Party_Statement!$C$6)*($B$3:$B1089&lt;=Party_Statement!$E$6)),""))</f>
        <v/>
      </c>
    </row>
    <row r="1090" spans="1:11" x14ac:dyDescent="0.2">
      <c r="A1090" s="196" t="str">
        <f>Sales_Entry!A1090</f>
        <v>2083/04/30</v>
      </c>
      <c r="B1090" s="197">
        <f>Sales_Entry!B1090</f>
        <v>46249</v>
      </c>
      <c r="C1090" s="198" t="str">
        <f>Sales_Entry!D1090</f>
        <v>MANAKAMANA DAIRY</v>
      </c>
      <c r="D1090" s="198" t="s">
        <v>1388</v>
      </c>
      <c r="E1090" s="198" t="str">
        <f>Sales_Entry!C1090</f>
        <v>BILL-6884</v>
      </c>
      <c r="F1090" s="198" t="str">
        <f>Sales_Entry!E1090</f>
        <v>Mix Milk</v>
      </c>
      <c r="G1090" s="199">
        <f>N(Sales_Entry!J1090)</f>
        <v>850</v>
      </c>
      <c r="H1090" s="199">
        <v>0</v>
      </c>
      <c r="I1090" s="199">
        <f t="shared" si="16"/>
        <v>850</v>
      </c>
      <c r="J1090" s="200"/>
      <c r="K1090" s="200" t="str" cm="1">
        <f t="array" ref="K1090">IF($C1090="","",IF(AND($C1090=Party_Statement!$C$5,$B1090&gt;=Party_Statement!$C$6,$B1090&lt;=Party_Statement!$E$6),SUMPRODUCT(($C$3:$C1090=Party_Statement!$C$5)*($B$3:$B1090&gt;=Party_Statement!$C$6)*($B$3:$B1090&lt;=Party_Statement!$E$6)),""))</f>
        <v/>
      </c>
    </row>
    <row r="1091" spans="1:11" x14ac:dyDescent="0.2">
      <c r="A1091" s="196" t="str">
        <f>Sales_Entry!A1091</f>
        <v>2083/04/30</v>
      </c>
      <c r="B1091" s="197">
        <f>Sales_Entry!B1091</f>
        <v>46249</v>
      </c>
      <c r="C1091" s="198" t="str">
        <f>Sales_Entry!D1091</f>
        <v>DEURALI KIRANA</v>
      </c>
      <c r="D1091" s="198" t="s">
        <v>1388</v>
      </c>
      <c r="E1091" s="198" t="str">
        <f>Sales_Entry!C1091</f>
        <v>BILL-6885</v>
      </c>
      <c r="F1091" s="198" t="str">
        <f>Sales_Entry!E1091</f>
        <v>Mix Milk</v>
      </c>
      <c r="G1091" s="199">
        <f>N(Sales_Entry!J1091)</f>
        <v>425</v>
      </c>
      <c r="H1091" s="199">
        <v>0</v>
      </c>
      <c r="I1091" s="199">
        <f t="shared" si="16"/>
        <v>425</v>
      </c>
      <c r="J1091" s="200"/>
      <c r="K1091" s="200" t="str" cm="1">
        <f t="array" ref="K1091">IF($C1091="","",IF(AND($C1091=Party_Statement!$C$5,$B1091&gt;=Party_Statement!$C$6,$B1091&lt;=Party_Statement!$E$6),SUMPRODUCT(($C$3:$C1091=Party_Statement!$C$5)*($B$3:$B1091&gt;=Party_Statement!$C$6)*($B$3:$B1091&lt;=Party_Statement!$E$6)),""))</f>
        <v/>
      </c>
    </row>
    <row r="1092" spans="1:11" x14ac:dyDescent="0.2">
      <c r="A1092" s="196" t="str">
        <f>Sales_Entry!A1092</f>
        <v>2083/04/30</v>
      </c>
      <c r="B1092" s="197">
        <f>Sales_Entry!B1092</f>
        <v>46249</v>
      </c>
      <c r="C1092" s="198" t="str">
        <f>Sales_Entry!D1092</f>
        <v>KRITIKA KIRANA</v>
      </c>
      <c r="D1092" s="198" t="s">
        <v>1388</v>
      </c>
      <c r="E1092" s="198" t="str">
        <f>Sales_Entry!C1092</f>
        <v>BILL-6886</v>
      </c>
      <c r="F1092" s="198" t="str">
        <f>Sales_Entry!E1092</f>
        <v>Mix Milk</v>
      </c>
      <c r="G1092" s="199">
        <f>N(Sales_Entry!J1092)</f>
        <v>1548</v>
      </c>
      <c r="H1092" s="199">
        <v>0</v>
      </c>
      <c r="I1092" s="199">
        <f t="shared" ref="I1092:I1155" si="17">IF($C1092="","",$G1092-$H1092)</f>
        <v>1548</v>
      </c>
      <c r="J1092" s="200"/>
      <c r="K1092" s="200" t="str" cm="1">
        <f t="array" ref="K1092">IF($C1092="","",IF(AND($C1092=Party_Statement!$C$5,$B1092&gt;=Party_Statement!$C$6,$B1092&lt;=Party_Statement!$E$6),SUMPRODUCT(($C$3:$C1092=Party_Statement!$C$5)*($B$3:$B1092&gt;=Party_Statement!$C$6)*($B$3:$B1092&lt;=Party_Statement!$E$6)),""))</f>
        <v/>
      </c>
    </row>
    <row r="1093" spans="1:11" x14ac:dyDescent="0.2">
      <c r="A1093" s="196" t="str">
        <f>Sales_Entry!A1093</f>
        <v>2083/04/30</v>
      </c>
      <c r="B1093" s="197">
        <f>Sales_Entry!B1093</f>
        <v>46249</v>
      </c>
      <c r="C1093" s="198" t="str">
        <f>Sales_Entry!D1093</f>
        <v>ORGANIC TARKALI</v>
      </c>
      <c r="D1093" s="198" t="s">
        <v>1388</v>
      </c>
      <c r="E1093" s="198" t="str">
        <f>Sales_Entry!C1093</f>
        <v>BILL-6887</v>
      </c>
      <c r="F1093" s="198" t="str">
        <f>Sales_Entry!E1093</f>
        <v>Mix Milk</v>
      </c>
      <c r="G1093" s="199">
        <f>N(Sales_Entry!J1093)</f>
        <v>2375</v>
      </c>
      <c r="H1093" s="199">
        <v>0</v>
      </c>
      <c r="I1093" s="199">
        <f t="shared" si="17"/>
        <v>2375</v>
      </c>
      <c r="J1093" s="200"/>
      <c r="K1093" s="200" t="str" cm="1">
        <f t="array" ref="K1093">IF($C1093="","",IF(AND($C1093=Party_Statement!$C$5,$B1093&gt;=Party_Statement!$C$6,$B1093&lt;=Party_Statement!$E$6),SUMPRODUCT(($C$3:$C1093=Party_Statement!$C$5)*($B$3:$B1093&gt;=Party_Statement!$C$6)*($B$3:$B1093&lt;=Party_Statement!$E$6)),""))</f>
        <v/>
      </c>
    </row>
    <row r="1094" spans="1:11" x14ac:dyDescent="0.2">
      <c r="A1094" s="196" t="str">
        <f>Sales_Entry!A1094</f>
        <v>2083/04/30</v>
      </c>
      <c r="B1094" s="197">
        <f>Sales_Entry!B1094</f>
        <v>46249</v>
      </c>
      <c r="C1094" s="198" t="str">
        <f>Sales_Entry!D1094</f>
        <v>ORGANIC TARKALI</v>
      </c>
      <c r="D1094" s="198" t="s">
        <v>1388</v>
      </c>
      <c r="E1094" s="198" t="str">
        <f>Sales_Entry!C1094</f>
        <v>BILL-6887</v>
      </c>
      <c r="F1094" s="198" t="str">
        <f>Sales_Entry!E1094</f>
        <v>Mix Milk</v>
      </c>
      <c r="G1094" s="199">
        <f>N(Sales_Entry!J1094)</f>
        <v>1020</v>
      </c>
      <c r="H1094" s="199">
        <v>0</v>
      </c>
      <c r="I1094" s="199">
        <f t="shared" si="17"/>
        <v>1020</v>
      </c>
      <c r="J1094" s="200"/>
      <c r="K1094" s="200" t="str" cm="1">
        <f t="array" ref="K1094">IF($C1094="","",IF(AND($C1094=Party_Statement!$C$5,$B1094&gt;=Party_Statement!$C$6,$B1094&lt;=Party_Statement!$E$6),SUMPRODUCT(($C$3:$C1094=Party_Statement!$C$5)*($B$3:$B1094&gt;=Party_Statement!$C$6)*($B$3:$B1094&lt;=Party_Statement!$E$6)),""))</f>
        <v/>
      </c>
    </row>
    <row r="1095" spans="1:11" x14ac:dyDescent="0.2">
      <c r="A1095" s="196" t="str">
        <f>Sales_Entry!A1095</f>
        <v>2083/04/30</v>
      </c>
      <c r="B1095" s="197">
        <f>Sales_Entry!B1095</f>
        <v>46249</v>
      </c>
      <c r="C1095" s="198" t="str">
        <f>Sales_Entry!D1095</f>
        <v>ORGANIC TARKALI</v>
      </c>
      <c r="D1095" s="198" t="s">
        <v>1388</v>
      </c>
      <c r="E1095" s="198" t="str">
        <f>Sales_Entry!C1095</f>
        <v>BILL-6887</v>
      </c>
      <c r="F1095" s="198" t="str">
        <f>Sales_Entry!E1095</f>
        <v>NAUNI</v>
      </c>
      <c r="G1095" s="199">
        <f>N(Sales_Entry!J1095)</f>
        <v>1600</v>
      </c>
      <c r="H1095" s="199">
        <v>0</v>
      </c>
      <c r="I1095" s="199">
        <f t="shared" si="17"/>
        <v>1600</v>
      </c>
      <c r="J1095" s="200"/>
      <c r="K1095" s="200" t="str" cm="1">
        <f t="array" ref="K1095">IF($C1095="","",IF(AND($C1095=Party_Statement!$C$5,$B1095&gt;=Party_Statement!$C$6,$B1095&lt;=Party_Statement!$E$6),SUMPRODUCT(($C$3:$C1095=Party_Statement!$C$5)*($B$3:$B1095&gt;=Party_Statement!$C$6)*($B$3:$B1095&lt;=Party_Statement!$E$6)),""))</f>
        <v/>
      </c>
    </row>
    <row r="1096" spans="1:11" x14ac:dyDescent="0.2">
      <c r="A1096" s="196" t="str">
        <f>Sales_Entry!A1096</f>
        <v>2083/04/30</v>
      </c>
      <c r="B1096" s="197">
        <f>Sales_Entry!B1096</f>
        <v>46249</v>
      </c>
      <c r="C1096" s="198" t="str">
        <f>Sales_Entry!D1096</f>
        <v>SHARMA DAI</v>
      </c>
      <c r="D1096" s="198" t="s">
        <v>1388</v>
      </c>
      <c r="E1096" s="198" t="str">
        <f>Sales_Entry!C1096</f>
        <v>BILL-6888</v>
      </c>
      <c r="F1096" s="198" t="str">
        <f>Sales_Entry!E1096</f>
        <v>Mix Milk</v>
      </c>
      <c r="G1096" s="199">
        <f>N(Sales_Entry!J1096)</f>
        <v>3060</v>
      </c>
      <c r="H1096" s="199">
        <v>0</v>
      </c>
      <c r="I1096" s="199">
        <f t="shared" si="17"/>
        <v>3060</v>
      </c>
      <c r="J1096" s="200"/>
      <c r="K1096" s="200" t="str" cm="1">
        <f t="array" ref="K1096">IF($C1096="","",IF(AND($C1096=Party_Statement!$C$5,$B1096&gt;=Party_Statement!$C$6,$B1096&lt;=Party_Statement!$E$6),SUMPRODUCT(($C$3:$C1096=Party_Statement!$C$5)*($B$3:$B1096&gt;=Party_Statement!$C$6)*($B$3:$B1096&lt;=Party_Statement!$E$6)),""))</f>
        <v/>
      </c>
    </row>
    <row r="1097" spans="1:11" s="64" customFormat="1" x14ac:dyDescent="0.2">
      <c r="A1097" s="196" t="str">
        <f>Sales_Entry!A1097</f>
        <v>2083/04/30</v>
      </c>
      <c r="B1097" s="197">
        <f>Sales_Entry!B1097</f>
        <v>46249</v>
      </c>
      <c r="C1097" s="198" t="str">
        <f>Sales_Entry!D1097</f>
        <v>GANGA NEUPANE</v>
      </c>
      <c r="D1097" s="198" t="s">
        <v>1388</v>
      </c>
      <c r="E1097" s="198" t="str">
        <f>Sales_Entry!C1097</f>
        <v>BILL-6889</v>
      </c>
      <c r="F1097" s="198" t="str">
        <f>Sales_Entry!E1097</f>
        <v>Mix Milk</v>
      </c>
      <c r="G1097" s="199">
        <f>N(Sales_Entry!J1097)</f>
        <v>595</v>
      </c>
      <c r="H1097" s="199">
        <v>0</v>
      </c>
      <c r="I1097" s="199">
        <f t="shared" si="17"/>
        <v>595</v>
      </c>
      <c r="J1097" s="202"/>
      <c r="K1097" s="200" t="str" cm="1">
        <f t="array" ref="K1097">IF($C1097="","",IF(AND($C1097=Party_Statement!$C$5,$B1097&gt;=Party_Statement!$C$6,$B1097&lt;=Party_Statement!$E$6),SUMPRODUCT(($C$3:$C1097=Party_Statement!$C$5)*($B$3:$B1097&gt;=Party_Statement!$C$6)*($B$3:$B1097&lt;=Party_Statement!$E$6)),""))</f>
        <v/>
      </c>
    </row>
    <row r="1098" spans="1:11" x14ac:dyDescent="0.2">
      <c r="A1098" s="196" t="str">
        <f>Sales_Entry!A1098</f>
        <v>2083/04/30</v>
      </c>
      <c r="B1098" s="197">
        <f>Sales_Entry!B1098</f>
        <v>46249</v>
      </c>
      <c r="C1098" s="198" t="str">
        <f>Sales_Entry!D1098</f>
        <v>NEUPANE KIRANA</v>
      </c>
      <c r="D1098" s="198" t="s">
        <v>1388</v>
      </c>
      <c r="E1098" s="198" t="str">
        <f>Sales_Entry!C1098</f>
        <v>BILL-6890</v>
      </c>
      <c r="F1098" s="198" t="str">
        <f>Sales_Entry!E1098</f>
        <v>Mix Milk</v>
      </c>
      <c r="G1098" s="199">
        <f>N(Sales_Entry!J1098)</f>
        <v>200</v>
      </c>
      <c r="H1098" s="199">
        <v>0</v>
      </c>
      <c r="I1098" s="199">
        <f t="shared" si="17"/>
        <v>200</v>
      </c>
      <c r="J1098" s="200"/>
      <c r="K1098" s="200" t="str" cm="1">
        <f t="array" ref="K1098">IF($C1098="","",IF(AND($C1098=Party_Statement!$C$5,$B1098&gt;=Party_Statement!$C$6,$B1098&lt;=Party_Statement!$E$6),SUMPRODUCT(($C$3:$C1098=Party_Statement!$C$5)*($B$3:$B1098&gt;=Party_Statement!$C$6)*($B$3:$B1098&lt;=Party_Statement!$E$6)),""))</f>
        <v/>
      </c>
    </row>
    <row r="1099" spans="1:11" x14ac:dyDescent="0.2">
      <c r="A1099" s="196" t="str">
        <f>Sales_Entry!A1099</f>
        <v>2083/04/30</v>
      </c>
      <c r="B1099" s="197">
        <f>Sales_Entry!B1099</f>
        <v>46249</v>
      </c>
      <c r="C1099" s="198" t="str">
        <f>Sales_Entry!D1099</f>
        <v>LOCAL</v>
      </c>
      <c r="D1099" s="198" t="s">
        <v>1388</v>
      </c>
      <c r="E1099" s="198" t="str">
        <f>Sales_Entry!C1099</f>
        <v>BILL-6474</v>
      </c>
      <c r="F1099" s="198" t="str">
        <f>Sales_Entry!E1099</f>
        <v>Mix Milk</v>
      </c>
      <c r="G1099" s="199">
        <f>N(Sales_Entry!J1099)</f>
        <v>700</v>
      </c>
      <c r="H1099" s="199">
        <v>0</v>
      </c>
      <c r="I1099" s="199">
        <f t="shared" si="17"/>
        <v>700</v>
      </c>
      <c r="J1099" s="200"/>
      <c r="K1099" s="200" t="str" cm="1">
        <f t="array" ref="K1099">IF($C1099="","",IF(AND($C1099=Party_Statement!$C$5,$B1099&gt;=Party_Statement!$C$6,$B1099&lt;=Party_Statement!$E$6),SUMPRODUCT(($C$3:$C1099=Party_Statement!$C$5)*($B$3:$B1099&gt;=Party_Statement!$C$6)*($B$3:$B1099&lt;=Party_Statement!$E$6)),""))</f>
        <v/>
      </c>
    </row>
    <row r="1100" spans="1:11" x14ac:dyDescent="0.2">
      <c r="A1100" s="196" t="str">
        <f>Sales_Entry!A1100</f>
        <v>2083/04/30</v>
      </c>
      <c r="B1100" s="197">
        <f>Sales_Entry!B1100</f>
        <v>46249</v>
      </c>
      <c r="C1100" s="198" t="str">
        <f>Sales_Entry!D1100</f>
        <v>LOCAL</v>
      </c>
      <c r="D1100" s="198" t="s">
        <v>1388</v>
      </c>
      <c r="E1100" s="198" t="str">
        <f>Sales_Entry!C1100</f>
        <v>BILL-6474</v>
      </c>
      <c r="F1100" s="198" t="str">
        <f>Sales_Entry!E1100</f>
        <v>NAUNI</v>
      </c>
      <c r="G1100" s="199">
        <f>N(Sales_Entry!J1100)</f>
        <v>2400</v>
      </c>
      <c r="H1100" s="199">
        <v>0</v>
      </c>
      <c r="I1100" s="199">
        <f t="shared" si="17"/>
        <v>2400</v>
      </c>
      <c r="J1100" s="200"/>
      <c r="K1100" s="200" t="str" cm="1">
        <f t="array" ref="K1100">IF($C1100="","",IF(AND($C1100=Party_Statement!$C$5,$B1100&gt;=Party_Statement!$C$6,$B1100&lt;=Party_Statement!$E$6),SUMPRODUCT(($C$3:$C1100=Party_Statement!$C$5)*($B$3:$B1100&gt;=Party_Statement!$C$6)*($B$3:$B1100&lt;=Party_Statement!$E$6)),""))</f>
        <v/>
      </c>
    </row>
    <row r="1101" spans="1:11" x14ac:dyDescent="0.2">
      <c r="A1101" s="196" t="str">
        <f>Sales_Entry!A1101</f>
        <v>2083/04/30</v>
      </c>
      <c r="B1101" s="197">
        <f>Sales_Entry!B1101</f>
        <v>46249</v>
      </c>
      <c r="C1101" s="198" t="str">
        <f>Sales_Entry!D1101</f>
        <v>MADHU PUN</v>
      </c>
      <c r="D1101" s="198" t="s">
        <v>1388</v>
      </c>
      <c r="E1101" s="198" t="str">
        <f>Sales_Entry!C1101</f>
        <v>BILL-6891</v>
      </c>
      <c r="F1101" s="198" t="str">
        <f>Sales_Entry!E1101</f>
        <v>NAUNI</v>
      </c>
      <c r="G1101" s="199">
        <f>N(Sales_Entry!J1101)</f>
        <v>800</v>
      </c>
      <c r="H1101" s="199">
        <v>0</v>
      </c>
      <c r="I1101" s="199">
        <f t="shared" si="17"/>
        <v>800</v>
      </c>
      <c r="J1101" s="200"/>
      <c r="K1101" s="200" t="str" cm="1">
        <f t="array" ref="K1101">IF($C1101="","",IF(AND($C1101=Party_Statement!$C$5,$B1101&gt;=Party_Statement!$C$6,$B1101&lt;=Party_Statement!$E$6),SUMPRODUCT(($C$3:$C1101=Party_Statement!$C$5)*($B$3:$B1101&gt;=Party_Statement!$C$6)*($B$3:$B1101&lt;=Party_Statement!$E$6)),""))</f>
        <v/>
      </c>
    </row>
    <row r="1102" spans="1:11" x14ac:dyDescent="0.2">
      <c r="A1102" s="196" t="str">
        <f>Sales_Entry!A1102</f>
        <v>2083/04/31</v>
      </c>
      <c r="B1102" s="197">
        <f>Sales_Entry!B1102</f>
        <v>46250</v>
      </c>
      <c r="C1102" s="198" t="str">
        <f>Sales_Entry!D1102</f>
        <v>SRIJANA DAIRY</v>
      </c>
      <c r="D1102" s="198" t="s">
        <v>1388</v>
      </c>
      <c r="E1102" s="198" t="str">
        <f>Sales_Entry!C1102</f>
        <v>BILL-6892</v>
      </c>
      <c r="F1102" s="198" t="str">
        <f>Sales_Entry!E1102</f>
        <v>Mix Milk</v>
      </c>
      <c r="G1102" s="199">
        <f>N(Sales_Entry!J1102)</f>
        <v>5100</v>
      </c>
      <c r="H1102" s="199">
        <v>0</v>
      </c>
      <c r="I1102" s="199">
        <f t="shared" si="17"/>
        <v>5100</v>
      </c>
      <c r="J1102" s="200"/>
      <c r="K1102" s="200" t="str" cm="1">
        <f t="array" ref="K1102">IF($C1102="","",IF(AND($C1102=Party_Statement!$C$5,$B1102&gt;=Party_Statement!$C$6,$B1102&lt;=Party_Statement!$E$6),SUMPRODUCT(($C$3:$C1102=Party_Statement!$C$5)*($B$3:$B1102&gt;=Party_Statement!$C$6)*($B$3:$B1102&lt;=Party_Statement!$E$6)),""))</f>
        <v/>
      </c>
    </row>
    <row r="1103" spans="1:11" x14ac:dyDescent="0.2">
      <c r="A1103" s="196" t="str">
        <f>Sales_Entry!A1103</f>
        <v>2083/04/31</v>
      </c>
      <c r="B1103" s="197">
        <f>Sales_Entry!B1103</f>
        <v>46250</v>
      </c>
      <c r="C1103" s="198" t="str">
        <f>Sales_Entry!D1103</f>
        <v>SRIJANA DAIRY</v>
      </c>
      <c r="D1103" s="198" t="s">
        <v>1388</v>
      </c>
      <c r="E1103" s="198" t="str">
        <f>Sales_Entry!C1103</f>
        <v>BILL-6892</v>
      </c>
      <c r="F1103" s="198" t="str">
        <f>Sales_Entry!E1103</f>
        <v>Cow Milk</v>
      </c>
      <c r="G1103" s="199">
        <f>N(Sales_Entry!J1103)</f>
        <v>80</v>
      </c>
      <c r="H1103" s="199">
        <v>0</v>
      </c>
      <c r="I1103" s="199">
        <f t="shared" si="17"/>
        <v>80</v>
      </c>
      <c r="J1103" s="200"/>
      <c r="K1103" s="200" t="str" cm="1">
        <f t="array" ref="K1103">IF($C1103="","",IF(AND($C1103=Party_Statement!$C$5,$B1103&gt;=Party_Statement!$C$6,$B1103&lt;=Party_Statement!$E$6),SUMPRODUCT(($C$3:$C1103=Party_Statement!$C$5)*($B$3:$B1103&gt;=Party_Statement!$C$6)*($B$3:$B1103&lt;=Party_Statement!$E$6)),""))</f>
        <v/>
      </c>
    </row>
    <row r="1104" spans="1:11" x14ac:dyDescent="0.2">
      <c r="A1104" s="196" t="str">
        <f>Sales_Entry!A1104</f>
        <v>2083/04/31</v>
      </c>
      <c r="B1104" s="197">
        <f>Sales_Entry!B1104</f>
        <v>46250</v>
      </c>
      <c r="C1104" s="198" t="str">
        <f>Sales_Entry!D1104</f>
        <v>SOBHA BHATTARAI</v>
      </c>
      <c r="D1104" s="198" t="s">
        <v>1388</v>
      </c>
      <c r="E1104" s="198" t="str">
        <f>Sales_Entry!C1104</f>
        <v>BILL-6893</v>
      </c>
      <c r="F1104" s="198" t="str">
        <f>Sales_Entry!E1104</f>
        <v>Mix Milk</v>
      </c>
      <c r="G1104" s="199">
        <f>N(Sales_Entry!J1104)</f>
        <v>4250</v>
      </c>
      <c r="H1104" s="199">
        <v>0</v>
      </c>
      <c r="I1104" s="199">
        <f t="shared" si="17"/>
        <v>4250</v>
      </c>
      <c r="J1104" s="200"/>
      <c r="K1104" s="200" t="str" cm="1">
        <f t="array" ref="K1104">IF($C1104="","",IF(AND($C1104=Party_Statement!$C$5,$B1104&gt;=Party_Statement!$C$6,$B1104&lt;=Party_Statement!$E$6),SUMPRODUCT(($C$3:$C1104=Party_Statement!$C$5)*($B$3:$B1104&gt;=Party_Statement!$C$6)*($B$3:$B1104&lt;=Party_Statement!$E$6)),""))</f>
        <v/>
      </c>
    </row>
    <row r="1105" spans="1:11" x14ac:dyDescent="0.2">
      <c r="A1105" s="196" t="str">
        <f>Sales_Entry!A1105</f>
        <v>2083/04/31</v>
      </c>
      <c r="B1105" s="197">
        <f>Sales_Entry!B1105</f>
        <v>46250</v>
      </c>
      <c r="C1105" s="198" t="str">
        <f>Sales_Entry!D1105</f>
        <v>AAMOSH KIRANA</v>
      </c>
      <c r="D1105" s="198" t="s">
        <v>1388</v>
      </c>
      <c r="E1105" s="198" t="str">
        <f>Sales_Entry!C1105</f>
        <v>BILL-6894</v>
      </c>
      <c r="F1105" s="198" t="str">
        <f>Sales_Entry!E1105</f>
        <v>Mix Milk</v>
      </c>
      <c r="G1105" s="199">
        <f>N(Sales_Entry!J1105)</f>
        <v>3440</v>
      </c>
      <c r="H1105" s="199">
        <v>0</v>
      </c>
      <c r="I1105" s="199">
        <f t="shared" si="17"/>
        <v>3440</v>
      </c>
      <c r="J1105" s="200"/>
      <c r="K1105" s="200" cm="1">
        <f t="array" ref="K1105">IF($C1105="","",IF(AND($C1105=Party_Statement!$C$5,$B1105&gt;=Party_Statement!$C$6,$B1105&lt;=Party_Statement!$E$6),SUMPRODUCT(($C$3:$C1105=Party_Statement!$C$5)*($B$3:$B1105&gt;=Party_Statement!$C$6)*($B$3:$B1105&lt;=Party_Statement!$E$6)),""))</f>
        <v>139</v>
      </c>
    </row>
    <row r="1106" spans="1:11" x14ac:dyDescent="0.2">
      <c r="A1106" s="196" t="str">
        <f>Sales_Entry!A1106</f>
        <v>2083/04/31</v>
      </c>
      <c r="B1106" s="197">
        <f>Sales_Entry!B1106</f>
        <v>46250</v>
      </c>
      <c r="C1106" s="198" t="str">
        <f>Sales_Entry!D1106</f>
        <v>AAMOSH KIRANA</v>
      </c>
      <c r="D1106" s="198" t="s">
        <v>1388</v>
      </c>
      <c r="E1106" s="198" t="str">
        <f>Sales_Entry!C1106</f>
        <v>BILL-6894</v>
      </c>
      <c r="F1106" s="198" t="str">
        <f>Sales_Entry!E1106</f>
        <v>Mix Milk</v>
      </c>
      <c r="G1106" s="199">
        <f>N(Sales_Entry!J1106)</f>
        <v>3825</v>
      </c>
      <c r="H1106" s="199">
        <v>0</v>
      </c>
      <c r="I1106" s="199">
        <f t="shared" si="17"/>
        <v>3825</v>
      </c>
      <c r="J1106" s="200"/>
      <c r="K1106" s="200" cm="1">
        <f t="array" ref="K1106">IF($C1106="","",IF(AND($C1106=Party_Statement!$C$5,$B1106&gt;=Party_Statement!$C$6,$B1106&lt;=Party_Statement!$E$6),SUMPRODUCT(($C$3:$C1106=Party_Statement!$C$5)*($B$3:$B1106&gt;=Party_Statement!$C$6)*($B$3:$B1106&lt;=Party_Statement!$E$6)),""))</f>
        <v>140</v>
      </c>
    </row>
    <row r="1107" spans="1:11" x14ac:dyDescent="0.2">
      <c r="A1107" s="196" t="str">
        <f>Sales_Entry!A1107</f>
        <v>2083/04/31</v>
      </c>
      <c r="B1107" s="197">
        <f>Sales_Entry!B1107</f>
        <v>46250</v>
      </c>
      <c r="C1107" s="198" t="str">
        <f>Sales_Entry!D1107</f>
        <v>AAMOSH KIRANA</v>
      </c>
      <c r="D1107" s="198" t="s">
        <v>1388</v>
      </c>
      <c r="E1107" s="198" t="str">
        <f>Sales_Entry!C1107</f>
        <v>BILL-6894</v>
      </c>
      <c r="F1107" s="198" t="str">
        <f>Sales_Entry!E1107</f>
        <v>Cow Milk</v>
      </c>
      <c r="G1107" s="199">
        <f>N(Sales_Entry!J1107)</f>
        <v>80</v>
      </c>
      <c r="H1107" s="199">
        <v>0</v>
      </c>
      <c r="I1107" s="199">
        <f t="shared" si="17"/>
        <v>80</v>
      </c>
      <c r="J1107" s="200"/>
      <c r="K1107" s="200" cm="1">
        <f t="array" ref="K1107">IF($C1107="","",IF(AND($C1107=Party_Statement!$C$5,$B1107&gt;=Party_Statement!$C$6,$B1107&lt;=Party_Statement!$E$6),SUMPRODUCT(($C$3:$C1107=Party_Statement!$C$5)*($B$3:$B1107&gt;=Party_Statement!$C$6)*($B$3:$B1107&lt;=Party_Statement!$E$6)),""))</f>
        <v>141</v>
      </c>
    </row>
    <row r="1108" spans="1:11" s="64" customFormat="1" x14ac:dyDescent="0.2">
      <c r="A1108" s="196" t="str">
        <f>Sales_Entry!A1108</f>
        <v>2083/04/31</v>
      </c>
      <c r="B1108" s="197">
        <f>Sales_Entry!B1108</f>
        <v>46250</v>
      </c>
      <c r="C1108" s="198" t="str">
        <f>Sales_Entry!D1108</f>
        <v>PALPALI KIRANA</v>
      </c>
      <c r="D1108" s="198" t="s">
        <v>1388</v>
      </c>
      <c r="E1108" s="198" t="str">
        <f>Sales_Entry!C1108</f>
        <v>BILL-6895</v>
      </c>
      <c r="F1108" s="198" t="str">
        <f>Sales_Entry!E1108</f>
        <v>Mix Milk</v>
      </c>
      <c r="G1108" s="199">
        <f>N(Sales_Entry!J1108)</f>
        <v>1700</v>
      </c>
      <c r="H1108" s="199">
        <v>0</v>
      </c>
      <c r="I1108" s="199">
        <f t="shared" si="17"/>
        <v>1700</v>
      </c>
      <c r="J1108" s="202"/>
      <c r="K1108" s="200" t="str" cm="1">
        <f t="array" ref="K1108">IF($C1108="","",IF(AND($C1108=Party_Statement!$C$5,$B1108&gt;=Party_Statement!$C$6,$B1108&lt;=Party_Statement!$E$6),SUMPRODUCT(($C$3:$C1108=Party_Statement!$C$5)*($B$3:$B1108&gt;=Party_Statement!$C$6)*($B$3:$B1108&lt;=Party_Statement!$E$6)),""))</f>
        <v/>
      </c>
    </row>
    <row r="1109" spans="1:11" x14ac:dyDescent="0.2">
      <c r="A1109" s="196" t="str">
        <f>Sales_Entry!A1109</f>
        <v>2083/04/31</v>
      </c>
      <c r="B1109" s="197">
        <f>Sales_Entry!B1109</f>
        <v>46250</v>
      </c>
      <c r="C1109" s="198" t="str">
        <f>Sales_Entry!D1109</f>
        <v>DEURALI KIRANA</v>
      </c>
      <c r="D1109" s="198" t="s">
        <v>1388</v>
      </c>
      <c r="E1109" s="198" t="str">
        <f>Sales_Entry!C1109</f>
        <v>BILL-6896</v>
      </c>
      <c r="F1109" s="198" t="str">
        <f>Sales_Entry!E1109</f>
        <v>Mix Milk</v>
      </c>
      <c r="G1109" s="199">
        <f>N(Sales_Entry!J1109)</f>
        <v>425</v>
      </c>
      <c r="H1109" s="199">
        <v>0</v>
      </c>
      <c r="I1109" s="199">
        <f t="shared" si="17"/>
        <v>425</v>
      </c>
      <c r="J1109" s="200"/>
      <c r="K1109" s="200" t="str" cm="1">
        <f t="array" ref="K1109">IF($C1109="","",IF(AND($C1109=Party_Statement!$C$5,$B1109&gt;=Party_Statement!$C$6,$B1109&lt;=Party_Statement!$E$6),SUMPRODUCT(($C$3:$C1109=Party_Statement!$C$5)*($B$3:$B1109&gt;=Party_Statement!$C$6)*($B$3:$B1109&lt;=Party_Statement!$E$6)),""))</f>
        <v/>
      </c>
    </row>
    <row r="1110" spans="1:11" x14ac:dyDescent="0.2">
      <c r="A1110" s="196" t="str">
        <f>Sales_Entry!A1110</f>
        <v>2083/04/31</v>
      </c>
      <c r="B1110" s="197">
        <f>Sales_Entry!B1110</f>
        <v>46250</v>
      </c>
      <c r="C1110" s="198" t="str">
        <f>Sales_Entry!D1110</f>
        <v>GIRI KIRANA</v>
      </c>
      <c r="D1110" s="198" t="s">
        <v>1388</v>
      </c>
      <c r="E1110" s="198" t="str">
        <f>Sales_Entry!C1110</f>
        <v>BILL-6897</v>
      </c>
      <c r="F1110" s="198" t="str">
        <f>Sales_Entry!E1110</f>
        <v>Mix Milk</v>
      </c>
      <c r="G1110" s="199">
        <f>N(Sales_Entry!J1110)</f>
        <v>1275</v>
      </c>
      <c r="H1110" s="199">
        <v>0</v>
      </c>
      <c r="I1110" s="199">
        <f t="shared" si="17"/>
        <v>1275</v>
      </c>
      <c r="J1110" s="200"/>
      <c r="K1110" s="200" t="str" cm="1">
        <f t="array" ref="K1110">IF($C1110="","",IF(AND($C1110=Party_Statement!$C$5,$B1110&gt;=Party_Statement!$C$6,$B1110&lt;=Party_Statement!$E$6),SUMPRODUCT(($C$3:$C1110=Party_Statement!$C$5)*($B$3:$B1110&gt;=Party_Statement!$C$6)*($B$3:$B1110&lt;=Party_Statement!$E$6)),""))</f>
        <v/>
      </c>
    </row>
    <row r="1111" spans="1:11" x14ac:dyDescent="0.2">
      <c r="A1111" s="196" t="str">
        <f>Sales_Entry!A1111</f>
        <v>2083/04/31</v>
      </c>
      <c r="B1111" s="197">
        <f>Sales_Entry!B1111</f>
        <v>46250</v>
      </c>
      <c r="C1111" s="198" t="str">
        <f>Sales_Entry!D1111</f>
        <v>CHHATRABHUMI STORE</v>
      </c>
      <c r="D1111" s="198" t="s">
        <v>1388</v>
      </c>
      <c r="E1111" s="198" t="str">
        <f>Sales_Entry!C1111</f>
        <v>BILL-6898</v>
      </c>
      <c r="F1111" s="198" t="str">
        <f>Sales_Entry!E1111</f>
        <v>Mix Milk</v>
      </c>
      <c r="G1111" s="199">
        <f>N(Sales_Entry!J1111)</f>
        <v>2150</v>
      </c>
      <c r="H1111" s="199">
        <v>0</v>
      </c>
      <c r="I1111" s="199">
        <f t="shared" si="17"/>
        <v>2150</v>
      </c>
      <c r="J1111" s="200"/>
      <c r="K1111" s="200" t="str" cm="1">
        <f t="array" ref="K1111">IF($C1111="","",IF(AND($C1111=Party_Statement!$C$5,$B1111&gt;=Party_Statement!$C$6,$B1111&lt;=Party_Statement!$E$6),SUMPRODUCT(($C$3:$C1111=Party_Statement!$C$5)*($B$3:$B1111&gt;=Party_Statement!$C$6)*($B$3:$B1111&lt;=Party_Statement!$E$6)),""))</f>
        <v/>
      </c>
    </row>
    <row r="1112" spans="1:11" x14ac:dyDescent="0.2">
      <c r="A1112" s="196" t="str">
        <f>Sales_Entry!A1112</f>
        <v>2083/04/31</v>
      </c>
      <c r="B1112" s="197">
        <f>Sales_Entry!B1112</f>
        <v>46250</v>
      </c>
      <c r="C1112" s="198" t="str">
        <f>Sales_Entry!D1112</f>
        <v>KRISHNA KHAREL</v>
      </c>
      <c r="D1112" s="198" t="s">
        <v>1388</v>
      </c>
      <c r="E1112" s="198" t="str">
        <f>Sales_Entry!C1112</f>
        <v>BILL-6899</v>
      </c>
      <c r="F1112" s="198" t="str">
        <f>Sales_Entry!E1112</f>
        <v>Mix Milk</v>
      </c>
      <c r="G1112" s="199">
        <f>N(Sales_Entry!J1112)</f>
        <v>172</v>
      </c>
      <c r="H1112" s="199">
        <v>0</v>
      </c>
      <c r="I1112" s="199">
        <f t="shared" si="17"/>
        <v>172</v>
      </c>
      <c r="J1112" s="200"/>
      <c r="K1112" s="200" t="str" cm="1">
        <f t="array" ref="K1112">IF($C1112="","",IF(AND($C1112=Party_Statement!$C$5,$B1112&gt;=Party_Statement!$C$6,$B1112&lt;=Party_Statement!$E$6),SUMPRODUCT(($C$3:$C1112=Party_Statement!$C$5)*($B$3:$B1112&gt;=Party_Statement!$C$6)*($B$3:$B1112&lt;=Party_Statement!$E$6)),""))</f>
        <v/>
      </c>
    </row>
    <row r="1113" spans="1:11" x14ac:dyDescent="0.2">
      <c r="A1113" s="196" t="str">
        <f>Sales_Entry!A1113</f>
        <v>2083/04/31</v>
      </c>
      <c r="B1113" s="197">
        <f>Sales_Entry!B1113</f>
        <v>46250</v>
      </c>
      <c r="C1113" s="198" t="str">
        <f>Sales_Entry!D1113</f>
        <v>SAMIKSHYA KIRANA</v>
      </c>
      <c r="D1113" s="198" t="s">
        <v>1388</v>
      </c>
      <c r="E1113" s="198" t="str">
        <f>Sales_Entry!C1113</f>
        <v>BILL-6900</v>
      </c>
      <c r="F1113" s="198" t="str">
        <f>Sales_Entry!E1113</f>
        <v>Mix Milk</v>
      </c>
      <c r="G1113" s="199">
        <f>N(Sales_Entry!J1113)</f>
        <v>680</v>
      </c>
      <c r="H1113" s="199">
        <v>0</v>
      </c>
      <c r="I1113" s="199">
        <f t="shared" si="17"/>
        <v>680</v>
      </c>
      <c r="J1113" s="200"/>
      <c r="K1113" s="200" t="str" cm="1">
        <f t="array" ref="K1113">IF($C1113="","",IF(AND($C1113=Party_Statement!$C$5,$B1113&gt;=Party_Statement!$C$6,$B1113&lt;=Party_Statement!$E$6),SUMPRODUCT(($C$3:$C1113=Party_Statement!$C$5)*($B$3:$B1113&gt;=Party_Statement!$C$6)*($B$3:$B1113&lt;=Party_Statement!$E$6)),""))</f>
        <v/>
      </c>
    </row>
    <row r="1114" spans="1:11" x14ac:dyDescent="0.2">
      <c r="A1114" s="196" t="str">
        <f>Sales_Entry!A1114</f>
        <v>2083/04/31</v>
      </c>
      <c r="B1114" s="197">
        <f>Sales_Entry!B1114</f>
        <v>46250</v>
      </c>
      <c r="C1114" s="198" t="str">
        <f>Sales_Entry!D1114</f>
        <v>MANAKAMANA DAIRY</v>
      </c>
      <c r="D1114" s="198" t="s">
        <v>1388</v>
      </c>
      <c r="E1114" s="198" t="str">
        <f>Sales_Entry!C1114</f>
        <v>BILL-6901</v>
      </c>
      <c r="F1114" s="198" t="str">
        <f>Sales_Entry!E1114</f>
        <v>Mix Milk</v>
      </c>
      <c r="G1114" s="199">
        <f>N(Sales_Entry!J1114)</f>
        <v>850</v>
      </c>
      <c r="H1114" s="199">
        <v>0</v>
      </c>
      <c r="I1114" s="199">
        <f t="shared" si="17"/>
        <v>850</v>
      </c>
      <c r="J1114" s="200"/>
      <c r="K1114" s="200" t="str" cm="1">
        <f t="array" ref="K1114">IF($C1114="","",IF(AND($C1114=Party_Statement!$C$5,$B1114&gt;=Party_Statement!$C$6,$B1114&lt;=Party_Statement!$E$6),SUMPRODUCT(($C$3:$C1114=Party_Statement!$C$5)*($B$3:$B1114&gt;=Party_Statement!$C$6)*($B$3:$B1114&lt;=Party_Statement!$E$6)),""))</f>
        <v/>
      </c>
    </row>
    <row r="1115" spans="1:11" x14ac:dyDescent="0.2">
      <c r="A1115" s="196" t="str">
        <f>Sales_Entry!A1115</f>
        <v>2083/04/31</v>
      </c>
      <c r="B1115" s="197">
        <f>Sales_Entry!B1115</f>
        <v>46250</v>
      </c>
      <c r="C1115" s="198" t="str">
        <f>Sales_Entry!D1115</f>
        <v>AAYUSH AND AAYUSHMA</v>
      </c>
      <c r="D1115" s="198" t="s">
        <v>1388</v>
      </c>
      <c r="E1115" s="198" t="str">
        <f>Sales_Entry!C1115</f>
        <v>BILL-6902</v>
      </c>
      <c r="F1115" s="198" t="str">
        <f>Sales_Entry!E1115</f>
        <v>Mix Milk</v>
      </c>
      <c r="G1115" s="199">
        <f>N(Sales_Entry!J1115)</f>
        <v>425</v>
      </c>
      <c r="H1115" s="199">
        <v>0</v>
      </c>
      <c r="I1115" s="199">
        <f t="shared" si="17"/>
        <v>425</v>
      </c>
      <c r="J1115" s="200"/>
      <c r="K1115" s="200" t="str" cm="1">
        <f t="array" ref="K1115">IF($C1115="","",IF(AND($C1115=Party_Statement!$C$5,$B1115&gt;=Party_Statement!$C$6,$B1115&lt;=Party_Statement!$E$6),SUMPRODUCT(($C$3:$C1115=Party_Statement!$C$5)*($B$3:$B1115&gt;=Party_Statement!$C$6)*($B$3:$B1115&lt;=Party_Statement!$E$6)),""))</f>
        <v/>
      </c>
    </row>
    <row r="1116" spans="1:11" x14ac:dyDescent="0.2">
      <c r="A1116" s="196" t="str">
        <f>Sales_Entry!A1116</f>
        <v>2083/04/31</v>
      </c>
      <c r="B1116" s="197">
        <f>Sales_Entry!B1116</f>
        <v>46250</v>
      </c>
      <c r="C1116" s="198" t="str">
        <f>Sales_Entry!D1116</f>
        <v>KRITIKA KIRANA</v>
      </c>
      <c r="D1116" s="198" t="s">
        <v>1388</v>
      </c>
      <c r="E1116" s="198" t="str">
        <f>Sales_Entry!C1116</f>
        <v>BILL-6903</v>
      </c>
      <c r="F1116" s="198" t="str">
        <f>Sales_Entry!E1116</f>
        <v>Mix Milk</v>
      </c>
      <c r="G1116" s="199">
        <f>N(Sales_Entry!J1116)</f>
        <v>1290</v>
      </c>
      <c r="H1116" s="199">
        <v>0</v>
      </c>
      <c r="I1116" s="199">
        <f t="shared" si="17"/>
        <v>1290</v>
      </c>
      <c r="J1116" s="200"/>
      <c r="K1116" s="200" t="str" cm="1">
        <f t="array" ref="K1116">IF($C1116="","",IF(AND($C1116=Party_Statement!$C$5,$B1116&gt;=Party_Statement!$C$6,$B1116&lt;=Party_Statement!$E$6),SUMPRODUCT(($C$3:$C1116=Party_Statement!$C$5)*($B$3:$B1116&gt;=Party_Statement!$C$6)*($B$3:$B1116&lt;=Party_Statement!$E$6)),""))</f>
        <v/>
      </c>
    </row>
    <row r="1117" spans="1:11" x14ac:dyDescent="0.2">
      <c r="A1117" s="196" t="str">
        <f>Sales_Entry!A1117</f>
        <v>2083/04/31</v>
      </c>
      <c r="B1117" s="197">
        <f>Sales_Entry!B1117</f>
        <v>46250</v>
      </c>
      <c r="C1117" s="198" t="str">
        <f>Sales_Entry!D1117</f>
        <v>ORGANIC TARKALI</v>
      </c>
      <c r="D1117" s="198" t="s">
        <v>1388</v>
      </c>
      <c r="E1117" s="198" t="str">
        <f>Sales_Entry!C1117</f>
        <v>BILL-6904</v>
      </c>
      <c r="F1117" s="198" t="str">
        <f>Sales_Entry!E1117</f>
        <v>Mix Milk</v>
      </c>
      <c r="G1117" s="199">
        <f>N(Sales_Entry!J1117)</f>
        <v>2375</v>
      </c>
      <c r="H1117" s="199">
        <v>0</v>
      </c>
      <c r="I1117" s="199">
        <f t="shared" si="17"/>
        <v>2375</v>
      </c>
      <c r="J1117" s="200"/>
      <c r="K1117" s="200" t="str" cm="1">
        <f t="array" ref="K1117">IF($C1117="","",IF(AND($C1117=Party_Statement!$C$5,$B1117&gt;=Party_Statement!$C$6,$B1117&lt;=Party_Statement!$E$6),SUMPRODUCT(($C$3:$C1117=Party_Statement!$C$5)*($B$3:$B1117&gt;=Party_Statement!$C$6)*($B$3:$B1117&lt;=Party_Statement!$E$6)),""))</f>
        <v/>
      </c>
    </row>
    <row r="1118" spans="1:11" x14ac:dyDescent="0.2">
      <c r="A1118" s="196" t="str">
        <f>Sales_Entry!A1118</f>
        <v>2083/04/31</v>
      </c>
      <c r="B1118" s="197">
        <f>Sales_Entry!B1118</f>
        <v>46250</v>
      </c>
      <c r="C1118" s="198" t="str">
        <f>Sales_Entry!D1118</f>
        <v>ORGANIC TARKALI</v>
      </c>
      <c r="D1118" s="198" t="s">
        <v>1388</v>
      </c>
      <c r="E1118" s="198" t="str">
        <f>Sales_Entry!C1118</f>
        <v>BILL-6904</v>
      </c>
      <c r="F1118" s="198" t="str">
        <f>Sales_Entry!E1118</f>
        <v>Mix Milk</v>
      </c>
      <c r="G1118" s="199">
        <f>N(Sales_Entry!J1118)</f>
        <v>1020</v>
      </c>
      <c r="H1118" s="199">
        <v>0</v>
      </c>
      <c r="I1118" s="199">
        <f t="shared" si="17"/>
        <v>1020</v>
      </c>
      <c r="J1118" s="200"/>
      <c r="K1118" s="200" t="str" cm="1">
        <f t="array" ref="K1118">IF($C1118="","",IF(AND($C1118=Party_Statement!$C$5,$B1118&gt;=Party_Statement!$C$6,$B1118&lt;=Party_Statement!$E$6),SUMPRODUCT(($C$3:$C1118=Party_Statement!$C$5)*($B$3:$B1118&gt;=Party_Statement!$C$6)*($B$3:$B1118&lt;=Party_Statement!$E$6)),""))</f>
        <v/>
      </c>
    </row>
    <row r="1119" spans="1:11" s="64" customFormat="1" x14ac:dyDescent="0.2">
      <c r="A1119" s="196" t="str">
        <f>Sales_Entry!A1119</f>
        <v>2083/04/31</v>
      </c>
      <c r="B1119" s="197">
        <f>Sales_Entry!B1119</f>
        <v>46250</v>
      </c>
      <c r="C1119" s="198" t="str">
        <f>Sales_Entry!D1119</f>
        <v>SHARMA DAI</v>
      </c>
      <c r="D1119" s="198" t="s">
        <v>1388</v>
      </c>
      <c r="E1119" s="198" t="str">
        <f>Sales_Entry!C1119</f>
        <v>BILL-6905</v>
      </c>
      <c r="F1119" s="198" t="str">
        <f>Sales_Entry!E1119</f>
        <v>Mix Milk</v>
      </c>
      <c r="G1119" s="199">
        <f>N(Sales_Entry!J1119)</f>
        <v>3230</v>
      </c>
      <c r="H1119" s="199">
        <v>0</v>
      </c>
      <c r="I1119" s="199">
        <f t="shared" si="17"/>
        <v>3230</v>
      </c>
      <c r="J1119" s="202"/>
      <c r="K1119" s="200" t="str" cm="1">
        <f t="array" ref="K1119">IF($C1119="","",IF(AND($C1119=Party_Statement!$C$5,$B1119&gt;=Party_Statement!$C$6,$B1119&lt;=Party_Statement!$E$6),SUMPRODUCT(($C$3:$C1119=Party_Statement!$C$5)*($B$3:$B1119&gt;=Party_Statement!$C$6)*($B$3:$B1119&lt;=Party_Statement!$E$6)),""))</f>
        <v/>
      </c>
    </row>
    <row r="1120" spans="1:11" x14ac:dyDescent="0.2">
      <c r="A1120" s="196" t="str">
        <f>Sales_Entry!A1120</f>
        <v>2083/04/31</v>
      </c>
      <c r="B1120" s="197">
        <f>Sales_Entry!B1120</f>
        <v>46250</v>
      </c>
      <c r="C1120" s="198" t="str">
        <f>Sales_Entry!D1120</f>
        <v>YUBARAJ AND SAMRAT</v>
      </c>
      <c r="D1120" s="198" t="s">
        <v>1388</v>
      </c>
      <c r="E1120" s="198" t="str">
        <f>Sales_Entry!C1120</f>
        <v>BILL-6906</v>
      </c>
      <c r="F1120" s="198" t="str">
        <f>Sales_Entry!E1120</f>
        <v>Mix Milk</v>
      </c>
      <c r="G1120" s="199">
        <f>N(Sales_Entry!J1120)</f>
        <v>1020</v>
      </c>
      <c r="H1120" s="199">
        <v>0</v>
      </c>
      <c r="I1120" s="199">
        <f t="shared" si="17"/>
        <v>1020</v>
      </c>
      <c r="J1120" s="200"/>
      <c r="K1120" s="200" t="str" cm="1">
        <f t="array" ref="K1120">IF($C1120="","",IF(AND($C1120=Party_Statement!$C$5,$B1120&gt;=Party_Statement!$C$6,$B1120&lt;=Party_Statement!$E$6),SUMPRODUCT(($C$3:$C1120=Party_Statement!$C$5)*($B$3:$B1120&gt;=Party_Statement!$C$6)*($B$3:$B1120&lt;=Party_Statement!$E$6)),""))</f>
        <v/>
      </c>
    </row>
    <row r="1121" spans="1:11" x14ac:dyDescent="0.2">
      <c r="A1121" s="196" t="str">
        <f>Sales_Entry!A1121</f>
        <v>2083/04/31</v>
      </c>
      <c r="B1121" s="197">
        <f>Sales_Entry!B1121</f>
        <v>46250</v>
      </c>
      <c r="C1121" s="198" t="str">
        <f>Sales_Entry!D1121</f>
        <v>LOCAL</v>
      </c>
      <c r="D1121" s="198" t="s">
        <v>1388</v>
      </c>
      <c r="E1121" s="198" t="str">
        <f>Sales_Entry!C1121</f>
        <v>BILL-6475</v>
      </c>
      <c r="F1121" s="198" t="str">
        <f>Sales_Entry!E1121</f>
        <v>Mix Milk</v>
      </c>
      <c r="G1121" s="199">
        <f>N(Sales_Entry!J1121)</f>
        <v>450</v>
      </c>
      <c r="H1121" s="199">
        <v>0</v>
      </c>
      <c r="I1121" s="199">
        <f t="shared" si="17"/>
        <v>450</v>
      </c>
      <c r="J1121" s="200"/>
      <c r="K1121" s="200" t="str" cm="1">
        <f t="array" ref="K1121">IF($C1121="","",IF(AND($C1121=Party_Statement!$C$5,$B1121&gt;=Party_Statement!$C$6,$B1121&lt;=Party_Statement!$E$6),SUMPRODUCT(($C$3:$C1121=Party_Statement!$C$5)*($B$3:$B1121&gt;=Party_Statement!$C$6)*($B$3:$B1121&lt;=Party_Statement!$E$6)),""))</f>
        <v/>
      </c>
    </row>
    <row r="1122" spans="1:11" x14ac:dyDescent="0.2">
      <c r="A1122" s="196" t="str">
        <f>Sales_Entry!A1122</f>
        <v>2083/04/31</v>
      </c>
      <c r="B1122" s="197">
        <f>Sales_Entry!B1122</f>
        <v>46250</v>
      </c>
      <c r="C1122" s="198" t="str">
        <f>Sales_Entry!D1122</f>
        <v>LOCAL</v>
      </c>
      <c r="D1122" s="198" t="s">
        <v>1388</v>
      </c>
      <c r="E1122" s="198" t="str">
        <f>Sales_Entry!C1122</f>
        <v>BILL-6475</v>
      </c>
      <c r="F1122" s="198" t="str">
        <f>Sales_Entry!E1122</f>
        <v>NAUNI</v>
      </c>
      <c r="G1122" s="199">
        <f>N(Sales_Entry!J1122)</f>
        <v>9350</v>
      </c>
      <c r="H1122" s="199">
        <v>0</v>
      </c>
      <c r="I1122" s="199">
        <f t="shared" si="17"/>
        <v>9350</v>
      </c>
      <c r="J1122" s="200"/>
      <c r="K1122" s="200" t="str" cm="1">
        <f t="array" ref="K1122">IF($C1122="","",IF(AND($C1122=Party_Statement!$C$5,$B1122&gt;=Party_Statement!$C$6,$B1122&lt;=Party_Statement!$E$6),SUMPRODUCT(($C$3:$C1122=Party_Statement!$C$5)*($B$3:$B1122&gt;=Party_Statement!$C$6)*($B$3:$B1122&lt;=Party_Statement!$E$6)),""))</f>
        <v/>
      </c>
    </row>
    <row r="1123" spans="1:11" x14ac:dyDescent="0.2">
      <c r="A1123" s="196" t="str">
        <f>Sales_Entry!A1123</f>
        <v>2083/04/31</v>
      </c>
      <c r="B1123" s="197">
        <f>Sales_Entry!B1123</f>
        <v>46250</v>
      </c>
      <c r="C1123" s="198" t="str">
        <f>Sales_Entry!D1123</f>
        <v>LOCAL</v>
      </c>
      <c r="D1123" s="198" t="s">
        <v>1388</v>
      </c>
      <c r="E1123" s="198" t="str">
        <f>Sales_Entry!C1123</f>
        <v>BILL-6475</v>
      </c>
      <c r="F1123" s="198" t="str">
        <f>Sales_Entry!E1123</f>
        <v>PANEER</v>
      </c>
      <c r="G1123" s="199">
        <f>N(Sales_Entry!J1123)</f>
        <v>400</v>
      </c>
      <c r="H1123" s="199">
        <v>0</v>
      </c>
      <c r="I1123" s="199">
        <f t="shared" si="17"/>
        <v>400</v>
      </c>
      <c r="J1123" s="200"/>
      <c r="K1123" s="200" t="str" cm="1">
        <f t="array" ref="K1123">IF($C1123="","",IF(AND($C1123=Party_Statement!$C$5,$B1123&gt;=Party_Statement!$C$6,$B1123&lt;=Party_Statement!$E$6),SUMPRODUCT(($C$3:$C1123=Party_Statement!$C$5)*($B$3:$B1123&gt;=Party_Statement!$C$6)*($B$3:$B1123&lt;=Party_Statement!$E$6)),""))</f>
        <v/>
      </c>
    </row>
    <row r="1124" spans="1:11" x14ac:dyDescent="0.2">
      <c r="A1124" s="196" t="str">
        <f>Sales_Entry!A1124</f>
        <v>2083/05/01</v>
      </c>
      <c r="B1124" s="197">
        <f>Sales_Entry!B1124</f>
        <v>46251</v>
      </c>
      <c r="C1124" s="198" t="str">
        <f>Sales_Entry!D1124</f>
        <v>SRIJANA DAIRY</v>
      </c>
      <c r="D1124" s="198" t="s">
        <v>1388</v>
      </c>
      <c r="E1124" s="198" t="str">
        <f>Sales_Entry!C1124</f>
        <v>BILL-6907</v>
      </c>
      <c r="F1124" s="198" t="str">
        <f>Sales_Entry!E1124</f>
        <v>Mix Milk</v>
      </c>
      <c r="G1124" s="199">
        <f>N(Sales_Entry!J1124)</f>
        <v>3400</v>
      </c>
      <c r="H1124" s="199">
        <v>0</v>
      </c>
      <c r="I1124" s="199">
        <f t="shared" si="17"/>
        <v>3400</v>
      </c>
      <c r="J1124" s="200"/>
      <c r="K1124" s="200" t="str" cm="1">
        <f t="array" ref="K1124">IF($C1124="","",IF(AND($C1124=Party_Statement!$C$5,$B1124&gt;=Party_Statement!$C$6,$B1124&lt;=Party_Statement!$E$6),SUMPRODUCT(($C$3:$C1124=Party_Statement!$C$5)*($B$3:$B1124&gt;=Party_Statement!$C$6)*($B$3:$B1124&lt;=Party_Statement!$E$6)),""))</f>
        <v/>
      </c>
    </row>
    <row r="1125" spans="1:11" x14ac:dyDescent="0.2">
      <c r="A1125" s="196" t="str">
        <f>Sales_Entry!A1125</f>
        <v>2083/05/01</v>
      </c>
      <c r="B1125" s="197">
        <f>Sales_Entry!B1125</f>
        <v>46251</v>
      </c>
      <c r="C1125" s="198" t="str">
        <f>Sales_Entry!D1125</f>
        <v>SRIJANA DAIRY</v>
      </c>
      <c r="D1125" s="198" t="s">
        <v>1388</v>
      </c>
      <c r="E1125" s="198" t="str">
        <f>Sales_Entry!C1125</f>
        <v>BILL-6907</v>
      </c>
      <c r="F1125" s="198" t="str">
        <f>Sales_Entry!E1125</f>
        <v>Cow Milk</v>
      </c>
      <c r="G1125" s="199">
        <f>N(Sales_Entry!J1125)</f>
        <v>400</v>
      </c>
      <c r="H1125" s="199">
        <v>0</v>
      </c>
      <c r="I1125" s="199">
        <f t="shared" si="17"/>
        <v>400</v>
      </c>
      <c r="J1125" s="200"/>
      <c r="K1125" s="200" t="str" cm="1">
        <f t="array" ref="K1125">IF($C1125="","",IF(AND($C1125=Party_Statement!$C$5,$B1125&gt;=Party_Statement!$C$6,$B1125&lt;=Party_Statement!$E$6),SUMPRODUCT(($C$3:$C1125=Party_Statement!$C$5)*($B$3:$B1125&gt;=Party_Statement!$C$6)*($B$3:$B1125&lt;=Party_Statement!$E$6)),""))</f>
        <v/>
      </c>
    </row>
    <row r="1126" spans="1:11" x14ac:dyDescent="0.2">
      <c r="A1126" s="196" t="str">
        <f>Sales_Entry!A1126</f>
        <v>2083/05/01</v>
      </c>
      <c r="B1126" s="197">
        <f>Sales_Entry!B1126</f>
        <v>46251</v>
      </c>
      <c r="C1126" s="198" t="str">
        <f>Sales_Entry!D1126</f>
        <v>SOBHA BHATTARAI</v>
      </c>
      <c r="D1126" s="198" t="s">
        <v>1388</v>
      </c>
      <c r="E1126" s="198" t="str">
        <f>Sales_Entry!C1126</f>
        <v>BILL-6908</v>
      </c>
      <c r="F1126" s="198" t="str">
        <f>Sales_Entry!E1126</f>
        <v>Mix Milk</v>
      </c>
      <c r="G1126" s="199">
        <f>N(Sales_Entry!J1126)</f>
        <v>1700</v>
      </c>
      <c r="H1126" s="199">
        <v>0</v>
      </c>
      <c r="I1126" s="199">
        <f t="shared" si="17"/>
        <v>1700</v>
      </c>
      <c r="J1126" s="200"/>
      <c r="K1126" s="200" t="str" cm="1">
        <f t="array" ref="K1126">IF($C1126="","",IF(AND($C1126=Party_Statement!$C$5,$B1126&gt;=Party_Statement!$C$6,$B1126&lt;=Party_Statement!$E$6),SUMPRODUCT(($C$3:$C1126=Party_Statement!$C$5)*($B$3:$B1126&gt;=Party_Statement!$C$6)*($B$3:$B1126&lt;=Party_Statement!$E$6)),""))</f>
        <v/>
      </c>
    </row>
    <row r="1127" spans="1:11" x14ac:dyDescent="0.2">
      <c r="A1127" s="196" t="str">
        <f>Sales_Entry!A1127</f>
        <v>2083/05/01</v>
      </c>
      <c r="B1127" s="197">
        <f>Sales_Entry!B1127</f>
        <v>46251</v>
      </c>
      <c r="C1127" s="198" t="str">
        <f>Sales_Entry!D1127</f>
        <v>PALPALI KIRANA</v>
      </c>
      <c r="D1127" s="198" t="s">
        <v>1388</v>
      </c>
      <c r="E1127" s="198" t="str">
        <f>Sales_Entry!C1127</f>
        <v>BILL-6909</v>
      </c>
      <c r="F1127" s="198" t="str">
        <f>Sales_Entry!E1127</f>
        <v>Mix Milk</v>
      </c>
      <c r="G1127" s="199">
        <f>N(Sales_Entry!J1127)</f>
        <v>2550</v>
      </c>
      <c r="H1127" s="199">
        <v>0</v>
      </c>
      <c r="I1127" s="199">
        <f t="shared" si="17"/>
        <v>2550</v>
      </c>
      <c r="J1127" s="200"/>
      <c r="K1127" s="200" t="str" cm="1">
        <f t="array" ref="K1127">IF($C1127="","",IF(AND($C1127=Party_Statement!$C$5,$B1127&gt;=Party_Statement!$C$6,$B1127&lt;=Party_Statement!$E$6),SUMPRODUCT(($C$3:$C1127=Party_Statement!$C$5)*($B$3:$B1127&gt;=Party_Statement!$C$6)*($B$3:$B1127&lt;=Party_Statement!$E$6)),""))</f>
        <v/>
      </c>
    </row>
    <row r="1128" spans="1:11" x14ac:dyDescent="0.2">
      <c r="A1128" s="196" t="str">
        <f>Sales_Entry!A1128</f>
        <v>2083/05/01</v>
      </c>
      <c r="B1128" s="197">
        <f>Sales_Entry!B1128</f>
        <v>46251</v>
      </c>
      <c r="C1128" s="198" t="str">
        <f>Sales_Entry!D1128</f>
        <v>AAMOSH KIRANA</v>
      </c>
      <c r="D1128" s="198" t="s">
        <v>1388</v>
      </c>
      <c r="E1128" s="198" t="str">
        <f>Sales_Entry!C1128</f>
        <v>BILL-6910</v>
      </c>
      <c r="F1128" s="198" t="str">
        <f>Sales_Entry!E1128</f>
        <v>Mix Milk</v>
      </c>
      <c r="G1128" s="199">
        <f>N(Sales_Entry!J1128)</f>
        <v>3440</v>
      </c>
      <c r="H1128" s="199">
        <v>0</v>
      </c>
      <c r="I1128" s="199">
        <f t="shared" si="17"/>
        <v>3440</v>
      </c>
      <c r="J1128" s="200"/>
      <c r="K1128" s="200" cm="1">
        <f t="array" ref="K1128">IF($C1128="","",IF(AND($C1128=Party_Statement!$C$5,$B1128&gt;=Party_Statement!$C$6,$B1128&lt;=Party_Statement!$E$6),SUMPRODUCT(($C$3:$C1128=Party_Statement!$C$5)*($B$3:$B1128&gt;=Party_Statement!$C$6)*($B$3:$B1128&lt;=Party_Statement!$E$6)),""))</f>
        <v>142</v>
      </c>
    </row>
    <row r="1129" spans="1:11" x14ac:dyDescent="0.2">
      <c r="A1129" s="196" t="str">
        <f>Sales_Entry!A1129</f>
        <v>2083/05/01</v>
      </c>
      <c r="B1129" s="197">
        <f>Sales_Entry!B1129</f>
        <v>46251</v>
      </c>
      <c r="C1129" s="198" t="str">
        <f>Sales_Entry!D1129</f>
        <v>AAMOSH KIRANA</v>
      </c>
      <c r="D1129" s="198" t="s">
        <v>1388</v>
      </c>
      <c r="E1129" s="198" t="str">
        <f>Sales_Entry!C1129</f>
        <v>BILL-6910</v>
      </c>
      <c r="F1129" s="198" t="str">
        <f>Sales_Entry!E1129</f>
        <v>Mix Milk</v>
      </c>
      <c r="G1129" s="199">
        <f>N(Sales_Entry!J1129)</f>
        <v>850</v>
      </c>
      <c r="H1129" s="199">
        <v>0</v>
      </c>
      <c r="I1129" s="199">
        <f t="shared" si="17"/>
        <v>850</v>
      </c>
      <c r="J1129" s="200"/>
      <c r="K1129" s="200" cm="1">
        <f t="array" ref="K1129">IF($C1129="","",IF(AND($C1129=Party_Statement!$C$5,$B1129&gt;=Party_Statement!$C$6,$B1129&lt;=Party_Statement!$E$6),SUMPRODUCT(($C$3:$C1129=Party_Statement!$C$5)*($B$3:$B1129&gt;=Party_Statement!$C$6)*($B$3:$B1129&lt;=Party_Statement!$E$6)),""))</f>
        <v>143</v>
      </c>
    </row>
    <row r="1130" spans="1:11" s="64" customFormat="1" x14ac:dyDescent="0.2">
      <c r="A1130" s="196" t="str">
        <f>Sales_Entry!A1130</f>
        <v>2083/05/01</v>
      </c>
      <c r="B1130" s="197">
        <f>Sales_Entry!B1130</f>
        <v>46251</v>
      </c>
      <c r="C1130" s="198" t="str">
        <f>Sales_Entry!D1130</f>
        <v>AAMOSH KIRANA</v>
      </c>
      <c r="D1130" s="198" t="s">
        <v>1388</v>
      </c>
      <c r="E1130" s="198" t="str">
        <f>Sales_Entry!C1130</f>
        <v>BILL-6910</v>
      </c>
      <c r="F1130" s="198" t="str">
        <f>Sales_Entry!E1130</f>
        <v>Cow Milk</v>
      </c>
      <c r="G1130" s="199">
        <f>N(Sales_Entry!J1130)</f>
        <v>240</v>
      </c>
      <c r="H1130" s="199">
        <v>0</v>
      </c>
      <c r="I1130" s="199">
        <f t="shared" si="17"/>
        <v>240</v>
      </c>
      <c r="J1130" s="202"/>
      <c r="K1130" s="200" cm="1">
        <f t="array" ref="K1130">IF($C1130="","",IF(AND($C1130=Party_Statement!$C$5,$B1130&gt;=Party_Statement!$C$6,$B1130&lt;=Party_Statement!$E$6),SUMPRODUCT(($C$3:$C1130=Party_Statement!$C$5)*($B$3:$B1130&gt;=Party_Statement!$C$6)*($B$3:$B1130&lt;=Party_Statement!$E$6)),""))</f>
        <v>144</v>
      </c>
    </row>
    <row r="1131" spans="1:11" x14ac:dyDescent="0.2">
      <c r="A1131" s="196" t="str">
        <f>Sales_Entry!A1131</f>
        <v>2083/05/01</v>
      </c>
      <c r="B1131" s="197">
        <f>Sales_Entry!B1131</f>
        <v>46251</v>
      </c>
      <c r="C1131" s="198" t="str">
        <f>Sales_Entry!D1131</f>
        <v>GIRI KIRANA</v>
      </c>
      <c r="D1131" s="198" t="s">
        <v>1388</v>
      </c>
      <c r="E1131" s="198" t="str">
        <f>Sales_Entry!C1131</f>
        <v>BILL-6911</v>
      </c>
      <c r="F1131" s="198" t="str">
        <f>Sales_Entry!E1131</f>
        <v>Mix Milk</v>
      </c>
      <c r="G1131" s="199">
        <f>N(Sales_Entry!J1131)</f>
        <v>1700</v>
      </c>
      <c r="H1131" s="199">
        <v>0</v>
      </c>
      <c r="I1131" s="199">
        <f t="shared" si="17"/>
        <v>1700</v>
      </c>
      <c r="J1131" s="200"/>
      <c r="K1131" s="200" t="str" cm="1">
        <f t="array" ref="K1131">IF($C1131="","",IF(AND($C1131=Party_Statement!$C$5,$B1131&gt;=Party_Statement!$C$6,$B1131&lt;=Party_Statement!$E$6),SUMPRODUCT(($C$3:$C1131=Party_Statement!$C$5)*($B$3:$B1131&gt;=Party_Statement!$C$6)*($B$3:$B1131&lt;=Party_Statement!$E$6)),""))</f>
        <v/>
      </c>
    </row>
    <row r="1132" spans="1:11" x14ac:dyDescent="0.2">
      <c r="A1132" s="196" t="str">
        <f>Sales_Entry!A1132</f>
        <v>2083/05/01</v>
      </c>
      <c r="B1132" s="197">
        <f>Sales_Entry!B1132</f>
        <v>46251</v>
      </c>
      <c r="C1132" s="198" t="str">
        <f>Sales_Entry!D1132</f>
        <v>CHHATRABHUMI STORE</v>
      </c>
      <c r="D1132" s="198" t="s">
        <v>1388</v>
      </c>
      <c r="E1132" s="198" t="str">
        <f>Sales_Entry!C1132</f>
        <v>BILL-6912</v>
      </c>
      <c r="F1132" s="198" t="str">
        <f>Sales_Entry!E1132</f>
        <v>Mix Milk</v>
      </c>
      <c r="G1132" s="199">
        <f>N(Sales_Entry!J1132)</f>
        <v>2150</v>
      </c>
      <c r="H1132" s="199">
        <v>0</v>
      </c>
      <c r="I1132" s="199">
        <f t="shared" si="17"/>
        <v>2150</v>
      </c>
      <c r="J1132" s="200"/>
      <c r="K1132" s="200" t="str" cm="1">
        <f t="array" ref="K1132">IF($C1132="","",IF(AND($C1132=Party_Statement!$C$5,$B1132&gt;=Party_Statement!$C$6,$B1132&lt;=Party_Statement!$E$6),SUMPRODUCT(($C$3:$C1132=Party_Statement!$C$5)*($B$3:$B1132&gt;=Party_Statement!$C$6)*($B$3:$B1132&lt;=Party_Statement!$E$6)),""))</f>
        <v/>
      </c>
    </row>
    <row r="1133" spans="1:11" x14ac:dyDescent="0.2">
      <c r="A1133" s="196" t="str">
        <f>Sales_Entry!A1133</f>
        <v>2083/05/01</v>
      </c>
      <c r="B1133" s="197">
        <f>Sales_Entry!B1133</f>
        <v>46251</v>
      </c>
      <c r="C1133" s="198" t="str">
        <f>Sales_Entry!D1133</f>
        <v>KRISHNA KHAREL</v>
      </c>
      <c r="D1133" s="198" t="s">
        <v>1388</v>
      </c>
      <c r="E1133" s="198" t="str">
        <f>Sales_Entry!C1133</f>
        <v>BILL-6913</v>
      </c>
      <c r="F1133" s="198" t="str">
        <f>Sales_Entry!E1133</f>
        <v>Mix Milk</v>
      </c>
      <c r="G1133" s="199">
        <f>N(Sales_Entry!J1133)</f>
        <v>172</v>
      </c>
      <c r="H1133" s="199">
        <v>0</v>
      </c>
      <c r="I1133" s="199">
        <f t="shared" si="17"/>
        <v>172</v>
      </c>
      <c r="J1133" s="200"/>
      <c r="K1133" s="200" t="str" cm="1">
        <f t="array" ref="K1133">IF($C1133="","",IF(AND($C1133=Party_Statement!$C$5,$B1133&gt;=Party_Statement!$C$6,$B1133&lt;=Party_Statement!$E$6),SUMPRODUCT(($C$3:$C1133=Party_Statement!$C$5)*($B$3:$B1133&gt;=Party_Statement!$C$6)*($B$3:$B1133&lt;=Party_Statement!$E$6)),""))</f>
        <v/>
      </c>
    </row>
    <row r="1134" spans="1:11" x14ac:dyDescent="0.2">
      <c r="A1134" s="196" t="str">
        <f>Sales_Entry!A1134</f>
        <v>2083/05/01</v>
      </c>
      <c r="B1134" s="197">
        <f>Sales_Entry!B1134</f>
        <v>46251</v>
      </c>
      <c r="C1134" s="198" t="str">
        <f>Sales_Entry!D1134</f>
        <v>ORGANIC TARKALI</v>
      </c>
      <c r="D1134" s="198" t="s">
        <v>1388</v>
      </c>
      <c r="E1134" s="198" t="str">
        <f>Sales_Entry!C1134</f>
        <v>BILL-6914</v>
      </c>
      <c r="F1134" s="198" t="str">
        <f>Sales_Entry!E1134</f>
        <v>Mix Milk</v>
      </c>
      <c r="G1134" s="199">
        <f>N(Sales_Entry!J1134)</f>
        <v>2375</v>
      </c>
      <c r="H1134" s="199">
        <v>0</v>
      </c>
      <c r="I1134" s="199">
        <f t="shared" si="17"/>
        <v>2375</v>
      </c>
      <c r="J1134" s="200"/>
      <c r="K1134" s="200" t="str" cm="1">
        <f t="array" ref="K1134">IF($C1134="","",IF(AND($C1134=Party_Statement!$C$5,$B1134&gt;=Party_Statement!$C$6,$B1134&lt;=Party_Statement!$E$6),SUMPRODUCT(($C$3:$C1134=Party_Statement!$C$5)*($B$3:$B1134&gt;=Party_Statement!$C$6)*($B$3:$B1134&lt;=Party_Statement!$E$6)),""))</f>
        <v/>
      </c>
    </row>
    <row r="1135" spans="1:11" x14ac:dyDescent="0.2">
      <c r="A1135" s="196" t="str">
        <f>Sales_Entry!A1135</f>
        <v>2083/05/01</v>
      </c>
      <c r="B1135" s="197">
        <f>Sales_Entry!B1135</f>
        <v>46251</v>
      </c>
      <c r="C1135" s="198" t="str">
        <f>Sales_Entry!D1135</f>
        <v>DEURALI KIRANA</v>
      </c>
      <c r="D1135" s="198" t="s">
        <v>1388</v>
      </c>
      <c r="E1135" s="198" t="str">
        <f>Sales_Entry!C1135</f>
        <v>BILL-6915</v>
      </c>
      <c r="F1135" s="198" t="str">
        <f>Sales_Entry!E1135</f>
        <v>Mix Milk</v>
      </c>
      <c r="G1135" s="199">
        <f>N(Sales_Entry!J1135)</f>
        <v>510</v>
      </c>
      <c r="H1135" s="199">
        <v>0</v>
      </c>
      <c r="I1135" s="199">
        <f t="shared" si="17"/>
        <v>510</v>
      </c>
      <c r="J1135" s="200"/>
      <c r="K1135" s="200" t="str" cm="1">
        <f t="array" ref="K1135">IF($C1135="","",IF(AND($C1135=Party_Statement!$C$5,$B1135&gt;=Party_Statement!$C$6,$B1135&lt;=Party_Statement!$E$6),SUMPRODUCT(($C$3:$C1135=Party_Statement!$C$5)*($B$3:$B1135&gt;=Party_Statement!$C$6)*($B$3:$B1135&lt;=Party_Statement!$E$6)),""))</f>
        <v/>
      </c>
    </row>
    <row r="1136" spans="1:11" x14ac:dyDescent="0.2">
      <c r="A1136" s="196" t="str">
        <f>Sales_Entry!A1136</f>
        <v>2083/05/01</v>
      </c>
      <c r="B1136" s="197">
        <f>Sales_Entry!B1136</f>
        <v>46251</v>
      </c>
      <c r="C1136" s="198" t="str">
        <f>Sales_Entry!D1136</f>
        <v>SHARMA DAI</v>
      </c>
      <c r="D1136" s="198" t="s">
        <v>1388</v>
      </c>
      <c r="E1136" s="198" t="str">
        <f>Sales_Entry!C1136</f>
        <v>BILL-6916</v>
      </c>
      <c r="F1136" s="198" t="str">
        <f>Sales_Entry!E1136</f>
        <v>Mix Milk</v>
      </c>
      <c r="G1136" s="199">
        <f>N(Sales_Entry!J1136)</f>
        <v>4250</v>
      </c>
      <c r="H1136" s="199">
        <v>0</v>
      </c>
      <c r="I1136" s="199">
        <f t="shared" si="17"/>
        <v>4250</v>
      </c>
      <c r="J1136" s="200"/>
      <c r="K1136" s="200" t="str" cm="1">
        <f t="array" ref="K1136">IF($C1136="","",IF(AND($C1136=Party_Statement!$C$5,$B1136&gt;=Party_Statement!$C$6,$B1136&lt;=Party_Statement!$E$6),SUMPRODUCT(($C$3:$C1136=Party_Statement!$C$5)*($B$3:$B1136&gt;=Party_Statement!$C$6)*($B$3:$B1136&lt;=Party_Statement!$E$6)),""))</f>
        <v/>
      </c>
    </row>
    <row r="1137" spans="1:11" x14ac:dyDescent="0.2">
      <c r="A1137" s="196" t="str">
        <f>Sales_Entry!A1137</f>
        <v>2083/05/01</v>
      </c>
      <c r="B1137" s="197">
        <f>Sales_Entry!B1137</f>
        <v>46251</v>
      </c>
      <c r="C1137" s="198" t="str">
        <f>Sales_Entry!D1137</f>
        <v>GANGA NEUPANE</v>
      </c>
      <c r="D1137" s="198" t="s">
        <v>1388</v>
      </c>
      <c r="E1137" s="198" t="str">
        <f>Sales_Entry!C1137</f>
        <v>BILL-6917</v>
      </c>
      <c r="F1137" s="198" t="str">
        <f>Sales_Entry!E1137</f>
        <v>Mix Milk</v>
      </c>
      <c r="G1137" s="199">
        <f>N(Sales_Entry!J1137)</f>
        <v>595</v>
      </c>
      <c r="H1137" s="199">
        <v>0</v>
      </c>
      <c r="I1137" s="199">
        <f t="shared" si="17"/>
        <v>595</v>
      </c>
      <c r="J1137" s="200"/>
      <c r="K1137" s="200" t="str" cm="1">
        <f t="array" ref="K1137">IF($C1137="","",IF(AND($C1137=Party_Statement!$C$5,$B1137&gt;=Party_Statement!$C$6,$B1137&lt;=Party_Statement!$E$6),SUMPRODUCT(($C$3:$C1137=Party_Statement!$C$5)*($B$3:$B1137&gt;=Party_Statement!$C$6)*($B$3:$B1137&lt;=Party_Statement!$E$6)),""))</f>
        <v/>
      </c>
    </row>
    <row r="1138" spans="1:11" x14ac:dyDescent="0.2">
      <c r="A1138" s="196" t="str">
        <f>Sales_Entry!A1138</f>
        <v>2083/05/01</v>
      </c>
      <c r="B1138" s="197">
        <f>Sales_Entry!B1138</f>
        <v>46251</v>
      </c>
      <c r="C1138" s="198" t="str">
        <f>Sales_Entry!D1138</f>
        <v>NEUPANE KIRANA</v>
      </c>
      <c r="D1138" s="198" t="s">
        <v>1388</v>
      </c>
      <c r="E1138" s="198" t="str">
        <f>Sales_Entry!C1138</f>
        <v>BILL-6918</v>
      </c>
      <c r="F1138" s="198" t="str">
        <f>Sales_Entry!E1138</f>
        <v>Mix Milk</v>
      </c>
      <c r="G1138" s="199">
        <f>N(Sales_Entry!J1138)</f>
        <v>200</v>
      </c>
      <c r="H1138" s="199">
        <v>0</v>
      </c>
      <c r="I1138" s="199">
        <f t="shared" si="17"/>
        <v>200</v>
      </c>
      <c r="J1138" s="200"/>
      <c r="K1138" s="200" t="str" cm="1">
        <f t="array" ref="K1138">IF($C1138="","",IF(AND($C1138=Party_Statement!$C$5,$B1138&gt;=Party_Statement!$C$6,$B1138&lt;=Party_Statement!$E$6),SUMPRODUCT(($C$3:$C1138=Party_Statement!$C$5)*($B$3:$B1138&gt;=Party_Statement!$C$6)*($B$3:$B1138&lt;=Party_Statement!$E$6)),""))</f>
        <v/>
      </c>
    </row>
    <row r="1139" spans="1:11" x14ac:dyDescent="0.2">
      <c r="A1139" s="196" t="str">
        <f>Sales_Entry!A1139</f>
        <v>2083/05/01</v>
      </c>
      <c r="B1139" s="197">
        <f>Sales_Entry!B1139</f>
        <v>46251</v>
      </c>
      <c r="C1139" s="198" t="str">
        <f>Sales_Entry!D1139</f>
        <v>SITALA ARYAL</v>
      </c>
      <c r="D1139" s="198" t="s">
        <v>1388</v>
      </c>
      <c r="E1139" s="198" t="str">
        <f>Sales_Entry!C1139</f>
        <v>BILL-6919</v>
      </c>
      <c r="F1139" s="198" t="str">
        <f>Sales_Entry!E1139</f>
        <v>Mix Milk</v>
      </c>
      <c r="G1139" s="199">
        <f>N(Sales_Entry!J1139)</f>
        <v>90</v>
      </c>
      <c r="H1139" s="199">
        <v>0</v>
      </c>
      <c r="I1139" s="199">
        <f t="shared" si="17"/>
        <v>90</v>
      </c>
      <c r="J1139" s="200"/>
      <c r="K1139" s="200" t="str" cm="1">
        <f t="array" ref="K1139">IF($C1139="","",IF(AND($C1139=Party_Statement!$C$5,$B1139&gt;=Party_Statement!$C$6,$B1139&lt;=Party_Statement!$E$6),SUMPRODUCT(($C$3:$C1139=Party_Statement!$C$5)*($B$3:$B1139&gt;=Party_Statement!$C$6)*($B$3:$B1139&lt;=Party_Statement!$E$6)),""))</f>
        <v/>
      </c>
    </row>
    <row r="1140" spans="1:11" x14ac:dyDescent="0.2">
      <c r="A1140" s="196" t="str">
        <f>Sales_Entry!A1140</f>
        <v>2083/05/01</v>
      </c>
      <c r="B1140" s="197">
        <f>Sales_Entry!B1140</f>
        <v>46251</v>
      </c>
      <c r="C1140" s="198" t="str">
        <f>Sales_Entry!D1140</f>
        <v>LOCAL DAMAGE</v>
      </c>
      <c r="D1140" s="198" t="s">
        <v>1388</v>
      </c>
      <c r="E1140" s="198">
        <f>Sales_Entry!C1140</f>
        <v>0</v>
      </c>
      <c r="F1140" s="198" t="str">
        <f>Sales_Entry!E1140</f>
        <v>Mix Milk</v>
      </c>
      <c r="G1140" s="199">
        <f>N(Sales_Entry!J1140)</f>
        <v>0</v>
      </c>
      <c r="H1140" s="199">
        <v>0</v>
      </c>
      <c r="I1140" s="199">
        <f t="shared" si="17"/>
        <v>0</v>
      </c>
      <c r="J1140" s="200"/>
      <c r="K1140" s="200" t="str" cm="1">
        <f t="array" ref="K1140">IF($C1140="","",IF(AND($C1140=Party_Statement!$C$5,$B1140&gt;=Party_Statement!$C$6,$B1140&lt;=Party_Statement!$E$6),SUMPRODUCT(($C$3:$C1140=Party_Statement!$C$5)*($B$3:$B1140&gt;=Party_Statement!$C$6)*($B$3:$B1140&lt;=Party_Statement!$E$6)),""))</f>
        <v/>
      </c>
    </row>
    <row r="1141" spans="1:11" s="64" customFormat="1" x14ac:dyDescent="0.2">
      <c r="A1141" s="196" t="str">
        <f>Sales_Entry!A1141</f>
        <v>2083/05/01</v>
      </c>
      <c r="B1141" s="197">
        <f>Sales_Entry!B1141</f>
        <v>46251</v>
      </c>
      <c r="C1141" s="198" t="str">
        <f>Sales_Entry!D1141</f>
        <v>LOCAL</v>
      </c>
      <c r="D1141" s="198" t="s">
        <v>1388</v>
      </c>
      <c r="E1141" s="198" t="str">
        <f>Sales_Entry!C1141</f>
        <v>BILL-6476</v>
      </c>
      <c r="F1141" s="198" t="str">
        <f>Sales_Entry!E1141</f>
        <v>Mix Milk</v>
      </c>
      <c r="G1141" s="199">
        <f>N(Sales_Entry!J1141)</f>
        <v>5069.9799999999996</v>
      </c>
      <c r="H1141" s="199">
        <v>0</v>
      </c>
      <c r="I1141" s="199">
        <f t="shared" si="17"/>
        <v>5069.9799999999996</v>
      </c>
      <c r="J1141" s="202"/>
      <c r="K1141" s="200" t="str" cm="1">
        <f t="array" ref="K1141">IF($C1141="","",IF(AND($C1141=Party_Statement!$C$5,$B1141&gt;=Party_Statement!$C$6,$B1141&lt;=Party_Statement!$E$6),SUMPRODUCT(($C$3:$C1141=Party_Statement!$C$5)*($B$3:$B1141&gt;=Party_Statement!$C$6)*($B$3:$B1141&lt;=Party_Statement!$E$6)),""))</f>
        <v/>
      </c>
    </row>
    <row r="1142" spans="1:11" x14ac:dyDescent="0.2">
      <c r="A1142" s="196" t="str">
        <f>Sales_Entry!A1142</f>
        <v>2083/05/02</v>
      </c>
      <c r="B1142" s="197">
        <f>Sales_Entry!B1142</f>
        <v>46252</v>
      </c>
      <c r="C1142" s="198" t="str">
        <f>Sales_Entry!D1142</f>
        <v>SRIJANA DAIRY</v>
      </c>
      <c r="D1142" s="198" t="s">
        <v>1388</v>
      </c>
      <c r="E1142" s="198" t="str">
        <f>Sales_Entry!C1142</f>
        <v>BILL-6920</v>
      </c>
      <c r="F1142" s="198" t="str">
        <f>Sales_Entry!E1142</f>
        <v>Mix Milk</v>
      </c>
      <c r="G1142" s="199">
        <f>N(Sales_Entry!J1142)</f>
        <v>5100</v>
      </c>
      <c r="H1142" s="199">
        <v>0</v>
      </c>
      <c r="I1142" s="199">
        <f t="shared" si="17"/>
        <v>5100</v>
      </c>
      <c r="J1142" s="200"/>
      <c r="K1142" s="200" t="str" cm="1">
        <f t="array" ref="K1142">IF($C1142="","",IF(AND($C1142=Party_Statement!$C$5,$B1142&gt;=Party_Statement!$C$6,$B1142&lt;=Party_Statement!$E$6),SUMPRODUCT(($C$3:$C1142=Party_Statement!$C$5)*($B$3:$B1142&gt;=Party_Statement!$C$6)*($B$3:$B1142&lt;=Party_Statement!$E$6)),""))</f>
        <v/>
      </c>
    </row>
    <row r="1143" spans="1:11" x14ac:dyDescent="0.2">
      <c r="A1143" s="196" t="str">
        <f>Sales_Entry!A1143</f>
        <v>2083/05/02</v>
      </c>
      <c r="B1143" s="197">
        <f>Sales_Entry!B1143</f>
        <v>46252</v>
      </c>
      <c r="C1143" s="198" t="str">
        <f>Sales_Entry!D1143</f>
        <v>AAMOSH KIRANA</v>
      </c>
      <c r="D1143" s="198" t="s">
        <v>1388</v>
      </c>
      <c r="E1143" s="198" t="str">
        <f>Sales_Entry!C1143</f>
        <v>BILL-6921</v>
      </c>
      <c r="F1143" s="198" t="str">
        <f>Sales_Entry!E1143</f>
        <v>Mix Milk</v>
      </c>
      <c r="G1143" s="199">
        <f>N(Sales_Entry!J1143)</f>
        <v>3440</v>
      </c>
      <c r="H1143" s="199">
        <v>0</v>
      </c>
      <c r="I1143" s="199">
        <f t="shared" si="17"/>
        <v>3440</v>
      </c>
      <c r="J1143" s="200"/>
      <c r="K1143" s="200" cm="1">
        <f t="array" ref="K1143">IF($C1143="","",IF(AND($C1143=Party_Statement!$C$5,$B1143&gt;=Party_Statement!$C$6,$B1143&lt;=Party_Statement!$E$6),SUMPRODUCT(($C$3:$C1143=Party_Statement!$C$5)*($B$3:$B1143&gt;=Party_Statement!$C$6)*($B$3:$B1143&lt;=Party_Statement!$E$6)),""))</f>
        <v>145</v>
      </c>
    </row>
    <row r="1144" spans="1:11" x14ac:dyDescent="0.2">
      <c r="A1144" s="196" t="str">
        <f>Sales_Entry!A1144</f>
        <v>2083/05/02</v>
      </c>
      <c r="B1144" s="197">
        <f>Sales_Entry!B1144</f>
        <v>46252</v>
      </c>
      <c r="C1144" s="198" t="str">
        <f>Sales_Entry!D1144</f>
        <v>AAMOSH KIRANA</v>
      </c>
      <c r="D1144" s="198" t="s">
        <v>1388</v>
      </c>
      <c r="E1144" s="198" t="str">
        <f>Sales_Entry!C1144</f>
        <v>BILL-6921</v>
      </c>
      <c r="F1144" s="198" t="str">
        <f>Sales_Entry!E1144</f>
        <v>Mix Milk</v>
      </c>
      <c r="G1144" s="199">
        <f>N(Sales_Entry!J1144)</f>
        <v>3825</v>
      </c>
      <c r="H1144" s="199">
        <v>0</v>
      </c>
      <c r="I1144" s="199">
        <f t="shared" si="17"/>
        <v>3825</v>
      </c>
      <c r="J1144" s="200"/>
      <c r="K1144" s="200" cm="1">
        <f t="array" ref="K1144">IF($C1144="","",IF(AND($C1144=Party_Statement!$C$5,$B1144&gt;=Party_Statement!$C$6,$B1144&lt;=Party_Statement!$E$6),SUMPRODUCT(($C$3:$C1144=Party_Statement!$C$5)*($B$3:$B1144&gt;=Party_Statement!$C$6)*($B$3:$B1144&lt;=Party_Statement!$E$6)),""))</f>
        <v>146</v>
      </c>
    </row>
    <row r="1145" spans="1:11" x14ac:dyDescent="0.2">
      <c r="A1145" s="196" t="str">
        <f>Sales_Entry!A1145</f>
        <v>2083/05/02</v>
      </c>
      <c r="B1145" s="197">
        <f>Sales_Entry!B1145</f>
        <v>46252</v>
      </c>
      <c r="C1145" s="198" t="str">
        <f>Sales_Entry!D1145</f>
        <v>AAMOSH KIRANA</v>
      </c>
      <c r="D1145" s="198" t="s">
        <v>1388</v>
      </c>
      <c r="E1145" s="198" t="str">
        <f>Sales_Entry!C1145</f>
        <v>BILL-6921</v>
      </c>
      <c r="F1145" s="198" t="str">
        <f>Sales_Entry!E1145</f>
        <v>NAUNI</v>
      </c>
      <c r="G1145" s="199">
        <f>N(Sales_Entry!J1145)</f>
        <v>1700</v>
      </c>
      <c r="H1145" s="199">
        <v>0</v>
      </c>
      <c r="I1145" s="199">
        <f t="shared" si="17"/>
        <v>1700</v>
      </c>
      <c r="J1145" s="200"/>
      <c r="K1145" s="200" cm="1">
        <f t="array" ref="K1145">IF($C1145="","",IF(AND($C1145=Party_Statement!$C$5,$B1145&gt;=Party_Statement!$C$6,$B1145&lt;=Party_Statement!$E$6),SUMPRODUCT(($C$3:$C1145=Party_Statement!$C$5)*($B$3:$B1145&gt;=Party_Statement!$C$6)*($B$3:$B1145&lt;=Party_Statement!$E$6)),""))</f>
        <v>147</v>
      </c>
    </row>
    <row r="1146" spans="1:11" x14ac:dyDescent="0.2">
      <c r="A1146" s="196" t="str">
        <f>Sales_Entry!A1146</f>
        <v>2083/05/02</v>
      </c>
      <c r="B1146" s="197">
        <f>Sales_Entry!B1146</f>
        <v>46252</v>
      </c>
      <c r="C1146" s="198" t="str">
        <f>Sales_Entry!D1146</f>
        <v>KULCHANDRA GYAWALI</v>
      </c>
      <c r="D1146" s="198" t="s">
        <v>1388</v>
      </c>
      <c r="E1146" s="198" t="str">
        <f>Sales_Entry!C1146</f>
        <v>BILL-6922</v>
      </c>
      <c r="F1146" s="198" t="str">
        <f>Sales_Entry!E1146</f>
        <v>NAUNI</v>
      </c>
      <c r="G1146" s="199">
        <f>N(Sales_Entry!J1146)</f>
        <v>850</v>
      </c>
      <c r="H1146" s="199">
        <v>0</v>
      </c>
      <c r="I1146" s="199">
        <f t="shared" si="17"/>
        <v>850</v>
      </c>
      <c r="J1146" s="200"/>
      <c r="K1146" s="200" t="str" cm="1">
        <f t="array" ref="K1146">IF($C1146="","",IF(AND($C1146=Party_Statement!$C$5,$B1146&gt;=Party_Statement!$C$6,$B1146&lt;=Party_Statement!$E$6),SUMPRODUCT(($C$3:$C1146=Party_Statement!$C$5)*($B$3:$B1146&gt;=Party_Statement!$C$6)*($B$3:$B1146&lt;=Party_Statement!$E$6)),""))</f>
        <v/>
      </c>
    </row>
    <row r="1147" spans="1:11" x14ac:dyDescent="0.2">
      <c r="A1147" s="196" t="str">
        <f>Sales_Entry!A1147</f>
        <v>2083/05/02</v>
      </c>
      <c r="B1147" s="197">
        <f>Sales_Entry!B1147</f>
        <v>46252</v>
      </c>
      <c r="C1147" s="198" t="str">
        <f>Sales_Entry!D1147</f>
        <v>GIRI KIRANA</v>
      </c>
      <c r="D1147" s="198" t="s">
        <v>1388</v>
      </c>
      <c r="E1147" s="198" t="str">
        <f>Sales_Entry!C1147</f>
        <v>BILL-6923</v>
      </c>
      <c r="F1147" s="198" t="str">
        <f>Sales_Entry!E1147</f>
        <v>Mix Milk</v>
      </c>
      <c r="G1147" s="199">
        <f>N(Sales_Entry!J1147)</f>
        <v>1275</v>
      </c>
      <c r="H1147" s="199">
        <v>0</v>
      </c>
      <c r="I1147" s="199">
        <f t="shared" si="17"/>
        <v>1275</v>
      </c>
      <c r="J1147" s="200"/>
      <c r="K1147" s="200" t="str" cm="1">
        <f t="array" ref="K1147">IF($C1147="","",IF(AND($C1147=Party_Statement!$C$5,$B1147&gt;=Party_Statement!$C$6,$B1147&lt;=Party_Statement!$E$6),SUMPRODUCT(($C$3:$C1147=Party_Statement!$C$5)*($B$3:$B1147&gt;=Party_Statement!$C$6)*($B$3:$B1147&lt;=Party_Statement!$E$6)),""))</f>
        <v/>
      </c>
    </row>
    <row r="1148" spans="1:11" x14ac:dyDescent="0.2">
      <c r="A1148" s="196" t="str">
        <f>Sales_Entry!A1148</f>
        <v>2083/05/02</v>
      </c>
      <c r="B1148" s="197">
        <f>Sales_Entry!B1148</f>
        <v>46252</v>
      </c>
      <c r="C1148" s="198" t="str">
        <f>Sales_Entry!D1148</f>
        <v>CHHATRABHUMI STORE</v>
      </c>
      <c r="D1148" s="198" t="s">
        <v>1388</v>
      </c>
      <c r="E1148" s="198" t="str">
        <f>Sales_Entry!C1148</f>
        <v>BILL-6924</v>
      </c>
      <c r="F1148" s="198" t="str">
        <f>Sales_Entry!E1148</f>
        <v>Mix Milk</v>
      </c>
      <c r="G1148" s="199">
        <f>N(Sales_Entry!J1148)</f>
        <v>2150</v>
      </c>
      <c r="H1148" s="199">
        <v>0</v>
      </c>
      <c r="I1148" s="199">
        <f t="shared" si="17"/>
        <v>2150</v>
      </c>
      <c r="J1148" s="200"/>
      <c r="K1148" s="200" t="str" cm="1">
        <f t="array" ref="K1148">IF($C1148="","",IF(AND($C1148=Party_Statement!$C$5,$B1148&gt;=Party_Statement!$C$6,$B1148&lt;=Party_Statement!$E$6),SUMPRODUCT(($C$3:$C1148=Party_Statement!$C$5)*($B$3:$B1148&gt;=Party_Statement!$C$6)*($B$3:$B1148&lt;=Party_Statement!$E$6)),""))</f>
        <v/>
      </c>
    </row>
    <row r="1149" spans="1:11" x14ac:dyDescent="0.2">
      <c r="A1149" s="196" t="str">
        <f>Sales_Entry!A1149</f>
        <v>2083/05/02</v>
      </c>
      <c r="B1149" s="197">
        <f>Sales_Entry!B1149</f>
        <v>46252</v>
      </c>
      <c r="C1149" s="198" t="str">
        <f>Sales_Entry!D1149</f>
        <v>KRISHNA KHAREL</v>
      </c>
      <c r="D1149" s="198" t="s">
        <v>1388</v>
      </c>
      <c r="E1149" s="198" t="str">
        <f>Sales_Entry!C1149</f>
        <v>BILL-6925</v>
      </c>
      <c r="F1149" s="198" t="str">
        <f>Sales_Entry!E1149</f>
        <v>Mix Milk</v>
      </c>
      <c r="G1149" s="199">
        <f>N(Sales_Entry!J1149)</f>
        <v>172</v>
      </c>
      <c r="H1149" s="199">
        <v>0</v>
      </c>
      <c r="I1149" s="199">
        <f t="shared" si="17"/>
        <v>172</v>
      </c>
      <c r="J1149" s="200"/>
      <c r="K1149" s="200" t="str" cm="1">
        <f t="array" ref="K1149">IF($C1149="","",IF(AND($C1149=Party_Statement!$C$5,$B1149&gt;=Party_Statement!$C$6,$B1149&lt;=Party_Statement!$E$6),SUMPRODUCT(($C$3:$C1149=Party_Statement!$C$5)*($B$3:$B1149&gt;=Party_Statement!$C$6)*($B$3:$B1149&lt;=Party_Statement!$E$6)),""))</f>
        <v/>
      </c>
    </row>
    <row r="1150" spans="1:11" x14ac:dyDescent="0.2">
      <c r="A1150" s="196" t="str">
        <f>Sales_Entry!A1150</f>
        <v>2083/05/02</v>
      </c>
      <c r="B1150" s="197">
        <f>Sales_Entry!B1150</f>
        <v>46252</v>
      </c>
      <c r="C1150" s="198" t="str">
        <f>Sales_Entry!D1150</f>
        <v>SOBHA BHATTARAI</v>
      </c>
      <c r="D1150" s="198" t="s">
        <v>1388</v>
      </c>
      <c r="E1150" s="198" t="str">
        <f>Sales_Entry!C1150</f>
        <v>BILL-6926</v>
      </c>
      <c r="F1150" s="198" t="str">
        <f>Sales_Entry!E1150</f>
        <v>Mix Milk</v>
      </c>
      <c r="G1150" s="199">
        <f>N(Sales_Entry!J1150)</f>
        <v>4250</v>
      </c>
      <c r="H1150" s="199">
        <v>0</v>
      </c>
      <c r="I1150" s="199">
        <f t="shared" si="17"/>
        <v>4250</v>
      </c>
      <c r="J1150" s="200"/>
      <c r="K1150" s="200" t="str" cm="1">
        <f t="array" ref="K1150">IF($C1150="","",IF(AND($C1150=Party_Statement!$C$5,$B1150&gt;=Party_Statement!$C$6,$B1150&lt;=Party_Statement!$E$6),SUMPRODUCT(($C$3:$C1150=Party_Statement!$C$5)*($B$3:$B1150&gt;=Party_Statement!$C$6)*($B$3:$B1150&lt;=Party_Statement!$E$6)),""))</f>
        <v/>
      </c>
    </row>
    <row r="1151" spans="1:11" x14ac:dyDescent="0.2">
      <c r="A1151" s="196" t="str">
        <f>Sales_Entry!A1151</f>
        <v>2083/05/02</v>
      </c>
      <c r="B1151" s="197">
        <f>Sales_Entry!B1151</f>
        <v>46252</v>
      </c>
      <c r="C1151" s="198" t="str">
        <f>Sales_Entry!D1151</f>
        <v>NEUPANE KIRANA</v>
      </c>
      <c r="D1151" s="198" t="s">
        <v>1388</v>
      </c>
      <c r="E1151" s="198" t="str">
        <f>Sales_Entry!C1151</f>
        <v>BILL-6927</v>
      </c>
      <c r="F1151" s="198" t="str">
        <f>Sales_Entry!E1151</f>
        <v>Mix Milk</v>
      </c>
      <c r="G1151" s="199">
        <f>N(Sales_Entry!J1151)</f>
        <v>200</v>
      </c>
      <c r="H1151" s="199">
        <v>0</v>
      </c>
      <c r="I1151" s="199">
        <f t="shared" si="17"/>
        <v>200</v>
      </c>
      <c r="J1151" s="200"/>
      <c r="K1151" s="200" t="str" cm="1">
        <f t="array" ref="K1151">IF($C1151="","",IF(AND($C1151=Party_Statement!$C$5,$B1151&gt;=Party_Statement!$C$6,$B1151&lt;=Party_Statement!$E$6),SUMPRODUCT(($C$3:$C1151=Party_Statement!$C$5)*($B$3:$B1151&gt;=Party_Statement!$C$6)*($B$3:$B1151&lt;=Party_Statement!$E$6)),""))</f>
        <v/>
      </c>
    </row>
    <row r="1152" spans="1:11" s="64" customFormat="1" x14ac:dyDescent="0.2">
      <c r="A1152" s="196" t="str">
        <f>Sales_Entry!A1152</f>
        <v>2083/05/02</v>
      </c>
      <c r="B1152" s="197">
        <f>Sales_Entry!B1152</f>
        <v>46252</v>
      </c>
      <c r="C1152" s="198" t="str">
        <f>Sales_Entry!D1152</f>
        <v>LOCAL</v>
      </c>
      <c r="D1152" s="198" t="s">
        <v>1388</v>
      </c>
      <c r="E1152" s="198" t="str">
        <f>Sales_Entry!C1152</f>
        <v>BILL-6477</v>
      </c>
      <c r="F1152" s="198" t="str">
        <f>Sales_Entry!E1152</f>
        <v>Mix Milk</v>
      </c>
      <c r="G1152" s="199">
        <f>N(Sales_Entry!J1152)</f>
        <v>750</v>
      </c>
      <c r="H1152" s="199">
        <v>0</v>
      </c>
      <c r="I1152" s="199">
        <f t="shared" si="17"/>
        <v>750</v>
      </c>
      <c r="J1152" s="202"/>
      <c r="K1152" s="200" t="str" cm="1">
        <f t="array" ref="K1152">IF($C1152="","",IF(AND($C1152=Party_Statement!$C$5,$B1152&gt;=Party_Statement!$C$6,$B1152&lt;=Party_Statement!$E$6),SUMPRODUCT(($C$3:$C1152=Party_Statement!$C$5)*($B$3:$B1152&gt;=Party_Statement!$C$6)*($B$3:$B1152&lt;=Party_Statement!$E$6)),""))</f>
        <v/>
      </c>
    </row>
    <row r="1153" spans="1:11" x14ac:dyDescent="0.2">
      <c r="A1153" s="196" t="str">
        <f>Sales_Entry!A1153</f>
        <v>2083/05/02</v>
      </c>
      <c r="B1153" s="197">
        <f>Sales_Entry!B1153</f>
        <v>46252</v>
      </c>
      <c r="C1153" s="198" t="str">
        <f>Sales_Entry!D1153</f>
        <v>CANCELED</v>
      </c>
      <c r="D1153" s="198" t="s">
        <v>1388</v>
      </c>
      <c r="E1153" s="198" t="str">
        <f>Sales_Entry!C1153</f>
        <v>BILL-6928</v>
      </c>
      <c r="F1153" s="198" t="str">
        <f>Sales_Entry!E1153</f>
        <v>Mix Milk</v>
      </c>
      <c r="G1153" s="199">
        <f>N(Sales_Entry!J1153)</f>
        <v>0</v>
      </c>
      <c r="H1153" s="199">
        <v>0</v>
      </c>
      <c r="I1153" s="199">
        <f t="shared" si="17"/>
        <v>0</v>
      </c>
      <c r="J1153" s="200"/>
      <c r="K1153" s="200" t="str" cm="1">
        <f t="array" ref="K1153">IF($C1153="","",IF(AND($C1153=Party_Statement!$C$5,$B1153&gt;=Party_Statement!$C$6,$B1153&lt;=Party_Statement!$E$6),SUMPRODUCT(($C$3:$C1153=Party_Statement!$C$5)*($B$3:$B1153&gt;=Party_Statement!$C$6)*($B$3:$B1153&lt;=Party_Statement!$E$6)),""))</f>
        <v/>
      </c>
    </row>
    <row r="1154" spans="1:11" x14ac:dyDescent="0.2">
      <c r="A1154" s="196" t="str">
        <f>Sales_Entry!A1154</f>
        <v>2083/05/02</v>
      </c>
      <c r="B1154" s="197">
        <f>Sales_Entry!B1154</f>
        <v>46252</v>
      </c>
      <c r="C1154" s="198" t="str">
        <f>Sales_Entry!D1154</f>
        <v>AAYUSH AND AAYUSHMA</v>
      </c>
      <c r="D1154" s="198" t="s">
        <v>1388</v>
      </c>
      <c r="E1154" s="198" t="str">
        <f>Sales_Entry!C1154</f>
        <v>BILL-6929</v>
      </c>
      <c r="F1154" s="198" t="str">
        <f>Sales_Entry!E1154</f>
        <v>Mix Milk</v>
      </c>
      <c r="G1154" s="199">
        <f>N(Sales_Entry!J1154)</f>
        <v>680</v>
      </c>
      <c r="H1154" s="199">
        <v>0</v>
      </c>
      <c r="I1154" s="199">
        <f t="shared" si="17"/>
        <v>680</v>
      </c>
      <c r="J1154" s="200"/>
      <c r="K1154" s="200" t="str" cm="1">
        <f t="array" ref="K1154">IF($C1154="","",IF(AND($C1154=Party_Statement!$C$5,$B1154&gt;=Party_Statement!$C$6,$B1154&lt;=Party_Statement!$E$6),SUMPRODUCT(($C$3:$C1154=Party_Statement!$C$5)*($B$3:$B1154&gt;=Party_Statement!$C$6)*($B$3:$B1154&lt;=Party_Statement!$E$6)),""))</f>
        <v/>
      </c>
    </row>
    <row r="1155" spans="1:11" x14ac:dyDescent="0.2">
      <c r="A1155" s="196" t="str">
        <f>Sales_Entry!A1155</f>
        <v>2083/05/02</v>
      </c>
      <c r="B1155" s="197">
        <f>Sales_Entry!B1155</f>
        <v>46252</v>
      </c>
      <c r="C1155" s="198" t="str">
        <f>Sales_Entry!D1155</f>
        <v>YUBARAJ AND SAMRAT</v>
      </c>
      <c r="D1155" s="198" t="s">
        <v>1388</v>
      </c>
      <c r="E1155" s="198" t="str">
        <f>Sales_Entry!C1155</f>
        <v>BILL-6930</v>
      </c>
      <c r="F1155" s="198" t="str">
        <f>Sales_Entry!E1155</f>
        <v>Mix Milk</v>
      </c>
      <c r="G1155" s="199">
        <f>N(Sales_Entry!J1155)</f>
        <v>1530</v>
      </c>
      <c r="H1155" s="199">
        <v>0</v>
      </c>
      <c r="I1155" s="199">
        <f t="shared" si="17"/>
        <v>1530</v>
      </c>
      <c r="J1155" s="200"/>
      <c r="K1155" s="200" t="str" cm="1">
        <f t="array" ref="K1155">IF($C1155="","",IF(AND($C1155=Party_Statement!$C$5,$B1155&gt;=Party_Statement!$C$6,$B1155&lt;=Party_Statement!$E$6),SUMPRODUCT(($C$3:$C1155=Party_Statement!$C$5)*($B$3:$B1155&gt;=Party_Statement!$C$6)*($B$3:$B1155&lt;=Party_Statement!$E$6)),""))</f>
        <v/>
      </c>
    </row>
    <row r="1156" spans="1:11" x14ac:dyDescent="0.2">
      <c r="A1156" s="196" t="str">
        <f>Sales_Entry!A1156</f>
        <v>2083/05/02</v>
      </c>
      <c r="B1156" s="197">
        <f>Sales_Entry!B1156</f>
        <v>46252</v>
      </c>
      <c r="C1156" s="198" t="str">
        <f>Sales_Entry!D1156</f>
        <v>MANAKAMANA DAIRY</v>
      </c>
      <c r="D1156" s="198" t="s">
        <v>1388</v>
      </c>
      <c r="E1156" s="198" t="str">
        <f>Sales_Entry!C1156</f>
        <v>BILL-6931</v>
      </c>
      <c r="F1156" s="198" t="str">
        <f>Sales_Entry!E1156</f>
        <v>Mix Milk</v>
      </c>
      <c r="G1156" s="199">
        <f>N(Sales_Entry!J1156)</f>
        <v>850</v>
      </c>
      <c r="H1156" s="199">
        <v>0</v>
      </c>
      <c r="I1156" s="199">
        <f t="shared" ref="I1156:I1219" si="18">IF($C1156="","",$G1156-$H1156)</f>
        <v>850</v>
      </c>
      <c r="J1156" s="200"/>
      <c r="K1156" s="200" t="str" cm="1">
        <f t="array" ref="K1156">IF($C1156="","",IF(AND($C1156=Party_Statement!$C$5,$B1156&gt;=Party_Statement!$C$6,$B1156&lt;=Party_Statement!$E$6),SUMPRODUCT(($C$3:$C1156=Party_Statement!$C$5)*($B$3:$B1156&gt;=Party_Statement!$C$6)*($B$3:$B1156&lt;=Party_Statement!$E$6)),""))</f>
        <v/>
      </c>
    </row>
    <row r="1157" spans="1:11" x14ac:dyDescent="0.2">
      <c r="A1157" s="196" t="str">
        <f>Sales_Entry!A1157</f>
        <v>2083/05/02</v>
      </c>
      <c r="B1157" s="197">
        <f>Sales_Entry!B1157</f>
        <v>46252</v>
      </c>
      <c r="C1157" s="198" t="str">
        <f>Sales_Entry!D1157</f>
        <v>SAMIKSHYA KIRANA</v>
      </c>
      <c r="D1157" s="198" t="s">
        <v>1388</v>
      </c>
      <c r="E1157" s="198" t="str">
        <f>Sales_Entry!C1157</f>
        <v>BILL-6932</v>
      </c>
      <c r="F1157" s="198" t="str">
        <f>Sales_Entry!E1157</f>
        <v>Mix Milk</v>
      </c>
      <c r="G1157" s="199">
        <f>N(Sales_Entry!J1157)</f>
        <v>425</v>
      </c>
      <c r="H1157" s="199">
        <v>0</v>
      </c>
      <c r="I1157" s="199">
        <f t="shared" si="18"/>
        <v>425</v>
      </c>
      <c r="J1157" s="200"/>
      <c r="K1157" s="200" t="str" cm="1">
        <f t="array" ref="K1157">IF($C1157="","",IF(AND($C1157=Party_Statement!$C$5,$B1157&gt;=Party_Statement!$C$6,$B1157&lt;=Party_Statement!$E$6),SUMPRODUCT(($C$3:$C1157=Party_Statement!$C$5)*($B$3:$B1157&gt;=Party_Statement!$C$6)*($B$3:$B1157&lt;=Party_Statement!$E$6)),""))</f>
        <v/>
      </c>
    </row>
    <row r="1158" spans="1:11" x14ac:dyDescent="0.2">
      <c r="A1158" s="196" t="str">
        <f>Sales_Entry!A1158</f>
        <v>2083/05/02</v>
      </c>
      <c r="B1158" s="197">
        <f>Sales_Entry!B1158</f>
        <v>46252</v>
      </c>
      <c r="C1158" s="198" t="str">
        <f>Sales_Entry!D1158</f>
        <v>ORGANIC TARKALI</v>
      </c>
      <c r="D1158" s="198" t="s">
        <v>1388</v>
      </c>
      <c r="E1158" s="198" t="str">
        <f>Sales_Entry!C1158</f>
        <v>BILL-6933</v>
      </c>
      <c r="F1158" s="198" t="str">
        <f>Sales_Entry!E1158</f>
        <v>Mix Milk</v>
      </c>
      <c r="G1158" s="199">
        <f>N(Sales_Entry!J1158)</f>
        <v>2660</v>
      </c>
      <c r="H1158" s="199">
        <v>0</v>
      </c>
      <c r="I1158" s="199">
        <f t="shared" si="18"/>
        <v>2660</v>
      </c>
      <c r="J1158" s="200"/>
      <c r="K1158" s="200" t="str" cm="1">
        <f t="array" ref="K1158">IF($C1158="","",IF(AND($C1158=Party_Statement!$C$5,$B1158&gt;=Party_Statement!$C$6,$B1158&lt;=Party_Statement!$E$6),SUMPRODUCT(($C$3:$C1158=Party_Statement!$C$5)*($B$3:$B1158&gt;=Party_Statement!$C$6)*($B$3:$B1158&lt;=Party_Statement!$E$6)),""))</f>
        <v/>
      </c>
    </row>
    <row r="1159" spans="1:11" x14ac:dyDescent="0.2">
      <c r="A1159" s="196" t="str">
        <f>Sales_Entry!A1159</f>
        <v>2083/05/02</v>
      </c>
      <c r="B1159" s="197">
        <f>Sales_Entry!B1159</f>
        <v>46252</v>
      </c>
      <c r="C1159" s="198" t="str">
        <f>Sales_Entry!D1159</f>
        <v>DEURALI KIRANA</v>
      </c>
      <c r="D1159" s="198" t="s">
        <v>1388</v>
      </c>
      <c r="E1159" s="198" t="str">
        <f>Sales_Entry!C1159</f>
        <v>BILL-6934</v>
      </c>
      <c r="F1159" s="198" t="str">
        <f>Sales_Entry!E1159</f>
        <v>Mix Milk</v>
      </c>
      <c r="G1159" s="199">
        <f>N(Sales_Entry!J1159)</f>
        <v>425</v>
      </c>
      <c r="H1159" s="199">
        <v>0</v>
      </c>
      <c r="I1159" s="199">
        <f t="shared" si="18"/>
        <v>425</v>
      </c>
      <c r="J1159" s="200"/>
      <c r="K1159" s="200" t="str" cm="1">
        <f t="array" ref="K1159">IF($C1159="","",IF(AND($C1159=Party_Statement!$C$5,$B1159&gt;=Party_Statement!$C$6,$B1159&lt;=Party_Statement!$E$6),SUMPRODUCT(($C$3:$C1159=Party_Statement!$C$5)*($B$3:$B1159&gt;=Party_Statement!$C$6)*($B$3:$B1159&lt;=Party_Statement!$E$6)),""))</f>
        <v/>
      </c>
    </row>
    <row r="1160" spans="1:11" x14ac:dyDescent="0.2">
      <c r="A1160" s="196" t="str">
        <f>Sales_Entry!A1160</f>
        <v>2083/05/02</v>
      </c>
      <c r="B1160" s="197">
        <f>Sales_Entry!B1160</f>
        <v>46252</v>
      </c>
      <c r="C1160" s="198" t="str">
        <f>Sales_Entry!D1160</f>
        <v>PALPALI KIRANA</v>
      </c>
      <c r="D1160" s="198" t="s">
        <v>1388</v>
      </c>
      <c r="E1160" s="198" t="str">
        <f>Sales_Entry!C1160</f>
        <v>BILL-6935</v>
      </c>
      <c r="F1160" s="198" t="str">
        <f>Sales_Entry!E1160</f>
        <v>Mix Milk</v>
      </c>
      <c r="G1160" s="199">
        <f>N(Sales_Entry!J1160)</f>
        <v>2550</v>
      </c>
      <c r="H1160" s="199">
        <v>0</v>
      </c>
      <c r="I1160" s="199">
        <f t="shared" si="18"/>
        <v>2550</v>
      </c>
      <c r="J1160" s="200"/>
      <c r="K1160" s="200" t="str" cm="1">
        <f t="array" ref="K1160">IF($C1160="","",IF(AND($C1160=Party_Statement!$C$5,$B1160&gt;=Party_Statement!$C$6,$B1160&lt;=Party_Statement!$E$6),SUMPRODUCT(($C$3:$C1160=Party_Statement!$C$5)*($B$3:$B1160&gt;=Party_Statement!$C$6)*($B$3:$B1160&lt;=Party_Statement!$E$6)),""))</f>
        <v/>
      </c>
    </row>
    <row r="1161" spans="1:11" x14ac:dyDescent="0.2">
      <c r="A1161" s="196" t="str">
        <f>Sales_Entry!A1161</f>
        <v>2083/05/02</v>
      </c>
      <c r="B1161" s="197">
        <f>Sales_Entry!B1161</f>
        <v>46252</v>
      </c>
      <c r="C1161" s="198" t="str">
        <f>Sales_Entry!D1161</f>
        <v>SHARMA DAI</v>
      </c>
      <c r="D1161" s="198" t="s">
        <v>1388</v>
      </c>
      <c r="E1161" s="198" t="str">
        <f>Sales_Entry!C1161</f>
        <v>BILL-6936</v>
      </c>
      <c r="F1161" s="198" t="str">
        <f>Sales_Entry!E1161</f>
        <v>Mix Milk</v>
      </c>
      <c r="G1161" s="199">
        <f>N(Sales_Entry!J1161)</f>
        <v>3060</v>
      </c>
      <c r="H1161" s="199">
        <v>0</v>
      </c>
      <c r="I1161" s="199">
        <f t="shared" si="18"/>
        <v>3060</v>
      </c>
      <c r="J1161" s="200"/>
      <c r="K1161" s="200" t="str" cm="1">
        <f t="array" ref="K1161">IF($C1161="","",IF(AND($C1161=Party_Statement!$C$5,$B1161&gt;=Party_Statement!$C$6,$B1161&lt;=Party_Statement!$E$6),SUMPRODUCT(($C$3:$C1161=Party_Statement!$C$5)*($B$3:$B1161&gt;=Party_Statement!$C$6)*($B$3:$B1161&lt;=Party_Statement!$E$6)),""))</f>
        <v/>
      </c>
    </row>
    <row r="1162" spans="1:11" x14ac:dyDescent="0.2">
      <c r="A1162" s="196" t="str">
        <f>Sales_Entry!A1162</f>
        <v>2083/05/02</v>
      </c>
      <c r="B1162" s="197">
        <f>Sales_Entry!B1162</f>
        <v>46252</v>
      </c>
      <c r="C1162" s="198" t="str">
        <f>Sales_Entry!D1162</f>
        <v>GANGA NEUPANE</v>
      </c>
      <c r="D1162" s="198" t="s">
        <v>1388</v>
      </c>
      <c r="E1162" s="198" t="str">
        <f>Sales_Entry!C1162</f>
        <v>BILL-6937</v>
      </c>
      <c r="F1162" s="198" t="str">
        <f>Sales_Entry!E1162</f>
        <v>Mix Milk</v>
      </c>
      <c r="G1162" s="199">
        <f>N(Sales_Entry!J1162)</f>
        <v>510</v>
      </c>
      <c r="H1162" s="199">
        <v>0</v>
      </c>
      <c r="I1162" s="199">
        <f t="shared" si="18"/>
        <v>510</v>
      </c>
      <c r="J1162" s="200"/>
      <c r="K1162" s="200" t="str" cm="1">
        <f t="array" ref="K1162">IF($C1162="","",IF(AND($C1162=Party_Statement!$C$5,$B1162&gt;=Party_Statement!$C$6,$B1162&lt;=Party_Statement!$E$6),SUMPRODUCT(($C$3:$C1162=Party_Statement!$C$5)*($B$3:$B1162&gt;=Party_Statement!$C$6)*($B$3:$B1162&lt;=Party_Statement!$E$6)),""))</f>
        <v/>
      </c>
    </row>
    <row r="1163" spans="1:11" s="64" customFormat="1" x14ac:dyDescent="0.2">
      <c r="A1163" s="196" t="str">
        <f>Sales_Entry!A1163</f>
        <v>2083/05/03</v>
      </c>
      <c r="B1163" s="197">
        <f>Sales_Entry!B1163</f>
        <v>46253</v>
      </c>
      <c r="C1163" s="198" t="str">
        <f>Sales_Entry!D1163</f>
        <v>SRIJANA DAIRY</v>
      </c>
      <c r="D1163" s="198" t="s">
        <v>1388</v>
      </c>
      <c r="E1163" s="198" t="str">
        <f>Sales_Entry!C1163</f>
        <v>BILL-6938</v>
      </c>
      <c r="F1163" s="198" t="str">
        <f>Sales_Entry!E1163</f>
        <v>Mix Milk</v>
      </c>
      <c r="G1163" s="199">
        <f>N(Sales_Entry!J1163)</f>
        <v>3400</v>
      </c>
      <c r="H1163" s="199">
        <v>0</v>
      </c>
      <c r="I1163" s="199">
        <f t="shared" si="18"/>
        <v>3400</v>
      </c>
      <c r="J1163" s="202"/>
      <c r="K1163" s="200" t="str" cm="1">
        <f t="array" ref="K1163">IF($C1163="","",IF(AND($C1163=Party_Statement!$C$5,$B1163&gt;=Party_Statement!$C$6,$B1163&lt;=Party_Statement!$E$6),SUMPRODUCT(($C$3:$C1163=Party_Statement!$C$5)*($B$3:$B1163&gt;=Party_Statement!$C$6)*($B$3:$B1163&lt;=Party_Statement!$E$6)),""))</f>
        <v/>
      </c>
    </row>
    <row r="1164" spans="1:11" x14ac:dyDescent="0.2">
      <c r="A1164" s="196" t="str">
        <f>Sales_Entry!A1164</f>
        <v>2083/05/03</v>
      </c>
      <c r="B1164" s="197">
        <f>Sales_Entry!B1164</f>
        <v>46253</v>
      </c>
      <c r="C1164" s="198" t="str">
        <f>Sales_Entry!D1164</f>
        <v>SRIJANA DAIRY</v>
      </c>
      <c r="D1164" s="198" t="s">
        <v>1388</v>
      </c>
      <c r="E1164" s="198" t="str">
        <f>Sales_Entry!C1164</f>
        <v>BILL-6938</v>
      </c>
      <c r="F1164" s="198" t="str">
        <f>Sales_Entry!E1164</f>
        <v>Cow Milk</v>
      </c>
      <c r="G1164" s="199">
        <f>N(Sales_Entry!J1164)</f>
        <v>80</v>
      </c>
      <c r="H1164" s="199">
        <v>0</v>
      </c>
      <c r="I1164" s="199">
        <f t="shared" si="18"/>
        <v>80</v>
      </c>
      <c r="J1164" s="200"/>
      <c r="K1164" s="200" t="str" cm="1">
        <f t="array" ref="K1164">IF($C1164="","",IF(AND($C1164=Party_Statement!$C$5,$B1164&gt;=Party_Statement!$C$6,$B1164&lt;=Party_Statement!$E$6),SUMPRODUCT(($C$3:$C1164=Party_Statement!$C$5)*($B$3:$B1164&gt;=Party_Statement!$C$6)*($B$3:$B1164&lt;=Party_Statement!$E$6)),""))</f>
        <v/>
      </c>
    </row>
    <row r="1165" spans="1:11" x14ac:dyDescent="0.2">
      <c r="A1165" s="196" t="str">
        <f>Sales_Entry!A1165</f>
        <v>2083/05/03</v>
      </c>
      <c r="B1165" s="197">
        <f>Sales_Entry!B1165</f>
        <v>46253</v>
      </c>
      <c r="C1165" s="198" t="str">
        <f>Sales_Entry!D1165</f>
        <v>SOBHA BHATTARAI</v>
      </c>
      <c r="D1165" s="198" t="s">
        <v>1388</v>
      </c>
      <c r="E1165" s="198" t="str">
        <f>Sales_Entry!C1165</f>
        <v>BILL-6939</v>
      </c>
      <c r="F1165" s="198" t="str">
        <f>Sales_Entry!E1165</f>
        <v>Mix Milk</v>
      </c>
      <c r="G1165" s="199">
        <f>N(Sales_Entry!J1165)</f>
        <v>4250</v>
      </c>
      <c r="H1165" s="199">
        <v>0</v>
      </c>
      <c r="I1165" s="199">
        <f t="shared" si="18"/>
        <v>4250</v>
      </c>
      <c r="J1165" s="200"/>
      <c r="K1165" s="200" t="str" cm="1">
        <f t="array" ref="K1165">IF($C1165="","",IF(AND($C1165=Party_Statement!$C$5,$B1165&gt;=Party_Statement!$C$6,$B1165&lt;=Party_Statement!$E$6),SUMPRODUCT(($C$3:$C1165=Party_Statement!$C$5)*($B$3:$B1165&gt;=Party_Statement!$C$6)*($B$3:$B1165&lt;=Party_Statement!$E$6)),""))</f>
        <v/>
      </c>
    </row>
    <row r="1166" spans="1:11" x14ac:dyDescent="0.2">
      <c r="A1166" s="196" t="str">
        <f>Sales_Entry!A1166</f>
        <v>2083/05/03</v>
      </c>
      <c r="B1166" s="197">
        <f>Sales_Entry!B1166</f>
        <v>46253</v>
      </c>
      <c r="C1166" s="198" t="str">
        <f>Sales_Entry!D1166</f>
        <v>PALPALI KIRANA</v>
      </c>
      <c r="D1166" s="198" t="s">
        <v>1388</v>
      </c>
      <c r="E1166" s="198" t="str">
        <f>Sales_Entry!C1166</f>
        <v>BILL-6940</v>
      </c>
      <c r="F1166" s="198" t="str">
        <f>Sales_Entry!E1166</f>
        <v>Mix Milk</v>
      </c>
      <c r="G1166" s="199">
        <f>N(Sales_Entry!J1166)</f>
        <v>1700</v>
      </c>
      <c r="H1166" s="199">
        <v>0</v>
      </c>
      <c r="I1166" s="199">
        <f t="shared" si="18"/>
        <v>1700</v>
      </c>
      <c r="J1166" s="200"/>
      <c r="K1166" s="200" t="str" cm="1">
        <f t="array" ref="K1166">IF($C1166="","",IF(AND($C1166=Party_Statement!$C$5,$B1166&gt;=Party_Statement!$C$6,$B1166&lt;=Party_Statement!$E$6),SUMPRODUCT(($C$3:$C1166=Party_Statement!$C$5)*($B$3:$B1166&gt;=Party_Statement!$C$6)*($B$3:$B1166&lt;=Party_Statement!$E$6)),""))</f>
        <v/>
      </c>
    </row>
    <row r="1167" spans="1:11" x14ac:dyDescent="0.2">
      <c r="A1167" s="196" t="str">
        <f>Sales_Entry!A1167</f>
        <v>2083/05/03</v>
      </c>
      <c r="B1167" s="197">
        <f>Sales_Entry!B1167</f>
        <v>46253</v>
      </c>
      <c r="C1167" s="198" t="str">
        <f>Sales_Entry!D1167</f>
        <v>AAMOSH KIRANA</v>
      </c>
      <c r="D1167" s="198" t="s">
        <v>1388</v>
      </c>
      <c r="E1167" s="198" t="str">
        <f>Sales_Entry!C1167</f>
        <v>BILL-6941</v>
      </c>
      <c r="F1167" s="198" t="str">
        <f>Sales_Entry!E1167</f>
        <v>Mix Milk</v>
      </c>
      <c r="G1167" s="199">
        <f>N(Sales_Entry!J1167)</f>
        <v>3440</v>
      </c>
      <c r="H1167" s="199">
        <v>0</v>
      </c>
      <c r="I1167" s="199">
        <f t="shared" si="18"/>
        <v>3440</v>
      </c>
      <c r="J1167" s="200"/>
      <c r="K1167" s="200" cm="1">
        <f t="array" ref="K1167">IF($C1167="","",IF(AND($C1167=Party_Statement!$C$5,$B1167&gt;=Party_Statement!$C$6,$B1167&lt;=Party_Statement!$E$6),SUMPRODUCT(($C$3:$C1167=Party_Statement!$C$5)*($B$3:$B1167&gt;=Party_Statement!$C$6)*($B$3:$B1167&lt;=Party_Statement!$E$6)),""))</f>
        <v>148</v>
      </c>
    </row>
    <row r="1168" spans="1:11" x14ac:dyDescent="0.2">
      <c r="A1168" s="196" t="str">
        <f>Sales_Entry!A1168</f>
        <v>2083/05/03</v>
      </c>
      <c r="B1168" s="197">
        <f>Sales_Entry!B1168</f>
        <v>46253</v>
      </c>
      <c r="C1168" s="198" t="str">
        <f>Sales_Entry!D1168</f>
        <v>AAMOSH KIRANA</v>
      </c>
      <c r="D1168" s="198" t="s">
        <v>1388</v>
      </c>
      <c r="E1168" s="198" t="str">
        <f>Sales_Entry!C1168</f>
        <v>BILL-6941</v>
      </c>
      <c r="F1168" s="198" t="str">
        <f>Sales_Entry!E1168</f>
        <v>Mix Milk</v>
      </c>
      <c r="G1168" s="199">
        <f>N(Sales_Entry!J1168)</f>
        <v>3825</v>
      </c>
      <c r="H1168" s="199">
        <v>0</v>
      </c>
      <c r="I1168" s="199">
        <f t="shared" si="18"/>
        <v>3825</v>
      </c>
      <c r="J1168" s="200"/>
      <c r="K1168" s="200" cm="1">
        <f t="array" ref="K1168">IF($C1168="","",IF(AND($C1168=Party_Statement!$C$5,$B1168&gt;=Party_Statement!$C$6,$B1168&lt;=Party_Statement!$E$6),SUMPRODUCT(($C$3:$C1168=Party_Statement!$C$5)*($B$3:$B1168&gt;=Party_Statement!$C$6)*($B$3:$B1168&lt;=Party_Statement!$E$6)),""))</f>
        <v>149</v>
      </c>
    </row>
    <row r="1169" spans="1:11" x14ac:dyDescent="0.2">
      <c r="A1169" s="196" t="str">
        <f>Sales_Entry!A1169</f>
        <v>2083/05/03</v>
      </c>
      <c r="B1169" s="197">
        <f>Sales_Entry!B1169</f>
        <v>46253</v>
      </c>
      <c r="C1169" s="198" t="str">
        <f>Sales_Entry!D1169</f>
        <v>AAMOSH KIRANA</v>
      </c>
      <c r="D1169" s="198" t="s">
        <v>1388</v>
      </c>
      <c r="E1169" s="198" t="str">
        <f>Sales_Entry!C1169</f>
        <v>BILL-6941</v>
      </c>
      <c r="F1169" s="198" t="str">
        <f>Sales_Entry!E1169</f>
        <v>Cow Milk</v>
      </c>
      <c r="G1169" s="199">
        <f>N(Sales_Entry!J1169)</f>
        <v>80</v>
      </c>
      <c r="H1169" s="199">
        <v>0</v>
      </c>
      <c r="I1169" s="199">
        <f t="shared" si="18"/>
        <v>80</v>
      </c>
      <c r="J1169" s="200"/>
      <c r="K1169" s="200" cm="1">
        <f t="array" ref="K1169">IF($C1169="","",IF(AND($C1169=Party_Statement!$C$5,$B1169&gt;=Party_Statement!$C$6,$B1169&lt;=Party_Statement!$E$6),SUMPRODUCT(($C$3:$C1169=Party_Statement!$C$5)*($B$3:$B1169&gt;=Party_Statement!$C$6)*($B$3:$B1169&lt;=Party_Statement!$E$6)),""))</f>
        <v>150</v>
      </c>
    </row>
    <row r="1170" spans="1:11" x14ac:dyDescent="0.2">
      <c r="A1170" s="196" t="str">
        <f>Sales_Entry!A1170</f>
        <v>2083/05/03</v>
      </c>
      <c r="B1170" s="197">
        <f>Sales_Entry!B1170</f>
        <v>46253</v>
      </c>
      <c r="C1170" s="198" t="str">
        <f>Sales_Entry!D1170</f>
        <v>GIRI KIRANA</v>
      </c>
      <c r="D1170" s="198" t="s">
        <v>1388</v>
      </c>
      <c r="E1170" s="198" t="str">
        <f>Sales_Entry!C1170</f>
        <v>BILL-6942</v>
      </c>
      <c r="F1170" s="198" t="str">
        <f>Sales_Entry!E1170</f>
        <v>Mix Milk</v>
      </c>
      <c r="G1170" s="199">
        <f>N(Sales_Entry!J1170)</f>
        <v>1275</v>
      </c>
      <c r="H1170" s="199">
        <v>0</v>
      </c>
      <c r="I1170" s="199">
        <f t="shared" si="18"/>
        <v>1275</v>
      </c>
      <c r="J1170" s="200"/>
      <c r="K1170" s="200" t="str" cm="1">
        <f t="array" ref="K1170">IF($C1170="","",IF(AND($C1170=Party_Statement!$C$5,$B1170&gt;=Party_Statement!$C$6,$B1170&lt;=Party_Statement!$E$6),SUMPRODUCT(($C$3:$C1170=Party_Statement!$C$5)*($B$3:$B1170&gt;=Party_Statement!$C$6)*($B$3:$B1170&lt;=Party_Statement!$E$6)),""))</f>
        <v/>
      </c>
    </row>
    <row r="1171" spans="1:11" x14ac:dyDescent="0.2">
      <c r="A1171" s="196" t="str">
        <f>Sales_Entry!A1171</f>
        <v>2083/05/03</v>
      </c>
      <c r="B1171" s="197">
        <f>Sales_Entry!B1171</f>
        <v>46253</v>
      </c>
      <c r="C1171" s="198" t="str">
        <f>Sales_Entry!D1171</f>
        <v>CHHATRABHUMI STORE</v>
      </c>
      <c r="D1171" s="198" t="s">
        <v>1388</v>
      </c>
      <c r="E1171" s="198" t="str">
        <f>Sales_Entry!C1171</f>
        <v>BILL-6943</v>
      </c>
      <c r="F1171" s="198" t="str">
        <f>Sales_Entry!E1171</f>
        <v>Mix Milk</v>
      </c>
      <c r="G1171" s="199">
        <f>N(Sales_Entry!J1171)</f>
        <v>2150</v>
      </c>
      <c r="H1171" s="199">
        <v>0</v>
      </c>
      <c r="I1171" s="199">
        <f t="shared" si="18"/>
        <v>2150</v>
      </c>
      <c r="J1171" s="200"/>
      <c r="K1171" s="200" t="str" cm="1">
        <f t="array" ref="K1171">IF($C1171="","",IF(AND($C1171=Party_Statement!$C$5,$B1171&gt;=Party_Statement!$C$6,$B1171&lt;=Party_Statement!$E$6),SUMPRODUCT(($C$3:$C1171=Party_Statement!$C$5)*($B$3:$B1171&gt;=Party_Statement!$C$6)*($B$3:$B1171&lt;=Party_Statement!$E$6)),""))</f>
        <v/>
      </c>
    </row>
    <row r="1172" spans="1:11" x14ac:dyDescent="0.2">
      <c r="A1172" s="196" t="str">
        <f>Sales_Entry!A1172</f>
        <v>2083/05/03</v>
      </c>
      <c r="B1172" s="197">
        <f>Sales_Entry!B1172</f>
        <v>46253</v>
      </c>
      <c r="C1172" s="198" t="str">
        <f>Sales_Entry!D1172</f>
        <v>KRISHNA KHAREL</v>
      </c>
      <c r="D1172" s="198" t="s">
        <v>1388</v>
      </c>
      <c r="E1172" s="198" t="str">
        <f>Sales_Entry!C1172</f>
        <v>BILL-6944</v>
      </c>
      <c r="F1172" s="198" t="str">
        <f>Sales_Entry!E1172</f>
        <v>Mix Milk</v>
      </c>
      <c r="G1172" s="199">
        <f>N(Sales_Entry!J1172)</f>
        <v>172</v>
      </c>
      <c r="H1172" s="199">
        <v>0</v>
      </c>
      <c r="I1172" s="199">
        <f t="shared" si="18"/>
        <v>172</v>
      </c>
      <c r="J1172" s="200"/>
      <c r="K1172" s="200" t="str" cm="1">
        <f t="array" ref="K1172">IF($C1172="","",IF(AND($C1172=Party_Statement!$C$5,$B1172&gt;=Party_Statement!$C$6,$B1172&lt;=Party_Statement!$E$6),SUMPRODUCT(($C$3:$C1172=Party_Statement!$C$5)*($B$3:$B1172&gt;=Party_Statement!$C$6)*($B$3:$B1172&lt;=Party_Statement!$E$6)),""))</f>
        <v/>
      </c>
    </row>
    <row r="1173" spans="1:11" x14ac:dyDescent="0.2">
      <c r="A1173" s="196" t="str">
        <f>Sales_Entry!A1173</f>
        <v>2083/05/03</v>
      </c>
      <c r="B1173" s="197">
        <f>Sales_Entry!B1173</f>
        <v>46253</v>
      </c>
      <c r="C1173" s="198" t="str">
        <f>Sales_Entry!D1173</f>
        <v>ORGANIC TARKALI</v>
      </c>
      <c r="D1173" s="198" t="s">
        <v>1388</v>
      </c>
      <c r="E1173" s="198" t="str">
        <f>Sales_Entry!C1173</f>
        <v>BILL-6945</v>
      </c>
      <c r="F1173" s="198" t="str">
        <f>Sales_Entry!E1173</f>
        <v>Mix Milk</v>
      </c>
      <c r="G1173" s="199">
        <f>N(Sales_Entry!J1173)</f>
        <v>2565</v>
      </c>
      <c r="H1173" s="199">
        <v>0</v>
      </c>
      <c r="I1173" s="199">
        <f t="shared" si="18"/>
        <v>2565</v>
      </c>
      <c r="J1173" s="200"/>
      <c r="K1173" s="200" t="str" cm="1">
        <f t="array" ref="K1173">IF($C1173="","",IF(AND($C1173=Party_Statement!$C$5,$B1173&gt;=Party_Statement!$C$6,$B1173&lt;=Party_Statement!$E$6),SUMPRODUCT(($C$3:$C1173=Party_Statement!$C$5)*($B$3:$B1173&gt;=Party_Statement!$C$6)*($B$3:$B1173&lt;=Party_Statement!$E$6)),""))</f>
        <v/>
      </c>
    </row>
    <row r="1174" spans="1:11" s="64" customFormat="1" x14ac:dyDescent="0.2">
      <c r="A1174" s="196" t="str">
        <f>Sales_Entry!A1174</f>
        <v>2083/05/03</v>
      </c>
      <c r="B1174" s="197">
        <f>Sales_Entry!B1174</f>
        <v>46253</v>
      </c>
      <c r="C1174" s="198" t="str">
        <f>Sales_Entry!D1174</f>
        <v>ORGANIC TARKALI</v>
      </c>
      <c r="D1174" s="198" t="s">
        <v>1388</v>
      </c>
      <c r="E1174" s="198" t="str">
        <f>Sales_Entry!C1174</f>
        <v>BILL-6945</v>
      </c>
      <c r="F1174" s="198" t="str">
        <f>Sales_Entry!E1174</f>
        <v>Mix Milk</v>
      </c>
      <c r="G1174" s="199">
        <f>N(Sales_Entry!J1174)</f>
        <v>850</v>
      </c>
      <c r="H1174" s="199">
        <v>0</v>
      </c>
      <c r="I1174" s="199">
        <f t="shared" si="18"/>
        <v>850</v>
      </c>
      <c r="J1174" s="202"/>
      <c r="K1174" s="200" t="str" cm="1">
        <f t="array" ref="K1174">IF($C1174="","",IF(AND($C1174=Party_Statement!$C$5,$B1174&gt;=Party_Statement!$C$6,$B1174&lt;=Party_Statement!$E$6),SUMPRODUCT(($C$3:$C1174=Party_Statement!$C$5)*($B$3:$B1174&gt;=Party_Statement!$C$6)*($B$3:$B1174&lt;=Party_Statement!$E$6)),""))</f>
        <v/>
      </c>
    </row>
    <row r="1175" spans="1:11" x14ac:dyDescent="0.2">
      <c r="A1175" s="196" t="str">
        <f>Sales_Entry!A1175</f>
        <v>2083/05/03</v>
      </c>
      <c r="B1175" s="197">
        <f>Sales_Entry!B1175</f>
        <v>46253</v>
      </c>
      <c r="C1175" s="198" t="str">
        <f>Sales_Entry!D1175</f>
        <v>SAMIKSHYA KIRANA</v>
      </c>
      <c r="D1175" s="198" t="s">
        <v>1388</v>
      </c>
      <c r="E1175" s="198" t="str">
        <f>Sales_Entry!C1175</f>
        <v>BILL-6946</v>
      </c>
      <c r="F1175" s="198" t="str">
        <f>Sales_Entry!E1175</f>
        <v>Mix Milk</v>
      </c>
      <c r="G1175" s="199">
        <f>N(Sales_Entry!J1175)</f>
        <v>680</v>
      </c>
      <c r="H1175" s="199">
        <v>0</v>
      </c>
      <c r="I1175" s="199">
        <f t="shared" si="18"/>
        <v>680</v>
      </c>
      <c r="J1175" s="200"/>
      <c r="K1175" s="200" t="str" cm="1">
        <f t="array" ref="K1175">IF($C1175="","",IF(AND($C1175=Party_Statement!$C$5,$B1175&gt;=Party_Statement!$C$6,$B1175&lt;=Party_Statement!$E$6),SUMPRODUCT(($C$3:$C1175=Party_Statement!$C$5)*($B$3:$B1175&gt;=Party_Statement!$C$6)*($B$3:$B1175&lt;=Party_Statement!$E$6)),""))</f>
        <v/>
      </c>
    </row>
    <row r="1176" spans="1:11" x14ac:dyDescent="0.2">
      <c r="A1176" s="196" t="str">
        <f>Sales_Entry!A1176</f>
        <v>2083/05/03</v>
      </c>
      <c r="B1176" s="197">
        <f>Sales_Entry!B1176</f>
        <v>46253</v>
      </c>
      <c r="C1176" s="198" t="str">
        <f>Sales_Entry!D1176</f>
        <v>YUBARAJ AND SAMRAT</v>
      </c>
      <c r="D1176" s="198" t="s">
        <v>1388</v>
      </c>
      <c r="E1176" s="198" t="str">
        <f>Sales_Entry!C1176</f>
        <v>BILL-6947</v>
      </c>
      <c r="F1176" s="198" t="str">
        <f>Sales_Entry!E1176</f>
        <v>Mix Milk</v>
      </c>
      <c r="G1176" s="199">
        <f>N(Sales_Entry!J1176)</f>
        <v>1020</v>
      </c>
      <c r="H1176" s="199">
        <v>0</v>
      </c>
      <c r="I1176" s="199">
        <f t="shared" si="18"/>
        <v>1020</v>
      </c>
      <c r="J1176" s="200"/>
      <c r="K1176" s="200" t="str" cm="1">
        <f t="array" ref="K1176">IF($C1176="","",IF(AND($C1176=Party_Statement!$C$5,$B1176&gt;=Party_Statement!$C$6,$B1176&lt;=Party_Statement!$E$6),SUMPRODUCT(($C$3:$C1176=Party_Statement!$C$5)*($B$3:$B1176&gt;=Party_Statement!$C$6)*($B$3:$B1176&lt;=Party_Statement!$E$6)),""))</f>
        <v/>
      </c>
    </row>
    <row r="1177" spans="1:11" x14ac:dyDescent="0.2">
      <c r="A1177" s="196" t="str">
        <f>Sales_Entry!A1177</f>
        <v>2083/05/03</v>
      </c>
      <c r="B1177" s="197">
        <f>Sales_Entry!B1177</f>
        <v>46253</v>
      </c>
      <c r="C1177" s="198" t="str">
        <f>Sales_Entry!D1177</f>
        <v>KRITIKA KIRANA</v>
      </c>
      <c r="D1177" s="198" t="s">
        <v>1388</v>
      </c>
      <c r="E1177" s="198" t="str">
        <f>Sales_Entry!C1177</f>
        <v>BILL-6948</v>
      </c>
      <c r="F1177" s="198" t="str">
        <f>Sales_Entry!E1177</f>
        <v>Mix Milk</v>
      </c>
      <c r="G1177" s="199">
        <f>N(Sales_Entry!J1177)</f>
        <v>1720</v>
      </c>
      <c r="H1177" s="199">
        <v>0</v>
      </c>
      <c r="I1177" s="199">
        <f t="shared" si="18"/>
        <v>1720</v>
      </c>
      <c r="J1177" s="200"/>
      <c r="K1177" s="200" t="str" cm="1">
        <f t="array" ref="K1177">IF($C1177="","",IF(AND($C1177=Party_Statement!$C$5,$B1177&gt;=Party_Statement!$C$6,$B1177&lt;=Party_Statement!$E$6),SUMPRODUCT(($C$3:$C1177=Party_Statement!$C$5)*($B$3:$B1177&gt;=Party_Statement!$C$6)*($B$3:$B1177&lt;=Party_Statement!$E$6)),""))</f>
        <v/>
      </c>
    </row>
    <row r="1178" spans="1:11" x14ac:dyDescent="0.2">
      <c r="A1178" s="196" t="str">
        <f>Sales_Entry!A1178</f>
        <v>2083/05/03</v>
      </c>
      <c r="B1178" s="197">
        <f>Sales_Entry!B1178</f>
        <v>46253</v>
      </c>
      <c r="C1178" s="198" t="str">
        <f>Sales_Entry!D1178</f>
        <v>B KALIKA CANTEEN</v>
      </c>
      <c r="D1178" s="198" t="s">
        <v>1388</v>
      </c>
      <c r="E1178" s="198" t="str">
        <f>Sales_Entry!C1178</f>
        <v>BILL-6949</v>
      </c>
      <c r="F1178" s="198" t="str">
        <f>Sales_Entry!E1178</f>
        <v>Mix Milk</v>
      </c>
      <c r="G1178" s="199">
        <f>N(Sales_Entry!J1178)</f>
        <v>2975</v>
      </c>
      <c r="H1178" s="199">
        <v>0</v>
      </c>
      <c r="I1178" s="199">
        <f t="shared" si="18"/>
        <v>2975</v>
      </c>
      <c r="J1178" s="200"/>
      <c r="K1178" s="200" t="str" cm="1">
        <f t="array" ref="K1178">IF($C1178="","",IF(AND($C1178=Party_Statement!$C$5,$B1178&gt;=Party_Statement!$C$6,$B1178&lt;=Party_Statement!$E$6),SUMPRODUCT(($C$3:$C1178=Party_Statement!$C$5)*($B$3:$B1178&gt;=Party_Statement!$C$6)*($B$3:$B1178&lt;=Party_Statement!$E$6)),""))</f>
        <v/>
      </c>
    </row>
    <row r="1179" spans="1:11" x14ac:dyDescent="0.2">
      <c r="A1179" s="196" t="str">
        <f>Sales_Entry!A1179</f>
        <v>2083/05/03</v>
      </c>
      <c r="B1179" s="197">
        <f>Sales_Entry!B1179</f>
        <v>46253</v>
      </c>
      <c r="C1179" s="198" t="str">
        <f>Sales_Entry!D1179</f>
        <v>A KALIKA CANTEEN</v>
      </c>
      <c r="D1179" s="198" t="s">
        <v>1388</v>
      </c>
      <c r="E1179" s="198" t="str">
        <f>Sales_Entry!C1179</f>
        <v>BILL-6950</v>
      </c>
      <c r="F1179" s="198" t="str">
        <f>Sales_Entry!E1179</f>
        <v>Mix Milk</v>
      </c>
      <c r="G1179" s="199">
        <f>N(Sales_Entry!J1179)</f>
        <v>2550</v>
      </c>
      <c r="H1179" s="199">
        <v>0</v>
      </c>
      <c r="I1179" s="199">
        <f t="shared" si="18"/>
        <v>2550</v>
      </c>
      <c r="J1179" s="200"/>
      <c r="K1179" s="200" t="str" cm="1">
        <f t="array" ref="K1179">IF($C1179="","",IF(AND($C1179=Party_Statement!$C$5,$B1179&gt;=Party_Statement!$C$6,$B1179&lt;=Party_Statement!$E$6),SUMPRODUCT(($C$3:$C1179=Party_Statement!$C$5)*($B$3:$B1179&gt;=Party_Statement!$C$6)*($B$3:$B1179&lt;=Party_Statement!$E$6)),""))</f>
        <v/>
      </c>
    </row>
    <row r="1180" spans="1:11" x14ac:dyDescent="0.2">
      <c r="A1180" s="196" t="str">
        <f>Sales_Entry!A1180</f>
        <v>2083/05/03</v>
      </c>
      <c r="B1180" s="197">
        <f>Sales_Entry!B1180</f>
        <v>46253</v>
      </c>
      <c r="C1180" s="198" t="str">
        <f>Sales_Entry!D1180</f>
        <v>SHARMA DAI</v>
      </c>
      <c r="D1180" s="198" t="s">
        <v>1388</v>
      </c>
      <c r="E1180" s="198" t="str">
        <f>Sales_Entry!C1180</f>
        <v>BILL-6951</v>
      </c>
      <c r="F1180" s="198" t="str">
        <f>Sales_Entry!E1180</f>
        <v>Mix Milk</v>
      </c>
      <c r="G1180" s="199">
        <f>N(Sales_Entry!J1180)</f>
        <v>2975</v>
      </c>
      <c r="H1180" s="199">
        <v>0</v>
      </c>
      <c r="I1180" s="199">
        <f t="shared" si="18"/>
        <v>2975</v>
      </c>
      <c r="J1180" s="200"/>
      <c r="K1180" s="200" t="str" cm="1">
        <f t="array" ref="K1180">IF($C1180="","",IF(AND($C1180=Party_Statement!$C$5,$B1180&gt;=Party_Statement!$C$6,$B1180&lt;=Party_Statement!$E$6),SUMPRODUCT(($C$3:$C1180=Party_Statement!$C$5)*($B$3:$B1180&gt;=Party_Statement!$C$6)*($B$3:$B1180&lt;=Party_Statement!$E$6)),""))</f>
        <v/>
      </c>
    </row>
    <row r="1181" spans="1:11" x14ac:dyDescent="0.2">
      <c r="A1181" s="196" t="str">
        <f>Sales_Entry!A1181</f>
        <v>2083/05/03</v>
      </c>
      <c r="B1181" s="197">
        <f>Sales_Entry!B1181</f>
        <v>46253</v>
      </c>
      <c r="C1181" s="198" t="str">
        <f>Sales_Entry!D1181</f>
        <v>DEURALI KIRANA</v>
      </c>
      <c r="D1181" s="198" t="s">
        <v>1388</v>
      </c>
      <c r="E1181" s="198" t="str">
        <f>Sales_Entry!C1181</f>
        <v>BILL-6952</v>
      </c>
      <c r="F1181" s="198" t="str">
        <f>Sales_Entry!E1181</f>
        <v>Mix Milk</v>
      </c>
      <c r="G1181" s="199">
        <f>N(Sales_Entry!J1181)</f>
        <v>425</v>
      </c>
      <c r="H1181" s="199">
        <v>0</v>
      </c>
      <c r="I1181" s="199">
        <f t="shared" si="18"/>
        <v>425</v>
      </c>
      <c r="J1181" s="200"/>
      <c r="K1181" s="200" t="str" cm="1">
        <f t="array" ref="K1181">IF($C1181="","",IF(AND($C1181=Party_Statement!$C$5,$B1181&gt;=Party_Statement!$C$6,$B1181&lt;=Party_Statement!$E$6),SUMPRODUCT(($C$3:$C1181=Party_Statement!$C$5)*($B$3:$B1181&gt;=Party_Statement!$C$6)*($B$3:$B1181&lt;=Party_Statement!$E$6)),""))</f>
        <v/>
      </c>
    </row>
    <row r="1182" spans="1:11" x14ac:dyDescent="0.2">
      <c r="A1182" s="196" t="str">
        <f>Sales_Entry!A1182</f>
        <v>2083/05/03</v>
      </c>
      <c r="B1182" s="197">
        <f>Sales_Entry!B1182</f>
        <v>46253</v>
      </c>
      <c r="C1182" s="198" t="str">
        <f>Sales_Entry!D1182</f>
        <v>GANGA NEUPANE</v>
      </c>
      <c r="D1182" s="198" t="s">
        <v>1388</v>
      </c>
      <c r="E1182" s="198" t="str">
        <f>Sales_Entry!C1182</f>
        <v>BILL-6953</v>
      </c>
      <c r="F1182" s="198" t="str">
        <f>Sales_Entry!E1182</f>
        <v>Mix Milk</v>
      </c>
      <c r="G1182" s="199">
        <f>N(Sales_Entry!J1182)</f>
        <v>510</v>
      </c>
      <c r="H1182" s="199">
        <v>0</v>
      </c>
      <c r="I1182" s="199">
        <f t="shared" si="18"/>
        <v>510</v>
      </c>
      <c r="J1182" s="200"/>
      <c r="K1182" s="200" t="str" cm="1">
        <f t="array" ref="K1182">IF($C1182="","",IF(AND($C1182=Party_Statement!$C$5,$B1182&gt;=Party_Statement!$C$6,$B1182&lt;=Party_Statement!$E$6),SUMPRODUCT(($C$3:$C1182=Party_Statement!$C$5)*($B$3:$B1182&gt;=Party_Statement!$C$6)*($B$3:$B1182&lt;=Party_Statement!$E$6)),""))</f>
        <v/>
      </c>
    </row>
    <row r="1183" spans="1:11" x14ac:dyDescent="0.2">
      <c r="A1183" s="196" t="str">
        <f>Sales_Entry!A1183</f>
        <v>2083/05/03</v>
      </c>
      <c r="B1183" s="197">
        <f>Sales_Entry!B1183</f>
        <v>46253</v>
      </c>
      <c r="C1183" s="198" t="str">
        <f>Sales_Entry!D1183</f>
        <v>NEUPANE KIRANA</v>
      </c>
      <c r="D1183" s="198" t="s">
        <v>1388</v>
      </c>
      <c r="E1183" s="198" t="str">
        <f>Sales_Entry!C1183</f>
        <v>BILL-6954</v>
      </c>
      <c r="F1183" s="198" t="str">
        <f>Sales_Entry!E1183</f>
        <v>Mix Milk</v>
      </c>
      <c r="G1183" s="199">
        <f>N(Sales_Entry!J1183)</f>
        <v>200</v>
      </c>
      <c r="H1183" s="199">
        <v>0</v>
      </c>
      <c r="I1183" s="199">
        <f t="shared" si="18"/>
        <v>200</v>
      </c>
      <c r="J1183" s="200"/>
      <c r="K1183" s="200" t="str" cm="1">
        <f t="array" ref="K1183">IF($C1183="","",IF(AND($C1183=Party_Statement!$C$5,$B1183&gt;=Party_Statement!$C$6,$B1183&lt;=Party_Statement!$E$6),SUMPRODUCT(($C$3:$C1183=Party_Statement!$C$5)*($B$3:$B1183&gt;=Party_Statement!$C$6)*($B$3:$B1183&lt;=Party_Statement!$E$6)),""))</f>
        <v/>
      </c>
    </row>
    <row r="1184" spans="1:11" x14ac:dyDescent="0.2">
      <c r="A1184" s="196" t="str">
        <f>Sales_Entry!A1184</f>
        <v>2083/05/03</v>
      </c>
      <c r="B1184" s="197">
        <f>Sales_Entry!B1184</f>
        <v>46253</v>
      </c>
      <c r="C1184" s="198" t="str">
        <f>Sales_Entry!D1184</f>
        <v>LAXMI KHANAL</v>
      </c>
      <c r="D1184" s="198" t="s">
        <v>1388</v>
      </c>
      <c r="E1184" s="198" t="str">
        <f>Sales_Entry!C1184</f>
        <v>BILL-6955</v>
      </c>
      <c r="F1184" s="198" t="str">
        <f>Sales_Entry!E1184</f>
        <v>Mix Milk</v>
      </c>
      <c r="G1184" s="199">
        <f>N(Sales_Entry!J1184)</f>
        <v>100</v>
      </c>
      <c r="H1184" s="199">
        <v>0</v>
      </c>
      <c r="I1184" s="199">
        <f t="shared" si="18"/>
        <v>100</v>
      </c>
      <c r="J1184" s="200"/>
      <c r="K1184" s="200" t="str" cm="1">
        <f t="array" ref="K1184">IF($C1184="","",IF(AND($C1184=Party_Statement!$C$5,$B1184&gt;=Party_Statement!$C$6,$B1184&lt;=Party_Statement!$E$6),SUMPRODUCT(($C$3:$C1184=Party_Statement!$C$5)*($B$3:$B1184&gt;=Party_Statement!$C$6)*($B$3:$B1184&lt;=Party_Statement!$E$6)),""))</f>
        <v/>
      </c>
    </row>
    <row r="1185" spans="1:11" s="64" customFormat="1" x14ac:dyDescent="0.2">
      <c r="A1185" s="196" t="str">
        <f>Sales_Entry!A1185</f>
        <v>2083/05/03</v>
      </c>
      <c r="B1185" s="197">
        <f>Sales_Entry!B1185</f>
        <v>46253</v>
      </c>
      <c r="C1185" s="198" t="str">
        <f>Sales_Entry!D1185</f>
        <v>LOCAL</v>
      </c>
      <c r="D1185" s="198" t="s">
        <v>1388</v>
      </c>
      <c r="E1185" s="198" t="str">
        <f>Sales_Entry!C1185</f>
        <v>BILL-6478</v>
      </c>
      <c r="F1185" s="198" t="str">
        <f>Sales_Entry!E1185</f>
        <v>Mix Milk</v>
      </c>
      <c r="G1185" s="199">
        <f>N(Sales_Entry!J1185)</f>
        <v>500</v>
      </c>
      <c r="H1185" s="199">
        <v>0</v>
      </c>
      <c r="I1185" s="199">
        <f t="shared" si="18"/>
        <v>500</v>
      </c>
      <c r="J1185" s="202"/>
      <c r="K1185" s="200" t="str" cm="1">
        <f t="array" ref="K1185">IF($C1185="","",IF(AND($C1185=Party_Statement!$C$5,$B1185&gt;=Party_Statement!$C$6,$B1185&lt;=Party_Statement!$E$6),SUMPRODUCT(($C$3:$C1185=Party_Statement!$C$5)*($B$3:$B1185&gt;=Party_Statement!$C$6)*($B$3:$B1185&lt;=Party_Statement!$E$6)),""))</f>
        <v/>
      </c>
    </row>
    <row r="1186" spans="1:11" x14ac:dyDescent="0.2">
      <c r="A1186" s="196" t="str">
        <f>Sales_Entry!A1186</f>
        <v>2083/05/04</v>
      </c>
      <c r="B1186" s="197">
        <f>Sales_Entry!B1186</f>
        <v>46254</v>
      </c>
      <c r="C1186" s="198" t="str">
        <f>Sales_Entry!D1186</f>
        <v>SRIJANA DAIRY</v>
      </c>
      <c r="D1186" s="198" t="s">
        <v>1388</v>
      </c>
      <c r="E1186" s="198" t="str">
        <f>Sales_Entry!C1186</f>
        <v>BILL-6956</v>
      </c>
      <c r="F1186" s="198" t="str">
        <f>Sales_Entry!E1186</f>
        <v>Mix Milk</v>
      </c>
      <c r="G1186" s="199">
        <f>N(Sales_Entry!J1186)</f>
        <v>5100</v>
      </c>
      <c r="H1186" s="199">
        <v>0</v>
      </c>
      <c r="I1186" s="199">
        <f t="shared" si="18"/>
        <v>5100</v>
      </c>
      <c r="J1186" s="200"/>
      <c r="K1186" s="200" t="str" cm="1">
        <f t="array" ref="K1186">IF($C1186="","",IF(AND($C1186=Party_Statement!$C$5,$B1186&gt;=Party_Statement!$C$6,$B1186&lt;=Party_Statement!$E$6),SUMPRODUCT(($C$3:$C1186=Party_Statement!$C$5)*($B$3:$B1186&gt;=Party_Statement!$C$6)*($B$3:$B1186&lt;=Party_Statement!$E$6)),""))</f>
        <v/>
      </c>
    </row>
    <row r="1187" spans="1:11" x14ac:dyDescent="0.2">
      <c r="A1187" s="196" t="str">
        <f>Sales_Entry!A1187</f>
        <v>2083/05/04</v>
      </c>
      <c r="B1187" s="197">
        <f>Sales_Entry!B1187</f>
        <v>46254</v>
      </c>
      <c r="C1187" s="198" t="str">
        <f>Sales_Entry!D1187</f>
        <v>SRIJANA DAIRY</v>
      </c>
      <c r="D1187" s="198" t="s">
        <v>1388</v>
      </c>
      <c r="E1187" s="198" t="str">
        <f>Sales_Entry!C1187</f>
        <v>BILL-6956</v>
      </c>
      <c r="F1187" s="198" t="str">
        <f>Sales_Entry!E1187</f>
        <v>Cow Milk</v>
      </c>
      <c r="G1187" s="199">
        <f>N(Sales_Entry!J1187)</f>
        <v>80</v>
      </c>
      <c r="H1187" s="199">
        <v>0</v>
      </c>
      <c r="I1187" s="199">
        <f t="shared" si="18"/>
        <v>80</v>
      </c>
      <c r="J1187" s="200"/>
      <c r="K1187" s="200" t="str" cm="1">
        <f t="array" ref="K1187">IF($C1187="","",IF(AND($C1187=Party_Statement!$C$5,$B1187&gt;=Party_Statement!$C$6,$B1187&lt;=Party_Statement!$E$6),SUMPRODUCT(($C$3:$C1187=Party_Statement!$C$5)*($B$3:$B1187&gt;=Party_Statement!$C$6)*($B$3:$B1187&lt;=Party_Statement!$E$6)),""))</f>
        <v/>
      </c>
    </row>
    <row r="1188" spans="1:11" x14ac:dyDescent="0.2">
      <c r="A1188" s="196" t="str">
        <f>Sales_Entry!A1188</f>
        <v>2083/05/04</v>
      </c>
      <c r="B1188" s="197">
        <f>Sales_Entry!B1188</f>
        <v>46254</v>
      </c>
      <c r="C1188" s="198" t="str">
        <f>Sales_Entry!D1188</f>
        <v>AAMOSH KIRANA</v>
      </c>
      <c r="D1188" s="198" t="s">
        <v>1388</v>
      </c>
      <c r="E1188" s="198" t="str">
        <f>Sales_Entry!C1188</f>
        <v>BILL-6957</v>
      </c>
      <c r="F1188" s="198" t="str">
        <f>Sales_Entry!E1188</f>
        <v>Mix Milk</v>
      </c>
      <c r="G1188" s="199">
        <f>N(Sales_Entry!J1188)</f>
        <v>3440</v>
      </c>
      <c r="H1188" s="199">
        <v>0</v>
      </c>
      <c r="I1188" s="199">
        <f t="shared" si="18"/>
        <v>3440</v>
      </c>
      <c r="J1188" s="200"/>
      <c r="K1188" s="200" cm="1">
        <f t="array" ref="K1188">IF($C1188="","",IF(AND($C1188=Party_Statement!$C$5,$B1188&gt;=Party_Statement!$C$6,$B1188&lt;=Party_Statement!$E$6),SUMPRODUCT(($C$3:$C1188=Party_Statement!$C$5)*($B$3:$B1188&gt;=Party_Statement!$C$6)*($B$3:$B1188&lt;=Party_Statement!$E$6)),""))</f>
        <v>151</v>
      </c>
    </row>
    <row r="1189" spans="1:11" x14ac:dyDescent="0.2">
      <c r="A1189" s="196" t="str">
        <f>Sales_Entry!A1189</f>
        <v>2083/05/04</v>
      </c>
      <c r="B1189" s="197">
        <f>Sales_Entry!B1189</f>
        <v>46254</v>
      </c>
      <c r="C1189" s="198" t="str">
        <f>Sales_Entry!D1189</f>
        <v>AAMOSH KIRANA</v>
      </c>
      <c r="D1189" s="198" t="s">
        <v>1388</v>
      </c>
      <c r="E1189" s="198" t="str">
        <f>Sales_Entry!C1189</f>
        <v>BILL-6957</v>
      </c>
      <c r="F1189" s="198" t="str">
        <f>Sales_Entry!E1189</f>
        <v>Mix Milk</v>
      </c>
      <c r="G1189" s="199">
        <f>N(Sales_Entry!J1189)</f>
        <v>2550</v>
      </c>
      <c r="H1189" s="199">
        <v>0</v>
      </c>
      <c r="I1189" s="199">
        <f t="shared" si="18"/>
        <v>2550</v>
      </c>
      <c r="J1189" s="200"/>
      <c r="K1189" s="200" cm="1">
        <f t="array" ref="K1189">IF($C1189="","",IF(AND($C1189=Party_Statement!$C$5,$B1189&gt;=Party_Statement!$C$6,$B1189&lt;=Party_Statement!$E$6),SUMPRODUCT(($C$3:$C1189=Party_Statement!$C$5)*($B$3:$B1189&gt;=Party_Statement!$C$6)*($B$3:$B1189&lt;=Party_Statement!$E$6)),""))</f>
        <v>152</v>
      </c>
    </row>
    <row r="1190" spans="1:11" x14ac:dyDescent="0.2">
      <c r="A1190" s="196" t="str">
        <f>Sales_Entry!A1190</f>
        <v>2083/05/04</v>
      </c>
      <c r="B1190" s="197">
        <f>Sales_Entry!B1190</f>
        <v>46254</v>
      </c>
      <c r="C1190" s="198" t="str">
        <f>Sales_Entry!D1190</f>
        <v>AAMOSH KIRANA</v>
      </c>
      <c r="D1190" s="198" t="s">
        <v>1388</v>
      </c>
      <c r="E1190" s="198" t="str">
        <f>Sales_Entry!C1190</f>
        <v>BILL-6957</v>
      </c>
      <c r="F1190" s="198" t="str">
        <f>Sales_Entry!E1190</f>
        <v>GHEE</v>
      </c>
      <c r="G1190" s="199">
        <f>N(Sales_Entry!J1190)</f>
        <v>7200</v>
      </c>
      <c r="H1190" s="199">
        <v>0</v>
      </c>
      <c r="I1190" s="199">
        <f t="shared" si="18"/>
        <v>7200</v>
      </c>
      <c r="J1190" s="200"/>
      <c r="K1190" s="200" cm="1">
        <f t="array" ref="K1190">IF($C1190="","",IF(AND($C1190=Party_Statement!$C$5,$B1190&gt;=Party_Statement!$C$6,$B1190&lt;=Party_Statement!$E$6),SUMPRODUCT(($C$3:$C1190=Party_Statement!$C$5)*($B$3:$B1190&gt;=Party_Statement!$C$6)*($B$3:$B1190&lt;=Party_Statement!$E$6)),""))</f>
        <v>153</v>
      </c>
    </row>
    <row r="1191" spans="1:11" x14ac:dyDescent="0.2">
      <c r="A1191" s="196" t="str">
        <f>Sales_Entry!A1191</f>
        <v>2083/05/04</v>
      </c>
      <c r="B1191" s="197">
        <f>Sales_Entry!B1191</f>
        <v>46254</v>
      </c>
      <c r="C1191" s="198" t="str">
        <f>Sales_Entry!D1191</f>
        <v>AAMOSH KIRANA</v>
      </c>
      <c r="D1191" s="198" t="s">
        <v>1388</v>
      </c>
      <c r="E1191" s="198" t="str">
        <f>Sales_Entry!C1191</f>
        <v>BILL-6957</v>
      </c>
      <c r="F1191" s="198" t="str">
        <f>Sales_Entry!E1191</f>
        <v>Cow Milk</v>
      </c>
      <c r="G1191" s="199">
        <f>N(Sales_Entry!J1191)</f>
        <v>80</v>
      </c>
      <c r="H1191" s="199">
        <v>0</v>
      </c>
      <c r="I1191" s="199">
        <f t="shared" si="18"/>
        <v>80</v>
      </c>
      <c r="J1191" s="200"/>
      <c r="K1191" s="200" cm="1">
        <f t="array" ref="K1191">IF($C1191="","",IF(AND($C1191=Party_Statement!$C$5,$B1191&gt;=Party_Statement!$C$6,$B1191&lt;=Party_Statement!$E$6),SUMPRODUCT(($C$3:$C1191=Party_Statement!$C$5)*($B$3:$B1191&gt;=Party_Statement!$C$6)*($B$3:$B1191&lt;=Party_Statement!$E$6)),""))</f>
        <v>154</v>
      </c>
    </row>
    <row r="1192" spans="1:11" x14ac:dyDescent="0.2">
      <c r="A1192" s="196" t="str">
        <f>Sales_Entry!A1192</f>
        <v>2083/05/04</v>
      </c>
      <c r="B1192" s="197">
        <f>Sales_Entry!B1192</f>
        <v>46254</v>
      </c>
      <c r="C1192" s="198" t="str">
        <f>Sales_Entry!D1192</f>
        <v>GIRI KIRANA</v>
      </c>
      <c r="D1192" s="198" t="s">
        <v>1388</v>
      </c>
      <c r="E1192" s="198" t="str">
        <f>Sales_Entry!C1192</f>
        <v>BILL-6958</v>
      </c>
      <c r="F1192" s="198" t="str">
        <f>Sales_Entry!E1192</f>
        <v>Mix Milk</v>
      </c>
      <c r="G1192" s="199">
        <f>N(Sales_Entry!J1192)</f>
        <v>1275</v>
      </c>
      <c r="H1192" s="199">
        <v>0</v>
      </c>
      <c r="I1192" s="199">
        <f t="shared" si="18"/>
        <v>1275</v>
      </c>
      <c r="J1192" s="200"/>
      <c r="K1192" s="200" t="str" cm="1">
        <f t="array" ref="K1192">IF($C1192="","",IF(AND($C1192=Party_Statement!$C$5,$B1192&gt;=Party_Statement!$C$6,$B1192&lt;=Party_Statement!$E$6),SUMPRODUCT(($C$3:$C1192=Party_Statement!$C$5)*($B$3:$B1192&gt;=Party_Statement!$C$6)*($B$3:$B1192&lt;=Party_Statement!$E$6)),""))</f>
        <v/>
      </c>
    </row>
    <row r="1193" spans="1:11" x14ac:dyDescent="0.2">
      <c r="A1193" s="196" t="str">
        <f>Sales_Entry!A1193</f>
        <v>2083/05/04</v>
      </c>
      <c r="B1193" s="197">
        <f>Sales_Entry!B1193</f>
        <v>46254</v>
      </c>
      <c r="C1193" s="198" t="str">
        <f>Sales_Entry!D1193</f>
        <v>PALPALI KIRANA</v>
      </c>
      <c r="D1193" s="198" t="s">
        <v>1388</v>
      </c>
      <c r="E1193" s="198" t="str">
        <f>Sales_Entry!C1193</f>
        <v>BILL-6959</v>
      </c>
      <c r="F1193" s="198" t="str">
        <f>Sales_Entry!E1193</f>
        <v>Mix Milk</v>
      </c>
      <c r="G1193" s="199">
        <f>N(Sales_Entry!J1193)</f>
        <v>2125</v>
      </c>
      <c r="H1193" s="199">
        <v>0</v>
      </c>
      <c r="I1193" s="199">
        <f t="shared" si="18"/>
        <v>2125</v>
      </c>
      <c r="J1193" s="200"/>
      <c r="K1193" s="200" t="str" cm="1">
        <f t="array" ref="K1193">IF($C1193="","",IF(AND($C1193=Party_Statement!$C$5,$B1193&gt;=Party_Statement!$C$6,$B1193&lt;=Party_Statement!$E$6),SUMPRODUCT(($C$3:$C1193=Party_Statement!$C$5)*($B$3:$B1193&gt;=Party_Statement!$C$6)*($B$3:$B1193&lt;=Party_Statement!$E$6)),""))</f>
        <v/>
      </c>
    </row>
    <row r="1194" spans="1:11" x14ac:dyDescent="0.2">
      <c r="A1194" s="196" t="str">
        <f>Sales_Entry!A1194</f>
        <v>2083/05/04</v>
      </c>
      <c r="B1194" s="197">
        <f>Sales_Entry!B1194</f>
        <v>46254</v>
      </c>
      <c r="C1194" s="198" t="str">
        <f>Sales_Entry!D1194</f>
        <v>SOBHA BHATTARAI</v>
      </c>
      <c r="D1194" s="198" t="s">
        <v>1388</v>
      </c>
      <c r="E1194" s="198" t="str">
        <f>Sales_Entry!C1194</f>
        <v>BILL-6960</v>
      </c>
      <c r="F1194" s="198" t="str">
        <f>Sales_Entry!E1194</f>
        <v>Mix Milk</v>
      </c>
      <c r="G1194" s="199">
        <f>N(Sales_Entry!J1194)</f>
        <v>3400</v>
      </c>
      <c r="H1194" s="199">
        <v>0</v>
      </c>
      <c r="I1194" s="199">
        <f t="shared" si="18"/>
        <v>3400</v>
      </c>
      <c r="J1194" s="200"/>
      <c r="K1194" s="200" t="str" cm="1">
        <f t="array" ref="K1194">IF($C1194="","",IF(AND($C1194=Party_Statement!$C$5,$B1194&gt;=Party_Statement!$C$6,$B1194&lt;=Party_Statement!$E$6),SUMPRODUCT(($C$3:$C1194=Party_Statement!$C$5)*($B$3:$B1194&gt;=Party_Statement!$C$6)*($B$3:$B1194&lt;=Party_Statement!$E$6)),""))</f>
        <v/>
      </c>
    </row>
    <row r="1195" spans="1:11" x14ac:dyDescent="0.2">
      <c r="A1195" s="196" t="str">
        <f>Sales_Entry!A1195</f>
        <v>2083/05/04</v>
      </c>
      <c r="B1195" s="197">
        <f>Sales_Entry!B1195</f>
        <v>46254</v>
      </c>
      <c r="C1195" s="198" t="str">
        <f>Sales_Entry!D1195</f>
        <v>CHHATRABHUMI STORE</v>
      </c>
      <c r="D1195" s="198" t="s">
        <v>1388</v>
      </c>
      <c r="E1195" s="198" t="str">
        <f>Sales_Entry!C1195</f>
        <v>BILL-6961</v>
      </c>
      <c r="F1195" s="198" t="str">
        <f>Sales_Entry!E1195</f>
        <v>Mix Milk</v>
      </c>
      <c r="G1195" s="199">
        <f>N(Sales_Entry!J1195)</f>
        <v>1720</v>
      </c>
      <c r="H1195" s="199">
        <v>0</v>
      </c>
      <c r="I1195" s="199">
        <f t="shared" si="18"/>
        <v>1720</v>
      </c>
      <c r="J1195" s="200"/>
      <c r="K1195" s="200" t="str" cm="1">
        <f t="array" ref="K1195">IF($C1195="","",IF(AND($C1195=Party_Statement!$C$5,$B1195&gt;=Party_Statement!$C$6,$B1195&lt;=Party_Statement!$E$6),SUMPRODUCT(($C$3:$C1195=Party_Statement!$C$5)*($B$3:$B1195&gt;=Party_Statement!$C$6)*($B$3:$B1195&lt;=Party_Statement!$E$6)),""))</f>
        <v/>
      </c>
    </row>
    <row r="1196" spans="1:11" s="64" customFormat="1" x14ac:dyDescent="0.2">
      <c r="A1196" s="196" t="str">
        <f>Sales_Entry!A1196</f>
        <v>2083/05/04</v>
      </c>
      <c r="B1196" s="197">
        <f>Sales_Entry!B1196</f>
        <v>46254</v>
      </c>
      <c r="C1196" s="198" t="str">
        <f>Sales_Entry!D1196</f>
        <v>KRISHNA KHAREL</v>
      </c>
      <c r="D1196" s="198" t="s">
        <v>1388</v>
      </c>
      <c r="E1196" s="198" t="str">
        <f>Sales_Entry!C1196</f>
        <v>BILL-6962</v>
      </c>
      <c r="F1196" s="198" t="str">
        <f>Sales_Entry!E1196</f>
        <v>Mix Milk</v>
      </c>
      <c r="G1196" s="199">
        <f>N(Sales_Entry!J1196)</f>
        <v>172</v>
      </c>
      <c r="H1196" s="199">
        <v>0</v>
      </c>
      <c r="I1196" s="199">
        <f t="shared" si="18"/>
        <v>172</v>
      </c>
      <c r="J1196" s="202"/>
      <c r="K1196" s="200" t="str" cm="1">
        <f t="array" ref="K1196">IF($C1196="","",IF(AND($C1196=Party_Statement!$C$5,$B1196&gt;=Party_Statement!$C$6,$B1196&lt;=Party_Statement!$E$6),SUMPRODUCT(($C$3:$C1196=Party_Statement!$C$5)*($B$3:$B1196&gt;=Party_Statement!$C$6)*($B$3:$B1196&lt;=Party_Statement!$E$6)),""))</f>
        <v/>
      </c>
    </row>
    <row r="1197" spans="1:11" x14ac:dyDescent="0.2">
      <c r="A1197" s="196" t="str">
        <f>Sales_Entry!A1197</f>
        <v>2083/05/04</v>
      </c>
      <c r="B1197" s="197">
        <f>Sales_Entry!B1197</f>
        <v>46254</v>
      </c>
      <c r="C1197" s="198" t="str">
        <f>Sales_Entry!D1197</f>
        <v>KRISHNA KHAREL</v>
      </c>
      <c r="D1197" s="198" t="s">
        <v>1388</v>
      </c>
      <c r="E1197" s="198" t="str">
        <f>Sales_Entry!C1197</f>
        <v>BILL-6962</v>
      </c>
      <c r="F1197" s="198" t="str">
        <f>Sales_Entry!E1197</f>
        <v>NAUNI</v>
      </c>
      <c r="G1197" s="199">
        <f>N(Sales_Entry!J1197)</f>
        <v>3400</v>
      </c>
      <c r="H1197" s="199">
        <v>0</v>
      </c>
      <c r="I1197" s="199">
        <f t="shared" si="18"/>
        <v>3400</v>
      </c>
      <c r="J1197" s="200"/>
      <c r="K1197" s="200" t="str" cm="1">
        <f t="array" ref="K1197">IF($C1197="","",IF(AND($C1197=Party_Statement!$C$5,$B1197&gt;=Party_Statement!$C$6,$B1197&lt;=Party_Statement!$E$6),SUMPRODUCT(($C$3:$C1197=Party_Statement!$C$5)*($B$3:$B1197&gt;=Party_Statement!$C$6)*($B$3:$B1197&lt;=Party_Statement!$E$6)),""))</f>
        <v/>
      </c>
    </row>
    <row r="1198" spans="1:11" x14ac:dyDescent="0.2">
      <c r="A1198" s="196" t="str">
        <f>Sales_Entry!A1198</f>
        <v>2083/05/04</v>
      </c>
      <c r="B1198" s="197">
        <f>Sales_Entry!B1198</f>
        <v>46254</v>
      </c>
      <c r="C1198" s="198" t="str">
        <f>Sales_Entry!D1198</f>
        <v>DEURALI KIRANA</v>
      </c>
      <c r="D1198" s="198" t="s">
        <v>1388</v>
      </c>
      <c r="E1198" s="198" t="str">
        <f>Sales_Entry!C1198</f>
        <v>BILL-6963</v>
      </c>
      <c r="F1198" s="198" t="str">
        <f>Sales_Entry!E1198</f>
        <v>Mix Milk</v>
      </c>
      <c r="G1198" s="199">
        <f>N(Sales_Entry!J1198)</f>
        <v>425</v>
      </c>
      <c r="H1198" s="199">
        <v>0</v>
      </c>
      <c r="I1198" s="199">
        <f t="shared" si="18"/>
        <v>425</v>
      </c>
      <c r="J1198" s="200"/>
      <c r="K1198" s="200" t="str" cm="1">
        <f t="array" ref="K1198">IF($C1198="","",IF(AND($C1198=Party_Statement!$C$5,$B1198&gt;=Party_Statement!$C$6,$B1198&lt;=Party_Statement!$E$6),SUMPRODUCT(($C$3:$C1198=Party_Statement!$C$5)*($B$3:$B1198&gt;=Party_Statement!$C$6)*($B$3:$B1198&lt;=Party_Statement!$E$6)),""))</f>
        <v/>
      </c>
    </row>
    <row r="1199" spans="1:11" x14ac:dyDescent="0.2">
      <c r="A1199" s="196" t="str">
        <f>Sales_Entry!A1199</f>
        <v>2083/05/04</v>
      </c>
      <c r="B1199" s="197">
        <f>Sales_Entry!B1199</f>
        <v>46254</v>
      </c>
      <c r="C1199" s="198" t="str">
        <f>Sales_Entry!D1199</f>
        <v>YUBARAJ AND SAMRAT</v>
      </c>
      <c r="D1199" s="198" t="s">
        <v>1388</v>
      </c>
      <c r="E1199" s="198" t="str">
        <f>Sales_Entry!C1199</f>
        <v>BILL-6964</v>
      </c>
      <c r="F1199" s="198" t="str">
        <f>Sales_Entry!E1199</f>
        <v>Mix Milk</v>
      </c>
      <c r="G1199" s="199">
        <f>N(Sales_Entry!J1199)</f>
        <v>1020</v>
      </c>
      <c r="H1199" s="199">
        <v>0</v>
      </c>
      <c r="I1199" s="199">
        <f t="shared" si="18"/>
        <v>1020</v>
      </c>
      <c r="J1199" s="200"/>
      <c r="K1199" s="200" t="str" cm="1">
        <f t="array" ref="K1199">IF($C1199="","",IF(AND($C1199=Party_Statement!$C$5,$B1199&gt;=Party_Statement!$C$6,$B1199&lt;=Party_Statement!$E$6),SUMPRODUCT(($C$3:$C1199=Party_Statement!$C$5)*($B$3:$B1199&gt;=Party_Statement!$C$6)*($B$3:$B1199&lt;=Party_Statement!$E$6)),""))</f>
        <v/>
      </c>
    </row>
    <row r="1200" spans="1:11" x14ac:dyDescent="0.2">
      <c r="A1200" s="196" t="str">
        <f>Sales_Entry!A1200</f>
        <v>2083/05/04</v>
      </c>
      <c r="B1200" s="197">
        <f>Sales_Entry!B1200</f>
        <v>46254</v>
      </c>
      <c r="C1200" s="198" t="str">
        <f>Sales_Entry!D1200</f>
        <v>SHARMA DAI</v>
      </c>
      <c r="D1200" s="198" t="s">
        <v>1388</v>
      </c>
      <c r="E1200" s="198" t="str">
        <f>Sales_Entry!C1200</f>
        <v>BILL-6965</v>
      </c>
      <c r="F1200" s="198" t="str">
        <f>Sales_Entry!E1200</f>
        <v>Mix Milk</v>
      </c>
      <c r="G1200" s="199">
        <f>N(Sales_Entry!J1200)</f>
        <v>2975</v>
      </c>
      <c r="H1200" s="199">
        <v>0</v>
      </c>
      <c r="I1200" s="199">
        <f t="shared" si="18"/>
        <v>2975</v>
      </c>
      <c r="J1200" s="200"/>
      <c r="K1200" s="200" t="str" cm="1">
        <f t="array" ref="K1200">IF($C1200="","",IF(AND($C1200=Party_Statement!$C$5,$B1200&gt;=Party_Statement!$C$6,$B1200&lt;=Party_Statement!$E$6),SUMPRODUCT(($C$3:$C1200=Party_Statement!$C$5)*($B$3:$B1200&gt;=Party_Statement!$C$6)*($B$3:$B1200&lt;=Party_Statement!$E$6)),""))</f>
        <v/>
      </c>
    </row>
    <row r="1201" spans="1:11" x14ac:dyDescent="0.2">
      <c r="A1201" s="196" t="str">
        <f>Sales_Entry!A1201</f>
        <v>2083/05/04</v>
      </c>
      <c r="B1201" s="197">
        <f>Sales_Entry!B1201</f>
        <v>46254</v>
      </c>
      <c r="C1201" s="198" t="str">
        <f>Sales_Entry!D1201</f>
        <v>SAMIKSHYA KIRANA</v>
      </c>
      <c r="D1201" s="198" t="s">
        <v>1388</v>
      </c>
      <c r="E1201" s="198" t="str">
        <f>Sales_Entry!C1201</f>
        <v>BILL-6966</v>
      </c>
      <c r="F1201" s="198" t="str">
        <f>Sales_Entry!E1201</f>
        <v>Mix Milk</v>
      </c>
      <c r="G1201" s="199">
        <f>N(Sales_Entry!J1201)</f>
        <v>680</v>
      </c>
      <c r="H1201" s="199">
        <v>0</v>
      </c>
      <c r="I1201" s="199">
        <f t="shared" si="18"/>
        <v>680</v>
      </c>
      <c r="J1201" s="200"/>
      <c r="K1201" s="200" t="str" cm="1">
        <f t="array" ref="K1201">IF($C1201="","",IF(AND($C1201=Party_Statement!$C$5,$B1201&gt;=Party_Statement!$C$6,$B1201&lt;=Party_Statement!$E$6),SUMPRODUCT(($C$3:$C1201=Party_Statement!$C$5)*($B$3:$B1201&gt;=Party_Statement!$C$6)*($B$3:$B1201&lt;=Party_Statement!$E$6)),""))</f>
        <v/>
      </c>
    </row>
    <row r="1202" spans="1:11" x14ac:dyDescent="0.2">
      <c r="A1202" s="196" t="str">
        <f>Sales_Entry!A1202</f>
        <v>2083/05/04</v>
      </c>
      <c r="B1202" s="197">
        <f>Sales_Entry!B1202</f>
        <v>46254</v>
      </c>
      <c r="C1202" s="198" t="str">
        <f>Sales_Entry!D1202</f>
        <v>MANAKAMANA DAIRY</v>
      </c>
      <c r="D1202" s="198" t="s">
        <v>1388</v>
      </c>
      <c r="E1202" s="198" t="str">
        <f>Sales_Entry!C1202</f>
        <v>BILL-6967</v>
      </c>
      <c r="F1202" s="198" t="str">
        <f>Sales_Entry!E1202</f>
        <v>Mix Milk</v>
      </c>
      <c r="G1202" s="199">
        <f>N(Sales_Entry!J1202)</f>
        <v>850</v>
      </c>
      <c r="H1202" s="199">
        <v>0</v>
      </c>
      <c r="I1202" s="199">
        <f t="shared" si="18"/>
        <v>850</v>
      </c>
      <c r="J1202" s="200"/>
      <c r="K1202" s="200" t="str" cm="1">
        <f t="array" ref="K1202">IF($C1202="","",IF(AND($C1202=Party_Statement!$C$5,$B1202&gt;=Party_Statement!$C$6,$B1202&lt;=Party_Statement!$E$6),SUMPRODUCT(($C$3:$C1202=Party_Statement!$C$5)*($B$3:$B1202&gt;=Party_Statement!$C$6)*($B$3:$B1202&lt;=Party_Statement!$E$6)),""))</f>
        <v/>
      </c>
    </row>
    <row r="1203" spans="1:11" x14ac:dyDescent="0.2">
      <c r="A1203" s="196" t="str">
        <f>Sales_Entry!A1203</f>
        <v>2083/05/04</v>
      </c>
      <c r="B1203" s="197">
        <f>Sales_Entry!B1203</f>
        <v>46254</v>
      </c>
      <c r="C1203" s="198" t="str">
        <f>Sales_Entry!D1203</f>
        <v>AAYUSH AND AAYUSHMA</v>
      </c>
      <c r="D1203" s="198" t="s">
        <v>1388</v>
      </c>
      <c r="E1203" s="198" t="str">
        <f>Sales_Entry!C1203</f>
        <v>BILL-6968</v>
      </c>
      <c r="F1203" s="198" t="str">
        <f>Sales_Entry!E1203</f>
        <v>Mix Milk</v>
      </c>
      <c r="G1203" s="199">
        <f>N(Sales_Entry!J1203)</f>
        <v>680</v>
      </c>
      <c r="H1203" s="199">
        <v>0</v>
      </c>
      <c r="I1203" s="199">
        <f t="shared" si="18"/>
        <v>680</v>
      </c>
      <c r="J1203" s="200"/>
      <c r="K1203" s="200" t="str" cm="1">
        <f t="array" ref="K1203">IF($C1203="","",IF(AND($C1203=Party_Statement!$C$5,$B1203&gt;=Party_Statement!$C$6,$B1203&lt;=Party_Statement!$E$6),SUMPRODUCT(($C$3:$C1203=Party_Statement!$C$5)*($B$3:$B1203&gt;=Party_Statement!$C$6)*($B$3:$B1203&lt;=Party_Statement!$E$6)),""))</f>
        <v/>
      </c>
    </row>
    <row r="1204" spans="1:11" x14ac:dyDescent="0.2">
      <c r="A1204" s="196" t="str">
        <f>Sales_Entry!A1204</f>
        <v>2083/05/04</v>
      </c>
      <c r="B1204" s="197">
        <f>Sales_Entry!B1204</f>
        <v>46254</v>
      </c>
      <c r="C1204" s="198" t="str">
        <f>Sales_Entry!D1204</f>
        <v>SUMIT MISTHAN BHANDAR</v>
      </c>
      <c r="D1204" s="198" t="s">
        <v>1388</v>
      </c>
      <c r="E1204" s="198" t="str">
        <f>Sales_Entry!C1204</f>
        <v>BILL-6969</v>
      </c>
      <c r="F1204" s="198" t="str">
        <f>Sales_Entry!E1204</f>
        <v>Mix Milk</v>
      </c>
      <c r="G1204" s="199">
        <f>N(Sales_Entry!J1204)</f>
        <v>1700</v>
      </c>
      <c r="H1204" s="199">
        <v>0</v>
      </c>
      <c r="I1204" s="199">
        <f t="shared" si="18"/>
        <v>1700</v>
      </c>
      <c r="J1204" s="200"/>
      <c r="K1204" s="200" t="str" cm="1">
        <f t="array" ref="K1204">IF($C1204="","",IF(AND($C1204=Party_Statement!$C$5,$B1204&gt;=Party_Statement!$C$6,$B1204&lt;=Party_Statement!$E$6),SUMPRODUCT(($C$3:$C1204=Party_Statement!$C$5)*($B$3:$B1204&gt;=Party_Statement!$C$6)*($B$3:$B1204&lt;=Party_Statement!$E$6)),""))</f>
        <v/>
      </c>
    </row>
    <row r="1205" spans="1:11" x14ac:dyDescent="0.2">
      <c r="A1205" s="196" t="str">
        <f>Sales_Entry!A1205</f>
        <v>2083/05/04</v>
      </c>
      <c r="B1205" s="197">
        <f>Sales_Entry!B1205</f>
        <v>46254</v>
      </c>
      <c r="C1205" s="198" t="str">
        <f>Sales_Entry!D1205</f>
        <v>THE DARBAR PARTY PALACE</v>
      </c>
      <c r="D1205" s="198" t="s">
        <v>1388</v>
      </c>
      <c r="E1205" s="198" t="str">
        <f>Sales_Entry!C1205</f>
        <v>BILL-6970</v>
      </c>
      <c r="F1205" s="198" t="str">
        <f>Sales_Entry!E1205</f>
        <v>Mix Milk</v>
      </c>
      <c r="G1205" s="199">
        <f>N(Sales_Entry!J1205)</f>
        <v>2700</v>
      </c>
      <c r="H1205" s="199">
        <v>0</v>
      </c>
      <c r="I1205" s="199">
        <f t="shared" si="18"/>
        <v>2700</v>
      </c>
      <c r="J1205" s="200"/>
      <c r="K1205" s="200" t="str" cm="1">
        <f t="array" ref="K1205">IF($C1205="","",IF(AND($C1205=Party_Statement!$C$5,$B1205&gt;=Party_Statement!$C$6,$B1205&lt;=Party_Statement!$E$6),SUMPRODUCT(($C$3:$C1205=Party_Statement!$C$5)*($B$3:$B1205&gt;=Party_Statement!$C$6)*($B$3:$B1205&lt;=Party_Statement!$E$6)),""))</f>
        <v/>
      </c>
    </row>
    <row r="1206" spans="1:11" x14ac:dyDescent="0.2">
      <c r="A1206" s="196" t="str">
        <f>Sales_Entry!A1206</f>
        <v>2083/05/04</v>
      </c>
      <c r="B1206" s="197">
        <f>Sales_Entry!B1206</f>
        <v>46254</v>
      </c>
      <c r="C1206" s="198" t="str">
        <f>Sales_Entry!D1206</f>
        <v>GANGA NEUPANE</v>
      </c>
      <c r="D1206" s="198" t="s">
        <v>1388</v>
      </c>
      <c r="E1206" s="198" t="str">
        <f>Sales_Entry!C1206</f>
        <v>BILL-6971</v>
      </c>
      <c r="F1206" s="198" t="str">
        <f>Sales_Entry!E1206</f>
        <v>Mix Milk</v>
      </c>
      <c r="G1206" s="199">
        <f>N(Sales_Entry!J1206)</f>
        <v>425</v>
      </c>
      <c r="H1206" s="199">
        <v>0</v>
      </c>
      <c r="I1206" s="199">
        <f t="shared" si="18"/>
        <v>425</v>
      </c>
      <c r="J1206" s="200"/>
      <c r="K1206" s="200" t="str" cm="1">
        <f t="array" ref="K1206">IF($C1206="","",IF(AND($C1206=Party_Statement!$C$5,$B1206&gt;=Party_Statement!$C$6,$B1206&lt;=Party_Statement!$E$6),SUMPRODUCT(($C$3:$C1206=Party_Statement!$C$5)*($B$3:$B1206&gt;=Party_Statement!$C$6)*($B$3:$B1206&lt;=Party_Statement!$E$6)),""))</f>
        <v/>
      </c>
    </row>
    <row r="1207" spans="1:11" s="64" customFormat="1" x14ac:dyDescent="0.2">
      <c r="A1207" s="196" t="str">
        <f>Sales_Entry!A1207</f>
        <v>2083/05/04</v>
      </c>
      <c r="B1207" s="197">
        <f>Sales_Entry!B1207</f>
        <v>46254</v>
      </c>
      <c r="C1207" s="198" t="str">
        <f>Sales_Entry!D1207</f>
        <v>ORGANIC TARKALI</v>
      </c>
      <c r="D1207" s="198" t="s">
        <v>1388</v>
      </c>
      <c r="E1207" s="198" t="str">
        <f>Sales_Entry!C1207</f>
        <v>BILL-6972</v>
      </c>
      <c r="F1207" s="198" t="str">
        <f>Sales_Entry!E1207</f>
        <v>Mix Milk</v>
      </c>
      <c r="G1207" s="199">
        <f>N(Sales_Entry!J1207)</f>
        <v>1900</v>
      </c>
      <c r="H1207" s="199">
        <v>0</v>
      </c>
      <c r="I1207" s="199">
        <f t="shared" si="18"/>
        <v>1900</v>
      </c>
      <c r="J1207" s="202"/>
      <c r="K1207" s="200" t="str" cm="1">
        <f t="array" ref="K1207">IF($C1207="","",IF(AND($C1207=Party_Statement!$C$5,$B1207&gt;=Party_Statement!$C$6,$B1207&lt;=Party_Statement!$E$6),SUMPRODUCT(($C$3:$C1207=Party_Statement!$C$5)*($B$3:$B1207&gt;=Party_Statement!$C$6)*($B$3:$B1207&lt;=Party_Statement!$E$6)),""))</f>
        <v/>
      </c>
    </row>
    <row r="1208" spans="1:11" x14ac:dyDescent="0.2">
      <c r="A1208" s="196" t="str">
        <f>Sales_Entry!A1208</f>
        <v>2083/05/04</v>
      </c>
      <c r="B1208" s="197">
        <f>Sales_Entry!B1208</f>
        <v>46254</v>
      </c>
      <c r="C1208" s="198" t="str">
        <f>Sales_Entry!D1208</f>
        <v>NEUPANE KIRANA</v>
      </c>
      <c r="D1208" s="198" t="s">
        <v>1388</v>
      </c>
      <c r="E1208" s="198" t="str">
        <f>Sales_Entry!C1208</f>
        <v>BILL-6973</v>
      </c>
      <c r="F1208" s="198" t="str">
        <f>Sales_Entry!E1208</f>
        <v>Mix Milk</v>
      </c>
      <c r="G1208" s="199">
        <f>N(Sales_Entry!J1208)</f>
        <v>200</v>
      </c>
      <c r="H1208" s="199">
        <v>0</v>
      </c>
      <c r="I1208" s="199">
        <f t="shared" si="18"/>
        <v>200</v>
      </c>
      <c r="J1208" s="200"/>
      <c r="K1208" s="200" t="str" cm="1">
        <f t="array" ref="K1208">IF($C1208="","",IF(AND($C1208=Party_Statement!$C$5,$B1208&gt;=Party_Statement!$C$6,$B1208&lt;=Party_Statement!$E$6),SUMPRODUCT(($C$3:$C1208=Party_Statement!$C$5)*($B$3:$B1208&gt;=Party_Statement!$C$6)*($B$3:$B1208&lt;=Party_Statement!$E$6)),""))</f>
        <v/>
      </c>
    </row>
    <row r="1209" spans="1:11" x14ac:dyDescent="0.2">
      <c r="A1209" s="196" t="str">
        <f>Sales_Entry!A1209</f>
        <v>2083/05/04</v>
      </c>
      <c r="B1209" s="197">
        <f>Sales_Entry!B1209</f>
        <v>46254</v>
      </c>
      <c r="C1209" s="198" t="str">
        <f>Sales_Entry!D1209</f>
        <v>SITALA ARYAL</v>
      </c>
      <c r="D1209" s="198" t="s">
        <v>1388</v>
      </c>
      <c r="E1209" s="198" t="str">
        <f>Sales_Entry!C1209</f>
        <v>BILL-6974</v>
      </c>
      <c r="F1209" s="198" t="str">
        <f>Sales_Entry!E1209</f>
        <v>Mix Milk</v>
      </c>
      <c r="G1209" s="199">
        <f>N(Sales_Entry!J1209)</f>
        <v>90</v>
      </c>
      <c r="H1209" s="199">
        <v>0</v>
      </c>
      <c r="I1209" s="199">
        <f t="shared" si="18"/>
        <v>90</v>
      </c>
      <c r="J1209" s="200"/>
      <c r="K1209" s="200" t="str" cm="1">
        <f t="array" ref="K1209">IF($C1209="","",IF(AND($C1209=Party_Statement!$C$5,$B1209&gt;=Party_Statement!$C$6,$B1209&lt;=Party_Statement!$E$6),SUMPRODUCT(($C$3:$C1209=Party_Statement!$C$5)*($B$3:$B1209&gt;=Party_Statement!$C$6)*($B$3:$B1209&lt;=Party_Statement!$E$6)),""))</f>
        <v/>
      </c>
    </row>
    <row r="1210" spans="1:11" x14ac:dyDescent="0.2">
      <c r="A1210" s="196" t="str">
        <f>Sales_Entry!A1210</f>
        <v>2083/05/04</v>
      </c>
      <c r="B1210" s="197">
        <f>Sales_Entry!B1210</f>
        <v>46254</v>
      </c>
      <c r="C1210" s="198" t="str">
        <f>Sales_Entry!D1210</f>
        <v>LILADHAR GAUTAM</v>
      </c>
      <c r="D1210" s="198" t="s">
        <v>1388</v>
      </c>
      <c r="E1210" s="198" t="str">
        <f>Sales_Entry!C1210</f>
        <v>BILL-6975</v>
      </c>
      <c r="F1210" s="198" t="str">
        <f>Sales_Entry!E1210</f>
        <v>GHEE</v>
      </c>
      <c r="G1210" s="199">
        <f>N(Sales_Entry!J1210)</f>
        <v>3600</v>
      </c>
      <c r="H1210" s="199">
        <v>0</v>
      </c>
      <c r="I1210" s="199">
        <f t="shared" si="18"/>
        <v>3600</v>
      </c>
      <c r="J1210" s="200"/>
      <c r="K1210" s="200" t="str" cm="1">
        <f t="array" ref="K1210">IF($C1210="","",IF(AND($C1210=Party_Statement!$C$5,$B1210&gt;=Party_Statement!$C$6,$B1210&lt;=Party_Statement!$E$6),SUMPRODUCT(($C$3:$C1210=Party_Statement!$C$5)*($B$3:$B1210&gt;=Party_Statement!$C$6)*($B$3:$B1210&lt;=Party_Statement!$E$6)),""))</f>
        <v/>
      </c>
    </row>
    <row r="1211" spans="1:11" x14ac:dyDescent="0.2">
      <c r="A1211" s="196" t="str">
        <f>Sales_Entry!A1211</f>
        <v>2083/05/04</v>
      </c>
      <c r="B1211" s="197">
        <f>Sales_Entry!B1211</f>
        <v>46254</v>
      </c>
      <c r="C1211" s="198" t="str">
        <f>Sales_Entry!D1211</f>
        <v>YAMLAL BHUSAL</v>
      </c>
      <c r="D1211" s="198" t="s">
        <v>1388</v>
      </c>
      <c r="E1211" s="198" t="str">
        <f>Sales_Entry!C1211</f>
        <v>BILL-6976</v>
      </c>
      <c r="F1211" s="198" t="str">
        <f>Sales_Entry!E1211</f>
        <v>Mix Milk</v>
      </c>
      <c r="G1211" s="199">
        <f>N(Sales_Entry!J1211)</f>
        <v>1800</v>
      </c>
      <c r="H1211" s="199">
        <v>0</v>
      </c>
      <c r="I1211" s="199">
        <f t="shared" si="18"/>
        <v>1800</v>
      </c>
      <c r="J1211" s="200"/>
      <c r="K1211" s="200" t="str" cm="1">
        <f t="array" ref="K1211">IF($C1211="","",IF(AND($C1211=Party_Statement!$C$5,$B1211&gt;=Party_Statement!$C$6,$B1211&lt;=Party_Statement!$E$6),SUMPRODUCT(($C$3:$C1211=Party_Statement!$C$5)*($B$3:$B1211&gt;=Party_Statement!$C$6)*($B$3:$B1211&lt;=Party_Statement!$E$6)),""))</f>
        <v/>
      </c>
    </row>
    <row r="1212" spans="1:11" x14ac:dyDescent="0.2">
      <c r="A1212" s="196" t="str">
        <f>Sales_Entry!A1212</f>
        <v>2083/05/04</v>
      </c>
      <c r="B1212" s="197">
        <f>Sales_Entry!B1212</f>
        <v>46254</v>
      </c>
      <c r="C1212" s="198" t="str">
        <f>Sales_Entry!D1212</f>
        <v>NAR BAHADUR RANA</v>
      </c>
      <c r="D1212" s="198" t="s">
        <v>1388</v>
      </c>
      <c r="E1212" s="198" t="str">
        <f>Sales_Entry!C1212</f>
        <v>BILL-6977</v>
      </c>
      <c r="F1212" s="198" t="str">
        <f>Sales_Entry!E1212</f>
        <v>GHEE</v>
      </c>
      <c r="G1212" s="199">
        <f>N(Sales_Entry!J1212)</f>
        <v>550</v>
      </c>
      <c r="H1212" s="199">
        <v>0</v>
      </c>
      <c r="I1212" s="199">
        <f t="shared" si="18"/>
        <v>550</v>
      </c>
      <c r="J1212" s="200"/>
      <c r="K1212" s="200" t="str" cm="1">
        <f t="array" ref="K1212">IF($C1212="","",IF(AND($C1212=Party_Statement!$C$5,$B1212&gt;=Party_Statement!$C$6,$B1212&lt;=Party_Statement!$E$6),SUMPRODUCT(($C$3:$C1212=Party_Statement!$C$5)*($B$3:$B1212&gt;=Party_Statement!$C$6)*($B$3:$B1212&lt;=Party_Statement!$E$6)),""))</f>
        <v/>
      </c>
    </row>
    <row r="1213" spans="1:11" x14ac:dyDescent="0.2">
      <c r="A1213" s="196" t="str">
        <f>Sales_Entry!A1213</f>
        <v>2083/05/04</v>
      </c>
      <c r="B1213" s="197">
        <f>Sales_Entry!B1213</f>
        <v>46254</v>
      </c>
      <c r="C1213" s="198" t="str">
        <f>Sales_Entry!D1213</f>
        <v>LOCAL</v>
      </c>
      <c r="D1213" s="198" t="s">
        <v>1388</v>
      </c>
      <c r="E1213" s="198" t="str">
        <f>Sales_Entry!C1213</f>
        <v>BILL-6479</v>
      </c>
      <c r="F1213" s="198" t="str">
        <f>Sales_Entry!E1213</f>
        <v>Mix Milk</v>
      </c>
      <c r="G1213" s="199">
        <f>N(Sales_Entry!J1213)</f>
        <v>850</v>
      </c>
      <c r="H1213" s="199">
        <v>0</v>
      </c>
      <c r="I1213" s="199">
        <f t="shared" si="18"/>
        <v>850</v>
      </c>
      <c r="J1213" s="200"/>
      <c r="K1213" s="200" t="str" cm="1">
        <f t="array" ref="K1213">IF($C1213="","",IF(AND($C1213=Party_Statement!$C$5,$B1213&gt;=Party_Statement!$C$6,$B1213&lt;=Party_Statement!$E$6),SUMPRODUCT(($C$3:$C1213=Party_Statement!$C$5)*($B$3:$B1213&gt;=Party_Statement!$C$6)*($B$3:$B1213&lt;=Party_Statement!$E$6)),""))</f>
        <v/>
      </c>
    </row>
    <row r="1214" spans="1:11" x14ac:dyDescent="0.2">
      <c r="A1214" s="196" t="str">
        <f>Sales_Entry!A1214</f>
        <v>2083/05/04</v>
      </c>
      <c r="B1214" s="197">
        <f>Sales_Entry!B1214</f>
        <v>46254</v>
      </c>
      <c r="C1214" s="198" t="str">
        <f>Sales_Entry!D1214</f>
        <v>LOCAL</v>
      </c>
      <c r="D1214" s="198" t="s">
        <v>1388</v>
      </c>
      <c r="E1214" s="198" t="str">
        <f>Sales_Entry!C1214</f>
        <v>BILL-6479</v>
      </c>
      <c r="F1214" s="198" t="str">
        <f>Sales_Entry!E1214</f>
        <v>NAUNI</v>
      </c>
      <c r="G1214" s="199">
        <f>N(Sales_Entry!J1214)</f>
        <v>5100</v>
      </c>
      <c r="H1214" s="199">
        <v>0</v>
      </c>
      <c r="I1214" s="199">
        <f t="shared" si="18"/>
        <v>5100</v>
      </c>
      <c r="J1214" s="200"/>
      <c r="K1214" s="200" t="str" cm="1">
        <f t="array" ref="K1214">IF($C1214="","",IF(AND($C1214=Party_Statement!$C$5,$B1214&gt;=Party_Statement!$C$6,$B1214&lt;=Party_Statement!$E$6),SUMPRODUCT(($C$3:$C1214=Party_Statement!$C$5)*($B$3:$B1214&gt;=Party_Statement!$C$6)*($B$3:$B1214&lt;=Party_Statement!$E$6)),""))</f>
        <v/>
      </c>
    </row>
    <row r="1215" spans="1:11" x14ac:dyDescent="0.2">
      <c r="A1215" s="196" t="str">
        <f>Sales_Entry!A1215</f>
        <v>2083/05/05</v>
      </c>
      <c r="B1215" s="197">
        <f>Sales_Entry!B1215</f>
        <v>46255</v>
      </c>
      <c r="C1215" s="198" t="str">
        <f>Sales_Entry!D1215</f>
        <v>SHARMA DAI</v>
      </c>
      <c r="D1215" s="198" t="s">
        <v>1388</v>
      </c>
      <c r="E1215" s="198" t="str">
        <f>Sales_Entry!C1215</f>
        <v>BILL-6978</v>
      </c>
      <c r="F1215" s="198" t="str">
        <f>Sales_Entry!E1215</f>
        <v>Mix Milk</v>
      </c>
      <c r="G1215" s="199">
        <f>N(Sales_Entry!J1215)</f>
        <v>2550</v>
      </c>
      <c r="H1215" s="199">
        <v>0</v>
      </c>
      <c r="I1215" s="199">
        <f t="shared" si="18"/>
        <v>2550</v>
      </c>
      <c r="J1215" s="200"/>
      <c r="K1215" s="200" t="str" cm="1">
        <f t="array" ref="K1215">IF($C1215="","",IF(AND($C1215=Party_Statement!$C$5,$B1215&gt;=Party_Statement!$C$6,$B1215&lt;=Party_Statement!$E$6),SUMPRODUCT(($C$3:$C1215=Party_Statement!$C$5)*($B$3:$B1215&gt;=Party_Statement!$C$6)*($B$3:$B1215&lt;=Party_Statement!$E$6)),""))</f>
        <v/>
      </c>
    </row>
    <row r="1216" spans="1:11" x14ac:dyDescent="0.2">
      <c r="A1216" s="196" t="str">
        <f>Sales_Entry!A1216</f>
        <v>2083/05/05</v>
      </c>
      <c r="B1216" s="197">
        <f>Sales_Entry!B1216</f>
        <v>46255</v>
      </c>
      <c r="C1216" s="198" t="str">
        <f>Sales_Entry!D1216</f>
        <v>GANGA NEUPANE</v>
      </c>
      <c r="D1216" s="198" t="s">
        <v>1388</v>
      </c>
      <c r="E1216" s="198" t="str">
        <f>Sales_Entry!C1216</f>
        <v>BILL-6979</v>
      </c>
      <c r="F1216" s="198" t="str">
        <f>Sales_Entry!E1216</f>
        <v>Mix Milk</v>
      </c>
      <c r="G1216" s="199">
        <f>N(Sales_Entry!J1216)</f>
        <v>425</v>
      </c>
      <c r="H1216" s="199">
        <v>0</v>
      </c>
      <c r="I1216" s="199">
        <f t="shared" si="18"/>
        <v>425</v>
      </c>
      <c r="J1216" s="200"/>
      <c r="K1216" s="200" t="str" cm="1">
        <f t="array" ref="K1216">IF($C1216="","",IF(AND($C1216=Party_Statement!$C$5,$B1216&gt;=Party_Statement!$C$6,$B1216&lt;=Party_Statement!$E$6),SUMPRODUCT(($C$3:$C1216=Party_Statement!$C$5)*($B$3:$B1216&gt;=Party_Statement!$C$6)*($B$3:$B1216&lt;=Party_Statement!$E$6)),""))</f>
        <v/>
      </c>
    </row>
    <row r="1217" spans="1:11" x14ac:dyDescent="0.2">
      <c r="A1217" s="196" t="str">
        <f>Sales_Entry!A1217</f>
        <v>2083/05/05</v>
      </c>
      <c r="B1217" s="197">
        <f>Sales_Entry!B1217</f>
        <v>46255</v>
      </c>
      <c r="C1217" s="198" t="str">
        <f>Sales_Entry!D1217</f>
        <v>NEUPANE KIRANA</v>
      </c>
      <c r="D1217" s="198" t="s">
        <v>1388</v>
      </c>
      <c r="E1217" s="198" t="str">
        <f>Sales_Entry!C1217</f>
        <v>BILL-6980</v>
      </c>
      <c r="F1217" s="198" t="str">
        <f>Sales_Entry!E1217</f>
        <v>Mix Milk</v>
      </c>
      <c r="G1217" s="199">
        <f>N(Sales_Entry!J1217)</f>
        <v>200</v>
      </c>
      <c r="H1217" s="199">
        <v>0</v>
      </c>
      <c r="I1217" s="199">
        <f t="shared" si="18"/>
        <v>200</v>
      </c>
      <c r="J1217" s="200"/>
      <c r="K1217" s="200" t="str" cm="1">
        <f t="array" ref="K1217">IF($C1217="","",IF(AND($C1217=Party_Statement!$C$5,$B1217&gt;=Party_Statement!$C$6,$B1217&lt;=Party_Statement!$E$6),SUMPRODUCT(($C$3:$C1217=Party_Statement!$C$5)*($B$3:$B1217&gt;=Party_Statement!$C$6)*($B$3:$B1217&lt;=Party_Statement!$E$6)),""))</f>
        <v/>
      </c>
    </row>
    <row r="1218" spans="1:11" s="64" customFormat="1" x14ac:dyDescent="0.2">
      <c r="A1218" s="196" t="str">
        <f>Sales_Entry!A1218</f>
        <v>2083/05/05</v>
      </c>
      <c r="B1218" s="197">
        <f>Sales_Entry!B1218</f>
        <v>46255</v>
      </c>
      <c r="C1218" s="198" t="str">
        <f>Sales_Entry!D1218</f>
        <v>SOBHA BHATTARAI</v>
      </c>
      <c r="D1218" s="198" t="s">
        <v>1388</v>
      </c>
      <c r="E1218" s="198" t="str">
        <f>Sales_Entry!C1218</f>
        <v>BILL-6981</v>
      </c>
      <c r="F1218" s="198" t="str">
        <f>Sales_Entry!E1218</f>
        <v>Mix Milk</v>
      </c>
      <c r="G1218" s="199">
        <f>N(Sales_Entry!J1218)</f>
        <v>4250</v>
      </c>
      <c r="H1218" s="199">
        <v>0</v>
      </c>
      <c r="I1218" s="199">
        <f t="shared" si="18"/>
        <v>4250</v>
      </c>
      <c r="J1218" s="202"/>
      <c r="K1218" s="200" t="str" cm="1">
        <f t="array" ref="K1218">IF($C1218="","",IF(AND($C1218=Party_Statement!$C$5,$B1218&gt;=Party_Statement!$C$6,$B1218&lt;=Party_Statement!$E$6),SUMPRODUCT(($C$3:$C1218=Party_Statement!$C$5)*($B$3:$B1218&gt;=Party_Statement!$C$6)*($B$3:$B1218&lt;=Party_Statement!$E$6)),""))</f>
        <v/>
      </c>
    </row>
    <row r="1219" spans="1:11" x14ac:dyDescent="0.2">
      <c r="A1219" s="196" t="str">
        <f>Sales_Entry!A1219</f>
        <v>2083/05/05</v>
      </c>
      <c r="B1219" s="197">
        <f>Sales_Entry!B1219</f>
        <v>46255</v>
      </c>
      <c r="C1219" s="198" t="str">
        <f>Sales_Entry!D1219</f>
        <v>PALPALI KIRANA</v>
      </c>
      <c r="D1219" s="198" t="s">
        <v>1388</v>
      </c>
      <c r="E1219" s="198" t="str">
        <f>Sales_Entry!C1219</f>
        <v>BILL-6982</v>
      </c>
      <c r="F1219" s="198" t="str">
        <f>Sales_Entry!E1219</f>
        <v>Mix Milk</v>
      </c>
      <c r="G1219" s="199">
        <f>N(Sales_Entry!J1219)</f>
        <v>1700</v>
      </c>
      <c r="H1219" s="199">
        <v>0</v>
      </c>
      <c r="I1219" s="199">
        <f t="shared" si="18"/>
        <v>1700</v>
      </c>
      <c r="J1219" s="200"/>
      <c r="K1219" s="200" t="str" cm="1">
        <f t="array" ref="K1219">IF($C1219="","",IF(AND($C1219=Party_Statement!$C$5,$B1219&gt;=Party_Statement!$C$6,$B1219&lt;=Party_Statement!$E$6),SUMPRODUCT(($C$3:$C1219=Party_Statement!$C$5)*($B$3:$B1219&gt;=Party_Statement!$C$6)*($B$3:$B1219&lt;=Party_Statement!$E$6)),""))</f>
        <v/>
      </c>
    </row>
    <row r="1220" spans="1:11" x14ac:dyDescent="0.2">
      <c r="A1220" s="196" t="str">
        <f>Sales_Entry!A1220</f>
        <v>2083/05/05</v>
      </c>
      <c r="B1220" s="197">
        <f>Sales_Entry!B1220</f>
        <v>46255</v>
      </c>
      <c r="C1220" s="198" t="str">
        <f>Sales_Entry!D1220</f>
        <v>AAMOSH KIRANA</v>
      </c>
      <c r="D1220" s="198" t="s">
        <v>1388</v>
      </c>
      <c r="E1220" s="198" t="str">
        <f>Sales_Entry!C1220</f>
        <v>BILL-6983</v>
      </c>
      <c r="F1220" s="198" t="str">
        <f>Sales_Entry!E1220</f>
        <v>Mix Milk</v>
      </c>
      <c r="G1220" s="199">
        <f>N(Sales_Entry!J1220)</f>
        <v>3440</v>
      </c>
      <c r="H1220" s="199">
        <v>0</v>
      </c>
      <c r="I1220" s="199">
        <f t="shared" ref="I1220:I1283" si="19">IF($C1220="","",$G1220-$H1220)</f>
        <v>3440</v>
      </c>
      <c r="J1220" s="200"/>
      <c r="K1220" s="200" cm="1">
        <f t="array" ref="K1220">IF($C1220="","",IF(AND($C1220=Party_Statement!$C$5,$B1220&gt;=Party_Statement!$C$6,$B1220&lt;=Party_Statement!$E$6),SUMPRODUCT(($C$3:$C1220=Party_Statement!$C$5)*($B$3:$B1220&gt;=Party_Statement!$C$6)*($B$3:$B1220&lt;=Party_Statement!$E$6)),""))</f>
        <v>155</v>
      </c>
    </row>
    <row r="1221" spans="1:11" x14ac:dyDescent="0.2">
      <c r="A1221" s="196" t="str">
        <f>Sales_Entry!A1221</f>
        <v>2083/05/05</v>
      </c>
      <c r="B1221" s="197">
        <f>Sales_Entry!B1221</f>
        <v>46255</v>
      </c>
      <c r="C1221" s="198" t="str">
        <f>Sales_Entry!D1221</f>
        <v>AAMOSH KIRANA</v>
      </c>
      <c r="D1221" s="198" t="s">
        <v>1388</v>
      </c>
      <c r="E1221" s="198" t="str">
        <f>Sales_Entry!C1221</f>
        <v>BILL-6983</v>
      </c>
      <c r="F1221" s="198" t="str">
        <f>Sales_Entry!E1221</f>
        <v>Mix Milk</v>
      </c>
      <c r="G1221" s="199">
        <f>N(Sales_Entry!J1221)</f>
        <v>3400</v>
      </c>
      <c r="H1221" s="199">
        <v>0</v>
      </c>
      <c r="I1221" s="199">
        <f t="shared" si="19"/>
        <v>3400</v>
      </c>
      <c r="J1221" s="200"/>
      <c r="K1221" s="200" cm="1">
        <f t="array" ref="K1221">IF($C1221="","",IF(AND($C1221=Party_Statement!$C$5,$B1221&gt;=Party_Statement!$C$6,$B1221&lt;=Party_Statement!$E$6),SUMPRODUCT(($C$3:$C1221=Party_Statement!$C$5)*($B$3:$B1221&gt;=Party_Statement!$C$6)*($B$3:$B1221&lt;=Party_Statement!$E$6)),""))</f>
        <v>156</v>
      </c>
    </row>
    <row r="1222" spans="1:11" x14ac:dyDescent="0.2">
      <c r="A1222" s="196" t="str">
        <f>Sales_Entry!A1222</f>
        <v>2083/05/05</v>
      </c>
      <c r="B1222" s="197">
        <f>Sales_Entry!B1222</f>
        <v>46255</v>
      </c>
      <c r="C1222" s="198" t="str">
        <f>Sales_Entry!D1222</f>
        <v>AAMOSH KIRANA</v>
      </c>
      <c r="D1222" s="198" t="s">
        <v>1388</v>
      </c>
      <c r="E1222" s="198" t="str">
        <f>Sales_Entry!C1222</f>
        <v>BILL-6983</v>
      </c>
      <c r="F1222" s="198" t="str">
        <f>Sales_Entry!E1222</f>
        <v>Cow Milk</v>
      </c>
      <c r="G1222" s="199">
        <f>N(Sales_Entry!J1222)</f>
        <v>80</v>
      </c>
      <c r="H1222" s="199">
        <v>0</v>
      </c>
      <c r="I1222" s="199">
        <f t="shared" si="19"/>
        <v>80</v>
      </c>
      <c r="J1222" s="200"/>
      <c r="K1222" s="200" cm="1">
        <f t="array" ref="K1222">IF($C1222="","",IF(AND($C1222=Party_Statement!$C$5,$B1222&gt;=Party_Statement!$C$6,$B1222&lt;=Party_Statement!$E$6),SUMPRODUCT(($C$3:$C1222=Party_Statement!$C$5)*($B$3:$B1222&gt;=Party_Statement!$C$6)*($B$3:$B1222&lt;=Party_Statement!$E$6)),""))</f>
        <v>157</v>
      </c>
    </row>
    <row r="1223" spans="1:11" x14ac:dyDescent="0.2">
      <c r="A1223" s="196" t="str">
        <f>Sales_Entry!A1223</f>
        <v>2083/05/05</v>
      </c>
      <c r="B1223" s="197">
        <f>Sales_Entry!B1223</f>
        <v>46255</v>
      </c>
      <c r="C1223" s="198" t="str">
        <f>Sales_Entry!D1223</f>
        <v>DEURALI KIRANA</v>
      </c>
      <c r="D1223" s="198" t="s">
        <v>1388</v>
      </c>
      <c r="E1223" s="198" t="str">
        <f>Sales_Entry!C1223</f>
        <v>BILL-6984</v>
      </c>
      <c r="F1223" s="198" t="str">
        <f>Sales_Entry!E1223</f>
        <v>Mix Milk</v>
      </c>
      <c r="G1223" s="199">
        <f>N(Sales_Entry!J1223)</f>
        <v>425</v>
      </c>
      <c r="H1223" s="199">
        <v>0</v>
      </c>
      <c r="I1223" s="199">
        <f t="shared" si="19"/>
        <v>425</v>
      </c>
      <c r="J1223" s="200"/>
      <c r="K1223" s="200" t="str" cm="1">
        <f t="array" ref="K1223">IF($C1223="","",IF(AND($C1223=Party_Statement!$C$5,$B1223&gt;=Party_Statement!$C$6,$B1223&lt;=Party_Statement!$E$6),SUMPRODUCT(($C$3:$C1223=Party_Statement!$C$5)*($B$3:$B1223&gt;=Party_Statement!$C$6)*($B$3:$B1223&lt;=Party_Statement!$E$6)),""))</f>
        <v/>
      </c>
    </row>
    <row r="1224" spans="1:11" x14ac:dyDescent="0.2">
      <c r="A1224" s="196" t="str">
        <f>Sales_Entry!A1224</f>
        <v>2083/05/05</v>
      </c>
      <c r="B1224" s="197">
        <f>Sales_Entry!B1224</f>
        <v>46255</v>
      </c>
      <c r="C1224" s="198" t="str">
        <f>Sales_Entry!D1224</f>
        <v>GIRI KIRANA</v>
      </c>
      <c r="D1224" s="198" t="s">
        <v>1388</v>
      </c>
      <c r="E1224" s="198" t="str">
        <f>Sales_Entry!C1224</f>
        <v>BILL-6985</v>
      </c>
      <c r="F1224" s="198" t="str">
        <f>Sales_Entry!E1224</f>
        <v>Mix Milk</v>
      </c>
      <c r="G1224" s="199">
        <f>N(Sales_Entry!J1224)</f>
        <v>3400</v>
      </c>
      <c r="H1224" s="199">
        <v>0</v>
      </c>
      <c r="I1224" s="199">
        <f t="shared" si="19"/>
        <v>3400</v>
      </c>
      <c r="J1224" s="200"/>
      <c r="K1224" s="200" t="str" cm="1">
        <f t="array" ref="K1224">IF($C1224="","",IF(AND($C1224=Party_Statement!$C$5,$B1224&gt;=Party_Statement!$C$6,$B1224&lt;=Party_Statement!$E$6),SUMPRODUCT(($C$3:$C1224=Party_Statement!$C$5)*($B$3:$B1224&gt;=Party_Statement!$C$6)*($B$3:$B1224&lt;=Party_Statement!$E$6)),""))</f>
        <v/>
      </c>
    </row>
    <row r="1225" spans="1:11" x14ac:dyDescent="0.2">
      <c r="A1225" s="196" t="str">
        <f>Sales_Entry!A1225</f>
        <v>2083/05/05</v>
      </c>
      <c r="B1225" s="197">
        <f>Sales_Entry!B1225</f>
        <v>46255</v>
      </c>
      <c r="C1225" s="198" t="str">
        <f>Sales_Entry!D1225</f>
        <v>SRIJANA DAIRY</v>
      </c>
      <c r="D1225" s="198" t="s">
        <v>1388</v>
      </c>
      <c r="E1225" s="198" t="str">
        <f>Sales_Entry!C1225</f>
        <v>BILL-6986</v>
      </c>
      <c r="F1225" s="198" t="str">
        <f>Sales_Entry!E1225</f>
        <v>Mix Milk</v>
      </c>
      <c r="G1225" s="199">
        <f>N(Sales_Entry!J1225)</f>
        <v>5100</v>
      </c>
      <c r="H1225" s="199">
        <v>0</v>
      </c>
      <c r="I1225" s="199">
        <f t="shared" si="19"/>
        <v>5100</v>
      </c>
      <c r="J1225" s="200"/>
      <c r="K1225" s="200" t="str" cm="1">
        <f t="array" ref="K1225">IF($C1225="","",IF(AND($C1225=Party_Statement!$C$5,$B1225&gt;=Party_Statement!$C$6,$B1225&lt;=Party_Statement!$E$6),SUMPRODUCT(($C$3:$C1225=Party_Statement!$C$5)*($B$3:$B1225&gt;=Party_Statement!$C$6)*($B$3:$B1225&lt;=Party_Statement!$E$6)),""))</f>
        <v/>
      </c>
    </row>
    <row r="1226" spans="1:11" x14ac:dyDescent="0.2">
      <c r="A1226" s="196" t="str">
        <f>Sales_Entry!A1226</f>
        <v>2083/05/05</v>
      </c>
      <c r="B1226" s="197">
        <f>Sales_Entry!B1226</f>
        <v>46255</v>
      </c>
      <c r="C1226" s="198" t="str">
        <f>Sales_Entry!D1226</f>
        <v>SRIJANA DAIRY</v>
      </c>
      <c r="D1226" s="198" t="s">
        <v>1388</v>
      </c>
      <c r="E1226" s="198" t="str">
        <f>Sales_Entry!C1226</f>
        <v>BILL-6986</v>
      </c>
      <c r="F1226" s="198" t="str">
        <f>Sales_Entry!E1226</f>
        <v>Cow Milk</v>
      </c>
      <c r="G1226" s="199">
        <f>N(Sales_Entry!J1226)</f>
        <v>80</v>
      </c>
      <c r="H1226" s="199">
        <v>0</v>
      </c>
      <c r="I1226" s="199">
        <f t="shared" si="19"/>
        <v>80</v>
      </c>
      <c r="J1226" s="200"/>
      <c r="K1226" s="200" t="str" cm="1">
        <f t="array" ref="K1226">IF($C1226="","",IF(AND($C1226=Party_Statement!$C$5,$B1226&gt;=Party_Statement!$C$6,$B1226&lt;=Party_Statement!$E$6),SUMPRODUCT(($C$3:$C1226=Party_Statement!$C$5)*($B$3:$B1226&gt;=Party_Statement!$C$6)*($B$3:$B1226&lt;=Party_Statement!$E$6)),""))</f>
        <v/>
      </c>
    </row>
    <row r="1227" spans="1:11" x14ac:dyDescent="0.2">
      <c r="A1227" s="196" t="str">
        <f>Sales_Entry!A1227</f>
        <v>2083/05/05</v>
      </c>
      <c r="B1227" s="197">
        <f>Sales_Entry!B1227</f>
        <v>46255</v>
      </c>
      <c r="C1227" s="198" t="str">
        <f>Sales_Entry!D1227</f>
        <v>CHHATRABHUMI STORE</v>
      </c>
      <c r="D1227" s="198" t="s">
        <v>1388</v>
      </c>
      <c r="E1227" s="198" t="str">
        <f>Sales_Entry!C1227</f>
        <v>BILL-6987</v>
      </c>
      <c r="F1227" s="198" t="str">
        <f>Sales_Entry!E1227</f>
        <v>Mix Milk</v>
      </c>
      <c r="G1227" s="199">
        <f>N(Sales_Entry!J1227)</f>
        <v>1290</v>
      </c>
      <c r="H1227" s="199">
        <v>0</v>
      </c>
      <c r="I1227" s="199">
        <f t="shared" si="19"/>
        <v>1290</v>
      </c>
      <c r="J1227" s="200"/>
      <c r="K1227" s="200" t="str" cm="1">
        <f t="array" ref="K1227">IF($C1227="","",IF(AND($C1227=Party_Statement!$C$5,$B1227&gt;=Party_Statement!$C$6,$B1227&lt;=Party_Statement!$E$6),SUMPRODUCT(($C$3:$C1227=Party_Statement!$C$5)*($B$3:$B1227&gt;=Party_Statement!$C$6)*($B$3:$B1227&lt;=Party_Statement!$E$6)),""))</f>
        <v/>
      </c>
    </row>
    <row r="1228" spans="1:11" x14ac:dyDescent="0.2">
      <c r="A1228" s="196" t="str">
        <f>Sales_Entry!A1228</f>
        <v>2083/05/05</v>
      </c>
      <c r="B1228" s="197">
        <f>Sales_Entry!B1228</f>
        <v>46255</v>
      </c>
      <c r="C1228" s="198" t="str">
        <f>Sales_Entry!D1228</f>
        <v>KRISHNA KHAREL</v>
      </c>
      <c r="D1228" s="198" t="s">
        <v>1388</v>
      </c>
      <c r="E1228" s="198" t="str">
        <f>Sales_Entry!C1228</f>
        <v>BILL-6988</v>
      </c>
      <c r="F1228" s="198" t="str">
        <f>Sales_Entry!E1228</f>
        <v>Mix Milk</v>
      </c>
      <c r="G1228" s="199">
        <f>N(Sales_Entry!J1228)</f>
        <v>172</v>
      </c>
      <c r="H1228" s="199">
        <v>0</v>
      </c>
      <c r="I1228" s="199">
        <f t="shared" si="19"/>
        <v>172</v>
      </c>
      <c r="J1228" s="200"/>
      <c r="K1228" s="200" t="str" cm="1">
        <f t="array" ref="K1228">IF($C1228="","",IF(AND($C1228=Party_Statement!$C$5,$B1228&gt;=Party_Statement!$C$6,$B1228&lt;=Party_Statement!$E$6),SUMPRODUCT(($C$3:$C1228=Party_Statement!$C$5)*($B$3:$B1228&gt;=Party_Statement!$C$6)*($B$3:$B1228&lt;=Party_Statement!$E$6)),""))</f>
        <v/>
      </c>
    </row>
    <row r="1229" spans="1:11" s="64" customFormat="1" x14ac:dyDescent="0.2">
      <c r="A1229" s="196" t="str">
        <f>Sales_Entry!A1229</f>
        <v>2083/05/05</v>
      </c>
      <c r="B1229" s="197">
        <f>Sales_Entry!B1229</f>
        <v>46255</v>
      </c>
      <c r="C1229" s="198" t="str">
        <f>Sales_Entry!D1229</f>
        <v>SAMIKSHYA KIRANA</v>
      </c>
      <c r="D1229" s="198" t="s">
        <v>1388</v>
      </c>
      <c r="E1229" s="198" t="str">
        <f>Sales_Entry!C1229</f>
        <v>BILL-6989</v>
      </c>
      <c r="F1229" s="198" t="str">
        <f>Sales_Entry!E1229</f>
        <v>Mix Milk</v>
      </c>
      <c r="G1229" s="199">
        <f>N(Sales_Entry!J1229)</f>
        <v>680</v>
      </c>
      <c r="H1229" s="199">
        <v>0</v>
      </c>
      <c r="I1229" s="199">
        <f t="shared" si="19"/>
        <v>680</v>
      </c>
      <c r="J1229" s="202"/>
      <c r="K1229" s="200" t="str" cm="1">
        <f t="array" ref="K1229">IF($C1229="","",IF(AND($C1229=Party_Statement!$C$5,$B1229&gt;=Party_Statement!$C$6,$B1229&lt;=Party_Statement!$E$6),SUMPRODUCT(($C$3:$C1229=Party_Statement!$C$5)*($B$3:$B1229&gt;=Party_Statement!$C$6)*($B$3:$B1229&lt;=Party_Statement!$E$6)),""))</f>
        <v/>
      </c>
    </row>
    <row r="1230" spans="1:11" x14ac:dyDescent="0.2">
      <c r="A1230" s="196" t="str">
        <f>Sales_Entry!A1230</f>
        <v>2083/05/05</v>
      </c>
      <c r="B1230" s="197">
        <f>Sales_Entry!B1230</f>
        <v>46255</v>
      </c>
      <c r="C1230" s="198" t="str">
        <f>Sales_Entry!D1230</f>
        <v>MANAKAMANA DAIRY</v>
      </c>
      <c r="D1230" s="198" t="s">
        <v>1388</v>
      </c>
      <c r="E1230" s="198" t="str">
        <f>Sales_Entry!C1230</f>
        <v>BILL-6990</v>
      </c>
      <c r="F1230" s="198" t="str">
        <f>Sales_Entry!E1230</f>
        <v>Mix Milk</v>
      </c>
      <c r="G1230" s="199">
        <f>N(Sales_Entry!J1230)</f>
        <v>850</v>
      </c>
      <c r="H1230" s="199">
        <v>0</v>
      </c>
      <c r="I1230" s="199">
        <f t="shared" si="19"/>
        <v>850</v>
      </c>
      <c r="J1230" s="200"/>
      <c r="K1230" s="200" t="str" cm="1">
        <f t="array" ref="K1230">IF($C1230="","",IF(AND($C1230=Party_Statement!$C$5,$B1230&gt;=Party_Statement!$C$6,$B1230&lt;=Party_Statement!$E$6),SUMPRODUCT(($C$3:$C1230=Party_Statement!$C$5)*($B$3:$B1230&gt;=Party_Statement!$C$6)*($B$3:$B1230&lt;=Party_Statement!$E$6)),""))</f>
        <v/>
      </c>
    </row>
    <row r="1231" spans="1:11" x14ac:dyDescent="0.2">
      <c r="A1231" s="196" t="str">
        <f>Sales_Entry!A1231</f>
        <v>2083/05/05</v>
      </c>
      <c r="B1231" s="197">
        <f>Sales_Entry!B1231</f>
        <v>46255</v>
      </c>
      <c r="C1231" s="198" t="str">
        <f>Sales_Entry!D1231</f>
        <v>SUMIT MISTHAN BHANDAR</v>
      </c>
      <c r="D1231" s="198" t="s">
        <v>1388</v>
      </c>
      <c r="E1231" s="198" t="str">
        <f>Sales_Entry!C1231</f>
        <v>BILL-6991</v>
      </c>
      <c r="F1231" s="198" t="str">
        <f>Sales_Entry!E1231</f>
        <v>Mix Milk</v>
      </c>
      <c r="G1231" s="199">
        <f>N(Sales_Entry!J1231)</f>
        <v>1700</v>
      </c>
      <c r="H1231" s="199">
        <v>0</v>
      </c>
      <c r="I1231" s="199">
        <f t="shared" si="19"/>
        <v>1700</v>
      </c>
      <c r="J1231" s="200"/>
      <c r="K1231" s="200" t="str" cm="1">
        <f t="array" ref="K1231">IF($C1231="","",IF(AND($C1231=Party_Statement!$C$5,$B1231&gt;=Party_Statement!$C$6,$B1231&lt;=Party_Statement!$E$6),SUMPRODUCT(($C$3:$C1231=Party_Statement!$C$5)*($B$3:$B1231&gt;=Party_Statement!$C$6)*($B$3:$B1231&lt;=Party_Statement!$E$6)),""))</f>
        <v/>
      </c>
    </row>
    <row r="1232" spans="1:11" x14ac:dyDescent="0.2">
      <c r="A1232" s="196" t="str">
        <f>Sales_Entry!A1232</f>
        <v>2083/05/05</v>
      </c>
      <c r="B1232" s="197">
        <f>Sales_Entry!B1232</f>
        <v>46255</v>
      </c>
      <c r="C1232" s="198" t="str">
        <f>Sales_Entry!D1232</f>
        <v>THE DARBAR PARTY PALACE</v>
      </c>
      <c r="D1232" s="198" t="s">
        <v>1388</v>
      </c>
      <c r="E1232" s="198" t="str">
        <f>Sales_Entry!C1232</f>
        <v>BILL-6992</v>
      </c>
      <c r="F1232" s="198" t="str">
        <f>Sales_Entry!E1232</f>
        <v>Mix Milk</v>
      </c>
      <c r="G1232" s="199">
        <f>N(Sales_Entry!J1232)</f>
        <v>450</v>
      </c>
      <c r="H1232" s="199">
        <v>0</v>
      </c>
      <c r="I1232" s="199">
        <f t="shared" si="19"/>
        <v>450</v>
      </c>
      <c r="J1232" s="200"/>
      <c r="K1232" s="200" t="str" cm="1">
        <f t="array" ref="K1232">IF($C1232="","",IF(AND($C1232=Party_Statement!$C$5,$B1232&gt;=Party_Statement!$C$6,$B1232&lt;=Party_Statement!$E$6),SUMPRODUCT(($C$3:$C1232=Party_Statement!$C$5)*($B$3:$B1232&gt;=Party_Statement!$C$6)*($B$3:$B1232&lt;=Party_Statement!$E$6)),""))</f>
        <v/>
      </c>
    </row>
    <row r="1233" spans="1:11" x14ac:dyDescent="0.2">
      <c r="A1233" s="196" t="str">
        <f>Sales_Entry!A1233</f>
        <v>2083/05/05</v>
      </c>
      <c r="B1233" s="197">
        <f>Sales_Entry!B1233</f>
        <v>46255</v>
      </c>
      <c r="C1233" s="198" t="str">
        <f>Sales_Entry!D1233</f>
        <v>THE DARBAR PARTY PALACE</v>
      </c>
      <c r="D1233" s="198" t="s">
        <v>1388</v>
      </c>
      <c r="E1233" s="198" t="str">
        <f>Sales_Entry!C1233</f>
        <v>BILL-6992</v>
      </c>
      <c r="F1233" s="198" t="str">
        <f>Sales_Entry!E1233</f>
        <v>GHEE</v>
      </c>
      <c r="G1233" s="199">
        <f>N(Sales_Entry!J1233)</f>
        <v>3600</v>
      </c>
      <c r="H1233" s="199">
        <v>0</v>
      </c>
      <c r="I1233" s="199">
        <f t="shared" si="19"/>
        <v>3600</v>
      </c>
      <c r="J1233" s="200"/>
      <c r="K1233" s="200" t="str" cm="1">
        <f t="array" ref="K1233">IF($C1233="","",IF(AND($C1233=Party_Statement!$C$5,$B1233&gt;=Party_Statement!$C$6,$B1233&lt;=Party_Statement!$E$6),SUMPRODUCT(($C$3:$C1233=Party_Statement!$C$5)*($B$3:$B1233&gt;=Party_Statement!$C$6)*($B$3:$B1233&lt;=Party_Statement!$E$6)),""))</f>
        <v/>
      </c>
    </row>
    <row r="1234" spans="1:11" x14ac:dyDescent="0.2">
      <c r="A1234" s="196" t="str">
        <f>Sales_Entry!A1234</f>
        <v>2083/05/05</v>
      </c>
      <c r="B1234" s="197">
        <f>Sales_Entry!B1234</f>
        <v>46255</v>
      </c>
      <c r="C1234" s="198" t="str">
        <f>Sales_Entry!D1234</f>
        <v>ORGANIC TARKALI</v>
      </c>
      <c r="D1234" s="198" t="s">
        <v>1388</v>
      </c>
      <c r="E1234" s="198" t="str">
        <f>Sales_Entry!C1234</f>
        <v>BILL-6993</v>
      </c>
      <c r="F1234" s="198" t="str">
        <f>Sales_Entry!E1234</f>
        <v>Mix Milk</v>
      </c>
      <c r="G1234" s="199">
        <f>N(Sales_Entry!J1234)</f>
        <v>1900</v>
      </c>
      <c r="H1234" s="199">
        <v>0</v>
      </c>
      <c r="I1234" s="199">
        <f t="shared" si="19"/>
        <v>1900</v>
      </c>
      <c r="J1234" s="200"/>
      <c r="K1234" s="200" t="str" cm="1">
        <f t="array" ref="K1234">IF($C1234="","",IF(AND($C1234=Party_Statement!$C$5,$B1234&gt;=Party_Statement!$C$6,$B1234&lt;=Party_Statement!$E$6),SUMPRODUCT(($C$3:$C1234=Party_Statement!$C$5)*($B$3:$B1234&gt;=Party_Statement!$C$6)*($B$3:$B1234&lt;=Party_Statement!$E$6)),""))</f>
        <v/>
      </c>
    </row>
    <row r="1235" spans="1:11" x14ac:dyDescent="0.2">
      <c r="A1235" s="196" t="str">
        <f>Sales_Entry!A1235</f>
        <v>2083/05/05</v>
      </c>
      <c r="B1235" s="197">
        <f>Sales_Entry!B1235</f>
        <v>46255</v>
      </c>
      <c r="C1235" s="198" t="str">
        <f>Sales_Entry!D1235</f>
        <v>ORGANIC TARKALI</v>
      </c>
      <c r="D1235" s="198" t="s">
        <v>1388</v>
      </c>
      <c r="E1235" s="198" t="str">
        <f>Sales_Entry!C1235</f>
        <v>BILL-6993</v>
      </c>
      <c r="F1235" s="198" t="str">
        <f>Sales_Entry!E1235</f>
        <v>Mix Milk</v>
      </c>
      <c r="G1235" s="199">
        <f>N(Sales_Entry!J1235)</f>
        <v>850</v>
      </c>
      <c r="H1235" s="199">
        <v>0</v>
      </c>
      <c r="I1235" s="199">
        <f t="shared" si="19"/>
        <v>850</v>
      </c>
      <c r="J1235" s="200"/>
      <c r="K1235" s="200" t="str" cm="1">
        <f t="array" ref="K1235">IF($C1235="","",IF(AND($C1235=Party_Statement!$C$5,$B1235&gt;=Party_Statement!$C$6,$B1235&lt;=Party_Statement!$E$6),SUMPRODUCT(($C$3:$C1235=Party_Statement!$C$5)*($B$3:$B1235&gt;=Party_Statement!$C$6)*($B$3:$B1235&lt;=Party_Statement!$E$6)),""))</f>
        <v/>
      </c>
    </row>
    <row r="1236" spans="1:11" x14ac:dyDescent="0.2">
      <c r="A1236" s="196" t="str">
        <f>Sales_Entry!A1236</f>
        <v>2083/05/05</v>
      </c>
      <c r="B1236" s="197">
        <f>Sales_Entry!B1236</f>
        <v>46255</v>
      </c>
      <c r="C1236" s="198" t="str">
        <f>Sales_Entry!D1236</f>
        <v>YUBARAJ AND SAMRAT</v>
      </c>
      <c r="D1236" s="198" t="s">
        <v>1388</v>
      </c>
      <c r="E1236" s="198" t="str">
        <f>Sales_Entry!C1236</f>
        <v>BILL-6994</v>
      </c>
      <c r="F1236" s="198" t="str">
        <f>Sales_Entry!E1236</f>
        <v>Mix Milk</v>
      </c>
      <c r="G1236" s="199">
        <f>N(Sales_Entry!J1236)</f>
        <v>1020</v>
      </c>
      <c r="H1236" s="199">
        <v>0</v>
      </c>
      <c r="I1236" s="199">
        <f t="shared" si="19"/>
        <v>1020</v>
      </c>
      <c r="J1236" s="200"/>
      <c r="K1236" s="200" t="str" cm="1">
        <f t="array" ref="K1236">IF($C1236="","",IF(AND($C1236=Party_Statement!$C$5,$B1236&gt;=Party_Statement!$C$6,$B1236&lt;=Party_Statement!$E$6),SUMPRODUCT(($C$3:$C1236=Party_Statement!$C$5)*($B$3:$B1236&gt;=Party_Statement!$C$6)*($B$3:$B1236&lt;=Party_Statement!$E$6)),""))</f>
        <v/>
      </c>
    </row>
    <row r="1237" spans="1:11" x14ac:dyDescent="0.2">
      <c r="A1237" s="196" t="str">
        <f>Sales_Entry!A1237</f>
        <v>2083/05/05</v>
      </c>
      <c r="B1237" s="197">
        <f>Sales_Entry!B1237</f>
        <v>46255</v>
      </c>
      <c r="C1237" s="198" t="str">
        <f>Sales_Entry!D1237</f>
        <v>LOCAL</v>
      </c>
      <c r="D1237" s="198" t="s">
        <v>1388</v>
      </c>
      <c r="E1237" s="198" t="str">
        <f>Sales_Entry!C1237</f>
        <v>BILL-6480</v>
      </c>
      <c r="F1237" s="198" t="str">
        <f>Sales_Entry!E1237</f>
        <v>GHEE</v>
      </c>
      <c r="G1237" s="199">
        <f>N(Sales_Entry!J1237)</f>
        <v>6000</v>
      </c>
      <c r="H1237" s="199">
        <v>0</v>
      </c>
      <c r="I1237" s="199">
        <f t="shared" si="19"/>
        <v>6000</v>
      </c>
      <c r="J1237" s="200"/>
      <c r="K1237" s="200" t="str" cm="1">
        <f t="array" ref="K1237">IF($C1237="","",IF(AND($C1237=Party_Statement!$C$5,$B1237&gt;=Party_Statement!$C$6,$B1237&lt;=Party_Statement!$E$6),SUMPRODUCT(($C$3:$C1237=Party_Statement!$C$5)*($B$3:$B1237&gt;=Party_Statement!$C$6)*($B$3:$B1237&lt;=Party_Statement!$E$6)),""))</f>
        <v/>
      </c>
    </row>
    <row r="1238" spans="1:11" x14ac:dyDescent="0.2">
      <c r="A1238" s="196" t="str">
        <f>Sales_Entry!A1238</f>
        <v>2083/05/05</v>
      </c>
      <c r="B1238" s="197">
        <f>Sales_Entry!B1238</f>
        <v>46255</v>
      </c>
      <c r="C1238" s="198" t="str">
        <f>Sales_Entry!D1238</f>
        <v>LOCAL</v>
      </c>
      <c r="D1238" s="198" t="s">
        <v>1388</v>
      </c>
      <c r="E1238" s="198" t="str">
        <f>Sales_Entry!C1238</f>
        <v>BILL-6480</v>
      </c>
      <c r="F1238" s="198" t="str">
        <f>Sales_Entry!E1238</f>
        <v>NAUNI</v>
      </c>
      <c r="G1238" s="199">
        <f>N(Sales_Entry!J1238)</f>
        <v>7650</v>
      </c>
      <c r="H1238" s="199">
        <v>0</v>
      </c>
      <c r="I1238" s="199">
        <f t="shared" si="19"/>
        <v>7650</v>
      </c>
      <c r="J1238" s="200"/>
      <c r="K1238" s="200" t="str" cm="1">
        <f t="array" ref="K1238">IF($C1238="","",IF(AND($C1238=Party_Statement!$C$5,$B1238&gt;=Party_Statement!$C$6,$B1238&lt;=Party_Statement!$E$6),SUMPRODUCT(($C$3:$C1238=Party_Statement!$C$5)*($B$3:$B1238&gt;=Party_Statement!$C$6)*($B$3:$B1238&lt;=Party_Statement!$E$6)),""))</f>
        <v/>
      </c>
    </row>
    <row r="1239" spans="1:11" x14ac:dyDescent="0.2">
      <c r="A1239" s="196" t="str">
        <f>Sales_Entry!A1239</f>
        <v>2083/05/05</v>
      </c>
      <c r="B1239" s="197">
        <f>Sales_Entry!B1239</f>
        <v>46255</v>
      </c>
      <c r="C1239" s="198" t="str">
        <f>Sales_Entry!D1239</f>
        <v>LOCAL</v>
      </c>
      <c r="D1239" s="198" t="s">
        <v>1388</v>
      </c>
      <c r="E1239" s="198" t="str">
        <f>Sales_Entry!C1239</f>
        <v>BILL-6480</v>
      </c>
      <c r="F1239" s="198" t="str">
        <f>Sales_Entry!E1239</f>
        <v>PANEER</v>
      </c>
      <c r="G1239" s="199">
        <f>N(Sales_Entry!J1239)</f>
        <v>400</v>
      </c>
      <c r="H1239" s="199">
        <v>0</v>
      </c>
      <c r="I1239" s="199">
        <f t="shared" si="19"/>
        <v>400</v>
      </c>
      <c r="J1239" s="200"/>
      <c r="K1239" s="200" t="str" cm="1">
        <f t="array" ref="K1239">IF($C1239="","",IF(AND($C1239=Party_Statement!$C$5,$B1239&gt;=Party_Statement!$C$6,$B1239&lt;=Party_Statement!$E$6),SUMPRODUCT(($C$3:$C1239=Party_Statement!$C$5)*($B$3:$B1239&gt;=Party_Statement!$C$6)*($B$3:$B1239&lt;=Party_Statement!$E$6)),""))</f>
        <v/>
      </c>
    </row>
    <row r="1240" spans="1:11" s="64" customFormat="1" x14ac:dyDescent="0.2">
      <c r="A1240" s="196" t="str">
        <f>Sales_Entry!A1240</f>
        <v>2083/05/05</v>
      </c>
      <c r="B1240" s="197">
        <f>Sales_Entry!B1240</f>
        <v>46255</v>
      </c>
      <c r="C1240" s="198" t="str">
        <f>Sales_Entry!D1240</f>
        <v>LOCAL</v>
      </c>
      <c r="D1240" s="198" t="s">
        <v>1388</v>
      </c>
      <c r="E1240" s="198" t="str">
        <f>Sales_Entry!C1240</f>
        <v>BILL-6480</v>
      </c>
      <c r="F1240" s="198" t="str">
        <f>Sales_Entry!E1240</f>
        <v>Mix Milk</v>
      </c>
      <c r="G1240" s="199">
        <f>N(Sales_Entry!J1240)</f>
        <v>400</v>
      </c>
      <c r="H1240" s="199">
        <v>0</v>
      </c>
      <c r="I1240" s="199">
        <f t="shared" si="19"/>
        <v>400</v>
      </c>
      <c r="J1240" s="202"/>
      <c r="K1240" s="200" t="str" cm="1">
        <f t="array" ref="K1240">IF($C1240="","",IF(AND($C1240=Party_Statement!$C$5,$B1240&gt;=Party_Statement!$C$6,$B1240&lt;=Party_Statement!$E$6),SUMPRODUCT(($C$3:$C1240=Party_Statement!$C$5)*($B$3:$B1240&gt;=Party_Statement!$C$6)*($B$3:$B1240&lt;=Party_Statement!$E$6)),""))</f>
        <v/>
      </c>
    </row>
    <row r="1241" spans="1:11" x14ac:dyDescent="0.2">
      <c r="A1241" s="196" t="str">
        <f>Sales_Entry!A1241</f>
        <v>2083/05/05</v>
      </c>
      <c r="B1241" s="197">
        <f>Sales_Entry!B1241</f>
        <v>46255</v>
      </c>
      <c r="C1241" s="198" t="str">
        <f>Sales_Entry!D1241</f>
        <v>NAWARAJ UPADHYAYA</v>
      </c>
      <c r="D1241" s="198" t="s">
        <v>1388</v>
      </c>
      <c r="E1241" s="198" t="str">
        <f>Sales_Entry!C1241</f>
        <v>BILL-6995</v>
      </c>
      <c r="F1241" s="198" t="str">
        <f>Sales_Entry!E1241</f>
        <v>Mix Milk</v>
      </c>
      <c r="G1241" s="199">
        <f>N(Sales_Entry!J1241)</f>
        <v>170</v>
      </c>
      <c r="H1241" s="199">
        <v>0</v>
      </c>
      <c r="I1241" s="199">
        <f t="shared" si="19"/>
        <v>170</v>
      </c>
      <c r="J1241" s="200"/>
      <c r="K1241" s="200" t="str" cm="1">
        <f t="array" ref="K1241">IF($C1241="","",IF(AND($C1241=Party_Statement!$C$5,$B1241&gt;=Party_Statement!$C$6,$B1241&lt;=Party_Statement!$E$6),SUMPRODUCT(($C$3:$C1241=Party_Statement!$C$5)*($B$3:$B1241&gt;=Party_Statement!$C$6)*($B$3:$B1241&lt;=Party_Statement!$E$6)),""))</f>
        <v/>
      </c>
    </row>
    <row r="1242" spans="1:11" x14ac:dyDescent="0.2">
      <c r="A1242" s="196" t="str">
        <f>Sales_Entry!A1242</f>
        <v>2083/05/06</v>
      </c>
      <c r="B1242" s="197">
        <f>Sales_Entry!B1242</f>
        <v>46256</v>
      </c>
      <c r="C1242" s="198" t="str">
        <f>Sales_Entry!D1242</f>
        <v>SRIJANA DAIRY</v>
      </c>
      <c r="D1242" s="198" t="s">
        <v>1388</v>
      </c>
      <c r="E1242" s="198" t="str">
        <f>Sales_Entry!C1242</f>
        <v>BILL-6996</v>
      </c>
      <c r="F1242" s="198" t="str">
        <f>Sales_Entry!E1242</f>
        <v>Mix Milk</v>
      </c>
      <c r="G1242" s="199">
        <f>N(Sales_Entry!J1242)</f>
        <v>5100</v>
      </c>
      <c r="H1242" s="199">
        <v>0</v>
      </c>
      <c r="I1242" s="199">
        <f t="shared" si="19"/>
        <v>5100</v>
      </c>
      <c r="J1242" s="200"/>
      <c r="K1242" s="200" t="str" cm="1">
        <f t="array" ref="K1242">IF($C1242="","",IF(AND($C1242=Party_Statement!$C$5,$B1242&gt;=Party_Statement!$C$6,$B1242&lt;=Party_Statement!$E$6),SUMPRODUCT(($C$3:$C1242=Party_Statement!$C$5)*($B$3:$B1242&gt;=Party_Statement!$C$6)*($B$3:$B1242&lt;=Party_Statement!$E$6)),""))</f>
        <v/>
      </c>
    </row>
    <row r="1243" spans="1:11" x14ac:dyDescent="0.2">
      <c r="A1243" s="196" t="str">
        <f>Sales_Entry!A1243</f>
        <v>2083/05/06</v>
      </c>
      <c r="B1243" s="197">
        <f>Sales_Entry!B1243</f>
        <v>46256</v>
      </c>
      <c r="C1243" s="198" t="str">
        <f>Sales_Entry!D1243</f>
        <v>SRIJANA DAIRY</v>
      </c>
      <c r="D1243" s="198" t="s">
        <v>1388</v>
      </c>
      <c r="E1243" s="198" t="str">
        <f>Sales_Entry!C1243</f>
        <v>BILL-6996</v>
      </c>
      <c r="F1243" s="198" t="str">
        <f>Sales_Entry!E1243</f>
        <v>Cow Milk</v>
      </c>
      <c r="G1243" s="199">
        <f>N(Sales_Entry!J1243)</f>
        <v>80</v>
      </c>
      <c r="H1243" s="199">
        <v>0</v>
      </c>
      <c r="I1243" s="199">
        <f t="shared" si="19"/>
        <v>80</v>
      </c>
      <c r="J1243" s="200"/>
      <c r="K1243" s="200" t="str" cm="1">
        <f t="array" ref="K1243">IF($C1243="","",IF(AND($C1243=Party_Statement!$C$5,$B1243&gt;=Party_Statement!$C$6,$B1243&lt;=Party_Statement!$E$6),SUMPRODUCT(($C$3:$C1243=Party_Statement!$C$5)*($B$3:$B1243&gt;=Party_Statement!$C$6)*($B$3:$B1243&lt;=Party_Statement!$E$6)),""))</f>
        <v/>
      </c>
    </row>
    <row r="1244" spans="1:11" x14ac:dyDescent="0.2">
      <c r="A1244" s="196" t="str">
        <f>Sales_Entry!A1244</f>
        <v>2083/05/06</v>
      </c>
      <c r="B1244" s="197">
        <f>Sales_Entry!B1244</f>
        <v>46256</v>
      </c>
      <c r="C1244" s="198" t="str">
        <f>Sales_Entry!D1244</f>
        <v>SOBHA BHATTARAI</v>
      </c>
      <c r="D1244" s="198" t="s">
        <v>1388</v>
      </c>
      <c r="E1244" s="198" t="str">
        <f>Sales_Entry!C1244</f>
        <v>BILL-6997</v>
      </c>
      <c r="F1244" s="198" t="str">
        <f>Sales_Entry!E1244</f>
        <v>Mix Milk</v>
      </c>
      <c r="G1244" s="199">
        <f>N(Sales_Entry!J1244)</f>
        <v>3400</v>
      </c>
      <c r="H1244" s="199">
        <v>0</v>
      </c>
      <c r="I1244" s="199">
        <f t="shared" si="19"/>
        <v>3400</v>
      </c>
      <c r="J1244" s="200"/>
      <c r="K1244" s="200" t="str" cm="1">
        <f t="array" ref="K1244">IF($C1244="","",IF(AND($C1244=Party_Statement!$C$5,$B1244&gt;=Party_Statement!$C$6,$B1244&lt;=Party_Statement!$E$6),SUMPRODUCT(($C$3:$C1244=Party_Statement!$C$5)*($B$3:$B1244&gt;=Party_Statement!$C$6)*($B$3:$B1244&lt;=Party_Statement!$E$6)),""))</f>
        <v/>
      </c>
    </row>
    <row r="1245" spans="1:11" x14ac:dyDescent="0.2">
      <c r="A1245" s="196" t="str">
        <f>Sales_Entry!A1245</f>
        <v>2083/05/06</v>
      </c>
      <c r="B1245" s="197">
        <f>Sales_Entry!B1245</f>
        <v>46256</v>
      </c>
      <c r="C1245" s="198" t="str">
        <f>Sales_Entry!D1245</f>
        <v>AAMOSH KIRANA</v>
      </c>
      <c r="D1245" s="198" t="s">
        <v>1388</v>
      </c>
      <c r="E1245" s="198" t="str">
        <f>Sales_Entry!C1245</f>
        <v>BILL-6998</v>
      </c>
      <c r="F1245" s="198" t="str">
        <f>Sales_Entry!E1245</f>
        <v>Mix Milk</v>
      </c>
      <c r="G1245" s="199">
        <f>N(Sales_Entry!J1245)</f>
        <v>3440</v>
      </c>
      <c r="H1245" s="199">
        <v>0</v>
      </c>
      <c r="I1245" s="199">
        <f t="shared" si="19"/>
        <v>3440</v>
      </c>
      <c r="J1245" s="200"/>
      <c r="K1245" s="200" cm="1">
        <f t="array" ref="K1245">IF($C1245="","",IF(AND($C1245=Party_Statement!$C$5,$B1245&gt;=Party_Statement!$C$6,$B1245&lt;=Party_Statement!$E$6),SUMPRODUCT(($C$3:$C1245=Party_Statement!$C$5)*($B$3:$B1245&gt;=Party_Statement!$C$6)*($B$3:$B1245&lt;=Party_Statement!$E$6)),""))</f>
        <v>158</v>
      </c>
    </row>
    <row r="1246" spans="1:11" x14ac:dyDescent="0.2">
      <c r="A1246" s="196" t="str">
        <f>Sales_Entry!A1246</f>
        <v>2083/05/06</v>
      </c>
      <c r="B1246" s="197">
        <f>Sales_Entry!B1246</f>
        <v>46256</v>
      </c>
      <c r="C1246" s="198" t="str">
        <f>Sales_Entry!D1246</f>
        <v>AAMOSH KIRANA</v>
      </c>
      <c r="D1246" s="198" t="s">
        <v>1388</v>
      </c>
      <c r="E1246" s="198" t="str">
        <f>Sales_Entry!C1246</f>
        <v>BILL-6998</v>
      </c>
      <c r="F1246" s="198" t="str">
        <f>Sales_Entry!E1246</f>
        <v>Mix Milk</v>
      </c>
      <c r="G1246" s="199">
        <f>N(Sales_Entry!J1246)</f>
        <v>2550</v>
      </c>
      <c r="H1246" s="199">
        <v>0</v>
      </c>
      <c r="I1246" s="199">
        <f t="shared" si="19"/>
        <v>2550</v>
      </c>
      <c r="J1246" s="200"/>
      <c r="K1246" s="200" cm="1">
        <f t="array" ref="K1246">IF($C1246="","",IF(AND($C1246=Party_Statement!$C$5,$B1246&gt;=Party_Statement!$C$6,$B1246&lt;=Party_Statement!$E$6),SUMPRODUCT(($C$3:$C1246=Party_Statement!$C$5)*($B$3:$B1246&gt;=Party_Statement!$C$6)*($B$3:$B1246&lt;=Party_Statement!$E$6)),""))</f>
        <v>159</v>
      </c>
    </row>
    <row r="1247" spans="1:11" x14ac:dyDescent="0.2">
      <c r="A1247" s="196" t="str">
        <f>Sales_Entry!A1247</f>
        <v>2083/05/06</v>
      </c>
      <c r="B1247" s="197">
        <f>Sales_Entry!B1247</f>
        <v>46256</v>
      </c>
      <c r="C1247" s="198" t="str">
        <f>Sales_Entry!D1247</f>
        <v>AAMOSH KIRANA</v>
      </c>
      <c r="D1247" s="198" t="s">
        <v>1388</v>
      </c>
      <c r="E1247" s="198" t="str">
        <f>Sales_Entry!C1247</f>
        <v>BILL-6998</v>
      </c>
      <c r="F1247" s="198" t="str">
        <f>Sales_Entry!E1247</f>
        <v>Cow Milk</v>
      </c>
      <c r="G1247" s="199">
        <f>N(Sales_Entry!J1247)</f>
        <v>80</v>
      </c>
      <c r="H1247" s="199">
        <v>0</v>
      </c>
      <c r="I1247" s="199">
        <f t="shared" si="19"/>
        <v>80</v>
      </c>
      <c r="J1247" s="200"/>
      <c r="K1247" s="200" cm="1">
        <f t="array" ref="K1247">IF($C1247="","",IF(AND($C1247=Party_Statement!$C$5,$B1247&gt;=Party_Statement!$C$6,$B1247&lt;=Party_Statement!$E$6),SUMPRODUCT(($C$3:$C1247=Party_Statement!$C$5)*($B$3:$B1247&gt;=Party_Statement!$C$6)*($B$3:$B1247&lt;=Party_Statement!$E$6)),""))</f>
        <v>160</v>
      </c>
    </row>
    <row r="1248" spans="1:11" x14ac:dyDescent="0.2">
      <c r="A1248" s="196" t="str">
        <f>Sales_Entry!A1248</f>
        <v>2083/05/06</v>
      </c>
      <c r="B1248" s="197">
        <f>Sales_Entry!B1248</f>
        <v>46256</v>
      </c>
      <c r="C1248" s="198" t="str">
        <f>Sales_Entry!D1248</f>
        <v>PALPALI KIRANA</v>
      </c>
      <c r="D1248" s="198" t="s">
        <v>1388</v>
      </c>
      <c r="E1248" s="198" t="str">
        <f>Sales_Entry!C1248</f>
        <v>BILL-6999</v>
      </c>
      <c r="F1248" s="198" t="str">
        <f>Sales_Entry!E1248</f>
        <v>Cow Milk</v>
      </c>
      <c r="G1248" s="199">
        <f>N(Sales_Entry!J1248)</f>
        <v>1700</v>
      </c>
      <c r="H1248" s="199">
        <v>0</v>
      </c>
      <c r="I1248" s="199">
        <f t="shared" si="19"/>
        <v>1700</v>
      </c>
      <c r="J1248" s="200"/>
      <c r="K1248" s="200" t="str" cm="1">
        <f t="array" ref="K1248">IF($C1248="","",IF(AND($C1248=Party_Statement!$C$5,$B1248&gt;=Party_Statement!$C$6,$B1248&lt;=Party_Statement!$E$6),SUMPRODUCT(($C$3:$C1248=Party_Statement!$C$5)*($B$3:$B1248&gt;=Party_Statement!$C$6)*($B$3:$B1248&lt;=Party_Statement!$E$6)),""))</f>
        <v/>
      </c>
    </row>
    <row r="1249" spans="1:11" x14ac:dyDescent="0.2">
      <c r="A1249" s="196" t="str">
        <f>Sales_Entry!A1249</f>
        <v>2083/05/06</v>
      </c>
      <c r="B1249" s="197">
        <f>Sales_Entry!B1249</f>
        <v>46256</v>
      </c>
      <c r="C1249" s="198" t="str">
        <f>Sales_Entry!D1249</f>
        <v>CHHATRABHUMI STORE</v>
      </c>
      <c r="D1249" s="198" t="s">
        <v>1388</v>
      </c>
      <c r="E1249" s="198" t="str">
        <f>Sales_Entry!C1249</f>
        <v>BILL-7000</v>
      </c>
      <c r="F1249" s="198" t="str">
        <f>Sales_Entry!E1249</f>
        <v>Mix Milk</v>
      </c>
      <c r="G1249" s="199">
        <f>N(Sales_Entry!J1249)</f>
        <v>1720</v>
      </c>
      <c r="H1249" s="199">
        <v>0</v>
      </c>
      <c r="I1249" s="199">
        <f t="shared" si="19"/>
        <v>1720</v>
      </c>
      <c r="J1249" s="200"/>
      <c r="K1249" s="200" t="str" cm="1">
        <f t="array" ref="K1249">IF($C1249="","",IF(AND($C1249=Party_Statement!$C$5,$B1249&gt;=Party_Statement!$C$6,$B1249&lt;=Party_Statement!$E$6),SUMPRODUCT(($C$3:$C1249=Party_Statement!$C$5)*($B$3:$B1249&gt;=Party_Statement!$C$6)*($B$3:$B1249&lt;=Party_Statement!$E$6)),""))</f>
        <v/>
      </c>
    </row>
    <row r="1250" spans="1:11" x14ac:dyDescent="0.2">
      <c r="A1250" s="196" t="str">
        <f>Sales_Entry!A1250</f>
        <v>2083/05/06</v>
      </c>
      <c r="B1250" s="197">
        <f>Sales_Entry!B1250</f>
        <v>46256</v>
      </c>
      <c r="C1250" s="198" t="str">
        <f>Sales_Entry!D1250</f>
        <v>CHHATRABHUMI STORE</v>
      </c>
      <c r="D1250" s="198" t="s">
        <v>1388</v>
      </c>
      <c r="E1250" s="198" t="str">
        <f>Sales_Entry!C1250</f>
        <v>BILL-7000</v>
      </c>
      <c r="F1250" s="198" t="str">
        <f>Sales_Entry!E1250</f>
        <v>NAUNI</v>
      </c>
      <c r="G1250" s="199">
        <f>N(Sales_Entry!J1250)</f>
        <v>4250</v>
      </c>
      <c r="H1250" s="199">
        <v>0</v>
      </c>
      <c r="I1250" s="199">
        <f t="shared" si="19"/>
        <v>4250</v>
      </c>
      <c r="J1250" s="200"/>
      <c r="K1250" s="200" t="str" cm="1">
        <f t="array" ref="K1250">IF($C1250="","",IF(AND($C1250=Party_Statement!$C$5,$B1250&gt;=Party_Statement!$C$6,$B1250&lt;=Party_Statement!$E$6),SUMPRODUCT(($C$3:$C1250=Party_Statement!$C$5)*($B$3:$B1250&gt;=Party_Statement!$C$6)*($B$3:$B1250&lt;=Party_Statement!$E$6)),""))</f>
        <v/>
      </c>
    </row>
    <row r="1251" spans="1:11" s="64" customFormat="1" x14ac:dyDescent="0.2">
      <c r="A1251" s="196" t="str">
        <f>Sales_Entry!A1251</f>
        <v>2083/05/06</v>
      </c>
      <c r="B1251" s="197">
        <f>Sales_Entry!B1251</f>
        <v>46256</v>
      </c>
      <c r="C1251" s="198" t="str">
        <f>Sales_Entry!D1251</f>
        <v>KRISHNA KHAREL</v>
      </c>
      <c r="D1251" s="198" t="s">
        <v>1388</v>
      </c>
      <c r="E1251" s="198" t="str">
        <f>Sales_Entry!C1251</f>
        <v>BILL-7001</v>
      </c>
      <c r="F1251" s="198" t="str">
        <f>Sales_Entry!E1251</f>
        <v>Mix Milk</v>
      </c>
      <c r="G1251" s="199">
        <f>N(Sales_Entry!J1251)</f>
        <v>172</v>
      </c>
      <c r="H1251" s="199">
        <v>0</v>
      </c>
      <c r="I1251" s="199">
        <f t="shared" si="19"/>
        <v>172</v>
      </c>
      <c r="J1251" s="202"/>
      <c r="K1251" s="200" t="str" cm="1">
        <f t="array" ref="K1251">IF($C1251="","",IF(AND($C1251=Party_Statement!$C$5,$B1251&gt;=Party_Statement!$C$6,$B1251&lt;=Party_Statement!$E$6),SUMPRODUCT(($C$3:$C1251=Party_Statement!$C$5)*($B$3:$B1251&gt;=Party_Statement!$C$6)*($B$3:$B1251&lt;=Party_Statement!$E$6)),""))</f>
        <v/>
      </c>
    </row>
    <row r="1252" spans="1:11" x14ac:dyDescent="0.2">
      <c r="A1252" s="196" t="str">
        <f>Sales_Entry!A1252</f>
        <v>2083/05/06</v>
      </c>
      <c r="B1252" s="197">
        <f>Sales_Entry!B1252</f>
        <v>46256</v>
      </c>
      <c r="C1252" s="198" t="str">
        <f>Sales_Entry!D1252</f>
        <v>GIRI KIRANA</v>
      </c>
      <c r="D1252" s="198" t="s">
        <v>1388</v>
      </c>
      <c r="E1252" s="198" t="str">
        <f>Sales_Entry!C1252</f>
        <v>BILL-7002</v>
      </c>
      <c r="F1252" s="198" t="str">
        <f>Sales_Entry!E1252</f>
        <v>Mix Milk</v>
      </c>
      <c r="G1252" s="199">
        <f>N(Sales_Entry!J1252)</f>
        <v>1275</v>
      </c>
      <c r="H1252" s="199">
        <v>0</v>
      </c>
      <c r="I1252" s="199">
        <f t="shared" si="19"/>
        <v>1275</v>
      </c>
      <c r="J1252" s="200"/>
      <c r="K1252" s="200" t="str" cm="1">
        <f t="array" ref="K1252">IF($C1252="","",IF(AND($C1252=Party_Statement!$C$5,$B1252&gt;=Party_Statement!$C$6,$B1252&lt;=Party_Statement!$E$6),SUMPRODUCT(($C$3:$C1252=Party_Statement!$C$5)*($B$3:$B1252&gt;=Party_Statement!$C$6)*($B$3:$B1252&lt;=Party_Statement!$E$6)),""))</f>
        <v/>
      </c>
    </row>
    <row r="1253" spans="1:11" x14ac:dyDescent="0.2">
      <c r="A1253" s="196" t="str">
        <f>Sales_Entry!A1253</f>
        <v>2083/05/06</v>
      </c>
      <c r="B1253" s="197">
        <f>Sales_Entry!B1253</f>
        <v>46256</v>
      </c>
      <c r="C1253" s="198" t="str">
        <f>Sales_Entry!D1253</f>
        <v>NEHA MISTHAN BHANDAR</v>
      </c>
      <c r="D1253" s="198" t="s">
        <v>1388</v>
      </c>
      <c r="E1253" s="198" t="str">
        <f>Sales_Entry!C1253</f>
        <v>BILL-7044</v>
      </c>
      <c r="F1253" s="198" t="str">
        <f>Sales_Entry!E1253</f>
        <v>Mix Milk</v>
      </c>
      <c r="G1253" s="199">
        <f>N(Sales_Entry!J1253)</f>
        <v>3400</v>
      </c>
      <c r="H1253" s="199">
        <v>0</v>
      </c>
      <c r="I1253" s="199">
        <f t="shared" si="19"/>
        <v>3400</v>
      </c>
      <c r="J1253" s="200"/>
      <c r="K1253" s="200" t="str" cm="1">
        <f t="array" ref="K1253">IF($C1253="","",IF(AND($C1253=Party_Statement!$C$5,$B1253&gt;=Party_Statement!$C$6,$B1253&lt;=Party_Statement!$E$6),SUMPRODUCT(($C$3:$C1253=Party_Statement!$C$5)*($B$3:$B1253&gt;=Party_Statement!$C$6)*($B$3:$B1253&lt;=Party_Statement!$E$6)),""))</f>
        <v/>
      </c>
    </row>
    <row r="1254" spans="1:11" x14ac:dyDescent="0.2">
      <c r="A1254" s="196" t="str">
        <f>Sales_Entry!A1254</f>
        <v>2083/05/06</v>
      </c>
      <c r="B1254" s="197">
        <f>Sales_Entry!B1254</f>
        <v>46256</v>
      </c>
      <c r="C1254" s="198" t="str">
        <f>Sales_Entry!D1254</f>
        <v>NEHA MISTHAN BHANDAR</v>
      </c>
      <c r="D1254" s="198" t="s">
        <v>1388</v>
      </c>
      <c r="E1254" s="198" t="str">
        <f>Sales_Entry!C1254</f>
        <v>BILL-7003</v>
      </c>
      <c r="F1254" s="198" t="str">
        <f>Sales_Entry!E1254</f>
        <v>Mix Milk</v>
      </c>
      <c r="G1254" s="199">
        <f>N(Sales_Entry!J1254)</f>
        <v>6800</v>
      </c>
      <c r="H1254" s="199">
        <v>0</v>
      </c>
      <c r="I1254" s="199">
        <f t="shared" si="19"/>
        <v>6800</v>
      </c>
      <c r="J1254" s="200"/>
      <c r="K1254" s="200" t="str" cm="1">
        <f t="array" ref="K1254">IF($C1254="","",IF(AND($C1254=Party_Statement!$C$5,$B1254&gt;=Party_Statement!$C$6,$B1254&lt;=Party_Statement!$E$6),SUMPRODUCT(($C$3:$C1254=Party_Statement!$C$5)*($B$3:$B1254&gt;=Party_Statement!$C$6)*($B$3:$B1254&lt;=Party_Statement!$E$6)),""))</f>
        <v/>
      </c>
    </row>
    <row r="1255" spans="1:11" x14ac:dyDescent="0.2">
      <c r="A1255" s="196" t="str">
        <f>Sales_Entry!A1255</f>
        <v>2083/05/06</v>
      </c>
      <c r="B1255" s="197">
        <f>Sales_Entry!B1255</f>
        <v>46256</v>
      </c>
      <c r="C1255" s="198" t="str">
        <f>Sales_Entry!D1255</f>
        <v>SAMIKSHYA KIRANA</v>
      </c>
      <c r="D1255" s="198" t="s">
        <v>1388</v>
      </c>
      <c r="E1255" s="198" t="str">
        <f>Sales_Entry!C1255</f>
        <v>BILL-7004</v>
      </c>
      <c r="F1255" s="198" t="str">
        <f>Sales_Entry!E1255</f>
        <v>Mix Milk</v>
      </c>
      <c r="G1255" s="199">
        <f>N(Sales_Entry!J1255)</f>
        <v>680</v>
      </c>
      <c r="H1255" s="199">
        <v>0</v>
      </c>
      <c r="I1255" s="199">
        <f t="shared" si="19"/>
        <v>680</v>
      </c>
      <c r="J1255" s="200"/>
      <c r="K1255" s="200" t="str" cm="1">
        <f t="array" ref="K1255">IF($C1255="","",IF(AND($C1255=Party_Statement!$C$5,$B1255&gt;=Party_Statement!$C$6,$B1255&lt;=Party_Statement!$E$6),SUMPRODUCT(($C$3:$C1255=Party_Statement!$C$5)*($B$3:$B1255&gt;=Party_Statement!$C$6)*($B$3:$B1255&lt;=Party_Statement!$E$6)),""))</f>
        <v/>
      </c>
    </row>
    <row r="1256" spans="1:11" x14ac:dyDescent="0.2">
      <c r="A1256" s="196" t="str">
        <f>Sales_Entry!A1256</f>
        <v>2083/05/06</v>
      </c>
      <c r="B1256" s="197">
        <f>Sales_Entry!B1256</f>
        <v>46256</v>
      </c>
      <c r="C1256" s="198" t="str">
        <f>Sales_Entry!D1256</f>
        <v>MANAKAMANA DAIRY</v>
      </c>
      <c r="D1256" s="198" t="s">
        <v>1388</v>
      </c>
      <c r="E1256" s="198" t="str">
        <f>Sales_Entry!C1256</f>
        <v>BILL-7005</v>
      </c>
      <c r="F1256" s="198" t="str">
        <f>Sales_Entry!E1256</f>
        <v>Mix Milk</v>
      </c>
      <c r="G1256" s="199">
        <f>N(Sales_Entry!J1256)</f>
        <v>850</v>
      </c>
      <c r="H1256" s="199">
        <v>0</v>
      </c>
      <c r="I1256" s="199">
        <f t="shared" si="19"/>
        <v>850</v>
      </c>
      <c r="J1256" s="200"/>
      <c r="K1256" s="200" t="str" cm="1">
        <f t="array" ref="K1256">IF($C1256="","",IF(AND($C1256=Party_Statement!$C$5,$B1256&gt;=Party_Statement!$C$6,$B1256&lt;=Party_Statement!$E$6),SUMPRODUCT(($C$3:$C1256=Party_Statement!$C$5)*($B$3:$B1256&gt;=Party_Statement!$C$6)*($B$3:$B1256&lt;=Party_Statement!$E$6)),""))</f>
        <v/>
      </c>
    </row>
    <row r="1257" spans="1:11" x14ac:dyDescent="0.2">
      <c r="A1257" s="196" t="str">
        <f>Sales_Entry!A1257</f>
        <v>2083/05/06</v>
      </c>
      <c r="B1257" s="197">
        <f>Sales_Entry!B1257</f>
        <v>46256</v>
      </c>
      <c r="C1257" s="198" t="str">
        <f>Sales_Entry!D1257</f>
        <v>YUBARAJ AND SAMRAT</v>
      </c>
      <c r="D1257" s="198" t="s">
        <v>1388</v>
      </c>
      <c r="E1257" s="198" t="str">
        <f>Sales_Entry!C1257</f>
        <v>BILL-7006</v>
      </c>
      <c r="F1257" s="198" t="str">
        <f>Sales_Entry!E1257</f>
        <v>Mix Milk</v>
      </c>
      <c r="G1257" s="199">
        <f>N(Sales_Entry!J1257)</f>
        <v>1020</v>
      </c>
      <c r="H1257" s="199">
        <v>0</v>
      </c>
      <c r="I1257" s="199">
        <f t="shared" si="19"/>
        <v>1020</v>
      </c>
      <c r="J1257" s="200"/>
      <c r="K1257" s="200" t="str" cm="1">
        <f t="array" ref="K1257">IF($C1257="","",IF(AND($C1257=Party_Statement!$C$5,$B1257&gt;=Party_Statement!$C$6,$B1257&lt;=Party_Statement!$E$6),SUMPRODUCT(($C$3:$C1257=Party_Statement!$C$5)*($B$3:$B1257&gt;=Party_Statement!$C$6)*($B$3:$B1257&lt;=Party_Statement!$E$6)),""))</f>
        <v/>
      </c>
    </row>
    <row r="1258" spans="1:11" x14ac:dyDescent="0.2">
      <c r="A1258" s="196" t="str">
        <f>Sales_Entry!A1258</f>
        <v>2083/05/06</v>
      </c>
      <c r="B1258" s="197">
        <f>Sales_Entry!B1258</f>
        <v>46256</v>
      </c>
      <c r="C1258" s="198" t="str">
        <f>Sales_Entry!D1258</f>
        <v>AAYUSH AND AAYUSHMA</v>
      </c>
      <c r="D1258" s="198" t="s">
        <v>1388</v>
      </c>
      <c r="E1258" s="198" t="str">
        <f>Sales_Entry!C1258</f>
        <v>BILL-7007</v>
      </c>
      <c r="F1258" s="198" t="str">
        <f>Sales_Entry!E1258</f>
        <v>Mix Milk</v>
      </c>
      <c r="G1258" s="199">
        <f>N(Sales_Entry!J1258)</f>
        <v>680</v>
      </c>
      <c r="H1258" s="199">
        <v>0</v>
      </c>
      <c r="I1258" s="199">
        <f t="shared" si="19"/>
        <v>680</v>
      </c>
      <c r="J1258" s="200"/>
      <c r="K1258" s="200" t="str" cm="1">
        <f t="array" ref="K1258">IF($C1258="","",IF(AND($C1258=Party_Statement!$C$5,$B1258&gt;=Party_Statement!$C$6,$B1258&lt;=Party_Statement!$E$6),SUMPRODUCT(($C$3:$C1258=Party_Statement!$C$5)*($B$3:$B1258&gt;=Party_Statement!$C$6)*($B$3:$B1258&lt;=Party_Statement!$E$6)),""))</f>
        <v/>
      </c>
    </row>
    <row r="1259" spans="1:11" x14ac:dyDescent="0.2">
      <c r="A1259" s="196" t="str">
        <f>Sales_Entry!A1259</f>
        <v>2083/05/06</v>
      </c>
      <c r="B1259" s="197">
        <f>Sales_Entry!B1259</f>
        <v>46256</v>
      </c>
      <c r="C1259" s="198" t="str">
        <f>Sales_Entry!D1259</f>
        <v>ORGANIC TARKALI</v>
      </c>
      <c r="D1259" s="198" t="s">
        <v>1388</v>
      </c>
      <c r="E1259" s="198" t="str">
        <f>Sales_Entry!C1259</f>
        <v>BILL-7008</v>
      </c>
      <c r="F1259" s="198" t="str">
        <f>Sales_Entry!E1259</f>
        <v>Mix Milk</v>
      </c>
      <c r="G1259" s="199">
        <f>N(Sales_Entry!J1259)</f>
        <v>1900</v>
      </c>
      <c r="H1259" s="199">
        <v>0</v>
      </c>
      <c r="I1259" s="199">
        <f t="shared" si="19"/>
        <v>1900</v>
      </c>
      <c r="J1259" s="200"/>
      <c r="K1259" s="200" t="str" cm="1">
        <f t="array" ref="K1259">IF($C1259="","",IF(AND($C1259=Party_Statement!$C$5,$B1259&gt;=Party_Statement!$C$6,$B1259&lt;=Party_Statement!$E$6),SUMPRODUCT(($C$3:$C1259=Party_Statement!$C$5)*($B$3:$B1259&gt;=Party_Statement!$C$6)*($B$3:$B1259&lt;=Party_Statement!$E$6)),""))</f>
        <v/>
      </c>
    </row>
    <row r="1260" spans="1:11" x14ac:dyDescent="0.2">
      <c r="A1260" s="196" t="str">
        <f>Sales_Entry!A1260</f>
        <v>2083/05/06</v>
      </c>
      <c r="B1260" s="197">
        <f>Sales_Entry!B1260</f>
        <v>46256</v>
      </c>
      <c r="C1260" s="198" t="str">
        <f>Sales_Entry!D1260</f>
        <v xml:space="preserve">CANCELED </v>
      </c>
      <c r="D1260" s="198" t="s">
        <v>1388</v>
      </c>
      <c r="E1260" s="198" t="str">
        <f>Sales_Entry!C1260</f>
        <v>BILL-7009</v>
      </c>
      <c r="F1260" s="198">
        <f>Sales_Entry!E1260</f>
        <v>0</v>
      </c>
      <c r="G1260" s="199">
        <f>N(Sales_Entry!J1260)</f>
        <v>0</v>
      </c>
      <c r="H1260" s="199">
        <v>0</v>
      </c>
      <c r="I1260" s="199">
        <f t="shared" si="19"/>
        <v>0</v>
      </c>
      <c r="J1260" s="200"/>
      <c r="K1260" s="200" t="str" cm="1">
        <f t="array" ref="K1260">IF($C1260="","",IF(AND($C1260=Party_Statement!$C$5,$B1260&gt;=Party_Statement!$C$6,$B1260&lt;=Party_Statement!$E$6),SUMPRODUCT(($C$3:$C1260=Party_Statement!$C$5)*($B$3:$B1260&gt;=Party_Statement!$C$6)*($B$3:$B1260&lt;=Party_Statement!$E$6)),""))</f>
        <v/>
      </c>
    </row>
    <row r="1261" spans="1:11" x14ac:dyDescent="0.2">
      <c r="A1261" s="196" t="str">
        <f>Sales_Entry!A1261</f>
        <v>2083/05/06</v>
      </c>
      <c r="B1261" s="197">
        <f>Sales_Entry!B1261</f>
        <v>46256</v>
      </c>
      <c r="C1261" s="198" t="str">
        <f>Sales_Entry!D1261</f>
        <v>DEURALI KIRANA</v>
      </c>
      <c r="D1261" s="198" t="s">
        <v>1388</v>
      </c>
      <c r="E1261" s="198" t="str">
        <f>Sales_Entry!C1261</f>
        <v>BILL-7010</v>
      </c>
      <c r="F1261" s="198" t="str">
        <f>Sales_Entry!E1261</f>
        <v>Mix Milk</v>
      </c>
      <c r="G1261" s="199">
        <f>N(Sales_Entry!J1261)</f>
        <v>425</v>
      </c>
      <c r="H1261" s="199">
        <v>0</v>
      </c>
      <c r="I1261" s="199">
        <f t="shared" si="19"/>
        <v>425</v>
      </c>
      <c r="J1261" s="200"/>
      <c r="K1261" s="200" t="str" cm="1">
        <f t="array" ref="K1261">IF($C1261="","",IF(AND($C1261=Party_Statement!$C$5,$B1261&gt;=Party_Statement!$C$6,$B1261&lt;=Party_Statement!$E$6),SUMPRODUCT(($C$3:$C1261=Party_Statement!$C$5)*($B$3:$B1261&gt;=Party_Statement!$C$6)*($B$3:$B1261&lt;=Party_Statement!$E$6)),""))</f>
        <v/>
      </c>
    </row>
    <row r="1262" spans="1:11" s="64" customFormat="1" x14ac:dyDescent="0.2">
      <c r="A1262" s="196" t="str">
        <f>Sales_Entry!A1262</f>
        <v>2083/05/06</v>
      </c>
      <c r="B1262" s="197">
        <f>Sales_Entry!B1262</f>
        <v>46256</v>
      </c>
      <c r="C1262" s="198" t="str">
        <f>Sales_Entry!D1262</f>
        <v>SHARMA DAI</v>
      </c>
      <c r="D1262" s="198" t="s">
        <v>1388</v>
      </c>
      <c r="E1262" s="198" t="str">
        <f>Sales_Entry!C1262</f>
        <v>BILL-7011</v>
      </c>
      <c r="F1262" s="198" t="str">
        <f>Sales_Entry!E1262</f>
        <v>Mix Milk</v>
      </c>
      <c r="G1262" s="199">
        <f>N(Sales_Entry!J1262)</f>
        <v>2295</v>
      </c>
      <c r="H1262" s="199">
        <v>0</v>
      </c>
      <c r="I1262" s="199">
        <f t="shared" si="19"/>
        <v>2295</v>
      </c>
      <c r="J1262" s="202"/>
      <c r="K1262" s="200" t="str" cm="1">
        <f t="array" ref="K1262">IF($C1262="","",IF(AND($C1262=Party_Statement!$C$5,$B1262&gt;=Party_Statement!$C$6,$B1262&lt;=Party_Statement!$E$6),SUMPRODUCT(($C$3:$C1262=Party_Statement!$C$5)*($B$3:$B1262&gt;=Party_Statement!$C$6)*($B$3:$B1262&lt;=Party_Statement!$E$6)),""))</f>
        <v/>
      </c>
    </row>
    <row r="1263" spans="1:11" x14ac:dyDescent="0.2">
      <c r="A1263" s="196" t="str">
        <f>Sales_Entry!A1263</f>
        <v>2083/05/06</v>
      </c>
      <c r="B1263" s="197">
        <f>Sales_Entry!B1263</f>
        <v>46256</v>
      </c>
      <c r="C1263" s="198" t="str">
        <f>Sales_Entry!D1263</f>
        <v>GANGA NEUPANE</v>
      </c>
      <c r="D1263" s="198" t="s">
        <v>1388</v>
      </c>
      <c r="E1263" s="198" t="str">
        <f>Sales_Entry!C1263</f>
        <v>BILL-7012</v>
      </c>
      <c r="F1263" s="198" t="str">
        <f>Sales_Entry!E1263</f>
        <v>Mix Milk</v>
      </c>
      <c r="G1263" s="199">
        <f>N(Sales_Entry!J1263)</f>
        <v>425</v>
      </c>
      <c r="H1263" s="199">
        <v>0</v>
      </c>
      <c r="I1263" s="199">
        <f t="shared" si="19"/>
        <v>425</v>
      </c>
      <c r="J1263" s="200"/>
      <c r="K1263" s="200" t="str" cm="1">
        <f t="array" ref="K1263">IF($C1263="","",IF(AND($C1263=Party_Statement!$C$5,$B1263&gt;=Party_Statement!$C$6,$B1263&lt;=Party_Statement!$E$6),SUMPRODUCT(($C$3:$C1263=Party_Statement!$C$5)*($B$3:$B1263&gt;=Party_Statement!$C$6)*($B$3:$B1263&lt;=Party_Statement!$E$6)),""))</f>
        <v/>
      </c>
    </row>
    <row r="1264" spans="1:11" x14ac:dyDescent="0.2">
      <c r="A1264" s="196" t="str">
        <f>Sales_Entry!A1264</f>
        <v>2083/05/06</v>
      </c>
      <c r="B1264" s="197">
        <f>Sales_Entry!B1264</f>
        <v>46256</v>
      </c>
      <c r="C1264" s="198" t="str">
        <f>Sales_Entry!D1264</f>
        <v>SHANKAR KHAREL</v>
      </c>
      <c r="D1264" s="198" t="s">
        <v>1388</v>
      </c>
      <c r="E1264" s="198" t="str">
        <f>Sales_Entry!C1264</f>
        <v>BILL-7013</v>
      </c>
      <c r="F1264" s="198" t="str">
        <f>Sales_Entry!E1264</f>
        <v>Mix Milk</v>
      </c>
      <c r="G1264" s="199">
        <f>N(Sales_Entry!J1264)</f>
        <v>5400</v>
      </c>
      <c r="H1264" s="199">
        <v>0</v>
      </c>
      <c r="I1264" s="199">
        <f t="shared" si="19"/>
        <v>5400</v>
      </c>
      <c r="J1264" s="200"/>
      <c r="K1264" s="200" t="str" cm="1">
        <f t="array" ref="K1264">IF($C1264="","",IF(AND($C1264=Party_Statement!$C$5,$B1264&gt;=Party_Statement!$C$6,$B1264&lt;=Party_Statement!$E$6),SUMPRODUCT(($C$3:$C1264=Party_Statement!$C$5)*($B$3:$B1264&gt;=Party_Statement!$C$6)*($B$3:$B1264&lt;=Party_Statement!$E$6)),""))</f>
        <v/>
      </c>
    </row>
    <row r="1265" spans="1:11" x14ac:dyDescent="0.2">
      <c r="A1265" s="196" t="str">
        <f>Sales_Entry!A1265</f>
        <v>2083/05/06</v>
      </c>
      <c r="B1265" s="197">
        <f>Sales_Entry!B1265</f>
        <v>46256</v>
      </c>
      <c r="C1265" s="198" t="str">
        <f>Sales_Entry!D1265</f>
        <v>SITALA ARYAL</v>
      </c>
      <c r="D1265" s="198" t="s">
        <v>1388</v>
      </c>
      <c r="E1265" s="198" t="str">
        <f>Sales_Entry!C1265</f>
        <v>BILL-7014</v>
      </c>
      <c r="F1265" s="198" t="str">
        <f>Sales_Entry!E1265</f>
        <v>Mix Milk</v>
      </c>
      <c r="G1265" s="199">
        <f>N(Sales_Entry!J1265)</f>
        <v>135</v>
      </c>
      <c r="H1265" s="199">
        <v>0</v>
      </c>
      <c r="I1265" s="199">
        <f t="shared" si="19"/>
        <v>135</v>
      </c>
      <c r="J1265" s="200"/>
      <c r="K1265" s="200" t="str" cm="1">
        <f t="array" ref="K1265">IF($C1265="","",IF(AND($C1265=Party_Statement!$C$5,$B1265&gt;=Party_Statement!$C$6,$B1265&lt;=Party_Statement!$E$6),SUMPRODUCT(($C$3:$C1265=Party_Statement!$C$5)*($B$3:$B1265&gt;=Party_Statement!$C$6)*($B$3:$B1265&lt;=Party_Statement!$E$6)),""))</f>
        <v/>
      </c>
    </row>
    <row r="1266" spans="1:11" x14ac:dyDescent="0.2">
      <c r="A1266" s="196" t="str">
        <f>Sales_Entry!A1266</f>
        <v>2083/05/06</v>
      </c>
      <c r="B1266" s="197">
        <f>Sales_Entry!B1266</f>
        <v>46256</v>
      </c>
      <c r="C1266" s="198" t="str">
        <f>Sales_Entry!D1266</f>
        <v>LOCAL</v>
      </c>
      <c r="D1266" s="198" t="s">
        <v>1388</v>
      </c>
      <c r="E1266" s="198" t="str">
        <f>Sales_Entry!C1266</f>
        <v>BILL-6481</v>
      </c>
      <c r="F1266" s="198" t="str">
        <f>Sales_Entry!E1266</f>
        <v>Mix Milk</v>
      </c>
      <c r="G1266" s="199">
        <f>N(Sales_Entry!J1266)</f>
        <v>350</v>
      </c>
      <c r="H1266" s="199">
        <v>0</v>
      </c>
      <c r="I1266" s="199">
        <f t="shared" si="19"/>
        <v>350</v>
      </c>
      <c r="J1266" s="200"/>
      <c r="K1266" s="200" t="str" cm="1">
        <f t="array" ref="K1266">IF($C1266="","",IF(AND($C1266=Party_Statement!$C$5,$B1266&gt;=Party_Statement!$C$6,$B1266&lt;=Party_Statement!$E$6),SUMPRODUCT(($C$3:$C1266=Party_Statement!$C$5)*($B$3:$B1266&gt;=Party_Statement!$C$6)*($B$3:$B1266&lt;=Party_Statement!$E$6)),""))</f>
        <v/>
      </c>
    </row>
    <row r="1267" spans="1:11" x14ac:dyDescent="0.2">
      <c r="A1267" s="196" t="str">
        <f>Sales_Entry!A1267</f>
        <v>2083/05/07</v>
      </c>
      <c r="B1267" s="197">
        <f>Sales_Entry!B1267</f>
        <v>46257</v>
      </c>
      <c r="C1267" s="198" t="str">
        <f>Sales_Entry!D1267</f>
        <v>SRIJANA DAIRY</v>
      </c>
      <c r="D1267" s="198" t="s">
        <v>1388</v>
      </c>
      <c r="E1267" s="198" t="str">
        <f>Sales_Entry!C1267</f>
        <v>BILL-7015</v>
      </c>
      <c r="F1267" s="198" t="str">
        <f>Sales_Entry!E1267</f>
        <v>Mix Milk</v>
      </c>
      <c r="G1267" s="199">
        <f>N(Sales_Entry!J1267)</f>
        <v>5100</v>
      </c>
      <c r="H1267" s="199">
        <v>0</v>
      </c>
      <c r="I1267" s="199">
        <f t="shared" si="19"/>
        <v>5100</v>
      </c>
      <c r="J1267" s="200"/>
      <c r="K1267" s="200" t="str" cm="1">
        <f t="array" ref="K1267">IF($C1267="","",IF(AND($C1267=Party_Statement!$C$5,$B1267&gt;=Party_Statement!$C$6,$B1267&lt;=Party_Statement!$E$6),SUMPRODUCT(($C$3:$C1267=Party_Statement!$C$5)*($B$3:$B1267&gt;=Party_Statement!$C$6)*($B$3:$B1267&lt;=Party_Statement!$E$6)),""))</f>
        <v/>
      </c>
    </row>
    <row r="1268" spans="1:11" x14ac:dyDescent="0.2">
      <c r="A1268" s="196" t="str">
        <f>Sales_Entry!A1268</f>
        <v>2083/05/07</v>
      </c>
      <c r="B1268" s="197">
        <f>Sales_Entry!B1268</f>
        <v>46257</v>
      </c>
      <c r="C1268" s="198" t="str">
        <f>Sales_Entry!D1268</f>
        <v>SRIJANA DAIRY</v>
      </c>
      <c r="D1268" s="198" t="s">
        <v>1388</v>
      </c>
      <c r="E1268" s="198" t="str">
        <f>Sales_Entry!C1268</f>
        <v>BILL-7015</v>
      </c>
      <c r="F1268" s="198" t="str">
        <f>Sales_Entry!E1268</f>
        <v>Cow Milk</v>
      </c>
      <c r="G1268" s="199">
        <f>N(Sales_Entry!J1268)</f>
        <v>80</v>
      </c>
      <c r="H1268" s="199">
        <v>0</v>
      </c>
      <c r="I1268" s="199">
        <f t="shared" si="19"/>
        <v>80</v>
      </c>
      <c r="J1268" s="200"/>
      <c r="K1268" s="200" t="str" cm="1">
        <f t="array" ref="K1268">IF($C1268="","",IF(AND($C1268=Party_Statement!$C$5,$B1268&gt;=Party_Statement!$C$6,$B1268&lt;=Party_Statement!$E$6),SUMPRODUCT(($C$3:$C1268=Party_Statement!$C$5)*($B$3:$B1268&gt;=Party_Statement!$C$6)*($B$3:$B1268&lt;=Party_Statement!$E$6)),""))</f>
        <v/>
      </c>
    </row>
    <row r="1269" spans="1:11" x14ac:dyDescent="0.2">
      <c r="A1269" s="196" t="str">
        <f>Sales_Entry!A1269</f>
        <v>2083/05/07</v>
      </c>
      <c r="B1269" s="197">
        <f>Sales_Entry!B1269</f>
        <v>46257</v>
      </c>
      <c r="C1269" s="198" t="str">
        <f>Sales_Entry!D1269</f>
        <v>SOBHA BHATTARAI</v>
      </c>
      <c r="D1269" s="198" t="s">
        <v>1388</v>
      </c>
      <c r="E1269" s="198" t="str">
        <f>Sales_Entry!C1269</f>
        <v>BILL-7016</v>
      </c>
      <c r="F1269" s="198" t="str">
        <f>Sales_Entry!E1269</f>
        <v>Mix Milk</v>
      </c>
      <c r="G1269" s="199">
        <f>N(Sales_Entry!J1269)</f>
        <v>4250</v>
      </c>
      <c r="H1269" s="199">
        <v>0</v>
      </c>
      <c r="I1269" s="199">
        <f t="shared" si="19"/>
        <v>4250</v>
      </c>
      <c r="J1269" s="200"/>
      <c r="K1269" s="200" t="str" cm="1">
        <f t="array" ref="K1269">IF($C1269="","",IF(AND($C1269=Party_Statement!$C$5,$B1269&gt;=Party_Statement!$C$6,$B1269&lt;=Party_Statement!$E$6),SUMPRODUCT(($C$3:$C1269=Party_Statement!$C$5)*($B$3:$B1269&gt;=Party_Statement!$C$6)*($B$3:$B1269&lt;=Party_Statement!$E$6)),""))</f>
        <v/>
      </c>
    </row>
    <row r="1270" spans="1:11" x14ac:dyDescent="0.2">
      <c r="A1270" s="196" t="str">
        <f>Sales_Entry!A1270</f>
        <v>2083/05/07</v>
      </c>
      <c r="B1270" s="197">
        <f>Sales_Entry!B1270</f>
        <v>46257</v>
      </c>
      <c r="C1270" s="198" t="str">
        <f>Sales_Entry!D1270</f>
        <v>PALPALI KIRANA</v>
      </c>
      <c r="D1270" s="198" t="s">
        <v>1388</v>
      </c>
      <c r="E1270" s="198" t="str">
        <f>Sales_Entry!C1270</f>
        <v>BILL-7017</v>
      </c>
      <c r="F1270" s="198" t="str">
        <f>Sales_Entry!E1270</f>
        <v>Mix Milk</v>
      </c>
      <c r="G1270" s="199">
        <f>N(Sales_Entry!J1270)</f>
        <v>1700</v>
      </c>
      <c r="H1270" s="199">
        <v>0</v>
      </c>
      <c r="I1270" s="199">
        <f t="shared" si="19"/>
        <v>1700</v>
      </c>
      <c r="J1270" s="200"/>
      <c r="K1270" s="200" t="str" cm="1">
        <f t="array" ref="K1270">IF($C1270="","",IF(AND($C1270=Party_Statement!$C$5,$B1270&gt;=Party_Statement!$C$6,$B1270&lt;=Party_Statement!$E$6),SUMPRODUCT(($C$3:$C1270=Party_Statement!$C$5)*($B$3:$B1270&gt;=Party_Statement!$C$6)*($B$3:$B1270&lt;=Party_Statement!$E$6)),""))</f>
        <v/>
      </c>
    </row>
    <row r="1271" spans="1:11" x14ac:dyDescent="0.2">
      <c r="A1271" s="196" t="str">
        <f>Sales_Entry!A1271</f>
        <v>2083/05/07</v>
      </c>
      <c r="B1271" s="197">
        <f>Sales_Entry!B1271</f>
        <v>46257</v>
      </c>
      <c r="C1271" s="198" t="str">
        <f>Sales_Entry!D1271</f>
        <v>AAMOSH KIRANA</v>
      </c>
      <c r="D1271" s="198" t="s">
        <v>1388</v>
      </c>
      <c r="E1271" s="198" t="str">
        <f>Sales_Entry!C1271</f>
        <v>BILL-7018</v>
      </c>
      <c r="F1271" s="198" t="str">
        <f>Sales_Entry!E1271</f>
        <v>Mix Milk</v>
      </c>
      <c r="G1271" s="199">
        <f>N(Sales_Entry!J1271)</f>
        <v>3870</v>
      </c>
      <c r="H1271" s="199">
        <v>0</v>
      </c>
      <c r="I1271" s="199">
        <f t="shared" si="19"/>
        <v>3870</v>
      </c>
      <c r="J1271" s="200"/>
      <c r="K1271" s="200" cm="1">
        <f t="array" ref="K1271">IF($C1271="","",IF(AND($C1271=Party_Statement!$C$5,$B1271&gt;=Party_Statement!$C$6,$B1271&lt;=Party_Statement!$E$6),SUMPRODUCT(($C$3:$C1271=Party_Statement!$C$5)*($B$3:$B1271&gt;=Party_Statement!$C$6)*($B$3:$B1271&lt;=Party_Statement!$E$6)),""))</f>
        <v>161</v>
      </c>
    </row>
    <row r="1272" spans="1:11" x14ac:dyDescent="0.2">
      <c r="A1272" s="196" t="str">
        <f>Sales_Entry!A1272</f>
        <v>2083/05/07</v>
      </c>
      <c r="B1272" s="197">
        <f>Sales_Entry!B1272</f>
        <v>46257</v>
      </c>
      <c r="C1272" s="198" t="str">
        <f>Sales_Entry!D1272</f>
        <v>AAMOSH KIRANA</v>
      </c>
      <c r="D1272" s="198" t="s">
        <v>1388</v>
      </c>
      <c r="E1272" s="198" t="str">
        <f>Sales_Entry!C1272</f>
        <v>BILL-7018</v>
      </c>
      <c r="F1272" s="198" t="str">
        <f>Sales_Entry!E1272</f>
        <v>Mix Milk</v>
      </c>
      <c r="G1272" s="199">
        <f>N(Sales_Entry!J1272)</f>
        <v>2975</v>
      </c>
      <c r="H1272" s="199">
        <v>0</v>
      </c>
      <c r="I1272" s="199">
        <f t="shared" si="19"/>
        <v>2975</v>
      </c>
      <c r="J1272" s="200"/>
      <c r="K1272" s="200" cm="1">
        <f t="array" ref="K1272">IF($C1272="","",IF(AND($C1272=Party_Statement!$C$5,$B1272&gt;=Party_Statement!$C$6,$B1272&lt;=Party_Statement!$E$6),SUMPRODUCT(($C$3:$C1272=Party_Statement!$C$5)*($B$3:$B1272&gt;=Party_Statement!$C$6)*($B$3:$B1272&lt;=Party_Statement!$E$6)),""))</f>
        <v>162</v>
      </c>
    </row>
    <row r="1273" spans="1:11" s="64" customFormat="1" x14ac:dyDescent="0.2">
      <c r="A1273" s="196" t="str">
        <f>Sales_Entry!A1273</f>
        <v>2083/05/07</v>
      </c>
      <c r="B1273" s="197">
        <f>Sales_Entry!B1273</f>
        <v>46257</v>
      </c>
      <c r="C1273" s="198" t="str">
        <f>Sales_Entry!D1273</f>
        <v>AAMOSH KIRANA</v>
      </c>
      <c r="D1273" s="198" t="s">
        <v>1388</v>
      </c>
      <c r="E1273" s="198" t="str">
        <f>Sales_Entry!C1273</f>
        <v>BILL-7018</v>
      </c>
      <c r="F1273" s="198" t="str">
        <f>Sales_Entry!E1273</f>
        <v>Cow Milk</v>
      </c>
      <c r="G1273" s="199">
        <f>N(Sales_Entry!J1273)</f>
        <v>80</v>
      </c>
      <c r="H1273" s="199">
        <v>0</v>
      </c>
      <c r="I1273" s="199">
        <f t="shared" si="19"/>
        <v>80</v>
      </c>
      <c r="J1273" s="202"/>
      <c r="K1273" s="200" cm="1">
        <f t="array" ref="K1273">IF($C1273="","",IF(AND($C1273=Party_Statement!$C$5,$B1273&gt;=Party_Statement!$C$6,$B1273&lt;=Party_Statement!$E$6),SUMPRODUCT(($C$3:$C1273=Party_Statement!$C$5)*($B$3:$B1273&gt;=Party_Statement!$C$6)*($B$3:$B1273&lt;=Party_Statement!$E$6)),""))</f>
        <v>163</v>
      </c>
    </row>
    <row r="1274" spans="1:11" x14ac:dyDescent="0.2">
      <c r="A1274" s="196" t="str">
        <f>Sales_Entry!A1274</f>
        <v>2083/05/07</v>
      </c>
      <c r="B1274" s="197">
        <f>Sales_Entry!B1274</f>
        <v>46257</v>
      </c>
      <c r="C1274" s="198" t="str">
        <f>Sales_Entry!D1274</f>
        <v>GIRI KIRANA</v>
      </c>
      <c r="D1274" s="198" t="s">
        <v>1388</v>
      </c>
      <c r="E1274" s="198" t="str">
        <f>Sales_Entry!C1274</f>
        <v>BILL-7019</v>
      </c>
      <c r="F1274" s="198" t="str">
        <f>Sales_Entry!E1274</f>
        <v>Mix Milk</v>
      </c>
      <c r="G1274" s="199">
        <f>N(Sales_Entry!J1274)</f>
        <v>1275</v>
      </c>
      <c r="H1274" s="199">
        <v>0</v>
      </c>
      <c r="I1274" s="199">
        <f t="shared" si="19"/>
        <v>1275</v>
      </c>
      <c r="J1274" s="200"/>
      <c r="K1274" s="200" t="str" cm="1">
        <f t="array" ref="K1274">IF($C1274="","",IF(AND($C1274=Party_Statement!$C$5,$B1274&gt;=Party_Statement!$C$6,$B1274&lt;=Party_Statement!$E$6),SUMPRODUCT(($C$3:$C1274=Party_Statement!$C$5)*($B$3:$B1274&gt;=Party_Statement!$C$6)*($B$3:$B1274&lt;=Party_Statement!$E$6)),""))</f>
        <v/>
      </c>
    </row>
    <row r="1275" spans="1:11" x14ac:dyDescent="0.2">
      <c r="A1275" s="196" t="str">
        <f>Sales_Entry!A1275</f>
        <v>2083/05/07</v>
      </c>
      <c r="B1275" s="197">
        <f>Sales_Entry!B1275</f>
        <v>46257</v>
      </c>
      <c r="C1275" s="198" t="str">
        <f>Sales_Entry!D1275</f>
        <v>CHHATRABHUMI STORE</v>
      </c>
      <c r="D1275" s="198" t="s">
        <v>1388</v>
      </c>
      <c r="E1275" s="198" t="str">
        <f>Sales_Entry!C1275</f>
        <v>BILL-7020</v>
      </c>
      <c r="F1275" s="198" t="str">
        <f>Sales_Entry!E1275</f>
        <v>Mix Milk</v>
      </c>
      <c r="G1275" s="199">
        <f>N(Sales_Entry!J1275)</f>
        <v>1720</v>
      </c>
      <c r="H1275" s="199">
        <v>0</v>
      </c>
      <c r="I1275" s="199">
        <f t="shared" si="19"/>
        <v>1720</v>
      </c>
      <c r="J1275" s="200"/>
      <c r="K1275" s="200" t="str" cm="1">
        <f t="array" ref="K1275">IF($C1275="","",IF(AND($C1275=Party_Statement!$C$5,$B1275&gt;=Party_Statement!$C$6,$B1275&lt;=Party_Statement!$E$6),SUMPRODUCT(($C$3:$C1275=Party_Statement!$C$5)*($B$3:$B1275&gt;=Party_Statement!$C$6)*($B$3:$B1275&lt;=Party_Statement!$E$6)),""))</f>
        <v/>
      </c>
    </row>
    <row r="1276" spans="1:11" x14ac:dyDescent="0.2">
      <c r="A1276" s="196" t="str">
        <f>Sales_Entry!A1276</f>
        <v>2083/05/07</v>
      </c>
      <c r="B1276" s="197">
        <f>Sales_Entry!B1276</f>
        <v>46257</v>
      </c>
      <c r="C1276" s="198" t="str">
        <f>Sales_Entry!D1276</f>
        <v>KRISHNA KHAREL</v>
      </c>
      <c r="D1276" s="198" t="s">
        <v>1388</v>
      </c>
      <c r="E1276" s="198" t="str">
        <f>Sales_Entry!C1276</f>
        <v>BILL-7021</v>
      </c>
      <c r="F1276" s="198" t="str">
        <f>Sales_Entry!E1276</f>
        <v>Mix Milk</v>
      </c>
      <c r="G1276" s="199">
        <f>N(Sales_Entry!J1276)</f>
        <v>172</v>
      </c>
      <c r="H1276" s="199">
        <v>0</v>
      </c>
      <c r="I1276" s="199">
        <f t="shared" si="19"/>
        <v>172</v>
      </c>
      <c r="J1276" s="200"/>
      <c r="K1276" s="200" t="str" cm="1">
        <f t="array" ref="K1276">IF($C1276="","",IF(AND($C1276=Party_Statement!$C$5,$B1276&gt;=Party_Statement!$C$6,$B1276&lt;=Party_Statement!$E$6),SUMPRODUCT(($C$3:$C1276=Party_Statement!$C$5)*($B$3:$B1276&gt;=Party_Statement!$C$6)*($B$3:$B1276&lt;=Party_Statement!$E$6)),""))</f>
        <v/>
      </c>
    </row>
    <row r="1277" spans="1:11" x14ac:dyDescent="0.2">
      <c r="A1277" s="196" t="str">
        <f>Sales_Entry!A1277</f>
        <v>2083/05/07</v>
      </c>
      <c r="B1277" s="197">
        <f>Sales_Entry!B1277</f>
        <v>46257</v>
      </c>
      <c r="C1277" s="198" t="str">
        <f>Sales_Entry!D1277</f>
        <v>SAMIKSHYA KIRANA</v>
      </c>
      <c r="D1277" s="198" t="s">
        <v>1388</v>
      </c>
      <c r="E1277" s="198" t="str">
        <f>Sales_Entry!C1277</f>
        <v>BILL-7022</v>
      </c>
      <c r="F1277" s="198" t="str">
        <f>Sales_Entry!E1277</f>
        <v>Mix Milk</v>
      </c>
      <c r="G1277" s="199">
        <f>N(Sales_Entry!J1277)</f>
        <v>680</v>
      </c>
      <c r="H1277" s="199">
        <v>0</v>
      </c>
      <c r="I1277" s="199">
        <f t="shared" si="19"/>
        <v>680</v>
      </c>
      <c r="J1277" s="200"/>
      <c r="K1277" s="200" t="str" cm="1">
        <f t="array" ref="K1277">IF($C1277="","",IF(AND($C1277=Party_Statement!$C$5,$B1277&gt;=Party_Statement!$C$6,$B1277&lt;=Party_Statement!$E$6),SUMPRODUCT(($C$3:$C1277=Party_Statement!$C$5)*($B$3:$B1277&gt;=Party_Statement!$C$6)*($B$3:$B1277&lt;=Party_Statement!$E$6)),""))</f>
        <v/>
      </c>
    </row>
    <row r="1278" spans="1:11" x14ac:dyDescent="0.2">
      <c r="A1278" s="196" t="str">
        <f>Sales_Entry!A1278</f>
        <v>2083/05/07</v>
      </c>
      <c r="B1278" s="197">
        <f>Sales_Entry!B1278</f>
        <v>46257</v>
      </c>
      <c r="C1278" s="198" t="str">
        <f>Sales_Entry!D1278</f>
        <v>DEURALI KIRANA</v>
      </c>
      <c r="D1278" s="198" t="s">
        <v>1388</v>
      </c>
      <c r="E1278" s="198" t="str">
        <f>Sales_Entry!C1278</f>
        <v>BILL-7023</v>
      </c>
      <c r="F1278" s="198" t="str">
        <f>Sales_Entry!E1278</f>
        <v>Mix Milk</v>
      </c>
      <c r="G1278" s="199">
        <f>N(Sales_Entry!J1278)</f>
        <v>425</v>
      </c>
      <c r="H1278" s="199">
        <v>0</v>
      </c>
      <c r="I1278" s="199">
        <f t="shared" si="19"/>
        <v>425</v>
      </c>
      <c r="J1278" s="200"/>
      <c r="K1278" s="200" t="str" cm="1">
        <f t="array" ref="K1278">IF($C1278="","",IF(AND($C1278=Party_Statement!$C$5,$B1278&gt;=Party_Statement!$C$6,$B1278&lt;=Party_Statement!$E$6),SUMPRODUCT(($C$3:$C1278=Party_Statement!$C$5)*($B$3:$B1278&gt;=Party_Statement!$C$6)*($B$3:$B1278&lt;=Party_Statement!$E$6)),""))</f>
        <v/>
      </c>
    </row>
    <row r="1279" spans="1:11" x14ac:dyDescent="0.2">
      <c r="A1279" s="196" t="str">
        <f>Sales_Entry!A1279</f>
        <v>2083/05/07</v>
      </c>
      <c r="B1279" s="197">
        <f>Sales_Entry!B1279</f>
        <v>46257</v>
      </c>
      <c r="C1279" s="198" t="str">
        <f>Sales_Entry!D1279</f>
        <v>YUBARAJ AND SAMRAT</v>
      </c>
      <c r="D1279" s="198" t="s">
        <v>1388</v>
      </c>
      <c r="E1279" s="198" t="str">
        <f>Sales_Entry!C1279</f>
        <v>BILL-7024</v>
      </c>
      <c r="F1279" s="198" t="str">
        <f>Sales_Entry!E1279</f>
        <v>Mix Milk</v>
      </c>
      <c r="G1279" s="199">
        <f>N(Sales_Entry!J1279)</f>
        <v>1020</v>
      </c>
      <c r="H1279" s="199">
        <v>0</v>
      </c>
      <c r="I1279" s="199">
        <f t="shared" si="19"/>
        <v>1020</v>
      </c>
      <c r="J1279" s="200"/>
      <c r="K1279" s="200" t="str" cm="1">
        <f t="array" ref="K1279">IF($C1279="","",IF(AND($C1279=Party_Statement!$C$5,$B1279&gt;=Party_Statement!$C$6,$B1279&lt;=Party_Statement!$E$6),SUMPRODUCT(($C$3:$C1279=Party_Statement!$C$5)*($B$3:$B1279&gt;=Party_Statement!$C$6)*($B$3:$B1279&lt;=Party_Statement!$E$6)),""))</f>
        <v/>
      </c>
    </row>
    <row r="1280" spans="1:11" x14ac:dyDescent="0.2">
      <c r="A1280" s="196" t="str">
        <f>Sales_Entry!A1280</f>
        <v>2083/05/07</v>
      </c>
      <c r="B1280" s="197">
        <f>Sales_Entry!B1280</f>
        <v>46257</v>
      </c>
      <c r="C1280" s="198" t="str">
        <f>Sales_Entry!D1280</f>
        <v>MANAKAMANA DAIRY</v>
      </c>
      <c r="D1280" s="198" t="s">
        <v>1388</v>
      </c>
      <c r="E1280" s="198" t="str">
        <f>Sales_Entry!C1280</f>
        <v>BILL-7025</v>
      </c>
      <c r="F1280" s="198" t="str">
        <f>Sales_Entry!E1280</f>
        <v>Mix Milk</v>
      </c>
      <c r="G1280" s="199">
        <f>N(Sales_Entry!J1280)</f>
        <v>850</v>
      </c>
      <c r="H1280" s="199">
        <v>0</v>
      </c>
      <c r="I1280" s="199">
        <f t="shared" si="19"/>
        <v>850</v>
      </c>
      <c r="J1280" s="200"/>
      <c r="K1280" s="200" t="str" cm="1">
        <f t="array" ref="K1280">IF($C1280="","",IF(AND($C1280=Party_Statement!$C$5,$B1280&gt;=Party_Statement!$C$6,$B1280&lt;=Party_Statement!$E$6),SUMPRODUCT(($C$3:$C1280=Party_Statement!$C$5)*($B$3:$B1280&gt;=Party_Statement!$C$6)*($B$3:$B1280&lt;=Party_Statement!$E$6)),""))</f>
        <v/>
      </c>
    </row>
    <row r="1281" spans="1:11" x14ac:dyDescent="0.2">
      <c r="A1281" s="196" t="str">
        <f>Sales_Entry!A1281</f>
        <v>2083/05/07</v>
      </c>
      <c r="B1281" s="197">
        <f>Sales_Entry!B1281</f>
        <v>46257</v>
      </c>
      <c r="C1281" s="198" t="str">
        <f>Sales_Entry!D1281</f>
        <v>NEHA MISTHAN BHANDAR</v>
      </c>
      <c r="D1281" s="198" t="s">
        <v>1388</v>
      </c>
      <c r="E1281" s="198" t="str">
        <f>Sales_Entry!C1281</f>
        <v>BILL-7026</v>
      </c>
      <c r="F1281" s="198" t="str">
        <f>Sales_Entry!E1281</f>
        <v>Mix Milk</v>
      </c>
      <c r="G1281" s="199">
        <f>N(Sales_Entry!J1281)</f>
        <v>6800</v>
      </c>
      <c r="H1281" s="199">
        <v>0</v>
      </c>
      <c r="I1281" s="199">
        <f t="shared" si="19"/>
        <v>6800</v>
      </c>
      <c r="J1281" s="200"/>
      <c r="K1281" s="200" t="str" cm="1">
        <f t="array" ref="K1281">IF($C1281="","",IF(AND($C1281=Party_Statement!$C$5,$B1281&gt;=Party_Statement!$C$6,$B1281&lt;=Party_Statement!$E$6),SUMPRODUCT(($C$3:$C1281=Party_Statement!$C$5)*($B$3:$B1281&gt;=Party_Statement!$C$6)*($B$3:$B1281&lt;=Party_Statement!$E$6)),""))</f>
        <v/>
      </c>
    </row>
    <row r="1282" spans="1:11" x14ac:dyDescent="0.2">
      <c r="A1282" s="196" t="str">
        <f>Sales_Entry!A1282</f>
        <v>2083/05/07</v>
      </c>
      <c r="B1282" s="197">
        <f>Sales_Entry!B1282</f>
        <v>46257</v>
      </c>
      <c r="C1282" s="198" t="str">
        <f>Sales_Entry!D1282</f>
        <v>ORGANIC TARKALI</v>
      </c>
      <c r="D1282" s="198" t="s">
        <v>1388</v>
      </c>
      <c r="E1282" s="198" t="str">
        <f>Sales_Entry!C1282</f>
        <v>BILL-7027</v>
      </c>
      <c r="F1282" s="198" t="str">
        <f>Sales_Entry!E1282</f>
        <v>Mix Milk</v>
      </c>
      <c r="G1282" s="199">
        <f>N(Sales_Entry!J1282)</f>
        <v>2850</v>
      </c>
      <c r="H1282" s="199">
        <v>0</v>
      </c>
      <c r="I1282" s="199">
        <f t="shared" si="19"/>
        <v>2850</v>
      </c>
      <c r="J1282" s="200"/>
      <c r="K1282" s="200" t="str" cm="1">
        <f t="array" ref="K1282">IF($C1282="","",IF(AND($C1282=Party_Statement!$C$5,$B1282&gt;=Party_Statement!$C$6,$B1282&lt;=Party_Statement!$E$6),SUMPRODUCT(($C$3:$C1282=Party_Statement!$C$5)*($B$3:$B1282&gt;=Party_Statement!$C$6)*($B$3:$B1282&lt;=Party_Statement!$E$6)),""))</f>
        <v/>
      </c>
    </row>
    <row r="1283" spans="1:11" x14ac:dyDescent="0.2">
      <c r="A1283" s="196" t="str">
        <f>Sales_Entry!A1283</f>
        <v>2083/05/07</v>
      </c>
      <c r="B1283" s="197">
        <f>Sales_Entry!B1283</f>
        <v>46257</v>
      </c>
      <c r="C1283" s="198" t="str">
        <f>Sales_Entry!D1283</f>
        <v>ORGANIC TARKALI</v>
      </c>
      <c r="D1283" s="198" t="s">
        <v>1388</v>
      </c>
      <c r="E1283" s="198" t="str">
        <f>Sales_Entry!C1283</f>
        <v>BILL-7027</v>
      </c>
      <c r="F1283" s="198" t="str">
        <f>Sales_Entry!E1283</f>
        <v>Mix Milk</v>
      </c>
      <c r="G1283" s="199">
        <f>N(Sales_Entry!J1283)</f>
        <v>1020</v>
      </c>
      <c r="H1283" s="199">
        <v>0</v>
      </c>
      <c r="I1283" s="199">
        <f t="shared" si="19"/>
        <v>1020</v>
      </c>
      <c r="J1283" s="200"/>
      <c r="K1283" s="200" t="str" cm="1">
        <f t="array" ref="K1283">IF($C1283="","",IF(AND($C1283=Party_Statement!$C$5,$B1283&gt;=Party_Statement!$C$6,$B1283&lt;=Party_Statement!$E$6),SUMPRODUCT(($C$3:$C1283=Party_Statement!$C$5)*($B$3:$B1283&gt;=Party_Statement!$C$6)*($B$3:$B1283&lt;=Party_Statement!$E$6)),""))</f>
        <v/>
      </c>
    </row>
    <row r="1284" spans="1:11" s="64" customFormat="1" x14ac:dyDescent="0.2">
      <c r="A1284" s="196" t="str">
        <f>Sales_Entry!A1284</f>
        <v>2083/05/07</v>
      </c>
      <c r="B1284" s="197">
        <f>Sales_Entry!B1284</f>
        <v>46257</v>
      </c>
      <c r="C1284" s="198" t="str">
        <f>Sales_Entry!D1284</f>
        <v>NEUPANE KIRANA</v>
      </c>
      <c r="D1284" s="198" t="s">
        <v>1388</v>
      </c>
      <c r="E1284" s="198" t="str">
        <f>Sales_Entry!C1284</f>
        <v>BILL-7028</v>
      </c>
      <c r="F1284" s="198" t="str">
        <f>Sales_Entry!E1284</f>
        <v>Mix Milk</v>
      </c>
      <c r="G1284" s="199">
        <f>N(Sales_Entry!J1284)</f>
        <v>400</v>
      </c>
      <c r="H1284" s="199">
        <v>0</v>
      </c>
      <c r="I1284" s="199">
        <f t="shared" ref="I1284:I1347" si="20">IF($C1284="","",$G1284-$H1284)</f>
        <v>400</v>
      </c>
      <c r="J1284" s="202"/>
      <c r="K1284" s="200" t="str" cm="1">
        <f t="array" ref="K1284">IF($C1284="","",IF(AND($C1284=Party_Statement!$C$5,$B1284&gt;=Party_Statement!$C$6,$B1284&lt;=Party_Statement!$E$6),SUMPRODUCT(($C$3:$C1284=Party_Statement!$C$5)*($B$3:$B1284&gt;=Party_Statement!$C$6)*($B$3:$B1284&lt;=Party_Statement!$E$6)),""))</f>
        <v/>
      </c>
    </row>
    <row r="1285" spans="1:11" x14ac:dyDescent="0.2">
      <c r="A1285" s="196" t="str">
        <f>Sales_Entry!A1285</f>
        <v>2083/05/07</v>
      </c>
      <c r="B1285" s="197">
        <f>Sales_Entry!B1285</f>
        <v>46257</v>
      </c>
      <c r="C1285" s="198" t="str">
        <f>Sales_Entry!D1285</f>
        <v>GANGA NEUPANE</v>
      </c>
      <c r="D1285" s="198" t="s">
        <v>1388</v>
      </c>
      <c r="E1285" s="198" t="str">
        <f>Sales_Entry!C1285</f>
        <v>BILL-7029</v>
      </c>
      <c r="F1285" s="198" t="str">
        <f>Sales_Entry!E1285</f>
        <v>Mix Milk</v>
      </c>
      <c r="G1285" s="199">
        <f>N(Sales_Entry!J1285)</f>
        <v>510</v>
      </c>
      <c r="H1285" s="199">
        <v>0</v>
      </c>
      <c r="I1285" s="199">
        <f t="shared" si="20"/>
        <v>510</v>
      </c>
      <c r="J1285" s="200"/>
      <c r="K1285" s="200" t="str" cm="1">
        <f t="array" ref="K1285">IF($C1285="","",IF(AND($C1285=Party_Statement!$C$5,$B1285&gt;=Party_Statement!$C$6,$B1285&lt;=Party_Statement!$E$6),SUMPRODUCT(($C$3:$C1285=Party_Statement!$C$5)*($B$3:$B1285&gt;=Party_Statement!$C$6)*($B$3:$B1285&lt;=Party_Statement!$E$6)),""))</f>
        <v/>
      </c>
    </row>
    <row r="1286" spans="1:11" x14ac:dyDescent="0.2">
      <c r="A1286" s="196" t="str">
        <f>Sales_Entry!A1286</f>
        <v>2083/05/07</v>
      </c>
      <c r="B1286" s="197">
        <f>Sales_Entry!B1286</f>
        <v>46257</v>
      </c>
      <c r="C1286" s="198" t="str">
        <f>Sales_Entry!D1286</f>
        <v>SITALA ARYAL</v>
      </c>
      <c r="D1286" s="198" t="s">
        <v>1388</v>
      </c>
      <c r="E1286" s="198" t="str">
        <f>Sales_Entry!C1286</f>
        <v>BILL-7030</v>
      </c>
      <c r="F1286" s="198" t="str">
        <f>Sales_Entry!E1286</f>
        <v>Mix Milk</v>
      </c>
      <c r="G1286" s="199">
        <f>N(Sales_Entry!J1286)</f>
        <v>90</v>
      </c>
      <c r="H1286" s="199">
        <v>0</v>
      </c>
      <c r="I1286" s="199">
        <f t="shared" si="20"/>
        <v>90</v>
      </c>
      <c r="J1286" s="200"/>
      <c r="K1286" s="200" t="str" cm="1">
        <f t="array" ref="K1286">IF($C1286="","",IF(AND($C1286=Party_Statement!$C$5,$B1286&gt;=Party_Statement!$C$6,$B1286&lt;=Party_Statement!$E$6),SUMPRODUCT(($C$3:$C1286=Party_Statement!$C$5)*($B$3:$B1286&gt;=Party_Statement!$C$6)*($B$3:$B1286&lt;=Party_Statement!$E$6)),""))</f>
        <v/>
      </c>
    </row>
    <row r="1287" spans="1:11" x14ac:dyDescent="0.2">
      <c r="A1287" s="196" t="str">
        <f>Sales_Entry!A1287</f>
        <v>2083/05/07</v>
      </c>
      <c r="B1287" s="197">
        <f>Sales_Entry!B1287</f>
        <v>46257</v>
      </c>
      <c r="C1287" s="198" t="str">
        <f>Sales_Entry!D1287</f>
        <v>LAXMI KHANAL</v>
      </c>
      <c r="D1287" s="198" t="s">
        <v>1388</v>
      </c>
      <c r="E1287" s="198" t="str">
        <f>Sales_Entry!C1287</f>
        <v>BILL-7031</v>
      </c>
      <c r="F1287" s="198" t="str">
        <f>Sales_Entry!E1287</f>
        <v>Mix Milk</v>
      </c>
      <c r="G1287" s="199">
        <f>N(Sales_Entry!J1287)</f>
        <v>300</v>
      </c>
      <c r="H1287" s="199">
        <v>0</v>
      </c>
      <c r="I1287" s="199">
        <f t="shared" si="20"/>
        <v>300</v>
      </c>
      <c r="J1287" s="200"/>
      <c r="K1287" s="200" t="str" cm="1">
        <f t="array" ref="K1287">IF($C1287="","",IF(AND($C1287=Party_Statement!$C$5,$B1287&gt;=Party_Statement!$C$6,$B1287&lt;=Party_Statement!$E$6),SUMPRODUCT(($C$3:$C1287=Party_Statement!$C$5)*($B$3:$B1287&gt;=Party_Statement!$C$6)*($B$3:$B1287&lt;=Party_Statement!$E$6)),""))</f>
        <v/>
      </c>
    </row>
    <row r="1288" spans="1:11" x14ac:dyDescent="0.2">
      <c r="A1288" s="196" t="str">
        <f>Sales_Entry!A1288</f>
        <v>2083/05/07</v>
      </c>
      <c r="B1288" s="197">
        <f>Sales_Entry!B1288</f>
        <v>46257</v>
      </c>
      <c r="C1288" s="198" t="str">
        <f>Sales_Entry!D1288</f>
        <v>LOCAL</v>
      </c>
      <c r="D1288" s="198" t="s">
        <v>1388</v>
      </c>
      <c r="E1288" s="198" t="str">
        <f>Sales_Entry!C1288</f>
        <v>BILL-6482</v>
      </c>
      <c r="F1288" s="198" t="str">
        <f>Sales_Entry!E1288</f>
        <v>Mix Milk</v>
      </c>
      <c r="G1288" s="199">
        <f>N(Sales_Entry!J1288)</f>
        <v>400</v>
      </c>
      <c r="H1288" s="199">
        <v>0</v>
      </c>
      <c r="I1288" s="199">
        <f t="shared" si="20"/>
        <v>400</v>
      </c>
      <c r="J1288" s="200"/>
      <c r="K1288" s="200" t="str" cm="1">
        <f t="array" ref="K1288">IF($C1288="","",IF(AND($C1288=Party_Statement!$C$5,$B1288&gt;=Party_Statement!$C$6,$B1288&lt;=Party_Statement!$E$6),SUMPRODUCT(($C$3:$C1288=Party_Statement!$C$5)*($B$3:$B1288&gt;=Party_Statement!$C$6)*($B$3:$B1288&lt;=Party_Statement!$E$6)),""))</f>
        <v/>
      </c>
    </row>
    <row r="1289" spans="1:11" x14ac:dyDescent="0.2">
      <c r="A1289" s="196" t="str">
        <f>Sales_Entry!A1289</f>
        <v>2083/05/07</v>
      </c>
      <c r="B1289" s="197">
        <f>Sales_Entry!B1289</f>
        <v>46257</v>
      </c>
      <c r="C1289" s="198" t="str">
        <f>Sales_Entry!D1289</f>
        <v>LOCAL</v>
      </c>
      <c r="D1289" s="198" t="s">
        <v>1388</v>
      </c>
      <c r="E1289" s="198" t="str">
        <f>Sales_Entry!C1289</f>
        <v>BILL-6482</v>
      </c>
      <c r="F1289" s="198" t="str">
        <f>Sales_Entry!E1289</f>
        <v>NAUNI</v>
      </c>
      <c r="G1289" s="199">
        <f>N(Sales_Entry!J1289)</f>
        <v>2550</v>
      </c>
      <c r="H1289" s="199">
        <v>0</v>
      </c>
      <c r="I1289" s="199">
        <f t="shared" si="20"/>
        <v>2550</v>
      </c>
      <c r="J1289" s="200"/>
      <c r="K1289" s="200" t="str" cm="1">
        <f t="array" ref="K1289">IF($C1289="","",IF(AND($C1289=Party_Statement!$C$5,$B1289&gt;=Party_Statement!$C$6,$B1289&lt;=Party_Statement!$E$6),SUMPRODUCT(($C$3:$C1289=Party_Statement!$C$5)*($B$3:$B1289&gt;=Party_Statement!$C$6)*($B$3:$B1289&lt;=Party_Statement!$E$6)),""))</f>
        <v/>
      </c>
    </row>
    <row r="1290" spans="1:11" x14ac:dyDescent="0.2">
      <c r="A1290" s="196" t="str">
        <f>Sales_Entry!A1290</f>
        <v>2083/05/08</v>
      </c>
      <c r="B1290" s="197">
        <f>Sales_Entry!B1290</f>
        <v>46258</v>
      </c>
      <c r="C1290" s="198" t="str">
        <f>Sales_Entry!D1290</f>
        <v>SRIJANA DAIRY</v>
      </c>
      <c r="D1290" s="198" t="s">
        <v>1388</v>
      </c>
      <c r="E1290" s="198" t="str">
        <f>Sales_Entry!C1290</f>
        <v>BILL-7032</v>
      </c>
      <c r="F1290" s="198" t="str">
        <f>Sales_Entry!E1290</f>
        <v>Mix Milk</v>
      </c>
      <c r="G1290" s="199">
        <f>N(Sales_Entry!J1290)</f>
        <v>5100</v>
      </c>
      <c r="H1290" s="199">
        <v>0</v>
      </c>
      <c r="I1290" s="199">
        <f t="shared" si="20"/>
        <v>5100</v>
      </c>
      <c r="J1290" s="200"/>
      <c r="K1290" s="200" t="str" cm="1">
        <f t="array" ref="K1290">IF($C1290="","",IF(AND($C1290=Party_Statement!$C$5,$B1290&gt;=Party_Statement!$C$6,$B1290&lt;=Party_Statement!$E$6),SUMPRODUCT(($C$3:$C1290=Party_Statement!$C$5)*($B$3:$B1290&gt;=Party_Statement!$C$6)*($B$3:$B1290&lt;=Party_Statement!$E$6)),""))</f>
        <v/>
      </c>
    </row>
    <row r="1291" spans="1:11" x14ac:dyDescent="0.2">
      <c r="A1291" s="196" t="str">
        <f>Sales_Entry!A1291</f>
        <v>2083/05/08</v>
      </c>
      <c r="B1291" s="197">
        <f>Sales_Entry!B1291</f>
        <v>46258</v>
      </c>
      <c r="C1291" s="198" t="str">
        <f>Sales_Entry!D1291</f>
        <v>SRIJANA DAIRY</v>
      </c>
      <c r="D1291" s="198" t="s">
        <v>1388</v>
      </c>
      <c r="E1291" s="198" t="str">
        <f>Sales_Entry!C1291</f>
        <v>BILL-7032</v>
      </c>
      <c r="F1291" s="198" t="str">
        <f>Sales_Entry!E1291</f>
        <v>Cow Milk</v>
      </c>
      <c r="G1291" s="199">
        <f>N(Sales_Entry!J1291)</f>
        <v>80</v>
      </c>
      <c r="H1291" s="199">
        <v>0</v>
      </c>
      <c r="I1291" s="199">
        <f t="shared" si="20"/>
        <v>80</v>
      </c>
      <c r="J1291" s="200"/>
      <c r="K1291" s="200" t="str" cm="1">
        <f t="array" ref="K1291">IF($C1291="","",IF(AND($C1291=Party_Statement!$C$5,$B1291&gt;=Party_Statement!$C$6,$B1291&lt;=Party_Statement!$E$6),SUMPRODUCT(($C$3:$C1291=Party_Statement!$C$5)*($B$3:$B1291&gt;=Party_Statement!$C$6)*($B$3:$B1291&lt;=Party_Statement!$E$6)),""))</f>
        <v/>
      </c>
    </row>
    <row r="1292" spans="1:11" x14ac:dyDescent="0.2">
      <c r="A1292" s="196" t="str">
        <f>Sales_Entry!A1292</f>
        <v>2083/05/08</v>
      </c>
      <c r="B1292" s="197">
        <f>Sales_Entry!B1292</f>
        <v>46258</v>
      </c>
      <c r="C1292" s="198" t="str">
        <f>Sales_Entry!D1292</f>
        <v>SOBHA BHATTARAI</v>
      </c>
      <c r="D1292" s="198" t="s">
        <v>1388</v>
      </c>
      <c r="E1292" s="198" t="str">
        <f>Sales_Entry!C1292</f>
        <v>BILL-7033</v>
      </c>
      <c r="F1292" s="198" t="str">
        <f>Sales_Entry!E1292</f>
        <v>Mix Milk</v>
      </c>
      <c r="G1292" s="199">
        <f>N(Sales_Entry!J1292)</f>
        <v>3400</v>
      </c>
      <c r="H1292" s="199">
        <v>0</v>
      </c>
      <c r="I1292" s="199">
        <f t="shared" si="20"/>
        <v>3400</v>
      </c>
      <c r="J1292" s="200"/>
      <c r="K1292" s="200" t="str" cm="1">
        <f t="array" ref="K1292">IF($C1292="","",IF(AND($C1292=Party_Statement!$C$5,$B1292&gt;=Party_Statement!$C$6,$B1292&lt;=Party_Statement!$E$6),SUMPRODUCT(($C$3:$C1292=Party_Statement!$C$5)*($B$3:$B1292&gt;=Party_Statement!$C$6)*($B$3:$B1292&lt;=Party_Statement!$E$6)),""))</f>
        <v/>
      </c>
    </row>
    <row r="1293" spans="1:11" x14ac:dyDescent="0.2">
      <c r="A1293" s="196" t="str">
        <f>Sales_Entry!A1293</f>
        <v>2083/05/08</v>
      </c>
      <c r="B1293" s="197">
        <f>Sales_Entry!B1293</f>
        <v>46258</v>
      </c>
      <c r="C1293" s="198" t="str">
        <f>Sales_Entry!D1293</f>
        <v>PALPALI KIRANA</v>
      </c>
      <c r="D1293" s="198" t="s">
        <v>1388</v>
      </c>
      <c r="E1293" s="198" t="str">
        <f>Sales_Entry!C1293</f>
        <v>BILL-7034</v>
      </c>
      <c r="F1293" s="198" t="str">
        <f>Sales_Entry!E1293</f>
        <v>Mix Milk</v>
      </c>
      <c r="G1293" s="199">
        <f>N(Sales_Entry!J1293)</f>
        <v>2975</v>
      </c>
      <c r="H1293" s="199">
        <v>0</v>
      </c>
      <c r="I1293" s="199">
        <f t="shared" si="20"/>
        <v>2975</v>
      </c>
      <c r="J1293" s="200"/>
      <c r="K1293" s="200" t="str" cm="1">
        <f t="array" ref="K1293">IF($C1293="","",IF(AND($C1293=Party_Statement!$C$5,$B1293&gt;=Party_Statement!$C$6,$B1293&lt;=Party_Statement!$E$6),SUMPRODUCT(($C$3:$C1293=Party_Statement!$C$5)*($B$3:$B1293&gt;=Party_Statement!$C$6)*($B$3:$B1293&lt;=Party_Statement!$E$6)),""))</f>
        <v/>
      </c>
    </row>
    <row r="1294" spans="1:11" x14ac:dyDescent="0.2">
      <c r="A1294" s="196" t="str">
        <f>Sales_Entry!A1294</f>
        <v>2083/05/08</v>
      </c>
      <c r="B1294" s="197">
        <f>Sales_Entry!B1294</f>
        <v>46258</v>
      </c>
      <c r="C1294" s="198" t="str">
        <f>Sales_Entry!D1294</f>
        <v>AAMOSH KIRANA</v>
      </c>
      <c r="D1294" s="198" t="s">
        <v>1388</v>
      </c>
      <c r="E1294" s="198" t="str">
        <f>Sales_Entry!C1294</f>
        <v>BILL-7035</v>
      </c>
      <c r="F1294" s="198" t="str">
        <f>Sales_Entry!E1294</f>
        <v>Mix Milk</v>
      </c>
      <c r="G1294" s="199">
        <f>N(Sales_Entry!J1294)</f>
        <v>3440</v>
      </c>
      <c r="H1294" s="199">
        <v>0</v>
      </c>
      <c r="I1294" s="199">
        <f t="shared" si="20"/>
        <v>3440</v>
      </c>
      <c r="J1294" s="200"/>
      <c r="K1294" s="200" cm="1">
        <f t="array" ref="K1294">IF($C1294="","",IF(AND($C1294=Party_Statement!$C$5,$B1294&gt;=Party_Statement!$C$6,$B1294&lt;=Party_Statement!$E$6),SUMPRODUCT(($C$3:$C1294=Party_Statement!$C$5)*($B$3:$B1294&gt;=Party_Statement!$C$6)*($B$3:$B1294&lt;=Party_Statement!$E$6)),""))</f>
        <v>164</v>
      </c>
    </row>
    <row r="1295" spans="1:11" s="64" customFormat="1" x14ac:dyDescent="0.2">
      <c r="A1295" s="196" t="str">
        <f>Sales_Entry!A1295</f>
        <v>2083/05/08</v>
      </c>
      <c r="B1295" s="197">
        <f>Sales_Entry!B1295</f>
        <v>46258</v>
      </c>
      <c r="C1295" s="198" t="str">
        <f>Sales_Entry!D1295</f>
        <v>AAMOSH KIRANA</v>
      </c>
      <c r="D1295" s="198" t="s">
        <v>1388</v>
      </c>
      <c r="E1295" s="198" t="str">
        <f>Sales_Entry!C1295</f>
        <v>BILL-7035</v>
      </c>
      <c r="F1295" s="198" t="str">
        <f>Sales_Entry!E1295</f>
        <v>Mix Milk</v>
      </c>
      <c r="G1295" s="199">
        <f>N(Sales_Entry!J1295)</f>
        <v>6375</v>
      </c>
      <c r="H1295" s="199">
        <v>0</v>
      </c>
      <c r="I1295" s="199">
        <f t="shared" si="20"/>
        <v>6375</v>
      </c>
      <c r="J1295" s="202"/>
      <c r="K1295" s="200" cm="1">
        <f t="array" ref="K1295">IF($C1295="","",IF(AND($C1295=Party_Statement!$C$5,$B1295&gt;=Party_Statement!$C$6,$B1295&lt;=Party_Statement!$E$6),SUMPRODUCT(($C$3:$C1295=Party_Statement!$C$5)*($B$3:$B1295&gt;=Party_Statement!$C$6)*($B$3:$B1295&lt;=Party_Statement!$E$6)),""))</f>
        <v>165</v>
      </c>
    </row>
    <row r="1296" spans="1:11" x14ac:dyDescent="0.2">
      <c r="A1296" s="196" t="str">
        <f>Sales_Entry!A1296</f>
        <v>2083/05/08</v>
      </c>
      <c r="B1296" s="197">
        <f>Sales_Entry!B1296</f>
        <v>46258</v>
      </c>
      <c r="C1296" s="198" t="str">
        <f>Sales_Entry!D1296</f>
        <v>DEURALI KIRANA</v>
      </c>
      <c r="D1296" s="198" t="s">
        <v>1388</v>
      </c>
      <c r="E1296" s="198" t="str">
        <f>Sales_Entry!C1296</f>
        <v>BILL-7036</v>
      </c>
      <c r="F1296" s="198" t="str">
        <f>Sales_Entry!E1296</f>
        <v>Mix Milk</v>
      </c>
      <c r="G1296" s="199">
        <f>N(Sales_Entry!J1296)</f>
        <v>425</v>
      </c>
      <c r="H1296" s="199">
        <v>0</v>
      </c>
      <c r="I1296" s="199">
        <f t="shared" si="20"/>
        <v>425</v>
      </c>
      <c r="J1296" s="200"/>
      <c r="K1296" s="200" t="str" cm="1">
        <f t="array" ref="K1296">IF($C1296="","",IF(AND($C1296=Party_Statement!$C$5,$B1296&gt;=Party_Statement!$C$6,$B1296&lt;=Party_Statement!$E$6),SUMPRODUCT(($C$3:$C1296=Party_Statement!$C$5)*($B$3:$B1296&gt;=Party_Statement!$C$6)*($B$3:$B1296&lt;=Party_Statement!$E$6)),""))</f>
        <v/>
      </c>
    </row>
    <row r="1297" spans="1:11" x14ac:dyDescent="0.2">
      <c r="A1297" s="196" t="str">
        <f>Sales_Entry!A1297</f>
        <v>2083/05/08</v>
      </c>
      <c r="B1297" s="197">
        <f>Sales_Entry!B1297</f>
        <v>46258</v>
      </c>
      <c r="C1297" s="198" t="str">
        <f>Sales_Entry!D1297</f>
        <v>GIRI KIRANA</v>
      </c>
      <c r="D1297" s="198" t="s">
        <v>1388</v>
      </c>
      <c r="E1297" s="198" t="str">
        <f>Sales_Entry!C1297</f>
        <v>BILL-7037</v>
      </c>
      <c r="F1297" s="198" t="str">
        <f>Sales_Entry!E1297</f>
        <v>Mix Milk</v>
      </c>
      <c r="G1297" s="199">
        <f>N(Sales_Entry!J1297)</f>
        <v>1275</v>
      </c>
      <c r="H1297" s="199">
        <v>0</v>
      </c>
      <c r="I1297" s="199">
        <f t="shared" si="20"/>
        <v>1275</v>
      </c>
      <c r="J1297" s="200"/>
      <c r="K1297" s="200" t="str" cm="1">
        <f t="array" ref="K1297">IF($C1297="","",IF(AND($C1297=Party_Statement!$C$5,$B1297&gt;=Party_Statement!$C$6,$B1297&lt;=Party_Statement!$E$6),SUMPRODUCT(($C$3:$C1297=Party_Statement!$C$5)*($B$3:$B1297&gt;=Party_Statement!$C$6)*($B$3:$B1297&lt;=Party_Statement!$E$6)),""))</f>
        <v/>
      </c>
    </row>
    <row r="1298" spans="1:11" x14ac:dyDescent="0.2">
      <c r="A1298" s="196" t="str">
        <f>Sales_Entry!A1298</f>
        <v>2083/05/08</v>
      </c>
      <c r="B1298" s="197">
        <f>Sales_Entry!B1298</f>
        <v>46258</v>
      </c>
      <c r="C1298" s="198" t="str">
        <f>Sales_Entry!D1298</f>
        <v>CHHATRABHUMI STORE</v>
      </c>
      <c r="D1298" s="198" t="s">
        <v>1388</v>
      </c>
      <c r="E1298" s="198" t="str">
        <f>Sales_Entry!C1298</f>
        <v>BILL-7038</v>
      </c>
      <c r="F1298" s="198" t="str">
        <f>Sales_Entry!E1298</f>
        <v>Mix Milk</v>
      </c>
      <c r="G1298" s="199">
        <f>N(Sales_Entry!J1298)</f>
        <v>1275</v>
      </c>
      <c r="H1298" s="199">
        <v>0</v>
      </c>
      <c r="I1298" s="199">
        <f t="shared" si="20"/>
        <v>1275</v>
      </c>
      <c r="J1298" s="200"/>
      <c r="K1298" s="200" t="str" cm="1">
        <f t="array" ref="K1298">IF($C1298="","",IF(AND($C1298=Party_Statement!$C$5,$B1298&gt;=Party_Statement!$C$6,$B1298&lt;=Party_Statement!$E$6),SUMPRODUCT(($C$3:$C1298=Party_Statement!$C$5)*($B$3:$B1298&gt;=Party_Statement!$C$6)*($B$3:$B1298&lt;=Party_Statement!$E$6)),""))</f>
        <v/>
      </c>
    </row>
    <row r="1299" spans="1:11" x14ac:dyDescent="0.2">
      <c r="A1299" s="196" t="str">
        <f>Sales_Entry!A1299</f>
        <v>2083/05/08</v>
      </c>
      <c r="B1299" s="197">
        <f>Sales_Entry!B1299</f>
        <v>46258</v>
      </c>
      <c r="C1299" s="198" t="str">
        <f>Sales_Entry!D1299</f>
        <v>KRISHNA KHAREL</v>
      </c>
      <c r="D1299" s="198" t="s">
        <v>1388</v>
      </c>
      <c r="E1299" s="198" t="str">
        <f>Sales_Entry!C1299</f>
        <v>BILL-7039</v>
      </c>
      <c r="F1299" s="198" t="str">
        <f>Sales_Entry!E1299</f>
        <v>Mix Milk</v>
      </c>
      <c r="G1299" s="199">
        <f>N(Sales_Entry!J1299)</f>
        <v>172</v>
      </c>
      <c r="H1299" s="199">
        <v>0</v>
      </c>
      <c r="I1299" s="199">
        <f t="shared" si="20"/>
        <v>172</v>
      </c>
      <c r="J1299" s="200"/>
      <c r="K1299" s="200" t="str" cm="1">
        <f t="array" ref="K1299">IF($C1299="","",IF(AND($C1299=Party_Statement!$C$5,$B1299&gt;=Party_Statement!$C$6,$B1299&lt;=Party_Statement!$E$6),SUMPRODUCT(($C$3:$C1299=Party_Statement!$C$5)*($B$3:$B1299&gt;=Party_Statement!$C$6)*($B$3:$B1299&lt;=Party_Statement!$E$6)),""))</f>
        <v/>
      </c>
    </row>
    <row r="1300" spans="1:11" x14ac:dyDescent="0.2">
      <c r="A1300" s="196" t="str">
        <f>Sales_Entry!A1300</f>
        <v>2083/05/08</v>
      </c>
      <c r="B1300" s="197">
        <f>Sales_Entry!B1300</f>
        <v>46258</v>
      </c>
      <c r="C1300" s="198" t="str">
        <f>Sales_Entry!D1300</f>
        <v>SAMIKSHYA KIRANA</v>
      </c>
      <c r="D1300" s="198" t="s">
        <v>1388</v>
      </c>
      <c r="E1300" s="198" t="str">
        <f>Sales_Entry!C1300</f>
        <v>BILL-7040</v>
      </c>
      <c r="F1300" s="198" t="str">
        <f>Sales_Entry!E1300</f>
        <v>Mix Milk</v>
      </c>
      <c r="G1300" s="199">
        <f>N(Sales_Entry!J1300)</f>
        <v>425</v>
      </c>
      <c r="H1300" s="199">
        <v>0</v>
      </c>
      <c r="I1300" s="199">
        <f t="shared" si="20"/>
        <v>425</v>
      </c>
      <c r="J1300" s="200"/>
      <c r="K1300" s="200" t="str" cm="1">
        <f t="array" ref="K1300">IF($C1300="","",IF(AND($C1300=Party_Statement!$C$5,$B1300&gt;=Party_Statement!$C$6,$B1300&lt;=Party_Statement!$E$6),SUMPRODUCT(($C$3:$C1300=Party_Statement!$C$5)*($B$3:$B1300&gt;=Party_Statement!$C$6)*($B$3:$B1300&lt;=Party_Statement!$E$6)),""))</f>
        <v/>
      </c>
    </row>
    <row r="1301" spans="1:11" x14ac:dyDescent="0.2">
      <c r="A1301" s="196" t="str">
        <f>Sales_Entry!A1301</f>
        <v>2083/05/08</v>
      </c>
      <c r="B1301" s="197">
        <f>Sales_Entry!B1301</f>
        <v>46258</v>
      </c>
      <c r="C1301" s="198" t="str">
        <f>Sales_Entry!D1301</f>
        <v>MANAKAMANA DAIRY</v>
      </c>
      <c r="D1301" s="198" t="s">
        <v>1388</v>
      </c>
      <c r="E1301" s="198" t="str">
        <f>Sales_Entry!C1301</f>
        <v>BILL-7041</v>
      </c>
      <c r="F1301" s="198" t="str">
        <f>Sales_Entry!E1301</f>
        <v>Mix Milk</v>
      </c>
      <c r="G1301" s="199">
        <f>N(Sales_Entry!J1301)</f>
        <v>850</v>
      </c>
      <c r="H1301" s="199">
        <v>0</v>
      </c>
      <c r="I1301" s="199">
        <f t="shared" si="20"/>
        <v>850</v>
      </c>
      <c r="J1301" s="200"/>
      <c r="K1301" s="200" t="str" cm="1">
        <f t="array" ref="K1301">IF($C1301="","",IF(AND($C1301=Party_Statement!$C$5,$B1301&gt;=Party_Statement!$C$6,$B1301&lt;=Party_Statement!$E$6),SUMPRODUCT(($C$3:$C1301=Party_Statement!$C$5)*($B$3:$B1301&gt;=Party_Statement!$C$6)*($B$3:$B1301&lt;=Party_Statement!$E$6)),""))</f>
        <v/>
      </c>
    </row>
    <row r="1302" spans="1:11" x14ac:dyDescent="0.2">
      <c r="A1302" s="196" t="str">
        <f>Sales_Entry!A1302</f>
        <v>2083/05/08</v>
      </c>
      <c r="B1302" s="197">
        <f>Sales_Entry!B1302</f>
        <v>46258</v>
      </c>
      <c r="C1302" s="198" t="str">
        <f>Sales_Entry!D1302</f>
        <v>AAYUSH AND AAYUSHMA</v>
      </c>
      <c r="D1302" s="198" t="s">
        <v>1388</v>
      </c>
      <c r="E1302" s="198" t="str">
        <f>Sales_Entry!C1302</f>
        <v>BILL-7042</v>
      </c>
      <c r="F1302" s="198" t="str">
        <f>Sales_Entry!E1302</f>
        <v>Mix Milk</v>
      </c>
      <c r="G1302" s="199">
        <f>N(Sales_Entry!J1302)</f>
        <v>595</v>
      </c>
      <c r="H1302" s="199">
        <v>0</v>
      </c>
      <c r="I1302" s="199">
        <f t="shared" si="20"/>
        <v>595</v>
      </c>
      <c r="J1302" s="200"/>
      <c r="K1302" s="200" t="str" cm="1">
        <f t="array" ref="K1302">IF($C1302="","",IF(AND($C1302=Party_Statement!$C$5,$B1302&gt;=Party_Statement!$C$6,$B1302&lt;=Party_Statement!$E$6),SUMPRODUCT(($C$3:$C1302=Party_Statement!$C$5)*($B$3:$B1302&gt;=Party_Statement!$C$6)*($B$3:$B1302&lt;=Party_Statement!$E$6)),""))</f>
        <v/>
      </c>
    </row>
    <row r="1303" spans="1:11" x14ac:dyDescent="0.2">
      <c r="A1303" s="196" t="str">
        <f>Sales_Entry!A1303</f>
        <v>2083/05/08</v>
      </c>
      <c r="B1303" s="197">
        <f>Sales_Entry!B1303</f>
        <v>46258</v>
      </c>
      <c r="C1303" s="198" t="str">
        <f>Sales_Entry!D1303</f>
        <v>NEHA MISTHAN BHANDAR</v>
      </c>
      <c r="D1303" s="198" t="s">
        <v>1388</v>
      </c>
      <c r="E1303" s="198" t="str">
        <f>Sales_Entry!C1303</f>
        <v>BILL-7043</v>
      </c>
      <c r="F1303" s="198" t="str">
        <f>Sales_Entry!E1303</f>
        <v>Mix Milk</v>
      </c>
      <c r="G1303" s="199">
        <f>N(Sales_Entry!J1303)</f>
        <v>6800</v>
      </c>
      <c r="H1303" s="199">
        <v>0</v>
      </c>
      <c r="I1303" s="199">
        <f t="shared" si="20"/>
        <v>6800</v>
      </c>
      <c r="J1303" s="200"/>
      <c r="K1303" s="200" t="str" cm="1">
        <f t="array" ref="K1303">IF($C1303="","",IF(AND($C1303=Party_Statement!$C$5,$B1303&gt;=Party_Statement!$C$6,$B1303&lt;=Party_Statement!$E$6),SUMPRODUCT(($C$3:$C1303=Party_Statement!$C$5)*($B$3:$B1303&gt;=Party_Statement!$C$6)*($B$3:$B1303&lt;=Party_Statement!$E$6)),""))</f>
        <v/>
      </c>
    </row>
    <row r="1304" spans="1:11" x14ac:dyDescent="0.2">
      <c r="A1304" s="196" t="str">
        <f>Sales_Entry!A1304</f>
        <v>2083/05/08</v>
      </c>
      <c r="B1304" s="197">
        <f>Sales_Entry!B1304</f>
        <v>46258</v>
      </c>
      <c r="C1304" s="198" t="str">
        <f>Sales_Entry!D1304</f>
        <v>ORGANIC TARKALI</v>
      </c>
      <c r="D1304" s="198" t="s">
        <v>1388</v>
      </c>
      <c r="E1304" s="198" t="str">
        <f>Sales_Entry!C1304</f>
        <v>BILL-7045</v>
      </c>
      <c r="F1304" s="198" t="str">
        <f>Sales_Entry!E1304</f>
        <v>Mix Milk</v>
      </c>
      <c r="G1304" s="199">
        <f>N(Sales_Entry!J1304)</f>
        <v>2375</v>
      </c>
      <c r="H1304" s="199">
        <v>0</v>
      </c>
      <c r="I1304" s="199">
        <f t="shared" si="20"/>
        <v>2375</v>
      </c>
      <c r="J1304" s="200"/>
      <c r="K1304" s="200" t="str" cm="1">
        <f t="array" ref="K1304">IF($C1304="","",IF(AND($C1304=Party_Statement!$C$5,$B1304&gt;=Party_Statement!$C$6,$B1304&lt;=Party_Statement!$E$6),SUMPRODUCT(($C$3:$C1304=Party_Statement!$C$5)*($B$3:$B1304&gt;=Party_Statement!$C$6)*($B$3:$B1304&lt;=Party_Statement!$E$6)),""))</f>
        <v/>
      </c>
    </row>
    <row r="1305" spans="1:11" x14ac:dyDescent="0.2">
      <c r="A1305" s="196" t="str">
        <f>Sales_Entry!A1305</f>
        <v>2083/05/08</v>
      </c>
      <c r="B1305" s="197">
        <f>Sales_Entry!B1305</f>
        <v>46258</v>
      </c>
      <c r="C1305" s="198" t="str">
        <f>Sales_Entry!D1305</f>
        <v>ORGANIC TARKALI</v>
      </c>
      <c r="D1305" s="198" t="s">
        <v>1388</v>
      </c>
      <c r="E1305" s="198" t="str">
        <f>Sales_Entry!C1305</f>
        <v>BILL-7045</v>
      </c>
      <c r="F1305" s="198" t="str">
        <f>Sales_Entry!E1305</f>
        <v>Mix Milk</v>
      </c>
      <c r="G1305" s="199">
        <f>N(Sales_Entry!J1305)</f>
        <v>1275</v>
      </c>
      <c r="H1305" s="199">
        <v>0</v>
      </c>
      <c r="I1305" s="199">
        <f t="shared" si="20"/>
        <v>1275</v>
      </c>
      <c r="J1305" s="200"/>
      <c r="K1305" s="200" t="str" cm="1">
        <f t="array" ref="K1305">IF($C1305="","",IF(AND($C1305=Party_Statement!$C$5,$B1305&gt;=Party_Statement!$C$6,$B1305&lt;=Party_Statement!$E$6),SUMPRODUCT(($C$3:$C1305=Party_Statement!$C$5)*($B$3:$B1305&gt;=Party_Statement!$C$6)*($B$3:$B1305&lt;=Party_Statement!$E$6)),""))</f>
        <v/>
      </c>
    </row>
    <row r="1306" spans="1:11" s="64" customFormat="1" x14ac:dyDescent="0.2">
      <c r="A1306" s="196" t="str">
        <f>Sales_Entry!A1306</f>
        <v>2083/05/08</v>
      </c>
      <c r="B1306" s="197">
        <f>Sales_Entry!B1306</f>
        <v>46258</v>
      </c>
      <c r="C1306" s="198" t="str">
        <f>Sales_Entry!D1306</f>
        <v>ORGANIC TARKALI</v>
      </c>
      <c r="D1306" s="198" t="s">
        <v>1388</v>
      </c>
      <c r="E1306" s="198" t="str">
        <f>Sales_Entry!C1306</f>
        <v>BILL-7045</v>
      </c>
      <c r="F1306" s="198" t="str">
        <f>Sales_Entry!E1306</f>
        <v>GHEE</v>
      </c>
      <c r="G1306" s="199">
        <f>N(Sales_Entry!J1306)</f>
        <v>1200</v>
      </c>
      <c r="H1306" s="199">
        <v>0</v>
      </c>
      <c r="I1306" s="199">
        <f t="shared" si="20"/>
        <v>1200</v>
      </c>
      <c r="J1306" s="202"/>
      <c r="K1306" s="200" t="str" cm="1">
        <f t="array" ref="K1306">IF($C1306="","",IF(AND($C1306=Party_Statement!$C$5,$B1306&gt;=Party_Statement!$C$6,$B1306&lt;=Party_Statement!$E$6),SUMPRODUCT(($C$3:$C1306=Party_Statement!$C$5)*($B$3:$B1306&gt;=Party_Statement!$C$6)*($B$3:$B1306&lt;=Party_Statement!$E$6)),""))</f>
        <v/>
      </c>
    </row>
    <row r="1307" spans="1:11" x14ac:dyDescent="0.2">
      <c r="A1307" s="196" t="str">
        <f>Sales_Entry!A1307</f>
        <v>2083/05/08</v>
      </c>
      <c r="B1307" s="197">
        <f>Sales_Entry!B1307</f>
        <v>46258</v>
      </c>
      <c r="C1307" s="198" t="str">
        <f>Sales_Entry!D1307</f>
        <v>SHARMA DAI</v>
      </c>
      <c r="D1307" s="198" t="s">
        <v>1388</v>
      </c>
      <c r="E1307" s="198" t="str">
        <f>Sales_Entry!C1307</f>
        <v>BILL-7046</v>
      </c>
      <c r="F1307" s="198" t="str">
        <f>Sales_Entry!E1307</f>
        <v>Mix Milk</v>
      </c>
      <c r="G1307" s="199">
        <f>N(Sales_Entry!J1307)</f>
        <v>340</v>
      </c>
      <c r="H1307" s="199">
        <v>0</v>
      </c>
      <c r="I1307" s="199">
        <f t="shared" si="20"/>
        <v>340</v>
      </c>
      <c r="J1307" s="200"/>
      <c r="K1307" s="200" t="str" cm="1">
        <f t="array" ref="K1307">IF($C1307="","",IF(AND($C1307=Party_Statement!$C$5,$B1307&gt;=Party_Statement!$C$6,$B1307&lt;=Party_Statement!$E$6),SUMPRODUCT(($C$3:$C1307=Party_Statement!$C$5)*($B$3:$B1307&gt;=Party_Statement!$C$6)*($B$3:$B1307&lt;=Party_Statement!$E$6)),""))</f>
        <v/>
      </c>
    </row>
    <row r="1308" spans="1:11" x14ac:dyDescent="0.2">
      <c r="A1308" s="196" t="str">
        <f>Sales_Entry!A1308</f>
        <v>2083/05/08</v>
      </c>
      <c r="B1308" s="197">
        <f>Sales_Entry!B1308</f>
        <v>46258</v>
      </c>
      <c r="C1308" s="198" t="str">
        <f>Sales_Entry!D1308</f>
        <v>NEUPANE KIRANA</v>
      </c>
      <c r="D1308" s="198" t="s">
        <v>1388</v>
      </c>
      <c r="E1308" s="198" t="str">
        <f>Sales_Entry!C1308</f>
        <v>BILL-7047</v>
      </c>
      <c r="F1308" s="198" t="str">
        <f>Sales_Entry!E1308</f>
        <v>Mix Milk</v>
      </c>
      <c r="G1308" s="199">
        <f>N(Sales_Entry!J1308)</f>
        <v>200</v>
      </c>
      <c r="H1308" s="199">
        <v>0</v>
      </c>
      <c r="I1308" s="199">
        <f t="shared" si="20"/>
        <v>200</v>
      </c>
      <c r="J1308" s="200"/>
      <c r="K1308" s="200" t="str" cm="1">
        <f t="array" ref="K1308">IF($C1308="","",IF(AND($C1308=Party_Statement!$C$5,$B1308&gt;=Party_Statement!$C$6,$B1308&lt;=Party_Statement!$E$6),SUMPRODUCT(($C$3:$C1308=Party_Statement!$C$5)*($B$3:$B1308&gt;=Party_Statement!$C$6)*($B$3:$B1308&lt;=Party_Statement!$E$6)),""))</f>
        <v/>
      </c>
    </row>
    <row r="1309" spans="1:11" x14ac:dyDescent="0.2">
      <c r="A1309" s="196" t="str">
        <f>Sales_Entry!A1309</f>
        <v>2083/05/08</v>
      </c>
      <c r="B1309" s="197">
        <f>Sales_Entry!B1309</f>
        <v>46258</v>
      </c>
      <c r="C1309" s="198" t="str">
        <f>Sales_Entry!D1309</f>
        <v>YAMLAL BHUSAL</v>
      </c>
      <c r="D1309" s="198" t="s">
        <v>1388</v>
      </c>
      <c r="E1309" s="198" t="str">
        <f>Sales_Entry!C1309</f>
        <v>BILL-7048</v>
      </c>
      <c r="F1309" s="198" t="str">
        <f>Sales_Entry!E1309</f>
        <v>Mix Milk</v>
      </c>
      <c r="G1309" s="199">
        <f>N(Sales_Entry!J1309)</f>
        <v>2250</v>
      </c>
      <c r="H1309" s="199">
        <v>0</v>
      </c>
      <c r="I1309" s="199">
        <f t="shared" si="20"/>
        <v>2250</v>
      </c>
      <c r="J1309" s="200"/>
      <c r="K1309" s="200" t="str" cm="1">
        <f t="array" ref="K1309">IF($C1309="","",IF(AND($C1309=Party_Statement!$C$5,$B1309&gt;=Party_Statement!$C$6,$B1309&lt;=Party_Statement!$E$6),SUMPRODUCT(($C$3:$C1309=Party_Statement!$C$5)*($B$3:$B1309&gt;=Party_Statement!$C$6)*($B$3:$B1309&lt;=Party_Statement!$E$6)),""))</f>
        <v/>
      </c>
    </row>
    <row r="1310" spans="1:11" x14ac:dyDescent="0.2">
      <c r="A1310" s="196" t="str">
        <f>Sales_Entry!A1310</f>
        <v>2083/05/08</v>
      </c>
      <c r="B1310" s="197">
        <f>Sales_Entry!B1310</f>
        <v>46258</v>
      </c>
      <c r="C1310" s="198" t="str">
        <f>Sales_Entry!D1310</f>
        <v>YAMLAL BHUSAL</v>
      </c>
      <c r="D1310" s="198" t="s">
        <v>1388</v>
      </c>
      <c r="E1310" s="198" t="str">
        <f>Sales_Entry!C1310</f>
        <v>BILL-7048</v>
      </c>
      <c r="F1310" s="198" t="str">
        <f>Sales_Entry!E1310</f>
        <v>PANEER</v>
      </c>
      <c r="G1310" s="199">
        <f>N(Sales_Entry!J1310)</f>
        <v>1600</v>
      </c>
      <c r="H1310" s="199">
        <v>0</v>
      </c>
      <c r="I1310" s="199">
        <f t="shared" si="20"/>
        <v>1600</v>
      </c>
      <c r="J1310" s="200"/>
      <c r="K1310" s="200" t="str" cm="1">
        <f t="array" ref="K1310">IF($C1310="","",IF(AND($C1310=Party_Statement!$C$5,$B1310&gt;=Party_Statement!$C$6,$B1310&lt;=Party_Statement!$E$6),SUMPRODUCT(($C$3:$C1310=Party_Statement!$C$5)*($B$3:$B1310&gt;=Party_Statement!$C$6)*($B$3:$B1310&lt;=Party_Statement!$E$6)),""))</f>
        <v/>
      </c>
    </row>
    <row r="1311" spans="1:11" x14ac:dyDescent="0.2">
      <c r="A1311" s="196" t="str">
        <f>Sales_Entry!A1311</f>
        <v>2083/05/08</v>
      </c>
      <c r="B1311" s="197">
        <f>Sales_Entry!B1311</f>
        <v>46258</v>
      </c>
      <c r="C1311" s="198" t="str">
        <f>Sales_Entry!D1311</f>
        <v>SUMIT MISTHAN BHANDAR</v>
      </c>
      <c r="D1311" s="198" t="s">
        <v>1388</v>
      </c>
      <c r="E1311" s="198" t="str">
        <f>Sales_Entry!C1311</f>
        <v>BILL-7049</v>
      </c>
      <c r="F1311" s="198" t="str">
        <f>Sales_Entry!E1311</f>
        <v>Mix Milk</v>
      </c>
      <c r="G1311" s="199">
        <f>N(Sales_Entry!J1311)</f>
        <v>1700</v>
      </c>
      <c r="H1311" s="199">
        <v>0</v>
      </c>
      <c r="I1311" s="199">
        <f t="shared" si="20"/>
        <v>1700</v>
      </c>
      <c r="J1311" s="200"/>
      <c r="K1311" s="200" t="str" cm="1">
        <f t="array" ref="K1311">IF($C1311="","",IF(AND($C1311=Party_Statement!$C$5,$B1311&gt;=Party_Statement!$C$6,$B1311&lt;=Party_Statement!$E$6),SUMPRODUCT(($C$3:$C1311=Party_Statement!$C$5)*($B$3:$B1311&gt;=Party_Statement!$C$6)*($B$3:$B1311&lt;=Party_Statement!$E$6)),""))</f>
        <v/>
      </c>
    </row>
    <row r="1312" spans="1:11" x14ac:dyDescent="0.2">
      <c r="A1312" s="196" t="str">
        <f>Sales_Entry!A1312</f>
        <v>2083/05/08</v>
      </c>
      <c r="B1312" s="197">
        <f>Sales_Entry!B1312</f>
        <v>46258</v>
      </c>
      <c r="C1312" s="198" t="str">
        <f>Sales_Entry!D1312</f>
        <v>J AND J SISTERS</v>
      </c>
      <c r="D1312" s="198" t="s">
        <v>1388</v>
      </c>
      <c r="E1312" s="198" t="str">
        <f>Sales_Entry!C1312</f>
        <v>BILL-7050</v>
      </c>
      <c r="F1312" s="198" t="str">
        <f>Sales_Entry!E1312</f>
        <v>NAUNI</v>
      </c>
      <c r="G1312" s="199">
        <f>N(Sales_Entry!J1312)</f>
        <v>2400</v>
      </c>
      <c r="H1312" s="199">
        <v>0</v>
      </c>
      <c r="I1312" s="199">
        <f t="shared" si="20"/>
        <v>2400</v>
      </c>
      <c r="J1312" s="200"/>
      <c r="K1312" s="200" t="str" cm="1">
        <f t="array" ref="K1312">IF($C1312="","",IF(AND($C1312=Party_Statement!$C$5,$B1312&gt;=Party_Statement!$C$6,$B1312&lt;=Party_Statement!$E$6),SUMPRODUCT(($C$3:$C1312=Party_Statement!$C$5)*($B$3:$B1312&gt;=Party_Statement!$C$6)*($B$3:$B1312&lt;=Party_Statement!$E$6)),""))</f>
        <v/>
      </c>
    </row>
    <row r="1313" spans="1:11" x14ac:dyDescent="0.2">
      <c r="A1313" s="196" t="str">
        <f>Sales_Entry!A1313</f>
        <v>2083/05/08</v>
      </c>
      <c r="B1313" s="197">
        <f>Sales_Entry!B1313</f>
        <v>46258</v>
      </c>
      <c r="C1313" s="198" t="str">
        <f>Sales_Entry!D1313</f>
        <v>LAXMI KHANAL</v>
      </c>
      <c r="D1313" s="198" t="s">
        <v>1388</v>
      </c>
      <c r="E1313" s="198" t="str">
        <f>Sales_Entry!C1313</f>
        <v>BILL-7051</v>
      </c>
      <c r="F1313" s="198" t="str">
        <f>Sales_Entry!E1313</f>
        <v>Mix Milk</v>
      </c>
      <c r="G1313" s="199">
        <f>N(Sales_Entry!J1313)</f>
        <v>255</v>
      </c>
      <c r="H1313" s="199">
        <v>0</v>
      </c>
      <c r="I1313" s="199">
        <f t="shared" si="20"/>
        <v>255</v>
      </c>
      <c r="J1313" s="200"/>
      <c r="K1313" s="200" t="str" cm="1">
        <f t="array" ref="K1313">IF($C1313="","",IF(AND($C1313=Party_Statement!$C$5,$B1313&gt;=Party_Statement!$C$6,$B1313&lt;=Party_Statement!$E$6),SUMPRODUCT(($C$3:$C1313=Party_Statement!$C$5)*($B$3:$B1313&gt;=Party_Statement!$C$6)*($B$3:$B1313&lt;=Party_Statement!$E$6)),""))</f>
        <v/>
      </c>
    </row>
    <row r="1314" spans="1:11" x14ac:dyDescent="0.2">
      <c r="A1314" s="196" t="str">
        <f>Sales_Entry!A1314</f>
        <v>2083/05/08</v>
      </c>
      <c r="B1314" s="197">
        <f>Sales_Entry!B1314</f>
        <v>46258</v>
      </c>
      <c r="C1314" s="198" t="str">
        <f>Sales_Entry!D1314</f>
        <v>SITALA ARYAL</v>
      </c>
      <c r="D1314" s="198" t="s">
        <v>1388</v>
      </c>
      <c r="E1314" s="198" t="str">
        <f>Sales_Entry!C1314</f>
        <v>BILL-7052</v>
      </c>
      <c r="F1314" s="198" t="str">
        <f>Sales_Entry!E1314</f>
        <v>Mix Milk</v>
      </c>
      <c r="G1314" s="199">
        <f>N(Sales_Entry!J1314)</f>
        <v>45</v>
      </c>
      <c r="H1314" s="199">
        <v>0</v>
      </c>
      <c r="I1314" s="199">
        <f t="shared" si="20"/>
        <v>45</v>
      </c>
      <c r="J1314" s="200"/>
      <c r="K1314" s="200" t="str" cm="1">
        <f t="array" ref="K1314">IF($C1314="","",IF(AND($C1314=Party_Statement!$C$5,$B1314&gt;=Party_Statement!$C$6,$B1314&lt;=Party_Statement!$E$6),SUMPRODUCT(($C$3:$C1314=Party_Statement!$C$5)*($B$3:$B1314&gt;=Party_Statement!$C$6)*($B$3:$B1314&lt;=Party_Statement!$E$6)),""))</f>
        <v/>
      </c>
    </row>
    <row r="1315" spans="1:11" x14ac:dyDescent="0.2">
      <c r="A1315" s="196" t="str">
        <f>Sales_Entry!A1315</f>
        <v>2083/05/08</v>
      </c>
      <c r="B1315" s="197">
        <f>Sales_Entry!B1315</f>
        <v>46258</v>
      </c>
      <c r="C1315" s="198" t="str">
        <f>Sales_Entry!D1315</f>
        <v>LOCAL</v>
      </c>
      <c r="D1315" s="198" t="s">
        <v>1388</v>
      </c>
      <c r="E1315" s="198" t="str">
        <f>Sales_Entry!C1315</f>
        <v>BILL-6483</v>
      </c>
      <c r="F1315" s="198" t="str">
        <f>Sales_Entry!E1315</f>
        <v>Mix Milk</v>
      </c>
      <c r="G1315" s="199">
        <f>N(Sales_Entry!J1315)</f>
        <v>400</v>
      </c>
      <c r="H1315" s="199">
        <v>0</v>
      </c>
      <c r="I1315" s="199">
        <f t="shared" si="20"/>
        <v>400</v>
      </c>
      <c r="J1315" s="200"/>
      <c r="K1315" s="200" t="str" cm="1">
        <f t="array" ref="K1315">IF($C1315="","",IF(AND($C1315=Party_Statement!$C$5,$B1315&gt;=Party_Statement!$C$6,$B1315&lt;=Party_Statement!$E$6),SUMPRODUCT(($C$3:$C1315=Party_Statement!$C$5)*($B$3:$B1315&gt;=Party_Statement!$C$6)*($B$3:$B1315&lt;=Party_Statement!$E$6)),""))</f>
        <v/>
      </c>
    </row>
    <row r="1316" spans="1:11" x14ac:dyDescent="0.2">
      <c r="A1316" s="196" t="str">
        <f>Sales_Entry!A1316</f>
        <v>2083/05/09</v>
      </c>
      <c r="B1316" s="197">
        <f>Sales_Entry!B1316</f>
        <v>46259</v>
      </c>
      <c r="C1316" s="198" t="str">
        <f>Sales_Entry!D1316</f>
        <v>SRIJANA DAIRY</v>
      </c>
      <c r="D1316" s="198" t="s">
        <v>1388</v>
      </c>
      <c r="E1316" s="198" t="str">
        <f>Sales_Entry!C1316</f>
        <v>BILL-7053</v>
      </c>
      <c r="F1316" s="198" t="str">
        <f>Sales_Entry!E1316</f>
        <v>Mix Milk</v>
      </c>
      <c r="G1316" s="199">
        <f>N(Sales_Entry!J1316)</f>
        <v>3400</v>
      </c>
      <c r="H1316" s="199">
        <v>0</v>
      </c>
      <c r="I1316" s="199">
        <f t="shared" si="20"/>
        <v>3400</v>
      </c>
      <c r="J1316" s="200"/>
      <c r="K1316" s="200" t="str" cm="1">
        <f t="array" ref="K1316">IF($C1316="","",IF(AND($C1316=Party_Statement!$C$5,$B1316&gt;=Party_Statement!$C$6,$B1316&lt;=Party_Statement!$E$6),SUMPRODUCT(($C$3:$C1316=Party_Statement!$C$5)*($B$3:$B1316&gt;=Party_Statement!$C$6)*($B$3:$B1316&lt;=Party_Statement!$E$6)),""))</f>
        <v/>
      </c>
    </row>
    <row r="1317" spans="1:11" s="64" customFormat="1" x14ac:dyDescent="0.2">
      <c r="A1317" s="196" t="str">
        <f>Sales_Entry!A1317</f>
        <v>2083/05/09</v>
      </c>
      <c r="B1317" s="197">
        <f>Sales_Entry!B1317</f>
        <v>46259</v>
      </c>
      <c r="C1317" s="198" t="str">
        <f>Sales_Entry!D1317</f>
        <v>SRIJANA DAIRY</v>
      </c>
      <c r="D1317" s="198" t="s">
        <v>1388</v>
      </c>
      <c r="E1317" s="198" t="str">
        <f>Sales_Entry!C1317</f>
        <v>BILL-7053</v>
      </c>
      <c r="F1317" s="198" t="str">
        <f>Sales_Entry!E1317</f>
        <v>Cow Milk</v>
      </c>
      <c r="G1317" s="199">
        <f>N(Sales_Entry!J1317)</f>
        <v>80</v>
      </c>
      <c r="H1317" s="199">
        <v>0</v>
      </c>
      <c r="I1317" s="199">
        <f t="shared" si="20"/>
        <v>80</v>
      </c>
      <c r="J1317" s="202"/>
      <c r="K1317" s="200" t="str" cm="1">
        <f t="array" ref="K1317">IF($C1317="","",IF(AND($C1317=Party_Statement!$C$5,$B1317&gt;=Party_Statement!$C$6,$B1317&lt;=Party_Statement!$E$6),SUMPRODUCT(($C$3:$C1317=Party_Statement!$C$5)*($B$3:$B1317&gt;=Party_Statement!$C$6)*($B$3:$B1317&lt;=Party_Statement!$E$6)),""))</f>
        <v/>
      </c>
    </row>
    <row r="1318" spans="1:11" x14ac:dyDescent="0.2">
      <c r="A1318" s="196" t="str">
        <f>Sales_Entry!A1318</f>
        <v>2083/05/09</v>
      </c>
      <c r="B1318" s="197">
        <f>Sales_Entry!B1318</f>
        <v>46259</v>
      </c>
      <c r="C1318" s="198" t="str">
        <f>Sales_Entry!D1318</f>
        <v>SOBHA BHATTARAI</v>
      </c>
      <c r="D1318" s="198" t="s">
        <v>1388</v>
      </c>
      <c r="E1318" s="198" t="str">
        <f>Sales_Entry!C1318</f>
        <v>BILL-7054</v>
      </c>
      <c r="F1318" s="198" t="str">
        <f>Sales_Entry!E1318</f>
        <v>Mix Milk</v>
      </c>
      <c r="G1318" s="199">
        <f>N(Sales_Entry!J1318)</f>
        <v>3400</v>
      </c>
      <c r="H1318" s="199">
        <v>0</v>
      </c>
      <c r="I1318" s="199">
        <f t="shared" si="20"/>
        <v>3400</v>
      </c>
      <c r="J1318" s="200"/>
      <c r="K1318" s="200" t="str" cm="1">
        <f t="array" ref="K1318">IF($C1318="","",IF(AND($C1318=Party_Statement!$C$5,$B1318&gt;=Party_Statement!$C$6,$B1318&lt;=Party_Statement!$E$6),SUMPRODUCT(($C$3:$C1318=Party_Statement!$C$5)*($B$3:$B1318&gt;=Party_Statement!$C$6)*($B$3:$B1318&lt;=Party_Statement!$E$6)),""))</f>
        <v/>
      </c>
    </row>
    <row r="1319" spans="1:11" x14ac:dyDescent="0.2">
      <c r="A1319" s="196" t="str">
        <f>Sales_Entry!A1319</f>
        <v>2083/05/09</v>
      </c>
      <c r="B1319" s="197">
        <f>Sales_Entry!B1319</f>
        <v>46259</v>
      </c>
      <c r="C1319" s="198" t="str">
        <f>Sales_Entry!D1319</f>
        <v>AAMOSH KIRANA</v>
      </c>
      <c r="D1319" s="198" t="s">
        <v>1388</v>
      </c>
      <c r="E1319" s="198" t="str">
        <f>Sales_Entry!C1319</f>
        <v>BILL-7055</v>
      </c>
      <c r="F1319" s="198" t="str">
        <f>Sales_Entry!E1319</f>
        <v>Mix Milk</v>
      </c>
      <c r="G1319" s="199">
        <f>N(Sales_Entry!J1319)</f>
        <v>3440</v>
      </c>
      <c r="H1319" s="199">
        <v>0</v>
      </c>
      <c r="I1319" s="199">
        <f t="shared" si="20"/>
        <v>3440</v>
      </c>
      <c r="J1319" s="200"/>
      <c r="K1319" s="200" cm="1">
        <f t="array" ref="K1319">IF($C1319="","",IF(AND($C1319=Party_Statement!$C$5,$B1319&gt;=Party_Statement!$C$6,$B1319&lt;=Party_Statement!$E$6),SUMPRODUCT(($C$3:$C1319=Party_Statement!$C$5)*($B$3:$B1319&gt;=Party_Statement!$C$6)*($B$3:$B1319&lt;=Party_Statement!$E$6)),""))</f>
        <v>166</v>
      </c>
    </row>
    <row r="1320" spans="1:11" x14ac:dyDescent="0.2">
      <c r="A1320" s="196" t="str">
        <f>Sales_Entry!A1320</f>
        <v>2083/05/09</v>
      </c>
      <c r="B1320" s="197">
        <f>Sales_Entry!B1320</f>
        <v>46259</v>
      </c>
      <c r="C1320" s="198" t="str">
        <f>Sales_Entry!D1320</f>
        <v>AAMOSH KIRANA</v>
      </c>
      <c r="D1320" s="198" t="s">
        <v>1388</v>
      </c>
      <c r="E1320" s="198" t="str">
        <f>Sales_Entry!C1320</f>
        <v>BILL-7055</v>
      </c>
      <c r="F1320" s="198" t="str">
        <f>Sales_Entry!E1320</f>
        <v>Mix Milk</v>
      </c>
      <c r="G1320" s="199">
        <f>N(Sales_Entry!J1320)</f>
        <v>3400</v>
      </c>
      <c r="H1320" s="199">
        <v>0</v>
      </c>
      <c r="I1320" s="199">
        <f t="shared" si="20"/>
        <v>3400</v>
      </c>
      <c r="J1320" s="200"/>
      <c r="K1320" s="200" cm="1">
        <f t="array" ref="K1320">IF($C1320="","",IF(AND($C1320=Party_Statement!$C$5,$B1320&gt;=Party_Statement!$C$6,$B1320&lt;=Party_Statement!$E$6),SUMPRODUCT(($C$3:$C1320=Party_Statement!$C$5)*($B$3:$B1320&gt;=Party_Statement!$C$6)*($B$3:$B1320&lt;=Party_Statement!$E$6)),""))</f>
        <v>167</v>
      </c>
    </row>
    <row r="1321" spans="1:11" x14ac:dyDescent="0.2">
      <c r="A1321" s="196" t="str">
        <f>Sales_Entry!A1321</f>
        <v>2083/05/09</v>
      </c>
      <c r="B1321" s="197">
        <f>Sales_Entry!B1321</f>
        <v>46259</v>
      </c>
      <c r="C1321" s="198" t="str">
        <f>Sales_Entry!D1321</f>
        <v>AAMOSH KIRANA</v>
      </c>
      <c r="D1321" s="198" t="s">
        <v>1388</v>
      </c>
      <c r="E1321" s="198" t="str">
        <f>Sales_Entry!C1321</f>
        <v>BILL-7055</v>
      </c>
      <c r="F1321" s="198" t="str">
        <f>Sales_Entry!E1321</f>
        <v>Cow Milk</v>
      </c>
      <c r="G1321" s="199">
        <f>N(Sales_Entry!J1321)</f>
        <v>80</v>
      </c>
      <c r="H1321" s="199">
        <v>0</v>
      </c>
      <c r="I1321" s="199">
        <f t="shared" si="20"/>
        <v>80</v>
      </c>
      <c r="J1321" s="200"/>
      <c r="K1321" s="200" cm="1">
        <f t="array" ref="K1321">IF($C1321="","",IF(AND($C1321=Party_Statement!$C$5,$B1321&gt;=Party_Statement!$C$6,$B1321&lt;=Party_Statement!$E$6),SUMPRODUCT(($C$3:$C1321=Party_Statement!$C$5)*($B$3:$B1321&gt;=Party_Statement!$C$6)*($B$3:$B1321&lt;=Party_Statement!$E$6)),""))</f>
        <v>168</v>
      </c>
    </row>
    <row r="1322" spans="1:11" x14ac:dyDescent="0.2">
      <c r="A1322" s="196" t="str">
        <f>Sales_Entry!A1322</f>
        <v>2083/05/09</v>
      </c>
      <c r="B1322" s="197">
        <f>Sales_Entry!B1322</f>
        <v>46259</v>
      </c>
      <c r="C1322" s="198" t="str">
        <f>Sales_Entry!D1322</f>
        <v>CHHATRABHUMI STORE</v>
      </c>
      <c r="D1322" s="198" t="s">
        <v>1388</v>
      </c>
      <c r="E1322" s="198" t="str">
        <f>Sales_Entry!C1322</f>
        <v>BILL-7056</v>
      </c>
      <c r="F1322" s="198" t="str">
        <f>Sales_Entry!E1322</f>
        <v>Mix Milk</v>
      </c>
      <c r="G1322" s="199">
        <f>N(Sales_Entry!J1322)</f>
        <v>1720</v>
      </c>
      <c r="H1322" s="199">
        <v>0</v>
      </c>
      <c r="I1322" s="199">
        <f t="shared" si="20"/>
        <v>1720</v>
      </c>
      <c r="J1322" s="200"/>
      <c r="K1322" s="200" t="str" cm="1">
        <f t="array" ref="K1322">IF($C1322="","",IF(AND($C1322=Party_Statement!$C$5,$B1322&gt;=Party_Statement!$C$6,$B1322&lt;=Party_Statement!$E$6),SUMPRODUCT(($C$3:$C1322=Party_Statement!$C$5)*($B$3:$B1322&gt;=Party_Statement!$C$6)*($B$3:$B1322&lt;=Party_Statement!$E$6)),""))</f>
        <v/>
      </c>
    </row>
    <row r="1323" spans="1:11" x14ac:dyDescent="0.2">
      <c r="A1323" s="196" t="str">
        <f>Sales_Entry!A1323</f>
        <v>2083/05/09</v>
      </c>
      <c r="B1323" s="197">
        <f>Sales_Entry!B1323</f>
        <v>46259</v>
      </c>
      <c r="C1323" s="198" t="str">
        <f>Sales_Entry!D1323</f>
        <v>KRISHNA KHAREL</v>
      </c>
      <c r="D1323" s="198" t="s">
        <v>1388</v>
      </c>
      <c r="E1323" s="198" t="str">
        <f>Sales_Entry!C1323</f>
        <v>BILL-7057</v>
      </c>
      <c r="F1323" s="198" t="str">
        <f>Sales_Entry!E1323</f>
        <v>Mix Milk</v>
      </c>
      <c r="G1323" s="199">
        <f>N(Sales_Entry!J1323)</f>
        <v>172</v>
      </c>
      <c r="H1323" s="199">
        <v>0</v>
      </c>
      <c r="I1323" s="199">
        <f t="shared" si="20"/>
        <v>172</v>
      </c>
      <c r="J1323" s="200"/>
      <c r="K1323" s="200" t="str" cm="1">
        <f t="array" ref="K1323">IF($C1323="","",IF(AND($C1323=Party_Statement!$C$5,$B1323&gt;=Party_Statement!$C$6,$B1323&lt;=Party_Statement!$E$6),SUMPRODUCT(($C$3:$C1323=Party_Statement!$C$5)*($B$3:$B1323&gt;=Party_Statement!$C$6)*($B$3:$B1323&lt;=Party_Statement!$E$6)),""))</f>
        <v/>
      </c>
    </row>
    <row r="1324" spans="1:11" x14ac:dyDescent="0.2">
      <c r="A1324" s="196" t="str">
        <f>Sales_Entry!A1324</f>
        <v>2083/05/09</v>
      </c>
      <c r="B1324" s="197">
        <f>Sales_Entry!B1324</f>
        <v>46259</v>
      </c>
      <c r="C1324" s="198" t="str">
        <f>Sales_Entry!D1324</f>
        <v>SAMIKSHYA KIRANA</v>
      </c>
      <c r="D1324" s="198" t="s">
        <v>1388</v>
      </c>
      <c r="E1324" s="198" t="str">
        <f>Sales_Entry!C1324</f>
        <v>BILL-7058</v>
      </c>
      <c r="F1324" s="198" t="str">
        <f>Sales_Entry!E1324</f>
        <v>Mix Milk</v>
      </c>
      <c r="G1324" s="199">
        <f>N(Sales_Entry!J1324)</f>
        <v>680</v>
      </c>
      <c r="H1324" s="199">
        <v>0</v>
      </c>
      <c r="I1324" s="199">
        <f t="shared" si="20"/>
        <v>680</v>
      </c>
      <c r="J1324" s="200"/>
      <c r="K1324" s="200" t="str" cm="1">
        <f t="array" ref="K1324">IF($C1324="","",IF(AND($C1324=Party_Statement!$C$5,$B1324&gt;=Party_Statement!$C$6,$B1324&lt;=Party_Statement!$E$6),SUMPRODUCT(($C$3:$C1324=Party_Statement!$C$5)*($B$3:$B1324&gt;=Party_Statement!$C$6)*($B$3:$B1324&lt;=Party_Statement!$E$6)),""))</f>
        <v/>
      </c>
    </row>
    <row r="1325" spans="1:11" x14ac:dyDescent="0.2">
      <c r="A1325" s="196" t="str">
        <f>Sales_Entry!A1325</f>
        <v>2083/05/09</v>
      </c>
      <c r="B1325" s="197">
        <f>Sales_Entry!B1325</f>
        <v>46259</v>
      </c>
      <c r="C1325" s="198" t="str">
        <f>Sales_Entry!D1325</f>
        <v>YUBARAJ AND SAMRAT</v>
      </c>
      <c r="D1325" s="198" t="s">
        <v>1388</v>
      </c>
      <c r="E1325" s="198" t="str">
        <f>Sales_Entry!C1325</f>
        <v>BILL-7059</v>
      </c>
      <c r="F1325" s="198" t="str">
        <f>Sales_Entry!E1325</f>
        <v>Mix Milk</v>
      </c>
      <c r="G1325" s="199">
        <f>N(Sales_Entry!J1325)</f>
        <v>1020</v>
      </c>
      <c r="H1325" s="199">
        <v>0</v>
      </c>
      <c r="I1325" s="199">
        <f t="shared" si="20"/>
        <v>1020</v>
      </c>
      <c r="J1325" s="200"/>
      <c r="K1325" s="200" t="str" cm="1">
        <f t="array" ref="K1325">IF($C1325="","",IF(AND($C1325=Party_Statement!$C$5,$B1325&gt;=Party_Statement!$C$6,$B1325&lt;=Party_Statement!$E$6),SUMPRODUCT(($C$3:$C1325=Party_Statement!$C$5)*($B$3:$B1325&gt;=Party_Statement!$C$6)*($B$3:$B1325&lt;=Party_Statement!$E$6)),""))</f>
        <v/>
      </c>
    </row>
    <row r="1326" spans="1:11" x14ac:dyDescent="0.2">
      <c r="A1326" s="196" t="str">
        <f>Sales_Entry!A1326</f>
        <v>2083/05/09</v>
      </c>
      <c r="B1326" s="197">
        <f>Sales_Entry!B1326</f>
        <v>46259</v>
      </c>
      <c r="C1326" s="198" t="str">
        <f>Sales_Entry!D1326</f>
        <v>MANAKAMANA DAIRY</v>
      </c>
      <c r="D1326" s="198" t="s">
        <v>1388</v>
      </c>
      <c r="E1326" s="198" t="str">
        <f>Sales_Entry!C1326</f>
        <v>BILL-7060</v>
      </c>
      <c r="F1326" s="198" t="str">
        <f>Sales_Entry!E1326</f>
        <v>Mix Milk</v>
      </c>
      <c r="G1326" s="199">
        <f>N(Sales_Entry!J1326)</f>
        <v>850</v>
      </c>
      <c r="H1326" s="199">
        <v>0</v>
      </c>
      <c r="I1326" s="199">
        <f t="shared" si="20"/>
        <v>850</v>
      </c>
      <c r="J1326" s="200"/>
      <c r="K1326" s="200" t="str" cm="1">
        <f t="array" ref="K1326">IF($C1326="","",IF(AND($C1326=Party_Statement!$C$5,$B1326&gt;=Party_Statement!$C$6,$B1326&lt;=Party_Statement!$E$6),SUMPRODUCT(($C$3:$C1326=Party_Statement!$C$5)*($B$3:$B1326&gt;=Party_Statement!$C$6)*($B$3:$B1326&lt;=Party_Statement!$E$6)),""))</f>
        <v/>
      </c>
    </row>
    <row r="1327" spans="1:11" x14ac:dyDescent="0.2">
      <c r="A1327" s="196" t="str">
        <f>Sales_Entry!A1327</f>
        <v>2083/05/09</v>
      </c>
      <c r="B1327" s="197">
        <f>Sales_Entry!B1327</f>
        <v>46259</v>
      </c>
      <c r="C1327" s="198" t="str">
        <f>Sales_Entry!D1327</f>
        <v>SUMIT MISTHAN BHANDAR</v>
      </c>
      <c r="D1327" s="198" t="s">
        <v>1388</v>
      </c>
      <c r="E1327" s="198" t="str">
        <f>Sales_Entry!C1327</f>
        <v>BILL-7061</v>
      </c>
      <c r="F1327" s="198" t="str">
        <f>Sales_Entry!E1327</f>
        <v>Mix Milk</v>
      </c>
      <c r="G1327" s="199">
        <f>N(Sales_Entry!J1327)</f>
        <v>3400</v>
      </c>
      <c r="H1327" s="199">
        <v>0</v>
      </c>
      <c r="I1327" s="199">
        <f t="shared" si="20"/>
        <v>3400</v>
      </c>
      <c r="J1327" s="200"/>
      <c r="K1327" s="200" t="str" cm="1">
        <f t="array" ref="K1327">IF($C1327="","",IF(AND($C1327=Party_Statement!$C$5,$B1327&gt;=Party_Statement!$C$6,$B1327&lt;=Party_Statement!$E$6),SUMPRODUCT(($C$3:$C1327=Party_Statement!$C$5)*($B$3:$B1327&gt;=Party_Statement!$C$6)*($B$3:$B1327&lt;=Party_Statement!$E$6)),""))</f>
        <v/>
      </c>
    </row>
    <row r="1328" spans="1:11" s="64" customFormat="1" x14ac:dyDescent="0.2">
      <c r="A1328" s="196" t="str">
        <f>Sales_Entry!A1328</f>
        <v>2083/05/09</v>
      </c>
      <c r="B1328" s="197">
        <f>Sales_Entry!B1328</f>
        <v>46259</v>
      </c>
      <c r="C1328" s="198" t="str">
        <f>Sales_Entry!D1328</f>
        <v>NEHA MISTHAN BHANDAR</v>
      </c>
      <c r="D1328" s="198" t="s">
        <v>1388</v>
      </c>
      <c r="E1328" s="198" t="str">
        <f>Sales_Entry!C1328</f>
        <v>BILL-7062</v>
      </c>
      <c r="F1328" s="198" t="str">
        <f>Sales_Entry!E1328</f>
        <v>Mix Milk</v>
      </c>
      <c r="G1328" s="199">
        <f>N(Sales_Entry!J1328)</f>
        <v>6800</v>
      </c>
      <c r="H1328" s="199">
        <v>0</v>
      </c>
      <c r="I1328" s="199">
        <f t="shared" si="20"/>
        <v>6800</v>
      </c>
      <c r="J1328" s="202"/>
      <c r="K1328" s="200" t="str" cm="1">
        <f t="array" ref="K1328">IF($C1328="","",IF(AND($C1328=Party_Statement!$C$5,$B1328&gt;=Party_Statement!$C$6,$B1328&lt;=Party_Statement!$E$6),SUMPRODUCT(($C$3:$C1328=Party_Statement!$C$5)*($B$3:$B1328&gt;=Party_Statement!$C$6)*($B$3:$B1328&lt;=Party_Statement!$E$6)),""))</f>
        <v/>
      </c>
    </row>
    <row r="1329" spans="1:11" x14ac:dyDescent="0.2">
      <c r="A1329" s="196" t="str">
        <f>Sales_Entry!A1329</f>
        <v>2083/05/09</v>
      </c>
      <c r="B1329" s="197">
        <f>Sales_Entry!B1329</f>
        <v>46259</v>
      </c>
      <c r="C1329" s="198" t="str">
        <f>Sales_Entry!D1329</f>
        <v>PALPALI KIRANA</v>
      </c>
      <c r="D1329" s="198" t="s">
        <v>1388</v>
      </c>
      <c r="E1329" s="198" t="str">
        <f>Sales_Entry!C1329</f>
        <v>BILL-7063</v>
      </c>
      <c r="F1329" s="198" t="str">
        <f>Sales_Entry!E1329</f>
        <v>Mix Milk</v>
      </c>
      <c r="G1329" s="199">
        <f>N(Sales_Entry!J1329)</f>
        <v>2125</v>
      </c>
      <c r="H1329" s="199">
        <v>0</v>
      </c>
      <c r="I1329" s="199">
        <f t="shared" si="20"/>
        <v>2125</v>
      </c>
      <c r="J1329" s="200"/>
      <c r="K1329" s="200" t="str" cm="1">
        <f t="array" ref="K1329">IF($C1329="","",IF(AND($C1329=Party_Statement!$C$5,$B1329&gt;=Party_Statement!$C$6,$B1329&lt;=Party_Statement!$E$6),SUMPRODUCT(($C$3:$C1329=Party_Statement!$C$5)*($B$3:$B1329&gt;=Party_Statement!$C$6)*($B$3:$B1329&lt;=Party_Statement!$E$6)),""))</f>
        <v/>
      </c>
    </row>
    <row r="1330" spans="1:11" x14ac:dyDescent="0.2">
      <c r="A1330" s="196" t="str">
        <f>Sales_Entry!A1330</f>
        <v>2083/05/09</v>
      </c>
      <c r="B1330" s="197">
        <f>Sales_Entry!B1330</f>
        <v>46259</v>
      </c>
      <c r="C1330" s="198" t="str">
        <f>Sales_Entry!D1330</f>
        <v>GIRI KIRANA</v>
      </c>
      <c r="D1330" s="198" t="s">
        <v>1388</v>
      </c>
      <c r="E1330" s="198" t="str">
        <f>Sales_Entry!C1330</f>
        <v>BILL-7064</v>
      </c>
      <c r="F1330" s="198" t="str">
        <f>Sales_Entry!E1330</f>
        <v>Mix Milk</v>
      </c>
      <c r="G1330" s="199">
        <f>N(Sales_Entry!J1330)</f>
        <v>1275</v>
      </c>
      <c r="H1330" s="199">
        <v>0</v>
      </c>
      <c r="I1330" s="199">
        <f t="shared" si="20"/>
        <v>1275</v>
      </c>
      <c r="J1330" s="200"/>
      <c r="K1330" s="200" t="str" cm="1">
        <f t="array" ref="K1330">IF($C1330="","",IF(AND($C1330=Party_Statement!$C$5,$B1330&gt;=Party_Statement!$C$6,$B1330&lt;=Party_Statement!$E$6),SUMPRODUCT(($C$3:$C1330=Party_Statement!$C$5)*($B$3:$B1330&gt;=Party_Statement!$C$6)*($B$3:$B1330&lt;=Party_Statement!$E$6)),""))</f>
        <v/>
      </c>
    </row>
    <row r="1331" spans="1:11" x14ac:dyDescent="0.2">
      <c r="A1331" s="196" t="str">
        <f>Sales_Entry!A1331</f>
        <v>2083/05/09</v>
      </c>
      <c r="B1331" s="197">
        <f>Sales_Entry!B1331</f>
        <v>46259</v>
      </c>
      <c r="C1331" s="198" t="str">
        <f>Sales_Entry!D1331</f>
        <v>ORGANIC TARKALI</v>
      </c>
      <c r="D1331" s="198" t="s">
        <v>1388</v>
      </c>
      <c r="E1331" s="198" t="str">
        <f>Sales_Entry!C1331</f>
        <v>BILL-7065</v>
      </c>
      <c r="F1331" s="198" t="str">
        <f>Sales_Entry!E1331</f>
        <v>Mix Milk</v>
      </c>
      <c r="G1331" s="199">
        <f>N(Sales_Entry!J1331)</f>
        <v>2375</v>
      </c>
      <c r="H1331" s="199">
        <v>0</v>
      </c>
      <c r="I1331" s="199">
        <f t="shared" si="20"/>
        <v>2375</v>
      </c>
      <c r="J1331" s="200"/>
      <c r="K1331" s="200" t="str" cm="1">
        <f t="array" ref="K1331">IF($C1331="","",IF(AND($C1331=Party_Statement!$C$5,$B1331&gt;=Party_Statement!$C$6,$B1331&lt;=Party_Statement!$E$6),SUMPRODUCT(($C$3:$C1331=Party_Statement!$C$5)*($B$3:$B1331&gt;=Party_Statement!$C$6)*($B$3:$B1331&lt;=Party_Statement!$E$6)),""))</f>
        <v/>
      </c>
    </row>
    <row r="1332" spans="1:11" x14ac:dyDescent="0.2">
      <c r="A1332" s="196" t="str">
        <f>Sales_Entry!A1332</f>
        <v>2083/05/09</v>
      </c>
      <c r="B1332" s="197">
        <f>Sales_Entry!B1332</f>
        <v>46259</v>
      </c>
      <c r="C1332" s="198" t="str">
        <f>Sales_Entry!D1332</f>
        <v>ORGANIC TARKALI</v>
      </c>
      <c r="D1332" s="198" t="s">
        <v>1388</v>
      </c>
      <c r="E1332" s="198" t="str">
        <f>Sales_Entry!C1332</f>
        <v>BILL-7065</v>
      </c>
      <c r="F1332" s="198" t="str">
        <f>Sales_Entry!E1332</f>
        <v>Mix Milk</v>
      </c>
      <c r="G1332" s="199">
        <f>N(Sales_Entry!J1332)</f>
        <v>425</v>
      </c>
      <c r="H1332" s="199">
        <v>0</v>
      </c>
      <c r="I1332" s="199">
        <f t="shared" si="20"/>
        <v>425</v>
      </c>
      <c r="J1332" s="200"/>
      <c r="K1332" s="200" t="str" cm="1">
        <f t="array" ref="K1332">IF($C1332="","",IF(AND($C1332=Party_Statement!$C$5,$B1332&gt;=Party_Statement!$C$6,$B1332&lt;=Party_Statement!$E$6),SUMPRODUCT(($C$3:$C1332=Party_Statement!$C$5)*($B$3:$B1332&gt;=Party_Statement!$C$6)*($B$3:$B1332&lt;=Party_Statement!$E$6)),""))</f>
        <v/>
      </c>
    </row>
    <row r="1333" spans="1:11" x14ac:dyDescent="0.2">
      <c r="A1333" s="196" t="str">
        <f>Sales_Entry!A1333</f>
        <v>2083/05/09</v>
      </c>
      <c r="B1333" s="197">
        <f>Sales_Entry!B1333</f>
        <v>46259</v>
      </c>
      <c r="C1333" s="198" t="str">
        <f>Sales_Entry!D1333</f>
        <v>ORGANIC TARKALI</v>
      </c>
      <c r="D1333" s="198" t="s">
        <v>1388</v>
      </c>
      <c r="E1333" s="198" t="str">
        <f>Sales_Entry!C1333</f>
        <v>BILL-7065</v>
      </c>
      <c r="F1333" s="198" t="str">
        <f>Sales_Entry!E1333</f>
        <v>PANEER</v>
      </c>
      <c r="G1333" s="199">
        <f>N(Sales_Entry!J1333)</f>
        <v>1600</v>
      </c>
      <c r="H1333" s="199">
        <v>0</v>
      </c>
      <c r="I1333" s="199">
        <f t="shared" si="20"/>
        <v>1600</v>
      </c>
      <c r="J1333" s="200"/>
      <c r="K1333" s="200" t="str" cm="1">
        <f t="array" ref="K1333">IF($C1333="","",IF(AND($C1333=Party_Statement!$C$5,$B1333&gt;=Party_Statement!$C$6,$B1333&lt;=Party_Statement!$E$6),SUMPRODUCT(($C$3:$C1333=Party_Statement!$C$5)*($B$3:$B1333&gt;=Party_Statement!$C$6)*($B$3:$B1333&lt;=Party_Statement!$E$6)),""))</f>
        <v/>
      </c>
    </row>
    <row r="1334" spans="1:11" x14ac:dyDescent="0.2">
      <c r="A1334" s="196" t="str">
        <f>Sales_Entry!A1334</f>
        <v>2083/05/09</v>
      </c>
      <c r="B1334" s="197">
        <f>Sales_Entry!B1334</f>
        <v>46259</v>
      </c>
      <c r="C1334" s="198" t="str">
        <f>Sales_Entry!D1334</f>
        <v>THE DARBAR PARTY PALACE</v>
      </c>
      <c r="D1334" s="198" t="s">
        <v>1388</v>
      </c>
      <c r="E1334" s="198" t="str">
        <f>Sales_Entry!C1334</f>
        <v>BILL-7066</v>
      </c>
      <c r="F1334" s="198" t="str">
        <f>Sales_Entry!E1334</f>
        <v>Mix Milk</v>
      </c>
      <c r="G1334" s="199">
        <f>N(Sales_Entry!J1334)</f>
        <v>2700</v>
      </c>
      <c r="H1334" s="199">
        <v>0</v>
      </c>
      <c r="I1334" s="199">
        <f t="shared" si="20"/>
        <v>2700</v>
      </c>
      <c r="J1334" s="200"/>
      <c r="K1334" s="200" t="str" cm="1">
        <f t="array" ref="K1334">IF($C1334="","",IF(AND($C1334=Party_Statement!$C$5,$B1334&gt;=Party_Statement!$C$6,$B1334&lt;=Party_Statement!$E$6),SUMPRODUCT(($C$3:$C1334=Party_Statement!$C$5)*($B$3:$B1334&gt;=Party_Statement!$C$6)*($B$3:$B1334&lt;=Party_Statement!$E$6)),""))</f>
        <v/>
      </c>
    </row>
    <row r="1335" spans="1:11" x14ac:dyDescent="0.2">
      <c r="A1335" s="196" t="str">
        <f>Sales_Entry!A1335</f>
        <v>2083/05/09</v>
      </c>
      <c r="B1335" s="197">
        <f>Sales_Entry!B1335</f>
        <v>46259</v>
      </c>
      <c r="C1335" s="198" t="str">
        <f>Sales_Entry!D1335</f>
        <v>DEURALI KIRANA</v>
      </c>
      <c r="D1335" s="198" t="s">
        <v>1388</v>
      </c>
      <c r="E1335" s="198" t="str">
        <f>Sales_Entry!C1335</f>
        <v>BILL-7067</v>
      </c>
      <c r="F1335" s="198" t="str">
        <f>Sales_Entry!E1335</f>
        <v>Mix Milk</v>
      </c>
      <c r="G1335" s="199">
        <f>N(Sales_Entry!J1335)</f>
        <v>425</v>
      </c>
      <c r="H1335" s="199">
        <v>0</v>
      </c>
      <c r="I1335" s="199">
        <f t="shared" si="20"/>
        <v>425</v>
      </c>
      <c r="J1335" s="200"/>
      <c r="K1335" s="200" t="str" cm="1">
        <f t="array" ref="K1335">IF($C1335="","",IF(AND($C1335=Party_Statement!$C$5,$B1335&gt;=Party_Statement!$C$6,$B1335&lt;=Party_Statement!$E$6),SUMPRODUCT(($C$3:$C1335=Party_Statement!$C$5)*($B$3:$B1335&gt;=Party_Statement!$C$6)*($B$3:$B1335&lt;=Party_Statement!$E$6)),""))</f>
        <v/>
      </c>
    </row>
    <row r="1336" spans="1:11" x14ac:dyDescent="0.2">
      <c r="A1336" s="196" t="str">
        <f>Sales_Entry!A1336</f>
        <v>2083/05/09</v>
      </c>
      <c r="B1336" s="197">
        <f>Sales_Entry!B1336</f>
        <v>46259</v>
      </c>
      <c r="C1336" s="198" t="str">
        <f>Sales_Entry!D1336</f>
        <v>SHARMA DAI</v>
      </c>
      <c r="D1336" s="198" t="s">
        <v>1388</v>
      </c>
      <c r="E1336" s="198" t="str">
        <f>Sales_Entry!C1336</f>
        <v>BILL-7068</v>
      </c>
      <c r="F1336" s="198" t="str">
        <f>Sales_Entry!E1336</f>
        <v>Mix Milk</v>
      </c>
      <c r="G1336" s="199">
        <f>N(Sales_Entry!J1336)</f>
        <v>765</v>
      </c>
      <c r="H1336" s="199">
        <v>0</v>
      </c>
      <c r="I1336" s="199">
        <f t="shared" si="20"/>
        <v>765</v>
      </c>
      <c r="J1336" s="200"/>
      <c r="K1336" s="200" t="str" cm="1">
        <f t="array" ref="K1336">IF($C1336="","",IF(AND($C1336=Party_Statement!$C$5,$B1336&gt;=Party_Statement!$C$6,$B1336&lt;=Party_Statement!$E$6),SUMPRODUCT(($C$3:$C1336=Party_Statement!$C$5)*($B$3:$B1336&gt;=Party_Statement!$C$6)*($B$3:$B1336&lt;=Party_Statement!$E$6)),""))</f>
        <v/>
      </c>
    </row>
    <row r="1337" spans="1:11" x14ac:dyDescent="0.2">
      <c r="A1337" s="196" t="str">
        <f>Sales_Entry!A1337</f>
        <v>2083/05/09</v>
      </c>
      <c r="B1337" s="197">
        <f>Sales_Entry!B1337</f>
        <v>46259</v>
      </c>
      <c r="C1337" s="198" t="str">
        <f>Sales_Entry!D1337</f>
        <v>GANGA NEUPANE</v>
      </c>
      <c r="D1337" s="198" t="s">
        <v>1388</v>
      </c>
      <c r="E1337" s="198" t="str">
        <f>Sales_Entry!C1337</f>
        <v>BILL-7069</v>
      </c>
      <c r="F1337" s="198" t="str">
        <f>Sales_Entry!E1337</f>
        <v>Mix Milk</v>
      </c>
      <c r="G1337" s="199">
        <f>N(Sales_Entry!J1337)</f>
        <v>425</v>
      </c>
      <c r="H1337" s="199">
        <v>0</v>
      </c>
      <c r="I1337" s="199">
        <f t="shared" si="20"/>
        <v>425</v>
      </c>
      <c r="J1337" s="200"/>
      <c r="K1337" s="200" t="str" cm="1">
        <f t="array" ref="K1337">IF($C1337="","",IF(AND($C1337=Party_Statement!$C$5,$B1337&gt;=Party_Statement!$C$6,$B1337&lt;=Party_Statement!$E$6),SUMPRODUCT(($C$3:$C1337=Party_Statement!$C$5)*($B$3:$B1337&gt;=Party_Statement!$C$6)*($B$3:$B1337&lt;=Party_Statement!$E$6)),""))</f>
        <v/>
      </c>
    </row>
    <row r="1338" spans="1:11" x14ac:dyDescent="0.2">
      <c r="A1338" s="196" t="str">
        <f>Sales_Entry!A1338</f>
        <v>2083/05/09</v>
      </c>
      <c r="B1338" s="197">
        <f>Sales_Entry!B1338</f>
        <v>46259</v>
      </c>
      <c r="C1338" s="198" t="str">
        <f>Sales_Entry!D1338</f>
        <v>NEUPANE KIRANA</v>
      </c>
      <c r="D1338" s="198" t="s">
        <v>1388</v>
      </c>
      <c r="E1338" s="198" t="str">
        <f>Sales_Entry!C1338</f>
        <v>BILL-7070</v>
      </c>
      <c r="F1338" s="198" t="str">
        <f>Sales_Entry!E1338</f>
        <v>Mix Milk</v>
      </c>
      <c r="G1338" s="199">
        <f>N(Sales_Entry!J1338)</f>
        <v>200</v>
      </c>
      <c r="H1338" s="199">
        <v>0</v>
      </c>
      <c r="I1338" s="199">
        <f t="shared" si="20"/>
        <v>200</v>
      </c>
      <c r="J1338" s="200"/>
      <c r="K1338" s="200" t="str" cm="1">
        <f t="array" ref="K1338">IF($C1338="","",IF(AND($C1338=Party_Statement!$C$5,$B1338&gt;=Party_Statement!$C$6,$B1338&lt;=Party_Statement!$E$6),SUMPRODUCT(($C$3:$C1338=Party_Statement!$C$5)*($B$3:$B1338&gt;=Party_Statement!$C$6)*($B$3:$B1338&lt;=Party_Statement!$E$6)),""))</f>
        <v/>
      </c>
    </row>
    <row r="1339" spans="1:11" s="64" customFormat="1" x14ac:dyDescent="0.2">
      <c r="A1339" s="196" t="str">
        <f>Sales_Entry!A1339</f>
        <v>2083/05/09</v>
      </c>
      <c r="B1339" s="197">
        <f>Sales_Entry!B1339</f>
        <v>46259</v>
      </c>
      <c r="C1339" s="198" t="str">
        <f>Sales_Entry!D1339</f>
        <v>LOCAL</v>
      </c>
      <c r="D1339" s="198" t="s">
        <v>1388</v>
      </c>
      <c r="E1339" s="198" t="str">
        <f>Sales_Entry!C1339</f>
        <v>BILL-6484</v>
      </c>
      <c r="F1339" s="198" t="str">
        <f>Sales_Entry!E1339</f>
        <v>Mix Milk</v>
      </c>
      <c r="G1339" s="199">
        <f>N(Sales_Entry!J1339)</f>
        <v>325</v>
      </c>
      <c r="H1339" s="199">
        <v>0</v>
      </c>
      <c r="I1339" s="199">
        <f t="shared" si="20"/>
        <v>325</v>
      </c>
      <c r="J1339" s="202"/>
      <c r="K1339" s="200" t="str" cm="1">
        <f t="array" ref="K1339">IF($C1339="","",IF(AND($C1339=Party_Statement!$C$5,$B1339&gt;=Party_Statement!$C$6,$B1339&lt;=Party_Statement!$E$6),SUMPRODUCT(($C$3:$C1339=Party_Statement!$C$5)*($B$3:$B1339&gt;=Party_Statement!$C$6)*($B$3:$B1339&lt;=Party_Statement!$E$6)),""))</f>
        <v/>
      </c>
    </row>
    <row r="1340" spans="1:11" x14ac:dyDescent="0.2">
      <c r="A1340" s="196" t="str">
        <f>Sales_Entry!A1340</f>
        <v>2083/05/09</v>
      </c>
      <c r="B1340" s="197">
        <f>Sales_Entry!B1340</f>
        <v>46259</v>
      </c>
      <c r="C1340" s="198" t="str">
        <f>Sales_Entry!D1340</f>
        <v>LOCAL</v>
      </c>
      <c r="D1340" s="198" t="s">
        <v>1388</v>
      </c>
      <c r="E1340" s="198" t="str">
        <f>Sales_Entry!C1340</f>
        <v>BILL-6484</v>
      </c>
      <c r="F1340" s="198" t="str">
        <f>Sales_Entry!E1340</f>
        <v>GHEE</v>
      </c>
      <c r="G1340" s="199">
        <f>N(Sales_Entry!J1340)</f>
        <v>2400</v>
      </c>
      <c r="H1340" s="199">
        <v>0</v>
      </c>
      <c r="I1340" s="199">
        <f t="shared" si="20"/>
        <v>2400</v>
      </c>
      <c r="J1340" s="200"/>
      <c r="K1340" s="200" t="str" cm="1">
        <f t="array" ref="K1340">IF($C1340="","",IF(AND($C1340=Party_Statement!$C$5,$B1340&gt;=Party_Statement!$C$6,$B1340&lt;=Party_Statement!$E$6),SUMPRODUCT(($C$3:$C1340=Party_Statement!$C$5)*($B$3:$B1340&gt;=Party_Statement!$C$6)*($B$3:$B1340&lt;=Party_Statement!$E$6)),""))</f>
        <v/>
      </c>
    </row>
    <row r="1341" spans="1:11" x14ac:dyDescent="0.2">
      <c r="A1341" s="196" t="str">
        <f>Sales_Entry!A1341</f>
        <v>2083/05/10</v>
      </c>
      <c r="B1341" s="197">
        <f>Sales_Entry!B1341</f>
        <v>46260</v>
      </c>
      <c r="C1341" s="198" t="str">
        <f>Sales_Entry!D1341</f>
        <v>SRIJANA DAIRY</v>
      </c>
      <c r="D1341" s="198" t="s">
        <v>1388</v>
      </c>
      <c r="E1341" s="198" t="str">
        <f>Sales_Entry!C1341</f>
        <v>BILL-7071</v>
      </c>
      <c r="F1341" s="198" t="str">
        <f>Sales_Entry!E1341</f>
        <v>Mix Milk</v>
      </c>
      <c r="G1341" s="199">
        <f>N(Sales_Entry!J1341)</f>
        <v>5100</v>
      </c>
      <c r="H1341" s="199">
        <v>0</v>
      </c>
      <c r="I1341" s="199">
        <f t="shared" si="20"/>
        <v>5100</v>
      </c>
      <c r="J1341" s="200"/>
      <c r="K1341" s="200" t="str" cm="1">
        <f t="array" ref="K1341">IF($C1341="","",IF(AND($C1341=Party_Statement!$C$5,$B1341&gt;=Party_Statement!$C$6,$B1341&lt;=Party_Statement!$E$6),SUMPRODUCT(($C$3:$C1341=Party_Statement!$C$5)*($B$3:$B1341&gt;=Party_Statement!$C$6)*($B$3:$B1341&lt;=Party_Statement!$E$6)),""))</f>
        <v/>
      </c>
    </row>
    <row r="1342" spans="1:11" x14ac:dyDescent="0.2">
      <c r="A1342" s="196" t="str">
        <f>Sales_Entry!A1342</f>
        <v>2083/05/10</v>
      </c>
      <c r="B1342" s="197">
        <f>Sales_Entry!B1342</f>
        <v>46260</v>
      </c>
      <c r="C1342" s="198" t="str">
        <f>Sales_Entry!D1342</f>
        <v>SRIJANA DAIRY</v>
      </c>
      <c r="D1342" s="198" t="s">
        <v>1388</v>
      </c>
      <c r="E1342" s="198" t="str">
        <f>Sales_Entry!C1342</f>
        <v>BILL-7071</v>
      </c>
      <c r="F1342" s="198" t="str">
        <f>Sales_Entry!E1342</f>
        <v>Cow Milk</v>
      </c>
      <c r="G1342" s="199">
        <f>N(Sales_Entry!J1342)</f>
        <v>80</v>
      </c>
      <c r="H1342" s="199">
        <v>0</v>
      </c>
      <c r="I1342" s="199">
        <f t="shared" si="20"/>
        <v>80</v>
      </c>
      <c r="J1342" s="200"/>
      <c r="K1342" s="200" t="str" cm="1">
        <f t="array" ref="K1342">IF($C1342="","",IF(AND($C1342=Party_Statement!$C$5,$B1342&gt;=Party_Statement!$C$6,$B1342&lt;=Party_Statement!$E$6),SUMPRODUCT(($C$3:$C1342=Party_Statement!$C$5)*($B$3:$B1342&gt;=Party_Statement!$C$6)*($B$3:$B1342&lt;=Party_Statement!$E$6)),""))</f>
        <v/>
      </c>
    </row>
    <row r="1343" spans="1:11" x14ac:dyDescent="0.2">
      <c r="A1343" s="196" t="str">
        <f>Sales_Entry!A1343</f>
        <v>2083/05/10</v>
      </c>
      <c r="B1343" s="197">
        <f>Sales_Entry!B1343</f>
        <v>46260</v>
      </c>
      <c r="C1343" s="198" t="str">
        <f>Sales_Entry!D1343</f>
        <v>SOBHA BHATTARAI</v>
      </c>
      <c r="D1343" s="198" t="s">
        <v>1388</v>
      </c>
      <c r="E1343" s="198" t="str">
        <f>Sales_Entry!C1343</f>
        <v>BILL-7072</v>
      </c>
      <c r="F1343" s="198" t="str">
        <f>Sales_Entry!E1343</f>
        <v>Mix Milk</v>
      </c>
      <c r="G1343" s="199">
        <f>N(Sales_Entry!J1343)</f>
        <v>4250</v>
      </c>
      <c r="H1343" s="199">
        <v>0</v>
      </c>
      <c r="I1343" s="199">
        <f t="shared" si="20"/>
        <v>4250</v>
      </c>
      <c r="J1343" s="200"/>
      <c r="K1343" s="200" t="str" cm="1">
        <f t="array" ref="K1343">IF($C1343="","",IF(AND($C1343=Party_Statement!$C$5,$B1343&gt;=Party_Statement!$C$6,$B1343&lt;=Party_Statement!$E$6),SUMPRODUCT(($C$3:$C1343=Party_Statement!$C$5)*($B$3:$B1343&gt;=Party_Statement!$C$6)*($B$3:$B1343&lt;=Party_Statement!$E$6)),""))</f>
        <v/>
      </c>
    </row>
    <row r="1344" spans="1:11" x14ac:dyDescent="0.2">
      <c r="A1344" s="196" t="str">
        <f>Sales_Entry!A1344</f>
        <v>2083/05/10</v>
      </c>
      <c r="B1344" s="197">
        <f>Sales_Entry!B1344</f>
        <v>46260</v>
      </c>
      <c r="C1344" s="198" t="str">
        <f>Sales_Entry!D1344</f>
        <v>AAMOSH KIRANA</v>
      </c>
      <c r="D1344" s="198" t="s">
        <v>1388</v>
      </c>
      <c r="E1344" s="198" t="str">
        <f>Sales_Entry!C1344</f>
        <v>BILL-7073</v>
      </c>
      <c r="F1344" s="198" t="str">
        <f>Sales_Entry!E1344</f>
        <v>Mix Milk</v>
      </c>
      <c r="G1344" s="199">
        <f>N(Sales_Entry!J1344)</f>
        <v>3440</v>
      </c>
      <c r="H1344" s="199">
        <v>0</v>
      </c>
      <c r="I1344" s="199">
        <f t="shared" si="20"/>
        <v>3440</v>
      </c>
      <c r="J1344" s="200"/>
      <c r="K1344" s="200" cm="1">
        <f t="array" ref="K1344">IF($C1344="","",IF(AND($C1344=Party_Statement!$C$5,$B1344&gt;=Party_Statement!$C$6,$B1344&lt;=Party_Statement!$E$6),SUMPRODUCT(($C$3:$C1344=Party_Statement!$C$5)*($B$3:$B1344&gt;=Party_Statement!$C$6)*($B$3:$B1344&lt;=Party_Statement!$E$6)),""))</f>
        <v>169</v>
      </c>
    </row>
    <row r="1345" spans="1:11" x14ac:dyDescent="0.2">
      <c r="A1345" s="196" t="str">
        <f>Sales_Entry!A1345</f>
        <v>2083/05/10</v>
      </c>
      <c r="B1345" s="197">
        <f>Sales_Entry!B1345</f>
        <v>46260</v>
      </c>
      <c r="C1345" s="198" t="str">
        <f>Sales_Entry!D1345</f>
        <v>AAMOSH KIRANA</v>
      </c>
      <c r="D1345" s="198" t="s">
        <v>1388</v>
      </c>
      <c r="E1345" s="198" t="str">
        <f>Sales_Entry!C1345</f>
        <v>BILL-7073</v>
      </c>
      <c r="F1345" s="198" t="str">
        <f>Sales_Entry!E1345</f>
        <v>Mix Milk</v>
      </c>
      <c r="G1345" s="199">
        <f>N(Sales_Entry!J1345)</f>
        <v>3825</v>
      </c>
      <c r="H1345" s="199">
        <v>0</v>
      </c>
      <c r="I1345" s="199">
        <f t="shared" si="20"/>
        <v>3825</v>
      </c>
      <c r="J1345" s="200"/>
      <c r="K1345" s="200" cm="1">
        <f t="array" ref="K1345">IF($C1345="","",IF(AND($C1345=Party_Statement!$C$5,$B1345&gt;=Party_Statement!$C$6,$B1345&lt;=Party_Statement!$E$6),SUMPRODUCT(($C$3:$C1345=Party_Statement!$C$5)*($B$3:$B1345&gt;=Party_Statement!$C$6)*($B$3:$B1345&lt;=Party_Statement!$E$6)),""))</f>
        <v>170</v>
      </c>
    </row>
    <row r="1346" spans="1:11" x14ac:dyDescent="0.2">
      <c r="A1346" s="196" t="str">
        <f>Sales_Entry!A1346</f>
        <v>2083/05/10</v>
      </c>
      <c r="B1346" s="197">
        <f>Sales_Entry!B1346</f>
        <v>46260</v>
      </c>
      <c r="C1346" s="198" t="str">
        <f>Sales_Entry!D1346</f>
        <v>AAMOSH KIRANA</v>
      </c>
      <c r="D1346" s="198" t="s">
        <v>1388</v>
      </c>
      <c r="E1346" s="198" t="str">
        <f>Sales_Entry!C1346</f>
        <v>BILL-7073</v>
      </c>
      <c r="F1346" s="198" t="str">
        <f>Sales_Entry!E1346</f>
        <v>GHEE</v>
      </c>
      <c r="G1346" s="199">
        <f>N(Sales_Entry!J1346)</f>
        <v>600</v>
      </c>
      <c r="H1346" s="199">
        <v>0</v>
      </c>
      <c r="I1346" s="199">
        <f t="shared" si="20"/>
        <v>600</v>
      </c>
      <c r="J1346" s="200"/>
      <c r="K1346" s="200" cm="1">
        <f t="array" ref="K1346">IF($C1346="","",IF(AND($C1346=Party_Statement!$C$5,$B1346&gt;=Party_Statement!$C$6,$B1346&lt;=Party_Statement!$E$6),SUMPRODUCT(($C$3:$C1346=Party_Statement!$C$5)*($B$3:$B1346&gt;=Party_Statement!$C$6)*($B$3:$B1346&lt;=Party_Statement!$E$6)),""))</f>
        <v>171</v>
      </c>
    </row>
    <row r="1347" spans="1:11" x14ac:dyDescent="0.2">
      <c r="A1347" s="196" t="str">
        <f>Sales_Entry!A1347</f>
        <v>2083/05/10</v>
      </c>
      <c r="B1347" s="197">
        <f>Sales_Entry!B1347</f>
        <v>46260</v>
      </c>
      <c r="C1347" s="198" t="str">
        <f>Sales_Entry!D1347</f>
        <v>AAMOSH KIRANA</v>
      </c>
      <c r="D1347" s="198" t="s">
        <v>1388</v>
      </c>
      <c r="E1347" s="198" t="str">
        <f>Sales_Entry!C1347</f>
        <v>BILL-7073</v>
      </c>
      <c r="F1347" s="198" t="str">
        <f>Sales_Entry!E1347</f>
        <v>NAUNI</v>
      </c>
      <c r="G1347" s="199">
        <f>N(Sales_Entry!J1347)</f>
        <v>2550</v>
      </c>
      <c r="H1347" s="199">
        <v>0</v>
      </c>
      <c r="I1347" s="199">
        <f t="shared" si="20"/>
        <v>2550</v>
      </c>
      <c r="J1347" s="200"/>
      <c r="K1347" s="200" cm="1">
        <f t="array" ref="K1347">IF($C1347="","",IF(AND($C1347=Party_Statement!$C$5,$B1347&gt;=Party_Statement!$C$6,$B1347&lt;=Party_Statement!$E$6),SUMPRODUCT(($C$3:$C1347=Party_Statement!$C$5)*($B$3:$B1347&gt;=Party_Statement!$C$6)*($B$3:$B1347&lt;=Party_Statement!$E$6)),""))</f>
        <v>172</v>
      </c>
    </row>
    <row r="1348" spans="1:11" x14ac:dyDescent="0.2">
      <c r="A1348" s="196" t="str">
        <f>Sales_Entry!A1348</f>
        <v>2083/05/10</v>
      </c>
      <c r="B1348" s="197">
        <f>Sales_Entry!B1348</f>
        <v>46260</v>
      </c>
      <c r="C1348" s="198" t="str">
        <f>Sales_Entry!D1348</f>
        <v>AAMOSH KIRANA</v>
      </c>
      <c r="D1348" s="198" t="s">
        <v>1388</v>
      </c>
      <c r="E1348" s="198" t="str">
        <f>Sales_Entry!C1348</f>
        <v>BILL-7073</v>
      </c>
      <c r="F1348" s="198" t="str">
        <f>Sales_Entry!E1348</f>
        <v>Cow Milk</v>
      </c>
      <c r="G1348" s="199">
        <f>N(Sales_Entry!J1348)</f>
        <v>80</v>
      </c>
      <c r="H1348" s="199">
        <v>0</v>
      </c>
      <c r="I1348" s="199">
        <f t="shared" ref="I1348:I1411" si="21">IF($C1348="","",$G1348-$H1348)</f>
        <v>80</v>
      </c>
      <c r="J1348" s="200"/>
      <c r="K1348" s="200" cm="1">
        <f t="array" ref="K1348">IF($C1348="","",IF(AND($C1348=Party_Statement!$C$5,$B1348&gt;=Party_Statement!$C$6,$B1348&lt;=Party_Statement!$E$6),SUMPRODUCT(($C$3:$C1348=Party_Statement!$C$5)*($B$3:$B1348&gt;=Party_Statement!$C$6)*($B$3:$B1348&lt;=Party_Statement!$E$6)),""))</f>
        <v>173</v>
      </c>
    </row>
    <row r="1349" spans="1:11" x14ac:dyDescent="0.2">
      <c r="A1349" s="196" t="str">
        <f>Sales_Entry!A1349</f>
        <v>2083/05/10</v>
      </c>
      <c r="B1349" s="197">
        <f>Sales_Entry!B1349</f>
        <v>46260</v>
      </c>
      <c r="C1349" s="198" t="str">
        <f>Sales_Entry!D1349</f>
        <v>PALPALI KIRANA</v>
      </c>
      <c r="D1349" s="198" t="s">
        <v>1388</v>
      </c>
      <c r="E1349" s="198" t="str">
        <f>Sales_Entry!C1349</f>
        <v>BILL-7074</v>
      </c>
      <c r="F1349" s="198" t="str">
        <f>Sales_Entry!E1349</f>
        <v>Mix Milk</v>
      </c>
      <c r="G1349" s="199">
        <f>N(Sales_Entry!J1349)</f>
        <v>2125</v>
      </c>
      <c r="H1349" s="199">
        <v>0</v>
      </c>
      <c r="I1349" s="199">
        <f t="shared" si="21"/>
        <v>2125</v>
      </c>
      <c r="J1349" s="200"/>
      <c r="K1349" s="200" t="str" cm="1">
        <f t="array" ref="K1349">IF($C1349="","",IF(AND($C1349=Party_Statement!$C$5,$B1349&gt;=Party_Statement!$C$6,$B1349&lt;=Party_Statement!$E$6),SUMPRODUCT(($C$3:$C1349=Party_Statement!$C$5)*($B$3:$B1349&gt;=Party_Statement!$C$6)*($B$3:$B1349&lt;=Party_Statement!$E$6)),""))</f>
        <v/>
      </c>
    </row>
    <row r="1350" spans="1:11" s="64" customFormat="1" x14ac:dyDescent="0.2">
      <c r="A1350" s="196" t="str">
        <f>Sales_Entry!A1350</f>
        <v>2083/05/10</v>
      </c>
      <c r="B1350" s="197">
        <f>Sales_Entry!B1350</f>
        <v>46260</v>
      </c>
      <c r="C1350" s="198" t="str">
        <f>Sales_Entry!D1350</f>
        <v>GIRI KIRANA</v>
      </c>
      <c r="D1350" s="198" t="s">
        <v>1388</v>
      </c>
      <c r="E1350" s="198" t="str">
        <f>Sales_Entry!C1350</f>
        <v>BILL-7075</v>
      </c>
      <c r="F1350" s="198" t="str">
        <f>Sales_Entry!E1350</f>
        <v>Mix Milk</v>
      </c>
      <c r="G1350" s="199">
        <f>N(Sales_Entry!J1350)</f>
        <v>1700</v>
      </c>
      <c r="H1350" s="199">
        <v>0</v>
      </c>
      <c r="I1350" s="199">
        <f t="shared" si="21"/>
        <v>1700</v>
      </c>
      <c r="J1350" s="202"/>
      <c r="K1350" s="200" t="str" cm="1">
        <f t="array" ref="K1350">IF($C1350="","",IF(AND($C1350=Party_Statement!$C$5,$B1350&gt;=Party_Statement!$C$6,$B1350&lt;=Party_Statement!$E$6),SUMPRODUCT(($C$3:$C1350=Party_Statement!$C$5)*($B$3:$B1350&gt;=Party_Statement!$C$6)*($B$3:$B1350&lt;=Party_Statement!$E$6)),""))</f>
        <v/>
      </c>
    </row>
    <row r="1351" spans="1:11" x14ac:dyDescent="0.2">
      <c r="A1351" s="196" t="str">
        <f>Sales_Entry!A1351</f>
        <v>2083/05/10</v>
      </c>
      <c r="B1351" s="197">
        <f>Sales_Entry!B1351</f>
        <v>46260</v>
      </c>
      <c r="C1351" s="198" t="str">
        <f>Sales_Entry!D1351</f>
        <v>CHHATRABHUMI STORE</v>
      </c>
      <c r="D1351" s="198" t="s">
        <v>1388</v>
      </c>
      <c r="E1351" s="198" t="str">
        <f>Sales_Entry!C1351</f>
        <v>BILL-7076</v>
      </c>
      <c r="F1351" s="198" t="str">
        <f>Sales_Entry!E1351</f>
        <v>Mix Milk</v>
      </c>
      <c r="G1351" s="199">
        <f>N(Sales_Entry!J1351)</f>
        <v>2150</v>
      </c>
      <c r="H1351" s="199">
        <v>0</v>
      </c>
      <c r="I1351" s="199">
        <f t="shared" si="21"/>
        <v>2150</v>
      </c>
      <c r="J1351" s="200"/>
      <c r="K1351" s="200" t="str" cm="1">
        <f t="array" ref="K1351">IF($C1351="","",IF(AND($C1351=Party_Statement!$C$5,$B1351&gt;=Party_Statement!$C$6,$B1351&lt;=Party_Statement!$E$6),SUMPRODUCT(($C$3:$C1351=Party_Statement!$C$5)*($B$3:$B1351&gt;=Party_Statement!$C$6)*($B$3:$B1351&lt;=Party_Statement!$E$6)),""))</f>
        <v/>
      </c>
    </row>
    <row r="1352" spans="1:11" x14ac:dyDescent="0.2">
      <c r="A1352" s="196" t="str">
        <f>Sales_Entry!A1352</f>
        <v>2083/05/10</v>
      </c>
      <c r="B1352" s="197">
        <f>Sales_Entry!B1352</f>
        <v>46260</v>
      </c>
      <c r="C1352" s="198" t="str">
        <f>Sales_Entry!D1352</f>
        <v>KRISHNA KHAREL</v>
      </c>
      <c r="D1352" s="198" t="s">
        <v>1388</v>
      </c>
      <c r="E1352" s="198" t="str">
        <f>Sales_Entry!C1352</f>
        <v>BILL-7077</v>
      </c>
      <c r="F1352" s="198" t="str">
        <f>Sales_Entry!E1352</f>
        <v>Mix Milk</v>
      </c>
      <c r="G1352" s="199">
        <f>N(Sales_Entry!J1352)</f>
        <v>129</v>
      </c>
      <c r="H1352" s="199">
        <v>0</v>
      </c>
      <c r="I1352" s="199">
        <f t="shared" si="21"/>
        <v>129</v>
      </c>
      <c r="J1352" s="200"/>
      <c r="K1352" s="200" t="str" cm="1">
        <f t="array" ref="K1352">IF($C1352="","",IF(AND($C1352=Party_Statement!$C$5,$B1352&gt;=Party_Statement!$C$6,$B1352&lt;=Party_Statement!$E$6),SUMPRODUCT(($C$3:$C1352=Party_Statement!$C$5)*($B$3:$B1352&gt;=Party_Statement!$C$6)*($B$3:$B1352&lt;=Party_Statement!$E$6)),""))</f>
        <v/>
      </c>
    </row>
    <row r="1353" spans="1:11" x14ac:dyDescent="0.2">
      <c r="A1353" s="196" t="str">
        <f>Sales_Entry!A1353</f>
        <v>2083/05/10</v>
      </c>
      <c r="B1353" s="197">
        <f>Sales_Entry!B1353</f>
        <v>46260</v>
      </c>
      <c r="C1353" s="198" t="str">
        <f>Sales_Entry!D1353</f>
        <v>SAMIKSHYA KIRANA</v>
      </c>
      <c r="D1353" s="198" t="s">
        <v>1388</v>
      </c>
      <c r="E1353" s="198" t="str">
        <f>Sales_Entry!C1353</f>
        <v>BILL-7078</v>
      </c>
      <c r="F1353" s="198" t="str">
        <f>Sales_Entry!E1353</f>
        <v>Mix Milk</v>
      </c>
      <c r="G1353" s="199">
        <f>N(Sales_Entry!J1353)</f>
        <v>680</v>
      </c>
      <c r="H1353" s="199">
        <v>0</v>
      </c>
      <c r="I1353" s="199">
        <f t="shared" si="21"/>
        <v>680</v>
      </c>
      <c r="J1353" s="200"/>
      <c r="K1353" s="200" t="str" cm="1">
        <f t="array" ref="K1353">IF($C1353="","",IF(AND($C1353=Party_Statement!$C$5,$B1353&gt;=Party_Statement!$C$6,$B1353&lt;=Party_Statement!$E$6),SUMPRODUCT(($C$3:$C1353=Party_Statement!$C$5)*($B$3:$B1353&gt;=Party_Statement!$C$6)*($B$3:$B1353&lt;=Party_Statement!$E$6)),""))</f>
        <v/>
      </c>
    </row>
    <row r="1354" spans="1:11" x14ac:dyDescent="0.2">
      <c r="A1354" s="196" t="str">
        <f>Sales_Entry!A1354</f>
        <v>2083/05/10</v>
      </c>
      <c r="B1354" s="197">
        <f>Sales_Entry!B1354</f>
        <v>46260</v>
      </c>
      <c r="C1354" s="198" t="str">
        <f>Sales_Entry!D1354</f>
        <v>YUBARAJ AND SAMRAT</v>
      </c>
      <c r="D1354" s="198" t="s">
        <v>1388</v>
      </c>
      <c r="E1354" s="198" t="str">
        <f>Sales_Entry!C1354</f>
        <v>BILL-7079</v>
      </c>
      <c r="F1354" s="198" t="str">
        <f>Sales_Entry!E1354</f>
        <v>Mix Milk</v>
      </c>
      <c r="G1354" s="199">
        <f>N(Sales_Entry!J1354)</f>
        <v>850</v>
      </c>
      <c r="H1354" s="199">
        <v>0</v>
      </c>
      <c r="I1354" s="199">
        <f t="shared" si="21"/>
        <v>850</v>
      </c>
      <c r="J1354" s="200"/>
      <c r="K1354" s="200" t="str" cm="1">
        <f t="array" ref="K1354">IF($C1354="","",IF(AND($C1354=Party_Statement!$C$5,$B1354&gt;=Party_Statement!$C$6,$B1354&lt;=Party_Statement!$E$6),SUMPRODUCT(($C$3:$C1354=Party_Statement!$C$5)*($B$3:$B1354&gt;=Party_Statement!$C$6)*($B$3:$B1354&lt;=Party_Statement!$E$6)),""))</f>
        <v/>
      </c>
    </row>
    <row r="1355" spans="1:11" x14ac:dyDescent="0.2">
      <c r="A1355" s="196" t="str">
        <f>Sales_Entry!A1355</f>
        <v>2083/05/10</v>
      </c>
      <c r="B1355" s="197">
        <f>Sales_Entry!B1355</f>
        <v>46260</v>
      </c>
      <c r="C1355" s="198" t="str">
        <f>Sales_Entry!D1355</f>
        <v>AAYUSH AND AAYUSHMA</v>
      </c>
      <c r="D1355" s="198" t="s">
        <v>1388</v>
      </c>
      <c r="E1355" s="198" t="str">
        <f>Sales_Entry!C1355</f>
        <v>BILL-7080</v>
      </c>
      <c r="F1355" s="198" t="str">
        <f>Sales_Entry!E1355</f>
        <v>Mix Milk</v>
      </c>
      <c r="G1355" s="199">
        <f>N(Sales_Entry!J1355)</f>
        <v>425</v>
      </c>
      <c r="H1355" s="199">
        <v>0</v>
      </c>
      <c r="I1355" s="199">
        <f t="shared" si="21"/>
        <v>425</v>
      </c>
      <c r="J1355" s="200"/>
      <c r="K1355" s="200" t="str" cm="1">
        <f t="array" ref="K1355">IF($C1355="","",IF(AND($C1355=Party_Statement!$C$5,$B1355&gt;=Party_Statement!$C$6,$B1355&lt;=Party_Statement!$E$6),SUMPRODUCT(($C$3:$C1355=Party_Statement!$C$5)*($B$3:$B1355&gt;=Party_Statement!$C$6)*($B$3:$B1355&lt;=Party_Statement!$E$6)),""))</f>
        <v/>
      </c>
    </row>
    <row r="1356" spans="1:11" x14ac:dyDescent="0.2">
      <c r="A1356" s="196" t="str">
        <f>Sales_Entry!A1356</f>
        <v>2083/05/10</v>
      </c>
      <c r="B1356" s="197">
        <f>Sales_Entry!B1356</f>
        <v>46260</v>
      </c>
      <c r="C1356" s="198" t="str">
        <f>Sales_Entry!D1356</f>
        <v>DEURALI KIRANA</v>
      </c>
      <c r="D1356" s="198" t="s">
        <v>1388</v>
      </c>
      <c r="E1356" s="198" t="str">
        <f>Sales_Entry!C1356</f>
        <v>BILL-7081</v>
      </c>
      <c r="F1356" s="198" t="str">
        <f>Sales_Entry!E1356</f>
        <v>Mix Milk</v>
      </c>
      <c r="G1356" s="199">
        <f>N(Sales_Entry!J1356)</f>
        <v>425</v>
      </c>
      <c r="H1356" s="199">
        <v>0</v>
      </c>
      <c r="I1356" s="199">
        <f t="shared" si="21"/>
        <v>425</v>
      </c>
      <c r="J1356" s="200"/>
      <c r="K1356" s="200" t="str" cm="1">
        <f t="array" ref="K1356">IF($C1356="","",IF(AND($C1356=Party_Statement!$C$5,$B1356&gt;=Party_Statement!$C$6,$B1356&lt;=Party_Statement!$E$6),SUMPRODUCT(($C$3:$C1356=Party_Statement!$C$5)*($B$3:$B1356&gt;=Party_Statement!$C$6)*($B$3:$B1356&lt;=Party_Statement!$E$6)),""))</f>
        <v/>
      </c>
    </row>
    <row r="1357" spans="1:11" x14ac:dyDescent="0.2">
      <c r="A1357" s="196" t="str">
        <f>Sales_Entry!A1357</f>
        <v>2083/05/10</v>
      </c>
      <c r="B1357" s="197">
        <f>Sales_Entry!B1357</f>
        <v>46260</v>
      </c>
      <c r="C1357" s="198" t="str">
        <f>Sales_Entry!D1357</f>
        <v>NEHA MISTHAN BHANDAR</v>
      </c>
      <c r="D1357" s="198" t="s">
        <v>1388</v>
      </c>
      <c r="E1357" s="198" t="str">
        <f>Sales_Entry!C1357</f>
        <v>BILL-7082</v>
      </c>
      <c r="F1357" s="198" t="str">
        <f>Sales_Entry!E1357</f>
        <v>Mix Milk</v>
      </c>
      <c r="G1357" s="199">
        <f>N(Sales_Entry!J1357)</f>
        <v>3400</v>
      </c>
      <c r="H1357" s="199">
        <v>0</v>
      </c>
      <c r="I1357" s="199">
        <f t="shared" si="21"/>
        <v>3400</v>
      </c>
      <c r="J1357" s="200"/>
      <c r="K1357" s="200" t="str" cm="1">
        <f t="array" ref="K1357">IF($C1357="","",IF(AND($C1357=Party_Statement!$C$5,$B1357&gt;=Party_Statement!$C$6,$B1357&lt;=Party_Statement!$E$6),SUMPRODUCT(($C$3:$C1357=Party_Statement!$C$5)*($B$3:$B1357&gt;=Party_Statement!$C$6)*($B$3:$B1357&lt;=Party_Statement!$E$6)),""))</f>
        <v/>
      </c>
    </row>
    <row r="1358" spans="1:11" x14ac:dyDescent="0.2">
      <c r="A1358" s="196" t="str">
        <f>Sales_Entry!A1358</f>
        <v>2083/05/10</v>
      </c>
      <c r="B1358" s="197">
        <f>Sales_Entry!B1358</f>
        <v>46260</v>
      </c>
      <c r="C1358" s="198" t="str">
        <f>Sales_Entry!D1358</f>
        <v>B KALIKA CANTEEN</v>
      </c>
      <c r="D1358" s="198" t="s">
        <v>1388</v>
      </c>
      <c r="E1358" s="198" t="str">
        <f>Sales_Entry!C1358</f>
        <v>BILL-7083</v>
      </c>
      <c r="F1358" s="198" t="str">
        <f>Sales_Entry!E1358</f>
        <v>Mix Milk</v>
      </c>
      <c r="G1358" s="199">
        <f>N(Sales_Entry!J1358)</f>
        <v>2975</v>
      </c>
      <c r="H1358" s="199">
        <v>0</v>
      </c>
      <c r="I1358" s="199">
        <f t="shared" si="21"/>
        <v>2975</v>
      </c>
      <c r="J1358" s="200"/>
      <c r="K1358" s="200" t="str" cm="1">
        <f t="array" ref="K1358">IF($C1358="","",IF(AND($C1358=Party_Statement!$C$5,$B1358&gt;=Party_Statement!$C$6,$B1358&lt;=Party_Statement!$E$6),SUMPRODUCT(($C$3:$C1358=Party_Statement!$C$5)*($B$3:$B1358&gt;=Party_Statement!$C$6)*($B$3:$B1358&lt;=Party_Statement!$E$6)),""))</f>
        <v/>
      </c>
    </row>
    <row r="1359" spans="1:11" x14ac:dyDescent="0.2">
      <c r="A1359" s="196" t="str">
        <f>Sales_Entry!A1359</f>
        <v>2083/05/10</v>
      </c>
      <c r="B1359" s="197">
        <f>Sales_Entry!B1359</f>
        <v>46260</v>
      </c>
      <c r="C1359" s="198" t="str">
        <f>Sales_Entry!D1359</f>
        <v>A KALIKA CANTEEN</v>
      </c>
      <c r="D1359" s="198" t="s">
        <v>1388</v>
      </c>
      <c r="E1359" s="198" t="str">
        <f>Sales_Entry!C1359</f>
        <v>BILL-7084</v>
      </c>
      <c r="F1359" s="198" t="str">
        <f>Sales_Entry!E1359</f>
        <v>Mix Milk</v>
      </c>
      <c r="G1359" s="199">
        <f>N(Sales_Entry!J1359)</f>
        <v>2125</v>
      </c>
      <c r="H1359" s="199">
        <v>0</v>
      </c>
      <c r="I1359" s="199">
        <f t="shared" si="21"/>
        <v>2125</v>
      </c>
      <c r="J1359" s="200"/>
      <c r="K1359" s="200" t="str" cm="1">
        <f t="array" ref="K1359">IF($C1359="","",IF(AND($C1359=Party_Statement!$C$5,$B1359&gt;=Party_Statement!$C$6,$B1359&lt;=Party_Statement!$E$6),SUMPRODUCT(($C$3:$C1359=Party_Statement!$C$5)*($B$3:$B1359&gt;=Party_Statement!$C$6)*($B$3:$B1359&lt;=Party_Statement!$E$6)),""))</f>
        <v/>
      </c>
    </row>
    <row r="1360" spans="1:11" x14ac:dyDescent="0.2">
      <c r="A1360" s="196" t="str">
        <f>Sales_Entry!A1360</f>
        <v>2083/05/10</v>
      </c>
      <c r="B1360" s="197">
        <f>Sales_Entry!B1360</f>
        <v>46260</v>
      </c>
      <c r="C1360" s="198" t="str">
        <f>Sales_Entry!D1360</f>
        <v>THE DARBAR PARTY PALACE</v>
      </c>
      <c r="D1360" s="198" t="s">
        <v>1388</v>
      </c>
      <c r="E1360" s="198" t="str">
        <f>Sales_Entry!C1360</f>
        <v>BILL-7085</v>
      </c>
      <c r="F1360" s="198" t="str">
        <f>Sales_Entry!E1360</f>
        <v>Mix Milk</v>
      </c>
      <c r="G1360" s="199">
        <f>N(Sales_Entry!J1360)</f>
        <v>1350</v>
      </c>
      <c r="H1360" s="199">
        <v>0</v>
      </c>
      <c r="I1360" s="199">
        <f t="shared" si="21"/>
        <v>1350</v>
      </c>
      <c r="J1360" s="200"/>
      <c r="K1360" s="200" t="str" cm="1">
        <f t="array" ref="K1360">IF($C1360="","",IF(AND($C1360=Party_Statement!$C$5,$B1360&gt;=Party_Statement!$C$6,$B1360&lt;=Party_Statement!$E$6),SUMPRODUCT(($C$3:$C1360=Party_Statement!$C$5)*($B$3:$B1360&gt;=Party_Statement!$C$6)*($B$3:$B1360&lt;=Party_Statement!$E$6)),""))</f>
        <v/>
      </c>
    </row>
    <row r="1361" spans="1:11" s="64" customFormat="1" x14ac:dyDescent="0.2">
      <c r="A1361" s="196" t="str">
        <f>Sales_Entry!A1361</f>
        <v>2083/05/10</v>
      </c>
      <c r="B1361" s="197">
        <f>Sales_Entry!B1361</f>
        <v>46260</v>
      </c>
      <c r="C1361" s="198" t="str">
        <f>Sales_Entry!D1361</f>
        <v>ORGANIC TARKALI</v>
      </c>
      <c r="D1361" s="198" t="s">
        <v>1388</v>
      </c>
      <c r="E1361" s="198" t="str">
        <f>Sales_Entry!C1361</f>
        <v>BILL-7086</v>
      </c>
      <c r="F1361" s="198" t="str">
        <f>Sales_Entry!E1361</f>
        <v>Mix Milk</v>
      </c>
      <c r="G1361" s="199">
        <f>N(Sales_Entry!J1361)</f>
        <v>2375</v>
      </c>
      <c r="H1361" s="199">
        <v>0</v>
      </c>
      <c r="I1361" s="199">
        <f t="shared" si="21"/>
        <v>2375</v>
      </c>
      <c r="J1361" s="202"/>
      <c r="K1361" s="200" t="str" cm="1">
        <f t="array" ref="K1361">IF($C1361="","",IF(AND($C1361=Party_Statement!$C$5,$B1361&gt;=Party_Statement!$C$6,$B1361&lt;=Party_Statement!$E$6),SUMPRODUCT(($C$3:$C1361=Party_Statement!$C$5)*($B$3:$B1361&gt;=Party_Statement!$C$6)*($B$3:$B1361&lt;=Party_Statement!$E$6)),""))</f>
        <v/>
      </c>
    </row>
    <row r="1362" spans="1:11" x14ac:dyDescent="0.2">
      <c r="A1362" s="196" t="str">
        <f>Sales_Entry!A1362</f>
        <v>2083/05/10</v>
      </c>
      <c r="B1362" s="197">
        <f>Sales_Entry!B1362</f>
        <v>46260</v>
      </c>
      <c r="C1362" s="198" t="str">
        <f>Sales_Entry!D1362</f>
        <v>ORGANIC TARKALI</v>
      </c>
      <c r="D1362" s="198" t="s">
        <v>1388</v>
      </c>
      <c r="E1362" s="198" t="str">
        <f>Sales_Entry!C1362</f>
        <v>BILL-7086</v>
      </c>
      <c r="F1362" s="198" t="str">
        <f>Sales_Entry!E1362</f>
        <v>Mix Milk</v>
      </c>
      <c r="G1362" s="199">
        <f>N(Sales_Entry!J1362)</f>
        <v>1275</v>
      </c>
      <c r="H1362" s="199">
        <v>0</v>
      </c>
      <c r="I1362" s="199">
        <f t="shared" si="21"/>
        <v>1275</v>
      </c>
      <c r="J1362" s="200"/>
      <c r="K1362" s="200" t="str" cm="1">
        <f t="array" ref="K1362">IF($C1362="","",IF(AND($C1362=Party_Statement!$C$5,$B1362&gt;=Party_Statement!$C$6,$B1362&lt;=Party_Statement!$E$6),SUMPRODUCT(($C$3:$C1362=Party_Statement!$C$5)*($B$3:$B1362&gt;=Party_Statement!$C$6)*($B$3:$B1362&lt;=Party_Statement!$E$6)),""))</f>
        <v/>
      </c>
    </row>
    <row r="1363" spans="1:11" x14ac:dyDescent="0.2">
      <c r="A1363" s="196" t="str">
        <f>Sales_Entry!A1363</f>
        <v>2083/05/10</v>
      </c>
      <c r="B1363" s="197">
        <f>Sales_Entry!B1363</f>
        <v>46260</v>
      </c>
      <c r="C1363" s="198" t="str">
        <f>Sales_Entry!D1363</f>
        <v>SHARMA DAI</v>
      </c>
      <c r="D1363" s="198" t="s">
        <v>1388</v>
      </c>
      <c r="E1363" s="198" t="str">
        <f>Sales_Entry!C1363</f>
        <v>BILL-7087</v>
      </c>
      <c r="F1363" s="198" t="str">
        <f>Sales_Entry!E1363</f>
        <v>Mix Milk</v>
      </c>
      <c r="G1363" s="199">
        <f>N(Sales_Entry!J1363)</f>
        <v>2125</v>
      </c>
      <c r="H1363" s="199">
        <v>0</v>
      </c>
      <c r="I1363" s="199">
        <f t="shared" si="21"/>
        <v>2125</v>
      </c>
      <c r="J1363" s="200"/>
      <c r="K1363" s="200" t="str" cm="1">
        <f t="array" ref="K1363">IF($C1363="","",IF(AND($C1363=Party_Statement!$C$5,$B1363&gt;=Party_Statement!$C$6,$B1363&lt;=Party_Statement!$E$6),SUMPRODUCT(($C$3:$C1363=Party_Statement!$C$5)*($B$3:$B1363&gt;=Party_Statement!$C$6)*($B$3:$B1363&lt;=Party_Statement!$E$6)),""))</f>
        <v/>
      </c>
    </row>
    <row r="1364" spans="1:11" x14ac:dyDescent="0.2">
      <c r="A1364" s="196" t="str">
        <f>Sales_Entry!A1364</f>
        <v>2083/05/10</v>
      </c>
      <c r="B1364" s="197">
        <f>Sales_Entry!B1364</f>
        <v>46260</v>
      </c>
      <c r="C1364" s="198" t="str">
        <f>Sales_Entry!D1364</f>
        <v>GANGA NEUPANE</v>
      </c>
      <c r="D1364" s="198" t="s">
        <v>1388</v>
      </c>
      <c r="E1364" s="198" t="str">
        <f>Sales_Entry!C1364</f>
        <v>BILL-7088</v>
      </c>
      <c r="F1364" s="198" t="str">
        <f>Sales_Entry!E1364</f>
        <v>Mix Milk</v>
      </c>
      <c r="G1364" s="199">
        <f>N(Sales_Entry!J1364)</f>
        <v>425</v>
      </c>
      <c r="H1364" s="199">
        <v>0</v>
      </c>
      <c r="I1364" s="199">
        <f t="shared" si="21"/>
        <v>425</v>
      </c>
      <c r="J1364" s="200"/>
      <c r="K1364" s="200" t="str" cm="1">
        <f t="array" ref="K1364">IF($C1364="","",IF(AND($C1364=Party_Statement!$C$5,$B1364&gt;=Party_Statement!$C$6,$B1364&lt;=Party_Statement!$E$6),SUMPRODUCT(($C$3:$C1364=Party_Statement!$C$5)*($B$3:$B1364&gt;=Party_Statement!$C$6)*($B$3:$B1364&lt;=Party_Statement!$E$6)),""))</f>
        <v/>
      </c>
    </row>
    <row r="1365" spans="1:11" x14ac:dyDescent="0.2">
      <c r="A1365" s="196" t="str">
        <f>Sales_Entry!A1365</f>
        <v>2083/05/10</v>
      </c>
      <c r="B1365" s="197">
        <f>Sales_Entry!B1365</f>
        <v>46260</v>
      </c>
      <c r="C1365" s="198" t="str">
        <f>Sales_Entry!D1365</f>
        <v>NEUPANE KIRANA</v>
      </c>
      <c r="D1365" s="198" t="s">
        <v>1388</v>
      </c>
      <c r="E1365" s="198" t="str">
        <f>Sales_Entry!C1365</f>
        <v>BILL-7089</v>
      </c>
      <c r="F1365" s="198" t="str">
        <f>Sales_Entry!E1365</f>
        <v>Mix Milk</v>
      </c>
      <c r="G1365" s="199">
        <f>N(Sales_Entry!J1365)</f>
        <v>200</v>
      </c>
      <c r="H1365" s="199">
        <v>0</v>
      </c>
      <c r="I1365" s="199">
        <f t="shared" si="21"/>
        <v>200</v>
      </c>
      <c r="J1365" s="200"/>
      <c r="K1365" s="200" t="str" cm="1">
        <f t="array" ref="K1365">IF($C1365="","",IF(AND($C1365=Party_Statement!$C$5,$B1365&gt;=Party_Statement!$C$6,$B1365&lt;=Party_Statement!$E$6),SUMPRODUCT(($C$3:$C1365=Party_Statement!$C$5)*($B$3:$B1365&gt;=Party_Statement!$C$6)*($B$3:$B1365&lt;=Party_Statement!$E$6)),""))</f>
        <v/>
      </c>
    </row>
    <row r="1366" spans="1:11" x14ac:dyDescent="0.2">
      <c r="A1366" s="196" t="str">
        <f>Sales_Entry!A1366</f>
        <v>2083/05/10</v>
      </c>
      <c r="B1366" s="197">
        <f>Sales_Entry!B1366</f>
        <v>46260</v>
      </c>
      <c r="C1366" s="198" t="str">
        <f>Sales_Entry!D1366</f>
        <v>LOCAL</v>
      </c>
      <c r="D1366" s="198" t="s">
        <v>1388</v>
      </c>
      <c r="E1366" s="198" t="str">
        <f>Sales_Entry!C1366</f>
        <v>BILL-6485</v>
      </c>
      <c r="F1366" s="198" t="str">
        <f>Sales_Entry!E1366</f>
        <v>Mix Milk</v>
      </c>
      <c r="G1366" s="199">
        <f>N(Sales_Entry!J1366)</f>
        <v>300</v>
      </c>
      <c r="H1366" s="199">
        <v>0</v>
      </c>
      <c r="I1366" s="199">
        <f t="shared" si="21"/>
        <v>300</v>
      </c>
      <c r="J1366" s="200"/>
      <c r="K1366" s="200" t="str" cm="1">
        <f t="array" ref="K1366">IF($C1366="","",IF(AND($C1366=Party_Statement!$C$5,$B1366&gt;=Party_Statement!$C$6,$B1366&lt;=Party_Statement!$E$6),SUMPRODUCT(($C$3:$C1366=Party_Statement!$C$5)*($B$3:$B1366&gt;=Party_Statement!$C$6)*($B$3:$B1366&lt;=Party_Statement!$E$6)),""))</f>
        <v/>
      </c>
    </row>
    <row r="1367" spans="1:11" x14ac:dyDescent="0.2">
      <c r="A1367" s="196" t="str">
        <f>Sales_Entry!A1367</f>
        <v>2083/05/11</v>
      </c>
      <c r="B1367" s="197">
        <f>Sales_Entry!B1367</f>
        <v>46261</v>
      </c>
      <c r="C1367" s="198" t="str">
        <f>Sales_Entry!D1367</f>
        <v>SRIJANA DAIRY</v>
      </c>
      <c r="D1367" s="198" t="s">
        <v>1388</v>
      </c>
      <c r="E1367" s="198" t="str">
        <f>Sales_Entry!C1367</f>
        <v>BILL-7090</v>
      </c>
      <c r="F1367" s="198" t="str">
        <f>Sales_Entry!E1367</f>
        <v>Mix Milk</v>
      </c>
      <c r="G1367" s="199">
        <f>N(Sales_Entry!J1367)</f>
        <v>4675</v>
      </c>
      <c r="H1367" s="199">
        <v>0</v>
      </c>
      <c r="I1367" s="199">
        <f t="shared" si="21"/>
        <v>4675</v>
      </c>
      <c r="J1367" s="200"/>
      <c r="K1367" s="200" t="str" cm="1">
        <f t="array" ref="K1367">IF($C1367="","",IF(AND($C1367=Party_Statement!$C$5,$B1367&gt;=Party_Statement!$C$6,$B1367&lt;=Party_Statement!$E$6),SUMPRODUCT(($C$3:$C1367=Party_Statement!$C$5)*($B$3:$B1367&gt;=Party_Statement!$C$6)*($B$3:$B1367&lt;=Party_Statement!$E$6)),""))</f>
        <v/>
      </c>
    </row>
    <row r="1368" spans="1:11" x14ac:dyDescent="0.2">
      <c r="A1368" s="196" t="str">
        <f>Sales_Entry!A1368</f>
        <v>2083/05/11</v>
      </c>
      <c r="B1368" s="197">
        <f>Sales_Entry!B1368</f>
        <v>46261</v>
      </c>
      <c r="C1368" s="198" t="str">
        <f>Sales_Entry!D1368</f>
        <v>SRIJANA DAIRY</v>
      </c>
      <c r="D1368" s="198" t="s">
        <v>1388</v>
      </c>
      <c r="E1368" s="198" t="str">
        <f>Sales_Entry!C1368</f>
        <v>BILL-7090</v>
      </c>
      <c r="F1368" s="198" t="str">
        <f>Sales_Entry!E1368</f>
        <v>Cow Milk</v>
      </c>
      <c r="G1368" s="199">
        <f>N(Sales_Entry!J1368)</f>
        <v>80</v>
      </c>
      <c r="H1368" s="199">
        <v>0</v>
      </c>
      <c r="I1368" s="199">
        <f t="shared" si="21"/>
        <v>80</v>
      </c>
      <c r="J1368" s="200"/>
      <c r="K1368" s="200" t="str" cm="1">
        <f t="array" ref="K1368">IF($C1368="","",IF(AND($C1368=Party_Statement!$C$5,$B1368&gt;=Party_Statement!$C$6,$B1368&lt;=Party_Statement!$E$6),SUMPRODUCT(($C$3:$C1368=Party_Statement!$C$5)*($B$3:$B1368&gt;=Party_Statement!$C$6)*($B$3:$B1368&lt;=Party_Statement!$E$6)),""))</f>
        <v/>
      </c>
    </row>
    <row r="1369" spans="1:11" x14ac:dyDescent="0.2">
      <c r="A1369" s="196" t="str">
        <f>Sales_Entry!A1369</f>
        <v>2083/05/11</v>
      </c>
      <c r="B1369" s="197">
        <f>Sales_Entry!B1369</f>
        <v>46261</v>
      </c>
      <c r="C1369" s="198" t="str">
        <f>Sales_Entry!D1369</f>
        <v>SOBHA BHATTARAI</v>
      </c>
      <c r="D1369" s="198" t="s">
        <v>1388</v>
      </c>
      <c r="E1369" s="198" t="str">
        <f>Sales_Entry!C1369</f>
        <v>BILL-7091</v>
      </c>
      <c r="F1369" s="198" t="str">
        <f>Sales_Entry!E1369</f>
        <v>Mix Milk</v>
      </c>
      <c r="G1369" s="199">
        <f>N(Sales_Entry!J1369)</f>
        <v>4250</v>
      </c>
      <c r="H1369" s="199">
        <v>0</v>
      </c>
      <c r="I1369" s="199">
        <f t="shared" si="21"/>
        <v>4250</v>
      </c>
      <c r="J1369" s="200"/>
      <c r="K1369" s="200" t="str" cm="1">
        <f t="array" ref="K1369">IF($C1369="","",IF(AND($C1369=Party_Statement!$C$5,$B1369&gt;=Party_Statement!$C$6,$B1369&lt;=Party_Statement!$E$6),SUMPRODUCT(($C$3:$C1369=Party_Statement!$C$5)*($B$3:$B1369&gt;=Party_Statement!$C$6)*($B$3:$B1369&lt;=Party_Statement!$E$6)),""))</f>
        <v/>
      </c>
    </row>
    <row r="1370" spans="1:11" x14ac:dyDescent="0.2">
      <c r="A1370" s="196" t="str">
        <f>Sales_Entry!A1370</f>
        <v>2083/05/11</v>
      </c>
      <c r="B1370" s="197">
        <f>Sales_Entry!B1370</f>
        <v>46261</v>
      </c>
      <c r="C1370" s="198" t="str">
        <f>Sales_Entry!D1370</f>
        <v>PALPALI KIRANA</v>
      </c>
      <c r="D1370" s="198" t="s">
        <v>1388</v>
      </c>
      <c r="E1370" s="198" t="str">
        <f>Sales_Entry!C1370</f>
        <v>BILL-7092</v>
      </c>
      <c r="F1370" s="198" t="str">
        <f>Sales_Entry!E1370</f>
        <v>Mix Milk</v>
      </c>
      <c r="G1370" s="199">
        <f>N(Sales_Entry!J1370)</f>
        <v>1275</v>
      </c>
      <c r="H1370" s="199">
        <v>0</v>
      </c>
      <c r="I1370" s="199">
        <f t="shared" si="21"/>
        <v>1275</v>
      </c>
      <c r="J1370" s="200"/>
      <c r="K1370" s="200" t="str" cm="1">
        <f t="array" ref="K1370">IF($C1370="","",IF(AND($C1370=Party_Statement!$C$5,$B1370&gt;=Party_Statement!$C$6,$B1370&lt;=Party_Statement!$E$6),SUMPRODUCT(($C$3:$C1370=Party_Statement!$C$5)*($B$3:$B1370&gt;=Party_Statement!$C$6)*($B$3:$B1370&lt;=Party_Statement!$E$6)),""))</f>
        <v/>
      </c>
    </row>
    <row r="1371" spans="1:11" x14ac:dyDescent="0.2">
      <c r="A1371" s="196" t="str">
        <f>Sales_Entry!A1371</f>
        <v>2083/05/11</v>
      </c>
      <c r="B1371" s="197">
        <f>Sales_Entry!B1371</f>
        <v>46261</v>
      </c>
      <c r="C1371" s="198" t="str">
        <f>Sales_Entry!D1371</f>
        <v>GIRI KIRANA</v>
      </c>
      <c r="D1371" s="198" t="s">
        <v>1388</v>
      </c>
      <c r="E1371" s="198" t="str">
        <f>Sales_Entry!C1371</f>
        <v>BILL-7093</v>
      </c>
      <c r="F1371" s="198" t="str">
        <f>Sales_Entry!E1371</f>
        <v>Mix Milk</v>
      </c>
      <c r="G1371" s="199">
        <f>N(Sales_Entry!J1371)</f>
        <v>1275</v>
      </c>
      <c r="H1371" s="199">
        <v>0</v>
      </c>
      <c r="I1371" s="199">
        <f t="shared" si="21"/>
        <v>1275</v>
      </c>
      <c r="J1371" s="200"/>
      <c r="K1371" s="200" t="str" cm="1">
        <f t="array" ref="K1371">IF($C1371="","",IF(AND($C1371=Party_Statement!$C$5,$B1371&gt;=Party_Statement!$C$6,$B1371&lt;=Party_Statement!$E$6),SUMPRODUCT(($C$3:$C1371=Party_Statement!$C$5)*($B$3:$B1371&gt;=Party_Statement!$C$6)*($B$3:$B1371&lt;=Party_Statement!$E$6)),""))</f>
        <v/>
      </c>
    </row>
    <row r="1372" spans="1:11" s="64" customFormat="1" x14ac:dyDescent="0.2">
      <c r="A1372" s="196" t="str">
        <f>Sales_Entry!A1372</f>
        <v>2083/05/11</v>
      </c>
      <c r="B1372" s="197">
        <f>Sales_Entry!B1372</f>
        <v>46261</v>
      </c>
      <c r="C1372" s="198" t="str">
        <f>Sales_Entry!D1372</f>
        <v>DEURALI KIRANA</v>
      </c>
      <c r="D1372" s="198" t="s">
        <v>1388</v>
      </c>
      <c r="E1372" s="198" t="str">
        <f>Sales_Entry!C1372</f>
        <v>BILL-7094</v>
      </c>
      <c r="F1372" s="198" t="str">
        <f>Sales_Entry!E1372</f>
        <v>Mix Milk</v>
      </c>
      <c r="G1372" s="199">
        <f>N(Sales_Entry!J1372)</f>
        <v>425</v>
      </c>
      <c r="H1372" s="199">
        <v>0</v>
      </c>
      <c r="I1372" s="199">
        <f t="shared" si="21"/>
        <v>425</v>
      </c>
      <c r="J1372" s="202"/>
      <c r="K1372" s="200" t="str" cm="1">
        <f t="array" ref="K1372">IF($C1372="","",IF(AND($C1372=Party_Statement!$C$5,$B1372&gt;=Party_Statement!$C$6,$B1372&lt;=Party_Statement!$E$6),SUMPRODUCT(($C$3:$C1372=Party_Statement!$C$5)*($B$3:$B1372&gt;=Party_Statement!$C$6)*($B$3:$B1372&lt;=Party_Statement!$E$6)),""))</f>
        <v/>
      </c>
    </row>
    <row r="1373" spans="1:11" x14ac:dyDescent="0.2">
      <c r="A1373" s="196" t="str">
        <f>Sales_Entry!A1373</f>
        <v>2083/05/11</v>
      </c>
      <c r="B1373" s="197">
        <f>Sales_Entry!B1373</f>
        <v>46261</v>
      </c>
      <c r="C1373" s="198" t="str">
        <f>Sales_Entry!D1373</f>
        <v>AAMOSH KIRANA</v>
      </c>
      <c r="D1373" s="198" t="s">
        <v>1388</v>
      </c>
      <c r="E1373" s="198" t="str">
        <f>Sales_Entry!C1373</f>
        <v>BILL-7095</v>
      </c>
      <c r="F1373" s="198" t="str">
        <f>Sales_Entry!E1373</f>
        <v>Mix Milk</v>
      </c>
      <c r="G1373" s="199">
        <f>N(Sales_Entry!J1373)</f>
        <v>3440</v>
      </c>
      <c r="H1373" s="199">
        <v>0</v>
      </c>
      <c r="I1373" s="199">
        <f t="shared" si="21"/>
        <v>3440</v>
      </c>
      <c r="J1373" s="200"/>
      <c r="K1373" s="200" cm="1">
        <f t="array" ref="K1373">IF($C1373="","",IF(AND($C1373=Party_Statement!$C$5,$B1373&gt;=Party_Statement!$C$6,$B1373&lt;=Party_Statement!$E$6),SUMPRODUCT(($C$3:$C1373=Party_Statement!$C$5)*($B$3:$B1373&gt;=Party_Statement!$C$6)*($B$3:$B1373&lt;=Party_Statement!$E$6)),""))</f>
        <v>174</v>
      </c>
    </row>
    <row r="1374" spans="1:11" x14ac:dyDescent="0.2">
      <c r="A1374" s="196" t="str">
        <f>Sales_Entry!A1374</f>
        <v>2083/05/11</v>
      </c>
      <c r="B1374" s="197">
        <f>Sales_Entry!B1374</f>
        <v>46261</v>
      </c>
      <c r="C1374" s="198" t="str">
        <f>Sales_Entry!D1374</f>
        <v>AAMOSH KIRANA</v>
      </c>
      <c r="D1374" s="198" t="s">
        <v>1388</v>
      </c>
      <c r="E1374" s="198" t="str">
        <f>Sales_Entry!C1374</f>
        <v>BILL-7095</v>
      </c>
      <c r="F1374" s="198" t="str">
        <f>Sales_Entry!E1374</f>
        <v>Mix Milk</v>
      </c>
      <c r="G1374" s="199">
        <f>N(Sales_Entry!J1374)</f>
        <v>3400</v>
      </c>
      <c r="H1374" s="199">
        <v>0</v>
      </c>
      <c r="I1374" s="199">
        <f t="shared" si="21"/>
        <v>3400</v>
      </c>
      <c r="J1374" s="200"/>
      <c r="K1374" s="200" cm="1">
        <f t="array" ref="K1374">IF($C1374="","",IF(AND($C1374=Party_Statement!$C$5,$B1374&gt;=Party_Statement!$C$6,$B1374&lt;=Party_Statement!$E$6),SUMPRODUCT(($C$3:$C1374=Party_Statement!$C$5)*($B$3:$B1374&gt;=Party_Statement!$C$6)*($B$3:$B1374&lt;=Party_Statement!$E$6)),""))</f>
        <v>175</v>
      </c>
    </row>
    <row r="1375" spans="1:11" x14ac:dyDescent="0.2">
      <c r="A1375" s="196" t="str">
        <f>Sales_Entry!A1375</f>
        <v>2083/05/11</v>
      </c>
      <c r="B1375" s="197">
        <f>Sales_Entry!B1375</f>
        <v>46261</v>
      </c>
      <c r="C1375" s="198" t="str">
        <f>Sales_Entry!D1375</f>
        <v>AAMOSH KIRANA</v>
      </c>
      <c r="D1375" s="198" t="s">
        <v>1388</v>
      </c>
      <c r="E1375" s="198" t="str">
        <f>Sales_Entry!C1375</f>
        <v>BILL-7095</v>
      </c>
      <c r="F1375" s="198" t="str">
        <f>Sales_Entry!E1375</f>
        <v>Cow Milk</v>
      </c>
      <c r="G1375" s="199">
        <f>N(Sales_Entry!J1375)</f>
        <v>80</v>
      </c>
      <c r="H1375" s="199">
        <v>0</v>
      </c>
      <c r="I1375" s="199">
        <f t="shared" si="21"/>
        <v>80</v>
      </c>
      <c r="J1375" s="200"/>
      <c r="K1375" s="200" cm="1">
        <f t="array" ref="K1375">IF($C1375="","",IF(AND($C1375=Party_Statement!$C$5,$B1375&gt;=Party_Statement!$C$6,$B1375&lt;=Party_Statement!$E$6),SUMPRODUCT(($C$3:$C1375=Party_Statement!$C$5)*($B$3:$B1375&gt;=Party_Statement!$C$6)*($B$3:$B1375&lt;=Party_Statement!$E$6)),""))</f>
        <v>176</v>
      </c>
    </row>
    <row r="1376" spans="1:11" x14ac:dyDescent="0.2">
      <c r="A1376" s="196" t="str">
        <f>Sales_Entry!A1376</f>
        <v>2083/05/11</v>
      </c>
      <c r="B1376" s="197">
        <f>Sales_Entry!B1376</f>
        <v>46261</v>
      </c>
      <c r="C1376" s="198" t="str">
        <f>Sales_Entry!D1376</f>
        <v>CHHATRABHUMI STORE</v>
      </c>
      <c r="D1376" s="198" t="s">
        <v>1388</v>
      </c>
      <c r="E1376" s="198" t="str">
        <f>Sales_Entry!C1376</f>
        <v>BILL-7096</v>
      </c>
      <c r="F1376" s="198" t="str">
        <f>Sales_Entry!E1376</f>
        <v>Mix Milk</v>
      </c>
      <c r="G1376" s="199">
        <f>N(Sales_Entry!J1376)</f>
        <v>1720</v>
      </c>
      <c r="H1376" s="199">
        <v>0</v>
      </c>
      <c r="I1376" s="199">
        <f t="shared" si="21"/>
        <v>1720</v>
      </c>
      <c r="J1376" s="200"/>
      <c r="K1376" s="200" t="str" cm="1">
        <f t="array" ref="K1376">IF($C1376="","",IF(AND($C1376=Party_Statement!$C$5,$B1376&gt;=Party_Statement!$C$6,$B1376&lt;=Party_Statement!$E$6),SUMPRODUCT(($C$3:$C1376=Party_Statement!$C$5)*($B$3:$B1376&gt;=Party_Statement!$C$6)*($B$3:$B1376&lt;=Party_Statement!$E$6)),""))</f>
        <v/>
      </c>
    </row>
    <row r="1377" spans="1:11" x14ac:dyDescent="0.2">
      <c r="A1377" s="196" t="str">
        <f>Sales_Entry!A1377</f>
        <v>2083/05/11</v>
      </c>
      <c r="B1377" s="197">
        <f>Sales_Entry!B1377</f>
        <v>46261</v>
      </c>
      <c r="C1377" s="198" t="str">
        <f>Sales_Entry!D1377</f>
        <v>KRISHNA KHAREL</v>
      </c>
      <c r="D1377" s="198" t="s">
        <v>1388</v>
      </c>
      <c r="E1377" s="198" t="str">
        <f>Sales_Entry!C1377</f>
        <v>BILL-7097</v>
      </c>
      <c r="F1377" s="198" t="str">
        <f>Sales_Entry!E1377</f>
        <v>Mix Milk</v>
      </c>
      <c r="G1377" s="199">
        <f>N(Sales_Entry!J1377)</f>
        <v>129</v>
      </c>
      <c r="H1377" s="199">
        <v>0</v>
      </c>
      <c r="I1377" s="199">
        <f t="shared" si="21"/>
        <v>129</v>
      </c>
      <c r="J1377" s="200"/>
      <c r="K1377" s="200" t="str" cm="1">
        <f t="array" ref="K1377">IF($C1377="","",IF(AND($C1377=Party_Statement!$C$5,$B1377&gt;=Party_Statement!$C$6,$B1377&lt;=Party_Statement!$E$6),SUMPRODUCT(($C$3:$C1377=Party_Statement!$C$5)*($B$3:$B1377&gt;=Party_Statement!$C$6)*($B$3:$B1377&lt;=Party_Statement!$E$6)),""))</f>
        <v/>
      </c>
    </row>
    <row r="1378" spans="1:11" x14ac:dyDescent="0.2">
      <c r="A1378" s="196" t="str">
        <f>Sales_Entry!A1378</f>
        <v>2083/05/11</v>
      </c>
      <c r="B1378" s="197">
        <f>Sales_Entry!B1378</f>
        <v>46261</v>
      </c>
      <c r="C1378" s="198" t="str">
        <f>Sales_Entry!D1378</f>
        <v>SAMIKSHYA KIRANA</v>
      </c>
      <c r="D1378" s="198" t="s">
        <v>1388</v>
      </c>
      <c r="E1378" s="198" t="str">
        <f>Sales_Entry!C1378</f>
        <v>BILL-7098</v>
      </c>
      <c r="F1378" s="198" t="str">
        <f>Sales_Entry!E1378</f>
        <v>Mix Milk</v>
      </c>
      <c r="G1378" s="199">
        <f>N(Sales_Entry!J1378)</f>
        <v>510</v>
      </c>
      <c r="H1378" s="199">
        <v>0</v>
      </c>
      <c r="I1378" s="199">
        <f t="shared" si="21"/>
        <v>510</v>
      </c>
      <c r="J1378" s="200"/>
      <c r="K1378" s="200" t="str" cm="1">
        <f t="array" ref="K1378">IF($C1378="","",IF(AND($C1378=Party_Statement!$C$5,$B1378&gt;=Party_Statement!$C$6,$B1378&lt;=Party_Statement!$E$6),SUMPRODUCT(($C$3:$C1378=Party_Statement!$C$5)*($B$3:$B1378&gt;=Party_Statement!$C$6)*($B$3:$B1378&lt;=Party_Statement!$E$6)),""))</f>
        <v/>
      </c>
    </row>
    <row r="1379" spans="1:11" x14ac:dyDescent="0.2">
      <c r="A1379" s="196" t="str">
        <f>Sales_Entry!A1379</f>
        <v>2083/05/11</v>
      </c>
      <c r="B1379" s="197">
        <f>Sales_Entry!B1379</f>
        <v>46261</v>
      </c>
      <c r="C1379" s="198" t="str">
        <f>Sales_Entry!D1379</f>
        <v>MANAKAMANA DAIRY</v>
      </c>
      <c r="D1379" s="198" t="s">
        <v>1388</v>
      </c>
      <c r="E1379" s="198" t="str">
        <f>Sales_Entry!C1379</f>
        <v>BILL-7099</v>
      </c>
      <c r="F1379" s="198" t="str">
        <f>Sales_Entry!E1379</f>
        <v>Mix Milk</v>
      </c>
      <c r="G1379" s="199">
        <f>N(Sales_Entry!J1379)</f>
        <v>850</v>
      </c>
      <c r="H1379" s="199">
        <v>0</v>
      </c>
      <c r="I1379" s="199">
        <f t="shared" si="21"/>
        <v>850</v>
      </c>
      <c r="J1379" s="200"/>
      <c r="K1379" s="200" t="str" cm="1">
        <f t="array" ref="K1379">IF($C1379="","",IF(AND($C1379=Party_Statement!$C$5,$B1379&gt;=Party_Statement!$C$6,$B1379&lt;=Party_Statement!$E$6),SUMPRODUCT(($C$3:$C1379=Party_Statement!$C$5)*($B$3:$B1379&gt;=Party_Statement!$C$6)*($B$3:$B1379&lt;=Party_Statement!$E$6)),""))</f>
        <v/>
      </c>
    </row>
    <row r="1380" spans="1:11" x14ac:dyDescent="0.2">
      <c r="A1380" s="196" t="str">
        <f>Sales_Entry!A1380</f>
        <v>2083/05/11</v>
      </c>
      <c r="B1380" s="197">
        <f>Sales_Entry!B1380</f>
        <v>46261</v>
      </c>
      <c r="C1380" s="198" t="str">
        <f>Sales_Entry!D1380</f>
        <v>YUBARAJ AND SAMRAT</v>
      </c>
      <c r="D1380" s="198" t="s">
        <v>1388</v>
      </c>
      <c r="E1380" s="198" t="str">
        <f>Sales_Entry!C1380</f>
        <v>BILL-7100</v>
      </c>
      <c r="F1380" s="198" t="str">
        <f>Sales_Entry!E1380</f>
        <v>Mix Milk</v>
      </c>
      <c r="G1380" s="199">
        <f>N(Sales_Entry!J1380)</f>
        <v>680</v>
      </c>
      <c r="H1380" s="199">
        <v>0</v>
      </c>
      <c r="I1380" s="199">
        <f t="shared" si="21"/>
        <v>680</v>
      </c>
      <c r="J1380" s="200"/>
      <c r="K1380" s="200" t="str" cm="1">
        <f t="array" ref="K1380">IF($C1380="","",IF(AND($C1380=Party_Statement!$C$5,$B1380&gt;=Party_Statement!$C$6,$B1380&lt;=Party_Statement!$E$6),SUMPRODUCT(($C$3:$C1380=Party_Statement!$C$5)*($B$3:$B1380&gt;=Party_Statement!$C$6)*($B$3:$B1380&lt;=Party_Statement!$E$6)),""))</f>
        <v/>
      </c>
    </row>
    <row r="1381" spans="1:11" x14ac:dyDescent="0.2">
      <c r="A1381" s="196" t="str">
        <f>Sales_Entry!A1381</f>
        <v>2083/05/11</v>
      </c>
      <c r="B1381" s="197">
        <f>Sales_Entry!B1381</f>
        <v>46261</v>
      </c>
      <c r="C1381" s="198" t="str">
        <f>Sales_Entry!D1381</f>
        <v>KHANAL KIRANA</v>
      </c>
      <c r="D1381" s="198" t="s">
        <v>1388</v>
      </c>
      <c r="E1381" s="198" t="str">
        <f>Sales_Entry!C1381</f>
        <v>BILL-7101</v>
      </c>
      <c r="F1381" s="198" t="str">
        <f>Sales_Entry!E1381</f>
        <v>Mix Milk</v>
      </c>
      <c r="G1381" s="199">
        <f>N(Sales_Entry!J1381)</f>
        <v>425</v>
      </c>
      <c r="H1381" s="199">
        <v>0</v>
      </c>
      <c r="I1381" s="199">
        <f t="shared" si="21"/>
        <v>425</v>
      </c>
      <c r="J1381" s="200"/>
      <c r="K1381" s="200" t="str" cm="1">
        <f t="array" ref="K1381">IF($C1381="","",IF(AND($C1381=Party_Statement!$C$5,$B1381&gt;=Party_Statement!$C$6,$B1381&lt;=Party_Statement!$E$6),SUMPRODUCT(($C$3:$C1381=Party_Statement!$C$5)*($B$3:$B1381&gt;=Party_Statement!$C$6)*($B$3:$B1381&lt;=Party_Statement!$E$6)),""))</f>
        <v/>
      </c>
    </row>
    <row r="1382" spans="1:11" x14ac:dyDescent="0.2">
      <c r="A1382" s="196" t="str">
        <f>Sales_Entry!A1382</f>
        <v>2083/05/11</v>
      </c>
      <c r="B1382" s="197">
        <f>Sales_Entry!B1382</f>
        <v>46261</v>
      </c>
      <c r="C1382" s="198" t="str">
        <f>Sales_Entry!D1382</f>
        <v>SHARMA DAI</v>
      </c>
      <c r="D1382" s="198" t="s">
        <v>1388</v>
      </c>
      <c r="E1382" s="198" t="str">
        <f>Sales_Entry!C1382</f>
        <v>BILL-7102</v>
      </c>
      <c r="F1382" s="198" t="str">
        <f>Sales_Entry!E1382</f>
        <v>Mix Milk</v>
      </c>
      <c r="G1382" s="199">
        <f>N(Sales_Entry!J1382)</f>
        <v>2550</v>
      </c>
      <c r="H1382" s="199">
        <v>0</v>
      </c>
      <c r="I1382" s="199">
        <f t="shared" si="21"/>
        <v>2550</v>
      </c>
      <c r="J1382" s="200"/>
      <c r="K1382" s="200" t="str" cm="1">
        <f t="array" ref="K1382">IF($C1382="","",IF(AND($C1382=Party_Statement!$C$5,$B1382&gt;=Party_Statement!$C$6,$B1382&lt;=Party_Statement!$E$6),SUMPRODUCT(($C$3:$C1382=Party_Statement!$C$5)*($B$3:$B1382&gt;=Party_Statement!$C$6)*($B$3:$B1382&lt;=Party_Statement!$E$6)),""))</f>
        <v/>
      </c>
    </row>
    <row r="1383" spans="1:11" s="64" customFormat="1" x14ac:dyDescent="0.2">
      <c r="A1383" s="196" t="str">
        <f>Sales_Entry!A1383</f>
        <v>2083/05/11</v>
      </c>
      <c r="B1383" s="197">
        <f>Sales_Entry!B1383</f>
        <v>46261</v>
      </c>
      <c r="C1383" s="198" t="str">
        <f>Sales_Entry!D1383</f>
        <v>GANGA NEUPANE</v>
      </c>
      <c r="D1383" s="198" t="s">
        <v>1388</v>
      </c>
      <c r="E1383" s="198" t="str">
        <f>Sales_Entry!C1383</f>
        <v>BILL-7103</v>
      </c>
      <c r="F1383" s="198" t="str">
        <f>Sales_Entry!E1383</f>
        <v>Mix Milk</v>
      </c>
      <c r="G1383" s="199">
        <f>N(Sales_Entry!J1383)</f>
        <v>425</v>
      </c>
      <c r="H1383" s="199">
        <v>0</v>
      </c>
      <c r="I1383" s="199">
        <f t="shared" si="21"/>
        <v>425</v>
      </c>
      <c r="J1383" s="202"/>
      <c r="K1383" s="200" t="str" cm="1">
        <f t="array" ref="K1383">IF($C1383="","",IF(AND($C1383=Party_Statement!$C$5,$B1383&gt;=Party_Statement!$C$6,$B1383&lt;=Party_Statement!$E$6),SUMPRODUCT(($C$3:$C1383=Party_Statement!$C$5)*($B$3:$B1383&gt;=Party_Statement!$C$6)*($B$3:$B1383&lt;=Party_Statement!$E$6)),""))</f>
        <v/>
      </c>
    </row>
    <row r="1384" spans="1:11" x14ac:dyDescent="0.2">
      <c r="A1384" s="196" t="str">
        <f>Sales_Entry!A1384</f>
        <v>2083/05/11</v>
      </c>
      <c r="B1384" s="197">
        <f>Sales_Entry!B1384</f>
        <v>46261</v>
      </c>
      <c r="C1384" s="198" t="str">
        <f>Sales_Entry!D1384</f>
        <v>ORGANIC TARKALI</v>
      </c>
      <c r="D1384" s="198" t="s">
        <v>1388</v>
      </c>
      <c r="E1384" s="198" t="str">
        <f>Sales_Entry!C1384</f>
        <v>BILL-7104</v>
      </c>
      <c r="F1384" s="198" t="str">
        <f>Sales_Entry!E1384</f>
        <v>Mix Milk</v>
      </c>
      <c r="G1384" s="199">
        <f>N(Sales_Entry!J1384)</f>
        <v>1700</v>
      </c>
      <c r="H1384" s="199">
        <v>0</v>
      </c>
      <c r="I1384" s="199">
        <f t="shared" si="21"/>
        <v>1700</v>
      </c>
      <c r="J1384" s="200"/>
      <c r="K1384" s="200" t="str" cm="1">
        <f t="array" ref="K1384">IF($C1384="","",IF(AND($C1384=Party_Statement!$C$5,$B1384&gt;=Party_Statement!$C$6,$B1384&lt;=Party_Statement!$E$6),SUMPRODUCT(($C$3:$C1384=Party_Statement!$C$5)*($B$3:$B1384&gt;=Party_Statement!$C$6)*($B$3:$B1384&lt;=Party_Statement!$E$6)),""))</f>
        <v/>
      </c>
    </row>
    <row r="1385" spans="1:11" x14ac:dyDescent="0.2">
      <c r="A1385" s="196" t="str">
        <f>Sales_Entry!A1385</f>
        <v>2083/05/11</v>
      </c>
      <c r="B1385" s="197">
        <f>Sales_Entry!B1385</f>
        <v>46261</v>
      </c>
      <c r="C1385" s="198" t="str">
        <f>Sales_Entry!D1385</f>
        <v>ORGANIC TARKALI</v>
      </c>
      <c r="D1385" s="198" t="s">
        <v>1388</v>
      </c>
      <c r="E1385" s="198" t="str">
        <f>Sales_Entry!C1385</f>
        <v>BILL-7104</v>
      </c>
      <c r="F1385" s="198" t="str">
        <f>Sales_Entry!E1385</f>
        <v>Mix Milk</v>
      </c>
      <c r="G1385" s="199">
        <f>N(Sales_Entry!J1385)</f>
        <v>2375</v>
      </c>
      <c r="H1385" s="199">
        <v>0</v>
      </c>
      <c r="I1385" s="199">
        <f t="shared" si="21"/>
        <v>2375</v>
      </c>
      <c r="J1385" s="200"/>
      <c r="K1385" s="200" t="str" cm="1">
        <f t="array" ref="K1385">IF($C1385="","",IF(AND($C1385=Party_Statement!$C$5,$B1385&gt;=Party_Statement!$C$6,$B1385&lt;=Party_Statement!$E$6),SUMPRODUCT(($C$3:$C1385=Party_Statement!$C$5)*($B$3:$B1385&gt;=Party_Statement!$C$6)*($B$3:$B1385&lt;=Party_Statement!$E$6)),""))</f>
        <v/>
      </c>
    </row>
    <row r="1386" spans="1:11" x14ac:dyDescent="0.2">
      <c r="A1386" s="196" t="str">
        <f>Sales_Entry!A1386</f>
        <v>2083/05/11</v>
      </c>
      <c r="B1386" s="197">
        <f>Sales_Entry!B1386</f>
        <v>46261</v>
      </c>
      <c r="C1386" s="198" t="str">
        <f>Sales_Entry!D1386</f>
        <v>NEHA MISTHAN BHANDAR</v>
      </c>
      <c r="D1386" s="198" t="s">
        <v>1388</v>
      </c>
      <c r="E1386" s="198" t="str">
        <f>Sales_Entry!C1386</f>
        <v>BILL-7105</v>
      </c>
      <c r="F1386" s="198" t="str">
        <f>Sales_Entry!E1386</f>
        <v>Mix Milk</v>
      </c>
      <c r="G1386" s="199">
        <f>N(Sales_Entry!J1386)</f>
        <v>3400</v>
      </c>
      <c r="H1386" s="199">
        <v>0</v>
      </c>
      <c r="I1386" s="199">
        <f t="shared" si="21"/>
        <v>3400</v>
      </c>
      <c r="J1386" s="200"/>
      <c r="K1386" s="200" t="str" cm="1">
        <f t="array" ref="K1386">IF($C1386="","",IF(AND($C1386=Party_Statement!$C$5,$B1386&gt;=Party_Statement!$C$6,$B1386&lt;=Party_Statement!$E$6),SUMPRODUCT(($C$3:$C1386=Party_Statement!$C$5)*($B$3:$B1386&gt;=Party_Statement!$C$6)*($B$3:$B1386&lt;=Party_Statement!$E$6)),""))</f>
        <v/>
      </c>
    </row>
    <row r="1387" spans="1:11" x14ac:dyDescent="0.2">
      <c r="A1387" s="196" t="str">
        <f>Sales_Entry!A1387</f>
        <v>2083/05/11</v>
      </c>
      <c r="B1387" s="197">
        <f>Sales_Entry!B1387</f>
        <v>46261</v>
      </c>
      <c r="C1387" s="198" t="str">
        <f>Sales_Entry!D1387</f>
        <v>NEUPANE KIRANA</v>
      </c>
      <c r="D1387" s="198" t="s">
        <v>1388</v>
      </c>
      <c r="E1387" s="198" t="str">
        <f>Sales_Entry!C1387</f>
        <v>BILL-7106</v>
      </c>
      <c r="F1387" s="198" t="str">
        <f>Sales_Entry!E1387</f>
        <v>Mix Milk</v>
      </c>
      <c r="G1387" s="199">
        <f>N(Sales_Entry!J1387)</f>
        <v>200</v>
      </c>
      <c r="H1387" s="199">
        <v>0</v>
      </c>
      <c r="I1387" s="199">
        <f t="shared" si="21"/>
        <v>200</v>
      </c>
      <c r="J1387" s="200"/>
      <c r="K1387" s="200" t="str" cm="1">
        <f t="array" ref="K1387">IF($C1387="","",IF(AND($C1387=Party_Statement!$C$5,$B1387&gt;=Party_Statement!$C$6,$B1387&lt;=Party_Statement!$E$6),SUMPRODUCT(($C$3:$C1387=Party_Statement!$C$5)*($B$3:$B1387&gt;=Party_Statement!$C$6)*($B$3:$B1387&lt;=Party_Statement!$E$6)),""))</f>
        <v/>
      </c>
    </row>
    <row r="1388" spans="1:11" x14ac:dyDescent="0.2">
      <c r="A1388" s="196" t="str">
        <f>Sales_Entry!A1388</f>
        <v>2083/05/11</v>
      </c>
      <c r="B1388" s="197">
        <f>Sales_Entry!B1388</f>
        <v>46261</v>
      </c>
      <c r="C1388" s="198" t="str">
        <f>Sales_Entry!D1388</f>
        <v>SITALA ARYAL</v>
      </c>
      <c r="D1388" s="198" t="s">
        <v>1388</v>
      </c>
      <c r="E1388" s="198" t="str">
        <f>Sales_Entry!C1388</f>
        <v>BILL-7107</v>
      </c>
      <c r="F1388" s="198" t="str">
        <f>Sales_Entry!E1388</f>
        <v>Mix Milk</v>
      </c>
      <c r="G1388" s="199">
        <f>N(Sales_Entry!J1388)</f>
        <v>180</v>
      </c>
      <c r="H1388" s="199">
        <v>0</v>
      </c>
      <c r="I1388" s="199">
        <f t="shared" si="21"/>
        <v>180</v>
      </c>
      <c r="J1388" s="200"/>
      <c r="K1388" s="200" t="str" cm="1">
        <f t="array" ref="K1388">IF($C1388="","",IF(AND($C1388=Party_Statement!$C$5,$B1388&gt;=Party_Statement!$C$6,$B1388&lt;=Party_Statement!$E$6),SUMPRODUCT(($C$3:$C1388=Party_Statement!$C$5)*($B$3:$B1388&gt;=Party_Statement!$C$6)*($B$3:$B1388&lt;=Party_Statement!$E$6)),""))</f>
        <v/>
      </c>
    </row>
    <row r="1389" spans="1:11" x14ac:dyDescent="0.2">
      <c r="A1389" s="196" t="str">
        <f>Sales_Entry!A1389</f>
        <v>2083/05/11</v>
      </c>
      <c r="B1389" s="197">
        <f>Sales_Entry!B1389</f>
        <v>46261</v>
      </c>
      <c r="C1389" s="198" t="str">
        <f>Sales_Entry!D1389</f>
        <v>LOCAL</v>
      </c>
      <c r="D1389" s="198" t="s">
        <v>1388</v>
      </c>
      <c r="E1389" s="198" t="str">
        <f>Sales_Entry!C1389</f>
        <v>BILL-6486</v>
      </c>
      <c r="F1389" s="198" t="str">
        <f>Sales_Entry!E1389</f>
        <v>Mix Milk</v>
      </c>
      <c r="G1389" s="199">
        <f>N(Sales_Entry!J1389)</f>
        <v>350</v>
      </c>
      <c r="H1389" s="199">
        <v>0</v>
      </c>
      <c r="I1389" s="199">
        <f t="shared" si="21"/>
        <v>350</v>
      </c>
      <c r="J1389" s="200"/>
      <c r="K1389" s="200" t="str" cm="1">
        <f t="array" ref="K1389">IF($C1389="","",IF(AND($C1389=Party_Statement!$C$5,$B1389&gt;=Party_Statement!$C$6,$B1389&lt;=Party_Statement!$E$6),SUMPRODUCT(($C$3:$C1389=Party_Statement!$C$5)*($B$3:$B1389&gt;=Party_Statement!$C$6)*($B$3:$B1389&lt;=Party_Statement!$E$6)),""))</f>
        <v/>
      </c>
    </row>
    <row r="1390" spans="1:11" x14ac:dyDescent="0.2">
      <c r="A1390" s="196" t="str">
        <f>Sales_Entry!A1390</f>
        <v>2083/05/12</v>
      </c>
      <c r="B1390" s="197">
        <f>Sales_Entry!B1390</f>
        <v>46262</v>
      </c>
      <c r="C1390" s="198" t="str">
        <f>Sales_Entry!D1390</f>
        <v>CHHATRABHUMI STORE</v>
      </c>
      <c r="D1390" s="198" t="s">
        <v>1388</v>
      </c>
      <c r="E1390" s="198" t="str">
        <f>Sales_Entry!C1390</f>
        <v>BILL-7108</v>
      </c>
      <c r="F1390" s="198" t="str">
        <f>Sales_Entry!E1390</f>
        <v>Mix Milk</v>
      </c>
      <c r="G1390" s="199">
        <f>N(Sales_Entry!J1390)</f>
        <v>2150</v>
      </c>
      <c r="H1390" s="199">
        <v>0</v>
      </c>
      <c r="I1390" s="199">
        <f t="shared" si="21"/>
        <v>2150</v>
      </c>
      <c r="J1390" s="200"/>
      <c r="K1390" s="200" t="str" cm="1">
        <f t="array" ref="K1390">IF($C1390="","",IF(AND($C1390=Party_Statement!$C$5,$B1390&gt;=Party_Statement!$C$6,$B1390&lt;=Party_Statement!$E$6),SUMPRODUCT(($C$3:$C1390=Party_Statement!$C$5)*($B$3:$B1390&gt;=Party_Statement!$C$6)*($B$3:$B1390&lt;=Party_Statement!$E$6)),""))</f>
        <v/>
      </c>
    </row>
    <row r="1391" spans="1:11" x14ac:dyDescent="0.2">
      <c r="A1391" s="196" t="str">
        <f>Sales_Entry!A1391</f>
        <v>2083/05/12</v>
      </c>
      <c r="B1391" s="197">
        <f>Sales_Entry!B1391</f>
        <v>46262</v>
      </c>
      <c r="C1391" s="198" t="str">
        <f>Sales_Entry!D1391</f>
        <v>AAMOSH KIRANA</v>
      </c>
      <c r="D1391" s="198" t="s">
        <v>1388</v>
      </c>
      <c r="E1391" s="198" t="str">
        <f>Sales_Entry!C1391</f>
        <v>BILL-7109</v>
      </c>
      <c r="F1391" s="198" t="str">
        <f>Sales_Entry!E1391</f>
        <v>Mix Milk</v>
      </c>
      <c r="G1391" s="199">
        <f>N(Sales_Entry!J1391)</f>
        <v>3440</v>
      </c>
      <c r="H1391" s="199">
        <v>0</v>
      </c>
      <c r="I1391" s="199">
        <f t="shared" si="21"/>
        <v>3440</v>
      </c>
      <c r="J1391" s="200"/>
      <c r="K1391" s="200" cm="1">
        <f t="array" ref="K1391">IF($C1391="","",IF(AND($C1391=Party_Statement!$C$5,$B1391&gt;=Party_Statement!$C$6,$B1391&lt;=Party_Statement!$E$6),SUMPRODUCT(($C$3:$C1391=Party_Statement!$C$5)*($B$3:$B1391&gt;=Party_Statement!$C$6)*($B$3:$B1391&lt;=Party_Statement!$E$6)),""))</f>
        <v>177</v>
      </c>
    </row>
    <row r="1392" spans="1:11" x14ac:dyDescent="0.2">
      <c r="A1392" s="196" t="str">
        <f>Sales_Entry!A1392</f>
        <v>2083/05/12</v>
      </c>
      <c r="B1392" s="197">
        <f>Sales_Entry!B1392</f>
        <v>46262</v>
      </c>
      <c r="C1392" s="198" t="str">
        <f>Sales_Entry!D1392</f>
        <v>AAMOSH KIRANA</v>
      </c>
      <c r="D1392" s="198" t="s">
        <v>1388</v>
      </c>
      <c r="E1392" s="198" t="str">
        <f>Sales_Entry!C1392</f>
        <v>BILL-7109</v>
      </c>
      <c r="F1392" s="198" t="str">
        <f>Sales_Entry!E1392</f>
        <v>Mix Milk</v>
      </c>
      <c r="G1392" s="199">
        <f>N(Sales_Entry!J1392)</f>
        <v>2295</v>
      </c>
      <c r="H1392" s="199">
        <v>0</v>
      </c>
      <c r="I1392" s="199">
        <f t="shared" si="21"/>
        <v>2295</v>
      </c>
      <c r="J1392" s="200"/>
      <c r="K1392" s="200" cm="1">
        <f t="array" ref="K1392">IF($C1392="","",IF(AND($C1392=Party_Statement!$C$5,$B1392&gt;=Party_Statement!$C$6,$B1392&lt;=Party_Statement!$E$6),SUMPRODUCT(($C$3:$C1392=Party_Statement!$C$5)*($B$3:$B1392&gt;=Party_Statement!$C$6)*($B$3:$B1392&lt;=Party_Statement!$E$6)),""))</f>
        <v>178</v>
      </c>
    </row>
    <row r="1393" spans="1:11" x14ac:dyDescent="0.2">
      <c r="A1393" s="196" t="str">
        <f>Sales_Entry!A1393</f>
        <v>2083/05/12</v>
      </c>
      <c r="B1393" s="197">
        <f>Sales_Entry!B1393</f>
        <v>46262</v>
      </c>
      <c r="C1393" s="198" t="str">
        <f>Sales_Entry!D1393</f>
        <v>AAMOSH KIRANA</v>
      </c>
      <c r="D1393" s="198" t="s">
        <v>1388</v>
      </c>
      <c r="E1393" s="198" t="str">
        <f>Sales_Entry!C1393</f>
        <v>BILL-7109</v>
      </c>
      <c r="F1393" s="198" t="str">
        <f>Sales_Entry!E1393</f>
        <v>Cow Milk</v>
      </c>
      <c r="G1393" s="199">
        <f>N(Sales_Entry!J1393)</f>
        <v>320</v>
      </c>
      <c r="H1393" s="199">
        <v>0</v>
      </c>
      <c r="I1393" s="199">
        <f t="shared" si="21"/>
        <v>320</v>
      </c>
      <c r="J1393" s="200"/>
      <c r="K1393" s="200" cm="1">
        <f t="array" ref="K1393">IF($C1393="","",IF(AND($C1393=Party_Statement!$C$5,$B1393&gt;=Party_Statement!$C$6,$B1393&lt;=Party_Statement!$E$6),SUMPRODUCT(($C$3:$C1393=Party_Statement!$C$5)*($B$3:$B1393&gt;=Party_Statement!$C$6)*($B$3:$B1393&lt;=Party_Statement!$E$6)),""))</f>
        <v>179</v>
      </c>
    </row>
    <row r="1394" spans="1:11" s="64" customFormat="1" x14ac:dyDescent="0.2">
      <c r="A1394" s="196" t="str">
        <f>Sales_Entry!A1394</f>
        <v>2083/05/12</v>
      </c>
      <c r="B1394" s="197">
        <f>Sales_Entry!B1394</f>
        <v>46262</v>
      </c>
      <c r="C1394" s="198" t="str">
        <f>Sales_Entry!D1394</f>
        <v>SOBHA BHATTARAI</v>
      </c>
      <c r="D1394" s="198" t="s">
        <v>1388</v>
      </c>
      <c r="E1394" s="198" t="str">
        <f>Sales_Entry!C1394</f>
        <v>BILL-7110</v>
      </c>
      <c r="F1394" s="198" t="str">
        <f>Sales_Entry!E1394</f>
        <v>Mix Milk</v>
      </c>
      <c r="G1394" s="199">
        <f>N(Sales_Entry!J1394)</f>
        <v>2550</v>
      </c>
      <c r="H1394" s="199">
        <v>0</v>
      </c>
      <c r="I1394" s="199">
        <f t="shared" si="21"/>
        <v>2550</v>
      </c>
      <c r="J1394" s="202"/>
      <c r="K1394" s="200" t="str" cm="1">
        <f t="array" ref="K1394">IF($C1394="","",IF(AND($C1394=Party_Statement!$C$5,$B1394&gt;=Party_Statement!$C$6,$B1394&lt;=Party_Statement!$E$6),SUMPRODUCT(($C$3:$C1394=Party_Statement!$C$5)*($B$3:$B1394&gt;=Party_Statement!$C$6)*($B$3:$B1394&lt;=Party_Statement!$E$6)),""))</f>
        <v/>
      </c>
    </row>
    <row r="1395" spans="1:11" x14ac:dyDescent="0.2">
      <c r="A1395" s="196" t="str">
        <f>Sales_Entry!A1395</f>
        <v>2083/05/12</v>
      </c>
      <c r="B1395" s="197">
        <f>Sales_Entry!B1395</f>
        <v>46262</v>
      </c>
      <c r="C1395" s="198" t="str">
        <f>Sales_Entry!D1395</f>
        <v>KHANAL KIRANA</v>
      </c>
      <c r="D1395" s="198" t="s">
        <v>1388</v>
      </c>
      <c r="E1395" s="198" t="str">
        <f>Sales_Entry!C1395</f>
        <v>BILL-7111</v>
      </c>
      <c r="F1395" s="198" t="str">
        <f>Sales_Entry!E1395</f>
        <v>Mix Milk</v>
      </c>
      <c r="G1395" s="199">
        <f>N(Sales_Entry!J1395)</f>
        <v>2550</v>
      </c>
      <c r="H1395" s="199">
        <v>0</v>
      </c>
      <c r="I1395" s="199">
        <f t="shared" si="21"/>
        <v>2550</v>
      </c>
      <c r="J1395" s="200"/>
      <c r="K1395" s="200" t="str" cm="1">
        <f t="array" ref="K1395">IF($C1395="","",IF(AND($C1395=Party_Statement!$C$5,$B1395&gt;=Party_Statement!$C$6,$B1395&lt;=Party_Statement!$E$6),SUMPRODUCT(($C$3:$C1395=Party_Statement!$C$5)*($B$3:$B1395&gt;=Party_Statement!$C$6)*($B$3:$B1395&lt;=Party_Statement!$E$6)),""))</f>
        <v/>
      </c>
    </row>
    <row r="1396" spans="1:11" x14ac:dyDescent="0.2">
      <c r="A1396" s="196" t="str">
        <f>Sales_Entry!A1396</f>
        <v>2083/05/12</v>
      </c>
      <c r="B1396" s="197">
        <f>Sales_Entry!B1396</f>
        <v>46262</v>
      </c>
      <c r="C1396" s="198" t="str">
        <f>Sales_Entry!D1396</f>
        <v>PALPALI KIRANA</v>
      </c>
      <c r="D1396" s="198" t="s">
        <v>1388</v>
      </c>
      <c r="E1396" s="198" t="str">
        <f>Sales_Entry!C1396</f>
        <v>BILL-7112</v>
      </c>
      <c r="F1396" s="198" t="str">
        <f>Sales_Entry!E1396</f>
        <v>Mix Milk</v>
      </c>
      <c r="G1396" s="199">
        <f>N(Sales_Entry!J1396)</f>
        <v>850</v>
      </c>
      <c r="H1396" s="199">
        <v>0</v>
      </c>
      <c r="I1396" s="199">
        <f t="shared" si="21"/>
        <v>850</v>
      </c>
      <c r="J1396" s="200"/>
      <c r="K1396" s="200" t="str" cm="1">
        <f t="array" ref="K1396">IF($C1396="","",IF(AND($C1396=Party_Statement!$C$5,$B1396&gt;=Party_Statement!$C$6,$B1396&lt;=Party_Statement!$E$6),SUMPRODUCT(($C$3:$C1396=Party_Statement!$C$5)*($B$3:$B1396&gt;=Party_Statement!$C$6)*($B$3:$B1396&lt;=Party_Statement!$E$6)),""))</f>
        <v/>
      </c>
    </row>
    <row r="1397" spans="1:11" x14ac:dyDescent="0.2">
      <c r="A1397" s="196" t="str">
        <f>Sales_Entry!A1397</f>
        <v>2083/05/12</v>
      </c>
      <c r="B1397" s="197">
        <f>Sales_Entry!B1397</f>
        <v>46262</v>
      </c>
      <c r="C1397" s="198" t="str">
        <f>Sales_Entry!D1397</f>
        <v>ORGANIC TARKALI</v>
      </c>
      <c r="D1397" s="198" t="s">
        <v>1388</v>
      </c>
      <c r="E1397" s="198" t="str">
        <f>Sales_Entry!C1397</f>
        <v>BILL-7113</v>
      </c>
      <c r="F1397" s="198" t="str">
        <f>Sales_Entry!E1397</f>
        <v>Mix Milk</v>
      </c>
      <c r="G1397" s="199">
        <f>N(Sales_Entry!J1397)</f>
        <v>3800</v>
      </c>
      <c r="H1397" s="199">
        <v>0</v>
      </c>
      <c r="I1397" s="199">
        <f t="shared" si="21"/>
        <v>3800</v>
      </c>
      <c r="J1397" s="200"/>
      <c r="K1397" s="200" t="str" cm="1">
        <f t="array" ref="K1397">IF($C1397="","",IF(AND($C1397=Party_Statement!$C$5,$B1397&gt;=Party_Statement!$C$6,$B1397&lt;=Party_Statement!$E$6),SUMPRODUCT(($C$3:$C1397=Party_Statement!$C$5)*($B$3:$B1397&gt;=Party_Statement!$C$6)*($B$3:$B1397&lt;=Party_Statement!$E$6)),""))</f>
        <v/>
      </c>
    </row>
    <row r="1398" spans="1:11" x14ac:dyDescent="0.2">
      <c r="A1398" s="196" t="str">
        <f>Sales_Entry!A1398</f>
        <v>2083/05/12</v>
      </c>
      <c r="B1398" s="197">
        <f>Sales_Entry!B1398</f>
        <v>46262</v>
      </c>
      <c r="C1398" s="198" t="str">
        <f>Sales_Entry!D1398</f>
        <v>SHARMA DAI</v>
      </c>
      <c r="D1398" s="198" t="s">
        <v>1388</v>
      </c>
      <c r="E1398" s="198" t="str">
        <f>Sales_Entry!C1398</f>
        <v>BILL-7114</v>
      </c>
      <c r="F1398" s="198" t="str">
        <f>Sales_Entry!E1398</f>
        <v>Mix Milk</v>
      </c>
      <c r="G1398" s="199">
        <f>N(Sales_Entry!J1398)</f>
        <v>2720</v>
      </c>
      <c r="H1398" s="199">
        <v>0</v>
      </c>
      <c r="I1398" s="199">
        <f t="shared" si="21"/>
        <v>2720</v>
      </c>
      <c r="J1398" s="200"/>
      <c r="K1398" s="200" t="str" cm="1">
        <f t="array" ref="K1398">IF($C1398="","",IF(AND($C1398=Party_Statement!$C$5,$B1398&gt;=Party_Statement!$C$6,$B1398&lt;=Party_Statement!$E$6),SUMPRODUCT(($C$3:$C1398=Party_Statement!$C$5)*($B$3:$B1398&gt;=Party_Statement!$C$6)*($B$3:$B1398&lt;=Party_Statement!$E$6)),""))</f>
        <v/>
      </c>
    </row>
    <row r="1399" spans="1:11" x14ac:dyDescent="0.2">
      <c r="A1399" s="196" t="str">
        <f>Sales_Entry!A1399</f>
        <v>2083/05/12</v>
      </c>
      <c r="B1399" s="197">
        <f>Sales_Entry!B1399</f>
        <v>46262</v>
      </c>
      <c r="C1399" s="198" t="str">
        <f>Sales_Entry!D1399</f>
        <v>GANGA NEUPANE</v>
      </c>
      <c r="D1399" s="198" t="s">
        <v>1388</v>
      </c>
      <c r="E1399" s="198" t="str">
        <f>Sales_Entry!C1399</f>
        <v>BILL-7115</v>
      </c>
      <c r="F1399" s="198" t="str">
        <f>Sales_Entry!E1399</f>
        <v>Mix Milk</v>
      </c>
      <c r="G1399" s="199">
        <f>N(Sales_Entry!J1399)</f>
        <v>425</v>
      </c>
      <c r="H1399" s="199">
        <v>0</v>
      </c>
      <c r="I1399" s="199">
        <f t="shared" si="21"/>
        <v>425</v>
      </c>
      <c r="J1399" s="200"/>
      <c r="K1399" s="200" t="str" cm="1">
        <f t="array" ref="K1399">IF($C1399="","",IF(AND($C1399=Party_Statement!$C$5,$B1399&gt;=Party_Statement!$C$6,$B1399&lt;=Party_Statement!$E$6),SUMPRODUCT(($C$3:$C1399=Party_Statement!$C$5)*($B$3:$B1399&gt;=Party_Statement!$C$6)*($B$3:$B1399&lt;=Party_Statement!$E$6)),""))</f>
        <v/>
      </c>
    </row>
    <row r="1400" spans="1:11" x14ac:dyDescent="0.2">
      <c r="A1400" s="196" t="str">
        <f>Sales_Entry!A1400</f>
        <v>2083/05/12</v>
      </c>
      <c r="B1400" s="197">
        <f>Sales_Entry!B1400</f>
        <v>46262</v>
      </c>
      <c r="C1400" s="198" t="str">
        <f>Sales_Entry!D1400</f>
        <v>LOCAL</v>
      </c>
      <c r="D1400" s="198" t="s">
        <v>1388</v>
      </c>
      <c r="E1400" s="198" t="str">
        <f>Sales_Entry!C1400</f>
        <v>BILL-6487</v>
      </c>
      <c r="F1400" s="198" t="str">
        <f>Sales_Entry!E1400</f>
        <v>Mix Milk</v>
      </c>
      <c r="G1400" s="199">
        <f>N(Sales_Entry!J1400)</f>
        <v>500</v>
      </c>
      <c r="H1400" s="199">
        <v>0</v>
      </c>
      <c r="I1400" s="199">
        <f t="shared" si="21"/>
        <v>500</v>
      </c>
      <c r="J1400" s="200"/>
      <c r="K1400" s="200" t="str" cm="1">
        <f t="array" ref="K1400">IF($C1400="","",IF(AND($C1400=Party_Statement!$C$5,$B1400&gt;=Party_Statement!$C$6,$B1400&lt;=Party_Statement!$E$6),SUMPRODUCT(($C$3:$C1400=Party_Statement!$C$5)*($B$3:$B1400&gt;=Party_Statement!$C$6)*($B$3:$B1400&lt;=Party_Statement!$E$6)),""))</f>
        <v/>
      </c>
    </row>
    <row r="1401" spans="1:11" x14ac:dyDescent="0.2">
      <c r="A1401" s="196" t="str">
        <f>Sales_Entry!A1401</f>
        <v>2083/05/12</v>
      </c>
      <c r="B1401" s="197">
        <f>Sales_Entry!B1401</f>
        <v>46262</v>
      </c>
      <c r="C1401" s="198" t="str">
        <f>Sales_Entry!D1401</f>
        <v>LOCAL</v>
      </c>
      <c r="D1401" s="198" t="s">
        <v>1388</v>
      </c>
      <c r="E1401" s="198" t="str">
        <f>Sales_Entry!C1401</f>
        <v>BILL-6487</v>
      </c>
      <c r="F1401" s="198" t="str">
        <f>Sales_Entry!E1401</f>
        <v>NAUNI</v>
      </c>
      <c r="G1401" s="199">
        <f>N(Sales_Entry!J1401)</f>
        <v>1700</v>
      </c>
      <c r="H1401" s="199">
        <v>0</v>
      </c>
      <c r="I1401" s="199">
        <f t="shared" si="21"/>
        <v>1700</v>
      </c>
      <c r="J1401" s="200"/>
      <c r="K1401" s="200" t="str" cm="1">
        <f t="array" ref="K1401">IF($C1401="","",IF(AND($C1401=Party_Statement!$C$5,$B1401&gt;=Party_Statement!$C$6,$B1401&lt;=Party_Statement!$E$6),SUMPRODUCT(($C$3:$C1401=Party_Statement!$C$5)*($B$3:$B1401&gt;=Party_Statement!$C$6)*($B$3:$B1401&lt;=Party_Statement!$E$6)),""))</f>
        <v/>
      </c>
    </row>
    <row r="1402" spans="1:11" x14ac:dyDescent="0.2">
      <c r="A1402" s="196" t="str">
        <f>Sales_Entry!A1402</f>
        <v>2083/05/13</v>
      </c>
      <c r="B1402" s="197">
        <f>Sales_Entry!B1402</f>
        <v>46263</v>
      </c>
      <c r="C1402" s="198" t="str">
        <f>Sales_Entry!D1402</f>
        <v>SRIJANA DAIRY</v>
      </c>
      <c r="D1402" s="198" t="s">
        <v>1388</v>
      </c>
      <c r="E1402" s="198" t="str">
        <f>Sales_Entry!C1402</f>
        <v>BILL-7116</v>
      </c>
      <c r="F1402" s="198" t="str">
        <f>Sales_Entry!E1402</f>
        <v>Mix Milk</v>
      </c>
      <c r="G1402" s="199">
        <f>N(Sales_Entry!J1402)</f>
        <v>5100</v>
      </c>
      <c r="H1402" s="199">
        <v>0</v>
      </c>
      <c r="I1402" s="199">
        <f t="shared" si="21"/>
        <v>5100</v>
      </c>
      <c r="J1402" s="200"/>
      <c r="K1402" s="200" t="str" cm="1">
        <f t="array" ref="K1402">IF($C1402="","",IF(AND($C1402=Party_Statement!$C$5,$B1402&gt;=Party_Statement!$C$6,$B1402&lt;=Party_Statement!$E$6),SUMPRODUCT(($C$3:$C1402=Party_Statement!$C$5)*($B$3:$B1402&gt;=Party_Statement!$C$6)*($B$3:$B1402&lt;=Party_Statement!$E$6)),""))</f>
        <v/>
      </c>
    </row>
    <row r="1403" spans="1:11" x14ac:dyDescent="0.2">
      <c r="A1403" s="196" t="str">
        <f>Sales_Entry!A1403</f>
        <v>2083/05/13</v>
      </c>
      <c r="B1403" s="197">
        <f>Sales_Entry!B1403</f>
        <v>46263</v>
      </c>
      <c r="C1403" s="198" t="str">
        <f>Sales_Entry!D1403</f>
        <v>SRIJANA DAIRY</v>
      </c>
      <c r="D1403" s="198" t="s">
        <v>1388</v>
      </c>
      <c r="E1403" s="198" t="str">
        <f>Sales_Entry!C1403</f>
        <v>BILL-7116</v>
      </c>
      <c r="F1403" s="198" t="str">
        <f>Sales_Entry!E1403</f>
        <v>Cow Milk</v>
      </c>
      <c r="G1403" s="199">
        <f>N(Sales_Entry!J1403)</f>
        <v>80</v>
      </c>
      <c r="H1403" s="199">
        <v>0</v>
      </c>
      <c r="I1403" s="199">
        <f t="shared" si="21"/>
        <v>80</v>
      </c>
      <c r="J1403" s="200"/>
      <c r="K1403" s="200" t="str" cm="1">
        <f t="array" ref="K1403">IF($C1403="","",IF(AND($C1403=Party_Statement!$C$5,$B1403&gt;=Party_Statement!$C$6,$B1403&lt;=Party_Statement!$E$6),SUMPRODUCT(($C$3:$C1403=Party_Statement!$C$5)*($B$3:$B1403&gt;=Party_Statement!$C$6)*($B$3:$B1403&lt;=Party_Statement!$E$6)),""))</f>
        <v/>
      </c>
    </row>
    <row r="1404" spans="1:11" x14ac:dyDescent="0.2">
      <c r="A1404" s="196" t="str">
        <f>Sales_Entry!A1404</f>
        <v>2083/05/13</v>
      </c>
      <c r="B1404" s="197">
        <f>Sales_Entry!B1404</f>
        <v>46263</v>
      </c>
      <c r="C1404" s="198" t="str">
        <f>Sales_Entry!D1404</f>
        <v>SAMIKSHYA KIRANA</v>
      </c>
      <c r="D1404" s="198" t="s">
        <v>1388</v>
      </c>
      <c r="E1404" s="198" t="str">
        <f>Sales_Entry!C1404</f>
        <v>BILL-7117</v>
      </c>
      <c r="F1404" s="198" t="str">
        <f>Sales_Entry!E1404</f>
        <v>Mix Milk</v>
      </c>
      <c r="G1404" s="199">
        <f>N(Sales_Entry!J1404)</f>
        <v>510</v>
      </c>
      <c r="H1404" s="199">
        <v>0</v>
      </c>
      <c r="I1404" s="199">
        <f t="shared" si="21"/>
        <v>510</v>
      </c>
      <c r="J1404" s="200"/>
      <c r="K1404" s="200" t="str" cm="1">
        <f t="array" ref="K1404">IF($C1404="","",IF(AND($C1404=Party_Statement!$C$5,$B1404&gt;=Party_Statement!$C$6,$B1404&lt;=Party_Statement!$E$6),SUMPRODUCT(($C$3:$C1404=Party_Statement!$C$5)*($B$3:$B1404&gt;=Party_Statement!$C$6)*($B$3:$B1404&lt;=Party_Statement!$E$6)),""))</f>
        <v/>
      </c>
    </row>
    <row r="1405" spans="1:11" s="64" customFormat="1" x14ac:dyDescent="0.2">
      <c r="A1405" s="196" t="str">
        <f>Sales_Entry!A1405</f>
        <v>2083/05/13</v>
      </c>
      <c r="B1405" s="197">
        <f>Sales_Entry!B1405</f>
        <v>46263</v>
      </c>
      <c r="C1405" s="198" t="str">
        <f>Sales_Entry!D1405</f>
        <v>KRISHNA KHAREL</v>
      </c>
      <c r="D1405" s="198" t="s">
        <v>1388</v>
      </c>
      <c r="E1405" s="198" t="str">
        <f>Sales_Entry!C1405</f>
        <v>BILL-7118</v>
      </c>
      <c r="F1405" s="198" t="str">
        <f>Sales_Entry!E1405</f>
        <v>Mix Milk</v>
      </c>
      <c r="G1405" s="199">
        <f>N(Sales_Entry!J1405)</f>
        <v>129</v>
      </c>
      <c r="H1405" s="199">
        <v>0</v>
      </c>
      <c r="I1405" s="199">
        <f t="shared" si="21"/>
        <v>129</v>
      </c>
      <c r="J1405" s="202"/>
      <c r="K1405" s="200" t="str" cm="1">
        <f t="array" ref="K1405">IF($C1405="","",IF(AND($C1405=Party_Statement!$C$5,$B1405&gt;=Party_Statement!$C$6,$B1405&lt;=Party_Statement!$E$6),SUMPRODUCT(($C$3:$C1405=Party_Statement!$C$5)*($B$3:$B1405&gt;=Party_Statement!$C$6)*($B$3:$B1405&lt;=Party_Statement!$E$6)),""))</f>
        <v/>
      </c>
    </row>
    <row r="1406" spans="1:11" x14ac:dyDescent="0.2">
      <c r="A1406" s="196" t="str">
        <f>Sales_Entry!A1406</f>
        <v>2083/05/13</v>
      </c>
      <c r="B1406" s="197">
        <f>Sales_Entry!B1406</f>
        <v>46263</v>
      </c>
      <c r="C1406" s="198" t="str">
        <f>Sales_Entry!D1406</f>
        <v>CHHATRABHUMI STORE</v>
      </c>
      <c r="D1406" s="198" t="s">
        <v>1388</v>
      </c>
      <c r="E1406" s="198" t="str">
        <f>Sales_Entry!C1406</f>
        <v>BILL-7119</v>
      </c>
      <c r="F1406" s="198" t="str">
        <f>Sales_Entry!E1406</f>
        <v>Mix Milk</v>
      </c>
      <c r="G1406" s="199">
        <f>N(Sales_Entry!J1406)</f>
        <v>2150</v>
      </c>
      <c r="H1406" s="199">
        <v>0</v>
      </c>
      <c r="I1406" s="199">
        <f t="shared" si="21"/>
        <v>2150</v>
      </c>
      <c r="J1406" s="200"/>
      <c r="K1406" s="200" t="str" cm="1">
        <f t="array" ref="K1406">IF($C1406="","",IF(AND($C1406=Party_Statement!$C$5,$B1406&gt;=Party_Statement!$C$6,$B1406&lt;=Party_Statement!$E$6),SUMPRODUCT(($C$3:$C1406=Party_Statement!$C$5)*($B$3:$B1406&gt;=Party_Statement!$C$6)*($B$3:$B1406&lt;=Party_Statement!$E$6)),""))</f>
        <v/>
      </c>
    </row>
    <row r="1407" spans="1:11" x14ac:dyDescent="0.2">
      <c r="A1407" s="196" t="str">
        <f>Sales_Entry!A1407</f>
        <v>2083/05/13</v>
      </c>
      <c r="B1407" s="197">
        <f>Sales_Entry!B1407</f>
        <v>46263</v>
      </c>
      <c r="C1407" s="198" t="str">
        <f>Sales_Entry!D1407</f>
        <v>PALPALI KIRANA</v>
      </c>
      <c r="D1407" s="198" t="s">
        <v>1388</v>
      </c>
      <c r="E1407" s="198" t="str">
        <f>Sales_Entry!C1407</f>
        <v>BILL-7120</v>
      </c>
      <c r="F1407" s="198" t="str">
        <f>Sales_Entry!E1407</f>
        <v>Mix Milk</v>
      </c>
      <c r="G1407" s="199">
        <f>N(Sales_Entry!J1407)</f>
        <v>2550</v>
      </c>
      <c r="H1407" s="199">
        <v>0</v>
      </c>
      <c r="I1407" s="199">
        <f t="shared" si="21"/>
        <v>2550</v>
      </c>
      <c r="J1407" s="200"/>
      <c r="K1407" s="200" t="str" cm="1">
        <f t="array" ref="K1407">IF($C1407="","",IF(AND($C1407=Party_Statement!$C$5,$B1407&gt;=Party_Statement!$C$6,$B1407&lt;=Party_Statement!$E$6),SUMPRODUCT(($C$3:$C1407=Party_Statement!$C$5)*($B$3:$B1407&gt;=Party_Statement!$C$6)*($B$3:$B1407&lt;=Party_Statement!$E$6)),""))</f>
        <v/>
      </c>
    </row>
    <row r="1408" spans="1:11" x14ac:dyDescent="0.2">
      <c r="A1408" s="196" t="str">
        <f>Sales_Entry!A1408</f>
        <v>2083/05/13</v>
      </c>
      <c r="B1408" s="197">
        <f>Sales_Entry!B1408</f>
        <v>46263</v>
      </c>
      <c r="C1408" s="198" t="str">
        <f>Sales_Entry!D1408</f>
        <v>AAMOSH KIRANA</v>
      </c>
      <c r="D1408" s="198" t="s">
        <v>1388</v>
      </c>
      <c r="E1408" s="198" t="str">
        <f>Sales_Entry!C1408</f>
        <v>BILL-7121</v>
      </c>
      <c r="F1408" s="198" t="str">
        <f>Sales_Entry!E1408</f>
        <v>Mix Milk</v>
      </c>
      <c r="G1408" s="199">
        <f>N(Sales_Entry!J1408)</f>
        <v>3440</v>
      </c>
      <c r="H1408" s="199">
        <v>0</v>
      </c>
      <c r="I1408" s="199">
        <f t="shared" si="21"/>
        <v>3440</v>
      </c>
      <c r="J1408" s="200"/>
      <c r="K1408" s="200" cm="1">
        <f t="array" ref="K1408">IF($C1408="","",IF(AND($C1408=Party_Statement!$C$5,$B1408&gt;=Party_Statement!$C$6,$B1408&lt;=Party_Statement!$E$6),SUMPRODUCT(($C$3:$C1408=Party_Statement!$C$5)*($B$3:$B1408&gt;=Party_Statement!$C$6)*($B$3:$B1408&lt;=Party_Statement!$E$6)),""))</f>
        <v>180</v>
      </c>
    </row>
    <row r="1409" spans="1:11" x14ac:dyDescent="0.2">
      <c r="A1409" s="196" t="str">
        <f>Sales_Entry!A1409</f>
        <v>2083/05/13</v>
      </c>
      <c r="B1409" s="197">
        <f>Sales_Entry!B1409</f>
        <v>46263</v>
      </c>
      <c r="C1409" s="198" t="str">
        <f>Sales_Entry!D1409</f>
        <v>AAMOSH KIRANA</v>
      </c>
      <c r="D1409" s="198" t="s">
        <v>1388</v>
      </c>
      <c r="E1409" s="198" t="str">
        <f>Sales_Entry!C1409</f>
        <v>BILL-7121</v>
      </c>
      <c r="F1409" s="198" t="str">
        <f>Sales_Entry!E1409</f>
        <v>Mix Milk</v>
      </c>
      <c r="G1409" s="199">
        <f>N(Sales_Entry!J1409)</f>
        <v>4675</v>
      </c>
      <c r="H1409" s="199">
        <v>0</v>
      </c>
      <c r="I1409" s="199">
        <f t="shared" si="21"/>
        <v>4675</v>
      </c>
      <c r="J1409" s="200"/>
      <c r="K1409" s="200" cm="1">
        <f t="array" ref="K1409">IF($C1409="","",IF(AND($C1409=Party_Statement!$C$5,$B1409&gt;=Party_Statement!$C$6,$B1409&lt;=Party_Statement!$E$6),SUMPRODUCT(($C$3:$C1409=Party_Statement!$C$5)*($B$3:$B1409&gt;=Party_Statement!$C$6)*($B$3:$B1409&lt;=Party_Statement!$E$6)),""))</f>
        <v>181</v>
      </c>
    </row>
    <row r="1410" spans="1:11" x14ac:dyDescent="0.2">
      <c r="A1410" s="196" t="str">
        <f>Sales_Entry!A1410</f>
        <v>2083/05/13</v>
      </c>
      <c r="B1410" s="197">
        <f>Sales_Entry!B1410</f>
        <v>46263</v>
      </c>
      <c r="C1410" s="198" t="str">
        <f>Sales_Entry!D1410</f>
        <v>AAMOSH KIRANA</v>
      </c>
      <c r="D1410" s="198" t="s">
        <v>1388</v>
      </c>
      <c r="E1410" s="198" t="str">
        <f>Sales_Entry!C1410</f>
        <v>BILL-7121</v>
      </c>
      <c r="F1410" s="198" t="str">
        <f>Sales_Entry!E1410</f>
        <v>Cow Milk</v>
      </c>
      <c r="G1410" s="199">
        <f>N(Sales_Entry!J1410)</f>
        <v>80</v>
      </c>
      <c r="H1410" s="199">
        <v>0</v>
      </c>
      <c r="I1410" s="199">
        <f t="shared" si="21"/>
        <v>80</v>
      </c>
      <c r="J1410" s="200"/>
      <c r="K1410" s="200" cm="1">
        <f t="array" ref="K1410">IF($C1410="","",IF(AND($C1410=Party_Statement!$C$5,$B1410&gt;=Party_Statement!$C$6,$B1410&lt;=Party_Statement!$E$6),SUMPRODUCT(($C$3:$C1410=Party_Statement!$C$5)*($B$3:$B1410&gt;=Party_Statement!$C$6)*($B$3:$B1410&lt;=Party_Statement!$E$6)),""))</f>
        <v>182</v>
      </c>
    </row>
    <row r="1411" spans="1:11" x14ac:dyDescent="0.2">
      <c r="A1411" s="196" t="str">
        <f>Sales_Entry!A1411</f>
        <v>2083/05/13</v>
      </c>
      <c r="B1411" s="197">
        <f>Sales_Entry!B1411</f>
        <v>46263</v>
      </c>
      <c r="C1411" s="198" t="str">
        <f>Sales_Entry!D1411</f>
        <v>GIRI KIRANA</v>
      </c>
      <c r="D1411" s="198" t="s">
        <v>1388</v>
      </c>
      <c r="E1411" s="198" t="str">
        <f>Sales_Entry!C1411</f>
        <v>BILL-7122</v>
      </c>
      <c r="F1411" s="198" t="str">
        <f>Sales_Entry!E1411</f>
        <v>Mix Milk</v>
      </c>
      <c r="G1411" s="199">
        <f>N(Sales_Entry!J1411)</f>
        <v>1275</v>
      </c>
      <c r="H1411" s="199">
        <v>0</v>
      </c>
      <c r="I1411" s="199">
        <f t="shared" si="21"/>
        <v>1275</v>
      </c>
      <c r="J1411" s="200"/>
      <c r="K1411" s="200" t="str" cm="1">
        <f t="array" ref="K1411">IF($C1411="","",IF(AND($C1411=Party_Statement!$C$5,$B1411&gt;=Party_Statement!$C$6,$B1411&lt;=Party_Statement!$E$6),SUMPRODUCT(($C$3:$C1411=Party_Statement!$C$5)*($B$3:$B1411&gt;=Party_Statement!$C$6)*($B$3:$B1411&lt;=Party_Statement!$E$6)),""))</f>
        <v/>
      </c>
    </row>
    <row r="1412" spans="1:11" x14ac:dyDescent="0.2">
      <c r="A1412" s="196" t="str">
        <f>Sales_Entry!A1412</f>
        <v>2083/05/13</v>
      </c>
      <c r="B1412" s="197">
        <f>Sales_Entry!B1412</f>
        <v>46263</v>
      </c>
      <c r="C1412" s="198" t="str">
        <f>Sales_Entry!D1412</f>
        <v>SOBHA BHATTARAI</v>
      </c>
      <c r="D1412" s="198" t="s">
        <v>1388</v>
      </c>
      <c r="E1412" s="198" t="str">
        <f>Sales_Entry!C1412</f>
        <v>BILL-7123</v>
      </c>
      <c r="F1412" s="198" t="str">
        <f>Sales_Entry!E1412</f>
        <v>Mix Milk</v>
      </c>
      <c r="G1412" s="199">
        <f>N(Sales_Entry!J1412)</f>
        <v>4250</v>
      </c>
      <c r="H1412" s="199">
        <v>0</v>
      </c>
      <c r="I1412" s="199">
        <f t="shared" ref="I1412:I1475" si="22">IF($C1412="","",$G1412-$H1412)</f>
        <v>4250</v>
      </c>
      <c r="J1412" s="200"/>
      <c r="K1412" s="200" t="str" cm="1">
        <f t="array" ref="K1412">IF($C1412="","",IF(AND($C1412=Party_Statement!$C$5,$B1412&gt;=Party_Statement!$C$6,$B1412&lt;=Party_Statement!$E$6),SUMPRODUCT(($C$3:$C1412=Party_Statement!$C$5)*($B$3:$B1412&gt;=Party_Statement!$C$6)*($B$3:$B1412&lt;=Party_Statement!$E$6)),""))</f>
        <v/>
      </c>
    </row>
    <row r="1413" spans="1:11" x14ac:dyDescent="0.2">
      <c r="A1413" s="196" t="str">
        <f>Sales_Entry!A1413</f>
        <v>2083/05/13</v>
      </c>
      <c r="B1413" s="197">
        <f>Sales_Entry!B1413</f>
        <v>46263</v>
      </c>
      <c r="C1413" s="198" t="str">
        <f>Sales_Entry!D1413</f>
        <v>KHANAL KIRANA</v>
      </c>
      <c r="D1413" s="198" t="s">
        <v>1388</v>
      </c>
      <c r="E1413" s="198" t="str">
        <f>Sales_Entry!C1413</f>
        <v>BILL-7124</v>
      </c>
      <c r="F1413" s="198" t="str">
        <f>Sales_Entry!E1413</f>
        <v>Mix Milk</v>
      </c>
      <c r="G1413" s="199">
        <f>N(Sales_Entry!J1413)</f>
        <v>425</v>
      </c>
      <c r="H1413" s="199">
        <v>0</v>
      </c>
      <c r="I1413" s="199">
        <f t="shared" si="22"/>
        <v>425</v>
      </c>
      <c r="J1413" s="200"/>
      <c r="K1413" s="200" t="str" cm="1">
        <f t="array" ref="K1413">IF($C1413="","",IF(AND($C1413=Party_Statement!$C$5,$B1413&gt;=Party_Statement!$C$6,$B1413&lt;=Party_Statement!$E$6),SUMPRODUCT(($C$3:$C1413=Party_Statement!$C$5)*($B$3:$B1413&gt;=Party_Statement!$C$6)*($B$3:$B1413&lt;=Party_Statement!$E$6)),""))</f>
        <v/>
      </c>
    </row>
    <row r="1414" spans="1:11" x14ac:dyDescent="0.2">
      <c r="A1414" s="196" t="str">
        <f>Sales_Entry!A1414</f>
        <v>2083/05/13</v>
      </c>
      <c r="B1414" s="197">
        <f>Sales_Entry!B1414</f>
        <v>46263</v>
      </c>
      <c r="C1414" s="198" t="str">
        <f>Sales_Entry!D1414</f>
        <v>AAYUSH AND AAYUSHMA</v>
      </c>
      <c r="D1414" s="198" t="s">
        <v>1388</v>
      </c>
      <c r="E1414" s="198" t="str">
        <f>Sales_Entry!C1414</f>
        <v>BILL-7125</v>
      </c>
      <c r="F1414" s="198" t="str">
        <f>Sales_Entry!E1414</f>
        <v>Mix Milk</v>
      </c>
      <c r="G1414" s="199">
        <f>N(Sales_Entry!J1414)</f>
        <v>425</v>
      </c>
      <c r="H1414" s="199">
        <v>0</v>
      </c>
      <c r="I1414" s="199">
        <f t="shared" si="22"/>
        <v>425</v>
      </c>
      <c r="J1414" s="200"/>
      <c r="K1414" s="200" t="str" cm="1">
        <f t="array" ref="K1414">IF($C1414="","",IF(AND($C1414=Party_Statement!$C$5,$B1414&gt;=Party_Statement!$C$6,$B1414&lt;=Party_Statement!$E$6),SUMPRODUCT(($C$3:$C1414=Party_Statement!$C$5)*($B$3:$B1414&gt;=Party_Statement!$C$6)*($B$3:$B1414&lt;=Party_Statement!$E$6)),""))</f>
        <v/>
      </c>
    </row>
    <row r="1415" spans="1:11" x14ac:dyDescent="0.2">
      <c r="A1415" s="196" t="str">
        <f>Sales_Entry!A1415</f>
        <v>2083/05/13</v>
      </c>
      <c r="B1415" s="197">
        <f>Sales_Entry!B1415</f>
        <v>46263</v>
      </c>
      <c r="C1415" s="198" t="str">
        <f>Sales_Entry!D1415</f>
        <v>ORGANIC TARKALI</v>
      </c>
      <c r="D1415" s="198" t="s">
        <v>1388</v>
      </c>
      <c r="E1415" s="198" t="str">
        <f>Sales_Entry!C1415</f>
        <v>BILL-7126</v>
      </c>
      <c r="F1415" s="198" t="str">
        <f>Sales_Entry!E1415</f>
        <v>Mix Milk</v>
      </c>
      <c r="G1415" s="199">
        <f>N(Sales_Entry!J1415)</f>
        <v>1900</v>
      </c>
      <c r="H1415" s="199">
        <v>0</v>
      </c>
      <c r="I1415" s="199">
        <f t="shared" si="22"/>
        <v>1900</v>
      </c>
      <c r="J1415" s="200"/>
      <c r="K1415" s="200" t="str" cm="1">
        <f t="array" ref="K1415">IF($C1415="","",IF(AND($C1415=Party_Statement!$C$5,$B1415&gt;=Party_Statement!$C$6,$B1415&lt;=Party_Statement!$E$6),SUMPRODUCT(($C$3:$C1415=Party_Statement!$C$5)*($B$3:$B1415&gt;=Party_Statement!$C$6)*($B$3:$B1415&lt;=Party_Statement!$E$6)),""))</f>
        <v/>
      </c>
    </row>
    <row r="1416" spans="1:11" s="64" customFormat="1" x14ac:dyDescent="0.2">
      <c r="A1416" s="196" t="str">
        <f>Sales_Entry!A1416</f>
        <v>2083/05/13</v>
      </c>
      <c r="B1416" s="197">
        <f>Sales_Entry!B1416</f>
        <v>46263</v>
      </c>
      <c r="C1416" s="198" t="str">
        <f>Sales_Entry!D1416</f>
        <v>SHARMA DAI</v>
      </c>
      <c r="D1416" s="198" t="s">
        <v>1388</v>
      </c>
      <c r="E1416" s="198" t="str">
        <f>Sales_Entry!C1416</f>
        <v>BILL-7127</v>
      </c>
      <c r="F1416" s="198" t="str">
        <f>Sales_Entry!E1416</f>
        <v>Mix Milk</v>
      </c>
      <c r="G1416" s="199">
        <f>N(Sales_Entry!J1416)</f>
        <v>2465</v>
      </c>
      <c r="H1416" s="199">
        <v>0</v>
      </c>
      <c r="I1416" s="199">
        <f t="shared" si="22"/>
        <v>2465</v>
      </c>
      <c r="J1416" s="202"/>
      <c r="K1416" s="200" t="str" cm="1">
        <f t="array" ref="K1416">IF($C1416="","",IF(AND($C1416=Party_Statement!$C$5,$B1416&gt;=Party_Statement!$C$6,$B1416&lt;=Party_Statement!$E$6),SUMPRODUCT(($C$3:$C1416=Party_Statement!$C$5)*($B$3:$B1416&gt;=Party_Statement!$C$6)*($B$3:$B1416&lt;=Party_Statement!$E$6)),""))</f>
        <v/>
      </c>
    </row>
    <row r="1417" spans="1:11" x14ac:dyDescent="0.2">
      <c r="A1417" s="196" t="str">
        <f>Sales_Entry!A1417</f>
        <v>2083/05/13</v>
      </c>
      <c r="B1417" s="197">
        <f>Sales_Entry!B1417</f>
        <v>46263</v>
      </c>
      <c r="C1417" s="198" t="str">
        <f>Sales_Entry!D1417</f>
        <v>YUBARAJ AND SAMRAT</v>
      </c>
      <c r="D1417" s="198" t="s">
        <v>1388</v>
      </c>
      <c r="E1417" s="198" t="str">
        <f>Sales_Entry!C1417</f>
        <v>BILL-7128</v>
      </c>
      <c r="F1417" s="198" t="str">
        <f>Sales_Entry!E1417</f>
        <v>Mix Milk</v>
      </c>
      <c r="G1417" s="199">
        <f>N(Sales_Entry!J1417)</f>
        <v>1020</v>
      </c>
      <c r="H1417" s="199">
        <v>0</v>
      </c>
      <c r="I1417" s="199">
        <f t="shared" si="22"/>
        <v>1020</v>
      </c>
      <c r="J1417" s="200"/>
      <c r="K1417" s="200" t="str" cm="1">
        <f t="array" ref="K1417">IF($C1417="","",IF(AND($C1417=Party_Statement!$C$5,$B1417&gt;=Party_Statement!$C$6,$B1417&lt;=Party_Statement!$E$6),SUMPRODUCT(($C$3:$C1417=Party_Statement!$C$5)*($B$3:$B1417&gt;=Party_Statement!$C$6)*($B$3:$B1417&lt;=Party_Statement!$E$6)),""))</f>
        <v/>
      </c>
    </row>
    <row r="1418" spans="1:11" x14ac:dyDescent="0.2">
      <c r="A1418" s="196" t="str">
        <f>Sales_Entry!A1418</f>
        <v>2083/05/13</v>
      </c>
      <c r="B1418" s="197">
        <f>Sales_Entry!B1418</f>
        <v>46263</v>
      </c>
      <c r="C1418" s="198" t="str">
        <f>Sales_Entry!D1418</f>
        <v>DEURALI KIRANA</v>
      </c>
      <c r="D1418" s="198" t="s">
        <v>1388</v>
      </c>
      <c r="E1418" s="198" t="str">
        <f>Sales_Entry!C1418</f>
        <v>BILL-7129</v>
      </c>
      <c r="F1418" s="198" t="str">
        <f>Sales_Entry!E1418</f>
        <v>Mix Milk</v>
      </c>
      <c r="G1418" s="199">
        <f>N(Sales_Entry!J1418)</f>
        <v>425</v>
      </c>
      <c r="H1418" s="199">
        <v>0</v>
      </c>
      <c r="I1418" s="199">
        <f t="shared" si="22"/>
        <v>425</v>
      </c>
      <c r="J1418" s="200"/>
      <c r="K1418" s="200" t="str" cm="1">
        <f t="array" ref="K1418">IF($C1418="","",IF(AND($C1418=Party_Statement!$C$5,$B1418&gt;=Party_Statement!$C$6,$B1418&lt;=Party_Statement!$E$6),SUMPRODUCT(($C$3:$C1418=Party_Statement!$C$5)*($B$3:$B1418&gt;=Party_Statement!$C$6)*($B$3:$B1418&lt;=Party_Statement!$E$6)),""))</f>
        <v/>
      </c>
    </row>
    <row r="1419" spans="1:11" x14ac:dyDescent="0.2">
      <c r="A1419" s="196" t="str">
        <f>Sales_Entry!A1419</f>
        <v>2083/05/13</v>
      </c>
      <c r="B1419" s="197">
        <f>Sales_Entry!B1419</f>
        <v>46263</v>
      </c>
      <c r="C1419" s="198" t="str">
        <f>Sales_Entry!D1419</f>
        <v>BHUSAL JANARAL STORE</v>
      </c>
      <c r="D1419" s="198" t="s">
        <v>1388</v>
      </c>
      <c r="E1419" s="198" t="str">
        <f>Sales_Entry!C1419</f>
        <v>BILL-7130</v>
      </c>
      <c r="F1419" s="198" t="str">
        <f>Sales_Entry!E1419</f>
        <v>Mix Milk</v>
      </c>
      <c r="G1419" s="199">
        <f>N(Sales_Entry!J1419)</f>
        <v>2550</v>
      </c>
      <c r="H1419" s="199">
        <v>0</v>
      </c>
      <c r="I1419" s="199">
        <f t="shared" si="22"/>
        <v>2550</v>
      </c>
      <c r="J1419" s="200"/>
      <c r="K1419" s="200" t="str" cm="1">
        <f t="array" ref="K1419">IF($C1419="","",IF(AND($C1419=Party_Statement!$C$5,$B1419&gt;=Party_Statement!$C$6,$B1419&lt;=Party_Statement!$E$6),SUMPRODUCT(($C$3:$C1419=Party_Statement!$C$5)*($B$3:$B1419&gt;=Party_Statement!$C$6)*($B$3:$B1419&lt;=Party_Statement!$E$6)),""))</f>
        <v/>
      </c>
    </row>
    <row r="1420" spans="1:11" x14ac:dyDescent="0.2">
      <c r="A1420" s="196" t="str">
        <f>Sales_Entry!A1420</f>
        <v>2083/05/13</v>
      </c>
      <c r="B1420" s="197">
        <f>Sales_Entry!B1420</f>
        <v>46263</v>
      </c>
      <c r="C1420" s="198" t="str">
        <f>Sales_Entry!D1420</f>
        <v>GANGA NEUPANE</v>
      </c>
      <c r="D1420" s="198" t="s">
        <v>1388</v>
      </c>
      <c r="E1420" s="198" t="str">
        <f>Sales_Entry!C1420</f>
        <v>BILL-7131</v>
      </c>
      <c r="F1420" s="198" t="str">
        <f>Sales_Entry!E1420</f>
        <v>Mix Milk</v>
      </c>
      <c r="G1420" s="199">
        <f>N(Sales_Entry!J1420)</f>
        <v>425</v>
      </c>
      <c r="H1420" s="199">
        <v>0</v>
      </c>
      <c r="I1420" s="199">
        <f t="shared" si="22"/>
        <v>425</v>
      </c>
      <c r="J1420" s="200"/>
      <c r="K1420" s="200" t="str" cm="1">
        <f t="array" ref="K1420">IF($C1420="","",IF(AND($C1420=Party_Statement!$C$5,$B1420&gt;=Party_Statement!$C$6,$B1420&lt;=Party_Statement!$E$6),SUMPRODUCT(($C$3:$C1420=Party_Statement!$C$5)*($B$3:$B1420&gt;=Party_Statement!$C$6)*($B$3:$B1420&lt;=Party_Statement!$E$6)),""))</f>
        <v/>
      </c>
    </row>
    <row r="1421" spans="1:11" x14ac:dyDescent="0.2">
      <c r="A1421" s="196" t="str">
        <f>Sales_Entry!A1421</f>
        <v>2083/05/13</v>
      </c>
      <c r="B1421" s="197">
        <f>Sales_Entry!B1421</f>
        <v>46263</v>
      </c>
      <c r="C1421" s="198" t="str">
        <f>Sales_Entry!D1421</f>
        <v>NEUPANE KIRANA</v>
      </c>
      <c r="D1421" s="198" t="s">
        <v>1388</v>
      </c>
      <c r="E1421" s="198" t="str">
        <f>Sales_Entry!C1421</f>
        <v>BILL-7132</v>
      </c>
      <c r="F1421" s="198" t="str">
        <f>Sales_Entry!E1421</f>
        <v>Mix Milk</v>
      </c>
      <c r="G1421" s="199">
        <f>N(Sales_Entry!J1421)</f>
        <v>200</v>
      </c>
      <c r="H1421" s="199">
        <v>0</v>
      </c>
      <c r="I1421" s="199">
        <f t="shared" si="22"/>
        <v>200</v>
      </c>
      <c r="J1421" s="200"/>
      <c r="K1421" s="200" t="str" cm="1">
        <f t="array" ref="K1421">IF($C1421="","",IF(AND($C1421=Party_Statement!$C$5,$B1421&gt;=Party_Statement!$C$6,$B1421&lt;=Party_Statement!$E$6),SUMPRODUCT(($C$3:$C1421=Party_Statement!$C$5)*($B$3:$B1421&gt;=Party_Statement!$C$6)*($B$3:$B1421&lt;=Party_Statement!$E$6)),""))</f>
        <v/>
      </c>
    </row>
    <row r="1422" spans="1:11" x14ac:dyDescent="0.2">
      <c r="A1422" s="196" t="str">
        <f>Sales_Entry!A1422</f>
        <v>2083/05/13</v>
      </c>
      <c r="B1422" s="197">
        <f>Sales_Entry!B1422</f>
        <v>46263</v>
      </c>
      <c r="C1422" s="198" t="str">
        <f>Sales_Entry!D1422</f>
        <v>SITALA ARYAL</v>
      </c>
      <c r="D1422" s="198" t="s">
        <v>1388</v>
      </c>
      <c r="E1422" s="198" t="str">
        <f>Sales_Entry!C1422</f>
        <v>BILL-7133</v>
      </c>
      <c r="F1422" s="198" t="str">
        <f>Sales_Entry!E1422</f>
        <v>Mix Milk</v>
      </c>
      <c r="G1422" s="199">
        <f>N(Sales_Entry!J1422)</f>
        <v>90</v>
      </c>
      <c r="H1422" s="199">
        <v>0</v>
      </c>
      <c r="I1422" s="199">
        <f t="shared" si="22"/>
        <v>90</v>
      </c>
      <c r="J1422" s="200"/>
      <c r="K1422" s="200" t="str" cm="1">
        <f t="array" ref="K1422">IF($C1422="","",IF(AND($C1422=Party_Statement!$C$5,$B1422&gt;=Party_Statement!$C$6,$B1422&lt;=Party_Statement!$E$6),SUMPRODUCT(($C$3:$C1422=Party_Statement!$C$5)*($B$3:$B1422&gt;=Party_Statement!$C$6)*($B$3:$B1422&lt;=Party_Statement!$E$6)),""))</f>
        <v/>
      </c>
    </row>
    <row r="1423" spans="1:11" x14ac:dyDescent="0.2">
      <c r="A1423" s="196" t="str">
        <f>Sales_Entry!A1423</f>
        <v>2083/05/13</v>
      </c>
      <c r="B1423" s="197">
        <f>Sales_Entry!B1423</f>
        <v>46263</v>
      </c>
      <c r="C1423" s="198" t="str">
        <f>Sales_Entry!D1423</f>
        <v>LOCAL</v>
      </c>
      <c r="D1423" s="198" t="s">
        <v>1388</v>
      </c>
      <c r="E1423" s="198" t="str">
        <f>Sales_Entry!C1423</f>
        <v>BILL-6488</v>
      </c>
      <c r="F1423" s="198" t="str">
        <f>Sales_Entry!E1423</f>
        <v>Mix Milk</v>
      </c>
      <c r="G1423" s="199">
        <f>N(Sales_Entry!J1423)</f>
        <v>600</v>
      </c>
      <c r="H1423" s="199">
        <v>0</v>
      </c>
      <c r="I1423" s="199">
        <f t="shared" si="22"/>
        <v>600</v>
      </c>
      <c r="J1423" s="200"/>
      <c r="K1423" s="200" t="str" cm="1">
        <f t="array" ref="K1423">IF($C1423="","",IF(AND($C1423=Party_Statement!$C$5,$B1423&gt;=Party_Statement!$C$6,$B1423&lt;=Party_Statement!$E$6),SUMPRODUCT(($C$3:$C1423=Party_Statement!$C$5)*($B$3:$B1423&gt;=Party_Statement!$C$6)*($B$3:$B1423&lt;=Party_Statement!$E$6)),""))</f>
        <v/>
      </c>
    </row>
    <row r="1424" spans="1:11" x14ac:dyDescent="0.2">
      <c r="A1424" s="196" t="str">
        <f>Sales_Entry!A1424</f>
        <v>2083/05/14</v>
      </c>
      <c r="B1424" s="197">
        <f>Sales_Entry!B1424</f>
        <v>46264</v>
      </c>
      <c r="C1424" s="198" t="str">
        <f>Sales_Entry!D1424</f>
        <v>SRIJANA DAIRY</v>
      </c>
      <c r="D1424" s="198" t="s">
        <v>1388</v>
      </c>
      <c r="E1424" s="198" t="str">
        <f>Sales_Entry!C1424</f>
        <v>BILL-7134</v>
      </c>
      <c r="F1424" s="198" t="str">
        <f>Sales_Entry!E1424</f>
        <v>Mix Milk</v>
      </c>
      <c r="G1424" s="199">
        <f>N(Sales_Entry!J1424)</f>
        <v>5100</v>
      </c>
      <c r="H1424" s="199">
        <v>0</v>
      </c>
      <c r="I1424" s="199">
        <f t="shared" si="22"/>
        <v>5100</v>
      </c>
      <c r="J1424" s="200"/>
      <c r="K1424" s="200" t="str" cm="1">
        <f t="array" ref="K1424">IF($C1424="","",IF(AND($C1424=Party_Statement!$C$5,$B1424&gt;=Party_Statement!$C$6,$B1424&lt;=Party_Statement!$E$6),SUMPRODUCT(($C$3:$C1424=Party_Statement!$C$5)*($B$3:$B1424&gt;=Party_Statement!$C$6)*($B$3:$B1424&lt;=Party_Statement!$E$6)),""))</f>
        <v/>
      </c>
    </row>
    <row r="1425" spans="1:11" x14ac:dyDescent="0.2">
      <c r="A1425" s="196" t="str">
        <f>Sales_Entry!A1425</f>
        <v>2083/05/14</v>
      </c>
      <c r="B1425" s="197">
        <f>Sales_Entry!B1425</f>
        <v>46264</v>
      </c>
      <c r="C1425" s="198" t="str">
        <f>Sales_Entry!D1425</f>
        <v>SRIJANA DAIRY</v>
      </c>
      <c r="D1425" s="198" t="s">
        <v>1388</v>
      </c>
      <c r="E1425" s="198" t="str">
        <f>Sales_Entry!C1425</f>
        <v>BILL-7134</v>
      </c>
      <c r="F1425" s="198" t="str">
        <f>Sales_Entry!E1425</f>
        <v>Cow Milk</v>
      </c>
      <c r="G1425" s="199">
        <f>N(Sales_Entry!J1425)</f>
        <v>80</v>
      </c>
      <c r="H1425" s="199">
        <v>0</v>
      </c>
      <c r="I1425" s="199">
        <f t="shared" si="22"/>
        <v>80</v>
      </c>
      <c r="J1425" s="200"/>
      <c r="K1425" s="200" t="str" cm="1">
        <f t="array" ref="K1425">IF($C1425="","",IF(AND($C1425=Party_Statement!$C$5,$B1425&gt;=Party_Statement!$C$6,$B1425&lt;=Party_Statement!$E$6),SUMPRODUCT(($C$3:$C1425=Party_Statement!$C$5)*($B$3:$B1425&gt;=Party_Statement!$C$6)*($B$3:$B1425&lt;=Party_Statement!$E$6)),""))</f>
        <v/>
      </c>
    </row>
    <row r="1426" spans="1:11" x14ac:dyDescent="0.2">
      <c r="A1426" s="196" t="str">
        <f>Sales_Entry!A1426</f>
        <v>2083/05/14</v>
      </c>
      <c r="B1426" s="197">
        <f>Sales_Entry!B1426</f>
        <v>46264</v>
      </c>
      <c r="C1426" s="198" t="str">
        <f>Sales_Entry!D1426</f>
        <v>KHANAL KIRANA</v>
      </c>
      <c r="D1426" s="198" t="s">
        <v>1388</v>
      </c>
      <c r="E1426" s="198" t="str">
        <f>Sales_Entry!C1426</f>
        <v>BILL-7135</v>
      </c>
      <c r="F1426" s="198" t="str">
        <f>Sales_Entry!E1426</f>
        <v>Mix Milk</v>
      </c>
      <c r="G1426" s="199">
        <f>N(Sales_Entry!J1426)</f>
        <v>1700</v>
      </c>
      <c r="H1426" s="199">
        <v>0</v>
      </c>
      <c r="I1426" s="199">
        <f t="shared" si="22"/>
        <v>1700</v>
      </c>
      <c r="J1426" s="200"/>
      <c r="K1426" s="200" t="str" cm="1">
        <f t="array" ref="K1426">IF($C1426="","",IF(AND($C1426=Party_Statement!$C$5,$B1426&gt;=Party_Statement!$C$6,$B1426&lt;=Party_Statement!$E$6),SUMPRODUCT(($C$3:$C1426=Party_Statement!$C$5)*($B$3:$B1426&gt;=Party_Statement!$C$6)*($B$3:$B1426&lt;=Party_Statement!$E$6)),""))</f>
        <v/>
      </c>
    </row>
    <row r="1427" spans="1:11" s="64" customFormat="1" x14ac:dyDescent="0.2">
      <c r="A1427" s="196" t="str">
        <f>Sales_Entry!A1427</f>
        <v>2083/05/14</v>
      </c>
      <c r="B1427" s="197">
        <f>Sales_Entry!B1427</f>
        <v>46264</v>
      </c>
      <c r="C1427" s="198" t="str">
        <f>Sales_Entry!D1427</f>
        <v>AAYUSH AND AAYUSHMA</v>
      </c>
      <c r="D1427" s="198" t="s">
        <v>1388</v>
      </c>
      <c r="E1427" s="198" t="str">
        <f>Sales_Entry!C1427</f>
        <v>BILL-7136</v>
      </c>
      <c r="F1427" s="198" t="str">
        <f>Sales_Entry!E1427</f>
        <v>Mix Milk</v>
      </c>
      <c r="G1427" s="199">
        <f>N(Sales_Entry!J1427)</f>
        <v>425</v>
      </c>
      <c r="H1427" s="199">
        <v>0</v>
      </c>
      <c r="I1427" s="199">
        <f t="shared" si="22"/>
        <v>425</v>
      </c>
      <c r="J1427" s="202"/>
      <c r="K1427" s="200" t="str" cm="1">
        <f t="array" ref="K1427">IF($C1427="","",IF(AND($C1427=Party_Statement!$C$5,$B1427&gt;=Party_Statement!$C$6,$B1427&lt;=Party_Statement!$E$6),SUMPRODUCT(($C$3:$C1427=Party_Statement!$C$5)*($B$3:$B1427&gt;=Party_Statement!$C$6)*($B$3:$B1427&lt;=Party_Statement!$E$6)),""))</f>
        <v/>
      </c>
    </row>
    <row r="1428" spans="1:11" x14ac:dyDescent="0.2">
      <c r="A1428" s="196" t="str">
        <f>Sales_Entry!A1428</f>
        <v>2083/05/14</v>
      </c>
      <c r="B1428" s="197">
        <f>Sales_Entry!B1428</f>
        <v>46264</v>
      </c>
      <c r="C1428" s="198" t="str">
        <f>Sales_Entry!D1428</f>
        <v>AAMOSH KIRANA</v>
      </c>
      <c r="D1428" s="198" t="s">
        <v>1388</v>
      </c>
      <c r="E1428" s="198" t="str">
        <f>Sales_Entry!C1428</f>
        <v>BILL-7137</v>
      </c>
      <c r="F1428" s="198" t="str">
        <f>Sales_Entry!E1428</f>
        <v>Mix Milk</v>
      </c>
      <c r="G1428" s="199">
        <f>N(Sales_Entry!J1428)</f>
        <v>2975</v>
      </c>
      <c r="H1428" s="199">
        <v>0</v>
      </c>
      <c r="I1428" s="199">
        <f t="shared" si="22"/>
        <v>2975</v>
      </c>
      <c r="J1428" s="200"/>
      <c r="K1428" s="200" cm="1">
        <f t="array" ref="K1428">IF($C1428="","",IF(AND($C1428=Party_Statement!$C$5,$B1428&gt;=Party_Statement!$C$6,$B1428&lt;=Party_Statement!$E$6),SUMPRODUCT(($C$3:$C1428=Party_Statement!$C$5)*($B$3:$B1428&gt;=Party_Statement!$C$6)*($B$3:$B1428&lt;=Party_Statement!$E$6)),""))</f>
        <v>183</v>
      </c>
    </row>
    <row r="1429" spans="1:11" x14ac:dyDescent="0.2">
      <c r="A1429" s="196" t="str">
        <f>Sales_Entry!A1429</f>
        <v>2083/05/14</v>
      </c>
      <c r="B1429" s="197">
        <f>Sales_Entry!B1429</f>
        <v>46264</v>
      </c>
      <c r="C1429" s="198" t="str">
        <f>Sales_Entry!D1429</f>
        <v>SOBHA BHATTARAI</v>
      </c>
      <c r="D1429" s="198" t="s">
        <v>1388</v>
      </c>
      <c r="E1429" s="198" t="str">
        <f>Sales_Entry!C1429</f>
        <v>BILL-7138</v>
      </c>
      <c r="F1429" s="198" t="str">
        <f>Sales_Entry!E1429</f>
        <v>Mix Milk</v>
      </c>
      <c r="G1429" s="199">
        <f>N(Sales_Entry!J1429)</f>
        <v>4250</v>
      </c>
      <c r="H1429" s="199">
        <v>0</v>
      </c>
      <c r="I1429" s="199">
        <f t="shared" si="22"/>
        <v>4250</v>
      </c>
      <c r="J1429" s="200"/>
      <c r="K1429" s="200" t="str" cm="1">
        <f t="array" ref="K1429">IF($C1429="","",IF(AND($C1429=Party_Statement!$C$5,$B1429&gt;=Party_Statement!$C$6,$B1429&lt;=Party_Statement!$E$6),SUMPRODUCT(($C$3:$C1429=Party_Statement!$C$5)*($B$3:$B1429&gt;=Party_Statement!$C$6)*($B$3:$B1429&lt;=Party_Statement!$E$6)),""))</f>
        <v/>
      </c>
    </row>
    <row r="1430" spans="1:11" x14ac:dyDescent="0.2">
      <c r="A1430" s="196" t="str">
        <f>Sales_Entry!A1430</f>
        <v>2083/05/14</v>
      </c>
      <c r="B1430" s="197">
        <f>Sales_Entry!B1430</f>
        <v>46264</v>
      </c>
      <c r="C1430" s="198" t="str">
        <f>Sales_Entry!D1430</f>
        <v>PALPALI KIRANA</v>
      </c>
      <c r="D1430" s="198" t="s">
        <v>1388</v>
      </c>
      <c r="E1430" s="198" t="str">
        <f>Sales_Entry!C1430</f>
        <v>BILL-7139</v>
      </c>
      <c r="F1430" s="198" t="str">
        <f>Sales_Entry!E1430</f>
        <v>Mix Milk</v>
      </c>
      <c r="G1430" s="199">
        <f>N(Sales_Entry!J1430)</f>
        <v>2975</v>
      </c>
      <c r="H1430" s="199">
        <v>0</v>
      </c>
      <c r="I1430" s="199">
        <f t="shared" si="22"/>
        <v>2975</v>
      </c>
      <c r="J1430" s="200"/>
      <c r="K1430" s="200" t="str" cm="1">
        <f t="array" ref="K1430">IF($C1430="","",IF(AND($C1430=Party_Statement!$C$5,$B1430&gt;=Party_Statement!$C$6,$B1430&lt;=Party_Statement!$E$6),SUMPRODUCT(($C$3:$C1430=Party_Statement!$C$5)*($B$3:$B1430&gt;=Party_Statement!$C$6)*($B$3:$B1430&lt;=Party_Statement!$E$6)),""))</f>
        <v/>
      </c>
    </row>
    <row r="1431" spans="1:11" x14ac:dyDescent="0.2">
      <c r="A1431" s="196" t="str">
        <f>Sales_Entry!A1431</f>
        <v>2083/05/14</v>
      </c>
      <c r="B1431" s="197">
        <f>Sales_Entry!B1431</f>
        <v>46264</v>
      </c>
      <c r="C1431" s="198" t="str">
        <f>Sales_Entry!D1431</f>
        <v>CHHATRABHUMI STORE</v>
      </c>
      <c r="D1431" s="198" t="s">
        <v>1388</v>
      </c>
      <c r="E1431" s="198" t="str">
        <f>Sales_Entry!C1431</f>
        <v>BILL-7140</v>
      </c>
      <c r="F1431" s="198" t="str">
        <f>Sales_Entry!E1431</f>
        <v>Mix Milk</v>
      </c>
      <c r="G1431" s="199">
        <f>N(Sales_Entry!J1431)</f>
        <v>2150</v>
      </c>
      <c r="H1431" s="199">
        <v>0</v>
      </c>
      <c r="I1431" s="199">
        <f t="shared" si="22"/>
        <v>2150</v>
      </c>
      <c r="J1431" s="200"/>
      <c r="K1431" s="200" t="str" cm="1">
        <f t="array" ref="K1431">IF($C1431="","",IF(AND($C1431=Party_Statement!$C$5,$B1431&gt;=Party_Statement!$C$6,$B1431&lt;=Party_Statement!$E$6),SUMPRODUCT(($C$3:$C1431=Party_Statement!$C$5)*($B$3:$B1431&gt;=Party_Statement!$C$6)*($B$3:$B1431&lt;=Party_Statement!$E$6)),""))</f>
        <v/>
      </c>
    </row>
    <row r="1432" spans="1:11" x14ac:dyDescent="0.2">
      <c r="A1432" s="196" t="str">
        <f>Sales_Entry!A1432</f>
        <v>2083/05/14</v>
      </c>
      <c r="B1432" s="197">
        <f>Sales_Entry!B1432</f>
        <v>46264</v>
      </c>
      <c r="C1432" s="198" t="str">
        <f>Sales_Entry!D1432</f>
        <v>KRISHNA KHAREL</v>
      </c>
      <c r="D1432" s="198" t="s">
        <v>1388</v>
      </c>
      <c r="E1432" s="198" t="str">
        <f>Sales_Entry!C1432</f>
        <v>BILL-7141</v>
      </c>
      <c r="F1432" s="198" t="str">
        <f>Sales_Entry!E1432</f>
        <v>Mix Milk</v>
      </c>
      <c r="G1432" s="199">
        <f>N(Sales_Entry!J1432)</f>
        <v>129</v>
      </c>
      <c r="H1432" s="199">
        <v>0</v>
      </c>
      <c r="I1432" s="199">
        <f t="shared" si="22"/>
        <v>129</v>
      </c>
      <c r="J1432" s="200"/>
      <c r="K1432" s="200" t="str" cm="1">
        <f t="array" ref="K1432">IF($C1432="","",IF(AND($C1432=Party_Statement!$C$5,$B1432&gt;=Party_Statement!$C$6,$B1432&lt;=Party_Statement!$E$6),SUMPRODUCT(($C$3:$C1432=Party_Statement!$C$5)*($B$3:$B1432&gt;=Party_Statement!$C$6)*($B$3:$B1432&lt;=Party_Statement!$E$6)),""))</f>
        <v/>
      </c>
    </row>
    <row r="1433" spans="1:11" x14ac:dyDescent="0.2">
      <c r="A1433" s="196" t="str">
        <f>Sales_Entry!A1433</f>
        <v>2083/05/14</v>
      </c>
      <c r="B1433" s="197">
        <f>Sales_Entry!B1433</f>
        <v>46264</v>
      </c>
      <c r="C1433" s="198" t="str">
        <f>Sales_Entry!D1433</f>
        <v>SAMIKSHYA KIRANA</v>
      </c>
      <c r="D1433" s="198" t="s">
        <v>1388</v>
      </c>
      <c r="E1433" s="198" t="str">
        <f>Sales_Entry!C1433</f>
        <v>BILL-7142</v>
      </c>
      <c r="F1433" s="198" t="str">
        <f>Sales_Entry!E1433</f>
        <v>Mix Milk</v>
      </c>
      <c r="G1433" s="199">
        <f>N(Sales_Entry!J1433)</f>
        <v>510</v>
      </c>
      <c r="H1433" s="199">
        <v>0</v>
      </c>
      <c r="I1433" s="199">
        <f t="shared" si="22"/>
        <v>510</v>
      </c>
      <c r="J1433" s="200"/>
      <c r="K1433" s="200" t="str" cm="1">
        <f t="array" ref="K1433">IF($C1433="","",IF(AND($C1433=Party_Statement!$C$5,$B1433&gt;=Party_Statement!$C$6,$B1433&lt;=Party_Statement!$E$6),SUMPRODUCT(($C$3:$C1433=Party_Statement!$C$5)*($B$3:$B1433&gt;=Party_Statement!$C$6)*($B$3:$B1433&lt;=Party_Statement!$E$6)),""))</f>
        <v/>
      </c>
    </row>
    <row r="1434" spans="1:11" x14ac:dyDescent="0.2">
      <c r="A1434" s="196" t="str">
        <f>Sales_Entry!A1434</f>
        <v>2083/05/14</v>
      </c>
      <c r="B1434" s="197">
        <f>Sales_Entry!B1434</f>
        <v>46264</v>
      </c>
      <c r="C1434" s="198" t="str">
        <f>Sales_Entry!D1434</f>
        <v>MANAKAMANA DAIRY</v>
      </c>
      <c r="D1434" s="198" t="s">
        <v>1388</v>
      </c>
      <c r="E1434" s="198" t="str">
        <f>Sales_Entry!C1434</f>
        <v>BILL-7143</v>
      </c>
      <c r="F1434" s="198" t="str">
        <f>Sales_Entry!E1434</f>
        <v>Mix Milk</v>
      </c>
      <c r="G1434" s="199">
        <f>N(Sales_Entry!J1434)</f>
        <v>850</v>
      </c>
      <c r="H1434" s="199">
        <v>0</v>
      </c>
      <c r="I1434" s="199">
        <f t="shared" si="22"/>
        <v>850</v>
      </c>
      <c r="J1434" s="200"/>
      <c r="K1434" s="200" t="str" cm="1">
        <f t="array" ref="K1434">IF($C1434="","",IF(AND($C1434=Party_Statement!$C$5,$B1434&gt;=Party_Statement!$C$6,$B1434&lt;=Party_Statement!$E$6),SUMPRODUCT(($C$3:$C1434=Party_Statement!$C$5)*($B$3:$B1434&gt;=Party_Statement!$C$6)*($B$3:$B1434&lt;=Party_Statement!$E$6)),""))</f>
        <v/>
      </c>
    </row>
    <row r="1435" spans="1:11" x14ac:dyDescent="0.2">
      <c r="A1435" s="196" t="str">
        <f>Sales_Entry!A1435</f>
        <v>2083/05/14</v>
      </c>
      <c r="B1435" s="197">
        <f>Sales_Entry!B1435</f>
        <v>46264</v>
      </c>
      <c r="C1435" s="198" t="str">
        <f>Sales_Entry!D1435</f>
        <v>YUBARAJ AND SAMRAT</v>
      </c>
      <c r="D1435" s="198" t="s">
        <v>1388</v>
      </c>
      <c r="E1435" s="198" t="str">
        <f>Sales_Entry!C1435</f>
        <v>BILL-7144</v>
      </c>
      <c r="F1435" s="198" t="str">
        <f>Sales_Entry!E1435</f>
        <v>Mix Milk</v>
      </c>
      <c r="G1435" s="199">
        <f>N(Sales_Entry!J1435)</f>
        <v>850</v>
      </c>
      <c r="H1435" s="199">
        <v>0</v>
      </c>
      <c r="I1435" s="199">
        <f t="shared" si="22"/>
        <v>850</v>
      </c>
      <c r="J1435" s="200"/>
      <c r="K1435" s="200" t="str" cm="1">
        <f t="array" ref="K1435">IF($C1435="","",IF(AND($C1435=Party_Statement!$C$5,$B1435&gt;=Party_Statement!$C$6,$B1435&lt;=Party_Statement!$E$6),SUMPRODUCT(($C$3:$C1435=Party_Statement!$C$5)*($B$3:$B1435&gt;=Party_Statement!$C$6)*($B$3:$B1435&lt;=Party_Statement!$E$6)),""))</f>
        <v/>
      </c>
    </row>
    <row r="1436" spans="1:11" x14ac:dyDescent="0.2">
      <c r="A1436" s="196" t="str">
        <f>Sales_Entry!A1436</f>
        <v>2083/05/14</v>
      </c>
      <c r="B1436" s="197">
        <f>Sales_Entry!B1436</f>
        <v>46264</v>
      </c>
      <c r="C1436" s="198" t="str">
        <f>Sales_Entry!D1436</f>
        <v>DEURALI KIRANA</v>
      </c>
      <c r="D1436" s="198" t="s">
        <v>1388</v>
      </c>
      <c r="E1436" s="198" t="str">
        <f>Sales_Entry!C1436</f>
        <v>BILL-7145</v>
      </c>
      <c r="F1436" s="198" t="str">
        <f>Sales_Entry!E1436</f>
        <v>Mix Milk</v>
      </c>
      <c r="G1436" s="199">
        <f>N(Sales_Entry!J1436)</f>
        <v>425</v>
      </c>
      <c r="H1436" s="199">
        <v>0</v>
      </c>
      <c r="I1436" s="199">
        <f t="shared" si="22"/>
        <v>425</v>
      </c>
      <c r="J1436" s="200"/>
      <c r="K1436" s="200" t="str" cm="1">
        <f t="array" ref="K1436">IF($C1436="","",IF(AND($C1436=Party_Statement!$C$5,$B1436&gt;=Party_Statement!$C$6,$B1436&lt;=Party_Statement!$E$6),SUMPRODUCT(($C$3:$C1436=Party_Statement!$C$5)*($B$3:$B1436&gt;=Party_Statement!$C$6)*($B$3:$B1436&lt;=Party_Statement!$E$6)),""))</f>
        <v/>
      </c>
    </row>
    <row r="1437" spans="1:11" x14ac:dyDescent="0.2">
      <c r="A1437" s="196" t="str">
        <f>Sales_Entry!A1437</f>
        <v>2083/05/14</v>
      </c>
      <c r="B1437" s="197">
        <f>Sales_Entry!B1437</f>
        <v>46264</v>
      </c>
      <c r="C1437" s="198" t="str">
        <f>Sales_Entry!D1437</f>
        <v>ORGANIC TARKALI</v>
      </c>
      <c r="D1437" s="198" t="s">
        <v>1388</v>
      </c>
      <c r="E1437" s="198" t="str">
        <f>Sales_Entry!C1437</f>
        <v>BILL-7146</v>
      </c>
      <c r="F1437" s="198" t="str">
        <f>Sales_Entry!E1437</f>
        <v>Mix Milk</v>
      </c>
      <c r="G1437" s="199">
        <f>N(Sales_Entry!J1437)</f>
        <v>2375</v>
      </c>
      <c r="H1437" s="199">
        <v>0</v>
      </c>
      <c r="I1437" s="199">
        <f t="shared" si="22"/>
        <v>2375</v>
      </c>
      <c r="J1437" s="200"/>
      <c r="K1437" s="200" t="str" cm="1">
        <f t="array" ref="K1437">IF($C1437="","",IF(AND($C1437=Party_Statement!$C$5,$B1437&gt;=Party_Statement!$C$6,$B1437&lt;=Party_Statement!$E$6),SUMPRODUCT(($C$3:$C1437=Party_Statement!$C$5)*($B$3:$B1437&gt;=Party_Statement!$C$6)*($B$3:$B1437&lt;=Party_Statement!$E$6)),""))</f>
        <v/>
      </c>
    </row>
    <row r="1438" spans="1:11" s="64" customFormat="1" x14ac:dyDescent="0.2">
      <c r="A1438" s="196" t="str">
        <f>Sales_Entry!A1438</f>
        <v>2083/05/14</v>
      </c>
      <c r="B1438" s="197">
        <f>Sales_Entry!B1438</f>
        <v>46264</v>
      </c>
      <c r="C1438" s="198" t="str">
        <f>Sales_Entry!D1438</f>
        <v>ORGANIC TARKALI</v>
      </c>
      <c r="D1438" s="198" t="s">
        <v>1388</v>
      </c>
      <c r="E1438" s="198" t="str">
        <f>Sales_Entry!C1438</f>
        <v>BILL-7146</v>
      </c>
      <c r="F1438" s="198" t="str">
        <f>Sales_Entry!E1438</f>
        <v>Mix Milk</v>
      </c>
      <c r="G1438" s="199">
        <f>N(Sales_Entry!J1438)</f>
        <v>1275</v>
      </c>
      <c r="H1438" s="199">
        <v>0</v>
      </c>
      <c r="I1438" s="199">
        <f t="shared" si="22"/>
        <v>1275</v>
      </c>
      <c r="J1438" s="202"/>
      <c r="K1438" s="200" t="str" cm="1">
        <f t="array" ref="K1438">IF($C1438="","",IF(AND($C1438=Party_Statement!$C$5,$B1438&gt;=Party_Statement!$C$6,$B1438&lt;=Party_Statement!$E$6),SUMPRODUCT(($C$3:$C1438=Party_Statement!$C$5)*($B$3:$B1438&gt;=Party_Statement!$C$6)*($B$3:$B1438&lt;=Party_Statement!$E$6)),""))</f>
        <v/>
      </c>
    </row>
    <row r="1439" spans="1:11" x14ac:dyDescent="0.2">
      <c r="A1439" s="196" t="str">
        <f>Sales_Entry!A1439</f>
        <v>2083/05/14</v>
      </c>
      <c r="B1439" s="197">
        <f>Sales_Entry!B1439</f>
        <v>46264</v>
      </c>
      <c r="C1439" s="198" t="str">
        <f>Sales_Entry!D1439</f>
        <v>ORGANIC TARKALI</v>
      </c>
      <c r="D1439" s="198" t="s">
        <v>1388</v>
      </c>
      <c r="E1439" s="198" t="str">
        <f>Sales_Entry!C1439</f>
        <v>BILL-7146</v>
      </c>
      <c r="F1439" s="198" t="str">
        <f>Sales_Entry!E1439</f>
        <v>PANEER</v>
      </c>
      <c r="G1439" s="199">
        <f>N(Sales_Entry!J1439)</f>
        <v>1600</v>
      </c>
      <c r="H1439" s="199">
        <v>0</v>
      </c>
      <c r="I1439" s="199">
        <f t="shared" si="22"/>
        <v>1600</v>
      </c>
      <c r="J1439" s="200"/>
      <c r="K1439" s="200" t="str" cm="1">
        <f t="array" ref="K1439">IF($C1439="","",IF(AND($C1439=Party_Statement!$C$5,$B1439&gt;=Party_Statement!$C$6,$B1439&lt;=Party_Statement!$E$6),SUMPRODUCT(($C$3:$C1439=Party_Statement!$C$5)*($B$3:$B1439&gt;=Party_Statement!$C$6)*($B$3:$B1439&lt;=Party_Statement!$E$6)),""))</f>
        <v/>
      </c>
    </row>
    <row r="1440" spans="1:11" x14ac:dyDescent="0.2">
      <c r="A1440" s="196" t="str">
        <f>Sales_Entry!A1440</f>
        <v>2083/05/14</v>
      </c>
      <c r="B1440" s="197">
        <f>Sales_Entry!B1440</f>
        <v>46264</v>
      </c>
      <c r="C1440" s="198" t="str">
        <f>Sales_Entry!D1440</f>
        <v>SHARMA DAI</v>
      </c>
      <c r="D1440" s="198" t="s">
        <v>1388</v>
      </c>
      <c r="E1440" s="198" t="str">
        <f>Sales_Entry!C1440</f>
        <v>BILL-7147</v>
      </c>
      <c r="F1440" s="198" t="str">
        <f>Sales_Entry!E1440</f>
        <v>Mix Milk</v>
      </c>
      <c r="G1440" s="199">
        <f>N(Sales_Entry!J1440)</f>
        <v>2550</v>
      </c>
      <c r="H1440" s="199">
        <v>0</v>
      </c>
      <c r="I1440" s="199">
        <f t="shared" si="22"/>
        <v>2550</v>
      </c>
      <c r="J1440" s="200"/>
      <c r="K1440" s="200" t="str" cm="1">
        <f t="array" ref="K1440">IF($C1440="","",IF(AND($C1440=Party_Statement!$C$5,$B1440&gt;=Party_Statement!$C$6,$B1440&lt;=Party_Statement!$E$6),SUMPRODUCT(($C$3:$C1440=Party_Statement!$C$5)*($B$3:$B1440&gt;=Party_Statement!$C$6)*($B$3:$B1440&lt;=Party_Statement!$E$6)),""))</f>
        <v/>
      </c>
    </row>
    <row r="1441" spans="1:11" x14ac:dyDescent="0.2">
      <c r="A1441" s="196" t="str">
        <f>Sales_Entry!A1441</f>
        <v>2083/05/14</v>
      </c>
      <c r="B1441" s="197">
        <f>Sales_Entry!B1441</f>
        <v>46264</v>
      </c>
      <c r="C1441" s="198" t="str">
        <f>Sales_Entry!D1441</f>
        <v>GANGA NEUPANE</v>
      </c>
      <c r="D1441" s="198" t="s">
        <v>1388</v>
      </c>
      <c r="E1441" s="198" t="str">
        <f>Sales_Entry!C1441</f>
        <v>BILL-7148</v>
      </c>
      <c r="F1441" s="198" t="str">
        <f>Sales_Entry!E1441</f>
        <v>Mix Milk</v>
      </c>
      <c r="G1441" s="199">
        <f>N(Sales_Entry!J1441)</f>
        <v>425</v>
      </c>
      <c r="H1441" s="199">
        <v>0</v>
      </c>
      <c r="I1441" s="199">
        <f t="shared" si="22"/>
        <v>425</v>
      </c>
      <c r="J1441" s="200"/>
      <c r="K1441" s="200" t="str" cm="1">
        <f t="array" ref="K1441">IF($C1441="","",IF(AND($C1441=Party_Statement!$C$5,$B1441&gt;=Party_Statement!$C$6,$B1441&lt;=Party_Statement!$E$6),SUMPRODUCT(($C$3:$C1441=Party_Statement!$C$5)*($B$3:$B1441&gt;=Party_Statement!$C$6)*($B$3:$B1441&lt;=Party_Statement!$E$6)),""))</f>
        <v/>
      </c>
    </row>
    <row r="1442" spans="1:11" x14ac:dyDescent="0.2">
      <c r="A1442" s="196" t="str">
        <f>Sales_Entry!A1442</f>
        <v>2083/05/14</v>
      </c>
      <c r="B1442" s="197">
        <f>Sales_Entry!B1442</f>
        <v>46264</v>
      </c>
      <c r="C1442" s="198" t="str">
        <f>Sales_Entry!D1442</f>
        <v>NEUPANE KIRANA</v>
      </c>
      <c r="D1442" s="198" t="s">
        <v>1388</v>
      </c>
      <c r="E1442" s="198" t="str">
        <f>Sales_Entry!C1442</f>
        <v>BILL-7149</v>
      </c>
      <c r="F1442" s="198" t="str">
        <f>Sales_Entry!E1442</f>
        <v>Mix Milk</v>
      </c>
      <c r="G1442" s="199">
        <f>N(Sales_Entry!J1442)</f>
        <v>200</v>
      </c>
      <c r="H1442" s="199">
        <v>0</v>
      </c>
      <c r="I1442" s="199">
        <f t="shared" si="22"/>
        <v>200</v>
      </c>
      <c r="J1442" s="200"/>
      <c r="K1442" s="200" t="str" cm="1">
        <f t="array" ref="K1442">IF($C1442="","",IF(AND($C1442=Party_Statement!$C$5,$B1442&gt;=Party_Statement!$C$6,$B1442&lt;=Party_Statement!$E$6),SUMPRODUCT(($C$3:$C1442=Party_Statement!$C$5)*($B$3:$B1442&gt;=Party_Statement!$C$6)*($B$3:$B1442&lt;=Party_Statement!$E$6)),""))</f>
        <v/>
      </c>
    </row>
    <row r="1443" spans="1:11" x14ac:dyDescent="0.2">
      <c r="A1443" s="196" t="str">
        <f>Sales_Entry!A1443</f>
        <v>2083/05/14</v>
      </c>
      <c r="B1443" s="197">
        <f>Sales_Entry!B1443</f>
        <v>46264</v>
      </c>
      <c r="C1443" s="198" t="str">
        <f>Sales_Entry!D1443</f>
        <v>SITALA ARYAL</v>
      </c>
      <c r="D1443" s="198" t="s">
        <v>1388</v>
      </c>
      <c r="E1443" s="198" t="str">
        <f>Sales_Entry!C1443</f>
        <v>BILL-7150</v>
      </c>
      <c r="F1443" s="198" t="str">
        <f>Sales_Entry!E1443</f>
        <v>Mix Milk</v>
      </c>
      <c r="G1443" s="199">
        <f>N(Sales_Entry!J1443)</f>
        <v>90</v>
      </c>
      <c r="H1443" s="199">
        <v>0</v>
      </c>
      <c r="I1443" s="199">
        <f t="shared" si="22"/>
        <v>90</v>
      </c>
      <c r="J1443" s="200"/>
      <c r="K1443" s="200" t="str" cm="1">
        <f t="array" ref="K1443">IF($C1443="","",IF(AND($C1443=Party_Statement!$C$5,$B1443&gt;=Party_Statement!$C$6,$B1443&lt;=Party_Statement!$E$6),SUMPRODUCT(($C$3:$C1443=Party_Statement!$C$5)*($B$3:$B1443&gt;=Party_Statement!$C$6)*($B$3:$B1443&lt;=Party_Statement!$E$6)),""))</f>
        <v/>
      </c>
    </row>
    <row r="1444" spans="1:11" x14ac:dyDescent="0.2">
      <c r="A1444" s="196" t="str">
        <f>Sales_Entry!A1444</f>
        <v>2083/05/14</v>
      </c>
      <c r="B1444" s="197">
        <f>Sales_Entry!B1444</f>
        <v>46264</v>
      </c>
      <c r="C1444" s="198" t="str">
        <f>Sales_Entry!D1444</f>
        <v>LOCAL</v>
      </c>
      <c r="D1444" s="198" t="s">
        <v>1388</v>
      </c>
      <c r="E1444" s="198" t="str">
        <f>Sales_Entry!C1444</f>
        <v>BILL-6489</v>
      </c>
      <c r="F1444" s="198" t="str">
        <f>Sales_Entry!E1444</f>
        <v>Mix Milk</v>
      </c>
      <c r="G1444" s="199">
        <f>N(Sales_Entry!J1444)</f>
        <v>1750</v>
      </c>
      <c r="H1444" s="199">
        <v>0</v>
      </c>
      <c r="I1444" s="199">
        <f t="shared" si="22"/>
        <v>1750</v>
      </c>
      <c r="J1444" s="200"/>
      <c r="K1444" s="200" t="str" cm="1">
        <f t="array" ref="K1444">IF($C1444="","",IF(AND($C1444=Party_Statement!$C$5,$B1444&gt;=Party_Statement!$C$6,$B1444&lt;=Party_Statement!$E$6),SUMPRODUCT(($C$3:$C1444=Party_Statement!$C$5)*($B$3:$B1444&gt;=Party_Statement!$C$6)*($B$3:$B1444&lt;=Party_Statement!$E$6)),""))</f>
        <v/>
      </c>
    </row>
    <row r="1445" spans="1:11" x14ac:dyDescent="0.2">
      <c r="A1445" s="196" t="str">
        <f>Sales_Entry!A1445</f>
        <v>2083/05/15</v>
      </c>
      <c r="B1445" s="197">
        <f>Sales_Entry!B1445</f>
        <v>46265</v>
      </c>
      <c r="C1445" s="198" t="str">
        <f>Sales_Entry!D1445</f>
        <v>SRIJANA DAIRY</v>
      </c>
      <c r="D1445" s="198" t="s">
        <v>1388</v>
      </c>
      <c r="E1445" s="198" t="str">
        <f>Sales_Entry!C1445</f>
        <v>BILL-7151</v>
      </c>
      <c r="F1445" s="198" t="str">
        <f>Sales_Entry!E1445</f>
        <v>Mix Milk</v>
      </c>
      <c r="G1445" s="199">
        <f>N(Sales_Entry!J1445)</f>
        <v>5950</v>
      </c>
      <c r="H1445" s="199">
        <v>0</v>
      </c>
      <c r="I1445" s="199">
        <f t="shared" si="22"/>
        <v>5950</v>
      </c>
      <c r="J1445" s="200"/>
      <c r="K1445" s="200" t="str" cm="1">
        <f t="array" ref="K1445">IF($C1445="","",IF(AND($C1445=Party_Statement!$C$5,$B1445&gt;=Party_Statement!$C$6,$B1445&lt;=Party_Statement!$E$6),SUMPRODUCT(($C$3:$C1445=Party_Statement!$C$5)*($B$3:$B1445&gt;=Party_Statement!$C$6)*($B$3:$B1445&lt;=Party_Statement!$E$6)),""))</f>
        <v/>
      </c>
    </row>
    <row r="1446" spans="1:11" x14ac:dyDescent="0.2">
      <c r="A1446" s="196" t="str">
        <f>Sales_Entry!A1446</f>
        <v>2083/05/15</v>
      </c>
      <c r="B1446" s="197">
        <f>Sales_Entry!B1446</f>
        <v>46265</v>
      </c>
      <c r="C1446" s="198" t="str">
        <f>Sales_Entry!D1446</f>
        <v>SRIJANA DAIRY</v>
      </c>
      <c r="D1446" s="198" t="s">
        <v>1388</v>
      </c>
      <c r="E1446" s="198" t="str">
        <f>Sales_Entry!C1446</f>
        <v>BILL-7151</v>
      </c>
      <c r="F1446" s="198" t="str">
        <f>Sales_Entry!E1446</f>
        <v>Cow Milk</v>
      </c>
      <c r="G1446" s="199">
        <f>N(Sales_Entry!J1446)</f>
        <v>80</v>
      </c>
      <c r="H1446" s="199">
        <v>0</v>
      </c>
      <c r="I1446" s="199">
        <f t="shared" si="22"/>
        <v>80</v>
      </c>
      <c r="J1446" s="200"/>
      <c r="K1446" s="200" t="str" cm="1">
        <f t="array" ref="K1446">IF($C1446="","",IF(AND($C1446=Party_Statement!$C$5,$B1446&gt;=Party_Statement!$C$6,$B1446&lt;=Party_Statement!$E$6),SUMPRODUCT(($C$3:$C1446=Party_Statement!$C$5)*($B$3:$B1446&gt;=Party_Statement!$C$6)*($B$3:$B1446&lt;=Party_Statement!$E$6)),""))</f>
        <v/>
      </c>
    </row>
    <row r="1447" spans="1:11" x14ac:dyDescent="0.2">
      <c r="A1447" s="196" t="str">
        <f>Sales_Entry!A1447</f>
        <v>2083/05/15</v>
      </c>
      <c r="B1447" s="197">
        <f>Sales_Entry!B1447</f>
        <v>46265</v>
      </c>
      <c r="C1447" s="198" t="str">
        <f>Sales_Entry!D1447</f>
        <v>SOBHA BHATTARAI</v>
      </c>
      <c r="D1447" s="198" t="s">
        <v>1388</v>
      </c>
      <c r="E1447" s="198" t="str">
        <f>Sales_Entry!C1447</f>
        <v>BILL-7152</v>
      </c>
      <c r="F1447" s="198" t="str">
        <f>Sales_Entry!E1447</f>
        <v>Mix Milk</v>
      </c>
      <c r="G1447" s="199">
        <f>N(Sales_Entry!J1447)</f>
        <v>3400</v>
      </c>
      <c r="H1447" s="199">
        <v>0</v>
      </c>
      <c r="I1447" s="199">
        <f t="shared" si="22"/>
        <v>3400</v>
      </c>
      <c r="J1447" s="200"/>
      <c r="K1447" s="200" t="str" cm="1">
        <f t="array" ref="K1447">IF($C1447="","",IF(AND($C1447=Party_Statement!$C$5,$B1447&gt;=Party_Statement!$C$6,$B1447&lt;=Party_Statement!$E$6),SUMPRODUCT(($C$3:$C1447=Party_Statement!$C$5)*($B$3:$B1447&gt;=Party_Statement!$C$6)*($B$3:$B1447&lt;=Party_Statement!$E$6)),""))</f>
        <v/>
      </c>
    </row>
    <row r="1448" spans="1:11" x14ac:dyDescent="0.2">
      <c r="A1448" s="196" t="str">
        <f>Sales_Entry!A1448</f>
        <v>2083/05/15</v>
      </c>
      <c r="B1448" s="197">
        <f>Sales_Entry!B1448</f>
        <v>46265</v>
      </c>
      <c r="C1448" s="198" t="str">
        <f>Sales_Entry!D1448</f>
        <v>MANAKAMANA DAIRY</v>
      </c>
      <c r="D1448" s="198" t="s">
        <v>1388</v>
      </c>
      <c r="E1448" s="198" t="str">
        <f>Sales_Entry!C1448</f>
        <v>BILL-7153</v>
      </c>
      <c r="F1448" s="198" t="str">
        <f>Sales_Entry!E1448</f>
        <v>Mix Milk</v>
      </c>
      <c r="G1448" s="199">
        <f>N(Sales_Entry!J1448)</f>
        <v>850</v>
      </c>
      <c r="H1448" s="199">
        <v>0</v>
      </c>
      <c r="I1448" s="199">
        <f t="shared" si="22"/>
        <v>850</v>
      </c>
      <c r="J1448" s="200"/>
      <c r="K1448" s="200" t="str" cm="1">
        <f t="array" ref="K1448">IF($C1448="","",IF(AND($C1448=Party_Statement!$C$5,$B1448&gt;=Party_Statement!$C$6,$B1448&lt;=Party_Statement!$E$6),SUMPRODUCT(($C$3:$C1448=Party_Statement!$C$5)*($B$3:$B1448&gt;=Party_Statement!$C$6)*($B$3:$B1448&lt;=Party_Statement!$E$6)),""))</f>
        <v/>
      </c>
    </row>
    <row r="1449" spans="1:11" s="64" customFormat="1" x14ac:dyDescent="0.2">
      <c r="A1449" s="196" t="str">
        <f>Sales_Entry!A1449</f>
        <v>2083/05/15</v>
      </c>
      <c r="B1449" s="197">
        <f>Sales_Entry!B1449</f>
        <v>46265</v>
      </c>
      <c r="C1449" s="198" t="str">
        <f>Sales_Entry!D1449</f>
        <v>KHANAL KIRANA</v>
      </c>
      <c r="D1449" s="198" t="s">
        <v>1388</v>
      </c>
      <c r="E1449" s="198" t="str">
        <f>Sales_Entry!C1449</f>
        <v>BILL-7154</v>
      </c>
      <c r="F1449" s="198" t="str">
        <f>Sales_Entry!E1449</f>
        <v>Mix Milk</v>
      </c>
      <c r="G1449" s="199">
        <f>N(Sales_Entry!J1449)</f>
        <v>2550</v>
      </c>
      <c r="H1449" s="199">
        <v>0</v>
      </c>
      <c r="I1449" s="199">
        <f t="shared" si="22"/>
        <v>2550</v>
      </c>
      <c r="J1449" s="202"/>
      <c r="K1449" s="200" t="str" cm="1">
        <f t="array" ref="K1449">IF($C1449="","",IF(AND($C1449=Party_Statement!$C$5,$B1449&gt;=Party_Statement!$C$6,$B1449&lt;=Party_Statement!$E$6),SUMPRODUCT(($C$3:$C1449=Party_Statement!$C$5)*($B$3:$B1449&gt;=Party_Statement!$C$6)*($B$3:$B1449&lt;=Party_Statement!$E$6)),""))</f>
        <v/>
      </c>
    </row>
    <row r="1450" spans="1:11" x14ac:dyDescent="0.2">
      <c r="A1450" s="196" t="str">
        <f>Sales_Entry!A1450</f>
        <v>2083/05/15</v>
      </c>
      <c r="B1450" s="197">
        <f>Sales_Entry!B1450</f>
        <v>46265</v>
      </c>
      <c r="C1450" s="198" t="str">
        <f>Sales_Entry!D1450</f>
        <v>AAYUSH AND AAYUSHMA</v>
      </c>
      <c r="D1450" s="198" t="s">
        <v>1388</v>
      </c>
      <c r="E1450" s="198" t="str">
        <f>Sales_Entry!C1450</f>
        <v>BILL-7155</v>
      </c>
      <c r="F1450" s="198" t="str">
        <f>Sales_Entry!E1450</f>
        <v>Mix Milk</v>
      </c>
      <c r="G1450" s="199">
        <f>N(Sales_Entry!J1450)</f>
        <v>425</v>
      </c>
      <c r="H1450" s="199">
        <v>0</v>
      </c>
      <c r="I1450" s="199">
        <f t="shared" si="22"/>
        <v>425</v>
      </c>
      <c r="J1450" s="200"/>
      <c r="K1450" s="200" t="str" cm="1">
        <f t="array" ref="K1450">IF($C1450="","",IF(AND($C1450=Party_Statement!$C$5,$B1450&gt;=Party_Statement!$C$6,$B1450&lt;=Party_Statement!$E$6),SUMPRODUCT(($C$3:$C1450=Party_Statement!$C$5)*($B$3:$B1450&gt;=Party_Statement!$C$6)*($B$3:$B1450&lt;=Party_Statement!$E$6)),""))</f>
        <v/>
      </c>
    </row>
    <row r="1451" spans="1:11" x14ac:dyDescent="0.2">
      <c r="A1451" s="196" t="str">
        <f>Sales_Entry!A1451</f>
        <v>2083/05/15</v>
      </c>
      <c r="B1451" s="197">
        <f>Sales_Entry!B1451</f>
        <v>46265</v>
      </c>
      <c r="C1451" s="198" t="str">
        <f>Sales_Entry!D1451</f>
        <v>YUBARAJ AND SAMRAT</v>
      </c>
      <c r="D1451" s="198" t="s">
        <v>1388</v>
      </c>
      <c r="E1451" s="198" t="str">
        <f>Sales_Entry!C1451</f>
        <v>BILL-7156</v>
      </c>
      <c r="F1451" s="198" t="str">
        <f>Sales_Entry!E1451</f>
        <v>Mix Milk</v>
      </c>
      <c r="G1451" s="199">
        <f>N(Sales_Entry!J1451)</f>
        <v>850</v>
      </c>
      <c r="H1451" s="199">
        <v>0</v>
      </c>
      <c r="I1451" s="199">
        <f t="shared" si="22"/>
        <v>850</v>
      </c>
      <c r="J1451" s="200"/>
      <c r="K1451" s="200" t="str" cm="1">
        <f t="array" ref="K1451">IF($C1451="","",IF(AND($C1451=Party_Statement!$C$5,$B1451&gt;=Party_Statement!$C$6,$B1451&lt;=Party_Statement!$E$6),SUMPRODUCT(($C$3:$C1451=Party_Statement!$C$5)*($B$3:$B1451&gt;=Party_Statement!$C$6)*($B$3:$B1451&lt;=Party_Statement!$E$6)),""))</f>
        <v/>
      </c>
    </row>
    <row r="1452" spans="1:11" x14ac:dyDescent="0.2">
      <c r="A1452" s="196" t="str">
        <f>Sales_Entry!A1452</f>
        <v>2083/05/15</v>
      </c>
      <c r="B1452" s="197">
        <f>Sales_Entry!B1452</f>
        <v>46265</v>
      </c>
      <c r="C1452" s="198" t="str">
        <f>Sales_Entry!D1452</f>
        <v>SAMIKSHYA KIRANA</v>
      </c>
      <c r="D1452" s="198" t="s">
        <v>1388</v>
      </c>
      <c r="E1452" s="198" t="str">
        <f>Sales_Entry!C1452</f>
        <v>BILL-7157</v>
      </c>
      <c r="F1452" s="198" t="str">
        <f>Sales_Entry!E1452</f>
        <v>Mix Milk</v>
      </c>
      <c r="G1452" s="199">
        <f>N(Sales_Entry!J1452)</f>
        <v>680</v>
      </c>
      <c r="H1452" s="199">
        <v>0</v>
      </c>
      <c r="I1452" s="199">
        <f t="shared" si="22"/>
        <v>680</v>
      </c>
      <c r="J1452" s="200"/>
      <c r="K1452" s="200" t="str" cm="1">
        <f t="array" ref="K1452">IF($C1452="","",IF(AND($C1452=Party_Statement!$C$5,$B1452&gt;=Party_Statement!$C$6,$B1452&lt;=Party_Statement!$E$6),SUMPRODUCT(($C$3:$C1452=Party_Statement!$C$5)*($B$3:$B1452&gt;=Party_Statement!$C$6)*($B$3:$B1452&lt;=Party_Statement!$E$6)),""))</f>
        <v/>
      </c>
    </row>
    <row r="1453" spans="1:11" x14ac:dyDescent="0.2">
      <c r="A1453" s="196" t="str">
        <f>Sales_Entry!A1453</f>
        <v>2083/05/15</v>
      </c>
      <c r="B1453" s="197">
        <f>Sales_Entry!B1453</f>
        <v>46265</v>
      </c>
      <c r="C1453" s="198" t="str">
        <f>Sales_Entry!D1453</f>
        <v>KRISHNA KHAREL</v>
      </c>
      <c r="D1453" s="198" t="s">
        <v>1388</v>
      </c>
      <c r="E1453" s="198" t="str">
        <f>Sales_Entry!C1453</f>
        <v>BILL-7158</v>
      </c>
      <c r="F1453" s="198" t="str">
        <f>Sales_Entry!E1453</f>
        <v>Mix Milk</v>
      </c>
      <c r="G1453" s="199">
        <f>N(Sales_Entry!J1453)</f>
        <v>129</v>
      </c>
      <c r="H1453" s="199">
        <v>0</v>
      </c>
      <c r="I1453" s="199">
        <f t="shared" si="22"/>
        <v>129</v>
      </c>
      <c r="J1453" s="200"/>
      <c r="K1453" s="200" t="str" cm="1">
        <f t="array" ref="K1453">IF($C1453="","",IF(AND($C1453=Party_Statement!$C$5,$B1453&gt;=Party_Statement!$C$6,$B1453&lt;=Party_Statement!$E$6),SUMPRODUCT(($C$3:$C1453=Party_Statement!$C$5)*($B$3:$B1453&gt;=Party_Statement!$C$6)*($B$3:$B1453&lt;=Party_Statement!$E$6)),""))</f>
        <v/>
      </c>
    </row>
    <row r="1454" spans="1:11" x14ac:dyDescent="0.2">
      <c r="A1454" s="196" t="str">
        <f>Sales_Entry!A1454</f>
        <v>2083/05/15</v>
      </c>
      <c r="B1454" s="197">
        <f>Sales_Entry!B1454</f>
        <v>46265</v>
      </c>
      <c r="C1454" s="198" t="str">
        <f>Sales_Entry!D1454</f>
        <v>AAMOSH KIRANA</v>
      </c>
      <c r="D1454" s="198" t="s">
        <v>1388</v>
      </c>
      <c r="E1454" s="198" t="str">
        <f>Sales_Entry!C1454</f>
        <v>BILL-7159</v>
      </c>
      <c r="F1454" s="198" t="str">
        <f>Sales_Entry!E1454</f>
        <v>Mix Milk</v>
      </c>
      <c r="G1454" s="199">
        <f>N(Sales_Entry!J1454)</f>
        <v>3440</v>
      </c>
      <c r="H1454" s="199">
        <v>0</v>
      </c>
      <c r="I1454" s="199">
        <f t="shared" si="22"/>
        <v>3440</v>
      </c>
      <c r="J1454" s="200"/>
      <c r="K1454" s="200" cm="1">
        <f t="array" ref="K1454">IF($C1454="","",IF(AND($C1454=Party_Statement!$C$5,$B1454&gt;=Party_Statement!$C$6,$B1454&lt;=Party_Statement!$E$6),SUMPRODUCT(($C$3:$C1454=Party_Statement!$C$5)*($B$3:$B1454&gt;=Party_Statement!$C$6)*($B$3:$B1454&lt;=Party_Statement!$E$6)),""))</f>
        <v>184</v>
      </c>
    </row>
    <row r="1455" spans="1:11" x14ac:dyDescent="0.2">
      <c r="A1455" s="196" t="str">
        <f>Sales_Entry!A1455</f>
        <v>2083/05/15</v>
      </c>
      <c r="B1455" s="197">
        <f>Sales_Entry!B1455</f>
        <v>46265</v>
      </c>
      <c r="C1455" s="198" t="str">
        <f>Sales_Entry!D1455</f>
        <v>AAMOSH KIRANA</v>
      </c>
      <c r="D1455" s="198" t="s">
        <v>1388</v>
      </c>
      <c r="E1455" s="198" t="str">
        <f>Sales_Entry!C1455</f>
        <v>BILL-7159</v>
      </c>
      <c r="F1455" s="198" t="str">
        <f>Sales_Entry!E1455</f>
        <v>Mix Milk</v>
      </c>
      <c r="G1455" s="199">
        <f>N(Sales_Entry!J1455)</f>
        <v>2550</v>
      </c>
      <c r="H1455" s="199">
        <v>0</v>
      </c>
      <c r="I1455" s="199">
        <f t="shared" si="22"/>
        <v>2550</v>
      </c>
      <c r="J1455" s="200"/>
      <c r="K1455" s="200" cm="1">
        <f t="array" ref="K1455">IF($C1455="","",IF(AND($C1455=Party_Statement!$C$5,$B1455&gt;=Party_Statement!$C$6,$B1455&lt;=Party_Statement!$E$6),SUMPRODUCT(($C$3:$C1455=Party_Statement!$C$5)*($B$3:$B1455&gt;=Party_Statement!$C$6)*($B$3:$B1455&lt;=Party_Statement!$E$6)),""))</f>
        <v>185</v>
      </c>
    </row>
    <row r="1456" spans="1:11" x14ac:dyDescent="0.2">
      <c r="A1456" s="196" t="str">
        <f>Sales_Entry!A1456</f>
        <v>2083/05/15</v>
      </c>
      <c r="B1456" s="197">
        <f>Sales_Entry!B1456</f>
        <v>46265</v>
      </c>
      <c r="C1456" s="198" t="str">
        <f>Sales_Entry!D1456</f>
        <v>AAMOSH KIRANA</v>
      </c>
      <c r="D1456" s="198" t="s">
        <v>1388</v>
      </c>
      <c r="E1456" s="198" t="str">
        <f>Sales_Entry!C1456</f>
        <v>BILL-7159</v>
      </c>
      <c r="F1456" s="198" t="str">
        <f>Sales_Entry!E1456</f>
        <v>Cow Milk</v>
      </c>
      <c r="G1456" s="199">
        <f>N(Sales_Entry!J1456)</f>
        <v>80</v>
      </c>
      <c r="H1456" s="199">
        <v>0</v>
      </c>
      <c r="I1456" s="199">
        <f t="shared" si="22"/>
        <v>80</v>
      </c>
      <c r="J1456" s="200"/>
      <c r="K1456" s="200" cm="1">
        <f t="array" ref="K1456">IF($C1456="","",IF(AND($C1456=Party_Statement!$C$5,$B1456&gt;=Party_Statement!$C$6,$B1456&lt;=Party_Statement!$E$6),SUMPRODUCT(($C$3:$C1456=Party_Statement!$C$5)*($B$3:$B1456&gt;=Party_Statement!$C$6)*($B$3:$B1456&lt;=Party_Statement!$E$6)),""))</f>
        <v>186</v>
      </c>
    </row>
    <row r="1457" spans="1:11" x14ac:dyDescent="0.2">
      <c r="A1457" s="196" t="str">
        <f>Sales_Entry!A1457</f>
        <v>2083/05/15</v>
      </c>
      <c r="B1457" s="197">
        <f>Sales_Entry!B1457</f>
        <v>46265</v>
      </c>
      <c r="C1457" s="198" t="str">
        <f>Sales_Entry!D1457</f>
        <v>ORGANIC TARKALI</v>
      </c>
      <c r="D1457" s="198" t="s">
        <v>1388</v>
      </c>
      <c r="E1457" s="198" t="str">
        <f>Sales_Entry!C1457</f>
        <v>BILL-7160</v>
      </c>
      <c r="F1457" s="198" t="str">
        <f>Sales_Entry!E1457</f>
        <v>Mix Milk</v>
      </c>
      <c r="G1457" s="199">
        <f>N(Sales_Entry!J1457)</f>
        <v>1900</v>
      </c>
      <c r="H1457" s="199">
        <v>0</v>
      </c>
      <c r="I1457" s="199">
        <f t="shared" si="22"/>
        <v>1900</v>
      </c>
      <c r="J1457" s="200"/>
      <c r="K1457" s="200" t="str" cm="1">
        <f t="array" ref="K1457">IF($C1457="","",IF(AND($C1457=Party_Statement!$C$5,$B1457&gt;=Party_Statement!$C$6,$B1457&lt;=Party_Statement!$E$6),SUMPRODUCT(($C$3:$C1457=Party_Statement!$C$5)*($B$3:$B1457&gt;=Party_Statement!$C$6)*($B$3:$B1457&lt;=Party_Statement!$E$6)),""))</f>
        <v/>
      </c>
    </row>
    <row r="1458" spans="1:11" x14ac:dyDescent="0.2">
      <c r="A1458" s="196" t="str">
        <f>Sales_Entry!A1458</f>
        <v>2083/05/15</v>
      </c>
      <c r="B1458" s="197">
        <f>Sales_Entry!B1458</f>
        <v>46265</v>
      </c>
      <c r="C1458" s="198" t="str">
        <f>Sales_Entry!D1458</f>
        <v>DEURALI KIRANA</v>
      </c>
      <c r="D1458" s="198" t="s">
        <v>1388</v>
      </c>
      <c r="E1458" s="198" t="str">
        <f>Sales_Entry!C1458</f>
        <v>BILL-7161</v>
      </c>
      <c r="F1458" s="198" t="str">
        <f>Sales_Entry!E1458</f>
        <v>Mix Milk</v>
      </c>
      <c r="G1458" s="199">
        <f>N(Sales_Entry!J1458)</f>
        <v>1020</v>
      </c>
      <c r="H1458" s="199">
        <v>0</v>
      </c>
      <c r="I1458" s="199">
        <f t="shared" si="22"/>
        <v>1020</v>
      </c>
      <c r="J1458" s="200"/>
      <c r="K1458" s="200" t="str" cm="1">
        <f t="array" ref="K1458">IF($C1458="","",IF(AND($C1458=Party_Statement!$C$5,$B1458&gt;=Party_Statement!$C$6,$B1458&lt;=Party_Statement!$E$6),SUMPRODUCT(($C$3:$C1458=Party_Statement!$C$5)*($B$3:$B1458&gt;=Party_Statement!$C$6)*($B$3:$B1458&lt;=Party_Statement!$E$6)),""))</f>
        <v/>
      </c>
    </row>
    <row r="1459" spans="1:11" x14ac:dyDescent="0.2">
      <c r="A1459" s="196" t="str">
        <f>Sales_Entry!A1459</f>
        <v>2083/05/15</v>
      </c>
      <c r="B1459" s="197">
        <f>Sales_Entry!B1459</f>
        <v>46265</v>
      </c>
      <c r="C1459" s="198" t="str">
        <f>Sales_Entry!D1459</f>
        <v>SHARMA DAI</v>
      </c>
      <c r="D1459" s="198" t="s">
        <v>1388</v>
      </c>
      <c r="E1459" s="198" t="str">
        <f>Sales_Entry!C1459</f>
        <v>BILL-7162</v>
      </c>
      <c r="F1459" s="198" t="str">
        <f>Sales_Entry!E1459</f>
        <v>Mix Milk</v>
      </c>
      <c r="G1459" s="199">
        <f>N(Sales_Entry!J1459)</f>
        <v>2550</v>
      </c>
      <c r="H1459" s="199">
        <v>0</v>
      </c>
      <c r="I1459" s="199">
        <f t="shared" si="22"/>
        <v>2550</v>
      </c>
      <c r="J1459" s="200"/>
      <c r="K1459" s="200" t="str" cm="1">
        <f t="array" ref="K1459">IF($C1459="","",IF(AND($C1459=Party_Statement!$C$5,$B1459&gt;=Party_Statement!$C$6,$B1459&lt;=Party_Statement!$E$6),SUMPRODUCT(($C$3:$C1459=Party_Statement!$C$5)*($B$3:$B1459&gt;=Party_Statement!$C$6)*($B$3:$B1459&lt;=Party_Statement!$E$6)),""))</f>
        <v/>
      </c>
    </row>
    <row r="1460" spans="1:11" s="64" customFormat="1" x14ac:dyDescent="0.2">
      <c r="A1460" s="196" t="str">
        <f>Sales_Entry!A1460</f>
        <v>2083/05/15</v>
      </c>
      <c r="B1460" s="197">
        <f>Sales_Entry!B1460</f>
        <v>46265</v>
      </c>
      <c r="C1460" s="198" t="str">
        <f>Sales_Entry!D1460</f>
        <v>GIRI KIRANA</v>
      </c>
      <c r="D1460" s="198" t="s">
        <v>1388</v>
      </c>
      <c r="E1460" s="198" t="str">
        <f>Sales_Entry!C1460</f>
        <v>BILL-7163</v>
      </c>
      <c r="F1460" s="198" t="str">
        <f>Sales_Entry!E1460</f>
        <v>Mix Milk</v>
      </c>
      <c r="G1460" s="199">
        <f>N(Sales_Entry!J1460)</f>
        <v>1275</v>
      </c>
      <c r="H1460" s="199">
        <v>0</v>
      </c>
      <c r="I1460" s="199">
        <f t="shared" si="22"/>
        <v>1275</v>
      </c>
      <c r="J1460" s="202"/>
      <c r="K1460" s="200" t="str" cm="1">
        <f t="array" ref="K1460">IF($C1460="","",IF(AND($C1460=Party_Statement!$C$5,$B1460&gt;=Party_Statement!$C$6,$B1460&lt;=Party_Statement!$E$6),SUMPRODUCT(($C$3:$C1460=Party_Statement!$C$5)*($B$3:$B1460&gt;=Party_Statement!$C$6)*($B$3:$B1460&lt;=Party_Statement!$E$6)),""))</f>
        <v/>
      </c>
    </row>
    <row r="1461" spans="1:11" x14ac:dyDescent="0.2">
      <c r="A1461" s="196" t="str">
        <f>Sales_Entry!A1461</f>
        <v>2083/05/15</v>
      </c>
      <c r="B1461" s="197">
        <f>Sales_Entry!B1461</f>
        <v>46265</v>
      </c>
      <c r="C1461" s="198" t="str">
        <f>Sales_Entry!D1461</f>
        <v>NEUPANE KIRANA</v>
      </c>
      <c r="D1461" s="198" t="s">
        <v>1388</v>
      </c>
      <c r="E1461" s="198" t="str">
        <f>Sales_Entry!C1461</f>
        <v>BILL-7164</v>
      </c>
      <c r="F1461" s="198" t="str">
        <f>Sales_Entry!E1461</f>
        <v>Mix Milk</v>
      </c>
      <c r="G1461" s="199">
        <f>N(Sales_Entry!J1461)</f>
        <v>200</v>
      </c>
      <c r="H1461" s="199">
        <v>0</v>
      </c>
      <c r="I1461" s="199">
        <f t="shared" si="22"/>
        <v>200</v>
      </c>
      <c r="J1461" s="200"/>
      <c r="K1461" s="200" t="str" cm="1">
        <f t="array" ref="K1461">IF($C1461="","",IF(AND($C1461=Party_Statement!$C$5,$B1461&gt;=Party_Statement!$C$6,$B1461&lt;=Party_Statement!$E$6),SUMPRODUCT(($C$3:$C1461=Party_Statement!$C$5)*($B$3:$B1461&gt;=Party_Statement!$C$6)*($B$3:$B1461&lt;=Party_Statement!$E$6)),""))</f>
        <v/>
      </c>
    </row>
    <row r="1462" spans="1:11" x14ac:dyDescent="0.2">
      <c r="A1462" s="196" t="str">
        <f>Sales_Entry!A1462</f>
        <v>2083/05/15</v>
      </c>
      <c r="B1462" s="197">
        <f>Sales_Entry!B1462</f>
        <v>46265</v>
      </c>
      <c r="C1462" s="198" t="str">
        <f>Sales_Entry!D1462</f>
        <v>PALPALI KIRANA</v>
      </c>
      <c r="D1462" s="198" t="s">
        <v>1388</v>
      </c>
      <c r="E1462" s="198" t="str">
        <f>Sales_Entry!C1462</f>
        <v>BILL-7165</v>
      </c>
      <c r="F1462" s="198" t="str">
        <f>Sales_Entry!E1462</f>
        <v>Mix Milk</v>
      </c>
      <c r="G1462" s="199">
        <f>N(Sales_Entry!J1462)</f>
        <v>1700</v>
      </c>
      <c r="H1462" s="199">
        <v>0</v>
      </c>
      <c r="I1462" s="199">
        <f t="shared" si="22"/>
        <v>1700</v>
      </c>
      <c r="J1462" s="200"/>
      <c r="K1462" s="200" t="str" cm="1">
        <f t="array" ref="K1462">IF($C1462="","",IF(AND($C1462=Party_Statement!$C$5,$B1462&gt;=Party_Statement!$C$6,$B1462&lt;=Party_Statement!$E$6),SUMPRODUCT(($C$3:$C1462=Party_Statement!$C$5)*($B$3:$B1462&gt;=Party_Statement!$C$6)*($B$3:$B1462&lt;=Party_Statement!$E$6)),""))</f>
        <v/>
      </c>
    </row>
    <row r="1463" spans="1:11" x14ac:dyDescent="0.2">
      <c r="A1463" s="196" t="str">
        <f>Sales_Entry!A1463</f>
        <v>2083/05/15</v>
      </c>
      <c r="B1463" s="197">
        <f>Sales_Entry!B1463</f>
        <v>46265</v>
      </c>
      <c r="C1463" s="198" t="str">
        <f>Sales_Entry!D1463</f>
        <v>GANGA NEUPANE</v>
      </c>
      <c r="D1463" s="198" t="s">
        <v>1388</v>
      </c>
      <c r="E1463" s="198" t="str">
        <f>Sales_Entry!C1463</f>
        <v>BILL-7166</v>
      </c>
      <c r="F1463" s="198" t="str">
        <f>Sales_Entry!E1463</f>
        <v>Mix Milk</v>
      </c>
      <c r="G1463" s="199">
        <f>N(Sales_Entry!J1463)</f>
        <v>425</v>
      </c>
      <c r="H1463" s="199">
        <v>0</v>
      </c>
      <c r="I1463" s="199">
        <f t="shared" si="22"/>
        <v>425</v>
      </c>
      <c r="J1463" s="200"/>
      <c r="K1463" s="200" t="str" cm="1">
        <f t="array" ref="K1463">IF($C1463="","",IF(AND($C1463=Party_Statement!$C$5,$B1463&gt;=Party_Statement!$C$6,$B1463&lt;=Party_Statement!$E$6),SUMPRODUCT(($C$3:$C1463=Party_Statement!$C$5)*($B$3:$B1463&gt;=Party_Statement!$C$6)*($B$3:$B1463&lt;=Party_Statement!$E$6)),""))</f>
        <v/>
      </c>
    </row>
    <row r="1464" spans="1:11" x14ac:dyDescent="0.2">
      <c r="A1464" s="196" t="str">
        <f>Sales_Entry!A1464</f>
        <v>2083/05/16</v>
      </c>
      <c r="B1464" s="197">
        <f>Sales_Entry!B1464</f>
        <v>46266</v>
      </c>
      <c r="C1464" s="198" t="str">
        <f>Sales_Entry!D1464</f>
        <v>SRIJANA DAIRY</v>
      </c>
      <c r="D1464" s="198" t="s">
        <v>1388</v>
      </c>
      <c r="E1464" s="198" t="str">
        <f>Sales_Entry!C1464</f>
        <v>BILL-7167</v>
      </c>
      <c r="F1464" s="198" t="str">
        <f>Sales_Entry!E1464</f>
        <v>Mix Milk</v>
      </c>
      <c r="G1464" s="199">
        <f>N(Sales_Entry!J1464)</f>
        <v>5100</v>
      </c>
      <c r="H1464" s="199">
        <v>0</v>
      </c>
      <c r="I1464" s="199">
        <f t="shared" si="22"/>
        <v>5100</v>
      </c>
      <c r="J1464" s="200"/>
      <c r="K1464" s="200" t="str" cm="1">
        <f t="array" ref="K1464">IF($C1464="","",IF(AND($C1464=Party_Statement!$C$5,$B1464&gt;=Party_Statement!$C$6,$B1464&lt;=Party_Statement!$E$6),SUMPRODUCT(($C$3:$C1464=Party_Statement!$C$5)*($B$3:$B1464&gt;=Party_Statement!$C$6)*($B$3:$B1464&lt;=Party_Statement!$E$6)),""))</f>
        <v/>
      </c>
    </row>
    <row r="1465" spans="1:11" x14ac:dyDescent="0.2">
      <c r="A1465" s="196" t="str">
        <f>Sales_Entry!A1465</f>
        <v>2083/05/16</v>
      </c>
      <c r="B1465" s="197">
        <f>Sales_Entry!B1465</f>
        <v>46266</v>
      </c>
      <c r="C1465" s="198" t="str">
        <f>Sales_Entry!D1465</f>
        <v>SRIJANA DAIRY</v>
      </c>
      <c r="D1465" s="198" t="s">
        <v>1388</v>
      </c>
      <c r="E1465" s="198" t="str">
        <f>Sales_Entry!C1465</f>
        <v>BILL-7167</v>
      </c>
      <c r="F1465" s="198" t="str">
        <f>Sales_Entry!E1465</f>
        <v>Cow Milk</v>
      </c>
      <c r="G1465" s="199">
        <f>N(Sales_Entry!J1465)</f>
        <v>80</v>
      </c>
      <c r="H1465" s="199">
        <v>0</v>
      </c>
      <c r="I1465" s="199">
        <f t="shared" si="22"/>
        <v>80</v>
      </c>
      <c r="J1465" s="200"/>
      <c r="K1465" s="200" t="str" cm="1">
        <f t="array" ref="K1465">IF($C1465="","",IF(AND($C1465=Party_Statement!$C$5,$B1465&gt;=Party_Statement!$C$6,$B1465&lt;=Party_Statement!$E$6),SUMPRODUCT(($C$3:$C1465=Party_Statement!$C$5)*($B$3:$B1465&gt;=Party_Statement!$C$6)*($B$3:$B1465&lt;=Party_Statement!$E$6)),""))</f>
        <v/>
      </c>
    </row>
    <row r="1466" spans="1:11" x14ac:dyDescent="0.2">
      <c r="A1466" s="196" t="str">
        <f>Sales_Entry!A1466</f>
        <v>2083/05/16</v>
      </c>
      <c r="B1466" s="197">
        <f>Sales_Entry!B1466</f>
        <v>46266</v>
      </c>
      <c r="C1466" s="198" t="str">
        <f>Sales_Entry!D1466</f>
        <v>SOBHA BHATTARAI</v>
      </c>
      <c r="D1466" s="198" t="s">
        <v>1388</v>
      </c>
      <c r="E1466" s="198" t="str">
        <f>Sales_Entry!C1466</f>
        <v>BILL-7168</v>
      </c>
      <c r="F1466" s="198" t="str">
        <f>Sales_Entry!E1466</f>
        <v>Mix Milk</v>
      </c>
      <c r="G1466" s="199">
        <f>N(Sales_Entry!J1466)</f>
        <v>3400</v>
      </c>
      <c r="H1466" s="199">
        <v>0</v>
      </c>
      <c r="I1466" s="199">
        <f t="shared" si="22"/>
        <v>3400</v>
      </c>
      <c r="J1466" s="200"/>
      <c r="K1466" s="200" t="str" cm="1">
        <f t="array" ref="K1466">IF($C1466="","",IF(AND($C1466=Party_Statement!$C$5,$B1466&gt;=Party_Statement!$C$6,$B1466&lt;=Party_Statement!$E$6),SUMPRODUCT(($C$3:$C1466=Party_Statement!$C$5)*($B$3:$B1466&gt;=Party_Statement!$C$6)*($B$3:$B1466&lt;=Party_Statement!$E$6)),""))</f>
        <v/>
      </c>
    </row>
    <row r="1467" spans="1:11" x14ac:dyDescent="0.2">
      <c r="A1467" s="196" t="str">
        <f>Sales_Entry!A1467</f>
        <v>2083/05/16</v>
      </c>
      <c r="B1467" s="197">
        <f>Sales_Entry!B1467</f>
        <v>46266</v>
      </c>
      <c r="C1467" s="198" t="str">
        <f>Sales_Entry!D1467</f>
        <v>KHANAL KIRANA</v>
      </c>
      <c r="D1467" s="198" t="s">
        <v>1388</v>
      </c>
      <c r="E1467" s="198" t="str">
        <f>Sales_Entry!C1467</f>
        <v>BILL-7169</v>
      </c>
      <c r="F1467" s="198" t="str">
        <f>Sales_Entry!E1467</f>
        <v>Mix Milk</v>
      </c>
      <c r="G1467" s="199">
        <f>N(Sales_Entry!J1467)</f>
        <v>2550</v>
      </c>
      <c r="H1467" s="199">
        <v>0</v>
      </c>
      <c r="I1467" s="199">
        <f t="shared" si="22"/>
        <v>2550</v>
      </c>
      <c r="J1467" s="200"/>
      <c r="K1467" s="200" t="str" cm="1">
        <f t="array" ref="K1467">IF($C1467="","",IF(AND($C1467=Party_Statement!$C$5,$B1467&gt;=Party_Statement!$C$6,$B1467&lt;=Party_Statement!$E$6),SUMPRODUCT(($C$3:$C1467=Party_Statement!$C$5)*($B$3:$B1467&gt;=Party_Statement!$C$6)*($B$3:$B1467&lt;=Party_Statement!$E$6)),""))</f>
        <v/>
      </c>
    </row>
    <row r="1468" spans="1:11" x14ac:dyDescent="0.2">
      <c r="A1468" s="196" t="str">
        <f>Sales_Entry!A1468</f>
        <v>2083/05/16</v>
      </c>
      <c r="B1468" s="197">
        <f>Sales_Entry!B1468</f>
        <v>46266</v>
      </c>
      <c r="C1468" s="198" t="str">
        <f>Sales_Entry!D1468</f>
        <v>YUBARAJ AND SAMRAT</v>
      </c>
      <c r="D1468" s="198" t="s">
        <v>1388</v>
      </c>
      <c r="E1468" s="198" t="str">
        <f>Sales_Entry!C1468</f>
        <v>BILL-7170</v>
      </c>
      <c r="F1468" s="198" t="str">
        <f>Sales_Entry!E1468</f>
        <v>Mix Milk</v>
      </c>
      <c r="G1468" s="199">
        <f>N(Sales_Entry!J1468)</f>
        <v>850</v>
      </c>
      <c r="H1468" s="199">
        <v>0</v>
      </c>
      <c r="I1468" s="199">
        <f t="shared" si="22"/>
        <v>850</v>
      </c>
      <c r="J1468" s="200"/>
      <c r="K1468" s="200" t="str" cm="1">
        <f t="array" ref="K1468">IF($C1468="","",IF(AND($C1468=Party_Statement!$C$5,$B1468&gt;=Party_Statement!$C$6,$B1468&lt;=Party_Statement!$E$6),SUMPRODUCT(($C$3:$C1468=Party_Statement!$C$5)*($B$3:$B1468&gt;=Party_Statement!$C$6)*($B$3:$B1468&lt;=Party_Statement!$E$6)),""))</f>
        <v/>
      </c>
    </row>
    <row r="1469" spans="1:11" x14ac:dyDescent="0.2">
      <c r="A1469" s="196" t="str">
        <f>Sales_Entry!A1469</f>
        <v>2083/05/16</v>
      </c>
      <c r="B1469" s="197">
        <f>Sales_Entry!B1469</f>
        <v>46266</v>
      </c>
      <c r="C1469" s="198" t="str">
        <f>Sales_Entry!D1469</f>
        <v>PALPALI KIRANA</v>
      </c>
      <c r="D1469" s="198" t="s">
        <v>1388</v>
      </c>
      <c r="E1469" s="198" t="str">
        <f>Sales_Entry!C1469</f>
        <v>BILL-7171</v>
      </c>
      <c r="F1469" s="198" t="str">
        <f>Sales_Entry!E1469</f>
        <v>Mix Milk</v>
      </c>
      <c r="G1469" s="199">
        <f>N(Sales_Entry!J1469)</f>
        <v>2125</v>
      </c>
      <c r="H1469" s="199">
        <v>0</v>
      </c>
      <c r="I1469" s="199">
        <f t="shared" si="22"/>
        <v>2125</v>
      </c>
      <c r="J1469" s="200"/>
      <c r="K1469" s="200" t="str" cm="1">
        <f t="array" ref="K1469">IF($C1469="","",IF(AND($C1469=Party_Statement!$C$5,$B1469&gt;=Party_Statement!$C$6,$B1469&lt;=Party_Statement!$E$6),SUMPRODUCT(($C$3:$C1469=Party_Statement!$C$5)*($B$3:$B1469&gt;=Party_Statement!$C$6)*($B$3:$B1469&lt;=Party_Statement!$E$6)),""))</f>
        <v/>
      </c>
    </row>
    <row r="1470" spans="1:11" x14ac:dyDescent="0.2">
      <c r="A1470" s="196" t="str">
        <f>Sales_Entry!A1470</f>
        <v>2083/05/16</v>
      </c>
      <c r="B1470" s="197">
        <f>Sales_Entry!B1470</f>
        <v>46266</v>
      </c>
      <c r="C1470" s="198" t="str">
        <f>Sales_Entry!D1470</f>
        <v>AAMOSH KIRANA</v>
      </c>
      <c r="D1470" s="198" t="s">
        <v>1388</v>
      </c>
      <c r="E1470" s="198" t="str">
        <f>Sales_Entry!C1470</f>
        <v>BILL-7172</v>
      </c>
      <c r="F1470" s="198" t="str">
        <f>Sales_Entry!E1470</f>
        <v>Mix Milk</v>
      </c>
      <c r="G1470" s="199">
        <f>N(Sales_Entry!J1470)</f>
        <v>3440</v>
      </c>
      <c r="H1470" s="199">
        <v>0</v>
      </c>
      <c r="I1470" s="199">
        <f t="shared" si="22"/>
        <v>3440</v>
      </c>
      <c r="J1470" s="200"/>
      <c r="K1470" s="200" cm="1">
        <f t="array" ref="K1470">IF($C1470="","",IF(AND($C1470=Party_Statement!$C$5,$B1470&gt;=Party_Statement!$C$6,$B1470&lt;=Party_Statement!$E$6),SUMPRODUCT(($C$3:$C1470=Party_Statement!$C$5)*($B$3:$B1470&gt;=Party_Statement!$C$6)*($B$3:$B1470&lt;=Party_Statement!$E$6)),""))</f>
        <v>187</v>
      </c>
    </row>
    <row r="1471" spans="1:11" s="64" customFormat="1" x14ac:dyDescent="0.2">
      <c r="A1471" s="196" t="str">
        <f>Sales_Entry!A1471</f>
        <v>2083/05/16</v>
      </c>
      <c r="B1471" s="197">
        <f>Sales_Entry!B1471</f>
        <v>46266</v>
      </c>
      <c r="C1471" s="198" t="str">
        <f>Sales_Entry!D1471</f>
        <v>AAMOSH KIRANA</v>
      </c>
      <c r="D1471" s="198" t="s">
        <v>1388</v>
      </c>
      <c r="E1471" s="198" t="str">
        <f>Sales_Entry!C1471</f>
        <v>BILL-7172</v>
      </c>
      <c r="F1471" s="198" t="str">
        <f>Sales_Entry!E1471</f>
        <v>Mix Milk</v>
      </c>
      <c r="G1471" s="199">
        <f>N(Sales_Entry!J1471)</f>
        <v>3825</v>
      </c>
      <c r="H1471" s="199">
        <v>0</v>
      </c>
      <c r="I1471" s="199">
        <f t="shared" si="22"/>
        <v>3825</v>
      </c>
      <c r="J1471" s="202"/>
      <c r="K1471" s="200" cm="1">
        <f t="array" ref="K1471">IF($C1471="","",IF(AND($C1471=Party_Statement!$C$5,$B1471&gt;=Party_Statement!$C$6,$B1471&lt;=Party_Statement!$E$6),SUMPRODUCT(($C$3:$C1471=Party_Statement!$C$5)*($B$3:$B1471&gt;=Party_Statement!$C$6)*($B$3:$B1471&lt;=Party_Statement!$E$6)),""))</f>
        <v>188</v>
      </c>
    </row>
    <row r="1472" spans="1:11" x14ac:dyDescent="0.2">
      <c r="A1472" s="196" t="str">
        <f>Sales_Entry!A1472</f>
        <v>2083/05/16</v>
      </c>
      <c r="B1472" s="197">
        <f>Sales_Entry!B1472</f>
        <v>46266</v>
      </c>
      <c r="C1472" s="198" t="str">
        <f>Sales_Entry!D1472</f>
        <v>AAMOSH KIRANA</v>
      </c>
      <c r="D1472" s="198" t="s">
        <v>1388</v>
      </c>
      <c r="E1472" s="198" t="str">
        <f>Sales_Entry!C1472</f>
        <v>BILL-7172</v>
      </c>
      <c r="F1472" s="198" t="str">
        <f>Sales_Entry!E1472</f>
        <v>GHEE</v>
      </c>
      <c r="G1472" s="199">
        <f>N(Sales_Entry!J1472)</f>
        <v>6000</v>
      </c>
      <c r="H1472" s="199">
        <v>0</v>
      </c>
      <c r="I1472" s="199">
        <f t="shared" si="22"/>
        <v>6000</v>
      </c>
      <c r="J1472" s="200"/>
      <c r="K1472" s="200" cm="1">
        <f t="array" ref="K1472">IF($C1472="","",IF(AND($C1472=Party_Statement!$C$5,$B1472&gt;=Party_Statement!$C$6,$B1472&lt;=Party_Statement!$E$6),SUMPRODUCT(($C$3:$C1472=Party_Statement!$C$5)*($B$3:$B1472&gt;=Party_Statement!$C$6)*($B$3:$B1472&lt;=Party_Statement!$E$6)),""))</f>
        <v>189</v>
      </c>
    </row>
    <row r="1473" spans="1:11" x14ac:dyDescent="0.2">
      <c r="A1473" s="196" t="str">
        <f>Sales_Entry!A1473</f>
        <v>2083/05/16</v>
      </c>
      <c r="B1473" s="197">
        <f>Sales_Entry!B1473</f>
        <v>46266</v>
      </c>
      <c r="C1473" s="198" t="str">
        <f>Sales_Entry!D1473</f>
        <v>AAMOSH KIRANA</v>
      </c>
      <c r="D1473" s="198" t="s">
        <v>1388</v>
      </c>
      <c r="E1473" s="198" t="str">
        <f>Sales_Entry!C1473</f>
        <v>BILL-7172</v>
      </c>
      <c r="F1473" s="198" t="str">
        <f>Sales_Entry!E1473</f>
        <v>Cow Milk</v>
      </c>
      <c r="G1473" s="199">
        <f>N(Sales_Entry!J1473)</f>
        <v>80</v>
      </c>
      <c r="H1473" s="199">
        <v>0</v>
      </c>
      <c r="I1473" s="199">
        <f t="shared" si="22"/>
        <v>80</v>
      </c>
      <c r="J1473" s="200"/>
      <c r="K1473" s="200" cm="1">
        <f t="array" ref="K1473">IF($C1473="","",IF(AND($C1473=Party_Statement!$C$5,$B1473&gt;=Party_Statement!$C$6,$B1473&lt;=Party_Statement!$E$6),SUMPRODUCT(($C$3:$C1473=Party_Statement!$C$5)*($B$3:$B1473&gt;=Party_Statement!$C$6)*($B$3:$B1473&lt;=Party_Statement!$E$6)),""))</f>
        <v>190</v>
      </c>
    </row>
    <row r="1474" spans="1:11" x14ac:dyDescent="0.2">
      <c r="A1474" s="196" t="str">
        <f>Sales_Entry!A1474</f>
        <v>2083/05/16</v>
      </c>
      <c r="B1474" s="197">
        <f>Sales_Entry!B1474</f>
        <v>46266</v>
      </c>
      <c r="C1474" s="198" t="str">
        <f>Sales_Entry!D1474</f>
        <v>DEURALI KIRANA</v>
      </c>
      <c r="D1474" s="198" t="s">
        <v>1388</v>
      </c>
      <c r="E1474" s="198" t="str">
        <f>Sales_Entry!C1474</f>
        <v>BILL-7173</v>
      </c>
      <c r="F1474" s="198" t="str">
        <f>Sales_Entry!E1474</f>
        <v>Mix Milk</v>
      </c>
      <c r="G1474" s="199">
        <f>N(Sales_Entry!J1474)</f>
        <v>425</v>
      </c>
      <c r="H1474" s="199">
        <v>0</v>
      </c>
      <c r="I1474" s="199">
        <f t="shared" si="22"/>
        <v>425</v>
      </c>
      <c r="J1474" s="200"/>
      <c r="K1474" s="200" t="str" cm="1">
        <f t="array" ref="K1474">IF($C1474="","",IF(AND($C1474=Party_Statement!$C$5,$B1474&gt;=Party_Statement!$C$6,$B1474&lt;=Party_Statement!$E$6),SUMPRODUCT(($C$3:$C1474=Party_Statement!$C$5)*($B$3:$B1474&gt;=Party_Statement!$C$6)*($B$3:$B1474&lt;=Party_Statement!$E$6)),""))</f>
        <v/>
      </c>
    </row>
    <row r="1475" spans="1:11" x14ac:dyDescent="0.2">
      <c r="A1475" s="196" t="str">
        <f>Sales_Entry!A1475</f>
        <v>2083/05/16</v>
      </c>
      <c r="B1475" s="197">
        <f>Sales_Entry!B1475</f>
        <v>46266</v>
      </c>
      <c r="C1475" s="198" t="str">
        <f>Sales_Entry!D1475</f>
        <v>GIRI KIRANA</v>
      </c>
      <c r="D1475" s="198" t="s">
        <v>1388</v>
      </c>
      <c r="E1475" s="198" t="str">
        <f>Sales_Entry!C1475</f>
        <v>BILL-7174</v>
      </c>
      <c r="F1475" s="198" t="str">
        <f>Sales_Entry!E1475</f>
        <v>Mix Milk</v>
      </c>
      <c r="G1475" s="199">
        <f>N(Sales_Entry!J1475)</f>
        <v>1275</v>
      </c>
      <c r="H1475" s="199">
        <v>0</v>
      </c>
      <c r="I1475" s="199">
        <f t="shared" si="22"/>
        <v>1275</v>
      </c>
      <c r="J1475" s="200"/>
      <c r="K1475" s="200" t="str" cm="1">
        <f t="array" ref="K1475">IF($C1475="","",IF(AND($C1475=Party_Statement!$C$5,$B1475&gt;=Party_Statement!$C$6,$B1475&lt;=Party_Statement!$E$6),SUMPRODUCT(($C$3:$C1475=Party_Statement!$C$5)*($B$3:$B1475&gt;=Party_Statement!$C$6)*($B$3:$B1475&lt;=Party_Statement!$E$6)),""))</f>
        <v/>
      </c>
    </row>
    <row r="1476" spans="1:11" x14ac:dyDescent="0.2">
      <c r="A1476" s="196" t="str">
        <f>Sales_Entry!A1476</f>
        <v>2083/05/16</v>
      </c>
      <c r="B1476" s="197">
        <f>Sales_Entry!B1476</f>
        <v>46266</v>
      </c>
      <c r="C1476" s="198" t="str">
        <f>Sales_Entry!D1476</f>
        <v>CHHATRABHUMI STORE</v>
      </c>
      <c r="D1476" s="198" t="s">
        <v>1388</v>
      </c>
      <c r="E1476" s="198" t="str">
        <f>Sales_Entry!C1476</f>
        <v>BILL-7175</v>
      </c>
      <c r="F1476" s="198" t="str">
        <f>Sales_Entry!E1476</f>
        <v>Mix Milk</v>
      </c>
      <c r="G1476" s="199">
        <f>N(Sales_Entry!J1476)</f>
        <v>2150</v>
      </c>
      <c r="H1476" s="199">
        <v>0</v>
      </c>
      <c r="I1476" s="199">
        <f t="shared" ref="I1476:I1539" si="23">IF($C1476="","",$G1476-$H1476)</f>
        <v>2150</v>
      </c>
      <c r="J1476" s="200"/>
      <c r="K1476" s="200" t="str" cm="1">
        <f t="array" ref="K1476">IF($C1476="","",IF(AND($C1476=Party_Statement!$C$5,$B1476&gt;=Party_Statement!$C$6,$B1476&lt;=Party_Statement!$E$6),SUMPRODUCT(($C$3:$C1476=Party_Statement!$C$5)*($B$3:$B1476&gt;=Party_Statement!$C$6)*($B$3:$B1476&lt;=Party_Statement!$E$6)),""))</f>
        <v/>
      </c>
    </row>
    <row r="1477" spans="1:11" x14ac:dyDescent="0.2">
      <c r="A1477" s="196" t="str">
        <f>Sales_Entry!A1477</f>
        <v>2083/05/16</v>
      </c>
      <c r="B1477" s="197">
        <f>Sales_Entry!B1477</f>
        <v>46266</v>
      </c>
      <c r="C1477" s="198" t="str">
        <f>Sales_Entry!D1477</f>
        <v>KRISHNA KHAREL</v>
      </c>
      <c r="D1477" s="198" t="s">
        <v>1388</v>
      </c>
      <c r="E1477" s="198" t="str">
        <f>Sales_Entry!C1477</f>
        <v>BILL-7176</v>
      </c>
      <c r="F1477" s="198" t="str">
        <f>Sales_Entry!E1477</f>
        <v>Mix Milk</v>
      </c>
      <c r="G1477" s="199">
        <f>N(Sales_Entry!J1477)</f>
        <v>129</v>
      </c>
      <c r="H1477" s="199">
        <v>0</v>
      </c>
      <c r="I1477" s="199">
        <f t="shared" si="23"/>
        <v>129</v>
      </c>
      <c r="J1477" s="200"/>
      <c r="K1477" s="200" t="str" cm="1">
        <f t="array" ref="K1477">IF($C1477="","",IF(AND($C1477=Party_Statement!$C$5,$B1477&gt;=Party_Statement!$C$6,$B1477&lt;=Party_Statement!$E$6),SUMPRODUCT(($C$3:$C1477=Party_Statement!$C$5)*($B$3:$B1477&gt;=Party_Statement!$C$6)*($B$3:$B1477&lt;=Party_Statement!$E$6)),""))</f>
        <v/>
      </c>
    </row>
    <row r="1478" spans="1:11" x14ac:dyDescent="0.2">
      <c r="A1478" s="196" t="str">
        <f>Sales_Entry!A1478</f>
        <v>2083/05/16</v>
      </c>
      <c r="B1478" s="197">
        <f>Sales_Entry!B1478</f>
        <v>46266</v>
      </c>
      <c r="C1478" s="198" t="str">
        <f>Sales_Entry!D1478</f>
        <v>SAMIKSHYA KIRANA</v>
      </c>
      <c r="D1478" s="198" t="s">
        <v>1388</v>
      </c>
      <c r="E1478" s="198" t="str">
        <f>Sales_Entry!C1478</f>
        <v>BILL-7177</v>
      </c>
      <c r="F1478" s="198" t="str">
        <f>Sales_Entry!E1478</f>
        <v>Mix Milk</v>
      </c>
      <c r="G1478" s="199">
        <f>N(Sales_Entry!J1478)</f>
        <v>680</v>
      </c>
      <c r="H1478" s="199">
        <v>0</v>
      </c>
      <c r="I1478" s="199">
        <f t="shared" si="23"/>
        <v>680</v>
      </c>
      <c r="J1478" s="200"/>
      <c r="K1478" s="200" t="str" cm="1">
        <f t="array" ref="K1478">IF($C1478="","",IF(AND($C1478=Party_Statement!$C$5,$B1478&gt;=Party_Statement!$C$6,$B1478&lt;=Party_Statement!$E$6),SUMPRODUCT(($C$3:$C1478=Party_Statement!$C$5)*($B$3:$B1478&gt;=Party_Statement!$C$6)*($B$3:$B1478&lt;=Party_Statement!$E$6)),""))</f>
        <v/>
      </c>
    </row>
    <row r="1479" spans="1:11" x14ac:dyDescent="0.2">
      <c r="A1479" s="196" t="str">
        <f>Sales_Entry!A1479</f>
        <v>2083/05/16</v>
      </c>
      <c r="B1479" s="197">
        <f>Sales_Entry!B1479</f>
        <v>46266</v>
      </c>
      <c r="C1479" s="198" t="str">
        <f>Sales_Entry!D1479</f>
        <v>ORGANIC TARKALI</v>
      </c>
      <c r="D1479" s="198" t="s">
        <v>1388</v>
      </c>
      <c r="E1479" s="198" t="str">
        <f>Sales_Entry!C1479</f>
        <v>BILL-7178</v>
      </c>
      <c r="F1479" s="198" t="str">
        <f>Sales_Entry!E1479</f>
        <v>Mix Milk</v>
      </c>
      <c r="G1479" s="199">
        <f>N(Sales_Entry!J1479)</f>
        <v>1900</v>
      </c>
      <c r="H1479" s="199">
        <v>0</v>
      </c>
      <c r="I1479" s="199">
        <f t="shared" si="23"/>
        <v>1900</v>
      </c>
      <c r="J1479" s="200"/>
      <c r="K1479" s="200" t="str" cm="1">
        <f t="array" ref="K1479">IF($C1479="","",IF(AND($C1479=Party_Statement!$C$5,$B1479&gt;=Party_Statement!$C$6,$B1479&lt;=Party_Statement!$E$6),SUMPRODUCT(($C$3:$C1479=Party_Statement!$C$5)*($B$3:$B1479&gt;=Party_Statement!$C$6)*($B$3:$B1479&lt;=Party_Statement!$E$6)),""))</f>
        <v/>
      </c>
    </row>
    <row r="1480" spans="1:11" x14ac:dyDescent="0.2">
      <c r="A1480" s="196" t="str">
        <f>Sales_Entry!A1480</f>
        <v>2083/05/16</v>
      </c>
      <c r="B1480" s="197">
        <f>Sales_Entry!B1480</f>
        <v>46266</v>
      </c>
      <c r="C1480" s="198" t="str">
        <f>Sales_Entry!D1480</f>
        <v>SHARMA DAI</v>
      </c>
      <c r="D1480" s="198" t="s">
        <v>1388</v>
      </c>
      <c r="E1480" s="198" t="str">
        <f>Sales_Entry!C1480</f>
        <v>BILL-7179</v>
      </c>
      <c r="F1480" s="198" t="str">
        <f>Sales_Entry!E1480</f>
        <v>Mix Milk</v>
      </c>
      <c r="G1480" s="199">
        <f>N(Sales_Entry!J1480)</f>
        <v>2295</v>
      </c>
      <c r="H1480" s="199">
        <v>0</v>
      </c>
      <c r="I1480" s="199">
        <f t="shared" si="23"/>
        <v>2295</v>
      </c>
      <c r="J1480" s="200"/>
      <c r="K1480" s="200" t="str" cm="1">
        <f t="array" ref="K1480">IF($C1480="","",IF(AND($C1480=Party_Statement!$C$5,$B1480&gt;=Party_Statement!$C$6,$B1480&lt;=Party_Statement!$E$6),SUMPRODUCT(($C$3:$C1480=Party_Statement!$C$5)*($B$3:$B1480&gt;=Party_Statement!$C$6)*($B$3:$B1480&lt;=Party_Statement!$E$6)),""))</f>
        <v/>
      </c>
    </row>
    <row r="1481" spans="1:11" x14ac:dyDescent="0.2">
      <c r="A1481" s="196" t="str">
        <f>Sales_Entry!A1481</f>
        <v>2083/05/16</v>
      </c>
      <c r="B1481" s="197">
        <f>Sales_Entry!B1481</f>
        <v>46266</v>
      </c>
      <c r="C1481" s="198" t="str">
        <f>Sales_Entry!D1481</f>
        <v>SHARMA DAI</v>
      </c>
      <c r="D1481" s="198" t="s">
        <v>1388</v>
      </c>
      <c r="E1481" s="198" t="str">
        <f>Sales_Entry!C1481</f>
        <v>BILL-7179</v>
      </c>
      <c r="F1481" s="198" t="str">
        <f>Sales_Entry!E1481</f>
        <v>GHEE</v>
      </c>
      <c r="G1481" s="199">
        <f>N(Sales_Entry!J1481)</f>
        <v>600</v>
      </c>
      <c r="H1481" s="199">
        <v>0</v>
      </c>
      <c r="I1481" s="199">
        <f t="shared" si="23"/>
        <v>600</v>
      </c>
      <c r="J1481" s="200"/>
      <c r="K1481" s="200" t="str" cm="1">
        <f t="array" ref="K1481">IF($C1481="","",IF(AND($C1481=Party_Statement!$C$5,$B1481&gt;=Party_Statement!$C$6,$B1481&lt;=Party_Statement!$E$6),SUMPRODUCT(($C$3:$C1481=Party_Statement!$C$5)*($B$3:$B1481&gt;=Party_Statement!$C$6)*($B$3:$B1481&lt;=Party_Statement!$E$6)),""))</f>
        <v/>
      </c>
    </row>
    <row r="1482" spans="1:11" s="64" customFormat="1" x14ac:dyDescent="0.2">
      <c r="A1482" s="196" t="str">
        <f>Sales_Entry!A1482</f>
        <v>2083/05/16</v>
      </c>
      <c r="B1482" s="197">
        <f>Sales_Entry!B1482</f>
        <v>46266</v>
      </c>
      <c r="C1482" s="198" t="str">
        <f>Sales_Entry!D1482</f>
        <v>GANGA NEUPANE</v>
      </c>
      <c r="D1482" s="198" t="s">
        <v>1388</v>
      </c>
      <c r="E1482" s="198" t="str">
        <f>Sales_Entry!C1482</f>
        <v>BILL-7180</v>
      </c>
      <c r="F1482" s="198" t="str">
        <f>Sales_Entry!E1482</f>
        <v>Mix Milk</v>
      </c>
      <c r="G1482" s="199">
        <f>N(Sales_Entry!J1482)</f>
        <v>425</v>
      </c>
      <c r="H1482" s="199">
        <v>0</v>
      </c>
      <c r="I1482" s="199">
        <f t="shared" si="23"/>
        <v>425</v>
      </c>
      <c r="J1482" s="202"/>
      <c r="K1482" s="200" t="str" cm="1">
        <f t="array" ref="K1482">IF($C1482="","",IF(AND($C1482=Party_Statement!$C$5,$B1482&gt;=Party_Statement!$C$6,$B1482&lt;=Party_Statement!$E$6),SUMPRODUCT(($C$3:$C1482=Party_Statement!$C$5)*($B$3:$B1482&gt;=Party_Statement!$C$6)*($B$3:$B1482&lt;=Party_Statement!$E$6)),""))</f>
        <v/>
      </c>
    </row>
    <row r="1483" spans="1:11" x14ac:dyDescent="0.2">
      <c r="A1483" s="196" t="str">
        <f>Sales_Entry!A1483</f>
        <v>2083/05/16</v>
      </c>
      <c r="B1483" s="197">
        <f>Sales_Entry!B1483</f>
        <v>46266</v>
      </c>
      <c r="C1483" s="198" t="str">
        <f>Sales_Entry!D1483</f>
        <v>NEUPANE KIRANA</v>
      </c>
      <c r="D1483" s="198" t="s">
        <v>1388</v>
      </c>
      <c r="E1483" s="198" t="str">
        <f>Sales_Entry!C1483</f>
        <v>BILL-7181</v>
      </c>
      <c r="F1483" s="198" t="str">
        <f>Sales_Entry!E1483</f>
        <v>Mix Milk</v>
      </c>
      <c r="G1483" s="199">
        <f>N(Sales_Entry!J1483)</f>
        <v>200</v>
      </c>
      <c r="H1483" s="199">
        <v>0</v>
      </c>
      <c r="I1483" s="199">
        <f t="shared" si="23"/>
        <v>200</v>
      </c>
      <c r="J1483" s="200"/>
      <c r="K1483" s="200" t="str" cm="1">
        <f t="array" ref="K1483">IF($C1483="","",IF(AND($C1483=Party_Statement!$C$5,$B1483&gt;=Party_Statement!$C$6,$B1483&lt;=Party_Statement!$E$6),SUMPRODUCT(($C$3:$C1483=Party_Statement!$C$5)*($B$3:$B1483&gt;=Party_Statement!$C$6)*($B$3:$B1483&lt;=Party_Statement!$E$6)),""))</f>
        <v/>
      </c>
    </row>
    <row r="1484" spans="1:11" x14ac:dyDescent="0.2">
      <c r="A1484" s="196" t="str">
        <f>Sales_Entry!A1484</f>
        <v>2083/05/16</v>
      </c>
      <c r="B1484" s="197">
        <f>Sales_Entry!B1484</f>
        <v>46266</v>
      </c>
      <c r="C1484" s="198" t="str">
        <f>Sales_Entry!D1484</f>
        <v>LOCAL</v>
      </c>
      <c r="D1484" s="198" t="s">
        <v>1388</v>
      </c>
      <c r="E1484" s="198" t="str">
        <f>Sales_Entry!C1484</f>
        <v>BILL-6490</v>
      </c>
      <c r="F1484" s="198" t="str">
        <f>Sales_Entry!E1484</f>
        <v>Mix Milk</v>
      </c>
      <c r="G1484" s="199">
        <f>N(Sales_Entry!J1484)</f>
        <v>250</v>
      </c>
      <c r="H1484" s="199">
        <v>0</v>
      </c>
      <c r="I1484" s="199">
        <f t="shared" si="23"/>
        <v>250</v>
      </c>
      <c r="J1484" s="200"/>
      <c r="K1484" s="200" t="str" cm="1">
        <f t="array" ref="K1484">IF($C1484="","",IF(AND($C1484=Party_Statement!$C$5,$B1484&gt;=Party_Statement!$C$6,$B1484&lt;=Party_Statement!$E$6),SUMPRODUCT(($C$3:$C1484=Party_Statement!$C$5)*($B$3:$B1484&gt;=Party_Statement!$C$6)*($B$3:$B1484&lt;=Party_Statement!$E$6)),""))</f>
        <v/>
      </c>
    </row>
    <row r="1485" spans="1:11" x14ac:dyDescent="0.2">
      <c r="A1485" s="196" t="str">
        <f>Sales_Entry!A1485</f>
        <v>2083/05/17</v>
      </c>
      <c r="B1485" s="197">
        <f>Sales_Entry!B1485</f>
        <v>46267</v>
      </c>
      <c r="C1485" s="198" t="str">
        <f>Sales_Entry!D1485</f>
        <v>SOBHA BHATTARAI</v>
      </c>
      <c r="D1485" s="198" t="s">
        <v>1388</v>
      </c>
      <c r="E1485" s="198" t="str">
        <f>Sales_Entry!C1485</f>
        <v>BILL-7182</v>
      </c>
      <c r="F1485" s="198" t="str">
        <f>Sales_Entry!E1485</f>
        <v>Mix Milk</v>
      </c>
      <c r="G1485" s="199">
        <f>N(Sales_Entry!J1485)</f>
        <v>4250</v>
      </c>
      <c r="H1485" s="199">
        <v>0</v>
      </c>
      <c r="I1485" s="199">
        <f t="shared" si="23"/>
        <v>4250</v>
      </c>
      <c r="J1485" s="200"/>
      <c r="K1485" s="200" t="str" cm="1">
        <f t="array" ref="K1485">IF($C1485="","",IF(AND($C1485=Party_Statement!$C$5,$B1485&gt;=Party_Statement!$C$6,$B1485&lt;=Party_Statement!$E$6),SUMPRODUCT(($C$3:$C1485=Party_Statement!$C$5)*($B$3:$B1485&gt;=Party_Statement!$C$6)*($B$3:$B1485&lt;=Party_Statement!$E$6)),""))</f>
        <v/>
      </c>
    </row>
    <row r="1486" spans="1:11" x14ac:dyDescent="0.2">
      <c r="A1486" s="196" t="str">
        <f>Sales_Entry!A1486</f>
        <v>2083/05/17</v>
      </c>
      <c r="B1486" s="197">
        <f>Sales_Entry!B1486</f>
        <v>46267</v>
      </c>
      <c r="C1486" s="198" t="str">
        <f>Sales_Entry!D1486</f>
        <v>MANAKAMANA DAIRY</v>
      </c>
      <c r="D1486" s="198" t="s">
        <v>1388</v>
      </c>
      <c r="E1486" s="198" t="str">
        <f>Sales_Entry!C1486</f>
        <v>BILL-7183</v>
      </c>
      <c r="F1486" s="198" t="str">
        <f>Sales_Entry!E1486</f>
        <v>Mix Milk</v>
      </c>
      <c r="G1486" s="199">
        <f>N(Sales_Entry!J1486)</f>
        <v>850</v>
      </c>
      <c r="H1486" s="199">
        <v>0</v>
      </c>
      <c r="I1486" s="199">
        <f t="shared" si="23"/>
        <v>850</v>
      </c>
      <c r="J1486" s="200"/>
      <c r="K1486" s="200" t="str" cm="1">
        <f t="array" ref="K1486">IF($C1486="","",IF(AND($C1486=Party_Statement!$C$5,$B1486&gt;=Party_Statement!$C$6,$B1486&lt;=Party_Statement!$E$6),SUMPRODUCT(($C$3:$C1486=Party_Statement!$C$5)*($B$3:$B1486&gt;=Party_Statement!$C$6)*($B$3:$B1486&lt;=Party_Statement!$E$6)),""))</f>
        <v/>
      </c>
    </row>
    <row r="1487" spans="1:11" x14ac:dyDescent="0.2">
      <c r="A1487" s="196" t="str">
        <f>Sales_Entry!A1487</f>
        <v>2083/05/17</v>
      </c>
      <c r="B1487" s="197">
        <f>Sales_Entry!B1487</f>
        <v>46267</v>
      </c>
      <c r="C1487" s="198" t="str">
        <f>Sales_Entry!D1487</f>
        <v>AAYUSH AND AAYUSHMA</v>
      </c>
      <c r="D1487" s="198" t="s">
        <v>1388</v>
      </c>
      <c r="E1487" s="198" t="str">
        <f>Sales_Entry!C1487</f>
        <v>BILL-7184</v>
      </c>
      <c r="F1487" s="198" t="str">
        <f>Sales_Entry!E1487</f>
        <v>Mix Milk</v>
      </c>
      <c r="G1487" s="199">
        <f>N(Sales_Entry!J1487)</f>
        <v>425</v>
      </c>
      <c r="H1487" s="199">
        <v>0</v>
      </c>
      <c r="I1487" s="199">
        <f t="shared" si="23"/>
        <v>425</v>
      </c>
      <c r="J1487" s="200"/>
      <c r="K1487" s="200" t="str" cm="1">
        <f t="array" ref="K1487">IF($C1487="","",IF(AND($C1487=Party_Statement!$C$5,$B1487&gt;=Party_Statement!$C$6,$B1487&lt;=Party_Statement!$E$6),SUMPRODUCT(($C$3:$C1487=Party_Statement!$C$5)*($B$3:$B1487&gt;=Party_Statement!$C$6)*($B$3:$B1487&lt;=Party_Statement!$E$6)),""))</f>
        <v/>
      </c>
    </row>
    <row r="1488" spans="1:11" x14ac:dyDescent="0.2">
      <c r="A1488" s="196" t="str">
        <f>Sales_Entry!A1488</f>
        <v>2083/05/17</v>
      </c>
      <c r="B1488" s="197">
        <f>Sales_Entry!B1488</f>
        <v>46267</v>
      </c>
      <c r="C1488" s="198" t="str">
        <f>Sales_Entry!D1488</f>
        <v>SAMIKSHYA KIRANA</v>
      </c>
      <c r="D1488" s="198" t="s">
        <v>1388</v>
      </c>
      <c r="E1488" s="198" t="str">
        <f>Sales_Entry!C1488</f>
        <v>BILL-7185</v>
      </c>
      <c r="F1488" s="198" t="str">
        <f>Sales_Entry!E1488</f>
        <v>Mix Milk</v>
      </c>
      <c r="G1488" s="199">
        <f>N(Sales_Entry!J1488)</f>
        <v>680</v>
      </c>
      <c r="H1488" s="199">
        <v>0</v>
      </c>
      <c r="I1488" s="199">
        <f t="shared" si="23"/>
        <v>680</v>
      </c>
      <c r="J1488" s="200"/>
      <c r="K1488" s="200" t="str" cm="1">
        <f t="array" ref="K1488">IF($C1488="","",IF(AND($C1488=Party_Statement!$C$5,$B1488&gt;=Party_Statement!$C$6,$B1488&lt;=Party_Statement!$E$6),SUMPRODUCT(($C$3:$C1488=Party_Statement!$C$5)*($B$3:$B1488&gt;=Party_Statement!$C$6)*($B$3:$B1488&lt;=Party_Statement!$E$6)),""))</f>
        <v/>
      </c>
    </row>
    <row r="1489" spans="1:11" x14ac:dyDescent="0.2">
      <c r="A1489" s="196" t="str">
        <f>Sales_Entry!A1489</f>
        <v>2083/05/17</v>
      </c>
      <c r="B1489" s="197">
        <f>Sales_Entry!B1489</f>
        <v>46267</v>
      </c>
      <c r="C1489" s="198" t="str">
        <f>Sales_Entry!D1489</f>
        <v>KRISHNA KHAREL</v>
      </c>
      <c r="D1489" s="198" t="s">
        <v>1388</v>
      </c>
      <c r="E1489" s="198" t="str">
        <f>Sales_Entry!C1489</f>
        <v>BILL-7186</v>
      </c>
      <c r="F1489" s="198" t="str">
        <f>Sales_Entry!E1489</f>
        <v>Mix Milk</v>
      </c>
      <c r="G1489" s="199">
        <f>N(Sales_Entry!J1489)</f>
        <v>215</v>
      </c>
      <c r="H1489" s="199">
        <v>0</v>
      </c>
      <c r="I1489" s="199">
        <f t="shared" si="23"/>
        <v>215</v>
      </c>
      <c r="J1489" s="200"/>
      <c r="K1489" s="200" t="str" cm="1">
        <f t="array" ref="K1489">IF($C1489="","",IF(AND($C1489=Party_Statement!$C$5,$B1489&gt;=Party_Statement!$C$6,$B1489&lt;=Party_Statement!$E$6),SUMPRODUCT(($C$3:$C1489=Party_Statement!$C$5)*($B$3:$B1489&gt;=Party_Statement!$C$6)*($B$3:$B1489&lt;=Party_Statement!$E$6)),""))</f>
        <v/>
      </c>
    </row>
    <row r="1490" spans="1:11" x14ac:dyDescent="0.2">
      <c r="A1490" s="196" t="str">
        <f>Sales_Entry!A1490</f>
        <v>2083/05/17</v>
      </c>
      <c r="B1490" s="197">
        <f>Sales_Entry!B1490</f>
        <v>46267</v>
      </c>
      <c r="C1490" s="198" t="str">
        <f>Sales_Entry!D1490</f>
        <v>CHHATRABHUMI STORE</v>
      </c>
      <c r="D1490" s="198" t="s">
        <v>1388</v>
      </c>
      <c r="E1490" s="198" t="str">
        <f>Sales_Entry!C1490</f>
        <v>BILL-7187</v>
      </c>
      <c r="F1490" s="198" t="str">
        <f>Sales_Entry!E1490</f>
        <v>Mix Milk</v>
      </c>
      <c r="G1490" s="199">
        <f>N(Sales_Entry!J1490)</f>
        <v>2150</v>
      </c>
      <c r="H1490" s="199">
        <v>0</v>
      </c>
      <c r="I1490" s="199">
        <f t="shared" si="23"/>
        <v>2150</v>
      </c>
      <c r="J1490" s="200"/>
      <c r="K1490" s="200" t="str" cm="1">
        <f t="array" ref="K1490">IF($C1490="","",IF(AND($C1490=Party_Statement!$C$5,$B1490&gt;=Party_Statement!$C$6,$B1490&lt;=Party_Statement!$E$6),SUMPRODUCT(($C$3:$C1490=Party_Statement!$C$5)*($B$3:$B1490&gt;=Party_Statement!$C$6)*($B$3:$B1490&lt;=Party_Statement!$E$6)),""))</f>
        <v/>
      </c>
    </row>
    <row r="1491" spans="1:11" x14ac:dyDescent="0.2">
      <c r="A1491" s="196" t="str">
        <f>Sales_Entry!A1491</f>
        <v>2083/05/17</v>
      </c>
      <c r="B1491" s="197">
        <f>Sales_Entry!B1491</f>
        <v>46267</v>
      </c>
      <c r="C1491" s="198" t="str">
        <f>Sales_Entry!D1491</f>
        <v>AAMOSH KIRANA</v>
      </c>
      <c r="D1491" s="198" t="s">
        <v>1388</v>
      </c>
      <c r="E1491" s="198" t="str">
        <f>Sales_Entry!C1491</f>
        <v>BILL-7188</v>
      </c>
      <c r="F1491" s="198" t="str">
        <f>Sales_Entry!E1491</f>
        <v>Mix Milk</v>
      </c>
      <c r="G1491" s="199">
        <f>N(Sales_Entry!J1491)</f>
        <v>3440</v>
      </c>
      <c r="H1491" s="199">
        <v>0</v>
      </c>
      <c r="I1491" s="199">
        <f t="shared" si="23"/>
        <v>3440</v>
      </c>
      <c r="J1491" s="200"/>
      <c r="K1491" s="200" cm="1">
        <f t="array" ref="K1491">IF($C1491="","",IF(AND($C1491=Party_Statement!$C$5,$B1491&gt;=Party_Statement!$C$6,$B1491&lt;=Party_Statement!$E$6),SUMPRODUCT(($C$3:$C1491=Party_Statement!$C$5)*($B$3:$B1491&gt;=Party_Statement!$C$6)*($B$3:$B1491&lt;=Party_Statement!$E$6)),""))</f>
        <v>191</v>
      </c>
    </row>
    <row r="1492" spans="1:11" x14ac:dyDescent="0.2">
      <c r="A1492" s="196" t="str">
        <f>Sales_Entry!A1492</f>
        <v>2083/05/17</v>
      </c>
      <c r="B1492" s="197">
        <f>Sales_Entry!B1492</f>
        <v>46267</v>
      </c>
      <c r="C1492" s="198" t="str">
        <f>Sales_Entry!D1492</f>
        <v>AAMOSH KIRANA</v>
      </c>
      <c r="D1492" s="198" t="s">
        <v>1388</v>
      </c>
      <c r="E1492" s="198" t="str">
        <f>Sales_Entry!C1492</f>
        <v>BILL-7188</v>
      </c>
      <c r="F1492" s="198" t="str">
        <f>Sales_Entry!E1492</f>
        <v>Mix Milk</v>
      </c>
      <c r="G1492" s="199">
        <f>N(Sales_Entry!J1492)</f>
        <v>3825</v>
      </c>
      <c r="H1492" s="199">
        <v>0</v>
      </c>
      <c r="I1492" s="199">
        <f t="shared" si="23"/>
        <v>3825</v>
      </c>
      <c r="J1492" s="200"/>
      <c r="K1492" s="200" cm="1">
        <f t="array" ref="K1492">IF($C1492="","",IF(AND($C1492=Party_Statement!$C$5,$B1492&gt;=Party_Statement!$C$6,$B1492&lt;=Party_Statement!$E$6),SUMPRODUCT(($C$3:$C1492=Party_Statement!$C$5)*($B$3:$B1492&gt;=Party_Statement!$C$6)*($B$3:$B1492&lt;=Party_Statement!$E$6)),""))</f>
        <v>192</v>
      </c>
    </row>
    <row r="1493" spans="1:11" s="64" customFormat="1" x14ac:dyDescent="0.2">
      <c r="A1493" s="196" t="str">
        <f>Sales_Entry!A1493</f>
        <v>2083/05/17</v>
      </c>
      <c r="B1493" s="197">
        <f>Sales_Entry!B1493</f>
        <v>46267</v>
      </c>
      <c r="C1493" s="198" t="str">
        <f>Sales_Entry!D1493</f>
        <v>DEURALI KIRANA</v>
      </c>
      <c r="D1493" s="198" t="s">
        <v>1388</v>
      </c>
      <c r="E1493" s="198" t="str">
        <f>Sales_Entry!C1493</f>
        <v>BILL-7189</v>
      </c>
      <c r="F1493" s="198" t="str">
        <f>Sales_Entry!E1493</f>
        <v>Mix Milk</v>
      </c>
      <c r="G1493" s="199">
        <f>N(Sales_Entry!J1493)</f>
        <v>425</v>
      </c>
      <c r="H1493" s="199">
        <v>0</v>
      </c>
      <c r="I1493" s="199">
        <f t="shared" si="23"/>
        <v>425</v>
      </c>
      <c r="J1493" s="202"/>
      <c r="K1493" s="200" t="str" cm="1">
        <f t="array" ref="K1493">IF($C1493="","",IF(AND($C1493=Party_Statement!$C$5,$B1493&gt;=Party_Statement!$C$6,$B1493&lt;=Party_Statement!$E$6),SUMPRODUCT(($C$3:$C1493=Party_Statement!$C$5)*($B$3:$B1493&gt;=Party_Statement!$C$6)*($B$3:$B1493&lt;=Party_Statement!$E$6)),""))</f>
        <v/>
      </c>
    </row>
    <row r="1494" spans="1:11" x14ac:dyDescent="0.2">
      <c r="A1494" s="196" t="str">
        <f>Sales_Entry!A1494</f>
        <v>2083/05/17</v>
      </c>
      <c r="B1494" s="197">
        <f>Sales_Entry!B1494</f>
        <v>46267</v>
      </c>
      <c r="C1494" s="198" t="str">
        <f>Sales_Entry!D1494</f>
        <v>PALPALI KIRANA</v>
      </c>
      <c r="D1494" s="198" t="s">
        <v>1388</v>
      </c>
      <c r="E1494" s="198" t="str">
        <f>Sales_Entry!C1494</f>
        <v>BILL-7190</v>
      </c>
      <c r="F1494" s="198" t="str">
        <f>Sales_Entry!E1494</f>
        <v>Mix Milk</v>
      </c>
      <c r="G1494" s="199">
        <f>N(Sales_Entry!J1494)</f>
        <v>2125</v>
      </c>
      <c r="H1494" s="199">
        <v>0</v>
      </c>
      <c r="I1494" s="199">
        <f t="shared" si="23"/>
        <v>2125</v>
      </c>
      <c r="J1494" s="200"/>
      <c r="K1494" s="200" t="str" cm="1">
        <f t="array" ref="K1494">IF($C1494="","",IF(AND($C1494=Party_Statement!$C$5,$B1494&gt;=Party_Statement!$C$6,$B1494&lt;=Party_Statement!$E$6),SUMPRODUCT(($C$3:$C1494=Party_Statement!$C$5)*($B$3:$B1494&gt;=Party_Statement!$C$6)*($B$3:$B1494&lt;=Party_Statement!$E$6)),""))</f>
        <v/>
      </c>
    </row>
    <row r="1495" spans="1:11" x14ac:dyDescent="0.2">
      <c r="A1495" s="196" t="str">
        <f>Sales_Entry!A1495</f>
        <v>2083/05/17</v>
      </c>
      <c r="B1495" s="197">
        <f>Sales_Entry!B1495</f>
        <v>46267</v>
      </c>
      <c r="C1495" s="198" t="str">
        <f>Sales_Entry!D1495</f>
        <v>GIRI KIRANA</v>
      </c>
      <c r="D1495" s="198" t="s">
        <v>1388</v>
      </c>
      <c r="E1495" s="198" t="str">
        <f>Sales_Entry!C1495</f>
        <v>BILL-7191</v>
      </c>
      <c r="F1495" s="198" t="str">
        <f>Sales_Entry!E1495</f>
        <v>Mix Milk</v>
      </c>
      <c r="G1495" s="199">
        <f>N(Sales_Entry!J1495)</f>
        <v>1275</v>
      </c>
      <c r="H1495" s="199">
        <v>0</v>
      </c>
      <c r="I1495" s="199">
        <f t="shared" si="23"/>
        <v>1275</v>
      </c>
      <c r="J1495" s="200"/>
      <c r="K1495" s="200" t="str" cm="1">
        <f t="array" ref="K1495">IF($C1495="","",IF(AND($C1495=Party_Statement!$C$5,$B1495&gt;=Party_Statement!$C$6,$B1495&lt;=Party_Statement!$E$6),SUMPRODUCT(($C$3:$C1495=Party_Statement!$C$5)*($B$3:$B1495&gt;=Party_Statement!$C$6)*($B$3:$B1495&lt;=Party_Statement!$E$6)),""))</f>
        <v/>
      </c>
    </row>
    <row r="1496" spans="1:11" x14ac:dyDescent="0.2">
      <c r="A1496" s="196" t="str">
        <f>Sales_Entry!A1496</f>
        <v>2083/05/17</v>
      </c>
      <c r="B1496" s="197">
        <f>Sales_Entry!B1496</f>
        <v>46267</v>
      </c>
      <c r="C1496" s="198" t="str">
        <f>Sales_Entry!D1496</f>
        <v>B KALIKA CANTEEN</v>
      </c>
      <c r="D1496" s="198" t="s">
        <v>1388</v>
      </c>
      <c r="E1496" s="198" t="str">
        <f>Sales_Entry!C1496</f>
        <v>BILL-7192</v>
      </c>
      <c r="F1496" s="198" t="str">
        <f>Sales_Entry!E1496</f>
        <v>Mix Milk</v>
      </c>
      <c r="G1496" s="199">
        <f>N(Sales_Entry!J1496)</f>
        <v>2975</v>
      </c>
      <c r="H1496" s="199">
        <v>0</v>
      </c>
      <c r="I1496" s="199">
        <f t="shared" si="23"/>
        <v>2975</v>
      </c>
      <c r="J1496" s="200"/>
      <c r="K1496" s="200" t="str" cm="1">
        <f t="array" ref="K1496">IF($C1496="","",IF(AND($C1496=Party_Statement!$C$5,$B1496&gt;=Party_Statement!$C$6,$B1496&lt;=Party_Statement!$E$6),SUMPRODUCT(($C$3:$C1496=Party_Statement!$C$5)*($B$3:$B1496&gt;=Party_Statement!$C$6)*($B$3:$B1496&lt;=Party_Statement!$E$6)),""))</f>
        <v/>
      </c>
    </row>
    <row r="1497" spans="1:11" x14ac:dyDescent="0.2">
      <c r="A1497" s="196" t="str">
        <f>Sales_Entry!A1497</f>
        <v>2083/05/17</v>
      </c>
      <c r="B1497" s="197">
        <f>Sales_Entry!B1497</f>
        <v>46267</v>
      </c>
      <c r="C1497" s="198" t="str">
        <f>Sales_Entry!D1497</f>
        <v>A KALIKA CANTEEN</v>
      </c>
      <c r="D1497" s="198" t="s">
        <v>1388</v>
      </c>
      <c r="E1497" s="198" t="str">
        <f>Sales_Entry!C1497</f>
        <v>BILL-7193</v>
      </c>
      <c r="F1497" s="198" t="str">
        <f>Sales_Entry!E1497</f>
        <v>Mix Milk</v>
      </c>
      <c r="G1497" s="199">
        <f>N(Sales_Entry!J1497)</f>
        <v>2125</v>
      </c>
      <c r="H1497" s="199">
        <v>0</v>
      </c>
      <c r="I1497" s="199">
        <f t="shared" si="23"/>
        <v>2125</v>
      </c>
      <c r="J1497" s="200"/>
      <c r="K1497" s="200" t="str" cm="1">
        <f t="array" ref="K1497">IF($C1497="","",IF(AND($C1497=Party_Statement!$C$5,$B1497&gt;=Party_Statement!$C$6,$B1497&lt;=Party_Statement!$E$6),SUMPRODUCT(($C$3:$C1497=Party_Statement!$C$5)*($B$3:$B1497&gt;=Party_Statement!$C$6)*($B$3:$B1497&lt;=Party_Statement!$E$6)),""))</f>
        <v/>
      </c>
    </row>
    <row r="1498" spans="1:11" x14ac:dyDescent="0.2">
      <c r="A1498" s="196" t="str">
        <f>Sales_Entry!A1498</f>
        <v>2083/05/17</v>
      </c>
      <c r="B1498" s="197">
        <f>Sales_Entry!B1498</f>
        <v>46267</v>
      </c>
      <c r="C1498" s="198" t="str">
        <f>Sales_Entry!D1498</f>
        <v>ORGANIC TARKALI</v>
      </c>
      <c r="D1498" s="198" t="s">
        <v>1388</v>
      </c>
      <c r="E1498" s="198" t="str">
        <f>Sales_Entry!C1498</f>
        <v>BILL-7194</v>
      </c>
      <c r="F1498" s="198" t="str">
        <f>Sales_Entry!E1498</f>
        <v>Mix Milk</v>
      </c>
      <c r="G1498" s="199">
        <f>N(Sales_Entry!J1498)</f>
        <v>1020</v>
      </c>
      <c r="H1498" s="199">
        <v>0</v>
      </c>
      <c r="I1498" s="199">
        <f t="shared" si="23"/>
        <v>1020</v>
      </c>
      <c r="J1498" s="200"/>
      <c r="K1498" s="200" t="str" cm="1">
        <f t="array" ref="K1498">IF($C1498="","",IF(AND($C1498=Party_Statement!$C$5,$B1498&gt;=Party_Statement!$C$6,$B1498&lt;=Party_Statement!$E$6),SUMPRODUCT(($C$3:$C1498=Party_Statement!$C$5)*($B$3:$B1498&gt;=Party_Statement!$C$6)*($B$3:$B1498&lt;=Party_Statement!$E$6)),""))</f>
        <v/>
      </c>
    </row>
    <row r="1499" spans="1:11" x14ac:dyDescent="0.2">
      <c r="A1499" s="196" t="str">
        <f>Sales_Entry!A1499</f>
        <v>2083/05/17</v>
      </c>
      <c r="B1499" s="197">
        <f>Sales_Entry!B1499</f>
        <v>46267</v>
      </c>
      <c r="C1499" s="198" t="str">
        <f>Sales_Entry!D1499</f>
        <v>ORGANIC TARKALI</v>
      </c>
      <c r="D1499" s="198" t="s">
        <v>1388</v>
      </c>
      <c r="E1499" s="198" t="str">
        <f>Sales_Entry!C1499</f>
        <v>BILL-7194</v>
      </c>
      <c r="F1499" s="198" t="str">
        <f>Sales_Entry!E1499</f>
        <v>Mix Milk</v>
      </c>
      <c r="G1499" s="199">
        <f>N(Sales_Entry!J1499)</f>
        <v>1425</v>
      </c>
      <c r="H1499" s="199">
        <v>0</v>
      </c>
      <c r="I1499" s="199">
        <f t="shared" si="23"/>
        <v>1425</v>
      </c>
      <c r="J1499" s="200"/>
      <c r="K1499" s="200" t="str" cm="1">
        <f t="array" ref="K1499">IF($C1499="","",IF(AND($C1499=Party_Statement!$C$5,$B1499&gt;=Party_Statement!$C$6,$B1499&lt;=Party_Statement!$E$6),SUMPRODUCT(($C$3:$C1499=Party_Statement!$C$5)*($B$3:$B1499&gt;=Party_Statement!$C$6)*($B$3:$B1499&lt;=Party_Statement!$E$6)),""))</f>
        <v/>
      </c>
    </row>
    <row r="1500" spans="1:11" x14ac:dyDescent="0.2">
      <c r="A1500" s="196" t="str">
        <f>Sales_Entry!A1500</f>
        <v>2083/05/17</v>
      </c>
      <c r="B1500" s="197">
        <f>Sales_Entry!B1500</f>
        <v>46267</v>
      </c>
      <c r="C1500" s="198" t="str">
        <f>Sales_Entry!D1500</f>
        <v>SHARMA DAI</v>
      </c>
      <c r="D1500" s="198" t="s">
        <v>1388</v>
      </c>
      <c r="E1500" s="198" t="str">
        <f>Sales_Entry!C1500</f>
        <v>BILL-7195</v>
      </c>
      <c r="F1500" s="198" t="str">
        <f>Sales_Entry!E1500</f>
        <v>Mix Milk</v>
      </c>
      <c r="G1500" s="199">
        <f>N(Sales_Entry!J1500)</f>
        <v>2550</v>
      </c>
      <c r="H1500" s="199">
        <v>0</v>
      </c>
      <c r="I1500" s="199">
        <f t="shared" si="23"/>
        <v>2550</v>
      </c>
      <c r="J1500" s="200"/>
      <c r="K1500" s="200" t="str" cm="1">
        <f t="array" ref="K1500">IF($C1500="","",IF(AND($C1500=Party_Statement!$C$5,$B1500&gt;=Party_Statement!$C$6,$B1500&lt;=Party_Statement!$E$6),SUMPRODUCT(($C$3:$C1500=Party_Statement!$C$5)*($B$3:$B1500&gt;=Party_Statement!$C$6)*($B$3:$B1500&lt;=Party_Statement!$E$6)),""))</f>
        <v/>
      </c>
    </row>
    <row r="1501" spans="1:11" x14ac:dyDescent="0.2">
      <c r="A1501" s="196" t="str">
        <f>Sales_Entry!A1501</f>
        <v>2083/05/17</v>
      </c>
      <c r="B1501" s="197">
        <f>Sales_Entry!B1501</f>
        <v>46267</v>
      </c>
      <c r="C1501" s="198" t="str">
        <f>Sales_Entry!D1501</f>
        <v>LOCAL</v>
      </c>
      <c r="D1501" s="198" t="s">
        <v>1388</v>
      </c>
      <c r="E1501" s="198" t="str">
        <f>Sales_Entry!C1501</f>
        <v>BILL-6491</v>
      </c>
      <c r="F1501" s="198" t="str">
        <f>Sales_Entry!E1501</f>
        <v>Mix Milk</v>
      </c>
      <c r="G1501" s="199">
        <f>N(Sales_Entry!J1501)</f>
        <v>650</v>
      </c>
      <c r="H1501" s="199">
        <v>0</v>
      </c>
      <c r="I1501" s="199">
        <f t="shared" si="23"/>
        <v>650</v>
      </c>
      <c r="J1501" s="200"/>
      <c r="K1501" s="200" t="str" cm="1">
        <f t="array" ref="K1501">IF($C1501="","",IF(AND($C1501=Party_Statement!$C$5,$B1501&gt;=Party_Statement!$C$6,$B1501&lt;=Party_Statement!$E$6),SUMPRODUCT(($C$3:$C1501=Party_Statement!$C$5)*($B$3:$B1501&gt;=Party_Statement!$C$6)*($B$3:$B1501&lt;=Party_Statement!$E$6)),""))</f>
        <v/>
      </c>
    </row>
    <row r="1502" spans="1:11" x14ac:dyDescent="0.2">
      <c r="A1502" s="196" t="str">
        <f>Sales_Entry!A1502</f>
        <v>2083/05/18</v>
      </c>
      <c r="B1502" s="197">
        <f>Sales_Entry!B1502</f>
        <v>46268</v>
      </c>
      <c r="C1502" s="198" t="str">
        <f>Sales_Entry!D1502</f>
        <v>KHANAL KIRANA</v>
      </c>
      <c r="D1502" s="198" t="s">
        <v>1388</v>
      </c>
      <c r="E1502" s="198" t="str">
        <f>Sales_Entry!C1502</f>
        <v>BILL-7196</v>
      </c>
      <c r="F1502" s="198" t="str">
        <f>Sales_Entry!E1502</f>
        <v>Mix Milk</v>
      </c>
      <c r="G1502" s="199">
        <f>N(Sales_Entry!J1502)</f>
        <v>2125</v>
      </c>
      <c r="H1502" s="199">
        <v>0</v>
      </c>
      <c r="I1502" s="199">
        <f t="shared" si="23"/>
        <v>2125</v>
      </c>
      <c r="J1502" s="200"/>
      <c r="K1502" s="200" t="str" cm="1">
        <f t="array" ref="K1502">IF($C1502="","",IF(AND($C1502=Party_Statement!$C$5,$B1502&gt;=Party_Statement!$C$6,$B1502&lt;=Party_Statement!$E$6),SUMPRODUCT(($C$3:$C1502=Party_Statement!$C$5)*($B$3:$B1502&gt;=Party_Statement!$C$6)*($B$3:$B1502&lt;=Party_Statement!$E$6)),""))</f>
        <v/>
      </c>
    </row>
    <row r="1503" spans="1:11" x14ac:dyDescent="0.2">
      <c r="A1503" s="196" t="str">
        <f>Sales_Entry!A1503</f>
        <v>2083/05/18</v>
      </c>
      <c r="B1503" s="197">
        <f>Sales_Entry!B1503</f>
        <v>46268</v>
      </c>
      <c r="C1503" s="198" t="str">
        <f>Sales_Entry!D1503</f>
        <v>YUBARAJ AND SAMRAT</v>
      </c>
      <c r="D1503" s="198" t="s">
        <v>1388</v>
      </c>
      <c r="E1503" s="198" t="str">
        <f>Sales_Entry!C1503</f>
        <v>BILL-7197</v>
      </c>
      <c r="F1503" s="198" t="str">
        <f>Sales_Entry!E1503</f>
        <v>Mix Milk</v>
      </c>
      <c r="G1503" s="199">
        <f>N(Sales_Entry!J1503)</f>
        <v>850</v>
      </c>
      <c r="H1503" s="199">
        <v>0</v>
      </c>
      <c r="I1503" s="199">
        <f t="shared" si="23"/>
        <v>850</v>
      </c>
      <c r="J1503" s="200"/>
      <c r="K1503" s="200" t="str" cm="1">
        <f t="array" ref="K1503">IF($C1503="","",IF(AND($C1503=Party_Statement!$C$5,$B1503&gt;=Party_Statement!$C$6,$B1503&lt;=Party_Statement!$E$6),SUMPRODUCT(($C$3:$C1503=Party_Statement!$C$5)*($B$3:$B1503&gt;=Party_Statement!$C$6)*($B$3:$B1503&lt;=Party_Statement!$E$6)),""))</f>
        <v/>
      </c>
    </row>
    <row r="1504" spans="1:11" s="64" customFormat="1" x14ac:dyDescent="0.2">
      <c r="A1504" s="196" t="str">
        <f>Sales_Entry!A1504</f>
        <v>2083/05/18</v>
      </c>
      <c r="B1504" s="197">
        <f>Sales_Entry!B1504</f>
        <v>46268</v>
      </c>
      <c r="C1504" s="198" t="str">
        <f>Sales_Entry!D1504</f>
        <v>SAMIKSHYA KIRANA</v>
      </c>
      <c r="D1504" s="198" t="s">
        <v>1388</v>
      </c>
      <c r="E1504" s="198" t="str">
        <f>Sales_Entry!C1504</f>
        <v>BILL-7198</v>
      </c>
      <c r="F1504" s="198" t="str">
        <f>Sales_Entry!E1504</f>
        <v>Mix Milk</v>
      </c>
      <c r="G1504" s="199">
        <f>N(Sales_Entry!J1504)</f>
        <v>680</v>
      </c>
      <c r="H1504" s="199">
        <v>0</v>
      </c>
      <c r="I1504" s="199">
        <f t="shared" si="23"/>
        <v>680</v>
      </c>
      <c r="J1504" s="202"/>
      <c r="K1504" s="200" t="str" cm="1">
        <f t="array" ref="K1504">IF($C1504="","",IF(AND($C1504=Party_Statement!$C$5,$B1504&gt;=Party_Statement!$C$6,$B1504&lt;=Party_Statement!$E$6),SUMPRODUCT(($C$3:$C1504=Party_Statement!$C$5)*($B$3:$B1504&gt;=Party_Statement!$C$6)*($B$3:$B1504&lt;=Party_Statement!$E$6)),""))</f>
        <v/>
      </c>
    </row>
    <row r="1505" spans="1:11" x14ac:dyDescent="0.2">
      <c r="A1505" s="196" t="str">
        <f>Sales_Entry!A1505</f>
        <v>2083/05/18</v>
      </c>
      <c r="B1505" s="197">
        <f>Sales_Entry!B1505</f>
        <v>46268</v>
      </c>
      <c r="C1505" s="198" t="str">
        <f>Sales_Entry!D1505</f>
        <v>KRISHNA KHAREL</v>
      </c>
      <c r="D1505" s="198" t="s">
        <v>1388</v>
      </c>
      <c r="E1505" s="198" t="str">
        <f>Sales_Entry!C1505</f>
        <v>BILL-7199</v>
      </c>
      <c r="F1505" s="198" t="str">
        <f>Sales_Entry!E1505</f>
        <v>Mix Milk</v>
      </c>
      <c r="G1505" s="199">
        <f>N(Sales_Entry!J1505)</f>
        <v>215</v>
      </c>
      <c r="H1505" s="199">
        <v>0</v>
      </c>
      <c r="I1505" s="199">
        <f t="shared" si="23"/>
        <v>215</v>
      </c>
      <c r="J1505" s="200"/>
      <c r="K1505" s="200" t="str" cm="1">
        <f t="array" ref="K1505">IF($C1505="","",IF(AND($C1505=Party_Statement!$C$5,$B1505&gt;=Party_Statement!$C$6,$B1505&lt;=Party_Statement!$E$6),SUMPRODUCT(($C$3:$C1505=Party_Statement!$C$5)*($B$3:$B1505&gt;=Party_Statement!$C$6)*($B$3:$B1505&lt;=Party_Statement!$E$6)),""))</f>
        <v/>
      </c>
    </row>
    <row r="1506" spans="1:11" x14ac:dyDescent="0.2">
      <c r="A1506" s="196" t="str">
        <f>Sales_Entry!A1506</f>
        <v>2083/05/18</v>
      </c>
      <c r="B1506" s="197">
        <f>Sales_Entry!B1506</f>
        <v>46268</v>
      </c>
      <c r="C1506" s="198" t="str">
        <f>Sales_Entry!D1506</f>
        <v>PALPALI KIRANA</v>
      </c>
      <c r="D1506" s="198" t="s">
        <v>1388</v>
      </c>
      <c r="E1506" s="198" t="str">
        <f>Sales_Entry!C1506</f>
        <v>BILL-7200</v>
      </c>
      <c r="F1506" s="198" t="str">
        <f>Sales_Entry!E1506</f>
        <v>Mix Milk</v>
      </c>
      <c r="G1506" s="199">
        <f>N(Sales_Entry!J1506)</f>
        <v>1275</v>
      </c>
      <c r="H1506" s="199">
        <v>0</v>
      </c>
      <c r="I1506" s="199">
        <f t="shared" si="23"/>
        <v>1275</v>
      </c>
      <c r="J1506" s="200"/>
      <c r="K1506" s="200" t="str" cm="1">
        <f t="array" ref="K1506">IF($C1506="","",IF(AND($C1506=Party_Statement!$C$5,$B1506&gt;=Party_Statement!$C$6,$B1506&lt;=Party_Statement!$E$6),SUMPRODUCT(($C$3:$C1506=Party_Statement!$C$5)*($B$3:$B1506&gt;=Party_Statement!$C$6)*($B$3:$B1506&lt;=Party_Statement!$E$6)),""))</f>
        <v/>
      </c>
    </row>
    <row r="1507" spans="1:11" x14ac:dyDescent="0.2">
      <c r="A1507" s="196" t="str">
        <f>Sales_Entry!A1507</f>
        <v>2083/05/18</v>
      </c>
      <c r="B1507" s="197">
        <f>Sales_Entry!B1507</f>
        <v>46268</v>
      </c>
      <c r="C1507" s="198" t="str">
        <f>Sales_Entry!D1507</f>
        <v>AAMOSH KIRANA</v>
      </c>
      <c r="D1507" s="198" t="s">
        <v>1388</v>
      </c>
      <c r="E1507" s="198" t="str">
        <f>Sales_Entry!C1507</f>
        <v>BILL-7201</v>
      </c>
      <c r="F1507" s="198" t="str">
        <f>Sales_Entry!E1507</f>
        <v>Mix Milk</v>
      </c>
      <c r="G1507" s="199">
        <f>N(Sales_Entry!J1507)</f>
        <v>3440</v>
      </c>
      <c r="H1507" s="199">
        <v>0</v>
      </c>
      <c r="I1507" s="199">
        <f t="shared" si="23"/>
        <v>3440</v>
      </c>
      <c r="J1507" s="200"/>
      <c r="K1507" s="200" cm="1">
        <f t="array" ref="K1507">IF($C1507="","",IF(AND($C1507=Party_Statement!$C$5,$B1507&gt;=Party_Statement!$C$6,$B1507&lt;=Party_Statement!$E$6),SUMPRODUCT(($C$3:$C1507=Party_Statement!$C$5)*($B$3:$B1507&gt;=Party_Statement!$C$6)*($B$3:$B1507&lt;=Party_Statement!$E$6)),""))</f>
        <v>193</v>
      </c>
    </row>
    <row r="1508" spans="1:11" x14ac:dyDescent="0.2">
      <c r="A1508" s="196" t="str">
        <f>Sales_Entry!A1508</f>
        <v>2083/05/18</v>
      </c>
      <c r="B1508" s="197">
        <f>Sales_Entry!B1508</f>
        <v>46268</v>
      </c>
      <c r="C1508" s="198" t="str">
        <f>Sales_Entry!D1508</f>
        <v>AAMOSH KIRANA</v>
      </c>
      <c r="D1508" s="198" t="s">
        <v>1388</v>
      </c>
      <c r="E1508" s="198" t="str">
        <f>Sales_Entry!C1508</f>
        <v>BILL-7201</v>
      </c>
      <c r="F1508" s="198" t="str">
        <f>Sales_Entry!E1508</f>
        <v>Mix Milk</v>
      </c>
      <c r="G1508" s="199">
        <f>N(Sales_Entry!J1508)</f>
        <v>850</v>
      </c>
      <c r="H1508" s="199">
        <v>0</v>
      </c>
      <c r="I1508" s="199">
        <f t="shared" si="23"/>
        <v>850</v>
      </c>
      <c r="J1508" s="200"/>
      <c r="K1508" s="200" cm="1">
        <f t="array" ref="K1508">IF($C1508="","",IF(AND($C1508=Party_Statement!$C$5,$B1508&gt;=Party_Statement!$C$6,$B1508&lt;=Party_Statement!$E$6),SUMPRODUCT(($C$3:$C1508=Party_Statement!$C$5)*($B$3:$B1508&gt;=Party_Statement!$C$6)*($B$3:$B1508&lt;=Party_Statement!$E$6)),""))</f>
        <v>194</v>
      </c>
    </row>
    <row r="1509" spans="1:11" x14ac:dyDescent="0.2">
      <c r="A1509" s="196" t="str">
        <f>Sales_Entry!A1509</f>
        <v>2083/05/18</v>
      </c>
      <c r="B1509" s="197">
        <f>Sales_Entry!B1509</f>
        <v>46268</v>
      </c>
      <c r="C1509" s="198" t="str">
        <f>Sales_Entry!D1509</f>
        <v>AAMOSH KIRANA</v>
      </c>
      <c r="D1509" s="198" t="s">
        <v>1388</v>
      </c>
      <c r="E1509" s="198" t="str">
        <f>Sales_Entry!C1509</f>
        <v>BILL-7201</v>
      </c>
      <c r="F1509" s="198" t="str">
        <f>Sales_Entry!E1509</f>
        <v>Cow Milk</v>
      </c>
      <c r="G1509" s="199">
        <f>N(Sales_Entry!J1509)</f>
        <v>80</v>
      </c>
      <c r="H1509" s="199">
        <v>0</v>
      </c>
      <c r="I1509" s="199">
        <f t="shared" si="23"/>
        <v>80</v>
      </c>
      <c r="J1509" s="200"/>
      <c r="K1509" s="200" cm="1">
        <f t="array" ref="K1509">IF($C1509="","",IF(AND($C1509=Party_Statement!$C$5,$B1509&gt;=Party_Statement!$C$6,$B1509&lt;=Party_Statement!$E$6),SUMPRODUCT(($C$3:$C1509=Party_Statement!$C$5)*($B$3:$B1509&gt;=Party_Statement!$C$6)*($B$3:$B1509&lt;=Party_Statement!$E$6)),""))</f>
        <v>195</v>
      </c>
    </row>
    <row r="1510" spans="1:11" x14ac:dyDescent="0.2">
      <c r="A1510" s="196" t="str">
        <f>Sales_Entry!A1510</f>
        <v>2083/05/18</v>
      </c>
      <c r="B1510" s="197">
        <f>Sales_Entry!B1510</f>
        <v>46268</v>
      </c>
      <c r="C1510" s="198" t="str">
        <f>Sales_Entry!D1510</f>
        <v>DEURALI KIRANA</v>
      </c>
      <c r="D1510" s="198" t="s">
        <v>1388</v>
      </c>
      <c r="E1510" s="198" t="str">
        <f>Sales_Entry!C1510</f>
        <v>BILL-7202</v>
      </c>
      <c r="F1510" s="198" t="str">
        <f>Sales_Entry!E1510</f>
        <v>Mix Milk</v>
      </c>
      <c r="G1510" s="199">
        <f>N(Sales_Entry!J1510)</f>
        <v>425</v>
      </c>
      <c r="H1510" s="199">
        <v>0</v>
      </c>
      <c r="I1510" s="199">
        <f t="shared" si="23"/>
        <v>425</v>
      </c>
      <c r="J1510" s="200"/>
      <c r="K1510" s="200" t="str" cm="1">
        <f t="array" ref="K1510">IF($C1510="","",IF(AND($C1510=Party_Statement!$C$5,$B1510&gt;=Party_Statement!$C$6,$B1510&lt;=Party_Statement!$E$6),SUMPRODUCT(($C$3:$C1510=Party_Statement!$C$5)*($B$3:$B1510&gt;=Party_Statement!$C$6)*($B$3:$B1510&lt;=Party_Statement!$E$6)),""))</f>
        <v/>
      </c>
    </row>
    <row r="1511" spans="1:11" x14ac:dyDescent="0.2">
      <c r="A1511" s="196" t="str">
        <f>Sales_Entry!A1511</f>
        <v>2083/05/18</v>
      </c>
      <c r="B1511" s="197">
        <f>Sales_Entry!B1511</f>
        <v>46268</v>
      </c>
      <c r="C1511" s="198" t="str">
        <f>Sales_Entry!D1511</f>
        <v>GIRI KIRANA</v>
      </c>
      <c r="D1511" s="198" t="s">
        <v>1388</v>
      </c>
      <c r="E1511" s="198" t="str">
        <f>Sales_Entry!C1511</f>
        <v>BILL-7203</v>
      </c>
      <c r="F1511" s="198" t="str">
        <f>Sales_Entry!E1511</f>
        <v>Mix Milk</v>
      </c>
      <c r="G1511" s="199">
        <f>N(Sales_Entry!J1511)</f>
        <v>1275</v>
      </c>
      <c r="H1511" s="199">
        <v>0</v>
      </c>
      <c r="I1511" s="199">
        <f t="shared" si="23"/>
        <v>1275</v>
      </c>
      <c r="J1511" s="200"/>
      <c r="K1511" s="200" t="str" cm="1">
        <f t="array" ref="K1511">IF($C1511="","",IF(AND($C1511=Party_Statement!$C$5,$B1511&gt;=Party_Statement!$C$6,$B1511&lt;=Party_Statement!$E$6),SUMPRODUCT(($C$3:$C1511=Party_Statement!$C$5)*($B$3:$B1511&gt;=Party_Statement!$C$6)*($B$3:$B1511&lt;=Party_Statement!$E$6)),""))</f>
        <v/>
      </c>
    </row>
    <row r="1512" spans="1:11" x14ac:dyDescent="0.2">
      <c r="A1512" s="196" t="str">
        <f>Sales_Entry!A1512</f>
        <v>2083/05/18</v>
      </c>
      <c r="B1512" s="197">
        <f>Sales_Entry!B1512</f>
        <v>46268</v>
      </c>
      <c r="C1512" s="198" t="str">
        <f>Sales_Entry!D1512</f>
        <v>CHHATRABHUMI STORE</v>
      </c>
      <c r="D1512" s="198" t="s">
        <v>1388</v>
      </c>
      <c r="E1512" s="198" t="str">
        <f>Sales_Entry!C1512</f>
        <v>BILL-7204</v>
      </c>
      <c r="F1512" s="198" t="str">
        <f>Sales_Entry!E1512</f>
        <v>Mix Milk</v>
      </c>
      <c r="G1512" s="199">
        <f>N(Sales_Entry!J1512)</f>
        <v>2150</v>
      </c>
      <c r="H1512" s="199">
        <v>0</v>
      </c>
      <c r="I1512" s="199">
        <f t="shared" si="23"/>
        <v>2150</v>
      </c>
      <c r="J1512" s="200"/>
      <c r="K1512" s="200" t="str" cm="1">
        <f t="array" ref="K1512">IF($C1512="","",IF(AND($C1512=Party_Statement!$C$5,$B1512&gt;=Party_Statement!$C$6,$B1512&lt;=Party_Statement!$E$6),SUMPRODUCT(($C$3:$C1512=Party_Statement!$C$5)*($B$3:$B1512&gt;=Party_Statement!$C$6)*($B$3:$B1512&lt;=Party_Statement!$E$6)),""))</f>
        <v/>
      </c>
    </row>
    <row r="1513" spans="1:11" x14ac:dyDescent="0.2">
      <c r="A1513" s="196" t="str">
        <f>Sales_Entry!A1513</f>
        <v>2083/05/18</v>
      </c>
      <c r="B1513" s="197">
        <f>Sales_Entry!B1513</f>
        <v>46268</v>
      </c>
      <c r="C1513" s="198" t="str">
        <f>Sales_Entry!D1513</f>
        <v>SHARMA DAI</v>
      </c>
      <c r="D1513" s="198" t="s">
        <v>1388</v>
      </c>
      <c r="E1513" s="198" t="str">
        <f>Sales_Entry!C1513</f>
        <v>BILL-7205</v>
      </c>
      <c r="F1513" s="198" t="str">
        <f>Sales_Entry!E1513</f>
        <v>Mix Milk</v>
      </c>
      <c r="G1513" s="199">
        <f>N(Sales_Entry!J1513)</f>
        <v>2210</v>
      </c>
      <c r="H1513" s="199">
        <v>0</v>
      </c>
      <c r="I1513" s="199">
        <f t="shared" si="23"/>
        <v>2210</v>
      </c>
      <c r="J1513" s="200"/>
      <c r="K1513" s="200" t="str" cm="1">
        <f t="array" ref="K1513">IF($C1513="","",IF(AND($C1513=Party_Statement!$C$5,$B1513&gt;=Party_Statement!$C$6,$B1513&lt;=Party_Statement!$E$6),SUMPRODUCT(($C$3:$C1513=Party_Statement!$C$5)*($B$3:$B1513&gt;=Party_Statement!$C$6)*($B$3:$B1513&lt;=Party_Statement!$E$6)),""))</f>
        <v/>
      </c>
    </row>
    <row r="1514" spans="1:11" x14ac:dyDescent="0.2">
      <c r="A1514" s="196" t="str">
        <f>Sales_Entry!A1514</f>
        <v>2083/05/18</v>
      </c>
      <c r="B1514" s="197">
        <f>Sales_Entry!B1514</f>
        <v>46268</v>
      </c>
      <c r="C1514" s="198" t="str">
        <f>Sales_Entry!D1514</f>
        <v>MANAKAMANA DAIRY</v>
      </c>
      <c r="D1514" s="198" t="s">
        <v>1388</v>
      </c>
      <c r="E1514" s="198" t="str">
        <f>Sales_Entry!C1514</f>
        <v>BILL-7206</v>
      </c>
      <c r="F1514" s="198" t="str">
        <f>Sales_Entry!E1514</f>
        <v>Mix Milk</v>
      </c>
      <c r="G1514" s="199">
        <f>N(Sales_Entry!J1514)</f>
        <v>850</v>
      </c>
      <c r="H1514" s="199">
        <v>0</v>
      </c>
      <c r="I1514" s="199">
        <f t="shared" si="23"/>
        <v>850</v>
      </c>
      <c r="J1514" s="200"/>
      <c r="K1514" s="200" t="str" cm="1">
        <f t="array" ref="K1514">IF($C1514="","",IF(AND($C1514=Party_Statement!$C$5,$B1514&gt;=Party_Statement!$C$6,$B1514&lt;=Party_Statement!$E$6),SUMPRODUCT(($C$3:$C1514=Party_Statement!$C$5)*($B$3:$B1514&gt;=Party_Statement!$C$6)*($B$3:$B1514&lt;=Party_Statement!$E$6)),""))</f>
        <v/>
      </c>
    </row>
    <row r="1515" spans="1:11" s="64" customFormat="1" x14ac:dyDescent="0.2">
      <c r="A1515" s="196" t="str">
        <f>Sales_Entry!A1515</f>
        <v>2083/05/18</v>
      </c>
      <c r="B1515" s="197">
        <f>Sales_Entry!B1515</f>
        <v>46268</v>
      </c>
      <c r="C1515" s="198" t="str">
        <f>Sales_Entry!D1515</f>
        <v>ORGANIC TARKALI</v>
      </c>
      <c r="D1515" s="198" t="s">
        <v>1388</v>
      </c>
      <c r="E1515" s="198" t="str">
        <f>Sales_Entry!C1515</f>
        <v>BILL-7207</v>
      </c>
      <c r="F1515" s="198" t="str">
        <f>Sales_Entry!E1515</f>
        <v>Mix Milk</v>
      </c>
      <c r="G1515" s="199">
        <f>N(Sales_Entry!J1515)</f>
        <v>1700</v>
      </c>
      <c r="H1515" s="199">
        <v>0</v>
      </c>
      <c r="I1515" s="199">
        <f t="shared" si="23"/>
        <v>1700</v>
      </c>
      <c r="J1515" s="202"/>
      <c r="K1515" s="200" t="str" cm="1">
        <f t="array" ref="K1515">IF($C1515="","",IF(AND($C1515=Party_Statement!$C$5,$B1515&gt;=Party_Statement!$C$6,$B1515&lt;=Party_Statement!$E$6),SUMPRODUCT(($C$3:$C1515=Party_Statement!$C$5)*($B$3:$B1515&gt;=Party_Statement!$C$6)*($B$3:$B1515&lt;=Party_Statement!$E$6)),""))</f>
        <v/>
      </c>
    </row>
    <row r="1516" spans="1:11" x14ac:dyDescent="0.2">
      <c r="A1516" s="196" t="str">
        <f>Sales_Entry!A1516</f>
        <v>2083/05/18</v>
      </c>
      <c r="B1516" s="197">
        <f>Sales_Entry!B1516</f>
        <v>46268</v>
      </c>
      <c r="C1516" s="198" t="str">
        <f>Sales_Entry!D1516</f>
        <v>ORGANIC TARKALI</v>
      </c>
      <c r="D1516" s="198" t="s">
        <v>1388</v>
      </c>
      <c r="E1516" s="198" t="str">
        <f>Sales_Entry!C1516</f>
        <v>BILL-7207</v>
      </c>
      <c r="F1516" s="198" t="str">
        <f>Sales_Entry!E1516</f>
        <v>Mix Milk</v>
      </c>
      <c r="G1516" s="199">
        <f>N(Sales_Entry!J1516)</f>
        <v>2375</v>
      </c>
      <c r="H1516" s="199">
        <v>0</v>
      </c>
      <c r="I1516" s="199">
        <f t="shared" si="23"/>
        <v>2375</v>
      </c>
      <c r="J1516" s="200"/>
      <c r="K1516" s="200" t="str" cm="1">
        <f t="array" ref="K1516">IF($C1516="","",IF(AND($C1516=Party_Statement!$C$5,$B1516&gt;=Party_Statement!$C$6,$B1516&lt;=Party_Statement!$E$6),SUMPRODUCT(($C$3:$C1516=Party_Statement!$C$5)*($B$3:$B1516&gt;=Party_Statement!$C$6)*($B$3:$B1516&lt;=Party_Statement!$E$6)),""))</f>
        <v/>
      </c>
    </row>
    <row r="1517" spans="1:11" x14ac:dyDescent="0.2">
      <c r="A1517" s="196" t="str">
        <f>Sales_Entry!A1517</f>
        <v>2083/05/18</v>
      </c>
      <c r="B1517" s="197">
        <f>Sales_Entry!B1517</f>
        <v>46268</v>
      </c>
      <c r="C1517" s="198" t="str">
        <f>Sales_Entry!D1517</f>
        <v>GANGA NEUPANE</v>
      </c>
      <c r="D1517" s="198" t="s">
        <v>1388</v>
      </c>
      <c r="E1517" s="198" t="str">
        <f>Sales_Entry!C1517</f>
        <v>BILL-7208</v>
      </c>
      <c r="F1517" s="198" t="str">
        <f>Sales_Entry!E1517</f>
        <v>Mix Milk</v>
      </c>
      <c r="G1517" s="199">
        <f>N(Sales_Entry!J1517)</f>
        <v>340</v>
      </c>
      <c r="H1517" s="199">
        <v>0</v>
      </c>
      <c r="I1517" s="199">
        <f t="shared" si="23"/>
        <v>340</v>
      </c>
      <c r="J1517" s="200"/>
      <c r="K1517" s="200" t="str" cm="1">
        <f t="array" ref="K1517">IF($C1517="","",IF(AND($C1517=Party_Statement!$C$5,$B1517&gt;=Party_Statement!$C$6,$B1517&lt;=Party_Statement!$E$6),SUMPRODUCT(($C$3:$C1517=Party_Statement!$C$5)*($B$3:$B1517&gt;=Party_Statement!$C$6)*($B$3:$B1517&lt;=Party_Statement!$E$6)),""))</f>
        <v/>
      </c>
    </row>
    <row r="1518" spans="1:11" x14ac:dyDescent="0.2">
      <c r="A1518" s="196" t="str">
        <f>Sales_Entry!A1518</f>
        <v>2083/05/18</v>
      </c>
      <c r="B1518" s="197">
        <f>Sales_Entry!B1518</f>
        <v>46268</v>
      </c>
      <c r="C1518" s="198" t="str">
        <f>Sales_Entry!D1518</f>
        <v>NEUPANE KIRANA</v>
      </c>
      <c r="D1518" s="198" t="s">
        <v>1388</v>
      </c>
      <c r="E1518" s="198" t="str">
        <f>Sales_Entry!C1518</f>
        <v>BILL-7209</v>
      </c>
      <c r="F1518" s="198" t="str">
        <f>Sales_Entry!E1518</f>
        <v>Mix Milk</v>
      </c>
      <c r="G1518" s="199">
        <f>N(Sales_Entry!J1518)</f>
        <v>200</v>
      </c>
      <c r="H1518" s="199">
        <v>0</v>
      </c>
      <c r="I1518" s="199">
        <f t="shared" si="23"/>
        <v>200</v>
      </c>
      <c r="J1518" s="200"/>
      <c r="K1518" s="200" t="str" cm="1">
        <f t="array" ref="K1518">IF($C1518="","",IF(AND($C1518=Party_Statement!$C$5,$B1518&gt;=Party_Statement!$C$6,$B1518&lt;=Party_Statement!$E$6),SUMPRODUCT(($C$3:$C1518=Party_Statement!$C$5)*($B$3:$B1518&gt;=Party_Statement!$C$6)*($B$3:$B1518&lt;=Party_Statement!$E$6)),""))</f>
        <v/>
      </c>
    </row>
    <row r="1519" spans="1:11" x14ac:dyDescent="0.2">
      <c r="A1519" s="196" t="str">
        <f>Sales_Entry!A1519</f>
        <v>2083/05/18</v>
      </c>
      <c r="B1519" s="197">
        <f>Sales_Entry!B1519</f>
        <v>46268</v>
      </c>
      <c r="C1519" s="198" t="str">
        <f>Sales_Entry!D1519</f>
        <v>LOCAL</v>
      </c>
      <c r="D1519" s="198" t="s">
        <v>1388</v>
      </c>
      <c r="E1519" s="198" t="str">
        <f>Sales_Entry!C1519</f>
        <v>BILL-6492</v>
      </c>
      <c r="F1519" s="198" t="str">
        <f>Sales_Entry!E1519</f>
        <v>Mix Milk</v>
      </c>
      <c r="G1519" s="199">
        <f>N(Sales_Entry!J1519)</f>
        <v>400</v>
      </c>
      <c r="H1519" s="199">
        <v>0</v>
      </c>
      <c r="I1519" s="199">
        <f t="shared" si="23"/>
        <v>400</v>
      </c>
      <c r="J1519" s="200"/>
      <c r="K1519" s="200" t="str" cm="1">
        <f t="array" ref="K1519">IF($C1519="","",IF(AND($C1519=Party_Statement!$C$5,$B1519&gt;=Party_Statement!$C$6,$B1519&lt;=Party_Statement!$E$6),SUMPRODUCT(($C$3:$C1519=Party_Statement!$C$5)*($B$3:$B1519&gt;=Party_Statement!$C$6)*($B$3:$B1519&lt;=Party_Statement!$E$6)),""))</f>
        <v/>
      </c>
    </row>
    <row r="1520" spans="1:11" x14ac:dyDescent="0.2">
      <c r="A1520" s="196" t="str">
        <f>Sales_Entry!A1520</f>
        <v>2083/05/19</v>
      </c>
      <c r="B1520" s="197">
        <f>Sales_Entry!B1520</f>
        <v>46269</v>
      </c>
      <c r="C1520" s="198" t="str">
        <f>Sales_Entry!D1520</f>
        <v>SRIJANA DAIRY</v>
      </c>
      <c r="D1520" s="198" t="s">
        <v>1388</v>
      </c>
      <c r="E1520" s="198" t="str">
        <f>Sales_Entry!C1520</f>
        <v>BILL-7210</v>
      </c>
      <c r="F1520" s="198" t="str">
        <f>Sales_Entry!E1520</f>
        <v>Mix Milk</v>
      </c>
      <c r="G1520" s="199">
        <f>N(Sales_Entry!J1520)</f>
        <v>5100</v>
      </c>
      <c r="H1520" s="199">
        <v>0</v>
      </c>
      <c r="I1520" s="199">
        <f t="shared" si="23"/>
        <v>5100</v>
      </c>
      <c r="J1520" s="200"/>
      <c r="K1520" s="200" t="str" cm="1">
        <f t="array" ref="K1520">IF($C1520="","",IF(AND($C1520=Party_Statement!$C$5,$B1520&gt;=Party_Statement!$C$6,$B1520&lt;=Party_Statement!$E$6),SUMPRODUCT(($C$3:$C1520=Party_Statement!$C$5)*($B$3:$B1520&gt;=Party_Statement!$C$6)*($B$3:$B1520&lt;=Party_Statement!$E$6)),""))</f>
        <v/>
      </c>
    </row>
    <row r="1521" spans="1:11" x14ac:dyDescent="0.2">
      <c r="A1521" s="196" t="str">
        <f>Sales_Entry!A1521</f>
        <v>2083/05/19</v>
      </c>
      <c r="B1521" s="197">
        <f>Sales_Entry!B1521</f>
        <v>46269</v>
      </c>
      <c r="C1521" s="198" t="str">
        <f>Sales_Entry!D1521</f>
        <v>SRIJANA DAIRY</v>
      </c>
      <c r="D1521" s="198" t="s">
        <v>1388</v>
      </c>
      <c r="E1521" s="198" t="str">
        <f>Sales_Entry!C1521</f>
        <v>BILL-7210</v>
      </c>
      <c r="F1521" s="198" t="str">
        <f>Sales_Entry!E1521</f>
        <v>Cow Milk</v>
      </c>
      <c r="G1521" s="199">
        <f>N(Sales_Entry!J1521)</f>
        <v>160</v>
      </c>
      <c r="H1521" s="199">
        <v>0</v>
      </c>
      <c r="I1521" s="199">
        <f t="shared" si="23"/>
        <v>160</v>
      </c>
      <c r="J1521" s="200"/>
      <c r="K1521" s="200" t="str" cm="1">
        <f t="array" ref="K1521">IF($C1521="","",IF(AND($C1521=Party_Statement!$C$5,$B1521&gt;=Party_Statement!$C$6,$B1521&lt;=Party_Statement!$E$6),SUMPRODUCT(($C$3:$C1521=Party_Statement!$C$5)*($B$3:$B1521&gt;=Party_Statement!$C$6)*($B$3:$B1521&lt;=Party_Statement!$E$6)),""))</f>
        <v/>
      </c>
    </row>
    <row r="1522" spans="1:11" x14ac:dyDescent="0.2">
      <c r="A1522" s="196" t="str">
        <f>Sales_Entry!A1522</f>
        <v>2083/05/19</v>
      </c>
      <c r="B1522" s="197">
        <f>Sales_Entry!B1522</f>
        <v>46269</v>
      </c>
      <c r="C1522" s="198" t="str">
        <f>Sales_Entry!D1522</f>
        <v>SOBHA BHATTARAI</v>
      </c>
      <c r="D1522" s="198" t="s">
        <v>1388</v>
      </c>
      <c r="E1522" s="198" t="str">
        <f>Sales_Entry!C1522</f>
        <v>BILL-7211</v>
      </c>
      <c r="F1522" s="198" t="str">
        <f>Sales_Entry!E1522</f>
        <v>Mix Milk</v>
      </c>
      <c r="G1522" s="199">
        <f>N(Sales_Entry!J1522)</f>
        <v>2550</v>
      </c>
      <c r="H1522" s="199">
        <v>0</v>
      </c>
      <c r="I1522" s="199">
        <f t="shared" si="23"/>
        <v>2550</v>
      </c>
      <c r="J1522" s="200"/>
      <c r="K1522" s="200" t="str" cm="1">
        <f t="array" ref="K1522">IF($C1522="","",IF(AND($C1522=Party_Statement!$C$5,$B1522&gt;=Party_Statement!$C$6,$B1522&lt;=Party_Statement!$E$6),SUMPRODUCT(($C$3:$C1522=Party_Statement!$C$5)*($B$3:$B1522&gt;=Party_Statement!$C$6)*($B$3:$B1522&lt;=Party_Statement!$E$6)),""))</f>
        <v/>
      </c>
    </row>
    <row r="1523" spans="1:11" x14ac:dyDescent="0.2">
      <c r="A1523" s="196" t="str">
        <f>Sales_Entry!A1523</f>
        <v>2083/05/19</v>
      </c>
      <c r="B1523" s="197">
        <f>Sales_Entry!B1523</f>
        <v>46269</v>
      </c>
      <c r="C1523" s="198" t="str">
        <f>Sales_Entry!D1523</f>
        <v>SOBHA BHATTARAI</v>
      </c>
      <c r="D1523" s="198" t="s">
        <v>1388</v>
      </c>
      <c r="E1523" s="198" t="str">
        <f>Sales_Entry!C1523</f>
        <v>BILL-7211</v>
      </c>
      <c r="F1523" s="198" t="str">
        <f>Sales_Entry!E1523</f>
        <v>Mix Milk</v>
      </c>
      <c r="G1523" s="199">
        <f>N(Sales_Entry!J1523)</f>
        <v>425</v>
      </c>
      <c r="H1523" s="199">
        <v>0</v>
      </c>
      <c r="I1523" s="199">
        <f t="shared" si="23"/>
        <v>425</v>
      </c>
      <c r="J1523" s="200"/>
      <c r="K1523" s="200" t="str" cm="1">
        <f t="array" ref="K1523">IF($C1523="","",IF(AND($C1523=Party_Statement!$C$5,$B1523&gt;=Party_Statement!$C$6,$B1523&lt;=Party_Statement!$E$6),SUMPRODUCT(($C$3:$C1523=Party_Statement!$C$5)*($B$3:$B1523&gt;=Party_Statement!$C$6)*($B$3:$B1523&lt;=Party_Statement!$E$6)),""))</f>
        <v/>
      </c>
    </row>
    <row r="1524" spans="1:11" x14ac:dyDescent="0.2">
      <c r="A1524" s="196" t="str">
        <f>Sales_Entry!A1524</f>
        <v>2083/05/19</v>
      </c>
      <c r="B1524" s="197">
        <f>Sales_Entry!B1524</f>
        <v>46269</v>
      </c>
      <c r="C1524" s="198" t="str">
        <f>Sales_Entry!D1524</f>
        <v>KHANAL KIRANA</v>
      </c>
      <c r="D1524" s="198" t="s">
        <v>1388</v>
      </c>
      <c r="E1524" s="198" t="str">
        <f>Sales_Entry!C1524</f>
        <v>BILL-7212</v>
      </c>
      <c r="F1524" s="198" t="str">
        <f>Sales_Entry!E1524</f>
        <v>Mix Milk</v>
      </c>
      <c r="G1524" s="199">
        <f>N(Sales_Entry!J1524)</f>
        <v>1700</v>
      </c>
      <c r="H1524" s="199">
        <v>0</v>
      </c>
      <c r="I1524" s="199">
        <f t="shared" si="23"/>
        <v>1700</v>
      </c>
      <c r="J1524" s="200"/>
      <c r="K1524" s="200" t="str" cm="1">
        <f t="array" ref="K1524">IF($C1524="","",IF(AND($C1524=Party_Statement!$C$5,$B1524&gt;=Party_Statement!$C$6,$B1524&lt;=Party_Statement!$E$6),SUMPRODUCT(($C$3:$C1524=Party_Statement!$C$5)*($B$3:$B1524&gt;=Party_Statement!$C$6)*($B$3:$B1524&lt;=Party_Statement!$E$6)),""))</f>
        <v/>
      </c>
    </row>
    <row r="1525" spans="1:11" x14ac:dyDescent="0.2">
      <c r="A1525" s="196" t="str">
        <f>Sales_Entry!A1525</f>
        <v>2083/05/19</v>
      </c>
      <c r="B1525" s="197">
        <f>Sales_Entry!B1525</f>
        <v>46269</v>
      </c>
      <c r="C1525" s="198" t="str">
        <f>Sales_Entry!D1525</f>
        <v>YUBARAJ AND SAMRAT</v>
      </c>
      <c r="D1525" s="198" t="s">
        <v>1388</v>
      </c>
      <c r="E1525" s="198" t="str">
        <f>Sales_Entry!C1525</f>
        <v>BILL-7213</v>
      </c>
      <c r="F1525" s="198" t="str">
        <f>Sales_Entry!E1525</f>
        <v>Mix Milk</v>
      </c>
      <c r="G1525" s="199">
        <f>N(Sales_Entry!J1525)</f>
        <v>850</v>
      </c>
      <c r="H1525" s="199">
        <v>0</v>
      </c>
      <c r="I1525" s="199">
        <f t="shared" si="23"/>
        <v>850</v>
      </c>
      <c r="J1525" s="200"/>
      <c r="K1525" s="200" t="str" cm="1">
        <f t="array" ref="K1525">IF($C1525="","",IF(AND($C1525=Party_Statement!$C$5,$B1525&gt;=Party_Statement!$C$6,$B1525&lt;=Party_Statement!$E$6),SUMPRODUCT(($C$3:$C1525=Party_Statement!$C$5)*($B$3:$B1525&gt;=Party_Statement!$C$6)*($B$3:$B1525&lt;=Party_Statement!$E$6)),""))</f>
        <v/>
      </c>
    </row>
    <row r="1526" spans="1:11" s="64" customFormat="1" x14ac:dyDescent="0.2">
      <c r="A1526" s="196" t="str">
        <f>Sales_Entry!A1526</f>
        <v>2083/05/19</v>
      </c>
      <c r="B1526" s="197">
        <f>Sales_Entry!B1526</f>
        <v>46269</v>
      </c>
      <c r="C1526" s="198" t="str">
        <f>Sales_Entry!D1526</f>
        <v>SAMIKSHYA KIRANA</v>
      </c>
      <c r="D1526" s="198" t="s">
        <v>1388</v>
      </c>
      <c r="E1526" s="198" t="str">
        <f>Sales_Entry!C1526</f>
        <v>BILL-7214</v>
      </c>
      <c r="F1526" s="198" t="str">
        <f>Sales_Entry!E1526</f>
        <v>Mix Milk</v>
      </c>
      <c r="G1526" s="199">
        <f>N(Sales_Entry!J1526)</f>
        <v>680</v>
      </c>
      <c r="H1526" s="199">
        <v>0</v>
      </c>
      <c r="I1526" s="199">
        <f t="shared" si="23"/>
        <v>680</v>
      </c>
      <c r="J1526" s="202"/>
      <c r="K1526" s="200" t="str" cm="1">
        <f t="array" ref="K1526">IF($C1526="","",IF(AND($C1526=Party_Statement!$C$5,$B1526&gt;=Party_Statement!$C$6,$B1526&lt;=Party_Statement!$E$6),SUMPRODUCT(($C$3:$C1526=Party_Statement!$C$5)*($B$3:$B1526&gt;=Party_Statement!$C$6)*($B$3:$B1526&lt;=Party_Statement!$E$6)),""))</f>
        <v/>
      </c>
    </row>
    <row r="1527" spans="1:11" x14ac:dyDescent="0.2">
      <c r="A1527" s="196" t="str">
        <f>Sales_Entry!A1527</f>
        <v>2083/05/19</v>
      </c>
      <c r="B1527" s="197">
        <f>Sales_Entry!B1527</f>
        <v>46269</v>
      </c>
      <c r="C1527" s="198" t="str">
        <f>Sales_Entry!D1527</f>
        <v>KRISHNA KHAREL</v>
      </c>
      <c r="D1527" s="198" t="s">
        <v>1388</v>
      </c>
      <c r="E1527" s="198" t="str">
        <f>Sales_Entry!C1527</f>
        <v>BILL-7215</v>
      </c>
      <c r="F1527" s="198" t="str">
        <f>Sales_Entry!E1527</f>
        <v>Mix Milk</v>
      </c>
      <c r="G1527" s="199">
        <f>N(Sales_Entry!J1527)</f>
        <v>215</v>
      </c>
      <c r="H1527" s="199">
        <v>0</v>
      </c>
      <c r="I1527" s="199">
        <f t="shared" si="23"/>
        <v>215</v>
      </c>
      <c r="J1527" s="200"/>
      <c r="K1527" s="200" t="str" cm="1">
        <f t="array" ref="K1527">IF($C1527="","",IF(AND($C1527=Party_Statement!$C$5,$B1527&gt;=Party_Statement!$C$6,$B1527&lt;=Party_Statement!$E$6),SUMPRODUCT(($C$3:$C1527=Party_Statement!$C$5)*($B$3:$B1527&gt;=Party_Statement!$C$6)*($B$3:$B1527&lt;=Party_Statement!$E$6)),""))</f>
        <v/>
      </c>
    </row>
    <row r="1528" spans="1:11" x14ac:dyDescent="0.2">
      <c r="A1528" s="196" t="str">
        <f>Sales_Entry!A1528</f>
        <v>2083/05/19</v>
      </c>
      <c r="B1528" s="197">
        <f>Sales_Entry!B1528</f>
        <v>46269</v>
      </c>
      <c r="C1528" s="198" t="str">
        <f>Sales_Entry!D1528</f>
        <v>CHHATRABHUMI STORE</v>
      </c>
      <c r="D1528" s="198" t="s">
        <v>1388</v>
      </c>
      <c r="E1528" s="198" t="str">
        <f>Sales_Entry!C1528</f>
        <v>BILL-7216</v>
      </c>
      <c r="F1528" s="198" t="str">
        <f>Sales_Entry!E1528</f>
        <v>Mix Milk</v>
      </c>
      <c r="G1528" s="199">
        <f>N(Sales_Entry!J1528)</f>
        <v>2150</v>
      </c>
      <c r="H1528" s="199">
        <v>0</v>
      </c>
      <c r="I1528" s="199">
        <f t="shared" si="23"/>
        <v>2150</v>
      </c>
      <c r="J1528" s="200"/>
      <c r="K1528" s="200" t="str" cm="1">
        <f t="array" ref="K1528">IF($C1528="","",IF(AND($C1528=Party_Statement!$C$5,$B1528&gt;=Party_Statement!$C$6,$B1528&lt;=Party_Statement!$E$6),SUMPRODUCT(($C$3:$C1528=Party_Statement!$C$5)*($B$3:$B1528&gt;=Party_Statement!$C$6)*($B$3:$B1528&lt;=Party_Statement!$E$6)),""))</f>
        <v/>
      </c>
    </row>
    <row r="1529" spans="1:11" x14ac:dyDescent="0.2">
      <c r="A1529" s="196" t="str">
        <f>Sales_Entry!A1529</f>
        <v>2083/05/19</v>
      </c>
      <c r="B1529" s="197">
        <f>Sales_Entry!B1529</f>
        <v>46269</v>
      </c>
      <c r="C1529" s="198" t="str">
        <f>Sales_Entry!D1529</f>
        <v>PALPALI KIRANA</v>
      </c>
      <c r="D1529" s="198" t="s">
        <v>1388</v>
      </c>
      <c r="E1529" s="198" t="str">
        <f>Sales_Entry!C1529</f>
        <v>BILL-7217</v>
      </c>
      <c r="F1529" s="198" t="str">
        <f>Sales_Entry!E1529</f>
        <v>Mix Milk</v>
      </c>
      <c r="G1529" s="199">
        <f>N(Sales_Entry!J1529)</f>
        <v>2550</v>
      </c>
      <c r="H1529" s="199">
        <v>0</v>
      </c>
      <c r="I1529" s="199">
        <f t="shared" si="23"/>
        <v>2550</v>
      </c>
      <c r="J1529" s="200"/>
      <c r="K1529" s="200" t="str" cm="1">
        <f t="array" ref="K1529">IF($C1529="","",IF(AND($C1529=Party_Statement!$C$5,$B1529&gt;=Party_Statement!$C$6,$B1529&lt;=Party_Statement!$E$6),SUMPRODUCT(($C$3:$C1529=Party_Statement!$C$5)*($B$3:$B1529&gt;=Party_Statement!$C$6)*($B$3:$B1529&lt;=Party_Statement!$E$6)),""))</f>
        <v/>
      </c>
    </row>
    <row r="1530" spans="1:11" x14ac:dyDescent="0.2">
      <c r="A1530" s="196" t="str">
        <f>Sales_Entry!A1530</f>
        <v>2083/05/19</v>
      </c>
      <c r="B1530" s="197">
        <f>Sales_Entry!B1530</f>
        <v>46269</v>
      </c>
      <c r="C1530" s="198" t="str">
        <f>Sales_Entry!D1530</f>
        <v>AAMOSH KIRANA</v>
      </c>
      <c r="D1530" s="198" t="s">
        <v>1388</v>
      </c>
      <c r="E1530" s="198" t="str">
        <f>Sales_Entry!C1530</f>
        <v>BILL-7218</v>
      </c>
      <c r="F1530" s="198" t="str">
        <f>Sales_Entry!E1530</f>
        <v>Mix Milk</v>
      </c>
      <c r="G1530" s="199">
        <f>N(Sales_Entry!J1530)</f>
        <v>3440</v>
      </c>
      <c r="H1530" s="199">
        <v>0</v>
      </c>
      <c r="I1530" s="199">
        <f t="shared" si="23"/>
        <v>3440</v>
      </c>
      <c r="J1530" s="200"/>
      <c r="K1530" s="200" cm="1">
        <f t="array" ref="K1530">IF($C1530="","",IF(AND($C1530=Party_Statement!$C$5,$B1530&gt;=Party_Statement!$C$6,$B1530&lt;=Party_Statement!$E$6),SUMPRODUCT(($C$3:$C1530=Party_Statement!$C$5)*($B$3:$B1530&gt;=Party_Statement!$C$6)*($B$3:$B1530&lt;=Party_Statement!$E$6)),""))</f>
        <v>196</v>
      </c>
    </row>
    <row r="1531" spans="1:11" x14ac:dyDescent="0.2">
      <c r="A1531" s="196" t="str">
        <f>Sales_Entry!A1531</f>
        <v>2083/05/19</v>
      </c>
      <c r="B1531" s="197">
        <f>Sales_Entry!B1531</f>
        <v>46269</v>
      </c>
      <c r="C1531" s="198" t="str">
        <f>Sales_Entry!D1531</f>
        <v>AAMOSH KIRANA</v>
      </c>
      <c r="D1531" s="198" t="s">
        <v>1388</v>
      </c>
      <c r="E1531" s="198" t="str">
        <f>Sales_Entry!C1531</f>
        <v>BILL-7218</v>
      </c>
      <c r="F1531" s="198" t="str">
        <f>Sales_Entry!E1531</f>
        <v>Cow Milk</v>
      </c>
      <c r="G1531" s="199">
        <f>N(Sales_Entry!J1531)</f>
        <v>80</v>
      </c>
      <c r="H1531" s="199">
        <v>0</v>
      </c>
      <c r="I1531" s="199">
        <f t="shared" si="23"/>
        <v>80</v>
      </c>
      <c r="J1531" s="200"/>
      <c r="K1531" s="200" cm="1">
        <f t="array" ref="K1531">IF($C1531="","",IF(AND($C1531=Party_Statement!$C$5,$B1531&gt;=Party_Statement!$C$6,$B1531&lt;=Party_Statement!$E$6),SUMPRODUCT(($C$3:$C1531=Party_Statement!$C$5)*($B$3:$B1531&gt;=Party_Statement!$C$6)*($B$3:$B1531&lt;=Party_Statement!$E$6)),""))</f>
        <v>197</v>
      </c>
    </row>
    <row r="1532" spans="1:11" x14ac:dyDescent="0.2">
      <c r="A1532" s="196" t="str">
        <f>Sales_Entry!A1532</f>
        <v>2083/05/19</v>
      </c>
      <c r="B1532" s="197">
        <f>Sales_Entry!B1532</f>
        <v>46269</v>
      </c>
      <c r="C1532" s="198" t="str">
        <f>Sales_Entry!D1532</f>
        <v>DEURALI KIRANA</v>
      </c>
      <c r="D1532" s="198" t="s">
        <v>1388</v>
      </c>
      <c r="E1532" s="198" t="str">
        <f>Sales_Entry!C1532</f>
        <v>BILL-7219</v>
      </c>
      <c r="F1532" s="198" t="str">
        <f>Sales_Entry!E1532</f>
        <v>Mix Milk</v>
      </c>
      <c r="G1532" s="199">
        <f>N(Sales_Entry!J1532)</f>
        <v>595</v>
      </c>
      <c r="H1532" s="199">
        <v>0</v>
      </c>
      <c r="I1532" s="199">
        <f t="shared" si="23"/>
        <v>595</v>
      </c>
      <c r="J1532" s="200"/>
      <c r="K1532" s="200" t="str" cm="1">
        <f t="array" ref="K1532">IF($C1532="","",IF(AND($C1532=Party_Statement!$C$5,$B1532&gt;=Party_Statement!$C$6,$B1532&lt;=Party_Statement!$E$6),SUMPRODUCT(($C$3:$C1532=Party_Statement!$C$5)*($B$3:$B1532&gt;=Party_Statement!$C$6)*($B$3:$B1532&lt;=Party_Statement!$E$6)),""))</f>
        <v/>
      </c>
    </row>
    <row r="1533" spans="1:11" x14ac:dyDescent="0.2">
      <c r="A1533" s="196" t="str">
        <f>Sales_Entry!A1533</f>
        <v>2083/05/19</v>
      </c>
      <c r="B1533" s="197">
        <f>Sales_Entry!B1533</f>
        <v>46269</v>
      </c>
      <c r="C1533" s="198" t="str">
        <f>Sales_Entry!D1533</f>
        <v>GIRI KIRANA</v>
      </c>
      <c r="D1533" s="198" t="s">
        <v>1388</v>
      </c>
      <c r="E1533" s="198" t="str">
        <f>Sales_Entry!C1533</f>
        <v>BILL-7220</v>
      </c>
      <c r="F1533" s="198" t="str">
        <f>Sales_Entry!E1533</f>
        <v>Mix Milk</v>
      </c>
      <c r="G1533" s="199">
        <f>N(Sales_Entry!J1533)</f>
        <v>1275</v>
      </c>
      <c r="H1533" s="199">
        <v>0</v>
      </c>
      <c r="I1533" s="199">
        <f t="shared" si="23"/>
        <v>1275</v>
      </c>
      <c r="J1533" s="200"/>
      <c r="K1533" s="200" t="str" cm="1">
        <f t="array" ref="K1533">IF($C1533="","",IF(AND($C1533=Party_Statement!$C$5,$B1533&gt;=Party_Statement!$C$6,$B1533&lt;=Party_Statement!$E$6),SUMPRODUCT(($C$3:$C1533=Party_Statement!$C$5)*($B$3:$B1533&gt;=Party_Statement!$C$6)*($B$3:$B1533&lt;=Party_Statement!$E$6)),""))</f>
        <v/>
      </c>
    </row>
    <row r="1534" spans="1:11" x14ac:dyDescent="0.2">
      <c r="A1534" s="196" t="str">
        <f>Sales_Entry!A1534</f>
        <v>2083/05/19</v>
      </c>
      <c r="B1534" s="197">
        <f>Sales_Entry!B1534</f>
        <v>46269</v>
      </c>
      <c r="C1534" s="198" t="str">
        <f>Sales_Entry!D1534</f>
        <v>ORGANIC TARKALI</v>
      </c>
      <c r="D1534" s="198" t="s">
        <v>1388</v>
      </c>
      <c r="E1534" s="198" t="str">
        <f>Sales_Entry!C1534</f>
        <v>BILL-7221</v>
      </c>
      <c r="F1534" s="198" t="str">
        <f>Sales_Entry!E1534</f>
        <v>Mix Milk</v>
      </c>
      <c r="G1534" s="199">
        <f>N(Sales_Entry!J1534)</f>
        <v>3040</v>
      </c>
      <c r="H1534" s="199">
        <v>0</v>
      </c>
      <c r="I1534" s="199">
        <f t="shared" si="23"/>
        <v>3040</v>
      </c>
      <c r="J1534" s="200"/>
      <c r="K1534" s="200" t="str" cm="1">
        <f t="array" ref="K1534">IF($C1534="","",IF(AND($C1534=Party_Statement!$C$5,$B1534&gt;=Party_Statement!$C$6,$B1534&lt;=Party_Statement!$E$6),SUMPRODUCT(($C$3:$C1534=Party_Statement!$C$5)*($B$3:$B1534&gt;=Party_Statement!$C$6)*($B$3:$B1534&lt;=Party_Statement!$E$6)),""))</f>
        <v/>
      </c>
    </row>
    <row r="1535" spans="1:11" x14ac:dyDescent="0.2">
      <c r="A1535" s="196" t="str">
        <f>Sales_Entry!A1535</f>
        <v>2083/05/19</v>
      </c>
      <c r="B1535" s="197">
        <f>Sales_Entry!B1535</f>
        <v>46269</v>
      </c>
      <c r="C1535" s="198" t="str">
        <f>Sales_Entry!D1535</f>
        <v>SHARMA DAI</v>
      </c>
      <c r="D1535" s="198" t="s">
        <v>1388</v>
      </c>
      <c r="E1535" s="198" t="str">
        <f>Sales_Entry!C1535</f>
        <v>BILL-7222</v>
      </c>
      <c r="F1535" s="198" t="str">
        <f>Sales_Entry!E1535</f>
        <v>Mix Milk</v>
      </c>
      <c r="G1535" s="199">
        <f>N(Sales_Entry!J1535)</f>
        <v>2975</v>
      </c>
      <c r="H1535" s="199">
        <v>0</v>
      </c>
      <c r="I1535" s="199">
        <f t="shared" si="23"/>
        <v>2975</v>
      </c>
      <c r="J1535" s="200"/>
      <c r="K1535" s="200" t="str" cm="1">
        <f t="array" ref="K1535">IF($C1535="","",IF(AND($C1535=Party_Statement!$C$5,$B1535&gt;=Party_Statement!$C$6,$B1535&lt;=Party_Statement!$E$6),SUMPRODUCT(($C$3:$C1535=Party_Statement!$C$5)*($B$3:$B1535&gt;=Party_Statement!$C$6)*($B$3:$B1535&lt;=Party_Statement!$E$6)),""))</f>
        <v/>
      </c>
    </row>
    <row r="1536" spans="1:11" x14ac:dyDescent="0.2">
      <c r="A1536" s="196" t="str">
        <f>Sales_Entry!A1536</f>
        <v>2083/05/19</v>
      </c>
      <c r="B1536" s="197">
        <f>Sales_Entry!B1536</f>
        <v>46269</v>
      </c>
      <c r="C1536" s="198" t="str">
        <f>Sales_Entry!D1536</f>
        <v>GANGA NEUPANE</v>
      </c>
      <c r="D1536" s="198" t="s">
        <v>1388</v>
      </c>
      <c r="E1536" s="198" t="str">
        <f>Sales_Entry!C1536</f>
        <v>BILL-7223</v>
      </c>
      <c r="F1536" s="198" t="str">
        <f>Sales_Entry!E1536</f>
        <v>Mix Milk</v>
      </c>
      <c r="G1536" s="199">
        <f>N(Sales_Entry!J1536)</f>
        <v>340</v>
      </c>
      <c r="H1536" s="199">
        <v>0</v>
      </c>
      <c r="I1536" s="199">
        <f t="shared" si="23"/>
        <v>340</v>
      </c>
      <c r="J1536" s="200"/>
      <c r="K1536" s="200" t="str" cm="1">
        <f t="array" ref="K1536">IF($C1536="","",IF(AND($C1536=Party_Statement!$C$5,$B1536&gt;=Party_Statement!$C$6,$B1536&lt;=Party_Statement!$E$6),SUMPRODUCT(($C$3:$C1536=Party_Statement!$C$5)*($B$3:$B1536&gt;=Party_Statement!$C$6)*($B$3:$B1536&lt;=Party_Statement!$E$6)),""))</f>
        <v/>
      </c>
    </row>
    <row r="1537" spans="1:11" s="64" customFormat="1" x14ac:dyDescent="0.2">
      <c r="A1537" s="196" t="str">
        <f>Sales_Entry!A1537</f>
        <v>2083/05/19</v>
      </c>
      <c r="B1537" s="197">
        <f>Sales_Entry!B1537</f>
        <v>46269</v>
      </c>
      <c r="C1537" s="198" t="str">
        <f>Sales_Entry!D1537</f>
        <v>NEUPANE KIRANA</v>
      </c>
      <c r="D1537" s="198" t="s">
        <v>1388</v>
      </c>
      <c r="E1537" s="198" t="str">
        <f>Sales_Entry!C1537</f>
        <v>BILL-7224</v>
      </c>
      <c r="F1537" s="198" t="str">
        <f>Sales_Entry!E1537</f>
        <v>Mix Milk</v>
      </c>
      <c r="G1537" s="199">
        <f>N(Sales_Entry!J1537)</f>
        <v>200</v>
      </c>
      <c r="H1537" s="199">
        <v>0</v>
      </c>
      <c r="I1537" s="199">
        <f t="shared" si="23"/>
        <v>200</v>
      </c>
      <c r="J1537" s="202"/>
      <c r="K1537" s="200" t="str" cm="1">
        <f t="array" ref="K1537">IF($C1537="","",IF(AND($C1537=Party_Statement!$C$5,$B1537&gt;=Party_Statement!$C$6,$B1537&lt;=Party_Statement!$E$6),SUMPRODUCT(($C$3:$C1537=Party_Statement!$C$5)*($B$3:$B1537&gt;=Party_Statement!$C$6)*($B$3:$B1537&lt;=Party_Statement!$E$6)),""))</f>
        <v/>
      </c>
    </row>
    <row r="1538" spans="1:11" x14ac:dyDescent="0.2">
      <c r="A1538" s="196" t="str">
        <f>Sales_Entry!A1538</f>
        <v>2083/05/19</v>
      </c>
      <c r="B1538" s="197">
        <f>Sales_Entry!B1538</f>
        <v>46269</v>
      </c>
      <c r="C1538" s="198" t="str">
        <f>Sales_Entry!D1538</f>
        <v>SITALA ARYAL</v>
      </c>
      <c r="D1538" s="198" t="s">
        <v>1388</v>
      </c>
      <c r="E1538" s="198" t="str">
        <f>Sales_Entry!C1538</f>
        <v>BILL-7225</v>
      </c>
      <c r="F1538" s="198" t="str">
        <f>Sales_Entry!E1538</f>
        <v>Mix Milk</v>
      </c>
      <c r="G1538" s="199">
        <f>N(Sales_Entry!J1538)</f>
        <v>180</v>
      </c>
      <c r="H1538" s="199">
        <v>0</v>
      </c>
      <c r="I1538" s="199">
        <f t="shared" si="23"/>
        <v>180</v>
      </c>
      <c r="J1538" s="200"/>
      <c r="K1538" s="200" t="str" cm="1">
        <f t="array" ref="K1538">IF($C1538="","",IF(AND($C1538=Party_Statement!$C$5,$B1538&gt;=Party_Statement!$C$6,$B1538&lt;=Party_Statement!$E$6),SUMPRODUCT(($C$3:$C1538=Party_Statement!$C$5)*($B$3:$B1538&gt;=Party_Statement!$C$6)*($B$3:$B1538&lt;=Party_Statement!$E$6)),""))</f>
        <v/>
      </c>
    </row>
    <row r="1539" spans="1:11" x14ac:dyDescent="0.2">
      <c r="A1539" s="196" t="str">
        <f>Sales_Entry!A1539</f>
        <v>2083/05/19</v>
      </c>
      <c r="B1539" s="197">
        <f>Sales_Entry!B1539</f>
        <v>46269</v>
      </c>
      <c r="C1539" s="198" t="str">
        <f>Sales_Entry!D1539</f>
        <v>BALKRISHNA GYAWALI</v>
      </c>
      <c r="D1539" s="198" t="s">
        <v>1388</v>
      </c>
      <c r="E1539" s="198" t="str">
        <f>Sales_Entry!C1539</f>
        <v>BILL-7226</v>
      </c>
      <c r="F1539" s="198" t="str">
        <f>Sales_Entry!E1539</f>
        <v>PANEER</v>
      </c>
      <c r="G1539" s="199">
        <f>N(Sales_Entry!J1539)</f>
        <v>400</v>
      </c>
      <c r="H1539" s="199">
        <v>0</v>
      </c>
      <c r="I1539" s="199">
        <f t="shared" si="23"/>
        <v>400</v>
      </c>
      <c r="J1539" s="200"/>
      <c r="K1539" s="200" t="str" cm="1">
        <f t="array" ref="K1539">IF($C1539="","",IF(AND($C1539=Party_Statement!$C$5,$B1539&gt;=Party_Statement!$C$6,$B1539&lt;=Party_Statement!$E$6),SUMPRODUCT(($C$3:$C1539=Party_Statement!$C$5)*($B$3:$B1539&gt;=Party_Statement!$C$6)*($B$3:$B1539&lt;=Party_Statement!$E$6)),""))</f>
        <v/>
      </c>
    </row>
    <row r="1540" spans="1:11" x14ac:dyDescent="0.2">
      <c r="A1540" s="196" t="str">
        <f>Sales_Entry!A1540</f>
        <v>2083/05/19</v>
      </c>
      <c r="B1540" s="197">
        <f>Sales_Entry!B1540</f>
        <v>46269</v>
      </c>
      <c r="C1540" s="198" t="str">
        <f>Sales_Entry!D1540</f>
        <v>LOCAL</v>
      </c>
      <c r="D1540" s="198" t="s">
        <v>1388</v>
      </c>
      <c r="E1540" s="198" t="str">
        <f>Sales_Entry!C1540</f>
        <v>BILL-6493</v>
      </c>
      <c r="F1540" s="198" t="str">
        <f>Sales_Entry!E1540</f>
        <v>Mix Milk</v>
      </c>
      <c r="G1540" s="199">
        <f>N(Sales_Entry!J1540)</f>
        <v>250</v>
      </c>
      <c r="H1540" s="199">
        <v>0</v>
      </c>
      <c r="I1540" s="199">
        <f t="shared" ref="I1540:I1603" si="24">IF($C1540="","",$G1540-$H1540)</f>
        <v>250</v>
      </c>
      <c r="J1540" s="200"/>
      <c r="K1540" s="200" t="str" cm="1">
        <f t="array" ref="K1540">IF($C1540="","",IF(AND($C1540=Party_Statement!$C$5,$B1540&gt;=Party_Statement!$C$6,$B1540&lt;=Party_Statement!$E$6),SUMPRODUCT(($C$3:$C1540=Party_Statement!$C$5)*($B$3:$B1540&gt;=Party_Statement!$C$6)*($B$3:$B1540&lt;=Party_Statement!$E$6)),""))</f>
        <v/>
      </c>
    </row>
    <row r="1541" spans="1:11" x14ac:dyDescent="0.2">
      <c r="A1541" s="196" t="str">
        <f>Sales_Entry!A1541</f>
        <v>2083/05/20</v>
      </c>
      <c r="B1541" s="197">
        <f>Sales_Entry!B1541</f>
        <v>46270</v>
      </c>
      <c r="C1541" s="198" t="str">
        <f>Sales_Entry!D1541</f>
        <v>THE DARBAR PARTY PALACE</v>
      </c>
      <c r="D1541" s="198" t="s">
        <v>1388</v>
      </c>
      <c r="E1541" s="198" t="str">
        <f>Sales_Entry!C1541</f>
        <v>BILL-7227</v>
      </c>
      <c r="F1541" s="198" t="str">
        <f>Sales_Entry!E1541</f>
        <v>Mix Milk</v>
      </c>
      <c r="G1541" s="199">
        <f>N(Sales_Entry!J1541)</f>
        <v>4500</v>
      </c>
      <c r="H1541" s="199">
        <v>0</v>
      </c>
      <c r="I1541" s="199">
        <f t="shared" si="24"/>
        <v>4500</v>
      </c>
      <c r="J1541" s="200"/>
      <c r="K1541" s="200" t="str" cm="1">
        <f t="array" ref="K1541">IF($C1541="","",IF(AND($C1541=Party_Statement!$C$5,$B1541&gt;=Party_Statement!$C$6,$B1541&lt;=Party_Statement!$E$6),SUMPRODUCT(($C$3:$C1541=Party_Statement!$C$5)*($B$3:$B1541&gt;=Party_Statement!$C$6)*($B$3:$B1541&lt;=Party_Statement!$E$6)),""))</f>
        <v/>
      </c>
    </row>
    <row r="1542" spans="1:11" x14ac:dyDescent="0.2">
      <c r="A1542" s="196" t="str">
        <f>Sales_Entry!A1542</f>
        <v>2083/05/20</v>
      </c>
      <c r="B1542" s="197">
        <f>Sales_Entry!B1542</f>
        <v>46270</v>
      </c>
      <c r="C1542" s="198" t="str">
        <f>Sales_Entry!D1542</f>
        <v>THE DARBAR PARTY PALACE</v>
      </c>
      <c r="D1542" s="198" t="s">
        <v>1388</v>
      </c>
      <c r="E1542" s="198" t="str">
        <f>Sales_Entry!C1542</f>
        <v>BILL-7227</v>
      </c>
      <c r="F1542" s="198" t="str">
        <f>Sales_Entry!E1542</f>
        <v>GHEE</v>
      </c>
      <c r="G1542" s="199">
        <f>N(Sales_Entry!J1542)</f>
        <v>2400</v>
      </c>
      <c r="H1542" s="199">
        <v>0</v>
      </c>
      <c r="I1542" s="199">
        <f t="shared" si="24"/>
        <v>2400</v>
      </c>
      <c r="J1542" s="200"/>
      <c r="K1542" s="200" t="str" cm="1">
        <f t="array" ref="K1542">IF($C1542="","",IF(AND($C1542=Party_Statement!$C$5,$B1542&gt;=Party_Statement!$C$6,$B1542&lt;=Party_Statement!$E$6),SUMPRODUCT(($C$3:$C1542=Party_Statement!$C$5)*($B$3:$B1542&gt;=Party_Statement!$C$6)*($B$3:$B1542&lt;=Party_Statement!$E$6)),""))</f>
        <v/>
      </c>
    </row>
    <row r="1543" spans="1:11" x14ac:dyDescent="0.2">
      <c r="A1543" s="196" t="str">
        <f>Sales_Entry!A1543</f>
        <v>2083/05/20</v>
      </c>
      <c r="B1543" s="197">
        <f>Sales_Entry!B1543</f>
        <v>46270</v>
      </c>
      <c r="C1543" s="198" t="str">
        <f>Sales_Entry!D1543</f>
        <v>THE DARBAR PARTY PALACE</v>
      </c>
      <c r="D1543" s="198" t="s">
        <v>1388</v>
      </c>
      <c r="E1543" s="198" t="str">
        <f>Sales_Entry!C1543</f>
        <v>BILL-7227</v>
      </c>
      <c r="F1543" s="198" t="str">
        <f>Sales_Entry!E1543</f>
        <v>PANEER</v>
      </c>
      <c r="G1543" s="199">
        <f>N(Sales_Entry!J1543)</f>
        <v>16000</v>
      </c>
      <c r="H1543" s="199">
        <v>0</v>
      </c>
      <c r="I1543" s="199">
        <f t="shared" si="24"/>
        <v>16000</v>
      </c>
      <c r="J1543" s="200"/>
      <c r="K1543" s="200" t="str" cm="1">
        <f t="array" ref="K1543">IF($C1543="","",IF(AND($C1543=Party_Statement!$C$5,$B1543&gt;=Party_Statement!$C$6,$B1543&lt;=Party_Statement!$E$6),SUMPRODUCT(($C$3:$C1543=Party_Statement!$C$5)*($B$3:$B1543&gt;=Party_Statement!$C$6)*($B$3:$B1543&lt;=Party_Statement!$E$6)),""))</f>
        <v/>
      </c>
    </row>
    <row r="1544" spans="1:11" x14ac:dyDescent="0.2">
      <c r="A1544" s="196" t="str">
        <f>Sales_Entry!A1544</f>
        <v>2083/05/20</v>
      </c>
      <c r="B1544" s="197">
        <f>Sales_Entry!B1544</f>
        <v>46270</v>
      </c>
      <c r="C1544" s="198" t="str">
        <f>Sales_Entry!D1544</f>
        <v>SRIJANA DAIRY</v>
      </c>
      <c r="D1544" s="198" t="s">
        <v>1388</v>
      </c>
      <c r="E1544" s="198" t="str">
        <f>Sales_Entry!C1544</f>
        <v>BILL-7228</v>
      </c>
      <c r="F1544" s="198" t="str">
        <f>Sales_Entry!E1544</f>
        <v>Mix Milk</v>
      </c>
      <c r="G1544" s="199">
        <f>N(Sales_Entry!J1544)</f>
        <v>5100</v>
      </c>
      <c r="H1544" s="199">
        <v>0</v>
      </c>
      <c r="I1544" s="199">
        <f t="shared" si="24"/>
        <v>5100</v>
      </c>
      <c r="J1544" s="200"/>
      <c r="K1544" s="200" t="str" cm="1">
        <f t="array" ref="K1544">IF($C1544="","",IF(AND($C1544=Party_Statement!$C$5,$B1544&gt;=Party_Statement!$C$6,$B1544&lt;=Party_Statement!$E$6),SUMPRODUCT(($C$3:$C1544=Party_Statement!$C$5)*($B$3:$B1544&gt;=Party_Statement!$C$6)*($B$3:$B1544&lt;=Party_Statement!$E$6)),""))</f>
        <v/>
      </c>
    </row>
    <row r="1545" spans="1:11" x14ac:dyDescent="0.2">
      <c r="A1545" s="196" t="str">
        <f>Sales_Entry!A1545</f>
        <v>2083/05/20</v>
      </c>
      <c r="B1545" s="197">
        <f>Sales_Entry!B1545</f>
        <v>46270</v>
      </c>
      <c r="C1545" s="198" t="str">
        <f>Sales_Entry!D1545</f>
        <v>SRIJANA DAIRY</v>
      </c>
      <c r="D1545" s="198" t="s">
        <v>1388</v>
      </c>
      <c r="E1545" s="198" t="str">
        <f>Sales_Entry!C1545</f>
        <v>BILL-7228</v>
      </c>
      <c r="F1545" s="198" t="str">
        <f>Sales_Entry!E1545</f>
        <v>Cow Milk</v>
      </c>
      <c r="G1545" s="199">
        <f>N(Sales_Entry!J1545)</f>
        <v>80</v>
      </c>
      <c r="H1545" s="199">
        <v>0</v>
      </c>
      <c r="I1545" s="199">
        <f t="shared" si="24"/>
        <v>80</v>
      </c>
      <c r="J1545" s="200"/>
      <c r="K1545" s="200" t="str" cm="1">
        <f t="array" ref="K1545">IF($C1545="","",IF(AND($C1545=Party_Statement!$C$5,$B1545&gt;=Party_Statement!$C$6,$B1545&lt;=Party_Statement!$E$6),SUMPRODUCT(($C$3:$C1545=Party_Statement!$C$5)*($B$3:$B1545&gt;=Party_Statement!$C$6)*($B$3:$B1545&lt;=Party_Statement!$E$6)),""))</f>
        <v/>
      </c>
    </row>
    <row r="1546" spans="1:11" x14ac:dyDescent="0.2">
      <c r="A1546" s="196" t="str">
        <f>Sales_Entry!A1546</f>
        <v>2083/05/20</v>
      </c>
      <c r="B1546" s="197">
        <f>Sales_Entry!B1546</f>
        <v>46270</v>
      </c>
      <c r="C1546" s="198" t="str">
        <f>Sales_Entry!D1546</f>
        <v>SOBHA BHATTARAI</v>
      </c>
      <c r="D1546" s="198" t="s">
        <v>1388</v>
      </c>
      <c r="E1546" s="198" t="str">
        <f>Sales_Entry!C1546</f>
        <v>BILL-7229</v>
      </c>
      <c r="F1546" s="198" t="str">
        <f>Sales_Entry!E1546</f>
        <v>Mix Milk</v>
      </c>
      <c r="G1546" s="199">
        <f>N(Sales_Entry!J1546)</f>
        <v>4250</v>
      </c>
      <c r="H1546" s="199">
        <v>0</v>
      </c>
      <c r="I1546" s="199">
        <f t="shared" si="24"/>
        <v>4250</v>
      </c>
      <c r="J1546" s="200"/>
      <c r="K1546" s="200" t="str" cm="1">
        <f t="array" ref="K1546">IF($C1546="","",IF(AND($C1546=Party_Statement!$C$5,$B1546&gt;=Party_Statement!$C$6,$B1546&lt;=Party_Statement!$E$6),SUMPRODUCT(($C$3:$C1546=Party_Statement!$C$5)*($B$3:$B1546&gt;=Party_Statement!$C$6)*($B$3:$B1546&lt;=Party_Statement!$E$6)),""))</f>
        <v/>
      </c>
    </row>
    <row r="1547" spans="1:11" x14ac:dyDescent="0.2">
      <c r="A1547" s="196" t="str">
        <f>Sales_Entry!A1547</f>
        <v>2083/05/20</v>
      </c>
      <c r="B1547" s="197">
        <f>Sales_Entry!B1547</f>
        <v>46270</v>
      </c>
      <c r="C1547" s="198" t="str">
        <f>Sales_Entry!D1547</f>
        <v>MANAKAMANA DAIRY</v>
      </c>
      <c r="D1547" s="198" t="s">
        <v>1388</v>
      </c>
      <c r="E1547" s="198" t="str">
        <f>Sales_Entry!C1547</f>
        <v>BILL-7230</v>
      </c>
      <c r="F1547" s="198" t="str">
        <f>Sales_Entry!E1547</f>
        <v>Mix Milk</v>
      </c>
      <c r="G1547" s="199">
        <f>N(Sales_Entry!J1547)</f>
        <v>850</v>
      </c>
      <c r="H1547" s="199">
        <v>0</v>
      </c>
      <c r="I1547" s="199">
        <f t="shared" si="24"/>
        <v>850</v>
      </c>
      <c r="J1547" s="200"/>
      <c r="K1547" s="200" t="str" cm="1">
        <f t="array" ref="K1547">IF($C1547="","",IF(AND($C1547=Party_Statement!$C$5,$B1547&gt;=Party_Statement!$C$6,$B1547&lt;=Party_Statement!$E$6),SUMPRODUCT(($C$3:$C1547=Party_Statement!$C$5)*($B$3:$B1547&gt;=Party_Statement!$C$6)*($B$3:$B1547&lt;=Party_Statement!$E$6)),""))</f>
        <v/>
      </c>
    </row>
    <row r="1548" spans="1:11" s="64" customFormat="1" x14ac:dyDescent="0.2">
      <c r="A1548" s="196" t="str">
        <f>Sales_Entry!A1548</f>
        <v>2083/05/20</v>
      </c>
      <c r="B1548" s="197">
        <f>Sales_Entry!B1548</f>
        <v>46270</v>
      </c>
      <c r="C1548" s="198" t="str">
        <f>Sales_Entry!D1548</f>
        <v>KHANAL KIRANA</v>
      </c>
      <c r="D1548" s="198" t="s">
        <v>1388</v>
      </c>
      <c r="E1548" s="198" t="str">
        <f>Sales_Entry!C1548</f>
        <v>BILL-7231</v>
      </c>
      <c r="F1548" s="198" t="str">
        <f>Sales_Entry!E1548</f>
        <v>Mix Milk</v>
      </c>
      <c r="G1548" s="199">
        <f>N(Sales_Entry!J1548)</f>
        <v>1700</v>
      </c>
      <c r="H1548" s="199">
        <v>0</v>
      </c>
      <c r="I1548" s="199">
        <f t="shared" si="24"/>
        <v>1700</v>
      </c>
      <c r="J1548" s="202"/>
      <c r="K1548" s="200" t="str" cm="1">
        <f t="array" ref="K1548">IF($C1548="","",IF(AND($C1548=Party_Statement!$C$5,$B1548&gt;=Party_Statement!$C$6,$B1548&lt;=Party_Statement!$E$6),SUMPRODUCT(($C$3:$C1548=Party_Statement!$C$5)*($B$3:$B1548&gt;=Party_Statement!$C$6)*($B$3:$B1548&lt;=Party_Statement!$E$6)),""))</f>
        <v/>
      </c>
    </row>
    <row r="1549" spans="1:11" x14ac:dyDescent="0.2">
      <c r="A1549" s="196" t="str">
        <f>Sales_Entry!A1549</f>
        <v>2083/05/20</v>
      </c>
      <c r="B1549" s="197">
        <f>Sales_Entry!B1549</f>
        <v>46270</v>
      </c>
      <c r="C1549" s="198" t="str">
        <f>Sales_Entry!D1549</f>
        <v>YUBARAJ AND SAMRAT</v>
      </c>
      <c r="D1549" s="198" t="s">
        <v>1388</v>
      </c>
      <c r="E1549" s="198" t="str">
        <f>Sales_Entry!C1549</f>
        <v>BILL-7232</v>
      </c>
      <c r="F1549" s="198" t="str">
        <f>Sales_Entry!E1549</f>
        <v>Mix Milk</v>
      </c>
      <c r="G1549" s="199">
        <f>N(Sales_Entry!J1549)</f>
        <v>850</v>
      </c>
      <c r="H1549" s="199">
        <v>0</v>
      </c>
      <c r="I1549" s="199">
        <f t="shared" si="24"/>
        <v>850</v>
      </c>
      <c r="J1549" s="200"/>
      <c r="K1549" s="200" t="str" cm="1">
        <f t="array" ref="K1549">IF($C1549="","",IF(AND($C1549=Party_Statement!$C$5,$B1549&gt;=Party_Statement!$C$6,$B1549&lt;=Party_Statement!$E$6),SUMPRODUCT(($C$3:$C1549=Party_Statement!$C$5)*($B$3:$B1549&gt;=Party_Statement!$C$6)*($B$3:$B1549&lt;=Party_Statement!$E$6)),""))</f>
        <v/>
      </c>
    </row>
    <row r="1550" spans="1:11" x14ac:dyDescent="0.2">
      <c r="A1550" s="196" t="str">
        <f>Sales_Entry!A1550</f>
        <v>2083/05/20</v>
      </c>
      <c r="B1550" s="197">
        <f>Sales_Entry!B1550</f>
        <v>46270</v>
      </c>
      <c r="C1550" s="198" t="str">
        <f>Sales_Entry!D1550</f>
        <v>SAMIKSHYA KIRANA</v>
      </c>
      <c r="D1550" s="198" t="s">
        <v>1388</v>
      </c>
      <c r="E1550" s="198" t="str">
        <f>Sales_Entry!C1550</f>
        <v>BILL-7233</v>
      </c>
      <c r="F1550" s="198" t="str">
        <f>Sales_Entry!E1550</f>
        <v>Mix Milk</v>
      </c>
      <c r="G1550" s="199">
        <f>N(Sales_Entry!J1550)</f>
        <v>680</v>
      </c>
      <c r="H1550" s="199">
        <v>0</v>
      </c>
      <c r="I1550" s="199">
        <f t="shared" si="24"/>
        <v>680</v>
      </c>
      <c r="J1550" s="200"/>
      <c r="K1550" s="200" t="str" cm="1">
        <f t="array" ref="K1550">IF($C1550="","",IF(AND($C1550=Party_Statement!$C$5,$B1550&gt;=Party_Statement!$C$6,$B1550&lt;=Party_Statement!$E$6),SUMPRODUCT(($C$3:$C1550=Party_Statement!$C$5)*($B$3:$B1550&gt;=Party_Statement!$C$6)*($B$3:$B1550&lt;=Party_Statement!$E$6)),""))</f>
        <v/>
      </c>
    </row>
    <row r="1551" spans="1:11" x14ac:dyDescent="0.2">
      <c r="A1551" s="196" t="str">
        <f>Sales_Entry!A1551</f>
        <v>2083/05/20</v>
      </c>
      <c r="B1551" s="197">
        <f>Sales_Entry!B1551</f>
        <v>46270</v>
      </c>
      <c r="C1551" s="198" t="str">
        <f>Sales_Entry!D1551</f>
        <v>KRISHNA KHAREL</v>
      </c>
      <c r="D1551" s="198" t="s">
        <v>1388</v>
      </c>
      <c r="E1551" s="198" t="str">
        <f>Sales_Entry!C1551</f>
        <v>BILL-7234</v>
      </c>
      <c r="F1551" s="198" t="str">
        <f>Sales_Entry!E1551</f>
        <v>Mix Milk</v>
      </c>
      <c r="G1551" s="199">
        <f>N(Sales_Entry!J1551)</f>
        <v>215</v>
      </c>
      <c r="H1551" s="199">
        <v>0</v>
      </c>
      <c r="I1551" s="199">
        <f t="shared" si="24"/>
        <v>215</v>
      </c>
      <c r="J1551" s="200"/>
      <c r="K1551" s="200" t="str" cm="1">
        <f t="array" ref="K1551">IF($C1551="","",IF(AND($C1551=Party_Statement!$C$5,$B1551&gt;=Party_Statement!$C$6,$B1551&lt;=Party_Statement!$E$6),SUMPRODUCT(($C$3:$C1551=Party_Statement!$C$5)*($B$3:$B1551&gt;=Party_Statement!$C$6)*($B$3:$B1551&lt;=Party_Statement!$E$6)),""))</f>
        <v/>
      </c>
    </row>
    <row r="1552" spans="1:11" x14ac:dyDescent="0.2">
      <c r="A1552" s="196" t="str">
        <f>Sales_Entry!A1552</f>
        <v>2083/05/20</v>
      </c>
      <c r="B1552" s="197">
        <f>Sales_Entry!B1552</f>
        <v>46270</v>
      </c>
      <c r="C1552" s="198" t="str">
        <f>Sales_Entry!D1552</f>
        <v>CHHATRABHUMI STORE</v>
      </c>
      <c r="D1552" s="198" t="s">
        <v>1388</v>
      </c>
      <c r="E1552" s="198" t="str">
        <f>Sales_Entry!C1552</f>
        <v>BILL-7235</v>
      </c>
      <c r="F1552" s="198" t="str">
        <f>Sales_Entry!E1552</f>
        <v>Mix Milk</v>
      </c>
      <c r="G1552" s="199">
        <f>N(Sales_Entry!J1552)</f>
        <v>2150</v>
      </c>
      <c r="H1552" s="199">
        <v>0</v>
      </c>
      <c r="I1552" s="199">
        <f t="shared" si="24"/>
        <v>2150</v>
      </c>
      <c r="J1552" s="200"/>
      <c r="K1552" s="200" t="str" cm="1">
        <f t="array" ref="K1552">IF($C1552="","",IF(AND($C1552=Party_Statement!$C$5,$B1552&gt;=Party_Statement!$C$6,$B1552&lt;=Party_Statement!$E$6),SUMPRODUCT(($C$3:$C1552=Party_Statement!$C$5)*($B$3:$B1552&gt;=Party_Statement!$C$6)*($B$3:$B1552&lt;=Party_Statement!$E$6)),""))</f>
        <v/>
      </c>
    </row>
    <row r="1553" spans="1:11" x14ac:dyDescent="0.2">
      <c r="A1553" s="196" t="str">
        <f>Sales_Entry!A1553</f>
        <v>2083/05/20</v>
      </c>
      <c r="B1553" s="197">
        <f>Sales_Entry!B1553</f>
        <v>46270</v>
      </c>
      <c r="C1553" s="198" t="str">
        <f>Sales_Entry!D1553</f>
        <v>PALPALI KIRANA</v>
      </c>
      <c r="D1553" s="198" t="s">
        <v>1388</v>
      </c>
      <c r="E1553" s="198" t="str">
        <f>Sales_Entry!C1553</f>
        <v>BILL-7236</v>
      </c>
      <c r="F1553" s="198" t="str">
        <f>Sales_Entry!E1553</f>
        <v>Mix Milk</v>
      </c>
      <c r="G1553" s="199">
        <f>N(Sales_Entry!J1553)</f>
        <v>1700</v>
      </c>
      <c r="H1553" s="199">
        <v>0</v>
      </c>
      <c r="I1553" s="199">
        <f t="shared" si="24"/>
        <v>1700</v>
      </c>
      <c r="J1553" s="200"/>
      <c r="K1553" s="200" t="str" cm="1">
        <f t="array" ref="K1553">IF($C1553="","",IF(AND($C1553=Party_Statement!$C$5,$B1553&gt;=Party_Statement!$C$6,$B1553&lt;=Party_Statement!$E$6),SUMPRODUCT(($C$3:$C1553=Party_Statement!$C$5)*($B$3:$B1553&gt;=Party_Statement!$C$6)*($B$3:$B1553&lt;=Party_Statement!$E$6)),""))</f>
        <v/>
      </c>
    </row>
    <row r="1554" spans="1:11" x14ac:dyDescent="0.2">
      <c r="A1554" s="196" t="str">
        <f>Sales_Entry!A1554</f>
        <v>2083/05/20</v>
      </c>
      <c r="B1554" s="197">
        <f>Sales_Entry!B1554</f>
        <v>46270</v>
      </c>
      <c r="C1554" s="198" t="str">
        <f>Sales_Entry!D1554</f>
        <v>AAMOSH KIRANA</v>
      </c>
      <c r="D1554" s="198" t="s">
        <v>1388</v>
      </c>
      <c r="E1554" s="198" t="str">
        <f>Sales_Entry!C1554</f>
        <v>BILL-7237</v>
      </c>
      <c r="F1554" s="198" t="str">
        <f>Sales_Entry!E1554</f>
        <v>Mix Milk</v>
      </c>
      <c r="G1554" s="199">
        <f>N(Sales_Entry!J1554)</f>
        <v>3440</v>
      </c>
      <c r="H1554" s="199">
        <v>0</v>
      </c>
      <c r="I1554" s="199">
        <f t="shared" si="24"/>
        <v>3440</v>
      </c>
      <c r="J1554" s="200"/>
      <c r="K1554" s="200" cm="1">
        <f t="array" ref="K1554">IF($C1554="","",IF(AND($C1554=Party_Statement!$C$5,$B1554&gt;=Party_Statement!$C$6,$B1554&lt;=Party_Statement!$E$6),SUMPRODUCT(($C$3:$C1554=Party_Statement!$C$5)*($B$3:$B1554&gt;=Party_Statement!$C$6)*($B$3:$B1554&lt;=Party_Statement!$E$6)),""))</f>
        <v>198</v>
      </c>
    </row>
    <row r="1555" spans="1:11" x14ac:dyDescent="0.2">
      <c r="A1555" s="196" t="str">
        <f>Sales_Entry!A1555</f>
        <v>2083/05/20</v>
      </c>
      <c r="B1555" s="197">
        <f>Sales_Entry!B1555</f>
        <v>46270</v>
      </c>
      <c r="C1555" s="198" t="str">
        <f>Sales_Entry!D1555</f>
        <v>AAMOSH KIRANA</v>
      </c>
      <c r="D1555" s="198" t="s">
        <v>1388</v>
      </c>
      <c r="E1555" s="198" t="str">
        <f>Sales_Entry!C1555</f>
        <v>BILL-7237</v>
      </c>
      <c r="F1555" s="198" t="str">
        <f>Sales_Entry!E1555</f>
        <v>Mix Milk</v>
      </c>
      <c r="G1555" s="199">
        <f>N(Sales_Entry!J1555)</f>
        <v>3825</v>
      </c>
      <c r="H1555" s="199">
        <v>0</v>
      </c>
      <c r="I1555" s="199">
        <f t="shared" si="24"/>
        <v>3825</v>
      </c>
      <c r="J1555" s="200"/>
      <c r="K1555" s="200" cm="1">
        <f t="array" ref="K1555">IF($C1555="","",IF(AND($C1555=Party_Statement!$C$5,$B1555&gt;=Party_Statement!$C$6,$B1555&lt;=Party_Statement!$E$6),SUMPRODUCT(($C$3:$C1555=Party_Statement!$C$5)*($B$3:$B1555&gt;=Party_Statement!$C$6)*($B$3:$B1555&lt;=Party_Statement!$E$6)),""))</f>
        <v>199</v>
      </c>
    </row>
    <row r="1556" spans="1:11" x14ac:dyDescent="0.2">
      <c r="A1556" s="196" t="str">
        <f>Sales_Entry!A1556</f>
        <v>2083/05/20</v>
      </c>
      <c r="B1556" s="197">
        <f>Sales_Entry!B1556</f>
        <v>46270</v>
      </c>
      <c r="C1556" s="198" t="str">
        <f>Sales_Entry!D1556</f>
        <v>AAMOSH KIRANA</v>
      </c>
      <c r="D1556" s="198" t="s">
        <v>1388</v>
      </c>
      <c r="E1556" s="198" t="str">
        <f>Sales_Entry!C1556</f>
        <v>BILL-7237</v>
      </c>
      <c r="F1556" s="198" t="str">
        <f>Sales_Entry!E1556</f>
        <v>Cow Milk</v>
      </c>
      <c r="G1556" s="199">
        <f>N(Sales_Entry!J1556)</f>
        <v>80</v>
      </c>
      <c r="H1556" s="199">
        <v>0</v>
      </c>
      <c r="I1556" s="199">
        <f t="shared" si="24"/>
        <v>80</v>
      </c>
      <c r="J1556" s="200"/>
      <c r="K1556" s="200" cm="1">
        <f t="array" ref="K1556">IF($C1556="","",IF(AND($C1556=Party_Statement!$C$5,$B1556&gt;=Party_Statement!$C$6,$B1556&lt;=Party_Statement!$E$6),SUMPRODUCT(($C$3:$C1556=Party_Statement!$C$5)*($B$3:$B1556&gt;=Party_Statement!$C$6)*($B$3:$B1556&lt;=Party_Statement!$E$6)),""))</f>
        <v>200</v>
      </c>
    </row>
    <row r="1557" spans="1:11" x14ac:dyDescent="0.2">
      <c r="A1557" s="196" t="str">
        <f>Sales_Entry!A1557</f>
        <v>2083/05/20</v>
      </c>
      <c r="B1557" s="197">
        <f>Sales_Entry!B1557</f>
        <v>46270</v>
      </c>
      <c r="C1557" s="198" t="str">
        <f>Sales_Entry!D1557</f>
        <v>DEURALI KIRANA</v>
      </c>
      <c r="D1557" s="198" t="s">
        <v>1388</v>
      </c>
      <c r="E1557" s="198" t="str">
        <f>Sales_Entry!C1557</f>
        <v>BILL-7238</v>
      </c>
      <c r="F1557" s="198" t="str">
        <f>Sales_Entry!E1557</f>
        <v>Mix Milk</v>
      </c>
      <c r="G1557" s="199">
        <f>N(Sales_Entry!J1557)</f>
        <v>1275</v>
      </c>
      <c r="H1557" s="199">
        <v>0</v>
      </c>
      <c r="I1557" s="199">
        <f t="shared" si="24"/>
        <v>1275</v>
      </c>
      <c r="J1557" s="200"/>
      <c r="K1557" s="200" t="str" cm="1">
        <f t="array" ref="K1557">IF($C1557="","",IF(AND($C1557=Party_Statement!$C$5,$B1557&gt;=Party_Statement!$C$6,$B1557&lt;=Party_Statement!$E$6),SUMPRODUCT(($C$3:$C1557=Party_Statement!$C$5)*($B$3:$B1557&gt;=Party_Statement!$C$6)*($B$3:$B1557&lt;=Party_Statement!$E$6)),""))</f>
        <v/>
      </c>
    </row>
    <row r="1558" spans="1:11" x14ac:dyDescent="0.2">
      <c r="A1558" s="196" t="str">
        <f>Sales_Entry!A1558</f>
        <v>2083/05/20</v>
      </c>
      <c r="B1558" s="197">
        <f>Sales_Entry!B1558</f>
        <v>46270</v>
      </c>
      <c r="C1558" s="198" t="str">
        <f>Sales_Entry!D1558</f>
        <v>DEURALI KIRANA</v>
      </c>
      <c r="D1558" s="198" t="s">
        <v>1388</v>
      </c>
      <c r="E1558" s="198" t="str">
        <f>Sales_Entry!C1558</f>
        <v>BILL-7238</v>
      </c>
      <c r="F1558" s="198" t="str">
        <f>Sales_Entry!E1558</f>
        <v>GHEE</v>
      </c>
      <c r="G1558" s="199">
        <f>N(Sales_Entry!J1558)</f>
        <v>600</v>
      </c>
      <c r="H1558" s="199">
        <v>0</v>
      </c>
      <c r="I1558" s="199">
        <f t="shared" si="24"/>
        <v>600</v>
      </c>
      <c r="J1558" s="200"/>
      <c r="K1558" s="200" t="str" cm="1">
        <f t="array" ref="K1558">IF($C1558="","",IF(AND($C1558=Party_Statement!$C$5,$B1558&gt;=Party_Statement!$C$6,$B1558&lt;=Party_Statement!$E$6),SUMPRODUCT(($C$3:$C1558=Party_Statement!$C$5)*($B$3:$B1558&gt;=Party_Statement!$C$6)*($B$3:$B1558&lt;=Party_Statement!$E$6)),""))</f>
        <v/>
      </c>
    </row>
    <row r="1559" spans="1:11" s="64" customFormat="1" x14ac:dyDescent="0.2">
      <c r="A1559" s="196" t="str">
        <f>Sales_Entry!A1559</f>
        <v>2083/05/20</v>
      </c>
      <c r="B1559" s="197">
        <f>Sales_Entry!B1559</f>
        <v>46270</v>
      </c>
      <c r="C1559" s="198" t="str">
        <f>Sales_Entry!D1559</f>
        <v>DEURALI KIRANA</v>
      </c>
      <c r="D1559" s="198" t="s">
        <v>1388</v>
      </c>
      <c r="E1559" s="198" t="str">
        <f>Sales_Entry!C1559</f>
        <v>BILL-7238</v>
      </c>
      <c r="F1559" s="198" t="str">
        <f>Sales_Entry!E1559</f>
        <v>PANEER</v>
      </c>
      <c r="G1559" s="199">
        <f>N(Sales_Entry!J1559)</f>
        <v>400</v>
      </c>
      <c r="H1559" s="199">
        <v>0</v>
      </c>
      <c r="I1559" s="199">
        <f t="shared" si="24"/>
        <v>400</v>
      </c>
      <c r="J1559" s="202"/>
      <c r="K1559" s="200" t="str" cm="1">
        <f t="array" ref="K1559">IF($C1559="","",IF(AND($C1559=Party_Statement!$C$5,$B1559&gt;=Party_Statement!$C$6,$B1559&lt;=Party_Statement!$E$6),SUMPRODUCT(($C$3:$C1559=Party_Statement!$C$5)*($B$3:$B1559&gt;=Party_Statement!$C$6)*($B$3:$B1559&lt;=Party_Statement!$E$6)),""))</f>
        <v/>
      </c>
    </row>
    <row r="1560" spans="1:11" x14ac:dyDescent="0.2">
      <c r="A1560" s="196" t="str">
        <f>Sales_Entry!A1560</f>
        <v>2083/05/20</v>
      </c>
      <c r="B1560" s="197">
        <f>Sales_Entry!B1560</f>
        <v>46270</v>
      </c>
      <c r="C1560" s="198" t="str">
        <f>Sales_Entry!D1560</f>
        <v>GIRI KIRANA</v>
      </c>
      <c r="D1560" s="198" t="s">
        <v>1388</v>
      </c>
      <c r="E1560" s="198" t="str">
        <f>Sales_Entry!C1560</f>
        <v>BILL-7239</v>
      </c>
      <c r="F1560" s="198" t="str">
        <f>Sales_Entry!E1560</f>
        <v>Mix Milk</v>
      </c>
      <c r="G1560" s="199">
        <f>N(Sales_Entry!J1560)</f>
        <v>1275</v>
      </c>
      <c r="H1560" s="199">
        <v>0</v>
      </c>
      <c r="I1560" s="199">
        <f t="shared" si="24"/>
        <v>1275</v>
      </c>
      <c r="J1560" s="200"/>
      <c r="K1560" s="200" t="str" cm="1">
        <f t="array" ref="K1560">IF($C1560="","",IF(AND($C1560=Party_Statement!$C$5,$B1560&gt;=Party_Statement!$C$6,$B1560&lt;=Party_Statement!$E$6),SUMPRODUCT(($C$3:$C1560=Party_Statement!$C$5)*($B$3:$B1560&gt;=Party_Statement!$C$6)*($B$3:$B1560&lt;=Party_Statement!$E$6)),""))</f>
        <v/>
      </c>
    </row>
    <row r="1561" spans="1:11" x14ac:dyDescent="0.2">
      <c r="A1561" s="196" t="str">
        <f>Sales_Entry!A1561</f>
        <v>2083/05/20</v>
      </c>
      <c r="B1561" s="197">
        <f>Sales_Entry!B1561</f>
        <v>46270</v>
      </c>
      <c r="C1561" s="198" t="str">
        <f>Sales_Entry!D1561</f>
        <v>ORGANIC TARKALI</v>
      </c>
      <c r="D1561" s="198" t="s">
        <v>1388</v>
      </c>
      <c r="E1561" s="198" t="str">
        <f>Sales_Entry!C1561</f>
        <v>BILL-7240</v>
      </c>
      <c r="F1561" s="198" t="str">
        <f>Sales_Entry!E1561</f>
        <v>Mix Milk</v>
      </c>
      <c r="G1561" s="199">
        <f>N(Sales_Entry!J1561)</f>
        <v>2850</v>
      </c>
      <c r="H1561" s="199">
        <v>0</v>
      </c>
      <c r="I1561" s="199">
        <f t="shared" si="24"/>
        <v>2850</v>
      </c>
      <c r="J1561" s="200"/>
      <c r="K1561" s="200" t="str" cm="1">
        <f t="array" ref="K1561">IF($C1561="","",IF(AND($C1561=Party_Statement!$C$5,$B1561&gt;=Party_Statement!$C$6,$B1561&lt;=Party_Statement!$E$6),SUMPRODUCT(($C$3:$C1561=Party_Statement!$C$5)*($B$3:$B1561&gt;=Party_Statement!$C$6)*($B$3:$B1561&lt;=Party_Statement!$E$6)),""))</f>
        <v/>
      </c>
    </row>
    <row r="1562" spans="1:11" x14ac:dyDescent="0.2">
      <c r="A1562" s="196" t="str">
        <f>Sales_Entry!A1562</f>
        <v>2083/05/20</v>
      </c>
      <c r="B1562" s="197">
        <f>Sales_Entry!B1562</f>
        <v>46270</v>
      </c>
      <c r="C1562" s="198" t="str">
        <f>Sales_Entry!D1562</f>
        <v>SHARMA DAI</v>
      </c>
      <c r="D1562" s="198" t="s">
        <v>1388</v>
      </c>
      <c r="E1562" s="198" t="str">
        <f>Sales_Entry!C1562</f>
        <v>BILL-7241</v>
      </c>
      <c r="F1562" s="198" t="str">
        <f>Sales_Entry!E1562</f>
        <v>Mix Milk</v>
      </c>
      <c r="G1562" s="199">
        <f>N(Sales_Entry!J1562)</f>
        <v>2890</v>
      </c>
      <c r="H1562" s="199">
        <v>0</v>
      </c>
      <c r="I1562" s="199">
        <f t="shared" si="24"/>
        <v>2890</v>
      </c>
      <c r="J1562" s="200"/>
      <c r="K1562" s="200" t="str" cm="1">
        <f t="array" ref="K1562">IF($C1562="","",IF(AND($C1562=Party_Statement!$C$5,$B1562&gt;=Party_Statement!$C$6,$B1562&lt;=Party_Statement!$E$6),SUMPRODUCT(($C$3:$C1562=Party_Statement!$C$5)*($B$3:$B1562&gt;=Party_Statement!$C$6)*($B$3:$B1562&lt;=Party_Statement!$E$6)),""))</f>
        <v/>
      </c>
    </row>
    <row r="1563" spans="1:11" x14ac:dyDescent="0.2">
      <c r="A1563" s="196" t="str">
        <f>Sales_Entry!A1563</f>
        <v>2083/05/20</v>
      </c>
      <c r="B1563" s="197">
        <f>Sales_Entry!B1563</f>
        <v>46270</v>
      </c>
      <c r="C1563" s="198" t="str">
        <f>Sales_Entry!D1563</f>
        <v>GANGA NEUPANE</v>
      </c>
      <c r="D1563" s="198" t="s">
        <v>1388</v>
      </c>
      <c r="E1563" s="198" t="str">
        <f>Sales_Entry!C1563</f>
        <v>BILL-7242</v>
      </c>
      <c r="F1563" s="198" t="str">
        <f>Sales_Entry!E1563</f>
        <v>Mix Milk</v>
      </c>
      <c r="G1563" s="199">
        <f>N(Sales_Entry!J1563)</f>
        <v>340</v>
      </c>
      <c r="H1563" s="199">
        <v>0</v>
      </c>
      <c r="I1563" s="199">
        <f t="shared" si="24"/>
        <v>340</v>
      </c>
      <c r="J1563" s="200"/>
      <c r="K1563" s="200" t="str" cm="1">
        <f t="array" ref="K1563">IF($C1563="","",IF(AND($C1563=Party_Statement!$C$5,$B1563&gt;=Party_Statement!$C$6,$B1563&lt;=Party_Statement!$E$6),SUMPRODUCT(($C$3:$C1563=Party_Statement!$C$5)*($B$3:$B1563&gt;=Party_Statement!$C$6)*($B$3:$B1563&lt;=Party_Statement!$E$6)),""))</f>
        <v/>
      </c>
    </row>
    <row r="1564" spans="1:11" x14ac:dyDescent="0.2">
      <c r="A1564" s="196" t="str">
        <f>Sales_Entry!A1564</f>
        <v>2083/05/20</v>
      </c>
      <c r="B1564" s="197">
        <f>Sales_Entry!B1564</f>
        <v>46270</v>
      </c>
      <c r="C1564" s="198" t="str">
        <f>Sales_Entry!D1564</f>
        <v>NEUPANE KIRANA</v>
      </c>
      <c r="D1564" s="198" t="s">
        <v>1388</v>
      </c>
      <c r="E1564" s="198" t="str">
        <f>Sales_Entry!C1564</f>
        <v>BILL-7243</v>
      </c>
      <c r="F1564" s="198" t="str">
        <f>Sales_Entry!E1564</f>
        <v>Mix Milk</v>
      </c>
      <c r="G1564" s="199">
        <f>N(Sales_Entry!J1564)</f>
        <v>200</v>
      </c>
      <c r="H1564" s="199">
        <v>0</v>
      </c>
      <c r="I1564" s="199">
        <f t="shared" si="24"/>
        <v>200</v>
      </c>
      <c r="J1564" s="200"/>
      <c r="K1564" s="200" t="str" cm="1">
        <f t="array" ref="K1564">IF($C1564="","",IF(AND($C1564=Party_Statement!$C$5,$B1564&gt;=Party_Statement!$C$6,$B1564&lt;=Party_Statement!$E$6),SUMPRODUCT(($C$3:$C1564=Party_Statement!$C$5)*($B$3:$B1564&gt;=Party_Statement!$C$6)*($B$3:$B1564&lt;=Party_Statement!$E$6)),""))</f>
        <v/>
      </c>
    </row>
    <row r="1565" spans="1:11" x14ac:dyDescent="0.2">
      <c r="A1565" s="196" t="str">
        <f>Sales_Entry!A1565</f>
        <v>2083/05/20</v>
      </c>
      <c r="B1565" s="197">
        <f>Sales_Entry!B1565</f>
        <v>46270</v>
      </c>
      <c r="C1565" s="198" t="str">
        <f>Sales_Entry!D1565</f>
        <v>LOCAL</v>
      </c>
      <c r="D1565" s="198" t="s">
        <v>1388</v>
      </c>
      <c r="E1565" s="198" t="str">
        <f>Sales_Entry!C1565</f>
        <v>BILL-6494</v>
      </c>
      <c r="F1565" s="198" t="str">
        <f>Sales_Entry!E1565</f>
        <v>Mix Milk</v>
      </c>
      <c r="G1565" s="199">
        <f>N(Sales_Entry!J1565)</f>
        <v>1269.97</v>
      </c>
      <c r="H1565" s="199">
        <v>0</v>
      </c>
      <c r="I1565" s="199">
        <f t="shared" si="24"/>
        <v>1269.97</v>
      </c>
      <c r="J1565" s="200"/>
      <c r="K1565" s="200" t="str" cm="1">
        <f t="array" ref="K1565">IF($C1565="","",IF(AND($C1565=Party_Statement!$C$5,$B1565&gt;=Party_Statement!$C$6,$B1565&lt;=Party_Statement!$E$6),SUMPRODUCT(($C$3:$C1565=Party_Statement!$C$5)*($B$3:$B1565&gt;=Party_Statement!$C$6)*($B$3:$B1565&lt;=Party_Statement!$E$6)),""))</f>
        <v/>
      </c>
    </row>
    <row r="1566" spans="1:11" x14ac:dyDescent="0.2">
      <c r="A1566" s="196" t="str">
        <f>Sales_Entry!A1566</f>
        <v>2083/05/20</v>
      </c>
      <c r="B1566" s="197">
        <f>Sales_Entry!B1566</f>
        <v>46270</v>
      </c>
      <c r="C1566" s="198" t="str">
        <f>Sales_Entry!D1566</f>
        <v>LOCAL</v>
      </c>
      <c r="D1566" s="198" t="s">
        <v>1388</v>
      </c>
      <c r="E1566" s="198" t="str">
        <f>Sales_Entry!C1566</f>
        <v>BILL-6494</v>
      </c>
      <c r="F1566" s="198" t="str">
        <f>Sales_Entry!E1566</f>
        <v>NAUNI</v>
      </c>
      <c r="G1566" s="199">
        <f>N(Sales_Entry!J1566)</f>
        <v>850</v>
      </c>
      <c r="H1566" s="199">
        <v>0</v>
      </c>
      <c r="I1566" s="199">
        <f t="shared" si="24"/>
        <v>850</v>
      </c>
      <c r="J1566" s="200"/>
      <c r="K1566" s="200" t="str" cm="1">
        <f t="array" ref="K1566">IF($C1566="","",IF(AND($C1566=Party_Statement!$C$5,$B1566&gt;=Party_Statement!$C$6,$B1566&lt;=Party_Statement!$E$6),SUMPRODUCT(($C$3:$C1566=Party_Statement!$C$5)*($B$3:$B1566&gt;=Party_Statement!$C$6)*($B$3:$B1566&lt;=Party_Statement!$E$6)),""))</f>
        <v/>
      </c>
    </row>
    <row r="1567" spans="1:11" x14ac:dyDescent="0.2">
      <c r="A1567" s="196" t="str">
        <f>Sales_Entry!A1567</f>
        <v>2083/05/20</v>
      </c>
      <c r="B1567" s="197">
        <f>Sales_Entry!B1567</f>
        <v>46270</v>
      </c>
      <c r="C1567" s="198" t="str">
        <f>Sales_Entry!D1567</f>
        <v>LOCAL</v>
      </c>
      <c r="D1567" s="198" t="s">
        <v>1388</v>
      </c>
      <c r="E1567" s="198" t="str">
        <f>Sales_Entry!C1567</f>
        <v>BILL-6494</v>
      </c>
      <c r="F1567" s="198" t="str">
        <f>Sales_Entry!E1567</f>
        <v>GHEE</v>
      </c>
      <c r="G1567" s="199">
        <f>N(Sales_Entry!J1567)</f>
        <v>600</v>
      </c>
      <c r="H1567" s="199">
        <v>0</v>
      </c>
      <c r="I1567" s="199">
        <f t="shared" si="24"/>
        <v>600</v>
      </c>
      <c r="J1567" s="200"/>
      <c r="K1567" s="200" t="str" cm="1">
        <f t="array" ref="K1567">IF($C1567="","",IF(AND($C1567=Party_Statement!$C$5,$B1567&gt;=Party_Statement!$C$6,$B1567&lt;=Party_Statement!$E$6),SUMPRODUCT(($C$3:$C1567=Party_Statement!$C$5)*($B$3:$B1567&gt;=Party_Statement!$C$6)*($B$3:$B1567&lt;=Party_Statement!$E$6)),""))</f>
        <v/>
      </c>
    </row>
    <row r="1568" spans="1:11" x14ac:dyDescent="0.2">
      <c r="A1568" s="196" t="str">
        <f>Sales_Entry!A1568</f>
        <v>2083/05/21</v>
      </c>
      <c r="B1568" s="197">
        <f>Sales_Entry!B1568</f>
        <v>46271</v>
      </c>
      <c r="C1568" s="198" t="str">
        <f>Sales_Entry!D1568</f>
        <v>SRIJANA DAIRY</v>
      </c>
      <c r="D1568" s="198" t="s">
        <v>1388</v>
      </c>
      <c r="E1568" s="198" t="str">
        <f>Sales_Entry!C1568</f>
        <v>BILL-7244</v>
      </c>
      <c r="F1568" s="198" t="str">
        <f>Sales_Entry!E1568</f>
        <v>Mix Milk</v>
      </c>
      <c r="G1568" s="199">
        <f>N(Sales_Entry!J1568)</f>
        <v>5100</v>
      </c>
      <c r="H1568" s="199">
        <v>0</v>
      </c>
      <c r="I1568" s="199">
        <f t="shared" si="24"/>
        <v>5100</v>
      </c>
      <c r="J1568" s="200"/>
      <c r="K1568" s="200" t="str" cm="1">
        <f t="array" ref="K1568">IF($C1568="","",IF(AND($C1568=Party_Statement!$C$5,$B1568&gt;=Party_Statement!$C$6,$B1568&lt;=Party_Statement!$E$6),SUMPRODUCT(($C$3:$C1568=Party_Statement!$C$5)*($B$3:$B1568&gt;=Party_Statement!$C$6)*($B$3:$B1568&lt;=Party_Statement!$E$6)),""))</f>
        <v/>
      </c>
    </row>
    <row r="1569" spans="1:11" x14ac:dyDescent="0.2">
      <c r="A1569" s="196" t="str">
        <f>Sales_Entry!A1569</f>
        <v>2083/05/21</v>
      </c>
      <c r="B1569" s="197">
        <f>Sales_Entry!B1569</f>
        <v>46271</v>
      </c>
      <c r="C1569" s="198" t="str">
        <f>Sales_Entry!D1569</f>
        <v>SRIJANA DAIRY</v>
      </c>
      <c r="D1569" s="198" t="s">
        <v>1388</v>
      </c>
      <c r="E1569" s="198" t="str">
        <f>Sales_Entry!C1569</f>
        <v>BILL-7244</v>
      </c>
      <c r="F1569" s="198" t="str">
        <f>Sales_Entry!E1569</f>
        <v>Cow Milk</v>
      </c>
      <c r="G1569" s="199">
        <f>N(Sales_Entry!J1569)</f>
        <v>80</v>
      </c>
      <c r="H1569" s="199">
        <v>0</v>
      </c>
      <c r="I1569" s="199">
        <f t="shared" si="24"/>
        <v>80</v>
      </c>
      <c r="J1569" s="200"/>
      <c r="K1569" s="200" t="str" cm="1">
        <f t="array" ref="K1569">IF($C1569="","",IF(AND($C1569=Party_Statement!$C$5,$B1569&gt;=Party_Statement!$C$6,$B1569&lt;=Party_Statement!$E$6),SUMPRODUCT(($C$3:$C1569=Party_Statement!$C$5)*($B$3:$B1569&gt;=Party_Statement!$C$6)*($B$3:$B1569&lt;=Party_Statement!$E$6)),""))</f>
        <v/>
      </c>
    </row>
    <row r="1570" spans="1:11" s="64" customFormat="1" x14ac:dyDescent="0.2">
      <c r="A1570" s="196" t="str">
        <f>Sales_Entry!A1570</f>
        <v>2083/05/21</v>
      </c>
      <c r="B1570" s="197">
        <f>Sales_Entry!B1570</f>
        <v>46271</v>
      </c>
      <c r="C1570" s="198" t="str">
        <f>Sales_Entry!D1570</f>
        <v>SOBHA BHATTARAI</v>
      </c>
      <c r="D1570" s="198" t="s">
        <v>1388</v>
      </c>
      <c r="E1570" s="198" t="str">
        <f>Sales_Entry!C1570</f>
        <v>BILL-7245</v>
      </c>
      <c r="F1570" s="198" t="str">
        <f>Sales_Entry!E1570</f>
        <v>Mix Milk</v>
      </c>
      <c r="G1570" s="199">
        <f>N(Sales_Entry!J1570)</f>
        <v>4250</v>
      </c>
      <c r="H1570" s="199">
        <v>0</v>
      </c>
      <c r="I1570" s="199">
        <f t="shared" si="24"/>
        <v>4250</v>
      </c>
      <c r="J1570" s="202"/>
      <c r="K1570" s="200" t="str" cm="1">
        <f t="array" ref="K1570">IF($C1570="","",IF(AND($C1570=Party_Statement!$C$5,$B1570&gt;=Party_Statement!$C$6,$B1570&lt;=Party_Statement!$E$6),SUMPRODUCT(($C$3:$C1570=Party_Statement!$C$5)*($B$3:$B1570&gt;=Party_Statement!$C$6)*($B$3:$B1570&lt;=Party_Statement!$E$6)),""))</f>
        <v/>
      </c>
    </row>
    <row r="1571" spans="1:11" x14ac:dyDescent="0.2">
      <c r="A1571" s="196" t="str">
        <f>Sales_Entry!A1571</f>
        <v>2083/05/21</v>
      </c>
      <c r="B1571" s="197">
        <f>Sales_Entry!B1571</f>
        <v>46271</v>
      </c>
      <c r="C1571" s="198" t="str">
        <f>Sales_Entry!D1571</f>
        <v>MANAKAMANA DAIRY</v>
      </c>
      <c r="D1571" s="198" t="s">
        <v>1388</v>
      </c>
      <c r="E1571" s="198" t="str">
        <f>Sales_Entry!C1571</f>
        <v>BILL-7246</v>
      </c>
      <c r="F1571" s="198" t="str">
        <f>Sales_Entry!E1571</f>
        <v>Mix Milk</v>
      </c>
      <c r="G1571" s="199">
        <f>N(Sales_Entry!J1571)</f>
        <v>850</v>
      </c>
      <c r="H1571" s="199">
        <v>0</v>
      </c>
      <c r="I1571" s="199">
        <f t="shared" si="24"/>
        <v>850</v>
      </c>
      <c r="J1571" s="200"/>
      <c r="K1571" s="200" t="str" cm="1">
        <f t="array" ref="K1571">IF($C1571="","",IF(AND($C1571=Party_Statement!$C$5,$B1571&gt;=Party_Statement!$C$6,$B1571&lt;=Party_Statement!$E$6),SUMPRODUCT(($C$3:$C1571=Party_Statement!$C$5)*($B$3:$B1571&gt;=Party_Statement!$C$6)*($B$3:$B1571&lt;=Party_Statement!$E$6)),""))</f>
        <v/>
      </c>
    </row>
    <row r="1572" spans="1:11" x14ac:dyDescent="0.2">
      <c r="A1572" s="196" t="str">
        <f>Sales_Entry!A1572</f>
        <v>2083/05/21</v>
      </c>
      <c r="B1572" s="197">
        <f>Sales_Entry!B1572</f>
        <v>46271</v>
      </c>
      <c r="C1572" s="198" t="str">
        <f>Sales_Entry!D1572</f>
        <v>AAYUSH AND AAYUSHMA</v>
      </c>
      <c r="D1572" s="198" t="s">
        <v>1388</v>
      </c>
      <c r="E1572" s="198" t="str">
        <f>Sales_Entry!C1572</f>
        <v>BILL-7247</v>
      </c>
      <c r="F1572" s="198" t="str">
        <f>Sales_Entry!E1572</f>
        <v>Mix Milk</v>
      </c>
      <c r="G1572" s="199">
        <f>N(Sales_Entry!J1572)</f>
        <v>425</v>
      </c>
      <c r="H1572" s="199">
        <v>0</v>
      </c>
      <c r="I1572" s="199">
        <f t="shared" si="24"/>
        <v>425</v>
      </c>
      <c r="J1572" s="200"/>
      <c r="K1572" s="200" t="str" cm="1">
        <f t="array" ref="K1572">IF($C1572="","",IF(AND($C1572=Party_Statement!$C$5,$B1572&gt;=Party_Statement!$C$6,$B1572&lt;=Party_Statement!$E$6),SUMPRODUCT(($C$3:$C1572=Party_Statement!$C$5)*($B$3:$B1572&gt;=Party_Statement!$C$6)*($B$3:$B1572&lt;=Party_Statement!$E$6)),""))</f>
        <v/>
      </c>
    </row>
    <row r="1573" spans="1:11" x14ac:dyDescent="0.2">
      <c r="A1573" s="196" t="str">
        <f>Sales_Entry!A1573</f>
        <v>2083/05/21</v>
      </c>
      <c r="B1573" s="197">
        <f>Sales_Entry!B1573</f>
        <v>46271</v>
      </c>
      <c r="C1573" s="198" t="str">
        <f>Sales_Entry!D1573</f>
        <v>KHANAL KIRANA</v>
      </c>
      <c r="D1573" s="198" t="s">
        <v>1388</v>
      </c>
      <c r="E1573" s="198" t="str">
        <f>Sales_Entry!C1573</f>
        <v>BILL-7248</v>
      </c>
      <c r="F1573" s="198" t="str">
        <f>Sales_Entry!E1573</f>
        <v>Mix Milk</v>
      </c>
      <c r="G1573" s="199">
        <f>N(Sales_Entry!J1573)</f>
        <v>1275</v>
      </c>
      <c r="H1573" s="199">
        <v>0</v>
      </c>
      <c r="I1573" s="199">
        <f t="shared" si="24"/>
        <v>1275</v>
      </c>
      <c r="J1573" s="200"/>
      <c r="K1573" s="200" t="str" cm="1">
        <f t="array" ref="K1573">IF($C1573="","",IF(AND($C1573=Party_Statement!$C$5,$B1573&gt;=Party_Statement!$C$6,$B1573&lt;=Party_Statement!$E$6),SUMPRODUCT(($C$3:$C1573=Party_Statement!$C$5)*($B$3:$B1573&gt;=Party_Statement!$C$6)*($B$3:$B1573&lt;=Party_Statement!$E$6)),""))</f>
        <v/>
      </c>
    </row>
    <row r="1574" spans="1:11" x14ac:dyDescent="0.2">
      <c r="A1574" s="196" t="str">
        <f>Sales_Entry!A1574</f>
        <v>2083/05/21</v>
      </c>
      <c r="B1574" s="197">
        <f>Sales_Entry!B1574</f>
        <v>46271</v>
      </c>
      <c r="C1574" s="198" t="str">
        <f>Sales_Entry!D1574</f>
        <v>SAMIKSHYA KIRANA</v>
      </c>
      <c r="D1574" s="198" t="s">
        <v>1388</v>
      </c>
      <c r="E1574" s="198" t="str">
        <f>Sales_Entry!C1574</f>
        <v>BILL-7249</v>
      </c>
      <c r="F1574" s="198" t="str">
        <f>Sales_Entry!E1574</f>
        <v>Mix Milk</v>
      </c>
      <c r="G1574" s="199">
        <f>N(Sales_Entry!J1574)</f>
        <v>680</v>
      </c>
      <c r="H1574" s="199">
        <v>0</v>
      </c>
      <c r="I1574" s="199">
        <f t="shared" si="24"/>
        <v>680</v>
      </c>
      <c r="J1574" s="200"/>
      <c r="K1574" s="200" t="str" cm="1">
        <f t="array" ref="K1574">IF($C1574="","",IF(AND($C1574=Party_Statement!$C$5,$B1574&gt;=Party_Statement!$C$6,$B1574&lt;=Party_Statement!$E$6),SUMPRODUCT(($C$3:$C1574=Party_Statement!$C$5)*($B$3:$B1574&gt;=Party_Statement!$C$6)*($B$3:$B1574&lt;=Party_Statement!$E$6)),""))</f>
        <v/>
      </c>
    </row>
    <row r="1575" spans="1:11" x14ac:dyDescent="0.2">
      <c r="A1575" s="196" t="str">
        <f>Sales_Entry!A1575</f>
        <v>2083/05/21</v>
      </c>
      <c r="B1575" s="197">
        <f>Sales_Entry!B1575</f>
        <v>46271</v>
      </c>
      <c r="C1575" s="198" t="str">
        <f>Sales_Entry!D1575</f>
        <v>KRISHNA KHAREL</v>
      </c>
      <c r="D1575" s="198" t="s">
        <v>1388</v>
      </c>
      <c r="E1575" s="198" t="str">
        <f>Sales_Entry!C1575</f>
        <v>BILL-7250</v>
      </c>
      <c r="F1575" s="198" t="str">
        <f>Sales_Entry!E1575</f>
        <v>Mix Milk</v>
      </c>
      <c r="G1575" s="199">
        <f>N(Sales_Entry!J1575)</f>
        <v>215</v>
      </c>
      <c r="H1575" s="199">
        <v>0</v>
      </c>
      <c r="I1575" s="199">
        <f t="shared" si="24"/>
        <v>215</v>
      </c>
      <c r="J1575" s="200"/>
      <c r="K1575" s="200" t="str" cm="1">
        <f t="array" ref="K1575">IF($C1575="","",IF(AND($C1575=Party_Statement!$C$5,$B1575&gt;=Party_Statement!$C$6,$B1575&lt;=Party_Statement!$E$6),SUMPRODUCT(($C$3:$C1575=Party_Statement!$C$5)*($B$3:$B1575&gt;=Party_Statement!$C$6)*($B$3:$B1575&lt;=Party_Statement!$E$6)),""))</f>
        <v/>
      </c>
    </row>
    <row r="1576" spans="1:11" x14ac:dyDescent="0.2">
      <c r="A1576" s="196" t="str">
        <f>Sales_Entry!A1576</f>
        <v>2083/05/21</v>
      </c>
      <c r="B1576" s="197">
        <f>Sales_Entry!B1576</f>
        <v>46271</v>
      </c>
      <c r="C1576" s="198" t="str">
        <f>Sales_Entry!D1576</f>
        <v>CHHATRABHUMI STORE</v>
      </c>
      <c r="D1576" s="198" t="s">
        <v>1388</v>
      </c>
      <c r="E1576" s="198" t="str">
        <f>Sales_Entry!C1576</f>
        <v>BILL-7251</v>
      </c>
      <c r="F1576" s="198" t="str">
        <f>Sales_Entry!E1576</f>
        <v>Mix Milk</v>
      </c>
      <c r="G1576" s="199">
        <f>N(Sales_Entry!J1576)</f>
        <v>2150</v>
      </c>
      <c r="H1576" s="199">
        <v>0</v>
      </c>
      <c r="I1576" s="199">
        <f t="shared" si="24"/>
        <v>2150</v>
      </c>
      <c r="J1576" s="200"/>
      <c r="K1576" s="200" t="str" cm="1">
        <f t="array" ref="K1576">IF($C1576="","",IF(AND($C1576=Party_Statement!$C$5,$B1576&gt;=Party_Statement!$C$6,$B1576&lt;=Party_Statement!$E$6),SUMPRODUCT(($C$3:$C1576=Party_Statement!$C$5)*($B$3:$B1576&gt;=Party_Statement!$C$6)*($B$3:$B1576&lt;=Party_Statement!$E$6)),""))</f>
        <v/>
      </c>
    </row>
    <row r="1577" spans="1:11" x14ac:dyDescent="0.2">
      <c r="A1577" s="196" t="str">
        <f>Sales_Entry!A1577</f>
        <v>2083/05/21</v>
      </c>
      <c r="B1577" s="197">
        <f>Sales_Entry!B1577</f>
        <v>46271</v>
      </c>
      <c r="C1577" s="198" t="str">
        <f>Sales_Entry!D1577</f>
        <v>AAMOSH KIRANA</v>
      </c>
      <c r="D1577" s="198" t="s">
        <v>1388</v>
      </c>
      <c r="E1577" s="198" t="str">
        <f>Sales_Entry!C1577</f>
        <v>BILL-7252</v>
      </c>
      <c r="F1577" s="198" t="str">
        <f>Sales_Entry!E1577</f>
        <v>Mix Milk</v>
      </c>
      <c r="G1577" s="199">
        <f>N(Sales_Entry!J1577)</f>
        <v>3440</v>
      </c>
      <c r="H1577" s="199">
        <v>0</v>
      </c>
      <c r="I1577" s="199">
        <f t="shared" si="24"/>
        <v>3440</v>
      </c>
      <c r="J1577" s="200"/>
      <c r="K1577" s="200" cm="1">
        <f t="array" ref="K1577">IF($C1577="","",IF(AND($C1577=Party_Statement!$C$5,$B1577&gt;=Party_Statement!$C$6,$B1577&lt;=Party_Statement!$E$6),SUMPRODUCT(($C$3:$C1577=Party_Statement!$C$5)*($B$3:$B1577&gt;=Party_Statement!$C$6)*($B$3:$B1577&lt;=Party_Statement!$E$6)),""))</f>
        <v>201</v>
      </c>
    </row>
    <row r="1578" spans="1:11" x14ac:dyDescent="0.2">
      <c r="A1578" s="196" t="str">
        <f>Sales_Entry!A1578</f>
        <v>2083/05/21</v>
      </c>
      <c r="B1578" s="197">
        <f>Sales_Entry!B1578</f>
        <v>46271</v>
      </c>
      <c r="C1578" s="198" t="str">
        <f>Sales_Entry!D1578</f>
        <v>AAMOSH KIRANA</v>
      </c>
      <c r="D1578" s="198" t="s">
        <v>1388</v>
      </c>
      <c r="E1578" s="198" t="str">
        <f>Sales_Entry!C1578</f>
        <v>BILL-7252</v>
      </c>
      <c r="F1578" s="198" t="str">
        <f>Sales_Entry!E1578</f>
        <v>Mix Milk</v>
      </c>
      <c r="G1578" s="199">
        <f>N(Sales_Entry!J1578)</f>
        <v>2550</v>
      </c>
      <c r="H1578" s="199">
        <v>0</v>
      </c>
      <c r="I1578" s="199">
        <f t="shared" si="24"/>
        <v>2550</v>
      </c>
      <c r="J1578" s="200"/>
      <c r="K1578" s="200" cm="1">
        <f t="array" ref="K1578">IF($C1578="","",IF(AND($C1578=Party_Statement!$C$5,$B1578&gt;=Party_Statement!$C$6,$B1578&lt;=Party_Statement!$E$6),SUMPRODUCT(($C$3:$C1578=Party_Statement!$C$5)*($B$3:$B1578&gt;=Party_Statement!$C$6)*($B$3:$B1578&lt;=Party_Statement!$E$6)),""))</f>
        <v>202</v>
      </c>
    </row>
    <row r="1579" spans="1:11" x14ac:dyDescent="0.2">
      <c r="A1579" s="196" t="str">
        <f>Sales_Entry!A1579</f>
        <v>2083/05/21</v>
      </c>
      <c r="B1579" s="197">
        <f>Sales_Entry!B1579</f>
        <v>46271</v>
      </c>
      <c r="C1579" s="198" t="str">
        <f>Sales_Entry!D1579</f>
        <v>AAMOSH KIRANA</v>
      </c>
      <c r="D1579" s="198" t="s">
        <v>1388</v>
      </c>
      <c r="E1579" s="198" t="str">
        <f>Sales_Entry!C1579</f>
        <v>BILL-7252</v>
      </c>
      <c r="F1579" s="198" t="str">
        <f>Sales_Entry!E1579</f>
        <v>GHEE</v>
      </c>
      <c r="G1579" s="199">
        <f>N(Sales_Entry!J1579)</f>
        <v>2400</v>
      </c>
      <c r="H1579" s="199">
        <v>0</v>
      </c>
      <c r="I1579" s="199">
        <f t="shared" si="24"/>
        <v>2400</v>
      </c>
      <c r="J1579" s="200"/>
      <c r="K1579" s="200" cm="1">
        <f t="array" ref="K1579">IF($C1579="","",IF(AND($C1579=Party_Statement!$C$5,$B1579&gt;=Party_Statement!$C$6,$B1579&lt;=Party_Statement!$E$6),SUMPRODUCT(($C$3:$C1579=Party_Statement!$C$5)*($B$3:$B1579&gt;=Party_Statement!$C$6)*($B$3:$B1579&lt;=Party_Statement!$E$6)),""))</f>
        <v>203</v>
      </c>
    </row>
    <row r="1580" spans="1:11" x14ac:dyDescent="0.2">
      <c r="A1580" s="196" t="str">
        <f>Sales_Entry!A1580</f>
        <v>2083/05/21</v>
      </c>
      <c r="B1580" s="197">
        <f>Sales_Entry!B1580</f>
        <v>46271</v>
      </c>
      <c r="C1580" s="198" t="str">
        <f>Sales_Entry!D1580</f>
        <v>AAMOSH KIRANA</v>
      </c>
      <c r="D1580" s="198" t="s">
        <v>1388</v>
      </c>
      <c r="E1580" s="198" t="str">
        <f>Sales_Entry!C1580</f>
        <v>BILL-7252</v>
      </c>
      <c r="F1580" s="198" t="str">
        <f>Sales_Entry!E1580</f>
        <v>Cow Milk</v>
      </c>
      <c r="G1580" s="199">
        <f>N(Sales_Entry!J1580)</f>
        <v>80</v>
      </c>
      <c r="H1580" s="199">
        <v>0</v>
      </c>
      <c r="I1580" s="199">
        <f t="shared" si="24"/>
        <v>80</v>
      </c>
      <c r="J1580" s="200"/>
      <c r="K1580" s="200" cm="1">
        <f t="array" ref="K1580">IF($C1580="","",IF(AND($C1580=Party_Statement!$C$5,$B1580&gt;=Party_Statement!$C$6,$B1580&lt;=Party_Statement!$E$6),SUMPRODUCT(($C$3:$C1580=Party_Statement!$C$5)*($B$3:$B1580&gt;=Party_Statement!$C$6)*($B$3:$B1580&lt;=Party_Statement!$E$6)),""))</f>
        <v>204</v>
      </c>
    </row>
    <row r="1581" spans="1:11" s="64" customFormat="1" x14ac:dyDescent="0.2">
      <c r="A1581" s="196" t="str">
        <f>Sales_Entry!A1581</f>
        <v>2083/05/21</v>
      </c>
      <c r="B1581" s="197">
        <f>Sales_Entry!B1581</f>
        <v>46271</v>
      </c>
      <c r="C1581" s="198" t="str">
        <f>Sales_Entry!D1581</f>
        <v>GIRI KIRANA</v>
      </c>
      <c r="D1581" s="198" t="s">
        <v>1388</v>
      </c>
      <c r="E1581" s="198" t="str">
        <f>Sales_Entry!C1581</f>
        <v>BILL-7253</v>
      </c>
      <c r="F1581" s="198" t="str">
        <f>Sales_Entry!E1581</f>
        <v>Mix Milk</v>
      </c>
      <c r="G1581" s="199">
        <f>N(Sales_Entry!J1581)</f>
        <v>1275</v>
      </c>
      <c r="H1581" s="199">
        <v>0</v>
      </c>
      <c r="I1581" s="199">
        <f t="shared" si="24"/>
        <v>1275</v>
      </c>
      <c r="J1581" s="202"/>
      <c r="K1581" s="200" t="str" cm="1">
        <f t="array" ref="K1581">IF($C1581="","",IF(AND($C1581=Party_Statement!$C$5,$B1581&gt;=Party_Statement!$C$6,$B1581&lt;=Party_Statement!$E$6),SUMPRODUCT(($C$3:$C1581=Party_Statement!$C$5)*($B$3:$B1581&gt;=Party_Statement!$C$6)*($B$3:$B1581&lt;=Party_Statement!$E$6)),""))</f>
        <v/>
      </c>
    </row>
    <row r="1582" spans="1:11" x14ac:dyDescent="0.2">
      <c r="A1582" s="196" t="str">
        <f>Sales_Entry!A1582</f>
        <v>2083/05/21</v>
      </c>
      <c r="B1582" s="197">
        <f>Sales_Entry!B1582</f>
        <v>46271</v>
      </c>
      <c r="C1582" s="198" t="str">
        <f>Sales_Entry!D1582</f>
        <v>YUBARAJ AND SAMRAT</v>
      </c>
      <c r="D1582" s="198" t="s">
        <v>1388</v>
      </c>
      <c r="E1582" s="198" t="str">
        <f>Sales_Entry!C1582</f>
        <v>BILL-7254</v>
      </c>
      <c r="F1582" s="198" t="str">
        <f>Sales_Entry!E1582</f>
        <v>Mix Milk</v>
      </c>
      <c r="G1582" s="199">
        <f>N(Sales_Entry!J1582)</f>
        <v>850</v>
      </c>
      <c r="H1582" s="199">
        <v>0</v>
      </c>
      <c r="I1582" s="199">
        <f t="shared" si="24"/>
        <v>850</v>
      </c>
      <c r="J1582" s="200"/>
      <c r="K1582" s="200" t="str" cm="1">
        <f t="array" ref="K1582">IF($C1582="","",IF(AND($C1582=Party_Statement!$C$5,$B1582&gt;=Party_Statement!$C$6,$B1582&lt;=Party_Statement!$E$6),SUMPRODUCT(($C$3:$C1582=Party_Statement!$C$5)*($B$3:$B1582&gt;=Party_Statement!$C$6)*($B$3:$B1582&lt;=Party_Statement!$E$6)),""))</f>
        <v/>
      </c>
    </row>
    <row r="1583" spans="1:11" x14ac:dyDescent="0.2">
      <c r="A1583" s="196" t="str">
        <f>Sales_Entry!A1583</f>
        <v>2083/05/21</v>
      </c>
      <c r="B1583" s="197">
        <f>Sales_Entry!B1583</f>
        <v>46271</v>
      </c>
      <c r="C1583" s="198" t="str">
        <f>Sales_Entry!D1583</f>
        <v>DEURALI KIRANA</v>
      </c>
      <c r="D1583" s="198" t="s">
        <v>1388</v>
      </c>
      <c r="E1583" s="198" t="str">
        <f>Sales_Entry!C1583</f>
        <v>BILL-7255</v>
      </c>
      <c r="F1583" s="198" t="str">
        <f>Sales_Entry!E1583</f>
        <v>Mix Milk</v>
      </c>
      <c r="G1583" s="199">
        <f>N(Sales_Entry!J1583)</f>
        <v>425</v>
      </c>
      <c r="H1583" s="199">
        <v>0</v>
      </c>
      <c r="I1583" s="199">
        <f t="shared" si="24"/>
        <v>425</v>
      </c>
      <c r="J1583" s="200"/>
      <c r="K1583" s="200" t="str" cm="1">
        <f t="array" ref="K1583">IF($C1583="","",IF(AND($C1583=Party_Statement!$C$5,$B1583&gt;=Party_Statement!$C$6,$B1583&lt;=Party_Statement!$E$6),SUMPRODUCT(($C$3:$C1583=Party_Statement!$C$5)*($B$3:$B1583&gt;=Party_Statement!$C$6)*($B$3:$B1583&lt;=Party_Statement!$E$6)),""))</f>
        <v/>
      </c>
    </row>
    <row r="1584" spans="1:11" x14ac:dyDescent="0.2">
      <c r="A1584" s="196" t="str">
        <f>Sales_Entry!A1584</f>
        <v>2083/05/21</v>
      </c>
      <c r="B1584" s="197">
        <f>Sales_Entry!B1584</f>
        <v>46271</v>
      </c>
      <c r="C1584" s="198" t="str">
        <f>Sales_Entry!D1584</f>
        <v>DEURALI KIRANA</v>
      </c>
      <c r="D1584" s="198" t="s">
        <v>1388</v>
      </c>
      <c r="E1584" s="198" t="str">
        <f>Sales_Entry!C1584</f>
        <v>BILL-7255</v>
      </c>
      <c r="F1584" s="198" t="str">
        <f>Sales_Entry!E1584</f>
        <v>GHEE</v>
      </c>
      <c r="G1584" s="199">
        <f>N(Sales_Entry!J1584)</f>
        <v>1200</v>
      </c>
      <c r="H1584" s="199">
        <v>0</v>
      </c>
      <c r="I1584" s="199">
        <f t="shared" si="24"/>
        <v>1200</v>
      </c>
      <c r="J1584" s="200"/>
      <c r="K1584" s="200" t="str" cm="1">
        <f t="array" ref="K1584">IF($C1584="","",IF(AND($C1584=Party_Statement!$C$5,$B1584&gt;=Party_Statement!$C$6,$B1584&lt;=Party_Statement!$E$6),SUMPRODUCT(($C$3:$C1584=Party_Statement!$C$5)*($B$3:$B1584&gt;=Party_Statement!$C$6)*($B$3:$B1584&lt;=Party_Statement!$E$6)),""))</f>
        <v/>
      </c>
    </row>
    <row r="1585" spans="1:11" x14ac:dyDescent="0.2">
      <c r="A1585" s="196" t="str">
        <f>Sales_Entry!A1585</f>
        <v>2083/05/21</v>
      </c>
      <c r="B1585" s="197">
        <f>Sales_Entry!B1585</f>
        <v>46271</v>
      </c>
      <c r="C1585" s="198" t="str">
        <f>Sales_Entry!D1585</f>
        <v>ORGANIC TARKALI</v>
      </c>
      <c r="D1585" s="198" t="s">
        <v>1388</v>
      </c>
      <c r="E1585" s="198" t="str">
        <f>Sales_Entry!C1585</f>
        <v>BILL-7256</v>
      </c>
      <c r="F1585" s="198" t="str">
        <f>Sales_Entry!E1585</f>
        <v>Mix Milk</v>
      </c>
      <c r="G1585" s="199">
        <f>N(Sales_Entry!J1585)</f>
        <v>1700</v>
      </c>
      <c r="H1585" s="199">
        <v>0</v>
      </c>
      <c r="I1585" s="199">
        <f t="shared" si="24"/>
        <v>1700</v>
      </c>
      <c r="J1585" s="200"/>
      <c r="K1585" s="200" t="str" cm="1">
        <f t="array" ref="K1585">IF($C1585="","",IF(AND($C1585=Party_Statement!$C$5,$B1585&gt;=Party_Statement!$C$6,$B1585&lt;=Party_Statement!$E$6),SUMPRODUCT(($C$3:$C1585=Party_Statement!$C$5)*($B$3:$B1585&gt;=Party_Statement!$C$6)*($B$3:$B1585&lt;=Party_Statement!$E$6)),""))</f>
        <v/>
      </c>
    </row>
    <row r="1586" spans="1:11" x14ac:dyDescent="0.2">
      <c r="A1586" s="196" t="str">
        <f>Sales_Entry!A1586</f>
        <v>2083/05/21</v>
      </c>
      <c r="B1586" s="197">
        <f>Sales_Entry!B1586</f>
        <v>46271</v>
      </c>
      <c r="C1586" s="198" t="str">
        <f>Sales_Entry!D1586</f>
        <v>ORGANIC TARKALI</v>
      </c>
      <c r="D1586" s="198" t="s">
        <v>1388</v>
      </c>
      <c r="E1586" s="198" t="str">
        <f>Sales_Entry!C1586</f>
        <v>BILL-7256</v>
      </c>
      <c r="F1586" s="198" t="str">
        <f>Sales_Entry!E1586</f>
        <v>GHEE</v>
      </c>
      <c r="G1586" s="199">
        <f>N(Sales_Entry!J1586)</f>
        <v>600</v>
      </c>
      <c r="H1586" s="199">
        <v>0</v>
      </c>
      <c r="I1586" s="199">
        <f t="shared" si="24"/>
        <v>600</v>
      </c>
      <c r="J1586" s="200"/>
      <c r="K1586" s="200" t="str" cm="1">
        <f t="array" ref="K1586">IF($C1586="","",IF(AND($C1586=Party_Statement!$C$5,$B1586&gt;=Party_Statement!$C$6,$B1586&lt;=Party_Statement!$E$6),SUMPRODUCT(($C$3:$C1586=Party_Statement!$C$5)*($B$3:$B1586&gt;=Party_Statement!$C$6)*($B$3:$B1586&lt;=Party_Statement!$E$6)),""))</f>
        <v/>
      </c>
    </row>
    <row r="1587" spans="1:11" x14ac:dyDescent="0.2">
      <c r="A1587" s="196" t="str">
        <f>Sales_Entry!A1587</f>
        <v>2083/05/21</v>
      </c>
      <c r="B1587" s="197">
        <f>Sales_Entry!B1587</f>
        <v>46271</v>
      </c>
      <c r="C1587" s="198" t="str">
        <f>Sales_Entry!D1587</f>
        <v>SHARMA DAI</v>
      </c>
      <c r="D1587" s="198" t="s">
        <v>1388</v>
      </c>
      <c r="E1587" s="198" t="str">
        <f>Sales_Entry!C1587</f>
        <v>BILL-7257</v>
      </c>
      <c r="F1587" s="198" t="str">
        <f>Sales_Entry!E1587</f>
        <v>Mix Milk</v>
      </c>
      <c r="G1587" s="199">
        <f>N(Sales_Entry!J1587)</f>
        <v>2975</v>
      </c>
      <c r="H1587" s="199">
        <v>0</v>
      </c>
      <c r="I1587" s="199">
        <f t="shared" si="24"/>
        <v>2975</v>
      </c>
      <c r="J1587" s="200"/>
      <c r="K1587" s="200" t="str" cm="1">
        <f t="array" ref="K1587">IF($C1587="","",IF(AND($C1587=Party_Statement!$C$5,$B1587&gt;=Party_Statement!$C$6,$B1587&lt;=Party_Statement!$E$6),SUMPRODUCT(($C$3:$C1587=Party_Statement!$C$5)*($B$3:$B1587&gt;=Party_Statement!$C$6)*($B$3:$B1587&lt;=Party_Statement!$E$6)),""))</f>
        <v/>
      </c>
    </row>
    <row r="1588" spans="1:11" x14ac:dyDescent="0.2">
      <c r="A1588" s="196" t="str">
        <f>Sales_Entry!A1588</f>
        <v>2083/05/21</v>
      </c>
      <c r="B1588" s="197">
        <f>Sales_Entry!B1588</f>
        <v>46271</v>
      </c>
      <c r="C1588" s="198" t="str">
        <f>Sales_Entry!D1588</f>
        <v>GANGA NEUPANE</v>
      </c>
      <c r="D1588" s="198" t="s">
        <v>1388</v>
      </c>
      <c r="E1588" s="198" t="str">
        <f>Sales_Entry!C1588</f>
        <v>BILL-7258</v>
      </c>
      <c r="F1588" s="198" t="str">
        <f>Sales_Entry!E1588</f>
        <v>Mix Milk</v>
      </c>
      <c r="G1588" s="199">
        <f>N(Sales_Entry!J1588)</f>
        <v>340</v>
      </c>
      <c r="H1588" s="199">
        <v>0</v>
      </c>
      <c r="I1588" s="199">
        <f t="shared" si="24"/>
        <v>340</v>
      </c>
      <c r="J1588" s="200"/>
      <c r="K1588" s="200" t="str" cm="1">
        <f t="array" ref="K1588">IF($C1588="","",IF(AND($C1588=Party_Statement!$C$5,$B1588&gt;=Party_Statement!$C$6,$B1588&lt;=Party_Statement!$E$6),SUMPRODUCT(($C$3:$C1588=Party_Statement!$C$5)*($B$3:$B1588&gt;=Party_Statement!$C$6)*($B$3:$B1588&lt;=Party_Statement!$E$6)),""))</f>
        <v/>
      </c>
    </row>
    <row r="1589" spans="1:11" x14ac:dyDescent="0.2">
      <c r="A1589" s="196" t="str">
        <f>Sales_Entry!A1589</f>
        <v>2083/05/21</v>
      </c>
      <c r="B1589" s="197">
        <f>Sales_Entry!B1589</f>
        <v>46271</v>
      </c>
      <c r="C1589" s="198" t="str">
        <f>Sales_Entry!D1589</f>
        <v>NEUPANE KIRANA</v>
      </c>
      <c r="D1589" s="198" t="s">
        <v>1388</v>
      </c>
      <c r="E1589" s="198" t="str">
        <f>Sales_Entry!C1589</f>
        <v>BILL-7259</v>
      </c>
      <c r="F1589" s="198" t="str">
        <f>Sales_Entry!E1589</f>
        <v>Mix Milk</v>
      </c>
      <c r="G1589" s="199">
        <f>N(Sales_Entry!J1589)</f>
        <v>100</v>
      </c>
      <c r="H1589" s="199">
        <v>0</v>
      </c>
      <c r="I1589" s="199">
        <f t="shared" si="24"/>
        <v>100</v>
      </c>
      <c r="J1589" s="200"/>
      <c r="K1589" s="200" t="str" cm="1">
        <f t="array" ref="K1589">IF($C1589="","",IF(AND($C1589=Party_Statement!$C$5,$B1589&gt;=Party_Statement!$C$6,$B1589&lt;=Party_Statement!$E$6),SUMPRODUCT(($C$3:$C1589=Party_Statement!$C$5)*($B$3:$B1589&gt;=Party_Statement!$C$6)*($B$3:$B1589&lt;=Party_Statement!$E$6)),""))</f>
        <v/>
      </c>
    </row>
    <row r="1590" spans="1:11" x14ac:dyDescent="0.2">
      <c r="A1590" s="196" t="str">
        <f>Sales_Entry!A1590</f>
        <v>2083/05/21</v>
      </c>
      <c r="B1590" s="197">
        <f>Sales_Entry!B1590</f>
        <v>46271</v>
      </c>
      <c r="C1590" s="198" t="str">
        <f>Sales_Entry!D1590</f>
        <v>BALKRISHNA GYAWALI</v>
      </c>
      <c r="D1590" s="198" t="s">
        <v>1388</v>
      </c>
      <c r="E1590" s="198" t="str">
        <f>Sales_Entry!C1590</f>
        <v>BILL-7260</v>
      </c>
      <c r="F1590" s="198" t="str">
        <f>Sales_Entry!E1590</f>
        <v>GHEE</v>
      </c>
      <c r="G1590" s="199">
        <f>N(Sales_Entry!J1590)</f>
        <v>2400</v>
      </c>
      <c r="H1590" s="199">
        <v>0</v>
      </c>
      <c r="I1590" s="199">
        <f t="shared" si="24"/>
        <v>2400</v>
      </c>
      <c r="J1590" s="200"/>
      <c r="K1590" s="200" t="str" cm="1">
        <f t="array" ref="K1590">IF($C1590="","",IF(AND($C1590=Party_Statement!$C$5,$B1590&gt;=Party_Statement!$C$6,$B1590&lt;=Party_Statement!$E$6),SUMPRODUCT(($C$3:$C1590=Party_Statement!$C$5)*($B$3:$B1590&gt;=Party_Statement!$C$6)*($B$3:$B1590&lt;=Party_Statement!$E$6)),""))</f>
        <v/>
      </c>
    </row>
    <row r="1591" spans="1:11" x14ac:dyDescent="0.2">
      <c r="A1591" s="196" t="str">
        <f>Sales_Entry!A1591</f>
        <v>2083/05/21</v>
      </c>
      <c r="B1591" s="197">
        <f>Sales_Entry!B1591</f>
        <v>46271</v>
      </c>
      <c r="C1591" s="198" t="str">
        <f>Sales_Entry!D1591</f>
        <v>SITALA ARYAL</v>
      </c>
      <c r="D1591" s="198" t="s">
        <v>1388</v>
      </c>
      <c r="E1591" s="198" t="str">
        <f>Sales_Entry!C1591</f>
        <v>BILL-7261</v>
      </c>
      <c r="F1591" s="198" t="str">
        <f>Sales_Entry!E1591</f>
        <v>Mix Milk</v>
      </c>
      <c r="G1591" s="199">
        <f>N(Sales_Entry!J1591)</f>
        <v>90</v>
      </c>
      <c r="H1591" s="199">
        <v>0</v>
      </c>
      <c r="I1591" s="199">
        <f t="shared" si="24"/>
        <v>90</v>
      </c>
      <c r="J1591" s="200"/>
      <c r="K1591" s="200" t="str" cm="1">
        <f t="array" ref="K1591">IF($C1591="","",IF(AND($C1591=Party_Statement!$C$5,$B1591&gt;=Party_Statement!$C$6,$B1591&lt;=Party_Statement!$E$6),SUMPRODUCT(($C$3:$C1591=Party_Statement!$C$5)*($B$3:$B1591&gt;=Party_Statement!$C$6)*($B$3:$B1591&lt;=Party_Statement!$E$6)),""))</f>
        <v/>
      </c>
    </row>
    <row r="1592" spans="1:11" s="64" customFormat="1" x14ac:dyDescent="0.2">
      <c r="A1592" s="196" t="str">
        <f>Sales_Entry!A1592</f>
        <v>2083/05/21</v>
      </c>
      <c r="B1592" s="197">
        <f>Sales_Entry!B1592</f>
        <v>46271</v>
      </c>
      <c r="C1592" s="198" t="str">
        <f>Sales_Entry!D1592</f>
        <v>LOCAL</v>
      </c>
      <c r="D1592" s="198" t="s">
        <v>1388</v>
      </c>
      <c r="E1592" s="198" t="str">
        <f>Sales_Entry!C1592</f>
        <v>BILL-6495</v>
      </c>
      <c r="F1592" s="198" t="str">
        <f>Sales_Entry!E1592</f>
        <v>Mix Milk</v>
      </c>
      <c r="G1592" s="199">
        <f>N(Sales_Entry!J1592)</f>
        <v>200</v>
      </c>
      <c r="H1592" s="199">
        <v>0</v>
      </c>
      <c r="I1592" s="199">
        <f t="shared" si="24"/>
        <v>200</v>
      </c>
      <c r="J1592" s="202"/>
      <c r="K1592" s="200" t="str" cm="1">
        <f t="array" ref="K1592">IF($C1592="","",IF(AND($C1592=Party_Statement!$C$5,$B1592&gt;=Party_Statement!$C$6,$B1592&lt;=Party_Statement!$E$6),SUMPRODUCT(($C$3:$C1592=Party_Statement!$C$5)*($B$3:$B1592&gt;=Party_Statement!$C$6)*($B$3:$B1592&lt;=Party_Statement!$E$6)),""))</f>
        <v/>
      </c>
    </row>
    <row r="1593" spans="1:11" x14ac:dyDescent="0.2">
      <c r="A1593" s="196" t="str">
        <f>Sales_Entry!A1593</f>
        <v>2083/05/21</v>
      </c>
      <c r="B1593" s="197">
        <f>Sales_Entry!B1593</f>
        <v>46271</v>
      </c>
      <c r="C1593" s="198" t="str">
        <f>Sales_Entry!D1593</f>
        <v>LOCAL</v>
      </c>
      <c r="D1593" s="198" t="s">
        <v>1388</v>
      </c>
      <c r="E1593" s="198" t="str">
        <f>Sales_Entry!C1593</f>
        <v>BILL-6495</v>
      </c>
      <c r="F1593" s="198" t="str">
        <f>Sales_Entry!E1593</f>
        <v>NAUNI</v>
      </c>
      <c r="G1593" s="199">
        <f>N(Sales_Entry!J1593)</f>
        <v>1700</v>
      </c>
      <c r="H1593" s="199">
        <v>0</v>
      </c>
      <c r="I1593" s="199">
        <f t="shared" si="24"/>
        <v>1700</v>
      </c>
      <c r="J1593" s="200"/>
      <c r="K1593" s="200" t="str" cm="1">
        <f t="array" ref="K1593">IF($C1593="","",IF(AND($C1593=Party_Statement!$C$5,$B1593&gt;=Party_Statement!$C$6,$B1593&lt;=Party_Statement!$E$6),SUMPRODUCT(($C$3:$C1593=Party_Statement!$C$5)*($B$3:$B1593&gt;=Party_Statement!$C$6)*($B$3:$B1593&lt;=Party_Statement!$E$6)),""))</f>
        <v/>
      </c>
    </row>
    <row r="1594" spans="1:11" x14ac:dyDescent="0.2">
      <c r="A1594" s="196" t="str">
        <f>Sales_Entry!A1594</f>
        <v>2083/05/22</v>
      </c>
      <c r="B1594" s="197">
        <f>Sales_Entry!B1594</f>
        <v>46272</v>
      </c>
      <c r="C1594" s="198" t="str">
        <f>Sales_Entry!D1594</f>
        <v>SRIJANA DAIRY</v>
      </c>
      <c r="D1594" s="198" t="s">
        <v>1388</v>
      </c>
      <c r="E1594" s="198" t="str">
        <f>Sales_Entry!C1594</f>
        <v>BILL-7262</v>
      </c>
      <c r="F1594" s="198" t="str">
        <f>Sales_Entry!E1594</f>
        <v>Mix Milk</v>
      </c>
      <c r="G1594" s="199">
        <f>N(Sales_Entry!J1594)</f>
        <v>5100</v>
      </c>
      <c r="H1594" s="199">
        <v>0</v>
      </c>
      <c r="I1594" s="199">
        <f t="shared" si="24"/>
        <v>5100</v>
      </c>
      <c r="J1594" s="200"/>
      <c r="K1594" s="200" t="str" cm="1">
        <f t="array" ref="K1594">IF($C1594="","",IF(AND($C1594=Party_Statement!$C$5,$B1594&gt;=Party_Statement!$C$6,$B1594&lt;=Party_Statement!$E$6),SUMPRODUCT(($C$3:$C1594=Party_Statement!$C$5)*($B$3:$B1594&gt;=Party_Statement!$C$6)*($B$3:$B1594&lt;=Party_Statement!$E$6)),""))</f>
        <v/>
      </c>
    </row>
    <row r="1595" spans="1:11" x14ac:dyDescent="0.2">
      <c r="A1595" s="196" t="str">
        <f>Sales_Entry!A1595</f>
        <v>2083/05/22</v>
      </c>
      <c r="B1595" s="197">
        <f>Sales_Entry!B1595</f>
        <v>46272</v>
      </c>
      <c r="C1595" s="198" t="str">
        <f>Sales_Entry!D1595</f>
        <v>SRIJANA DAIRY</v>
      </c>
      <c r="D1595" s="198" t="s">
        <v>1388</v>
      </c>
      <c r="E1595" s="198" t="str">
        <f>Sales_Entry!C1595</f>
        <v>BILL-7262</v>
      </c>
      <c r="F1595" s="198" t="str">
        <f>Sales_Entry!E1595</f>
        <v>Cow Milk</v>
      </c>
      <c r="G1595" s="199">
        <f>N(Sales_Entry!J1595)</f>
        <v>80</v>
      </c>
      <c r="H1595" s="199">
        <v>0</v>
      </c>
      <c r="I1595" s="199">
        <f t="shared" si="24"/>
        <v>80</v>
      </c>
      <c r="J1595" s="200"/>
      <c r="K1595" s="200" t="str" cm="1">
        <f t="array" ref="K1595">IF($C1595="","",IF(AND($C1595=Party_Statement!$C$5,$B1595&gt;=Party_Statement!$C$6,$B1595&lt;=Party_Statement!$E$6),SUMPRODUCT(($C$3:$C1595=Party_Statement!$C$5)*($B$3:$B1595&gt;=Party_Statement!$C$6)*($B$3:$B1595&lt;=Party_Statement!$E$6)),""))</f>
        <v/>
      </c>
    </row>
    <row r="1596" spans="1:11" x14ac:dyDescent="0.2">
      <c r="A1596" s="196" t="str">
        <f>Sales_Entry!A1596</f>
        <v>2083/05/22</v>
      </c>
      <c r="B1596" s="197">
        <f>Sales_Entry!B1596</f>
        <v>46272</v>
      </c>
      <c r="C1596" s="198" t="str">
        <f>Sales_Entry!D1596</f>
        <v>SOBHA BHATTARAI</v>
      </c>
      <c r="D1596" s="198" t="s">
        <v>1388</v>
      </c>
      <c r="E1596" s="198" t="str">
        <f>Sales_Entry!C1596</f>
        <v>BILL-7263</v>
      </c>
      <c r="F1596" s="198" t="str">
        <f>Sales_Entry!E1596</f>
        <v>Mix Milk</v>
      </c>
      <c r="G1596" s="199">
        <f>N(Sales_Entry!J1596)</f>
        <v>3400</v>
      </c>
      <c r="H1596" s="199">
        <v>0</v>
      </c>
      <c r="I1596" s="199">
        <f t="shared" si="24"/>
        <v>3400</v>
      </c>
      <c r="J1596" s="200"/>
      <c r="K1596" s="200" t="str" cm="1">
        <f t="array" ref="K1596">IF($C1596="","",IF(AND($C1596=Party_Statement!$C$5,$B1596&gt;=Party_Statement!$C$6,$B1596&lt;=Party_Statement!$E$6),SUMPRODUCT(($C$3:$C1596=Party_Statement!$C$5)*($B$3:$B1596&gt;=Party_Statement!$C$6)*($B$3:$B1596&lt;=Party_Statement!$E$6)),""))</f>
        <v/>
      </c>
    </row>
    <row r="1597" spans="1:11" x14ac:dyDescent="0.2">
      <c r="A1597" s="196" t="str">
        <f>Sales_Entry!A1597</f>
        <v>2083/05/22</v>
      </c>
      <c r="B1597" s="197">
        <f>Sales_Entry!B1597</f>
        <v>46272</v>
      </c>
      <c r="C1597" s="198" t="str">
        <f>Sales_Entry!D1597</f>
        <v>PALPALI KIRANA</v>
      </c>
      <c r="D1597" s="198" t="s">
        <v>1388</v>
      </c>
      <c r="E1597" s="198" t="str">
        <f>Sales_Entry!C1597</f>
        <v>BILL-7264</v>
      </c>
      <c r="F1597" s="198" t="str">
        <f>Sales_Entry!E1597</f>
        <v>Mix Milk</v>
      </c>
      <c r="G1597" s="199">
        <f>N(Sales_Entry!J1597)</f>
        <v>2125</v>
      </c>
      <c r="H1597" s="199">
        <v>0</v>
      </c>
      <c r="I1597" s="199">
        <f t="shared" si="24"/>
        <v>2125</v>
      </c>
      <c r="J1597" s="200"/>
      <c r="K1597" s="200" t="str" cm="1">
        <f t="array" ref="K1597">IF($C1597="","",IF(AND($C1597=Party_Statement!$C$5,$B1597&gt;=Party_Statement!$C$6,$B1597&lt;=Party_Statement!$E$6),SUMPRODUCT(($C$3:$C1597=Party_Statement!$C$5)*($B$3:$B1597&gt;=Party_Statement!$C$6)*($B$3:$B1597&lt;=Party_Statement!$E$6)),""))</f>
        <v/>
      </c>
    </row>
    <row r="1598" spans="1:11" x14ac:dyDescent="0.2">
      <c r="A1598" s="196" t="str">
        <f>Sales_Entry!A1598</f>
        <v>2083/05/22</v>
      </c>
      <c r="B1598" s="197">
        <f>Sales_Entry!B1598</f>
        <v>46272</v>
      </c>
      <c r="C1598" s="198" t="str">
        <f>Sales_Entry!D1598</f>
        <v>AAMOSH KIRANA</v>
      </c>
      <c r="D1598" s="198" t="s">
        <v>1388</v>
      </c>
      <c r="E1598" s="198" t="str">
        <f>Sales_Entry!C1598</f>
        <v>BILL-7265</v>
      </c>
      <c r="F1598" s="198" t="str">
        <f>Sales_Entry!E1598</f>
        <v>Mix Milk</v>
      </c>
      <c r="G1598" s="199">
        <f>N(Sales_Entry!J1598)</f>
        <v>3440</v>
      </c>
      <c r="H1598" s="199">
        <v>0</v>
      </c>
      <c r="I1598" s="199">
        <f t="shared" si="24"/>
        <v>3440</v>
      </c>
      <c r="J1598" s="200"/>
      <c r="K1598" s="200" cm="1">
        <f t="array" ref="K1598">IF($C1598="","",IF(AND($C1598=Party_Statement!$C$5,$B1598&gt;=Party_Statement!$C$6,$B1598&lt;=Party_Statement!$E$6),SUMPRODUCT(($C$3:$C1598=Party_Statement!$C$5)*($B$3:$B1598&gt;=Party_Statement!$C$6)*($B$3:$B1598&lt;=Party_Statement!$E$6)),""))</f>
        <v>205</v>
      </c>
    </row>
    <row r="1599" spans="1:11" s="64" customFormat="1" x14ac:dyDescent="0.2">
      <c r="A1599" s="196" t="str">
        <f>Sales_Entry!A1599</f>
        <v>2083/05/22</v>
      </c>
      <c r="B1599" s="197">
        <f>Sales_Entry!B1599</f>
        <v>46272</v>
      </c>
      <c r="C1599" s="198" t="str">
        <f>Sales_Entry!D1599</f>
        <v>AAMOSH KIRANA</v>
      </c>
      <c r="D1599" s="198" t="s">
        <v>1388</v>
      </c>
      <c r="E1599" s="198" t="str">
        <f>Sales_Entry!C1599</f>
        <v>BILL-7265</v>
      </c>
      <c r="F1599" s="198" t="str">
        <f>Sales_Entry!E1599</f>
        <v>Mix Milk</v>
      </c>
      <c r="G1599" s="199">
        <f>N(Sales_Entry!J1599)</f>
        <v>4250</v>
      </c>
      <c r="H1599" s="199">
        <v>0</v>
      </c>
      <c r="I1599" s="199">
        <f t="shared" si="24"/>
        <v>4250</v>
      </c>
      <c r="J1599" s="202"/>
      <c r="K1599" s="200" cm="1">
        <f t="array" ref="K1599">IF($C1599="","",IF(AND($C1599=Party_Statement!$C$5,$B1599&gt;=Party_Statement!$C$6,$B1599&lt;=Party_Statement!$E$6),SUMPRODUCT(($C$3:$C1599=Party_Statement!$C$5)*($B$3:$B1599&gt;=Party_Statement!$C$6)*($B$3:$B1599&lt;=Party_Statement!$E$6)),""))</f>
        <v>206</v>
      </c>
    </row>
    <row r="1600" spans="1:11" s="64" customFormat="1" x14ac:dyDescent="0.2">
      <c r="A1600" s="196" t="str">
        <f>Sales_Entry!A1600</f>
        <v>2083/05/22</v>
      </c>
      <c r="B1600" s="197">
        <f>Sales_Entry!B1600</f>
        <v>46272</v>
      </c>
      <c r="C1600" s="198" t="str">
        <f>Sales_Entry!D1600</f>
        <v>GIRI KIRANA</v>
      </c>
      <c r="D1600" s="198" t="s">
        <v>1388</v>
      </c>
      <c r="E1600" s="198" t="str">
        <f>Sales_Entry!C1600</f>
        <v>BILL-7266</v>
      </c>
      <c r="F1600" s="198" t="str">
        <f>Sales_Entry!E1600</f>
        <v>Mix Milk</v>
      </c>
      <c r="G1600" s="199">
        <f>N(Sales_Entry!J1600)</f>
        <v>1275</v>
      </c>
      <c r="H1600" s="199">
        <v>0</v>
      </c>
      <c r="I1600" s="199">
        <f t="shared" si="24"/>
        <v>1275</v>
      </c>
      <c r="J1600" s="202"/>
      <c r="K1600" s="200" t="str" cm="1">
        <f t="array" ref="K1600">IF($C1600="","",IF(AND($C1600=Party_Statement!$C$5,$B1600&gt;=Party_Statement!$C$6,$B1600&lt;=Party_Statement!$E$6),SUMPRODUCT(($C$3:$C1600=Party_Statement!$C$5)*($B$3:$B1600&gt;=Party_Statement!$C$6)*($B$3:$B1600&lt;=Party_Statement!$E$6)),""))</f>
        <v/>
      </c>
    </row>
    <row r="1601" spans="1:11" s="64" customFormat="1" x14ac:dyDescent="0.2">
      <c r="A1601" s="196" t="str">
        <f>Sales_Entry!A1601</f>
        <v>2083/05/22</v>
      </c>
      <c r="B1601" s="197">
        <f>Sales_Entry!B1601</f>
        <v>46272</v>
      </c>
      <c r="C1601" s="198" t="str">
        <f>Sales_Entry!D1601</f>
        <v>DEURALI KIRANA</v>
      </c>
      <c r="D1601" s="198" t="s">
        <v>1388</v>
      </c>
      <c r="E1601" s="198" t="str">
        <f>Sales_Entry!C1601</f>
        <v>BILL-7267</v>
      </c>
      <c r="F1601" s="198" t="str">
        <f>Sales_Entry!E1601</f>
        <v>Mix Milk</v>
      </c>
      <c r="G1601" s="199">
        <f>N(Sales_Entry!J1601)</f>
        <v>425</v>
      </c>
      <c r="H1601" s="199">
        <v>0</v>
      </c>
      <c r="I1601" s="199">
        <f t="shared" si="24"/>
        <v>425</v>
      </c>
      <c r="J1601" s="202"/>
      <c r="K1601" s="200" t="str" cm="1">
        <f t="array" ref="K1601">IF($C1601="","",IF(AND($C1601=Party_Statement!$C$5,$B1601&gt;=Party_Statement!$C$6,$B1601&lt;=Party_Statement!$E$6),SUMPRODUCT(($C$3:$C1601=Party_Statement!$C$5)*($B$3:$B1601&gt;=Party_Statement!$C$6)*($B$3:$B1601&lt;=Party_Statement!$E$6)),""))</f>
        <v/>
      </c>
    </row>
    <row r="1602" spans="1:11" s="64" customFormat="1" x14ac:dyDescent="0.2">
      <c r="A1602" s="196" t="str">
        <f>Sales_Entry!A1602</f>
        <v>2083/05/22</v>
      </c>
      <c r="B1602" s="197">
        <f>Sales_Entry!B1602</f>
        <v>46272</v>
      </c>
      <c r="C1602" s="198" t="str">
        <f>Sales_Entry!D1602</f>
        <v>CHHATRABHUMI STORE</v>
      </c>
      <c r="D1602" s="198" t="s">
        <v>1388</v>
      </c>
      <c r="E1602" s="198" t="str">
        <f>Sales_Entry!C1602</f>
        <v>BILL-7268</v>
      </c>
      <c r="F1602" s="198" t="str">
        <f>Sales_Entry!E1602</f>
        <v>Mix Milk</v>
      </c>
      <c r="G1602" s="199">
        <f>N(Sales_Entry!J1602)</f>
        <v>2150</v>
      </c>
      <c r="H1602" s="199">
        <v>0</v>
      </c>
      <c r="I1602" s="199">
        <f t="shared" si="24"/>
        <v>2150</v>
      </c>
      <c r="J1602" s="202"/>
      <c r="K1602" s="200" t="str" cm="1">
        <f t="array" ref="K1602">IF($C1602="","",IF(AND($C1602=Party_Statement!$C$5,$B1602&gt;=Party_Statement!$C$6,$B1602&lt;=Party_Statement!$E$6),SUMPRODUCT(($C$3:$C1602=Party_Statement!$C$5)*($B$3:$B1602&gt;=Party_Statement!$C$6)*($B$3:$B1602&lt;=Party_Statement!$E$6)),""))</f>
        <v/>
      </c>
    </row>
    <row r="1603" spans="1:11" s="64" customFormat="1" x14ac:dyDescent="0.2">
      <c r="A1603" s="196" t="str">
        <f>Sales_Entry!A1603</f>
        <v>2083/05/22</v>
      </c>
      <c r="B1603" s="197">
        <f>Sales_Entry!B1603</f>
        <v>46272</v>
      </c>
      <c r="C1603" s="198" t="str">
        <f>Sales_Entry!D1603</f>
        <v>KRISHNA KHAREL</v>
      </c>
      <c r="D1603" s="198" t="s">
        <v>1388</v>
      </c>
      <c r="E1603" s="198" t="str">
        <f>Sales_Entry!C1603</f>
        <v>BILL-7269</v>
      </c>
      <c r="F1603" s="198" t="str">
        <f>Sales_Entry!E1603</f>
        <v>Mix Milk</v>
      </c>
      <c r="G1603" s="199">
        <f>N(Sales_Entry!J1603)</f>
        <v>215</v>
      </c>
      <c r="H1603" s="199">
        <v>0</v>
      </c>
      <c r="I1603" s="199">
        <f t="shared" si="24"/>
        <v>215</v>
      </c>
      <c r="J1603" s="202"/>
      <c r="K1603" s="200" t="str" cm="1">
        <f t="array" ref="K1603">IF($C1603="","",IF(AND($C1603=Party_Statement!$C$5,$B1603&gt;=Party_Statement!$C$6,$B1603&lt;=Party_Statement!$E$6),SUMPRODUCT(($C$3:$C1603=Party_Statement!$C$5)*($B$3:$B1603&gt;=Party_Statement!$C$6)*($B$3:$B1603&lt;=Party_Statement!$E$6)),""))</f>
        <v/>
      </c>
    </row>
    <row r="1604" spans="1:11" s="64" customFormat="1" x14ac:dyDescent="0.2">
      <c r="A1604" s="196" t="str">
        <f>Sales_Entry!A1604</f>
        <v>2083/05/22</v>
      </c>
      <c r="B1604" s="197">
        <f>Sales_Entry!B1604</f>
        <v>46272</v>
      </c>
      <c r="C1604" s="198" t="str">
        <f>Sales_Entry!D1604</f>
        <v>SAMIKSHYA KIRANA</v>
      </c>
      <c r="D1604" s="198" t="s">
        <v>1388</v>
      </c>
      <c r="E1604" s="198" t="str">
        <f>Sales_Entry!C1604</f>
        <v>BILL-7270</v>
      </c>
      <c r="F1604" s="198" t="str">
        <f>Sales_Entry!E1604</f>
        <v>Mix Milk</v>
      </c>
      <c r="G1604" s="199">
        <f>N(Sales_Entry!J1604)</f>
        <v>850</v>
      </c>
      <c r="H1604" s="199">
        <v>0</v>
      </c>
      <c r="I1604" s="199">
        <f t="shared" ref="I1604:I1667" si="25">IF($C1604="","",$G1604-$H1604)</f>
        <v>850</v>
      </c>
      <c r="J1604" s="202"/>
      <c r="K1604" s="200" t="str" cm="1">
        <f t="array" ref="K1604">IF($C1604="","",IF(AND($C1604=Party_Statement!$C$5,$B1604&gt;=Party_Statement!$C$6,$B1604&lt;=Party_Statement!$E$6),SUMPRODUCT(($C$3:$C1604=Party_Statement!$C$5)*($B$3:$B1604&gt;=Party_Statement!$C$6)*($B$3:$B1604&lt;=Party_Statement!$E$6)),""))</f>
        <v/>
      </c>
    </row>
    <row r="1605" spans="1:11" s="64" customFormat="1" x14ac:dyDescent="0.2">
      <c r="A1605" s="196" t="str">
        <f>Sales_Entry!A1605</f>
        <v>2083/05/22</v>
      </c>
      <c r="B1605" s="197">
        <f>Sales_Entry!B1605</f>
        <v>46272</v>
      </c>
      <c r="C1605" s="198" t="str">
        <f>Sales_Entry!D1605</f>
        <v>MANAKAMANA DAIRY</v>
      </c>
      <c r="D1605" s="198" t="s">
        <v>1388</v>
      </c>
      <c r="E1605" s="198" t="str">
        <f>Sales_Entry!C1605</f>
        <v>BILL-7271</v>
      </c>
      <c r="F1605" s="198" t="str">
        <f>Sales_Entry!E1605</f>
        <v>Mix Milk</v>
      </c>
      <c r="G1605" s="199">
        <f>N(Sales_Entry!J1605)</f>
        <v>850</v>
      </c>
      <c r="H1605" s="199">
        <v>0</v>
      </c>
      <c r="I1605" s="199">
        <f t="shared" si="25"/>
        <v>850</v>
      </c>
      <c r="J1605" s="202"/>
      <c r="K1605" s="200" t="str" cm="1">
        <f t="array" ref="K1605">IF($C1605="","",IF(AND($C1605=Party_Statement!$C$5,$B1605&gt;=Party_Statement!$C$6,$B1605&lt;=Party_Statement!$E$6),SUMPRODUCT(($C$3:$C1605=Party_Statement!$C$5)*($B$3:$B1605&gt;=Party_Statement!$C$6)*($B$3:$B1605&lt;=Party_Statement!$E$6)),""))</f>
        <v/>
      </c>
    </row>
    <row r="1606" spans="1:11" s="64" customFormat="1" x14ac:dyDescent="0.2">
      <c r="A1606" s="196" t="str">
        <f>Sales_Entry!A1606</f>
        <v>2083/05/22</v>
      </c>
      <c r="B1606" s="197">
        <f>Sales_Entry!B1606</f>
        <v>46272</v>
      </c>
      <c r="C1606" s="198" t="str">
        <f>Sales_Entry!D1606</f>
        <v>KHANAL KIRANA</v>
      </c>
      <c r="D1606" s="198" t="s">
        <v>1388</v>
      </c>
      <c r="E1606" s="198" t="str">
        <f>Sales_Entry!C1606</f>
        <v>BILL-7272</v>
      </c>
      <c r="F1606" s="198" t="str">
        <f>Sales_Entry!E1606</f>
        <v>Mix Milk</v>
      </c>
      <c r="G1606" s="199">
        <f>N(Sales_Entry!J1606)</f>
        <v>1700</v>
      </c>
      <c r="H1606" s="199">
        <v>0</v>
      </c>
      <c r="I1606" s="199">
        <f t="shared" si="25"/>
        <v>1700</v>
      </c>
      <c r="J1606" s="202"/>
      <c r="K1606" s="200" t="str" cm="1">
        <f t="array" ref="K1606">IF($C1606="","",IF(AND($C1606=Party_Statement!$C$5,$B1606&gt;=Party_Statement!$C$6,$B1606&lt;=Party_Statement!$E$6),SUMPRODUCT(($C$3:$C1606=Party_Statement!$C$5)*($B$3:$B1606&gt;=Party_Statement!$C$6)*($B$3:$B1606&lt;=Party_Statement!$E$6)),""))</f>
        <v/>
      </c>
    </row>
    <row r="1607" spans="1:11" s="64" customFormat="1" x14ac:dyDescent="0.2">
      <c r="A1607" s="196" t="str">
        <f>Sales_Entry!A1607</f>
        <v>2083/05/22</v>
      </c>
      <c r="B1607" s="197">
        <f>Sales_Entry!B1607</f>
        <v>46272</v>
      </c>
      <c r="C1607" s="198" t="str">
        <f>Sales_Entry!D1607</f>
        <v>KHANAL KIRANA</v>
      </c>
      <c r="D1607" s="198" t="s">
        <v>1388</v>
      </c>
      <c r="E1607" s="198" t="str">
        <f>Sales_Entry!C1607</f>
        <v>BILL-7272</v>
      </c>
      <c r="F1607" s="198" t="str">
        <f>Sales_Entry!E1607</f>
        <v>Mix Milk</v>
      </c>
      <c r="G1607" s="199">
        <f>N(Sales_Entry!J1607)</f>
        <v>80</v>
      </c>
      <c r="H1607" s="199">
        <v>0</v>
      </c>
      <c r="I1607" s="199">
        <f t="shared" si="25"/>
        <v>80</v>
      </c>
      <c r="J1607" s="202"/>
      <c r="K1607" s="200" t="str" cm="1">
        <f t="array" ref="K1607">IF($C1607="","",IF(AND($C1607=Party_Statement!$C$5,$B1607&gt;=Party_Statement!$C$6,$B1607&lt;=Party_Statement!$E$6),SUMPRODUCT(($C$3:$C1607=Party_Statement!$C$5)*($B$3:$B1607&gt;=Party_Statement!$C$6)*($B$3:$B1607&lt;=Party_Statement!$E$6)),""))</f>
        <v/>
      </c>
    </row>
    <row r="1608" spans="1:11" s="64" customFormat="1" x14ac:dyDescent="0.2">
      <c r="A1608" s="196" t="str">
        <f>Sales_Entry!A1608</f>
        <v>2083/05/22</v>
      </c>
      <c r="B1608" s="197">
        <f>Sales_Entry!B1608</f>
        <v>46272</v>
      </c>
      <c r="C1608" s="198" t="str">
        <f>Sales_Entry!D1608</f>
        <v>AAYUSH AND AAYUSHMA</v>
      </c>
      <c r="D1608" s="198" t="s">
        <v>1388</v>
      </c>
      <c r="E1608" s="198" t="str">
        <f>Sales_Entry!C1608</f>
        <v>BILL-7273</v>
      </c>
      <c r="F1608" s="198" t="str">
        <f>Sales_Entry!E1608</f>
        <v>Mix Milk</v>
      </c>
      <c r="G1608" s="199">
        <f>N(Sales_Entry!J1608)</f>
        <v>425</v>
      </c>
      <c r="H1608" s="199">
        <v>0</v>
      </c>
      <c r="I1608" s="199">
        <f t="shared" si="25"/>
        <v>425</v>
      </c>
      <c r="J1608" s="202"/>
      <c r="K1608" s="200" t="str" cm="1">
        <f t="array" ref="K1608">IF($C1608="","",IF(AND($C1608=Party_Statement!$C$5,$B1608&gt;=Party_Statement!$C$6,$B1608&lt;=Party_Statement!$E$6),SUMPRODUCT(($C$3:$C1608=Party_Statement!$C$5)*($B$3:$B1608&gt;=Party_Statement!$C$6)*($B$3:$B1608&lt;=Party_Statement!$E$6)),""))</f>
        <v/>
      </c>
    </row>
    <row r="1609" spans="1:11" s="64" customFormat="1" x14ac:dyDescent="0.2">
      <c r="A1609" s="196" t="str">
        <f>Sales_Entry!A1609</f>
        <v>2083/05/22</v>
      </c>
      <c r="B1609" s="197">
        <f>Sales_Entry!B1609</f>
        <v>46272</v>
      </c>
      <c r="C1609" s="198" t="str">
        <f>Sales_Entry!D1609</f>
        <v>YUBARAJ AND SAMRAT</v>
      </c>
      <c r="D1609" s="198" t="s">
        <v>1388</v>
      </c>
      <c r="E1609" s="198" t="str">
        <f>Sales_Entry!C1609</f>
        <v>BILL-7274</v>
      </c>
      <c r="F1609" s="198" t="str">
        <f>Sales_Entry!E1609</f>
        <v>Mix Milk</v>
      </c>
      <c r="G1609" s="199">
        <f>N(Sales_Entry!J1609)</f>
        <v>850</v>
      </c>
      <c r="H1609" s="199">
        <v>0</v>
      </c>
      <c r="I1609" s="199">
        <f t="shared" si="25"/>
        <v>850</v>
      </c>
      <c r="J1609" s="202"/>
      <c r="K1609" s="200" t="str" cm="1">
        <f t="array" ref="K1609">IF($C1609="","",IF(AND($C1609=Party_Statement!$C$5,$B1609&gt;=Party_Statement!$C$6,$B1609&lt;=Party_Statement!$E$6),SUMPRODUCT(($C$3:$C1609=Party_Statement!$C$5)*($B$3:$B1609&gt;=Party_Statement!$C$6)*($B$3:$B1609&lt;=Party_Statement!$E$6)),""))</f>
        <v/>
      </c>
    </row>
    <row r="1610" spans="1:11" s="64" customFormat="1" x14ac:dyDescent="0.2">
      <c r="A1610" s="196" t="str">
        <f>Sales_Entry!A1610</f>
        <v>2083/05/22</v>
      </c>
      <c r="B1610" s="197">
        <f>Sales_Entry!B1610</f>
        <v>46272</v>
      </c>
      <c r="C1610" s="198" t="str">
        <f>Sales_Entry!D1610</f>
        <v>ORGANIC TARKALI</v>
      </c>
      <c r="D1610" s="198" t="s">
        <v>1388</v>
      </c>
      <c r="E1610" s="198" t="str">
        <f>Sales_Entry!C1610</f>
        <v>BILL-7275</v>
      </c>
      <c r="F1610" s="198" t="str">
        <f>Sales_Entry!E1610</f>
        <v>Mix Milk</v>
      </c>
      <c r="G1610" s="199">
        <f>N(Sales_Entry!J1610)</f>
        <v>1900</v>
      </c>
      <c r="H1610" s="199">
        <v>0</v>
      </c>
      <c r="I1610" s="199">
        <f t="shared" si="25"/>
        <v>1900</v>
      </c>
      <c r="J1610" s="202"/>
      <c r="K1610" s="200" t="str" cm="1">
        <f t="array" ref="K1610">IF($C1610="","",IF(AND($C1610=Party_Statement!$C$5,$B1610&gt;=Party_Statement!$C$6,$B1610&lt;=Party_Statement!$E$6),SUMPRODUCT(($C$3:$C1610=Party_Statement!$C$5)*($B$3:$B1610&gt;=Party_Statement!$C$6)*($B$3:$B1610&lt;=Party_Statement!$E$6)),""))</f>
        <v/>
      </c>
    </row>
    <row r="1611" spans="1:11" s="64" customFormat="1" x14ac:dyDescent="0.2">
      <c r="A1611" s="196" t="str">
        <f>Sales_Entry!A1611</f>
        <v>2083/05/22</v>
      </c>
      <c r="B1611" s="197">
        <f>Sales_Entry!B1611</f>
        <v>46272</v>
      </c>
      <c r="C1611" s="198" t="str">
        <f>Sales_Entry!D1611</f>
        <v>SHARMA DAI</v>
      </c>
      <c r="D1611" s="198" t="s">
        <v>1388</v>
      </c>
      <c r="E1611" s="198" t="str">
        <f>Sales_Entry!C1611</f>
        <v>BILL-7276</v>
      </c>
      <c r="F1611" s="198" t="str">
        <f>Sales_Entry!E1611</f>
        <v>Mix Milk</v>
      </c>
      <c r="G1611" s="199">
        <f>N(Sales_Entry!J1611)</f>
        <v>2975</v>
      </c>
      <c r="H1611" s="199">
        <v>0</v>
      </c>
      <c r="I1611" s="199">
        <f t="shared" si="25"/>
        <v>2975</v>
      </c>
      <c r="J1611" s="202"/>
      <c r="K1611" s="200" t="str" cm="1">
        <f t="array" ref="K1611">IF($C1611="","",IF(AND($C1611=Party_Statement!$C$5,$B1611&gt;=Party_Statement!$C$6,$B1611&lt;=Party_Statement!$E$6),SUMPRODUCT(($C$3:$C1611=Party_Statement!$C$5)*($B$3:$B1611&gt;=Party_Statement!$C$6)*($B$3:$B1611&lt;=Party_Statement!$E$6)),""))</f>
        <v/>
      </c>
    </row>
    <row r="1612" spans="1:11" s="64" customFormat="1" x14ac:dyDescent="0.2">
      <c r="A1612" s="196" t="str">
        <f>Sales_Entry!A1612</f>
        <v>2083/05/22</v>
      </c>
      <c r="B1612" s="197">
        <f>Sales_Entry!B1612</f>
        <v>46272</v>
      </c>
      <c r="C1612" s="198" t="str">
        <f>Sales_Entry!D1612</f>
        <v>GANGA NEUPANE</v>
      </c>
      <c r="D1612" s="198" t="s">
        <v>1388</v>
      </c>
      <c r="E1612" s="198" t="str">
        <f>Sales_Entry!C1612</f>
        <v>BILL-7277</v>
      </c>
      <c r="F1612" s="198" t="str">
        <f>Sales_Entry!E1612</f>
        <v>Mix Milk</v>
      </c>
      <c r="G1612" s="199">
        <f>N(Sales_Entry!J1612)</f>
        <v>340</v>
      </c>
      <c r="H1612" s="199">
        <v>0</v>
      </c>
      <c r="I1612" s="199">
        <f t="shared" si="25"/>
        <v>340</v>
      </c>
      <c r="J1612" s="202"/>
      <c r="K1612" s="200" t="str" cm="1">
        <f t="array" ref="K1612">IF($C1612="","",IF(AND($C1612=Party_Statement!$C$5,$B1612&gt;=Party_Statement!$C$6,$B1612&lt;=Party_Statement!$E$6),SUMPRODUCT(($C$3:$C1612=Party_Statement!$C$5)*($B$3:$B1612&gt;=Party_Statement!$C$6)*($B$3:$B1612&lt;=Party_Statement!$E$6)),""))</f>
        <v/>
      </c>
    </row>
    <row r="1613" spans="1:11" s="64" customFormat="1" x14ac:dyDescent="0.2">
      <c r="A1613" s="196" t="str">
        <f>Sales_Entry!A1613</f>
        <v>2083/05/22</v>
      </c>
      <c r="B1613" s="197">
        <f>Sales_Entry!B1613</f>
        <v>46272</v>
      </c>
      <c r="C1613" s="198" t="str">
        <f>Sales_Entry!D1613</f>
        <v>NEUPANE KIRANA</v>
      </c>
      <c r="D1613" s="198" t="s">
        <v>1388</v>
      </c>
      <c r="E1613" s="198" t="str">
        <f>Sales_Entry!C1613</f>
        <v>BILL-7278</v>
      </c>
      <c r="F1613" s="198" t="str">
        <f>Sales_Entry!E1613</f>
        <v>Mix Milk</v>
      </c>
      <c r="G1613" s="199">
        <f>N(Sales_Entry!J1613)</f>
        <v>100</v>
      </c>
      <c r="H1613" s="199">
        <v>0</v>
      </c>
      <c r="I1613" s="199">
        <f t="shared" si="25"/>
        <v>100</v>
      </c>
      <c r="J1613" s="202"/>
      <c r="K1613" s="200" t="str" cm="1">
        <f t="array" ref="K1613">IF($C1613="","",IF(AND($C1613=Party_Statement!$C$5,$B1613&gt;=Party_Statement!$C$6,$B1613&lt;=Party_Statement!$E$6),SUMPRODUCT(($C$3:$C1613=Party_Statement!$C$5)*($B$3:$B1613&gt;=Party_Statement!$C$6)*($B$3:$B1613&lt;=Party_Statement!$E$6)),""))</f>
        <v/>
      </c>
    </row>
    <row r="1614" spans="1:11" s="64" customFormat="1" x14ac:dyDescent="0.2">
      <c r="A1614" s="196" t="str">
        <f>Sales_Entry!A1614</f>
        <v>2083/05/22</v>
      </c>
      <c r="B1614" s="197">
        <f>Sales_Entry!B1614</f>
        <v>46272</v>
      </c>
      <c r="C1614" s="198" t="str">
        <f>Sales_Entry!D1614</f>
        <v>LOCAL</v>
      </c>
      <c r="D1614" s="198" t="s">
        <v>1388</v>
      </c>
      <c r="E1614" s="198" t="str">
        <f>Sales_Entry!C1614</f>
        <v>BILL-6496</v>
      </c>
      <c r="F1614" s="198" t="str">
        <f>Sales_Entry!E1614</f>
        <v>Mix Milk</v>
      </c>
      <c r="G1614" s="199">
        <f>N(Sales_Entry!J1614)</f>
        <v>275</v>
      </c>
      <c r="H1614" s="199">
        <v>0</v>
      </c>
      <c r="I1614" s="199">
        <f t="shared" si="25"/>
        <v>275</v>
      </c>
      <c r="J1614" s="202"/>
      <c r="K1614" s="200" t="str" cm="1">
        <f t="array" ref="K1614">IF($C1614="","",IF(AND($C1614=Party_Statement!$C$5,$B1614&gt;=Party_Statement!$C$6,$B1614&lt;=Party_Statement!$E$6),SUMPRODUCT(($C$3:$C1614=Party_Statement!$C$5)*($B$3:$B1614&gt;=Party_Statement!$C$6)*($B$3:$B1614&lt;=Party_Statement!$E$6)),""))</f>
        <v/>
      </c>
    </row>
    <row r="1615" spans="1:11" s="64" customFormat="1" x14ac:dyDescent="0.2">
      <c r="A1615" s="196" t="str">
        <f>Sales_Entry!A1615</f>
        <v>2083/05/23</v>
      </c>
      <c r="B1615" s="197">
        <f>Sales_Entry!B1615</f>
        <v>46273</v>
      </c>
      <c r="C1615" s="198" t="str">
        <f>Sales_Entry!D1615</f>
        <v>SRIJANA DAIRY</v>
      </c>
      <c r="D1615" s="198" t="s">
        <v>1388</v>
      </c>
      <c r="E1615" s="198" t="str">
        <f>Sales_Entry!C1615</f>
        <v>BILL-7279</v>
      </c>
      <c r="F1615" s="198" t="str">
        <f>Sales_Entry!E1615</f>
        <v>Mix Milk</v>
      </c>
      <c r="G1615" s="199">
        <f>N(Sales_Entry!J1615)</f>
        <v>5100</v>
      </c>
      <c r="H1615" s="199">
        <v>0</v>
      </c>
      <c r="I1615" s="199">
        <f t="shared" si="25"/>
        <v>5100</v>
      </c>
      <c r="J1615" s="202"/>
      <c r="K1615" s="200" t="str" cm="1">
        <f t="array" ref="K1615">IF($C1615="","",IF(AND($C1615=Party_Statement!$C$5,$B1615&gt;=Party_Statement!$C$6,$B1615&lt;=Party_Statement!$E$6),SUMPRODUCT(($C$3:$C1615=Party_Statement!$C$5)*($B$3:$B1615&gt;=Party_Statement!$C$6)*($B$3:$B1615&lt;=Party_Statement!$E$6)),""))</f>
        <v/>
      </c>
    </row>
    <row r="1616" spans="1:11" s="64" customFormat="1" x14ac:dyDescent="0.2">
      <c r="A1616" s="196" t="str">
        <f>Sales_Entry!A1616</f>
        <v>2083/05/23</v>
      </c>
      <c r="B1616" s="197">
        <f>Sales_Entry!B1616</f>
        <v>46273</v>
      </c>
      <c r="C1616" s="198" t="str">
        <f>Sales_Entry!D1616</f>
        <v>SRIJANA DAIRY</v>
      </c>
      <c r="D1616" s="198" t="s">
        <v>1388</v>
      </c>
      <c r="E1616" s="198" t="str">
        <f>Sales_Entry!C1616</f>
        <v>BILL-7279</v>
      </c>
      <c r="F1616" s="198" t="str">
        <f>Sales_Entry!E1616</f>
        <v>Cow Milk</v>
      </c>
      <c r="G1616" s="199">
        <f>N(Sales_Entry!J1616)</f>
        <v>800</v>
      </c>
      <c r="H1616" s="199">
        <v>0</v>
      </c>
      <c r="I1616" s="199">
        <f t="shared" si="25"/>
        <v>800</v>
      </c>
      <c r="J1616" s="202"/>
      <c r="K1616" s="200" t="str" cm="1">
        <f t="array" ref="K1616">IF($C1616="","",IF(AND($C1616=Party_Statement!$C$5,$B1616&gt;=Party_Statement!$C$6,$B1616&lt;=Party_Statement!$E$6),SUMPRODUCT(($C$3:$C1616=Party_Statement!$C$5)*($B$3:$B1616&gt;=Party_Statement!$C$6)*($B$3:$B1616&lt;=Party_Statement!$E$6)),""))</f>
        <v/>
      </c>
    </row>
    <row r="1617" spans="1:11" s="64" customFormat="1" x14ac:dyDescent="0.2">
      <c r="A1617" s="196" t="str">
        <f>Sales_Entry!A1617</f>
        <v>2083/05/23</v>
      </c>
      <c r="B1617" s="197">
        <f>Sales_Entry!B1617</f>
        <v>46273</v>
      </c>
      <c r="C1617" s="198" t="str">
        <f>Sales_Entry!D1617</f>
        <v>SOBHA BHATTARAI</v>
      </c>
      <c r="D1617" s="198" t="s">
        <v>1388</v>
      </c>
      <c r="E1617" s="198" t="str">
        <f>Sales_Entry!C1617</f>
        <v>BILL-7280</v>
      </c>
      <c r="F1617" s="198" t="str">
        <f>Sales_Entry!E1617</f>
        <v>Mix Milk</v>
      </c>
      <c r="G1617" s="199">
        <f>N(Sales_Entry!J1617)</f>
        <v>3825</v>
      </c>
      <c r="H1617" s="199">
        <v>0</v>
      </c>
      <c r="I1617" s="199">
        <f t="shared" si="25"/>
        <v>3825</v>
      </c>
      <c r="J1617" s="202"/>
      <c r="K1617" s="200" t="str" cm="1">
        <f t="array" ref="K1617">IF($C1617="","",IF(AND($C1617=Party_Statement!$C$5,$B1617&gt;=Party_Statement!$C$6,$B1617&lt;=Party_Statement!$E$6),SUMPRODUCT(($C$3:$C1617=Party_Statement!$C$5)*($B$3:$B1617&gt;=Party_Statement!$C$6)*($B$3:$B1617&lt;=Party_Statement!$E$6)),""))</f>
        <v/>
      </c>
    </row>
    <row r="1618" spans="1:11" s="64" customFormat="1" x14ac:dyDescent="0.2">
      <c r="A1618" s="196" t="str">
        <f>Sales_Entry!A1618</f>
        <v>2083/05/23</v>
      </c>
      <c r="B1618" s="197">
        <f>Sales_Entry!B1618</f>
        <v>46273</v>
      </c>
      <c r="C1618" s="198" t="str">
        <f>Sales_Entry!D1618</f>
        <v>MANAKAMANA DAIRY</v>
      </c>
      <c r="D1618" s="198" t="s">
        <v>1388</v>
      </c>
      <c r="E1618" s="198" t="str">
        <f>Sales_Entry!C1618</f>
        <v>BILL-7281</v>
      </c>
      <c r="F1618" s="198" t="str">
        <f>Sales_Entry!E1618</f>
        <v>Mix Milk</v>
      </c>
      <c r="G1618" s="199">
        <f>N(Sales_Entry!J1618)</f>
        <v>850</v>
      </c>
      <c r="H1618" s="199">
        <v>0</v>
      </c>
      <c r="I1618" s="199">
        <f t="shared" si="25"/>
        <v>850</v>
      </c>
      <c r="J1618" s="202"/>
      <c r="K1618" s="200" t="str" cm="1">
        <f t="array" ref="K1618">IF($C1618="","",IF(AND($C1618=Party_Statement!$C$5,$B1618&gt;=Party_Statement!$C$6,$B1618&lt;=Party_Statement!$E$6),SUMPRODUCT(($C$3:$C1618=Party_Statement!$C$5)*($B$3:$B1618&gt;=Party_Statement!$C$6)*($B$3:$B1618&lt;=Party_Statement!$E$6)),""))</f>
        <v/>
      </c>
    </row>
    <row r="1619" spans="1:11" s="64" customFormat="1" x14ac:dyDescent="0.2">
      <c r="A1619" s="196" t="str">
        <f>Sales_Entry!A1619</f>
        <v>2083/05/23</v>
      </c>
      <c r="B1619" s="197">
        <f>Sales_Entry!B1619</f>
        <v>46273</v>
      </c>
      <c r="C1619" s="198" t="str">
        <f>Sales_Entry!D1619</f>
        <v>KHANAL KIRANA</v>
      </c>
      <c r="D1619" s="198" t="s">
        <v>1388</v>
      </c>
      <c r="E1619" s="198" t="str">
        <f>Sales_Entry!C1619</f>
        <v>BILL-7282</v>
      </c>
      <c r="F1619" s="198" t="str">
        <f>Sales_Entry!E1619</f>
        <v>Mix Milk</v>
      </c>
      <c r="G1619" s="199">
        <f>N(Sales_Entry!J1619)</f>
        <v>2550</v>
      </c>
      <c r="H1619" s="199">
        <v>0</v>
      </c>
      <c r="I1619" s="199">
        <f t="shared" si="25"/>
        <v>2550</v>
      </c>
      <c r="J1619" s="202"/>
      <c r="K1619" s="200" t="str" cm="1">
        <f t="array" ref="K1619">IF($C1619="","",IF(AND($C1619=Party_Statement!$C$5,$B1619&gt;=Party_Statement!$C$6,$B1619&lt;=Party_Statement!$E$6),SUMPRODUCT(($C$3:$C1619=Party_Statement!$C$5)*($B$3:$B1619&gt;=Party_Statement!$C$6)*($B$3:$B1619&lt;=Party_Statement!$E$6)),""))</f>
        <v/>
      </c>
    </row>
    <row r="1620" spans="1:11" s="64" customFormat="1" x14ac:dyDescent="0.2">
      <c r="A1620" s="196" t="str">
        <f>Sales_Entry!A1620</f>
        <v>2083/05/23</v>
      </c>
      <c r="B1620" s="197">
        <f>Sales_Entry!B1620</f>
        <v>46273</v>
      </c>
      <c r="C1620" s="198" t="str">
        <f>Sales_Entry!D1620</f>
        <v>YUBARAJ AND SAMRAT</v>
      </c>
      <c r="D1620" s="198" t="s">
        <v>1388</v>
      </c>
      <c r="E1620" s="198" t="str">
        <f>Sales_Entry!C1620</f>
        <v>BILL-7283</v>
      </c>
      <c r="F1620" s="198" t="str">
        <f>Sales_Entry!E1620</f>
        <v>Mix Milk</v>
      </c>
      <c r="G1620" s="199">
        <f>N(Sales_Entry!J1620)</f>
        <v>850</v>
      </c>
      <c r="H1620" s="199">
        <v>0</v>
      </c>
      <c r="I1620" s="199">
        <f t="shared" si="25"/>
        <v>850</v>
      </c>
      <c r="J1620" s="202"/>
      <c r="K1620" s="200" t="str" cm="1">
        <f t="array" ref="K1620">IF($C1620="","",IF(AND($C1620=Party_Statement!$C$5,$B1620&gt;=Party_Statement!$C$6,$B1620&lt;=Party_Statement!$E$6),SUMPRODUCT(($C$3:$C1620=Party_Statement!$C$5)*($B$3:$B1620&gt;=Party_Statement!$C$6)*($B$3:$B1620&lt;=Party_Statement!$E$6)),""))</f>
        <v/>
      </c>
    </row>
    <row r="1621" spans="1:11" s="64" customFormat="1" x14ac:dyDescent="0.2">
      <c r="A1621" s="196" t="str">
        <f>Sales_Entry!A1621</f>
        <v>2083/05/23</v>
      </c>
      <c r="B1621" s="197">
        <f>Sales_Entry!B1621</f>
        <v>46273</v>
      </c>
      <c r="C1621" s="198" t="str">
        <f>Sales_Entry!D1621</f>
        <v>AAMOSH KIRANA</v>
      </c>
      <c r="D1621" s="198" t="s">
        <v>1388</v>
      </c>
      <c r="E1621" s="198" t="str">
        <f>Sales_Entry!C1621</f>
        <v>BILL-7284</v>
      </c>
      <c r="F1621" s="198" t="str">
        <f>Sales_Entry!E1621</f>
        <v>Mix Milk</v>
      </c>
      <c r="G1621" s="199">
        <f>N(Sales_Entry!J1621)</f>
        <v>4675</v>
      </c>
      <c r="H1621" s="199">
        <v>0</v>
      </c>
      <c r="I1621" s="199">
        <f t="shared" si="25"/>
        <v>4675</v>
      </c>
      <c r="J1621" s="202"/>
      <c r="K1621" s="200" cm="1">
        <f t="array" ref="K1621">IF($C1621="","",IF(AND($C1621=Party_Statement!$C$5,$B1621&gt;=Party_Statement!$C$6,$B1621&lt;=Party_Statement!$E$6),SUMPRODUCT(($C$3:$C1621=Party_Statement!$C$5)*($B$3:$B1621&gt;=Party_Statement!$C$6)*($B$3:$B1621&lt;=Party_Statement!$E$6)),""))</f>
        <v>207</v>
      </c>
    </row>
    <row r="1622" spans="1:11" s="64" customFormat="1" x14ac:dyDescent="0.2">
      <c r="A1622" s="196" t="str">
        <f>Sales_Entry!A1622</f>
        <v>2083/05/23</v>
      </c>
      <c r="B1622" s="197">
        <f>Sales_Entry!B1622</f>
        <v>46273</v>
      </c>
      <c r="C1622" s="198" t="str">
        <f>Sales_Entry!D1622</f>
        <v>AAMOSH KIRANA</v>
      </c>
      <c r="D1622" s="198" t="s">
        <v>1388</v>
      </c>
      <c r="E1622" s="198" t="str">
        <f>Sales_Entry!C1622</f>
        <v>BILL-7284</v>
      </c>
      <c r="F1622" s="198" t="str">
        <f>Sales_Entry!E1622</f>
        <v>Cow Milk</v>
      </c>
      <c r="G1622" s="199">
        <f>N(Sales_Entry!J1622)</f>
        <v>80</v>
      </c>
      <c r="H1622" s="199">
        <v>0</v>
      </c>
      <c r="I1622" s="199">
        <f t="shared" si="25"/>
        <v>80</v>
      </c>
      <c r="J1622" s="202"/>
      <c r="K1622" s="200" cm="1">
        <f t="array" ref="K1622">IF($C1622="","",IF(AND($C1622=Party_Statement!$C$5,$B1622&gt;=Party_Statement!$C$6,$B1622&lt;=Party_Statement!$E$6),SUMPRODUCT(($C$3:$C1622=Party_Statement!$C$5)*($B$3:$B1622&gt;=Party_Statement!$C$6)*($B$3:$B1622&lt;=Party_Statement!$E$6)),""))</f>
        <v>208</v>
      </c>
    </row>
    <row r="1623" spans="1:11" s="64" customFormat="1" x14ac:dyDescent="0.2">
      <c r="A1623" s="196" t="str">
        <f>Sales_Entry!A1623</f>
        <v>2083/05/23</v>
      </c>
      <c r="B1623" s="197">
        <f>Sales_Entry!B1623</f>
        <v>46273</v>
      </c>
      <c r="C1623" s="198" t="str">
        <f>Sales_Entry!D1623</f>
        <v>AAMOSH KIRANA</v>
      </c>
      <c r="D1623" s="198" t="s">
        <v>1388</v>
      </c>
      <c r="E1623" s="198" t="str">
        <f>Sales_Entry!C1623</f>
        <v>BILL-7284</v>
      </c>
      <c r="F1623" s="198" t="str">
        <f>Sales_Entry!E1623</f>
        <v>NAUNI</v>
      </c>
      <c r="G1623" s="199">
        <f>N(Sales_Entry!J1623)</f>
        <v>1700</v>
      </c>
      <c r="H1623" s="199">
        <v>0</v>
      </c>
      <c r="I1623" s="199">
        <f t="shared" si="25"/>
        <v>1700</v>
      </c>
      <c r="J1623" s="202"/>
      <c r="K1623" s="200" cm="1">
        <f t="array" ref="K1623">IF($C1623="","",IF(AND($C1623=Party_Statement!$C$5,$B1623&gt;=Party_Statement!$C$6,$B1623&lt;=Party_Statement!$E$6),SUMPRODUCT(($C$3:$C1623=Party_Statement!$C$5)*($B$3:$B1623&gt;=Party_Statement!$C$6)*($B$3:$B1623&lt;=Party_Statement!$E$6)),""))</f>
        <v>209</v>
      </c>
    </row>
    <row r="1624" spans="1:11" s="64" customFormat="1" x14ac:dyDescent="0.2">
      <c r="A1624" s="196" t="str">
        <f>Sales_Entry!A1624</f>
        <v>2083/05/23</v>
      </c>
      <c r="B1624" s="197">
        <f>Sales_Entry!B1624</f>
        <v>46273</v>
      </c>
      <c r="C1624" s="198" t="str">
        <f>Sales_Entry!D1624</f>
        <v>AAMOSH KIRANA</v>
      </c>
      <c r="D1624" s="198" t="s">
        <v>1388</v>
      </c>
      <c r="E1624" s="198" t="str">
        <f>Sales_Entry!C1624</f>
        <v>BILL-7285</v>
      </c>
      <c r="F1624" s="198" t="str">
        <f>Sales_Entry!E1624</f>
        <v>REPLACE</v>
      </c>
      <c r="G1624" s="199">
        <f>N(Sales_Entry!J1624)</f>
        <v>0</v>
      </c>
      <c r="H1624" s="199">
        <v>0</v>
      </c>
      <c r="I1624" s="199">
        <f t="shared" si="25"/>
        <v>0</v>
      </c>
      <c r="J1624" s="202"/>
      <c r="K1624" s="200" cm="1">
        <f t="array" ref="K1624">IF($C1624="","",IF(AND($C1624=Party_Statement!$C$5,$B1624&gt;=Party_Statement!$C$6,$B1624&lt;=Party_Statement!$E$6),SUMPRODUCT(($C$3:$C1624=Party_Statement!$C$5)*($B$3:$B1624&gt;=Party_Statement!$C$6)*($B$3:$B1624&lt;=Party_Statement!$E$6)),""))</f>
        <v>210</v>
      </c>
    </row>
    <row r="1625" spans="1:11" s="64" customFormat="1" x14ac:dyDescent="0.2">
      <c r="A1625" s="196" t="str">
        <f>Sales_Entry!A1625</f>
        <v>2083/05/23</v>
      </c>
      <c r="B1625" s="197">
        <f>Sales_Entry!B1625</f>
        <v>46273</v>
      </c>
      <c r="C1625" s="198" t="str">
        <f>Sales_Entry!D1625</f>
        <v>GIRI KIRANA</v>
      </c>
      <c r="D1625" s="198" t="s">
        <v>1388</v>
      </c>
      <c r="E1625" s="198" t="str">
        <f>Sales_Entry!C1625</f>
        <v>BILL-7286</v>
      </c>
      <c r="F1625" s="198" t="str">
        <f>Sales_Entry!E1625</f>
        <v>Mix Milk</v>
      </c>
      <c r="G1625" s="199">
        <f>N(Sales_Entry!J1625)</f>
        <v>1275</v>
      </c>
      <c r="H1625" s="199">
        <v>0</v>
      </c>
      <c r="I1625" s="199">
        <f t="shared" si="25"/>
        <v>1275</v>
      </c>
      <c r="J1625" s="202"/>
      <c r="K1625" s="200" t="str" cm="1">
        <f t="array" ref="K1625">IF($C1625="","",IF(AND($C1625=Party_Statement!$C$5,$B1625&gt;=Party_Statement!$C$6,$B1625&lt;=Party_Statement!$E$6),SUMPRODUCT(($C$3:$C1625=Party_Statement!$C$5)*($B$3:$B1625&gt;=Party_Statement!$C$6)*($B$3:$B1625&lt;=Party_Statement!$E$6)),""))</f>
        <v/>
      </c>
    </row>
    <row r="1626" spans="1:11" s="64" customFormat="1" x14ac:dyDescent="0.2">
      <c r="A1626" s="196" t="str">
        <f>Sales_Entry!A1626</f>
        <v>2083/05/23</v>
      </c>
      <c r="B1626" s="197">
        <f>Sales_Entry!B1626</f>
        <v>46273</v>
      </c>
      <c r="C1626" s="198" t="str">
        <f>Sales_Entry!D1626</f>
        <v>CHHATRABHUMI STORE</v>
      </c>
      <c r="D1626" s="198" t="s">
        <v>1388</v>
      </c>
      <c r="E1626" s="198" t="str">
        <f>Sales_Entry!C1626</f>
        <v>BILL-7287</v>
      </c>
      <c r="F1626" s="198" t="str">
        <f>Sales_Entry!E1626</f>
        <v>REPLACE</v>
      </c>
      <c r="G1626" s="199">
        <f>N(Sales_Entry!J1626)</f>
        <v>0</v>
      </c>
      <c r="H1626" s="199">
        <v>0</v>
      </c>
      <c r="I1626" s="199">
        <f t="shared" si="25"/>
        <v>0</v>
      </c>
      <c r="J1626" s="202"/>
      <c r="K1626" s="200" t="str" cm="1">
        <f t="array" ref="K1626">IF($C1626="","",IF(AND($C1626=Party_Statement!$C$5,$B1626&gt;=Party_Statement!$C$6,$B1626&lt;=Party_Statement!$E$6),SUMPRODUCT(($C$3:$C1626=Party_Statement!$C$5)*($B$3:$B1626&gt;=Party_Statement!$C$6)*($B$3:$B1626&lt;=Party_Statement!$E$6)),""))</f>
        <v/>
      </c>
    </row>
    <row r="1627" spans="1:11" s="64" customFormat="1" x14ac:dyDescent="0.2">
      <c r="A1627" s="196" t="str">
        <f>Sales_Entry!A1627</f>
        <v>2083/05/23</v>
      </c>
      <c r="B1627" s="197">
        <f>Sales_Entry!B1627</f>
        <v>46273</v>
      </c>
      <c r="C1627" s="198" t="str">
        <f>Sales_Entry!D1627</f>
        <v>KRISHNA KHAREL</v>
      </c>
      <c r="D1627" s="198" t="s">
        <v>1388</v>
      </c>
      <c r="E1627" s="198" t="str">
        <f>Sales_Entry!C1627</f>
        <v>BILL-7288</v>
      </c>
      <c r="F1627" s="198" t="str">
        <f>Sales_Entry!E1627</f>
        <v>Mix Milk</v>
      </c>
      <c r="G1627" s="199">
        <f>N(Sales_Entry!J1627)</f>
        <v>215</v>
      </c>
      <c r="H1627" s="199">
        <v>0</v>
      </c>
      <c r="I1627" s="199">
        <f t="shared" si="25"/>
        <v>215</v>
      </c>
      <c r="J1627" s="202"/>
      <c r="K1627" s="200" t="str" cm="1">
        <f t="array" ref="K1627">IF($C1627="","",IF(AND($C1627=Party_Statement!$C$5,$B1627&gt;=Party_Statement!$C$6,$B1627&lt;=Party_Statement!$E$6),SUMPRODUCT(($C$3:$C1627=Party_Statement!$C$5)*($B$3:$B1627&gt;=Party_Statement!$C$6)*($B$3:$B1627&lt;=Party_Statement!$E$6)),""))</f>
        <v/>
      </c>
    </row>
    <row r="1628" spans="1:11" s="64" customFormat="1" x14ac:dyDescent="0.2">
      <c r="A1628" s="196" t="str">
        <f>Sales_Entry!A1628</f>
        <v>2083/05/23</v>
      </c>
      <c r="B1628" s="197">
        <f>Sales_Entry!B1628</f>
        <v>46273</v>
      </c>
      <c r="C1628" s="198" t="str">
        <f>Sales_Entry!D1628</f>
        <v>CHHATRABHUMI STORE</v>
      </c>
      <c r="D1628" s="198" t="s">
        <v>1388</v>
      </c>
      <c r="E1628" s="198" t="str">
        <f>Sales_Entry!C1628</f>
        <v>BILL-7289</v>
      </c>
      <c r="F1628" s="198" t="str">
        <f>Sales_Entry!E1628</f>
        <v>Mix Milk</v>
      </c>
      <c r="G1628" s="199">
        <f>N(Sales_Entry!J1628)</f>
        <v>430</v>
      </c>
      <c r="H1628" s="199">
        <v>0</v>
      </c>
      <c r="I1628" s="199">
        <f t="shared" si="25"/>
        <v>430</v>
      </c>
      <c r="J1628" s="202"/>
      <c r="K1628" s="200" t="str" cm="1">
        <f t="array" ref="K1628">IF($C1628="","",IF(AND($C1628=Party_Statement!$C$5,$B1628&gt;=Party_Statement!$C$6,$B1628&lt;=Party_Statement!$E$6),SUMPRODUCT(($C$3:$C1628=Party_Statement!$C$5)*($B$3:$B1628&gt;=Party_Statement!$C$6)*($B$3:$B1628&lt;=Party_Statement!$E$6)),""))</f>
        <v/>
      </c>
    </row>
    <row r="1629" spans="1:11" s="64" customFormat="1" x14ac:dyDescent="0.2">
      <c r="A1629" s="196" t="str">
        <f>Sales_Entry!A1629</f>
        <v>2083/05/23</v>
      </c>
      <c r="B1629" s="197">
        <f>Sales_Entry!B1629</f>
        <v>46273</v>
      </c>
      <c r="C1629" s="198" t="str">
        <f>Sales_Entry!D1629</f>
        <v>SAMIKSHYA KIRANA</v>
      </c>
      <c r="D1629" s="198" t="s">
        <v>1388</v>
      </c>
      <c r="E1629" s="198" t="str">
        <f>Sales_Entry!C1629</f>
        <v>BILL-7290</v>
      </c>
      <c r="F1629" s="198" t="str">
        <f>Sales_Entry!E1629</f>
        <v>Mix Milk</v>
      </c>
      <c r="G1629" s="199">
        <f>N(Sales_Entry!J1629)</f>
        <v>850</v>
      </c>
      <c r="H1629" s="199">
        <v>0</v>
      </c>
      <c r="I1629" s="199">
        <f t="shared" si="25"/>
        <v>850</v>
      </c>
      <c r="J1629" s="202"/>
      <c r="K1629" s="200" t="str" cm="1">
        <f t="array" ref="K1629">IF($C1629="","",IF(AND($C1629=Party_Statement!$C$5,$B1629&gt;=Party_Statement!$C$6,$B1629&lt;=Party_Statement!$E$6),SUMPRODUCT(($C$3:$C1629=Party_Statement!$C$5)*($B$3:$B1629&gt;=Party_Statement!$C$6)*($B$3:$B1629&lt;=Party_Statement!$E$6)),""))</f>
        <v/>
      </c>
    </row>
    <row r="1630" spans="1:11" s="64" customFormat="1" x14ac:dyDescent="0.2">
      <c r="A1630" s="196" t="str">
        <f>Sales_Entry!A1630</f>
        <v>2083/05/23</v>
      </c>
      <c r="B1630" s="197">
        <f>Sales_Entry!B1630</f>
        <v>46273</v>
      </c>
      <c r="C1630" s="198" t="str">
        <f>Sales_Entry!D1630</f>
        <v>PALPALI KIRANA</v>
      </c>
      <c r="D1630" s="198" t="s">
        <v>1388</v>
      </c>
      <c r="E1630" s="198" t="str">
        <f>Sales_Entry!C1630</f>
        <v>BILL-7291</v>
      </c>
      <c r="F1630" s="198" t="str">
        <f>Sales_Entry!E1630</f>
        <v>Mix Milk</v>
      </c>
      <c r="G1630" s="199">
        <f>N(Sales_Entry!J1630)</f>
        <v>3400</v>
      </c>
      <c r="H1630" s="199">
        <v>0</v>
      </c>
      <c r="I1630" s="199">
        <f t="shared" si="25"/>
        <v>3400</v>
      </c>
      <c r="J1630" s="202"/>
      <c r="K1630" s="200" t="str" cm="1">
        <f t="array" ref="K1630">IF($C1630="","",IF(AND($C1630=Party_Statement!$C$5,$B1630&gt;=Party_Statement!$C$6,$B1630&lt;=Party_Statement!$E$6),SUMPRODUCT(($C$3:$C1630=Party_Statement!$C$5)*($B$3:$B1630&gt;=Party_Statement!$C$6)*($B$3:$B1630&lt;=Party_Statement!$E$6)),""))</f>
        <v/>
      </c>
    </row>
    <row r="1631" spans="1:11" s="64" customFormat="1" x14ac:dyDescent="0.2">
      <c r="A1631" s="196" t="str">
        <f>Sales_Entry!A1631</f>
        <v>2083/05/23</v>
      </c>
      <c r="B1631" s="197">
        <f>Sales_Entry!B1631</f>
        <v>46273</v>
      </c>
      <c r="C1631" s="198" t="str">
        <f>Sales_Entry!D1631</f>
        <v>ORGANIC TARKALI</v>
      </c>
      <c r="D1631" s="198" t="s">
        <v>1388</v>
      </c>
      <c r="E1631" s="198" t="str">
        <f>Sales_Entry!C1631</f>
        <v>BILL-7292</v>
      </c>
      <c r="F1631" s="198" t="str">
        <f>Sales_Entry!E1631</f>
        <v>Mix Milk</v>
      </c>
      <c r="G1631" s="199">
        <f>N(Sales_Entry!J1631)</f>
        <v>1700</v>
      </c>
      <c r="H1631" s="199">
        <v>0</v>
      </c>
      <c r="I1631" s="199">
        <f t="shared" si="25"/>
        <v>1700</v>
      </c>
      <c r="J1631" s="202"/>
      <c r="K1631" s="200" t="str" cm="1">
        <f t="array" ref="K1631">IF($C1631="","",IF(AND($C1631=Party_Statement!$C$5,$B1631&gt;=Party_Statement!$C$6,$B1631&lt;=Party_Statement!$E$6),SUMPRODUCT(($C$3:$C1631=Party_Statement!$C$5)*($B$3:$B1631&gt;=Party_Statement!$C$6)*($B$3:$B1631&lt;=Party_Statement!$E$6)),""))</f>
        <v/>
      </c>
    </row>
    <row r="1632" spans="1:11" s="64" customFormat="1" x14ac:dyDescent="0.2">
      <c r="A1632" s="196" t="str">
        <f>Sales_Entry!A1632</f>
        <v>2083/05/23</v>
      </c>
      <c r="B1632" s="197">
        <f>Sales_Entry!B1632</f>
        <v>46273</v>
      </c>
      <c r="C1632" s="198" t="str">
        <f>Sales_Entry!D1632</f>
        <v>DEURALI KIRANA</v>
      </c>
      <c r="D1632" s="198" t="s">
        <v>1388</v>
      </c>
      <c r="E1632" s="198" t="str">
        <f>Sales_Entry!C1632</f>
        <v>BILL-7293</v>
      </c>
      <c r="F1632" s="198" t="str">
        <f>Sales_Entry!E1632</f>
        <v>Mix Milk</v>
      </c>
      <c r="G1632" s="199">
        <f>N(Sales_Entry!J1632)</f>
        <v>425</v>
      </c>
      <c r="H1632" s="199">
        <v>0</v>
      </c>
      <c r="I1632" s="199">
        <f t="shared" si="25"/>
        <v>425</v>
      </c>
      <c r="J1632" s="202"/>
      <c r="K1632" s="200" t="str" cm="1">
        <f t="array" ref="K1632">IF($C1632="","",IF(AND($C1632=Party_Statement!$C$5,$B1632&gt;=Party_Statement!$C$6,$B1632&lt;=Party_Statement!$E$6),SUMPRODUCT(($C$3:$C1632=Party_Statement!$C$5)*($B$3:$B1632&gt;=Party_Statement!$C$6)*($B$3:$B1632&lt;=Party_Statement!$E$6)),""))</f>
        <v/>
      </c>
    </row>
    <row r="1633" spans="1:11" s="64" customFormat="1" x14ac:dyDescent="0.2">
      <c r="A1633" s="196" t="str">
        <f>Sales_Entry!A1633</f>
        <v>2083/05/23</v>
      </c>
      <c r="B1633" s="197">
        <f>Sales_Entry!B1633</f>
        <v>46273</v>
      </c>
      <c r="C1633" s="198" t="str">
        <f>Sales_Entry!D1633</f>
        <v>SHARMA DAI</v>
      </c>
      <c r="D1633" s="198" t="s">
        <v>1388</v>
      </c>
      <c r="E1633" s="198" t="str">
        <f>Sales_Entry!C1633</f>
        <v>BILL-7294</v>
      </c>
      <c r="F1633" s="198" t="str">
        <f>Sales_Entry!E1633</f>
        <v>Mix Milk</v>
      </c>
      <c r="G1633" s="199">
        <f>N(Sales_Entry!J1633)</f>
        <v>2975</v>
      </c>
      <c r="H1633" s="199">
        <v>0</v>
      </c>
      <c r="I1633" s="199">
        <f t="shared" si="25"/>
        <v>2975</v>
      </c>
      <c r="J1633" s="202"/>
      <c r="K1633" s="200" t="str" cm="1">
        <f t="array" ref="K1633">IF($C1633="","",IF(AND($C1633=Party_Statement!$C$5,$B1633&gt;=Party_Statement!$C$6,$B1633&lt;=Party_Statement!$E$6),SUMPRODUCT(($C$3:$C1633=Party_Statement!$C$5)*($B$3:$B1633&gt;=Party_Statement!$C$6)*($B$3:$B1633&lt;=Party_Statement!$E$6)),""))</f>
        <v/>
      </c>
    </row>
    <row r="1634" spans="1:11" s="64" customFormat="1" x14ac:dyDescent="0.2">
      <c r="A1634" s="196" t="str">
        <f>Sales_Entry!A1634</f>
        <v>2083/05/23</v>
      </c>
      <c r="B1634" s="197">
        <f>Sales_Entry!B1634</f>
        <v>46273</v>
      </c>
      <c r="C1634" s="198" t="str">
        <f>Sales_Entry!D1634</f>
        <v>GANGA NEUPANE</v>
      </c>
      <c r="D1634" s="198" t="s">
        <v>1388</v>
      </c>
      <c r="E1634" s="198" t="str">
        <f>Sales_Entry!C1634</f>
        <v>BILL-7295</v>
      </c>
      <c r="F1634" s="198" t="str">
        <f>Sales_Entry!E1634</f>
        <v>Mix Milk</v>
      </c>
      <c r="G1634" s="199">
        <f>N(Sales_Entry!J1634)</f>
        <v>680</v>
      </c>
      <c r="H1634" s="199">
        <v>0</v>
      </c>
      <c r="I1634" s="199">
        <f t="shared" si="25"/>
        <v>680</v>
      </c>
      <c r="J1634" s="202"/>
      <c r="K1634" s="200" t="str" cm="1">
        <f t="array" ref="K1634">IF($C1634="","",IF(AND($C1634=Party_Statement!$C$5,$B1634&gt;=Party_Statement!$C$6,$B1634&lt;=Party_Statement!$E$6),SUMPRODUCT(($C$3:$C1634=Party_Statement!$C$5)*($B$3:$B1634&gt;=Party_Statement!$C$6)*($B$3:$B1634&lt;=Party_Statement!$E$6)),""))</f>
        <v/>
      </c>
    </row>
    <row r="1635" spans="1:11" s="64" customFormat="1" x14ac:dyDescent="0.2">
      <c r="A1635" s="196" t="str">
        <f>Sales_Entry!A1635</f>
        <v>2083/05/23</v>
      </c>
      <c r="B1635" s="197">
        <f>Sales_Entry!B1635</f>
        <v>46273</v>
      </c>
      <c r="C1635" s="198" t="str">
        <f>Sales_Entry!D1635</f>
        <v>NEUPANE KIRANA</v>
      </c>
      <c r="D1635" s="198" t="s">
        <v>1388</v>
      </c>
      <c r="E1635" s="198" t="str">
        <f>Sales_Entry!C1635</f>
        <v>BILL-7296</v>
      </c>
      <c r="F1635" s="198" t="str">
        <f>Sales_Entry!E1635</f>
        <v>Mix Milk</v>
      </c>
      <c r="G1635" s="199">
        <f>N(Sales_Entry!J1635)</f>
        <v>100</v>
      </c>
      <c r="H1635" s="199">
        <v>0</v>
      </c>
      <c r="I1635" s="199">
        <f t="shared" si="25"/>
        <v>100</v>
      </c>
      <c r="J1635" s="202"/>
      <c r="K1635" s="200" t="str" cm="1">
        <f t="array" ref="K1635">IF($C1635="","",IF(AND($C1635=Party_Statement!$C$5,$B1635&gt;=Party_Statement!$C$6,$B1635&lt;=Party_Statement!$E$6),SUMPRODUCT(($C$3:$C1635=Party_Statement!$C$5)*($B$3:$B1635&gt;=Party_Statement!$C$6)*($B$3:$B1635&lt;=Party_Statement!$E$6)),""))</f>
        <v/>
      </c>
    </row>
    <row r="1636" spans="1:11" s="64" customFormat="1" x14ac:dyDescent="0.2">
      <c r="A1636" s="196" t="str">
        <f>Sales_Entry!A1636</f>
        <v>2083/05/23</v>
      </c>
      <c r="B1636" s="197">
        <f>Sales_Entry!B1636</f>
        <v>46273</v>
      </c>
      <c r="C1636" s="198" t="str">
        <f>Sales_Entry!D1636</f>
        <v>LOCAL</v>
      </c>
      <c r="D1636" s="198" t="s">
        <v>1388</v>
      </c>
      <c r="E1636" s="198" t="str">
        <f>Sales_Entry!C1636</f>
        <v>BILL-6497</v>
      </c>
      <c r="F1636" s="198" t="str">
        <f>Sales_Entry!E1636</f>
        <v>Mix Milk</v>
      </c>
      <c r="G1636" s="199">
        <f>N(Sales_Entry!J1636)</f>
        <v>250</v>
      </c>
      <c r="H1636" s="199">
        <v>0</v>
      </c>
      <c r="I1636" s="199">
        <f t="shared" si="25"/>
        <v>250</v>
      </c>
      <c r="J1636" s="202"/>
      <c r="K1636" s="200" t="str" cm="1">
        <f t="array" ref="K1636">IF($C1636="","",IF(AND($C1636=Party_Statement!$C$5,$B1636&gt;=Party_Statement!$C$6,$B1636&lt;=Party_Statement!$E$6),SUMPRODUCT(($C$3:$C1636=Party_Statement!$C$5)*($B$3:$B1636&gt;=Party_Statement!$C$6)*($B$3:$B1636&lt;=Party_Statement!$E$6)),""))</f>
        <v/>
      </c>
    </row>
    <row r="1637" spans="1:11" s="64" customFormat="1" x14ac:dyDescent="0.2">
      <c r="A1637" s="196" t="str">
        <f>Sales_Entry!A1637</f>
        <v>2083/05/23</v>
      </c>
      <c r="B1637" s="197">
        <f>Sales_Entry!B1637</f>
        <v>46273</v>
      </c>
      <c r="C1637" s="198" t="str">
        <f>Sales_Entry!D1637</f>
        <v>LOCAL</v>
      </c>
      <c r="D1637" s="198" t="s">
        <v>1388</v>
      </c>
      <c r="E1637" s="198" t="str">
        <f>Sales_Entry!C1637</f>
        <v>BILL-6497</v>
      </c>
      <c r="F1637" s="198" t="str">
        <f>Sales_Entry!E1637</f>
        <v>NAUNI</v>
      </c>
      <c r="G1637" s="199">
        <f>N(Sales_Entry!J1637)</f>
        <v>2550</v>
      </c>
      <c r="H1637" s="199">
        <v>0</v>
      </c>
      <c r="I1637" s="199">
        <f t="shared" si="25"/>
        <v>2550</v>
      </c>
      <c r="J1637" s="202"/>
      <c r="K1637" s="200" t="str" cm="1">
        <f t="array" ref="K1637">IF($C1637="","",IF(AND($C1637=Party_Statement!$C$5,$B1637&gt;=Party_Statement!$C$6,$B1637&lt;=Party_Statement!$E$6),SUMPRODUCT(($C$3:$C1637=Party_Statement!$C$5)*($B$3:$B1637&gt;=Party_Statement!$C$6)*($B$3:$B1637&lt;=Party_Statement!$E$6)),""))</f>
        <v/>
      </c>
    </row>
    <row r="1638" spans="1:11" s="64" customFormat="1" x14ac:dyDescent="0.2">
      <c r="A1638" s="196" t="str">
        <f>Sales_Entry!A1638</f>
        <v>2083/05/23</v>
      </c>
      <c r="B1638" s="197">
        <f>Sales_Entry!B1638</f>
        <v>46273</v>
      </c>
      <c r="C1638" s="198" t="str">
        <f>Sales_Entry!D1638</f>
        <v>LOCAL</v>
      </c>
      <c r="D1638" s="198" t="s">
        <v>1388</v>
      </c>
      <c r="E1638" s="198" t="str">
        <f>Sales_Entry!C1638</f>
        <v>BILL-6497</v>
      </c>
      <c r="F1638" s="198" t="str">
        <f>Sales_Entry!E1638</f>
        <v>PANEER</v>
      </c>
      <c r="G1638" s="199">
        <f>N(Sales_Entry!J1638)</f>
        <v>200</v>
      </c>
      <c r="H1638" s="199">
        <v>0</v>
      </c>
      <c r="I1638" s="199">
        <f t="shared" si="25"/>
        <v>200</v>
      </c>
      <c r="J1638" s="202"/>
      <c r="K1638" s="200" t="str" cm="1">
        <f t="array" ref="K1638">IF($C1638="","",IF(AND($C1638=Party_Statement!$C$5,$B1638&gt;=Party_Statement!$C$6,$B1638&lt;=Party_Statement!$E$6),SUMPRODUCT(($C$3:$C1638=Party_Statement!$C$5)*($B$3:$B1638&gt;=Party_Statement!$C$6)*($B$3:$B1638&lt;=Party_Statement!$E$6)),""))</f>
        <v/>
      </c>
    </row>
    <row r="1639" spans="1:11" s="64" customFormat="1" x14ac:dyDescent="0.2">
      <c r="A1639" s="196" t="str">
        <f>Sales_Entry!A1639</f>
        <v>2083/05/24</v>
      </c>
      <c r="B1639" s="197">
        <f>Sales_Entry!B1639</f>
        <v>46274</v>
      </c>
      <c r="C1639" s="198" t="str">
        <f>Sales_Entry!D1639</f>
        <v>SRIJANA DAIRY</v>
      </c>
      <c r="D1639" s="198" t="s">
        <v>1388</v>
      </c>
      <c r="E1639" s="198" t="str">
        <f>Sales_Entry!C1639</f>
        <v>BILL-7297</v>
      </c>
      <c r="F1639" s="198" t="str">
        <f>Sales_Entry!E1639</f>
        <v>Mix Milk</v>
      </c>
      <c r="G1639" s="199">
        <f>N(Sales_Entry!J1639)</f>
        <v>5100</v>
      </c>
      <c r="H1639" s="199">
        <v>0</v>
      </c>
      <c r="I1639" s="199">
        <f t="shared" si="25"/>
        <v>5100</v>
      </c>
      <c r="J1639" s="202"/>
      <c r="K1639" s="200" t="str" cm="1">
        <f t="array" ref="K1639">IF($C1639="","",IF(AND($C1639=Party_Statement!$C$5,$B1639&gt;=Party_Statement!$C$6,$B1639&lt;=Party_Statement!$E$6),SUMPRODUCT(($C$3:$C1639=Party_Statement!$C$5)*($B$3:$B1639&gt;=Party_Statement!$C$6)*($B$3:$B1639&lt;=Party_Statement!$E$6)),""))</f>
        <v/>
      </c>
    </row>
    <row r="1640" spans="1:11" s="64" customFormat="1" x14ac:dyDescent="0.2">
      <c r="A1640" s="196" t="str">
        <f>Sales_Entry!A1640</f>
        <v>2083/05/24</v>
      </c>
      <c r="B1640" s="197">
        <f>Sales_Entry!B1640</f>
        <v>46274</v>
      </c>
      <c r="C1640" s="198" t="str">
        <f>Sales_Entry!D1640</f>
        <v>SRIJANA DAIRY</v>
      </c>
      <c r="D1640" s="198" t="s">
        <v>1388</v>
      </c>
      <c r="E1640" s="198" t="str">
        <f>Sales_Entry!C1640</f>
        <v>BILL-7297</v>
      </c>
      <c r="F1640" s="198" t="str">
        <f>Sales_Entry!E1640</f>
        <v>Cow Milk</v>
      </c>
      <c r="G1640" s="199">
        <f>N(Sales_Entry!J1640)</f>
        <v>80</v>
      </c>
      <c r="H1640" s="199">
        <v>0</v>
      </c>
      <c r="I1640" s="199">
        <f t="shared" si="25"/>
        <v>80</v>
      </c>
      <c r="J1640" s="202"/>
      <c r="K1640" s="200" t="str" cm="1">
        <f t="array" ref="K1640">IF($C1640="","",IF(AND($C1640=Party_Statement!$C$5,$B1640&gt;=Party_Statement!$C$6,$B1640&lt;=Party_Statement!$E$6),SUMPRODUCT(($C$3:$C1640=Party_Statement!$C$5)*($B$3:$B1640&gt;=Party_Statement!$C$6)*($B$3:$B1640&lt;=Party_Statement!$E$6)),""))</f>
        <v/>
      </c>
    </row>
    <row r="1641" spans="1:11" s="64" customFormat="1" x14ac:dyDescent="0.2">
      <c r="A1641" s="196" t="str">
        <f>Sales_Entry!A1641</f>
        <v>2083/05/24</v>
      </c>
      <c r="B1641" s="197">
        <f>Sales_Entry!B1641</f>
        <v>46274</v>
      </c>
      <c r="C1641" s="198" t="str">
        <f>Sales_Entry!D1641</f>
        <v>SOBHA BHATTARAI</v>
      </c>
      <c r="D1641" s="198" t="s">
        <v>1388</v>
      </c>
      <c r="E1641" s="198" t="str">
        <f>Sales_Entry!C1641</f>
        <v>BILL-7298</v>
      </c>
      <c r="F1641" s="198" t="str">
        <f>Sales_Entry!E1641</f>
        <v>Mix Milk</v>
      </c>
      <c r="G1641" s="199">
        <f>N(Sales_Entry!J1641)</f>
        <v>3400</v>
      </c>
      <c r="H1641" s="199">
        <v>0</v>
      </c>
      <c r="I1641" s="199">
        <f t="shared" si="25"/>
        <v>3400</v>
      </c>
      <c r="J1641" s="202"/>
      <c r="K1641" s="200" t="str" cm="1">
        <f t="array" ref="K1641">IF($C1641="","",IF(AND($C1641=Party_Statement!$C$5,$B1641&gt;=Party_Statement!$C$6,$B1641&lt;=Party_Statement!$E$6),SUMPRODUCT(($C$3:$C1641=Party_Statement!$C$5)*($B$3:$B1641&gt;=Party_Statement!$C$6)*($B$3:$B1641&lt;=Party_Statement!$E$6)),""))</f>
        <v/>
      </c>
    </row>
    <row r="1642" spans="1:11" s="64" customFormat="1" x14ac:dyDescent="0.2">
      <c r="A1642" s="196" t="str">
        <f>Sales_Entry!A1642</f>
        <v>2083/05/24</v>
      </c>
      <c r="B1642" s="197">
        <f>Sales_Entry!B1642</f>
        <v>46274</v>
      </c>
      <c r="C1642" s="198" t="str">
        <f>Sales_Entry!D1642</f>
        <v>MANAKAMANA DAIRY</v>
      </c>
      <c r="D1642" s="198" t="s">
        <v>1388</v>
      </c>
      <c r="E1642" s="198" t="str">
        <f>Sales_Entry!C1642</f>
        <v>BILL-7299</v>
      </c>
      <c r="F1642" s="198" t="str">
        <f>Sales_Entry!E1642</f>
        <v>Mix Milk</v>
      </c>
      <c r="G1642" s="199">
        <f>N(Sales_Entry!J1642)</f>
        <v>850</v>
      </c>
      <c r="H1642" s="199">
        <v>0</v>
      </c>
      <c r="I1642" s="199">
        <f t="shared" si="25"/>
        <v>850</v>
      </c>
      <c r="J1642" s="202"/>
      <c r="K1642" s="200" t="str" cm="1">
        <f t="array" ref="K1642">IF($C1642="","",IF(AND($C1642=Party_Statement!$C$5,$B1642&gt;=Party_Statement!$C$6,$B1642&lt;=Party_Statement!$E$6),SUMPRODUCT(($C$3:$C1642=Party_Statement!$C$5)*($B$3:$B1642&gt;=Party_Statement!$C$6)*($B$3:$B1642&lt;=Party_Statement!$E$6)),""))</f>
        <v/>
      </c>
    </row>
    <row r="1643" spans="1:11" s="64" customFormat="1" x14ac:dyDescent="0.2">
      <c r="A1643" s="196" t="str">
        <f>Sales_Entry!A1643</f>
        <v>2083/05/24</v>
      </c>
      <c r="B1643" s="197">
        <f>Sales_Entry!B1643</f>
        <v>46274</v>
      </c>
      <c r="C1643" s="198" t="str">
        <f>Sales_Entry!D1643</f>
        <v>SUMIT MISTHAN BHANDAR</v>
      </c>
      <c r="D1643" s="198" t="s">
        <v>1388</v>
      </c>
      <c r="E1643" s="198" t="str">
        <f>Sales_Entry!C1643</f>
        <v>BILL-7300</v>
      </c>
      <c r="F1643" s="198" t="str">
        <f>Sales_Entry!E1643</f>
        <v>Mix Milk</v>
      </c>
      <c r="G1643" s="199">
        <f>N(Sales_Entry!J1643)</f>
        <v>3400</v>
      </c>
      <c r="H1643" s="199">
        <v>0</v>
      </c>
      <c r="I1643" s="199">
        <f t="shared" si="25"/>
        <v>3400</v>
      </c>
      <c r="J1643" s="202"/>
      <c r="K1643" s="200" t="str" cm="1">
        <f t="array" ref="K1643">IF($C1643="","",IF(AND($C1643=Party_Statement!$C$5,$B1643&gt;=Party_Statement!$C$6,$B1643&lt;=Party_Statement!$E$6),SUMPRODUCT(($C$3:$C1643=Party_Statement!$C$5)*($B$3:$B1643&gt;=Party_Statement!$C$6)*($B$3:$B1643&lt;=Party_Statement!$E$6)),""))</f>
        <v/>
      </c>
    </row>
    <row r="1644" spans="1:11" s="64" customFormat="1" x14ac:dyDescent="0.2">
      <c r="A1644" s="196" t="str">
        <f>Sales_Entry!A1644</f>
        <v>2083/05/24</v>
      </c>
      <c r="B1644" s="197">
        <f>Sales_Entry!B1644</f>
        <v>46274</v>
      </c>
      <c r="C1644" s="198" t="str">
        <f>Sales_Entry!D1644</f>
        <v>AAYUSH AND AAYUSHMA</v>
      </c>
      <c r="D1644" s="198" t="s">
        <v>1388</v>
      </c>
      <c r="E1644" s="198" t="str">
        <f>Sales_Entry!C1644</f>
        <v>BILL-7301</v>
      </c>
      <c r="F1644" s="198" t="str">
        <f>Sales_Entry!E1644</f>
        <v>Mix Milk</v>
      </c>
      <c r="G1644" s="199">
        <f>N(Sales_Entry!J1644)</f>
        <v>425</v>
      </c>
      <c r="H1644" s="199">
        <v>0</v>
      </c>
      <c r="I1644" s="199">
        <f t="shared" si="25"/>
        <v>425</v>
      </c>
      <c r="J1644" s="202"/>
      <c r="K1644" s="200" t="str" cm="1">
        <f t="array" ref="K1644">IF($C1644="","",IF(AND($C1644=Party_Statement!$C$5,$B1644&gt;=Party_Statement!$C$6,$B1644&lt;=Party_Statement!$E$6),SUMPRODUCT(($C$3:$C1644=Party_Statement!$C$5)*($B$3:$B1644&gt;=Party_Statement!$C$6)*($B$3:$B1644&lt;=Party_Statement!$E$6)),""))</f>
        <v/>
      </c>
    </row>
    <row r="1645" spans="1:11" s="64" customFormat="1" x14ac:dyDescent="0.2">
      <c r="A1645" s="196" t="str">
        <f>Sales_Entry!A1645</f>
        <v>2083/05/24</v>
      </c>
      <c r="B1645" s="197">
        <f>Sales_Entry!B1645</f>
        <v>46274</v>
      </c>
      <c r="C1645" s="198" t="str">
        <f>Sales_Entry!D1645</f>
        <v>YUBARAJ AND SAMRAT</v>
      </c>
      <c r="D1645" s="198" t="s">
        <v>1388</v>
      </c>
      <c r="E1645" s="198" t="str">
        <f>Sales_Entry!C1645</f>
        <v>BILL-7302</v>
      </c>
      <c r="F1645" s="198" t="str">
        <f>Sales_Entry!E1645</f>
        <v>Mix Milk</v>
      </c>
      <c r="G1645" s="199">
        <f>N(Sales_Entry!J1645)</f>
        <v>850</v>
      </c>
      <c r="H1645" s="199">
        <v>0</v>
      </c>
      <c r="I1645" s="199">
        <f t="shared" si="25"/>
        <v>850</v>
      </c>
      <c r="J1645" s="202"/>
      <c r="K1645" s="200" t="str" cm="1">
        <f t="array" ref="K1645">IF($C1645="","",IF(AND($C1645=Party_Statement!$C$5,$B1645&gt;=Party_Statement!$C$6,$B1645&lt;=Party_Statement!$E$6),SUMPRODUCT(($C$3:$C1645=Party_Statement!$C$5)*($B$3:$B1645&gt;=Party_Statement!$C$6)*($B$3:$B1645&lt;=Party_Statement!$E$6)),""))</f>
        <v/>
      </c>
    </row>
    <row r="1646" spans="1:11" s="64" customFormat="1" x14ac:dyDescent="0.2">
      <c r="A1646" s="196" t="str">
        <f>Sales_Entry!A1646</f>
        <v>2083/05/24</v>
      </c>
      <c r="B1646" s="197">
        <f>Sales_Entry!B1646</f>
        <v>46274</v>
      </c>
      <c r="C1646" s="198" t="str">
        <f>Sales_Entry!D1646</f>
        <v>SAMIKSHYA KIRANA</v>
      </c>
      <c r="D1646" s="198" t="s">
        <v>1388</v>
      </c>
      <c r="E1646" s="198" t="str">
        <f>Sales_Entry!C1646</f>
        <v>BILL-7303</v>
      </c>
      <c r="F1646" s="198" t="str">
        <f>Sales_Entry!E1646</f>
        <v>Mix Milk</v>
      </c>
      <c r="G1646" s="199">
        <f>N(Sales_Entry!J1646)</f>
        <v>850</v>
      </c>
      <c r="H1646" s="199">
        <v>0</v>
      </c>
      <c r="I1646" s="199">
        <f t="shared" si="25"/>
        <v>850</v>
      </c>
      <c r="J1646" s="202"/>
      <c r="K1646" s="200" t="str" cm="1">
        <f t="array" ref="K1646">IF($C1646="","",IF(AND($C1646=Party_Statement!$C$5,$B1646&gt;=Party_Statement!$C$6,$B1646&lt;=Party_Statement!$E$6),SUMPRODUCT(($C$3:$C1646=Party_Statement!$C$5)*($B$3:$B1646&gt;=Party_Statement!$C$6)*($B$3:$B1646&lt;=Party_Statement!$E$6)),""))</f>
        <v/>
      </c>
    </row>
    <row r="1647" spans="1:11" s="64" customFormat="1" x14ac:dyDescent="0.2">
      <c r="A1647" s="196" t="str">
        <f>Sales_Entry!A1647</f>
        <v>2083/05/24</v>
      </c>
      <c r="B1647" s="197">
        <f>Sales_Entry!B1647</f>
        <v>46274</v>
      </c>
      <c r="C1647" s="198" t="str">
        <f>Sales_Entry!D1647</f>
        <v>KRISHNA KHAREL</v>
      </c>
      <c r="D1647" s="198" t="s">
        <v>1388</v>
      </c>
      <c r="E1647" s="198" t="str">
        <f>Sales_Entry!C1647</f>
        <v>BILL-7304</v>
      </c>
      <c r="F1647" s="198" t="str">
        <f>Sales_Entry!E1647</f>
        <v>Mix Milk</v>
      </c>
      <c r="G1647" s="199">
        <f>N(Sales_Entry!J1647)</f>
        <v>215</v>
      </c>
      <c r="H1647" s="199">
        <v>0</v>
      </c>
      <c r="I1647" s="199">
        <f t="shared" si="25"/>
        <v>215</v>
      </c>
      <c r="J1647" s="202"/>
      <c r="K1647" s="200" t="str" cm="1">
        <f t="array" ref="K1647">IF($C1647="","",IF(AND($C1647=Party_Statement!$C$5,$B1647&gt;=Party_Statement!$C$6,$B1647&lt;=Party_Statement!$E$6),SUMPRODUCT(($C$3:$C1647=Party_Statement!$C$5)*($B$3:$B1647&gt;=Party_Statement!$C$6)*($B$3:$B1647&lt;=Party_Statement!$E$6)),""))</f>
        <v/>
      </c>
    </row>
    <row r="1648" spans="1:11" s="64" customFormat="1" x14ac:dyDescent="0.2">
      <c r="A1648" s="196" t="str">
        <f>Sales_Entry!A1648</f>
        <v>2083/05/24</v>
      </c>
      <c r="B1648" s="197">
        <f>Sales_Entry!B1648</f>
        <v>46274</v>
      </c>
      <c r="C1648" s="198" t="str">
        <f>Sales_Entry!D1648</f>
        <v>CHHATRABHUMI STORE</v>
      </c>
      <c r="D1648" s="198" t="s">
        <v>1388</v>
      </c>
      <c r="E1648" s="198" t="str">
        <f>Sales_Entry!C1648</f>
        <v>BILL-7305</v>
      </c>
      <c r="F1648" s="198" t="str">
        <f>Sales_Entry!E1648</f>
        <v>Mix Milk</v>
      </c>
      <c r="G1648" s="199">
        <f>N(Sales_Entry!J1648)</f>
        <v>2150</v>
      </c>
      <c r="H1648" s="199">
        <v>0</v>
      </c>
      <c r="I1648" s="199">
        <f t="shared" si="25"/>
        <v>2150</v>
      </c>
      <c r="J1648" s="202"/>
      <c r="K1648" s="200" t="str" cm="1">
        <f t="array" ref="K1648">IF($C1648="","",IF(AND($C1648=Party_Statement!$C$5,$B1648&gt;=Party_Statement!$C$6,$B1648&lt;=Party_Statement!$E$6),SUMPRODUCT(($C$3:$C1648=Party_Statement!$C$5)*($B$3:$B1648&gt;=Party_Statement!$C$6)*($B$3:$B1648&lt;=Party_Statement!$E$6)),""))</f>
        <v/>
      </c>
    </row>
    <row r="1649" spans="1:11" s="64" customFormat="1" x14ac:dyDescent="0.2">
      <c r="A1649" s="196" t="str">
        <f>Sales_Entry!A1649</f>
        <v>2083/05/24</v>
      </c>
      <c r="B1649" s="197">
        <f>Sales_Entry!B1649</f>
        <v>46274</v>
      </c>
      <c r="C1649" s="198" t="str">
        <f>Sales_Entry!D1649</f>
        <v>AAMOSH KIRANA</v>
      </c>
      <c r="D1649" s="198" t="s">
        <v>1388</v>
      </c>
      <c r="E1649" s="198" t="str">
        <f>Sales_Entry!C1649</f>
        <v>BILL-7306</v>
      </c>
      <c r="F1649" s="198" t="str">
        <f>Sales_Entry!E1649</f>
        <v>Mix Milk</v>
      </c>
      <c r="G1649" s="199">
        <f>N(Sales_Entry!J1649)</f>
        <v>3440</v>
      </c>
      <c r="H1649" s="199">
        <v>0</v>
      </c>
      <c r="I1649" s="199">
        <f t="shared" si="25"/>
        <v>3440</v>
      </c>
      <c r="J1649" s="202"/>
      <c r="K1649" s="200" cm="1">
        <f t="array" ref="K1649">IF($C1649="","",IF(AND($C1649=Party_Statement!$C$5,$B1649&gt;=Party_Statement!$C$6,$B1649&lt;=Party_Statement!$E$6),SUMPRODUCT(($C$3:$C1649=Party_Statement!$C$5)*($B$3:$B1649&gt;=Party_Statement!$C$6)*($B$3:$B1649&lt;=Party_Statement!$E$6)),""))</f>
        <v>211</v>
      </c>
    </row>
    <row r="1650" spans="1:11" s="64" customFormat="1" x14ac:dyDescent="0.2">
      <c r="A1650" s="196" t="str">
        <f>Sales_Entry!A1650</f>
        <v>2083/05/24</v>
      </c>
      <c r="B1650" s="197">
        <f>Sales_Entry!B1650</f>
        <v>46274</v>
      </c>
      <c r="C1650" s="198" t="str">
        <f>Sales_Entry!D1650</f>
        <v>AAMOSH KIRANA</v>
      </c>
      <c r="D1650" s="198" t="s">
        <v>1388</v>
      </c>
      <c r="E1650" s="198" t="str">
        <f>Sales_Entry!C1650</f>
        <v>BILL-7306</v>
      </c>
      <c r="F1650" s="198" t="str">
        <f>Sales_Entry!E1650</f>
        <v>Mix Milk</v>
      </c>
      <c r="G1650" s="199">
        <f>N(Sales_Entry!J1650)</f>
        <v>3825</v>
      </c>
      <c r="H1650" s="199">
        <v>0</v>
      </c>
      <c r="I1650" s="199">
        <f t="shared" si="25"/>
        <v>3825</v>
      </c>
      <c r="J1650" s="202"/>
      <c r="K1650" s="200" cm="1">
        <f t="array" ref="K1650">IF($C1650="","",IF(AND($C1650=Party_Statement!$C$5,$B1650&gt;=Party_Statement!$C$6,$B1650&lt;=Party_Statement!$E$6),SUMPRODUCT(($C$3:$C1650=Party_Statement!$C$5)*($B$3:$B1650&gt;=Party_Statement!$C$6)*($B$3:$B1650&lt;=Party_Statement!$E$6)),""))</f>
        <v>212</v>
      </c>
    </row>
    <row r="1651" spans="1:11" s="64" customFormat="1" x14ac:dyDescent="0.2">
      <c r="A1651" s="196" t="str">
        <f>Sales_Entry!A1651</f>
        <v>2083/05/24</v>
      </c>
      <c r="B1651" s="197">
        <f>Sales_Entry!B1651</f>
        <v>46274</v>
      </c>
      <c r="C1651" s="198" t="str">
        <f>Sales_Entry!D1651</f>
        <v>AAMOSH KIRANA</v>
      </c>
      <c r="D1651" s="198" t="s">
        <v>1388</v>
      </c>
      <c r="E1651" s="198" t="str">
        <f>Sales_Entry!C1651</f>
        <v>BILL-7306</v>
      </c>
      <c r="F1651" s="198" t="str">
        <f>Sales_Entry!E1651</f>
        <v>Cow Milk</v>
      </c>
      <c r="G1651" s="199">
        <f>N(Sales_Entry!J1651)</f>
        <v>80</v>
      </c>
      <c r="H1651" s="199">
        <v>0</v>
      </c>
      <c r="I1651" s="199">
        <f t="shared" si="25"/>
        <v>80</v>
      </c>
      <c r="J1651" s="202"/>
      <c r="K1651" s="200" cm="1">
        <f t="array" ref="K1651">IF($C1651="","",IF(AND($C1651=Party_Statement!$C$5,$B1651&gt;=Party_Statement!$C$6,$B1651&lt;=Party_Statement!$E$6),SUMPRODUCT(($C$3:$C1651=Party_Statement!$C$5)*($B$3:$B1651&gt;=Party_Statement!$C$6)*($B$3:$B1651&lt;=Party_Statement!$E$6)),""))</f>
        <v>213</v>
      </c>
    </row>
    <row r="1652" spans="1:11" s="64" customFormat="1" x14ac:dyDescent="0.2">
      <c r="A1652" s="196" t="str">
        <f>Sales_Entry!A1652</f>
        <v>2083/05/24</v>
      </c>
      <c r="B1652" s="197">
        <f>Sales_Entry!B1652</f>
        <v>46274</v>
      </c>
      <c r="C1652" s="198" t="str">
        <f>Sales_Entry!D1652</f>
        <v>KHANAL KIRANA</v>
      </c>
      <c r="D1652" s="198" t="s">
        <v>1388</v>
      </c>
      <c r="E1652" s="198" t="str">
        <f>Sales_Entry!C1652</f>
        <v>BILL-7307</v>
      </c>
      <c r="F1652" s="198" t="str">
        <f>Sales_Entry!E1652</f>
        <v>Mix Milk</v>
      </c>
      <c r="G1652" s="199">
        <f>N(Sales_Entry!J1652)</f>
        <v>2550</v>
      </c>
      <c r="H1652" s="199">
        <v>0</v>
      </c>
      <c r="I1652" s="199">
        <f t="shared" si="25"/>
        <v>2550</v>
      </c>
      <c r="J1652" s="202"/>
      <c r="K1652" s="200" t="str" cm="1">
        <f t="array" ref="K1652">IF($C1652="","",IF(AND($C1652=Party_Statement!$C$5,$B1652&gt;=Party_Statement!$C$6,$B1652&lt;=Party_Statement!$E$6),SUMPRODUCT(($C$3:$C1652=Party_Statement!$C$5)*($B$3:$B1652&gt;=Party_Statement!$C$6)*($B$3:$B1652&lt;=Party_Statement!$E$6)),""))</f>
        <v/>
      </c>
    </row>
    <row r="1653" spans="1:11" s="64" customFormat="1" x14ac:dyDescent="0.2">
      <c r="A1653" s="196" t="str">
        <f>Sales_Entry!A1653</f>
        <v>2083/05/24</v>
      </c>
      <c r="B1653" s="197">
        <f>Sales_Entry!B1653</f>
        <v>46274</v>
      </c>
      <c r="C1653" s="198" t="str">
        <f>Sales_Entry!D1653</f>
        <v>GIRI KIRANA</v>
      </c>
      <c r="D1653" s="198" t="s">
        <v>1388</v>
      </c>
      <c r="E1653" s="198" t="str">
        <f>Sales_Entry!C1653</f>
        <v>BILL-7308</v>
      </c>
      <c r="F1653" s="198" t="str">
        <f>Sales_Entry!E1653</f>
        <v>Mix Milk</v>
      </c>
      <c r="G1653" s="199">
        <f>N(Sales_Entry!J1653)</f>
        <v>1275</v>
      </c>
      <c r="H1653" s="199">
        <v>0</v>
      </c>
      <c r="I1653" s="199">
        <f t="shared" si="25"/>
        <v>1275</v>
      </c>
      <c r="J1653" s="202"/>
      <c r="K1653" s="200" t="str" cm="1">
        <f t="array" ref="K1653">IF($C1653="","",IF(AND($C1653=Party_Statement!$C$5,$B1653&gt;=Party_Statement!$C$6,$B1653&lt;=Party_Statement!$E$6),SUMPRODUCT(($C$3:$C1653=Party_Statement!$C$5)*($B$3:$B1653&gt;=Party_Statement!$C$6)*($B$3:$B1653&lt;=Party_Statement!$E$6)),""))</f>
        <v/>
      </c>
    </row>
    <row r="1654" spans="1:11" s="64" customFormat="1" x14ac:dyDescent="0.2">
      <c r="A1654" s="196" t="str">
        <f>Sales_Entry!A1654</f>
        <v>2083/05/24</v>
      </c>
      <c r="B1654" s="197">
        <f>Sales_Entry!B1654</f>
        <v>46274</v>
      </c>
      <c r="C1654" s="198" t="str">
        <f>Sales_Entry!D1654</f>
        <v>SUMIT MISTHAN BHANDAR</v>
      </c>
      <c r="D1654" s="198" t="s">
        <v>1388</v>
      </c>
      <c r="E1654" s="198" t="str">
        <f>Sales_Entry!C1654</f>
        <v>BILL-7309</v>
      </c>
      <c r="F1654" s="198" t="str">
        <f>Sales_Entry!E1654</f>
        <v>Mix Milk</v>
      </c>
      <c r="G1654" s="199">
        <f>N(Sales_Entry!J1654)</f>
        <v>2550</v>
      </c>
      <c r="H1654" s="199">
        <v>0</v>
      </c>
      <c r="I1654" s="199">
        <f t="shared" si="25"/>
        <v>2550</v>
      </c>
      <c r="J1654" s="202"/>
      <c r="K1654" s="200" t="str" cm="1">
        <f t="array" ref="K1654">IF($C1654="","",IF(AND($C1654=Party_Statement!$C$5,$B1654&gt;=Party_Statement!$C$6,$B1654&lt;=Party_Statement!$E$6),SUMPRODUCT(($C$3:$C1654=Party_Statement!$C$5)*($B$3:$B1654&gt;=Party_Statement!$C$6)*($B$3:$B1654&lt;=Party_Statement!$E$6)),""))</f>
        <v/>
      </c>
    </row>
    <row r="1655" spans="1:11" s="64" customFormat="1" x14ac:dyDescent="0.2">
      <c r="A1655" s="196" t="str">
        <f>Sales_Entry!A1655</f>
        <v>2083/05/24</v>
      </c>
      <c r="B1655" s="197">
        <f>Sales_Entry!B1655</f>
        <v>46274</v>
      </c>
      <c r="C1655" s="198" t="str">
        <f>Sales_Entry!D1655</f>
        <v>B KALIKA CANTEEN</v>
      </c>
      <c r="D1655" s="198" t="s">
        <v>1388</v>
      </c>
      <c r="E1655" s="198" t="str">
        <f>Sales_Entry!C1655</f>
        <v>BILL-7310</v>
      </c>
      <c r="F1655" s="198" t="str">
        <f>Sales_Entry!E1655</f>
        <v>Mix Milk</v>
      </c>
      <c r="G1655" s="199">
        <f>N(Sales_Entry!J1655)</f>
        <v>2975</v>
      </c>
      <c r="H1655" s="199">
        <v>0</v>
      </c>
      <c r="I1655" s="199">
        <f t="shared" si="25"/>
        <v>2975</v>
      </c>
      <c r="J1655" s="202"/>
      <c r="K1655" s="200" t="str" cm="1">
        <f t="array" ref="K1655">IF($C1655="","",IF(AND($C1655=Party_Statement!$C$5,$B1655&gt;=Party_Statement!$C$6,$B1655&lt;=Party_Statement!$E$6),SUMPRODUCT(($C$3:$C1655=Party_Statement!$C$5)*($B$3:$B1655&gt;=Party_Statement!$C$6)*($B$3:$B1655&lt;=Party_Statement!$E$6)),""))</f>
        <v/>
      </c>
    </row>
    <row r="1656" spans="1:11" s="64" customFormat="1" x14ac:dyDescent="0.2">
      <c r="A1656" s="196" t="str">
        <f>Sales_Entry!A1656</f>
        <v>2083/05/24</v>
      </c>
      <c r="B1656" s="197">
        <f>Sales_Entry!B1656</f>
        <v>46274</v>
      </c>
      <c r="C1656" s="198" t="str">
        <f>Sales_Entry!D1656</f>
        <v>A KALIKA CANTEEN</v>
      </c>
      <c r="D1656" s="198" t="s">
        <v>1388</v>
      </c>
      <c r="E1656" s="198" t="str">
        <f>Sales_Entry!C1656</f>
        <v>BILL-7311</v>
      </c>
      <c r="F1656" s="198" t="str">
        <f>Sales_Entry!E1656</f>
        <v>Mix Milk</v>
      </c>
      <c r="G1656" s="199">
        <f>N(Sales_Entry!J1656)</f>
        <v>2125</v>
      </c>
      <c r="H1656" s="199">
        <v>0</v>
      </c>
      <c r="I1656" s="199">
        <f t="shared" si="25"/>
        <v>2125</v>
      </c>
      <c r="J1656" s="202"/>
      <c r="K1656" s="200" t="str" cm="1">
        <f t="array" ref="K1656">IF($C1656="","",IF(AND($C1656=Party_Statement!$C$5,$B1656&gt;=Party_Statement!$C$6,$B1656&lt;=Party_Statement!$E$6),SUMPRODUCT(($C$3:$C1656=Party_Statement!$C$5)*($B$3:$B1656&gt;=Party_Statement!$C$6)*($B$3:$B1656&lt;=Party_Statement!$E$6)),""))</f>
        <v/>
      </c>
    </row>
    <row r="1657" spans="1:11" s="64" customFormat="1" x14ac:dyDescent="0.2">
      <c r="A1657" s="196" t="str">
        <f>Sales_Entry!A1657</f>
        <v>2083/05/24</v>
      </c>
      <c r="B1657" s="197">
        <f>Sales_Entry!B1657</f>
        <v>46274</v>
      </c>
      <c r="C1657" s="198" t="str">
        <f>Sales_Entry!D1657</f>
        <v>ORGANIC TARKALI</v>
      </c>
      <c r="D1657" s="198" t="s">
        <v>1388</v>
      </c>
      <c r="E1657" s="198" t="str">
        <f>Sales_Entry!C1657</f>
        <v>BILL-7312</v>
      </c>
      <c r="F1657" s="198" t="str">
        <f>Sales_Entry!E1657</f>
        <v>Mix Milk</v>
      </c>
      <c r="G1657" s="199">
        <f>N(Sales_Entry!J1657)</f>
        <v>1900</v>
      </c>
      <c r="H1657" s="199">
        <v>0</v>
      </c>
      <c r="I1657" s="199">
        <f t="shared" si="25"/>
        <v>1900</v>
      </c>
      <c r="J1657" s="202"/>
      <c r="K1657" s="200" t="str" cm="1">
        <f t="array" ref="K1657">IF($C1657="","",IF(AND($C1657=Party_Statement!$C$5,$B1657&gt;=Party_Statement!$C$6,$B1657&lt;=Party_Statement!$E$6),SUMPRODUCT(($C$3:$C1657=Party_Statement!$C$5)*($B$3:$B1657&gt;=Party_Statement!$C$6)*($B$3:$B1657&lt;=Party_Statement!$E$6)),""))</f>
        <v/>
      </c>
    </row>
    <row r="1658" spans="1:11" s="64" customFormat="1" x14ac:dyDescent="0.2">
      <c r="A1658" s="196" t="str">
        <f>Sales_Entry!A1658</f>
        <v>2083/05/24</v>
      </c>
      <c r="B1658" s="197">
        <f>Sales_Entry!B1658</f>
        <v>46274</v>
      </c>
      <c r="C1658" s="198" t="str">
        <f>Sales_Entry!D1658</f>
        <v>ORGANIC TARKALI</v>
      </c>
      <c r="D1658" s="198" t="s">
        <v>1388</v>
      </c>
      <c r="E1658" s="198" t="str">
        <f>Sales_Entry!C1658</f>
        <v>BILL-7312</v>
      </c>
      <c r="F1658" s="198" t="str">
        <f>Sales_Entry!E1658</f>
        <v>Mix Milk</v>
      </c>
      <c r="G1658" s="199">
        <f>N(Sales_Entry!J1658)</f>
        <v>680</v>
      </c>
      <c r="H1658" s="199">
        <v>0</v>
      </c>
      <c r="I1658" s="199">
        <f t="shared" si="25"/>
        <v>680</v>
      </c>
      <c r="J1658" s="202"/>
      <c r="K1658" s="200" t="str" cm="1">
        <f t="array" ref="K1658">IF($C1658="","",IF(AND($C1658=Party_Statement!$C$5,$B1658&gt;=Party_Statement!$C$6,$B1658&lt;=Party_Statement!$E$6),SUMPRODUCT(($C$3:$C1658=Party_Statement!$C$5)*($B$3:$B1658&gt;=Party_Statement!$C$6)*($B$3:$B1658&lt;=Party_Statement!$E$6)),""))</f>
        <v/>
      </c>
    </row>
    <row r="1659" spans="1:11" s="64" customFormat="1" x14ac:dyDescent="0.2">
      <c r="A1659" s="196" t="str">
        <f>Sales_Entry!A1659</f>
        <v>2083/05/24</v>
      </c>
      <c r="B1659" s="197">
        <f>Sales_Entry!B1659</f>
        <v>46274</v>
      </c>
      <c r="C1659" s="198" t="str">
        <f>Sales_Entry!D1659</f>
        <v>DEURALI KIRANA</v>
      </c>
      <c r="D1659" s="198" t="s">
        <v>1388</v>
      </c>
      <c r="E1659" s="198" t="str">
        <f>Sales_Entry!C1659</f>
        <v>BILL-7313</v>
      </c>
      <c r="F1659" s="198" t="str">
        <f>Sales_Entry!E1659</f>
        <v>Mix Milk</v>
      </c>
      <c r="G1659" s="199">
        <f>N(Sales_Entry!J1659)</f>
        <v>425</v>
      </c>
      <c r="H1659" s="199">
        <v>0</v>
      </c>
      <c r="I1659" s="199">
        <f t="shared" si="25"/>
        <v>425</v>
      </c>
      <c r="J1659" s="202"/>
      <c r="K1659" s="200" t="str" cm="1">
        <f t="array" ref="K1659">IF($C1659="","",IF(AND($C1659=Party_Statement!$C$5,$B1659&gt;=Party_Statement!$C$6,$B1659&lt;=Party_Statement!$E$6),SUMPRODUCT(($C$3:$C1659=Party_Statement!$C$5)*($B$3:$B1659&gt;=Party_Statement!$C$6)*($B$3:$B1659&lt;=Party_Statement!$E$6)),""))</f>
        <v/>
      </c>
    </row>
    <row r="1660" spans="1:11" s="64" customFormat="1" x14ac:dyDescent="0.2">
      <c r="A1660" s="196" t="str">
        <f>Sales_Entry!A1660</f>
        <v>2083/05/24</v>
      </c>
      <c r="B1660" s="197">
        <f>Sales_Entry!B1660</f>
        <v>46274</v>
      </c>
      <c r="C1660" s="198" t="str">
        <f>Sales_Entry!D1660</f>
        <v>RAMESH PANTHI</v>
      </c>
      <c r="D1660" s="198" t="s">
        <v>1388</v>
      </c>
      <c r="E1660" s="198" t="str">
        <f>Sales_Entry!C1660</f>
        <v>BILL-7314</v>
      </c>
      <c r="F1660" s="198" t="str">
        <f>Sales_Entry!E1660</f>
        <v>GHEE</v>
      </c>
      <c r="G1660" s="199">
        <f>N(Sales_Entry!J1660)</f>
        <v>1100</v>
      </c>
      <c r="H1660" s="199">
        <v>0</v>
      </c>
      <c r="I1660" s="199">
        <f t="shared" si="25"/>
        <v>1100</v>
      </c>
      <c r="J1660" s="202"/>
      <c r="K1660" s="200" t="str" cm="1">
        <f t="array" ref="K1660">IF($C1660="","",IF(AND($C1660=Party_Statement!$C$5,$B1660&gt;=Party_Statement!$C$6,$B1660&lt;=Party_Statement!$E$6),SUMPRODUCT(($C$3:$C1660=Party_Statement!$C$5)*($B$3:$B1660&gt;=Party_Statement!$C$6)*($B$3:$B1660&lt;=Party_Statement!$E$6)),""))</f>
        <v/>
      </c>
    </row>
    <row r="1661" spans="1:11" s="64" customFormat="1" x14ac:dyDescent="0.2">
      <c r="A1661" s="196" t="str">
        <f>Sales_Entry!A1661</f>
        <v>2083/05/24</v>
      </c>
      <c r="B1661" s="197">
        <f>Sales_Entry!B1661</f>
        <v>46274</v>
      </c>
      <c r="C1661" s="198" t="str">
        <f>Sales_Entry!D1661</f>
        <v>SHARMA DAI</v>
      </c>
      <c r="D1661" s="198" t="s">
        <v>1388</v>
      </c>
      <c r="E1661" s="198" t="str">
        <f>Sales_Entry!C1661</f>
        <v>BILL-7319</v>
      </c>
      <c r="F1661" s="198" t="str">
        <f>Sales_Entry!E1661</f>
        <v>Mix Milk</v>
      </c>
      <c r="G1661" s="199">
        <f>N(Sales_Entry!J1661)</f>
        <v>2975</v>
      </c>
      <c r="H1661" s="199">
        <v>0</v>
      </c>
      <c r="I1661" s="199">
        <f t="shared" si="25"/>
        <v>2975</v>
      </c>
      <c r="J1661" s="202"/>
      <c r="K1661" s="200" t="str" cm="1">
        <f t="array" ref="K1661">IF($C1661="","",IF(AND($C1661=Party_Statement!$C$5,$B1661&gt;=Party_Statement!$C$6,$B1661&lt;=Party_Statement!$E$6),SUMPRODUCT(($C$3:$C1661=Party_Statement!$C$5)*($B$3:$B1661&gt;=Party_Statement!$C$6)*($B$3:$B1661&lt;=Party_Statement!$E$6)),""))</f>
        <v/>
      </c>
    </row>
    <row r="1662" spans="1:11" s="64" customFormat="1" x14ac:dyDescent="0.2">
      <c r="A1662" s="196" t="str">
        <f>Sales_Entry!A1662</f>
        <v>2083/05/24</v>
      </c>
      <c r="B1662" s="197">
        <f>Sales_Entry!B1662</f>
        <v>46274</v>
      </c>
      <c r="C1662" s="198" t="str">
        <f>Sales_Entry!D1662</f>
        <v>GANGA NEUPANE</v>
      </c>
      <c r="D1662" s="198" t="s">
        <v>1388</v>
      </c>
      <c r="E1662" s="198" t="str">
        <f>Sales_Entry!C1662</f>
        <v>BILL-7320</v>
      </c>
      <c r="F1662" s="198" t="str">
        <f>Sales_Entry!E1662</f>
        <v>Mix Milk</v>
      </c>
      <c r="G1662" s="199">
        <f>N(Sales_Entry!J1662)</f>
        <v>425</v>
      </c>
      <c r="H1662" s="199">
        <v>0</v>
      </c>
      <c r="I1662" s="199">
        <f t="shared" si="25"/>
        <v>425</v>
      </c>
      <c r="J1662" s="202"/>
      <c r="K1662" s="200" t="str" cm="1">
        <f t="array" ref="K1662">IF($C1662="","",IF(AND($C1662=Party_Statement!$C$5,$B1662&gt;=Party_Statement!$C$6,$B1662&lt;=Party_Statement!$E$6),SUMPRODUCT(($C$3:$C1662=Party_Statement!$C$5)*($B$3:$B1662&gt;=Party_Statement!$C$6)*($B$3:$B1662&lt;=Party_Statement!$E$6)),""))</f>
        <v/>
      </c>
    </row>
    <row r="1663" spans="1:11" s="64" customFormat="1" x14ac:dyDescent="0.2">
      <c r="A1663" s="196" t="str">
        <f>Sales_Entry!A1663</f>
        <v>2083/05/24</v>
      </c>
      <c r="B1663" s="197">
        <f>Sales_Entry!B1663</f>
        <v>46274</v>
      </c>
      <c r="C1663" s="198" t="str">
        <f>Sales_Entry!D1663</f>
        <v>LOCAL</v>
      </c>
      <c r="D1663" s="198" t="s">
        <v>1388</v>
      </c>
      <c r="E1663" s="198" t="str">
        <f>Sales_Entry!C1663</f>
        <v>BILL-6498</v>
      </c>
      <c r="F1663" s="198" t="str">
        <f>Sales_Entry!E1663</f>
        <v>Mix Milk</v>
      </c>
      <c r="G1663" s="199">
        <f>N(Sales_Entry!J1663)</f>
        <v>419.98500000000001</v>
      </c>
      <c r="H1663" s="199">
        <v>0</v>
      </c>
      <c r="I1663" s="199">
        <f t="shared" si="25"/>
        <v>419.98500000000001</v>
      </c>
      <c r="J1663" s="202"/>
      <c r="K1663" s="200" t="str" cm="1">
        <f t="array" ref="K1663">IF($C1663="","",IF(AND($C1663=Party_Statement!$C$5,$B1663&gt;=Party_Statement!$C$6,$B1663&lt;=Party_Statement!$E$6),SUMPRODUCT(($C$3:$C1663=Party_Statement!$C$5)*($B$3:$B1663&gt;=Party_Statement!$C$6)*($B$3:$B1663&lt;=Party_Statement!$E$6)),""))</f>
        <v/>
      </c>
    </row>
    <row r="1664" spans="1:11" s="64" customFormat="1" x14ac:dyDescent="0.2">
      <c r="A1664" s="196" t="str">
        <f>Sales_Entry!A1664</f>
        <v>2083/05/24</v>
      </c>
      <c r="B1664" s="197">
        <f>Sales_Entry!B1664</f>
        <v>46274</v>
      </c>
      <c r="C1664" s="198" t="str">
        <f>Sales_Entry!D1664</f>
        <v>LOCAL</v>
      </c>
      <c r="D1664" s="198" t="s">
        <v>1388</v>
      </c>
      <c r="E1664" s="198" t="str">
        <f>Sales_Entry!C1664</f>
        <v>BILL-6498</v>
      </c>
      <c r="F1664" s="198" t="str">
        <f>Sales_Entry!E1664</f>
        <v>NAUNI</v>
      </c>
      <c r="G1664" s="199">
        <f>N(Sales_Entry!J1664)</f>
        <v>2550</v>
      </c>
      <c r="H1664" s="199">
        <v>0</v>
      </c>
      <c r="I1664" s="199">
        <f t="shared" si="25"/>
        <v>2550</v>
      </c>
      <c r="J1664" s="202"/>
      <c r="K1664" s="200" t="str" cm="1">
        <f t="array" ref="K1664">IF($C1664="","",IF(AND($C1664=Party_Statement!$C$5,$B1664&gt;=Party_Statement!$C$6,$B1664&lt;=Party_Statement!$E$6),SUMPRODUCT(($C$3:$C1664=Party_Statement!$C$5)*($B$3:$B1664&gt;=Party_Statement!$C$6)*($B$3:$B1664&lt;=Party_Statement!$E$6)),""))</f>
        <v/>
      </c>
    </row>
    <row r="1665" spans="1:11" s="64" customFormat="1" x14ac:dyDescent="0.2">
      <c r="A1665" s="196" t="str">
        <f>Sales_Entry!A1665</f>
        <v>2083/05/25</v>
      </c>
      <c r="B1665" s="197">
        <f>Sales_Entry!B1665</f>
        <v>46275</v>
      </c>
      <c r="C1665" s="198" t="str">
        <f>Sales_Entry!D1665</f>
        <v>SRIJANA DAIRY</v>
      </c>
      <c r="D1665" s="198" t="s">
        <v>1388</v>
      </c>
      <c r="E1665" s="198" t="str">
        <f>Sales_Entry!C1665</f>
        <v>BILL-7315</v>
      </c>
      <c r="F1665" s="198" t="str">
        <f>Sales_Entry!E1665</f>
        <v>Mix Milk</v>
      </c>
      <c r="G1665" s="199">
        <f>N(Sales_Entry!J1665)</f>
        <v>6375</v>
      </c>
      <c r="H1665" s="199">
        <v>0</v>
      </c>
      <c r="I1665" s="199">
        <f t="shared" si="25"/>
        <v>6375</v>
      </c>
      <c r="J1665" s="202"/>
      <c r="K1665" s="200" t="str" cm="1">
        <f t="array" ref="K1665">IF($C1665="","",IF(AND($C1665=Party_Statement!$C$5,$B1665&gt;=Party_Statement!$C$6,$B1665&lt;=Party_Statement!$E$6),SUMPRODUCT(($C$3:$C1665=Party_Statement!$C$5)*($B$3:$B1665&gt;=Party_Statement!$C$6)*($B$3:$B1665&lt;=Party_Statement!$E$6)),""))</f>
        <v/>
      </c>
    </row>
    <row r="1666" spans="1:11" s="64" customFormat="1" x14ac:dyDescent="0.2">
      <c r="A1666" s="196" t="str">
        <f>Sales_Entry!A1666</f>
        <v>2083/05/25</v>
      </c>
      <c r="B1666" s="197">
        <f>Sales_Entry!B1666</f>
        <v>46275</v>
      </c>
      <c r="C1666" s="198" t="str">
        <f>Sales_Entry!D1666</f>
        <v>SRIJANA DAIRY</v>
      </c>
      <c r="D1666" s="198" t="s">
        <v>1388</v>
      </c>
      <c r="E1666" s="198" t="str">
        <f>Sales_Entry!C1666</f>
        <v>BILL-7315</v>
      </c>
      <c r="F1666" s="198" t="str">
        <f>Sales_Entry!E1666</f>
        <v>Cow Milk</v>
      </c>
      <c r="G1666" s="199">
        <f>N(Sales_Entry!J1666)</f>
        <v>80</v>
      </c>
      <c r="H1666" s="199">
        <v>0</v>
      </c>
      <c r="I1666" s="199">
        <f t="shared" si="25"/>
        <v>80</v>
      </c>
      <c r="J1666" s="202"/>
      <c r="K1666" s="200" t="str" cm="1">
        <f t="array" ref="K1666">IF($C1666="","",IF(AND($C1666=Party_Statement!$C$5,$B1666&gt;=Party_Statement!$C$6,$B1666&lt;=Party_Statement!$E$6),SUMPRODUCT(($C$3:$C1666=Party_Statement!$C$5)*($B$3:$B1666&gt;=Party_Statement!$C$6)*($B$3:$B1666&lt;=Party_Statement!$E$6)),""))</f>
        <v/>
      </c>
    </row>
    <row r="1667" spans="1:11" s="64" customFormat="1" x14ac:dyDescent="0.2">
      <c r="A1667" s="196" t="str">
        <f>Sales_Entry!A1667</f>
        <v>2083/05/25</v>
      </c>
      <c r="B1667" s="197">
        <f>Sales_Entry!B1667</f>
        <v>46275</v>
      </c>
      <c r="C1667" s="198" t="str">
        <f>Sales_Entry!D1667</f>
        <v>SOBHA BHATTARAI</v>
      </c>
      <c r="D1667" s="198" t="s">
        <v>1388</v>
      </c>
      <c r="E1667" s="198" t="str">
        <f>Sales_Entry!C1667</f>
        <v>BILL-7316</v>
      </c>
      <c r="F1667" s="198" t="str">
        <f>Sales_Entry!E1667</f>
        <v>Mix Milk</v>
      </c>
      <c r="G1667" s="199">
        <f>N(Sales_Entry!J1667)</f>
        <v>4250</v>
      </c>
      <c r="H1667" s="199">
        <v>0</v>
      </c>
      <c r="I1667" s="199">
        <f t="shared" si="25"/>
        <v>4250</v>
      </c>
      <c r="J1667" s="202"/>
      <c r="K1667" s="200" t="str" cm="1">
        <f t="array" ref="K1667">IF($C1667="","",IF(AND($C1667=Party_Statement!$C$5,$B1667&gt;=Party_Statement!$C$6,$B1667&lt;=Party_Statement!$E$6),SUMPRODUCT(($C$3:$C1667=Party_Statement!$C$5)*($B$3:$B1667&gt;=Party_Statement!$C$6)*($B$3:$B1667&lt;=Party_Statement!$E$6)),""))</f>
        <v/>
      </c>
    </row>
    <row r="1668" spans="1:11" s="64" customFormat="1" x14ac:dyDescent="0.2">
      <c r="A1668" s="196" t="str">
        <f>Sales_Entry!A1668</f>
        <v>2083/05/25</v>
      </c>
      <c r="B1668" s="197">
        <f>Sales_Entry!B1668</f>
        <v>46275</v>
      </c>
      <c r="C1668" s="198" t="str">
        <f>Sales_Entry!D1668</f>
        <v>KHANAL KIRANA</v>
      </c>
      <c r="D1668" s="198" t="s">
        <v>1388</v>
      </c>
      <c r="E1668" s="198" t="str">
        <f>Sales_Entry!C1668</f>
        <v>BILL-7317</v>
      </c>
      <c r="F1668" s="198" t="str">
        <f>Sales_Entry!E1668</f>
        <v>Mix Milk</v>
      </c>
      <c r="G1668" s="199">
        <f>N(Sales_Entry!J1668)</f>
        <v>850</v>
      </c>
      <c r="H1668" s="199">
        <v>0</v>
      </c>
      <c r="I1668" s="199">
        <f t="shared" ref="I1668:I1731" si="26">IF($C1668="","",$G1668-$H1668)</f>
        <v>850</v>
      </c>
      <c r="J1668" s="202"/>
      <c r="K1668" s="200" t="str" cm="1">
        <f t="array" ref="K1668">IF($C1668="","",IF(AND($C1668=Party_Statement!$C$5,$B1668&gt;=Party_Statement!$C$6,$B1668&lt;=Party_Statement!$E$6),SUMPRODUCT(($C$3:$C1668=Party_Statement!$C$5)*($B$3:$B1668&gt;=Party_Statement!$C$6)*($B$3:$B1668&lt;=Party_Statement!$E$6)),""))</f>
        <v/>
      </c>
    </row>
    <row r="1669" spans="1:11" s="64" customFormat="1" x14ac:dyDescent="0.2">
      <c r="A1669" s="196" t="str">
        <f>Sales_Entry!A1669</f>
        <v>2083/05/25</v>
      </c>
      <c r="B1669" s="197">
        <f>Sales_Entry!B1669</f>
        <v>46275</v>
      </c>
      <c r="C1669" s="198" t="str">
        <f>Sales_Entry!D1669</f>
        <v>KHANAL KIRANA</v>
      </c>
      <c r="D1669" s="198" t="s">
        <v>1388</v>
      </c>
      <c r="E1669" s="198" t="str">
        <f>Sales_Entry!C1669</f>
        <v>BILL-7317</v>
      </c>
      <c r="F1669" s="198" t="str">
        <f>Sales_Entry!E1669</f>
        <v>NAUNI</v>
      </c>
      <c r="G1669" s="199">
        <f>N(Sales_Entry!J1669)</f>
        <v>4250</v>
      </c>
      <c r="H1669" s="199">
        <v>0</v>
      </c>
      <c r="I1669" s="199">
        <f t="shared" si="26"/>
        <v>4250</v>
      </c>
      <c r="J1669" s="202"/>
      <c r="K1669" s="200" t="str" cm="1">
        <f t="array" ref="K1669">IF($C1669="","",IF(AND($C1669=Party_Statement!$C$5,$B1669&gt;=Party_Statement!$C$6,$B1669&lt;=Party_Statement!$E$6),SUMPRODUCT(($C$3:$C1669=Party_Statement!$C$5)*($B$3:$B1669&gt;=Party_Statement!$C$6)*($B$3:$B1669&lt;=Party_Statement!$E$6)),""))</f>
        <v/>
      </c>
    </row>
    <row r="1670" spans="1:11" s="64" customFormat="1" x14ac:dyDescent="0.2">
      <c r="A1670" s="196" t="str">
        <f>Sales_Entry!A1670</f>
        <v>2083/05/25</v>
      </c>
      <c r="B1670" s="197">
        <f>Sales_Entry!B1670</f>
        <v>46275</v>
      </c>
      <c r="C1670" s="198" t="str">
        <f>Sales_Entry!D1670</f>
        <v>KHANAL KIRANA</v>
      </c>
      <c r="D1670" s="198" t="s">
        <v>1388</v>
      </c>
      <c r="E1670" s="198" t="str">
        <f>Sales_Entry!C1670</f>
        <v>BILL-7317</v>
      </c>
      <c r="F1670" s="198" t="str">
        <f>Sales_Entry!E1670</f>
        <v>PANEER</v>
      </c>
      <c r="G1670" s="199">
        <f>N(Sales_Entry!J1670)</f>
        <v>1600</v>
      </c>
      <c r="H1670" s="199">
        <v>0</v>
      </c>
      <c r="I1670" s="199">
        <f t="shared" si="26"/>
        <v>1600</v>
      </c>
      <c r="J1670" s="202"/>
      <c r="K1670" s="200" t="str" cm="1">
        <f t="array" ref="K1670">IF($C1670="","",IF(AND($C1670=Party_Statement!$C$5,$B1670&gt;=Party_Statement!$C$6,$B1670&lt;=Party_Statement!$E$6),SUMPRODUCT(($C$3:$C1670=Party_Statement!$C$5)*($B$3:$B1670&gt;=Party_Statement!$C$6)*($B$3:$B1670&lt;=Party_Statement!$E$6)),""))</f>
        <v/>
      </c>
    </row>
    <row r="1671" spans="1:11" s="64" customFormat="1" x14ac:dyDescent="0.2">
      <c r="A1671" s="196" t="str">
        <f>Sales_Entry!A1671</f>
        <v>2083/05/25</v>
      </c>
      <c r="B1671" s="197">
        <f>Sales_Entry!B1671</f>
        <v>46275</v>
      </c>
      <c r="C1671" s="198" t="str">
        <f>Sales_Entry!D1671</f>
        <v>YUBARAJ AND SAMRAT</v>
      </c>
      <c r="D1671" s="198" t="s">
        <v>1388</v>
      </c>
      <c r="E1671" s="198" t="str">
        <f>Sales_Entry!C1671</f>
        <v>BILL-7318</v>
      </c>
      <c r="F1671" s="198" t="str">
        <f>Sales_Entry!E1671</f>
        <v>Mix Milk</v>
      </c>
      <c r="G1671" s="199">
        <f>N(Sales_Entry!J1671)</f>
        <v>850</v>
      </c>
      <c r="H1671" s="199">
        <v>0</v>
      </c>
      <c r="I1671" s="199">
        <f t="shared" si="26"/>
        <v>850</v>
      </c>
      <c r="J1671" s="202"/>
      <c r="K1671" s="200" t="str" cm="1">
        <f t="array" ref="K1671">IF($C1671="","",IF(AND($C1671=Party_Statement!$C$5,$B1671&gt;=Party_Statement!$C$6,$B1671&lt;=Party_Statement!$E$6),SUMPRODUCT(($C$3:$C1671=Party_Statement!$C$5)*($B$3:$B1671&gt;=Party_Statement!$C$6)*($B$3:$B1671&lt;=Party_Statement!$E$6)),""))</f>
        <v/>
      </c>
    </row>
    <row r="1672" spans="1:11" s="64" customFormat="1" x14ac:dyDescent="0.2">
      <c r="A1672" s="196" t="str">
        <f>Sales_Entry!A1672</f>
        <v>2083/05/25</v>
      </c>
      <c r="B1672" s="197">
        <f>Sales_Entry!B1672</f>
        <v>46275</v>
      </c>
      <c r="C1672" s="198" t="str">
        <f>Sales_Entry!D1672</f>
        <v>SAMIKSHYA KIRANA</v>
      </c>
      <c r="D1672" s="198" t="s">
        <v>1388</v>
      </c>
      <c r="E1672" s="198" t="str">
        <f>Sales_Entry!C1672</f>
        <v>BILL-7321</v>
      </c>
      <c r="F1672" s="198" t="str">
        <f>Sales_Entry!E1672</f>
        <v>Mix Milk</v>
      </c>
      <c r="G1672" s="199">
        <f>N(Sales_Entry!J1672)</f>
        <v>850</v>
      </c>
      <c r="H1672" s="199">
        <v>0</v>
      </c>
      <c r="I1672" s="199">
        <f t="shared" si="26"/>
        <v>850</v>
      </c>
      <c r="J1672" s="202"/>
      <c r="K1672" s="200" t="str" cm="1">
        <f t="array" ref="K1672">IF($C1672="","",IF(AND($C1672=Party_Statement!$C$5,$B1672&gt;=Party_Statement!$C$6,$B1672&lt;=Party_Statement!$E$6),SUMPRODUCT(($C$3:$C1672=Party_Statement!$C$5)*($B$3:$B1672&gt;=Party_Statement!$C$6)*($B$3:$B1672&lt;=Party_Statement!$E$6)),""))</f>
        <v/>
      </c>
    </row>
    <row r="1673" spans="1:11" s="64" customFormat="1" x14ac:dyDescent="0.2">
      <c r="A1673" s="196" t="str">
        <f>Sales_Entry!A1673</f>
        <v>2083/05/25</v>
      </c>
      <c r="B1673" s="197">
        <f>Sales_Entry!B1673</f>
        <v>46275</v>
      </c>
      <c r="C1673" s="198" t="str">
        <f>Sales_Entry!D1673</f>
        <v>KRISHNA KHAREL</v>
      </c>
      <c r="D1673" s="198" t="s">
        <v>1388</v>
      </c>
      <c r="E1673" s="198" t="str">
        <f>Sales_Entry!C1673</f>
        <v>BILL-7322</v>
      </c>
      <c r="F1673" s="198" t="str">
        <f>Sales_Entry!E1673</f>
        <v>Mix Milk</v>
      </c>
      <c r="G1673" s="199">
        <f>N(Sales_Entry!J1673)</f>
        <v>301</v>
      </c>
      <c r="H1673" s="199">
        <v>0</v>
      </c>
      <c r="I1673" s="199">
        <f t="shared" si="26"/>
        <v>301</v>
      </c>
      <c r="J1673" s="202"/>
      <c r="K1673" s="200" t="str" cm="1">
        <f t="array" ref="K1673">IF($C1673="","",IF(AND($C1673=Party_Statement!$C$5,$B1673&gt;=Party_Statement!$C$6,$B1673&lt;=Party_Statement!$E$6),SUMPRODUCT(($C$3:$C1673=Party_Statement!$C$5)*($B$3:$B1673&gt;=Party_Statement!$C$6)*($B$3:$B1673&lt;=Party_Statement!$E$6)),""))</f>
        <v/>
      </c>
    </row>
    <row r="1674" spans="1:11" s="64" customFormat="1" x14ac:dyDescent="0.2">
      <c r="A1674" s="196" t="str">
        <f>Sales_Entry!A1674</f>
        <v>2083/05/25</v>
      </c>
      <c r="B1674" s="197">
        <f>Sales_Entry!B1674</f>
        <v>46275</v>
      </c>
      <c r="C1674" s="198" t="str">
        <f>Sales_Entry!D1674</f>
        <v>CHHATRABHUMI STORE</v>
      </c>
      <c r="D1674" s="198" t="s">
        <v>1388</v>
      </c>
      <c r="E1674" s="198" t="str">
        <f>Sales_Entry!C1674</f>
        <v>BILL-7323</v>
      </c>
      <c r="F1674" s="198" t="str">
        <f>Sales_Entry!E1674</f>
        <v>Mix Milk</v>
      </c>
      <c r="G1674" s="199">
        <f>N(Sales_Entry!J1674)</f>
        <v>2150</v>
      </c>
      <c r="H1674" s="199">
        <v>0</v>
      </c>
      <c r="I1674" s="199">
        <f t="shared" si="26"/>
        <v>2150</v>
      </c>
      <c r="J1674" s="202"/>
      <c r="K1674" s="200" t="str" cm="1">
        <f t="array" ref="K1674">IF($C1674="","",IF(AND($C1674=Party_Statement!$C$5,$B1674&gt;=Party_Statement!$C$6,$B1674&lt;=Party_Statement!$E$6),SUMPRODUCT(($C$3:$C1674=Party_Statement!$C$5)*($B$3:$B1674&gt;=Party_Statement!$C$6)*($B$3:$B1674&lt;=Party_Statement!$E$6)),""))</f>
        <v/>
      </c>
    </row>
    <row r="1675" spans="1:11" s="64" customFormat="1" x14ac:dyDescent="0.2">
      <c r="A1675" s="196" t="str">
        <f>Sales_Entry!A1675</f>
        <v>2083/05/25</v>
      </c>
      <c r="B1675" s="197">
        <f>Sales_Entry!B1675</f>
        <v>46275</v>
      </c>
      <c r="C1675" s="198" t="str">
        <f>Sales_Entry!D1675</f>
        <v>CHHATRABHUMI STORE</v>
      </c>
      <c r="D1675" s="198" t="s">
        <v>1388</v>
      </c>
      <c r="E1675" s="198" t="str">
        <f>Sales_Entry!C1675</f>
        <v>BILL-7323</v>
      </c>
      <c r="F1675" s="198" t="str">
        <f>Sales_Entry!E1675</f>
        <v>NAUNI</v>
      </c>
      <c r="G1675" s="199">
        <f>N(Sales_Entry!J1675)</f>
        <v>3400</v>
      </c>
      <c r="H1675" s="199">
        <v>0</v>
      </c>
      <c r="I1675" s="199">
        <f t="shared" si="26"/>
        <v>3400</v>
      </c>
      <c r="J1675" s="202"/>
      <c r="K1675" s="200" t="str" cm="1">
        <f t="array" ref="K1675">IF($C1675="","",IF(AND($C1675=Party_Statement!$C$5,$B1675&gt;=Party_Statement!$C$6,$B1675&lt;=Party_Statement!$E$6),SUMPRODUCT(($C$3:$C1675=Party_Statement!$C$5)*($B$3:$B1675&gt;=Party_Statement!$C$6)*($B$3:$B1675&lt;=Party_Statement!$E$6)),""))</f>
        <v/>
      </c>
    </row>
    <row r="1676" spans="1:11" s="64" customFormat="1" x14ac:dyDescent="0.2">
      <c r="A1676" s="196" t="str">
        <f>Sales_Entry!A1676</f>
        <v>2083/05/25</v>
      </c>
      <c r="B1676" s="197">
        <f>Sales_Entry!B1676</f>
        <v>46275</v>
      </c>
      <c r="C1676" s="198" t="str">
        <f>Sales_Entry!D1676</f>
        <v>AAMOSH KIRANA</v>
      </c>
      <c r="D1676" s="198" t="s">
        <v>1388</v>
      </c>
      <c r="E1676" s="198" t="str">
        <f>Sales_Entry!C1676</f>
        <v>BILL-7324</v>
      </c>
      <c r="F1676" s="198" t="str">
        <f>Sales_Entry!E1676</f>
        <v>Mix Milk</v>
      </c>
      <c r="G1676" s="199">
        <f>N(Sales_Entry!J1676)</f>
        <v>3440</v>
      </c>
      <c r="H1676" s="199">
        <v>0</v>
      </c>
      <c r="I1676" s="199">
        <f t="shared" si="26"/>
        <v>3440</v>
      </c>
      <c r="J1676" s="202"/>
      <c r="K1676" s="200" cm="1">
        <f t="array" ref="K1676">IF($C1676="","",IF(AND($C1676=Party_Statement!$C$5,$B1676&gt;=Party_Statement!$C$6,$B1676&lt;=Party_Statement!$E$6),SUMPRODUCT(($C$3:$C1676=Party_Statement!$C$5)*($B$3:$B1676&gt;=Party_Statement!$C$6)*($B$3:$B1676&lt;=Party_Statement!$E$6)),""))</f>
        <v>214</v>
      </c>
    </row>
    <row r="1677" spans="1:11" s="64" customFormat="1" x14ac:dyDescent="0.2">
      <c r="A1677" s="196" t="str">
        <f>Sales_Entry!A1677</f>
        <v>2083/05/25</v>
      </c>
      <c r="B1677" s="197">
        <f>Sales_Entry!B1677</f>
        <v>46275</v>
      </c>
      <c r="C1677" s="198" t="str">
        <f>Sales_Entry!D1677</f>
        <v>AAMOSH KIRANA</v>
      </c>
      <c r="D1677" s="198" t="s">
        <v>1388</v>
      </c>
      <c r="E1677" s="198" t="str">
        <f>Sales_Entry!C1677</f>
        <v>BILL-7324</v>
      </c>
      <c r="F1677" s="198" t="str">
        <f>Sales_Entry!E1677</f>
        <v>Mix Milk</v>
      </c>
      <c r="G1677" s="199">
        <f>N(Sales_Entry!J1677)</f>
        <v>2125</v>
      </c>
      <c r="H1677" s="199">
        <v>0</v>
      </c>
      <c r="I1677" s="199">
        <f t="shared" si="26"/>
        <v>2125</v>
      </c>
      <c r="J1677" s="202"/>
      <c r="K1677" s="200" cm="1">
        <f t="array" ref="K1677">IF($C1677="","",IF(AND($C1677=Party_Statement!$C$5,$B1677&gt;=Party_Statement!$C$6,$B1677&lt;=Party_Statement!$E$6),SUMPRODUCT(($C$3:$C1677=Party_Statement!$C$5)*($B$3:$B1677&gt;=Party_Statement!$C$6)*($B$3:$B1677&lt;=Party_Statement!$E$6)),""))</f>
        <v>215</v>
      </c>
    </row>
    <row r="1678" spans="1:11" s="64" customFormat="1" x14ac:dyDescent="0.2">
      <c r="A1678" s="196" t="str">
        <f>Sales_Entry!A1678</f>
        <v>2083/05/25</v>
      </c>
      <c r="B1678" s="197">
        <f>Sales_Entry!B1678</f>
        <v>46275</v>
      </c>
      <c r="C1678" s="198" t="str">
        <f>Sales_Entry!D1678</f>
        <v>AAMOSH KIRANA</v>
      </c>
      <c r="D1678" s="198" t="s">
        <v>1388</v>
      </c>
      <c r="E1678" s="198" t="str">
        <f>Sales_Entry!C1678</f>
        <v>BILL-7324</v>
      </c>
      <c r="F1678" s="198" t="str">
        <f>Sales_Entry!E1678</f>
        <v>NAUNI</v>
      </c>
      <c r="G1678" s="199">
        <f>N(Sales_Entry!J1678)</f>
        <v>3400</v>
      </c>
      <c r="H1678" s="199">
        <v>0</v>
      </c>
      <c r="I1678" s="199">
        <f t="shared" si="26"/>
        <v>3400</v>
      </c>
      <c r="J1678" s="202"/>
      <c r="K1678" s="200" cm="1">
        <f t="array" ref="K1678">IF($C1678="","",IF(AND($C1678=Party_Statement!$C$5,$B1678&gt;=Party_Statement!$C$6,$B1678&lt;=Party_Statement!$E$6),SUMPRODUCT(($C$3:$C1678=Party_Statement!$C$5)*($B$3:$B1678&gt;=Party_Statement!$C$6)*($B$3:$B1678&lt;=Party_Statement!$E$6)),""))</f>
        <v>216</v>
      </c>
    </row>
    <row r="1679" spans="1:11" s="64" customFormat="1" x14ac:dyDescent="0.2">
      <c r="A1679" s="196" t="str">
        <f>Sales_Entry!A1679</f>
        <v>2083/05/25</v>
      </c>
      <c r="B1679" s="197">
        <f>Sales_Entry!B1679</f>
        <v>46275</v>
      </c>
      <c r="C1679" s="198" t="str">
        <f>Sales_Entry!D1679</f>
        <v>PALPALI KIRANA</v>
      </c>
      <c r="D1679" s="198" t="s">
        <v>1388</v>
      </c>
      <c r="E1679" s="198" t="str">
        <f>Sales_Entry!C1679</f>
        <v>BILL-7325</v>
      </c>
      <c r="F1679" s="198" t="str">
        <f>Sales_Entry!E1679</f>
        <v>Mix Milk</v>
      </c>
      <c r="G1679" s="199">
        <f>N(Sales_Entry!J1679)</f>
        <v>1700</v>
      </c>
      <c r="H1679" s="199">
        <v>0</v>
      </c>
      <c r="I1679" s="199">
        <f t="shared" si="26"/>
        <v>1700</v>
      </c>
      <c r="J1679" s="202"/>
      <c r="K1679" s="200" t="str" cm="1">
        <f t="array" ref="K1679">IF($C1679="","",IF(AND($C1679=Party_Statement!$C$5,$B1679&gt;=Party_Statement!$C$6,$B1679&lt;=Party_Statement!$E$6),SUMPRODUCT(($C$3:$C1679=Party_Statement!$C$5)*($B$3:$B1679&gt;=Party_Statement!$C$6)*($B$3:$B1679&lt;=Party_Statement!$E$6)),""))</f>
        <v/>
      </c>
    </row>
    <row r="1680" spans="1:11" s="64" customFormat="1" x14ac:dyDescent="0.2">
      <c r="A1680" s="196" t="str">
        <f>Sales_Entry!A1680</f>
        <v>2083/05/25</v>
      </c>
      <c r="B1680" s="197">
        <f>Sales_Entry!B1680</f>
        <v>46275</v>
      </c>
      <c r="C1680" s="198" t="str">
        <f>Sales_Entry!D1680</f>
        <v>DEURALI KIRANA</v>
      </c>
      <c r="D1680" s="198" t="s">
        <v>1388</v>
      </c>
      <c r="E1680" s="198" t="str">
        <f>Sales_Entry!C1680</f>
        <v>BILL-7326</v>
      </c>
      <c r="F1680" s="198" t="str">
        <f>Sales_Entry!E1680</f>
        <v>Mix Milk</v>
      </c>
      <c r="G1680" s="199">
        <f>N(Sales_Entry!J1680)</f>
        <v>425</v>
      </c>
      <c r="H1680" s="199">
        <v>0</v>
      </c>
      <c r="I1680" s="199">
        <f t="shared" si="26"/>
        <v>425</v>
      </c>
      <c r="J1680" s="202"/>
      <c r="K1680" s="200" t="str" cm="1">
        <f t="array" ref="K1680">IF($C1680="","",IF(AND($C1680=Party_Statement!$C$5,$B1680&gt;=Party_Statement!$C$6,$B1680&lt;=Party_Statement!$E$6),SUMPRODUCT(($C$3:$C1680=Party_Statement!$C$5)*($B$3:$B1680&gt;=Party_Statement!$C$6)*($B$3:$B1680&lt;=Party_Statement!$E$6)),""))</f>
        <v/>
      </c>
    </row>
    <row r="1681" spans="1:11" s="64" customFormat="1" x14ac:dyDescent="0.2">
      <c r="A1681" s="196" t="str">
        <f>Sales_Entry!A1681</f>
        <v>2083/05/25</v>
      </c>
      <c r="B1681" s="197">
        <f>Sales_Entry!B1681</f>
        <v>46275</v>
      </c>
      <c r="C1681" s="198" t="str">
        <f>Sales_Entry!D1681</f>
        <v>GIRI KIRANA</v>
      </c>
      <c r="D1681" s="198" t="s">
        <v>1388</v>
      </c>
      <c r="E1681" s="198" t="str">
        <f>Sales_Entry!C1681</f>
        <v>BILL-7327</v>
      </c>
      <c r="F1681" s="198" t="str">
        <f>Sales_Entry!E1681</f>
        <v>Mix Milk</v>
      </c>
      <c r="G1681" s="199">
        <f>N(Sales_Entry!J1681)</f>
        <v>1700</v>
      </c>
      <c r="H1681" s="199">
        <v>0</v>
      </c>
      <c r="I1681" s="199">
        <f t="shared" si="26"/>
        <v>1700</v>
      </c>
      <c r="J1681" s="202"/>
      <c r="K1681" s="200" t="str" cm="1">
        <f t="array" ref="K1681">IF($C1681="","",IF(AND($C1681=Party_Statement!$C$5,$B1681&gt;=Party_Statement!$C$6,$B1681&lt;=Party_Statement!$E$6),SUMPRODUCT(($C$3:$C1681=Party_Statement!$C$5)*($B$3:$B1681&gt;=Party_Statement!$C$6)*($B$3:$B1681&lt;=Party_Statement!$E$6)),""))</f>
        <v/>
      </c>
    </row>
    <row r="1682" spans="1:11" s="64" customFormat="1" x14ac:dyDescent="0.2">
      <c r="A1682" s="196" t="str">
        <f>Sales_Entry!A1682</f>
        <v>2083/05/25</v>
      </c>
      <c r="B1682" s="197">
        <f>Sales_Entry!B1682</f>
        <v>46275</v>
      </c>
      <c r="C1682" s="198" t="str">
        <f>Sales_Entry!D1682</f>
        <v>NEHA MISTHAN BHANDAR</v>
      </c>
      <c r="D1682" s="198" t="s">
        <v>1388</v>
      </c>
      <c r="E1682" s="198" t="str">
        <f>Sales_Entry!C1682</f>
        <v>BILL-7328</v>
      </c>
      <c r="F1682" s="198" t="str">
        <f>Sales_Entry!E1682</f>
        <v>Mix Milk</v>
      </c>
      <c r="G1682" s="199">
        <f>N(Sales_Entry!J1682)</f>
        <v>6800</v>
      </c>
      <c r="H1682" s="199">
        <v>0</v>
      </c>
      <c r="I1682" s="199">
        <f t="shared" si="26"/>
        <v>6800</v>
      </c>
      <c r="J1682" s="202"/>
      <c r="K1682" s="200" t="str" cm="1">
        <f t="array" ref="K1682">IF($C1682="","",IF(AND($C1682=Party_Statement!$C$5,$B1682&gt;=Party_Statement!$C$6,$B1682&lt;=Party_Statement!$E$6),SUMPRODUCT(($C$3:$C1682=Party_Statement!$C$5)*($B$3:$B1682&gt;=Party_Statement!$C$6)*($B$3:$B1682&lt;=Party_Statement!$E$6)),""))</f>
        <v/>
      </c>
    </row>
    <row r="1683" spans="1:11" s="64" customFormat="1" x14ac:dyDescent="0.2">
      <c r="A1683" s="196" t="str">
        <f>Sales_Entry!A1683</f>
        <v>2083/05/25</v>
      </c>
      <c r="B1683" s="197">
        <f>Sales_Entry!B1683</f>
        <v>46275</v>
      </c>
      <c r="C1683" s="198" t="str">
        <f>Sales_Entry!D1683</f>
        <v>ORGANIC TARKALI</v>
      </c>
      <c r="D1683" s="198" t="s">
        <v>1388</v>
      </c>
      <c r="E1683" s="198" t="str">
        <f>Sales_Entry!C1683</f>
        <v>BILL-7329</v>
      </c>
      <c r="F1683" s="198" t="str">
        <f>Sales_Entry!E1683</f>
        <v>Mix Milk</v>
      </c>
      <c r="G1683" s="199">
        <f>N(Sales_Entry!J1683)</f>
        <v>1900</v>
      </c>
      <c r="H1683" s="199">
        <v>0</v>
      </c>
      <c r="I1683" s="199">
        <f t="shared" si="26"/>
        <v>1900</v>
      </c>
      <c r="J1683" s="202"/>
      <c r="K1683" s="200" t="str" cm="1">
        <f t="array" ref="K1683">IF($C1683="","",IF(AND($C1683=Party_Statement!$C$5,$B1683&gt;=Party_Statement!$C$6,$B1683&lt;=Party_Statement!$E$6),SUMPRODUCT(($C$3:$C1683=Party_Statement!$C$5)*($B$3:$B1683&gt;=Party_Statement!$C$6)*($B$3:$B1683&lt;=Party_Statement!$E$6)),""))</f>
        <v/>
      </c>
    </row>
    <row r="1684" spans="1:11" s="64" customFormat="1" x14ac:dyDescent="0.2">
      <c r="A1684" s="196" t="str">
        <f>Sales_Entry!A1684</f>
        <v>2083/05/25</v>
      </c>
      <c r="B1684" s="197">
        <f>Sales_Entry!B1684</f>
        <v>46275</v>
      </c>
      <c r="C1684" s="198" t="str">
        <f>Sales_Entry!D1684</f>
        <v>ORGANIC TARKALI</v>
      </c>
      <c r="D1684" s="198" t="s">
        <v>1388</v>
      </c>
      <c r="E1684" s="198" t="str">
        <f>Sales_Entry!C1684</f>
        <v>BILL-7329</v>
      </c>
      <c r="F1684" s="198" t="str">
        <f>Sales_Entry!E1684</f>
        <v>Mix Milk</v>
      </c>
      <c r="G1684" s="199">
        <f>N(Sales_Entry!J1684)</f>
        <v>1020</v>
      </c>
      <c r="H1684" s="199">
        <v>0</v>
      </c>
      <c r="I1684" s="199">
        <f t="shared" si="26"/>
        <v>1020</v>
      </c>
      <c r="J1684" s="202"/>
      <c r="K1684" s="200" t="str" cm="1">
        <f t="array" ref="K1684">IF($C1684="","",IF(AND($C1684=Party_Statement!$C$5,$B1684&gt;=Party_Statement!$C$6,$B1684&lt;=Party_Statement!$E$6),SUMPRODUCT(($C$3:$C1684=Party_Statement!$C$5)*($B$3:$B1684&gt;=Party_Statement!$C$6)*($B$3:$B1684&lt;=Party_Statement!$E$6)),""))</f>
        <v/>
      </c>
    </row>
    <row r="1685" spans="1:11" s="64" customFormat="1" x14ac:dyDescent="0.2">
      <c r="A1685" s="196" t="str">
        <f>Sales_Entry!A1685</f>
        <v>2083/05/25</v>
      </c>
      <c r="B1685" s="197">
        <f>Sales_Entry!B1685</f>
        <v>46275</v>
      </c>
      <c r="C1685" s="198" t="str">
        <f>Sales_Entry!D1685</f>
        <v>SHARMA DAI</v>
      </c>
      <c r="D1685" s="198" t="s">
        <v>1388</v>
      </c>
      <c r="E1685" s="198" t="str">
        <f>Sales_Entry!C1685</f>
        <v>BILL-7330</v>
      </c>
      <c r="F1685" s="198" t="str">
        <f>Sales_Entry!E1685</f>
        <v>Mix Milk</v>
      </c>
      <c r="G1685" s="199">
        <f>N(Sales_Entry!J1685)</f>
        <v>3145</v>
      </c>
      <c r="H1685" s="199">
        <v>0</v>
      </c>
      <c r="I1685" s="199">
        <f t="shared" si="26"/>
        <v>3145</v>
      </c>
      <c r="J1685" s="202"/>
      <c r="K1685" s="200" t="str" cm="1">
        <f t="array" ref="K1685">IF($C1685="","",IF(AND($C1685=Party_Statement!$C$5,$B1685&gt;=Party_Statement!$C$6,$B1685&lt;=Party_Statement!$E$6),SUMPRODUCT(($C$3:$C1685=Party_Statement!$C$5)*($B$3:$B1685&gt;=Party_Statement!$C$6)*($B$3:$B1685&lt;=Party_Statement!$E$6)),""))</f>
        <v/>
      </c>
    </row>
    <row r="1686" spans="1:11" s="64" customFormat="1" x14ac:dyDescent="0.2">
      <c r="A1686" s="196" t="str">
        <f>Sales_Entry!A1686</f>
        <v>2083/05/25</v>
      </c>
      <c r="B1686" s="197">
        <f>Sales_Entry!B1686</f>
        <v>46275</v>
      </c>
      <c r="C1686" s="198" t="str">
        <f>Sales_Entry!D1686</f>
        <v>GANGA NEUPANE</v>
      </c>
      <c r="D1686" s="198" t="s">
        <v>1388</v>
      </c>
      <c r="E1686" s="198" t="str">
        <f>Sales_Entry!C1686</f>
        <v>BILL-7331</v>
      </c>
      <c r="F1686" s="198" t="str">
        <f>Sales_Entry!E1686</f>
        <v>Mix Milk</v>
      </c>
      <c r="G1686" s="199">
        <f>N(Sales_Entry!J1686)</f>
        <v>340</v>
      </c>
      <c r="H1686" s="199">
        <v>0</v>
      </c>
      <c r="I1686" s="199">
        <f t="shared" si="26"/>
        <v>340</v>
      </c>
      <c r="J1686" s="202"/>
      <c r="K1686" s="200" t="str" cm="1">
        <f t="array" ref="K1686">IF($C1686="","",IF(AND($C1686=Party_Statement!$C$5,$B1686&gt;=Party_Statement!$C$6,$B1686&lt;=Party_Statement!$E$6),SUMPRODUCT(($C$3:$C1686=Party_Statement!$C$5)*($B$3:$B1686&gt;=Party_Statement!$C$6)*($B$3:$B1686&lt;=Party_Statement!$E$6)),""))</f>
        <v/>
      </c>
    </row>
    <row r="1687" spans="1:11" s="64" customFormat="1" x14ac:dyDescent="0.2">
      <c r="A1687" s="196" t="str">
        <f>Sales_Entry!A1687</f>
        <v>2083/05/25</v>
      </c>
      <c r="B1687" s="197">
        <f>Sales_Entry!B1687</f>
        <v>46275</v>
      </c>
      <c r="C1687" s="198" t="str">
        <f>Sales_Entry!D1687</f>
        <v>NEUPANE KIRANA</v>
      </c>
      <c r="D1687" s="198" t="s">
        <v>1388</v>
      </c>
      <c r="E1687" s="198" t="str">
        <f>Sales_Entry!C1687</f>
        <v>BILL-7332</v>
      </c>
      <c r="F1687" s="198" t="str">
        <f>Sales_Entry!E1687</f>
        <v>Mix Milk</v>
      </c>
      <c r="G1687" s="199">
        <f>N(Sales_Entry!J1687)</f>
        <v>250</v>
      </c>
      <c r="H1687" s="199">
        <v>0</v>
      </c>
      <c r="I1687" s="199">
        <f t="shared" si="26"/>
        <v>250</v>
      </c>
      <c r="J1687" s="202"/>
      <c r="K1687" s="200" t="str" cm="1">
        <f t="array" ref="K1687">IF($C1687="","",IF(AND($C1687=Party_Statement!$C$5,$B1687&gt;=Party_Statement!$C$6,$B1687&lt;=Party_Statement!$E$6),SUMPRODUCT(($C$3:$C1687=Party_Statement!$C$5)*($B$3:$B1687&gt;=Party_Statement!$C$6)*($B$3:$B1687&lt;=Party_Statement!$E$6)),""))</f>
        <v/>
      </c>
    </row>
    <row r="1688" spans="1:11" s="64" customFormat="1" x14ac:dyDescent="0.2">
      <c r="A1688" s="196" t="str">
        <f>Sales_Entry!A1688</f>
        <v>2083/05/25</v>
      </c>
      <c r="B1688" s="197">
        <f>Sales_Entry!B1688</f>
        <v>46275</v>
      </c>
      <c r="C1688" s="198" t="str">
        <f>Sales_Entry!D1688</f>
        <v>LOCAL</v>
      </c>
      <c r="D1688" s="198" t="s">
        <v>1388</v>
      </c>
      <c r="E1688" s="198" t="str">
        <f>Sales_Entry!C1688</f>
        <v>BILL-6499</v>
      </c>
      <c r="F1688" s="198" t="str">
        <f>Sales_Entry!E1688</f>
        <v>Mix Milk</v>
      </c>
      <c r="G1688" s="199">
        <f>N(Sales_Entry!J1688)</f>
        <v>150</v>
      </c>
      <c r="H1688" s="199">
        <v>0</v>
      </c>
      <c r="I1688" s="199">
        <f t="shared" si="26"/>
        <v>150</v>
      </c>
      <c r="J1688" s="202"/>
      <c r="K1688" s="200" t="str" cm="1">
        <f t="array" ref="K1688">IF($C1688="","",IF(AND($C1688=Party_Statement!$C$5,$B1688&gt;=Party_Statement!$C$6,$B1688&lt;=Party_Statement!$E$6),SUMPRODUCT(($C$3:$C1688=Party_Statement!$C$5)*($B$3:$B1688&gt;=Party_Statement!$C$6)*($B$3:$B1688&lt;=Party_Statement!$E$6)),""))</f>
        <v/>
      </c>
    </row>
    <row r="1689" spans="1:11" s="64" customFormat="1" x14ac:dyDescent="0.2">
      <c r="A1689" s="196" t="str">
        <f>Sales_Entry!A1689</f>
        <v>2083/05/25</v>
      </c>
      <c r="B1689" s="197">
        <f>Sales_Entry!B1689</f>
        <v>46275</v>
      </c>
      <c r="C1689" s="198" t="str">
        <f>Sales_Entry!D1689</f>
        <v>LOCAL</v>
      </c>
      <c r="D1689" s="198" t="s">
        <v>1388</v>
      </c>
      <c r="E1689" s="198" t="str">
        <f>Sales_Entry!C1689</f>
        <v>BILL-6499</v>
      </c>
      <c r="F1689" s="198" t="str">
        <f>Sales_Entry!E1689</f>
        <v>PANEER</v>
      </c>
      <c r="G1689" s="199">
        <f>N(Sales_Entry!J1689)</f>
        <v>400</v>
      </c>
      <c r="H1689" s="199">
        <v>0</v>
      </c>
      <c r="I1689" s="199">
        <f t="shared" si="26"/>
        <v>400</v>
      </c>
      <c r="J1689" s="202"/>
      <c r="K1689" s="200" t="str" cm="1">
        <f t="array" ref="K1689">IF($C1689="","",IF(AND($C1689=Party_Statement!$C$5,$B1689&gt;=Party_Statement!$C$6,$B1689&lt;=Party_Statement!$E$6),SUMPRODUCT(($C$3:$C1689=Party_Statement!$C$5)*($B$3:$B1689&gt;=Party_Statement!$C$6)*($B$3:$B1689&lt;=Party_Statement!$E$6)),""))</f>
        <v/>
      </c>
    </row>
    <row r="1690" spans="1:11" s="64" customFormat="1" x14ac:dyDescent="0.2">
      <c r="A1690" s="196" t="str">
        <f>Sales_Entry!A1690</f>
        <v>2083/05/26</v>
      </c>
      <c r="B1690" s="197">
        <f>Sales_Entry!B1690</f>
        <v>46276</v>
      </c>
      <c r="C1690" s="198" t="str">
        <f>Sales_Entry!D1690</f>
        <v>SRIJANA DAIRY</v>
      </c>
      <c r="D1690" s="198" t="s">
        <v>1388</v>
      </c>
      <c r="E1690" s="198" t="str">
        <f>Sales_Entry!C1690</f>
        <v>BILL-7333</v>
      </c>
      <c r="F1690" s="198" t="str">
        <f>Sales_Entry!E1690</f>
        <v>Mix Milk</v>
      </c>
      <c r="G1690" s="199">
        <f>N(Sales_Entry!J1690)</f>
        <v>5100</v>
      </c>
      <c r="H1690" s="199">
        <v>0</v>
      </c>
      <c r="I1690" s="199">
        <f t="shared" si="26"/>
        <v>5100</v>
      </c>
      <c r="J1690" s="202"/>
      <c r="K1690" s="200" t="str" cm="1">
        <f t="array" ref="K1690">IF($C1690="","",IF(AND($C1690=Party_Statement!$C$5,$B1690&gt;=Party_Statement!$C$6,$B1690&lt;=Party_Statement!$E$6),SUMPRODUCT(($C$3:$C1690=Party_Statement!$C$5)*($B$3:$B1690&gt;=Party_Statement!$C$6)*($B$3:$B1690&lt;=Party_Statement!$E$6)),""))</f>
        <v/>
      </c>
    </row>
    <row r="1691" spans="1:11" s="64" customFormat="1" x14ac:dyDescent="0.2">
      <c r="A1691" s="196" t="str">
        <f>Sales_Entry!A1691</f>
        <v>2083/05/26</v>
      </c>
      <c r="B1691" s="197">
        <f>Sales_Entry!B1691</f>
        <v>46276</v>
      </c>
      <c r="C1691" s="198" t="str">
        <f>Sales_Entry!D1691</f>
        <v>NEHA MISTHAN BHANDAR</v>
      </c>
      <c r="D1691" s="198" t="s">
        <v>1388</v>
      </c>
      <c r="E1691" s="198" t="str">
        <f>Sales_Entry!C1691</f>
        <v>BILL-7334</v>
      </c>
      <c r="F1691" s="198" t="str">
        <f>Sales_Entry!E1691</f>
        <v>Mix Milk</v>
      </c>
      <c r="G1691" s="199">
        <f>N(Sales_Entry!J1691)</f>
        <v>6800</v>
      </c>
      <c r="H1691" s="199">
        <v>0</v>
      </c>
      <c r="I1691" s="199">
        <f t="shared" si="26"/>
        <v>6800</v>
      </c>
      <c r="J1691" s="202"/>
      <c r="K1691" s="200" t="str" cm="1">
        <f t="array" ref="K1691">IF($C1691="","",IF(AND($C1691=Party_Statement!$C$5,$B1691&gt;=Party_Statement!$C$6,$B1691&lt;=Party_Statement!$E$6),SUMPRODUCT(($C$3:$C1691=Party_Statement!$C$5)*($B$3:$B1691&gt;=Party_Statement!$C$6)*($B$3:$B1691&lt;=Party_Statement!$E$6)),""))</f>
        <v/>
      </c>
    </row>
    <row r="1692" spans="1:11" s="64" customFormat="1" x14ac:dyDescent="0.2">
      <c r="A1692" s="196" t="str">
        <f>Sales_Entry!A1692</f>
        <v>2083/05/26</v>
      </c>
      <c r="B1692" s="197">
        <f>Sales_Entry!B1692</f>
        <v>46276</v>
      </c>
      <c r="C1692" s="198" t="str">
        <f>Sales_Entry!D1692</f>
        <v>SOBHA BHATTARAI</v>
      </c>
      <c r="D1692" s="198" t="s">
        <v>1388</v>
      </c>
      <c r="E1692" s="198" t="str">
        <f>Sales_Entry!C1692</f>
        <v>BILL-7335</v>
      </c>
      <c r="F1692" s="198" t="str">
        <f>Sales_Entry!E1692</f>
        <v>Mix Milk</v>
      </c>
      <c r="G1692" s="199">
        <f>N(Sales_Entry!J1692)</f>
        <v>4250</v>
      </c>
      <c r="H1692" s="199">
        <v>0</v>
      </c>
      <c r="I1692" s="199">
        <f t="shared" si="26"/>
        <v>4250</v>
      </c>
      <c r="J1692" s="202"/>
      <c r="K1692" s="200" t="str" cm="1">
        <f t="array" ref="K1692">IF($C1692="","",IF(AND($C1692=Party_Statement!$C$5,$B1692&gt;=Party_Statement!$C$6,$B1692&lt;=Party_Statement!$E$6),SUMPRODUCT(($C$3:$C1692=Party_Statement!$C$5)*($B$3:$B1692&gt;=Party_Statement!$C$6)*($B$3:$B1692&lt;=Party_Statement!$E$6)),""))</f>
        <v/>
      </c>
    </row>
    <row r="1693" spans="1:11" s="64" customFormat="1" x14ac:dyDescent="0.2">
      <c r="A1693" s="196" t="str">
        <f>Sales_Entry!A1693</f>
        <v>2083/05/26</v>
      </c>
      <c r="B1693" s="197">
        <f>Sales_Entry!B1693</f>
        <v>46276</v>
      </c>
      <c r="C1693" s="198" t="str">
        <f>Sales_Entry!D1693</f>
        <v>MANAKAMANA DAIRY</v>
      </c>
      <c r="D1693" s="198" t="s">
        <v>1388</v>
      </c>
      <c r="E1693" s="198" t="str">
        <f>Sales_Entry!C1693</f>
        <v>BILL-7336</v>
      </c>
      <c r="F1693" s="198" t="str">
        <f>Sales_Entry!E1693</f>
        <v>Mix Milk</v>
      </c>
      <c r="G1693" s="199">
        <f>N(Sales_Entry!J1693)</f>
        <v>850</v>
      </c>
      <c r="H1693" s="199">
        <v>0</v>
      </c>
      <c r="I1693" s="199">
        <f t="shared" si="26"/>
        <v>850</v>
      </c>
      <c r="J1693" s="202"/>
      <c r="K1693" s="200" t="str" cm="1">
        <f t="array" ref="K1693">IF($C1693="","",IF(AND($C1693=Party_Statement!$C$5,$B1693&gt;=Party_Statement!$C$6,$B1693&lt;=Party_Statement!$E$6),SUMPRODUCT(($C$3:$C1693=Party_Statement!$C$5)*($B$3:$B1693&gt;=Party_Statement!$C$6)*($B$3:$B1693&lt;=Party_Statement!$E$6)),""))</f>
        <v/>
      </c>
    </row>
    <row r="1694" spans="1:11" s="64" customFormat="1" x14ac:dyDescent="0.2">
      <c r="A1694" s="196" t="str">
        <f>Sales_Entry!A1694</f>
        <v>2083/05/26</v>
      </c>
      <c r="B1694" s="197">
        <f>Sales_Entry!B1694</f>
        <v>46276</v>
      </c>
      <c r="C1694" s="198" t="str">
        <f>Sales_Entry!D1694</f>
        <v>KHANAL KIRANA</v>
      </c>
      <c r="D1694" s="198" t="s">
        <v>1388</v>
      </c>
      <c r="E1694" s="198" t="str">
        <f>Sales_Entry!C1694</f>
        <v>BILL-7337</v>
      </c>
      <c r="F1694" s="198" t="str">
        <f>Sales_Entry!E1694</f>
        <v>Mix Milk</v>
      </c>
      <c r="G1694" s="199">
        <f>N(Sales_Entry!J1694)</f>
        <v>2975</v>
      </c>
      <c r="H1694" s="199">
        <v>0</v>
      </c>
      <c r="I1694" s="199">
        <f t="shared" si="26"/>
        <v>2975</v>
      </c>
      <c r="J1694" s="202"/>
      <c r="K1694" s="200" t="str" cm="1">
        <f t="array" ref="K1694">IF($C1694="","",IF(AND($C1694=Party_Statement!$C$5,$B1694&gt;=Party_Statement!$C$6,$B1694&lt;=Party_Statement!$E$6),SUMPRODUCT(($C$3:$C1694=Party_Statement!$C$5)*($B$3:$B1694&gt;=Party_Statement!$C$6)*($B$3:$B1694&lt;=Party_Statement!$E$6)),""))</f>
        <v/>
      </c>
    </row>
    <row r="1695" spans="1:11" s="64" customFormat="1" x14ac:dyDescent="0.2">
      <c r="A1695" s="196" t="str">
        <f>Sales_Entry!A1695</f>
        <v>2083/05/26</v>
      </c>
      <c r="B1695" s="197">
        <f>Sales_Entry!B1695</f>
        <v>46276</v>
      </c>
      <c r="C1695" s="198" t="str">
        <f>Sales_Entry!D1695</f>
        <v>AAYUSH AND AAYUSHMA</v>
      </c>
      <c r="D1695" s="198" t="s">
        <v>1388</v>
      </c>
      <c r="E1695" s="198" t="str">
        <f>Sales_Entry!C1695</f>
        <v>BILL-7338</v>
      </c>
      <c r="F1695" s="198" t="str">
        <f>Sales_Entry!E1695</f>
        <v>Mix Milk</v>
      </c>
      <c r="G1695" s="199">
        <f>N(Sales_Entry!J1695)</f>
        <v>425</v>
      </c>
      <c r="H1695" s="199">
        <v>0</v>
      </c>
      <c r="I1695" s="199">
        <f t="shared" si="26"/>
        <v>425</v>
      </c>
      <c r="J1695" s="202"/>
      <c r="K1695" s="200" t="str" cm="1">
        <f t="array" ref="K1695">IF($C1695="","",IF(AND($C1695=Party_Statement!$C$5,$B1695&gt;=Party_Statement!$C$6,$B1695&lt;=Party_Statement!$E$6),SUMPRODUCT(($C$3:$C1695=Party_Statement!$C$5)*($B$3:$B1695&gt;=Party_Statement!$C$6)*($B$3:$B1695&lt;=Party_Statement!$E$6)),""))</f>
        <v/>
      </c>
    </row>
    <row r="1696" spans="1:11" s="64" customFormat="1" x14ac:dyDescent="0.2">
      <c r="A1696" s="196" t="str">
        <f>Sales_Entry!A1696</f>
        <v>2083/05/26</v>
      </c>
      <c r="B1696" s="197">
        <f>Sales_Entry!B1696</f>
        <v>46276</v>
      </c>
      <c r="C1696" s="198" t="str">
        <f>Sales_Entry!D1696</f>
        <v>SAMIKSHYA KIRANA</v>
      </c>
      <c r="D1696" s="198" t="s">
        <v>1388</v>
      </c>
      <c r="E1696" s="198" t="str">
        <f>Sales_Entry!C1696</f>
        <v>BILL-7339</v>
      </c>
      <c r="F1696" s="198" t="str">
        <f>Sales_Entry!E1696</f>
        <v>Mix Milk</v>
      </c>
      <c r="G1696" s="199">
        <f>N(Sales_Entry!J1696)</f>
        <v>850</v>
      </c>
      <c r="H1696" s="199">
        <v>0</v>
      </c>
      <c r="I1696" s="199">
        <f t="shared" si="26"/>
        <v>850</v>
      </c>
      <c r="J1696" s="202"/>
      <c r="K1696" s="200" t="str" cm="1">
        <f t="array" ref="K1696">IF($C1696="","",IF(AND($C1696=Party_Statement!$C$5,$B1696&gt;=Party_Statement!$C$6,$B1696&lt;=Party_Statement!$E$6),SUMPRODUCT(($C$3:$C1696=Party_Statement!$C$5)*($B$3:$B1696&gt;=Party_Statement!$C$6)*($B$3:$B1696&lt;=Party_Statement!$E$6)),""))</f>
        <v/>
      </c>
    </row>
    <row r="1697" spans="1:11" s="64" customFormat="1" x14ac:dyDescent="0.2">
      <c r="A1697" s="196" t="str">
        <f>Sales_Entry!A1697</f>
        <v>2083/05/26</v>
      </c>
      <c r="B1697" s="197">
        <f>Sales_Entry!B1697</f>
        <v>46276</v>
      </c>
      <c r="C1697" s="198" t="str">
        <f>Sales_Entry!D1697</f>
        <v>KRISHNA KHAREL</v>
      </c>
      <c r="D1697" s="198" t="s">
        <v>1388</v>
      </c>
      <c r="E1697" s="198" t="str">
        <f>Sales_Entry!C1697</f>
        <v>BILL-7340</v>
      </c>
      <c r="F1697" s="198" t="str">
        <f>Sales_Entry!E1697</f>
        <v>Mix Milk</v>
      </c>
      <c r="G1697" s="199">
        <f>N(Sales_Entry!J1697)</f>
        <v>301</v>
      </c>
      <c r="H1697" s="199">
        <v>0</v>
      </c>
      <c r="I1697" s="199">
        <f t="shared" si="26"/>
        <v>301</v>
      </c>
      <c r="J1697" s="202"/>
      <c r="K1697" s="200" t="str" cm="1">
        <f t="array" ref="K1697">IF($C1697="","",IF(AND($C1697=Party_Statement!$C$5,$B1697&gt;=Party_Statement!$C$6,$B1697&lt;=Party_Statement!$E$6),SUMPRODUCT(($C$3:$C1697=Party_Statement!$C$5)*($B$3:$B1697&gt;=Party_Statement!$C$6)*($B$3:$B1697&lt;=Party_Statement!$E$6)),""))</f>
        <v/>
      </c>
    </row>
    <row r="1698" spans="1:11" s="64" customFormat="1" x14ac:dyDescent="0.2">
      <c r="A1698" s="196" t="str">
        <f>Sales_Entry!A1698</f>
        <v>2083/05/26</v>
      </c>
      <c r="B1698" s="197">
        <f>Sales_Entry!B1698</f>
        <v>46276</v>
      </c>
      <c r="C1698" s="198" t="str">
        <f>Sales_Entry!D1698</f>
        <v>CHHATRABHUMI STORE</v>
      </c>
      <c r="D1698" s="198" t="s">
        <v>1388</v>
      </c>
      <c r="E1698" s="198" t="str">
        <f>Sales_Entry!C1698</f>
        <v>BILL-7341</v>
      </c>
      <c r="F1698" s="198" t="str">
        <f>Sales_Entry!E1698</f>
        <v>Mix Milk</v>
      </c>
      <c r="G1698" s="199">
        <f>N(Sales_Entry!J1698)</f>
        <v>2150</v>
      </c>
      <c r="H1698" s="199">
        <v>0</v>
      </c>
      <c r="I1698" s="199">
        <f t="shared" si="26"/>
        <v>2150</v>
      </c>
      <c r="J1698" s="202"/>
      <c r="K1698" s="200" t="str" cm="1">
        <f t="array" ref="K1698">IF($C1698="","",IF(AND($C1698=Party_Statement!$C$5,$B1698&gt;=Party_Statement!$C$6,$B1698&lt;=Party_Statement!$E$6),SUMPRODUCT(($C$3:$C1698=Party_Statement!$C$5)*($B$3:$B1698&gt;=Party_Statement!$C$6)*($B$3:$B1698&lt;=Party_Statement!$E$6)),""))</f>
        <v/>
      </c>
    </row>
    <row r="1699" spans="1:11" s="64" customFormat="1" x14ac:dyDescent="0.2">
      <c r="A1699" s="196" t="str">
        <f>Sales_Entry!A1699</f>
        <v>2083/05/26</v>
      </c>
      <c r="B1699" s="197">
        <f>Sales_Entry!B1699</f>
        <v>46276</v>
      </c>
      <c r="C1699" s="198" t="str">
        <f>Sales_Entry!D1699</f>
        <v>PALPALI KIRANA</v>
      </c>
      <c r="D1699" s="198" t="s">
        <v>1388</v>
      </c>
      <c r="E1699" s="198" t="str">
        <f>Sales_Entry!C1699</f>
        <v>BILL-7342</v>
      </c>
      <c r="F1699" s="198" t="str">
        <f>Sales_Entry!E1699</f>
        <v>Mix Milk</v>
      </c>
      <c r="G1699" s="199">
        <f>N(Sales_Entry!J1699)</f>
        <v>1700</v>
      </c>
      <c r="H1699" s="199">
        <v>0</v>
      </c>
      <c r="I1699" s="199">
        <f t="shared" si="26"/>
        <v>1700</v>
      </c>
      <c r="J1699" s="202"/>
      <c r="K1699" s="200" t="str" cm="1">
        <f t="array" ref="K1699">IF($C1699="","",IF(AND($C1699=Party_Statement!$C$5,$B1699&gt;=Party_Statement!$C$6,$B1699&lt;=Party_Statement!$E$6),SUMPRODUCT(($C$3:$C1699=Party_Statement!$C$5)*($B$3:$B1699&gt;=Party_Statement!$C$6)*($B$3:$B1699&lt;=Party_Statement!$E$6)),""))</f>
        <v/>
      </c>
    </row>
    <row r="1700" spans="1:11" s="64" customFormat="1" x14ac:dyDescent="0.2">
      <c r="A1700" s="196" t="str">
        <f>Sales_Entry!A1700</f>
        <v>2083/05/26</v>
      </c>
      <c r="B1700" s="197">
        <f>Sales_Entry!B1700</f>
        <v>46276</v>
      </c>
      <c r="C1700" s="198" t="str">
        <f>Sales_Entry!D1700</f>
        <v>AAMOSH KIRANA</v>
      </c>
      <c r="D1700" s="198" t="s">
        <v>1388</v>
      </c>
      <c r="E1700" s="198" t="str">
        <f>Sales_Entry!C1700</f>
        <v>BILL-7343</v>
      </c>
      <c r="F1700" s="198" t="str">
        <f>Sales_Entry!E1700</f>
        <v>Mix Milk</v>
      </c>
      <c r="G1700" s="199">
        <f>N(Sales_Entry!J1700)</f>
        <v>3440</v>
      </c>
      <c r="H1700" s="199">
        <v>0</v>
      </c>
      <c r="I1700" s="199">
        <f t="shared" si="26"/>
        <v>3440</v>
      </c>
      <c r="J1700" s="202"/>
      <c r="K1700" s="200" cm="1">
        <f t="array" ref="K1700">IF($C1700="","",IF(AND($C1700=Party_Statement!$C$5,$B1700&gt;=Party_Statement!$C$6,$B1700&lt;=Party_Statement!$E$6),SUMPRODUCT(($C$3:$C1700=Party_Statement!$C$5)*($B$3:$B1700&gt;=Party_Statement!$C$6)*($B$3:$B1700&lt;=Party_Statement!$E$6)),""))</f>
        <v>217</v>
      </c>
    </row>
    <row r="1701" spans="1:11" s="64" customFormat="1" x14ac:dyDescent="0.2">
      <c r="A1701" s="196" t="str">
        <f>Sales_Entry!A1701</f>
        <v>2083/05/26</v>
      </c>
      <c r="B1701" s="197">
        <f>Sales_Entry!B1701</f>
        <v>46276</v>
      </c>
      <c r="C1701" s="198" t="str">
        <f>Sales_Entry!D1701</f>
        <v>AAMOSH KIRANA</v>
      </c>
      <c r="D1701" s="198" t="s">
        <v>1388</v>
      </c>
      <c r="E1701" s="198" t="str">
        <f>Sales_Entry!C1701</f>
        <v>BILL-7343</v>
      </c>
      <c r="F1701" s="198" t="str">
        <f>Sales_Entry!E1701</f>
        <v>Mix Milk</v>
      </c>
      <c r="G1701" s="199">
        <f>N(Sales_Entry!J1701)</f>
        <v>1700</v>
      </c>
      <c r="H1701" s="199">
        <v>0</v>
      </c>
      <c r="I1701" s="199">
        <f t="shared" si="26"/>
        <v>1700</v>
      </c>
      <c r="J1701" s="202"/>
      <c r="K1701" s="200" cm="1">
        <f t="array" ref="K1701">IF($C1701="","",IF(AND($C1701=Party_Statement!$C$5,$B1701&gt;=Party_Statement!$C$6,$B1701&lt;=Party_Statement!$E$6),SUMPRODUCT(($C$3:$C1701=Party_Statement!$C$5)*($B$3:$B1701&gt;=Party_Statement!$C$6)*($B$3:$B1701&lt;=Party_Statement!$E$6)),""))</f>
        <v>218</v>
      </c>
    </row>
    <row r="1702" spans="1:11" s="64" customFormat="1" x14ac:dyDescent="0.2">
      <c r="A1702" s="196" t="str">
        <f>Sales_Entry!A1702</f>
        <v>2083/05/26</v>
      </c>
      <c r="B1702" s="197">
        <f>Sales_Entry!B1702</f>
        <v>46276</v>
      </c>
      <c r="C1702" s="198" t="str">
        <f>Sales_Entry!D1702</f>
        <v>DEURALI KIRANA</v>
      </c>
      <c r="D1702" s="198" t="s">
        <v>1388</v>
      </c>
      <c r="E1702" s="198" t="str">
        <f>Sales_Entry!C1702</f>
        <v>BILL-7344</v>
      </c>
      <c r="F1702" s="198" t="str">
        <f>Sales_Entry!E1702</f>
        <v>Mix Milk</v>
      </c>
      <c r="G1702" s="199">
        <f>N(Sales_Entry!J1702)</f>
        <v>425</v>
      </c>
      <c r="H1702" s="199">
        <v>0</v>
      </c>
      <c r="I1702" s="199">
        <f t="shared" si="26"/>
        <v>425</v>
      </c>
      <c r="J1702" s="202"/>
      <c r="K1702" s="200" t="str" cm="1">
        <f t="array" ref="K1702">IF($C1702="","",IF(AND($C1702=Party_Statement!$C$5,$B1702&gt;=Party_Statement!$C$6,$B1702&lt;=Party_Statement!$E$6),SUMPRODUCT(($C$3:$C1702=Party_Statement!$C$5)*($B$3:$B1702&gt;=Party_Statement!$C$6)*($B$3:$B1702&lt;=Party_Statement!$E$6)),""))</f>
        <v/>
      </c>
    </row>
    <row r="1703" spans="1:11" s="64" customFormat="1" x14ac:dyDescent="0.2">
      <c r="A1703" s="196" t="str">
        <f>Sales_Entry!A1703</f>
        <v>2083/05/26</v>
      </c>
      <c r="B1703" s="197">
        <f>Sales_Entry!B1703</f>
        <v>46276</v>
      </c>
      <c r="C1703" s="198" t="str">
        <f>Sales_Entry!D1703</f>
        <v>GIRI KIRANA</v>
      </c>
      <c r="D1703" s="198" t="s">
        <v>1388</v>
      </c>
      <c r="E1703" s="198" t="str">
        <f>Sales_Entry!C1703</f>
        <v>BILL-7345</v>
      </c>
      <c r="F1703" s="198" t="str">
        <f>Sales_Entry!E1703</f>
        <v>Mix Milk</v>
      </c>
      <c r="G1703" s="199">
        <f>N(Sales_Entry!J1703)</f>
        <v>1275</v>
      </c>
      <c r="H1703" s="199">
        <v>0</v>
      </c>
      <c r="I1703" s="199">
        <f t="shared" si="26"/>
        <v>1275</v>
      </c>
      <c r="J1703" s="202"/>
      <c r="K1703" s="200" t="str" cm="1">
        <f t="array" ref="K1703">IF($C1703="","",IF(AND($C1703=Party_Statement!$C$5,$B1703&gt;=Party_Statement!$C$6,$B1703&lt;=Party_Statement!$E$6),SUMPRODUCT(($C$3:$C1703=Party_Statement!$C$5)*($B$3:$B1703&gt;=Party_Statement!$C$6)*($B$3:$B1703&lt;=Party_Statement!$E$6)),""))</f>
        <v/>
      </c>
    </row>
    <row r="1704" spans="1:11" s="64" customFormat="1" x14ac:dyDescent="0.2">
      <c r="A1704" s="196" t="str">
        <f>Sales_Entry!A1704</f>
        <v>2083/05/26</v>
      </c>
      <c r="B1704" s="197">
        <f>Sales_Entry!B1704</f>
        <v>46276</v>
      </c>
      <c r="C1704" s="198" t="str">
        <f>Sales_Entry!D1704</f>
        <v>SHARMA DAI</v>
      </c>
      <c r="D1704" s="198" t="s">
        <v>1388</v>
      </c>
      <c r="E1704" s="198" t="str">
        <f>Sales_Entry!C1704</f>
        <v>BILL-7346</v>
      </c>
      <c r="F1704" s="198" t="str">
        <f>Sales_Entry!E1704</f>
        <v>Mix Milk</v>
      </c>
      <c r="G1704" s="199">
        <f>N(Sales_Entry!J1704)</f>
        <v>3315</v>
      </c>
      <c r="H1704" s="199">
        <v>0</v>
      </c>
      <c r="I1704" s="199">
        <f t="shared" si="26"/>
        <v>3315</v>
      </c>
      <c r="J1704" s="202"/>
      <c r="K1704" s="200" t="str" cm="1">
        <f t="array" ref="K1704">IF($C1704="","",IF(AND($C1704=Party_Statement!$C$5,$B1704&gt;=Party_Statement!$C$6,$B1704&lt;=Party_Statement!$E$6),SUMPRODUCT(($C$3:$C1704=Party_Statement!$C$5)*($B$3:$B1704&gt;=Party_Statement!$C$6)*($B$3:$B1704&lt;=Party_Statement!$E$6)),""))</f>
        <v/>
      </c>
    </row>
    <row r="1705" spans="1:11" s="64" customFormat="1" x14ac:dyDescent="0.2">
      <c r="A1705" s="196" t="str">
        <f>Sales_Entry!A1705</f>
        <v>2083/05/26</v>
      </c>
      <c r="B1705" s="197">
        <f>Sales_Entry!B1705</f>
        <v>46276</v>
      </c>
      <c r="C1705" s="198" t="str">
        <f>Sales_Entry!D1705</f>
        <v>ORGANIC TARKALI</v>
      </c>
      <c r="D1705" s="198" t="s">
        <v>1388</v>
      </c>
      <c r="E1705" s="198" t="str">
        <f>Sales_Entry!C1705</f>
        <v>BILL-7347</v>
      </c>
      <c r="F1705" s="198" t="str">
        <f>Sales_Entry!E1705</f>
        <v>Mix Milk</v>
      </c>
      <c r="G1705" s="199">
        <f>N(Sales_Entry!J1705)</f>
        <v>3040</v>
      </c>
      <c r="H1705" s="199">
        <v>0</v>
      </c>
      <c r="I1705" s="199">
        <f t="shared" si="26"/>
        <v>3040</v>
      </c>
      <c r="J1705" s="202"/>
      <c r="K1705" s="200" t="str" cm="1">
        <f t="array" ref="K1705">IF($C1705="","",IF(AND($C1705=Party_Statement!$C$5,$B1705&gt;=Party_Statement!$C$6,$B1705&lt;=Party_Statement!$E$6),SUMPRODUCT(($C$3:$C1705=Party_Statement!$C$5)*($B$3:$B1705&gt;=Party_Statement!$C$6)*($B$3:$B1705&lt;=Party_Statement!$E$6)),""))</f>
        <v/>
      </c>
    </row>
    <row r="1706" spans="1:11" s="64" customFormat="1" x14ac:dyDescent="0.2">
      <c r="A1706" s="196" t="str">
        <f>Sales_Entry!A1706</f>
        <v>2083/05/26</v>
      </c>
      <c r="B1706" s="197">
        <f>Sales_Entry!B1706</f>
        <v>46276</v>
      </c>
      <c r="C1706" s="198" t="str">
        <f>Sales_Entry!D1706</f>
        <v>ORGANIC TARKALI</v>
      </c>
      <c r="D1706" s="198" t="s">
        <v>1388</v>
      </c>
      <c r="E1706" s="198" t="str">
        <f>Sales_Entry!C1706</f>
        <v>BILL-7347</v>
      </c>
      <c r="F1706" s="198" t="str">
        <f>Sales_Entry!E1706</f>
        <v>Mix Milk</v>
      </c>
      <c r="G1706" s="199">
        <f>N(Sales_Entry!J1706)</f>
        <v>1020</v>
      </c>
      <c r="H1706" s="199">
        <v>0</v>
      </c>
      <c r="I1706" s="199">
        <f t="shared" si="26"/>
        <v>1020</v>
      </c>
      <c r="J1706" s="202"/>
      <c r="K1706" s="200" t="str" cm="1">
        <f t="array" ref="K1706">IF($C1706="","",IF(AND($C1706=Party_Statement!$C$5,$B1706&gt;=Party_Statement!$C$6,$B1706&lt;=Party_Statement!$E$6),SUMPRODUCT(($C$3:$C1706=Party_Statement!$C$5)*($B$3:$B1706&gt;=Party_Statement!$C$6)*($B$3:$B1706&lt;=Party_Statement!$E$6)),""))</f>
        <v/>
      </c>
    </row>
    <row r="1707" spans="1:11" s="64" customFormat="1" x14ac:dyDescent="0.2">
      <c r="A1707" s="196" t="str">
        <f>Sales_Entry!A1707</f>
        <v>2083/05/26</v>
      </c>
      <c r="B1707" s="197">
        <f>Sales_Entry!B1707</f>
        <v>46276</v>
      </c>
      <c r="C1707" s="198" t="str">
        <f>Sales_Entry!D1707</f>
        <v>GANGA NEUPANE</v>
      </c>
      <c r="D1707" s="198" t="s">
        <v>1388</v>
      </c>
      <c r="E1707" s="198" t="str">
        <f>Sales_Entry!C1707</f>
        <v>BILL-7348</v>
      </c>
      <c r="F1707" s="198" t="str">
        <f>Sales_Entry!E1707</f>
        <v>Mix Milk</v>
      </c>
      <c r="G1707" s="199">
        <f>N(Sales_Entry!J1707)</f>
        <v>340</v>
      </c>
      <c r="H1707" s="199">
        <v>0</v>
      </c>
      <c r="I1707" s="199">
        <f t="shared" si="26"/>
        <v>340</v>
      </c>
      <c r="J1707" s="202"/>
      <c r="K1707" s="200" t="str" cm="1">
        <f t="array" ref="K1707">IF($C1707="","",IF(AND($C1707=Party_Statement!$C$5,$B1707&gt;=Party_Statement!$C$6,$B1707&lt;=Party_Statement!$E$6),SUMPRODUCT(($C$3:$C1707=Party_Statement!$C$5)*($B$3:$B1707&gt;=Party_Statement!$C$6)*($B$3:$B1707&lt;=Party_Statement!$E$6)),""))</f>
        <v/>
      </c>
    </row>
    <row r="1708" spans="1:11" s="64" customFormat="1" x14ac:dyDescent="0.2">
      <c r="A1708" s="196" t="str">
        <f>Sales_Entry!A1708</f>
        <v>2083/05/26</v>
      </c>
      <c r="B1708" s="197">
        <f>Sales_Entry!B1708</f>
        <v>46276</v>
      </c>
      <c r="C1708" s="198" t="str">
        <f>Sales_Entry!D1708</f>
        <v>NEUPANE KIRANA</v>
      </c>
      <c r="D1708" s="198" t="s">
        <v>1388</v>
      </c>
      <c r="E1708" s="198" t="str">
        <f>Sales_Entry!C1708</f>
        <v>BILL-7349</v>
      </c>
      <c r="F1708" s="198" t="str">
        <f>Sales_Entry!E1708</f>
        <v>Mix Milk</v>
      </c>
      <c r="G1708" s="199">
        <f>N(Sales_Entry!J1708)</f>
        <v>100</v>
      </c>
      <c r="H1708" s="199">
        <v>0</v>
      </c>
      <c r="I1708" s="199">
        <f t="shared" si="26"/>
        <v>100</v>
      </c>
      <c r="J1708" s="202"/>
      <c r="K1708" s="200" t="str" cm="1">
        <f t="array" ref="K1708">IF($C1708="","",IF(AND($C1708=Party_Statement!$C$5,$B1708&gt;=Party_Statement!$C$6,$B1708&lt;=Party_Statement!$E$6),SUMPRODUCT(($C$3:$C1708=Party_Statement!$C$5)*($B$3:$B1708&gt;=Party_Statement!$C$6)*($B$3:$B1708&lt;=Party_Statement!$E$6)),""))</f>
        <v/>
      </c>
    </row>
    <row r="1709" spans="1:11" s="64" customFormat="1" x14ac:dyDescent="0.2">
      <c r="A1709" s="196" t="str">
        <f>Sales_Entry!A1709</f>
        <v>2083/05/26</v>
      </c>
      <c r="B1709" s="197">
        <f>Sales_Entry!B1709</f>
        <v>46276</v>
      </c>
      <c r="C1709" s="198" t="str">
        <f>Sales_Entry!D1709</f>
        <v>SITALA ARYAL</v>
      </c>
      <c r="D1709" s="198" t="s">
        <v>1388</v>
      </c>
      <c r="E1709" s="198" t="str">
        <f>Sales_Entry!C1709</f>
        <v>BILL-7350</v>
      </c>
      <c r="F1709" s="198" t="str">
        <f>Sales_Entry!E1709</f>
        <v>Mix Milk</v>
      </c>
      <c r="G1709" s="199">
        <f>N(Sales_Entry!J1709)</f>
        <v>180</v>
      </c>
      <c r="H1709" s="199">
        <v>0</v>
      </c>
      <c r="I1709" s="199">
        <f t="shared" si="26"/>
        <v>180</v>
      </c>
      <c r="J1709" s="202"/>
      <c r="K1709" s="200" t="str" cm="1">
        <f t="array" ref="K1709">IF($C1709="","",IF(AND($C1709=Party_Statement!$C$5,$B1709&gt;=Party_Statement!$C$6,$B1709&lt;=Party_Statement!$E$6),SUMPRODUCT(($C$3:$C1709=Party_Statement!$C$5)*($B$3:$B1709&gt;=Party_Statement!$C$6)*($B$3:$B1709&lt;=Party_Statement!$E$6)),""))</f>
        <v/>
      </c>
    </row>
    <row r="1710" spans="1:11" s="64" customFormat="1" x14ac:dyDescent="0.2">
      <c r="A1710" s="196" t="str">
        <f>Sales_Entry!A1710</f>
        <v>2083/05/26</v>
      </c>
      <c r="B1710" s="197">
        <f>Sales_Entry!B1710</f>
        <v>46276</v>
      </c>
      <c r="C1710" s="198" t="str">
        <f>Sales_Entry!D1710</f>
        <v>SITALA ARYAL</v>
      </c>
      <c r="D1710" s="198" t="s">
        <v>1388</v>
      </c>
      <c r="E1710" s="198" t="str">
        <f>Sales_Entry!C1710</f>
        <v>BILL-7350</v>
      </c>
      <c r="F1710" s="198" t="str">
        <f>Sales_Entry!E1710</f>
        <v>NAUNI</v>
      </c>
      <c r="G1710" s="199">
        <f>N(Sales_Entry!J1710)</f>
        <v>850</v>
      </c>
      <c r="H1710" s="199">
        <v>0</v>
      </c>
      <c r="I1710" s="199">
        <f t="shared" si="26"/>
        <v>850</v>
      </c>
      <c r="J1710" s="202"/>
      <c r="K1710" s="200" t="str" cm="1">
        <f t="array" ref="K1710">IF($C1710="","",IF(AND($C1710=Party_Statement!$C$5,$B1710&gt;=Party_Statement!$C$6,$B1710&lt;=Party_Statement!$E$6),SUMPRODUCT(($C$3:$C1710=Party_Statement!$C$5)*($B$3:$B1710&gt;=Party_Statement!$C$6)*($B$3:$B1710&lt;=Party_Statement!$E$6)),""))</f>
        <v/>
      </c>
    </row>
    <row r="1711" spans="1:11" s="64" customFormat="1" x14ac:dyDescent="0.2">
      <c r="A1711" s="196" t="str">
        <f>Sales_Entry!A1711</f>
        <v>2083/05/26</v>
      </c>
      <c r="B1711" s="197">
        <f>Sales_Entry!B1711</f>
        <v>46276</v>
      </c>
      <c r="C1711" s="198" t="str">
        <f>Sales_Entry!D1711</f>
        <v>BALKRISHNA GYAWALI</v>
      </c>
      <c r="D1711" s="198" t="s">
        <v>1388</v>
      </c>
      <c r="E1711" s="198" t="str">
        <f>Sales_Entry!C1711</f>
        <v>BILL-7401</v>
      </c>
      <c r="F1711" s="198" t="str">
        <f>Sales_Entry!E1711</f>
        <v>GHEE</v>
      </c>
      <c r="G1711" s="199">
        <f>N(Sales_Entry!J1711)</f>
        <v>1200</v>
      </c>
      <c r="H1711" s="199">
        <v>0</v>
      </c>
      <c r="I1711" s="199">
        <f t="shared" si="26"/>
        <v>1200</v>
      </c>
      <c r="J1711" s="202"/>
      <c r="K1711" s="200" t="str" cm="1">
        <f t="array" ref="K1711">IF($C1711="","",IF(AND($C1711=Party_Statement!$C$5,$B1711&gt;=Party_Statement!$C$6,$B1711&lt;=Party_Statement!$E$6),SUMPRODUCT(($C$3:$C1711=Party_Statement!$C$5)*($B$3:$B1711&gt;=Party_Statement!$C$6)*($B$3:$B1711&lt;=Party_Statement!$E$6)),""))</f>
        <v/>
      </c>
    </row>
    <row r="1712" spans="1:11" s="64" customFormat="1" x14ac:dyDescent="0.2">
      <c r="A1712" s="196" t="str">
        <f>Sales_Entry!A1712</f>
        <v>2083/05/26</v>
      </c>
      <c r="B1712" s="197">
        <f>Sales_Entry!B1712</f>
        <v>46276</v>
      </c>
      <c r="C1712" s="198" t="str">
        <f>Sales_Entry!D1712</f>
        <v>NAWA DURGA -317</v>
      </c>
      <c r="D1712" s="198" t="s">
        <v>1388</v>
      </c>
      <c r="E1712" s="198" t="str">
        <f>Sales_Entry!C1712</f>
        <v>BILL-7402</v>
      </c>
      <c r="F1712" s="198" t="str">
        <f>Sales_Entry!E1712</f>
        <v>NAUNI</v>
      </c>
      <c r="G1712" s="199">
        <f>N(Sales_Entry!J1712)</f>
        <v>2550</v>
      </c>
      <c r="H1712" s="199">
        <v>0</v>
      </c>
      <c r="I1712" s="199">
        <f t="shared" si="26"/>
        <v>2550</v>
      </c>
      <c r="J1712" s="202"/>
      <c r="K1712" s="200" t="str" cm="1">
        <f t="array" ref="K1712">IF($C1712="","",IF(AND($C1712=Party_Statement!$C$5,$B1712&gt;=Party_Statement!$C$6,$B1712&lt;=Party_Statement!$E$6),SUMPRODUCT(($C$3:$C1712=Party_Statement!$C$5)*($B$3:$B1712&gt;=Party_Statement!$C$6)*($B$3:$B1712&lt;=Party_Statement!$E$6)),""))</f>
        <v/>
      </c>
    </row>
    <row r="1713" spans="1:11" s="64" customFormat="1" x14ac:dyDescent="0.2">
      <c r="A1713" s="196" t="str">
        <f>Sales_Entry!A1713</f>
        <v>2083/05/26</v>
      </c>
      <c r="B1713" s="197">
        <f>Sales_Entry!B1713</f>
        <v>46276</v>
      </c>
      <c r="C1713" s="198" t="str">
        <f>Sales_Entry!D1713</f>
        <v>LOCAL</v>
      </c>
      <c r="D1713" s="198" t="s">
        <v>1388</v>
      </c>
      <c r="E1713" s="198" t="str">
        <f>Sales_Entry!C1713</f>
        <v>BILL-6500</v>
      </c>
      <c r="F1713" s="198" t="str">
        <f>Sales_Entry!E1713</f>
        <v>Mix Milk</v>
      </c>
      <c r="G1713" s="199">
        <f>N(Sales_Entry!J1713)</f>
        <v>2799.95</v>
      </c>
      <c r="H1713" s="199">
        <v>0</v>
      </c>
      <c r="I1713" s="199">
        <f t="shared" si="26"/>
        <v>2799.95</v>
      </c>
      <c r="J1713" s="202"/>
      <c r="K1713" s="200" t="str" cm="1">
        <f t="array" ref="K1713">IF($C1713="","",IF(AND($C1713=Party_Statement!$C$5,$B1713&gt;=Party_Statement!$C$6,$B1713&lt;=Party_Statement!$E$6),SUMPRODUCT(($C$3:$C1713=Party_Statement!$C$5)*($B$3:$B1713&gt;=Party_Statement!$C$6)*($B$3:$B1713&lt;=Party_Statement!$E$6)),""))</f>
        <v/>
      </c>
    </row>
    <row r="1714" spans="1:11" s="64" customFormat="1" x14ac:dyDescent="0.2">
      <c r="A1714" s="196" t="str">
        <f>Sales_Entry!A1714</f>
        <v>2083/05/26</v>
      </c>
      <c r="B1714" s="197">
        <f>Sales_Entry!B1714</f>
        <v>46276</v>
      </c>
      <c r="C1714" s="198" t="str">
        <f>Sales_Entry!D1714</f>
        <v>LOCAL</v>
      </c>
      <c r="D1714" s="198" t="s">
        <v>1388</v>
      </c>
      <c r="E1714" s="198" t="str">
        <f>Sales_Entry!C1714</f>
        <v>BILL-6500</v>
      </c>
      <c r="F1714" s="198" t="str">
        <f>Sales_Entry!E1714</f>
        <v>GHEE</v>
      </c>
      <c r="G1714" s="199">
        <f>N(Sales_Entry!J1714)</f>
        <v>1200</v>
      </c>
      <c r="H1714" s="199">
        <v>0</v>
      </c>
      <c r="I1714" s="199">
        <f t="shared" si="26"/>
        <v>1200</v>
      </c>
      <c r="J1714" s="202"/>
      <c r="K1714" s="200" t="str" cm="1">
        <f t="array" ref="K1714">IF($C1714="","",IF(AND($C1714=Party_Statement!$C$5,$B1714&gt;=Party_Statement!$C$6,$B1714&lt;=Party_Statement!$E$6),SUMPRODUCT(($C$3:$C1714=Party_Statement!$C$5)*($B$3:$B1714&gt;=Party_Statement!$C$6)*($B$3:$B1714&lt;=Party_Statement!$E$6)),""))</f>
        <v/>
      </c>
    </row>
    <row r="1715" spans="1:11" s="64" customFormat="1" x14ac:dyDescent="0.2">
      <c r="A1715" s="196" t="str">
        <f>Sales_Entry!A1715</f>
        <v>2083/05/26</v>
      </c>
      <c r="B1715" s="197">
        <f>Sales_Entry!B1715</f>
        <v>46276</v>
      </c>
      <c r="C1715" s="198" t="str">
        <f>Sales_Entry!D1715</f>
        <v>LOCAL</v>
      </c>
      <c r="D1715" s="198" t="s">
        <v>1388</v>
      </c>
      <c r="E1715" s="198" t="str">
        <f>Sales_Entry!C1715</f>
        <v>BILL-6500</v>
      </c>
      <c r="F1715" s="198" t="str">
        <f>Sales_Entry!E1715</f>
        <v>NAUNI</v>
      </c>
      <c r="G1715" s="199">
        <f>N(Sales_Entry!J1715)</f>
        <v>1700</v>
      </c>
      <c r="H1715" s="199">
        <v>0</v>
      </c>
      <c r="I1715" s="199">
        <f t="shared" si="26"/>
        <v>1700</v>
      </c>
      <c r="J1715" s="202"/>
      <c r="K1715" s="200" t="str" cm="1">
        <f t="array" ref="K1715">IF($C1715="","",IF(AND($C1715=Party_Statement!$C$5,$B1715&gt;=Party_Statement!$C$6,$B1715&lt;=Party_Statement!$E$6),SUMPRODUCT(($C$3:$C1715=Party_Statement!$C$5)*($B$3:$B1715&gt;=Party_Statement!$C$6)*($B$3:$B1715&lt;=Party_Statement!$E$6)),""))</f>
        <v/>
      </c>
    </row>
    <row r="1716" spans="1:11" s="64" customFormat="1" x14ac:dyDescent="0.2">
      <c r="A1716" s="196" t="str">
        <f>Sales_Entry!A1716</f>
        <v>2083/05/27</v>
      </c>
      <c r="B1716" s="197">
        <f>Sales_Entry!B1716</f>
        <v>46277</v>
      </c>
      <c r="C1716" s="198" t="str">
        <f>Sales_Entry!D1716</f>
        <v>SRIJANA DAIRY</v>
      </c>
      <c r="D1716" s="198" t="s">
        <v>1388</v>
      </c>
      <c r="E1716" s="198" t="str">
        <f>Sales_Entry!C1716</f>
        <v>BILL-7403</v>
      </c>
      <c r="F1716" s="198" t="str">
        <f>Sales_Entry!E1716</f>
        <v>Mix Milk</v>
      </c>
      <c r="G1716" s="199">
        <f>N(Sales_Entry!J1716)</f>
        <v>5100</v>
      </c>
      <c r="H1716" s="199">
        <v>0</v>
      </c>
      <c r="I1716" s="199">
        <f t="shared" si="26"/>
        <v>5100</v>
      </c>
      <c r="J1716" s="202"/>
      <c r="K1716" s="200" t="str" cm="1">
        <f t="array" ref="K1716">IF($C1716="","",IF(AND($C1716=Party_Statement!$C$5,$B1716&gt;=Party_Statement!$C$6,$B1716&lt;=Party_Statement!$E$6),SUMPRODUCT(($C$3:$C1716=Party_Statement!$C$5)*($B$3:$B1716&gt;=Party_Statement!$C$6)*($B$3:$B1716&lt;=Party_Statement!$E$6)),""))</f>
        <v/>
      </c>
    </row>
    <row r="1717" spans="1:11" s="64" customFormat="1" x14ac:dyDescent="0.2">
      <c r="A1717" s="196" t="str">
        <f>Sales_Entry!A1717</f>
        <v>2083/05/27</v>
      </c>
      <c r="B1717" s="197">
        <f>Sales_Entry!B1717</f>
        <v>46277</v>
      </c>
      <c r="C1717" s="198" t="str">
        <f>Sales_Entry!D1717</f>
        <v>SRIJANA DAIRY</v>
      </c>
      <c r="D1717" s="198" t="s">
        <v>1388</v>
      </c>
      <c r="E1717" s="198" t="str">
        <f>Sales_Entry!C1717</f>
        <v>BILL-7403</v>
      </c>
      <c r="F1717" s="198" t="str">
        <f>Sales_Entry!E1717</f>
        <v>Cow Milk</v>
      </c>
      <c r="G1717" s="199">
        <f>N(Sales_Entry!J1717)</f>
        <v>80</v>
      </c>
      <c r="H1717" s="199">
        <v>0</v>
      </c>
      <c r="I1717" s="199">
        <f t="shared" si="26"/>
        <v>80</v>
      </c>
      <c r="J1717" s="202"/>
      <c r="K1717" s="200" t="str" cm="1">
        <f t="array" ref="K1717">IF($C1717="","",IF(AND($C1717=Party_Statement!$C$5,$B1717&gt;=Party_Statement!$C$6,$B1717&lt;=Party_Statement!$E$6),SUMPRODUCT(($C$3:$C1717=Party_Statement!$C$5)*($B$3:$B1717&gt;=Party_Statement!$C$6)*($B$3:$B1717&lt;=Party_Statement!$E$6)),""))</f>
        <v/>
      </c>
    </row>
    <row r="1718" spans="1:11" s="64" customFormat="1" x14ac:dyDescent="0.2">
      <c r="A1718" s="196" t="str">
        <f>Sales_Entry!A1718</f>
        <v>2083/05/27</v>
      </c>
      <c r="B1718" s="197">
        <f>Sales_Entry!B1718</f>
        <v>46277</v>
      </c>
      <c r="C1718" s="198" t="str">
        <f>Sales_Entry!D1718</f>
        <v>SOBHA BHATTARAI</v>
      </c>
      <c r="D1718" s="198" t="s">
        <v>1388</v>
      </c>
      <c r="E1718" s="198" t="str">
        <f>Sales_Entry!C1718</f>
        <v>BILL-7404</v>
      </c>
      <c r="F1718" s="198" t="str">
        <f>Sales_Entry!E1718</f>
        <v>Mix Milk</v>
      </c>
      <c r="G1718" s="199">
        <f>N(Sales_Entry!J1718)</f>
        <v>3400</v>
      </c>
      <c r="H1718" s="199">
        <v>0</v>
      </c>
      <c r="I1718" s="199">
        <f t="shared" si="26"/>
        <v>3400</v>
      </c>
      <c r="J1718" s="202"/>
      <c r="K1718" s="200" t="str" cm="1">
        <f t="array" ref="K1718">IF($C1718="","",IF(AND($C1718=Party_Statement!$C$5,$B1718&gt;=Party_Statement!$C$6,$B1718&lt;=Party_Statement!$E$6),SUMPRODUCT(($C$3:$C1718=Party_Statement!$C$5)*($B$3:$B1718&gt;=Party_Statement!$C$6)*($B$3:$B1718&lt;=Party_Statement!$E$6)),""))</f>
        <v/>
      </c>
    </row>
    <row r="1719" spans="1:11" s="64" customFormat="1" x14ac:dyDescent="0.2">
      <c r="A1719" s="196" t="str">
        <f>Sales_Entry!A1719</f>
        <v>2083/05/27</v>
      </c>
      <c r="B1719" s="197">
        <f>Sales_Entry!B1719</f>
        <v>46277</v>
      </c>
      <c r="C1719" s="198" t="str">
        <f>Sales_Entry!D1719</f>
        <v>MANAKAMANA DAIRY</v>
      </c>
      <c r="D1719" s="198" t="s">
        <v>1388</v>
      </c>
      <c r="E1719" s="198" t="str">
        <f>Sales_Entry!C1719</f>
        <v>BILL-7405</v>
      </c>
      <c r="F1719" s="198" t="str">
        <f>Sales_Entry!E1719</f>
        <v>Mix Milk</v>
      </c>
      <c r="G1719" s="199">
        <f>N(Sales_Entry!J1719)</f>
        <v>850</v>
      </c>
      <c r="H1719" s="199">
        <v>0</v>
      </c>
      <c r="I1719" s="199">
        <f t="shared" si="26"/>
        <v>850</v>
      </c>
      <c r="J1719" s="202"/>
      <c r="K1719" s="200" t="str" cm="1">
        <f t="array" ref="K1719">IF($C1719="","",IF(AND($C1719=Party_Statement!$C$5,$B1719&gt;=Party_Statement!$C$6,$B1719&lt;=Party_Statement!$E$6),SUMPRODUCT(($C$3:$C1719=Party_Statement!$C$5)*($B$3:$B1719&gt;=Party_Statement!$C$6)*($B$3:$B1719&lt;=Party_Statement!$E$6)),""))</f>
        <v/>
      </c>
    </row>
    <row r="1720" spans="1:11" s="64" customFormat="1" x14ac:dyDescent="0.2">
      <c r="A1720" s="196" t="str">
        <f>Sales_Entry!A1720</f>
        <v>2083/05/27</v>
      </c>
      <c r="B1720" s="197">
        <f>Sales_Entry!B1720</f>
        <v>46277</v>
      </c>
      <c r="C1720" s="198" t="str">
        <f>Sales_Entry!D1720</f>
        <v>KHANAL KIRANA</v>
      </c>
      <c r="D1720" s="198" t="s">
        <v>1388</v>
      </c>
      <c r="E1720" s="198" t="str">
        <f>Sales_Entry!C1720</f>
        <v>BILL-7406</v>
      </c>
      <c r="F1720" s="198" t="str">
        <f>Sales_Entry!E1720</f>
        <v>Mix Milk</v>
      </c>
      <c r="G1720" s="199">
        <f>N(Sales_Entry!J1720)</f>
        <v>3400</v>
      </c>
      <c r="H1720" s="199">
        <v>0</v>
      </c>
      <c r="I1720" s="199">
        <f t="shared" si="26"/>
        <v>3400</v>
      </c>
      <c r="J1720" s="202"/>
      <c r="K1720" s="200" t="str" cm="1">
        <f t="array" ref="K1720">IF($C1720="","",IF(AND($C1720=Party_Statement!$C$5,$B1720&gt;=Party_Statement!$C$6,$B1720&lt;=Party_Statement!$E$6),SUMPRODUCT(($C$3:$C1720=Party_Statement!$C$5)*($B$3:$B1720&gt;=Party_Statement!$C$6)*($B$3:$B1720&lt;=Party_Statement!$E$6)),""))</f>
        <v/>
      </c>
    </row>
    <row r="1721" spans="1:11" s="64" customFormat="1" x14ac:dyDescent="0.2">
      <c r="A1721" s="196" t="str">
        <f>Sales_Entry!A1721</f>
        <v>2083/05/27</v>
      </c>
      <c r="B1721" s="197">
        <f>Sales_Entry!B1721</f>
        <v>46277</v>
      </c>
      <c r="C1721" s="198" t="str">
        <f>Sales_Entry!D1721</f>
        <v>AAMOSH KIRANA</v>
      </c>
      <c r="D1721" s="198" t="s">
        <v>1388</v>
      </c>
      <c r="E1721" s="198" t="str">
        <f>Sales_Entry!C1721</f>
        <v>BILL-7407</v>
      </c>
      <c r="F1721" s="198" t="str">
        <f>Sales_Entry!E1721</f>
        <v>Mix Milk</v>
      </c>
      <c r="G1721" s="199">
        <f>N(Sales_Entry!J1721)</f>
        <v>3440</v>
      </c>
      <c r="H1721" s="199">
        <v>0</v>
      </c>
      <c r="I1721" s="199">
        <f t="shared" si="26"/>
        <v>3440</v>
      </c>
      <c r="J1721" s="202"/>
      <c r="K1721" s="200" cm="1">
        <f t="array" ref="K1721">IF($C1721="","",IF(AND($C1721=Party_Statement!$C$5,$B1721&gt;=Party_Statement!$C$6,$B1721&lt;=Party_Statement!$E$6),SUMPRODUCT(($C$3:$C1721=Party_Statement!$C$5)*($B$3:$B1721&gt;=Party_Statement!$C$6)*($B$3:$B1721&lt;=Party_Statement!$E$6)),""))</f>
        <v>219</v>
      </c>
    </row>
    <row r="1722" spans="1:11" s="64" customFormat="1" x14ac:dyDescent="0.2">
      <c r="A1722" s="196" t="str">
        <f>Sales_Entry!A1722</f>
        <v>2083/05/27</v>
      </c>
      <c r="B1722" s="197">
        <f>Sales_Entry!B1722</f>
        <v>46277</v>
      </c>
      <c r="C1722" s="198" t="str">
        <f>Sales_Entry!D1722</f>
        <v>AAMOSH KIRANA</v>
      </c>
      <c r="D1722" s="198" t="s">
        <v>1388</v>
      </c>
      <c r="E1722" s="198" t="str">
        <f>Sales_Entry!C1722</f>
        <v>BILL-7407</v>
      </c>
      <c r="F1722" s="198" t="str">
        <f>Sales_Entry!E1722</f>
        <v>Mix Milk</v>
      </c>
      <c r="G1722" s="199">
        <f>N(Sales_Entry!J1722)</f>
        <v>4250</v>
      </c>
      <c r="H1722" s="199">
        <v>0</v>
      </c>
      <c r="I1722" s="199">
        <f t="shared" si="26"/>
        <v>4250</v>
      </c>
      <c r="J1722" s="202"/>
      <c r="K1722" s="200" cm="1">
        <f t="array" ref="K1722">IF($C1722="","",IF(AND($C1722=Party_Statement!$C$5,$B1722&gt;=Party_Statement!$C$6,$B1722&lt;=Party_Statement!$E$6),SUMPRODUCT(($C$3:$C1722=Party_Statement!$C$5)*($B$3:$B1722&gt;=Party_Statement!$C$6)*($B$3:$B1722&lt;=Party_Statement!$E$6)),""))</f>
        <v>220</v>
      </c>
    </row>
    <row r="1723" spans="1:11" s="64" customFormat="1" x14ac:dyDescent="0.2">
      <c r="A1723" s="196" t="str">
        <f>Sales_Entry!A1723</f>
        <v>2083/05/27</v>
      </c>
      <c r="B1723" s="197">
        <f>Sales_Entry!B1723</f>
        <v>46277</v>
      </c>
      <c r="C1723" s="198" t="str">
        <f>Sales_Entry!D1723</f>
        <v>AAMOSH KIRANA</v>
      </c>
      <c r="D1723" s="198" t="s">
        <v>1388</v>
      </c>
      <c r="E1723" s="198" t="str">
        <f>Sales_Entry!C1723</f>
        <v>BILL-7407</v>
      </c>
      <c r="F1723" s="198" t="str">
        <f>Sales_Entry!E1723</f>
        <v>GHEE</v>
      </c>
      <c r="G1723" s="199">
        <f>N(Sales_Entry!J1723)</f>
        <v>6000</v>
      </c>
      <c r="H1723" s="199">
        <v>0</v>
      </c>
      <c r="I1723" s="199">
        <f t="shared" si="26"/>
        <v>6000</v>
      </c>
      <c r="J1723" s="202"/>
      <c r="K1723" s="200" cm="1">
        <f t="array" ref="K1723">IF($C1723="","",IF(AND($C1723=Party_Statement!$C$5,$B1723&gt;=Party_Statement!$C$6,$B1723&lt;=Party_Statement!$E$6),SUMPRODUCT(($C$3:$C1723=Party_Statement!$C$5)*($B$3:$B1723&gt;=Party_Statement!$C$6)*($B$3:$B1723&lt;=Party_Statement!$E$6)),""))</f>
        <v>221</v>
      </c>
    </row>
    <row r="1724" spans="1:11" s="64" customFormat="1" x14ac:dyDescent="0.2">
      <c r="A1724" s="196" t="str">
        <f>Sales_Entry!A1724</f>
        <v>2083/05/27</v>
      </c>
      <c r="B1724" s="197">
        <f>Sales_Entry!B1724</f>
        <v>46277</v>
      </c>
      <c r="C1724" s="198" t="str">
        <f>Sales_Entry!D1724</f>
        <v>AAMOSH KIRANA</v>
      </c>
      <c r="D1724" s="198" t="s">
        <v>1388</v>
      </c>
      <c r="E1724" s="198" t="str">
        <f>Sales_Entry!C1724</f>
        <v>BILL-7407</v>
      </c>
      <c r="F1724" s="198" t="str">
        <f>Sales_Entry!E1724</f>
        <v>Cow Milk</v>
      </c>
      <c r="G1724" s="199">
        <f>N(Sales_Entry!J1724)</f>
        <v>80</v>
      </c>
      <c r="H1724" s="199">
        <v>0</v>
      </c>
      <c r="I1724" s="199">
        <f t="shared" si="26"/>
        <v>80</v>
      </c>
      <c r="J1724" s="202"/>
      <c r="K1724" s="200" cm="1">
        <f t="array" ref="K1724">IF($C1724="","",IF(AND($C1724=Party_Statement!$C$5,$B1724&gt;=Party_Statement!$C$6,$B1724&lt;=Party_Statement!$E$6),SUMPRODUCT(($C$3:$C1724=Party_Statement!$C$5)*($B$3:$B1724&gt;=Party_Statement!$C$6)*($B$3:$B1724&lt;=Party_Statement!$E$6)),""))</f>
        <v>222</v>
      </c>
    </row>
    <row r="1725" spans="1:11" s="64" customFormat="1" x14ac:dyDescent="0.2">
      <c r="A1725" s="196" t="str">
        <f>Sales_Entry!A1725</f>
        <v>2083/05/27</v>
      </c>
      <c r="B1725" s="197">
        <f>Sales_Entry!B1725</f>
        <v>46277</v>
      </c>
      <c r="C1725" s="198" t="str">
        <f>Sales_Entry!D1725</f>
        <v>CHHATRABHUMI STORE</v>
      </c>
      <c r="D1725" s="198" t="s">
        <v>1388</v>
      </c>
      <c r="E1725" s="198" t="str">
        <f>Sales_Entry!C1725</f>
        <v>BILL-7408</v>
      </c>
      <c r="F1725" s="198" t="str">
        <f>Sales_Entry!E1725</f>
        <v>Mix Milk</v>
      </c>
      <c r="G1725" s="199">
        <f>N(Sales_Entry!J1725)</f>
        <v>2150</v>
      </c>
      <c r="H1725" s="199">
        <v>0</v>
      </c>
      <c r="I1725" s="199">
        <f t="shared" si="26"/>
        <v>2150</v>
      </c>
      <c r="J1725" s="202"/>
      <c r="K1725" s="200" t="str" cm="1">
        <f t="array" ref="K1725">IF($C1725="","",IF(AND($C1725=Party_Statement!$C$5,$B1725&gt;=Party_Statement!$C$6,$B1725&lt;=Party_Statement!$E$6),SUMPRODUCT(($C$3:$C1725=Party_Statement!$C$5)*($B$3:$B1725&gt;=Party_Statement!$C$6)*($B$3:$B1725&lt;=Party_Statement!$E$6)),""))</f>
        <v/>
      </c>
    </row>
    <row r="1726" spans="1:11" s="64" customFormat="1" x14ac:dyDescent="0.2">
      <c r="A1726" s="196" t="str">
        <f>Sales_Entry!A1726</f>
        <v>2083/05/27</v>
      </c>
      <c r="B1726" s="197">
        <f>Sales_Entry!B1726</f>
        <v>46277</v>
      </c>
      <c r="C1726" s="198" t="str">
        <f>Sales_Entry!D1726</f>
        <v>KRISHNA KHAREL</v>
      </c>
      <c r="D1726" s="198" t="s">
        <v>1388</v>
      </c>
      <c r="E1726" s="198" t="str">
        <f>Sales_Entry!C1726</f>
        <v>BILL-7409</v>
      </c>
      <c r="F1726" s="198" t="str">
        <f>Sales_Entry!E1726</f>
        <v>Mix Milk</v>
      </c>
      <c r="G1726" s="199">
        <f>N(Sales_Entry!J1726)</f>
        <v>301</v>
      </c>
      <c r="H1726" s="199">
        <v>0</v>
      </c>
      <c r="I1726" s="199">
        <f t="shared" si="26"/>
        <v>301</v>
      </c>
      <c r="J1726" s="202"/>
      <c r="K1726" s="200" t="str" cm="1">
        <f t="array" ref="K1726">IF($C1726="","",IF(AND($C1726=Party_Statement!$C$5,$B1726&gt;=Party_Statement!$C$6,$B1726&lt;=Party_Statement!$E$6),SUMPRODUCT(($C$3:$C1726=Party_Statement!$C$5)*($B$3:$B1726&gt;=Party_Statement!$C$6)*($B$3:$B1726&lt;=Party_Statement!$E$6)),""))</f>
        <v/>
      </c>
    </row>
    <row r="1727" spans="1:11" s="64" customFormat="1" x14ac:dyDescent="0.2">
      <c r="A1727" s="196" t="str">
        <f>Sales_Entry!A1727</f>
        <v>2083/05/27</v>
      </c>
      <c r="B1727" s="197">
        <f>Sales_Entry!B1727</f>
        <v>46277</v>
      </c>
      <c r="C1727" s="198" t="str">
        <f>Sales_Entry!D1727</f>
        <v>SAMIKSHYA KIRANA</v>
      </c>
      <c r="D1727" s="198" t="s">
        <v>1388</v>
      </c>
      <c r="E1727" s="198" t="str">
        <f>Sales_Entry!C1727</f>
        <v>BILL-7410</v>
      </c>
      <c r="F1727" s="198" t="str">
        <f>Sales_Entry!E1727</f>
        <v>Mix Milk</v>
      </c>
      <c r="G1727" s="199">
        <f>N(Sales_Entry!J1727)</f>
        <v>850</v>
      </c>
      <c r="H1727" s="199">
        <v>0</v>
      </c>
      <c r="I1727" s="199">
        <f t="shared" si="26"/>
        <v>850</v>
      </c>
      <c r="J1727" s="202"/>
      <c r="K1727" s="200" t="str" cm="1">
        <f t="array" ref="K1727">IF($C1727="","",IF(AND($C1727=Party_Statement!$C$5,$B1727&gt;=Party_Statement!$C$6,$B1727&lt;=Party_Statement!$E$6),SUMPRODUCT(($C$3:$C1727=Party_Statement!$C$5)*($B$3:$B1727&gt;=Party_Statement!$C$6)*($B$3:$B1727&lt;=Party_Statement!$E$6)),""))</f>
        <v/>
      </c>
    </row>
    <row r="1728" spans="1:11" s="64" customFormat="1" x14ac:dyDescent="0.2">
      <c r="A1728" s="196" t="str">
        <f>Sales_Entry!A1728</f>
        <v>2083/05/27</v>
      </c>
      <c r="B1728" s="197">
        <f>Sales_Entry!B1728</f>
        <v>46277</v>
      </c>
      <c r="C1728" s="198" t="str">
        <f>Sales_Entry!D1728</f>
        <v>PALPALI KIRANA</v>
      </c>
      <c r="D1728" s="198" t="s">
        <v>1388</v>
      </c>
      <c r="E1728" s="198" t="str">
        <f>Sales_Entry!C1728</f>
        <v>BILL-7411</v>
      </c>
      <c r="F1728" s="198" t="str">
        <f>Sales_Entry!E1728</f>
        <v>Mix Milk</v>
      </c>
      <c r="G1728" s="199">
        <f>N(Sales_Entry!J1728)</f>
        <v>1700</v>
      </c>
      <c r="H1728" s="199">
        <v>0</v>
      </c>
      <c r="I1728" s="199">
        <f t="shared" si="26"/>
        <v>1700</v>
      </c>
      <c r="J1728" s="202"/>
      <c r="K1728" s="200" t="str" cm="1">
        <f t="array" ref="K1728">IF($C1728="","",IF(AND($C1728=Party_Statement!$C$5,$B1728&gt;=Party_Statement!$C$6,$B1728&lt;=Party_Statement!$E$6),SUMPRODUCT(($C$3:$C1728=Party_Statement!$C$5)*($B$3:$B1728&gt;=Party_Statement!$C$6)*($B$3:$B1728&lt;=Party_Statement!$E$6)),""))</f>
        <v/>
      </c>
    </row>
    <row r="1729" spans="1:11" s="64" customFormat="1" x14ac:dyDescent="0.2">
      <c r="A1729" s="196" t="str">
        <f>Sales_Entry!A1729</f>
        <v>2083/05/27</v>
      </c>
      <c r="B1729" s="197">
        <f>Sales_Entry!B1729</f>
        <v>46277</v>
      </c>
      <c r="C1729" s="198" t="str">
        <f>Sales_Entry!D1729</f>
        <v>SUMIT MISTHAN BHANDAR</v>
      </c>
      <c r="D1729" s="198" t="s">
        <v>1388</v>
      </c>
      <c r="E1729" s="198" t="str">
        <f>Sales_Entry!C1729</f>
        <v>BILL-7412</v>
      </c>
      <c r="F1729" s="198" t="str">
        <f>Sales_Entry!E1729</f>
        <v>Mix Milk</v>
      </c>
      <c r="G1729" s="199">
        <f>N(Sales_Entry!J1729)</f>
        <v>3400</v>
      </c>
      <c r="H1729" s="199">
        <v>0</v>
      </c>
      <c r="I1729" s="199">
        <f t="shared" si="26"/>
        <v>3400</v>
      </c>
      <c r="J1729" s="202"/>
      <c r="K1729" s="200" t="str" cm="1">
        <f t="array" ref="K1729">IF($C1729="","",IF(AND($C1729=Party_Statement!$C$5,$B1729&gt;=Party_Statement!$C$6,$B1729&lt;=Party_Statement!$E$6),SUMPRODUCT(($C$3:$C1729=Party_Statement!$C$5)*($B$3:$B1729&gt;=Party_Statement!$C$6)*($B$3:$B1729&lt;=Party_Statement!$E$6)),""))</f>
        <v/>
      </c>
    </row>
    <row r="1730" spans="1:11" s="64" customFormat="1" x14ac:dyDescent="0.2">
      <c r="A1730" s="196" t="str">
        <f>Sales_Entry!A1730</f>
        <v>2083/05/27</v>
      </c>
      <c r="B1730" s="197">
        <f>Sales_Entry!B1730</f>
        <v>46277</v>
      </c>
      <c r="C1730" s="198" t="str">
        <f>Sales_Entry!D1730</f>
        <v>ORGANIC TARKALI</v>
      </c>
      <c r="D1730" s="198" t="s">
        <v>1388</v>
      </c>
      <c r="E1730" s="198" t="str">
        <f>Sales_Entry!C1730</f>
        <v>BILL-7413</v>
      </c>
      <c r="F1730" s="198" t="str">
        <f>Sales_Entry!E1730</f>
        <v>Mix Milk</v>
      </c>
      <c r="G1730" s="199">
        <f>N(Sales_Entry!J1730)</f>
        <v>1425</v>
      </c>
      <c r="H1730" s="199">
        <v>0</v>
      </c>
      <c r="I1730" s="199">
        <f t="shared" si="26"/>
        <v>1425</v>
      </c>
      <c r="J1730" s="202"/>
      <c r="K1730" s="200" t="str" cm="1">
        <f t="array" ref="K1730">IF($C1730="","",IF(AND($C1730=Party_Statement!$C$5,$B1730&gt;=Party_Statement!$C$6,$B1730&lt;=Party_Statement!$E$6),SUMPRODUCT(($C$3:$C1730=Party_Statement!$C$5)*($B$3:$B1730&gt;=Party_Statement!$C$6)*($B$3:$B1730&lt;=Party_Statement!$E$6)),""))</f>
        <v/>
      </c>
    </row>
    <row r="1731" spans="1:11" s="64" customFormat="1" x14ac:dyDescent="0.2">
      <c r="A1731" s="196" t="str">
        <f>Sales_Entry!A1731</f>
        <v>2083/05/27</v>
      </c>
      <c r="B1731" s="197">
        <f>Sales_Entry!B1731</f>
        <v>46277</v>
      </c>
      <c r="C1731" s="198" t="str">
        <f>Sales_Entry!D1731</f>
        <v>ORGANIC TARKALI</v>
      </c>
      <c r="D1731" s="198" t="s">
        <v>1388</v>
      </c>
      <c r="E1731" s="198" t="str">
        <f>Sales_Entry!C1731</f>
        <v>BILL-7413</v>
      </c>
      <c r="F1731" s="198" t="str">
        <f>Sales_Entry!E1731</f>
        <v>Mix Milk</v>
      </c>
      <c r="G1731" s="199">
        <f>N(Sales_Entry!J1731)</f>
        <v>1275</v>
      </c>
      <c r="H1731" s="199">
        <v>0</v>
      </c>
      <c r="I1731" s="199">
        <f t="shared" si="26"/>
        <v>1275</v>
      </c>
      <c r="J1731" s="202"/>
      <c r="K1731" s="200" t="str" cm="1">
        <f t="array" ref="K1731">IF($C1731="","",IF(AND($C1731=Party_Statement!$C$5,$B1731&gt;=Party_Statement!$C$6,$B1731&lt;=Party_Statement!$E$6),SUMPRODUCT(($C$3:$C1731=Party_Statement!$C$5)*($B$3:$B1731&gt;=Party_Statement!$C$6)*($B$3:$B1731&lt;=Party_Statement!$E$6)),""))</f>
        <v/>
      </c>
    </row>
    <row r="1732" spans="1:11" s="64" customFormat="1" x14ac:dyDescent="0.2">
      <c r="A1732" s="196" t="str">
        <f>Sales_Entry!A1732</f>
        <v>2083/05/27</v>
      </c>
      <c r="B1732" s="197">
        <f>Sales_Entry!B1732</f>
        <v>46277</v>
      </c>
      <c r="C1732" s="198" t="str">
        <f>Sales_Entry!D1732</f>
        <v>ORGANIC TARKALI</v>
      </c>
      <c r="D1732" s="198" t="s">
        <v>1388</v>
      </c>
      <c r="E1732" s="198" t="str">
        <f>Sales_Entry!C1732</f>
        <v>BILL-7413</v>
      </c>
      <c r="F1732" s="198" t="str">
        <f>Sales_Entry!E1732</f>
        <v>PANEER</v>
      </c>
      <c r="G1732" s="199">
        <f>N(Sales_Entry!J1732)</f>
        <v>1600</v>
      </c>
      <c r="H1732" s="199">
        <v>0</v>
      </c>
      <c r="I1732" s="199">
        <f t="shared" ref="I1732:I1795" si="27">IF($C1732="","",$G1732-$H1732)</f>
        <v>1600</v>
      </c>
      <c r="J1732" s="202"/>
      <c r="K1732" s="200" t="str" cm="1">
        <f t="array" ref="K1732">IF($C1732="","",IF(AND($C1732=Party_Statement!$C$5,$B1732&gt;=Party_Statement!$C$6,$B1732&lt;=Party_Statement!$E$6),SUMPRODUCT(($C$3:$C1732=Party_Statement!$C$5)*($B$3:$B1732&gt;=Party_Statement!$C$6)*($B$3:$B1732&lt;=Party_Statement!$E$6)),""))</f>
        <v/>
      </c>
    </row>
    <row r="1733" spans="1:11" s="64" customFormat="1" x14ac:dyDescent="0.2">
      <c r="A1733" s="196" t="str">
        <f>Sales_Entry!A1733</f>
        <v>2083/05/27</v>
      </c>
      <c r="B1733" s="197">
        <f>Sales_Entry!B1733</f>
        <v>46277</v>
      </c>
      <c r="C1733" s="198" t="str">
        <f>Sales_Entry!D1733</f>
        <v>YUBARAJ AND SAMRAT</v>
      </c>
      <c r="D1733" s="198" t="s">
        <v>1388</v>
      </c>
      <c r="E1733" s="198" t="str">
        <f>Sales_Entry!C1733</f>
        <v>BILL-7414</v>
      </c>
      <c r="F1733" s="198" t="str">
        <f>Sales_Entry!E1733</f>
        <v>Mix Milk</v>
      </c>
      <c r="G1733" s="199">
        <f>N(Sales_Entry!J1733)</f>
        <v>850</v>
      </c>
      <c r="H1733" s="199">
        <v>0</v>
      </c>
      <c r="I1733" s="199">
        <f t="shared" si="27"/>
        <v>850</v>
      </c>
      <c r="J1733" s="202"/>
      <c r="K1733" s="200" t="str" cm="1">
        <f t="array" ref="K1733">IF($C1733="","",IF(AND($C1733=Party_Statement!$C$5,$B1733&gt;=Party_Statement!$C$6,$B1733&lt;=Party_Statement!$E$6),SUMPRODUCT(($C$3:$C1733=Party_Statement!$C$5)*($B$3:$B1733&gt;=Party_Statement!$C$6)*($B$3:$B1733&lt;=Party_Statement!$E$6)),""))</f>
        <v/>
      </c>
    </row>
    <row r="1734" spans="1:11" s="64" customFormat="1" x14ac:dyDescent="0.2">
      <c r="A1734" s="196" t="str">
        <f>Sales_Entry!A1734</f>
        <v>2083/05/27</v>
      </c>
      <c r="B1734" s="197">
        <f>Sales_Entry!B1734</f>
        <v>46277</v>
      </c>
      <c r="C1734" s="198" t="str">
        <f>Sales_Entry!D1734</f>
        <v>DEURALI KIRANA</v>
      </c>
      <c r="D1734" s="198" t="s">
        <v>1388</v>
      </c>
      <c r="E1734" s="198" t="str">
        <f>Sales_Entry!C1734</f>
        <v>BILL-7415</v>
      </c>
      <c r="F1734" s="198" t="str">
        <f>Sales_Entry!E1734</f>
        <v>Mix Milk</v>
      </c>
      <c r="G1734" s="199">
        <f>N(Sales_Entry!J1734)</f>
        <v>425</v>
      </c>
      <c r="H1734" s="199">
        <v>0</v>
      </c>
      <c r="I1734" s="199">
        <f t="shared" si="27"/>
        <v>425</v>
      </c>
      <c r="J1734" s="202"/>
      <c r="K1734" s="200" t="str" cm="1">
        <f t="array" ref="K1734">IF($C1734="","",IF(AND($C1734=Party_Statement!$C$5,$B1734&gt;=Party_Statement!$C$6,$B1734&lt;=Party_Statement!$E$6),SUMPRODUCT(($C$3:$C1734=Party_Statement!$C$5)*($B$3:$B1734&gt;=Party_Statement!$C$6)*($B$3:$B1734&lt;=Party_Statement!$E$6)),""))</f>
        <v/>
      </c>
    </row>
    <row r="1735" spans="1:11" s="64" customFormat="1" x14ac:dyDescent="0.2">
      <c r="A1735" s="196" t="str">
        <f>Sales_Entry!A1735</f>
        <v>2083/05/27</v>
      </c>
      <c r="B1735" s="197">
        <f>Sales_Entry!B1735</f>
        <v>46277</v>
      </c>
      <c r="C1735" s="198" t="str">
        <f>Sales_Entry!D1735</f>
        <v>SHARMA DAI</v>
      </c>
      <c r="D1735" s="198" t="s">
        <v>1388</v>
      </c>
      <c r="E1735" s="198" t="str">
        <f>Sales_Entry!C1735</f>
        <v>BILL-7416</v>
      </c>
      <c r="F1735" s="198" t="str">
        <f>Sales_Entry!E1735</f>
        <v>Mix Milk</v>
      </c>
      <c r="G1735" s="199">
        <f>N(Sales_Entry!J1735)</f>
        <v>2975</v>
      </c>
      <c r="H1735" s="199">
        <v>0</v>
      </c>
      <c r="I1735" s="199">
        <f t="shared" si="27"/>
        <v>2975</v>
      </c>
      <c r="J1735" s="202"/>
      <c r="K1735" s="200" t="str" cm="1">
        <f t="array" ref="K1735">IF($C1735="","",IF(AND($C1735=Party_Statement!$C$5,$B1735&gt;=Party_Statement!$C$6,$B1735&lt;=Party_Statement!$E$6),SUMPRODUCT(($C$3:$C1735=Party_Statement!$C$5)*($B$3:$B1735&gt;=Party_Statement!$C$6)*($B$3:$B1735&lt;=Party_Statement!$E$6)),""))</f>
        <v/>
      </c>
    </row>
    <row r="1736" spans="1:11" s="64" customFormat="1" x14ac:dyDescent="0.2">
      <c r="A1736" s="196" t="str">
        <f>Sales_Entry!A1736</f>
        <v>2083/05/27</v>
      </c>
      <c r="B1736" s="197">
        <f>Sales_Entry!B1736</f>
        <v>46277</v>
      </c>
      <c r="C1736" s="198" t="str">
        <f>Sales_Entry!D1736</f>
        <v>GANGA NEUPANE</v>
      </c>
      <c r="D1736" s="198" t="s">
        <v>1388</v>
      </c>
      <c r="E1736" s="198" t="str">
        <f>Sales_Entry!C1736</f>
        <v>BILL-7417</v>
      </c>
      <c r="F1736" s="198" t="str">
        <f>Sales_Entry!E1736</f>
        <v>Mix Milk</v>
      </c>
      <c r="G1736" s="199">
        <f>N(Sales_Entry!J1736)</f>
        <v>510</v>
      </c>
      <c r="H1736" s="199">
        <v>0</v>
      </c>
      <c r="I1736" s="199">
        <f t="shared" si="27"/>
        <v>510</v>
      </c>
      <c r="J1736" s="202"/>
      <c r="K1736" s="200" t="str" cm="1">
        <f t="array" ref="K1736">IF($C1736="","",IF(AND($C1736=Party_Statement!$C$5,$B1736&gt;=Party_Statement!$C$6,$B1736&lt;=Party_Statement!$E$6),SUMPRODUCT(($C$3:$C1736=Party_Statement!$C$5)*($B$3:$B1736&gt;=Party_Statement!$C$6)*($B$3:$B1736&lt;=Party_Statement!$E$6)),""))</f>
        <v/>
      </c>
    </row>
    <row r="1737" spans="1:11" s="64" customFormat="1" x14ac:dyDescent="0.2">
      <c r="A1737" s="196" t="str">
        <f>Sales_Entry!A1737</f>
        <v>2083/05/27</v>
      </c>
      <c r="B1737" s="197">
        <f>Sales_Entry!B1737</f>
        <v>46277</v>
      </c>
      <c r="C1737" s="198" t="str">
        <f>Sales_Entry!D1737</f>
        <v>BHUSAL JANARAL STORE</v>
      </c>
      <c r="D1737" s="198" t="s">
        <v>1388</v>
      </c>
      <c r="E1737" s="198" t="str">
        <f>Sales_Entry!C1737</f>
        <v>BILL-7418</v>
      </c>
      <c r="F1737" s="198" t="str">
        <f>Sales_Entry!E1737</f>
        <v>Mix Milk</v>
      </c>
      <c r="G1737" s="199">
        <f>N(Sales_Entry!J1737)</f>
        <v>1700</v>
      </c>
      <c r="H1737" s="199">
        <v>0</v>
      </c>
      <c r="I1737" s="199">
        <f t="shared" si="27"/>
        <v>1700</v>
      </c>
      <c r="J1737" s="202"/>
      <c r="K1737" s="200" t="str" cm="1">
        <f t="array" ref="K1737">IF($C1737="","",IF(AND($C1737=Party_Statement!$C$5,$B1737&gt;=Party_Statement!$C$6,$B1737&lt;=Party_Statement!$E$6),SUMPRODUCT(($C$3:$C1737=Party_Statement!$C$5)*($B$3:$B1737&gt;=Party_Statement!$C$6)*($B$3:$B1737&lt;=Party_Statement!$E$6)),""))</f>
        <v/>
      </c>
    </row>
    <row r="1738" spans="1:11" s="64" customFormat="1" x14ac:dyDescent="0.2">
      <c r="A1738" s="196" t="str">
        <f>Sales_Entry!A1738</f>
        <v>2083/05/27</v>
      </c>
      <c r="B1738" s="197">
        <f>Sales_Entry!B1738</f>
        <v>46277</v>
      </c>
      <c r="C1738" s="198" t="str">
        <f>Sales_Entry!D1738</f>
        <v>NEUPANE KIRANA</v>
      </c>
      <c r="D1738" s="198" t="s">
        <v>1388</v>
      </c>
      <c r="E1738" s="198" t="str">
        <f>Sales_Entry!C1738</f>
        <v>BILL-7419</v>
      </c>
      <c r="F1738" s="198" t="str">
        <f>Sales_Entry!E1738</f>
        <v>Mix Milk</v>
      </c>
      <c r="G1738" s="199">
        <f>N(Sales_Entry!J1738)</f>
        <v>100</v>
      </c>
      <c r="H1738" s="199">
        <v>0</v>
      </c>
      <c r="I1738" s="199">
        <f t="shared" si="27"/>
        <v>100</v>
      </c>
      <c r="J1738" s="202"/>
      <c r="K1738" s="200" t="str" cm="1">
        <f t="array" ref="K1738">IF($C1738="","",IF(AND($C1738=Party_Statement!$C$5,$B1738&gt;=Party_Statement!$C$6,$B1738&lt;=Party_Statement!$E$6),SUMPRODUCT(($C$3:$C1738=Party_Statement!$C$5)*($B$3:$B1738&gt;=Party_Statement!$C$6)*($B$3:$B1738&lt;=Party_Statement!$E$6)),""))</f>
        <v/>
      </c>
    </row>
    <row r="1739" spans="1:11" s="64" customFormat="1" x14ac:dyDescent="0.2">
      <c r="A1739" s="196" t="str">
        <f>Sales_Entry!A1739</f>
        <v>2083/05/27</v>
      </c>
      <c r="B1739" s="197">
        <f>Sales_Entry!B1739</f>
        <v>46277</v>
      </c>
      <c r="C1739" s="198" t="str">
        <f>Sales_Entry!D1739</f>
        <v>GIRI KIRANA</v>
      </c>
      <c r="D1739" s="198" t="s">
        <v>1388</v>
      </c>
      <c r="E1739" s="198" t="str">
        <f>Sales_Entry!C1739</f>
        <v>BILL-7420</v>
      </c>
      <c r="F1739" s="198" t="str">
        <f>Sales_Entry!E1739</f>
        <v>Mix Milk</v>
      </c>
      <c r="G1739" s="199">
        <f>N(Sales_Entry!J1739)</f>
        <v>1275</v>
      </c>
      <c r="H1739" s="199">
        <v>0</v>
      </c>
      <c r="I1739" s="199">
        <f t="shared" si="27"/>
        <v>1275</v>
      </c>
      <c r="J1739" s="202"/>
      <c r="K1739" s="200" t="str" cm="1">
        <f t="array" ref="K1739">IF($C1739="","",IF(AND($C1739=Party_Statement!$C$5,$B1739&gt;=Party_Statement!$C$6,$B1739&lt;=Party_Statement!$E$6),SUMPRODUCT(($C$3:$C1739=Party_Statement!$C$5)*($B$3:$B1739&gt;=Party_Statement!$C$6)*($B$3:$B1739&lt;=Party_Statement!$E$6)),""))</f>
        <v/>
      </c>
    </row>
    <row r="1740" spans="1:11" s="64" customFormat="1" x14ac:dyDescent="0.2">
      <c r="A1740" s="196" t="str">
        <f>Sales_Entry!A1740</f>
        <v>2083/05/27</v>
      </c>
      <c r="B1740" s="197">
        <f>Sales_Entry!B1740</f>
        <v>46277</v>
      </c>
      <c r="C1740" s="198" t="str">
        <f>Sales_Entry!D1740</f>
        <v>YAMLAL BHUSAL</v>
      </c>
      <c r="D1740" s="198" t="s">
        <v>1388</v>
      </c>
      <c r="E1740" s="198" t="str">
        <f>Sales_Entry!C1740</f>
        <v>BILL-7422</v>
      </c>
      <c r="F1740" s="198" t="str">
        <f>Sales_Entry!E1740</f>
        <v>GHEE</v>
      </c>
      <c r="G1740" s="199">
        <f>N(Sales_Entry!J1740)</f>
        <v>1200</v>
      </c>
      <c r="H1740" s="199">
        <v>0</v>
      </c>
      <c r="I1740" s="199">
        <f t="shared" si="27"/>
        <v>1200</v>
      </c>
      <c r="J1740" s="202"/>
      <c r="K1740" s="200" t="str" cm="1">
        <f t="array" ref="K1740">IF($C1740="","",IF(AND($C1740=Party_Statement!$C$5,$B1740&gt;=Party_Statement!$C$6,$B1740&lt;=Party_Statement!$E$6),SUMPRODUCT(($C$3:$C1740=Party_Statement!$C$5)*($B$3:$B1740&gt;=Party_Statement!$C$6)*($B$3:$B1740&lt;=Party_Statement!$E$6)),""))</f>
        <v/>
      </c>
    </row>
    <row r="1741" spans="1:11" s="64" customFormat="1" x14ac:dyDescent="0.2">
      <c r="A1741" s="196" t="str">
        <f>Sales_Entry!A1741</f>
        <v>2083/05/27</v>
      </c>
      <c r="B1741" s="197">
        <f>Sales_Entry!B1741</f>
        <v>46277</v>
      </c>
      <c r="C1741" s="198" t="str">
        <f>Sales_Entry!D1741</f>
        <v>RADHA PANDEY</v>
      </c>
      <c r="D1741" s="198" t="s">
        <v>1388</v>
      </c>
      <c r="E1741" s="198" t="str">
        <f>Sales_Entry!C1741</f>
        <v>BILL-7423</v>
      </c>
      <c r="F1741" s="198" t="str">
        <f>Sales_Entry!E1741</f>
        <v>GHEE</v>
      </c>
      <c r="G1741" s="199">
        <f>N(Sales_Entry!J1741)</f>
        <v>2400</v>
      </c>
      <c r="H1741" s="199">
        <v>0</v>
      </c>
      <c r="I1741" s="199">
        <f t="shared" si="27"/>
        <v>2400</v>
      </c>
      <c r="J1741" s="202"/>
      <c r="K1741" s="200" t="str" cm="1">
        <f t="array" ref="K1741">IF($C1741="","",IF(AND($C1741=Party_Statement!$C$5,$B1741&gt;=Party_Statement!$C$6,$B1741&lt;=Party_Statement!$E$6),SUMPRODUCT(($C$3:$C1741=Party_Statement!$C$5)*($B$3:$B1741&gt;=Party_Statement!$C$6)*($B$3:$B1741&lt;=Party_Statement!$E$6)),""))</f>
        <v/>
      </c>
    </row>
    <row r="1742" spans="1:11" s="64" customFormat="1" x14ac:dyDescent="0.2">
      <c r="A1742" s="196" t="str">
        <f>Sales_Entry!A1742</f>
        <v>2083/05/27</v>
      </c>
      <c r="B1742" s="197">
        <f>Sales_Entry!B1742</f>
        <v>46277</v>
      </c>
      <c r="C1742" s="198" t="str">
        <f>Sales_Entry!D1742</f>
        <v>LOCAL</v>
      </c>
      <c r="D1742" s="198" t="s">
        <v>1388</v>
      </c>
      <c r="E1742" s="198" t="str">
        <f>Sales_Entry!C1742</f>
        <v>BILL-7351</v>
      </c>
      <c r="F1742" s="198" t="str">
        <f>Sales_Entry!E1742</f>
        <v>Mix Milk</v>
      </c>
      <c r="G1742" s="199">
        <f>N(Sales_Entry!J1742)</f>
        <v>150</v>
      </c>
      <c r="H1742" s="199">
        <v>0</v>
      </c>
      <c r="I1742" s="199">
        <f t="shared" si="27"/>
        <v>150</v>
      </c>
      <c r="J1742" s="202"/>
      <c r="K1742" s="200" t="str" cm="1">
        <f t="array" ref="K1742">IF($C1742="","",IF(AND($C1742=Party_Statement!$C$5,$B1742&gt;=Party_Statement!$C$6,$B1742&lt;=Party_Statement!$E$6),SUMPRODUCT(($C$3:$C1742=Party_Statement!$C$5)*($B$3:$B1742&gt;=Party_Statement!$C$6)*($B$3:$B1742&lt;=Party_Statement!$E$6)),""))</f>
        <v/>
      </c>
    </row>
    <row r="1743" spans="1:11" s="64" customFormat="1" x14ac:dyDescent="0.2">
      <c r="A1743" s="196" t="str">
        <f>Sales_Entry!A1743</f>
        <v>2083/05/27</v>
      </c>
      <c r="B1743" s="197">
        <f>Sales_Entry!B1743</f>
        <v>46277</v>
      </c>
      <c r="C1743" s="198" t="str">
        <f>Sales_Entry!D1743</f>
        <v>LOCAL</v>
      </c>
      <c r="D1743" s="198" t="s">
        <v>1388</v>
      </c>
      <c r="E1743" s="198" t="str">
        <f>Sales_Entry!C1743</f>
        <v>BILL-7351</v>
      </c>
      <c r="F1743" s="198" t="str">
        <f>Sales_Entry!E1743</f>
        <v>GHEE</v>
      </c>
      <c r="G1743" s="199">
        <f>N(Sales_Entry!J1743)</f>
        <v>2400</v>
      </c>
      <c r="H1743" s="199">
        <v>0</v>
      </c>
      <c r="I1743" s="199">
        <f t="shared" si="27"/>
        <v>2400</v>
      </c>
      <c r="J1743" s="202"/>
      <c r="K1743" s="200" t="str" cm="1">
        <f t="array" ref="K1743">IF($C1743="","",IF(AND($C1743=Party_Statement!$C$5,$B1743&gt;=Party_Statement!$C$6,$B1743&lt;=Party_Statement!$E$6),SUMPRODUCT(($C$3:$C1743=Party_Statement!$C$5)*($B$3:$B1743&gt;=Party_Statement!$C$6)*($B$3:$B1743&lt;=Party_Statement!$E$6)),""))</f>
        <v/>
      </c>
    </row>
    <row r="1744" spans="1:11" s="64" customFormat="1" x14ac:dyDescent="0.2">
      <c r="A1744" s="196" t="str">
        <f>Sales_Entry!A1744</f>
        <v>2083/05/28</v>
      </c>
      <c r="B1744" s="197">
        <f>Sales_Entry!B1744</f>
        <v>46278</v>
      </c>
      <c r="C1744" s="198" t="str">
        <f>Sales_Entry!D1744</f>
        <v>THE DARBAR PARTY PALACE</v>
      </c>
      <c r="D1744" s="198" t="s">
        <v>1388</v>
      </c>
      <c r="E1744" s="198" t="str">
        <f>Sales_Entry!C1744</f>
        <v>BILL-7421</v>
      </c>
      <c r="F1744" s="198" t="str">
        <f>Sales_Entry!E1744</f>
        <v>Mix Milk</v>
      </c>
      <c r="G1744" s="199">
        <f>N(Sales_Entry!J1744)</f>
        <v>1350</v>
      </c>
      <c r="H1744" s="199">
        <v>0</v>
      </c>
      <c r="I1744" s="199">
        <f t="shared" si="27"/>
        <v>1350</v>
      </c>
      <c r="J1744" s="202"/>
      <c r="K1744" s="200" t="str" cm="1">
        <f t="array" ref="K1744">IF($C1744="","",IF(AND($C1744=Party_Statement!$C$5,$B1744&gt;=Party_Statement!$C$6,$B1744&lt;=Party_Statement!$E$6),SUMPRODUCT(($C$3:$C1744=Party_Statement!$C$5)*($B$3:$B1744&gt;=Party_Statement!$C$6)*($B$3:$B1744&lt;=Party_Statement!$E$6)),""))</f>
        <v/>
      </c>
    </row>
    <row r="1745" spans="1:11" s="64" customFormat="1" x14ac:dyDescent="0.2">
      <c r="A1745" s="196" t="str">
        <f>Sales_Entry!A1745</f>
        <v>2083/05/28</v>
      </c>
      <c r="B1745" s="197">
        <f>Sales_Entry!B1745</f>
        <v>46278</v>
      </c>
      <c r="C1745" s="198" t="str">
        <f>Sales_Entry!D1745</f>
        <v>THE DARBAR PARTY PALACE</v>
      </c>
      <c r="D1745" s="198" t="s">
        <v>1388</v>
      </c>
      <c r="E1745" s="198" t="str">
        <f>Sales_Entry!C1745</f>
        <v>BILL-7421</v>
      </c>
      <c r="F1745" s="198" t="str">
        <f>Sales_Entry!E1745</f>
        <v>GHEE</v>
      </c>
      <c r="G1745" s="199">
        <f>N(Sales_Entry!J1745)</f>
        <v>1200</v>
      </c>
      <c r="H1745" s="199">
        <v>0</v>
      </c>
      <c r="I1745" s="199">
        <f t="shared" si="27"/>
        <v>1200</v>
      </c>
      <c r="J1745" s="202"/>
      <c r="K1745" s="200" t="str" cm="1">
        <f t="array" ref="K1745">IF($C1745="","",IF(AND($C1745=Party_Statement!$C$5,$B1745&gt;=Party_Statement!$C$6,$B1745&lt;=Party_Statement!$E$6),SUMPRODUCT(($C$3:$C1745=Party_Statement!$C$5)*($B$3:$B1745&gt;=Party_Statement!$C$6)*($B$3:$B1745&lt;=Party_Statement!$E$6)),""))</f>
        <v/>
      </c>
    </row>
    <row r="1746" spans="1:11" s="64" customFormat="1" x14ac:dyDescent="0.2">
      <c r="A1746" s="196" t="str">
        <f>Sales_Entry!A1746</f>
        <v>2083/05/28</v>
      </c>
      <c r="B1746" s="197">
        <f>Sales_Entry!B1746</f>
        <v>46278</v>
      </c>
      <c r="C1746" s="198" t="str">
        <f>Sales_Entry!D1746</f>
        <v>SRIJANA DAIRY</v>
      </c>
      <c r="D1746" s="198" t="s">
        <v>1388</v>
      </c>
      <c r="E1746" s="198" t="str">
        <f>Sales_Entry!C1746</f>
        <v>BILL-7424</v>
      </c>
      <c r="F1746" s="198" t="str">
        <f>Sales_Entry!E1746</f>
        <v>Mix Milk</v>
      </c>
      <c r="G1746" s="199">
        <f>N(Sales_Entry!J1746)</f>
        <v>6800</v>
      </c>
      <c r="H1746" s="199">
        <v>0</v>
      </c>
      <c r="I1746" s="199">
        <f t="shared" si="27"/>
        <v>6800</v>
      </c>
      <c r="J1746" s="202"/>
      <c r="K1746" s="200" t="str" cm="1">
        <f t="array" ref="K1746">IF($C1746="","",IF(AND($C1746=Party_Statement!$C$5,$B1746&gt;=Party_Statement!$C$6,$B1746&lt;=Party_Statement!$E$6),SUMPRODUCT(($C$3:$C1746=Party_Statement!$C$5)*($B$3:$B1746&gt;=Party_Statement!$C$6)*($B$3:$B1746&lt;=Party_Statement!$E$6)),""))</f>
        <v/>
      </c>
    </row>
    <row r="1747" spans="1:11" s="64" customFormat="1" x14ac:dyDescent="0.2">
      <c r="A1747" s="196" t="str">
        <f>Sales_Entry!A1747</f>
        <v>2083/05/28</v>
      </c>
      <c r="B1747" s="197">
        <f>Sales_Entry!B1747</f>
        <v>46278</v>
      </c>
      <c r="C1747" s="198" t="str">
        <f>Sales_Entry!D1747</f>
        <v>SRIJANA DAIRY</v>
      </c>
      <c r="D1747" s="198" t="s">
        <v>1388</v>
      </c>
      <c r="E1747" s="198" t="str">
        <f>Sales_Entry!C1747</f>
        <v>BILL-7424</v>
      </c>
      <c r="F1747" s="198" t="str">
        <f>Sales_Entry!E1747</f>
        <v>Cow Milk</v>
      </c>
      <c r="G1747" s="199">
        <f>N(Sales_Entry!J1747)</f>
        <v>80</v>
      </c>
      <c r="H1747" s="199">
        <v>0</v>
      </c>
      <c r="I1747" s="199">
        <f t="shared" si="27"/>
        <v>80</v>
      </c>
      <c r="J1747" s="202"/>
      <c r="K1747" s="200" t="str" cm="1">
        <f t="array" ref="K1747">IF($C1747="","",IF(AND($C1747=Party_Statement!$C$5,$B1747&gt;=Party_Statement!$C$6,$B1747&lt;=Party_Statement!$E$6),SUMPRODUCT(($C$3:$C1747=Party_Statement!$C$5)*($B$3:$B1747&gt;=Party_Statement!$C$6)*($B$3:$B1747&lt;=Party_Statement!$E$6)),""))</f>
        <v/>
      </c>
    </row>
    <row r="1748" spans="1:11" s="64" customFormat="1" x14ac:dyDescent="0.2">
      <c r="A1748" s="196" t="str">
        <f>Sales_Entry!A1748</f>
        <v>2083/05/28</v>
      </c>
      <c r="B1748" s="197">
        <f>Sales_Entry!B1748</f>
        <v>46278</v>
      </c>
      <c r="C1748" s="198" t="str">
        <f>Sales_Entry!D1748</f>
        <v>SOBHA BHATTARAI</v>
      </c>
      <c r="D1748" s="198" t="s">
        <v>1388</v>
      </c>
      <c r="E1748" s="198" t="str">
        <f>Sales_Entry!C1748</f>
        <v>BILL-7425</v>
      </c>
      <c r="F1748" s="198" t="str">
        <f>Sales_Entry!E1748</f>
        <v>Cow Milk</v>
      </c>
      <c r="G1748" s="199">
        <f>N(Sales_Entry!J1748)</f>
        <v>4250</v>
      </c>
      <c r="H1748" s="199">
        <v>0</v>
      </c>
      <c r="I1748" s="199">
        <f t="shared" si="27"/>
        <v>4250</v>
      </c>
      <c r="J1748" s="202"/>
      <c r="K1748" s="200" t="str" cm="1">
        <f t="array" ref="K1748">IF($C1748="","",IF(AND($C1748=Party_Statement!$C$5,$B1748&gt;=Party_Statement!$C$6,$B1748&lt;=Party_Statement!$E$6),SUMPRODUCT(($C$3:$C1748=Party_Statement!$C$5)*($B$3:$B1748&gt;=Party_Statement!$C$6)*($B$3:$B1748&lt;=Party_Statement!$E$6)),""))</f>
        <v/>
      </c>
    </row>
    <row r="1749" spans="1:11" s="64" customFormat="1" x14ac:dyDescent="0.2">
      <c r="A1749" s="196" t="str">
        <f>Sales_Entry!A1749</f>
        <v>2083/05/28</v>
      </c>
      <c r="B1749" s="197">
        <f>Sales_Entry!B1749</f>
        <v>46278</v>
      </c>
      <c r="C1749" s="198" t="str">
        <f>Sales_Entry!D1749</f>
        <v>NEHA MISTHAN BHANDAR</v>
      </c>
      <c r="D1749" s="198" t="s">
        <v>1388</v>
      </c>
      <c r="E1749" s="198" t="str">
        <f>Sales_Entry!C1749</f>
        <v>BILL-7426</v>
      </c>
      <c r="F1749" s="198" t="str">
        <f>Sales_Entry!E1749</f>
        <v>Mix Milk</v>
      </c>
      <c r="G1749" s="199">
        <f>N(Sales_Entry!J1749)</f>
        <v>6800</v>
      </c>
      <c r="H1749" s="199">
        <v>0</v>
      </c>
      <c r="I1749" s="199">
        <f t="shared" si="27"/>
        <v>6800</v>
      </c>
      <c r="J1749" s="202"/>
      <c r="K1749" s="200" t="str" cm="1">
        <f t="array" ref="K1749">IF($C1749="","",IF(AND($C1749=Party_Statement!$C$5,$B1749&gt;=Party_Statement!$C$6,$B1749&lt;=Party_Statement!$E$6),SUMPRODUCT(($C$3:$C1749=Party_Statement!$C$5)*($B$3:$B1749&gt;=Party_Statement!$C$6)*($B$3:$B1749&lt;=Party_Statement!$E$6)),""))</f>
        <v/>
      </c>
    </row>
    <row r="1750" spans="1:11" s="64" customFormat="1" x14ac:dyDescent="0.2">
      <c r="A1750" s="196" t="str">
        <f>Sales_Entry!A1750</f>
        <v>2083/05/28</v>
      </c>
      <c r="B1750" s="197">
        <f>Sales_Entry!B1750</f>
        <v>46278</v>
      </c>
      <c r="C1750" s="198" t="str">
        <f>Sales_Entry!D1750</f>
        <v>YUBARAJ AND SAMRAT</v>
      </c>
      <c r="D1750" s="198" t="s">
        <v>1388</v>
      </c>
      <c r="E1750" s="198" t="str">
        <f>Sales_Entry!C1750</f>
        <v>BILL-7427</v>
      </c>
      <c r="F1750" s="198" t="str">
        <f>Sales_Entry!E1750</f>
        <v>Mix Milk</v>
      </c>
      <c r="G1750" s="199">
        <f>N(Sales_Entry!J1750)</f>
        <v>850</v>
      </c>
      <c r="H1750" s="199">
        <v>0</v>
      </c>
      <c r="I1750" s="199">
        <f t="shared" si="27"/>
        <v>850</v>
      </c>
      <c r="J1750" s="202"/>
      <c r="K1750" s="200" t="str" cm="1">
        <f t="array" ref="K1750">IF($C1750="","",IF(AND($C1750=Party_Statement!$C$5,$B1750&gt;=Party_Statement!$C$6,$B1750&lt;=Party_Statement!$E$6),SUMPRODUCT(($C$3:$C1750=Party_Statement!$C$5)*($B$3:$B1750&gt;=Party_Statement!$C$6)*($B$3:$B1750&lt;=Party_Statement!$E$6)),""))</f>
        <v/>
      </c>
    </row>
    <row r="1751" spans="1:11" s="64" customFormat="1" x14ac:dyDescent="0.2">
      <c r="A1751" s="196" t="str">
        <f>Sales_Entry!A1751</f>
        <v>2083/05/28</v>
      </c>
      <c r="B1751" s="197">
        <f>Sales_Entry!B1751</f>
        <v>46278</v>
      </c>
      <c r="C1751" s="198" t="str">
        <f>Sales_Entry!D1751</f>
        <v>KHANAL KIRANA</v>
      </c>
      <c r="D1751" s="198" t="s">
        <v>1388</v>
      </c>
      <c r="E1751" s="198" t="str">
        <f>Sales_Entry!C1751</f>
        <v>BILL-7428</v>
      </c>
      <c r="F1751" s="198" t="str">
        <f>Sales_Entry!E1751</f>
        <v>Mix Milk</v>
      </c>
      <c r="G1751" s="199">
        <f>N(Sales_Entry!J1751)</f>
        <v>1275</v>
      </c>
      <c r="H1751" s="199">
        <v>0</v>
      </c>
      <c r="I1751" s="199">
        <f t="shared" si="27"/>
        <v>1275</v>
      </c>
      <c r="J1751" s="202"/>
      <c r="K1751" s="200" t="str" cm="1">
        <f t="array" ref="K1751">IF($C1751="","",IF(AND($C1751=Party_Statement!$C$5,$B1751&gt;=Party_Statement!$C$6,$B1751&lt;=Party_Statement!$E$6),SUMPRODUCT(($C$3:$C1751=Party_Statement!$C$5)*($B$3:$B1751&gt;=Party_Statement!$C$6)*($B$3:$B1751&lt;=Party_Statement!$E$6)),""))</f>
        <v/>
      </c>
    </row>
    <row r="1752" spans="1:11" s="64" customFormat="1" x14ac:dyDescent="0.2">
      <c r="A1752" s="196" t="str">
        <f>Sales_Entry!A1752</f>
        <v>2083/05/28</v>
      </c>
      <c r="B1752" s="197">
        <f>Sales_Entry!B1752</f>
        <v>46278</v>
      </c>
      <c r="C1752" s="198" t="str">
        <f>Sales_Entry!D1752</f>
        <v>SAMIKSHYA KIRANA</v>
      </c>
      <c r="D1752" s="198" t="s">
        <v>1388</v>
      </c>
      <c r="E1752" s="198" t="str">
        <f>Sales_Entry!C1752</f>
        <v>BILL-7429</v>
      </c>
      <c r="F1752" s="198" t="str">
        <f>Sales_Entry!E1752</f>
        <v>Mix Milk</v>
      </c>
      <c r="G1752" s="199">
        <f>N(Sales_Entry!J1752)</f>
        <v>850</v>
      </c>
      <c r="H1752" s="199">
        <v>0</v>
      </c>
      <c r="I1752" s="199">
        <f t="shared" si="27"/>
        <v>850</v>
      </c>
      <c r="J1752" s="202"/>
      <c r="K1752" s="200" t="str" cm="1">
        <f t="array" ref="K1752">IF($C1752="","",IF(AND($C1752=Party_Statement!$C$5,$B1752&gt;=Party_Statement!$C$6,$B1752&lt;=Party_Statement!$E$6),SUMPRODUCT(($C$3:$C1752=Party_Statement!$C$5)*($B$3:$B1752&gt;=Party_Statement!$C$6)*($B$3:$B1752&lt;=Party_Statement!$E$6)),""))</f>
        <v/>
      </c>
    </row>
    <row r="1753" spans="1:11" s="64" customFormat="1" x14ac:dyDescent="0.2">
      <c r="A1753" s="196" t="str">
        <f>Sales_Entry!A1753</f>
        <v>2083/05/28</v>
      </c>
      <c r="B1753" s="197">
        <f>Sales_Entry!B1753</f>
        <v>46278</v>
      </c>
      <c r="C1753" s="198" t="str">
        <f>Sales_Entry!D1753</f>
        <v>KRISHNA KHAREL</v>
      </c>
      <c r="D1753" s="198" t="s">
        <v>1388</v>
      </c>
      <c r="E1753" s="198" t="str">
        <f>Sales_Entry!C1753</f>
        <v>BILL-7430</v>
      </c>
      <c r="F1753" s="198" t="str">
        <f>Sales_Entry!E1753</f>
        <v>Mix Milk</v>
      </c>
      <c r="G1753" s="199">
        <f>N(Sales_Entry!J1753)</f>
        <v>301</v>
      </c>
      <c r="H1753" s="199">
        <v>0</v>
      </c>
      <c r="I1753" s="199">
        <f t="shared" si="27"/>
        <v>301</v>
      </c>
      <c r="J1753" s="202"/>
      <c r="K1753" s="200" t="str" cm="1">
        <f t="array" ref="K1753">IF($C1753="","",IF(AND($C1753=Party_Statement!$C$5,$B1753&gt;=Party_Statement!$C$6,$B1753&lt;=Party_Statement!$E$6),SUMPRODUCT(($C$3:$C1753=Party_Statement!$C$5)*($B$3:$B1753&gt;=Party_Statement!$C$6)*($B$3:$B1753&lt;=Party_Statement!$E$6)),""))</f>
        <v/>
      </c>
    </row>
    <row r="1754" spans="1:11" s="64" customFormat="1" x14ac:dyDescent="0.2">
      <c r="A1754" s="196" t="str">
        <f>Sales_Entry!A1754</f>
        <v>2083/05/28</v>
      </c>
      <c r="B1754" s="197">
        <f>Sales_Entry!B1754</f>
        <v>46278</v>
      </c>
      <c r="C1754" s="198" t="str">
        <f>Sales_Entry!D1754</f>
        <v>CHHATRABHUMI STORE</v>
      </c>
      <c r="D1754" s="198" t="s">
        <v>1388</v>
      </c>
      <c r="E1754" s="198" t="str">
        <f>Sales_Entry!C1754</f>
        <v>BILL-7431</v>
      </c>
      <c r="F1754" s="198" t="str">
        <f>Sales_Entry!E1754</f>
        <v>Mix Milk</v>
      </c>
      <c r="G1754" s="199">
        <f>N(Sales_Entry!J1754)</f>
        <v>3010</v>
      </c>
      <c r="H1754" s="199">
        <v>0</v>
      </c>
      <c r="I1754" s="199">
        <f t="shared" si="27"/>
        <v>3010</v>
      </c>
      <c r="J1754" s="202"/>
      <c r="K1754" s="200" t="str" cm="1">
        <f t="array" ref="K1754">IF($C1754="","",IF(AND($C1754=Party_Statement!$C$5,$B1754&gt;=Party_Statement!$C$6,$B1754&lt;=Party_Statement!$E$6),SUMPRODUCT(($C$3:$C1754=Party_Statement!$C$5)*($B$3:$B1754&gt;=Party_Statement!$C$6)*($B$3:$B1754&lt;=Party_Statement!$E$6)),""))</f>
        <v/>
      </c>
    </row>
    <row r="1755" spans="1:11" s="64" customFormat="1" x14ac:dyDescent="0.2">
      <c r="A1755" s="196" t="str">
        <f>Sales_Entry!A1755</f>
        <v>2083/05/28</v>
      </c>
      <c r="B1755" s="197">
        <f>Sales_Entry!B1755</f>
        <v>46278</v>
      </c>
      <c r="C1755" s="198" t="str">
        <f>Sales_Entry!D1755</f>
        <v>PALPALI KIRANA</v>
      </c>
      <c r="D1755" s="198" t="s">
        <v>1388</v>
      </c>
      <c r="E1755" s="198" t="str">
        <f>Sales_Entry!C1755</f>
        <v>BILL-7432</v>
      </c>
      <c r="F1755" s="198" t="str">
        <f>Sales_Entry!E1755</f>
        <v>Mix Milk</v>
      </c>
      <c r="G1755" s="199">
        <f>N(Sales_Entry!J1755)</f>
        <v>2550</v>
      </c>
      <c r="H1755" s="199">
        <v>0</v>
      </c>
      <c r="I1755" s="199">
        <f t="shared" si="27"/>
        <v>2550</v>
      </c>
      <c r="J1755" s="202"/>
      <c r="K1755" s="200" t="str" cm="1">
        <f t="array" ref="K1755">IF($C1755="","",IF(AND($C1755=Party_Statement!$C$5,$B1755&gt;=Party_Statement!$C$6,$B1755&lt;=Party_Statement!$E$6),SUMPRODUCT(($C$3:$C1755=Party_Statement!$C$5)*($B$3:$B1755&gt;=Party_Statement!$C$6)*($B$3:$B1755&lt;=Party_Statement!$E$6)),""))</f>
        <v/>
      </c>
    </row>
    <row r="1756" spans="1:11" s="64" customFormat="1" x14ac:dyDescent="0.2">
      <c r="A1756" s="196" t="str">
        <f>Sales_Entry!A1756</f>
        <v>2083/05/28</v>
      </c>
      <c r="B1756" s="197">
        <f>Sales_Entry!B1756</f>
        <v>46278</v>
      </c>
      <c r="C1756" s="198" t="str">
        <f>Sales_Entry!D1756</f>
        <v>AAMOSH KIRANA</v>
      </c>
      <c r="D1756" s="198" t="s">
        <v>1388</v>
      </c>
      <c r="E1756" s="198" t="str">
        <f>Sales_Entry!C1756</f>
        <v>BILL-7433</v>
      </c>
      <c r="F1756" s="198" t="str">
        <f>Sales_Entry!E1756</f>
        <v>Mix Milk</v>
      </c>
      <c r="G1756" s="199">
        <f>N(Sales_Entry!J1756)</f>
        <v>3440</v>
      </c>
      <c r="H1756" s="199">
        <v>0</v>
      </c>
      <c r="I1756" s="199">
        <f t="shared" si="27"/>
        <v>3440</v>
      </c>
      <c r="J1756" s="202"/>
      <c r="K1756" s="200" cm="1">
        <f t="array" ref="K1756">IF($C1756="","",IF(AND($C1756=Party_Statement!$C$5,$B1756&gt;=Party_Statement!$C$6,$B1756&lt;=Party_Statement!$E$6),SUMPRODUCT(($C$3:$C1756=Party_Statement!$C$5)*($B$3:$B1756&gt;=Party_Statement!$C$6)*($B$3:$B1756&lt;=Party_Statement!$E$6)),""))</f>
        <v>223</v>
      </c>
    </row>
    <row r="1757" spans="1:11" s="64" customFormat="1" x14ac:dyDescent="0.2">
      <c r="A1757" s="196" t="str">
        <f>Sales_Entry!A1757</f>
        <v>2083/05/28</v>
      </c>
      <c r="B1757" s="197">
        <f>Sales_Entry!B1757</f>
        <v>46278</v>
      </c>
      <c r="C1757" s="198" t="str">
        <f>Sales_Entry!D1757</f>
        <v>AAMOSH KIRANA</v>
      </c>
      <c r="D1757" s="198" t="s">
        <v>1388</v>
      </c>
      <c r="E1757" s="198" t="str">
        <f>Sales_Entry!C1757</f>
        <v>BILL-7433</v>
      </c>
      <c r="F1757" s="198" t="str">
        <f>Sales_Entry!E1757</f>
        <v>Mix Milk</v>
      </c>
      <c r="G1757" s="199">
        <f>N(Sales_Entry!J1757)</f>
        <v>4250</v>
      </c>
      <c r="H1757" s="199">
        <v>0</v>
      </c>
      <c r="I1757" s="199">
        <f t="shared" si="27"/>
        <v>4250</v>
      </c>
      <c r="J1757" s="202"/>
      <c r="K1757" s="200" cm="1">
        <f t="array" ref="K1757">IF($C1757="","",IF(AND($C1757=Party_Statement!$C$5,$B1757&gt;=Party_Statement!$C$6,$B1757&lt;=Party_Statement!$E$6),SUMPRODUCT(($C$3:$C1757=Party_Statement!$C$5)*($B$3:$B1757&gt;=Party_Statement!$C$6)*($B$3:$B1757&lt;=Party_Statement!$E$6)),""))</f>
        <v>224</v>
      </c>
    </row>
    <row r="1758" spans="1:11" s="64" customFormat="1" x14ac:dyDescent="0.2">
      <c r="A1758" s="196" t="str">
        <f>Sales_Entry!A1758</f>
        <v>2083/05/28</v>
      </c>
      <c r="B1758" s="197">
        <f>Sales_Entry!B1758</f>
        <v>46278</v>
      </c>
      <c r="C1758" s="198" t="str">
        <f>Sales_Entry!D1758</f>
        <v>AAMOSH KIRANA</v>
      </c>
      <c r="D1758" s="198" t="s">
        <v>1388</v>
      </c>
      <c r="E1758" s="198" t="str">
        <f>Sales_Entry!C1758</f>
        <v>BILL-7433</v>
      </c>
      <c r="F1758" s="198" t="str">
        <f>Sales_Entry!E1758</f>
        <v>Cow Milk</v>
      </c>
      <c r="G1758" s="199">
        <f>N(Sales_Entry!J1758)</f>
        <v>80</v>
      </c>
      <c r="H1758" s="199">
        <v>0</v>
      </c>
      <c r="I1758" s="199">
        <f t="shared" si="27"/>
        <v>80</v>
      </c>
      <c r="J1758" s="202"/>
      <c r="K1758" s="200" cm="1">
        <f t="array" ref="K1758">IF($C1758="","",IF(AND($C1758=Party_Statement!$C$5,$B1758&gt;=Party_Statement!$C$6,$B1758&lt;=Party_Statement!$E$6),SUMPRODUCT(($C$3:$C1758=Party_Statement!$C$5)*($B$3:$B1758&gt;=Party_Statement!$C$6)*($B$3:$B1758&lt;=Party_Statement!$E$6)),""))</f>
        <v>225</v>
      </c>
    </row>
    <row r="1759" spans="1:11" s="64" customFormat="1" x14ac:dyDescent="0.2">
      <c r="A1759" s="196" t="str">
        <f>Sales_Entry!A1759</f>
        <v>2083/05/28</v>
      </c>
      <c r="B1759" s="197">
        <f>Sales_Entry!B1759</f>
        <v>46278</v>
      </c>
      <c r="C1759" s="198" t="str">
        <f>Sales_Entry!D1759</f>
        <v>AAMOSH KIRANA</v>
      </c>
      <c r="D1759" s="198" t="s">
        <v>1388</v>
      </c>
      <c r="E1759" s="198" t="str">
        <f>Sales_Entry!C1759</f>
        <v>BILL-7433</v>
      </c>
      <c r="F1759" s="198" t="str">
        <f>Sales_Entry!E1759</f>
        <v>PANEER</v>
      </c>
      <c r="G1759" s="199">
        <f>N(Sales_Entry!J1759)</f>
        <v>800</v>
      </c>
      <c r="H1759" s="199">
        <v>0</v>
      </c>
      <c r="I1759" s="199">
        <f t="shared" si="27"/>
        <v>800</v>
      </c>
      <c r="J1759" s="202"/>
      <c r="K1759" s="200" cm="1">
        <f t="array" ref="K1759">IF($C1759="","",IF(AND($C1759=Party_Statement!$C$5,$B1759&gt;=Party_Statement!$C$6,$B1759&lt;=Party_Statement!$E$6),SUMPRODUCT(($C$3:$C1759=Party_Statement!$C$5)*($B$3:$B1759&gt;=Party_Statement!$C$6)*($B$3:$B1759&lt;=Party_Statement!$E$6)),""))</f>
        <v>226</v>
      </c>
    </row>
    <row r="1760" spans="1:11" s="64" customFormat="1" x14ac:dyDescent="0.2">
      <c r="A1760" s="196" t="str">
        <f>Sales_Entry!A1760</f>
        <v>2083/05/28</v>
      </c>
      <c r="B1760" s="197">
        <f>Sales_Entry!B1760</f>
        <v>46278</v>
      </c>
      <c r="C1760" s="198" t="str">
        <f>Sales_Entry!D1760</f>
        <v>GIRI KIRANA</v>
      </c>
      <c r="D1760" s="198" t="s">
        <v>1388</v>
      </c>
      <c r="E1760" s="198" t="str">
        <f>Sales_Entry!C1760</f>
        <v>BILL-7434</v>
      </c>
      <c r="F1760" s="198" t="str">
        <f>Sales_Entry!E1760</f>
        <v>Mix Milk</v>
      </c>
      <c r="G1760" s="199">
        <f>N(Sales_Entry!J1760)</f>
        <v>1700</v>
      </c>
      <c r="H1760" s="199">
        <v>0</v>
      </c>
      <c r="I1760" s="199">
        <f t="shared" si="27"/>
        <v>1700</v>
      </c>
      <c r="J1760" s="202"/>
      <c r="K1760" s="200" t="str" cm="1">
        <f t="array" ref="K1760">IF($C1760="","",IF(AND($C1760=Party_Statement!$C$5,$B1760&gt;=Party_Statement!$C$6,$B1760&lt;=Party_Statement!$E$6),SUMPRODUCT(($C$3:$C1760=Party_Statement!$C$5)*($B$3:$B1760&gt;=Party_Statement!$C$6)*($B$3:$B1760&lt;=Party_Statement!$E$6)),""))</f>
        <v/>
      </c>
    </row>
    <row r="1761" spans="1:11" s="64" customFormat="1" x14ac:dyDescent="0.2">
      <c r="A1761" s="196" t="str">
        <f>Sales_Entry!A1761</f>
        <v>2083/05/28</v>
      </c>
      <c r="B1761" s="197">
        <f>Sales_Entry!B1761</f>
        <v>46278</v>
      </c>
      <c r="C1761" s="198" t="str">
        <f>Sales_Entry!D1761</f>
        <v>ORGANIC TARKALI</v>
      </c>
      <c r="D1761" s="198" t="s">
        <v>1388</v>
      </c>
      <c r="E1761" s="198" t="str">
        <f>Sales_Entry!C1761</f>
        <v>BILL-7435</v>
      </c>
      <c r="F1761" s="198" t="str">
        <f>Sales_Entry!E1761</f>
        <v>Mix Milk</v>
      </c>
      <c r="G1761" s="199">
        <f>N(Sales_Entry!J1761)</f>
        <v>2850</v>
      </c>
      <c r="H1761" s="199">
        <v>0</v>
      </c>
      <c r="I1761" s="199">
        <f t="shared" si="27"/>
        <v>2850</v>
      </c>
      <c r="J1761" s="202"/>
      <c r="K1761" s="200" t="str" cm="1">
        <f t="array" ref="K1761">IF($C1761="","",IF(AND($C1761=Party_Statement!$C$5,$B1761&gt;=Party_Statement!$C$6,$B1761&lt;=Party_Statement!$E$6),SUMPRODUCT(($C$3:$C1761=Party_Statement!$C$5)*($B$3:$B1761&gt;=Party_Statement!$C$6)*($B$3:$B1761&lt;=Party_Statement!$E$6)),""))</f>
        <v/>
      </c>
    </row>
    <row r="1762" spans="1:11" s="64" customFormat="1" x14ac:dyDescent="0.2">
      <c r="A1762" s="196" t="str">
        <f>Sales_Entry!A1762</f>
        <v>2083/05/28</v>
      </c>
      <c r="B1762" s="197">
        <f>Sales_Entry!B1762</f>
        <v>46278</v>
      </c>
      <c r="C1762" s="198" t="str">
        <f>Sales_Entry!D1762</f>
        <v>ORGANIC TARKALI</v>
      </c>
      <c r="D1762" s="198" t="s">
        <v>1388</v>
      </c>
      <c r="E1762" s="198" t="str">
        <f>Sales_Entry!C1762</f>
        <v>BILL-7436</v>
      </c>
      <c r="F1762" s="198" t="str">
        <f>Sales_Entry!E1762</f>
        <v>Mix Milk</v>
      </c>
      <c r="G1762" s="199">
        <f>N(Sales_Entry!J1762)</f>
        <v>1900</v>
      </c>
      <c r="H1762" s="199">
        <v>0</v>
      </c>
      <c r="I1762" s="199">
        <f t="shared" si="27"/>
        <v>1900</v>
      </c>
      <c r="J1762" s="202"/>
      <c r="K1762" s="200" t="str" cm="1">
        <f t="array" ref="K1762">IF($C1762="","",IF(AND($C1762=Party_Statement!$C$5,$B1762&gt;=Party_Statement!$C$6,$B1762&lt;=Party_Statement!$E$6),SUMPRODUCT(($C$3:$C1762=Party_Statement!$C$5)*($B$3:$B1762&gt;=Party_Statement!$C$6)*($B$3:$B1762&lt;=Party_Statement!$E$6)),""))</f>
        <v/>
      </c>
    </row>
    <row r="1763" spans="1:11" s="64" customFormat="1" x14ac:dyDescent="0.2">
      <c r="A1763" s="196" t="str">
        <f>Sales_Entry!A1763</f>
        <v>2083/05/28</v>
      </c>
      <c r="B1763" s="197">
        <f>Sales_Entry!B1763</f>
        <v>46278</v>
      </c>
      <c r="C1763" s="198" t="str">
        <f>Sales_Entry!D1763</f>
        <v>DEURALI KIRANA</v>
      </c>
      <c r="D1763" s="198" t="s">
        <v>1388</v>
      </c>
      <c r="E1763" s="198" t="str">
        <f>Sales_Entry!C1763</f>
        <v>BILL-7437</v>
      </c>
      <c r="F1763" s="198" t="str">
        <f>Sales_Entry!E1763</f>
        <v>Mix Milk</v>
      </c>
      <c r="G1763" s="199">
        <f>N(Sales_Entry!J1763)</f>
        <v>425</v>
      </c>
      <c r="H1763" s="199">
        <v>0</v>
      </c>
      <c r="I1763" s="199">
        <f t="shared" si="27"/>
        <v>425</v>
      </c>
      <c r="J1763" s="202"/>
      <c r="K1763" s="200" t="str" cm="1">
        <f t="array" ref="K1763">IF($C1763="","",IF(AND($C1763=Party_Statement!$C$5,$B1763&gt;=Party_Statement!$C$6,$B1763&lt;=Party_Statement!$E$6),SUMPRODUCT(($C$3:$C1763=Party_Statement!$C$5)*($B$3:$B1763&gt;=Party_Statement!$C$6)*($B$3:$B1763&lt;=Party_Statement!$E$6)),""))</f>
        <v/>
      </c>
    </row>
    <row r="1764" spans="1:11" s="64" customFormat="1" x14ac:dyDescent="0.2">
      <c r="A1764" s="196" t="str">
        <f>Sales_Entry!A1764</f>
        <v>2083/05/28</v>
      </c>
      <c r="B1764" s="197">
        <f>Sales_Entry!B1764</f>
        <v>46278</v>
      </c>
      <c r="C1764" s="198" t="str">
        <f>Sales_Entry!D1764</f>
        <v>SHARMA DAI</v>
      </c>
      <c r="D1764" s="198" t="s">
        <v>1388</v>
      </c>
      <c r="E1764" s="198" t="str">
        <f>Sales_Entry!C1764</f>
        <v>BILL-7438</v>
      </c>
      <c r="F1764" s="198" t="str">
        <f>Sales_Entry!E1764</f>
        <v>Mix Milk</v>
      </c>
      <c r="G1764" s="199">
        <f>N(Sales_Entry!J1764)</f>
        <v>3485</v>
      </c>
      <c r="H1764" s="199">
        <v>0</v>
      </c>
      <c r="I1764" s="199">
        <f t="shared" si="27"/>
        <v>3485</v>
      </c>
      <c r="J1764" s="202"/>
      <c r="K1764" s="200" t="str" cm="1">
        <f t="array" ref="K1764">IF($C1764="","",IF(AND($C1764=Party_Statement!$C$5,$B1764&gt;=Party_Statement!$C$6,$B1764&lt;=Party_Statement!$E$6),SUMPRODUCT(($C$3:$C1764=Party_Statement!$C$5)*($B$3:$B1764&gt;=Party_Statement!$C$6)*($B$3:$B1764&lt;=Party_Statement!$E$6)),""))</f>
        <v/>
      </c>
    </row>
    <row r="1765" spans="1:11" s="64" customFormat="1" x14ac:dyDescent="0.2">
      <c r="A1765" s="196" t="str">
        <f>Sales_Entry!A1765</f>
        <v>2083/05/28</v>
      </c>
      <c r="B1765" s="197">
        <f>Sales_Entry!B1765</f>
        <v>46278</v>
      </c>
      <c r="C1765" s="198" t="str">
        <f>Sales_Entry!D1765</f>
        <v>GANGA NEUPANE</v>
      </c>
      <c r="D1765" s="198" t="s">
        <v>1388</v>
      </c>
      <c r="E1765" s="198" t="str">
        <f>Sales_Entry!C1765</f>
        <v>BILL-7439</v>
      </c>
      <c r="F1765" s="198" t="str">
        <f>Sales_Entry!E1765</f>
        <v>Mix Milk</v>
      </c>
      <c r="G1765" s="199">
        <f>N(Sales_Entry!J1765)</f>
        <v>425</v>
      </c>
      <c r="H1765" s="199">
        <v>0</v>
      </c>
      <c r="I1765" s="199">
        <f t="shared" si="27"/>
        <v>425</v>
      </c>
      <c r="J1765" s="202"/>
      <c r="K1765" s="200" t="str" cm="1">
        <f t="array" ref="K1765">IF($C1765="","",IF(AND($C1765=Party_Statement!$C$5,$B1765&gt;=Party_Statement!$C$6,$B1765&lt;=Party_Statement!$E$6),SUMPRODUCT(($C$3:$C1765=Party_Statement!$C$5)*($B$3:$B1765&gt;=Party_Statement!$C$6)*($B$3:$B1765&lt;=Party_Statement!$E$6)),""))</f>
        <v/>
      </c>
    </row>
    <row r="1766" spans="1:11" s="64" customFormat="1" x14ac:dyDescent="0.2">
      <c r="A1766" s="196" t="str">
        <f>Sales_Entry!A1766</f>
        <v>2083/05/28</v>
      </c>
      <c r="B1766" s="197">
        <f>Sales_Entry!B1766</f>
        <v>46278</v>
      </c>
      <c r="C1766" s="198" t="str">
        <f>Sales_Entry!D1766</f>
        <v>NEUPANE KIRANA</v>
      </c>
      <c r="D1766" s="198" t="s">
        <v>1388</v>
      </c>
      <c r="E1766" s="198" t="str">
        <f>Sales_Entry!C1766</f>
        <v>BILL-7440</v>
      </c>
      <c r="F1766" s="198" t="str">
        <f>Sales_Entry!E1766</f>
        <v>Mix Milk</v>
      </c>
      <c r="G1766" s="199">
        <f>N(Sales_Entry!J1766)</f>
        <v>100</v>
      </c>
      <c r="H1766" s="199">
        <v>0</v>
      </c>
      <c r="I1766" s="199">
        <f t="shared" si="27"/>
        <v>100</v>
      </c>
      <c r="J1766" s="202"/>
      <c r="K1766" s="200" t="str" cm="1">
        <f t="array" ref="K1766">IF($C1766="","",IF(AND($C1766=Party_Statement!$C$5,$B1766&gt;=Party_Statement!$C$6,$B1766&lt;=Party_Statement!$E$6),SUMPRODUCT(($C$3:$C1766=Party_Statement!$C$5)*($B$3:$B1766&gt;=Party_Statement!$C$6)*($B$3:$B1766&lt;=Party_Statement!$E$6)),""))</f>
        <v/>
      </c>
    </row>
    <row r="1767" spans="1:11" s="64" customFormat="1" x14ac:dyDescent="0.2">
      <c r="A1767" s="196" t="str">
        <f>Sales_Entry!A1767</f>
        <v>2083/05/28</v>
      </c>
      <c r="B1767" s="197">
        <f>Sales_Entry!B1767</f>
        <v>46278</v>
      </c>
      <c r="C1767" s="198" t="str">
        <f>Sales_Entry!D1767</f>
        <v>SATHI MART</v>
      </c>
      <c r="D1767" s="198" t="s">
        <v>1388</v>
      </c>
      <c r="E1767" s="198" t="str">
        <f>Sales_Entry!C1767</f>
        <v>BILL-7441</v>
      </c>
      <c r="F1767" s="198" t="str">
        <f>Sales_Entry!E1767</f>
        <v>GHEE</v>
      </c>
      <c r="G1767" s="199">
        <f>N(Sales_Entry!J1767)</f>
        <v>4800</v>
      </c>
      <c r="H1767" s="199">
        <v>0</v>
      </c>
      <c r="I1767" s="199">
        <f t="shared" si="27"/>
        <v>4800</v>
      </c>
      <c r="J1767" s="202"/>
      <c r="K1767" s="200" t="str" cm="1">
        <f t="array" ref="K1767">IF($C1767="","",IF(AND($C1767=Party_Statement!$C$5,$B1767&gt;=Party_Statement!$C$6,$B1767&lt;=Party_Statement!$E$6),SUMPRODUCT(($C$3:$C1767=Party_Statement!$C$5)*($B$3:$B1767&gt;=Party_Statement!$C$6)*($B$3:$B1767&lt;=Party_Statement!$E$6)),""))</f>
        <v/>
      </c>
    </row>
    <row r="1768" spans="1:11" s="64" customFormat="1" x14ac:dyDescent="0.2">
      <c r="A1768" s="196" t="str">
        <f>Sales_Entry!A1768</f>
        <v>2083/05/28</v>
      </c>
      <c r="B1768" s="197">
        <f>Sales_Entry!B1768</f>
        <v>46278</v>
      </c>
      <c r="C1768" s="198" t="str">
        <f>Sales_Entry!D1768</f>
        <v>J AND J SISTERS</v>
      </c>
      <c r="D1768" s="198" t="s">
        <v>1388</v>
      </c>
      <c r="E1768" s="198" t="str">
        <f>Sales_Entry!C1768</f>
        <v>BILL-7442</v>
      </c>
      <c r="F1768" s="198" t="str">
        <f>Sales_Entry!E1768</f>
        <v>GHEE</v>
      </c>
      <c r="G1768" s="199">
        <f>N(Sales_Entry!J1768)</f>
        <v>8400</v>
      </c>
      <c r="H1768" s="199">
        <v>0</v>
      </c>
      <c r="I1768" s="199">
        <f t="shared" si="27"/>
        <v>8400</v>
      </c>
      <c r="J1768" s="202"/>
      <c r="K1768" s="200" t="str" cm="1">
        <f t="array" ref="K1768">IF($C1768="","",IF(AND($C1768=Party_Statement!$C$5,$B1768&gt;=Party_Statement!$C$6,$B1768&lt;=Party_Statement!$E$6),SUMPRODUCT(($C$3:$C1768=Party_Statement!$C$5)*($B$3:$B1768&gt;=Party_Statement!$C$6)*($B$3:$B1768&lt;=Party_Statement!$E$6)),""))</f>
        <v/>
      </c>
    </row>
    <row r="1769" spans="1:11" s="64" customFormat="1" x14ac:dyDescent="0.2">
      <c r="A1769" s="196" t="str">
        <f>Sales_Entry!A1769</f>
        <v>2083/05/28</v>
      </c>
      <c r="B1769" s="197">
        <f>Sales_Entry!B1769</f>
        <v>46278</v>
      </c>
      <c r="C1769" s="198" t="str">
        <f>Sales_Entry!D1769</f>
        <v>BALKRISHNA GYAWALI</v>
      </c>
      <c r="D1769" s="198" t="s">
        <v>1388</v>
      </c>
      <c r="E1769" s="198" t="str">
        <f>Sales_Entry!C1769</f>
        <v>BILL-7443</v>
      </c>
      <c r="F1769" s="198" t="str">
        <f>Sales_Entry!E1769</f>
        <v>Mix Milk</v>
      </c>
      <c r="G1769" s="199">
        <f>N(Sales_Entry!J1769)</f>
        <v>510</v>
      </c>
      <c r="H1769" s="199">
        <v>0</v>
      </c>
      <c r="I1769" s="199">
        <f t="shared" si="27"/>
        <v>510</v>
      </c>
      <c r="J1769" s="202"/>
      <c r="K1769" s="200" t="str" cm="1">
        <f t="array" ref="K1769">IF($C1769="","",IF(AND($C1769=Party_Statement!$C$5,$B1769&gt;=Party_Statement!$C$6,$B1769&lt;=Party_Statement!$E$6),SUMPRODUCT(($C$3:$C1769=Party_Statement!$C$5)*($B$3:$B1769&gt;=Party_Statement!$C$6)*($B$3:$B1769&lt;=Party_Statement!$E$6)),""))</f>
        <v/>
      </c>
    </row>
    <row r="1770" spans="1:11" s="64" customFormat="1" x14ac:dyDescent="0.2">
      <c r="A1770" s="196" t="str">
        <f>Sales_Entry!A1770</f>
        <v>2083/05/28</v>
      </c>
      <c r="B1770" s="197">
        <f>Sales_Entry!B1770</f>
        <v>46278</v>
      </c>
      <c r="C1770" s="198" t="str">
        <f>Sales_Entry!D1770</f>
        <v>ORGANIC TARKALI</v>
      </c>
      <c r="D1770" s="198" t="s">
        <v>1388</v>
      </c>
      <c r="E1770" s="198" t="str">
        <f>Sales_Entry!C1770</f>
        <v>BILL-7444</v>
      </c>
      <c r="F1770" s="198" t="str">
        <f>Sales_Entry!E1770</f>
        <v>Mix Milk</v>
      </c>
      <c r="G1770" s="199">
        <f>N(Sales_Entry!J1770)</f>
        <v>1275</v>
      </c>
      <c r="H1770" s="199">
        <v>0</v>
      </c>
      <c r="I1770" s="199">
        <f t="shared" si="27"/>
        <v>1275</v>
      </c>
      <c r="J1770" s="202"/>
      <c r="K1770" s="200" t="str" cm="1">
        <f t="array" ref="K1770">IF($C1770="","",IF(AND($C1770=Party_Statement!$C$5,$B1770&gt;=Party_Statement!$C$6,$B1770&lt;=Party_Statement!$E$6),SUMPRODUCT(($C$3:$C1770=Party_Statement!$C$5)*($B$3:$B1770&gt;=Party_Statement!$C$6)*($B$3:$B1770&lt;=Party_Statement!$E$6)),""))</f>
        <v/>
      </c>
    </row>
    <row r="1771" spans="1:11" s="64" customFormat="1" x14ac:dyDescent="0.2">
      <c r="A1771" s="196" t="str">
        <f>Sales_Entry!A1771</f>
        <v>2083/05/28</v>
      </c>
      <c r="B1771" s="197">
        <f>Sales_Entry!B1771</f>
        <v>46278</v>
      </c>
      <c r="C1771" s="198" t="str">
        <f>Sales_Entry!D1771</f>
        <v>LOCAL</v>
      </c>
      <c r="D1771" s="198" t="s">
        <v>1388</v>
      </c>
      <c r="E1771" s="198" t="str">
        <f>Sales_Entry!C1771</f>
        <v>BILL-7352</v>
      </c>
      <c r="F1771" s="198" t="str">
        <f>Sales_Entry!E1771</f>
        <v>Mix Milk</v>
      </c>
      <c r="G1771" s="199">
        <f>N(Sales_Entry!J1771)</f>
        <v>600</v>
      </c>
      <c r="H1771" s="199">
        <v>0</v>
      </c>
      <c r="I1771" s="199">
        <f t="shared" si="27"/>
        <v>600</v>
      </c>
      <c r="J1771" s="202"/>
      <c r="K1771" s="200" t="str" cm="1">
        <f t="array" ref="K1771">IF($C1771="","",IF(AND($C1771=Party_Statement!$C$5,$B1771&gt;=Party_Statement!$C$6,$B1771&lt;=Party_Statement!$E$6),SUMPRODUCT(($C$3:$C1771=Party_Statement!$C$5)*($B$3:$B1771&gt;=Party_Statement!$C$6)*($B$3:$B1771&lt;=Party_Statement!$E$6)),""))</f>
        <v/>
      </c>
    </row>
    <row r="1772" spans="1:11" s="64" customFormat="1" x14ac:dyDescent="0.2">
      <c r="A1772" s="196" t="str">
        <f>Sales_Entry!A1772</f>
        <v>2083/05/28</v>
      </c>
      <c r="B1772" s="197">
        <f>Sales_Entry!B1772</f>
        <v>46278</v>
      </c>
      <c r="C1772" s="198" t="str">
        <f>Sales_Entry!D1772</f>
        <v>LOCAL</v>
      </c>
      <c r="D1772" s="198" t="s">
        <v>1388</v>
      </c>
      <c r="E1772" s="198" t="str">
        <f>Sales_Entry!C1772</f>
        <v>BILL-7352</v>
      </c>
      <c r="F1772" s="198" t="str">
        <f>Sales_Entry!E1772</f>
        <v>GHEE</v>
      </c>
      <c r="G1772" s="199">
        <f>N(Sales_Entry!J1772)</f>
        <v>600</v>
      </c>
      <c r="H1772" s="199">
        <v>0</v>
      </c>
      <c r="I1772" s="199">
        <f t="shared" si="27"/>
        <v>600</v>
      </c>
      <c r="J1772" s="202"/>
      <c r="K1772" s="200" t="str" cm="1">
        <f t="array" ref="K1772">IF($C1772="","",IF(AND($C1772=Party_Statement!$C$5,$B1772&gt;=Party_Statement!$C$6,$B1772&lt;=Party_Statement!$E$6),SUMPRODUCT(($C$3:$C1772=Party_Statement!$C$5)*($B$3:$B1772&gt;=Party_Statement!$C$6)*($B$3:$B1772&lt;=Party_Statement!$E$6)),""))</f>
        <v/>
      </c>
    </row>
    <row r="1773" spans="1:11" s="64" customFormat="1" x14ac:dyDescent="0.2">
      <c r="A1773" s="196" t="str">
        <f>Sales_Entry!A1773</f>
        <v>2083/05/28</v>
      </c>
      <c r="B1773" s="197">
        <f>Sales_Entry!B1773</f>
        <v>46278</v>
      </c>
      <c r="C1773" s="198" t="str">
        <f>Sales_Entry!D1773</f>
        <v>LOCAL</v>
      </c>
      <c r="D1773" s="198" t="s">
        <v>1388</v>
      </c>
      <c r="E1773" s="198" t="str">
        <f>Sales_Entry!C1773</f>
        <v>BILL-7352</v>
      </c>
      <c r="F1773" s="198" t="str">
        <f>Sales_Entry!E1773</f>
        <v>PANEER</v>
      </c>
      <c r="G1773" s="199">
        <f>N(Sales_Entry!J1773)</f>
        <v>400</v>
      </c>
      <c r="H1773" s="199">
        <v>0</v>
      </c>
      <c r="I1773" s="199">
        <f t="shared" si="27"/>
        <v>400</v>
      </c>
      <c r="J1773" s="202"/>
      <c r="K1773" s="200" t="str" cm="1">
        <f t="array" ref="K1773">IF($C1773="","",IF(AND($C1773=Party_Statement!$C$5,$B1773&gt;=Party_Statement!$C$6,$B1773&lt;=Party_Statement!$E$6),SUMPRODUCT(($C$3:$C1773=Party_Statement!$C$5)*($B$3:$B1773&gt;=Party_Statement!$C$6)*($B$3:$B1773&lt;=Party_Statement!$E$6)),""))</f>
        <v/>
      </c>
    </row>
    <row r="1774" spans="1:11" s="64" customFormat="1" x14ac:dyDescent="0.2">
      <c r="A1774" s="196" t="str">
        <f>Sales_Entry!A1774</f>
        <v>2083/05/29</v>
      </c>
      <c r="B1774" s="197">
        <f>Sales_Entry!B1774</f>
        <v>46279</v>
      </c>
      <c r="C1774" s="198" t="str">
        <f>Sales_Entry!D1774</f>
        <v>THE DARBAR PARTY PALACE</v>
      </c>
      <c r="D1774" s="198" t="s">
        <v>1388</v>
      </c>
      <c r="E1774" s="198" t="str">
        <f>Sales_Entry!C1774</f>
        <v>BILL-7445</v>
      </c>
      <c r="F1774" s="198" t="str">
        <f>Sales_Entry!E1774</f>
        <v>PANEER</v>
      </c>
      <c r="G1774" s="199">
        <f>N(Sales_Entry!J1774)</f>
        <v>2400</v>
      </c>
      <c r="H1774" s="199">
        <v>0</v>
      </c>
      <c r="I1774" s="199">
        <f t="shared" si="27"/>
        <v>2400</v>
      </c>
      <c r="J1774" s="202"/>
      <c r="K1774" s="200" t="str" cm="1">
        <f t="array" ref="K1774">IF($C1774="","",IF(AND($C1774=Party_Statement!$C$5,$B1774&gt;=Party_Statement!$C$6,$B1774&lt;=Party_Statement!$E$6),SUMPRODUCT(($C$3:$C1774=Party_Statement!$C$5)*($B$3:$B1774&gt;=Party_Statement!$C$6)*($B$3:$B1774&lt;=Party_Statement!$E$6)),""))</f>
        <v/>
      </c>
    </row>
    <row r="1775" spans="1:11" s="64" customFormat="1" x14ac:dyDescent="0.2">
      <c r="A1775" s="196" t="str">
        <f>Sales_Entry!A1775</f>
        <v>2083/05/29</v>
      </c>
      <c r="B1775" s="197">
        <f>Sales_Entry!B1775</f>
        <v>46279</v>
      </c>
      <c r="C1775" s="198" t="str">
        <f>Sales_Entry!D1775</f>
        <v>SRIJANA DAIRY</v>
      </c>
      <c r="D1775" s="198" t="s">
        <v>1388</v>
      </c>
      <c r="E1775" s="198" t="str">
        <f>Sales_Entry!C1775</f>
        <v>BILL-7446</v>
      </c>
      <c r="F1775" s="198" t="str">
        <f>Sales_Entry!E1775</f>
        <v>Mix Milk</v>
      </c>
      <c r="G1775" s="199">
        <f>N(Sales_Entry!J1775)</f>
        <v>3400</v>
      </c>
      <c r="H1775" s="199">
        <v>0</v>
      </c>
      <c r="I1775" s="199">
        <f t="shared" si="27"/>
        <v>3400</v>
      </c>
      <c r="J1775" s="202"/>
      <c r="K1775" s="200" t="str" cm="1">
        <f t="array" ref="K1775">IF($C1775="","",IF(AND($C1775=Party_Statement!$C$5,$B1775&gt;=Party_Statement!$C$6,$B1775&lt;=Party_Statement!$E$6),SUMPRODUCT(($C$3:$C1775=Party_Statement!$C$5)*($B$3:$B1775&gt;=Party_Statement!$C$6)*($B$3:$B1775&lt;=Party_Statement!$E$6)),""))</f>
        <v/>
      </c>
    </row>
    <row r="1776" spans="1:11" s="64" customFormat="1" x14ac:dyDescent="0.2">
      <c r="A1776" s="196" t="str">
        <f>Sales_Entry!A1776</f>
        <v>2083/05/29</v>
      </c>
      <c r="B1776" s="197">
        <f>Sales_Entry!B1776</f>
        <v>46279</v>
      </c>
      <c r="C1776" s="198" t="str">
        <f>Sales_Entry!D1776</f>
        <v>SRIJANA DAIRY</v>
      </c>
      <c r="D1776" s="198" t="s">
        <v>1388</v>
      </c>
      <c r="E1776" s="198" t="str">
        <f>Sales_Entry!C1776</f>
        <v>BILL-7446</v>
      </c>
      <c r="F1776" s="198" t="str">
        <f>Sales_Entry!E1776</f>
        <v>Cow Milk</v>
      </c>
      <c r="G1776" s="199">
        <f>N(Sales_Entry!J1776)</f>
        <v>80</v>
      </c>
      <c r="H1776" s="199">
        <v>0</v>
      </c>
      <c r="I1776" s="199">
        <f t="shared" si="27"/>
        <v>80</v>
      </c>
      <c r="J1776" s="202"/>
      <c r="K1776" s="200" t="str" cm="1">
        <f t="array" ref="K1776">IF($C1776="","",IF(AND($C1776=Party_Statement!$C$5,$B1776&gt;=Party_Statement!$C$6,$B1776&lt;=Party_Statement!$E$6),SUMPRODUCT(($C$3:$C1776=Party_Statement!$C$5)*($B$3:$B1776&gt;=Party_Statement!$C$6)*($B$3:$B1776&lt;=Party_Statement!$E$6)),""))</f>
        <v/>
      </c>
    </row>
    <row r="1777" spans="1:11" s="64" customFormat="1" x14ac:dyDescent="0.2">
      <c r="A1777" s="196" t="str">
        <f>Sales_Entry!A1777</f>
        <v>2083/05/29</v>
      </c>
      <c r="B1777" s="197">
        <f>Sales_Entry!B1777</f>
        <v>46279</v>
      </c>
      <c r="C1777" s="198" t="str">
        <f>Sales_Entry!D1777</f>
        <v>AAMOSH KIRANA</v>
      </c>
      <c r="D1777" s="198" t="s">
        <v>1388</v>
      </c>
      <c r="E1777" s="198" t="str">
        <f>Sales_Entry!C1777</f>
        <v>BILL-7447</v>
      </c>
      <c r="F1777" s="198" t="str">
        <f>Sales_Entry!E1777</f>
        <v>Mix Milk</v>
      </c>
      <c r="G1777" s="199">
        <f>N(Sales_Entry!J1777)</f>
        <v>3440</v>
      </c>
      <c r="H1777" s="199">
        <v>0</v>
      </c>
      <c r="I1777" s="199">
        <f t="shared" si="27"/>
        <v>3440</v>
      </c>
      <c r="J1777" s="202"/>
      <c r="K1777" s="200" cm="1">
        <f t="array" ref="K1777">IF($C1777="","",IF(AND($C1777=Party_Statement!$C$5,$B1777&gt;=Party_Statement!$C$6,$B1777&lt;=Party_Statement!$E$6),SUMPRODUCT(($C$3:$C1777=Party_Statement!$C$5)*($B$3:$B1777&gt;=Party_Statement!$C$6)*($B$3:$B1777&lt;=Party_Statement!$E$6)),""))</f>
        <v>227</v>
      </c>
    </row>
    <row r="1778" spans="1:11" s="64" customFormat="1" x14ac:dyDescent="0.2">
      <c r="A1778" s="196" t="str">
        <f>Sales_Entry!A1778</f>
        <v>2083/05/29</v>
      </c>
      <c r="B1778" s="197">
        <f>Sales_Entry!B1778</f>
        <v>46279</v>
      </c>
      <c r="C1778" s="198" t="str">
        <f>Sales_Entry!D1778</f>
        <v>AAMOSH KIRANA</v>
      </c>
      <c r="D1778" s="198" t="s">
        <v>1388</v>
      </c>
      <c r="E1778" s="198" t="str">
        <f>Sales_Entry!C1778</f>
        <v>BILL-7447</v>
      </c>
      <c r="F1778" s="198" t="str">
        <f>Sales_Entry!E1778</f>
        <v>Mix Milk</v>
      </c>
      <c r="G1778" s="199">
        <f>N(Sales_Entry!J1778)</f>
        <v>2125</v>
      </c>
      <c r="H1778" s="199">
        <v>0</v>
      </c>
      <c r="I1778" s="199">
        <f t="shared" si="27"/>
        <v>2125</v>
      </c>
      <c r="J1778" s="202"/>
      <c r="K1778" s="200" cm="1">
        <f t="array" ref="K1778">IF($C1778="","",IF(AND($C1778=Party_Statement!$C$5,$B1778&gt;=Party_Statement!$C$6,$B1778&lt;=Party_Statement!$E$6),SUMPRODUCT(($C$3:$C1778=Party_Statement!$C$5)*($B$3:$B1778&gt;=Party_Statement!$C$6)*($B$3:$B1778&lt;=Party_Statement!$E$6)),""))</f>
        <v>228</v>
      </c>
    </row>
    <row r="1779" spans="1:11" s="64" customFormat="1" x14ac:dyDescent="0.2">
      <c r="A1779" s="196" t="str">
        <f>Sales_Entry!A1779</f>
        <v>2083/05/29</v>
      </c>
      <c r="B1779" s="197">
        <f>Sales_Entry!B1779</f>
        <v>46279</v>
      </c>
      <c r="C1779" s="198" t="str">
        <f>Sales_Entry!D1779</f>
        <v>AAMOSH KIRANA</v>
      </c>
      <c r="D1779" s="198" t="s">
        <v>1388</v>
      </c>
      <c r="E1779" s="198" t="str">
        <f>Sales_Entry!C1779</f>
        <v>BILL-7447</v>
      </c>
      <c r="F1779" s="198" t="str">
        <f>Sales_Entry!E1779</f>
        <v>Cow Milk</v>
      </c>
      <c r="G1779" s="199">
        <f>N(Sales_Entry!J1779)</f>
        <v>80</v>
      </c>
      <c r="H1779" s="199">
        <v>0</v>
      </c>
      <c r="I1779" s="199">
        <f t="shared" si="27"/>
        <v>80</v>
      </c>
      <c r="J1779" s="202"/>
      <c r="K1779" s="200" cm="1">
        <f t="array" ref="K1779">IF($C1779="","",IF(AND($C1779=Party_Statement!$C$5,$B1779&gt;=Party_Statement!$C$6,$B1779&lt;=Party_Statement!$E$6),SUMPRODUCT(($C$3:$C1779=Party_Statement!$C$5)*($B$3:$B1779&gt;=Party_Statement!$C$6)*($B$3:$B1779&lt;=Party_Statement!$E$6)),""))</f>
        <v>229</v>
      </c>
    </row>
    <row r="1780" spans="1:11" s="64" customFormat="1" x14ac:dyDescent="0.2">
      <c r="A1780" s="196" t="str">
        <f>Sales_Entry!A1780</f>
        <v>2083/05/29</v>
      </c>
      <c r="B1780" s="197">
        <f>Sales_Entry!B1780</f>
        <v>46279</v>
      </c>
      <c r="C1780" s="198" t="str">
        <f>Sales_Entry!D1780</f>
        <v>CHHATRABHUMI STORE</v>
      </c>
      <c r="D1780" s="198" t="s">
        <v>1388</v>
      </c>
      <c r="E1780" s="198" t="str">
        <f>Sales_Entry!C1780</f>
        <v>BILL-7448</v>
      </c>
      <c r="F1780" s="198" t="str">
        <f>Sales_Entry!E1780</f>
        <v>Mix Milk</v>
      </c>
      <c r="G1780" s="199">
        <f>N(Sales_Entry!J1780)</f>
        <v>1720</v>
      </c>
      <c r="H1780" s="199">
        <v>0</v>
      </c>
      <c r="I1780" s="199">
        <f t="shared" si="27"/>
        <v>1720</v>
      </c>
      <c r="J1780" s="202"/>
      <c r="K1780" s="200" t="str" cm="1">
        <f t="array" ref="K1780">IF($C1780="","",IF(AND($C1780=Party_Statement!$C$5,$B1780&gt;=Party_Statement!$C$6,$B1780&lt;=Party_Statement!$E$6),SUMPRODUCT(($C$3:$C1780=Party_Statement!$C$5)*($B$3:$B1780&gt;=Party_Statement!$C$6)*($B$3:$B1780&lt;=Party_Statement!$E$6)),""))</f>
        <v/>
      </c>
    </row>
    <row r="1781" spans="1:11" s="64" customFormat="1" x14ac:dyDescent="0.2">
      <c r="A1781" s="196" t="str">
        <f>Sales_Entry!A1781</f>
        <v>2083/05/29</v>
      </c>
      <c r="B1781" s="197">
        <f>Sales_Entry!B1781</f>
        <v>46279</v>
      </c>
      <c r="C1781" s="198" t="str">
        <f>Sales_Entry!D1781</f>
        <v>KRISHNA KHAREL</v>
      </c>
      <c r="D1781" s="198" t="s">
        <v>1388</v>
      </c>
      <c r="E1781" s="198" t="str">
        <f>Sales_Entry!C1781</f>
        <v>BILL-7449</v>
      </c>
      <c r="F1781" s="198" t="str">
        <f>Sales_Entry!E1781</f>
        <v>Mix Milk</v>
      </c>
      <c r="G1781" s="199">
        <f>N(Sales_Entry!J1781)</f>
        <v>301</v>
      </c>
      <c r="H1781" s="199">
        <v>0</v>
      </c>
      <c r="I1781" s="199">
        <f t="shared" si="27"/>
        <v>301</v>
      </c>
      <c r="J1781" s="202"/>
      <c r="K1781" s="200" t="str" cm="1">
        <f t="array" ref="K1781">IF($C1781="","",IF(AND($C1781=Party_Statement!$C$5,$B1781&gt;=Party_Statement!$C$6,$B1781&lt;=Party_Statement!$E$6),SUMPRODUCT(($C$3:$C1781=Party_Statement!$C$5)*($B$3:$B1781&gt;=Party_Statement!$C$6)*($B$3:$B1781&lt;=Party_Statement!$E$6)),""))</f>
        <v/>
      </c>
    </row>
    <row r="1782" spans="1:11" s="64" customFormat="1" x14ac:dyDescent="0.2">
      <c r="A1782" s="196" t="str">
        <f>Sales_Entry!A1782</f>
        <v>2083/05/29</v>
      </c>
      <c r="B1782" s="197">
        <f>Sales_Entry!B1782</f>
        <v>46279</v>
      </c>
      <c r="C1782" s="198" t="str">
        <f>Sales_Entry!D1782</f>
        <v>SOBHA BHATTARAI</v>
      </c>
      <c r="D1782" s="198" t="s">
        <v>1388</v>
      </c>
      <c r="E1782" s="198" t="str">
        <f>Sales_Entry!C1782</f>
        <v>BILL-7450</v>
      </c>
      <c r="F1782" s="198" t="str">
        <f>Sales_Entry!E1782</f>
        <v>Mix Milk</v>
      </c>
      <c r="G1782" s="199">
        <f>N(Sales_Entry!J1782)</f>
        <v>2250</v>
      </c>
      <c r="H1782" s="199">
        <v>0</v>
      </c>
      <c r="I1782" s="199">
        <f t="shared" si="27"/>
        <v>2250</v>
      </c>
      <c r="J1782" s="202"/>
      <c r="K1782" s="200" t="str" cm="1">
        <f t="array" ref="K1782">IF($C1782="","",IF(AND($C1782=Party_Statement!$C$5,$B1782&gt;=Party_Statement!$C$6,$B1782&lt;=Party_Statement!$E$6),SUMPRODUCT(($C$3:$C1782=Party_Statement!$C$5)*($B$3:$B1782&gt;=Party_Statement!$C$6)*($B$3:$B1782&lt;=Party_Statement!$E$6)),""))</f>
        <v/>
      </c>
    </row>
    <row r="1783" spans="1:11" s="64" customFormat="1" x14ac:dyDescent="0.2">
      <c r="A1783" s="196" t="str">
        <f>Sales_Entry!A1783</f>
        <v>2083/05/29</v>
      </c>
      <c r="B1783" s="197">
        <f>Sales_Entry!B1783</f>
        <v>46279</v>
      </c>
      <c r="C1783" s="198" t="str">
        <f>Sales_Entry!D1783</f>
        <v>MANAKAMANA DAIRY</v>
      </c>
      <c r="D1783" s="198" t="s">
        <v>1388</v>
      </c>
      <c r="E1783" s="198" t="str">
        <f>Sales_Entry!C1783</f>
        <v>BILL-7451</v>
      </c>
      <c r="F1783" s="198" t="str">
        <f>Sales_Entry!E1783</f>
        <v>Mix Milk</v>
      </c>
      <c r="G1783" s="199">
        <f>N(Sales_Entry!J1783)</f>
        <v>850</v>
      </c>
      <c r="H1783" s="199">
        <v>0</v>
      </c>
      <c r="I1783" s="199">
        <f t="shared" si="27"/>
        <v>850</v>
      </c>
      <c r="J1783" s="202"/>
      <c r="K1783" s="200" t="str" cm="1">
        <f t="array" ref="K1783">IF($C1783="","",IF(AND($C1783=Party_Statement!$C$5,$B1783&gt;=Party_Statement!$C$6,$B1783&lt;=Party_Statement!$E$6),SUMPRODUCT(($C$3:$C1783=Party_Statement!$C$5)*($B$3:$B1783&gt;=Party_Statement!$C$6)*($B$3:$B1783&lt;=Party_Statement!$E$6)),""))</f>
        <v/>
      </c>
    </row>
    <row r="1784" spans="1:11" s="64" customFormat="1" x14ac:dyDescent="0.2">
      <c r="A1784" s="196" t="str">
        <f>Sales_Entry!A1784</f>
        <v>2083/05/29</v>
      </c>
      <c r="B1784" s="197">
        <f>Sales_Entry!B1784</f>
        <v>46279</v>
      </c>
      <c r="C1784" s="198" t="str">
        <f>Sales_Entry!D1784</f>
        <v>KHANAL KIRANA</v>
      </c>
      <c r="D1784" s="198" t="s">
        <v>1388</v>
      </c>
      <c r="E1784" s="198" t="str">
        <f>Sales_Entry!C1784</f>
        <v>BILL-7452</v>
      </c>
      <c r="F1784" s="198" t="str">
        <f>Sales_Entry!E1784</f>
        <v>Mix Milk</v>
      </c>
      <c r="G1784" s="199">
        <f>N(Sales_Entry!J1784)</f>
        <v>2125</v>
      </c>
      <c r="H1784" s="199">
        <v>0</v>
      </c>
      <c r="I1784" s="199">
        <f t="shared" si="27"/>
        <v>2125</v>
      </c>
      <c r="J1784" s="202"/>
      <c r="K1784" s="200" t="str" cm="1">
        <f t="array" ref="K1784">IF($C1784="","",IF(AND($C1784=Party_Statement!$C$5,$B1784&gt;=Party_Statement!$C$6,$B1784&lt;=Party_Statement!$E$6),SUMPRODUCT(($C$3:$C1784=Party_Statement!$C$5)*($B$3:$B1784&gt;=Party_Statement!$C$6)*($B$3:$B1784&lt;=Party_Statement!$E$6)),""))</f>
        <v/>
      </c>
    </row>
    <row r="1785" spans="1:11" s="64" customFormat="1" x14ac:dyDescent="0.2">
      <c r="A1785" s="196" t="str">
        <f>Sales_Entry!A1785</f>
        <v>2083/05/29</v>
      </c>
      <c r="B1785" s="197">
        <f>Sales_Entry!B1785</f>
        <v>46279</v>
      </c>
      <c r="C1785" s="198" t="str">
        <f>Sales_Entry!D1785</f>
        <v>SAMIKSHYA KIRANA</v>
      </c>
      <c r="D1785" s="198" t="s">
        <v>1388</v>
      </c>
      <c r="E1785" s="198" t="str">
        <f>Sales_Entry!C1785</f>
        <v>BILL-7453</v>
      </c>
      <c r="F1785" s="198" t="str">
        <f>Sales_Entry!E1785</f>
        <v>Mix Milk</v>
      </c>
      <c r="G1785" s="199">
        <f>N(Sales_Entry!J1785)</f>
        <v>850</v>
      </c>
      <c r="H1785" s="199">
        <v>0</v>
      </c>
      <c r="I1785" s="199">
        <f t="shared" si="27"/>
        <v>850</v>
      </c>
      <c r="J1785" s="202"/>
      <c r="K1785" s="200" t="str" cm="1">
        <f t="array" ref="K1785">IF($C1785="","",IF(AND($C1785=Party_Statement!$C$5,$B1785&gt;=Party_Statement!$C$6,$B1785&lt;=Party_Statement!$E$6),SUMPRODUCT(($C$3:$C1785=Party_Statement!$C$5)*($B$3:$B1785&gt;=Party_Statement!$C$6)*($B$3:$B1785&lt;=Party_Statement!$E$6)),""))</f>
        <v/>
      </c>
    </row>
    <row r="1786" spans="1:11" s="64" customFormat="1" x14ac:dyDescent="0.2">
      <c r="A1786" s="196" t="str">
        <f>Sales_Entry!A1786</f>
        <v>2083/05/29</v>
      </c>
      <c r="B1786" s="197">
        <f>Sales_Entry!B1786</f>
        <v>46279</v>
      </c>
      <c r="C1786" s="198" t="str">
        <f>Sales_Entry!D1786</f>
        <v>PALPALI KIRANA</v>
      </c>
      <c r="D1786" s="198" t="s">
        <v>1388</v>
      </c>
      <c r="E1786" s="198" t="str">
        <f>Sales_Entry!C1786</f>
        <v>BILL-7454</v>
      </c>
      <c r="F1786" s="198" t="str">
        <f>Sales_Entry!E1786</f>
        <v>Mix Milk</v>
      </c>
      <c r="G1786" s="199">
        <f>N(Sales_Entry!J1786)</f>
        <v>2550</v>
      </c>
      <c r="H1786" s="199">
        <v>0</v>
      </c>
      <c r="I1786" s="199">
        <f t="shared" si="27"/>
        <v>2550</v>
      </c>
      <c r="J1786" s="202"/>
      <c r="K1786" s="200" t="str" cm="1">
        <f t="array" ref="K1786">IF($C1786="","",IF(AND($C1786=Party_Statement!$C$5,$B1786&gt;=Party_Statement!$C$6,$B1786&lt;=Party_Statement!$E$6),SUMPRODUCT(($C$3:$C1786=Party_Statement!$C$5)*($B$3:$B1786&gt;=Party_Statement!$C$6)*($B$3:$B1786&lt;=Party_Statement!$E$6)),""))</f>
        <v/>
      </c>
    </row>
    <row r="1787" spans="1:11" s="64" customFormat="1" x14ac:dyDescent="0.2">
      <c r="A1787" s="196" t="str">
        <f>Sales_Entry!A1787</f>
        <v>2083/05/29</v>
      </c>
      <c r="B1787" s="197">
        <f>Sales_Entry!B1787</f>
        <v>46279</v>
      </c>
      <c r="C1787" s="198" t="str">
        <f>Sales_Entry!D1787</f>
        <v>DEURALI KIRANA</v>
      </c>
      <c r="D1787" s="198" t="s">
        <v>1388</v>
      </c>
      <c r="E1787" s="198" t="str">
        <f>Sales_Entry!C1787</f>
        <v>BILL-7455</v>
      </c>
      <c r="F1787" s="198" t="str">
        <f>Sales_Entry!E1787</f>
        <v>Mix Milk</v>
      </c>
      <c r="G1787" s="199">
        <f>N(Sales_Entry!J1787)</f>
        <v>425</v>
      </c>
      <c r="H1787" s="199">
        <v>0</v>
      </c>
      <c r="I1787" s="199">
        <f t="shared" si="27"/>
        <v>425</v>
      </c>
      <c r="J1787" s="202"/>
      <c r="K1787" s="200" t="str" cm="1">
        <f t="array" ref="K1787">IF($C1787="","",IF(AND($C1787=Party_Statement!$C$5,$B1787&gt;=Party_Statement!$C$6,$B1787&lt;=Party_Statement!$E$6),SUMPRODUCT(($C$3:$C1787=Party_Statement!$C$5)*($B$3:$B1787&gt;=Party_Statement!$C$6)*($B$3:$B1787&lt;=Party_Statement!$E$6)),""))</f>
        <v/>
      </c>
    </row>
    <row r="1788" spans="1:11" s="64" customFormat="1" x14ac:dyDescent="0.2">
      <c r="A1788" s="196" t="str">
        <f>Sales_Entry!A1788</f>
        <v>2083/05/29</v>
      </c>
      <c r="B1788" s="197">
        <f>Sales_Entry!B1788</f>
        <v>46279</v>
      </c>
      <c r="C1788" s="198" t="str">
        <f>Sales_Entry!D1788</f>
        <v>GIRI KIRANA</v>
      </c>
      <c r="D1788" s="198" t="s">
        <v>1388</v>
      </c>
      <c r="E1788" s="198" t="str">
        <f>Sales_Entry!C1788</f>
        <v>BILL-7456</v>
      </c>
      <c r="F1788" s="198" t="str">
        <f>Sales_Entry!E1788</f>
        <v>Mix Milk</v>
      </c>
      <c r="G1788" s="199">
        <f>N(Sales_Entry!J1788)</f>
        <v>1275</v>
      </c>
      <c r="H1788" s="199">
        <v>0</v>
      </c>
      <c r="I1788" s="199">
        <f t="shared" si="27"/>
        <v>1275</v>
      </c>
      <c r="J1788" s="202"/>
      <c r="K1788" s="200" t="str" cm="1">
        <f t="array" ref="K1788">IF($C1788="","",IF(AND($C1788=Party_Statement!$C$5,$B1788&gt;=Party_Statement!$C$6,$B1788&lt;=Party_Statement!$E$6),SUMPRODUCT(($C$3:$C1788=Party_Statement!$C$5)*($B$3:$B1788&gt;=Party_Statement!$C$6)*($B$3:$B1788&lt;=Party_Statement!$E$6)),""))</f>
        <v/>
      </c>
    </row>
    <row r="1789" spans="1:11" s="64" customFormat="1" x14ac:dyDescent="0.2">
      <c r="A1789" s="196" t="str">
        <f>Sales_Entry!A1789</f>
        <v>2083/05/29</v>
      </c>
      <c r="B1789" s="197">
        <f>Sales_Entry!B1789</f>
        <v>46279</v>
      </c>
      <c r="C1789" s="198" t="str">
        <f>Sales_Entry!D1789</f>
        <v>NEHA MISTHAN BHANDAR</v>
      </c>
      <c r="D1789" s="198" t="s">
        <v>1388</v>
      </c>
      <c r="E1789" s="198" t="str">
        <f>Sales_Entry!C1789</f>
        <v>BILL-7457</v>
      </c>
      <c r="F1789" s="198" t="str">
        <f>Sales_Entry!E1789</f>
        <v>Mix Milk</v>
      </c>
      <c r="G1789" s="199">
        <f>N(Sales_Entry!J1789)</f>
        <v>6800</v>
      </c>
      <c r="H1789" s="199">
        <v>0</v>
      </c>
      <c r="I1789" s="199">
        <f t="shared" si="27"/>
        <v>6800</v>
      </c>
      <c r="J1789" s="202"/>
      <c r="K1789" s="200" t="str" cm="1">
        <f t="array" ref="K1789">IF($C1789="","",IF(AND($C1789=Party_Statement!$C$5,$B1789&gt;=Party_Statement!$C$6,$B1789&lt;=Party_Statement!$E$6),SUMPRODUCT(($C$3:$C1789=Party_Statement!$C$5)*($B$3:$B1789&gt;=Party_Statement!$C$6)*($B$3:$B1789&lt;=Party_Statement!$E$6)),""))</f>
        <v/>
      </c>
    </row>
    <row r="1790" spans="1:11" s="64" customFormat="1" x14ac:dyDescent="0.2">
      <c r="A1790" s="196" t="str">
        <f>Sales_Entry!A1790</f>
        <v>2083/05/29</v>
      </c>
      <c r="B1790" s="197">
        <f>Sales_Entry!B1790</f>
        <v>46279</v>
      </c>
      <c r="C1790" s="198" t="str">
        <f>Sales_Entry!D1790</f>
        <v>SUMIT MISTHAN BHANDAR</v>
      </c>
      <c r="D1790" s="198" t="s">
        <v>1388</v>
      </c>
      <c r="E1790" s="198" t="str">
        <f>Sales_Entry!C1790</f>
        <v>BILL-7458</v>
      </c>
      <c r="F1790" s="198" t="str">
        <f>Sales_Entry!E1790</f>
        <v>Mix Milk</v>
      </c>
      <c r="G1790" s="199">
        <f>N(Sales_Entry!J1790)</f>
        <v>6800</v>
      </c>
      <c r="H1790" s="199">
        <v>0</v>
      </c>
      <c r="I1790" s="199">
        <f t="shared" si="27"/>
        <v>6800</v>
      </c>
      <c r="J1790" s="202"/>
      <c r="K1790" s="200" t="str" cm="1">
        <f t="array" ref="K1790">IF($C1790="","",IF(AND($C1790=Party_Statement!$C$5,$B1790&gt;=Party_Statement!$C$6,$B1790&lt;=Party_Statement!$E$6),SUMPRODUCT(($C$3:$C1790=Party_Statement!$C$5)*($B$3:$B1790&gt;=Party_Statement!$C$6)*($B$3:$B1790&lt;=Party_Statement!$E$6)),""))</f>
        <v/>
      </c>
    </row>
    <row r="1791" spans="1:11" s="64" customFormat="1" x14ac:dyDescent="0.2">
      <c r="A1791" s="196" t="str">
        <f>Sales_Entry!A1791</f>
        <v>2083/05/29</v>
      </c>
      <c r="B1791" s="197">
        <f>Sales_Entry!B1791</f>
        <v>46279</v>
      </c>
      <c r="C1791" s="198" t="str">
        <f>Sales_Entry!D1791</f>
        <v>ORGANIC TARKALI</v>
      </c>
      <c r="D1791" s="198" t="s">
        <v>1388</v>
      </c>
      <c r="E1791" s="198" t="str">
        <f>Sales_Entry!C1791</f>
        <v>BILL-7459</v>
      </c>
      <c r="F1791" s="198" t="str">
        <f>Sales_Entry!E1791</f>
        <v>Mix Milk</v>
      </c>
      <c r="G1791" s="199">
        <f>N(Sales_Entry!J1791)</f>
        <v>950</v>
      </c>
      <c r="H1791" s="199">
        <v>0</v>
      </c>
      <c r="I1791" s="199">
        <f t="shared" si="27"/>
        <v>950</v>
      </c>
      <c r="J1791" s="202"/>
      <c r="K1791" s="200" t="str" cm="1">
        <f t="array" ref="K1791">IF($C1791="","",IF(AND($C1791=Party_Statement!$C$5,$B1791&gt;=Party_Statement!$C$6,$B1791&lt;=Party_Statement!$E$6),SUMPRODUCT(($C$3:$C1791=Party_Statement!$C$5)*($B$3:$B1791&gt;=Party_Statement!$C$6)*($B$3:$B1791&lt;=Party_Statement!$E$6)),""))</f>
        <v/>
      </c>
    </row>
    <row r="1792" spans="1:11" s="64" customFormat="1" x14ac:dyDescent="0.2">
      <c r="A1792" s="196" t="str">
        <f>Sales_Entry!A1792</f>
        <v>2083/05/29</v>
      </c>
      <c r="B1792" s="197">
        <f>Sales_Entry!B1792</f>
        <v>46279</v>
      </c>
      <c r="C1792" s="198" t="str">
        <f>Sales_Entry!D1792</f>
        <v>YUBARAJ AND SAMRAT</v>
      </c>
      <c r="D1792" s="198" t="s">
        <v>1388</v>
      </c>
      <c r="E1792" s="198" t="str">
        <f>Sales_Entry!C1792</f>
        <v>BILL-7460</v>
      </c>
      <c r="F1792" s="198" t="str">
        <f>Sales_Entry!E1792</f>
        <v>Mix Milk</v>
      </c>
      <c r="G1792" s="199">
        <f>N(Sales_Entry!J1792)</f>
        <v>850</v>
      </c>
      <c r="H1792" s="199">
        <v>0</v>
      </c>
      <c r="I1792" s="199">
        <f t="shared" si="27"/>
        <v>850</v>
      </c>
      <c r="J1792" s="202"/>
      <c r="K1792" s="200" t="str" cm="1">
        <f t="array" ref="K1792">IF($C1792="","",IF(AND($C1792=Party_Statement!$C$5,$B1792&gt;=Party_Statement!$C$6,$B1792&lt;=Party_Statement!$E$6),SUMPRODUCT(($C$3:$C1792=Party_Statement!$C$5)*($B$3:$B1792&gt;=Party_Statement!$C$6)*($B$3:$B1792&lt;=Party_Statement!$E$6)),""))</f>
        <v/>
      </c>
    </row>
    <row r="1793" spans="1:11" s="64" customFormat="1" x14ac:dyDescent="0.2">
      <c r="A1793" s="196" t="str">
        <f>Sales_Entry!A1793</f>
        <v>2083/05/29</v>
      </c>
      <c r="B1793" s="197">
        <f>Sales_Entry!B1793</f>
        <v>46279</v>
      </c>
      <c r="C1793" s="198" t="str">
        <f>Sales_Entry!D1793</f>
        <v>SHARMA DAI</v>
      </c>
      <c r="D1793" s="198" t="s">
        <v>1388</v>
      </c>
      <c r="E1793" s="198" t="str">
        <f>Sales_Entry!C1793</f>
        <v>BILL-7461</v>
      </c>
      <c r="F1793" s="198" t="str">
        <f>Sales_Entry!E1793</f>
        <v>Mix Milk</v>
      </c>
      <c r="G1793" s="199">
        <f>N(Sales_Entry!J1793)</f>
        <v>2890</v>
      </c>
      <c r="H1793" s="199">
        <v>0</v>
      </c>
      <c r="I1793" s="199">
        <f t="shared" si="27"/>
        <v>2890</v>
      </c>
      <c r="J1793" s="202"/>
      <c r="K1793" s="200" t="str" cm="1">
        <f t="array" ref="K1793">IF($C1793="","",IF(AND($C1793=Party_Statement!$C$5,$B1793&gt;=Party_Statement!$C$6,$B1793&lt;=Party_Statement!$E$6),SUMPRODUCT(($C$3:$C1793=Party_Statement!$C$5)*($B$3:$B1793&gt;=Party_Statement!$C$6)*($B$3:$B1793&lt;=Party_Statement!$E$6)),""))</f>
        <v/>
      </c>
    </row>
    <row r="1794" spans="1:11" s="64" customFormat="1" x14ac:dyDescent="0.2">
      <c r="A1794" s="196" t="str">
        <f>Sales_Entry!A1794</f>
        <v>2083/05/29</v>
      </c>
      <c r="B1794" s="197">
        <f>Sales_Entry!B1794</f>
        <v>46279</v>
      </c>
      <c r="C1794" s="198" t="str">
        <f>Sales_Entry!D1794</f>
        <v>GANGA NEUPANE</v>
      </c>
      <c r="D1794" s="198" t="s">
        <v>1388</v>
      </c>
      <c r="E1794" s="198" t="str">
        <f>Sales_Entry!C1794</f>
        <v>BILL-7462</v>
      </c>
      <c r="F1794" s="198" t="str">
        <f>Sales_Entry!E1794</f>
        <v>Mix Milk</v>
      </c>
      <c r="G1794" s="199">
        <f>N(Sales_Entry!J1794)</f>
        <v>425</v>
      </c>
      <c r="H1794" s="199">
        <v>0</v>
      </c>
      <c r="I1794" s="199">
        <f t="shared" si="27"/>
        <v>425</v>
      </c>
      <c r="J1794" s="202"/>
      <c r="K1794" s="200" t="str" cm="1">
        <f t="array" ref="K1794">IF($C1794="","",IF(AND($C1794=Party_Statement!$C$5,$B1794&gt;=Party_Statement!$C$6,$B1794&lt;=Party_Statement!$E$6),SUMPRODUCT(($C$3:$C1794=Party_Statement!$C$5)*($B$3:$B1794&gt;=Party_Statement!$C$6)*($B$3:$B1794&lt;=Party_Statement!$E$6)),""))</f>
        <v/>
      </c>
    </row>
    <row r="1795" spans="1:11" s="64" customFormat="1" x14ac:dyDescent="0.2">
      <c r="A1795" s="196" t="str">
        <f>Sales_Entry!A1795</f>
        <v>2083/05/29</v>
      </c>
      <c r="B1795" s="197">
        <f>Sales_Entry!B1795</f>
        <v>46279</v>
      </c>
      <c r="C1795" s="198" t="str">
        <f>Sales_Entry!D1795</f>
        <v>NEUPANE KIRANA</v>
      </c>
      <c r="D1795" s="198" t="s">
        <v>1388</v>
      </c>
      <c r="E1795" s="198" t="str">
        <f>Sales_Entry!C1795</f>
        <v>BILL-7463</v>
      </c>
      <c r="F1795" s="198" t="str">
        <f>Sales_Entry!E1795</f>
        <v>Mix Milk</v>
      </c>
      <c r="G1795" s="199">
        <f>N(Sales_Entry!J1795)</f>
        <v>100</v>
      </c>
      <c r="H1795" s="199">
        <v>0</v>
      </c>
      <c r="I1795" s="199">
        <f t="shared" si="27"/>
        <v>100</v>
      </c>
      <c r="J1795" s="202"/>
      <c r="K1795" s="200" t="str" cm="1">
        <f t="array" ref="K1795">IF($C1795="","",IF(AND($C1795=Party_Statement!$C$5,$B1795&gt;=Party_Statement!$C$6,$B1795&lt;=Party_Statement!$E$6),SUMPRODUCT(($C$3:$C1795=Party_Statement!$C$5)*($B$3:$B1795&gt;=Party_Statement!$C$6)*($B$3:$B1795&lt;=Party_Statement!$E$6)),""))</f>
        <v/>
      </c>
    </row>
    <row r="1796" spans="1:11" s="64" customFormat="1" x14ac:dyDescent="0.2">
      <c r="A1796" s="196" t="str">
        <f>Sales_Entry!A1796</f>
        <v>2083/05/29</v>
      </c>
      <c r="B1796" s="197">
        <f>Sales_Entry!B1796</f>
        <v>46279</v>
      </c>
      <c r="C1796" s="198" t="str">
        <f>Sales_Entry!D1796</f>
        <v>ORGANIC TARKALI</v>
      </c>
      <c r="D1796" s="198" t="s">
        <v>1388</v>
      </c>
      <c r="E1796" s="198" t="str">
        <f>Sales_Entry!C1796</f>
        <v>BILL-7468</v>
      </c>
      <c r="F1796" s="198" t="str">
        <f>Sales_Entry!E1796</f>
        <v>Mix Milk</v>
      </c>
      <c r="G1796" s="199">
        <f>N(Sales_Entry!J1796)</f>
        <v>1700</v>
      </c>
      <c r="H1796" s="199">
        <v>0</v>
      </c>
      <c r="I1796" s="199">
        <f t="shared" ref="I1796:I1859" si="28">IF($C1796="","",$G1796-$H1796)</f>
        <v>1700</v>
      </c>
      <c r="J1796" s="202"/>
      <c r="K1796" s="200" t="str" cm="1">
        <f t="array" ref="K1796">IF($C1796="","",IF(AND($C1796=Party_Statement!$C$5,$B1796&gt;=Party_Statement!$C$6,$B1796&lt;=Party_Statement!$E$6),SUMPRODUCT(($C$3:$C1796=Party_Statement!$C$5)*($B$3:$B1796&gt;=Party_Statement!$C$6)*($B$3:$B1796&lt;=Party_Statement!$E$6)),""))</f>
        <v/>
      </c>
    </row>
    <row r="1797" spans="1:11" s="64" customFormat="1" x14ac:dyDescent="0.2">
      <c r="A1797" s="196" t="str">
        <f>Sales_Entry!A1797</f>
        <v>2083/05/29</v>
      </c>
      <c r="B1797" s="197">
        <f>Sales_Entry!B1797</f>
        <v>46279</v>
      </c>
      <c r="C1797" s="198" t="str">
        <f>Sales_Entry!D1797</f>
        <v>LOCAL</v>
      </c>
      <c r="D1797" s="198" t="s">
        <v>1388</v>
      </c>
      <c r="E1797" s="198" t="str">
        <f>Sales_Entry!C1797</f>
        <v>BILL-7353</v>
      </c>
      <c r="F1797" s="198" t="str">
        <f>Sales_Entry!E1797</f>
        <v>Mix Milk</v>
      </c>
      <c r="G1797" s="199">
        <f>N(Sales_Entry!J1797)</f>
        <v>750</v>
      </c>
      <c r="H1797" s="199">
        <v>0</v>
      </c>
      <c r="I1797" s="199">
        <f t="shared" si="28"/>
        <v>750</v>
      </c>
      <c r="J1797" s="202"/>
      <c r="K1797" s="200" t="str" cm="1">
        <f t="array" ref="K1797">IF($C1797="","",IF(AND($C1797=Party_Statement!$C$5,$B1797&gt;=Party_Statement!$C$6,$B1797&lt;=Party_Statement!$E$6),SUMPRODUCT(($C$3:$C1797=Party_Statement!$C$5)*($B$3:$B1797&gt;=Party_Statement!$C$6)*($B$3:$B1797&lt;=Party_Statement!$E$6)),""))</f>
        <v/>
      </c>
    </row>
    <row r="1798" spans="1:11" s="64" customFormat="1" x14ac:dyDescent="0.2">
      <c r="A1798" s="196" t="str">
        <f>Sales_Entry!A1798</f>
        <v>2083/05/30</v>
      </c>
      <c r="B1798" s="197">
        <f>Sales_Entry!B1798</f>
        <v>46280</v>
      </c>
      <c r="C1798" s="198" t="str">
        <f>Sales_Entry!D1798</f>
        <v>SOBHA BHATTARAI</v>
      </c>
      <c r="D1798" s="198" t="s">
        <v>1388</v>
      </c>
      <c r="E1798" s="198" t="str">
        <f>Sales_Entry!C1798</f>
        <v>BILL-7464</v>
      </c>
      <c r="F1798" s="198" t="str">
        <f>Sales_Entry!E1798</f>
        <v>Mix Milk</v>
      </c>
      <c r="G1798" s="199">
        <f>N(Sales_Entry!J1798)</f>
        <v>2975</v>
      </c>
      <c r="H1798" s="199">
        <v>0</v>
      </c>
      <c r="I1798" s="199">
        <f t="shared" si="28"/>
        <v>2975</v>
      </c>
      <c r="J1798" s="202"/>
      <c r="K1798" s="200" t="str" cm="1">
        <f t="array" ref="K1798">IF($C1798="","",IF(AND($C1798=Party_Statement!$C$5,$B1798&gt;=Party_Statement!$C$6,$B1798&lt;=Party_Statement!$E$6),SUMPRODUCT(($C$3:$C1798=Party_Statement!$C$5)*($B$3:$B1798&gt;=Party_Statement!$C$6)*($B$3:$B1798&lt;=Party_Statement!$E$6)),""))</f>
        <v/>
      </c>
    </row>
    <row r="1799" spans="1:11" s="64" customFormat="1" x14ac:dyDescent="0.2">
      <c r="A1799" s="196" t="str">
        <f>Sales_Entry!A1799</f>
        <v>2083/05/30</v>
      </c>
      <c r="B1799" s="197">
        <f>Sales_Entry!B1799</f>
        <v>46280</v>
      </c>
      <c r="C1799" s="198" t="str">
        <f>Sales_Entry!D1799</f>
        <v>SRIJANA DAIRY</v>
      </c>
      <c r="D1799" s="198" t="s">
        <v>1388</v>
      </c>
      <c r="E1799" s="198" t="str">
        <f>Sales_Entry!C1799</f>
        <v>BILL-7465</v>
      </c>
      <c r="F1799" s="198" t="str">
        <f>Sales_Entry!E1799</f>
        <v>Mix Milk</v>
      </c>
      <c r="G1799" s="199">
        <f>N(Sales_Entry!J1799)</f>
        <v>5100</v>
      </c>
      <c r="H1799" s="199">
        <v>0</v>
      </c>
      <c r="I1799" s="199">
        <f t="shared" si="28"/>
        <v>5100</v>
      </c>
      <c r="J1799" s="202"/>
      <c r="K1799" s="200" t="str" cm="1">
        <f t="array" ref="K1799">IF($C1799="","",IF(AND($C1799=Party_Statement!$C$5,$B1799&gt;=Party_Statement!$C$6,$B1799&lt;=Party_Statement!$E$6),SUMPRODUCT(($C$3:$C1799=Party_Statement!$C$5)*($B$3:$B1799&gt;=Party_Statement!$C$6)*($B$3:$B1799&lt;=Party_Statement!$E$6)),""))</f>
        <v/>
      </c>
    </row>
    <row r="1800" spans="1:11" s="64" customFormat="1" x14ac:dyDescent="0.2">
      <c r="A1800" s="196" t="str">
        <f>Sales_Entry!A1800</f>
        <v>2083/05/30</v>
      </c>
      <c r="B1800" s="197">
        <f>Sales_Entry!B1800</f>
        <v>46280</v>
      </c>
      <c r="C1800" s="198" t="str">
        <f>Sales_Entry!D1800</f>
        <v>SRIJANA DAIRY</v>
      </c>
      <c r="D1800" s="198" t="s">
        <v>1388</v>
      </c>
      <c r="E1800" s="198" t="str">
        <f>Sales_Entry!C1800</f>
        <v>BILL-7465</v>
      </c>
      <c r="F1800" s="198" t="str">
        <f>Sales_Entry!E1800</f>
        <v>Cow Milk</v>
      </c>
      <c r="G1800" s="199">
        <f>N(Sales_Entry!J1800)</f>
        <v>160</v>
      </c>
      <c r="H1800" s="199">
        <v>0</v>
      </c>
      <c r="I1800" s="199">
        <f t="shared" si="28"/>
        <v>160</v>
      </c>
      <c r="J1800" s="202"/>
      <c r="K1800" s="200" t="str" cm="1">
        <f t="array" ref="K1800">IF($C1800="","",IF(AND($C1800=Party_Statement!$C$5,$B1800&gt;=Party_Statement!$C$6,$B1800&lt;=Party_Statement!$E$6),SUMPRODUCT(($C$3:$C1800=Party_Statement!$C$5)*($B$3:$B1800&gt;=Party_Statement!$C$6)*($B$3:$B1800&lt;=Party_Statement!$E$6)),""))</f>
        <v/>
      </c>
    </row>
    <row r="1801" spans="1:11" s="64" customFormat="1" x14ac:dyDescent="0.2">
      <c r="A1801" s="196" t="str">
        <f>Sales_Entry!A1801</f>
        <v>2083/05/30</v>
      </c>
      <c r="B1801" s="197">
        <f>Sales_Entry!B1801</f>
        <v>46280</v>
      </c>
      <c r="C1801" s="198" t="str">
        <f>Sales_Entry!D1801</f>
        <v>PALPALI KIRANA</v>
      </c>
      <c r="D1801" s="198" t="s">
        <v>1388</v>
      </c>
      <c r="E1801" s="198" t="str">
        <f>Sales_Entry!C1801</f>
        <v>BILL-7466</v>
      </c>
      <c r="F1801" s="198" t="str">
        <f>Sales_Entry!E1801</f>
        <v>Mix Milk</v>
      </c>
      <c r="G1801" s="199">
        <f>N(Sales_Entry!J1801)</f>
        <v>2125</v>
      </c>
      <c r="H1801" s="199">
        <v>0</v>
      </c>
      <c r="I1801" s="199">
        <f t="shared" si="28"/>
        <v>2125</v>
      </c>
      <c r="J1801" s="202"/>
      <c r="K1801" s="200" t="str" cm="1">
        <f t="array" ref="K1801">IF($C1801="","",IF(AND($C1801=Party_Statement!$C$5,$B1801&gt;=Party_Statement!$C$6,$B1801&lt;=Party_Statement!$E$6),SUMPRODUCT(($C$3:$C1801=Party_Statement!$C$5)*($B$3:$B1801&gt;=Party_Statement!$C$6)*($B$3:$B1801&lt;=Party_Statement!$E$6)),""))</f>
        <v/>
      </c>
    </row>
    <row r="1802" spans="1:11" s="64" customFormat="1" x14ac:dyDescent="0.2">
      <c r="A1802" s="196" t="str">
        <f>Sales_Entry!A1802</f>
        <v>2083/05/30</v>
      </c>
      <c r="B1802" s="197">
        <f>Sales_Entry!B1802</f>
        <v>46280</v>
      </c>
      <c r="C1802" s="198" t="str">
        <f>Sales_Entry!D1802</f>
        <v>AAMOSH KIRANA</v>
      </c>
      <c r="D1802" s="198" t="s">
        <v>1388</v>
      </c>
      <c r="E1802" s="198" t="str">
        <f>Sales_Entry!C1802</f>
        <v>BILL-7467</v>
      </c>
      <c r="F1802" s="198" t="str">
        <f>Sales_Entry!E1802</f>
        <v>Mix Milk</v>
      </c>
      <c r="G1802" s="199">
        <f>N(Sales_Entry!J1802)</f>
        <v>3440</v>
      </c>
      <c r="H1802" s="199">
        <v>0</v>
      </c>
      <c r="I1802" s="199">
        <f t="shared" si="28"/>
        <v>3440</v>
      </c>
      <c r="J1802" s="202"/>
      <c r="K1802" s="200" cm="1">
        <f t="array" ref="K1802">IF($C1802="","",IF(AND($C1802=Party_Statement!$C$5,$B1802&gt;=Party_Statement!$C$6,$B1802&lt;=Party_Statement!$E$6),SUMPRODUCT(($C$3:$C1802=Party_Statement!$C$5)*($B$3:$B1802&gt;=Party_Statement!$C$6)*($B$3:$B1802&lt;=Party_Statement!$E$6)),""))</f>
        <v>230</v>
      </c>
    </row>
    <row r="1803" spans="1:11" s="64" customFormat="1" x14ac:dyDescent="0.2">
      <c r="A1803" s="196" t="str">
        <f>Sales_Entry!A1803</f>
        <v>2083/05/30</v>
      </c>
      <c r="B1803" s="197">
        <f>Sales_Entry!B1803</f>
        <v>46280</v>
      </c>
      <c r="C1803" s="198" t="str">
        <f>Sales_Entry!D1803</f>
        <v>AAMOSH KIRANA</v>
      </c>
      <c r="D1803" s="198" t="s">
        <v>1388</v>
      </c>
      <c r="E1803" s="198" t="str">
        <f>Sales_Entry!C1803</f>
        <v>BILL-7467</v>
      </c>
      <c r="F1803" s="198" t="str">
        <f>Sales_Entry!E1803</f>
        <v>Mix Milk</v>
      </c>
      <c r="G1803" s="199">
        <f>N(Sales_Entry!J1803)</f>
        <v>3400</v>
      </c>
      <c r="H1803" s="199">
        <v>0</v>
      </c>
      <c r="I1803" s="199">
        <f t="shared" si="28"/>
        <v>3400</v>
      </c>
      <c r="J1803" s="202"/>
      <c r="K1803" s="200" cm="1">
        <f t="array" ref="K1803">IF($C1803="","",IF(AND($C1803=Party_Statement!$C$5,$B1803&gt;=Party_Statement!$C$6,$B1803&lt;=Party_Statement!$E$6),SUMPRODUCT(($C$3:$C1803=Party_Statement!$C$5)*($B$3:$B1803&gt;=Party_Statement!$C$6)*($B$3:$B1803&lt;=Party_Statement!$E$6)),""))</f>
        <v>231</v>
      </c>
    </row>
    <row r="1804" spans="1:11" s="64" customFormat="1" x14ac:dyDescent="0.2">
      <c r="A1804" s="196" t="str">
        <f>Sales_Entry!A1804</f>
        <v>2083/05/30</v>
      </c>
      <c r="B1804" s="197">
        <f>Sales_Entry!B1804</f>
        <v>46280</v>
      </c>
      <c r="C1804" s="198" t="str">
        <f>Sales_Entry!D1804</f>
        <v>GIRI KIRANA</v>
      </c>
      <c r="D1804" s="198" t="s">
        <v>1388</v>
      </c>
      <c r="E1804" s="198" t="str">
        <f>Sales_Entry!C1804</f>
        <v>BILL-7469</v>
      </c>
      <c r="F1804" s="198" t="str">
        <f>Sales_Entry!E1804</f>
        <v>Mix Milk</v>
      </c>
      <c r="G1804" s="199">
        <f>N(Sales_Entry!J1804)</f>
        <v>1275</v>
      </c>
      <c r="H1804" s="199">
        <v>0</v>
      </c>
      <c r="I1804" s="199">
        <f t="shared" si="28"/>
        <v>1275</v>
      </c>
      <c r="J1804" s="202"/>
      <c r="K1804" s="200" t="str" cm="1">
        <f t="array" ref="K1804">IF($C1804="","",IF(AND($C1804=Party_Statement!$C$5,$B1804&gt;=Party_Statement!$C$6,$B1804&lt;=Party_Statement!$E$6),SUMPRODUCT(($C$3:$C1804=Party_Statement!$C$5)*($B$3:$B1804&gt;=Party_Statement!$C$6)*($B$3:$B1804&lt;=Party_Statement!$E$6)),""))</f>
        <v/>
      </c>
    </row>
    <row r="1805" spans="1:11" s="64" customFormat="1" x14ac:dyDescent="0.2">
      <c r="A1805" s="196" t="str">
        <f>Sales_Entry!A1805</f>
        <v>2083/05/30</v>
      </c>
      <c r="B1805" s="197">
        <f>Sales_Entry!B1805</f>
        <v>46280</v>
      </c>
      <c r="C1805" s="198" t="str">
        <f>Sales_Entry!D1805</f>
        <v>MANAKAMANA DAIRY</v>
      </c>
      <c r="D1805" s="198" t="s">
        <v>1388</v>
      </c>
      <c r="E1805" s="198" t="str">
        <f>Sales_Entry!C1805</f>
        <v>BILL-7470</v>
      </c>
      <c r="F1805" s="198" t="str">
        <f>Sales_Entry!E1805</f>
        <v>Mix Milk</v>
      </c>
      <c r="G1805" s="199">
        <f>N(Sales_Entry!J1805)</f>
        <v>850</v>
      </c>
      <c r="H1805" s="199">
        <v>0</v>
      </c>
      <c r="I1805" s="199">
        <f t="shared" si="28"/>
        <v>850</v>
      </c>
      <c r="J1805" s="202"/>
      <c r="K1805" s="200" t="str" cm="1">
        <f t="array" ref="K1805">IF($C1805="","",IF(AND($C1805=Party_Statement!$C$5,$B1805&gt;=Party_Statement!$C$6,$B1805&lt;=Party_Statement!$E$6),SUMPRODUCT(($C$3:$C1805=Party_Statement!$C$5)*($B$3:$B1805&gt;=Party_Statement!$C$6)*($B$3:$B1805&lt;=Party_Statement!$E$6)),""))</f>
        <v/>
      </c>
    </row>
    <row r="1806" spans="1:11" s="64" customFormat="1" x14ac:dyDescent="0.2">
      <c r="A1806" s="196" t="str">
        <f>Sales_Entry!A1806</f>
        <v>2083/05/30</v>
      </c>
      <c r="B1806" s="197">
        <f>Sales_Entry!B1806</f>
        <v>46280</v>
      </c>
      <c r="C1806" s="198" t="str">
        <f>Sales_Entry!D1806</f>
        <v>AAYUSH AND AAYUSHMA</v>
      </c>
      <c r="D1806" s="198" t="s">
        <v>1388</v>
      </c>
      <c r="E1806" s="198" t="str">
        <f>Sales_Entry!C1806</f>
        <v>BILL-7471</v>
      </c>
      <c r="F1806" s="198" t="str">
        <f>Sales_Entry!E1806</f>
        <v>Mix Milk</v>
      </c>
      <c r="G1806" s="199">
        <f>N(Sales_Entry!J1806)</f>
        <v>850</v>
      </c>
      <c r="H1806" s="199">
        <v>0</v>
      </c>
      <c r="I1806" s="199">
        <f t="shared" si="28"/>
        <v>850</v>
      </c>
      <c r="J1806" s="202"/>
      <c r="K1806" s="200" t="str" cm="1">
        <f t="array" ref="K1806">IF($C1806="","",IF(AND($C1806=Party_Statement!$C$5,$B1806&gt;=Party_Statement!$C$6,$B1806&lt;=Party_Statement!$E$6),SUMPRODUCT(($C$3:$C1806=Party_Statement!$C$5)*($B$3:$B1806&gt;=Party_Statement!$C$6)*($B$3:$B1806&lt;=Party_Statement!$E$6)),""))</f>
        <v/>
      </c>
    </row>
    <row r="1807" spans="1:11" s="64" customFormat="1" x14ac:dyDescent="0.2">
      <c r="A1807" s="196" t="str">
        <f>Sales_Entry!A1807</f>
        <v>2083/05/30</v>
      </c>
      <c r="B1807" s="197">
        <f>Sales_Entry!B1807</f>
        <v>46280</v>
      </c>
      <c r="C1807" s="198" t="str">
        <f>Sales_Entry!D1807</f>
        <v>YUBARAJ AND SAMRAT</v>
      </c>
      <c r="D1807" s="198" t="s">
        <v>1388</v>
      </c>
      <c r="E1807" s="198" t="str">
        <f>Sales_Entry!C1807</f>
        <v>BILL-7472</v>
      </c>
      <c r="F1807" s="198" t="str">
        <f>Sales_Entry!E1807</f>
        <v>Mix Milk</v>
      </c>
      <c r="G1807" s="199">
        <f>N(Sales_Entry!J1807)</f>
        <v>850</v>
      </c>
      <c r="H1807" s="199">
        <v>0</v>
      </c>
      <c r="I1807" s="199">
        <f t="shared" si="28"/>
        <v>850</v>
      </c>
      <c r="J1807" s="202"/>
      <c r="K1807" s="200" t="str" cm="1">
        <f t="array" ref="K1807">IF($C1807="","",IF(AND($C1807=Party_Statement!$C$5,$B1807&gt;=Party_Statement!$C$6,$B1807&lt;=Party_Statement!$E$6),SUMPRODUCT(($C$3:$C1807=Party_Statement!$C$5)*($B$3:$B1807&gt;=Party_Statement!$C$6)*($B$3:$B1807&lt;=Party_Statement!$E$6)),""))</f>
        <v/>
      </c>
    </row>
    <row r="1808" spans="1:11" s="64" customFormat="1" x14ac:dyDescent="0.2">
      <c r="A1808" s="196" t="str">
        <f>Sales_Entry!A1808</f>
        <v>2083/05/30</v>
      </c>
      <c r="B1808" s="197">
        <f>Sales_Entry!B1808</f>
        <v>46280</v>
      </c>
      <c r="C1808" s="198" t="str">
        <f>Sales_Entry!D1808</f>
        <v>SAMIKSHYA KIRANA</v>
      </c>
      <c r="D1808" s="198" t="s">
        <v>1388</v>
      </c>
      <c r="E1808" s="198" t="str">
        <f>Sales_Entry!C1808</f>
        <v>BILL-7473</v>
      </c>
      <c r="F1808" s="198" t="str">
        <f>Sales_Entry!E1808</f>
        <v>Mix Milk</v>
      </c>
      <c r="G1808" s="199">
        <f>N(Sales_Entry!J1808)</f>
        <v>850</v>
      </c>
      <c r="H1808" s="199">
        <v>0</v>
      </c>
      <c r="I1808" s="199">
        <f t="shared" si="28"/>
        <v>850</v>
      </c>
      <c r="J1808" s="202"/>
      <c r="K1808" s="200" t="str" cm="1">
        <f t="array" ref="K1808">IF($C1808="","",IF(AND($C1808=Party_Statement!$C$5,$B1808&gt;=Party_Statement!$C$6,$B1808&lt;=Party_Statement!$E$6),SUMPRODUCT(($C$3:$C1808=Party_Statement!$C$5)*($B$3:$B1808&gt;=Party_Statement!$C$6)*($B$3:$B1808&lt;=Party_Statement!$E$6)),""))</f>
        <v/>
      </c>
    </row>
    <row r="1809" spans="1:11" s="64" customFormat="1" x14ac:dyDescent="0.2">
      <c r="A1809" s="196" t="str">
        <f>Sales_Entry!A1809</f>
        <v>2083/05/30</v>
      </c>
      <c r="B1809" s="197">
        <f>Sales_Entry!B1809</f>
        <v>46280</v>
      </c>
      <c r="C1809" s="198" t="str">
        <f>Sales_Entry!D1809</f>
        <v>KRISHNA KHAREL</v>
      </c>
      <c r="D1809" s="198" t="s">
        <v>1388</v>
      </c>
      <c r="E1809" s="198" t="str">
        <f>Sales_Entry!C1809</f>
        <v>BILL-7474</v>
      </c>
      <c r="F1809" s="198" t="str">
        <f>Sales_Entry!E1809</f>
        <v>Mix Milk</v>
      </c>
      <c r="G1809" s="199">
        <f>N(Sales_Entry!J1809)</f>
        <v>301</v>
      </c>
      <c r="H1809" s="199">
        <v>0</v>
      </c>
      <c r="I1809" s="199">
        <f t="shared" si="28"/>
        <v>301</v>
      </c>
      <c r="J1809" s="202"/>
      <c r="K1809" s="200" t="str" cm="1">
        <f t="array" ref="K1809">IF($C1809="","",IF(AND($C1809=Party_Statement!$C$5,$B1809&gt;=Party_Statement!$C$6,$B1809&lt;=Party_Statement!$E$6),SUMPRODUCT(($C$3:$C1809=Party_Statement!$C$5)*($B$3:$B1809&gt;=Party_Statement!$C$6)*($B$3:$B1809&lt;=Party_Statement!$E$6)),""))</f>
        <v/>
      </c>
    </row>
    <row r="1810" spans="1:11" s="64" customFormat="1" x14ac:dyDescent="0.2">
      <c r="A1810" s="196" t="str">
        <f>Sales_Entry!A1810</f>
        <v>2083/05/30</v>
      </c>
      <c r="B1810" s="197">
        <f>Sales_Entry!B1810</f>
        <v>46280</v>
      </c>
      <c r="C1810" s="198" t="str">
        <f>Sales_Entry!D1810</f>
        <v>ORGANIC TARKALI</v>
      </c>
      <c r="D1810" s="198" t="s">
        <v>1388</v>
      </c>
      <c r="E1810" s="198" t="str">
        <f>Sales_Entry!C1810</f>
        <v>BILL-7475</v>
      </c>
      <c r="F1810" s="198" t="str">
        <f>Sales_Entry!E1810</f>
        <v>Mix Milk</v>
      </c>
      <c r="G1810" s="199">
        <f>N(Sales_Entry!J1810)</f>
        <v>1900</v>
      </c>
      <c r="H1810" s="199">
        <v>0</v>
      </c>
      <c r="I1810" s="199">
        <f t="shared" si="28"/>
        <v>1900</v>
      </c>
      <c r="J1810" s="202"/>
      <c r="K1810" s="200" t="str" cm="1">
        <f t="array" ref="K1810">IF($C1810="","",IF(AND($C1810=Party_Statement!$C$5,$B1810&gt;=Party_Statement!$C$6,$B1810&lt;=Party_Statement!$E$6),SUMPRODUCT(($C$3:$C1810=Party_Statement!$C$5)*($B$3:$B1810&gt;=Party_Statement!$C$6)*($B$3:$B1810&lt;=Party_Statement!$E$6)),""))</f>
        <v/>
      </c>
    </row>
    <row r="1811" spans="1:11" s="64" customFormat="1" x14ac:dyDescent="0.2">
      <c r="A1811" s="196" t="str">
        <f>Sales_Entry!A1811</f>
        <v>2083/05/30</v>
      </c>
      <c r="B1811" s="197">
        <f>Sales_Entry!B1811</f>
        <v>46280</v>
      </c>
      <c r="C1811" s="198" t="str">
        <f>Sales_Entry!D1811</f>
        <v>CHHATRABHUMI STORE</v>
      </c>
      <c r="D1811" s="198" t="s">
        <v>1388</v>
      </c>
      <c r="E1811" s="198" t="str">
        <f>Sales_Entry!C1811</f>
        <v>BILL-7476</v>
      </c>
      <c r="F1811" s="198" t="str">
        <f>Sales_Entry!E1811</f>
        <v>Mix Milk</v>
      </c>
      <c r="G1811" s="199">
        <f>N(Sales_Entry!J1811)</f>
        <v>2150</v>
      </c>
      <c r="H1811" s="199">
        <v>0</v>
      </c>
      <c r="I1811" s="199">
        <f t="shared" si="28"/>
        <v>2150</v>
      </c>
      <c r="J1811" s="202"/>
      <c r="K1811" s="200" t="str" cm="1">
        <f t="array" ref="K1811">IF($C1811="","",IF(AND($C1811=Party_Statement!$C$5,$B1811&gt;=Party_Statement!$C$6,$B1811&lt;=Party_Statement!$E$6),SUMPRODUCT(($C$3:$C1811=Party_Statement!$C$5)*($B$3:$B1811&gt;=Party_Statement!$C$6)*($B$3:$B1811&lt;=Party_Statement!$E$6)),""))</f>
        <v/>
      </c>
    </row>
    <row r="1812" spans="1:11" s="64" customFormat="1" x14ac:dyDescent="0.2">
      <c r="A1812" s="196" t="str">
        <f>Sales_Entry!A1812</f>
        <v>2083/05/30</v>
      </c>
      <c r="B1812" s="197">
        <f>Sales_Entry!B1812</f>
        <v>46280</v>
      </c>
      <c r="C1812" s="198" t="str">
        <f>Sales_Entry!D1812</f>
        <v>KHANAL KIRANA</v>
      </c>
      <c r="D1812" s="198" t="s">
        <v>1388</v>
      </c>
      <c r="E1812" s="198" t="str">
        <f>Sales_Entry!C1812</f>
        <v>BILL-7477</v>
      </c>
      <c r="F1812" s="198" t="str">
        <f>Sales_Entry!E1812</f>
        <v>Mix Milk</v>
      </c>
      <c r="G1812" s="199">
        <f>N(Sales_Entry!J1812)</f>
        <v>3400</v>
      </c>
      <c r="H1812" s="199">
        <v>0</v>
      </c>
      <c r="I1812" s="199">
        <f t="shared" si="28"/>
        <v>3400</v>
      </c>
      <c r="J1812" s="202"/>
      <c r="K1812" s="200" t="str" cm="1">
        <f t="array" ref="K1812">IF($C1812="","",IF(AND($C1812=Party_Statement!$C$5,$B1812&gt;=Party_Statement!$C$6,$B1812&lt;=Party_Statement!$E$6),SUMPRODUCT(($C$3:$C1812=Party_Statement!$C$5)*($B$3:$B1812&gt;=Party_Statement!$C$6)*($B$3:$B1812&lt;=Party_Statement!$E$6)),""))</f>
        <v/>
      </c>
    </row>
    <row r="1813" spans="1:11" s="64" customFormat="1" x14ac:dyDescent="0.2">
      <c r="A1813" s="196" t="str">
        <f>Sales_Entry!A1813</f>
        <v>2083/05/30</v>
      </c>
      <c r="B1813" s="197">
        <f>Sales_Entry!B1813</f>
        <v>46280</v>
      </c>
      <c r="C1813" s="198" t="str">
        <f>Sales_Entry!D1813</f>
        <v>DEURALI KIRANA</v>
      </c>
      <c r="D1813" s="198" t="s">
        <v>1388</v>
      </c>
      <c r="E1813" s="198" t="str">
        <f>Sales_Entry!C1813</f>
        <v>BILL-7478</v>
      </c>
      <c r="F1813" s="198" t="str">
        <f>Sales_Entry!E1813</f>
        <v>Mix Milk</v>
      </c>
      <c r="G1813" s="199">
        <f>N(Sales_Entry!J1813)</f>
        <v>680</v>
      </c>
      <c r="H1813" s="199">
        <v>0</v>
      </c>
      <c r="I1813" s="199">
        <f t="shared" si="28"/>
        <v>680</v>
      </c>
      <c r="J1813" s="202"/>
      <c r="K1813" s="200" t="str" cm="1">
        <f t="array" ref="K1813">IF($C1813="","",IF(AND($C1813=Party_Statement!$C$5,$B1813&gt;=Party_Statement!$C$6,$B1813&lt;=Party_Statement!$E$6),SUMPRODUCT(($C$3:$C1813=Party_Statement!$C$5)*($B$3:$B1813&gt;=Party_Statement!$C$6)*($B$3:$B1813&lt;=Party_Statement!$E$6)),""))</f>
        <v/>
      </c>
    </row>
    <row r="1814" spans="1:11" s="64" customFormat="1" x14ac:dyDescent="0.2">
      <c r="A1814" s="196" t="str">
        <f>Sales_Entry!A1814</f>
        <v>2083/05/30</v>
      </c>
      <c r="B1814" s="197">
        <f>Sales_Entry!B1814</f>
        <v>46280</v>
      </c>
      <c r="C1814" s="198" t="str">
        <f>Sales_Entry!D1814</f>
        <v>SHARMA DAI</v>
      </c>
      <c r="D1814" s="198" t="s">
        <v>1388</v>
      </c>
      <c r="E1814" s="198" t="str">
        <f>Sales_Entry!C1814</f>
        <v>BILL-7479</v>
      </c>
      <c r="F1814" s="198" t="str">
        <f>Sales_Entry!E1814</f>
        <v>Mix Milk</v>
      </c>
      <c r="G1814" s="199">
        <f>N(Sales_Entry!J1814)</f>
        <v>2805</v>
      </c>
      <c r="H1814" s="199">
        <v>0</v>
      </c>
      <c r="I1814" s="199">
        <f t="shared" si="28"/>
        <v>2805</v>
      </c>
      <c r="J1814" s="202"/>
      <c r="K1814" s="200" t="str" cm="1">
        <f t="array" ref="K1814">IF($C1814="","",IF(AND($C1814=Party_Statement!$C$5,$B1814&gt;=Party_Statement!$C$6,$B1814&lt;=Party_Statement!$E$6),SUMPRODUCT(($C$3:$C1814=Party_Statement!$C$5)*($B$3:$B1814&gt;=Party_Statement!$C$6)*($B$3:$B1814&lt;=Party_Statement!$E$6)),""))</f>
        <v/>
      </c>
    </row>
    <row r="1815" spans="1:11" s="64" customFormat="1" x14ac:dyDescent="0.2">
      <c r="A1815" s="196" t="str">
        <f>Sales_Entry!A1815</f>
        <v>2083/05/30</v>
      </c>
      <c r="B1815" s="197">
        <f>Sales_Entry!B1815</f>
        <v>46280</v>
      </c>
      <c r="C1815" s="198" t="str">
        <f>Sales_Entry!D1815</f>
        <v>GANGA NEUPANE</v>
      </c>
      <c r="D1815" s="198" t="s">
        <v>1388</v>
      </c>
      <c r="E1815" s="198" t="str">
        <f>Sales_Entry!C1815</f>
        <v>BILL-7480</v>
      </c>
      <c r="F1815" s="198" t="str">
        <f>Sales_Entry!E1815</f>
        <v>Mix Milk</v>
      </c>
      <c r="G1815" s="199">
        <f>N(Sales_Entry!J1815)</f>
        <v>340</v>
      </c>
      <c r="H1815" s="199">
        <v>0</v>
      </c>
      <c r="I1815" s="199">
        <f t="shared" si="28"/>
        <v>340</v>
      </c>
      <c r="J1815" s="202"/>
      <c r="K1815" s="200" t="str" cm="1">
        <f t="array" ref="K1815">IF($C1815="","",IF(AND($C1815=Party_Statement!$C$5,$B1815&gt;=Party_Statement!$C$6,$B1815&lt;=Party_Statement!$E$6),SUMPRODUCT(($C$3:$C1815=Party_Statement!$C$5)*($B$3:$B1815&gt;=Party_Statement!$C$6)*($B$3:$B1815&lt;=Party_Statement!$E$6)),""))</f>
        <v/>
      </c>
    </row>
    <row r="1816" spans="1:11" s="64" customFormat="1" x14ac:dyDescent="0.2">
      <c r="A1816" s="196" t="str">
        <f>Sales_Entry!A1816</f>
        <v>2083/05/30</v>
      </c>
      <c r="B1816" s="197">
        <f>Sales_Entry!B1816</f>
        <v>46280</v>
      </c>
      <c r="C1816" s="198" t="str">
        <f>Sales_Entry!D1816</f>
        <v>NEUPANE KIRANA</v>
      </c>
      <c r="D1816" s="198" t="s">
        <v>1388</v>
      </c>
      <c r="E1816" s="198" t="str">
        <f>Sales_Entry!C1816</f>
        <v>BILL-7481</v>
      </c>
      <c r="F1816" s="198" t="str">
        <f>Sales_Entry!E1816</f>
        <v>Mix Milk</v>
      </c>
      <c r="G1816" s="199">
        <f>N(Sales_Entry!J1816)</f>
        <v>100</v>
      </c>
      <c r="H1816" s="199">
        <v>0</v>
      </c>
      <c r="I1816" s="199">
        <f t="shared" si="28"/>
        <v>100</v>
      </c>
      <c r="J1816" s="202"/>
      <c r="K1816" s="200" t="str" cm="1">
        <f t="array" ref="K1816">IF($C1816="","",IF(AND($C1816=Party_Statement!$C$5,$B1816&gt;=Party_Statement!$C$6,$B1816&lt;=Party_Statement!$E$6),SUMPRODUCT(($C$3:$C1816=Party_Statement!$C$5)*($B$3:$B1816&gt;=Party_Statement!$C$6)*($B$3:$B1816&lt;=Party_Statement!$E$6)),""))</f>
        <v/>
      </c>
    </row>
    <row r="1817" spans="1:11" s="64" customFormat="1" x14ac:dyDescent="0.2">
      <c r="A1817" s="196" t="str">
        <f>Sales_Entry!A1817</f>
        <v>2083/05/30</v>
      </c>
      <c r="B1817" s="197">
        <f>Sales_Entry!B1817</f>
        <v>46280</v>
      </c>
      <c r="C1817" s="198" t="str">
        <f>Sales_Entry!D1817</f>
        <v>KHANAL KIRANA</v>
      </c>
      <c r="D1817" s="198" t="s">
        <v>1388</v>
      </c>
      <c r="E1817" s="198" t="str">
        <f>Sales_Entry!C1817</f>
        <v>BILL-7482</v>
      </c>
      <c r="F1817" s="198" t="str">
        <f>Sales_Entry!E1817</f>
        <v>PANEER</v>
      </c>
      <c r="G1817" s="199">
        <f>N(Sales_Entry!J1817)</f>
        <v>-1600</v>
      </c>
      <c r="H1817" s="199">
        <v>0</v>
      </c>
      <c r="I1817" s="199">
        <f t="shared" si="28"/>
        <v>-1600</v>
      </c>
      <c r="J1817" s="202"/>
      <c r="K1817" s="200" t="str" cm="1">
        <f t="array" ref="K1817">IF($C1817="","",IF(AND($C1817=Party_Statement!$C$5,$B1817&gt;=Party_Statement!$C$6,$B1817&lt;=Party_Statement!$E$6),SUMPRODUCT(($C$3:$C1817=Party_Statement!$C$5)*($B$3:$B1817&gt;=Party_Statement!$C$6)*($B$3:$B1817&lt;=Party_Statement!$E$6)),""))</f>
        <v/>
      </c>
    </row>
    <row r="1818" spans="1:11" s="64" customFormat="1" x14ac:dyDescent="0.2">
      <c r="A1818" s="196" t="str">
        <f>Sales_Entry!A1818</f>
        <v>2083/05/30</v>
      </c>
      <c r="B1818" s="197">
        <f>Sales_Entry!B1818</f>
        <v>46280</v>
      </c>
      <c r="C1818" s="198" t="str">
        <f>Sales_Entry!D1818</f>
        <v>NEHA MISTHAN BHANDAR</v>
      </c>
      <c r="D1818" s="198" t="s">
        <v>1388</v>
      </c>
      <c r="E1818" s="198" t="str">
        <f>Sales_Entry!C1818</f>
        <v>BILL-7483</v>
      </c>
      <c r="F1818" s="198" t="str">
        <f>Sales_Entry!E1818</f>
        <v>Mix Milk</v>
      </c>
      <c r="G1818" s="199">
        <f>N(Sales_Entry!J1818)</f>
        <v>6800</v>
      </c>
      <c r="H1818" s="199">
        <v>0</v>
      </c>
      <c r="I1818" s="199">
        <f t="shared" si="28"/>
        <v>6800</v>
      </c>
      <c r="J1818" s="202"/>
      <c r="K1818" s="200" t="str" cm="1">
        <f t="array" ref="K1818">IF($C1818="","",IF(AND($C1818=Party_Statement!$C$5,$B1818&gt;=Party_Statement!$C$6,$B1818&lt;=Party_Statement!$E$6),SUMPRODUCT(($C$3:$C1818=Party_Statement!$C$5)*($B$3:$B1818&gt;=Party_Statement!$C$6)*($B$3:$B1818&lt;=Party_Statement!$E$6)),""))</f>
        <v/>
      </c>
    </row>
    <row r="1819" spans="1:11" s="64" customFormat="1" x14ac:dyDescent="0.2">
      <c r="A1819" s="196" t="str">
        <f>Sales_Entry!A1819</f>
        <v>2083/05/30</v>
      </c>
      <c r="B1819" s="197">
        <f>Sales_Entry!B1819</f>
        <v>46280</v>
      </c>
      <c r="C1819" s="198" t="str">
        <f>Sales_Entry!D1819</f>
        <v>ORGANIC TARKALI</v>
      </c>
      <c r="D1819" s="198" t="s">
        <v>1388</v>
      </c>
      <c r="E1819" s="198" t="str">
        <f>Sales_Entry!C1819</f>
        <v>BILL-7484</v>
      </c>
      <c r="F1819" s="198" t="str">
        <f>Sales_Entry!E1819</f>
        <v>Mix Milk</v>
      </c>
      <c r="G1819" s="199">
        <f>N(Sales_Entry!J1819)</f>
        <v>1700</v>
      </c>
      <c r="H1819" s="199">
        <v>0</v>
      </c>
      <c r="I1819" s="199">
        <f t="shared" si="28"/>
        <v>1700</v>
      </c>
      <c r="J1819" s="202"/>
      <c r="K1819" s="200" t="str" cm="1">
        <f t="array" ref="K1819">IF($C1819="","",IF(AND($C1819=Party_Statement!$C$5,$B1819&gt;=Party_Statement!$C$6,$B1819&lt;=Party_Statement!$E$6),SUMPRODUCT(($C$3:$C1819=Party_Statement!$C$5)*($B$3:$B1819&gt;=Party_Statement!$C$6)*($B$3:$B1819&lt;=Party_Statement!$E$6)),""))</f>
        <v/>
      </c>
    </row>
    <row r="1820" spans="1:11" s="64" customFormat="1" x14ac:dyDescent="0.2">
      <c r="A1820" s="196" t="str">
        <f>Sales_Entry!A1820</f>
        <v>2083/05/30</v>
      </c>
      <c r="B1820" s="197">
        <f>Sales_Entry!B1820</f>
        <v>46280</v>
      </c>
      <c r="C1820" s="198" t="str">
        <f>Sales_Entry!D1820</f>
        <v>LOCAL</v>
      </c>
      <c r="D1820" s="198" t="s">
        <v>1388</v>
      </c>
      <c r="E1820" s="198" t="str">
        <f>Sales_Entry!C1820</f>
        <v>BILL-7354</v>
      </c>
      <c r="F1820" s="198" t="str">
        <f>Sales_Entry!E1820</f>
        <v>Mix Milk</v>
      </c>
      <c r="G1820" s="199">
        <f>N(Sales_Entry!J1820)</f>
        <v>450</v>
      </c>
      <c r="H1820" s="199">
        <v>0</v>
      </c>
      <c r="I1820" s="199">
        <f t="shared" si="28"/>
        <v>450</v>
      </c>
      <c r="J1820" s="202"/>
      <c r="K1820" s="200" t="str" cm="1">
        <f t="array" ref="K1820">IF($C1820="","",IF(AND($C1820=Party_Statement!$C$5,$B1820&gt;=Party_Statement!$C$6,$B1820&lt;=Party_Statement!$E$6),SUMPRODUCT(($C$3:$C1820=Party_Statement!$C$5)*($B$3:$B1820&gt;=Party_Statement!$C$6)*($B$3:$B1820&lt;=Party_Statement!$E$6)),""))</f>
        <v/>
      </c>
    </row>
    <row r="1821" spans="1:11" s="64" customFormat="1" x14ac:dyDescent="0.2">
      <c r="A1821" s="196" t="str">
        <f>Sales_Entry!A1821</f>
        <v>2083/05/31</v>
      </c>
      <c r="B1821" s="197">
        <f>Sales_Entry!B1821</f>
        <v>46281</v>
      </c>
      <c r="C1821" s="198" t="str">
        <f>Sales_Entry!D1821</f>
        <v>SRIJANA DAIRY</v>
      </c>
      <c r="D1821" s="198" t="s">
        <v>1388</v>
      </c>
      <c r="E1821" s="198" t="str">
        <f>Sales_Entry!C1821</f>
        <v>BILL-7485</v>
      </c>
      <c r="F1821" s="198" t="str">
        <f>Sales_Entry!E1821</f>
        <v>Mix Milk</v>
      </c>
      <c r="G1821" s="199">
        <f>N(Sales_Entry!J1821)</f>
        <v>5100</v>
      </c>
      <c r="H1821" s="199">
        <v>0</v>
      </c>
      <c r="I1821" s="199">
        <f t="shared" si="28"/>
        <v>5100</v>
      </c>
      <c r="J1821" s="202"/>
      <c r="K1821" s="200" t="str" cm="1">
        <f t="array" ref="K1821">IF($C1821="","",IF(AND($C1821=Party_Statement!$C$5,$B1821&gt;=Party_Statement!$C$6,$B1821&lt;=Party_Statement!$E$6),SUMPRODUCT(($C$3:$C1821=Party_Statement!$C$5)*($B$3:$B1821&gt;=Party_Statement!$C$6)*($B$3:$B1821&lt;=Party_Statement!$E$6)),""))</f>
        <v/>
      </c>
    </row>
    <row r="1822" spans="1:11" s="64" customFormat="1" x14ac:dyDescent="0.2">
      <c r="A1822" s="196" t="str">
        <f>Sales_Entry!A1822</f>
        <v>2083/05/31</v>
      </c>
      <c r="B1822" s="197">
        <f>Sales_Entry!B1822</f>
        <v>46281</v>
      </c>
      <c r="C1822" s="198" t="str">
        <f>Sales_Entry!D1822</f>
        <v>SRIJANA DAIRY</v>
      </c>
      <c r="D1822" s="198" t="s">
        <v>1388</v>
      </c>
      <c r="E1822" s="198" t="str">
        <f>Sales_Entry!C1822</f>
        <v>BILL-7485</v>
      </c>
      <c r="F1822" s="198" t="str">
        <f>Sales_Entry!E1822</f>
        <v>Cow Milk</v>
      </c>
      <c r="G1822" s="199">
        <f>N(Sales_Entry!J1822)</f>
        <v>80</v>
      </c>
      <c r="H1822" s="199">
        <v>0</v>
      </c>
      <c r="I1822" s="199">
        <f t="shared" si="28"/>
        <v>80</v>
      </c>
      <c r="J1822" s="202"/>
      <c r="K1822" s="200" t="str" cm="1">
        <f t="array" ref="K1822">IF($C1822="","",IF(AND($C1822=Party_Statement!$C$5,$B1822&gt;=Party_Statement!$C$6,$B1822&lt;=Party_Statement!$E$6),SUMPRODUCT(($C$3:$C1822=Party_Statement!$C$5)*($B$3:$B1822&gt;=Party_Statement!$C$6)*($B$3:$B1822&lt;=Party_Statement!$E$6)),""))</f>
        <v/>
      </c>
    </row>
    <row r="1823" spans="1:11" s="64" customFormat="1" x14ac:dyDescent="0.2">
      <c r="A1823" s="196" t="str">
        <f>Sales_Entry!A1823</f>
        <v>2083/05/31</v>
      </c>
      <c r="B1823" s="197">
        <f>Sales_Entry!B1823</f>
        <v>46281</v>
      </c>
      <c r="C1823" s="198" t="str">
        <f>Sales_Entry!D1823</f>
        <v>SOBHA BHATTARAI</v>
      </c>
      <c r="D1823" s="198" t="s">
        <v>1388</v>
      </c>
      <c r="E1823" s="198" t="str">
        <f>Sales_Entry!C1823</f>
        <v>BILL-7486</v>
      </c>
      <c r="F1823" s="198" t="str">
        <f>Sales_Entry!E1823</f>
        <v>Mix Milk</v>
      </c>
      <c r="G1823" s="199">
        <f>N(Sales_Entry!J1823)</f>
        <v>3400</v>
      </c>
      <c r="H1823" s="199">
        <v>0</v>
      </c>
      <c r="I1823" s="199">
        <f t="shared" si="28"/>
        <v>3400</v>
      </c>
      <c r="J1823" s="202"/>
      <c r="K1823" s="200" t="str" cm="1">
        <f t="array" ref="K1823">IF($C1823="","",IF(AND($C1823=Party_Statement!$C$5,$B1823&gt;=Party_Statement!$C$6,$B1823&lt;=Party_Statement!$E$6),SUMPRODUCT(($C$3:$C1823=Party_Statement!$C$5)*($B$3:$B1823&gt;=Party_Statement!$C$6)*($B$3:$B1823&lt;=Party_Statement!$E$6)),""))</f>
        <v/>
      </c>
    </row>
    <row r="1824" spans="1:11" s="64" customFormat="1" x14ac:dyDescent="0.2">
      <c r="A1824" s="196" t="str">
        <f>Sales_Entry!A1824</f>
        <v>2083/05/31</v>
      </c>
      <c r="B1824" s="197">
        <f>Sales_Entry!B1824</f>
        <v>46281</v>
      </c>
      <c r="C1824" s="198" t="str">
        <f>Sales_Entry!D1824</f>
        <v>PALPALI KIRANA</v>
      </c>
      <c r="D1824" s="198" t="s">
        <v>1388</v>
      </c>
      <c r="E1824" s="198" t="str">
        <f>Sales_Entry!C1824</f>
        <v>BILL-7487</v>
      </c>
      <c r="F1824" s="198" t="str">
        <f>Sales_Entry!E1824</f>
        <v>Mix Milk</v>
      </c>
      <c r="G1824" s="199">
        <f>N(Sales_Entry!J1824)</f>
        <v>2550</v>
      </c>
      <c r="H1824" s="199">
        <v>0</v>
      </c>
      <c r="I1824" s="199">
        <f t="shared" si="28"/>
        <v>2550</v>
      </c>
      <c r="J1824" s="202"/>
      <c r="K1824" s="200" t="str" cm="1">
        <f t="array" ref="K1824">IF($C1824="","",IF(AND($C1824=Party_Statement!$C$5,$B1824&gt;=Party_Statement!$C$6,$B1824&lt;=Party_Statement!$E$6),SUMPRODUCT(($C$3:$C1824=Party_Statement!$C$5)*($B$3:$B1824&gt;=Party_Statement!$C$6)*($B$3:$B1824&lt;=Party_Statement!$E$6)),""))</f>
        <v/>
      </c>
    </row>
    <row r="1825" spans="1:11" s="64" customFormat="1" x14ac:dyDescent="0.2">
      <c r="A1825" s="196" t="str">
        <f>Sales_Entry!A1825</f>
        <v>2083/05/31</v>
      </c>
      <c r="B1825" s="197">
        <f>Sales_Entry!B1825</f>
        <v>46281</v>
      </c>
      <c r="C1825" s="198" t="str">
        <f>Sales_Entry!D1825</f>
        <v>AAMOSH KIRANA</v>
      </c>
      <c r="D1825" s="198" t="s">
        <v>1388</v>
      </c>
      <c r="E1825" s="198" t="str">
        <f>Sales_Entry!C1825</f>
        <v>BILL-7488</v>
      </c>
      <c r="F1825" s="198" t="str">
        <f>Sales_Entry!E1825</f>
        <v>Mix Milk</v>
      </c>
      <c r="G1825" s="199">
        <f>N(Sales_Entry!J1825)</f>
        <v>4300</v>
      </c>
      <c r="H1825" s="199">
        <v>0</v>
      </c>
      <c r="I1825" s="199">
        <f t="shared" si="28"/>
        <v>4300</v>
      </c>
      <c r="J1825" s="202"/>
      <c r="K1825" s="200" cm="1">
        <f t="array" ref="K1825">IF($C1825="","",IF(AND($C1825=Party_Statement!$C$5,$B1825&gt;=Party_Statement!$C$6,$B1825&lt;=Party_Statement!$E$6),SUMPRODUCT(($C$3:$C1825=Party_Statement!$C$5)*($B$3:$B1825&gt;=Party_Statement!$C$6)*($B$3:$B1825&lt;=Party_Statement!$E$6)),""))</f>
        <v>232</v>
      </c>
    </row>
    <row r="1826" spans="1:11" s="64" customFormat="1" x14ac:dyDescent="0.2">
      <c r="A1826" s="196" t="str">
        <f>Sales_Entry!A1826</f>
        <v>2083/05/31</v>
      </c>
      <c r="B1826" s="197">
        <f>Sales_Entry!B1826</f>
        <v>46281</v>
      </c>
      <c r="C1826" s="198" t="str">
        <f>Sales_Entry!D1826</f>
        <v>AAMOSH KIRANA</v>
      </c>
      <c r="D1826" s="198" t="s">
        <v>1388</v>
      </c>
      <c r="E1826" s="198" t="str">
        <f>Sales_Entry!C1826</f>
        <v>BILL-7488</v>
      </c>
      <c r="F1826" s="198" t="str">
        <f>Sales_Entry!E1826</f>
        <v>Mix Milk</v>
      </c>
      <c r="G1826" s="199">
        <f>N(Sales_Entry!J1826)</f>
        <v>850</v>
      </c>
      <c r="H1826" s="199">
        <v>0</v>
      </c>
      <c r="I1826" s="199">
        <f t="shared" si="28"/>
        <v>850</v>
      </c>
      <c r="J1826" s="202"/>
      <c r="K1826" s="200" cm="1">
        <f t="array" ref="K1826">IF($C1826="","",IF(AND($C1826=Party_Statement!$C$5,$B1826&gt;=Party_Statement!$C$6,$B1826&lt;=Party_Statement!$E$6),SUMPRODUCT(($C$3:$C1826=Party_Statement!$C$5)*($B$3:$B1826&gt;=Party_Statement!$C$6)*($B$3:$B1826&lt;=Party_Statement!$E$6)),""))</f>
        <v>233</v>
      </c>
    </row>
    <row r="1827" spans="1:11" s="64" customFormat="1" x14ac:dyDescent="0.2">
      <c r="A1827" s="196" t="str">
        <f>Sales_Entry!A1827</f>
        <v>2083/05/31</v>
      </c>
      <c r="B1827" s="197">
        <f>Sales_Entry!B1827</f>
        <v>46281</v>
      </c>
      <c r="C1827" s="198" t="str">
        <f>Sales_Entry!D1827</f>
        <v>AAMOSH KIRANA</v>
      </c>
      <c r="D1827" s="198" t="s">
        <v>1388</v>
      </c>
      <c r="E1827" s="198" t="str">
        <f>Sales_Entry!C1827</f>
        <v>BILL-7488</v>
      </c>
      <c r="F1827" s="198" t="str">
        <f>Sales_Entry!E1827</f>
        <v>Cow Milk</v>
      </c>
      <c r="G1827" s="199">
        <f>N(Sales_Entry!J1827)</f>
        <v>80</v>
      </c>
      <c r="H1827" s="199">
        <v>0</v>
      </c>
      <c r="I1827" s="199">
        <f t="shared" si="28"/>
        <v>80</v>
      </c>
      <c r="J1827" s="202"/>
      <c r="K1827" s="200" cm="1">
        <f t="array" ref="K1827">IF($C1827="","",IF(AND($C1827=Party_Statement!$C$5,$B1827&gt;=Party_Statement!$C$6,$B1827&lt;=Party_Statement!$E$6),SUMPRODUCT(($C$3:$C1827=Party_Statement!$C$5)*($B$3:$B1827&gt;=Party_Statement!$C$6)*($B$3:$B1827&lt;=Party_Statement!$E$6)),""))</f>
        <v>234</v>
      </c>
    </row>
    <row r="1828" spans="1:11" s="64" customFormat="1" x14ac:dyDescent="0.2">
      <c r="A1828" s="196" t="str">
        <f>Sales_Entry!A1828</f>
        <v>2083/05/31</v>
      </c>
      <c r="B1828" s="197">
        <f>Sales_Entry!B1828</f>
        <v>46281</v>
      </c>
      <c r="C1828" s="198" t="str">
        <f>Sales_Entry!D1828</f>
        <v>GIRI KIRANA</v>
      </c>
      <c r="D1828" s="198" t="s">
        <v>1388</v>
      </c>
      <c r="E1828" s="198" t="str">
        <f>Sales_Entry!C1828</f>
        <v>BILL-7489</v>
      </c>
      <c r="F1828" s="198" t="str">
        <f>Sales_Entry!E1828</f>
        <v>Mix Milk</v>
      </c>
      <c r="G1828" s="199">
        <f>N(Sales_Entry!J1828)</f>
        <v>1275</v>
      </c>
      <c r="H1828" s="199">
        <v>0</v>
      </c>
      <c r="I1828" s="199">
        <f t="shared" si="28"/>
        <v>1275</v>
      </c>
      <c r="J1828" s="202"/>
      <c r="K1828" s="200" t="str" cm="1">
        <f t="array" ref="K1828">IF($C1828="","",IF(AND($C1828=Party_Statement!$C$5,$B1828&gt;=Party_Statement!$C$6,$B1828&lt;=Party_Statement!$E$6),SUMPRODUCT(($C$3:$C1828=Party_Statement!$C$5)*($B$3:$B1828&gt;=Party_Statement!$C$6)*($B$3:$B1828&lt;=Party_Statement!$E$6)),""))</f>
        <v/>
      </c>
    </row>
    <row r="1829" spans="1:11" s="64" customFormat="1" x14ac:dyDescent="0.2">
      <c r="A1829" s="196" t="str">
        <f>Sales_Entry!A1829</f>
        <v>2083/05/31</v>
      </c>
      <c r="B1829" s="197">
        <f>Sales_Entry!B1829</f>
        <v>46281</v>
      </c>
      <c r="C1829" s="198" t="str">
        <f>Sales_Entry!D1829</f>
        <v>KHANAL KIRANA</v>
      </c>
      <c r="D1829" s="198" t="s">
        <v>1388</v>
      </c>
      <c r="E1829" s="198" t="str">
        <f>Sales_Entry!C1829</f>
        <v>BILL-7490</v>
      </c>
      <c r="F1829" s="198" t="str">
        <f>Sales_Entry!E1829</f>
        <v>Mix Milk</v>
      </c>
      <c r="G1829" s="199">
        <f>N(Sales_Entry!J1829)</f>
        <v>1275</v>
      </c>
      <c r="H1829" s="199">
        <v>0</v>
      </c>
      <c r="I1829" s="199">
        <f t="shared" si="28"/>
        <v>1275</v>
      </c>
      <c r="J1829" s="202"/>
      <c r="K1829" s="200" t="str" cm="1">
        <f t="array" ref="K1829">IF($C1829="","",IF(AND($C1829=Party_Statement!$C$5,$B1829&gt;=Party_Statement!$C$6,$B1829&lt;=Party_Statement!$E$6),SUMPRODUCT(($C$3:$C1829=Party_Statement!$C$5)*($B$3:$B1829&gt;=Party_Statement!$C$6)*($B$3:$B1829&lt;=Party_Statement!$E$6)),""))</f>
        <v/>
      </c>
    </row>
    <row r="1830" spans="1:11" s="64" customFormat="1" x14ac:dyDescent="0.2">
      <c r="A1830" s="196" t="str">
        <f>Sales_Entry!A1830</f>
        <v>2083/05/31</v>
      </c>
      <c r="B1830" s="197">
        <f>Sales_Entry!B1830</f>
        <v>46281</v>
      </c>
      <c r="C1830" s="198" t="str">
        <f>Sales_Entry!D1830</f>
        <v>MANAKAMANA DAIRY</v>
      </c>
      <c r="D1830" s="198" t="s">
        <v>1388</v>
      </c>
      <c r="E1830" s="198" t="str">
        <f>Sales_Entry!C1830</f>
        <v>BILL-7491</v>
      </c>
      <c r="F1830" s="198" t="str">
        <f>Sales_Entry!E1830</f>
        <v>Mix Milk</v>
      </c>
      <c r="G1830" s="199">
        <f>N(Sales_Entry!J1830)</f>
        <v>850</v>
      </c>
      <c r="H1830" s="199">
        <v>0</v>
      </c>
      <c r="I1830" s="199">
        <f t="shared" si="28"/>
        <v>850</v>
      </c>
      <c r="J1830" s="202"/>
      <c r="K1830" s="200" t="str" cm="1">
        <f t="array" ref="K1830">IF($C1830="","",IF(AND($C1830=Party_Statement!$C$5,$B1830&gt;=Party_Statement!$C$6,$B1830&lt;=Party_Statement!$E$6),SUMPRODUCT(($C$3:$C1830=Party_Statement!$C$5)*($B$3:$B1830&gt;=Party_Statement!$C$6)*($B$3:$B1830&lt;=Party_Statement!$E$6)),""))</f>
        <v/>
      </c>
    </row>
    <row r="1831" spans="1:11" s="64" customFormat="1" x14ac:dyDescent="0.2">
      <c r="A1831" s="196" t="str">
        <f>Sales_Entry!A1831</f>
        <v>2083/05/31</v>
      </c>
      <c r="B1831" s="197">
        <f>Sales_Entry!B1831</f>
        <v>46281</v>
      </c>
      <c r="C1831" s="198" t="str">
        <f>Sales_Entry!D1831</f>
        <v>YUBARAJ AND SAMRAT</v>
      </c>
      <c r="D1831" s="198" t="s">
        <v>1388</v>
      </c>
      <c r="E1831" s="198" t="str">
        <f>Sales_Entry!C1831</f>
        <v>BILL-7492</v>
      </c>
      <c r="F1831" s="198" t="str">
        <f>Sales_Entry!E1831</f>
        <v>Mix Milk</v>
      </c>
      <c r="G1831" s="199">
        <f>N(Sales_Entry!J1831)</f>
        <v>850</v>
      </c>
      <c r="H1831" s="199">
        <v>0</v>
      </c>
      <c r="I1831" s="199">
        <f t="shared" si="28"/>
        <v>850</v>
      </c>
      <c r="J1831" s="202"/>
      <c r="K1831" s="200" t="str" cm="1">
        <f t="array" ref="K1831">IF($C1831="","",IF(AND($C1831=Party_Statement!$C$5,$B1831&gt;=Party_Statement!$C$6,$B1831&lt;=Party_Statement!$E$6),SUMPRODUCT(($C$3:$C1831=Party_Statement!$C$5)*($B$3:$B1831&gt;=Party_Statement!$C$6)*($B$3:$B1831&lt;=Party_Statement!$E$6)),""))</f>
        <v/>
      </c>
    </row>
    <row r="1832" spans="1:11" s="64" customFormat="1" x14ac:dyDescent="0.2">
      <c r="A1832" s="196" t="str">
        <f>Sales_Entry!A1832</f>
        <v>2083/05/31</v>
      </c>
      <c r="B1832" s="197">
        <f>Sales_Entry!B1832</f>
        <v>46281</v>
      </c>
      <c r="C1832" s="198" t="str">
        <f>Sales_Entry!D1832</f>
        <v>KRISHNA KHAREL</v>
      </c>
      <c r="D1832" s="198" t="s">
        <v>1388</v>
      </c>
      <c r="E1832" s="198" t="str">
        <f>Sales_Entry!C1832</f>
        <v>BILL-7493</v>
      </c>
      <c r="F1832" s="198" t="str">
        <f>Sales_Entry!E1832</f>
        <v>Mix Milk</v>
      </c>
      <c r="G1832" s="199">
        <f>N(Sales_Entry!J1832)</f>
        <v>301</v>
      </c>
      <c r="H1832" s="199">
        <v>0</v>
      </c>
      <c r="I1832" s="199">
        <f t="shared" si="28"/>
        <v>301</v>
      </c>
      <c r="J1832" s="202"/>
      <c r="K1832" s="200" t="str" cm="1">
        <f t="array" ref="K1832">IF($C1832="","",IF(AND($C1832=Party_Statement!$C$5,$B1832&gt;=Party_Statement!$C$6,$B1832&lt;=Party_Statement!$E$6),SUMPRODUCT(($C$3:$C1832=Party_Statement!$C$5)*($B$3:$B1832&gt;=Party_Statement!$C$6)*($B$3:$B1832&lt;=Party_Statement!$E$6)),""))</f>
        <v/>
      </c>
    </row>
    <row r="1833" spans="1:11" s="64" customFormat="1" x14ac:dyDescent="0.2">
      <c r="A1833" s="196" t="str">
        <f>Sales_Entry!A1833</f>
        <v>2083/05/31</v>
      </c>
      <c r="B1833" s="197">
        <f>Sales_Entry!B1833</f>
        <v>46281</v>
      </c>
      <c r="C1833" s="198" t="str">
        <f>Sales_Entry!D1833</f>
        <v>CHHATRABHUMI STORE</v>
      </c>
      <c r="D1833" s="198" t="s">
        <v>1388</v>
      </c>
      <c r="E1833" s="198" t="str">
        <f>Sales_Entry!C1833</f>
        <v>BILL-7494</v>
      </c>
      <c r="F1833" s="198" t="str">
        <f>Sales_Entry!E1833</f>
        <v>Mix Milk</v>
      </c>
      <c r="G1833" s="199">
        <f>N(Sales_Entry!J1833)</f>
        <v>1376</v>
      </c>
      <c r="H1833" s="199">
        <v>0</v>
      </c>
      <c r="I1833" s="199">
        <f t="shared" si="28"/>
        <v>1376</v>
      </c>
      <c r="J1833" s="202"/>
      <c r="K1833" s="200" t="str" cm="1">
        <f t="array" ref="K1833">IF($C1833="","",IF(AND($C1833=Party_Statement!$C$5,$B1833&gt;=Party_Statement!$C$6,$B1833&lt;=Party_Statement!$E$6),SUMPRODUCT(($C$3:$C1833=Party_Statement!$C$5)*($B$3:$B1833&gt;=Party_Statement!$C$6)*($B$3:$B1833&lt;=Party_Statement!$E$6)),""))</f>
        <v/>
      </c>
    </row>
    <row r="1834" spans="1:11" s="64" customFormat="1" x14ac:dyDescent="0.2">
      <c r="A1834" s="196" t="str">
        <f>Sales_Entry!A1834</f>
        <v>2083/05/31</v>
      </c>
      <c r="B1834" s="197">
        <f>Sales_Entry!B1834</f>
        <v>46281</v>
      </c>
      <c r="C1834" s="198" t="str">
        <f>Sales_Entry!D1834</f>
        <v>B KALIKA CANTEEN</v>
      </c>
      <c r="D1834" s="198" t="s">
        <v>1388</v>
      </c>
      <c r="E1834" s="198" t="str">
        <f>Sales_Entry!C1834</f>
        <v>BILL-7495</v>
      </c>
      <c r="F1834" s="198" t="str">
        <f>Sales_Entry!E1834</f>
        <v>Mix Milk</v>
      </c>
      <c r="G1834" s="199">
        <f>N(Sales_Entry!J1834)</f>
        <v>2975</v>
      </c>
      <c r="H1834" s="199">
        <v>0</v>
      </c>
      <c r="I1834" s="199">
        <f t="shared" si="28"/>
        <v>2975</v>
      </c>
      <c r="J1834" s="202"/>
      <c r="K1834" s="200" t="str" cm="1">
        <f t="array" ref="K1834">IF($C1834="","",IF(AND($C1834=Party_Statement!$C$5,$B1834&gt;=Party_Statement!$C$6,$B1834&lt;=Party_Statement!$E$6),SUMPRODUCT(($C$3:$C1834=Party_Statement!$C$5)*($B$3:$B1834&gt;=Party_Statement!$C$6)*($B$3:$B1834&lt;=Party_Statement!$E$6)),""))</f>
        <v/>
      </c>
    </row>
    <row r="1835" spans="1:11" s="64" customFormat="1" x14ac:dyDescent="0.2">
      <c r="A1835" s="196" t="str">
        <f>Sales_Entry!A1835</f>
        <v>2083/05/31</v>
      </c>
      <c r="B1835" s="197">
        <f>Sales_Entry!B1835</f>
        <v>46281</v>
      </c>
      <c r="C1835" s="198" t="str">
        <f>Sales_Entry!D1835</f>
        <v>A KALIKA CANTEEN</v>
      </c>
      <c r="D1835" s="198" t="s">
        <v>1388</v>
      </c>
      <c r="E1835" s="198" t="str">
        <f>Sales_Entry!C1835</f>
        <v>BILL-7496</v>
      </c>
      <c r="F1835" s="198" t="str">
        <f>Sales_Entry!E1835</f>
        <v>Mix Milk</v>
      </c>
      <c r="G1835" s="199">
        <f>N(Sales_Entry!J1835)</f>
        <v>2125</v>
      </c>
      <c r="H1835" s="199">
        <v>0</v>
      </c>
      <c r="I1835" s="199">
        <f t="shared" si="28"/>
        <v>2125</v>
      </c>
      <c r="J1835" s="202"/>
      <c r="K1835" s="200" t="str" cm="1">
        <f t="array" ref="K1835">IF($C1835="","",IF(AND($C1835=Party_Statement!$C$5,$B1835&gt;=Party_Statement!$C$6,$B1835&lt;=Party_Statement!$E$6),SUMPRODUCT(($C$3:$C1835=Party_Statement!$C$5)*($B$3:$B1835&gt;=Party_Statement!$C$6)*($B$3:$B1835&lt;=Party_Statement!$E$6)),""))</f>
        <v/>
      </c>
    </row>
    <row r="1836" spans="1:11" s="64" customFormat="1" x14ac:dyDescent="0.2">
      <c r="A1836" s="196" t="str">
        <f>Sales_Entry!A1836</f>
        <v>2083/05/31</v>
      </c>
      <c r="B1836" s="197">
        <f>Sales_Entry!B1836</f>
        <v>46281</v>
      </c>
      <c r="C1836" s="198" t="str">
        <f>Sales_Entry!D1836</f>
        <v>ORGANIC TARKALI</v>
      </c>
      <c r="D1836" s="198" t="s">
        <v>1388</v>
      </c>
      <c r="E1836" s="198" t="str">
        <f>Sales_Entry!C1836</f>
        <v>BILL-7497</v>
      </c>
      <c r="F1836" s="198" t="str">
        <f>Sales_Entry!E1836</f>
        <v>Mix Milk</v>
      </c>
      <c r="G1836" s="199">
        <f>N(Sales_Entry!J1836)</f>
        <v>1900</v>
      </c>
      <c r="H1836" s="199">
        <v>0</v>
      </c>
      <c r="I1836" s="199">
        <f t="shared" si="28"/>
        <v>1900</v>
      </c>
      <c r="J1836" s="202"/>
      <c r="K1836" s="200" t="str" cm="1">
        <f t="array" ref="K1836">IF($C1836="","",IF(AND($C1836=Party_Statement!$C$5,$B1836&gt;=Party_Statement!$C$6,$B1836&lt;=Party_Statement!$E$6),SUMPRODUCT(($C$3:$C1836=Party_Statement!$C$5)*($B$3:$B1836&gt;=Party_Statement!$C$6)*($B$3:$B1836&lt;=Party_Statement!$E$6)),""))</f>
        <v/>
      </c>
    </row>
    <row r="1837" spans="1:11" x14ac:dyDescent="0.2">
      <c r="A1837" s="196" t="str">
        <f>Sales_Entry!A1837</f>
        <v>2083/05/31</v>
      </c>
      <c r="B1837" s="197">
        <f>Sales_Entry!B1837</f>
        <v>46281</v>
      </c>
      <c r="C1837" s="198" t="str">
        <f>Sales_Entry!D1837</f>
        <v>DEURALI KIRANA</v>
      </c>
      <c r="D1837" s="198" t="s">
        <v>1388</v>
      </c>
      <c r="E1837" s="198" t="str">
        <f>Sales_Entry!C1837</f>
        <v>BILL-7498</v>
      </c>
      <c r="F1837" s="198" t="str">
        <f>Sales_Entry!E1837</f>
        <v>Mix Milk</v>
      </c>
      <c r="G1837" s="199">
        <f>N(Sales_Entry!J1837)</f>
        <v>425</v>
      </c>
      <c r="H1837" s="199">
        <v>0</v>
      </c>
      <c r="I1837" s="199">
        <f t="shared" si="28"/>
        <v>425</v>
      </c>
      <c r="J1837" s="200"/>
      <c r="K1837" s="200" t="str" cm="1">
        <f t="array" ref="K1837">IF($C1837="","",IF(AND($C1837=Party_Statement!$C$5,$B1837&gt;=Party_Statement!$C$6,$B1837&lt;=Party_Statement!$E$6),SUMPRODUCT(($C$3:$C1837=Party_Statement!$C$5)*($B$3:$B1837&gt;=Party_Statement!$C$6)*($B$3:$B1837&lt;=Party_Statement!$E$6)),""))</f>
        <v/>
      </c>
    </row>
    <row r="1838" spans="1:11" x14ac:dyDescent="0.2">
      <c r="A1838" s="196" t="str">
        <f>Sales_Entry!A1838</f>
        <v>2083/05/31</v>
      </c>
      <c r="B1838" s="197">
        <f>Sales_Entry!B1838</f>
        <v>46281</v>
      </c>
      <c r="C1838" s="198" t="str">
        <f>Sales_Entry!D1838</f>
        <v>SHARMA DAI</v>
      </c>
      <c r="D1838" s="198" t="s">
        <v>1388</v>
      </c>
      <c r="E1838" s="198" t="str">
        <f>Sales_Entry!C1838</f>
        <v>BILL-7499</v>
      </c>
      <c r="F1838" s="198" t="str">
        <f>Sales_Entry!E1838</f>
        <v>Mix Milk</v>
      </c>
      <c r="G1838" s="199">
        <f>N(Sales_Entry!J1838)</f>
        <v>2975</v>
      </c>
      <c r="H1838" s="199">
        <v>0</v>
      </c>
      <c r="I1838" s="199">
        <f t="shared" si="28"/>
        <v>2975</v>
      </c>
      <c r="J1838" s="200"/>
      <c r="K1838" s="200" t="str" cm="1">
        <f t="array" ref="K1838">IF($C1838="","",IF(AND($C1838=Party_Statement!$C$5,$B1838&gt;=Party_Statement!$C$6,$B1838&lt;=Party_Statement!$E$6),SUMPRODUCT(($C$3:$C1838=Party_Statement!$C$5)*($B$3:$B1838&gt;=Party_Statement!$C$6)*($B$3:$B1838&lt;=Party_Statement!$E$6)),""))</f>
        <v/>
      </c>
    </row>
    <row r="1839" spans="1:11" x14ac:dyDescent="0.2">
      <c r="A1839" s="196" t="str">
        <f>Sales_Entry!A1839</f>
        <v>2083/05/31</v>
      </c>
      <c r="B1839" s="197">
        <f>Sales_Entry!B1839</f>
        <v>46281</v>
      </c>
      <c r="C1839" s="198" t="str">
        <f>Sales_Entry!D1839</f>
        <v>GANGA NEUPANE</v>
      </c>
      <c r="D1839" s="198" t="s">
        <v>1388</v>
      </c>
      <c r="E1839" s="198" t="str">
        <f>Sales_Entry!C1839</f>
        <v>BILL-7500</v>
      </c>
      <c r="F1839" s="198" t="str">
        <f>Sales_Entry!E1839</f>
        <v>Mix Milk</v>
      </c>
      <c r="G1839" s="199">
        <f>N(Sales_Entry!J1839)</f>
        <v>340</v>
      </c>
      <c r="H1839" s="199">
        <v>0</v>
      </c>
      <c r="I1839" s="199">
        <f t="shared" si="28"/>
        <v>340</v>
      </c>
      <c r="J1839" s="200"/>
      <c r="K1839" s="200" t="str" cm="1">
        <f t="array" ref="K1839">IF($C1839="","",IF(AND($C1839=Party_Statement!$C$5,$B1839&gt;=Party_Statement!$C$6,$B1839&lt;=Party_Statement!$E$6),SUMPRODUCT(($C$3:$C1839=Party_Statement!$C$5)*($B$3:$B1839&gt;=Party_Statement!$C$6)*($B$3:$B1839&lt;=Party_Statement!$E$6)),""))</f>
        <v/>
      </c>
    </row>
    <row r="1840" spans="1:11" x14ac:dyDescent="0.2">
      <c r="A1840" s="196" t="str">
        <f>Sales_Entry!A1840</f>
        <v>2083/05/31</v>
      </c>
      <c r="B1840" s="197">
        <f>Sales_Entry!B1840</f>
        <v>46281</v>
      </c>
      <c r="C1840" s="198" t="str">
        <f>Sales_Entry!D1840</f>
        <v>SITALA ARYAL</v>
      </c>
      <c r="D1840" s="198" t="s">
        <v>1388</v>
      </c>
      <c r="E1840" s="198" t="str">
        <f>Sales_Entry!C1840</f>
        <v>BILL-7501</v>
      </c>
      <c r="F1840" s="198" t="str">
        <f>Sales_Entry!E1840</f>
        <v>Mix Milk</v>
      </c>
      <c r="G1840" s="199">
        <f>N(Sales_Entry!J1840)</f>
        <v>45</v>
      </c>
      <c r="H1840" s="199">
        <v>0</v>
      </c>
      <c r="I1840" s="199">
        <f t="shared" si="28"/>
        <v>45</v>
      </c>
      <c r="J1840" s="200"/>
      <c r="K1840" s="200" t="str" cm="1">
        <f t="array" ref="K1840">IF($C1840="","",IF(AND($C1840=Party_Statement!$C$5,$B1840&gt;=Party_Statement!$C$6,$B1840&lt;=Party_Statement!$E$6),SUMPRODUCT(($C$3:$C1840=Party_Statement!$C$5)*($B$3:$B1840&gt;=Party_Statement!$C$6)*($B$3:$B1840&lt;=Party_Statement!$E$6)),""))</f>
        <v/>
      </c>
    </row>
    <row r="1841" spans="1:11" x14ac:dyDescent="0.2">
      <c r="A1841" s="196" t="str">
        <f>Sales_Entry!A1841</f>
        <v>2083/05/31</v>
      </c>
      <c r="B1841" s="197">
        <f>Sales_Entry!B1841</f>
        <v>46281</v>
      </c>
      <c r="C1841" s="198" t="str">
        <f>Sales_Entry!D1841</f>
        <v>LOCAL</v>
      </c>
      <c r="D1841" s="198" t="s">
        <v>1388</v>
      </c>
      <c r="E1841" s="198" t="str">
        <f>Sales_Entry!C1841</f>
        <v>BILL-7355</v>
      </c>
      <c r="F1841" s="198" t="str">
        <f>Sales_Entry!E1841</f>
        <v>Mix Milk</v>
      </c>
      <c r="G1841" s="199">
        <f>N(Sales_Entry!J1841)</f>
        <v>350</v>
      </c>
      <c r="H1841" s="199">
        <v>0</v>
      </c>
      <c r="I1841" s="199">
        <f t="shared" si="28"/>
        <v>350</v>
      </c>
      <c r="J1841" s="200"/>
      <c r="K1841" s="200" t="str" cm="1">
        <f t="array" ref="K1841">IF($C1841="","",IF(AND($C1841=Party_Statement!$C$5,$B1841&gt;=Party_Statement!$C$6,$B1841&lt;=Party_Statement!$E$6),SUMPRODUCT(($C$3:$C1841=Party_Statement!$C$5)*($B$3:$B1841&gt;=Party_Statement!$C$6)*($B$3:$B1841&lt;=Party_Statement!$E$6)),""))</f>
        <v/>
      </c>
    </row>
    <row r="1842" spans="1:11" x14ac:dyDescent="0.2">
      <c r="A1842" s="196" t="str">
        <f>Sales_Entry!A1842</f>
        <v>2083/05/31</v>
      </c>
      <c r="B1842" s="197">
        <f>Sales_Entry!B1842</f>
        <v>46281</v>
      </c>
      <c r="C1842" s="198" t="str">
        <f>Sales_Entry!D1842</f>
        <v>SHANKAR KHAREL</v>
      </c>
      <c r="D1842" s="198" t="s">
        <v>1388</v>
      </c>
      <c r="E1842" s="198" t="str">
        <f>Sales_Entry!C1842</f>
        <v>BILL-7581</v>
      </c>
      <c r="F1842" s="198" t="str">
        <f>Sales_Entry!E1842</f>
        <v>Mix Milk</v>
      </c>
      <c r="G1842" s="199">
        <f>N(Sales_Entry!J1842)</f>
        <v>5310</v>
      </c>
      <c r="H1842" s="199">
        <v>0</v>
      </c>
      <c r="I1842" s="199">
        <f t="shared" si="28"/>
        <v>5310</v>
      </c>
      <c r="J1842" s="200"/>
      <c r="K1842" s="200" t="str" cm="1">
        <f t="array" ref="K1842">IF($C1842="","",IF(AND($C1842=Party_Statement!$C$5,$B1842&gt;=Party_Statement!$C$6,$B1842&lt;=Party_Statement!$E$6),SUMPRODUCT(($C$3:$C1842=Party_Statement!$C$5)*($B$3:$B1842&gt;=Party_Statement!$C$6)*($B$3:$B1842&lt;=Party_Statement!$E$6)),""))</f>
        <v/>
      </c>
    </row>
    <row r="1843" spans="1:11" x14ac:dyDescent="0.2">
      <c r="A1843" s="196" t="str">
        <f>Sales_Entry!A1843</f>
        <v>2083/06/01</v>
      </c>
      <c r="B1843" s="197">
        <f>Sales_Entry!B1843</f>
        <v>46282</v>
      </c>
      <c r="C1843" s="198" t="str">
        <f>Sales_Entry!D1843</f>
        <v>SRIJANA DAIRY</v>
      </c>
      <c r="D1843" s="198" t="s">
        <v>1388</v>
      </c>
      <c r="E1843" s="198" t="str">
        <f>Sales_Entry!C1843</f>
        <v>BILL-7502</v>
      </c>
      <c r="F1843" s="198" t="str">
        <f>Sales_Entry!E1843</f>
        <v>Mix Milk</v>
      </c>
      <c r="G1843" s="199">
        <f>N(Sales_Entry!J1843)</f>
        <v>3400</v>
      </c>
      <c r="H1843" s="199">
        <v>0</v>
      </c>
      <c r="I1843" s="199">
        <f t="shared" si="28"/>
        <v>3400</v>
      </c>
      <c r="J1843" s="200"/>
      <c r="K1843" s="200" t="str" cm="1">
        <f t="array" ref="K1843">IF($C1843="","",IF(AND($C1843=Party_Statement!$C$5,$B1843&gt;=Party_Statement!$C$6,$B1843&lt;=Party_Statement!$E$6),SUMPRODUCT(($C$3:$C1843=Party_Statement!$C$5)*($B$3:$B1843&gt;=Party_Statement!$C$6)*($B$3:$B1843&lt;=Party_Statement!$E$6)),""))</f>
        <v/>
      </c>
    </row>
    <row r="1844" spans="1:11" x14ac:dyDescent="0.2">
      <c r="A1844" s="196" t="str">
        <f>Sales_Entry!A1844</f>
        <v>2083/06/01</v>
      </c>
      <c r="B1844" s="197">
        <f>Sales_Entry!B1844</f>
        <v>46282</v>
      </c>
      <c r="C1844" s="198" t="str">
        <f>Sales_Entry!D1844</f>
        <v>SRIJANA DAIRY</v>
      </c>
      <c r="D1844" s="198" t="s">
        <v>1388</v>
      </c>
      <c r="E1844" s="198" t="str">
        <f>Sales_Entry!C1844</f>
        <v>BILL-7502</v>
      </c>
      <c r="F1844" s="198" t="str">
        <f>Sales_Entry!E1844</f>
        <v>Cow Milk</v>
      </c>
      <c r="G1844" s="199">
        <f>N(Sales_Entry!J1844)</f>
        <v>80</v>
      </c>
      <c r="H1844" s="199">
        <v>0</v>
      </c>
      <c r="I1844" s="199">
        <f t="shared" si="28"/>
        <v>80</v>
      </c>
      <c r="J1844" s="200"/>
      <c r="K1844" s="200" t="str" cm="1">
        <f t="array" ref="K1844">IF($C1844="","",IF(AND($C1844=Party_Statement!$C$5,$B1844&gt;=Party_Statement!$C$6,$B1844&lt;=Party_Statement!$E$6),SUMPRODUCT(($C$3:$C1844=Party_Statement!$C$5)*($B$3:$B1844&gt;=Party_Statement!$C$6)*($B$3:$B1844&lt;=Party_Statement!$E$6)),""))</f>
        <v/>
      </c>
    </row>
    <row r="1845" spans="1:11" x14ac:dyDescent="0.2">
      <c r="A1845" s="196" t="str">
        <f>Sales_Entry!A1845</f>
        <v>2083/06/01</v>
      </c>
      <c r="B1845" s="197">
        <f>Sales_Entry!B1845</f>
        <v>46282</v>
      </c>
      <c r="C1845" s="198" t="str">
        <f>Sales_Entry!D1845</f>
        <v>PALPALI KIRANA</v>
      </c>
      <c r="D1845" s="198" t="s">
        <v>1388</v>
      </c>
      <c r="E1845" s="198" t="str">
        <f>Sales_Entry!C1845</f>
        <v>BILL-7503</v>
      </c>
      <c r="F1845" s="198" t="str">
        <f>Sales_Entry!E1845</f>
        <v>Mix Milk</v>
      </c>
      <c r="G1845" s="199">
        <f>N(Sales_Entry!J1845)</f>
        <v>2550</v>
      </c>
      <c r="H1845" s="199">
        <v>0</v>
      </c>
      <c r="I1845" s="199">
        <f t="shared" si="28"/>
        <v>2550</v>
      </c>
      <c r="J1845" s="200"/>
      <c r="K1845" s="200" t="str" cm="1">
        <f t="array" ref="K1845">IF($C1845="","",IF(AND($C1845=Party_Statement!$C$5,$B1845&gt;=Party_Statement!$C$6,$B1845&lt;=Party_Statement!$E$6),SUMPRODUCT(($C$3:$C1845=Party_Statement!$C$5)*($B$3:$B1845&gt;=Party_Statement!$C$6)*($B$3:$B1845&lt;=Party_Statement!$E$6)),""))</f>
        <v/>
      </c>
    </row>
    <row r="1846" spans="1:11" x14ac:dyDescent="0.2">
      <c r="A1846" s="196" t="str">
        <f>Sales_Entry!A1846</f>
        <v>2083/06/01</v>
      </c>
      <c r="B1846" s="197">
        <f>Sales_Entry!B1846</f>
        <v>46282</v>
      </c>
      <c r="C1846" s="198" t="str">
        <f>Sales_Entry!D1846</f>
        <v>AAMOSH KIRANA</v>
      </c>
      <c r="D1846" s="198" t="s">
        <v>1388</v>
      </c>
      <c r="E1846" s="198" t="str">
        <f>Sales_Entry!C1846</f>
        <v>BILL-7504</v>
      </c>
      <c r="F1846" s="198" t="str">
        <f>Sales_Entry!E1846</f>
        <v>Mix Milk</v>
      </c>
      <c r="G1846" s="199">
        <f>N(Sales_Entry!J1846)</f>
        <v>3440</v>
      </c>
      <c r="H1846" s="199">
        <v>0</v>
      </c>
      <c r="I1846" s="199">
        <f t="shared" si="28"/>
        <v>3440</v>
      </c>
      <c r="J1846" s="200"/>
      <c r="K1846" s="200" cm="1">
        <f t="array" ref="K1846">IF($C1846="","",IF(AND($C1846=Party_Statement!$C$5,$B1846&gt;=Party_Statement!$C$6,$B1846&lt;=Party_Statement!$E$6),SUMPRODUCT(($C$3:$C1846=Party_Statement!$C$5)*($B$3:$B1846&gt;=Party_Statement!$C$6)*($B$3:$B1846&lt;=Party_Statement!$E$6)),""))</f>
        <v>235</v>
      </c>
    </row>
    <row r="1847" spans="1:11" x14ac:dyDescent="0.2">
      <c r="A1847" s="196" t="str">
        <f>Sales_Entry!A1847</f>
        <v>2083/06/01</v>
      </c>
      <c r="B1847" s="197">
        <f>Sales_Entry!B1847</f>
        <v>46282</v>
      </c>
      <c r="C1847" s="198" t="str">
        <f>Sales_Entry!D1847</f>
        <v>AAMOSH KIRANA</v>
      </c>
      <c r="D1847" s="198" t="s">
        <v>1388</v>
      </c>
      <c r="E1847" s="198" t="str">
        <f>Sales_Entry!C1847</f>
        <v>BILL-7504</v>
      </c>
      <c r="F1847" s="198" t="str">
        <f>Sales_Entry!E1847</f>
        <v>Mix Milk</v>
      </c>
      <c r="G1847" s="199">
        <f>N(Sales_Entry!J1847)</f>
        <v>2550</v>
      </c>
      <c r="H1847" s="199">
        <v>0</v>
      </c>
      <c r="I1847" s="199">
        <f t="shared" si="28"/>
        <v>2550</v>
      </c>
      <c r="J1847" s="200"/>
      <c r="K1847" s="200" cm="1">
        <f t="array" ref="K1847">IF($C1847="","",IF(AND($C1847=Party_Statement!$C$5,$B1847&gt;=Party_Statement!$C$6,$B1847&lt;=Party_Statement!$E$6),SUMPRODUCT(($C$3:$C1847=Party_Statement!$C$5)*($B$3:$B1847&gt;=Party_Statement!$C$6)*($B$3:$B1847&lt;=Party_Statement!$E$6)),""))</f>
        <v>236</v>
      </c>
    </row>
    <row r="1848" spans="1:11" x14ac:dyDescent="0.2">
      <c r="A1848" s="196" t="str">
        <f>Sales_Entry!A1848</f>
        <v>2083/06/01</v>
      </c>
      <c r="B1848" s="197">
        <f>Sales_Entry!B1848</f>
        <v>46282</v>
      </c>
      <c r="C1848" s="198" t="str">
        <f>Sales_Entry!D1848</f>
        <v>AAMOSH KIRANA</v>
      </c>
      <c r="D1848" s="198" t="s">
        <v>1388</v>
      </c>
      <c r="E1848" s="198" t="str">
        <f>Sales_Entry!C1848</f>
        <v>BILL-7504</v>
      </c>
      <c r="F1848" s="198" t="str">
        <f>Sales_Entry!E1848</f>
        <v>Cow Milk</v>
      </c>
      <c r="G1848" s="199">
        <f>N(Sales_Entry!J1848)</f>
        <v>80</v>
      </c>
      <c r="H1848" s="199">
        <v>0</v>
      </c>
      <c r="I1848" s="199">
        <f t="shared" si="28"/>
        <v>80</v>
      </c>
      <c r="J1848" s="200"/>
      <c r="K1848" s="200" cm="1">
        <f t="array" ref="K1848">IF($C1848="","",IF(AND($C1848=Party_Statement!$C$5,$B1848&gt;=Party_Statement!$C$6,$B1848&lt;=Party_Statement!$E$6),SUMPRODUCT(($C$3:$C1848=Party_Statement!$C$5)*($B$3:$B1848&gt;=Party_Statement!$C$6)*($B$3:$B1848&lt;=Party_Statement!$E$6)),""))</f>
        <v>237</v>
      </c>
    </row>
    <row r="1849" spans="1:11" x14ac:dyDescent="0.2">
      <c r="A1849" s="196" t="str">
        <f>Sales_Entry!A1849</f>
        <v>2083/06/01</v>
      </c>
      <c r="B1849" s="197">
        <f>Sales_Entry!B1849</f>
        <v>46282</v>
      </c>
      <c r="C1849" s="198" t="str">
        <f>Sales_Entry!D1849</f>
        <v>SOBHA BHATTARAI</v>
      </c>
      <c r="D1849" s="198" t="s">
        <v>1388</v>
      </c>
      <c r="E1849" s="198" t="str">
        <f>Sales_Entry!C1849</f>
        <v>BILL-7505</v>
      </c>
      <c r="F1849" s="198" t="str">
        <f>Sales_Entry!E1849</f>
        <v>Mix Milk</v>
      </c>
      <c r="G1849" s="199">
        <f>N(Sales_Entry!J1849)</f>
        <v>3400</v>
      </c>
      <c r="H1849" s="199">
        <v>0</v>
      </c>
      <c r="I1849" s="199">
        <f t="shared" si="28"/>
        <v>3400</v>
      </c>
      <c r="J1849" s="200"/>
      <c r="K1849" s="200" t="str" cm="1">
        <f t="array" ref="K1849">IF($C1849="","",IF(AND($C1849=Party_Statement!$C$5,$B1849&gt;=Party_Statement!$C$6,$B1849&lt;=Party_Statement!$E$6),SUMPRODUCT(($C$3:$C1849=Party_Statement!$C$5)*($B$3:$B1849&gt;=Party_Statement!$C$6)*($B$3:$B1849&lt;=Party_Statement!$E$6)),""))</f>
        <v/>
      </c>
    </row>
    <row r="1850" spans="1:11" x14ac:dyDescent="0.2">
      <c r="A1850" s="196" t="str">
        <f>Sales_Entry!A1850</f>
        <v>2083/06/01</v>
      </c>
      <c r="B1850" s="197">
        <f>Sales_Entry!B1850</f>
        <v>46282</v>
      </c>
      <c r="C1850" s="198" t="str">
        <f>Sales_Entry!D1850</f>
        <v>KHANAL KIRANA</v>
      </c>
      <c r="D1850" s="198" t="s">
        <v>1388</v>
      </c>
      <c r="E1850" s="198" t="str">
        <f>Sales_Entry!C1850</f>
        <v>BILL-7506</v>
      </c>
      <c r="F1850" s="198" t="str">
        <f>Sales_Entry!E1850</f>
        <v>Mix Milk</v>
      </c>
      <c r="G1850" s="199">
        <f>N(Sales_Entry!J1850)</f>
        <v>1275</v>
      </c>
      <c r="H1850" s="199">
        <v>0</v>
      </c>
      <c r="I1850" s="199">
        <f t="shared" si="28"/>
        <v>1275</v>
      </c>
      <c r="J1850" s="200"/>
      <c r="K1850" s="200" t="str" cm="1">
        <f t="array" ref="K1850">IF($C1850="","",IF(AND($C1850=Party_Statement!$C$5,$B1850&gt;=Party_Statement!$C$6,$B1850&lt;=Party_Statement!$E$6),SUMPRODUCT(($C$3:$C1850=Party_Statement!$C$5)*($B$3:$B1850&gt;=Party_Statement!$C$6)*($B$3:$B1850&lt;=Party_Statement!$E$6)),""))</f>
        <v/>
      </c>
    </row>
    <row r="1851" spans="1:11" x14ac:dyDescent="0.2">
      <c r="A1851" s="196" t="str">
        <f>Sales_Entry!A1851</f>
        <v>2083/06/01</v>
      </c>
      <c r="B1851" s="197">
        <f>Sales_Entry!B1851</f>
        <v>46282</v>
      </c>
      <c r="C1851" s="198" t="str">
        <f>Sales_Entry!D1851</f>
        <v>SAMIKSHYA KIRANA</v>
      </c>
      <c r="D1851" s="198" t="s">
        <v>1388</v>
      </c>
      <c r="E1851" s="198" t="str">
        <f>Sales_Entry!C1851</f>
        <v>BILL-7507</v>
      </c>
      <c r="F1851" s="198" t="str">
        <f>Sales_Entry!E1851</f>
        <v>Mix Milk</v>
      </c>
      <c r="G1851" s="199">
        <f>N(Sales_Entry!J1851)</f>
        <v>850</v>
      </c>
      <c r="H1851" s="199">
        <v>0</v>
      </c>
      <c r="I1851" s="199">
        <f t="shared" si="28"/>
        <v>850</v>
      </c>
      <c r="J1851" s="200"/>
      <c r="K1851" s="200" t="str" cm="1">
        <f t="array" ref="K1851">IF($C1851="","",IF(AND($C1851=Party_Statement!$C$5,$B1851&gt;=Party_Statement!$C$6,$B1851&lt;=Party_Statement!$E$6),SUMPRODUCT(($C$3:$C1851=Party_Statement!$C$5)*($B$3:$B1851&gt;=Party_Statement!$C$6)*($B$3:$B1851&lt;=Party_Statement!$E$6)),""))</f>
        <v/>
      </c>
    </row>
    <row r="1852" spans="1:11" x14ac:dyDescent="0.2">
      <c r="A1852" s="196" t="str">
        <f>Sales_Entry!A1852</f>
        <v>2083/06/01</v>
      </c>
      <c r="B1852" s="197">
        <f>Sales_Entry!B1852</f>
        <v>46282</v>
      </c>
      <c r="C1852" s="198" t="str">
        <f>Sales_Entry!D1852</f>
        <v>GIRI KIRANA</v>
      </c>
      <c r="D1852" s="198" t="s">
        <v>1388</v>
      </c>
      <c r="E1852" s="198" t="str">
        <f>Sales_Entry!C1852</f>
        <v>BILL-7508</v>
      </c>
      <c r="F1852" s="198" t="str">
        <f>Sales_Entry!E1852</f>
        <v>Mix Milk</v>
      </c>
      <c r="G1852" s="199">
        <f>N(Sales_Entry!J1852)</f>
        <v>1275</v>
      </c>
      <c r="H1852" s="199">
        <v>0</v>
      </c>
      <c r="I1852" s="199">
        <f t="shared" si="28"/>
        <v>1275</v>
      </c>
      <c r="J1852" s="200"/>
      <c r="K1852" s="200" t="str" cm="1">
        <f t="array" ref="K1852">IF($C1852="","",IF(AND($C1852=Party_Statement!$C$5,$B1852&gt;=Party_Statement!$C$6,$B1852&lt;=Party_Statement!$E$6),SUMPRODUCT(($C$3:$C1852=Party_Statement!$C$5)*($B$3:$B1852&gt;=Party_Statement!$C$6)*($B$3:$B1852&lt;=Party_Statement!$E$6)),""))</f>
        <v/>
      </c>
    </row>
    <row r="1853" spans="1:11" x14ac:dyDescent="0.2">
      <c r="A1853" s="196" t="str">
        <f>Sales_Entry!A1853</f>
        <v>2083/06/01</v>
      </c>
      <c r="B1853" s="197">
        <f>Sales_Entry!B1853</f>
        <v>46282</v>
      </c>
      <c r="C1853" s="198" t="str">
        <f>Sales_Entry!D1853</f>
        <v>KRISHNA KHAREL</v>
      </c>
      <c r="D1853" s="198" t="s">
        <v>1388</v>
      </c>
      <c r="E1853" s="198" t="str">
        <f>Sales_Entry!C1853</f>
        <v>BILL-7509</v>
      </c>
      <c r="F1853" s="198" t="str">
        <f>Sales_Entry!E1853</f>
        <v>Mix Milk</v>
      </c>
      <c r="G1853" s="199">
        <f>N(Sales_Entry!J1853)</f>
        <v>301</v>
      </c>
      <c r="H1853" s="199">
        <v>0</v>
      </c>
      <c r="I1853" s="199">
        <f t="shared" si="28"/>
        <v>301</v>
      </c>
      <c r="J1853" s="200"/>
      <c r="K1853" s="200" t="str" cm="1">
        <f t="array" ref="K1853">IF($C1853="","",IF(AND($C1853=Party_Statement!$C$5,$B1853&gt;=Party_Statement!$C$6,$B1853&lt;=Party_Statement!$E$6),SUMPRODUCT(($C$3:$C1853=Party_Statement!$C$5)*($B$3:$B1853&gt;=Party_Statement!$C$6)*($B$3:$B1853&lt;=Party_Statement!$E$6)),""))</f>
        <v/>
      </c>
    </row>
    <row r="1854" spans="1:11" x14ac:dyDescent="0.2">
      <c r="A1854" s="196" t="str">
        <f>Sales_Entry!A1854</f>
        <v>2083/06/01</v>
      </c>
      <c r="B1854" s="197">
        <f>Sales_Entry!B1854</f>
        <v>46282</v>
      </c>
      <c r="C1854" s="198" t="str">
        <f>Sales_Entry!D1854</f>
        <v>CHHATRABHUMI STORE</v>
      </c>
      <c r="D1854" s="198" t="s">
        <v>1388</v>
      </c>
      <c r="E1854" s="198" t="str">
        <f>Sales_Entry!C1854</f>
        <v>BILL-7510</v>
      </c>
      <c r="F1854" s="198" t="str">
        <f>Sales_Entry!E1854</f>
        <v>Mix Milk</v>
      </c>
      <c r="G1854" s="199">
        <f>N(Sales_Entry!J1854)</f>
        <v>2064</v>
      </c>
      <c r="H1854" s="199">
        <v>0</v>
      </c>
      <c r="I1854" s="199">
        <f t="shared" si="28"/>
        <v>2064</v>
      </c>
      <c r="J1854" s="200"/>
      <c r="K1854" s="200" t="str" cm="1">
        <f t="array" ref="K1854">IF($C1854="","",IF(AND($C1854=Party_Statement!$C$5,$B1854&gt;=Party_Statement!$C$6,$B1854&lt;=Party_Statement!$E$6),SUMPRODUCT(($C$3:$C1854=Party_Statement!$C$5)*($B$3:$B1854&gt;=Party_Statement!$C$6)*($B$3:$B1854&lt;=Party_Statement!$E$6)),""))</f>
        <v/>
      </c>
    </row>
    <row r="1855" spans="1:11" x14ac:dyDescent="0.2">
      <c r="A1855" s="196" t="str">
        <f>Sales_Entry!A1855</f>
        <v>2083/06/01</v>
      </c>
      <c r="B1855" s="197">
        <f>Sales_Entry!B1855</f>
        <v>46282</v>
      </c>
      <c r="C1855" s="198" t="str">
        <f>Sales_Entry!D1855</f>
        <v>DEURALI KIRANA</v>
      </c>
      <c r="D1855" s="198" t="s">
        <v>1388</v>
      </c>
      <c r="E1855" s="198" t="str">
        <f>Sales_Entry!C1855</f>
        <v>BILL-7511</v>
      </c>
      <c r="F1855" s="198" t="str">
        <f>Sales_Entry!E1855</f>
        <v>Mix Milk</v>
      </c>
      <c r="G1855" s="199">
        <f>N(Sales_Entry!J1855)</f>
        <v>425</v>
      </c>
      <c r="H1855" s="199">
        <v>0</v>
      </c>
      <c r="I1855" s="199">
        <f t="shared" si="28"/>
        <v>425</v>
      </c>
      <c r="J1855" s="200"/>
      <c r="K1855" s="200" t="str" cm="1">
        <f t="array" ref="K1855">IF($C1855="","",IF(AND($C1855=Party_Statement!$C$5,$B1855&gt;=Party_Statement!$C$6,$B1855&lt;=Party_Statement!$E$6),SUMPRODUCT(($C$3:$C1855=Party_Statement!$C$5)*($B$3:$B1855&gt;=Party_Statement!$C$6)*($B$3:$B1855&lt;=Party_Statement!$E$6)),""))</f>
        <v/>
      </c>
    </row>
    <row r="1856" spans="1:11" x14ac:dyDescent="0.2">
      <c r="A1856" s="196" t="str">
        <f>Sales_Entry!A1856</f>
        <v>2083/06/01</v>
      </c>
      <c r="B1856" s="197">
        <f>Sales_Entry!B1856</f>
        <v>46282</v>
      </c>
      <c r="C1856" s="198" t="str">
        <f>Sales_Entry!D1856</f>
        <v>YUBARAJ AND SAMRAT</v>
      </c>
      <c r="D1856" s="198" t="s">
        <v>1388</v>
      </c>
      <c r="E1856" s="198" t="str">
        <f>Sales_Entry!C1856</f>
        <v>BILL-7512</v>
      </c>
      <c r="F1856" s="198" t="str">
        <f>Sales_Entry!E1856</f>
        <v>Mix Milk</v>
      </c>
      <c r="G1856" s="199">
        <f>N(Sales_Entry!J1856)</f>
        <v>850</v>
      </c>
      <c r="H1856" s="199">
        <v>0</v>
      </c>
      <c r="I1856" s="199">
        <f t="shared" si="28"/>
        <v>850</v>
      </c>
      <c r="J1856" s="200"/>
      <c r="K1856" s="200" t="str" cm="1">
        <f t="array" ref="K1856">IF($C1856="","",IF(AND($C1856=Party_Statement!$C$5,$B1856&gt;=Party_Statement!$C$6,$B1856&lt;=Party_Statement!$E$6),SUMPRODUCT(($C$3:$C1856=Party_Statement!$C$5)*($B$3:$B1856&gt;=Party_Statement!$C$6)*($B$3:$B1856&lt;=Party_Statement!$E$6)),""))</f>
        <v/>
      </c>
    </row>
    <row r="1857" spans="1:11" x14ac:dyDescent="0.2">
      <c r="A1857" s="196" t="str">
        <f>Sales_Entry!A1857</f>
        <v>2083/06/01</v>
      </c>
      <c r="B1857" s="197">
        <f>Sales_Entry!B1857</f>
        <v>46282</v>
      </c>
      <c r="C1857" s="198" t="str">
        <f>Sales_Entry!D1857</f>
        <v>ORGANIC TARKALI</v>
      </c>
      <c r="D1857" s="198" t="s">
        <v>1388</v>
      </c>
      <c r="E1857" s="198" t="str">
        <f>Sales_Entry!C1857</f>
        <v>BILL-7513</v>
      </c>
      <c r="F1857" s="198" t="str">
        <f>Sales_Entry!E1857</f>
        <v>Mix Milk</v>
      </c>
      <c r="G1857" s="199">
        <f>N(Sales_Entry!J1857)</f>
        <v>2090</v>
      </c>
      <c r="H1857" s="199">
        <v>0</v>
      </c>
      <c r="I1857" s="199">
        <f t="shared" si="28"/>
        <v>2090</v>
      </c>
      <c r="J1857" s="200"/>
      <c r="K1857" s="200" t="str" cm="1">
        <f t="array" ref="K1857">IF($C1857="","",IF(AND($C1857=Party_Statement!$C$5,$B1857&gt;=Party_Statement!$C$6,$B1857&lt;=Party_Statement!$E$6),SUMPRODUCT(($C$3:$C1857=Party_Statement!$C$5)*($B$3:$B1857&gt;=Party_Statement!$C$6)*($B$3:$B1857&lt;=Party_Statement!$E$6)),""))</f>
        <v/>
      </c>
    </row>
    <row r="1858" spans="1:11" x14ac:dyDescent="0.2">
      <c r="A1858" s="196" t="str">
        <f>Sales_Entry!A1858</f>
        <v>2083/06/01</v>
      </c>
      <c r="B1858" s="197">
        <f>Sales_Entry!B1858</f>
        <v>46282</v>
      </c>
      <c r="C1858" s="198" t="str">
        <f>Sales_Entry!D1858</f>
        <v>SHARMA DAI</v>
      </c>
      <c r="D1858" s="198" t="s">
        <v>1388</v>
      </c>
      <c r="E1858" s="198" t="str">
        <f>Sales_Entry!C1858</f>
        <v>BILL-7514</v>
      </c>
      <c r="F1858" s="198" t="str">
        <f>Sales_Entry!E1858</f>
        <v>Mix Milk</v>
      </c>
      <c r="G1858" s="199">
        <f>N(Sales_Entry!J1858)</f>
        <v>2890</v>
      </c>
      <c r="H1858" s="199">
        <v>0</v>
      </c>
      <c r="I1858" s="199">
        <f t="shared" si="28"/>
        <v>2890</v>
      </c>
      <c r="J1858" s="200"/>
      <c r="K1858" s="200" t="str" cm="1">
        <f t="array" ref="K1858">IF($C1858="","",IF(AND($C1858=Party_Statement!$C$5,$B1858&gt;=Party_Statement!$C$6,$B1858&lt;=Party_Statement!$E$6),SUMPRODUCT(($C$3:$C1858=Party_Statement!$C$5)*($B$3:$B1858&gt;=Party_Statement!$C$6)*($B$3:$B1858&lt;=Party_Statement!$E$6)),""))</f>
        <v/>
      </c>
    </row>
    <row r="1859" spans="1:11" x14ac:dyDescent="0.2">
      <c r="A1859" s="196" t="str">
        <f>Sales_Entry!A1859</f>
        <v>2083/06/01</v>
      </c>
      <c r="B1859" s="197">
        <f>Sales_Entry!B1859</f>
        <v>46282</v>
      </c>
      <c r="C1859" s="198" t="str">
        <f>Sales_Entry!D1859</f>
        <v>GANGA NEUPANE</v>
      </c>
      <c r="D1859" s="198" t="s">
        <v>1388</v>
      </c>
      <c r="E1859" s="198" t="str">
        <f>Sales_Entry!C1859</f>
        <v>BILL-7515</v>
      </c>
      <c r="F1859" s="198" t="str">
        <f>Sales_Entry!E1859</f>
        <v>Mix Milk</v>
      </c>
      <c r="G1859" s="199">
        <f>N(Sales_Entry!J1859)</f>
        <v>340</v>
      </c>
      <c r="H1859" s="199">
        <v>0</v>
      </c>
      <c r="I1859" s="199">
        <f t="shared" si="28"/>
        <v>340</v>
      </c>
      <c r="J1859" s="200"/>
      <c r="K1859" s="200" t="str" cm="1">
        <f t="array" ref="K1859">IF($C1859="","",IF(AND($C1859=Party_Statement!$C$5,$B1859&gt;=Party_Statement!$C$6,$B1859&lt;=Party_Statement!$E$6),SUMPRODUCT(($C$3:$C1859=Party_Statement!$C$5)*($B$3:$B1859&gt;=Party_Statement!$C$6)*($B$3:$B1859&lt;=Party_Statement!$E$6)),""))</f>
        <v/>
      </c>
    </row>
    <row r="1860" spans="1:11" x14ac:dyDescent="0.2">
      <c r="A1860" s="196" t="str">
        <f>Sales_Entry!A1860</f>
        <v>2083/06/01</v>
      </c>
      <c r="B1860" s="197">
        <f>Sales_Entry!B1860</f>
        <v>46282</v>
      </c>
      <c r="C1860" s="198" t="str">
        <f>Sales_Entry!D1860</f>
        <v>SITALA ARYAL</v>
      </c>
      <c r="D1860" s="198" t="s">
        <v>1388</v>
      </c>
      <c r="E1860" s="198" t="str">
        <f>Sales_Entry!C1860</f>
        <v>BILL-7516</v>
      </c>
      <c r="F1860" s="198" t="str">
        <f>Sales_Entry!E1860</f>
        <v>Mix Milk</v>
      </c>
      <c r="G1860" s="199">
        <f>N(Sales_Entry!J1860)</f>
        <v>45</v>
      </c>
      <c r="H1860" s="199">
        <v>0</v>
      </c>
      <c r="I1860" s="199">
        <f t="shared" ref="I1860:I1923" si="29">IF($C1860="","",$G1860-$H1860)</f>
        <v>45</v>
      </c>
      <c r="J1860" s="200"/>
      <c r="K1860" s="200" t="str" cm="1">
        <f t="array" ref="K1860">IF($C1860="","",IF(AND($C1860=Party_Statement!$C$5,$B1860&gt;=Party_Statement!$C$6,$B1860&lt;=Party_Statement!$E$6),SUMPRODUCT(($C$3:$C1860=Party_Statement!$C$5)*($B$3:$B1860&gt;=Party_Statement!$C$6)*($B$3:$B1860&lt;=Party_Statement!$E$6)),""))</f>
        <v/>
      </c>
    </row>
    <row r="1861" spans="1:11" x14ac:dyDescent="0.2">
      <c r="A1861" s="196" t="str">
        <f>Sales_Entry!A1861</f>
        <v>2083/06/01</v>
      </c>
      <c r="B1861" s="197">
        <f>Sales_Entry!B1861</f>
        <v>46282</v>
      </c>
      <c r="C1861" s="198" t="str">
        <f>Sales_Entry!D1861</f>
        <v>LOCAL</v>
      </c>
      <c r="D1861" s="198" t="s">
        <v>1388</v>
      </c>
      <c r="E1861" s="198" t="str">
        <f>Sales_Entry!C1861</f>
        <v>BILL-7356</v>
      </c>
      <c r="F1861" s="198" t="str">
        <f>Sales_Entry!E1861</f>
        <v>Mix Milk</v>
      </c>
      <c r="G1861" s="199">
        <f>N(Sales_Entry!J1861)</f>
        <v>700</v>
      </c>
      <c r="H1861" s="199">
        <v>0</v>
      </c>
      <c r="I1861" s="199">
        <f t="shared" si="29"/>
        <v>700</v>
      </c>
      <c r="J1861" s="200"/>
      <c r="K1861" s="200" t="str" cm="1">
        <f t="array" ref="K1861">IF($C1861="","",IF(AND($C1861=Party_Statement!$C$5,$B1861&gt;=Party_Statement!$C$6,$B1861&lt;=Party_Statement!$E$6),SUMPRODUCT(($C$3:$C1861=Party_Statement!$C$5)*($B$3:$B1861&gt;=Party_Statement!$C$6)*($B$3:$B1861&lt;=Party_Statement!$E$6)),""))</f>
        <v/>
      </c>
    </row>
    <row r="1862" spans="1:11" x14ac:dyDescent="0.2">
      <c r="A1862" s="196" t="str">
        <f>Sales_Entry!A1862</f>
        <v>2083/06/01</v>
      </c>
      <c r="B1862" s="197">
        <f>Sales_Entry!B1862</f>
        <v>46282</v>
      </c>
      <c r="C1862" s="198" t="str">
        <f>Sales_Entry!D1862</f>
        <v>LOCAL</v>
      </c>
      <c r="D1862" s="198" t="s">
        <v>1388</v>
      </c>
      <c r="E1862" s="198" t="str">
        <f>Sales_Entry!C1862</f>
        <v>BILL-7357</v>
      </c>
      <c r="F1862" s="198" t="str">
        <f>Sales_Entry!E1862</f>
        <v>Mix Milk</v>
      </c>
      <c r="G1862" s="199">
        <f>N(Sales_Entry!J1862)</f>
        <v>200</v>
      </c>
      <c r="H1862" s="199">
        <v>0</v>
      </c>
      <c r="I1862" s="199">
        <f t="shared" si="29"/>
        <v>200</v>
      </c>
      <c r="J1862" s="200"/>
      <c r="K1862" s="200" t="str" cm="1">
        <f t="array" ref="K1862">IF($C1862="","",IF(AND($C1862=Party_Statement!$C$5,$B1862&gt;=Party_Statement!$C$6,$B1862&lt;=Party_Statement!$E$6),SUMPRODUCT(($C$3:$C1862=Party_Statement!$C$5)*($B$3:$B1862&gt;=Party_Statement!$C$6)*($B$3:$B1862&lt;=Party_Statement!$E$6)),""))</f>
        <v/>
      </c>
    </row>
    <row r="1863" spans="1:11" x14ac:dyDescent="0.2">
      <c r="A1863" s="196" t="str">
        <f>Sales_Entry!A1863</f>
        <v>2083/06/02</v>
      </c>
      <c r="B1863" s="197">
        <f>Sales_Entry!B1863</f>
        <v>46283</v>
      </c>
      <c r="C1863" s="198" t="str">
        <f>Sales_Entry!D1863</f>
        <v>SRIJANA DAIRY</v>
      </c>
      <c r="D1863" s="198" t="s">
        <v>1388</v>
      </c>
      <c r="E1863" s="198" t="str">
        <f>Sales_Entry!C1863</f>
        <v>BILL-7517</v>
      </c>
      <c r="F1863" s="198" t="str">
        <f>Sales_Entry!E1863</f>
        <v>Mix Milk</v>
      </c>
      <c r="G1863" s="199">
        <f>N(Sales_Entry!J1863)</f>
        <v>5100</v>
      </c>
      <c r="H1863" s="199">
        <v>0</v>
      </c>
      <c r="I1863" s="199">
        <f t="shared" si="29"/>
        <v>5100</v>
      </c>
      <c r="J1863" s="200"/>
      <c r="K1863" s="200" t="str" cm="1">
        <f t="array" ref="K1863">IF($C1863="","",IF(AND($C1863=Party_Statement!$C$5,$B1863&gt;=Party_Statement!$C$6,$B1863&lt;=Party_Statement!$E$6),SUMPRODUCT(($C$3:$C1863=Party_Statement!$C$5)*($B$3:$B1863&gt;=Party_Statement!$C$6)*($B$3:$B1863&lt;=Party_Statement!$E$6)),""))</f>
        <v/>
      </c>
    </row>
    <row r="1864" spans="1:11" x14ac:dyDescent="0.2">
      <c r="A1864" s="196" t="str">
        <f>Sales_Entry!A1864</f>
        <v>2083/06/02</v>
      </c>
      <c r="B1864" s="197">
        <f>Sales_Entry!B1864</f>
        <v>46283</v>
      </c>
      <c r="C1864" s="198" t="str">
        <f>Sales_Entry!D1864</f>
        <v>SRIJANA DAIRY</v>
      </c>
      <c r="D1864" s="198" t="s">
        <v>1388</v>
      </c>
      <c r="E1864" s="198" t="str">
        <f>Sales_Entry!C1864</f>
        <v>BILL-7517</v>
      </c>
      <c r="F1864" s="198" t="str">
        <f>Sales_Entry!E1864</f>
        <v>Cow Milk</v>
      </c>
      <c r="G1864" s="199">
        <f>N(Sales_Entry!J1864)</f>
        <v>80</v>
      </c>
      <c r="H1864" s="199">
        <v>0</v>
      </c>
      <c r="I1864" s="199">
        <f t="shared" si="29"/>
        <v>80</v>
      </c>
      <c r="J1864" s="200"/>
      <c r="K1864" s="200" t="str" cm="1">
        <f t="array" ref="K1864">IF($C1864="","",IF(AND($C1864=Party_Statement!$C$5,$B1864&gt;=Party_Statement!$C$6,$B1864&lt;=Party_Statement!$E$6),SUMPRODUCT(($C$3:$C1864=Party_Statement!$C$5)*($B$3:$B1864&gt;=Party_Statement!$C$6)*($B$3:$B1864&lt;=Party_Statement!$E$6)),""))</f>
        <v/>
      </c>
    </row>
    <row r="1865" spans="1:11" x14ac:dyDescent="0.2">
      <c r="A1865" s="196" t="str">
        <f>Sales_Entry!A1865</f>
        <v>2083/06/02</v>
      </c>
      <c r="B1865" s="197">
        <f>Sales_Entry!B1865</f>
        <v>46283</v>
      </c>
      <c r="C1865" s="198" t="str">
        <f>Sales_Entry!D1865</f>
        <v>SOBHA BHATTARAI</v>
      </c>
      <c r="D1865" s="198" t="s">
        <v>1388</v>
      </c>
      <c r="E1865" s="198" t="str">
        <f>Sales_Entry!C1865</f>
        <v>BILL-7518</v>
      </c>
      <c r="F1865" s="198" t="str">
        <f>Sales_Entry!E1865</f>
        <v>Mix Milk</v>
      </c>
      <c r="G1865" s="199">
        <f>N(Sales_Entry!J1865)</f>
        <v>3825</v>
      </c>
      <c r="H1865" s="199">
        <v>0</v>
      </c>
      <c r="I1865" s="199">
        <f t="shared" si="29"/>
        <v>3825</v>
      </c>
      <c r="J1865" s="200"/>
      <c r="K1865" s="200" t="str" cm="1">
        <f t="array" ref="K1865">IF($C1865="","",IF(AND($C1865=Party_Statement!$C$5,$B1865&gt;=Party_Statement!$C$6,$B1865&lt;=Party_Statement!$E$6),SUMPRODUCT(($C$3:$C1865=Party_Statement!$C$5)*($B$3:$B1865&gt;=Party_Statement!$C$6)*($B$3:$B1865&lt;=Party_Statement!$E$6)),""))</f>
        <v/>
      </c>
    </row>
    <row r="1866" spans="1:11" x14ac:dyDescent="0.2">
      <c r="A1866" s="196" t="str">
        <f>Sales_Entry!A1866</f>
        <v>2083/06/02</v>
      </c>
      <c r="B1866" s="197">
        <f>Sales_Entry!B1866</f>
        <v>46283</v>
      </c>
      <c r="C1866" s="198" t="str">
        <f>Sales_Entry!D1866</f>
        <v>MANAKAMANA DAIRY</v>
      </c>
      <c r="D1866" s="198" t="s">
        <v>1388</v>
      </c>
      <c r="E1866" s="198" t="str">
        <f>Sales_Entry!C1866</f>
        <v>BILL-7519</v>
      </c>
      <c r="F1866" s="198" t="str">
        <f>Sales_Entry!E1866</f>
        <v>Mix Milk</v>
      </c>
      <c r="G1866" s="199">
        <f>N(Sales_Entry!J1866)</f>
        <v>850</v>
      </c>
      <c r="H1866" s="199">
        <v>0</v>
      </c>
      <c r="I1866" s="199">
        <f t="shared" si="29"/>
        <v>850</v>
      </c>
      <c r="J1866" s="200"/>
      <c r="K1866" s="200" t="str" cm="1">
        <f t="array" ref="K1866">IF($C1866="","",IF(AND($C1866=Party_Statement!$C$5,$B1866&gt;=Party_Statement!$C$6,$B1866&lt;=Party_Statement!$E$6),SUMPRODUCT(($C$3:$C1866=Party_Statement!$C$5)*($B$3:$B1866&gt;=Party_Statement!$C$6)*($B$3:$B1866&lt;=Party_Statement!$E$6)),""))</f>
        <v/>
      </c>
    </row>
    <row r="1867" spans="1:11" x14ac:dyDescent="0.2">
      <c r="A1867" s="196" t="str">
        <f>Sales_Entry!A1867</f>
        <v>2083/06/02</v>
      </c>
      <c r="B1867" s="197">
        <f>Sales_Entry!B1867</f>
        <v>46283</v>
      </c>
      <c r="C1867" s="198" t="str">
        <f>Sales_Entry!D1867</f>
        <v>KHANAL KIRANA</v>
      </c>
      <c r="D1867" s="198" t="s">
        <v>1388</v>
      </c>
      <c r="E1867" s="198" t="str">
        <f>Sales_Entry!C1867</f>
        <v>BILL-7520</v>
      </c>
      <c r="F1867" s="198" t="str">
        <f>Sales_Entry!E1867</f>
        <v>Mix Milk</v>
      </c>
      <c r="G1867" s="199">
        <f>N(Sales_Entry!J1867)</f>
        <v>1700</v>
      </c>
      <c r="H1867" s="199">
        <v>0</v>
      </c>
      <c r="I1867" s="199">
        <f t="shared" si="29"/>
        <v>1700</v>
      </c>
      <c r="J1867" s="200"/>
      <c r="K1867" s="200" t="str" cm="1">
        <f t="array" ref="K1867">IF($C1867="","",IF(AND($C1867=Party_Statement!$C$5,$B1867&gt;=Party_Statement!$C$6,$B1867&lt;=Party_Statement!$E$6),SUMPRODUCT(($C$3:$C1867=Party_Statement!$C$5)*($B$3:$B1867&gt;=Party_Statement!$C$6)*($B$3:$B1867&lt;=Party_Statement!$E$6)),""))</f>
        <v/>
      </c>
    </row>
    <row r="1868" spans="1:11" x14ac:dyDescent="0.2">
      <c r="A1868" s="196" t="str">
        <f>Sales_Entry!A1868</f>
        <v>2083/06/02</v>
      </c>
      <c r="B1868" s="197">
        <f>Sales_Entry!B1868</f>
        <v>46283</v>
      </c>
      <c r="C1868" s="198" t="str">
        <f>Sales_Entry!D1868</f>
        <v>YUBARAJ AND SAMRAT</v>
      </c>
      <c r="D1868" s="198" t="s">
        <v>1388</v>
      </c>
      <c r="E1868" s="198" t="str">
        <f>Sales_Entry!C1868</f>
        <v>BILL-7521</v>
      </c>
      <c r="F1868" s="198" t="str">
        <f>Sales_Entry!E1868</f>
        <v>Mix Milk</v>
      </c>
      <c r="G1868" s="199">
        <f>N(Sales_Entry!J1868)</f>
        <v>1020</v>
      </c>
      <c r="H1868" s="199">
        <v>0</v>
      </c>
      <c r="I1868" s="199">
        <f t="shared" si="29"/>
        <v>1020</v>
      </c>
      <c r="J1868" s="200"/>
      <c r="K1868" s="200" t="str" cm="1">
        <f t="array" ref="K1868">IF($C1868="","",IF(AND($C1868=Party_Statement!$C$5,$B1868&gt;=Party_Statement!$C$6,$B1868&lt;=Party_Statement!$E$6),SUMPRODUCT(($C$3:$C1868=Party_Statement!$C$5)*($B$3:$B1868&gt;=Party_Statement!$C$6)*($B$3:$B1868&lt;=Party_Statement!$E$6)),""))</f>
        <v/>
      </c>
    </row>
    <row r="1869" spans="1:11" x14ac:dyDescent="0.2">
      <c r="A1869" s="196" t="str">
        <f>Sales_Entry!A1869</f>
        <v>2083/06/02</v>
      </c>
      <c r="B1869" s="197">
        <f>Sales_Entry!B1869</f>
        <v>46283</v>
      </c>
      <c r="C1869" s="198" t="str">
        <f>Sales_Entry!D1869</f>
        <v>SAMIKSHYA KIRANA</v>
      </c>
      <c r="D1869" s="198" t="s">
        <v>1388</v>
      </c>
      <c r="E1869" s="198" t="str">
        <f>Sales_Entry!C1869</f>
        <v>BILL-7522</v>
      </c>
      <c r="F1869" s="198" t="str">
        <f>Sales_Entry!E1869</f>
        <v>Mix Milk</v>
      </c>
      <c r="G1869" s="199">
        <f>N(Sales_Entry!J1869)</f>
        <v>850</v>
      </c>
      <c r="H1869" s="199">
        <v>0</v>
      </c>
      <c r="I1869" s="199">
        <f t="shared" si="29"/>
        <v>850</v>
      </c>
      <c r="J1869" s="200"/>
      <c r="K1869" s="200" t="str" cm="1">
        <f t="array" ref="K1869">IF($C1869="","",IF(AND($C1869=Party_Statement!$C$5,$B1869&gt;=Party_Statement!$C$6,$B1869&lt;=Party_Statement!$E$6),SUMPRODUCT(($C$3:$C1869=Party_Statement!$C$5)*($B$3:$B1869&gt;=Party_Statement!$C$6)*($B$3:$B1869&lt;=Party_Statement!$E$6)),""))</f>
        <v/>
      </c>
    </row>
    <row r="1870" spans="1:11" x14ac:dyDescent="0.2">
      <c r="A1870" s="196" t="str">
        <f>Sales_Entry!A1870</f>
        <v>2083/06/02</v>
      </c>
      <c r="B1870" s="197">
        <f>Sales_Entry!B1870</f>
        <v>46283</v>
      </c>
      <c r="C1870" s="198" t="str">
        <f>Sales_Entry!D1870</f>
        <v>KHANAL KIRANA</v>
      </c>
      <c r="D1870" s="198" t="s">
        <v>1388</v>
      </c>
      <c r="E1870" s="198" t="str">
        <f>Sales_Entry!C1870</f>
        <v>BILL-7523</v>
      </c>
      <c r="F1870" s="198" t="str">
        <f>Sales_Entry!E1870</f>
        <v>Mix Milk</v>
      </c>
      <c r="G1870" s="199">
        <f>N(Sales_Entry!J1870)</f>
        <v>301</v>
      </c>
      <c r="H1870" s="199">
        <v>0</v>
      </c>
      <c r="I1870" s="199">
        <f t="shared" si="29"/>
        <v>301</v>
      </c>
      <c r="J1870" s="200"/>
      <c r="K1870" s="200" t="str" cm="1">
        <f t="array" ref="K1870">IF($C1870="","",IF(AND($C1870=Party_Statement!$C$5,$B1870&gt;=Party_Statement!$C$6,$B1870&lt;=Party_Statement!$E$6),SUMPRODUCT(($C$3:$C1870=Party_Statement!$C$5)*($B$3:$B1870&gt;=Party_Statement!$C$6)*($B$3:$B1870&lt;=Party_Statement!$E$6)),""))</f>
        <v/>
      </c>
    </row>
    <row r="1871" spans="1:11" x14ac:dyDescent="0.2">
      <c r="A1871" s="196" t="str">
        <f>Sales_Entry!A1871</f>
        <v>2083/06/02</v>
      </c>
      <c r="B1871" s="197">
        <f>Sales_Entry!B1871</f>
        <v>46283</v>
      </c>
      <c r="C1871" s="198" t="str">
        <f>Sales_Entry!D1871</f>
        <v>CHHATRABHUMI STORE</v>
      </c>
      <c r="D1871" s="198" t="s">
        <v>1388</v>
      </c>
      <c r="E1871" s="198" t="str">
        <f>Sales_Entry!C1871</f>
        <v>BILL-7524</v>
      </c>
      <c r="F1871" s="198" t="str">
        <f>Sales_Entry!E1871</f>
        <v>Mix Milk</v>
      </c>
      <c r="G1871" s="199">
        <f>N(Sales_Entry!J1871)</f>
        <v>1720</v>
      </c>
      <c r="H1871" s="199">
        <v>0</v>
      </c>
      <c r="I1871" s="199">
        <f t="shared" si="29"/>
        <v>1720</v>
      </c>
      <c r="J1871" s="200"/>
      <c r="K1871" s="200" t="str" cm="1">
        <f t="array" ref="K1871">IF($C1871="","",IF(AND($C1871=Party_Statement!$C$5,$B1871&gt;=Party_Statement!$C$6,$B1871&lt;=Party_Statement!$E$6),SUMPRODUCT(($C$3:$C1871=Party_Statement!$C$5)*($B$3:$B1871&gt;=Party_Statement!$C$6)*($B$3:$B1871&lt;=Party_Statement!$E$6)),""))</f>
        <v/>
      </c>
    </row>
    <row r="1872" spans="1:11" x14ac:dyDescent="0.2">
      <c r="A1872" s="196" t="str">
        <f>Sales_Entry!A1872</f>
        <v>2083/06/02</v>
      </c>
      <c r="B1872" s="197">
        <f>Sales_Entry!B1872</f>
        <v>46283</v>
      </c>
      <c r="C1872" s="198" t="str">
        <f>Sales_Entry!D1872</f>
        <v>AAMOSH KIRANA</v>
      </c>
      <c r="D1872" s="198" t="s">
        <v>1388</v>
      </c>
      <c r="E1872" s="198" t="str">
        <f>Sales_Entry!C1872</f>
        <v>BILL-7525</v>
      </c>
      <c r="F1872" s="198" t="str">
        <f>Sales_Entry!E1872</f>
        <v>Mix Milk</v>
      </c>
      <c r="G1872" s="199">
        <f>N(Sales_Entry!J1872)</f>
        <v>3440</v>
      </c>
      <c r="H1872" s="199">
        <v>0</v>
      </c>
      <c r="I1872" s="199">
        <f t="shared" si="29"/>
        <v>3440</v>
      </c>
      <c r="J1872" s="200"/>
      <c r="K1872" s="200" cm="1">
        <f t="array" ref="K1872">IF($C1872="","",IF(AND($C1872=Party_Statement!$C$5,$B1872&gt;=Party_Statement!$C$6,$B1872&lt;=Party_Statement!$E$6),SUMPRODUCT(($C$3:$C1872=Party_Statement!$C$5)*($B$3:$B1872&gt;=Party_Statement!$C$6)*($B$3:$B1872&lt;=Party_Statement!$E$6)),""))</f>
        <v>238</v>
      </c>
    </row>
    <row r="1873" spans="1:11" x14ac:dyDescent="0.2">
      <c r="A1873" s="196" t="str">
        <f>Sales_Entry!A1873</f>
        <v>2083/06/02</v>
      </c>
      <c r="B1873" s="197">
        <f>Sales_Entry!B1873</f>
        <v>46283</v>
      </c>
      <c r="C1873" s="198" t="str">
        <f>Sales_Entry!D1873</f>
        <v>AAMOSH KIRANA</v>
      </c>
      <c r="D1873" s="198" t="s">
        <v>1388</v>
      </c>
      <c r="E1873" s="198" t="str">
        <f>Sales_Entry!C1873</f>
        <v>BILL-7525</v>
      </c>
      <c r="F1873" s="198" t="str">
        <f>Sales_Entry!E1873</f>
        <v>Mix Milk</v>
      </c>
      <c r="G1873" s="199">
        <f>N(Sales_Entry!J1873)</f>
        <v>850</v>
      </c>
      <c r="H1873" s="199">
        <v>0</v>
      </c>
      <c r="I1873" s="199">
        <f t="shared" si="29"/>
        <v>850</v>
      </c>
      <c r="J1873" s="200"/>
      <c r="K1873" s="200" cm="1">
        <f t="array" ref="K1873">IF($C1873="","",IF(AND($C1873=Party_Statement!$C$5,$B1873&gt;=Party_Statement!$C$6,$B1873&lt;=Party_Statement!$E$6),SUMPRODUCT(($C$3:$C1873=Party_Statement!$C$5)*($B$3:$B1873&gt;=Party_Statement!$C$6)*($B$3:$B1873&lt;=Party_Statement!$E$6)),""))</f>
        <v>239</v>
      </c>
    </row>
    <row r="1874" spans="1:11" x14ac:dyDescent="0.2">
      <c r="A1874" s="196" t="str">
        <f>Sales_Entry!A1874</f>
        <v>2083/06/02</v>
      </c>
      <c r="B1874" s="197">
        <f>Sales_Entry!B1874</f>
        <v>46283</v>
      </c>
      <c r="C1874" s="198" t="str">
        <f>Sales_Entry!D1874</f>
        <v>GIRI KIRANA</v>
      </c>
      <c r="D1874" s="198" t="s">
        <v>1388</v>
      </c>
      <c r="E1874" s="198" t="str">
        <f>Sales_Entry!C1874</f>
        <v>BILL-7526</v>
      </c>
      <c r="F1874" s="198" t="str">
        <f>Sales_Entry!E1874</f>
        <v>Mix Milk</v>
      </c>
      <c r="G1874" s="199">
        <f>N(Sales_Entry!J1874)</f>
        <v>1275</v>
      </c>
      <c r="H1874" s="199">
        <v>0</v>
      </c>
      <c r="I1874" s="199">
        <f t="shared" si="29"/>
        <v>1275</v>
      </c>
      <c r="J1874" s="200"/>
      <c r="K1874" s="200" t="str" cm="1">
        <f t="array" ref="K1874">IF($C1874="","",IF(AND($C1874=Party_Statement!$C$5,$B1874&gt;=Party_Statement!$C$6,$B1874&lt;=Party_Statement!$E$6),SUMPRODUCT(($C$3:$C1874=Party_Statement!$C$5)*($B$3:$B1874&gt;=Party_Statement!$C$6)*($B$3:$B1874&lt;=Party_Statement!$E$6)),""))</f>
        <v/>
      </c>
    </row>
    <row r="1875" spans="1:11" x14ac:dyDescent="0.2">
      <c r="A1875" s="196" t="str">
        <f>Sales_Entry!A1875</f>
        <v>2083/06/02</v>
      </c>
      <c r="B1875" s="197">
        <f>Sales_Entry!B1875</f>
        <v>46283</v>
      </c>
      <c r="C1875" s="198" t="str">
        <f>Sales_Entry!D1875</f>
        <v>ORGANIC TARKALI</v>
      </c>
      <c r="D1875" s="198" t="s">
        <v>1388</v>
      </c>
      <c r="E1875" s="198" t="str">
        <f>Sales_Entry!C1875</f>
        <v>BILL-7527</v>
      </c>
      <c r="F1875" s="198" t="str">
        <f>Sales_Entry!E1875</f>
        <v>Mix Milk</v>
      </c>
      <c r="G1875" s="199">
        <f>N(Sales_Entry!J1875)</f>
        <v>1275</v>
      </c>
      <c r="H1875" s="199">
        <v>0</v>
      </c>
      <c r="I1875" s="199">
        <f t="shared" si="29"/>
        <v>1275</v>
      </c>
      <c r="J1875" s="200"/>
      <c r="K1875" s="200" t="str" cm="1">
        <f t="array" ref="K1875">IF($C1875="","",IF(AND($C1875=Party_Statement!$C$5,$B1875&gt;=Party_Statement!$C$6,$B1875&lt;=Party_Statement!$E$6),SUMPRODUCT(($C$3:$C1875=Party_Statement!$C$5)*($B$3:$B1875&gt;=Party_Statement!$C$6)*($B$3:$B1875&lt;=Party_Statement!$E$6)),""))</f>
        <v/>
      </c>
    </row>
    <row r="1876" spans="1:11" x14ac:dyDescent="0.2">
      <c r="A1876" s="196" t="str">
        <f>Sales_Entry!A1876</f>
        <v>2083/06/02</v>
      </c>
      <c r="B1876" s="197">
        <f>Sales_Entry!B1876</f>
        <v>46283</v>
      </c>
      <c r="C1876" s="198" t="str">
        <f>Sales_Entry!D1876</f>
        <v>ORGANIC TARKALI</v>
      </c>
      <c r="D1876" s="198" t="s">
        <v>1388</v>
      </c>
      <c r="E1876" s="198" t="str">
        <f>Sales_Entry!C1876</f>
        <v>BILL-7527</v>
      </c>
      <c r="F1876" s="198" t="str">
        <f>Sales_Entry!E1876</f>
        <v>Mix Milk</v>
      </c>
      <c r="G1876" s="199">
        <f>N(Sales_Entry!J1876)</f>
        <v>1900</v>
      </c>
      <c r="H1876" s="199">
        <v>0</v>
      </c>
      <c r="I1876" s="199">
        <f t="shared" si="29"/>
        <v>1900</v>
      </c>
      <c r="J1876" s="200"/>
      <c r="K1876" s="200" t="str" cm="1">
        <f t="array" ref="K1876">IF($C1876="","",IF(AND($C1876=Party_Statement!$C$5,$B1876&gt;=Party_Statement!$C$6,$B1876&lt;=Party_Statement!$E$6),SUMPRODUCT(($C$3:$C1876=Party_Statement!$C$5)*($B$3:$B1876&gt;=Party_Statement!$C$6)*($B$3:$B1876&lt;=Party_Statement!$E$6)),""))</f>
        <v/>
      </c>
    </row>
    <row r="1877" spans="1:11" x14ac:dyDescent="0.2">
      <c r="A1877" s="196" t="str">
        <f>Sales_Entry!A1877</f>
        <v>2083/06/02</v>
      </c>
      <c r="B1877" s="197">
        <f>Sales_Entry!B1877</f>
        <v>46283</v>
      </c>
      <c r="C1877" s="198" t="str">
        <f>Sales_Entry!D1877</f>
        <v>DEURALI KIRANA</v>
      </c>
      <c r="D1877" s="198" t="s">
        <v>1388</v>
      </c>
      <c r="E1877" s="198" t="str">
        <f>Sales_Entry!C1877</f>
        <v>BILL-7528</v>
      </c>
      <c r="F1877" s="198" t="str">
        <f>Sales_Entry!E1877</f>
        <v>Mix Milk</v>
      </c>
      <c r="G1877" s="199">
        <f>N(Sales_Entry!J1877)</f>
        <v>425</v>
      </c>
      <c r="H1877" s="199">
        <v>0</v>
      </c>
      <c r="I1877" s="199">
        <f t="shared" si="29"/>
        <v>425</v>
      </c>
      <c r="J1877" s="200"/>
      <c r="K1877" s="200" t="str" cm="1">
        <f t="array" ref="K1877">IF($C1877="","",IF(AND($C1877=Party_Statement!$C$5,$B1877&gt;=Party_Statement!$C$6,$B1877&lt;=Party_Statement!$E$6),SUMPRODUCT(($C$3:$C1877=Party_Statement!$C$5)*($B$3:$B1877&gt;=Party_Statement!$C$6)*($B$3:$B1877&lt;=Party_Statement!$E$6)),""))</f>
        <v/>
      </c>
    </row>
    <row r="1878" spans="1:11" x14ac:dyDescent="0.2">
      <c r="A1878" s="196" t="str">
        <f>Sales_Entry!A1878</f>
        <v>2083/06/02</v>
      </c>
      <c r="B1878" s="197">
        <f>Sales_Entry!B1878</f>
        <v>46283</v>
      </c>
      <c r="C1878" s="198" t="str">
        <f>Sales_Entry!D1878</f>
        <v>SHARMA DAI</v>
      </c>
      <c r="D1878" s="198" t="s">
        <v>1388</v>
      </c>
      <c r="E1878" s="198" t="str">
        <f>Sales_Entry!C1878</f>
        <v>BILL-7529</v>
      </c>
      <c r="F1878" s="198" t="str">
        <f>Sales_Entry!E1878</f>
        <v>Mix Milk</v>
      </c>
      <c r="G1878" s="199">
        <f>N(Sales_Entry!J1878)</f>
        <v>2890</v>
      </c>
      <c r="H1878" s="199">
        <v>0</v>
      </c>
      <c r="I1878" s="199">
        <f t="shared" si="29"/>
        <v>2890</v>
      </c>
      <c r="J1878" s="200"/>
      <c r="K1878" s="200" t="str" cm="1">
        <f t="array" ref="K1878">IF($C1878="","",IF(AND($C1878=Party_Statement!$C$5,$B1878&gt;=Party_Statement!$C$6,$B1878&lt;=Party_Statement!$E$6),SUMPRODUCT(($C$3:$C1878=Party_Statement!$C$5)*($B$3:$B1878&gt;=Party_Statement!$C$6)*($B$3:$B1878&lt;=Party_Statement!$E$6)),""))</f>
        <v/>
      </c>
    </row>
    <row r="1879" spans="1:11" x14ac:dyDescent="0.2">
      <c r="A1879" s="196" t="str">
        <f>Sales_Entry!A1879</f>
        <v>2083/06/02</v>
      </c>
      <c r="B1879" s="197">
        <f>Sales_Entry!B1879</f>
        <v>46283</v>
      </c>
      <c r="C1879" s="198" t="str">
        <f>Sales_Entry!D1879</f>
        <v>GANGA NEUPANE</v>
      </c>
      <c r="D1879" s="198" t="s">
        <v>1388</v>
      </c>
      <c r="E1879" s="198" t="str">
        <f>Sales_Entry!C1879</f>
        <v>BILL-7530</v>
      </c>
      <c r="F1879" s="198" t="str">
        <f>Sales_Entry!E1879</f>
        <v>Mix Milk</v>
      </c>
      <c r="G1879" s="199">
        <f>N(Sales_Entry!J1879)</f>
        <v>340</v>
      </c>
      <c r="H1879" s="199">
        <v>0</v>
      </c>
      <c r="I1879" s="199">
        <f t="shared" si="29"/>
        <v>340</v>
      </c>
      <c r="J1879" s="200"/>
      <c r="K1879" s="200" t="str" cm="1">
        <f t="array" ref="K1879">IF($C1879="","",IF(AND($C1879=Party_Statement!$C$5,$B1879&gt;=Party_Statement!$C$6,$B1879&lt;=Party_Statement!$E$6),SUMPRODUCT(($C$3:$C1879=Party_Statement!$C$5)*($B$3:$B1879&gt;=Party_Statement!$C$6)*($B$3:$B1879&lt;=Party_Statement!$E$6)),""))</f>
        <v/>
      </c>
    </row>
    <row r="1880" spans="1:11" x14ac:dyDescent="0.2">
      <c r="A1880" s="196" t="str">
        <f>Sales_Entry!A1880</f>
        <v>2083/06/02</v>
      </c>
      <c r="B1880" s="197">
        <f>Sales_Entry!B1880</f>
        <v>46283</v>
      </c>
      <c r="C1880" s="198" t="str">
        <f>Sales_Entry!D1880</f>
        <v>SITALA ARYAL</v>
      </c>
      <c r="D1880" s="198" t="s">
        <v>1388</v>
      </c>
      <c r="E1880" s="198" t="str">
        <f>Sales_Entry!C1880</f>
        <v>BILL-7531</v>
      </c>
      <c r="F1880" s="198" t="str">
        <f>Sales_Entry!E1880</f>
        <v>Mix Milk</v>
      </c>
      <c r="G1880" s="199">
        <f>N(Sales_Entry!J1880)</f>
        <v>45</v>
      </c>
      <c r="H1880" s="199">
        <v>0</v>
      </c>
      <c r="I1880" s="199">
        <f t="shared" si="29"/>
        <v>45</v>
      </c>
      <c r="J1880" s="200"/>
      <c r="K1880" s="200" t="str" cm="1">
        <f t="array" ref="K1880">IF($C1880="","",IF(AND($C1880=Party_Statement!$C$5,$B1880&gt;=Party_Statement!$C$6,$B1880&lt;=Party_Statement!$E$6),SUMPRODUCT(($C$3:$C1880=Party_Statement!$C$5)*($B$3:$B1880&gt;=Party_Statement!$C$6)*($B$3:$B1880&lt;=Party_Statement!$E$6)),""))</f>
        <v/>
      </c>
    </row>
    <row r="1881" spans="1:11" x14ac:dyDescent="0.2">
      <c r="A1881" s="196" t="str">
        <f>Sales_Entry!A1881</f>
        <v>2083/06/02</v>
      </c>
      <c r="B1881" s="197">
        <f>Sales_Entry!B1881</f>
        <v>46283</v>
      </c>
      <c r="C1881" s="198" t="str">
        <f>Sales_Entry!D1881</f>
        <v>SITALA ARYAL</v>
      </c>
      <c r="D1881" s="198" t="s">
        <v>1388</v>
      </c>
      <c r="E1881" s="198" t="str">
        <f>Sales_Entry!C1881</f>
        <v>BILL-7531</v>
      </c>
      <c r="F1881" s="198" t="str">
        <f>Sales_Entry!E1881</f>
        <v>PANEER</v>
      </c>
      <c r="G1881" s="199">
        <f>N(Sales_Entry!J1881)</f>
        <v>400</v>
      </c>
      <c r="H1881" s="199">
        <v>0</v>
      </c>
      <c r="I1881" s="199">
        <f t="shared" si="29"/>
        <v>400</v>
      </c>
      <c r="J1881" s="200"/>
      <c r="K1881" s="200" t="str" cm="1">
        <f t="array" ref="K1881">IF($C1881="","",IF(AND($C1881=Party_Statement!$C$5,$B1881&gt;=Party_Statement!$C$6,$B1881&lt;=Party_Statement!$E$6),SUMPRODUCT(($C$3:$C1881=Party_Statement!$C$5)*($B$3:$B1881&gt;=Party_Statement!$C$6)*($B$3:$B1881&lt;=Party_Statement!$E$6)),""))</f>
        <v/>
      </c>
    </row>
    <row r="1882" spans="1:11" x14ac:dyDescent="0.2">
      <c r="A1882" s="196" t="str">
        <f>Sales_Entry!A1882</f>
        <v>2083/06/02</v>
      </c>
      <c r="B1882" s="197">
        <f>Sales_Entry!B1882</f>
        <v>46283</v>
      </c>
      <c r="C1882" s="198" t="str">
        <f>Sales_Entry!D1882</f>
        <v>LOCAL</v>
      </c>
      <c r="D1882" s="198" t="s">
        <v>1388</v>
      </c>
      <c r="E1882" s="198" t="str">
        <f>Sales_Entry!C1882</f>
        <v>BILL-7358</v>
      </c>
      <c r="F1882" s="198" t="str">
        <f>Sales_Entry!E1882</f>
        <v>Mix Milk</v>
      </c>
      <c r="G1882" s="199">
        <f>N(Sales_Entry!J1882)</f>
        <v>450</v>
      </c>
      <c r="H1882" s="199">
        <v>0</v>
      </c>
      <c r="I1882" s="199">
        <f t="shared" si="29"/>
        <v>450</v>
      </c>
      <c r="J1882" s="200"/>
      <c r="K1882" s="200" t="str" cm="1">
        <f t="array" ref="K1882">IF($C1882="","",IF(AND($C1882=Party_Statement!$C$5,$B1882&gt;=Party_Statement!$C$6,$B1882&lt;=Party_Statement!$E$6),SUMPRODUCT(($C$3:$C1882=Party_Statement!$C$5)*($B$3:$B1882&gt;=Party_Statement!$C$6)*($B$3:$B1882&lt;=Party_Statement!$E$6)),""))</f>
        <v/>
      </c>
    </row>
    <row r="1883" spans="1:11" x14ac:dyDescent="0.2">
      <c r="A1883" s="196" t="str">
        <f>Sales_Entry!A1883</f>
        <v>2083/06/03</v>
      </c>
      <c r="B1883" s="197">
        <f>Sales_Entry!B1883</f>
        <v>46284</v>
      </c>
      <c r="C1883" s="198" t="str">
        <f>Sales_Entry!D1883</f>
        <v>SRIJANA DAIRY</v>
      </c>
      <c r="D1883" s="198" t="s">
        <v>1388</v>
      </c>
      <c r="E1883" s="198" t="str">
        <f>Sales_Entry!C1883</f>
        <v>BILL-7532</v>
      </c>
      <c r="F1883" s="198" t="str">
        <f>Sales_Entry!E1883</f>
        <v>Mix Milk</v>
      </c>
      <c r="G1883" s="199">
        <f>N(Sales_Entry!J1883)</f>
        <v>5100</v>
      </c>
      <c r="H1883" s="199">
        <v>0</v>
      </c>
      <c r="I1883" s="199">
        <f t="shared" si="29"/>
        <v>5100</v>
      </c>
      <c r="J1883" s="200"/>
      <c r="K1883" s="200" t="str" cm="1">
        <f t="array" ref="K1883">IF($C1883="","",IF(AND($C1883=Party_Statement!$C$5,$B1883&gt;=Party_Statement!$C$6,$B1883&lt;=Party_Statement!$E$6),SUMPRODUCT(($C$3:$C1883=Party_Statement!$C$5)*($B$3:$B1883&gt;=Party_Statement!$C$6)*($B$3:$B1883&lt;=Party_Statement!$E$6)),""))</f>
        <v/>
      </c>
    </row>
    <row r="1884" spans="1:11" x14ac:dyDescent="0.2">
      <c r="A1884" s="196" t="str">
        <f>Sales_Entry!A1884</f>
        <v>2083/06/03</v>
      </c>
      <c r="B1884" s="197">
        <f>Sales_Entry!B1884</f>
        <v>46284</v>
      </c>
      <c r="C1884" s="198" t="str">
        <f>Sales_Entry!D1884</f>
        <v>SRIJANA DAIRY</v>
      </c>
      <c r="D1884" s="198" t="s">
        <v>1388</v>
      </c>
      <c r="E1884" s="198" t="str">
        <f>Sales_Entry!C1884</f>
        <v>BILL-7532</v>
      </c>
      <c r="F1884" s="198" t="str">
        <f>Sales_Entry!E1884</f>
        <v>Cow Milk</v>
      </c>
      <c r="G1884" s="199">
        <f>N(Sales_Entry!J1884)</f>
        <v>80</v>
      </c>
      <c r="H1884" s="199">
        <v>0</v>
      </c>
      <c r="I1884" s="199">
        <f t="shared" si="29"/>
        <v>80</v>
      </c>
      <c r="J1884" s="200"/>
      <c r="K1884" s="200" t="str" cm="1">
        <f t="array" ref="K1884">IF($C1884="","",IF(AND($C1884=Party_Statement!$C$5,$B1884&gt;=Party_Statement!$C$6,$B1884&lt;=Party_Statement!$E$6),SUMPRODUCT(($C$3:$C1884=Party_Statement!$C$5)*($B$3:$B1884&gt;=Party_Statement!$C$6)*($B$3:$B1884&lt;=Party_Statement!$E$6)),""))</f>
        <v/>
      </c>
    </row>
    <row r="1885" spans="1:11" x14ac:dyDescent="0.2">
      <c r="A1885" s="196" t="str">
        <f>Sales_Entry!A1885</f>
        <v>2083/06/03</v>
      </c>
      <c r="B1885" s="197">
        <f>Sales_Entry!B1885</f>
        <v>46284</v>
      </c>
      <c r="C1885" s="198" t="str">
        <f>Sales_Entry!D1885</f>
        <v>SOBHA BHATTARAI</v>
      </c>
      <c r="D1885" s="198" t="s">
        <v>1388</v>
      </c>
      <c r="E1885" s="198" t="str">
        <f>Sales_Entry!C1885</f>
        <v>BILL-7533</v>
      </c>
      <c r="F1885" s="198" t="str">
        <f>Sales_Entry!E1885</f>
        <v>Mix Milk</v>
      </c>
      <c r="G1885" s="199">
        <f>N(Sales_Entry!J1885)</f>
        <v>3400</v>
      </c>
      <c r="H1885" s="199">
        <v>0</v>
      </c>
      <c r="I1885" s="199">
        <f t="shared" si="29"/>
        <v>3400</v>
      </c>
      <c r="J1885" s="200"/>
      <c r="K1885" s="200" t="str" cm="1">
        <f t="array" ref="K1885">IF($C1885="","",IF(AND($C1885=Party_Statement!$C$5,$B1885&gt;=Party_Statement!$C$6,$B1885&lt;=Party_Statement!$E$6),SUMPRODUCT(($C$3:$C1885=Party_Statement!$C$5)*($B$3:$B1885&gt;=Party_Statement!$C$6)*($B$3:$B1885&lt;=Party_Statement!$E$6)),""))</f>
        <v/>
      </c>
    </row>
    <row r="1886" spans="1:11" x14ac:dyDescent="0.2">
      <c r="A1886" s="196" t="str">
        <f>Sales_Entry!A1886</f>
        <v>2083/06/03</v>
      </c>
      <c r="B1886" s="197">
        <f>Sales_Entry!B1886</f>
        <v>46284</v>
      </c>
      <c r="C1886" s="198" t="str">
        <f>Sales_Entry!D1886</f>
        <v>PALPALI KIRANA</v>
      </c>
      <c r="D1886" s="198" t="s">
        <v>1388</v>
      </c>
      <c r="E1886" s="198" t="str">
        <f>Sales_Entry!C1886</f>
        <v>BILL-7534</v>
      </c>
      <c r="F1886" s="198" t="str">
        <f>Sales_Entry!E1886</f>
        <v>Mix Milk</v>
      </c>
      <c r="G1886" s="199">
        <f>N(Sales_Entry!J1886)</f>
        <v>2550</v>
      </c>
      <c r="H1886" s="199">
        <v>0</v>
      </c>
      <c r="I1886" s="199">
        <f t="shared" si="29"/>
        <v>2550</v>
      </c>
      <c r="J1886" s="200"/>
      <c r="K1886" s="200" t="str" cm="1">
        <f t="array" ref="K1886">IF($C1886="","",IF(AND($C1886=Party_Statement!$C$5,$B1886&gt;=Party_Statement!$C$6,$B1886&lt;=Party_Statement!$E$6),SUMPRODUCT(($C$3:$C1886=Party_Statement!$C$5)*($B$3:$B1886&gt;=Party_Statement!$C$6)*($B$3:$B1886&lt;=Party_Statement!$E$6)),""))</f>
        <v/>
      </c>
    </row>
    <row r="1887" spans="1:11" x14ac:dyDescent="0.2">
      <c r="A1887" s="196" t="str">
        <f>Sales_Entry!A1887</f>
        <v>2083/06/03</v>
      </c>
      <c r="B1887" s="197">
        <f>Sales_Entry!B1887</f>
        <v>46284</v>
      </c>
      <c r="C1887" s="198" t="str">
        <f>Sales_Entry!D1887</f>
        <v>AAMOSH KIRANA</v>
      </c>
      <c r="D1887" s="198" t="s">
        <v>1388</v>
      </c>
      <c r="E1887" s="198" t="str">
        <f>Sales_Entry!C1887</f>
        <v>BILL-7535</v>
      </c>
      <c r="F1887" s="198" t="str">
        <f>Sales_Entry!E1887</f>
        <v>Mix Milk</v>
      </c>
      <c r="G1887" s="199">
        <f>N(Sales_Entry!J1887)</f>
        <v>3440</v>
      </c>
      <c r="H1887" s="199">
        <v>0</v>
      </c>
      <c r="I1887" s="199">
        <f t="shared" si="29"/>
        <v>3440</v>
      </c>
      <c r="J1887" s="200"/>
      <c r="K1887" s="200" cm="1">
        <f t="array" ref="K1887">IF($C1887="","",IF(AND($C1887=Party_Statement!$C$5,$B1887&gt;=Party_Statement!$C$6,$B1887&lt;=Party_Statement!$E$6),SUMPRODUCT(($C$3:$C1887=Party_Statement!$C$5)*($B$3:$B1887&gt;=Party_Statement!$C$6)*($B$3:$B1887&lt;=Party_Statement!$E$6)),""))</f>
        <v>240</v>
      </c>
    </row>
    <row r="1888" spans="1:11" x14ac:dyDescent="0.2">
      <c r="A1888" s="196" t="str">
        <f>Sales_Entry!A1888</f>
        <v>2083/06/03</v>
      </c>
      <c r="B1888" s="197">
        <f>Sales_Entry!B1888</f>
        <v>46284</v>
      </c>
      <c r="C1888" s="198" t="str">
        <f>Sales_Entry!D1888</f>
        <v>AAMOSH KIRANA</v>
      </c>
      <c r="D1888" s="198" t="s">
        <v>1388</v>
      </c>
      <c r="E1888" s="198" t="str">
        <f>Sales_Entry!C1888</f>
        <v>BILL-7535</v>
      </c>
      <c r="F1888" s="198" t="str">
        <f>Sales_Entry!E1888</f>
        <v>Mix Milk</v>
      </c>
      <c r="G1888" s="199">
        <f>N(Sales_Entry!J1888)</f>
        <v>2550</v>
      </c>
      <c r="H1888" s="199">
        <v>0</v>
      </c>
      <c r="I1888" s="199">
        <f t="shared" si="29"/>
        <v>2550</v>
      </c>
      <c r="J1888" s="200"/>
      <c r="K1888" s="200" cm="1">
        <f t="array" ref="K1888">IF($C1888="","",IF(AND($C1888=Party_Statement!$C$5,$B1888&gt;=Party_Statement!$C$6,$B1888&lt;=Party_Statement!$E$6),SUMPRODUCT(($C$3:$C1888=Party_Statement!$C$5)*($B$3:$B1888&gt;=Party_Statement!$C$6)*($B$3:$B1888&lt;=Party_Statement!$E$6)),""))</f>
        <v>241</v>
      </c>
    </row>
    <row r="1889" spans="1:11" x14ac:dyDescent="0.2">
      <c r="A1889" s="196" t="str">
        <f>Sales_Entry!A1889</f>
        <v>2083/06/03</v>
      </c>
      <c r="B1889" s="197">
        <f>Sales_Entry!B1889</f>
        <v>46284</v>
      </c>
      <c r="C1889" s="198" t="str">
        <f>Sales_Entry!D1889</f>
        <v>AAMOSH KIRANA</v>
      </c>
      <c r="D1889" s="198" t="s">
        <v>1388</v>
      </c>
      <c r="E1889" s="198" t="str">
        <f>Sales_Entry!C1889</f>
        <v>BILL-7535</v>
      </c>
      <c r="F1889" s="198" t="str">
        <f>Sales_Entry!E1889</f>
        <v>Cow Milk</v>
      </c>
      <c r="G1889" s="199">
        <f>N(Sales_Entry!J1889)</f>
        <v>80</v>
      </c>
      <c r="H1889" s="199">
        <v>0</v>
      </c>
      <c r="I1889" s="199">
        <f t="shared" si="29"/>
        <v>80</v>
      </c>
      <c r="J1889" s="200"/>
      <c r="K1889" s="200" cm="1">
        <f t="array" ref="K1889">IF($C1889="","",IF(AND($C1889=Party_Statement!$C$5,$B1889&gt;=Party_Statement!$C$6,$B1889&lt;=Party_Statement!$E$6),SUMPRODUCT(($C$3:$C1889=Party_Statement!$C$5)*($B$3:$B1889&gt;=Party_Statement!$C$6)*($B$3:$B1889&lt;=Party_Statement!$E$6)),""))</f>
        <v>242</v>
      </c>
    </row>
    <row r="1890" spans="1:11" x14ac:dyDescent="0.2">
      <c r="A1890" s="196" t="str">
        <f>Sales_Entry!A1890</f>
        <v>2083/06/03</v>
      </c>
      <c r="B1890" s="197">
        <f>Sales_Entry!B1890</f>
        <v>46284</v>
      </c>
      <c r="C1890" s="198" t="str">
        <f>Sales_Entry!D1890</f>
        <v>GIRI KIRANA</v>
      </c>
      <c r="D1890" s="198" t="s">
        <v>1388</v>
      </c>
      <c r="E1890" s="198" t="str">
        <f>Sales_Entry!C1890</f>
        <v>BILL-7536</v>
      </c>
      <c r="F1890" s="198" t="str">
        <f>Sales_Entry!E1890</f>
        <v>Mix Milk</v>
      </c>
      <c r="G1890" s="199">
        <f>N(Sales_Entry!J1890)</f>
        <v>1275</v>
      </c>
      <c r="H1890" s="199">
        <v>0</v>
      </c>
      <c r="I1890" s="199">
        <f t="shared" si="29"/>
        <v>1275</v>
      </c>
      <c r="J1890" s="200"/>
      <c r="K1890" s="200" t="str" cm="1">
        <f t="array" ref="K1890">IF($C1890="","",IF(AND($C1890=Party_Statement!$C$5,$B1890&gt;=Party_Statement!$C$6,$B1890&lt;=Party_Statement!$E$6),SUMPRODUCT(($C$3:$C1890=Party_Statement!$C$5)*($B$3:$B1890&gt;=Party_Statement!$C$6)*($B$3:$B1890&lt;=Party_Statement!$E$6)),""))</f>
        <v/>
      </c>
    </row>
    <row r="1891" spans="1:11" x14ac:dyDescent="0.2">
      <c r="A1891" s="196" t="str">
        <f>Sales_Entry!A1891</f>
        <v>2083/06/03</v>
      </c>
      <c r="B1891" s="197">
        <f>Sales_Entry!B1891</f>
        <v>46284</v>
      </c>
      <c r="C1891" s="198" t="str">
        <f>Sales_Entry!D1891</f>
        <v>CHHATRABHUMI STORE</v>
      </c>
      <c r="D1891" s="198" t="s">
        <v>1388</v>
      </c>
      <c r="E1891" s="198" t="str">
        <f>Sales_Entry!C1891</f>
        <v>BILL-7537</v>
      </c>
      <c r="F1891" s="198" t="str">
        <f>Sales_Entry!E1891</f>
        <v>Mix Milk</v>
      </c>
      <c r="G1891" s="199">
        <f>N(Sales_Entry!J1891)</f>
        <v>2150</v>
      </c>
      <c r="H1891" s="199">
        <v>0</v>
      </c>
      <c r="I1891" s="199">
        <f t="shared" si="29"/>
        <v>2150</v>
      </c>
      <c r="J1891" s="200"/>
      <c r="K1891" s="200" t="str" cm="1">
        <f t="array" ref="K1891">IF($C1891="","",IF(AND($C1891=Party_Statement!$C$5,$B1891&gt;=Party_Statement!$C$6,$B1891&lt;=Party_Statement!$E$6),SUMPRODUCT(($C$3:$C1891=Party_Statement!$C$5)*($B$3:$B1891&gt;=Party_Statement!$C$6)*($B$3:$B1891&lt;=Party_Statement!$E$6)),""))</f>
        <v/>
      </c>
    </row>
    <row r="1892" spans="1:11" x14ac:dyDescent="0.2">
      <c r="A1892" s="196" t="str">
        <f>Sales_Entry!A1892</f>
        <v>2083/06/03</v>
      </c>
      <c r="B1892" s="197">
        <f>Sales_Entry!B1892</f>
        <v>46284</v>
      </c>
      <c r="C1892" s="198" t="str">
        <f>Sales_Entry!D1892</f>
        <v>KRISHNA KHAREL</v>
      </c>
      <c r="D1892" s="198" t="s">
        <v>1388</v>
      </c>
      <c r="E1892" s="198" t="str">
        <f>Sales_Entry!C1892</f>
        <v>BILL-7538</v>
      </c>
      <c r="F1892" s="198" t="str">
        <f>Sales_Entry!E1892</f>
        <v>Mix Milk</v>
      </c>
      <c r="G1892" s="199">
        <f>N(Sales_Entry!J1892)</f>
        <v>301</v>
      </c>
      <c r="H1892" s="199">
        <v>0</v>
      </c>
      <c r="I1892" s="199">
        <f t="shared" si="29"/>
        <v>301</v>
      </c>
      <c r="J1892" s="200"/>
      <c r="K1892" s="200" t="str" cm="1">
        <f t="array" ref="K1892">IF($C1892="","",IF(AND($C1892=Party_Statement!$C$5,$B1892&gt;=Party_Statement!$C$6,$B1892&lt;=Party_Statement!$E$6),SUMPRODUCT(($C$3:$C1892=Party_Statement!$C$5)*($B$3:$B1892&gt;=Party_Statement!$C$6)*($B$3:$B1892&lt;=Party_Statement!$E$6)),""))</f>
        <v/>
      </c>
    </row>
    <row r="1893" spans="1:11" x14ac:dyDescent="0.2">
      <c r="A1893" s="196" t="str">
        <f>Sales_Entry!A1893</f>
        <v>2083/06/03</v>
      </c>
      <c r="B1893" s="197">
        <f>Sales_Entry!B1893</f>
        <v>46284</v>
      </c>
      <c r="C1893" s="198" t="str">
        <f>Sales_Entry!D1893</f>
        <v>SAMIKSHYA KIRANA</v>
      </c>
      <c r="D1893" s="198" t="s">
        <v>1388</v>
      </c>
      <c r="E1893" s="198" t="str">
        <f>Sales_Entry!C1893</f>
        <v>BILL-7539</v>
      </c>
      <c r="F1893" s="198" t="str">
        <f>Sales_Entry!E1893</f>
        <v>Mix Milk</v>
      </c>
      <c r="G1893" s="199">
        <f>N(Sales_Entry!J1893)</f>
        <v>850</v>
      </c>
      <c r="H1893" s="199">
        <v>0</v>
      </c>
      <c r="I1893" s="199">
        <f t="shared" si="29"/>
        <v>850</v>
      </c>
      <c r="J1893" s="200"/>
      <c r="K1893" s="200" t="str" cm="1">
        <f t="array" ref="K1893">IF($C1893="","",IF(AND($C1893=Party_Statement!$C$5,$B1893&gt;=Party_Statement!$C$6,$B1893&lt;=Party_Statement!$E$6),SUMPRODUCT(($C$3:$C1893=Party_Statement!$C$5)*($B$3:$B1893&gt;=Party_Statement!$C$6)*($B$3:$B1893&lt;=Party_Statement!$E$6)),""))</f>
        <v/>
      </c>
    </row>
    <row r="1894" spans="1:11" x14ac:dyDescent="0.2">
      <c r="A1894" s="196" t="str">
        <f>Sales_Entry!A1894</f>
        <v>2083/06/03</v>
      </c>
      <c r="B1894" s="197">
        <f>Sales_Entry!B1894</f>
        <v>46284</v>
      </c>
      <c r="C1894" s="198" t="str">
        <f>Sales_Entry!D1894</f>
        <v>ORGANIC TARKALI</v>
      </c>
      <c r="D1894" s="198" t="s">
        <v>1388</v>
      </c>
      <c r="E1894" s="198" t="str">
        <f>Sales_Entry!C1894</f>
        <v>BILL-7540</v>
      </c>
      <c r="F1894" s="198" t="str">
        <f>Sales_Entry!E1894</f>
        <v>Mix Milk</v>
      </c>
      <c r="G1894" s="199">
        <f>N(Sales_Entry!J1894)</f>
        <v>1900</v>
      </c>
      <c r="H1894" s="199">
        <v>0</v>
      </c>
      <c r="I1894" s="199">
        <f t="shared" si="29"/>
        <v>1900</v>
      </c>
      <c r="J1894" s="200"/>
      <c r="K1894" s="200" t="str" cm="1">
        <f t="array" ref="K1894">IF($C1894="","",IF(AND($C1894=Party_Statement!$C$5,$B1894&gt;=Party_Statement!$C$6,$B1894&lt;=Party_Statement!$E$6),SUMPRODUCT(($C$3:$C1894=Party_Statement!$C$5)*($B$3:$B1894&gt;=Party_Statement!$C$6)*($B$3:$B1894&lt;=Party_Statement!$E$6)),""))</f>
        <v/>
      </c>
    </row>
    <row r="1895" spans="1:11" x14ac:dyDescent="0.2">
      <c r="A1895" s="196" t="str">
        <f>Sales_Entry!A1895</f>
        <v>2083/06/03</v>
      </c>
      <c r="B1895" s="197">
        <f>Sales_Entry!B1895</f>
        <v>46284</v>
      </c>
      <c r="C1895" s="198" t="str">
        <f>Sales_Entry!D1895</f>
        <v>DEURALI KIRANA</v>
      </c>
      <c r="D1895" s="198" t="s">
        <v>1388</v>
      </c>
      <c r="E1895" s="198" t="str">
        <f>Sales_Entry!C1895</f>
        <v>BILL-7541</v>
      </c>
      <c r="F1895" s="198" t="str">
        <f>Sales_Entry!E1895</f>
        <v>Mix Milk</v>
      </c>
      <c r="G1895" s="199">
        <f>N(Sales_Entry!J1895)</f>
        <v>425</v>
      </c>
      <c r="H1895" s="199">
        <v>0</v>
      </c>
      <c r="I1895" s="199">
        <f t="shared" si="29"/>
        <v>425</v>
      </c>
      <c r="J1895" s="200"/>
      <c r="K1895" s="200" t="str" cm="1">
        <f t="array" ref="K1895">IF($C1895="","",IF(AND($C1895=Party_Statement!$C$5,$B1895&gt;=Party_Statement!$C$6,$B1895&lt;=Party_Statement!$E$6),SUMPRODUCT(($C$3:$C1895=Party_Statement!$C$5)*($B$3:$B1895&gt;=Party_Statement!$C$6)*($B$3:$B1895&lt;=Party_Statement!$E$6)),""))</f>
        <v/>
      </c>
    </row>
    <row r="1896" spans="1:11" x14ac:dyDescent="0.2">
      <c r="A1896" s="196" t="str">
        <f>Sales_Entry!A1896</f>
        <v>2083/06/03</v>
      </c>
      <c r="B1896" s="197">
        <f>Sales_Entry!B1896</f>
        <v>46284</v>
      </c>
      <c r="C1896" s="198" t="str">
        <f>Sales_Entry!D1896</f>
        <v>SHARMA DAI</v>
      </c>
      <c r="D1896" s="198" t="s">
        <v>1388</v>
      </c>
      <c r="E1896" s="198" t="str">
        <f>Sales_Entry!C1896</f>
        <v>BILL-7542</v>
      </c>
      <c r="F1896" s="198" t="str">
        <f>Sales_Entry!E1896</f>
        <v>Mix Milk</v>
      </c>
      <c r="G1896" s="199">
        <f>N(Sales_Entry!J1896)</f>
        <v>2890</v>
      </c>
      <c r="H1896" s="199">
        <v>0</v>
      </c>
      <c r="I1896" s="199">
        <f t="shared" si="29"/>
        <v>2890</v>
      </c>
      <c r="J1896" s="200"/>
      <c r="K1896" s="200" t="str" cm="1">
        <f t="array" ref="K1896">IF($C1896="","",IF(AND($C1896=Party_Statement!$C$5,$B1896&gt;=Party_Statement!$C$6,$B1896&lt;=Party_Statement!$E$6),SUMPRODUCT(($C$3:$C1896=Party_Statement!$C$5)*($B$3:$B1896&gt;=Party_Statement!$C$6)*($B$3:$B1896&lt;=Party_Statement!$E$6)),""))</f>
        <v/>
      </c>
    </row>
    <row r="1897" spans="1:11" x14ac:dyDescent="0.2">
      <c r="A1897" s="196" t="str">
        <f>Sales_Entry!A1897</f>
        <v>2083/06/03</v>
      </c>
      <c r="B1897" s="197">
        <f>Sales_Entry!B1897</f>
        <v>46284</v>
      </c>
      <c r="C1897" s="198" t="str">
        <f>Sales_Entry!D1897</f>
        <v>GANGA NEUPANE</v>
      </c>
      <c r="D1897" s="198" t="s">
        <v>1388</v>
      </c>
      <c r="E1897" s="198" t="str">
        <f>Sales_Entry!C1897</f>
        <v>BILL-7543</v>
      </c>
      <c r="F1897" s="198" t="str">
        <f>Sales_Entry!E1897</f>
        <v>Mix Milk</v>
      </c>
      <c r="G1897" s="199">
        <f>N(Sales_Entry!J1897)</f>
        <v>425</v>
      </c>
      <c r="H1897" s="199">
        <v>0</v>
      </c>
      <c r="I1897" s="199">
        <f t="shared" si="29"/>
        <v>425</v>
      </c>
      <c r="J1897" s="200"/>
      <c r="K1897" s="200" t="str" cm="1">
        <f t="array" ref="K1897">IF($C1897="","",IF(AND($C1897=Party_Statement!$C$5,$B1897&gt;=Party_Statement!$C$6,$B1897&lt;=Party_Statement!$E$6),SUMPRODUCT(($C$3:$C1897=Party_Statement!$C$5)*($B$3:$B1897&gt;=Party_Statement!$C$6)*($B$3:$B1897&lt;=Party_Statement!$E$6)),""))</f>
        <v/>
      </c>
    </row>
    <row r="1898" spans="1:11" x14ac:dyDescent="0.2">
      <c r="A1898" s="196" t="str">
        <f>Sales_Entry!A1898</f>
        <v>2083/06/03</v>
      </c>
      <c r="B1898" s="197">
        <f>Sales_Entry!B1898</f>
        <v>46284</v>
      </c>
      <c r="C1898" s="198" t="str">
        <f>Sales_Entry!D1898</f>
        <v>NEUPANE KIRANA</v>
      </c>
      <c r="D1898" s="198" t="s">
        <v>1388</v>
      </c>
      <c r="E1898" s="198" t="str">
        <f>Sales_Entry!C1898</f>
        <v>BILL-7544</v>
      </c>
      <c r="F1898" s="198" t="str">
        <f>Sales_Entry!E1898</f>
        <v>Mix Milk</v>
      </c>
      <c r="G1898" s="199">
        <f>N(Sales_Entry!J1898)</f>
        <v>100</v>
      </c>
      <c r="H1898" s="199">
        <v>0</v>
      </c>
      <c r="I1898" s="199">
        <f t="shared" si="29"/>
        <v>100</v>
      </c>
      <c r="J1898" s="200"/>
      <c r="K1898" s="200" t="str" cm="1">
        <f t="array" ref="K1898">IF($C1898="","",IF(AND($C1898=Party_Statement!$C$5,$B1898&gt;=Party_Statement!$C$6,$B1898&lt;=Party_Statement!$E$6),SUMPRODUCT(($C$3:$C1898=Party_Statement!$C$5)*($B$3:$B1898&gt;=Party_Statement!$C$6)*($B$3:$B1898&lt;=Party_Statement!$E$6)),""))</f>
        <v/>
      </c>
    </row>
    <row r="1899" spans="1:11" x14ac:dyDescent="0.2">
      <c r="A1899" s="196" t="str">
        <f>Sales_Entry!A1899</f>
        <v>2083/06/03</v>
      </c>
      <c r="B1899" s="197">
        <f>Sales_Entry!B1899</f>
        <v>46284</v>
      </c>
      <c r="C1899" s="198" t="str">
        <f>Sales_Entry!D1899</f>
        <v>YUBARAJ AND SAMRAT</v>
      </c>
      <c r="D1899" s="198" t="s">
        <v>1388</v>
      </c>
      <c r="E1899" s="198" t="str">
        <f>Sales_Entry!C1899</f>
        <v>BILL-7545</v>
      </c>
      <c r="F1899" s="198" t="str">
        <f>Sales_Entry!E1899</f>
        <v>Mix Milk</v>
      </c>
      <c r="G1899" s="199">
        <f>N(Sales_Entry!J1899)</f>
        <v>850</v>
      </c>
      <c r="H1899" s="199">
        <v>0</v>
      </c>
      <c r="I1899" s="199">
        <f t="shared" si="29"/>
        <v>850</v>
      </c>
      <c r="J1899" s="200"/>
      <c r="K1899" s="200" t="str" cm="1">
        <f t="array" ref="K1899">IF($C1899="","",IF(AND($C1899=Party_Statement!$C$5,$B1899&gt;=Party_Statement!$C$6,$B1899&lt;=Party_Statement!$E$6),SUMPRODUCT(($C$3:$C1899=Party_Statement!$C$5)*($B$3:$B1899&gt;=Party_Statement!$C$6)*($B$3:$B1899&lt;=Party_Statement!$E$6)),""))</f>
        <v/>
      </c>
    </row>
    <row r="1900" spans="1:11" x14ac:dyDescent="0.2">
      <c r="A1900" s="196" t="str">
        <f>Sales_Entry!A1900</f>
        <v>2083/06/03</v>
      </c>
      <c r="B1900" s="197">
        <f>Sales_Entry!B1900</f>
        <v>46284</v>
      </c>
      <c r="C1900" s="198" t="str">
        <f>Sales_Entry!D1900</f>
        <v>SITALA ARYAL</v>
      </c>
      <c r="D1900" s="198" t="s">
        <v>1388</v>
      </c>
      <c r="E1900" s="198" t="str">
        <f>Sales_Entry!C1900</f>
        <v>BILL-7546</v>
      </c>
      <c r="F1900" s="198" t="str">
        <f>Sales_Entry!E1900</f>
        <v>Mix Milk</v>
      </c>
      <c r="G1900" s="199">
        <f>N(Sales_Entry!J1900)</f>
        <v>45</v>
      </c>
      <c r="H1900" s="199">
        <v>0</v>
      </c>
      <c r="I1900" s="199">
        <f t="shared" si="29"/>
        <v>45</v>
      </c>
      <c r="J1900" s="200"/>
      <c r="K1900" s="200" t="str" cm="1">
        <f t="array" ref="K1900">IF($C1900="","",IF(AND($C1900=Party_Statement!$C$5,$B1900&gt;=Party_Statement!$C$6,$B1900&lt;=Party_Statement!$E$6),SUMPRODUCT(($C$3:$C1900=Party_Statement!$C$5)*($B$3:$B1900&gt;=Party_Statement!$C$6)*($B$3:$B1900&lt;=Party_Statement!$E$6)),""))</f>
        <v/>
      </c>
    </row>
    <row r="1901" spans="1:11" x14ac:dyDescent="0.2">
      <c r="A1901" s="196" t="str">
        <f>Sales_Entry!A1901</f>
        <v>2083/06/03</v>
      </c>
      <c r="B1901" s="197">
        <f>Sales_Entry!B1901</f>
        <v>46284</v>
      </c>
      <c r="C1901" s="198" t="str">
        <f>Sales_Entry!D1901</f>
        <v>LOCAL</v>
      </c>
      <c r="D1901" s="198" t="s">
        <v>1388</v>
      </c>
      <c r="E1901" s="198" t="str">
        <f>Sales_Entry!C1901</f>
        <v>BILL-7359</v>
      </c>
      <c r="F1901" s="198" t="str">
        <f>Sales_Entry!E1901</f>
        <v>Mix Milk</v>
      </c>
      <c r="G1901" s="199">
        <f>N(Sales_Entry!J1901)</f>
        <v>400</v>
      </c>
      <c r="H1901" s="199">
        <v>0</v>
      </c>
      <c r="I1901" s="199">
        <f t="shared" si="29"/>
        <v>400</v>
      </c>
      <c r="J1901" s="200"/>
      <c r="K1901" s="200" t="str" cm="1">
        <f t="array" ref="K1901">IF($C1901="","",IF(AND($C1901=Party_Statement!$C$5,$B1901&gt;=Party_Statement!$C$6,$B1901&lt;=Party_Statement!$E$6),SUMPRODUCT(($C$3:$C1901=Party_Statement!$C$5)*($B$3:$B1901&gt;=Party_Statement!$C$6)*($B$3:$B1901&lt;=Party_Statement!$E$6)),""))</f>
        <v/>
      </c>
    </row>
    <row r="1902" spans="1:11" x14ac:dyDescent="0.2">
      <c r="A1902" s="196" t="str">
        <f>Sales_Entry!A1902</f>
        <v>2083/06/04</v>
      </c>
      <c r="B1902" s="197">
        <f>Sales_Entry!B1902</f>
        <v>46285</v>
      </c>
      <c r="C1902" s="198" t="str">
        <f>Sales_Entry!D1902</f>
        <v xml:space="preserve">CANCELED </v>
      </c>
      <c r="D1902" s="198" t="s">
        <v>1388</v>
      </c>
      <c r="E1902" s="198" t="str">
        <f>Sales_Entry!C1902</f>
        <v>BILL-7547</v>
      </c>
      <c r="F1902" s="198">
        <f>Sales_Entry!E1902</f>
        <v>0</v>
      </c>
      <c r="G1902" s="199">
        <f>N(Sales_Entry!J1902)</f>
        <v>0</v>
      </c>
      <c r="H1902" s="199">
        <v>0</v>
      </c>
      <c r="I1902" s="199">
        <f t="shared" si="29"/>
        <v>0</v>
      </c>
      <c r="J1902" s="200"/>
      <c r="K1902" s="200" t="str" cm="1">
        <f t="array" ref="K1902">IF($C1902="","",IF(AND($C1902=Party_Statement!$C$5,$B1902&gt;=Party_Statement!$C$6,$B1902&lt;=Party_Statement!$E$6),SUMPRODUCT(($C$3:$C1902=Party_Statement!$C$5)*($B$3:$B1902&gt;=Party_Statement!$C$6)*($B$3:$B1902&lt;=Party_Statement!$E$6)),""))</f>
        <v/>
      </c>
    </row>
    <row r="1903" spans="1:11" x14ac:dyDescent="0.2">
      <c r="A1903" s="196" t="str">
        <f>Sales_Entry!A1903</f>
        <v>2083/06/04</v>
      </c>
      <c r="B1903" s="197">
        <f>Sales_Entry!B1903</f>
        <v>46285</v>
      </c>
      <c r="C1903" s="198" t="str">
        <f>Sales_Entry!D1903</f>
        <v xml:space="preserve">CANCELED </v>
      </c>
      <c r="D1903" s="198" t="s">
        <v>1388</v>
      </c>
      <c r="E1903" s="198" t="str">
        <f>Sales_Entry!C1903</f>
        <v>BILL-7548</v>
      </c>
      <c r="F1903" s="198">
        <f>Sales_Entry!E1903</f>
        <v>0</v>
      </c>
      <c r="G1903" s="199">
        <f>N(Sales_Entry!J1903)</f>
        <v>0</v>
      </c>
      <c r="H1903" s="199">
        <v>0</v>
      </c>
      <c r="I1903" s="199">
        <f t="shared" si="29"/>
        <v>0</v>
      </c>
      <c r="J1903" s="200"/>
      <c r="K1903" s="200" t="str" cm="1">
        <f t="array" ref="K1903">IF($C1903="","",IF(AND($C1903=Party_Statement!$C$5,$B1903&gt;=Party_Statement!$C$6,$B1903&lt;=Party_Statement!$E$6),SUMPRODUCT(($C$3:$C1903=Party_Statement!$C$5)*($B$3:$B1903&gt;=Party_Statement!$C$6)*($B$3:$B1903&lt;=Party_Statement!$E$6)),""))</f>
        <v/>
      </c>
    </row>
    <row r="1904" spans="1:11" x14ac:dyDescent="0.2">
      <c r="A1904" s="196" t="str">
        <f>Sales_Entry!A1904</f>
        <v>2083/06/04</v>
      </c>
      <c r="B1904" s="197">
        <f>Sales_Entry!B1904</f>
        <v>46285</v>
      </c>
      <c r="C1904" s="198" t="str">
        <f>Sales_Entry!D1904</f>
        <v xml:space="preserve">CANCELED </v>
      </c>
      <c r="D1904" s="198" t="s">
        <v>1388</v>
      </c>
      <c r="E1904" s="198" t="str">
        <f>Sales_Entry!C1904</f>
        <v>BILL-7549</v>
      </c>
      <c r="F1904" s="198">
        <f>Sales_Entry!E1904</f>
        <v>0</v>
      </c>
      <c r="G1904" s="199">
        <f>N(Sales_Entry!J1904)</f>
        <v>0</v>
      </c>
      <c r="H1904" s="199">
        <v>0</v>
      </c>
      <c r="I1904" s="199">
        <f t="shared" si="29"/>
        <v>0</v>
      </c>
      <c r="J1904" s="200"/>
      <c r="K1904" s="200" t="str" cm="1">
        <f t="array" ref="K1904">IF($C1904="","",IF(AND($C1904=Party_Statement!$C$5,$B1904&gt;=Party_Statement!$C$6,$B1904&lt;=Party_Statement!$E$6),SUMPRODUCT(($C$3:$C1904=Party_Statement!$C$5)*($B$3:$B1904&gt;=Party_Statement!$C$6)*($B$3:$B1904&lt;=Party_Statement!$E$6)),""))</f>
        <v/>
      </c>
    </row>
    <row r="1905" spans="1:11" x14ac:dyDescent="0.2">
      <c r="A1905" s="196" t="str">
        <f>Sales_Entry!A1905</f>
        <v>2083/06/04</v>
      </c>
      <c r="B1905" s="197">
        <f>Sales_Entry!B1905</f>
        <v>46285</v>
      </c>
      <c r="C1905" s="198" t="str">
        <f>Sales_Entry!D1905</f>
        <v xml:space="preserve">CANCELED </v>
      </c>
      <c r="D1905" s="198" t="s">
        <v>1388</v>
      </c>
      <c r="E1905" s="198" t="str">
        <f>Sales_Entry!C1905</f>
        <v>BILL-7550</v>
      </c>
      <c r="F1905" s="198">
        <f>Sales_Entry!E1905</f>
        <v>0</v>
      </c>
      <c r="G1905" s="199">
        <f>N(Sales_Entry!J1905)</f>
        <v>0</v>
      </c>
      <c r="H1905" s="199">
        <v>0</v>
      </c>
      <c r="I1905" s="199">
        <f t="shared" si="29"/>
        <v>0</v>
      </c>
      <c r="J1905" s="200"/>
      <c r="K1905" s="200" t="str" cm="1">
        <f t="array" ref="K1905">IF($C1905="","",IF(AND($C1905=Party_Statement!$C$5,$B1905&gt;=Party_Statement!$C$6,$B1905&lt;=Party_Statement!$E$6),SUMPRODUCT(($C$3:$C1905=Party_Statement!$C$5)*($B$3:$B1905&gt;=Party_Statement!$C$6)*($B$3:$B1905&lt;=Party_Statement!$E$6)),""))</f>
        <v/>
      </c>
    </row>
    <row r="1906" spans="1:11" x14ac:dyDescent="0.2">
      <c r="A1906" s="196" t="str">
        <f>Sales_Entry!A1906</f>
        <v>2083/06/04</v>
      </c>
      <c r="B1906" s="197">
        <f>Sales_Entry!B1906</f>
        <v>46285</v>
      </c>
      <c r="C1906" s="198" t="str">
        <f>Sales_Entry!D1906</f>
        <v>SRIJANA DAIRY</v>
      </c>
      <c r="D1906" s="198" t="s">
        <v>1388</v>
      </c>
      <c r="E1906" s="198" t="str">
        <f>Sales_Entry!C1906</f>
        <v>BILL-7551</v>
      </c>
      <c r="F1906" s="198" t="str">
        <f>Sales_Entry!E1906</f>
        <v>Mix Milk</v>
      </c>
      <c r="G1906" s="199">
        <f>N(Sales_Entry!J1906)</f>
        <v>5100</v>
      </c>
      <c r="H1906" s="199">
        <v>0</v>
      </c>
      <c r="I1906" s="199">
        <f t="shared" si="29"/>
        <v>5100</v>
      </c>
      <c r="J1906" s="200"/>
      <c r="K1906" s="200" t="str" cm="1">
        <f t="array" ref="K1906">IF($C1906="","",IF(AND($C1906=Party_Statement!$C$5,$B1906&gt;=Party_Statement!$C$6,$B1906&lt;=Party_Statement!$E$6),SUMPRODUCT(($C$3:$C1906=Party_Statement!$C$5)*($B$3:$B1906&gt;=Party_Statement!$C$6)*($B$3:$B1906&lt;=Party_Statement!$E$6)),""))</f>
        <v/>
      </c>
    </row>
    <row r="1907" spans="1:11" x14ac:dyDescent="0.2">
      <c r="A1907" s="196" t="str">
        <f>Sales_Entry!A1907</f>
        <v>2083/06/04</v>
      </c>
      <c r="B1907" s="197">
        <f>Sales_Entry!B1907</f>
        <v>46285</v>
      </c>
      <c r="C1907" s="198" t="str">
        <f>Sales_Entry!D1907</f>
        <v>SRIJANA DAIRY</v>
      </c>
      <c r="D1907" s="198" t="s">
        <v>1388</v>
      </c>
      <c r="E1907" s="198" t="str">
        <f>Sales_Entry!C1907</f>
        <v>BILL-7551</v>
      </c>
      <c r="F1907" s="198" t="str">
        <f>Sales_Entry!E1907</f>
        <v>Cow Milk</v>
      </c>
      <c r="G1907" s="199">
        <f>N(Sales_Entry!J1907)</f>
        <v>80</v>
      </c>
      <c r="H1907" s="199">
        <v>0</v>
      </c>
      <c r="I1907" s="199">
        <f t="shared" si="29"/>
        <v>80</v>
      </c>
      <c r="J1907" s="200"/>
      <c r="K1907" s="200" t="str" cm="1">
        <f t="array" ref="K1907">IF($C1907="","",IF(AND($C1907=Party_Statement!$C$5,$B1907&gt;=Party_Statement!$C$6,$B1907&lt;=Party_Statement!$E$6),SUMPRODUCT(($C$3:$C1907=Party_Statement!$C$5)*($B$3:$B1907&gt;=Party_Statement!$C$6)*($B$3:$B1907&lt;=Party_Statement!$E$6)),""))</f>
        <v/>
      </c>
    </row>
    <row r="1908" spans="1:11" x14ac:dyDescent="0.2">
      <c r="A1908" s="196" t="str">
        <f>Sales_Entry!A1908</f>
        <v>2083/06/04</v>
      </c>
      <c r="B1908" s="197">
        <f>Sales_Entry!B1908</f>
        <v>46285</v>
      </c>
      <c r="C1908" s="198" t="str">
        <f>Sales_Entry!D1908</f>
        <v>AAMOSH KIRANA</v>
      </c>
      <c r="D1908" s="198" t="s">
        <v>1388</v>
      </c>
      <c r="E1908" s="198" t="str">
        <f>Sales_Entry!C1908</f>
        <v>BILL-7552</v>
      </c>
      <c r="F1908" s="198" t="str">
        <f>Sales_Entry!E1908</f>
        <v>Mix Milk</v>
      </c>
      <c r="G1908" s="199">
        <f>N(Sales_Entry!J1908)</f>
        <v>3440</v>
      </c>
      <c r="H1908" s="199">
        <v>0</v>
      </c>
      <c r="I1908" s="199">
        <f t="shared" si="29"/>
        <v>3440</v>
      </c>
      <c r="J1908" s="200"/>
      <c r="K1908" s="200" cm="1">
        <f t="array" ref="K1908">IF($C1908="","",IF(AND($C1908=Party_Statement!$C$5,$B1908&gt;=Party_Statement!$C$6,$B1908&lt;=Party_Statement!$E$6),SUMPRODUCT(($C$3:$C1908=Party_Statement!$C$5)*($B$3:$B1908&gt;=Party_Statement!$C$6)*($B$3:$B1908&lt;=Party_Statement!$E$6)),""))</f>
        <v>243</v>
      </c>
    </row>
    <row r="1909" spans="1:11" x14ac:dyDescent="0.2">
      <c r="A1909" s="196" t="str">
        <f>Sales_Entry!A1909</f>
        <v>2083/06/04</v>
      </c>
      <c r="B1909" s="197">
        <f>Sales_Entry!B1909</f>
        <v>46285</v>
      </c>
      <c r="C1909" s="198" t="str">
        <f>Sales_Entry!D1909</f>
        <v>AAMOSH KIRANA</v>
      </c>
      <c r="D1909" s="198" t="s">
        <v>1388</v>
      </c>
      <c r="E1909" s="198" t="str">
        <f>Sales_Entry!C1909</f>
        <v>BILL-7552</v>
      </c>
      <c r="F1909" s="198" t="str">
        <f>Sales_Entry!E1909</f>
        <v>Mix Milk</v>
      </c>
      <c r="G1909" s="199">
        <f>N(Sales_Entry!J1909)</f>
        <v>2975</v>
      </c>
      <c r="H1909" s="199">
        <v>0</v>
      </c>
      <c r="I1909" s="199">
        <f t="shared" si="29"/>
        <v>2975</v>
      </c>
      <c r="J1909" s="200"/>
      <c r="K1909" s="200" cm="1">
        <f t="array" ref="K1909">IF($C1909="","",IF(AND($C1909=Party_Statement!$C$5,$B1909&gt;=Party_Statement!$C$6,$B1909&lt;=Party_Statement!$E$6),SUMPRODUCT(($C$3:$C1909=Party_Statement!$C$5)*($B$3:$B1909&gt;=Party_Statement!$C$6)*($B$3:$B1909&lt;=Party_Statement!$E$6)),""))</f>
        <v>244</v>
      </c>
    </row>
    <row r="1910" spans="1:11" x14ac:dyDescent="0.2">
      <c r="A1910" s="196" t="str">
        <f>Sales_Entry!A1910</f>
        <v>2083/06/04</v>
      </c>
      <c r="B1910" s="197">
        <f>Sales_Entry!B1910</f>
        <v>46285</v>
      </c>
      <c r="C1910" s="198" t="str">
        <f>Sales_Entry!D1910</f>
        <v>AAMOSH KIRANA</v>
      </c>
      <c r="D1910" s="198" t="s">
        <v>1388</v>
      </c>
      <c r="E1910" s="198" t="str">
        <f>Sales_Entry!C1910</f>
        <v>BILL-7552</v>
      </c>
      <c r="F1910" s="198" t="str">
        <f>Sales_Entry!E1910</f>
        <v>Cow Milk</v>
      </c>
      <c r="G1910" s="199">
        <f>N(Sales_Entry!J1910)</f>
        <v>80</v>
      </c>
      <c r="H1910" s="199">
        <v>0</v>
      </c>
      <c r="I1910" s="199">
        <f t="shared" si="29"/>
        <v>80</v>
      </c>
      <c r="J1910" s="200"/>
      <c r="K1910" s="200" cm="1">
        <f t="array" ref="K1910">IF($C1910="","",IF(AND($C1910=Party_Statement!$C$5,$B1910&gt;=Party_Statement!$C$6,$B1910&lt;=Party_Statement!$E$6),SUMPRODUCT(($C$3:$C1910=Party_Statement!$C$5)*($B$3:$B1910&gt;=Party_Statement!$C$6)*($B$3:$B1910&lt;=Party_Statement!$E$6)),""))</f>
        <v>245</v>
      </c>
    </row>
    <row r="1911" spans="1:11" x14ac:dyDescent="0.2">
      <c r="A1911" s="196" t="str">
        <f>Sales_Entry!A1911</f>
        <v>2083/06/04</v>
      </c>
      <c r="B1911" s="197">
        <f>Sales_Entry!B1911</f>
        <v>46285</v>
      </c>
      <c r="C1911" s="198" t="str">
        <f>Sales_Entry!D1911</f>
        <v>SOBHA BHATTARAI</v>
      </c>
      <c r="D1911" s="198" t="s">
        <v>1388</v>
      </c>
      <c r="E1911" s="198" t="str">
        <f>Sales_Entry!C1911</f>
        <v>BILL-7553</v>
      </c>
      <c r="F1911" s="198" t="str">
        <f>Sales_Entry!E1911</f>
        <v>Mix Milk</v>
      </c>
      <c r="G1911" s="199">
        <f>N(Sales_Entry!J1911)</f>
        <v>4250</v>
      </c>
      <c r="H1911" s="199">
        <v>0</v>
      </c>
      <c r="I1911" s="199">
        <f t="shared" si="29"/>
        <v>4250</v>
      </c>
      <c r="J1911" s="200"/>
      <c r="K1911" s="200" t="str" cm="1">
        <f t="array" ref="K1911">IF($C1911="","",IF(AND($C1911=Party_Statement!$C$5,$B1911&gt;=Party_Statement!$C$6,$B1911&lt;=Party_Statement!$E$6),SUMPRODUCT(($C$3:$C1911=Party_Statement!$C$5)*($B$3:$B1911&gt;=Party_Statement!$C$6)*($B$3:$B1911&lt;=Party_Statement!$E$6)),""))</f>
        <v/>
      </c>
    </row>
    <row r="1912" spans="1:11" x14ac:dyDescent="0.2">
      <c r="A1912" s="196" t="str">
        <f>Sales_Entry!A1912</f>
        <v>2083/06/04</v>
      </c>
      <c r="B1912" s="197">
        <f>Sales_Entry!B1912</f>
        <v>46285</v>
      </c>
      <c r="C1912" s="198" t="str">
        <f>Sales_Entry!D1912</f>
        <v>PALPALI KIRANA</v>
      </c>
      <c r="D1912" s="198" t="s">
        <v>1388</v>
      </c>
      <c r="E1912" s="198" t="str">
        <f>Sales_Entry!C1912</f>
        <v>BILL-7554</v>
      </c>
      <c r="F1912" s="198" t="str">
        <f>Sales_Entry!E1912</f>
        <v>Mix Milk</v>
      </c>
      <c r="G1912" s="199">
        <f>N(Sales_Entry!J1912)</f>
        <v>850</v>
      </c>
      <c r="H1912" s="199">
        <v>0</v>
      </c>
      <c r="I1912" s="199">
        <f t="shared" si="29"/>
        <v>850</v>
      </c>
      <c r="J1912" s="200"/>
      <c r="K1912" s="200" t="str" cm="1">
        <f t="array" ref="K1912">IF($C1912="","",IF(AND($C1912=Party_Statement!$C$5,$B1912&gt;=Party_Statement!$C$6,$B1912&lt;=Party_Statement!$E$6),SUMPRODUCT(($C$3:$C1912=Party_Statement!$C$5)*($B$3:$B1912&gt;=Party_Statement!$C$6)*($B$3:$B1912&lt;=Party_Statement!$E$6)),""))</f>
        <v/>
      </c>
    </row>
    <row r="1913" spans="1:11" x14ac:dyDescent="0.2">
      <c r="A1913" s="196" t="str">
        <f>Sales_Entry!A1913</f>
        <v>2083/06/04</v>
      </c>
      <c r="B1913" s="197">
        <f>Sales_Entry!B1913</f>
        <v>46285</v>
      </c>
      <c r="C1913" s="198" t="str">
        <f>Sales_Entry!D1913</f>
        <v>DEURALI KIRANA</v>
      </c>
      <c r="D1913" s="198" t="s">
        <v>1388</v>
      </c>
      <c r="E1913" s="198" t="str">
        <f>Sales_Entry!C1913</f>
        <v>BILL-7555</v>
      </c>
      <c r="F1913" s="198" t="str">
        <f>Sales_Entry!E1913</f>
        <v>Mix Milk</v>
      </c>
      <c r="G1913" s="199">
        <f>N(Sales_Entry!J1913)</f>
        <v>425</v>
      </c>
      <c r="H1913" s="199">
        <v>0</v>
      </c>
      <c r="I1913" s="199">
        <f t="shared" si="29"/>
        <v>425</v>
      </c>
      <c r="J1913" s="200"/>
      <c r="K1913" s="200" t="str" cm="1">
        <f t="array" ref="K1913">IF($C1913="","",IF(AND($C1913=Party_Statement!$C$5,$B1913&gt;=Party_Statement!$C$6,$B1913&lt;=Party_Statement!$E$6),SUMPRODUCT(($C$3:$C1913=Party_Statement!$C$5)*($B$3:$B1913&gt;=Party_Statement!$C$6)*($B$3:$B1913&lt;=Party_Statement!$E$6)),""))</f>
        <v/>
      </c>
    </row>
    <row r="1914" spans="1:11" x14ac:dyDescent="0.2">
      <c r="A1914" s="196" t="str">
        <f>Sales_Entry!A1914</f>
        <v>2083/06/04</v>
      </c>
      <c r="B1914" s="197">
        <f>Sales_Entry!B1914</f>
        <v>46285</v>
      </c>
      <c r="C1914" s="198" t="str">
        <f>Sales_Entry!D1914</f>
        <v>GIRI KIRANA</v>
      </c>
      <c r="D1914" s="198" t="s">
        <v>1388</v>
      </c>
      <c r="E1914" s="198" t="str">
        <f>Sales_Entry!C1914</f>
        <v>BILL-7556</v>
      </c>
      <c r="F1914" s="198" t="str">
        <f>Sales_Entry!E1914</f>
        <v>Mix Milk</v>
      </c>
      <c r="G1914" s="199">
        <f>N(Sales_Entry!J1914)</f>
        <v>1700</v>
      </c>
      <c r="H1914" s="199">
        <v>0</v>
      </c>
      <c r="I1914" s="199">
        <f t="shared" si="29"/>
        <v>1700</v>
      </c>
      <c r="J1914" s="200"/>
      <c r="K1914" s="200" t="str" cm="1">
        <f t="array" ref="K1914">IF($C1914="","",IF(AND($C1914=Party_Statement!$C$5,$B1914&gt;=Party_Statement!$C$6,$B1914&lt;=Party_Statement!$E$6),SUMPRODUCT(($C$3:$C1914=Party_Statement!$C$5)*($B$3:$B1914&gt;=Party_Statement!$C$6)*($B$3:$B1914&lt;=Party_Statement!$E$6)),""))</f>
        <v/>
      </c>
    </row>
    <row r="1915" spans="1:11" x14ac:dyDescent="0.2">
      <c r="A1915" s="196" t="str">
        <f>Sales_Entry!A1915</f>
        <v>2083/06/04</v>
      </c>
      <c r="B1915" s="197">
        <f>Sales_Entry!B1915</f>
        <v>46285</v>
      </c>
      <c r="C1915" s="198" t="str">
        <f>Sales_Entry!D1915</f>
        <v>MANAKAMANA DAIRY</v>
      </c>
      <c r="D1915" s="198" t="s">
        <v>1388</v>
      </c>
      <c r="E1915" s="198" t="str">
        <f>Sales_Entry!C1915</f>
        <v>BILL-7557</v>
      </c>
      <c r="F1915" s="198" t="str">
        <f>Sales_Entry!E1915</f>
        <v>Mix Milk</v>
      </c>
      <c r="G1915" s="199">
        <f>N(Sales_Entry!J1915)</f>
        <v>850</v>
      </c>
      <c r="H1915" s="199">
        <v>0</v>
      </c>
      <c r="I1915" s="199">
        <f t="shared" si="29"/>
        <v>850</v>
      </c>
      <c r="J1915" s="200"/>
      <c r="K1915" s="200" t="str" cm="1">
        <f t="array" ref="K1915">IF($C1915="","",IF(AND($C1915=Party_Statement!$C$5,$B1915&gt;=Party_Statement!$C$6,$B1915&lt;=Party_Statement!$E$6),SUMPRODUCT(($C$3:$C1915=Party_Statement!$C$5)*($B$3:$B1915&gt;=Party_Statement!$C$6)*($B$3:$B1915&lt;=Party_Statement!$E$6)),""))</f>
        <v/>
      </c>
    </row>
    <row r="1916" spans="1:11" x14ac:dyDescent="0.2">
      <c r="A1916" s="196" t="str">
        <f>Sales_Entry!A1916</f>
        <v>2083/06/04</v>
      </c>
      <c r="B1916" s="197">
        <f>Sales_Entry!B1916</f>
        <v>46285</v>
      </c>
      <c r="C1916" s="198" t="str">
        <f>Sales_Entry!D1916</f>
        <v>AAYUSH AND AAYUSHMA</v>
      </c>
      <c r="D1916" s="198" t="s">
        <v>1388</v>
      </c>
      <c r="E1916" s="198" t="str">
        <f>Sales_Entry!C1916</f>
        <v>BILL-7558</v>
      </c>
      <c r="F1916" s="198" t="str">
        <f>Sales_Entry!E1916</f>
        <v>Mix Milk</v>
      </c>
      <c r="G1916" s="199">
        <f>N(Sales_Entry!J1916)</f>
        <v>425</v>
      </c>
      <c r="H1916" s="199">
        <v>0</v>
      </c>
      <c r="I1916" s="199">
        <f t="shared" si="29"/>
        <v>425</v>
      </c>
      <c r="J1916" s="200"/>
      <c r="K1916" s="200" t="str" cm="1">
        <f t="array" ref="K1916">IF($C1916="","",IF(AND($C1916=Party_Statement!$C$5,$B1916&gt;=Party_Statement!$C$6,$B1916&lt;=Party_Statement!$E$6),SUMPRODUCT(($C$3:$C1916=Party_Statement!$C$5)*($B$3:$B1916&gt;=Party_Statement!$C$6)*($B$3:$B1916&lt;=Party_Statement!$E$6)),""))</f>
        <v/>
      </c>
    </row>
    <row r="1917" spans="1:11" x14ac:dyDescent="0.2">
      <c r="A1917" s="196" t="str">
        <f>Sales_Entry!A1917</f>
        <v>2083/06/04</v>
      </c>
      <c r="B1917" s="197">
        <f>Sales_Entry!B1917</f>
        <v>46285</v>
      </c>
      <c r="C1917" s="198" t="str">
        <f>Sales_Entry!D1917</f>
        <v>YUBARAJ AND SAMRAT</v>
      </c>
      <c r="D1917" s="198" t="s">
        <v>1388</v>
      </c>
      <c r="E1917" s="198" t="str">
        <f>Sales_Entry!C1917</f>
        <v>BILL-7559</v>
      </c>
      <c r="F1917" s="198" t="str">
        <f>Sales_Entry!E1917</f>
        <v>Mix Milk</v>
      </c>
      <c r="G1917" s="199">
        <f>N(Sales_Entry!J1917)</f>
        <v>850</v>
      </c>
      <c r="H1917" s="199">
        <v>0</v>
      </c>
      <c r="I1917" s="199">
        <f t="shared" si="29"/>
        <v>850</v>
      </c>
      <c r="J1917" s="200"/>
      <c r="K1917" s="200" t="str" cm="1">
        <f t="array" ref="K1917">IF($C1917="","",IF(AND($C1917=Party_Statement!$C$5,$B1917&gt;=Party_Statement!$C$6,$B1917&lt;=Party_Statement!$E$6),SUMPRODUCT(($C$3:$C1917=Party_Statement!$C$5)*($B$3:$B1917&gt;=Party_Statement!$C$6)*($B$3:$B1917&lt;=Party_Statement!$E$6)),""))</f>
        <v/>
      </c>
    </row>
    <row r="1918" spans="1:11" x14ac:dyDescent="0.2">
      <c r="A1918" s="196" t="str">
        <f>Sales_Entry!A1918</f>
        <v>2083/06/04</v>
      </c>
      <c r="B1918" s="197">
        <f>Sales_Entry!B1918</f>
        <v>46285</v>
      </c>
      <c r="C1918" s="198" t="str">
        <f>Sales_Entry!D1918</f>
        <v>KRISHNA KHAREL</v>
      </c>
      <c r="D1918" s="198" t="s">
        <v>1388</v>
      </c>
      <c r="E1918" s="198" t="str">
        <f>Sales_Entry!C1918</f>
        <v>BILL-7560</v>
      </c>
      <c r="F1918" s="198" t="str">
        <f>Sales_Entry!E1918</f>
        <v>Mix Milk</v>
      </c>
      <c r="G1918" s="199">
        <f>N(Sales_Entry!J1918)</f>
        <v>301</v>
      </c>
      <c r="H1918" s="199">
        <v>0</v>
      </c>
      <c r="I1918" s="199">
        <f t="shared" si="29"/>
        <v>301</v>
      </c>
      <c r="J1918" s="200"/>
      <c r="K1918" s="200" t="str" cm="1">
        <f t="array" ref="K1918">IF($C1918="","",IF(AND($C1918=Party_Statement!$C$5,$B1918&gt;=Party_Statement!$C$6,$B1918&lt;=Party_Statement!$E$6),SUMPRODUCT(($C$3:$C1918=Party_Statement!$C$5)*($B$3:$B1918&gt;=Party_Statement!$C$6)*($B$3:$B1918&lt;=Party_Statement!$E$6)),""))</f>
        <v/>
      </c>
    </row>
    <row r="1919" spans="1:11" x14ac:dyDescent="0.2">
      <c r="A1919" s="196" t="str">
        <f>Sales_Entry!A1919</f>
        <v>2083/06/04</v>
      </c>
      <c r="B1919" s="197">
        <f>Sales_Entry!B1919</f>
        <v>46285</v>
      </c>
      <c r="C1919" s="198" t="str">
        <f>Sales_Entry!D1919</f>
        <v>SAMIKSHYA KIRANA</v>
      </c>
      <c r="D1919" s="198" t="s">
        <v>1388</v>
      </c>
      <c r="E1919" s="198" t="str">
        <f>Sales_Entry!C1919</f>
        <v>BILL-7561</v>
      </c>
      <c r="F1919" s="198" t="str">
        <f>Sales_Entry!E1919</f>
        <v>Mix Milk</v>
      </c>
      <c r="G1919" s="199">
        <f>N(Sales_Entry!J1919)</f>
        <v>850</v>
      </c>
      <c r="H1919" s="199">
        <v>0</v>
      </c>
      <c r="I1919" s="199">
        <f t="shared" si="29"/>
        <v>850</v>
      </c>
      <c r="J1919" s="200"/>
      <c r="K1919" s="200" t="str" cm="1">
        <f t="array" ref="K1919">IF($C1919="","",IF(AND($C1919=Party_Statement!$C$5,$B1919&gt;=Party_Statement!$C$6,$B1919&lt;=Party_Statement!$E$6),SUMPRODUCT(($C$3:$C1919=Party_Statement!$C$5)*($B$3:$B1919&gt;=Party_Statement!$C$6)*($B$3:$B1919&lt;=Party_Statement!$E$6)),""))</f>
        <v/>
      </c>
    </row>
    <row r="1920" spans="1:11" x14ac:dyDescent="0.2">
      <c r="A1920" s="196" t="str">
        <f>Sales_Entry!A1920</f>
        <v>2083/06/04</v>
      </c>
      <c r="B1920" s="197">
        <f>Sales_Entry!B1920</f>
        <v>46285</v>
      </c>
      <c r="C1920" s="198" t="str">
        <f>Sales_Entry!D1920</f>
        <v>CHHATRABHUMI STORE</v>
      </c>
      <c r="D1920" s="198" t="s">
        <v>1388</v>
      </c>
      <c r="E1920" s="198" t="str">
        <f>Sales_Entry!C1920</f>
        <v>BILL-7562</v>
      </c>
      <c r="F1920" s="198" t="str">
        <f>Sales_Entry!E1920</f>
        <v>Mix Milk</v>
      </c>
      <c r="G1920" s="199">
        <f>N(Sales_Entry!J1920)</f>
        <v>2494</v>
      </c>
      <c r="H1920" s="199">
        <v>0</v>
      </c>
      <c r="I1920" s="199">
        <f t="shared" si="29"/>
        <v>2494</v>
      </c>
      <c r="J1920" s="200"/>
      <c r="K1920" s="200" t="str" cm="1">
        <f t="array" ref="K1920">IF($C1920="","",IF(AND($C1920=Party_Statement!$C$5,$B1920&gt;=Party_Statement!$C$6,$B1920&lt;=Party_Statement!$E$6),SUMPRODUCT(($C$3:$C1920=Party_Statement!$C$5)*($B$3:$B1920&gt;=Party_Statement!$C$6)*($B$3:$B1920&lt;=Party_Statement!$E$6)),""))</f>
        <v/>
      </c>
    </row>
    <row r="1921" spans="1:11" x14ac:dyDescent="0.2">
      <c r="A1921" s="196" t="str">
        <f>Sales_Entry!A1921</f>
        <v>2083/06/04</v>
      </c>
      <c r="B1921" s="197">
        <f>Sales_Entry!B1921</f>
        <v>46285</v>
      </c>
      <c r="C1921" s="198" t="str">
        <f>Sales_Entry!D1921</f>
        <v>ORGANIC TARKALI</v>
      </c>
      <c r="D1921" s="198" t="s">
        <v>1388</v>
      </c>
      <c r="E1921" s="198" t="str">
        <f>Sales_Entry!C1921</f>
        <v>BILL-7563</v>
      </c>
      <c r="F1921" s="198" t="str">
        <f>Sales_Entry!E1921</f>
        <v>Mix Milk</v>
      </c>
      <c r="G1921" s="199">
        <f>N(Sales_Entry!J1921)</f>
        <v>1900</v>
      </c>
      <c r="H1921" s="199">
        <v>0</v>
      </c>
      <c r="I1921" s="199">
        <f t="shared" si="29"/>
        <v>1900</v>
      </c>
      <c r="J1921" s="200"/>
      <c r="K1921" s="200" t="str" cm="1">
        <f t="array" ref="K1921">IF($C1921="","",IF(AND($C1921=Party_Statement!$C$5,$B1921&gt;=Party_Statement!$C$6,$B1921&lt;=Party_Statement!$E$6),SUMPRODUCT(($C$3:$C1921=Party_Statement!$C$5)*($B$3:$B1921&gt;=Party_Statement!$C$6)*($B$3:$B1921&lt;=Party_Statement!$E$6)),""))</f>
        <v/>
      </c>
    </row>
    <row r="1922" spans="1:11" x14ac:dyDescent="0.2">
      <c r="A1922" s="196" t="str">
        <f>Sales_Entry!A1922</f>
        <v>2083/06/04</v>
      </c>
      <c r="B1922" s="197">
        <f>Sales_Entry!B1922</f>
        <v>46285</v>
      </c>
      <c r="C1922" s="198" t="str">
        <f>Sales_Entry!D1922</f>
        <v>SHARMA DAI</v>
      </c>
      <c r="D1922" s="198" t="s">
        <v>1388</v>
      </c>
      <c r="E1922" s="198" t="str">
        <f>Sales_Entry!C1922</f>
        <v>BILL-7564</v>
      </c>
      <c r="F1922" s="198" t="str">
        <f>Sales_Entry!E1922</f>
        <v>Mix Milk</v>
      </c>
      <c r="G1922" s="199">
        <f>N(Sales_Entry!J1922)</f>
        <v>3655</v>
      </c>
      <c r="H1922" s="199">
        <v>0</v>
      </c>
      <c r="I1922" s="199">
        <f t="shared" si="29"/>
        <v>3655</v>
      </c>
      <c r="J1922" s="200"/>
      <c r="K1922" s="200" t="str" cm="1">
        <f t="array" ref="K1922">IF($C1922="","",IF(AND($C1922=Party_Statement!$C$5,$B1922&gt;=Party_Statement!$C$6,$B1922&lt;=Party_Statement!$E$6),SUMPRODUCT(($C$3:$C1922=Party_Statement!$C$5)*($B$3:$B1922&gt;=Party_Statement!$C$6)*($B$3:$B1922&lt;=Party_Statement!$E$6)),""))</f>
        <v/>
      </c>
    </row>
    <row r="1923" spans="1:11" x14ac:dyDescent="0.2">
      <c r="A1923" s="196" t="str">
        <f>Sales_Entry!A1923</f>
        <v>2083/06/04</v>
      </c>
      <c r="B1923" s="197">
        <f>Sales_Entry!B1923</f>
        <v>46285</v>
      </c>
      <c r="C1923" s="198" t="str">
        <f>Sales_Entry!D1923</f>
        <v>GANGA NEUPANE</v>
      </c>
      <c r="D1923" s="198" t="s">
        <v>1388</v>
      </c>
      <c r="E1923" s="198" t="str">
        <f>Sales_Entry!C1923</f>
        <v>BILL-7565</v>
      </c>
      <c r="F1923" s="198" t="str">
        <f>Sales_Entry!E1923</f>
        <v>Mix Milk</v>
      </c>
      <c r="G1923" s="199">
        <f>N(Sales_Entry!J1923)</f>
        <v>425</v>
      </c>
      <c r="H1923" s="199">
        <v>0</v>
      </c>
      <c r="I1923" s="199">
        <f t="shared" si="29"/>
        <v>425</v>
      </c>
      <c r="J1923" s="200"/>
      <c r="K1923" s="200" t="str" cm="1">
        <f t="array" ref="K1923">IF($C1923="","",IF(AND($C1923=Party_Statement!$C$5,$B1923&gt;=Party_Statement!$C$6,$B1923&lt;=Party_Statement!$E$6),SUMPRODUCT(($C$3:$C1923=Party_Statement!$C$5)*($B$3:$B1923&gt;=Party_Statement!$C$6)*($B$3:$B1923&lt;=Party_Statement!$E$6)),""))</f>
        <v/>
      </c>
    </row>
    <row r="1924" spans="1:11" x14ac:dyDescent="0.2">
      <c r="A1924" s="196" t="str">
        <f>Sales_Entry!A1924</f>
        <v>2083/06/04</v>
      </c>
      <c r="B1924" s="197">
        <f>Sales_Entry!B1924</f>
        <v>46285</v>
      </c>
      <c r="C1924" s="198" t="str">
        <f>Sales_Entry!D1924</f>
        <v>NEUPANE KIRANA</v>
      </c>
      <c r="D1924" s="198" t="s">
        <v>1388</v>
      </c>
      <c r="E1924" s="198" t="str">
        <f>Sales_Entry!C1924</f>
        <v>BILL-7566</v>
      </c>
      <c r="F1924" s="198" t="str">
        <f>Sales_Entry!E1924</f>
        <v>Mix Milk</v>
      </c>
      <c r="G1924" s="199">
        <f>N(Sales_Entry!J1924)</f>
        <v>100</v>
      </c>
      <c r="H1924" s="199">
        <v>0</v>
      </c>
      <c r="I1924" s="199">
        <f t="shared" ref="I1924:I1987" si="30">IF($C1924="","",$G1924-$H1924)</f>
        <v>100</v>
      </c>
      <c r="J1924" s="200"/>
      <c r="K1924" s="200" t="str" cm="1">
        <f t="array" ref="K1924">IF($C1924="","",IF(AND($C1924=Party_Statement!$C$5,$B1924&gt;=Party_Statement!$C$6,$B1924&lt;=Party_Statement!$E$6),SUMPRODUCT(($C$3:$C1924=Party_Statement!$C$5)*($B$3:$B1924&gt;=Party_Statement!$C$6)*($B$3:$B1924&lt;=Party_Statement!$E$6)),""))</f>
        <v/>
      </c>
    </row>
    <row r="1925" spans="1:11" x14ac:dyDescent="0.2">
      <c r="A1925" s="196" t="str">
        <f>Sales_Entry!A1925</f>
        <v>2083/06/04</v>
      </c>
      <c r="B1925" s="197">
        <f>Sales_Entry!B1925</f>
        <v>46285</v>
      </c>
      <c r="C1925" s="198" t="str">
        <f>Sales_Entry!D1925</f>
        <v>J AND J SISTERS</v>
      </c>
      <c r="D1925" s="198" t="s">
        <v>1388</v>
      </c>
      <c r="E1925" s="198" t="str">
        <f>Sales_Entry!C1925</f>
        <v>BILL-7567</v>
      </c>
      <c r="F1925" s="198" t="str">
        <f>Sales_Entry!E1925</f>
        <v>Mix Milk</v>
      </c>
      <c r="G1925" s="199">
        <f>N(Sales_Entry!J1925)</f>
        <v>425</v>
      </c>
      <c r="H1925" s="199">
        <v>0</v>
      </c>
      <c r="I1925" s="199">
        <f t="shared" si="30"/>
        <v>425</v>
      </c>
      <c r="J1925" s="200"/>
      <c r="K1925" s="200" t="str" cm="1">
        <f t="array" ref="K1925">IF($C1925="","",IF(AND($C1925=Party_Statement!$C$5,$B1925&gt;=Party_Statement!$C$6,$B1925&lt;=Party_Statement!$E$6),SUMPRODUCT(($C$3:$C1925=Party_Statement!$C$5)*($B$3:$B1925&gt;=Party_Statement!$C$6)*($B$3:$B1925&lt;=Party_Statement!$E$6)),""))</f>
        <v/>
      </c>
    </row>
    <row r="1926" spans="1:11" x14ac:dyDescent="0.2">
      <c r="A1926" s="196" t="str">
        <f>Sales_Entry!A1926</f>
        <v>2083/06/04</v>
      </c>
      <c r="B1926" s="197">
        <f>Sales_Entry!B1926</f>
        <v>46285</v>
      </c>
      <c r="C1926" s="198" t="str">
        <f>Sales_Entry!D1926</f>
        <v>ORGANIC TARKALI</v>
      </c>
      <c r="D1926" s="198" t="s">
        <v>1388</v>
      </c>
      <c r="E1926" s="198" t="str">
        <f>Sales_Entry!C1926</f>
        <v>BILL-7568</v>
      </c>
      <c r="F1926" s="198" t="str">
        <f>Sales_Entry!E1926</f>
        <v>Mix Milk</v>
      </c>
      <c r="G1926" s="199">
        <f>N(Sales_Entry!J1926)</f>
        <v>1700</v>
      </c>
      <c r="H1926" s="199">
        <v>0</v>
      </c>
      <c r="I1926" s="199">
        <f t="shared" si="30"/>
        <v>1700</v>
      </c>
      <c r="J1926" s="200"/>
      <c r="K1926" s="200" t="str" cm="1">
        <f t="array" ref="K1926">IF($C1926="","",IF(AND($C1926=Party_Statement!$C$5,$B1926&gt;=Party_Statement!$C$6,$B1926&lt;=Party_Statement!$E$6),SUMPRODUCT(($C$3:$C1926=Party_Statement!$C$5)*($B$3:$B1926&gt;=Party_Statement!$C$6)*($B$3:$B1926&lt;=Party_Statement!$E$6)),""))</f>
        <v/>
      </c>
    </row>
    <row r="1927" spans="1:11" x14ac:dyDescent="0.2">
      <c r="A1927" s="196" t="str">
        <f>Sales_Entry!A1927</f>
        <v>2083/06/05</v>
      </c>
      <c r="B1927" s="197">
        <f>Sales_Entry!B1927</f>
        <v>46286</v>
      </c>
      <c r="C1927" s="198" t="str">
        <f>Sales_Entry!D1927</f>
        <v>SRIJANA DAIRY</v>
      </c>
      <c r="D1927" s="198" t="s">
        <v>1388</v>
      </c>
      <c r="E1927" s="198" t="str">
        <f>Sales_Entry!C1927</f>
        <v>BILL-7569</v>
      </c>
      <c r="F1927" s="198" t="str">
        <f>Sales_Entry!E1927</f>
        <v>Mix Milk</v>
      </c>
      <c r="G1927" s="199">
        <f>N(Sales_Entry!J1927)</f>
        <v>5100</v>
      </c>
      <c r="H1927" s="199">
        <v>0</v>
      </c>
      <c r="I1927" s="199">
        <f t="shared" si="30"/>
        <v>5100</v>
      </c>
      <c r="J1927" s="200"/>
      <c r="K1927" s="200" t="str" cm="1">
        <f t="array" ref="K1927">IF($C1927="","",IF(AND($C1927=Party_Statement!$C$5,$B1927&gt;=Party_Statement!$C$6,$B1927&lt;=Party_Statement!$E$6),SUMPRODUCT(($C$3:$C1927=Party_Statement!$C$5)*($B$3:$B1927&gt;=Party_Statement!$C$6)*($B$3:$B1927&lt;=Party_Statement!$E$6)),""))</f>
        <v/>
      </c>
    </row>
    <row r="1928" spans="1:11" x14ac:dyDescent="0.2">
      <c r="A1928" s="196" t="str">
        <f>Sales_Entry!A1928</f>
        <v>2083/06/05</v>
      </c>
      <c r="B1928" s="197">
        <f>Sales_Entry!B1928</f>
        <v>46286</v>
      </c>
      <c r="C1928" s="198" t="str">
        <f>Sales_Entry!D1928</f>
        <v>SRIJANA DAIRY</v>
      </c>
      <c r="D1928" s="198" t="s">
        <v>1388</v>
      </c>
      <c r="E1928" s="198" t="str">
        <f>Sales_Entry!C1928</f>
        <v>BILL-7569</v>
      </c>
      <c r="F1928" s="198" t="str">
        <f>Sales_Entry!E1928</f>
        <v>Cow Milk</v>
      </c>
      <c r="G1928" s="199">
        <f>N(Sales_Entry!J1928)</f>
        <v>80</v>
      </c>
      <c r="H1928" s="199">
        <v>0</v>
      </c>
      <c r="I1928" s="199">
        <f t="shared" si="30"/>
        <v>80</v>
      </c>
      <c r="J1928" s="200"/>
      <c r="K1928" s="200" t="str" cm="1">
        <f t="array" ref="K1928">IF($C1928="","",IF(AND($C1928=Party_Statement!$C$5,$B1928&gt;=Party_Statement!$C$6,$B1928&lt;=Party_Statement!$E$6),SUMPRODUCT(($C$3:$C1928=Party_Statement!$C$5)*($B$3:$B1928&gt;=Party_Statement!$C$6)*($B$3:$B1928&lt;=Party_Statement!$E$6)),""))</f>
        <v/>
      </c>
    </row>
    <row r="1929" spans="1:11" x14ac:dyDescent="0.2">
      <c r="A1929" s="196" t="str">
        <f>Sales_Entry!A1929</f>
        <v>2083/06/05</v>
      </c>
      <c r="B1929" s="197">
        <f>Sales_Entry!B1929</f>
        <v>46286</v>
      </c>
      <c r="C1929" s="198" t="str">
        <f>Sales_Entry!D1929</f>
        <v>SOBHA BHATTARAI</v>
      </c>
      <c r="D1929" s="198" t="s">
        <v>1388</v>
      </c>
      <c r="E1929" s="198" t="str">
        <f>Sales_Entry!C1929</f>
        <v>BILL-7570</v>
      </c>
      <c r="F1929" s="198" t="str">
        <f>Sales_Entry!E1929</f>
        <v>Mix Milk</v>
      </c>
      <c r="G1929" s="199">
        <f>N(Sales_Entry!J1929)</f>
        <v>3400</v>
      </c>
      <c r="H1929" s="199">
        <v>0</v>
      </c>
      <c r="I1929" s="199">
        <f t="shared" si="30"/>
        <v>3400</v>
      </c>
      <c r="J1929" s="200"/>
      <c r="K1929" s="200" t="str" cm="1">
        <f t="array" ref="K1929">IF($C1929="","",IF(AND($C1929=Party_Statement!$C$5,$B1929&gt;=Party_Statement!$C$6,$B1929&lt;=Party_Statement!$E$6),SUMPRODUCT(($C$3:$C1929=Party_Statement!$C$5)*($B$3:$B1929&gt;=Party_Statement!$C$6)*($B$3:$B1929&lt;=Party_Statement!$E$6)),""))</f>
        <v/>
      </c>
    </row>
    <row r="1930" spans="1:11" x14ac:dyDescent="0.2">
      <c r="A1930" s="196" t="str">
        <f>Sales_Entry!A1930</f>
        <v>2083/06/05</v>
      </c>
      <c r="B1930" s="197">
        <f>Sales_Entry!B1930</f>
        <v>46286</v>
      </c>
      <c r="C1930" s="198" t="str">
        <f>Sales_Entry!D1930</f>
        <v>MANAKAMANA DAIRY</v>
      </c>
      <c r="D1930" s="198" t="s">
        <v>1388</v>
      </c>
      <c r="E1930" s="198" t="str">
        <f>Sales_Entry!C1930</f>
        <v>BILL-7571</v>
      </c>
      <c r="F1930" s="198" t="str">
        <f>Sales_Entry!E1930</f>
        <v>Mix Milk</v>
      </c>
      <c r="G1930" s="199">
        <f>N(Sales_Entry!J1930)</f>
        <v>850</v>
      </c>
      <c r="H1930" s="199">
        <v>0</v>
      </c>
      <c r="I1930" s="199">
        <f t="shared" si="30"/>
        <v>850</v>
      </c>
      <c r="J1930" s="200"/>
      <c r="K1930" s="200" t="str" cm="1">
        <f t="array" ref="K1930">IF($C1930="","",IF(AND($C1930=Party_Statement!$C$5,$B1930&gt;=Party_Statement!$C$6,$B1930&lt;=Party_Statement!$E$6),SUMPRODUCT(($C$3:$C1930=Party_Statement!$C$5)*($B$3:$B1930&gt;=Party_Statement!$C$6)*($B$3:$B1930&lt;=Party_Statement!$E$6)),""))</f>
        <v/>
      </c>
    </row>
    <row r="1931" spans="1:11" x14ac:dyDescent="0.2">
      <c r="A1931" s="196" t="str">
        <f>Sales_Entry!A1931</f>
        <v>2083/06/05</v>
      </c>
      <c r="B1931" s="197">
        <f>Sales_Entry!B1931</f>
        <v>46286</v>
      </c>
      <c r="C1931" s="198" t="str">
        <f>Sales_Entry!D1931</f>
        <v>CHHATRABHUMI STORE</v>
      </c>
      <c r="D1931" s="198" t="s">
        <v>1388</v>
      </c>
      <c r="E1931" s="198" t="str">
        <f>Sales_Entry!C1931</f>
        <v>BILL-7572</v>
      </c>
      <c r="F1931" s="198" t="str">
        <f>Sales_Entry!E1931</f>
        <v>Mix Milk</v>
      </c>
      <c r="G1931" s="199">
        <f>N(Sales_Entry!J1931)</f>
        <v>1720</v>
      </c>
      <c r="H1931" s="199">
        <v>0</v>
      </c>
      <c r="I1931" s="199">
        <f t="shared" si="30"/>
        <v>1720</v>
      </c>
      <c r="J1931" s="200"/>
      <c r="K1931" s="200" t="str" cm="1">
        <f t="array" ref="K1931">IF($C1931="","",IF(AND($C1931=Party_Statement!$C$5,$B1931&gt;=Party_Statement!$C$6,$B1931&lt;=Party_Statement!$E$6),SUMPRODUCT(($C$3:$C1931=Party_Statement!$C$5)*($B$3:$B1931&gt;=Party_Statement!$C$6)*($B$3:$B1931&lt;=Party_Statement!$E$6)),""))</f>
        <v/>
      </c>
    </row>
    <row r="1932" spans="1:11" x14ac:dyDescent="0.2">
      <c r="A1932" s="196" t="str">
        <f>Sales_Entry!A1932</f>
        <v>2083/06/05</v>
      </c>
      <c r="B1932" s="197">
        <f>Sales_Entry!B1932</f>
        <v>46286</v>
      </c>
      <c r="C1932" s="198" t="str">
        <f>Sales_Entry!D1932</f>
        <v>PALPALI KIRANA</v>
      </c>
      <c r="D1932" s="198" t="s">
        <v>1388</v>
      </c>
      <c r="E1932" s="198" t="str">
        <f>Sales_Entry!C1932</f>
        <v>BILL-7573</v>
      </c>
      <c r="F1932" s="198" t="str">
        <f>Sales_Entry!E1932</f>
        <v>Mix Milk</v>
      </c>
      <c r="G1932" s="199">
        <f>N(Sales_Entry!J1932)</f>
        <v>1700</v>
      </c>
      <c r="H1932" s="199">
        <v>0</v>
      </c>
      <c r="I1932" s="199">
        <f t="shared" si="30"/>
        <v>1700</v>
      </c>
      <c r="J1932" s="200"/>
      <c r="K1932" s="200" t="str" cm="1">
        <f t="array" ref="K1932">IF($C1932="","",IF(AND($C1932=Party_Statement!$C$5,$B1932&gt;=Party_Statement!$C$6,$B1932&lt;=Party_Statement!$E$6),SUMPRODUCT(($C$3:$C1932=Party_Statement!$C$5)*($B$3:$B1932&gt;=Party_Statement!$C$6)*($B$3:$B1932&lt;=Party_Statement!$E$6)),""))</f>
        <v/>
      </c>
    </row>
    <row r="1933" spans="1:11" x14ac:dyDescent="0.2">
      <c r="A1933" s="196" t="str">
        <f>Sales_Entry!A1933</f>
        <v>2083/06/05</v>
      </c>
      <c r="B1933" s="197">
        <f>Sales_Entry!B1933</f>
        <v>46286</v>
      </c>
      <c r="C1933" s="198" t="str">
        <f>Sales_Entry!D1933</f>
        <v>AAMOSH KIRANA</v>
      </c>
      <c r="D1933" s="198" t="s">
        <v>1388</v>
      </c>
      <c r="E1933" s="198" t="str">
        <f>Sales_Entry!C1933</f>
        <v>BILL-7574</v>
      </c>
      <c r="F1933" s="198" t="str">
        <f>Sales_Entry!E1933</f>
        <v>Mix Milk</v>
      </c>
      <c r="G1933" s="199">
        <f>N(Sales_Entry!J1933)</f>
        <v>3870</v>
      </c>
      <c r="H1933" s="199">
        <v>0</v>
      </c>
      <c r="I1933" s="199">
        <f t="shared" si="30"/>
        <v>3870</v>
      </c>
      <c r="J1933" s="200"/>
      <c r="K1933" s="200" t="str" cm="1">
        <f t="array" ref="K1933">IF($C1933="","",IF(AND($C1933=Party_Statement!$C$5,$B1933&gt;=Party_Statement!$C$6,$B1933&lt;=Party_Statement!$E$6),SUMPRODUCT(($C$3:$C1933=Party_Statement!$C$5)*($B$3:$B1933&gt;=Party_Statement!$C$6)*($B$3:$B1933&lt;=Party_Statement!$E$6)),""))</f>
        <v/>
      </c>
    </row>
    <row r="1934" spans="1:11" x14ac:dyDescent="0.2">
      <c r="A1934" s="196" t="str">
        <f>Sales_Entry!A1934</f>
        <v>2083/06/05</v>
      </c>
      <c r="B1934" s="197">
        <f>Sales_Entry!B1934</f>
        <v>46286</v>
      </c>
      <c r="C1934" s="198" t="str">
        <f>Sales_Entry!D1934</f>
        <v>AAMOSH KIRANA</v>
      </c>
      <c r="D1934" s="198" t="s">
        <v>1388</v>
      </c>
      <c r="E1934" s="198" t="str">
        <f>Sales_Entry!C1934</f>
        <v>BILL-7574</v>
      </c>
      <c r="F1934" s="198" t="str">
        <f>Sales_Entry!E1934</f>
        <v>Mix Milk</v>
      </c>
      <c r="G1934" s="199">
        <f>N(Sales_Entry!J1934)</f>
        <v>2125</v>
      </c>
      <c r="H1934" s="199">
        <v>0</v>
      </c>
      <c r="I1934" s="199">
        <f t="shared" si="30"/>
        <v>2125</v>
      </c>
      <c r="J1934" s="200"/>
      <c r="K1934" s="200" t="str" cm="1">
        <f t="array" ref="K1934">IF($C1934="","",IF(AND($C1934=Party_Statement!$C$5,$B1934&gt;=Party_Statement!$C$6,$B1934&lt;=Party_Statement!$E$6),SUMPRODUCT(($C$3:$C1934=Party_Statement!$C$5)*($B$3:$B1934&gt;=Party_Statement!$C$6)*($B$3:$B1934&lt;=Party_Statement!$E$6)),""))</f>
        <v/>
      </c>
    </row>
    <row r="1935" spans="1:11" x14ac:dyDescent="0.2">
      <c r="A1935" s="196" t="str">
        <f>Sales_Entry!A1935</f>
        <v>2083/06/05</v>
      </c>
      <c r="B1935" s="197">
        <f>Sales_Entry!B1935</f>
        <v>46286</v>
      </c>
      <c r="C1935" s="198" t="str">
        <f>Sales_Entry!D1935</f>
        <v>AAMOSH KIRANA</v>
      </c>
      <c r="D1935" s="198" t="s">
        <v>1388</v>
      </c>
      <c r="E1935" s="198" t="str">
        <f>Sales_Entry!C1935</f>
        <v>BILL-7574</v>
      </c>
      <c r="F1935" s="198" t="str">
        <f>Sales_Entry!E1935</f>
        <v>Cow Milk</v>
      </c>
      <c r="G1935" s="199">
        <f>N(Sales_Entry!J1935)</f>
        <v>80</v>
      </c>
      <c r="H1935" s="199">
        <v>0</v>
      </c>
      <c r="I1935" s="199">
        <f t="shared" si="30"/>
        <v>80</v>
      </c>
      <c r="J1935" s="200"/>
      <c r="K1935" s="200" t="str" cm="1">
        <f t="array" ref="K1935">IF($C1935="","",IF(AND($C1935=Party_Statement!$C$5,$B1935&gt;=Party_Statement!$C$6,$B1935&lt;=Party_Statement!$E$6),SUMPRODUCT(($C$3:$C1935=Party_Statement!$C$5)*($B$3:$B1935&gt;=Party_Statement!$C$6)*($B$3:$B1935&lt;=Party_Statement!$E$6)),""))</f>
        <v/>
      </c>
    </row>
    <row r="1936" spans="1:11" x14ac:dyDescent="0.2">
      <c r="A1936" s="196" t="str">
        <f>Sales_Entry!A1936</f>
        <v>2083/06/05</v>
      </c>
      <c r="B1936" s="197">
        <f>Sales_Entry!B1936</f>
        <v>46286</v>
      </c>
      <c r="C1936" s="198" t="str">
        <f>Sales_Entry!D1936</f>
        <v>DEURALI KIRANA</v>
      </c>
      <c r="D1936" s="198" t="s">
        <v>1388</v>
      </c>
      <c r="E1936" s="198" t="str">
        <f>Sales_Entry!C1936</f>
        <v>BILL-7575</v>
      </c>
      <c r="F1936" s="198" t="str">
        <f>Sales_Entry!E1936</f>
        <v>Mix Milk</v>
      </c>
      <c r="G1936" s="199">
        <f>N(Sales_Entry!J1936)</f>
        <v>425</v>
      </c>
      <c r="H1936" s="199">
        <v>0</v>
      </c>
      <c r="I1936" s="199">
        <f t="shared" si="30"/>
        <v>425</v>
      </c>
      <c r="J1936" s="200"/>
      <c r="K1936" s="200" t="str" cm="1">
        <f t="array" ref="K1936">IF($C1936="","",IF(AND($C1936=Party_Statement!$C$5,$B1936&gt;=Party_Statement!$C$6,$B1936&lt;=Party_Statement!$E$6),SUMPRODUCT(($C$3:$C1936=Party_Statement!$C$5)*($B$3:$B1936&gt;=Party_Statement!$C$6)*($B$3:$B1936&lt;=Party_Statement!$E$6)),""))</f>
        <v/>
      </c>
    </row>
    <row r="1937" spans="1:11" x14ac:dyDescent="0.2">
      <c r="A1937" s="196" t="str">
        <f>Sales_Entry!A1937</f>
        <v>2083/06/05</v>
      </c>
      <c r="B1937" s="197">
        <f>Sales_Entry!B1937</f>
        <v>46286</v>
      </c>
      <c r="C1937" s="198" t="str">
        <f>Sales_Entry!D1937</f>
        <v>GIRI KIRANA</v>
      </c>
      <c r="D1937" s="198" t="s">
        <v>1388</v>
      </c>
      <c r="E1937" s="198" t="str">
        <f>Sales_Entry!C1937</f>
        <v>BILL-7576</v>
      </c>
      <c r="F1937" s="198" t="str">
        <f>Sales_Entry!E1937</f>
        <v>Mix Milk</v>
      </c>
      <c r="G1937" s="199">
        <f>N(Sales_Entry!J1937)</f>
        <v>1275</v>
      </c>
      <c r="H1937" s="199">
        <v>0</v>
      </c>
      <c r="I1937" s="199">
        <f t="shared" si="30"/>
        <v>1275</v>
      </c>
      <c r="J1937" s="200"/>
      <c r="K1937" s="200" t="str" cm="1">
        <f t="array" ref="K1937">IF($C1937="","",IF(AND($C1937=Party_Statement!$C$5,$B1937&gt;=Party_Statement!$C$6,$B1937&lt;=Party_Statement!$E$6),SUMPRODUCT(($C$3:$C1937=Party_Statement!$C$5)*($B$3:$B1937&gt;=Party_Statement!$C$6)*($B$3:$B1937&lt;=Party_Statement!$E$6)),""))</f>
        <v/>
      </c>
    </row>
    <row r="1938" spans="1:11" x14ac:dyDescent="0.2">
      <c r="A1938" s="196" t="str">
        <f>Sales_Entry!A1938</f>
        <v>2083/06/05</v>
      </c>
      <c r="B1938" s="197">
        <f>Sales_Entry!B1938</f>
        <v>46286</v>
      </c>
      <c r="C1938" s="198" t="str">
        <f>Sales_Entry!D1938</f>
        <v>KRISHNA KHAREL</v>
      </c>
      <c r="D1938" s="198" t="s">
        <v>1388</v>
      </c>
      <c r="E1938" s="198" t="str">
        <f>Sales_Entry!C1938</f>
        <v>BILL-7577</v>
      </c>
      <c r="F1938" s="198" t="str">
        <f>Sales_Entry!E1938</f>
        <v>Mix Milk</v>
      </c>
      <c r="G1938" s="199">
        <f>N(Sales_Entry!J1938)</f>
        <v>301</v>
      </c>
      <c r="H1938" s="199">
        <v>0</v>
      </c>
      <c r="I1938" s="199">
        <f t="shared" si="30"/>
        <v>301</v>
      </c>
      <c r="J1938" s="200"/>
      <c r="K1938" s="200" t="str" cm="1">
        <f t="array" ref="K1938">IF($C1938="","",IF(AND($C1938=Party_Statement!$C$5,$B1938&gt;=Party_Statement!$C$6,$B1938&lt;=Party_Statement!$E$6),SUMPRODUCT(($C$3:$C1938=Party_Statement!$C$5)*($B$3:$B1938&gt;=Party_Statement!$C$6)*($B$3:$B1938&lt;=Party_Statement!$E$6)),""))</f>
        <v/>
      </c>
    </row>
    <row r="1939" spans="1:11" x14ac:dyDescent="0.2">
      <c r="A1939" s="196" t="str">
        <f>Sales_Entry!A1939</f>
        <v>2083/06/05</v>
      </c>
      <c r="B1939" s="197">
        <f>Sales_Entry!B1939</f>
        <v>46286</v>
      </c>
      <c r="C1939" s="198" t="str">
        <f>Sales_Entry!D1939</f>
        <v>SAMIKSHYA KIRANA</v>
      </c>
      <c r="D1939" s="198" t="s">
        <v>1388</v>
      </c>
      <c r="E1939" s="198" t="str">
        <f>Sales_Entry!C1939</f>
        <v>BILL-7578</v>
      </c>
      <c r="F1939" s="198" t="str">
        <f>Sales_Entry!E1939</f>
        <v>Mix Milk</v>
      </c>
      <c r="G1939" s="199">
        <f>N(Sales_Entry!J1939)</f>
        <v>850</v>
      </c>
      <c r="H1939" s="199">
        <v>0</v>
      </c>
      <c r="I1939" s="199">
        <f t="shared" si="30"/>
        <v>850</v>
      </c>
      <c r="J1939" s="200"/>
      <c r="K1939" s="200" t="str" cm="1">
        <f t="array" ref="K1939">IF($C1939="","",IF(AND($C1939=Party_Statement!$C$5,$B1939&gt;=Party_Statement!$C$6,$B1939&lt;=Party_Statement!$E$6),SUMPRODUCT(($C$3:$C1939=Party_Statement!$C$5)*($B$3:$B1939&gt;=Party_Statement!$C$6)*($B$3:$B1939&lt;=Party_Statement!$E$6)),""))</f>
        <v/>
      </c>
    </row>
    <row r="1940" spans="1:11" x14ac:dyDescent="0.2">
      <c r="A1940" s="196" t="str">
        <f>Sales_Entry!A1940</f>
        <v>2083/06/05</v>
      </c>
      <c r="B1940" s="197">
        <f>Sales_Entry!B1940</f>
        <v>46286</v>
      </c>
      <c r="C1940" s="198" t="str">
        <f>Sales_Entry!D1940</f>
        <v>YUBARAJ AND SAMRAT</v>
      </c>
      <c r="D1940" s="198" t="s">
        <v>1388</v>
      </c>
      <c r="E1940" s="198" t="str">
        <f>Sales_Entry!C1940</f>
        <v>BILL-7579</v>
      </c>
      <c r="F1940" s="198" t="str">
        <f>Sales_Entry!E1940</f>
        <v>Mix Milk</v>
      </c>
      <c r="G1940" s="199">
        <f>N(Sales_Entry!J1940)</f>
        <v>850</v>
      </c>
      <c r="H1940" s="199">
        <v>0</v>
      </c>
      <c r="I1940" s="199">
        <f t="shared" si="30"/>
        <v>850</v>
      </c>
      <c r="J1940" s="200"/>
      <c r="K1940" s="200" t="str" cm="1">
        <f t="array" ref="K1940">IF($C1940="","",IF(AND($C1940=Party_Statement!$C$5,$B1940&gt;=Party_Statement!$C$6,$B1940&lt;=Party_Statement!$E$6),SUMPRODUCT(($C$3:$C1940=Party_Statement!$C$5)*($B$3:$B1940&gt;=Party_Statement!$C$6)*($B$3:$B1940&lt;=Party_Statement!$E$6)),""))</f>
        <v/>
      </c>
    </row>
    <row r="1941" spans="1:11" x14ac:dyDescent="0.2">
      <c r="A1941" s="196" t="str">
        <f>Sales_Entry!A1941</f>
        <v>2083/06/05</v>
      </c>
      <c r="B1941" s="197">
        <f>Sales_Entry!B1941</f>
        <v>46286</v>
      </c>
      <c r="C1941" s="198" t="str">
        <f>Sales_Entry!D1941</f>
        <v>AAYUSH AND AAYUSHMA</v>
      </c>
      <c r="D1941" s="198" t="s">
        <v>1388</v>
      </c>
      <c r="E1941" s="198" t="str">
        <f>Sales_Entry!C1941</f>
        <v>BILL-7580</v>
      </c>
      <c r="F1941" s="198" t="str">
        <f>Sales_Entry!E1941</f>
        <v>Mix Milk</v>
      </c>
      <c r="G1941" s="199">
        <f>N(Sales_Entry!J1941)</f>
        <v>425</v>
      </c>
      <c r="H1941" s="199">
        <v>0</v>
      </c>
      <c r="I1941" s="199">
        <f t="shared" si="30"/>
        <v>425</v>
      </c>
      <c r="J1941" s="200"/>
      <c r="K1941" s="200" t="str" cm="1">
        <f t="array" ref="K1941">IF($C1941="","",IF(AND($C1941=Party_Statement!$C$5,$B1941&gt;=Party_Statement!$C$6,$B1941&lt;=Party_Statement!$E$6),SUMPRODUCT(($C$3:$C1941=Party_Statement!$C$5)*($B$3:$B1941&gt;=Party_Statement!$C$6)*($B$3:$B1941&lt;=Party_Statement!$E$6)),""))</f>
        <v/>
      </c>
    </row>
    <row r="1942" spans="1:11" x14ac:dyDescent="0.2">
      <c r="A1942" s="196" t="str">
        <f>Sales_Entry!A1942</f>
        <v>2083/06/05</v>
      </c>
      <c r="B1942" s="197">
        <f>Sales_Entry!B1942</f>
        <v>46286</v>
      </c>
      <c r="C1942" s="198" t="str">
        <f>Sales_Entry!D1942</f>
        <v>ORGANIC TARKALI</v>
      </c>
      <c r="D1942" s="198" t="s">
        <v>1388</v>
      </c>
      <c r="E1942" s="198" t="str">
        <f>Sales_Entry!C1942</f>
        <v>BILL-7582</v>
      </c>
      <c r="F1942" s="198" t="str">
        <f>Sales_Entry!E1942</f>
        <v>Mix Milk</v>
      </c>
      <c r="G1942" s="199">
        <f>N(Sales_Entry!J1942)</f>
        <v>950</v>
      </c>
      <c r="H1942" s="199">
        <v>0</v>
      </c>
      <c r="I1942" s="199">
        <f t="shared" si="30"/>
        <v>950</v>
      </c>
      <c r="J1942" s="200"/>
      <c r="K1942" s="200" t="str" cm="1">
        <f t="array" ref="K1942">IF($C1942="","",IF(AND($C1942=Party_Statement!$C$5,$B1942&gt;=Party_Statement!$C$6,$B1942&lt;=Party_Statement!$E$6),SUMPRODUCT(($C$3:$C1942=Party_Statement!$C$5)*($B$3:$B1942&gt;=Party_Statement!$C$6)*($B$3:$B1942&lt;=Party_Statement!$E$6)),""))</f>
        <v/>
      </c>
    </row>
    <row r="1943" spans="1:11" x14ac:dyDescent="0.2">
      <c r="A1943" s="196" t="str">
        <f>Sales_Entry!A1943</f>
        <v>2083/06/05</v>
      </c>
      <c r="B1943" s="197">
        <f>Sales_Entry!B1943</f>
        <v>46286</v>
      </c>
      <c r="C1943" s="198" t="str">
        <f>Sales_Entry!D1943</f>
        <v>SHARMA DAI</v>
      </c>
      <c r="D1943" s="198" t="s">
        <v>1388</v>
      </c>
      <c r="E1943" s="198" t="str">
        <f>Sales_Entry!C1943</f>
        <v>BILL-7583</v>
      </c>
      <c r="F1943" s="198" t="str">
        <f>Sales_Entry!E1943</f>
        <v>Mix Milk</v>
      </c>
      <c r="G1943" s="199">
        <f>N(Sales_Entry!J1943)</f>
        <v>2890</v>
      </c>
      <c r="H1943" s="199">
        <v>0</v>
      </c>
      <c r="I1943" s="199">
        <f t="shared" si="30"/>
        <v>2890</v>
      </c>
      <c r="J1943" s="200"/>
      <c r="K1943" s="200" t="str" cm="1">
        <f t="array" ref="K1943">IF($C1943="","",IF(AND($C1943=Party_Statement!$C$5,$B1943&gt;=Party_Statement!$C$6,$B1943&lt;=Party_Statement!$E$6),SUMPRODUCT(($C$3:$C1943=Party_Statement!$C$5)*($B$3:$B1943&gt;=Party_Statement!$C$6)*($B$3:$B1943&lt;=Party_Statement!$E$6)),""))</f>
        <v/>
      </c>
    </row>
    <row r="1944" spans="1:11" x14ac:dyDescent="0.2">
      <c r="A1944" s="196" t="str">
        <f>Sales_Entry!A1944</f>
        <v>2083/06/05</v>
      </c>
      <c r="B1944" s="197">
        <f>Sales_Entry!B1944</f>
        <v>46286</v>
      </c>
      <c r="C1944" s="198" t="str">
        <f>Sales_Entry!D1944</f>
        <v>GANGA NEUPANE</v>
      </c>
      <c r="D1944" s="198" t="s">
        <v>1388</v>
      </c>
      <c r="E1944" s="198" t="str">
        <f>Sales_Entry!C1944</f>
        <v>BILL-7584</v>
      </c>
      <c r="F1944" s="198" t="str">
        <f>Sales_Entry!E1944</f>
        <v>Mix Milk</v>
      </c>
      <c r="G1944" s="199">
        <f>N(Sales_Entry!J1944)</f>
        <v>425</v>
      </c>
      <c r="H1944" s="199">
        <v>0</v>
      </c>
      <c r="I1944" s="199">
        <f t="shared" si="30"/>
        <v>425</v>
      </c>
      <c r="J1944" s="200"/>
      <c r="K1944" s="200" t="str" cm="1">
        <f t="array" ref="K1944">IF($C1944="","",IF(AND($C1944=Party_Statement!$C$5,$B1944&gt;=Party_Statement!$C$6,$B1944&lt;=Party_Statement!$E$6),SUMPRODUCT(($C$3:$C1944=Party_Statement!$C$5)*($B$3:$B1944&gt;=Party_Statement!$C$6)*($B$3:$B1944&lt;=Party_Statement!$E$6)),""))</f>
        <v/>
      </c>
    </row>
    <row r="1945" spans="1:11" x14ac:dyDescent="0.2">
      <c r="A1945" s="196" t="str">
        <f>Sales_Entry!A1945</f>
        <v>2083/06/05</v>
      </c>
      <c r="B1945" s="197">
        <f>Sales_Entry!B1945</f>
        <v>46286</v>
      </c>
      <c r="C1945" s="198" t="str">
        <f>Sales_Entry!D1945</f>
        <v>BAGESHWARI ICE CREAM</v>
      </c>
      <c r="D1945" s="198" t="s">
        <v>1388</v>
      </c>
      <c r="E1945" s="198" t="str">
        <f>Sales_Entry!C1945</f>
        <v>BILL-7585</v>
      </c>
      <c r="F1945" s="198" t="str">
        <f>Sales_Entry!E1945</f>
        <v>CREAM</v>
      </c>
      <c r="G1945" s="199">
        <f>N(Sales_Entry!J1945)</f>
        <v>6500</v>
      </c>
      <c r="H1945" s="199">
        <v>0</v>
      </c>
      <c r="I1945" s="199">
        <f t="shared" si="30"/>
        <v>6500</v>
      </c>
      <c r="J1945" s="200"/>
      <c r="K1945" s="200" t="str" cm="1">
        <f t="array" ref="K1945">IF($C1945="","",IF(AND($C1945=Party_Statement!$C$5,$B1945&gt;=Party_Statement!$C$6,$B1945&lt;=Party_Statement!$E$6),SUMPRODUCT(($C$3:$C1945=Party_Statement!$C$5)*($B$3:$B1945&gt;=Party_Statement!$C$6)*($B$3:$B1945&lt;=Party_Statement!$E$6)),""))</f>
        <v/>
      </c>
    </row>
    <row r="1946" spans="1:11" x14ac:dyDescent="0.2">
      <c r="A1946" s="196" t="str">
        <f>Sales_Entry!A1946</f>
        <v>2083/06/05</v>
      </c>
      <c r="B1946" s="197">
        <f>Sales_Entry!B1946</f>
        <v>46286</v>
      </c>
      <c r="C1946" s="198" t="str">
        <f>Sales_Entry!D1946</f>
        <v>LOCAL</v>
      </c>
      <c r="D1946" s="198" t="s">
        <v>1388</v>
      </c>
      <c r="E1946" s="198" t="str">
        <f>Sales_Entry!C1946</f>
        <v>BILL-7360</v>
      </c>
      <c r="F1946" s="198" t="str">
        <f>Sales_Entry!E1946</f>
        <v>Mix Milk</v>
      </c>
      <c r="G1946" s="199">
        <f>N(Sales_Entry!J1946)</f>
        <v>175</v>
      </c>
      <c r="H1946" s="199">
        <v>0</v>
      </c>
      <c r="I1946" s="199">
        <f t="shared" si="30"/>
        <v>175</v>
      </c>
      <c r="J1946" s="200"/>
      <c r="K1946" s="200" t="str" cm="1">
        <f t="array" ref="K1946">IF($C1946="","",IF(AND($C1946=Party_Statement!$C$5,$B1946&gt;=Party_Statement!$C$6,$B1946&lt;=Party_Statement!$E$6),SUMPRODUCT(($C$3:$C1946=Party_Statement!$C$5)*($B$3:$B1946&gt;=Party_Statement!$C$6)*($B$3:$B1946&lt;=Party_Statement!$E$6)),""))</f>
        <v/>
      </c>
    </row>
    <row r="1947" spans="1:11" x14ac:dyDescent="0.2">
      <c r="A1947" s="196" t="str">
        <f>Sales_Entry!A1947</f>
        <v>2083/06/05</v>
      </c>
      <c r="B1947" s="197">
        <f>Sales_Entry!B1947</f>
        <v>46286</v>
      </c>
      <c r="C1947" s="198" t="str">
        <f>Sales_Entry!D1947</f>
        <v>LOCAL</v>
      </c>
      <c r="D1947" s="198" t="s">
        <v>1388</v>
      </c>
      <c r="E1947" s="198" t="str">
        <f>Sales_Entry!C1947</f>
        <v>BILL-7360</v>
      </c>
      <c r="F1947" s="198" t="str">
        <f>Sales_Entry!E1947</f>
        <v>NAUNI</v>
      </c>
      <c r="G1947" s="199">
        <f>N(Sales_Entry!J1947)</f>
        <v>850</v>
      </c>
      <c r="H1947" s="199">
        <v>0</v>
      </c>
      <c r="I1947" s="199">
        <f t="shared" si="30"/>
        <v>850</v>
      </c>
      <c r="J1947" s="200"/>
      <c r="K1947" s="200" t="str" cm="1">
        <f t="array" ref="K1947">IF($C1947="","",IF(AND($C1947=Party_Statement!$C$5,$B1947&gt;=Party_Statement!$C$6,$B1947&lt;=Party_Statement!$E$6),SUMPRODUCT(($C$3:$C1947=Party_Statement!$C$5)*($B$3:$B1947&gt;=Party_Statement!$C$6)*($B$3:$B1947&lt;=Party_Statement!$E$6)),""))</f>
        <v/>
      </c>
    </row>
    <row r="1948" spans="1:11" x14ac:dyDescent="0.2">
      <c r="A1948" s="196" t="str">
        <f>Sales_Entry!A1948</f>
        <v>2083/06/06</v>
      </c>
      <c r="B1948" s="197">
        <f>Sales_Entry!B1948</f>
        <v>46287</v>
      </c>
      <c r="C1948" s="198" t="str">
        <f>Sales_Entry!D1948</f>
        <v>CHHATRABHUMI STORE</v>
      </c>
      <c r="D1948" s="198" t="s">
        <v>1388</v>
      </c>
      <c r="E1948" s="198" t="str">
        <f>Sales_Entry!C1948</f>
        <v>BILL-7586</v>
      </c>
      <c r="F1948" s="198" t="str">
        <f>Sales_Entry!E1948</f>
        <v>Mix Milk</v>
      </c>
      <c r="G1948" s="199">
        <f>N(Sales_Entry!J1948)</f>
        <v>2150</v>
      </c>
      <c r="H1948" s="199">
        <v>0</v>
      </c>
      <c r="I1948" s="199">
        <f t="shared" si="30"/>
        <v>2150</v>
      </c>
      <c r="J1948" s="200"/>
      <c r="K1948" s="200" t="str" cm="1">
        <f t="array" ref="K1948">IF($C1948="","",IF(AND($C1948=Party_Statement!$C$5,$B1948&gt;=Party_Statement!$C$6,$B1948&lt;=Party_Statement!$E$6),SUMPRODUCT(($C$3:$C1948=Party_Statement!$C$5)*($B$3:$B1948&gt;=Party_Statement!$C$6)*($B$3:$B1948&lt;=Party_Statement!$E$6)),""))</f>
        <v/>
      </c>
    </row>
    <row r="1949" spans="1:11" x14ac:dyDescent="0.2">
      <c r="A1949" s="196" t="str">
        <f>Sales_Entry!A1949</f>
        <v>2083/06/06</v>
      </c>
      <c r="B1949" s="197">
        <f>Sales_Entry!B1949</f>
        <v>46287</v>
      </c>
      <c r="C1949" s="198" t="str">
        <f>Sales_Entry!D1949</f>
        <v>PALPALI KIRANA</v>
      </c>
      <c r="D1949" s="198" t="s">
        <v>1388</v>
      </c>
      <c r="E1949" s="198" t="str">
        <f>Sales_Entry!C1949</f>
        <v>BILL-7587</v>
      </c>
      <c r="F1949" s="198" t="str">
        <f>Sales_Entry!E1949</f>
        <v>Mix Milk</v>
      </c>
      <c r="G1949" s="199">
        <f>N(Sales_Entry!J1949)</f>
        <v>2125</v>
      </c>
      <c r="H1949" s="199">
        <v>0</v>
      </c>
      <c r="I1949" s="199">
        <f t="shared" si="30"/>
        <v>2125</v>
      </c>
      <c r="J1949" s="200"/>
      <c r="K1949" s="200" t="str" cm="1">
        <f t="array" ref="K1949">IF($C1949="","",IF(AND($C1949=Party_Statement!$C$5,$B1949&gt;=Party_Statement!$C$6,$B1949&lt;=Party_Statement!$E$6),SUMPRODUCT(($C$3:$C1949=Party_Statement!$C$5)*($B$3:$B1949&gt;=Party_Statement!$C$6)*($B$3:$B1949&lt;=Party_Statement!$E$6)),""))</f>
        <v/>
      </c>
    </row>
    <row r="1950" spans="1:11" x14ac:dyDescent="0.2">
      <c r="A1950" s="196" t="str">
        <f>Sales_Entry!A1950</f>
        <v>2083/06/06</v>
      </c>
      <c r="B1950" s="197">
        <f>Sales_Entry!B1950</f>
        <v>46287</v>
      </c>
      <c r="C1950" s="198" t="str">
        <f>Sales_Entry!D1950</f>
        <v>AAMOSH KIRANA</v>
      </c>
      <c r="D1950" s="198" t="s">
        <v>1388</v>
      </c>
      <c r="E1950" s="198" t="str">
        <f>Sales_Entry!C1950</f>
        <v>BILL-7588</v>
      </c>
      <c r="F1950" s="198" t="str">
        <f>Sales_Entry!E1950</f>
        <v>Mix Milk</v>
      </c>
      <c r="G1950" s="199">
        <f>N(Sales_Entry!J1950)</f>
        <v>3440</v>
      </c>
      <c r="H1950" s="199">
        <v>0</v>
      </c>
      <c r="I1950" s="199">
        <f t="shared" si="30"/>
        <v>3440</v>
      </c>
      <c r="J1950" s="200"/>
      <c r="K1950" s="200" t="str" cm="1">
        <f t="array" ref="K1950">IF($C1950="","",IF(AND($C1950=Party_Statement!$C$5,$B1950&gt;=Party_Statement!$C$6,$B1950&lt;=Party_Statement!$E$6),SUMPRODUCT(($C$3:$C1950=Party_Statement!$C$5)*($B$3:$B1950&gt;=Party_Statement!$C$6)*($B$3:$B1950&lt;=Party_Statement!$E$6)),""))</f>
        <v/>
      </c>
    </row>
    <row r="1951" spans="1:11" x14ac:dyDescent="0.2">
      <c r="A1951" s="196" t="str">
        <f>Sales_Entry!A1951</f>
        <v>2083/06/06</v>
      </c>
      <c r="B1951" s="197">
        <f>Sales_Entry!B1951</f>
        <v>46287</v>
      </c>
      <c r="C1951" s="198" t="str">
        <f>Sales_Entry!D1951</f>
        <v>AAMOSH KIRANA</v>
      </c>
      <c r="D1951" s="198" t="s">
        <v>1388</v>
      </c>
      <c r="E1951" s="198" t="str">
        <f>Sales_Entry!C1951</f>
        <v>BILL-7588</v>
      </c>
      <c r="F1951" s="198" t="str">
        <f>Sales_Entry!E1951</f>
        <v>Mix Milk</v>
      </c>
      <c r="G1951" s="199">
        <f>N(Sales_Entry!J1951)</f>
        <v>1700</v>
      </c>
      <c r="H1951" s="199">
        <v>0</v>
      </c>
      <c r="I1951" s="199">
        <f t="shared" si="30"/>
        <v>1700</v>
      </c>
      <c r="J1951" s="200"/>
      <c r="K1951" s="200" t="str" cm="1">
        <f t="array" ref="K1951">IF($C1951="","",IF(AND($C1951=Party_Statement!$C$5,$B1951&gt;=Party_Statement!$C$6,$B1951&lt;=Party_Statement!$E$6),SUMPRODUCT(($C$3:$C1951=Party_Statement!$C$5)*($B$3:$B1951&gt;=Party_Statement!$C$6)*($B$3:$B1951&lt;=Party_Statement!$E$6)),""))</f>
        <v/>
      </c>
    </row>
    <row r="1952" spans="1:11" x14ac:dyDescent="0.2">
      <c r="A1952" s="196" t="str">
        <f>Sales_Entry!A1952</f>
        <v>2083/06/06</v>
      </c>
      <c r="B1952" s="197">
        <f>Sales_Entry!B1952</f>
        <v>46287</v>
      </c>
      <c r="C1952" s="198" t="str">
        <f>Sales_Entry!D1952</f>
        <v>AAMOSH KIRANA</v>
      </c>
      <c r="D1952" s="198" t="s">
        <v>1388</v>
      </c>
      <c r="E1952" s="198" t="str">
        <f>Sales_Entry!C1952</f>
        <v>BILL-7588</v>
      </c>
      <c r="F1952" s="198" t="str">
        <f>Sales_Entry!E1952</f>
        <v>Cow Milk</v>
      </c>
      <c r="G1952" s="199">
        <f>N(Sales_Entry!J1952)</f>
        <v>80</v>
      </c>
      <c r="H1952" s="199">
        <v>0</v>
      </c>
      <c r="I1952" s="199">
        <f t="shared" si="30"/>
        <v>80</v>
      </c>
      <c r="J1952" s="200"/>
      <c r="K1952" s="200" t="str" cm="1">
        <f t="array" ref="K1952">IF($C1952="","",IF(AND($C1952=Party_Statement!$C$5,$B1952&gt;=Party_Statement!$C$6,$B1952&lt;=Party_Statement!$E$6),SUMPRODUCT(($C$3:$C1952=Party_Statement!$C$5)*($B$3:$B1952&gt;=Party_Statement!$C$6)*($B$3:$B1952&lt;=Party_Statement!$E$6)),""))</f>
        <v/>
      </c>
    </row>
    <row r="1953" spans="1:11" x14ac:dyDescent="0.2">
      <c r="A1953" s="196" t="str">
        <f>Sales_Entry!A1953</f>
        <v>2083/06/06</v>
      </c>
      <c r="B1953" s="197">
        <f>Sales_Entry!B1953</f>
        <v>46287</v>
      </c>
      <c r="C1953" s="198" t="str">
        <f>Sales_Entry!D1953</f>
        <v>DEURALI KIRANA</v>
      </c>
      <c r="D1953" s="198" t="s">
        <v>1388</v>
      </c>
      <c r="E1953" s="198" t="str">
        <f>Sales_Entry!C1953</f>
        <v>BILL-7589</v>
      </c>
      <c r="F1953" s="198" t="str">
        <f>Sales_Entry!E1953</f>
        <v>Mix Milk</v>
      </c>
      <c r="G1953" s="199">
        <f>N(Sales_Entry!J1953)</f>
        <v>680</v>
      </c>
      <c r="H1953" s="199">
        <v>0</v>
      </c>
      <c r="I1953" s="199">
        <f t="shared" si="30"/>
        <v>680</v>
      </c>
      <c r="J1953" s="200"/>
      <c r="K1953" s="200" t="str" cm="1">
        <f t="array" ref="K1953">IF($C1953="","",IF(AND($C1953=Party_Statement!$C$5,$B1953&gt;=Party_Statement!$C$6,$B1953&lt;=Party_Statement!$E$6),SUMPRODUCT(($C$3:$C1953=Party_Statement!$C$5)*($B$3:$B1953&gt;=Party_Statement!$C$6)*($B$3:$B1953&lt;=Party_Statement!$E$6)),""))</f>
        <v/>
      </c>
    </row>
    <row r="1954" spans="1:11" x14ac:dyDescent="0.2">
      <c r="A1954" s="196" t="str">
        <f>Sales_Entry!A1954</f>
        <v>2083/06/06</v>
      </c>
      <c r="B1954" s="197">
        <f>Sales_Entry!B1954</f>
        <v>46287</v>
      </c>
      <c r="C1954" s="198" t="str">
        <f>Sales_Entry!D1954</f>
        <v>GIRI KIRANA</v>
      </c>
      <c r="D1954" s="198" t="s">
        <v>1388</v>
      </c>
      <c r="E1954" s="198" t="str">
        <f>Sales_Entry!C1954</f>
        <v>BILL-7590</v>
      </c>
      <c r="F1954" s="198" t="str">
        <f>Sales_Entry!E1954</f>
        <v>Mix Milk</v>
      </c>
      <c r="G1954" s="199">
        <f>N(Sales_Entry!J1954)</f>
        <v>1275</v>
      </c>
      <c r="H1954" s="199">
        <v>0</v>
      </c>
      <c r="I1954" s="199">
        <f t="shared" si="30"/>
        <v>1275</v>
      </c>
      <c r="J1954" s="200"/>
      <c r="K1954" s="200" t="str" cm="1">
        <f t="array" ref="K1954">IF($C1954="","",IF(AND($C1954=Party_Statement!$C$5,$B1954&gt;=Party_Statement!$C$6,$B1954&lt;=Party_Statement!$E$6),SUMPRODUCT(($C$3:$C1954=Party_Statement!$C$5)*($B$3:$B1954&gt;=Party_Statement!$C$6)*($B$3:$B1954&lt;=Party_Statement!$E$6)),""))</f>
        <v/>
      </c>
    </row>
    <row r="1955" spans="1:11" x14ac:dyDescent="0.2">
      <c r="A1955" s="196" t="str">
        <f>Sales_Entry!A1955</f>
        <v>2083/06/06</v>
      </c>
      <c r="B1955" s="197">
        <f>Sales_Entry!B1955</f>
        <v>46287</v>
      </c>
      <c r="C1955" s="198" t="str">
        <f>Sales_Entry!D1955</f>
        <v>SOBHA BHATTARAI</v>
      </c>
      <c r="D1955" s="198" t="s">
        <v>1388</v>
      </c>
      <c r="E1955" s="198" t="str">
        <f>Sales_Entry!C1955</f>
        <v>BILL-7591</v>
      </c>
      <c r="F1955" s="198" t="str">
        <f>Sales_Entry!E1955</f>
        <v>Mix Milk</v>
      </c>
      <c r="G1955" s="199">
        <f>N(Sales_Entry!J1955)</f>
        <v>3400</v>
      </c>
      <c r="H1955" s="199">
        <v>0</v>
      </c>
      <c r="I1955" s="199">
        <f t="shared" si="30"/>
        <v>3400</v>
      </c>
      <c r="J1955" s="200"/>
      <c r="K1955" s="200" t="str" cm="1">
        <f t="array" ref="K1955">IF($C1955="","",IF(AND($C1955=Party_Statement!$C$5,$B1955&gt;=Party_Statement!$C$6,$B1955&lt;=Party_Statement!$E$6),SUMPRODUCT(($C$3:$C1955=Party_Statement!$C$5)*($B$3:$B1955&gt;=Party_Statement!$C$6)*($B$3:$B1955&lt;=Party_Statement!$E$6)),""))</f>
        <v/>
      </c>
    </row>
    <row r="1956" spans="1:11" x14ac:dyDescent="0.2">
      <c r="A1956" s="196" t="str">
        <f>Sales_Entry!A1956</f>
        <v>2083/06/06</v>
      </c>
      <c r="B1956" s="197">
        <f>Sales_Entry!B1956</f>
        <v>46287</v>
      </c>
      <c r="C1956" s="198" t="str">
        <f>Sales_Entry!D1956</f>
        <v>MANAKAMANA DAIRY</v>
      </c>
      <c r="D1956" s="198" t="s">
        <v>1388</v>
      </c>
      <c r="E1956" s="198" t="str">
        <f>Sales_Entry!C1956</f>
        <v>BILL-7592</v>
      </c>
      <c r="F1956" s="198" t="str">
        <f>Sales_Entry!E1956</f>
        <v>Mix Milk</v>
      </c>
      <c r="G1956" s="199">
        <f>N(Sales_Entry!J1956)</f>
        <v>850</v>
      </c>
      <c r="H1956" s="199">
        <v>0</v>
      </c>
      <c r="I1956" s="199">
        <f t="shared" si="30"/>
        <v>850</v>
      </c>
      <c r="J1956" s="200"/>
      <c r="K1956" s="200" t="str" cm="1">
        <f t="array" ref="K1956">IF($C1956="","",IF(AND($C1956=Party_Statement!$C$5,$B1956&gt;=Party_Statement!$C$6,$B1956&lt;=Party_Statement!$E$6),SUMPRODUCT(($C$3:$C1956=Party_Statement!$C$5)*($B$3:$B1956&gt;=Party_Statement!$C$6)*($B$3:$B1956&lt;=Party_Statement!$E$6)),""))</f>
        <v/>
      </c>
    </row>
    <row r="1957" spans="1:11" x14ac:dyDescent="0.2">
      <c r="A1957" s="196" t="str">
        <f>Sales_Entry!A1957</f>
        <v>2083/06/06</v>
      </c>
      <c r="B1957" s="197">
        <f>Sales_Entry!B1957</f>
        <v>46287</v>
      </c>
      <c r="C1957" s="198" t="str">
        <f>Sales_Entry!D1957</f>
        <v>KRISHNA KHAREL</v>
      </c>
      <c r="D1957" s="198" t="s">
        <v>1388</v>
      </c>
      <c r="E1957" s="198" t="str">
        <f>Sales_Entry!C1957</f>
        <v>BILL-7593</v>
      </c>
      <c r="F1957" s="198" t="str">
        <f>Sales_Entry!E1957</f>
        <v>Mix Milk</v>
      </c>
      <c r="G1957" s="199">
        <f>N(Sales_Entry!J1957)</f>
        <v>301</v>
      </c>
      <c r="H1957" s="199">
        <v>0</v>
      </c>
      <c r="I1957" s="199">
        <f t="shared" si="30"/>
        <v>301</v>
      </c>
      <c r="J1957" s="200"/>
      <c r="K1957" s="200" t="str" cm="1">
        <f t="array" ref="K1957">IF($C1957="","",IF(AND($C1957=Party_Statement!$C$5,$B1957&gt;=Party_Statement!$C$6,$B1957&lt;=Party_Statement!$E$6),SUMPRODUCT(($C$3:$C1957=Party_Statement!$C$5)*($B$3:$B1957&gt;=Party_Statement!$C$6)*($B$3:$B1957&lt;=Party_Statement!$E$6)),""))</f>
        <v/>
      </c>
    </row>
    <row r="1958" spans="1:11" x14ac:dyDescent="0.2">
      <c r="A1958" s="196" t="str">
        <f>Sales_Entry!A1958</f>
        <v>2083/06/06</v>
      </c>
      <c r="B1958" s="197">
        <f>Sales_Entry!B1958</f>
        <v>46287</v>
      </c>
      <c r="C1958" s="198" t="str">
        <f>Sales_Entry!D1958</f>
        <v>SAMIKSHYA KIRANA</v>
      </c>
      <c r="D1958" s="198" t="s">
        <v>1388</v>
      </c>
      <c r="E1958" s="198" t="str">
        <f>Sales_Entry!C1958</f>
        <v>BILL-7594</v>
      </c>
      <c r="F1958" s="198" t="str">
        <f>Sales_Entry!E1958</f>
        <v>Mix Milk</v>
      </c>
      <c r="G1958" s="199">
        <f>N(Sales_Entry!J1958)</f>
        <v>680</v>
      </c>
      <c r="H1958" s="199">
        <v>0</v>
      </c>
      <c r="I1958" s="199">
        <f t="shared" si="30"/>
        <v>680</v>
      </c>
      <c r="J1958" s="200"/>
      <c r="K1958" s="200" t="str" cm="1">
        <f t="array" ref="K1958">IF($C1958="","",IF(AND($C1958=Party_Statement!$C$5,$B1958&gt;=Party_Statement!$C$6,$B1958&lt;=Party_Statement!$E$6),SUMPRODUCT(($C$3:$C1958=Party_Statement!$C$5)*($B$3:$B1958&gt;=Party_Statement!$C$6)*($B$3:$B1958&lt;=Party_Statement!$E$6)),""))</f>
        <v/>
      </c>
    </row>
    <row r="1959" spans="1:11" x14ac:dyDescent="0.2">
      <c r="A1959" s="196" t="str">
        <f>Sales_Entry!A1959</f>
        <v>2083/06/06</v>
      </c>
      <c r="B1959" s="197">
        <f>Sales_Entry!B1959</f>
        <v>46287</v>
      </c>
      <c r="C1959" s="198" t="str">
        <f>Sales_Entry!D1959</f>
        <v>GYAWALI DAIRY</v>
      </c>
      <c r="D1959" s="198" t="s">
        <v>1388</v>
      </c>
      <c r="E1959" s="198" t="str">
        <f>Sales_Entry!C1959</f>
        <v>BILL-7595</v>
      </c>
      <c r="F1959" s="198" t="str">
        <f>Sales_Entry!E1959</f>
        <v>Mix Milk</v>
      </c>
      <c r="G1959" s="199">
        <f>N(Sales_Entry!J1959)</f>
        <v>850</v>
      </c>
      <c r="H1959" s="199">
        <v>0</v>
      </c>
      <c r="I1959" s="199">
        <f t="shared" si="30"/>
        <v>850</v>
      </c>
      <c r="J1959" s="200"/>
      <c r="K1959" s="200" t="str" cm="1">
        <f t="array" ref="K1959">IF($C1959="","",IF(AND($C1959=Party_Statement!$C$5,$B1959&gt;=Party_Statement!$C$6,$B1959&lt;=Party_Statement!$E$6),SUMPRODUCT(($C$3:$C1959=Party_Statement!$C$5)*($B$3:$B1959&gt;=Party_Statement!$C$6)*($B$3:$B1959&lt;=Party_Statement!$E$6)),""))</f>
        <v/>
      </c>
    </row>
    <row r="1960" spans="1:11" x14ac:dyDescent="0.2">
      <c r="A1960" s="196" t="str">
        <f>Sales_Entry!A1960</f>
        <v>2083/06/06</v>
      </c>
      <c r="B1960" s="197">
        <f>Sales_Entry!B1960</f>
        <v>46287</v>
      </c>
      <c r="C1960" s="198" t="str">
        <f>Sales_Entry!D1960</f>
        <v>YUBARAJ AND SAMRAT</v>
      </c>
      <c r="D1960" s="198" t="s">
        <v>1388</v>
      </c>
      <c r="E1960" s="198" t="str">
        <f>Sales_Entry!C1960</f>
        <v>BILL-7596</v>
      </c>
      <c r="F1960" s="198" t="str">
        <f>Sales_Entry!E1960</f>
        <v>Mix Milk</v>
      </c>
      <c r="G1960" s="199">
        <f>N(Sales_Entry!J1960)</f>
        <v>425</v>
      </c>
      <c r="H1960" s="199">
        <v>0</v>
      </c>
      <c r="I1960" s="199">
        <f t="shared" si="30"/>
        <v>425</v>
      </c>
      <c r="J1960" s="200"/>
      <c r="K1960" s="200" t="str" cm="1">
        <f t="array" ref="K1960">IF($C1960="","",IF(AND($C1960=Party_Statement!$C$5,$B1960&gt;=Party_Statement!$C$6,$B1960&lt;=Party_Statement!$E$6),SUMPRODUCT(($C$3:$C1960=Party_Statement!$C$5)*($B$3:$B1960&gt;=Party_Statement!$C$6)*($B$3:$B1960&lt;=Party_Statement!$E$6)),""))</f>
        <v/>
      </c>
    </row>
    <row r="1961" spans="1:11" x14ac:dyDescent="0.2">
      <c r="A1961" s="196" t="str">
        <f>Sales_Entry!A1961</f>
        <v>2083/06/06</v>
      </c>
      <c r="B1961" s="197">
        <f>Sales_Entry!B1961</f>
        <v>46287</v>
      </c>
      <c r="C1961" s="198" t="str">
        <f>Sales_Entry!D1961</f>
        <v>ORGANIC TARKALI</v>
      </c>
      <c r="D1961" s="198" t="s">
        <v>1388</v>
      </c>
      <c r="E1961" s="198" t="str">
        <f>Sales_Entry!C1961</f>
        <v>BILL-7597</v>
      </c>
      <c r="F1961" s="198" t="str">
        <f>Sales_Entry!E1961</f>
        <v>Mix Milk</v>
      </c>
      <c r="G1961" s="199">
        <f>N(Sales_Entry!J1961)</f>
        <v>1900</v>
      </c>
      <c r="H1961" s="199">
        <v>0</v>
      </c>
      <c r="I1961" s="199">
        <f t="shared" si="30"/>
        <v>1900</v>
      </c>
      <c r="J1961" s="200"/>
      <c r="K1961" s="200" t="str" cm="1">
        <f t="array" ref="K1961">IF($C1961="","",IF(AND($C1961=Party_Statement!$C$5,$B1961&gt;=Party_Statement!$C$6,$B1961&lt;=Party_Statement!$E$6),SUMPRODUCT(($C$3:$C1961=Party_Statement!$C$5)*($B$3:$B1961&gt;=Party_Statement!$C$6)*($B$3:$B1961&lt;=Party_Statement!$E$6)),""))</f>
        <v/>
      </c>
    </row>
    <row r="1962" spans="1:11" x14ac:dyDescent="0.2">
      <c r="A1962" s="196" t="str">
        <f>Sales_Entry!A1962</f>
        <v>2083/06/06</v>
      </c>
      <c r="B1962" s="197">
        <f>Sales_Entry!B1962</f>
        <v>46287</v>
      </c>
      <c r="C1962" s="198" t="str">
        <f>Sales_Entry!D1962</f>
        <v>ORGANIC TARKALI</v>
      </c>
      <c r="D1962" s="198" t="s">
        <v>1388</v>
      </c>
      <c r="E1962" s="198" t="str">
        <f>Sales_Entry!C1962</f>
        <v>BILL-7597</v>
      </c>
      <c r="F1962" s="198" t="str">
        <f>Sales_Entry!E1962</f>
        <v>Mix Milk</v>
      </c>
      <c r="G1962" s="199">
        <f>N(Sales_Entry!J1962)</f>
        <v>425</v>
      </c>
      <c r="H1962" s="199">
        <v>0</v>
      </c>
      <c r="I1962" s="199">
        <f t="shared" si="30"/>
        <v>425</v>
      </c>
      <c r="J1962" s="200"/>
      <c r="K1962" s="200" t="str" cm="1">
        <f t="array" ref="K1962">IF($C1962="","",IF(AND($C1962=Party_Statement!$C$5,$B1962&gt;=Party_Statement!$C$6,$B1962&lt;=Party_Statement!$E$6),SUMPRODUCT(($C$3:$C1962=Party_Statement!$C$5)*($B$3:$B1962&gt;=Party_Statement!$C$6)*($B$3:$B1962&lt;=Party_Statement!$E$6)),""))</f>
        <v/>
      </c>
    </row>
    <row r="1963" spans="1:11" x14ac:dyDescent="0.2">
      <c r="A1963" s="196" t="str">
        <f>Sales_Entry!A1963</f>
        <v>2083/06/06</v>
      </c>
      <c r="B1963" s="197">
        <f>Sales_Entry!B1963</f>
        <v>46287</v>
      </c>
      <c r="C1963" s="198" t="str">
        <f>Sales_Entry!D1963</f>
        <v>SHARMA DAI</v>
      </c>
      <c r="D1963" s="198" t="s">
        <v>1388</v>
      </c>
      <c r="E1963" s="198" t="str">
        <f>Sales_Entry!C1963</f>
        <v>BILL-7598</v>
      </c>
      <c r="F1963" s="198" t="str">
        <f>Sales_Entry!E1963</f>
        <v>Mix Milk</v>
      </c>
      <c r="G1963" s="199">
        <f>N(Sales_Entry!J1963)</f>
        <v>2975</v>
      </c>
      <c r="H1963" s="199">
        <v>0</v>
      </c>
      <c r="I1963" s="199">
        <f t="shared" si="30"/>
        <v>2975</v>
      </c>
      <c r="J1963" s="200"/>
      <c r="K1963" s="200" t="str" cm="1">
        <f t="array" ref="K1963">IF($C1963="","",IF(AND($C1963=Party_Statement!$C$5,$B1963&gt;=Party_Statement!$C$6,$B1963&lt;=Party_Statement!$E$6),SUMPRODUCT(($C$3:$C1963=Party_Statement!$C$5)*($B$3:$B1963&gt;=Party_Statement!$C$6)*($B$3:$B1963&lt;=Party_Statement!$E$6)),""))</f>
        <v/>
      </c>
    </row>
    <row r="1964" spans="1:11" x14ac:dyDescent="0.2">
      <c r="A1964" s="196" t="str">
        <f>Sales_Entry!A1964</f>
        <v>2083/06/06</v>
      </c>
      <c r="B1964" s="197">
        <f>Sales_Entry!B1964</f>
        <v>46287</v>
      </c>
      <c r="C1964" s="198" t="str">
        <f>Sales_Entry!D1964</f>
        <v>GANGA NEUPANE</v>
      </c>
      <c r="D1964" s="198" t="s">
        <v>1388</v>
      </c>
      <c r="E1964" s="198" t="str">
        <f>Sales_Entry!C1964</f>
        <v>BILL-7599</v>
      </c>
      <c r="F1964" s="198" t="str">
        <f>Sales_Entry!E1964</f>
        <v>Mix Milk</v>
      </c>
      <c r="G1964" s="199">
        <f>N(Sales_Entry!J1964)</f>
        <v>425</v>
      </c>
      <c r="H1964" s="199">
        <v>0</v>
      </c>
      <c r="I1964" s="199">
        <f t="shared" si="30"/>
        <v>425</v>
      </c>
      <c r="J1964" s="200"/>
      <c r="K1964" s="200" t="str" cm="1">
        <f t="array" ref="K1964">IF($C1964="","",IF(AND($C1964=Party_Statement!$C$5,$B1964&gt;=Party_Statement!$C$6,$B1964&lt;=Party_Statement!$E$6),SUMPRODUCT(($C$3:$C1964=Party_Statement!$C$5)*($B$3:$B1964&gt;=Party_Statement!$C$6)*($B$3:$B1964&lt;=Party_Statement!$E$6)),""))</f>
        <v/>
      </c>
    </row>
    <row r="1965" spans="1:11" x14ac:dyDescent="0.2">
      <c r="A1965" s="196" t="str">
        <f>Sales_Entry!A1965</f>
        <v>2083/06/06</v>
      </c>
      <c r="B1965" s="197">
        <f>Sales_Entry!B1965</f>
        <v>46287</v>
      </c>
      <c r="C1965" s="198" t="str">
        <f>Sales_Entry!D1965</f>
        <v>SITALA ARYAL</v>
      </c>
      <c r="D1965" s="198" t="s">
        <v>1388</v>
      </c>
      <c r="E1965" s="198" t="str">
        <f>Sales_Entry!C1965</f>
        <v>BILL-7600</v>
      </c>
      <c r="F1965" s="198" t="str">
        <f>Sales_Entry!E1965</f>
        <v>Mix Milk</v>
      </c>
      <c r="G1965" s="199">
        <f>N(Sales_Entry!J1965)</f>
        <v>90</v>
      </c>
      <c r="H1965" s="199">
        <v>0</v>
      </c>
      <c r="I1965" s="199">
        <f t="shared" si="30"/>
        <v>90</v>
      </c>
      <c r="J1965" s="200"/>
      <c r="K1965" s="200" t="str" cm="1">
        <f t="array" ref="K1965">IF($C1965="","",IF(AND($C1965=Party_Statement!$C$5,$B1965&gt;=Party_Statement!$C$6,$B1965&lt;=Party_Statement!$E$6),SUMPRODUCT(($C$3:$C1965=Party_Statement!$C$5)*($B$3:$B1965&gt;=Party_Statement!$C$6)*($B$3:$B1965&lt;=Party_Statement!$E$6)),""))</f>
        <v/>
      </c>
    </row>
    <row r="1966" spans="1:11" x14ac:dyDescent="0.2">
      <c r="A1966" s="196" t="str">
        <f>Sales_Entry!A1966</f>
        <v>2083/06/06</v>
      </c>
      <c r="B1966" s="197">
        <f>Sales_Entry!B1966</f>
        <v>46287</v>
      </c>
      <c r="C1966" s="198" t="str">
        <f>Sales_Entry!D1966</f>
        <v>LOCAL</v>
      </c>
      <c r="D1966" s="198" t="s">
        <v>1388</v>
      </c>
      <c r="E1966" s="198" t="str">
        <f>Sales_Entry!C1966</f>
        <v>BILL-7361</v>
      </c>
      <c r="F1966" s="198" t="str">
        <f>Sales_Entry!E1966</f>
        <v>Mix Milk</v>
      </c>
      <c r="G1966" s="199">
        <f>N(Sales_Entry!J1966)</f>
        <v>375</v>
      </c>
      <c r="H1966" s="199">
        <v>0</v>
      </c>
      <c r="I1966" s="199">
        <f t="shared" si="30"/>
        <v>375</v>
      </c>
      <c r="J1966" s="200"/>
      <c r="K1966" s="200" t="str" cm="1">
        <f t="array" ref="K1966">IF($C1966="","",IF(AND($C1966=Party_Statement!$C$5,$B1966&gt;=Party_Statement!$C$6,$B1966&lt;=Party_Statement!$E$6),SUMPRODUCT(($C$3:$C1966=Party_Statement!$C$5)*($B$3:$B1966&gt;=Party_Statement!$C$6)*($B$3:$B1966&lt;=Party_Statement!$E$6)),""))</f>
        <v/>
      </c>
    </row>
    <row r="1967" spans="1:11" x14ac:dyDescent="0.2">
      <c r="A1967" s="196" t="str">
        <f>Sales_Entry!A1967</f>
        <v>2083/06/07</v>
      </c>
      <c r="B1967" s="197">
        <f>Sales_Entry!B1967</f>
        <v>46288</v>
      </c>
      <c r="C1967" s="198" t="str">
        <f>Sales_Entry!D1967</f>
        <v>SRIJANA DAIRY</v>
      </c>
      <c r="D1967" s="198" t="s">
        <v>1388</v>
      </c>
      <c r="E1967" s="198" t="str">
        <f>Sales_Entry!C1967</f>
        <v>BILL-7601</v>
      </c>
      <c r="F1967" s="198" t="str">
        <f>Sales_Entry!E1967</f>
        <v>Mix Milk</v>
      </c>
      <c r="G1967" s="199">
        <f>N(Sales_Entry!J1967)</f>
        <v>5100</v>
      </c>
      <c r="H1967" s="199">
        <v>0</v>
      </c>
      <c r="I1967" s="199">
        <f t="shared" si="30"/>
        <v>5100</v>
      </c>
      <c r="J1967" s="200"/>
      <c r="K1967" s="200" t="str" cm="1">
        <f t="array" ref="K1967">IF($C1967="","",IF(AND($C1967=Party_Statement!$C$5,$B1967&gt;=Party_Statement!$C$6,$B1967&lt;=Party_Statement!$E$6),SUMPRODUCT(($C$3:$C1967=Party_Statement!$C$5)*($B$3:$B1967&gt;=Party_Statement!$C$6)*($B$3:$B1967&lt;=Party_Statement!$E$6)),""))</f>
        <v/>
      </c>
    </row>
    <row r="1968" spans="1:11" x14ac:dyDescent="0.2">
      <c r="A1968" s="196" t="str">
        <f>Sales_Entry!A1968</f>
        <v>2083/06/07</v>
      </c>
      <c r="B1968" s="197">
        <f>Sales_Entry!B1968</f>
        <v>46288</v>
      </c>
      <c r="C1968" s="198" t="str">
        <f>Sales_Entry!D1968</f>
        <v>SOBHA BHATTARAI</v>
      </c>
      <c r="D1968" s="198" t="s">
        <v>1388</v>
      </c>
      <c r="E1968" s="198" t="str">
        <f>Sales_Entry!C1968</f>
        <v>BILL-7602</v>
      </c>
      <c r="F1968" s="198" t="str">
        <f>Sales_Entry!E1968</f>
        <v>Mix Milk</v>
      </c>
      <c r="G1968" s="199">
        <f>N(Sales_Entry!J1968)</f>
        <v>3825</v>
      </c>
      <c r="H1968" s="199">
        <v>0</v>
      </c>
      <c r="I1968" s="199">
        <f t="shared" si="30"/>
        <v>3825</v>
      </c>
      <c r="J1968" s="200"/>
      <c r="K1968" s="200" t="str" cm="1">
        <f t="array" ref="K1968">IF($C1968="","",IF(AND($C1968=Party_Statement!$C$5,$B1968&gt;=Party_Statement!$C$6,$B1968&lt;=Party_Statement!$E$6),SUMPRODUCT(($C$3:$C1968=Party_Statement!$C$5)*($B$3:$B1968&gt;=Party_Statement!$C$6)*($B$3:$B1968&lt;=Party_Statement!$E$6)),""))</f>
        <v/>
      </c>
    </row>
    <row r="1969" spans="1:11" x14ac:dyDescent="0.2">
      <c r="A1969" s="196" t="str">
        <f>Sales_Entry!A1969</f>
        <v>2083/06/07</v>
      </c>
      <c r="B1969" s="197">
        <f>Sales_Entry!B1969</f>
        <v>46288</v>
      </c>
      <c r="C1969" s="198" t="str">
        <f>Sales_Entry!D1969</f>
        <v>PALPALI KIRANA</v>
      </c>
      <c r="D1969" s="198" t="s">
        <v>1388</v>
      </c>
      <c r="E1969" s="198" t="str">
        <f>Sales_Entry!C1969</f>
        <v>BILL-7603</v>
      </c>
      <c r="F1969" s="198" t="str">
        <f>Sales_Entry!E1969</f>
        <v>Mix Milk</v>
      </c>
      <c r="G1969" s="199">
        <f>N(Sales_Entry!J1969)</f>
        <v>2550</v>
      </c>
      <c r="H1969" s="199">
        <v>0</v>
      </c>
      <c r="I1969" s="199">
        <f t="shared" si="30"/>
        <v>2550</v>
      </c>
      <c r="J1969" s="200"/>
      <c r="K1969" s="200" t="str" cm="1">
        <f t="array" ref="K1969">IF($C1969="","",IF(AND($C1969=Party_Statement!$C$5,$B1969&gt;=Party_Statement!$C$6,$B1969&lt;=Party_Statement!$E$6),SUMPRODUCT(($C$3:$C1969=Party_Statement!$C$5)*($B$3:$B1969&gt;=Party_Statement!$C$6)*($B$3:$B1969&lt;=Party_Statement!$E$6)),""))</f>
        <v/>
      </c>
    </row>
    <row r="1970" spans="1:11" x14ac:dyDescent="0.2">
      <c r="A1970" s="196" t="str">
        <f>Sales_Entry!A1970</f>
        <v>2083/06/07</v>
      </c>
      <c r="B1970" s="197">
        <f>Sales_Entry!B1970</f>
        <v>46288</v>
      </c>
      <c r="C1970" s="198" t="str">
        <f>Sales_Entry!D1970</f>
        <v>AAMOSH KIRANA</v>
      </c>
      <c r="D1970" s="198" t="s">
        <v>1388</v>
      </c>
      <c r="E1970" s="198" t="str">
        <f>Sales_Entry!C1970</f>
        <v>BILL-7604</v>
      </c>
      <c r="F1970" s="198" t="str">
        <f>Sales_Entry!E1970</f>
        <v>Mix Milk</v>
      </c>
      <c r="G1970" s="199">
        <f>N(Sales_Entry!J1970)</f>
        <v>4300</v>
      </c>
      <c r="H1970" s="199">
        <v>0</v>
      </c>
      <c r="I1970" s="199">
        <f t="shared" si="30"/>
        <v>4300</v>
      </c>
      <c r="J1970" s="200"/>
      <c r="K1970" s="200" t="str" cm="1">
        <f t="array" ref="K1970">IF($C1970="","",IF(AND($C1970=Party_Statement!$C$5,$B1970&gt;=Party_Statement!$C$6,$B1970&lt;=Party_Statement!$E$6),SUMPRODUCT(($C$3:$C1970=Party_Statement!$C$5)*($B$3:$B1970&gt;=Party_Statement!$C$6)*($B$3:$B1970&lt;=Party_Statement!$E$6)),""))</f>
        <v/>
      </c>
    </row>
    <row r="1971" spans="1:11" x14ac:dyDescent="0.2">
      <c r="A1971" s="196" t="str">
        <f>Sales_Entry!A1971</f>
        <v>2083/06/07</v>
      </c>
      <c r="B1971" s="197">
        <f>Sales_Entry!B1971</f>
        <v>46288</v>
      </c>
      <c r="C1971" s="198" t="str">
        <f>Sales_Entry!D1971</f>
        <v>AAMOSH KIRANA</v>
      </c>
      <c r="D1971" s="198" t="s">
        <v>1388</v>
      </c>
      <c r="E1971" s="198" t="str">
        <f>Sales_Entry!C1971</f>
        <v>BILL-7604</v>
      </c>
      <c r="F1971" s="198" t="str">
        <f>Sales_Entry!E1971</f>
        <v>Mix Milk</v>
      </c>
      <c r="G1971" s="199">
        <f>N(Sales_Entry!J1971)</f>
        <v>850</v>
      </c>
      <c r="H1971" s="199">
        <v>0</v>
      </c>
      <c r="I1971" s="199">
        <f t="shared" si="30"/>
        <v>850</v>
      </c>
      <c r="J1971" s="200"/>
      <c r="K1971" s="200" t="str" cm="1">
        <f t="array" ref="K1971">IF($C1971="","",IF(AND($C1971=Party_Statement!$C$5,$B1971&gt;=Party_Statement!$C$6,$B1971&lt;=Party_Statement!$E$6),SUMPRODUCT(($C$3:$C1971=Party_Statement!$C$5)*($B$3:$B1971&gt;=Party_Statement!$C$6)*($B$3:$B1971&lt;=Party_Statement!$E$6)),""))</f>
        <v/>
      </c>
    </row>
    <row r="1972" spans="1:11" x14ac:dyDescent="0.2">
      <c r="A1972" s="196" t="str">
        <f>Sales_Entry!A1972</f>
        <v>2083/06/07</v>
      </c>
      <c r="B1972" s="197">
        <f>Sales_Entry!B1972</f>
        <v>46288</v>
      </c>
      <c r="C1972" s="198" t="str">
        <f>Sales_Entry!D1972</f>
        <v>AAMOSH KIRANA</v>
      </c>
      <c r="D1972" s="198" t="s">
        <v>1388</v>
      </c>
      <c r="E1972" s="198" t="str">
        <f>Sales_Entry!C1972</f>
        <v>BILL-7604</v>
      </c>
      <c r="F1972" s="198" t="str">
        <f>Sales_Entry!E1972</f>
        <v>Cow Milk</v>
      </c>
      <c r="G1972" s="199">
        <f>N(Sales_Entry!J1972)</f>
        <v>80</v>
      </c>
      <c r="H1972" s="199">
        <v>0</v>
      </c>
      <c r="I1972" s="199">
        <f t="shared" si="30"/>
        <v>80</v>
      </c>
      <c r="J1972" s="200"/>
      <c r="K1972" s="200" t="str" cm="1">
        <f t="array" ref="K1972">IF($C1972="","",IF(AND($C1972=Party_Statement!$C$5,$B1972&gt;=Party_Statement!$C$6,$B1972&lt;=Party_Statement!$E$6),SUMPRODUCT(($C$3:$C1972=Party_Statement!$C$5)*($B$3:$B1972&gt;=Party_Statement!$C$6)*($B$3:$B1972&lt;=Party_Statement!$E$6)),""))</f>
        <v/>
      </c>
    </row>
    <row r="1973" spans="1:11" x14ac:dyDescent="0.2">
      <c r="A1973" s="196" t="str">
        <f>Sales_Entry!A1973</f>
        <v>2083/06/07</v>
      </c>
      <c r="B1973" s="197">
        <f>Sales_Entry!B1973</f>
        <v>46288</v>
      </c>
      <c r="C1973" s="198" t="str">
        <f>Sales_Entry!D1973</f>
        <v>DEURALI KIRANA</v>
      </c>
      <c r="D1973" s="198" t="s">
        <v>1388</v>
      </c>
      <c r="E1973" s="198" t="str">
        <f>Sales_Entry!C1973</f>
        <v>BILL-7605</v>
      </c>
      <c r="F1973" s="198" t="str">
        <f>Sales_Entry!E1973</f>
        <v>Mix Milk</v>
      </c>
      <c r="G1973" s="199">
        <f>N(Sales_Entry!J1973)</f>
        <v>680</v>
      </c>
      <c r="H1973" s="199">
        <v>0</v>
      </c>
      <c r="I1973" s="199">
        <f t="shared" si="30"/>
        <v>680</v>
      </c>
      <c r="J1973" s="200"/>
      <c r="K1973" s="200" t="str" cm="1">
        <f t="array" ref="K1973">IF($C1973="","",IF(AND($C1973=Party_Statement!$C$5,$B1973&gt;=Party_Statement!$C$6,$B1973&lt;=Party_Statement!$E$6),SUMPRODUCT(($C$3:$C1973=Party_Statement!$C$5)*($B$3:$B1973&gt;=Party_Statement!$C$6)*($B$3:$B1973&lt;=Party_Statement!$E$6)),""))</f>
        <v/>
      </c>
    </row>
    <row r="1974" spans="1:11" x14ac:dyDescent="0.2">
      <c r="A1974" s="196" t="str">
        <f>Sales_Entry!A1974</f>
        <v>2083/06/07</v>
      </c>
      <c r="B1974" s="197">
        <f>Sales_Entry!B1974</f>
        <v>46288</v>
      </c>
      <c r="C1974" s="198" t="str">
        <f>Sales_Entry!D1974</f>
        <v>GIRI KIRANA</v>
      </c>
      <c r="D1974" s="198" t="s">
        <v>1388</v>
      </c>
      <c r="E1974" s="198" t="str">
        <f>Sales_Entry!C1974</f>
        <v>BILL-7606</v>
      </c>
      <c r="F1974" s="198" t="str">
        <f>Sales_Entry!E1974</f>
        <v>Mix Milk</v>
      </c>
      <c r="G1974" s="199">
        <f>N(Sales_Entry!J1974)</f>
        <v>1700</v>
      </c>
      <c r="H1974" s="199">
        <v>0</v>
      </c>
      <c r="I1974" s="199">
        <f t="shared" si="30"/>
        <v>1700</v>
      </c>
      <c r="J1974" s="200"/>
      <c r="K1974" s="200" t="str" cm="1">
        <f t="array" ref="K1974">IF($C1974="","",IF(AND($C1974=Party_Statement!$C$5,$B1974&gt;=Party_Statement!$C$6,$B1974&lt;=Party_Statement!$E$6),SUMPRODUCT(($C$3:$C1974=Party_Statement!$C$5)*($B$3:$B1974&gt;=Party_Statement!$C$6)*($B$3:$B1974&lt;=Party_Statement!$E$6)),""))</f>
        <v/>
      </c>
    </row>
    <row r="1975" spans="1:11" x14ac:dyDescent="0.2">
      <c r="A1975" s="196" t="str">
        <f>Sales_Entry!A1975</f>
        <v>2083/06/07</v>
      </c>
      <c r="B1975" s="197">
        <f>Sales_Entry!B1975</f>
        <v>46288</v>
      </c>
      <c r="C1975" s="198" t="str">
        <f>Sales_Entry!D1975</f>
        <v>CHHATRABHUMI STORE</v>
      </c>
      <c r="D1975" s="198" t="s">
        <v>1388</v>
      </c>
      <c r="E1975" s="198" t="str">
        <f>Sales_Entry!C1975</f>
        <v>BILL-7607</v>
      </c>
      <c r="F1975" s="198" t="str">
        <f>Sales_Entry!E1975</f>
        <v>Mix Milk</v>
      </c>
      <c r="G1975" s="199">
        <f>N(Sales_Entry!J1975)</f>
        <v>1275</v>
      </c>
      <c r="H1975" s="199">
        <v>0</v>
      </c>
      <c r="I1975" s="199">
        <f t="shared" si="30"/>
        <v>1275</v>
      </c>
      <c r="J1975" s="200"/>
      <c r="K1975" s="200" t="str" cm="1">
        <f t="array" ref="K1975">IF($C1975="","",IF(AND($C1975=Party_Statement!$C$5,$B1975&gt;=Party_Statement!$C$6,$B1975&lt;=Party_Statement!$E$6),SUMPRODUCT(($C$3:$C1975=Party_Statement!$C$5)*($B$3:$B1975&gt;=Party_Statement!$C$6)*($B$3:$B1975&lt;=Party_Statement!$E$6)),""))</f>
        <v/>
      </c>
    </row>
    <row r="1976" spans="1:11" x14ac:dyDescent="0.2">
      <c r="A1976" s="196" t="str">
        <f>Sales_Entry!A1976</f>
        <v>2083/06/07</v>
      </c>
      <c r="B1976" s="197">
        <f>Sales_Entry!B1976</f>
        <v>46288</v>
      </c>
      <c r="C1976" s="198" t="str">
        <f>Sales_Entry!D1976</f>
        <v>KRISHNA KHAREL</v>
      </c>
      <c r="D1976" s="198" t="s">
        <v>1388</v>
      </c>
      <c r="E1976" s="198" t="str">
        <f>Sales_Entry!C1976</f>
        <v>BILL-7608</v>
      </c>
      <c r="F1976" s="198" t="str">
        <f>Sales_Entry!E1976</f>
        <v>Mix Milk</v>
      </c>
      <c r="G1976" s="199">
        <f>N(Sales_Entry!J1976)</f>
        <v>215</v>
      </c>
      <c r="H1976" s="199">
        <v>0</v>
      </c>
      <c r="I1976" s="199">
        <f t="shared" si="30"/>
        <v>215</v>
      </c>
      <c r="J1976" s="200"/>
      <c r="K1976" s="200" t="str" cm="1">
        <f t="array" ref="K1976">IF($C1976="","",IF(AND($C1976=Party_Statement!$C$5,$B1976&gt;=Party_Statement!$C$6,$B1976&lt;=Party_Statement!$E$6),SUMPRODUCT(($C$3:$C1976=Party_Statement!$C$5)*($B$3:$B1976&gt;=Party_Statement!$C$6)*($B$3:$B1976&lt;=Party_Statement!$E$6)),""))</f>
        <v/>
      </c>
    </row>
    <row r="1977" spans="1:11" x14ac:dyDescent="0.2">
      <c r="A1977" s="196" t="str">
        <f>Sales_Entry!A1977</f>
        <v>2083/06/07</v>
      </c>
      <c r="B1977" s="197">
        <f>Sales_Entry!B1977</f>
        <v>46288</v>
      </c>
      <c r="C1977" s="198" t="str">
        <f>Sales_Entry!D1977</f>
        <v>SAMIKSHYA KIRANA</v>
      </c>
      <c r="D1977" s="198" t="s">
        <v>1388</v>
      </c>
      <c r="E1977" s="198" t="str">
        <f>Sales_Entry!C1977</f>
        <v>BILL-7609</v>
      </c>
      <c r="F1977" s="198" t="str">
        <f>Sales_Entry!E1977</f>
        <v>Mix Milk</v>
      </c>
      <c r="G1977" s="199">
        <f>N(Sales_Entry!J1977)</f>
        <v>680</v>
      </c>
      <c r="H1977" s="199">
        <v>0</v>
      </c>
      <c r="I1977" s="199">
        <f t="shared" si="30"/>
        <v>680</v>
      </c>
      <c r="J1977" s="200"/>
      <c r="K1977" s="200" t="str" cm="1">
        <f t="array" ref="K1977">IF($C1977="","",IF(AND($C1977=Party_Statement!$C$5,$B1977&gt;=Party_Statement!$C$6,$B1977&lt;=Party_Statement!$E$6),SUMPRODUCT(($C$3:$C1977=Party_Statement!$C$5)*($B$3:$B1977&gt;=Party_Statement!$C$6)*($B$3:$B1977&lt;=Party_Statement!$E$6)),""))</f>
        <v/>
      </c>
    </row>
    <row r="1978" spans="1:11" x14ac:dyDescent="0.2">
      <c r="A1978" s="196" t="str">
        <f>Sales_Entry!A1978</f>
        <v>2083/06/07</v>
      </c>
      <c r="B1978" s="197">
        <f>Sales_Entry!B1978</f>
        <v>46288</v>
      </c>
      <c r="C1978" s="198" t="str">
        <f>Sales_Entry!D1978</f>
        <v>MANAKAMANA DAIRY</v>
      </c>
      <c r="D1978" s="198" t="s">
        <v>1388</v>
      </c>
      <c r="E1978" s="198" t="str">
        <f>Sales_Entry!C1978</f>
        <v>BILL-7610</v>
      </c>
      <c r="F1978" s="198" t="str">
        <f>Sales_Entry!E1978</f>
        <v>Mix Milk</v>
      </c>
      <c r="G1978" s="199">
        <f>N(Sales_Entry!J1978)</f>
        <v>1700</v>
      </c>
      <c r="H1978" s="199">
        <v>0</v>
      </c>
      <c r="I1978" s="199">
        <f t="shared" si="30"/>
        <v>1700</v>
      </c>
      <c r="J1978" s="200"/>
      <c r="K1978" s="200" t="str" cm="1">
        <f t="array" ref="K1978">IF($C1978="","",IF(AND($C1978=Party_Statement!$C$5,$B1978&gt;=Party_Statement!$C$6,$B1978&lt;=Party_Statement!$E$6),SUMPRODUCT(($C$3:$C1978=Party_Statement!$C$5)*($B$3:$B1978&gt;=Party_Statement!$C$6)*($B$3:$B1978&lt;=Party_Statement!$E$6)),""))</f>
        <v/>
      </c>
    </row>
    <row r="1979" spans="1:11" x14ac:dyDescent="0.2">
      <c r="A1979" s="196" t="str">
        <f>Sales_Entry!A1979</f>
        <v>2083/06/07</v>
      </c>
      <c r="B1979" s="197">
        <f>Sales_Entry!B1979</f>
        <v>46288</v>
      </c>
      <c r="C1979" s="198" t="str">
        <f>Sales_Entry!D1979</f>
        <v>YUBARAJ AND SAMRAT</v>
      </c>
      <c r="D1979" s="198" t="s">
        <v>1388</v>
      </c>
      <c r="E1979" s="198" t="str">
        <f>Sales_Entry!C1979</f>
        <v>BILL-7611</v>
      </c>
      <c r="F1979" s="198" t="str">
        <f>Sales_Entry!E1979</f>
        <v>Mix Milk</v>
      </c>
      <c r="G1979" s="199">
        <f>N(Sales_Entry!J1979)</f>
        <v>850</v>
      </c>
      <c r="H1979" s="199">
        <v>0</v>
      </c>
      <c r="I1979" s="199">
        <f t="shared" si="30"/>
        <v>850</v>
      </c>
      <c r="J1979" s="200"/>
      <c r="K1979" s="200" t="str" cm="1">
        <f t="array" ref="K1979">IF($C1979="","",IF(AND($C1979=Party_Statement!$C$5,$B1979&gt;=Party_Statement!$C$6,$B1979&lt;=Party_Statement!$E$6),SUMPRODUCT(($C$3:$C1979=Party_Statement!$C$5)*($B$3:$B1979&gt;=Party_Statement!$C$6)*($B$3:$B1979&lt;=Party_Statement!$E$6)),""))</f>
        <v/>
      </c>
    </row>
    <row r="1980" spans="1:11" x14ac:dyDescent="0.2">
      <c r="A1980" s="196" t="str">
        <f>Sales_Entry!A1980</f>
        <v>2083/06/07</v>
      </c>
      <c r="B1980" s="197">
        <f>Sales_Entry!B1980</f>
        <v>46288</v>
      </c>
      <c r="C1980" s="198" t="str">
        <f>Sales_Entry!D1980</f>
        <v>GYAWALI DAIRY</v>
      </c>
      <c r="D1980" s="198" t="s">
        <v>1388</v>
      </c>
      <c r="E1980" s="198" t="str">
        <f>Sales_Entry!C1980</f>
        <v>BILL-7612</v>
      </c>
      <c r="F1980" s="198" t="str">
        <f>Sales_Entry!E1980</f>
        <v>Mix Milk</v>
      </c>
      <c r="G1980" s="199">
        <f>N(Sales_Entry!J1980)</f>
        <v>850</v>
      </c>
      <c r="H1980" s="199">
        <v>0</v>
      </c>
      <c r="I1980" s="199">
        <f t="shared" si="30"/>
        <v>850</v>
      </c>
      <c r="J1980" s="200"/>
      <c r="K1980" s="200" t="str" cm="1">
        <f t="array" ref="K1980">IF($C1980="","",IF(AND($C1980=Party_Statement!$C$5,$B1980&gt;=Party_Statement!$C$6,$B1980&lt;=Party_Statement!$E$6),SUMPRODUCT(($C$3:$C1980=Party_Statement!$C$5)*($B$3:$B1980&gt;=Party_Statement!$C$6)*($B$3:$B1980&lt;=Party_Statement!$E$6)),""))</f>
        <v/>
      </c>
    </row>
    <row r="1981" spans="1:11" x14ac:dyDescent="0.2">
      <c r="A1981" s="196" t="str">
        <f>Sales_Entry!A1981</f>
        <v>2083/06/07</v>
      </c>
      <c r="B1981" s="197">
        <f>Sales_Entry!B1981</f>
        <v>46288</v>
      </c>
      <c r="C1981" s="198" t="str">
        <f>Sales_Entry!D1981</f>
        <v>B KALIKA CANTEEN</v>
      </c>
      <c r="D1981" s="198" t="s">
        <v>1388</v>
      </c>
      <c r="E1981" s="198" t="str">
        <f>Sales_Entry!C1981</f>
        <v>BILL-7613</v>
      </c>
      <c r="F1981" s="198" t="str">
        <f>Sales_Entry!E1981</f>
        <v>Mix Milk</v>
      </c>
      <c r="G1981" s="199">
        <f>N(Sales_Entry!J1981)</f>
        <v>2975</v>
      </c>
      <c r="H1981" s="199">
        <v>0</v>
      </c>
      <c r="I1981" s="199">
        <f t="shared" si="30"/>
        <v>2975</v>
      </c>
      <c r="J1981" s="200"/>
      <c r="K1981" s="200" t="str" cm="1">
        <f t="array" ref="K1981">IF($C1981="","",IF(AND($C1981=Party_Statement!$C$5,$B1981&gt;=Party_Statement!$C$6,$B1981&lt;=Party_Statement!$E$6),SUMPRODUCT(($C$3:$C1981=Party_Statement!$C$5)*($B$3:$B1981&gt;=Party_Statement!$C$6)*($B$3:$B1981&lt;=Party_Statement!$E$6)),""))</f>
        <v/>
      </c>
    </row>
    <row r="1982" spans="1:11" x14ac:dyDescent="0.2">
      <c r="A1982" s="196" t="str">
        <f>Sales_Entry!A1982</f>
        <v>2083/06/07</v>
      </c>
      <c r="B1982" s="197">
        <f>Sales_Entry!B1982</f>
        <v>46288</v>
      </c>
      <c r="C1982" s="198" t="str">
        <f>Sales_Entry!D1982</f>
        <v>A KALIKA CANTEEN</v>
      </c>
      <c r="D1982" s="198" t="s">
        <v>1388</v>
      </c>
      <c r="E1982" s="198" t="str">
        <f>Sales_Entry!C1982</f>
        <v>BILL-7614</v>
      </c>
      <c r="F1982" s="198" t="str">
        <f>Sales_Entry!E1982</f>
        <v>Mix Milk</v>
      </c>
      <c r="G1982" s="199">
        <f>N(Sales_Entry!J1982)</f>
        <v>2125</v>
      </c>
      <c r="H1982" s="199">
        <v>0</v>
      </c>
      <c r="I1982" s="199">
        <f t="shared" si="30"/>
        <v>2125</v>
      </c>
      <c r="J1982" s="200"/>
      <c r="K1982" s="200" t="str" cm="1">
        <f t="array" ref="K1982">IF($C1982="","",IF(AND($C1982=Party_Statement!$C$5,$B1982&gt;=Party_Statement!$C$6,$B1982&lt;=Party_Statement!$E$6),SUMPRODUCT(($C$3:$C1982=Party_Statement!$C$5)*($B$3:$B1982&gt;=Party_Statement!$C$6)*($B$3:$B1982&lt;=Party_Statement!$E$6)),""))</f>
        <v/>
      </c>
    </row>
    <row r="1983" spans="1:11" x14ac:dyDescent="0.2">
      <c r="A1983" s="196" t="str">
        <f>Sales_Entry!A1983</f>
        <v>2083/06/07</v>
      </c>
      <c r="B1983" s="197">
        <f>Sales_Entry!B1983</f>
        <v>46288</v>
      </c>
      <c r="C1983" s="198" t="str">
        <f>Sales_Entry!D1983</f>
        <v>BAGESHWARI ICE CREAM</v>
      </c>
      <c r="D1983" s="198" t="s">
        <v>1388</v>
      </c>
      <c r="E1983" s="198" t="str">
        <f>Sales_Entry!C1983</f>
        <v>BILL-7615</v>
      </c>
      <c r="F1983" s="198" t="str">
        <f>Sales_Entry!E1983</f>
        <v>Mix Milk</v>
      </c>
      <c r="G1983" s="199">
        <f>N(Sales_Entry!J1983)</f>
        <v>10200</v>
      </c>
      <c r="H1983" s="199">
        <v>0</v>
      </c>
      <c r="I1983" s="199">
        <f t="shared" si="30"/>
        <v>10200</v>
      </c>
      <c r="J1983" s="200"/>
      <c r="K1983" s="200" t="str" cm="1">
        <f t="array" ref="K1983">IF($C1983="","",IF(AND($C1983=Party_Statement!$C$5,$B1983&gt;=Party_Statement!$C$6,$B1983&lt;=Party_Statement!$E$6),SUMPRODUCT(($C$3:$C1983=Party_Statement!$C$5)*($B$3:$B1983&gt;=Party_Statement!$C$6)*($B$3:$B1983&lt;=Party_Statement!$E$6)),""))</f>
        <v/>
      </c>
    </row>
    <row r="1984" spans="1:11" x14ac:dyDescent="0.2">
      <c r="A1984" s="196" t="str">
        <f>Sales_Entry!A1984</f>
        <v>2083/06/07</v>
      </c>
      <c r="B1984" s="197">
        <f>Sales_Entry!B1984</f>
        <v>46288</v>
      </c>
      <c r="C1984" s="198" t="str">
        <f>Sales_Entry!D1984</f>
        <v>BAGESHWARI ICE CREAM</v>
      </c>
      <c r="D1984" s="198" t="s">
        <v>1388</v>
      </c>
      <c r="E1984" s="198" t="str">
        <f>Sales_Entry!C1984</f>
        <v>BILL-7615</v>
      </c>
      <c r="F1984" s="198" t="str">
        <f>Sales_Entry!E1984</f>
        <v>CREAM</v>
      </c>
      <c r="G1984" s="199">
        <f>N(Sales_Entry!J1984)</f>
        <v>6500</v>
      </c>
      <c r="H1984" s="199">
        <v>0</v>
      </c>
      <c r="I1984" s="199">
        <f t="shared" si="30"/>
        <v>6500</v>
      </c>
      <c r="J1984" s="200"/>
      <c r="K1984" s="200" t="str" cm="1">
        <f t="array" ref="K1984">IF($C1984="","",IF(AND($C1984=Party_Statement!$C$5,$B1984&gt;=Party_Statement!$C$6,$B1984&lt;=Party_Statement!$E$6),SUMPRODUCT(($C$3:$C1984=Party_Statement!$C$5)*($B$3:$B1984&gt;=Party_Statement!$C$6)*($B$3:$B1984&lt;=Party_Statement!$E$6)),""))</f>
        <v/>
      </c>
    </row>
    <row r="1985" spans="1:11" x14ac:dyDescent="0.2">
      <c r="A1985" s="196" t="str">
        <f>Sales_Entry!A1985</f>
        <v>2083/06/07</v>
      </c>
      <c r="B1985" s="197">
        <f>Sales_Entry!B1985</f>
        <v>46288</v>
      </c>
      <c r="C1985" s="198" t="str">
        <f>Sales_Entry!D1985</f>
        <v>ORGANIC TARKALI</v>
      </c>
      <c r="D1985" s="198" t="s">
        <v>1388</v>
      </c>
      <c r="E1985" s="198" t="str">
        <f>Sales_Entry!C1985</f>
        <v>BILL-7616</v>
      </c>
      <c r="F1985" s="198" t="str">
        <f>Sales_Entry!E1985</f>
        <v>Mix Milk</v>
      </c>
      <c r="G1985" s="199">
        <f>N(Sales_Entry!J1985)</f>
        <v>1900</v>
      </c>
      <c r="H1985" s="199">
        <v>0</v>
      </c>
      <c r="I1985" s="199">
        <f t="shared" si="30"/>
        <v>1900</v>
      </c>
      <c r="J1985" s="200"/>
      <c r="K1985" s="200" t="str" cm="1">
        <f t="array" ref="K1985">IF($C1985="","",IF(AND($C1985=Party_Statement!$C$5,$B1985&gt;=Party_Statement!$C$6,$B1985&lt;=Party_Statement!$E$6),SUMPRODUCT(($C$3:$C1985=Party_Statement!$C$5)*($B$3:$B1985&gt;=Party_Statement!$C$6)*($B$3:$B1985&lt;=Party_Statement!$E$6)),""))</f>
        <v/>
      </c>
    </row>
    <row r="1986" spans="1:11" x14ac:dyDescent="0.2">
      <c r="A1986" s="196" t="str">
        <f>Sales_Entry!A1986</f>
        <v>2083/06/07</v>
      </c>
      <c r="B1986" s="197">
        <f>Sales_Entry!B1986</f>
        <v>46288</v>
      </c>
      <c r="C1986" s="198" t="str">
        <f>Sales_Entry!D1986</f>
        <v>ORGANIC TARKALI</v>
      </c>
      <c r="D1986" s="198" t="s">
        <v>1388</v>
      </c>
      <c r="E1986" s="198" t="str">
        <f>Sales_Entry!C1986</f>
        <v>BILL-7616</v>
      </c>
      <c r="F1986" s="198" t="str">
        <f>Sales_Entry!E1986</f>
        <v>Mix Milk</v>
      </c>
      <c r="G1986" s="199">
        <f>N(Sales_Entry!J1986)</f>
        <v>850</v>
      </c>
      <c r="H1986" s="199">
        <v>0</v>
      </c>
      <c r="I1986" s="199">
        <f t="shared" si="30"/>
        <v>850</v>
      </c>
      <c r="J1986" s="200"/>
      <c r="K1986" s="200" t="str" cm="1">
        <f t="array" ref="K1986">IF($C1986="","",IF(AND($C1986=Party_Statement!$C$5,$B1986&gt;=Party_Statement!$C$6,$B1986&lt;=Party_Statement!$E$6),SUMPRODUCT(($C$3:$C1986=Party_Statement!$C$5)*($B$3:$B1986&gt;=Party_Statement!$C$6)*($B$3:$B1986&lt;=Party_Statement!$E$6)),""))</f>
        <v/>
      </c>
    </row>
    <row r="1987" spans="1:11" x14ac:dyDescent="0.2">
      <c r="A1987" s="196" t="str">
        <f>Sales_Entry!A1987</f>
        <v>2083/06/07</v>
      </c>
      <c r="B1987" s="197">
        <f>Sales_Entry!B1987</f>
        <v>46288</v>
      </c>
      <c r="C1987" s="198" t="str">
        <f>Sales_Entry!D1987</f>
        <v>SHARMA DAI</v>
      </c>
      <c r="D1987" s="198" t="s">
        <v>1388</v>
      </c>
      <c r="E1987" s="198" t="str">
        <f>Sales_Entry!C1987</f>
        <v>BILL-7617</v>
      </c>
      <c r="F1987" s="198" t="str">
        <f>Sales_Entry!E1987</f>
        <v>Mix Milk</v>
      </c>
      <c r="G1987" s="199">
        <f>N(Sales_Entry!J1987)</f>
        <v>2890</v>
      </c>
      <c r="H1987" s="199">
        <v>0</v>
      </c>
      <c r="I1987" s="199">
        <f t="shared" si="30"/>
        <v>2890</v>
      </c>
      <c r="J1987" s="200"/>
      <c r="K1987" s="200" t="str" cm="1">
        <f t="array" ref="K1987">IF($C1987="","",IF(AND($C1987=Party_Statement!$C$5,$B1987&gt;=Party_Statement!$C$6,$B1987&lt;=Party_Statement!$E$6),SUMPRODUCT(($C$3:$C1987=Party_Statement!$C$5)*($B$3:$B1987&gt;=Party_Statement!$C$6)*($B$3:$B1987&lt;=Party_Statement!$E$6)),""))</f>
        <v/>
      </c>
    </row>
    <row r="1988" spans="1:11" x14ac:dyDescent="0.2">
      <c r="A1988" s="196" t="str">
        <f>Sales_Entry!A1988</f>
        <v>2083/06/07</v>
      </c>
      <c r="B1988" s="197">
        <f>Sales_Entry!B1988</f>
        <v>46288</v>
      </c>
      <c r="C1988" s="198" t="str">
        <f>Sales_Entry!D1988</f>
        <v>GANGA NEUPANE</v>
      </c>
      <c r="D1988" s="198" t="s">
        <v>1388</v>
      </c>
      <c r="E1988" s="198" t="str">
        <f>Sales_Entry!C1988</f>
        <v>BILL-7618</v>
      </c>
      <c r="F1988" s="198" t="str">
        <f>Sales_Entry!E1988</f>
        <v>Mix Milk</v>
      </c>
      <c r="G1988" s="199">
        <f>N(Sales_Entry!J1988)</f>
        <v>425</v>
      </c>
      <c r="H1988" s="199">
        <v>0</v>
      </c>
      <c r="I1988" s="199">
        <f t="shared" ref="I1988:I2051" si="31">IF($C1988="","",$G1988-$H1988)</f>
        <v>425</v>
      </c>
      <c r="J1988" s="200"/>
      <c r="K1988" s="200" t="str" cm="1">
        <f t="array" ref="K1988">IF($C1988="","",IF(AND($C1988=Party_Statement!$C$5,$B1988&gt;=Party_Statement!$C$6,$B1988&lt;=Party_Statement!$E$6),SUMPRODUCT(($C$3:$C1988=Party_Statement!$C$5)*($B$3:$B1988&gt;=Party_Statement!$C$6)*($B$3:$B1988&lt;=Party_Statement!$E$6)),""))</f>
        <v/>
      </c>
    </row>
    <row r="1989" spans="1:11" x14ac:dyDescent="0.2">
      <c r="A1989" s="196" t="str">
        <f>Sales_Entry!A1989</f>
        <v>2083/06/01</v>
      </c>
      <c r="B1989" s="197">
        <f>Sales_Entry!B1989</f>
        <v>46282</v>
      </c>
      <c r="C1989" s="198" t="str">
        <f>Sales_Entry!D1989</f>
        <v>NEUPANE KIRANA</v>
      </c>
      <c r="D1989" s="198" t="s">
        <v>1388</v>
      </c>
      <c r="E1989" s="198" t="str">
        <f>Sales_Entry!C1989</f>
        <v>BILL-7619</v>
      </c>
      <c r="F1989" s="198" t="str">
        <f>Sales_Entry!E1989</f>
        <v>Mix Milk</v>
      </c>
      <c r="G1989" s="199">
        <f>N(Sales_Entry!J1989)</f>
        <v>100</v>
      </c>
      <c r="H1989" s="199">
        <v>0</v>
      </c>
      <c r="I1989" s="199">
        <f t="shared" si="31"/>
        <v>100</v>
      </c>
      <c r="J1989" s="200"/>
      <c r="K1989" s="200" t="str" cm="1">
        <f t="array" ref="K1989">IF($C1989="","",IF(AND($C1989=Party_Statement!$C$5,$B1989&gt;=Party_Statement!$C$6,$B1989&lt;=Party_Statement!$E$6),SUMPRODUCT(($C$3:$C1989=Party_Statement!$C$5)*($B$3:$B1989&gt;=Party_Statement!$C$6)*($B$3:$B1989&lt;=Party_Statement!$E$6)),""))</f>
        <v/>
      </c>
    </row>
    <row r="1990" spans="1:11" x14ac:dyDescent="0.2">
      <c r="A1990" s="196" t="str">
        <f>Sales_Entry!A1990</f>
        <v>2083/06/01</v>
      </c>
      <c r="B1990" s="197">
        <f>Sales_Entry!B1990</f>
        <v>46282</v>
      </c>
      <c r="C1990" s="198" t="str">
        <f>Sales_Entry!D1990</f>
        <v>LOCAL</v>
      </c>
      <c r="D1990" s="198" t="s">
        <v>1388</v>
      </c>
      <c r="E1990" s="198" t="str">
        <f>Sales_Entry!C1990</f>
        <v>BILL-7362</v>
      </c>
      <c r="F1990" s="198" t="str">
        <f>Sales_Entry!E1990</f>
        <v>Mix Milk</v>
      </c>
      <c r="G1990" s="199">
        <f>N(Sales_Entry!J1990)</f>
        <v>200</v>
      </c>
      <c r="H1990" s="199">
        <v>0</v>
      </c>
      <c r="I1990" s="199">
        <f t="shared" si="31"/>
        <v>200</v>
      </c>
      <c r="J1990" s="200"/>
      <c r="K1990" s="200" t="str" cm="1">
        <f t="array" ref="K1990">IF($C1990="","",IF(AND($C1990=Party_Statement!$C$5,$B1990&gt;=Party_Statement!$C$6,$B1990&lt;=Party_Statement!$E$6),SUMPRODUCT(($C$3:$C1990=Party_Statement!$C$5)*($B$3:$B1990&gt;=Party_Statement!$C$6)*($B$3:$B1990&lt;=Party_Statement!$E$6)),""))</f>
        <v/>
      </c>
    </row>
    <row r="1991" spans="1:11" x14ac:dyDescent="0.2">
      <c r="A1991" s="196" t="str">
        <f>Sales_Entry!A1991</f>
        <v>2083/06/01</v>
      </c>
      <c r="B1991" s="197">
        <f>Sales_Entry!B1991</f>
        <v>46282</v>
      </c>
      <c r="C1991" s="198">
        <f>Sales_Entry!D1991</f>
        <v>0</v>
      </c>
      <c r="D1991" s="198" t="s">
        <v>1388</v>
      </c>
      <c r="E1991" s="198">
        <f>Sales_Entry!C1991</f>
        <v>0</v>
      </c>
      <c r="F1991" s="198">
        <f>Sales_Entry!E1991</f>
        <v>0</v>
      </c>
      <c r="G1991" s="199">
        <f>N(Sales_Entry!J1991)</f>
        <v>0</v>
      </c>
      <c r="H1991" s="199">
        <v>0</v>
      </c>
      <c r="I1991" s="199">
        <f t="shared" si="31"/>
        <v>0</v>
      </c>
      <c r="J1991" s="200"/>
      <c r="K1991" s="200" t="str" cm="1">
        <f t="array" ref="K1991">IF($C1991="","",IF(AND($C1991=Party_Statement!$C$5,$B1991&gt;=Party_Statement!$C$6,$B1991&lt;=Party_Statement!$E$6),SUMPRODUCT(($C$3:$C1991=Party_Statement!$C$5)*($B$3:$B1991&gt;=Party_Statement!$C$6)*($B$3:$B1991&lt;=Party_Statement!$E$6)),""))</f>
        <v/>
      </c>
    </row>
    <row r="1992" spans="1:11" x14ac:dyDescent="0.2">
      <c r="A1992" s="196" t="str">
        <f>Sales_Entry!A1992</f>
        <v>2083/06/01</v>
      </c>
      <c r="B1992" s="197">
        <f>Sales_Entry!B1992</f>
        <v>46282</v>
      </c>
      <c r="C1992" s="198">
        <f>Sales_Entry!D1992</f>
        <v>0</v>
      </c>
      <c r="D1992" s="198" t="s">
        <v>1388</v>
      </c>
      <c r="E1992" s="198">
        <f>Sales_Entry!C1992</f>
        <v>0</v>
      </c>
      <c r="F1992" s="198">
        <f>Sales_Entry!E1992</f>
        <v>0</v>
      </c>
      <c r="G1992" s="199">
        <f>N(Sales_Entry!J1992)</f>
        <v>0</v>
      </c>
      <c r="H1992" s="199">
        <v>0</v>
      </c>
      <c r="I1992" s="199">
        <f t="shared" si="31"/>
        <v>0</v>
      </c>
      <c r="J1992" s="200"/>
      <c r="K1992" s="200" t="str" cm="1">
        <f t="array" ref="K1992">IF($C1992="","",IF(AND($C1992=Party_Statement!$C$5,$B1992&gt;=Party_Statement!$C$6,$B1992&lt;=Party_Statement!$E$6),SUMPRODUCT(($C$3:$C1992=Party_Statement!$C$5)*($B$3:$B1992&gt;=Party_Statement!$C$6)*($B$3:$B1992&lt;=Party_Statement!$E$6)),""))</f>
        <v/>
      </c>
    </row>
    <row r="1993" spans="1:11" x14ac:dyDescent="0.2">
      <c r="A1993" s="196" t="str">
        <f>Sales_Entry!A1993</f>
        <v>2083/06/01</v>
      </c>
      <c r="B1993" s="197">
        <f>Sales_Entry!B1993</f>
        <v>46282</v>
      </c>
      <c r="C1993" s="198">
        <f>Sales_Entry!D1993</f>
        <v>0</v>
      </c>
      <c r="D1993" s="198" t="s">
        <v>1388</v>
      </c>
      <c r="E1993" s="198">
        <f>Sales_Entry!C1993</f>
        <v>0</v>
      </c>
      <c r="F1993" s="198">
        <f>Sales_Entry!E1993</f>
        <v>0</v>
      </c>
      <c r="G1993" s="199">
        <f>N(Sales_Entry!J1993)</f>
        <v>0</v>
      </c>
      <c r="H1993" s="199">
        <v>0</v>
      </c>
      <c r="I1993" s="199">
        <f t="shared" si="31"/>
        <v>0</v>
      </c>
      <c r="J1993" s="200"/>
      <c r="K1993" s="200" t="str" cm="1">
        <f t="array" ref="K1993">IF($C1993="","",IF(AND($C1993=Party_Statement!$C$5,$B1993&gt;=Party_Statement!$C$6,$B1993&lt;=Party_Statement!$E$6),SUMPRODUCT(($C$3:$C1993=Party_Statement!$C$5)*($B$3:$B1993&gt;=Party_Statement!$C$6)*($B$3:$B1993&lt;=Party_Statement!$E$6)),""))</f>
        <v/>
      </c>
    </row>
    <row r="1994" spans="1:11" x14ac:dyDescent="0.2">
      <c r="A1994" s="196" t="str">
        <f>Sales_Entry!A1994</f>
        <v>2083/06/01</v>
      </c>
      <c r="B1994" s="197">
        <f>Sales_Entry!B1994</f>
        <v>46282</v>
      </c>
      <c r="C1994" s="198">
        <f>Sales_Entry!D1994</f>
        <v>0</v>
      </c>
      <c r="D1994" s="198" t="s">
        <v>1388</v>
      </c>
      <c r="E1994" s="198">
        <f>Sales_Entry!C1994</f>
        <v>0</v>
      </c>
      <c r="F1994" s="198">
        <f>Sales_Entry!E1994</f>
        <v>0</v>
      </c>
      <c r="G1994" s="199">
        <f>N(Sales_Entry!J1994)</f>
        <v>0</v>
      </c>
      <c r="H1994" s="199">
        <v>0</v>
      </c>
      <c r="I1994" s="199">
        <f t="shared" si="31"/>
        <v>0</v>
      </c>
      <c r="J1994" s="200"/>
      <c r="K1994" s="200" t="str" cm="1">
        <f t="array" ref="K1994">IF($C1994="","",IF(AND($C1994=Party_Statement!$C$5,$B1994&gt;=Party_Statement!$C$6,$B1994&lt;=Party_Statement!$E$6),SUMPRODUCT(($C$3:$C1994=Party_Statement!$C$5)*($B$3:$B1994&gt;=Party_Statement!$C$6)*($B$3:$B1994&lt;=Party_Statement!$E$6)),""))</f>
        <v/>
      </c>
    </row>
    <row r="1995" spans="1:11" x14ac:dyDescent="0.2">
      <c r="A1995" s="196" t="str">
        <f>Sales_Entry!A1995</f>
        <v>2083/06/01</v>
      </c>
      <c r="B1995" s="197">
        <f>Sales_Entry!B1995</f>
        <v>46282</v>
      </c>
      <c r="C1995" s="198">
        <f>Sales_Entry!D1995</f>
        <v>0</v>
      </c>
      <c r="D1995" s="198" t="s">
        <v>1388</v>
      </c>
      <c r="E1995" s="198">
        <f>Sales_Entry!C1995</f>
        <v>0</v>
      </c>
      <c r="F1995" s="198">
        <f>Sales_Entry!E1995</f>
        <v>0</v>
      </c>
      <c r="G1995" s="199">
        <f>N(Sales_Entry!J1995)</f>
        <v>0</v>
      </c>
      <c r="H1995" s="199">
        <v>0</v>
      </c>
      <c r="I1995" s="199">
        <f t="shared" si="31"/>
        <v>0</v>
      </c>
      <c r="J1995" s="200"/>
      <c r="K1995" s="200" t="str" cm="1">
        <f t="array" ref="K1995">IF($C1995="","",IF(AND($C1995=Party_Statement!$C$5,$B1995&gt;=Party_Statement!$C$6,$B1995&lt;=Party_Statement!$E$6),SUMPRODUCT(($C$3:$C1995=Party_Statement!$C$5)*($B$3:$B1995&gt;=Party_Statement!$C$6)*($B$3:$B1995&lt;=Party_Statement!$E$6)),""))</f>
        <v/>
      </c>
    </row>
    <row r="1996" spans="1:11" x14ac:dyDescent="0.2">
      <c r="A1996" s="196" t="str">
        <f>Sales_Entry!A1996</f>
        <v>2083/06/01</v>
      </c>
      <c r="B1996" s="197">
        <f>Sales_Entry!B1996</f>
        <v>46282</v>
      </c>
      <c r="C1996" s="198">
        <f>Sales_Entry!D1996</f>
        <v>0</v>
      </c>
      <c r="D1996" s="198" t="s">
        <v>1388</v>
      </c>
      <c r="E1996" s="198">
        <f>Sales_Entry!C1996</f>
        <v>0</v>
      </c>
      <c r="F1996" s="198">
        <f>Sales_Entry!E1996</f>
        <v>0</v>
      </c>
      <c r="G1996" s="199">
        <f>N(Sales_Entry!J1996)</f>
        <v>0</v>
      </c>
      <c r="H1996" s="199">
        <v>0</v>
      </c>
      <c r="I1996" s="199">
        <f t="shared" si="31"/>
        <v>0</v>
      </c>
      <c r="J1996" s="200"/>
      <c r="K1996" s="200" t="str" cm="1">
        <f t="array" ref="K1996">IF($C1996="","",IF(AND($C1996=Party_Statement!$C$5,$B1996&gt;=Party_Statement!$C$6,$B1996&lt;=Party_Statement!$E$6),SUMPRODUCT(($C$3:$C1996=Party_Statement!$C$5)*($B$3:$B1996&gt;=Party_Statement!$C$6)*($B$3:$B1996&lt;=Party_Statement!$E$6)),""))</f>
        <v/>
      </c>
    </row>
    <row r="1997" spans="1:11" x14ac:dyDescent="0.2">
      <c r="A1997" s="196" t="str">
        <f>Sales_Entry!A1997</f>
        <v>2083/06/01</v>
      </c>
      <c r="B1997" s="197">
        <f>Sales_Entry!B1997</f>
        <v>46282</v>
      </c>
      <c r="C1997" s="198">
        <f>Sales_Entry!D1997</f>
        <v>0</v>
      </c>
      <c r="D1997" s="198" t="s">
        <v>1388</v>
      </c>
      <c r="E1997" s="198">
        <f>Sales_Entry!C1997</f>
        <v>0</v>
      </c>
      <c r="F1997" s="198">
        <f>Sales_Entry!E1997</f>
        <v>0</v>
      </c>
      <c r="G1997" s="199">
        <f>N(Sales_Entry!J1997)</f>
        <v>0</v>
      </c>
      <c r="H1997" s="199">
        <v>0</v>
      </c>
      <c r="I1997" s="199">
        <f t="shared" si="31"/>
        <v>0</v>
      </c>
      <c r="J1997" s="200"/>
      <c r="K1997" s="200" t="str" cm="1">
        <f t="array" ref="K1997">IF($C1997="","",IF(AND($C1997=Party_Statement!$C$5,$B1997&gt;=Party_Statement!$C$6,$B1997&lt;=Party_Statement!$E$6),SUMPRODUCT(($C$3:$C1997=Party_Statement!$C$5)*($B$3:$B1997&gt;=Party_Statement!$C$6)*($B$3:$B1997&lt;=Party_Statement!$E$6)),""))</f>
        <v/>
      </c>
    </row>
    <row r="1998" spans="1:11" x14ac:dyDescent="0.2">
      <c r="A1998" s="196" t="str">
        <f>Sales_Entry!A1998</f>
        <v>2083/06/01</v>
      </c>
      <c r="B1998" s="197">
        <f>Sales_Entry!B1998</f>
        <v>46282</v>
      </c>
      <c r="C1998" s="198">
        <f>Sales_Entry!D1998</f>
        <v>0</v>
      </c>
      <c r="D1998" s="198" t="s">
        <v>1388</v>
      </c>
      <c r="E1998" s="198">
        <f>Sales_Entry!C1998</f>
        <v>0</v>
      </c>
      <c r="F1998" s="198">
        <f>Sales_Entry!E1998</f>
        <v>0</v>
      </c>
      <c r="G1998" s="199">
        <f>N(Sales_Entry!J1998)</f>
        <v>0</v>
      </c>
      <c r="H1998" s="199">
        <v>0</v>
      </c>
      <c r="I1998" s="199">
        <f t="shared" si="31"/>
        <v>0</v>
      </c>
      <c r="J1998" s="200"/>
      <c r="K1998" s="200" t="str" cm="1">
        <f t="array" ref="K1998">IF($C1998="","",IF(AND($C1998=Party_Statement!$C$5,$B1998&gt;=Party_Statement!$C$6,$B1998&lt;=Party_Statement!$E$6),SUMPRODUCT(($C$3:$C1998=Party_Statement!$C$5)*($B$3:$B1998&gt;=Party_Statement!$C$6)*($B$3:$B1998&lt;=Party_Statement!$E$6)),""))</f>
        <v/>
      </c>
    </row>
    <row r="1999" spans="1:11" x14ac:dyDescent="0.2">
      <c r="A1999" s="196" t="str">
        <f>Sales_Entry!A1999</f>
        <v>2083/06/01</v>
      </c>
      <c r="B1999" s="197">
        <f>Sales_Entry!B1999</f>
        <v>46282</v>
      </c>
      <c r="C1999" s="198">
        <f>Sales_Entry!D1999</f>
        <v>0</v>
      </c>
      <c r="D1999" s="198" t="s">
        <v>1388</v>
      </c>
      <c r="E1999" s="198">
        <f>Sales_Entry!C1999</f>
        <v>0</v>
      </c>
      <c r="F1999" s="198">
        <f>Sales_Entry!E1999</f>
        <v>0</v>
      </c>
      <c r="G1999" s="199">
        <f>N(Sales_Entry!J1999)</f>
        <v>0</v>
      </c>
      <c r="H1999" s="199">
        <v>0</v>
      </c>
      <c r="I1999" s="199">
        <f t="shared" si="31"/>
        <v>0</v>
      </c>
      <c r="J1999" s="200"/>
      <c r="K1999" s="200" t="str" cm="1">
        <f t="array" ref="K1999">IF($C1999="","",IF(AND($C1999=Party_Statement!$C$5,$B1999&gt;=Party_Statement!$C$6,$B1999&lt;=Party_Statement!$E$6),SUMPRODUCT(($C$3:$C1999=Party_Statement!$C$5)*($B$3:$B1999&gt;=Party_Statement!$C$6)*($B$3:$B1999&lt;=Party_Statement!$E$6)),""))</f>
        <v/>
      </c>
    </row>
    <row r="2000" spans="1:11" x14ac:dyDescent="0.2">
      <c r="A2000" s="196" t="str">
        <f>Sales_Entry!A2000</f>
        <v>2083/06/01</v>
      </c>
      <c r="B2000" s="197">
        <f>Sales_Entry!B2000</f>
        <v>46282</v>
      </c>
      <c r="C2000" s="198">
        <f>Sales_Entry!D2000</f>
        <v>0</v>
      </c>
      <c r="D2000" s="198" t="s">
        <v>1388</v>
      </c>
      <c r="E2000" s="198">
        <f>Sales_Entry!C2000</f>
        <v>0</v>
      </c>
      <c r="F2000" s="198">
        <f>Sales_Entry!E2000</f>
        <v>0</v>
      </c>
      <c r="G2000" s="199">
        <f>N(Sales_Entry!J2000)</f>
        <v>0</v>
      </c>
      <c r="H2000" s="199">
        <v>0</v>
      </c>
      <c r="I2000" s="199">
        <f t="shared" si="31"/>
        <v>0</v>
      </c>
      <c r="J2000" s="200"/>
      <c r="K2000" s="200" t="str" cm="1">
        <f t="array" ref="K2000">IF($C2000="","",IF(AND($C2000=Party_Statement!$C$5,$B2000&gt;=Party_Statement!$C$6,$B2000&lt;=Party_Statement!$E$6),SUMPRODUCT(($C$3:$C2000=Party_Statement!$C$5)*($B$3:$B2000&gt;=Party_Statement!$C$6)*($B$3:$B2000&lt;=Party_Statement!$E$6)),""))</f>
        <v/>
      </c>
    </row>
    <row r="2001" spans="1:11" x14ac:dyDescent="0.2">
      <c r="A2001" s="196" t="str">
        <f>Sales_Entry!A2001</f>
        <v>2083/06/01</v>
      </c>
      <c r="B2001" s="197">
        <f>Sales_Entry!B2001</f>
        <v>46282</v>
      </c>
      <c r="C2001" s="198">
        <f>Sales_Entry!D2001</f>
        <v>0</v>
      </c>
      <c r="D2001" s="198" t="s">
        <v>1388</v>
      </c>
      <c r="E2001" s="198">
        <f>Sales_Entry!C2001</f>
        <v>0</v>
      </c>
      <c r="F2001" s="198">
        <f>Sales_Entry!E2001</f>
        <v>0</v>
      </c>
      <c r="G2001" s="199">
        <f>N(Sales_Entry!J2001)</f>
        <v>0</v>
      </c>
      <c r="H2001" s="199">
        <v>0</v>
      </c>
      <c r="I2001" s="199">
        <f t="shared" si="31"/>
        <v>0</v>
      </c>
      <c r="J2001" s="200"/>
      <c r="K2001" s="200" t="str" cm="1">
        <f t="array" ref="K2001">IF($C2001="","",IF(AND($C2001=Party_Statement!$C$5,$B2001&gt;=Party_Statement!$C$6,$B2001&lt;=Party_Statement!$E$6),SUMPRODUCT(($C$3:$C2001=Party_Statement!$C$5)*($B$3:$B2001&gt;=Party_Statement!$C$6)*($B$3:$B2001&lt;=Party_Statement!$E$6)),""))</f>
        <v/>
      </c>
    </row>
    <row r="2002" spans="1:11" x14ac:dyDescent="0.2">
      <c r="A2002" s="196" t="str">
        <f>Sales_Entry!A2002</f>
        <v>2083/06/01</v>
      </c>
      <c r="B2002" s="197">
        <f>Sales_Entry!B2002</f>
        <v>46282</v>
      </c>
      <c r="C2002" s="198">
        <f>Sales_Entry!D2002</f>
        <v>0</v>
      </c>
      <c r="D2002" s="198" t="s">
        <v>1388</v>
      </c>
      <c r="E2002" s="198">
        <f>Sales_Entry!C2002</f>
        <v>0</v>
      </c>
      <c r="F2002" s="198">
        <f>Sales_Entry!E2002</f>
        <v>0</v>
      </c>
      <c r="G2002" s="199">
        <f>N(Sales_Entry!J2002)</f>
        <v>0</v>
      </c>
      <c r="H2002" s="199">
        <v>0</v>
      </c>
      <c r="I2002" s="199">
        <f t="shared" si="31"/>
        <v>0</v>
      </c>
      <c r="J2002" s="200"/>
      <c r="K2002" s="200" t="str" cm="1">
        <f t="array" ref="K2002">IF($C2002="","",IF(AND($C2002=Party_Statement!$C$5,$B2002&gt;=Party_Statement!$C$6,$B2002&lt;=Party_Statement!$E$6),SUMPRODUCT(($C$3:$C2002=Party_Statement!$C$5)*($B$3:$B2002&gt;=Party_Statement!$C$6)*($B$3:$B2002&lt;=Party_Statement!$E$6)),""))</f>
        <v/>
      </c>
    </row>
    <row r="2003" spans="1:11" x14ac:dyDescent="0.2">
      <c r="A2003" s="196" t="str">
        <f>Sales_Entry!A2003</f>
        <v>2083/06/01</v>
      </c>
      <c r="B2003" s="197">
        <f>Sales_Entry!B2003</f>
        <v>46282</v>
      </c>
      <c r="C2003" s="198">
        <f>Sales_Entry!D2003</f>
        <v>0</v>
      </c>
      <c r="D2003" s="198" t="s">
        <v>1388</v>
      </c>
      <c r="E2003" s="198">
        <f>Sales_Entry!C2003</f>
        <v>0</v>
      </c>
      <c r="F2003" s="198">
        <f>Sales_Entry!E2003</f>
        <v>0</v>
      </c>
      <c r="G2003" s="199">
        <f>N(Sales_Entry!J2003)</f>
        <v>0</v>
      </c>
      <c r="H2003" s="199">
        <v>0</v>
      </c>
      <c r="I2003" s="199">
        <f t="shared" si="31"/>
        <v>0</v>
      </c>
      <c r="J2003" s="200"/>
      <c r="K2003" s="200" t="str" cm="1">
        <f t="array" ref="K2003">IF($C2003="","",IF(AND($C2003=Party_Statement!$C$5,$B2003&gt;=Party_Statement!$C$6,$B2003&lt;=Party_Statement!$E$6),SUMPRODUCT(($C$3:$C2003=Party_Statement!$C$5)*($B$3:$B2003&gt;=Party_Statement!$C$6)*($B$3:$B2003&lt;=Party_Statement!$E$6)),""))</f>
        <v/>
      </c>
    </row>
    <row r="2004" spans="1:11" x14ac:dyDescent="0.2">
      <c r="A2004" s="196" t="str">
        <f>Sales_Entry!A2004</f>
        <v>2083/06/01</v>
      </c>
      <c r="B2004" s="197">
        <f>Sales_Entry!B2004</f>
        <v>46282</v>
      </c>
      <c r="C2004" s="198">
        <f>Sales_Entry!D2004</f>
        <v>0</v>
      </c>
      <c r="D2004" s="198" t="s">
        <v>1388</v>
      </c>
      <c r="E2004" s="198">
        <f>Sales_Entry!C2004</f>
        <v>0</v>
      </c>
      <c r="F2004" s="198">
        <f>Sales_Entry!E2004</f>
        <v>0</v>
      </c>
      <c r="G2004" s="199">
        <f>N(Sales_Entry!J2004)</f>
        <v>0</v>
      </c>
      <c r="H2004" s="199">
        <v>0</v>
      </c>
      <c r="I2004" s="199">
        <f t="shared" si="31"/>
        <v>0</v>
      </c>
      <c r="J2004" s="200"/>
      <c r="K2004" s="200" t="str" cm="1">
        <f t="array" ref="K2004">IF($C2004="","",IF(AND($C2004=Party_Statement!$C$5,$B2004&gt;=Party_Statement!$C$6,$B2004&lt;=Party_Statement!$E$6),SUMPRODUCT(($C$3:$C2004=Party_Statement!$C$5)*($B$3:$B2004&gt;=Party_Statement!$C$6)*($B$3:$B2004&lt;=Party_Statement!$E$6)),""))</f>
        <v/>
      </c>
    </row>
    <row r="2005" spans="1:11" x14ac:dyDescent="0.2">
      <c r="A2005" s="196" t="str">
        <f>Sales_Entry!A2005</f>
        <v>2083/06/01</v>
      </c>
      <c r="B2005" s="197">
        <f>Sales_Entry!B2005</f>
        <v>46282</v>
      </c>
      <c r="C2005" s="198">
        <f>Sales_Entry!D2005</f>
        <v>0</v>
      </c>
      <c r="D2005" s="198" t="s">
        <v>1388</v>
      </c>
      <c r="E2005" s="198">
        <f>Sales_Entry!C2005</f>
        <v>0</v>
      </c>
      <c r="F2005" s="198">
        <f>Sales_Entry!E2005</f>
        <v>0</v>
      </c>
      <c r="G2005" s="199">
        <f>N(Sales_Entry!J2005)</f>
        <v>0</v>
      </c>
      <c r="H2005" s="199">
        <v>0</v>
      </c>
      <c r="I2005" s="199">
        <f t="shared" si="31"/>
        <v>0</v>
      </c>
      <c r="J2005" s="200"/>
      <c r="K2005" s="200" t="str" cm="1">
        <f t="array" ref="K2005">IF($C2005="","",IF(AND($C2005=Party_Statement!$C$5,$B2005&gt;=Party_Statement!$C$6,$B2005&lt;=Party_Statement!$E$6),SUMPRODUCT(($C$3:$C2005=Party_Statement!$C$5)*($B$3:$B2005&gt;=Party_Statement!$C$6)*($B$3:$B2005&lt;=Party_Statement!$E$6)),""))</f>
        <v/>
      </c>
    </row>
    <row r="2006" spans="1:11" x14ac:dyDescent="0.2">
      <c r="A2006" s="196" t="str">
        <f>Sales_Entry!A2006</f>
        <v>2083/06/01</v>
      </c>
      <c r="B2006" s="197">
        <f>Sales_Entry!B2006</f>
        <v>46282</v>
      </c>
      <c r="C2006" s="198">
        <f>Sales_Entry!D2006</f>
        <v>0</v>
      </c>
      <c r="D2006" s="198" t="s">
        <v>1388</v>
      </c>
      <c r="E2006" s="198">
        <f>Sales_Entry!C2006</f>
        <v>0</v>
      </c>
      <c r="F2006" s="198">
        <f>Sales_Entry!E2006</f>
        <v>0</v>
      </c>
      <c r="G2006" s="199">
        <f>N(Sales_Entry!J2006)</f>
        <v>0</v>
      </c>
      <c r="H2006" s="199">
        <v>0</v>
      </c>
      <c r="I2006" s="199">
        <f t="shared" si="31"/>
        <v>0</v>
      </c>
      <c r="J2006" s="200"/>
      <c r="K2006" s="200" t="str" cm="1">
        <f t="array" ref="K2006">IF($C2006="","",IF(AND($C2006=Party_Statement!$C$5,$B2006&gt;=Party_Statement!$C$6,$B2006&lt;=Party_Statement!$E$6),SUMPRODUCT(($C$3:$C2006=Party_Statement!$C$5)*($B$3:$B2006&gt;=Party_Statement!$C$6)*($B$3:$B2006&lt;=Party_Statement!$E$6)),""))</f>
        <v/>
      </c>
    </row>
    <row r="2007" spans="1:11" x14ac:dyDescent="0.2">
      <c r="A2007" s="196" t="str">
        <f>Sales_Entry!A2007</f>
        <v>2083/06/01</v>
      </c>
      <c r="B2007" s="197">
        <f>Sales_Entry!B2007</f>
        <v>46282</v>
      </c>
      <c r="C2007" s="198">
        <f>Sales_Entry!D2007</f>
        <v>0</v>
      </c>
      <c r="D2007" s="198" t="s">
        <v>1388</v>
      </c>
      <c r="E2007" s="198">
        <f>Sales_Entry!C2007</f>
        <v>0</v>
      </c>
      <c r="F2007" s="198">
        <f>Sales_Entry!E2007</f>
        <v>0</v>
      </c>
      <c r="G2007" s="199">
        <f>N(Sales_Entry!J2007)</f>
        <v>0</v>
      </c>
      <c r="H2007" s="199">
        <v>0</v>
      </c>
      <c r="I2007" s="199">
        <f t="shared" si="31"/>
        <v>0</v>
      </c>
      <c r="J2007" s="200"/>
      <c r="K2007" s="200" t="str" cm="1">
        <f t="array" ref="K2007">IF($C2007="","",IF(AND($C2007=Party_Statement!$C$5,$B2007&gt;=Party_Statement!$C$6,$B2007&lt;=Party_Statement!$E$6),SUMPRODUCT(($C$3:$C2007=Party_Statement!$C$5)*($B$3:$B2007&gt;=Party_Statement!$C$6)*($B$3:$B2007&lt;=Party_Statement!$E$6)),""))</f>
        <v/>
      </c>
    </row>
    <row r="2008" spans="1:11" x14ac:dyDescent="0.2">
      <c r="A2008" s="196" t="str">
        <f>Sales_Entry!A2008</f>
        <v>2083/06/01</v>
      </c>
      <c r="B2008" s="197">
        <f>Sales_Entry!B2008</f>
        <v>46282</v>
      </c>
      <c r="C2008" s="198">
        <f>Sales_Entry!D2008</f>
        <v>0</v>
      </c>
      <c r="D2008" s="198" t="s">
        <v>1388</v>
      </c>
      <c r="E2008" s="198">
        <f>Sales_Entry!C2008</f>
        <v>0</v>
      </c>
      <c r="F2008" s="198">
        <f>Sales_Entry!E2008</f>
        <v>0</v>
      </c>
      <c r="G2008" s="199">
        <f>N(Sales_Entry!J2008)</f>
        <v>0</v>
      </c>
      <c r="H2008" s="199">
        <v>0</v>
      </c>
      <c r="I2008" s="199">
        <f t="shared" si="31"/>
        <v>0</v>
      </c>
      <c r="J2008" s="200"/>
      <c r="K2008" s="200" t="str" cm="1">
        <f t="array" ref="K2008">IF($C2008="","",IF(AND($C2008=Party_Statement!$C$5,$B2008&gt;=Party_Statement!$C$6,$B2008&lt;=Party_Statement!$E$6),SUMPRODUCT(($C$3:$C2008=Party_Statement!$C$5)*($B$3:$B2008&gt;=Party_Statement!$C$6)*($B$3:$B2008&lt;=Party_Statement!$E$6)),""))</f>
        <v/>
      </c>
    </row>
    <row r="2009" spans="1:11" x14ac:dyDescent="0.2">
      <c r="A2009" s="196" t="str">
        <f>Sales_Entry!A2009</f>
        <v>2083/06/01</v>
      </c>
      <c r="B2009" s="197">
        <f>Sales_Entry!B2009</f>
        <v>46282</v>
      </c>
      <c r="C2009" s="198">
        <f>Sales_Entry!D2009</f>
        <v>0</v>
      </c>
      <c r="D2009" s="198" t="s">
        <v>1388</v>
      </c>
      <c r="E2009" s="198">
        <f>Sales_Entry!C2009</f>
        <v>0</v>
      </c>
      <c r="F2009" s="198">
        <f>Sales_Entry!E2009</f>
        <v>0</v>
      </c>
      <c r="G2009" s="199">
        <f>N(Sales_Entry!J2009)</f>
        <v>0</v>
      </c>
      <c r="H2009" s="199">
        <v>0</v>
      </c>
      <c r="I2009" s="199">
        <f t="shared" si="31"/>
        <v>0</v>
      </c>
      <c r="J2009" s="200"/>
      <c r="K2009" s="200" t="str" cm="1">
        <f t="array" ref="K2009">IF($C2009="","",IF(AND($C2009=Party_Statement!$C$5,$B2009&gt;=Party_Statement!$C$6,$B2009&lt;=Party_Statement!$E$6),SUMPRODUCT(($C$3:$C2009=Party_Statement!$C$5)*($B$3:$B2009&gt;=Party_Statement!$C$6)*($B$3:$B2009&lt;=Party_Statement!$E$6)),""))</f>
        <v/>
      </c>
    </row>
    <row r="2010" spans="1:11" x14ac:dyDescent="0.2">
      <c r="A2010" s="196" t="str">
        <f>Sales_Entry!A2010</f>
        <v>2083/06/01</v>
      </c>
      <c r="B2010" s="197">
        <f>Sales_Entry!B2010</f>
        <v>46282</v>
      </c>
      <c r="C2010" s="198">
        <f>Sales_Entry!D2010</f>
        <v>0</v>
      </c>
      <c r="D2010" s="198" t="s">
        <v>1388</v>
      </c>
      <c r="E2010" s="198">
        <f>Sales_Entry!C2010</f>
        <v>0</v>
      </c>
      <c r="F2010" s="198">
        <f>Sales_Entry!E2010</f>
        <v>0</v>
      </c>
      <c r="G2010" s="199">
        <f>N(Sales_Entry!J2010)</f>
        <v>0</v>
      </c>
      <c r="H2010" s="199">
        <v>0</v>
      </c>
      <c r="I2010" s="199">
        <f t="shared" si="31"/>
        <v>0</v>
      </c>
      <c r="J2010" s="200"/>
      <c r="K2010" s="200" t="str" cm="1">
        <f t="array" ref="K2010">IF($C2010="","",IF(AND($C2010=Party_Statement!$C$5,$B2010&gt;=Party_Statement!$C$6,$B2010&lt;=Party_Statement!$E$6),SUMPRODUCT(($C$3:$C2010=Party_Statement!$C$5)*($B$3:$B2010&gt;=Party_Statement!$C$6)*($B$3:$B2010&lt;=Party_Statement!$E$6)),""))</f>
        <v/>
      </c>
    </row>
    <row r="2011" spans="1:11" x14ac:dyDescent="0.2">
      <c r="A2011" s="196" t="str">
        <f>Sales_Entry!A2011</f>
        <v>2083/06/01</v>
      </c>
      <c r="B2011" s="197">
        <f>Sales_Entry!B2011</f>
        <v>46282</v>
      </c>
      <c r="C2011" s="198">
        <f>Sales_Entry!D2011</f>
        <v>0</v>
      </c>
      <c r="D2011" s="198" t="s">
        <v>1388</v>
      </c>
      <c r="E2011" s="198">
        <f>Sales_Entry!C2011</f>
        <v>0</v>
      </c>
      <c r="F2011" s="198">
        <f>Sales_Entry!E2011</f>
        <v>0</v>
      </c>
      <c r="G2011" s="199">
        <f>N(Sales_Entry!J2011)</f>
        <v>0</v>
      </c>
      <c r="H2011" s="199">
        <v>0</v>
      </c>
      <c r="I2011" s="199">
        <f t="shared" si="31"/>
        <v>0</v>
      </c>
      <c r="J2011" s="200"/>
      <c r="K2011" s="200" t="str" cm="1">
        <f t="array" ref="K2011">IF($C2011="","",IF(AND($C2011=Party_Statement!$C$5,$B2011&gt;=Party_Statement!$C$6,$B2011&lt;=Party_Statement!$E$6),SUMPRODUCT(($C$3:$C2011=Party_Statement!$C$5)*($B$3:$B2011&gt;=Party_Statement!$C$6)*($B$3:$B2011&lt;=Party_Statement!$E$6)),""))</f>
        <v/>
      </c>
    </row>
    <row r="2012" spans="1:11" x14ac:dyDescent="0.2">
      <c r="A2012" s="196" t="str">
        <f>Sales_Entry!A2012</f>
        <v>2083/06/01</v>
      </c>
      <c r="B2012" s="197">
        <f>Sales_Entry!B2012</f>
        <v>46282</v>
      </c>
      <c r="C2012" s="198">
        <f>Sales_Entry!D2012</f>
        <v>0</v>
      </c>
      <c r="D2012" s="198" t="s">
        <v>1388</v>
      </c>
      <c r="E2012" s="198">
        <f>Sales_Entry!C2012</f>
        <v>0</v>
      </c>
      <c r="F2012" s="198">
        <f>Sales_Entry!E2012</f>
        <v>0</v>
      </c>
      <c r="G2012" s="199">
        <f>N(Sales_Entry!J2012)</f>
        <v>0</v>
      </c>
      <c r="H2012" s="199">
        <v>0</v>
      </c>
      <c r="I2012" s="199">
        <f t="shared" si="31"/>
        <v>0</v>
      </c>
      <c r="J2012" s="200"/>
      <c r="K2012" s="200" t="str" cm="1">
        <f t="array" ref="K2012">IF($C2012="","",IF(AND($C2012=Party_Statement!$C$5,$B2012&gt;=Party_Statement!$C$6,$B2012&lt;=Party_Statement!$E$6),SUMPRODUCT(($C$3:$C2012=Party_Statement!$C$5)*($B$3:$B2012&gt;=Party_Statement!$C$6)*($B$3:$B2012&lt;=Party_Statement!$E$6)),""))</f>
        <v/>
      </c>
    </row>
    <row r="2013" spans="1:11" x14ac:dyDescent="0.2">
      <c r="A2013" s="196" t="str">
        <f>Sales_Entry!A2013</f>
        <v>2083/06/01</v>
      </c>
      <c r="B2013" s="197">
        <f>Sales_Entry!B2013</f>
        <v>46282</v>
      </c>
      <c r="C2013" s="198">
        <f>Sales_Entry!D2013</f>
        <v>0</v>
      </c>
      <c r="D2013" s="198" t="s">
        <v>1388</v>
      </c>
      <c r="E2013" s="198">
        <f>Sales_Entry!C2013</f>
        <v>0</v>
      </c>
      <c r="F2013" s="198">
        <f>Sales_Entry!E2013</f>
        <v>0</v>
      </c>
      <c r="G2013" s="199">
        <f>N(Sales_Entry!J2013)</f>
        <v>0</v>
      </c>
      <c r="H2013" s="199">
        <v>0</v>
      </c>
      <c r="I2013" s="199">
        <f t="shared" si="31"/>
        <v>0</v>
      </c>
      <c r="J2013" s="200"/>
      <c r="K2013" s="200" t="str" cm="1">
        <f t="array" ref="K2013">IF($C2013="","",IF(AND($C2013=Party_Statement!$C$5,$B2013&gt;=Party_Statement!$C$6,$B2013&lt;=Party_Statement!$E$6),SUMPRODUCT(($C$3:$C2013=Party_Statement!$C$5)*($B$3:$B2013&gt;=Party_Statement!$C$6)*($B$3:$B2013&lt;=Party_Statement!$E$6)),""))</f>
        <v/>
      </c>
    </row>
    <row r="2014" spans="1:11" x14ac:dyDescent="0.2">
      <c r="A2014" s="196" t="str">
        <f>Sales_Entry!A2014</f>
        <v>2083/06/01</v>
      </c>
      <c r="B2014" s="197">
        <f>Sales_Entry!B2014</f>
        <v>46282</v>
      </c>
      <c r="C2014" s="198">
        <f>Sales_Entry!D2014</f>
        <v>0</v>
      </c>
      <c r="D2014" s="198" t="s">
        <v>1388</v>
      </c>
      <c r="E2014" s="198">
        <f>Sales_Entry!C2014</f>
        <v>0</v>
      </c>
      <c r="F2014" s="198">
        <f>Sales_Entry!E2014</f>
        <v>0</v>
      </c>
      <c r="G2014" s="199">
        <f>N(Sales_Entry!J2014)</f>
        <v>0</v>
      </c>
      <c r="H2014" s="199">
        <v>0</v>
      </c>
      <c r="I2014" s="199">
        <f t="shared" si="31"/>
        <v>0</v>
      </c>
      <c r="J2014" s="200"/>
      <c r="K2014" s="200" t="str" cm="1">
        <f t="array" ref="K2014">IF($C2014="","",IF(AND($C2014=Party_Statement!$C$5,$B2014&gt;=Party_Statement!$C$6,$B2014&lt;=Party_Statement!$E$6),SUMPRODUCT(($C$3:$C2014=Party_Statement!$C$5)*($B$3:$B2014&gt;=Party_Statement!$C$6)*($B$3:$B2014&lt;=Party_Statement!$E$6)),""))</f>
        <v/>
      </c>
    </row>
    <row r="2015" spans="1:11" x14ac:dyDescent="0.2">
      <c r="A2015" s="196" t="str">
        <f>Sales_Entry!A2015</f>
        <v>2083/06/01</v>
      </c>
      <c r="B2015" s="197">
        <f>Sales_Entry!B2015</f>
        <v>46282</v>
      </c>
      <c r="C2015" s="198">
        <f>Sales_Entry!D2015</f>
        <v>0</v>
      </c>
      <c r="D2015" s="198" t="s">
        <v>1388</v>
      </c>
      <c r="E2015" s="198">
        <f>Sales_Entry!C2015</f>
        <v>0</v>
      </c>
      <c r="F2015" s="198">
        <f>Sales_Entry!E2015</f>
        <v>0</v>
      </c>
      <c r="G2015" s="199">
        <f>N(Sales_Entry!J2015)</f>
        <v>0</v>
      </c>
      <c r="H2015" s="199">
        <v>0</v>
      </c>
      <c r="I2015" s="199">
        <f t="shared" si="31"/>
        <v>0</v>
      </c>
      <c r="J2015" s="200"/>
      <c r="K2015" s="200" t="str" cm="1">
        <f t="array" ref="K2015">IF($C2015="","",IF(AND($C2015=Party_Statement!$C$5,$B2015&gt;=Party_Statement!$C$6,$B2015&lt;=Party_Statement!$E$6),SUMPRODUCT(($C$3:$C2015=Party_Statement!$C$5)*($B$3:$B2015&gt;=Party_Statement!$C$6)*($B$3:$B2015&lt;=Party_Statement!$E$6)),""))</f>
        <v/>
      </c>
    </row>
    <row r="2016" spans="1:11" x14ac:dyDescent="0.2">
      <c r="A2016" s="196" t="str">
        <f>Sales_Entry!A2016</f>
        <v>2083/06/01</v>
      </c>
      <c r="B2016" s="197">
        <f>Sales_Entry!B2016</f>
        <v>46282</v>
      </c>
      <c r="C2016" s="198">
        <f>Sales_Entry!D2016</f>
        <v>0</v>
      </c>
      <c r="D2016" s="198" t="s">
        <v>1388</v>
      </c>
      <c r="E2016" s="198">
        <f>Sales_Entry!C2016</f>
        <v>0</v>
      </c>
      <c r="F2016" s="198">
        <f>Sales_Entry!E2016</f>
        <v>0</v>
      </c>
      <c r="G2016" s="199">
        <f>N(Sales_Entry!J2016)</f>
        <v>0</v>
      </c>
      <c r="H2016" s="199">
        <v>0</v>
      </c>
      <c r="I2016" s="199">
        <f t="shared" si="31"/>
        <v>0</v>
      </c>
      <c r="J2016" s="200"/>
      <c r="K2016" s="200" t="str" cm="1">
        <f t="array" ref="K2016">IF($C2016="","",IF(AND($C2016=Party_Statement!$C$5,$B2016&gt;=Party_Statement!$C$6,$B2016&lt;=Party_Statement!$E$6),SUMPRODUCT(($C$3:$C2016=Party_Statement!$C$5)*($B$3:$B2016&gt;=Party_Statement!$C$6)*($B$3:$B2016&lt;=Party_Statement!$E$6)),""))</f>
        <v/>
      </c>
    </row>
    <row r="2017" spans="1:11" x14ac:dyDescent="0.2">
      <c r="A2017" s="196" t="str">
        <f>Sales_Entry!A2017</f>
        <v>2083/06/01</v>
      </c>
      <c r="B2017" s="197">
        <f>Sales_Entry!B2017</f>
        <v>46282</v>
      </c>
      <c r="C2017" s="198">
        <f>Sales_Entry!D2017</f>
        <v>0</v>
      </c>
      <c r="D2017" s="198" t="s">
        <v>1388</v>
      </c>
      <c r="E2017" s="198">
        <f>Sales_Entry!C2017</f>
        <v>0</v>
      </c>
      <c r="F2017" s="198">
        <f>Sales_Entry!E2017</f>
        <v>0</v>
      </c>
      <c r="G2017" s="199">
        <f>N(Sales_Entry!J2017)</f>
        <v>0</v>
      </c>
      <c r="H2017" s="199">
        <v>0</v>
      </c>
      <c r="I2017" s="199">
        <f t="shared" si="31"/>
        <v>0</v>
      </c>
      <c r="J2017" s="200"/>
      <c r="K2017" s="200" t="str" cm="1">
        <f t="array" ref="K2017">IF($C2017="","",IF(AND($C2017=Party_Statement!$C$5,$B2017&gt;=Party_Statement!$C$6,$B2017&lt;=Party_Statement!$E$6),SUMPRODUCT(($C$3:$C2017=Party_Statement!$C$5)*($B$3:$B2017&gt;=Party_Statement!$C$6)*($B$3:$B2017&lt;=Party_Statement!$E$6)),""))</f>
        <v/>
      </c>
    </row>
    <row r="2018" spans="1:11" x14ac:dyDescent="0.2">
      <c r="A2018" s="196" t="str">
        <f>Sales_Entry!A2018</f>
        <v>2083/06/01</v>
      </c>
      <c r="B2018" s="197">
        <f>Sales_Entry!B2018</f>
        <v>46282</v>
      </c>
      <c r="C2018" s="198">
        <f>Sales_Entry!D2018</f>
        <v>0</v>
      </c>
      <c r="D2018" s="198" t="s">
        <v>1388</v>
      </c>
      <c r="E2018" s="198">
        <f>Sales_Entry!C2018</f>
        <v>0</v>
      </c>
      <c r="F2018" s="198">
        <f>Sales_Entry!E2018</f>
        <v>0</v>
      </c>
      <c r="G2018" s="199">
        <f>N(Sales_Entry!J2018)</f>
        <v>0</v>
      </c>
      <c r="H2018" s="199">
        <v>0</v>
      </c>
      <c r="I2018" s="199">
        <f t="shared" si="31"/>
        <v>0</v>
      </c>
      <c r="J2018" s="200"/>
      <c r="K2018" s="200" t="str" cm="1">
        <f t="array" ref="K2018">IF($C2018="","",IF(AND($C2018=Party_Statement!$C$5,$B2018&gt;=Party_Statement!$C$6,$B2018&lt;=Party_Statement!$E$6),SUMPRODUCT(($C$3:$C2018=Party_Statement!$C$5)*($B$3:$B2018&gt;=Party_Statement!$C$6)*($B$3:$B2018&lt;=Party_Statement!$E$6)),""))</f>
        <v/>
      </c>
    </row>
    <row r="2019" spans="1:11" x14ac:dyDescent="0.2">
      <c r="A2019" s="196" t="str">
        <f>Sales_Entry!A2019</f>
        <v>2083/06/01</v>
      </c>
      <c r="B2019" s="197">
        <f>Sales_Entry!B2019</f>
        <v>46282</v>
      </c>
      <c r="C2019" s="198">
        <f>Sales_Entry!D2019</f>
        <v>0</v>
      </c>
      <c r="D2019" s="198" t="s">
        <v>1388</v>
      </c>
      <c r="E2019" s="198">
        <f>Sales_Entry!C2019</f>
        <v>0</v>
      </c>
      <c r="F2019" s="198">
        <f>Sales_Entry!E2019</f>
        <v>0</v>
      </c>
      <c r="G2019" s="199">
        <f>N(Sales_Entry!J2019)</f>
        <v>0</v>
      </c>
      <c r="H2019" s="199">
        <v>0</v>
      </c>
      <c r="I2019" s="199">
        <f t="shared" si="31"/>
        <v>0</v>
      </c>
      <c r="J2019" s="200"/>
      <c r="K2019" s="200" t="str" cm="1">
        <f t="array" ref="K2019">IF($C2019="","",IF(AND($C2019=Party_Statement!$C$5,$B2019&gt;=Party_Statement!$C$6,$B2019&lt;=Party_Statement!$E$6),SUMPRODUCT(($C$3:$C2019=Party_Statement!$C$5)*($B$3:$B2019&gt;=Party_Statement!$C$6)*($B$3:$B2019&lt;=Party_Statement!$E$6)),""))</f>
        <v/>
      </c>
    </row>
    <row r="2020" spans="1:11" x14ac:dyDescent="0.2">
      <c r="A2020" s="196" t="str">
        <f>Sales_Entry!A2020</f>
        <v>2083/06/01</v>
      </c>
      <c r="B2020" s="197">
        <f>Sales_Entry!B2020</f>
        <v>46282</v>
      </c>
      <c r="C2020" s="198">
        <f>Sales_Entry!D2020</f>
        <v>0</v>
      </c>
      <c r="D2020" s="198" t="s">
        <v>1388</v>
      </c>
      <c r="E2020" s="198">
        <f>Sales_Entry!C2020</f>
        <v>0</v>
      </c>
      <c r="F2020" s="198">
        <f>Sales_Entry!E2020</f>
        <v>0</v>
      </c>
      <c r="G2020" s="199">
        <f>N(Sales_Entry!J2020)</f>
        <v>0</v>
      </c>
      <c r="H2020" s="199">
        <v>0</v>
      </c>
      <c r="I2020" s="199">
        <f t="shared" si="31"/>
        <v>0</v>
      </c>
      <c r="J2020" s="200"/>
      <c r="K2020" s="200" t="str" cm="1">
        <f t="array" ref="K2020">IF($C2020="","",IF(AND($C2020=Party_Statement!$C$5,$B2020&gt;=Party_Statement!$C$6,$B2020&lt;=Party_Statement!$E$6),SUMPRODUCT(($C$3:$C2020=Party_Statement!$C$5)*($B$3:$B2020&gt;=Party_Statement!$C$6)*($B$3:$B2020&lt;=Party_Statement!$E$6)),""))</f>
        <v/>
      </c>
    </row>
    <row r="2021" spans="1:11" x14ac:dyDescent="0.2">
      <c r="A2021" s="196" t="str">
        <f>Sales_Entry!A2021</f>
        <v>2083/06/01</v>
      </c>
      <c r="B2021" s="197">
        <f>Sales_Entry!B2021</f>
        <v>46282</v>
      </c>
      <c r="C2021" s="198">
        <f>Sales_Entry!D2021</f>
        <v>0</v>
      </c>
      <c r="D2021" s="198" t="s">
        <v>1388</v>
      </c>
      <c r="E2021" s="198">
        <f>Sales_Entry!C2021</f>
        <v>0</v>
      </c>
      <c r="F2021" s="198">
        <f>Sales_Entry!E2021</f>
        <v>0</v>
      </c>
      <c r="G2021" s="199">
        <f>N(Sales_Entry!J2021)</f>
        <v>0</v>
      </c>
      <c r="H2021" s="199">
        <v>0</v>
      </c>
      <c r="I2021" s="199">
        <f t="shared" si="31"/>
        <v>0</v>
      </c>
      <c r="J2021" s="200"/>
      <c r="K2021" s="200" t="str" cm="1">
        <f t="array" ref="K2021">IF($C2021="","",IF(AND($C2021=Party_Statement!$C$5,$B2021&gt;=Party_Statement!$C$6,$B2021&lt;=Party_Statement!$E$6),SUMPRODUCT(($C$3:$C2021=Party_Statement!$C$5)*($B$3:$B2021&gt;=Party_Statement!$C$6)*($B$3:$B2021&lt;=Party_Statement!$E$6)),""))</f>
        <v/>
      </c>
    </row>
    <row r="2022" spans="1:11" x14ac:dyDescent="0.2">
      <c r="A2022" s="196" t="str">
        <f>Sales_Entry!A2022</f>
        <v>2083/06/01</v>
      </c>
      <c r="B2022" s="197">
        <f>Sales_Entry!B2022</f>
        <v>46282</v>
      </c>
      <c r="C2022" s="198">
        <f>Sales_Entry!D2022</f>
        <v>0</v>
      </c>
      <c r="D2022" s="198" t="s">
        <v>1388</v>
      </c>
      <c r="E2022" s="198">
        <f>Sales_Entry!C2022</f>
        <v>0</v>
      </c>
      <c r="F2022" s="198">
        <f>Sales_Entry!E2022</f>
        <v>0</v>
      </c>
      <c r="G2022" s="199">
        <f>N(Sales_Entry!J2022)</f>
        <v>0</v>
      </c>
      <c r="H2022" s="199">
        <v>0</v>
      </c>
      <c r="I2022" s="199">
        <f t="shared" si="31"/>
        <v>0</v>
      </c>
      <c r="J2022" s="200"/>
      <c r="K2022" s="200" t="str" cm="1">
        <f t="array" ref="K2022">IF($C2022="","",IF(AND($C2022=Party_Statement!$C$5,$B2022&gt;=Party_Statement!$C$6,$B2022&lt;=Party_Statement!$E$6),SUMPRODUCT(($C$3:$C2022=Party_Statement!$C$5)*($B$3:$B2022&gt;=Party_Statement!$C$6)*($B$3:$B2022&lt;=Party_Statement!$E$6)),""))</f>
        <v/>
      </c>
    </row>
    <row r="2023" spans="1:11" x14ac:dyDescent="0.2">
      <c r="A2023" s="196" t="str">
        <f>Sales_Entry!A2023</f>
        <v>2083/06/01</v>
      </c>
      <c r="B2023" s="197">
        <f>Sales_Entry!B2023</f>
        <v>46282</v>
      </c>
      <c r="C2023" s="198">
        <f>Sales_Entry!D2023</f>
        <v>0</v>
      </c>
      <c r="D2023" s="198" t="s">
        <v>1388</v>
      </c>
      <c r="E2023" s="198">
        <f>Sales_Entry!C2023</f>
        <v>0</v>
      </c>
      <c r="F2023" s="198">
        <f>Sales_Entry!E2023</f>
        <v>0</v>
      </c>
      <c r="G2023" s="199">
        <f>N(Sales_Entry!J2023)</f>
        <v>0</v>
      </c>
      <c r="H2023" s="199">
        <v>0</v>
      </c>
      <c r="I2023" s="199">
        <f t="shared" si="31"/>
        <v>0</v>
      </c>
      <c r="J2023" s="200"/>
      <c r="K2023" s="200" t="str" cm="1">
        <f t="array" ref="K2023">IF($C2023="","",IF(AND($C2023=Party_Statement!$C$5,$B2023&gt;=Party_Statement!$C$6,$B2023&lt;=Party_Statement!$E$6),SUMPRODUCT(($C$3:$C2023=Party_Statement!$C$5)*($B$3:$B2023&gt;=Party_Statement!$C$6)*($B$3:$B2023&lt;=Party_Statement!$E$6)),""))</f>
        <v/>
      </c>
    </row>
    <row r="2024" spans="1:11" x14ac:dyDescent="0.2">
      <c r="A2024" s="196" t="str">
        <f>Sales_Entry!A2024</f>
        <v>2083/06/01</v>
      </c>
      <c r="B2024" s="197">
        <f>Sales_Entry!B2024</f>
        <v>46282</v>
      </c>
      <c r="C2024" s="198">
        <f>Sales_Entry!D2024</f>
        <v>0</v>
      </c>
      <c r="D2024" s="198" t="s">
        <v>1388</v>
      </c>
      <c r="E2024" s="198">
        <f>Sales_Entry!C2024</f>
        <v>0</v>
      </c>
      <c r="F2024" s="198">
        <f>Sales_Entry!E2024</f>
        <v>0</v>
      </c>
      <c r="G2024" s="199">
        <f>N(Sales_Entry!J2024)</f>
        <v>0</v>
      </c>
      <c r="H2024" s="199">
        <v>0</v>
      </c>
      <c r="I2024" s="199">
        <f t="shared" si="31"/>
        <v>0</v>
      </c>
      <c r="J2024" s="200"/>
      <c r="K2024" s="200" t="str" cm="1">
        <f t="array" ref="K2024">IF($C2024="","",IF(AND($C2024=Party_Statement!$C$5,$B2024&gt;=Party_Statement!$C$6,$B2024&lt;=Party_Statement!$E$6),SUMPRODUCT(($C$3:$C2024=Party_Statement!$C$5)*($B$3:$B2024&gt;=Party_Statement!$C$6)*($B$3:$B2024&lt;=Party_Statement!$E$6)),""))</f>
        <v/>
      </c>
    </row>
    <row r="2025" spans="1:11" x14ac:dyDescent="0.2">
      <c r="A2025" s="196" t="str">
        <f>Sales_Entry!A2025</f>
        <v>2083/06/01</v>
      </c>
      <c r="B2025" s="197">
        <f>Sales_Entry!B2025</f>
        <v>46282</v>
      </c>
      <c r="C2025" s="198">
        <f>Sales_Entry!D2025</f>
        <v>0</v>
      </c>
      <c r="D2025" s="198" t="s">
        <v>1388</v>
      </c>
      <c r="E2025" s="198">
        <f>Sales_Entry!C2025</f>
        <v>0</v>
      </c>
      <c r="F2025" s="198">
        <f>Sales_Entry!E2025</f>
        <v>0</v>
      </c>
      <c r="G2025" s="199">
        <f>N(Sales_Entry!J2025)</f>
        <v>0</v>
      </c>
      <c r="H2025" s="199">
        <v>0</v>
      </c>
      <c r="I2025" s="199">
        <f t="shared" si="31"/>
        <v>0</v>
      </c>
      <c r="J2025" s="200"/>
      <c r="K2025" s="200" t="str" cm="1">
        <f t="array" ref="K2025">IF($C2025="","",IF(AND($C2025=Party_Statement!$C$5,$B2025&gt;=Party_Statement!$C$6,$B2025&lt;=Party_Statement!$E$6),SUMPRODUCT(($C$3:$C2025=Party_Statement!$C$5)*($B$3:$B2025&gt;=Party_Statement!$C$6)*($B$3:$B2025&lt;=Party_Statement!$E$6)),""))</f>
        <v/>
      </c>
    </row>
    <row r="2026" spans="1:11" x14ac:dyDescent="0.2">
      <c r="A2026" s="196" t="str">
        <f>Sales_Entry!A2026</f>
        <v>2083/06/01</v>
      </c>
      <c r="B2026" s="197">
        <f>Sales_Entry!B2026</f>
        <v>46282</v>
      </c>
      <c r="C2026" s="198">
        <f>Sales_Entry!D2026</f>
        <v>0</v>
      </c>
      <c r="D2026" s="198" t="s">
        <v>1388</v>
      </c>
      <c r="E2026" s="198">
        <f>Sales_Entry!C2026</f>
        <v>0</v>
      </c>
      <c r="F2026" s="198">
        <f>Sales_Entry!E2026</f>
        <v>0</v>
      </c>
      <c r="G2026" s="199">
        <f>N(Sales_Entry!J2026)</f>
        <v>0</v>
      </c>
      <c r="H2026" s="199">
        <v>0</v>
      </c>
      <c r="I2026" s="199">
        <f t="shared" si="31"/>
        <v>0</v>
      </c>
      <c r="J2026" s="200"/>
      <c r="K2026" s="200" t="str" cm="1">
        <f t="array" ref="K2026">IF($C2026="","",IF(AND($C2026=Party_Statement!$C$5,$B2026&gt;=Party_Statement!$C$6,$B2026&lt;=Party_Statement!$E$6),SUMPRODUCT(($C$3:$C2026=Party_Statement!$C$5)*($B$3:$B2026&gt;=Party_Statement!$C$6)*($B$3:$B2026&lt;=Party_Statement!$E$6)),""))</f>
        <v/>
      </c>
    </row>
    <row r="2027" spans="1:11" x14ac:dyDescent="0.2">
      <c r="A2027" s="196" t="str">
        <f>Sales_Entry!A2027</f>
        <v>2083/06/01</v>
      </c>
      <c r="B2027" s="197">
        <f>Sales_Entry!B2027</f>
        <v>46282</v>
      </c>
      <c r="C2027" s="198">
        <f>Sales_Entry!D2027</f>
        <v>0</v>
      </c>
      <c r="D2027" s="198" t="s">
        <v>1388</v>
      </c>
      <c r="E2027" s="198">
        <f>Sales_Entry!C2027</f>
        <v>0</v>
      </c>
      <c r="F2027" s="198">
        <f>Sales_Entry!E2027</f>
        <v>0</v>
      </c>
      <c r="G2027" s="199">
        <f>N(Sales_Entry!J2027)</f>
        <v>0</v>
      </c>
      <c r="H2027" s="199">
        <v>0</v>
      </c>
      <c r="I2027" s="199">
        <f t="shared" si="31"/>
        <v>0</v>
      </c>
      <c r="J2027" s="200"/>
      <c r="K2027" s="200" t="str" cm="1">
        <f t="array" ref="K2027">IF($C2027="","",IF(AND($C2027=Party_Statement!$C$5,$B2027&gt;=Party_Statement!$C$6,$B2027&lt;=Party_Statement!$E$6),SUMPRODUCT(($C$3:$C2027=Party_Statement!$C$5)*($B$3:$B2027&gt;=Party_Statement!$C$6)*($B$3:$B2027&lt;=Party_Statement!$E$6)),""))</f>
        <v/>
      </c>
    </row>
    <row r="2028" spans="1:11" x14ac:dyDescent="0.2">
      <c r="A2028" s="196" t="str">
        <f>Sales_Entry!A2028</f>
        <v>2083/06/01</v>
      </c>
      <c r="B2028" s="197">
        <f>Sales_Entry!B2028</f>
        <v>46282</v>
      </c>
      <c r="C2028" s="198">
        <f>Sales_Entry!D2028</f>
        <v>0</v>
      </c>
      <c r="D2028" s="198" t="s">
        <v>1388</v>
      </c>
      <c r="E2028" s="198">
        <f>Sales_Entry!C2028</f>
        <v>0</v>
      </c>
      <c r="F2028" s="198">
        <f>Sales_Entry!E2028</f>
        <v>0</v>
      </c>
      <c r="G2028" s="199">
        <f>N(Sales_Entry!J2028)</f>
        <v>0</v>
      </c>
      <c r="H2028" s="199">
        <v>0</v>
      </c>
      <c r="I2028" s="199">
        <f t="shared" si="31"/>
        <v>0</v>
      </c>
      <c r="J2028" s="200"/>
      <c r="K2028" s="200" t="str" cm="1">
        <f t="array" ref="K2028">IF($C2028="","",IF(AND($C2028=Party_Statement!$C$5,$B2028&gt;=Party_Statement!$C$6,$B2028&lt;=Party_Statement!$E$6),SUMPRODUCT(($C$3:$C2028=Party_Statement!$C$5)*($B$3:$B2028&gt;=Party_Statement!$C$6)*($B$3:$B2028&lt;=Party_Statement!$E$6)),""))</f>
        <v/>
      </c>
    </row>
    <row r="2029" spans="1:11" x14ac:dyDescent="0.2">
      <c r="A2029" s="196" t="str">
        <f>Sales_Entry!A2029</f>
        <v>2083/06/01</v>
      </c>
      <c r="B2029" s="197">
        <f>Sales_Entry!B2029</f>
        <v>46282</v>
      </c>
      <c r="C2029" s="198">
        <f>Sales_Entry!D2029</f>
        <v>0</v>
      </c>
      <c r="D2029" s="198" t="s">
        <v>1388</v>
      </c>
      <c r="E2029" s="198">
        <f>Sales_Entry!C2029</f>
        <v>0</v>
      </c>
      <c r="F2029" s="198">
        <f>Sales_Entry!E2029</f>
        <v>0</v>
      </c>
      <c r="G2029" s="199">
        <f>N(Sales_Entry!J2029)</f>
        <v>0</v>
      </c>
      <c r="H2029" s="199">
        <v>0</v>
      </c>
      <c r="I2029" s="199">
        <f t="shared" si="31"/>
        <v>0</v>
      </c>
      <c r="J2029" s="200"/>
      <c r="K2029" s="200" t="str" cm="1">
        <f t="array" ref="K2029">IF($C2029="","",IF(AND($C2029=Party_Statement!$C$5,$B2029&gt;=Party_Statement!$C$6,$B2029&lt;=Party_Statement!$E$6),SUMPRODUCT(($C$3:$C2029=Party_Statement!$C$5)*($B$3:$B2029&gt;=Party_Statement!$C$6)*($B$3:$B2029&lt;=Party_Statement!$E$6)),""))</f>
        <v/>
      </c>
    </row>
    <row r="2030" spans="1:11" x14ac:dyDescent="0.2">
      <c r="A2030" s="196" t="str">
        <f>Sales_Entry!A2030</f>
        <v>2083/06/01</v>
      </c>
      <c r="B2030" s="197">
        <f>Sales_Entry!B2030</f>
        <v>46282</v>
      </c>
      <c r="C2030" s="198">
        <f>Sales_Entry!D2030</f>
        <v>0</v>
      </c>
      <c r="D2030" s="198" t="s">
        <v>1388</v>
      </c>
      <c r="E2030" s="198">
        <f>Sales_Entry!C2030</f>
        <v>0</v>
      </c>
      <c r="F2030" s="198">
        <f>Sales_Entry!E2030</f>
        <v>0</v>
      </c>
      <c r="G2030" s="199">
        <f>N(Sales_Entry!J2030)</f>
        <v>0</v>
      </c>
      <c r="H2030" s="199">
        <v>0</v>
      </c>
      <c r="I2030" s="199">
        <f t="shared" si="31"/>
        <v>0</v>
      </c>
      <c r="J2030" s="200"/>
      <c r="K2030" s="200" t="str" cm="1">
        <f t="array" ref="K2030">IF($C2030="","",IF(AND($C2030=Party_Statement!$C$5,$B2030&gt;=Party_Statement!$C$6,$B2030&lt;=Party_Statement!$E$6),SUMPRODUCT(($C$3:$C2030=Party_Statement!$C$5)*($B$3:$B2030&gt;=Party_Statement!$C$6)*($B$3:$B2030&lt;=Party_Statement!$E$6)),""))</f>
        <v/>
      </c>
    </row>
    <row r="2031" spans="1:11" x14ac:dyDescent="0.2">
      <c r="A2031" s="196" t="str">
        <f>Sales_Entry!A2031</f>
        <v>2083/06/01</v>
      </c>
      <c r="B2031" s="197">
        <f>Sales_Entry!B2031</f>
        <v>46282</v>
      </c>
      <c r="C2031" s="198">
        <f>Sales_Entry!D2031</f>
        <v>0</v>
      </c>
      <c r="D2031" s="198" t="s">
        <v>1388</v>
      </c>
      <c r="E2031" s="198">
        <f>Sales_Entry!C2031</f>
        <v>0</v>
      </c>
      <c r="F2031" s="198">
        <f>Sales_Entry!E2031</f>
        <v>0</v>
      </c>
      <c r="G2031" s="199">
        <f>N(Sales_Entry!J2031)</f>
        <v>0</v>
      </c>
      <c r="H2031" s="199">
        <v>0</v>
      </c>
      <c r="I2031" s="199">
        <f t="shared" si="31"/>
        <v>0</v>
      </c>
      <c r="J2031" s="200"/>
      <c r="K2031" s="200" t="str" cm="1">
        <f t="array" ref="K2031">IF($C2031="","",IF(AND($C2031=Party_Statement!$C$5,$B2031&gt;=Party_Statement!$C$6,$B2031&lt;=Party_Statement!$E$6),SUMPRODUCT(($C$3:$C2031=Party_Statement!$C$5)*($B$3:$B2031&gt;=Party_Statement!$C$6)*($B$3:$B2031&lt;=Party_Statement!$E$6)),""))</f>
        <v/>
      </c>
    </row>
    <row r="2032" spans="1:11" x14ac:dyDescent="0.2">
      <c r="A2032" s="196" t="str">
        <f>Sales_Entry!A2032</f>
        <v>2083/06/01</v>
      </c>
      <c r="B2032" s="197">
        <f>Sales_Entry!B2032</f>
        <v>46282</v>
      </c>
      <c r="C2032" s="198">
        <f>Sales_Entry!D2032</f>
        <v>0</v>
      </c>
      <c r="D2032" s="198" t="s">
        <v>1388</v>
      </c>
      <c r="E2032" s="198">
        <f>Sales_Entry!C2032</f>
        <v>0</v>
      </c>
      <c r="F2032" s="198">
        <f>Sales_Entry!E2032</f>
        <v>0</v>
      </c>
      <c r="G2032" s="199">
        <f>N(Sales_Entry!J2032)</f>
        <v>0</v>
      </c>
      <c r="H2032" s="199">
        <v>0</v>
      </c>
      <c r="I2032" s="199">
        <f t="shared" si="31"/>
        <v>0</v>
      </c>
      <c r="J2032" s="200"/>
      <c r="K2032" s="200" t="str" cm="1">
        <f t="array" ref="K2032">IF($C2032="","",IF(AND($C2032=Party_Statement!$C$5,$B2032&gt;=Party_Statement!$C$6,$B2032&lt;=Party_Statement!$E$6),SUMPRODUCT(($C$3:$C2032=Party_Statement!$C$5)*($B$3:$B2032&gt;=Party_Statement!$C$6)*($B$3:$B2032&lt;=Party_Statement!$E$6)),""))</f>
        <v/>
      </c>
    </row>
    <row r="2033" spans="1:11" x14ac:dyDescent="0.2">
      <c r="A2033" s="196" t="str">
        <f>Sales_Entry!A2033</f>
        <v>2083/06/01</v>
      </c>
      <c r="B2033" s="197">
        <f>Sales_Entry!B2033</f>
        <v>46282</v>
      </c>
      <c r="C2033" s="198">
        <f>Sales_Entry!D2033</f>
        <v>0</v>
      </c>
      <c r="D2033" s="198" t="s">
        <v>1388</v>
      </c>
      <c r="E2033" s="198">
        <f>Sales_Entry!C2033</f>
        <v>0</v>
      </c>
      <c r="F2033" s="198">
        <f>Sales_Entry!E2033</f>
        <v>0</v>
      </c>
      <c r="G2033" s="199">
        <f>N(Sales_Entry!J2033)</f>
        <v>0</v>
      </c>
      <c r="H2033" s="199">
        <v>0</v>
      </c>
      <c r="I2033" s="199">
        <f t="shared" si="31"/>
        <v>0</v>
      </c>
      <c r="J2033" s="200"/>
      <c r="K2033" s="200" t="str" cm="1">
        <f t="array" ref="K2033">IF($C2033="","",IF(AND($C2033=Party_Statement!$C$5,$B2033&gt;=Party_Statement!$C$6,$B2033&lt;=Party_Statement!$E$6),SUMPRODUCT(($C$3:$C2033=Party_Statement!$C$5)*($B$3:$B2033&gt;=Party_Statement!$C$6)*($B$3:$B2033&lt;=Party_Statement!$E$6)),""))</f>
        <v/>
      </c>
    </row>
    <row r="2034" spans="1:11" x14ac:dyDescent="0.2">
      <c r="A2034" s="196" t="str">
        <f>Sales_Entry!A2034</f>
        <v>2083/06/01</v>
      </c>
      <c r="B2034" s="197">
        <f>Sales_Entry!B2034</f>
        <v>46282</v>
      </c>
      <c r="C2034" s="198">
        <f>Sales_Entry!D2034</f>
        <v>0</v>
      </c>
      <c r="D2034" s="198" t="s">
        <v>1388</v>
      </c>
      <c r="E2034" s="198">
        <f>Sales_Entry!C2034</f>
        <v>0</v>
      </c>
      <c r="F2034" s="198">
        <f>Sales_Entry!E2034</f>
        <v>0</v>
      </c>
      <c r="G2034" s="199">
        <f>N(Sales_Entry!J2034)</f>
        <v>0</v>
      </c>
      <c r="H2034" s="199">
        <v>0</v>
      </c>
      <c r="I2034" s="199">
        <f t="shared" si="31"/>
        <v>0</v>
      </c>
      <c r="J2034" s="200"/>
      <c r="K2034" s="200" t="str" cm="1">
        <f t="array" ref="K2034">IF($C2034="","",IF(AND($C2034=Party_Statement!$C$5,$B2034&gt;=Party_Statement!$C$6,$B2034&lt;=Party_Statement!$E$6),SUMPRODUCT(($C$3:$C2034=Party_Statement!$C$5)*($B$3:$B2034&gt;=Party_Statement!$C$6)*($B$3:$B2034&lt;=Party_Statement!$E$6)),""))</f>
        <v/>
      </c>
    </row>
    <row r="2035" spans="1:11" x14ac:dyDescent="0.2">
      <c r="A2035" s="196" t="str">
        <f>Sales_Entry!A2035</f>
        <v>2083/06/01</v>
      </c>
      <c r="B2035" s="197">
        <f>Sales_Entry!B2035</f>
        <v>46282</v>
      </c>
      <c r="C2035" s="198">
        <f>Sales_Entry!D2035</f>
        <v>0</v>
      </c>
      <c r="D2035" s="198" t="s">
        <v>1388</v>
      </c>
      <c r="E2035" s="198">
        <f>Sales_Entry!C2035</f>
        <v>0</v>
      </c>
      <c r="F2035" s="198">
        <f>Sales_Entry!E2035</f>
        <v>0</v>
      </c>
      <c r="G2035" s="199">
        <f>N(Sales_Entry!J2035)</f>
        <v>0</v>
      </c>
      <c r="H2035" s="199">
        <v>0</v>
      </c>
      <c r="I2035" s="199">
        <f t="shared" si="31"/>
        <v>0</v>
      </c>
      <c r="J2035" s="200"/>
      <c r="K2035" s="200" t="str" cm="1">
        <f t="array" ref="K2035">IF($C2035="","",IF(AND($C2035=Party_Statement!$C$5,$B2035&gt;=Party_Statement!$C$6,$B2035&lt;=Party_Statement!$E$6),SUMPRODUCT(($C$3:$C2035=Party_Statement!$C$5)*($B$3:$B2035&gt;=Party_Statement!$C$6)*($B$3:$B2035&lt;=Party_Statement!$E$6)),""))</f>
        <v/>
      </c>
    </row>
    <row r="2036" spans="1:11" x14ac:dyDescent="0.2">
      <c r="A2036" s="196" t="str">
        <f>Sales_Entry!A2036</f>
        <v>2083/06/01</v>
      </c>
      <c r="B2036" s="197">
        <f>Sales_Entry!B2036</f>
        <v>46282</v>
      </c>
      <c r="C2036" s="198">
        <f>Sales_Entry!D2036</f>
        <v>0</v>
      </c>
      <c r="D2036" s="198" t="s">
        <v>1388</v>
      </c>
      <c r="E2036" s="198">
        <f>Sales_Entry!C2036</f>
        <v>0</v>
      </c>
      <c r="F2036" s="198">
        <f>Sales_Entry!E2036</f>
        <v>0</v>
      </c>
      <c r="G2036" s="199">
        <f>N(Sales_Entry!J2036)</f>
        <v>0</v>
      </c>
      <c r="H2036" s="199">
        <v>0</v>
      </c>
      <c r="I2036" s="199">
        <f t="shared" si="31"/>
        <v>0</v>
      </c>
      <c r="J2036" s="200"/>
      <c r="K2036" s="200" t="str" cm="1">
        <f t="array" ref="K2036">IF($C2036="","",IF(AND($C2036=Party_Statement!$C$5,$B2036&gt;=Party_Statement!$C$6,$B2036&lt;=Party_Statement!$E$6),SUMPRODUCT(($C$3:$C2036=Party_Statement!$C$5)*($B$3:$B2036&gt;=Party_Statement!$C$6)*($B$3:$B2036&lt;=Party_Statement!$E$6)),""))</f>
        <v/>
      </c>
    </row>
    <row r="2037" spans="1:11" x14ac:dyDescent="0.2">
      <c r="A2037" s="196" t="str">
        <f>Sales_Entry!A2037</f>
        <v>2083/06/01</v>
      </c>
      <c r="B2037" s="197">
        <f>Sales_Entry!B2037</f>
        <v>46282</v>
      </c>
      <c r="C2037" s="198">
        <f>Sales_Entry!D2037</f>
        <v>0</v>
      </c>
      <c r="D2037" s="198" t="s">
        <v>1388</v>
      </c>
      <c r="E2037" s="198">
        <f>Sales_Entry!C2037</f>
        <v>0</v>
      </c>
      <c r="F2037" s="198">
        <f>Sales_Entry!E2037</f>
        <v>0</v>
      </c>
      <c r="G2037" s="199">
        <f>N(Sales_Entry!J2037)</f>
        <v>0</v>
      </c>
      <c r="H2037" s="199">
        <v>0</v>
      </c>
      <c r="I2037" s="199">
        <f t="shared" si="31"/>
        <v>0</v>
      </c>
      <c r="J2037" s="200"/>
      <c r="K2037" s="200" t="str" cm="1">
        <f t="array" ref="K2037">IF($C2037="","",IF(AND($C2037=Party_Statement!$C$5,$B2037&gt;=Party_Statement!$C$6,$B2037&lt;=Party_Statement!$E$6),SUMPRODUCT(($C$3:$C2037=Party_Statement!$C$5)*($B$3:$B2037&gt;=Party_Statement!$C$6)*($B$3:$B2037&lt;=Party_Statement!$E$6)),""))</f>
        <v/>
      </c>
    </row>
    <row r="2038" spans="1:11" x14ac:dyDescent="0.2">
      <c r="A2038" s="196" t="str">
        <f>Sales_Entry!A2038</f>
        <v>2083/06/01</v>
      </c>
      <c r="B2038" s="197">
        <f>Sales_Entry!B2038</f>
        <v>46282</v>
      </c>
      <c r="C2038" s="198">
        <f>Sales_Entry!D2038</f>
        <v>0</v>
      </c>
      <c r="D2038" s="198" t="s">
        <v>1388</v>
      </c>
      <c r="E2038" s="198">
        <f>Sales_Entry!C2038</f>
        <v>0</v>
      </c>
      <c r="F2038" s="198">
        <f>Sales_Entry!E2038</f>
        <v>0</v>
      </c>
      <c r="G2038" s="199">
        <f>N(Sales_Entry!J2038)</f>
        <v>0</v>
      </c>
      <c r="H2038" s="199">
        <v>0</v>
      </c>
      <c r="I2038" s="199">
        <f t="shared" si="31"/>
        <v>0</v>
      </c>
      <c r="J2038" s="200"/>
      <c r="K2038" s="200" t="str" cm="1">
        <f t="array" ref="K2038">IF($C2038="","",IF(AND($C2038=Party_Statement!$C$5,$B2038&gt;=Party_Statement!$C$6,$B2038&lt;=Party_Statement!$E$6),SUMPRODUCT(($C$3:$C2038=Party_Statement!$C$5)*($B$3:$B2038&gt;=Party_Statement!$C$6)*($B$3:$B2038&lt;=Party_Statement!$E$6)),""))</f>
        <v/>
      </c>
    </row>
    <row r="2039" spans="1:11" x14ac:dyDescent="0.2">
      <c r="A2039" s="196" t="str">
        <f>Sales_Entry!A2039</f>
        <v>2083/06/01</v>
      </c>
      <c r="B2039" s="197">
        <f>Sales_Entry!B2039</f>
        <v>46282</v>
      </c>
      <c r="C2039" s="198">
        <f>Sales_Entry!D2039</f>
        <v>0</v>
      </c>
      <c r="D2039" s="198" t="s">
        <v>1388</v>
      </c>
      <c r="E2039" s="198">
        <f>Sales_Entry!C2039</f>
        <v>0</v>
      </c>
      <c r="F2039" s="198">
        <f>Sales_Entry!E2039</f>
        <v>0</v>
      </c>
      <c r="G2039" s="199">
        <f>N(Sales_Entry!J2039)</f>
        <v>0</v>
      </c>
      <c r="H2039" s="199">
        <v>0</v>
      </c>
      <c r="I2039" s="199">
        <f t="shared" si="31"/>
        <v>0</v>
      </c>
      <c r="J2039" s="200"/>
      <c r="K2039" s="200" t="str" cm="1">
        <f t="array" ref="K2039">IF($C2039="","",IF(AND($C2039=Party_Statement!$C$5,$B2039&gt;=Party_Statement!$C$6,$B2039&lt;=Party_Statement!$E$6),SUMPRODUCT(($C$3:$C2039=Party_Statement!$C$5)*($B$3:$B2039&gt;=Party_Statement!$C$6)*($B$3:$B2039&lt;=Party_Statement!$E$6)),""))</f>
        <v/>
      </c>
    </row>
    <row r="2040" spans="1:11" x14ac:dyDescent="0.2">
      <c r="A2040" s="196" t="str">
        <f>Sales_Entry!A2040</f>
        <v>2083/06/01</v>
      </c>
      <c r="B2040" s="197">
        <f>Sales_Entry!B2040</f>
        <v>46282</v>
      </c>
      <c r="C2040" s="198">
        <f>Sales_Entry!D2040</f>
        <v>0</v>
      </c>
      <c r="D2040" s="198" t="s">
        <v>1388</v>
      </c>
      <c r="E2040" s="198">
        <f>Sales_Entry!C2040</f>
        <v>0</v>
      </c>
      <c r="F2040" s="198">
        <f>Sales_Entry!E2040</f>
        <v>0</v>
      </c>
      <c r="G2040" s="199">
        <f>N(Sales_Entry!J2040)</f>
        <v>0</v>
      </c>
      <c r="H2040" s="199">
        <v>0</v>
      </c>
      <c r="I2040" s="199">
        <f t="shared" si="31"/>
        <v>0</v>
      </c>
      <c r="J2040" s="200"/>
      <c r="K2040" s="200" t="str" cm="1">
        <f t="array" ref="K2040">IF($C2040="","",IF(AND($C2040=Party_Statement!$C$5,$B2040&gt;=Party_Statement!$C$6,$B2040&lt;=Party_Statement!$E$6),SUMPRODUCT(($C$3:$C2040=Party_Statement!$C$5)*($B$3:$B2040&gt;=Party_Statement!$C$6)*($B$3:$B2040&lt;=Party_Statement!$E$6)),""))</f>
        <v/>
      </c>
    </row>
    <row r="2041" spans="1:11" x14ac:dyDescent="0.2">
      <c r="A2041" s="196" t="str">
        <f>Sales_Entry!A2041</f>
        <v>2083/06/01</v>
      </c>
      <c r="B2041" s="197">
        <f>Sales_Entry!B2041</f>
        <v>46282</v>
      </c>
      <c r="C2041" s="198">
        <f>Sales_Entry!D2041</f>
        <v>0</v>
      </c>
      <c r="D2041" s="198" t="s">
        <v>1388</v>
      </c>
      <c r="E2041" s="198">
        <f>Sales_Entry!C2041</f>
        <v>0</v>
      </c>
      <c r="F2041" s="198">
        <f>Sales_Entry!E2041</f>
        <v>0</v>
      </c>
      <c r="G2041" s="199">
        <f>N(Sales_Entry!J2041)</f>
        <v>0</v>
      </c>
      <c r="H2041" s="199">
        <v>0</v>
      </c>
      <c r="I2041" s="199">
        <f t="shared" si="31"/>
        <v>0</v>
      </c>
      <c r="J2041" s="200"/>
      <c r="K2041" s="200" t="str" cm="1">
        <f t="array" ref="K2041">IF($C2041="","",IF(AND($C2041=Party_Statement!$C$5,$B2041&gt;=Party_Statement!$C$6,$B2041&lt;=Party_Statement!$E$6),SUMPRODUCT(($C$3:$C2041=Party_Statement!$C$5)*($B$3:$B2041&gt;=Party_Statement!$C$6)*($B$3:$B2041&lt;=Party_Statement!$E$6)),""))</f>
        <v/>
      </c>
    </row>
    <row r="2042" spans="1:11" x14ac:dyDescent="0.2">
      <c r="A2042" s="196" t="str">
        <f>Sales_Entry!A2042</f>
        <v>2083/06/01</v>
      </c>
      <c r="B2042" s="197">
        <f>Sales_Entry!B2042</f>
        <v>46282</v>
      </c>
      <c r="C2042" s="198">
        <f>Sales_Entry!D2042</f>
        <v>0</v>
      </c>
      <c r="D2042" s="198" t="s">
        <v>1388</v>
      </c>
      <c r="E2042" s="198">
        <f>Sales_Entry!C2042</f>
        <v>0</v>
      </c>
      <c r="F2042" s="198">
        <f>Sales_Entry!E2042</f>
        <v>0</v>
      </c>
      <c r="G2042" s="199">
        <f>N(Sales_Entry!J2042)</f>
        <v>0</v>
      </c>
      <c r="H2042" s="199">
        <v>0</v>
      </c>
      <c r="I2042" s="199">
        <f t="shared" si="31"/>
        <v>0</v>
      </c>
      <c r="J2042" s="200"/>
      <c r="K2042" s="200" t="str" cm="1">
        <f t="array" ref="K2042">IF($C2042="","",IF(AND($C2042=Party_Statement!$C$5,$B2042&gt;=Party_Statement!$C$6,$B2042&lt;=Party_Statement!$E$6),SUMPRODUCT(($C$3:$C2042=Party_Statement!$C$5)*($B$3:$B2042&gt;=Party_Statement!$C$6)*($B$3:$B2042&lt;=Party_Statement!$E$6)),""))</f>
        <v/>
      </c>
    </row>
    <row r="2043" spans="1:11" x14ac:dyDescent="0.2">
      <c r="A2043" s="196" t="str">
        <f>Sales_Entry!A2043</f>
        <v>2083/06/01</v>
      </c>
      <c r="B2043" s="197">
        <f>Sales_Entry!B2043</f>
        <v>46282</v>
      </c>
      <c r="C2043" s="198">
        <f>Sales_Entry!D2043</f>
        <v>0</v>
      </c>
      <c r="D2043" s="198" t="s">
        <v>1388</v>
      </c>
      <c r="E2043" s="198">
        <f>Sales_Entry!C2043</f>
        <v>0</v>
      </c>
      <c r="F2043" s="198">
        <f>Sales_Entry!E2043</f>
        <v>0</v>
      </c>
      <c r="G2043" s="199">
        <f>N(Sales_Entry!J2043)</f>
        <v>0</v>
      </c>
      <c r="H2043" s="199">
        <v>0</v>
      </c>
      <c r="I2043" s="199">
        <f t="shared" si="31"/>
        <v>0</v>
      </c>
      <c r="J2043" s="200"/>
      <c r="K2043" s="200" t="str" cm="1">
        <f t="array" ref="K2043">IF($C2043="","",IF(AND($C2043=Party_Statement!$C$5,$B2043&gt;=Party_Statement!$C$6,$B2043&lt;=Party_Statement!$E$6),SUMPRODUCT(($C$3:$C2043=Party_Statement!$C$5)*($B$3:$B2043&gt;=Party_Statement!$C$6)*($B$3:$B2043&lt;=Party_Statement!$E$6)),""))</f>
        <v/>
      </c>
    </row>
    <row r="2044" spans="1:11" x14ac:dyDescent="0.2">
      <c r="A2044" s="196" t="str">
        <f>Sales_Entry!A2044</f>
        <v>2083/06/01</v>
      </c>
      <c r="B2044" s="197">
        <f>Sales_Entry!B2044</f>
        <v>46282</v>
      </c>
      <c r="C2044" s="198">
        <f>Sales_Entry!D2044</f>
        <v>0</v>
      </c>
      <c r="D2044" s="198" t="s">
        <v>1388</v>
      </c>
      <c r="E2044" s="198">
        <f>Sales_Entry!C2044</f>
        <v>0</v>
      </c>
      <c r="F2044" s="198">
        <f>Sales_Entry!E2044</f>
        <v>0</v>
      </c>
      <c r="G2044" s="199">
        <f>N(Sales_Entry!J2044)</f>
        <v>0</v>
      </c>
      <c r="H2044" s="199">
        <v>0</v>
      </c>
      <c r="I2044" s="199">
        <f t="shared" si="31"/>
        <v>0</v>
      </c>
      <c r="J2044" s="200"/>
      <c r="K2044" s="200" t="str" cm="1">
        <f t="array" ref="K2044">IF($C2044="","",IF(AND($C2044=Party_Statement!$C$5,$B2044&gt;=Party_Statement!$C$6,$B2044&lt;=Party_Statement!$E$6),SUMPRODUCT(($C$3:$C2044=Party_Statement!$C$5)*($B$3:$B2044&gt;=Party_Statement!$C$6)*($B$3:$B2044&lt;=Party_Statement!$E$6)),""))</f>
        <v/>
      </c>
    </row>
    <row r="2045" spans="1:11" x14ac:dyDescent="0.2">
      <c r="A2045" s="196" t="str">
        <f>Sales_Entry!A2045</f>
        <v>2083/06/01</v>
      </c>
      <c r="B2045" s="197">
        <f>Sales_Entry!B2045</f>
        <v>46282</v>
      </c>
      <c r="C2045" s="198">
        <f>Sales_Entry!D2045</f>
        <v>0</v>
      </c>
      <c r="D2045" s="198" t="s">
        <v>1388</v>
      </c>
      <c r="E2045" s="198">
        <f>Sales_Entry!C2045</f>
        <v>0</v>
      </c>
      <c r="F2045" s="198">
        <f>Sales_Entry!E2045</f>
        <v>0</v>
      </c>
      <c r="G2045" s="199">
        <f>N(Sales_Entry!J2045)</f>
        <v>0</v>
      </c>
      <c r="H2045" s="199">
        <v>0</v>
      </c>
      <c r="I2045" s="199">
        <f t="shared" si="31"/>
        <v>0</v>
      </c>
      <c r="J2045" s="200"/>
      <c r="K2045" s="200" t="str" cm="1">
        <f t="array" ref="K2045">IF($C2045="","",IF(AND($C2045=Party_Statement!$C$5,$B2045&gt;=Party_Statement!$C$6,$B2045&lt;=Party_Statement!$E$6),SUMPRODUCT(($C$3:$C2045=Party_Statement!$C$5)*($B$3:$B2045&gt;=Party_Statement!$C$6)*($B$3:$B2045&lt;=Party_Statement!$E$6)),""))</f>
        <v/>
      </c>
    </row>
    <row r="2046" spans="1:11" x14ac:dyDescent="0.2">
      <c r="A2046" s="196" t="str">
        <f>Sales_Entry!A2046</f>
        <v>2083/06/01</v>
      </c>
      <c r="B2046" s="197">
        <f>Sales_Entry!B2046</f>
        <v>46282</v>
      </c>
      <c r="C2046" s="198">
        <f>Sales_Entry!D2046</f>
        <v>0</v>
      </c>
      <c r="D2046" s="198" t="s">
        <v>1388</v>
      </c>
      <c r="E2046" s="198">
        <f>Sales_Entry!C2046</f>
        <v>0</v>
      </c>
      <c r="F2046" s="198">
        <f>Sales_Entry!E2046</f>
        <v>0</v>
      </c>
      <c r="G2046" s="199">
        <f>N(Sales_Entry!J2046)</f>
        <v>0</v>
      </c>
      <c r="H2046" s="199">
        <v>0</v>
      </c>
      <c r="I2046" s="199">
        <f t="shared" si="31"/>
        <v>0</v>
      </c>
      <c r="J2046" s="200"/>
      <c r="K2046" s="200" t="str" cm="1">
        <f t="array" ref="K2046">IF($C2046="","",IF(AND($C2046=Party_Statement!$C$5,$B2046&gt;=Party_Statement!$C$6,$B2046&lt;=Party_Statement!$E$6),SUMPRODUCT(($C$3:$C2046=Party_Statement!$C$5)*($B$3:$B2046&gt;=Party_Statement!$C$6)*($B$3:$B2046&lt;=Party_Statement!$E$6)),""))</f>
        <v/>
      </c>
    </row>
    <row r="2047" spans="1:11" x14ac:dyDescent="0.2">
      <c r="A2047" s="196" t="str">
        <f>Sales_Entry!A2047</f>
        <v>2083/06/01</v>
      </c>
      <c r="B2047" s="197">
        <f>Sales_Entry!B2047</f>
        <v>46282</v>
      </c>
      <c r="C2047" s="198">
        <f>Sales_Entry!D2047</f>
        <v>0</v>
      </c>
      <c r="D2047" s="198" t="s">
        <v>1388</v>
      </c>
      <c r="E2047" s="198">
        <f>Sales_Entry!C2047</f>
        <v>0</v>
      </c>
      <c r="F2047" s="198">
        <f>Sales_Entry!E2047</f>
        <v>0</v>
      </c>
      <c r="G2047" s="199">
        <f>N(Sales_Entry!J2047)</f>
        <v>0</v>
      </c>
      <c r="H2047" s="199">
        <v>0</v>
      </c>
      <c r="I2047" s="199">
        <f t="shared" si="31"/>
        <v>0</v>
      </c>
      <c r="J2047" s="200"/>
      <c r="K2047" s="200" t="str" cm="1">
        <f t="array" ref="K2047">IF($C2047="","",IF(AND($C2047=Party_Statement!$C$5,$B2047&gt;=Party_Statement!$C$6,$B2047&lt;=Party_Statement!$E$6),SUMPRODUCT(($C$3:$C2047=Party_Statement!$C$5)*($B$3:$B2047&gt;=Party_Statement!$C$6)*($B$3:$B2047&lt;=Party_Statement!$E$6)),""))</f>
        <v/>
      </c>
    </row>
    <row r="2048" spans="1:11" x14ac:dyDescent="0.2">
      <c r="A2048" s="196" t="str">
        <f>Sales_Entry!A2048</f>
        <v>2083/06/01</v>
      </c>
      <c r="B2048" s="197">
        <f>Sales_Entry!B2048</f>
        <v>46282</v>
      </c>
      <c r="C2048" s="198">
        <f>Sales_Entry!D2048</f>
        <v>0</v>
      </c>
      <c r="D2048" s="198" t="s">
        <v>1388</v>
      </c>
      <c r="E2048" s="198">
        <f>Sales_Entry!C2048</f>
        <v>0</v>
      </c>
      <c r="F2048" s="198">
        <f>Sales_Entry!E2048</f>
        <v>0</v>
      </c>
      <c r="G2048" s="199">
        <f>N(Sales_Entry!J2048)</f>
        <v>0</v>
      </c>
      <c r="H2048" s="199">
        <v>0</v>
      </c>
      <c r="I2048" s="199">
        <f t="shared" si="31"/>
        <v>0</v>
      </c>
      <c r="J2048" s="200"/>
      <c r="K2048" s="200" t="str" cm="1">
        <f t="array" ref="K2048">IF($C2048="","",IF(AND($C2048=Party_Statement!$C$5,$B2048&gt;=Party_Statement!$C$6,$B2048&lt;=Party_Statement!$E$6),SUMPRODUCT(($C$3:$C2048=Party_Statement!$C$5)*($B$3:$B2048&gt;=Party_Statement!$C$6)*($B$3:$B2048&lt;=Party_Statement!$E$6)),""))</f>
        <v/>
      </c>
    </row>
    <row r="2049" spans="1:11" x14ac:dyDescent="0.2">
      <c r="A2049" s="196" t="str">
        <f>Sales_Entry!A2049</f>
        <v>2083/06/01</v>
      </c>
      <c r="B2049" s="197">
        <f>Sales_Entry!B2049</f>
        <v>46282</v>
      </c>
      <c r="C2049" s="198">
        <f>Sales_Entry!D2049</f>
        <v>0</v>
      </c>
      <c r="D2049" s="198" t="s">
        <v>1388</v>
      </c>
      <c r="E2049" s="198">
        <f>Sales_Entry!C2049</f>
        <v>0</v>
      </c>
      <c r="F2049" s="198">
        <f>Sales_Entry!E2049</f>
        <v>0</v>
      </c>
      <c r="G2049" s="199">
        <f>N(Sales_Entry!J2049)</f>
        <v>0</v>
      </c>
      <c r="H2049" s="199">
        <v>0</v>
      </c>
      <c r="I2049" s="199">
        <f t="shared" si="31"/>
        <v>0</v>
      </c>
      <c r="J2049" s="200"/>
      <c r="K2049" s="200" t="str" cm="1">
        <f t="array" ref="K2049">IF($C2049="","",IF(AND($C2049=Party_Statement!$C$5,$B2049&gt;=Party_Statement!$C$6,$B2049&lt;=Party_Statement!$E$6),SUMPRODUCT(($C$3:$C2049=Party_Statement!$C$5)*($B$3:$B2049&gt;=Party_Statement!$C$6)*($B$3:$B2049&lt;=Party_Statement!$E$6)),""))</f>
        <v/>
      </c>
    </row>
    <row r="2050" spans="1:11" x14ac:dyDescent="0.2">
      <c r="A2050" s="196" t="str">
        <f>Sales_Entry!A2050</f>
        <v>2083/06/01</v>
      </c>
      <c r="B2050" s="197">
        <f>Sales_Entry!B2050</f>
        <v>46282</v>
      </c>
      <c r="C2050" s="198">
        <f>Sales_Entry!D2050</f>
        <v>0</v>
      </c>
      <c r="D2050" s="198" t="s">
        <v>1388</v>
      </c>
      <c r="E2050" s="198">
        <f>Sales_Entry!C2050</f>
        <v>0</v>
      </c>
      <c r="F2050" s="198">
        <f>Sales_Entry!E2050</f>
        <v>0</v>
      </c>
      <c r="G2050" s="199">
        <f>N(Sales_Entry!J2050)</f>
        <v>0</v>
      </c>
      <c r="H2050" s="199">
        <v>0</v>
      </c>
      <c r="I2050" s="199">
        <f t="shared" si="31"/>
        <v>0</v>
      </c>
      <c r="J2050" s="200"/>
      <c r="K2050" s="200" t="str" cm="1">
        <f t="array" ref="K2050">IF($C2050="","",IF(AND($C2050=Party_Statement!$C$5,$B2050&gt;=Party_Statement!$C$6,$B2050&lt;=Party_Statement!$E$6),SUMPRODUCT(($C$3:$C2050=Party_Statement!$C$5)*($B$3:$B2050&gt;=Party_Statement!$C$6)*($B$3:$B2050&lt;=Party_Statement!$E$6)),""))</f>
        <v/>
      </c>
    </row>
    <row r="2051" spans="1:11" x14ac:dyDescent="0.2">
      <c r="A2051" s="196" t="str">
        <f>Sales_Entry!A2051</f>
        <v>2083/06/01</v>
      </c>
      <c r="B2051" s="197">
        <f>Sales_Entry!B2051</f>
        <v>46282</v>
      </c>
      <c r="C2051" s="198">
        <f>Sales_Entry!D2051</f>
        <v>0</v>
      </c>
      <c r="D2051" s="198" t="s">
        <v>1388</v>
      </c>
      <c r="E2051" s="198">
        <f>Sales_Entry!C2051</f>
        <v>0</v>
      </c>
      <c r="F2051" s="198">
        <f>Sales_Entry!E2051</f>
        <v>0</v>
      </c>
      <c r="G2051" s="199">
        <f>N(Sales_Entry!J2051)</f>
        <v>0</v>
      </c>
      <c r="H2051" s="199">
        <v>0</v>
      </c>
      <c r="I2051" s="199">
        <f t="shared" si="31"/>
        <v>0</v>
      </c>
      <c r="J2051" s="200"/>
      <c r="K2051" s="200" t="str" cm="1">
        <f t="array" ref="K2051">IF($C2051="","",IF(AND($C2051=Party_Statement!$C$5,$B2051&gt;=Party_Statement!$C$6,$B2051&lt;=Party_Statement!$E$6),SUMPRODUCT(($C$3:$C2051=Party_Statement!$C$5)*($B$3:$B2051&gt;=Party_Statement!$C$6)*($B$3:$B2051&lt;=Party_Statement!$E$6)),""))</f>
        <v/>
      </c>
    </row>
    <row r="2052" spans="1:11" x14ac:dyDescent="0.2">
      <c r="A2052" s="196" t="str">
        <f>Sales_Entry!A2052</f>
        <v>2083/06/01</v>
      </c>
      <c r="B2052" s="197">
        <f>Sales_Entry!B2052</f>
        <v>46282</v>
      </c>
      <c r="C2052" s="198">
        <f>Sales_Entry!D2052</f>
        <v>0</v>
      </c>
      <c r="D2052" s="198" t="s">
        <v>1388</v>
      </c>
      <c r="E2052" s="198">
        <f>Sales_Entry!C2052</f>
        <v>0</v>
      </c>
      <c r="F2052" s="198">
        <f>Sales_Entry!E2052</f>
        <v>0</v>
      </c>
      <c r="G2052" s="199">
        <f>N(Sales_Entry!J2052)</f>
        <v>0</v>
      </c>
      <c r="H2052" s="199">
        <v>0</v>
      </c>
      <c r="I2052" s="199">
        <f t="shared" ref="I2052:I2115" si="32">IF($C2052="","",$G2052-$H2052)</f>
        <v>0</v>
      </c>
      <c r="J2052" s="200"/>
      <c r="K2052" s="200" t="str" cm="1">
        <f t="array" ref="K2052">IF($C2052="","",IF(AND($C2052=Party_Statement!$C$5,$B2052&gt;=Party_Statement!$C$6,$B2052&lt;=Party_Statement!$E$6),SUMPRODUCT(($C$3:$C2052=Party_Statement!$C$5)*($B$3:$B2052&gt;=Party_Statement!$C$6)*($B$3:$B2052&lt;=Party_Statement!$E$6)),""))</f>
        <v/>
      </c>
    </row>
    <row r="2053" spans="1:11" x14ac:dyDescent="0.2">
      <c r="A2053" s="196" t="str">
        <f>Sales_Entry!A2053</f>
        <v>2083/06/01</v>
      </c>
      <c r="B2053" s="197">
        <f>Sales_Entry!B2053</f>
        <v>46282</v>
      </c>
      <c r="C2053" s="198">
        <f>Sales_Entry!D2053</f>
        <v>0</v>
      </c>
      <c r="D2053" s="198" t="s">
        <v>1388</v>
      </c>
      <c r="E2053" s="198">
        <f>Sales_Entry!C2053</f>
        <v>0</v>
      </c>
      <c r="F2053" s="198">
        <f>Sales_Entry!E2053</f>
        <v>0</v>
      </c>
      <c r="G2053" s="199">
        <f>N(Sales_Entry!J2053)</f>
        <v>0</v>
      </c>
      <c r="H2053" s="199">
        <v>0</v>
      </c>
      <c r="I2053" s="199">
        <f t="shared" si="32"/>
        <v>0</v>
      </c>
      <c r="J2053" s="200"/>
      <c r="K2053" s="200" t="str" cm="1">
        <f t="array" ref="K2053">IF($C2053="","",IF(AND($C2053=Party_Statement!$C$5,$B2053&gt;=Party_Statement!$C$6,$B2053&lt;=Party_Statement!$E$6),SUMPRODUCT(($C$3:$C2053=Party_Statement!$C$5)*($B$3:$B2053&gt;=Party_Statement!$C$6)*($B$3:$B2053&lt;=Party_Statement!$E$6)),""))</f>
        <v/>
      </c>
    </row>
    <row r="2054" spans="1:11" x14ac:dyDescent="0.2">
      <c r="A2054" s="196" t="str">
        <f>Sales_Entry!A2054</f>
        <v>2083/06/01</v>
      </c>
      <c r="B2054" s="197">
        <f>Sales_Entry!B2054</f>
        <v>46282</v>
      </c>
      <c r="C2054" s="198">
        <f>Sales_Entry!D2054</f>
        <v>0</v>
      </c>
      <c r="D2054" s="198" t="s">
        <v>1388</v>
      </c>
      <c r="E2054" s="198">
        <f>Sales_Entry!C2054</f>
        <v>0</v>
      </c>
      <c r="F2054" s="198">
        <f>Sales_Entry!E2054</f>
        <v>0</v>
      </c>
      <c r="G2054" s="199">
        <f>N(Sales_Entry!J2054)</f>
        <v>0</v>
      </c>
      <c r="H2054" s="199">
        <v>0</v>
      </c>
      <c r="I2054" s="199">
        <f t="shared" si="32"/>
        <v>0</v>
      </c>
      <c r="J2054" s="200"/>
      <c r="K2054" s="200" t="str" cm="1">
        <f t="array" ref="K2054">IF($C2054="","",IF(AND($C2054=Party_Statement!$C$5,$B2054&gt;=Party_Statement!$C$6,$B2054&lt;=Party_Statement!$E$6),SUMPRODUCT(($C$3:$C2054=Party_Statement!$C$5)*($B$3:$B2054&gt;=Party_Statement!$C$6)*($B$3:$B2054&lt;=Party_Statement!$E$6)),""))</f>
        <v/>
      </c>
    </row>
    <row r="2055" spans="1:11" x14ac:dyDescent="0.2">
      <c r="A2055" s="196" t="str">
        <f>Sales_Entry!A2055</f>
        <v>2083/06/01</v>
      </c>
      <c r="B2055" s="197">
        <f>Sales_Entry!B2055</f>
        <v>46282</v>
      </c>
      <c r="C2055" s="198">
        <f>Sales_Entry!D2055</f>
        <v>0</v>
      </c>
      <c r="D2055" s="198" t="s">
        <v>1388</v>
      </c>
      <c r="E2055" s="198">
        <f>Sales_Entry!C2055</f>
        <v>0</v>
      </c>
      <c r="F2055" s="198">
        <f>Sales_Entry!E2055</f>
        <v>0</v>
      </c>
      <c r="G2055" s="199">
        <f>N(Sales_Entry!J2055)</f>
        <v>0</v>
      </c>
      <c r="H2055" s="199">
        <v>0</v>
      </c>
      <c r="I2055" s="199">
        <f t="shared" si="32"/>
        <v>0</v>
      </c>
      <c r="J2055" s="200"/>
      <c r="K2055" s="200" t="str" cm="1">
        <f t="array" ref="K2055">IF($C2055="","",IF(AND($C2055=Party_Statement!$C$5,$B2055&gt;=Party_Statement!$C$6,$B2055&lt;=Party_Statement!$E$6),SUMPRODUCT(($C$3:$C2055=Party_Statement!$C$5)*($B$3:$B2055&gt;=Party_Statement!$C$6)*($B$3:$B2055&lt;=Party_Statement!$E$6)),""))</f>
        <v/>
      </c>
    </row>
    <row r="2056" spans="1:11" x14ac:dyDescent="0.2">
      <c r="A2056" s="196" t="str">
        <f>Sales_Entry!A2056</f>
        <v>2083/06/01</v>
      </c>
      <c r="B2056" s="197">
        <f>Sales_Entry!B2056</f>
        <v>46282</v>
      </c>
      <c r="C2056" s="198">
        <f>Sales_Entry!D2056</f>
        <v>0</v>
      </c>
      <c r="D2056" s="198" t="s">
        <v>1388</v>
      </c>
      <c r="E2056" s="198">
        <f>Sales_Entry!C2056</f>
        <v>0</v>
      </c>
      <c r="F2056" s="198">
        <f>Sales_Entry!E2056</f>
        <v>0</v>
      </c>
      <c r="G2056" s="199">
        <f>N(Sales_Entry!J2056)</f>
        <v>0</v>
      </c>
      <c r="H2056" s="199">
        <v>0</v>
      </c>
      <c r="I2056" s="199">
        <f t="shared" si="32"/>
        <v>0</v>
      </c>
      <c r="J2056" s="200"/>
      <c r="K2056" s="200" t="str" cm="1">
        <f t="array" ref="K2056">IF($C2056="","",IF(AND($C2056=Party_Statement!$C$5,$B2056&gt;=Party_Statement!$C$6,$B2056&lt;=Party_Statement!$E$6),SUMPRODUCT(($C$3:$C2056=Party_Statement!$C$5)*($B$3:$B2056&gt;=Party_Statement!$C$6)*($B$3:$B2056&lt;=Party_Statement!$E$6)),""))</f>
        <v/>
      </c>
    </row>
    <row r="2057" spans="1:11" x14ac:dyDescent="0.2">
      <c r="A2057" s="196" t="str">
        <f>Sales_Entry!A2057</f>
        <v>2083/06/01</v>
      </c>
      <c r="B2057" s="197">
        <f>Sales_Entry!B2057</f>
        <v>46282</v>
      </c>
      <c r="C2057" s="198">
        <f>Sales_Entry!D2057</f>
        <v>0</v>
      </c>
      <c r="D2057" s="198" t="s">
        <v>1388</v>
      </c>
      <c r="E2057" s="198">
        <f>Sales_Entry!C2057</f>
        <v>0</v>
      </c>
      <c r="F2057" s="198">
        <f>Sales_Entry!E2057</f>
        <v>0</v>
      </c>
      <c r="G2057" s="199">
        <f>N(Sales_Entry!J2057)</f>
        <v>0</v>
      </c>
      <c r="H2057" s="199">
        <v>0</v>
      </c>
      <c r="I2057" s="199">
        <f t="shared" si="32"/>
        <v>0</v>
      </c>
      <c r="J2057" s="200"/>
      <c r="K2057" s="200" t="str" cm="1">
        <f t="array" ref="K2057">IF($C2057="","",IF(AND($C2057=Party_Statement!$C$5,$B2057&gt;=Party_Statement!$C$6,$B2057&lt;=Party_Statement!$E$6),SUMPRODUCT(($C$3:$C2057=Party_Statement!$C$5)*($B$3:$B2057&gt;=Party_Statement!$C$6)*($B$3:$B2057&lt;=Party_Statement!$E$6)),""))</f>
        <v/>
      </c>
    </row>
    <row r="2058" spans="1:11" x14ac:dyDescent="0.2">
      <c r="A2058" s="196" t="str">
        <f>Sales_Entry!A2058</f>
        <v>2083/06/01</v>
      </c>
      <c r="B2058" s="197">
        <f>Sales_Entry!B2058</f>
        <v>46282</v>
      </c>
      <c r="C2058" s="198">
        <f>Sales_Entry!D2058</f>
        <v>0</v>
      </c>
      <c r="D2058" s="198" t="s">
        <v>1388</v>
      </c>
      <c r="E2058" s="198">
        <f>Sales_Entry!C2058</f>
        <v>0</v>
      </c>
      <c r="F2058" s="198">
        <f>Sales_Entry!E2058</f>
        <v>0</v>
      </c>
      <c r="G2058" s="199">
        <f>N(Sales_Entry!J2058)</f>
        <v>0</v>
      </c>
      <c r="H2058" s="199">
        <v>0</v>
      </c>
      <c r="I2058" s="199">
        <f t="shared" si="32"/>
        <v>0</v>
      </c>
      <c r="J2058" s="200"/>
      <c r="K2058" s="200" t="str" cm="1">
        <f t="array" ref="K2058">IF($C2058="","",IF(AND($C2058=Party_Statement!$C$5,$B2058&gt;=Party_Statement!$C$6,$B2058&lt;=Party_Statement!$E$6),SUMPRODUCT(($C$3:$C2058=Party_Statement!$C$5)*($B$3:$B2058&gt;=Party_Statement!$C$6)*($B$3:$B2058&lt;=Party_Statement!$E$6)),""))</f>
        <v/>
      </c>
    </row>
    <row r="2059" spans="1:11" x14ac:dyDescent="0.2">
      <c r="A2059" s="196" t="str">
        <f>Sales_Entry!A2059</f>
        <v>2083/06/01</v>
      </c>
      <c r="B2059" s="197">
        <f>Sales_Entry!B2059</f>
        <v>46282</v>
      </c>
      <c r="C2059" s="198">
        <f>Sales_Entry!D2059</f>
        <v>0</v>
      </c>
      <c r="D2059" s="198" t="s">
        <v>1388</v>
      </c>
      <c r="E2059" s="198">
        <f>Sales_Entry!C2059</f>
        <v>0</v>
      </c>
      <c r="F2059" s="198">
        <f>Sales_Entry!E2059</f>
        <v>0</v>
      </c>
      <c r="G2059" s="199">
        <f>N(Sales_Entry!J2059)</f>
        <v>0</v>
      </c>
      <c r="H2059" s="199">
        <v>0</v>
      </c>
      <c r="I2059" s="199">
        <f t="shared" si="32"/>
        <v>0</v>
      </c>
      <c r="J2059" s="200"/>
      <c r="K2059" s="200" t="str" cm="1">
        <f t="array" ref="K2059">IF($C2059="","",IF(AND($C2059=Party_Statement!$C$5,$B2059&gt;=Party_Statement!$C$6,$B2059&lt;=Party_Statement!$E$6),SUMPRODUCT(($C$3:$C2059=Party_Statement!$C$5)*($B$3:$B2059&gt;=Party_Statement!$C$6)*($B$3:$B2059&lt;=Party_Statement!$E$6)),""))</f>
        <v/>
      </c>
    </row>
    <row r="2060" spans="1:11" x14ac:dyDescent="0.2">
      <c r="A2060" s="196" t="str">
        <f>Sales_Entry!A2060</f>
        <v>2083/06/01</v>
      </c>
      <c r="B2060" s="197">
        <f>Sales_Entry!B2060</f>
        <v>46282</v>
      </c>
      <c r="C2060" s="198">
        <f>Sales_Entry!D2060</f>
        <v>0</v>
      </c>
      <c r="D2060" s="198" t="s">
        <v>1388</v>
      </c>
      <c r="E2060" s="198">
        <f>Sales_Entry!C2060</f>
        <v>0</v>
      </c>
      <c r="F2060" s="198">
        <f>Sales_Entry!E2060</f>
        <v>0</v>
      </c>
      <c r="G2060" s="199">
        <f>N(Sales_Entry!J2060)</f>
        <v>0</v>
      </c>
      <c r="H2060" s="199">
        <v>0</v>
      </c>
      <c r="I2060" s="199">
        <f t="shared" si="32"/>
        <v>0</v>
      </c>
      <c r="J2060" s="200"/>
      <c r="K2060" s="200" t="str" cm="1">
        <f t="array" ref="K2060">IF($C2060="","",IF(AND($C2060=Party_Statement!$C$5,$B2060&gt;=Party_Statement!$C$6,$B2060&lt;=Party_Statement!$E$6),SUMPRODUCT(($C$3:$C2060=Party_Statement!$C$5)*($B$3:$B2060&gt;=Party_Statement!$C$6)*($B$3:$B2060&lt;=Party_Statement!$E$6)),""))</f>
        <v/>
      </c>
    </row>
    <row r="2061" spans="1:11" x14ac:dyDescent="0.2">
      <c r="A2061" s="196" t="str">
        <f>Sales_Entry!A2061</f>
        <v>2083/06/01</v>
      </c>
      <c r="B2061" s="197">
        <f>Sales_Entry!B2061</f>
        <v>46282</v>
      </c>
      <c r="C2061" s="198">
        <f>Sales_Entry!D2061</f>
        <v>0</v>
      </c>
      <c r="D2061" s="198" t="s">
        <v>1388</v>
      </c>
      <c r="E2061" s="198">
        <f>Sales_Entry!C2061</f>
        <v>0</v>
      </c>
      <c r="F2061" s="198">
        <f>Sales_Entry!E2061</f>
        <v>0</v>
      </c>
      <c r="G2061" s="199">
        <f>N(Sales_Entry!J2061)</f>
        <v>0</v>
      </c>
      <c r="H2061" s="199">
        <v>0</v>
      </c>
      <c r="I2061" s="199">
        <f t="shared" si="32"/>
        <v>0</v>
      </c>
      <c r="J2061" s="200"/>
      <c r="K2061" s="200" t="str" cm="1">
        <f t="array" ref="K2061">IF($C2061="","",IF(AND($C2061=Party_Statement!$C$5,$B2061&gt;=Party_Statement!$C$6,$B2061&lt;=Party_Statement!$E$6),SUMPRODUCT(($C$3:$C2061=Party_Statement!$C$5)*($B$3:$B2061&gt;=Party_Statement!$C$6)*($B$3:$B2061&lt;=Party_Statement!$E$6)),""))</f>
        <v/>
      </c>
    </row>
    <row r="2062" spans="1:11" x14ac:dyDescent="0.2">
      <c r="A2062" s="196" t="str">
        <f>Sales_Entry!A2062</f>
        <v>2083/06/01</v>
      </c>
      <c r="B2062" s="197">
        <f>Sales_Entry!B2062</f>
        <v>46282</v>
      </c>
      <c r="C2062" s="198">
        <f>Sales_Entry!D2062</f>
        <v>0</v>
      </c>
      <c r="D2062" s="198" t="s">
        <v>1388</v>
      </c>
      <c r="E2062" s="198">
        <f>Sales_Entry!C2062</f>
        <v>0</v>
      </c>
      <c r="F2062" s="198">
        <f>Sales_Entry!E2062</f>
        <v>0</v>
      </c>
      <c r="G2062" s="199">
        <f>N(Sales_Entry!J2062)</f>
        <v>0</v>
      </c>
      <c r="H2062" s="199">
        <v>0</v>
      </c>
      <c r="I2062" s="199">
        <f t="shared" si="32"/>
        <v>0</v>
      </c>
      <c r="J2062" s="200"/>
      <c r="K2062" s="200" t="str" cm="1">
        <f t="array" ref="K2062">IF($C2062="","",IF(AND($C2062=Party_Statement!$C$5,$B2062&gt;=Party_Statement!$C$6,$B2062&lt;=Party_Statement!$E$6),SUMPRODUCT(($C$3:$C2062=Party_Statement!$C$5)*($B$3:$B2062&gt;=Party_Statement!$C$6)*($B$3:$B2062&lt;=Party_Statement!$E$6)),""))</f>
        <v/>
      </c>
    </row>
    <row r="2063" spans="1:11" x14ac:dyDescent="0.2">
      <c r="A2063" s="196" t="str">
        <f>Sales_Entry!A2063</f>
        <v>2083/06/01</v>
      </c>
      <c r="B2063" s="197">
        <f>Sales_Entry!B2063</f>
        <v>46282</v>
      </c>
      <c r="C2063" s="198">
        <f>Sales_Entry!D2063</f>
        <v>0</v>
      </c>
      <c r="D2063" s="198" t="s">
        <v>1388</v>
      </c>
      <c r="E2063" s="198">
        <f>Sales_Entry!C2063</f>
        <v>0</v>
      </c>
      <c r="F2063" s="198">
        <f>Sales_Entry!E2063</f>
        <v>0</v>
      </c>
      <c r="G2063" s="199">
        <f>N(Sales_Entry!J2063)</f>
        <v>0</v>
      </c>
      <c r="H2063" s="199">
        <v>0</v>
      </c>
      <c r="I2063" s="199">
        <f t="shared" si="32"/>
        <v>0</v>
      </c>
      <c r="J2063" s="200"/>
      <c r="K2063" s="200" t="str" cm="1">
        <f t="array" ref="K2063">IF($C2063="","",IF(AND($C2063=Party_Statement!$C$5,$B2063&gt;=Party_Statement!$C$6,$B2063&lt;=Party_Statement!$E$6),SUMPRODUCT(($C$3:$C2063=Party_Statement!$C$5)*($B$3:$B2063&gt;=Party_Statement!$C$6)*($B$3:$B2063&lt;=Party_Statement!$E$6)),""))</f>
        <v/>
      </c>
    </row>
    <row r="2064" spans="1:11" x14ac:dyDescent="0.2">
      <c r="A2064" s="196" t="str">
        <f>Sales_Entry!A2064</f>
        <v>2083/06/01</v>
      </c>
      <c r="B2064" s="197">
        <f>Sales_Entry!B2064</f>
        <v>46282</v>
      </c>
      <c r="C2064" s="198">
        <f>Sales_Entry!D2064</f>
        <v>0</v>
      </c>
      <c r="D2064" s="198" t="s">
        <v>1388</v>
      </c>
      <c r="E2064" s="198">
        <f>Sales_Entry!C2064</f>
        <v>0</v>
      </c>
      <c r="F2064" s="198">
        <f>Sales_Entry!E2064</f>
        <v>0</v>
      </c>
      <c r="G2064" s="199">
        <f>N(Sales_Entry!J2064)</f>
        <v>0</v>
      </c>
      <c r="H2064" s="199">
        <v>0</v>
      </c>
      <c r="I2064" s="199">
        <f t="shared" si="32"/>
        <v>0</v>
      </c>
      <c r="J2064" s="200"/>
      <c r="K2064" s="200" t="str" cm="1">
        <f t="array" ref="K2064">IF($C2064="","",IF(AND($C2064=Party_Statement!$C$5,$B2064&gt;=Party_Statement!$C$6,$B2064&lt;=Party_Statement!$E$6),SUMPRODUCT(($C$3:$C2064=Party_Statement!$C$5)*($B$3:$B2064&gt;=Party_Statement!$C$6)*($B$3:$B2064&lt;=Party_Statement!$E$6)),""))</f>
        <v/>
      </c>
    </row>
    <row r="2065" spans="1:11" x14ac:dyDescent="0.2">
      <c r="A2065" s="196" t="str">
        <f>Sales_Entry!A2065</f>
        <v>2083/06/01</v>
      </c>
      <c r="B2065" s="197">
        <f>Sales_Entry!B2065</f>
        <v>46282</v>
      </c>
      <c r="C2065" s="198">
        <f>Sales_Entry!D2065</f>
        <v>0</v>
      </c>
      <c r="D2065" s="198" t="s">
        <v>1388</v>
      </c>
      <c r="E2065" s="198">
        <f>Sales_Entry!C2065</f>
        <v>0</v>
      </c>
      <c r="F2065" s="198">
        <f>Sales_Entry!E2065</f>
        <v>0</v>
      </c>
      <c r="G2065" s="199">
        <f>N(Sales_Entry!J2065)</f>
        <v>0</v>
      </c>
      <c r="H2065" s="199">
        <v>0</v>
      </c>
      <c r="I2065" s="199">
        <f t="shared" si="32"/>
        <v>0</v>
      </c>
      <c r="J2065" s="200"/>
      <c r="K2065" s="200" t="str" cm="1">
        <f t="array" ref="K2065">IF($C2065="","",IF(AND($C2065=Party_Statement!$C$5,$B2065&gt;=Party_Statement!$C$6,$B2065&lt;=Party_Statement!$E$6),SUMPRODUCT(($C$3:$C2065=Party_Statement!$C$5)*($B$3:$B2065&gt;=Party_Statement!$C$6)*($B$3:$B2065&lt;=Party_Statement!$E$6)),""))</f>
        <v/>
      </c>
    </row>
    <row r="2066" spans="1:11" x14ac:dyDescent="0.2">
      <c r="A2066" s="196" t="str">
        <f>Sales_Entry!A2066</f>
        <v>2083/06/01</v>
      </c>
      <c r="B2066" s="197">
        <f>Sales_Entry!B2066</f>
        <v>46282</v>
      </c>
      <c r="C2066" s="198">
        <f>Sales_Entry!D2066</f>
        <v>0</v>
      </c>
      <c r="D2066" s="198" t="s">
        <v>1388</v>
      </c>
      <c r="E2066" s="198">
        <f>Sales_Entry!C2066</f>
        <v>0</v>
      </c>
      <c r="F2066" s="198">
        <f>Sales_Entry!E2066</f>
        <v>0</v>
      </c>
      <c r="G2066" s="199">
        <f>N(Sales_Entry!J2066)</f>
        <v>0</v>
      </c>
      <c r="H2066" s="199">
        <v>0</v>
      </c>
      <c r="I2066" s="199">
        <f t="shared" si="32"/>
        <v>0</v>
      </c>
      <c r="J2066" s="200"/>
      <c r="K2066" s="200" t="str" cm="1">
        <f t="array" ref="K2066">IF($C2066="","",IF(AND($C2066=Party_Statement!$C$5,$B2066&gt;=Party_Statement!$C$6,$B2066&lt;=Party_Statement!$E$6),SUMPRODUCT(($C$3:$C2066=Party_Statement!$C$5)*($B$3:$B2066&gt;=Party_Statement!$C$6)*($B$3:$B2066&lt;=Party_Statement!$E$6)),""))</f>
        <v/>
      </c>
    </row>
    <row r="2067" spans="1:11" x14ac:dyDescent="0.2">
      <c r="A2067" s="196" t="str">
        <f>Sales_Entry!A2067</f>
        <v>2083/06/01</v>
      </c>
      <c r="B2067" s="197">
        <f>Sales_Entry!B2067</f>
        <v>46282</v>
      </c>
      <c r="C2067" s="198">
        <f>Sales_Entry!D2067</f>
        <v>0</v>
      </c>
      <c r="D2067" s="198" t="s">
        <v>1388</v>
      </c>
      <c r="E2067" s="198">
        <f>Sales_Entry!C2067</f>
        <v>0</v>
      </c>
      <c r="F2067" s="198">
        <f>Sales_Entry!E2067</f>
        <v>0</v>
      </c>
      <c r="G2067" s="199">
        <f>N(Sales_Entry!J2067)</f>
        <v>0</v>
      </c>
      <c r="H2067" s="199">
        <v>0</v>
      </c>
      <c r="I2067" s="199">
        <f t="shared" si="32"/>
        <v>0</v>
      </c>
      <c r="J2067" s="200"/>
      <c r="K2067" s="200" t="str" cm="1">
        <f t="array" ref="K2067">IF($C2067="","",IF(AND($C2067=Party_Statement!$C$5,$B2067&gt;=Party_Statement!$C$6,$B2067&lt;=Party_Statement!$E$6),SUMPRODUCT(($C$3:$C2067=Party_Statement!$C$5)*($B$3:$B2067&gt;=Party_Statement!$C$6)*($B$3:$B2067&lt;=Party_Statement!$E$6)),""))</f>
        <v/>
      </c>
    </row>
    <row r="2068" spans="1:11" x14ac:dyDescent="0.2">
      <c r="A2068" s="196" t="str">
        <f>Sales_Entry!A2068</f>
        <v>2083/06/01</v>
      </c>
      <c r="B2068" s="197">
        <f>Sales_Entry!B2068</f>
        <v>46282</v>
      </c>
      <c r="C2068" s="198">
        <f>Sales_Entry!D2068</f>
        <v>0</v>
      </c>
      <c r="D2068" s="198" t="s">
        <v>1388</v>
      </c>
      <c r="E2068" s="198">
        <f>Sales_Entry!C2068</f>
        <v>0</v>
      </c>
      <c r="F2068" s="198">
        <f>Sales_Entry!E2068</f>
        <v>0</v>
      </c>
      <c r="G2068" s="199">
        <f>N(Sales_Entry!J2068)</f>
        <v>0</v>
      </c>
      <c r="H2068" s="199">
        <v>0</v>
      </c>
      <c r="I2068" s="199">
        <f t="shared" si="32"/>
        <v>0</v>
      </c>
      <c r="J2068" s="200"/>
      <c r="K2068" s="200" t="str" cm="1">
        <f t="array" ref="K2068">IF($C2068="","",IF(AND($C2068=Party_Statement!$C$5,$B2068&gt;=Party_Statement!$C$6,$B2068&lt;=Party_Statement!$E$6),SUMPRODUCT(($C$3:$C2068=Party_Statement!$C$5)*($B$3:$B2068&gt;=Party_Statement!$C$6)*($B$3:$B2068&lt;=Party_Statement!$E$6)),""))</f>
        <v/>
      </c>
    </row>
    <row r="2069" spans="1:11" x14ac:dyDescent="0.2">
      <c r="A2069" s="196" t="str">
        <f>Sales_Entry!A2069</f>
        <v>2083/06/01</v>
      </c>
      <c r="B2069" s="197">
        <f>Sales_Entry!B2069</f>
        <v>46282</v>
      </c>
      <c r="C2069" s="198">
        <f>Sales_Entry!D2069</f>
        <v>0</v>
      </c>
      <c r="D2069" s="198" t="s">
        <v>1388</v>
      </c>
      <c r="E2069" s="198">
        <f>Sales_Entry!C2069</f>
        <v>0</v>
      </c>
      <c r="F2069" s="198">
        <f>Sales_Entry!E2069</f>
        <v>0</v>
      </c>
      <c r="G2069" s="199">
        <f>N(Sales_Entry!J2069)</f>
        <v>0</v>
      </c>
      <c r="H2069" s="199">
        <v>0</v>
      </c>
      <c r="I2069" s="199">
        <f t="shared" si="32"/>
        <v>0</v>
      </c>
      <c r="J2069" s="200"/>
      <c r="K2069" s="200" t="str" cm="1">
        <f t="array" ref="K2069">IF($C2069="","",IF(AND($C2069=Party_Statement!$C$5,$B2069&gt;=Party_Statement!$C$6,$B2069&lt;=Party_Statement!$E$6),SUMPRODUCT(($C$3:$C2069=Party_Statement!$C$5)*($B$3:$B2069&gt;=Party_Statement!$C$6)*($B$3:$B2069&lt;=Party_Statement!$E$6)),""))</f>
        <v/>
      </c>
    </row>
    <row r="2070" spans="1:11" x14ac:dyDescent="0.2">
      <c r="A2070" s="196" t="str">
        <f>Sales_Entry!A2070</f>
        <v>2083/06/01</v>
      </c>
      <c r="B2070" s="197">
        <f>Sales_Entry!B2070</f>
        <v>46282</v>
      </c>
      <c r="C2070" s="198">
        <f>Sales_Entry!D2070</f>
        <v>0</v>
      </c>
      <c r="D2070" s="198" t="s">
        <v>1388</v>
      </c>
      <c r="E2070" s="198">
        <f>Sales_Entry!C2070</f>
        <v>0</v>
      </c>
      <c r="F2070" s="198">
        <f>Sales_Entry!E2070</f>
        <v>0</v>
      </c>
      <c r="G2070" s="199">
        <f>N(Sales_Entry!J2070)</f>
        <v>0</v>
      </c>
      <c r="H2070" s="199">
        <v>0</v>
      </c>
      <c r="I2070" s="199">
        <f t="shared" si="32"/>
        <v>0</v>
      </c>
      <c r="J2070" s="200"/>
      <c r="K2070" s="200" t="str" cm="1">
        <f t="array" ref="K2070">IF($C2070="","",IF(AND($C2070=Party_Statement!$C$5,$B2070&gt;=Party_Statement!$C$6,$B2070&lt;=Party_Statement!$E$6),SUMPRODUCT(($C$3:$C2070=Party_Statement!$C$5)*($B$3:$B2070&gt;=Party_Statement!$C$6)*($B$3:$B2070&lt;=Party_Statement!$E$6)),""))</f>
        <v/>
      </c>
    </row>
    <row r="2071" spans="1:11" x14ac:dyDescent="0.2">
      <c r="A2071" s="196" t="str">
        <f>Sales_Entry!A2071</f>
        <v>2083/06/01</v>
      </c>
      <c r="B2071" s="197">
        <f>Sales_Entry!B2071</f>
        <v>46282</v>
      </c>
      <c r="C2071" s="198">
        <f>Sales_Entry!D2071</f>
        <v>0</v>
      </c>
      <c r="D2071" s="198" t="s">
        <v>1388</v>
      </c>
      <c r="E2071" s="198">
        <f>Sales_Entry!C2071</f>
        <v>0</v>
      </c>
      <c r="F2071" s="198">
        <f>Sales_Entry!E2071</f>
        <v>0</v>
      </c>
      <c r="G2071" s="199">
        <f>N(Sales_Entry!J2071)</f>
        <v>0</v>
      </c>
      <c r="H2071" s="199">
        <v>0</v>
      </c>
      <c r="I2071" s="199">
        <f t="shared" si="32"/>
        <v>0</v>
      </c>
      <c r="J2071" s="200"/>
      <c r="K2071" s="200" t="str" cm="1">
        <f t="array" ref="K2071">IF($C2071="","",IF(AND($C2071=Party_Statement!$C$5,$B2071&gt;=Party_Statement!$C$6,$B2071&lt;=Party_Statement!$E$6),SUMPRODUCT(($C$3:$C2071=Party_Statement!$C$5)*($B$3:$B2071&gt;=Party_Statement!$C$6)*($B$3:$B2071&lt;=Party_Statement!$E$6)),""))</f>
        <v/>
      </c>
    </row>
    <row r="2072" spans="1:11" x14ac:dyDescent="0.2">
      <c r="A2072" s="196" t="str">
        <f>Sales_Entry!A2072</f>
        <v>2083/06/01</v>
      </c>
      <c r="B2072" s="197">
        <f>Sales_Entry!B2072</f>
        <v>46282</v>
      </c>
      <c r="C2072" s="198">
        <f>Sales_Entry!D2072</f>
        <v>0</v>
      </c>
      <c r="D2072" s="198" t="s">
        <v>1388</v>
      </c>
      <c r="E2072" s="198">
        <f>Sales_Entry!C2072</f>
        <v>0</v>
      </c>
      <c r="F2072" s="198">
        <f>Sales_Entry!E2072</f>
        <v>0</v>
      </c>
      <c r="G2072" s="199">
        <f>N(Sales_Entry!J2072)</f>
        <v>0</v>
      </c>
      <c r="H2072" s="199">
        <v>0</v>
      </c>
      <c r="I2072" s="199">
        <f t="shared" si="32"/>
        <v>0</v>
      </c>
      <c r="J2072" s="200"/>
      <c r="K2072" s="200" t="str" cm="1">
        <f t="array" ref="K2072">IF($C2072="","",IF(AND($C2072=Party_Statement!$C$5,$B2072&gt;=Party_Statement!$C$6,$B2072&lt;=Party_Statement!$E$6),SUMPRODUCT(($C$3:$C2072=Party_Statement!$C$5)*($B$3:$B2072&gt;=Party_Statement!$C$6)*($B$3:$B2072&lt;=Party_Statement!$E$6)),""))</f>
        <v/>
      </c>
    </row>
    <row r="2073" spans="1:11" x14ac:dyDescent="0.2">
      <c r="A2073" s="196" t="str">
        <f>Sales_Entry!A2073</f>
        <v>2083/06/01</v>
      </c>
      <c r="B2073" s="197">
        <f>Sales_Entry!B2073</f>
        <v>46282</v>
      </c>
      <c r="C2073" s="198">
        <f>Sales_Entry!D2073</f>
        <v>0</v>
      </c>
      <c r="D2073" s="198" t="s">
        <v>1388</v>
      </c>
      <c r="E2073" s="198">
        <f>Sales_Entry!C2073</f>
        <v>0</v>
      </c>
      <c r="F2073" s="198">
        <f>Sales_Entry!E2073</f>
        <v>0</v>
      </c>
      <c r="G2073" s="199">
        <f>N(Sales_Entry!J2073)</f>
        <v>0</v>
      </c>
      <c r="H2073" s="199">
        <v>0</v>
      </c>
      <c r="I2073" s="199">
        <f t="shared" si="32"/>
        <v>0</v>
      </c>
      <c r="J2073" s="200"/>
      <c r="K2073" s="200" t="str" cm="1">
        <f t="array" ref="K2073">IF($C2073="","",IF(AND($C2073=Party_Statement!$C$5,$B2073&gt;=Party_Statement!$C$6,$B2073&lt;=Party_Statement!$E$6),SUMPRODUCT(($C$3:$C2073=Party_Statement!$C$5)*($B$3:$B2073&gt;=Party_Statement!$C$6)*($B$3:$B2073&lt;=Party_Statement!$E$6)),""))</f>
        <v/>
      </c>
    </row>
    <row r="2074" spans="1:11" x14ac:dyDescent="0.2">
      <c r="A2074" s="196" t="str">
        <f>Sales_Entry!A2074</f>
        <v>2083/06/01</v>
      </c>
      <c r="B2074" s="197">
        <f>Sales_Entry!B2074</f>
        <v>46282</v>
      </c>
      <c r="C2074" s="198">
        <f>Sales_Entry!D2074</f>
        <v>0</v>
      </c>
      <c r="D2074" s="198" t="s">
        <v>1388</v>
      </c>
      <c r="E2074" s="198">
        <f>Sales_Entry!C2074</f>
        <v>0</v>
      </c>
      <c r="F2074" s="198">
        <f>Sales_Entry!E2074</f>
        <v>0</v>
      </c>
      <c r="G2074" s="199">
        <f>N(Sales_Entry!J2074)</f>
        <v>0</v>
      </c>
      <c r="H2074" s="199">
        <v>0</v>
      </c>
      <c r="I2074" s="199">
        <f t="shared" si="32"/>
        <v>0</v>
      </c>
      <c r="J2074" s="200"/>
      <c r="K2074" s="200" t="str" cm="1">
        <f t="array" ref="K2074">IF($C2074="","",IF(AND($C2074=Party_Statement!$C$5,$B2074&gt;=Party_Statement!$C$6,$B2074&lt;=Party_Statement!$E$6),SUMPRODUCT(($C$3:$C2074=Party_Statement!$C$5)*($B$3:$B2074&gt;=Party_Statement!$C$6)*($B$3:$B2074&lt;=Party_Statement!$E$6)),""))</f>
        <v/>
      </c>
    </row>
    <row r="2075" spans="1:11" x14ac:dyDescent="0.2">
      <c r="A2075" s="196" t="str">
        <f>Sales_Entry!A2075</f>
        <v>2083/06/01</v>
      </c>
      <c r="B2075" s="197">
        <f>Sales_Entry!B2075</f>
        <v>46282</v>
      </c>
      <c r="C2075" s="198">
        <f>Sales_Entry!D2075</f>
        <v>0</v>
      </c>
      <c r="D2075" s="198" t="s">
        <v>1388</v>
      </c>
      <c r="E2075" s="198">
        <f>Sales_Entry!C2075</f>
        <v>0</v>
      </c>
      <c r="F2075" s="198">
        <f>Sales_Entry!E2075</f>
        <v>0</v>
      </c>
      <c r="G2075" s="199">
        <f>N(Sales_Entry!J2075)</f>
        <v>0</v>
      </c>
      <c r="H2075" s="199">
        <v>0</v>
      </c>
      <c r="I2075" s="199">
        <f t="shared" si="32"/>
        <v>0</v>
      </c>
      <c r="J2075" s="200"/>
      <c r="K2075" s="200" t="str" cm="1">
        <f t="array" ref="K2075">IF($C2075="","",IF(AND($C2075=Party_Statement!$C$5,$B2075&gt;=Party_Statement!$C$6,$B2075&lt;=Party_Statement!$E$6),SUMPRODUCT(($C$3:$C2075=Party_Statement!$C$5)*($B$3:$B2075&gt;=Party_Statement!$C$6)*($B$3:$B2075&lt;=Party_Statement!$E$6)),""))</f>
        <v/>
      </c>
    </row>
    <row r="2076" spans="1:11" x14ac:dyDescent="0.2">
      <c r="A2076" s="196" t="str">
        <f>Sales_Entry!A2076</f>
        <v>2083/06/01</v>
      </c>
      <c r="B2076" s="197">
        <f>Sales_Entry!B2076</f>
        <v>46282</v>
      </c>
      <c r="C2076" s="198">
        <f>Sales_Entry!D2076</f>
        <v>0</v>
      </c>
      <c r="D2076" s="198" t="s">
        <v>1388</v>
      </c>
      <c r="E2076" s="198">
        <f>Sales_Entry!C2076</f>
        <v>0</v>
      </c>
      <c r="F2076" s="198">
        <f>Sales_Entry!E2076</f>
        <v>0</v>
      </c>
      <c r="G2076" s="199">
        <f>N(Sales_Entry!J2076)</f>
        <v>0</v>
      </c>
      <c r="H2076" s="199">
        <v>0</v>
      </c>
      <c r="I2076" s="199">
        <f t="shared" si="32"/>
        <v>0</v>
      </c>
      <c r="J2076" s="200"/>
      <c r="K2076" s="200" t="str" cm="1">
        <f t="array" ref="K2076">IF($C2076="","",IF(AND($C2076=Party_Statement!$C$5,$B2076&gt;=Party_Statement!$C$6,$B2076&lt;=Party_Statement!$E$6),SUMPRODUCT(($C$3:$C2076=Party_Statement!$C$5)*($B$3:$B2076&gt;=Party_Statement!$C$6)*($B$3:$B2076&lt;=Party_Statement!$E$6)),""))</f>
        <v/>
      </c>
    </row>
    <row r="2077" spans="1:11" x14ac:dyDescent="0.2">
      <c r="A2077" s="196" t="str">
        <f>Sales_Entry!A2077</f>
        <v>2083/06/01</v>
      </c>
      <c r="B2077" s="197">
        <f>Sales_Entry!B2077</f>
        <v>46282</v>
      </c>
      <c r="C2077" s="198">
        <f>Sales_Entry!D2077</f>
        <v>0</v>
      </c>
      <c r="D2077" s="198" t="s">
        <v>1388</v>
      </c>
      <c r="E2077" s="198">
        <f>Sales_Entry!C2077</f>
        <v>0</v>
      </c>
      <c r="F2077" s="198">
        <f>Sales_Entry!E2077</f>
        <v>0</v>
      </c>
      <c r="G2077" s="199">
        <f>N(Sales_Entry!J2077)</f>
        <v>0</v>
      </c>
      <c r="H2077" s="199">
        <v>0</v>
      </c>
      <c r="I2077" s="199">
        <f t="shared" si="32"/>
        <v>0</v>
      </c>
      <c r="J2077" s="200"/>
      <c r="K2077" s="200" t="str" cm="1">
        <f t="array" ref="K2077">IF($C2077="","",IF(AND($C2077=Party_Statement!$C$5,$B2077&gt;=Party_Statement!$C$6,$B2077&lt;=Party_Statement!$E$6),SUMPRODUCT(($C$3:$C2077=Party_Statement!$C$5)*($B$3:$B2077&gt;=Party_Statement!$C$6)*($B$3:$B2077&lt;=Party_Statement!$E$6)),""))</f>
        <v/>
      </c>
    </row>
    <row r="2078" spans="1:11" x14ac:dyDescent="0.2">
      <c r="A2078" s="196" t="str">
        <f>Sales_Entry!A2078</f>
        <v>2083/06/01</v>
      </c>
      <c r="B2078" s="197">
        <f>Sales_Entry!B2078</f>
        <v>46282</v>
      </c>
      <c r="C2078" s="198">
        <f>Sales_Entry!D2078</f>
        <v>0</v>
      </c>
      <c r="D2078" s="198" t="s">
        <v>1388</v>
      </c>
      <c r="E2078" s="198">
        <f>Sales_Entry!C2078</f>
        <v>0</v>
      </c>
      <c r="F2078" s="198">
        <f>Sales_Entry!E2078</f>
        <v>0</v>
      </c>
      <c r="G2078" s="199">
        <f>N(Sales_Entry!J2078)</f>
        <v>0</v>
      </c>
      <c r="H2078" s="199">
        <v>0</v>
      </c>
      <c r="I2078" s="199">
        <f t="shared" si="32"/>
        <v>0</v>
      </c>
      <c r="J2078" s="200"/>
      <c r="K2078" s="200" t="str" cm="1">
        <f t="array" ref="K2078">IF($C2078="","",IF(AND($C2078=Party_Statement!$C$5,$B2078&gt;=Party_Statement!$C$6,$B2078&lt;=Party_Statement!$E$6),SUMPRODUCT(($C$3:$C2078=Party_Statement!$C$5)*($B$3:$B2078&gt;=Party_Statement!$C$6)*($B$3:$B2078&lt;=Party_Statement!$E$6)),""))</f>
        <v/>
      </c>
    </row>
    <row r="2079" spans="1:11" x14ac:dyDescent="0.2">
      <c r="A2079" s="196" t="str">
        <f>Sales_Entry!A2079</f>
        <v>2083/06/01</v>
      </c>
      <c r="B2079" s="197">
        <f>Sales_Entry!B2079</f>
        <v>46282</v>
      </c>
      <c r="C2079" s="198">
        <f>Sales_Entry!D2079</f>
        <v>0</v>
      </c>
      <c r="D2079" s="198" t="s">
        <v>1388</v>
      </c>
      <c r="E2079" s="198">
        <f>Sales_Entry!C2079</f>
        <v>0</v>
      </c>
      <c r="F2079" s="198">
        <f>Sales_Entry!E2079</f>
        <v>0</v>
      </c>
      <c r="G2079" s="199">
        <f>N(Sales_Entry!J2079)</f>
        <v>0</v>
      </c>
      <c r="H2079" s="199">
        <v>0</v>
      </c>
      <c r="I2079" s="199">
        <f t="shared" si="32"/>
        <v>0</v>
      </c>
      <c r="J2079" s="200"/>
      <c r="K2079" s="200" t="str" cm="1">
        <f t="array" ref="K2079">IF($C2079="","",IF(AND($C2079=Party_Statement!$C$5,$B2079&gt;=Party_Statement!$C$6,$B2079&lt;=Party_Statement!$E$6),SUMPRODUCT(($C$3:$C2079=Party_Statement!$C$5)*($B$3:$B2079&gt;=Party_Statement!$C$6)*($B$3:$B2079&lt;=Party_Statement!$E$6)),""))</f>
        <v/>
      </c>
    </row>
    <row r="2080" spans="1:11" x14ac:dyDescent="0.2">
      <c r="A2080" s="196" t="str">
        <f>Sales_Entry!A2080</f>
        <v>2083/06/01</v>
      </c>
      <c r="B2080" s="197">
        <f>Sales_Entry!B2080</f>
        <v>46282</v>
      </c>
      <c r="C2080" s="198">
        <f>Sales_Entry!D2080</f>
        <v>0</v>
      </c>
      <c r="D2080" s="198" t="s">
        <v>1388</v>
      </c>
      <c r="E2080" s="198">
        <f>Sales_Entry!C2080</f>
        <v>0</v>
      </c>
      <c r="F2080" s="198">
        <f>Sales_Entry!E2080</f>
        <v>0</v>
      </c>
      <c r="G2080" s="199">
        <f>N(Sales_Entry!J2080)</f>
        <v>0</v>
      </c>
      <c r="H2080" s="199">
        <v>0</v>
      </c>
      <c r="I2080" s="199">
        <f t="shared" si="32"/>
        <v>0</v>
      </c>
      <c r="J2080" s="200"/>
      <c r="K2080" s="200" t="str" cm="1">
        <f t="array" ref="K2080">IF($C2080="","",IF(AND($C2080=Party_Statement!$C$5,$B2080&gt;=Party_Statement!$C$6,$B2080&lt;=Party_Statement!$E$6),SUMPRODUCT(($C$3:$C2080=Party_Statement!$C$5)*($B$3:$B2080&gt;=Party_Statement!$C$6)*($B$3:$B2080&lt;=Party_Statement!$E$6)),""))</f>
        <v/>
      </c>
    </row>
    <row r="2081" spans="1:11" x14ac:dyDescent="0.2">
      <c r="A2081" s="196" t="str">
        <f>Sales_Entry!A2081</f>
        <v>2083/06/01</v>
      </c>
      <c r="B2081" s="197">
        <f>Sales_Entry!B2081</f>
        <v>46282</v>
      </c>
      <c r="C2081" s="198">
        <f>Sales_Entry!D2081</f>
        <v>0</v>
      </c>
      <c r="D2081" s="198" t="s">
        <v>1388</v>
      </c>
      <c r="E2081" s="198">
        <f>Sales_Entry!C2081</f>
        <v>0</v>
      </c>
      <c r="F2081" s="198">
        <f>Sales_Entry!E2081</f>
        <v>0</v>
      </c>
      <c r="G2081" s="199">
        <f>N(Sales_Entry!J2081)</f>
        <v>0</v>
      </c>
      <c r="H2081" s="199">
        <v>0</v>
      </c>
      <c r="I2081" s="199">
        <f t="shared" si="32"/>
        <v>0</v>
      </c>
      <c r="J2081" s="200"/>
      <c r="K2081" s="200" t="str" cm="1">
        <f t="array" ref="K2081">IF($C2081="","",IF(AND($C2081=Party_Statement!$C$5,$B2081&gt;=Party_Statement!$C$6,$B2081&lt;=Party_Statement!$E$6),SUMPRODUCT(($C$3:$C2081=Party_Statement!$C$5)*($B$3:$B2081&gt;=Party_Statement!$C$6)*($B$3:$B2081&lt;=Party_Statement!$E$6)),""))</f>
        <v/>
      </c>
    </row>
    <row r="2082" spans="1:11" x14ac:dyDescent="0.2">
      <c r="A2082" s="196" t="str">
        <f>Sales_Entry!A2082</f>
        <v>2083/06/01</v>
      </c>
      <c r="B2082" s="197">
        <f>Sales_Entry!B2082</f>
        <v>46282</v>
      </c>
      <c r="C2082" s="198">
        <f>Sales_Entry!D2082</f>
        <v>0</v>
      </c>
      <c r="D2082" s="198" t="s">
        <v>1388</v>
      </c>
      <c r="E2082" s="198">
        <f>Sales_Entry!C2082</f>
        <v>0</v>
      </c>
      <c r="F2082" s="198">
        <f>Sales_Entry!E2082</f>
        <v>0</v>
      </c>
      <c r="G2082" s="199">
        <f>N(Sales_Entry!J2082)</f>
        <v>0</v>
      </c>
      <c r="H2082" s="199">
        <v>0</v>
      </c>
      <c r="I2082" s="199">
        <f t="shared" si="32"/>
        <v>0</v>
      </c>
      <c r="J2082" s="200"/>
      <c r="K2082" s="200" t="str" cm="1">
        <f t="array" ref="K2082">IF($C2082="","",IF(AND($C2082=Party_Statement!$C$5,$B2082&gt;=Party_Statement!$C$6,$B2082&lt;=Party_Statement!$E$6),SUMPRODUCT(($C$3:$C2082=Party_Statement!$C$5)*($B$3:$B2082&gt;=Party_Statement!$C$6)*($B$3:$B2082&lt;=Party_Statement!$E$6)),""))</f>
        <v/>
      </c>
    </row>
    <row r="2083" spans="1:11" x14ac:dyDescent="0.2">
      <c r="A2083" s="196" t="str">
        <f>Sales_Entry!A2083</f>
        <v>2083/06/01</v>
      </c>
      <c r="B2083" s="197">
        <f>Sales_Entry!B2083</f>
        <v>46282</v>
      </c>
      <c r="C2083" s="198">
        <f>Sales_Entry!D2083</f>
        <v>0</v>
      </c>
      <c r="D2083" s="198" t="s">
        <v>1388</v>
      </c>
      <c r="E2083" s="198">
        <f>Sales_Entry!C2083</f>
        <v>0</v>
      </c>
      <c r="F2083" s="198">
        <f>Sales_Entry!E2083</f>
        <v>0</v>
      </c>
      <c r="G2083" s="199">
        <f>N(Sales_Entry!J2083)</f>
        <v>0</v>
      </c>
      <c r="H2083" s="199">
        <v>0</v>
      </c>
      <c r="I2083" s="199">
        <f t="shared" si="32"/>
        <v>0</v>
      </c>
      <c r="J2083" s="200"/>
      <c r="K2083" s="200" t="str" cm="1">
        <f t="array" ref="K2083">IF($C2083="","",IF(AND($C2083=Party_Statement!$C$5,$B2083&gt;=Party_Statement!$C$6,$B2083&lt;=Party_Statement!$E$6),SUMPRODUCT(($C$3:$C2083=Party_Statement!$C$5)*($B$3:$B2083&gt;=Party_Statement!$C$6)*($B$3:$B2083&lt;=Party_Statement!$E$6)),""))</f>
        <v/>
      </c>
    </row>
    <row r="2084" spans="1:11" x14ac:dyDescent="0.2">
      <c r="A2084" s="196" t="str">
        <f>Sales_Entry!A2084</f>
        <v>2083/06/01</v>
      </c>
      <c r="B2084" s="197">
        <f>Sales_Entry!B2084</f>
        <v>46282</v>
      </c>
      <c r="C2084" s="198">
        <f>Sales_Entry!D2084</f>
        <v>0</v>
      </c>
      <c r="D2084" s="198" t="s">
        <v>1388</v>
      </c>
      <c r="E2084" s="198">
        <f>Sales_Entry!C2084</f>
        <v>0</v>
      </c>
      <c r="F2084" s="198">
        <f>Sales_Entry!E2084</f>
        <v>0</v>
      </c>
      <c r="G2084" s="199">
        <f>N(Sales_Entry!J2084)</f>
        <v>0</v>
      </c>
      <c r="H2084" s="199">
        <v>0</v>
      </c>
      <c r="I2084" s="199">
        <f t="shared" si="32"/>
        <v>0</v>
      </c>
      <c r="J2084" s="200"/>
      <c r="K2084" s="200" t="str" cm="1">
        <f t="array" ref="K2084">IF($C2084="","",IF(AND($C2084=Party_Statement!$C$5,$B2084&gt;=Party_Statement!$C$6,$B2084&lt;=Party_Statement!$E$6),SUMPRODUCT(($C$3:$C2084=Party_Statement!$C$5)*($B$3:$B2084&gt;=Party_Statement!$C$6)*($B$3:$B2084&lt;=Party_Statement!$E$6)),""))</f>
        <v/>
      </c>
    </row>
    <row r="2085" spans="1:11" x14ac:dyDescent="0.2">
      <c r="A2085" s="196" t="str">
        <f>Sales_Entry!A2085</f>
        <v>2083/06/01</v>
      </c>
      <c r="B2085" s="197">
        <f>Sales_Entry!B2085</f>
        <v>46282</v>
      </c>
      <c r="C2085" s="198">
        <f>Sales_Entry!D2085</f>
        <v>0</v>
      </c>
      <c r="D2085" s="198" t="s">
        <v>1388</v>
      </c>
      <c r="E2085" s="198">
        <f>Sales_Entry!C2085</f>
        <v>0</v>
      </c>
      <c r="F2085" s="198">
        <f>Sales_Entry!E2085</f>
        <v>0</v>
      </c>
      <c r="G2085" s="199">
        <f>N(Sales_Entry!J2085)</f>
        <v>0</v>
      </c>
      <c r="H2085" s="199">
        <v>0</v>
      </c>
      <c r="I2085" s="199">
        <f t="shared" si="32"/>
        <v>0</v>
      </c>
      <c r="J2085" s="200"/>
      <c r="K2085" s="200" t="str" cm="1">
        <f t="array" ref="K2085">IF($C2085="","",IF(AND($C2085=Party_Statement!$C$5,$B2085&gt;=Party_Statement!$C$6,$B2085&lt;=Party_Statement!$E$6),SUMPRODUCT(($C$3:$C2085=Party_Statement!$C$5)*($B$3:$B2085&gt;=Party_Statement!$C$6)*($B$3:$B2085&lt;=Party_Statement!$E$6)),""))</f>
        <v/>
      </c>
    </row>
    <row r="2086" spans="1:11" x14ac:dyDescent="0.2">
      <c r="A2086" s="196" t="str">
        <f>Sales_Entry!A2086</f>
        <v>2083/06/01</v>
      </c>
      <c r="B2086" s="197">
        <f>Sales_Entry!B2086</f>
        <v>46282</v>
      </c>
      <c r="C2086" s="198">
        <f>Sales_Entry!D2086</f>
        <v>0</v>
      </c>
      <c r="D2086" s="198" t="s">
        <v>1388</v>
      </c>
      <c r="E2086" s="198">
        <f>Sales_Entry!C2086</f>
        <v>0</v>
      </c>
      <c r="F2086" s="198">
        <f>Sales_Entry!E2086</f>
        <v>0</v>
      </c>
      <c r="G2086" s="199">
        <f>N(Sales_Entry!J2086)</f>
        <v>0</v>
      </c>
      <c r="H2086" s="199">
        <v>0</v>
      </c>
      <c r="I2086" s="199">
        <f t="shared" si="32"/>
        <v>0</v>
      </c>
      <c r="J2086" s="200"/>
      <c r="K2086" s="200" t="str" cm="1">
        <f t="array" ref="K2086">IF($C2086="","",IF(AND($C2086=Party_Statement!$C$5,$B2086&gt;=Party_Statement!$C$6,$B2086&lt;=Party_Statement!$E$6),SUMPRODUCT(($C$3:$C2086=Party_Statement!$C$5)*($B$3:$B2086&gt;=Party_Statement!$C$6)*($B$3:$B2086&lt;=Party_Statement!$E$6)),""))</f>
        <v/>
      </c>
    </row>
    <row r="2087" spans="1:11" x14ac:dyDescent="0.2">
      <c r="A2087" s="196" t="str">
        <f>Sales_Entry!A2087</f>
        <v>2083/06/01</v>
      </c>
      <c r="B2087" s="197">
        <f>Sales_Entry!B2087</f>
        <v>46282</v>
      </c>
      <c r="C2087" s="198">
        <f>Sales_Entry!D2087</f>
        <v>0</v>
      </c>
      <c r="D2087" s="198" t="s">
        <v>1388</v>
      </c>
      <c r="E2087" s="198">
        <f>Sales_Entry!C2087</f>
        <v>0</v>
      </c>
      <c r="F2087" s="198">
        <f>Sales_Entry!E2087</f>
        <v>0</v>
      </c>
      <c r="G2087" s="199">
        <f>N(Sales_Entry!J2087)</f>
        <v>0</v>
      </c>
      <c r="H2087" s="199">
        <v>0</v>
      </c>
      <c r="I2087" s="199">
        <f t="shared" si="32"/>
        <v>0</v>
      </c>
      <c r="J2087" s="200"/>
      <c r="K2087" s="200" t="str" cm="1">
        <f t="array" ref="K2087">IF($C2087="","",IF(AND($C2087=Party_Statement!$C$5,$B2087&gt;=Party_Statement!$C$6,$B2087&lt;=Party_Statement!$E$6),SUMPRODUCT(($C$3:$C2087=Party_Statement!$C$5)*($B$3:$B2087&gt;=Party_Statement!$C$6)*($B$3:$B2087&lt;=Party_Statement!$E$6)),""))</f>
        <v/>
      </c>
    </row>
    <row r="2088" spans="1:11" x14ac:dyDescent="0.2">
      <c r="A2088" s="196" t="str">
        <f>Sales_Entry!A2088</f>
        <v>2083/06/01</v>
      </c>
      <c r="B2088" s="197">
        <f>Sales_Entry!B2088</f>
        <v>46282</v>
      </c>
      <c r="C2088" s="198">
        <f>Sales_Entry!D2088</f>
        <v>0</v>
      </c>
      <c r="D2088" s="198" t="s">
        <v>1388</v>
      </c>
      <c r="E2088" s="198">
        <f>Sales_Entry!C2088</f>
        <v>0</v>
      </c>
      <c r="F2088" s="198">
        <f>Sales_Entry!E2088</f>
        <v>0</v>
      </c>
      <c r="G2088" s="199">
        <f>N(Sales_Entry!J2088)</f>
        <v>0</v>
      </c>
      <c r="H2088" s="199">
        <v>0</v>
      </c>
      <c r="I2088" s="199">
        <f t="shared" si="32"/>
        <v>0</v>
      </c>
      <c r="J2088" s="200"/>
      <c r="K2088" s="200" t="str" cm="1">
        <f t="array" ref="K2088">IF($C2088="","",IF(AND($C2088=Party_Statement!$C$5,$B2088&gt;=Party_Statement!$C$6,$B2088&lt;=Party_Statement!$E$6),SUMPRODUCT(($C$3:$C2088=Party_Statement!$C$5)*($B$3:$B2088&gt;=Party_Statement!$C$6)*($B$3:$B2088&lt;=Party_Statement!$E$6)),""))</f>
        <v/>
      </c>
    </row>
    <row r="2089" spans="1:11" x14ac:dyDescent="0.2">
      <c r="A2089" s="196" t="str">
        <f>Sales_Entry!A2089</f>
        <v>2083/06/01</v>
      </c>
      <c r="B2089" s="197">
        <f>Sales_Entry!B2089</f>
        <v>46282</v>
      </c>
      <c r="C2089" s="198">
        <f>Sales_Entry!D2089</f>
        <v>0</v>
      </c>
      <c r="D2089" s="198" t="s">
        <v>1388</v>
      </c>
      <c r="E2089" s="198">
        <f>Sales_Entry!C2089</f>
        <v>0</v>
      </c>
      <c r="F2089" s="198">
        <f>Sales_Entry!E2089</f>
        <v>0</v>
      </c>
      <c r="G2089" s="199">
        <f>N(Sales_Entry!J2089)</f>
        <v>0</v>
      </c>
      <c r="H2089" s="199">
        <v>0</v>
      </c>
      <c r="I2089" s="199">
        <f t="shared" si="32"/>
        <v>0</v>
      </c>
      <c r="J2089" s="200"/>
      <c r="K2089" s="200" t="str" cm="1">
        <f t="array" ref="K2089">IF($C2089="","",IF(AND($C2089=Party_Statement!$C$5,$B2089&gt;=Party_Statement!$C$6,$B2089&lt;=Party_Statement!$E$6),SUMPRODUCT(($C$3:$C2089=Party_Statement!$C$5)*($B$3:$B2089&gt;=Party_Statement!$C$6)*($B$3:$B2089&lt;=Party_Statement!$E$6)),""))</f>
        <v/>
      </c>
    </row>
    <row r="2090" spans="1:11" x14ac:dyDescent="0.2">
      <c r="A2090" s="196" t="str">
        <f>Sales_Entry!A2090</f>
        <v>2083/06/01</v>
      </c>
      <c r="B2090" s="197">
        <f>Sales_Entry!B2090</f>
        <v>46282</v>
      </c>
      <c r="C2090" s="198">
        <f>Sales_Entry!D2090</f>
        <v>0</v>
      </c>
      <c r="D2090" s="198" t="s">
        <v>1388</v>
      </c>
      <c r="E2090" s="198">
        <f>Sales_Entry!C2090</f>
        <v>0</v>
      </c>
      <c r="F2090" s="198">
        <f>Sales_Entry!E2090</f>
        <v>0</v>
      </c>
      <c r="G2090" s="199">
        <f>N(Sales_Entry!J2090)</f>
        <v>0</v>
      </c>
      <c r="H2090" s="199">
        <v>0</v>
      </c>
      <c r="I2090" s="199">
        <f t="shared" si="32"/>
        <v>0</v>
      </c>
      <c r="J2090" s="200"/>
      <c r="K2090" s="200" t="str" cm="1">
        <f t="array" ref="K2090">IF($C2090="","",IF(AND($C2090=Party_Statement!$C$5,$B2090&gt;=Party_Statement!$C$6,$B2090&lt;=Party_Statement!$E$6),SUMPRODUCT(($C$3:$C2090=Party_Statement!$C$5)*($B$3:$B2090&gt;=Party_Statement!$C$6)*($B$3:$B2090&lt;=Party_Statement!$E$6)),""))</f>
        <v/>
      </c>
    </row>
    <row r="2091" spans="1:11" x14ac:dyDescent="0.2">
      <c r="A2091" s="196" t="str">
        <f>Sales_Entry!A2091</f>
        <v>2083/06/01</v>
      </c>
      <c r="B2091" s="197">
        <f>Sales_Entry!B2091</f>
        <v>46282</v>
      </c>
      <c r="C2091" s="198">
        <f>Sales_Entry!D2091</f>
        <v>0</v>
      </c>
      <c r="D2091" s="198" t="s">
        <v>1388</v>
      </c>
      <c r="E2091" s="198">
        <f>Sales_Entry!C2091</f>
        <v>0</v>
      </c>
      <c r="F2091" s="198">
        <f>Sales_Entry!E2091</f>
        <v>0</v>
      </c>
      <c r="G2091" s="199">
        <f>N(Sales_Entry!J2091)</f>
        <v>0</v>
      </c>
      <c r="H2091" s="199">
        <v>0</v>
      </c>
      <c r="I2091" s="199">
        <f t="shared" si="32"/>
        <v>0</v>
      </c>
      <c r="J2091" s="200"/>
      <c r="K2091" s="200" t="str" cm="1">
        <f t="array" ref="K2091">IF($C2091="","",IF(AND($C2091=Party_Statement!$C$5,$B2091&gt;=Party_Statement!$C$6,$B2091&lt;=Party_Statement!$E$6),SUMPRODUCT(($C$3:$C2091=Party_Statement!$C$5)*($B$3:$B2091&gt;=Party_Statement!$C$6)*($B$3:$B2091&lt;=Party_Statement!$E$6)),""))</f>
        <v/>
      </c>
    </row>
    <row r="2092" spans="1:11" x14ac:dyDescent="0.2">
      <c r="A2092" s="196" t="str">
        <f>Sales_Entry!A2092</f>
        <v>2083/06/01</v>
      </c>
      <c r="B2092" s="197">
        <f>Sales_Entry!B2092</f>
        <v>46282</v>
      </c>
      <c r="C2092" s="198">
        <f>Sales_Entry!D2092</f>
        <v>0</v>
      </c>
      <c r="D2092" s="198" t="s">
        <v>1388</v>
      </c>
      <c r="E2092" s="198">
        <f>Sales_Entry!C2092</f>
        <v>0</v>
      </c>
      <c r="F2092" s="198">
        <f>Sales_Entry!E2092</f>
        <v>0</v>
      </c>
      <c r="G2092" s="199">
        <f>N(Sales_Entry!J2092)</f>
        <v>0</v>
      </c>
      <c r="H2092" s="199">
        <v>0</v>
      </c>
      <c r="I2092" s="199">
        <f t="shared" si="32"/>
        <v>0</v>
      </c>
      <c r="J2092" s="200"/>
      <c r="K2092" s="200" t="str" cm="1">
        <f t="array" ref="K2092">IF($C2092="","",IF(AND($C2092=Party_Statement!$C$5,$B2092&gt;=Party_Statement!$C$6,$B2092&lt;=Party_Statement!$E$6),SUMPRODUCT(($C$3:$C2092=Party_Statement!$C$5)*($B$3:$B2092&gt;=Party_Statement!$C$6)*($B$3:$B2092&lt;=Party_Statement!$E$6)),""))</f>
        <v/>
      </c>
    </row>
    <row r="2093" spans="1:11" x14ac:dyDescent="0.2">
      <c r="A2093" s="196" t="str">
        <f>Sales_Entry!A2093</f>
        <v>2083/06/01</v>
      </c>
      <c r="B2093" s="197">
        <f>Sales_Entry!B2093</f>
        <v>46282</v>
      </c>
      <c r="C2093" s="198">
        <f>Sales_Entry!D2093</f>
        <v>0</v>
      </c>
      <c r="D2093" s="198" t="s">
        <v>1388</v>
      </c>
      <c r="E2093" s="198">
        <f>Sales_Entry!C2093</f>
        <v>0</v>
      </c>
      <c r="F2093" s="198">
        <f>Sales_Entry!E2093</f>
        <v>0</v>
      </c>
      <c r="G2093" s="199">
        <f>N(Sales_Entry!J2093)</f>
        <v>0</v>
      </c>
      <c r="H2093" s="199">
        <v>0</v>
      </c>
      <c r="I2093" s="199">
        <f t="shared" si="32"/>
        <v>0</v>
      </c>
      <c r="J2093" s="200"/>
      <c r="K2093" s="200" t="str" cm="1">
        <f t="array" ref="K2093">IF($C2093="","",IF(AND($C2093=Party_Statement!$C$5,$B2093&gt;=Party_Statement!$C$6,$B2093&lt;=Party_Statement!$E$6),SUMPRODUCT(($C$3:$C2093=Party_Statement!$C$5)*($B$3:$B2093&gt;=Party_Statement!$C$6)*($B$3:$B2093&lt;=Party_Statement!$E$6)),""))</f>
        <v/>
      </c>
    </row>
    <row r="2094" spans="1:11" x14ac:dyDescent="0.2">
      <c r="A2094" s="196" t="str">
        <f>Sales_Entry!A2094</f>
        <v>2083/06/01</v>
      </c>
      <c r="B2094" s="197">
        <f>Sales_Entry!B2094</f>
        <v>46282</v>
      </c>
      <c r="C2094" s="198">
        <f>Sales_Entry!D2094</f>
        <v>0</v>
      </c>
      <c r="D2094" s="198" t="s">
        <v>1388</v>
      </c>
      <c r="E2094" s="198">
        <f>Sales_Entry!C2094</f>
        <v>0</v>
      </c>
      <c r="F2094" s="198">
        <f>Sales_Entry!E2094</f>
        <v>0</v>
      </c>
      <c r="G2094" s="199">
        <f>N(Sales_Entry!J2094)</f>
        <v>0</v>
      </c>
      <c r="H2094" s="199">
        <v>0</v>
      </c>
      <c r="I2094" s="199">
        <f t="shared" si="32"/>
        <v>0</v>
      </c>
      <c r="J2094" s="200"/>
      <c r="K2094" s="200" t="str" cm="1">
        <f t="array" ref="K2094">IF($C2094="","",IF(AND($C2094=Party_Statement!$C$5,$B2094&gt;=Party_Statement!$C$6,$B2094&lt;=Party_Statement!$E$6),SUMPRODUCT(($C$3:$C2094=Party_Statement!$C$5)*($B$3:$B2094&gt;=Party_Statement!$C$6)*($B$3:$B2094&lt;=Party_Statement!$E$6)),""))</f>
        <v/>
      </c>
    </row>
    <row r="2095" spans="1:11" x14ac:dyDescent="0.2">
      <c r="A2095" s="196" t="str">
        <f>Sales_Entry!A2095</f>
        <v>2083/06/01</v>
      </c>
      <c r="B2095" s="197">
        <f>Sales_Entry!B2095</f>
        <v>46282</v>
      </c>
      <c r="C2095" s="198">
        <f>Sales_Entry!D2095</f>
        <v>0</v>
      </c>
      <c r="D2095" s="198" t="s">
        <v>1388</v>
      </c>
      <c r="E2095" s="198">
        <f>Sales_Entry!C2095</f>
        <v>0</v>
      </c>
      <c r="F2095" s="198">
        <f>Sales_Entry!E2095</f>
        <v>0</v>
      </c>
      <c r="G2095" s="199">
        <f>N(Sales_Entry!J2095)</f>
        <v>0</v>
      </c>
      <c r="H2095" s="199">
        <v>0</v>
      </c>
      <c r="I2095" s="199">
        <f t="shared" si="32"/>
        <v>0</v>
      </c>
      <c r="J2095" s="200"/>
      <c r="K2095" s="200" t="str" cm="1">
        <f t="array" ref="K2095">IF($C2095="","",IF(AND($C2095=Party_Statement!$C$5,$B2095&gt;=Party_Statement!$C$6,$B2095&lt;=Party_Statement!$E$6),SUMPRODUCT(($C$3:$C2095=Party_Statement!$C$5)*($B$3:$B2095&gt;=Party_Statement!$C$6)*($B$3:$B2095&lt;=Party_Statement!$E$6)),""))</f>
        <v/>
      </c>
    </row>
    <row r="2096" spans="1:11" x14ac:dyDescent="0.2">
      <c r="A2096" s="196" t="str">
        <f>Sales_Entry!A2096</f>
        <v>2083/06/01</v>
      </c>
      <c r="B2096" s="197">
        <f>Sales_Entry!B2096</f>
        <v>46282</v>
      </c>
      <c r="C2096" s="198">
        <f>Sales_Entry!D2096</f>
        <v>0</v>
      </c>
      <c r="D2096" s="198" t="s">
        <v>1388</v>
      </c>
      <c r="E2096" s="198">
        <f>Sales_Entry!C2096</f>
        <v>0</v>
      </c>
      <c r="F2096" s="198">
        <f>Sales_Entry!E2096</f>
        <v>0</v>
      </c>
      <c r="G2096" s="199">
        <f>N(Sales_Entry!J2096)</f>
        <v>0</v>
      </c>
      <c r="H2096" s="199">
        <v>0</v>
      </c>
      <c r="I2096" s="199">
        <f t="shared" si="32"/>
        <v>0</v>
      </c>
      <c r="J2096" s="200"/>
      <c r="K2096" s="200" t="str" cm="1">
        <f t="array" ref="K2096">IF($C2096="","",IF(AND($C2096=Party_Statement!$C$5,$B2096&gt;=Party_Statement!$C$6,$B2096&lt;=Party_Statement!$E$6),SUMPRODUCT(($C$3:$C2096=Party_Statement!$C$5)*($B$3:$B2096&gt;=Party_Statement!$C$6)*($B$3:$B2096&lt;=Party_Statement!$E$6)),""))</f>
        <v/>
      </c>
    </row>
    <row r="2097" spans="1:11" x14ac:dyDescent="0.2">
      <c r="A2097" s="196" t="str">
        <f>Sales_Entry!A2097</f>
        <v>2083/06/01</v>
      </c>
      <c r="B2097" s="197">
        <f>Sales_Entry!B2097</f>
        <v>46282</v>
      </c>
      <c r="C2097" s="198">
        <f>Sales_Entry!D2097</f>
        <v>0</v>
      </c>
      <c r="D2097" s="198" t="s">
        <v>1388</v>
      </c>
      <c r="E2097" s="198">
        <f>Sales_Entry!C2097</f>
        <v>0</v>
      </c>
      <c r="F2097" s="198">
        <f>Sales_Entry!E2097</f>
        <v>0</v>
      </c>
      <c r="G2097" s="199">
        <f>N(Sales_Entry!J2097)</f>
        <v>0</v>
      </c>
      <c r="H2097" s="199">
        <v>0</v>
      </c>
      <c r="I2097" s="199">
        <f t="shared" si="32"/>
        <v>0</v>
      </c>
      <c r="J2097" s="200"/>
      <c r="K2097" s="200" t="str" cm="1">
        <f t="array" ref="K2097">IF($C2097="","",IF(AND($C2097=Party_Statement!$C$5,$B2097&gt;=Party_Statement!$C$6,$B2097&lt;=Party_Statement!$E$6),SUMPRODUCT(($C$3:$C2097=Party_Statement!$C$5)*($B$3:$B2097&gt;=Party_Statement!$C$6)*($B$3:$B2097&lt;=Party_Statement!$E$6)),""))</f>
        <v/>
      </c>
    </row>
    <row r="2098" spans="1:11" x14ac:dyDescent="0.2">
      <c r="A2098" s="196" t="str">
        <f>Sales_Entry!A2098</f>
        <v>2083/06/01</v>
      </c>
      <c r="B2098" s="197">
        <f>Sales_Entry!B2098</f>
        <v>46282</v>
      </c>
      <c r="C2098" s="198">
        <f>Sales_Entry!D2098</f>
        <v>0</v>
      </c>
      <c r="D2098" s="198" t="s">
        <v>1388</v>
      </c>
      <c r="E2098" s="198">
        <f>Sales_Entry!C2098</f>
        <v>0</v>
      </c>
      <c r="F2098" s="198">
        <f>Sales_Entry!E2098</f>
        <v>0</v>
      </c>
      <c r="G2098" s="199">
        <f>N(Sales_Entry!J2098)</f>
        <v>0</v>
      </c>
      <c r="H2098" s="199">
        <v>0</v>
      </c>
      <c r="I2098" s="199">
        <f t="shared" si="32"/>
        <v>0</v>
      </c>
      <c r="J2098" s="200"/>
      <c r="K2098" s="200" t="str" cm="1">
        <f t="array" ref="K2098">IF($C2098="","",IF(AND($C2098=Party_Statement!$C$5,$B2098&gt;=Party_Statement!$C$6,$B2098&lt;=Party_Statement!$E$6),SUMPRODUCT(($C$3:$C2098=Party_Statement!$C$5)*($B$3:$B2098&gt;=Party_Statement!$C$6)*($B$3:$B2098&lt;=Party_Statement!$E$6)),""))</f>
        <v/>
      </c>
    </row>
    <row r="2099" spans="1:11" x14ac:dyDescent="0.2">
      <c r="A2099" s="196" t="str">
        <f>Sales_Entry!A2099</f>
        <v>2083/06/01</v>
      </c>
      <c r="B2099" s="197">
        <f>Sales_Entry!B2099</f>
        <v>46282</v>
      </c>
      <c r="C2099" s="198">
        <f>Sales_Entry!D2099</f>
        <v>0</v>
      </c>
      <c r="D2099" s="198" t="s">
        <v>1388</v>
      </c>
      <c r="E2099" s="198">
        <f>Sales_Entry!C2099</f>
        <v>0</v>
      </c>
      <c r="F2099" s="198">
        <f>Sales_Entry!E2099</f>
        <v>0</v>
      </c>
      <c r="G2099" s="199">
        <f>N(Sales_Entry!J2099)</f>
        <v>0</v>
      </c>
      <c r="H2099" s="199">
        <v>0</v>
      </c>
      <c r="I2099" s="199">
        <f t="shared" si="32"/>
        <v>0</v>
      </c>
      <c r="J2099" s="200"/>
      <c r="K2099" s="200" t="str" cm="1">
        <f t="array" ref="K2099">IF($C2099="","",IF(AND($C2099=Party_Statement!$C$5,$B2099&gt;=Party_Statement!$C$6,$B2099&lt;=Party_Statement!$E$6),SUMPRODUCT(($C$3:$C2099=Party_Statement!$C$5)*($B$3:$B2099&gt;=Party_Statement!$C$6)*($B$3:$B2099&lt;=Party_Statement!$E$6)),""))</f>
        <v/>
      </c>
    </row>
    <row r="2100" spans="1:11" x14ac:dyDescent="0.2">
      <c r="A2100" s="196" t="str">
        <f>Sales_Entry!A2100</f>
        <v>2083/06/01</v>
      </c>
      <c r="B2100" s="197">
        <f>Sales_Entry!B2100</f>
        <v>46282</v>
      </c>
      <c r="C2100" s="198">
        <f>Sales_Entry!D2100</f>
        <v>0</v>
      </c>
      <c r="D2100" s="198" t="s">
        <v>1388</v>
      </c>
      <c r="E2100" s="198">
        <f>Sales_Entry!C2100</f>
        <v>0</v>
      </c>
      <c r="F2100" s="198">
        <f>Sales_Entry!E2100</f>
        <v>0</v>
      </c>
      <c r="G2100" s="199">
        <f>N(Sales_Entry!J2100)</f>
        <v>0</v>
      </c>
      <c r="H2100" s="199">
        <v>0</v>
      </c>
      <c r="I2100" s="199">
        <f t="shared" si="32"/>
        <v>0</v>
      </c>
      <c r="J2100" s="200"/>
      <c r="K2100" s="200" t="str" cm="1">
        <f t="array" ref="K2100">IF($C2100="","",IF(AND($C2100=Party_Statement!$C$5,$B2100&gt;=Party_Statement!$C$6,$B2100&lt;=Party_Statement!$E$6),SUMPRODUCT(($C$3:$C2100=Party_Statement!$C$5)*($B$3:$B2100&gt;=Party_Statement!$C$6)*($B$3:$B2100&lt;=Party_Statement!$E$6)),""))</f>
        <v/>
      </c>
    </row>
    <row r="2101" spans="1:11" x14ac:dyDescent="0.2">
      <c r="A2101" s="196" t="str">
        <f>Sales_Entry!A2101</f>
        <v>2083/06/01</v>
      </c>
      <c r="B2101" s="197">
        <f>Sales_Entry!B2101</f>
        <v>46282</v>
      </c>
      <c r="C2101" s="198">
        <f>Sales_Entry!D2101</f>
        <v>0</v>
      </c>
      <c r="D2101" s="198" t="s">
        <v>1388</v>
      </c>
      <c r="E2101" s="198">
        <f>Sales_Entry!C2101</f>
        <v>0</v>
      </c>
      <c r="F2101" s="198">
        <f>Sales_Entry!E2101</f>
        <v>0</v>
      </c>
      <c r="G2101" s="199">
        <f>N(Sales_Entry!J2101)</f>
        <v>0</v>
      </c>
      <c r="H2101" s="199">
        <v>0</v>
      </c>
      <c r="I2101" s="199">
        <f t="shared" si="32"/>
        <v>0</v>
      </c>
      <c r="J2101" s="200"/>
      <c r="K2101" s="200" t="str" cm="1">
        <f t="array" ref="K2101">IF($C2101="","",IF(AND($C2101=Party_Statement!$C$5,$B2101&gt;=Party_Statement!$C$6,$B2101&lt;=Party_Statement!$E$6),SUMPRODUCT(($C$3:$C2101=Party_Statement!$C$5)*($B$3:$B2101&gt;=Party_Statement!$C$6)*($B$3:$B2101&lt;=Party_Statement!$E$6)),""))</f>
        <v/>
      </c>
    </row>
    <row r="2102" spans="1:11" x14ac:dyDescent="0.2">
      <c r="A2102" s="196" t="str">
        <f>Sales_Entry!A2102</f>
        <v>2083/06/01</v>
      </c>
      <c r="B2102" s="197">
        <f>Sales_Entry!B2102</f>
        <v>46282</v>
      </c>
      <c r="C2102" s="198">
        <f>Sales_Entry!D2102</f>
        <v>0</v>
      </c>
      <c r="D2102" s="198" t="s">
        <v>1388</v>
      </c>
      <c r="E2102" s="198">
        <f>Sales_Entry!C2102</f>
        <v>0</v>
      </c>
      <c r="F2102" s="198">
        <f>Sales_Entry!E2102</f>
        <v>0</v>
      </c>
      <c r="G2102" s="199">
        <f>N(Sales_Entry!J2102)</f>
        <v>0</v>
      </c>
      <c r="H2102" s="199">
        <v>0</v>
      </c>
      <c r="I2102" s="199">
        <f t="shared" si="32"/>
        <v>0</v>
      </c>
      <c r="J2102" s="200"/>
      <c r="K2102" s="200" t="str" cm="1">
        <f t="array" ref="K2102">IF($C2102="","",IF(AND($C2102=Party_Statement!$C$5,$B2102&gt;=Party_Statement!$C$6,$B2102&lt;=Party_Statement!$E$6),SUMPRODUCT(($C$3:$C2102=Party_Statement!$C$5)*($B$3:$B2102&gt;=Party_Statement!$C$6)*($B$3:$B2102&lt;=Party_Statement!$E$6)),""))</f>
        <v/>
      </c>
    </row>
    <row r="2103" spans="1:11" x14ac:dyDescent="0.2">
      <c r="A2103" s="196" t="str">
        <f>Sales_Entry!A2103</f>
        <v>2083/06/01</v>
      </c>
      <c r="B2103" s="197">
        <f>Sales_Entry!B2103</f>
        <v>46282</v>
      </c>
      <c r="C2103" s="198">
        <f>Sales_Entry!D2103</f>
        <v>0</v>
      </c>
      <c r="D2103" s="198" t="s">
        <v>1388</v>
      </c>
      <c r="E2103" s="198">
        <f>Sales_Entry!C2103</f>
        <v>0</v>
      </c>
      <c r="F2103" s="198">
        <f>Sales_Entry!E2103</f>
        <v>0</v>
      </c>
      <c r="G2103" s="199">
        <f>N(Sales_Entry!J2103)</f>
        <v>0</v>
      </c>
      <c r="H2103" s="199">
        <v>0</v>
      </c>
      <c r="I2103" s="199">
        <f t="shared" si="32"/>
        <v>0</v>
      </c>
      <c r="J2103" s="200"/>
      <c r="K2103" s="200" t="str" cm="1">
        <f t="array" ref="K2103">IF($C2103="","",IF(AND($C2103=Party_Statement!$C$5,$B2103&gt;=Party_Statement!$C$6,$B2103&lt;=Party_Statement!$E$6),SUMPRODUCT(($C$3:$C2103=Party_Statement!$C$5)*($B$3:$B2103&gt;=Party_Statement!$C$6)*($B$3:$B2103&lt;=Party_Statement!$E$6)),""))</f>
        <v/>
      </c>
    </row>
    <row r="2104" spans="1:11" x14ac:dyDescent="0.2">
      <c r="A2104" s="196" t="str">
        <f>Sales_Entry!A2104</f>
        <v>2083/06/01</v>
      </c>
      <c r="B2104" s="197">
        <f>Sales_Entry!B2104</f>
        <v>46282</v>
      </c>
      <c r="C2104" s="198">
        <f>Sales_Entry!D2104</f>
        <v>0</v>
      </c>
      <c r="D2104" s="198" t="s">
        <v>1388</v>
      </c>
      <c r="E2104" s="198">
        <f>Sales_Entry!C2104</f>
        <v>0</v>
      </c>
      <c r="F2104" s="198">
        <f>Sales_Entry!E2104</f>
        <v>0</v>
      </c>
      <c r="G2104" s="199">
        <f>N(Sales_Entry!J2104)</f>
        <v>0</v>
      </c>
      <c r="H2104" s="199">
        <v>0</v>
      </c>
      <c r="I2104" s="199">
        <f t="shared" si="32"/>
        <v>0</v>
      </c>
      <c r="J2104" s="200"/>
      <c r="K2104" s="200" t="str" cm="1">
        <f t="array" ref="K2104">IF($C2104="","",IF(AND($C2104=Party_Statement!$C$5,$B2104&gt;=Party_Statement!$C$6,$B2104&lt;=Party_Statement!$E$6),SUMPRODUCT(($C$3:$C2104=Party_Statement!$C$5)*($B$3:$B2104&gt;=Party_Statement!$C$6)*($B$3:$B2104&lt;=Party_Statement!$E$6)),""))</f>
        <v/>
      </c>
    </row>
    <row r="2105" spans="1:11" x14ac:dyDescent="0.2">
      <c r="A2105" s="196" t="str">
        <f>Sales_Entry!A2105</f>
        <v>2083/06/01</v>
      </c>
      <c r="B2105" s="197">
        <f>Sales_Entry!B2105</f>
        <v>46282</v>
      </c>
      <c r="C2105" s="198">
        <f>Sales_Entry!D2105</f>
        <v>0</v>
      </c>
      <c r="D2105" s="198" t="s">
        <v>1388</v>
      </c>
      <c r="E2105" s="198">
        <f>Sales_Entry!C2105</f>
        <v>0</v>
      </c>
      <c r="F2105" s="198">
        <f>Sales_Entry!E2105</f>
        <v>0</v>
      </c>
      <c r="G2105" s="199">
        <f>N(Sales_Entry!J2105)</f>
        <v>0</v>
      </c>
      <c r="H2105" s="199">
        <v>0</v>
      </c>
      <c r="I2105" s="199">
        <f t="shared" si="32"/>
        <v>0</v>
      </c>
      <c r="J2105" s="200"/>
      <c r="K2105" s="200" t="str" cm="1">
        <f t="array" ref="K2105">IF($C2105="","",IF(AND($C2105=Party_Statement!$C$5,$B2105&gt;=Party_Statement!$C$6,$B2105&lt;=Party_Statement!$E$6),SUMPRODUCT(($C$3:$C2105=Party_Statement!$C$5)*($B$3:$B2105&gt;=Party_Statement!$C$6)*($B$3:$B2105&lt;=Party_Statement!$E$6)),""))</f>
        <v/>
      </c>
    </row>
    <row r="2106" spans="1:11" x14ac:dyDescent="0.2">
      <c r="A2106" s="196" t="str">
        <f>Sales_Entry!A2106</f>
        <v>2083/06/01</v>
      </c>
      <c r="B2106" s="197">
        <f>Sales_Entry!B2106</f>
        <v>46282</v>
      </c>
      <c r="C2106" s="198">
        <f>Sales_Entry!D2106</f>
        <v>0</v>
      </c>
      <c r="D2106" s="198" t="s">
        <v>1388</v>
      </c>
      <c r="E2106" s="198">
        <f>Sales_Entry!C2106</f>
        <v>0</v>
      </c>
      <c r="F2106" s="198">
        <f>Sales_Entry!E2106</f>
        <v>0</v>
      </c>
      <c r="G2106" s="199">
        <f>N(Sales_Entry!J2106)</f>
        <v>0</v>
      </c>
      <c r="H2106" s="199">
        <v>0</v>
      </c>
      <c r="I2106" s="199">
        <f t="shared" si="32"/>
        <v>0</v>
      </c>
      <c r="J2106" s="200"/>
      <c r="K2106" s="200" t="str" cm="1">
        <f t="array" ref="K2106">IF($C2106="","",IF(AND($C2106=Party_Statement!$C$5,$B2106&gt;=Party_Statement!$C$6,$B2106&lt;=Party_Statement!$E$6),SUMPRODUCT(($C$3:$C2106=Party_Statement!$C$5)*($B$3:$B2106&gt;=Party_Statement!$C$6)*($B$3:$B2106&lt;=Party_Statement!$E$6)),""))</f>
        <v/>
      </c>
    </row>
    <row r="2107" spans="1:11" x14ac:dyDescent="0.2">
      <c r="A2107" s="196" t="str">
        <f>Sales_Entry!A2107</f>
        <v>2083/06/01</v>
      </c>
      <c r="B2107" s="197">
        <f>Sales_Entry!B2107</f>
        <v>46282</v>
      </c>
      <c r="C2107" s="198">
        <f>Sales_Entry!D2107</f>
        <v>0</v>
      </c>
      <c r="D2107" s="198" t="s">
        <v>1388</v>
      </c>
      <c r="E2107" s="198">
        <f>Sales_Entry!C2107</f>
        <v>0</v>
      </c>
      <c r="F2107" s="198">
        <f>Sales_Entry!E2107</f>
        <v>0</v>
      </c>
      <c r="G2107" s="199">
        <f>N(Sales_Entry!J2107)</f>
        <v>0</v>
      </c>
      <c r="H2107" s="199">
        <v>0</v>
      </c>
      <c r="I2107" s="199">
        <f t="shared" si="32"/>
        <v>0</v>
      </c>
      <c r="J2107" s="200"/>
      <c r="K2107" s="200" t="str" cm="1">
        <f t="array" ref="K2107">IF($C2107="","",IF(AND($C2107=Party_Statement!$C$5,$B2107&gt;=Party_Statement!$C$6,$B2107&lt;=Party_Statement!$E$6),SUMPRODUCT(($C$3:$C2107=Party_Statement!$C$5)*($B$3:$B2107&gt;=Party_Statement!$C$6)*($B$3:$B2107&lt;=Party_Statement!$E$6)),""))</f>
        <v/>
      </c>
    </row>
    <row r="2108" spans="1:11" x14ac:dyDescent="0.2">
      <c r="A2108" s="196" t="str">
        <f>Sales_Entry!A2108</f>
        <v>2083/06/01</v>
      </c>
      <c r="B2108" s="197">
        <f>Sales_Entry!B2108</f>
        <v>46282</v>
      </c>
      <c r="C2108" s="198">
        <f>Sales_Entry!D2108</f>
        <v>0</v>
      </c>
      <c r="D2108" s="198" t="s">
        <v>1388</v>
      </c>
      <c r="E2108" s="198">
        <f>Sales_Entry!C2108</f>
        <v>0</v>
      </c>
      <c r="F2108" s="198">
        <f>Sales_Entry!E2108</f>
        <v>0</v>
      </c>
      <c r="G2108" s="199">
        <f>N(Sales_Entry!J2108)</f>
        <v>0</v>
      </c>
      <c r="H2108" s="199">
        <v>0</v>
      </c>
      <c r="I2108" s="199">
        <f t="shared" si="32"/>
        <v>0</v>
      </c>
      <c r="J2108" s="200"/>
      <c r="K2108" s="200" t="str" cm="1">
        <f t="array" ref="K2108">IF($C2108="","",IF(AND($C2108=Party_Statement!$C$5,$B2108&gt;=Party_Statement!$C$6,$B2108&lt;=Party_Statement!$E$6),SUMPRODUCT(($C$3:$C2108=Party_Statement!$C$5)*($B$3:$B2108&gt;=Party_Statement!$C$6)*($B$3:$B2108&lt;=Party_Statement!$E$6)),""))</f>
        <v/>
      </c>
    </row>
    <row r="2109" spans="1:11" x14ac:dyDescent="0.2">
      <c r="A2109" s="196" t="str">
        <f>Sales_Entry!A2109</f>
        <v>2083/06/01</v>
      </c>
      <c r="B2109" s="197">
        <f>Sales_Entry!B2109</f>
        <v>46282</v>
      </c>
      <c r="C2109" s="198">
        <f>Sales_Entry!D2109</f>
        <v>0</v>
      </c>
      <c r="D2109" s="198" t="s">
        <v>1388</v>
      </c>
      <c r="E2109" s="198">
        <f>Sales_Entry!C2109</f>
        <v>0</v>
      </c>
      <c r="F2109" s="198">
        <f>Sales_Entry!E2109</f>
        <v>0</v>
      </c>
      <c r="G2109" s="199">
        <f>N(Sales_Entry!J2109)</f>
        <v>0</v>
      </c>
      <c r="H2109" s="199">
        <v>0</v>
      </c>
      <c r="I2109" s="199">
        <f t="shared" si="32"/>
        <v>0</v>
      </c>
      <c r="J2109" s="200"/>
      <c r="K2109" s="200" t="str" cm="1">
        <f t="array" ref="K2109">IF($C2109="","",IF(AND($C2109=Party_Statement!$C$5,$B2109&gt;=Party_Statement!$C$6,$B2109&lt;=Party_Statement!$E$6),SUMPRODUCT(($C$3:$C2109=Party_Statement!$C$5)*($B$3:$B2109&gt;=Party_Statement!$C$6)*($B$3:$B2109&lt;=Party_Statement!$E$6)),""))</f>
        <v/>
      </c>
    </row>
    <row r="2110" spans="1:11" x14ac:dyDescent="0.2">
      <c r="A2110" s="196" t="str">
        <f>Sales_Entry!A2110</f>
        <v>2083/06/01</v>
      </c>
      <c r="B2110" s="197">
        <f>Sales_Entry!B2110</f>
        <v>46282</v>
      </c>
      <c r="C2110" s="198">
        <f>Sales_Entry!D2110</f>
        <v>0</v>
      </c>
      <c r="D2110" s="198" t="s">
        <v>1388</v>
      </c>
      <c r="E2110" s="198">
        <f>Sales_Entry!C2110</f>
        <v>0</v>
      </c>
      <c r="F2110" s="198">
        <f>Sales_Entry!E2110</f>
        <v>0</v>
      </c>
      <c r="G2110" s="199">
        <f>N(Sales_Entry!J2110)</f>
        <v>0</v>
      </c>
      <c r="H2110" s="199">
        <v>0</v>
      </c>
      <c r="I2110" s="199">
        <f t="shared" si="32"/>
        <v>0</v>
      </c>
      <c r="J2110" s="200"/>
      <c r="K2110" s="200" t="str" cm="1">
        <f t="array" ref="K2110">IF($C2110="","",IF(AND($C2110=Party_Statement!$C$5,$B2110&gt;=Party_Statement!$C$6,$B2110&lt;=Party_Statement!$E$6),SUMPRODUCT(($C$3:$C2110=Party_Statement!$C$5)*($B$3:$B2110&gt;=Party_Statement!$C$6)*($B$3:$B2110&lt;=Party_Statement!$E$6)),""))</f>
        <v/>
      </c>
    </row>
    <row r="2111" spans="1:11" x14ac:dyDescent="0.2">
      <c r="A2111" s="196" t="str">
        <f>Sales_Entry!A2111</f>
        <v>2083/06/01</v>
      </c>
      <c r="B2111" s="197">
        <f>Sales_Entry!B2111</f>
        <v>46282</v>
      </c>
      <c r="C2111" s="198">
        <f>Sales_Entry!D2111</f>
        <v>0</v>
      </c>
      <c r="D2111" s="198" t="s">
        <v>1388</v>
      </c>
      <c r="E2111" s="198">
        <f>Sales_Entry!C2111</f>
        <v>0</v>
      </c>
      <c r="F2111" s="198">
        <f>Sales_Entry!E2111</f>
        <v>0</v>
      </c>
      <c r="G2111" s="199">
        <f>N(Sales_Entry!J2111)</f>
        <v>0</v>
      </c>
      <c r="H2111" s="199">
        <v>0</v>
      </c>
      <c r="I2111" s="199">
        <f t="shared" si="32"/>
        <v>0</v>
      </c>
      <c r="J2111" s="200"/>
      <c r="K2111" s="200" t="str" cm="1">
        <f t="array" ref="K2111">IF($C2111="","",IF(AND($C2111=Party_Statement!$C$5,$B2111&gt;=Party_Statement!$C$6,$B2111&lt;=Party_Statement!$E$6),SUMPRODUCT(($C$3:$C2111=Party_Statement!$C$5)*($B$3:$B2111&gt;=Party_Statement!$C$6)*($B$3:$B2111&lt;=Party_Statement!$E$6)),""))</f>
        <v/>
      </c>
    </row>
    <row r="2112" spans="1:11" x14ac:dyDescent="0.2">
      <c r="A2112" s="196" t="str">
        <f>Sales_Entry!A2112</f>
        <v>2083/06/01</v>
      </c>
      <c r="B2112" s="197">
        <f>Sales_Entry!B2112</f>
        <v>46282</v>
      </c>
      <c r="C2112" s="198">
        <f>Sales_Entry!D2112</f>
        <v>0</v>
      </c>
      <c r="D2112" s="198" t="s">
        <v>1388</v>
      </c>
      <c r="E2112" s="198">
        <f>Sales_Entry!C2112</f>
        <v>0</v>
      </c>
      <c r="F2112" s="198">
        <f>Sales_Entry!E2112</f>
        <v>0</v>
      </c>
      <c r="G2112" s="199">
        <f>N(Sales_Entry!J2112)</f>
        <v>0</v>
      </c>
      <c r="H2112" s="199">
        <v>0</v>
      </c>
      <c r="I2112" s="199">
        <f t="shared" si="32"/>
        <v>0</v>
      </c>
      <c r="J2112" s="200"/>
      <c r="K2112" s="200" t="str" cm="1">
        <f t="array" ref="K2112">IF($C2112="","",IF(AND($C2112=Party_Statement!$C$5,$B2112&gt;=Party_Statement!$C$6,$B2112&lt;=Party_Statement!$E$6),SUMPRODUCT(($C$3:$C2112=Party_Statement!$C$5)*($B$3:$B2112&gt;=Party_Statement!$C$6)*($B$3:$B2112&lt;=Party_Statement!$E$6)),""))</f>
        <v/>
      </c>
    </row>
    <row r="2113" spans="1:11" x14ac:dyDescent="0.2">
      <c r="A2113" s="196" t="str">
        <f>Sales_Entry!A2113</f>
        <v>2083/06/01</v>
      </c>
      <c r="B2113" s="197">
        <f>Sales_Entry!B2113</f>
        <v>46282</v>
      </c>
      <c r="C2113" s="198">
        <f>Sales_Entry!D2113</f>
        <v>0</v>
      </c>
      <c r="D2113" s="198" t="s">
        <v>1388</v>
      </c>
      <c r="E2113" s="198">
        <f>Sales_Entry!C2113</f>
        <v>0</v>
      </c>
      <c r="F2113" s="198">
        <f>Sales_Entry!E2113</f>
        <v>0</v>
      </c>
      <c r="G2113" s="199">
        <f>N(Sales_Entry!J2113)</f>
        <v>0</v>
      </c>
      <c r="H2113" s="199">
        <v>0</v>
      </c>
      <c r="I2113" s="199">
        <f t="shared" si="32"/>
        <v>0</v>
      </c>
      <c r="J2113" s="200"/>
      <c r="K2113" s="200" t="str" cm="1">
        <f t="array" ref="K2113">IF($C2113="","",IF(AND($C2113=Party_Statement!$C$5,$B2113&gt;=Party_Statement!$C$6,$B2113&lt;=Party_Statement!$E$6),SUMPRODUCT(($C$3:$C2113=Party_Statement!$C$5)*($B$3:$B2113&gt;=Party_Statement!$C$6)*($B$3:$B2113&lt;=Party_Statement!$E$6)),""))</f>
        <v/>
      </c>
    </row>
    <row r="2114" spans="1:11" x14ac:dyDescent="0.2">
      <c r="A2114" s="196" t="str">
        <f>Sales_Entry!A2114</f>
        <v>2083/06/01</v>
      </c>
      <c r="B2114" s="197">
        <f>Sales_Entry!B2114</f>
        <v>46282</v>
      </c>
      <c r="C2114" s="198">
        <f>Sales_Entry!D2114</f>
        <v>0</v>
      </c>
      <c r="D2114" s="198" t="s">
        <v>1388</v>
      </c>
      <c r="E2114" s="198">
        <f>Sales_Entry!C2114</f>
        <v>0</v>
      </c>
      <c r="F2114" s="198">
        <f>Sales_Entry!E2114</f>
        <v>0</v>
      </c>
      <c r="G2114" s="199">
        <f>N(Sales_Entry!J2114)</f>
        <v>0</v>
      </c>
      <c r="H2114" s="199">
        <v>0</v>
      </c>
      <c r="I2114" s="199">
        <f t="shared" si="32"/>
        <v>0</v>
      </c>
      <c r="J2114" s="200"/>
      <c r="K2114" s="200" t="str" cm="1">
        <f t="array" ref="K2114">IF($C2114="","",IF(AND($C2114=Party_Statement!$C$5,$B2114&gt;=Party_Statement!$C$6,$B2114&lt;=Party_Statement!$E$6),SUMPRODUCT(($C$3:$C2114=Party_Statement!$C$5)*($B$3:$B2114&gt;=Party_Statement!$C$6)*($B$3:$B2114&lt;=Party_Statement!$E$6)),""))</f>
        <v/>
      </c>
    </row>
    <row r="2115" spans="1:11" x14ac:dyDescent="0.2">
      <c r="A2115" s="196" t="str">
        <f>Sales_Entry!A2115</f>
        <v>2083/06/01</v>
      </c>
      <c r="B2115" s="197">
        <f>Sales_Entry!B2115</f>
        <v>46282</v>
      </c>
      <c r="C2115" s="198">
        <f>Sales_Entry!D2115</f>
        <v>0</v>
      </c>
      <c r="D2115" s="198" t="s">
        <v>1388</v>
      </c>
      <c r="E2115" s="198">
        <f>Sales_Entry!C2115</f>
        <v>0</v>
      </c>
      <c r="F2115" s="198">
        <f>Sales_Entry!E2115</f>
        <v>0</v>
      </c>
      <c r="G2115" s="199">
        <f>N(Sales_Entry!J2115)</f>
        <v>0</v>
      </c>
      <c r="H2115" s="199">
        <v>0</v>
      </c>
      <c r="I2115" s="199">
        <f t="shared" si="32"/>
        <v>0</v>
      </c>
      <c r="J2115" s="200"/>
      <c r="K2115" s="200" t="str" cm="1">
        <f t="array" ref="K2115">IF($C2115="","",IF(AND($C2115=Party_Statement!$C$5,$B2115&gt;=Party_Statement!$C$6,$B2115&lt;=Party_Statement!$E$6),SUMPRODUCT(($C$3:$C2115=Party_Statement!$C$5)*($B$3:$B2115&gt;=Party_Statement!$C$6)*($B$3:$B2115&lt;=Party_Statement!$E$6)),""))</f>
        <v/>
      </c>
    </row>
    <row r="2116" spans="1:11" x14ac:dyDescent="0.2">
      <c r="A2116" s="196" t="str">
        <f>Sales_Entry!A2116</f>
        <v>2083/06/01</v>
      </c>
      <c r="B2116" s="197">
        <f>Sales_Entry!B2116</f>
        <v>46282</v>
      </c>
      <c r="C2116" s="198">
        <f>Sales_Entry!D2116</f>
        <v>0</v>
      </c>
      <c r="D2116" s="198" t="s">
        <v>1388</v>
      </c>
      <c r="E2116" s="198">
        <f>Sales_Entry!C2116</f>
        <v>0</v>
      </c>
      <c r="F2116" s="198">
        <f>Sales_Entry!E2116</f>
        <v>0</v>
      </c>
      <c r="G2116" s="199">
        <f>N(Sales_Entry!J2116)</f>
        <v>0</v>
      </c>
      <c r="H2116" s="199">
        <v>0</v>
      </c>
      <c r="I2116" s="199">
        <f t="shared" ref="I2116:I2179" si="33">IF($C2116="","",$G2116-$H2116)</f>
        <v>0</v>
      </c>
      <c r="J2116" s="200"/>
      <c r="K2116" s="200" t="str" cm="1">
        <f t="array" ref="K2116">IF($C2116="","",IF(AND($C2116=Party_Statement!$C$5,$B2116&gt;=Party_Statement!$C$6,$B2116&lt;=Party_Statement!$E$6),SUMPRODUCT(($C$3:$C2116=Party_Statement!$C$5)*($B$3:$B2116&gt;=Party_Statement!$C$6)*($B$3:$B2116&lt;=Party_Statement!$E$6)),""))</f>
        <v/>
      </c>
    </row>
    <row r="2117" spans="1:11" x14ac:dyDescent="0.2">
      <c r="A2117" s="196" t="str">
        <f>Sales_Entry!A2117</f>
        <v>2083/06/01</v>
      </c>
      <c r="B2117" s="197">
        <f>Sales_Entry!B2117</f>
        <v>46282</v>
      </c>
      <c r="C2117" s="198">
        <f>Sales_Entry!D2117</f>
        <v>0</v>
      </c>
      <c r="D2117" s="198" t="s">
        <v>1388</v>
      </c>
      <c r="E2117" s="198">
        <f>Sales_Entry!C2117</f>
        <v>0</v>
      </c>
      <c r="F2117" s="198">
        <f>Sales_Entry!E2117</f>
        <v>0</v>
      </c>
      <c r="G2117" s="199">
        <f>N(Sales_Entry!J2117)</f>
        <v>0</v>
      </c>
      <c r="H2117" s="199">
        <v>0</v>
      </c>
      <c r="I2117" s="199">
        <f t="shared" si="33"/>
        <v>0</v>
      </c>
      <c r="J2117" s="200"/>
      <c r="K2117" s="200" t="str" cm="1">
        <f t="array" ref="K2117">IF($C2117="","",IF(AND($C2117=Party_Statement!$C$5,$B2117&gt;=Party_Statement!$C$6,$B2117&lt;=Party_Statement!$E$6),SUMPRODUCT(($C$3:$C2117=Party_Statement!$C$5)*($B$3:$B2117&gt;=Party_Statement!$C$6)*($B$3:$B2117&lt;=Party_Statement!$E$6)),""))</f>
        <v/>
      </c>
    </row>
    <row r="2118" spans="1:11" x14ac:dyDescent="0.2">
      <c r="A2118" s="196" t="str">
        <f>Sales_Entry!A2118</f>
        <v>2083/06/01</v>
      </c>
      <c r="B2118" s="197">
        <f>Sales_Entry!B2118</f>
        <v>46282</v>
      </c>
      <c r="C2118" s="198">
        <f>Sales_Entry!D2118</f>
        <v>0</v>
      </c>
      <c r="D2118" s="198" t="s">
        <v>1388</v>
      </c>
      <c r="E2118" s="198">
        <f>Sales_Entry!C2118</f>
        <v>0</v>
      </c>
      <c r="F2118" s="198">
        <f>Sales_Entry!E2118</f>
        <v>0</v>
      </c>
      <c r="G2118" s="199">
        <f>N(Sales_Entry!J2118)</f>
        <v>0</v>
      </c>
      <c r="H2118" s="199">
        <v>0</v>
      </c>
      <c r="I2118" s="199">
        <f t="shared" si="33"/>
        <v>0</v>
      </c>
      <c r="J2118" s="200"/>
      <c r="K2118" s="200" t="str" cm="1">
        <f t="array" ref="K2118">IF($C2118="","",IF(AND($C2118=Party_Statement!$C$5,$B2118&gt;=Party_Statement!$C$6,$B2118&lt;=Party_Statement!$E$6),SUMPRODUCT(($C$3:$C2118=Party_Statement!$C$5)*($B$3:$B2118&gt;=Party_Statement!$C$6)*($B$3:$B2118&lt;=Party_Statement!$E$6)),""))</f>
        <v/>
      </c>
    </row>
    <row r="2119" spans="1:11" x14ac:dyDescent="0.2">
      <c r="A2119" s="196" t="str">
        <f>Sales_Entry!A2119</f>
        <v>2083/06/01</v>
      </c>
      <c r="B2119" s="197">
        <f>Sales_Entry!B2119</f>
        <v>46282</v>
      </c>
      <c r="C2119" s="198">
        <f>Sales_Entry!D2119</f>
        <v>0</v>
      </c>
      <c r="D2119" s="198" t="s">
        <v>1388</v>
      </c>
      <c r="E2119" s="198">
        <f>Sales_Entry!C2119</f>
        <v>0</v>
      </c>
      <c r="F2119" s="198">
        <f>Sales_Entry!E2119</f>
        <v>0</v>
      </c>
      <c r="G2119" s="199">
        <f>N(Sales_Entry!J2119)</f>
        <v>0</v>
      </c>
      <c r="H2119" s="199">
        <v>0</v>
      </c>
      <c r="I2119" s="199">
        <f t="shared" si="33"/>
        <v>0</v>
      </c>
      <c r="J2119" s="200"/>
      <c r="K2119" s="200" t="str" cm="1">
        <f t="array" ref="K2119">IF($C2119="","",IF(AND($C2119=Party_Statement!$C$5,$B2119&gt;=Party_Statement!$C$6,$B2119&lt;=Party_Statement!$E$6),SUMPRODUCT(($C$3:$C2119=Party_Statement!$C$5)*($B$3:$B2119&gt;=Party_Statement!$C$6)*($B$3:$B2119&lt;=Party_Statement!$E$6)),""))</f>
        <v/>
      </c>
    </row>
    <row r="2120" spans="1:11" x14ac:dyDescent="0.2">
      <c r="A2120" s="196" t="str">
        <f>Sales_Entry!A2120</f>
        <v>2083/06/01</v>
      </c>
      <c r="B2120" s="197">
        <f>Sales_Entry!B2120</f>
        <v>46282</v>
      </c>
      <c r="C2120" s="198">
        <f>Sales_Entry!D2120</f>
        <v>0</v>
      </c>
      <c r="D2120" s="198" t="s">
        <v>1388</v>
      </c>
      <c r="E2120" s="198">
        <f>Sales_Entry!C2120</f>
        <v>0</v>
      </c>
      <c r="F2120" s="198">
        <f>Sales_Entry!E2120</f>
        <v>0</v>
      </c>
      <c r="G2120" s="199">
        <f>N(Sales_Entry!J2120)</f>
        <v>0</v>
      </c>
      <c r="H2120" s="199">
        <v>0</v>
      </c>
      <c r="I2120" s="199">
        <f t="shared" si="33"/>
        <v>0</v>
      </c>
      <c r="J2120" s="200"/>
      <c r="K2120" s="200" t="str" cm="1">
        <f t="array" ref="K2120">IF($C2120="","",IF(AND($C2120=Party_Statement!$C$5,$B2120&gt;=Party_Statement!$C$6,$B2120&lt;=Party_Statement!$E$6),SUMPRODUCT(($C$3:$C2120=Party_Statement!$C$5)*($B$3:$B2120&gt;=Party_Statement!$C$6)*($B$3:$B2120&lt;=Party_Statement!$E$6)),""))</f>
        <v/>
      </c>
    </row>
    <row r="2121" spans="1:11" x14ac:dyDescent="0.2">
      <c r="A2121" s="196" t="str">
        <f>Sales_Entry!A2121</f>
        <v>2083/06/01</v>
      </c>
      <c r="B2121" s="197">
        <f>Sales_Entry!B2121</f>
        <v>46282</v>
      </c>
      <c r="C2121" s="198">
        <f>Sales_Entry!D2121</f>
        <v>0</v>
      </c>
      <c r="D2121" s="198" t="s">
        <v>1388</v>
      </c>
      <c r="E2121" s="198">
        <f>Sales_Entry!C2121</f>
        <v>0</v>
      </c>
      <c r="F2121" s="198">
        <f>Sales_Entry!E2121</f>
        <v>0</v>
      </c>
      <c r="G2121" s="199">
        <f>N(Sales_Entry!J2121)</f>
        <v>0</v>
      </c>
      <c r="H2121" s="199">
        <v>0</v>
      </c>
      <c r="I2121" s="199">
        <f t="shared" si="33"/>
        <v>0</v>
      </c>
      <c r="J2121" s="200"/>
      <c r="K2121" s="200" t="str" cm="1">
        <f t="array" ref="K2121">IF($C2121="","",IF(AND($C2121=Party_Statement!$C$5,$B2121&gt;=Party_Statement!$C$6,$B2121&lt;=Party_Statement!$E$6),SUMPRODUCT(($C$3:$C2121=Party_Statement!$C$5)*($B$3:$B2121&gt;=Party_Statement!$C$6)*($B$3:$B2121&lt;=Party_Statement!$E$6)),""))</f>
        <v/>
      </c>
    </row>
    <row r="2122" spans="1:11" x14ac:dyDescent="0.2">
      <c r="A2122" s="196" t="str">
        <f>Sales_Entry!A2122</f>
        <v>2083/06/01</v>
      </c>
      <c r="B2122" s="197">
        <f>Sales_Entry!B2122</f>
        <v>46282</v>
      </c>
      <c r="C2122" s="198">
        <f>Sales_Entry!D2122</f>
        <v>0</v>
      </c>
      <c r="D2122" s="198" t="s">
        <v>1388</v>
      </c>
      <c r="E2122" s="198">
        <f>Sales_Entry!C2122</f>
        <v>0</v>
      </c>
      <c r="F2122" s="198">
        <f>Sales_Entry!E2122</f>
        <v>0</v>
      </c>
      <c r="G2122" s="199">
        <f>N(Sales_Entry!J2122)</f>
        <v>0</v>
      </c>
      <c r="H2122" s="199">
        <v>0</v>
      </c>
      <c r="I2122" s="199">
        <f t="shared" si="33"/>
        <v>0</v>
      </c>
      <c r="J2122" s="200"/>
      <c r="K2122" s="200" t="str" cm="1">
        <f t="array" ref="K2122">IF($C2122="","",IF(AND($C2122=Party_Statement!$C$5,$B2122&gt;=Party_Statement!$C$6,$B2122&lt;=Party_Statement!$E$6),SUMPRODUCT(($C$3:$C2122=Party_Statement!$C$5)*($B$3:$B2122&gt;=Party_Statement!$C$6)*($B$3:$B2122&lt;=Party_Statement!$E$6)),""))</f>
        <v/>
      </c>
    </row>
    <row r="2123" spans="1:11" x14ac:dyDescent="0.2">
      <c r="A2123" s="196" t="str">
        <f>Sales_Entry!A2123</f>
        <v>2083/06/01</v>
      </c>
      <c r="B2123" s="197">
        <f>Sales_Entry!B2123</f>
        <v>46282</v>
      </c>
      <c r="C2123" s="198">
        <f>Sales_Entry!D2123</f>
        <v>0</v>
      </c>
      <c r="D2123" s="198" t="s">
        <v>1388</v>
      </c>
      <c r="E2123" s="198">
        <f>Sales_Entry!C2123</f>
        <v>0</v>
      </c>
      <c r="F2123" s="198">
        <f>Sales_Entry!E2123</f>
        <v>0</v>
      </c>
      <c r="G2123" s="199">
        <f>N(Sales_Entry!J2123)</f>
        <v>0</v>
      </c>
      <c r="H2123" s="199">
        <v>0</v>
      </c>
      <c r="I2123" s="199">
        <f t="shared" si="33"/>
        <v>0</v>
      </c>
      <c r="J2123" s="200"/>
      <c r="K2123" s="200" t="str" cm="1">
        <f t="array" ref="K2123">IF($C2123="","",IF(AND($C2123=Party_Statement!$C$5,$B2123&gt;=Party_Statement!$C$6,$B2123&lt;=Party_Statement!$E$6),SUMPRODUCT(($C$3:$C2123=Party_Statement!$C$5)*($B$3:$B2123&gt;=Party_Statement!$C$6)*($B$3:$B2123&lt;=Party_Statement!$E$6)),""))</f>
        <v/>
      </c>
    </row>
    <row r="2124" spans="1:11" x14ac:dyDescent="0.2">
      <c r="A2124" s="196" t="str">
        <f>Sales_Entry!A2124</f>
        <v>2083/06/01</v>
      </c>
      <c r="B2124" s="197">
        <f>Sales_Entry!B2124</f>
        <v>46282</v>
      </c>
      <c r="C2124" s="198">
        <f>Sales_Entry!D2124</f>
        <v>0</v>
      </c>
      <c r="D2124" s="198" t="s">
        <v>1388</v>
      </c>
      <c r="E2124" s="198">
        <f>Sales_Entry!C2124</f>
        <v>0</v>
      </c>
      <c r="F2124" s="198">
        <f>Sales_Entry!E2124</f>
        <v>0</v>
      </c>
      <c r="G2124" s="199">
        <f>N(Sales_Entry!J2124)</f>
        <v>0</v>
      </c>
      <c r="H2124" s="199">
        <v>0</v>
      </c>
      <c r="I2124" s="199">
        <f t="shared" si="33"/>
        <v>0</v>
      </c>
      <c r="J2124" s="200"/>
      <c r="K2124" s="200" t="str" cm="1">
        <f t="array" ref="K2124">IF($C2124="","",IF(AND($C2124=Party_Statement!$C$5,$B2124&gt;=Party_Statement!$C$6,$B2124&lt;=Party_Statement!$E$6),SUMPRODUCT(($C$3:$C2124=Party_Statement!$C$5)*($B$3:$B2124&gt;=Party_Statement!$C$6)*($B$3:$B2124&lt;=Party_Statement!$E$6)),""))</f>
        <v/>
      </c>
    </row>
    <row r="2125" spans="1:11" x14ac:dyDescent="0.2">
      <c r="A2125" s="196" t="str">
        <f>Sales_Entry!A2125</f>
        <v>2083/06/01</v>
      </c>
      <c r="B2125" s="197">
        <f>Sales_Entry!B2125</f>
        <v>46282</v>
      </c>
      <c r="C2125" s="198">
        <f>Sales_Entry!D2125</f>
        <v>0</v>
      </c>
      <c r="D2125" s="198" t="s">
        <v>1388</v>
      </c>
      <c r="E2125" s="198">
        <f>Sales_Entry!C2125</f>
        <v>0</v>
      </c>
      <c r="F2125" s="198">
        <f>Sales_Entry!E2125</f>
        <v>0</v>
      </c>
      <c r="G2125" s="199">
        <f>N(Sales_Entry!J2125)</f>
        <v>0</v>
      </c>
      <c r="H2125" s="199">
        <v>0</v>
      </c>
      <c r="I2125" s="199">
        <f t="shared" si="33"/>
        <v>0</v>
      </c>
      <c r="J2125" s="200"/>
      <c r="K2125" s="200" t="str" cm="1">
        <f t="array" ref="K2125">IF($C2125="","",IF(AND($C2125=Party_Statement!$C$5,$B2125&gt;=Party_Statement!$C$6,$B2125&lt;=Party_Statement!$E$6),SUMPRODUCT(($C$3:$C2125=Party_Statement!$C$5)*($B$3:$B2125&gt;=Party_Statement!$C$6)*($B$3:$B2125&lt;=Party_Statement!$E$6)),""))</f>
        <v/>
      </c>
    </row>
    <row r="2126" spans="1:11" x14ac:dyDescent="0.2">
      <c r="A2126" s="196" t="str">
        <f>Sales_Entry!A2126</f>
        <v>2083/06/01</v>
      </c>
      <c r="B2126" s="197">
        <f>Sales_Entry!B2126</f>
        <v>46282</v>
      </c>
      <c r="C2126" s="198">
        <f>Sales_Entry!D2126</f>
        <v>0</v>
      </c>
      <c r="D2126" s="198" t="s">
        <v>1388</v>
      </c>
      <c r="E2126" s="198">
        <f>Sales_Entry!C2126</f>
        <v>0</v>
      </c>
      <c r="F2126" s="198">
        <f>Sales_Entry!E2126</f>
        <v>0</v>
      </c>
      <c r="G2126" s="199">
        <f>N(Sales_Entry!J2126)</f>
        <v>0</v>
      </c>
      <c r="H2126" s="199">
        <v>0</v>
      </c>
      <c r="I2126" s="199">
        <f t="shared" si="33"/>
        <v>0</v>
      </c>
      <c r="J2126" s="200"/>
      <c r="K2126" s="200" t="str" cm="1">
        <f t="array" ref="K2126">IF($C2126="","",IF(AND($C2126=Party_Statement!$C$5,$B2126&gt;=Party_Statement!$C$6,$B2126&lt;=Party_Statement!$E$6),SUMPRODUCT(($C$3:$C2126=Party_Statement!$C$5)*($B$3:$B2126&gt;=Party_Statement!$C$6)*($B$3:$B2126&lt;=Party_Statement!$E$6)),""))</f>
        <v/>
      </c>
    </row>
    <row r="2127" spans="1:11" x14ac:dyDescent="0.2">
      <c r="A2127" s="196" t="str">
        <f>Sales_Entry!A2127</f>
        <v>2083/06/01</v>
      </c>
      <c r="B2127" s="197">
        <f>Sales_Entry!B2127</f>
        <v>46282</v>
      </c>
      <c r="C2127" s="198">
        <f>Sales_Entry!D2127</f>
        <v>0</v>
      </c>
      <c r="D2127" s="198" t="s">
        <v>1388</v>
      </c>
      <c r="E2127" s="198">
        <f>Sales_Entry!C2127</f>
        <v>0</v>
      </c>
      <c r="F2127" s="198">
        <f>Sales_Entry!E2127</f>
        <v>0</v>
      </c>
      <c r="G2127" s="199">
        <f>N(Sales_Entry!J2127)</f>
        <v>0</v>
      </c>
      <c r="H2127" s="199">
        <v>0</v>
      </c>
      <c r="I2127" s="199">
        <f t="shared" si="33"/>
        <v>0</v>
      </c>
      <c r="J2127" s="200"/>
      <c r="K2127" s="200" t="str" cm="1">
        <f t="array" ref="K2127">IF($C2127="","",IF(AND($C2127=Party_Statement!$C$5,$B2127&gt;=Party_Statement!$C$6,$B2127&lt;=Party_Statement!$E$6),SUMPRODUCT(($C$3:$C2127=Party_Statement!$C$5)*($B$3:$B2127&gt;=Party_Statement!$C$6)*($B$3:$B2127&lt;=Party_Statement!$E$6)),""))</f>
        <v/>
      </c>
    </row>
    <row r="2128" spans="1:11" x14ac:dyDescent="0.2">
      <c r="A2128" s="196" t="str">
        <f>Sales_Entry!A2128</f>
        <v>2083/06/01</v>
      </c>
      <c r="B2128" s="197">
        <f>Sales_Entry!B2128</f>
        <v>46282</v>
      </c>
      <c r="C2128" s="198">
        <f>Sales_Entry!D2128</f>
        <v>0</v>
      </c>
      <c r="D2128" s="198" t="s">
        <v>1388</v>
      </c>
      <c r="E2128" s="198">
        <f>Sales_Entry!C2128</f>
        <v>0</v>
      </c>
      <c r="F2128" s="198">
        <f>Sales_Entry!E2128</f>
        <v>0</v>
      </c>
      <c r="G2128" s="199">
        <f>N(Sales_Entry!J2128)</f>
        <v>0</v>
      </c>
      <c r="H2128" s="199">
        <v>0</v>
      </c>
      <c r="I2128" s="199">
        <f t="shared" si="33"/>
        <v>0</v>
      </c>
      <c r="J2128" s="200"/>
      <c r="K2128" s="200" t="str" cm="1">
        <f t="array" ref="K2128">IF($C2128="","",IF(AND($C2128=Party_Statement!$C$5,$B2128&gt;=Party_Statement!$C$6,$B2128&lt;=Party_Statement!$E$6),SUMPRODUCT(($C$3:$C2128=Party_Statement!$C$5)*($B$3:$B2128&gt;=Party_Statement!$C$6)*($B$3:$B2128&lt;=Party_Statement!$E$6)),""))</f>
        <v/>
      </c>
    </row>
    <row r="2129" spans="1:11" x14ac:dyDescent="0.2">
      <c r="A2129" s="196" t="str">
        <f>Sales_Entry!A2129</f>
        <v>2083/06/01</v>
      </c>
      <c r="B2129" s="197">
        <f>Sales_Entry!B2129</f>
        <v>46282</v>
      </c>
      <c r="C2129" s="198">
        <f>Sales_Entry!D2129</f>
        <v>0</v>
      </c>
      <c r="D2129" s="198" t="s">
        <v>1388</v>
      </c>
      <c r="E2129" s="198">
        <f>Sales_Entry!C2129</f>
        <v>0</v>
      </c>
      <c r="F2129" s="198">
        <f>Sales_Entry!E2129</f>
        <v>0</v>
      </c>
      <c r="G2129" s="199">
        <f>N(Sales_Entry!J2129)</f>
        <v>0</v>
      </c>
      <c r="H2129" s="199">
        <v>0</v>
      </c>
      <c r="I2129" s="199">
        <f t="shared" si="33"/>
        <v>0</v>
      </c>
      <c r="J2129" s="200"/>
      <c r="K2129" s="200" t="str" cm="1">
        <f t="array" ref="K2129">IF($C2129="","",IF(AND($C2129=Party_Statement!$C$5,$B2129&gt;=Party_Statement!$C$6,$B2129&lt;=Party_Statement!$E$6),SUMPRODUCT(($C$3:$C2129=Party_Statement!$C$5)*($B$3:$B2129&gt;=Party_Statement!$C$6)*($B$3:$B2129&lt;=Party_Statement!$E$6)),""))</f>
        <v/>
      </c>
    </row>
    <row r="2130" spans="1:11" x14ac:dyDescent="0.2">
      <c r="A2130" s="196" t="str">
        <f>Sales_Entry!A2130</f>
        <v>2083/06/01</v>
      </c>
      <c r="B2130" s="197">
        <f>Sales_Entry!B2130</f>
        <v>46282</v>
      </c>
      <c r="C2130" s="198">
        <f>Sales_Entry!D2130</f>
        <v>0</v>
      </c>
      <c r="D2130" s="198" t="s">
        <v>1388</v>
      </c>
      <c r="E2130" s="198">
        <f>Sales_Entry!C2130</f>
        <v>0</v>
      </c>
      <c r="F2130" s="198">
        <f>Sales_Entry!E2130</f>
        <v>0</v>
      </c>
      <c r="G2130" s="199">
        <f>N(Sales_Entry!J2130)</f>
        <v>0</v>
      </c>
      <c r="H2130" s="199">
        <v>0</v>
      </c>
      <c r="I2130" s="199">
        <f t="shared" si="33"/>
        <v>0</v>
      </c>
      <c r="J2130" s="200"/>
      <c r="K2130" s="200" t="str" cm="1">
        <f t="array" ref="K2130">IF($C2130="","",IF(AND($C2130=Party_Statement!$C$5,$B2130&gt;=Party_Statement!$C$6,$B2130&lt;=Party_Statement!$E$6),SUMPRODUCT(($C$3:$C2130=Party_Statement!$C$5)*($B$3:$B2130&gt;=Party_Statement!$C$6)*($B$3:$B2130&lt;=Party_Statement!$E$6)),""))</f>
        <v/>
      </c>
    </row>
    <row r="2131" spans="1:11" x14ac:dyDescent="0.2">
      <c r="A2131" s="196" t="str">
        <f>Sales_Entry!A2131</f>
        <v>2083/06/01</v>
      </c>
      <c r="B2131" s="197">
        <f>Sales_Entry!B2131</f>
        <v>46282</v>
      </c>
      <c r="C2131" s="198">
        <f>Sales_Entry!D2131</f>
        <v>0</v>
      </c>
      <c r="D2131" s="198" t="s">
        <v>1388</v>
      </c>
      <c r="E2131" s="198">
        <f>Sales_Entry!C2131</f>
        <v>0</v>
      </c>
      <c r="F2131" s="198">
        <f>Sales_Entry!E2131</f>
        <v>0</v>
      </c>
      <c r="G2131" s="199">
        <f>N(Sales_Entry!J2131)</f>
        <v>0</v>
      </c>
      <c r="H2131" s="199">
        <v>0</v>
      </c>
      <c r="I2131" s="199">
        <f t="shared" si="33"/>
        <v>0</v>
      </c>
      <c r="J2131" s="200"/>
      <c r="K2131" s="200" t="str" cm="1">
        <f t="array" ref="K2131">IF($C2131="","",IF(AND($C2131=Party_Statement!$C$5,$B2131&gt;=Party_Statement!$C$6,$B2131&lt;=Party_Statement!$E$6),SUMPRODUCT(($C$3:$C2131=Party_Statement!$C$5)*($B$3:$B2131&gt;=Party_Statement!$C$6)*($B$3:$B2131&lt;=Party_Statement!$E$6)),""))</f>
        <v/>
      </c>
    </row>
    <row r="2132" spans="1:11" x14ac:dyDescent="0.2">
      <c r="A2132" s="196" t="str">
        <f>Sales_Entry!A2132</f>
        <v>2083/06/01</v>
      </c>
      <c r="B2132" s="197">
        <f>Sales_Entry!B2132</f>
        <v>46282</v>
      </c>
      <c r="C2132" s="198">
        <f>Sales_Entry!D2132</f>
        <v>0</v>
      </c>
      <c r="D2132" s="198" t="s">
        <v>1388</v>
      </c>
      <c r="E2132" s="198">
        <f>Sales_Entry!C2132</f>
        <v>0</v>
      </c>
      <c r="F2132" s="198">
        <f>Sales_Entry!E2132</f>
        <v>0</v>
      </c>
      <c r="G2132" s="199">
        <f>N(Sales_Entry!J2132)</f>
        <v>0</v>
      </c>
      <c r="H2132" s="199">
        <v>0</v>
      </c>
      <c r="I2132" s="199">
        <f t="shared" si="33"/>
        <v>0</v>
      </c>
      <c r="J2132" s="200"/>
      <c r="K2132" s="200" t="str" cm="1">
        <f t="array" ref="K2132">IF($C2132="","",IF(AND($C2132=Party_Statement!$C$5,$B2132&gt;=Party_Statement!$C$6,$B2132&lt;=Party_Statement!$E$6),SUMPRODUCT(($C$3:$C2132=Party_Statement!$C$5)*($B$3:$B2132&gt;=Party_Statement!$C$6)*($B$3:$B2132&lt;=Party_Statement!$E$6)),""))</f>
        <v/>
      </c>
    </row>
    <row r="2133" spans="1:11" x14ac:dyDescent="0.2">
      <c r="A2133" s="196" t="str">
        <f>Sales_Entry!A2133</f>
        <v>2083/06/01</v>
      </c>
      <c r="B2133" s="197">
        <f>Sales_Entry!B2133</f>
        <v>46282</v>
      </c>
      <c r="C2133" s="198">
        <f>Sales_Entry!D2133</f>
        <v>0</v>
      </c>
      <c r="D2133" s="198" t="s">
        <v>1388</v>
      </c>
      <c r="E2133" s="198">
        <f>Sales_Entry!C2133</f>
        <v>0</v>
      </c>
      <c r="F2133" s="198">
        <f>Sales_Entry!E2133</f>
        <v>0</v>
      </c>
      <c r="G2133" s="199">
        <f>N(Sales_Entry!J2133)</f>
        <v>0</v>
      </c>
      <c r="H2133" s="199">
        <v>0</v>
      </c>
      <c r="I2133" s="199">
        <f t="shared" si="33"/>
        <v>0</v>
      </c>
      <c r="J2133" s="200"/>
      <c r="K2133" s="200" t="str" cm="1">
        <f t="array" ref="K2133">IF($C2133="","",IF(AND($C2133=Party_Statement!$C$5,$B2133&gt;=Party_Statement!$C$6,$B2133&lt;=Party_Statement!$E$6),SUMPRODUCT(($C$3:$C2133=Party_Statement!$C$5)*($B$3:$B2133&gt;=Party_Statement!$C$6)*($B$3:$B2133&lt;=Party_Statement!$E$6)),""))</f>
        <v/>
      </c>
    </row>
    <row r="2134" spans="1:11" x14ac:dyDescent="0.2">
      <c r="A2134" s="196" t="str">
        <f>Sales_Entry!A2134</f>
        <v>2083/06/01</v>
      </c>
      <c r="B2134" s="197">
        <f>Sales_Entry!B2134</f>
        <v>46282</v>
      </c>
      <c r="C2134" s="198">
        <f>Sales_Entry!D2134</f>
        <v>0</v>
      </c>
      <c r="D2134" s="198" t="s">
        <v>1388</v>
      </c>
      <c r="E2134" s="198">
        <f>Sales_Entry!C2134</f>
        <v>0</v>
      </c>
      <c r="F2134" s="198">
        <f>Sales_Entry!E2134</f>
        <v>0</v>
      </c>
      <c r="G2134" s="199">
        <f>N(Sales_Entry!J2134)</f>
        <v>0</v>
      </c>
      <c r="H2134" s="199">
        <v>0</v>
      </c>
      <c r="I2134" s="199">
        <f t="shared" si="33"/>
        <v>0</v>
      </c>
      <c r="J2134" s="200"/>
      <c r="K2134" s="200" t="str" cm="1">
        <f t="array" ref="K2134">IF($C2134="","",IF(AND($C2134=Party_Statement!$C$5,$B2134&gt;=Party_Statement!$C$6,$B2134&lt;=Party_Statement!$E$6),SUMPRODUCT(($C$3:$C2134=Party_Statement!$C$5)*($B$3:$B2134&gt;=Party_Statement!$C$6)*($B$3:$B2134&lt;=Party_Statement!$E$6)),""))</f>
        <v/>
      </c>
    </row>
    <row r="2135" spans="1:11" x14ac:dyDescent="0.2">
      <c r="A2135" s="196" t="str">
        <f>Sales_Entry!A2135</f>
        <v>2083/06/01</v>
      </c>
      <c r="B2135" s="197">
        <f>Sales_Entry!B2135</f>
        <v>46282</v>
      </c>
      <c r="C2135" s="198">
        <f>Sales_Entry!D2135</f>
        <v>0</v>
      </c>
      <c r="D2135" s="198" t="s">
        <v>1388</v>
      </c>
      <c r="E2135" s="198">
        <f>Sales_Entry!C2135</f>
        <v>0</v>
      </c>
      <c r="F2135" s="198">
        <f>Sales_Entry!E2135</f>
        <v>0</v>
      </c>
      <c r="G2135" s="199">
        <f>N(Sales_Entry!J2135)</f>
        <v>0</v>
      </c>
      <c r="H2135" s="199">
        <v>0</v>
      </c>
      <c r="I2135" s="199">
        <f t="shared" si="33"/>
        <v>0</v>
      </c>
      <c r="J2135" s="200"/>
      <c r="K2135" s="200" t="str" cm="1">
        <f t="array" ref="K2135">IF($C2135="","",IF(AND($C2135=Party_Statement!$C$5,$B2135&gt;=Party_Statement!$C$6,$B2135&lt;=Party_Statement!$E$6),SUMPRODUCT(($C$3:$C2135=Party_Statement!$C$5)*($B$3:$B2135&gt;=Party_Statement!$C$6)*($B$3:$B2135&lt;=Party_Statement!$E$6)),""))</f>
        <v/>
      </c>
    </row>
    <row r="2136" spans="1:11" x14ac:dyDescent="0.2">
      <c r="A2136" s="196" t="str">
        <f>Sales_Entry!A2136</f>
        <v>2083/06/01</v>
      </c>
      <c r="B2136" s="197">
        <f>Sales_Entry!B2136</f>
        <v>46282</v>
      </c>
      <c r="C2136" s="198">
        <f>Sales_Entry!D2136</f>
        <v>0</v>
      </c>
      <c r="D2136" s="198" t="s">
        <v>1388</v>
      </c>
      <c r="E2136" s="198">
        <f>Sales_Entry!C2136</f>
        <v>0</v>
      </c>
      <c r="F2136" s="198">
        <f>Sales_Entry!E2136</f>
        <v>0</v>
      </c>
      <c r="G2136" s="199">
        <f>N(Sales_Entry!J2136)</f>
        <v>0</v>
      </c>
      <c r="H2136" s="199">
        <v>0</v>
      </c>
      <c r="I2136" s="199">
        <f t="shared" si="33"/>
        <v>0</v>
      </c>
      <c r="J2136" s="200"/>
      <c r="K2136" s="200" t="str" cm="1">
        <f t="array" ref="K2136">IF($C2136="","",IF(AND($C2136=Party_Statement!$C$5,$B2136&gt;=Party_Statement!$C$6,$B2136&lt;=Party_Statement!$E$6),SUMPRODUCT(($C$3:$C2136=Party_Statement!$C$5)*($B$3:$B2136&gt;=Party_Statement!$C$6)*($B$3:$B2136&lt;=Party_Statement!$E$6)),""))</f>
        <v/>
      </c>
    </row>
    <row r="2137" spans="1:11" x14ac:dyDescent="0.2">
      <c r="A2137" s="196" t="str">
        <f>Sales_Entry!A2137</f>
        <v>2083/06/01</v>
      </c>
      <c r="B2137" s="197">
        <f>Sales_Entry!B2137</f>
        <v>46282</v>
      </c>
      <c r="C2137" s="198">
        <f>Sales_Entry!D2137</f>
        <v>0</v>
      </c>
      <c r="D2137" s="198" t="s">
        <v>1388</v>
      </c>
      <c r="E2137" s="198">
        <f>Sales_Entry!C2137</f>
        <v>0</v>
      </c>
      <c r="F2137" s="198">
        <f>Sales_Entry!E2137</f>
        <v>0</v>
      </c>
      <c r="G2137" s="199">
        <f>N(Sales_Entry!J2137)</f>
        <v>0</v>
      </c>
      <c r="H2137" s="199">
        <v>0</v>
      </c>
      <c r="I2137" s="199">
        <f t="shared" si="33"/>
        <v>0</v>
      </c>
      <c r="J2137" s="200"/>
      <c r="K2137" s="200" t="str" cm="1">
        <f t="array" ref="K2137">IF($C2137="","",IF(AND($C2137=Party_Statement!$C$5,$B2137&gt;=Party_Statement!$C$6,$B2137&lt;=Party_Statement!$E$6),SUMPRODUCT(($C$3:$C2137=Party_Statement!$C$5)*($B$3:$B2137&gt;=Party_Statement!$C$6)*($B$3:$B2137&lt;=Party_Statement!$E$6)),""))</f>
        <v/>
      </c>
    </row>
    <row r="2138" spans="1:11" x14ac:dyDescent="0.2">
      <c r="A2138" s="196" t="str">
        <f>Sales_Entry!A2138</f>
        <v>2083/06/01</v>
      </c>
      <c r="B2138" s="197">
        <f>Sales_Entry!B2138</f>
        <v>46282</v>
      </c>
      <c r="C2138" s="198">
        <f>Sales_Entry!D2138</f>
        <v>0</v>
      </c>
      <c r="D2138" s="198" t="s">
        <v>1388</v>
      </c>
      <c r="E2138" s="198">
        <f>Sales_Entry!C2138</f>
        <v>0</v>
      </c>
      <c r="F2138" s="198">
        <f>Sales_Entry!E2138</f>
        <v>0</v>
      </c>
      <c r="G2138" s="199">
        <f>N(Sales_Entry!J2138)</f>
        <v>0</v>
      </c>
      <c r="H2138" s="199">
        <v>0</v>
      </c>
      <c r="I2138" s="199">
        <f t="shared" si="33"/>
        <v>0</v>
      </c>
      <c r="J2138" s="200"/>
      <c r="K2138" s="200" t="str" cm="1">
        <f t="array" ref="K2138">IF($C2138="","",IF(AND($C2138=Party_Statement!$C$5,$B2138&gt;=Party_Statement!$C$6,$B2138&lt;=Party_Statement!$E$6),SUMPRODUCT(($C$3:$C2138=Party_Statement!$C$5)*($B$3:$B2138&gt;=Party_Statement!$C$6)*($B$3:$B2138&lt;=Party_Statement!$E$6)),""))</f>
        <v/>
      </c>
    </row>
    <row r="2139" spans="1:11" x14ac:dyDescent="0.2">
      <c r="A2139" s="196" t="str">
        <f>Sales_Entry!A2139</f>
        <v>2083/06/01</v>
      </c>
      <c r="B2139" s="197">
        <f>Sales_Entry!B2139</f>
        <v>46282</v>
      </c>
      <c r="C2139" s="198">
        <f>Sales_Entry!D2139</f>
        <v>0</v>
      </c>
      <c r="D2139" s="198" t="s">
        <v>1388</v>
      </c>
      <c r="E2139" s="198">
        <f>Sales_Entry!C2139</f>
        <v>0</v>
      </c>
      <c r="F2139" s="198">
        <f>Sales_Entry!E2139</f>
        <v>0</v>
      </c>
      <c r="G2139" s="199">
        <f>N(Sales_Entry!J2139)</f>
        <v>0</v>
      </c>
      <c r="H2139" s="199">
        <v>0</v>
      </c>
      <c r="I2139" s="199">
        <f t="shared" si="33"/>
        <v>0</v>
      </c>
      <c r="J2139" s="200"/>
      <c r="K2139" s="200" t="str" cm="1">
        <f t="array" ref="K2139">IF($C2139="","",IF(AND($C2139=Party_Statement!$C$5,$B2139&gt;=Party_Statement!$C$6,$B2139&lt;=Party_Statement!$E$6),SUMPRODUCT(($C$3:$C2139=Party_Statement!$C$5)*($B$3:$B2139&gt;=Party_Statement!$C$6)*($B$3:$B2139&lt;=Party_Statement!$E$6)),""))</f>
        <v/>
      </c>
    </row>
    <row r="2140" spans="1:11" x14ac:dyDescent="0.2">
      <c r="A2140" s="196" t="str">
        <f>Sales_Entry!A2140</f>
        <v>2083/06/01</v>
      </c>
      <c r="B2140" s="197">
        <f>Sales_Entry!B2140</f>
        <v>46282</v>
      </c>
      <c r="C2140" s="198">
        <f>Sales_Entry!D2140</f>
        <v>0</v>
      </c>
      <c r="D2140" s="198" t="s">
        <v>1388</v>
      </c>
      <c r="E2140" s="198">
        <f>Sales_Entry!C2140</f>
        <v>0</v>
      </c>
      <c r="F2140" s="198">
        <f>Sales_Entry!E2140</f>
        <v>0</v>
      </c>
      <c r="G2140" s="199">
        <f>N(Sales_Entry!J2140)</f>
        <v>0</v>
      </c>
      <c r="H2140" s="199">
        <v>0</v>
      </c>
      <c r="I2140" s="199">
        <f t="shared" si="33"/>
        <v>0</v>
      </c>
      <c r="J2140" s="200"/>
      <c r="K2140" s="200" t="str" cm="1">
        <f t="array" ref="K2140">IF($C2140="","",IF(AND($C2140=Party_Statement!$C$5,$B2140&gt;=Party_Statement!$C$6,$B2140&lt;=Party_Statement!$E$6),SUMPRODUCT(($C$3:$C2140=Party_Statement!$C$5)*($B$3:$B2140&gt;=Party_Statement!$C$6)*($B$3:$B2140&lt;=Party_Statement!$E$6)),""))</f>
        <v/>
      </c>
    </row>
    <row r="2141" spans="1:11" x14ac:dyDescent="0.2">
      <c r="A2141" s="196" t="str">
        <f>Sales_Entry!A2141</f>
        <v>2083/06/01</v>
      </c>
      <c r="B2141" s="197">
        <f>Sales_Entry!B2141</f>
        <v>46282</v>
      </c>
      <c r="C2141" s="198">
        <f>Sales_Entry!D2141</f>
        <v>0</v>
      </c>
      <c r="D2141" s="198" t="s">
        <v>1388</v>
      </c>
      <c r="E2141" s="198">
        <f>Sales_Entry!C2141</f>
        <v>0</v>
      </c>
      <c r="F2141" s="198">
        <f>Sales_Entry!E2141</f>
        <v>0</v>
      </c>
      <c r="G2141" s="199">
        <f>N(Sales_Entry!J2141)</f>
        <v>0</v>
      </c>
      <c r="H2141" s="199">
        <v>0</v>
      </c>
      <c r="I2141" s="199">
        <f t="shared" si="33"/>
        <v>0</v>
      </c>
      <c r="J2141" s="200"/>
      <c r="K2141" s="200" t="str" cm="1">
        <f t="array" ref="K2141">IF($C2141="","",IF(AND($C2141=Party_Statement!$C$5,$B2141&gt;=Party_Statement!$C$6,$B2141&lt;=Party_Statement!$E$6),SUMPRODUCT(($C$3:$C2141=Party_Statement!$C$5)*($B$3:$B2141&gt;=Party_Statement!$C$6)*($B$3:$B2141&lt;=Party_Statement!$E$6)),""))</f>
        <v/>
      </c>
    </row>
    <row r="2142" spans="1:11" x14ac:dyDescent="0.2">
      <c r="A2142" s="196" t="str">
        <f>Sales_Entry!A2142</f>
        <v>2083/06/01</v>
      </c>
      <c r="B2142" s="197">
        <f>Sales_Entry!B2142</f>
        <v>46282</v>
      </c>
      <c r="C2142" s="198">
        <f>Sales_Entry!D2142</f>
        <v>0</v>
      </c>
      <c r="D2142" s="198" t="s">
        <v>1388</v>
      </c>
      <c r="E2142" s="198">
        <f>Sales_Entry!C2142</f>
        <v>0</v>
      </c>
      <c r="F2142" s="198">
        <f>Sales_Entry!E2142</f>
        <v>0</v>
      </c>
      <c r="G2142" s="199">
        <f>N(Sales_Entry!J2142)</f>
        <v>0</v>
      </c>
      <c r="H2142" s="199">
        <v>0</v>
      </c>
      <c r="I2142" s="199">
        <f t="shared" si="33"/>
        <v>0</v>
      </c>
      <c r="J2142" s="200"/>
      <c r="K2142" s="200" t="str" cm="1">
        <f t="array" ref="K2142">IF($C2142="","",IF(AND($C2142=Party_Statement!$C$5,$B2142&gt;=Party_Statement!$C$6,$B2142&lt;=Party_Statement!$E$6),SUMPRODUCT(($C$3:$C2142=Party_Statement!$C$5)*($B$3:$B2142&gt;=Party_Statement!$C$6)*($B$3:$B2142&lt;=Party_Statement!$E$6)),""))</f>
        <v/>
      </c>
    </row>
    <row r="2143" spans="1:11" x14ac:dyDescent="0.2">
      <c r="A2143" s="196" t="str">
        <f>Sales_Entry!A2143</f>
        <v>2083/06/01</v>
      </c>
      <c r="B2143" s="197">
        <f>Sales_Entry!B2143</f>
        <v>46282</v>
      </c>
      <c r="C2143" s="198">
        <f>Sales_Entry!D2143</f>
        <v>0</v>
      </c>
      <c r="D2143" s="198" t="s">
        <v>1388</v>
      </c>
      <c r="E2143" s="198">
        <f>Sales_Entry!C2143</f>
        <v>0</v>
      </c>
      <c r="F2143" s="198">
        <f>Sales_Entry!E2143</f>
        <v>0</v>
      </c>
      <c r="G2143" s="199">
        <f>N(Sales_Entry!J2143)</f>
        <v>0</v>
      </c>
      <c r="H2143" s="199">
        <v>0</v>
      </c>
      <c r="I2143" s="199">
        <f t="shared" si="33"/>
        <v>0</v>
      </c>
      <c r="J2143" s="200"/>
      <c r="K2143" s="200" t="str" cm="1">
        <f t="array" ref="K2143">IF($C2143="","",IF(AND($C2143=Party_Statement!$C$5,$B2143&gt;=Party_Statement!$C$6,$B2143&lt;=Party_Statement!$E$6),SUMPRODUCT(($C$3:$C2143=Party_Statement!$C$5)*($B$3:$B2143&gt;=Party_Statement!$C$6)*($B$3:$B2143&lt;=Party_Statement!$E$6)),""))</f>
        <v/>
      </c>
    </row>
    <row r="2144" spans="1:11" x14ac:dyDescent="0.2">
      <c r="A2144" s="196" t="str">
        <f>Sales_Entry!A2144</f>
        <v>2083/06/01</v>
      </c>
      <c r="B2144" s="197">
        <f>Sales_Entry!B2144</f>
        <v>46282</v>
      </c>
      <c r="C2144" s="198">
        <f>Sales_Entry!D2144</f>
        <v>0</v>
      </c>
      <c r="D2144" s="198" t="s">
        <v>1388</v>
      </c>
      <c r="E2144" s="198">
        <f>Sales_Entry!C2144</f>
        <v>0</v>
      </c>
      <c r="F2144" s="198">
        <f>Sales_Entry!E2144</f>
        <v>0</v>
      </c>
      <c r="G2144" s="199">
        <f>N(Sales_Entry!J2144)</f>
        <v>0</v>
      </c>
      <c r="H2144" s="199">
        <v>0</v>
      </c>
      <c r="I2144" s="199">
        <f t="shared" si="33"/>
        <v>0</v>
      </c>
      <c r="J2144" s="200"/>
      <c r="K2144" s="200" t="str" cm="1">
        <f t="array" ref="K2144">IF($C2144="","",IF(AND($C2144=Party_Statement!$C$5,$B2144&gt;=Party_Statement!$C$6,$B2144&lt;=Party_Statement!$E$6),SUMPRODUCT(($C$3:$C2144=Party_Statement!$C$5)*($B$3:$B2144&gt;=Party_Statement!$C$6)*($B$3:$B2144&lt;=Party_Statement!$E$6)),""))</f>
        <v/>
      </c>
    </row>
    <row r="2145" spans="1:11" x14ac:dyDescent="0.2">
      <c r="A2145" s="196" t="str">
        <f>Sales_Entry!A2145</f>
        <v>2083/06/01</v>
      </c>
      <c r="B2145" s="197">
        <f>Sales_Entry!B2145</f>
        <v>46282</v>
      </c>
      <c r="C2145" s="198">
        <f>Sales_Entry!D2145</f>
        <v>0</v>
      </c>
      <c r="D2145" s="198" t="s">
        <v>1388</v>
      </c>
      <c r="E2145" s="198">
        <f>Sales_Entry!C2145</f>
        <v>0</v>
      </c>
      <c r="F2145" s="198">
        <f>Sales_Entry!E2145</f>
        <v>0</v>
      </c>
      <c r="G2145" s="199">
        <f>N(Sales_Entry!J2145)</f>
        <v>0</v>
      </c>
      <c r="H2145" s="199">
        <v>0</v>
      </c>
      <c r="I2145" s="199">
        <f t="shared" si="33"/>
        <v>0</v>
      </c>
      <c r="J2145" s="200"/>
      <c r="K2145" s="200" t="str" cm="1">
        <f t="array" ref="K2145">IF($C2145="","",IF(AND($C2145=Party_Statement!$C$5,$B2145&gt;=Party_Statement!$C$6,$B2145&lt;=Party_Statement!$E$6),SUMPRODUCT(($C$3:$C2145=Party_Statement!$C$5)*($B$3:$B2145&gt;=Party_Statement!$C$6)*($B$3:$B2145&lt;=Party_Statement!$E$6)),""))</f>
        <v/>
      </c>
    </row>
    <row r="2146" spans="1:11" x14ac:dyDescent="0.2">
      <c r="A2146" s="196" t="str">
        <f>Sales_Entry!A2146</f>
        <v>2083/06/01</v>
      </c>
      <c r="B2146" s="197">
        <f>Sales_Entry!B2146</f>
        <v>46282</v>
      </c>
      <c r="C2146" s="198">
        <f>Sales_Entry!D2146</f>
        <v>0</v>
      </c>
      <c r="D2146" s="198" t="s">
        <v>1388</v>
      </c>
      <c r="E2146" s="198">
        <f>Sales_Entry!C2146</f>
        <v>0</v>
      </c>
      <c r="F2146" s="198">
        <f>Sales_Entry!E2146</f>
        <v>0</v>
      </c>
      <c r="G2146" s="199">
        <f>N(Sales_Entry!J2146)</f>
        <v>0</v>
      </c>
      <c r="H2146" s="199">
        <v>0</v>
      </c>
      <c r="I2146" s="199">
        <f t="shared" si="33"/>
        <v>0</v>
      </c>
      <c r="J2146" s="200"/>
      <c r="K2146" s="200" t="str" cm="1">
        <f t="array" ref="K2146">IF($C2146="","",IF(AND($C2146=Party_Statement!$C$5,$B2146&gt;=Party_Statement!$C$6,$B2146&lt;=Party_Statement!$E$6),SUMPRODUCT(($C$3:$C2146=Party_Statement!$C$5)*($B$3:$B2146&gt;=Party_Statement!$C$6)*($B$3:$B2146&lt;=Party_Statement!$E$6)),""))</f>
        <v/>
      </c>
    </row>
    <row r="2147" spans="1:11" x14ac:dyDescent="0.2">
      <c r="A2147" s="196" t="str">
        <f>Sales_Entry!A2147</f>
        <v>2083/06/01</v>
      </c>
      <c r="B2147" s="197">
        <f>Sales_Entry!B2147</f>
        <v>46282</v>
      </c>
      <c r="C2147" s="198">
        <f>Sales_Entry!D2147</f>
        <v>0</v>
      </c>
      <c r="D2147" s="198" t="s">
        <v>1388</v>
      </c>
      <c r="E2147" s="198">
        <f>Sales_Entry!C2147</f>
        <v>0</v>
      </c>
      <c r="F2147" s="198">
        <f>Sales_Entry!E2147</f>
        <v>0</v>
      </c>
      <c r="G2147" s="199">
        <f>N(Sales_Entry!J2147)</f>
        <v>0</v>
      </c>
      <c r="H2147" s="199">
        <v>0</v>
      </c>
      <c r="I2147" s="199">
        <f t="shared" si="33"/>
        <v>0</v>
      </c>
      <c r="J2147" s="200"/>
      <c r="K2147" s="200" t="str" cm="1">
        <f t="array" ref="K2147">IF($C2147="","",IF(AND($C2147=Party_Statement!$C$5,$B2147&gt;=Party_Statement!$C$6,$B2147&lt;=Party_Statement!$E$6),SUMPRODUCT(($C$3:$C2147=Party_Statement!$C$5)*($B$3:$B2147&gt;=Party_Statement!$C$6)*($B$3:$B2147&lt;=Party_Statement!$E$6)),""))</f>
        <v/>
      </c>
    </row>
    <row r="2148" spans="1:11" x14ac:dyDescent="0.2">
      <c r="A2148" s="196" t="str">
        <f>Sales_Entry!A2148</f>
        <v>2083/06/01</v>
      </c>
      <c r="B2148" s="197">
        <f>Sales_Entry!B2148</f>
        <v>46282</v>
      </c>
      <c r="C2148" s="198">
        <f>Sales_Entry!D2148</f>
        <v>0</v>
      </c>
      <c r="D2148" s="198" t="s">
        <v>1388</v>
      </c>
      <c r="E2148" s="198">
        <f>Sales_Entry!C2148</f>
        <v>0</v>
      </c>
      <c r="F2148" s="198">
        <f>Sales_Entry!E2148</f>
        <v>0</v>
      </c>
      <c r="G2148" s="199">
        <f>N(Sales_Entry!J2148)</f>
        <v>0</v>
      </c>
      <c r="H2148" s="199">
        <v>0</v>
      </c>
      <c r="I2148" s="199">
        <f t="shared" si="33"/>
        <v>0</v>
      </c>
      <c r="J2148" s="200"/>
      <c r="K2148" s="200" t="str" cm="1">
        <f t="array" ref="K2148">IF($C2148="","",IF(AND($C2148=Party_Statement!$C$5,$B2148&gt;=Party_Statement!$C$6,$B2148&lt;=Party_Statement!$E$6),SUMPRODUCT(($C$3:$C2148=Party_Statement!$C$5)*($B$3:$B2148&gt;=Party_Statement!$C$6)*($B$3:$B2148&lt;=Party_Statement!$E$6)),""))</f>
        <v/>
      </c>
    </row>
    <row r="2149" spans="1:11" x14ac:dyDescent="0.2">
      <c r="A2149" s="196" t="str">
        <f>Sales_Entry!A2149</f>
        <v>2083/06/01</v>
      </c>
      <c r="B2149" s="197">
        <f>Sales_Entry!B2149</f>
        <v>46282</v>
      </c>
      <c r="C2149" s="198">
        <f>Sales_Entry!D2149</f>
        <v>0</v>
      </c>
      <c r="D2149" s="198" t="s">
        <v>1388</v>
      </c>
      <c r="E2149" s="198">
        <f>Sales_Entry!C2149</f>
        <v>0</v>
      </c>
      <c r="F2149" s="198">
        <f>Sales_Entry!E2149</f>
        <v>0</v>
      </c>
      <c r="G2149" s="199">
        <f>N(Sales_Entry!J2149)</f>
        <v>0</v>
      </c>
      <c r="H2149" s="199">
        <v>0</v>
      </c>
      <c r="I2149" s="199">
        <f t="shared" si="33"/>
        <v>0</v>
      </c>
      <c r="J2149" s="200"/>
      <c r="K2149" s="200" t="str" cm="1">
        <f t="array" ref="K2149">IF($C2149="","",IF(AND($C2149=Party_Statement!$C$5,$B2149&gt;=Party_Statement!$C$6,$B2149&lt;=Party_Statement!$E$6),SUMPRODUCT(($C$3:$C2149=Party_Statement!$C$5)*($B$3:$B2149&gt;=Party_Statement!$C$6)*($B$3:$B2149&lt;=Party_Statement!$E$6)),""))</f>
        <v/>
      </c>
    </row>
    <row r="2150" spans="1:11" x14ac:dyDescent="0.2">
      <c r="A2150" s="196" t="str">
        <f>Sales_Entry!A2150</f>
        <v>2083/06/01</v>
      </c>
      <c r="B2150" s="197">
        <f>Sales_Entry!B2150</f>
        <v>46282</v>
      </c>
      <c r="C2150" s="198">
        <f>Sales_Entry!D2150</f>
        <v>0</v>
      </c>
      <c r="D2150" s="198" t="s">
        <v>1388</v>
      </c>
      <c r="E2150" s="198">
        <f>Sales_Entry!C2150</f>
        <v>0</v>
      </c>
      <c r="F2150" s="198">
        <f>Sales_Entry!E2150</f>
        <v>0</v>
      </c>
      <c r="G2150" s="199">
        <f>N(Sales_Entry!J2150)</f>
        <v>0</v>
      </c>
      <c r="H2150" s="199">
        <v>0</v>
      </c>
      <c r="I2150" s="199">
        <f t="shared" si="33"/>
        <v>0</v>
      </c>
      <c r="J2150" s="200"/>
      <c r="K2150" s="200" t="str" cm="1">
        <f t="array" ref="K2150">IF($C2150="","",IF(AND($C2150=Party_Statement!$C$5,$B2150&gt;=Party_Statement!$C$6,$B2150&lt;=Party_Statement!$E$6),SUMPRODUCT(($C$3:$C2150=Party_Statement!$C$5)*($B$3:$B2150&gt;=Party_Statement!$C$6)*($B$3:$B2150&lt;=Party_Statement!$E$6)),""))</f>
        <v/>
      </c>
    </row>
    <row r="2151" spans="1:11" x14ac:dyDescent="0.2">
      <c r="A2151" s="196" t="str">
        <f>Sales_Entry!A2151</f>
        <v>2083/06/01</v>
      </c>
      <c r="B2151" s="197">
        <f>Sales_Entry!B2151</f>
        <v>46282</v>
      </c>
      <c r="C2151" s="198">
        <f>Sales_Entry!D2151</f>
        <v>0</v>
      </c>
      <c r="D2151" s="198" t="s">
        <v>1388</v>
      </c>
      <c r="E2151" s="198">
        <f>Sales_Entry!C2151</f>
        <v>0</v>
      </c>
      <c r="F2151" s="198">
        <f>Sales_Entry!E2151</f>
        <v>0</v>
      </c>
      <c r="G2151" s="199">
        <f>N(Sales_Entry!J2151)</f>
        <v>0</v>
      </c>
      <c r="H2151" s="199">
        <v>0</v>
      </c>
      <c r="I2151" s="199">
        <f t="shared" si="33"/>
        <v>0</v>
      </c>
      <c r="J2151" s="200"/>
      <c r="K2151" s="200" t="str" cm="1">
        <f t="array" ref="K2151">IF($C2151="","",IF(AND($C2151=Party_Statement!$C$5,$B2151&gt;=Party_Statement!$C$6,$B2151&lt;=Party_Statement!$E$6),SUMPRODUCT(($C$3:$C2151=Party_Statement!$C$5)*($B$3:$B2151&gt;=Party_Statement!$C$6)*($B$3:$B2151&lt;=Party_Statement!$E$6)),""))</f>
        <v/>
      </c>
    </row>
    <row r="2152" spans="1:11" x14ac:dyDescent="0.2">
      <c r="A2152" s="196" t="str">
        <f>Sales_Entry!A2152</f>
        <v>2083/06/01</v>
      </c>
      <c r="B2152" s="197">
        <f>Sales_Entry!B2152</f>
        <v>46282</v>
      </c>
      <c r="C2152" s="198">
        <f>Sales_Entry!D2152</f>
        <v>0</v>
      </c>
      <c r="D2152" s="198" t="s">
        <v>1388</v>
      </c>
      <c r="E2152" s="198">
        <f>Sales_Entry!C2152</f>
        <v>0</v>
      </c>
      <c r="F2152" s="198">
        <f>Sales_Entry!E2152</f>
        <v>0</v>
      </c>
      <c r="G2152" s="199">
        <f>N(Sales_Entry!J2152)</f>
        <v>0</v>
      </c>
      <c r="H2152" s="199">
        <v>0</v>
      </c>
      <c r="I2152" s="199">
        <f t="shared" si="33"/>
        <v>0</v>
      </c>
      <c r="J2152" s="200"/>
      <c r="K2152" s="200" t="str" cm="1">
        <f t="array" ref="K2152">IF($C2152="","",IF(AND($C2152=Party_Statement!$C$5,$B2152&gt;=Party_Statement!$C$6,$B2152&lt;=Party_Statement!$E$6),SUMPRODUCT(($C$3:$C2152=Party_Statement!$C$5)*($B$3:$B2152&gt;=Party_Statement!$C$6)*($B$3:$B2152&lt;=Party_Statement!$E$6)),""))</f>
        <v/>
      </c>
    </row>
    <row r="2153" spans="1:11" x14ac:dyDescent="0.2">
      <c r="A2153" s="196" t="str">
        <f>Sales_Entry!A2153</f>
        <v>2083/06/01</v>
      </c>
      <c r="B2153" s="197">
        <f>Sales_Entry!B2153</f>
        <v>46282</v>
      </c>
      <c r="C2153" s="198">
        <f>Sales_Entry!D2153</f>
        <v>0</v>
      </c>
      <c r="D2153" s="198" t="s">
        <v>1388</v>
      </c>
      <c r="E2153" s="198">
        <f>Sales_Entry!C2153</f>
        <v>0</v>
      </c>
      <c r="F2153" s="198">
        <f>Sales_Entry!E2153</f>
        <v>0</v>
      </c>
      <c r="G2153" s="199">
        <f>N(Sales_Entry!J2153)</f>
        <v>0</v>
      </c>
      <c r="H2153" s="199">
        <v>0</v>
      </c>
      <c r="I2153" s="199">
        <f t="shared" si="33"/>
        <v>0</v>
      </c>
      <c r="J2153" s="200"/>
      <c r="K2153" s="200" t="str" cm="1">
        <f t="array" ref="K2153">IF($C2153="","",IF(AND($C2153=Party_Statement!$C$5,$B2153&gt;=Party_Statement!$C$6,$B2153&lt;=Party_Statement!$E$6),SUMPRODUCT(($C$3:$C2153=Party_Statement!$C$5)*($B$3:$B2153&gt;=Party_Statement!$C$6)*($B$3:$B2153&lt;=Party_Statement!$E$6)),""))</f>
        <v/>
      </c>
    </row>
    <row r="2154" spans="1:11" x14ac:dyDescent="0.2">
      <c r="A2154" s="196" t="str">
        <f>Sales_Entry!A2154</f>
        <v>2083/06/01</v>
      </c>
      <c r="B2154" s="197">
        <f>Sales_Entry!B2154</f>
        <v>46282</v>
      </c>
      <c r="C2154" s="198">
        <f>Sales_Entry!D2154</f>
        <v>0</v>
      </c>
      <c r="D2154" s="198" t="s">
        <v>1388</v>
      </c>
      <c r="E2154" s="198">
        <f>Sales_Entry!C2154</f>
        <v>0</v>
      </c>
      <c r="F2154" s="198">
        <f>Sales_Entry!E2154</f>
        <v>0</v>
      </c>
      <c r="G2154" s="199">
        <f>N(Sales_Entry!J2154)</f>
        <v>0</v>
      </c>
      <c r="H2154" s="199">
        <v>0</v>
      </c>
      <c r="I2154" s="199">
        <f t="shared" si="33"/>
        <v>0</v>
      </c>
      <c r="J2154" s="200"/>
      <c r="K2154" s="200" t="str" cm="1">
        <f t="array" ref="K2154">IF($C2154="","",IF(AND($C2154=Party_Statement!$C$5,$B2154&gt;=Party_Statement!$C$6,$B2154&lt;=Party_Statement!$E$6),SUMPRODUCT(($C$3:$C2154=Party_Statement!$C$5)*($B$3:$B2154&gt;=Party_Statement!$C$6)*($B$3:$B2154&lt;=Party_Statement!$E$6)),""))</f>
        <v/>
      </c>
    </row>
    <row r="2155" spans="1:11" x14ac:dyDescent="0.2">
      <c r="A2155" s="196" t="str">
        <f>Sales_Entry!A2155</f>
        <v>2083/06/01</v>
      </c>
      <c r="B2155" s="197">
        <f>Sales_Entry!B2155</f>
        <v>46282</v>
      </c>
      <c r="C2155" s="198">
        <f>Sales_Entry!D2155</f>
        <v>0</v>
      </c>
      <c r="D2155" s="198" t="s">
        <v>1388</v>
      </c>
      <c r="E2155" s="198">
        <f>Sales_Entry!C2155</f>
        <v>0</v>
      </c>
      <c r="F2155" s="198">
        <f>Sales_Entry!E2155</f>
        <v>0</v>
      </c>
      <c r="G2155" s="199">
        <f>N(Sales_Entry!J2155)</f>
        <v>0</v>
      </c>
      <c r="H2155" s="199">
        <v>0</v>
      </c>
      <c r="I2155" s="199">
        <f t="shared" si="33"/>
        <v>0</v>
      </c>
      <c r="J2155" s="200"/>
      <c r="K2155" s="200" t="str" cm="1">
        <f t="array" ref="K2155">IF($C2155="","",IF(AND($C2155=Party_Statement!$C$5,$B2155&gt;=Party_Statement!$C$6,$B2155&lt;=Party_Statement!$E$6),SUMPRODUCT(($C$3:$C2155=Party_Statement!$C$5)*($B$3:$B2155&gt;=Party_Statement!$C$6)*($B$3:$B2155&lt;=Party_Statement!$E$6)),""))</f>
        <v/>
      </c>
    </row>
    <row r="2156" spans="1:11" x14ac:dyDescent="0.2">
      <c r="A2156" s="196" t="str">
        <f>Sales_Entry!A2156</f>
        <v>2083/06/01</v>
      </c>
      <c r="B2156" s="197">
        <f>Sales_Entry!B2156</f>
        <v>46282</v>
      </c>
      <c r="C2156" s="198">
        <f>Sales_Entry!D2156</f>
        <v>0</v>
      </c>
      <c r="D2156" s="198" t="s">
        <v>1388</v>
      </c>
      <c r="E2156" s="198">
        <f>Sales_Entry!C2156</f>
        <v>0</v>
      </c>
      <c r="F2156" s="198">
        <f>Sales_Entry!E2156</f>
        <v>0</v>
      </c>
      <c r="G2156" s="199">
        <f>N(Sales_Entry!J2156)</f>
        <v>0</v>
      </c>
      <c r="H2156" s="199">
        <v>0</v>
      </c>
      <c r="I2156" s="199">
        <f t="shared" si="33"/>
        <v>0</v>
      </c>
      <c r="J2156" s="200"/>
      <c r="K2156" s="200" t="str" cm="1">
        <f t="array" ref="K2156">IF($C2156="","",IF(AND($C2156=Party_Statement!$C$5,$B2156&gt;=Party_Statement!$C$6,$B2156&lt;=Party_Statement!$E$6),SUMPRODUCT(($C$3:$C2156=Party_Statement!$C$5)*($B$3:$B2156&gt;=Party_Statement!$C$6)*($B$3:$B2156&lt;=Party_Statement!$E$6)),""))</f>
        <v/>
      </c>
    </row>
    <row r="2157" spans="1:11" x14ac:dyDescent="0.2">
      <c r="A2157" s="196" t="str">
        <f>Sales_Entry!A2157</f>
        <v>2083/06/01</v>
      </c>
      <c r="B2157" s="197">
        <f>Sales_Entry!B2157</f>
        <v>46282</v>
      </c>
      <c r="C2157" s="198">
        <f>Sales_Entry!D2157</f>
        <v>0</v>
      </c>
      <c r="D2157" s="198" t="s">
        <v>1388</v>
      </c>
      <c r="E2157" s="198">
        <f>Sales_Entry!C2157</f>
        <v>0</v>
      </c>
      <c r="F2157" s="198">
        <f>Sales_Entry!E2157</f>
        <v>0</v>
      </c>
      <c r="G2157" s="199">
        <f>N(Sales_Entry!J2157)</f>
        <v>0</v>
      </c>
      <c r="H2157" s="199">
        <v>0</v>
      </c>
      <c r="I2157" s="199">
        <f t="shared" si="33"/>
        <v>0</v>
      </c>
      <c r="J2157" s="200"/>
      <c r="K2157" s="200" t="str" cm="1">
        <f t="array" ref="K2157">IF($C2157="","",IF(AND($C2157=Party_Statement!$C$5,$B2157&gt;=Party_Statement!$C$6,$B2157&lt;=Party_Statement!$E$6),SUMPRODUCT(($C$3:$C2157=Party_Statement!$C$5)*($B$3:$B2157&gt;=Party_Statement!$C$6)*($B$3:$B2157&lt;=Party_Statement!$E$6)),""))</f>
        <v/>
      </c>
    </row>
    <row r="2158" spans="1:11" x14ac:dyDescent="0.2">
      <c r="A2158" s="196" t="str">
        <f>Sales_Entry!A2158</f>
        <v>2083/06/01</v>
      </c>
      <c r="B2158" s="197">
        <f>Sales_Entry!B2158</f>
        <v>46282</v>
      </c>
      <c r="C2158" s="198">
        <f>Sales_Entry!D2158</f>
        <v>0</v>
      </c>
      <c r="D2158" s="198" t="s">
        <v>1388</v>
      </c>
      <c r="E2158" s="198">
        <f>Sales_Entry!C2158</f>
        <v>0</v>
      </c>
      <c r="F2158" s="198">
        <f>Sales_Entry!E2158</f>
        <v>0</v>
      </c>
      <c r="G2158" s="199">
        <f>N(Sales_Entry!J2158)</f>
        <v>0</v>
      </c>
      <c r="H2158" s="199">
        <v>0</v>
      </c>
      <c r="I2158" s="199">
        <f t="shared" si="33"/>
        <v>0</v>
      </c>
      <c r="J2158" s="200"/>
      <c r="K2158" s="200" t="str" cm="1">
        <f t="array" ref="K2158">IF($C2158="","",IF(AND($C2158=Party_Statement!$C$5,$B2158&gt;=Party_Statement!$C$6,$B2158&lt;=Party_Statement!$E$6),SUMPRODUCT(($C$3:$C2158=Party_Statement!$C$5)*($B$3:$B2158&gt;=Party_Statement!$C$6)*($B$3:$B2158&lt;=Party_Statement!$E$6)),""))</f>
        <v/>
      </c>
    </row>
    <row r="2159" spans="1:11" x14ac:dyDescent="0.2">
      <c r="A2159" s="196" t="str">
        <f>Sales_Entry!A2159</f>
        <v>2083/06/01</v>
      </c>
      <c r="B2159" s="197">
        <f>Sales_Entry!B2159</f>
        <v>46282</v>
      </c>
      <c r="C2159" s="198">
        <f>Sales_Entry!D2159</f>
        <v>0</v>
      </c>
      <c r="D2159" s="198" t="s">
        <v>1388</v>
      </c>
      <c r="E2159" s="198">
        <f>Sales_Entry!C2159</f>
        <v>0</v>
      </c>
      <c r="F2159" s="198">
        <f>Sales_Entry!E2159</f>
        <v>0</v>
      </c>
      <c r="G2159" s="199">
        <f>N(Sales_Entry!J2159)</f>
        <v>0</v>
      </c>
      <c r="H2159" s="199">
        <v>0</v>
      </c>
      <c r="I2159" s="199">
        <f t="shared" si="33"/>
        <v>0</v>
      </c>
      <c r="J2159" s="200"/>
      <c r="K2159" s="200" t="str" cm="1">
        <f t="array" ref="K2159">IF($C2159="","",IF(AND($C2159=Party_Statement!$C$5,$B2159&gt;=Party_Statement!$C$6,$B2159&lt;=Party_Statement!$E$6),SUMPRODUCT(($C$3:$C2159=Party_Statement!$C$5)*($B$3:$B2159&gt;=Party_Statement!$C$6)*($B$3:$B2159&lt;=Party_Statement!$E$6)),""))</f>
        <v/>
      </c>
    </row>
    <row r="2160" spans="1:11" x14ac:dyDescent="0.2">
      <c r="A2160" s="196" t="str">
        <f>Sales_Entry!A2160</f>
        <v>2083/06/01</v>
      </c>
      <c r="B2160" s="197">
        <f>Sales_Entry!B2160</f>
        <v>46282</v>
      </c>
      <c r="C2160" s="198">
        <f>Sales_Entry!D2160</f>
        <v>0</v>
      </c>
      <c r="D2160" s="198" t="s">
        <v>1388</v>
      </c>
      <c r="E2160" s="198">
        <f>Sales_Entry!C2160</f>
        <v>0</v>
      </c>
      <c r="F2160" s="198">
        <f>Sales_Entry!E2160</f>
        <v>0</v>
      </c>
      <c r="G2160" s="199">
        <f>N(Sales_Entry!J2160)</f>
        <v>0</v>
      </c>
      <c r="H2160" s="199">
        <v>0</v>
      </c>
      <c r="I2160" s="199">
        <f t="shared" si="33"/>
        <v>0</v>
      </c>
      <c r="J2160" s="200"/>
      <c r="K2160" s="200" t="str" cm="1">
        <f t="array" ref="K2160">IF($C2160="","",IF(AND($C2160=Party_Statement!$C$5,$B2160&gt;=Party_Statement!$C$6,$B2160&lt;=Party_Statement!$E$6),SUMPRODUCT(($C$3:$C2160=Party_Statement!$C$5)*($B$3:$B2160&gt;=Party_Statement!$C$6)*($B$3:$B2160&lt;=Party_Statement!$E$6)),""))</f>
        <v/>
      </c>
    </row>
    <row r="2161" spans="1:11" x14ac:dyDescent="0.2">
      <c r="A2161" s="196" t="str">
        <f>Sales_Entry!A2161</f>
        <v>2083/06/01</v>
      </c>
      <c r="B2161" s="197">
        <f>Sales_Entry!B2161</f>
        <v>46282</v>
      </c>
      <c r="C2161" s="198">
        <f>Sales_Entry!D2161</f>
        <v>0</v>
      </c>
      <c r="D2161" s="198" t="s">
        <v>1388</v>
      </c>
      <c r="E2161" s="198">
        <f>Sales_Entry!C2161</f>
        <v>0</v>
      </c>
      <c r="F2161" s="198">
        <f>Sales_Entry!E2161</f>
        <v>0</v>
      </c>
      <c r="G2161" s="199">
        <f>N(Sales_Entry!J2161)</f>
        <v>0</v>
      </c>
      <c r="H2161" s="199">
        <v>0</v>
      </c>
      <c r="I2161" s="199">
        <f t="shared" si="33"/>
        <v>0</v>
      </c>
      <c r="J2161" s="200"/>
      <c r="K2161" s="200" t="str" cm="1">
        <f t="array" ref="K2161">IF($C2161="","",IF(AND($C2161=Party_Statement!$C$5,$B2161&gt;=Party_Statement!$C$6,$B2161&lt;=Party_Statement!$E$6),SUMPRODUCT(($C$3:$C2161=Party_Statement!$C$5)*($B$3:$B2161&gt;=Party_Statement!$C$6)*($B$3:$B2161&lt;=Party_Statement!$E$6)),""))</f>
        <v/>
      </c>
    </row>
    <row r="2162" spans="1:11" x14ac:dyDescent="0.2">
      <c r="A2162" s="196" t="str">
        <f>Sales_Entry!A2162</f>
        <v>2083/06/01</v>
      </c>
      <c r="B2162" s="197">
        <f>Sales_Entry!B2162</f>
        <v>46282</v>
      </c>
      <c r="C2162" s="198">
        <f>Sales_Entry!D2162</f>
        <v>0</v>
      </c>
      <c r="D2162" s="198" t="s">
        <v>1388</v>
      </c>
      <c r="E2162" s="198">
        <f>Sales_Entry!C2162</f>
        <v>0</v>
      </c>
      <c r="F2162" s="198">
        <f>Sales_Entry!E2162</f>
        <v>0</v>
      </c>
      <c r="G2162" s="199">
        <f>N(Sales_Entry!J2162)</f>
        <v>0</v>
      </c>
      <c r="H2162" s="199">
        <v>0</v>
      </c>
      <c r="I2162" s="199">
        <f t="shared" si="33"/>
        <v>0</v>
      </c>
      <c r="J2162" s="200"/>
      <c r="K2162" s="200" t="str" cm="1">
        <f t="array" ref="K2162">IF($C2162="","",IF(AND($C2162=Party_Statement!$C$5,$B2162&gt;=Party_Statement!$C$6,$B2162&lt;=Party_Statement!$E$6),SUMPRODUCT(($C$3:$C2162=Party_Statement!$C$5)*($B$3:$B2162&gt;=Party_Statement!$C$6)*($B$3:$B2162&lt;=Party_Statement!$E$6)),""))</f>
        <v/>
      </c>
    </row>
    <row r="2163" spans="1:11" x14ac:dyDescent="0.2">
      <c r="A2163" s="196" t="str">
        <f>Sales_Entry!A2163</f>
        <v>2083/06/01</v>
      </c>
      <c r="B2163" s="197">
        <f>Sales_Entry!B2163</f>
        <v>46282</v>
      </c>
      <c r="C2163" s="198">
        <f>Sales_Entry!D2163</f>
        <v>0</v>
      </c>
      <c r="D2163" s="198" t="s">
        <v>1388</v>
      </c>
      <c r="E2163" s="198">
        <f>Sales_Entry!C2163</f>
        <v>0</v>
      </c>
      <c r="F2163" s="198">
        <f>Sales_Entry!E2163</f>
        <v>0</v>
      </c>
      <c r="G2163" s="199">
        <f>N(Sales_Entry!J2163)</f>
        <v>0</v>
      </c>
      <c r="H2163" s="199">
        <v>0</v>
      </c>
      <c r="I2163" s="199">
        <f t="shared" si="33"/>
        <v>0</v>
      </c>
      <c r="J2163" s="200"/>
      <c r="K2163" s="200" t="str" cm="1">
        <f t="array" ref="K2163">IF($C2163="","",IF(AND($C2163=Party_Statement!$C$5,$B2163&gt;=Party_Statement!$C$6,$B2163&lt;=Party_Statement!$E$6),SUMPRODUCT(($C$3:$C2163=Party_Statement!$C$5)*($B$3:$B2163&gt;=Party_Statement!$C$6)*($B$3:$B2163&lt;=Party_Statement!$E$6)),""))</f>
        <v/>
      </c>
    </row>
    <row r="2164" spans="1:11" x14ac:dyDescent="0.2">
      <c r="A2164" s="196" t="str">
        <f>Sales_Entry!A2164</f>
        <v>2083/06/01</v>
      </c>
      <c r="B2164" s="197">
        <f>Sales_Entry!B2164</f>
        <v>46282</v>
      </c>
      <c r="C2164" s="198">
        <f>Sales_Entry!D2164</f>
        <v>0</v>
      </c>
      <c r="D2164" s="198" t="s">
        <v>1388</v>
      </c>
      <c r="E2164" s="198">
        <f>Sales_Entry!C2164</f>
        <v>0</v>
      </c>
      <c r="F2164" s="198">
        <f>Sales_Entry!E2164</f>
        <v>0</v>
      </c>
      <c r="G2164" s="199">
        <f>N(Sales_Entry!J2164)</f>
        <v>0</v>
      </c>
      <c r="H2164" s="199">
        <v>0</v>
      </c>
      <c r="I2164" s="199">
        <f t="shared" si="33"/>
        <v>0</v>
      </c>
      <c r="J2164" s="200"/>
      <c r="K2164" s="200" t="str" cm="1">
        <f t="array" ref="K2164">IF($C2164="","",IF(AND($C2164=Party_Statement!$C$5,$B2164&gt;=Party_Statement!$C$6,$B2164&lt;=Party_Statement!$E$6),SUMPRODUCT(($C$3:$C2164=Party_Statement!$C$5)*($B$3:$B2164&gt;=Party_Statement!$C$6)*($B$3:$B2164&lt;=Party_Statement!$E$6)),""))</f>
        <v/>
      </c>
    </row>
    <row r="2165" spans="1:11" x14ac:dyDescent="0.2">
      <c r="A2165" s="196" t="str">
        <f>Sales_Entry!A2165</f>
        <v>2083/06/01</v>
      </c>
      <c r="B2165" s="197">
        <f>Sales_Entry!B2165</f>
        <v>46282</v>
      </c>
      <c r="C2165" s="198">
        <f>Sales_Entry!D2165</f>
        <v>0</v>
      </c>
      <c r="D2165" s="198" t="s">
        <v>1388</v>
      </c>
      <c r="E2165" s="198">
        <f>Sales_Entry!C2165</f>
        <v>0</v>
      </c>
      <c r="F2165" s="198">
        <f>Sales_Entry!E2165</f>
        <v>0</v>
      </c>
      <c r="G2165" s="199">
        <f>N(Sales_Entry!J2165)</f>
        <v>0</v>
      </c>
      <c r="H2165" s="199">
        <v>0</v>
      </c>
      <c r="I2165" s="199">
        <f t="shared" si="33"/>
        <v>0</v>
      </c>
      <c r="J2165" s="200"/>
      <c r="K2165" s="200" t="str" cm="1">
        <f t="array" ref="K2165">IF($C2165="","",IF(AND($C2165=Party_Statement!$C$5,$B2165&gt;=Party_Statement!$C$6,$B2165&lt;=Party_Statement!$E$6),SUMPRODUCT(($C$3:$C2165=Party_Statement!$C$5)*($B$3:$B2165&gt;=Party_Statement!$C$6)*($B$3:$B2165&lt;=Party_Statement!$E$6)),""))</f>
        <v/>
      </c>
    </row>
    <row r="2166" spans="1:11" x14ac:dyDescent="0.2">
      <c r="A2166" s="196" t="str">
        <f>Sales_Entry!A2166</f>
        <v>2083/06/01</v>
      </c>
      <c r="B2166" s="197">
        <f>Sales_Entry!B2166</f>
        <v>46282</v>
      </c>
      <c r="C2166" s="198">
        <f>Sales_Entry!D2166</f>
        <v>0</v>
      </c>
      <c r="D2166" s="198" t="s">
        <v>1388</v>
      </c>
      <c r="E2166" s="198">
        <f>Sales_Entry!C2166</f>
        <v>0</v>
      </c>
      <c r="F2166" s="198">
        <f>Sales_Entry!E2166</f>
        <v>0</v>
      </c>
      <c r="G2166" s="199">
        <f>N(Sales_Entry!J2166)</f>
        <v>0</v>
      </c>
      <c r="H2166" s="199">
        <v>0</v>
      </c>
      <c r="I2166" s="199">
        <f t="shared" si="33"/>
        <v>0</v>
      </c>
      <c r="J2166" s="200"/>
      <c r="K2166" s="200" t="str" cm="1">
        <f t="array" ref="K2166">IF($C2166="","",IF(AND($C2166=Party_Statement!$C$5,$B2166&gt;=Party_Statement!$C$6,$B2166&lt;=Party_Statement!$E$6),SUMPRODUCT(($C$3:$C2166=Party_Statement!$C$5)*($B$3:$B2166&gt;=Party_Statement!$C$6)*($B$3:$B2166&lt;=Party_Statement!$E$6)),""))</f>
        <v/>
      </c>
    </row>
    <row r="2167" spans="1:11" x14ac:dyDescent="0.2">
      <c r="A2167" s="196">
        <f>Sales_Entry!A2167</f>
        <v>0</v>
      </c>
      <c r="B2167" s="197" t="str">
        <f>Sales_Entry!B2167</f>
        <v/>
      </c>
      <c r="C2167" s="198" t="str">
        <f>Sales_Entry!D2167</f>
        <v>TOTALS ►</v>
      </c>
      <c r="D2167" s="198" t="s">
        <v>1388</v>
      </c>
      <c r="E2167" s="198">
        <f>Sales_Entry!C2167</f>
        <v>0</v>
      </c>
      <c r="F2167" s="198">
        <f>Sales_Entry!E2167</f>
        <v>0</v>
      </c>
      <c r="G2167" s="199">
        <f>N(Sales_Entry!J2167)</f>
        <v>3971044.2675000001</v>
      </c>
      <c r="H2167" s="199">
        <v>0</v>
      </c>
      <c r="I2167" s="199">
        <f t="shared" si="33"/>
        <v>3971044.2675000001</v>
      </c>
      <c r="J2167" s="200"/>
      <c r="K2167" s="200" t="str" cm="1">
        <f t="array" ref="K2167">IF($C2167="","",IF(AND($C2167=Party_Statement!$C$5,$B2167&gt;=Party_Statement!$C$6,$B2167&lt;=Party_Statement!$E$6),SUMPRODUCT(($C$3:$C2167=Party_Statement!$C$5)*($B$3:$B2167&gt;=Party_Statement!$C$6)*($B$3:$B2167&lt;=Party_Statement!$E$6)),""))</f>
        <v/>
      </c>
    </row>
    <row r="2168" spans="1:11" x14ac:dyDescent="0.2">
      <c r="A2168" s="196">
        <f>Sales_Entry!A2168</f>
        <v>0</v>
      </c>
      <c r="B2168" s="197">
        <f>Sales_Entry!B2168</f>
        <v>0</v>
      </c>
      <c r="C2168" s="198">
        <f>Sales_Entry!D2168</f>
        <v>0</v>
      </c>
      <c r="D2168" s="198" t="s">
        <v>1388</v>
      </c>
      <c r="E2168" s="198">
        <f>Sales_Entry!C2168</f>
        <v>0</v>
      </c>
      <c r="F2168" s="198">
        <f>Sales_Entry!E2168</f>
        <v>0</v>
      </c>
      <c r="G2168" s="199">
        <f>N(Sales_Entry!J2168)</f>
        <v>0</v>
      </c>
      <c r="H2168" s="199">
        <v>0</v>
      </c>
      <c r="I2168" s="199">
        <f t="shared" si="33"/>
        <v>0</v>
      </c>
      <c r="J2168" s="200"/>
      <c r="K2168" s="200" t="str" cm="1">
        <f t="array" ref="K2168">IF($C2168="","",IF(AND($C2168=Party_Statement!$C$5,$B2168&gt;=Party_Statement!$C$6,$B2168&lt;=Party_Statement!$E$6),SUMPRODUCT(($C$3:$C2168=Party_Statement!$C$5)*($B$3:$B2168&gt;=Party_Statement!$C$6)*($B$3:$B2168&lt;=Party_Statement!$E$6)),""))</f>
        <v/>
      </c>
    </row>
    <row r="2169" spans="1:11" x14ac:dyDescent="0.2">
      <c r="A2169" s="196">
        <f>Sales_Entry!A2169</f>
        <v>0</v>
      </c>
      <c r="B2169" s="197">
        <f>Sales_Entry!B2169</f>
        <v>0</v>
      </c>
      <c r="C2169" s="198">
        <f>Sales_Entry!D2169</f>
        <v>0</v>
      </c>
      <c r="D2169" s="198" t="s">
        <v>1388</v>
      </c>
      <c r="E2169" s="198">
        <f>Sales_Entry!C2169</f>
        <v>0</v>
      </c>
      <c r="F2169" s="198">
        <f>Sales_Entry!E2169</f>
        <v>0</v>
      </c>
      <c r="G2169" s="199">
        <f>N(Sales_Entry!J2169)</f>
        <v>0</v>
      </c>
      <c r="H2169" s="199">
        <v>0</v>
      </c>
      <c r="I2169" s="199">
        <f t="shared" si="33"/>
        <v>0</v>
      </c>
      <c r="J2169" s="200"/>
      <c r="K2169" s="200" t="str" cm="1">
        <f t="array" ref="K2169">IF($C2169="","",IF(AND($C2169=Party_Statement!$C$5,$B2169&gt;=Party_Statement!$C$6,$B2169&lt;=Party_Statement!$E$6),SUMPRODUCT(($C$3:$C2169=Party_Statement!$C$5)*($B$3:$B2169&gt;=Party_Statement!$C$6)*($B$3:$B2169&lt;=Party_Statement!$E$6)),""))</f>
        <v/>
      </c>
    </row>
    <row r="2170" spans="1:11" x14ac:dyDescent="0.2">
      <c r="A2170" s="196">
        <f>Sales_Entry!A2170</f>
        <v>0</v>
      </c>
      <c r="B2170" s="197">
        <f>Sales_Entry!B2170</f>
        <v>0</v>
      </c>
      <c r="C2170" s="198">
        <f>Sales_Entry!D2170</f>
        <v>0</v>
      </c>
      <c r="D2170" s="198" t="s">
        <v>1388</v>
      </c>
      <c r="E2170" s="198">
        <f>Sales_Entry!C2170</f>
        <v>0</v>
      </c>
      <c r="F2170" s="198">
        <f>Sales_Entry!E2170</f>
        <v>0</v>
      </c>
      <c r="G2170" s="199">
        <f>N(Sales_Entry!J2170)</f>
        <v>0</v>
      </c>
      <c r="H2170" s="199">
        <v>0</v>
      </c>
      <c r="I2170" s="199">
        <f t="shared" si="33"/>
        <v>0</v>
      </c>
      <c r="J2170" s="200"/>
      <c r="K2170" s="200" t="str" cm="1">
        <f t="array" ref="K2170">IF($C2170="","",IF(AND($C2170=Party_Statement!$C$5,$B2170&gt;=Party_Statement!$C$6,$B2170&lt;=Party_Statement!$E$6),SUMPRODUCT(($C$3:$C2170=Party_Statement!$C$5)*($B$3:$B2170&gt;=Party_Statement!$C$6)*($B$3:$B2170&lt;=Party_Statement!$E$6)),""))</f>
        <v/>
      </c>
    </row>
    <row r="2171" spans="1:11" x14ac:dyDescent="0.2">
      <c r="A2171" s="196">
        <f>Sales_Entry!A2171</f>
        <v>0</v>
      </c>
      <c r="B2171" s="197">
        <f>Sales_Entry!B2171</f>
        <v>0</v>
      </c>
      <c r="C2171" s="198">
        <f>Sales_Entry!D2171</f>
        <v>0</v>
      </c>
      <c r="D2171" s="198" t="s">
        <v>1388</v>
      </c>
      <c r="E2171" s="198">
        <f>Sales_Entry!C2171</f>
        <v>0</v>
      </c>
      <c r="F2171" s="198">
        <f>Sales_Entry!E2171</f>
        <v>0</v>
      </c>
      <c r="G2171" s="199">
        <f>N(Sales_Entry!J2171)</f>
        <v>0</v>
      </c>
      <c r="H2171" s="199">
        <v>0</v>
      </c>
      <c r="I2171" s="199">
        <f t="shared" si="33"/>
        <v>0</v>
      </c>
      <c r="J2171" s="200"/>
      <c r="K2171" s="200" t="str" cm="1">
        <f t="array" ref="K2171">IF($C2171="","",IF(AND($C2171=Party_Statement!$C$5,$B2171&gt;=Party_Statement!$C$6,$B2171&lt;=Party_Statement!$E$6),SUMPRODUCT(($C$3:$C2171=Party_Statement!$C$5)*($B$3:$B2171&gt;=Party_Statement!$C$6)*($B$3:$B2171&lt;=Party_Statement!$E$6)),""))</f>
        <v/>
      </c>
    </row>
    <row r="2172" spans="1:11" x14ac:dyDescent="0.2">
      <c r="A2172" s="196">
        <f>Sales_Entry!A2172</f>
        <v>0</v>
      </c>
      <c r="B2172" s="197">
        <f>Sales_Entry!B2172</f>
        <v>0</v>
      </c>
      <c r="C2172" s="198">
        <f>Sales_Entry!D2172</f>
        <v>0</v>
      </c>
      <c r="D2172" s="198" t="s">
        <v>1388</v>
      </c>
      <c r="E2172" s="198">
        <f>Sales_Entry!C2172</f>
        <v>0</v>
      </c>
      <c r="F2172" s="198">
        <f>Sales_Entry!E2172</f>
        <v>0</v>
      </c>
      <c r="G2172" s="199">
        <f>N(Sales_Entry!J2172)</f>
        <v>0</v>
      </c>
      <c r="H2172" s="199">
        <v>0</v>
      </c>
      <c r="I2172" s="199">
        <f t="shared" si="33"/>
        <v>0</v>
      </c>
      <c r="J2172" s="200"/>
      <c r="K2172" s="200" t="str" cm="1">
        <f t="array" ref="K2172">IF($C2172="","",IF(AND($C2172=Party_Statement!$C$5,$B2172&gt;=Party_Statement!$C$6,$B2172&lt;=Party_Statement!$E$6),SUMPRODUCT(($C$3:$C2172=Party_Statement!$C$5)*($B$3:$B2172&gt;=Party_Statement!$C$6)*($B$3:$B2172&lt;=Party_Statement!$E$6)),""))</f>
        <v/>
      </c>
    </row>
    <row r="2173" spans="1:11" x14ac:dyDescent="0.2">
      <c r="A2173" s="196">
        <f>Sales_Entry!A2173</f>
        <v>0</v>
      </c>
      <c r="B2173" s="197">
        <f>Sales_Entry!B2173</f>
        <v>0</v>
      </c>
      <c r="C2173" s="198">
        <f>Sales_Entry!D2173</f>
        <v>0</v>
      </c>
      <c r="D2173" s="198" t="s">
        <v>1388</v>
      </c>
      <c r="E2173" s="198">
        <f>Sales_Entry!C2173</f>
        <v>0</v>
      </c>
      <c r="F2173" s="198">
        <f>Sales_Entry!E2173</f>
        <v>0</v>
      </c>
      <c r="G2173" s="199">
        <f>N(Sales_Entry!J2173)</f>
        <v>0</v>
      </c>
      <c r="H2173" s="199">
        <v>0</v>
      </c>
      <c r="I2173" s="199">
        <f t="shared" si="33"/>
        <v>0</v>
      </c>
      <c r="J2173" s="200"/>
      <c r="K2173" s="200" t="str" cm="1">
        <f t="array" ref="K2173">IF($C2173="","",IF(AND($C2173=Party_Statement!$C$5,$B2173&gt;=Party_Statement!$C$6,$B2173&lt;=Party_Statement!$E$6),SUMPRODUCT(($C$3:$C2173=Party_Statement!$C$5)*($B$3:$B2173&gt;=Party_Statement!$C$6)*($B$3:$B2173&lt;=Party_Statement!$E$6)),""))</f>
        <v/>
      </c>
    </row>
    <row r="2174" spans="1:11" x14ac:dyDescent="0.2">
      <c r="A2174" s="196">
        <f>Sales_Entry!A2174</f>
        <v>0</v>
      </c>
      <c r="B2174" s="197">
        <f>Sales_Entry!B2174</f>
        <v>0</v>
      </c>
      <c r="C2174" s="198">
        <f>Sales_Entry!D2174</f>
        <v>0</v>
      </c>
      <c r="D2174" s="198" t="s">
        <v>1388</v>
      </c>
      <c r="E2174" s="198">
        <f>Sales_Entry!C2174</f>
        <v>0</v>
      </c>
      <c r="F2174" s="198">
        <f>Sales_Entry!E2174</f>
        <v>0</v>
      </c>
      <c r="G2174" s="199">
        <f>N(Sales_Entry!J2174)</f>
        <v>0</v>
      </c>
      <c r="H2174" s="199">
        <v>0</v>
      </c>
      <c r="I2174" s="199">
        <f t="shared" si="33"/>
        <v>0</v>
      </c>
      <c r="J2174" s="200"/>
      <c r="K2174" s="200" t="str" cm="1">
        <f t="array" ref="K2174">IF($C2174="","",IF(AND($C2174=Party_Statement!$C$5,$B2174&gt;=Party_Statement!$C$6,$B2174&lt;=Party_Statement!$E$6),SUMPRODUCT(($C$3:$C2174=Party_Statement!$C$5)*($B$3:$B2174&gt;=Party_Statement!$C$6)*($B$3:$B2174&lt;=Party_Statement!$E$6)),""))</f>
        <v/>
      </c>
    </row>
    <row r="2175" spans="1:11" x14ac:dyDescent="0.2">
      <c r="A2175" s="196">
        <f>Sales_Entry!A2175</f>
        <v>0</v>
      </c>
      <c r="B2175" s="197">
        <f>Sales_Entry!B2175</f>
        <v>0</v>
      </c>
      <c r="C2175" s="198">
        <f>Sales_Entry!D2175</f>
        <v>0</v>
      </c>
      <c r="D2175" s="198" t="s">
        <v>1388</v>
      </c>
      <c r="E2175" s="198">
        <f>Sales_Entry!C2175</f>
        <v>0</v>
      </c>
      <c r="F2175" s="198">
        <f>Sales_Entry!E2175</f>
        <v>0</v>
      </c>
      <c r="G2175" s="199">
        <f>N(Sales_Entry!J2175)</f>
        <v>0</v>
      </c>
      <c r="H2175" s="199">
        <v>0</v>
      </c>
      <c r="I2175" s="199">
        <f t="shared" si="33"/>
        <v>0</v>
      </c>
      <c r="J2175" s="200"/>
      <c r="K2175" s="200" t="str" cm="1">
        <f t="array" ref="K2175">IF($C2175="","",IF(AND($C2175=Party_Statement!$C$5,$B2175&gt;=Party_Statement!$C$6,$B2175&lt;=Party_Statement!$E$6),SUMPRODUCT(($C$3:$C2175=Party_Statement!$C$5)*($B$3:$B2175&gt;=Party_Statement!$C$6)*($B$3:$B2175&lt;=Party_Statement!$E$6)),""))</f>
        <v/>
      </c>
    </row>
    <row r="2176" spans="1:11" x14ac:dyDescent="0.2">
      <c r="A2176" s="196">
        <f>Sales_Entry!A2176</f>
        <v>0</v>
      </c>
      <c r="B2176" s="197">
        <f>Sales_Entry!B2176</f>
        <v>0</v>
      </c>
      <c r="C2176" s="198">
        <f>Sales_Entry!D2176</f>
        <v>0</v>
      </c>
      <c r="D2176" s="198" t="s">
        <v>1388</v>
      </c>
      <c r="E2176" s="198">
        <f>Sales_Entry!C2176</f>
        <v>0</v>
      </c>
      <c r="F2176" s="198">
        <f>Sales_Entry!E2176</f>
        <v>0</v>
      </c>
      <c r="G2176" s="199">
        <f>N(Sales_Entry!J2176)</f>
        <v>0</v>
      </c>
      <c r="H2176" s="199">
        <v>0</v>
      </c>
      <c r="I2176" s="199">
        <f t="shared" si="33"/>
        <v>0</v>
      </c>
      <c r="J2176" s="200"/>
      <c r="K2176" s="200" t="str" cm="1">
        <f t="array" ref="K2176">IF($C2176="","",IF(AND($C2176=Party_Statement!$C$5,$B2176&gt;=Party_Statement!$C$6,$B2176&lt;=Party_Statement!$E$6),SUMPRODUCT(($C$3:$C2176=Party_Statement!$C$5)*($B$3:$B2176&gt;=Party_Statement!$C$6)*($B$3:$B2176&lt;=Party_Statement!$E$6)),""))</f>
        <v/>
      </c>
    </row>
    <row r="2177" spans="1:11" x14ac:dyDescent="0.2">
      <c r="A2177" s="196">
        <f>Sales_Entry!A2177</f>
        <v>0</v>
      </c>
      <c r="B2177" s="197">
        <f>Sales_Entry!B2177</f>
        <v>0</v>
      </c>
      <c r="C2177" s="198">
        <f>Sales_Entry!D2177</f>
        <v>0</v>
      </c>
      <c r="D2177" s="198" t="s">
        <v>1388</v>
      </c>
      <c r="E2177" s="198">
        <f>Sales_Entry!C2177</f>
        <v>0</v>
      </c>
      <c r="F2177" s="198">
        <f>Sales_Entry!E2177</f>
        <v>0</v>
      </c>
      <c r="G2177" s="199">
        <f>N(Sales_Entry!J2177)</f>
        <v>0</v>
      </c>
      <c r="H2177" s="199">
        <v>0</v>
      </c>
      <c r="I2177" s="199">
        <f t="shared" si="33"/>
        <v>0</v>
      </c>
      <c r="J2177" s="200"/>
      <c r="K2177" s="200" t="str" cm="1">
        <f t="array" ref="K2177">IF($C2177="","",IF(AND($C2177=Party_Statement!$C$5,$B2177&gt;=Party_Statement!$C$6,$B2177&lt;=Party_Statement!$E$6),SUMPRODUCT(($C$3:$C2177=Party_Statement!$C$5)*($B$3:$B2177&gt;=Party_Statement!$C$6)*($B$3:$B2177&lt;=Party_Statement!$E$6)),""))</f>
        <v/>
      </c>
    </row>
    <row r="2178" spans="1:11" x14ac:dyDescent="0.2">
      <c r="A2178" s="196">
        <f>Sales_Entry!A2178</f>
        <v>0</v>
      </c>
      <c r="B2178" s="197">
        <f>Sales_Entry!B2178</f>
        <v>0</v>
      </c>
      <c r="C2178" s="198">
        <f>Sales_Entry!D2178</f>
        <v>0</v>
      </c>
      <c r="D2178" s="198" t="s">
        <v>1388</v>
      </c>
      <c r="E2178" s="198">
        <f>Sales_Entry!C2178</f>
        <v>0</v>
      </c>
      <c r="F2178" s="198">
        <f>Sales_Entry!E2178</f>
        <v>0</v>
      </c>
      <c r="G2178" s="199">
        <f>N(Sales_Entry!J2178)</f>
        <v>0</v>
      </c>
      <c r="H2178" s="199">
        <v>0</v>
      </c>
      <c r="I2178" s="199">
        <f t="shared" si="33"/>
        <v>0</v>
      </c>
      <c r="J2178" s="200"/>
      <c r="K2178" s="200" t="str" cm="1">
        <f t="array" ref="K2178">IF($C2178="","",IF(AND($C2178=Party_Statement!$C$5,$B2178&gt;=Party_Statement!$C$6,$B2178&lt;=Party_Statement!$E$6),SUMPRODUCT(($C$3:$C2178=Party_Statement!$C$5)*($B$3:$B2178&gt;=Party_Statement!$C$6)*($B$3:$B2178&lt;=Party_Statement!$E$6)),""))</f>
        <v/>
      </c>
    </row>
    <row r="2179" spans="1:11" x14ac:dyDescent="0.2">
      <c r="A2179" s="196">
        <f>Sales_Entry!A2179</f>
        <v>0</v>
      </c>
      <c r="B2179" s="197">
        <f>Sales_Entry!B2179</f>
        <v>0</v>
      </c>
      <c r="C2179" s="198">
        <f>Sales_Entry!D2179</f>
        <v>0</v>
      </c>
      <c r="D2179" s="198" t="s">
        <v>1388</v>
      </c>
      <c r="E2179" s="198">
        <f>Sales_Entry!C2179</f>
        <v>0</v>
      </c>
      <c r="F2179" s="198">
        <f>Sales_Entry!E2179</f>
        <v>0</v>
      </c>
      <c r="G2179" s="199">
        <f>N(Sales_Entry!J2179)</f>
        <v>0</v>
      </c>
      <c r="H2179" s="199">
        <v>0</v>
      </c>
      <c r="I2179" s="199">
        <f t="shared" si="33"/>
        <v>0</v>
      </c>
      <c r="J2179" s="200"/>
      <c r="K2179" s="200" t="str" cm="1">
        <f t="array" ref="K2179">IF($C2179="","",IF(AND($C2179=Party_Statement!$C$5,$B2179&gt;=Party_Statement!$C$6,$B2179&lt;=Party_Statement!$E$6),SUMPRODUCT(($C$3:$C2179=Party_Statement!$C$5)*($B$3:$B2179&gt;=Party_Statement!$C$6)*($B$3:$B2179&lt;=Party_Statement!$E$6)),""))</f>
        <v/>
      </c>
    </row>
    <row r="2180" spans="1:11" x14ac:dyDescent="0.2">
      <c r="A2180" s="196">
        <f>Sales_Entry!A2180</f>
        <v>0</v>
      </c>
      <c r="B2180" s="197">
        <f>Sales_Entry!B2180</f>
        <v>0</v>
      </c>
      <c r="C2180" s="198">
        <f>Sales_Entry!D2180</f>
        <v>0</v>
      </c>
      <c r="D2180" s="198" t="s">
        <v>1388</v>
      </c>
      <c r="E2180" s="198">
        <f>Sales_Entry!C2180</f>
        <v>0</v>
      </c>
      <c r="F2180" s="198">
        <f>Sales_Entry!E2180</f>
        <v>0</v>
      </c>
      <c r="G2180" s="199">
        <f>N(Sales_Entry!J2180)</f>
        <v>0</v>
      </c>
      <c r="H2180" s="199">
        <v>0</v>
      </c>
      <c r="I2180" s="199">
        <f t="shared" ref="I2180:I2243" si="34">IF($C2180="","",$G2180-$H2180)</f>
        <v>0</v>
      </c>
      <c r="J2180" s="200"/>
      <c r="K2180" s="200" t="str" cm="1">
        <f t="array" ref="K2180">IF($C2180="","",IF(AND($C2180=Party_Statement!$C$5,$B2180&gt;=Party_Statement!$C$6,$B2180&lt;=Party_Statement!$E$6),SUMPRODUCT(($C$3:$C2180=Party_Statement!$C$5)*($B$3:$B2180&gt;=Party_Statement!$C$6)*($B$3:$B2180&lt;=Party_Statement!$E$6)),""))</f>
        <v/>
      </c>
    </row>
    <row r="2181" spans="1:11" x14ac:dyDescent="0.2">
      <c r="A2181" s="196">
        <f>Sales_Entry!A2181</f>
        <v>0</v>
      </c>
      <c r="B2181" s="197">
        <f>Sales_Entry!B2181</f>
        <v>0</v>
      </c>
      <c r="C2181" s="198">
        <f>Sales_Entry!D2181</f>
        <v>0</v>
      </c>
      <c r="D2181" s="198" t="s">
        <v>1388</v>
      </c>
      <c r="E2181" s="198">
        <f>Sales_Entry!C2181</f>
        <v>0</v>
      </c>
      <c r="F2181" s="198">
        <f>Sales_Entry!E2181</f>
        <v>0</v>
      </c>
      <c r="G2181" s="199">
        <f>N(Sales_Entry!J2181)</f>
        <v>0</v>
      </c>
      <c r="H2181" s="199">
        <v>0</v>
      </c>
      <c r="I2181" s="199">
        <f t="shared" si="34"/>
        <v>0</v>
      </c>
      <c r="J2181" s="200"/>
      <c r="K2181" s="200" t="str" cm="1">
        <f t="array" ref="K2181">IF($C2181="","",IF(AND($C2181=Party_Statement!$C$5,$B2181&gt;=Party_Statement!$C$6,$B2181&lt;=Party_Statement!$E$6),SUMPRODUCT(($C$3:$C2181=Party_Statement!$C$5)*($B$3:$B2181&gt;=Party_Statement!$C$6)*($B$3:$B2181&lt;=Party_Statement!$E$6)),""))</f>
        <v/>
      </c>
    </row>
    <row r="2182" spans="1:11" x14ac:dyDescent="0.2">
      <c r="A2182" s="196">
        <f>Sales_Entry!A2182</f>
        <v>0</v>
      </c>
      <c r="B2182" s="197">
        <f>Sales_Entry!B2182</f>
        <v>0</v>
      </c>
      <c r="C2182" s="198">
        <f>Sales_Entry!D2182</f>
        <v>0</v>
      </c>
      <c r="D2182" s="198" t="s">
        <v>1388</v>
      </c>
      <c r="E2182" s="198">
        <f>Sales_Entry!C2182</f>
        <v>0</v>
      </c>
      <c r="F2182" s="198">
        <f>Sales_Entry!E2182</f>
        <v>0</v>
      </c>
      <c r="G2182" s="199">
        <f>N(Sales_Entry!J2182)</f>
        <v>0</v>
      </c>
      <c r="H2182" s="199">
        <v>0</v>
      </c>
      <c r="I2182" s="199">
        <f t="shared" si="34"/>
        <v>0</v>
      </c>
      <c r="J2182" s="200"/>
      <c r="K2182" s="200" t="str" cm="1">
        <f t="array" ref="K2182">IF($C2182="","",IF(AND($C2182=Party_Statement!$C$5,$B2182&gt;=Party_Statement!$C$6,$B2182&lt;=Party_Statement!$E$6),SUMPRODUCT(($C$3:$C2182=Party_Statement!$C$5)*($B$3:$B2182&gt;=Party_Statement!$C$6)*($B$3:$B2182&lt;=Party_Statement!$E$6)),""))</f>
        <v/>
      </c>
    </row>
    <row r="2183" spans="1:11" x14ac:dyDescent="0.2">
      <c r="A2183" s="196">
        <f>Sales_Entry!A2183</f>
        <v>0</v>
      </c>
      <c r="B2183" s="197">
        <f>Sales_Entry!B2183</f>
        <v>0</v>
      </c>
      <c r="C2183" s="198">
        <f>Sales_Entry!D2183</f>
        <v>0</v>
      </c>
      <c r="D2183" s="198" t="s">
        <v>1388</v>
      </c>
      <c r="E2183" s="198">
        <f>Sales_Entry!C2183</f>
        <v>0</v>
      </c>
      <c r="F2183" s="198">
        <f>Sales_Entry!E2183</f>
        <v>0</v>
      </c>
      <c r="G2183" s="199">
        <f>N(Sales_Entry!J2183)</f>
        <v>0</v>
      </c>
      <c r="H2183" s="199">
        <v>0</v>
      </c>
      <c r="I2183" s="199">
        <f t="shared" si="34"/>
        <v>0</v>
      </c>
      <c r="J2183" s="200"/>
      <c r="K2183" s="200" t="str" cm="1">
        <f t="array" ref="K2183">IF($C2183="","",IF(AND($C2183=Party_Statement!$C$5,$B2183&gt;=Party_Statement!$C$6,$B2183&lt;=Party_Statement!$E$6),SUMPRODUCT(($C$3:$C2183=Party_Statement!$C$5)*($B$3:$B2183&gt;=Party_Statement!$C$6)*($B$3:$B2183&lt;=Party_Statement!$E$6)),""))</f>
        <v/>
      </c>
    </row>
    <row r="2184" spans="1:11" x14ac:dyDescent="0.2">
      <c r="A2184" s="196">
        <f>Sales_Entry!A2184</f>
        <v>0</v>
      </c>
      <c r="B2184" s="197">
        <f>Sales_Entry!B2184</f>
        <v>0</v>
      </c>
      <c r="C2184" s="198">
        <f>Sales_Entry!D2184</f>
        <v>0</v>
      </c>
      <c r="D2184" s="198" t="s">
        <v>1388</v>
      </c>
      <c r="E2184" s="198">
        <f>Sales_Entry!C2184</f>
        <v>0</v>
      </c>
      <c r="F2184" s="198">
        <f>Sales_Entry!E2184</f>
        <v>0</v>
      </c>
      <c r="G2184" s="199">
        <f>N(Sales_Entry!J2184)</f>
        <v>0</v>
      </c>
      <c r="H2184" s="199">
        <v>0</v>
      </c>
      <c r="I2184" s="199">
        <f t="shared" si="34"/>
        <v>0</v>
      </c>
      <c r="J2184" s="200"/>
      <c r="K2184" s="200" t="str" cm="1">
        <f t="array" ref="K2184">IF($C2184="","",IF(AND($C2184=Party_Statement!$C$5,$B2184&gt;=Party_Statement!$C$6,$B2184&lt;=Party_Statement!$E$6),SUMPRODUCT(($C$3:$C2184=Party_Statement!$C$5)*($B$3:$B2184&gt;=Party_Statement!$C$6)*($B$3:$B2184&lt;=Party_Statement!$E$6)),""))</f>
        <v/>
      </c>
    </row>
    <row r="2185" spans="1:11" x14ac:dyDescent="0.2">
      <c r="A2185" s="196">
        <f>Sales_Entry!A2185</f>
        <v>0</v>
      </c>
      <c r="B2185" s="197">
        <f>Sales_Entry!B2185</f>
        <v>0</v>
      </c>
      <c r="C2185" s="198">
        <f>Sales_Entry!D2185</f>
        <v>0</v>
      </c>
      <c r="D2185" s="198" t="s">
        <v>1388</v>
      </c>
      <c r="E2185" s="198">
        <f>Sales_Entry!C2185</f>
        <v>0</v>
      </c>
      <c r="F2185" s="198">
        <f>Sales_Entry!E2185</f>
        <v>0</v>
      </c>
      <c r="G2185" s="199">
        <f>N(Sales_Entry!J2185)</f>
        <v>0</v>
      </c>
      <c r="H2185" s="199">
        <v>0</v>
      </c>
      <c r="I2185" s="199">
        <f t="shared" si="34"/>
        <v>0</v>
      </c>
      <c r="J2185" s="200"/>
      <c r="K2185" s="200" t="str" cm="1">
        <f t="array" ref="K2185">IF($C2185="","",IF(AND($C2185=Party_Statement!$C$5,$B2185&gt;=Party_Statement!$C$6,$B2185&lt;=Party_Statement!$E$6),SUMPRODUCT(($C$3:$C2185=Party_Statement!$C$5)*($B$3:$B2185&gt;=Party_Statement!$C$6)*($B$3:$B2185&lt;=Party_Statement!$E$6)),""))</f>
        <v/>
      </c>
    </row>
    <row r="2186" spans="1:11" x14ac:dyDescent="0.2">
      <c r="A2186" s="196">
        <f>Sales_Entry!A2186</f>
        <v>0</v>
      </c>
      <c r="B2186" s="197">
        <f>Sales_Entry!B2186</f>
        <v>0</v>
      </c>
      <c r="C2186" s="198">
        <f>Sales_Entry!D2186</f>
        <v>0</v>
      </c>
      <c r="D2186" s="198" t="s">
        <v>1388</v>
      </c>
      <c r="E2186" s="198">
        <f>Sales_Entry!C2186</f>
        <v>0</v>
      </c>
      <c r="F2186" s="198">
        <f>Sales_Entry!E2186</f>
        <v>0</v>
      </c>
      <c r="G2186" s="199">
        <f>N(Sales_Entry!J2186)</f>
        <v>0</v>
      </c>
      <c r="H2186" s="199">
        <v>0</v>
      </c>
      <c r="I2186" s="199">
        <f t="shared" si="34"/>
        <v>0</v>
      </c>
      <c r="J2186" s="200"/>
      <c r="K2186" s="200" t="str" cm="1">
        <f t="array" ref="K2186">IF($C2186="","",IF(AND($C2186=Party_Statement!$C$5,$B2186&gt;=Party_Statement!$C$6,$B2186&lt;=Party_Statement!$E$6),SUMPRODUCT(($C$3:$C2186=Party_Statement!$C$5)*($B$3:$B2186&gt;=Party_Statement!$C$6)*($B$3:$B2186&lt;=Party_Statement!$E$6)),""))</f>
        <v/>
      </c>
    </row>
    <row r="2187" spans="1:11" x14ac:dyDescent="0.2">
      <c r="A2187" s="196">
        <f>Sales_Entry!A2187</f>
        <v>0</v>
      </c>
      <c r="B2187" s="197">
        <f>Sales_Entry!B2187</f>
        <v>0</v>
      </c>
      <c r="C2187" s="198">
        <f>Sales_Entry!D2187</f>
        <v>0</v>
      </c>
      <c r="D2187" s="198" t="s">
        <v>1388</v>
      </c>
      <c r="E2187" s="198">
        <f>Sales_Entry!C2187</f>
        <v>0</v>
      </c>
      <c r="F2187" s="198">
        <f>Sales_Entry!E2187</f>
        <v>0</v>
      </c>
      <c r="G2187" s="199">
        <f>N(Sales_Entry!J2187)</f>
        <v>0</v>
      </c>
      <c r="H2187" s="199">
        <v>0</v>
      </c>
      <c r="I2187" s="199">
        <f t="shared" si="34"/>
        <v>0</v>
      </c>
      <c r="J2187" s="200"/>
      <c r="K2187" s="200" t="str" cm="1">
        <f t="array" ref="K2187">IF($C2187="","",IF(AND($C2187=Party_Statement!$C$5,$B2187&gt;=Party_Statement!$C$6,$B2187&lt;=Party_Statement!$E$6),SUMPRODUCT(($C$3:$C2187=Party_Statement!$C$5)*($B$3:$B2187&gt;=Party_Statement!$C$6)*($B$3:$B2187&lt;=Party_Statement!$E$6)),""))</f>
        <v/>
      </c>
    </row>
    <row r="2188" spans="1:11" x14ac:dyDescent="0.2">
      <c r="A2188" s="196">
        <f>Sales_Entry!A2188</f>
        <v>0</v>
      </c>
      <c r="B2188" s="197">
        <f>Sales_Entry!B2188</f>
        <v>0</v>
      </c>
      <c r="C2188" s="198">
        <f>Sales_Entry!D2188</f>
        <v>0</v>
      </c>
      <c r="D2188" s="198" t="s">
        <v>1388</v>
      </c>
      <c r="E2188" s="198">
        <f>Sales_Entry!C2188</f>
        <v>0</v>
      </c>
      <c r="F2188" s="198">
        <f>Sales_Entry!E2188</f>
        <v>0</v>
      </c>
      <c r="G2188" s="199">
        <f>N(Sales_Entry!J2188)</f>
        <v>0</v>
      </c>
      <c r="H2188" s="199">
        <v>0</v>
      </c>
      <c r="I2188" s="199">
        <f t="shared" si="34"/>
        <v>0</v>
      </c>
      <c r="J2188" s="200"/>
      <c r="K2188" s="200" t="str" cm="1">
        <f t="array" ref="K2188">IF($C2188="","",IF(AND($C2188=Party_Statement!$C$5,$B2188&gt;=Party_Statement!$C$6,$B2188&lt;=Party_Statement!$E$6),SUMPRODUCT(($C$3:$C2188=Party_Statement!$C$5)*($B$3:$B2188&gt;=Party_Statement!$C$6)*($B$3:$B2188&lt;=Party_Statement!$E$6)),""))</f>
        <v/>
      </c>
    </row>
    <row r="2189" spans="1:11" x14ac:dyDescent="0.2">
      <c r="A2189" s="196">
        <f>Sales_Entry!A2189</f>
        <v>0</v>
      </c>
      <c r="B2189" s="197">
        <f>Sales_Entry!B2189</f>
        <v>0</v>
      </c>
      <c r="C2189" s="198">
        <f>Sales_Entry!D2189</f>
        <v>0</v>
      </c>
      <c r="D2189" s="198" t="s">
        <v>1388</v>
      </c>
      <c r="E2189" s="198">
        <f>Sales_Entry!C2189</f>
        <v>0</v>
      </c>
      <c r="F2189" s="198">
        <f>Sales_Entry!E2189</f>
        <v>0</v>
      </c>
      <c r="G2189" s="199">
        <f>N(Sales_Entry!J2189)</f>
        <v>0</v>
      </c>
      <c r="H2189" s="199">
        <v>0</v>
      </c>
      <c r="I2189" s="199">
        <f t="shared" si="34"/>
        <v>0</v>
      </c>
      <c r="J2189" s="200"/>
      <c r="K2189" s="200" t="str" cm="1">
        <f t="array" ref="K2189">IF($C2189="","",IF(AND($C2189=Party_Statement!$C$5,$B2189&gt;=Party_Statement!$C$6,$B2189&lt;=Party_Statement!$E$6),SUMPRODUCT(($C$3:$C2189=Party_Statement!$C$5)*($B$3:$B2189&gt;=Party_Statement!$C$6)*($B$3:$B2189&lt;=Party_Statement!$E$6)),""))</f>
        <v/>
      </c>
    </row>
    <row r="2190" spans="1:11" x14ac:dyDescent="0.2">
      <c r="A2190" s="196">
        <f>Sales_Entry!A2190</f>
        <v>0</v>
      </c>
      <c r="B2190" s="197">
        <f>Sales_Entry!B2190</f>
        <v>0</v>
      </c>
      <c r="C2190" s="198">
        <f>Sales_Entry!D2190</f>
        <v>0</v>
      </c>
      <c r="D2190" s="198" t="s">
        <v>1388</v>
      </c>
      <c r="E2190" s="198">
        <f>Sales_Entry!C2190</f>
        <v>0</v>
      </c>
      <c r="F2190" s="198">
        <f>Sales_Entry!E2190</f>
        <v>0</v>
      </c>
      <c r="G2190" s="199">
        <f>N(Sales_Entry!J2190)</f>
        <v>0</v>
      </c>
      <c r="H2190" s="199">
        <v>0</v>
      </c>
      <c r="I2190" s="199">
        <f t="shared" si="34"/>
        <v>0</v>
      </c>
      <c r="J2190" s="200"/>
      <c r="K2190" s="200" t="str" cm="1">
        <f t="array" ref="K2190">IF($C2190="","",IF(AND($C2190=Party_Statement!$C$5,$B2190&gt;=Party_Statement!$C$6,$B2190&lt;=Party_Statement!$E$6),SUMPRODUCT(($C$3:$C2190=Party_Statement!$C$5)*($B$3:$B2190&gt;=Party_Statement!$C$6)*($B$3:$B2190&lt;=Party_Statement!$E$6)),""))</f>
        <v/>
      </c>
    </row>
    <row r="2191" spans="1:11" x14ac:dyDescent="0.2">
      <c r="A2191" s="196">
        <f>Sales_Entry!A2191</f>
        <v>0</v>
      </c>
      <c r="B2191" s="197">
        <f>Sales_Entry!B2191</f>
        <v>0</v>
      </c>
      <c r="C2191" s="198">
        <f>Sales_Entry!D2191</f>
        <v>0</v>
      </c>
      <c r="D2191" s="198" t="s">
        <v>1388</v>
      </c>
      <c r="E2191" s="198">
        <f>Sales_Entry!C2191</f>
        <v>0</v>
      </c>
      <c r="F2191" s="198">
        <f>Sales_Entry!E2191</f>
        <v>0</v>
      </c>
      <c r="G2191" s="199">
        <f>N(Sales_Entry!J2191)</f>
        <v>0</v>
      </c>
      <c r="H2191" s="199">
        <v>0</v>
      </c>
      <c r="I2191" s="199">
        <f t="shared" si="34"/>
        <v>0</v>
      </c>
      <c r="J2191" s="200"/>
      <c r="K2191" s="200" t="str" cm="1">
        <f t="array" ref="K2191">IF($C2191="","",IF(AND($C2191=Party_Statement!$C$5,$B2191&gt;=Party_Statement!$C$6,$B2191&lt;=Party_Statement!$E$6),SUMPRODUCT(($C$3:$C2191=Party_Statement!$C$5)*($B$3:$B2191&gt;=Party_Statement!$C$6)*($B$3:$B2191&lt;=Party_Statement!$E$6)),""))</f>
        <v/>
      </c>
    </row>
    <row r="2192" spans="1:11" x14ac:dyDescent="0.2">
      <c r="A2192" s="196">
        <f>Sales_Entry!A2192</f>
        <v>0</v>
      </c>
      <c r="B2192" s="197">
        <f>Sales_Entry!B2192</f>
        <v>0</v>
      </c>
      <c r="C2192" s="198">
        <f>Sales_Entry!D2192</f>
        <v>0</v>
      </c>
      <c r="D2192" s="198" t="s">
        <v>1388</v>
      </c>
      <c r="E2192" s="198">
        <f>Sales_Entry!C2192</f>
        <v>0</v>
      </c>
      <c r="F2192" s="198">
        <f>Sales_Entry!E2192</f>
        <v>0</v>
      </c>
      <c r="G2192" s="199">
        <f>N(Sales_Entry!J2192)</f>
        <v>0</v>
      </c>
      <c r="H2192" s="199">
        <v>0</v>
      </c>
      <c r="I2192" s="199">
        <f t="shared" si="34"/>
        <v>0</v>
      </c>
      <c r="J2192" s="200"/>
      <c r="K2192" s="200" t="str" cm="1">
        <f t="array" ref="K2192">IF($C2192="","",IF(AND($C2192=Party_Statement!$C$5,$B2192&gt;=Party_Statement!$C$6,$B2192&lt;=Party_Statement!$E$6),SUMPRODUCT(($C$3:$C2192=Party_Statement!$C$5)*($B$3:$B2192&gt;=Party_Statement!$C$6)*($B$3:$B2192&lt;=Party_Statement!$E$6)),""))</f>
        <v/>
      </c>
    </row>
    <row r="2193" spans="1:11" x14ac:dyDescent="0.2">
      <c r="A2193" s="196">
        <f>Sales_Entry!A2193</f>
        <v>0</v>
      </c>
      <c r="B2193" s="197">
        <f>Sales_Entry!B2193</f>
        <v>0</v>
      </c>
      <c r="C2193" s="198">
        <f>Sales_Entry!D2193</f>
        <v>0</v>
      </c>
      <c r="D2193" s="198" t="s">
        <v>1388</v>
      </c>
      <c r="E2193" s="198">
        <f>Sales_Entry!C2193</f>
        <v>0</v>
      </c>
      <c r="F2193" s="198">
        <f>Sales_Entry!E2193</f>
        <v>0</v>
      </c>
      <c r="G2193" s="199">
        <f>N(Sales_Entry!J2193)</f>
        <v>0</v>
      </c>
      <c r="H2193" s="199">
        <v>0</v>
      </c>
      <c r="I2193" s="199">
        <f t="shared" si="34"/>
        <v>0</v>
      </c>
      <c r="J2193" s="200"/>
      <c r="K2193" s="200" t="str" cm="1">
        <f t="array" ref="K2193">IF($C2193="","",IF(AND($C2193=Party_Statement!$C$5,$B2193&gt;=Party_Statement!$C$6,$B2193&lt;=Party_Statement!$E$6),SUMPRODUCT(($C$3:$C2193=Party_Statement!$C$5)*($B$3:$B2193&gt;=Party_Statement!$C$6)*($B$3:$B2193&lt;=Party_Statement!$E$6)),""))</f>
        <v/>
      </c>
    </row>
    <row r="2194" spans="1:11" x14ac:dyDescent="0.2">
      <c r="A2194" s="196">
        <f>Sales_Entry!A2194</f>
        <v>0</v>
      </c>
      <c r="B2194" s="197">
        <f>Sales_Entry!B2194</f>
        <v>0</v>
      </c>
      <c r="C2194" s="198">
        <f>Sales_Entry!D2194</f>
        <v>0</v>
      </c>
      <c r="D2194" s="198" t="s">
        <v>1388</v>
      </c>
      <c r="E2194" s="198">
        <f>Sales_Entry!C2194</f>
        <v>0</v>
      </c>
      <c r="F2194" s="198">
        <f>Sales_Entry!E2194</f>
        <v>0</v>
      </c>
      <c r="G2194" s="199">
        <f>N(Sales_Entry!J2194)</f>
        <v>0</v>
      </c>
      <c r="H2194" s="199">
        <v>0</v>
      </c>
      <c r="I2194" s="199">
        <f t="shared" si="34"/>
        <v>0</v>
      </c>
      <c r="J2194" s="200"/>
      <c r="K2194" s="200" t="str" cm="1">
        <f t="array" ref="K2194">IF($C2194="","",IF(AND($C2194=Party_Statement!$C$5,$B2194&gt;=Party_Statement!$C$6,$B2194&lt;=Party_Statement!$E$6),SUMPRODUCT(($C$3:$C2194=Party_Statement!$C$5)*($B$3:$B2194&gt;=Party_Statement!$C$6)*($B$3:$B2194&lt;=Party_Statement!$E$6)),""))</f>
        <v/>
      </c>
    </row>
    <row r="2195" spans="1:11" x14ac:dyDescent="0.2">
      <c r="A2195" s="196">
        <f>Sales_Entry!A2195</f>
        <v>0</v>
      </c>
      <c r="B2195" s="197">
        <f>Sales_Entry!B2195</f>
        <v>0</v>
      </c>
      <c r="C2195" s="198">
        <f>Sales_Entry!D2195</f>
        <v>0</v>
      </c>
      <c r="D2195" s="198" t="s">
        <v>1388</v>
      </c>
      <c r="E2195" s="198">
        <f>Sales_Entry!C2195</f>
        <v>0</v>
      </c>
      <c r="F2195" s="198">
        <f>Sales_Entry!E2195</f>
        <v>0</v>
      </c>
      <c r="G2195" s="199">
        <f>N(Sales_Entry!J2195)</f>
        <v>0</v>
      </c>
      <c r="H2195" s="199">
        <v>0</v>
      </c>
      <c r="I2195" s="199">
        <f t="shared" si="34"/>
        <v>0</v>
      </c>
      <c r="J2195" s="200"/>
      <c r="K2195" s="200" t="str" cm="1">
        <f t="array" ref="K2195">IF($C2195="","",IF(AND($C2195=Party_Statement!$C$5,$B2195&gt;=Party_Statement!$C$6,$B2195&lt;=Party_Statement!$E$6),SUMPRODUCT(($C$3:$C2195=Party_Statement!$C$5)*($B$3:$B2195&gt;=Party_Statement!$C$6)*($B$3:$B2195&lt;=Party_Statement!$E$6)),""))</f>
        <v/>
      </c>
    </row>
    <row r="2196" spans="1:11" x14ac:dyDescent="0.2">
      <c r="A2196" s="196">
        <f>Sales_Entry!A2196</f>
        <v>0</v>
      </c>
      <c r="B2196" s="197">
        <f>Sales_Entry!B2196</f>
        <v>0</v>
      </c>
      <c r="C2196" s="198">
        <f>Sales_Entry!D2196</f>
        <v>0</v>
      </c>
      <c r="D2196" s="198" t="s">
        <v>1388</v>
      </c>
      <c r="E2196" s="198">
        <f>Sales_Entry!C2196</f>
        <v>0</v>
      </c>
      <c r="F2196" s="198">
        <f>Sales_Entry!E2196</f>
        <v>0</v>
      </c>
      <c r="G2196" s="199">
        <f>N(Sales_Entry!J2196)</f>
        <v>0</v>
      </c>
      <c r="H2196" s="199">
        <v>0</v>
      </c>
      <c r="I2196" s="199">
        <f t="shared" si="34"/>
        <v>0</v>
      </c>
      <c r="J2196" s="200"/>
      <c r="K2196" s="200" t="str" cm="1">
        <f t="array" ref="K2196">IF($C2196="","",IF(AND($C2196=Party_Statement!$C$5,$B2196&gt;=Party_Statement!$C$6,$B2196&lt;=Party_Statement!$E$6),SUMPRODUCT(($C$3:$C2196=Party_Statement!$C$5)*($B$3:$B2196&gt;=Party_Statement!$C$6)*($B$3:$B2196&lt;=Party_Statement!$E$6)),""))</f>
        <v/>
      </c>
    </row>
    <row r="2197" spans="1:11" x14ac:dyDescent="0.2">
      <c r="A2197" s="196">
        <f>Sales_Entry!A2197</f>
        <v>0</v>
      </c>
      <c r="B2197" s="197">
        <f>Sales_Entry!B2197</f>
        <v>0</v>
      </c>
      <c r="C2197" s="198">
        <f>Sales_Entry!D2197</f>
        <v>0</v>
      </c>
      <c r="D2197" s="198" t="s">
        <v>1388</v>
      </c>
      <c r="E2197" s="198">
        <f>Sales_Entry!C2197</f>
        <v>0</v>
      </c>
      <c r="F2197" s="198">
        <f>Sales_Entry!E2197</f>
        <v>0</v>
      </c>
      <c r="G2197" s="199">
        <f>N(Sales_Entry!J2197)</f>
        <v>0</v>
      </c>
      <c r="H2197" s="199">
        <v>0</v>
      </c>
      <c r="I2197" s="199">
        <f t="shared" si="34"/>
        <v>0</v>
      </c>
      <c r="J2197" s="200"/>
      <c r="K2197" s="200" t="str" cm="1">
        <f t="array" ref="K2197">IF($C2197="","",IF(AND($C2197=Party_Statement!$C$5,$B2197&gt;=Party_Statement!$C$6,$B2197&lt;=Party_Statement!$E$6),SUMPRODUCT(($C$3:$C2197=Party_Statement!$C$5)*($B$3:$B2197&gt;=Party_Statement!$C$6)*($B$3:$B2197&lt;=Party_Statement!$E$6)),""))</f>
        <v/>
      </c>
    </row>
    <row r="2198" spans="1:11" x14ac:dyDescent="0.2">
      <c r="A2198" s="196">
        <f>Sales_Entry!A2198</f>
        <v>0</v>
      </c>
      <c r="B2198" s="197">
        <f>Sales_Entry!B2198</f>
        <v>0</v>
      </c>
      <c r="C2198" s="198">
        <f>Sales_Entry!D2198</f>
        <v>0</v>
      </c>
      <c r="D2198" s="198" t="s">
        <v>1388</v>
      </c>
      <c r="E2198" s="198">
        <f>Sales_Entry!C2198</f>
        <v>0</v>
      </c>
      <c r="F2198" s="198">
        <f>Sales_Entry!E2198</f>
        <v>0</v>
      </c>
      <c r="G2198" s="199">
        <f>N(Sales_Entry!J2198)</f>
        <v>0</v>
      </c>
      <c r="H2198" s="199">
        <v>0</v>
      </c>
      <c r="I2198" s="199">
        <f t="shared" si="34"/>
        <v>0</v>
      </c>
      <c r="J2198" s="200"/>
      <c r="K2198" s="200" t="str" cm="1">
        <f t="array" ref="K2198">IF($C2198="","",IF(AND($C2198=Party_Statement!$C$5,$B2198&gt;=Party_Statement!$C$6,$B2198&lt;=Party_Statement!$E$6),SUMPRODUCT(($C$3:$C2198=Party_Statement!$C$5)*($B$3:$B2198&gt;=Party_Statement!$C$6)*($B$3:$B2198&lt;=Party_Statement!$E$6)),""))</f>
        <v/>
      </c>
    </row>
    <row r="2199" spans="1:11" x14ac:dyDescent="0.2">
      <c r="A2199" s="196">
        <f>Sales_Entry!A2199</f>
        <v>0</v>
      </c>
      <c r="B2199" s="197">
        <f>Sales_Entry!B2199</f>
        <v>0</v>
      </c>
      <c r="C2199" s="198">
        <f>Sales_Entry!D2199</f>
        <v>0</v>
      </c>
      <c r="D2199" s="198" t="s">
        <v>1388</v>
      </c>
      <c r="E2199" s="198">
        <f>Sales_Entry!C2199</f>
        <v>0</v>
      </c>
      <c r="F2199" s="198">
        <f>Sales_Entry!E2199</f>
        <v>0</v>
      </c>
      <c r="G2199" s="199">
        <f>N(Sales_Entry!J2199)</f>
        <v>0</v>
      </c>
      <c r="H2199" s="199">
        <v>0</v>
      </c>
      <c r="I2199" s="199">
        <f t="shared" si="34"/>
        <v>0</v>
      </c>
      <c r="J2199" s="200"/>
      <c r="K2199" s="200" t="str" cm="1">
        <f t="array" ref="K2199">IF($C2199="","",IF(AND($C2199=Party_Statement!$C$5,$B2199&gt;=Party_Statement!$C$6,$B2199&lt;=Party_Statement!$E$6),SUMPRODUCT(($C$3:$C2199=Party_Statement!$C$5)*($B$3:$B2199&gt;=Party_Statement!$C$6)*($B$3:$B2199&lt;=Party_Statement!$E$6)),""))</f>
        <v/>
      </c>
    </row>
    <row r="2200" spans="1:11" x14ac:dyDescent="0.2">
      <c r="A2200" s="196">
        <f>Sales_Entry!A2200</f>
        <v>0</v>
      </c>
      <c r="B2200" s="197">
        <f>Sales_Entry!B2200</f>
        <v>0</v>
      </c>
      <c r="C2200" s="198">
        <f>Sales_Entry!D2200</f>
        <v>0</v>
      </c>
      <c r="D2200" s="198" t="s">
        <v>1388</v>
      </c>
      <c r="E2200" s="198">
        <f>Sales_Entry!C2200</f>
        <v>0</v>
      </c>
      <c r="F2200" s="198">
        <f>Sales_Entry!E2200</f>
        <v>0</v>
      </c>
      <c r="G2200" s="199">
        <f>N(Sales_Entry!J2200)</f>
        <v>0</v>
      </c>
      <c r="H2200" s="199">
        <v>0</v>
      </c>
      <c r="I2200" s="199">
        <f t="shared" si="34"/>
        <v>0</v>
      </c>
      <c r="J2200" s="200"/>
      <c r="K2200" s="200" t="str" cm="1">
        <f t="array" ref="K2200">IF($C2200="","",IF(AND($C2200=Party_Statement!$C$5,$B2200&gt;=Party_Statement!$C$6,$B2200&lt;=Party_Statement!$E$6),SUMPRODUCT(($C$3:$C2200=Party_Statement!$C$5)*($B$3:$B2200&gt;=Party_Statement!$C$6)*($B$3:$B2200&lt;=Party_Statement!$E$6)),""))</f>
        <v/>
      </c>
    </row>
    <row r="2201" spans="1:11" x14ac:dyDescent="0.2">
      <c r="A2201" s="196">
        <f>Sales_Entry!A2201</f>
        <v>0</v>
      </c>
      <c r="B2201" s="197">
        <f>Sales_Entry!B2201</f>
        <v>0</v>
      </c>
      <c r="C2201" s="198">
        <f>Sales_Entry!D2201</f>
        <v>0</v>
      </c>
      <c r="D2201" s="198" t="s">
        <v>1388</v>
      </c>
      <c r="E2201" s="198">
        <f>Sales_Entry!C2201</f>
        <v>0</v>
      </c>
      <c r="F2201" s="198">
        <f>Sales_Entry!E2201</f>
        <v>0</v>
      </c>
      <c r="G2201" s="199">
        <f>N(Sales_Entry!J2201)</f>
        <v>0</v>
      </c>
      <c r="H2201" s="199">
        <v>0</v>
      </c>
      <c r="I2201" s="199">
        <f t="shared" si="34"/>
        <v>0</v>
      </c>
      <c r="J2201" s="200"/>
      <c r="K2201" s="200" t="str" cm="1">
        <f t="array" ref="K2201">IF($C2201="","",IF(AND($C2201=Party_Statement!$C$5,$B2201&gt;=Party_Statement!$C$6,$B2201&lt;=Party_Statement!$E$6),SUMPRODUCT(($C$3:$C2201=Party_Statement!$C$5)*($B$3:$B2201&gt;=Party_Statement!$C$6)*($B$3:$B2201&lt;=Party_Statement!$E$6)),""))</f>
        <v/>
      </c>
    </row>
    <row r="2202" spans="1:11" x14ac:dyDescent="0.2">
      <c r="A2202" s="196">
        <f>Sales_Entry!A2202</f>
        <v>0</v>
      </c>
      <c r="B2202" s="197">
        <f>Sales_Entry!B2202</f>
        <v>0</v>
      </c>
      <c r="C2202" s="198">
        <f>Sales_Entry!D2202</f>
        <v>0</v>
      </c>
      <c r="D2202" s="198" t="s">
        <v>1388</v>
      </c>
      <c r="E2202" s="198">
        <f>Sales_Entry!C2202</f>
        <v>0</v>
      </c>
      <c r="F2202" s="198">
        <f>Sales_Entry!E2202</f>
        <v>0</v>
      </c>
      <c r="G2202" s="199">
        <f>N(Sales_Entry!J2202)</f>
        <v>0</v>
      </c>
      <c r="H2202" s="199">
        <v>0</v>
      </c>
      <c r="I2202" s="199">
        <f t="shared" si="34"/>
        <v>0</v>
      </c>
      <c r="J2202" s="200"/>
      <c r="K2202" s="200" t="str" cm="1">
        <f t="array" ref="K2202">IF($C2202="","",IF(AND($C2202=Party_Statement!$C$5,$B2202&gt;=Party_Statement!$C$6,$B2202&lt;=Party_Statement!$E$6),SUMPRODUCT(($C$3:$C2202=Party_Statement!$C$5)*($B$3:$B2202&gt;=Party_Statement!$C$6)*($B$3:$B2202&lt;=Party_Statement!$E$6)),""))</f>
        <v/>
      </c>
    </row>
    <row r="2203" spans="1:11" x14ac:dyDescent="0.2">
      <c r="A2203" s="196">
        <f>Sales_Entry!A2203</f>
        <v>0</v>
      </c>
      <c r="B2203" s="197">
        <f>Sales_Entry!B2203</f>
        <v>0</v>
      </c>
      <c r="C2203" s="198">
        <f>Sales_Entry!D2203</f>
        <v>0</v>
      </c>
      <c r="D2203" s="198" t="s">
        <v>1388</v>
      </c>
      <c r="E2203" s="198">
        <f>Sales_Entry!C2203</f>
        <v>0</v>
      </c>
      <c r="F2203" s="198">
        <f>Sales_Entry!E2203</f>
        <v>0</v>
      </c>
      <c r="G2203" s="199">
        <f>N(Sales_Entry!J2203)</f>
        <v>0</v>
      </c>
      <c r="H2203" s="199">
        <v>0</v>
      </c>
      <c r="I2203" s="199">
        <f t="shared" si="34"/>
        <v>0</v>
      </c>
      <c r="J2203" s="200"/>
      <c r="K2203" s="200" t="str" cm="1">
        <f t="array" ref="K2203">IF($C2203="","",IF(AND($C2203=Party_Statement!$C$5,$B2203&gt;=Party_Statement!$C$6,$B2203&lt;=Party_Statement!$E$6),SUMPRODUCT(($C$3:$C2203=Party_Statement!$C$5)*($B$3:$B2203&gt;=Party_Statement!$C$6)*($B$3:$B2203&lt;=Party_Statement!$E$6)),""))</f>
        <v/>
      </c>
    </row>
    <row r="2204" spans="1:11" x14ac:dyDescent="0.2">
      <c r="A2204" s="196">
        <f>Sales_Entry!A2204</f>
        <v>0</v>
      </c>
      <c r="B2204" s="197">
        <f>Sales_Entry!B2204</f>
        <v>0</v>
      </c>
      <c r="C2204" s="198">
        <f>Sales_Entry!D2204</f>
        <v>0</v>
      </c>
      <c r="D2204" s="198" t="s">
        <v>1388</v>
      </c>
      <c r="E2204" s="198">
        <f>Sales_Entry!C2204</f>
        <v>0</v>
      </c>
      <c r="F2204" s="198">
        <f>Sales_Entry!E2204</f>
        <v>0</v>
      </c>
      <c r="G2204" s="199">
        <f>N(Sales_Entry!J2204)</f>
        <v>0</v>
      </c>
      <c r="H2204" s="199">
        <v>0</v>
      </c>
      <c r="I2204" s="199">
        <f t="shared" si="34"/>
        <v>0</v>
      </c>
      <c r="J2204" s="200"/>
      <c r="K2204" s="200" t="str" cm="1">
        <f t="array" ref="K2204">IF($C2204="","",IF(AND($C2204=Party_Statement!$C$5,$B2204&gt;=Party_Statement!$C$6,$B2204&lt;=Party_Statement!$E$6),SUMPRODUCT(($C$3:$C2204=Party_Statement!$C$5)*($B$3:$B2204&gt;=Party_Statement!$C$6)*($B$3:$B2204&lt;=Party_Statement!$E$6)),""))</f>
        <v/>
      </c>
    </row>
    <row r="2205" spans="1:11" x14ac:dyDescent="0.2">
      <c r="A2205" s="196">
        <f>Sales_Entry!A2205</f>
        <v>0</v>
      </c>
      <c r="B2205" s="197">
        <f>Sales_Entry!B2205</f>
        <v>0</v>
      </c>
      <c r="C2205" s="198">
        <f>Sales_Entry!D2205</f>
        <v>0</v>
      </c>
      <c r="D2205" s="198" t="s">
        <v>1388</v>
      </c>
      <c r="E2205" s="198">
        <f>Sales_Entry!C2205</f>
        <v>0</v>
      </c>
      <c r="F2205" s="198">
        <f>Sales_Entry!E2205</f>
        <v>0</v>
      </c>
      <c r="G2205" s="199">
        <f>N(Sales_Entry!J2205)</f>
        <v>0</v>
      </c>
      <c r="H2205" s="199">
        <v>0</v>
      </c>
      <c r="I2205" s="199">
        <f t="shared" si="34"/>
        <v>0</v>
      </c>
      <c r="J2205" s="200"/>
      <c r="K2205" s="200" t="str" cm="1">
        <f t="array" ref="K2205">IF($C2205="","",IF(AND($C2205=Party_Statement!$C$5,$B2205&gt;=Party_Statement!$C$6,$B2205&lt;=Party_Statement!$E$6),SUMPRODUCT(($C$3:$C2205=Party_Statement!$C$5)*($B$3:$B2205&gt;=Party_Statement!$C$6)*($B$3:$B2205&lt;=Party_Statement!$E$6)),""))</f>
        <v/>
      </c>
    </row>
    <row r="2206" spans="1:11" x14ac:dyDescent="0.2">
      <c r="A2206" s="196">
        <f>Sales_Entry!A2206</f>
        <v>0</v>
      </c>
      <c r="B2206" s="197">
        <f>Sales_Entry!B2206</f>
        <v>0</v>
      </c>
      <c r="C2206" s="198">
        <f>Sales_Entry!D2206</f>
        <v>0</v>
      </c>
      <c r="D2206" s="198" t="s">
        <v>1388</v>
      </c>
      <c r="E2206" s="198">
        <f>Sales_Entry!C2206</f>
        <v>0</v>
      </c>
      <c r="F2206" s="198">
        <f>Sales_Entry!E2206</f>
        <v>0</v>
      </c>
      <c r="G2206" s="199">
        <f>N(Sales_Entry!J2206)</f>
        <v>0</v>
      </c>
      <c r="H2206" s="199">
        <v>0</v>
      </c>
      <c r="I2206" s="199">
        <f t="shared" si="34"/>
        <v>0</v>
      </c>
      <c r="J2206" s="200"/>
      <c r="K2206" s="200" t="str" cm="1">
        <f t="array" ref="K2206">IF($C2206="","",IF(AND($C2206=Party_Statement!$C$5,$B2206&gt;=Party_Statement!$C$6,$B2206&lt;=Party_Statement!$E$6),SUMPRODUCT(($C$3:$C2206=Party_Statement!$C$5)*($B$3:$B2206&gt;=Party_Statement!$C$6)*($B$3:$B2206&lt;=Party_Statement!$E$6)),""))</f>
        <v/>
      </c>
    </row>
    <row r="2207" spans="1:11" x14ac:dyDescent="0.2">
      <c r="A2207" s="196">
        <f>Sales_Entry!A2207</f>
        <v>0</v>
      </c>
      <c r="B2207" s="197">
        <f>Sales_Entry!B2207</f>
        <v>0</v>
      </c>
      <c r="C2207" s="198">
        <f>Sales_Entry!D2207</f>
        <v>0</v>
      </c>
      <c r="D2207" s="198" t="s">
        <v>1388</v>
      </c>
      <c r="E2207" s="198">
        <f>Sales_Entry!C2207</f>
        <v>0</v>
      </c>
      <c r="F2207" s="198">
        <f>Sales_Entry!E2207</f>
        <v>0</v>
      </c>
      <c r="G2207" s="199">
        <f>N(Sales_Entry!J2207)</f>
        <v>0</v>
      </c>
      <c r="H2207" s="199">
        <v>0</v>
      </c>
      <c r="I2207" s="199">
        <f t="shared" si="34"/>
        <v>0</v>
      </c>
      <c r="J2207" s="200"/>
      <c r="K2207" s="200" t="str" cm="1">
        <f t="array" ref="K2207">IF($C2207="","",IF(AND($C2207=Party_Statement!$C$5,$B2207&gt;=Party_Statement!$C$6,$B2207&lt;=Party_Statement!$E$6),SUMPRODUCT(($C$3:$C2207=Party_Statement!$C$5)*($B$3:$B2207&gt;=Party_Statement!$C$6)*($B$3:$B2207&lt;=Party_Statement!$E$6)),""))</f>
        <v/>
      </c>
    </row>
    <row r="2208" spans="1:11" x14ac:dyDescent="0.2">
      <c r="A2208" s="196">
        <f>Sales_Entry!A2208</f>
        <v>0</v>
      </c>
      <c r="B2208" s="197">
        <f>Sales_Entry!B2208</f>
        <v>0</v>
      </c>
      <c r="C2208" s="198">
        <f>Sales_Entry!D2208</f>
        <v>0</v>
      </c>
      <c r="D2208" s="198" t="s">
        <v>1388</v>
      </c>
      <c r="E2208" s="198">
        <f>Sales_Entry!C2208</f>
        <v>0</v>
      </c>
      <c r="F2208" s="198">
        <f>Sales_Entry!E2208</f>
        <v>0</v>
      </c>
      <c r="G2208" s="199">
        <f>N(Sales_Entry!J2208)</f>
        <v>0</v>
      </c>
      <c r="H2208" s="199">
        <v>0</v>
      </c>
      <c r="I2208" s="199">
        <f t="shared" si="34"/>
        <v>0</v>
      </c>
      <c r="J2208" s="200"/>
      <c r="K2208" s="200" t="str" cm="1">
        <f t="array" ref="K2208">IF($C2208="","",IF(AND($C2208=Party_Statement!$C$5,$B2208&gt;=Party_Statement!$C$6,$B2208&lt;=Party_Statement!$E$6),SUMPRODUCT(($C$3:$C2208=Party_Statement!$C$5)*($B$3:$B2208&gt;=Party_Statement!$C$6)*($B$3:$B2208&lt;=Party_Statement!$E$6)),""))</f>
        <v/>
      </c>
    </row>
    <row r="2209" spans="1:11" x14ac:dyDescent="0.2">
      <c r="A2209" s="196">
        <f>Sales_Entry!A2209</f>
        <v>0</v>
      </c>
      <c r="B2209" s="197">
        <f>Sales_Entry!B2209</f>
        <v>0</v>
      </c>
      <c r="C2209" s="198">
        <f>Sales_Entry!D2209</f>
        <v>0</v>
      </c>
      <c r="D2209" s="198" t="s">
        <v>1388</v>
      </c>
      <c r="E2209" s="198">
        <f>Sales_Entry!C2209</f>
        <v>0</v>
      </c>
      <c r="F2209" s="198">
        <f>Sales_Entry!E2209</f>
        <v>0</v>
      </c>
      <c r="G2209" s="199">
        <f>N(Sales_Entry!J2209)</f>
        <v>0</v>
      </c>
      <c r="H2209" s="199">
        <v>0</v>
      </c>
      <c r="I2209" s="199">
        <f t="shared" si="34"/>
        <v>0</v>
      </c>
      <c r="J2209" s="200"/>
      <c r="K2209" s="200" t="str" cm="1">
        <f t="array" ref="K2209">IF($C2209="","",IF(AND($C2209=Party_Statement!$C$5,$B2209&gt;=Party_Statement!$C$6,$B2209&lt;=Party_Statement!$E$6),SUMPRODUCT(($C$3:$C2209=Party_Statement!$C$5)*($B$3:$B2209&gt;=Party_Statement!$C$6)*($B$3:$B2209&lt;=Party_Statement!$E$6)),""))</f>
        <v/>
      </c>
    </row>
    <row r="2210" spans="1:11" x14ac:dyDescent="0.2">
      <c r="A2210" s="196">
        <f>Sales_Entry!A2210</f>
        <v>0</v>
      </c>
      <c r="B2210" s="197">
        <f>Sales_Entry!B2210</f>
        <v>0</v>
      </c>
      <c r="C2210" s="198">
        <f>Sales_Entry!D2210</f>
        <v>0</v>
      </c>
      <c r="D2210" s="198" t="s">
        <v>1388</v>
      </c>
      <c r="E2210" s="198">
        <f>Sales_Entry!C2210</f>
        <v>0</v>
      </c>
      <c r="F2210" s="198">
        <f>Sales_Entry!E2210</f>
        <v>0</v>
      </c>
      <c r="G2210" s="199">
        <f>N(Sales_Entry!J2210)</f>
        <v>0</v>
      </c>
      <c r="H2210" s="199">
        <v>0</v>
      </c>
      <c r="I2210" s="199">
        <f t="shared" si="34"/>
        <v>0</v>
      </c>
      <c r="J2210" s="200"/>
      <c r="K2210" s="200" t="str" cm="1">
        <f t="array" ref="K2210">IF($C2210="","",IF(AND($C2210=Party_Statement!$C$5,$B2210&gt;=Party_Statement!$C$6,$B2210&lt;=Party_Statement!$E$6),SUMPRODUCT(($C$3:$C2210=Party_Statement!$C$5)*($B$3:$B2210&gt;=Party_Statement!$C$6)*($B$3:$B2210&lt;=Party_Statement!$E$6)),""))</f>
        <v/>
      </c>
    </row>
    <row r="2211" spans="1:11" x14ac:dyDescent="0.2">
      <c r="A2211" s="196">
        <f>Sales_Entry!A2211</f>
        <v>0</v>
      </c>
      <c r="B2211" s="197">
        <f>Sales_Entry!B2211</f>
        <v>0</v>
      </c>
      <c r="C2211" s="198">
        <f>Sales_Entry!D2211</f>
        <v>0</v>
      </c>
      <c r="D2211" s="198" t="s">
        <v>1388</v>
      </c>
      <c r="E2211" s="198">
        <f>Sales_Entry!C2211</f>
        <v>0</v>
      </c>
      <c r="F2211" s="198">
        <f>Sales_Entry!E2211</f>
        <v>0</v>
      </c>
      <c r="G2211" s="199">
        <f>N(Sales_Entry!J2211)</f>
        <v>0</v>
      </c>
      <c r="H2211" s="199">
        <v>0</v>
      </c>
      <c r="I2211" s="199">
        <f t="shared" si="34"/>
        <v>0</v>
      </c>
      <c r="J2211" s="200"/>
      <c r="K2211" s="200" t="str" cm="1">
        <f t="array" ref="K2211">IF($C2211="","",IF(AND($C2211=Party_Statement!$C$5,$B2211&gt;=Party_Statement!$C$6,$B2211&lt;=Party_Statement!$E$6),SUMPRODUCT(($C$3:$C2211=Party_Statement!$C$5)*($B$3:$B2211&gt;=Party_Statement!$C$6)*($B$3:$B2211&lt;=Party_Statement!$E$6)),""))</f>
        <v/>
      </c>
    </row>
    <row r="2212" spans="1:11" x14ac:dyDescent="0.2">
      <c r="A2212" s="196">
        <f>Sales_Entry!A2212</f>
        <v>0</v>
      </c>
      <c r="B2212" s="197">
        <f>Sales_Entry!B2212</f>
        <v>0</v>
      </c>
      <c r="C2212" s="198">
        <f>Sales_Entry!D2212</f>
        <v>0</v>
      </c>
      <c r="D2212" s="198" t="s">
        <v>1388</v>
      </c>
      <c r="E2212" s="198">
        <f>Sales_Entry!C2212</f>
        <v>0</v>
      </c>
      <c r="F2212" s="198">
        <f>Sales_Entry!E2212</f>
        <v>0</v>
      </c>
      <c r="G2212" s="199">
        <f>N(Sales_Entry!J2212)</f>
        <v>0</v>
      </c>
      <c r="H2212" s="199">
        <v>0</v>
      </c>
      <c r="I2212" s="199">
        <f t="shared" si="34"/>
        <v>0</v>
      </c>
      <c r="J2212" s="200"/>
      <c r="K2212" s="200" t="str" cm="1">
        <f t="array" ref="K2212">IF($C2212="","",IF(AND($C2212=Party_Statement!$C$5,$B2212&gt;=Party_Statement!$C$6,$B2212&lt;=Party_Statement!$E$6),SUMPRODUCT(($C$3:$C2212=Party_Statement!$C$5)*($B$3:$B2212&gt;=Party_Statement!$C$6)*($B$3:$B2212&lt;=Party_Statement!$E$6)),""))</f>
        <v/>
      </c>
    </row>
    <row r="2213" spans="1:11" x14ac:dyDescent="0.2">
      <c r="A2213" s="196">
        <f>Sales_Entry!A2213</f>
        <v>0</v>
      </c>
      <c r="B2213" s="197">
        <f>Sales_Entry!B2213</f>
        <v>0</v>
      </c>
      <c r="C2213" s="198">
        <f>Sales_Entry!D2213</f>
        <v>0</v>
      </c>
      <c r="D2213" s="198" t="s">
        <v>1388</v>
      </c>
      <c r="E2213" s="198">
        <f>Sales_Entry!C2213</f>
        <v>0</v>
      </c>
      <c r="F2213" s="198">
        <f>Sales_Entry!E2213</f>
        <v>0</v>
      </c>
      <c r="G2213" s="199">
        <f>N(Sales_Entry!J2213)</f>
        <v>0</v>
      </c>
      <c r="H2213" s="199">
        <v>0</v>
      </c>
      <c r="I2213" s="199">
        <f t="shared" si="34"/>
        <v>0</v>
      </c>
      <c r="J2213" s="200"/>
      <c r="K2213" s="200" t="str" cm="1">
        <f t="array" ref="K2213">IF($C2213="","",IF(AND($C2213=Party_Statement!$C$5,$B2213&gt;=Party_Statement!$C$6,$B2213&lt;=Party_Statement!$E$6),SUMPRODUCT(($C$3:$C2213=Party_Statement!$C$5)*($B$3:$B2213&gt;=Party_Statement!$C$6)*($B$3:$B2213&lt;=Party_Statement!$E$6)),""))</f>
        <v/>
      </c>
    </row>
    <row r="2214" spans="1:11" x14ac:dyDescent="0.2">
      <c r="A2214" s="196">
        <f>Sales_Entry!A2214</f>
        <v>0</v>
      </c>
      <c r="B2214" s="197">
        <f>Sales_Entry!B2214</f>
        <v>0</v>
      </c>
      <c r="C2214" s="198">
        <f>Sales_Entry!D2214</f>
        <v>0</v>
      </c>
      <c r="D2214" s="198" t="s">
        <v>1388</v>
      </c>
      <c r="E2214" s="198">
        <f>Sales_Entry!C2214</f>
        <v>0</v>
      </c>
      <c r="F2214" s="198">
        <f>Sales_Entry!E2214</f>
        <v>0</v>
      </c>
      <c r="G2214" s="199">
        <f>N(Sales_Entry!J2214)</f>
        <v>0</v>
      </c>
      <c r="H2214" s="199">
        <v>0</v>
      </c>
      <c r="I2214" s="199">
        <f t="shared" si="34"/>
        <v>0</v>
      </c>
      <c r="J2214" s="200"/>
      <c r="K2214" s="200" t="str" cm="1">
        <f t="array" ref="K2214">IF($C2214="","",IF(AND($C2214=Party_Statement!$C$5,$B2214&gt;=Party_Statement!$C$6,$B2214&lt;=Party_Statement!$E$6),SUMPRODUCT(($C$3:$C2214=Party_Statement!$C$5)*($B$3:$B2214&gt;=Party_Statement!$C$6)*($B$3:$B2214&lt;=Party_Statement!$E$6)),""))</f>
        <v/>
      </c>
    </row>
    <row r="2215" spans="1:11" x14ac:dyDescent="0.2">
      <c r="A2215" s="196">
        <f>Sales_Entry!A2215</f>
        <v>0</v>
      </c>
      <c r="B2215" s="197">
        <f>Sales_Entry!B2215</f>
        <v>0</v>
      </c>
      <c r="C2215" s="198">
        <f>Sales_Entry!D2215</f>
        <v>0</v>
      </c>
      <c r="D2215" s="198" t="s">
        <v>1388</v>
      </c>
      <c r="E2215" s="198">
        <f>Sales_Entry!C2215</f>
        <v>0</v>
      </c>
      <c r="F2215" s="198">
        <f>Sales_Entry!E2215</f>
        <v>0</v>
      </c>
      <c r="G2215" s="199">
        <f>N(Sales_Entry!J2215)</f>
        <v>0</v>
      </c>
      <c r="H2215" s="199">
        <v>0</v>
      </c>
      <c r="I2215" s="199">
        <f t="shared" si="34"/>
        <v>0</v>
      </c>
      <c r="J2215" s="200"/>
      <c r="K2215" s="200" t="str" cm="1">
        <f t="array" ref="K2215">IF($C2215="","",IF(AND($C2215=Party_Statement!$C$5,$B2215&gt;=Party_Statement!$C$6,$B2215&lt;=Party_Statement!$E$6),SUMPRODUCT(($C$3:$C2215=Party_Statement!$C$5)*($B$3:$B2215&gt;=Party_Statement!$C$6)*($B$3:$B2215&lt;=Party_Statement!$E$6)),""))</f>
        <v/>
      </c>
    </row>
    <row r="2216" spans="1:11" x14ac:dyDescent="0.2">
      <c r="A2216" s="196">
        <f>Sales_Entry!A2216</f>
        <v>0</v>
      </c>
      <c r="B2216" s="197">
        <f>Sales_Entry!B2216</f>
        <v>0</v>
      </c>
      <c r="C2216" s="198">
        <f>Sales_Entry!D2216</f>
        <v>0</v>
      </c>
      <c r="D2216" s="198" t="s">
        <v>1388</v>
      </c>
      <c r="E2216" s="198">
        <f>Sales_Entry!C2216</f>
        <v>0</v>
      </c>
      <c r="F2216" s="198">
        <f>Sales_Entry!E2216</f>
        <v>0</v>
      </c>
      <c r="G2216" s="199">
        <f>N(Sales_Entry!J2216)</f>
        <v>0</v>
      </c>
      <c r="H2216" s="199">
        <v>0</v>
      </c>
      <c r="I2216" s="199">
        <f t="shared" si="34"/>
        <v>0</v>
      </c>
      <c r="J2216" s="200"/>
      <c r="K2216" s="200" t="str" cm="1">
        <f t="array" ref="K2216">IF($C2216="","",IF(AND($C2216=Party_Statement!$C$5,$B2216&gt;=Party_Statement!$C$6,$B2216&lt;=Party_Statement!$E$6),SUMPRODUCT(($C$3:$C2216=Party_Statement!$C$5)*($B$3:$B2216&gt;=Party_Statement!$C$6)*($B$3:$B2216&lt;=Party_Statement!$E$6)),""))</f>
        <v/>
      </c>
    </row>
    <row r="2217" spans="1:11" x14ac:dyDescent="0.2">
      <c r="A2217" s="196">
        <f>Sales_Entry!A2217</f>
        <v>0</v>
      </c>
      <c r="B2217" s="197">
        <f>Sales_Entry!B2217</f>
        <v>0</v>
      </c>
      <c r="C2217" s="198">
        <f>Sales_Entry!D2217</f>
        <v>0</v>
      </c>
      <c r="D2217" s="198" t="s">
        <v>1388</v>
      </c>
      <c r="E2217" s="198">
        <f>Sales_Entry!C2217</f>
        <v>0</v>
      </c>
      <c r="F2217" s="198">
        <f>Sales_Entry!E2217</f>
        <v>0</v>
      </c>
      <c r="G2217" s="199">
        <f>N(Sales_Entry!J2217)</f>
        <v>0</v>
      </c>
      <c r="H2217" s="199">
        <v>0</v>
      </c>
      <c r="I2217" s="199">
        <f t="shared" si="34"/>
        <v>0</v>
      </c>
      <c r="J2217" s="200"/>
      <c r="K2217" s="200" t="str" cm="1">
        <f t="array" ref="K2217">IF($C2217="","",IF(AND($C2217=Party_Statement!$C$5,$B2217&gt;=Party_Statement!$C$6,$B2217&lt;=Party_Statement!$E$6),SUMPRODUCT(($C$3:$C2217=Party_Statement!$C$5)*($B$3:$B2217&gt;=Party_Statement!$C$6)*($B$3:$B2217&lt;=Party_Statement!$E$6)),""))</f>
        <v/>
      </c>
    </row>
    <row r="2218" spans="1:11" x14ac:dyDescent="0.2">
      <c r="A2218" s="196">
        <f>Sales_Entry!A2218</f>
        <v>0</v>
      </c>
      <c r="B2218" s="197">
        <f>Sales_Entry!B2218</f>
        <v>0</v>
      </c>
      <c r="C2218" s="198">
        <f>Sales_Entry!D2218</f>
        <v>0</v>
      </c>
      <c r="D2218" s="198" t="s">
        <v>1388</v>
      </c>
      <c r="E2218" s="198">
        <f>Sales_Entry!C2218</f>
        <v>0</v>
      </c>
      <c r="F2218" s="198">
        <f>Sales_Entry!E2218</f>
        <v>0</v>
      </c>
      <c r="G2218" s="199">
        <f>N(Sales_Entry!J2218)</f>
        <v>0</v>
      </c>
      <c r="H2218" s="199">
        <v>0</v>
      </c>
      <c r="I2218" s="199">
        <f t="shared" si="34"/>
        <v>0</v>
      </c>
      <c r="J2218" s="200"/>
      <c r="K2218" s="200" t="str" cm="1">
        <f t="array" ref="K2218">IF($C2218="","",IF(AND($C2218=Party_Statement!$C$5,$B2218&gt;=Party_Statement!$C$6,$B2218&lt;=Party_Statement!$E$6),SUMPRODUCT(($C$3:$C2218=Party_Statement!$C$5)*($B$3:$B2218&gt;=Party_Statement!$C$6)*($B$3:$B2218&lt;=Party_Statement!$E$6)),""))</f>
        <v/>
      </c>
    </row>
    <row r="2219" spans="1:11" x14ac:dyDescent="0.2">
      <c r="A2219" s="196">
        <f>Sales_Entry!A2219</f>
        <v>0</v>
      </c>
      <c r="B2219" s="197">
        <f>Sales_Entry!B2219</f>
        <v>0</v>
      </c>
      <c r="C2219" s="198">
        <f>Sales_Entry!D2219</f>
        <v>0</v>
      </c>
      <c r="D2219" s="198" t="s">
        <v>1388</v>
      </c>
      <c r="E2219" s="198">
        <f>Sales_Entry!C2219</f>
        <v>0</v>
      </c>
      <c r="F2219" s="198">
        <f>Sales_Entry!E2219</f>
        <v>0</v>
      </c>
      <c r="G2219" s="199">
        <f>N(Sales_Entry!J2219)</f>
        <v>0</v>
      </c>
      <c r="H2219" s="199">
        <v>0</v>
      </c>
      <c r="I2219" s="199">
        <f t="shared" si="34"/>
        <v>0</v>
      </c>
      <c r="J2219" s="200"/>
      <c r="K2219" s="200" t="str" cm="1">
        <f t="array" ref="K2219">IF($C2219="","",IF(AND($C2219=Party_Statement!$C$5,$B2219&gt;=Party_Statement!$C$6,$B2219&lt;=Party_Statement!$E$6),SUMPRODUCT(($C$3:$C2219=Party_Statement!$C$5)*($B$3:$B2219&gt;=Party_Statement!$C$6)*($B$3:$B2219&lt;=Party_Statement!$E$6)),""))</f>
        <v/>
      </c>
    </row>
    <row r="2220" spans="1:11" x14ac:dyDescent="0.2">
      <c r="A2220" s="196">
        <f>Sales_Entry!A2220</f>
        <v>0</v>
      </c>
      <c r="B2220" s="197">
        <f>Sales_Entry!B2220</f>
        <v>0</v>
      </c>
      <c r="C2220" s="198">
        <f>Sales_Entry!D2220</f>
        <v>0</v>
      </c>
      <c r="D2220" s="198" t="s">
        <v>1388</v>
      </c>
      <c r="E2220" s="198">
        <f>Sales_Entry!C2220</f>
        <v>0</v>
      </c>
      <c r="F2220" s="198">
        <f>Sales_Entry!E2220</f>
        <v>0</v>
      </c>
      <c r="G2220" s="199">
        <f>N(Sales_Entry!J2220)</f>
        <v>0</v>
      </c>
      <c r="H2220" s="199">
        <v>0</v>
      </c>
      <c r="I2220" s="199">
        <f t="shared" si="34"/>
        <v>0</v>
      </c>
      <c r="J2220" s="200"/>
      <c r="K2220" s="200" t="str" cm="1">
        <f t="array" ref="K2220">IF($C2220="","",IF(AND($C2220=Party_Statement!$C$5,$B2220&gt;=Party_Statement!$C$6,$B2220&lt;=Party_Statement!$E$6),SUMPRODUCT(($C$3:$C2220=Party_Statement!$C$5)*($B$3:$B2220&gt;=Party_Statement!$C$6)*($B$3:$B2220&lt;=Party_Statement!$E$6)),""))</f>
        <v/>
      </c>
    </row>
    <row r="2221" spans="1:11" x14ac:dyDescent="0.2">
      <c r="A2221" s="196">
        <f>Sales_Entry!A2221</f>
        <v>0</v>
      </c>
      <c r="B2221" s="197">
        <f>Sales_Entry!B2221</f>
        <v>0</v>
      </c>
      <c r="C2221" s="198">
        <f>Sales_Entry!D2221</f>
        <v>0</v>
      </c>
      <c r="D2221" s="198" t="s">
        <v>1388</v>
      </c>
      <c r="E2221" s="198">
        <f>Sales_Entry!C2221</f>
        <v>0</v>
      </c>
      <c r="F2221" s="198">
        <f>Sales_Entry!E2221</f>
        <v>0</v>
      </c>
      <c r="G2221" s="199">
        <f>N(Sales_Entry!J2221)</f>
        <v>0</v>
      </c>
      <c r="H2221" s="199">
        <v>0</v>
      </c>
      <c r="I2221" s="199">
        <f t="shared" si="34"/>
        <v>0</v>
      </c>
      <c r="J2221" s="200"/>
      <c r="K2221" s="200" t="str" cm="1">
        <f t="array" ref="K2221">IF($C2221="","",IF(AND($C2221=Party_Statement!$C$5,$B2221&gt;=Party_Statement!$C$6,$B2221&lt;=Party_Statement!$E$6),SUMPRODUCT(($C$3:$C2221=Party_Statement!$C$5)*($B$3:$B2221&gt;=Party_Statement!$C$6)*($B$3:$B2221&lt;=Party_Statement!$E$6)),""))</f>
        <v/>
      </c>
    </row>
    <row r="2222" spans="1:11" x14ac:dyDescent="0.2">
      <c r="A2222" s="196">
        <f>Sales_Entry!A2222</f>
        <v>0</v>
      </c>
      <c r="B2222" s="197">
        <f>Sales_Entry!B2222</f>
        <v>0</v>
      </c>
      <c r="C2222" s="198">
        <f>Sales_Entry!D2222</f>
        <v>0</v>
      </c>
      <c r="D2222" s="198" t="s">
        <v>1388</v>
      </c>
      <c r="E2222" s="198">
        <f>Sales_Entry!C2222</f>
        <v>0</v>
      </c>
      <c r="F2222" s="198">
        <f>Sales_Entry!E2222</f>
        <v>0</v>
      </c>
      <c r="G2222" s="199">
        <f>N(Sales_Entry!J2222)</f>
        <v>0</v>
      </c>
      <c r="H2222" s="199">
        <v>0</v>
      </c>
      <c r="I2222" s="199">
        <f t="shared" si="34"/>
        <v>0</v>
      </c>
      <c r="J2222" s="200"/>
      <c r="K2222" s="200" t="str" cm="1">
        <f t="array" ref="K2222">IF($C2222="","",IF(AND($C2222=Party_Statement!$C$5,$B2222&gt;=Party_Statement!$C$6,$B2222&lt;=Party_Statement!$E$6),SUMPRODUCT(($C$3:$C2222=Party_Statement!$C$5)*($B$3:$B2222&gt;=Party_Statement!$C$6)*($B$3:$B2222&lt;=Party_Statement!$E$6)),""))</f>
        <v/>
      </c>
    </row>
    <row r="2223" spans="1:11" x14ac:dyDescent="0.2">
      <c r="A2223" s="196">
        <f>Sales_Entry!A2223</f>
        <v>0</v>
      </c>
      <c r="B2223" s="197">
        <f>Sales_Entry!B2223</f>
        <v>0</v>
      </c>
      <c r="C2223" s="198">
        <f>Sales_Entry!D2223</f>
        <v>0</v>
      </c>
      <c r="D2223" s="198" t="s">
        <v>1388</v>
      </c>
      <c r="E2223" s="198">
        <f>Sales_Entry!C2223</f>
        <v>0</v>
      </c>
      <c r="F2223" s="198">
        <f>Sales_Entry!E2223</f>
        <v>0</v>
      </c>
      <c r="G2223" s="199">
        <f>N(Sales_Entry!J2223)</f>
        <v>0</v>
      </c>
      <c r="H2223" s="199">
        <v>0</v>
      </c>
      <c r="I2223" s="199">
        <f t="shared" si="34"/>
        <v>0</v>
      </c>
      <c r="J2223" s="200"/>
      <c r="K2223" s="200" t="str" cm="1">
        <f t="array" ref="K2223">IF($C2223="","",IF(AND($C2223=Party_Statement!$C$5,$B2223&gt;=Party_Statement!$C$6,$B2223&lt;=Party_Statement!$E$6),SUMPRODUCT(($C$3:$C2223=Party_Statement!$C$5)*($B$3:$B2223&gt;=Party_Statement!$C$6)*($B$3:$B2223&lt;=Party_Statement!$E$6)),""))</f>
        <v/>
      </c>
    </row>
    <row r="2224" spans="1:11" x14ac:dyDescent="0.2">
      <c r="A2224" s="196">
        <f>Sales_Entry!A2224</f>
        <v>0</v>
      </c>
      <c r="B2224" s="197">
        <f>Sales_Entry!B2224</f>
        <v>0</v>
      </c>
      <c r="C2224" s="198">
        <f>Sales_Entry!D2224</f>
        <v>0</v>
      </c>
      <c r="D2224" s="198" t="s">
        <v>1388</v>
      </c>
      <c r="E2224" s="198">
        <f>Sales_Entry!C2224</f>
        <v>0</v>
      </c>
      <c r="F2224" s="198">
        <f>Sales_Entry!E2224</f>
        <v>0</v>
      </c>
      <c r="G2224" s="199">
        <f>N(Sales_Entry!J2224)</f>
        <v>0</v>
      </c>
      <c r="H2224" s="199">
        <v>0</v>
      </c>
      <c r="I2224" s="199">
        <f t="shared" si="34"/>
        <v>0</v>
      </c>
      <c r="J2224" s="200"/>
      <c r="K2224" s="200" t="str" cm="1">
        <f t="array" ref="K2224">IF($C2224="","",IF(AND($C2224=Party_Statement!$C$5,$B2224&gt;=Party_Statement!$C$6,$B2224&lt;=Party_Statement!$E$6),SUMPRODUCT(($C$3:$C2224=Party_Statement!$C$5)*($B$3:$B2224&gt;=Party_Statement!$C$6)*($B$3:$B2224&lt;=Party_Statement!$E$6)),""))</f>
        <v/>
      </c>
    </row>
    <row r="2225" spans="1:11" x14ac:dyDescent="0.2">
      <c r="A2225" s="196">
        <f>Sales_Entry!A2225</f>
        <v>0</v>
      </c>
      <c r="B2225" s="197">
        <f>Sales_Entry!B2225</f>
        <v>0</v>
      </c>
      <c r="C2225" s="198">
        <f>Sales_Entry!D2225</f>
        <v>0</v>
      </c>
      <c r="D2225" s="198" t="s">
        <v>1388</v>
      </c>
      <c r="E2225" s="198">
        <f>Sales_Entry!C2225</f>
        <v>0</v>
      </c>
      <c r="F2225" s="198">
        <f>Sales_Entry!E2225</f>
        <v>0</v>
      </c>
      <c r="G2225" s="199">
        <f>N(Sales_Entry!J2225)</f>
        <v>0</v>
      </c>
      <c r="H2225" s="199">
        <v>0</v>
      </c>
      <c r="I2225" s="199">
        <f t="shared" si="34"/>
        <v>0</v>
      </c>
      <c r="J2225" s="200"/>
      <c r="K2225" s="200" t="str" cm="1">
        <f t="array" ref="K2225">IF($C2225="","",IF(AND($C2225=Party_Statement!$C$5,$B2225&gt;=Party_Statement!$C$6,$B2225&lt;=Party_Statement!$E$6),SUMPRODUCT(($C$3:$C2225=Party_Statement!$C$5)*($B$3:$B2225&gt;=Party_Statement!$C$6)*($B$3:$B2225&lt;=Party_Statement!$E$6)),""))</f>
        <v/>
      </c>
    </row>
    <row r="2226" spans="1:11" x14ac:dyDescent="0.2">
      <c r="A2226" s="196">
        <f>Sales_Entry!A2226</f>
        <v>0</v>
      </c>
      <c r="B2226" s="197">
        <f>Sales_Entry!B2226</f>
        <v>0</v>
      </c>
      <c r="C2226" s="198">
        <f>Sales_Entry!D2226</f>
        <v>0</v>
      </c>
      <c r="D2226" s="198" t="s">
        <v>1388</v>
      </c>
      <c r="E2226" s="198">
        <f>Sales_Entry!C2226</f>
        <v>0</v>
      </c>
      <c r="F2226" s="198">
        <f>Sales_Entry!E2226</f>
        <v>0</v>
      </c>
      <c r="G2226" s="199">
        <f>N(Sales_Entry!J2226)</f>
        <v>0</v>
      </c>
      <c r="H2226" s="199">
        <v>0</v>
      </c>
      <c r="I2226" s="199">
        <f t="shared" si="34"/>
        <v>0</v>
      </c>
      <c r="J2226" s="200"/>
      <c r="K2226" s="200" t="str" cm="1">
        <f t="array" ref="K2226">IF($C2226="","",IF(AND($C2226=Party_Statement!$C$5,$B2226&gt;=Party_Statement!$C$6,$B2226&lt;=Party_Statement!$E$6),SUMPRODUCT(($C$3:$C2226=Party_Statement!$C$5)*($B$3:$B2226&gt;=Party_Statement!$C$6)*($B$3:$B2226&lt;=Party_Statement!$E$6)),""))</f>
        <v/>
      </c>
    </row>
    <row r="2227" spans="1:11" x14ac:dyDescent="0.2">
      <c r="A2227" s="196">
        <f>Sales_Entry!A2227</f>
        <v>0</v>
      </c>
      <c r="B2227" s="197">
        <f>Sales_Entry!B2227</f>
        <v>0</v>
      </c>
      <c r="C2227" s="198">
        <f>Sales_Entry!D2227</f>
        <v>0</v>
      </c>
      <c r="D2227" s="198" t="s">
        <v>1388</v>
      </c>
      <c r="E2227" s="198">
        <f>Sales_Entry!C2227</f>
        <v>0</v>
      </c>
      <c r="F2227" s="198">
        <f>Sales_Entry!E2227</f>
        <v>0</v>
      </c>
      <c r="G2227" s="199">
        <f>N(Sales_Entry!J2227)</f>
        <v>0</v>
      </c>
      <c r="H2227" s="199">
        <v>0</v>
      </c>
      <c r="I2227" s="199">
        <f t="shared" si="34"/>
        <v>0</v>
      </c>
      <c r="J2227" s="200"/>
      <c r="K2227" s="200" t="str" cm="1">
        <f t="array" ref="K2227">IF($C2227="","",IF(AND($C2227=Party_Statement!$C$5,$B2227&gt;=Party_Statement!$C$6,$B2227&lt;=Party_Statement!$E$6),SUMPRODUCT(($C$3:$C2227=Party_Statement!$C$5)*($B$3:$B2227&gt;=Party_Statement!$C$6)*($B$3:$B2227&lt;=Party_Statement!$E$6)),""))</f>
        <v/>
      </c>
    </row>
    <row r="2228" spans="1:11" x14ac:dyDescent="0.2">
      <c r="A2228" s="196">
        <f>Sales_Entry!A2228</f>
        <v>0</v>
      </c>
      <c r="B2228" s="197">
        <f>Sales_Entry!B2228</f>
        <v>0</v>
      </c>
      <c r="C2228" s="198">
        <f>Sales_Entry!D2228</f>
        <v>0</v>
      </c>
      <c r="D2228" s="198" t="s">
        <v>1388</v>
      </c>
      <c r="E2228" s="198">
        <f>Sales_Entry!C2228</f>
        <v>0</v>
      </c>
      <c r="F2228" s="198">
        <f>Sales_Entry!E2228</f>
        <v>0</v>
      </c>
      <c r="G2228" s="199">
        <f>N(Sales_Entry!J2228)</f>
        <v>0</v>
      </c>
      <c r="H2228" s="199">
        <v>0</v>
      </c>
      <c r="I2228" s="199">
        <f t="shared" si="34"/>
        <v>0</v>
      </c>
      <c r="J2228" s="200"/>
      <c r="K2228" s="200" t="str" cm="1">
        <f t="array" ref="K2228">IF($C2228="","",IF(AND($C2228=Party_Statement!$C$5,$B2228&gt;=Party_Statement!$C$6,$B2228&lt;=Party_Statement!$E$6),SUMPRODUCT(($C$3:$C2228=Party_Statement!$C$5)*($B$3:$B2228&gt;=Party_Statement!$C$6)*($B$3:$B2228&lt;=Party_Statement!$E$6)),""))</f>
        <v/>
      </c>
    </row>
    <row r="2229" spans="1:11" x14ac:dyDescent="0.2">
      <c r="A2229" s="196">
        <f>Sales_Entry!A2229</f>
        <v>0</v>
      </c>
      <c r="B2229" s="197">
        <f>Sales_Entry!B2229</f>
        <v>0</v>
      </c>
      <c r="C2229" s="198">
        <f>Sales_Entry!D2229</f>
        <v>0</v>
      </c>
      <c r="D2229" s="198" t="s">
        <v>1388</v>
      </c>
      <c r="E2229" s="198">
        <f>Sales_Entry!C2229</f>
        <v>0</v>
      </c>
      <c r="F2229" s="198">
        <f>Sales_Entry!E2229</f>
        <v>0</v>
      </c>
      <c r="G2229" s="199">
        <f>N(Sales_Entry!J2229)</f>
        <v>0</v>
      </c>
      <c r="H2229" s="199">
        <v>0</v>
      </c>
      <c r="I2229" s="199">
        <f t="shared" si="34"/>
        <v>0</v>
      </c>
      <c r="J2229" s="200"/>
      <c r="K2229" s="200" t="str" cm="1">
        <f t="array" ref="K2229">IF($C2229="","",IF(AND($C2229=Party_Statement!$C$5,$B2229&gt;=Party_Statement!$C$6,$B2229&lt;=Party_Statement!$E$6),SUMPRODUCT(($C$3:$C2229=Party_Statement!$C$5)*($B$3:$B2229&gt;=Party_Statement!$C$6)*($B$3:$B2229&lt;=Party_Statement!$E$6)),""))</f>
        <v/>
      </c>
    </row>
    <row r="2230" spans="1:11" x14ac:dyDescent="0.2">
      <c r="A2230" s="196">
        <f>Sales_Entry!A2230</f>
        <v>0</v>
      </c>
      <c r="B2230" s="197">
        <f>Sales_Entry!B2230</f>
        <v>0</v>
      </c>
      <c r="C2230" s="198">
        <f>Sales_Entry!D2230</f>
        <v>0</v>
      </c>
      <c r="D2230" s="198" t="s">
        <v>1388</v>
      </c>
      <c r="E2230" s="198">
        <f>Sales_Entry!C2230</f>
        <v>0</v>
      </c>
      <c r="F2230" s="198">
        <f>Sales_Entry!E2230</f>
        <v>0</v>
      </c>
      <c r="G2230" s="199">
        <f>N(Sales_Entry!J2230)</f>
        <v>0</v>
      </c>
      <c r="H2230" s="199">
        <v>0</v>
      </c>
      <c r="I2230" s="199">
        <f t="shared" si="34"/>
        <v>0</v>
      </c>
      <c r="J2230" s="200"/>
      <c r="K2230" s="200" t="str" cm="1">
        <f t="array" ref="K2230">IF($C2230="","",IF(AND($C2230=Party_Statement!$C$5,$B2230&gt;=Party_Statement!$C$6,$B2230&lt;=Party_Statement!$E$6),SUMPRODUCT(($C$3:$C2230=Party_Statement!$C$5)*($B$3:$B2230&gt;=Party_Statement!$C$6)*($B$3:$B2230&lt;=Party_Statement!$E$6)),""))</f>
        <v/>
      </c>
    </row>
    <row r="2231" spans="1:11" x14ac:dyDescent="0.2">
      <c r="A2231" s="196">
        <f>Sales_Entry!A2231</f>
        <v>0</v>
      </c>
      <c r="B2231" s="197">
        <f>Sales_Entry!B2231</f>
        <v>0</v>
      </c>
      <c r="C2231" s="198">
        <f>Sales_Entry!D2231</f>
        <v>0</v>
      </c>
      <c r="D2231" s="198" t="s">
        <v>1388</v>
      </c>
      <c r="E2231" s="198">
        <f>Sales_Entry!C2231</f>
        <v>0</v>
      </c>
      <c r="F2231" s="198">
        <f>Sales_Entry!E2231</f>
        <v>0</v>
      </c>
      <c r="G2231" s="199">
        <f>N(Sales_Entry!J2231)</f>
        <v>0</v>
      </c>
      <c r="H2231" s="199">
        <v>0</v>
      </c>
      <c r="I2231" s="199">
        <f t="shared" si="34"/>
        <v>0</v>
      </c>
      <c r="J2231" s="200"/>
      <c r="K2231" s="200" t="str" cm="1">
        <f t="array" ref="K2231">IF($C2231="","",IF(AND($C2231=Party_Statement!$C$5,$B2231&gt;=Party_Statement!$C$6,$B2231&lt;=Party_Statement!$E$6),SUMPRODUCT(($C$3:$C2231=Party_Statement!$C$5)*($B$3:$B2231&gt;=Party_Statement!$C$6)*($B$3:$B2231&lt;=Party_Statement!$E$6)),""))</f>
        <v/>
      </c>
    </row>
    <row r="2232" spans="1:11" x14ac:dyDescent="0.2">
      <c r="A2232" s="196">
        <f>Sales_Entry!A2232</f>
        <v>0</v>
      </c>
      <c r="B2232" s="197">
        <f>Sales_Entry!B2232</f>
        <v>0</v>
      </c>
      <c r="C2232" s="198">
        <f>Sales_Entry!D2232</f>
        <v>0</v>
      </c>
      <c r="D2232" s="198" t="s">
        <v>1388</v>
      </c>
      <c r="E2232" s="198">
        <f>Sales_Entry!C2232</f>
        <v>0</v>
      </c>
      <c r="F2232" s="198">
        <f>Sales_Entry!E2232</f>
        <v>0</v>
      </c>
      <c r="G2232" s="199">
        <f>N(Sales_Entry!J2232)</f>
        <v>0</v>
      </c>
      <c r="H2232" s="199">
        <v>0</v>
      </c>
      <c r="I2232" s="199">
        <f t="shared" si="34"/>
        <v>0</v>
      </c>
      <c r="J2232" s="200"/>
      <c r="K2232" s="200" t="str" cm="1">
        <f t="array" ref="K2232">IF($C2232="","",IF(AND($C2232=Party_Statement!$C$5,$B2232&gt;=Party_Statement!$C$6,$B2232&lt;=Party_Statement!$E$6),SUMPRODUCT(($C$3:$C2232=Party_Statement!$C$5)*($B$3:$B2232&gt;=Party_Statement!$C$6)*($B$3:$B2232&lt;=Party_Statement!$E$6)),""))</f>
        <v/>
      </c>
    </row>
    <row r="2233" spans="1:11" x14ac:dyDescent="0.2">
      <c r="A2233" s="196">
        <f>Sales_Entry!A2233</f>
        <v>0</v>
      </c>
      <c r="B2233" s="197">
        <f>Sales_Entry!B2233</f>
        <v>0</v>
      </c>
      <c r="C2233" s="198">
        <f>Sales_Entry!D2233</f>
        <v>0</v>
      </c>
      <c r="D2233" s="198" t="s">
        <v>1388</v>
      </c>
      <c r="E2233" s="198">
        <f>Sales_Entry!C2233</f>
        <v>0</v>
      </c>
      <c r="F2233" s="198">
        <f>Sales_Entry!E2233</f>
        <v>0</v>
      </c>
      <c r="G2233" s="199">
        <f>N(Sales_Entry!J2233)</f>
        <v>0</v>
      </c>
      <c r="H2233" s="199">
        <v>0</v>
      </c>
      <c r="I2233" s="199">
        <f t="shared" si="34"/>
        <v>0</v>
      </c>
      <c r="J2233" s="200"/>
      <c r="K2233" s="200" t="str" cm="1">
        <f t="array" ref="K2233">IF($C2233="","",IF(AND($C2233=Party_Statement!$C$5,$B2233&gt;=Party_Statement!$C$6,$B2233&lt;=Party_Statement!$E$6),SUMPRODUCT(($C$3:$C2233=Party_Statement!$C$5)*($B$3:$B2233&gt;=Party_Statement!$C$6)*($B$3:$B2233&lt;=Party_Statement!$E$6)),""))</f>
        <v/>
      </c>
    </row>
    <row r="2234" spans="1:11" x14ac:dyDescent="0.2">
      <c r="A2234" s="196">
        <f>Sales_Entry!A2234</f>
        <v>0</v>
      </c>
      <c r="B2234" s="197">
        <f>Sales_Entry!B2234</f>
        <v>0</v>
      </c>
      <c r="C2234" s="198">
        <f>Sales_Entry!D2234</f>
        <v>0</v>
      </c>
      <c r="D2234" s="198" t="s">
        <v>1388</v>
      </c>
      <c r="E2234" s="198">
        <f>Sales_Entry!C2234</f>
        <v>0</v>
      </c>
      <c r="F2234" s="198">
        <f>Sales_Entry!E2234</f>
        <v>0</v>
      </c>
      <c r="G2234" s="199">
        <f>N(Sales_Entry!J2234)</f>
        <v>0</v>
      </c>
      <c r="H2234" s="199">
        <v>0</v>
      </c>
      <c r="I2234" s="199">
        <f t="shared" si="34"/>
        <v>0</v>
      </c>
      <c r="J2234" s="200"/>
      <c r="K2234" s="200" t="str" cm="1">
        <f t="array" ref="K2234">IF($C2234="","",IF(AND($C2234=Party_Statement!$C$5,$B2234&gt;=Party_Statement!$C$6,$B2234&lt;=Party_Statement!$E$6),SUMPRODUCT(($C$3:$C2234=Party_Statement!$C$5)*($B$3:$B2234&gt;=Party_Statement!$C$6)*($B$3:$B2234&lt;=Party_Statement!$E$6)),""))</f>
        <v/>
      </c>
    </row>
    <row r="2235" spans="1:11" x14ac:dyDescent="0.2">
      <c r="A2235" s="196">
        <f>Sales_Entry!A2235</f>
        <v>0</v>
      </c>
      <c r="B2235" s="197">
        <f>Sales_Entry!B2235</f>
        <v>0</v>
      </c>
      <c r="C2235" s="198">
        <f>Sales_Entry!D2235</f>
        <v>0</v>
      </c>
      <c r="D2235" s="198" t="s">
        <v>1388</v>
      </c>
      <c r="E2235" s="198">
        <f>Sales_Entry!C2235</f>
        <v>0</v>
      </c>
      <c r="F2235" s="198">
        <f>Sales_Entry!E2235</f>
        <v>0</v>
      </c>
      <c r="G2235" s="199">
        <f>N(Sales_Entry!J2235)</f>
        <v>0</v>
      </c>
      <c r="H2235" s="199">
        <v>0</v>
      </c>
      <c r="I2235" s="199">
        <f t="shared" si="34"/>
        <v>0</v>
      </c>
      <c r="J2235" s="200"/>
      <c r="K2235" s="200" t="str" cm="1">
        <f t="array" ref="K2235">IF($C2235="","",IF(AND($C2235=Party_Statement!$C$5,$B2235&gt;=Party_Statement!$C$6,$B2235&lt;=Party_Statement!$E$6),SUMPRODUCT(($C$3:$C2235=Party_Statement!$C$5)*($B$3:$B2235&gt;=Party_Statement!$C$6)*($B$3:$B2235&lt;=Party_Statement!$E$6)),""))</f>
        <v/>
      </c>
    </row>
    <row r="2236" spans="1:11" x14ac:dyDescent="0.2">
      <c r="A2236" s="196">
        <f>Sales_Entry!A2236</f>
        <v>0</v>
      </c>
      <c r="B2236" s="197">
        <f>Sales_Entry!B2236</f>
        <v>0</v>
      </c>
      <c r="C2236" s="198">
        <f>Sales_Entry!D2236</f>
        <v>0</v>
      </c>
      <c r="D2236" s="198" t="s">
        <v>1388</v>
      </c>
      <c r="E2236" s="198">
        <f>Sales_Entry!C2236</f>
        <v>0</v>
      </c>
      <c r="F2236" s="198">
        <f>Sales_Entry!E2236</f>
        <v>0</v>
      </c>
      <c r="G2236" s="199">
        <f>N(Sales_Entry!J2236)</f>
        <v>0</v>
      </c>
      <c r="H2236" s="199">
        <v>0</v>
      </c>
      <c r="I2236" s="199">
        <f t="shared" si="34"/>
        <v>0</v>
      </c>
      <c r="J2236" s="200"/>
      <c r="K2236" s="200" t="str" cm="1">
        <f t="array" ref="K2236">IF($C2236="","",IF(AND($C2236=Party_Statement!$C$5,$B2236&gt;=Party_Statement!$C$6,$B2236&lt;=Party_Statement!$E$6),SUMPRODUCT(($C$3:$C2236=Party_Statement!$C$5)*($B$3:$B2236&gt;=Party_Statement!$C$6)*($B$3:$B2236&lt;=Party_Statement!$E$6)),""))</f>
        <v/>
      </c>
    </row>
    <row r="2237" spans="1:11" x14ac:dyDescent="0.2">
      <c r="A2237" s="196">
        <f>Sales_Entry!A2237</f>
        <v>0</v>
      </c>
      <c r="B2237" s="197">
        <f>Sales_Entry!B2237</f>
        <v>0</v>
      </c>
      <c r="C2237" s="198">
        <f>Sales_Entry!D2237</f>
        <v>0</v>
      </c>
      <c r="D2237" s="198" t="s">
        <v>1388</v>
      </c>
      <c r="E2237" s="198">
        <f>Sales_Entry!C2237</f>
        <v>0</v>
      </c>
      <c r="F2237" s="198">
        <f>Sales_Entry!E2237</f>
        <v>0</v>
      </c>
      <c r="G2237" s="199">
        <f>N(Sales_Entry!J2237)</f>
        <v>0</v>
      </c>
      <c r="H2237" s="199">
        <v>0</v>
      </c>
      <c r="I2237" s="199">
        <f t="shared" si="34"/>
        <v>0</v>
      </c>
      <c r="J2237" s="200"/>
      <c r="K2237" s="200" t="str" cm="1">
        <f t="array" ref="K2237">IF($C2237="","",IF(AND($C2237=Party_Statement!$C$5,$B2237&gt;=Party_Statement!$C$6,$B2237&lt;=Party_Statement!$E$6),SUMPRODUCT(($C$3:$C2237=Party_Statement!$C$5)*($B$3:$B2237&gt;=Party_Statement!$C$6)*($B$3:$B2237&lt;=Party_Statement!$E$6)),""))</f>
        <v/>
      </c>
    </row>
    <row r="2238" spans="1:11" x14ac:dyDescent="0.2">
      <c r="A2238" s="196">
        <f>Sales_Entry!A2238</f>
        <v>0</v>
      </c>
      <c r="B2238" s="197">
        <f>Sales_Entry!B2238</f>
        <v>0</v>
      </c>
      <c r="C2238" s="198">
        <f>Sales_Entry!D2238</f>
        <v>0</v>
      </c>
      <c r="D2238" s="198" t="s">
        <v>1388</v>
      </c>
      <c r="E2238" s="198">
        <f>Sales_Entry!C2238</f>
        <v>0</v>
      </c>
      <c r="F2238" s="198">
        <f>Sales_Entry!E2238</f>
        <v>0</v>
      </c>
      <c r="G2238" s="199">
        <f>N(Sales_Entry!J2238)</f>
        <v>0</v>
      </c>
      <c r="H2238" s="199">
        <v>0</v>
      </c>
      <c r="I2238" s="199">
        <f t="shared" si="34"/>
        <v>0</v>
      </c>
      <c r="J2238" s="200"/>
      <c r="K2238" s="200" t="str" cm="1">
        <f t="array" ref="K2238">IF($C2238="","",IF(AND($C2238=Party_Statement!$C$5,$B2238&gt;=Party_Statement!$C$6,$B2238&lt;=Party_Statement!$E$6),SUMPRODUCT(($C$3:$C2238=Party_Statement!$C$5)*($B$3:$B2238&gt;=Party_Statement!$C$6)*($B$3:$B2238&lt;=Party_Statement!$E$6)),""))</f>
        <v/>
      </c>
    </row>
    <row r="2239" spans="1:11" x14ac:dyDescent="0.2">
      <c r="A2239" s="196">
        <f>Sales_Entry!A2239</f>
        <v>0</v>
      </c>
      <c r="B2239" s="197">
        <f>Sales_Entry!B2239</f>
        <v>0</v>
      </c>
      <c r="C2239" s="198">
        <f>Sales_Entry!D2239</f>
        <v>0</v>
      </c>
      <c r="D2239" s="198" t="s">
        <v>1388</v>
      </c>
      <c r="E2239" s="198">
        <f>Sales_Entry!C2239</f>
        <v>0</v>
      </c>
      <c r="F2239" s="198">
        <f>Sales_Entry!E2239</f>
        <v>0</v>
      </c>
      <c r="G2239" s="199">
        <f>N(Sales_Entry!J2239)</f>
        <v>0</v>
      </c>
      <c r="H2239" s="199">
        <v>0</v>
      </c>
      <c r="I2239" s="199">
        <f t="shared" si="34"/>
        <v>0</v>
      </c>
      <c r="J2239" s="200"/>
      <c r="K2239" s="200" t="str" cm="1">
        <f t="array" ref="K2239">IF($C2239="","",IF(AND($C2239=Party_Statement!$C$5,$B2239&gt;=Party_Statement!$C$6,$B2239&lt;=Party_Statement!$E$6),SUMPRODUCT(($C$3:$C2239=Party_Statement!$C$5)*($B$3:$B2239&gt;=Party_Statement!$C$6)*($B$3:$B2239&lt;=Party_Statement!$E$6)),""))</f>
        <v/>
      </c>
    </row>
    <row r="2240" spans="1:11" x14ac:dyDescent="0.2">
      <c r="A2240" s="196">
        <f>Sales_Entry!A2240</f>
        <v>0</v>
      </c>
      <c r="B2240" s="197">
        <f>Sales_Entry!B2240</f>
        <v>0</v>
      </c>
      <c r="C2240" s="198">
        <f>Sales_Entry!D2240</f>
        <v>0</v>
      </c>
      <c r="D2240" s="198" t="s">
        <v>1388</v>
      </c>
      <c r="E2240" s="198">
        <f>Sales_Entry!C2240</f>
        <v>0</v>
      </c>
      <c r="F2240" s="198">
        <f>Sales_Entry!E2240</f>
        <v>0</v>
      </c>
      <c r="G2240" s="199">
        <f>N(Sales_Entry!J2240)</f>
        <v>0</v>
      </c>
      <c r="H2240" s="199">
        <v>0</v>
      </c>
      <c r="I2240" s="199">
        <f t="shared" si="34"/>
        <v>0</v>
      </c>
      <c r="J2240" s="200"/>
      <c r="K2240" s="200" t="str" cm="1">
        <f t="array" ref="K2240">IF($C2240="","",IF(AND($C2240=Party_Statement!$C$5,$B2240&gt;=Party_Statement!$C$6,$B2240&lt;=Party_Statement!$E$6),SUMPRODUCT(($C$3:$C2240=Party_Statement!$C$5)*($B$3:$B2240&gt;=Party_Statement!$C$6)*($B$3:$B2240&lt;=Party_Statement!$E$6)),""))</f>
        <v/>
      </c>
    </row>
    <row r="2241" spans="1:11" x14ac:dyDescent="0.2">
      <c r="A2241" s="196">
        <f>Sales_Entry!A2241</f>
        <v>0</v>
      </c>
      <c r="B2241" s="197">
        <f>Sales_Entry!B2241</f>
        <v>0</v>
      </c>
      <c r="C2241" s="198">
        <f>Sales_Entry!D2241</f>
        <v>0</v>
      </c>
      <c r="D2241" s="198" t="s">
        <v>1388</v>
      </c>
      <c r="E2241" s="198">
        <f>Sales_Entry!C2241</f>
        <v>0</v>
      </c>
      <c r="F2241" s="198">
        <f>Sales_Entry!E2241</f>
        <v>0</v>
      </c>
      <c r="G2241" s="199">
        <f>N(Sales_Entry!J2241)</f>
        <v>0</v>
      </c>
      <c r="H2241" s="199">
        <v>0</v>
      </c>
      <c r="I2241" s="199">
        <f t="shared" si="34"/>
        <v>0</v>
      </c>
      <c r="J2241" s="200"/>
      <c r="K2241" s="200" t="str" cm="1">
        <f t="array" ref="K2241">IF($C2241="","",IF(AND($C2241=Party_Statement!$C$5,$B2241&gt;=Party_Statement!$C$6,$B2241&lt;=Party_Statement!$E$6),SUMPRODUCT(($C$3:$C2241=Party_Statement!$C$5)*($B$3:$B2241&gt;=Party_Statement!$C$6)*($B$3:$B2241&lt;=Party_Statement!$E$6)),""))</f>
        <v/>
      </c>
    </row>
    <row r="2242" spans="1:11" x14ac:dyDescent="0.2">
      <c r="A2242" s="196">
        <f>Sales_Entry!A2242</f>
        <v>0</v>
      </c>
      <c r="B2242" s="197">
        <f>Sales_Entry!B2242</f>
        <v>0</v>
      </c>
      <c r="C2242" s="198">
        <f>Sales_Entry!D2242</f>
        <v>0</v>
      </c>
      <c r="D2242" s="198" t="s">
        <v>1388</v>
      </c>
      <c r="E2242" s="198">
        <f>Sales_Entry!C2242</f>
        <v>0</v>
      </c>
      <c r="F2242" s="198">
        <f>Sales_Entry!E2242</f>
        <v>0</v>
      </c>
      <c r="G2242" s="199">
        <f>N(Sales_Entry!J2242)</f>
        <v>0</v>
      </c>
      <c r="H2242" s="199">
        <v>0</v>
      </c>
      <c r="I2242" s="199">
        <f t="shared" si="34"/>
        <v>0</v>
      </c>
      <c r="J2242" s="200"/>
      <c r="K2242" s="200" t="str" cm="1">
        <f t="array" ref="K2242">IF($C2242="","",IF(AND($C2242=Party_Statement!$C$5,$B2242&gt;=Party_Statement!$C$6,$B2242&lt;=Party_Statement!$E$6),SUMPRODUCT(($C$3:$C2242=Party_Statement!$C$5)*($B$3:$B2242&gt;=Party_Statement!$C$6)*($B$3:$B2242&lt;=Party_Statement!$E$6)),""))</f>
        <v/>
      </c>
    </row>
    <row r="2243" spans="1:11" x14ac:dyDescent="0.2">
      <c r="A2243" s="196">
        <f>Sales_Entry!A2243</f>
        <v>0</v>
      </c>
      <c r="B2243" s="197">
        <f>Sales_Entry!B2243</f>
        <v>0</v>
      </c>
      <c r="C2243" s="198">
        <f>Sales_Entry!D2243</f>
        <v>0</v>
      </c>
      <c r="D2243" s="198" t="s">
        <v>1388</v>
      </c>
      <c r="E2243" s="198">
        <f>Sales_Entry!C2243</f>
        <v>0</v>
      </c>
      <c r="F2243" s="198">
        <f>Sales_Entry!E2243</f>
        <v>0</v>
      </c>
      <c r="G2243" s="199">
        <f>N(Sales_Entry!J2243)</f>
        <v>0</v>
      </c>
      <c r="H2243" s="199">
        <v>0</v>
      </c>
      <c r="I2243" s="199">
        <f t="shared" si="34"/>
        <v>0</v>
      </c>
      <c r="J2243" s="200"/>
      <c r="K2243" s="200" t="str" cm="1">
        <f t="array" ref="K2243">IF($C2243="","",IF(AND($C2243=Party_Statement!$C$5,$B2243&gt;=Party_Statement!$C$6,$B2243&lt;=Party_Statement!$E$6),SUMPRODUCT(($C$3:$C2243=Party_Statement!$C$5)*($B$3:$B2243&gt;=Party_Statement!$C$6)*($B$3:$B2243&lt;=Party_Statement!$E$6)),""))</f>
        <v/>
      </c>
    </row>
    <row r="2244" spans="1:11" x14ac:dyDescent="0.2">
      <c r="A2244" s="196">
        <f>Sales_Entry!A2244</f>
        <v>0</v>
      </c>
      <c r="B2244" s="197">
        <f>Sales_Entry!B2244</f>
        <v>0</v>
      </c>
      <c r="C2244" s="198">
        <f>Sales_Entry!D2244</f>
        <v>0</v>
      </c>
      <c r="D2244" s="198" t="s">
        <v>1388</v>
      </c>
      <c r="E2244" s="198">
        <f>Sales_Entry!C2244</f>
        <v>0</v>
      </c>
      <c r="F2244" s="198">
        <f>Sales_Entry!E2244</f>
        <v>0</v>
      </c>
      <c r="G2244" s="199">
        <f>N(Sales_Entry!J2244)</f>
        <v>0</v>
      </c>
      <c r="H2244" s="199">
        <v>0</v>
      </c>
      <c r="I2244" s="199">
        <f t="shared" ref="I2244:I2307" si="35">IF($C2244="","",$G2244-$H2244)</f>
        <v>0</v>
      </c>
      <c r="J2244" s="200"/>
      <c r="K2244" s="200" t="str" cm="1">
        <f t="array" ref="K2244">IF($C2244="","",IF(AND($C2244=Party_Statement!$C$5,$B2244&gt;=Party_Statement!$C$6,$B2244&lt;=Party_Statement!$E$6),SUMPRODUCT(($C$3:$C2244=Party_Statement!$C$5)*($B$3:$B2244&gt;=Party_Statement!$C$6)*($B$3:$B2244&lt;=Party_Statement!$E$6)),""))</f>
        <v/>
      </c>
    </row>
    <row r="2245" spans="1:11" x14ac:dyDescent="0.2">
      <c r="A2245" s="196">
        <f>Sales_Entry!A2245</f>
        <v>0</v>
      </c>
      <c r="B2245" s="197">
        <f>Sales_Entry!B2245</f>
        <v>0</v>
      </c>
      <c r="C2245" s="198">
        <f>Sales_Entry!D2245</f>
        <v>0</v>
      </c>
      <c r="D2245" s="198" t="s">
        <v>1388</v>
      </c>
      <c r="E2245" s="198">
        <f>Sales_Entry!C2245</f>
        <v>0</v>
      </c>
      <c r="F2245" s="198">
        <f>Sales_Entry!E2245</f>
        <v>0</v>
      </c>
      <c r="G2245" s="199">
        <f>N(Sales_Entry!J2245)</f>
        <v>0</v>
      </c>
      <c r="H2245" s="199">
        <v>0</v>
      </c>
      <c r="I2245" s="199">
        <f t="shared" si="35"/>
        <v>0</v>
      </c>
      <c r="J2245" s="200"/>
      <c r="K2245" s="200" t="str" cm="1">
        <f t="array" ref="K2245">IF($C2245="","",IF(AND($C2245=Party_Statement!$C$5,$B2245&gt;=Party_Statement!$C$6,$B2245&lt;=Party_Statement!$E$6),SUMPRODUCT(($C$3:$C2245=Party_Statement!$C$5)*($B$3:$B2245&gt;=Party_Statement!$C$6)*($B$3:$B2245&lt;=Party_Statement!$E$6)),""))</f>
        <v/>
      </c>
    </row>
    <row r="2246" spans="1:11" x14ac:dyDescent="0.2">
      <c r="A2246" s="196">
        <f>Sales_Entry!A2246</f>
        <v>0</v>
      </c>
      <c r="B2246" s="197">
        <f>Sales_Entry!B2246</f>
        <v>0</v>
      </c>
      <c r="C2246" s="198">
        <f>Sales_Entry!D2246</f>
        <v>0</v>
      </c>
      <c r="D2246" s="198" t="s">
        <v>1388</v>
      </c>
      <c r="E2246" s="198">
        <f>Sales_Entry!C2246</f>
        <v>0</v>
      </c>
      <c r="F2246" s="198">
        <f>Sales_Entry!E2246</f>
        <v>0</v>
      </c>
      <c r="G2246" s="199">
        <f>N(Sales_Entry!J2246)</f>
        <v>0</v>
      </c>
      <c r="H2246" s="199">
        <v>0</v>
      </c>
      <c r="I2246" s="199">
        <f t="shared" si="35"/>
        <v>0</v>
      </c>
      <c r="J2246" s="200"/>
      <c r="K2246" s="200" t="str" cm="1">
        <f t="array" ref="K2246">IF($C2246="","",IF(AND($C2246=Party_Statement!$C$5,$B2246&gt;=Party_Statement!$C$6,$B2246&lt;=Party_Statement!$E$6),SUMPRODUCT(($C$3:$C2246=Party_Statement!$C$5)*($B$3:$B2246&gt;=Party_Statement!$C$6)*($B$3:$B2246&lt;=Party_Statement!$E$6)),""))</f>
        <v/>
      </c>
    </row>
    <row r="2247" spans="1:11" x14ac:dyDescent="0.2">
      <c r="A2247" s="196">
        <f>Sales_Entry!A2247</f>
        <v>0</v>
      </c>
      <c r="B2247" s="197">
        <f>Sales_Entry!B2247</f>
        <v>0</v>
      </c>
      <c r="C2247" s="198">
        <f>Sales_Entry!D2247</f>
        <v>0</v>
      </c>
      <c r="D2247" s="198" t="s">
        <v>1388</v>
      </c>
      <c r="E2247" s="198">
        <f>Sales_Entry!C2247</f>
        <v>0</v>
      </c>
      <c r="F2247" s="198">
        <f>Sales_Entry!E2247</f>
        <v>0</v>
      </c>
      <c r="G2247" s="199">
        <f>N(Sales_Entry!J2247)</f>
        <v>0</v>
      </c>
      <c r="H2247" s="199">
        <v>0</v>
      </c>
      <c r="I2247" s="199">
        <f t="shared" si="35"/>
        <v>0</v>
      </c>
      <c r="J2247" s="200"/>
      <c r="K2247" s="200" t="str" cm="1">
        <f t="array" ref="K2247">IF($C2247="","",IF(AND($C2247=Party_Statement!$C$5,$B2247&gt;=Party_Statement!$C$6,$B2247&lt;=Party_Statement!$E$6),SUMPRODUCT(($C$3:$C2247=Party_Statement!$C$5)*($B$3:$B2247&gt;=Party_Statement!$C$6)*($B$3:$B2247&lt;=Party_Statement!$E$6)),""))</f>
        <v/>
      </c>
    </row>
    <row r="2248" spans="1:11" x14ac:dyDescent="0.2">
      <c r="A2248" s="196">
        <f>Sales_Entry!A2248</f>
        <v>0</v>
      </c>
      <c r="B2248" s="197">
        <f>Sales_Entry!B2248</f>
        <v>0</v>
      </c>
      <c r="C2248" s="198">
        <f>Sales_Entry!D2248</f>
        <v>0</v>
      </c>
      <c r="D2248" s="198" t="s">
        <v>1388</v>
      </c>
      <c r="E2248" s="198">
        <f>Sales_Entry!C2248</f>
        <v>0</v>
      </c>
      <c r="F2248" s="198">
        <f>Sales_Entry!E2248</f>
        <v>0</v>
      </c>
      <c r="G2248" s="199">
        <f>N(Sales_Entry!J2248)</f>
        <v>0</v>
      </c>
      <c r="H2248" s="199">
        <v>0</v>
      </c>
      <c r="I2248" s="199">
        <f t="shared" si="35"/>
        <v>0</v>
      </c>
      <c r="J2248" s="200"/>
      <c r="K2248" s="200" t="str" cm="1">
        <f t="array" ref="K2248">IF($C2248="","",IF(AND($C2248=Party_Statement!$C$5,$B2248&gt;=Party_Statement!$C$6,$B2248&lt;=Party_Statement!$E$6),SUMPRODUCT(($C$3:$C2248=Party_Statement!$C$5)*($B$3:$B2248&gt;=Party_Statement!$C$6)*($B$3:$B2248&lt;=Party_Statement!$E$6)),""))</f>
        <v/>
      </c>
    </row>
    <row r="2249" spans="1:11" x14ac:dyDescent="0.2">
      <c r="A2249" s="196">
        <f>Sales_Entry!A2249</f>
        <v>0</v>
      </c>
      <c r="B2249" s="197">
        <f>Sales_Entry!B2249</f>
        <v>0</v>
      </c>
      <c r="C2249" s="198">
        <f>Sales_Entry!D2249</f>
        <v>0</v>
      </c>
      <c r="D2249" s="198" t="s">
        <v>1388</v>
      </c>
      <c r="E2249" s="198">
        <f>Sales_Entry!C2249</f>
        <v>0</v>
      </c>
      <c r="F2249" s="198">
        <f>Sales_Entry!E2249</f>
        <v>0</v>
      </c>
      <c r="G2249" s="199">
        <f>N(Sales_Entry!J2249)</f>
        <v>0</v>
      </c>
      <c r="H2249" s="199">
        <v>0</v>
      </c>
      <c r="I2249" s="199">
        <f t="shared" si="35"/>
        <v>0</v>
      </c>
      <c r="J2249" s="200"/>
      <c r="K2249" s="200" t="str" cm="1">
        <f t="array" ref="K2249">IF($C2249="","",IF(AND($C2249=Party_Statement!$C$5,$B2249&gt;=Party_Statement!$C$6,$B2249&lt;=Party_Statement!$E$6),SUMPRODUCT(($C$3:$C2249=Party_Statement!$C$5)*($B$3:$B2249&gt;=Party_Statement!$C$6)*($B$3:$B2249&lt;=Party_Statement!$E$6)),""))</f>
        <v/>
      </c>
    </row>
    <row r="2250" spans="1:11" x14ac:dyDescent="0.2">
      <c r="A2250" s="196">
        <f>Sales_Entry!A2250</f>
        <v>0</v>
      </c>
      <c r="B2250" s="197">
        <f>Sales_Entry!B2250</f>
        <v>0</v>
      </c>
      <c r="C2250" s="198">
        <f>Sales_Entry!D2250</f>
        <v>0</v>
      </c>
      <c r="D2250" s="198" t="s">
        <v>1388</v>
      </c>
      <c r="E2250" s="198">
        <f>Sales_Entry!C2250</f>
        <v>0</v>
      </c>
      <c r="F2250" s="198">
        <f>Sales_Entry!E2250</f>
        <v>0</v>
      </c>
      <c r="G2250" s="199">
        <f>N(Sales_Entry!J2250)</f>
        <v>0</v>
      </c>
      <c r="H2250" s="199">
        <v>0</v>
      </c>
      <c r="I2250" s="199">
        <f t="shared" si="35"/>
        <v>0</v>
      </c>
      <c r="J2250" s="200"/>
      <c r="K2250" s="200" t="str" cm="1">
        <f t="array" ref="K2250">IF($C2250="","",IF(AND($C2250=Party_Statement!$C$5,$B2250&gt;=Party_Statement!$C$6,$B2250&lt;=Party_Statement!$E$6),SUMPRODUCT(($C$3:$C2250=Party_Statement!$C$5)*($B$3:$B2250&gt;=Party_Statement!$C$6)*($B$3:$B2250&lt;=Party_Statement!$E$6)),""))</f>
        <v/>
      </c>
    </row>
    <row r="2251" spans="1:11" x14ac:dyDescent="0.2">
      <c r="A2251" s="196">
        <f>Sales_Entry!A2251</f>
        <v>0</v>
      </c>
      <c r="B2251" s="197">
        <f>Sales_Entry!B2251</f>
        <v>0</v>
      </c>
      <c r="C2251" s="198">
        <f>Sales_Entry!D2251</f>
        <v>0</v>
      </c>
      <c r="D2251" s="198" t="s">
        <v>1388</v>
      </c>
      <c r="E2251" s="198">
        <f>Sales_Entry!C2251</f>
        <v>0</v>
      </c>
      <c r="F2251" s="198">
        <f>Sales_Entry!E2251</f>
        <v>0</v>
      </c>
      <c r="G2251" s="199">
        <f>N(Sales_Entry!J2251)</f>
        <v>0</v>
      </c>
      <c r="H2251" s="199">
        <v>0</v>
      </c>
      <c r="I2251" s="199">
        <f t="shared" si="35"/>
        <v>0</v>
      </c>
      <c r="J2251" s="200"/>
      <c r="K2251" s="200" t="str" cm="1">
        <f t="array" ref="K2251">IF($C2251="","",IF(AND($C2251=Party_Statement!$C$5,$B2251&gt;=Party_Statement!$C$6,$B2251&lt;=Party_Statement!$E$6),SUMPRODUCT(($C$3:$C2251=Party_Statement!$C$5)*($B$3:$B2251&gt;=Party_Statement!$C$6)*($B$3:$B2251&lt;=Party_Statement!$E$6)),""))</f>
        <v/>
      </c>
    </row>
    <row r="2252" spans="1:11" x14ac:dyDescent="0.2">
      <c r="A2252" s="196">
        <f>Sales_Entry!A2252</f>
        <v>0</v>
      </c>
      <c r="B2252" s="197">
        <f>Sales_Entry!B2252</f>
        <v>0</v>
      </c>
      <c r="C2252" s="198">
        <f>Sales_Entry!D2252</f>
        <v>0</v>
      </c>
      <c r="D2252" s="198" t="s">
        <v>1388</v>
      </c>
      <c r="E2252" s="198">
        <f>Sales_Entry!C2252</f>
        <v>0</v>
      </c>
      <c r="F2252" s="198">
        <f>Sales_Entry!E2252</f>
        <v>0</v>
      </c>
      <c r="G2252" s="199">
        <f>N(Sales_Entry!J2252)</f>
        <v>0</v>
      </c>
      <c r="H2252" s="199">
        <v>0</v>
      </c>
      <c r="I2252" s="199">
        <f t="shared" si="35"/>
        <v>0</v>
      </c>
      <c r="J2252" s="200"/>
      <c r="K2252" s="200" t="str" cm="1">
        <f t="array" ref="K2252">IF($C2252="","",IF(AND($C2252=Party_Statement!$C$5,$B2252&gt;=Party_Statement!$C$6,$B2252&lt;=Party_Statement!$E$6),SUMPRODUCT(($C$3:$C2252=Party_Statement!$C$5)*($B$3:$B2252&gt;=Party_Statement!$C$6)*($B$3:$B2252&lt;=Party_Statement!$E$6)),""))</f>
        <v/>
      </c>
    </row>
    <row r="2253" spans="1:11" x14ac:dyDescent="0.2">
      <c r="A2253" s="196">
        <f>Sales_Entry!A2253</f>
        <v>0</v>
      </c>
      <c r="B2253" s="197">
        <f>Sales_Entry!B2253</f>
        <v>0</v>
      </c>
      <c r="C2253" s="198">
        <f>Sales_Entry!D2253</f>
        <v>0</v>
      </c>
      <c r="D2253" s="198" t="s">
        <v>1388</v>
      </c>
      <c r="E2253" s="198">
        <f>Sales_Entry!C2253</f>
        <v>0</v>
      </c>
      <c r="F2253" s="198">
        <f>Sales_Entry!E2253</f>
        <v>0</v>
      </c>
      <c r="G2253" s="199">
        <f>N(Sales_Entry!J2253)</f>
        <v>0</v>
      </c>
      <c r="H2253" s="199">
        <v>0</v>
      </c>
      <c r="I2253" s="199">
        <f t="shared" si="35"/>
        <v>0</v>
      </c>
      <c r="J2253" s="200"/>
      <c r="K2253" s="200" t="str" cm="1">
        <f t="array" ref="K2253">IF($C2253="","",IF(AND($C2253=Party_Statement!$C$5,$B2253&gt;=Party_Statement!$C$6,$B2253&lt;=Party_Statement!$E$6),SUMPRODUCT(($C$3:$C2253=Party_Statement!$C$5)*($B$3:$B2253&gt;=Party_Statement!$C$6)*($B$3:$B2253&lt;=Party_Statement!$E$6)),""))</f>
        <v/>
      </c>
    </row>
    <row r="2254" spans="1:11" x14ac:dyDescent="0.2">
      <c r="A2254" s="196">
        <f>Sales_Entry!A2254</f>
        <v>0</v>
      </c>
      <c r="B2254" s="197">
        <f>Sales_Entry!B2254</f>
        <v>0</v>
      </c>
      <c r="C2254" s="198">
        <f>Sales_Entry!D2254</f>
        <v>0</v>
      </c>
      <c r="D2254" s="198" t="s">
        <v>1388</v>
      </c>
      <c r="E2254" s="198">
        <f>Sales_Entry!C2254</f>
        <v>0</v>
      </c>
      <c r="F2254" s="198">
        <f>Sales_Entry!E2254</f>
        <v>0</v>
      </c>
      <c r="G2254" s="199">
        <f>N(Sales_Entry!J2254)</f>
        <v>0</v>
      </c>
      <c r="H2254" s="199">
        <v>0</v>
      </c>
      <c r="I2254" s="199">
        <f t="shared" si="35"/>
        <v>0</v>
      </c>
      <c r="J2254" s="200"/>
      <c r="K2254" s="200" t="str" cm="1">
        <f t="array" ref="K2254">IF($C2254="","",IF(AND($C2254=Party_Statement!$C$5,$B2254&gt;=Party_Statement!$C$6,$B2254&lt;=Party_Statement!$E$6),SUMPRODUCT(($C$3:$C2254=Party_Statement!$C$5)*($B$3:$B2254&gt;=Party_Statement!$C$6)*($B$3:$B2254&lt;=Party_Statement!$E$6)),""))</f>
        <v/>
      </c>
    </row>
    <row r="2255" spans="1:11" x14ac:dyDescent="0.2">
      <c r="A2255" s="196">
        <f>Sales_Entry!A2255</f>
        <v>0</v>
      </c>
      <c r="B2255" s="197">
        <f>Sales_Entry!B2255</f>
        <v>0</v>
      </c>
      <c r="C2255" s="198">
        <f>Sales_Entry!D2255</f>
        <v>0</v>
      </c>
      <c r="D2255" s="198" t="s">
        <v>1388</v>
      </c>
      <c r="E2255" s="198">
        <f>Sales_Entry!C2255</f>
        <v>0</v>
      </c>
      <c r="F2255" s="198">
        <f>Sales_Entry!E2255</f>
        <v>0</v>
      </c>
      <c r="G2255" s="199">
        <f>N(Sales_Entry!J2255)</f>
        <v>0</v>
      </c>
      <c r="H2255" s="199">
        <v>0</v>
      </c>
      <c r="I2255" s="199">
        <f t="shared" si="35"/>
        <v>0</v>
      </c>
      <c r="J2255" s="200"/>
      <c r="K2255" s="200" t="str" cm="1">
        <f t="array" ref="K2255">IF($C2255="","",IF(AND($C2255=Party_Statement!$C$5,$B2255&gt;=Party_Statement!$C$6,$B2255&lt;=Party_Statement!$E$6),SUMPRODUCT(($C$3:$C2255=Party_Statement!$C$5)*($B$3:$B2255&gt;=Party_Statement!$C$6)*($B$3:$B2255&lt;=Party_Statement!$E$6)),""))</f>
        <v/>
      </c>
    </row>
    <row r="2256" spans="1:11" x14ac:dyDescent="0.2">
      <c r="A2256" s="196">
        <f>Sales_Entry!A2256</f>
        <v>0</v>
      </c>
      <c r="B2256" s="197">
        <f>Sales_Entry!B2256</f>
        <v>0</v>
      </c>
      <c r="C2256" s="198">
        <f>Sales_Entry!D2256</f>
        <v>0</v>
      </c>
      <c r="D2256" s="198" t="s">
        <v>1388</v>
      </c>
      <c r="E2256" s="198">
        <f>Sales_Entry!C2256</f>
        <v>0</v>
      </c>
      <c r="F2256" s="198">
        <f>Sales_Entry!E2256</f>
        <v>0</v>
      </c>
      <c r="G2256" s="199">
        <f>N(Sales_Entry!J2256)</f>
        <v>0</v>
      </c>
      <c r="H2256" s="199">
        <v>0</v>
      </c>
      <c r="I2256" s="199">
        <f t="shared" si="35"/>
        <v>0</v>
      </c>
      <c r="J2256" s="200"/>
      <c r="K2256" s="200" t="str" cm="1">
        <f t="array" ref="K2256">IF($C2256="","",IF(AND($C2256=Party_Statement!$C$5,$B2256&gt;=Party_Statement!$C$6,$B2256&lt;=Party_Statement!$E$6),SUMPRODUCT(($C$3:$C2256=Party_Statement!$C$5)*($B$3:$B2256&gt;=Party_Statement!$C$6)*($B$3:$B2256&lt;=Party_Statement!$E$6)),""))</f>
        <v/>
      </c>
    </row>
    <row r="2257" spans="1:11" x14ac:dyDescent="0.2">
      <c r="A2257" s="196">
        <f>Sales_Entry!A2257</f>
        <v>0</v>
      </c>
      <c r="B2257" s="197">
        <f>Sales_Entry!B2257</f>
        <v>0</v>
      </c>
      <c r="C2257" s="198">
        <f>Sales_Entry!D2257</f>
        <v>0</v>
      </c>
      <c r="D2257" s="198" t="s">
        <v>1388</v>
      </c>
      <c r="E2257" s="198">
        <f>Sales_Entry!C2257</f>
        <v>0</v>
      </c>
      <c r="F2257" s="198">
        <f>Sales_Entry!E2257</f>
        <v>0</v>
      </c>
      <c r="G2257" s="199">
        <f>N(Sales_Entry!J2257)</f>
        <v>0</v>
      </c>
      <c r="H2257" s="199">
        <v>0</v>
      </c>
      <c r="I2257" s="199">
        <f t="shared" si="35"/>
        <v>0</v>
      </c>
      <c r="J2257" s="200"/>
      <c r="K2257" s="200" t="str" cm="1">
        <f t="array" ref="K2257">IF($C2257="","",IF(AND($C2257=Party_Statement!$C$5,$B2257&gt;=Party_Statement!$C$6,$B2257&lt;=Party_Statement!$E$6),SUMPRODUCT(($C$3:$C2257=Party_Statement!$C$5)*($B$3:$B2257&gt;=Party_Statement!$C$6)*($B$3:$B2257&lt;=Party_Statement!$E$6)),""))</f>
        <v/>
      </c>
    </row>
    <row r="2258" spans="1:11" x14ac:dyDescent="0.2">
      <c r="A2258" s="196">
        <f>Sales_Entry!A2258</f>
        <v>0</v>
      </c>
      <c r="B2258" s="197">
        <f>Sales_Entry!B2258</f>
        <v>0</v>
      </c>
      <c r="C2258" s="198">
        <f>Sales_Entry!D2258</f>
        <v>0</v>
      </c>
      <c r="D2258" s="198" t="s">
        <v>1388</v>
      </c>
      <c r="E2258" s="198">
        <f>Sales_Entry!C2258</f>
        <v>0</v>
      </c>
      <c r="F2258" s="198">
        <f>Sales_Entry!E2258</f>
        <v>0</v>
      </c>
      <c r="G2258" s="199">
        <f>N(Sales_Entry!J2258)</f>
        <v>0</v>
      </c>
      <c r="H2258" s="199">
        <v>0</v>
      </c>
      <c r="I2258" s="199">
        <f t="shared" si="35"/>
        <v>0</v>
      </c>
      <c r="J2258" s="200"/>
      <c r="K2258" s="200" t="str" cm="1">
        <f t="array" ref="K2258">IF($C2258="","",IF(AND($C2258=Party_Statement!$C$5,$B2258&gt;=Party_Statement!$C$6,$B2258&lt;=Party_Statement!$E$6),SUMPRODUCT(($C$3:$C2258=Party_Statement!$C$5)*($B$3:$B2258&gt;=Party_Statement!$C$6)*($B$3:$B2258&lt;=Party_Statement!$E$6)),""))</f>
        <v/>
      </c>
    </row>
    <row r="2259" spans="1:11" x14ac:dyDescent="0.2">
      <c r="A2259" s="196">
        <f>Sales_Entry!A2259</f>
        <v>0</v>
      </c>
      <c r="B2259" s="197">
        <f>Sales_Entry!B2259</f>
        <v>0</v>
      </c>
      <c r="C2259" s="198">
        <f>Sales_Entry!D2259</f>
        <v>0</v>
      </c>
      <c r="D2259" s="198" t="s">
        <v>1388</v>
      </c>
      <c r="E2259" s="198">
        <f>Sales_Entry!C2259</f>
        <v>0</v>
      </c>
      <c r="F2259" s="198">
        <f>Sales_Entry!E2259</f>
        <v>0</v>
      </c>
      <c r="G2259" s="199">
        <f>N(Sales_Entry!J2259)</f>
        <v>0</v>
      </c>
      <c r="H2259" s="199">
        <v>0</v>
      </c>
      <c r="I2259" s="199">
        <f t="shared" si="35"/>
        <v>0</v>
      </c>
      <c r="J2259" s="200"/>
      <c r="K2259" s="200" t="str" cm="1">
        <f t="array" ref="K2259">IF($C2259="","",IF(AND($C2259=Party_Statement!$C$5,$B2259&gt;=Party_Statement!$C$6,$B2259&lt;=Party_Statement!$E$6),SUMPRODUCT(($C$3:$C2259=Party_Statement!$C$5)*($B$3:$B2259&gt;=Party_Statement!$C$6)*($B$3:$B2259&lt;=Party_Statement!$E$6)),""))</f>
        <v/>
      </c>
    </row>
    <row r="2260" spans="1:11" x14ac:dyDescent="0.2">
      <c r="A2260" s="196">
        <f>Sales_Entry!A2260</f>
        <v>0</v>
      </c>
      <c r="B2260" s="197">
        <f>Sales_Entry!B2260</f>
        <v>0</v>
      </c>
      <c r="C2260" s="198">
        <f>Sales_Entry!D2260</f>
        <v>0</v>
      </c>
      <c r="D2260" s="198" t="s">
        <v>1388</v>
      </c>
      <c r="E2260" s="198">
        <f>Sales_Entry!C2260</f>
        <v>0</v>
      </c>
      <c r="F2260" s="198">
        <f>Sales_Entry!E2260</f>
        <v>0</v>
      </c>
      <c r="G2260" s="199">
        <f>N(Sales_Entry!J2260)</f>
        <v>0</v>
      </c>
      <c r="H2260" s="199">
        <v>0</v>
      </c>
      <c r="I2260" s="199">
        <f t="shared" si="35"/>
        <v>0</v>
      </c>
      <c r="J2260" s="200"/>
      <c r="K2260" s="200" t="str" cm="1">
        <f t="array" ref="K2260">IF($C2260="","",IF(AND($C2260=Party_Statement!$C$5,$B2260&gt;=Party_Statement!$C$6,$B2260&lt;=Party_Statement!$E$6),SUMPRODUCT(($C$3:$C2260=Party_Statement!$C$5)*($B$3:$B2260&gt;=Party_Statement!$C$6)*($B$3:$B2260&lt;=Party_Statement!$E$6)),""))</f>
        <v/>
      </c>
    </row>
    <row r="2261" spans="1:11" x14ac:dyDescent="0.2">
      <c r="A2261" s="196">
        <f>Sales_Entry!A2261</f>
        <v>0</v>
      </c>
      <c r="B2261" s="197">
        <f>Sales_Entry!B2261</f>
        <v>0</v>
      </c>
      <c r="C2261" s="198">
        <f>Sales_Entry!D2261</f>
        <v>0</v>
      </c>
      <c r="D2261" s="198" t="s">
        <v>1388</v>
      </c>
      <c r="E2261" s="198">
        <f>Sales_Entry!C2261</f>
        <v>0</v>
      </c>
      <c r="F2261" s="198">
        <f>Sales_Entry!E2261</f>
        <v>0</v>
      </c>
      <c r="G2261" s="199">
        <f>N(Sales_Entry!J2261)</f>
        <v>0</v>
      </c>
      <c r="H2261" s="199">
        <v>0</v>
      </c>
      <c r="I2261" s="199">
        <f t="shared" si="35"/>
        <v>0</v>
      </c>
      <c r="J2261" s="200"/>
      <c r="K2261" s="200" t="str" cm="1">
        <f t="array" ref="K2261">IF($C2261="","",IF(AND($C2261=Party_Statement!$C$5,$B2261&gt;=Party_Statement!$C$6,$B2261&lt;=Party_Statement!$E$6),SUMPRODUCT(($C$3:$C2261=Party_Statement!$C$5)*($B$3:$B2261&gt;=Party_Statement!$C$6)*($B$3:$B2261&lt;=Party_Statement!$E$6)),""))</f>
        <v/>
      </c>
    </row>
    <row r="2262" spans="1:11" x14ac:dyDescent="0.2">
      <c r="A2262" s="196">
        <f>Sales_Entry!A2262</f>
        <v>0</v>
      </c>
      <c r="B2262" s="197">
        <f>Sales_Entry!B2262</f>
        <v>0</v>
      </c>
      <c r="C2262" s="198">
        <f>Sales_Entry!D2262</f>
        <v>0</v>
      </c>
      <c r="D2262" s="198" t="s">
        <v>1388</v>
      </c>
      <c r="E2262" s="198">
        <f>Sales_Entry!C2262</f>
        <v>0</v>
      </c>
      <c r="F2262" s="198">
        <f>Sales_Entry!E2262</f>
        <v>0</v>
      </c>
      <c r="G2262" s="199">
        <f>N(Sales_Entry!J2262)</f>
        <v>0</v>
      </c>
      <c r="H2262" s="199">
        <v>0</v>
      </c>
      <c r="I2262" s="199">
        <f t="shared" si="35"/>
        <v>0</v>
      </c>
      <c r="J2262" s="200"/>
      <c r="K2262" s="200" t="str" cm="1">
        <f t="array" ref="K2262">IF($C2262="","",IF(AND($C2262=Party_Statement!$C$5,$B2262&gt;=Party_Statement!$C$6,$B2262&lt;=Party_Statement!$E$6),SUMPRODUCT(($C$3:$C2262=Party_Statement!$C$5)*($B$3:$B2262&gt;=Party_Statement!$C$6)*($B$3:$B2262&lt;=Party_Statement!$E$6)),""))</f>
        <v/>
      </c>
    </row>
    <row r="2263" spans="1:11" x14ac:dyDescent="0.2">
      <c r="A2263" s="196">
        <f>Sales_Entry!A2263</f>
        <v>0</v>
      </c>
      <c r="B2263" s="197">
        <f>Sales_Entry!B2263</f>
        <v>0</v>
      </c>
      <c r="C2263" s="198">
        <f>Sales_Entry!D2263</f>
        <v>0</v>
      </c>
      <c r="D2263" s="198" t="s">
        <v>1388</v>
      </c>
      <c r="E2263" s="198">
        <f>Sales_Entry!C2263</f>
        <v>0</v>
      </c>
      <c r="F2263" s="198">
        <f>Sales_Entry!E2263</f>
        <v>0</v>
      </c>
      <c r="G2263" s="199">
        <f>N(Sales_Entry!J2263)</f>
        <v>0</v>
      </c>
      <c r="H2263" s="199">
        <v>0</v>
      </c>
      <c r="I2263" s="199">
        <f t="shared" si="35"/>
        <v>0</v>
      </c>
      <c r="J2263" s="200"/>
      <c r="K2263" s="200" t="str" cm="1">
        <f t="array" ref="K2263">IF($C2263="","",IF(AND($C2263=Party_Statement!$C$5,$B2263&gt;=Party_Statement!$C$6,$B2263&lt;=Party_Statement!$E$6),SUMPRODUCT(($C$3:$C2263=Party_Statement!$C$5)*($B$3:$B2263&gt;=Party_Statement!$C$6)*($B$3:$B2263&lt;=Party_Statement!$E$6)),""))</f>
        <v/>
      </c>
    </row>
    <row r="2264" spans="1:11" x14ac:dyDescent="0.2">
      <c r="A2264" s="196">
        <f>Sales_Entry!A2264</f>
        <v>0</v>
      </c>
      <c r="B2264" s="197">
        <f>Sales_Entry!B2264</f>
        <v>0</v>
      </c>
      <c r="C2264" s="198">
        <f>Sales_Entry!D2264</f>
        <v>0</v>
      </c>
      <c r="D2264" s="198" t="s">
        <v>1388</v>
      </c>
      <c r="E2264" s="198">
        <f>Sales_Entry!C2264</f>
        <v>0</v>
      </c>
      <c r="F2264" s="198">
        <f>Sales_Entry!E2264</f>
        <v>0</v>
      </c>
      <c r="G2264" s="199">
        <f>N(Sales_Entry!J2264)</f>
        <v>0</v>
      </c>
      <c r="H2264" s="199">
        <v>0</v>
      </c>
      <c r="I2264" s="199">
        <f t="shared" si="35"/>
        <v>0</v>
      </c>
      <c r="J2264" s="200"/>
      <c r="K2264" s="200" t="str" cm="1">
        <f t="array" ref="K2264">IF($C2264="","",IF(AND($C2264=Party_Statement!$C$5,$B2264&gt;=Party_Statement!$C$6,$B2264&lt;=Party_Statement!$E$6),SUMPRODUCT(($C$3:$C2264=Party_Statement!$C$5)*($B$3:$B2264&gt;=Party_Statement!$C$6)*($B$3:$B2264&lt;=Party_Statement!$E$6)),""))</f>
        <v/>
      </c>
    </row>
    <row r="2265" spans="1:11" x14ac:dyDescent="0.2">
      <c r="A2265" s="196">
        <f>Sales_Entry!A2265</f>
        <v>0</v>
      </c>
      <c r="B2265" s="197">
        <f>Sales_Entry!B2265</f>
        <v>0</v>
      </c>
      <c r="C2265" s="198">
        <f>Sales_Entry!D2265</f>
        <v>0</v>
      </c>
      <c r="D2265" s="198" t="s">
        <v>1388</v>
      </c>
      <c r="E2265" s="198">
        <f>Sales_Entry!C2265</f>
        <v>0</v>
      </c>
      <c r="F2265" s="198">
        <f>Sales_Entry!E2265</f>
        <v>0</v>
      </c>
      <c r="G2265" s="199">
        <f>N(Sales_Entry!J2265)</f>
        <v>0</v>
      </c>
      <c r="H2265" s="199">
        <v>0</v>
      </c>
      <c r="I2265" s="199">
        <f t="shared" si="35"/>
        <v>0</v>
      </c>
      <c r="J2265" s="200"/>
      <c r="K2265" s="200" t="str" cm="1">
        <f t="array" ref="K2265">IF($C2265="","",IF(AND($C2265=Party_Statement!$C$5,$B2265&gt;=Party_Statement!$C$6,$B2265&lt;=Party_Statement!$E$6),SUMPRODUCT(($C$3:$C2265=Party_Statement!$C$5)*($B$3:$B2265&gt;=Party_Statement!$C$6)*($B$3:$B2265&lt;=Party_Statement!$E$6)),""))</f>
        <v/>
      </c>
    </row>
    <row r="2266" spans="1:11" x14ac:dyDescent="0.2">
      <c r="A2266" s="196">
        <f>Sales_Entry!A2266</f>
        <v>0</v>
      </c>
      <c r="B2266" s="197">
        <f>Sales_Entry!B2266</f>
        <v>0</v>
      </c>
      <c r="C2266" s="198">
        <f>Sales_Entry!D2266</f>
        <v>0</v>
      </c>
      <c r="D2266" s="198" t="s">
        <v>1388</v>
      </c>
      <c r="E2266" s="198">
        <f>Sales_Entry!C2266</f>
        <v>0</v>
      </c>
      <c r="F2266" s="198">
        <f>Sales_Entry!E2266</f>
        <v>0</v>
      </c>
      <c r="G2266" s="199">
        <f>N(Sales_Entry!J2266)</f>
        <v>0</v>
      </c>
      <c r="H2266" s="199">
        <v>0</v>
      </c>
      <c r="I2266" s="199">
        <f t="shared" si="35"/>
        <v>0</v>
      </c>
      <c r="J2266" s="200"/>
      <c r="K2266" s="200" t="str" cm="1">
        <f t="array" ref="K2266">IF($C2266="","",IF(AND($C2266=Party_Statement!$C$5,$B2266&gt;=Party_Statement!$C$6,$B2266&lt;=Party_Statement!$E$6),SUMPRODUCT(($C$3:$C2266=Party_Statement!$C$5)*($B$3:$B2266&gt;=Party_Statement!$C$6)*($B$3:$B2266&lt;=Party_Statement!$E$6)),""))</f>
        <v/>
      </c>
    </row>
    <row r="2267" spans="1:11" x14ac:dyDescent="0.2">
      <c r="A2267" s="196">
        <f>Sales_Entry!A2267</f>
        <v>0</v>
      </c>
      <c r="B2267" s="197">
        <f>Sales_Entry!B2267</f>
        <v>0</v>
      </c>
      <c r="C2267" s="198">
        <f>Sales_Entry!D2267</f>
        <v>0</v>
      </c>
      <c r="D2267" s="198" t="s">
        <v>1388</v>
      </c>
      <c r="E2267" s="198">
        <f>Sales_Entry!C2267</f>
        <v>0</v>
      </c>
      <c r="F2267" s="198">
        <f>Sales_Entry!E2267</f>
        <v>0</v>
      </c>
      <c r="G2267" s="199">
        <f>N(Sales_Entry!J2267)</f>
        <v>0</v>
      </c>
      <c r="H2267" s="199">
        <v>0</v>
      </c>
      <c r="I2267" s="199">
        <f t="shared" si="35"/>
        <v>0</v>
      </c>
      <c r="J2267" s="200"/>
      <c r="K2267" s="200" t="str" cm="1">
        <f t="array" ref="K2267">IF($C2267="","",IF(AND($C2267=Party_Statement!$C$5,$B2267&gt;=Party_Statement!$C$6,$B2267&lt;=Party_Statement!$E$6),SUMPRODUCT(($C$3:$C2267=Party_Statement!$C$5)*($B$3:$B2267&gt;=Party_Statement!$C$6)*($B$3:$B2267&lt;=Party_Statement!$E$6)),""))</f>
        <v/>
      </c>
    </row>
    <row r="2268" spans="1:11" x14ac:dyDescent="0.2">
      <c r="A2268" s="196">
        <f>Sales_Entry!A2268</f>
        <v>0</v>
      </c>
      <c r="B2268" s="197">
        <f>Sales_Entry!B2268</f>
        <v>0</v>
      </c>
      <c r="C2268" s="198">
        <f>Sales_Entry!D2268</f>
        <v>0</v>
      </c>
      <c r="D2268" s="198" t="s">
        <v>1388</v>
      </c>
      <c r="E2268" s="198">
        <f>Sales_Entry!C2268</f>
        <v>0</v>
      </c>
      <c r="F2268" s="198">
        <f>Sales_Entry!E2268</f>
        <v>0</v>
      </c>
      <c r="G2268" s="199">
        <f>N(Sales_Entry!J2268)</f>
        <v>0</v>
      </c>
      <c r="H2268" s="199">
        <v>0</v>
      </c>
      <c r="I2268" s="199">
        <f t="shared" si="35"/>
        <v>0</v>
      </c>
      <c r="J2268" s="200"/>
      <c r="K2268" s="200" t="str" cm="1">
        <f t="array" ref="K2268">IF($C2268="","",IF(AND($C2268=Party_Statement!$C$5,$B2268&gt;=Party_Statement!$C$6,$B2268&lt;=Party_Statement!$E$6),SUMPRODUCT(($C$3:$C2268=Party_Statement!$C$5)*($B$3:$B2268&gt;=Party_Statement!$C$6)*($B$3:$B2268&lt;=Party_Statement!$E$6)),""))</f>
        <v/>
      </c>
    </row>
    <row r="2269" spans="1:11" x14ac:dyDescent="0.2">
      <c r="A2269" s="196">
        <f>Sales_Entry!A2269</f>
        <v>0</v>
      </c>
      <c r="B2269" s="197">
        <f>Sales_Entry!B2269</f>
        <v>0</v>
      </c>
      <c r="C2269" s="198">
        <f>Sales_Entry!D2269</f>
        <v>0</v>
      </c>
      <c r="D2269" s="198" t="s">
        <v>1388</v>
      </c>
      <c r="E2269" s="198">
        <f>Sales_Entry!C2269</f>
        <v>0</v>
      </c>
      <c r="F2269" s="198">
        <f>Sales_Entry!E2269</f>
        <v>0</v>
      </c>
      <c r="G2269" s="199">
        <f>N(Sales_Entry!J2269)</f>
        <v>0</v>
      </c>
      <c r="H2269" s="199">
        <v>0</v>
      </c>
      <c r="I2269" s="199">
        <f t="shared" si="35"/>
        <v>0</v>
      </c>
      <c r="J2269" s="200"/>
      <c r="K2269" s="200" t="str" cm="1">
        <f t="array" ref="K2269">IF($C2269="","",IF(AND($C2269=Party_Statement!$C$5,$B2269&gt;=Party_Statement!$C$6,$B2269&lt;=Party_Statement!$E$6),SUMPRODUCT(($C$3:$C2269=Party_Statement!$C$5)*($B$3:$B2269&gt;=Party_Statement!$C$6)*($B$3:$B2269&lt;=Party_Statement!$E$6)),""))</f>
        <v/>
      </c>
    </row>
    <row r="2270" spans="1:11" x14ac:dyDescent="0.2">
      <c r="A2270" s="196">
        <f>Sales_Entry!A2270</f>
        <v>0</v>
      </c>
      <c r="B2270" s="197">
        <f>Sales_Entry!B2270</f>
        <v>0</v>
      </c>
      <c r="C2270" s="198">
        <f>Sales_Entry!D2270</f>
        <v>0</v>
      </c>
      <c r="D2270" s="198" t="s">
        <v>1388</v>
      </c>
      <c r="E2270" s="198">
        <f>Sales_Entry!C2270</f>
        <v>0</v>
      </c>
      <c r="F2270" s="198">
        <f>Sales_Entry!E2270</f>
        <v>0</v>
      </c>
      <c r="G2270" s="199">
        <f>N(Sales_Entry!J2270)</f>
        <v>0</v>
      </c>
      <c r="H2270" s="199">
        <v>0</v>
      </c>
      <c r="I2270" s="199">
        <f t="shared" si="35"/>
        <v>0</v>
      </c>
      <c r="J2270" s="200"/>
      <c r="K2270" s="200" t="str" cm="1">
        <f t="array" ref="K2270">IF($C2270="","",IF(AND($C2270=Party_Statement!$C$5,$B2270&gt;=Party_Statement!$C$6,$B2270&lt;=Party_Statement!$E$6),SUMPRODUCT(($C$3:$C2270=Party_Statement!$C$5)*($B$3:$B2270&gt;=Party_Statement!$C$6)*($B$3:$B2270&lt;=Party_Statement!$E$6)),""))</f>
        <v/>
      </c>
    </row>
    <row r="2271" spans="1:11" x14ac:dyDescent="0.2">
      <c r="A2271" s="196">
        <f>Sales_Entry!A2271</f>
        <v>0</v>
      </c>
      <c r="B2271" s="197">
        <f>Sales_Entry!B2271</f>
        <v>0</v>
      </c>
      <c r="C2271" s="198">
        <f>Sales_Entry!D2271</f>
        <v>0</v>
      </c>
      <c r="D2271" s="198" t="s">
        <v>1388</v>
      </c>
      <c r="E2271" s="198">
        <f>Sales_Entry!C2271</f>
        <v>0</v>
      </c>
      <c r="F2271" s="198">
        <f>Sales_Entry!E2271</f>
        <v>0</v>
      </c>
      <c r="G2271" s="199">
        <f>N(Sales_Entry!J2271)</f>
        <v>0</v>
      </c>
      <c r="H2271" s="199">
        <v>0</v>
      </c>
      <c r="I2271" s="199">
        <f t="shared" si="35"/>
        <v>0</v>
      </c>
      <c r="J2271" s="200"/>
      <c r="K2271" s="200" t="str" cm="1">
        <f t="array" ref="K2271">IF($C2271="","",IF(AND($C2271=Party_Statement!$C$5,$B2271&gt;=Party_Statement!$C$6,$B2271&lt;=Party_Statement!$E$6),SUMPRODUCT(($C$3:$C2271=Party_Statement!$C$5)*($B$3:$B2271&gt;=Party_Statement!$C$6)*($B$3:$B2271&lt;=Party_Statement!$E$6)),""))</f>
        <v/>
      </c>
    </row>
    <row r="2272" spans="1:11" x14ac:dyDescent="0.2">
      <c r="A2272" s="196">
        <f>Sales_Entry!A2272</f>
        <v>0</v>
      </c>
      <c r="B2272" s="197">
        <f>Sales_Entry!B2272</f>
        <v>0</v>
      </c>
      <c r="C2272" s="198">
        <f>Sales_Entry!D2272</f>
        <v>0</v>
      </c>
      <c r="D2272" s="198" t="s">
        <v>1388</v>
      </c>
      <c r="E2272" s="198">
        <f>Sales_Entry!C2272</f>
        <v>0</v>
      </c>
      <c r="F2272" s="198">
        <f>Sales_Entry!E2272</f>
        <v>0</v>
      </c>
      <c r="G2272" s="199">
        <f>N(Sales_Entry!J2272)</f>
        <v>0</v>
      </c>
      <c r="H2272" s="199">
        <v>0</v>
      </c>
      <c r="I2272" s="199">
        <f t="shared" si="35"/>
        <v>0</v>
      </c>
      <c r="J2272" s="200"/>
      <c r="K2272" s="200" t="str" cm="1">
        <f t="array" ref="K2272">IF($C2272="","",IF(AND($C2272=Party_Statement!$C$5,$B2272&gt;=Party_Statement!$C$6,$B2272&lt;=Party_Statement!$E$6),SUMPRODUCT(($C$3:$C2272=Party_Statement!$C$5)*($B$3:$B2272&gt;=Party_Statement!$C$6)*($B$3:$B2272&lt;=Party_Statement!$E$6)),""))</f>
        <v/>
      </c>
    </row>
    <row r="2273" spans="1:11" x14ac:dyDescent="0.2">
      <c r="A2273" s="196">
        <f>Sales_Entry!A2273</f>
        <v>0</v>
      </c>
      <c r="B2273" s="197">
        <f>Sales_Entry!B2273</f>
        <v>0</v>
      </c>
      <c r="C2273" s="198">
        <f>Sales_Entry!D2273</f>
        <v>0</v>
      </c>
      <c r="D2273" s="198" t="s">
        <v>1388</v>
      </c>
      <c r="E2273" s="198">
        <f>Sales_Entry!C2273</f>
        <v>0</v>
      </c>
      <c r="F2273" s="198">
        <f>Sales_Entry!E2273</f>
        <v>0</v>
      </c>
      <c r="G2273" s="199">
        <f>N(Sales_Entry!J2273)</f>
        <v>0</v>
      </c>
      <c r="H2273" s="199">
        <v>0</v>
      </c>
      <c r="I2273" s="199">
        <f t="shared" si="35"/>
        <v>0</v>
      </c>
      <c r="J2273" s="200"/>
      <c r="K2273" s="200" t="str" cm="1">
        <f t="array" ref="K2273">IF($C2273="","",IF(AND($C2273=Party_Statement!$C$5,$B2273&gt;=Party_Statement!$C$6,$B2273&lt;=Party_Statement!$E$6),SUMPRODUCT(($C$3:$C2273=Party_Statement!$C$5)*($B$3:$B2273&gt;=Party_Statement!$C$6)*($B$3:$B2273&lt;=Party_Statement!$E$6)),""))</f>
        <v/>
      </c>
    </row>
    <row r="2274" spans="1:11" x14ac:dyDescent="0.2">
      <c r="A2274" s="196">
        <f>Sales_Entry!A2274</f>
        <v>0</v>
      </c>
      <c r="B2274" s="197">
        <f>Sales_Entry!B2274</f>
        <v>0</v>
      </c>
      <c r="C2274" s="198">
        <f>Sales_Entry!D2274</f>
        <v>0</v>
      </c>
      <c r="D2274" s="198" t="s">
        <v>1388</v>
      </c>
      <c r="E2274" s="198">
        <f>Sales_Entry!C2274</f>
        <v>0</v>
      </c>
      <c r="F2274" s="198">
        <f>Sales_Entry!E2274</f>
        <v>0</v>
      </c>
      <c r="G2274" s="199">
        <f>N(Sales_Entry!J2274)</f>
        <v>0</v>
      </c>
      <c r="H2274" s="199">
        <v>0</v>
      </c>
      <c r="I2274" s="199">
        <f t="shared" si="35"/>
        <v>0</v>
      </c>
      <c r="J2274" s="200"/>
      <c r="K2274" s="200" t="str" cm="1">
        <f t="array" ref="K2274">IF($C2274="","",IF(AND($C2274=Party_Statement!$C$5,$B2274&gt;=Party_Statement!$C$6,$B2274&lt;=Party_Statement!$E$6),SUMPRODUCT(($C$3:$C2274=Party_Statement!$C$5)*($B$3:$B2274&gt;=Party_Statement!$C$6)*($B$3:$B2274&lt;=Party_Statement!$E$6)),""))</f>
        <v/>
      </c>
    </row>
    <row r="2275" spans="1:11" x14ac:dyDescent="0.2">
      <c r="A2275" s="196">
        <f>Sales_Entry!A2275</f>
        <v>0</v>
      </c>
      <c r="B2275" s="197">
        <f>Sales_Entry!B2275</f>
        <v>0</v>
      </c>
      <c r="C2275" s="198">
        <f>Sales_Entry!D2275</f>
        <v>0</v>
      </c>
      <c r="D2275" s="198" t="s">
        <v>1388</v>
      </c>
      <c r="E2275" s="198">
        <f>Sales_Entry!C2275</f>
        <v>0</v>
      </c>
      <c r="F2275" s="198">
        <f>Sales_Entry!E2275</f>
        <v>0</v>
      </c>
      <c r="G2275" s="199">
        <f>N(Sales_Entry!J2275)</f>
        <v>0</v>
      </c>
      <c r="H2275" s="199">
        <v>0</v>
      </c>
      <c r="I2275" s="199">
        <f t="shared" si="35"/>
        <v>0</v>
      </c>
      <c r="J2275" s="200"/>
      <c r="K2275" s="200" t="str" cm="1">
        <f t="array" ref="K2275">IF($C2275="","",IF(AND($C2275=Party_Statement!$C$5,$B2275&gt;=Party_Statement!$C$6,$B2275&lt;=Party_Statement!$E$6),SUMPRODUCT(($C$3:$C2275=Party_Statement!$C$5)*($B$3:$B2275&gt;=Party_Statement!$C$6)*($B$3:$B2275&lt;=Party_Statement!$E$6)),""))</f>
        <v/>
      </c>
    </row>
    <row r="2276" spans="1:11" x14ac:dyDescent="0.2">
      <c r="A2276" s="196">
        <f>Sales_Entry!A2276</f>
        <v>0</v>
      </c>
      <c r="B2276" s="197">
        <f>Sales_Entry!B2276</f>
        <v>0</v>
      </c>
      <c r="C2276" s="198">
        <f>Sales_Entry!D2276</f>
        <v>0</v>
      </c>
      <c r="D2276" s="198" t="s">
        <v>1388</v>
      </c>
      <c r="E2276" s="198">
        <f>Sales_Entry!C2276</f>
        <v>0</v>
      </c>
      <c r="F2276" s="198">
        <f>Sales_Entry!E2276</f>
        <v>0</v>
      </c>
      <c r="G2276" s="199">
        <f>N(Sales_Entry!J2276)</f>
        <v>0</v>
      </c>
      <c r="H2276" s="199">
        <v>0</v>
      </c>
      <c r="I2276" s="199">
        <f t="shared" si="35"/>
        <v>0</v>
      </c>
      <c r="J2276" s="200"/>
      <c r="K2276" s="200" t="str" cm="1">
        <f t="array" ref="K2276">IF($C2276="","",IF(AND($C2276=Party_Statement!$C$5,$B2276&gt;=Party_Statement!$C$6,$B2276&lt;=Party_Statement!$E$6),SUMPRODUCT(($C$3:$C2276=Party_Statement!$C$5)*($B$3:$B2276&gt;=Party_Statement!$C$6)*($B$3:$B2276&lt;=Party_Statement!$E$6)),""))</f>
        <v/>
      </c>
    </row>
    <row r="2277" spans="1:11" x14ac:dyDescent="0.2">
      <c r="A2277" s="196">
        <f>Sales_Entry!A2277</f>
        <v>0</v>
      </c>
      <c r="B2277" s="197">
        <f>Sales_Entry!B2277</f>
        <v>0</v>
      </c>
      <c r="C2277" s="198">
        <f>Sales_Entry!D2277</f>
        <v>0</v>
      </c>
      <c r="D2277" s="198" t="s">
        <v>1388</v>
      </c>
      <c r="E2277" s="198">
        <f>Sales_Entry!C2277</f>
        <v>0</v>
      </c>
      <c r="F2277" s="198">
        <f>Sales_Entry!E2277</f>
        <v>0</v>
      </c>
      <c r="G2277" s="199">
        <f>N(Sales_Entry!J2277)</f>
        <v>0</v>
      </c>
      <c r="H2277" s="199">
        <v>0</v>
      </c>
      <c r="I2277" s="199">
        <f t="shared" si="35"/>
        <v>0</v>
      </c>
      <c r="J2277" s="200"/>
      <c r="K2277" s="200" t="str" cm="1">
        <f t="array" ref="K2277">IF($C2277="","",IF(AND($C2277=Party_Statement!$C$5,$B2277&gt;=Party_Statement!$C$6,$B2277&lt;=Party_Statement!$E$6),SUMPRODUCT(($C$3:$C2277=Party_Statement!$C$5)*($B$3:$B2277&gt;=Party_Statement!$C$6)*($B$3:$B2277&lt;=Party_Statement!$E$6)),""))</f>
        <v/>
      </c>
    </row>
    <row r="2278" spans="1:11" x14ac:dyDescent="0.2">
      <c r="A2278" s="196">
        <f>Sales_Entry!A2278</f>
        <v>0</v>
      </c>
      <c r="B2278" s="197">
        <f>Sales_Entry!B2278</f>
        <v>0</v>
      </c>
      <c r="C2278" s="198">
        <f>Sales_Entry!D2278</f>
        <v>0</v>
      </c>
      <c r="D2278" s="198" t="s">
        <v>1388</v>
      </c>
      <c r="E2278" s="198">
        <f>Sales_Entry!C2278</f>
        <v>0</v>
      </c>
      <c r="F2278" s="198">
        <f>Sales_Entry!E2278</f>
        <v>0</v>
      </c>
      <c r="G2278" s="199">
        <f>N(Sales_Entry!J2278)</f>
        <v>0</v>
      </c>
      <c r="H2278" s="199">
        <v>0</v>
      </c>
      <c r="I2278" s="199">
        <f t="shared" si="35"/>
        <v>0</v>
      </c>
      <c r="J2278" s="200"/>
      <c r="K2278" s="200" t="str" cm="1">
        <f t="array" ref="K2278">IF($C2278="","",IF(AND($C2278=Party_Statement!$C$5,$B2278&gt;=Party_Statement!$C$6,$B2278&lt;=Party_Statement!$E$6),SUMPRODUCT(($C$3:$C2278=Party_Statement!$C$5)*($B$3:$B2278&gt;=Party_Statement!$C$6)*($B$3:$B2278&lt;=Party_Statement!$E$6)),""))</f>
        <v/>
      </c>
    </row>
    <row r="2279" spans="1:11" x14ac:dyDescent="0.2">
      <c r="A2279" s="196">
        <f>Sales_Entry!A2279</f>
        <v>0</v>
      </c>
      <c r="B2279" s="197">
        <f>Sales_Entry!B2279</f>
        <v>0</v>
      </c>
      <c r="C2279" s="198">
        <f>Sales_Entry!D2279</f>
        <v>0</v>
      </c>
      <c r="D2279" s="198" t="s">
        <v>1388</v>
      </c>
      <c r="E2279" s="198">
        <f>Sales_Entry!C2279</f>
        <v>0</v>
      </c>
      <c r="F2279" s="198">
        <f>Sales_Entry!E2279</f>
        <v>0</v>
      </c>
      <c r="G2279" s="199">
        <f>N(Sales_Entry!J2279)</f>
        <v>0</v>
      </c>
      <c r="H2279" s="199">
        <v>0</v>
      </c>
      <c r="I2279" s="199">
        <f t="shared" si="35"/>
        <v>0</v>
      </c>
      <c r="J2279" s="200"/>
      <c r="K2279" s="200" t="str" cm="1">
        <f t="array" ref="K2279">IF($C2279="","",IF(AND($C2279=Party_Statement!$C$5,$B2279&gt;=Party_Statement!$C$6,$B2279&lt;=Party_Statement!$E$6),SUMPRODUCT(($C$3:$C2279=Party_Statement!$C$5)*($B$3:$B2279&gt;=Party_Statement!$C$6)*($B$3:$B2279&lt;=Party_Statement!$E$6)),""))</f>
        <v/>
      </c>
    </row>
    <row r="2280" spans="1:11" x14ac:dyDescent="0.2">
      <c r="A2280" s="196">
        <f>Sales_Entry!A2280</f>
        <v>0</v>
      </c>
      <c r="B2280" s="197">
        <f>Sales_Entry!B2280</f>
        <v>0</v>
      </c>
      <c r="C2280" s="198">
        <f>Sales_Entry!D2280</f>
        <v>0</v>
      </c>
      <c r="D2280" s="198" t="s">
        <v>1388</v>
      </c>
      <c r="E2280" s="198">
        <f>Sales_Entry!C2280</f>
        <v>0</v>
      </c>
      <c r="F2280" s="198">
        <f>Sales_Entry!E2280</f>
        <v>0</v>
      </c>
      <c r="G2280" s="199">
        <f>N(Sales_Entry!J2280)</f>
        <v>0</v>
      </c>
      <c r="H2280" s="199">
        <v>0</v>
      </c>
      <c r="I2280" s="199">
        <f t="shared" si="35"/>
        <v>0</v>
      </c>
      <c r="J2280" s="200"/>
      <c r="K2280" s="200" t="str" cm="1">
        <f t="array" ref="K2280">IF($C2280="","",IF(AND($C2280=Party_Statement!$C$5,$B2280&gt;=Party_Statement!$C$6,$B2280&lt;=Party_Statement!$E$6),SUMPRODUCT(($C$3:$C2280=Party_Statement!$C$5)*($B$3:$B2280&gt;=Party_Statement!$C$6)*($B$3:$B2280&lt;=Party_Statement!$E$6)),""))</f>
        <v/>
      </c>
    </row>
    <row r="2281" spans="1:11" x14ac:dyDescent="0.2">
      <c r="A2281" s="196">
        <f>Sales_Entry!A2281</f>
        <v>0</v>
      </c>
      <c r="B2281" s="197">
        <f>Sales_Entry!B2281</f>
        <v>0</v>
      </c>
      <c r="C2281" s="198">
        <f>Sales_Entry!D2281</f>
        <v>0</v>
      </c>
      <c r="D2281" s="198" t="s">
        <v>1388</v>
      </c>
      <c r="E2281" s="198">
        <f>Sales_Entry!C2281</f>
        <v>0</v>
      </c>
      <c r="F2281" s="198">
        <f>Sales_Entry!E2281</f>
        <v>0</v>
      </c>
      <c r="G2281" s="199">
        <f>N(Sales_Entry!J2281)</f>
        <v>0</v>
      </c>
      <c r="H2281" s="199">
        <v>0</v>
      </c>
      <c r="I2281" s="199">
        <f t="shared" si="35"/>
        <v>0</v>
      </c>
      <c r="J2281" s="200"/>
      <c r="K2281" s="200" t="str" cm="1">
        <f t="array" ref="K2281">IF($C2281="","",IF(AND($C2281=Party_Statement!$C$5,$B2281&gt;=Party_Statement!$C$6,$B2281&lt;=Party_Statement!$E$6),SUMPRODUCT(($C$3:$C2281=Party_Statement!$C$5)*($B$3:$B2281&gt;=Party_Statement!$C$6)*($B$3:$B2281&lt;=Party_Statement!$E$6)),""))</f>
        <v/>
      </c>
    </row>
    <row r="2282" spans="1:11" x14ac:dyDescent="0.2">
      <c r="A2282" s="196">
        <f>Sales_Entry!A2282</f>
        <v>0</v>
      </c>
      <c r="B2282" s="197">
        <f>Sales_Entry!B2282</f>
        <v>0</v>
      </c>
      <c r="C2282" s="198">
        <f>Sales_Entry!D2282</f>
        <v>0</v>
      </c>
      <c r="D2282" s="198" t="s">
        <v>1388</v>
      </c>
      <c r="E2282" s="198">
        <f>Sales_Entry!C2282</f>
        <v>0</v>
      </c>
      <c r="F2282" s="198">
        <f>Sales_Entry!E2282</f>
        <v>0</v>
      </c>
      <c r="G2282" s="199">
        <f>N(Sales_Entry!J2282)</f>
        <v>0</v>
      </c>
      <c r="H2282" s="199">
        <v>0</v>
      </c>
      <c r="I2282" s="199">
        <f t="shared" si="35"/>
        <v>0</v>
      </c>
      <c r="J2282" s="200"/>
      <c r="K2282" s="200" t="str" cm="1">
        <f t="array" ref="K2282">IF($C2282="","",IF(AND($C2282=Party_Statement!$C$5,$B2282&gt;=Party_Statement!$C$6,$B2282&lt;=Party_Statement!$E$6),SUMPRODUCT(($C$3:$C2282=Party_Statement!$C$5)*($B$3:$B2282&gt;=Party_Statement!$C$6)*($B$3:$B2282&lt;=Party_Statement!$E$6)),""))</f>
        <v/>
      </c>
    </row>
    <row r="2283" spans="1:11" x14ac:dyDescent="0.2">
      <c r="A2283" s="196">
        <f>Sales_Entry!A2283</f>
        <v>0</v>
      </c>
      <c r="B2283" s="197">
        <f>Sales_Entry!B2283</f>
        <v>0</v>
      </c>
      <c r="C2283" s="198">
        <f>Sales_Entry!D2283</f>
        <v>0</v>
      </c>
      <c r="D2283" s="198" t="s">
        <v>1388</v>
      </c>
      <c r="E2283" s="198">
        <f>Sales_Entry!C2283</f>
        <v>0</v>
      </c>
      <c r="F2283" s="198">
        <f>Sales_Entry!E2283</f>
        <v>0</v>
      </c>
      <c r="G2283" s="199">
        <f>N(Sales_Entry!J2283)</f>
        <v>0</v>
      </c>
      <c r="H2283" s="199">
        <v>0</v>
      </c>
      <c r="I2283" s="199">
        <f t="shared" si="35"/>
        <v>0</v>
      </c>
      <c r="J2283" s="200"/>
      <c r="K2283" s="200" t="str" cm="1">
        <f t="array" ref="K2283">IF($C2283="","",IF(AND($C2283=Party_Statement!$C$5,$B2283&gt;=Party_Statement!$C$6,$B2283&lt;=Party_Statement!$E$6),SUMPRODUCT(($C$3:$C2283=Party_Statement!$C$5)*($B$3:$B2283&gt;=Party_Statement!$C$6)*($B$3:$B2283&lt;=Party_Statement!$E$6)),""))</f>
        <v/>
      </c>
    </row>
    <row r="2284" spans="1:11" x14ac:dyDescent="0.2">
      <c r="A2284" s="196">
        <f>Sales_Entry!A2284</f>
        <v>0</v>
      </c>
      <c r="B2284" s="197">
        <f>Sales_Entry!B2284</f>
        <v>0</v>
      </c>
      <c r="C2284" s="198">
        <f>Sales_Entry!D2284</f>
        <v>0</v>
      </c>
      <c r="D2284" s="198" t="s">
        <v>1388</v>
      </c>
      <c r="E2284" s="198">
        <f>Sales_Entry!C2284</f>
        <v>0</v>
      </c>
      <c r="F2284" s="198">
        <f>Sales_Entry!E2284</f>
        <v>0</v>
      </c>
      <c r="G2284" s="199">
        <f>N(Sales_Entry!J2284)</f>
        <v>0</v>
      </c>
      <c r="H2284" s="199">
        <v>0</v>
      </c>
      <c r="I2284" s="199">
        <f t="shared" si="35"/>
        <v>0</v>
      </c>
      <c r="J2284" s="200"/>
      <c r="K2284" s="200" t="str" cm="1">
        <f t="array" ref="K2284">IF($C2284="","",IF(AND($C2284=Party_Statement!$C$5,$B2284&gt;=Party_Statement!$C$6,$B2284&lt;=Party_Statement!$E$6),SUMPRODUCT(($C$3:$C2284=Party_Statement!$C$5)*($B$3:$B2284&gt;=Party_Statement!$C$6)*($B$3:$B2284&lt;=Party_Statement!$E$6)),""))</f>
        <v/>
      </c>
    </row>
    <row r="2285" spans="1:11" x14ac:dyDescent="0.2">
      <c r="A2285" s="196">
        <f>Sales_Entry!A2285</f>
        <v>0</v>
      </c>
      <c r="B2285" s="197">
        <f>Sales_Entry!B2285</f>
        <v>0</v>
      </c>
      <c r="C2285" s="198">
        <f>Sales_Entry!D2285</f>
        <v>0</v>
      </c>
      <c r="D2285" s="198" t="s">
        <v>1388</v>
      </c>
      <c r="E2285" s="198">
        <f>Sales_Entry!C2285</f>
        <v>0</v>
      </c>
      <c r="F2285" s="198">
        <f>Sales_Entry!E2285</f>
        <v>0</v>
      </c>
      <c r="G2285" s="199">
        <f>N(Sales_Entry!J2285)</f>
        <v>0</v>
      </c>
      <c r="H2285" s="199">
        <v>0</v>
      </c>
      <c r="I2285" s="199">
        <f t="shared" si="35"/>
        <v>0</v>
      </c>
      <c r="J2285" s="200"/>
      <c r="K2285" s="200" t="str" cm="1">
        <f t="array" ref="K2285">IF($C2285="","",IF(AND($C2285=Party_Statement!$C$5,$B2285&gt;=Party_Statement!$C$6,$B2285&lt;=Party_Statement!$E$6),SUMPRODUCT(($C$3:$C2285=Party_Statement!$C$5)*($B$3:$B2285&gt;=Party_Statement!$C$6)*($B$3:$B2285&lt;=Party_Statement!$E$6)),""))</f>
        <v/>
      </c>
    </row>
    <row r="2286" spans="1:11" x14ac:dyDescent="0.2">
      <c r="A2286" s="196">
        <f>Sales_Entry!A2286</f>
        <v>0</v>
      </c>
      <c r="B2286" s="197">
        <f>Sales_Entry!B2286</f>
        <v>0</v>
      </c>
      <c r="C2286" s="198">
        <f>Sales_Entry!D2286</f>
        <v>0</v>
      </c>
      <c r="D2286" s="198" t="s">
        <v>1388</v>
      </c>
      <c r="E2286" s="198">
        <f>Sales_Entry!C2286</f>
        <v>0</v>
      </c>
      <c r="F2286" s="198">
        <f>Sales_Entry!E2286</f>
        <v>0</v>
      </c>
      <c r="G2286" s="199">
        <f>N(Sales_Entry!J2286)</f>
        <v>0</v>
      </c>
      <c r="H2286" s="199">
        <v>0</v>
      </c>
      <c r="I2286" s="199">
        <f t="shared" si="35"/>
        <v>0</v>
      </c>
      <c r="J2286" s="200"/>
      <c r="K2286" s="200" t="str" cm="1">
        <f t="array" ref="K2286">IF($C2286="","",IF(AND($C2286=Party_Statement!$C$5,$B2286&gt;=Party_Statement!$C$6,$B2286&lt;=Party_Statement!$E$6),SUMPRODUCT(($C$3:$C2286=Party_Statement!$C$5)*($B$3:$B2286&gt;=Party_Statement!$C$6)*($B$3:$B2286&lt;=Party_Statement!$E$6)),""))</f>
        <v/>
      </c>
    </row>
    <row r="2287" spans="1:11" x14ac:dyDescent="0.2">
      <c r="A2287" s="196">
        <f>Sales_Entry!A2287</f>
        <v>0</v>
      </c>
      <c r="B2287" s="197">
        <f>Sales_Entry!B2287</f>
        <v>0</v>
      </c>
      <c r="C2287" s="198">
        <f>Sales_Entry!D2287</f>
        <v>0</v>
      </c>
      <c r="D2287" s="198" t="s">
        <v>1388</v>
      </c>
      <c r="E2287" s="198">
        <f>Sales_Entry!C2287</f>
        <v>0</v>
      </c>
      <c r="F2287" s="198">
        <f>Sales_Entry!E2287</f>
        <v>0</v>
      </c>
      <c r="G2287" s="199">
        <f>N(Sales_Entry!J2287)</f>
        <v>0</v>
      </c>
      <c r="H2287" s="199">
        <v>0</v>
      </c>
      <c r="I2287" s="199">
        <f t="shared" si="35"/>
        <v>0</v>
      </c>
      <c r="J2287" s="200"/>
      <c r="K2287" s="200" t="str" cm="1">
        <f t="array" ref="K2287">IF($C2287="","",IF(AND($C2287=Party_Statement!$C$5,$B2287&gt;=Party_Statement!$C$6,$B2287&lt;=Party_Statement!$E$6),SUMPRODUCT(($C$3:$C2287=Party_Statement!$C$5)*($B$3:$B2287&gt;=Party_Statement!$C$6)*($B$3:$B2287&lt;=Party_Statement!$E$6)),""))</f>
        <v/>
      </c>
    </row>
    <row r="2288" spans="1:11" x14ac:dyDescent="0.2">
      <c r="A2288" s="196">
        <f>Sales_Entry!A2288</f>
        <v>0</v>
      </c>
      <c r="B2288" s="197">
        <f>Sales_Entry!B2288</f>
        <v>0</v>
      </c>
      <c r="C2288" s="198">
        <f>Sales_Entry!D2288</f>
        <v>0</v>
      </c>
      <c r="D2288" s="198" t="s">
        <v>1388</v>
      </c>
      <c r="E2288" s="198">
        <f>Sales_Entry!C2288</f>
        <v>0</v>
      </c>
      <c r="F2288" s="198">
        <f>Sales_Entry!E2288</f>
        <v>0</v>
      </c>
      <c r="G2288" s="199">
        <f>N(Sales_Entry!J2288)</f>
        <v>0</v>
      </c>
      <c r="H2288" s="199">
        <v>0</v>
      </c>
      <c r="I2288" s="199">
        <f t="shared" si="35"/>
        <v>0</v>
      </c>
      <c r="J2288" s="200"/>
      <c r="K2288" s="200" t="str" cm="1">
        <f t="array" ref="K2288">IF($C2288="","",IF(AND($C2288=Party_Statement!$C$5,$B2288&gt;=Party_Statement!$C$6,$B2288&lt;=Party_Statement!$E$6),SUMPRODUCT(($C$3:$C2288=Party_Statement!$C$5)*($B$3:$B2288&gt;=Party_Statement!$C$6)*($B$3:$B2288&lt;=Party_Statement!$E$6)),""))</f>
        <v/>
      </c>
    </row>
    <row r="2289" spans="1:11" x14ac:dyDescent="0.2">
      <c r="A2289" s="196">
        <f>Sales_Entry!A2289</f>
        <v>0</v>
      </c>
      <c r="B2289" s="197">
        <f>Sales_Entry!B2289</f>
        <v>0</v>
      </c>
      <c r="C2289" s="198">
        <f>Sales_Entry!D2289</f>
        <v>0</v>
      </c>
      <c r="D2289" s="198" t="s">
        <v>1388</v>
      </c>
      <c r="E2289" s="198">
        <f>Sales_Entry!C2289</f>
        <v>0</v>
      </c>
      <c r="F2289" s="198">
        <f>Sales_Entry!E2289</f>
        <v>0</v>
      </c>
      <c r="G2289" s="199">
        <f>N(Sales_Entry!J2289)</f>
        <v>0</v>
      </c>
      <c r="H2289" s="199">
        <v>0</v>
      </c>
      <c r="I2289" s="199">
        <f t="shared" si="35"/>
        <v>0</v>
      </c>
      <c r="J2289" s="200"/>
      <c r="K2289" s="200" t="str" cm="1">
        <f t="array" ref="K2289">IF($C2289="","",IF(AND($C2289=Party_Statement!$C$5,$B2289&gt;=Party_Statement!$C$6,$B2289&lt;=Party_Statement!$E$6),SUMPRODUCT(($C$3:$C2289=Party_Statement!$C$5)*($B$3:$B2289&gt;=Party_Statement!$C$6)*($B$3:$B2289&lt;=Party_Statement!$E$6)),""))</f>
        <v/>
      </c>
    </row>
    <row r="2290" spans="1:11" x14ac:dyDescent="0.2">
      <c r="A2290" s="196">
        <f>Sales_Entry!A2290</f>
        <v>0</v>
      </c>
      <c r="B2290" s="197">
        <f>Sales_Entry!B2290</f>
        <v>0</v>
      </c>
      <c r="C2290" s="198">
        <f>Sales_Entry!D2290</f>
        <v>0</v>
      </c>
      <c r="D2290" s="198" t="s">
        <v>1388</v>
      </c>
      <c r="E2290" s="198">
        <f>Sales_Entry!C2290</f>
        <v>0</v>
      </c>
      <c r="F2290" s="198">
        <f>Sales_Entry!E2290</f>
        <v>0</v>
      </c>
      <c r="G2290" s="199">
        <f>N(Sales_Entry!J2290)</f>
        <v>0</v>
      </c>
      <c r="H2290" s="199">
        <v>0</v>
      </c>
      <c r="I2290" s="199">
        <f t="shared" si="35"/>
        <v>0</v>
      </c>
      <c r="J2290" s="200"/>
      <c r="K2290" s="200" t="str" cm="1">
        <f t="array" ref="K2290">IF($C2290="","",IF(AND($C2290=Party_Statement!$C$5,$B2290&gt;=Party_Statement!$C$6,$B2290&lt;=Party_Statement!$E$6),SUMPRODUCT(($C$3:$C2290=Party_Statement!$C$5)*($B$3:$B2290&gt;=Party_Statement!$C$6)*($B$3:$B2290&lt;=Party_Statement!$E$6)),""))</f>
        <v/>
      </c>
    </row>
    <row r="2291" spans="1:11" x14ac:dyDescent="0.2">
      <c r="A2291" s="196">
        <f>Sales_Entry!A2291</f>
        <v>0</v>
      </c>
      <c r="B2291" s="197">
        <f>Sales_Entry!B2291</f>
        <v>0</v>
      </c>
      <c r="C2291" s="198">
        <f>Sales_Entry!D2291</f>
        <v>0</v>
      </c>
      <c r="D2291" s="198" t="s">
        <v>1388</v>
      </c>
      <c r="E2291" s="198">
        <f>Sales_Entry!C2291</f>
        <v>0</v>
      </c>
      <c r="F2291" s="198">
        <f>Sales_Entry!E2291</f>
        <v>0</v>
      </c>
      <c r="G2291" s="199">
        <f>N(Sales_Entry!J2291)</f>
        <v>0</v>
      </c>
      <c r="H2291" s="199">
        <v>0</v>
      </c>
      <c r="I2291" s="199">
        <f t="shared" si="35"/>
        <v>0</v>
      </c>
      <c r="J2291" s="200"/>
      <c r="K2291" s="200" t="str" cm="1">
        <f t="array" ref="K2291">IF($C2291="","",IF(AND($C2291=Party_Statement!$C$5,$B2291&gt;=Party_Statement!$C$6,$B2291&lt;=Party_Statement!$E$6),SUMPRODUCT(($C$3:$C2291=Party_Statement!$C$5)*($B$3:$B2291&gt;=Party_Statement!$C$6)*($B$3:$B2291&lt;=Party_Statement!$E$6)),""))</f>
        <v/>
      </c>
    </row>
    <row r="2292" spans="1:11" x14ac:dyDescent="0.2">
      <c r="A2292" s="196">
        <f>Sales_Entry!A2292</f>
        <v>0</v>
      </c>
      <c r="B2292" s="197">
        <f>Sales_Entry!B2292</f>
        <v>0</v>
      </c>
      <c r="C2292" s="198">
        <f>Sales_Entry!D2292</f>
        <v>0</v>
      </c>
      <c r="D2292" s="198" t="s">
        <v>1388</v>
      </c>
      <c r="E2292" s="198">
        <f>Sales_Entry!C2292</f>
        <v>0</v>
      </c>
      <c r="F2292" s="198">
        <f>Sales_Entry!E2292</f>
        <v>0</v>
      </c>
      <c r="G2292" s="199">
        <f>N(Sales_Entry!J2292)</f>
        <v>0</v>
      </c>
      <c r="H2292" s="199">
        <v>0</v>
      </c>
      <c r="I2292" s="199">
        <f t="shared" si="35"/>
        <v>0</v>
      </c>
      <c r="J2292" s="200"/>
      <c r="K2292" s="200" t="str" cm="1">
        <f t="array" ref="K2292">IF($C2292="","",IF(AND($C2292=Party_Statement!$C$5,$B2292&gt;=Party_Statement!$C$6,$B2292&lt;=Party_Statement!$E$6),SUMPRODUCT(($C$3:$C2292=Party_Statement!$C$5)*($B$3:$B2292&gt;=Party_Statement!$C$6)*($B$3:$B2292&lt;=Party_Statement!$E$6)),""))</f>
        <v/>
      </c>
    </row>
    <row r="2293" spans="1:11" x14ac:dyDescent="0.2">
      <c r="A2293" s="196">
        <f>Sales_Entry!A2293</f>
        <v>0</v>
      </c>
      <c r="B2293" s="197">
        <f>Sales_Entry!B2293</f>
        <v>0</v>
      </c>
      <c r="C2293" s="198">
        <f>Sales_Entry!D2293</f>
        <v>0</v>
      </c>
      <c r="D2293" s="198" t="s">
        <v>1388</v>
      </c>
      <c r="E2293" s="198">
        <f>Sales_Entry!C2293</f>
        <v>0</v>
      </c>
      <c r="F2293" s="198">
        <f>Sales_Entry!E2293</f>
        <v>0</v>
      </c>
      <c r="G2293" s="199">
        <f>N(Sales_Entry!J2293)</f>
        <v>0</v>
      </c>
      <c r="H2293" s="199">
        <v>0</v>
      </c>
      <c r="I2293" s="199">
        <f t="shared" si="35"/>
        <v>0</v>
      </c>
      <c r="J2293" s="200"/>
      <c r="K2293" s="200" t="str" cm="1">
        <f t="array" ref="K2293">IF($C2293="","",IF(AND($C2293=Party_Statement!$C$5,$B2293&gt;=Party_Statement!$C$6,$B2293&lt;=Party_Statement!$E$6),SUMPRODUCT(($C$3:$C2293=Party_Statement!$C$5)*($B$3:$B2293&gt;=Party_Statement!$C$6)*($B$3:$B2293&lt;=Party_Statement!$E$6)),""))</f>
        <v/>
      </c>
    </row>
    <row r="2294" spans="1:11" x14ac:dyDescent="0.2">
      <c r="A2294" s="196">
        <f>Sales_Entry!A2294</f>
        <v>0</v>
      </c>
      <c r="B2294" s="197">
        <f>Sales_Entry!B2294</f>
        <v>0</v>
      </c>
      <c r="C2294" s="198">
        <f>Sales_Entry!D2294</f>
        <v>0</v>
      </c>
      <c r="D2294" s="198" t="s">
        <v>1388</v>
      </c>
      <c r="E2294" s="198">
        <f>Sales_Entry!C2294</f>
        <v>0</v>
      </c>
      <c r="F2294" s="198">
        <f>Sales_Entry!E2294</f>
        <v>0</v>
      </c>
      <c r="G2294" s="199">
        <f>N(Sales_Entry!J2294)</f>
        <v>0</v>
      </c>
      <c r="H2294" s="199">
        <v>0</v>
      </c>
      <c r="I2294" s="199">
        <f t="shared" si="35"/>
        <v>0</v>
      </c>
      <c r="J2294" s="200"/>
      <c r="K2294" s="200" t="str" cm="1">
        <f t="array" ref="K2294">IF($C2294="","",IF(AND($C2294=Party_Statement!$C$5,$B2294&gt;=Party_Statement!$C$6,$B2294&lt;=Party_Statement!$E$6),SUMPRODUCT(($C$3:$C2294=Party_Statement!$C$5)*($B$3:$B2294&gt;=Party_Statement!$C$6)*($B$3:$B2294&lt;=Party_Statement!$E$6)),""))</f>
        <v/>
      </c>
    </row>
    <row r="2295" spans="1:11" x14ac:dyDescent="0.2">
      <c r="A2295" s="196">
        <f>Sales_Entry!A2295</f>
        <v>0</v>
      </c>
      <c r="B2295" s="197">
        <f>Sales_Entry!B2295</f>
        <v>0</v>
      </c>
      <c r="C2295" s="198">
        <f>Sales_Entry!D2295</f>
        <v>0</v>
      </c>
      <c r="D2295" s="198" t="s">
        <v>1388</v>
      </c>
      <c r="E2295" s="198">
        <f>Sales_Entry!C2295</f>
        <v>0</v>
      </c>
      <c r="F2295" s="198">
        <f>Sales_Entry!E2295</f>
        <v>0</v>
      </c>
      <c r="G2295" s="199">
        <f>N(Sales_Entry!J2295)</f>
        <v>0</v>
      </c>
      <c r="H2295" s="199">
        <v>0</v>
      </c>
      <c r="I2295" s="199">
        <f t="shared" si="35"/>
        <v>0</v>
      </c>
      <c r="J2295" s="200"/>
      <c r="K2295" s="200" t="str" cm="1">
        <f t="array" ref="K2295">IF($C2295="","",IF(AND($C2295=Party_Statement!$C$5,$B2295&gt;=Party_Statement!$C$6,$B2295&lt;=Party_Statement!$E$6),SUMPRODUCT(($C$3:$C2295=Party_Statement!$C$5)*($B$3:$B2295&gt;=Party_Statement!$C$6)*($B$3:$B2295&lt;=Party_Statement!$E$6)),""))</f>
        <v/>
      </c>
    </row>
    <row r="2296" spans="1:11" x14ac:dyDescent="0.2">
      <c r="A2296" s="196">
        <f>Sales_Entry!A2296</f>
        <v>0</v>
      </c>
      <c r="B2296" s="197">
        <f>Sales_Entry!B2296</f>
        <v>0</v>
      </c>
      <c r="C2296" s="198">
        <f>Sales_Entry!D2296</f>
        <v>0</v>
      </c>
      <c r="D2296" s="198" t="s">
        <v>1388</v>
      </c>
      <c r="E2296" s="198">
        <f>Sales_Entry!C2296</f>
        <v>0</v>
      </c>
      <c r="F2296" s="198">
        <f>Sales_Entry!E2296</f>
        <v>0</v>
      </c>
      <c r="G2296" s="199">
        <f>N(Sales_Entry!J2296)</f>
        <v>0</v>
      </c>
      <c r="H2296" s="199">
        <v>0</v>
      </c>
      <c r="I2296" s="199">
        <f t="shared" si="35"/>
        <v>0</v>
      </c>
      <c r="J2296" s="200"/>
      <c r="K2296" s="200" t="str" cm="1">
        <f t="array" ref="K2296">IF($C2296="","",IF(AND($C2296=Party_Statement!$C$5,$B2296&gt;=Party_Statement!$C$6,$B2296&lt;=Party_Statement!$E$6),SUMPRODUCT(($C$3:$C2296=Party_Statement!$C$5)*($B$3:$B2296&gt;=Party_Statement!$C$6)*($B$3:$B2296&lt;=Party_Statement!$E$6)),""))</f>
        <v/>
      </c>
    </row>
    <row r="2297" spans="1:11" x14ac:dyDescent="0.2">
      <c r="A2297" s="196">
        <f>Sales_Entry!A2297</f>
        <v>0</v>
      </c>
      <c r="B2297" s="197">
        <f>Sales_Entry!B2297</f>
        <v>0</v>
      </c>
      <c r="C2297" s="198">
        <f>Sales_Entry!D2297</f>
        <v>0</v>
      </c>
      <c r="D2297" s="198" t="s">
        <v>1388</v>
      </c>
      <c r="E2297" s="198">
        <f>Sales_Entry!C2297</f>
        <v>0</v>
      </c>
      <c r="F2297" s="198">
        <f>Sales_Entry!E2297</f>
        <v>0</v>
      </c>
      <c r="G2297" s="199">
        <f>N(Sales_Entry!J2297)</f>
        <v>0</v>
      </c>
      <c r="H2297" s="199">
        <v>0</v>
      </c>
      <c r="I2297" s="199">
        <f t="shared" si="35"/>
        <v>0</v>
      </c>
      <c r="J2297" s="200"/>
      <c r="K2297" s="200" t="str" cm="1">
        <f t="array" ref="K2297">IF($C2297="","",IF(AND($C2297=Party_Statement!$C$5,$B2297&gt;=Party_Statement!$C$6,$B2297&lt;=Party_Statement!$E$6),SUMPRODUCT(($C$3:$C2297=Party_Statement!$C$5)*($B$3:$B2297&gt;=Party_Statement!$C$6)*($B$3:$B2297&lt;=Party_Statement!$E$6)),""))</f>
        <v/>
      </c>
    </row>
    <row r="2298" spans="1:11" x14ac:dyDescent="0.2">
      <c r="A2298" s="196">
        <f>Sales_Entry!A2298</f>
        <v>0</v>
      </c>
      <c r="B2298" s="197">
        <f>Sales_Entry!B2298</f>
        <v>0</v>
      </c>
      <c r="C2298" s="198">
        <f>Sales_Entry!D2298</f>
        <v>0</v>
      </c>
      <c r="D2298" s="198" t="s">
        <v>1388</v>
      </c>
      <c r="E2298" s="198">
        <f>Sales_Entry!C2298</f>
        <v>0</v>
      </c>
      <c r="F2298" s="198">
        <f>Sales_Entry!E2298</f>
        <v>0</v>
      </c>
      <c r="G2298" s="199">
        <f>N(Sales_Entry!J2298)</f>
        <v>0</v>
      </c>
      <c r="H2298" s="199">
        <v>0</v>
      </c>
      <c r="I2298" s="199">
        <f t="shared" si="35"/>
        <v>0</v>
      </c>
      <c r="J2298" s="200"/>
      <c r="K2298" s="200" t="str" cm="1">
        <f t="array" ref="K2298">IF($C2298="","",IF(AND($C2298=Party_Statement!$C$5,$B2298&gt;=Party_Statement!$C$6,$B2298&lt;=Party_Statement!$E$6),SUMPRODUCT(($C$3:$C2298=Party_Statement!$C$5)*($B$3:$B2298&gt;=Party_Statement!$C$6)*($B$3:$B2298&lt;=Party_Statement!$E$6)),""))</f>
        <v/>
      </c>
    </row>
    <row r="2299" spans="1:11" x14ac:dyDescent="0.2">
      <c r="A2299" s="196">
        <f>Sales_Entry!A2299</f>
        <v>0</v>
      </c>
      <c r="B2299" s="197">
        <f>Sales_Entry!B2299</f>
        <v>0</v>
      </c>
      <c r="C2299" s="198">
        <f>Sales_Entry!D2299</f>
        <v>0</v>
      </c>
      <c r="D2299" s="198" t="s">
        <v>1388</v>
      </c>
      <c r="E2299" s="198">
        <f>Sales_Entry!C2299</f>
        <v>0</v>
      </c>
      <c r="F2299" s="198">
        <f>Sales_Entry!E2299</f>
        <v>0</v>
      </c>
      <c r="G2299" s="199">
        <f>N(Sales_Entry!J2299)</f>
        <v>0</v>
      </c>
      <c r="H2299" s="199">
        <v>0</v>
      </c>
      <c r="I2299" s="199">
        <f t="shared" si="35"/>
        <v>0</v>
      </c>
      <c r="J2299" s="200"/>
      <c r="K2299" s="200" t="str" cm="1">
        <f t="array" ref="K2299">IF($C2299="","",IF(AND($C2299=Party_Statement!$C$5,$B2299&gt;=Party_Statement!$C$6,$B2299&lt;=Party_Statement!$E$6),SUMPRODUCT(($C$3:$C2299=Party_Statement!$C$5)*($B$3:$B2299&gt;=Party_Statement!$C$6)*($B$3:$B2299&lt;=Party_Statement!$E$6)),""))</f>
        <v/>
      </c>
    </row>
    <row r="2300" spans="1:11" x14ac:dyDescent="0.2">
      <c r="A2300" s="196">
        <f>Sales_Entry!A2300</f>
        <v>0</v>
      </c>
      <c r="B2300" s="197">
        <f>Sales_Entry!B2300</f>
        <v>0</v>
      </c>
      <c r="C2300" s="198">
        <f>Sales_Entry!D2300</f>
        <v>0</v>
      </c>
      <c r="D2300" s="198" t="s">
        <v>1388</v>
      </c>
      <c r="E2300" s="198">
        <f>Sales_Entry!C2300</f>
        <v>0</v>
      </c>
      <c r="F2300" s="198">
        <f>Sales_Entry!E2300</f>
        <v>0</v>
      </c>
      <c r="G2300" s="199">
        <f>N(Sales_Entry!J2300)</f>
        <v>0</v>
      </c>
      <c r="H2300" s="199">
        <v>0</v>
      </c>
      <c r="I2300" s="199">
        <f t="shared" si="35"/>
        <v>0</v>
      </c>
      <c r="J2300" s="200"/>
      <c r="K2300" s="200" t="str" cm="1">
        <f t="array" ref="K2300">IF($C2300="","",IF(AND($C2300=Party_Statement!$C$5,$B2300&gt;=Party_Statement!$C$6,$B2300&lt;=Party_Statement!$E$6),SUMPRODUCT(($C$3:$C2300=Party_Statement!$C$5)*($B$3:$B2300&gt;=Party_Statement!$C$6)*($B$3:$B2300&lt;=Party_Statement!$E$6)),""))</f>
        <v/>
      </c>
    </row>
    <row r="2301" spans="1:11" x14ac:dyDescent="0.2">
      <c r="A2301" s="196">
        <f>Sales_Entry!A2301</f>
        <v>0</v>
      </c>
      <c r="B2301" s="197">
        <f>Sales_Entry!B2301</f>
        <v>0</v>
      </c>
      <c r="C2301" s="198">
        <f>Sales_Entry!D2301</f>
        <v>0</v>
      </c>
      <c r="D2301" s="198" t="s">
        <v>1388</v>
      </c>
      <c r="E2301" s="198">
        <f>Sales_Entry!C2301</f>
        <v>0</v>
      </c>
      <c r="F2301" s="198">
        <f>Sales_Entry!E2301</f>
        <v>0</v>
      </c>
      <c r="G2301" s="199">
        <f>N(Sales_Entry!J2301)</f>
        <v>0</v>
      </c>
      <c r="H2301" s="199">
        <v>0</v>
      </c>
      <c r="I2301" s="199">
        <f t="shared" si="35"/>
        <v>0</v>
      </c>
      <c r="J2301" s="200"/>
      <c r="K2301" s="200" t="str" cm="1">
        <f t="array" ref="K2301">IF($C2301="","",IF(AND($C2301=Party_Statement!$C$5,$B2301&gt;=Party_Statement!$C$6,$B2301&lt;=Party_Statement!$E$6),SUMPRODUCT(($C$3:$C2301=Party_Statement!$C$5)*($B$3:$B2301&gt;=Party_Statement!$C$6)*($B$3:$B2301&lt;=Party_Statement!$E$6)),""))</f>
        <v/>
      </c>
    </row>
    <row r="2302" spans="1:11" x14ac:dyDescent="0.2">
      <c r="A2302" s="196">
        <f>Sales_Entry!A2302</f>
        <v>0</v>
      </c>
      <c r="B2302" s="197">
        <f>Sales_Entry!B2302</f>
        <v>0</v>
      </c>
      <c r="C2302" s="198">
        <f>Sales_Entry!D2302</f>
        <v>0</v>
      </c>
      <c r="D2302" s="198" t="s">
        <v>1388</v>
      </c>
      <c r="E2302" s="198">
        <f>Sales_Entry!C2302</f>
        <v>0</v>
      </c>
      <c r="F2302" s="198">
        <f>Sales_Entry!E2302</f>
        <v>0</v>
      </c>
      <c r="G2302" s="199">
        <f>N(Sales_Entry!J2302)</f>
        <v>0</v>
      </c>
      <c r="H2302" s="199">
        <v>0</v>
      </c>
      <c r="I2302" s="199">
        <f t="shared" si="35"/>
        <v>0</v>
      </c>
      <c r="J2302" s="200"/>
      <c r="K2302" s="200" t="str" cm="1">
        <f t="array" ref="K2302">IF($C2302="","",IF(AND($C2302=Party_Statement!$C$5,$B2302&gt;=Party_Statement!$C$6,$B2302&lt;=Party_Statement!$E$6),SUMPRODUCT(($C$3:$C2302=Party_Statement!$C$5)*($B$3:$B2302&gt;=Party_Statement!$C$6)*($B$3:$B2302&lt;=Party_Statement!$E$6)),""))</f>
        <v/>
      </c>
    </row>
    <row r="2303" spans="1:11" x14ac:dyDescent="0.2">
      <c r="A2303" s="196">
        <f>Sales_Entry!A2303</f>
        <v>0</v>
      </c>
      <c r="B2303" s="197">
        <f>Sales_Entry!B2303</f>
        <v>0</v>
      </c>
      <c r="C2303" s="198">
        <f>Sales_Entry!D2303</f>
        <v>0</v>
      </c>
      <c r="D2303" s="198" t="s">
        <v>1388</v>
      </c>
      <c r="E2303" s="198">
        <f>Sales_Entry!C2303</f>
        <v>0</v>
      </c>
      <c r="F2303" s="198">
        <f>Sales_Entry!E2303</f>
        <v>0</v>
      </c>
      <c r="G2303" s="199">
        <f>N(Sales_Entry!J2303)</f>
        <v>0</v>
      </c>
      <c r="H2303" s="199">
        <v>0</v>
      </c>
      <c r="I2303" s="199">
        <f t="shared" si="35"/>
        <v>0</v>
      </c>
      <c r="J2303" s="200"/>
      <c r="K2303" s="200" t="str" cm="1">
        <f t="array" ref="K2303">IF($C2303="","",IF(AND($C2303=Party_Statement!$C$5,$B2303&gt;=Party_Statement!$C$6,$B2303&lt;=Party_Statement!$E$6),SUMPRODUCT(($C$3:$C2303=Party_Statement!$C$5)*($B$3:$B2303&gt;=Party_Statement!$C$6)*($B$3:$B2303&lt;=Party_Statement!$E$6)),""))</f>
        <v/>
      </c>
    </row>
    <row r="2304" spans="1:11" x14ac:dyDescent="0.2">
      <c r="A2304" s="196">
        <f>Sales_Entry!A2304</f>
        <v>0</v>
      </c>
      <c r="B2304" s="197">
        <f>Sales_Entry!B2304</f>
        <v>0</v>
      </c>
      <c r="C2304" s="198">
        <f>Sales_Entry!D2304</f>
        <v>0</v>
      </c>
      <c r="D2304" s="198" t="s">
        <v>1388</v>
      </c>
      <c r="E2304" s="198">
        <f>Sales_Entry!C2304</f>
        <v>0</v>
      </c>
      <c r="F2304" s="198">
        <f>Sales_Entry!E2304</f>
        <v>0</v>
      </c>
      <c r="G2304" s="199">
        <f>N(Sales_Entry!J2304)</f>
        <v>0</v>
      </c>
      <c r="H2304" s="199">
        <v>0</v>
      </c>
      <c r="I2304" s="199">
        <f t="shared" si="35"/>
        <v>0</v>
      </c>
      <c r="J2304" s="200"/>
      <c r="K2304" s="200" t="str" cm="1">
        <f t="array" ref="K2304">IF($C2304="","",IF(AND($C2304=Party_Statement!$C$5,$B2304&gt;=Party_Statement!$C$6,$B2304&lt;=Party_Statement!$E$6),SUMPRODUCT(($C$3:$C2304=Party_Statement!$C$5)*($B$3:$B2304&gt;=Party_Statement!$C$6)*($B$3:$B2304&lt;=Party_Statement!$E$6)),""))</f>
        <v/>
      </c>
    </row>
    <row r="2305" spans="1:11" x14ac:dyDescent="0.2">
      <c r="A2305" s="196">
        <f>Sales_Entry!A2305</f>
        <v>0</v>
      </c>
      <c r="B2305" s="197">
        <f>Sales_Entry!B2305</f>
        <v>0</v>
      </c>
      <c r="C2305" s="198">
        <f>Sales_Entry!D2305</f>
        <v>0</v>
      </c>
      <c r="D2305" s="198" t="s">
        <v>1388</v>
      </c>
      <c r="E2305" s="198">
        <f>Sales_Entry!C2305</f>
        <v>0</v>
      </c>
      <c r="F2305" s="198">
        <f>Sales_Entry!E2305</f>
        <v>0</v>
      </c>
      <c r="G2305" s="199">
        <f>N(Sales_Entry!J2305)</f>
        <v>0</v>
      </c>
      <c r="H2305" s="199">
        <v>0</v>
      </c>
      <c r="I2305" s="199">
        <f t="shared" si="35"/>
        <v>0</v>
      </c>
      <c r="J2305" s="200"/>
      <c r="K2305" s="200" t="str" cm="1">
        <f t="array" ref="K2305">IF($C2305="","",IF(AND($C2305=Party_Statement!$C$5,$B2305&gt;=Party_Statement!$C$6,$B2305&lt;=Party_Statement!$E$6),SUMPRODUCT(($C$3:$C2305=Party_Statement!$C$5)*($B$3:$B2305&gt;=Party_Statement!$C$6)*($B$3:$B2305&lt;=Party_Statement!$E$6)),""))</f>
        <v/>
      </c>
    </row>
    <row r="2306" spans="1:11" x14ac:dyDescent="0.2">
      <c r="A2306" s="196">
        <f>Sales_Entry!A2306</f>
        <v>0</v>
      </c>
      <c r="B2306" s="197">
        <f>Sales_Entry!B2306</f>
        <v>0</v>
      </c>
      <c r="C2306" s="198">
        <f>Sales_Entry!D2306</f>
        <v>0</v>
      </c>
      <c r="D2306" s="198" t="s">
        <v>1388</v>
      </c>
      <c r="E2306" s="198">
        <f>Sales_Entry!C2306</f>
        <v>0</v>
      </c>
      <c r="F2306" s="198">
        <f>Sales_Entry!E2306</f>
        <v>0</v>
      </c>
      <c r="G2306" s="199">
        <f>N(Sales_Entry!J2306)</f>
        <v>0</v>
      </c>
      <c r="H2306" s="199">
        <v>0</v>
      </c>
      <c r="I2306" s="199">
        <f t="shared" si="35"/>
        <v>0</v>
      </c>
      <c r="J2306" s="200"/>
      <c r="K2306" s="200" t="str" cm="1">
        <f t="array" ref="K2306">IF($C2306="","",IF(AND($C2306=Party_Statement!$C$5,$B2306&gt;=Party_Statement!$C$6,$B2306&lt;=Party_Statement!$E$6),SUMPRODUCT(($C$3:$C2306=Party_Statement!$C$5)*($B$3:$B2306&gt;=Party_Statement!$C$6)*($B$3:$B2306&lt;=Party_Statement!$E$6)),""))</f>
        <v/>
      </c>
    </row>
    <row r="2307" spans="1:11" x14ac:dyDescent="0.2">
      <c r="A2307" s="196">
        <f>Sales_Entry!A2307</f>
        <v>0</v>
      </c>
      <c r="B2307" s="197">
        <f>Sales_Entry!B2307</f>
        <v>0</v>
      </c>
      <c r="C2307" s="198">
        <f>Sales_Entry!D2307</f>
        <v>0</v>
      </c>
      <c r="D2307" s="198" t="s">
        <v>1388</v>
      </c>
      <c r="E2307" s="198">
        <f>Sales_Entry!C2307</f>
        <v>0</v>
      </c>
      <c r="F2307" s="198">
        <f>Sales_Entry!E2307</f>
        <v>0</v>
      </c>
      <c r="G2307" s="199">
        <f>N(Sales_Entry!J2307)</f>
        <v>0</v>
      </c>
      <c r="H2307" s="199">
        <v>0</v>
      </c>
      <c r="I2307" s="199">
        <f t="shared" si="35"/>
        <v>0</v>
      </c>
      <c r="J2307" s="200"/>
      <c r="K2307" s="200" t="str" cm="1">
        <f t="array" ref="K2307">IF($C2307="","",IF(AND($C2307=Party_Statement!$C$5,$B2307&gt;=Party_Statement!$C$6,$B2307&lt;=Party_Statement!$E$6),SUMPRODUCT(($C$3:$C2307=Party_Statement!$C$5)*($B$3:$B2307&gt;=Party_Statement!$C$6)*($B$3:$B2307&lt;=Party_Statement!$E$6)),""))</f>
        <v/>
      </c>
    </row>
    <row r="2308" spans="1:11" x14ac:dyDescent="0.2">
      <c r="A2308" s="196">
        <f>Sales_Entry!A2308</f>
        <v>0</v>
      </c>
      <c r="B2308" s="197">
        <f>Sales_Entry!B2308</f>
        <v>0</v>
      </c>
      <c r="C2308" s="198">
        <f>Sales_Entry!D2308</f>
        <v>0</v>
      </c>
      <c r="D2308" s="198" t="s">
        <v>1388</v>
      </c>
      <c r="E2308" s="198">
        <f>Sales_Entry!C2308</f>
        <v>0</v>
      </c>
      <c r="F2308" s="198">
        <f>Sales_Entry!E2308</f>
        <v>0</v>
      </c>
      <c r="G2308" s="199">
        <f>N(Sales_Entry!J2308)</f>
        <v>0</v>
      </c>
      <c r="H2308" s="199">
        <v>0</v>
      </c>
      <c r="I2308" s="199">
        <f t="shared" ref="I2308:I2371" si="36">IF($C2308="","",$G2308-$H2308)</f>
        <v>0</v>
      </c>
      <c r="J2308" s="200"/>
      <c r="K2308" s="200" t="str" cm="1">
        <f t="array" ref="K2308">IF($C2308="","",IF(AND($C2308=Party_Statement!$C$5,$B2308&gt;=Party_Statement!$C$6,$B2308&lt;=Party_Statement!$E$6),SUMPRODUCT(($C$3:$C2308=Party_Statement!$C$5)*($B$3:$B2308&gt;=Party_Statement!$C$6)*($B$3:$B2308&lt;=Party_Statement!$E$6)),""))</f>
        <v/>
      </c>
    </row>
    <row r="2309" spans="1:11" x14ac:dyDescent="0.2">
      <c r="A2309" s="196">
        <f>Sales_Entry!A2309</f>
        <v>0</v>
      </c>
      <c r="B2309" s="197">
        <f>Sales_Entry!B2309</f>
        <v>0</v>
      </c>
      <c r="C2309" s="198">
        <f>Sales_Entry!D2309</f>
        <v>0</v>
      </c>
      <c r="D2309" s="198" t="s">
        <v>1388</v>
      </c>
      <c r="E2309" s="198">
        <f>Sales_Entry!C2309</f>
        <v>0</v>
      </c>
      <c r="F2309" s="198">
        <f>Sales_Entry!E2309</f>
        <v>0</v>
      </c>
      <c r="G2309" s="199">
        <f>N(Sales_Entry!J2309)</f>
        <v>0</v>
      </c>
      <c r="H2309" s="199">
        <v>0</v>
      </c>
      <c r="I2309" s="199">
        <f t="shared" si="36"/>
        <v>0</v>
      </c>
      <c r="J2309" s="200"/>
      <c r="K2309" s="200" t="str" cm="1">
        <f t="array" ref="K2309">IF($C2309="","",IF(AND($C2309=Party_Statement!$C$5,$B2309&gt;=Party_Statement!$C$6,$B2309&lt;=Party_Statement!$E$6),SUMPRODUCT(($C$3:$C2309=Party_Statement!$C$5)*($B$3:$B2309&gt;=Party_Statement!$C$6)*($B$3:$B2309&lt;=Party_Statement!$E$6)),""))</f>
        <v/>
      </c>
    </row>
    <row r="2310" spans="1:11" x14ac:dyDescent="0.2">
      <c r="A2310" s="196">
        <f>Sales_Entry!A2310</f>
        <v>0</v>
      </c>
      <c r="B2310" s="197">
        <f>Sales_Entry!B2310</f>
        <v>0</v>
      </c>
      <c r="C2310" s="198">
        <f>Sales_Entry!D2310</f>
        <v>0</v>
      </c>
      <c r="D2310" s="198" t="s">
        <v>1388</v>
      </c>
      <c r="E2310" s="198">
        <f>Sales_Entry!C2310</f>
        <v>0</v>
      </c>
      <c r="F2310" s="198">
        <f>Sales_Entry!E2310</f>
        <v>0</v>
      </c>
      <c r="G2310" s="199">
        <f>N(Sales_Entry!J2310)</f>
        <v>0</v>
      </c>
      <c r="H2310" s="199">
        <v>0</v>
      </c>
      <c r="I2310" s="199">
        <f t="shared" si="36"/>
        <v>0</v>
      </c>
      <c r="J2310" s="200"/>
      <c r="K2310" s="200" t="str" cm="1">
        <f t="array" ref="K2310">IF($C2310="","",IF(AND($C2310=Party_Statement!$C$5,$B2310&gt;=Party_Statement!$C$6,$B2310&lt;=Party_Statement!$E$6),SUMPRODUCT(($C$3:$C2310=Party_Statement!$C$5)*($B$3:$B2310&gt;=Party_Statement!$C$6)*($B$3:$B2310&lt;=Party_Statement!$E$6)),""))</f>
        <v/>
      </c>
    </row>
    <row r="2311" spans="1:11" x14ac:dyDescent="0.2">
      <c r="A2311" s="196">
        <f>Sales_Entry!A2311</f>
        <v>0</v>
      </c>
      <c r="B2311" s="197">
        <f>Sales_Entry!B2311</f>
        <v>0</v>
      </c>
      <c r="C2311" s="198">
        <f>Sales_Entry!D2311</f>
        <v>0</v>
      </c>
      <c r="D2311" s="198" t="s">
        <v>1388</v>
      </c>
      <c r="E2311" s="198">
        <f>Sales_Entry!C2311</f>
        <v>0</v>
      </c>
      <c r="F2311" s="198">
        <f>Sales_Entry!E2311</f>
        <v>0</v>
      </c>
      <c r="G2311" s="199">
        <f>N(Sales_Entry!J2311)</f>
        <v>0</v>
      </c>
      <c r="H2311" s="199">
        <v>0</v>
      </c>
      <c r="I2311" s="199">
        <f t="shared" si="36"/>
        <v>0</v>
      </c>
      <c r="J2311" s="200"/>
      <c r="K2311" s="200" t="str" cm="1">
        <f t="array" ref="K2311">IF($C2311="","",IF(AND($C2311=Party_Statement!$C$5,$B2311&gt;=Party_Statement!$C$6,$B2311&lt;=Party_Statement!$E$6),SUMPRODUCT(($C$3:$C2311=Party_Statement!$C$5)*($B$3:$B2311&gt;=Party_Statement!$C$6)*($B$3:$B2311&lt;=Party_Statement!$E$6)),""))</f>
        <v/>
      </c>
    </row>
    <row r="2312" spans="1:11" x14ac:dyDescent="0.2">
      <c r="A2312" s="196">
        <f>Sales_Entry!A2312</f>
        <v>0</v>
      </c>
      <c r="B2312" s="197">
        <f>Sales_Entry!B2312</f>
        <v>0</v>
      </c>
      <c r="C2312" s="198">
        <f>Sales_Entry!D2312</f>
        <v>0</v>
      </c>
      <c r="D2312" s="198" t="s">
        <v>1388</v>
      </c>
      <c r="E2312" s="198">
        <f>Sales_Entry!C2312</f>
        <v>0</v>
      </c>
      <c r="F2312" s="198">
        <f>Sales_Entry!E2312</f>
        <v>0</v>
      </c>
      <c r="G2312" s="199">
        <f>N(Sales_Entry!J2312)</f>
        <v>0</v>
      </c>
      <c r="H2312" s="199">
        <v>0</v>
      </c>
      <c r="I2312" s="199">
        <f t="shared" si="36"/>
        <v>0</v>
      </c>
      <c r="J2312" s="200"/>
      <c r="K2312" s="200" t="str" cm="1">
        <f t="array" ref="K2312">IF($C2312="","",IF(AND($C2312=Party_Statement!$C$5,$B2312&gt;=Party_Statement!$C$6,$B2312&lt;=Party_Statement!$E$6),SUMPRODUCT(($C$3:$C2312=Party_Statement!$C$5)*($B$3:$B2312&gt;=Party_Statement!$C$6)*($B$3:$B2312&lt;=Party_Statement!$E$6)),""))</f>
        <v/>
      </c>
    </row>
    <row r="2313" spans="1:11" x14ac:dyDescent="0.2">
      <c r="A2313" s="196">
        <f>Sales_Entry!A2313</f>
        <v>0</v>
      </c>
      <c r="B2313" s="197">
        <f>Sales_Entry!B2313</f>
        <v>0</v>
      </c>
      <c r="C2313" s="198">
        <f>Sales_Entry!D2313</f>
        <v>0</v>
      </c>
      <c r="D2313" s="198" t="s">
        <v>1388</v>
      </c>
      <c r="E2313" s="198">
        <f>Sales_Entry!C2313</f>
        <v>0</v>
      </c>
      <c r="F2313" s="198">
        <f>Sales_Entry!E2313</f>
        <v>0</v>
      </c>
      <c r="G2313" s="199">
        <f>N(Sales_Entry!J2313)</f>
        <v>0</v>
      </c>
      <c r="H2313" s="199">
        <v>0</v>
      </c>
      <c r="I2313" s="199">
        <f t="shared" si="36"/>
        <v>0</v>
      </c>
      <c r="J2313" s="200"/>
      <c r="K2313" s="200" t="str" cm="1">
        <f t="array" ref="K2313">IF($C2313="","",IF(AND($C2313=Party_Statement!$C$5,$B2313&gt;=Party_Statement!$C$6,$B2313&lt;=Party_Statement!$E$6),SUMPRODUCT(($C$3:$C2313=Party_Statement!$C$5)*($B$3:$B2313&gt;=Party_Statement!$C$6)*($B$3:$B2313&lt;=Party_Statement!$E$6)),""))</f>
        <v/>
      </c>
    </row>
    <row r="2314" spans="1:11" x14ac:dyDescent="0.2">
      <c r="A2314" s="196">
        <f>Sales_Entry!A2314</f>
        <v>0</v>
      </c>
      <c r="B2314" s="197">
        <f>Sales_Entry!B2314</f>
        <v>0</v>
      </c>
      <c r="C2314" s="198">
        <f>Sales_Entry!D2314</f>
        <v>0</v>
      </c>
      <c r="D2314" s="198" t="s">
        <v>1388</v>
      </c>
      <c r="E2314" s="198">
        <f>Sales_Entry!C2314</f>
        <v>0</v>
      </c>
      <c r="F2314" s="198">
        <f>Sales_Entry!E2314</f>
        <v>0</v>
      </c>
      <c r="G2314" s="199">
        <f>N(Sales_Entry!J2314)</f>
        <v>0</v>
      </c>
      <c r="H2314" s="199">
        <v>0</v>
      </c>
      <c r="I2314" s="199">
        <f t="shared" si="36"/>
        <v>0</v>
      </c>
      <c r="J2314" s="200"/>
      <c r="K2314" s="200" t="str" cm="1">
        <f t="array" ref="K2314">IF($C2314="","",IF(AND($C2314=Party_Statement!$C$5,$B2314&gt;=Party_Statement!$C$6,$B2314&lt;=Party_Statement!$E$6),SUMPRODUCT(($C$3:$C2314=Party_Statement!$C$5)*($B$3:$B2314&gt;=Party_Statement!$C$6)*($B$3:$B2314&lt;=Party_Statement!$E$6)),""))</f>
        <v/>
      </c>
    </row>
    <row r="2315" spans="1:11" x14ac:dyDescent="0.2">
      <c r="A2315" s="196">
        <f>Sales_Entry!A2315</f>
        <v>0</v>
      </c>
      <c r="B2315" s="197">
        <f>Sales_Entry!B2315</f>
        <v>0</v>
      </c>
      <c r="C2315" s="198">
        <f>Sales_Entry!D2315</f>
        <v>0</v>
      </c>
      <c r="D2315" s="198" t="s">
        <v>1388</v>
      </c>
      <c r="E2315" s="198">
        <f>Sales_Entry!C2315</f>
        <v>0</v>
      </c>
      <c r="F2315" s="198">
        <f>Sales_Entry!E2315</f>
        <v>0</v>
      </c>
      <c r="G2315" s="199">
        <f>N(Sales_Entry!J2315)</f>
        <v>0</v>
      </c>
      <c r="H2315" s="199">
        <v>0</v>
      </c>
      <c r="I2315" s="199">
        <f t="shared" si="36"/>
        <v>0</v>
      </c>
      <c r="J2315" s="200"/>
      <c r="K2315" s="200" t="str" cm="1">
        <f t="array" ref="K2315">IF($C2315="","",IF(AND($C2315=Party_Statement!$C$5,$B2315&gt;=Party_Statement!$C$6,$B2315&lt;=Party_Statement!$E$6),SUMPRODUCT(($C$3:$C2315=Party_Statement!$C$5)*($B$3:$B2315&gt;=Party_Statement!$C$6)*($B$3:$B2315&lt;=Party_Statement!$E$6)),""))</f>
        <v/>
      </c>
    </row>
    <row r="2316" spans="1:11" x14ac:dyDescent="0.2">
      <c r="A2316" s="196">
        <f>Sales_Entry!A2316</f>
        <v>0</v>
      </c>
      <c r="B2316" s="197">
        <f>Sales_Entry!B2316</f>
        <v>0</v>
      </c>
      <c r="C2316" s="198">
        <f>Sales_Entry!D2316</f>
        <v>0</v>
      </c>
      <c r="D2316" s="198" t="s">
        <v>1388</v>
      </c>
      <c r="E2316" s="198">
        <f>Sales_Entry!C2316</f>
        <v>0</v>
      </c>
      <c r="F2316" s="198">
        <f>Sales_Entry!E2316</f>
        <v>0</v>
      </c>
      <c r="G2316" s="199">
        <f>N(Sales_Entry!J2316)</f>
        <v>0</v>
      </c>
      <c r="H2316" s="199">
        <v>0</v>
      </c>
      <c r="I2316" s="199">
        <f t="shared" si="36"/>
        <v>0</v>
      </c>
      <c r="J2316" s="200"/>
      <c r="K2316" s="200" t="str" cm="1">
        <f t="array" ref="K2316">IF($C2316="","",IF(AND($C2316=Party_Statement!$C$5,$B2316&gt;=Party_Statement!$C$6,$B2316&lt;=Party_Statement!$E$6),SUMPRODUCT(($C$3:$C2316=Party_Statement!$C$5)*($B$3:$B2316&gt;=Party_Statement!$C$6)*($B$3:$B2316&lt;=Party_Statement!$E$6)),""))</f>
        <v/>
      </c>
    </row>
    <row r="2317" spans="1:11" x14ac:dyDescent="0.2">
      <c r="A2317" s="196">
        <f>Sales_Entry!A2317</f>
        <v>0</v>
      </c>
      <c r="B2317" s="197">
        <f>Sales_Entry!B2317</f>
        <v>0</v>
      </c>
      <c r="C2317" s="198">
        <f>Sales_Entry!D2317</f>
        <v>0</v>
      </c>
      <c r="D2317" s="198" t="s">
        <v>1388</v>
      </c>
      <c r="E2317" s="198">
        <f>Sales_Entry!C2317</f>
        <v>0</v>
      </c>
      <c r="F2317" s="198">
        <f>Sales_Entry!E2317</f>
        <v>0</v>
      </c>
      <c r="G2317" s="199">
        <f>N(Sales_Entry!J2317)</f>
        <v>0</v>
      </c>
      <c r="H2317" s="199">
        <v>0</v>
      </c>
      <c r="I2317" s="199">
        <f t="shared" si="36"/>
        <v>0</v>
      </c>
      <c r="J2317" s="200"/>
      <c r="K2317" s="200" t="str" cm="1">
        <f t="array" ref="K2317">IF($C2317="","",IF(AND($C2317=Party_Statement!$C$5,$B2317&gt;=Party_Statement!$C$6,$B2317&lt;=Party_Statement!$E$6),SUMPRODUCT(($C$3:$C2317=Party_Statement!$C$5)*($B$3:$B2317&gt;=Party_Statement!$C$6)*($B$3:$B2317&lt;=Party_Statement!$E$6)),""))</f>
        <v/>
      </c>
    </row>
    <row r="2318" spans="1:11" x14ac:dyDescent="0.2">
      <c r="A2318" s="196">
        <f>Sales_Entry!A2318</f>
        <v>0</v>
      </c>
      <c r="B2318" s="197">
        <f>Sales_Entry!B2318</f>
        <v>0</v>
      </c>
      <c r="C2318" s="198">
        <f>Sales_Entry!D2318</f>
        <v>0</v>
      </c>
      <c r="D2318" s="198" t="s">
        <v>1388</v>
      </c>
      <c r="E2318" s="198">
        <f>Sales_Entry!C2318</f>
        <v>0</v>
      </c>
      <c r="F2318" s="198">
        <f>Sales_Entry!E2318</f>
        <v>0</v>
      </c>
      <c r="G2318" s="199">
        <f>N(Sales_Entry!J2318)</f>
        <v>0</v>
      </c>
      <c r="H2318" s="199">
        <v>0</v>
      </c>
      <c r="I2318" s="199">
        <f t="shared" si="36"/>
        <v>0</v>
      </c>
      <c r="J2318" s="200"/>
      <c r="K2318" s="200" t="str" cm="1">
        <f t="array" ref="K2318">IF($C2318="","",IF(AND($C2318=Party_Statement!$C$5,$B2318&gt;=Party_Statement!$C$6,$B2318&lt;=Party_Statement!$E$6),SUMPRODUCT(($C$3:$C2318=Party_Statement!$C$5)*($B$3:$B2318&gt;=Party_Statement!$C$6)*($B$3:$B2318&lt;=Party_Statement!$E$6)),""))</f>
        <v/>
      </c>
    </row>
    <row r="2319" spans="1:11" x14ac:dyDescent="0.2">
      <c r="A2319" s="196">
        <f>Sales_Entry!A2319</f>
        <v>0</v>
      </c>
      <c r="B2319" s="197">
        <f>Sales_Entry!B2319</f>
        <v>0</v>
      </c>
      <c r="C2319" s="198">
        <f>Sales_Entry!D2319</f>
        <v>0</v>
      </c>
      <c r="D2319" s="198" t="s">
        <v>1388</v>
      </c>
      <c r="E2319" s="198">
        <f>Sales_Entry!C2319</f>
        <v>0</v>
      </c>
      <c r="F2319" s="198">
        <f>Sales_Entry!E2319</f>
        <v>0</v>
      </c>
      <c r="G2319" s="199">
        <f>N(Sales_Entry!J2319)</f>
        <v>0</v>
      </c>
      <c r="H2319" s="199">
        <v>0</v>
      </c>
      <c r="I2319" s="199">
        <f t="shared" si="36"/>
        <v>0</v>
      </c>
      <c r="J2319" s="200"/>
      <c r="K2319" s="200" t="str" cm="1">
        <f t="array" ref="K2319">IF($C2319="","",IF(AND($C2319=Party_Statement!$C$5,$B2319&gt;=Party_Statement!$C$6,$B2319&lt;=Party_Statement!$E$6),SUMPRODUCT(($C$3:$C2319=Party_Statement!$C$5)*($B$3:$B2319&gt;=Party_Statement!$C$6)*($B$3:$B2319&lt;=Party_Statement!$E$6)),""))</f>
        <v/>
      </c>
    </row>
    <row r="2320" spans="1:11" x14ac:dyDescent="0.2">
      <c r="A2320" s="196">
        <f>Sales_Entry!A2320</f>
        <v>0</v>
      </c>
      <c r="B2320" s="197">
        <f>Sales_Entry!B2320</f>
        <v>0</v>
      </c>
      <c r="C2320" s="198">
        <f>Sales_Entry!D2320</f>
        <v>0</v>
      </c>
      <c r="D2320" s="198" t="s">
        <v>1388</v>
      </c>
      <c r="E2320" s="198">
        <f>Sales_Entry!C2320</f>
        <v>0</v>
      </c>
      <c r="F2320" s="198">
        <f>Sales_Entry!E2320</f>
        <v>0</v>
      </c>
      <c r="G2320" s="199">
        <f>N(Sales_Entry!J2320)</f>
        <v>0</v>
      </c>
      <c r="H2320" s="199">
        <v>0</v>
      </c>
      <c r="I2320" s="199">
        <f t="shared" si="36"/>
        <v>0</v>
      </c>
      <c r="J2320" s="200"/>
      <c r="K2320" s="200" t="str" cm="1">
        <f t="array" ref="K2320">IF($C2320="","",IF(AND($C2320=Party_Statement!$C$5,$B2320&gt;=Party_Statement!$C$6,$B2320&lt;=Party_Statement!$E$6),SUMPRODUCT(($C$3:$C2320=Party_Statement!$C$5)*($B$3:$B2320&gt;=Party_Statement!$C$6)*($B$3:$B2320&lt;=Party_Statement!$E$6)),""))</f>
        <v/>
      </c>
    </row>
    <row r="2321" spans="1:11" x14ac:dyDescent="0.2">
      <c r="A2321" s="196">
        <f>Sales_Entry!A2321</f>
        <v>0</v>
      </c>
      <c r="B2321" s="197">
        <f>Sales_Entry!B2321</f>
        <v>0</v>
      </c>
      <c r="C2321" s="198">
        <f>Sales_Entry!D2321</f>
        <v>0</v>
      </c>
      <c r="D2321" s="198" t="s">
        <v>1388</v>
      </c>
      <c r="E2321" s="198">
        <f>Sales_Entry!C2321</f>
        <v>0</v>
      </c>
      <c r="F2321" s="198">
        <f>Sales_Entry!E2321</f>
        <v>0</v>
      </c>
      <c r="G2321" s="199">
        <f>N(Sales_Entry!J2321)</f>
        <v>0</v>
      </c>
      <c r="H2321" s="199">
        <v>0</v>
      </c>
      <c r="I2321" s="199">
        <f t="shared" si="36"/>
        <v>0</v>
      </c>
      <c r="J2321" s="200"/>
      <c r="K2321" s="200" t="str" cm="1">
        <f t="array" ref="K2321">IF($C2321="","",IF(AND($C2321=Party_Statement!$C$5,$B2321&gt;=Party_Statement!$C$6,$B2321&lt;=Party_Statement!$E$6),SUMPRODUCT(($C$3:$C2321=Party_Statement!$C$5)*($B$3:$B2321&gt;=Party_Statement!$C$6)*($B$3:$B2321&lt;=Party_Statement!$E$6)),""))</f>
        <v/>
      </c>
    </row>
    <row r="2322" spans="1:11" x14ac:dyDescent="0.2">
      <c r="A2322" s="196">
        <f>Sales_Entry!A2322</f>
        <v>0</v>
      </c>
      <c r="B2322" s="197">
        <f>Sales_Entry!B2322</f>
        <v>0</v>
      </c>
      <c r="C2322" s="198">
        <f>Sales_Entry!D2322</f>
        <v>0</v>
      </c>
      <c r="D2322" s="198" t="s">
        <v>1388</v>
      </c>
      <c r="E2322" s="198">
        <f>Sales_Entry!C2322</f>
        <v>0</v>
      </c>
      <c r="F2322" s="198">
        <f>Sales_Entry!E2322</f>
        <v>0</v>
      </c>
      <c r="G2322" s="199">
        <f>N(Sales_Entry!J2322)</f>
        <v>0</v>
      </c>
      <c r="H2322" s="199">
        <v>0</v>
      </c>
      <c r="I2322" s="199">
        <f t="shared" si="36"/>
        <v>0</v>
      </c>
      <c r="J2322" s="200"/>
      <c r="K2322" s="200" t="str" cm="1">
        <f t="array" ref="K2322">IF($C2322="","",IF(AND($C2322=Party_Statement!$C$5,$B2322&gt;=Party_Statement!$C$6,$B2322&lt;=Party_Statement!$E$6),SUMPRODUCT(($C$3:$C2322=Party_Statement!$C$5)*($B$3:$B2322&gt;=Party_Statement!$C$6)*($B$3:$B2322&lt;=Party_Statement!$E$6)),""))</f>
        <v/>
      </c>
    </row>
    <row r="2323" spans="1:11" x14ac:dyDescent="0.2">
      <c r="A2323" s="196">
        <f>Sales_Entry!A2323</f>
        <v>0</v>
      </c>
      <c r="B2323" s="197">
        <f>Sales_Entry!B2323</f>
        <v>0</v>
      </c>
      <c r="C2323" s="198">
        <f>Sales_Entry!D2323</f>
        <v>0</v>
      </c>
      <c r="D2323" s="198" t="s">
        <v>1388</v>
      </c>
      <c r="E2323" s="198">
        <f>Sales_Entry!C2323</f>
        <v>0</v>
      </c>
      <c r="F2323" s="198">
        <f>Sales_Entry!E2323</f>
        <v>0</v>
      </c>
      <c r="G2323" s="199">
        <f>N(Sales_Entry!J2323)</f>
        <v>0</v>
      </c>
      <c r="H2323" s="199">
        <v>0</v>
      </c>
      <c r="I2323" s="199">
        <f t="shared" si="36"/>
        <v>0</v>
      </c>
      <c r="J2323" s="200"/>
      <c r="K2323" s="200" t="str" cm="1">
        <f t="array" ref="K2323">IF($C2323="","",IF(AND($C2323=Party_Statement!$C$5,$B2323&gt;=Party_Statement!$C$6,$B2323&lt;=Party_Statement!$E$6),SUMPRODUCT(($C$3:$C2323=Party_Statement!$C$5)*($B$3:$B2323&gt;=Party_Statement!$C$6)*($B$3:$B2323&lt;=Party_Statement!$E$6)),""))</f>
        <v/>
      </c>
    </row>
    <row r="2324" spans="1:11" x14ac:dyDescent="0.2">
      <c r="A2324" s="196">
        <f>Sales_Entry!A2324</f>
        <v>0</v>
      </c>
      <c r="B2324" s="197">
        <f>Sales_Entry!B2324</f>
        <v>0</v>
      </c>
      <c r="C2324" s="198">
        <f>Sales_Entry!D2324</f>
        <v>0</v>
      </c>
      <c r="D2324" s="198" t="s">
        <v>1388</v>
      </c>
      <c r="E2324" s="198">
        <f>Sales_Entry!C2324</f>
        <v>0</v>
      </c>
      <c r="F2324" s="198">
        <f>Sales_Entry!E2324</f>
        <v>0</v>
      </c>
      <c r="G2324" s="199">
        <f>N(Sales_Entry!J2324)</f>
        <v>0</v>
      </c>
      <c r="H2324" s="199">
        <v>0</v>
      </c>
      <c r="I2324" s="199">
        <f t="shared" si="36"/>
        <v>0</v>
      </c>
      <c r="J2324" s="200"/>
      <c r="K2324" s="200" t="str" cm="1">
        <f t="array" ref="K2324">IF($C2324="","",IF(AND($C2324=Party_Statement!$C$5,$B2324&gt;=Party_Statement!$C$6,$B2324&lt;=Party_Statement!$E$6),SUMPRODUCT(($C$3:$C2324=Party_Statement!$C$5)*($B$3:$B2324&gt;=Party_Statement!$C$6)*($B$3:$B2324&lt;=Party_Statement!$E$6)),""))</f>
        <v/>
      </c>
    </row>
    <row r="2325" spans="1:11" x14ac:dyDescent="0.2">
      <c r="A2325" s="196">
        <f>Sales_Entry!A2325</f>
        <v>0</v>
      </c>
      <c r="B2325" s="197">
        <f>Sales_Entry!B2325</f>
        <v>0</v>
      </c>
      <c r="C2325" s="198">
        <f>Sales_Entry!D2325</f>
        <v>0</v>
      </c>
      <c r="D2325" s="198" t="s">
        <v>1388</v>
      </c>
      <c r="E2325" s="198">
        <f>Sales_Entry!C2325</f>
        <v>0</v>
      </c>
      <c r="F2325" s="198">
        <f>Sales_Entry!E2325</f>
        <v>0</v>
      </c>
      <c r="G2325" s="199">
        <f>N(Sales_Entry!J2325)</f>
        <v>0</v>
      </c>
      <c r="H2325" s="199">
        <v>0</v>
      </c>
      <c r="I2325" s="199">
        <f t="shared" si="36"/>
        <v>0</v>
      </c>
      <c r="J2325" s="200"/>
      <c r="K2325" s="200" t="str" cm="1">
        <f t="array" ref="K2325">IF($C2325="","",IF(AND($C2325=Party_Statement!$C$5,$B2325&gt;=Party_Statement!$C$6,$B2325&lt;=Party_Statement!$E$6),SUMPRODUCT(($C$3:$C2325=Party_Statement!$C$5)*($B$3:$B2325&gt;=Party_Statement!$C$6)*($B$3:$B2325&lt;=Party_Statement!$E$6)),""))</f>
        <v/>
      </c>
    </row>
    <row r="2326" spans="1:11" x14ac:dyDescent="0.2">
      <c r="A2326" s="196">
        <f>Sales_Entry!A2326</f>
        <v>0</v>
      </c>
      <c r="B2326" s="197">
        <f>Sales_Entry!B2326</f>
        <v>0</v>
      </c>
      <c r="C2326" s="198">
        <f>Sales_Entry!D2326</f>
        <v>0</v>
      </c>
      <c r="D2326" s="198" t="s">
        <v>1388</v>
      </c>
      <c r="E2326" s="198">
        <f>Sales_Entry!C2326</f>
        <v>0</v>
      </c>
      <c r="F2326" s="198">
        <f>Sales_Entry!E2326</f>
        <v>0</v>
      </c>
      <c r="G2326" s="199">
        <f>N(Sales_Entry!J2326)</f>
        <v>0</v>
      </c>
      <c r="H2326" s="199">
        <v>0</v>
      </c>
      <c r="I2326" s="199">
        <f t="shared" si="36"/>
        <v>0</v>
      </c>
      <c r="J2326" s="200"/>
      <c r="K2326" s="200" t="str" cm="1">
        <f t="array" ref="K2326">IF($C2326="","",IF(AND($C2326=Party_Statement!$C$5,$B2326&gt;=Party_Statement!$C$6,$B2326&lt;=Party_Statement!$E$6),SUMPRODUCT(($C$3:$C2326=Party_Statement!$C$5)*($B$3:$B2326&gt;=Party_Statement!$C$6)*($B$3:$B2326&lt;=Party_Statement!$E$6)),""))</f>
        <v/>
      </c>
    </row>
    <row r="2327" spans="1:11" x14ac:dyDescent="0.2">
      <c r="A2327" s="196">
        <f>Sales_Entry!A2327</f>
        <v>0</v>
      </c>
      <c r="B2327" s="197">
        <f>Sales_Entry!B2327</f>
        <v>0</v>
      </c>
      <c r="C2327" s="198">
        <f>Sales_Entry!D2327</f>
        <v>0</v>
      </c>
      <c r="D2327" s="198" t="s">
        <v>1388</v>
      </c>
      <c r="E2327" s="198">
        <f>Sales_Entry!C2327</f>
        <v>0</v>
      </c>
      <c r="F2327" s="198">
        <f>Sales_Entry!E2327</f>
        <v>0</v>
      </c>
      <c r="G2327" s="199">
        <f>N(Sales_Entry!J2327)</f>
        <v>0</v>
      </c>
      <c r="H2327" s="199">
        <v>0</v>
      </c>
      <c r="I2327" s="199">
        <f t="shared" si="36"/>
        <v>0</v>
      </c>
      <c r="J2327" s="200"/>
      <c r="K2327" s="200" t="str" cm="1">
        <f t="array" ref="K2327">IF($C2327="","",IF(AND($C2327=Party_Statement!$C$5,$B2327&gt;=Party_Statement!$C$6,$B2327&lt;=Party_Statement!$E$6),SUMPRODUCT(($C$3:$C2327=Party_Statement!$C$5)*($B$3:$B2327&gt;=Party_Statement!$C$6)*($B$3:$B2327&lt;=Party_Statement!$E$6)),""))</f>
        <v/>
      </c>
    </row>
    <row r="2328" spans="1:11" x14ac:dyDescent="0.2">
      <c r="A2328" s="196">
        <f>Sales_Entry!A2328</f>
        <v>0</v>
      </c>
      <c r="B2328" s="197">
        <f>Sales_Entry!B2328</f>
        <v>0</v>
      </c>
      <c r="C2328" s="198">
        <f>Sales_Entry!D2328</f>
        <v>0</v>
      </c>
      <c r="D2328" s="198" t="s">
        <v>1388</v>
      </c>
      <c r="E2328" s="198">
        <f>Sales_Entry!C2328</f>
        <v>0</v>
      </c>
      <c r="F2328" s="198">
        <f>Sales_Entry!E2328</f>
        <v>0</v>
      </c>
      <c r="G2328" s="199">
        <f>N(Sales_Entry!J2328)</f>
        <v>0</v>
      </c>
      <c r="H2328" s="199">
        <v>0</v>
      </c>
      <c r="I2328" s="199">
        <f t="shared" si="36"/>
        <v>0</v>
      </c>
      <c r="J2328" s="200"/>
      <c r="K2328" s="200" t="str" cm="1">
        <f t="array" ref="K2328">IF($C2328="","",IF(AND($C2328=Party_Statement!$C$5,$B2328&gt;=Party_Statement!$C$6,$B2328&lt;=Party_Statement!$E$6),SUMPRODUCT(($C$3:$C2328=Party_Statement!$C$5)*($B$3:$B2328&gt;=Party_Statement!$C$6)*($B$3:$B2328&lt;=Party_Statement!$E$6)),""))</f>
        <v/>
      </c>
    </row>
    <row r="2329" spans="1:11" x14ac:dyDescent="0.2">
      <c r="A2329" s="196">
        <f>Sales_Entry!A2329</f>
        <v>0</v>
      </c>
      <c r="B2329" s="197">
        <f>Sales_Entry!B2329</f>
        <v>0</v>
      </c>
      <c r="C2329" s="198">
        <f>Sales_Entry!D2329</f>
        <v>0</v>
      </c>
      <c r="D2329" s="198" t="s">
        <v>1388</v>
      </c>
      <c r="E2329" s="198">
        <f>Sales_Entry!C2329</f>
        <v>0</v>
      </c>
      <c r="F2329" s="198">
        <f>Sales_Entry!E2329</f>
        <v>0</v>
      </c>
      <c r="G2329" s="199">
        <f>N(Sales_Entry!J2329)</f>
        <v>0</v>
      </c>
      <c r="H2329" s="199">
        <v>0</v>
      </c>
      <c r="I2329" s="199">
        <f t="shared" si="36"/>
        <v>0</v>
      </c>
      <c r="J2329" s="200"/>
      <c r="K2329" s="200" t="str" cm="1">
        <f t="array" ref="K2329">IF($C2329="","",IF(AND($C2329=Party_Statement!$C$5,$B2329&gt;=Party_Statement!$C$6,$B2329&lt;=Party_Statement!$E$6),SUMPRODUCT(($C$3:$C2329=Party_Statement!$C$5)*($B$3:$B2329&gt;=Party_Statement!$C$6)*($B$3:$B2329&lt;=Party_Statement!$E$6)),""))</f>
        <v/>
      </c>
    </row>
    <row r="2330" spans="1:11" x14ac:dyDescent="0.2">
      <c r="A2330" s="196">
        <f>Sales_Entry!A2330</f>
        <v>0</v>
      </c>
      <c r="B2330" s="197">
        <f>Sales_Entry!B2330</f>
        <v>0</v>
      </c>
      <c r="C2330" s="198">
        <f>Sales_Entry!D2330</f>
        <v>0</v>
      </c>
      <c r="D2330" s="198" t="s">
        <v>1388</v>
      </c>
      <c r="E2330" s="198">
        <f>Sales_Entry!C2330</f>
        <v>0</v>
      </c>
      <c r="F2330" s="198">
        <f>Sales_Entry!E2330</f>
        <v>0</v>
      </c>
      <c r="G2330" s="199">
        <f>N(Sales_Entry!J2330)</f>
        <v>0</v>
      </c>
      <c r="H2330" s="199">
        <v>0</v>
      </c>
      <c r="I2330" s="199">
        <f t="shared" si="36"/>
        <v>0</v>
      </c>
      <c r="J2330" s="200"/>
      <c r="K2330" s="200" t="str" cm="1">
        <f t="array" ref="K2330">IF($C2330="","",IF(AND($C2330=Party_Statement!$C$5,$B2330&gt;=Party_Statement!$C$6,$B2330&lt;=Party_Statement!$E$6),SUMPRODUCT(($C$3:$C2330=Party_Statement!$C$5)*($B$3:$B2330&gt;=Party_Statement!$C$6)*($B$3:$B2330&lt;=Party_Statement!$E$6)),""))</f>
        <v/>
      </c>
    </row>
    <row r="2331" spans="1:11" x14ac:dyDescent="0.2">
      <c r="A2331" s="196">
        <f>Sales_Entry!A2331</f>
        <v>0</v>
      </c>
      <c r="B2331" s="197">
        <f>Sales_Entry!B2331</f>
        <v>0</v>
      </c>
      <c r="C2331" s="198">
        <f>Sales_Entry!D2331</f>
        <v>0</v>
      </c>
      <c r="D2331" s="198" t="s">
        <v>1388</v>
      </c>
      <c r="E2331" s="198">
        <f>Sales_Entry!C2331</f>
        <v>0</v>
      </c>
      <c r="F2331" s="198">
        <f>Sales_Entry!E2331</f>
        <v>0</v>
      </c>
      <c r="G2331" s="199">
        <f>N(Sales_Entry!J2331)</f>
        <v>0</v>
      </c>
      <c r="H2331" s="199">
        <v>0</v>
      </c>
      <c r="I2331" s="199">
        <f t="shared" si="36"/>
        <v>0</v>
      </c>
      <c r="J2331" s="200"/>
      <c r="K2331" s="200" t="str" cm="1">
        <f t="array" ref="K2331">IF($C2331="","",IF(AND($C2331=Party_Statement!$C$5,$B2331&gt;=Party_Statement!$C$6,$B2331&lt;=Party_Statement!$E$6),SUMPRODUCT(($C$3:$C2331=Party_Statement!$C$5)*($B$3:$B2331&gt;=Party_Statement!$C$6)*($B$3:$B2331&lt;=Party_Statement!$E$6)),""))</f>
        <v/>
      </c>
    </row>
    <row r="2332" spans="1:11" x14ac:dyDescent="0.2">
      <c r="A2332" s="196">
        <f>Sales_Entry!A2332</f>
        <v>0</v>
      </c>
      <c r="B2332" s="197">
        <f>Sales_Entry!B2332</f>
        <v>0</v>
      </c>
      <c r="C2332" s="198">
        <f>Sales_Entry!D2332</f>
        <v>0</v>
      </c>
      <c r="D2332" s="198" t="s">
        <v>1388</v>
      </c>
      <c r="E2332" s="198">
        <f>Sales_Entry!C2332</f>
        <v>0</v>
      </c>
      <c r="F2332" s="198">
        <f>Sales_Entry!E2332</f>
        <v>0</v>
      </c>
      <c r="G2332" s="199">
        <f>N(Sales_Entry!J2332)</f>
        <v>0</v>
      </c>
      <c r="H2332" s="199">
        <v>0</v>
      </c>
      <c r="I2332" s="199">
        <f t="shared" si="36"/>
        <v>0</v>
      </c>
      <c r="J2332" s="200"/>
      <c r="K2332" s="200" t="str" cm="1">
        <f t="array" ref="K2332">IF($C2332="","",IF(AND($C2332=Party_Statement!$C$5,$B2332&gt;=Party_Statement!$C$6,$B2332&lt;=Party_Statement!$E$6),SUMPRODUCT(($C$3:$C2332=Party_Statement!$C$5)*($B$3:$B2332&gt;=Party_Statement!$C$6)*($B$3:$B2332&lt;=Party_Statement!$E$6)),""))</f>
        <v/>
      </c>
    </row>
    <row r="2333" spans="1:11" x14ac:dyDescent="0.2">
      <c r="A2333" s="196">
        <f>Sales_Entry!A2333</f>
        <v>0</v>
      </c>
      <c r="B2333" s="197">
        <f>Sales_Entry!B2333</f>
        <v>0</v>
      </c>
      <c r="C2333" s="198">
        <f>Sales_Entry!D2333</f>
        <v>0</v>
      </c>
      <c r="D2333" s="198" t="s">
        <v>1388</v>
      </c>
      <c r="E2333" s="198">
        <f>Sales_Entry!C2333</f>
        <v>0</v>
      </c>
      <c r="F2333" s="198">
        <f>Sales_Entry!E2333</f>
        <v>0</v>
      </c>
      <c r="G2333" s="199">
        <f>N(Sales_Entry!J2333)</f>
        <v>0</v>
      </c>
      <c r="H2333" s="199">
        <v>0</v>
      </c>
      <c r="I2333" s="199">
        <f t="shared" si="36"/>
        <v>0</v>
      </c>
      <c r="J2333" s="200"/>
      <c r="K2333" s="200" t="str" cm="1">
        <f t="array" ref="K2333">IF($C2333="","",IF(AND($C2333=Party_Statement!$C$5,$B2333&gt;=Party_Statement!$C$6,$B2333&lt;=Party_Statement!$E$6),SUMPRODUCT(($C$3:$C2333=Party_Statement!$C$5)*($B$3:$B2333&gt;=Party_Statement!$C$6)*($B$3:$B2333&lt;=Party_Statement!$E$6)),""))</f>
        <v/>
      </c>
    </row>
    <row r="2334" spans="1:11" x14ac:dyDescent="0.2">
      <c r="A2334" s="196">
        <f>Sales_Entry!A2334</f>
        <v>0</v>
      </c>
      <c r="B2334" s="197">
        <f>Sales_Entry!B2334</f>
        <v>0</v>
      </c>
      <c r="C2334" s="198">
        <f>Sales_Entry!D2334</f>
        <v>0</v>
      </c>
      <c r="D2334" s="198" t="s">
        <v>1388</v>
      </c>
      <c r="E2334" s="198">
        <f>Sales_Entry!C2334</f>
        <v>0</v>
      </c>
      <c r="F2334" s="198">
        <f>Sales_Entry!E2334</f>
        <v>0</v>
      </c>
      <c r="G2334" s="199">
        <f>N(Sales_Entry!J2334)</f>
        <v>0</v>
      </c>
      <c r="H2334" s="199">
        <v>0</v>
      </c>
      <c r="I2334" s="199">
        <f t="shared" si="36"/>
        <v>0</v>
      </c>
      <c r="J2334" s="200"/>
      <c r="K2334" s="200" t="str" cm="1">
        <f t="array" ref="K2334">IF($C2334="","",IF(AND($C2334=Party_Statement!$C$5,$B2334&gt;=Party_Statement!$C$6,$B2334&lt;=Party_Statement!$E$6),SUMPRODUCT(($C$3:$C2334=Party_Statement!$C$5)*($B$3:$B2334&gt;=Party_Statement!$C$6)*($B$3:$B2334&lt;=Party_Statement!$E$6)),""))</f>
        <v/>
      </c>
    </row>
    <row r="2335" spans="1:11" x14ac:dyDescent="0.2">
      <c r="A2335" s="196">
        <f>Sales_Entry!A2335</f>
        <v>0</v>
      </c>
      <c r="B2335" s="197">
        <f>Sales_Entry!B2335</f>
        <v>0</v>
      </c>
      <c r="C2335" s="198">
        <f>Sales_Entry!D2335</f>
        <v>0</v>
      </c>
      <c r="D2335" s="198" t="s">
        <v>1388</v>
      </c>
      <c r="E2335" s="198">
        <f>Sales_Entry!C2335</f>
        <v>0</v>
      </c>
      <c r="F2335" s="198">
        <f>Sales_Entry!E2335</f>
        <v>0</v>
      </c>
      <c r="G2335" s="199">
        <f>N(Sales_Entry!J2335)</f>
        <v>0</v>
      </c>
      <c r="H2335" s="199">
        <v>0</v>
      </c>
      <c r="I2335" s="199">
        <f t="shared" si="36"/>
        <v>0</v>
      </c>
      <c r="J2335" s="200"/>
      <c r="K2335" s="200" t="str" cm="1">
        <f t="array" ref="K2335">IF($C2335="","",IF(AND($C2335=Party_Statement!$C$5,$B2335&gt;=Party_Statement!$C$6,$B2335&lt;=Party_Statement!$E$6),SUMPRODUCT(($C$3:$C2335=Party_Statement!$C$5)*($B$3:$B2335&gt;=Party_Statement!$C$6)*($B$3:$B2335&lt;=Party_Statement!$E$6)),""))</f>
        <v/>
      </c>
    </row>
    <row r="2336" spans="1:11" x14ac:dyDescent="0.2">
      <c r="A2336" s="196">
        <f>Sales_Entry!A2336</f>
        <v>0</v>
      </c>
      <c r="B2336" s="197">
        <f>Sales_Entry!B2336</f>
        <v>0</v>
      </c>
      <c r="C2336" s="198">
        <f>Sales_Entry!D2336</f>
        <v>0</v>
      </c>
      <c r="D2336" s="198" t="s">
        <v>1388</v>
      </c>
      <c r="E2336" s="198">
        <f>Sales_Entry!C2336</f>
        <v>0</v>
      </c>
      <c r="F2336" s="198">
        <f>Sales_Entry!E2336</f>
        <v>0</v>
      </c>
      <c r="G2336" s="199">
        <f>N(Sales_Entry!J2336)</f>
        <v>0</v>
      </c>
      <c r="H2336" s="199">
        <v>0</v>
      </c>
      <c r="I2336" s="199">
        <f t="shared" si="36"/>
        <v>0</v>
      </c>
      <c r="J2336" s="200"/>
      <c r="K2336" s="200" t="str" cm="1">
        <f t="array" ref="K2336">IF($C2336="","",IF(AND($C2336=Party_Statement!$C$5,$B2336&gt;=Party_Statement!$C$6,$B2336&lt;=Party_Statement!$E$6),SUMPRODUCT(($C$3:$C2336=Party_Statement!$C$5)*($B$3:$B2336&gt;=Party_Statement!$C$6)*($B$3:$B2336&lt;=Party_Statement!$E$6)),""))</f>
        <v/>
      </c>
    </row>
    <row r="2337" spans="1:11" x14ac:dyDescent="0.2">
      <c r="A2337" s="196">
        <f>Sales_Entry!A2337</f>
        <v>0</v>
      </c>
      <c r="B2337" s="197">
        <f>Sales_Entry!B2337</f>
        <v>0</v>
      </c>
      <c r="C2337" s="198">
        <f>Sales_Entry!D2337</f>
        <v>0</v>
      </c>
      <c r="D2337" s="198" t="s">
        <v>1388</v>
      </c>
      <c r="E2337" s="198">
        <f>Sales_Entry!C2337</f>
        <v>0</v>
      </c>
      <c r="F2337" s="198">
        <f>Sales_Entry!E2337</f>
        <v>0</v>
      </c>
      <c r="G2337" s="199">
        <f>N(Sales_Entry!J2337)</f>
        <v>0</v>
      </c>
      <c r="H2337" s="199">
        <v>0</v>
      </c>
      <c r="I2337" s="199">
        <f t="shared" si="36"/>
        <v>0</v>
      </c>
      <c r="J2337" s="200"/>
      <c r="K2337" s="200" t="str" cm="1">
        <f t="array" ref="K2337">IF($C2337="","",IF(AND($C2337=Party_Statement!$C$5,$B2337&gt;=Party_Statement!$C$6,$B2337&lt;=Party_Statement!$E$6),SUMPRODUCT(($C$3:$C2337=Party_Statement!$C$5)*($B$3:$B2337&gt;=Party_Statement!$C$6)*($B$3:$B2337&lt;=Party_Statement!$E$6)),""))</f>
        <v/>
      </c>
    </row>
    <row r="2338" spans="1:11" x14ac:dyDescent="0.2">
      <c r="A2338" s="196">
        <f>Sales_Entry!A2338</f>
        <v>0</v>
      </c>
      <c r="B2338" s="197">
        <f>Sales_Entry!B2338</f>
        <v>0</v>
      </c>
      <c r="C2338" s="198">
        <f>Sales_Entry!D2338</f>
        <v>0</v>
      </c>
      <c r="D2338" s="198" t="s">
        <v>1388</v>
      </c>
      <c r="E2338" s="198">
        <f>Sales_Entry!C2338</f>
        <v>0</v>
      </c>
      <c r="F2338" s="198">
        <f>Sales_Entry!E2338</f>
        <v>0</v>
      </c>
      <c r="G2338" s="199">
        <f>N(Sales_Entry!J2338)</f>
        <v>0</v>
      </c>
      <c r="H2338" s="199">
        <v>0</v>
      </c>
      <c r="I2338" s="199">
        <f t="shared" si="36"/>
        <v>0</v>
      </c>
      <c r="J2338" s="200"/>
      <c r="K2338" s="200" t="str" cm="1">
        <f t="array" ref="K2338">IF($C2338="","",IF(AND($C2338=Party_Statement!$C$5,$B2338&gt;=Party_Statement!$C$6,$B2338&lt;=Party_Statement!$E$6),SUMPRODUCT(($C$3:$C2338=Party_Statement!$C$5)*($B$3:$B2338&gt;=Party_Statement!$C$6)*($B$3:$B2338&lt;=Party_Statement!$E$6)),""))</f>
        <v/>
      </c>
    </row>
    <row r="2339" spans="1:11" x14ac:dyDescent="0.2">
      <c r="A2339" s="196">
        <f>Sales_Entry!A2339</f>
        <v>0</v>
      </c>
      <c r="B2339" s="197">
        <f>Sales_Entry!B2339</f>
        <v>0</v>
      </c>
      <c r="C2339" s="198">
        <f>Sales_Entry!D2339</f>
        <v>0</v>
      </c>
      <c r="D2339" s="198" t="s">
        <v>1388</v>
      </c>
      <c r="E2339" s="198">
        <f>Sales_Entry!C2339</f>
        <v>0</v>
      </c>
      <c r="F2339" s="198">
        <f>Sales_Entry!E2339</f>
        <v>0</v>
      </c>
      <c r="G2339" s="199">
        <f>N(Sales_Entry!J2339)</f>
        <v>0</v>
      </c>
      <c r="H2339" s="199">
        <v>0</v>
      </c>
      <c r="I2339" s="199">
        <f t="shared" si="36"/>
        <v>0</v>
      </c>
      <c r="J2339" s="200"/>
      <c r="K2339" s="200" t="str" cm="1">
        <f t="array" ref="K2339">IF($C2339="","",IF(AND($C2339=Party_Statement!$C$5,$B2339&gt;=Party_Statement!$C$6,$B2339&lt;=Party_Statement!$E$6),SUMPRODUCT(($C$3:$C2339=Party_Statement!$C$5)*($B$3:$B2339&gt;=Party_Statement!$C$6)*($B$3:$B2339&lt;=Party_Statement!$E$6)),""))</f>
        <v/>
      </c>
    </row>
    <row r="2340" spans="1:11" x14ac:dyDescent="0.2">
      <c r="A2340" s="196">
        <f>Sales_Entry!A2340</f>
        <v>0</v>
      </c>
      <c r="B2340" s="197">
        <f>Sales_Entry!B2340</f>
        <v>0</v>
      </c>
      <c r="C2340" s="198">
        <f>Sales_Entry!D2340</f>
        <v>0</v>
      </c>
      <c r="D2340" s="198" t="s">
        <v>1388</v>
      </c>
      <c r="E2340" s="198">
        <f>Sales_Entry!C2340</f>
        <v>0</v>
      </c>
      <c r="F2340" s="198">
        <f>Sales_Entry!E2340</f>
        <v>0</v>
      </c>
      <c r="G2340" s="199">
        <f>N(Sales_Entry!J2340)</f>
        <v>0</v>
      </c>
      <c r="H2340" s="199">
        <v>0</v>
      </c>
      <c r="I2340" s="199">
        <f t="shared" si="36"/>
        <v>0</v>
      </c>
      <c r="J2340" s="200"/>
      <c r="K2340" s="200" t="str" cm="1">
        <f t="array" ref="K2340">IF($C2340="","",IF(AND($C2340=Party_Statement!$C$5,$B2340&gt;=Party_Statement!$C$6,$B2340&lt;=Party_Statement!$E$6),SUMPRODUCT(($C$3:$C2340=Party_Statement!$C$5)*($B$3:$B2340&gt;=Party_Statement!$C$6)*($B$3:$B2340&lt;=Party_Statement!$E$6)),""))</f>
        <v/>
      </c>
    </row>
    <row r="2341" spans="1:11" x14ac:dyDescent="0.2">
      <c r="A2341" s="196">
        <f>Sales_Entry!A2341</f>
        <v>0</v>
      </c>
      <c r="B2341" s="197">
        <f>Sales_Entry!B2341</f>
        <v>0</v>
      </c>
      <c r="C2341" s="198">
        <f>Sales_Entry!D2341</f>
        <v>0</v>
      </c>
      <c r="D2341" s="198" t="s">
        <v>1388</v>
      </c>
      <c r="E2341" s="198">
        <f>Sales_Entry!C2341</f>
        <v>0</v>
      </c>
      <c r="F2341" s="198">
        <f>Sales_Entry!E2341</f>
        <v>0</v>
      </c>
      <c r="G2341" s="199">
        <f>N(Sales_Entry!J2341)</f>
        <v>0</v>
      </c>
      <c r="H2341" s="199">
        <v>0</v>
      </c>
      <c r="I2341" s="199">
        <f t="shared" si="36"/>
        <v>0</v>
      </c>
      <c r="J2341" s="200"/>
      <c r="K2341" s="200" t="str" cm="1">
        <f t="array" ref="K2341">IF($C2341="","",IF(AND($C2341=Party_Statement!$C$5,$B2341&gt;=Party_Statement!$C$6,$B2341&lt;=Party_Statement!$E$6),SUMPRODUCT(($C$3:$C2341=Party_Statement!$C$5)*($B$3:$B2341&gt;=Party_Statement!$C$6)*($B$3:$B2341&lt;=Party_Statement!$E$6)),""))</f>
        <v/>
      </c>
    </row>
    <row r="2342" spans="1:11" x14ac:dyDescent="0.2">
      <c r="A2342" s="196">
        <f>Sales_Entry!A2342</f>
        <v>0</v>
      </c>
      <c r="B2342" s="197">
        <f>Sales_Entry!B2342</f>
        <v>0</v>
      </c>
      <c r="C2342" s="198">
        <f>Sales_Entry!D2342</f>
        <v>0</v>
      </c>
      <c r="D2342" s="198" t="s">
        <v>1388</v>
      </c>
      <c r="E2342" s="198">
        <f>Sales_Entry!C2342</f>
        <v>0</v>
      </c>
      <c r="F2342" s="198">
        <f>Sales_Entry!E2342</f>
        <v>0</v>
      </c>
      <c r="G2342" s="199">
        <f>N(Sales_Entry!J2342)</f>
        <v>0</v>
      </c>
      <c r="H2342" s="199">
        <v>0</v>
      </c>
      <c r="I2342" s="199">
        <f t="shared" si="36"/>
        <v>0</v>
      </c>
      <c r="J2342" s="200"/>
      <c r="K2342" s="200" t="str" cm="1">
        <f t="array" ref="K2342">IF($C2342="","",IF(AND($C2342=Party_Statement!$C$5,$B2342&gt;=Party_Statement!$C$6,$B2342&lt;=Party_Statement!$E$6),SUMPRODUCT(($C$3:$C2342=Party_Statement!$C$5)*($B$3:$B2342&gt;=Party_Statement!$C$6)*($B$3:$B2342&lt;=Party_Statement!$E$6)),""))</f>
        <v/>
      </c>
    </row>
    <row r="2343" spans="1:11" x14ac:dyDescent="0.2">
      <c r="A2343" s="196">
        <f>Sales_Entry!A2343</f>
        <v>0</v>
      </c>
      <c r="B2343" s="197">
        <f>Sales_Entry!B2343</f>
        <v>0</v>
      </c>
      <c r="C2343" s="198">
        <f>Sales_Entry!D2343</f>
        <v>0</v>
      </c>
      <c r="D2343" s="198" t="s">
        <v>1388</v>
      </c>
      <c r="E2343" s="198">
        <f>Sales_Entry!C2343</f>
        <v>0</v>
      </c>
      <c r="F2343" s="198">
        <f>Sales_Entry!E2343</f>
        <v>0</v>
      </c>
      <c r="G2343" s="199">
        <f>N(Sales_Entry!J2343)</f>
        <v>0</v>
      </c>
      <c r="H2343" s="199">
        <v>0</v>
      </c>
      <c r="I2343" s="199">
        <f t="shared" si="36"/>
        <v>0</v>
      </c>
      <c r="J2343" s="200"/>
      <c r="K2343" s="200" t="str" cm="1">
        <f t="array" ref="K2343">IF($C2343="","",IF(AND($C2343=Party_Statement!$C$5,$B2343&gt;=Party_Statement!$C$6,$B2343&lt;=Party_Statement!$E$6),SUMPRODUCT(($C$3:$C2343=Party_Statement!$C$5)*($B$3:$B2343&gt;=Party_Statement!$C$6)*($B$3:$B2343&lt;=Party_Statement!$E$6)),""))</f>
        <v/>
      </c>
    </row>
    <row r="2344" spans="1:11" x14ac:dyDescent="0.2">
      <c r="A2344" s="196">
        <f>Sales_Entry!A2344</f>
        <v>0</v>
      </c>
      <c r="B2344" s="197">
        <f>Sales_Entry!B2344</f>
        <v>0</v>
      </c>
      <c r="C2344" s="198">
        <f>Sales_Entry!D2344</f>
        <v>0</v>
      </c>
      <c r="D2344" s="198" t="s">
        <v>1388</v>
      </c>
      <c r="E2344" s="198">
        <f>Sales_Entry!C2344</f>
        <v>0</v>
      </c>
      <c r="F2344" s="198">
        <f>Sales_Entry!E2344</f>
        <v>0</v>
      </c>
      <c r="G2344" s="199">
        <f>N(Sales_Entry!J2344)</f>
        <v>0</v>
      </c>
      <c r="H2344" s="199">
        <v>0</v>
      </c>
      <c r="I2344" s="199">
        <f t="shared" si="36"/>
        <v>0</v>
      </c>
      <c r="J2344" s="200"/>
      <c r="K2344" s="200" t="str" cm="1">
        <f t="array" ref="K2344">IF($C2344="","",IF(AND($C2344=Party_Statement!$C$5,$B2344&gt;=Party_Statement!$C$6,$B2344&lt;=Party_Statement!$E$6),SUMPRODUCT(($C$3:$C2344=Party_Statement!$C$5)*($B$3:$B2344&gt;=Party_Statement!$C$6)*($B$3:$B2344&lt;=Party_Statement!$E$6)),""))</f>
        <v/>
      </c>
    </row>
    <row r="2345" spans="1:11" x14ac:dyDescent="0.2">
      <c r="A2345" s="196">
        <f>Sales_Entry!A2345</f>
        <v>0</v>
      </c>
      <c r="B2345" s="197">
        <f>Sales_Entry!B2345</f>
        <v>0</v>
      </c>
      <c r="C2345" s="198">
        <f>Sales_Entry!D2345</f>
        <v>0</v>
      </c>
      <c r="D2345" s="198" t="s">
        <v>1388</v>
      </c>
      <c r="E2345" s="198">
        <f>Sales_Entry!C2345</f>
        <v>0</v>
      </c>
      <c r="F2345" s="198">
        <f>Sales_Entry!E2345</f>
        <v>0</v>
      </c>
      <c r="G2345" s="199">
        <f>N(Sales_Entry!J2345)</f>
        <v>0</v>
      </c>
      <c r="H2345" s="199">
        <v>0</v>
      </c>
      <c r="I2345" s="199">
        <f t="shared" si="36"/>
        <v>0</v>
      </c>
      <c r="J2345" s="200"/>
      <c r="K2345" s="200" t="str" cm="1">
        <f t="array" ref="K2345">IF($C2345="","",IF(AND($C2345=Party_Statement!$C$5,$B2345&gt;=Party_Statement!$C$6,$B2345&lt;=Party_Statement!$E$6),SUMPRODUCT(($C$3:$C2345=Party_Statement!$C$5)*($B$3:$B2345&gt;=Party_Statement!$C$6)*($B$3:$B2345&lt;=Party_Statement!$E$6)),""))</f>
        <v/>
      </c>
    </row>
    <row r="2346" spans="1:11" x14ac:dyDescent="0.2">
      <c r="A2346" s="196">
        <f>Sales_Entry!A2346</f>
        <v>0</v>
      </c>
      <c r="B2346" s="197">
        <f>Sales_Entry!B2346</f>
        <v>0</v>
      </c>
      <c r="C2346" s="198">
        <f>Sales_Entry!D2346</f>
        <v>0</v>
      </c>
      <c r="D2346" s="198" t="s">
        <v>1388</v>
      </c>
      <c r="E2346" s="198">
        <f>Sales_Entry!C2346</f>
        <v>0</v>
      </c>
      <c r="F2346" s="198">
        <f>Sales_Entry!E2346</f>
        <v>0</v>
      </c>
      <c r="G2346" s="199">
        <f>N(Sales_Entry!J2346)</f>
        <v>0</v>
      </c>
      <c r="H2346" s="199">
        <v>0</v>
      </c>
      <c r="I2346" s="199">
        <f t="shared" si="36"/>
        <v>0</v>
      </c>
      <c r="J2346" s="200"/>
      <c r="K2346" s="200" t="str" cm="1">
        <f t="array" ref="K2346">IF($C2346="","",IF(AND($C2346=Party_Statement!$C$5,$B2346&gt;=Party_Statement!$C$6,$B2346&lt;=Party_Statement!$E$6),SUMPRODUCT(($C$3:$C2346=Party_Statement!$C$5)*($B$3:$B2346&gt;=Party_Statement!$C$6)*($B$3:$B2346&lt;=Party_Statement!$E$6)),""))</f>
        <v/>
      </c>
    </row>
    <row r="2347" spans="1:11" x14ac:dyDescent="0.2">
      <c r="A2347" s="196">
        <f>Sales_Entry!A2347</f>
        <v>0</v>
      </c>
      <c r="B2347" s="197">
        <f>Sales_Entry!B2347</f>
        <v>0</v>
      </c>
      <c r="C2347" s="198">
        <f>Sales_Entry!D2347</f>
        <v>0</v>
      </c>
      <c r="D2347" s="198" t="s">
        <v>1388</v>
      </c>
      <c r="E2347" s="198">
        <f>Sales_Entry!C2347</f>
        <v>0</v>
      </c>
      <c r="F2347" s="198">
        <f>Sales_Entry!E2347</f>
        <v>0</v>
      </c>
      <c r="G2347" s="199">
        <f>N(Sales_Entry!J2347)</f>
        <v>0</v>
      </c>
      <c r="H2347" s="199">
        <v>0</v>
      </c>
      <c r="I2347" s="199">
        <f t="shared" si="36"/>
        <v>0</v>
      </c>
      <c r="J2347" s="200"/>
      <c r="K2347" s="200" t="str" cm="1">
        <f t="array" ref="K2347">IF($C2347="","",IF(AND($C2347=Party_Statement!$C$5,$B2347&gt;=Party_Statement!$C$6,$B2347&lt;=Party_Statement!$E$6),SUMPRODUCT(($C$3:$C2347=Party_Statement!$C$5)*($B$3:$B2347&gt;=Party_Statement!$C$6)*($B$3:$B2347&lt;=Party_Statement!$E$6)),""))</f>
        <v/>
      </c>
    </row>
    <row r="2348" spans="1:11" x14ac:dyDescent="0.2">
      <c r="A2348" s="196">
        <f>Sales_Entry!A2348</f>
        <v>0</v>
      </c>
      <c r="B2348" s="197">
        <f>Sales_Entry!B2348</f>
        <v>0</v>
      </c>
      <c r="C2348" s="198">
        <f>Sales_Entry!D2348</f>
        <v>0</v>
      </c>
      <c r="D2348" s="198" t="s">
        <v>1388</v>
      </c>
      <c r="E2348" s="198">
        <f>Sales_Entry!C2348</f>
        <v>0</v>
      </c>
      <c r="F2348" s="198">
        <f>Sales_Entry!E2348</f>
        <v>0</v>
      </c>
      <c r="G2348" s="199">
        <f>N(Sales_Entry!J2348)</f>
        <v>0</v>
      </c>
      <c r="H2348" s="199">
        <v>0</v>
      </c>
      <c r="I2348" s="199">
        <f t="shared" si="36"/>
        <v>0</v>
      </c>
      <c r="J2348" s="200"/>
      <c r="K2348" s="200" t="str" cm="1">
        <f t="array" ref="K2348">IF($C2348="","",IF(AND($C2348=Party_Statement!$C$5,$B2348&gt;=Party_Statement!$C$6,$B2348&lt;=Party_Statement!$E$6),SUMPRODUCT(($C$3:$C2348=Party_Statement!$C$5)*($B$3:$B2348&gt;=Party_Statement!$C$6)*($B$3:$B2348&lt;=Party_Statement!$E$6)),""))</f>
        <v/>
      </c>
    </row>
    <row r="2349" spans="1:11" x14ac:dyDescent="0.2">
      <c r="A2349" s="196">
        <f>Sales_Entry!A2349</f>
        <v>0</v>
      </c>
      <c r="B2349" s="197">
        <f>Sales_Entry!B2349</f>
        <v>0</v>
      </c>
      <c r="C2349" s="198">
        <f>Sales_Entry!D2349</f>
        <v>0</v>
      </c>
      <c r="D2349" s="198" t="s">
        <v>1388</v>
      </c>
      <c r="E2349" s="198">
        <f>Sales_Entry!C2349</f>
        <v>0</v>
      </c>
      <c r="F2349" s="198">
        <f>Sales_Entry!E2349</f>
        <v>0</v>
      </c>
      <c r="G2349" s="199">
        <f>N(Sales_Entry!J2349)</f>
        <v>0</v>
      </c>
      <c r="H2349" s="199">
        <v>0</v>
      </c>
      <c r="I2349" s="199">
        <f t="shared" si="36"/>
        <v>0</v>
      </c>
      <c r="J2349" s="200"/>
      <c r="K2349" s="200" t="str" cm="1">
        <f t="array" ref="K2349">IF($C2349="","",IF(AND($C2349=Party_Statement!$C$5,$B2349&gt;=Party_Statement!$C$6,$B2349&lt;=Party_Statement!$E$6),SUMPRODUCT(($C$3:$C2349=Party_Statement!$C$5)*($B$3:$B2349&gt;=Party_Statement!$C$6)*($B$3:$B2349&lt;=Party_Statement!$E$6)),""))</f>
        <v/>
      </c>
    </row>
    <row r="2350" spans="1:11" x14ac:dyDescent="0.2">
      <c r="A2350" s="196">
        <f>Sales_Entry!A2350</f>
        <v>0</v>
      </c>
      <c r="B2350" s="197">
        <f>Sales_Entry!B2350</f>
        <v>0</v>
      </c>
      <c r="C2350" s="198">
        <f>Sales_Entry!D2350</f>
        <v>0</v>
      </c>
      <c r="D2350" s="198" t="s">
        <v>1388</v>
      </c>
      <c r="E2350" s="198">
        <f>Sales_Entry!C2350</f>
        <v>0</v>
      </c>
      <c r="F2350" s="198">
        <f>Sales_Entry!E2350</f>
        <v>0</v>
      </c>
      <c r="G2350" s="199">
        <f>N(Sales_Entry!J2350)</f>
        <v>0</v>
      </c>
      <c r="H2350" s="199">
        <v>0</v>
      </c>
      <c r="I2350" s="199">
        <f t="shared" si="36"/>
        <v>0</v>
      </c>
      <c r="J2350" s="200"/>
      <c r="K2350" s="200" t="str" cm="1">
        <f t="array" ref="K2350">IF($C2350="","",IF(AND($C2350=Party_Statement!$C$5,$B2350&gt;=Party_Statement!$C$6,$B2350&lt;=Party_Statement!$E$6),SUMPRODUCT(($C$3:$C2350=Party_Statement!$C$5)*($B$3:$B2350&gt;=Party_Statement!$C$6)*($B$3:$B2350&lt;=Party_Statement!$E$6)),""))</f>
        <v/>
      </c>
    </row>
    <row r="2351" spans="1:11" x14ac:dyDescent="0.2">
      <c r="A2351" s="196">
        <f>Sales_Entry!A2351</f>
        <v>0</v>
      </c>
      <c r="B2351" s="197">
        <f>Sales_Entry!B2351</f>
        <v>0</v>
      </c>
      <c r="C2351" s="198">
        <f>Sales_Entry!D2351</f>
        <v>0</v>
      </c>
      <c r="D2351" s="198" t="s">
        <v>1388</v>
      </c>
      <c r="E2351" s="198">
        <f>Sales_Entry!C2351</f>
        <v>0</v>
      </c>
      <c r="F2351" s="198">
        <f>Sales_Entry!E2351</f>
        <v>0</v>
      </c>
      <c r="G2351" s="199">
        <f>N(Sales_Entry!J2351)</f>
        <v>0</v>
      </c>
      <c r="H2351" s="199">
        <v>0</v>
      </c>
      <c r="I2351" s="199">
        <f t="shared" si="36"/>
        <v>0</v>
      </c>
      <c r="J2351" s="200"/>
      <c r="K2351" s="200" t="str" cm="1">
        <f t="array" ref="K2351">IF($C2351="","",IF(AND($C2351=Party_Statement!$C$5,$B2351&gt;=Party_Statement!$C$6,$B2351&lt;=Party_Statement!$E$6),SUMPRODUCT(($C$3:$C2351=Party_Statement!$C$5)*($B$3:$B2351&gt;=Party_Statement!$C$6)*($B$3:$B2351&lt;=Party_Statement!$E$6)),""))</f>
        <v/>
      </c>
    </row>
    <row r="2352" spans="1:11" x14ac:dyDescent="0.2">
      <c r="A2352" s="196">
        <f>Sales_Entry!A2352</f>
        <v>0</v>
      </c>
      <c r="B2352" s="197">
        <f>Sales_Entry!B2352</f>
        <v>0</v>
      </c>
      <c r="C2352" s="198">
        <f>Sales_Entry!D2352</f>
        <v>0</v>
      </c>
      <c r="D2352" s="198" t="s">
        <v>1388</v>
      </c>
      <c r="E2352" s="198">
        <f>Sales_Entry!C2352</f>
        <v>0</v>
      </c>
      <c r="F2352" s="198">
        <f>Sales_Entry!E2352</f>
        <v>0</v>
      </c>
      <c r="G2352" s="199">
        <f>N(Sales_Entry!J2352)</f>
        <v>0</v>
      </c>
      <c r="H2352" s="199">
        <v>0</v>
      </c>
      <c r="I2352" s="199">
        <f t="shared" si="36"/>
        <v>0</v>
      </c>
      <c r="J2352" s="200"/>
      <c r="K2352" s="200" t="str" cm="1">
        <f t="array" ref="K2352">IF($C2352="","",IF(AND($C2352=Party_Statement!$C$5,$B2352&gt;=Party_Statement!$C$6,$B2352&lt;=Party_Statement!$E$6),SUMPRODUCT(($C$3:$C2352=Party_Statement!$C$5)*($B$3:$B2352&gt;=Party_Statement!$C$6)*($B$3:$B2352&lt;=Party_Statement!$E$6)),""))</f>
        <v/>
      </c>
    </row>
    <row r="2353" spans="1:11" x14ac:dyDescent="0.2">
      <c r="A2353" s="196">
        <f>Sales_Entry!A2353</f>
        <v>0</v>
      </c>
      <c r="B2353" s="197">
        <f>Sales_Entry!B2353</f>
        <v>0</v>
      </c>
      <c r="C2353" s="198">
        <f>Sales_Entry!D2353</f>
        <v>0</v>
      </c>
      <c r="D2353" s="198" t="s">
        <v>1388</v>
      </c>
      <c r="E2353" s="198">
        <f>Sales_Entry!C2353</f>
        <v>0</v>
      </c>
      <c r="F2353" s="198">
        <f>Sales_Entry!E2353</f>
        <v>0</v>
      </c>
      <c r="G2353" s="199">
        <f>N(Sales_Entry!J2353)</f>
        <v>0</v>
      </c>
      <c r="H2353" s="199">
        <v>0</v>
      </c>
      <c r="I2353" s="199">
        <f t="shared" si="36"/>
        <v>0</v>
      </c>
      <c r="J2353" s="200"/>
      <c r="K2353" s="200" t="str" cm="1">
        <f t="array" ref="K2353">IF($C2353="","",IF(AND($C2353=Party_Statement!$C$5,$B2353&gt;=Party_Statement!$C$6,$B2353&lt;=Party_Statement!$E$6),SUMPRODUCT(($C$3:$C2353=Party_Statement!$C$5)*($B$3:$B2353&gt;=Party_Statement!$C$6)*($B$3:$B2353&lt;=Party_Statement!$E$6)),""))</f>
        <v/>
      </c>
    </row>
    <row r="2354" spans="1:11" x14ac:dyDescent="0.2">
      <c r="A2354" s="196">
        <f>Sales_Entry!A2354</f>
        <v>0</v>
      </c>
      <c r="B2354" s="197">
        <f>Sales_Entry!B2354</f>
        <v>0</v>
      </c>
      <c r="C2354" s="198">
        <f>Sales_Entry!D2354</f>
        <v>0</v>
      </c>
      <c r="D2354" s="198" t="s">
        <v>1388</v>
      </c>
      <c r="E2354" s="198">
        <f>Sales_Entry!C2354</f>
        <v>0</v>
      </c>
      <c r="F2354" s="198">
        <f>Sales_Entry!E2354</f>
        <v>0</v>
      </c>
      <c r="G2354" s="199">
        <f>N(Sales_Entry!J2354)</f>
        <v>0</v>
      </c>
      <c r="H2354" s="199">
        <v>0</v>
      </c>
      <c r="I2354" s="199">
        <f t="shared" si="36"/>
        <v>0</v>
      </c>
      <c r="J2354" s="200"/>
      <c r="K2354" s="200" t="str" cm="1">
        <f t="array" ref="K2354">IF($C2354="","",IF(AND($C2354=Party_Statement!$C$5,$B2354&gt;=Party_Statement!$C$6,$B2354&lt;=Party_Statement!$E$6),SUMPRODUCT(($C$3:$C2354=Party_Statement!$C$5)*($B$3:$B2354&gt;=Party_Statement!$C$6)*($B$3:$B2354&lt;=Party_Statement!$E$6)),""))</f>
        <v/>
      </c>
    </row>
    <row r="2355" spans="1:11" x14ac:dyDescent="0.2">
      <c r="A2355" s="196">
        <f>Sales_Entry!A2355</f>
        <v>0</v>
      </c>
      <c r="B2355" s="197">
        <f>Sales_Entry!B2355</f>
        <v>0</v>
      </c>
      <c r="C2355" s="198">
        <f>Sales_Entry!D2355</f>
        <v>0</v>
      </c>
      <c r="D2355" s="198" t="s">
        <v>1388</v>
      </c>
      <c r="E2355" s="198">
        <f>Sales_Entry!C2355</f>
        <v>0</v>
      </c>
      <c r="F2355" s="198">
        <f>Sales_Entry!E2355</f>
        <v>0</v>
      </c>
      <c r="G2355" s="199">
        <f>N(Sales_Entry!J2355)</f>
        <v>0</v>
      </c>
      <c r="H2355" s="199">
        <v>0</v>
      </c>
      <c r="I2355" s="199">
        <f t="shared" si="36"/>
        <v>0</v>
      </c>
      <c r="J2355" s="200"/>
      <c r="K2355" s="200" t="str" cm="1">
        <f t="array" ref="K2355">IF($C2355="","",IF(AND($C2355=Party_Statement!$C$5,$B2355&gt;=Party_Statement!$C$6,$B2355&lt;=Party_Statement!$E$6),SUMPRODUCT(($C$3:$C2355=Party_Statement!$C$5)*($B$3:$B2355&gt;=Party_Statement!$C$6)*($B$3:$B2355&lt;=Party_Statement!$E$6)),""))</f>
        <v/>
      </c>
    </row>
    <row r="2356" spans="1:11" x14ac:dyDescent="0.2">
      <c r="A2356" s="196">
        <f>Sales_Entry!A2356</f>
        <v>0</v>
      </c>
      <c r="B2356" s="197">
        <f>Sales_Entry!B2356</f>
        <v>0</v>
      </c>
      <c r="C2356" s="198">
        <f>Sales_Entry!D2356</f>
        <v>0</v>
      </c>
      <c r="D2356" s="198" t="s">
        <v>1388</v>
      </c>
      <c r="E2356" s="198">
        <f>Sales_Entry!C2356</f>
        <v>0</v>
      </c>
      <c r="F2356" s="198">
        <f>Sales_Entry!E2356</f>
        <v>0</v>
      </c>
      <c r="G2356" s="199">
        <f>N(Sales_Entry!J2356)</f>
        <v>0</v>
      </c>
      <c r="H2356" s="199">
        <v>0</v>
      </c>
      <c r="I2356" s="199">
        <f t="shared" si="36"/>
        <v>0</v>
      </c>
      <c r="J2356" s="200"/>
      <c r="K2356" s="200" t="str" cm="1">
        <f t="array" ref="K2356">IF($C2356="","",IF(AND($C2356=Party_Statement!$C$5,$B2356&gt;=Party_Statement!$C$6,$B2356&lt;=Party_Statement!$E$6),SUMPRODUCT(($C$3:$C2356=Party_Statement!$C$5)*($B$3:$B2356&gt;=Party_Statement!$C$6)*($B$3:$B2356&lt;=Party_Statement!$E$6)),""))</f>
        <v/>
      </c>
    </row>
    <row r="2357" spans="1:11" x14ac:dyDescent="0.2">
      <c r="A2357" s="196">
        <f>Sales_Entry!A2357</f>
        <v>0</v>
      </c>
      <c r="B2357" s="197">
        <f>Sales_Entry!B2357</f>
        <v>0</v>
      </c>
      <c r="C2357" s="198">
        <f>Sales_Entry!D2357</f>
        <v>0</v>
      </c>
      <c r="D2357" s="198" t="s">
        <v>1388</v>
      </c>
      <c r="E2357" s="198">
        <f>Sales_Entry!C2357</f>
        <v>0</v>
      </c>
      <c r="F2357" s="198">
        <f>Sales_Entry!E2357</f>
        <v>0</v>
      </c>
      <c r="G2357" s="199">
        <f>N(Sales_Entry!J2357)</f>
        <v>0</v>
      </c>
      <c r="H2357" s="199">
        <v>0</v>
      </c>
      <c r="I2357" s="199">
        <f t="shared" si="36"/>
        <v>0</v>
      </c>
      <c r="J2357" s="200"/>
      <c r="K2357" s="200" t="str" cm="1">
        <f t="array" ref="K2357">IF($C2357="","",IF(AND($C2357=Party_Statement!$C$5,$B2357&gt;=Party_Statement!$C$6,$B2357&lt;=Party_Statement!$E$6),SUMPRODUCT(($C$3:$C2357=Party_Statement!$C$5)*($B$3:$B2357&gt;=Party_Statement!$C$6)*($B$3:$B2357&lt;=Party_Statement!$E$6)),""))</f>
        <v/>
      </c>
    </row>
    <row r="2358" spans="1:11" x14ac:dyDescent="0.2">
      <c r="A2358" s="196">
        <f>Sales_Entry!A2358</f>
        <v>0</v>
      </c>
      <c r="B2358" s="197">
        <f>Sales_Entry!B2358</f>
        <v>0</v>
      </c>
      <c r="C2358" s="198">
        <f>Sales_Entry!D2358</f>
        <v>0</v>
      </c>
      <c r="D2358" s="198" t="s">
        <v>1388</v>
      </c>
      <c r="E2358" s="198">
        <f>Sales_Entry!C2358</f>
        <v>0</v>
      </c>
      <c r="F2358" s="198">
        <f>Sales_Entry!E2358</f>
        <v>0</v>
      </c>
      <c r="G2358" s="199">
        <f>N(Sales_Entry!J2358)</f>
        <v>0</v>
      </c>
      <c r="H2358" s="199">
        <v>0</v>
      </c>
      <c r="I2358" s="199">
        <f t="shared" si="36"/>
        <v>0</v>
      </c>
      <c r="J2358" s="200"/>
      <c r="K2358" s="200" t="str" cm="1">
        <f t="array" ref="K2358">IF($C2358="","",IF(AND($C2358=Party_Statement!$C$5,$B2358&gt;=Party_Statement!$C$6,$B2358&lt;=Party_Statement!$E$6),SUMPRODUCT(($C$3:$C2358=Party_Statement!$C$5)*($B$3:$B2358&gt;=Party_Statement!$C$6)*($B$3:$B2358&lt;=Party_Statement!$E$6)),""))</f>
        <v/>
      </c>
    </row>
    <row r="2359" spans="1:11" x14ac:dyDescent="0.2">
      <c r="A2359" s="196">
        <f>Sales_Entry!A2359</f>
        <v>0</v>
      </c>
      <c r="B2359" s="197">
        <f>Sales_Entry!B2359</f>
        <v>0</v>
      </c>
      <c r="C2359" s="198">
        <f>Sales_Entry!D2359</f>
        <v>0</v>
      </c>
      <c r="D2359" s="198" t="s">
        <v>1388</v>
      </c>
      <c r="E2359" s="198">
        <f>Sales_Entry!C2359</f>
        <v>0</v>
      </c>
      <c r="F2359" s="198">
        <f>Sales_Entry!E2359</f>
        <v>0</v>
      </c>
      <c r="G2359" s="199">
        <f>N(Sales_Entry!J2359)</f>
        <v>0</v>
      </c>
      <c r="H2359" s="199">
        <v>0</v>
      </c>
      <c r="I2359" s="199">
        <f t="shared" si="36"/>
        <v>0</v>
      </c>
      <c r="J2359" s="200"/>
      <c r="K2359" s="200" t="str" cm="1">
        <f t="array" ref="K2359">IF($C2359="","",IF(AND($C2359=Party_Statement!$C$5,$B2359&gt;=Party_Statement!$C$6,$B2359&lt;=Party_Statement!$E$6),SUMPRODUCT(($C$3:$C2359=Party_Statement!$C$5)*($B$3:$B2359&gt;=Party_Statement!$C$6)*($B$3:$B2359&lt;=Party_Statement!$E$6)),""))</f>
        <v/>
      </c>
    </row>
    <row r="2360" spans="1:11" x14ac:dyDescent="0.2">
      <c r="A2360" s="196">
        <f>Sales_Entry!A2360</f>
        <v>0</v>
      </c>
      <c r="B2360" s="197">
        <f>Sales_Entry!B2360</f>
        <v>0</v>
      </c>
      <c r="C2360" s="198">
        <f>Sales_Entry!D2360</f>
        <v>0</v>
      </c>
      <c r="D2360" s="198" t="s">
        <v>1388</v>
      </c>
      <c r="E2360" s="198">
        <f>Sales_Entry!C2360</f>
        <v>0</v>
      </c>
      <c r="F2360" s="198">
        <f>Sales_Entry!E2360</f>
        <v>0</v>
      </c>
      <c r="G2360" s="199">
        <f>N(Sales_Entry!J2360)</f>
        <v>0</v>
      </c>
      <c r="H2360" s="199">
        <v>0</v>
      </c>
      <c r="I2360" s="199">
        <f t="shared" si="36"/>
        <v>0</v>
      </c>
      <c r="J2360" s="200"/>
      <c r="K2360" s="200" t="str" cm="1">
        <f t="array" ref="K2360">IF($C2360="","",IF(AND($C2360=Party_Statement!$C$5,$B2360&gt;=Party_Statement!$C$6,$B2360&lt;=Party_Statement!$E$6),SUMPRODUCT(($C$3:$C2360=Party_Statement!$C$5)*($B$3:$B2360&gt;=Party_Statement!$C$6)*($B$3:$B2360&lt;=Party_Statement!$E$6)),""))</f>
        <v/>
      </c>
    </row>
    <row r="2361" spans="1:11" x14ac:dyDescent="0.2">
      <c r="A2361" s="196">
        <f>Sales_Entry!A2361</f>
        <v>0</v>
      </c>
      <c r="B2361" s="197">
        <f>Sales_Entry!B2361</f>
        <v>0</v>
      </c>
      <c r="C2361" s="198">
        <f>Sales_Entry!D2361</f>
        <v>0</v>
      </c>
      <c r="D2361" s="198" t="s">
        <v>1388</v>
      </c>
      <c r="E2361" s="198">
        <f>Sales_Entry!C2361</f>
        <v>0</v>
      </c>
      <c r="F2361" s="198">
        <f>Sales_Entry!E2361</f>
        <v>0</v>
      </c>
      <c r="G2361" s="199">
        <f>N(Sales_Entry!J2361)</f>
        <v>0</v>
      </c>
      <c r="H2361" s="199">
        <v>0</v>
      </c>
      <c r="I2361" s="199">
        <f t="shared" si="36"/>
        <v>0</v>
      </c>
      <c r="J2361" s="200"/>
      <c r="K2361" s="200" t="str" cm="1">
        <f t="array" ref="K2361">IF($C2361="","",IF(AND($C2361=Party_Statement!$C$5,$B2361&gt;=Party_Statement!$C$6,$B2361&lt;=Party_Statement!$E$6),SUMPRODUCT(($C$3:$C2361=Party_Statement!$C$5)*($B$3:$B2361&gt;=Party_Statement!$C$6)*($B$3:$B2361&lt;=Party_Statement!$E$6)),""))</f>
        <v/>
      </c>
    </row>
    <row r="2362" spans="1:11" x14ac:dyDescent="0.2">
      <c r="A2362" s="196">
        <f>Sales_Entry!A2362</f>
        <v>0</v>
      </c>
      <c r="B2362" s="197">
        <f>Sales_Entry!B2362</f>
        <v>0</v>
      </c>
      <c r="C2362" s="198">
        <f>Sales_Entry!D2362</f>
        <v>0</v>
      </c>
      <c r="D2362" s="198" t="s">
        <v>1388</v>
      </c>
      <c r="E2362" s="198">
        <f>Sales_Entry!C2362</f>
        <v>0</v>
      </c>
      <c r="F2362" s="198">
        <f>Sales_Entry!E2362</f>
        <v>0</v>
      </c>
      <c r="G2362" s="199">
        <f>N(Sales_Entry!J2362)</f>
        <v>0</v>
      </c>
      <c r="H2362" s="199">
        <v>0</v>
      </c>
      <c r="I2362" s="199">
        <f t="shared" si="36"/>
        <v>0</v>
      </c>
      <c r="J2362" s="200"/>
      <c r="K2362" s="200" t="str" cm="1">
        <f t="array" ref="K2362">IF($C2362="","",IF(AND($C2362=Party_Statement!$C$5,$B2362&gt;=Party_Statement!$C$6,$B2362&lt;=Party_Statement!$E$6),SUMPRODUCT(($C$3:$C2362=Party_Statement!$C$5)*($B$3:$B2362&gt;=Party_Statement!$C$6)*($B$3:$B2362&lt;=Party_Statement!$E$6)),""))</f>
        <v/>
      </c>
    </row>
    <row r="2363" spans="1:11" x14ac:dyDescent="0.2">
      <c r="A2363" s="196">
        <f>Sales_Entry!A2363</f>
        <v>0</v>
      </c>
      <c r="B2363" s="197">
        <f>Sales_Entry!B2363</f>
        <v>0</v>
      </c>
      <c r="C2363" s="198">
        <f>Sales_Entry!D2363</f>
        <v>0</v>
      </c>
      <c r="D2363" s="198" t="s">
        <v>1388</v>
      </c>
      <c r="E2363" s="198">
        <f>Sales_Entry!C2363</f>
        <v>0</v>
      </c>
      <c r="F2363" s="198">
        <f>Sales_Entry!E2363</f>
        <v>0</v>
      </c>
      <c r="G2363" s="199">
        <f>N(Sales_Entry!J2363)</f>
        <v>0</v>
      </c>
      <c r="H2363" s="199">
        <v>0</v>
      </c>
      <c r="I2363" s="199">
        <f t="shared" si="36"/>
        <v>0</v>
      </c>
      <c r="J2363" s="200"/>
      <c r="K2363" s="200" t="str" cm="1">
        <f t="array" ref="K2363">IF($C2363="","",IF(AND($C2363=Party_Statement!$C$5,$B2363&gt;=Party_Statement!$C$6,$B2363&lt;=Party_Statement!$E$6),SUMPRODUCT(($C$3:$C2363=Party_Statement!$C$5)*($B$3:$B2363&gt;=Party_Statement!$C$6)*($B$3:$B2363&lt;=Party_Statement!$E$6)),""))</f>
        <v/>
      </c>
    </row>
    <row r="2364" spans="1:11" x14ac:dyDescent="0.2">
      <c r="A2364" s="196">
        <f>Sales_Entry!A2364</f>
        <v>0</v>
      </c>
      <c r="B2364" s="197">
        <f>Sales_Entry!B2364</f>
        <v>0</v>
      </c>
      <c r="C2364" s="198">
        <f>Sales_Entry!D2364</f>
        <v>0</v>
      </c>
      <c r="D2364" s="198" t="s">
        <v>1388</v>
      </c>
      <c r="E2364" s="198">
        <f>Sales_Entry!C2364</f>
        <v>0</v>
      </c>
      <c r="F2364" s="198">
        <f>Sales_Entry!E2364</f>
        <v>0</v>
      </c>
      <c r="G2364" s="199">
        <f>N(Sales_Entry!J2364)</f>
        <v>0</v>
      </c>
      <c r="H2364" s="199">
        <v>0</v>
      </c>
      <c r="I2364" s="199">
        <f t="shared" si="36"/>
        <v>0</v>
      </c>
      <c r="J2364" s="200"/>
      <c r="K2364" s="200" t="str" cm="1">
        <f t="array" ref="K2364">IF($C2364="","",IF(AND($C2364=Party_Statement!$C$5,$B2364&gt;=Party_Statement!$C$6,$B2364&lt;=Party_Statement!$E$6),SUMPRODUCT(($C$3:$C2364=Party_Statement!$C$5)*($B$3:$B2364&gt;=Party_Statement!$C$6)*($B$3:$B2364&lt;=Party_Statement!$E$6)),""))</f>
        <v/>
      </c>
    </row>
    <row r="2365" spans="1:11" x14ac:dyDescent="0.2">
      <c r="A2365" s="196">
        <f>Sales_Entry!A2365</f>
        <v>0</v>
      </c>
      <c r="B2365" s="197">
        <f>Sales_Entry!B2365</f>
        <v>0</v>
      </c>
      <c r="C2365" s="198">
        <f>Sales_Entry!D2365</f>
        <v>0</v>
      </c>
      <c r="D2365" s="198" t="s">
        <v>1388</v>
      </c>
      <c r="E2365" s="198">
        <f>Sales_Entry!C2365</f>
        <v>0</v>
      </c>
      <c r="F2365" s="198">
        <f>Sales_Entry!E2365</f>
        <v>0</v>
      </c>
      <c r="G2365" s="199">
        <f>N(Sales_Entry!J2365)</f>
        <v>0</v>
      </c>
      <c r="H2365" s="199">
        <v>0</v>
      </c>
      <c r="I2365" s="199">
        <f t="shared" si="36"/>
        <v>0</v>
      </c>
      <c r="J2365" s="200"/>
      <c r="K2365" s="200" t="str" cm="1">
        <f t="array" ref="K2365">IF($C2365="","",IF(AND($C2365=Party_Statement!$C$5,$B2365&gt;=Party_Statement!$C$6,$B2365&lt;=Party_Statement!$E$6),SUMPRODUCT(($C$3:$C2365=Party_Statement!$C$5)*($B$3:$B2365&gt;=Party_Statement!$C$6)*($B$3:$B2365&lt;=Party_Statement!$E$6)),""))</f>
        <v/>
      </c>
    </row>
    <row r="2366" spans="1:11" x14ac:dyDescent="0.2">
      <c r="A2366" s="196">
        <f>Sales_Entry!A2366</f>
        <v>0</v>
      </c>
      <c r="B2366" s="197">
        <f>Sales_Entry!B2366</f>
        <v>0</v>
      </c>
      <c r="C2366" s="198">
        <f>Sales_Entry!D2366</f>
        <v>0</v>
      </c>
      <c r="D2366" s="198" t="s">
        <v>1388</v>
      </c>
      <c r="E2366" s="198">
        <f>Sales_Entry!C2366</f>
        <v>0</v>
      </c>
      <c r="F2366" s="198">
        <f>Sales_Entry!E2366</f>
        <v>0</v>
      </c>
      <c r="G2366" s="199">
        <f>N(Sales_Entry!J2366)</f>
        <v>0</v>
      </c>
      <c r="H2366" s="199">
        <v>0</v>
      </c>
      <c r="I2366" s="199">
        <f t="shared" si="36"/>
        <v>0</v>
      </c>
      <c r="J2366" s="200"/>
      <c r="K2366" s="200" t="str" cm="1">
        <f t="array" ref="K2366">IF($C2366="","",IF(AND($C2366=Party_Statement!$C$5,$B2366&gt;=Party_Statement!$C$6,$B2366&lt;=Party_Statement!$E$6),SUMPRODUCT(($C$3:$C2366=Party_Statement!$C$5)*($B$3:$B2366&gt;=Party_Statement!$C$6)*($B$3:$B2366&lt;=Party_Statement!$E$6)),""))</f>
        <v/>
      </c>
    </row>
    <row r="2367" spans="1:11" x14ac:dyDescent="0.2">
      <c r="A2367" s="196">
        <f>Sales_Entry!A2367</f>
        <v>0</v>
      </c>
      <c r="B2367" s="197">
        <f>Sales_Entry!B2367</f>
        <v>0</v>
      </c>
      <c r="C2367" s="198">
        <f>Sales_Entry!D2367</f>
        <v>0</v>
      </c>
      <c r="D2367" s="198" t="s">
        <v>1388</v>
      </c>
      <c r="E2367" s="198">
        <f>Sales_Entry!C2367</f>
        <v>0</v>
      </c>
      <c r="F2367" s="198">
        <f>Sales_Entry!E2367</f>
        <v>0</v>
      </c>
      <c r="G2367" s="199">
        <f>N(Sales_Entry!J2367)</f>
        <v>0</v>
      </c>
      <c r="H2367" s="199">
        <v>0</v>
      </c>
      <c r="I2367" s="199">
        <f t="shared" si="36"/>
        <v>0</v>
      </c>
      <c r="J2367" s="200"/>
      <c r="K2367" s="200" t="str" cm="1">
        <f t="array" ref="K2367">IF($C2367="","",IF(AND($C2367=Party_Statement!$C$5,$B2367&gt;=Party_Statement!$C$6,$B2367&lt;=Party_Statement!$E$6),SUMPRODUCT(($C$3:$C2367=Party_Statement!$C$5)*($B$3:$B2367&gt;=Party_Statement!$C$6)*($B$3:$B2367&lt;=Party_Statement!$E$6)),""))</f>
        <v/>
      </c>
    </row>
    <row r="2368" spans="1:11" x14ac:dyDescent="0.2">
      <c r="A2368" s="196">
        <f>Sales_Entry!A2368</f>
        <v>0</v>
      </c>
      <c r="B2368" s="197">
        <f>Sales_Entry!B2368</f>
        <v>0</v>
      </c>
      <c r="C2368" s="198">
        <f>Sales_Entry!D2368</f>
        <v>0</v>
      </c>
      <c r="D2368" s="198" t="s">
        <v>1388</v>
      </c>
      <c r="E2368" s="198">
        <f>Sales_Entry!C2368</f>
        <v>0</v>
      </c>
      <c r="F2368" s="198">
        <f>Sales_Entry!E2368</f>
        <v>0</v>
      </c>
      <c r="G2368" s="199">
        <f>N(Sales_Entry!J2368)</f>
        <v>0</v>
      </c>
      <c r="H2368" s="199">
        <v>0</v>
      </c>
      <c r="I2368" s="199">
        <f t="shared" si="36"/>
        <v>0</v>
      </c>
      <c r="J2368" s="200"/>
      <c r="K2368" s="200" t="str" cm="1">
        <f t="array" ref="K2368">IF($C2368="","",IF(AND($C2368=Party_Statement!$C$5,$B2368&gt;=Party_Statement!$C$6,$B2368&lt;=Party_Statement!$E$6),SUMPRODUCT(($C$3:$C2368=Party_Statement!$C$5)*($B$3:$B2368&gt;=Party_Statement!$C$6)*($B$3:$B2368&lt;=Party_Statement!$E$6)),""))</f>
        <v/>
      </c>
    </row>
    <row r="2369" spans="1:11" x14ac:dyDescent="0.2">
      <c r="A2369" s="196">
        <f>Sales_Entry!A2369</f>
        <v>0</v>
      </c>
      <c r="B2369" s="197">
        <f>Sales_Entry!B2369</f>
        <v>0</v>
      </c>
      <c r="C2369" s="198">
        <f>Sales_Entry!D2369</f>
        <v>0</v>
      </c>
      <c r="D2369" s="198" t="s">
        <v>1388</v>
      </c>
      <c r="E2369" s="198">
        <f>Sales_Entry!C2369</f>
        <v>0</v>
      </c>
      <c r="F2369" s="198">
        <f>Sales_Entry!E2369</f>
        <v>0</v>
      </c>
      <c r="G2369" s="199">
        <f>N(Sales_Entry!J2369)</f>
        <v>0</v>
      </c>
      <c r="H2369" s="199">
        <v>0</v>
      </c>
      <c r="I2369" s="199">
        <f t="shared" si="36"/>
        <v>0</v>
      </c>
      <c r="J2369" s="200"/>
      <c r="K2369" s="200" t="str" cm="1">
        <f t="array" ref="K2369">IF($C2369="","",IF(AND($C2369=Party_Statement!$C$5,$B2369&gt;=Party_Statement!$C$6,$B2369&lt;=Party_Statement!$E$6),SUMPRODUCT(($C$3:$C2369=Party_Statement!$C$5)*($B$3:$B2369&gt;=Party_Statement!$C$6)*($B$3:$B2369&lt;=Party_Statement!$E$6)),""))</f>
        <v/>
      </c>
    </row>
    <row r="2370" spans="1:11" x14ac:dyDescent="0.2">
      <c r="A2370" s="196">
        <f>Sales_Entry!A2370</f>
        <v>0</v>
      </c>
      <c r="B2370" s="197">
        <f>Sales_Entry!B2370</f>
        <v>0</v>
      </c>
      <c r="C2370" s="198">
        <f>Sales_Entry!D2370</f>
        <v>0</v>
      </c>
      <c r="D2370" s="198" t="s">
        <v>1388</v>
      </c>
      <c r="E2370" s="198">
        <f>Sales_Entry!C2370</f>
        <v>0</v>
      </c>
      <c r="F2370" s="198">
        <f>Sales_Entry!E2370</f>
        <v>0</v>
      </c>
      <c r="G2370" s="199">
        <f>N(Sales_Entry!J2370)</f>
        <v>0</v>
      </c>
      <c r="H2370" s="199">
        <v>0</v>
      </c>
      <c r="I2370" s="199">
        <f t="shared" si="36"/>
        <v>0</v>
      </c>
      <c r="J2370" s="200"/>
      <c r="K2370" s="200" t="str" cm="1">
        <f t="array" ref="K2370">IF($C2370="","",IF(AND($C2370=Party_Statement!$C$5,$B2370&gt;=Party_Statement!$C$6,$B2370&lt;=Party_Statement!$E$6),SUMPRODUCT(($C$3:$C2370=Party_Statement!$C$5)*($B$3:$B2370&gt;=Party_Statement!$C$6)*($B$3:$B2370&lt;=Party_Statement!$E$6)),""))</f>
        <v/>
      </c>
    </row>
    <row r="2371" spans="1:11" x14ac:dyDescent="0.2">
      <c r="A2371" s="196">
        <f>Sales_Entry!A2371</f>
        <v>0</v>
      </c>
      <c r="B2371" s="197">
        <f>Sales_Entry!B2371</f>
        <v>0</v>
      </c>
      <c r="C2371" s="198">
        <f>Sales_Entry!D2371</f>
        <v>0</v>
      </c>
      <c r="D2371" s="198" t="s">
        <v>1388</v>
      </c>
      <c r="E2371" s="198">
        <f>Sales_Entry!C2371</f>
        <v>0</v>
      </c>
      <c r="F2371" s="198">
        <f>Sales_Entry!E2371</f>
        <v>0</v>
      </c>
      <c r="G2371" s="199">
        <f>N(Sales_Entry!J2371)</f>
        <v>0</v>
      </c>
      <c r="H2371" s="199">
        <v>0</v>
      </c>
      <c r="I2371" s="199">
        <f t="shared" si="36"/>
        <v>0</v>
      </c>
      <c r="J2371" s="200"/>
      <c r="K2371" s="200" t="str" cm="1">
        <f t="array" ref="K2371">IF($C2371="","",IF(AND($C2371=Party_Statement!$C$5,$B2371&gt;=Party_Statement!$C$6,$B2371&lt;=Party_Statement!$E$6),SUMPRODUCT(($C$3:$C2371=Party_Statement!$C$5)*($B$3:$B2371&gt;=Party_Statement!$C$6)*($B$3:$B2371&lt;=Party_Statement!$E$6)),""))</f>
        <v/>
      </c>
    </row>
    <row r="2372" spans="1:11" x14ac:dyDescent="0.2">
      <c r="A2372" s="196">
        <f>Sales_Entry!A2372</f>
        <v>0</v>
      </c>
      <c r="B2372" s="197">
        <f>Sales_Entry!B2372</f>
        <v>0</v>
      </c>
      <c r="C2372" s="198">
        <f>Sales_Entry!D2372</f>
        <v>0</v>
      </c>
      <c r="D2372" s="198" t="s">
        <v>1388</v>
      </c>
      <c r="E2372" s="198">
        <f>Sales_Entry!C2372</f>
        <v>0</v>
      </c>
      <c r="F2372" s="198">
        <f>Sales_Entry!E2372</f>
        <v>0</v>
      </c>
      <c r="G2372" s="199">
        <f>N(Sales_Entry!J2372)</f>
        <v>0</v>
      </c>
      <c r="H2372" s="199">
        <v>0</v>
      </c>
      <c r="I2372" s="199">
        <f t="shared" ref="I2372:I2435" si="37">IF($C2372="","",$G2372-$H2372)</f>
        <v>0</v>
      </c>
      <c r="J2372" s="200"/>
      <c r="K2372" s="200" t="str" cm="1">
        <f t="array" ref="K2372">IF($C2372="","",IF(AND($C2372=Party_Statement!$C$5,$B2372&gt;=Party_Statement!$C$6,$B2372&lt;=Party_Statement!$E$6),SUMPRODUCT(($C$3:$C2372=Party_Statement!$C$5)*($B$3:$B2372&gt;=Party_Statement!$C$6)*($B$3:$B2372&lt;=Party_Statement!$E$6)),""))</f>
        <v/>
      </c>
    </row>
    <row r="2373" spans="1:11" x14ac:dyDescent="0.2">
      <c r="A2373" s="196">
        <f>Sales_Entry!A2373</f>
        <v>0</v>
      </c>
      <c r="B2373" s="197">
        <f>Sales_Entry!B2373</f>
        <v>0</v>
      </c>
      <c r="C2373" s="198">
        <f>Sales_Entry!D2373</f>
        <v>0</v>
      </c>
      <c r="D2373" s="198" t="s">
        <v>1388</v>
      </c>
      <c r="E2373" s="198">
        <f>Sales_Entry!C2373</f>
        <v>0</v>
      </c>
      <c r="F2373" s="198">
        <f>Sales_Entry!E2373</f>
        <v>0</v>
      </c>
      <c r="G2373" s="199">
        <f>N(Sales_Entry!J2373)</f>
        <v>0</v>
      </c>
      <c r="H2373" s="199">
        <v>0</v>
      </c>
      <c r="I2373" s="199">
        <f t="shared" si="37"/>
        <v>0</v>
      </c>
      <c r="J2373" s="200"/>
      <c r="K2373" s="200" t="str" cm="1">
        <f t="array" ref="K2373">IF($C2373="","",IF(AND($C2373=Party_Statement!$C$5,$B2373&gt;=Party_Statement!$C$6,$B2373&lt;=Party_Statement!$E$6),SUMPRODUCT(($C$3:$C2373=Party_Statement!$C$5)*($B$3:$B2373&gt;=Party_Statement!$C$6)*($B$3:$B2373&lt;=Party_Statement!$E$6)),""))</f>
        <v/>
      </c>
    </row>
    <row r="2374" spans="1:11" x14ac:dyDescent="0.2">
      <c r="A2374" s="196">
        <f>Sales_Entry!A2374</f>
        <v>0</v>
      </c>
      <c r="B2374" s="197">
        <f>Sales_Entry!B2374</f>
        <v>0</v>
      </c>
      <c r="C2374" s="198">
        <f>Sales_Entry!D2374</f>
        <v>0</v>
      </c>
      <c r="D2374" s="198" t="s">
        <v>1388</v>
      </c>
      <c r="E2374" s="198">
        <f>Sales_Entry!C2374</f>
        <v>0</v>
      </c>
      <c r="F2374" s="198">
        <f>Sales_Entry!E2374</f>
        <v>0</v>
      </c>
      <c r="G2374" s="199">
        <f>N(Sales_Entry!J2374)</f>
        <v>0</v>
      </c>
      <c r="H2374" s="199">
        <v>0</v>
      </c>
      <c r="I2374" s="199">
        <f t="shared" si="37"/>
        <v>0</v>
      </c>
      <c r="J2374" s="200"/>
      <c r="K2374" s="200" t="str" cm="1">
        <f t="array" ref="K2374">IF($C2374="","",IF(AND($C2374=Party_Statement!$C$5,$B2374&gt;=Party_Statement!$C$6,$B2374&lt;=Party_Statement!$E$6),SUMPRODUCT(($C$3:$C2374=Party_Statement!$C$5)*($B$3:$B2374&gt;=Party_Statement!$C$6)*($B$3:$B2374&lt;=Party_Statement!$E$6)),""))</f>
        <v/>
      </c>
    </row>
    <row r="2375" spans="1:11" x14ac:dyDescent="0.2">
      <c r="A2375" s="196">
        <f>Sales_Entry!A2375</f>
        <v>0</v>
      </c>
      <c r="B2375" s="197">
        <f>Sales_Entry!B2375</f>
        <v>0</v>
      </c>
      <c r="C2375" s="198">
        <f>Sales_Entry!D2375</f>
        <v>0</v>
      </c>
      <c r="D2375" s="198" t="s">
        <v>1388</v>
      </c>
      <c r="E2375" s="198">
        <f>Sales_Entry!C2375</f>
        <v>0</v>
      </c>
      <c r="F2375" s="198">
        <f>Sales_Entry!E2375</f>
        <v>0</v>
      </c>
      <c r="G2375" s="199">
        <f>N(Sales_Entry!J2375)</f>
        <v>0</v>
      </c>
      <c r="H2375" s="199">
        <v>0</v>
      </c>
      <c r="I2375" s="199">
        <f t="shared" si="37"/>
        <v>0</v>
      </c>
      <c r="J2375" s="200"/>
      <c r="K2375" s="200" t="str" cm="1">
        <f t="array" ref="K2375">IF($C2375="","",IF(AND($C2375=Party_Statement!$C$5,$B2375&gt;=Party_Statement!$C$6,$B2375&lt;=Party_Statement!$E$6),SUMPRODUCT(($C$3:$C2375=Party_Statement!$C$5)*($B$3:$B2375&gt;=Party_Statement!$C$6)*($B$3:$B2375&lt;=Party_Statement!$E$6)),""))</f>
        <v/>
      </c>
    </row>
    <row r="2376" spans="1:11" x14ac:dyDescent="0.2">
      <c r="A2376" s="196">
        <f>Sales_Entry!A2376</f>
        <v>0</v>
      </c>
      <c r="B2376" s="197">
        <f>Sales_Entry!B2376</f>
        <v>0</v>
      </c>
      <c r="C2376" s="198">
        <f>Sales_Entry!D2376</f>
        <v>0</v>
      </c>
      <c r="D2376" s="198" t="s">
        <v>1388</v>
      </c>
      <c r="E2376" s="198">
        <f>Sales_Entry!C2376</f>
        <v>0</v>
      </c>
      <c r="F2376" s="198">
        <f>Sales_Entry!E2376</f>
        <v>0</v>
      </c>
      <c r="G2376" s="199">
        <f>N(Sales_Entry!J2376)</f>
        <v>0</v>
      </c>
      <c r="H2376" s="199">
        <v>0</v>
      </c>
      <c r="I2376" s="199">
        <f t="shared" si="37"/>
        <v>0</v>
      </c>
      <c r="J2376" s="200"/>
      <c r="K2376" s="200" t="str" cm="1">
        <f t="array" ref="K2376">IF($C2376="","",IF(AND($C2376=Party_Statement!$C$5,$B2376&gt;=Party_Statement!$C$6,$B2376&lt;=Party_Statement!$E$6),SUMPRODUCT(($C$3:$C2376=Party_Statement!$C$5)*($B$3:$B2376&gt;=Party_Statement!$C$6)*($B$3:$B2376&lt;=Party_Statement!$E$6)),""))</f>
        <v/>
      </c>
    </row>
    <row r="2377" spans="1:11" x14ac:dyDescent="0.2">
      <c r="A2377" s="196">
        <f>Sales_Entry!A2377</f>
        <v>0</v>
      </c>
      <c r="B2377" s="197">
        <f>Sales_Entry!B2377</f>
        <v>0</v>
      </c>
      <c r="C2377" s="198">
        <f>Sales_Entry!D2377</f>
        <v>0</v>
      </c>
      <c r="D2377" s="198" t="s">
        <v>1388</v>
      </c>
      <c r="E2377" s="198">
        <f>Sales_Entry!C2377</f>
        <v>0</v>
      </c>
      <c r="F2377" s="198">
        <f>Sales_Entry!E2377</f>
        <v>0</v>
      </c>
      <c r="G2377" s="199">
        <f>N(Sales_Entry!J2377)</f>
        <v>0</v>
      </c>
      <c r="H2377" s="199">
        <v>0</v>
      </c>
      <c r="I2377" s="199">
        <f t="shared" si="37"/>
        <v>0</v>
      </c>
      <c r="J2377" s="200"/>
      <c r="K2377" s="200" t="str" cm="1">
        <f t="array" ref="K2377">IF($C2377="","",IF(AND($C2377=Party_Statement!$C$5,$B2377&gt;=Party_Statement!$C$6,$B2377&lt;=Party_Statement!$E$6),SUMPRODUCT(($C$3:$C2377=Party_Statement!$C$5)*($B$3:$B2377&gt;=Party_Statement!$C$6)*($B$3:$B2377&lt;=Party_Statement!$E$6)),""))</f>
        <v/>
      </c>
    </row>
    <row r="2378" spans="1:11" x14ac:dyDescent="0.2">
      <c r="A2378" s="196">
        <f>Sales_Entry!A2378</f>
        <v>0</v>
      </c>
      <c r="B2378" s="197">
        <f>Sales_Entry!B2378</f>
        <v>0</v>
      </c>
      <c r="C2378" s="198">
        <f>Sales_Entry!D2378</f>
        <v>0</v>
      </c>
      <c r="D2378" s="198" t="s">
        <v>1388</v>
      </c>
      <c r="E2378" s="198">
        <f>Sales_Entry!C2378</f>
        <v>0</v>
      </c>
      <c r="F2378" s="198">
        <f>Sales_Entry!E2378</f>
        <v>0</v>
      </c>
      <c r="G2378" s="199">
        <f>N(Sales_Entry!J2378)</f>
        <v>0</v>
      </c>
      <c r="H2378" s="199">
        <v>0</v>
      </c>
      <c r="I2378" s="199">
        <f t="shared" si="37"/>
        <v>0</v>
      </c>
      <c r="J2378" s="200"/>
      <c r="K2378" s="200" t="str" cm="1">
        <f t="array" ref="K2378">IF($C2378="","",IF(AND($C2378=Party_Statement!$C$5,$B2378&gt;=Party_Statement!$C$6,$B2378&lt;=Party_Statement!$E$6),SUMPRODUCT(($C$3:$C2378=Party_Statement!$C$5)*($B$3:$B2378&gt;=Party_Statement!$C$6)*($B$3:$B2378&lt;=Party_Statement!$E$6)),""))</f>
        <v/>
      </c>
    </row>
    <row r="2379" spans="1:11" x14ac:dyDescent="0.2">
      <c r="A2379" s="196">
        <f>Sales_Entry!A2379</f>
        <v>0</v>
      </c>
      <c r="B2379" s="197">
        <f>Sales_Entry!B2379</f>
        <v>0</v>
      </c>
      <c r="C2379" s="198">
        <f>Sales_Entry!D2379</f>
        <v>0</v>
      </c>
      <c r="D2379" s="198" t="s">
        <v>1388</v>
      </c>
      <c r="E2379" s="198">
        <f>Sales_Entry!C2379</f>
        <v>0</v>
      </c>
      <c r="F2379" s="198">
        <f>Sales_Entry!E2379</f>
        <v>0</v>
      </c>
      <c r="G2379" s="199">
        <f>N(Sales_Entry!J2379)</f>
        <v>0</v>
      </c>
      <c r="H2379" s="199">
        <v>0</v>
      </c>
      <c r="I2379" s="199">
        <f t="shared" si="37"/>
        <v>0</v>
      </c>
      <c r="J2379" s="200"/>
      <c r="K2379" s="200" t="str" cm="1">
        <f t="array" ref="K2379">IF($C2379="","",IF(AND($C2379=Party_Statement!$C$5,$B2379&gt;=Party_Statement!$C$6,$B2379&lt;=Party_Statement!$E$6),SUMPRODUCT(($C$3:$C2379=Party_Statement!$C$5)*($B$3:$B2379&gt;=Party_Statement!$C$6)*($B$3:$B2379&lt;=Party_Statement!$E$6)),""))</f>
        <v/>
      </c>
    </row>
    <row r="2380" spans="1:11" x14ac:dyDescent="0.2">
      <c r="A2380" s="196">
        <f>Sales_Entry!A2380</f>
        <v>0</v>
      </c>
      <c r="B2380" s="197">
        <f>Sales_Entry!B2380</f>
        <v>0</v>
      </c>
      <c r="C2380" s="198">
        <f>Sales_Entry!D2380</f>
        <v>0</v>
      </c>
      <c r="D2380" s="198" t="s">
        <v>1388</v>
      </c>
      <c r="E2380" s="198">
        <f>Sales_Entry!C2380</f>
        <v>0</v>
      </c>
      <c r="F2380" s="198">
        <f>Sales_Entry!E2380</f>
        <v>0</v>
      </c>
      <c r="G2380" s="199">
        <f>N(Sales_Entry!J2380)</f>
        <v>0</v>
      </c>
      <c r="H2380" s="199">
        <v>0</v>
      </c>
      <c r="I2380" s="199">
        <f t="shared" si="37"/>
        <v>0</v>
      </c>
      <c r="J2380" s="200"/>
      <c r="K2380" s="200" t="str" cm="1">
        <f t="array" ref="K2380">IF($C2380="","",IF(AND($C2380=Party_Statement!$C$5,$B2380&gt;=Party_Statement!$C$6,$B2380&lt;=Party_Statement!$E$6),SUMPRODUCT(($C$3:$C2380=Party_Statement!$C$5)*($B$3:$B2380&gt;=Party_Statement!$C$6)*($B$3:$B2380&lt;=Party_Statement!$E$6)),""))</f>
        <v/>
      </c>
    </row>
    <row r="2381" spans="1:11" x14ac:dyDescent="0.2">
      <c r="A2381" s="196">
        <f>Sales_Entry!A2381</f>
        <v>0</v>
      </c>
      <c r="B2381" s="197">
        <f>Sales_Entry!B2381</f>
        <v>0</v>
      </c>
      <c r="C2381" s="198">
        <f>Sales_Entry!D2381</f>
        <v>0</v>
      </c>
      <c r="D2381" s="198" t="s">
        <v>1388</v>
      </c>
      <c r="E2381" s="198">
        <f>Sales_Entry!C2381</f>
        <v>0</v>
      </c>
      <c r="F2381" s="198">
        <f>Sales_Entry!E2381</f>
        <v>0</v>
      </c>
      <c r="G2381" s="199">
        <f>N(Sales_Entry!J2381)</f>
        <v>0</v>
      </c>
      <c r="H2381" s="199">
        <v>0</v>
      </c>
      <c r="I2381" s="199">
        <f t="shared" si="37"/>
        <v>0</v>
      </c>
      <c r="J2381" s="200"/>
      <c r="K2381" s="200" t="str" cm="1">
        <f t="array" ref="K2381">IF($C2381="","",IF(AND($C2381=Party_Statement!$C$5,$B2381&gt;=Party_Statement!$C$6,$B2381&lt;=Party_Statement!$E$6),SUMPRODUCT(($C$3:$C2381=Party_Statement!$C$5)*($B$3:$B2381&gt;=Party_Statement!$C$6)*($B$3:$B2381&lt;=Party_Statement!$E$6)),""))</f>
        <v/>
      </c>
    </row>
    <row r="2382" spans="1:11" x14ac:dyDescent="0.2">
      <c r="A2382" s="196">
        <f>Sales_Entry!A2382</f>
        <v>0</v>
      </c>
      <c r="B2382" s="197">
        <f>Sales_Entry!B2382</f>
        <v>0</v>
      </c>
      <c r="C2382" s="198">
        <f>Sales_Entry!D2382</f>
        <v>0</v>
      </c>
      <c r="D2382" s="198" t="s">
        <v>1388</v>
      </c>
      <c r="E2382" s="198">
        <f>Sales_Entry!C2382</f>
        <v>0</v>
      </c>
      <c r="F2382" s="198">
        <f>Sales_Entry!E2382</f>
        <v>0</v>
      </c>
      <c r="G2382" s="199">
        <f>N(Sales_Entry!J2382)</f>
        <v>0</v>
      </c>
      <c r="H2382" s="199">
        <v>0</v>
      </c>
      <c r="I2382" s="199">
        <f t="shared" si="37"/>
        <v>0</v>
      </c>
      <c r="J2382" s="200"/>
      <c r="K2382" s="200" t="str" cm="1">
        <f t="array" ref="K2382">IF($C2382="","",IF(AND($C2382=Party_Statement!$C$5,$B2382&gt;=Party_Statement!$C$6,$B2382&lt;=Party_Statement!$E$6),SUMPRODUCT(($C$3:$C2382=Party_Statement!$C$5)*($B$3:$B2382&gt;=Party_Statement!$C$6)*($B$3:$B2382&lt;=Party_Statement!$E$6)),""))</f>
        <v/>
      </c>
    </row>
    <row r="2383" spans="1:11" x14ac:dyDescent="0.2">
      <c r="A2383" s="196">
        <f>Sales_Entry!A2383</f>
        <v>0</v>
      </c>
      <c r="B2383" s="197">
        <f>Sales_Entry!B2383</f>
        <v>0</v>
      </c>
      <c r="C2383" s="198">
        <f>Sales_Entry!D2383</f>
        <v>0</v>
      </c>
      <c r="D2383" s="198" t="s">
        <v>1388</v>
      </c>
      <c r="E2383" s="198">
        <f>Sales_Entry!C2383</f>
        <v>0</v>
      </c>
      <c r="F2383" s="198">
        <f>Sales_Entry!E2383</f>
        <v>0</v>
      </c>
      <c r="G2383" s="199">
        <f>N(Sales_Entry!J2383)</f>
        <v>0</v>
      </c>
      <c r="H2383" s="199">
        <v>0</v>
      </c>
      <c r="I2383" s="199">
        <f t="shared" si="37"/>
        <v>0</v>
      </c>
      <c r="J2383" s="200"/>
      <c r="K2383" s="200" t="str" cm="1">
        <f t="array" ref="K2383">IF($C2383="","",IF(AND($C2383=Party_Statement!$C$5,$B2383&gt;=Party_Statement!$C$6,$B2383&lt;=Party_Statement!$E$6),SUMPRODUCT(($C$3:$C2383=Party_Statement!$C$5)*($B$3:$B2383&gt;=Party_Statement!$C$6)*($B$3:$B2383&lt;=Party_Statement!$E$6)),""))</f>
        <v/>
      </c>
    </row>
    <row r="2384" spans="1:11" x14ac:dyDescent="0.2">
      <c r="A2384" s="196">
        <f>Sales_Entry!A2384</f>
        <v>0</v>
      </c>
      <c r="B2384" s="197">
        <f>Sales_Entry!B2384</f>
        <v>0</v>
      </c>
      <c r="C2384" s="198">
        <f>Sales_Entry!D2384</f>
        <v>0</v>
      </c>
      <c r="D2384" s="198" t="s">
        <v>1388</v>
      </c>
      <c r="E2384" s="198">
        <f>Sales_Entry!C2384</f>
        <v>0</v>
      </c>
      <c r="F2384" s="198">
        <f>Sales_Entry!E2384</f>
        <v>0</v>
      </c>
      <c r="G2384" s="199">
        <f>N(Sales_Entry!J2384)</f>
        <v>0</v>
      </c>
      <c r="H2384" s="199">
        <v>0</v>
      </c>
      <c r="I2384" s="199">
        <f t="shared" si="37"/>
        <v>0</v>
      </c>
      <c r="J2384" s="200"/>
      <c r="K2384" s="200" t="str" cm="1">
        <f t="array" ref="K2384">IF($C2384="","",IF(AND($C2384=Party_Statement!$C$5,$B2384&gt;=Party_Statement!$C$6,$B2384&lt;=Party_Statement!$E$6),SUMPRODUCT(($C$3:$C2384=Party_Statement!$C$5)*($B$3:$B2384&gt;=Party_Statement!$C$6)*($B$3:$B2384&lt;=Party_Statement!$E$6)),""))</f>
        <v/>
      </c>
    </row>
    <row r="2385" spans="1:11" x14ac:dyDescent="0.2">
      <c r="A2385" s="196">
        <f>Sales_Entry!A2385</f>
        <v>0</v>
      </c>
      <c r="B2385" s="197">
        <f>Sales_Entry!B2385</f>
        <v>0</v>
      </c>
      <c r="C2385" s="198">
        <f>Sales_Entry!D2385</f>
        <v>0</v>
      </c>
      <c r="D2385" s="198" t="s">
        <v>1388</v>
      </c>
      <c r="E2385" s="198">
        <f>Sales_Entry!C2385</f>
        <v>0</v>
      </c>
      <c r="F2385" s="198">
        <f>Sales_Entry!E2385</f>
        <v>0</v>
      </c>
      <c r="G2385" s="199">
        <f>N(Sales_Entry!J2385)</f>
        <v>0</v>
      </c>
      <c r="H2385" s="199">
        <v>0</v>
      </c>
      <c r="I2385" s="199">
        <f t="shared" si="37"/>
        <v>0</v>
      </c>
      <c r="J2385" s="200"/>
      <c r="K2385" s="200" t="str" cm="1">
        <f t="array" ref="K2385">IF($C2385="","",IF(AND($C2385=Party_Statement!$C$5,$B2385&gt;=Party_Statement!$C$6,$B2385&lt;=Party_Statement!$E$6),SUMPRODUCT(($C$3:$C2385=Party_Statement!$C$5)*($B$3:$B2385&gt;=Party_Statement!$C$6)*($B$3:$B2385&lt;=Party_Statement!$E$6)),""))</f>
        <v/>
      </c>
    </row>
    <row r="2386" spans="1:11" x14ac:dyDescent="0.2">
      <c r="A2386" s="196">
        <f>Sales_Entry!A2386</f>
        <v>0</v>
      </c>
      <c r="B2386" s="197">
        <f>Sales_Entry!B2386</f>
        <v>0</v>
      </c>
      <c r="C2386" s="198">
        <f>Sales_Entry!D2386</f>
        <v>0</v>
      </c>
      <c r="D2386" s="198" t="s">
        <v>1388</v>
      </c>
      <c r="E2386" s="198">
        <f>Sales_Entry!C2386</f>
        <v>0</v>
      </c>
      <c r="F2386" s="198">
        <f>Sales_Entry!E2386</f>
        <v>0</v>
      </c>
      <c r="G2386" s="199">
        <f>N(Sales_Entry!J2386)</f>
        <v>0</v>
      </c>
      <c r="H2386" s="199">
        <v>0</v>
      </c>
      <c r="I2386" s="199">
        <f t="shared" si="37"/>
        <v>0</v>
      </c>
      <c r="J2386" s="200"/>
      <c r="K2386" s="200" t="str" cm="1">
        <f t="array" ref="K2386">IF($C2386="","",IF(AND($C2386=Party_Statement!$C$5,$B2386&gt;=Party_Statement!$C$6,$B2386&lt;=Party_Statement!$E$6),SUMPRODUCT(($C$3:$C2386=Party_Statement!$C$5)*($B$3:$B2386&gt;=Party_Statement!$C$6)*($B$3:$B2386&lt;=Party_Statement!$E$6)),""))</f>
        <v/>
      </c>
    </row>
    <row r="2387" spans="1:11" x14ac:dyDescent="0.2">
      <c r="A2387" s="196">
        <f>Sales_Entry!A2387</f>
        <v>0</v>
      </c>
      <c r="B2387" s="197">
        <f>Sales_Entry!B2387</f>
        <v>0</v>
      </c>
      <c r="C2387" s="198">
        <f>Sales_Entry!D2387</f>
        <v>0</v>
      </c>
      <c r="D2387" s="198" t="s">
        <v>1388</v>
      </c>
      <c r="E2387" s="198">
        <f>Sales_Entry!C2387</f>
        <v>0</v>
      </c>
      <c r="F2387" s="198">
        <f>Sales_Entry!E2387</f>
        <v>0</v>
      </c>
      <c r="G2387" s="199">
        <f>N(Sales_Entry!J2387)</f>
        <v>0</v>
      </c>
      <c r="H2387" s="199">
        <v>0</v>
      </c>
      <c r="I2387" s="199">
        <f t="shared" si="37"/>
        <v>0</v>
      </c>
      <c r="J2387" s="200"/>
      <c r="K2387" s="200" t="str" cm="1">
        <f t="array" ref="K2387">IF($C2387="","",IF(AND($C2387=Party_Statement!$C$5,$B2387&gt;=Party_Statement!$C$6,$B2387&lt;=Party_Statement!$E$6),SUMPRODUCT(($C$3:$C2387=Party_Statement!$C$5)*($B$3:$B2387&gt;=Party_Statement!$C$6)*($B$3:$B2387&lt;=Party_Statement!$E$6)),""))</f>
        <v/>
      </c>
    </row>
    <row r="2388" spans="1:11" x14ac:dyDescent="0.2">
      <c r="A2388" s="196">
        <f>Sales_Entry!A2388</f>
        <v>0</v>
      </c>
      <c r="B2388" s="197">
        <f>Sales_Entry!B2388</f>
        <v>0</v>
      </c>
      <c r="C2388" s="198">
        <f>Sales_Entry!D2388</f>
        <v>0</v>
      </c>
      <c r="D2388" s="198" t="s">
        <v>1388</v>
      </c>
      <c r="E2388" s="198">
        <f>Sales_Entry!C2388</f>
        <v>0</v>
      </c>
      <c r="F2388" s="198">
        <f>Sales_Entry!E2388</f>
        <v>0</v>
      </c>
      <c r="G2388" s="199">
        <f>N(Sales_Entry!J2388)</f>
        <v>0</v>
      </c>
      <c r="H2388" s="199">
        <v>0</v>
      </c>
      <c r="I2388" s="199">
        <f t="shared" si="37"/>
        <v>0</v>
      </c>
      <c r="J2388" s="200"/>
      <c r="K2388" s="200" t="str" cm="1">
        <f t="array" ref="K2388">IF($C2388="","",IF(AND($C2388=Party_Statement!$C$5,$B2388&gt;=Party_Statement!$C$6,$B2388&lt;=Party_Statement!$E$6),SUMPRODUCT(($C$3:$C2388=Party_Statement!$C$5)*($B$3:$B2388&gt;=Party_Statement!$C$6)*($B$3:$B2388&lt;=Party_Statement!$E$6)),""))</f>
        <v/>
      </c>
    </row>
    <row r="2389" spans="1:11" x14ac:dyDescent="0.2">
      <c r="A2389" s="196">
        <f>Sales_Entry!A2389</f>
        <v>0</v>
      </c>
      <c r="B2389" s="197">
        <f>Sales_Entry!B2389</f>
        <v>0</v>
      </c>
      <c r="C2389" s="198">
        <f>Sales_Entry!D2389</f>
        <v>0</v>
      </c>
      <c r="D2389" s="198" t="s">
        <v>1388</v>
      </c>
      <c r="E2389" s="198">
        <f>Sales_Entry!C2389</f>
        <v>0</v>
      </c>
      <c r="F2389" s="198">
        <f>Sales_Entry!E2389</f>
        <v>0</v>
      </c>
      <c r="G2389" s="199">
        <f>N(Sales_Entry!J2389)</f>
        <v>0</v>
      </c>
      <c r="H2389" s="199">
        <v>0</v>
      </c>
      <c r="I2389" s="199">
        <f t="shared" si="37"/>
        <v>0</v>
      </c>
      <c r="J2389" s="200"/>
      <c r="K2389" s="200" t="str" cm="1">
        <f t="array" ref="K2389">IF($C2389="","",IF(AND($C2389=Party_Statement!$C$5,$B2389&gt;=Party_Statement!$C$6,$B2389&lt;=Party_Statement!$E$6),SUMPRODUCT(($C$3:$C2389=Party_Statement!$C$5)*($B$3:$B2389&gt;=Party_Statement!$C$6)*($B$3:$B2389&lt;=Party_Statement!$E$6)),""))</f>
        <v/>
      </c>
    </row>
    <row r="2390" spans="1:11" x14ac:dyDescent="0.2">
      <c r="A2390" s="196">
        <f>Sales_Entry!A2390</f>
        <v>0</v>
      </c>
      <c r="B2390" s="197">
        <f>Sales_Entry!B2390</f>
        <v>0</v>
      </c>
      <c r="C2390" s="198">
        <f>Sales_Entry!D2390</f>
        <v>0</v>
      </c>
      <c r="D2390" s="198" t="s">
        <v>1388</v>
      </c>
      <c r="E2390" s="198">
        <f>Sales_Entry!C2390</f>
        <v>0</v>
      </c>
      <c r="F2390" s="198">
        <f>Sales_Entry!E2390</f>
        <v>0</v>
      </c>
      <c r="G2390" s="199">
        <f>N(Sales_Entry!J2390)</f>
        <v>0</v>
      </c>
      <c r="H2390" s="199">
        <v>0</v>
      </c>
      <c r="I2390" s="199">
        <f t="shared" si="37"/>
        <v>0</v>
      </c>
      <c r="J2390" s="200"/>
      <c r="K2390" s="200" t="str" cm="1">
        <f t="array" ref="K2390">IF($C2390="","",IF(AND($C2390=Party_Statement!$C$5,$B2390&gt;=Party_Statement!$C$6,$B2390&lt;=Party_Statement!$E$6),SUMPRODUCT(($C$3:$C2390=Party_Statement!$C$5)*($B$3:$B2390&gt;=Party_Statement!$C$6)*($B$3:$B2390&lt;=Party_Statement!$E$6)),""))</f>
        <v/>
      </c>
    </row>
    <row r="2391" spans="1:11" x14ac:dyDescent="0.2">
      <c r="A2391" s="196">
        <f>Sales_Entry!A2391</f>
        <v>0</v>
      </c>
      <c r="B2391" s="197">
        <f>Sales_Entry!B2391</f>
        <v>0</v>
      </c>
      <c r="C2391" s="198">
        <f>Sales_Entry!D2391</f>
        <v>0</v>
      </c>
      <c r="D2391" s="198" t="s">
        <v>1388</v>
      </c>
      <c r="E2391" s="198">
        <f>Sales_Entry!C2391</f>
        <v>0</v>
      </c>
      <c r="F2391" s="198">
        <f>Sales_Entry!E2391</f>
        <v>0</v>
      </c>
      <c r="G2391" s="199">
        <f>N(Sales_Entry!J2391)</f>
        <v>0</v>
      </c>
      <c r="H2391" s="199">
        <v>0</v>
      </c>
      <c r="I2391" s="199">
        <f t="shared" si="37"/>
        <v>0</v>
      </c>
      <c r="J2391" s="200"/>
      <c r="K2391" s="200" t="str" cm="1">
        <f t="array" ref="K2391">IF($C2391="","",IF(AND($C2391=Party_Statement!$C$5,$B2391&gt;=Party_Statement!$C$6,$B2391&lt;=Party_Statement!$E$6),SUMPRODUCT(($C$3:$C2391=Party_Statement!$C$5)*($B$3:$B2391&gt;=Party_Statement!$C$6)*($B$3:$B2391&lt;=Party_Statement!$E$6)),""))</f>
        <v/>
      </c>
    </row>
    <row r="2392" spans="1:11" x14ac:dyDescent="0.2">
      <c r="A2392" s="196">
        <f>Sales_Entry!A2392</f>
        <v>0</v>
      </c>
      <c r="B2392" s="197">
        <f>Sales_Entry!B2392</f>
        <v>0</v>
      </c>
      <c r="C2392" s="198">
        <f>Sales_Entry!D2392</f>
        <v>0</v>
      </c>
      <c r="D2392" s="198" t="s">
        <v>1388</v>
      </c>
      <c r="E2392" s="198">
        <f>Sales_Entry!C2392</f>
        <v>0</v>
      </c>
      <c r="F2392" s="198">
        <f>Sales_Entry!E2392</f>
        <v>0</v>
      </c>
      <c r="G2392" s="199">
        <f>N(Sales_Entry!J2392)</f>
        <v>0</v>
      </c>
      <c r="H2392" s="199">
        <v>0</v>
      </c>
      <c r="I2392" s="199">
        <f t="shared" si="37"/>
        <v>0</v>
      </c>
      <c r="J2392" s="200"/>
      <c r="K2392" s="200" t="str" cm="1">
        <f t="array" ref="K2392">IF($C2392="","",IF(AND($C2392=Party_Statement!$C$5,$B2392&gt;=Party_Statement!$C$6,$B2392&lt;=Party_Statement!$E$6),SUMPRODUCT(($C$3:$C2392=Party_Statement!$C$5)*($B$3:$B2392&gt;=Party_Statement!$C$6)*($B$3:$B2392&lt;=Party_Statement!$E$6)),""))</f>
        <v/>
      </c>
    </row>
    <row r="2393" spans="1:11" x14ac:dyDescent="0.2">
      <c r="A2393" s="196">
        <f>Sales_Entry!A2393</f>
        <v>0</v>
      </c>
      <c r="B2393" s="197">
        <f>Sales_Entry!B2393</f>
        <v>0</v>
      </c>
      <c r="C2393" s="198">
        <f>Sales_Entry!D2393</f>
        <v>0</v>
      </c>
      <c r="D2393" s="198" t="s">
        <v>1388</v>
      </c>
      <c r="E2393" s="198">
        <f>Sales_Entry!C2393</f>
        <v>0</v>
      </c>
      <c r="F2393" s="198">
        <f>Sales_Entry!E2393</f>
        <v>0</v>
      </c>
      <c r="G2393" s="199">
        <f>N(Sales_Entry!J2393)</f>
        <v>0</v>
      </c>
      <c r="H2393" s="199">
        <v>0</v>
      </c>
      <c r="I2393" s="199">
        <f t="shared" si="37"/>
        <v>0</v>
      </c>
      <c r="J2393" s="200"/>
      <c r="K2393" s="200" t="str" cm="1">
        <f t="array" ref="K2393">IF($C2393="","",IF(AND($C2393=Party_Statement!$C$5,$B2393&gt;=Party_Statement!$C$6,$B2393&lt;=Party_Statement!$E$6),SUMPRODUCT(($C$3:$C2393=Party_Statement!$C$5)*($B$3:$B2393&gt;=Party_Statement!$C$6)*($B$3:$B2393&lt;=Party_Statement!$E$6)),""))</f>
        <v/>
      </c>
    </row>
    <row r="2394" spans="1:11" x14ac:dyDescent="0.2">
      <c r="A2394" s="196">
        <f>Sales_Entry!A2394</f>
        <v>0</v>
      </c>
      <c r="B2394" s="197">
        <f>Sales_Entry!B2394</f>
        <v>0</v>
      </c>
      <c r="C2394" s="198">
        <f>Sales_Entry!D2394</f>
        <v>0</v>
      </c>
      <c r="D2394" s="198" t="s">
        <v>1388</v>
      </c>
      <c r="E2394" s="198">
        <f>Sales_Entry!C2394</f>
        <v>0</v>
      </c>
      <c r="F2394" s="198">
        <f>Sales_Entry!E2394</f>
        <v>0</v>
      </c>
      <c r="G2394" s="199">
        <f>N(Sales_Entry!J2394)</f>
        <v>0</v>
      </c>
      <c r="H2394" s="199">
        <v>0</v>
      </c>
      <c r="I2394" s="199">
        <f t="shared" si="37"/>
        <v>0</v>
      </c>
      <c r="J2394" s="200"/>
      <c r="K2394" s="200" t="str" cm="1">
        <f t="array" ref="K2394">IF($C2394="","",IF(AND($C2394=Party_Statement!$C$5,$B2394&gt;=Party_Statement!$C$6,$B2394&lt;=Party_Statement!$E$6),SUMPRODUCT(($C$3:$C2394=Party_Statement!$C$5)*($B$3:$B2394&gt;=Party_Statement!$C$6)*($B$3:$B2394&lt;=Party_Statement!$E$6)),""))</f>
        <v/>
      </c>
    </row>
    <row r="2395" spans="1:11" x14ac:dyDescent="0.2">
      <c r="A2395" s="196">
        <f>Sales_Entry!A2395</f>
        <v>0</v>
      </c>
      <c r="B2395" s="197">
        <f>Sales_Entry!B2395</f>
        <v>0</v>
      </c>
      <c r="C2395" s="198">
        <f>Sales_Entry!D2395</f>
        <v>0</v>
      </c>
      <c r="D2395" s="198" t="s">
        <v>1388</v>
      </c>
      <c r="E2395" s="198">
        <f>Sales_Entry!C2395</f>
        <v>0</v>
      </c>
      <c r="F2395" s="198">
        <f>Sales_Entry!E2395</f>
        <v>0</v>
      </c>
      <c r="G2395" s="199">
        <f>N(Sales_Entry!J2395)</f>
        <v>0</v>
      </c>
      <c r="H2395" s="199">
        <v>0</v>
      </c>
      <c r="I2395" s="199">
        <f t="shared" si="37"/>
        <v>0</v>
      </c>
      <c r="J2395" s="200"/>
      <c r="K2395" s="200" t="str" cm="1">
        <f t="array" ref="K2395">IF($C2395="","",IF(AND($C2395=Party_Statement!$C$5,$B2395&gt;=Party_Statement!$C$6,$B2395&lt;=Party_Statement!$E$6),SUMPRODUCT(($C$3:$C2395=Party_Statement!$C$5)*($B$3:$B2395&gt;=Party_Statement!$C$6)*($B$3:$B2395&lt;=Party_Statement!$E$6)),""))</f>
        <v/>
      </c>
    </row>
    <row r="2396" spans="1:11" x14ac:dyDescent="0.2">
      <c r="A2396" s="196">
        <f>Sales_Entry!A2396</f>
        <v>0</v>
      </c>
      <c r="B2396" s="197">
        <f>Sales_Entry!B2396</f>
        <v>0</v>
      </c>
      <c r="C2396" s="198">
        <f>Sales_Entry!D2396</f>
        <v>0</v>
      </c>
      <c r="D2396" s="198" t="s">
        <v>1388</v>
      </c>
      <c r="E2396" s="198">
        <f>Sales_Entry!C2396</f>
        <v>0</v>
      </c>
      <c r="F2396" s="198">
        <f>Sales_Entry!E2396</f>
        <v>0</v>
      </c>
      <c r="G2396" s="199">
        <f>N(Sales_Entry!J2396)</f>
        <v>0</v>
      </c>
      <c r="H2396" s="199">
        <v>0</v>
      </c>
      <c r="I2396" s="199">
        <f t="shared" si="37"/>
        <v>0</v>
      </c>
      <c r="J2396" s="200"/>
      <c r="K2396" s="200" t="str" cm="1">
        <f t="array" ref="K2396">IF($C2396="","",IF(AND($C2396=Party_Statement!$C$5,$B2396&gt;=Party_Statement!$C$6,$B2396&lt;=Party_Statement!$E$6),SUMPRODUCT(($C$3:$C2396=Party_Statement!$C$5)*($B$3:$B2396&gt;=Party_Statement!$C$6)*($B$3:$B2396&lt;=Party_Statement!$E$6)),""))</f>
        <v/>
      </c>
    </row>
    <row r="2397" spans="1:11" x14ac:dyDescent="0.2">
      <c r="A2397" s="196">
        <f>Sales_Entry!A2397</f>
        <v>0</v>
      </c>
      <c r="B2397" s="197">
        <f>Sales_Entry!B2397</f>
        <v>0</v>
      </c>
      <c r="C2397" s="198">
        <f>Sales_Entry!D2397</f>
        <v>0</v>
      </c>
      <c r="D2397" s="198" t="s">
        <v>1388</v>
      </c>
      <c r="E2397" s="198">
        <f>Sales_Entry!C2397</f>
        <v>0</v>
      </c>
      <c r="F2397" s="198">
        <f>Sales_Entry!E2397</f>
        <v>0</v>
      </c>
      <c r="G2397" s="199">
        <f>N(Sales_Entry!J2397)</f>
        <v>0</v>
      </c>
      <c r="H2397" s="199">
        <v>0</v>
      </c>
      <c r="I2397" s="199">
        <f t="shared" si="37"/>
        <v>0</v>
      </c>
      <c r="J2397" s="200"/>
      <c r="K2397" s="200" t="str" cm="1">
        <f t="array" ref="K2397">IF($C2397="","",IF(AND($C2397=Party_Statement!$C$5,$B2397&gt;=Party_Statement!$C$6,$B2397&lt;=Party_Statement!$E$6),SUMPRODUCT(($C$3:$C2397=Party_Statement!$C$5)*($B$3:$B2397&gt;=Party_Statement!$C$6)*($B$3:$B2397&lt;=Party_Statement!$E$6)),""))</f>
        <v/>
      </c>
    </row>
    <row r="2398" spans="1:11" x14ac:dyDescent="0.2">
      <c r="A2398" s="196">
        <f>Sales_Entry!A2398</f>
        <v>0</v>
      </c>
      <c r="B2398" s="197">
        <f>Sales_Entry!B2398</f>
        <v>0</v>
      </c>
      <c r="C2398" s="198">
        <f>Sales_Entry!D2398</f>
        <v>0</v>
      </c>
      <c r="D2398" s="198" t="s">
        <v>1388</v>
      </c>
      <c r="E2398" s="198">
        <f>Sales_Entry!C2398</f>
        <v>0</v>
      </c>
      <c r="F2398" s="198">
        <f>Sales_Entry!E2398</f>
        <v>0</v>
      </c>
      <c r="G2398" s="199">
        <f>N(Sales_Entry!J2398)</f>
        <v>0</v>
      </c>
      <c r="H2398" s="199">
        <v>0</v>
      </c>
      <c r="I2398" s="199">
        <f t="shared" si="37"/>
        <v>0</v>
      </c>
      <c r="J2398" s="200"/>
      <c r="K2398" s="200" t="str" cm="1">
        <f t="array" ref="K2398">IF($C2398="","",IF(AND($C2398=Party_Statement!$C$5,$B2398&gt;=Party_Statement!$C$6,$B2398&lt;=Party_Statement!$E$6),SUMPRODUCT(($C$3:$C2398=Party_Statement!$C$5)*($B$3:$B2398&gt;=Party_Statement!$C$6)*($B$3:$B2398&lt;=Party_Statement!$E$6)),""))</f>
        <v/>
      </c>
    </row>
    <row r="2399" spans="1:11" x14ac:dyDescent="0.2">
      <c r="A2399" s="196">
        <f>Sales_Entry!A2399</f>
        <v>0</v>
      </c>
      <c r="B2399" s="197">
        <f>Sales_Entry!B2399</f>
        <v>0</v>
      </c>
      <c r="C2399" s="198">
        <f>Sales_Entry!D2399</f>
        <v>0</v>
      </c>
      <c r="D2399" s="198" t="s">
        <v>1388</v>
      </c>
      <c r="E2399" s="198">
        <f>Sales_Entry!C2399</f>
        <v>0</v>
      </c>
      <c r="F2399" s="198">
        <f>Sales_Entry!E2399</f>
        <v>0</v>
      </c>
      <c r="G2399" s="199">
        <f>N(Sales_Entry!J2399)</f>
        <v>0</v>
      </c>
      <c r="H2399" s="199">
        <v>0</v>
      </c>
      <c r="I2399" s="199">
        <f t="shared" si="37"/>
        <v>0</v>
      </c>
      <c r="J2399" s="200"/>
      <c r="K2399" s="200" t="str" cm="1">
        <f t="array" ref="K2399">IF($C2399="","",IF(AND($C2399=Party_Statement!$C$5,$B2399&gt;=Party_Statement!$C$6,$B2399&lt;=Party_Statement!$E$6),SUMPRODUCT(($C$3:$C2399=Party_Statement!$C$5)*($B$3:$B2399&gt;=Party_Statement!$C$6)*($B$3:$B2399&lt;=Party_Statement!$E$6)),""))</f>
        <v/>
      </c>
    </row>
    <row r="2400" spans="1:11" x14ac:dyDescent="0.2">
      <c r="A2400" s="196">
        <f>Sales_Entry!A2400</f>
        <v>0</v>
      </c>
      <c r="B2400" s="197">
        <f>Sales_Entry!B2400</f>
        <v>0</v>
      </c>
      <c r="C2400" s="198">
        <f>Sales_Entry!D2400</f>
        <v>0</v>
      </c>
      <c r="D2400" s="198" t="s">
        <v>1388</v>
      </c>
      <c r="E2400" s="198">
        <f>Sales_Entry!C2400</f>
        <v>0</v>
      </c>
      <c r="F2400" s="198">
        <f>Sales_Entry!E2400</f>
        <v>0</v>
      </c>
      <c r="G2400" s="199">
        <f>N(Sales_Entry!J2400)</f>
        <v>0</v>
      </c>
      <c r="H2400" s="199">
        <v>0</v>
      </c>
      <c r="I2400" s="199">
        <f t="shared" si="37"/>
        <v>0</v>
      </c>
      <c r="J2400" s="200"/>
      <c r="K2400" s="200" t="str" cm="1">
        <f t="array" ref="K2400">IF($C2400="","",IF(AND($C2400=Party_Statement!$C$5,$B2400&gt;=Party_Statement!$C$6,$B2400&lt;=Party_Statement!$E$6),SUMPRODUCT(($C$3:$C2400=Party_Statement!$C$5)*($B$3:$B2400&gt;=Party_Statement!$C$6)*($B$3:$B2400&lt;=Party_Statement!$E$6)),""))</f>
        <v/>
      </c>
    </row>
    <row r="2401" spans="1:11" x14ac:dyDescent="0.2">
      <c r="A2401" s="196">
        <f>Sales_Entry!A2401</f>
        <v>0</v>
      </c>
      <c r="B2401" s="197">
        <f>Sales_Entry!B2401</f>
        <v>0</v>
      </c>
      <c r="C2401" s="198">
        <f>Sales_Entry!D2401</f>
        <v>0</v>
      </c>
      <c r="D2401" s="198" t="s">
        <v>1388</v>
      </c>
      <c r="E2401" s="198">
        <f>Sales_Entry!C2401</f>
        <v>0</v>
      </c>
      <c r="F2401" s="198">
        <f>Sales_Entry!E2401</f>
        <v>0</v>
      </c>
      <c r="G2401" s="199">
        <f>N(Sales_Entry!J2401)</f>
        <v>0</v>
      </c>
      <c r="H2401" s="199">
        <v>0</v>
      </c>
      <c r="I2401" s="199">
        <f t="shared" si="37"/>
        <v>0</v>
      </c>
      <c r="J2401" s="200"/>
      <c r="K2401" s="200" t="str" cm="1">
        <f t="array" ref="K2401">IF($C2401="","",IF(AND($C2401=Party_Statement!$C$5,$B2401&gt;=Party_Statement!$C$6,$B2401&lt;=Party_Statement!$E$6),SUMPRODUCT(($C$3:$C2401=Party_Statement!$C$5)*($B$3:$B2401&gt;=Party_Statement!$C$6)*($B$3:$B2401&lt;=Party_Statement!$E$6)),""))</f>
        <v/>
      </c>
    </row>
    <row r="2402" spans="1:11" x14ac:dyDescent="0.2">
      <c r="A2402" s="196">
        <f>Sales_Entry!A2402</f>
        <v>0</v>
      </c>
      <c r="B2402" s="197">
        <f>Sales_Entry!B2402</f>
        <v>0</v>
      </c>
      <c r="C2402" s="198">
        <f>Sales_Entry!D2402</f>
        <v>0</v>
      </c>
      <c r="D2402" s="198" t="s">
        <v>1388</v>
      </c>
      <c r="E2402" s="198">
        <f>Sales_Entry!C2402</f>
        <v>0</v>
      </c>
      <c r="F2402" s="198">
        <f>Sales_Entry!E2402</f>
        <v>0</v>
      </c>
      <c r="G2402" s="199">
        <f>N(Sales_Entry!J2402)</f>
        <v>0</v>
      </c>
      <c r="H2402" s="199">
        <v>0</v>
      </c>
      <c r="I2402" s="199">
        <f t="shared" si="37"/>
        <v>0</v>
      </c>
      <c r="J2402" s="200"/>
      <c r="K2402" s="200" t="str" cm="1">
        <f t="array" ref="K2402">IF($C2402="","",IF(AND($C2402=Party_Statement!$C$5,$B2402&gt;=Party_Statement!$C$6,$B2402&lt;=Party_Statement!$E$6),SUMPRODUCT(($C$3:$C2402=Party_Statement!$C$5)*($B$3:$B2402&gt;=Party_Statement!$C$6)*($B$3:$B2402&lt;=Party_Statement!$E$6)),""))</f>
        <v/>
      </c>
    </row>
    <row r="2403" spans="1:11" x14ac:dyDescent="0.2">
      <c r="A2403" s="196">
        <f>Sales_Entry!A2403</f>
        <v>0</v>
      </c>
      <c r="B2403" s="197">
        <f>Sales_Entry!B2403</f>
        <v>0</v>
      </c>
      <c r="C2403" s="198">
        <f>Sales_Entry!D2403</f>
        <v>0</v>
      </c>
      <c r="D2403" s="198" t="s">
        <v>1388</v>
      </c>
      <c r="E2403" s="198">
        <f>Sales_Entry!C2403</f>
        <v>0</v>
      </c>
      <c r="F2403" s="198">
        <f>Sales_Entry!E2403</f>
        <v>0</v>
      </c>
      <c r="G2403" s="199">
        <f>N(Sales_Entry!J2403)</f>
        <v>0</v>
      </c>
      <c r="H2403" s="199">
        <v>0</v>
      </c>
      <c r="I2403" s="199">
        <f t="shared" si="37"/>
        <v>0</v>
      </c>
      <c r="J2403" s="200"/>
      <c r="K2403" s="200" t="str" cm="1">
        <f t="array" ref="K2403">IF($C2403="","",IF(AND($C2403=Party_Statement!$C$5,$B2403&gt;=Party_Statement!$C$6,$B2403&lt;=Party_Statement!$E$6),SUMPRODUCT(($C$3:$C2403=Party_Statement!$C$5)*($B$3:$B2403&gt;=Party_Statement!$C$6)*($B$3:$B2403&lt;=Party_Statement!$E$6)),""))</f>
        <v/>
      </c>
    </row>
    <row r="2404" spans="1:11" x14ac:dyDescent="0.2">
      <c r="A2404" s="196">
        <f>Sales_Entry!A2404</f>
        <v>0</v>
      </c>
      <c r="B2404" s="197">
        <f>Sales_Entry!B2404</f>
        <v>0</v>
      </c>
      <c r="C2404" s="198">
        <f>Sales_Entry!D2404</f>
        <v>0</v>
      </c>
      <c r="D2404" s="198" t="s">
        <v>1388</v>
      </c>
      <c r="E2404" s="198">
        <f>Sales_Entry!C2404</f>
        <v>0</v>
      </c>
      <c r="F2404" s="198">
        <f>Sales_Entry!E2404</f>
        <v>0</v>
      </c>
      <c r="G2404" s="199">
        <f>N(Sales_Entry!J2404)</f>
        <v>0</v>
      </c>
      <c r="H2404" s="199">
        <v>0</v>
      </c>
      <c r="I2404" s="199">
        <f t="shared" si="37"/>
        <v>0</v>
      </c>
      <c r="J2404" s="200"/>
      <c r="K2404" s="200" t="str" cm="1">
        <f t="array" ref="K2404">IF($C2404="","",IF(AND($C2404=Party_Statement!$C$5,$B2404&gt;=Party_Statement!$C$6,$B2404&lt;=Party_Statement!$E$6),SUMPRODUCT(($C$3:$C2404=Party_Statement!$C$5)*($B$3:$B2404&gt;=Party_Statement!$C$6)*($B$3:$B2404&lt;=Party_Statement!$E$6)),""))</f>
        <v/>
      </c>
    </row>
    <row r="2405" spans="1:11" x14ac:dyDescent="0.2">
      <c r="A2405" s="196">
        <f>Sales_Entry!A2405</f>
        <v>0</v>
      </c>
      <c r="B2405" s="197">
        <f>Sales_Entry!B2405</f>
        <v>0</v>
      </c>
      <c r="C2405" s="198">
        <f>Sales_Entry!D2405</f>
        <v>0</v>
      </c>
      <c r="D2405" s="198" t="s">
        <v>1388</v>
      </c>
      <c r="E2405" s="198">
        <f>Sales_Entry!C2405</f>
        <v>0</v>
      </c>
      <c r="F2405" s="198">
        <f>Sales_Entry!E2405</f>
        <v>0</v>
      </c>
      <c r="G2405" s="199">
        <f>N(Sales_Entry!J2405)</f>
        <v>0</v>
      </c>
      <c r="H2405" s="199">
        <v>0</v>
      </c>
      <c r="I2405" s="199">
        <f t="shared" si="37"/>
        <v>0</v>
      </c>
      <c r="J2405" s="200"/>
      <c r="K2405" s="200" t="str" cm="1">
        <f t="array" ref="K2405">IF($C2405="","",IF(AND($C2405=Party_Statement!$C$5,$B2405&gt;=Party_Statement!$C$6,$B2405&lt;=Party_Statement!$E$6),SUMPRODUCT(($C$3:$C2405=Party_Statement!$C$5)*($B$3:$B2405&gt;=Party_Statement!$C$6)*($B$3:$B2405&lt;=Party_Statement!$E$6)),""))</f>
        <v/>
      </c>
    </row>
    <row r="2406" spans="1:11" x14ac:dyDescent="0.2">
      <c r="A2406" s="196">
        <f>Sales_Entry!A2406</f>
        <v>0</v>
      </c>
      <c r="B2406" s="197">
        <f>Sales_Entry!B2406</f>
        <v>0</v>
      </c>
      <c r="C2406" s="198">
        <f>Sales_Entry!D2406</f>
        <v>0</v>
      </c>
      <c r="D2406" s="198" t="s">
        <v>1388</v>
      </c>
      <c r="E2406" s="198">
        <f>Sales_Entry!C2406</f>
        <v>0</v>
      </c>
      <c r="F2406" s="198">
        <f>Sales_Entry!E2406</f>
        <v>0</v>
      </c>
      <c r="G2406" s="199">
        <f>N(Sales_Entry!J2406)</f>
        <v>0</v>
      </c>
      <c r="H2406" s="199">
        <v>0</v>
      </c>
      <c r="I2406" s="199">
        <f t="shared" si="37"/>
        <v>0</v>
      </c>
      <c r="J2406" s="200"/>
      <c r="K2406" s="200" t="str" cm="1">
        <f t="array" ref="K2406">IF($C2406="","",IF(AND($C2406=Party_Statement!$C$5,$B2406&gt;=Party_Statement!$C$6,$B2406&lt;=Party_Statement!$E$6),SUMPRODUCT(($C$3:$C2406=Party_Statement!$C$5)*($B$3:$B2406&gt;=Party_Statement!$C$6)*($B$3:$B2406&lt;=Party_Statement!$E$6)),""))</f>
        <v/>
      </c>
    </row>
    <row r="2407" spans="1:11" x14ac:dyDescent="0.2">
      <c r="A2407" s="196">
        <f>Sales_Entry!A2407</f>
        <v>0</v>
      </c>
      <c r="B2407" s="197">
        <f>Sales_Entry!B2407</f>
        <v>0</v>
      </c>
      <c r="C2407" s="198">
        <f>Sales_Entry!D2407</f>
        <v>0</v>
      </c>
      <c r="D2407" s="198" t="s">
        <v>1388</v>
      </c>
      <c r="E2407" s="198">
        <f>Sales_Entry!C2407</f>
        <v>0</v>
      </c>
      <c r="F2407" s="198">
        <f>Sales_Entry!E2407</f>
        <v>0</v>
      </c>
      <c r="G2407" s="199">
        <f>N(Sales_Entry!J2407)</f>
        <v>0</v>
      </c>
      <c r="H2407" s="199">
        <v>0</v>
      </c>
      <c r="I2407" s="199">
        <f t="shared" si="37"/>
        <v>0</v>
      </c>
      <c r="J2407" s="200"/>
      <c r="K2407" s="200" t="str" cm="1">
        <f t="array" ref="K2407">IF($C2407="","",IF(AND($C2407=Party_Statement!$C$5,$B2407&gt;=Party_Statement!$C$6,$B2407&lt;=Party_Statement!$E$6),SUMPRODUCT(($C$3:$C2407=Party_Statement!$C$5)*($B$3:$B2407&gt;=Party_Statement!$C$6)*($B$3:$B2407&lt;=Party_Statement!$E$6)),""))</f>
        <v/>
      </c>
    </row>
    <row r="2408" spans="1:11" x14ac:dyDescent="0.2">
      <c r="A2408" s="196">
        <f>Sales_Entry!A2408</f>
        <v>0</v>
      </c>
      <c r="B2408" s="197">
        <f>Sales_Entry!B2408</f>
        <v>0</v>
      </c>
      <c r="C2408" s="198">
        <f>Sales_Entry!D2408</f>
        <v>0</v>
      </c>
      <c r="D2408" s="198" t="s">
        <v>1388</v>
      </c>
      <c r="E2408" s="198">
        <f>Sales_Entry!C2408</f>
        <v>0</v>
      </c>
      <c r="F2408" s="198">
        <f>Sales_Entry!E2408</f>
        <v>0</v>
      </c>
      <c r="G2408" s="199">
        <f>N(Sales_Entry!J2408)</f>
        <v>0</v>
      </c>
      <c r="H2408" s="199">
        <v>0</v>
      </c>
      <c r="I2408" s="199">
        <f t="shared" si="37"/>
        <v>0</v>
      </c>
      <c r="J2408" s="200"/>
      <c r="K2408" s="200" t="str" cm="1">
        <f t="array" ref="K2408">IF($C2408="","",IF(AND($C2408=Party_Statement!$C$5,$B2408&gt;=Party_Statement!$C$6,$B2408&lt;=Party_Statement!$E$6),SUMPRODUCT(($C$3:$C2408=Party_Statement!$C$5)*($B$3:$B2408&gt;=Party_Statement!$C$6)*($B$3:$B2408&lt;=Party_Statement!$E$6)),""))</f>
        <v/>
      </c>
    </row>
    <row r="2409" spans="1:11" x14ac:dyDescent="0.2">
      <c r="A2409" s="196">
        <f>Sales_Entry!A2409</f>
        <v>0</v>
      </c>
      <c r="B2409" s="197">
        <f>Sales_Entry!B2409</f>
        <v>0</v>
      </c>
      <c r="C2409" s="198">
        <f>Sales_Entry!D2409</f>
        <v>0</v>
      </c>
      <c r="D2409" s="198" t="s">
        <v>1388</v>
      </c>
      <c r="E2409" s="198">
        <f>Sales_Entry!C2409</f>
        <v>0</v>
      </c>
      <c r="F2409" s="198">
        <f>Sales_Entry!E2409</f>
        <v>0</v>
      </c>
      <c r="G2409" s="199">
        <f>N(Sales_Entry!J2409)</f>
        <v>0</v>
      </c>
      <c r="H2409" s="199">
        <v>0</v>
      </c>
      <c r="I2409" s="199">
        <f t="shared" si="37"/>
        <v>0</v>
      </c>
      <c r="J2409" s="200"/>
      <c r="K2409" s="200" t="str" cm="1">
        <f t="array" ref="K2409">IF($C2409="","",IF(AND($C2409=Party_Statement!$C$5,$B2409&gt;=Party_Statement!$C$6,$B2409&lt;=Party_Statement!$E$6),SUMPRODUCT(($C$3:$C2409=Party_Statement!$C$5)*($B$3:$B2409&gt;=Party_Statement!$C$6)*($B$3:$B2409&lt;=Party_Statement!$E$6)),""))</f>
        <v/>
      </c>
    </row>
    <row r="2410" spans="1:11" x14ac:dyDescent="0.2">
      <c r="A2410" s="196">
        <f>Sales_Entry!A2410</f>
        <v>0</v>
      </c>
      <c r="B2410" s="197">
        <f>Sales_Entry!B2410</f>
        <v>0</v>
      </c>
      <c r="C2410" s="198">
        <f>Sales_Entry!D2410</f>
        <v>0</v>
      </c>
      <c r="D2410" s="198" t="s">
        <v>1388</v>
      </c>
      <c r="E2410" s="198">
        <f>Sales_Entry!C2410</f>
        <v>0</v>
      </c>
      <c r="F2410" s="198">
        <f>Sales_Entry!E2410</f>
        <v>0</v>
      </c>
      <c r="G2410" s="199">
        <f>N(Sales_Entry!J2410)</f>
        <v>0</v>
      </c>
      <c r="H2410" s="199">
        <v>0</v>
      </c>
      <c r="I2410" s="199">
        <f t="shared" si="37"/>
        <v>0</v>
      </c>
      <c r="J2410" s="200"/>
      <c r="K2410" s="200" t="str" cm="1">
        <f t="array" ref="K2410">IF($C2410="","",IF(AND($C2410=Party_Statement!$C$5,$B2410&gt;=Party_Statement!$C$6,$B2410&lt;=Party_Statement!$E$6),SUMPRODUCT(($C$3:$C2410=Party_Statement!$C$5)*($B$3:$B2410&gt;=Party_Statement!$C$6)*($B$3:$B2410&lt;=Party_Statement!$E$6)),""))</f>
        <v/>
      </c>
    </row>
    <row r="2411" spans="1:11" x14ac:dyDescent="0.2">
      <c r="A2411" s="196">
        <f>Sales_Entry!A2411</f>
        <v>0</v>
      </c>
      <c r="B2411" s="197">
        <f>Sales_Entry!B2411</f>
        <v>0</v>
      </c>
      <c r="C2411" s="198">
        <f>Sales_Entry!D2411</f>
        <v>0</v>
      </c>
      <c r="D2411" s="198" t="s">
        <v>1388</v>
      </c>
      <c r="E2411" s="198">
        <f>Sales_Entry!C2411</f>
        <v>0</v>
      </c>
      <c r="F2411" s="198">
        <f>Sales_Entry!E2411</f>
        <v>0</v>
      </c>
      <c r="G2411" s="199">
        <f>N(Sales_Entry!J2411)</f>
        <v>0</v>
      </c>
      <c r="H2411" s="199">
        <v>0</v>
      </c>
      <c r="I2411" s="199">
        <f t="shared" si="37"/>
        <v>0</v>
      </c>
      <c r="J2411" s="200"/>
      <c r="K2411" s="200" t="str" cm="1">
        <f t="array" ref="K2411">IF($C2411="","",IF(AND($C2411=Party_Statement!$C$5,$B2411&gt;=Party_Statement!$C$6,$B2411&lt;=Party_Statement!$E$6),SUMPRODUCT(($C$3:$C2411=Party_Statement!$C$5)*($B$3:$B2411&gt;=Party_Statement!$C$6)*($B$3:$B2411&lt;=Party_Statement!$E$6)),""))</f>
        <v/>
      </c>
    </row>
    <row r="2412" spans="1:11" x14ac:dyDescent="0.2">
      <c r="A2412" s="196">
        <f>Sales_Entry!A2412</f>
        <v>0</v>
      </c>
      <c r="B2412" s="197">
        <f>Sales_Entry!B2412</f>
        <v>0</v>
      </c>
      <c r="C2412" s="198">
        <f>Sales_Entry!D2412</f>
        <v>0</v>
      </c>
      <c r="D2412" s="198" t="s">
        <v>1388</v>
      </c>
      <c r="E2412" s="198">
        <f>Sales_Entry!C2412</f>
        <v>0</v>
      </c>
      <c r="F2412" s="198">
        <f>Sales_Entry!E2412</f>
        <v>0</v>
      </c>
      <c r="G2412" s="199">
        <f>N(Sales_Entry!J2412)</f>
        <v>0</v>
      </c>
      <c r="H2412" s="199">
        <v>0</v>
      </c>
      <c r="I2412" s="199">
        <f t="shared" si="37"/>
        <v>0</v>
      </c>
      <c r="J2412" s="200"/>
      <c r="K2412" s="200" t="str" cm="1">
        <f t="array" ref="K2412">IF($C2412="","",IF(AND($C2412=Party_Statement!$C$5,$B2412&gt;=Party_Statement!$C$6,$B2412&lt;=Party_Statement!$E$6),SUMPRODUCT(($C$3:$C2412=Party_Statement!$C$5)*($B$3:$B2412&gt;=Party_Statement!$C$6)*($B$3:$B2412&lt;=Party_Statement!$E$6)),""))</f>
        <v/>
      </c>
    </row>
    <row r="2413" spans="1:11" x14ac:dyDescent="0.2">
      <c r="A2413" s="196">
        <f>Sales_Entry!A2413</f>
        <v>0</v>
      </c>
      <c r="B2413" s="197">
        <f>Sales_Entry!B2413</f>
        <v>0</v>
      </c>
      <c r="C2413" s="198">
        <f>Sales_Entry!D2413</f>
        <v>0</v>
      </c>
      <c r="D2413" s="198" t="s">
        <v>1388</v>
      </c>
      <c r="E2413" s="198">
        <f>Sales_Entry!C2413</f>
        <v>0</v>
      </c>
      <c r="F2413" s="198">
        <f>Sales_Entry!E2413</f>
        <v>0</v>
      </c>
      <c r="G2413" s="199">
        <f>N(Sales_Entry!J2413)</f>
        <v>0</v>
      </c>
      <c r="H2413" s="199">
        <v>0</v>
      </c>
      <c r="I2413" s="199">
        <f t="shared" si="37"/>
        <v>0</v>
      </c>
      <c r="J2413" s="200"/>
      <c r="K2413" s="200" t="str" cm="1">
        <f t="array" ref="K2413">IF($C2413="","",IF(AND($C2413=Party_Statement!$C$5,$B2413&gt;=Party_Statement!$C$6,$B2413&lt;=Party_Statement!$E$6),SUMPRODUCT(($C$3:$C2413=Party_Statement!$C$5)*($B$3:$B2413&gt;=Party_Statement!$C$6)*($B$3:$B2413&lt;=Party_Statement!$E$6)),""))</f>
        <v/>
      </c>
    </row>
    <row r="2414" spans="1:11" x14ac:dyDescent="0.2">
      <c r="A2414" s="196">
        <f>Sales_Entry!A2414</f>
        <v>0</v>
      </c>
      <c r="B2414" s="197">
        <f>Sales_Entry!B2414</f>
        <v>0</v>
      </c>
      <c r="C2414" s="198">
        <f>Sales_Entry!D2414</f>
        <v>0</v>
      </c>
      <c r="D2414" s="198" t="s">
        <v>1388</v>
      </c>
      <c r="E2414" s="198">
        <f>Sales_Entry!C2414</f>
        <v>0</v>
      </c>
      <c r="F2414" s="198">
        <f>Sales_Entry!E2414</f>
        <v>0</v>
      </c>
      <c r="G2414" s="199">
        <f>N(Sales_Entry!J2414)</f>
        <v>0</v>
      </c>
      <c r="H2414" s="199">
        <v>0</v>
      </c>
      <c r="I2414" s="199">
        <f t="shared" si="37"/>
        <v>0</v>
      </c>
      <c r="J2414" s="200"/>
      <c r="K2414" s="200" t="str" cm="1">
        <f t="array" ref="K2414">IF($C2414="","",IF(AND($C2414=Party_Statement!$C$5,$B2414&gt;=Party_Statement!$C$6,$B2414&lt;=Party_Statement!$E$6),SUMPRODUCT(($C$3:$C2414=Party_Statement!$C$5)*($B$3:$B2414&gt;=Party_Statement!$C$6)*($B$3:$B2414&lt;=Party_Statement!$E$6)),""))</f>
        <v/>
      </c>
    </row>
    <row r="2415" spans="1:11" x14ac:dyDescent="0.2">
      <c r="A2415" s="196">
        <f>Sales_Entry!A2415</f>
        <v>0</v>
      </c>
      <c r="B2415" s="197">
        <f>Sales_Entry!B2415</f>
        <v>0</v>
      </c>
      <c r="C2415" s="198">
        <f>Sales_Entry!D2415</f>
        <v>0</v>
      </c>
      <c r="D2415" s="198" t="s">
        <v>1388</v>
      </c>
      <c r="E2415" s="198">
        <f>Sales_Entry!C2415</f>
        <v>0</v>
      </c>
      <c r="F2415" s="198">
        <f>Sales_Entry!E2415</f>
        <v>0</v>
      </c>
      <c r="G2415" s="199">
        <f>N(Sales_Entry!J2415)</f>
        <v>0</v>
      </c>
      <c r="H2415" s="199">
        <v>0</v>
      </c>
      <c r="I2415" s="199">
        <f t="shared" si="37"/>
        <v>0</v>
      </c>
      <c r="J2415" s="200"/>
      <c r="K2415" s="200" t="str" cm="1">
        <f t="array" ref="K2415">IF($C2415="","",IF(AND($C2415=Party_Statement!$C$5,$B2415&gt;=Party_Statement!$C$6,$B2415&lt;=Party_Statement!$E$6),SUMPRODUCT(($C$3:$C2415=Party_Statement!$C$5)*($B$3:$B2415&gt;=Party_Statement!$C$6)*($B$3:$B2415&lt;=Party_Statement!$E$6)),""))</f>
        <v/>
      </c>
    </row>
    <row r="2416" spans="1:11" x14ac:dyDescent="0.2">
      <c r="A2416" s="196">
        <f>Sales_Entry!A2416</f>
        <v>0</v>
      </c>
      <c r="B2416" s="197">
        <f>Sales_Entry!B2416</f>
        <v>0</v>
      </c>
      <c r="C2416" s="198">
        <f>Sales_Entry!D2416</f>
        <v>0</v>
      </c>
      <c r="D2416" s="198" t="s">
        <v>1388</v>
      </c>
      <c r="E2416" s="198">
        <f>Sales_Entry!C2416</f>
        <v>0</v>
      </c>
      <c r="F2416" s="198">
        <f>Sales_Entry!E2416</f>
        <v>0</v>
      </c>
      <c r="G2416" s="199">
        <f>N(Sales_Entry!J2416)</f>
        <v>0</v>
      </c>
      <c r="H2416" s="199">
        <v>0</v>
      </c>
      <c r="I2416" s="199">
        <f t="shared" si="37"/>
        <v>0</v>
      </c>
      <c r="J2416" s="200"/>
      <c r="K2416" s="200" t="str" cm="1">
        <f t="array" ref="K2416">IF($C2416="","",IF(AND($C2416=Party_Statement!$C$5,$B2416&gt;=Party_Statement!$C$6,$B2416&lt;=Party_Statement!$E$6),SUMPRODUCT(($C$3:$C2416=Party_Statement!$C$5)*($B$3:$B2416&gt;=Party_Statement!$C$6)*($B$3:$B2416&lt;=Party_Statement!$E$6)),""))</f>
        <v/>
      </c>
    </row>
    <row r="2417" spans="1:11" x14ac:dyDescent="0.2">
      <c r="A2417" s="196">
        <f>Sales_Entry!A2417</f>
        <v>0</v>
      </c>
      <c r="B2417" s="197">
        <f>Sales_Entry!B2417</f>
        <v>0</v>
      </c>
      <c r="C2417" s="198">
        <f>Sales_Entry!D2417</f>
        <v>0</v>
      </c>
      <c r="D2417" s="198" t="s">
        <v>1388</v>
      </c>
      <c r="E2417" s="198">
        <f>Sales_Entry!C2417</f>
        <v>0</v>
      </c>
      <c r="F2417" s="198">
        <f>Sales_Entry!E2417</f>
        <v>0</v>
      </c>
      <c r="G2417" s="199">
        <f>N(Sales_Entry!J2417)</f>
        <v>0</v>
      </c>
      <c r="H2417" s="199">
        <v>0</v>
      </c>
      <c r="I2417" s="199">
        <f t="shared" si="37"/>
        <v>0</v>
      </c>
      <c r="J2417" s="200"/>
      <c r="K2417" s="200" t="str" cm="1">
        <f t="array" ref="K2417">IF($C2417="","",IF(AND($C2417=Party_Statement!$C$5,$B2417&gt;=Party_Statement!$C$6,$B2417&lt;=Party_Statement!$E$6),SUMPRODUCT(($C$3:$C2417=Party_Statement!$C$5)*($B$3:$B2417&gt;=Party_Statement!$C$6)*($B$3:$B2417&lt;=Party_Statement!$E$6)),""))</f>
        <v/>
      </c>
    </row>
    <row r="2418" spans="1:11" x14ac:dyDescent="0.2">
      <c r="A2418" s="196">
        <f>Sales_Entry!A2418</f>
        <v>0</v>
      </c>
      <c r="B2418" s="197">
        <f>Sales_Entry!B2418</f>
        <v>0</v>
      </c>
      <c r="C2418" s="198">
        <f>Sales_Entry!D2418</f>
        <v>0</v>
      </c>
      <c r="D2418" s="198" t="s">
        <v>1388</v>
      </c>
      <c r="E2418" s="198">
        <f>Sales_Entry!C2418</f>
        <v>0</v>
      </c>
      <c r="F2418" s="198">
        <f>Sales_Entry!E2418</f>
        <v>0</v>
      </c>
      <c r="G2418" s="199">
        <f>N(Sales_Entry!J2418)</f>
        <v>0</v>
      </c>
      <c r="H2418" s="199">
        <v>0</v>
      </c>
      <c r="I2418" s="199">
        <f t="shared" si="37"/>
        <v>0</v>
      </c>
      <c r="J2418" s="200"/>
      <c r="K2418" s="200" t="str" cm="1">
        <f t="array" ref="K2418">IF($C2418="","",IF(AND($C2418=Party_Statement!$C$5,$B2418&gt;=Party_Statement!$C$6,$B2418&lt;=Party_Statement!$E$6),SUMPRODUCT(($C$3:$C2418=Party_Statement!$C$5)*($B$3:$B2418&gt;=Party_Statement!$C$6)*($B$3:$B2418&lt;=Party_Statement!$E$6)),""))</f>
        <v/>
      </c>
    </row>
    <row r="2419" spans="1:11" x14ac:dyDescent="0.2">
      <c r="A2419" s="196">
        <f>Sales_Entry!A2419</f>
        <v>0</v>
      </c>
      <c r="B2419" s="197">
        <f>Sales_Entry!B2419</f>
        <v>0</v>
      </c>
      <c r="C2419" s="198">
        <f>Sales_Entry!D2419</f>
        <v>0</v>
      </c>
      <c r="D2419" s="198" t="s">
        <v>1388</v>
      </c>
      <c r="E2419" s="198">
        <f>Sales_Entry!C2419</f>
        <v>0</v>
      </c>
      <c r="F2419" s="198">
        <f>Sales_Entry!E2419</f>
        <v>0</v>
      </c>
      <c r="G2419" s="199">
        <f>N(Sales_Entry!J2419)</f>
        <v>0</v>
      </c>
      <c r="H2419" s="199">
        <v>0</v>
      </c>
      <c r="I2419" s="199">
        <f t="shared" si="37"/>
        <v>0</v>
      </c>
      <c r="J2419" s="200"/>
      <c r="K2419" s="200" t="str" cm="1">
        <f t="array" ref="K2419">IF($C2419="","",IF(AND($C2419=Party_Statement!$C$5,$B2419&gt;=Party_Statement!$C$6,$B2419&lt;=Party_Statement!$E$6),SUMPRODUCT(($C$3:$C2419=Party_Statement!$C$5)*($B$3:$B2419&gt;=Party_Statement!$C$6)*($B$3:$B2419&lt;=Party_Statement!$E$6)),""))</f>
        <v/>
      </c>
    </row>
    <row r="2420" spans="1:11" x14ac:dyDescent="0.2">
      <c r="A2420" s="196">
        <f>Sales_Entry!A2420</f>
        <v>0</v>
      </c>
      <c r="B2420" s="197">
        <f>Sales_Entry!B2420</f>
        <v>0</v>
      </c>
      <c r="C2420" s="198">
        <f>Sales_Entry!D2420</f>
        <v>0</v>
      </c>
      <c r="D2420" s="198" t="s">
        <v>1388</v>
      </c>
      <c r="E2420" s="198">
        <f>Sales_Entry!C2420</f>
        <v>0</v>
      </c>
      <c r="F2420" s="198">
        <f>Sales_Entry!E2420</f>
        <v>0</v>
      </c>
      <c r="G2420" s="199">
        <f>N(Sales_Entry!J2420)</f>
        <v>0</v>
      </c>
      <c r="H2420" s="199">
        <v>0</v>
      </c>
      <c r="I2420" s="199">
        <f t="shared" si="37"/>
        <v>0</v>
      </c>
      <c r="J2420" s="200"/>
      <c r="K2420" s="200" t="str" cm="1">
        <f t="array" ref="K2420">IF($C2420="","",IF(AND($C2420=Party_Statement!$C$5,$B2420&gt;=Party_Statement!$C$6,$B2420&lt;=Party_Statement!$E$6),SUMPRODUCT(($C$3:$C2420=Party_Statement!$C$5)*($B$3:$B2420&gt;=Party_Statement!$C$6)*($B$3:$B2420&lt;=Party_Statement!$E$6)),""))</f>
        <v/>
      </c>
    </row>
    <row r="2421" spans="1:11" x14ac:dyDescent="0.2">
      <c r="A2421" s="196">
        <f>Sales_Entry!A2421</f>
        <v>0</v>
      </c>
      <c r="B2421" s="197">
        <f>Sales_Entry!B2421</f>
        <v>0</v>
      </c>
      <c r="C2421" s="198">
        <f>Sales_Entry!D2421</f>
        <v>0</v>
      </c>
      <c r="D2421" s="198" t="s">
        <v>1388</v>
      </c>
      <c r="E2421" s="198">
        <f>Sales_Entry!C2421</f>
        <v>0</v>
      </c>
      <c r="F2421" s="198">
        <f>Sales_Entry!E2421</f>
        <v>0</v>
      </c>
      <c r="G2421" s="199">
        <f>N(Sales_Entry!J2421)</f>
        <v>0</v>
      </c>
      <c r="H2421" s="199">
        <v>0</v>
      </c>
      <c r="I2421" s="199">
        <f t="shared" si="37"/>
        <v>0</v>
      </c>
      <c r="J2421" s="200"/>
      <c r="K2421" s="200" t="str" cm="1">
        <f t="array" ref="K2421">IF($C2421="","",IF(AND($C2421=Party_Statement!$C$5,$B2421&gt;=Party_Statement!$C$6,$B2421&lt;=Party_Statement!$E$6),SUMPRODUCT(($C$3:$C2421=Party_Statement!$C$5)*($B$3:$B2421&gt;=Party_Statement!$C$6)*($B$3:$B2421&lt;=Party_Statement!$E$6)),""))</f>
        <v/>
      </c>
    </row>
    <row r="2422" spans="1:11" x14ac:dyDescent="0.2">
      <c r="A2422" s="196">
        <f>Sales_Entry!A2422</f>
        <v>0</v>
      </c>
      <c r="B2422" s="197">
        <f>Sales_Entry!B2422</f>
        <v>0</v>
      </c>
      <c r="C2422" s="198">
        <f>Sales_Entry!D2422</f>
        <v>0</v>
      </c>
      <c r="D2422" s="198" t="s">
        <v>1388</v>
      </c>
      <c r="E2422" s="198">
        <f>Sales_Entry!C2422</f>
        <v>0</v>
      </c>
      <c r="F2422" s="198">
        <f>Sales_Entry!E2422</f>
        <v>0</v>
      </c>
      <c r="G2422" s="199">
        <f>N(Sales_Entry!J2422)</f>
        <v>0</v>
      </c>
      <c r="H2422" s="199">
        <v>0</v>
      </c>
      <c r="I2422" s="199">
        <f t="shared" si="37"/>
        <v>0</v>
      </c>
      <c r="J2422" s="200"/>
      <c r="K2422" s="200" t="str" cm="1">
        <f t="array" ref="K2422">IF($C2422="","",IF(AND($C2422=Party_Statement!$C$5,$B2422&gt;=Party_Statement!$C$6,$B2422&lt;=Party_Statement!$E$6),SUMPRODUCT(($C$3:$C2422=Party_Statement!$C$5)*($B$3:$B2422&gt;=Party_Statement!$C$6)*($B$3:$B2422&lt;=Party_Statement!$E$6)),""))</f>
        <v/>
      </c>
    </row>
    <row r="2423" spans="1:11" x14ac:dyDescent="0.2">
      <c r="A2423" s="196">
        <f>Sales_Entry!A2423</f>
        <v>0</v>
      </c>
      <c r="B2423" s="197">
        <f>Sales_Entry!B2423</f>
        <v>0</v>
      </c>
      <c r="C2423" s="198">
        <f>Sales_Entry!D2423</f>
        <v>0</v>
      </c>
      <c r="D2423" s="198" t="s">
        <v>1388</v>
      </c>
      <c r="E2423" s="198">
        <f>Sales_Entry!C2423</f>
        <v>0</v>
      </c>
      <c r="F2423" s="198">
        <f>Sales_Entry!E2423</f>
        <v>0</v>
      </c>
      <c r="G2423" s="199">
        <f>N(Sales_Entry!J2423)</f>
        <v>0</v>
      </c>
      <c r="H2423" s="199">
        <v>0</v>
      </c>
      <c r="I2423" s="199">
        <f t="shared" si="37"/>
        <v>0</v>
      </c>
      <c r="J2423" s="200"/>
      <c r="K2423" s="200" t="str" cm="1">
        <f t="array" ref="K2423">IF($C2423="","",IF(AND($C2423=Party_Statement!$C$5,$B2423&gt;=Party_Statement!$C$6,$B2423&lt;=Party_Statement!$E$6),SUMPRODUCT(($C$3:$C2423=Party_Statement!$C$5)*($B$3:$B2423&gt;=Party_Statement!$C$6)*($B$3:$B2423&lt;=Party_Statement!$E$6)),""))</f>
        <v/>
      </c>
    </row>
    <row r="2424" spans="1:11" x14ac:dyDescent="0.2">
      <c r="A2424" s="196">
        <f>Sales_Entry!A2424</f>
        <v>0</v>
      </c>
      <c r="B2424" s="197">
        <f>Sales_Entry!B2424</f>
        <v>0</v>
      </c>
      <c r="C2424" s="198">
        <f>Sales_Entry!D2424</f>
        <v>0</v>
      </c>
      <c r="D2424" s="198" t="s">
        <v>1388</v>
      </c>
      <c r="E2424" s="198">
        <f>Sales_Entry!C2424</f>
        <v>0</v>
      </c>
      <c r="F2424" s="198">
        <f>Sales_Entry!E2424</f>
        <v>0</v>
      </c>
      <c r="G2424" s="199">
        <f>N(Sales_Entry!J2424)</f>
        <v>0</v>
      </c>
      <c r="H2424" s="199">
        <v>0</v>
      </c>
      <c r="I2424" s="199">
        <f t="shared" si="37"/>
        <v>0</v>
      </c>
      <c r="J2424" s="200"/>
      <c r="K2424" s="200" t="str" cm="1">
        <f t="array" ref="K2424">IF($C2424="","",IF(AND($C2424=Party_Statement!$C$5,$B2424&gt;=Party_Statement!$C$6,$B2424&lt;=Party_Statement!$E$6),SUMPRODUCT(($C$3:$C2424=Party_Statement!$C$5)*($B$3:$B2424&gt;=Party_Statement!$C$6)*($B$3:$B2424&lt;=Party_Statement!$E$6)),""))</f>
        <v/>
      </c>
    </row>
    <row r="2425" spans="1:11" x14ac:dyDescent="0.2">
      <c r="A2425" s="196">
        <f>Sales_Entry!A2425</f>
        <v>0</v>
      </c>
      <c r="B2425" s="197">
        <f>Sales_Entry!B2425</f>
        <v>0</v>
      </c>
      <c r="C2425" s="198">
        <f>Sales_Entry!D2425</f>
        <v>0</v>
      </c>
      <c r="D2425" s="198" t="s">
        <v>1388</v>
      </c>
      <c r="E2425" s="198">
        <f>Sales_Entry!C2425</f>
        <v>0</v>
      </c>
      <c r="F2425" s="198">
        <f>Sales_Entry!E2425</f>
        <v>0</v>
      </c>
      <c r="G2425" s="199">
        <f>N(Sales_Entry!J2425)</f>
        <v>0</v>
      </c>
      <c r="H2425" s="199">
        <v>0</v>
      </c>
      <c r="I2425" s="199">
        <f t="shared" si="37"/>
        <v>0</v>
      </c>
      <c r="J2425" s="200"/>
      <c r="K2425" s="200" t="str" cm="1">
        <f t="array" ref="K2425">IF($C2425="","",IF(AND($C2425=Party_Statement!$C$5,$B2425&gt;=Party_Statement!$C$6,$B2425&lt;=Party_Statement!$E$6),SUMPRODUCT(($C$3:$C2425=Party_Statement!$C$5)*($B$3:$B2425&gt;=Party_Statement!$C$6)*($B$3:$B2425&lt;=Party_Statement!$E$6)),""))</f>
        <v/>
      </c>
    </row>
    <row r="2426" spans="1:11" x14ac:dyDescent="0.2">
      <c r="A2426" s="196">
        <f>Sales_Entry!A2426</f>
        <v>0</v>
      </c>
      <c r="B2426" s="197">
        <f>Sales_Entry!B2426</f>
        <v>0</v>
      </c>
      <c r="C2426" s="198">
        <f>Sales_Entry!D2426</f>
        <v>0</v>
      </c>
      <c r="D2426" s="198" t="s">
        <v>1388</v>
      </c>
      <c r="E2426" s="198">
        <f>Sales_Entry!C2426</f>
        <v>0</v>
      </c>
      <c r="F2426" s="198">
        <f>Sales_Entry!E2426</f>
        <v>0</v>
      </c>
      <c r="G2426" s="199">
        <f>N(Sales_Entry!J2426)</f>
        <v>0</v>
      </c>
      <c r="H2426" s="199">
        <v>0</v>
      </c>
      <c r="I2426" s="199">
        <f t="shared" si="37"/>
        <v>0</v>
      </c>
      <c r="J2426" s="200"/>
      <c r="K2426" s="200" t="str" cm="1">
        <f t="array" ref="K2426">IF($C2426="","",IF(AND($C2426=Party_Statement!$C$5,$B2426&gt;=Party_Statement!$C$6,$B2426&lt;=Party_Statement!$E$6),SUMPRODUCT(($C$3:$C2426=Party_Statement!$C$5)*($B$3:$B2426&gt;=Party_Statement!$C$6)*($B$3:$B2426&lt;=Party_Statement!$E$6)),""))</f>
        <v/>
      </c>
    </row>
    <row r="2427" spans="1:11" x14ac:dyDescent="0.2">
      <c r="A2427" s="196">
        <f>Sales_Entry!A2427</f>
        <v>0</v>
      </c>
      <c r="B2427" s="197">
        <f>Sales_Entry!B2427</f>
        <v>0</v>
      </c>
      <c r="C2427" s="198">
        <f>Sales_Entry!D2427</f>
        <v>0</v>
      </c>
      <c r="D2427" s="198" t="s">
        <v>1388</v>
      </c>
      <c r="E2427" s="198">
        <f>Sales_Entry!C2427</f>
        <v>0</v>
      </c>
      <c r="F2427" s="198">
        <f>Sales_Entry!E2427</f>
        <v>0</v>
      </c>
      <c r="G2427" s="199">
        <f>N(Sales_Entry!J2427)</f>
        <v>0</v>
      </c>
      <c r="H2427" s="199">
        <v>0</v>
      </c>
      <c r="I2427" s="199">
        <f t="shared" si="37"/>
        <v>0</v>
      </c>
      <c r="J2427" s="200"/>
      <c r="K2427" s="200" t="str" cm="1">
        <f t="array" ref="K2427">IF($C2427="","",IF(AND($C2427=Party_Statement!$C$5,$B2427&gt;=Party_Statement!$C$6,$B2427&lt;=Party_Statement!$E$6),SUMPRODUCT(($C$3:$C2427=Party_Statement!$C$5)*($B$3:$B2427&gt;=Party_Statement!$C$6)*($B$3:$B2427&lt;=Party_Statement!$E$6)),""))</f>
        <v/>
      </c>
    </row>
    <row r="2428" spans="1:11" x14ac:dyDescent="0.2">
      <c r="A2428" s="196">
        <f>Sales_Entry!A2428</f>
        <v>0</v>
      </c>
      <c r="B2428" s="197">
        <f>Sales_Entry!B2428</f>
        <v>0</v>
      </c>
      <c r="C2428" s="198">
        <f>Sales_Entry!D2428</f>
        <v>0</v>
      </c>
      <c r="D2428" s="198" t="s">
        <v>1388</v>
      </c>
      <c r="E2428" s="198">
        <f>Sales_Entry!C2428</f>
        <v>0</v>
      </c>
      <c r="F2428" s="198">
        <f>Sales_Entry!E2428</f>
        <v>0</v>
      </c>
      <c r="G2428" s="199">
        <f>N(Sales_Entry!J2428)</f>
        <v>0</v>
      </c>
      <c r="H2428" s="199">
        <v>0</v>
      </c>
      <c r="I2428" s="199">
        <f t="shared" si="37"/>
        <v>0</v>
      </c>
      <c r="J2428" s="200"/>
      <c r="K2428" s="200" t="str" cm="1">
        <f t="array" ref="K2428">IF($C2428="","",IF(AND($C2428=Party_Statement!$C$5,$B2428&gt;=Party_Statement!$C$6,$B2428&lt;=Party_Statement!$E$6),SUMPRODUCT(($C$3:$C2428=Party_Statement!$C$5)*($B$3:$B2428&gt;=Party_Statement!$C$6)*($B$3:$B2428&lt;=Party_Statement!$E$6)),""))</f>
        <v/>
      </c>
    </row>
    <row r="2429" spans="1:11" x14ac:dyDescent="0.2">
      <c r="A2429" s="196">
        <f>Sales_Entry!A2429</f>
        <v>0</v>
      </c>
      <c r="B2429" s="197">
        <f>Sales_Entry!B2429</f>
        <v>0</v>
      </c>
      <c r="C2429" s="198">
        <f>Sales_Entry!D2429</f>
        <v>0</v>
      </c>
      <c r="D2429" s="198" t="s">
        <v>1388</v>
      </c>
      <c r="E2429" s="198">
        <f>Sales_Entry!C2429</f>
        <v>0</v>
      </c>
      <c r="F2429" s="198">
        <f>Sales_Entry!E2429</f>
        <v>0</v>
      </c>
      <c r="G2429" s="199">
        <f>N(Sales_Entry!J2429)</f>
        <v>0</v>
      </c>
      <c r="H2429" s="199">
        <v>0</v>
      </c>
      <c r="I2429" s="199">
        <f t="shared" si="37"/>
        <v>0</v>
      </c>
      <c r="J2429" s="200"/>
      <c r="K2429" s="200" t="str" cm="1">
        <f t="array" ref="K2429">IF($C2429="","",IF(AND($C2429=Party_Statement!$C$5,$B2429&gt;=Party_Statement!$C$6,$B2429&lt;=Party_Statement!$E$6),SUMPRODUCT(($C$3:$C2429=Party_Statement!$C$5)*($B$3:$B2429&gt;=Party_Statement!$C$6)*($B$3:$B2429&lt;=Party_Statement!$E$6)),""))</f>
        <v/>
      </c>
    </row>
    <row r="2430" spans="1:11" x14ac:dyDescent="0.2">
      <c r="A2430" s="196">
        <f>Sales_Entry!A2430</f>
        <v>0</v>
      </c>
      <c r="B2430" s="197">
        <f>Sales_Entry!B2430</f>
        <v>0</v>
      </c>
      <c r="C2430" s="198">
        <f>Sales_Entry!D2430</f>
        <v>0</v>
      </c>
      <c r="D2430" s="198" t="s">
        <v>1388</v>
      </c>
      <c r="E2430" s="198">
        <f>Sales_Entry!C2430</f>
        <v>0</v>
      </c>
      <c r="F2430" s="198">
        <f>Sales_Entry!E2430</f>
        <v>0</v>
      </c>
      <c r="G2430" s="199">
        <f>N(Sales_Entry!J2430)</f>
        <v>0</v>
      </c>
      <c r="H2430" s="199">
        <v>0</v>
      </c>
      <c r="I2430" s="199">
        <f t="shared" si="37"/>
        <v>0</v>
      </c>
      <c r="J2430" s="200"/>
      <c r="K2430" s="200" t="str" cm="1">
        <f t="array" ref="K2430">IF($C2430="","",IF(AND($C2430=Party_Statement!$C$5,$B2430&gt;=Party_Statement!$C$6,$B2430&lt;=Party_Statement!$E$6),SUMPRODUCT(($C$3:$C2430=Party_Statement!$C$5)*($B$3:$B2430&gt;=Party_Statement!$C$6)*($B$3:$B2430&lt;=Party_Statement!$E$6)),""))</f>
        <v/>
      </c>
    </row>
    <row r="2431" spans="1:11" x14ac:dyDescent="0.2">
      <c r="A2431" s="196">
        <f>Sales_Entry!A2431</f>
        <v>0</v>
      </c>
      <c r="B2431" s="197">
        <f>Sales_Entry!B2431</f>
        <v>0</v>
      </c>
      <c r="C2431" s="198">
        <f>Sales_Entry!D2431</f>
        <v>0</v>
      </c>
      <c r="D2431" s="198" t="s">
        <v>1388</v>
      </c>
      <c r="E2431" s="198">
        <f>Sales_Entry!C2431</f>
        <v>0</v>
      </c>
      <c r="F2431" s="198">
        <f>Sales_Entry!E2431</f>
        <v>0</v>
      </c>
      <c r="G2431" s="199">
        <f>N(Sales_Entry!J2431)</f>
        <v>0</v>
      </c>
      <c r="H2431" s="199">
        <v>0</v>
      </c>
      <c r="I2431" s="199">
        <f t="shared" si="37"/>
        <v>0</v>
      </c>
      <c r="J2431" s="200"/>
      <c r="K2431" s="200" t="str" cm="1">
        <f t="array" ref="K2431">IF($C2431="","",IF(AND($C2431=Party_Statement!$C$5,$B2431&gt;=Party_Statement!$C$6,$B2431&lt;=Party_Statement!$E$6),SUMPRODUCT(($C$3:$C2431=Party_Statement!$C$5)*($B$3:$B2431&gt;=Party_Statement!$C$6)*($B$3:$B2431&lt;=Party_Statement!$E$6)),""))</f>
        <v/>
      </c>
    </row>
    <row r="2432" spans="1:11" x14ac:dyDescent="0.2">
      <c r="A2432" s="196">
        <f>Sales_Entry!A2432</f>
        <v>0</v>
      </c>
      <c r="B2432" s="197">
        <f>Sales_Entry!B2432</f>
        <v>0</v>
      </c>
      <c r="C2432" s="198">
        <f>Sales_Entry!D2432</f>
        <v>0</v>
      </c>
      <c r="D2432" s="198" t="s">
        <v>1388</v>
      </c>
      <c r="E2432" s="198">
        <f>Sales_Entry!C2432</f>
        <v>0</v>
      </c>
      <c r="F2432" s="198">
        <f>Sales_Entry!E2432</f>
        <v>0</v>
      </c>
      <c r="G2432" s="199">
        <f>N(Sales_Entry!J2432)</f>
        <v>0</v>
      </c>
      <c r="H2432" s="199">
        <v>0</v>
      </c>
      <c r="I2432" s="199">
        <f t="shared" si="37"/>
        <v>0</v>
      </c>
      <c r="J2432" s="200"/>
      <c r="K2432" s="200" t="str" cm="1">
        <f t="array" ref="K2432">IF($C2432="","",IF(AND($C2432=Party_Statement!$C$5,$B2432&gt;=Party_Statement!$C$6,$B2432&lt;=Party_Statement!$E$6),SUMPRODUCT(($C$3:$C2432=Party_Statement!$C$5)*($B$3:$B2432&gt;=Party_Statement!$C$6)*($B$3:$B2432&lt;=Party_Statement!$E$6)),""))</f>
        <v/>
      </c>
    </row>
    <row r="2433" spans="1:11" x14ac:dyDescent="0.2">
      <c r="A2433" s="196">
        <f>Sales_Entry!A2433</f>
        <v>0</v>
      </c>
      <c r="B2433" s="197">
        <f>Sales_Entry!B2433</f>
        <v>0</v>
      </c>
      <c r="C2433" s="198">
        <f>Sales_Entry!D2433</f>
        <v>0</v>
      </c>
      <c r="D2433" s="198" t="s">
        <v>1388</v>
      </c>
      <c r="E2433" s="198">
        <f>Sales_Entry!C2433</f>
        <v>0</v>
      </c>
      <c r="F2433" s="198">
        <f>Sales_Entry!E2433</f>
        <v>0</v>
      </c>
      <c r="G2433" s="199">
        <f>N(Sales_Entry!J2433)</f>
        <v>0</v>
      </c>
      <c r="H2433" s="199">
        <v>0</v>
      </c>
      <c r="I2433" s="199">
        <f t="shared" si="37"/>
        <v>0</v>
      </c>
      <c r="J2433" s="200"/>
      <c r="K2433" s="200" t="str" cm="1">
        <f t="array" ref="K2433">IF($C2433="","",IF(AND($C2433=Party_Statement!$C$5,$B2433&gt;=Party_Statement!$C$6,$B2433&lt;=Party_Statement!$E$6),SUMPRODUCT(($C$3:$C2433=Party_Statement!$C$5)*($B$3:$B2433&gt;=Party_Statement!$C$6)*($B$3:$B2433&lt;=Party_Statement!$E$6)),""))</f>
        <v/>
      </c>
    </row>
    <row r="2434" spans="1:11" x14ac:dyDescent="0.2">
      <c r="A2434" s="196">
        <f>Sales_Entry!A2434</f>
        <v>0</v>
      </c>
      <c r="B2434" s="197">
        <f>Sales_Entry!B2434</f>
        <v>0</v>
      </c>
      <c r="C2434" s="198">
        <f>Sales_Entry!D2434</f>
        <v>0</v>
      </c>
      <c r="D2434" s="198" t="s">
        <v>1388</v>
      </c>
      <c r="E2434" s="198">
        <f>Sales_Entry!C2434</f>
        <v>0</v>
      </c>
      <c r="F2434" s="198">
        <f>Sales_Entry!E2434</f>
        <v>0</v>
      </c>
      <c r="G2434" s="199">
        <f>N(Sales_Entry!J2434)</f>
        <v>0</v>
      </c>
      <c r="H2434" s="199">
        <v>0</v>
      </c>
      <c r="I2434" s="199">
        <f t="shared" si="37"/>
        <v>0</v>
      </c>
      <c r="J2434" s="200"/>
      <c r="K2434" s="200" t="str" cm="1">
        <f t="array" ref="K2434">IF($C2434="","",IF(AND($C2434=Party_Statement!$C$5,$B2434&gt;=Party_Statement!$C$6,$B2434&lt;=Party_Statement!$E$6),SUMPRODUCT(($C$3:$C2434=Party_Statement!$C$5)*($B$3:$B2434&gt;=Party_Statement!$C$6)*($B$3:$B2434&lt;=Party_Statement!$E$6)),""))</f>
        <v/>
      </c>
    </row>
    <row r="2435" spans="1:11" x14ac:dyDescent="0.2">
      <c r="A2435" s="196">
        <f>Sales_Entry!A2435</f>
        <v>0</v>
      </c>
      <c r="B2435" s="197">
        <f>Sales_Entry!B2435</f>
        <v>0</v>
      </c>
      <c r="C2435" s="198">
        <f>Sales_Entry!D2435</f>
        <v>0</v>
      </c>
      <c r="D2435" s="198" t="s">
        <v>1388</v>
      </c>
      <c r="E2435" s="198">
        <f>Sales_Entry!C2435</f>
        <v>0</v>
      </c>
      <c r="F2435" s="198">
        <f>Sales_Entry!E2435</f>
        <v>0</v>
      </c>
      <c r="G2435" s="199">
        <f>N(Sales_Entry!J2435)</f>
        <v>0</v>
      </c>
      <c r="H2435" s="199">
        <v>0</v>
      </c>
      <c r="I2435" s="199">
        <f t="shared" si="37"/>
        <v>0</v>
      </c>
      <c r="J2435" s="200"/>
      <c r="K2435" s="200" t="str" cm="1">
        <f t="array" ref="K2435">IF($C2435="","",IF(AND($C2435=Party_Statement!$C$5,$B2435&gt;=Party_Statement!$C$6,$B2435&lt;=Party_Statement!$E$6),SUMPRODUCT(($C$3:$C2435=Party_Statement!$C$5)*($B$3:$B2435&gt;=Party_Statement!$C$6)*($B$3:$B2435&lt;=Party_Statement!$E$6)),""))</f>
        <v/>
      </c>
    </row>
    <row r="2436" spans="1:11" x14ac:dyDescent="0.2">
      <c r="A2436" s="196">
        <f>Sales_Entry!A2436</f>
        <v>0</v>
      </c>
      <c r="B2436" s="197">
        <f>Sales_Entry!B2436</f>
        <v>0</v>
      </c>
      <c r="C2436" s="198">
        <f>Sales_Entry!D2436</f>
        <v>0</v>
      </c>
      <c r="D2436" s="198" t="s">
        <v>1388</v>
      </c>
      <c r="E2436" s="198">
        <f>Sales_Entry!C2436</f>
        <v>0</v>
      </c>
      <c r="F2436" s="198">
        <f>Sales_Entry!E2436</f>
        <v>0</v>
      </c>
      <c r="G2436" s="199">
        <f>N(Sales_Entry!J2436)</f>
        <v>0</v>
      </c>
      <c r="H2436" s="199">
        <v>0</v>
      </c>
      <c r="I2436" s="199">
        <f t="shared" ref="I2436:I2499" si="38">IF($C2436="","",$G2436-$H2436)</f>
        <v>0</v>
      </c>
      <c r="J2436" s="200"/>
      <c r="K2436" s="200" t="str" cm="1">
        <f t="array" ref="K2436">IF($C2436="","",IF(AND($C2436=Party_Statement!$C$5,$B2436&gt;=Party_Statement!$C$6,$B2436&lt;=Party_Statement!$E$6),SUMPRODUCT(($C$3:$C2436=Party_Statement!$C$5)*($B$3:$B2436&gt;=Party_Statement!$C$6)*($B$3:$B2436&lt;=Party_Statement!$E$6)),""))</f>
        <v/>
      </c>
    </row>
    <row r="2437" spans="1:11" x14ac:dyDescent="0.2">
      <c r="A2437" s="196">
        <f>Sales_Entry!A2437</f>
        <v>0</v>
      </c>
      <c r="B2437" s="197">
        <f>Sales_Entry!B2437</f>
        <v>0</v>
      </c>
      <c r="C2437" s="198">
        <f>Sales_Entry!D2437</f>
        <v>0</v>
      </c>
      <c r="D2437" s="198" t="s">
        <v>1388</v>
      </c>
      <c r="E2437" s="198">
        <f>Sales_Entry!C2437</f>
        <v>0</v>
      </c>
      <c r="F2437" s="198">
        <f>Sales_Entry!E2437</f>
        <v>0</v>
      </c>
      <c r="G2437" s="199">
        <f>N(Sales_Entry!J2437)</f>
        <v>0</v>
      </c>
      <c r="H2437" s="199">
        <v>0</v>
      </c>
      <c r="I2437" s="199">
        <f t="shared" si="38"/>
        <v>0</v>
      </c>
      <c r="J2437" s="200"/>
      <c r="K2437" s="200" t="str" cm="1">
        <f t="array" ref="K2437">IF($C2437="","",IF(AND($C2437=Party_Statement!$C$5,$B2437&gt;=Party_Statement!$C$6,$B2437&lt;=Party_Statement!$E$6),SUMPRODUCT(($C$3:$C2437=Party_Statement!$C$5)*($B$3:$B2437&gt;=Party_Statement!$C$6)*($B$3:$B2437&lt;=Party_Statement!$E$6)),""))</f>
        <v/>
      </c>
    </row>
    <row r="2438" spans="1:11" x14ac:dyDescent="0.2">
      <c r="A2438" s="196">
        <f>Sales_Entry!A2438</f>
        <v>0</v>
      </c>
      <c r="B2438" s="197">
        <f>Sales_Entry!B2438</f>
        <v>0</v>
      </c>
      <c r="C2438" s="198">
        <f>Sales_Entry!D2438</f>
        <v>0</v>
      </c>
      <c r="D2438" s="198" t="s">
        <v>1388</v>
      </c>
      <c r="E2438" s="198">
        <f>Sales_Entry!C2438</f>
        <v>0</v>
      </c>
      <c r="F2438" s="198">
        <f>Sales_Entry!E2438</f>
        <v>0</v>
      </c>
      <c r="G2438" s="199">
        <f>N(Sales_Entry!J2438)</f>
        <v>0</v>
      </c>
      <c r="H2438" s="199">
        <v>0</v>
      </c>
      <c r="I2438" s="199">
        <f t="shared" si="38"/>
        <v>0</v>
      </c>
      <c r="J2438" s="200"/>
      <c r="K2438" s="200" t="str" cm="1">
        <f t="array" ref="K2438">IF($C2438="","",IF(AND($C2438=Party_Statement!$C$5,$B2438&gt;=Party_Statement!$C$6,$B2438&lt;=Party_Statement!$E$6),SUMPRODUCT(($C$3:$C2438=Party_Statement!$C$5)*($B$3:$B2438&gt;=Party_Statement!$C$6)*($B$3:$B2438&lt;=Party_Statement!$E$6)),""))</f>
        <v/>
      </c>
    </row>
    <row r="2439" spans="1:11" x14ac:dyDescent="0.2">
      <c r="A2439" s="196">
        <f>Sales_Entry!A2439</f>
        <v>0</v>
      </c>
      <c r="B2439" s="197">
        <f>Sales_Entry!B2439</f>
        <v>0</v>
      </c>
      <c r="C2439" s="198">
        <f>Sales_Entry!D2439</f>
        <v>0</v>
      </c>
      <c r="D2439" s="198" t="s">
        <v>1388</v>
      </c>
      <c r="E2439" s="198">
        <f>Sales_Entry!C2439</f>
        <v>0</v>
      </c>
      <c r="F2439" s="198">
        <f>Sales_Entry!E2439</f>
        <v>0</v>
      </c>
      <c r="G2439" s="199">
        <f>N(Sales_Entry!J2439)</f>
        <v>0</v>
      </c>
      <c r="H2439" s="199">
        <v>0</v>
      </c>
      <c r="I2439" s="199">
        <f t="shared" si="38"/>
        <v>0</v>
      </c>
      <c r="J2439" s="200"/>
      <c r="K2439" s="200" t="str" cm="1">
        <f t="array" ref="K2439">IF($C2439="","",IF(AND($C2439=Party_Statement!$C$5,$B2439&gt;=Party_Statement!$C$6,$B2439&lt;=Party_Statement!$E$6),SUMPRODUCT(($C$3:$C2439=Party_Statement!$C$5)*($B$3:$B2439&gt;=Party_Statement!$C$6)*($B$3:$B2439&lt;=Party_Statement!$E$6)),""))</f>
        <v/>
      </c>
    </row>
    <row r="2440" spans="1:11" x14ac:dyDescent="0.2">
      <c r="A2440" s="196">
        <f>Sales_Entry!A2440</f>
        <v>0</v>
      </c>
      <c r="B2440" s="197">
        <f>Sales_Entry!B2440</f>
        <v>0</v>
      </c>
      <c r="C2440" s="198">
        <f>Sales_Entry!D2440</f>
        <v>0</v>
      </c>
      <c r="D2440" s="198" t="s">
        <v>1388</v>
      </c>
      <c r="E2440" s="198">
        <f>Sales_Entry!C2440</f>
        <v>0</v>
      </c>
      <c r="F2440" s="198">
        <f>Sales_Entry!E2440</f>
        <v>0</v>
      </c>
      <c r="G2440" s="199">
        <f>N(Sales_Entry!J2440)</f>
        <v>0</v>
      </c>
      <c r="H2440" s="199">
        <v>0</v>
      </c>
      <c r="I2440" s="199">
        <f t="shared" si="38"/>
        <v>0</v>
      </c>
      <c r="J2440" s="200"/>
      <c r="K2440" s="200" t="str" cm="1">
        <f t="array" ref="K2440">IF($C2440="","",IF(AND($C2440=Party_Statement!$C$5,$B2440&gt;=Party_Statement!$C$6,$B2440&lt;=Party_Statement!$E$6),SUMPRODUCT(($C$3:$C2440=Party_Statement!$C$5)*($B$3:$B2440&gt;=Party_Statement!$C$6)*($B$3:$B2440&lt;=Party_Statement!$E$6)),""))</f>
        <v/>
      </c>
    </row>
    <row r="2441" spans="1:11" x14ac:dyDescent="0.2">
      <c r="A2441" s="196">
        <f>Sales_Entry!A2441</f>
        <v>0</v>
      </c>
      <c r="B2441" s="197">
        <f>Sales_Entry!B2441</f>
        <v>0</v>
      </c>
      <c r="C2441" s="198">
        <f>Sales_Entry!D2441</f>
        <v>0</v>
      </c>
      <c r="D2441" s="198" t="s">
        <v>1388</v>
      </c>
      <c r="E2441" s="198">
        <f>Sales_Entry!C2441</f>
        <v>0</v>
      </c>
      <c r="F2441" s="198">
        <f>Sales_Entry!E2441</f>
        <v>0</v>
      </c>
      <c r="G2441" s="199">
        <f>N(Sales_Entry!J2441)</f>
        <v>0</v>
      </c>
      <c r="H2441" s="199">
        <v>0</v>
      </c>
      <c r="I2441" s="199">
        <f t="shared" si="38"/>
        <v>0</v>
      </c>
      <c r="J2441" s="200"/>
      <c r="K2441" s="200" t="str" cm="1">
        <f t="array" ref="K2441">IF($C2441="","",IF(AND($C2441=Party_Statement!$C$5,$B2441&gt;=Party_Statement!$C$6,$B2441&lt;=Party_Statement!$E$6),SUMPRODUCT(($C$3:$C2441=Party_Statement!$C$5)*($B$3:$B2441&gt;=Party_Statement!$C$6)*($B$3:$B2441&lt;=Party_Statement!$E$6)),""))</f>
        <v/>
      </c>
    </row>
    <row r="2442" spans="1:11" x14ac:dyDescent="0.2">
      <c r="A2442" s="196">
        <f>Sales_Entry!A2442</f>
        <v>0</v>
      </c>
      <c r="B2442" s="197">
        <f>Sales_Entry!B2442</f>
        <v>0</v>
      </c>
      <c r="C2442" s="198">
        <f>Sales_Entry!D2442</f>
        <v>0</v>
      </c>
      <c r="D2442" s="198" t="s">
        <v>1388</v>
      </c>
      <c r="E2442" s="198">
        <f>Sales_Entry!C2442</f>
        <v>0</v>
      </c>
      <c r="F2442" s="198">
        <f>Sales_Entry!E2442</f>
        <v>0</v>
      </c>
      <c r="G2442" s="199">
        <f>N(Sales_Entry!J2442)</f>
        <v>0</v>
      </c>
      <c r="H2442" s="199">
        <v>0</v>
      </c>
      <c r="I2442" s="199">
        <f t="shared" si="38"/>
        <v>0</v>
      </c>
      <c r="J2442" s="200"/>
      <c r="K2442" s="200" t="str" cm="1">
        <f t="array" ref="K2442">IF($C2442="","",IF(AND($C2442=Party_Statement!$C$5,$B2442&gt;=Party_Statement!$C$6,$B2442&lt;=Party_Statement!$E$6),SUMPRODUCT(($C$3:$C2442=Party_Statement!$C$5)*($B$3:$B2442&gt;=Party_Statement!$C$6)*($B$3:$B2442&lt;=Party_Statement!$E$6)),""))</f>
        <v/>
      </c>
    </row>
    <row r="2443" spans="1:11" x14ac:dyDescent="0.2">
      <c r="A2443" s="196">
        <f>Sales_Entry!A2443</f>
        <v>0</v>
      </c>
      <c r="B2443" s="197">
        <f>Sales_Entry!B2443</f>
        <v>0</v>
      </c>
      <c r="C2443" s="198">
        <f>Sales_Entry!D2443</f>
        <v>0</v>
      </c>
      <c r="D2443" s="198" t="s">
        <v>1388</v>
      </c>
      <c r="E2443" s="198">
        <f>Sales_Entry!C2443</f>
        <v>0</v>
      </c>
      <c r="F2443" s="198">
        <f>Sales_Entry!E2443</f>
        <v>0</v>
      </c>
      <c r="G2443" s="199">
        <f>N(Sales_Entry!J2443)</f>
        <v>0</v>
      </c>
      <c r="H2443" s="199">
        <v>0</v>
      </c>
      <c r="I2443" s="199">
        <f t="shared" si="38"/>
        <v>0</v>
      </c>
      <c r="J2443" s="200"/>
      <c r="K2443" s="200" t="str" cm="1">
        <f t="array" ref="K2443">IF($C2443="","",IF(AND($C2443=Party_Statement!$C$5,$B2443&gt;=Party_Statement!$C$6,$B2443&lt;=Party_Statement!$E$6),SUMPRODUCT(($C$3:$C2443=Party_Statement!$C$5)*($B$3:$B2443&gt;=Party_Statement!$C$6)*($B$3:$B2443&lt;=Party_Statement!$E$6)),""))</f>
        <v/>
      </c>
    </row>
    <row r="2444" spans="1:11" x14ac:dyDescent="0.2">
      <c r="A2444" s="196">
        <f>Sales_Entry!A2444</f>
        <v>0</v>
      </c>
      <c r="B2444" s="197">
        <f>Sales_Entry!B2444</f>
        <v>0</v>
      </c>
      <c r="C2444" s="198">
        <f>Sales_Entry!D2444</f>
        <v>0</v>
      </c>
      <c r="D2444" s="198" t="s">
        <v>1388</v>
      </c>
      <c r="E2444" s="198">
        <f>Sales_Entry!C2444</f>
        <v>0</v>
      </c>
      <c r="F2444" s="198">
        <f>Sales_Entry!E2444</f>
        <v>0</v>
      </c>
      <c r="G2444" s="199">
        <f>N(Sales_Entry!J2444)</f>
        <v>0</v>
      </c>
      <c r="H2444" s="199">
        <v>0</v>
      </c>
      <c r="I2444" s="199">
        <f t="shared" si="38"/>
        <v>0</v>
      </c>
      <c r="J2444" s="200"/>
      <c r="K2444" s="200" t="str" cm="1">
        <f t="array" ref="K2444">IF($C2444="","",IF(AND($C2444=Party_Statement!$C$5,$B2444&gt;=Party_Statement!$C$6,$B2444&lt;=Party_Statement!$E$6),SUMPRODUCT(($C$3:$C2444=Party_Statement!$C$5)*($B$3:$B2444&gt;=Party_Statement!$C$6)*($B$3:$B2444&lt;=Party_Statement!$E$6)),""))</f>
        <v/>
      </c>
    </row>
    <row r="2445" spans="1:11" x14ac:dyDescent="0.2">
      <c r="A2445" s="196">
        <f>Sales_Entry!A2445</f>
        <v>0</v>
      </c>
      <c r="B2445" s="197">
        <f>Sales_Entry!B2445</f>
        <v>0</v>
      </c>
      <c r="C2445" s="198">
        <f>Sales_Entry!D2445</f>
        <v>0</v>
      </c>
      <c r="D2445" s="198" t="s">
        <v>1388</v>
      </c>
      <c r="E2445" s="198">
        <f>Sales_Entry!C2445</f>
        <v>0</v>
      </c>
      <c r="F2445" s="198">
        <f>Sales_Entry!E2445</f>
        <v>0</v>
      </c>
      <c r="G2445" s="199">
        <f>N(Sales_Entry!J2445)</f>
        <v>0</v>
      </c>
      <c r="H2445" s="199">
        <v>0</v>
      </c>
      <c r="I2445" s="199">
        <f t="shared" si="38"/>
        <v>0</v>
      </c>
      <c r="J2445" s="200"/>
      <c r="K2445" s="200" t="str" cm="1">
        <f t="array" ref="K2445">IF($C2445="","",IF(AND($C2445=Party_Statement!$C$5,$B2445&gt;=Party_Statement!$C$6,$B2445&lt;=Party_Statement!$E$6),SUMPRODUCT(($C$3:$C2445=Party_Statement!$C$5)*($B$3:$B2445&gt;=Party_Statement!$C$6)*($B$3:$B2445&lt;=Party_Statement!$E$6)),""))</f>
        <v/>
      </c>
    </row>
    <row r="2446" spans="1:11" x14ac:dyDescent="0.2">
      <c r="A2446" s="196">
        <f>Sales_Entry!A2446</f>
        <v>0</v>
      </c>
      <c r="B2446" s="197">
        <f>Sales_Entry!B2446</f>
        <v>0</v>
      </c>
      <c r="C2446" s="198">
        <f>Sales_Entry!D2446</f>
        <v>0</v>
      </c>
      <c r="D2446" s="198" t="s">
        <v>1388</v>
      </c>
      <c r="E2446" s="198">
        <f>Sales_Entry!C2446</f>
        <v>0</v>
      </c>
      <c r="F2446" s="198">
        <f>Sales_Entry!E2446</f>
        <v>0</v>
      </c>
      <c r="G2446" s="199">
        <f>N(Sales_Entry!J2446)</f>
        <v>0</v>
      </c>
      <c r="H2446" s="199">
        <v>0</v>
      </c>
      <c r="I2446" s="199">
        <f t="shared" si="38"/>
        <v>0</v>
      </c>
      <c r="J2446" s="200"/>
      <c r="K2446" s="200" t="str" cm="1">
        <f t="array" ref="K2446">IF($C2446="","",IF(AND($C2446=Party_Statement!$C$5,$B2446&gt;=Party_Statement!$C$6,$B2446&lt;=Party_Statement!$E$6),SUMPRODUCT(($C$3:$C2446=Party_Statement!$C$5)*($B$3:$B2446&gt;=Party_Statement!$C$6)*($B$3:$B2446&lt;=Party_Statement!$E$6)),""))</f>
        <v/>
      </c>
    </row>
    <row r="2447" spans="1:11" x14ac:dyDescent="0.2">
      <c r="A2447" s="196">
        <f>Sales_Entry!A2447</f>
        <v>0</v>
      </c>
      <c r="B2447" s="197">
        <f>Sales_Entry!B2447</f>
        <v>0</v>
      </c>
      <c r="C2447" s="198">
        <f>Sales_Entry!D2447</f>
        <v>0</v>
      </c>
      <c r="D2447" s="198" t="s">
        <v>1388</v>
      </c>
      <c r="E2447" s="198">
        <f>Sales_Entry!C2447</f>
        <v>0</v>
      </c>
      <c r="F2447" s="198">
        <f>Sales_Entry!E2447</f>
        <v>0</v>
      </c>
      <c r="G2447" s="199">
        <f>N(Sales_Entry!J2447)</f>
        <v>0</v>
      </c>
      <c r="H2447" s="199">
        <v>0</v>
      </c>
      <c r="I2447" s="199">
        <f t="shared" si="38"/>
        <v>0</v>
      </c>
      <c r="J2447" s="200"/>
      <c r="K2447" s="200" t="str" cm="1">
        <f t="array" ref="K2447">IF($C2447="","",IF(AND($C2447=Party_Statement!$C$5,$B2447&gt;=Party_Statement!$C$6,$B2447&lt;=Party_Statement!$E$6),SUMPRODUCT(($C$3:$C2447=Party_Statement!$C$5)*($B$3:$B2447&gt;=Party_Statement!$C$6)*($B$3:$B2447&lt;=Party_Statement!$E$6)),""))</f>
        <v/>
      </c>
    </row>
    <row r="2448" spans="1:11" x14ac:dyDescent="0.2">
      <c r="A2448" s="196">
        <f>Sales_Entry!A2448</f>
        <v>0</v>
      </c>
      <c r="B2448" s="197">
        <f>Sales_Entry!B2448</f>
        <v>0</v>
      </c>
      <c r="C2448" s="198">
        <f>Sales_Entry!D2448</f>
        <v>0</v>
      </c>
      <c r="D2448" s="198" t="s">
        <v>1388</v>
      </c>
      <c r="E2448" s="198">
        <f>Sales_Entry!C2448</f>
        <v>0</v>
      </c>
      <c r="F2448" s="198">
        <f>Sales_Entry!E2448</f>
        <v>0</v>
      </c>
      <c r="G2448" s="199">
        <f>N(Sales_Entry!J2448)</f>
        <v>0</v>
      </c>
      <c r="H2448" s="199">
        <v>0</v>
      </c>
      <c r="I2448" s="199">
        <f t="shared" si="38"/>
        <v>0</v>
      </c>
      <c r="J2448" s="200"/>
      <c r="K2448" s="200" t="str" cm="1">
        <f t="array" ref="K2448">IF($C2448="","",IF(AND($C2448=Party_Statement!$C$5,$B2448&gt;=Party_Statement!$C$6,$B2448&lt;=Party_Statement!$E$6),SUMPRODUCT(($C$3:$C2448=Party_Statement!$C$5)*($B$3:$B2448&gt;=Party_Statement!$C$6)*($B$3:$B2448&lt;=Party_Statement!$E$6)),""))</f>
        <v/>
      </c>
    </row>
    <row r="2449" spans="1:11" x14ac:dyDescent="0.2">
      <c r="A2449" s="196">
        <f>Sales_Entry!A2449</f>
        <v>0</v>
      </c>
      <c r="B2449" s="197">
        <f>Sales_Entry!B2449</f>
        <v>0</v>
      </c>
      <c r="C2449" s="198">
        <f>Sales_Entry!D2449</f>
        <v>0</v>
      </c>
      <c r="D2449" s="198" t="s">
        <v>1388</v>
      </c>
      <c r="E2449" s="198">
        <f>Sales_Entry!C2449</f>
        <v>0</v>
      </c>
      <c r="F2449" s="198">
        <f>Sales_Entry!E2449</f>
        <v>0</v>
      </c>
      <c r="G2449" s="199">
        <f>N(Sales_Entry!J2449)</f>
        <v>0</v>
      </c>
      <c r="H2449" s="199">
        <v>0</v>
      </c>
      <c r="I2449" s="199">
        <f t="shared" si="38"/>
        <v>0</v>
      </c>
      <c r="J2449" s="200"/>
      <c r="K2449" s="200" t="str" cm="1">
        <f t="array" ref="K2449">IF($C2449="","",IF(AND($C2449=Party_Statement!$C$5,$B2449&gt;=Party_Statement!$C$6,$B2449&lt;=Party_Statement!$E$6),SUMPRODUCT(($C$3:$C2449=Party_Statement!$C$5)*($B$3:$B2449&gt;=Party_Statement!$C$6)*($B$3:$B2449&lt;=Party_Statement!$E$6)),""))</f>
        <v/>
      </c>
    </row>
    <row r="2450" spans="1:11" x14ac:dyDescent="0.2">
      <c r="A2450" s="196">
        <f>Sales_Entry!A2450</f>
        <v>0</v>
      </c>
      <c r="B2450" s="197">
        <f>Sales_Entry!B2450</f>
        <v>0</v>
      </c>
      <c r="C2450" s="198">
        <f>Sales_Entry!D2450</f>
        <v>0</v>
      </c>
      <c r="D2450" s="198" t="s">
        <v>1388</v>
      </c>
      <c r="E2450" s="198">
        <f>Sales_Entry!C2450</f>
        <v>0</v>
      </c>
      <c r="F2450" s="198">
        <f>Sales_Entry!E2450</f>
        <v>0</v>
      </c>
      <c r="G2450" s="199">
        <f>N(Sales_Entry!J2450)</f>
        <v>0</v>
      </c>
      <c r="H2450" s="199">
        <v>0</v>
      </c>
      <c r="I2450" s="199">
        <f t="shared" si="38"/>
        <v>0</v>
      </c>
      <c r="J2450" s="200"/>
      <c r="K2450" s="200" t="str" cm="1">
        <f t="array" ref="K2450">IF($C2450="","",IF(AND($C2450=Party_Statement!$C$5,$B2450&gt;=Party_Statement!$C$6,$B2450&lt;=Party_Statement!$E$6),SUMPRODUCT(($C$3:$C2450=Party_Statement!$C$5)*($B$3:$B2450&gt;=Party_Statement!$C$6)*($B$3:$B2450&lt;=Party_Statement!$E$6)),""))</f>
        <v/>
      </c>
    </row>
    <row r="2451" spans="1:11" x14ac:dyDescent="0.2">
      <c r="A2451" s="196">
        <f>Sales_Entry!A2451</f>
        <v>0</v>
      </c>
      <c r="B2451" s="197">
        <f>Sales_Entry!B2451</f>
        <v>0</v>
      </c>
      <c r="C2451" s="198">
        <f>Sales_Entry!D2451</f>
        <v>0</v>
      </c>
      <c r="D2451" s="198" t="s">
        <v>1388</v>
      </c>
      <c r="E2451" s="198">
        <f>Sales_Entry!C2451</f>
        <v>0</v>
      </c>
      <c r="F2451" s="198">
        <f>Sales_Entry!E2451</f>
        <v>0</v>
      </c>
      <c r="G2451" s="199">
        <f>N(Sales_Entry!J2451)</f>
        <v>0</v>
      </c>
      <c r="H2451" s="199">
        <v>0</v>
      </c>
      <c r="I2451" s="199">
        <f t="shared" si="38"/>
        <v>0</v>
      </c>
      <c r="J2451" s="200"/>
      <c r="K2451" s="200" t="str" cm="1">
        <f t="array" ref="K2451">IF($C2451="","",IF(AND($C2451=Party_Statement!$C$5,$B2451&gt;=Party_Statement!$C$6,$B2451&lt;=Party_Statement!$E$6),SUMPRODUCT(($C$3:$C2451=Party_Statement!$C$5)*($B$3:$B2451&gt;=Party_Statement!$C$6)*($B$3:$B2451&lt;=Party_Statement!$E$6)),""))</f>
        <v/>
      </c>
    </row>
    <row r="2452" spans="1:11" x14ac:dyDescent="0.2">
      <c r="A2452" s="196">
        <f>Sales_Entry!A2452</f>
        <v>0</v>
      </c>
      <c r="B2452" s="197">
        <f>Sales_Entry!B2452</f>
        <v>0</v>
      </c>
      <c r="C2452" s="198">
        <f>Sales_Entry!D2452</f>
        <v>0</v>
      </c>
      <c r="D2452" s="198" t="s">
        <v>1388</v>
      </c>
      <c r="E2452" s="198">
        <f>Sales_Entry!C2452</f>
        <v>0</v>
      </c>
      <c r="F2452" s="198">
        <f>Sales_Entry!E2452</f>
        <v>0</v>
      </c>
      <c r="G2452" s="199">
        <f>N(Sales_Entry!J2452)</f>
        <v>0</v>
      </c>
      <c r="H2452" s="199">
        <v>0</v>
      </c>
      <c r="I2452" s="199">
        <f t="shared" si="38"/>
        <v>0</v>
      </c>
      <c r="J2452" s="200"/>
      <c r="K2452" s="200" t="str" cm="1">
        <f t="array" ref="K2452">IF($C2452="","",IF(AND($C2452=Party_Statement!$C$5,$B2452&gt;=Party_Statement!$C$6,$B2452&lt;=Party_Statement!$E$6),SUMPRODUCT(($C$3:$C2452=Party_Statement!$C$5)*($B$3:$B2452&gt;=Party_Statement!$C$6)*($B$3:$B2452&lt;=Party_Statement!$E$6)),""))</f>
        <v/>
      </c>
    </row>
    <row r="2453" spans="1:11" x14ac:dyDescent="0.2">
      <c r="A2453" s="196">
        <f>Sales_Entry!A2453</f>
        <v>0</v>
      </c>
      <c r="B2453" s="197">
        <f>Sales_Entry!B2453</f>
        <v>0</v>
      </c>
      <c r="C2453" s="198">
        <f>Sales_Entry!D2453</f>
        <v>0</v>
      </c>
      <c r="D2453" s="198" t="s">
        <v>1388</v>
      </c>
      <c r="E2453" s="198">
        <f>Sales_Entry!C2453</f>
        <v>0</v>
      </c>
      <c r="F2453" s="198">
        <f>Sales_Entry!E2453</f>
        <v>0</v>
      </c>
      <c r="G2453" s="199">
        <f>N(Sales_Entry!J2453)</f>
        <v>0</v>
      </c>
      <c r="H2453" s="199">
        <v>0</v>
      </c>
      <c r="I2453" s="199">
        <f t="shared" si="38"/>
        <v>0</v>
      </c>
      <c r="J2453" s="200"/>
      <c r="K2453" s="200" t="str" cm="1">
        <f t="array" ref="K2453">IF($C2453="","",IF(AND($C2453=Party_Statement!$C$5,$B2453&gt;=Party_Statement!$C$6,$B2453&lt;=Party_Statement!$E$6),SUMPRODUCT(($C$3:$C2453=Party_Statement!$C$5)*($B$3:$B2453&gt;=Party_Statement!$C$6)*($B$3:$B2453&lt;=Party_Statement!$E$6)),""))</f>
        <v/>
      </c>
    </row>
    <row r="2454" spans="1:11" x14ac:dyDescent="0.2">
      <c r="A2454" s="196">
        <f>Sales_Entry!A2454</f>
        <v>0</v>
      </c>
      <c r="B2454" s="197">
        <f>Sales_Entry!B2454</f>
        <v>0</v>
      </c>
      <c r="C2454" s="198">
        <f>Sales_Entry!D2454</f>
        <v>0</v>
      </c>
      <c r="D2454" s="198" t="s">
        <v>1388</v>
      </c>
      <c r="E2454" s="198">
        <f>Sales_Entry!C2454</f>
        <v>0</v>
      </c>
      <c r="F2454" s="198">
        <f>Sales_Entry!E2454</f>
        <v>0</v>
      </c>
      <c r="G2454" s="199">
        <f>N(Sales_Entry!J2454)</f>
        <v>0</v>
      </c>
      <c r="H2454" s="199">
        <v>0</v>
      </c>
      <c r="I2454" s="199">
        <f t="shared" si="38"/>
        <v>0</v>
      </c>
      <c r="J2454" s="200"/>
      <c r="K2454" s="200" t="str" cm="1">
        <f t="array" ref="K2454">IF($C2454="","",IF(AND($C2454=Party_Statement!$C$5,$B2454&gt;=Party_Statement!$C$6,$B2454&lt;=Party_Statement!$E$6),SUMPRODUCT(($C$3:$C2454=Party_Statement!$C$5)*($B$3:$B2454&gt;=Party_Statement!$C$6)*($B$3:$B2454&lt;=Party_Statement!$E$6)),""))</f>
        <v/>
      </c>
    </row>
    <row r="2455" spans="1:11" x14ac:dyDescent="0.2">
      <c r="A2455" s="196">
        <f>Sales_Entry!A2455</f>
        <v>0</v>
      </c>
      <c r="B2455" s="197">
        <f>Sales_Entry!B2455</f>
        <v>0</v>
      </c>
      <c r="C2455" s="198">
        <f>Sales_Entry!D2455</f>
        <v>0</v>
      </c>
      <c r="D2455" s="198" t="s">
        <v>1388</v>
      </c>
      <c r="E2455" s="198">
        <f>Sales_Entry!C2455</f>
        <v>0</v>
      </c>
      <c r="F2455" s="198">
        <f>Sales_Entry!E2455</f>
        <v>0</v>
      </c>
      <c r="G2455" s="199">
        <f>N(Sales_Entry!J2455)</f>
        <v>0</v>
      </c>
      <c r="H2455" s="199">
        <v>0</v>
      </c>
      <c r="I2455" s="199">
        <f t="shared" si="38"/>
        <v>0</v>
      </c>
      <c r="J2455" s="200"/>
      <c r="K2455" s="200" t="str" cm="1">
        <f t="array" ref="K2455">IF($C2455="","",IF(AND($C2455=Party_Statement!$C$5,$B2455&gt;=Party_Statement!$C$6,$B2455&lt;=Party_Statement!$E$6),SUMPRODUCT(($C$3:$C2455=Party_Statement!$C$5)*($B$3:$B2455&gt;=Party_Statement!$C$6)*($B$3:$B2455&lt;=Party_Statement!$E$6)),""))</f>
        <v/>
      </c>
    </row>
    <row r="2456" spans="1:11" x14ac:dyDescent="0.2">
      <c r="A2456" s="196">
        <f>Sales_Entry!A2456</f>
        <v>0</v>
      </c>
      <c r="B2456" s="197">
        <f>Sales_Entry!B2456</f>
        <v>0</v>
      </c>
      <c r="C2456" s="198">
        <f>Sales_Entry!D2456</f>
        <v>0</v>
      </c>
      <c r="D2456" s="198" t="s">
        <v>1388</v>
      </c>
      <c r="E2456" s="198">
        <f>Sales_Entry!C2456</f>
        <v>0</v>
      </c>
      <c r="F2456" s="198">
        <f>Sales_Entry!E2456</f>
        <v>0</v>
      </c>
      <c r="G2456" s="199">
        <f>N(Sales_Entry!J2456)</f>
        <v>0</v>
      </c>
      <c r="H2456" s="199">
        <v>0</v>
      </c>
      <c r="I2456" s="199">
        <f t="shared" si="38"/>
        <v>0</v>
      </c>
      <c r="J2456" s="200"/>
      <c r="K2456" s="200" t="str" cm="1">
        <f t="array" ref="K2456">IF($C2456="","",IF(AND($C2456=Party_Statement!$C$5,$B2456&gt;=Party_Statement!$C$6,$B2456&lt;=Party_Statement!$E$6),SUMPRODUCT(($C$3:$C2456=Party_Statement!$C$5)*($B$3:$B2456&gt;=Party_Statement!$C$6)*($B$3:$B2456&lt;=Party_Statement!$E$6)),""))</f>
        <v/>
      </c>
    </row>
    <row r="2457" spans="1:11" x14ac:dyDescent="0.2">
      <c r="A2457" s="196">
        <f>Sales_Entry!A2457</f>
        <v>0</v>
      </c>
      <c r="B2457" s="197">
        <f>Sales_Entry!B2457</f>
        <v>0</v>
      </c>
      <c r="C2457" s="198">
        <f>Sales_Entry!D2457</f>
        <v>0</v>
      </c>
      <c r="D2457" s="198" t="s">
        <v>1388</v>
      </c>
      <c r="E2457" s="198">
        <f>Sales_Entry!C2457</f>
        <v>0</v>
      </c>
      <c r="F2457" s="198">
        <f>Sales_Entry!E2457</f>
        <v>0</v>
      </c>
      <c r="G2457" s="199">
        <f>N(Sales_Entry!J2457)</f>
        <v>0</v>
      </c>
      <c r="H2457" s="199">
        <v>0</v>
      </c>
      <c r="I2457" s="199">
        <f t="shared" si="38"/>
        <v>0</v>
      </c>
      <c r="J2457" s="200"/>
      <c r="K2457" s="200" t="str" cm="1">
        <f t="array" ref="K2457">IF($C2457="","",IF(AND($C2457=Party_Statement!$C$5,$B2457&gt;=Party_Statement!$C$6,$B2457&lt;=Party_Statement!$E$6),SUMPRODUCT(($C$3:$C2457=Party_Statement!$C$5)*($B$3:$B2457&gt;=Party_Statement!$C$6)*($B$3:$B2457&lt;=Party_Statement!$E$6)),""))</f>
        <v/>
      </c>
    </row>
    <row r="2458" spans="1:11" x14ac:dyDescent="0.2">
      <c r="A2458" s="196">
        <f>Sales_Entry!A2458</f>
        <v>0</v>
      </c>
      <c r="B2458" s="197">
        <f>Sales_Entry!B2458</f>
        <v>0</v>
      </c>
      <c r="C2458" s="198">
        <f>Sales_Entry!D2458</f>
        <v>0</v>
      </c>
      <c r="D2458" s="198" t="s">
        <v>1388</v>
      </c>
      <c r="E2458" s="198">
        <f>Sales_Entry!C2458</f>
        <v>0</v>
      </c>
      <c r="F2458" s="198">
        <f>Sales_Entry!E2458</f>
        <v>0</v>
      </c>
      <c r="G2458" s="199">
        <f>N(Sales_Entry!J2458)</f>
        <v>0</v>
      </c>
      <c r="H2458" s="199">
        <v>0</v>
      </c>
      <c r="I2458" s="199">
        <f t="shared" si="38"/>
        <v>0</v>
      </c>
      <c r="J2458" s="200"/>
      <c r="K2458" s="200" t="str" cm="1">
        <f t="array" ref="K2458">IF($C2458="","",IF(AND($C2458=Party_Statement!$C$5,$B2458&gt;=Party_Statement!$C$6,$B2458&lt;=Party_Statement!$E$6),SUMPRODUCT(($C$3:$C2458=Party_Statement!$C$5)*($B$3:$B2458&gt;=Party_Statement!$C$6)*($B$3:$B2458&lt;=Party_Statement!$E$6)),""))</f>
        <v/>
      </c>
    </row>
    <row r="2459" spans="1:11" x14ac:dyDescent="0.2">
      <c r="A2459" s="196">
        <f>Sales_Entry!A2459</f>
        <v>0</v>
      </c>
      <c r="B2459" s="197">
        <f>Sales_Entry!B2459</f>
        <v>0</v>
      </c>
      <c r="C2459" s="198">
        <f>Sales_Entry!D2459</f>
        <v>0</v>
      </c>
      <c r="D2459" s="198" t="s">
        <v>1388</v>
      </c>
      <c r="E2459" s="198">
        <f>Sales_Entry!C2459</f>
        <v>0</v>
      </c>
      <c r="F2459" s="198">
        <f>Sales_Entry!E2459</f>
        <v>0</v>
      </c>
      <c r="G2459" s="199">
        <f>N(Sales_Entry!J2459)</f>
        <v>0</v>
      </c>
      <c r="H2459" s="199">
        <v>0</v>
      </c>
      <c r="I2459" s="199">
        <f t="shared" si="38"/>
        <v>0</v>
      </c>
      <c r="J2459" s="200"/>
      <c r="K2459" s="200" t="str" cm="1">
        <f t="array" ref="K2459">IF($C2459="","",IF(AND($C2459=Party_Statement!$C$5,$B2459&gt;=Party_Statement!$C$6,$B2459&lt;=Party_Statement!$E$6),SUMPRODUCT(($C$3:$C2459=Party_Statement!$C$5)*($B$3:$B2459&gt;=Party_Statement!$C$6)*($B$3:$B2459&lt;=Party_Statement!$E$6)),""))</f>
        <v/>
      </c>
    </row>
    <row r="2460" spans="1:11" x14ac:dyDescent="0.2">
      <c r="A2460" s="196">
        <f>Sales_Entry!A2460</f>
        <v>0</v>
      </c>
      <c r="B2460" s="197">
        <f>Sales_Entry!B2460</f>
        <v>0</v>
      </c>
      <c r="C2460" s="198">
        <f>Sales_Entry!D2460</f>
        <v>0</v>
      </c>
      <c r="D2460" s="198" t="s">
        <v>1388</v>
      </c>
      <c r="E2460" s="198">
        <f>Sales_Entry!C2460</f>
        <v>0</v>
      </c>
      <c r="F2460" s="198">
        <f>Sales_Entry!E2460</f>
        <v>0</v>
      </c>
      <c r="G2460" s="199">
        <f>N(Sales_Entry!J2460)</f>
        <v>0</v>
      </c>
      <c r="H2460" s="199">
        <v>0</v>
      </c>
      <c r="I2460" s="199">
        <f t="shared" si="38"/>
        <v>0</v>
      </c>
      <c r="J2460" s="200"/>
      <c r="K2460" s="200" t="str" cm="1">
        <f t="array" ref="K2460">IF($C2460="","",IF(AND($C2460=Party_Statement!$C$5,$B2460&gt;=Party_Statement!$C$6,$B2460&lt;=Party_Statement!$E$6),SUMPRODUCT(($C$3:$C2460=Party_Statement!$C$5)*($B$3:$B2460&gt;=Party_Statement!$C$6)*($B$3:$B2460&lt;=Party_Statement!$E$6)),""))</f>
        <v/>
      </c>
    </row>
    <row r="2461" spans="1:11" x14ac:dyDescent="0.2">
      <c r="A2461" s="196">
        <f>Sales_Entry!A2461</f>
        <v>0</v>
      </c>
      <c r="B2461" s="197">
        <f>Sales_Entry!B2461</f>
        <v>0</v>
      </c>
      <c r="C2461" s="198">
        <f>Sales_Entry!D2461</f>
        <v>0</v>
      </c>
      <c r="D2461" s="198" t="s">
        <v>1388</v>
      </c>
      <c r="E2461" s="198">
        <f>Sales_Entry!C2461</f>
        <v>0</v>
      </c>
      <c r="F2461" s="198">
        <f>Sales_Entry!E2461</f>
        <v>0</v>
      </c>
      <c r="G2461" s="199">
        <f>N(Sales_Entry!J2461)</f>
        <v>0</v>
      </c>
      <c r="H2461" s="199">
        <v>0</v>
      </c>
      <c r="I2461" s="199">
        <f t="shared" si="38"/>
        <v>0</v>
      </c>
      <c r="J2461" s="200"/>
      <c r="K2461" s="200" t="str" cm="1">
        <f t="array" ref="K2461">IF($C2461="","",IF(AND($C2461=Party_Statement!$C$5,$B2461&gt;=Party_Statement!$C$6,$B2461&lt;=Party_Statement!$E$6),SUMPRODUCT(($C$3:$C2461=Party_Statement!$C$5)*($B$3:$B2461&gt;=Party_Statement!$C$6)*($B$3:$B2461&lt;=Party_Statement!$E$6)),""))</f>
        <v/>
      </c>
    </row>
    <row r="2462" spans="1:11" x14ac:dyDescent="0.2">
      <c r="A2462" s="196">
        <f>Sales_Entry!A2462</f>
        <v>0</v>
      </c>
      <c r="B2462" s="197">
        <f>Sales_Entry!B2462</f>
        <v>0</v>
      </c>
      <c r="C2462" s="198">
        <f>Sales_Entry!D2462</f>
        <v>0</v>
      </c>
      <c r="D2462" s="198" t="s">
        <v>1388</v>
      </c>
      <c r="E2462" s="198">
        <f>Sales_Entry!C2462</f>
        <v>0</v>
      </c>
      <c r="F2462" s="198">
        <f>Sales_Entry!E2462</f>
        <v>0</v>
      </c>
      <c r="G2462" s="199">
        <f>N(Sales_Entry!J2462)</f>
        <v>0</v>
      </c>
      <c r="H2462" s="199">
        <v>0</v>
      </c>
      <c r="I2462" s="199">
        <f t="shared" si="38"/>
        <v>0</v>
      </c>
      <c r="J2462" s="200"/>
      <c r="K2462" s="200" t="str" cm="1">
        <f t="array" ref="K2462">IF($C2462="","",IF(AND($C2462=Party_Statement!$C$5,$B2462&gt;=Party_Statement!$C$6,$B2462&lt;=Party_Statement!$E$6),SUMPRODUCT(($C$3:$C2462=Party_Statement!$C$5)*($B$3:$B2462&gt;=Party_Statement!$C$6)*($B$3:$B2462&lt;=Party_Statement!$E$6)),""))</f>
        <v/>
      </c>
    </row>
    <row r="2463" spans="1:11" x14ac:dyDescent="0.2">
      <c r="A2463" s="196">
        <f>Sales_Entry!A2463</f>
        <v>0</v>
      </c>
      <c r="B2463" s="197">
        <f>Sales_Entry!B2463</f>
        <v>0</v>
      </c>
      <c r="C2463" s="198">
        <f>Sales_Entry!D2463</f>
        <v>0</v>
      </c>
      <c r="D2463" s="198" t="s">
        <v>1388</v>
      </c>
      <c r="E2463" s="198">
        <f>Sales_Entry!C2463</f>
        <v>0</v>
      </c>
      <c r="F2463" s="198">
        <f>Sales_Entry!E2463</f>
        <v>0</v>
      </c>
      <c r="G2463" s="199">
        <f>N(Sales_Entry!J2463)</f>
        <v>0</v>
      </c>
      <c r="H2463" s="199">
        <v>0</v>
      </c>
      <c r="I2463" s="199">
        <f t="shared" si="38"/>
        <v>0</v>
      </c>
      <c r="J2463" s="200"/>
      <c r="K2463" s="200" t="str" cm="1">
        <f t="array" ref="K2463">IF($C2463="","",IF(AND($C2463=Party_Statement!$C$5,$B2463&gt;=Party_Statement!$C$6,$B2463&lt;=Party_Statement!$E$6),SUMPRODUCT(($C$3:$C2463=Party_Statement!$C$5)*($B$3:$B2463&gt;=Party_Statement!$C$6)*($B$3:$B2463&lt;=Party_Statement!$E$6)),""))</f>
        <v/>
      </c>
    </row>
    <row r="2464" spans="1:11" x14ac:dyDescent="0.2">
      <c r="A2464" s="196">
        <f>Sales_Entry!A2464</f>
        <v>0</v>
      </c>
      <c r="B2464" s="197">
        <f>Sales_Entry!B2464</f>
        <v>0</v>
      </c>
      <c r="C2464" s="198">
        <f>Sales_Entry!D2464</f>
        <v>0</v>
      </c>
      <c r="D2464" s="198" t="s">
        <v>1388</v>
      </c>
      <c r="E2464" s="198">
        <f>Sales_Entry!C2464</f>
        <v>0</v>
      </c>
      <c r="F2464" s="198">
        <f>Sales_Entry!E2464</f>
        <v>0</v>
      </c>
      <c r="G2464" s="199">
        <f>N(Sales_Entry!J2464)</f>
        <v>0</v>
      </c>
      <c r="H2464" s="199">
        <v>0</v>
      </c>
      <c r="I2464" s="199">
        <f t="shared" si="38"/>
        <v>0</v>
      </c>
      <c r="J2464" s="200"/>
      <c r="K2464" s="200" t="str" cm="1">
        <f t="array" ref="K2464">IF($C2464="","",IF(AND($C2464=Party_Statement!$C$5,$B2464&gt;=Party_Statement!$C$6,$B2464&lt;=Party_Statement!$E$6),SUMPRODUCT(($C$3:$C2464=Party_Statement!$C$5)*($B$3:$B2464&gt;=Party_Statement!$C$6)*($B$3:$B2464&lt;=Party_Statement!$E$6)),""))</f>
        <v/>
      </c>
    </row>
    <row r="2465" spans="1:11" x14ac:dyDescent="0.2">
      <c r="A2465" s="196">
        <f>Sales_Entry!A2465</f>
        <v>0</v>
      </c>
      <c r="B2465" s="197">
        <f>Sales_Entry!B2465</f>
        <v>0</v>
      </c>
      <c r="C2465" s="198">
        <f>Sales_Entry!D2465</f>
        <v>0</v>
      </c>
      <c r="D2465" s="198" t="s">
        <v>1388</v>
      </c>
      <c r="E2465" s="198">
        <f>Sales_Entry!C2465</f>
        <v>0</v>
      </c>
      <c r="F2465" s="198">
        <f>Sales_Entry!E2465</f>
        <v>0</v>
      </c>
      <c r="G2465" s="199">
        <f>N(Sales_Entry!J2465)</f>
        <v>0</v>
      </c>
      <c r="H2465" s="199">
        <v>0</v>
      </c>
      <c r="I2465" s="199">
        <f t="shared" si="38"/>
        <v>0</v>
      </c>
      <c r="J2465" s="200"/>
      <c r="K2465" s="200" t="str" cm="1">
        <f t="array" ref="K2465">IF($C2465="","",IF(AND($C2465=Party_Statement!$C$5,$B2465&gt;=Party_Statement!$C$6,$B2465&lt;=Party_Statement!$E$6),SUMPRODUCT(($C$3:$C2465=Party_Statement!$C$5)*($B$3:$B2465&gt;=Party_Statement!$C$6)*($B$3:$B2465&lt;=Party_Statement!$E$6)),""))</f>
        <v/>
      </c>
    </row>
    <row r="2466" spans="1:11" x14ac:dyDescent="0.2">
      <c r="A2466" s="196">
        <f>Sales_Entry!A2466</f>
        <v>0</v>
      </c>
      <c r="B2466" s="197">
        <f>Sales_Entry!B2466</f>
        <v>0</v>
      </c>
      <c r="C2466" s="198">
        <f>Sales_Entry!D2466</f>
        <v>0</v>
      </c>
      <c r="D2466" s="198" t="s">
        <v>1388</v>
      </c>
      <c r="E2466" s="198">
        <f>Sales_Entry!C2466</f>
        <v>0</v>
      </c>
      <c r="F2466" s="198">
        <f>Sales_Entry!E2466</f>
        <v>0</v>
      </c>
      <c r="G2466" s="199">
        <f>N(Sales_Entry!J2466)</f>
        <v>0</v>
      </c>
      <c r="H2466" s="199">
        <v>0</v>
      </c>
      <c r="I2466" s="199">
        <f t="shared" si="38"/>
        <v>0</v>
      </c>
      <c r="J2466" s="200"/>
      <c r="K2466" s="200" t="str" cm="1">
        <f t="array" ref="K2466">IF($C2466="","",IF(AND($C2466=Party_Statement!$C$5,$B2466&gt;=Party_Statement!$C$6,$B2466&lt;=Party_Statement!$E$6),SUMPRODUCT(($C$3:$C2466=Party_Statement!$C$5)*($B$3:$B2466&gt;=Party_Statement!$C$6)*($B$3:$B2466&lt;=Party_Statement!$E$6)),""))</f>
        <v/>
      </c>
    </row>
    <row r="2467" spans="1:11" x14ac:dyDescent="0.2">
      <c r="A2467" s="196">
        <f>Sales_Entry!A2467</f>
        <v>0</v>
      </c>
      <c r="B2467" s="197">
        <f>Sales_Entry!B2467</f>
        <v>0</v>
      </c>
      <c r="C2467" s="198">
        <f>Sales_Entry!D2467</f>
        <v>0</v>
      </c>
      <c r="D2467" s="198" t="s">
        <v>1388</v>
      </c>
      <c r="E2467" s="198">
        <f>Sales_Entry!C2467</f>
        <v>0</v>
      </c>
      <c r="F2467" s="198">
        <f>Sales_Entry!E2467</f>
        <v>0</v>
      </c>
      <c r="G2467" s="199">
        <f>N(Sales_Entry!J2467)</f>
        <v>0</v>
      </c>
      <c r="H2467" s="199">
        <v>0</v>
      </c>
      <c r="I2467" s="199">
        <f t="shared" si="38"/>
        <v>0</v>
      </c>
      <c r="J2467" s="200"/>
      <c r="K2467" s="200" t="str" cm="1">
        <f t="array" ref="K2467">IF($C2467="","",IF(AND($C2467=Party_Statement!$C$5,$B2467&gt;=Party_Statement!$C$6,$B2467&lt;=Party_Statement!$E$6),SUMPRODUCT(($C$3:$C2467=Party_Statement!$C$5)*($B$3:$B2467&gt;=Party_Statement!$C$6)*($B$3:$B2467&lt;=Party_Statement!$E$6)),""))</f>
        <v/>
      </c>
    </row>
    <row r="2468" spans="1:11" x14ac:dyDescent="0.2">
      <c r="A2468" s="196">
        <f>Sales_Entry!A2468</f>
        <v>0</v>
      </c>
      <c r="B2468" s="197">
        <f>Sales_Entry!B2468</f>
        <v>0</v>
      </c>
      <c r="C2468" s="198">
        <f>Sales_Entry!D2468</f>
        <v>0</v>
      </c>
      <c r="D2468" s="198" t="s">
        <v>1388</v>
      </c>
      <c r="E2468" s="198">
        <f>Sales_Entry!C2468</f>
        <v>0</v>
      </c>
      <c r="F2468" s="198">
        <f>Sales_Entry!E2468</f>
        <v>0</v>
      </c>
      <c r="G2468" s="199">
        <f>N(Sales_Entry!J2468)</f>
        <v>0</v>
      </c>
      <c r="H2468" s="199">
        <v>0</v>
      </c>
      <c r="I2468" s="199">
        <f t="shared" si="38"/>
        <v>0</v>
      </c>
      <c r="J2468" s="200"/>
      <c r="K2468" s="200" t="str" cm="1">
        <f t="array" ref="K2468">IF($C2468="","",IF(AND($C2468=Party_Statement!$C$5,$B2468&gt;=Party_Statement!$C$6,$B2468&lt;=Party_Statement!$E$6),SUMPRODUCT(($C$3:$C2468=Party_Statement!$C$5)*($B$3:$B2468&gt;=Party_Statement!$C$6)*($B$3:$B2468&lt;=Party_Statement!$E$6)),""))</f>
        <v/>
      </c>
    </row>
    <row r="2469" spans="1:11" x14ac:dyDescent="0.2">
      <c r="A2469" s="196">
        <f>Sales_Entry!A2469</f>
        <v>0</v>
      </c>
      <c r="B2469" s="197">
        <f>Sales_Entry!B2469</f>
        <v>0</v>
      </c>
      <c r="C2469" s="198">
        <f>Sales_Entry!D2469</f>
        <v>0</v>
      </c>
      <c r="D2469" s="198" t="s">
        <v>1388</v>
      </c>
      <c r="E2469" s="198">
        <f>Sales_Entry!C2469</f>
        <v>0</v>
      </c>
      <c r="F2469" s="198">
        <f>Sales_Entry!E2469</f>
        <v>0</v>
      </c>
      <c r="G2469" s="199">
        <f>N(Sales_Entry!J2469)</f>
        <v>0</v>
      </c>
      <c r="H2469" s="199">
        <v>0</v>
      </c>
      <c r="I2469" s="199">
        <f t="shared" si="38"/>
        <v>0</v>
      </c>
      <c r="J2469" s="200"/>
      <c r="K2469" s="200" t="str" cm="1">
        <f t="array" ref="K2469">IF($C2469="","",IF(AND($C2469=Party_Statement!$C$5,$B2469&gt;=Party_Statement!$C$6,$B2469&lt;=Party_Statement!$E$6),SUMPRODUCT(($C$3:$C2469=Party_Statement!$C$5)*($B$3:$B2469&gt;=Party_Statement!$C$6)*($B$3:$B2469&lt;=Party_Statement!$E$6)),""))</f>
        <v/>
      </c>
    </row>
    <row r="2470" spans="1:11" x14ac:dyDescent="0.2">
      <c r="A2470" s="196">
        <f>Sales_Entry!A2470</f>
        <v>0</v>
      </c>
      <c r="B2470" s="197">
        <f>Sales_Entry!B2470</f>
        <v>0</v>
      </c>
      <c r="C2470" s="198">
        <f>Sales_Entry!D2470</f>
        <v>0</v>
      </c>
      <c r="D2470" s="198" t="s">
        <v>1388</v>
      </c>
      <c r="E2470" s="198">
        <f>Sales_Entry!C2470</f>
        <v>0</v>
      </c>
      <c r="F2470" s="198">
        <f>Sales_Entry!E2470</f>
        <v>0</v>
      </c>
      <c r="G2470" s="199">
        <f>N(Sales_Entry!J2470)</f>
        <v>0</v>
      </c>
      <c r="H2470" s="199">
        <v>0</v>
      </c>
      <c r="I2470" s="199">
        <f t="shared" si="38"/>
        <v>0</v>
      </c>
      <c r="J2470" s="200"/>
      <c r="K2470" s="200" t="str" cm="1">
        <f t="array" ref="K2470">IF($C2470="","",IF(AND($C2470=Party_Statement!$C$5,$B2470&gt;=Party_Statement!$C$6,$B2470&lt;=Party_Statement!$E$6),SUMPRODUCT(($C$3:$C2470=Party_Statement!$C$5)*($B$3:$B2470&gt;=Party_Statement!$C$6)*($B$3:$B2470&lt;=Party_Statement!$E$6)),""))</f>
        <v/>
      </c>
    </row>
    <row r="2471" spans="1:11" x14ac:dyDescent="0.2">
      <c r="A2471" s="196">
        <f>Sales_Entry!A2471</f>
        <v>0</v>
      </c>
      <c r="B2471" s="197">
        <f>Sales_Entry!B2471</f>
        <v>0</v>
      </c>
      <c r="C2471" s="198">
        <f>Sales_Entry!D2471</f>
        <v>0</v>
      </c>
      <c r="D2471" s="198" t="s">
        <v>1388</v>
      </c>
      <c r="E2471" s="198">
        <f>Sales_Entry!C2471</f>
        <v>0</v>
      </c>
      <c r="F2471" s="198">
        <f>Sales_Entry!E2471</f>
        <v>0</v>
      </c>
      <c r="G2471" s="199">
        <f>N(Sales_Entry!J2471)</f>
        <v>0</v>
      </c>
      <c r="H2471" s="199">
        <v>0</v>
      </c>
      <c r="I2471" s="199">
        <f t="shared" si="38"/>
        <v>0</v>
      </c>
      <c r="J2471" s="200"/>
      <c r="K2471" s="200" t="str" cm="1">
        <f t="array" ref="K2471">IF($C2471="","",IF(AND($C2471=Party_Statement!$C$5,$B2471&gt;=Party_Statement!$C$6,$B2471&lt;=Party_Statement!$E$6),SUMPRODUCT(($C$3:$C2471=Party_Statement!$C$5)*($B$3:$B2471&gt;=Party_Statement!$C$6)*($B$3:$B2471&lt;=Party_Statement!$E$6)),""))</f>
        <v/>
      </c>
    </row>
    <row r="2472" spans="1:11" x14ac:dyDescent="0.2">
      <c r="A2472" s="196">
        <f>Sales_Entry!A2472</f>
        <v>0</v>
      </c>
      <c r="B2472" s="197">
        <f>Sales_Entry!B2472</f>
        <v>0</v>
      </c>
      <c r="C2472" s="198">
        <f>Sales_Entry!D2472</f>
        <v>0</v>
      </c>
      <c r="D2472" s="198" t="s">
        <v>1388</v>
      </c>
      <c r="E2472" s="198">
        <f>Sales_Entry!C2472</f>
        <v>0</v>
      </c>
      <c r="F2472" s="198">
        <f>Sales_Entry!E2472</f>
        <v>0</v>
      </c>
      <c r="G2472" s="199">
        <f>N(Sales_Entry!J2472)</f>
        <v>0</v>
      </c>
      <c r="H2472" s="199">
        <v>0</v>
      </c>
      <c r="I2472" s="199">
        <f t="shared" si="38"/>
        <v>0</v>
      </c>
      <c r="J2472" s="200"/>
      <c r="K2472" s="200" t="str" cm="1">
        <f t="array" ref="K2472">IF($C2472="","",IF(AND($C2472=Party_Statement!$C$5,$B2472&gt;=Party_Statement!$C$6,$B2472&lt;=Party_Statement!$E$6),SUMPRODUCT(($C$3:$C2472=Party_Statement!$C$5)*($B$3:$B2472&gt;=Party_Statement!$C$6)*($B$3:$B2472&lt;=Party_Statement!$E$6)),""))</f>
        <v/>
      </c>
    </row>
    <row r="2473" spans="1:11" x14ac:dyDescent="0.2">
      <c r="A2473" s="196">
        <f>Sales_Entry!A2473</f>
        <v>0</v>
      </c>
      <c r="B2473" s="197">
        <f>Sales_Entry!B2473</f>
        <v>0</v>
      </c>
      <c r="C2473" s="198">
        <f>Sales_Entry!D2473</f>
        <v>0</v>
      </c>
      <c r="D2473" s="198" t="s">
        <v>1388</v>
      </c>
      <c r="E2473" s="198">
        <f>Sales_Entry!C2473</f>
        <v>0</v>
      </c>
      <c r="F2473" s="198">
        <f>Sales_Entry!E2473</f>
        <v>0</v>
      </c>
      <c r="G2473" s="199">
        <f>N(Sales_Entry!J2473)</f>
        <v>0</v>
      </c>
      <c r="H2473" s="199">
        <v>0</v>
      </c>
      <c r="I2473" s="199">
        <f t="shared" si="38"/>
        <v>0</v>
      </c>
      <c r="J2473" s="200"/>
      <c r="K2473" s="200" t="str" cm="1">
        <f t="array" ref="K2473">IF($C2473="","",IF(AND($C2473=Party_Statement!$C$5,$B2473&gt;=Party_Statement!$C$6,$B2473&lt;=Party_Statement!$E$6),SUMPRODUCT(($C$3:$C2473=Party_Statement!$C$5)*($B$3:$B2473&gt;=Party_Statement!$C$6)*($B$3:$B2473&lt;=Party_Statement!$E$6)),""))</f>
        <v/>
      </c>
    </row>
    <row r="2474" spans="1:11" x14ac:dyDescent="0.2">
      <c r="A2474" s="196">
        <f>Sales_Entry!A2474</f>
        <v>0</v>
      </c>
      <c r="B2474" s="197">
        <f>Sales_Entry!B2474</f>
        <v>0</v>
      </c>
      <c r="C2474" s="198">
        <f>Sales_Entry!D2474</f>
        <v>0</v>
      </c>
      <c r="D2474" s="198" t="s">
        <v>1388</v>
      </c>
      <c r="E2474" s="198">
        <f>Sales_Entry!C2474</f>
        <v>0</v>
      </c>
      <c r="F2474" s="198">
        <f>Sales_Entry!E2474</f>
        <v>0</v>
      </c>
      <c r="G2474" s="199">
        <f>N(Sales_Entry!J2474)</f>
        <v>0</v>
      </c>
      <c r="H2474" s="199">
        <v>0</v>
      </c>
      <c r="I2474" s="199">
        <f t="shared" si="38"/>
        <v>0</v>
      </c>
      <c r="J2474" s="200"/>
      <c r="K2474" s="200" t="str" cm="1">
        <f t="array" ref="K2474">IF($C2474="","",IF(AND($C2474=Party_Statement!$C$5,$B2474&gt;=Party_Statement!$C$6,$B2474&lt;=Party_Statement!$E$6),SUMPRODUCT(($C$3:$C2474=Party_Statement!$C$5)*($B$3:$B2474&gt;=Party_Statement!$C$6)*($B$3:$B2474&lt;=Party_Statement!$E$6)),""))</f>
        <v/>
      </c>
    </row>
    <row r="2475" spans="1:11" x14ac:dyDescent="0.2">
      <c r="A2475" s="196">
        <f>Sales_Entry!A2475</f>
        <v>0</v>
      </c>
      <c r="B2475" s="197">
        <f>Sales_Entry!B2475</f>
        <v>0</v>
      </c>
      <c r="C2475" s="198">
        <f>Sales_Entry!D2475</f>
        <v>0</v>
      </c>
      <c r="D2475" s="198" t="s">
        <v>1388</v>
      </c>
      <c r="E2475" s="198">
        <f>Sales_Entry!C2475</f>
        <v>0</v>
      </c>
      <c r="F2475" s="198">
        <f>Sales_Entry!E2475</f>
        <v>0</v>
      </c>
      <c r="G2475" s="199">
        <f>N(Sales_Entry!J2475)</f>
        <v>0</v>
      </c>
      <c r="H2475" s="199">
        <v>0</v>
      </c>
      <c r="I2475" s="199">
        <f t="shared" si="38"/>
        <v>0</v>
      </c>
      <c r="J2475" s="200"/>
      <c r="K2475" s="200" t="str" cm="1">
        <f t="array" ref="K2475">IF($C2475="","",IF(AND($C2475=Party_Statement!$C$5,$B2475&gt;=Party_Statement!$C$6,$B2475&lt;=Party_Statement!$E$6),SUMPRODUCT(($C$3:$C2475=Party_Statement!$C$5)*($B$3:$B2475&gt;=Party_Statement!$C$6)*($B$3:$B2475&lt;=Party_Statement!$E$6)),""))</f>
        <v/>
      </c>
    </row>
    <row r="2476" spans="1:11" x14ac:dyDescent="0.2">
      <c r="A2476" s="196">
        <f>Sales_Entry!A2476</f>
        <v>0</v>
      </c>
      <c r="B2476" s="197">
        <f>Sales_Entry!B2476</f>
        <v>0</v>
      </c>
      <c r="C2476" s="198">
        <f>Sales_Entry!D2476</f>
        <v>0</v>
      </c>
      <c r="D2476" s="198" t="s">
        <v>1388</v>
      </c>
      <c r="E2476" s="198">
        <f>Sales_Entry!C2476</f>
        <v>0</v>
      </c>
      <c r="F2476" s="198">
        <f>Sales_Entry!E2476</f>
        <v>0</v>
      </c>
      <c r="G2476" s="199">
        <f>N(Sales_Entry!J2476)</f>
        <v>0</v>
      </c>
      <c r="H2476" s="199">
        <v>0</v>
      </c>
      <c r="I2476" s="199">
        <f t="shared" si="38"/>
        <v>0</v>
      </c>
      <c r="J2476" s="200"/>
      <c r="K2476" s="200" t="str" cm="1">
        <f t="array" ref="K2476">IF($C2476="","",IF(AND($C2476=Party_Statement!$C$5,$B2476&gt;=Party_Statement!$C$6,$B2476&lt;=Party_Statement!$E$6),SUMPRODUCT(($C$3:$C2476=Party_Statement!$C$5)*($B$3:$B2476&gt;=Party_Statement!$C$6)*($B$3:$B2476&lt;=Party_Statement!$E$6)),""))</f>
        <v/>
      </c>
    </row>
    <row r="2477" spans="1:11" x14ac:dyDescent="0.2">
      <c r="A2477" s="196">
        <f>Sales_Entry!A2477</f>
        <v>0</v>
      </c>
      <c r="B2477" s="197">
        <f>Sales_Entry!B2477</f>
        <v>0</v>
      </c>
      <c r="C2477" s="198">
        <f>Sales_Entry!D2477</f>
        <v>0</v>
      </c>
      <c r="D2477" s="198" t="s">
        <v>1388</v>
      </c>
      <c r="E2477" s="198">
        <f>Sales_Entry!C2477</f>
        <v>0</v>
      </c>
      <c r="F2477" s="198">
        <f>Sales_Entry!E2477</f>
        <v>0</v>
      </c>
      <c r="G2477" s="199">
        <f>N(Sales_Entry!J2477)</f>
        <v>0</v>
      </c>
      <c r="H2477" s="199">
        <v>0</v>
      </c>
      <c r="I2477" s="199">
        <f t="shared" si="38"/>
        <v>0</v>
      </c>
      <c r="J2477" s="200"/>
      <c r="K2477" s="200" t="str" cm="1">
        <f t="array" ref="K2477">IF($C2477="","",IF(AND($C2477=Party_Statement!$C$5,$B2477&gt;=Party_Statement!$C$6,$B2477&lt;=Party_Statement!$E$6),SUMPRODUCT(($C$3:$C2477=Party_Statement!$C$5)*($B$3:$B2477&gt;=Party_Statement!$C$6)*($B$3:$B2477&lt;=Party_Statement!$E$6)),""))</f>
        <v/>
      </c>
    </row>
    <row r="2478" spans="1:11" x14ac:dyDescent="0.2">
      <c r="A2478" s="196">
        <f>Sales_Entry!A2478</f>
        <v>0</v>
      </c>
      <c r="B2478" s="197">
        <f>Sales_Entry!B2478</f>
        <v>0</v>
      </c>
      <c r="C2478" s="198">
        <f>Sales_Entry!D2478</f>
        <v>0</v>
      </c>
      <c r="D2478" s="198" t="s">
        <v>1388</v>
      </c>
      <c r="E2478" s="198">
        <f>Sales_Entry!C2478</f>
        <v>0</v>
      </c>
      <c r="F2478" s="198">
        <f>Sales_Entry!E2478</f>
        <v>0</v>
      </c>
      <c r="G2478" s="199">
        <f>N(Sales_Entry!J2478)</f>
        <v>0</v>
      </c>
      <c r="H2478" s="199">
        <v>0</v>
      </c>
      <c r="I2478" s="199">
        <f t="shared" si="38"/>
        <v>0</v>
      </c>
      <c r="J2478" s="200"/>
      <c r="K2478" s="200" t="str" cm="1">
        <f t="array" ref="K2478">IF($C2478="","",IF(AND($C2478=Party_Statement!$C$5,$B2478&gt;=Party_Statement!$C$6,$B2478&lt;=Party_Statement!$E$6),SUMPRODUCT(($C$3:$C2478=Party_Statement!$C$5)*($B$3:$B2478&gt;=Party_Statement!$C$6)*($B$3:$B2478&lt;=Party_Statement!$E$6)),""))</f>
        <v/>
      </c>
    </row>
    <row r="2479" spans="1:11" x14ac:dyDescent="0.2">
      <c r="A2479" s="196">
        <f>Sales_Entry!A2479</f>
        <v>0</v>
      </c>
      <c r="B2479" s="197">
        <f>Sales_Entry!B2479</f>
        <v>0</v>
      </c>
      <c r="C2479" s="198">
        <f>Sales_Entry!D2479</f>
        <v>0</v>
      </c>
      <c r="D2479" s="198" t="s">
        <v>1388</v>
      </c>
      <c r="E2479" s="198">
        <f>Sales_Entry!C2479</f>
        <v>0</v>
      </c>
      <c r="F2479" s="198">
        <f>Sales_Entry!E2479</f>
        <v>0</v>
      </c>
      <c r="G2479" s="199">
        <f>N(Sales_Entry!J2479)</f>
        <v>0</v>
      </c>
      <c r="H2479" s="199">
        <v>0</v>
      </c>
      <c r="I2479" s="199">
        <f t="shared" si="38"/>
        <v>0</v>
      </c>
      <c r="J2479" s="200"/>
      <c r="K2479" s="200" t="str" cm="1">
        <f t="array" ref="K2479">IF($C2479="","",IF(AND($C2479=Party_Statement!$C$5,$B2479&gt;=Party_Statement!$C$6,$B2479&lt;=Party_Statement!$E$6),SUMPRODUCT(($C$3:$C2479=Party_Statement!$C$5)*($B$3:$B2479&gt;=Party_Statement!$C$6)*($B$3:$B2479&lt;=Party_Statement!$E$6)),""))</f>
        <v/>
      </c>
    </row>
    <row r="2480" spans="1:11" x14ac:dyDescent="0.2">
      <c r="A2480" s="196">
        <f>Sales_Entry!A2480</f>
        <v>0</v>
      </c>
      <c r="B2480" s="197">
        <f>Sales_Entry!B2480</f>
        <v>0</v>
      </c>
      <c r="C2480" s="198">
        <f>Sales_Entry!D2480</f>
        <v>0</v>
      </c>
      <c r="D2480" s="198" t="s">
        <v>1388</v>
      </c>
      <c r="E2480" s="198">
        <f>Sales_Entry!C2480</f>
        <v>0</v>
      </c>
      <c r="F2480" s="198">
        <f>Sales_Entry!E2480</f>
        <v>0</v>
      </c>
      <c r="G2480" s="199">
        <f>N(Sales_Entry!J2480)</f>
        <v>0</v>
      </c>
      <c r="H2480" s="199">
        <v>0</v>
      </c>
      <c r="I2480" s="199">
        <f t="shared" si="38"/>
        <v>0</v>
      </c>
      <c r="J2480" s="200"/>
      <c r="K2480" s="200" t="str" cm="1">
        <f t="array" ref="K2480">IF($C2480="","",IF(AND($C2480=Party_Statement!$C$5,$B2480&gt;=Party_Statement!$C$6,$B2480&lt;=Party_Statement!$E$6),SUMPRODUCT(($C$3:$C2480=Party_Statement!$C$5)*($B$3:$B2480&gt;=Party_Statement!$C$6)*($B$3:$B2480&lt;=Party_Statement!$E$6)),""))</f>
        <v/>
      </c>
    </row>
    <row r="2481" spans="1:11" x14ac:dyDescent="0.2">
      <c r="A2481" s="196">
        <f>Sales_Entry!A2481</f>
        <v>0</v>
      </c>
      <c r="B2481" s="197">
        <f>Sales_Entry!B2481</f>
        <v>0</v>
      </c>
      <c r="C2481" s="198">
        <f>Sales_Entry!D2481</f>
        <v>0</v>
      </c>
      <c r="D2481" s="198" t="s">
        <v>1388</v>
      </c>
      <c r="E2481" s="198">
        <f>Sales_Entry!C2481</f>
        <v>0</v>
      </c>
      <c r="F2481" s="198">
        <f>Sales_Entry!E2481</f>
        <v>0</v>
      </c>
      <c r="G2481" s="199">
        <f>N(Sales_Entry!J2481)</f>
        <v>0</v>
      </c>
      <c r="H2481" s="199">
        <v>0</v>
      </c>
      <c r="I2481" s="199">
        <f t="shared" si="38"/>
        <v>0</v>
      </c>
      <c r="J2481" s="200"/>
      <c r="K2481" s="200" t="str" cm="1">
        <f t="array" ref="K2481">IF($C2481="","",IF(AND($C2481=Party_Statement!$C$5,$B2481&gt;=Party_Statement!$C$6,$B2481&lt;=Party_Statement!$E$6),SUMPRODUCT(($C$3:$C2481=Party_Statement!$C$5)*($B$3:$B2481&gt;=Party_Statement!$C$6)*($B$3:$B2481&lt;=Party_Statement!$E$6)),""))</f>
        <v/>
      </c>
    </row>
    <row r="2482" spans="1:11" x14ac:dyDescent="0.2">
      <c r="A2482" s="196">
        <f>Sales_Entry!A2482</f>
        <v>0</v>
      </c>
      <c r="B2482" s="197">
        <f>Sales_Entry!B2482</f>
        <v>0</v>
      </c>
      <c r="C2482" s="198">
        <f>Sales_Entry!D2482</f>
        <v>0</v>
      </c>
      <c r="D2482" s="198" t="s">
        <v>1388</v>
      </c>
      <c r="E2482" s="198">
        <f>Sales_Entry!C2482</f>
        <v>0</v>
      </c>
      <c r="F2482" s="198">
        <f>Sales_Entry!E2482</f>
        <v>0</v>
      </c>
      <c r="G2482" s="199">
        <f>N(Sales_Entry!J2482)</f>
        <v>0</v>
      </c>
      <c r="H2482" s="199">
        <v>0</v>
      </c>
      <c r="I2482" s="199">
        <f t="shared" si="38"/>
        <v>0</v>
      </c>
      <c r="J2482" s="200"/>
      <c r="K2482" s="200" t="str" cm="1">
        <f t="array" ref="K2482">IF($C2482="","",IF(AND($C2482=Party_Statement!$C$5,$B2482&gt;=Party_Statement!$C$6,$B2482&lt;=Party_Statement!$E$6),SUMPRODUCT(($C$3:$C2482=Party_Statement!$C$5)*($B$3:$B2482&gt;=Party_Statement!$C$6)*($B$3:$B2482&lt;=Party_Statement!$E$6)),""))</f>
        <v/>
      </c>
    </row>
    <row r="2483" spans="1:11" x14ac:dyDescent="0.2">
      <c r="A2483" s="196">
        <f>Sales_Entry!A2483</f>
        <v>0</v>
      </c>
      <c r="B2483" s="197">
        <f>Sales_Entry!B2483</f>
        <v>0</v>
      </c>
      <c r="C2483" s="198">
        <f>Sales_Entry!D2483</f>
        <v>0</v>
      </c>
      <c r="D2483" s="198" t="s">
        <v>1388</v>
      </c>
      <c r="E2483" s="198">
        <f>Sales_Entry!C2483</f>
        <v>0</v>
      </c>
      <c r="F2483" s="198">
        <f>Sales_Entry!E2483</f>
        <v>0</v>
      </c>
      <c r="G2483" s="199">
        <f>N(Sales_Entry!J2483)</f>
        <v>0</v>
      </c>
      <c r="H2483" s="199">
        <v>0</v>
      </c>
      <c r="I2483" s="199">
        <f t="shared" si="38"/>
        <v>0</v>
      </c>
      <c r="J2483" s="200"/>
      <c r="K2483" s="200" t="str" cm="1">
        <f t="array" ref="K2483">IF($C2483="","",IF(AND($C2483=Party_Statement!$C$5,$B2483&gt;=Party_Statement!$C$6,$B2483&lt;=Party_Statement!$E$6),SUMPRODUCT(($C$3:$C2483=Party_Statement!$C$5)*($B$3:$B2483&gt;=Party_Statement!$C$6)*($B$3:$B2483&lt;=Party_Statement!$E$6)),""))</f>
        <v/>
      </c>
    </row>
    <row r="2484" spans="1:11" x14ac:dyDescent="0.2">
      <c r="A2484" s="196">
        <f>Sales_Entry!A2484</f>
        <v>0</v>
      </c>
      <c r="B2484" s="197">
        <f>Sales_Entry!B2484</f>
        <v>0</v>
      </c>
      <c r="C2484" s="198">
        <f>Sales_Entry!D2484</f>
        <v>0</v>
      </c>
      <c r="D2484" s="198" t="s">
        <v>1388</v>
      </c>
      <c r="E2484" s="198">
        <f>Sales_Entry!C2484</f>
        <v>0</v>
      </c>
      <c r="F2484" s="198">
        <f>Sales_Entry!E2484</f>
        <v>0</v>
      </c>
      <c r="G2484" s="199">
        <f>N(Sales_Entry!J2484)</f>
        <v>0</v>
      </c>
      <c r="H2484" s="199">
        <v>0</v>
      </c>
      <c r="I2484" s="199">
        <f t="shared" si="38"/>
        <v>0</v>
      </c>
      <c r="J2484" s="200"/>
      <c r="K2484" s="200" t="str" cm="1">
        <f t="array" ref="K2484">IF($C2484="","",IF(AND($C2484=Party_Statement!$C$5,$B2484&gt;=Party_Statement!$C$6,$B2484&lt;=Party_Statement!$E$6),SUMPRODUCT(($C$3:$C2484=Party_Statement!$C$5)*($B$3:$B2484&gt;=Party_Statement!$C$6)*($B$3:$B2484&lt;=Party_Statement!$E$6)),""))</f>
        <v/>
      </c>
    </row>
    <row r="2485" spans="1:11" x14ac:dyDescent="0.2">
      <c r="A2485" s="196">
        <f>Sales_Entry!A2485</f>
        <v>0</v>
      </c>
      <c r="B2485" s="197">
        <f>Sales_Entry!B2485</f>
        <v>0</v>
      </c>
      <c r="C2485" s="198">
        <f>Sales_Entry!D2485</f>
        <v>0</v>
      </c>
      <c r="D2485" s="198" t="s">
        <v>1388</v>
      </c>
      <c r="E2485" s="198">
        <f>Sales_Entry!C2485</f>
        <v>0</v>
      </c>
      <c r="F2485" s="198">
        <f>Sales_Entry!E2485</f>
        <v>0</v>
      </c>
      <c r="G2485" s="199">
        <f>N(Sales_Entry!J2485)</f>
        <v>0</v>
      </c>
      <c r="H2485" s="199">
        <v>0</v>
      </c>
      <c r="I2485" s="199">
        <f t="shared" si="38"/>
        <v>0</v>
      </c>
      <c r="J2485" s="200"/>
      <c r="K2485" s="200" t="str" cm="1">
        <f t="array" ref="K2485">IF($C2485="","",IF(AND($C2485=Party_Statement!$C$5,$B2485&gt;=Party_Statement!$C$6,$B2485&lt;=Party_Statement!$E$6),SUMPRODUCT(($C$3:$C2485=Party_Statement!$C$5)*($B$3:$B2485&gt;=Party_Statement!$C$6)*($B$3:$B2485&lt;=Party_Statement!$E$6)),""))</f>
        <v/>
      </c>
    </row>
    <row r="2486" spans="1:11" x14ac:dyDescent="0.2">
      <c r="A2486" s="196">
        <f>Sales_Entry!A2486</f>
        <v>0</v>
      </c>
      <c r="B2486" s="197">
        <f>Sales_Entry!B2486</f>
        <v>0</v>
      </c>
      <c r="C2486" s="198">
        <f>Sales_Entry!D2486</f>
        <v>0</v>
      </c>
      <c r="D2486" s="198" t="s">
        <v>1388</v>
      </c>
      <c r="E2486" s="198">
        <f>Sales_Entry!C2486</f>
        <v>0</v>
      </c>
      <c r="F2486" s="198">
        <f>Sales_Entry!E2486</f>
        <v>0</v>
      </c>
      <c r="G2486" s="199">
        <f>N(Sales_Entry!J2486)</f>
        <v>0</v>
      </c>
      <c r="H2486" s="199">
        <v>0</v>
      </c>
      <c r="I2486" s="199">
        <f t="shared" si="38"/>
        <v>0</v>
      </c>
      <c r="J2486" s="200"/>
      <c r="K2486" s="200" t="str" cm="1">
        <f t="array" ref="K2486">IF($C2486="","",IF(AND($C2486=Party_Statement!$C$5,$B2486&gt;=Party_Statement!$C$6,$B2486&lt;=Party_Statement!$E$6),SUMPRODUCT(($C$3:$C2486=Party_Statement!$C$5)*($B$3:$B2486&gt;=Party_Statement!$C$6)*($B$3:$B2486&lt;=Party_Statement!$E$6)),""))</f>
        <v/>
      </c>
    </row>
    <row r="2487" spans="1:11" x14ac:dyDescent="0.2">
      <c r="A2487" s="196">
        <f>Sales_Entry!A2487</f>
        <v>0</v>
      </c>
      <c r="B2487" s="197">
        <f>Sales_Entry!B2487</f>
        <v>0</v>
      </c>
      <c r="C2487" s="198">
        <f>Sales_Entry!D2487</f>
        <v>0</v>
      </c>
      <c r="D2487" s="198" t="s">
        <v>1388</v>
      </c>
      <c r="E2487" s="198">
        <f>Sales_Entry!C2487</f>
        <v>0</v>
      </c>
      <c r="F2487" s="198">
        <f>Sales_Entry!E2487</f>
        <v>0</v>
      </c>
      <c r="G2487" s="199">
        <f>N(Sales_Entry!J2487)</f>
        <v>0</v>
      </c>
      <c r="H2487" s="199">
        <v>0</v>
      </c>
      <c r="I2487" s="199">
        <f t="shared" si="38"/>
        <v>0</v>
      </c>
      <c r="J2487" s="200"/>
      <c r="K2487" s="200" t="str" cm="1">
        <f t="array" ref="K2487">IF($C2487="","",IF(AND($C2487=Party_Statement!$C$5,$B2487&gt;=Party_Statement!$C$6,$B2487&lt;=Party_Statement!$E$6),SUMPRODUCT(($C$3:$C2487=Party_Statement!$C$5)*($B$3:$B2487&gt;=Party_Statement!$C$6)*($B$3:$B2487&lt;=Party_Statement!$E$6)),""))</f>
        <v/>
      </c>
    </row>
    <row r="2488" spans="1:11" x14ac:dyDescent="0.2">
      <c r="A2488" s="196">
        <f>Sales_Entry!A2488</f>
        <v>0</v>
      </c>
      <c r="B2488" s="197">
        <f>Sales_Entry!B2488</f>
        <v>0</v>
      </c>
      <c r="C2488" s="198">
        <f>Sales_Entry!D2488</f>
        <v>0</v>
      </c>
      <c r="D2488" s="198" t="s">
        <v>1388</v>
      </c>
      <c r="E2488" s="198">
        <f>Sales_Entry!C2488</f>
        <v>0</v>
      </c>
      <c r="F2488" s="198">
        <f>Sales_Entry!E2488</f>
        <v>0</v>
      </c>
      <c r="G2488" s="199">
        <f>N(Sales_Entry!J2488)</f>
        <v>0</v>
      </c>
      <c r="H2488" s="199">
        <v>0</v>
      </c>
      <c r="I2488" s="199">
        <f t="shared" si="38"/>
        <v>0</v>
      </c>
      <c r="J2488" s="200"/>
      <c r="K2488" s="200" t="str" cm="1">
        <f t="array" ref="K2488">IF($C2488="","",IF(AND($C2488=Party_Statement!$C$5,$B2488&gt;=Party_Statement!$C$6,$B2488&lt;=Party_Statement!$E$6),SUMPRODUCT(($C$3:$C2488=Party_Statement!$C$5)*($B$3:$B2488&gt;=Party_Statement!$C$6)*($B$3:$B2488&lt;=Party_Statement!$E$6)),""))</f>
        <v/>
      </c>
    </row>
    <row r="2489" spans="1:11" x14ac:dyDescent="0.2">
      <c r="A2489" s="196">
        <f>Sales_Entry!A2489</f>
        <v>0</v>
      </c>
      <c r="B2489" s="197">
        <f>Sales_Entry!B2489</f>
        <v>0</v>
      </c>
      <c r="C2489" s="198">
        <f>Sales_Entry!D2489</f>
        <v>0</v>
      </c>
      <c r="D2489" s="198" t="s">
        <v>1388</v>
      </c>
      <c r="E2489" s="198">
        <f>Sales_Entry!C2489</f>
        <v>0</v>
      </c>
      <c r="F2489" s="198">
        <f>Sales_Entry!E2489</f>
        <v>0</v>
      </c>
      <c r="G2489" s="199">
        <f>N(Sales_Entry!J2489)</f>
        <v>0</v>
      </c>
      <c r="H2489" s="199">
        <v>0</v>
      </c>
      <c r="I2489" s="199">
        <f t="shared" si="38"/>
        <v>0</v>
      </c>
      <c r="J2489" s="200"/>
      <c r="K2489" s="200" t="str" cm="1">
        <f t="array" ref="K2489">IF($C2489="","",IF(AND($C2489=Party_Statement!$C$5,$B2489&gt;=Party_Statement!$C$6,$B2489&lt;=Party_Statement!$E$6),SUMPRODUCT(($C$3:$C2489=Party_Statement!$C$5)*($B$3:$B2489&gt;=Party_Statement!$C$6)*($B$3:$B2489&lt;=Party_Statement!$E$6)),""))</f>
        <v/>
      </c>
    </row>
    <row r="2490" spans="1:11" x14ac:dyDescent="0.2">
      <c r="A2490" s="196">
        <f>Sales_Entry!A2490</f>
        <v>0</v>
      </c>
      <c r="B2490" s="197">
        <f>Sales_Entry!B2490</f>
        <v>0</v>
      </c>
      <c r="C2490" s="198">
        <f>Sales_Entry!D2490</f>
        <v>0</v>
      </c>
      <c r="D2490" s="198" t="s">
        <v>1388</v>
      </c>
      <c r="E2490" s="198">
        <f>Sales_Entry!C2490</f>
        <v>0</v>
      </c>
      <c r="F2490" s="198">
        <f>Sales_Entry!E2490</f>
        <v>0</v>
      </c>
      <c r="G2490" s="199">
        <f>N(Sales_Entry!J2490)</f>
        <v>0</v>
      </c>
      <c r="H2490" s="199">
        <v>0</v>
      </c>
      <c r="I2490" s="199">
        <f t="shared" si="38"/>
        <v>0</v>
      </c>
      <c r="J2490" s="200"/>
      <c r="K2490" s="200" t="str" cm="1">
        <f t="array" ref="K2490">IF($C2490="","",IF(AND($C2490=Party_Statement!$C$5,$B2490&gt;=Party_Statement!$C$6,$B2490&lt;=Party_Statement!$E$6),SUMPRODUCT(($C$3:$C2490=Party_Statement!$C$5)*($B$3:$B2490&gt;=Party_Statement!$C$6)*($B$3:$B2490&lt;=Party_Statement!$E$6)),""))</f>
        <v/>
      </c>
    </row>
    <row r="2491" spans="1:11" x14ac:dyDescent="0.2">
      <c r="A2491" s="196">
        <f>Sales_Entry!A2491</f>
        <v>0</v>
      </c>
      <c r="B2491" s="197">
        <f>Sales_Entry!B2491</f>
        <v>0</v>
      </c>
      <c r="C2491" s="198">
        <f>Sales_Entry!D2491</f>
        <v>0</v>
      </c>
      <c r="D2491" s="198" t="s">
        <v>1388</v>
      </c>
      <c r="E2491" s="198">
        <f>Sales_Entry!C2491</f>
        <v>0</v>
      </c>
      <c r="F2491" s="198">
        <f>Sales_Entry!E2491</f>
        <v>0</v>
      </c>
      <c r="G2491" s="199">
        <f>N(Sales_Entry!J2491)</f>
        <v>0</v>
      </c>
      <c r="H2491" s="199">
        <v>0</v>
      </c>
      <c r="I2491" s="199">
        <f t="shared" si="38"/>
        <v>0</v>
      </c>
      <c r="J2491" s="200"/>
      <c r="K2491" s="200" t="str" cm="1">
        <f t="array" ref="K2491">IF($C2491="","",IF(AND($C2491=Party_Statement!$C$5,$B2491&gt;=Party_Statement!$C$6,$B2491&lt;=Party_Statement!$E$6),SUMPRODUCT(($C$3:$C2491=Party_Statement!$C$5)*($B$3:$B2491&gt;=Party_Statement!$C$6)*($B$3:$B2491&lt;=Party_Statement!$E$6)),""))</f>
        <v/>
      </c>
    </row>
    <row r="2492" spans="1:11" x14ac:dyDescent="0.2">
      <c r="A2492" s="196">
        <f>Sales_Entry!A2492</f>
        <v>0</v>
      </c>
      <c r="B2492" s="197">
        <f>Sales_Entry!B2492</f>
        <v>0</v>
      </c>
      <c r="C2492" s="198">
        <f>Sales_Entry!D2492</f>
        <v>0</v>
      </c>
      <c r="D2492" s="198" t="s">
        <v>1388</v>
      </c>
      <c r="E2492" s="198">
        <f>Sales_Entry!C2492</f>
        <v>0</v>
      </c>
      <c r="F2492" s="198">
        <f>Sales_Entry!E2492</f>
        <v>0</v>
      </c>
      <c r="G2492" s="199">
        <f>N(Sales_Entry!J2492)</f>
        <v>0</v>
      </c>
      <c r="H2492" s="199">
        <v>0</v>
      </c>
      <c r="I2492" s="199">
        <f t="shared" si="38"/>
        <v>0</v>
      </c>
      <c r="J2492" s="200"/>
      <c r="K2492" s="200" t="str" cm="1">
        <f t="array" ref="K2492">IF($C2492="","",IF(AND($C2492=Party_Statement!$C$5,$B2492&gt;=Party_Statement!$C$6,$B2492&lt;=Party_Statement!$E$6),SUMPRODUCT(($C$3:$C2492=Party_Statement!$C$5)*($B$3:$B2492&gt;=Party_Statement!$C$6)*($B$3:$B2492&lt;=Party_Statement!$E$6)),""))</f>
        <v/>
      </c>
    </row>
    <row r="2493" spans="1:11" x14ac:dyDescent="0.2">
      <c r="A2493" s="196">
        <f>Sales_Entry!A2493</f>
        <v>0</v>
      </c>
      <c r="B2493" s="197">
        <f>Sales_Entry!B2493</f>
        <v>0</v>
      </c>
      <c r="C2493" s="198">
        <f>Sales_Entry!D2493</f>
        <v>0</v>
      </c>
      <c r="D2493" s="198" t="s">
        <v>1388</v>
      </c>
      <c r="E2493" s="198">
        <f>Sales_Entry!C2493</f>
        <v>0</v>
      </c>
      <c r="F2493" s="198">
        <f>Sales_Entry!E2493</f>
        <v>0</v>
      </c>
      <c r="G2493" s="199">
        <f>N(Sales_Entry!J2493)</f>
        <v>0</v>
      </c>
      <c r="H2493" s="199">
        <v>0</v>
      </c>
      <c r="I2493" s="199">
        <f t="shared" si="38"/>
        <v>0</v>
      </c>
      <c r="J2493" s="200"/>
      <c r="K2493" s="200" t="str" cm="1">
        <f t="array" ref="K2493">IF($C2493="","",IF(AND($C2493=Party_Statement!$C$5,$B2493&gt;=Party_Statement!$C$6,$B2493&lt;=Party_Statement!$E$6),SUMPRODUCT(($C$3:$C2493=Party_Statement!$C$5)*($B$3:$B2493&gt;=Party_Statement!$C$6)*($B$3:$B2493&lt;=Party_Statement!$E$6)),""))</f>
        <v/>
      </c>
    </row>
    <row r="2494" spans="1:11" x14ac:dyDescent="0.2">
      <c r="A2494" s="196">
        <f>Sales_Entry!A2494</f>
        <v>0</v>
      </c>
      <c r="B2494" s="197">
        <f>Sales_Entry!B2494</f>
        <v>0</v>
      </c>
      <c r="C2494" s="198">
        <f>Sales_Entry!D2494</f>
        <v>0</v>
      </c>
      <c r="D2494" s="198" t="s">
        <v>1388</v>
      </c>
      <c r="E2494" s="198">
        <f>Sales_Entry!C2494</f>
        <v>0</v>
      </c>
      <c r="F2494" s="198">
        <f>Sales_Entry!E2494</f>
        <v>0</v>
      </c>
      <c r="G2494" s="199">
        <f>N(Sales_Entry!J2494)</f>
        <v>0</v>
      </c>
      <c r="H2494" s="199">
        <v>0</v>
      </c>
      <c r="I2494" s="199">
        <f t="shared" si="38"/>
        <v>0</v>
      </c>
      <c r="J2494" s="200"/>
      <c r="K2494" s="200" t="str" cm="1">
        <f t="array" ref="K2494">IF($C2494="","",IF(AND($C2494=Party_Statement!$C$5,$B2494&gt;=Party_Statement!$C$6,$B2494&lt;=Party_Statement!$E$6),SUMPRODUCT(($C$3:$C2494=Party_Statement!$C$5)*($B$3:$B2494&gt;=Party_Statement!$C$6)*($B$3:$B2494&lt;=Party_Statement!$E$6)),""))</f>
        <v/>
      </c>
    </row>
    <row r="2495" spans="1:11" x14ac:dyDescent="0.2">
      <c r="A2495" s="196">
        <f>Sales_Entry!A2495</f>
        <v>0</v>
      </c>
      <c r="B2495" s="197">
        <f>Sales_Entry!B2495</f>
        <v>0</v>
      </c>
      <c r="C2495" s="198">
        <f>Sales_Entry!D2495</f>
        <v>0</v>
      </c>
      <c r="D2495" s="198" t="s">
        <v>1388</v>
      </c>
      <c r="E2495" s="198">
        <f>Sales_Entry!C2495</f>
        <v>0</v>
      </c>
      <c r="F2495" s="198">
        <f>Sales_Entry!E2495</f>
        <v>0</v>
      </c>
      <c r="G2495" s="199">
        <f>N(Sales_Entry!J2495)</f>
        <v>0</v>
      </c>
      <c r="H2495" s="199">
        <v>0</v>
      </c>
      <c r="I2495" s="199">
        <f t="shared" si="38"/>
        <v>0</v>
      </c>
      <c r="J2495" s="200"/>
      <c r="K2495" s="200" t="str" cm="1">
        <f t="array" ref="K2495">IF($C2495="","",IF(AND($C2495=Party_Statement!$C$5,$B2495&gt;=Party_Statement!$C$6,$B2495&lt;=Party_Statement!$E$6),SUMPRODUCT(($C$3:$C2495=Party_Statement!$C$5)*($B$3:$B2495&gt;=Party_Statement!$C$6)*($B$3:$B2495&lt;=Party_Statement!$E$6)),""))</f>
        <v/>
      </c>
    </row>
    <row r="2496" spans="1:11" x14ac:dyDescent="0.2">
      <c r="A2496" s="196">
        <f>Sales_Entry!A2496</f>
        <v>0</v>
      </c>
      <c r="B2496" s="197">
        <f>Sales_Entry!B2496</f>
        <v>0</v>
      </c>
      <c r="C2496" s="198">
        <f>Sales_Entry!D2496</f>
        <v>0</v>
      </c>
      <c r="D2496" s="198" t="s">
        <v>1388</v>
      </c>
      <c r="E2496" s="198">
        <f>Sales_Entry!C2496</f>
        <v>0</v>
      </c>
      <c r="F2496" s="198">
        <f>Sales_Entry!E2496</f>
        <v>0</v>
      </c>
      <c r="G2496" s="199">
        <f>N(Sales_Entry!J2496)</f>
        <v>0</v>
      </c>
      <c r="H2496" s="199">
        <v>0</v>
      </c>
      <c r="I2496" s="199">
        <f t="shared" si="38"/>
        <v>0</v>
      </c>
      <c r="J2496" s="200"/>
      <c r="K2496" s="200" t="str" cm="1">
        <f t="array" ref="K2496">IF($C2496="","",IF(AND($C2496=Party_Statement!$C$5,$B2496&gt;=Party_Statement!$C$6,$B2496&lt;=Party_Statement!$E$6),SUMPRODUCT(($C$3:$C2496=Party_Statement!$C$5)*($B$3:$B2496&gt;=Party_Statement!$C$6)*($B$3:$B2496&lt;=Party_Statement!$E$6)),""))</f>
        <v/>
      </c>
    </row>
    <row r="2497" spans="1:11" x14ac:dyDescent="0.2">
      <c r="A2497" s="196">
        <f>Sales_Entry!A2497</f>
        <v>0</v>
      </c>
      <c r="B2497" s="197">
        <f>Sales_Entry!B2497</f>
        <v>0</v>
      </c>
      <c r="C2497" s="198">
        <f>Sales_Entry!D2497</f>
        <v>0</v>
      </c>
      <c r="D2497" s="198" t="s">
        <v>1388</v>
      </c>
      <c r="E2497" s="198">
        <f>Sales_Entry!C2497</f>
        <v>0</v>
      </c>
      <c r="F2497" s="198">
        <f>Sales_Entry!E2497</f>
        <v>0</v>
      </c>
      <c r="G2497" s="199">
        <f>N(Sales_Entry!J2497)</f>
        <v>0</v>
      </c>
      <c r="H2497" s="199">
        <v>0</v>
      </c>
      <c r="I2497" s="199">
        <f t="shared" si="38"/>
        <v>0</v>
      </c>
      <c r="J2497" s="200"/>
      <c r="K2497" s="200" t="str" cm="1">
        <f t="array" ref="K2497">IF($C2497="","",IF(AND($C2497=Party_Statement!$C$5,$B2497&gt;=Party_Statement!$C$6,$B2497&lt;=Party_Statement!$E$6),SUMPRODUCT(($C$3:$C2497=Party_Statement!$C$5)*($B$3:$B2497&gt;=Party_Statement!$C$6)*($B$3:$B2497&lt;=Party_Statement!$E$6)),""))</f>
        <v/>
      </c>
    </row>
    <row r="2498" spans="1:11" x14ac:dyDescent="0.2">
      <c r="A2498" s="196">
        <f>Sales_Entry!A2498</f>
        <v>0</v>
      </c>
      <c r="B2498" s="197">
        <f>Sales_Entry!B2498</f>
        <v>0</v>
      </c>
      <c r="C2498" s="198">
        <f>Sales_Entry!D2498</f>
        <v>0</v>
      </c>
      <c r="D2498" s="198" t="s">
        <v>1388</v>
      </c>
      <c r="E2498" s="198">
        <f>Sales_Entry!C2498</f>
        <v>0</v>
      </c>
      <c r="F2498" s="198">
        <f>Sales_Entry!E2498</f>
        <v>0</v>
      </c>
      <c r="G2498" s="199">
        <f>N(Sales_Entry!J2498)</f>
        <v>0</v>
      </c>
      <c r="H2498" s="199">
        <v>0</v>
      </c>
      <c r="I2498" s="199">
        <f t="shared" si="38"/>
        <v>0</v>
      </c>
      <c r="J2498" s="200"/>
      <c r="K2498" s="200" t="str" cm="1">
        <f t="array" ref="K2498">IF($C2498="","",IF(AND($C2498=Party_Statement!$C$5,$B2498&gt;=Party_Statement!$C$6,$B2498&lt;=Party_Statement!$E$6),SUMPRODUCT(($C$3:$C2498=Party_Statement!$C$5)*($B$3:$B2498&gt;=Party_Statement!$C$6)*($B$3:$B2498&lt;=Party_Statement!$E$6)),""))</f>
        <v/>
      </c>
    </row>
    <row r="2499" spans="1:11" x14ac:dyDescent="0.2">
      <c r="A2499" s="196">
        <f>Sales_Entry!A2499</f>
        <v>0</v>
      </c>
      <c r="B2499" s="197">
        <f>Sales_Entry!B2499</f>
        <v>0</v>
      </c>
      <c r="C2499" s="198">
        <f>Sales_Entry!D2499</f>
        <v>0</v>
      </c>
      <c r="D2499" s="198" t="s">
        <v>1388</v>
      </c>
      <c r="E2499" s="198">
        <f>Sales_Entry!C2499</f>
        <v>0</v>
      </c>
      <c r="F2499" s="198">
        <f>Sales_Entry!E2499</f>
        <v>0</v>
      </c>
      <c r="G2499" s="199">
        <f>N(Sales_Entry!J2499)</f>
        <v>0</v>
      </c>
      <c r="H2499" s="199">
        <v>0</v>
      </c>
      <c r="I2499" s="199">
        <f t="shared" si="38"/>
        <v>0</v>
      </c>
      <c r="J2499" s="200"/>
      <c r="K2499" s="200" t="str" cm="1">
        <f t="array" ref="K2499">IF($C2499="","",IF(AND($C2499=Party_Statement!$C$5,$B2499&gt;=Party_Statement!$C$6,$B2499&lt;=Party_Statement!$E$6),SUMPRODUCT(($C$3:$C2499=Party_Statement!$C$5)*($B$3:$B2499&gt;=Party_Statement!$C$6)*($B$3:$B2499&lt;=Party_Statement!$E$6)),""))</f>
        <v/>
      </c>
    </row>
    <row r="2500" spans="1:11" x14ac:dyDescent="0.2">
      <c r="A2500" s="196">
        <f>Sales_Entry!A2500</f>
        <v>0</v>
      </c>
      <c r="B2500" s="197">
        <f>Sales_Entry!B2500</f>
        <v>0</v>
      </c>
      <c r="C2500" s="198">
        <f>Sales_Entry!D2500</f>
        <v>0</v>
      </c>
      <c r="D2500" s="198" t="s">
        <v>1388</v>
      </c>
      <c r="E2500" s="198">
        <f>Sales_Entry!C2500</f>
        <v>0</v>
      </c>
      <c r="F2500" s="198">
        <f>Sales_Entry!E2500</f>
        <v>0</v>
      </c>
      <c r="G2500" s="199">
        <f>N(Sales_Entry!J2500)</f>
        <v>0</v>
      </c>
      <c r="H2500" s="199">
        <v>0</v>
      </c>
      <c r="I2500" s="199">
        <f t="shared" ref="I2500:I2563" si="39">IF($C2500="","",$G2500-$H2500)</f>
        <v>0</v>
      </c>
      <c r="J2500" s="200"/>
      <c r="K2500" s="200" t="str" cm="1">
        <f t="array" ref="K2500">IF($C2500="","",IF(AND($C2500=Party_Statement!$C$5,$B2500&gt;=Party_Statement!$C$6,$B2500&lt;=Party_Statement!$E$6),SUMPRODUCT(($C$3:$C2500=Party_Statement!$C$5)*($B$3:$B2500&gt;=Party_Statement!$C$6)*($B$3:$B2500&lt;=Party_Statement!$E$6)),""))</f>
        <v/>
      </c>
    </row>
    <row r="2501" spans="1:11" x14ac:dyDescent="0.2">
      <c r="A2501" s="196">
        <f>Sales_Entry!A2501</f>
        <v>0</v>
      </c>
      <c r="B2501" s="197">
        <f>Sales_Entry!B2501</f>
        <v>0</v>
      </c>
      <c r="C2501" s="198">
        <f>Sales_Entry!D2501</f>
        <v>0</v>
      </c>
      <c r="D2501" s="198" t="s">
        <v>1388</v>
      </c>
      <c r="E2501" s="198">
        <f>Sales_Entry!C2501</f>
        <v>0</v>
      </c>
      <c r="F2501" s="198">
        <f>Sales_Entry!E2501</f>
        <v>0</v>
      </c>
      <c r="G2501" s="199">
        <f>N(Sales_Entry!J2501)</f>
        <v>0</v>
      </c>
      <c r="H2501" s="199">
        <v>0</v>
      </c>
      <c r="I2501" s="199">
        <f t="shared" si="39"/>
        <v>0</v>
      </c>
      <c r="J2501" s="200"/>
      <c r="K2501" s="200" t="str" cm="1">
        <f t="array" ref="K2501">IF($C2501="","",IF(AND($C2501=Party_Statement!$C$5,$B2501&gt;=Party_Statement!$C$6,$B2501&lt;=Party_Statement!$E$6),SUMPRODUCT(($C$3:$C2501=Party_Statement!$C$5)*($B$3:$B2501&gt;=Party_Statement!$C$6)*($B$3:$B2501&lt;=Party_Statement!$E$6)),""))</f>
        <v/>
      </c>
    </row>
    <row r="2502" spans="1:11" x14ac:dyDescent="0.2">
      <c r="A2502" s="196">
        <f>Sales_Entry!A2502</f>
        <v>0</v>
      </c>
      <c r="B2502" s="197">
        <f>Sales_Entry!B2502</f>
        <v>0</v>
      </c>
      <c r="C2502" s="198">
        <f>Sales_Entry!D2502</f>
        <v>0</v>
      </c>
      <c r="D2502" s="198" t="s">
        <v>1388</v>
      </c>
      <c r="E2502" s="198">
        <f>Sales_Entry!C2502</f>
        <v>0</v>
      </c>
      <c r="F2502" s="198">
        <f>Sales_Entry!E2502</f>
        <v>0</v>
      </c>
      <c r="G2502" s="199">
        <f>N(Sales_Entry!J2502)</f>
        <v>0</v>
      </c>
      <c r="H2502" s="199">
        <v>0</v>
      </c>
      <c r="I2502" s="199">
        <f t="shared" si="39"/>
        <v>0</v>
      </c>
      <c r="J2502" s="200"/>
      <c r="K2502" s="200" t="str" cm="1">
        <f t="array" ref="K2502">IF($C2502="","",IF(AND($C2502=Party_Statement!$C$5,$B2502&gt;=Party_Statement!$C$6,$B2502&lt;=Party_Statement!$E$6),SUMPRODUCT(($C$3:$C2502=Party_Statement!$C$5)*($B$3:$B2502&gt;=Party_Statement!$C$6)*($B$3:$B2502&lt;=Party_Statement!$E$6)),""))</f>
        <v/>
      </c>
    </row>
    <row r="2503" spans="1:11" x14ac:dyDescent="0.2">
      <c r="A2503" s="196">
        <f>Sales_Entry!A2503</f>
        <v>0</v>
      </c>
      <c r="B2503" s="197">
        <f>Sales_Entry!B2503</f>
        <v>0</v>
      </c>
      <c r="C2503" s="198">
        <f>Sales_Entry!D2503</f>
        <v>0</v>
      </c>
      <c r="D2503" s="198" t="s">
        <v>1388</v>
      </c>
      <c r="E2503" s="198">
        <f>Sales_Entry!C2503</f>
        <v>0</v>
      </c>
      <c r="F2503" s="198">
        <f>Sales_Entry!E2503</f>
        <v>0</v>
      </c>
      <c r="G2503" s="199">
        <f>N(Sales_Entry!J2503)</f>
        <v>0</v>
      </c>
      <c r="H2503" s="199">
        <v>0</v>
      </c>
      <c r="I2503" s="199">
        <f t="shared" si="39"/>
        <v>0</v>
      </c>
      <c r="J2503" s="200"/>
      <c r="K2503" s="200" t="str" cm="1">
        <f t="array" ref="K2503">IF($C2503="","",IF(AND($C2503=Party_Statement!$C$5,$B2503&gt;=Party_Statement!$C$6,$B2503&lt;=Party_Statement!$E$6),SUMPRODUCT(($C$3:$C2503=Party_Statement!$C$5)*($B$3:$B2503&gt;=Party_Statement!$C$6)*($B$3:$B2503&lt;=Party_Statement!$E$6)),""))</f>
        <v/>
      </c>
    </row>
    <row r="2504" spans="1:11" x14ac:dyDescent="0.2">
      <c r="A2504" s="196">
        <f>Sales_Entry!A2504</f>
        <v>0</v>
      </c>
      <c r="B2504" s="197">
        <f>Sales_Entry!B2504</f>
        <v>0</v>
      </c>
      <c r="C2504" s="198">
        <f>Sales_Entry!D2504</f>
        <v>0</v>
      </c>
      <c r="D2504" s="198" t="s">
        <v>1388</v>
      </c>
      <c r="E2504" s="198">
        <f>Sales_Entry!C2504</f>
        <v>0</v>
      </c>
      <c r="F2504" s="198">
        <f>Sales_Entry!E2504</f>
        <v>0</v>
      </c>
      <c r="G2504" s="199">
        <f>N(Sales_Entry!J2504)</f>
        <v>0</v>
      </c>
      <c r="H2504" s="199">
        <v>0</v>
      </c>
      <c r="I2504" s="199">
        <f t="shared" si="39"/>
        <v>0</v>
      </c>
      <c r="J2504" s="200"/>
      <c r="K2504" s="200" t="str" cm="1">
        <f t="array" ref="K2504">IF($C2504="","",IF(AND($C2504=Party_Statement!$C$5,$B2504&gt;=Party_Statement!$C$6,$B2504&lt;=Party_Statement!$E$6),SUMPRODUCT(($C$3:$C2504=Party_Statement!$C$5)*($B$3:$B2504&gt;=Party_Statement!$C$6)*($B$3:$B2504&lt;=Party_Statement!$E$6)),""))</f>
        <v/>
      </c>
    </row>
    <row r="2505" spans="1:11" x14ac:dyDescent="0.2">
      <c r="A2505" s="196">
        <f>Sales_Entry!A2505</f>
        <v>0</v>
      </c>
      <c r="B2505" s="197">
        <f>Sales_Entry!B2505</f>
        <v>0</v>
      </c>
      <c r="C2505" s="198">
        <f>Sales_Entry!D2505</f>
        <v>0</v>
      </c>
      <c r="D2505" s="198" t="s">
        <v>1388</v>
      </c>
      <c r="E2505" s="198">
        <f>Sales_Entry!C2505</f>
        <v>0</v>
      </c>
      <c r="F2505" s="198">
        <f>Sales_Entry!E2505</f>
        <v>0</v>
      </c>
      <c r="G2505" s="199">
        <f>N(Sales_Entry!J2505)</f>
        <v>0</v>
      </c>
      <c r="H2505" s="199">
        <v>0</v>
      </c>
      <c r="I2505" s="199">
        <f t="shared" si="39"/>
        <v>0</v>
      </c>
      <c r="J2505" s="200"/>
      <c r="K2505" s="200" t="str" cm="1">
        <f t="array" ref="K2505">IF($C2505="","",IF(AND($C2505=Party_Statement!$C$5,$B2505&gt;=Party_Statement!$C$6,$B2505&lt;=Party_Statement!$E$6),SUMPRODUCT(($C$3:$C2505=Party_Statement!$C$5)*($B$3:$B2505&gt;=Party_Statement!$C$6)*($B$3:$B2505&lt;=Party_Statement!$E$6)),""))</f>
        <v/>
      </c>
    </row>
    <row r="2506" spans="1:11" x14ac:dyDescent="0.2">
      <c r="A2506" s="196">
        <f>Sales_Entry!A2506</f>
        <v>0</v>
      </c>
      <c r="B2506" s="197">
        <f>Sales_Entry!B2506</f>
        <v>0</v>
      </c>
      <c r="C2506" s="198">
        <f>Sales_Entry!D2506</f>
        <v>0</v>
      </c>
      <c r="D2506" s="198" t="s">
        <v>1388</v>
      </c>
      <c r="E2506" s="198">
        <f>Sales_Entry!C2506</f>
        <v>0</v>
      </c>
      <c r="F2506" s="198">
        <f>Sales_Entry!E2506</f>
        <v>0</v>
      </c>
      <c r="G2506" s="199">
        <f>N(Sales_Entry!J2506)</f>
        <v>0</v>
      </c>
      <c r="H2506" s="199">
        <v>0</v>
      </c>
      <c r="I2506" s="199">
        <f t="shared" si="39"/>
        <v>0</v>
      </c>
      <c r="J2506" s="200"/>
      <c r="K2506" s="200" t="str" cm="1">
        <f t="array" ref="K2506">IF($C2506="","",IF(AND($C2506=Party_Statement!$C$5,$B2506&gt;=Party_Statement!$C$6,$B2506&lt;=Party_Statement!$E$6),SUMPRODUCT(($C$3:$C2506=Party_Statement!$C$5)*($B$3:$B2506&gt;=Party_Statement!$C$6)*($B$3:$B2506&lt;=Party_Statement!$E$6)),""))</f>
        <v/>
      </c>
    </row>
    <row r="2507" spans="1:11" x14ac:dyDescent="0.2">
      <c r="A2507" s="196">
        <f>Sales_Entry!A2507</f>
        <v>0</v>
      </c>
      <c r="B2507" s="197">
        <f>Sales_Entry!B2507</f>
        <v>0</v>
      </c>
      <c r="C2507" s="198">
        <f>Sales_Entry!D2507</f>
        <v>0</v>
      </c>
      <c r="D2507" s="198" t="s">
        <v>1388</v>
      </c>
      <c r="E2507" s="198">
        <f>Sales_Entry!C2507</f>
        <v>0</v>
      </c>
      <c r="F2507" s="198">
        <f>Sales_Entry!E2507</f>
        <v>0</v>
      </c>
      <c r="G2507" s="199">
        <f>N(Sales_Entry!J2507)</f>
        <v>0</v>
      </c>
      <c r="H2507" s="199">
        <v>0</v>
      </c>
      <c r="I2507" s="199">
        <f t="shared" si="39"/>
        <v>0</v>
      </c>
      <c r="J2507" s="200"/>
      <c r="K2507" s="200" t="str" cm="1">
        <f t="array" ref="K2507">IF($C2507="","",IF(AND($C2507=Party_Statement!$C$5,$B2507&gt;=Party_Statement!$C$6,$B2507&lt;=Party_Statement!$E$6),SUMPRODUCT(($C$3:$C2507=Party_Statement!$C$5)*($B$3:$B2507&gt;=Party_Statement!$C$6)*($B$3:$B2507&lt;=Party_Statement!$E$6)),""))</f>
        <v/>
      </c>
    </row>
    <row r="2508" spans="1:11" x14ac:dyDescent="0.2">
      <c r="A2508" s="196">
        <f>Sales_Entry!A2508</f>
        <v>0</v>
      </c>
      <c r="B2508" s="197">
        <f>Sales_Entry!B2508</f>
        <v>0</v>
      </c>
      <c r="C2508" s="198">
        <f>Sales_Entry!D2508</f>
        <v>0</v>
      </c>
      <c r="D2508" s="198" t="s">
        <v>1388</v>
      </c>
      <c r="E2508" s="198">
        <f>Sales_Entry!C2508</f>
        <v>0</v>
      </c>
      <c r="F2508" s="198">
        <f>Sales_Entry!E2508</f>
        <v>0</v>
      </c>
      <c r="G2508" s="199">
        <f>N(Sales_Entry!J2508)</f>
        <v>0</v>
      </c>
      <c r="H2508" s="199">
        <v>0</v>
      </c>
      <c r="I2508" s="199">
        <f t="shared" si="39"/>
        <v>0</v>
      </c>
      <c r="J2508" s="200"/>
      <c r="K2508" s="200" t="str" cm="1">
        <f t="array" ref="K2508">IF($C2508="","",IF(AND($C2508=Party_Statement!$C$5,$B2508&gt;=Party_Statement!$C$6,$B2508&lt;=Party_Statement!$E$6),SUMPRODUCT(($C$3:$C2508=Party_Statement!$C$5)*($B$3:$B2508&gt;=Party_Statement!$C$6)*($B$3:$B2508&lt;=Party_Statement!$E$6)),""))</f>
        <v/>
      </c>
    </row>
    <row r="2509" spans="1:11" x14ac:dyDescent="0.2">
      <c r="A2509" s="196">
        <f>Sales_Entry!A2509</f>
        <v>0</v>
      </c>
      <c r="B2509" s="197">
        <f>Sales_Entry!B2509</f>
        <v>0</v>
      </c>
      <c r="C2509" s="198">
        <f>Sales_Entry!D2509</f>
        <v>0</v>
      </c>
      <c r="D2509" s="198" t="s">
        <v>1388</v>
      </c>
      <c r="E2509" s="198">
        <f>Sales_Entry!C2509</f>
        <v>0</v>
      </c>
      <c r="F2509" s="198">
        <f>Sales_Entry!E2509</f>
        <v>0</v>
      </c>
      <c r="G2509" s="199">
        <f>N(Sales_Entry!J2509)</f>
        <v>0</v>
      </c>
      <c r="H2509" s="199">
        <v>0</v>
      </c>
      <c r="I2509" s="199">
        <f t="shared" si="39"/>
        <v>0</v>
      </c>
      <c r="J2509" s="200"/>
      <c r="K2509" s="200" t="str" cm="1">
        <f t="array" ref="K2509">IF($C2509="","",IF(AND($C2509=Party_Statement!$C$5,$B2509&gt;=Party_Statement!$C$6,$B2509&lt;=Party_Statement!$E$6),SUMPRODUCT(($C$3:$C2509=Party_Statement!$C$5)*($B$3:$B2509&gt;=Party_Statement!$C$6)*($B$3:$B2509&lt;=Party_Statement!$E$6)),""))</f>
        <v/>
      </c>
    </row>
    <row r="2510" spans="1:11" x14ac:dyDescent="0.2">
      <c r="A2510" s="196">
        <f>Sales_Entry!A2510</f>
        <v>0</v>
      </c>
      <c r="B2510" s="197">
        <f>Sales_Entry!B2510</f>
        <v>0</v>
      </c>
      <c r="C2510" s="198">
        <f>Sales_Entry!D2510</f>
        <v>0</v>
      </c>
      <c r="D2510" s="198" t="s">
        <v>1388</v>
      </c>
      <c r="E2510" s="198">
        <f>Sales_Entry!C2510</f>
        <v>0</v>
      </c>
      <c r="F2510" s="198">
        <f>Sales_Entry!E2510</f>
        <v>0</v>
      </c>
      <c r="G2510" s="199">
        <f>N(Sales_Entry!J2510)</f>
        <v>0</v>
      </c>
      <c r="H2510" s="199">
        <v>0</v>
      </c>
      <c r="I2510" s="199">
        <f t="shared" si="39"/>
        <v>0</v>
      </c>
      <c r="J2510" s="200"/>
      <c r="K2510" s="200" t="str" cm="1">
        <f t="array" ref="K2510">IF($C2510="","",IF(AND($C2510=Party_Statement!$C$5,$B2510&gt;=Party_Statement!$C$6,$B2510&lt;=Party_Statement!$E$6),SUMPRODUCT(($C$3:$C2510=Party_Statement!$C$5)*($B$3:$B2510&gt;=Party_Statement!$C$6)*($B$3:$B2510&lt;=Party_Statement!$E$6)),""))</f>
        <v/>
      </c>
    </row>
    <row r="2511" spans="1:11" x14ac:dyDescent="0.2">
      <c r="A2511" s="196">
        <f>Sales_Entry!A2511</f>
        <v>0</v>
      </c>
      <c r="B2511" s="197">
        <f>Sales_Entry!B2511</f>
        <v>0</v>
      </c>
      <c r="C2511" s="198">
        <f>Sales_Entry!D2511</f>
        <v>0</v>
      </c>
      <c r="D2511" s="198" t="s">
        <v>1388</v>
      </c>
      <c r="E2511" s="198">
        <f>Sales_Entry!C2511</f>
        <v>0</v>
      </c>
      <c r="F2511" s="198">
        <f>Sales_Entry!E2511</f>
        <v>0</v>
      </c>
      <c r="G2511" s="199">
        <f>N(Sales_Entry!J2511)</f>
        <v>0</v>
      </c>
      <c r="H2511" s="199">
        <v>0</v>
      </c>
      <c r="I2511" s="199">
        <f t="shared" si="39"/>
        <v>0</v>
      </c>
      <c r="J2511" s="200"/>
      <c r="K2511" s="200" t="str" cm="1">
        <f t="array" ref="K2511">IF($C2511="","",IF(AND($C2511=Party_Statement!$C$5,$B2511&gt;=Party_Statement!$C$6,$B2511&lt;=Party_Statement!$E$6),SUMPRODUCT(($C$3:$C2511=Party_Statement!$C$5)*($B$3:$B2511&gt;=Party_Statement!$C$6)*($B$3:$B2511&lt;=Party_Statement!$E$6)),""))</f>
        <v/>
      </c>
    </row>
    <row r="2512" spans="1:11" x14ac:dyDescent="0.2">
      <c r="A2512" s="196">
        <f>Sales_Entry!A2512</f>
        <v>0</v>
      </c>
      <c r="B2512" s="197">
        <f>Sales_Entry!B2512</f>
        <v>0</v>
      </c>
      <c r="C2512" s="198">
        <f>Sales_Entry!D2512</f>
        <v>0</v>
      </c>
      <c r="D2512" s="198" t="s">
        <v>1388</v>
      </c>
      <c r="E2512" s="198">
        <f>Sales_Entry!C2512</f>
        <v>0</v>
      </c>
      <c r="F2512" s="198">
        <f>Sales_Entry!E2512</f>
        <v>0</v>
      </c>
      <c r="G2512" s="199">
        <f>N(Sales_Entry!J2512)</f>
        <v>0</v>
      </c>
      <c r="H2512" s="199">
        <v>0</v>
      </c>
      <c r="I2512" s="199">
        <f t="shared" si="39"/>
        <v>0</v>
      </c>
      <c r="J2512" s="200"/>
      <c r="K2512" s="200" t="str" cm="1">
        <f t="array" ref="K2512">IF($C2512="","",IF(AND($C2512=Party_Statement!$C$5,$B2512&gt;=Party_Statement!$C$6,$B2512&lt;=Party_Statement!$E$6),SUMPRODUCT(($C$3:$C2512=Party_Statement!$C$5)*($B$3:$B2512&gt;=Party_Statement!$C$6)*($B$3:$B2512&lt;=Party_Statement!$E$6)),""))</f>
        <v/>
      </c>
    </row>
    <row r="2513" spans="1:11" x14ac:dyDescent="0.2">
      <c r="A2513" s="196">
        <f>Sales_Entry!A2513</f>
        <v>0</v>
      </c>
      <c r="B2513" s="197">
        <f>Sales_Entry!B2513</f>
        <v>0</v>
      </c>
      <c r="C2513" s="198">
        <f>Sales_Entry!D2513</f>
        <v>0</v>
      </c>
      <c r="D2513" s="198" t="s">
        <v>1388</v>
      </c>
      <c r="E2513" s="198">
        <f>Sales_Entry!C2513</f>
        <v>0</v>
      </c>
      <c r="F2513" s="198">
        <f>Sales_Entry!E2513</f>
        <v>0</v>
      </c>
      <c r="G2513" s="199">
        <f>N(Sales_Entry!J2513)</f>
        <v>0</v>
      </c>
      <c r="H2513" s="199">
        <v>0</v>
      </c>
      <c r="I2513" s="199">
        <f t="shared" si="39"/>
        <v>0</v>
      </c>
      <c r="J2513" s="200"/>
      <c r="K2513" s="200" t="str" cm="1">
        <f t="array" ref="K2513">IF($C2513="","",IF(AND($C2513=Party_Statement!$C$5,$B2513&gt;=Party_Statement!$C$6,$B2513&lt;=Party_Statement!$E$6),SUMPRODUCT(($C$3:$C2513=Party_Statement!$C$5)*($B$3:$B2513&gt;=Party_Statement!$C$6)*($B$3:$B2513&lt;=Party_Statement!$E$6)),""))</f>
        <v/>
      </c>
    </row>
    <row r="2514" spans="1:11" x14ac:dyDescent="0.2">
      <c r="A2514" s="196">
        <f>Sales_Entry!A2514</f>
        <v>0</v>
      </c>
      <c r="B2514" s="197">
        <f>Sales_Entry!B2514</f>
        <v>0</v>
      </c>
      <c r="C2514" s="198">
        <f>Sales_Entry!D2514</f>
        <v>0</v>
      </c>
      <c r="D2514" s="198" t="s">
        <v>1388</v>
      </c>
      <c r="E2514" s="198">
        <f>Sales_Entry!C2514</f>
        <v>0</v>
      </c>
      <c r="F2514" s="198">
        <f>Sales_Entry!E2514</f>
        <v>0</v>
      </c>
      <c r="G2514" s="199">
        <f>N(Sales_Entry!J2514)</f>
        <v>0</v>
      </c>
      <c r="H2514" s="199">
        <v>0</v>
      </c>
      <c r="I2514" s="199">
        <f t="shared" si="39"/>
        <v>0</v>
      </c>
      <c r="J2514" s="200"/>
      <c r="K2514" s="200" t="str" cm="1">
        <f t="array" ref="K2514">IF($C2514="","",IF(AND($C2514=Party_Statement!$C$5,$B2514&gt;=Party_Statement!$C$6,$B2514&lt;=Party_Statement!$E$6),SUMPRODUCT(($C$3:$C2514=Party_Statement!$C$5)*($B$3:$B2514&gt;=Party_Statement!$C$6)*($B$3:$B2514&lt;=Party_Statement!$E$6)),""))</f>
        <v/>
      </c>
    </row>
    <row r="2515" spans="1:11" x14ac:dyDescent="0.2">
      <c r="A2515" s="196">
        <f>Sales_Entry!A2515</f>
        <v>0</v>
      </c>
      <c r="B2515" s="197">
        <f>Sales_Entry!B2515</f>
        <v>0</v>
      </c>
      <c r="C2515" s="198">
        <f>Sales_Entry!D2515</f>
        <v>0</v>
      </c>
      <c r="D2515" s="198" t="s">
        <v>1388</v>
      </c>
      <c r="E2515" s="198">
        <f>Sales_Entry!C2515</f>
        <v>0</v>
      </c>
      <c r="F2515" s="198">
        <f>Sales_Entry!E2515</f>
        <v>0</v>
      </c>
      <c r="G2515" s="199">
        <f>N(Sales_Entry!J2515)</f>
        <v>0</v>
      </c>
      <c r="H2515" s="199">
        <v>0</v>
      </c>
      <c r="I2515" s="199">
        <f t="shared" si="39"/>
        <v>0</v>
      </c>
      <c r="J2515" s="200"/>
      <c r="K2515" s="200" t="str" cm="1">
        <f t="array" ref="K2515">IF($C2515="","",IF(AND($C2515=Party_Statement!$C$5,$B2515&gt;=Party_Statement!$C$6,$B2515&lt;=Party_Statement!$E$6),SUMPRODUCT(($C$3:$C2515=Party_Statement!$C$5)*($B$3:$B2515&gt;=Party_Statement!$C$6)*($B$3:$B2515&lt;=Party_Statement!$E$6)),""))</f>
        <v/>
      </c>
    </row>
    <row r="2516" spans="1:11" x14ac:dyDescent="0.2">
      <c r="A2516" s="196">
        <f>Sales_Entry!A2516</f>
        <v>0</v>
      </c>
      <c r="B2516" s="197">
        <f>Sales_Entry!B2516</f>
        <v>0</v>
      </c>
      <c r="C2516" s="198">
        <f>Sales_Entry!D2516</f>
        <v>0</v>
      </c>
      <c r="D2516" s="198" t="s">
        <v>1388</v>
      </c>
      <c r="E2516" s="198">
        <f>Sales_Entry!C2516</f>
        <v>0</v>
      </c>
      <c r="F2516" s="198">
        <f>Sales_Entry!E2516</f>
        <v>0</v>
      </c>
      <c r="G2516" s="199">
        <f>N(Sales_Entry!J2516)</f>
        <v>0</v>
      </c>
      <c r="H2516" s="199">
        <v>0</v>
      </c>
      <c r="I2516" s="199">
        <f t="shared" si="39"/>
        <v>0</v>
      </c>
      <c r="J2516" s="200"/>
      <c r="K2516" s="200" t="str" cm="1">
        <f t="array" ref="K2516">IF($C2516="","",IF(AND($C2516=Party_Statement!$C$5,$B2516&gt;=Party_Statement!$C$6,$B2516&lt;=Party_Statement!$E$6),SUMPRODUCT(($C$3:$C2516=Party_Statement!$C$5)*($B$3:$B2516&gt;=Party_Statement!$C$6)*($B$3:$B2516&lt;=Party_Statement!$E$6)),""))</f>
        <v/>
      </c>
    </row>
    <row r="2517" spans="1:11" x14ac:dyDescent="0.2">
      <c r="A2517" s="196">
        <f>Sales_Entry!A2517</f>
        <v>0</v>
      </c>
      <c r="B2517" s="197">
        <f>Sales_Entry!B2517</f>
        <v>0</v>
      </c>
      <c r="C2517" s="198">
        <f>Sales_Entry!D2517</f>
        <v>0</v>
      </c>
      <c r="D2517" s="198" t="s">
        <v>1388</v>
      </c>
      <c r="E2517" s="198">
        <f>Sales_Entry!C2517</f>
        <v>0</v>
      </c>
      <c r="F2517" s="198">
        <f>Sales_Entry!E2517</f>
        <v>0</v>
      </c>
      <c r="G2517" s="199">
        <f>N(Sales_Entry!J2517)</f>
        <v>0</v>
      </c>
      <c r="H2517" s="199">
        <v>0</v>
      </c>
      <c r="I2517" s="199">
        <f t="shared" si="39"/>
        <v>0</v>
      </c>
      <c r="J2517" s="200"/>
      <c r="K2517" s="200" t="str" cm="1">
        <f t="array" ref="K2517">IF($C2517="","",IF(AND($C2517=Party_Statement!$C$5,$B2517&gt;=Party_Statement!$C$6,$B2517&lt;=Party_Statement!$E$6),SUMPRODUCT(($C$3:$C2517=Party_Statement!$C$5)*($B$3:$B2517&gt;=Party_Statement!$C$6)*($B$3:$B2517&lt;=Party_Statement!$E$6)),""))</f>
        <v/>
      </c>
    </row>
    <row r="2518" spans="1:11" x14ac:dyDescent="0.2">
      <c r="A2518" s="196">
        <f>Sales_Entry!A2518</f>
        <v>0</v>
      </c>
      <c r="B2518" s="197">
        <f>Sales_Entry!B2518</f>
        <v>0</v>
      </c>
      <c r="C2518" s="198">
        <f>Sales_Entry!D2518</f>
        <v>0</v>
      </c>
      <c r="D2518" s="198" t="s">
        <v>1388</v>
      </c>
      <c r="E2518" s="198">
        <f>Sales_Entry!C2518</f>
        <v>0</v>
      </c>
      <c r="F2518" s="198">
        <f>Sales_Entry!E2518</f>
        <v>0</v>
      </c>
      <c r="G2518" s="199">
        <f>N(Sales_Entry!J2518)</f>
        <v>0</v>
      </c>
      <c r="H2518" s="199">
        <v>0</v>
      </c>
      <c r="I2518" s="199">
        <f t="shared" si="39"/>
        <v>0</v>
      </c>
      <c r="J2518" s="200"/>
      <c r="K2518" s="200" t="str" cm="1">
        <f t="array" ref="K2518">IF($C2518="","",IF(AND($C2518=Party_Statement!$C$5,$B2518&gt;=Party_Statement!$C$6,$B2518&lt;=Party_Statement!$E$6),SUMPRODUCT(($C$3:$C2518=Party_Statement!$C$5)*($B$3:$B2518&gt;=Party_Statement!$C$6)*($B$3:$B2518&lt;=Party_Statement!$E$6)),""))</f>
        <v/>
      </c>
    </row>
    <row r="2519" spans="1:11" x14ac:dyDescent="0.2">
      <c r="A2519" s="196">
        <f>Sales_Entry!A2519</f>
        <v>0</v>
      </c>
      <c r="B2519" s="197">
        <f>Sales_Entry!B2519</f>
        <v>0</v>
      </c>
      <c r="C2519" s="198">
        <f>Sales_Entry!D2519</f>
        <v>0</v>
      </c>
      <c r="D2519" s="198" t="s">
        <v>1388</v>
      </c>
      <c r="E2519" s="198">
        <f>Sales_Entry!C2519</f>
        <v>0</v>
      </c>
      <c r="F2519" s="198">
        <f>Sales_Entry!E2519</f>
        <v>0</v>
      </c>
      <c r="G2519" s="199">
        <f>N(Sales_Entry!J2519)</f>
        <v>0</v>
      </c>
      <c r="H2519" s="199">
        <v>0</v>
      </c>
      <c r="I2519" s="199">
        <f t="shared" si="39"/>
        <v>0</v>
      </c>
      <c r="J2519" s="200"/>
      <c r="K2519" s="200" t="str" cm="1">
        <f t="array" ref="K2519">IF($C2519="","",IF(AND($C2519=Party_Statement!$C$5,$B2519&gt;=Party_Statement!$C$6,$B2519&lt;=Party_Statement!$E$6),SUMPRODUCT(($C$3:$C2519=Party_Statement!$C$5)*($B$3:$B2519&gt;=Party_Statement!$C$6)*($B$3:$B2519&lt;=Party_Statement!$E$6)),""))</f>
        <v/>
      </c>
    </row>
    <row r="2520" spans="1:11" x14ac:dyDescent="0.2">
      <c r="A2520" s="196">
        <f>Sales_Entry!A2520</f>
        <v>0</v>
      </c>
      <c r="B2520" s="197">
        <f>Sales_Entry!B2520</f>
        <v>0</v>
      </c>
      <c r="C2520" s="198">
        <f>Sales_Entry!D2520</f>
        <v>0</v>
      </c>
      <c r="D2520" s="198" t="s">
        <v>1388</v>
      </c>
      <c r="E2520" s="198">
        <f>Sales_Entry!C2520</f>
        <v>0</v>
      </c>
      <c r="F2520" s="198">
        <f>Sales_Entry!E2520</f>
        <v>0</v>
      </c>
      <c r="G2520" s="199">
        <f>N(Sales_Entry!J2520)</f>
        <v>0</v>
      </c>
      <c r="H2520" s="199">
        <v>0</v>
      </c>
      <c r="I2520" s="199">
        <f t="shared" si="39"/>
        <v>0</v>
      </c>
      <c r="J2520" s="200"/>
      <c r="K2520" s="200" t="str" cm="1">
        <f t="array" ref="K2520">IF($C2520="","",IF(AND($C2520=Party_Statement!$C$5,$B2520&gt;=Party_Statement!$C$6,$B2520&lt;=Party_Statement!$E$6),SUMPRODUCT(($C$3:$C2520=Party_Statement!$C$5)*($B$3:$B2520&gt;=Party_Statement!$C$6)*($B$3:$B2520&lt;=Party_Statement!$E$6)),""))</f>
        <v/>
      </c>
    </row>
    <row r="2521" spans="1:11" x14ac:dyDescent="0.2">
      <c r="A2521" s="196">
        <f>Sales_Entry!A2521</f>
        <v>0</v>
      </c>
      <c r="B2521" s="197">
        <f>Sales_Entry!B2521</f>
        <v>0</v>
      </c>
      <c r="C2521" s="198">
        <f>Sales_Entry!D2521</f>
        <v>0</v>
      </c>
      <c r="D2521" s="198" t="s">
        <v>1388</v>
      </c>
      <c r="E2521" s="198">
        <f>Sales_Entry!C2521</f>
        <v>0</v>
      </c>
      <c r="F2521" s="198">
        <f>Sales_Entry!E2521</f>
        <v>0</v>
      </c>
      <c r="G2521" s="199">
        <f>N(Sales_Entry!J2521)</f>
        <v>0</v>
      </c>
      <c r="H2521" s="199">
        <v>0</v>
      </c>
      <c r="I2521" s="199">
        <f t="shared" si="39"/>
        <v>0</v>
      </c>
      <c r="J2521" s="200"/>
      <c r="K2521" s="200" t="str" cm="1">
        <f t="array" ref="K2521">IF($C2521="","",IF(AND($C2521=Party_Statement!$C$5,$B2521&gt;=Party_Statement!$C$6,$B2521&lt;=Party_Statement!$E$6),SUMPRODUCT(($C$3:$C2521=Party_Statement!$C$5)*($B$3:$B2521&gt;=Party_Statement!$C$6)*($B$3:$B2521&lt;=Party_Statement!$E$6)),""))</f>
        <v/>
      </c>
    </row>
    <row r="2522" spans="1:11" x14ac:dyDescent="0.2">
      <c r="A2522" s="196">
        <f>Sales_Entry!A2522</f>
        <v>0</v>
      </c>
      <c r="B2522" s="197">
        <f>Sales_Entry!B2522</f>
        <v>0</v>
      </c>
      <c r="C2522" s="198">
        <f>Sales_Entry!D2522</f>
        <v>0</v>
      </c>
      <c r="D2522" s="198" t="s">
        <v>1388</v>
      </c>
      <c r="E2522" s="198">
        <f>Sales_Entry!C2522</f>
        <v>0</v>
      </c>
      <c r="F2522" s="198">
        <f>Sales_Entry!E2522</f>
        <v>0</v>
      </c>
      <c r="G2522" s="199">
        <f>N(Sales_Entry!J2522)</f>
        <v>0</v>
      </c>
      <c r="H2522" s="199">
        <v>0</v>
      </c>
      <c r="I2522" s="199">
        <f t="shared" si="39"/>
        <v>0</v>
      </c>
      <c r="J2522" s="200"/>
      <c r="K2522" s="200" t="str" cm="1">
        <f t="array" ref="K2522">IF($C2522="","",IF(AND($C2522=Party_Statement!$C$5,$B2522&gt;=Party_Statement!$C$6,$B2522&lt;=Party_Statement!$E$6),SUMPRODUCT(($C$3:$C2522=Party_Statement!$C$5)*($B$3:$B2522&gt;=Party_Statement!$C$6)*($B$3:$B2522&lt;=Party_Statement!$E$6)),""))</f>
        <v/>
      </c>
    </row>
    <row r="2523" spans="1:11" x14ac:dyDescent="0.2">
      <c r="A2523" s="196">
        <f>Sales_Entry!A2523</f>
        <v>0</v>
      </c>
      <c r="B2523" s="197">
        <f>Sales_Entry!B2523</f>
        <v>0</v>
      </c>
      <c r="C2523" s="198">
        <f>Sales_Entry!D2523</f>
        <v>0</v>
      </c>
      <c r="D2523" s="198" t="s">
        <v>1388</v>
      </c>
      <c r="E2523" s="198">
        <f>Sales_Entry!C2523</f>
        <v>0</v>
      </c>
      <c r="F2523" s="198">
        <f>Sales_Entry!E2523</f>
        <v>0</v>
      </c>
      <c r="G2523" s="199">
        <f>N(Sales_Entry!J2523)</f>
        <v>0</v>
      </c>
      <c r="H2523" s="199">
        <v>0</v>
      </c>
      <c r="I2523" s="199">
        <f t="shared" si="39"/>
        <v>0</v>
      </c>
      <c r="J2523" s="200"/>
      <c r="K2523" s="200" t="str" cm="1">
        <f t="array" ref="K2523">IF($C2523="","",IF(AND($C2523=Party_Statement!$C$5,$B2523&gt;=Party_Statement!$C$6,$B2523&lt;=Party_Statement!$E$6),SUMPRODUCT(($C$3:$C2523=Party_Statement!$C$5)*($B$3:$B2523&gt;=Party_Statement!$C$6)*($B$3:$B2523&lt;=Party_Statement!$E$6)),""))</f>
        <v/>
      </c>
    </row>
    <row r="2524" spans="1:11" x14ac:dyDescent="0.2">
      <c r="A2524" s="196">
        <f>Sales_Entry!A2524</f>
        <v>0</v>
      </c>
      <c r="B2524" s="197">
        <f>Sales_Entry!B2524</f>
        <v>0</v>
      </c>
      <c r="C2524" s="198">
        <f>Sales_Entry!D2524</f>
        <v>0</v>
      </c>
      <c r="D2524" s="198" t="s">
        <v>1388</v>
      </c>
      <c r="E2524" s="198">
        <f>Sales_Entry!C2524</f>
        <v>0</v>
      </c>
      <c r="F2524" s="198">
        <f>Sales_Entry!E2524</f>
        <v>0</v>
      </c>
      <c r="G2524" s="199">
        <f>N(Sales_Entry!J2524)</f>
        <v>0</v>
      </c>
      <c r="H2524" s="199">
        <v>0</v>
      </c>
      <c r="I2524" s="199">
        <f t="shared" si="39"/>
        <v>0</v>
      </c>
      <c r="J2524" s="200"/>
      <c r="K2524" s="200" t="str" cm="1">
        <f t="array" ref="K2524">IF($C2524="","",IF(AND($C2524=Party_Statement!$C$5,$B2524&gt;=Party_Statement!$C$6,$B2524&lt;=Party_Statement!$E$6),SUMPRODUCT(($C$3:$C2524=Party_Statement!$C$5)*($B$3:$B2524&gt;=Party_Statement!$C$6)*($B$3:$B2524&lt;=Party_Statement!$E$6)),""))</f>
        <v/>
      </c>
    </row>
    <row r="2525" spans="1:11" x14ac:dyDescent="0.2">
      <c r="A2525" s="196">
        <f>Sales_Entry!A2525</f>
        <v>0</v>
      </c>
      <c r="B2525" s="197">
        <f>Sales_Entry!B2525</f>
        <v>0</v>
      </c>
      <c r="C2525" s="198">
        <f>Sales_Entry!D2525</f>
        <v>0</v>
      </c>
      <c r="D2525" s="198" t="s">
        <v>1388</v>
      </c>
      <c r="E2525" s="198">
        <f>Sales_Entry!C2525</f>
        <v>0</v>
      </c>
      <c r="F2525" s="198">
        <f>Sales_Entry!E2525</f>
        <v>0</v>
      </c>
      <c r="G2525" s="199">
        <f>N(Sales_Entry!J2525)</f>
        <v>0</v>
      </c>
      <c r="H2525" s="199">
        <v>0</v>
      </c>
      <c r="I2525" s="199">
        <f t="shared" si="39"/>
        <v>0</v>
      </c>
      <c r="J2525" s="200"/>
      <c r="K2525" s="200" t="str" cm="1">
        <f t="array" ref="K2525">IF($C2525="","",IF(AND($C2525=Party_Statement!$C$5,$B2525&gt;=Party_Statement!$C$6,$B2525&lt;=Party_Statement!$E$6),SUMPRODUCT(($C$3:$C2525=Party_Statement!$C$5)*($B$3:$B2525&gt;=Party_Statement!$C$6)*($B$3:$B2525&lt;=Party_Statement!$E$6)),""))</f>
        <v/>
      </c>
    </row>
    <row r="2526" spans="1:11" x14ac:dyDescent="0.2">
      <c r="A2526" s="196">
        <f>Sales_Entry!A2526</f>
        <v>0</v>
      </c>
      <c r="B2526" s="197">
        <f>Sales_Entry!B2526</f>
        <v>0</v>
      </c>
      <c r="C2526" s="198">
        <f>Sales_Entry!D2526</f>
        <v>0</v>
      </c>
      <c r="D2526" s="198" t="s">
        <v>1388</v>
      </c>
      <c r="E2526" s="198">
        <f>Sales_Entry!C2526</f>
        <v>0</v>
      </c>
      <c r="F2526" s="198">
        <f>Sales_Entry!E2526</f>
        <v>0</v>
      </c>
      <c r="G2526" s="199">
        <f>N(Sales_Entry!J2526)</f>
        <v>0</v>
      </c>
      <c r="H2526" s="199">
        <v>0</v>
      </c>
      <c r="I2526" s="199">
        <f t="shared" si="39"/>
        <v>0</v>
      </c>
      <c r="J2526" s="200"/>
      <c r="K2526" s="200" t="str" cm="1">
        <f t="array" ref="K2526">IF($C2526="","",IF(AND($C2526=Party_Statement!$C$5,$B2526&gt;=Party_Statement!$C$6,$B2526&lt;=Party_Statement!$E$6),SUMPRODUCT(($C$3:$C2526=Party_Statement!$C$5)*($B$3:$B2526&gt;=Party_Statement!$C$6)*($B$3:$B2526&lt;=Party_Statement!$E$6)),""))</f>
        <v/>
      </c>
    </row>
    <row r="2527" spans="1:11" x14ac:dyDescent="0.2">
      <c r="A2527" s="196">
        <f>Sales_Entry!A2527</f>
        <v>0</v>
      </c>
      <c r="B2527" s="197">
        <f>Sales_Entry!B2527</f>
        <v>0</v>
      </c>
      <c r="C2527" s="198">
        <f>Sales_Entry!D2527</f>
        <v>0</v>
      </c>
      <c r="D2527" s="198" t="s">
        <v>1388</v>
      </c>
      <c r="E2527" s="198">
        <f>Sales_Entry!C2527</f>
        <v>0</v>
      </c>
      <c r="F2527" s="198">
        <f>Sales_Entry!E2527</f>
        <v>0</v>
      </c>
      <c r="G2527" s="199">
        <f>N(Sales_Entry!J2527)</f>
        <v>0</v>
      </c>
      <c r="H2527" s="199">
        <v>0</v>
      </c>
      <c r="I2527" s="199">
        <f t="shared" si="39"/>
        <v>0</v>
      </c>
      <c r="J2527" s="200"/>
      <c r="K2527" s="200" t="str" cm="1">
        <f t="array" ref="K2527">IF($C2527="","",IF(AND($C2527=Party_Statement!$C$5,$B2527&gt;=Party_Statement!$C$6,$B2527&lt;=Party_Statement!$E$6),SUMPRODUCT(($C$3:$C2527=Party_Statement!$C$5)*($B$3:$B2527&gt;=Party_Statement!$C$6)*($B$3:$B2527&lt;=Party_Statement!$E$6)),""))</f>
        <v/>
      </c>
    </row>
    <row r="2528" spans="1:11" x14ac:dyDescent="0.2">
      <c r="A2528" s="196">
        <f>Sales_Entry!A2528</f>
        <v>0</v>
      </c>
      <c r="B2528" s="197">
        <f>Sales_Entry!B2528</f>
        <v>0</v>
      </c>
      <c r="C2528" s="198">
        <f>Sales_Entry!D2528</f>
        <v>0</v>
      </c>
      <c r="D2528" s="198" t="s">
        <v>1388</v>
      </c>
      <c r="E2528" s="198">
        <f>Sales_Entry!C2528</f>
        <v>0</v>
      </c>
      <c r="F2528" s="198">
        <f>Sales_Entry!E2528</f>
        <v>0</v>
      </c>
      <c r="G2528" s="199">
        <f>N(Sales_Entry!J2528)</f>
        <v>0</v>
      </c>
      <c r="H2528" s="199">
        <v>0</v>
      </c>
      <c r="I2528" s="199">
        <f t="shared" si="39"/>
        <v>0</v>
      </c>
      <c r="J2528" s="200"/>
      <c r="K2528" s="200" t="str" cm="1">
        <f t="array" ref="K2528">IF($C2528="","",IF(AND($C2528=Party_Statement!$C$5,$B2528&gt;=Party_Statement!$C$6,$B2528&lt;=Party_Statement!$E$6),SUMPRODUCT(($C$3:$C2528=Party_Statement!$C$5)*($B$3:$B2528&gt;=Party_Statement!$C$6)*($B$3:$B2528&lt;=Party_Statement!$E$6)),""))</f>
        <v/>
      </c>
    </row>
    <row r="2529" spans="1:11" x14ac:dyDescent="0.2">
      <c r="A2529" s="196">
        <f>Sales_Entry!A2529</f>
        <v>0</v>
      </c>
      <c r="B2529" s="197">
        <f>Sales_Entry!B2529</f>
        <v>0</v>
      </c>
      <c r="C2529" s="198">
        <f>Sales_Entry!D2529</f>
        <v>0</v>
      </c>
      <c r="D2529" s="198" t="s">
        <v>1388</v>
      </c>
      <c r="E2529" s="198">
        <f>Sales_Entry!C2529</f>
        <v>0</v>
      </c>
      <c r="F2529" s="198">
        <f>Sales_Entry!E2529</f>
        <v>0</v>
      </c>
      <c r="G2529" s="199">
        <f>N(Sales_Entry!J2529)</f>
        <v>0</v>
      </c>
      <c r="H2529" s="199">
        <v>0</v>
      </c>
      <c r="I2529" s="199">
        <f t="shared" si="39"/>
        <v>0</v>
      </c>
      <c r="J2529" s="200"/>
      <c r="K2529" s="200" t="str" cm="1">
        <f t="array" ref="K2529">IF($C2529="","",IF(AND($C2529=Party_Statement!$C$5,$B2529&gt;=Party_Statement!$C$6,$B2529&lt;=Party_Statement!$E$6),SUMPRODUCT(($C$3:$C2529=Party_Statement!$C$5)*($B$3:$B2529&gt;=Party_Statement!$C$6)*($B$3:$B2529&lt;=Party_Statement!$E$6)),""))</f>
        <v/>
      </c>
    </row>
    <row r="2530" spans="1:11" x14ac:dyDescent="0.2">
      <c r="A2530" s="196">
        <f>Sales_Entry!A2530</f>
        <v>0</v>
      </c>
      <c r="B2530" s="197">
        <f>Sales_Entry!B2530</f>
        <v>0</v>
      </c>
      <c r="C2530" s="198">
        <f>Sales_Entry!D2530</f>
        <v>0</v>
      </c>
      <c r="D2530" s="198" t="s">
        <v>1388</v>
      </c>
      <c r="E2530" s="198">
        <f>Sales_Entry!C2530</f>
        <v>0</v>
      </c>
      <c r="F2530" s="198">
        <f>Sales_Entry!E2530</f>
        <v>0</v>
      </c>
      <c r="G2530" s="199">
        <f>N(Sales_Entry!J2530)</f>
        <v>0</v>
      </c>
      <c r="H2530" s="199">
        <v>0</v>
      </c>
      <c r="I2530" s="199">
        <f t="shared" si="39"/>
        <v>0</v>
      </c>
      <c r="J2530" s="200"/>
      <c r="K2530" s="200" t="str" cm="1">
        <f t="array" ref="K2530">IF($C2530="","",IF(AND($C2530=Party_Statement!$C$5,$B2530&gt;=Party_Statement!$C$6,$B2530&lt;=Party_Statement!$E$6),SUMPRODUCT(($C$3:$C2530=Party_Statement!$C$5)*($B$3:$B2530&gt;=Party_Statement!$C$6)*($B$3:$B2530&lt;=Party_Statement!$E$6)),""))</f>
        <v/>
      </c>
    </row>
    <row r="2531" spans="1:11" x14ac:dyDescent="0.2">
      <c r="A2531" s="196">
        <f>Sales_Entry!A2531</f>
        <v>0</v>
      </c>
      <c r="B2531" s="197">
        <f>Sales_Entry!B2531</f>
        <v>0</v>
      </c>
      <c r="C2531" s="198">
        <f>Sales_Entry!D2531</f>
        <v>0</v>
      </c>
      <c r="D2531" s="198" t="s">
        <v>1388</v>
      </c>
      <c r="E2531" s="198">
        <f>Sales_Entry!C2531</f>
        <v>0</v>
      </c>
      <c r="F2531" s="198">
        <f>Sales_Entry!E2531</f>
        <v>0</v>
      </c>
      <c r="G2531" s="199">
        <f>N(Sales_Entry!J2531)</f>
        <v>0</v>
      </c>
      <c r="H2531" s="199">
        <v>0</v>
      </c>
      <c r="I2531" s="199">
        <f t="shared" si="39"/>
        <v>0</v>
      </c>
      <c r="J2531" s="200"/>
      <c r="K2531" s="200" t="str" cm="1">
        <f t="array" ref="K2531">IF($C2531="","",IF(AND($C2531=Party_Statement!$C$5,$B2531&gt;=Party_Statement!$C$6,$B2531&lt;=Party_Statement!$E$6),SUMPRODUCT(($C$3:$C2531=Party_Statement!$C$5)*($B$3:$B2531&gt;=Party_Statement!$C$6)*($B$3:$B2531&lt;=Party_Statement!$E$6)),""))</f>
        <v/>
      </c>
    </row>
    <row r="2532" spans="1:11" x14ac:dyDescent="0.2">
      <c r="A2532" s="196">
        <f>Sales_Entry!A2532</f>
        <v>0</v>
      </c>
      <c r="B2532" s="197">
        <f>Sales_Entry!B2532</f>
        <v>0</v>
      </c>
      <c r="C2532" s="198">
        <f>Sales_Entry!D2532</f>
        <v>0</v>
      </c>
      <c r="D2532" s="198" t="s">
        <v>1388</v>
      </c>
      <c r="E2532" s="198">
        <f>Sales_Entry!C2532</f>
        <v>0</v>
      </c>
      <c r="F2532" s="198">
        <f>Sales_Entry!E2532</f>
        <v>0</v>
      </c>
      <c r="G2532" s="199">
        <f>N(Sales_Entry!J2532)</f>
        <v>0</v>
      </c>
      <c r="H2532" s="199">
        <v>0</v>
      </c>
      <c r="I2532" s="199">
        <f t="shared" si="39"/>
        <v>0</v>
      </c>
      <c r="J2532" s="200"/>
      <c r="K2532" s="200" t="str" cm="1">
        <f t="array" ref="K2532">IF($C2532="","",IF(AND($C2532=Party_Statement!$C$5,$B2532&gt;=Party_Statement!$C$6,$B2532&lt;=Party_Statement!$E$6),SUMPRODUCT(($C$3:$C2532=Party_Statement!$C$5)*($B$3:$B2532&gt;=Party_Statement!$C$6)*($B$3:$B2532&lt;=Party_Statement!$E$6)),""))</f>
        <v/>
      </c>
    </row>
    <row r="2533" spans="1:11" x14ac:dyDescent="0.2">
      <c r="A2533" s="196">
        <f>Sales_Entry!A2533</f>
        <v>0</v>
      </c>
      <c r="B2533" s="197">
        <f>Sales_Entry!B2533</f>
        <v>0</v>
      </c>
      <c r="C2533" s="198">
        <f>Sales_Entry!D2533</f>
        <v>0</v>
      </c>
      <c r="D2533" s="198" t="s">
        <v>1388</v>
      </c>
      <c r="E2533" s="198">
        <f>Sales_Entry!C2533</f>
        <v>0</v>
      </c>
      <c r="F2533" s="198">
        <f>Sales_Entry!E2533</f>
        <v>0</v>
      </c>
      <c r="G2533" s="199">
        <f>N(Sales_Entry!J2533)</f>
        <v>0</v>
      </c>
      <c r="H2533" s="199">
        <v>0</v>
      </c>
      <c r="I2533" s="199">
        <f t="shared" si="39"/>
        <v>0</v>
      </c>
      <c r="J2533" s="200"/>
      <c r="K2533" s="200" t="str" cm="1">
        <f t="array" ref="K2533">IF($C2533="","",IF(AND($C2533=Party_Statement!$C$5,$B2533&gt;=Party_Statement!$C$6,$B2533&lt;=Party_Statement!$E$6),SUMPRODUCT(($C$3:$C2533=Party_Statement!$C$5)*($B$3:$B2533&gt;=Party_Statement!$C$6)*($B$3:$B2533&lt;=Party_Statement!$E$6)),""))</f>
        <v/>
      </c>
    </row>
    <row r="2534" spans="1:11" x14ac:dyDescent="0.2">
      <c r="A2534" s="196">
        <f>Sales_Entry!A2534</f>
        <v>0</v>
      </c>
      <c r="B2534" s="197">
        <f>Sales_Entry!B2534</f>
        <v>0</v>
      </c>
      <c r="C2534" s="198">
        <f>Sales_Entry!D2534</f>
        <v>0</v>
      </c>
      <c r="D2534" s="198" t="s">
        <v>1388</v>
      </c>
      <c r="E2534" s="198">
        <f>Sales_Entry!C2534</f>
        <v>0</v>
      </c>
      <c r="F2534" s="198">
        <f>Sales_Entry!E2534</f>
        <v>0</v>
      </c>
      <c r="G2534" s="199">
        <f>N(Sales_Entry!J2534)</f>
        <v>0</v>
      </c>
      <c r="H2534" s="199">
        <v>0</v>
      </c>
      <c r="I2534" s="199">
        <f t="shared" si="39"/>
        <v>0</v>
      </c>
      <c r="J2534" s="200"/>
      <c r="K2534" s="200" t="str" cm="1">
        <f t="array" ref="K2534">IF($C2534="","",IF(AND($C2534=Party_Statement!$C$5,$B2534&gt;=Party_Statement!$C$6,$B2534&lt;=Party_Statement!$E$6),SUMPRODUCT(($C$3:$C2534=Party_Statement!$C$5)*($B$3:$B2534&gt;=Party_Statement!$C$6)*($B$3:$B2534&lt;=Party_Statement!$E$6)),""))</f>
        <v/>
      </c>
    </row>
    <row r="2535" spans="1:11" x14ac:dyDescent="0.2">
      <c r="A2535" s="196">
        <f>Sales_Entry!A2535</f>
        <v>0</v>
      </c>
      <c r="B2535" s="197">
        <f>Sales_Entry!B2535</f>
        <v>0</v>
      </c>
      <c r="C2535" s="198">
        <f>Sales_Entry!D2535</f>
        <v>0</v>
      </c>
      <c r="D2535" s="198" t="s">
        <v>1388</v>
      </c>
      <c r="E2535" s="198">
        <f>Sales_Entry!C2535</f>
        <v>0</v>
      </c>
      <c r="F2535" s="198">
        <f>Sales_Entry!E2535</f>
        <v>0</v>
      </c>
      <c r="G2535" s="199">
        <f>N(Sales_Entry!J2535)</f>
        <v>0</v>
      </c>
      <c r="H2535" s="199">
        <v>0</v>
      </c>
      <c r="I2535" s="199">
        <f t="shared" si="39"/>
        <v>0</v>
      </c>
      <c r="J2535" s="200"/>
      <c r="K2535" s="200" t="str" cm="1">
        <f t="array" ref="K2535">IF($C2535="","",IF(AND($C2535=Party_Statement!$C$5,$B2535&gt;=Party_Statement!$C$6,$B2535&lt;=Party_Statement!$E$6),SUMPRODUCT(($C$3:$C2535=Party_Statement!$C$5)*($B$3:$B2535&gt;=Party_Statement!$C$6)*($B$3:$B2535&lt;=Party_Statement!$E$6)),""))</f>
        <v/>
      </c>
    </row>
    <row r="2536" spans="1:11" x14ac:dyDescent="0.2">
      <c r="A2536" s="196">
        <f>Sales_Entry!A2536</f>
        <v>0</v>
      </c>
      <c r="B2536" s="197">
        <f>Sales_Entry!B2536</f>
        <v>0</v>
      </c>
      <c r="C2536" s="198">
        <f>Sales_Entry!D2536</f>
        <v>0</v>
      </c>
      <c r="D2536" s="198" t="s">
        <v>1388</v>
      </c>
      <c r="E2536" s="198">
        <f>Sales_Entry!C2536</f>
        <v>0</v>
      </c>
      <c r="F2536" s="198">
        <f>Sales_Entry!E2536</f>
        <v>0</v>
      </c>
      <c r="G2536" s="199">
        <f>N(Sales_Entry!J2536)</f>
        <v>0</v>
      </c>
      <c r="H2536" s="199">
        <v>0</v>
      </c>
      <c r="I2536" s="199">
        <f t="shared" si="39"/>
        <v>0</v>
      </c>
      <c r="J2536" s="200"/>
      <c r="K2536" s="200" t="str" cm="1">
        <f t="array" ref="K2536">IF($C2536="","",IF(AND($C2536=Party_Statement!$C$5,$B2536&gt;=Party_Statement!$C$6,$B2536&lt;=Party_Statement!$E$6),SUMPRODUCT(($C$3:$C2536=Party_Statement!$C$5)*($B$3:$B2536&gt;=Party_Statement!$C$6)*($B$3:$B2536&lt;=Party_Statement!$E$6)),""))</f>
        <v/>
      </c>
    </row>
    <row r="2537" spans="1:11" x14ac:dyDescent="0.2">
      <c r="A2537" s="196">
        <f>Sales_Entry!A2537</f>
        <v>0</v>
      </c>
      <c r="B2537" s="197">
        <f>Sales_Entry!B2537</f>
        <v>0</v>
      </c>
      <c r="C2537" s="198">
        <f>Sales_Entry!D2537</f>
        <v>0</v>
      </c>
      <c r="D2537" s="198" t="s">
        <v>1388</v>
      </c>
      <c r="E2537" s="198">
        <f>Sales_Entry!C2537</f>
        <v>0</v>
      </c>
      <c r="F2537" s="198">
        <f>Sales_Entry!E2537</f>
        <v>0</v>
      </c>
      <c r="G2537" s="199">
        <f>N(Sales_Entry!J2537)</f>
        <v>0</v>
      </c>
      <c r="H2537" s="199">
        <v>0</v>
      </c>
      <c r="I2537" s="199">
        <f t="shared" si="39"/>
        <v>0</v>
      </c>
      <c r="J2537" s="200"/>
      <c r="K2537" s="200" t="str" cm="1">
        <f t="array" ref="K2537">IF($C2537="","",IF(AND($C2537=Party_Statement!$C$5,$B2537&gt;=Party_Statement!$C$6,$B2537&lt;=Party_Statement!$E$6),SUMPRODUCT(($C$3:$C2537=Party_Statement!$C$5)*($B$3:$B2537&gt;=Party_Statement!$C$6)*($B$3:$B2537&lt;=Party_Statement!$E$6)),""))</f>
        <v/>
      </c>
    </row>
    <row r="2538" spans="1:11" x14ac:dyDescent="0.2">
      <c r="A2538" s="196">
        <f>Sales_Entry!A2538</f>
        <v>0</v>
      </c>
      <c r="B2538" s="197">
        <f>Sales_Entry!B2538</f>
        <v>0</v>
      </c>
      <c r="C2538" s="198">
        <f>Sales_Entry!D2538</f>
        <v>0</v>
      </c>
      <c r="D2538" s="198" t="s">
        <v>1388</v>
      </c>
      <c r="E2538" s="198">
        <f>Sales_Entry!C2538</f>
        <v>0</v>
      </c>
      <c r="F2538" s="198">
        <f>Sales_Entry!E2538</f>
        <v>0</v>
      </c>
      <c r="G2538" s="199">
        <f>N(Sales_Entry!J2538)</f>
        <v>0</v>
      </c>
      <c r="H2538" s="199">
        <v>0</v>
      </c>
      <c r="I2538" s="199">
        <f t="shared" si="39"/>
        <v>0</v>
      </c>
      <c r="J2538" s="200"/>
      <c r="K2538" s="200" t="str" cm="1">
        <f t="array" ref="K2538">IF($C2538="","",IF(AND($C2538=Party_Statement!$C$5,$B2538&gt;=Party_Statement!$C$6,$B2538&lt;=Party_Statement!$E$6),SUMPRODUCT(($C$3:$C2538=Party_Statement!$C$5)*($B$3:$B2538&gt;=Party_Statement!$C$6)*($B$3:$B2538&lt;=Party_Statement!$E$6)),""))</f>
        <v/>
      </c>
    </row>
    <row r="2539" spans="1:11" x14ac:dyDescent="0.2">
      <c r="A2539" s="196">
        <f>Sales_Entry!A2539</f>
        <v>0</v>
      </c>
      <c r="B2539" s="197">
        <f>Sales_Entry!B2539</f>
        <v>0</v>
      </c>
      <c r="C2539" s="198">
        <f>Sales_Entry!D2539</f>
        <v>0</v>
      </c>
      <c r="D2539" s="198" t="s">
        <v>1388</v>
      </c>
      <c r="E2539" s="198">
        <f>Sales_Entry!C2539</f>
        <v>0</v>
      </c>
      <c r="F2539" s="198">
        <f>Sales_Entry!E2539</f>
        <v>0</v>
      </c>
      <c r="G2539" s="199">
        <f>N(Sales_Entry!J2539)</f>
        <v>0</v>
      </c>
      <c r="H2539" s="199">
        <v>0</v>
      </c>
      <c r="I2539" s="199">
        <f t="shared" si="39"/>
        <v>0</v>
      </c>
      <c r="J2539" s="200"/>
      <c r="K2539" s="200" t="str" cm="1">
        <f t="array" ref="K2539">IF($C2539="","",IF(AND($C2539=Party_Statement!$C$5,$B2539&gt;=Party_Statement!$C$6,$B2539&lt;=Party_Statement!$E$6),SUMPRODUCT(($C$3:$C2539=Party_Statement!$C$5)*($B$3:$B2539&gt;=Party_Statement!$C$6)*($B$3:$B2539&lt;=Party_Statement!$E$6)),""))</f>
        <v/>
      </c>
    </row>
    <row r="2540" spans="1:11" x14ac:dyDescent="0.2">
      <c r="A2540" s="196">
        <f>Sales_Entry!A2540</f>
        <v>0</v>
      </c>
      <c r="B2540" s="197">
        <f>Sales_Entry!B2540</f>
        <v>0</v>
      </c>
      <c r="C2540" s="198">
        <f>Sales_Entry!D2540</f>
        <v>0</v>
      </c>
      <c r="D2540" s="198" t="s">
        <v>1388</v>
      </c>
      <c r="E2540" s="198">
        <f>Sales_Entry!C2540</f>
        <v>0</v>
      </c>
      <c r="F2540" s="198">
        <f>Sales_Entry!E2540</f>
        <v>0</v>
      </c>
      <c r="G2540" s="199">
        <f>N(Sales_Entry!J2540)</f>
        <v>0</v>
      </c>
      <c r="H2540" s="199">
        <v>0</v>
      </c>
      <c r="I2540" s="199">
        <f t="shared" si="39"/>
        <v>0</v>
      </c>
      <c r="J2540" s="200"/>
      <c r="K2540" s="200" t="str" cm="1">
        <f t="array" ref="K2540">IF($C2540="","",IF(AND($C2540=Party_Statement!$C$5,$B2540&gt;=Party_Statement!$C$6,$B2540&lt;=Party_Statement!$E$6),SUMPRODUCT(($C$3:$C2540=Party_Statement!$C$5)*($B$3:$B2540&gt;=Party_Statement!$C$6)*($B$3:$B2540&lt;=Party_Statement!$E$6)),""))</f>
        <v/>
      </c>
    </row>
    <row r="2541" spans="1:11" x14ac:dyDescent="0.2">
      <c r="A2541" s="196">
        <f>Sales_Entry!A2541</f>
        <v>0</v>
      </c>
      <c r="B2541" s="197">
        <f>Sales_Entry!B2541</f>
        <v>0</v>
      </c>
      <c r="C2541" s="198">
        <f>Sales_Entry!D2541</f>
        <v>0</v>
      </c>
      <c r="D2541" s="198" t="s">
        <v>1388</v>
      </c>
      <c r="E2541" s="198">
        <f>Sales_Entry!C2541</f>
        <v>0</v>
      </c>
      <c r="F2541" s="198">
        <f>Sales_Entry!E2541</f>
        <v>0</v>
      </c>
      <c r="G2541" s="199">
        <f>N(Sales_Entry!J2541)</f>
        <v>0</v>
      </c>
      <c r="H2541" s="199">
        <v>0</v>
      </c>
      <c r="I2541" s="199">
        <f t="shared" si="39"/>
        <v>0</v>
      </c>
      <c r="J2541" s="200"/>
      <c r="K2541" s="200" t="str" cm="1">
        <f t="array" ref="K2541">IF($C2541="","",IF(AND($C2541=Party_Statement!$C$5,$B2541&gt;=Party_Statement!$C$6,$B2541&lt;=Party_Statement!$E$6),SUMPRODUCT(($C$3:$C2541=Party_Statement!$C$5)*($B$3:$B2541&gt;=Party_Statement!$C$6)*($B$3:$B2541&lt;=Party_Statement!$E$6)),""))</f>
        <v/>
      </c>
    </row>
    <row r="2542" spans="1:11" x14ac:dyDescent="0.2">
      <c r="A2542" s="196">
        <f>Sales_Entry!A2542</f>
        <v>0</v>
      </c>
      <c r="B2542" s="197">
        <f>Sales_Entry!B2542</f>
        <v>0</v>
      </c>
      <c r="C2542" s="198">
        <f>Sales_Entry!D2542</f>
        <v>0</v>
      </c>
      <c r="D2542" s="198" t="s">
        <v>1388</v>
      </c>
      <c r="E2542" s="198">
        <f>Sales_Entry!C2542</f>
        <v>0</v>
      </c>
      <c r="F2542" s="198">
        <f>Sales_Entry!E2542</f>
        <v>0</v>
      </c>
      <c r="G2542" s="199">
        <f>N(Sales_Entry!J2542)</f>
        <v>0</v>
      </c>
      <c r="H2542" s="199">
        <v>0</v>
      </c>
      <c r="I2542" s="199">
        <f t="shared" si="39"/>
        <v>0</v>
      </c>
      <c r="J2542" s="200"/>
      <c r="K2542" s="200" t="str" cm="1">
        <f t="array" ref="K2542">IF($C2542="","",IF(AND($C2542=Party_Statement!$C$5,$B2542&gt;=Party_Statement!$C$6,$B2542&lt;=Party_Statement!$E$6),SUMPRODUCT(($C$3:$C2542=Party_Statement!$C$5)*($B$3:$B2542&gt;=Party_Statement!$C$6)*($B$3:$B2542&lt;=Party_Statement!$E$6)),""))</f>
        <v/>
      </c>
    </row>
    <row r="2543" spans="1:11" x14ac:dyDescent="0.2">
      <c r="A2543" s="196">
        <f>Sales_Entry!A2543</f>
        <v>0</v>
      </c>
      <c r="B2543" s="197">
        <f>Sales_Entry!B2543</f>
        <v>0</v>
      </c>
      <c r="C2543" s="198">
        <f>Sales_Entry!D2543</f>
        <v>0</v>
      </c>
      <c r="D2543" s="198" t="s">
        <v>1388</v>
      </c>
      <c r="E2543" s="198">
        <f>Sales_Entry!C2543</f>
        <v>0</v>
      </c>
      <c r="F2543" s="198">
        <f>Sales_Entry!E2543</f>
        <v>0</v>
      </c>
      <c r="G2543" s="199">
        <f>N(Sales_Entry!J2543)</f>
        <v>0</v>
      </c>
      <c r="H2543" s="199">
        <v>0</v>
      </c>
      <c r="I2543" s="199">
        <f t="shared" si="39"/>
        <v>0</v>
      </c>
      <c r="J2543" s="200"/>
      <c r="K2543" s="200" t="str" cm="1">
        <f t="array" ref="K2543">IF($C2543="","",IF(AND($C2543=Party_Statement!$C$5,$B2543&gt;=Party_Statement!$C$6,$B2543&lt;=Party_Statement!$E$6),SUMPRODUCT(($C$3:$C2543=Party_Statement!$C$5)*($B$3:$B2543&gt;=Party_Statement!$C$6)*($B$3:$B2543&lt;=Party_Statement!$E$6)),""))</f>
        <v/>
      </c>
    </row>
    <row r="2544" spans="1:11" x14ac:dyDescent="0.2">
      <c r="A2544" s="196">
        <f>Sales_Entry!A2544</f>
        <v>0</v>
      </c>
      <c r="B2544" s="197">
        <f>Sales_Entry!B2544</f>
        <v>0</v>
      </c>
      <c r="C2544" s="198">
        <f>Sales_Entry!D2544</f>
        <v>0</v>
      </c>
      <c r="D2544" s="198" t="s">
        <v>1388</v>
      </c>
      <c r="E2544" s="198">
        <f>Sales_Entry!C2544</f>
        <v>0</v>
      </c>
      <c r="F2544" s="198">
        <f>Sales_Entry!E2544</f>
        <v>0</v>
      </c>
      <c r="G2544" s="199">
        <f>N(Sales_Entry!J2544)</f>
        <v>0</v>
      </c>
      <c r="H2544" s="199">
        <v>0</v>
      </c>
      <c r="I2544" s="199">
        <f t="shared" si="39"/>
        <v>0</v>
      </c>
      <c r="J2544" s="200"/>
      <c r="K2544" s="200" t="str" cm="1">
        <f t="array" ref="K2544">IF($C2544="","",IF(AND($C2544=Party_Statement!$C$5,$B2544&gt;=Party_Statement!$C$6,$B2544&lt;=Party_Statement!$E$6),SUMPRODUCT(($C$3:$C2544=Party_Statement!$C$5)*($B$3:$B2544&gt;=Party_Statement!$C$6)*($B$3:$B2544&lt;=Party_Statement!$E$6)),""))</f>
        <v/>
      </c>
    </row>
    <row r="2545" spans="1:11" x14ac:dyDescent="0.2">
      <c r="A2545" s="196">
        <f>Sales_Entry!A2545</f>
        <v>0</v>
      </c>
      <c r="B2545" s="197">
        <f>Sales_Entry!B2545</f>
        <v>0</v>
      </c>
      <c r="C2545" s="198">
        <f>Sales_Entry!D2545</f>
        <v>0</v>
      </c>
      <c r="D2545" s="198" t="s">
        <v>1388</v>
      </c>
      <c r="E2545" s="198">
        <f>Sales_Entry!C2545</f>
        <v>0</v>
      </c>
      <c r="F2545" s="198">
        <f>Sales_Entry!E2545</f>
        <v>0</v>
      </c>
      <c r="G2545" s="199">
        <f>N(Sales_Entry!J2545)</f>
        <v>0</v>
      </c>
      <c r="H2545" s="199">
        <v>0</v>
      </c>
      <c r="I2545" s="199">
        <f t="shared" si="39"/>
        <v>0</v>
      </c>
      <c r="J2545" s="200"/>
      <c r="K2545" s="200" t="str" cm="1">
        <f t="array" ref="K2545">IF($C2545="","",IF(AND($C2545=Party_Statement!$C$5,$B2545&gt;=Party_Statement!$C$6,$B2545&lt;=Party_Statement!$E$6),SUMPRODUCT(($C$3:$C2545=Party_Statement!$C$5)*($B$3:$B2545&gt;=Party_Statement!$C$6)*($B$3:$B2545&lt;=Party_Statement!$E$6)),""))</f>
        <v/>
      </c>
    </row>
    <row r="2546" spans="1:11" x14ac:dyDescent="0.2">
      <c r="A2546" s="196">
        <f>Sales_Entry!A2546</f>
        <v>0</v>
      </c>
      <c r="B2546" s="197">
        <f>Sales_Entry!B2546</f>
        <v>0</v>
      </c>
      <c r="C2546" s="198">
        <f>Sales_Entry!D2546</f>
        <v>0</v>
      </c>
      <c r="D2546" s="198" t="s">
        <v>1388</v>
      </c>
      <c r="E2546" s="198">
        <f>Sales_Entry!C2546</f>
        <v>0</v>
      </c>
      <c r="F2546" s="198">
        <f>Sales_Entry!E2546</f>
        <v>0</v>
      </c>
      <c r="G2546" s="199">
        <f>N(Sales_Entry!J2546)</f>
        <v>0</v>
      </c>
      <c r="H2546" s="199">
        <v>0</v>
      </c>
      <c r="I2546" s="199">
        <f t="shared" si="39"/>
        <v>0</v>
      </c>
      <c r="J2546" s="200"/>
      <c r="K2546" s="200" t="str" cm="1">
        <f t="array" ref="K2546">IF($C2546="","",IF(AND($C2546=Party_Statement!$C$5,$B2546&gt;=Party_Statement!$C$6,$B2546&lt;=Party_Statement!$E$6),SUMPRODUCT(($C$3:$C2546=Party_Statement!$C$5)*($B$3:$B2546&gt;=Party_Statement!$C$6)*($B$3:$B2546&lt;=Party_Statement!$E$6)),""))</f>
        <v/>
      </c>
    </row>
    <row r="2547" spans="1:11" x14ac:dyDescent="0.2">
      <c r="A2547" s="196">
        <f>Sales_Entry!A2547</f>
        <v>0</v>
      </c>
      <c r="B2547" s="197">
        <f>Sales_Entry!B2547</f>
        <v>0</v>
      </c>
      <c r="C2547" s="198">
        <f>Sales_Entry!D2547</f>
        <v>0</v>
      </c>
      <c r="D2547" s="198" t="s">
        <v>1388</v>
      </c>
      <c r="E2547" s="198">
        <f>Sales_Entry!C2547</f>
        <v>0</v>
      </c>
      <c r="F2547" s="198">
        <f>Sales_Entry!E2547</f>
        <v>0</v>
      </c>
      <c r="G2547" s="199">
        <f>N(Sales_Entry!J2547)</f>
        <v>0</v>
      </c>
      <c r="H2547" s="199">
        <v>0</v>
      </c>
      <c r="I2547" s="199">
        <f t="shared" si="39"/>
        <v>0</v>
      </c>
      <c r="J2547" s="200"/>
      <c r="K2547" s="200" t="str" cm="1">
        <f t="array" ref="K2547">IF($C2547="","",IF(AND($C2547=Party_Statement!$C$5,$B2547&gt;=Party_Statement!$C$6,$B2547&lt;=Party_Statement!$E$6),SUMPRODUCT(($C$3:$C2547=Party_Statement!$C$5)*($B$3:$B2547&gt;=Party_Statement!$C$6)*($B$3:$B2547&lt;=Party_Statement!$E$6)),""))</f>
        <v/>
      </c>
    </row>
    <row r="2548" spans="1:11" x14ac:dyDescent="0.2">
      <c r="A2548" s="196">
        <f>Sales_Entry!A2548</f>
        <v>0</v>
      </c>
      <c r="B2548" s="197">
        <f>Sales_Entry!B2548</f>
        <v>0</v>
      </c>
      <c r="C2548" s="198">
        <f>Sales_Entry!D2548</f>
        <v>0</v>
      </c>
      <c r="D2548" s="198" t="s">
        <v>1388</v>
      </c>
      <c r="E2548" s="198">
        <f>Sales_Entry!C2548</f>
        <v>0</v>
      </c>
      <c r="F2548" s="198">
        <f>Sales_Entry!E2548</f>
        <v>0</v>
      </c>
      <c r="G2548" s="199">
        <f>N(Sales_Entry!J2548)</f>
        <v>0</v>
      </c>
      <c r="H2548" s="199">
        <v>0</v>
      </c>
      <c r="I2548" s="199">
        <f t="shared" si="39"/>
        <v>0</v>
      </c>
      <c r="J2548" s="200"/>
      <c r="K2548" s="200" t="str" cm="1">
        <f t="array" ref="K2548">IF($C2548="","",IF(AND($C2548=Party_Statement!$C$5,$B2548&gt;=Party_Statement!$C$6,$B2548&lt;=Party_Statement!$E$6),SUMPRODUCT(($C$3:$C2548=Party_Statement!$C$5)*($B$3:$B2548&gt;=Party_Statement!$C$6)*($B$3:$B2548&lt;=Party_Statement!$E$6)),""))</f>
        <v/>
      </c>
    </row>
    <row r="2549" spans="1:11" x14ac:dyDescent="0.2">
      <c r="A2549" s="196">
        <f>Sales_Entry!A2549</f>
        <v>0</v>
      </c>
      <c r="B2549" s="197">
        <f>Sales_Entry!B2549</f>
        <v>0</v>
      </c>
      <c r="C2549" s="198">
        <f>Sales_Entry!D2549</f>
        <v>0</v>
      </c>
      <c r="D2549" s="198" t="s">
        <v>1388</v>
      </c>
      <c r="E2549" s="198">
        <f>Sales_Entry!C2549</f>
        <v>0</v>
      </c>
      <c r="F2549" s="198">
        <f>Sales_Entry!E2549</f>
        <v>0</v>
      </c>
      <c r="G2549" s="199">
        <f>N(Sales_Entry!J2549)</f>
        <v>0</v>
      </c>
      <c r="H2549" s="199">
        <v>0</v>
      </c>
      <c r="I2549" s="199">
        <f t="shared" si="39"/>
        <v>0</v>
      </c>
      <c r="J2549" s="200"/>
      <c r="K2549" s="200" t="str" cm="1">
        <f t="array" ref="K2549">IF($C2549="","",IF(AND($C2549=Party_Statement!$C$5,$B2549&gt;=Party_Statement!$C$6,$B2549&lt;=Party_Statement!$E$6),SUMPRODUCT(($C$3:$C2549=Party_Statement!$C$5)*($B$3:$B2549&gt;=Party_Statement!$C$6)*($B$3:$B2549&lt;=Party_Statement!$E$6)),""))</f>
        <v/>
      </c>
    </row>
    <row r="2550" spans="1:11" x14ac:dyDescent="0.2">
      <c r="A2550" s="196">
        <f>Sales_Entry!A2550</f>
        <v>0</v>
      </c>
      <c r="B2550" s="197">
        <f>Sales_Entry!B2550</f>
        <v>0</v>
      </c>
      <c r="C2550" s="198">
        <f>Sales_Entry!D2550</f>
        <v>0</v>
      </c>
      <c r="D2550" s="198" t="s">
        <v>1388</v>
      </c>
      <c r="E2550" s="198">
        <f>Sales_Entry!C2550</f>
        <v>0</v>
      </c>
      <c r="F2550" s="198">
        <f>Sales_Entry!E2550</f>
        <v>0</v>
      </c>
      <c r="G2550" s="199">
        <f>N(Sales_Entry!J2550)</f>
        <v>0</v>
      </c>
      <c r="H2550" s="199">
        <v>0</v>
      </c>
      <c r="I2550" s="199">
        <f t="shared" si="39"/>
        <v>0</v>
      </c>
      <c r="J2550" s="200"/>
      <c r="K2550" s="200" t="str" cm="1">
        <f t="array" ref="K2550">IF($C2550="","",IF(AND($C2550=Party_Statement!$C$5,$B2550&gt;=Party_Statement!$C$6,$B2550&lt;=Party_Statement!$E$6),SUMPRODUCT(($C$3:$C2550=Party_Statement!$C$5)*($B$3:$B2550&gt;=Party_Statement!$C$6)*($B$3:$B2550&lt;=Party_Statement!$E$6)),""))</f>
        <v/>
      </c>
    </row>
    <row r="2551" spans="1:11" x14ac:dyDescent="0.2">
      <c r="A2551" s="196">
        <f>Sales_Entry!A2551</f>
        <v>0</v>
      </c>
      <c r="B2551" s="197">
        <f>Sales_Entry!B2551</f>
        <v>0</v>
      </c>
      <c r="C2551" s="198">
        <f>Sales_Entry!D2551</f>
        <v>0</v>
      </c>
      <c r="D2551" s="198" t="s">
        <v>1388</v>
      </c>
      <c r="E2551" s="198">
        <f>Sales_Entry!C2551</f>
        <v>0</v>
      </c>
      <c r="F2551" s="198">
        <f>Sales_Entry!E2551</f>
        <v>0</v>
      </c>
      <c r="G2551" s="199">
        <f>N(Sales_Entry!J2551)</f>
        <v>0</v>
      </c>
      <c r="H2551" s="199">
        <v>0</v>
      </c>
      <c r="I2551" s="199">
        <f t="shared" si="39"/>
        <v>0</v>
      </c>
      <c r="J2551" s="200"/>
      <c r="K2551" s="200" t="str" cm="1">
        <f t="array" ref="K2551">IF($C2551="","",IF(AND($C2551=Party_Statement!$C$5,$B2551&gt;=Party_Statement!$C$6,$B2551&lt;=Party_Statement!$E$6),SUMPRODUCT(($C$3:$C2551=Party_Statement!$C$5)*($B$3:$B2551&gt;=Party_Statement!$C$6)*($B$3:$B2551&lt;=Party_Statement!$E$6)),""))</f>
        <v/>
      </c>
    </row>
    <row r="2552" spans="1:11" x14ac:dyDescent="0.2">
      <c r="A2552" s="196">
        <f>Sales_Entry!A2552</f>
        <v>0</v>
      </c>
      <c r="B2552" s="197">
        <f>Sales_Entry!B2552</f>
        <v>0</v>
      </c>
      <c r="C2552" s="198">
        <f>Sales_Entry!D2552</f>
        <v>0</v>
      </c>
      <c r="D2552" s="198" t="s">
        <v>1388</v>
      </c>
      <c r="E2552" s="198">
        <f>Sales_Entry!C2552</f>
        <v>0</v>
      </c>
      <c r="F2552" s="198">
        <f>Sales_Entry!E2552</f>
        <v>0</v>
      </c>
      <c r="G2552" s="199">
        <f>N(Sales_Entry!J2552)</f>
        <v>0</v>
      </c>
      <c r="H2552" s="199">
        <v>0</v>
      </c>
      <c r="I2552" s="199">
        <f t="shared" si="39"/>
        <v>0</v>
      </c>
      <c r="J2552" s="200"/>
      <c r="K2552" s="200" t="str" cm="1">
        <f t="array" ref="K2552">IF($C2552="","",IF(AND($C2552=Party_Statement!$C$5,$B2552&gt;=Party_Statement!$C$6,$B2552&lt;=Party_Statement!$E$6),SUMPRODUCT(($C$3:$C2552=Party_Statement!$C$5)*($B$3:$B2552&gt;=Party_Statement!$C$6)*($B$3:$B2552&lt;=Party_Statement!$E$6)),""))</f>
        <v/>
      </c>
    </row>
    <row r="2553" spans="1:11" x14ac:dyDescent="0.2">
      <c r="A2553" s="196">
        <f>Sales_Entry!A2553</f>
        <v>0</v>
      </c>
      <c r="B2553" s="197">
        <f>Sales_Entry!B2553</f>
        <v>0</v>
      </c>
      <c r="C2553" s="198">
        <f>Sales_Entry!D2553</f>
        <v>0</v>
      </c>
      <c r="D2553" s="198" t="s">
        <v>1388</v>
      </c>
      <c r="E2553" s="198">
        <f>Sales_Entry!C2553</f>
        <v>0</v>
      </c>
      <c r="F2553" s="198">
        <f>Sales_Entry!E2553</f>
        <v>0</v>
      </c>
      <c r="G2553" s="199">
        <f>N(Sales_Entry!J2553)</f>
        <v>0</v>
      </c>
      <c r="H2553" s="199">
        <v>0</v>
      </c>
      <c r="I2553" s="199">
        <f t="shared" si="39"/>
        <v>0</v>
      </c>
      <c r="J2553" s="200"/>
      <c r="K2553" s="200" t="str" cm="1">
        <f t="array" ref="K2553">IF($C2553="","",IF(AND($C2553=Party_Statement!$C$5,$B2553&gt;=Party_Statement!$C$6,$B2553&lt;=Party_Statement!$E$6),SUMPRODUCT(($C$3:$C2553=Party_Statement!$C$5)*($B$3:$B2553&gt;=Party_Statement!$C$6)*($B$3:$B2553&lt;=Party_Statement!$E$6)),""))</f>
        <v/>
      </c>
    </row>
    <row r="2554" spans="1:11" x14ac:dyDescent="0.2">
      <c r="A2554" s="196">
        <f>Sales_Entry!A2554</f>
        <v>0</v>
      </c>
      <c r="B2554" s="197">
        <f>Sales_Entry!B2554</f>
        <v>0</v>
      </c>
      <c r="C2554" s="198">
        <f>Sales_Entry!D2554</f>
        <v>0</v>
      </c>
      <c r="D2554" s="198" t="s">
        <v>1388</v>
      </c>
      <c r="E2554" s="198">
        <f>Sales_Entry!C2554</f>
        <v>0</v>
      </c>
      <c r="F2554" s="198">
        <f>Sales_Entry!E2554</f>
        <v>0</v>
      </c>
      <c r="G2554" s="199">
        <f>N(Sales_Entry!J2554)</f>
        <v>0</v>
      </c>
      <c r="H2554" s="199">
        <v>0</v>
      </c>
      <c r="I2554" s="199">
        <f t="shared" si="39"/>
        <v>0</v>
      </c>
      <c r="J2554" s="200"/>
      <c r="K2554" s="200" t="str" cm="1">
        <f t="array" ref="K2554">IF($C2554="","",IF(AND($C2554=Party_Statement!$C$5,$B2554&gt;=Party_Statement!$C$6,$B2554&lt;=Party_Statement!$E$6),SUMPRODUCT(($C$3:$C2554=Party_Statement!$C$5)*($B$3:$B2554&gt;=Party_Statement!$C$6)*($B$3:$B2554&lt;=Party_Statement!$E$6)),""))</f>
        <v/>
      </c>
    </row>
    <row r="2555" spans="1:11" x14ac:dyDescent="0.2">
      <c r="A2555" s="196">
        <f>Sales_Entry!A2555</f>
        <v>0</v>
      </c>
      <c r="B2555" s="197">
        <f>Sales_Entry!B2555</f>
        <v>0</v>
      </c>
      <c r="C2555" s="198">
        <f>Sales_Entry!D2555</f>
        <v>0</v>
      </c>
      <c r="D2555" s="198" t="s">
        <v>1388</v>
      </c>
      <c r="E2555" s="198">
        <f>Sales_Entry!C2555</f>
        <v>0</v>
      </c>
      <c r="F2555" s="198">
        <f>Sales_Entry!E2555</f>
        <v>0</v>
      </c>
      <c r="G2555" s="199">
        <f>N(Sales_Entry!J2555)</f>
        <v>0</v>
      </c>
      <c r="H2555" s="199">
        <v>0</v>
      </c>
      <c r="I2555" s="199">
        <f t="shared" si="39"/>
        <v>0</v>
      </c>
      <c r="J2555" s="200"/>
      <c r="K2555" s="200" t="str" cm="1">
        <f t="array" ref="K2555">IF($C2555="","",IF(AND($C2555=Party_Statement!$C$5,$B2555&gt;=Party_Statement!$C$6,$B2555&lt;=Party_Statement!$E$6),SUMPRODUCT(($C$3:$C2555=Party_Statement!$C$5)*($B$3:$B2555&gt;=Party_Statement!$C$6)*($B$3:$B2555&lt;=Party_Statement!$E$6)),""))</f>
        <v/>
      </c>
    </row>
    <row r="2556" spans="1:11" x14ac:dyDescent="0.2">
      <c r="A2556" s="196">
        <f>Sales_Entry!A2556</f>
        <v>0</v>
      </c>
      <c r="B2556" s="197">
        <f>Sales_Entry!B2556</f>
        <v>0</v>
      </c>
      <c r="C2556" s="198">
        <f>Sales_Entry!D2556</f>
        <v>0</v>
      </c>
      <c r="D2556" s="198" t="s">
        <v>1388</v>
      </c>
      <c r="E2556" s="198">
        <f>Sales_Entry!C2556</f>
        <v>0</v>
      </c>
      <c r="F2556" s="198">
        <f>Sales_Entry!E2556</f>
        <v>0</v>
      </c>
      <c r="G2556" s="199">
        <f>N(Sales_Entry!J2556)</f>
        <v>0</v>
      </c>
      <c r="H2556" s="199">
        <v>0</v>
      </c>
      <c r="I2556" s="199">
        <f t="shared" si="39"/>
        <v>0</v>
      </c>
      <c r="J2556" s="200"/>
      <c r="K2556" s="200" t="str" cm="1">
        <f t="array" ref="K2556">IF($C2556="","",IF(AND($C2556=Party_Statement!$C$5,$B2556&gt;=Party_Statement!$C$6,$B2556&lt;=Party_Statement!$E$6),SUMPRODUCT(($C$3:$C2556=Party_Statement!$C$5)*($B$3:$B2556&gt;=Party_Statement!$C$6)*($B$3:$B2556&lt;=Party_Statement!$E$6)),""))</f>
        <v/>
      </c>
    </row>
    <row r="2557" spans="1:11" x14ac:dyDescent="0.2">
      <c r="A2557" s="196">
        <f>Sales_Entry!A2557</f>
        <v>0</v>
      </c>
      <c r="B2557" s="197">
        <f>Sales_Entry!B2557</f>
        <v>0</v>
      </c>
      <c r="C2557" s="198">
        <f>Sales_Entry!D2557</f>
        <v>0</v>
      </c>
      <c r="D2557" s="198" t="s">
        <v>1388</v>
      </c>
      <c r="E2557" s="198">
        <f>Sales_Entry!C2557</f>
        <v>0</v>
      </c>
      <c r="F2557" s="198">
        <f>Sales_Entry!E2557</f>
        <v>0</v>
      </c>
      <c r="G2557" s="199">
        <f>N(Sales_Entry!J2557)</f>
        <v>0</v>
      </c>
      <c r="H2557" s="199">
        <v>0</v>
      </c>
      <c r="I2557" s="199">
        <f t="shared" si="39"/>
        <v>0</v>
      </c>
      <c r="J2557" s="200"/>
      <c r="K2557" s="200" t="str" cm="1">
        <f t="array" ref="K2557">IF($C2557="","",IF(AND($C2557=Party_Statement!$C$5,$B2557&gt;=Party_Statement!$C$6,$B2557&lt;=Party_Statement!$E$6),SUMPRODUCT(($C$3:$C2557=Party_Statement!$C$5)*($B$3:$B2557&gt;=Party_Statement!$C$6)*($B$3:$B2557&lt;=Party_Statement!$E$6)),""))</f>
        <v/>
      </c>
    </row>
    <row r="2558" spans="1:11" x14ac:dyDescent="0.2">
      <c r="A2558" s="196">
        <f>Sales_Entry!A2558</f>
        <v>0</v>
      </c>
      <c r="B2558" s="197">
        <f>Sales_Entry!B2558</f>
        <v>0</v>
      </c>
      <c r="C2558" s="198">
        <f>Sales_Entry!D2558</f>
        <v>0</v>
      </c>
      <c r="D2558" s="198" t="s">
        <v>1388</v>
      </c>
      <c r="E2558" s="198">
        <f>Sales_Entry!C2558</f>
        <v>0</v>
      </c>
      <c r="F2558" s="198">
        <f>Sales_Entry!E2558</f>
        <v>0</v>
      </c>
      <c r="G2558" s="199">
        <f>N(Sales_Entry!J2558)</f>
        <v>0</v>
      </c>
      <c r="H2558" s="199">
        <v>0</v>
      </c>
      <c r="I2558" s="199">
        <f t="shared" si="39"/>
        <v>0</v>
      </c>
      <c r="J2558" s="200"/>
      <c r="K2558" s="200" t="str" cm="1">
        <f t="array" ref="K2558">IF($C2558="","",IF(AND($C2558=Party_Statement!$C$5,$B2558&gt;=Party_Statement!$C$6,$B2558&lt;=Party_Statement!$E$6),SUMPRODUCT(($C$3:$C2558=Party_Statement!$C$5)*($B$3:$B2558&gt;=Party_Statement!$C$6)*($B$3:$B2558&lt;=Party_Statement!$E$6)),""))</f>
        <v/>
      </c>
    </row>
    <row r="2559" spans="1:11" x14ac:dyDescent="0.2">
      <c r="A2559" s="196">
        <f>Sales_Entry!A2559</f>
        <v>0</v>
      </c>
      <c r="B2559" s="197">
        <f>Sales_Entry!B2559</f>
        <v>0</v>
      </c>
      <c r="C2559" s="198">
        <f>Sales_Entry!D2559</f>
        <v>0</v>
      </c>
      <c r="D2559" s="198" t="s">
        <v>1388</v>
      </c>
      <c r="E2559" s="198">
        <f>Sales_Entry!C2559</f>
        <v>0</v>
      </c>
      <c r="F2559" s="198">
        <f>Sales_Entry!E2559</f>
        <v>0</v>
      </c>
      <c r="G2559" s="199">
        <f>N(Sales_Entry!J2559)</f>
        <v>0</v>
      </c>
      <c r="H2559" s="199">
        <v>0</v>
      </c>
      <c r="I2559" s="199">
        <f t="shared" si="39"/>
        <v>0</v>
      </c>
      <c r="J2559" s="200"/>
      <c r="K2559" s="200" t="str" cm="1">
        <f t="array" ref="K2559">IF($C2559="","",IF(AND($C2559=Party_Statement!$C$5,$B2559&gt;=Party_Statement!$C$6,$B2559&lt;=Party_Statement!$E$6),SUMPRODUCT(($C$3:$C2559=Party_Statement!$C$5)*($B$3:$B2559&gt;=Party_Statement!$C$6)*($B$3:$B2559&lt;=Party_Statement!$E$6)),""))</f>
        <v/>
      </c>
    </row>
    <row r="2560" spans="1:11" x14ac:dyDescent="0.2">
      <c r="A2560" s="196">
        <f>Sales_Entry!A2560</f>
        <v>0</v>
      </c>
      <c r="B2560" s="197">
        <f>Sales_Entry!B2560</f>
        <v>0</v>
      </c>
      <c r="C2560" s="198">
        <f>Sales_Entry!D2560</f>
        <v>0</v>
      </c>
      <c r="D2560" s="198" t="s">
        <v>1388</v>
      </c>
      <c r="E2560" s="198">
        <f>Sales_Entry!C2560</f>
        <v>0</v>
      </c>
      <c r="F2560" s="198">
        <f>Sales_Entry!E2560</f>
        <v>0</v>
      </c>
      <c r="G2560" s="199">
        <f>N(Sales_Entry!J2560)</f>
        <v>0</v>
      </c>
      <c r="H2560" s="199">
        <v>0</v>
      </c>
      <c r="I2560" s="199">
        <f t="shared" si="39"/>
        <v>0</v>
      </c>
      <c r="J2560" s="200"/>
      <c r="K2560" s="200" t="str" cm="1">
        <f t="array" ref="K2560">IF($C2560="","",IF(AND($C2560=Party_Statement!$C$5,$B2560&gt;=Party_Statement!$C$6,$B2560&lt;=Party_Statement!$E$6),SUMPRODUCT(($C$3:$C2560=Party_Statement!$C$5)*($B$3:$B2560&gt;=Party_Statement!$C$6)*($B$3:$B2560&lt;=Party_Statement!$E$6)),""))</f>
        <v/>
      </c>
    </row>
    <row r="2561" spans="1:11" x14ac:dyDescent="0.2">
      <c r="A2561" s="196">
        <f>Sales_Entry!A2561</f>
        <v>0</v>
      </c>
      <c r="B2561" s="197">
        <f>Sales_Entry!B2561</f>
        <v>0</v>
      </c>
      <c r="C2561" s="198">
        <f>Sales_Entry!D2561</f>
        <v>0</v>
      </c>
      <c r="D2561" s="198" t="s">
        <v>1388</v>
      </c>
      <c r="E2561" s="198">
        <f>Sales_Entry!C2561</f>
        <v>0</v>
      </c>
      <c r="F2561" s="198">
        <f>Sales_Entry!E2561</f>
        <v>0</v>
      </c>
      <c r="G2561" s="199">
        <f>N(Sales_Entry!J2561)</f>
        <v>0</v>
      </c>
      <c r="H2561" s="199">
        <v>0</v>
      </c>
      <c r="I2561" s="199">
        <f t="shared" si="39"/>
        <v>0</v>
      </c>
      <c r="J2561" s="200"/>
      <c r="K2561" s="200" t="str" cm="1">
        <f t="array" ref="K2561">IF($C2561="","",IF(AND($C2561=Party_Statement!$C$5,$B2561&gt;=Party_Statement!$C$6,$B2561&lt;=Party_Statement!$E$6),SUMPRODUCT(($C$3:$C2561=Party_Statement!$C$5)*($B$3:$B2561&gt;=Party_Statement!$C$6)*($B$3:$B2561&lt;=Party_Statement!$E$6)),""))</f>
        <v/>
      </c>
    </row>
    <row r="2562" spans="1:11" x14ac:dyDescent="0.2">
      <c r="A2562" s="196">
        <f>Sales_Entry!A2562</f>
        <v>0</v>
      </c>
      <c r="B2562" s="197">
        <f>Sales_Entry!B2562</f>
        <v>0</v>
      </c>
      <c r="C2562" s="198">
        <f>Sales_Entry!D2562</f>
        <v>0</v>
      </c>
      <c r="D2562" s="198" t="s">
        <v>1388</v>
      </c>
      <c r="E2562" s="198">
        <f>Sales_Entry!C2562</f>
        <v>0</v>
      </c>
      <c r="F2562" s="198">
        <f>Sales_Entry!E2562</f>
        <v>0</v>
      </c>
      <c r="G2562" s="199">
        <f>N(Sales_Entry!J2562)</f>
        <v>0</v>
      </c>
      <c r="H2562" s="199">
        <v>0</v>
      </c>
      <c r="I2562" s="199">
        <f t="shared" si="39"/>
        <v>0</v>
      </c>
      <c r="J2562" s="200"/>
      <c r="K2562" s="200" t="str" cm="1">
        <f t="array" ref="K2562">IF($C2562="","",IF(AND($C2562=Party_Statement!$C$5,$B2562&gt;=Party_Statement!$C$6,$B2562&lt;=Party_Statement!$E$6),SUMPRODUCT(($C$3:$C2562=Party_Statement!$C$5)*($B$3:$B2562&gt;=Party_Statement!$C$6)*($B$3:$B2562&lt;=Party_Statement!$E$6)),""))</f>
        <v/>
      </c>
    </row>
    <row r="2563" spans="1:11" x14ac:dyDescent="0.2">
      <c r="A2563" s="196">
        <f>Sales_Entry!A2563</f>
        <v>0</v>
      </c>
      <c r="B2563" s="197">
        <f>Sales_Entry!B2563</f>
        <v>0</v>
      </c>
      <c r="C2563" s="198">
        <f>Sales_Entry!D2563</f>
        <v>0</v>
      </c>
      <c r="D2563" s="198" t="s">
        <v>1388</v>
      </c>
      <c r="E2563" s="198">
        <f>Sales_Entry!C2563</f>
        <v>0</v>
      </c>
      <c r="F2563" s="198">
        <f>Sales_Entry!E2563</f>
        <v>0</v>
      </c>
      <c r="G2563" s="199">
        <f>N(Sales_Entry!J2563)</f>
        <v>0</v>
      </c>
      <c r="H2563" s="199">
        <v>0</v>
      </c>
      <c r="I2563" s="199">
        <f t="shared" si="39"/>
        <v>0</v>
      </c>
      <c r="J2563" s="200"/>
      <c r="K2563" s="200" t="str" cm="1">
        <f t="array" ref="K2563">IF($C2563="","",IF(AND($C2563=Party_Statement!$C$5,$B2563&gt;=Party_Statement!$C$6,$B2563&lt;=Party_Statement!$E$6),SUMPRODUCT(($C$3:$C2563=Party_Statement!$C$5)*($B$3:$B2563&gt;=Party_Statement!$C$6)*($B$3:$B2563&lt;=Party_Statement!$E$6)),""))</f>
        <v/>
      </c>
    </row>
    <row r="2564" spans="1:11" x14ac:dyDescent="0.2">
      <c r="A2564" s="196">
        <f>Sales_Entry!A2564</f>
        <v>0</v>
      </c>
      <c r="B2564" s="197">
        <f>Sales_Entry!B2564</f>
        <v>0</v>
      </c>
      <c r="C2564" s="198">
        <f>Sales_Entry!D2564</f>
        <v>0</v>
      </c>
      <c r="D2564" s="198" t="s">
        <v>1388</v>
      </c>
      <c r="E2564" s="198">
        <f>Sales_Entry!C2564</f>
        <v>0</v>
      </c>
      <c r="F2564" s="198">
        <f>Sales_Entry!E2564</f>
        <v>0</v>
      </c>
      <c r="G2564" s="199">
        <f>N(Sales_Entry!J2564)</f>
        <v>0</v>
      </c>
      <c r="H2564" s="199">
        <v>0</v>
      </c>
      <c r="I2564" s="199">
        <f t="shared" ref="I2564:I2627" si="40">IF($C2564="","",$G2564-$H2564)</f>
        <v>0</v>
      </c>
      <c r="J2564" s="200"/>
      <c r="K2564" s="200" t="str" cm="1">
        <f t="array" ref="K2564">IF($C2564="","",IF(AND($C2564=Party_Statement!$C$5,$B2564&gt;=Party_Statement!$C$6,$B2564&lt;=Party_Statement!$E$6),SUMPRODUCT(($C$3:$C2564=Party_Statement!$C$5)*($B$3:$B2564&gt;=Party_Statement!$C$6)*($B$3:$B2564&lt;=Party_Statement!$E$6)),""))</f>
        <v/>
      </c>
    </row>
    <row r="2565" spans="1:11" x14ac:dyDescent="0.2">
      <c r="A2565" s="196">
        <f>Sales_Entry!A2565</f>
        <v>0</v>
      </c>
      <c r="B2565" s="197">
        <f>Sales_Entry!B2565</f>
        <v>0</v>
      </c>
      <c r="C2565" s="198">
        <f>Sales_Entry!D2565</f>
        <v>0</v>
      </c>
      <c r="D2565" s="198" t="s">
        <v>1388</v>
      </c>
      <c r="E2565" s="198">
        <f>Sales_Entry!C2565</f>
        <v>0</v>
      </c>
      <c r="F2565" s="198">
        <f>Sales_Entry!E2565</f>
        <v>0</v>
      </c>
      <c r="G2565" s="199">
        <f>N(Sales_Entry!J2565)</f>
        <v>0</v>
      </c>
      <c r="H2565" s="199">
        <v>0</v>
      </c>
      <c r="I2565" s="199">
        <f t="shared" si="40"/>
        <v>0</v>
      </c>
      <c r="J2565" s="200"/>
      <c r="K2565" s="200" t="str" cm="1">
        <f t="array" ref="K2565">IF($C2565="","",IF(AND($C2565=Party_Statement!$C$5,$B2565&gt;=Party_Statement!$C$6,$B2565&lt;=Party_Statement!$E$6),SUMPRODUCT(($C$3:$C2565=Party_Statement!$C$5)*($B$3:$B2565&gt;=Party_Statement!$C$6)*($B$3:$B2565&lt;=Party_Statement!$E$6)),""))</f>
        <v/>
      </c>
    </row>
    <row r="2566" spans="1:11" x14ac:dyDescent="0.2">
      <c r="A2566" s="196">
        <f>Sales_Entry!A2566</f>
        <v>0</v>
      </c>
      <c r="B2566" s="197">
        <f>Sales_Entry!B2566</f>
        <v>0</v>
      </c>
      <c r="C2566" s="198">
        <f>Sales_Entry!D2566</f>
        <v>0</v>
      </c>
      <c r="D2566" s="198" t="s">
        <v>1388</v>
      </c>
      <c r="E2566" s="198">
        <f>Sales_Entry!C2566</f>
        <v>0</v>
      </c>
      <c r="F2566" s="198">
        <f>Sales_Entry!E2566</f>
        <v>0</v>
      </c>
      <c r="G2566" s="199">
        <f>N(Sales_Entry!J2566)</f>
        <v>0</v>
      </c>
      <c r="H2566" s="199">
        <v>0</v>
      </c>
      <c r="I2566" s="199">
        <f t="shared" si="40"/>
        <v>0</v>
      </c>
      <c r="J2566" s="200"/>
      <c r="K2566" s="200" t="str" cm="1">
        <f t="array" ref="K2566">IF($C2566="","",IF(AND($C2566=Party_Statement!$C$5,$B2566&gt;=Party_Statement!$C$6,$B2566&lt;=Party_Statement!$E$6),SUMPRODUCT(($C$3:$C2566=Party_Statement!$C$5)*($B$3:$B2566&gt;=Party_Statement!$C$6)*($B$3:$B2566&lt;=Party_Statement!$E$6)),""))</f>
        <v/>
      </c>
    </row>
    <row r="2567" spans="1:11" x14ac:dyDescent="0.2">
      <c r="A2567" s="196">
        <f>Sales_Entry!A2567</f>
        <v>0</v>
      </c>
      <c r="B2567" s="197">
        <f>Sales_Entry!B2567</f>
        <v>0</v>
      </c>
      <c r="C2567" s="198">
        <f>Sales_Entry!D2567</f>
        <v>0</v>
      </c>
      <c r="D2567" s="198" t="s">
        <v>1388</v>
      </c>
      <c r="E2567" s="198">
        <f>Sales_Entry!C2567</f>
        <v>0</v>
      </c>
      <c r="F2567" s="198">
        <f>Sales_Entry!E2567</f>
        <v>0</v>
      </c>
      <c r="G2567" s="199">
        <f>N(Sales_Entry!J2567)</f>
        <v>0</v>
      </c>
      <c r="H2567" s="199">
        <v>0</v>
      </c>
      <c r="I2567" s="199">
        <f t="shared" si="40"/>
        <v>0</v>
      </c>
      <c r="J2567" s="200"/>
      <c r="K2567" s="200" t="str" cm="1">
        <f t="array" ref="K2567">IF($C2567="","",IF(AND($C2567=Party_Statement!$C$5,$B2567&gt;=Party_Statement!$C$6,$B2567&lt;=Party_Statement!$E$6),SUMPRODUCT(($C$3:$C2567=Party_Statement!$C$5)*($B$3:$B2567&gt;=Party_Statement!$C$6)*($B$3:$B2567&lt;=Party_Statement!$E$6)),""))</f>
        <v/>
      </c>
    </row>
    <row r="2568" spans="1:11" x14ac:dyDescent="0.2">
      <c r="A2568" s="196">
        <f>Sales_Entry!A2568</f>
        <v>0</v>
      </c>
      <c r="B2568" s="197">
        <f>Sales_Entry!B2568</f>
        <v>0</v>
      </c>
      <c r="C2568" s="198">
        <f>Sales_Entry!D2568</f>
        <v>0</v>
      </c>
      <c r="D2568" s="198" t="s">
        <v>1388</v>
      </c>
      <c r="E2568" s="198">
        <f>Sales_Entry!C2568</f>
        <v>0</v>
      </c>
      <c r="F2568" s="198">
        <f>Sales_Entry!E2568</f>
        <v>0</v>
      </c>
      <c r="G2568" s="199">
        <f>N(Sales_Entry!J2568)</f>
        <v>0</v>
      </c>
      <c r="H2568" s="199">
        <v>0</v>
      </c>
      <c r="I2568" s="199">
        <f t="shared" si="40"/>
        <v>0</v>
      </c>
      <c r="J2568" s="200"/>
      <c r="K2568" s="200" t="str" cm="1">
        <f t="array" ref="K2568">IF($C2568="","",IF(AND($C2568=Party_Statement!$C$5,$B2568&gt;=Party_Statement!$C$6,$B2568&lt;=Party_Statement!$E$6),SUMPRODUCT(($C$3:$C2568=Party_Statement!$C$5)*($B$3:$B2568&gt;=Party_Statement!$C$6)*($B$3:$B2568&lt;=Party_Statement!$E$6)),""))</f>
        <v/>
      </c>
    </row>
    <row r="2569" spans="1:11" x14ac:dyDescent="0.2">
      <c r="A2569" s="196">
        <f>Sales_Entry!A2569</f>
        <v>0</v>
      </c>
      <c r="B2569" s="197">
        <f>Sales_Entry!B2569</f>
        <v>0</v>
      </c>
      <c r="C2569" s="198">
        <f>Sales_Entry!D2569</f>
        <v>0</v>
      </c>
      <c r="D2569" s="198" t="s">
        <v>1388</v>
      </c>
      <c r="E2569" s="198">
        <f>Sales_Entry!C2569</f>
        <v>0</v>
      </c>
      <c r="F2569" s="198">
        <f>Sales_Entry!E2569</f>
        <v>0</v>
      </c>
      <c r="G2569" s="199">
        <f>N(Sales_Entry!J2569)</f>
        <v>0</v>
      </c>
      <c r="H2569" s="199">
        <v>0</v>
      </c>
      <c r="I2569" s="199">
        <f t="shared" si="40"/>
        <v>0</v>
      </c>
      <c r="J2569" s="200"/>
      <c r="K2569" s="200" t="str" cm="1">
        <f t="array" ref="K2569">IF($C2569="","",IF(AND($C2569=Party_Statement!$C$5,$B2569&gt;=Party_Statement!$C$6,$B2569&lt;=Party_Statement!$E$6),SUMPRODUCT(($C$3:$C2569=Party_Statement!$C$5)*($B$3:$B2569&gt;=Party_Statement!$C$6)*($B$3:$B2569&lt;=Party_Statement!$E$6)),""))</f>
        <v/>
      </c>
    </row>
    <row r="2570" spans="1:11" x14ac:dyDescent="0.2">
      <c r="A2570" s="196">
        <f>Sales_Entry!A2570</f>
        <v>0</v>
      </c>
      <c r="B2570" s="197">
        <f>Sales_Entry!B2570</f>
        <v>0</v>
      </c>
      <c r="C2570" s="198">
        <f>Sales_Entry!D2570</f>
        <v>0</v>
      </c>
      <c r="D2570" s="198" t="s">
        <v>1388</v>
      </c>
      <c r="E2570" s="198">
        <f>Sales_Entry!C2570</f>
        <v>0</v>
      </c>
      <c r="F2570" s="198">
        <f>Sales_Entry!E2570</f>
        <v>0</v>
      </c>
      <c r="G2570" s="199">
        <f>N(Sales_Entry!J2570)</f>
        <v>0</v>
      </c>
      <c r="H2570" s="199">
        <v>0</v>
      </c>
      <c r="I2570" s="199">
        <f t="shared" si="40"/>
        <v>0</v>
      </c>
      <c r="J2570" s="200"/>
      <c r="K2570" s="200" t="str" cm="1">
        <f t="array" ref="K2570">IF($C2570="","",IF(AND($C2570=Party_Statement!$C$5,$B2570&gt;=Party_Statement!$C$6,$B2570&lt;=Party_Statement!$E$6),SUMPRODUCT(($C$3:$C2570=Party_Statement!$C$5)*($B$3:$B2570&gt;=Party_Statement!$C$6)*($B$3:$B2570&lt;=Party_Statement!$E$6)),""))</f>
        <v/>
      </c>
    </row>
    <row r="2571" spans="1:11" x14ac:dyDescent="0.2">
      <c r="A2571" s="196">
        <f>Sales_Entry!A2571</f>
        <v>0</v>
      </c>
      <c r="B2571" s="197">
        <f>Sales_Entry!B2571</f>
        <v>0</v>
      </c>
      <c r="C2571" s="198">
        <f>Sales_Entry!D2571</f>
        <v>0</v>
      </c>
      <c r="D2571" s="198" t="s">
        <v>1388</v>
      </c>
      <c r="E2571" s="198">
        <f>Sales_Entry!C2571</f>
        <v>0</v>
      </c>
      <c r="F2571" s="198">
        <f>Sales_Entry!E2571</f>
        <v>0</v>
      </c>
      <c r="G2571" s="199">
        <f>N(Sales_Entry!J2571)</f>
        <v>0</v>
      </c>
      <c r="H2571" s="199">
        <v>0</v>
      </c>
      <c r="I2571" s="199">
        <f t="shared" si="40"/>
        <v>0</v>
      </c>
      <c r="J2571" s="200"/>
      <c r="K2571" s="200" t="str" cm="1">
        <f t="array" ref="K2571">IF($C2571="","",IF(AND($C2571=Party_Statement!$C$5,$B2571&gt;=Party_Statement!$C$6,$B2571&lt;=Party_Statement!$E$6),SUMPRODUCT(($C$3:$C2571=Party_Statement!$C$5)*($B$3:$B2571&gt;=Party_Statement!$C$6)*($B$3:$B2571&lt;=Party_Statement!$E$6)),""))</f>
        <v/>
      </c>
    </row>
    <row r="2572" spans="1:11" x14ac:dyDescent="0.2">
      <c r="A2572" s="196">
        <f>Sales_Entry!A2572</f>
        <v>0</v>
      </c>
      <c r="B2572" s="197">
        <f>Sales_Entry!B2572</f>
        <v>0</v>
      </c>
      <c r="C2572" s="198">
        <f>Sales_Entry!D2572</f>
        <v>0</v>
      </c>
      <c r="D2572" s="198" t="s">
        <v>1388</v>
      </c>
      <c r="E2572" s="198">
        <f>Sales_Entry!C2572</f>
        <v>0</v>
      </c>
      <c r="F2572" s="198">
        <f>Sales_Entry!E2572</f>
        <v>0</v>
      </c>
      <c r="G2572" s="199">
        <f>N(Sales_Entry!J2572)</f>
        <v>0</v>
      </c>
      <c r="H2572" s="199">
        <v>0</v>
      </c>
      <c r="I2572" s="199">
        <f t="shared" si="40"/>
        <v>0</v>
      </c>
      <c r="J2572" s="200"/>
      <c r="K2572" s="200" t="str" cm="1">
        <f t="array" ref="K2572">IF($C2572="","",IF(AND($C2572=Party_Statement!$C$5,$B2572&gt;=Party_Statement!$C$6,$B2572&lt;=Party_Statement!$E$6),SUMPRODUCT(($C$3:$C2572=Party_Statement!$C$5)*($B$3:$B2572&gt;=Party_Statement!$C$6)*($B$3:$B2572&lt;=Party_Statement!$E$6)),""))</f>
        <v/>
      </c>
    </row>
    <row r="2573" spans="1:11" x14ac:dyDescent="0.2">
      <c r="A2573" s="196">
        <f>Sales_Entry!A2573</f>
        <v>0</v>
      </c>
      <c r="B2573" s="197">
        <f>Sales_Entry!B2573</f>
        <v>0</v>
      </c>
      <c r="C2573" s="198">
        <f>Sales_Entry!D2573</f>
        <v>0</v>
      </c>
      <c r="D2573" s="198" t="s">
        <v>1388</v>
      </c>
      <c r="E2573" s="198">
        <f>Sales_Entry!C2573</f>
        <v>0</v>
      </c>
      <c r="F2573" s="198">
        <f>Sales_Entry!E2573</f>
        <v>0</v>
      </c>
      <c r="G2573" s="199">
        <f>N(Sales_Entry!J2573)</f>
        <v>0</v>
      </c>
      <c r="H2573" s="199">
        <v>0</v>
      </c>
      <c r="I2573" s="199">
        <f t="shared" si="40"/>
        <v>0</v>
      </c>
      <c r="J2573" s="200"/>
      <c r="K2573" s="200" t="str" cm="1">
        <f t="array" ref="K2573">IF($C2573="","",IF(AND($C2573=Party_Statement!$C$5,$B2573&gt;=Party_Statement!$C$6,$B2573&lt;=Party_Statement!$E$6),SUMPRODUCT(($C$3:$C2573=Party_Statement!$C$5)*($B$3:$B2573&gt;=Party_Statement!$C$6)*($B$3:$B2573&lt;=Party_Statement!$E$6)),""))</f>
        <v/>
      </c>
    </row>
    <row r="2574" spans="1:11" x14ac:dyDescent="0.2">
      <c r="A2574" s="196">
        <f>Sales_Entry!A2574</f>
        <v>0</v>
      </c>
      <c r="B2574" s="197">
        <f>Sales_Entry!B2574</f>
        <v>0</v>
      </c>
      <c r="C2574" s="198">
        <f>Sales_Entry!D2574</f>
        <v>0</v>
      </c>
      <c r="D2574" s="198" t="s">
        <v>1388</v>
      </c>
      <c r="E2574" s="198">
        <f>Sales_Entry!C2574</f>
        <v>0</v>
      </c>
      <c r="F2574" s="198">
        <f>Sales_Entry!E2574</f>
        <v>0</v>
      </c>
      <c r="G2574" s="199">
        <f>N(Sales_Entry!J2574)</f>
        <v>0</v>
      </c>
      <c r="H2574" s="199">
        <v>0</v>
      </c>
      <c r="I2574" s="199">
        <f t="shared" si="40"/>
        <v>0</v>
      </c>
      <c r="J2574" s="200"/>
      <c r="K2574" s="200" t="str" cm="1">
        <f t="array" ref="K2574">IF($C2574="","",IF(AND($C2574=Party_Statement!$C$5,$B2574&gt;=Party_Statement!$C$6,$B2574&lt;=Party_Statement!$E$6),SUMPRODUCT(($C$3:$C2574=Party_Statement!$C$5)*($B$3:$B2574&gt;=Party_Statement!$C$6)*($B$3:$B2574&lt;=Party_Statement!$E$6)),""))</f>
        <v/>
      </c>
    </row>
    <row r="2575" spans="1:11" x14ac:dyDescent="0.2">
      <c r="A2575" s="196">
        <f>Sales_Entry!A2575</f>
        <v>0</v>
      </c>
      <c r="B2575" s="197">
        <f>Sales_Entry!B2575</f>
        <v>0</v>
      </c>
      <c r="C2575" s="198">
        <f>Sales_Entry!D2575</f>
        <v>0</v>
      </c>
      <c r="D2575" s="198" t="s">
        <v>1388</v>
      </c>
      <c r="E2575" s="198">
        <f>Sales_Entry!C2575</f>
        <v>0</v>
      </c>
      <c r="F2575" s="198">
        <f>Sales_Entry!E2575</f>
        <v>0</v>
      </c>
      <c r="G2575" s="199">
        <f>N(Sales_Entry!J2575)</f>
        <v>0</v>
      </c>
      <c r="H2575" s="199">
        <v>0</v>
      </c>
      <c r="I2575" s="199">
        <f t="shared" si="40"/>
        <v>0</v>
      </c>
      <c r="J2575" s="200"/>
      <c r="K2575" s="200" t="str" cm="1">
        <f t="array" ref="K2575">IF($C2575="","",IF(AND($C2575=Party_Statement!$C$5,$B2575&gt;=Party_Statement!$C$6,$B2575&lt;=Party_Statement!$E$6),SUMPRODUCT(($C$3:$C2575=Party_Statement!$C$5)*($B$3:$B2575&gt;=Party_Statement!$C$6)*($B$3:$B2575&lt;=Party_Statement!$E$6)),""))</f>
        <v/>
      </c>
    </row>
    <row r="2576" spans="1:11" x14ac:dyDescent="0.2">
      <c r="A2576" s="196">
        <f>Sales_Entry!A2576</f>
        <v>0</v>
      </c>
      <c r="B2576" s="197">
        <f>Sales_Entry!B2576</f>
        <v>0</v>
      </c>
      <c r="C2576" s="198">
        <f>Sales_Entry!D2576</f>
        <v>0</v>
      </c>
      <c r="D2576" s="198" t="s">
        <v>1388</v>
      </c>
      <c r="E2576" s="198">
        <f>Sales_Entry!C2576</f>
        <v>0</v>
      </c>
      <c r="F2576" s="198">
        <f>Sales_Entry!E2576</f>
        <v>0</v>
      </c>
      <c r="G2576" s="199">
        <f>N(Sales_Entry!J2576)</f>
        <v>0</v>
      </c>
      <c r="H2576" s="199">
        <v>0</v>
      </c>
      <c r="I2576" s="199">
        <f t="shared" si="40"/>
        <v>0</v>
      </c>
      <c r="J2576" s="200"/>
      <c r="K2576" s="200" t="str" cm="1">
        <f t="array" ref="K2576">IF($C2576="","",IF(AND($C2576=Party_Statement!$C$5,$B2576&gt;=Party_Statement!$C$6,$B2576&lt;=Party_Statement!$E$6),SUMPRODUCT(($C$3:$C2576=Party_Statement!$C$5)*($B$3:$B2576&gt;=Party_Statement!$C$6)*($B$3:$B2576&lt;=Party_Statement!$E$6)),""))</f>
        <v/>
      </c>
    </row>
    <row r="2577" spans="1:11" x14ac:dyDescent="0.2">
      <c r="A2577" s="196">
        <f>Sales_Entry!A2577</f>
        <v>0</v>
      </c>
      <c r="B2577" s="197">
        <f>Sales_Entry!B2577</f>
        <v>0</v>
      </c>
      <c r="C2577" s="198">
        <f>Sales_Entry!D2577</f>
        <v>0</v>
      </c>
      <c r="D2577" s="198" t="s">
        <v>1388</v>
      </c>
      <c r="E2577" s="198">
        <f>Sales_Entry!C2577</f>
        <v>0</v>
      </c>
      <c r="F2577" s="198">
        <f>Sales_Entry!E2577</f>
        <v>0</v>
      </c>
      <c r="G2577" s="199">
        <f>N(Sales_Entry!J2577)</f>
        <v>0</v>
      </c>
      <c r="H2577" s="199">
        <v>0</v>
      </c>
      <c r="I2577" s="199">
        <f t="shared" si="40"/>
        <v>0</v>
      </c>
      <c r="J2577" s="200"/>
      <c r="K2577" s="200" t="str" cm="1">
        <f t="array" ref="K2577">IF($C2577="","",IF(AND($C2577=Party_Statement!$C$5,$B2577&gt;=Party_Statement!$C$6,$B2577&lt;=Party_Statement!$E$6),SUMPRODUCT(($C$3:$C2577=Party_Statement!$C$5)*($B$3:$B2577&gt;=Party_Statement!$C$6)*($B$3:$B2577&lt;=Party_Statement!$E$6)),""))</f>
        <v/>
      </c>
    </row>
    <row r="2578" spans="1:11" x14ac:dyDescent="0.2">
      <c r="A2578" s="196">
        <f>Sales_Entry!A2578</f>
        <v>0</v>
      </c>
      <c r="B2578" s="197">
        <f>Sales_Entry!B2578</f>
        <v>0</v>
      </c>
      <c r="C2578" s="198">
        <f>Sales_Entry!D2578</f>
        <v>0</v>
      </c>
      <c r="D2578" s="198" t="s">
        <v>1388</v>
      </c>
      <c r="E2578" s="198">
        <f>Sales_Entry!C2578</f>
        <v>0</v>
      </c>
      <c r="F2578" s="198">
        <f>Sales_Entry!E2578</f>
        <v>0</v>
      </c>
      <c r="G2578" s="199">
        <f>N(Sales_Entry!J2578)</f>
        <v>0</v>
      </c>
      <c r="H2578" s="199">
        <v>0</v>
      </c>
      <c r="I2578" s="199">
        <f t="shared" si="40"/>
        <v>0</v>
      </c>
      <c r="J2578" s="200"/>
      <c r="K2578" s="200" t="str" cm="1">
        <f t="array" ref="K2578">IF($C2578="","",IF(AND($C2578=Party_Statement!$C$5,$B2578&gt;=Party_Statement!$C$6,$B2578&lt;=Party_Statement!$E$6),SUMPRODUCT(($C$3:$C2578=Party_Statement!$C$5)*($B$3:$B2578&gt;=Party_Statement!$C$6)*($B$3:$B2578&lt;=Party_Statement!$E$6)),""))</f>
        <v/>
      </c>
    </row>
    <row r="2579" spans="1:11" x14ac:dyDescent="0.2">
      <c r="A2579" s="196">
        <f>Sales_Entry!A2579</f>
        <v>0</v>
      </c>
      <c r="B2579" s="197">
        <f>Sales_Entry!B2579</f>
        <v>0</v>
      </c>
      <c r="C2579" s="198">
        <f>Sales_Entry!D2579</f>
        <v>0</v>
      </c>
      <c r="D2579" s="198" t="s">
        <v>1388</v>
      </c>
      <c r="E2579" s="198">
        <f>Sales_Entry!C2579</f>
        <v>0</v>
      </c>
      <c r="F2579" s="198">
        <f>Sales_Entry!E2579</f>
        <v>0</v>
      </c>
      <c r="G2579" s="199">
        <f>N(Sales_Entry!J2579)</f>
        <v>0</v>
      </c>
      <c r="H2579" s="199">
        <v>0</v>
      </c>
      <c r="I2579" s="199">
        <f t="shared" si="40"/>
        <v>0</v>
      </c>
      <c r="J2579" s="200"/>
      <c r="K2579" s="200" t="str" cm="1">
        <f t="array" ref="K2579">IF($C2579="","",IF(AND($C2579=Party_Statement!$C$5,$B2579&gt;=Party_Statement!$C$6,$B2579&lt;=Party_Statement!$E$6),SUMPRODUCT(($C$3:$C2579=Party_Statement!$C$5)*($B$3:$B2579&gt;=Party_Statement!$C$6)*($B$3:$B2579&lt;=Party_Statement!$E$6)),""))</f>
        <v/>
      </c>
    </row>
    <row r="2580" spans="1:11" x14ac:dyDescent="0.2">
      <c r="A2580" s="196">
        <f>Sales_Entry!A2580</f>
        <v>0</v>
      </c>
      <c r="B2580" s="197">
        <f>Sales_Entry!B2580</f>
        <v>0</v>
      </c>
      <c r="C2580" s="198">
        <f>Sales_Entry!D2580</f>
        <v>0</v>
      </c>
      <c r="D2580" s="198" t="s">
        <v>1388</v>
      </c>
      <c r="E2580" s="198">
        <f>Sales_Entry!C2580</f>
        <v>0</v>
      </c>
      <c r="F2580" s="198">
        <f>Sales_Entry!E2580</f>
        <v>0</v>
      </c>
      <c r="G2580" s="199">
        <f>N(Sales_Entry!J2580)</f>
        <v>0</v>
      </c>
      <c r="H2580" s="199">
        <v>0</v>
      </c>
      <c r="I2580" s="199">
        <f t="shared" si="40"/>
        <v>0</v>
      </c>
      <c r="J2580" s="200"/>
      <c r="K2580" s="200" t="str" cm="1">
        <f t="array" ref="K2580">IF($C2580="","",IF(AND($C2580=Party_Statement!$C$5,$B2580&gt;=Party_Statement!$C$6,$B2580&lt;=Party_Statement!$E$6),SUMPRODUCT(($C$3:$C2580=Party_Statement!$C$5)*($B$3:$B2580&gt;=Party_Statement!$C$6)*($B$3:$B2580&lt;=Party_Statement!$E$6)),""))</f>
        <v/>
      </c>
    </row>
    <row r="2581" spans="1:11" x14ac:dyDescent="0.2">
      <c r="A2581" s="196">
        <f>Sales_Entry!A2581</f>
        <v>0</v>
      </c>
      <c r="B2581" s="197">
        <f>Sales_Entry!B2581</f>
        <v>0</v>
      </c>
      <c r="C2581" s="198">
        <f>Sales_Entry!D2581</f>
        <v>0</v>
      </c>
      <c r="D2581" s="198" t="s">
        <v>1388</v>
      </c>
      <c r="E2581" s="198">
        <f>Sales_Entry!C2581</f>
        <v>0</v>
      </c>
      <c r="F2581" s="198">
        <f>Sales_Entry!E2581</f>
        <v>0</v>
      </c>
      <c r="G2581" s="199">
        <f>N(Sales_Entry!J2581)</f>
        <v>0</v>
      </c>
      <c r="H2581" s="199">
        <v>0</v>
      </c>
      <c r="I2581" s="199">
        <f t="shared" si="40"/>
        <v>0</v>
      </c>
      <c r="J2581" s="200"/>
      <c r="K2581" s="200" t="str" cm="1">
        <f t="array" ref="K2581">IF($C2581="","",IF(AND($C2581=Party_Statement!$C$5,$B2581&gt;=Party_Statement!$C$6,$B2581&lt;=Party_Statement!$E$6),SUMPRODUCT(($C$3:$C2581=Party_Statement!$C$5)*($B$3:$B2581&gt;=Party_Statement!$C$6)*($B$3:$B2581&lt;=Party_Statement!$E$6)),""))</f>
        <v/>
      </c>
    </row>
    <row r="2582" spans="1:11" x14ac:dyDescent="0.2">
      <c r="A2582" s="196">
        <f>Sales_Entry!A2582</f>
        <v>0</v>
      </c>
      <c r="B2582" s="197">
        <f>Sales_Entry!B2582</f>
        <v>0</v>
      </c>
      <c r="C2582" s="198">
        <f>Sales_Entry!D2582</f>
        <v>0</v>
      </c>
      <c r="D2582" s="198" t="s">
        <v>1388</v>
      </c>
      <c r="E2582" s="198">
        <f>Sales_Entry!C2582</f>
        <v>0</v>
      </c>
      <c r="F2582" s="198">
        <f>Sales_Entry!E2582</f>
        <v>0</v>
      </c>
      <c r="G2582" s="199">
        <f>N(Sales_Entry!J2582)</f>
        <v>0</v>
      </c>
      <c r="H2582" s="199">
        <v>0</v>
      </c>
      <c r="I2582" s="199">
        <f t="shared" si="40"/>
        <v>0</v>
      </c>
      <c r="J2582" s="200"/>
      <c r="K2582" s="200" t="str" cm="1">
        <f t="array" ref="K2582">IF($C2582="","",IF(AND($C2582=Party_Statement!$C$5,$B2582&gt;=Party_Statement!$C$6,$B2582&lt;=Party_Statement!$E$6),SUMPRODUCT(($C$3:$C2582=Party_Statement!$C$5)*($B$3:$B2582&gt;=Party_Statement!$C$6)*($B$3:$B2582&lt;=Party_Statement!$E$6)),""))</f>
        <v/>
      </c>
    </row>
    <row r="2583" spans="1:11" x14ac:dyDescent="0.2">
      <c r="A2583" s="196">
        <f>Sales_Entry!A2583</f>
        <v>0</v>
      </c>
      <c r="B2583" s="197">
        <f>Sales_Entry!B2583</f>
        <v>0</v>
      </c>
      <c r="C2583" s="198">
        <f>Sales_Entry!D2583</f>
        <v>0</v>
      </c>
      <c r="D2583" s="198" t="s">
        <v>1388</v>
      </c>
      <c r="E2583" s="198">
        <f>Sales_Entry!C2583</f>
        <v>0</v>
      </c>
      <c r="F2583" s="198">
        <f>Sales_Entry!E2583</f>
        <v>0</v>
      </c>
      <c r="G2583" s="199">
        <f>N(Sales_Entry!J2583)</f>
        <v>0</v>
      </c>
      <c r="H2583" s="199">
        <v>0</v>
      </c>
      <c r="I2583" s="199">
        <f t="shared" si="40"/>
        <v>0</v>
      </c>
      <c r="J2583" s="200"/>
      <c r="K2583" s="200" t="str" cm="1">
        <f t="array" ref="K2583">IF($C2583="","",IF(AND($C2583=Party_Statement!$C$5,$B2583&gt;=Party_Statement!$C$6,$B2583&lt;=Party_Statement!$E$6),SUMPRODUCT(($C$3:$C2583=Party_Statement!$C$5)*($B$3:$B2583&gt;=Party_Statement!$C$6)*($B$3:$B2583&lt;=Party_Statement!$E$6)),""))</f>
        <v/>
      </c>
    </row>
    <row r="2584" spans="1:11" x14ac:dyDescent="0.2">
      <c r="A2584" s="196">
        <f>Sales_Entry!A2584</f>
        <v>0</v>
      </c>
      <c r="B2584" s="197">
        <f>Sales_Entry!B2584</f>
        <v>0</v>
      </c>
      <c r="C2584" s="198">
        <f>Sales_Entry!D2584</f>
        <v>0</v>
      </c>
      <c r="D2584" s="198" t="s">
        <v>1388</v>
      </c>
      <c r="E2584" s="198">
        <f>Sales_Entry!C2584</f>
        <v>0</v>
      </c>
      <c r="F2584" s="198">
        <f>Sales_Entry!E2584</f>
        <v>0</v>
      </c>
      <c r="G2584" s="199">
        <f>N(Sales_Entry!J2584)</f>
        <v>0</v>
      </c>
      <c r="H2584" s="199">
        <v>0</v>
      </c>
      <c r="I2584" s="199">
        <f t="shared" si="40"/>
        <v>0</v>
      </c>
      <c r="J2584" s="200"/>
      <c r="K2584" s="200" t="str" cm="1">
        <f t="array" ref="K2584">IF($C2584="","",IF(AND($C2584=Party_Statement!$C$5,$B2584&gt;=Party_Statement!$C$6,$B2584&lt;=Party_Statement!$E$6),SUMPRODUCT(($C$3:$C2584=Party_Statement!$C$5)*($B$3:$B2584&gt;=Party_Statement!$C$6)*($B$3:$B2584&lt;=Party_Statement!$E$6)),""))</f>
        <v/>
      </c>
    </row>
    <row r="2585" spans="1:11" x14ac:dyDescent="0.2">
      <c r="A2585" s="196">
        <f>Sales_Entry!A2585</f>
        <v>0</v>
      </c>
      <c r="B2585" s="197">
        <f>Sales_Entry!B2585</f>
        <v>0</v>
      </c>
      <c r="C2585" s="198">
        <f>Sales_Entry!D2585</f>
        <v>0</v>
      </c>
      <c r="D2585" s="198" t="s">
        <v>1388</v>
      </c>
      <c r="E2585" s="198">
        <f>Sales_Entry!C2585</f>
        <v>0</v>
      </c>
      <c r="F2585" s="198">
        <f>Sales_Entry!E2585</f>
        <v>0</v>
      </c>
      <c r="G2585" s="199">
        <f>N(Sales_Entry!J2585)</f>
        <v>0</v>
      </c>
      <c r="H2585" s="199">
        <v>0</v>
      </c>
      <c r="I2585" s="199">
        <f t="shared" si="40"/>
        <v>0</v>
      </c>
      <c r="J2585" s="200"/>
      <c r="K2585" s="200" t="str" cm="1">
        <f t="array" ref="K2585">IF($C2585="","",IF(AND($C2585=Party_Statement!$C$5,$B2585&gt;=Party_Statement!$C$6,$B2585&lt;=Party_Statement!$E$6),SUMPRODUCT(($C$3:$C2585=Party_Statement!$C$5)*($B$3:$B2585&gt;=Party_Statement!$C$6)*($B$3:$B2585&lt;=Party_Statement!$E$6)),""))</f>
        <v/>
      </c>
    </row>
    <row r="2586" spans="1:11" x14ac:dyDescent="0.2">
      <c r="A2586" s="196">
        <f>Sales_Entry!A2586</f>
        <v>0</v>
      </c>
      <c r="B2586" s="197">
        <f>Sales_Entry!B2586</f>
        <v>0</v>
      </c>
      <c r="C2586" s="198">
        <f>Sales_Entry!D2586</f>
        <v>0</v>
      </c>
      <c r="D2586" s="198" t="s">
        <v>1388</v>
      </c>
      <c r="E2586" s="198">
        <f>Sales_Entry!C2586</f>
        <v>0</v>
      </c>
      <c r="F2586" s="198">
        <f>Sales_Entry!E2586</f>
        <v>0</v>
      </c>
      <c r="G2586" s="199">
        <f>N(Sales_Entry!J2586)</f>
        <v>0</v>
      </c>
      <c r="H2586" s="199">
        <v>0</v>
      </c>
      <c r="I2586" s="199">
        <f t="shared" si="40"/>
        <v>0</v>
      </c>
      <c r="J2586" s="200"/>
      <c r="K2586" s="200" t="str" cm="1">
        <f t="array" ref="K2586">IF($C2586="","",IF(AND($C2586=Party_Statement!$C$5,$B2586&gt;=Party_Statement!$C$6,$B2586&lt;=Party_Statement!$E$6),SUMPRODUCT(($C$3:$C2586=Party_Statement!$C$5)*($B$3:$B2586&gt;=Party_Statement!$C$6)*($B$3:$B2586&lt;=Party_Statement!$E$6)),""))</f>
        <v/>
      </c>
    </row>
    <row r="2587" spans="1:11" x14ac:dyDescent="0.2">
      <c r="A2587" s="196">
        <f>Sales_Entry!A2587</f>
        <v>0</v>
      </c>
      <c r="B2587" s="197">
        <f>Sales_Entry!B2587</f>
        <v>0</v>
      </c>
      <c r="C2587" s="198">
        <f>Sales_Entry!D2587</f>
        <v>0</v>
      </c>
      <c r="D2587" s="198" t="s">
        <v>1388</v>
      </c>
      <c r="E2587" s="198">
        <f>Sales_Entry!C2587</f>
        <v>0</v>
      </c>
      <c r="F2587" s="198">
        <f>Sales_Entry!E2587</f>
        <v>0</v>
      </c>
      <c r="G2587" s="199">
        <f>N(Sales_Entry!J2587)</f>
        <v>0</v>
      </c>
      <c r="H2587" s="199">
        <v>0</v>
      </c>
      <c r="I2587" s="199">
        <f t="shared" si="40"/>
        <v>0</v>
      </c>
      <c r="J2587" s="200"/>
      <c r="K2587" s="200" t="str" cm="1">
        <f t="array" ref="K2587">IF($C2587="","",IF(AND($C2587=Party_Statement!$C$5,$B2587&gt;=Party_Statement!$C$6,$B2587&lt;=Party_Statement!$E$6),SUMPRODUCT(($C$3:$C2587=Party_Statement!$C$5)*($B$3:$B2587&gt;=Party_Statement!$C$6)*($B$3:$B2587&lt;=Party_Statement!$E$6)),""))</f>
        <v/>
      </c>
    </row>
    <row r="2588" spans="1:11" x14ac:dyDescent="0.2">
      <c r="A2588" s="196">
        <f>Sales_Entry!A2588</f>
        <v>0</v>
      </c>
      <c r="B2588" s="197">
        <f>Sales_Entry!B2588</f>
        <v>0</v>
      </c>
      <c r="C2588" s="198">
        <f>Sales_Entry!D2588</f>
        <v>0</v>
      </c>
      <c r="D2588" s="198" t="s">
        <v>1388</v>
      </c>
      <c r="E2588" s="198">
        <f>Sales_Entry!C2588</f>
        <v>0</v>
      </c>
      <c r="F2588" s="198">
        <f>Sales_Entry!E2588</f>
        <v>0</v>
      </c>
      <c r="G2588" s="199">
        <f>N(Sales_Entry!J2588)</f>
        <v>0</v>
      </c>
      <c r="H2588" s="199">
        <v>0</v>
      </c>
      <c r="I2588" s="199">
        <f t="shared" si="40"/>
        <v>0</v>
      </c>
      <c r="J2588" s="200"/>
      <c r="K2588" s="200" t="str" cm="1">
        <f t="array" ref="K2588">IF($C2588="","",IF(AND($C2588=Party_Statement!$C$5,$B2588&gt;=Party_Statement!$C$6,$B2588&lt;=Party_Statement!$E$6),SUMPRODUCT(($C$3:$C2588=Party_Statement!$C$5)*($B$3:$B2588&gt;=Party_Statement!$C$6)*($B$3:$B2588&lt;=Party_Statement!$E$6)),""))</f>
        <v/>
      </c>
    </row>
    <row r="2589" spans="1:11" x14ac:dyDescent="0.2">
      <c r="A2589" s="196">
        <f>Sales_Entry!A2589</f>
        <v>0</v>
      </c>
      <c r="B2589" s="197">
        <f>Sales_Entry!B2589</f>
        <v>0</v>
      </c>
      <c r="C2589" s="198">
        <f>Sales_Entry!D2589</f>
        <v>0</v>
      </c>
      <c r="D2589" s="198" t="s">
        <v>1388</v>
      </c>
      <c r="E2589" s="198">
        <f>Sales_Entry!C2589</f>
        <v>0</v>
      </c>
      <c r="F2589" s="198">
        <f>Sales_Entry!E2589</f>
        <v>0</v>
      </c>
      <c r="G2589" s="199">
        <f>N(Sales_Entry!J2589)</f>
        <v>0</v>
      </c>
      <c r="H2589" s="199">
        <v>0</v>
      </c>
      <c r="I2589" s="199">
        <f t="shared" si="40"/>
        <v>0</v>
      </c>
      <c r="J2589" s="200"/>
      <c r="K2589" s="200" t="str" cm="1">
        <f t="array" ref="K2589">IF($C2589="","",IF(AND($C2589=Party_Statement!$C$5,$B2589&gt;=Party_Statement!$C$6,$B2589&lt;=Party_Statement!$E$6),SUMPRODUCT(($C$3:$C2589=Party_Statement!$C$5)*($B$3:$B2589&gt;=Party_Statement!$C$6)*($B$3:$B2589&lt;=Party_Statement!$E$6)),""))</f>
        <v/>
      </c>
    </row>
    <row r="2590" spans="1:11" x14ac:dyDescent="0.2">
      <c r="A2590" s="196">
        <f>Sales_Entry!A2590</f>
        <v>0</v>
      </c>
      <c r="B2590" s="197">
        <f>Sales_Entry!B2590</f>
        <v>0</v>
      </c>
      <c r="C2590" s="198">
        <f>Sales_Entry!D2590</f>
        <v>0</v>
      </c>
      <c r="D2590" s="198" t="s">
        <v>1388</v>
      </c>
      <c r="E2590" s="198">
        <f>Sales_Entry!C2590</f>
        <v>0</v>
      </c>
      <c r="F2590" s="198">
        <f>Sales_Entry!E2590</f>
        <v>0</v>
      </c>
      <c r="G2590" s="199">
        <f>N(Sales_Entry!J2590)</f>
        <v>0</v>
      </c>
      <c r="H2590" s="199">
        <v>0</v>
      </c>
      <c r="I2590" s="199">
        <f t="shared" si="40"/>
        <v>0</v>
      </c>
      <c r="J2590" s="200"/>
      <c r="K2590" s="200" t="str" cm="1">
        <f t="array" ref="K2590">IF($C2590="","",IF(AND($C2590=Party_Statement!$C$5,$B2590&gt;=Party_Statement!$C$6,$B2590&lt;=Party_Statement!$E$6),SUMPRODUCT(($C$3:$C2590=Party_Statement!$C$5)*($B$3:$B2590&gt;=Party_Statement!$C$6)*($B$3:$B2590&lt;=Party_Statement!$E$6)),""))</f>
        <v/>
      </c>
    </row>
    <row r="2591" spans="1:11" x14ac:dyDescent="0.2">
      <c r="A2591" s="196">
        <f>Sales_Entry!A2591</f>
        <v>0</v>
      </c>
      <c r="B2591" s="197">
        <f>Sales_Entry!B2591</f>
        <v>0</v>
      </c>
      <c r="C2591" s="198">
        <f>Sales_Entry!D2591</f>
        <v>0</v>
      </c>
      <c r="D2591" s="198" t="s">
        <v>1388</v>
      </c>
      <c r="E2591" s="198">
        <f>Sales_Entry!C2591</f>
        <v>0</v>
      </c>
      <c r="F2591" s="198">
        <f>Sales_Entry!E2591</f>
        <v>0</v>
      </c>
      <c r="G2591" s="199">
        <f>N(Sales_Entry!J2591)</f>
        <v>0</v>
      </c>
      <c r="H2591" s="199">
        <v>0</v>
      </c>
      <c r="I2591" s="199">
        <f t="shared" si="40"/>
        <v>0</v>
      </c>
      <c r="J2591" s="200"/>
      <c r="K2591" s="200" t="str" cm="1">
        <f t="array" ref="K2591">IF($C2591="","",IF(AND($C2591=Party_Statement!$C$5,$B2591&gt;=Party_Statement!$C$6,$B2591&lt;=Party_Statement!$E$6),SUMPRODUCT(($C$3:$C2591=Party_Statement!$C$5)*($B$3:$B2591&gt;=Party_Statement!$C$6)*($B$3:$B2591&lt;=Party_Statement!$E$6)),""))</f>
        <v/>
      </c>
    </row>
    <row r="2592" spans="1:11" x14ac:dyDescent="0.2">
      <c r="A2592" s="196">
        <f>Sales_Entry!A2592</f>
        <v>0</v>
      </c>
      <c r="B2592" s="197">
        <f>Sales_Entry!B2592</f>
        <v>0</v>
      </c>
      <c r="C2592" s="198">
        <f>Sales_Entry!D2592</f>
        <v>0</v>
      </c>
      <c r="D2592" s="198" t="s">
        <v>1388</v>
      </c>
      <c r="E2592" s="198">
        <f>Sales_Entry!C2592</f>
        <v>0</v>
      </c>
      <c r="F2592" s="198">
        <f>Sales_Entry!E2592</f>
        <v>0</v>
      </c>
      <c r="G2592" s="199">
        <f>N(Sales_Entry!J2592)</f>
        <v>0</v>
      </c>
      <c r="H2592" s="199">
        <v>0</v>
      </c>
      <c r="I2592" s="199">
        <f t="shared" si="40"/>
        <v>0</v>
      </c>
      <c r="J2592" s="200"/>
      <c r="K2592" s="200" t="str" cm="1">
        <f t="array" ref="K2592">IF($C2592="","",IF(AND($C2592=Party_Statement!$C$5,$B2592&gt;=Party_Statement!$C$6,$B2592&lt;=Party_Statement!$E$6),SUMPRODUCT(($C$3:$C2592=Party_Statement!$C$5)*($B$3:$B2592&gt;=Party_Statement!$C$6)*($B$3:$B2592&lt;=Party_Statement!$E$6)),""))</f>
        <v/>
      </c>
    </row>
    <row r="2593" spans="1:11" x14ac:dyDescent="0.2">
      <c r="A2593" s="196">
        <f>Sales_Entry!A2593</f>
        <v>0</v>
      </c>
      <c r="B2593" s="197">
        <f>Sales_Entry!B2593</f>
        <v>0</v>
      </c>
      <c r="C2593" s="198">
        <f>Sales_Entry!D2593</f>
        <v>0</v>
      </c>
      <c r="D2593" s="198" t="s">
        <v>1388</v>
      </c>
      <c r="E2593" s="198">
        <f>Sales_Entry!C2593</f>
        <v>0</v>
      </c>
      <c r="F2593" s="198">
        <f>Sales_Entry!E2593</f>
        <v>0</v>
      </c>
      <c r="G2593" s="199">
        <f>N(Sales_Entry!J2593)</f>
        <v>0</v>
      </c>
      <c r="H2593" s="199">
        <v>0</v>
      </c>
      <c r="I2593" s="199">
        <f t="shared" si="40"/>
        <v>0</v>
      </c>
      <c r="J2593" s="200"/>
      <c r="K2593" s="200" t="str" cm="1">
        <f t="array" ref="K2593">IF($C2593="","",IF(AND($C2593=Party_Statement!$C$5,$B2593&gt;=Party_Statement!$C$6,$B2593&lt;=Party_Statement!$E$6),SUMPRODUCT(($C$3:$C2593=Party_Statement!$C$5)*($B$3:$B2593&gt;=Party_Statement!$C$6)*($B$3:$B2593&lt;=Party_Statement!$E$6)),""))</f>
        <v/>
      </c>
    </row>
    <row r="2594" spans="1:11" x14ac:dyDescent="0.2">
      <c r="A2594" s="196">
        <f>Sales_Entry!A2594</f>
        <v>0</v>
      </c>
      <c r="B2594" s="197">
        <f>Sales_Entry!B2594</f>
        <v>0</v>
      </c>
      <c r="C2594" s="198">
        <f>Sales_Entry!D2594</f>
        <v>0</v>
      </c>
      <c r="D2594" s="198" t="s">
        <v>1388</v>
      </c>
      <c r="E2594" s="198">
        <f>Sales_Entry!C2594</f>
        <v>0</v>
      </c>
      <c r="F2594" s="198">
        <f>Sales_Entry!E2594</f>
        <v>0</v>
      </c>
      <c r="G2594" s="199">
        <f>N(Sales_Entry!J2594)</f>
        <v>0</v>
      </c>
      <c r="H2594" s="199">
        <v>0</v>
      </c>
      <c r="I2594" s="199">
        <f t="shared" si="40"/>
        <v>0</v>
      </c>
      <c r="J2594" s="200"/>
      <c r="K2594" s="200" t="str" cm="1">
        <f t="array" ref="K2594">IF($C2594="","",IF(AND($C2594=Party_Statement!$C$5,$B2594&gt;=Party_Statement!$C$6,$B2594&lt;=Party_Statement!$E$6),SUMPRODUCT(($C$3:$C2594=Party_Statement!$C$5)*($B$3:$B2594&gt;=Party_Statement!$C$6)*($B$3:$B2594&lt;=Party_Statement!$E$6)),""))</f>
        <v/>
      </c>
    </row>
    <row r="2595" spans="1:11" x14ac:dyDescent="0.2">
      <c r="A2595" s="196">
        <f>Sales_Entry!A2595</f>
        <v>0</v>
      </c>
      <c r="B2595" s="197">
        <f>Sales_Entry!B2595</f>
        <v>0</v>
      </c>
      <c r="C2595" s="198">
        <f>Sales_Entry!D2595</f>
        <v>0</v>
      </c>
      <c r="D2595" s="198" t="s">
        <v>1388</v>
      </c>
      <c r="E2595" s="198">
        <f>Sales_Entry!C2595</f>
        <v>0</v>
      </c>
      <c r="F2595" s="198">
        <f>Sales_Entry!E2595</f>
        <v>0</v>
      </c>
      <c r="G2595" s="199">
        <f>N(Sales_Entry!J2595)</f>
        <v>0</v>
      </c>
      <c r="H2595" s="199">
        <v>0</v>
      </c>
      <c r="I2595" s="199">
        <f t="shared" si="40"/>
        <v>0</v>
      </c>
      <c r="J2595" s="200"/>
      <c r="K2595" s="200" t="str" cm="1">
        <f t="array" ref="K2595">IF($C2595="","",IF(AND($C2595=Party_Statement!$C$5,$B2595&gt;=Party_Statement!$C$6,$B2595&lt;=Party_Statement!$E$6),SUMPRODUCT(($C$3:$C2595=Party_Statement!$C$5)*($B$3:$B2595&gt;=Party_Statement!$C$6)*($B$3:$B2595&lt;=Party_Statement!$E$6)),""))</f>
        <v/>
      </c>
    </row>
    <row r="2596" spans="1:11" x14ac:dyDescent="0.2">
      <c r="A2596" s="196">
        <f>Sales_Entry!A2596</f>
        <v>0</v>
      </c>
      <c r="B2596" s="197">
        <f>Sales_Entry!B2596</f>
        <v>0</v>
      </c>
      <c r="C2596" s="198">
        <f>Sales_Entry!D2596</f>
        <v>0</v>
      </c>
      <c r="D2596" s="198" t="s">
        <v>1388</v>
      </c>
      <c r="E2596" s="198">
        <f>Sales_Entry!C2596</f>
        <v>0</v>
      </c>
      <c r="F2596" s="198">
        <f>Sales_Entry!E2596</f>
        <v>0</v>
      </c>
      <c r="G2596" s="199">
        <f>N(Sales_Entry!J2596)</f>
        <v>0</v>
      </c>
      <c r="H2596" s="199">
        <v>0</v>
      </c>
      <c r="I2596" s="199">
        <f t="shared" si="40"/>
        <v>0</v>
      </c>
      <c r="J2596" s="200"/>
      <c r="K2596" s="200" t="str" cm="1">
        <f t="array" ref="K2596">IF($C2596="","",IF(AND($C2596=Party_Statement!$C$5,$B2596&gt;=Party_Statement!$C$6,$B2596&lt;=Party_Statement!$E$6),SUMPRODUCT(($C$3:$C2596=Party_Statement!$C$5)*($B$3:$B2596&gt;=Party_Statement!$C$6)*($B$3:$B2596&lt;=Party_Statement!$E$6)),""))</f>
        <v/>
      </c>
    </row>
    <row r="2597" spans="1:11" x14ac:dyDescent="0.2">
      <c r="A2597" s="196">
        <f>Sales_Entry!A2597</f>
        <v>0</v>
      </c>
      <c r="B2597" s="197">
        <f>Sales_Entry!B2597</f>
        <v>0</v>
      </c>
      <c r="C2597" s="198">
        <f>Sales_Entry!D2597</f>
        <v>0</v>
      </c>
      <c r="D2597" s="198" t="s">
        <v>1388</v>
      </c>
      <c r="E2597" s="198">
        <f>Sales_Entry!C2597</f>
        <v>0</v>
      </c>
      <c r="F2597" s="198">
        <f>Sales_Entry!E2597</f>
        <v>0</v>
      </c>
      <c r="G2597" s="199">
        <f>N(Sales_Entry!J2597)</f>
        <v>0</v>
      </c>
      <c r="H2597" s="199">
        <v>0</v>
      </c>
      <c r="I2597" s="199">
        <f t="shared" si="40"/>
        <v>0</v>
      </c>
      <c r="J2597" s="200"/>
      <c r="K2597" s="200" t="str" cm="1">
        <f t="array" ref="K2597">IF($C2597="","",IF(AND($C2597=Party_Statement!$C$5,$B2597&gt;=Party_Statement!$C$6,$B2597&lt;=Party_Statement!$E$6),SUMPRODUCT(($C$3:$C2597=Party_Statement!$C$5)*($B$3:$B2597&gt;=Party_Statement!$C$6)*($B$3:$B2597&lt;=Party_Statement!$E$6)),""))</f>
        <v/>
      </c>
    </row>
    <row r="2598" spans="1:11" x14ac:dyDescent="0.2">
      <c r="A2598" s="196">
        <f>Sales_Entry!A2598</f>
        <v>0</v>
      </c>
      <c r="B2598" s="197">
        <f>Sales_Entry!B2598</f>
        <v>0</v>
      </c>
      <c r="C2598" s="198">
        <f>Sales_Entry!D2598</f>
        <v>0</v>
      </c>
      <c r="D2598" s="198" t="s">
        <v>1388</v>
      </c>
      <c r="E2598" s="198">
        <f>Sales_Entry!C2598</f>
        <v>0</v>
      </c>
      <c r="F2598" s="198">
        <f>Sales_Entry!E2598</f>
        <v>0</v>
      </c>
      <c r="G2598" s="199">
        <f>N(Sales_Entry!J2598)</f>
        <v>0</v>
      </c>
      <c r="H2598" s="199">
        <v>0</v>
      </c>
      <c r="I2598" s="199">
        <f t="shared" si="40"/>
        <v>0</v>
      </c>
      <c r="J2598" s="200"/>
      <c r="K2598" s="200" t="str" cm="1">
        <f t="array" ref="K2598">IF($C2598="","",IF(AND($C2598=Party_Statement!$C$5,$B2598&gt;=Party_Statement!$C$6,$B2598&lt;=Party_Statement!$E$6),SUMPRODUCT(($C$3:$C2598=Party_Statement!$C$5)*($B$3:$B2598&gt;=Party_Statement!$C$6)*($B$3:$B2598&lt;=Party_Statement!$E$6)),""))</f>
        <v/>
      </c>
    </row>
    <row r="2599" spans="1:11" x14ac:dyDescent="0.2">
      <c r="A2599" s="196">
        <f>Sales_Entry!A2599</f>
        <v>0</v>
      </c>
      <c r="B2599" s="197">
        <f>Sales_Entry!B2599</f>
        <v>0</v>
      </c>
      <c r="C2599" s="198">
        <f>Sales_Entry!D2599</f>
        <v>0</v>
      </c>
      <c r="D2599" s="198" t="s">
        <v>1388</v>
      </c>
      <c r="E2599" s="198">
        <f>Sales_Entry!C2599</f>
        <v>0</v>
      </c>
      <c r="F2599" s="198">
        <f>Sales_Entry!E2599</f>
        <v>0</v>
      </c>
      <c r="G2599" s="199">
        <f>N(Sales_Entry!J2599)</f>
        <v>0</v>
      </c>
      <c r="H2599" s="199">
        <v>0</v>
      </c>
      <c r="I2599" s="199">
        <f t="shared" si="40"/>
        <v>0</v>
      </c>
      <c r="J2599" s="200"/>
      <c r="K2599" s="200" t="str" cm="1">
        <f t="array" ref="K2599">IF($C2599="","",IF(AND($C2599=Party_Statement!$C$5,$B2599&gt;=Party_Statement!$C$6,$B2599&lt;=Party_Statement!$E$6),SUMPRODUCT(($C$3:$C2599=Party_Statement!$C$5)*($B$3:$B2599&gt;=Party_Statement!$C$6)*($B$3:$B2599&lt;=Party_Statement!$E$6)),""))</f>
        <v/>
      </c>
    </row>
    <row r="2600" spans="1:11" x14ac:dyDescent="0.2">
      <c r="A2600" s="196">
        <f>Sales_Entry!A2600</f>
        <v>0</v>
      </c>
      <c r="B2600" s="197">
        <f>Sales_Entry!B2600</f>
        <v>0</v>
      </c>
      <c r="C2600" s="198">
        <f>Sales_Entry!D2600</f>
        <v>0</v>
      </c>
      <c r="D2600" s="198" t="s">
        <v>1388</v>
      </c>
      <c r="E2600" s="198">
        <f>Sales_Entry!C2600</f>
        <v>0</v>
      </c>
      <c r="F2600" s="198">
        <f>Sales_Entry!E2600</f>
        <v>0</v>
      </c>
      <c r="G2600" s="199">
        <f>N(Sales_Entry!J2600)</f>
        <v>0</v>
      </c>
      <c r="H2600" s="199">
        <v>0</v>
      </c>
      <c r="I2600" s="199">
        <f t="shared" si="40"/>
        <v>0</v>
      </c>
      <c r="J2600" s="200"/>
      <c r="K2600" s="200" t="str" cm="1">
        <f t="array" ref="K2600">IF($C2600="","",IF(AND($C2600=Party_Statement!$C$5,$B2600&gt;=Party_Statement!$C$6,$B2600&lt;=Party_Statement!$E$6),SUMPRODUCT(($C$3:$C2600=Party_Statement!$C$5)*($B$3:$B2600&gt;=Party_Statement!$C$6)*($B$3:$B2600&lt;=Party_Statement!$E$6)),""))</f>
        <v/>
      </c>
    </row>
    <row r="2601" spans="1:11" x14ac:dyDescent="0.2">
      <c r="A2601" s="196">
        <f>Sales_Entry!A2601</f>
        <v>0</v>
      </c>
      <c r="B2601" s="197">
        <f>Sales_Entry!B2601</f>
        <v>0</v>
      </c>
      <c r="C2601" s="198">
        <f>Sales_Entry!D2601</f>
        <v>0</v>
      </c>
      <c r="D2601" s="198" t="s">
        <v>1388</v>
      </c>
      <c r="E2601" s="198">
        <f>Sales_Entry!C2601</f>
        <v>0</v>
      </c>
      <c r="F2601" s="198">
        <f>Sales_Entry!E2601</f>
        <v>0</v>
      </c>
      <c r="G2601" s="199">
        <f>N(Sales_Entry!J2601)</f>
        <v>0</v>
      </c>
      <c r="H2601" s="199">
        <v>0</v>
      </c>
      <c r="I2601" s="199">
        <f t="shared" si="40"/>
        <v>0</v>
      </c>
      <c r="J2601" s="200"/>
      <c r="K2601" s="200" t="str" cm="1">
        <f t="array" ref="K2601">IF($C2601="","",IF(AND($C2601=Party_Statement!$C$5,$B2601&gt;=Party_Statement!$C$6,$B2601&lt;=Party_Statement!$E$6),SUMPRODUCT(($C$3:$C2601=Party_Statement!$C$5)*($B$3:$B2601&gt;=Party_Statement!$C$6)*($B$3:$B2601&lt;=Party_Statement!$E$6)),""))</f>
        <v/>
      </c>
    </row>
    <row r="2602" spans="1:11" x14ac:dyDescent="0.2">
      <c r="A2602" s="196">
        <f>Sales_Entry!A2602</f>
        <v>0</v>
      </c>
      <c r="B2602" s="197">
        <f>Sales_Entry!B2602</f>
        <v>0</v>
      </c>
      <c r="C2602" s="198">
        <f>Sales_Entry!D2602</f>
        <v>0</v>
      </c>
      <c r="D2602" s="198" t="s">
        <v>1388</v>
      </c>
      <c r="E2602" s="198">
        <f>Sales_Entry!C2602</f>
        <v>0</v>
      </c>
      <c r="F2602" s="198">
        <f>Sales_Entry!E2602</f>
        <v>0</v>
      </c>
      <c r="G2602" s="199">
        <f>N(Sales_Entry!J2602)</f>
        <v>0</v>
      </c>
      <c r="H2602" s="199">
        <v>0</v>
      </c>
      <c r="I2602" s="199">
        <f t="shared" si="40"/>
        <v>0</v>
      </c>
      <c r="J2602" s="200"/>
      <c r="K2602" s="200" t="str" cm="1">
        <f t="array" ref="K2602">IF($C2602="","",IF(AND($C2602=Party_Statement!$C$5,$B2602&gt;=Party_Statement!$C$6,$B2602&lt;=Party_Statement!$E$6),SUMPRODUCT(($C$3:$C2602=Party_Statement!$C$5)*($B$3:$B2602&gt;=Party_Statement!$C$6)*($B$3:$B2602&lt;=Party_Statement!$E$6)),""))</f>
        <v/>
      </c>
    </row>
    <row r="2603" spans="1:11" x14ac:dyDescent="0.2">
      <c r="A2603" s="196">
        <f>Sales_Entry!A2603</f>
        <v>0</v>
      </c>
      <c r="B2603" s="197">
        <f>Sales_Entry!B2603</f>
        <v>0</v>
      </c>
      <c r="C2603" s="198">
        <f>Sales_Entry!D2603</f>
        <v>0</v>
      </c>
      <c r="D2603" s="198" t="s">
        <v>1388</v>
      </c>
      <c r="E2603" s="198">
        <f>Sales_Entry!C2603</f>
        <v>0</v>
      </c>
      <c r="F2603" s="198">
        <f>Sales_Entry!E2603</f>
        <v>0</v>
      </c>
      <c r="G2603" s="199">
        <f>N(Sales_Entry!J2603)</f>
        <v>0</v>
      </c>
      <c r="H2603" s="199">
        <v>0</v>
      </c>
      <c r="I2603" s="199">
        <f t="shared" si="40"/>
        <v>0</v>
      </c>
      <c r="J2603" s="200"/>
      <c r="K2603" s="200" t="str" cm="1">
        <f t="array" ref="K2603">IF($C2603="","",IF(AND($C2603=Party_Statement!$C$5,$B2603&gt;=Party_Statement!$C$6,$B2603&lt;=Party_Statement!$E$6),SUMPRODUCT(($C$3:$C2603=Party_Statement!$C$5)*($B$3:$B2603&gt;=Party_Statement!$C$6)*($B$3:$B2603&lt;=Party_Statement!$E$6)),""))</f>
        <v/>
      </c>
    </row>
    <row r="2604" spans="1:11" x14ac:dyDescent="0.2">
      <c r="A2604" s="196">
        <f>Sales_Entry!A2604</f>
        <v>0</v>
      </c>
      <c r="B2604" s="197">
        <f>Sales_Entry!B2604</f>
        <v>0</v>
      </c>
      <c r="C2604" s="198">
        <f>Sales_Entry!D2604</f>
        <v>0</v>
      </c>
      <c r="D2604" s="198" t="s">
        <v>1388</v>
      </c>
      <c r="E2604" s="198">
        <f>Sales_Entry!C2604</f>
        <v>0</v>
      </c>
      <c r="F2604" s="198">
        <f>Sales_Entry!E2604</f>
        <v>0</v>
      </c>
      <c r="G2604" s="199">
        <f>N(Sales_Entry!J2604)</f>
        <v>0</v>
      </c>
      <c r="H2604" s="199">
        <v>0</v>
      </c>
      <c r="I2604" s="199">
        <f t="shared" si="40"/>
        <v>0</v>
      </c>
      <c r="J2604" s="200"/>
      <c r="K2604" s="200" t="str" cm="1">
        <f t="array" ref="K2604">IF($C2604="","",IF(AND($C2604=Party_Statement!$C$5,$B2604&gt;=Party_Statement!$C$6,$B2604&lt;=Party_Statement!$E$6),SUMPRODUCT(($C$3:$C2604=Party_Statement!$C$5)*($B$3:$B2604&gt;=Party_Statement!$C$6)*($B$3:$B2604&lt;=Party_Statement!$E$6)),""))</f>
        <v/>
      </c>
    </row>
    <row r="2605" spans="1:11" x14ac:dyDescent="0.2">
      <c r="A2605" s="196">
        <f>Sales_Entry!A2605</f>
        <v>0</v>
      </c>
      <c r="B2605" s="197">
        <f>Sales_Entry!B2605</f>
        <v>0</v>
      </c>
      <c r="C2605" s="198">
        <f>Sales_Entry!D2605</f>
        <v>0</v>
      </c>
      <c r="D2605" s="198" t="s">
        <v>1388</v>
      </c>
      <c r="E2605" s="198">
        <f>Sales_Entry!C2605</f>
        <v>0</v>
      </c>
      <c r="F2605" s="198">
        <f>Sales_Entry!E2605</f>
        <v>0</v>
      </c>
      <c r="G2605" s="199">
        <f>N(Sales_Entry!J2605)</f>
        <v>0</v>
      </c>
      <c r="H2605" s="199">
        <v>0</v>
      </c>
      <c r="I2605" s="199">
        <f t="shared" si="40"/>
        <v>0</v>
      </c>
      <c r="J2605" s="200"/>
      <c r="K2605" s="200" t="str" cm="1">
        <f t="array" ref="K2605">IF($C2605="","",IF(AND($C2605=Party_Statement!$C$5,$B2605&gt;=Party_Statement!$C$6,$B2605&lt;=Party_Statement!$E$6),SUMPRODUCT(($C$3:$C2605=Party_Statement!$C$5)*($B$3:$B2605&gt;=Party_Statement!$C$6)*($B$3:$B2605&lt;=Party_Statement!$E$6)),""))</f>
        <v/>
      </c>
    </row>
    <row r="2606" spans="1:11" x14ac:dyDescent="0.2">
      <c r="A2606" s="196">
        <f>Sales_Entry!A2606</f>
        <v>0</v>
      </c>
      <c r="B2606" s="197">
        <f>Sales_Entry!B2606</f>
        <v>0</v>
      </c>
      <c r="C2606" s="198">
        <f>Sales_Entry!D2606</f>
        <v>0</v>
      </c>
      <c r="D2606" s="198" t="s">
        <v>1388</v>
      </c>
      <c r="E2606" s="198">
        <f>Sales_Entry!C2606</f>
        <v>0</v>
      </c>
      <c r="F2606" s="198">
        <f>Sales_Entry!E2606</f>
        <v>0</v>
      </c>
      <c r="G2606" s="199">
        <f>N(Sales_Entry!J2606)</f>
        <v>0</v>
      </c>
      <c r="H2606" s="199">
        <v>0</v>
      </c>
      <c r="I2606" s="199">
        <f t="shared" si="40"/>
        <v>0</v>
      </c>
      <c r="J2606" s="200"/>
      <c r="K2606" s="200" t="str" cm="1">
        <f t="array" ref="K2606">IF($C2606="","",IF(AND($C2606=Party_Statement!$C$5,$B2606&gt;=Party_Statement!$C$6,$B2606&lt;=Party_Statement!$E$6),SUMPRODUCT(($C$3:$C2606=Party_Statement!$C$5)*($B$3:$B2606&gt;=Party_Statement!$C$6)*($B$3:$B2606&lt;=Party_Statement!$E$6)),""))</f>
        <v/>
      </c>
    </row>
    <row r="2607" spans="1:11" x14ac:dyDescent="0.2">
      <c r="A2607" s="196">
        <f>Sales_Entry!A2607</f>
        <v>0</v>
      </c>
      <c r="B2607" s="197">
        <f>Sales_Entry!B2607</f>
        <v>0</v>
      </c>
      <c r="C2607" s="198">
        <f>Sales_Entry!D2607</f>
        <v>0</v>
      </c>
      <c r="D2607" s="198" t="s">
        <v>1388</v>
      </c>
      <c r="E2607" s="198">
        <f>Sales_Entry!C2607</f>
        <v>0</v>
      </c>
      <c r="F2607" s="198">
        <f>Sales_Entry!E2607</f>
        <v>0</v>
      </c>
      <c r="G2607" s="199">
        <f>N(Sales_Entry!J2607)</f>
        <v>0</v>
      </c>
      <c r="H2607" s="199">
        <v>0</v>
      </c>
      <c r="I2607" s="199">
        <f t="shared" si="40"/>
        <v>0</v>
      </c>
      <c r="J2607" s="200"/>
      <c r="K2607" s="200" t="str" cm="1">
        <f t="array" ref="K2607">IF($C2607="","",IF(AND($C2607=Party_Statement!$C$5,$B2607&gt;=Party_Statement!$C$6,$B2607&lt;=Party_Statement!$E$6),SUMPRODUCT(($C$3:$C2607=Party_Statement!$C$5)*($B$3:$B2607&gt;=Party_Statement!$C$6)*($B$3:$B2607&lt;=Party_Statement!$E$6)),""))</f>
        <v/>
      </c>
    </row>
    <row r="2608" spans="1:11" x14ac:dyDescent="0.2">
      <c r="A2608" s="196">
        <f>Sales_Entry!A2608</f>
        <v>0</v>
      </c>
      <c r="B2608" s="197">
        <f>Sales_Entry!B2608</f>
        <v>0</v>
      </c>
      <c r="C2608" s="198">
        <f>Sales_Entry!D2608</f>
        <v>0</v>
      </c>
      <c r="D2608" s="198" t="s">
        <v>1388</v>
      </c>
      <c r="E2608" s="198">
        <f>Sales_Entry!C2608</f>
        <v>0</v>
      </c>
      <c r="F2608" s="198">
        <f>Sales_Entry!E2608</f>
        <v>0</v>
      </c>
      <c r="G2608" s="199">
        <f>N(Sales_Entry!J2608)</f>
        <v>0</v>
      </c>
      <c r="H2608" s="199">
        <v>0</v>
      </c>
      <c r="I2608" s="199">
        <f t="shared" si="40"/>
        <v>0</v>
      </c>
      <c r="J2608" s="200"/>
      <c r="K2608" s="200" t="str" cm="1">
        <f t="array" ref="K2608">IF($C2608="","",IF(AND($C2608=Party_Statement!$C$5,$B2608&gt;=Party_Statement!$C$6,$B2608&lt;=Party_Statement!$E$6),SUMPRODUCT(($C$3:$C2608=Party_Statement!$C$5)*($B$3:$B2608&gt;=Party_Statement!$C$6)*($B$3:$B2608&lt;=Party_Statement!$E$6)),""))</f>
        <v/>
      </c>
    </row>
    <row r="2609" spans="1:11" x14ac:dyDescent="0.2">
      <c r="A2609" s="196">
        <f>Sales_Entry!A2609</f>
        <v>0</v>
      </c>
      <c r="B2609" s="197">
        <f>Sales_Entry!B2609</f>
        <v>0</v>
      </c>
      <c r="C2609" s="198">
        <f>Sales_Entry!D2609</f>
        <v>0</v>
      </c>
      <c r="D2609" s="198" t="s">
        <v>1388</v>
      </c>
      <c r="E2609" s="198">
        <f>Sales_Entry!C2609</f>
        <v>0</v>
      </c>
      <c r="F2609" s="198">
        <f>Sales_Entry!E2609</f>
        <v>0</v>
      </c>
      <c r="G2609" s="199">
        <f>N(Sales_Entry!J2609)</f>
        <v>0</v>
      </c>
      <c r="H2609" s="199">
        <v>0</v>
      </c>
      <c r="I2609" s="199">
        <f t="shared" si="40"/>
        <v>0</v>
      </c>
      <c r="J2609" s="200"/>
      <c r="K2609" s="200" t="str" cm="1">
        <f t="array" ref="K2609">IF($C2609="","",IF(AND($C2609=Party_Statement!$C$5,$B2609&gt;=Party_Statement!$C$6,$B2609&lt;=Party_Statement!$E$6),SUMPRODUCT(($C$3:$C2609=Party_Statement!$C$5)*($B$3:$B2609&gt;=Party_Statement!$C$6)*($B$3:$B2609&lt;=Party_Statement!$E$6)),""))</f>
        <v/>
      </c>
    </row>
    <row r="2610" spans="1:11" x14ac:dyDescent="0.2">
      <c r="A2610" s="196">
        <f>Sales_Entry!A2610</f>
        <v>0</v>
      </c>
      <c r="B2610" s="197">
        <f>Sales_Entry!B2610</f>
        <v>0</v>
      </c>
      <c r="C2610" s="198">
        <f>Sales_Entry!D2610</f>
        <v>0</v>
      </c>
      <c r="D2610" s="198" t="s">
        <v>1388</v>
      </c>
      <c r="E2610" s="198">
        <f>Sales_Entry!C2610</f>
        <v>0</v>
      </c>
      <c r="F2610" s="198">
        <f>Sales_Entry!E2610</f>
        <v>0</v>
      </c>
      <c r="G2610" s="199">
        <f>N(Sales_Entry!J2610)</f>
        <v>0</v>
      </c>
      <c r="H2610" s="199">
        <v>0</v>
      </c>
      <c r="I2610" s="199">
        <f t="shared" si="40"/>
        <v>0</v>
      </c>
      <c r="J2610" s="200"/>
      <c r="K2610" s="200" t="str" cm="1">
        <f t="array" ref="K2610">IF($C2610="","",IF(AND($C2610=Party_Statement!$C$5,$B2610&gt;=Party_Statement!$C$6,$B2610&lt;=Party_Statement!$E$6),SUMPRODUCT(($C$3:$C2610=Party_Statement!$C$5)*($B$3:$B2610&gt;=Party_Statement!$C$6)*($B$3:$B2610&lt;=Party_Statement!$E$6)),""))</f>
        <v/>
      </c>
    </row>
    <row r="2611" spans="1:11" x14ac:dyDescent="0.2">
      <c r="A2611" s="196">
        <f>Sales_Entry!A2611</f>
        <v>0</v>
      </c>
      <c r="B2611" s="197">
        <f>Sales_Entry!B2611</f>
        <v>0</v>
      </c>
      <c r="C2611" s="198">
        <f>Sales_Entry!D2611</f>
        <v>0</v>
      </c>
      <c r="D2611" s="198" t="s">
        <v>1388</v>
      </c>
      <c r="E2611" s="198">
        <f>Sales_Entry!C2611</f>
        <v>0</v>
      </c>
      <c r="F2611" s="198">
        <f>Sales_Entry!E2611</f>
        <v>0</v>
      </c>
      <c r="G2611" s="199">
        <f>N(Sales_Entry!J2611)</f>
        <v>0</v>
      </c>
      <c r="H2611" s="199">
        <v>0</v>
      </c>
      <c r="I2611" s="199">
        <f t="shared" si="40"/>
        <v>0</v>
      </c>
      <c r="J2611" s="200"/>
      <c r="K2611" s="200" t="str" cm="1">
        <f t="array" ref="K2611">IF($C2611="","",IF(AND($C2611=Party_Statement!$C$5,$B2611&gt;=Party_Statement!$C$6,$B2611&lt;=Party_Statement!$E$6),SUMPRODUCT(($C$3:$C2611=Party_Statement!$C$5)*($B$3:$B2611&gt;=Party_Statement!$C$6)*($B$3:$B2611&lt;=Party_Statement!$E$6)),""))</f>
        <v/>
      </c>
    </row>
    <row r="2612" spans="1:11" x14ac:dyDescent="0.2">
      <c r="A2612" s="196">
        <f>Sales_Entry!A2612</f>
        <v>0</v>
      </c>
      <c r="B2612" s="197">
        <f>Sales_Entry!B2612</f>
        <v>0</v>
      </c>
      <c r="C2612" s="198">
        <f>Sales_Entry!D2612</f>
        <v>0</v>
      </c>
      <c r="D2612" s="198" t="s">
        <v>1388</v>
      </c>
      <c r="E2612" s="198">
        <f>Sales_Entry!C2612</f>
        <v>0</v>
      </c>
      <c r="F2612" s="198">
        <f>Sales_Entry!E2612</f>
        <v>0</v>
      </c>
      <c r="G2612" s="199">
        <f>N(Sales_Entry!J2612)</f>
        <v>0</v>
      </c>
      <c r="H2612" s="199">
        <v>0</v>
      </c>
      <c r="I2612" s="199">
        <f t="shared" si="40"/>
        <v>0</v>
      </c>
      <c r="J2612" s="200"/>
      <c r="K2612" s="200" t="str" cm="1">
        <f t="array" ref="K2612">IF($C2612="","",IF(AND($C2612=Party_Statement!$C$5,$B2612&gt;=Party_Statement!$C$6,$B2612&lt;=Party_Statement!$E$6),SUMPRODUCT(($C$3:$C2612=Party_Statement!$C$5)*($B$3:$B2612&gt;=Party_Statement!$C$6)*($B$3:$B2612&lt;=Party_Statement!$E$6)),""))</f>
        <v/>
      </c>
    </row>
    <row r="2613" spans="1:11" x14ac:dyDescent="0.2">
      <c r="A2613" s="196">
        <f>Sales_Entry!A2613</f>
        <v>0</v>
      </c>
      <c r="B2613" s="197">
        <f>Sales_Entry!B2613</f>
        <v>0</v>
      </c>
      <c r="C2613" s="198">
        <f>Sales_Entry!D2613</f>
        <v>0</v>
      </c>
      <c r="D2613" s="198" t="s">
        <v>1388</v>
      </c>
      <c r="E2613" s="198">
        <f>Sales_Entry!C2613</f>
        <v>0</v>
      </c>
      <c r="F2613" s="198">
        <f>Sales_Entry!E2613</f>
        <v>0</v>
      </c>
      <c r="G2613" s="199">
        <f>N(Sales_Entry!J2613)</f>
        <v>0</v>
      </c>
      <c r="H2613" s="199">
        <v>0</v>
      </c>
      <c r="I2613" s="199">
        <f t="shared" si="40"/>
        <v>0</v>
      </c>
      <c r="J2613" s="200"/>
      <c r="K2613" s="200" t="str" cm="1">
        <f t="array" ref="K2613">IF($C2613="","",IF(AND($C2613=Party_Statement!$C$5,$B2613&gt;=Party_Statement!$C$6,$B2613&lt;=Party_Statement!$E$6),SUMPRODUCT(($C$3:$C2613=Party_Statement!$C$5)*($B$3:$B2613&gt;=Party_Statement!$C$6)*($B$3:$B2613&lt;=Party_Statement!$E$6)),""))</f>
        <v/>
      </c>
    </row>
    <row r="2614" spans="1:11" x14ac:dyDescent="0.2">
      <c r="A2614" s="196">
        <f>Sales_Entry!A2614</f>
        <v>0</v>
      </c>
      <c r="B2614" s="197">
        <f>Sales_Entry!B2614</f>
        <v>0</v>
      </c>
      <c r="C2614" s="198">
        <f>Sales_Entry!D2614</f>
        <v>0</v>
      </c>
      <c r="D2614" s="198" t="s">
        <v>1388</v>
      </c>
      <c r="E2614" s="198">
        <f>Sales_Entry!C2614</f>
        <v>0</v>
      </c>
      <c r="F2614" s="198">
        <f>Sales_Entry!E2614</f>
        <v>0</v>
      </c>
      <c r="G2614" s="199">
        <f>N(Sales_Entry!J2614)</f>
        <v>0</v>
      </c>
      <c r="H2614" s="199">
        <v>0</v>
      </c>
      <c r="I2614" s="199">
        <f t="shared" si="40"/>
        <v>0</v>
      </c>
      <c r="J2614" s="200"/>
      <c r="K2614" s="200" t="str" cm="1">
        <f t="array" ref="K2614">IF($C2614="","",IF(AND($C2614=Party_Statement!$C$5,$B2614&gt;=Party_Statement!$C$6,$B2614&lt;=Party_Statement!$E$6),SUMPRODUCT(($C$3:$C2614=Party_Statement!$C$5)*($B$3:$B2614&gt;=Party_Statement!$C$6)*($B$3:$B2614&lt;=Party_Statement!$E$6)),""))</f>
        <v/>
      </c>
    </row>
    <row r="2615" spans="1:11" x14ac:dyDescent="0.2">
      <c r="A2615" s="196">
        <f>Sales_Entry!A2615</f>
        <v>0</v>
      </c>
      <c r="B2615" s="197">
        <f>Sales_Entry!B2615</f>
        <v>0</v>
      </c>
      <c r="C2615" s="198">
        <f>Sales_Entry!D2615</f>
        <v>0</v>
      </c>
      <c r="D2615" s="198" t="s">
        <v>1388</v>
      </c>
      <c r="E2615" s="198">
        <f>Sales_Entry!C2615</f>
        <v>0</v>
      </c>
      <c r="F2615" s="198">
        <f>Sales_Entry!E2615</f>
        <v>0</v>
      </c>
      <c r="G2615" s="199">
        <f>N(Sales_Entry!J2615)</f>
        <v>0</v>
      </c>
      <c r="H2615" s="199">
        <v>0</v>
      </c>
      <c r="I2615" s="199">
        <f t="shared" si="40"/>
        <v>0</v>
      </c>
      <c r="J2615" s="200"/>
      <c r="K2615" s="200" t="str" cm="1">
        <f t="array" ref="K2615">IF($C2615="","",IF(AND($C2615=Party_Statement!$C$5,$B2615&gt;=Party_Statement!$C$6,$B2615&lt;=Party_Statement!$E$6),SUMPRODUCT(($C$3:$C2615=Party_Statement!$C$5)*($B$3:$B2615&gt;=Party_Statement!$C$6)*($B$3:$B2615&lt;=Party_Statement!$E$6)),""))</f>
        <v/>
      </c>
    </row>
    <row r="2616" spans="1:11" x14ac:dyDescent="0.2">
      <c r="A2616" s="196">
        <f>Sales_Entry!A2616</f>
        <v>0</v>
      </c>
      <c r="B2616" s="197">
        <f>Sales_Entry!B2616</f>
        <v>0</v>
      </c>
      <c r="C2616" s="198">
        <f>Sales_Entry!D2616</f>
        <v>0</v>
      </c>
      <c r="D2616" s="198" t="s">
        <v>1388</v>
      </c>
      <c r="E2616" s="198">
        <f>Sales_Entry!C2616</f>
        <v>0</v>
      </c>
      <c r="F2616" s="198">
        <f>Sales_Entry!E2616</f>
        <v>0</v>
      </c>
      <c r="G2616" s="199">
        <f>N(Sales_Entry!J2616)</f>
        <v>0</v>
      </c>
      <c r="H2616" s="199">
        <v>0</v>
      </c>
      <c r="I2616" s="199">
        <f t="shared" si="40"/>
        <v>0</v>
      </c>
      <c r="J2616" s="200"/>
      <c r="K2616" s="200" t="str" cm="1">
        <f t="array" ref="K2616">IF($C2616="","",IF(AND($C2616=Party_Statement!$C$5,$B2616&gt;=Party_Statement!$C$6,$B2616&lt;=Party_Statement!$E$6),SUMPRODUCT(($C$3:$C2616=Party_Statement!$C$5)*($B$3:$B2616&gt;=Party_Statement!$C$6)*($B$3:$B2616&lt;=Party_Statement!$E$6)),""))</f>
        <v/>
      </c>
    </row>
    <row r="2617" spans="1:11" x14ac:dyDescent="0.2">
      <c r="A2617" s="196">
        <f>Sales_Entry!A2617</f>
        <v>0</v>
      </c>
      <c r="B2617" s="197">
        <f>Sales_Entry!B2617</f>
        <v>0</v>
      </c>
      <c r="C2617" s="198">
        <f>Sales_Entry!D2617</f>
        <v>0</v>
      </c>
      <c r="D2617" s="198" t="s">
        <v>1388</v>
      </c>
      <c r="E2617" s="198">
        <f>Sales_Entry!C2617</f>
        <v>0</v>
      </c>
      <c r="F2617" s="198">
        <f>Sales_Entry!E2617</f>
        <v>0</v>
      </c>
      <c r="G2617" s="199">
        <f>N(Sales_Entry!J2617)</f>
        <v>0</v>
      </c>
      <c r="H2617" s="199">
        <v>0</v>
      </c>
      <c r="I2617" s="199">
        <f t="shared" si="40"/>
        <v>0</v>
      </c>
      <c r="J2617" s="200"/>
      <c r="K2617" s="200" t="str" cm="1">
        <f t="array" ref="K2617">IF($C2617="","",IF(AND($C2617=Party_Statement!$C$5,$B2617&gt;=Party_Statement!$C$6,$B2617&lt;=Party_Statement!$E$6),SUMPRODUCT(($C$3:$C2617=Party_Statement!$C$5)*($B$3:$B2617&gt;=Party_Statement!$C$6)*($B$3:$B2617&lt;=Party_Statement!$E$6)),""))</f>
        <v/>
      </c>
    </row>
    <row r="2618" spans="1:11" x14ac:dyDescent="0.2">
      <c r="A2618" s="196">
        <f>Sales_Entry!A2618</f>
        <v>0</v>
      </c>
      <c r="B2618" s="197">
        <f>Sales_Entry!B2618</f>
        <v>0</v>
      </c>
      <c r="C2618" s="198">
        <f>Sales_Entry!D2618</f>
        <v>0</v>
      </c>
      <c r="D2618" s="198" t="s">
        <v>1388</v>
      </c>
      <c r="E2618" s="198">
        <f>Sales_Entry!C2618</f>
        <v>0</v>
      </c>
      <c r="F2618" s="198">
        <f>Sales_Entry!E2618</f>
        <v>0</v>
      </c>
      <c r="G2618" s="199">
        <f>N(Sales_Entry!J2618)</f>
        <v>0</v>
      </c>
      <c r="H2618" s="199">
        <v>0</v>
      </c>
      <c r="I2618" s="199">
        <f t="shared" si="40"/>
        <v>0</v>
      </c>
      <c r="J2618" s="200"/>
      <c r="K2618" s="200" t="str" cm="1">
        <f t="array" ref="K2618">IF($C2618="","",IF(AND($C2618=Party_Statement!$C$5,$B2618&gt;=Party_Statement!$C$6,$B2618&lt;=Party_Statement!$E$6),SUMPRODUCT(($C$3:$C2618=Party_Statement!$C$5)*($B$3:$B2618&gt;=Party_Statement!$C$6)*($B$3:$B2618&lt;=Party_Statement!$E$6)),""))</f>
        <v/>
      </c>
    </row>
    <row r="2619" spans="1:11" x14ac:dyDescent="0.2">
      <c r="A2619" s="196">
        <f>Sales_Entry!A2619</f>
        <v>0</v>
      </c>
      <c r="B2619" s="197">
        <f>Sales_Entry!B2619</f>
        <v>0</v>
      </c>
      <c r="C2619" s="198">
        <f>Sales_Entry!D2619</f>
        <v>0</v>
      </c>
      <c r="D2619" s="198" t="s">
        <v>1388</v>
      </c>
      <c r="E2619" s="198">
        <f>Sales_Entry!C2619</f>
        <v>0</v>
      </c>
      <c r="F2619" s="198">
        <f>Sales_Entry!E2619</f>
        <v>0</v>
      </c>
      <c r="G2619" s="199">
        <f>N(Sales_Entry!J2619)</f>
        <v>0</v>
      </c>
      <c r="H2619" s="199">
        <v>0</v>
      </c>
      <c r="I2619" s="199">
        <f t="shared" si="40"/>
        <v>0</v>
      </c>
      <c r="J2619" s="200"/>
      <c r="K2619" s="200" t="str" cm="1">
        <f t="array" ref="K2619">IF($C2619="","",IF(AND($C2619=Party_Statement!$C$5,$B2619&gt;=Party_Statement!$C$6,$B2619&lt;=Party_Statement!$E$6),SUMPRODUCT(($C$3:$C2619=Party_Statement!$C$5)*($B$3:$B2619&gt;=Party_Statement!$C$6)*($B$3:$B2619&lt;=Party_Statement!$E$6)),""))</f>
        <v/>
      </c>
    </row>
    <row r="2620" spans="1:11" x14ac:dyDescent="0.2">
      <c r="A2620" s="196">
        <f>Sales_Entry!A2620</f>
        <v>0</v>
      </c>
      <c r="B2620" s="197">
        <f>Sales_Entry!B2620</f>
        <v>0</v>
      </c>
      <c r="C2620" s="198">
        <f>Sales_Entry!D2620</f>
        <v>0</v>
      </c>
      <c r="D2620" s="198" t="s">
        <v>1388</v>
      </c>
      <c r="E2620" s="198">
        <f>Sales_Entry!C2620</f>
        <v>0</v>
      </c>
      <c r="F2620" s="198">
        <f>Sales_Entry!E2620</f>
        <v>0</v>
      </c>
      <c r="G2620" s="199">
        <f>N(Sales_Entry!J2620)</f>
        <v>0</v>
      </c>
      <c r="H2620" s="199">
        <v>0</v>
      </c>
      <c r="I2620" s="199">
        <f t="shared" si="40"/>
        <v>0</v>
      </c>
      <c r="J2620" s="200"/>
      <c r="K2620" s="200" t="str" cm="1">
        <f t="array" ref="K2620">IF($C2620="","",IF(AND($C2620=Party_Statement!$C$5,$B2620&gt;=Party_Statement!$C$6,$B2620&lt;=Party_Statement!$E$6),SUMPRODUCT(($C$3:$C2620=Party_Statement!$C$5)*($B$3:$B2620&gt;=Party_Statement!$C$6)*($B$3:$B2620&lt;=Party_Statement!$E$6)),""))</f>
        <v/>
      </c>
    </row>
    <row r="2621" spans="1:11" x14ac:dyDescent="0.2">
      <c r="A2621" s="196">
        <f>Sales_Entry!A2621</f>
        <v>0</v>
      </c>
      <c r="B2621" s="197">
        <f>Sales_Entry!B2621</f>
        <v>0</v>
      </c>
      <c r="C2621" s="198">
        <f>Sales_Entry!D2621</f>
        <v>0</v>
      </c>
      <c r="D2621" s="198" t="s">
        <v>1388</v>
      </c>
      <c r="E2621" s="198">
        <f>Sales_Entry!C2621</f>
        <v>0</v>
      </c>
      <c r="F2621" s="198">
        <f>Sales_Entry!E2621</f>
        <v>0</v>
      </c>
      <c r="G2621" s="199">
        <f>N(Sales_Entry!J2621)</f>
        <v>0</v>
      </c>
      <c r="H2621" s="199">
        <v>0</v>
      </c>
      <c r="I2621" s="199">
        <f t="shared" si="40"/>
        <v>0</v>
      </c>
      <c r="J2621" s="200"/>
      <c r="K2621" s="200" t="str" cm="1">
        <f t="array" ref="K2621">IF($C2621="","",IF(AND($C2621=Party_Statement!$C$5,$B2621&gt;=Party_Statement!$C$6,$B2621&lt;=Party_Statement!$E$6),SUMPRODUCT(($C$3:$C2621=Party_Statement!$C$5)*($B$3:$B2621&gt;=Party_Statement!$C$6)*($B$3:$B2621&lt;=Party_Statement!$E$6)),""))</f>
        <v/>
      </c>
    </row>
    <row r="2622" spans="1:11" x14ac:dyDescent="0.2">
      <c r="A2622" s="196">
        <f>Sales_Entry!A2622</f>
        <v>0</v>
      </c>
      <c r="B2622" s="197">
        <f>Sales_Entry!B2622</f>
        <v>0</v>
      </c>
      <c r="C2622" s="198">
        <f>Sales_Entry!D2622</f>
        <v>0</v>
      </c>
      <c r="D2622" s="198" t="s">
        <v>1388</v>
      </c>
      <c r="E2622" s="198">
        <f>Sales_Entry!C2622</f>
        <v>0</v>
      </c>
      <c r="F2622" s="198">
        <f>Sales_Entry!E2622</f>
        <v>0</v>
      </c>
      <c r="G2622" s="199">
        <f>N(Sales_Entry!J2622)</f>
        <v>0</v>
      </c>
      <c r="H2622" s="199">
        <v>0</v>
      </c>
      <c r="I2622" s="199">
        <f t="shared" si="40"/>
        <v>0</v>
      </c>
      <c r="J2622" s="200"/>
      <c r="K2622" s="200" t="str" cm="1">
        <f t="array" ref="K2622">IF($C2622="","",IF(AND($C2622=Party_Statement!$C$5,$B2622&gt;=Party_Statement!$C$6,$B2622&lt;=Party_Statement!$E$6),SUMPRODUCT(($C$3:$C2622=Party_Statement!$C$5)*($B$3:$B2622&gt;=Party_Statement!$C$6)*($B$3:$B2622&lt;=Party_Statement!$E$6)),""))</f>
        <v/>
      </c>
    </row>
    <row r="2623" spans="1:11" x14ac:dyDescent="0.2">
      <c r="A2623" s="196">
        <f>Sales_Entry!A2623</f>
        <v>0</v>
      </c>
      <c r="B2623" s="197">
        <f>Sales_Entry!B2623</f>
        <v>0</v>
      </c>
      <c r="C2623" s="198">
        <f>Sales_Entry!D2623</f>
        <v>0</v>
      </c>
      <c r="D2623" s="198" t="s">
        <v>1388</v>
      </c>
      <c r="E2623" s="198">
        <f>Sales_Entry!C2623</f>
        <v>0</v>
      </c>
      <c r="F2623" s="198">
        <f>Sales_Entry!E2623</f>
        <v>0</v>
      </c>
      <c r="G2623" s="199">
        <f>N(Sales_Entry!J2623)</f>
        <v>0</v>
      </c>
      <c r="H2623" s="199">
        <v>0</v>
      </c>
      <c r="I2623" s="199">
        <f t="shared" si="40"/>
        <v>0</v>
      </c>
      <c r="J2623" s="200"/>
      <c r="K2623" s="200" t="str" cm="1">
        <f t="array" ref="K2623">IF($C2623="","",IF(AND($C2623=Party_Statement!$C$5,$B2623&gt;=Party_Statement!$C$6,$B2623&lt;=Party_Statement!$E$6),SUMPRODUCT(($C$3:$C2623=Party_Statement!$C$5)*($B$3:$B2623&gt;=Party_Statement!$C$6)*($B$3:$B2623&lt;=Party_Statement!$E$6)),""))</f>
        <v/>
      </c>
    </row>
    <row r="2624" spans="1:11" x14ac:dyDescent="0.2">
      <c r="A2624" s="196">
        <f>Sales_Entry!A2624</f>
        <v>0</v>
      </c>
      <c r="B2624" s="197">
        <f>Sales_Entry!B2624</f>
        <v>0</v>
      </c>
      <c r="C2624" s="198">
        <f>Sales_Entry!D2624</f>
        <v>0</v>
      </c>
      <c r="D2624" s="198" t="s">
        <v>1388</v>
      </c>
      <c r="E2624" s="198">
        <f>Sales_Entry!C2624</f>
        <v>0</v>
      </c>
      <c r="F2624" s="198">
        <f>Sales_Entry!E2624</f>
        <v>0</v>
      </c>
      <c r="G2624" s="199">
        <f>N(Sales_Entry!J2624)</f>
        <v>0</v>
      </c>
      <c r="H2624" s="199">
        <v>0</v>
      </c>
      <c r="I2624" s="199">
        <f t="shared" si="40"/>
        <v>0</v>
      </c>
      <c r="J2624" s="200"/>
      <c r="K2624" s="200" t="str" cm="1">
        <f t="array" ref="K2624">IF($C2624="","",IF(AND($C2624=Party_Statement!$C$5,$B2624&gt;=Party_Statement!$C$6,$B2624&lt;=Party_Statement!$E$6),SUMPRODUCT(($C$3:$C2624=Party_Statement!$C$5)*($B$3:$B2624&gt;=Party_Statement!$C$6)*($B$3:$B2624&lt;=Party_Statement!$E$6)),""))</f>
        <v/>
      </c>
    </row>
    <row r="2625" spans="1:11" x14ac:dyDescent="0.2">
      <c r="A2625" s="196">
        <f>Sales_Entry!A2625</f>
        <v>0</v>
      </c>
      <c r="B2625" s="197">
        <f>Sales_Entry!B2625</f>
        <v>0</v>
      </c>
      <c r="C2625" s="198">
        <f>Sales_Entry!D2625</f>
        <v>0</v>
      </c>
      <c r="D2625" s="198" t="s">
        <v>1388</v>
      </c>
      <c r="E2625" s="198">
        <f>Sales_Entry!C2625</f>
        <v>0</v>
      </c>
      <c r="F2625" s="198">
        <f>Sales_Entry!E2625</f>
        <v>0</v>
      </c>
      <c r="G2625" s="199">
        <f>N(Sales_Entry!J2625)</f>
        <v>0</v>
      </c>
      <c r="H2625" s="199">
        <v>0</v>
      </c>
      <c r="I2625" s="199">
        <f t="shared" si="40"/>
        <v>0</v>
      </c>
      <c r="J2625" s="200"/>
      <c r="K2625" s="200" t="str" cm="1">
        <f t="array" ref="K2625">IF($C2625="","",IF(AND($C2625=Party_Statement!$C$5,$B2625&gt;=Party_Statement!$C$6,$B2625&lt;=Party_Statement!$E$6),SUMPRODUCT(($C$3:$C2625=Party_Statement!$C$5)*($B$3:$B2625&gt;=Party_Statement!$C$6)*($B$3:$B2625&lt;=Party_Statement!$E$6)),""))</f>
        <v/>
      </c>
    </row>
    <row r="2626" spans="1:11" x14ac:dyDescent="0.2">
      <c r="A2626" s="196">
        <f>Sales_Entry!A2626</f>
        <v>0</v>
      </c>
      <c r="B2626" s="197">
        <f>Sales_Entry!B2626</f>
        <v>0</v>
      </c>
      <c r="C2626" s="198">
        <f>Sales_Entry!D2626</f>
        <v>0</v>
      </c>
      <c r="D2626" s="198" t="s">
        <v>1388</v>
      </c>
      <c r="E2626" s="198">
        <f>Sales_Entry!C2626</f>
        <v>0</v>
      </c>
      <c r="F2626" s="198">
        <f>Sales_Entry!E2626</f>
        <v>0</v>
      </c>
      <c r="G2626" s="199">
        <f>N(Sales_Entry!J2626)</f>
        <v>0</v>
      </c>
      <c r="H2626" s="199">
        <v>0</v>
      </c>
      <c r="I2626" s="199">
        <f t="shared" si="40"/>
        <v>0</v>
      </c>
      <c r="J2626" s="200"/>
      <c r="K2626" s="200" t="str" cm="1">
        <f t="array" ref="K2626">IF($C2626="","",IF(AND($C2626=Party_Statement!$C$5,$B2626&gt;=Party_Statement!$C$6,$B2626&lt;=Party_Statement!$E$6),SUMPRODUCT(($C$3:$C2626=Party_Statement!$C$5)*($B$3:$B2626&gt;=Party_Statement!$C$6)*($B$3:$B2626&lt;=Party_Statement!$E$6)),""))</f>
        <v/>
      </c>
    </row>
    <row r="2627" spans="1:11" x14ac:dyDescent="0.2">
      <c r="A2627" s="196">
        <f>Sales_Entry!A2627</f>
        <v>0</v>
      </c>
      <c r="B2627" s="197">
        <f>Sales_Entry!B2627</f>
        <v>0</v>
      </c>
      <c r="C2627" s="198">
        <f>Sales_Entry!D2627</f>
        <v>0</v>
      </c>
      <c r="D2627" s="198" t="s">
        <v>1388</v>
      </c>
      <c r="E2627" s="198">
        <f>Sales_Entry!C2627</f>
        <v>0</v>
      </c>
      <c r="F2627" s="198">
        <f>Sales_Entry!E2627</f>
        <v>0</v>
      </c>
      <c r="G2627" s="199">
        <f>N(Sales_Entry!J2627)</f>
        <v>0</v>
      </c>
      <c r="H2627" s="199">
        <v>0</v>
      </c>
      <c r="I2627" s="199">
        <f t="shared" si="40"/>
        <v>0</v>
      </c>
      <c r="J2627" s="200"/>
      <c r="K2627" s="200" t="str" cm="1">
        <f t="array" ref="K2627">IF($C2627="","",IF(AND($C2627=Party_Statement!$C$5,$B2627&gt;=Party_Statement!$C$6,$B2627&lt;=Party_Statement!$E$6),SUMPRODUCT(($C$3:$C2627=Party_Statement!$C$5)*($B$3:$B2627&gt;=Party_Statement!$C$6)*($B$3:$B2627&lt;=Party_Statement!$E$6)),""))</f>
        <v/>
      </c>
    </row>
    <row r="2628" spans="1:11" x14ac:dyDescent="0.2">
      <c r="A2628" s="196">
        <f>Sales_Entry!A2628</f>
        <v>0</v>
      </c>
      <c r="B2628" s="197">
        <f>Sales_Entry!B2628</f>
        <v>0</v>
      </c>
      <c r="C2628" s="198">
        <f>Sales_Entry!D2628</f>
        <v>0</v>
      </c>
      <c r="D2628" s="198" t="s">
        <v>1388</v>
      </c>
      <c r="E2628" s="198">
        <f>Sales_Entry!C2628</f>
        <v>0</v>
      </c>
      <c r="F2628" s="198">
        <f>Sales_Entry!E2628</f>
        <v>0</v>
      </c>
      <c r="G2628" s="199">
        <f>N(Sales_Entry!J2628)</f>
        <v>0</v>
      </c>
      <c r="H2628" s="199">
        <v>0</v>
      </c>
      <c r="I2628" s="199">
        <f t="shared" ref="I2628:I2691" si="41">IF($C2628="","",$G2628-$H2628)</f>
        <v>0</v>
      </c>
      <c r="J2628" s="200"/>
      <c r="K2628" s="200" t="str" cm="1">
        <f t="array" ref="K2628">IF($C2628="","",IF(AND($C2628=Party_Statement!$C$5,$B2628&gt;=Party_Statement!$C$6,$B2628&lt;=Party_Statement!$E$6),SUMPRODUCT(($C$3:$C2628=Party_Statement!$C$5)*($B$3:$B2628&gt;=Party_Statement!$C$6)*($B$3:$B2628&lt;=Party_Statement!$E$6)),""))</f>
        <v/>
      </c>
    </row>
    <row r="2629" spans="1:11" x14ac:dyDescent="0.2">
      <c r="A2629" s="196">
        <f>Sales_Entry!A2629</f>
        <v>0</v>
      </c>
      <c r="B2629" s="197">
        <f>Sales_Entry!B2629</f>
        <v>0</v>
      </c>
      <c r="C2629" s="198">
        <f>Sales_Entry!D2629</f>
        <v>0</v>
      </c>
      <c r="D2629" s="198" t="s">
        <v>1388</v>
      </c>
      <c r="E2629" s="198">
        <f>Sales_Entry!C2629</f>
        <v>0</v>
      </c>
      <c r="F2629" s="198">
        <f>Sales_Entry!E2629</f>
        <v>0</v>
      </c>
      <c r="G2629" s="199">
        <f>N(Sales_Entry!J2629)</f>
        <v>0</v>
      </c>
      <c r="H2629" s="199">
        <v>0</v>
      </c>
      <c r="I2629" s="199">
        <f t="shared" si="41"/>
        <v>0</v>
      </c>
      <c r="J2629" s="200"/>
      <c r="K2629" s="200" t="str" cm="1">
        <f t="array" ref="K2629">IF($C2629="","",IF(AND($C2629=Party_Statement!$C$5,$B2629&gt;=Party_Statement!$C$6,$B2629&lt;=Party_Statement!$E$6),SUMPRODUCT(($C$3:$C2629=Party_Statement!$C$5)*($B$3:$B2629&gt;=Party_Statement!$C$6)*($B$3:$B2629&lt;=Party_Statement!$E$6)),""))</f>
        <v/>
      </c>
    </row>
    <row r="2630" spans="1:11" x14ac:dyDescent="0.2">
      <c r="A2630" s="196">
        <f>Sales_Entry!A2630</f>
        <v>0</v>
      </c>
      <c r="B2630" s="197">
        <f>Sales_Entry!B2630</f>
        <v>0</v>
      </c>
      <c r="C2630" s="198">
        <f>Sales_Entry!D2630</f>
        <v>0</v>
      </c>
      <c r="D2630" s="198" t="s">
        <v>1388</v>
      </c>
      <c r="E2630" s="198">
        <f>Sales_Entry!C2630</f>
        <v>0</v>
      </c>
      <c r="F2630" s="198">
        <f>Sales_Entry!E2630</f>
        <v>0</v>
      </c>
      <c r="G2630" s="199">
        <f>N(Sales_Entry!J2630)</f>
        <v>0</v>
      </c>
      <c r="H2630" s="199">
        <v>0</v>
      </c>
      <c r="I2630" s="199">
        <f t="shared" si="41"/>
        <v>0</v>
      </c>
      <c r="J2630" s="200"/>
      <c r="K2630" s="200" t="str" cm="1">
        <f t="array" ref="K2630">IF($C2630="","",IF(AND($C2630=Party_Statement!$C$5,$B2630&gt;=Party_Statement!$C$6,$B2630&lt;=Party_Statement!$E$6),SUMPRODUCT(($C$3:$C2630=Party_Statement!$C$5)*($B$3:$B2630&gt;=Party_Statement!$C$6)*($B$3:$B2630&lt;=Party_Statement!$E$6)),""))</f>
        <v/>
      </c>
    </row>
    <row r="2631" spans="1:11" x14ac:dyDescent="0.2">
      <c r="A2631" s="196">
        <f>Sales_Entry!A2631</f>
        <v>0</v>
      </c>
      <c r="B2631" s="197">
        <f>Sales_Entry!B2631</f>
        <v>0</v>
      </c>
      <c r="C2631" s="198">
        <f>Sales_Entry!D2631</f>
        <v>0</v>
      </c>
      <c r="D2631" s="198" t="s">
        <v>1388</v>
      </c>
      <c r="E2631" s="198">
        <f>Sales_Entry!C2631</f>
        <v>0</v>
      </c>
      <c r="F2631" s="198">
        <f>Sales_Entry!E2631</f>
        <v>0</v>
      </c>
      <c r="G2631" s="199">
        <f>N(Sales_Entry!J2631)</f>
        <v>0</v>
      </c>
      <c r="H2631" s="199">
        <v>0</v>
      </c>
      <c r="I2631" s="199">
        <f t="shared" si="41"/>
        <v>0</v>
      </c>
      <c r="J2631" s="200"/>
      <c r="K2631" s="200" t="str" cm="1">
        <f t="array" ref="K2631">IF($C2631="","",IF(AND($C2631=Party_Statement!$C$5,$B2631&gt;=Party_Statement!$C$6,$B2631&lt;=Party_Statement!$E$6),SUMPRODUCT(($C$3:$C2631=Party_Statement!$C$5)*($B$3:$B2631&gt;=Party_Statement!$C$6)*($B$3:$B2631&lt;=Party_Statement!$E$6)),""))</f>
        <v/>
      </c>
    </row>
    <row r="2632" spans="1:11" x14ac:dyDescent="0.2">
      <c r="A2632" s="196">
        <f>Sales_Entry!A2632</f>
        <v>0</v>
      </c>
      <c r="B2632" s="197">
        <f>Sales_Entry!B2632</f>
        <v>0</v>
      </c>
      <c r="C2632" s="198">
        <f>Sales_Entry!D2632</f>
        <v>0</v>
      </c>
      <c r="D2632" s="198" t="s">
        <v>1388</v>
      </c>
      <c r="E2632" s="198">
        <f>Sales_Entry!C2632</f>
        <v>0</v>
      </c>
      <c r="F2632" s="198">
        <f>Sales_Entry!E2632</f>
        <v>0</v>
      </c>
      <c r="G2632" s="199">
        <f>N(Sales_Entry!J2632)</f>
        <v>0</v>
      </c>
      <c r="H2632" s="199">
        <v>0</v>
      </c>
      <c r="I2632" s="199">
        <f t="shared" si="41"/>
        <v>0</v>
      </c>
      <c r="J2632" s="200"/>
      <c r="K2632" s="200" t="str" cm="1">
        <f t="array" ref="K2632">IF($C2632="","",IF(AND($C2632=Party_Statement!$C$5,$B2632&gt;=Party_Statement!$C$6,$B2632&lt;=Party_Statement!$E$6),SUMPRODUCT(($C$3:$C2632=Party_Statement!$C$5)*($B$3:$B2632&gt;=Party_Statement!$C$6)*($B$3:$B2632&lt;=Party_Statement!$E$6)),""))</f>
        <v/>
      </c>
    </row>
    <row r="2633" spans="1:11" x14ac:dyDescent="0.2">
      <c r="A2633" s="196">
        <f>Sales_Entry!A2633</f>
        <v>0</v>
      </c>
      <c r="B2633" s="197">
        <f>Sales_Entry!B2633</f>
        <v>0</v>
      </c>
      <c r="C2633" s="198">
        <f>Sales_Entry!D2633</f>
        <v>0</v>
      </c>
      <c r="D2633" s="198" t="s">
        <v>1388</v>
      </c>
      <c r="E2633" s="198">
        <f>Sales_Entry!C2633</f>
        <v>0</v>
      </c>
      <c r="F2633" s="198">
        <f>Sales_Entry!E2633</f>
        <v>0</v>
      </c>
      <c r="G2633" s="199">
        <f>N(Sales_Entry!J2633)</f>
        <v>0</v>
      </c>
      <c r="H2633" s="199">
        <v>0</v>
      </c>
      <c r="I2633" s="199">
        <f t="shared" si="41"/>
        <v>0</v>
      </c>
      <c r="J2633" s="200"/>
      <c r="K2633" s="200" t="str" cm="1">
        <f t="array" ref="K2633">IF($C2633="","",IF(AND($C2633=Party_Statement!$C$5,$B2633&gt;=Party_Statement!$C$6,$B2633&lt;=Party_Statement!$E$6),SUMPRODUCT(($C$3:$C2633=Party_Statement!$C$5)*($B$3:$B2633&gt;=Party_Statement!$C$6)*($B$3:$B2633&lt;=Party_Statement!$E$6)),""))</f>
        <v/>
      </c>
    </row>
    <row r="2634" spans="1:11" x14ac:dyDescent="0.2">
      <c r="A2634" s="196">
        <f>Sales_Entry!A2634</f>
        <v>0</v>
      </c>
      <c r="B2634" s="197">
        <f>Sales_Entry!B2634</f>
        <v>0</v>
      </c>
      <c r="C2634" s="198">
        <f>Sales_Entry!D2634</f>
        <v>0</v>
      </c>
      <c r="D2634" s="198" t="s">
        <v>1388</v>
      </c>
      <c r="E2634" s="198">
        <f>Sales_Entry!C2634</f>
        <v>0</v>
      </c>
      <c r="F2634" s="198">
        <f>Sales_Entry!E2634</f>
        <v>0</v>
      </c>
      <c r="G2634" s="199">
        <f>N(Sales_Entry!J2634)</f>
        <v>0</v>
      </c>
      <c r="H2634" s="199">
        <v>0</v>
      </c>
      <c r="I2634" s="199">
        <f t="shared" si="41"/>
        <v>0</v>
      </c>
      <c r="J2634" s="200"/>
      <c r="K2634" s="200" t="str" cm="1">
        <f t="array" ref="K2634">IF($C2634="","",IF(AND($C2634=Party_Statement!$C$5,$B2634&gt;=Party_Statement!$C$6,$B2634&lt;=Party_Statement!$E$6),SUMPRODUCT(($C$3:$C2634=Party_Statement!$C$5)*($B$3:$B2634&gt;=Party_Statement!$C$6)*($B$3:$B2634&lt;=Party_Statement!$E$6)),""))</f>
        <v/>
      </c>
    </row>
    <row r="2635" spans="1:11" x14ac:dyDescent="0.2">
      <c r="A2635" s="196">
        <f>Sales_Entry!A2635</f>
        <v>0</v>
      </c>
      <c r="B2635" s="197">
        <f>Sales_Entry!B2635</f>
        <v>0</v>
      </c>
      <c r="C2635" s="198">
        <f>Sales_Entry!D2635</f>
        <v>0</v>
      </c>
      <c r="D2635" s="198" t="s">
        <v>1388</v>
      </c>
      <c r="E2635" s="198">
        <f>Sales_Entry!C2635</f>
        <v>0</v>
      </c>
      <c r="F2635" s="198">
        <f>Sales_Entry!E2635</f>
        <v>0</v>
      </c>
      <c r="G2635" s="199">
        <f>N(Sales_Entry!J2635)</f>
        <v>0</v>
      </c>
      <c r="H2635" s="199">
        <v>0</v>
      </c>
      <c r="I2635" s="199">
        <f t="shared" si="41"/>
        <v>0</v>
      </c>
      <c r="J2635" s="200"/>
      <c r="K2635" s="200" t="str" cm="1">
        <f t="array" ref="K2635">IF($C2635="","",IF(AND($C2635=Party_Statement!$C$5,$B2635&gt;=Party_Statement!$C$6,$B2635&lt;=Party_Statement!$E$6),SUMPRODUCT(($C$3:$C2635=Party_Statement!$C$5)*($B$3:$B2635&gt;=Party_Statement!$C$6)*($B$3:$B2635&lt;=Party_Statement!$E$6)),""))</f>
        <v/>
      </c>
    </row>
    <row r="2636" spans="1:11" x14ac:dyDescent="0.2">
      <c r="A2636" s="196">
        <f>Sales_Entry!A2636</f>
        <v>0</v>
      </c>
      <c r="B2636" s="197">
        <f>Sales_Entry!B2636</f>
        <v>0</v>
      </c>
      <c r="C2636" s="198">
        <f>Sales_Entry!D2636</f>
        <v>0</v>
      </c>
      <c r="D2636" s="198" t="s">
        <v>1388</v>
      </c>
      <c r="E2636" s="198">
        <f>Sales_Entry!C2636</f>
        <v>0</v>
      </c>
      <c r="F2636" s="198">
        <f>Sales_Entry!E2636</f>
        <v>0</v>
      </c>
      <c r="G2636" s="199">
        <f>N(Sales_Entry!J2636)</f>
        <v>0</v>
      </c>
      <c r="H2636" s="199">
        <v>0</v>
      </c>
      <c r="I2636" s="199">
        <f t="shared" si="41"/>
        <v>0</v>
      </c>
      <c r="J2636" s="200"/>
      <c r="K2636" s="200" t="str" cm="1">
        <f t="array" ref="K2636">IF($C2636="","",IF(AND($C2636=Party_Statement!$C$5,$B2636&gt;=Party_Statement!$C$6,$B2636&lt;=Party_Statement!$E$6),SUMPRODUCT(($C$3:$C2636=Party_Statement!$C$5)*($B$3:$B2636&gt;=Party_Statement!$C$6)*($B$3:$B2636&lt;=Party_Statement!$E$6)),""))</f>
        <v/>
      </c>
    </row>
    <row r="2637" spans="1:11" x14ac:dyDescent="0.2">
      <c r="A2637" s="196">
        <f>Sales_Entry!A2637</f>
        <v>0</v>
      </c>
      <c r="B2637" s="197">
        <f>Sales_Entry!B2637</f>
        <v>0</v>
      </c>
      <c r="C2637" s="198">
        <f>Sales_Entry!D2637</f>
        <v>0</v>
      </c>
      <c r="D2637" s="198" t="s">
        <v>1388</v>
      </c>
      <c r="E2637" s="198">
        <f>Sales_Entry!C2637</f>
        <v>0</v>
      </c>
      <c r="F2637" s="198">
        <f>Sales_Entry!E2637</f>
        <v>0</v>
      </c>
      <c r="G2637" s="199">
        <f>N(Sales_Entry!J2637)</f>
        <v>0</v>
      </c>
      <c r="H2637" s="199">
        <v>0</v>
      </c>
      <c r="I2637" s="199">
        <f t="shared" si="41"/>
        <v>0</v>
      </c>
      <c r="J2637" s="200"/>
      <c r="K2637" s="200" t="str" cm="1">
        <f t="array" ref="K2637">IF($C2637="","",IF(AND($C2637=Party_Statement!$C$5,$B2637&gt;=Party_Statement!$C$6,$B2637&lt;=Party_Statement!$E$6),SUMPRODUCT(($C$3:$C2637=Party_Statement!$C$5)*($B$3:$B2637&gt;=Party_Statement!$C$6)*($B$3:$B2637&lt;=Party_Statement!$E$6)),""))</f>
        <v/>
      </c>
    </row>
    <row r="2638" spans="1:11" x14ac:dyDescent="0.2">
      <c r="A2638" s="196">
        <f>Sales_Entry!A2638</f>
        <v>0</v>
      </c>
      <c r="B2638" s="197">
        <f>Sales_Entry!B2638</f>
        <v>0</v>
      </c>
      <c r="C2638" s="198">
        <f>Sales_Entry!D2638</f>
        <v>0</v>
      </c>
      <c r="D2638" s="198" t="s">
        <v>1388</v>
      </c>
      <c r="E2638" s="198">
        <f>Sales_Entry!C2638</f>
        <v>0</v>
      </c>
      <c r="F2638" s="198">
        <f>Sales_Entry!E2638</f>
        <v>0</v>
      </c>
      <c r="G2638" s="199">
        <f>N(Sales_Entry!J2638)</f>
        <v>0</v>
      </c>
      <c r="H2638" s="199">
        <v>0</v>
      </c>
      <c r="I2638" s="199">
        <f t="shared" si="41"/>
        <v>0</v>
      </c>
      <c r="J2638" s="200"/>
      <c r="K2638" s="200" t="str" cm="1">
        <f t="array" ref="K2638">IF($C2638="","",IF(AND($C2638=Party_Statement!$C$5,$B2638&gt;=Party_Statement!$C$6,$B2638&lt;=Party_Statement!$E$6),SUMPRODUCT(($C$3:$C2638=Party_Statement!$C$5)*($B$3:$B2638&gt;=Party_Statement!$C$6)*($B$3:$B2638&lt;=Party_Statement!$E$6)),""))</f>
        <v/>
      </c>
    </row>
    <row r="2639" spans="1:11" x14ac:dyDescent="0.2">
      <c r="A2639" s="196">
        <f>Sales_Entry!A2639</f>
        <v>0</v>
      </c>
      <c r="B2639" s="197">
        <f>Sales_Entry!B2639</f>
        <v>0</v>
      </c>
      <c r="C2639" s="198">
        <f>Sales_Entry!D2639</f>
        <v>0</v>
      </c>
      <c r="D2639" s="198" t="s">
        <v>1388</v>
      </c>
      <c r="E2639" s="198">
        <f>Sales_Entry!C2639</f>
        <v>0</v>
      </c>
      <c r="F2639" s="198">
        <f>Sales_Entry!E2639</f>
        <v>0</v>
      </c>
      <c r="G2639" s="199">
        <f>N(Sales_Entry!J2639)</f>
        <v>0</v>
      </c>
      <c r="H2639" s="199">
        <v>0</v>
      </c>
      <c r="I2639" s="199">
        <f t="shared" si="41"/>
        <v>0</v>
      </c>
      <c r="J2639" s="200"/>
      <c r="K2639" s="200" t="str" cm="1">
        <f t="array" ref="K2639">IF($C2639="","",IF(AND($C2639=Party_Statement!$C$5,$B2639&gt;=Party_Statement!$C$6,$B2639&lt;=Party_Statement!$E$6),SUMPRODUCT(($C$3:$C2639=Party_Statement!$C$5)*($B$3:$B2639&gt;=Party_Statement!$C$6)*($B$3:$B2639&lt;=Party_Statement!$E$6)),""))</f>
        <v/>
      </c>
    </row>
    <row r="2640" spans="1:11" x14ac:dyDescent="0.2">
      <c r="A2640" s="196">
        <f>Sales_Entry!A2640</f>
        <v>0</v>
      </c>
      <c r="B2640" s="197">
        <f>Sales_Entry!B2640</f>
        <v>0</v>
      </c>
      <c r="C2640" s="198">
        <f>Sales_Entry!D2640</f>
        <v>0</v>
      </c>
      <c r="D2640" s="198" t="s">
        <v>1388</v>
      </c>
      <c r="E2640" s="198">
        <f>Sales_Entry!C2640</f>
        <v>0</v>
      </c>
      <c r="F2640" s="198">
        <f>Sales_Entry!E2640</f>
        <v>0</v>
      </c>
      <c r="G2640" s="199">
        <f>N(Sales_Entry!J2640)</f>
        <v>0</v>
      </c>
      <c r="H2640" s="199">
        <v>0</v>
      </c>
      <c r="I2640" s="199">
        <f t="shared" si="41"/>
        <v>0</v>
      </c>
      <c r="J2640" s="200"/>
      <c r="K2640" s="200" t="str" cm="1">
        <f t="array" ref="K2640">IF($C2640="","",IF(AND($C2640=Party_Statement!$C$5,$B2640&gt;=Party_Statement!$C$6,$B2640&lt;=Party_Statement!$E$6),SUMPRODUCT(($C$3:$C2640=Party_Statement!$C$5)*($B$3:$B2640&gt;=Party_Statement!$C$6)*($B$3:$B2640&lt;=Party_Statement!$E$6)),""))</f>
        <v/>
      </c>
    </row>
    <row r="2641" spans="1:11" x14ac:dyDescent="0.2">
      <c r="A2641" s="196">
        <f>Sales_Entry!A2641</f>
        <v>0</v>
      </c>
      <c r="B2641" s="197">
        <f>Sales_Entry!B2641</f>
        <v>0</v>
      </c>
      <c r="C2641" s="198">
        <f>Sales_Entry!D2641</f>
        <v>0</v>
      </c>
      <c r="D2641" s="198" t="s">
        <v>1388</v>
      </c>
      <c r="E2641" s="198">
        <f>Sales_Entry!C2641</f>
        <v>0</v>
      </c>
      <c r="F2641" s="198">
        <f>Sales_Entry!E2641</f>
        <v>0</v>
      </c>
      <c r="G2641" s="199">
        <f>N(Sales_Entry!J2641)</f>
        <v>0</v>
      </c>
      <c r="H2641" s="199">
        <v>0</v>
      </c>
      <c r="I2641" s="199">
        <f t="shared" si="41"/>
        <v>0</v>
      </c>
      <c r="J2641" s="200"/>
      <c r="K2641" s="200" t="str" cm="1">
        <f t="array" ref="K2641">IF($C2641="","",IF(AND($C2641=Party_Statement!$C$5,$B2641&gt;=Party_Statement!$C$6,$B2641&lt;=Party_Statement!$E$6),SUMPRODUCT(($C$3:$C2641=Party_Statement!$C$5)*($B$3:$B2641&gt;=Party_Statement!$C$6)*($B$3:$B2641&lt;=Party_Statement!$E$6)),""))</f>
        <v/>
      </c>
    </row>
    <row r="2642" spans="1:11" x14ac:dyDescent="0.2">
      <c r="A2642" s="196">
        <f>Sales_Entry!A2642</f>
        <v>0</v>
      </c>
      <c r="B2642" s="197">
        <f>Sales_Entry!B2642</f>
        <v>0</v>
      </c>
      <c r="C2642" s="198">
        <f>Sales_Entry!D2642</f>
        <v>0</v>
      </c>
      <c r="D2642" s="198" t="s">
        <v>1388</v>
      </c>
      <c r="E2642" s="198">
        <f>Sales_Entry!C2642</f>
        <v>0</v>
      </c>
      <c r="F2642" s="198">
        <f>Sales_Entry!E2642</f>
        <v>0</v>
      </c>
      <c r="G2642" s="199">
        <f>N(Sales_Entry!J2642)</f>
        <v>0</v>
      </c>
      <c r="H2642" s="199">
        <v>0</v>
      </c>
      <c r="I2642" s="199">
        <f t="shared" si="41"/>
        <v>0</v>
      </c>
      <c r="J2642" s="200"/>
      <c r="K2642" s="200" t="str" cm="1">
        <f t="array" ref="K2642">IF($C2642="","",IF(AND($C2642=Party_Statement!$C$5,$B2642&gt;=Party_Statement!$C$6,$B2642&lt;=Party_Statement!$E$6),SUMPRODUCT(($C$3:$C2642=Party_Statement!$C$5)*($B$3:$B2642&gt;=Party_Statement!$C$6)*($B$3:$B2642&lt;=Party_Statement!$E$6)),""))</f>
        <v/>
      </c>
    </row>
    <row r="2643" spans="1:11" x14ac:dyDescent="0.2">
      <c r="A2643" s="196">
        <f>Sales_Entry!A2643</f>
        <v>0</v>
      </c>
      <c r="B2643" s="197">
        <f>Sales_Entry!B2643</f>
        <v>0</v>
      </c>
      <c r="C2643" s="198">
        <f>Sales_Entry!D2643</f>
        <v>0</v>
      </c>
      <c r="D2643" s="198" t="s">
        <v>1388</v>
      </c>
      <c r="E2643" s="198">
        <f>Sales_Entry!C2643</f>
        <v>0</v>
      </c>
      <c r="F2643" s="198">
        <f>Sales_Entry!E2643</f>
        <v>0</v>
      </c>
      <c r="G2643" s="199">
        <f>N(Sales_Entry!J2643)</f>
        <v>0</v>
      </c>
      <c r="H2643" s="199">
        <v>0</v>
      </c>
      <c r="I2643" s="199">
        <f t="shared" si="41"/>
        <v>0</v>
      </c>
      <c r="J2643" s="200"/>
      <c r="K2643" s="200" t="str" cm="1">
        <f t="array" ref="K2643">IF($C2643="","",IF(AND($C2643=Party_Statement!$C$5,$B2643&gt;=Party_Statement!$C$6,$B2643&lt;=Party_Statement!$E$6),SUMPRODUCT(($C$3:$C2643=Party_Statement!$C$5)*($B$3:$B2643&gt;=Party_Statement!$C$6)*($B$3:$B2643&lt;=Party_Statement!$E$6)),""))</f>
        <v/>
      </c>
    </row>
    <row r="2644" spans="1:11" x14ac:dyDescent="0.2">
      <c r="A2644" s="196">
        <f>Sales_Entry!A2644</f>
        <v>0</v>
      </c>
      <c r="B2644" s="197">
        <f>Sales_Entry!B2644</f>
        <v>0</v>
      </c>
      <c r="C2644" s="198">
        <f>Sales_Entry!D2644</f>
        <v>0</v>
      </c>
      <c r="D2644" s="198" t="s">
        <v>1388</v>
      </c>
      <c r="E2644" s="198">
        <f>Sales_Entry!C2644</f>
        <v>0</v>
      </c>
      <c r="F2644" s="198">
        <f>Sales_Entry!E2644</f>
        <v>0</v>
      </c>
      <c r="G2644" s="199">
        <f>N(Sales_Entry!J2644)</f>
        <v>0</v>
      </c>
      <c r="H2644" s="199">
        <v>0</v>
      </c>
      <c r="I2644" s="199">
        <f t="shared" si="41"/>
        <v>0</v>
      </c>
      <c r="J2644" s="200"/>
      <c r="K2644" s="200" t="str" cm="1">
        <f t="array" ref="K2644">IF($C2644="","",IF(AND($C2644=Party_Statement!$C$5,$B2644&gt;=Party_Statement!$C$6,$B2644&lt;=Party_Statement!$E$6),SUMPRODUCT(($C$3:$C2644=Party_Statement!$C$5)*($B$3:$B2644&gt;=Party_Statement!$C$6)*($B$3:$B2644&lt;=Party_Statement!$E$6)),""))</f>
        <v/>
      </c>
    </row>
    <row r="2645" spans="1:11" x14ac:dyDescent="0.2">
      <c r="A2645" s="196">
        <f>Sales_Entry!A2645</f>
        <v>0</v>
      </c>
      <c r="B2645" s="197">
        <f>Sales_Entry!B2645</f>
        <v>0</v>
      </c>
      <c r="C2645" s="198">
        <f>Sales_Entry!D2645</f>
        <v>0</v>
      </c>
      <c r="D2645" s="198" t="s">
        <v>1388</v>
      </c>
      <c r="E2645" s="198">
        <f>Sales_Entry!C2645</f>
        <v>0</v>
      </c>
      <c r="F2645" s="198">
        <f>Sales_Entry!E2645</f>
        <v>0</v>
      </c>
      <c r="G2645" s="199">
        <f>N(Sales_Entry!J2645)</f>
        <v>0</v>
      </c>
      <c r="H2645" s="199">
        <v>0</v>
      </c>
      <c r="I2645" s="199">
        <f t="shared" si="41"/>
        <v>0</v>
      </c>
      <c r="J2645" s="200"/>
      <c r="K2645" s="200" t="str" cm="1">
        <f t="array" ref="K2645">IF($C2645="","",IF(AND($C2645=Party_Statement!$C$5,$B2645&gt;=Party_Statement!$C$6,$B2645&lt;=Party_Statement!$E$6),SUMPRODUCT(($C$3:$C2645=Party_Statement!$C$5)*($B$3:$B2645&gt;=Party_Statement!$C$6)*($B$3:$B2645&lt;=Party_Statement!$E$6)),""))</f>
        <v/>
      </c>
    </row>
    <row r="2646" spans="1:11" x14ac:dyDescent="0.2">
      <c r="A2646" s="196">
        <f>Sales_Entry!A2646</f>
        <v>0</v>
      </c>
      <c r="B2646" s="197">
        <f>Sales_Entry!B2646</f>
        <v>0</v>
      </c>
      <c r="C2646" s="198">
        <f>Sales_Entry!D2646</f>
        <v>0</v>
      </c>
      <c r="D2646" s="198" t="s">
        <v>1388</v>
      </c>
      <c r="E2646" s="198">
        <f>Sales_Entry!C2646</f>
        <v>0</v>
      </c>
      <c r="F2646" s="198">
        <f>Sales_Entry!E2646</f>
        <v>0</v>
      </c>
      <c r="G2646" s="199">
        <f>N(Sales_Entry!J2646)</f>
        <v>0</v>
      </c>
      <c r="H2646" s="199">
        <v>0</v>
      </c>
      <c r="I2646" s="199">
        <f t="shared" si="41"/>
        <v>0</v>
      </c>
      <c r="J2646" s="200"/>
      <c r="K2646" s="200" t="str" cm="1">
        <f t="array" ref="K2646">IF($C2646="","",IF(AND($C2646=Party_Statement!$C$5,$B2646&gt;=Party_Statement!$C$6,$B2646&lt;=Party_Statement!$E$6),SUMPRODUCT(($C$3:$C2646=Party_Statement!$C$5)*($B$3:$B2646&gt;=Party_Statement!$C$6)*($B$3:$B2646&lt;=Party_Statement!$E$6)),""))</f>
        <v/>
      </c>
    </row>
    <row r="2647" spans="1:11" x14ac:dyDescent="0.2">
      <c r="A2647" s="196">
        <f>Sales_Entry!A2647</f>
        <v>0</v>
      </c>
      <c r="B2647" s="197">
        <f>Sales_Entry!B2647</f>
        <v>0</v>
      </c>
      <c r="C2647" s="198">
        <f>Sales_Entry!D2647</f>
        <v>0</v>
      </c>
      <c r="D2647" s="198" t="s">
        <v>1388</v>
      </c>
      <c r="E2647" s="198">
        <f>Sales_Entry!C2647</f>
        <v>0</v>
      </c>
      <c r="F2647" s="198">
        <f>Sales_Entry!E2647</f>
        <v>0</v>
      </c>
      <c r="G2647" s="199">
        <f>N(Sales_Entry!J2647)</f>
        <v>0</v>
      </c>
      <c r="H2647" s="199">
        <v>0</v>
      </c>
      <c r="I2647" s="199">
        <f t="shared" si="41"/>
        <v>0</v>
      </c>
      <c r="J2647" s="200"/>
      <c r="K2647" s="200" t="str" cm="1">
        <f t="array" ref="K2647">IF($C2647="","",IF(AND($C2647=Party_Statement!$C$5,$B2647&gt;=Party_Statement!$C$6,$B2647&lt;=Party_Statement!$E$6),SUMPRODUCT(($C$3:$C2647=Party_Statement!$C$5)*($B$3:$B2647&gt;=Party_Statement!$C$6)*($B$3:$B2647&lt;=Party_Statement!$E$6)),""))</f>
        <v/>
      </c>
    </row>
    <row r="2648" spans="1:11" x14ac:dyDescent="0.2">
      <c r="A2648" s="196">
        <f>Sales_Entry!A2648</f>
        <v>0</v>
      </c>
      <c r="B2648" s="197">
        <f>Sales_Entry!B2648</f>
        <v>0</v>
      </c>
      <c r="C2648" s="198">
        <f>Sales_Entry!D2648</f>
        <v>0</v>
      </c>
      <c r="D2648" s="198" t="s">
        <v>1388</v>
      </c>
      <c r="E2648" s="198">
        <f>Sales_Entry!C2648</f>
        <v>0</v>
      </c>
      <c r="F2648" s="198">
        <f>Sales_Entry!E2648</f>
        <v>0</v>
      </c>
      <c r="G2648" s="199">
        <f>N(Sales_Entry!J2648)</f>
        <v>0</v>
      </c>
      <c r="H2648" s="199">
        <v>0</v>
      </c>
      <c r="I2648" s="199">
        <f t="shared" si="41"/>
        <v>0</v>
      </c>
      <c r="J2648" s="200"/>
      <c r="K2648" s="200" t="str" cm="1">
        <f t="array" ref="K2648">IF($C2648="","",IF(AND($C2648=Party_Statement!$C$5,$B2648&gt;=Party_Statement!$C$6,$B2648&lt;=Party_Statement!$E$6),SUMPRODUCT(($C$3:$C2648=Party_Statement!$C$5)*($B$3:$B2648&gt;=Party_Statement!$C$6)*($B$3:$B2648&lt;=Party_Statement!$E$6)),""))</f>
        <v/>
      </c>
    </row>
    <row r="2649" spans="1:11" x14ac:dyDescent="0.2">
      <c r="A2649" s="196">
        <f>Sales_Entry!A2649</f>
        <v>0</v>
      </c>
      <c r="B2649" s="197">
        <f>Sales_Entry!B2649</f>
        <v>0</v>
      </c>
      <c r="C2649" s="198">
        <f>Sales_Entry!D2649</f>
        <v>0</v>
      </c>
      <c r="D2649" s="198" t="s">
        <v>1388</v>
      </c>
      <c r="E2649" s="198">
        <f>Sales_Entry!C2649</f>
        <v>0</v>
      </c>
      <c r="F2649" s="198">
        <f>Sales_Entry!E2649</f>
        <v>0</v>
      </c>
      <c r="G2649" s="199">
        <f>N(Sales_Entry!J2649)</f>
        <v>0</v>
      </c>
      <c r="H2649" s="199">
        <v>0</v>
      </c>
      <c r="I2649" s="199">
        <f t="shared" si="41"/>
        <v>0</v>
      </c>
      <c r="J2649" s="200"/>
      <c r="K2649" s="200" t="str" cm="1">
        <f t="array" ref="K2649">IF($C2649="","",IF(AND($C2649=Party_Statement!$C$5,$B2649&gt;=Party_Statement!$C$6,$B2649&lt;=Party_Statement!$E$6),SUMPRODUCT(($C$3:$C2649=Party_Statement!$C$5)*($B$3:$B2649&gt;=Party_Statement!$C$6)*($B$3:$B2649&lt;=Party_Statement!$E$6)),""))</f>
        <v/>
      </c>
    </row>
    <row r="2650" spans="1:11" x14ac:dyDescent="0.2">
      <c r="A2650" s="196">
        <f>Sales_Entry!A2650</f>
        <v>0</v>
      </c>
      <c r="B2650" s="197">
        <f>Sales_Entry!B2650</f>
        <v>0</v>
      </c>
      <c r="C2650" s="198">
        <f>Sales_Entry!D2650</f>
        <v>0</v>
      </c>
      <c r="D2650" s="198" t="s">
        <v>1388</v>
      </c>
      <c r="E2650" s="198">
        <f>Sales_Entry!C2650</f>
        <v>0</v>
      </c>
      <c r="F2650" s="198">
        <f>Sales_Entry!E2650</f>
        <v>0</v>
      </c>
      <c r="G2650" s="199">
        <f>N(Sales_Entry!J2650)</f>
        <v>0</v>
      </c>
      <c r="H2650" s="199">
        <v>0</v>
      </c>
      <c r="I2650" s="199">
        <f t="shared" si="41"/>
        <v>0</v>
      </c>
      <c r="J2650" s="200"/>
      <c r="K2650" s="200" t="str" cm="1">
        <f t="array" ref="K2650">IF($C2650="","",IF(AND($C2650=Party_Statement!$C$5,$B2650&gt;=Party_Statement!$C$6,$B2650&lt;=Party_Statement!$E$6),SUMPRODUCT(($C$3:$C2650=Party_Statement!$C$5)*($B$3:$B2650&gt;=Party_Statement!$C$6)*($B$3:$B2650&lt;=Party_Statement!$E$6)),""))</f>
        <v/>
      </c>
    </row>
    <row r="2651" spans="1:11" x14ac:dyDescent="0.2">
      <c r="A2651" s="196">
        <f>Sales_Entry!A2651</f>
        <v>0</v>
      </c>
      <c r="B2651" s="197">
        <f>Sales_Entry!B2651</f>
        <v>0</v>
      </c>
      <c r="C2651" s="198">
        <f>Sales_Entry!D2651</f>
        <v>0</v>
      </c>
      <c r="D2651" s="198" t="s">
        <v>1388</v>
      </c>
      <c r="E2651" s="198">
        <f>Sales_Entry!C2651</f>
        <v>0</v>
      </c>
      <c r="F2651" s="198">
        <f>Sales_Entry!E2651</f>
        <v>0</v>
      </c>
      <c r="G2651" s="199">
        <f>N(Sales_Entry!J2651)</f>
        <v>0</v>
      </c>
      <c r="H2651" s="199">
        <v>0</v>
      </c>
      <c r="I2651" s="199">
        <f t="shared" si="41"/>
        <v>0</v>
      </c>
      <c r="J2651" s="200"/>
      <c r="K2651" s="200" t="str" cm="1">
        <f t="array" ref="K2651">IF($C2651="","",IF(AND($C2651=Party_Statement!$C$5,$B2651&gt;=Party_Statement!$C$6,$B2651&lt;=Party_Statement!$E$6),SUMPRODUCT(($C$3:$C2651=Party_Statement!$C$5)*($B$3:$B2651&gt;=Party_Statement!$C$6)*($B$3:$B2651&lt;=Party_Statement!$E$6)),""))</f>
        <v/>
      </c>
    </row>
    <row r="2652" spans="1:11" x14ac:dyDescent="0.2">
      <c r="A2652" s="196">
        <f>Sales_Entry!A2652</f>
        <v>0</v>
      </c>
      <c r="B2652" s="197">
        <f>Sales_Entry!B2652</f>
        <v>0</v>
      </c>
      <c r="C2652" s="198">
        <f>Sales_Entry!D2652</f>
        <v>0</v>
      </c>
      <c r="D2652" s="198" t="s">
        <v>1388</v>
      </c>
      <c r="E2652" s="198">
        <f>Sales_Entry!C2652</f>
        <v>0</v>
      </c>
      <c r="F2652" s="198">
        <f>Sales_Entry!E2652</f>
        <v>0</v>
      </c>
      <c r="G2652" s="199">
        <f>N(Sales_Entry!J2652)</f>
        <v>0</v>
      </c>
      <c r="H2652" s="199">
        <v>0</v>
      </c>
      <c r="I2652" s="199">
        <f t="shared" si="41"/>
        <v>0</v>
      </c>
      <c r="J2652" s="200"/>
      <c r="K2652" s="200" t="str" cm="1">
        <f t="array" ref="K2652">IF($C2652="","",IF(AND($C2652=Party_Statement!$C$5,$B2652&gt;=Party_Statement!$C$6,$B2652&lt;=Party_Statement!$E$6),SUMPRODUCT(($C$3:$C2652=Party_Statement!$C$5)*($B$3:$B2652&gt;=Party_Statement!$C$6)*($B$3:$B2652&lt;=Party_Statement!$E$6)),""))</f>
        <v/>
      </c>
    </row>
    <row r="2653" spans="1:11" x14ac:dyDescent="0.2">
      <c r="A2653" s="196">
        <f>Sales_Entry!A2653</f>
        <v>0</v>
      </c>
      <c r="B2653" s="197">
        <f>Sales_Entry!B2653</f>
        <v>0</v>
      </c>
      <c r="C2653" s="198">
        <f>Sales_Entry!D2653</f>
        <v>0</v>
      </c>
      <c r="D2653" s="198" t="s">
        <v>1388</v>
      </c>
      <c r="E2653" s="198">
        <f>Sales_Entry!C2653</f>
        <v>0</v>
      </c>
      <c r="F2653" s="198">
        <f>Sales_Entry!E2653</f>
        <v>0</v>
      </c>
      <c r="G2653" s="199">
        <f>N(Sales_Entry!J2653)</f>
        <v>0</v>
      </c>
      <c r="H2653" s="199">
        <v>0</v>
      </c>
      <c r="I2653" s="199">
        <f t="shared" si="41"/>
        <v>0</v>
      </c>
      <c r="J2653" s="200"/>
      <c r="K2653" s="200" t="str" cm="1">
        <f t="array" ref="K2653">IF($C2653="","",IF(AND($C2653=Party_Statement!$C$5,$B2653&gt;=Party_Statement!$C$6,$B2653&lt;=Party_Statement!$E$6),SUMPRODUCT(($C$3:$C2653=Party_Statement!$C$5)*($B$3:$B2653&gt;=Party_Statement!$C$6)*($B$3:$B2653&lt;=Party_Statement!$E$6)),""))</f>
        <v/>
      </c>
    </row>
    <row r="2654" spans="1:11" x14ac:dyDescent="0.2">
      <c r="A2654" s="196">
        <f>Sales_Entry!A2654</f>
        <v>0</v>
      </c>
      <c r="B2654" s="197">
        <f>Sales_Entry!B2654</f>
        <v>0</v>
      </c>
      <c r="C2654" s="198">
        <f>Sales_Entry!D2654</f>
        <v>0</v>
      </c>
      <c r="D2654" s="198" t="s">
        <v>1388</v>
      </c>
      <c r="E2654" s="198">
        <f>Sales_Entry!C2654</f>
        <v>0</v>
      </c>
      <c r="F2654" s="198">
        <f>Sales_Entry!E2654</f>
        <v>0</v>
      </c>
      <c r="G2654" s="199">
        <f>N(Sales_Entry!J2654)</f>
        <v>0</v>
      </c>
      <c r="H2654" s="199">
        <v>0</v>
      </c>
      <c r="I2654" s="199">
        <f t="shared" si="41"/>
        <v>0</v>
      </c>
      <c r="J2654" s="200"/>
      <c r="K2654" s="200" t="str" cm="1">
        <f t="array" ref="K2654">IF($C2654="","",IF(AND($C2654=Party_Statement!$C$5,$B2654&gt;=Party_Statement!$C$6,$B2654&lt;=Party_Statement!$E$6),SUMPRODUCT(($C$3:$C2654=Party_Statement!$C$5)*($B$3:$B2654&gt;=Party_Statement!$C$6)*($B$3:$B2654&lt;=Party_Statement!$E$6)),""))</f>
        <v/>
      </c>
    </row>
    <row r="2655" spans="1:11" x14ac:dyDescent="0.2">
      <c r="A2655" s="196">
        <f>Sales_Entry!A2655</f>
        <v>0</v>
      </c>
      <c r="B2655" s="197">
        <f>Sales_Entry!B2655</f>
        <v>0</v>
      </c>
      <c r="C2655" s="198">
        <f>Sales_Entry!D2655</f>
        <v>0</v>
      </c>
      <c r="D2655" s="198" t="s">
        <v>1388</v>
      </c>
      <c r="E2655" s="198">
        <f>Sales_Entry!C2655</f>
        <v>0</v>
      </c>
      <c r="F2655" s="198">
        <f>Sales_Entry!E2655</f>
        <v>0</v>
      </c>
      <c r="G2655" s="199">
        <f>N(Sales_Entry!J2655)</f>
        <v>0</v>
      </c>
      <c r="H2655" s="199">
        <v>0</v>
      </c>
      <c r="I2655" s="199">
        <f t="shared" si="41"/>
        <v>0</v>
      </c>
      <c r="J2655" s="200"/>
      <c r="K2655" s="200" t="str" cm="1">
        <f t="array" ref="K2655">IF($C2655="","",IF(AND($C2655=Party_Statement!$C$5,$B2655&gt;=Party_Statement!$C$6,$B2655&lt;=Party_Statement!$E$6),SUMPRODUCT(($C$3:$C2655=Party_Statement!$C$5)*($B$3:$B2655&gt;=Party_Statement!$C$6)*($B$3:$B2655&lt;=Party_Statement!$E$6)),""))</f>
        <v/>
      </c>
    </row>
    <row r="2656" spans="1:11" x14ac:dyDescent="0.2">
      <c r="A2656" s="196">
        <f>Sales_Entry!A2656</f>
        <v>0</v>
      </c>
      <c r="B2656" s="197">
        <f>Sales_Entry!B2656</f>
        <v>0</v>
      </c>
      <c r="C2656" s="198">
        <f>Sales_Entry!D2656</f>
        <v>0</v>
      </c>
      <c r="D2656" s="198" t="s">
        <v>1388</v>
      </c>
      <c r="E2656" s="198">
        <f>Sales_Entry!C2656</f>
        <v>0</v>
      </c>
      <c r="F2656" s="198">
        <f>Sales_Entry!E2656</f>
        <v>0</v>
      </c>
      <c r="G2656" s="199">
        <f>N(Sales_Entry!J2656)</f>
        <v>0</v>
      </c>
      <c r="H2656" s="199">
        <v>0</v>
      </c>
      <c r="I2656" s="199">
        <f t="shared" si="41"/>
        <v>0</v>
      </c>
      <c r="J2656" s="200"/>
      <c r="K2656" s="200" t="str" cm="1">
        <f t="array" ref="K2656">IF($C2656="","",IF(AND($C2656=Party_Statement!$C$5,$B2656&gt;=Party_Statement!$C$6,$B2656&lt;=Party_Statement!$E$6),SUMPRODUCT(($C$3:$C2656=Party_Statement!$C$5)*($B$3:$B2656&gt;=Party_Statement!$C$6)*($B$3:$B2656&lt;=Party_Statement!$E$6)),""))</f>
        <v/>
      </c>
    </row>
    <row r="2657" spans="1:11" x14ac:dyDescent="0.2">
      <c r="A2657" s="196">
        <f>Sales_Entry!A2657</f>
        <v>0</v>
      </c>
      <c r="B2657" s="197">
        <f>Sales_Entry!B2657</f>
        <v>0</v>
      </c>
      <c r="C2657" s="198">
        <f>Sales_Entry!D2657</f>
        <v>0</v>
      </c>
      <c r="D2657" s="198" t="s">
        <v>1388</v>
      </c>
      <c r="E2657" s="198">
        <f>Sales_Entry!C2657</f>
        <v>0</v>
      </c>
      <c r="F2657" s="198">
        <f>Sales_Entry!E2657</f>
        <v>0</v>
      </c>
      <c r="G2657" s="199">
        <f>N(Sales_Entry!J2657)</f>
        <v>0</v>
      </c>
      <c r="H2657" s="199">
        <v>0</v>
      </c>
      <c r="I2657" s="199">
        <f t="shared" si="41"/>
        <v>0</v>
      </c>
      <c r="J2657" s="200"/>
      <c r="K2657" s="200" t="str" cm="1">
        <f t="array" ref="K2657">IF($C2657="","",IF(AND($C2657=Party_Statement!$C$5,$B2657&gt;=Party_Statement!$C$6,$B2657&lt;=Party_Statement!$E$6),SUMPRODUCT(($C$3:$C2657=Party_Statement!$C$5)*($B$3:$B2657&gt;=Party_Statement!$C$6)*($B$3:$B2657&lt;=Party_Statement!$E$6)),""))</f>
        <v/>
      </c>
    </row>
    <row r="2658" spans="1:11" x14ac:dyDescent="0.2">
      <c r="A2658" s="196">
        <f>Sales_Entry!A2658</f>
        <v>0</v>
      </c>
      <c r="B2658" s="197">
        <f>Sales_Entry!B2658</f>
        <v>0</v>
      </c>
      <c r="C2658" s="198">
        <f>Sales_Entry!D2658</f>
        <v>0</v>
      </c>
      <c r="D2658" s="198" t="s">
        <v>1388</v>
      </c>
      <c r="E2658" s="198">
        <f>Sales_Entry!C2658</f>
        <v>0</v>
      </c>
      <c r="F2658" s="198">
        <f>Sales_Entry!E2658</f>
        <v>0</v>
      </c>
      <c r="G2658" s="199">
        <f>N(Sales_Entry!J2658)</f>
        <v>0</v>
      </c>
      <c r="H2658" s="199">
        <v>0</v>
      </c>
      <c r="I2658" s="199">
        <f t="shared" si="41"/>
        <v>0</v>
      </c>
      <c r="J2658" s="200"/>
      <c r="K2658" s="200" t="str" cm="1">
        <f t="array" ref="K2658">IF($C2658="","",IF(AND($C2658=Party_Statement!$C$5,$B2658&gt;=Party_Statement!$C$6,$B2658&lt;=Party_Statement!$E$6),SUMPRODUCT(($C$3:$C2658=Party_Statement!$C$5)*($B$3:$B2658&gt;=Party_Statement!$C$6)*($B$3:$B2658&lt;=Party_Statement!$E$6)),""))</f>
        <v/>
      </c>
    </row>
    <row r="2659" spans="1:11" x14ac:dyDescent="0.2">
      <c r="A2659" s="196">
        <f>Sales_Entry!A2659</f>
        <v>0</v>
      </c>
      <c r="B2659" s="197">
        <f>Sales_Entry!B2659</f>
        <v>0</v>
      </c>
      <c r="C2659" s="198">
        <f>Sales_Entry!D2659</f>
        <v>0</v>
      </c>
      <c r="D2659" s="198" t="s">
        <v>1388</v>
      </c>
      <c r="E2659" s="198">
        <f>Sales_Entry!C2659</f>
        <v>0</v>
      </c>
      <c r="F2659" s="198">
        <f>Sales_Entry!E2659</f>
        <v>0</v>
      </c>
      <c r="G2659" s="199">
        <f>N(Sales_Entry!J2659)</f>
        <v>0</v>
      </c>
      <c r="H2659" s="199">
        <v>0</v>
      </c>
      <c r="I2659" s="199">
        <f t="shared" si="41"/>
        <v>0</v>
      </c>
      <c r="J2659" s="200"/>
      <c r="K2659" s="200" t="str" cm="1">
        <f t="array" ref="K2659">IF($C2659="","",IF(AND($C2659=Party_Statement!$C$5,$B2659&gt;=Party_Statement!$C$6,$B2659&lt;=Party_Statement!$E$6),SUMPRODUCT(($C$3:$C2659=Party_Statement!$C$5)*($B$3:$B2659&gt;=Party_Statement!$C$6)*($B$3:$B2659&lt;=Party_Statement!$E$6)),""))</f>
        <v/>
      </c>
    </row>
    <row r="2660" spans="1:11" x14ac:dyDescent="0.2">
      <c r="A2660" s="196">
        <f>Sales_Entry!A2660</f>
        <v>0</v>
      </c>
      <c r="B2660" s="197">
        <f>Sales_Entry!B2660</f>
        <v>0</v>
      </c>
      <c r="C2660" s="198">
        <f>Sales_Entry!D2660</f>
        <v>0</v>
      </c>
      <c r="D2660" s="198" t="s">
        <v>1388</v>
      </c>
      <c r="E2660" s="198">
        <f>Sales_Entry!C2660</f>
        <v>0</v>
      </c>
      <c r="F2660" s="198">
        <f>Sales_Entry!E2660</f>
        <v>0</v>
      </c>
      <c r="G2660" s="199">
        <f>N(Sales_Entry!J2660)</f>
        <v>0</v>
      </c>
      <c r="H2660" s="199">
        <v>0</v>
      </c>
      <c r="I2660" s="199">
        <f t="shared" si="41"/>
        <v>0</v>
      </c>
      <c r="J2660" s="200"/>
      <c r="K2660" s="200" t="str" cm="1">
        <f t="array" ref="K2660">IF($C2660="","",IF(AND($C2660=Party_Statement!$C$5,$B2660&gt;=Party_Statement!$C$6,$B2660&lt;=Party_Statement!$E$6),SUMPRODUCT(($C$3:$C2660=Party_Statement!$C$5)*($B$3:$B2660&gt;=Party_Statement!$C$6)*($B$3:$B2660&lt;=Party_Statement!$E$6)),""))</f>
        <v/>
      </c>
    </row>
    <row r="2661" spans="1:11" x14ac:dyDescent="0.2">
      <c r="A2661" s="196">
        <f>Sales_Entry!A2661</f>
        <v>0</v>
      </c>
      <c r="B2661" s="197">
        <f>Sales_Entry!B2661</f>
        <v>0</v>
      </c>
      <c r="C2661" s="198">
        <f>Sales_Entry!D2661</f>
        <v>0</v>
      </c>
      <c r="D2661" s="198" t="s">
        <v>1388</v>
      </c>
      <c r="E2661" s="198">
        <f>Sales_Entry!C2661</f>
        <v>0</v>
      </c>
      <c r="F2661" s="198">
        <f>Sales_Entry!E2661</f>
        <v>0</v>
      </c>
      <c r="G2661" s="199">
        <f>N(Sales_Entry!J2661)</f>
        <v>0</v>
      </c>
      <c r="H2661" s="199">
        <v>0</v>
      </c>
      <c r="I2661" s="199">
        <f t="shared" si="41"/>
        <v>0</v>
      </c>
      <c r="J2661" s="200"/>
      <c r="K2661" s="200" t="str" cm="1">
        <f t="array" ref="K2661">IF($C2661="","",IF(AND($C2661=Party_Statement!$C$5,$B2661&gt;=Party_Statement!$C$6,$B2661&lt;=Party_Statement!$E$6),SUMPRODUCT(($C$3:$C2661=Party_Statement!$C$5)*($B$3:$B2661&gt;=Party_Statement!$C$6)*($B$3:$B2661&lt;=Party_Statement!$E$6)),""))</f>
        <v/>
      </c>
    </row>
    <row r="2662" spans="1:11" x14ac:dyDescent="0.2">
      <c r="A2662" s="196">
        <f>Sales_Entry!A2662</f>
        <v>0</v>
      </c>
      <c r="B2662" s="197">
        <f>Sales_Entry!B2662</f>
        <v>0</v>
      </c>
      <c r="C2662" s="198">
        <f>Sales_Entry!D2662</f>
        <v>0</v>
      </c>
      <c r="D2662" s="198" t="s">
        <v>1388</v>
      </c>
      <c r="E2662" s="198">
        <f>Sales_Entry!C2662</f>
        <v>0</v>
      </c>
      <c r="F2662" s="198">
        <f>Sales_Entry!E2662</f>
        <v>0</v>
      </c>
      <c r="G2662" s="199">
        <f>N(Sales_Entry!J2662)</f>
        <v>0</v>
      </c>
      <c r="H2662" s="199">
        <v>0</v>
      </c>
      <c r="I2662" s="199">
        <f t="shared" si="41"/>
        <v>0</v>
      </c>
      <c r="J2662" s="200"/>
      <c r="K2662" s="200" t="str" cm="1">
        <f t="array" ref="K2662">IF($C2662="","",IF(AND($C2662=Party_Statement!$C$5,$B2662&gt;=Party_Statement!$C$6,$B2662&lt;=Party_Statement!$E$6),SUMPRODUCT(($C$3:$C2662=Party_Statement!$C$5)*($B$3:$B2662&gt;=Party_Statement!$C$6)*($B$3:$B2662&lt;=Party_Statement!$E$6)),""))</f>
        <v/>
      </c>
    </row>
    <row r="2663" spans="1:11" x14ac:dyDescent="0.2">
      <c r="A2663" s="196">
        <f>Sales_Entry!A2663</f>
        <v>0</v>
      </c>
      <c r="B2663" s="197">
        <f>Sales_Entry!B2663</f>
        <v>0</v>
      </c>
      <c r="C2663" s="198">
        <f>Sales_Entry!D2663</f>
        <v>0</v>
      </c>
      <c r="D2663" s="198" t="s">
        <v>1388</v>
      </c>
      <c r="E2663" s="198">
        <f>Sales_Entry!C2663</f>
        <v>0</v>
      </c>
      <c r="F2663" s="198">
        <f>Sales_Entry!E2663</f>
        <v>0</v>
      </c>
      <c r="G2663" s="199">
        <f>N(Sales_Entry!J2663)</f>
        <v>0</v>
      </c>
      <c r="H2663" s="199">
        <v>0</v>
      </c>
      <c r="I2663" s="199">
        <f t="shared" si="41"/>
        <v>0</v>
      </c>
      <c r="J2663" s="200"/>
      <c r="K2663" s="200" t="str" cm="1">
        <f t="array" ref="K2663">IF($C2663="","",IF(AND($C2663=Party_Statement!$C$5,$B2663&gt;=Party_Statement!$C$6,$B2663&lt;=Party_Statement!$E$6),SUMPRODUCT(($C$3:$C2663=Party_Statement!$C$5)*($B$3:$B2663&gt;=Party_Statement!$C$6)*($B$3:$B2663&lt;=Party_Statement!$E$6)),""))</f>
        <v/>
      </c>
    </row>
    <row r="2664" spans="1:11" x14ac:dyDescent="0.2">
      <c r="A2664" s="196">
        <f>Sales_Entry!A2664</f>
        <v>0</v>
      </c>
      <c r="B2664" s="197">
        <f>Sales_Entry!B2664</f>
        <v>0</v>
      </c>
      <c r="C2664" s="198">
        <f>Sales_Entry!D2664</f>
        <v>0</v>
      </c>
      <c r="D2664" s="198" t="s">
        <v>1388</v>
      </c>
      <c r="E2664" s="198">
        <f>Sales_Entry!C2664</f>
        <v>0</v>
      </c>
      <c r="F2664" s="198">
        <f>Sales_Entry!E2664</f>
        <v>0</v>
      </c>
      <c r="G2664" s="199">
        <f>N(Sales_Entry!J2664)</f>
        <v>0</v>
      </c>
      <c r="H2664" s="199">
        <v>0</v>
      </c>
      <c r="I2664" s="199">
        <f t="shared" si="41"/>
        <v>0</v>
      </c>
      <c r="J2664" s="200"/>
      <c r="K2664" s="200" t="str" cm="1">
        <f t="array" ref="K2664">IF($C2664="","",IF(AND($C2664=Party_Statement!$C$5,$B2664&gt;=Party_Statement!$C$6,$B2664&lt;=Party_Statement!$E$6),SUMPRODUCT(($C$3:$C2664=Party_Statement!$C$5)*($B$3:$B2664&gt;=Party_Statement!$C$6)*($B$3:$B2664&lt;=Party_Statement!$E$6)),""))</f>
        <v/>
      </c>
    </row>
    <row r="2665" spans="1:11" x14ac:dyDescent="0.2">
      <c r="A2665" s="196">
        <f>Sales_Entry!A2665</f>
        <v>0</v>
      </c>
      <c r="B2665" s="197">
        <f>Sales_Entry!B2665</f>
        <v>0</v>
      </c>
      <c r="C2665" s="198">
        <f>Sales_Entry!D2665</f>
        <v>0</v>
      </c>
      <c r="D2665" s="198" t="s">
        <v>1388</v>
      </c>
      <c r="E2665" s="198">
        <f>Sales_Entry!C2665</f>
        <v>0</v>
      </c>
      <c r="F2665" s="198">
        <f>Sales_Entry!E2665</f>
        <v>0</v>
      </c>
      <c r="G2665" s="199">
        <f>N(Sales_Entry!J2665)</f>
        <v>0</v>
      </c>
      <c r="H2665" s="199">
        <v>0</v>
      </c>
      <c r="I2665" s="199">
        <f t="shared" si="41"/>
        <v>0</v>
      </c>
      <c r="J2665" s="200"/>
      <c r="K2665" s="200" t="str" cm="1">
        <f t="array" ref="K2665">IF($C2665="","",IF(AND($C2665=Party_Statement!$C$5,$B2665&gt;=Party_Statement!$C$6,$B2665&lt;=Party_Statement!$E$6),SUMPRODUCT(($C$3:$C2665=Party_Statement!$C$5)*($B$3:$B2665&gt;=Party_Statement!$C$6)*($B$3:$B2665&lt;=Party_Statement!$E$6)),""))</f>
        <v/>
      </c>
    </row>
    <row r="2666" spans="1:11" x14ac:dyDescent="0.2">
      <c r="A2666" s="196">
        <f>Sales_Entry!A2666</f>
        <v>0</v>
      </c>
      <c r="B2666" s="197">
        <f>Sales_Entry!B2666</f>
        <v>0</v>
      </c>
      <c r="C2666" s="198">
        <f>Sales_Entry!D2666</f>
        <v>0</v>
      </c>
      <c r="D2666" s="198" t="s">
        <v>1388</v>
      </c>
      <c r="E2666" s="198">
        <f>Sales_Entry!C2666</f>
        <v>0</v>
      </c>
      <c r="F2666" s="198">
        <f>Sales_Entry!E2666</f>
        <v>0</v>
      </c>
      <c r="G2666" s="199">
        <f>N(Sales_Entry!J2666)</f>
        <v>0</v>
      </c>
      <c r="H2666" s="199">
        <v>0</v>
      </c>
      <c r="I2666" s="199">
        <f t="shared" si="41"/>
        <v>0</v>
      </c>
      <c r="J2666" s="200"/>
      <c r="K2666" s="200" t="str" cm="1">
        <f t="array" ref="K2666">IF($C2666="","",IF(AND($C2666=Party_Statement!$C$5,$B2666&gt;=Party_Statement!$C$6,$B2666&lt;=Party_Statement!$E$6),SUMPRODUCT(($C$3:$C2666=Party_Statement!$C$5)*($B$3:$B2666&gt;=Party_Statement!$C$6)*($B$3:$B2666&lt;=Party_Statement!$E$6)),""))</f>
        <v/>
      </c>
    </row>
    <row r="2667" spans="1:11" x14ac:dyDescent="0.2">
      <c r="A2667" s="196">
        <f>Sales_Entry!A2667</f>
        <v>0</v>
      </c>
      <c r="B2667" s="197">
        <f>Sales_Entry!B2667</f>
        <v>0</v>
      </c>
      <c r="C2667" s="198">
        <f>Sales_Entry!D2667</f>
        <v>0</v>
      </c>
      <c r="D2667" s="198" t="s">
        <v>1388</v>
      </c>
      <c r="E2667" s="198">
        <f>Sales_Entry!C2667</f>
        <v>0</v>
      </c>
      <c r="F2667" s="198">
        <f>Sales_Entry!E2667</f>
        <v>0</v>
      </c>
      <c r="G2667" s="199">
        <f>N(Sales_Entry!J2667)</f>
        <v>0</v>
      </c>
      <c r="H2667" s="199">
        <v>0</v>
      </c>
      <c r="I2667" s="199">
        <f t="shared" si="41"/>
        <v>0</v>
      </c>
      <c r="J2667" s="200"/>
      <c r="K2667" s="200" t="str" cm="1">
        <f t="array" ref="K2667">IF($C2667="","",IF(AND($C2667=Party_Statement!$C$5,$B2667&gt;=Party_Statement!$C$6,$B2667&lt;=Party_Statement!$E$6),SUMPRODUCT(($C$3:$C2667=Party_Statement!$C$5)*($B$3:$B2667&gt;=Party_Statement!$C$6)*($B$3:$B2667&lt;=Party_Statement!$E$6)),""))</f>
        <v/>
      </c>
    </row>
    <row r="2668" spans="1:11" x14ac:dyDescent="0.2">
      <c r="A2668" s="196">
        <f>Sales_Entry!A2668</f>
        <v>0</v>
      </c>
      <c r="B2668" s="197">
        <f>Sales_Entry!B2668</f>
        <v>0</v>
      </c>
      <c r="C2668" s="198">
        <f>Sales_Entry!D2668</f>
        <v>0</v>
      </c>
      <c r="D2668" s="198" t="s">
        <v>1388</v>
      </c>
      <c r="E2668" s="198">
        <f>Sales_Entry!C2668</f>
        <v>0</v>
      </c>
      <c r="F2668" s="198">
        <f>Sales_Entry!E2668</f>
        <v>0</v>
      </c>
      <c r="G2668" s="199">
        <f>N(Sales_Entry!J2668)</f>
        <v>0</v>
      </c>
      <c r="H2668" s="199">
        <v>0</v>
      </c>
      <c r="I2668" s="199">
        <f t="shared" si="41"/>
        <v>0</v>
      </c>
      <c r="J2668" s="200"/>
      <c r="K2668" s="200" t="str" cm="1">
        <f t="array" ref="K2668">IF($C2668="","",IF(AND($C2668=Party_Statement!$C$5,$B2668&gt;=Party_Statement!$C$6,$B2668&lt;=Party_Statement!$E$6),SUMPRODUCT(($C$3:$C2668=Party_Statement!$C$5)*($B$3:$B2668&gt;=Party_Statement!$C$6)*($B$3:$B2668&lt;=Party_Statement!$E$6)),""))</f>
        <v/>
      </c>
    </row>
    <row r="2669" spans="1:11" x14ac:dyDescent="0.2">
      <c r="A2669" s="196">
        <f>Sales_Entry!A2669</f>
        <v>0</v>
      </c>
      <c r="B2669" s="197">
        <f>Sales_Entry!B2669</f>
        <v>0</v>
      </c>
      <c r="C2669" s="198">
        <f>Sales_Entry!D2669</f>
        <v>0</v>
      </c>
      <c r="D2669" s="198" t="s">
        <v>1388</v>
      </c>
      <c r="E2669" s="198">
        <f>Sales_Entry!C2669</f>
        <v>0</v>
      </c>
      <c r="F2669" s="198">
        <f>Sales_Entry!E2669</f>
        <v>0</v>
      </c>
      <c r="G2669" s="199">
        <f>N(Sales_Entry!J2669)</f>
        <v>0</v>
      </c>
      <c r="H2669" s="199">
        <v>0</v>
      </c>
      <c r="I2669" s="199">
        <f t="shared" si="41"/>
        <v>0</v>
      </c>
      <c r="J2669" s="200"/>
      <c r="K2669" s="200" t="str" cm="1">
        <f t="array" ref="K2669">IF($C2669="","",IF(AND($C2669=Party_Statement!$C$5,$B2669&gt;=Party_Statement!$C$6,$B2669&lt;=Party_Statement!$E$6),SUMPRODUCT(($C$3:$C2669=Party_Statement!$C$5)*($B$3:$B2669&gt;=Party_Statement!$C$6)*($B$3:$B2669&lt;=Party_Statement!$E$6)),""))</f>
        <v/>
      </c>
    </row>
    <row r="2670" spans="1:11" x14ac:dyDescent="0.2">
      <c r="A2670" s="196">
        <f>Sales_Entry!A2670</f>
        <v>0</v>
      </c>
      <c r="B2670" s="197">
        <f>Sales_Entry!B2670</f>
        <v>0</v>
      </c>
      <c r="C2670" s="198">
        <f>Sales_Entry!D2670</f>
        <v>0</v>
      </c>
      <c r="D2670" s="198" t="s">
        <v>1388</v>
      </c>
      <c r="E2670" s="198">
        <f>Sales_Entry!C2670</f>
        <v>0</v>
      </c>
      <c r="F2670" s="198">
        <f>Sales_Entry!E2670</f>
        <v>0</v>
      </c>
      <c r="G2670" s="199">
        <f>N(Sales_Entry!J2670)</f>
        <v>0</v>
      </c>
      <c r="H2670" s="199">
        <v>0</v>
      </c>
      <c r="I2670" s="199">
        <f t="shared" si="41"/>
        <v>0</v>
      </c>
      <c r="J2670" s="200"/>
      <c r="K2670" s="200" t="str" cm="1">
        <f t="array" ref="K2670">IF($C2670="","",IF(AND($C2670=Party_Statement!$C$5,$B2670&gt;=Party_Statement!$C$6,$B2670&lt;=Party_Statement!$E$6),SUMPRODUCT(($C$3:$C2670=Party_Statement!$C$5)*($B$3:$B2670&gt;=Party_Statement!$C$6)*($B$3:$B2670&lt;=Party_Statement!$E$6)),""))</f>
        <v/>
      </c>
    </row>
    <row r="2671" spans="1:11" x14ac:dyDescent="0.2">
      <c r="A2671" s="196">
        <f>Sales_Entry!A2671</f>
        <v>0</v>
      </c>
      <c r="B2671" s="197">
        <f>Sales_Entry!B2671</f>
        <v>0</v>
      </c>
      <c r="C2671" s="198">
        <f>Sales_Entry!D2671</f>
        <v>0</v>
      </c>
      <c r="D2671" s="198" t="s">
        <v>1388</v>
      </c>
      <c r="E2671" s="198">
        <f>Sales_Entry!C2671</f>
        <v>0</v>
      </c>
      <c r="F2671" s="198">
        <f>Sales_Entry!E2671</f>
        <v>0</v>
      </c>
      <c r="G2671" s="199">
        <f>N(Sales_Entry!J2671)</f>
        <v>0</v>
      </c>
      <c r="H2671" s="199">
        <v>0</v>
      </c>
      <c r="I2671" s="199">
        <f t="shared" si="41"/>
        <v>0</v>
      </c>
      <c r="J2671" s="200"/>
      <c r="K2671" s="200" t="str" cm="1">
        <f t="array" ref="K2671">IF($C2671="","",IF(AND($C2671=Party_Statement!$C$5,$B2671&gt;=Party_Statement!$C$6,$B2671&lt;=Party_Statement!$E$6),SUMPRODUCT(($C$3:$C2671=Party_Statement!$C$5)*($B$3:$B2671&gt;=Party_Statement!$C$6)*($B$3:$B2671&lt;=Party_Statement!$E$6)),""))</f>
        <v/>
      </c>
    </row>
    <row r="2672" spans="1:11" x14ac:dyDescent="0.2">
      <c r="A2672" s="196">
        <f>Sales_Entry!A2672</f>
        <v>0</v>
      </c>
      <c r="B2672" s="197">
        <f>Sales_Entry!B2672</f>
        <v>0</v>
      </c>
      <c r="C2672" s="198">
        <f>Sales_Entry!D2672</f>
        <v>0</v>
      </c>
      <c r="D2672" s="198" t="s">
        <v>1388</v>
      </c>
      <c r="E2672" s="198">
        <f>Sales_Entry!C2672</f>
        <v>0</v>
      </c>
      <c r="F2672" s="198">
        <f>Sales_Entry!E2672</f>
        <v>0</v>
      </c>
      <c r="G2672" s="199">
        <f>N(Sales_Entry!J2672)</f>
        <v>0</v>
      </c>
      <c r="H2672" s="199">
        <v>0</v>
      </c>
      <c r="I2672" s="199">
        <f t="shared" si="41"/>
        <v>0</v>
      </c>
      <c r="J2672" s="200"/>
      <c r="K2672" s="200" t="str" cm="1">
        <f t="array" ref="K2672">IF($C2672="","",IF(AND($C2672=Party_Statement!$C$5,$B2672&gt;=Party_Statement!$C$6,$B2672&lt;=Party_Statement!$E$6),SUMPRODUCT(($C$3:$C2672=Party_Statement!$C$5)*($B$3:$B2672&gt;=Party_Statement!$C$6)*($B$3:$B2672&lt;=Party_Statement!$E$6)),""))</f>
        <v/>
      </c>
    </row>
    <row r="2673" spans="1:11" x14ac:dyDescent="0.2">
      <c r="A2673" s="196">
        <f>Sales_Entry!A2673</f>
        <v>0</v>
      </c>
      <c r="B2673" s="197">
        <f>Sales_Entry!B2673</f>
        <v>0</v>
      </c>
      <c r="C2673" s="198">
        <f>Sales_Entry!D2673</f>
        <v>0</v>
      </c>
      <c r="D2673" s="198" t="s">
        <v>1388</v>
      </c>
      <c r="E2673" s="198">
        <f>Sales_Entry!C2673</f>
        <v>0</v>
      </c>
      <c r="F2673" s="198">
        <f>Sales_Entry!E2673</f>
        <v>0</v>
      </c>
      <c r="G2673" s="199">
        <f>N(Sales_Entry!J2673)</f>
        <v>0</v>
      </c>
      <c r="H2673" s="199">
        <v>0</v>
      </c>
      <c r="I2673" s="199">
        <f t="shared" si="41"/>
        <v>0</v>
      </c>
      <c r="J2673" s="200"/>
      <c r="K2673" s="200" t="str" cm="1">
        <f t="array" ref="K2673">IF($C2673="","",IF(AND($C2673=Party_Statement!$C$5,$B2673&gt;=Party_Statement!$C$6,$B2673&lt;=Party_Statement!$E$6),SUMPRODUCT(($C$3:$C2673=Party_Statement!$C$5)*($B$3:$B2673&gt;=Party_Statement!$C$6)*($B$3:$B2673&lt;=Party_Statement!$E$6)),""))</f>
        <v/>
      </c>
    </row>
    <row r="2674" spans="1:11" x14ac:dyDescent="0.2">
      <c r="A2674" s="196">
        <f>Sales_Entry!A2674</f>
        <v>0</v>
      </c>
      <c r="B2674" s="197">
        <f>Sales_Entry!B2674</f>
        <v>0</v>
      </c>
      <c r="C2674" s="198">
        <f>Sales_Entry!D2674</f>
        <v>0</v>
      </c>
      <c r="D2674" s="198" t="s">
        <v>1388</v>
      </c>
      <c r="E2674" s="198">
        <f>Sales_Entry!C2674</f>
        <v>0</v>
      </c>
      <c r="F2674" s="198">
        <f>Sales_Entry!E2674</f>
        <v>0</v>
      </c>
      <c r="G2674" s="199">
        <f>N(Sales_Entry!J2674)</f>
        <v>0</v>
      </c>
      <c r="H2674" s="199">
        <v>0</v>
      </c>
      <c r="I2674" s="199">
        <f t="shared" si="41"/>
        <v>0</v>
      </c>
      <c r="J2674" s="200"/>
      <c r="K2674" s="200" t="str" cm="1">
        <f t="array" ref="K2674">IF($C2674="","",IF(AND($C2674=Party_Statement!$C$5,$B2674&gt;=Party_Statement!$C$6,$B2674&lt;=Party_Statement!$E$6),SUMPRODUCT(($C$3:$C2674=Party_Statement!$C$5)*($B$3:$B2674&gt;=Party_Statement!$C$6)*($B$3:$B2674&lt;=Party_Statement!$E$6)),""))</f>
        <v/>
      </c>
    </row>
    <row r="2675" spans="1:11" x14ac:dyDescent="0.2">
      <c r="A2675" s="196">
        <f>Sales_Entry!A2675</f>
        <v>0</v>
      </c>
      <c r="B2675" s="197">
        <f>Sales_Entry!B2675</f>
        <v>0</v>
      </c>
      <c r="C2675" s="198">
        <f>Sales_Entry!D2675</f>
        <v>0</v>
      </c>
      <c r="D2675" s="198" t="s">
        <v>1388</v>
      </c>
      <c r="E2675" s="198">
        <f>Sales_Entry!C2675</f>
        <v>0</v>
      </c>
      <c r="F2675" s="198">
        <f>Sales_Entry!E2675</f>
        <v>0</v>
      </c>
      <c r="G2675" s="199">
        <f>N(Sales_Entry!J2675)</f>
        <v>0</v>
      </c>
      <c r="H2675" s="199">
        <v>0</v>
      </c>
      <c r="I2675" s="199">
        <f t="shared" si="41"/>
        <v>0</v>
      </c>
      <c r="J2675" s="200"/>
      <c r="K2675" s="200" t="str" cm="1">
        <f t="array" ref="K2675">IF($C2675="","",IF(AND($C2675=Party_Statement!$C$5,$B2675&gt;=Party_Statement!$C$6,$B2675&lt;=Party_Statement!$E$6),SUMPRODUCT(($C$3:$C2675=Party_Statement!$C$5)*($B$3:$B2675&gt;=Party_Statement!$C$6)*($B$3:$B2675&lt;=Party_Statement!$E$6)),""))</f>
        <v/>
      </c>
    </row>
    <row r="2676" spans="1:11" x14ac:dyDescent="0.2">
      <c r="A2676" s="196">
        <f>Sales_Entry!A2676</f>
        <v>0</v>
      </c>
      <c r="B2676" s="197">
        <f>Sales_Entry!B2676</f>
        <v>0</v>
      </c>
      <c r="C2676" s="198">
        <f>Sales_Entry!D2676</f>
        <v>0</v>
      </c>
      <c r="D2676" s="198" t="s">
        <v>1388</v>
      </c>
      <c r="E2676" s="198">
        <f>Sales_Entry!C2676</f>
        <v>0</v>
      </c>
      <c r="F2676" s="198">
        <f>Sales_Entry!E2676</f>
        <v>0</v>
      </c>
      <c r="G2676" s="199">
        <f>N(Sales_Entry!J2676)</f>
        <v>0</v>
      </c>
      <c r="H2676" s="199">
        <v>0</v>
      </c>
      <c r="I2676" s="199">
        <f t="shared" si="41"/>
        <v>0</v>
      </c>
      <c r="J2676" s="200"/>
      <c r="K2676" s="200" t="str" cm="1">
        <f t="array" ref="K2676">IF($C2676="","",IF(AND($C2676=Party_Statement!$C$5,$B2676&gt;=Party_Statement!$C$6,$B2676&lt;=Party_Statement!$E$6),SUMPRODUCT(($C$3:$C2676=Party_Statement!$C$5)*($B$3:$B2676&gt;=Party_Statement!$C$6)*($B$3:$B2676&lt;=Party_Statement!$E$6)),""))</f>
        <v/>
      </c>
    </row>
    <row r="2677" spans="1:11" x14ac:dyDescent="0.2">
      <c r="A2677" s="196">
        <f>Sales_Entry!A2677</f>
        <v>0</v>
      </c>
      <c r="B2677" s="197">
        <f>Sales_Entry!B2677</f>
        <v>0</v>
      </c>
      <c r="C2677" s="198">
        <f>Sales_Entry!D2677</f>
        <v>0</v>
      </c>
      <c r="D2677" s="198" t="s">
        <v>1388</v>
      </c>
      <c r="E2677" s="198">
        <f>Sales_Entry!C2677</f>
        <v>0</v>
      </c>
      <c r="F2677" s="198">
        <f>Sales_Entry!E2677</f>
        <v>0</v>
      </c>
      <c r="G2677" s="199">
        <f>N(Sales_Entry!J2677)</f>
        <v>0</v>
      </c>
      <c r="H2677" s="199">
        <v>0</v>
      </c>
      <c r="I2677" s="199">
        <f t="shared" si="41"/>
        <v>0</v>
      </c>
      <c r="J2677" s="200"/>
      <c r="K2677" s="200" t="str" cm="1">
        <f t="array" ref="K2677">IF($C2677="","",IF(AND($C2677=Party_Statement!$C$5,$B2677&gt;=Party_Statement!$C$6,$B2677&lt;=Party_Statement!$E$6),SUMPRODUCT(($C$3:$C2677=Party_Statement!$C$5)*($B$3:$B2677&gt;=Party_Statement!$C$6)*($B$3:$B2677&lt;=Party_Statement!$E$6)),""))</f>
        <v/>
      </c>
    </row>
    <row r="2678" spans="1:11" x14ac:dyDescent="0.2">
      <c r="A2678" s="196">
        <f>Sales_Entry!A2678</f>
        <v>0</v>
      </c>
      <c r="B2678" s="197">
        <f>Sales_Entry!B2678</f>
        <v>0</v>
      </c>
      <c r="C2678" s="198">
        <f>Sales_Entry!D2678</f>
        <v>0</v>
      </c>
      <c r="D2678" s="198" t="s">
        <v>1388</v>
      </c>
      <c r="E2678" s="198">
        <f>Sales_Entry!C2678</f>
        <v>0</v>
      </c>
      <c r="F2678" s="198">
        <f>Sales_Entry!E2678</f>
        <v>0</v>
      </c>
      <c r="G2678" s="199">
        <f>N(Sales_Entry!J2678)</f>
        <v>0</v>
      </c>
      <c r="H2678" s="199">
        <v>0</v>
      </c>
      <c r="I2678" s="199">
        <f t="shared" si="41"/>
        <v>0</v>
      </c>
      <c r="J2678" s="200"/>
      <c r="K2678" s="200" t="str" cm="1">
        <f t="array" ref="K2678">IF($C2678="","",IF(AND($C2678=Party_Statement!$C$5,$B2678&gt;=Party_Statement!$C$6,$B2678&lt;=Party_Statement!$E$6),SUMPRODUCT(($C$3:$C2678=Party_Statement!$C$5)*($B$3:$B2678&gt;=Party_Statement!$C$6)*($B$3:$B2678&lt;=Party_Statement!$E$6)),""))</f>
        <v/>
      </c>
    </row>
    <row r="2679" spans="1:11" x14ac:dyDescent="0.2">
      <c r="A2679" s="196">
        <f>Sales_Entry!A2679</f>
        <v>0</v>
      </c>
      <c r="B2679" s="197">
        <f>Sales_Entry!B2679</f>
        <v>0</v>
      </c>
      <c r="C2679" s="198">
        <f>Sales_Entry!D2679</f>
        <v>0</v>
      </c>
      <c r="D2679" s="198" t="s">
        <v>1388</v>
      </c>
      <c r="E2679" s="198">
        <f>Sales_Entry!C2679</f>
        <v>0</v>
      </c>
      <c r="F2679" s="198">
        <f>Sales_Entry!E2679</f>
        <v>0</v>
      </c>
      <c r="G2679" s="199">
        <f>N(Sales_Entry!J2679)</f>
        <v>0</v>
      </c>
      <c r="H2679" s="199">
        <v>0</v>
      </c>
      <c r="I2679" s="199">
        <f t="shared" si="41"/>
        <v>0</v>
      </c>
      <c r="J2679" s="200"/>
      <c r="K2679" s="200" t="str" cm="1">
        <f t="array" ref="K2679">IF($C2679="","",IF(AND($C2679=Party_Statement!$C$5,$B2679&gt;=Party_Statement!$C$6,$B2679&lt;=Party_Statement!$E$6),SUMPRODUCT(($C$3:$C2679=Party_Statement!$C$5)*($B$3:$B2679&gt;=Party_Statement!$C$6)*($B$3:$B2679&lt;=Party_Statement!$E$6)),""))</f>
        <v/>
      </c>
    </row>
    <row r="2680" spans="1:11" x14ac:dyDescent="0.2">
      <c r="A2680" s="196">
        <f>Sales_Entry!A2680</f>
        <v>0</v>
      </c>
      <c r="B2680" s="197">
        <f>Sales_Entry!B2680</f>
        <v>0</v>
      </c>
      <c r="C2680" s="198">
        <f>Sales_Entry!D2680</f>
        <v>0</v>
      </c>
      <c r="D2680" s="198" t="s">
        <v>1388</v>
      </c>
      <c r="E2680" s="198">
        <f>Sales_Entry!C2680</f>
        <v>0</v>
      </c>
      <c r="F2680" s="198">
        <f>Sales_Entry!E2680</f>
        <v>0</v>
      </c>
      <c r="G2680" s="199">
        <f>N(Sales_Entry!J2680)</f>
        <v>0</v>
      </c>
      <c r="H2680" s="199">
        <v>0</v>
      </c>
      <c r="I2680" s="199">
        <f t="shared" si="41"/>
        <v>0</v>
      </c>
      <c r="J2680" s="200"/>
      <c r="K2680" s="200" t="str" cm="1">
        <f t="array" ref="K2680">IF($C2680="","",IF(AND($C2680=Party_Statement!$C$5,$B2680&gt;=Party_Statement!$C$6,$B2680&lt;=Party_Statement!$E$6),SUMPRODUCT(($C$3:$C2680=Party_Statement!$C$5)*($B$3:$B2680&gt;=Party_Statement!$C$6)*($B$3:$B2680&lt;=Party_Statement!$E$6)),""))</f>
        <v/>
      </c>
    </row>
    <row r="2681" spans="1:11" x14ac:dyDescent="0.2">
      <c r="A2681" s="196">
        <f>Sales_Entry!A2681</f>
        <v>0</v>
      </c>
      <c r="B2681" s="197">
        <f>Sales_Entry!B2681</f>
        <v>0</v>
      </c>
      <c r="C2681" s="198">
        <f>Sales_Entry!D2681</f>
        <v>0</v>
      </c>
      <c r="D2681" s="198" t="s">
        <v>1388</v>
      </c>
      <c r="E2681" s="198">
        <f>Sales_Entry!C2681</f>
        <v>0</v>
      </c>
      <c r="F2681" s="198">
        <f>Sales_Entry!E2681</f>
        <v>0</v>
      </c>
      <c r="G2681" s="199">
        <f>N(Sales_Entry!J2681)</f>
        <v>0</v>
      </c>
      <c r="H2681" s="199">
        <v>0</v>
      </c>
      <c r="I2681" s="199">
        <f t="shared" si="41"/>
        <v>0</v>
      </c>
      <c r="J2681" s="200"/>
      <c r="K2681" s="200" t="str" cm="1">
        <f t="array" ref="K2681">IF($C2681="","",IF(AND($C2681=Party_Statement!$C$5,$B2681&gt;=Party_Statement!$C$6,$B2681&lt;=Party_Statement!$E$6),SUMPRODUCT(($C$3:$C2681=Party_Statement!$C$5)*($B$3:$B2681&gt;=Party_Statement!$C$6)*($B$3:$B2681&lt;=Party_Statement!$E$6)),""))</f>
        <v/>
      </c>
    </row>
    <row r="2682" spans="1:11" x14ac:dyDescent="0.2">
      <c r="A2682" s="196">
        <f>Sales_Entry!A2682</f>
        <v>0</v>
      </c>
      <c r="B2682" s="197">
        <f>Sales_Entry!B2682</f>
        <v>0</v>
      </c>
      <c r="C2682" s="198">
        <f>Sales_Entry!D2682</f>
        <v>0</v>
      </c>
      <c r="D2682" s="198" t="s">
        <v>1388</v>
      </c>
      <c r="E2682" s="198">
        <f>Sales_Entry!C2682</f>
        <v>0</v>
      </c>
      <c r="F2682" s="198">
        <f>Sales_Entry!E2682</f>
        <v>0</v>
      </c>
      <c r="G2682" s="199">
        <f>N(Sales_Entry!J2682)</f>
        <v>0</v>
      </c>
      <c r="H2682" s="199">
        <v>0</v>
      </c>
      <c r="I2682" s="199">
        <f t="shared" si="41"/>
        <v>0</v>
      </c>
      <c r="J2682" s="200"/>
      <c r="K2682" s="200" t="str" cm="1">
        <f t="array" ref="K2682">IF($C2682="","",IF(AND($C2682=Party_Statement!$C$5,$B2682&gt;=Party_Statement!$C$6,$B2682&lt;=Party_Statement!$E$6),SUMPRODUCT(($C$3:$C2682=Party_Statement!$C$5)*($B$3:$B2682&gt;=Party_Statement!$C$6)*($B$3:$B2682&lt;=Party_Statement!$E$6)),""))</f>
        <v/>
      </c>
    </row>
    <row r="2683" spans="1:11" x14ac:dyDescent="0.2">
      <c r="A2683" s="196">
        <f>Sales_Entry!A2683</f>
        <v>0</v>
      </c>
      <c r="B2683" s="197">
        <f>Sales_Entry!B2683</f>
        <v>0</v>
      </c>
      <c r="C2683" s="198">
        <f>Sales_Entry!D2683</f>
        <v>0</v>
      </c>
      <c r="D2683" s="198" t="s">
        <v>1388</v>
      </c>
      <c r="E2683" s="198">
        <f>Sales_Entry!C2683</f>
        <v>0</v>
      </c>
      <c r="F2683" s="198">
        <f>Sales_Entry!E2683</f>
        <v>0</v>
      </c>
      <c r="G2683" s="199">
        <f>N(Sales_Entry!J2683)</f>
        <v>0</v>
      </c>
      <c r="H2683" s="199">
        <v>0</v>
      </c>
      <c r="I2683" s="199">
        <f t="shared" si="41"/>
        <v>0</v>
      </c>
      <c r="J2683" s="200"/>
      <c r="K2683" s="200" t="str" cm="1">
        <f t="array" ref="K2683">IF($C2683="","",IF(AND($C2683=Party_Statement!$C$5,$B2683&gt;=Party_Statement!$C$6,$B2683&lt;=Party_Statement!$E$6),SUMPRODUCT(($C$3:$C2683=Party_Statement!$C$5)*($B$3:$B2683&gt;=Party_Statement!$C$6)*($B$3:$B2683&lt;=Party_Statement!$E$6)),""))</f>
        <v/>
      </c>
    </row>
    <row r="2684" spans="1:11" x14ac:dyDescent="0.2">
      <c r="A2684" s="196">
        <f>Sales_Entry!A2684</f>
        <v>0</v>
      </c>
      <c r="B2684" s="197">
        <f>Sales_Entry!B2684</f>
        <v>0</v>
      </c>
      <c r="C2684" s="198">
        <f>Sales_Entry!D2684</f>
        <v>0</v>
      </c>
      <c r="D2684" s="198" t="s">
        <v>1388</v>
      </c>
      <c r="E2684" s="198">
        <f>Sales_Entry!C2684</f>
        <v>0</v>
      </c>
      <c r="F2684" s="198">
        <f>Sales_Entry!E2684</f>
        <v>0</v>
      </c>
      <c r="G2684" s="199">
        <f>N(Sales_Entry!J2684)</f>
        <v>0</v>
      </c>
      <c r="H2684" s="199">
        <v>0</v>
      </c>
      <c r="I2684" s="199">
        <f t="shared" si="41"/>
        <v>0</v>
      </c>
      <c r="J2684" s="200"/>
      <c r="K2684" s="200" t="str" cm="1">
        <f t="array" ref="K2684">IF($C2684="","",IF(AND($C2684=Party_Statement!$C$5,$B2684&gt;=Party_Statement!$C$6,$B2684&lt;=Party_Statement!$E$6),SUMPRODUCT(($C$3:$C2684=Party_Statement!$C$5)*($B$3:$B2684&gt;=Party_Statement!$C$6)*($B$3:$B2684&lt;=Party_Statement!$E$6)),""))</f>
        <v/>
      </c>
    </row>
    <row r="2685" spans="1:11" x14ac:dyDescent="0.2">
      <c r="A2685" s="196">
        <f>Sales_Entry!A2685</f>
        <v>0</v>
      </c>
      <c r="B2685" s="197">
        <f>Sales_Entry!B2685</f>
        <v>0</v>
      </c>
      <c r="C2685" s="198">
        <f>Sales_Entry!D2685</f>
        <v>0</v>
      </c>
      <c r="D2685" s="198" t="s">
        <v>1388</v>
      </c>
      <c r="E2685" s="198">
        <f>Sales_Entry!C2685</f>
        <v>0</v>
      </c>
      <c r="F2685" s="198">
        <f>Sales_Entry!E2685</f>
        <v>0</v>
      </c>
      <c r="G2685" s="199">
        <f>N(Sales_Entry!J2685)</f>
        <v>0</v>
      </c>
      <c r="H2685" s="199">
        <v>0</v>
      </c>
      <c r="I2685" s="199">
        <f t="shared" si="41"/>
        <v>0</v>
      </c>
      <c r="J2685" s="200"/>
      <c r="K2685" s="200" t="str" cm="1">
        <f t="array" ref="K2685">IF($C2685="","",IF(AND($C2685=Party_Statement!$C$5,$B2685&gt;=Party_Statement!$C$6,$B2685&lt;=Party_Statement!$E$6),SUMPRODUCT(($C$3:$C2685=Party_Statement!$C$5)*($B$3:$B2685&gt;=Party_Statement!$C$6)*($B$3:$B2685&lt;=Party_Statement!$E$6)),""))</f>
        <v/>
      </c>
    </row>
    <row r="2686" spans="1:11" x14ac:dyDescent="0.2">
      <c r="A2686" s="196">
        <f>Sales_Entry!A2686</f>
        <v>0</v>
      </c>
      <c r="B2686" s="197">
        <f>Sales_Entry!B2686</f>
        <v>0</v>
      </c>
      <c r="C2686" s="198">
        <f>Sales_Entry!D2686</f>
        <v>0</v>
      </c>
      <c r="D2686" s="198" t="s">
        <v>1388</v>
      </c>
      <c r="E2686" s="198">
        <f>Sales_Entry!C2686</f>
        <v>0</v>
      </c>
      <c r="F2686" s="198">
        <f>Sales_Entry!E2686</f>
        <v>0</v>
      </c>
      <c r="G2686" s="199">
        <f>N(Sales_Entry!J2686)</f>
        <v>0</v>
      </c>
      <c r="H2686" s="199">
        <v>0</v>
      </c>
      <c r="I2686" s="199">
        <f t="shared" si="41"/>
        <v>0</v>
      </c>
      <c r="J2686" s="200"/>
      <c r="K2686" s="200" t="str" cm="1">
        <f t="array" ref="K2686">IF($C2686="","",IF(AND($C2686=Party_Statement!$C$5,$B2686&gt;=Party_Statement!$C$6,$B2686&lt;=Party_Statement!$E$6),SUMPRODUCT(($C$3:$C2686=Party_Statement!$C$5)*($B$3:$B2686&gt;=Party_Statement!$C$6)*($B$3:$B2686&lt;=Party_Statement!$E$6)),""))</f>
        <v/>
      </c>
    </row>
    <row r="2687" spans="1:11" x14ac:dyDescent="0.2">
      <c r="A2687" s="196">
        <f>Sales_Entry!A2687</f>
        <v>0</v>
      </c>
      <c r="B2687" s="197">
        <f>Sales_Entry!B2687</f>
        <v>0</v>
      </c>
      <c r="C2687" s="198">
        <f>Sales_Entry!D2687</f>
        <v>0</v>
      </c>
      <c r="D2687" s="198" t="s">
        <v>1388</v>
      </c>
      <c r="E2687" s="198">
        <f>Sales_Entry!C2687</f>
        <v>0</v>
      </c>
      <c r="F2687" s="198">
        <f>Sales_Entry!E2687</f>
        <v>0</v>
      </c>
      <c r="G2687" s="199">
        <f>N(Sales_Entry!J2687)</f>
        <v>0</v>
      </c>
      <c r="H2687" s="199">
        <v>0</v>
      </c>
      <c r="I2687" s="199">
        <f t="shared" si="41"/>
        <v>0</v>
      </c>
      <c r="J2687" s="200"/>
      <c r="K2687" s="200" t="str" cm="1">
        <f t="array" ref="K2687">IF($C2687="","",IF(AND($C2687=Party_Statement!$C$5,$B2687&gt;=Party_Statement!$C$6,$B2687&lt;=Party_Statement!$E$6),SUMPRODUCT(($C$3:$C2687=Party_Statement!$C$5)*($B$3:$B2687&gt;=Party_Statement!$C$6)*($B$3:$B2687&lt;=Party_Statement!$E$6)),""))</f>
        <v/>
      </c>
    </row>
    <row r="2688" spans="1:11" x14ac:dyDescent="0.2">
      <c r="A2688" s="196">
        <f>Sales_Entry!A2688</f>
        <v>0</v>
      </c>
      <c r="B2688" s="197">
        <f>Sales_Entry!B2688</f>
        <v>0</v>
      </c>
      <c r="C2688" s="198">
        <f>Sales_Entry!D2688</f>
        <v>0</v>
      </c>
      <c r="D2688" s="198" t="s">
        <v>1388</v>
      </c>
      <c r="E2688" s="198">
        <f>Sales_Entry!C2688</f>
        <v>0</v>
      </c>
      <c r="F2688" s="198">
        <f>Sales_Entry!E2688</f>
        <v>0</v>
      </c>
      <c r="G2688" s="199">
        <f>N(Sales_Entry!J2688)</f>
        <v>0</v>
      </c>
      <c r="H2688" s="199">
        <v>0</v>
      </c>
      <c r="I2688" s="199">
        <f t="shared" si="41"/>
        <v>0</v>
      </c>
      <c r="J2688" s="200"/>
      <c r="K2688" s="200" t="str" cm="1">
        <f t="array" ref="K2688">IF($C2688="","",IF(AND($C2688=Party_Statement!$C$5,$B2688&gt;=Party_Statement!$C$6,$B2688&lt;=Party_Statement!$E$6),SUMPRODUCT(($C$3:$C2688=Party_Statement!$C$5)*($B$3:$B2688&gt;=Party_Statement!$C$6)*($B$3:$B2688&lt;=Party_Statement!$E$6)),""))</f>
        <v/>
      </c>
    </row>
    <row r="2689" spans="1:11" x14ac:dyDescent="0.2">
      <c r="A2689" s="196">
        <f>Sales_Entry!A2689</f>
        <v>0</v>
      </c>
      <c r="B2689" s="197">
        <f>Sales_Entry!B2689</f>
        <v>0</v>
      </c>
      <c r="C2689" s="198">
        <f>Sales_Entry!D2689</f>
        <v>0</v>
      </c>
      <c r="D2689" s="198" t="s">
        <v>1388</v>
      </c>
      <c r="E2689" s="198">
        <f>Sales_Entry!C2689</f>
        <v>0</v>
      </c>
      <c r="F2689" s="198">
        <f>Sales_Entry!E2689</f>
        <v>0</v>
      </c>
      <c r="G2689" s="199">
        <f>N(Sales_Entry!J2689)</f>
        <v>0</v>
      </c>
      <c r="H2689" s="199">
        <v>0</v>
      </c>
      <c r="I2689" s="199">
        <f t="shared" si="41"/>
        <v>0</v>
      </c>
      <c r="J2689" s="200"/>
      <c r="K2689" s="200" t="str" cm="1">
        <f t="array" ref="K2689">IF($C2689="","",IF(AND($C2689=Party_Statement!$C$5,$B2689&gt;=Party_Statement!$C$6,$B2689&lt;=Party_Statement!$E$6),SUMPRODUCT(($C$3:$C2689=Party_Statement!$C$5)*($B$3:$B2689&gt;=Party_Statement!$C$6)*($B$3:$B2689&lt;=Party_Statement!$E$6)),""))</f>
        <v/>
      </c>
    </row>
    <row r="2690" spans="1:11" x14ac:dyDescent="0.2">
      <c r="A2690" s="196">
        <f>Sales_Entry!A2690</f>
        <v>0</v>
      </c>
      <c r="B2690" s="197">
        <f>Sales_Entry!B2690</f>
        <v>0</v>
      </c>
      <c r="C2690" s="198">
        <f>Sales_Entry!D2690</f>
        <v>0</v>
      </c>
      <c r="D2690" s="198" t="s">
        <v>1388</v>
      </c>
      <c r="E2690" s="198">
        <f>Sales_Entry!C2690</f>
        <v>0</v>
      </c>
      <c r="F2690" s="198">
        <f>Sales_Entry!E2690</f>
        <v>0</v>
      </c>
      <c r="G2690" s="199">
        <f>N(Sales_Entry!J2690)</f>
        <v>0</v>
      </c>
      <c r="H2690" s="199">
        <v>0</v>
      </c>
      <c r="I2690" s="199">
        <f t="shared" si="41"/>
        <v>0</v>
      </c>
      <c r="J2690" s="200"/>
      <c r="K2690" s="200" t="str" cm="1">
        <f t="array" ref="K2690">IF($C2690="","",IF(AND($C2690=Party_Statement!$C$5,$B2690&gt;=Party_Statement!$C$6,$B2690&lt;=Party_Statement!$E$6),SUMPRODUCT(($C$3:$C2690=Party_Statement!$C$5)*($B$3:$B2690&gt;=Party_Statement!$C$6)*($B$3:$B2690&lt;=Party_Statement!$E$6)),""))</f>
        <v/>
      </c>
    </row>
    <row r="2691" spans="1:11" x14ac:dyDescent="0.2">
      <c r="A2691" s="196">
        <f>Sales_Entry!A2691</f>
        <v>0</v>
      </c>
      <c r="B2691" s="197">
        <f>Sales_Entry!B2691</f>
        <v>0</v>
      </c>
      <c r="C2691" s="198">
        <f>Sales_Entry!D2691</f>
        <v>0</v>
      </c>
      <c r="D2691" s="198" t="s">
        <v>1388</v>
      </c>
      <c r="E2691" s="198">
        <f>Sales_Entry!C2691</f>
        <v>0</v>
      </c>
      <c r="F2691" s="198">
        <f>Sales_Entry!E2691</f>
        <v>0</v>
      </c>
      <c r="G2691" s="199">
        <f>N(Sales_Entry!J2691)</f>
        <v>0</v>
      </c>
      <c r="H2691" s="199">
        <v>0</v>
      </c>
      <c r="I2691" s="199">
        <f t="shared" si="41"/>
        <v>0</v>
      </c>
      <c r="J2691" s="200"/>
      <c r="K2691" s="200" t="str" cm="1">
        <f t="array" ref="K2691">IF($C2691="","",IF(AND($C2691=Party_Statement!$C$5,$B2691&gt;=Party_Statement!$C$6,$B2691&lt;=Party_Statement!$E$6),SUMPRODUCT(($C$3:$C2691=Party_Statement!$C$5)*($B$3:$B2691&gt;=Party_Statement!$C$6)*($B$3:$B2691&lt;=Party_Statement!$E$6)),""))</f>
        <v/>
      </c>
    </row>
    <row r="2692" spans="1:11" x14ac:dyDescent="0.2">
      <c r="A2692" s="196">
        <f>Sales_Entry!A2692</f>
        <v>0</v>
      </c>
      <c r="B2692" s="197">
        <f>Sales_Entry!B2692</f>
        <v>0</v>
      </c>
      <c r="C2692" s="198">
        <f>Sales_Entry!D2692</f>
        <v>0</v>
      </c>
      <c r="D2692" s="198" t="s">
        <v>1388</v>
      </c>
      <c r="E2692" s="198">
        <f>Sales_Entry!C2692</f>
        <v>0</v>
      </c>
      <c r="F2692" s="198">
        <f>Sales_Entry!E2692</f>
        <v>0</v>
      </c>
      <c r="G2692" s="199">
        <f>N(Sales_Entry!J2692)</f>
        <v>0</v>
      </c>
      <c r="H2692" s="199">
        <v>0</v>
      </c>
      <c r="I2692" s="199">
        <f t="shared" ref="I2692:I2755" si="42">IF($C2692="","",$G2692-$H2692)</f>
        <v>0</v>
      </c>
      <c r="J2692" s="200"/>
      <c r="K2692" s="200" t="str" cm="1">
        <f t="array" ref="K2692">IF($C2692="","",IF(AND($C2692=Party_Statement!$C$5,$B2692&gt;=Party_Statement!$C$6,$B2692&lt;=Party_Statement!$E$6),SUMPRODUCT(($C$3:$C2692=Party_Statement!$C$5)*($B$3:$B2692&gt;=Party_Statement!$C$6)*($B$3:$B2692&lt;=Party_Statement!$E$6)),""))</f>
        <v/>
      </c>
    </row>
    <row r="2693" spans="1:11" x14ac:dyDescent="0.2">
      <c r="A2693" s="196">
        <f>Sales_Entry!A2693</f>
        <v>0</v>
      </c>
      <c r="B2693" s="197">
        <f>Sales_Entry!B2693</f>
        <v>0</v>
      </c>
      <c r="C2693" s="198">
        <f>Sales_Entry!D2693</f>
        <v>0</v>
      </c>
      <c r="D2693" s="198" t="s">
        <v>1388</v>
      </c>
      <c r="E2693" s="198">
        <f>Sales_Entry!C2693</f>
        <v>0</v>
      </c>
      <c r="F2693" s="198">
        <f>Sales_Entry!E2693</f>
        <v>0</v>
      </c>
      <c r="G2693" s="199">
        <f>N(Sales_Entry!J2693)</f>
        <v>0</v>
      </c>
      <c r="H2693" s="199">
        <v>0</v>
      </c>
      <c r="I2693" s="199">
        <f t="shared" si="42"/>
        <v>0</v>
      </c>
      <c r="J2693" s="200"/>
      <c r="K2693" s="200" t="str" cm="1">
        <f t="array" ref="K2693">IF($C2693="","",IF(AND($C2693=Party_Statement!$C$5,$B2693&gt;=Party_Statement!$C$6,$B2693&lt;=Party_Statement!$E$6),SUMPRODUCT(($C$3:$C2693=Party_Statement!$C$5)*($B$3:$B2693&gt;=Party_Statement!$C$6)*($B$3:$B2693&lt;=Party_Statement!$E$6)),""))</f>
        <v/>
      </c>
    </row>
    <row r="2694" spans="1:11" x14ac:dyDescent="0.2">
      <c r="A2694" s="196">
        <f>Sales_Entry!A2694</f>
        <v>0</v>
      </c>
      <c r="B2694" s="197">
        <f>Sales_Entry!B2694</f>
        <v>0</v>
      </c>
      <c r="C2694" s="198">
        <f>Sales_Entry!D2694</f>
        <v>0</v>
      </c>
      <c r="D2694" s="198" t="s">
        <v>1388</v>
      </c>
      <c r="E2694" s="198">
        <f>Sales_Entry!C2694</f>
        <v>0</v>
      </c>
      <c r="F2694" s="198">
        <f>Sales_Entry!E2694</f>
        <v>0</v>
      </c>
      <c r="G2694" s="199">
        <f>N(Sales_Entry!J2694)</f>
        <v>0</v>
      </c>
      <c r="H2694" s="199">
        <v>0</v>
      </c>
      <c r="I2694" s="199">
        <f t="shared" si="42"/>
        <v>0</v>
      </c>
      <c r="J2694" s="200"/>
      <c r="K2694" s="200" t="str" cm="1">
        <f t="array" ref="K2694">IF($C2694="","",IF(AND($C2694=Party_Statement!$C$5,$B2694&gt;=Party_Statement!$C$6,$B2694&lt;=Party_Statement!$E$6),SUMPRODUCT(($C$3:$C2694=Party_Statement!$C$5)*($B$3:$B2694&gt;=Party_Statement!$C$6)*($B$3:$B2694&lt;=Party_Statement!$E$6)),""))</f>
        <v/>
      </c>
    </row>
    <row r="2695" spans="1:11" x14ac:dyDescent="0.2">
      <c r="A2695" s="196">
        <f>Sales_Entry!A2695</f>
        <v>0</v>
      </c>
      <c r="B2695" s="197">
        <f>Sales_Entry!B2695</f>
        <v>0</v>
      </c>
      <c r="C2695" s="198">
        <f>Sales_Entry!D2695</f>
        <v>0</v>
      </c>
      <c r="D2695" s="198" t="s">
        <v>1388</v>
      </c>
      <c r="E2695" s="198">
        <f>Sales_Entry!C2695</f>
        <v>0</v>
      </c>
      <c r="F2695" s="198">
        <f>Sales_Entry!E2695</f>
        <v>0</v>
      </c>
      <c r="G2695" s="199">
        <f>N(Sales_Entry!J2695)</f>
        <v>0</v>
      </c>
      <c r="H2695" s="199">
        <v>0</v>
      </c>
      <c r="I2695" s="199">
        <f t="shared" si="42"/>
        <v>0</v>
      </c>
      <c r="J2695" s="200"/>
      <c r="K2695" s="200" t="str" cm="1">
        <f t="array" ref="K2695">IF($C2695="","",IF(AND($C2695=Party_Statement!$C$5,$B2695&gt;=Party_Statement!$C$6,$B2695&lt;=Party_Statement!$E$6),SUMPRODUCT(($C$3:$C2695=Party_Statement!$C$5)*($B$3:$B2695&gt;=Party_Statement!$C$6)*($B$3:$B2695&lt;=Party_Statement!$E$6)),""))</f>
        <v/>
      </c>
    </row>
    <row r="2696" spans="1:11" x14ac:dyDescent="0.2">
      <c r="A2696" s="196">
        <f>Sales_Entry!A2696</f>
        <v>0</v>
      </c>
      <c r="B2696" s="197">
        <f>Sales_Entry!B2696</f>
        <v>0</v>
      </c>
      <c r="C2696" s="198">
        <f>Sales_Entry!D2696</f>
        <v>0</v>
      </c>
      <c r="D2696" s="198" t="s">
        <v>1388</v>
      </c>
      <c r="E2696" s="198">
        <f>Sales_Entry!C2696</f>
        <v>0</v>
      </c>
      <c r="F2696" s="198">
        <f>Sales_Entry!E2696</f>
        <v>0</v>
      </c>
      <c r="G2696" s="199">
        <f>N(Sales_Entry!J2696)</f>
        <v>0</v>
      </c>
      <c r="H2696" s="199">
        <v>0</v>
      </c>
      <c r="I2696" s="199">
        <f t="shared" si="42"/>
        <v>0</v>
      </c>
      <c r="J2696" s="200"/>
      <c r="K2696" s="200" t="str" cm="1">
        <f t="array" ref="K2696">IF($C2696="","",IF(AND($C2696=Party_Statement!$C$5,$B2696&gt;=Party_Statement!$C$6,$B2696&lt;=Party_Statement!$E$6),SUMPRODUCT(($C$3:$C2696=Party_Statement!$C$5)*($B$3:$B2696&gt;=Party_Statement!$C$6)*($B$3:$B2696&lt;=Party_Statement!$E$6)),""))</f>
        <v/>
      </c>
    </row>
    <row r="2697" spans="1:11" x14ac:dyDescent="0.2">
      <c r="A2697" s="196">
        <f>Sales_Entry!A2697</f>
        <v>0</v>
      </c>
      <c r="B2697" s="197">
        <f>Sales_Entry!B2697</f>
        <v>0</v>
      </c>
      <c r="C2697" s="198">
        <f>Sales_Entry!D2697</f>
        <v>0</v>
      </c>
      <c r="D2697" s="198" t="s">
        <v>1388</v>
      </c>
      <c r="E2697" s="198">
        <f>Sales_Entry!C2697</f>
        <v>0</v>
      </c>
      <c r="F2697" s="198">
        <f>Sales_Entry!E2697</f>
        <v>0</v>
      </c>
      <c r="G2697" s="199">
        <f>N(Sales_Entry!J2697)</f>
        <v>0</v>
      </c>
      <c r="H2697" s="199">
        <v>0</v>
      </c>
      <c r="I2697" s="199">
        <f t="shared" si="42"/>
        <v>0</v>
      </c>
      <c r="J2697" s="200"/>
      <c r="K2697" s="200" t="str" cm="1">
        <f t="array" ref="K2697">IF($C2697="","",IF(AND($C2697=Party_Statement!$C$5,$B2697&gt;=Party_Statement!$C$6,$B2697&lt;=Party_Statement!$E$6),SUMPRODUCT(($C$3:$C2697=Party_Statement!$C$5)*($B$3:$B2697&gt;=Party_Statement!$C$6)*($B$3:$B2697&lt;=Party_Statement!$E$6)),""))</f>
        <v/>
      </c>
    </row>
    <row r="2698" spans="1:11" x14ac:dyDescent="0.2">
      <c r="A2698" s="196">
        <f>Sales_Entry!A2698</f>
        <v>0</v>
      </c>
      <c r="B2698" s="197">
        <f>Sales_Entry!B2698</f>
        <v>0</v>
      </c>
      <c r="C2698" s="198">
        <f>Sales_Entry!D2698</f>
        <v>0</v>
      </c>
      <c r="D2698" s="198" t="s">
        <v>1388</v>
      </c>
      <c r="E2698" s="198">
        <f>Sales_Entry!C2698</f>
        <v>0</v>
      </c>
      <c r="F2698" s="198">
        <f>Sales_Entry!E2698</f>
        <v>0</v>
      </c>
      <c r="G2698" s="199">
        <f>N(Sales_Entry!J2698)</f>
        <v>0</v>
      </c>
      <c r="H2698" s="199">
        <v>0</v>
      </c>
      <c r="I2698" s="199">
        <f t="shared" si="42"/>
        <v>0</v>
      </c>
      <c r="J2698" s="200"/>
      <c r="K2698" s="200" t="str" cm="1">
        <f t="array" ref="K2698">IF($C2698="","",IF(AND($C2698=Party_Statement!$C$5,$B2698&gt;=Party_Statement!$C$6,$B2698&lt;=Party_Statement!$E$6),SUMPRODUCT(($C$3:$C2698=Party_Statement!$C$5)*($B$3:$B2698&gt;=Party_Statement!$C$6)*($B$3:$B2698&lt;=Party_Statement!$E$6)),""))</f>
        <v/>
      </c>
    </row>
    <row r="2699" spans="1:11" x14ac:dyDescent="0.2">
      <c r="A2699" s="196">
        <f>Sales_Entry!A2699</f>
        <v>0</v>
      </c>
      <c r="B2699" s="197">
        <f>Sales_Entry!B2699</f>
        <v>0</v>
      </c>
      <c r="C2699" s="198">
        <f>Sales_Entry!D2699</f>
        <v>0</v>
      </c>
      <c r="D2699" s="198" t="s">
        <v>1388</v>
      </c>
      <c r="E2699" s="198">
        <f>Sales_Entry!C2699</f>
        <v>0</v>
      </c>
      <c r="F2699" s="198">
        <f>Sales_Entry!E2699</f>
        <v>0</v>
      </c>
      <c r="G2699" s="199">
        <f>N(Sales_Entry!J2699)</f>
        <v>0</v>
      </c>
      <c r="H2699" s="199">
        <v>0</v>
      </c>
      <c r="I2699" s="199">
        <f t="shared" si="42"/>
        <v>0</v>
      </c>
      <c r="J2699" s="200"/>
      <c r="K2699" s="200" t="str" cm="1">
        <f t="array" ref="K2699">IF($C2699="","",IF(AND($C2699=Party_Statement!$C$5,$B2699&gt;=Party_Statement!$C$6,$B2699&lt;=Party_Statement!$E$6),SUMPRODUCT(($C$3:$C2699=Party_Statement!$C$5)*($B$3:$B2699&gt;=Party_Statement!$C$6)*($B$3:$B2699&lt;=Party_Statement!$E$6)),""))</f>
        <v/>
      </c>
    </row>
    <row r="2700" spans="1:11" x14ac:dyDescent="0.2">
      <c r="A2700" s="196">
        <f>Sales_Entry!A2700</f>
        <v>0</v>
      </c>
      <c r="B2700" s="197">
        <f>Sales_Entry!B2700</f>
        <v>0</v>
      </c>
      <c r="C2700" s="198">
        <f>Sales_Entry!D2700</f>
        <v>0</v>
      </c>
      <c r="D2700" s="198" t="s">
        <v>1388</v>
      </c>
      <c r="E2700" s="198">
        <f>Sales_Entry!C2700</f>
        <v>0</v>
      </c>
      <c r="F2700" s="198">
        <f>Sales_Entry!E2700</f>
        <v>0</v>
      </c>
      <c r="G2700" s="199">
        <f>N(Sales_Entry!J2700)</f>
        <v>0</v>
      </c>
      <c r="H2700" s="199">
        <v>0</v>
      </c>
      <c r="I2700" s="199">
        <f t="shared" si="42"/>
        <v>0</v>
      </c>
      <c r="J2700" s="200"/>
      <c r="K2700" s="200" t="str" cm="1">
        <f t="array" ref="K2700">IF($C2700="","",IF(AND($C2700=Party_Statement!$C$5,$B2700&gt;=Party_Statement!$C$6,$B2700&lt;=Party_Statement!$E$6),SUMPRODUCT(($C$3:$C2700=Party_Statement!$C$5)*($B$3:$B2700&gt;=Party_Statement!$C$6)*($B$3:$B2700&lt;=Party_Statement!$E$6)),""))</f>
        <v/>
      </c>
    </row>
    <row r="2701" spans="1:11" x14ac:dyDescent="0.2">
      <c r="A2701" s="196">
        <f>Sales_Entry!A2701</f>
        <v>0</v>
      </c>
      <c r="B2701" s="197">
        <f>Sales_Entry!B2701</f>
        <v>0</v>
      </c>
      <c r="C2701" s="198">
        <f>Sales_Entry!D2701</f>
        <v>0</v>
      </c>
      <c r="D2701" s="198" t="s">
        <v>1388</v>
      </c>
      <c r="E2701" s="198">
        <f>Sales_Entry!C2701</f>
        <v>0</v>
      </c>
      <c r="F2701" s="198">
        <f>Sales_Entry!E2701</f>
        <v>0</v>
      </c>
      <c r="G2701" s="199">
        <f>N(Sales_Entry!J2701)</f>
        <v>0</v>
      </c>
      <c r="H2701" s="199">
        <v>0</v>
      </c>
      <c r="I2701" s="199">
        <f t="shared" si="42"/>
        <v>0</v>
      </c>
      <c r="J2701" s="200"/>
      <c r="K2701" s="200" t="str" cm="1">
        <f t="array" ref="K2701">IF($C2701="","",IF(AND($C2701=Party_Statement!$C$5,$B2701&gt;=Party_Statement!$C$6,$B2701&lt;=Party_Statement!$E$6),SUMPRODUCT(($C$3:$C2701=Party_Statement!$C$5)*($B$3:$B2701&gt;=Party_Statement!$C$6)*($B$3:$B2701&lt;=Party_Statement!$E$6)),""))</f>
        <v/>
      </c>
    </row>
    <row r="2702" spans="1:11" x14ac:dyDescent="0.2">
      <c r="A2702" s="196">
        <f>Sales_Entry!A2702</f>
        <v>0</v>
      </c>
      <c r="B2702" s="197">
        <f>Sales_Entry!B2702</f>
        <v>0</v>
      </c>
      <c r="C2702" s="198">
        <f>Sales_Entry!D2702</f>
        <v>0</v>
      </c>
      <c r="D2702" s="198" t="s">
        <v>1388</v>
      </c>
      <c r="E2702" s="198">
        <f>Sales_Entry!C2702</f>
        <v>0</v>
      </c>
      <c r="F2702" s="198">
        <f>Sales_Entry!E2702</f>
        <v>0</v>
      </c>
      <c r="G2702" s="199">
        <f>N(Sales_Entry!J2702)</f>
        <v>0</v>
      </c>
      <c r="H2702" s="199">
        <v>0</v>
      </c>
      <c r="I2702" s="199">
        <f t="shared" si="42"/>
        <v>0</v>
      </c>
      <c r="J2702" s="200"/>
      <c r="K2702" s="200" t="str" cm="1">
        <f t="array" ref="K2702">IF($C2702="","",IF(AND($C2702=Party_Statement!$C$5,$B2702&gt;=Party_Statement!$C$6,$B2702&lt;=Party_Statement!$E$6),SUMPRODUCT(($C$3:$C2702=Party_Statement!$C$5)*($B$3:$B2702&gt;=Party_Statement!$C$6)*($B$3:$B2702&lt;=Party_Statement!$E$6)),""))</f>
        <v/>
      </c>
    </row>
    <row r="2703" spans="1:11" x14ac:dyDescent="0.2">
      <c r="A2703" s="196">
        <f>Sales_Entry!A2703</f>
        <v>0</v>
      </c>
      <c r="B2703" s="197">
        <f>Sales_Entry!B2703</f>
        <v>0</v>
      </c>
      <c r="C2703" s="198">
        <f>Sales_Entry!D2703</f>
        <v>0</v>
      </c>
      <c r="D2703" s="198" t="s">
        <v>1388</v>
      </c>
      <c r="E2703" s="198">
        <f>Sales_Entry!C2703</f>
        <v>0</v>
      </c>
      <c r="F2703" s="198">
        <f>Sales_Entry!E2703</f>
        <v>0</v>
      </c>
      <c r="G2703" s="199">
        <f>N(Sales_Entry!J2703)</f>
        <v>0</v>
      </c>
      <c r="H2703" s="199">
        <v>0</v>
      </c>
      <c r="I2703" s="199">
        <f t="shared" si="42"/>
        <v>0</v>
      </c>
      <c r="J2703" s="200"/>
      <c r="K2703" s="200" t="str" cm="1">
        <f t="array" ref="K2703">IF($C2703="","",IF(AND($C2703=Party_Statement!$C$5,$B2703&gt;=Party_Statement!$C$6,$B2703&lt;=Party_Statement!$E$6),SUMPRODUCT(($C$3:$C2703=Party_Statement!$C$5)*($B$3:$B2703&gt;=Party_Statement!$C$6)*($B$3:$B2703&lt;=Party_Statement!$E$6)),""))</f>
        <v/>
      </c>
    </row>
    <row r="2704" spans="1:11" x14ac:dyDescent="0.2">
      <c r="A2704" s="196">
        <f>Sales_Entry!A2704</f>
        <v>0</v>
      </c>
      <c r="B2704" s="197">
        <f>Sales_Entry!B2704</f>
        <v>0</v>
      </c>
      <c r="C2704" s="198">
        <f>Sales_Entry!D2704</f>
        <v>0</v>
      </c>
      <c r="D2704" s="198" t="s">
        <v>1388</v>
      </c>
      <c r="E2704" s="198">
        <f>Sales_Entry!C2704</f>
        <v>0</v>
      </c>
      <c r="F2704" s="198">
        <f>Sales_Entry!E2704</f>
        <v>0</v>
      </c>
      <c r="G2704" s="199">
        <f>N(Sales_Entry!J2704)</f>
        <v>0</v>
      </c>
      <c r="H2704" s="199">
        <v>0</v>
      </c>
      <c r="I2704" s="199">
        <f t="shared" si="42"/>
        <v>0</v>
      </c>
      <c r="J2704" s="200"/>
      <c r="K2704" s="200" t="str" cm="1">
        <f t="array" ref="K2704">IF($C2704="","",IF(AND($C2704=Party_Statement!$C$5,$B2704&gt;=Party_Statement!$C$6,$B2704&lt;=Party_Statement!$E$6),SUMPRODUCT(($C$3:$C2704=Party_Statement!$C$5)*($B$3:$B2704&gt;=Party_Statement!$C$6)*($B$3:$B2704&lt;=Party_Statement!$E$6)),""))</f>
        <v/>
      </c>
    </row>
    <row r="2705" spans="1:11" x14ac:dyDescent="0.2">
      <c r="A2705" s="196">
        <f>Sales_Entry!A2705</f>
        <v>0</v>
      </c>
      <c r="B2705" s="197">
        <f>Sales_Entry!B2705</f>
        <v>0</v>
      </c>
      <c r="C2705" s="198">
        <f>Sales_Entry!D2705</f>
        <v>0</v>
      </c>
      <c r="D2705" s="198" t="s">
        <v>1388</v>
      </c>
      <c r="E2705" s="198">
        <f>Sales_Entry!C2705</f>
        <v>0</v>
      </c>
      <c r="F2705" s="198">
        <f>Sales_Entry!E2705</f>
        <v>0</v>
      </c>
      <c r="G2705" s="199">
        <f>N(Sales_Entry!J2705)</f>
        <v>0</v>
      </c>
      <c r="H2705" s="199">
        <v>0</v>
      </c>
      <c r="I2705" s="199">
        <f t="shared" si="42"/>
        <v>0</v>
      </c>
      <c r="J2705" s="200"/>
      <c r="K2705" s="200" t="str" cm="1">
        <f t="array" ref="K2705">IF($C2705="","",IF(AND($C2705=Party_Statement!$C$5,$B2705&gt;=Party_Statement!$C$6,$B2705&lt;=Party_Statement!$E$6),SUMPRODUCT(($C$3:$C2705=Party_Statement!$C$5)*($B$3:$B2705&gt;=Party_Statement!$C$6)*($B$3:$B2705&lt;=Party_Statement!$E$6)),""))</f>
        <v/>
      </c>
    </row>
    <row r="2706" spans="1:11" x14ac:dyDescent="0.2">
      <c r="A2706" s="196">
        <f>Sales_Entry!A2706</f>
        <v>0</v>
      </c>
      <c r="B2706" s="197">
        <f>Sales_Entry!B2706</f>
        <v>0</v>
      </c>
      <c r="C2706" s="198">
        <f>Sales_Entry!D2706</f>
        <v>0</v>
      </c>
      <c r="D2706" s="198" t="s">
        <v>1388</v>
      </c>
      <c r="E2706" s="198">
        <f>Sales_Entry!C2706</f>
        <v>0</v>
      </c>
      <c r="F2706" s="198">
        <f>Sales_Entry!E2706</f>
        <v>0</v>
      </c>
      <c r="G2706" s="199">
        <f>N(Sales_Entry!J2706)</f>
        <v>0</v>
      </c>
      <c r="H2706" s="199">
        <v>0</v>
      </c>
      <c r="I2706" s="199">
        <f t="shared" si="42"/>
        <v>0</v>
      </c>
      <c r="J2706" s="200"/>
      <c r="K2706" s="200" t="str" cm="1">
        <f t="array" ref="K2706">IF($C2706="","",IF(AND($C2706=Party_Statement!$C$5,$B2706&gt;=Party_Statement!$C$6,$B2706&lt;=Party_Statement!$E$6),SUMPRODUCT(($C$3:$C2706=Party_Statement!$C$5)*($B$3:$B2706&gt;=Party_Statement!$C$6)*($B$3:$B2706&lt;=Party_Statement!$E$6)),""))</f>
        <v/>
      </c>
    </row>
    <row r="2707" spans="1:11" x14ac:dyDescent="0.2">
      <c r="A2707" s="196">
        <f>Sales_Entry!A2707</f>
        <v>0</v>
      </c>
      <c r="B2707" s="197">
        <f>Sales_Entry!B2707</f>
        <v>0</v>
      </c>
      <c r="C2707" s="198">
        <f>Sales_Entry!D2707</f>
        <v>0</v>
      </c>
      <c r="D2707" s="198" t="s">
        <v>1388</v>
      </c>
      <c r="E2707" s="198">
        <f>Sales_Entry!C2707</f>
        <v>0</v>
      </c>
      <c r="F2707" s="198">
        <f>Sales_Entry!E2707</f>
        <v>0</v>
      </c>
      <c r="G2707" s="199">
        <f>N(Sales_Entry!J2707)</f>
        <v>0</v>
      </c>
      <c r="H2707" s="199">
        <v>0</v>
      </c>
      <c r="I2707" s="199">
        <f t="shared" si="42"/>
        <v>0</v>
      </c>
      <c r="J2707" s="200"/>
      <c r="K2707" s="200" t="str" cm="1">
        <f t="array" ref="K2707">IF($C2707="","",IF(AND($C2707=Party_Statement!$C$5,$B2707&gt;=Party_Statement!$C$6,$B2707&lt;=Party_Statement!$E$6),SUMPRODUCT(($C$3:$C2707=Party_Statement!$C$5)*($B$3:$B2707&gt;=Party_Statement!$C$6)*($B$3:$B2707&lt;=Party_Statement!$E$6)),""))</f>
        <v/>
      </c>
    </row>
    <row r="2708" spans="1:11" x14ac:dyDescent="0.2">
      <c r="A2708" s="196">
        <f>Sales_Entry!A2708</f>
        <v>0</v>
      </c>
      <c r="B2708" s="197">
        <f>Sales_Entry!B2708</f>
        <v>0</v>
      </c>
      <c r="C2708" s="198">
        <f>Sales_Entry!D2708</f>
        <v>0</v>
      </c>
      <c r="D2708" s="198" t="s">
        <v>1388</v>
      </c>
      <c r="E2708" s="198">
        <f>Sales_Entry!C2708</f>
        <v>0</v>
      </c>
      <c r="F2708" s="198">
        <f>Sales_Entry!E2708</f>
        <v>0</v>
      </c>
      <c r="G2708" s="199">
        <f>N(Sales_Entry!J2708)</f>
        <v>0</v>
      </c>
      <c r="H2708" s="199">
        <v>0</v>
      </c>
      <c r="I2708" s="199">
        <f t="shared" si="42"/>
        <v>0</v>
      </c>
      <c r="J2708" s="200"/>
      <c r="K2708" s="200" t="str" cm="1">
        <f t="array" ref="K2708">IF($C2708="","",IF(AND($C2708=Party_Statement!$C$5,$B2708&gt;=Party_Statement!$C$6,$B2708&lt;=Party_Statement!$E$6),SUMPRODUCT(($C$3:$C2708=Party_Statement!$C$5)*($B$3:$B2708&gt;=Party_Statement!$C$6)*($B$3:$B2708&lt;=Party_Statement!$E$6)),""))</f>
        <v/>
      </c>
    </row>
    <row r="2709" spans="1:11" x14ac:dyDescent="0.2">
      <c r="A2709" s="196">
        <f>Sales_Entry!A2709</f>
        <v>0</v>
      </c>
      <c r="B2709" s="197">
        <f>Sales_Entry!B2709</f>
        <v>0</v>
      </c>
      <c r="C2709" s="198">
        <f>Sales_Entry!D2709</f>
        <v>0</v>
      </c>
      <c r="D2709" s="198" t="s">
        <v>1388</v>
      </c>
      <c r="E2709" s="198">
        <f>Sales_Entry!C2709</f>
        <v>0</v>
      </c>
      <c r="F2709" s="198">
        <f>Sales_Entry!E2709</f>
        <v>0</v>
      </c>
      <c r="G2709" s="199">
        <f>N(Sales_Entry!J2709)</f>
        <v>0</v>
      </c>
      <c r="H2709" s="199">
        <v>0</v>
      </c>
      <c r="I2709" s="199">
        <f t="shared" si="42"/>
        <v>0</v>
      </c>
      <c r="J2709" s="200"/>
      <c r="K2709" s="200" t="str" cm="1">
        <f t="array" ref="K2709">IF($C2709="","",IF(AND($C2709=Party_Statement!$C$5,$B2709&gt;=Party_Statement!$C$6,$B2709&lt;=Party_Statement!$E$6),SUMPRODUCT(($C$3:$C2709=Party_Statement!$C$5)*($B$3:$B2709&gt;=Party_Statement!$C$6)*($B$3:$B2709&lt;=Party_Statement!$E$6)),""))</f>
        <v/>
      </c>
    </row>
    <row r="2710" spans="1:11" x14ac:dyDescent="0.2">
      <c r="A2710" s="196">
        <f>Sales_Entry!A2710</f>
        <v>0</v>
      </c>
      <c r="B2710" s="197">
        <f>Sales_Entry!B2710</f>
        <v>0</v>
      </c>
      <c r="C2710" s="198">
        <f>Sales_Entry!D2710</f>
        <v>0</v>
      </c>
      <c r="D2710" s="198" t="s">
        <v>1388</v>
      </c>
      <c r="E2710" s="198">
        <f>Sales_Entry!C2710</f>
        <v>0</v>
      </c>
      <c r="F2710" s="198">
        <f>Sales_Entry!E2710</f>
        <v>0</v>
      </c>
      <c r="G2710" s="199">
        <f>N(Sales_Entry!J2710)</f>
        <v>0</v>
      </c>
      <c r="H2710" s="199">
        <v>0</v>
      </c>
      <c r="I2710" s="199">
        <f t="shared" si="42"/>
        <v>0</v>
      </c>
      <c r="J2710" s="200"/>
      <c r="K2710" s="200" t="str" cm="1">
        <f t="array" ref="K2710">IF($C2710="","",IF(AND($C2710=Party_Statement!$C$5,$B2710&gt;=Party_Statement!$C$6,$B2710&lt;=Party_Statement!$E$6),SUMPRODUCT(($C$3:$C2710=Party_Statement!$C$5)*($B$3:$B2710&gt;=Party_Statement!$C$6)*($B$3:$B2710&lt;=Party_Statement!$E$6)),""))</f>
        <v/>
      </c>
    </row>
    <row r="2711" spans="1:11" x14ac:dyDescent="0.2">
      <c r="A2711" s="196">
        <f>Sales_Entry!A2711</f>
        <v>0</v>
      </c>
      <c r="B2711" s="197">
        <f>Sales_Entry!B2711</f>
        <v>0</v>
      </c>
      <c r="C2711" s="198">
        <f>Sales_Entry!D2711</f>
        <v>0</v>
      </c>
      <c r="D2711" s="198" t="s">
        <v>1388</v>
      </c>
      <c r="E2711" s="198">
        <f>Sales_Entry!C2711</f>
        <v>0</v>
      </c>
      <c r="F2711" s="198">
        <f>Sales_Entry!E2711</f>
        <v>0</v>
      </c>
      <c r="G2711" s="199">
        <f>N(Sales_Entry!J2711)</f>
        <v>0</v>
      </c>
      <c r="H2711" s="199">
        <v>0</v>
      </c>
      <c r="I2711" s="199">
        <f t="shared" si="42"/>
        <v>0</v>
      </c>
      <c r="J2711" s="200"/>
      <c r="K2711" s="200" t="str" cm="1">
        <f t="array" ref="K2711">IF($C2711="","",IF(AND($C2711=Party_Statement!$C$5,$B2711&gt;=Party_Statement!$C$6,$B2711&lt;=Party_Statement!$E$6),SUMPRODUCT(($C$3:$C2711=Party_Statement!$C$5)*($B$3:$B2711&gt;=Party_Statement!$C$6)*($B$3:$B2711&lt;=Party_Statement!$E$6)),""))</f>
        <v/>
      </c>
    </row>
    <row r="2712" spans="1:11" x14ac:dyDescent="0.2">
      <c r="A2712" s="196">
        <f>Sales_Entry!A2712</f>
        <v>0</v>
      </c>
      <c r="B2712" s="197">
        <f>Sales_Entry!B2712</f>
        <v>0</v>
      </c>
      <c r="C2712" s="198">
        <f>Sales_Entry!D2712</f>
        <v>0</v>
      </c>
      <c r="D2712" s="198" t="s">
        <v>1388</v>
      </c>
      <c r="E2712" s="198">
        <f>Sales_Entry!C2712</f>
        <v>0</v>
      </c>
      <c r="F2712" s="198">
        <f>Sales_Entry!E2712</f>
        <v>0</v>
      </c>
      <c r="G2712" s="199">
        <f>N(Sales_Entry!J2712)</f>
        <v>0</v>
      </c>
      <c r="H2712" s="199">
        <v>0</v>
      </c>
      <c r="I2712" s="199">
        <f t="shared" si="42"/>
        <v>0</v>
      </c>
      <c r="J2712" s="200"/>
      <c r="K2712" s="200" t="str" cm="1">
        <f t="array" ref="K2712">IF($C2712="","",IF(AND($C2712=Party_Statement!$C$5,$B2712&gt;=Party_Statement!$C$6,$B2712&lt;=Party_Statement!$E$6),SUMPRODUCT(($C$3:$C2712=Party_Statement!$C$5)*($B$3:$B2712&gt;=Party_Statement!$C$6)*($B$3:$B2712&lt;=Party_Statement!$E$6)),""))</f>
        <v/>
      </c>
    </row>
    <row r="2713" spans="1:11" x14ac:dyDescent="0.2">
      <c r="A2713" s="196">
        <f>Sales_Entry!A2713</f>
        <v>0</v>
      </c>
      <c r="B2713" s="197">
        <f>Sales_Entry!B2713</f>
        <v>0</v>
      </c>
      <c r="C2713" s="198">
        <f>Sales_Entry!D2713</f>
        <v>0</v>
      </c>
      <c r="D2713" s="198" t="s">
        <v>1388</v>
      </c>
      <c r="E2713" s="198">
        <f>Sales_Entry!C2713</f>
        <v>0</v>
      </c>
      <c r="F2713" s="198">
        <f>Sales_Entry!E2713</f>
        <v>0</v>
      </c>
      <c r="G2713" s="199">
        <f>N(Sales_Entry!J2713)</f>
        <v>0</v>
      </c>
      <c r="H2713" s="199">
        <v>0</v>
      </c>
      <c r="I2713" s="199">
        <f t="shared" si="42"/>
        <v>0</v>
      </c>
      <c r="J2713" s="200"/>
      <c r="K2713" s="200" t="str" cm="1">
        <f t="array" ref="K2713">IF($C2713="","",IF(AND($C2713=Party_Statement!$C$5,$B2713&gt;=Party_Statement!$C$6,$B2713&lt;=Party_Statement!$E$6),SUMPRODUCT(($C$3:$C2713=Party_Statement!$C$5)*($B$3:$B2713&gt;=Party_Statement!$C$6)*($B$3:$B2713&lt;=Party_Statement!$E$6)),""))</f>
        <v/>
      </c>
    </row>
    <row r="2714" spans="1:11" x14ac:dyDescent="0.2">
      <c r="A2714" s="196">
        <f>Sales_Entry!A2714</f>
        <v>0</v>
      </c>
      <c r="B2714" s="197">
        <f>Sales_Entry!B2714</f>
        <v>0</v>
      </c>
      <c r="C2714" s="198">
        <f>Sales_Entry!D2714</f>
        <v>0</v>
      </c>
      <c r="D2714" s="198" t="s">
        <v>1388</v>
      </c>
      <c r="E2714" s="198">
        <f>Sales_Entry!C2714</f>
        <v>0</v>
      </c>
      <c r="F2714" s="198">
        <f>Sales_Entry!E2714</f>
        <v>0</v>
      </c>
      <c r="G2714" s="199">
        <f>N(Sales_Entry!J2714)</f>
        <v>0</v>
      </c>
      <c r="H2714" s="199">
        <v>0</v>
      </c>
      <c r="I2714" s="199">
        <f t="shared" si="42"/>
        <v>0</v>
      </c>
      <c r="J2714" s="200"/>
      <c r="K2714" s="200" t="str" cm="1">
        <f t="array" ref="K2714">IF($C2714="","",IF(AND($C2714=Party_Statement!$C$5,$B2714&gt;=Party_Statement!$C$6,$B2714&lt;=Party_Statement!$E$6),SUMPRODUCT(($C$3:$C2714=Party_Statement!$C$5)*($B$3:$B2714&gt;=Party_Statement!$C$6)*($B$3:$B2714&lt;=Party_Statement!$E$6)),""))</f>
        <v/>
      </c>
    </row>
    <row r="2715" spans="1:11" x14ac:dyDescent="0.2">
      <c r="A2715" s="196">
        <f>Sales_Entry!A2715</f>
        <v>0</v>
      </c>
      <c r="B2715" s="197">
        <f>Sales_Entry!B2715</f>
        <v>0</v>
      </c>
      <c r="C2715" s="198">
        <f>Sales_Entry!D2715</f>
        <v>0</v>
      </c>
      <c r="D2715" s="198" t="s">
        <v>1388</v>
      </c>
      <c r="E2715" s="198">
        <f>Sales_Entry!C2715</f>
        <v>0</v>
      </c>
      <c r="F2715" s="198">
        <f>Sales_Entry!E2715</f>
        <v>0</v>
      </c>
      <c r="G2715" s="199">
        <f>N(Sales_Entry!J2715)</f>
        <v>0</v>
      </c>
      <c r="H2715" s="199">
        <v>0</v>
      </c>
      <c r="I2715" s="199">
        <f t="shared" si="42"/>
        <v>0</v>
      </c>
      <c r="J2715" s="200"/>
      <c r="K2715" s="200" t="str" cm="1">
        <f t="array" ref="K2715">IF($C2715="","",IF(AND($C2715=Party_Statement!$C$5,$B2715&gt;=Party_Statement!$C$6,$B2715&lt;=Party_Statement!$E$6),SUMPRODUCT(($C$3:$C2715=Party_Statement!$C$5)*($B$3:$B2715&gt;=Party_Statement!$C$6)*($B$3:$B2715&lt;=Party_Statement!$E$6)),""))</f>
        <v/>
      </c>
    </row>
    <row r="2716" spans="1:11" x14ac:dyDescent="0.2">
      <c r="A2716" s="196">
        <f>Sales_Entry!A2716</f>
        <v>0</v>
      </c>
      <c r="B2716" s="197">
        <f>Sales_Entry!B2716</f>
        <v>0</v>
      </c>
      <c r="C2716" s="198">
        <f>Sales_Entry!D2716</f>
        <v>0</v>
      </c>
      <c r="D2716" s="198" t="s">
        <v>1388</v>
      </c>
      <c r="E2716" s="198">
        <f>Sales_Entry!C2716</f>
        <v>0</v>
      </c>
      <c r="F2716" s="198">
        <f>Sales_Entry!E2716</f>
        <v>0</v>
      </c>
      <c r="G2716" s="199">
        <f>N(Sales_Entry!J2716)</f>
        <v>0</v>
      </c>
      <c r="H2716" s="199">
        <v>0</v>
      </c>
      <c r="I2716" s="199">
        <f t="shared" si="42"/>
        <v>0</v>
      </c>
      <c r="J2716" s="200"/>
      <c r="K2716" s="200" t="str" cm="1">
        <f t="array" ref="K2716">IF($C2716="","",IF(AND($C2716=Party_Statement!$C$5,$B2716&gt;=Party_Statement!$C$6,$B2716&lt;=Party_Statement!$E$6),SUMPRODUCT(($C$3:$C2716=Party_Statement!$C$5)*($B$3:$B2716&gt;=Party_Statement!$C$6)*($B$3:$B2716&lt;=Party_Statement!$E$6)),""))</f>
        <v/>
      </c>
    </row>
    <row r="2717" spans="1:11" x14ac:dyDescent="0.2">
      <c r="A2717" s="196">
        <f>Sales_Entry!A2717</f>
        <v>0</v>
      </c>
      <c r="B2717" s="197">
        <f>Sales_Entry!B2717</f>
        <v>0</v>
      </c>
      <c r="C2717" s="198">
        <f>Sales_Entry!D2717</f>
        <v>0</v>
      </c>
      <c r="D2717" s="198" t="s">
        <v>1388</v>
      </c>
      <c r="E2717" s="198">
        <f>Sales_Entry!C2717</f>
        <v>0</v>
      </c>
      <c r="F2717" s="198">
        <f>Sales_Entry!E2717</f>
        <v>0</v>
      </c>
      <c r="G2717" s="199">
        <f>N(Sales_Entry!J2717)</f>
        <v>0</v>
      </c>
      <c r="H2717" s="199">
        <v>0</v>
      </c>
      <c r="I2717" s="199">
        <f t="shared" si="42"/>
        <v>0</v>
      </c>
      <c r="J2717" s="200"/>
      <c r="K2717" s="200" t="str" cm="1">
        <f t="array" ref="K2717">IF($C2717="","",IF(AND($C2717=Party_Statement!$C$5,$B2717&gt;=Party_Statement!$C$6,$B2717&lt;=Party_Statement!$E$6),SUMPRODUCT(($C$3:$C2717=Party_Statement!$C$5)*($B$3:$B2717&gt;=Party_Statement!$C$6)*($B$3:$B2717&lt;=Party_Statement!$E$6)),""))</f>
        <v/>
      </c>
    </row>
    <row r="2718" spans="1:11" x14ac:dyDescent="0.2">
      <c r="A2718" s="196">
        <f>Sales_Entry!A2718</f>
        <v>0</v>
      </c>
      <c r="B2718" s="197">
        <f>Sales_Entry!B2718</f>
        <v>0</v>
      </c>
      <c r="C2718" s="198">
        <f>Sales_Entry!D2718</f>
        <v>0</v>
      </c>
      <c r="D2718" s="198" t="s">
        <v>1388</v>
      </c>
      <c r="E2718" s="198">
        <f>Sales_Entry!C2718</f>
        <v>0</v>
      </c>
      <c r="F2718" s="198">
        <f>Sales_Entry!E2718</f>
        <v>0</v>
      </c>
      <c r="G2718" s="199">
        <f>N(Sales_Entry!J2718)</f>
        <v>0</v>
      </c>
      <c r="H2718" s="199">
        <v>0</v>
      </c>
      <c r="I2718" s="199">
        <f t="shared" si="42"/>
        <v>0</v>
      </c>
      <c r="J2718" s="200"/>
      <c r="K2718" s="200" t="str" cm="1">
        <f t="array" ref="K2718">IF($C2718="","",IF(AND($C2718=Party_Statement!$C$5,$B2718&gt;=Party_Statement!$C$6,$B2718&lt;=Party_Statement!$E$6),SUMPRODUCT(($C$3:$C2718=Party_Statement!$C$5)*($B$3:$B2718&gt;=Party_Statement!$C$6)*($B$3:$B2718&lt;=Party_Statement!$E$6)),""))</f>
        <v/>
      </c>
    </row>
    <row r="2719" spans="1:11" x14ac:dyDescent="0.2">
      <c r="A2719" s="196">
        <f>Sales_Entry!A2719</f>
        <v>0</v>
      </c>
      <c r="B2719" s="197">
        <f>Sales_Entry!B2719</f>
        <v>0</v>
      </c>
      <c r="C2719" s="198">
        <f>Sales_Entry!D2719</f>
        <v>0</v>
      </c>
      <c r="D2719" s="198" t="s">
        <v>1388</v>
      </c>
      <c r="E2719" s="198">
        <f>Sales_Entry!C2719</f>
        <v>0</v>
      </c>
      <c r="F2719" s="198">
        <f>Sales_Entry!E2719</f>
        <v>0</v>
      </c>
      <c r="G2719" s="199">
        <f>N(Sales_Entry!J2719)</f>
        <v>0</v>
      </c>
      <c r="H2719" s="199">
        <v>0</v>
      </c>
      <c r="I2719" s="199">
        <f t="shared" si="42"/>
        <v>0</v>
      </c>
      <c r="J2719" s="200"/>
      <c r="K2719" s="200" t="str" cm="1">
        <f t="array" ref="K2719">IF($C2719="","",IF(AND($C2719=Party_Statement!$C$5,$B2719&gt;=Party_Statement!$C$6,$B2719&lt;=Party_Statement!$E$6),SUMPRODUCT(($C$3:$C2719=Party_Statement!$C$5)*($B$3:$B2719&gt;=Party_Statement!$C$6)*($B$3:$B2719&lt;=Party_Statement!$E$6)),""))</f>
        <v/>
      </c>
    </row>
    <row r="2720" spans="1:11" x14ac:dyDescent="0.2">
      <c r="A2720" s="196">
        <f>Sales_Entry!A2720</f>
        <v>0</v>
      </c>
      <c r="B2720" s="197">
        <f>Sales_Entry!B2720</f>
        <v>0</v>
      </c>
      <c r="C2720" s="198">
        <f>Sales_Entry!D2720</f>
        <v>0</v>
      </c>
      <c r="D2720" s="198" t="s">
        <v>1388</v>
      </c>
      <c r="E2720" s="198">
        <f>Sales_Entry!C2720</f>
        <v>0</v>
      </c>
      <c r="F2720" s="198">
        <f>Sales_Entry!E2720</f>
        <v>0</v>
      </c>
      <c r="G2720" s="199">
        <f>N(Sales_Entry!J2720)</f>
        <v>0</v>
      </c>
      <c r="H2720" s="199">
        <v>0</v>
      </c>
      <c r="I2720" s="199">
        <f t="shared" si="42"/>
        <v>0</v>
      </c>
      <c r="J2720" s="200"/>
      <c r="K2720" s="200" t="str" cm="1">
        <f t="array" ref="K2720">IF($C2720="","",IF(AND($C2720=Party_Statement!$C$5,$B2720&gt;=Party_Statement!$C$6,$B2720&lt;=Party_Statement!$E$6),SUMPRODUCT(($C$3:$C2720=Party_Statement!$C$5)*($B$3:$B2720&gt;=Party_Statement!$C$6)*($B$3:$B2720&lt;=Party_Statement!$E$6)),""))</f>
        <v/>
      </c>
    </row>
    <row r="2721" spans="1:11" x14ac:dyDescent="0.2">
      <c r="A2721" s="196">
        <f>Sales_Entry!A2721</f>
        <v>0</v>
      </c>
      <c r="B2721" s="197">
        <f>Sales_Entry!B2721</f>
        <v>0</v>
      </c>
      <c r="C2721" s="198">
        <f>Sales_Entry!D2721</f>
        <v>0</v>
      </c>
      <c r="D2721" s="198" t="s">
        <v>1388</v>
      </c>
      <c r="E2721" s="198">
        <f>Sales_Entry!C2721</f>
        <v>0</v>
      </c>
      <c r="F2721" s="198">
        <f>Sales_Entry!E2721</f>
        <v>0</v>
      </c>
      <c r="G2721" s="199">
        <f>N(Sales_Entry!J2721)</f>
        <v>0</v>
      </c>
      <c r="H2721" s="199">
        <v>0</v>
      </c>
      <c r="I2721" s="199">
        <f t="shared" si="42"/>
        <v>0</v>
      </c>
      <c r="J2721" s="200"/>
      <c r="K2721" s="200" t="str" cm="1">
        <f t="array" ref="K2721">IF($C2721="","",IF(AND($C2721=Party_Statement!$C$5,$B2721&gt;=Party_Statement!$C$6,$B2721&lt;=Party_Statement!$E$6),SUMPRODUCT(($C$3:$C2721=Party_Statement!$C$5)*($B$3:$B2721&gt;=Party_Statement!$C$6)*($B$3:$B2721&lt;=Party_Statement!$E$6)),""))</f>
        <v/>
      </c>
    </row>
    <row r="2722" spans="1:11" x14ac:dyDescent="0.2">
      <c r="A2722" s="196">
        <f>Sales_Entry!A2722</f>
        <v>0</v>
      </c>
      <c r="B2722" s="197">
        <f>Sales_Entry!B2722</f>
        <v>0</v>
      </c>
      <c r="C2722" s="198">
        <f>Sales_Entry!D2722</f>
        <v>0</v>
      </c>
      <c r="D2722" s="198" t="s">
        <v>1388</v>
      </c>
      <c r="E2722" s="198">
        <f>Sales_Entry!C2722</f>
        <v>0</v>
      </c>
      <c r="F2722" s="198">
        <f>Sales_Entry!E2722</f>
        <v>0</v>
      </c>
      <c r="G2722" s="199">
        <f>N(Sales_Entry!J2722)</f>
        <v>0</v>
      </c>
      <c r="H2722" s="199">
        <v>0</v>
      </c>
      <c r="I2722" s="199">
        <f t="shared" si="42"/>
        <v>0</v>
      </c>
      <c r="J2722" s="200"/>
      <c r="K2722" s="200" t="str" cm="1">
        <f t="array" ref="K2722">IF($C2722="","",IF(AND($C2722=Party_Statement!$C$5,$B2722&gt;=Party_Statement!$C$6,$B2722&lt;=Party_Statement!$E$6),SUMPRODUCT(($C$3:$C2722=Party_Statement!$C$5)*($B$3:$B2722&gt;=Party_Statement!$C$6)*($B$3:$B2722&lt;=Party_Statement!$E$6)),""))</f>
        <v/>
      </c>
    </row>
    <row r="2723" spans="1:11" x14ac:dyDescent="0.2">
      <c r="A2723" s="196">
        <f>Sales_Entry!A2723</f>
        <v>0</v>
      </c>
      <c r="B2723" s="197">
        <f>Sales_Entry!B2723</f>
        <v>0</v>
      </c>
      <c r="C2723" s="198">
        <f>Sales_Entry!D2723</f>
        <v>0</v>
      </c>
      <c r="D2723" s="198" t="s">
        <v>1388</v>
      </c>
      <c r="E2723" s="198">
        <f>Sales_Entry!C2723</f>
        <v>0</v>
      </c>
      <c r="F2723" s="198">
        <f>Sales_Entry!E2723</f>
        <v>0</v>
      </c>
      <c r="G2723" s="199">
        <f>N(Sales_Entry!J2723)</f>
        <v>0</v>
      </c>
      <c r="H2723" s="199">
        <v>0</v>
      </c>
      <c r="I2723" s="199">
        <f t="shared" si="42"/>
        <v>0</v>
      </c>
      <c r="J2723" s="200"/>
      <c r="K2723" s="200" t="str" cm="1">
        <f t="array" ref="K2723">IF($C2723="","",IF(AND($C2723=Party_Statement!$C$5,$B2723&gt;=Party_Statement!$C$6,$B2723&lt;=Party_Statement!$E$6),SUMPRODUCT(($C$3:$C2723=Party_Statement!$C$5)*($B$3:$B2723&gt;=Party_Statement!$C$6)*($B$3:$B2723&lt;=Party_Statement!$E$6)),""))</f>
        <v/>
      </c>
    </row>
    <row r="2724" spans="1:11" x14ac:dyDescent="0.2">
      <c r="A2724" s="196">
        <f>Sales_Entry!A2724</f>
        <v>0</v>
      </c>
      <c r="B2724" s="197">
        <f>Sales_Entry!B2724</f>
        <v>0</v>
      </c>
      <c r="C2724" s="198">
        <f>Sales_Entry!D2724</f>
        <v>0</v>
      </c>
      <c r="D2724" s="198" t="s">
        <v>1388</v>
      </c>
      <c r="E2724" s="198">
        <f>Sales_Entry!C2724</f>
        <v>0</v>
      </c>
      <c r="F2724" s="198">
        <f>Sales_Entry!E2724</f>
        <v>0</v>
      </c>
      <c r="G2724" s="199">
        <f>N(Sales_Entry!J2724)</f>
        <v>0</v>
      </c>
      <c r="H2724" s="199">
        <v>0</v>
      </c>
      <c r="I2724" s="199">
        <f t="shared" si="42"/>
        <v>0</v>
      </c>
      <c r="J2724" s="200"/>
      <c r="K2724" s="200" t="str" cm="1">
        <f t="array" ref="K2724">IF($C2724="","",IF(AND($C2724=Party_Statement!$C$5,$B2724&gt;=Party_Statement!$C$6,$B2724&lt;=Party_Statement!$E$6),SUMPRODUCT(($C$3:$C2724=Party_Statement!$C$5)*($B$3:$B2724&gt;=Party_Statement!$C$6)*($B$3:$B2724&lt;=Party_Statement!$E$6)),""))</f>
        <v/>
      </c>
    </row>
    <row r="2725" spans="1:11" x14ac:dyDescent="0.2">
      <c r="A2725" s="196">
        <f>Sales_Entry!A2725</f>
        <v>0</v>
      </c>
      <c r="B2725" s="197">
        <f>Sales_Entry!B2725</f>
        <v>0</v>
      </c>
      <c r="C2725" s="198">
        <f>Sales_Entry!D2725</f>
        <v>0</v>
      </c>
      <c r="D2725" s="198" t="s">
        <v>1388</v>
      </c>
      <c r="E2725" s="198">
        <f>Sales_Entry!C2725</f>
        <v>0</v>
      </c>
      <c r="F2725" s="198">
        <f>Sales_Entry!E2725</f>
        <v>0</v>
      </c>
      <c r="G2725" s="199">
        <f>N(Sales_Entry!J2725)</f>
        <v>0</v>
      </c>
      <c r="H2725" s="199">
        <v>0</v>
      </c>
      <c r="I2725" s="199">
        <f t="shared" si="42"/>
        <v>0</v>
      </c>
      <c r="J2725" s="200"/>
      <c r="K2725" s="200" t="str" cm="1">
        <f t="array" ref="K2725">IF($C2725="","",IF(AND($C2725=Party_Statement!$C$5,$B2725&gt;=Party_Statement!$C$6,$B2725&lt;=Party_Statement!$E$6),SUMPRODUCT(($C$3:$C2725=Party_Statement!$C$5)*($B$3:$B2725&gt;=Party_Statement!$C$6)*($B$3:$B2725&lt;=Party_Statement!$E$6)),""))</f>
        <v/>
      </c>
    </row>
    <row r="2726" spans="1:11" x14ac:dyDescent="0.2">
      <c r="A2726" s="196">
        <f>Sales_Entry!A2726</f>
        <v>0</v>
      </c>
      <c r="B2726" s="197">
        <f>Sales_Entry!B2726</f>
        <v>0</v>
      </c>
      <c r="C2726" s="198">
        <f>Sales_Entry!D2726</f>
        <v>0</v>
      </c>
      <c r="D2726" s="198" t="s">
        <v>1388</v>
      </c>
      <c r="E2726" s="198">
        <f>Sales_Entry!C2726</f>
        <v>0</v>
      </c>
      <c r="F2726" s="198">
        <f>Sales_Entry!E2726</f>
        <v>0</v>
      </c>
      <c r="G2726" s="199">
        <f>N(Sales_Entry!J2726)</f>
        <v>0</v>
      </c>
      <c r="H2726" s="199">
        <v>0</v>
      </c>
      <c r="I2726" s="199">
        <f t="shared" si="42"/>
        <v>0</v>
      </c>
      <c r="J2726" s="200"/>
      <c r="K2726" s="200" t="str" cm="1">
        <f t="array" ref="K2726">IF($C2726="","",IF(AND($C2726=Party_Statement!$C$5,$B2726&gt;=Party_Statement!$C$6,$B2726&lt;=Party_Statement!$E$6),SUMPRODUCT(($C$3:$C2726=Party_Statement!$C$5)*($B$3:$B2726&gt;=Party_Statement!$C$6)*($B$3:$B2726&lt;=Party_Statement!$E$6)),""))</f>
        <v/>
      </c>
    </row>
    <row r="2727" spans="1:11" x14ac:dyDescent="0.2">
      <c r="A2727" s="196">
        <f>Sales_Entry!A2727</f>
        <v>0</v>
      </c>
      <c r="B2727" s="197">
        <f>Sales_Entry!B2727</f>
        <v>0</v>
      </c>
      <c r="C2727" s="198">
        <f>Sales_Entry!D2727</f>
        <v>0</v>
      </c>
      <c r="D2727" s="198" t="s">
        <v>1388</v>
      </c>
      <c r="E2727" s="198">
        <f>Sales_Entry!C2727</f>
        <v>0</v>
      </c>
      <c r="F2727" s="198">
        <f>Sales_Entry!E2727</f>
        <v>0</v>
      </c>
      <c r="G2727" s="199">
        <f>N(Sales_Entry!J2727)</f>
        <v>0</v>
      </c>
      <c r="H2727" s="199">
        <v>0</v>
      </c>
      <c r="I2727" s="199">
        <f t="shared" si="42"/>
        <v>0</v>
      </c>
      <c r="J2727" s="200"/>
      <c r="K2727" s="200" t="str" cm="1">
        <f t="array" ref="K2727">IF($C2727="","",IF(AND($C2727=Party_Statement!$C$5,$B2727&gt;=Party_Statement!$C$6,$B2727&lt;=Party_Statement!$E$6),SUMPRODUCT(($C$3:$C2727=Party_Statement!$C$5)*($B$3:$B2727&gt;=Party_Statement!$C$6)*($B$3:$B2727&lt;=Party_Statement!$E$6)),""))</f>
        <v/>
      </c>
    </row>
    <row r="2728" spans="1:11" x14ac:dyDescent="0.2">
      <c r="A2728" s="196">
        <f>Sales_Entry!A2728</f>
        <v>0</v>
      </c>
      <c r="B2728" s="197">
        <f>Sales_Entry!B2728</f>
        <v>0</v>
      </c>
      <c r="C2728" s="198">
        <f>Sales_Entry!D2728</f>
        <v>0</v>
      </c>
      <c r="D2728" s="198" t="s">
        <v>1388</v>
      </c>
      <c r="E2728" s="198">
        <f>Sales_Entry!C2728</f>
        <v>0</v>
      </c>
      <c r="F2728" s="198">
        <f>Sales_Entry!E2728</f>
        <v>0</v>
      </c>
      <c r="G2728" s="199">
        <f>N(Sales_Entry!J2728)</f>
        <v>0</v>
      </c>
      <c r="H2728" s="199">
        <v>0</v>
      </c>
      <c r="I2728" s="199">
        <f t="shared" si="42"/>
        <v>0</v>
      </c>
      <c r="J2728" s="200"/>
      <c r="K2728" s="200" t="str" cm="1">
        <f t="array" ref="K2728">IF($C2728="","",IF(AND($C2728=Party_Statement!$C$5,$B2728&gt;=Party_Statement!$C$6,$B2728&lt;=Party_Statement!$E$6),SUMPRODUCT(($C$3:$C2728=Party_Statement!$C$5)*($B$3:$B2728&gt;=Party_Statement!$C$6)*($B$3:$B2728&lt;=Party_Statement!$E$6)),""))</f>
        <v/>
      </c>
    </row>
    <row r="2729" spans="1:11" x14ac:dyDescent="0.2">
      <c r="A2729" s="196">
        <f>Sales_Entry!A2729</f>
        <v>0</v>
      </c>
      <c r="B2729" s="197">
        <f>Sales_Entry!B2729</f>
        <v>0</v>
      </c>
      <c r="C2729" s="198">
        <f>Sales_Entry!D2729</f>
        <v>0</v>
      </c>
      <c r="D2729" s="198" t="s">
        <v>1388</v>
      </c>
      <c r="E2729" s="198">
        <f>Sales_Entry!C2729</f>
        <v>0</v>
      </c>
      <c r="F2729" s="198">
        <f>Sales_Entry!E2729</f>
        <v>0</v>
      </c>
      <c r="G2729" s="199">
        <f>N(Sales_Entry!J2729)</f>
        <v>0</v>
      </c>
      <c r="H2729" s="199">
        <v>0</v>
      </c>
      <c r="I2729" s="199">
        <f t="shared" si="42"/>
        <v>0</v>
      </c>
      <c r="J2729" s="200"/>
      <c r="K2729" s="200" t="str" cm="1">
        <f t="array" ref="K2729">IF($C2729="","",IF(AND($C2729=Party_Statement!$C$5,$B2729&gt;=Party_Statement!$C$6,$B2729&lt;=Party_Statement!$E$6),SUMPRODUCT(($C$3:$C2729=Party_Statement!$C$5)*($B$3:$B2729&gt;=Party_Statement!$C$6)*($B$3:$B2729&lt;=Party_Statement!$E$6)),""))</f>
        <v/>
      </c>
    </row>
    <row r="2730" spans="1:11" x14ac:dyDescent="0.2">
      <c r="A2730" s="196">
        <f>Sales_Entry!A2730</f>
        <v>0</v>
      </c>
      <c r="B2730" s="197">
        <f>Sales_Entry!B2730</f>
        <v>0</v>
      </c>
      <c r="C2730" s="198">
        <f>Sales_Entry!D2730</f>
        <v>0</v>
      </c>
      <c r="D2730" s="198" t="s">
        <v>1388</v>
      </c>
      <c r="E2730" s="198">
        <f>Sales_Entry!C2730</f>
        <v>0</v>
      </c>
      <c r="F2730" s="198">
        <f>Sales_Entry!E2730</f>
        <v>0</v>
      </c>
      <c r="G2730" s="199">
        <f>N(Sales_Entry!J2730)</f>
        <v>0</v>
      </c>
      <c r="H2730" s="199">
        <v>0</v>
      </c>
      <c r="I2730" s="199">
        <f t="shared" si="42"/>
        <v>0</v>
      </c>
      <c r="J2730" s="200"/>
      <c r="K2730" s="200" t="str" cm="1">
        <f t="array" ref="K2730">IF($C2730="","",IF(AND($C2730=Party_Statement!$C$5,$B2730&gt;=Party_Statement!$C$6,$B2730&lt;=Party_Statement!$E$6),SUMPRODUCT(($C$3:$C2730=Party_Statement!$C$5)*($B$3:$B2730&gt;=Party_Statement!$C$6)*($B$3:$B2730&lt;=Party_Statement!$E$6)),""))</f>
        <v/>
      </c>
    </row>
    <row r="2731" spans="1:11" x14ac:dyDescent="0.2">
      <c r="A2731" s="196">
        <f>Sales_Entry!A2731</f>
        <v>0</v>
      </c>
      <c r="B2731" s="197">
        <f>Sales_Entry!B2731</f>
        <v>0</v>
      </c>
      <c r="C2731" s="198">
        <f>Sales_Entry!D2731</f>
        <v>0</v>
      </c>
      <c r="D2731" s="198" t="s">
        <v>1388</v>
      </c>
      <c r="E2731" s="198">
        <f>Sales_Entry!C2731</f>
        <v>0</v>
      </c>
      <c r="F2731" s="198">
        <f>Sales_Entry!E2731</f>
        <v>0</v>
      </c>
      <c r="G2731" s="199">
        <f>N(Sales_Entry!J2731)</f>
        <v>0</v>
      </c>
      <c r="H2731" s="199">
        <v>0</v>
      </c>
      <c r="I2731" s="199">
        <f t="shared" si="42"/>
        <v>0</v>
      </c>
      <c r="J2731" s="200"/>
      <c r="K2731" s="200" t="str" cm="1">
        <f t="array" ref="K2731">IF($C2731="","",IF(AND($C2731=Party_Statement!$C$5,$B2731&gt;=Party_Statement!$C$6,$B2731&lt;=Party_Statement!$E$6),SUMPRODUCT(($C$3:$C2731=Party_Statement!$C$5)*($B$3:$B2731&gt;=Party_Statement!$C$6)*($B$3:$B2731&lt;=Party_Statement!$E$6)),""))</f>
        <v/>
      </c>
    </row>
    <row r="2732" spans="1:11" x14ac:dyDescent="0.2">
      <c r="A2732" s="196">
        <f>Sales_Entry!A2732</f>
        <v>0</v>
      </c>
      <c r="B2732" s="197">
        <f>Sales_Entry!B2732</f>
        <v>0</v>
      </c>
      <c r="C2732" s="198">
        <f>Sales_Entry!D2732</f>
        <v>0</v>
      </c>
      <c r="D2732" s="198" t="s">
        <v>1388</v>
      </c>
      <c r="E2732" s="198">
        <f>Sales_Entry!C2732</f>
        <v>0</v>
      </c>
      <c r="F2732" s="198">
        <f>Sales_Entry!E2732</f>
        <v>0</v>
      </c>
      <c r="G2732" s="199">
        <f>N(Sales_Entry!J2732)</f>
        <v>0</v>
      </c>
      <c r="H2732" s="199">
        <v>0</v>
      </c>
      <c r="I2732" s="199">
        <f t="shared" si="42"/>
        <v>0</v>
      </c>
      <c r="J2732" s="200"/>
      <c r="K2732" s="200" t="str" cm="1">
        <f t="array" ref="K2732">IF($C2732="","",IF(AND($C2732=Party_Statement!$C$5,$B2732&gt;=Party_Statement!$C$6,$B2732&lt;=Party_Statement!$E$6),SUMPRODUCT(($C$3:$C2732=Party_Statement!$C$5)*($B$3:$B2732&gt;=Party_Statement!$C$6)*($B$3:$B2732&lt;=Party_Statement!$E$6)),""))</f>
        <v/>
      </c>
    </row>
    <row r="2733" spans="1:11" x14ac:dyDescent="0.2">
      <c r="A2733" s="196">
        <f>Sales_Entry!A2733</f>
        <v>0</v>
      </c>
      <c r="B2733" s="197">
        <f>Sales_Entry!B2733</f>
        <v>0</v>
      </c>
      <c r="C2733" s="198">
        <f>Sales_Entry!D2733</f>
        <v>0</v>
      </c>
      <c r="D2733" s="198" t="s">
        <v>1388</v>
      </c>
      <c r="E2733" s="198">
        <f>Sales_Entry!C2733</f>
        <v>0</v>
      </c>
      <c r="F2733" s="198">
        <f>Sales_Entry!E2733</f>
        <v>0</v>
      </c>
      <c r="G2733" s="199">
        <f>N(Sales_Entry!J2733)</f>
        <v>0</v>
      </c>
      <c r="H2733" s="199">
        <v>0</v>
      </c>
      <c r="I2733" s="199">
        <f t="shared" si="42"/>
        <v>0</v>
      </c>
      <c r="J2733" s="200"/>
      <c r="K2733" s="200" t="str" cm="1">
        <f t="array" ref="K2733">IF($C2733="","",IF(AND($C2733=Party_Statement!$C$5,$B2733&gt;=Party_Statement!$C$6,$B2733&lt;=Party_Statement!$E$6),SUMPRODUCT(($C$3:$C2733=Party_Statement!$C$5)*($B$3:$B2733&gt;=Party_Statement!$C$6)*($B$3:$B2733&lt;=Party_Statement!$E$6)),""))</f>
        <v/>
      </c>
    </row>
    <row r="2734" spans="1:11" x14ac:dyDescent="0.2">
      <c r="A2734" s="196">
        <f>Sales_Entry!A2734</f>
        <v>0</v>
      </c>
      <c r="B2734" s="197">
        <f>Sales_Entry!B2734</f>
        <v>0</v>
      </c>
      <c r="C2734" s="198">
        <f>Sales_Entry!D2734</f>
        <v>0</v>
      </c>
      <c r="D2734" s="198" t="s">
        <v>1388</v>
      </c>
      <c r="E2734" s="198">
        <f>Sales_Entry!C2734</f>
        <v>0</v>
      </c>
      <c r="F2734" s="198">
        <f>Sales_Entry!E2734</f>
        <v>0</v>
      </c>
      <c r="G2734" s="199">
        <f>N(Sales_Entry!J2734)</f>
        <v>0</v>
      </c>
      <c r="H2734" s="199">
        <v>0</v>
      </c>
      <c r="I2734" s="199">
        <f t="shared" si="42"/>
        <v>0</v>
      </c>
      <c r="J2734" s="200"/>
      <c r="K2734" s="200" t="str" cm="1">
        <f t="array" ref="K2734">IF($C2734="","",IF(AND($C2734=Party_Statement!$C$5,$B2734&gt;=Party_Statement!$C$6,$B2734&lt;=Party_Statement!$E$6),SUMPRODUCT(($C$3:$C2734=Party_Statement!$C$5)*($B$3:$B2734&gt;=Party_Statement!$C$6)*($B$3:$B2734&lt;=Party_Statement!$E$6)),""))</f>
        <v/>
      </c>
    </row>
    <row r="2735" spans="1:11" x14ac:dyDescent="0.2">
      <c r="A2735" s="196">
        <f>Sales_Entry!A2735</f>
        <v>0</v>
      </c>
      <c r="B2735" s="197">
        <f>Sales_Entry!B2735</f>
        <v>0</v>
      </c>
      <c r="C2735" s="198">
        <f>Sales_Entry!D2735</f>
        <v>0</v>
      </c>
      <c r="D2735" s="198" t="s">
        <v>1388</v>
      </c>
      <c r="E2735" s="198">
        <f>Sales_Entry!C2735</f>
        <v>0</v>
      </c>
      <c r="F2735" s="198">
        <f>Sales_Entry!E2735</f>
        <v>0</v>
      </c>
      <c r="G2735" s="199">
        <f>N(Sales_Entry!J2735)</f>
        <v>0</v>
      </c>
      <c r="H2735" s="199">
        <v>0</v>
      </c>
      <c r="I2735" s="199">
        <f t="shared" si="42"/>
        <v>0</v>
      </c>
      <c r="J2735" s="200"/>
      <c r="K2735" s="200" t="str" cm="1">
        <f t="array" ref="K2735">IF($C2735="","",IF(AND($C2735=Party_Statement!$C$5,$B2735&gt;=Party_Statement!$C$6,$B2735&lt;=Party_Statement!$E$6),SUMPRODUCT(($C$3:$C2735=Party_Statement!$C$5)*($B$3:$B2735&gt;=Party_Statement!$C$6)*($B$3:$B2735&lt;=Party_Statement!$E$6)),""))</f>
        <v/>
      </c>
    </row>
    <row r="2736" spans="1:11" x14ac:dyDescent="0.2">
      <c r="A2736" s="196">
        <f>Sales_Entry!A2736</f>
        <v>0</v>
      </c>
      <c r="B2736" s="197">
        <f>Sales_Entry!B2736</f>
        <v>0</v>
      </c>
      <c r="C2736" s="198">
        <f>Sales_Entry!D2736</f>
        <v>0</v>
      </c>
      <c r="D2736" s="198" t="s">
        <v>1388</v>
      </c>
      <c r="E2736" s="198">
        <f>Sales_Entry!C2736</f>
        <v>0</v>
      </c>
      <c r="F2736" s="198">
        <f>Sales_Entry!E2736</f>
        <v>0</v>
      </c>
      <c r="G2736" s="199">
        <f>N(Sales_Entry!J2736)</f>
        <v>0</v>
      </c>
      <c r="H2736" s="199">
        <v>0</v>
      </c>
      <c r="I2736" s="199">
        <f t="shared" si="42"/>
        <v>0</v>
      </c>
      <c r="J2736" s="200"/>
      <c r="K2736" s="200" t="str" cm="1">
        <f t="array" ref="K2736">IF($C2736="","",IF(AND($C2736=Party_Statement!$C$5,$B2736&gt;=Party_Statement!$C$6,$B2736&lt;=Party_Statement!$E$6),SUMPRODUCT(($C$3:$C2736=Party_Statement!$C$5)*($B$3:$B2736&gt;=Party_Statement!$C$6)*($B$3:$B2736&lt;=Party_Statement!$E$6)),""))</f>
        <v/>
      </c>
    </row>
    <row r="2737" spans="1:11" x14ac:dyDescent="0.2">
      <c r="A2737" s="196">
        <f>Sales_Entry!A2737</f>
        <v>0</v>
      </c>
      <c r="B2737" s="197">
        <f>Sales_Entry!B2737</f>
        <v>0</v>
      </c>
      <c r="C2737" s="198">
        <f>Sales_Entry!D2737</f>
        <v>0</v>
      </c>
      <c r="D2737" s="198" t="s">
        <v>1388</v>
      </c>
      <c r="E2737" s="198">
        <f>Sales_Entry!C2737</f>
        <v>0</v>
      </c>
      <c r="F2737" s="198">
        <f>Sales_Entry!E2737</f>
        <v>0</v>
      </c>
      <c r="G2737" s="199">
        <f>N(Sales_Entry!J2737)</f>
        <v>0</v>
      </c>
      <c r="H2737" s="199">
        <v>0</v>
      </c>
      <c r="I2737" s="199">
        <f t="shared" si="42"/>
        <v>0</v>
      </c>
      <c r="J2737" s="200"/>
      <c r="K2737" s="200" t="str" cm="1">
        <f t="array" ref="K2737">IF($C2737="","",IF(AND($C2737=Party_Statement!$C$5,$B2737&gt;=Party_Statement!$C$6,$B2737&lt;=Party_Statement!$E$6),SUMPRODUCT(($C$3:$C2737=Party_Statement!$C$5)*($B$3:$B2737&gt;=Party_Statement!$C$6)*($B$3:$B2737&lt;=Party_Statement!$E$6)),""))</f>
        <v/>
      </c>
    </row>
    <row r="2738" spans="1:11" x14ac:dyDescent="0.2">
      <c r="A2738" s="196">
        <f>Sales_Entry!A2738</f>
        <v>0</v>
      </c>
      <c r="B2738" s="197">
        <f>Sales_Entry!B2738</f>
        <v>0</v>
      </c>
      <c r="C2738" s="198">
        <f>Sales_Entry!D2738</f>
        <v>0</v>
      </c>
      <c r="D2738" s="198" t="s">
        <v>1388</v>
      </c>
      <c r="E2738" s="198">
        <f>Sales_Entry!C2738</f>
        <v>0</v>
      </c>
      <c r="F2738" s="198">
        <f>Sales_Entry!E2738</f>
        <v>0</v>
      </c>
      <c r="G2738" s="199">
        <f>N(Sales_Entry!J2738)</f>
        <v>0</v>
      </c>
      <c r="H2738" s="199">
        <v>0</v>
      </c>
      <c r="I2738" s="199">
        <f t="shared" si="42"/>
        <v>0</v>
      </c>
      <c r="J2738" s="200"/>
      <c r="K2738" s="200" t="str" cm="1">
        <f t="array" ref="K2738">IF($C2738="","",IF(AND($C2738=Party_Statement!$C$5,$B2738&gt;=Party_Statement!$C$6,$B2738&lt;=Party_Statement!$E$6),SUMPRODUCT(($C$3:$C2738=Party_Statement!$C$5)*($B$3:$B2738&gt;=Party_Statement!$C$6)*($B$3:$B2738&lt;=Party_Statement!$E$6)),""))</f>
        <v/>
      </c>
    </row>
    <row r="2739" spans="1:11" x14ac:dyDescent="0.2">
      <c r="A2739" s="196">
        <f>Sales_Entry!A2739</f>
        <v>0</v>
      </c>
      <c r="B2739" s="197">
        <f>Sales_Entry!B2739</f>
        <v>0</v>
      </c>
      <c r="C2739" s="198">
        <f>Sales_Entry!D2739</f>
        <v>0</v>
      </c>
      <c r="D2739" s="198" t="s">
        <v>1388</v>
      </c>
      <c r="E2739" s="198">
        <f>Sales_Entry!C2739</f>
        <v>0</v>
      </c>
      <c r="F2739" s="198">
        <f>Sales_Entry!E2739</f>
        <v>0</v>
      </c>
      <c r="G2739" s="199">
        <f>N(Sales_Entry!J2739)</f>
        <v>0</v>
      </c>
      <c r="H2739" s="199">
        <v>0</v>
      </c>
      <c r="I2739" s="199">
        <f t="shared" si="42"/>
        <v>0</v>
      </c>
      <c r="J2739" s="200"/>
      <c r="K2739" s="200" t="str" cm="1">
        <f t="array" ref="K2739">IF($C2739="","",IF(AND($C2739=Party_Statement!$C$5,$B2739&gt;=Party_Statement!$C$6,$B2739&lt;=Party_Statement!$E$6),SUMPRODUCT(($C$3:$C2739=Party_Statement!$C$5)*($B$3:$B2739&gt;=Party_Statement!$C$6)*($B$3:$B2739&lt;=Party_Statement!$E$6)),""))</f>
        <v/>
      </c>
    </row>
    <row r="2740" spans="1:11" x14ac:dyDescent="0.2">
      <c r="A2740" s="196">
        <f>Sales_Entry!A2740</f>
        <v>0</v>
      </c>
      <c r="B2740" s="197">
        <f>Sales_Entry!B2740</f>
        <v>0</v>
      </c>
      <c r="C2740" s="198">
        <f>Sales_Entry!D2740</f>
        <v>0</v>
      </c>
      <c r="D2740" s="198" t="s">
        <v>1388</v>
      </c>
      <c r="E2740" s="198">
        <f>Sales_Entry!C2740</f>
        <v>0</v>
      </c>
      <c r="F2740" s="198">
        <f>Sales_Entry!E2740</f>
        <v>0</v>
      </c>
      <c r="G2740" s="199">
        <f>N(Sales_Entry!J2740)</f>
        <v>0</v>
      </c>
      <c r="H2740" s="199">
        <v>0</v>
      </c>
      <c r="I2740" s="199">
        <f t="shared" si="42"/>
        <v>0</v>
      </c>
      <c r="J2740" s="200"/>
      <c r="K2740" s="200" t="str" cm="1">
        <f t="array" ref="K2740">IF($C2740="","",IF(AND($C2740=Party_Statement!$C$5,$B2740&gt;=Party_Statement!$C$6,$B2740&lt;=Party_Statement!$E$6),SUMPRODUCT(($C$3:$C2740=Party_Statement!$C$5)*($B$3:$B2740&gt;=Party_Statement!$C$6)*($B$3:$B2740&lt;=Party_Statement!$E$6)),""))</f>
        <v/>
      </c>
    </row>
    <row r="2741" spans="1:11" x14ac:dyDescent="0.2">
      <c r="A2741" s="196">
        <f>Sales_Entry!A2741</f>
        <v>0</v>
      </c>
      <c r="B2741" s="197">
        <f>Sales_Entry!B2741</f>
        <v>0</v>
      </c>
      <c r="C2741" s="198">
        <f>Sales_Entry!D2741</f>
        <v>0</v>
      </c>
      <c r="D2741" s="198" t="s">
        <v>1388</v>
      </c>
      <c r="E2741" s="198">
        <f>Sales_Entry!C2741</f>
        <v>0</v>
      </c>
      <c r="F2741" s="198">
        <f>Sales_Entry!E2741</f>
        <v>0</v>
      </c>
      <c r="G2741" s="199">
        <f>N(Sales_Entry!J2741)</f>
        <v>0</v>
      </c>
      <c r="H2741" s="199">
        <v>0</v>
      </c>
      <c r="I2741" s="199">
        <f t="shared" si="42"/>
        <v>0</v>
      </c>
      <c r="J2741" s="200"/>
      <c r="K2741" s="200" t="str" cm="1">
        <f t="array" ref="K2741">IF($C2741="","",IF(AND($C2741=Party_Statement!$C$5,$B2741&gt;=Party_Statement!$C$6,$B2741&lt;=Party_Statement!$E$6),SUMPRODUCT(($C$3:$C2741=Party_Statement!$C$5)*($B$3:$B2741&gt;=Party_Statement!$C$6)*($B$3:$B2741&lt;=Party_Statement!$E$6)),""))</f>
        <v/>
      </c>
    </row>
    <row r="2742" spans="1:11" x14ac:dyDescent="0.2">
      <c r="A2742" s="196">
        <f>Sales_Entry!A2742</f>
        <v>0</v>
      </c>
      <c r="B2742" s="197">
        <f>Sales_Entry!B2742</f>
        <v>0</v>
      </c>
      <c r="C2742" s="198">
        <f>Sales_Entry!D2742</f>
        <v>0</v>
      </c>
      <c r="D2742" s="198" t="s">
        <v>1388</v>
      </c>
      <c r="E2742" s="198">
        <f>Sales_Entry!C2742</f>
        <v>0</v>
      </c>
      <c r="F2742" s="198">
        <f>Sales_Entry!E2742</f>
        <v>0</v>
      </c>
      <c r="G2742" s="199">
        <f>N(Sales_Entry!J2742)</f>
        <v>0</v>
      </c>
      <c r="H2742" s="199">
        <v>0</v>
      </c>
      <c r="I2742" s="199">
        <f t="shared" si="42"/>
        <v>0</v>
      </c>
      <c r="J2742" s="200"/>
      <c r="K2742" s="200" t="str" cm="1">
        <f t="array" ref="K2742">IF($C2742="","",IF(AND($C2742=Party_Statement!$C$5,$B2742&gt;=Party_Statement!$C$6,$B2742&lt;=Party_Statement!$E$6),SUMPRODUCT(($C$3:$C2742=Party_Statement!$C$5)*($B$3:$B2742&gt;=Party_Statement!$C$6)*($B$3:$B2742&lt;=Party_Statement!$E$6)),""))</f>
        <v/>
      </c>
    </row>
    <row r="2743" spans="1:11" x14ac:dyDescent="0.2">
      <c r="A2743" s="196">
        <f>Sales_Entry!A2743</f>
        <v>0</v>
      </c>
      <c r="B2743" s="197">
        <f>Sales_Entry!B2743</f>
        <v>0</v>
      </c>
      <c r="C2743" s="198">
        <f>Sales_Entry!D2743</f>
        <v>0</v>
      </c>
      <c r="D2743" s="198" t="s">
        <v>1388</v>
      </c>
      <c r="E2743" s="198">
        <f>Sales_Entry!C2743</f>
        <v>0</v>
      </c>
      <c r="F2743" s="198">
        <f>Sales_Entry!E2743</f>
        <v>0</v>
      </c>
      <c r="G2743" s="199">
        <f>N(Sales_Entry!J2743)</f>
        <v>0</v>
      </c>
      <c r="H2743" s="199">
        <v>0</v>
      </c>
      <c r="I2743" s="199">
        <f t="shared" si="42"/>
        <v>0</v>
      </c>
      <c r="J2743" s="200"/>
      <c r="K2743" s="200" t="str" cm="1">
        <f t="array" ref="K2743">IF($C2743="","",IF(AND($C2743=Party_Statement!$C$5,$B2743&gt;=Party_Statement!$C$6,$B2743&lt;=Party_Statement!$E$6),SUMPRODUCT(($C$3:$C2743=Party_Statement!$C$5)*($B$3:$B2743&gt;=Party_Statement!$C$6)*($B$3:$B2743&lt;=Party_Statement!$E$6)),""))</f>
        <v/>
      </c>
    </row>
    <row r="2744" spans="1:11" x14ac:dyDescent="0.2">
      <c r="A2744" s="196">
        <f>Sales_Entry!A2744</f>
        <v>0</v>
      </c>
      <c r="B2744" s="197">
        <f>Sales_Entry!B2744</f>
        <v>0</v>
      </c>
      <c r="C2744" s="198">
        <f>Sales_Entry!D2744</f>
        <v>0</v>
      </c>
      <c r="D2744" s="198" t="s">
        <v>1388</v>
      </c>
      <c r="E2744" s="198">
        <f>Sales_Entry!C2744</f>
        <v>0</v>
      </c>
      <c r="F2744" s="198">
        <f>Sales_Entry!E2744</f>
        <v>0</v>
      </c>
      <c r="G2744" s="199">
        <f>N(Sales_Entry!J2744)</f>
        <v>0</v>
      </c>
      <c r="H2744" s="199">
        <v>0</v>
      </c>
      <c r="I2744" s="199">
        <f t="shared" si="42"/>
        <v>0</v>
      </c>
      <c r="J2744" s="200"/>
      <c r="K2744" s="200" t="str" cm="1">
        <f t="array" ref="K2744">IF($C2744="","",IF(AND($C2744=Party_Statement!$C$5,$B2744&gt;=Party_Statement!$C$6,$B2744&lt;=Party_Statement!$E$6),SUMPRODUCT(($C$3:$C2744=Party_Statement!$C$5)*($B$3:$B2744&gt;=Party_Statement!$C$6)*($B$3:$B2744&lt;=Party_Statement!$E$6)),""))</f>
        <v/>
      </c>
    </row>
    <row r="2745" spans="1:11" x14ac:dyDescent="0.2">
      <c r="A2745" s="196">
        <f>Sales_Entry!A2745</f>
        <v>0</v>
      </c>
      <c r="B2745" s="197">
        <f>Sales_Entry!B2745</f>
        <v>0</v>
      </c>
      <c r="C2745" s="198">
        <f>Sales_Entry!D2745</f>
        <v>0</v>
      </c>
      <c r="D2745" s="198" t="s">
        <v>1388</v>
      </c>
      <c r="E2745" s="198">
        <f>Sales_Entry!C2745</f>
        <v>0</v>
      </c>
      <c r="F2745" s="198">
        <f>Sales_Entry!E2745</f>
        <v>0</v>
      </c>
      <c r="G2745" s="199">
        <f>N(Sales_Entry!J2745)</f>
        <v>0</v>
      </c>
      <c r="H2745" s="199">
        <v>0</v>
      </c>
      <c r="I2745" s="199">
        <f t="shared" si="42"/>
        <v>0</v>
      </c>
      <c r="J2745" s="200"/>
      <c r="K2745" s="200" t="str" cm="1">
        <f t="array" ref="K2745">IF($C2745="","",IF(AND($C2745=Party_Statement!$C$5,$B2745&gt;=Party_Statement!$C$6,$B2745&lt;=Party_Statement!$E$6),SUMPRODUCT(($C$3:$C2745=Party_Statement!$C$5)*($B$3:$B2745&gt;=Party_Statement!$C$6)*($B$3:$B2745&lt;=Party_Statement!$E$6)),""))</f>
        <v/>
      </c>
    </row>
    <row r="2746" spans="1:11" x14ac:dyDescent="0.2">
      <c r="A2746" s="196">
        <f>Sales_Entry!A2746</f>
        <v>0</v>
      </c>
      <c r="B2746" s="197">
        <f>Sales_Entry!B2746</f>
        <v>0</v>
      </c>
      <c r="C2746" s="198">
        <f>Sales_Entry!D2746</f>
        <v>0</v>
      </c>
      <c r="D2746" s="198" t="s">
        <v>1388</v>
      </c>
      <c r="E2746" s="198">
        <f>Sales_Entry!C2746</f>
        <v>0</v>
      </c>
      <c r="F2746" s="198">
        <f>Sales_Entry!E2746</f>
        <v>0</v>
      </c>
      <c r="G2746" s="199">
        <f>N(Sales_Entry!J2746)</f>
        <v>0</v>
      </c>
      <c r="H2746" s="199">
        <v>0</v>
      </c>
      <c r="I2746" s="199">
        <f t="shared" si="42"/>
        <v>0</v>
      </c>
      <c r="J2746" s="200"/>
      <c r="K2746" s="200" t="str" cm="1">
        <f t="array" ref="K2746">IF($C2746="","",IF(AND($C2746=Party_Statement!$C$5,$B2746&gt;=Party_Statement!$C$6,$B2746&lt;=Party_Statement!$E$6),SUMPRODUCT(($C$3:$C2746=Party_Statement!$C$5)*($B$3:$B2746&gt;=Party_Statement!$C$6)*($B$3:$B2746&lt;=Party_Statement!$E$6)),""))</f>
        <v/>
      </c>
    </row>
    <row r="2747" spans="1:11" x14ac:dyDescent="0.2">
      <c r="A2747" s="196">
        <f>Sales_Entry!A2747</f>
        <v>0</v>
      </c>
      <c r="B2747" s="197">
        <f>Sales_Entry!B2747</f>
        <v>0</v>
      </c>
      <c r="C2747" s="198">
        <f>Sales_Entry!D2747</f>
        <v>0</v>
      </c>
      <c r="D2747" s="198" t="s">
        <v>1388</v>
      </c>
      <c r="E2747" s="198">
        <f>Sales_Entry!C2747</f>
        <v>0</v>
      </c>
      <c r="F2747" s="198">
        <f>Sales_Entry!E2747</f>
        <v>0</v>
      </c>
      <c r="G2747" s="199">
        <f>N(Sales_Entry!J2747)</f>
        <v>0</v>
      </c>
      <c r="H2747" s="199">
        <v>0</v>
      </c>
      <c r="I2747" s="199">
        <f t="shared" si="42"/>
        <v>0</v>
      </c>
      <c r="J2747" s="200"/>
      <c r="K2747" s="200" t="str" cm="1">
        <f t="array" ref="K2747">IF($C2747="","",IF(AND($C2747=Party_Statement!$C$5,$B2747&gt;=Party_Statement!$C$6,$B2747&lt;=Party_Statement!$E$6),SUMPRODUCT(($C$3:$C2747=Party_Statement!$C$5)*($B$3:$B2747&gt;=Party_Statement!$C$6)*($B$3:$B2747&lt;=Party_Statement!$E$6)),""))</f>
        <v/>
      </c>
    </row>
    <row r="2748" spans="1:11" x14ac:dyDescent="0.2">
      <c r="A2748" s="196">
        <f>Sales_Entry!A2748</f>
        <v>0</v>
      </c>
      <c r="B2748" s="197">
        <f>Sales_Entry!B2748</f>
        <v>0</v>
      </c>
      <c r="C2748" s="198">
        <f>Sales_Entry!D2748</f>
        <v>0</v>
      </c>
      <c r="D2748" s="198" t="s">
        <v>1388</v>
      </c>
      <c r="E2748" s="198">
        <f>Sales_Entry!C2748</f>
        <v>0</v>
      </c>
      <c r="F2748" s="198">
        <f>Sales_Entry!E2748</f>
        <v>0</v>
      </c>
      <c r="G2748" s="199">
        <f>N(Sales_Entry!J2748)</f>
        <v>0</v>
      </c>
      <c r="H2748" s="199">
        <v>0</v>
      </c>
      <c r="I2748" s="199">
        <f t="shared" si="42"/>
        <v>0</v>
      </c>
      <c r="J2748" s="200"/>
      <c r="K2748" s="200" t="str" cm="1">
        <f t="array" ref="K2748">IF($C2748="","",IF(AND($C2748=Party_Statement!$C$5,$B2748&gt;=Party_Statement!$C$6,$B2748&lt;=Party_Statement!$E$6),SUMPRODUCT(($C$3:$C2748=Party_Statement!$C$5)*($B$3:$B2748&gt;=Party_Statement!$C$6)*($B$3:$B2748&lt;=Party_Statement!$E$6)),""))</f>
        <v/>
      </c>
    </row>
    <row r="2749" spans="1:11" x14ac:dyDescent="0.2">
      <c r="A2749" s="196">
        <f>Sales_Entry!A2749</f>
        <v>0</v>
      </c>
      <c r="B2749" s="197">
        <f>Sales_Entry!B2749</f>
        <v>0</v>
      </c>
      <c r="C2749" s="198">
        <f>Sales_Entry!D2749</f>
        <v>0</v>
      </c>
      <c r="D2749" s="198" t="s">
        <v>1388</v>
      </c>
      <c r="E2749" s="198">
        <f>Sales_Entry!C2749</f>
        <v>0</v>
      </c>
      <c r="F2749" s="198">
        <f>Sales_Entry!E2749</f>
        <v>0</v>
      </c>
      <c r="G2749" s="199">
        <f>N(Sales_Entry!J2749)</f>
        <v>0</v>
      </c>
      <c r="H2749" s="199">
        <v>0</v>
      </c>
      <c r="I2749" s="199">
        <f t="shared" si="42"/>
        <v>0</v>
      </c>
      <c r="J2749" s="200"/>
      <c r="K2749" s="200" t="str" cm="1">
        <f t="array" ref="K2749">IF($C2749="","",IF(AND($C2749=Party_Statement!$C$5,$B2749&gt;=Party_Statement!$C$6,$B2749&lt;=Party_Statement!$E$6),SUMPRODUCT(($C$3:$C2749=Party_Statement!$C$5)*($B$3:$B2749&gt;=Party_Statement!$C$6)*($B$3:$B2749&lt;=Party_Statement!$E$6)),""))</f>
        <v/>
      </c>
    </row>
    <row r="2750" spans="1:11" x14ac:dyDescent="0.2">
      <c r="A2750" s="196">
        <f>Sales_Entry!A2750</f>
        <v>0</v>
      </c>
      <c r="B2750" s="197">
        <f>Sales_Entry!B2750</f>
        <v>0</v>
      </c>
      <c r="C2750" s="198">
        <f>Sales_Entry!D2750</f>
        <v>0</v>
      </c>
      <c r="D2750" s="198" t="s">
        <v>1388</v>
      </c>
      <c r="E2750" s="198">
        <f>Sales_Entry!C2750</f>
        <v>0</v>
      </c>
      <c r="F2750" s="198">
        <f>Sales_Entry!E2750</f>
        <v>0</v>
      </c>
      <c r="G2750" s="199">
        <f>N(Sales_Entry!J2750)</f>
        <v>0</v>
      </c>
      <c r="H2750" s="199">
        <v>0</v>
      </c>
      <c r="I2750" s="199">
        <f t="shared" si="42"/>
        <v>0</v>
      </c>
      <c r="J2750" s="200"/>
      <c r="K2750" s="200" t="str" cm="1">
        <f t="array" ref="K2750">IF($C2750="","",IF(AND($C2750=Party_Statement!$C$5,$B2750&gt;=Party_Statement!$C$6,$B2750&lt;=Party_Statement!$E$6),SUMPRODUCT(($C$3:$C2750=Party_Statement!$C$5)*($B$3:$B2750&gt;=Party_Statement!$C$6)*($B$3:$B2750&lt;=Party_Statement!$E$6)),""))</f>
        <v/>
      </c>
    </row>
    <row r="2751" spans="1:11" x14ac:dyDescent="0.2">
      <c r="A2751" s="196">
        <f>Sales_Entry!A2751</f>
        <v>0</v>
      </c>
      <c r="B2751" s="197">
        <f>Sales_Entry!B2751</f>
        <v>0</v>
      </c>
      <c r="C2751" s="198">
        <f>Sales_Entry!D2751</f>
        <v>0</v>
      </c>
      <c r="D2751" s="198" t="s">
        <v>1388</v>
      </c>
      <c r="E2751" s="198">
        <f>Sales_Entry!C2751</f>
        <v>0</v>
      </c>
      <c r="F2751" s="198">
        <f>Sales_Entry!E2751</f>
        <v>0</v>
      </c>
      <c r="G2751" s="199">
        <f>N(Sales_Entry!J2751)</f>
        <v>0</v>
      </c>
      <c r="H2751" s="199">
        <v>0</v>
      </c>
      <c r="I2751" s="199">
        <f t="shared" si="42"/>
        <v>0</v>
      </c>
      <c r="J2751" s="200"/>
      <c r="K2751" s="200" t="str" cm="1">
        <f t="array" ref="K2751">IF($C2751="","",IF(AND($C2751=Party_Statement!$C$5,$B2751&gt;=Party_Statement!$C$6,$B2751&lt;=Party_Statement!$E$6),SUMPRODUCT(($C$3:$C2751=Party_Statement!$C$5)*($B$3:$B2751&gt;=Party_Statement!$C$6)*($B$3:$B2751&lt;=Party_Statement!$E$6)),""))</f>
        <v/>
      </c>
    </row>
    <row r="2752" spans="1:11" x14ac:dyDescent="0.2">
      <c r="A2752" s="196">
        <f>Sales_Entry!A2752</f>
        <v>0</v>
      </c>
      <c r="B2752" s="197">
        <f>Sales_Entry!B2752</f>
        <v>0</v>
      </c>
      <c r="C2752" s="198">
        <f>Sales_Entry!D2752</f>
        <v>0</v>
      </c>
      <c r="D2752" s="198" t="s">
        <v>1388</v>
      </c>
      <c r="E2752" s="198">
        <f>Sales_Entry!C2752</f>
        <v>0</v>
      </c>
      <c r="F2752" s="198">
        <f>Sales_Entry!E2752</f>
        <v>0</v>
      </c>
      <c r="G2752" s="199">
        <f>N(Sales_Entry!J2752)</f>
        <v>0</v>
      </c>
      <c r="H2752" s="199">
        <v>0</v>
      </c>
      <c r="I2752" s="199">
        <f t="shared" si="42"/>
        <v>0</v>
      </c>
      <c r="J2752" s="200"/>
      <c r="K2752" s="200" t="str" cm="1">
        <f t="array" ref="K2752">IF($C2752="","",IF(AND($C2752=Party_Statement!$C$5,$B2752&gt;=Party_Statement!$C$6,$B2752&lt;=Party_Statement!$E$6),SUMPRODUCT(($C$3:$C2752=Party_Statement!$C$5)*($B$3:$B2752&gt;=Party_Statement!$C$6)*($B$3:$B2752&lt;=Party_Statement!$E$6)),""))</f>
        <v/>
      </c>
    </row>
    <row r="2753" spans="1:11" x14ac:dyDescent="0.2">
      <c r="A2753" s="196">
        <f>Sales_Entry!A2753</f>
        <v>0</v>
      </c>
      <c r="B2753" s="197">
        <f>Sales_Entry!B2753</f>
        <v>0</v>
      </c>
      <c r="C2753" s="198">
        <f>Sales_Entry!D2753</f>
        <v>0</v>
      </c>
      <c r="D2753" s="198" t="s">
        <v>1388</v>
      </c>
      <c r="E2753" s="198">
        <f>Sales_Entry!C2753</f>
        <v>0</v>
      </c>
      <c r="F2753" s="198">
        <f>Sales_Entry!E2753</f>
        <v>0</v>
      </c>
      <c r="G2753" s="199">
        <f>N(Sales_Entry!J2753)</f>
        <v>0</v>
      </c>
      <c r="H2753" s="199">
        <v>0</v>
      </c>
      <c r="I2753" s="199">
        <f t="shared" si="42"/>
        <v>0</v>
      </c>
      <c r="J2753" s="200"/>
      <c r="K2753" s="200" t="str" cm="1">
        <f t="array" ref="K2753">IF($C2753="","",IF(AND($C2753=Party_Statement!$C$5,$B2753&gt;=Party_Statement!$C$6,$B2753&lt;=Party_Statement!$E$6),SUMPRODUCT(($C$3:$C2753=Party_Statement!$C$5)*($B$3:$B2753&gt;=Party_Statement!$C$6)*($B$3:$B2753&lt;=Party_Statement!$E$6)),""))</f>
        <v/>
      </c>
    </row>
    <row r="2754" spans="1:11" x14ac:dyDescent="0.2">
      <c r="A2754" s="196">
        <f>Sales_Entry!A2754</f>
        <v>0</v>
      </c>
      <c r="B2754" s="197">
        <f>Sales_Entry!B2754</f>
        <v>0</v>
      </c>
      <c r="C2754" s="198">
        <f>Sales_Entry!D2754</f>
        <v>0</v>
      </c>
      <c r="D2754" s="198" t="s">
        <v>1388</v>
      </c>
      <c r="E2754" s="198">
        <f>Sales_Entry!C2754</f>
        <v>0</v>
      </c>
      <c r="F2754" s="198">
        <f>Sales_Entry!E2754</f>
        <v>0</v>
      </c>
      <c r="G2754" s="199">
        <f>N(Sales_Entry!J2754)</f>
        <v>0</v>
      </c>
      <c r="H2754" s="199">
        <v>0</v>
      </c>
      <c r="I2754" s="199">
        <f t="shared" si="42"/>
        <v>0</v>
      </c>
      <c r="J2754" s="200"/>
      <c r="K2754" s="200" t="str" cm="1">
        <f t="array" ref="K2754">IF($C2754="","",IF(AND($C2754=Party_Statement!$C$5,$B2754&gt;=Party_Statement!$C$6,$B2754&lt;=Party_Statement!$E$6),SUMPRODUCT(($C$3:$C2754=Party_Statement!$C$5)*($B$3:$B2754&gt;=Party_Statement!$C$6)*($B$3:$B2754&lt;=Party_Statement!$E$6)),""))</f>
        <v/>
      </c>
    </row>
    <row r="2755" spans="1:11" x14ac:dyDescent="0.2">
      <c r="A2755" s="196">
        <f>Sales_Entry!A2755</f>
        <v>0</v>
      </c>
      <c r="B2755" s="197">
        <f>Sales_Entry!B2755</f>
        <v>0</v>
      </c>
      <c r="C2755" s="198">
        <f>Sales_Entry!D2755</f>
        <v>0</v>
      </c>
      <c r="D2755" s="198" t="s">
        <v>1388</v>
      </c>
      <c r="E2755" s="198">
        <f>Sales_Entry!C2755</f>
        <v>0</v>
      </c>
      <c r="F2755" s="198">
        <f>Sales_Entry!E2755</f>
        <v>0</v>
      </c>
      <c r="G2755" s="199">
        <f>N(Sales_Entry!J2755)</f>
        <v>0</v>
      </c>
      <c r="H2755" s="199">
        <v>0</v>
      </c>
      <c r="I2755" s="199">
        <f t="shared" si="42"/>
        <v>0</v>
      </c>
      <c r="J2755" s="200"/>
      <c r="K2755" s="200" t="str" cm="1">
        <f t="array" ref="K2755">IF($C2755="","",IF(AND($C2755=Party_Statement!$C$5,$B2755&gt;=Party_Statement!$C$6,$B2755&lt;=Party_Statement!$E$6),SUMPRODUCT(($C$3:$C2755=Party_Statement!$C$5)*($B$3:$B2755&gt;=Party_Statement!$C$6)*($B$3:$B2755&lt;=Party_Statement!$E$6)),""))</f>
        <v/>
      </c>
    </row>
    <row r="2756" spans="1:11" x14ac:dyDescent="0.2">
      <c r="A2756" s="196">
        <f>Sales_Entry!A2756</f>
        <v>0</v>
      </c>
      <c r="B2756" s="197">
        <f>Sales_Entry!B2756</f>
        <v>0</v>
      </c>
      <c r="C2756" s="198">
        <f>Sales_Entry!D2756</f>
        <v>0</v>
      </c>
      <c r="D2756" s="198" t="s">
        <v>1388</v>
      </c>
      <c r="E2756" s="198">
        <f>Sales_Entry!C2756</f>
        <v>0</v>
      </c>
      <c r="F2756" s="198">
        <f>Sales_Entry!E2756</f>
        <v>0</v>
      </c>
      <c r="G2756" s="199">
        <f>N(Sales_Entry!J2756)</f>
        <v>0</v>
      </c>
      <c r="H2756" s="199">
        <v>0</v>
      </c>
      <c r="I2756" s="199">
        <f t="shared" ref="I2756:I2819" si="43">IF($C2756="","",$G2756-$H2756)</f>
        <v>0</v>
      </c>
      <c r="J2756" s="200"/>
      <c r="K2756" s="200" t="str" cm="1">
        <f t="array" ref="K2756">IF($C2756="","",IF(AND($C2756=Party_Statement!$C$5,$B2756&gt;=Party_Statement!$C$6,$B2756&lt;=Party_Statement!$E$6),SUMPRODUCT(($C$3:$C2756=Party_Statement!$C$5)*($B$3:$B2756&gt;=Party_Statement!$C$6)*($B$3:$B2756&lt;=Party_Statement!$E$6)),""))</f>
        <v/>
      </c>
    </row>
    <row r="2757" spans="1:11" x14ac:dyDescent="0.2">
      <c r="A2757" s="196">
        <f>Sales_Entry!A2757</f>
        <v>0</v>
      </c>
      <c r="B2757" s="197">
        <f>Sales_Entry!B2757</f>
        <v>0</v>
      </c>
      <c r="C2757" s="198">
        <f>Sales_Entry!D2757</f>
        <v>0</v>
      </c>
      <c r="D2757" s="198" t="s">
        <v>1388</v>
      </c>
      <c r="E2757" s="198">
        <f>Sales_Entry!C2757</f>
        <v>0</v>
      </c>
      <c r="F2757" s="198">
        <f>Sales_Entry!E2757</f>
        <v>0</v>
      </c>
      <c r="G2757" s="199">
        <f>N(Sales_Entry!J2757)</f>
        <v>0</v>
      </c>
      <c r="H2757" s="199">
        <v>0</v>
      </c>
      <c r="I2757" s="199">
        <f t="shared" si="43"/>
        <v>0</v>
      </c>
      <c r="J2757" s="200"/>
      <c r="K2757" s="200" t="str" cm="1">
        <f t="array" ref="K2757">IF($C2757="","",IF(AND($C2757=Party_Statement!$C$5,$B2757&gt;=Party_Statement!$C$6,$B2757&lt;=Party_Statement!$E$6),SUMPRODUCT(($C$3:$C2757=Party_Statement!$C$5)*($B$3:$B2757&gt;=Party_Statement!$C$6)*($B$3:$B2757&lt;=Party_Statement!$E$6)),""))</f>
        <v/>
      </c>
    </row>
    <row r="2758" spans="1:11" x14ac:dyDescent="0.2">
      <c r="A2758" s="196">
        <f>Sales_Entry!A2758</f>
        <v>0</v>
      </c>
      <c r="B2758" s="197">
        <f>Sales_Entry!B2758</f>
        <v>0</v>
      </c>
      <c r="C2758" s="198">
        <f>Sales_Entry!D2758</f>
        <v>0</v>
      </c>
      <c r="D2758" s="198" t="s">
        <v>1388</v>
      </c>
      <c r="E2758" s="198">
        <f>Sales_Entry!C2758</f>
        <v>0</v>
      </c>
      <c r="F2758" s="198">
        <f>Sales_Entry!E2758</f>
        <v>0</v>
      </c>
      <c r="G2758" s="199">
        <f>N(Sales_Entry!J2758)</f>
        <v>0</v>
      </c>
      <c r="H2758" s="199">
        <v>0</v>
      </c>
      <c r="I2758" s="199">
        <f t="shared" si="43"/>
        <v>0</v>
      </c>
      <c r="J2758" s="200"/>
      <c r="K2758" s="200" t="str" cm="1">
        <f t="array" ref="K2758">IF($C2758="","",IF(AND($C2758=Party_Statement!$C$5,$B2758&gt;=Party_Statement!$C$6,$B2758&lt;=Party_Statement!$E$6),SUMPRODUCT(($C$3:$C2758=Party_Statement!$C$5)*($B$3:$B2758&gt;=Party_Statement!$C$6)*($B$3:$B2758&lt;=Party_Statement!$E$6)),""))</f>
        <v/>
      </c>
    </row>
    <row r="2759" spans="1:11" x14ac:dyDescent="0.2">
      <c r="A2759" s="196">
        <f>Sales_Entry!A2759</f>
        <v>0</v>
      </c>
      <c r="B2759" s="197">
        <f>Sales_Entry!B2759</f>
        <v>0</v>
      </c>
      <c r="C2759" s="198">
        <f>Sales_Entry!D2759</f>
        <v>0</v>
      </c>
      <c r="D2759" s="198" t="s">
        <v>1388</v>
      </c>
      <c r="E2759" s="198">
        <f>Sales_Entry!C2759</f>
        <v>0</v>
      </c>
      <c r="F2759" s="198">
        <f>Sales_Entry!E2759</f>
        <v>0</v>
      </c>
      <c r="G2759" s="199">
        <f>N(Sales_Entry!J2759)</f>
        <v>0</v>
      </c>
      <c r="H2759" s="199">
        <v>0</v>
      </c>
      <c r="I2759" s="199">
        <f t="shared" si="43"/>
        <v>0</v>
      </c>
      <c r="J2759" s="200"/>
      <c r="K2759" s="200" t="str" cm="1">
        <f t="array" ref="K2759">IF($C2759="","",IF(AND($C2759=Party_Statement!$C$5,$B2759&gt;=Party_Statement!$C$6,$B2759&lt;=Party_Statement!$E$6),SUMPRODUCT(($C$3:$C2759=Party_Statement!$C$5)*($B$3:$B2759&gt;=Party_Statement!$C$6)*($B$3:$B2759&lt;=Party_Statement!$E$6)),""))</f>
        <v/>
      </c>
    </row>
    <row r="2760" spans="1:11" x14ac:dyDescent="0.2">
      <c r="A2760" s="196">
        <f>Sales_Entry!A2760</f>
        <v>0</v>
      </c>
      <c r="B2760" s="197">
        <f>Sales_Entry!B2760</f>
        <v>0</v>
      </c>
      <c r="C2760" s="198">
        <f>Sales_Entry!D2760</f>
        <v>0</v>
      </c>
      <c r="D2760" s="198" t="s">
        <v>1388</v>
      </c>
      <c r="E2760" s="198">
        <f>Sales_Entry!C2760</f>
        <v>0</v>
      </c>
      <c r="F2760" s="198">
        <f>Sales_Entry!E2760</f>
        <v>0</v>
      </c>
      <c r="G2760" s="199">
        <f>N(Sales_Entry!J2760)</f>
        <v>0</v>
      </c>
      <c r="H2760" s="199">
        <v>0</v>
      </c>
      <c r="I2760" s="199">
        <f t="shared" si="43"/>
        <v>0</v>
      </c>
      <c r="J2760" s="200"/>
      <c r="K2760" s="200" t="str" cm="1">
        <f t="array" ref="K2760">IF($C2760="","",IF(AND($C2760=Party_Statement!$C$5,$B2760&gt;=Party_Statement!$C$6,$B2760&lt;=Party_Statement!$E$6),SUMPRODUCT(($C$3:$C2760=Party_Statement!$C$5)*($B$3:$B2760&gt;=Party_Statement!$C$6)*($B$3:$B2760&lt;=Party_Statement!$E$6)),""))</f>
        <v/>
      </c>
    </row>
    <row r="2761" spans="1:11" x14ac:dyDescent="0.2">
      <c r="A2761" s="196">
        <f>Sales_Entry!A2761</f>
        <v>0</v>
      </c>
      <c r="B2761" s="197">
        <f>Sales_Entry!B2761</f>
        <v>0</v>
      </c>
      <c r="C2761" s="198">
        <f>Sales_Entry!D2761</f>
        <v>0</v>
      </c>
      <c r="D2761" s="198" t="s">
        <v>1388</v>
      </c>
      <c r="E2761" s="198">
        <f>Sales_Entry!C2761</f>
        <v>0</v>
      </c>
      <c r="F2761" s="198">
        <f>Sales_Entry!E2761</f>
        <v>0</v>
      </c>
      <c r="G2761" s="199">
        <f>N(Sales_Entry!J2761)</f>
        <v>0</v>
      </c>
      <c r="H2761" s="199">
        <v>0</v>
      </c>
      <c r="I2761" s="199">
        <f t="shared" si="43"/>
        <v>0</v>
      </c>
      <c r="J2761" s="200"/>
      <c r="K2761" s="200" t="str" cm="1">
        <f t="array" ref="K2761">IF($C2761="","",IF(AND($C2761=Party_Statement!$C$5,$B2761&gt;=Party_Statement!$C$6,$B2761&lt;=Party_Statement!$E$6),SUMPRODUCT(($C$3:$C2761=Party_Statement!$C$5)*($B$3:$B2761&gt;=Party_Statement!$C$6)*($B$3:$B2761&lt;=Party_Statement!$E$6)),""))</f>
        <v/>
      </c>
    </row>
    <row r="2762" spans="1:11" x14ac:dyDescent="0.2">
      <c r="A2762" s="196">
        <f>Sales_Entry!A2762</f>
        <v>0</v>
      </c>
      <c r="B2762" s="197">
        <f>Sales_Entry!B2762</f>
        <v>0</v>
      </c>
      <c r="C2762" s="198">
        <f>Sales_Entry!D2762</f>
        <v>0</v>
      </c>
      <c r="D2762" s="198" t="s">
        <v>1388</v>
      </c>
      <c r="E2762" s="198">
        <f>Sales_Entry!C2762</f>
        <v>0</v>
      </c>
      <c r="F2762" s="198">
        <f>Sales_Entry!E2762</f>
        <v>0</v>
      </c>
      <c r="G2762" s="199">
        <f>N(Sales_Entry!J2762)</f>
        <v>0</v>
      </c>
      <c r="H2762" s="199">
        <v>0</v>
      </c>
      <c r="I2762" s="199">
        <f t="shared" si="43"/>
        <v>0</v>
      </c>
      <c r="J2762" s="200"/>
      <c r="K2762" s="200" t="str" cm="1">
        <f t="array" ref="K2762">IF($C2762="","",IF(AND($C2762=Party_Statement!$C$5,$B2762&gt;=Party_Statement!$C$6,$B2762&lt;=Party_Statement!$E$6),SUMPRODUCT(($C$3:$C2762=Party_Statement!$C$5)*($B$3:$B2762&gt;=Party_Statement!$C$6)*($B$3:$B2762&lt;=Party_Statement!$E$6)),""))</f>
        <v/>
      </c>
    </row>
    <row r="2763" spans="1:11" x14ac:dyDescent="0.2">
      <c r="A2763" s="196">
        <f>Sales_Entry!A2763</f>
        <v>0</v>
      </c>
      <c r="B2763" s="197">
        <f>Sales_Entry!B2763</f>
        <v>0</v>
      </c>
      <c r="C2763" s="198">
        <f>Sales_Entry!D2763</f>
        <v>0</v>
      </c>
      <c r="D2763" s="198" t="s">
        <v>1388</v>
      </c>
      <c r="E2763" s="198">
        <f>Sales_Entry!C2763</f>
        <v>0</v>
      </c>
      <c r="F2763" s="198">
        <f>Sales_Entry!E2763</f>
        <v>0</v>
      </c>
      <c r="G2763" s="199">
        <f>N(Sales_Entry!J2763)</f>
        <v>0</v>
      </c>
      <c r="H2763" s="199">
        <v>0</v>
      </c>
      <c r="I2763" s="199">
        <f t="shared" si="43"/>
        <v>0</v>
      </c>
      <c r="J2763" s="200"/>
      <c r="K2763" s="200" t="str" cm="1">
        <f t="array" ref="K2763">IF($C2763="","",IF(AND($C2763=Party_Statement!$C$5,$B2763&gt;=Party_Statement!$C$6,$B2763&lt;=Party_Statement!$E$6),SUMPRODUCT(($C$3:$C2763=Party_Statement!$C$5)*($B$3:$B2763&gt;=Party_Statement!$C$6)*($B$3:$B2763&lt;=Party_Statement!$E$6)),""))</f>
        <v/>
      </c>
    </row>
    <row r="2764" spans="1:11" x14ac:dyDescent="0.2">
      <c r="A2764" s="196">
        <f>Sales_Entry!A2764</f>
        <v>0</v>
      </c>
      <c r="B2764" s="197">
        <f>Sales_Entry!B2764</f>
        <v>0</v>
      </c>
      <c r="C2764" s="198">
        <f>Sales_Entry!D2764</f>
        <v>0</v>
      </c>
      <c r="D2764" s="198" t="s">
        <v>1388</v>
      </c>
      <c r="E2764" s="198">
        <f>Sales_Entry!C2764</f>
        <v>0</v>
      </c>
      <c r="F2764" s="198">
        <f>Sales_Entry!E2764</f>
        <v>0</v>
      </c>
      <c r="G2764" s="199">
        <f>N(Sales_Entry!J2764)</f>
        <v>0</v>
      </c>
      <c r="H2764" s="199">
        <v>0</v>
      </c>
      <c r="I2764" s="199">
        <f t="shared" si="43"/>
        <v>0</v>
      </c>
      <c r="J2764" s="200"/>
      <c r="K2764" s="200" t="str" cm="1">
        <f t="array" ref="K2764">IF($C2764="","",IF(AND($C2764=Party_Statement!$C$5,$B2764&gt;=Party_Statement!$C$6,$B2764&lt;=Party_Statement!$E$6),SUMPRODUCT(($C$3:$C2764=Party_Statement!$C$5)*($B$3:$B2764&gt;=Party_Statement!$C$6)*($B$3:$B2764&lt;=Party_Statement!$E$6)),""))</f>
        <v/>
      </c>
    </row>
    <row r="2765" spans="1:11" x14ac:dyDescent="0.2">
      <c r="A2765" s="196">
        <f>Sales_Entry!A2765</f>
        <v>0</v>
      </c>
      <c r="B2765" s="197">
        <f>Sales_Entry!B2765</f>
        <v>0</v>
      </c>
      <c r="C2765" s="198">
        <f>Sales_Entry!D2765</f>
        <v>0</v>
      </c>
      <c r="D2765" s="198" t="s">
        <v>1388</v>
      </c>
      <c r="E2765" s="198">
        <f>Sales_Entry!C2765</f>
        <v>0</v>
      </c>
      <c r="F2765" s="198">
        <f>Sales_Entry!E2765</f>
        <v>0</v>
      </c>
      <c r="G2765" s="199">
        <f>N(Sales_Entry!J2765)</f>
        <v>0</v>
      </c>
      <c r="H2765" s="199">
        <v>0</v>
      </c>
      <c r="I2765" s="199">
        <f t="shared" si="43"/>
        <v>0</v>
      </c>
      <c r="J2765" s="200"/>
      <c r="K2765" s="200" t="str" cm="1">
        <f t="array" ref="K2765">IF($C2765="","",IF(AND($C2765=Party_Statement!$C$5,$B2765&gt;=Party_Statement!$C$6,$B2765&lt;=Party_Statement!$E$6),SUMPRODUCT(($C$3:$C2765=Party_Statement!$C$5)*($B$3:$B2765&gt;=Party_Statement!$C$6)*($B$3:$B2765&lt;=Party_Statement!$E$6)),""))</f>
        <v/>
      </c>
    </row>
    <row r="2766" spans="1:11" x14ac:dyDescent="0.2">
      <c r="A2766" s="196">
        <f>Sales_Entry!A2766</f>
        <v>0</v>
      </c>
      <c r="B2766" s="197">
        <f>Sales_Entry!B2766</f>
        <v>0</v>
      </c>
      <c r="C2766" s="198">
        <f>Sales_Entry!D2766</f>
        <v>0</v>
      </c>
      <c r="D2766" s="198" t="s">
        <v>1388</v>
      </c>
      <c r="E2766" s="198">
        <f>Sales_Entry!C2766</f>
        <v>0</v>
      </c>
      <c r="F2766" s="198">
        <f>Sales_Entry!E2766</f>
        <v>0</v>
      </c>
      <c r="G2766" s="199">
        <f>N(Sales_Entry!J2766)</f>
        <v>0</v>
      </c>
      <c r="H2766" s="199">
        <v>0</v>
      </c>
      <c r="I2766" s="199">
        <f t="shared" si="43"/>
        <v>0</v>
      </c>
      <c r="J2766" s="200"/>
      <c r="K2766" s="200" t="str" cm="1">
        <f t="array" ref="K2766">IF($C2766="","",IF(AND($C2766=Party_Statement!$C$5,$B2766&gt;=Party_Statement!$C$6,$B2766&lt;=Party_Statement!$E$6),SUMPRODUCT(($C$3:$C2766=Party_Statement!$C$5)*($B$3:$B2766&gt;=Party_Statement!$C$6)*($B$3:$B2766&lt;=Party_Statement!$E$6)),""))</f>
        <v/>
      </c>
    </row>
    <row r="2767" spans="1:11" x14ac:dyDescent="0.2">
      <c r="A2767" s="196">
        <f>Sales_Entry!A2767</f>
        <v>0</v>
      </c>
      <c r="B2767" s="197">
        <f>Sales_Entry!B2767</f>
        <v>0</v>
      </c>
      <c r="C2767" s="198">
        <f>Sales_Entry!D2767</f>
        <v>0</v>
      </c>
      <c r="D2767" s="198" t="s">
        <v>1388</v>
      </c>
      <c r="E2767" s="198">
        <f>Sales_Entry!C2767</f>
        <v>0</v>
      </c>
      <c r="F2767" s="198">
        <f>Sales_Entry!E2767</f>
        <v>0</v>
      </c>
      <c r="G2767" s="199">
        <f>N(Sales_Entry!J2767)</f>
        <v>0</v>
      </c>
      <c r="H2767" s="199">
        <v>0</v>
      </c>
      <c r="I2767" s="199">
        <f t="shared" si="43"/>
        <v>0</v>
      </c>
      <c r="J2767" s="200"/>
      <c r="K2767" s="200" t="str" cm="1">
        <f t="array" ref="K2767">IF($C2767="","",IF(AND($C2767=Party_Statement!$C$5,$B2767&gt;=Party_Statement!$C$6,$B2767&lt;=Party_Statement!$E$6),SUMPRODUCT(($C$3:$C2767=Party_Statement!$C$5)*($B$3:$B2767&gt;=Party_Statement!$C$6)*($B$3:$B2767&lt;=Party_Statement!$E$6)),""))</f>
        <v/>
      </c>
    </row>
    <row r="2768" spans="1:11" x14ac:dyDescent="0.2">
      <c r="A2768" s="196">
        <f>Sales_Entry!A2768</f>
        <v>0</v>
      </c>
      <c r="B2768" s="197">
        <f>Sales_Entry!B2768</f>
        <v>0</v>
      </c>
      <c r="C2768" s="198">
        <f>Sales_Entry!D2768</f>
        <v>0</v>
      </c>
      <c r="D2768" s="198" t="s">
        <v>1388</v>
      </c>
      <c r="E2768" s="198">
        <f>Sales_Entry!C2768</f>
        <v>0</v>
      </c>
      <c r="F2768" s="198">
        <f>Sales_Entry!E2768</f>
        <v>0</v>
      </c>
      <c r="G2768" s="199">
        <f>N(Sales_Entry!J2768)</f>
        <v>0</v>
      </c>
      <c r="H2768" s="199">
        <v>0</v>
      </c>
      <c r="I2768" s="199">
        <f t="shared" si="43"/>
        <v>0</v>
      </c>
      <c r="J2768" s="200"/>
      <c r="K2768" s="200" t="str" cm="1">
        <f t="array" ref="K2768">IF($C2768="","",IF(AND($C2768=Party_Statement!$C$5,$B2768&gt;=Party_Statement!$C$6,$B2768&lt;=Party_Statement!$E$6),SUMPRODUCT(($C$3:$C2768=Party_Statement!$C$5)*($B$3:$B2768&gt;=Party_Statement!$C$6)*($B$3:$B2768&lt;=Party_Statement!$E$6)),""))</f>
        <v/>
      </c>
    </row>
    <row r="2769" spans="1:11" x14ac:dyDescent="0.2">
      <c r="A2769" s="196">
        <f>Sales_Entry!A2769</f>
        <v>0</v>
      </c>
      <c r="B2769" s="197">
        <f>Sales_Entry!B2769</f>
        <v>0</v>
      </c>
      <c r="C2769" s="198">
        <f>Sales_Entry!D2769</f>
        <v>0</v>
      </c>
      <c r="D2769" s="198" t="s">
        <v>1388</v>
      </c>
      <c r="E2769" s="198">
        <f>Sales_Entry!C2769</f>
        <v>0</v>
      </c>
      <c r="F2769" s="198">
        <f>Sales_Entry!E2769</f>
        <v>0</v>
      </c>
      <c r="G2769" s="199">
        <f>N(Sales_Entry!J2769)</f>
        <v>0</v>
      </c>
      <c r="H2769" s="199">
        <v>0</v>
      </c>
      <c r="I2769" s="199">
        <f t="shared" si="43"/>
        <v>0</v>
      </c>
      <c r="J2769" s="200"/>
      <c r="K2769" s="200" t="str" cm="1">
        <f t="array" ref="K2769">IF($C2769="","",IF(AND($C2769=Party_Statement!$C$5,$B2769&gt;=Party_Statement!$C$6,$B2769&lt;=Party_Statement!$E$6),SUMPRODUCT(($C$3:$C2769=Party_Statement!$C$5)*($B$3:$B2769&gt;=Party_Statement!$C$6)*($B$3:$B2769&lt;=Party_Statement!$E$6)),""))</f>
        <v/>
      </c>
    </row>
    <row r="2770" spans="1:11" x14ac:dyDescent="0.2">
      <c r="A2770" s="196">
        <f>Sales_Entry!A2770</f>
        <v>0</v>
      </c>
      <c r="B2770" s="197">
        <f>Sales_Entry!B2770</f>
        <v>0</v>
      </c>
      <c r="C2770" s="198">
        <f>Sales_Entry!D2770</f>
        <v>0</v>
      </c>
      <c r="D2770" s="198" t="s">
        <v>1388</v>
      </c>
      <c r="E2770" s="198">
        <f>Sales_Entry!C2770</f>
        <v>0</v>
      </c>
      <c r="F2770" s="198">
        <f>Sales_Entry!E2770</f>
        <v>0</v>
      </c>
      <c r="G2770" s="199">
        <f>N(Sales_Entry!J2770)</f>
        <v>0</v>
      </c>
      <c r="H2770" s="199">
        <v>0</v>
      </c>
      <c r="I2770" s="199">
        <f t="shared" si="43"/>
        <v>0</v>
      </c>
      <c r="J2770" s="200"/>
      <c r="K2770" s="200" t="str" cm="1">
        <f t="array" ref="K2770">IF($C2770="","",IF(AND($C2770=Party_Statement!$C$5,$B2770&gt;=Party_Statement!$C$6,$B2770&lt;=Party_Statement!$E$6),SUMPRODUCT(($C$3:$C2770=Party_Statement!$C$5)*($B$3:$B2770&gt;=Party_Statement!$C$6)*($B$3:$B2770&lt;=Party_Statement!$E$6)),""))</f>
        <v/>
      </c>
    </row>
    <row r="2771" spans="1:11" x14ac:dyDescent="0.2">
      <c r="A2771" s="196">
        <f>Sales_Entry!A2771</f>
        <v>0</v>
      </c>
      <c r="B2771" s="197">
        <f>Sales_Entry!B2771</f>
        <v>0</v>
      </c>
      <c r="C2771" s="198">
        <f>Sales_Entry!D2771</f>
        <v>0</v>
      </c>
      <c r="D2771" s="198" t="s">
        <v>1388</v>
      </c>
      <c r="E2771" s="198">
        <f>Sales_Entry!C2771</f>
        <v>0</v>
      </c>
      <c r="F2771" s="198">
        <f>Sales_Entry!E2771</f>
        <v>0</v>
      </c>
      <c r="G2771" s="199">
        <f>N(Sales_Entry!J2771)</f>
        <v>0</v>
      </c>
      <c r="H2771" s="199">
        <v>0</v>
      </c>
      <c r="I2771" s="199">
        <f t="shared" si="43"/>
        <v>0</v>
      </c>
      <c r="J2771" s="200"/>
      <c r="K2771" s="200" t="str" cm="1">
        <f t="array" ref="K2771">IF($C2771="","",IF(AND($C2771=Party_Statement!$C$5,$B2771&gt;=Party_Statement!$C$6,$B2771&lt;=Party_Statement!$E$6),SUMPRODUCT(($C$3:$C2771=Party_Statement!$C$5)*($B$3:$B2771&gt;=Party_Statement!$C$6)*($B$3:$B2771&lt;=Party_Statement!$E$6)),""))</f>
        <v/>
      </c>
    </row>
    <row r="2772" spans="1:11" x14ac:dyDescent="0.2">
      <c r="A2772" s="196">
        <f>Sales_Entry!A2772</f>
        <v>0</v>
      </c>
      <c r="B2772" s="197">
        <f>Sales_Entry!B2772</f>
        <v>0</v>
      </c>
      <c r="C2772" s="198">
        <f>Sales_Entry!D2772</f>
        <v>0</v>
      </c>
      <c r="D2772" s="198" t="s">
        <v>1388</v>
      </c>
      <c r="E2772" s="198">
        <f>Sales_Entry!C2772</f>
        <v>0</v>
      </c>
      <c r="F2772" s="198">
        <f>Sales_Entry!E2772</f>
        <v>0</v>
      </c>
      <c r="G2772" s="199">
        <f>N(Sales_Entry!J2772)</f>
        <v>0</v>
      </c>
      <c r="H2772" s="199">
        <v>0</v>
      </c>
      <c r="I2772" s="199">
        <f t="shared" si="43"/>
        <v>0</v>
      </c>
      <c r="J2772" s="200"/>
      <c r="K2772" s="200" t="str" cm="1">
        <f t="array" ref="K2772">IF($C2772="","",IF(AND($C2772=Party_Statement!$C$5,$B2772&gt;=Party_Statement!$C$6,$B2772&lt;=Party_Statement!$E$6),SUMPRODUCT(($C$3:$C2772=Party_Statement!$C$5)*($B$3:$B2772&gt;=Party_Statement!$C$6)*($B$3:$B2772&lt;=Party_Statement!$E$6)),""))</f>
        <v/>
      </c>
    </row>
    <row r="2773" spans="1:11" x14ac:dyDescent="0.2">
      <c r="A2773" s="196">
        <f>Sales_Entry!A2773</f>
        <v>0</v>
      </c>
      <c r="B2773" s="197">
        <f>Sales_Entry!B2773</f>
        <v>0</v>
      </c>
      <c r="C2773" s="198">
        <f>Sales_Entry!D2773</f>
        <v>0</v>
      </c>
      <c r="D2773" s="198" t="s">
        <v>1388</v>
      </c>
      <c r="E2773" s="198">
        <f>Sales_Entry!C2773</f>
        <v>0</v>
      </c>
      <c r="F2773" s="198">
        <f>Sales_Entry!E2773</f>
        <v>0</v>
      </c>
      <c r="G2773" s="199">
        <f>N(Sales_Entry!J2773)</f>
        <v>0</v>
      </c>
      <c r="H2773" s="199">
        <v>0</v>
      </c>
      <c r="I2773" s="199">
        <f t="shared" si="43"/>
        <v>0</v>
      </c>
      <c r="J2773" s="200"/>
      <c r="K2773" s="200" t="str" cm="1">
        <f t="array" ref="K2773">IF($C2773="","",IF(AND($C2773=Party_Statement!$C$5,$B2773&gt;=Party_Statement!$C$6,$B2773&lt;=Party_Statement!$E$6),SUMPRODUCT(($C$3:$C2773=Party_Statement!$C$5)*($B$3:$B2773&gt;=Party_Statement!$C$6)*($B$3:$B2773&lt;=Party_Statement!$E$6)),""))</f>
        <v/>
      </c>
    </row>
    <row r="2774" spans="1:11" x14ac:dyDescent="0.2">
      <c r="A2774" s="196">
        <f>Sales_Entry!A2774</f>
        <v>0</v>
      </c>
      <c r="B2774" s="197">
        <f>Sales_Entry!B2774</f>
        <v>0</v>
      </c>
      <c r="C2774" s="198">
        <f>Sales_Entry!D2774</f>
        <v>0</v>
      </c>
      <c r="D2774" s="198" t="s">
        <v>1388</v>
      </c>
      <c r="E2774" s="198">
        <f>Sales_Entry!C2774</f>
        <v>0</v>
      </c>
      <c r="F2774" s="198">
        <f>Sales_Entry!E2774</f>
        <v>0</v>
      </c>
      <c r="G2774" s="199">
        <f>N(Sales_Entry!J2774)</f>
        <v>0</v>
      </c>
      <c r="H2774" s="199">
        <v>0</v>
      </c>
      <c r="I2774" s="199">
        <f t="shared" si="43"/>
        <v>0</v>
      </c>
      <c r="J2774" s="200"/>
      <c r="K2774" s="200" t="str" cm="1">
        <f t="array" ref="K2774">IF($C2774="","",IF(AND($C2774=Party_Statement!$C$5,$B2774&gt;=Party_Statement!$C$6,$B2774&lt;=Party_Statement!$E$6),SUMPRODUCT(($C$3:$C2774=Party_Statement!$C$5)*($B$3:$B2774&gt;=Party_Statement!$C$6)*($B$3:$B2774&lt;=Party_Statement!$E$6)),""))</f>
        <v/>
      </c>
    </row>
    <row r="2775" spans="1:11" x14ac:dyDescent="0.2">
      <c r="A2775" s="196">
        <f>Sales_Entry!A2775</f>
        <v>0</v>
      </c>
      <c r="B2775" s="197">
        <f>Sales_Entry!B2775</f>
        <v>0</v>
      </c>
      <c r="C2775" s="198">
        <f>Sales_Entry!D2775</f>
        <v>0</v>
      </c>
      <c r="D2775" s="198" t="s">
        <v>1388</v>
      </c>
      <c r="E2775" s="198">
        <f>Sales_Entry!C2775</f>
        <v>0</v>
      </c>
      <c r="F2775" s="198">
        <f>Sales_Entry!E2775</f>
        <v>0</v>
      </c>
      <c r="G2775" s="199">
        <f>N(Sales_Entry!J2775)</f>
        <v>0</v>
      </c>
      <c r="H2775" s="199">
        <v>0</v>
      </c>
      <c r="I2775" s="199">
        <f t="shared" si="43"/>
        <v>0</v>
      </c>
      <c r="J2775" s="200"/>
      <c r="K2775" s="200" t="str" cm="1">
        <f t="array" ref="K2775">IF($C2775="","",IF(AND($C2775=Party_Statement!$C$5,$B2775&gt;=Party_Statement!$C$6,$B2775&lt;=Party_Statement!$E$6),SUMPRODUCT(($C$3:$C2775=Party_Statement!$C$5)*($B$3:$B2775&gt;=Party_Statement!$C$6)*($B$3:$B2775&lt;=Party_Statement!$E$6)),""))</f>
        <v/>
      </c>
    </row>
    <row r="2776" spans="1:11" x14ac:dyDescent="0.2">
      <c r="A2776" s="196">
        <f>Sales_Entry!A2776</f>
        <v>0</v>
      </c>
      <c r="B2776" s="197">
        <f>Sales_Entry!B2776</f>
        <v>0</v>
      </c>
      <c r="C2776" s="198">
        <f>Sales_Entry!D2776</f>
        <v>0</v>
      </c>
      <c r="D2776" s="198" t="s">
        <v>1388</v>
      </c>
      <c r="E2776" s="198">
        <f>Sales_Entry!C2776</f>
        <v>0</v>
      </c>
      <c r="F2776" s="198">
        <f>Sales_Entry!E2776</f>
        <v>0</v>
      </c>
      <c r="G2776" s="199">
        <f>N(Sales_Entry!J2776)</f>
        <v>0</v>
      </c>
      <c r="H2776" s="199">
        <v>0</v>
      </c>
      <c r="I2776" s="199">
        <f t="shared" si="43"/>
        <v>0</v>
      </c>
      <c r="J2776" s="200"/>
      <c r="K2776" s="200" t="str" cm="1">
        <f t="array" ref="K2776">IF($C2776="","",IF(AND($C2776=Party_Statement!$C$5,$B2776&gt;=Party_Statement!$C$6,$B2776&lt;=Party_Statement!$E$6),SUMPRODUCT(($C$3:$C2776=Party_Statement!$C$5)*($B$3:$B2776&gt;=Party_Statement!$C$6)*($B$3:$B2776&lt;=Party_Statement!$E$6)),""))</f>
        <v/>
      </c>
    </row>
    <row r="2777" spans="1:11" x14ac:dyDescent="0.2">
      <c r="A2777" s="196">
        <f>Sales_Entry!A2777</f>
        <v>0</v>
      </c>
      <c r="B2777" s="197">
        <f>Sales_Entry!B2777</f>
        <v>0</v>
      </c>
      <c r="C2777" s="198">
        <f>Sales_Entry!D2777</f>
        <v>0</v>
      </c>
      <c r="D2777" s="198" t="s">
        <v>1388</v>
      </c>
      <c r="E2777" s="198">
        <f>Sales_Entry!C2777</f>
        <v>0</v>
      </c>
      <c r="F2777" s="198">
        <f>Sales_Entry!E2777</f>
        <v>0</v>
      </c>
      <c r="G2777" s="199">
        <f>N(Sales_Entry!J2777)</f>
        <v>0</v>
      </c>
      <c r="H2777" s="199">
        <v>0</v>
      </c>
      <c r="I2777" s="199">
        <f t="shared" si="43"/>
        <v>0</v>
      </c>
      <c r="J2777" s="200"/>
      <c r="K2777" s="200" t="str" cm="1">
        <f t="array" ref="K2777">IF($C2777="","",IF(AND($C2777=Party_Statement!$C$5,$B2777&gt;=Party_Statement!$C$6,$B2777&lt;=Party_Statement!$E$6),SUMPRODUCT(($C$3:$C2777=Party_Statement!$C$5)*($B$3:$B2777&gt;=Party_Statement!$C$6)*($B$3:$B2777&lt;=Party_Statement!$E$6)),""))</f>
        <v/>
      </c>
    </row>
    <row r="2778" spans="1:11" x14ac:dyDescent="0.2">
      <c r="A2778" s="196">
        <f>Sales_Entry!A2778</f>
        <v>0</v>
      </c>
      <c r="B2778" s="197">
        <f>Sales_Entry!B2778</f>
        <v>0</v>
      </c>
      <c r="C2778" s="198">
        <f>Sales_Entry!D2778</f>
        <v>0</v>
      </c>
      <c r="D2778" s="198" t="s">
        <v>1388</v>
      </c>
      <c r="E2778" s="198">
        <f>Sales_Entry!C2778</f>
        <v>0</v>
      </c>
      <c r="F2778" s="198">
        <f>Sales_Entry!E2778</f>
        <v>0</v>
      </c>
      <c r="G2778" s="199">
        <f>N(Sales_Entry!J2778)</f>
        <v>0</v>
      </c>
      <c r="H2778" s="199">
        <v>0</v>
      </c>
      <c r="I2778" s="199">
        <f t="shared" si="43"/>
        <v>0</v>
      </c>
      <c r="J2778" s="200"/>
      <c r="K2778" s="200" t="str" cm="1">
        <f t="array" ref="K2778">IF($C2778="","",IF(AND($C2778=Party_Statement!$C$5,$B2778&gt;=Party_Statement!$C$6,$B2778&lt;=Party_Statement!$E$6),SUMPRODUCT(($C$3:$C2778=Party_Statement!$C$5)*($B$3:$B2778&gt;=Party_Statement!$C$6)*($B$3:$B2778&lt;=Party_Statement!$E$6)),""))</f>
        <v/>
      </c>
    </row>
    <row r="2779" spans="1:11" x14ac:dyDescent="0.2">
      <c r="A2779" s="196">
        <f>Sales_Entry!A2779</f>
        <v>0</v>
      </c>
      <c r="B2779" s="197">
        <f>Sales_Entry!B2779</f>
        <v>0</v>
      </c>
      <c r="C2779" s="198">
        <f>Sales_Entry!D2779</f>
        <v>0</v>
      </c>
      <c r="D2779" s="198" t="s">
        <v>1388</v>
      </c>
      <c r="E2779" s="198">
        <f>Sales_Entry!C2779</f>
        <v>0</v>
      </c>
      <c r="F2779" s="198">
        <f>Sales_Entry!E2779</f>
        <v>0</v>
      </c>
      <c r="G2779" s="199">
        <f>N(Sales_Entry!J2779)</f>
        <v>0</v>
      </c>
      <c r="H2779" s="199">
        <v>0</v>
      </c>
      <c r="I2779" s="199">
        <f t="shared" si="43"/>
        <v>0</v>
      </c>
      <c r="J2779" s="200"/>
      <c r="K2779" s="200" t="str" cm="1">
        <f t="array" ref="K2779">IF($C2779="","",IF(AND($C2779=Party_Statement!$C$5,$B2779&gt;=Party_Statement!$C$6,$B2779&lt;=Party_Statement!$E$6),SUMPRODUCT(($C$3:$C2779=Party_Statement!$C$5)*($B$3:$B2779&gt;=Party_Statement!$C$6)*($B$3:$B2779&lt;=Party_Statement!$E$6)),""))</f>
        <v/>
      </c>
    </row>
    <row r="2780" spans="1:11" x14ac:dyDescent="0.2">
      <c r="A2780" s="196">
        <f>Sales_Entry!A2780</f>
        <v>0</v>
      </c>
      <c r="B2780" s="197">
        <f>Sales_Entry!B2780</f>
        <v>0</v>
      </c>
      <c r="C2780" s="198">
        <f>Sales_Entry!D2780</f>
        <v>0</v>
      </c>
      <c r="D2780" s="198" t="s">
        <v>1388</v>
      </c>
      <c r="E2780" s="198">
        <f>Sales_Entry!C2780</f>
        <v>0</v>
      </c>
      <c r="F2780" s="198">
        <f>Sales_Entry!E2780</f>
        <v>0</v>
      </c>
      <c r="G2780" s="199">
        <f>N(Sales_Entry!J2780)</f>
        <v>0</v>
      </c>
      <c r="H2780" s="199">
        <v>0</v>
      </c>
      <c r="I2780" s="199">
        <f t="shared" si="43"/>
        <v>0</v>
      </c>
      <c r="J2780" s="200"/>
      <c r="K2780" s="200" t="str" cm="1">
        <f t="array" ref="K2780">IF($C2780="","",IF(AND($C2780=Party_Statement!$C$5,$B2780&gt;=Party_Statement!$C$6,$B2780&lt;=Party_Statement!$E$6),SUMPRODUCT(($C$3:$C2780=Party_Statement!$C$5)*($B$3:$B2780&gt;=Party_Statement!$C$6)*($B$3:$B2780&lt;=Party_Statement!$E$6)),""))</f>
        <v/>
      </c>
    </row>
    <row r="2781" spans="1:11" x14ac:dyDescent="0.2">
      <c r="A2781" s="196">
        <f>Sales_Entry!A2781</f>
        <v>0</v>
      </c>
      <c r="B2781" s="197">
        <f>Sales_Entry!B2781</f>
        <v>0</v>
      </c>
      <c r="C2781" s="198">
        <f>Sales_Entry!D2781</f>
        <v>0</v>
      </c>
      <c r="D2781" s="198" t="s">
        <v>1388</v>
      </c>
      <c r="E2781" s="198">
        <f>Sales_Entry!C2781</f>
        <v>0</v>
      </c>
      <c r="F2781" s="198">
        <f>Sales_Entry!E2781</f>
        <v>0</v>
      </c>
      <c r="G2781" s="199">
        <f>N(Sales_Entry!J2781)</f>
        <v>0</v>
      </c>
      <c r="H2781" s="199">
        <v>0</v>
      </c>
      <c r="I2781" s="199">
        <f t="shared" si="43"/>
        <v>0</v>
      </c>
      <c r="J2781" s="200"/>
      <c r="K2781" s="200" t="str" cm="1">
        <f t="array" ref="K2781">IF($C2781="","",IF(AND($C2781=Party_Statement!$C$5,$B2781&gt;=Party_Statement!$C$6,$B2781&lt;=Party_Statement!$E$6),SUMPRODUCT(($C$3:$C2781=Party_Statement!$C$5)*($B$3:$B2781&gt;=Party_Statement!$C$6)*($B$3:$B2781&lt;=Party_Statement!$E$6)),""))</f>
        <v/>
      </c>
    </row>
    <row r="2782" spans="1:11" x14ac:dyDescent="0.2">
      <c r="A2782" s="196">
        <f>Sales_Entry!A2782</f>
        <v>0</v>
      </c>
      <c r="B2782" s="197">
        <f>Sales_Entry!B2782</f>
        <v>0</v>
      </c>
      <c r="C2782" s="198">
        <f>Sales_Entry!D2782</f>
        <v>0</v>
      </c>
      <c r="D2782" s="198" t="s">
        <v>1388</v>
      </c>
      <c r="E2782" s="198">
        <f>Sales_Entry!C2782</f>
        <v>0</v>
      </c>
      <c r="F2782" s="198">
        <f>Sales_Entry!E2782</f>
        <v>0</v>
      </c>
      <c r="G2782" s="199">
        <f>N(Sales_Entry!J2782)</f>
        <v>0</v>
      </c>
      <c r="H2782" s="199">
        <v>0</v>
      </c>
      <c r="I2782" s="199">
        <f t="shared" si="43"/>
        <v>0</v>
      </c>
      <c r="J2782" s="200"/>
      <c r="K2782" s="200" t="str" cm="1">
        <f t="array" ref="K2782">IF($C2782="","",IF(AND($C2782=Party_Statement!$C$5,$B2782&gt;=Party_Statement!$C$6,$B2782&lt;=Party_Statement!$E$6),SUMPRODUCT(($C$3:$C2782=Party_Statement!$C$5)*($B$3:$B2782&gt;=Party_Statement!$C$6)*($B$3:$B2782&lt;=Party_Statement!$E$6)),""))</f>
        <v/>
      </c>
    </row>
    <row r="2783" spans="1:11" x14ac:dyDescent="0.2">
      <c r="A2783" s="196">
        <f>Sales_Entry!A2783</f>
        <v>0</v>
      </c>
      <c r="B2783" s="197">
        <f>Sales_Entry!B2783</f>
        <v>0</v>
      </c>
      <c r="C2783" s="198">
        <f>Sales_Entry!D2783</f>
        <v>0</v>
      </c>
      <c r="D2783" s="198" t="s">
        <v>1388</v>
      </c>
      <c r="E2783" s="198">
        <f>Sales_Entry!C2783</f>
        <v>0</v>
      </c>
      <c r="F2783" s="198">
        <f>Sales_Entry!E2783</f>
        <v>0</v>
      </c>
      <c r="G2783" s="199">
        <f>N(Sales_Entry!J2783)</f>
        <v>0</v>
      </c>
      <c r="H2783" s="199">
        <v>0</v>
      </c>
      <c r="I2783" s="199">
        <f t="shared" si="43"/>
        <v>0</v>
      </c>
      <c r="J2783" s="200"/>
      <c r="K2783" s="200" t="str" cm="1">
        <f t="array" ref="K2783">IF($C2783="","",IF(AND($C2783=Party_Statement!$C$5,$B2783&gt;=Party_Statement!$C$6,$B2783&lt;=Party_Statement!$E$6),SUMPRODUCT(($C$3:$C2783=Party_Statement!$C$5)*($B$3:$B2783&gt;=Party_Statement!$C$6)*($B$3:$B2783&lt;=Party_Statement!$E$6)),""))</f>
        <v/>
      </c>
    </row>
    <row r="2784" spans="1:11" x14ac:dyDescent="0.2">
      <c r="A2784" s="196">
        <f>Sales_Entry!A2784</f>
        <v>0</v>
      </c>
      <c r="B2784" s="197">
        <f>Sales_Entry!B2784</f>
        <v>0</v>
      </c>
      <c r="C2784" s="198">
        <f>Sales_Entry!D2784</f>
        <v>0</v>
      </c>
      <c r="D2784" s="198" t="s">
        <v>1388</v>
      </c>
      <c r="E2784" s="198">
        <f>Sales_Entry!C2784</f>
        <v>0</v>
      </c>
      <c r="F2784" s="198">
        <f>Sales_Entry!E2784</f>
        <v>0</v>
      </c>
      <c r="G2784" s="199">
        <f>N(Sales_Entry!J2784)</f>
        <v>0</v>
      </c>
      <c r="H2784" s="199">
        <v>0</v>
      </c>
      <c r="I2784" s="199">
        <f t="shared" si="43"/>
        <v>0</v>
      </c>
      <c r="J2784" s="200"/>
      <c r="K2784" s="200" t="str" cm="1">
        <f t="array" ref="K2784">IF($C2784="","",IF(AND($C2784=Party_Statement!$C$5,$B2784&gt;=Party_Statement!$C$6,$B2784&lt;=Party_Statement!$E$6),SUMPRODUCT(($C$3:$C2784=Party_Statement!$C$5)*($B$3:$B2784&gt;=Party_Statement!$C$6)*($B$3:$B2784&lt;=Party_Statement!$E$6)),""))</f>
        <v/>
      </c>
    </row>
    <row r="2785" spans="1:11" x14ac:dyDescent="0.2">
      <c r="A2785" s="196">
        <f>Sales_Entry!A2785</f>
        <v>0</v>
      </c>
      <c r="B2785" s="197">
        <f>Sales_Entry!B2785</f>
        <v>0</v>
      </c>
      <c r="C2785" s="198">
        <f>Sales_Entry!D2785</f>
        <v>0</v>
      </c>
      <c r="D2785" s="198" t="s">
        <v>1388</v>
      </c>
      <c r="E2785" s="198">
        <f>Sales_Entry!C2785</f>
        <v>0</v>
      </c>
      <c r="F2785" s="198">
        <f>Sales_Entry!E2785</f>
        <v>0</v>
      </c>
      <c r="G2785" s="199">
        <f>N(Sales_Entry!J2785)</f>
        <v>0</v>
      </c>
      <c r="H2785" s="199">
        <v>0</v>
      </c>
      <c r="I2785" s="199">
        <f t="shared" si="43"/>
        <v>0</v>
      </c>
      <c r="J2785" s="200"/>
      <c r="K2785" s="200" t="str" cm="1">
        <f t="array" ref="K2785">IF($C2785="","",IF(AND($C2785=Party_Statement!$C$5,$B2785&gt;=Party_Statement!$C$6,$B2785&lt;=Party_Statement!$E$6),SUMPRODUCT(($C$3:$C2785=Party_Statement!$C$5)*($B$3:$B2785&gt;=Party_Statement!$C$6)*($B$3:$B2785&lt;=Party_Statement!$E$6)),""))</f>
        <v/>
      </c>
    </row>
    <row r="2786" spans="1:11" x14ac:dyDescent="0.2">
      <c r="A2786" s="196">
        <f>Sales_Entry!A2786</f>
        <v>0</v>
      </c>
      <c r="B2786" s="197">
        <f>Sales_Entry!B2786</f>
        <v>0</v>
      </c>
      <c r="C2786" s="198">
        <f>Sales_Entry!D2786</f>
        <v>0</v>
      </c>
      <c r="D2786" s="198" t="s">
        <v>1388</v>
      </c>
      <c r="E2786" s="198">
        <f>Sales_Entry!C2786</f>
        <v>0</v>
      </c>
      <c r="F2786" s="198">
        <f>Sales_Entry!E2786</f>
        <v>0</v>
      </c>
      <c r="G2786" s="199">
        <f>N(Sales_Entry!J2786)</f>
        <v>0</v>
      </c>
      <c r="H2786" s="199">
        <v>0</v>
      </c>
      <c r="I2786" s="199">
        <f t="shared" si="43"/>
        <v>0</v>
      </c>
      <c r="J2786" s="200"/>
      <c r="K2786" s="200" t="str" cm="1">
        <f t="array" ref="K2786">IF($C2786="","",IF(AND($C2786=Party_Statement!$C$5,$B2786&gt;=Party_Statement!$C$6,$B2786&lt;=Party_Statement!$E$6),SUMPRODUCT(($C$3:$C2786=Party_Statement!$C$5)*($B$3:$B2786&gt;=Party_Statement!$C$6)*($B$3:$B2786&lt;=Party_Statement!$E$6)),""))</f>
        <v/>
      </c>
    </row>
    <row r="2787" spans="1:11" x14ac:dyDescent="0.2">
      <c r="A2787" s="196">
        <f>Sales_Entry!A2787</f>
        <v>0</v>
      </c>
      <c r="B2787" s="197">
        <f>Sales_Entry!B2787</f>
        <v>0</v>
      </c>
      <c r="C2787" s="198">
        <f>Sales_Entry!D2787</f>
        <v>0</v>
      </c>
      <c r="D2787" s="198" t="s">
        <v>1388</v>
      </c>
      <c r="E2787" s="198">
        <f>Sales_Entry!C2787</f>
        <v>0</v>
      </c>
      <c r="F2787" s="198">
        <f>Sales_Entry!E2787</f>
        <v>0</v>
      </c>
      <c r="G2787" s="199">
        <f>N(Sales_Entry!J2787)</f>
        <v>0</v>
      </c>
      <c r="H2787" s="199">
        <v>0</v>
      </c>
      <c r="I2787" s="199">
        <f t="shared" si="43"/>
        <v>0</v>
      </c>
      <c r="J2787" s="200"/>
      <c r="K2787" s="200" t="str" cm="1">
        <f t="array" ref="K2787">IF($C2787="","",IF(AND($C2787=Party_Statement!$C$5,$B2787&gt;=Party_Statement!$C$6,$B2787&lt;=Party_Statement!$E$6),SUMPRODUCT(($C$3:$C2787=Party_Statement!$C$5)*($B$3:$B2787&gt;=Party_Statement!$C$6)*($B$3:$B2787&lt;=Party_Statement!$E$6)),""))</f>
        <v/>
      </c>
    </row>
    <row r="2788" spans="1:11" x14ac:dyDescent="0.2">
      <c r="A2788" s="196">
        <f>Sales_Entry!A2788</f>
        <v>0</v>
      </c>
      <c r="B2788" s="197">
        <f>Sales_Entry!B2788</f>
        <v>0</v>
      </c>
      <c r="C2788" s="198">
        <f>Sales_Entry!D2788</f>
        <v>0</v>
      </c>
      <c r="D2788" s="198" t="s">
        <v>1388</v>
      </c>
      <c r="E2788" s="198">
        <f>Sales_Entry!C2788</f>
        <v>0</v>
      </c>
      <c r="F2788" s="198">
        <f>Sales_Entry!E2788</f>
        <v>0</v>
      </c>
      <c r="G2788" s="199">
        <f>N(Sales_Entry!J2788)</f>
        <v>0</v>
      </c>
      <c r="H2788" s="199">
        <v>0</v>
      </c>
      <c r="I2788" s="199">
        <f t="shared" si="43"/>
        <v>0</v>
      </c>
      <c r="J2788" s="200"/>
      <c r="K2788" s="200" t="str" cm="1">
        <f t="array" ref="K2788">IF($C2788="","",IF(AND($C2788=Party_Statement!$C$5,$B2788&gt;=Party_Statement!$C$6,$B2788&lt;=Party_Statement!$E$6),SUMPRODUCT(($C$3:$C2788=Party_Statement!$C$5)*($B$3:$B2788&gt;=Party_Statement!$C$6)*($B$3:$B2788&lt;=Party_Statement!$E$6)),""))</f>
        <v/>
      </c>
    </row>
    <row r="2789" spans="1:11" x14ac:dyDescent="0.2">
      <c r="A2789" s="196">
        <f>Sales_Entry!A2789</f>
        <v>0</v>
      </c>
      <c r="B2789" s="197">
        <f>Sales_Entry!B2789</f>
        <v>0</v>
      </c>
      <c r="C2789" s="198">
        <f>Sales_Entry!D2789</f>
        <v>0</v>
      </c>
      <c r="D2789" s="198" t="s">
        <v>1388</v>
      </c>
      <c r="E2789" s="198">
        <f>Sales_Entry!C2789</f>
        <v>0</v>
      </c>
      <c r="F2789" s="198">
        <f>Sales_Entry!E2789</f>
        <v>0</v>
      </c>
      <c r="G2789" s="199">
        <f>N(Sales_Entry!J2789)</f>
        <v>0</v>
      </c>
      <c r="H2789" s="199">
        <v>0</v>
      </c>
      <c r="I2789" s="199">
        <f t="shared" si="43"/>
        <v>0</v>
      </c>
      <c r="J2789" s="200"/>
      <c r="K2789" s="200" t="str" cm="1">
        <f t="array" ref="K2789">IF($C2789="","",IF(AND($C2789=Party_Statement!$C$5,$B2789&gt;=Party_Statement!$C$6,$B2789&lt;=Party_Statement!$E$6),SUMPRODUCT(($C$3:$C2789=Party_Statement!$C$5)*($B$3:$B2789&gt;=Party_Statement!$C$6)*($B$3:$B2789&lt;=Party_Statement!$E$6)),""))</f>
        <v/>
      </c>
    </row>
    <row r="2790" spans="1:11" x14ac:dyDescent="0.2">
      <c r="A2790" s="196">
        <f>Sales_Entry!A2790</f>
        <v>0</v>
      </c>
      <c r="B2790" s="197">
        <f>Sales_Entry!B2790</f>
        <v>0</v>
      </c>
      <c r="C2790" s="198">
        <f>Sales_Entry!D2790</f>
        <v>0</v>
      </c>
      <c r="D2790" s="198" t="s">
        <v>1388</v>
      </c>
      <c r="E2790" s="198">
        <f>Sales_Entry!C2790</f>
        <v>0</v>
      </c>
      <c r="F2790" s="198">
        <f>Sales_Entry!E2790</f>
        <v>0</v>
      </c>
      <c r="G2790" s="199">
        <f>N(Sales_Entry!J2790)</f>
        <v>0</v>
      </c>
      <c r="H2790" s="199">
        <v>0</v>
      </c>
      <c r="I2790" s="199">
        <f t="shared" si="43"/>
        <v>0</v>
      </c>
      <c r="J2790" s="200"/>
      <c r="K2790" s="200" t="str" cm="1">
        <f t="array" ref="K2790">IF($C2790="","",IF(AND($C2790=Party_Statement!$C$5,$B2790&gt;=Party_Statement!$C$6,$B2790&lt;=Party_Statement!$E$6),SUMPRODUCT(($C$3:$C2790=Party_Statement!$C$5)*($B$3:$B2790&gt;=Party_Statement!$C$6)*($B$3:$B2790&lt;=Party_Statement!$E$6)),""))</f>
        <v/>
      </c>
    </row>
    <row r="2791" spans="1:11" x14ac:dyDescent="0.2">
      <c r="A2791" s="196">
        <f>Sales_Entry!A2791</f>
        <v>0</v>
      </c>
      <c r="B2791" s="197">
        <f>Sales_Entry!B2791</f>
        <v>0</v>
      </c>
      <c r="C2791" s="198">
        <f>Sales_Entry!D2791</f>
        <v>0</v>
      </c>
      <c r="D2791" s="198" t="s">
        <v>1388</v>
      </c>
      <c r="E2791" s="198">
        <f>Sales_Entry!C2791</f>
        <v>0</v>
      </c>
      <c r="F2791" s="198">
        <f>Sales_Entry!E2791</f>
        <v>0</v>
      </c>
      <c r="G2791" s="199">
        <f>N(Sales_Entry!J2791)</f>
        <v>0</v>
      </c>
      <c r="H2791" s="199">
        <v>0</v>
      </c>
      <c r="I2791" s="199">
        <f t="shared" si="43"/>
        <v>0</v>
      </c>
      <c r="J2791" s="200"/>
      <c r="K2791" s="200" t="str" cm="1">
        <f t="array" ref="K2791">IF($C2791="","",IF(AND($C2791=Party_Statement!$C$5,$B2791&gt;=Party_Statement!$C$6,$B2791&lt;=Party_Statement!$E$6),SUMPRODUCT(($C$3:$C2791=Party_Statement!$C$5)*($B$3:$B2791&gt;=Party_Statement!$C$6)*($B$3:$B2791&lt;=Party_Statement!$E$6)),""))</f>
        <v/>
      </c>
    </row>
    <row r="2792" spans="1:11" x14ac:dyDescent="0.2">
      <c r="A2792" s="196">
        <f>Sales_Entry!A2792</f>
        <v>0</v>
      </c>
      <c r="B2792" s="197">
        <f>Sales_Entry!B2792</f>
        <v>0</v>
      </c>
      <c r="C2792" s="198">
        <f>Sales_Entry!D2792</f>
        <v>0</v>
      </c>
      <c r="D2792" s="198" t="s">
        <v>1388</v>
      </c>
      <c r="E2792" s="198">
        <f>Sales_Entry!C2792</f>
        <v>0</v>
      </c>
      <c r="F2792" s="198">
        <f>Sales_Entry!E2792</f>
        <v>0</v>
      </c>
      <c r="G2792" s="199">
        <f>N(Sales_Entry!J2792)</f>
        <v>0</v>
      </c>
      <c r="H2792" s="199">
        <v>0</v>
      </c>
      <c r="I2792" s="199">
        <f t="shared" si="43"/>
        <v>0</v>
      </c>
      <c r="J2792" s="200"/>
      <c r="K2792" s="200" t="str" cm="1">
        <f t="array" ref="K2792">IF($C2792="","",IF(AND($C2792=Party_Statement!$C$5,$B2792&gt;=Party_Statement!$C$6,$B2792&lt;=Party_Statement!$E$6),SUMPRODUCT(($C$3:$C2792=Party_Statement!$C$5)*($B$3:$B2792&gt;=Party_Statement!$C$6)*($B$3:$B2792&lt;=Party_Statement!$E$6)),""))</f>
        <v/>
      </c>
    </row>
    <row r="2793" spans="1:11" x14ac:dyDescent="0.2">
      <c r="A2793" s="196">
        <f>Sales_Entry!A2793</f>
        <v>0</v>
      </c>
      <c r="B2793" s="197">
        <f>Sales_Entry!B2793</f>
        <v>0</v>
      </c>
      <c r="C2793" s="198">
        <f>Sales_Entry!D2793</f>
        <v>0</v>
      </c>
      <c r="D2793" s="198" t="s">
        <v>1388</v>
      </c>
      <c r="E2793" s="198">
        <f>Sales_Entry!C2793</f>
        <v>0</v>
      </c>
      <c r="F2793" s="198">
        <f>Sales_Entry!E2793</f>
        <v>0</v>
      </c>
      <c r="G2793" s="199">
        <f>N(Sales_Entry!J2793)</f>
        <v>0</v>
      </c>
      <c r="H2793" s="199">
        <v>0</v>
      </c>
      <c r="I2793" s="199">
        <f t="shared" si="43"/>
        <v>0</v>
      </c>
      <c r="J2793" s="200"/>
      <c r="K2793" s="200" t="str" cm="1">
        <f t="array" ref="K2793">IF($C2793="","",IF(AND($C2793=Party_Statement!$C$5,$B2793&gt;=Party_Statement!$C$6,$B2793&lt;=Party_Statement!$E$6),SUMPRODUCT(($C$3:$C2793=Party_Statement!$C$5)*($B$3:$B2793&gt;=Party_Statement!$C$6)*($B$3:$B2793&lt;=Party_Statement!$E$6)),""))</f>
        <v/>
      </c>
    </row>
    <row r="2794" spans="1:11" x14ac:dyDescent="0.2">
      <c r="A2794" s="196">
        <f>Sales_Entry!A2794</f>
        <v>0</v>
      </c>
      <c r="B2794" s="197">
        <f>Sales_Entry!B2794</f>
        <v>0</v>
      </c>
      <c r="C2794" s="198">
        <f>Sales_Entry!D2794</f>
        <v>0</v>
      </c>
      <c r="D2794" s="198" t="s">
        <v>1388</v>
      </c>
      <c r="E2794" s="198">
        <f>Sales_Entry!C2794</f>
        <v>0</v>
      </c>
      <c r="F2794" s="198">
        <f>Sales_Entry!E2794</f>
        <v>0</v>
      </c>
      <c r="G2794" s="199">
        <f>N(Sales_Entry!J2794)</f>
        <v>0</v>
      </c>
      <c r="H2794" s="199">
        <v>0</v>
      </c>
      <c r="I2794" s="199">
        <f t="shared" si="43"/>
        <v>0</v>
      </c>
      <c r="J2794" s="200"/>
      <c r="K2794" s="200" t="str" cm="1">
        <f t="array" ref="K2794">IF($C2794="","",IF(AND($C2794=Party_Statement!$C$5,$B2794&gt;=Party_Statement!$C$6,$B2794&lt;=Party_Statement!$E$6),SUMPRODUCT(($C$3:$C2794=Party_Statement!$C$5)*($B$3:$B2794&gt;=Party_Statement!$C$6)*($B$3:$B2794&lt;=Party_Statement!$E$6)),""))</f>
        <v/>
      </c>
    </row>
    <row r="2795" spans="1:11" x14ac:dyDescent="0.2">
      <c r="A2795" s="196">
        <f>Sales_Entry!A2795</f>
        <v>0</v>
      </c>
      <c r="B2795" s="197">
        <f>Sales_Entry!B2795</f>
        <v>0</v>
      </c>
      <c r="C2795" s="198">
        <f>Sales_Entry!D2795</f>
        <v>0</v>
      </c>
      <c r="D2795" s="198" t="s">
        <v>1388</v>
      </c>
      <c r="E2795" s="198">
        <f>Sales_Entry!C2795</f>
        <v>0</v>
      </c>
      <c r="F2795" s="198">
        <f>Sales_Entry!E2795</f>
        <v>0</v>
      </c>
      <c r="G2795" s="199">
        <f>N(Sales_Entry!J2795)</f>
        <v>0</v>
      </c>
      <c r="H2795" s="199">
        <v>0</v>
      </c>
      <c r="I2795" s="199">
        <f t="shared" si="43"/>
        <v>0</v>
      </c>
      <c r="J2795" s="200"/>
      <c r="K2795" s="200" t="str" cm="1">
        <f t="array" ref="K2795">IF($C2795="","",IF(AND($C2795=Party_Statement!$C$5,$B2795&gt;=Party_Statement!$C$6,$B2795&lt;=Party_Statement!$E$6),SUMPRODUCT(($C$3:$C2795=Party_Statement!$C$5)*($B$3:$B2795&gt;=Party_Statement!$C$6)*($B$3:$B2795&lt;=Party_Statement!$E$6)),""))</f>
        <v/>
      </c>
    </row>
    <row r="2796" spans="1:11" x14ac:dyDescent="0.2">
      <c r="A2796" s="196">
        <f>Sales_Entry!A2796</f>
        <v>0</v>
      </c>
      <c r="B2796" s="197">
        <f>Sales_Entry!B2796</f>
        <v>0</v>
      </c>
      <c r="C2796" s="198">
        <f>Sales_Entry!D2796</f>
        <v>0</v>
      </c>
      <c r="D2796" s="198" t="s">
        <v>1388</v>
      </c>
      <c r="E2796" s="198">
        <f>Sales_Entry!C2796</f>
        <v>0</v>
      </c>
      <c r="F2796" s="198">
        <f>Sales_Entry!E2796</f>
        <v>0</v>
      </c>
      <c r="G2796" s="199">
        <f>N(Sales_Entry!J2796)</f>
        <v>0</v>
      </c>
      <c r="H2796" s="199">
        <v>0</v>
      </c>
      <c r="I2796" s="199">
        <f t="shared" si="43"/>
        <v>0</v>
      </c>
      <c r="J2796" s="200"/>
      <c r="K2796" s="200" t="str" cm="1">
        <f t="array" ref="K2796">IF($C2796="","",IF(AND($C2796=Party_Statement!$C$5,$B2796&gt;=Party_Statement!$C$6,$B2796&lt;=Party_Statement!$E$6),SUMPRODUCT(($C$3:$C2796=Party_Statement!$C$5)*($B$3:$B2796&gt;=Party_Statement!$C$6)*($B$3:$B2796&lt;=Party_Statement!$E$6)),""))</f>
        <v/>
      </c>
    </row>
    <row r="2797" spans="1:11" x14ac:dyDescent="0.2">
      <c r="A2797" s="196">
        <f>Sales_Entry!A2797</f>
        <v>0</v>
      </c>
      <c r="B2797" s="197">
        <f>Sales_Entry!B2797</f>
        <v>0</v>
      </c>
      <c r="C2797" s="198">
        <f>Sales_Entry!D2797</f>
        <v>0</v>
      </c>
      <c r="D2797" s="198" t="s">
        <v>1388</v>
      </c>
      <c r="E2797" s="198">
        <f>Sales_Entry!C2797</f>
        <v>0</v>
      </c>
      <c r="F2797" s="198">
        <f>Sales_Entry!E2797</f>
        <v>0</v>
      </c>
      <c r="G2797" s="199">
        <f>N(Sales_Entry!J2797)</f>
        <v>0</v>
      </c>
      <c r="H2797" s="199">
        <v>0</v>
      </c>
      <c r="I2797" s="199">
        <f t="shared" si="43"/>
        <v>0</v>
      </c>
      <c r="J2797" s="200"/>
      <c r="K2797" s="200" t="str" cm="1">
        <f t="array" ref="K2797">IF($C2797="","",IF(AND($C2797=Party_Statement!$C$5,$B2797&gt;=Party_Statement!$C$6,$B2797&lt;=Party_Statement!$E$6),SUMPRODUCT(($C$3:$C2797=Party_Statement!$C$5)*($B$3:$B2797&gt;=Party_Statement!$C$6)*($B$3:$B2797&lt;=Party_Statement!$E$6)),""))</f>
        <v/>
      </c>
    </row>
    <row r="2798" spans="1:11" x14ac:dyDescent="0.2">
      <c r="A2798" s="196">
        <f>Sales_Entry!A2798</f>
        <v>0</v>
      </c>
      <c r="B2798" s="197">
        <f>Sales_Entry!B2798</f>
        <v>0</v>
      </c>
      <c r="C2798" s="198">
        <f>Sales_Entry!D2798</f>
        <v>0</v>
      </c>
      <c r="D2798" s="198" t="s">
        <v>1388</v>
      </c>
      <c r="E2798" s="198">
        <f>Sales_Entry!C2798</f>
        <v>0</v>
      </c>
      <c r="F2798" s="198">
        <f>Sales_Entry!E2798</f>
        <v>0</v>
      </c>
      <c r="G2798" s="199">
        <f>N(Sales_Entry!J2798)</f>
        <v>0</v>
      </c>
      <c r="H2798" s="199">
        <v>0</v>
      </c>
      <c r="I2798" s="199">
        <f t="shared" si="43"/>
        <v>0</v>
      </c>
      <c r="J2798" s="200"/>
      <c r="K2798" s="200" t="str" cm="1">
        <f t="array" ref="K2798">IF($C2798="","",IF(AND($C2798=Party_Statement!$C$5,$B2798&gt;=Party_Statement!$C$6,$B2798&lt;=Party_Statement!$E$6),SUMPRODUCT(($C$3:$C2798=Party_Statement!$C$5)*($B$3:$B2798&gt;=Party_Statement!$C$6)*($B$3:$B2798&lt;=Party_Statement!$E$6)),""))</f>
        <v/>
      </c>
    </row>
    <row r="2799" spans="1:11" x14ac:dyDescent="0.2">
      <c r="A2799" s="196">
        <f>Sales_Entry!A2799</f>
        <v>0</v>
      </c>
      <c r="B2799" s="197">
        <f>Sales_Entry!B2799</f>
        <v>0</v>
      </c>
      <c r="C2799" s="198">
        <f>Sales_Entry!D2799</f>
        <v>0</v>
      </c>
      <c r="D2799" s="198" t="s">
        <v>1388</v>
      </c>
      <c r="E2799" s="198">
        <f>Sales_Entry!C2799</f>
        <v>0</v>
      </c>
      <c r="F2799" s="198">
        <f>Sales_Entry!E2799</f>
        <v>0</v>
      </c>
      <c r="G2799" s="199">
        <f>N(Sales_Entry!J2799)</f>
        <v>0</v>
      </c>
      <c r="H2799" s="199">
        <v>0</v>
      </c>
      <c r="I2799" s="199">
        <f t="shared" si="43"/>
        <v>0</v>
      </c>
      <c r="J2799" s="200"/>
      <c r="K2799" s="200" t="str" cm="1">
        <f t="array" ref="K2799">IF($C2799="","",IF(AND($C2799=Party_Statement!$C$5,$B2799&gt;=Party_Statement!$C$6,$B2799&lt;=Party_Statement!$E$6),SUMPRODUCT(($C$3:$C2799=Party_Statement!$C$5)*($B$3:$B2799&gt;=Party_Statement!$C$6)*($B$3:$B2799&lt;=Party_Statement!$E$6)),""))</f>
        <v/>
      </c>
    </row>
    <row r="2800" spans="1:11" x14ac:dyDescent="0.2">
      <c r="A2800" s="196">
        <f>Sales_Entry!A2800</f>
        <v>0</v>
      </c>
      <c r="B2800" s="197">
        <f>Sales_Entry!B2800</f>
        <v>0</v>
      </c>
      <c r="C2800" s="198">
        <f>Sales_Entry!D2800</f>
        <v>0</v>
      </c>
      <c r="D2800" s="198" t="s">
        <v>1388</v>
      </c>
      <c r="E2800" s="198">
        <f>Sales_Entry!C2800</f>
        <v>0</v>
      </c>
      <c r="F2800" s="198">
        <f>Sales_Entry!E2800</f>
        <v>0</v>
      </c>
      <c r="G2800" s="199">
        <f>N(Sales_Entry!J2800)</f>
        <v>0</v>
      </c>
      <c r="H2800" s="199">
        <v>0</v>
      </c>
      <c r="I2800" s="199">
        <f t="shared" si="43"/>
        <v>0</v>
      </c>
      <c r="J2800" s="200"/>
      <c r="K2800" s="200" t="str" cm="1">
        <f t="array" ref="K2800">IF($C2800="","",IF(AND($C2800=Party_Statement!$C$5,$B2800&gt;=Party_Statement!$C$6,$B2800&lt;=Party_Statement!$E$6),SUMPRODUCT(($C$3:$C2800=Party_Statement!$C$5)*($B$3:$B2800&gt;=Party_Statement!$C$6)*($B$3:$B2800&lt;=Party_Statement!$E$6)),""))</f>
        <v/>
      </c>
    </row>
    <row r="2801" spans="1:11" x14ac:dyDescent="0.2">
      <c r="A2801" s="196">
        <f>Sales_Entry!A2801</f>
        <v>0</v>
      </c>
      <c r="B2801" s="197">
        <f>Sales_Entry!B2801</f>
        <v>0</v>
      </c>
      <c r="C2801" s="198">
        <f>Sales_Entry!D2801</f>
        <v>0</v>
      </c>
      <c r="D2801" s="198" t="s">
        <v>1388</v>
      </c>
      <c r="E2801" s="198">
        <f>Sales_Entry!C2801</f>
        <v>0</v>
      </c>
      <c r="F2801" s="198">
        <f>Sales_Entry!E2801</f>
        <v>0</v>
      </c>
      <c r="G2801" s="199">
        <f>N(Sales_Entry!J2801)</f>
        <v>0</v>
      </c>
      <c r="H2801" s="199">
        <v>0</v>
      </c>
      <c r="I2801" s="199">
        <f t="shared" si="43"/>
        <v>0</v>
      </c>
      <c r="J2801" s="200"/>
      <c r="K2801" s="200" t="str" cm="1">
        <f t="array" ref="K2801">IF($C2801="","",IF(AND($C2801=Party_Statement!$C$5,$B2801&gt;=Party_Statement!$C$6,$B2801&lt;=Party_Statement!$E$6),SUMPRODUCT(($C$3:$C2801=Party_Statement!$C$5)*($B$3:$B2801&gt;=Party_Statement!$C$6)*($B$3:$B2801&lt;=Party_Statement!$E$6)),""))</f>
        <v/>
      </c>
    </row>
    <row r="2802" spans="1:11" x14ac:dyDescent="0.2">
      <c r="A2802" s="196">
        <f>Sales_Entry!A2802</f>
        <v>0</v>
      </c>
      <c r="B2802" s="197">
        <f>Sales_Entry!B2802</f>
        <v>0</v>
      </c>
      <c r="C2802" s="198">
        <f>Sales_Entry!D2802</f>
        <v>0</v>
      </c>
      <c r="D2802" s="198" t="s">
        <v>1388</v>
      </c>
      <c r="E2802" s="198">
        <f>Sales_Entry!C2802</f>
        <v>0</v>
      </c>
      <c r="F2802" s="198">
        <f>Sales_Entry!E2802</f>
        <v>0</v>
      </c>
      <c r="G2802" s="199">
        <f>N(Sales_Entry!J2802)</f>
        <v>0</v>
      </c>
      <c r="H2802" s="199">
        <v>0</v>
      </c>
      <c r="I2802" s="199">
        <f t="shared" si="43"/>
        <v>0</v>
      </c>
      <c r="J2802" s="200"/>
      <c r="K2802" s="200" t="str" cm="1">
        <f t="array" ref="K2802">IF($C2802="","",IF(AND($C2802=Party_Statement!$C$5,$B2802&gt;=Party_Statement!$C$6,$B2802&lt;=Party_Statement!$E$6),SUMPRODUCT(($C$3:$C2802=Party_Statement!$C$5)*($B$3:$B2802&gt;=Party_Statement!$C$6)*($B$3:$B2802&lt;=Party_Statement!$E$6)),""))</f>
        <v/>
      </c>
    </row>
    <row r="2803" spans="1:11" x14ac:dyDescent="0.2">
      <c r="A2803" s="196">
        <f>Sales_Entry!A2803</f>
        <v>0</v>
      </c>
      <c r="B2803" s="197">
        <f>Sales_Entry!B2803</f>
        <v>0</v>
      </c>
      <c r="C2803" s="198">
        <f>Sales_Entry!D2803</f>
        <v>0</v>
      </c>
      <c r="D2803" s="198" t="s">
        <v>1388</v>
      </c>
      <c r="E2803" s="198">
        <f>Sales_Entry!C2803</f>
        <v>0</v>
      </c>
      <c r="F2803" s="198">
        <f>Sales_Entry!E2803</f>
        <v>0</v>
      </c>
      <c r="G2803" s="199">
        <f>N(Sales_Entry!J2803)</f>
        <v>0</v>
      </c>
      <c r="H2803" s="199">
        <v>0</v>
      </c>
      <c r="I2803" s="199">
        <f t="shared" si="43"/>
        <v>0</v>
      </c>
      <c r="J2803" s="200"/>
      <c r="K2803" s="200" t="str" cm="1">
        <f t="array" ref="K2803">IF($C2803="","",IF(AND($C2803=Party_Statement!$C$5,$B2803&gt;=Party_Statement!$C$6,$B2803&lt;=Party_Statement!$E$6),SUMPRODUCT(($C$3:$C2803=Party_Statement!$C$5)*($B$3:$B2803&gt;=Party_Statement!$C$6)*($B$3:$B2803&lt;=Party_Statement!$E$6)),""))</f>
        <v/>
      </c>
    </row>
    <row r="2804" spans="1:11" x14ac:dyDescent="0.2">
      <c r="A2804" s="196">
        <f>Sales_Entry!A2804</f>
        <v>0</v>
      </c>
      <c r="B2804" s="197">
        <f>Sales_Entry!B2804</f>
        <v>0</v>
      </c>
      <c r="C2804" s="198">
        <f>Sales_Entry!D2804</f>
        <v>0</v>
      </c>
      <c r="D2804" s="198" t="s">
        <v>1388</v>
      </c>
      <c r="E2804" s="198">
        <f>Sales_Entry!C2804</f>
        <v>0</v>
      </c>
      <c r="F2804" s="198">
        <f>Sales_Entry!E2804</f>
        <v>0</v>
      </c>
      <c r="G2804" s="199">
        <f>N(Sales_Entry!J2804)</f>
        <v>0</v>
      </c>
      <c r="H2804" s="199">
        <v>0</v>
      </c>
      <c r="I2804" s="199">
        <f t="shared" si="43"/>
        <v>0</v>
      </c>
      <c r="J2804" s="200"/>
      <c r="K2804" s="200" t="str" cm="1">
        <f t="array" ref="K2804">IF($C2804="","",IF(AND($C2804=Party_Statement!$C$5,$B2804&gt;=Party_Statement!$C$6,$B2804&lt;=Party_Statement!$E$6),SUMPRODUCT(($C$3:$C2804=Party_Statement!$C$5)*($B$3:$B2804&gt;=Party_Statement!$C$6)*($B$3:$B2804&lt;=Party_Statement!$E$6)),""))</f>
        <v/>
      </c>
    </row>
    <row r="2805" spans="1:11" x14ac:dyDescent="0.2">
      <c r="A2805" s="196">
        <f>Sales_Entry!A2805</f>
        <v>0</v>
      </c>
      <c r="B2805" s="197">
        <f>Sales_Entry!B2805</f>
        <v>0</v>
      </c>
      <c r="C2805" s="198">
        <f>Sales_Entry!D2805</f>
        <v>0</v>
      </c>
      <c r="D2805" s="198" t="s">
        <v>1388</v>
      </c>
      <c r="E2805" s="198">
        <f>Sales_Entry!C2805</f>
        <v>0</v>
      </c>
      <c r="F2805" s="198">
        <f>Sales_Entry!E2805</f>
        <v>0</v>
      </c>
      <c r="G2805" s="199">
        <f>N(Sales_Entry!J2805)</f>
        <v>0</v>
      </c>
      <c r="H2805" s="199">
        <v>0</v>
      </c>
      <c r="I2805" s="199">
        <f t="shared" si="43"/>
        <v>0</v>
      </c>
      <c r="J2805" s="200"/>
      <c r="K2805" s="200" t="str" cm="1">
        <f t="array" ref="K2805">IF($C2805="","",IF(AND($C2805=Party_Statement!$C$5,$B2805&gt;=Party_Statement!$C$6,$B2805&lt;=Party_Statement!$E$6),SUMPRODUCT(($C$3:$C2805=Party_Statement!$C$5)*($B$3:$B2805&gt;=Party_Statement!$C$6)*($B$3:$B2805&lt;=Party_Statement!$E$6)),""))</f>
        <v/>
      </c>
    </row>
    <row r="2806" spans="1:11" x14ac:dyDescent="0.2">
      <c r="A2806" s="196">
        <f>Sales_Entry!A2806</f>
        <v>0</v>
      </c>
      <c r="B2806" s="197">
        <f>Sales_Entry!B2806</f>
        <v>0</v>
      </c>
      <c r="C2806" s="198">
        <f>Sales_Entry!D2806</f>
        <v>0</v>
      </c>
      <c r="D2806" s="198" t="s">
        <v>1388</v>
      </c>
      <c r="E2806" s="198">
        <f>Sales_Entry!C2806</f>
        <v>0</v>
      </c>
      <c r="F2806" s="198">
        <f>Sales_Entry!E2806</f>
        <v>0</v>
      </c>
      <c r="G2806" s="199">
        <f>N(Sales_Entry!J2806)</f>
        <v>0</v>
      </c>
      <c r="H2806" s="199">
        <v>0</v>
      </c>
      <c r="I2806" s="199">
        <f t="shared" si="43"/>
        <v>0</v>
      </c>
      <c r="J2806" s="200"/>
      <c r="K2806" s="200" t="str" cm="1">
        <f t="array" ref="K2806">IF($C2806="","",IF(AND($C2806=Party_Statement!$C$5,$B2806&gt;=Party_Statement!$C$6,$B2806&lt;=Party_Statement!$E$6),SUMPRODUCT(($C$3:$C2806=Party_Statement!$C$5)*($B$3:$B2806&gt;=Party_Statement!$C$6)*($B$3:$B2806&lt;=Party_Statement!$E$6)),""))</f>
        <v/>
      </c>
    </row>
    <row r="2807" spans="1:11" x14ac:dyDescent="0.2">
      <c r="A2807" s="196">
        <f>Sales_Entry!A2807</f>
        <v>0</v>
      </c>
      <c r="B2807" s="197">
        <f>Sales_Entry!B2807</f>
        <v>0</v>
      </c>
      <c r="C2807" s="198">
        <f>Sales_Entry!D2807</f>
        <v>0</v>
      </c>
      <c r="D2807" s="198" t="s">
        <v>1388</v>
      </c>
      <c r="E2807" s="198">
        <f>Sales_Entry!C2807</f>
        <v>0</v>
      </c>
      <c r="F2807" s="198">
        <f>Sales_Entry!E2807</f>
        <v>0</v>
      </c>
      <c r="G2807" s="199">
        <f>N(Sales_Entry!J2807)</f>
        <v>0</v>
      </c>
      <c r="H2807" s="199">
        <v>0</v>
      </c>
      <c r="I2807" s="199">
        <f t="shared" si="43"/>
        <v>0</v>
      </c>
      <c r="J2807" s="200"/>
      <c r="K2807" s="200" t="str" cm="1">
        <f t="array" ref="K2807">IF($C2807="","",IF(AND($C2807=Party_Statement!$C$5,$B2807&gt;=Party_Statement!$C$6,$B2807&lt;=Party_Statement!$E$6),SUMPRODUCT(($C$3:$C2807=Party_Statement!$C$5)*($B$3:$B2807&gt;=Party_Statement!$C$6)*($B$3:$B2807&lt;=Party_Statement!$E$6)),""))</f>
        <v/>
      </c>
    </row>
    <row r="2808" spans="1:11" x14ac:dyDescent="0.2">
      <c r="A2808" s="196">
        <f>Sales_Entry!A2808</f>
        <v>0</v>
      </c>
      <c r="B2808" s="197">
        <f>Sales_Entry!B2808</f>
        <v>0</v>
      </c>
      <c r="C2808" s="198">
        <f>Sales_Entry!D2808</f>
        <v>0</v>
      </c>
      <c r="D2808" s="198" t="s">
        <v>1388</v>
      </c>
      <c r="E2808" s="198">
        <f>Sales_Entry!C2808</f>
        <v>0</v>
      </c>
      <c r="F2808" s="198">
        <f>Sales_Entry!E2808</f>
        <v>0</v>
      </c>
      <c r="G2808" s="199">
        <f>N(Sales_Entry!J2808)</f>
        <v>0</v>
      </c>
      <c r="H2808" s="199">
        <v>0</v>
      </c>
      <c r="I2808" s="199">
        <f t="shared" si="43"/>
        <v>0</v>
      </c>
      <c r="J2808" s="200"/>
      <c r="K2808" s="200" t="str" cm="1">
        <f t="array" ref="K2808">IF($C2808="","",IF(AND($C2808=Party_Statement!$C$5,$B2808&gt;=Party_Statement!$C$6,$B2808&lt;=Party_Statement!$E$6),SUMPRODUCT(($C$3:$C2808=Party_Statement!$C$5)*($B$3:$B2808&gt;=Party_Statement!$C$6)*($B$3:$B2808&lt;=Party_Statement!$E$6)),""))</f>
        <v/>
      </c>
    </row>
    <row r="2809" spans="1:11" x14ac:dyDescent="0.2">
      <c r="A2809" s="196">
        <f>Sales_Entry!A2809</f>
        <v>0</v>
      </c>
      <c r="B2809" s="197">
        <f>Sales_Entry!B2809</f>
        <v>0</v>
      </c>
      <c r="C2809" s="198">
        <f>Sales_Entry!D2809</f>
        <v>0</v>
      </c>
      <c r="D2809" s="198" t="s">
        <v>1388</v>
      </c>
      <c r="E2809" s="198">
        <f>Sales_Entry!C2809</f>
        <v>0</v>
      </c>
      <c r="F2809" s="198">
        <f>Sales_Entry!E2809</f>
        <v>0</v>
      </c>
      <c r="G2809" s="199">
        <f>N(Sales_Entry!J2809)</f>
        <v>0</v>
      </c>
      <c r="H2809" s="199">
        <v>0</v>
      </c>
      <c r="I2809" s="199">
        <f t="shared" si="43"/>
        <v>0</v>
      </c>
      <c r="J2809" s="200"/>
      <c r="K2809" s="200" t="str" cm="1">
        <f t="array" ref="K2809">IF($C2809="","",IF(AND($C2809=Party_Statement!$C$5,$B2809&gt;=Party_Statement!$C$6,$B2809&lt;=Party_Statement!$E$6),SUMPRODUCT(($C$3:$C2809=Party_Statement!$C$5)*($B$3:$B2809&gt;=Party_Statement!$C$6)*($B$3:$B2809&lt;=Party_Statement!$E$6)),""))</f>
        <v/>
      </c>
    </row>
    <row r="2810" spans="1:11" x14ac:dyDescent="0.2">
      <c r="A2810" s="196">
        <f>Sales_Entry!A2810</f>
        <v>0</v>
      </c>
      <c r="B2810" s="197">
        <f>Sales_Entry!B2810</f>
        <v>0</v>
      </c>
      <c r="C2810" s="198">
        <f>Sales_Entry!D2810</f>
        <v>0</v>
      </c>
      <c r="D2810" s="198" t="s">
        <v>1388</v>
      </c>
      <c r="E2810" s="198">
        <f>Sales_Entry!C2810</f>
        <v>0</v>
      </c>
      <c r="F2810" s="198">
        <f>Sales_Entry!E2810</f>
        <v>0</v>
      </c>
      <c r="G2810" s="199">
        <f>N(Sales_Entry!J2810)</f>
        <v>0</v>
      </c>
      <c r="H2810" s="199">
        <v>0</v>
      </c>
      <c r="I2810" s="199">
        <f t="shared" si="43"/>
        <v>0</v>
      </c>
      <c r="J2810" s="200"/>
      <c r="K2810" s="200" t="str" cm="1">
        <f t="array" ref="K2810">IF($C2810="","",IF(AND($C2810=Party_Statement!$C$5,$B2810&gt;=Party_Statement!$C$6,$B2810&lt;=Party_Statement!$E$6),SUMPRODUCT(($C$3:$C2810=Party_Statement!$C$5)*($B$3:$B2810&gt;=Party_Statement!$C$6)*($B$3:$B2810&lt;=Party_Statement!$E$6)),""))</f>
        <v/>
      </c>
    </row>
    <row r="2811" spans="1:11" x14ac:dyDescent="0.2">
      <c r="A2811" s="196">
        <f>Sales_Entry!A2811</f>
        <v>0</v>
      </c>
      <c r="B2811" s="197">
        <f>Sales_Entry!B2811</f>
        <v>0</v>
      </c>
      <c r="C2811" s="198">
        <f>Sales_Entry!D2811</f>
        <v>0</v>
      </c>
      <c r="D2811" s="198" t="s">
        <v>1388</v>
      </c>
      <c r="E2811" s="198">
        <f>Sales_Entry!C2811</f>
        <v>0</v>
      </c>
      <c r="F2811" s="198">
        <f>Sales_Entry!E2811</f>
        <v>0</v>
      </c>
      <c r="G2811" s="199">
        <f>N(Sales_Entry!J2811)</f>
        <v>0</v>
      </c>
      <c r="H2811" s="199">
        <v>0</v>
      </c>
      <c r="I2811" s="199">
        <f t="shared" si="43"/>
        <v>0</v>
      </c>
      <c r="J2811" s="200"/>
      <c r="K2811" s="200" t="str" cm="1">
        <f t="array" ref="K2811">IF($C2811="","",IF(AND($C2811=Party_Statement!$C$5,$B2811&gt;=Party_Statement!$C$6,$B2811&lt;=Party_Statement!$E$6),SUMPRODUCT(($C$3:$C2811=Party_Statement!$C$5)*($B$3:$B2811&gt;=Party_Statement!$C$6)*($B$3:$B2811&lt;=Party_Statement!$E$6)),""))</f>
        <v/>
      </c>
    </row>
    <row r="2812" spans="1:11" x14ac:dyDescent="0.2">
      <c r="A2812" s="196">
        <f>Sales_Entry!A2812</f>
        <v>0</v>
      </c>
      <c r="B2812" s="197">
        <f>Sales_Entry!B2812</f>
        <v>0</v>
      </c>
      <c r="C2812" s="198">
        <f>Sales_Entry!D2812</f>
        <v>0</v>
      </c>
      <c r="D2812" s="198" t="s">
        <v>1388</v>
      </c>
      <c r="E2812" s="198">
        <f>Sales_Entry!C2812</f>
        <v>0</v>
      </c>
      <c r="F2812" s="198">
        <f>Sales_Entry!E2812</f>
        <v>0</v>
      </c>
      <c r="G2812" s="199">
        <f>N(Sales_Entry!J2812)</f>
        <v>0</v>
      </c>
      <c r="H2812" s="199">
        <v>0</v>
      </c>
      <c r="I2812" s="199">
        <f t="shared" si="43"/>
        <v>0</v>
      </c>
      <c r="J2812" s="200"/>
      <c r="K2812" s="200" t="str" cm="1">
        <f t="array" ref="K2812">IF($C2812="","",IF(AND($C2812=Party_Statement!$C$5,$B2812&gt;=Party_Statement!$C$6,$B2812&lt;=Party_Statement!$E$6),SUMPRODUCT(($C$3:$C2812=Party_Statement!$C$5)*($B$3:$B2812&gt;=Party_Statement!$C$6)*($B$3:$B2812&lt;=Party_Statement!$E$6)),""))</f>
        <v/>
      </c>
    </row>
    <row r="2813" spans="1:11" x14ac:dyDescent="0.2">
      <c r="A2813" s="196">
        <f>Sales_Entry!A2813</f>
        <v>0</v>
      </c>
      <c r="B2813" s="197">
        <f>Sales_Entry!B2813</f>
        <v>0</v>
      </c>
      <c r="C2813" s="198">
        <f>Sales_Entry!D2813</f>
        <v>0</v>
      </c>
      <c r="D2813" s="198" t="s">
        <v>1388</v>
      </c>
      <c r="E2813" s="198">
        <f>Sales_Entry!C2813</f>
        <v>0</v>
      </c>
      <c r="F2813" s="198">
        <f>Sales_Entry!E2813</f>
        <v>0</v>
      </c>
      <c r="G2813" s="199">
        <f>N(Sales_Entry!J2813)</f>
        <v>0</v>
      </c>
      <c r="H2813" s="199">
        <v>0</v>
      </c>
      <c r="I2813" s="199">
        <f t="shared" si="43"/>
        <v>0</v>
      </c>
      <c r="J2813" s="200"/>
      <c r="K2813" s="200" t="str" cm="1">
        <f t="array" ref="K2813">IF($C2813="","",IF(AND($C2813=Party_Statement!$C$5,$B2813&gt;=Party_Statement!$C$6,$B2813&lt;=Party_Statement!$E$6),SUMPRODUCT(($C$3:$C2813=Party_Statement!$C$5)*($B$3:$B2813&gt;=Party_Statement!$C$6)*($B$3:$B2813&lt;=Party_Statement!$E$6)),""))</f>
        <v/>
      </c>
    </row>
    <row r="2814" spans="1:11" x14ac:dyDescent="0.2">
      <c r="A2814" s="196">
        <f>Sales_Entry!A2814</f>
        <v>0</v>
      </c>
      <c r="B2814" s="197">
        <f>Sales_Entry!B2814</f>
        <v>0</v>
      </c>
      <c r="C2814" s="198">
        <f>Sales_Entry!D2814</f>
        <v>0</v>
      </c>
      <c r="D2814" s="198" t="s">
        <v>1388</v>
      </c>
      <c r="E2814" s="198">
        <f>Sales_Entry!C2814</f>
        <v>0</v>
      </c>
      <c r="F2814" s="198">
        <f>Sales_Entry!E2814</f>
        <v>0</v>
      </c>
      <c r="G2814" s="199">
        <f>N(Sales_Entry!J2814)</f>
        <v>0</v>
      </c>
      <c r="H2814" s="199">
        <v>0</v>
      </c>
      <c r="I2814" s="199">
        <f t="shared" si="43"/>
        <v>0</v>
      </c>
      <c r="J2814" s="200"/>
      <c r="K2814" s="200" t="str" cm="1">
        <f t="array" ref="K2814">IF($C2814="","",IF(AND($C2814=Party_Statement!$C$5,$B2814&gt;=Party_Statement!$C$6,$B2814&lt;=Party_Statement!$E$6),SUMPRODUCT(($C$3:$C2814=Party_Statement!$C$5)*($B$3:$B2814&gt;=Party_Statement!$C$6)*($B$3:$B2814&lt;=Party_Statement!$E$6)),""))</f>
        <v/>
      </c>
    </row>
    <row r="2815" spans="1:11" x14ac:dyDescent="0.2">
      <c r="A2815" s="196">
        <f>Sales_Entry!A2815</f>
        <v>0</v>
      </c>
      <c r="B2815" s="197">
        <f>Sales_Entry!B2815</f>
        <v>0</v>
      </c>
      <c r="C2815" s="198">
        <f>Sales_Entry!D2815</f>
        <v>0</v>
      </c>
      <c r="D2815" s="198" t="s">
        <v>1388</v>
      </c>
      <c r="E2815" s="198">
        <f>Sales_Entry!C2815</f>
        <v>0</v>
      </c>
      <c r="F2815" s="198">
        <f>Sales_Entry!E2815</f>
        <v>0</v>
      </c>
      <c r="G2815" s="199">
        <f>N(Sales_Entry!J2815)</f>
        <v>0</v>
      </c>
      <c r="H2815" s="199">
        <v>0</v>
      </c>
      <c r="I2815" s="199">
        <f t="shared" si="43"/>
        <v>0</v>
      </c>
      <c r="J2815" s="200"/>
      <c r="K2815" s="200" t="str" cm="1">
        <f t="array" ref="K2815">IF($C2815="","",IF(AND($C2815=Party_Statement!$C$5,$B2815&gt;=Party_Statement!$C$6,$B2815&lt;=Party_Statement!$E$6),SUMPRODUCT(($C$3:$C2815=Party_Statement!$C$5)*($B$3:$B2815&gt;=Party_Statement!$C$6)*($B$3:$B2815&lt;=Party_Statement!$E$6)),""))</f>
        <v/>
      </c>
    </row>
    <row r="2816" spans="1:11" x14ac:dyDescent="0.2">
      <c r="A2816" s="196">
        <f>Sales_Entry!A2816</f>
        <v>0</v>
      </c>
      <c r="B2816" s="197">
        <f>Sales_Entry!B2816</f>
        <v>0</v>
      </c>
      <c r="C2816" s="198">
        <f>Sales_Entry!D2816</f>
        <v>0</v>
      </c>
      <c r="D2816" s="198" t="s">
        <v>1388</v>
      </c>
      <c r="E2816" s="198">
        <f>Sales_Entry!C2816</f>
        <v>0</v>
      </c>
      <c r="F2816" s="198">
        <f>Sales_Entry!E2816</f>
        <v>0</v>
      </c>
      <c r="G2816" s="199">
        <f>N(Sales_Entry!J2816)</f>
        <v>0</v>
      </c>
      <c r="H2816" s="199">
        <v>0</v>
      </c>
      <c r="I2816" s="199">
        <f t="shared" si="43"/>
        <v>0</v>
      </c>
      <c r="J2816" s="200"/>
      <c r="K2816" s="200" t="str" cm="1">
        <f t="array" ref="K2816">IF($C2816="","",IF(AND($C2816=Party_Statement!$C$5,$B2816&gt;=Party_Statement!$C$6,$B2816&lt;=Party_Statement!$E$6),SUMPRODUCT(($C$3:$C2816=Party_Statement!$C$5)*($B$3:$B2816&gt;=Party_Statement!$C$6)*($B$3:$B2816&lt;=Party_Statement!$E$6)),""))</f>
        <v/>
      </c>
    </row>
    <row r="2817" spans="1:11" x14ac:dyDescent="0.2">
      <c r="A2817" s="196">
        <f>Sales_Entry!A2817</f>
        <v>0</v>
      </c>
      <c r="B2817" s="197">
        <f>Sales_Entry!B2817</f>
        <v>0</v>
      </c>
      <c r="C2817" s="198">
        <f>Sales_Entry!D2817</f>
        <v>0</v>
      </c>
      <c r="D2817" s="198" t="s">
        <v>1388</v>
      </c>
      <c r="E2817" s="198">
        <f>Sales_Entry!C2817</f>
        <v>0</v>
      </c>
      <c r="F2817" s="198">
        <f>Sales_Entry!E2817</f>
        <v>0</v>
      </c>
      <c r="G2817" s="199">
        <f>N(Sales_Entry!J2817)</f>
        <v>0</v>
      </c>
      <c r="H2817" s="199">
        <v>0</v>
      </c>
      <c r="I2817" s="199">
        <f t="shared" si="43"/>
        <v>0</v>
      </c>
      <c r="J2817" s="200"/>
      <c r="K2817" s="200" t="str" cm="1">
        <f t="array" ref="K2817">IF($C2817="","",IF(AND($C2817=Party_Statement!$C$5,$B2817&gt;=Party_Statement!$C$6,$B2817&lt;=Party_Statement!$E$6),SUMPRODUCT(($C$3:$C2817=Party_Statement!$C$5)*($B$3:$B2817&gt;=Party_Statement!$C$6)*($B$3:$B2817&lt;=Party_Statement!$E$6)),""))</f>
        <v/>
      </c>
    </row>
    <row r="2818" spans="1:11" x14ac:dyDescent="0.2">
      <c r="A2818" s="196">
        <f>Sales_Entry!A2818</f>
        <v>0</v>
      </c>
      <c r="B2818" s="197">
        <f>Sales_Entry!B2818</f>
        <v>0</v>
      </c>
      <c r="C2818" s="198">
        <f>Sales_Entry!D2818</f>
        <v>0</v>
      </c>
      <c r="D2818" s="198" t="s">
        <v>1388</v>
      </c>
      <c r="E2818" s="198">
        <f>Sales_Entry!C2818</f>
        <v>0</v>
      </c>
      <c r="F2818" s="198">
        <f>Sales_Entry!E2818</f>
        <v>0</v>
      </c>
      <c r="G2818" s="199">
        <f>N(Sales_Entry!J2818)</f>
        <v>0</v>
      </c>
      <c r="H2818" s="199">
        <v>0</v>
      </c>
      <c r="I2818" s="199">
        <f t="shared" si="43"/>
        <v>0</v>
      </c>
      <c r="J2818" s="200"/>
      <c r="K2818" s="200" t="str" cm="1">
        <f t="array" ref="K2818">IF($C2818="","",IF(AND($C2818=Party_Statement!$C$5,$B2818&gt;=Party_Statement!$C$6,$B2818&lt;=Party_Statement!$E$6),SUMPRODUCT(($C$3:$C2818=Party_Statement!$C$5)*($B$3:$B2818&gt;=Party_Statement!$C$6)*($B$3:$B2818&lt;=Party_Statement!$E$6)),""))</f>
        <v/>
      </c>
    </row>
    <row r="2819" spans="1:11" x14ac:dyDescent="0.2">
      <c r="A2819" s="196">
        <f>Sales_Entry!A2819</f>
        <v>0</v>
      </c>
      <c r="B2819" s="197">
        <f>Sales_Entry!B2819</f>
        <v>0</v>
      </c>
      <c r="C2819" s="198">
        <f>Sales_Entry!D2819</f>
        <v>0</v>
      </c>
      <c r="D2819" s="198" t="s">
        <v>1388</v>
      </c>
      <c r="E2819" s="198">
        <f>Sales_Entry!C2819</f>
        <v>0</v>
      </c>
      <c r="F2819" s="198">
        <f>Sales_Entry!E2819</f>
        <v>0</v>
      </c>
      <c r="G2819" s="199">
        <f>N(Sales_Entry!J2819)</f>
        <v>0</v>
      </c>
      <c r="H2819" s="199">
        <v>0</v>
      </c>
      <c r="I2819" s="199">
        <f t="shared" si="43"/>
        <v>0</v>
      </c>
      <c r="J2819" s="200"/>
      <c r="K2819" s="200" t="str" cm="1">
        <f t="array" ref="K2819">IF($C2819="","",IF(AND($C2819=Party_Statement!$C$5,$B2819&gt;=Party_Statement!$C$6,$B2819&lt;=Party_Statement!$E$6),SUMPRODUCT(($C$3:$C2819=Party_Statement!$C$5)*($B$3:$B2819&gt;=Party_Statement!$C$6)*($B$3:$B2819&lt;=Party_Statement!$E$6)),""))</f>
        <v/>
      </c>
    </row>
    <row r="2820" spans="1:11" x14ac:dyDescent="0.2">
      <c r="A2820" s="196">
        <f>Sales_Entry!A2820</f>
        <v>0</v>
      </c>
      <c r="B2820" s="197">
        <f>Sales_Entry!B2820</f>
        <v>0</v>
      </c>
      <c r="C2820" s="198">
        <f>Sales_Entry!D2820</f>
        <v>0</v>
      </c>
      <c r="D2820" s="198" t="s">
        <v>1388</v>
      </c>
      <c r="E2820" s="198">
        <f>Sales_Entry!C2820</f>
        <v>0</v>
      </c>
      <c r="F2820" s="198">
        <f>Sales_Entry!E2820</f>
        <v>0</v>
      </c>
      <c r="G2820" s="199">
        <f>N(Sales_Entry!J2820)</f>
        <v>0</v>
      </c>
      <c r="H2820" s="199">
        <v>0</v>
      </c>
      <c r="I2820" s="199">
        <f t="shared" ref="I2820:I2883" si="44">IF($C2820="","",$G2820-$H2820)</f>
        <v>0</v>
      </c>
      <c r="J2820" s="200"/>
      <c r="K2820" s="200" t="str" cm="1">
        <f t="array" ref="K2820">IF($C2820="","",IF(AND($C2820=Party_Statement!$C$5,$B2820&gt;=Party_Statement!$C$6,$B2820&lt;=Party_Statement!$E$6),SUMPRODUCT(($C$3:$C2820=Party_Statement!$C$5)*($B$3:$B2820&gt;=Party_Statement!$C$6)*($B$3:$B2820&lt;=Party_Statement!$E$6)),""))</f>
        <v/>
      </c>
    </row>
    <row r="2821" spans="1:11" x14ac:dyDescent="0.2">
      <c r="A2821" s="196">
        <f>Sales_Entry!A2821</f>
        <v>0</v>
      </c>
      <c r="B2821" s="197">
        <f>Sales_Entry!B2821</f>
        <v>0</v>
      </c>
      <c r="C2821" s="198">
        <f>Sales_Entry!D2821</f>
        <v>0</v>
      </c>
      <c r="D2821" s="198" t="s">
        <v>1388</v>
      </c>
      <c r="E2821" s="198">
        <f>Sales_Entry!C2821</f>
        <v>0</v>
      </c>
      <c r="F2821" s="198">
        <f>Sales_Entry!E2821</f>
        <v>0</v>
      </c>
      <c r="G2821" s="199">
        <f>N(Sales_Entry!J2821)</f>
        <v>0</v>
      </c>
      <c r="H2821" s="199">
        <v>0</v>
      </c>
      <c r="I2821" s="199">
        <f t="shared" si="44"/>
        <v>0</v>
      </c>
      <c r="J2821" s="200"/>
      <c r="K2821" s="200" t="str" cm="1">
        <f t="array" ref="K2821">IF($C2821="","",IF(AND($C2821=Party_Statement!$C$5,$B2821&gt;=Party_Statement!$C$6,$B2821&lt;=Party_Statement!$E$6),SUMPRODUCT(($C$3:$C2821=Party_Statement!$C$5)*($B$3:$B2821&gt;=Party_Statement!$C$6)*($B$3:$B2821&lt;=Party_Statement!$E$6)),""))</f>
        <v/>
      </c>
    </row>
    <row r="2822" spans="1:11" x14ac:dyDescent="0.2">
      <c r="A2822" s="196">
        <f>Sales_Entry!A2822</f>
        <v>0</v>
      </c>
      <c r="B2822" s="197">
        <f>Sales_Entry!B2822</f>
        <v>0</v>
      </c>
      <c r="C2822" s="198">
        <f>Sales_Entry!D2822</f>
        <v>0</v>
      </c>
      <c r="D2822" s="198" t="s">
        <v>1388</v>
      </c>
      <c r="E2822" s="198">
        <f>Sales_Entry!C2822</f>
        <v>0</v>
      </c>
      <c r="F2822" s="198">
        <f>Sales_Entry!E2822</f>
        <v>0</v>
      </c>
      <c r="G2822" s="199">
        <f>N(Sales_Entry!J2822)</f>
        <v>0</v>
      </c>
      <c r="H2822" s="199">
        <v>0</v>
      </c>
      <c r="I2822" s="199">
        <f t="shared" si="44"/>
        <v>0</v>
      </c>
      <c r="J2822" s="200"/>
      <c r="K2822" s="200" t="str" cm="1">
        <f t="array" ref="K2822">IF($C2822="","",IF(AND($C2822=Party_Statement!$C$5,$B2822&gt;=Party_Statement!$C$6,$B2822&lt;=Party_Statement!$E$6),SUMPRODUCT(($C$3:$C2822=Party_Statement!$C$5)*($B$3:$B2822&gt;=Party_Statement!$C$6)*($B$3:$B2822&lt;=Party_Statement!$E$6)),""))</f>
        <v/>
      </c>
    </row>
    <row r="2823" spans="1:11" x14ac:dyDescent="0.2">
      <c r="A2823" s="196">
        <f>Sales_Entry!A2823</f>
        <v>0</v>
      </c>
      <c r="B2823" s="197">
        <f>Sales_Entry!B2823</f>
        <v>0</v>
      </c>
      <c r="C2823" s="198">
        <f>Sales_Entry!D2823</f>
        <v>0</v>
      </c>
      <c r="D2823" s="198" t="s">
        <v>1388</v>
      </c>
      <c r="E2823" s="198">
        <f>Sales_Entry!C2823</f>
        <v>0</v>
      </c>
      <c r="F2823" s="198">
        <f>Sales_Entry!E2823</f>
        <v>0</v>
      </c>
      <c r="G2823" s="199">
        <f>N(Sales_Entry!J2823)</f>
        <v>0</v>
      </c>
      <c r="H2823" s="199">
        <v>0</v>
      </c>
      <c r="I2823" s="199">
        <f t="shared" si="44"/>
        <v>0</v>
      </c>
      <c r="J2823" s="200"/>
      <c r="K2823" s="200" t="str" cm="1">
        <f t="array" ref="K2823">IF($C2823="","",IF(AND($C2823=Party_Statement!$C$5,$B2823&gt;=Party_Statement!$C$6,$B2823&lt;=Party_Statement!$E$6),SUMPRODUCT(($C$3:$C2823=Party_Statement!$C$5)*($B$3:$B2823&gt;=Party_Statement!$C$6)*($B$3:$B2823&lt;=Party_Statement!$E$6)),""))</f>
        <v/>
      </c>
    </row>
    <row r="2824" spans="1:11" x14ac:dyDescent="0.2">
      <c r="A2824" s="196">
        <f>Sales_Entry!A2824</f>
        <v>0</v>
      </c>
      <c r="B2824" s="197">
        <f>Sales_Entry!B2824</f>
        <v>0</v>
      </c>
      <c r="C2824" s="198">
        <f>Sales_Entry!D2824</f>
        <v>0</v>
      </c>
      <c r="D2824" s="198" t="s">
        <v>1388</v>
      </c>
      <c r="E2824" s="198">
        <f>Sales_Entry!C2824</f>
        <v>0</v>
      </c>
      <c r="F2824" s="198">
        <f>Sales_Entry!E2824</f>
        <v>0</v>
      </c>
      <c r="G2824" s="199">
        <f>N(Sales_Entry!J2824)</f>
        <v>0</v>
      </c>
      <c r="H2824" s="199">
        <v>0</v>
      </c>
      <c r="I2824" s="199">
        <f t="shared" si="44"/>
        <v>0</v>
      </c>
      <c r="J2824" s="200"/>
      <c r="K2824" s="200" t="str" cm="1">
        <f t="array" ref="K2824">IF($C2824="","",IF(AND($C2824=Party_Statement!$C$5,$B2824&gt;=Party_Statement!$C$6,$B2824&lt;=Party_Statement!$E$6),SUMPRODUCT(($C$3:$C2824=Party_Statement!$C$5)*($B$3:$B2824&gt;=Party_Statement!$C$6)*($B$3:$B2824&lt;=Party_Statement!$E$6)),""))</f>
        <v/>
      </c>
    </row>
    <row r="2825" spans="1:11" x14ac:dyDescent="0.2">
      <c r="A2825" s="196">
        <f>Sales_Entry!A2825</f>
        <v>0</v>
      </c>
      <c r="B2825" s="197">
        <f>Sales_Entry!B2825</f>
        <v>0</v>
      </c>
      <c r="C2825" s="198">
        <f>Sales_Entry!D2825</f>
        <v>0</v>
      </c>
      <c r="D2825" s="198" t="s">
        <v>1388</v>
      </c>
      <c r="E2825" s="198">
        <f>Sales_Entry!C2825</f>
        <v>0</v>
      </c>
      <c r="F2825" s="198">
        <f>Sales_Entry!E2825</f>
        <v>0</v>
      </c>
      <c r="G2825" s="199">
        <f>N(Sales_Entry!J2825)</f>
        <v>0</v>
      </c>
      <c r="H2825" s="199">
        <v>0</v>
      </c>
      <c r="I2825" s="199">
        <f t="shared" si="44"/>
        <v>0</v>
      </c>
      <c r="J2825" s="200"/>
      <c r="K2825" s="200" t="str" cm="1">
        <f t="array" ref="K2825">IF($C2825="","",IF(AND($C2825=Party_Statement!$C$5,$B2825&gt;=Party_Statement!$C$6,$B2825&lt;=Party_Statement!$E$6),SUMPRODUCT(($C$3:$C2825=Party_Statement!$C$5)*($B$3:$B2825&gt;=Party_Statement!$C$6)*($B$3:$B2825&lt;=Party_Statement!$E$6)),""))</f>
        <v/>
      </c>
    </row>
    <row r="2826" spans="1:11" x14ac:dyDescent="0.2">
      <c r="A2826" s="196">
        <f>Sales_Entry!A2826</f>
        <v>0</v>
      </c>
      <c r="B2826" s="197">
        <f>Sales_Entry!B2826</f>
        <v>0</v>
      </c>
      <c r="C2826" s="198">
        <f>Sales_Entry!D2826</f>
        <v>0</v>
      </c>
      <c r="D2826" s="198" t="s">
        <v>1388</v>
      </c>
      <c r="E2826" s="198">
        <f>Sales_Entry!C2826</f>
        <v>0</v>
      </c>
      <c r="F2826" s="198">
        <f>Sales_Entry!E2826</f>
        <v>0</v>
      </c>
      <c r="G2826" s="199">
        <f>N(Sales_Entry!J2826)</f>
        <v>0</v>
      </c>
      <c r="H2826" s="199">
        <v>0</v>
      </c>
      <c r="I2826" s="199">
        <f t="shared" si="44"/>
        <v>0</v>
      </c>
      <c r="J2826" s="200"/>
      <c r="K2826" s="200" t="str" cm="1">
        <f t="array" ref="K2826">IF($C2826="","",IF(AND($C2826=Party_Statement!$C$5,$B2826&gt;=Party_Statement!$C$6,$B2826&lt;=Party_Statement!$E$6),SUMPRODUCT(($C$3:$C2826=Party_Statement!$C$5)*($B$3:$B2826&gt;=Party_Statement!$C$6)*($B$3:$B2826&lt;=Party_Statement!$E$6)),""))</f>
        <v/>
      </c>
    </row>
    <row r="2827" spans="1:11" x14ac:dyDescent="0.2">
      <c r="A2827" s="196">
        <f>Sales_Entry!A2827</f>
        <v>0</v>
      </c>
      <c r="B2827" s="197">
        <f>Sales_Entry!B2827</f>
        <v>0</v>
      </c>
      <c r="C2827" s="198">
        <f>Sales_Entry!D2827</f>
        <v>0</v>
      </c>
      <c r="D2827" s="198" t="s">
        <v>1388</v>
      </c>
      <c r="E2827" s="198">
        <f>Sales_Entry!C2827</f>
        <v>0</v>
      </c>
      <c r="F2827" s="198">
        <f>Sales_Entry!E2827</f>
        <v>0</v>
      </c>
      <c r="G2827" s="199">
        <f>N(Sales_Entry!J2827)</f>
        <v>0</v>
      </c>
      <c r="H2827" s="199">
        <v>0</v>
      </c>
      <c r="I2827" s="199">
        <f t="shared" si="44"/>
        <v>0</v>
      </c>
      <c r="J2827" s="200"/>
      <c r="K2827" s="200" t="str" cm="1">
        <f t="array" ref="K2827">IF($C2827="","",IF(AND($C2827=Party_Statement!$C$5,$B2827&gt;=Party_Statement!$C$6,$B2827&lt;=Party_Statement!$E$6),SUMPRODUCT(($C$3:$C2827=Party_Statement!$C$5)*($B$3:$B2827&gt;=Party_Statement!$C$6)*($B$3:$B2827&lt;=Party_Statement!$E$6)),""))</f>
        <v/>
      </c>
    </row>
    <row r="2828" spans="1:11" x14ac:dyDescent="0.2">
      <c r="A2828" s="196">
        <f>Sales_Entry!A2828</f>
        <v>0</v>
      </c>
      <c r="B2828" s="197">
        <f>Sales_Entry!B2828</f>
        <v>0</v>
      </c>
      <c r="C2828" s="198">
        <f>Sales_Entry!D2828</f>
        <v>0</v>
      </c>
      <c r="D2828" s="198" t="s">
        <v>1388</v>
      </c>
      <c r="E2828" s="198">
        <f>Sales_Entry!C2828</f>
        <v>0</v>
      </c>
      <c r="F2828" s="198">
        <f>Sales_Entry!E2828</f>
        <v>0</v>
      </c>
      <c r="G2828" s="199">
        <f>N(Sales_Entry!J2828)</f>
        <v>0</v>
      </c>
      <c r="H2828" s="199">
        <v>0</v>
      </c>
      <c r="I2828" s="199">
        <f t="shared" si="44"/>
        <v>0</v>
      </c>
      <c r="J2828" s="200"/>
      <c r="K2828" s="200" t="str" cm="1">
        <f t="array" ref="K2828">IF($C2828="","",IF(AND($C2828=Party_Statement!$C$5,$B2828&gt;=Party_Statement!$C$6,$B2828&lt;=Party_Statement!$E$6),SUMPRODUCT(($C$3:$C2828=Party_Statement!$C$5)*($B$3:$B2828&gt;=Party_Statement!$C$6)*($B$3:$B2828&lt;=Party_Statement!$E$6)),""))</f>
        <v/>
      </c>
    </row>
    <row r="2829" spans="1:11" x14ac:dyDescent="0.2">
      <c r="A2829" s="196">
        <f>Sales_Entry!A2829</f>
        <v>0</v>
      </c>
      <c r="B2829" s="197">
        <f>Sales_Entry!B2829</f>
        <v>0</v>
      </c>
      <c r="C2829" s="198">
        <f>Sales_Entry!D2829</f>
        <v>0</v>
      </c>
      <c r="D2829" s="198" t="s">
        <v>1388</v>
      </c>
      <c r="E2829" s="198">
        <f>Sales_Entry!C2829</f>
        <v>0</v>
      </c>
      <c r="F2829" s="198">
        <f>Sales_Entry!E2829</f>
        <v>0</v>
      </c>
      <c r="G2829" s="199">
        <f>N(Sales_Entry!J2829)</f>
        <v>0</v>
      </c>
      <c r="H2829" s="199">
        <v>0</v>
      </c>
      <c r="I2829" s="199">
        <f t="shared" si="44"/>
        <v>0</v>
      </c>
      <c r="J2829" s="200"/>
      <c r="K2829" s="200" t="str" cm="1">
        <f t="array" ref="K2829">IF($C2829="","",IF(AND($C2829=Party_Statement!$C$5,$B2829&gt;=Party_Statement!$C$6,$B2829&lt;=Party_Statement!$E$6),SUMPRODUCT(($C$3:$C2829=Party_Statement!$C$5)*($B$3:$B2829&gt;=Party_Statement!$C$6)*($B$3:$B2829&lt;=Party_Statement!$E$6)),""))</f>
        <v/>
      </c>
    </row>
    <row r="2830" spans="1:11" x14ac:dyDescent="0.2">
      <c r="A2830" s="196">
        <f>Sales_Entry!A2830</f>
        <v>0</v>
      </c>
      <c r="B2830" s="197">
        <f>Sales_Entry!B2830</f>
        <v>0</v>
      </c>
      <c r="C2830" s="198">
        <f>Sales_Entry!D2830</f>
        <v>0</v>
      </c>
      <c r="D2830" s="198" t="s">
        <v>1388</v>
      </c>
      <c r="E2830" s="198">
        <f>Sales_Entry!C2830</f>
        <v>0</v>
      </c>
      <c r="F2830" s="198">
        <f>Sales_Entry!E2830</f>
        <v>0</v>
      </c>
      <c r="G2830" s="199">
        <f>N(Sales_Entry!J2830)</f>
        <v>0</v>
      </c>
      <c r="H2830" s="199">
        <v>0</v>
      </c>
      <c r="I2830" s="199">
        <f t="shared" si="44"/>
        <v>0</v>
      </c>
      <c r="J2830" s="200"/>
      <c r="K2830" s="200" t="str" cm="1">
        <f t="array" ref="K2830">IF($C2830="","",IF(AND($C2830=Party_Statement!$C$5,$B2830&gt;=Party_Statement!$C$6,$B2830&lt;=Party_Statement!$E$6),SUMPRODUCT(($C$3:$C2830=Party_Statement!$C$5)*($B$3:$B2830&gt;=Party_Statement!$C$6)*($B$3:$B2830&lt;=Party_Statement!$E$6)),""))</f>
        <v/>
      </c>
    </row>
    <row r="2831" spans="1:11" x14ac:dyDescent="0.2">
      <c r="A2831" s="196">
        <f>Sales_Entry!A2831</f>
        <v>0</v>
      </c>
      <c r="B2831" s="197">
        <f>Sales_Entry!B2831</f>
        <v>0</v>
      </c>
      <c r="C2831" s="198">
        <f>Sales_Entry!D2831</f>
        <v>0</v>
      </c>
      <c r="D2831" s="198" t="s">
        <v>1388</v>
      </c>
      <c r="E2831" s="198">
        <f>Sales_Entry!C2831</f>
        <v>0</v>
      </c>
      <c r="F2831" s="198">
        <f>Sales_Entry!E2831</f>
        <v>0</v>
      </c>
      <c r="G2831" s="199">
        <f>N(Sales_Entry!J2831)</f>
        <v>0</v>
      </c>
      <c r="H2831" s="199">
        <v>0</v>
      </c>
      <c r="I2831" s="199">
        <f t="shared" si="44"/>
        <v>0</v>
      </c>
      <c r="J2831" s="200"/>
      <c r="K2831" s="200" t="str" cm="1">
        <f t="array" ref="K2831">IF($C2831="","",IF(AND($C2831=Party_Statement!$C$5,$B2831&gt;=Party_Statement!$C$6,$B2831&lt;=Party_Statement!$E$6),SUMPRODUCT(($C$3:$C2831=Party_Statement!$C$5)*($B$3:$B2831&gt;=Party_Statement!$C$6)*($B$3:$B2831&lt;=Party_Statement!$E$6)),""))</f>
        <v/>
      </c>
    </row>
    <row r="2832" spans="1:11" x14ac:dyDescent="0.2">
      <c r="A2832" s="196">
        <f>Sales_Entry!A2832</f>
        <v>0</v>
      </c>
      <c r="B2832" s="197">
        <f>Sales_Entry!B2832</f>
        <v>0</v>
      </c>
      <c r="C2832" s="198">
        <f>Sales_Entry!D2832</f>
        <v>0</v>
      </c>
      <c r="D2832" s="198" t="s">
        <v>1388</v>
      </c>
      <c r="E2832" s="198">
        <f>Sales_Entry!C2832</f>
        <v>0</v>
      </c>
      <c r="F2832" s="198">
        <f>Sales_Entry!E2832</f>
        <v>0</v>
      </c>
      <c r="G2832" s="199">
        <f>N(Sales_Entry!J2832)</f>
        <v>0</v>
      </c>
      <c r="H2832" s="199">
        <v>0</v>
      </c>
      <c r="I2832" s="199">
        <f t="shared" si="44"/>
        <v>0</v>
      </c>
      <c r="J2832" s="200"/>
      <c r="K2832" s="200" t="str" cm="1">
        <f t="array" ref="K2832">IF($C2832="","",IF(AND($C2832=Party_Statement!$C$5,$B2832&gt;=Party_Statement!$C$6,$B2832&lt;=Party_Statement!$E$6),SUMPRODUCT(($C$3:$C2832=Party_Statement!$C$5)*($B$3:$B2832&gt;=Party_Statement!$C$6)*($B$3:$B2832&lt;=Party_Statement!$E$6)),""))</f>
        <v/>
      </c>
    </row>
    <row r="2833" spans="1:11" x14ac:dyDescent="0.2">
      <c r="A2833" s="196">
        <f>Sales_Entry!A2833</f>
        <v>0</v>
      </c>
      <c r="B2833" s="197">
        <f>Sales_Entry!B2833</f>
        <v>0</v>
      </c>
      <c r="C2833" s="198">
        <f>Sales_Entry!D2833</f>
        <v>0</v>
      </c>
      <c r="D2833" s="198" t="s">
        <v>1388</v>
      </c>
      <c r="E2833" s="198">
        <f>Sales_Entry!C2833</f>
        <v>0</v>
      </c>
      <c r="F2833" s="198">
        <f>Sales_Entry!E2833</f>
        <v>0</v>
      </c>
      <c r="G2833" s="199">
        <f>N(Sales_Entry!J2833)</f>
        <v>0</v>
      </c>
      <c r="H2833" s="199">
        <v>0</v>
      </c>
      <c r="I2833" s="199">
        <f t="shared" si="44"/>
        <v>0</v>
      </c>
      <c r="J2833" s="200"/>
      <c r="K2833" s="200" t="str" cm="1">
        <f t="array" ref="K2833">IF($C2833="","",IF(AND($C2833=Party_Statement!$C$5,$B2833&gt;=Party_Statement!$C$6,$B2833&lt;=Party_Statement!$E$6),SUMPRODUCT(($C$3:$C2833=Party_Statement!$C$5)*($B$3:$B2833&gt;=Party_Statement!$C$6)*($B$3:$B2833&lt;=Party_Statement!$E$6)),""))</f>
        <v/>
      </c>
    </row>
    <row r="2834" spans="1:11" x14ac:dyDescent="0.2">
      <c r="A2834" s="196">
        <f>Sales_Entry!A2834</f>
        <v>0</v>
      </c>
      <c r="B2834" s="197">
        <f>Sales_Entry!B2834</f>
        <v>0</v>
      </c>
      <c r="C2834" s="198">
        <f>Sales_Entry!D2834</f>
        <v>0</v>
      </c>
      <c r="D2834" s="198" t="s">
        <v>1388</v>
      </c>
      <c r="E2834" s="198">
        <f>Sales_Entry!C2834</f>
        <v>0</v>
      </c>
      <c r="F2834" s="198">
        <f>Sales_Entry!E2834</f>
        <v>0</v>
      </c>
      <c r="G2834" s="199">
        <f>N(Sales_Entry!J2834)</f>
        <v>0</v>
      </c>
      <c r="H2834" s="199">
        <v>0</v>
      </c>
      <c r="I2834" s="199">
        <f t="shared" si="44"/>
        <v>0</v>
      </c>
      <c r="J2834" s="200"/>
      <c r="K2834" s="200" t="str" cm="1">
        <f t="array" ref="K2834">IF($C2834="","",IF(AND($C2834=Party_Statement!$C$5,$B2834&gt;=Party_Statement!$C$6,$B2834&lt;=Party_Statement!$E$6),SUMPRODUCT(($C$3:$C2834=Party_Statement!$C$5)*($B$3:$B2834&gt;=Party_Statement!$C$6)*($B$3:$B2834&lt;=Party_Statement!$E$6)),""))</f>
        <v/>
      </c>
    </row>
    <row r="2835" spans="1:11" x14ac:dyDescent="0.2">
      <c r="A2835" s="196">
        <f>Sales_Entry!A2835</f>
        <v>0</v>
      </c>
      <c r="B2835" s="197">
        <f>Sales_Entry!B2835</f>
        <v>0</v>
      </c>
      <c r="C2835" s="198">
        <f>Sales_Entry!D2835</f>
        <v>0</v>
      </c>
      <c r="D2835" s="198" t="s">
        <v>1388</v>
      </c>
      <c r="E2835" s="198">
        <f>Sales_Entry!C2835</f>
        <v>0</v>
      </c>
      <c r="F2835" s="198">
        <f>Sales_Entry!E2835</f>
        <v>0</v>
      </c>
      <c r="G2835" s="199">
        <f>N(Sales_Entry!J2835)</f>
        <v>0</v>
      </c>
      <c r="H2835" s="199">
        <v>0</v>
      </c>
      <c r="I2835" s="199">
        <f t="shared" si="44"/>
        <v>0</v>
      </c>
      <c r="J2835" s="200"/>
      <c r="K2835" s="200" t="str" cm="1">
        <f t="array" ref="K2835">IF($C2835="","",IF(AND($C2835=Party_Statement!$C$5,$B2835&gt;=Party_Statement!$C$6,$B2835&lt;=Party_Statement!$E$6),SUMPRODUCT(($C$3:$C2835=Party_Statement!$C$5)*($B$3:$B2835&gt;=Party_Statement!$C$6)*($B$3:$B2835&lt;=Party_Statement!$E$6)),""))</f>
        <v/>
      </c>
    </row>
    <row r="2836" spans="1:11" x14ac:dyDescent="0.2">
      <c r="A2836" s="196">
        <f>Sales_Entry!A2836</f>
        <v>0</v>
      </c>
      <c r="B2836" s="197">
        <f>Sales_Entry!B2836</f>
        <v>0</v>
      </c>
      <c r="C2836" s="198">
        <f>Sales_Entry!D2836</f>
        <v>0</v>
      </c>
      <c r="D2836" s="198" t="s">
        <v>1388</v>
      </c>
      <c r="E2836" s="198">
        <f>Sales_Entry!C2836</f>
        <v>0</v>
      </c>
      <c r="F2836" s="198">
        <f>Sales_Entry!E2836</f>
        <v>0</v>
      </c>
      <c r="G2836" s="199">
        <f>N(Sales_Entry!J2836)</f>
        <v>0</v>
      </c>
      <c r="H2836" s="199">
        <v>0</v>
      </c>
      <c r="I2836" s="199">
        <f t="shared" si="44"/>
        <v>0</v>
      </c>
      <c r="J2836" s="200"/>
      <c r="K2836" s="200" t="str" cm="1">
        <f t="array" ref="K2836">IF($C2836="","",IF(AND($C2836=Party_Statement!$C$5,$B2836&gt;=Party_Statement!$C$6,$B2836&lt;=Party_Statement!$E$6),SUMPRODUCT(($C$3:$C2836=Party_Statement!$C$5)*($B$3:$B2836&gt;=Party_Statement!$C$6)*($B$3:$B2836&lt;=Party_Statement!$E$6)),""))</f>
        <v/>
      </c>
    </row>
    <row r="2837" spans="1:11" x14ac:dyDescent="0.2">
      <c r="A2837" s="196">
        <f>Sales_Entry!A2837</f>
        <v>0</v>
      </c>
      <c r="B2837" s="197">
        <f>Sales_Entry!B2837</f>
        <v>0</v>
      </c>
      <c r="C2837" s="198">
        <f>Sales_Entry!D2837</f>
        <v>0</v>
      </c>
      <c r="D2837" s="198" t="s">
        <v>1388</v>
      </c>
      <c r="E2837" s="198">
        <f>Sales_Entry!C2837</f>
        <v>0</v>
      </c>
      <c r="F2837" s="198">
        <f>Sales_Entry!E2837</f>
        <v>0</v>
      </c>
      <c r="G2837" s="199">
        <f>N(Sales_Entry!J2837)</f>
        <v>0</v>
      </c>
      <c r="H2837" s="199">
        <v>0</v>
      </c>
      <c r="I2837" s="199">
        <f t="shared" si="44"/>
        <v>0</v>
      </c>
      <c r="J2837" s="200"/>
      <c r="K2837" s="200" t="str" cm="1">
        <f t="array" ref="K2837">IF($C2837="","",IF(AND($C2837=Party_Statement!$C$5,$B2837&gt;=Party_Statement!$C$6,$B2837&lt;=Party_Statement!$E$6),SUMPRODUCT(($C$3:$C2837=Party_Statement!$C$5)*($B$3:$B2837&gt;=Party_Statement!$C$6)*($B$3:$B2837&lt;=Party_Statement!$E$6)),""))</f>
        <v/>
      </c>
    </row>
    <row r="2838" spans="1:11" x14ac:dyDescent="0.2">
      <c r="A2838" s="196">
        <f>Sales_Entry!A2838</f>
        <v>0</v>
      </c>
      <c r="B2838" s="197">
        <f>Sales_Entry!B2838</f>
        <v>0</v>
      </c>
      <c r="C2838" s="198">
        <f>Sales_Entry!D2838</f>
        <v>0</v>
      </c>
      <c r="D2838" s="198" t="s">
        <v>1388</v>
      </c>
      <c r="E2838" s="198">
        <f>Sales_Entry!C2838</f>
        <v>0</v>
      </c>
      <c r="F2838" s="198">
        <f>Sales_Entry!E2838</f>
        <v>0</v>
      </c>
      <c r="G2838" s="199">
        <f>N(Sales_Entry!J2838)</f>
        <v>0</v>
      </c>
      <c r="H2838" s="199">
        <v>0</v>
      </c>
      <c r="I2838" s="199">
        <f t="shared" si="44"/>
        <v>0</v>
      </c>
      <c r="J2838" s="200"/>
      <c r="K2838" s="200" t="str" cm="1">
        <f t="array" ref="K2838">IF($C2838="","",IF(AND($C2838=Party_Statement!$C$5,$B2838&gt;=Party_Statement!$C$6,$B2838&lt;=Party_Statement!$E$6),SUMPRODUCT(($C$3:$C2838=Party_Statement!$C$5)*($B$3:$B2838&gt;=Party_Statement!$C$6)*($B$3:$B2838&lt;=Party_Statement!$E$6)),""))</f>
        <v/>
      </c>
    </row>
    <row r="2839" spans="1:11" x14ac:dyDescent="0.2">
      <c r="A2839" s="196">
        <f>Sales_Entry!A2839</f>
        <v>0</v>
      </c>
      <c r="B2839" s="197">
        <f>Sales_Entry!B2839</f>
        <v>0</v>
      </c>
      <c r="C2839" s="198">
        <f>Sales_Entry!D2839</f>
        <v>0</v>
      </c>
      <c r="D2839" s="198" t="s">
        <v>1388</v>
      </c>
      <c r="E2839" s="198">
        <f>Sales_Entry!C2839</f>
        <v>0</v>
      </c>
      <c r="F2839" s="198">
        <f>Sales_Entry!E2839</f>
        <v>0</v>
      </c>
      <c r="G2839" s="199">
        <f>N(Sales_Entry!J2839)</f>
        <v>0</v>
      </c>
      <c r="H2839" s="199">
        <v>0</v>
      </c>
      <c r="I2839" s="199">
        <f t="shared" si="44"/>
        <v>0</v>
      </c>
      <c r="J2839" s="200"/>
      <c r="K2839" s="200" t="str" cm="1">
        <f t="array" ref="K2839">IF($C2839="","",IF(AND($C2839=Party_Statement!$C$5,$B2839&gt;=Party_Statement!$C$6,$B2839&lt;=Party_Statement!$E$6),SUMPRODUCT(($C$3:$C2839=Party_Statement!$C$5)*($B$3:$B2839&gt;=Party_Statement!$C$6)*($B$3:$B2839&lt;=Party_Statement!$E$6)),""))</f>
        <v/>
      </c>
    </row>
    <row r="2840" spans="1:11" x14ac:dyDescent="0.2">
      <c r="A2840" s="196">
        <f>Sales_Entry!A2840</f>
        <v>0</v>
      </c>
      <c r="B2840" s="197">
        <f>Sales_Entry!B2840</f>
        <v>0</v>
      </c>
      <c r="C2840" s="198">
        <f>Sales_Entry!D2840</f>
        <v>0</v>
      </c>
      <c r="D2840" s="198" t="s">
        <v>1388</v>
      </c>
      <c r="E2840" s="198">
        <f>Sales_Entry!C2840</f>
        <v>0</v>
      </c>
      <c r="F2840" s="198">
        <f>Sales_Entry!E2840</f>
        <v>0</v>
      </c>
      <c r="G2840" s="199">
        <f>N(Sales_Entry!J2840)</f>
        <v>0</v>
      </c>
      <c r="H2840" s="199">
        <v>0</v>
      </c>
      <c r="I2840" s="199">
        <f t="shared" si="44"/>
        <v>0</v>
      </c>
      <c r="J2840" s="200"/>
      <c r="K2840" s="200" t="str" cm="1">
        <f t="array" ref="K2840">IF($C2840="","",IF(AND($C2840=Party_Statement!$C$5,$B2840&gt;=Party_Statement!$C$6,$B2840&lt;=Party_Statement!$E$6),SUMPRODUCT(($C$3:$C2840=Party_Statement!$C$5)*($B$3:$B2840&gt;=Party_Statement!$C$6)*($B$3:$B2840&lt;=Party_Statement!$E$6)),""))</f>
        <v/>
      </c>
    </row>
    <row r="2841" spans="1:11" x14ac:dyDescent="0.2">
      <c r="A2841" s="196">
        <f>Sales_Entry!A2841</f>
        <v>0</v>
      </c>
      <c r="B2841" s="197">
        <f>Sales_Entry!B2841</f>
        <v>0</v>
      </c>
      <c r="C2841" s="198">
        <f>Sales_Entry!D2841</f>
        <v>0</v>
      </c>
      <c r="D2841" s="198" t="s">
        <v>1388</v>
      </c>
      <c r="E2841" s="198">
        <f>Sales_Entry!C2841</f>
        <v>0</v>
      </c>
      <c r="F2841" s="198">
        <f>Sales_Entry!E2841</f>
        <v>0</v>
      </c>
      <c r="G2841" s="199">
        <f>N(Sales_Entry!J2841)</f>
        <v>0</v>
      </c>
      <c r="H2841" s="199">
        <v>0</v>
      </c>
      <c r="I2841" s="199">
        <f t="shared" si="44"/>
        <v>0</v>
      </c>
      <c r="J2841" s="200"/>
      <c r="K2841" s="200" t="str" cm="1">
        <f t="array" ref="K2841">IF($C2841="","",IF(AND($C2841=Party_Statement!$C$5,$B2841&gt;=Party_Statement!$C$6,$B2841&lt;=Party_Statement!$E$6),SUMPRODUCT(($C$3:$C2841=Party_Statement!$C$5)*($B$3:$B2841&gt;=Party_Statement!$C$6)*($B$3:$B2841&lt;=Party_Statement!$E$6)),""))</f>
        <v/>
      </c>
    </row>
    <row r="2842" spans="1:11" x14ac:dyDescent="0.2">
      <c r="A2842" s="196">
        <f>Sales_Entry!A2842</f>
        <v>0</v>
      </c>
      <c r="B2842" s="197">
        <f>Sales_Entry!B2842</f>
        <v>0</v>
      </c>
      <c r="C2842" s="198">
        <f>Sales_Entry!D2842</f>
        <v>0</v>
      </c>
      <c r="D2842" s="198" t="s">
        <v>1388</v>
      </c>
      <c r="E2842" s="198">
        <f>Sales_Entry!C2842</f>
        <v>0</v>
      </c>
      <c r="F2842" s="198">
        <f>Sales_Entry!E2842</f>
        <v>0</v>
      </c>
      <c r="G2842" s="199">
        <f>N(Sales_Entry!J2842)</f>
        <v>0</v>
      </c>
      <c r="H2842" s="199">
        <v>0</v>
      </c>
      <c r="I2842" s="199">
        <f t="shared" si="44"/>
        <v>0</v>
      </c>
      <c r="J2842" s="200"/>
      <c r="K2842" s="200" t="str" cm="1">
        <f t="array" ref="K2842">IF($C2842="","",IF(AND($C2842=Party_Statement!$C$5,$B2842&gt;=Party_Statement!$C$6,$B2842&lt;=Party_Statement!$E$6),SUMPRODUCT(($C$3:$C2842=Party_Statement!$C$5)*($B$3:$B2842&gt;=Party_Statement!$C$6)*($B$3:$B2842&lt;=Party_Statement!$E$6)),""))</f>
        <v/>
      </c>
    </row>
    <row r="2843" spans="1:11" x14ac:dyDescent="0.2">
      <c r="A2843" s="196">
        <f>Sales_Entry!A2843</f>
        <v>0</v>
      </c>
      <c r="B2843" s="197">
        <f>Sales_Entry!B2843</f>
        <v>0</v>
      </c>
      <c r="C2843" s="198">
        <f>Sales_Entry!D2843</f>
        <v>0</v>
      </c>
      <c r="D2843" s="198" t="s">
        <v>1388</v>
      </c>
      <c r="E2843" s="198">
        <f>Sales_Entry!C2843</f>
        <v>0</v>
      </c>
      <c r="F2843" s="198">
        <f>Sales_Entry!E2843</f>
        <v>0</v>
      </c>
      <c r="G2843" s="199">
        <f>N(Sales_Entry!J2843)</f>
        <v>0</v>
      </c>
      <c r="H2843" s="199">
        <v>0</v>
      </c>
      <c r="I2843" s="199">
        <f t="shared" si="44"/>
        <v>0</v>
      </c>
      <c r="J2843" s="200"/>
      <c r="K2843" s="200" t="str" cm="1">
        <f t="array" ref="K2843">IF($C2843="","",IF(AND($C2843=Party_Statement!$C$5,$B2843&gt;=Party_Statement!$C$6,$B2843&lt;=Party_Statement!$E$6),SUMPRODUCT(($C$3:$C2843=Party_Statement!$C$5)*($B$3:$B2843&gt;=Party_Statement!$C$6)*($B$3:$B2843&lt;=Party_Statement!$E$6)),""))</f>
        <v/>
      </c>
    </row>
    <row r="2844" spans="1:11" x14ac:dyDescent="0.2">
      <c r="A2844" s="196">
        <f>Sales_Entry!A2844</f>
        <v>0</v>
      </c>
      <c r="B2844" s="197">
        <f>Sales_Entry!B2844</f>
        <v>0</v>
      </c>
      <c r="C2844" s="198">
        <f>Sales_Entry!D2844</f>
        <v>0</v>
      </c>
      <c r="D2844" s="198" t="s">
        <v>1388</v>
      </c>
      <c r="E2844" s="198">
        <f>Sales_Entry!C2844</f>
        <v>0</v>
      </c>
      <c r="F2844" s="198">
        <f>Sales_Entry!E2844</f>
        <v>0</v>
      </c>
      <c r="G2844" s="199">
        <f>N(Sales_Entry!J2844)</f>
        <v>0</v>
      </c>
      <c r="H2844" s="199">
        <v>0</v>
      </c>
      <c r="I2844" s="199">
        <f t="shared" si="44"/>
        <v>0</v>
      </c>
      <c r="J2844" s="200"/>
      <c r="K2844" s="200" t="str" cm="1">
        <f t="array" ref="K2844">IF($C2844="","",IF(AND($C2844=Party_Statement!$C$5,$B2844&gt;=Party_Statement!$C$6,$B2844&lt;=Party_Statement!$E$6),SUMPRODUCT(($C$3:$C2844=Party_Statement!$C$5)*($B$3:$B2844&gt;=Party_Statement!$C$6)*($B$3:$B2844&lt;=Party_Statement!$E$6)),""))</f>
        <v/>
      </c>
    </row>
    <row r="2845" spans="1:11" x14ac:dyDescent="0.2">
      <c r="A2845" s="196">
        <f>Sales_Entry!A2845</f>
        <v>0</v>
      </c>
      <c r="B2845" s="197">
        <f>Sales_Entry!B2845</f>
        <v>0</v>
      </c>
      <c r="C2845" s="198">
        <f>Sales_Entry!D2845</f>
        <v>0</v>
      </c>
      <c r="D2845" s="198" t="s">
        <v>1388</v>
      </c>
      <c r="E2845" s="198">
        <f>Sales_Entry!C2845</f>
        <v>0</v>
      </c>
      <c r="F2845" s="198">
        <f>Sales_Entry!E2845</f>
        <v>0</v>
      </c>
      <c r="G2845" s="199">
        <f>N(Sales_Entry!J2845)</f>
        <v>0</v>
      </c>
      <c r="H2845" s="199">
        <v>0</v>
      </c>
      <c r="I2845" s="199">
        <f t="shared" si="44"/>
        <v>0</v>
      </c>
      <c r="J2845" s="200"/>
      <c r="K2845" s="200" t="str" cm="1">
        <f t="array" ref="K2845">IF($C2845="","",IF(AND($C2845=Party_Statement!$C$5,$B2845&gt;=Party_Statement!$C$6,$B2845&lt;=Party_Statement!$E$6),SUMPRODUCT(($C$3:$C2845=Party_Statement!$C$5)*($B$3:$B2845&gt;=Party_Statement!$C$6)*($B$3:$B2845&lt;=Party_Statement!$E$6)),""))</f>
        <v/>
      </c>
    </row>
    <row r="2846" spans="1:11" x14ac:dyDescent="0.2">
      <c r="A2846" s="196">
        <f>Sales_Entry!A2846</f>
        <v>0</v>
      </c>
      <c r="B2846" s="197">
        <f>Sales_Entry!B2846</f>
        <v>0</v>
      </c>
      <c r="C2846" s="198">
        <f>Sales_Entry!D2846</f>
        <v>0</v>
      </c>
      <c r="D2846" s="198" t="s">
        <v>1388</v>
      </c>
      <c r="E2846" s="198">
        <f>Sales_Entry!C2846</f>
        <v>0</v>
      </c>
      <c r="F2846" s="198">
        <f>Sales_Entry!E2846</f>
        <v>0</v>
      </c>
      <c r="G2846" s="199">
        <f>N(Sales_Entry!J2846)</f>
        <v>0</v>
      </c>
      <c r="H2846" s="199">
        <v>0</v>
      </c>
      <c r="I2846" s="199">
        <f t="shared" si="44"/>
        <v>0</v>
      </c>
      <c r="J2846" s="200"/>
      <c r="K2846" s="200" t="str" cm="1">
        <f t="array" ref="K2846">IF($C2846="","",IF(AND($C2846=Party_Statement!$C$5,$B2846&gt;=Party_Statement!$C$6,$B2846&lt;=Party_Statement!$E$6),SUMPRODUCT(($C$3:$C2846=Party_Statement!$C$5)*($B$3:$B2846&gt;=Party_Statement!$C$6)*($B$3:$B2846&lt;=Party_Statement!$E$6)),""))</f>
        <v/>
      </c>
    </row>
    <row r="2847" spans="1:11" x14ac:dyDescent="0.2">
      <c r="A2847" s="196">
        <f>Sales_Entry!A2847</f>
        <v>0</v>
      </c>
      <c r="B2847" s="197">
        <f>Sales_Entry!B2847</f>
        <v>0</v>
      </c>
      <c r="C2847" s="198">
        <f>Sales_Entry!D2847</f>
        <v>0</v>
      </c>
      <c r="D2847" s="198" t="s">
        <v>1388</v>
      </c>
      <c r="E2847" s="198">
        <f>Sales_Entry!C2847</f>
        <v>0</v>
      </c>
      <c r="F2847" s="198">
        <f>Sales_Entry!E2847</f>
        <v>0</v>
      </c>
      <c r="G2847" s="199">
        <f>N(Sales_Entry!J2847)</f>
        <v>0</v>
      </c>
      <c r="H2847" s="199">
        <v>0</v>
      </c>
      <c r="I2847" s="199">
        <f t="shared" si="44"/>
        <v>0</v>
      </c>
      <c r="J2847" s="200"/>
      <c r="K2847" s="200" t="str" cm="1">
        <f t="array" ref="K2847">IF($C2847="","",IF(AND($C2847=Party_Statement!$C$5,$B2847&gt;=Party_Statement!$C$6,$B2847&lt;=Party_Statement!$E$6),SUMPRODUCT(($C$3:$C2847=Party_Statement!$C$5)*($B$3:$B2847&gt;=Party_Statement!$C$6)*($B$3:$B2847&lt;=Party_Statement!$E$6)),""))</f>
        <v/>
      </c>
    </row>
    <row r="2848" spans="1:11" x14ac:dyDescent="0.2">
      <c r="A2848" s="196">
        <f>Sales_Entry!A2848</f>
        <v>0</v>
      </c>
      <c r="B2848" s="197">
        <f>Sales_Entry!B2848</f>
        <v>0</v>
      </c>
      <c r="C2848" s="198">
        <f>Sales_Entry!D2848</f>
        <v>0</v>
      </c>
      <c r="D2848" s="198" t="s">
        <v>1388</v>
      </c>
      <c r="E2848" s="198">
        <f>Sales_Entry!C2848</f>
        <v>0</v>
      </c>
      <c r="F2848" s="198">
        <f>Sales_Entry!E2848</f>
        <v>0</v>
      </c>
      <c r="G2848" s="199">
        <f>N(Sales_Entry!J2848)</f>
        <v>0</v>
      </c>
      <c r="H2848" s="199">
        <v>0</v>
      </c>
      <c r="I2848" s="199">
        <f t="shared" si="44"/>
        <v>0</v>
      </c>
      <c r="J2848" s="200"/>
      <c r="K2848" s="200" t="str" cm="1">
        <f t="array" ref="K2848">IF($C2848="","",IF(AND($C2848=Party_Statement!$C$5,$B2848&gt;=Party_Statement!$C$6,$B2848&lt;=Party_Statement!$E$6),SUMPRODUCT(($C$3:$C2848=Party_Statement!$C$5)*($B$3:$B2848&gt;=Party_Statement!$C$6)*($B$3:$B2848&lt;=Party_Statement!$E$6)),""))</f>
        <v/>
      </c>
    </row>
    <row r="2849" spans="1:11" x14ac:dyDescent="0.2">
      <c r="A2849" s="196">
        <f>Sales_Entry!A2849</f>
        <v>0</v>
      </c>
      <c r="B2849" s="197">
        <f>Sales_Entry!B2849</f>
        <v>0</v>
      </c>
      <c r="C2849" s="198">
        <f>Sales_Entry!D2849</f>
        <v>0</v>
      </c>
      <c r="D2849" s="198" t="s">
        <v>1388</v>
      </c>
      <c r="E2849" s="198">
        <f>Sales_Entry!C2849</f>
        <v>0</v>
      </c>
      <c r="F2849" s="198">
        <f>Sales_Entry!E2849</f>
        <v>0</v>
      </c>
      <c r="G2849" s="199">
        <f>N(Sales_Entry!J2849)</f>
        <v>0</v>
      </c>
      <c r="H2849" s="199">
        <v>0</v>
      </c>
      <c r="I2849" s="199">
        <f t="shared" si="44"/>
        <v>0</v>
      </c>
      <c r="J2849" s="200"/>
      <c r="K2849" s="200" t="str" cm="1">
        <f t="array" ref="K2849">IF($C2849="","",IF(AND($C2849=Party_Statement!$C$5,$B2849&gt;=Party_Statement!$C$6,$B2849&lt;=Party_Statement!$E$6),SUMPRODUCT(($C$3:$C2849=Party_Statement!$C$5)*($B$3:$B2849&gt;=Party_Statement!$C$6)*($B$3:$B2849&lt;=Party_Statement!$E$6)),""))</f>
        <v/>
      </c>
    </row>
    <row r="2850" spans="1:11" x14ac:dyDescent="0.2">
      <c r="A2850" s="196">
        <f>Sales_Entry!A2850</f>
        <v>0</v>
      </c>
      <c r="B2850" s="197">
        <f>Sales_Entry!B2850</f>
        <v>0</v>
      </c>
      <c r="C2850" s="198">
        <f>Sales_Entry!D2850</f>
        <v>0</v>
      </c>
      <c r="D2850" s="198" t="s">
        <v>1388</v>
      </c>
      <c r="E2850" s="198">
        <f>Sales_Entry!C2850</f>
        <v>0</v>
      </c>
      <c r="F2850" s="198">
        <f>Sales_Entry!E2850</f>
        <v>0</v>
      </c>
      <c r="G2850" s="199">
        <f>N(Sales_Entry!J2850)</f>
        <v>0</v>
      </c>
      <c r="H2850" s="199">
        <v>0</v>
      </c>
      <c r="I2850" s="199">
        <f t="shared" si="44"/>
        <v>0</v>
      </c>
      <c r="J2850" s="200"/>
      <c r="K2850" s="200" t="str" cm="1">
        <f t="array" ref="K2850">IF($C2850="","",IF(AND($C2850=Party_Statement!$C$5,$B2850&gt;=Party_Statement!$C$6,$B2850&lt;=Party_Statement!$E$6),SUMPRODUCT(($C$3:$C2850=Party_Statement!$C$5)*($B$3:$B2850&gt;=Party_Statement!$C$6)*($B$3:$B2850&lt;=Party_Statement!$E$6)),""))</f>
        <v/>
      </c>
    </row>
    <row r="2851" spans="1:11" x14ac:dyDescent="0.2">
      <c r="A2851" s="196">
        <f>Sales_Entry!A2851</f>
        <v>0</v>
      </c>
      <c r="B2851" s="197">
        <f>Sales_Entry!B2851</f>
        <v>0</v>
      </c>
      <c r="C2851" s="198">
        <f>Sales_Entry!D2851</f>
        <v>0</v>
      </c>
      <c r="D2851" s="198" t="s">
        <v>1388</v>
      </c>
      <c r="E2851" s="198">
        <f>Sales_Entry!C2851</f>
        <v>0</v>
      </c>
      <c r="F2851" s="198">
        <f>Sales_Entry!E2851</f>
        <v>0</v>
      </c>
      <c r="G2851" s="199">
        <f>N(Sales_Entry!J2851)</f>
        <v>0</v>
      </c>
      <c r="H2851" s="199">
        <v>0</v>
      </c>
      <c r="I2851" s="199">
        <f t="shared" si="44"/>
        <v>0</v>
      </c>
      <c r="J2851" s="200"/>
      <c r="K2851" s="200" t="str" cm="1">
        <f t="array" ref="K2851">IF($C2851="","",IF(AND($C2851=Party_Statement!$C$5,$B2851&gt;=Party_Statement!$C$6,$B2851&lt;=Party_Statement!$E$6),SUMPRODUCT(($C$3:$C2851=Party_Statement!$C$5)*($B$3:$B2851&gt;=Party_Statement!$C$6)*($B$3:$B2851&lt;=Party_Statement!$E$6)),""))</f>
        <v/>
      </c>
    </row>
    <row r="2852" spans="1:11" x14ac:dyDescent="0.2">
      <c r="A2852" s="196">
        <f>Sales_Entry!A2852</f>
        <v>0</v>
      </c>
      <c r="B2852" s="197">
        <f>Sales_Entry!B2852</f>
        <v>0</v>
      </c>
      <c r="C2852" s="198">
        <f>Sales_Entry!D2852</f>
        <v>0</v>
      </c>
      <c r="D2852" s="198" t="s">
        <v>1388</v>
      </c>
      <c r="E2852" s="198">
        <f>Sales_Entry!C2852</f>
        <v>0</v>
      </c>
      <c r="F2852" s="198">
        <f>Sales_Entry!E2852</f>
        <v>0</v>
      </c>
      <c r="G2852" s="199">
        <f>N(Sales_Entry!J2852)</f>
        <v>0</v>
      </c>
      <c r="H2852" s="199">
        <v>0</v>
      </c>
      <c r="I2852" s="199">
        <f t="shared" si="44"/>
        <v>0</v>
      </c>
      <c r="J2852" s="200"/>
      <c r="K2852" s="200" t="str" cm="1">
        <f t="array" ref="K2852">IF($C2852="","",IF(AND($C2852=Party_Statement!$C$5,$B2852&gt;=Party_Statement!$C$6,$B2852&lt;=Party_Statement!$E$6),SUMPRODUCT(($C$3:$C2852=Party_Statement!$C$5)*($B$3:$B2852&gt;=Party_Statement!$C$6)*($B$3:$B2852&lt;=Party_Statement!$E$6)),""))</f>
        <v/>
      </c>
    </row>
    <row r="2853" spans="1:11" x14ac:dyDescent="0.2">
      <c r="A2853" s="196">
        <f>Sales_Entry!A2853</f>
        <v>0</v>
      </c>
      <c r="B2853" s="197">
        <f>Sales_Entry!B2853</f>
        <v>0</v>
      </c>
      <c r="C2853" s="198">
        <f>Sales_Entry!D2853</f>
        <v>0</v>
      </c>
      <c r="D2853" s="198" t="s">
        <v>1388</v>
      </c>
      <c r="E2853" s="198">
        <f>Sales_Entry!C2853</f>
        <v>0</v>
      </c>
      <c r="F2853" s="198">
        <f>Sales_Entry!E2853</f>
        <v>0</v>
      </c>
      <c r="G2853" s="199">
        <f>N(Sales_Entry!J2853)</f>
        <v>0</v>
      </c>
      <c r="H2853" s="199">
        <v>0</v>
      </c>
      <c r="I2853" s="199">
        <f t="shared" si="44"/>
        <v>0</v>
      </c>
      <c r="J2853" s="200"/>
      <c r="K2853" s="200" t="str" cm="1">
        <f t="array" ref="K2853">IF($C2853="","",IF(AND($C2853=Party_Statement!$C$5,$B2853&gt;=Party_Statement!$C$6,$B2853&lt;=Party_Statement!$E$6),SUMPRODUCT(($C$3:$C2853=Party_Statement!$C$5)*($B$3:$B2853&gt;=Party_Statement!$C$6)*($B$3:$B2853&lt;=Party_Statement!$E$6)),""))</f>
        <v/>
      </c>
    </row>
    <row r="2854" spans="1:11" x14ac:dyDescent="0.2">
      <c r="A2854" s="196">
        <f>Sales_Entry!A2854</f>
        <v>0</v>
      </c>
      <c r="B2854" s="197">
        <f>Sales_Entry!B2854</f>
        <v>0</v>
      </c>
      <c r="C2854" s="198">
        <f>Sales_Entry!D2854</f>
        <v>0</v>
      </c>
      <c r="D2854" s="198" t="s">
        <v>1388</v>
      </c>
      <c r="E2854" s="198">
        <f>Sales_Entry!C2854</f>
        <v>0</v>
      </c>
      <c r="F2854" s="198">
        <f>Sales_Entry!E2854</f>
        <v>0</v>
      </c>
      <c r="G2854" s="199">
        <f>N(Sales_Entry!J2854)</f>
        <v>0</v>
      </c>
      <c r="H2854" s="199">
        <v>0</v>
      </c>
      <c r="I2854" s="199">
        <f t="shared" si="44"/>
        <v>0</v>
      </c>
      <c r="J2854" s="200"/>
      <c r="K2854" s="200" t="str" cm="1">
        <f t="array" ref="K2854">IF($C2854="","",IF(AND($C2854=Party_Statement!$C$5,$B2854&gt;=Party_Statement!$C$6,$B2854&lt;=Party_Statement!$E$6),SUMPRODUCT(($C$3:$C2854=Party_Statement!$C$5)*($B$3:$B2854&gt;=Party_Statement!$C$6)*($B$3:$B2854&lt;=Party_Statement!$E$6)),""))</f>
        <v/>
      </c>
    </row>
    <row r="2855" spans="1:11" x14ac:dyDescent="0.2">
      <c r="A2855" s="196">
        <f>Sales_Entry!A2855</f>
        <v>0</v>
      </c>
      <c r="B2855" s="197">
        <f>Sales_Entry!B2855</f>
        <v>0</v>
      </c>
      <c r="C2855" s="198">
        <f>Sales_Entry!D2855</f>
        <v>0</v>
      </c>
      <c r="D2855" s="198" t="s">
        <v>1388</v>
      </c>
      <c r="E2855" s="198">
        <f>Sales_Entry!C2855</f>
        <v>0</v>
      </c>
      <c r="F2855" s="198">
        <f>Sales_Entry!E2855</f>
        <v>0</v>
      </c>
      <c r="G2855" s="199">
        <f>N(Sales_Entry!J2855)</f>
        <v>0</v>
      </c>
      <c r="H2855" s="199">
        <v>0</v>
      </c>
      <c r="I2855" s="199">
        <f t="shared" si="44"/>
        <v>0</v>
      </c>
      <c r="J2855" s="200"/>
      <c r="K2855" s="200" t="str" cm="1">
        <f t="array" ref="K2855">IF($C2855="","",IF(AND($C2855=Party_Statement!$C$5,$B2855&gt;=Party_Statement!$C$6,$B2855&lt;=Party_Statement!$E$6),SUMPRODUCT(($C$3:$C2855=Party_Statement!$C$5)*($B$3:$B2855&gt;=Party_Statement!$C$6)*($B$3:$B2855&lt;=Party_Statement!$E$6)),""))</f>
        <v/>
      </c>
    </row>
    <row r="2856" spans="1:11" x14ac:dyDescent="0.2">
      <c r="A2856" s="196">
        <f>Sales_Entry!A2856</f>
        <v>0</v>
      </c>
      <c r="B2856" s="197">
        <f>Sales_Entry!B2856</f>
        <v>0</v>
      </c>
      <c r="C2856" s="198">
        <f>Sales_Entry!D2856</f>
        <v>0</v>
      </c>
      <c r="D2856" s="198" t="s">
        <v>1388</v>
      </c>
      <c r="E2856" s="198">
        <f>Sales_Entry!C2856</f>
        <v>0</v>
      </c>
      <c r="F2856" s="198">
        <f>Sales_Entry!E2856</f>
        <v>0</v>
      </c>
      <c r="G2856" s="199">
        <f>N(Sales_Entry!J2856)</f>
        <v>0</v>
      </c>
      <c r="H2856" s="199">
        <v>0</v>
      </c>
      <c r="I2856" s="199">
        <f t="shared" si="44"/>
        <v>0</v>
      </c>
      <c r="J2856" s="200"/>
      <c r="K2856" s="200" t="str" cm="1">
        <f t="array" ref="K2856">IF($C2856="","",IF(AND($C2856=Party_Statement!$C$5,$B2856&gt;=Party_Statement!$C$6,$B2856&lt;=Party_Statement!$E$6),SUMPRODUCT(($C$3:$C2856=Party_Statement!$C$5)*($B$3:$B2856&gt;=Party_Statement!$C$6)*($B$3:$B2856&lt;=Party_Statement!$E$6)),""))</f>
        <v/>
      </c>
    </row>
    <row r="2857" spans="1:11" x14ac:dyDescent="0.2">
      <c r="A2857" s="196">
        <f>Sales_Entry!A2857</f>
        <v>0</v>
      </c>
      <c r="B2857" s="197">
        <f>Sales_Entry!B2857</f>
        <v>0</v>
      </c>
      <c r="C2857" s="198">
        <f>Sales_Entry!D2857</f>
        <v>0</v>
      </c>
      <c r="D2857" s="198" t="s">
        <v>1388</v>
      </c>
      <c r="E2857" s="198">
        <f>Sales_Entry!C2857</f>
        <v>0</v>
      </c>
      <c r="F2857" s="198">
        <f>Sales_Entry!E2857</f>
        <v>0</v>
      </c>
      <c r="G2857" s="199">
        <f>N(Sales_Entry!J2857)</f>
        <v>0</v>
      </c>
      <c r="H2857" s="199">
        <v>0</v>
      </c>
      <c r="I2857" s="199">
        <f t="shared" si="44"/>
        <v>0</v>
      </c>
      <c r="J2857" s="200"/>
      <c r="K2857" s="200" t="str" cm="1">
        <f t="array" ref="K2857">IF($C2857="","",IF(AND($C2857=Party_Statement!$C$5,$B2857&gt;=Party_Statement!$C$6,$B2857&lt;=Party_Statement!$E$6),SUMPRODUCT(($C$3:$C2857=Party_Statement!$C$5)*($B$3:$B2857&gt;=Party_Statement!$C$6)*($B$3:$B2857&lt;=Party_Statement!$E$6)),""))</f>
        <v/>
      </c>
    </row>
    <row r="2858" spans="1:11" x14ac:dyDescent="0.2">
      <c r="A2858" s="196">
        <f>Sales_Entry!A2858</f>
        <v>0</v>
      </c>
      <c r="B2858" s="197">
        <f>Sales_Entry!B2858</f>
        <v>0</v>
      </c>
      <c r="C2858" s="198">
        <f>Sales_Entry!D2858</f>
        <v>0</v>
      </c>
      <c r="D2858" s="198" t="s">
        <v>1388</v>
      </c>
      <c r="E2858" s="198">
        <f>Sales_Entry!C2858</f>
        <v>0</v>
      </c>
      <c r="F2858" s="198">
        <f>Sales_Entry!E2858</f>
        <v>0</v>
      </c>
      <c r="G2858" s="199">
        <f>N(Sales_Entry!J2858)</f>
        <v>0</v>
      </c>
      <c r="H2858" s="199">
        <v>0</v>
      </c>
      <c r="I2858" s="199">
        <f t="shared" si="44"/>
        <v>0</v>
      </c>
      <c r="J2858" s="200"/>
      <c r="K2858" s="200" t="str" cm="1">
        <f t="array" ref="K2858">IF($C2858="","",IF(AND($C2858=Party_Statement!$C$5,$B2858&gt;=Party_Statement!$C$6,$B2858&lt;=Party_Statement!$E$6),SUMPRODUCT(($C$3:$C2858=Party_Statement!$C$5)*($B$3:$B2858&gt;=Party_Statement!$C$6)*($B$3:$B2858&lt;=Party_Statement!$E$6)),""))</f>
        <v/>
      </c>
    </row>
    <row r="2859" spans="1:11" x14ac:dyDescent="0.2">
      <c r="A2859" s="196">
        <f>Sales_Entry!A2859</f>
        <v>0</v>
      </c>
      <c r="B2859" s="197">
        <f>Sales_Entry!B2859</f>
        <v>0</v>
      </c>
      <c r="C2859" s="198">
        <f>Sales_Entry!D2859</f>
        <v>0</v>
      </c>
      <c r="D2859" s="198" t="s">
        <v>1388</v>
      </c>
      <c r="E2859" s="198">
        <f>Sales_Entry!C2859</f>
        <v>0</v>
      </c>
      <c r="F2859" s="198">
        <f>Sales_Entry!E2859</f>
        <v>0</v>
      </c>
      <c r="G2859" s="199">
        <f>N(Sales_Entry!J2859)</f>
        <v>0</v>
      </c>
      <c r="H2859" s="199">
        <v>0</v>
      </c>
      <c r="I2859" s="199">
        <f t="shared" si="44"/>
        <v>0</v>
      </c>
      <c r="J2859" s="200"/>
      <c r="K2859" s="200" t="str" cm="1">
        <f t="array" ref="K2859">IF($C2859="","",IF(AND($C2859=Party_Statement!$C$5,$B2859&gt;=Party_Statement!$C$6,$B2859&lt;=Party_Statement!$E$6),SUMPRODUCT(($C$3:$C2859=Party_Statement!$C$5)*($B$3:$B2859&gt;=Party_Statement!$C$6)*($B$3:$B2859&lt;=Party_Statement!$E$6)),""))</f>
        <v/>
      </c>
    </row>
    <row r="2860" spans="1:11" x14ac:dyDescent="0.2">
      <c r="A2860" s="196">
        <f>Sales_Entry!A2860</f>
        <v>0</v>
      </c>
      <c r="B2860" s="197">
        <f>Sales_Entry!B2860</f>
        <v>0</v>
      </c>
      <c r="C2860" s="198">
        <f>Sales_Entry!D2860</f>
        <v>0</v>
      </c>
      <c r="D2860" s="198" t="s">
        <v>1388</v>
      </c>
      <c r="E2860" s="198">
        <f>Sales_Entry!C2860</f>
        <v>0</v>
      </c>
      <c r="F2860" s="198">
        <f>Sales_Entry!E2860</f>
        <v>0</v>
      </c>
      <c r="G2860" s="199">
        <f>N(Sales_Entry!J2860)</f>
        <v>0</v>
      </c>
      <c r="H2860" s="199">
        <v>0</v>
      </c>
      <c r="I2860" s="199">
        <f t="shared" si="44"/>
        <v>0</v>
      </c>
      <c r="J2860" s="200"/>
      <c r="K2860" s="200" t="str" cm="1">
        <f t="array" ref="K2860">IF($C2860="","",IF(AND($C2860=Party_Statement!$C$5,$B2860&gt;=Party_Statement!$C$6,$B2860&lt;=Party_Statement!$E$6),SUMPRODUCT(($C$3:$C2860=Party_Statement!$C$5)*($B$3:$B2860&gt;=Party_Statement!$C$6)*($B$3:$B2860&lt;=Party_Statement!$E$6)),""))</f>
        <v/>
      </c>
    </row>
    <row r="2861" spans="1:11" x14ac:dyDescent="0.2">
      <c r="A2861" s="196">
        <f>Sales_Entry!A2861</f>
        <v>0</v>
      </c>
      <c r="B2861" s="197">
        <f>Sales_Entry!B2861</f>
        <v>0</v>
      </c>
      <c r="C2861" s="198">
        <f>Sales_Entry!D2861</f>
        <v>0</v>
      </c>
      <c r="D2861" s="198" t="s">
        <v>1388</v>
      </c>
      <c r="E2861" s="198">
        <f>Sales_Entry!C2861</f>
        <v>0</v>
      </c>
      <c r="F2861" s="198">
        <f>Sales_Entry!E2861</f>
        <v>0</v>
      </c>
      <c r="G2861" s="199">
        <f>N(Sales_Entry!J2861)</f>
        <v>0</v>
      </c>
      <c r="H2861" s="199">
        <v>0</v>
      </c>
      <c r="I2861" s="199">
        <f t="shared" si="44"/>
        <v>0</v>
      </c>
      <c r="J2861" s="200"/>
      <c r="K2861" s="200" t="str" cm="1">
        <f t="array" ref="K2861">IF($C2861="","",IF(AND($C2861=Party_Statement!$C$5,$B2861&gt;=Party_Statement!$C$6,$B2861&lt;=Party_Statement!$E$6),SUMPRODUCT(($C$3:$C2861=Party_Statement!$C$5)*($B$3:$B2861&gt;=Party_Statement!$C$6)*($B$3:$B2861&lt;=Party_Statement!$E$6)),""))</f>
        <v/>
      </c>
    </row>
    <row r="2862" spans="1:11" x14ac:dyDescent="0.2">
      <c r="A2862" s="196">
        <f>Sales_Entry!A2862</f>
        <v>0</v>
      </c>
      <c r="B2862" s="197">
        <f>Sales_Entry!B2862</f>
        <v>0</v>
      </c>
      <c r="C2862" s="198">
        <f>Sales_Entry!D2862</f>
        <v>0</v>
      </c>
      <c r="D2862" s="198" t="s">
        <v>1388</v>
      </c>
      <c r="E2862" s="198">
        <f>Sales_Entry!C2862</f>
        <v>0</v>
      </c>
      <c r="F2862" s="198">
        <f>Sales_Entry!E2862</f>
        <v>0</v>
      </c>
      <c r="G2862" s="199">
        <f>N(Sales_Entry!J2862)</f>
        <v>0</v>
      </c>
      <c r="H2862" s="199">
        <v>0</v>
      </c>
      <c r="I2862" s="199">
        <f t="shared" si="44"/>
        <v>0</v>
      </c>
      <c r="J2862" s="200"/>
      <c r="K2862" s="200" t="str" cm="1">
        <f t="array" ref="K2862">IF($C2862="","",IF(AND($C2862=Party_Statement!$C$5,$B2862&gt;=Party_Statement!$C$6,$B2862&lt;=Party_Statement!$E$6),SUMPRODUCT(($C$3:$C2862=Party_Statement!$C$5)*($B$3:$B2862&gt;=Party_Statement!$C$6)*($B$3:$B2862&lt;=Party_Statement!$E$6)),""))</f>
        <v/>
      </c>
    </row>
    <row r="2863" spans="1:11" x14ac:dyDescent="0.2">
      <c r="A2863" s="196">
        <f>Sales_Entry!A2863</f>
        <v>0</v>
      </c>
      <c r="B2863" s="197">
        <f>Sales_Entry!B2863</f>
        <v>0</v>
      </c>
      <c r="C2863" s="198">
        <f>Sales_Entry!D2863</f>
        <v>0</v>
      </c>
      <c r="D2863" s="198" t="s">
        <v>1388</v>
      </c>
      <c r="E2863" s="198">
        <f>Sales_Entry!C2863</f>
        <v>0</v>
      </c>
      <c r="F2863" s="198">
        <f>Sales_Entry!E2863</f>
        <v>0</v>
      </c>
      <c r="G2863" s="199">
        <f>N(Sales_Entry!J2863)</f>
        <v>0</v>
      </c>
      <c r="H2863" s="199">
        <v>0</v>
      </c>
      <c r="I2863" s="199">
        <f t="shared" si="44"/>
        <v>0</v>
      </c>
      <c r="J2863" s="200"/>
      <c r="K2863" s="200" t="str" cm="1">
        <f t="array" ref="K2863">IF($C2863="","",IF(AND($C2863=Party_Statement!$C$5,$B2863&gt;=Party_Statement!$C$6,$B2863&lt;=Party_Statement!$E$6),SUMPRODUCT(($C$3:$C2863=Party_Statement!$C$5)*($B$3:$B2863&gt;=Party_Statement!$C$6)*($B$3:$B2863&lt;=Party_Statement!$E$6)),""))</f>
        <v/>
      </c>
    </row>
    <row r="2864" spans="1:11" x14ac:dyDescent="0.2">
      <c r="A2864" s="196">
        <f>Sales_Entry!A2864</f>
        <v>0</v>
      </c>
      <c r="B2864" s="197">
        <f>Sales_Entry!B2864</f>
        <v>0</v>
      </c>
      <c r="C2864" s="198">
        <f>Sales_Entry!D2864</f>
        <v>0</v>
      </c>
      <c r="D2864" s="198" t="s">
        <v>1388</v>
      </c>
      <c r="E2864" s="198">
        <f>Sales_Entry!C2864</f>
        <v>0</v>
      </c>
      <c r="F2864" s="198">
        <f>Sales_Entry!E2864</f>
        <v>0</v>
      </c>
      <c r="G2864" s="199">
        <f>N(Sales_Entry!J2864)</f>
        <v>0</v>
      </c>
      <c r="H2864" s="199">
        <v>0</v>
      </c>
      <c r="I2864" s="199">
        <f t="shared" si="44"/>
        <v>0</v>
      </c>
      <c r="J2864" s="200"/>
      <c r="K2864" s="200" t="str" cm="1">
        <f t="array" ref="K2864">IF($C2864="","",IF(AND($C2864=Party_Statement!$C$5,$B2864&gt;=Party_Statement!$C$6,$B2864&lt;=Party_Statement!$E$6),SUMPRODUCT(($C$3:$C2864=Party_Statement!$C$5)*($B$3:$B2864&gt;=Party_Statement!$C$6)*($B$3:$B2864&lt;=Party_Statement!$E$6)),""))</f>
        <v/>
      </c>
    </row>
    <row r="2865" spans="1:11" x14ac:dyDescent="0.2">
      <c r="A2865" s="196">
        <f>Sales_Entry!A2865</f>
        <v>0</v>
      </c>
      <c r="B2865" s="197">
        <f>Sales_Entry!B2865</f>
        <v>0</v>
      </c>
      <c r="C2865" s="198">
        <f>Sales_Entry!D2865</f>
        <v>0</v>
      </c>
      <c r="D2865" s="198" t="s">
        <v>1388</v>
      </c>
      <c r="E2865" s="198">
        <f>Sales_Entry!C2865</f>
        <v>0</v>
      </c>
      <c r="F2865" s="198">
        <f>Sales_Entry!E2865</f>
        <v>0</v>
      </c>
      <c r="G2865" s="199">
        <f>N(Sales_Entry!J2865)</f>
        <v>0</v>
      </c>
      <c r="H2865" s="199">
        <v>0</v>
      </c>
      <c r="I2865" s="199">
        <f t="shared" si="44"/>
        <v>0</v>
      </c>
      <c r="J2865" s="200"/>
      <c r="K2865" s="200" t="str" cm="1">
        <f t="array" ref="K2865">IF($C2865="","",IF(AND($C2865=Party_Statement!$C$5,$B2865&gt;=Party_Statement!$C$6,$B2865&lt;=Party_Statement!$E$6),SUMPRODUCT(($C$3:$C2865=Party_Statement!$C$5)*($B$3:$B2865&gt;=Party_Statement!$C$6)*($B$3:$B2865&lt;=Party_Statement!$E$6)),""))</f>
        <v/>
      </c>
    </row>
    <row r="2866" spans="1:11" x14ac:dyDescent="0.2">
      <c r="A2866" s="196">
        <f>Sales_Entry!A2866</f>
        <v>0</v>
      </c>
      <c r="B2866" s="197">
        <f>Sales_Entry!B2866</f>
        <v>0</v>
      </c>
      <c r="C2866" s="198">
        <f>Sales_Entry!D2866</f>
        <v>0</v>
      </c>
      <c r="D2866" s="198" t="s">
        <v>1388</v>
      </c>
      <c r="E2866" s="198">
        <f>Sales_Entry!C2866</f>
        <v>0</v>
      </c>
      <c r="F2866" s="198">
        <f>Sales_Entry!E2866</f>
        <v>0</v>
      </c>
      <c r="G2866" s="199">
        <f>N(Sales_Entry!J2866)</f>
        <v>0</v>
      </c>
      <c r="H2866" s="199">
        <v>0</v>
      </c>
      <c r="I2866" s="199">
        <f t="shared" si="44"/>
        <v>0</v>
      </c>
      <c r="J2866" s="200"/>
      <c r="K2866" s="200" t="str" cm="1">
        <f t="array" ref="K2866">IF($C2866="","",IF(AND($C2866=Party_Statement!$C$5,$B2866&gt;=Party_Statement!$C$6,$B2866&lt;=Party_Statement!$E$6),SUMPRODUCT(($C$3:$C2866=Party_Statement!$C$5)*($B$3:$B2866&gt;=Party_Statement!$C$6)*($B$3:$B2866&lt;=Party_Statement!$E$6)),""))</f>
        <v/>
      </c>
    </row>
    <row r="2867" spans="1:11" x14ac:dyDescent="0.2">
      <c r="A2867" s="196">
        <f>Sales_Entry!A2867</f>
        <v>0</v>
      </c>
      <c r="B2867" s="197">
        <f>Sales_Entry!B2867</f>
        <v>0</v>
      </c>
      <c r="C2867" s="198">
        <f>Sales_Entry!D2867</f>
        <v>0</v>
      </c>
      <c r="D2867" s="198" t="s">
        <v>1388</v>
      </c>
      <c r="E2867" s="198">
        <f>Sales_Entry!C2867</f>
        <v>0</v>
      </c>
      <c r="F2867" s="198">
        <f>Sales_Entry!E2867</f>
        <v>0</v>
      </c>
      <c r="G2867" s="199">
        <f>N(Sales_Entry!J2867)</f>
        <v>0</v>
      </c>
      <c r="H2867" s="199">
        <v>0</v>
      </c>
      <c r="I2867" s="199">
        <f t="shared" si="44"/>
        <v>0</v>
      </c>
      <c r="J2867" s="200"/>
      <c r="K2867" s="200" t="str" cm="1">
        <f t="array" ref="K2867">IF($C2867="","",IF(AND($C2867=Party_Statement!$C$5,$B2867&gt;=Party_Statement!$C$6,$B2867&lt;=Party_Statement!$E$6),SUMPRODUCT(($C$3:$C2867=Party_Statement!$C$5)*($B$3:$B2867&gt;=Party_Statement!$C$6)*($B$3:$B2867&lt;=Party_Statement!$E$6)),""))</f>
        <v/>
      </c>
    </row>
    <row r="2868" spans="1:11" x14ac:dyDescent="0.2">
      <c r="A2868" s="196">
        <f>Sales_Entry!A2868</f>
        <v>0</v>
      </c>
      <c r="B2868" s="197">
        <f>Sales_Entry!B2868</f>
        <v>0</v>
      </c>
      <c r="C2868" s="198">
        <f>Sales_Entry!D2868</f>
        <v>0</v>
      </c>
      <c r="D2868" s="198" t="s">
        <v>1388</v>
      </c>
      <c r="E2868" s="198">
        <f>Sales_Entry!C2868</f>
        <v>0</v>
      </c>
      <c r="F2868" s="198">
        <f>Sales_Entry!E2868</f>
        <v>0</v>
      </c>
      <c r="G2868" s="199">
        <f>N(Sales_Entry!J2868)</f>
        <v>0</v>
      </c>
      <c r="H2868" s="199">
        <v>0</v>
      </c>
      <c r="I2868" s="199">
        <f t="shared" si="44"/>
        <v>0</v>
      </c>
      <c r="J2868" s="200"/>
      <c r="K2868" s="200" t="str" cm="1">
        <f t="array" ref="K2868">IF($C2868="","",IF(AND($C2868=Party_Statement!$C$5,$B2868&gt;=Party_Statement!$C$6,$B2868&lt;=Party_Statement!$E$6),SUMPRODUCT(($C$3:$C2868=Party_Statement!$C$5)*($B$3:$B2868&gt;=Party_Statement!$C$6)*($B$3:$B2868&lt;=Party_Statement!$E$6)),""))</f>
        <v/>
      </c>
    </row>
    <row r="2869" spans="1:11" x14ac:dyDescent="0.2">
      <c r="A2869" s="196">
        <f>Sales_Entry!A2869</f>
        <v>0</v>
      </c>
      <c r="B2869" s="197">
        <f>Sales_Entry!B2869</f>
        <v>0</v>
      </c>
      <c r="C2869" s="198">
        <f>Sales_Entry!D2869</f>
        <v>0</v>
      </c>
      <c r="D2869" s="198" t="s">
        <v>1388</v>
      </c>
      <c r="E2869" s="198">
        <f>Sales_Entry!C2869</f>
        <v>0</v>
      </c>
      <c r="F2869" s="198">
        <f>Sales_Entry!E2869</f>
        <v>0</v>
      </c>
      <c r="G2869" s="199">
        <f>N(Sales_Entry!J2869)</f>
        <v>0</v>
      </c>
      <c r="H2869" s="199">
        <v>0</v>
      </c>
      <c r="I2869" s="199">
        <f t="shared" si="44"/>
        <v>0</v>
      </c>
      <c r="J2869" s="200"/>
      <c r="K2869" s="200" t="str" cm="1">
        <f t="array" ref="K2869">IF($C2869="","",IF(AND($C2869=Party_Statement!$C$5,$B2869&gt;=Party_Statement!$C$6,$B2869&lt;=Party_Statement!$E$6),SUMPRODUCT(($C$3:$C2869=Party_Statement!$C$5)*($B$3:$B2869&gt;=Party_Statement!$C$6)*($B$3:$B2869&lt;=Party_Statement!$E$6)),""))</f>
        <v/>
      </c>
    </row>
    <row r="2870" spans="1:11" x14ac:dyDescent="0.2">
      <c r="A2870" s="196">
        <f>Sales_Entry!A2870</f>
        <v>0</v>
      </c>
      <c r="B2870" s="197">
        <f>Sales_Entry!B2870</f>
        <v>0</v>
      </c>
      <c r="C2870" s="198">
        <f>Sales_Entry!D2870</f>
        <v>0</v>
      </c>
      <c r="D2870" s="198" t="s">
        <v>1388</v>
      </c>
      <c r="E2870" s="198">
        <f>Sales_Entry!C2870</f>
        <v>0</v>
      </c>
      <c r="F2870" s="198">
        <f>Sales_Entry!E2870</f>
        <v>0</v>
      </c>
      <c r="G2870" s="199">
        <f>N(Sales_Entry!J2870)</f>
        <v>0</v>
      </c>
      <c r="H2870" s="199">
        <v>0</v>
      </c>
      <c r="I2870" s="199">
        <f t="shared" si="44"/>
        <v>0</v>
      </c>
      <c r="J2870" s="200"/>
      <c r="K2870" s="200" t="str" cm="1">
        <f t="array" ref="K2870">IF($C2870="","",IF(AND($C2870=Party_Statement!$C$5,$B2870&gt;=Party_Statement!$C$6,$B2870&lt;=Party_Statement!$E$6),SUMPRODUCT(($C$3:$C2870=Party_Statement!$C$5)*($B$3:$B2870&gt;=Party_Statement!$C$6)*($B$3:$B2870&lt;=Party_Statement!$E$6)),""))</f>
        <v/>
      </c>
    </row>
    <row r="2871" spans="1:11" x14ac:dyDescent="0.2">
      <c r="A2871" s="196">
        <f>Sales_Entry!A2871</f>
        <v>0</v>
      </c>
      <c r="B2871" s="197">
        <f>Sales_Entry!B2871</f>
        <v>0</v>
      </c>
      <c r="C2871" s="198">
        <f>Sales_Entry!D2871</f>
        <v>0</v>
      </c>
      <c r="D2871" s="198" t="s">
        <v>1388</v>
      </c>
      <c r="E2871" s="198">
        <f>Sales_Entry!C2871</f>
        <v>0</v>
      </c>
      <c r="F2871" s="198">
        <f>Sales_Entry!E2871</f>
        <v>0</v>
      </c>
      <c r="G2871" s="199">
        <f>N(Sales_Entry!J2871)</f>
        <v>0</v>
      </c>
      <c r="H2871" s="199">
        <v>0</v>
      </c>
      <c r="I2871" s="199">
        <f t="shared" si="44"/>
        <v>0</v>
      </c>
      <c r="J2871" s="200"/>
      <c r="K2871" s="200" t="str" cm="1">
        <f t="array" ref="K2871">IF($C2871="","",IF(AND($C2871=Party_Statement!$C$5,$B2871&gt;=Party_Statement!$C$6,$B2871&lt;=Party_Statement!$E$6),SUMPRODUCT(($C$3:$C2871=Party_Statement!$C$5)*($B$3:$B2871&gt;=Party_Statement!$C$6)*($B$3:$B2871&lt;=Party_Statement!$E$6)),""))</f>
        <v/>
      </c>
    </row>
    <row r="2872" spans="1:11" x14ac:dyDescent="0.2">
      <c r="A2872" s="196">
        <f>Sales_Entry!A2872</f>
        <v>0</v>
      </c>
      <c r="B2872" s="197">
        <f>Sales_Entry!B2872</f>
        <v>0</v>
      </c>
      <c r="C2872" s="198">
        <f>Sales_Entry!D2872</f>
        <v>0</v>
      </c>
      <c r="D2872" s="198" t="s">
        <v>1388</v>
      </c>
      <c r="E2872" s="198">
        <f>Sales_Entry!C2872</f>
        <v>0</v>
      </c>
      <c r="F2872" s="198">
        <f>Sales_Entry!E2872</f>
        <v>0</v>
      </c>
      <c r="G2872" s="199">
        <f>N(Sales_Entry!J2872)</f>
        <v>0</v>
      </c>
      <c r="H2872" s="199">
        <v>0</v>
      </c>
      <c r="I2872" s="199">
        <f t="shared" si="44"/>
        <v>0</v>
      </c>
      <c r="J2872" s="200"/>
      <c r="K2872" s="200" t="str" cm="1">
        <f t="array" ref="K2872">IF($C2872="","",IF(AND($C2872=Party_Statement!$C$5,$B2872&gt;=Party_Statement!$C$6,$B2872&lt;=Party_Statement!$E$6),SUMPRODUCT(($C$3:$C2872=Party_Statement!$C$5)*($B$3:$B2872&gt;=Party_Statement!$C$6)*($B$3:$B2872&lt;=Party_Statement!$E$6)),""))</f>
        <v/>
      </c>
    </row>
    <row r="2873" spans="1:11" x14ac:dyDescent="0.2">
      <c r="A2873" s="196">
        <f>Sales_Entry!A2873</f>
        <v>0</v>
      </c>
      <c r="B2873" s="197">
        <f>Sales_Entry!B2873</f>
        <v>0</v>
      </c>
      <c r="C2873" s="198">
        <f>Sales_Entry!D2873</f>
        <v>0</v>
      </c>
      <c r="D2873" s="198" t="s">
        <v>1388</v>
      </c>
      <c r="E2873" s="198">
        <f>Sales_Entry!C2873</f>
        <v>0</v>
      </c>
      <c r="F2873" s="198">
        <f>Sales_Entry!E2873</f>
        <v>0</v>
      </c>
      <c r="G2873" s="199">
        <f>N(Sales_Entry!J2873)</f>
        <v>0</v>
      </c>
      <c r="H2873" s="199">
        <v>0</v>
      </c>
      <c r="I2873" s="199">
        <f t="shared" si="44"/>
        <v>0</v>
      </c>
      <c r="J2873" s="200"/>
      <c r="K2873" s="200" t="str" cm="1">
        <f t="array" ref="K2873">IF($C2873="","",IF(AND($C2873=Party_Statement!$C$5,$B2873&gt;=Party_Statement!$C$6,$B2873&lt;=Party_Statement!$E$6),SUMPRODUCT(($C$3:$C2873=Party_Statement!$C$5)*($B$3:$B2873&gt;=Party_Statement!$C$6)*($B$3:$B2873&lt;=Party_Statement!$E$6)),""))</f>
        <v/>
      </c>
    </row>
    <row r="2874" spans="1:11" x14ac:dyDescent="0.2">
      <c r="A2874" s="196">
        <f>Sales_Entry!A2874</f>
        <v>0</v>
      </c>
      <c r="B2874" s="197">
        <f>Sales_Entry!B2874</f>
        <v>0</v>
      </c>
      <c r="C2874" s="198">
        <f>Sales_Entry!D2874</f>
        <v>0</v>
      </c>
      <c r="D2874" s="198" t="s">
        <v>1388</v>
      </c>
      <c r="E2874" s="198">
        <f>Sales_Entry!C2874</f>
        <v>0</v>
      </c>
      <c r="F2874" s="198">
        <f>Sales_Entry!E2874</f>
        <v>0</v>
      </c>
      <c r="G2874" s="199">
        <f>N(Sales_Entry!J2874)</f>
        <v>0</v>
      </c>
      <c r="H2874" s="199">
        <v>0</v>
      </c>
      <c r="I2874" s="199">
        <f t="shared" si="44"/>
        <v>0</v>
      </c>
      <c r="J2874" s="200"/>
      <c r="K2874" s="200" t="str" cm="1">
        <f t="array" ref="K2874">IF($C2874="","",IF(AND($C2874=Party_Statement!$C$5,$B2874&gt;=Party_Statement!$C$6,$B2874&lt;=Party_Statement!$E$6),SUMPRODUCT(($C$3:$C2874=Party_Statement!$C$5)*($B$3:$B2874&gt;=Party_Statement!$C$6)*($B$3:$B2874&lt;=Party_Statement!$E$6)),""))</f>
        <v/>
      </c>
    </row>
    <row r="2875" spans="1:11" x14ac:dyDescent="0.2">
      <c r="A2875" s="196">
        <f>Sales_Entry!A2875</f>
        <v>0</v>
      </c>
      <c r="B2875" s="197">
        <f>Sales_Entry!B2875</f>
        <v>0</v>
      </c>
      <c r="C2875" s="198">
        <f>Sales_Entry!D2875</f>
        <v>0</v>
      </c>
      <c r="D2875" s="198" t="s">
        <v>1388</v>
      </c>
      <c r="E2875" s="198">
        <f>Sales_Entry!C2875</f>
        <v>0</v>
      </c>
      <c r="F2875" s="198">
        <f>Sales_Entry!E2875</f>
        <v>0</v>
      </c>
      <c r="G2875" s="199">
        <f>N(Sales_Entry!J2875)</f>
        <v>0</v>
      </c>
      <c r="H2875" s="199">
        <v>0</v>
      </c>
      <c r="I2875" s="199">
        <f t="shared" si="44"/>
        <v>0</v>
      </c>
      <c r="J2875" s="200"/>
      <c r="K2875" s="200" t="str" cm="1">
        <f t="array" ref="K2875">IF($C2875="","",IF(AND($C2875=Party_Statement!$C$5,$B2875&gt;=Party_Statement!$C$6,$B2875&lt;=Party_Statement!$E$6),SUMPRODUCT(($C$3:$C2875=Party_Statement!$C$5)*($B$3:$B2875&gt;=Party_Statement!$C$6)*($B$3:$B2875&lt;=Party_Statement!$E$6)),""))</f>
        <v/>
      </c>
    </row>
    <row r="2876" spans="1:11" x14ac:dyDescent="0.2">
      <c r="A2876" s="196">
        <f>Sales_Entry!A2876</f>
        <v>0</v>
      </c>
      <c r="B2876" s="197">
        <f>Sales_Entry!B2876</f>
        <v>0</v>
      </c>
      <c r="C2876" s="198">
        <f>Sales_Entry!D2876</f>
        <v>0</v>
      </c>
      <c r="D2876" s="198" t="s">
        <v>1388</v>
      </c>
      <c r="E2876" s="198">
        <f>Sales_Entry!C2876</f>
        <v>0</v>
      </c>
      <c r="F2876" s="198">
        <f>Sales_Entry!E2876</f>
        <v>0</v>
      </c>
      <c r="G2876" s="199">
        <f>N(Sales_Entry!J2876)</f>
        <v>0</v>
      </c>
      <c r="H2876" s="199">
        <v>0</v>
      </c>
      <c r="I2876" s="199">
        <f t="shared" si="44"/>
        <v>0</v>
      </c>
      <c r="J2876" s="200"/>
      <c r="K2876" s="200" t="str" cm="1">
        <f t="array" ref="K2876">IF($C2876="","",IF(AND($C2876=Party_Statement!$C$5,$B2876&gt;=Party_Statement!$C$6,$B2876&lt;=Party_Statement!$E$6),SUMPRODUCT(($C$3:$C2876=Party_Statement!$C$5)*($B$3:$B2876&gt;=Party_Statement!$C$6)*($B$3:$B2876&lt;=Party_Statement!$E$6)),""))</f>
        <v/>
      </c>
    </row>
    <row r="2877" spans="1:11" x14ac:dyDescent="0.2">
      <c r="A2877" s="196">
        <f>Sales_Entry!A2877</f>
        <v>0</v>
      </c>
      <c r="B2877" s="197">
        <f>Sales_Entry!B2877</f>
        <v>0</v>
      </c>
      <c r="C2877" s="198">
        <f>Sales_Entry!D2877</f>
        <v>0</v>
      </c>
      <c r="D2877" s="198" t="s">
        <v>1388</v>
      </c>
      <c r="E2877" s="198">
        <f>Sales_Entry!C2877</f>
        <v>0</v>
      </c>
      <c r="F2877" s="198">
        <f>Sales_Entry!E2877</f>
        <v>0</v>
      </c>
      <c r="G2877" s="199">
        <f>N(Sales_Entry!J2877)</f>
        <v>0</v>
      </c>
      <c r="H2877" s="199">
        <v>0</v>
      </c>
      <c r="I2877" s="199">
        <f t="shared" si="44"/>
        <v>0</v>
      </c>
      <c r="J2877" s="200"/>
      <c r="K2877" s="200" t="str" cm="1">
        <f t="array" ref="K2877">IF($C2877="","",IF(AND($C2877=Party_Statement!$C$5,$B2877&gt;=Party_Statement!$C$6,$B2877&lt;=Party_Statement!$E$6),SUMPRODUCT(($C$3:$C2877=Party_Statement!$C$5)*($B$3:$B2877&gt;=Party_Statement!$C$6)*($B$3:$B2877&lt;=Party_Statement!$E$6)),""))</f>
        <v/>
      </c>
    </row>
    <row r="2878" spans="1:11" x14ac:dyDescent="0.2">
      <c r="A2878" s="196">
        <f>Sales_Entry!A2878</f>
        <v>0</v>
      </c>
      <c r="B2878" s="197">
        <f>Sales_Entry!B2878</f>
        <v>0</v>
      </c>
      <c r="C2878" s="198">
        <f>Sales_Entry!D2878</f>
        <v>0</v>
      </c>
      <c r="D2878" s="198" t="s">
        <v>1388</v>
      </c>
      <c r="E2878" s="198">
        <f>Sales_Entry!C2878</f>
        <v>0</v>
      </c>
      <c r="F2878" s="198">
        <f>Sales_Entry!E2878</f>
        <v>0</v>
      </c>
      <c r="G2878" s="199">
        <f>N(Sales_Entry!J2878)</f>
        <v>0</v>
      </c>
      <c r="H2878" s="199">
        <v>0</v>
      </c>
      <c r="I2878" s="199">
        <f t="shared" si="44"/>
        <v>0</v>
      </c>
      <c r="J2878" s="200"/>
      <c r="K2878" s="200" t="str" cm="1">
        <f t="array" ref="K2878">IF($C2878="","",IF(AND($C2878=Party_Statement!$C$5,$B2878&gt;=Party_Statement!$C$6,$B2878&lt;=Party_Statement!$E$6),SUMPRODUCT(($C$3:$C2878=Party_Statement!$C$5)*($B$3:$B2878&gt;=Party_Statement!$C$6)*($B$3:$B2878&lt;=Party_Statement!$E$6)),""))</f>
        <v/>
      </c>
    </row>
    <row r="2879" spans="1:11" x14ac:dyDescent="0.2">
      <c r="A2879" s="196">
        <f>Sales_Entry!A2879</f>
        <v>0</v>
      </c>
      <c r="B2879" s="197">
        <f>Sales_Entry!B2879</f>
        <v>0</v>
      </c>
      <c r="C2879" s="198">
        <f>Sales_Entry!D2879</f>
        <v>0</v>
      </c>
      <c r="D2879" s="198" t="s">
        <v>1388</v>
      </c>
      <c r="E2879" s="198">
        <f>Sales_Entry!C2879</f>
        <v>0</v>
      </c>
      <c r="F2879" s="198">
        <f>Sales_Entry!E2879</f>
        <v>0</v>
      </c>
      <c r="G2879" s="199">
        <f>N(Sales_Entry!J2879)</f>
        <v>0</v>
      </c>
      <c r="H2879" s="199">
        <v>0</v>
      </c>
      <c r="I2879" s="199">
        <f t="shared" si="44"/>
        <v>0</v>
      </c>
      <c r="J2879" s="200"/>
      <c r="K2879" s="200" t="str" cm="1">
        <f t="array" ref="K2879">IF($C2879="","",IF(AND($C2879=Party_Statement!$C$5,$B2879&gt;=Party_Statement!$C$6,$B2879&lt;=Party_Statement!$E$6),SUMPRODUCT(($C$3:$C2879=Party_Statement!$C$5)*($B$3:$B2879&gt;=Party_Statement!$C$6)*($B$3:$B2879&lt;=Party_Statement!$E$6)),""))</f>
        <v/>
      </c>
    </row>
    <row r="2880" spans="1:11" x14ac:dyDescent="0.2">
      <c r="A2880" s="196">
        <f>Sales_Entry!A2880</f>
        <v>0</v>
      </c>
      <c r="B2880" s="197">
        <f>Sales_Entry!B2880</f>
        <v>0</v>
      </c>
      <c r="C2880" s="198">
        <f>Sales_Entry!D2880</f>
        <v>0</v>
      </c>
      <c r="D2880" s="198" t="s">
        <v>1388</v>
      </c>
      <c r="E2880" s="198">
        <f>Sales_Entry!C2880</f>
        <v>0</v>
      </c>
      <c r="F2880" s="198">
        <f>Sales_Entry!E2880</f>
        <v>0</v>
      </c>
      <c r="G2880" s="199">
        <f>N(Sales_Entry!J2880)</f>
        <v>0</v>
      </c>
      <c r="H2880" s="199">
        <v>0</v>
      </c>
      <c r="I2880" s="199">
        <f t="shared" si="44"/>
        <v>0</v>
      </c>
      <c r="J2880" s="200"/>
      <c r="K2880" s="200" t="str" cm="1">
        <f t="array" ref="K2880">IF($C2880="","",IF(AND($C2880=Party_Statement!$C$5,$B2880&gt;=Party_Statement!$C$6,$B2880&lt;=Party_Statement!$E$6),SUMPRODUCT(($C$3:$C2880=Party_Statement!$C$5)*($B$3:$B2880&gt;=Party_Statement!$C$6)*($B$3:$B2880&lt;=Party_Statement!$E$6)),""))</f>
        <v/>
      </c>
    </row>
    <row r="2881" spans="1:11" x14ac:dyDescent="0.2">
      <c r="A2881" s="196">
        <f>Sales_Entry!A2881</f>
        <v>0</v>
      </c>
      <c r="B2881" s="197">
        <f>Sales_Entry!B2881</f>
        <v>0</v>
      </c>
      <c r="C2881" s="198">
        <f>Sales_Entry!D2881</f>
        <v>0</v>
      </c>
      <c r="D2881" s="198" t="s">
        <v>1388</v>
      </c>
      <c r="E2881" s="198">
        <f>Sales_Entry!C2881</f>
        <v>0</v>
      </c>
      <c r="F2881" s="198">
        <f>Sales_Entry!E2881</f>
        <v>0</v>
      </c>
      <c r="G2881" s="199">
        <f>N(Sales_Entry!J2881)</f>
        <v>0</v>
      </c>
      <c r="H2881" s="199">
        <v>0</v>
      </c>
      <c r="I2881" s="199">
        <f t="shared" si="44"/>
        <v>0</v>
      </c>
      <c r="J2881" s="200"/>
      <c r="K2881" s="200" t="str" cm="1">
        <f t="array" ref="K2881">IF($C2881="","",IF(AND($C2881=Party_Statement!$C$5,$B2881&gt;=Party_Statement!$C$6,$B2881&lt;=Party_Statement!$E$6),SUMPRODUCT(($C$3:$C2881=Party_Statement!$C$5)*($B$3:$B2881&gt;=Party_Statement!$C$6)*($B$3:$B2881&lt;=Party_Statement!$E$6)),""))</f>
        <v/>
      </c>
    </row>
    <row r="2882" spans="1:11" x14ac:dyDescent="0.2">
      <c r="A2882" s="196">
        <f>Sales_Entry!A2882</f>
        <v>0</v>
      </c>
      <c r="B2882" s="197">
        <f>Sales_Entry!B2882</f>
        <v>0</v>
      </c>
      <c r="C2882" s="198">
        <f>Sales_Entry!D2882</f>
        <v>0</v>
      </c>
      <c r="D2882" s="198" t="s">
        <v>1388</v>
      </c>
      <c r="E2882" s="198">
        <f>Sales_Entry!C2882</f>
        <v>0</v>
      </c>
      <c r="F2882" s="198">
        <f>Sales_Entry!E2882</f>
        <v>0</v>
      </c>
      <c r="G2882" s="199">
        <f>N(Sales_Entry!J2882)</f>
        <v>0</v>
      </c>
      <c r="H2882" s="199">
        <v>0</v>
      </c>
      <c r="I2882" s="199">
        <f t="shared" si="44"/>
        <v>0</v>
      </c>
      <c r="J2882" s="200"/>
      <c r="K2882" s="200" t="str" cm="1">
        <f t="array" ref="K2882">IF($C2882="","",IF(AND($C2882=Party_Statement!$C$5,$B2882&gt;=Party_Statement!$C$6,$B2882&lt;=Party_Statement!$E$6),SUMPRODUCT(($C$3:$C2882=Party_Statement!$C$5)*($B$3:$B2882&gt;=Party_Statement!$C$6)*($B$3:$B2882&lt;=Party_Statement!$E$6)),""))</f>
        <v/>
      </c>
    </row>
    <row r="2883" spans="1:11" x14ac:dyDescent="0.2">
      <c r="A2883" s="196">
        <f>Sales_Entry!A2883</f>
        <v>0</v>
      </c>
      <c r="B2883" s="197">
        <f>Sales_Entry!B2883</f>
        <v>0</v>
      </c>
      <c r="C2883" s="198">
        <f>Sales_Entry!D2883</f>
        <v>0</v>
      </c>
      <c r="D2883" s="198" t="s">
        <v>1388</v>
      </c>
      <c r="E2883" s="198">
        <f>Sales_Entry!C2883</f>
        <v>0</v>
      </c>
      <c r="F2883" s="198">
        <f>Sales_Entry!E2883</f>
        <v>0</v>
      </c>
      <c r="G2883" s="199">
        <f>N(Sales_Entry!J2883)</f>
        <v>0</v>
      </c>
      <c r="H2883" s="199">
        <v>0</v>
      </c>
      <c r="I2883" s="199">
        <f t="shared" si="44"/>
        <v>0</v>
      </c>
      <c r="J2883" s="200"/>
      <c r="K2883" s="200" t="str" cm="1">
        <f t="array" ref="K2883">IF($C2883="","",IF(AND($C2883=Party_Statement!$C$5,$B2883&gt;=Party_Statement!$C$6,$B2883&lt;=Party_Statement!$E$6),SUMPRODUCT(($C$3:$C2883=Party_Statement!$C$5)*($B$3:$B2883&gt;=Party_Statement!$C$6)*($B$3:$B2883&lt;=Party_Statement!$E$6)),""))</f>
        <v/>
      </c>
    </row>
    <row r="2884" spans="1:11" x14ac:dyDescent="0.2">
      <c r="A2884" s="196">
        <f>Sales_Entry!A2884</f>
        <v>0</v>
      </c>
      <c r="B2884" s="197">
        <f>Sales_Entry!B2884</f>
        <v>0</v>
      </c>
      <c r="C2884" s="198">
        <f>Sales_Entry!D2884</f>
        <v>0</v>
      </c>
      <c r="D2884" s="198" t="s">
        <v>1388</v>
      </c>
      <c r="E2884" s="198">
        <f>Sales_Entry!C2884</f>
        <v>0</v>
      </c>
      <c r="F2884" s="198">
        <f>Sales_Entry!E2884</f>
        <v>0</v>
      </c>
      <c r="G2884" s="199">
        <f>N(Sales_Entry!J2884)</f>
        <v>0</v>
      </c>
      <c r="H2884" s="199">
        <v>0</v>
      </c>
      <c r="I2884" s="199">
        <f t="shared" ref="I2884:I2947" si="45">IF($C2884="","",$G2884-$H2884)</f>
        <v>0</v>
      </c>
      <c r="J2884" s="200"/>
      <c r="K2884" s="200" t="str" cm="1">
        <f t="array" ref="K2884">IF($C2884="","",IF(AND($C2884=Party_Statement!$C$5,$B2884&gt;=Party_Statement!$C$6,$B2884&lt;=Party_Statement!$E$6),SUMPRODUCT(($C$3:$C2884=Party_Statement!$C$5)*($B$3:$B2884&gt;=Party_Statement!$C$6)*($B$3:$B2884&lt;=Party_Statement!$E$6)),""))</f>
        <v/>
      </c>
    </row>
    <row r="2885" spans="1:11" x14ac:dyDescent="0.2">
      <c r="A2885" s="196">
        <f>Sales_Entry!A2885</f>
        <v>0</v>
      </c>
      <c r="B2885" s="197">
        <f>Sales_Entry!B2885</f>
        <v>0</v>
      </c>
      <c r="C2885" s="198">
        <f>Sales_Entry!D2885</f>
        <v>0</v>
      </c>
      <c r="D2885" s="198" t="s">
        <v>1388</v>
      </c>
      <c r="E2885" s="198">
        <f>Sales_Entry!C2885</f>
        <v>0</v>
      </c>
      <c r="F2885" s="198">
        <f>Sales_Entry!E2885</f>
        <v>0</v>
      </c>
      <c r="G2885" s="199">
        <f>N(Sales_Entry!J2885)</f>
        <v>0</v>
      </c>
      <c r="H2885" s="199">
        <v>0</v>
      </c>
      <c r="I2885" s="199">
        <f t="shared" si="45"/>
        <v>0</v>
      </c>
      <c r="J2885" s="200"/>
      <c r="K2885" s="200" t="str" cm="1">
        <f t="array" ref="K2885">IF($C2885="","",IF(AND($C2885=Party_Statement!$C$5,$B2885&gt;=Party_Statement!$C$6,$B2885&lt;=Party_Statement!$E$6),SUMPRODUCT(($C$3:$C2885=Party_Statement!$C$5)*($B$3:$B2885&gt;=Party_Statement!$C$6)*($B$3:$B2885&lt;=Party_Statement!$E$6)),""))</f>
        <v/>
      </c>
    </row>
    <row r="2886" spans="1:11" x14ac:dyDescent="0.2">
      <c r="A2886" s="196">
        <f>Sales_Entry!A2886</f>
        <v>0</v>
      </c>
      <c r="B2886" s="197">
        <f>Sales_Entry!B2886</f>
        <v>0</v>
      </c>
      <c r="C2886" s="198">
        <f>Sales_Entry!D2886</f>
        <v>0</v>
      </c>
      <c r="D2886" s="198" t="s">
        <v>1388</v>
      </c>
      <c r="E2886" s="198">
        <f>Sales_Entry!C2886</f>
        <v>0</v>
      </c>
      <c r="F2886" s="198">
        <f>Sales_Entry!E2886</f>
        <v>0</v>
      </c>
      <c r="G2886" s="199">
        <f>N(Sales_Entry!J2886)</f>
        <v>0</v>
      </c>
      <c r="H2886" s="199">
        <v>0</v>
      </c>
      <c r="I2886" s="199">
        <f t="shared" si="45"/>
        <v>0</v>
      </c>
      <c r="J2886" s="200"/>
      <c r="K2886" s="200" t="str" cm="1">
        <f t="array" ref="K2886">IF($C2886="","",IF(AND($C2886=Party_Statement!$C$5,$B2886&gt;=Party_Statement!$C$6,$B2886&lt;=Party_Statement!$E$6),SUMPRODUCT(($C$3:$C2886=Party_Statement!$C$5)*($B$3:$B2886&gt;=Party_Statement!$C$6)*($B$3:$B2886&lt;=Party_Statement!$E$6)),""))</f>
        <v/>
      </c>
    </row>
    <row r="2887" spans="1:11" x14ac:dyDescent="0.2">
      <c r="A2887" s="196">
        <f>Sales_Entry!A2887</f>
        <v>0</v>
      </c>
      <c r="B2887" s="197">
        <f>Sales_Entry!B2887</f>
        <v>0</v>
      </c>
      <c r="C2887" s="198">
        <f>Sales_Entry!D2887</f>
        <v>0</v>
      </c>
      <c r="D2887" s="198" t="s">
        <v>1388</v>
      </c>
      <c r="E2887" s="198">
        <f>Sales_Entry!C2887</f>
        <v>0</v>
      </c>
      <c r="F2887" s="198">
        <f>Sales_Entry!E2887</f>
        <v>0</v>
      </c>
      <c r="G2887" s="199">
        <f>N(Sales_Entry!J2887)</f>
        <v>0</v>
      </c>
      <c r="H2887" s="199">
        <v>0</v>
      </c>
      <c r="I2887" s="199">
        <f t="shared" si="45"/>
        <v>0</v>
      </c>
      <c r="J2887" s="200"/>
      <c r="K2887" s="200" t="str" cm="1">
        <f t="array" ref="K2887">IF($C2887="","",IF(AND($C2887=Party_Statement!$C$5,$B2887&gt;=Party_Statement!$C$6,$B2887&lt;=Party_Statement!$E$6),SUMPRODUCT(($C$3:$C2887=Party_Statement!$C$5)*($B$3:$B2887&gt;=Party_Statement!$C$6)*($B$3:$B2887&lt;=Party_Statement!$E$6)),""))</f>
        <v/>
      </c>
    </row>
    <row r="2888" spans="1:11" x14ac:dyDescent="0.2">
      <c r="A2888" s="196">
        <f>Sales_Entry!A2888</f>
        <v>0</v>
      </c>
      <c r="B2888" s="197">
        <f>Sales_Entry!B2888</f>
        <v>0</v>
      </c>
      <c r="C2888" s="198">
        <f>Sales_Entry!D2888</f>
        <v>0</v>
      </c>
      <c r="D2888" s="198" t="s">
        <v>1388</v>
      </c>
      <c r="E2888" s="198">
        <f>Sales_Entry!C2888</f>
        <v>0</v>
      </c>
      <c r="F2888" s="198">
        <f>Sales_Entry!E2888</f>
        <v>0</v>
      </c>
      <c r="G2888" s="199">
        <f>N(Sales_Entry!J2888)</f>
        <v>0</v>
      </c>
      <c r="H2888" s="199">
        <v>0</v>
      </c>
      <c r="I2888" s="199">
        <f t="shared" si="45"/>
        <v>0</v>
      </c>
      <c r="J2888" s="200"/>
      <c r="K2888" s="200" t="str" cm="1">
        <f t="array" ref="K2888">IF($C2888="","",IF(AND($C2888=Party_Statement!$C$5,$B2888&gt;=Party_Statement!$C$6,$B2888&lt;=Party_Statement!$E$6),SUMPRODUCT(($C$3:$C2888=Party_Statement!$C$5)*($B$3:$B2888&gt;=Party_Statement!$C$6)*($B$3:$B2888&lt;=Party_Statement!$E$6)),""))</f>
        <v/>
      </c>
    </row>
    <row r="2889" spans="1:11" x14ac:dyDescent="0.2">
      <c r="A2889" s="196">
        <f>Sales_Entry!A2889</f>
        <v>0</v>
      </c>
      <c r="B2889" s="197">
        <f>Sales_Entry!B2889</f>
        <v>0</v>
      </c>
      <c r="C2889" s="198">
        <f>Sales_Entry!D2889</f>
        <v>0</v>
      </c>
      <c r="D2889" s="198" t="s">
        <v>1388</v>
      </c>
      <c r="E2889" s="198">
        <f>Sales_Entry!C2889</f>
        <v>0</v>
      </c>
      <c r="F2889" s="198">
        <f>Sales_Entry!E2889</f>
        <v>0</v>
      </c>
      <c r="G2889" s="199">
        <f>N(Sales_Entry!J2889)</f>
        <v>0</v>
      </c>
      <c r="H2889" s="199">
        <v>0</v>
      </c>
      <c r="I2889" s="199">
        <f t="shared" si="45"/>
        <v>0</v>
      </c>
      <c r="J2889" s="200"/>
      <c r="K2889" s="200" t="str" cm="1">
        <f t="array" ref="K2889">IF($C2889="","",IF(AND($C2889=Party_Statement!$C$5,$B2889&gt;=Party_Statement!$C$6,$B2889&lt;=Party_Statement!$E$6),SUMPRODUCT(($C$3:$C2889=Party_Statement!$C$5)*($B$3:$B2889&gt;=Party_Statement!$C$6)*($B$3:$B2889&lt;=Party_Statement!$E$6)),""))</f>
        <v/>
      </c>
    </row>
    <row r="2890" spans="1:11" x14ac:dyDescent="0.2">
      <c r="A2890" s="196">
        <f>Sales_Entry!A2890</f>
        <v>0</v>
      </c>
      <c r="B2890" s="197">
        <f>Sales_Entry!B2890</f>
        <v>0</v>
      </c>
      <c r="C2890" s="198">
        <f>Sales_Entry!D2890</f>
        <v>0</v>
      </c>
      <c r="D2890" s="198" t="s">
        <v>1388</v>
      </c>
      <c r="E2890" s="198">
        <f>Sales_Entry!C2890</f>
        <v>0</v>
      </c>
      <c r="F2890" s="198">
        <f>Sales_Entry!E2890</f>
        <v>0</v>
      </c>
      <c r="G2890" s="199">
        <f>N(Sales_Entry!J2890)</f>
        <v>0</v>
      </c>
      <c r="H2890" s="199">
        <v>0</v>
      </c>
      <c r="I2890" s="199">
        <f t="shared" si="45"/>
        <v>0</v>
      </c>
      <c r="J2890" s="200"/>
      <c r="K2890" s="200" t="str" cm="1">
        <f t="array" ref="K2890">IF($C2890="","",IF(AND($C2890=Party_Statement!$C$5,$B2890&gt;=Party_Statement!$C$6,$B2890&lt;=Party_Statement!$E$6),SUMPRODUCT(($C$3:$C2890=Party_Statement!$C$5)*($B$3:$B2890&gt;=Party_Statement!$C$6)*($B$3:$B2890&lt;=Party_Statement!$E$6)),""))</f>
        <v/>
      </c>
    </row>
    <row r="2891" spans="1:11" x14ac:dyDescent="0.2">
      <c r="A2891" s="196">
        <f>Sales_Entry!A2891</f>
        <v>0</v>
      </c>
      <c r="B2891" s="197">
        <f>Sales_Entry!B2891</f>
        <v>0</v>
      </c>
      <c r="C2891" s="198">
        <f>Sales_Entry!D2891</f>
        <v>0</v>
      </c>
      <c r="D2891" s="198" t="s">
        <v>1388</v>
      </c>
      <c r="E2891" s="198">
        <f>Sales_Entry!C2891</f>
        <v>0</v>
      </c>
      <c r="F2891" s="198">
        <f>Sales_Entry!E2891</f>
        <v>0</v>
      </c>
      <c r="G2891" s="199">
        <f>N(Sales_Entry!J2891)</f>
        <v>0</v>
      </c>
      <c r="H2891" s="199">
        <v>0</v>
      </c>
      <c r="I2891" s="199">
        <f t="shared" si="45"/>
        <v>0</v>
      </c>
      <c r="J2891" s="200"/>
      <c r="K2891" s="200" t="str" cm="1">
        <f t="array" ref="K2891">IF($C2891="","",IF(AND($C2891=Party_Statement!$C$5,$B2891&gt;=Party_Statement!$C$6,$B2891&lt;=Party_Statement!$E$6),SUMPRODUCT(($C$3:$C2891=Party_Statement!$C$5)*($B$3:$B2891&gt;=Party_Statement!$C$6)*($B$3:$B2891&lt;=Party_Statement!$E$6)),""))</f>
        <v/>
      </c>
    </row>
    <row r="2892" spans="1:11" x14ac:dyDescent="0.2">
      <c r="A2892" s="196">
        <f>Sales_Entry!A2892</f>
        <v>0</v>
      </c>
      <c r="B2892" s="197">
        <f>Sales_Entry!B2892</f>
        <v>0</v>
      </c>
      <c r="C2892" s="198">
        <f>Sales_Entry!D2892</f>
        <v>0</v>
      </c>
      <c r="D2892" s="198" t="s">
        <v>1388</v>
      </c>
      <c r="E2892" s="198">
        <f>Sales_Entry!C2892</f>
        <v>0</v>
      </c>
      <c r="F2892" s="198">
        <f>Sales_Entry!E2892</f>
        <v>0</v>
      </c>
      <c r="G2892" s="199">
        <f>N(Sales_Entry!J2892)</f>
        <v>0</v>
      </c>
      <c r="H2892" s="199">
        <v>0</v>
      </c>
      <c r="I2892" s="199">
        <f t="shared" si="45"/>
        <v>0</v>
      </c>
      <c r="J2892" s="200"/>
      <c r="K2892" s="200" t="str" cm="1">
        <f t="array" ref="K2892">IF($C2892="","",IF(AND($C2892=Party_Statement!$C$5,$B2892&gt;=Party_Statement!$C$6,$B2892&lt;=Party_Statement!$E$6),SUMPRODUCT(($C$3:$C2892=Party_Statement!$C$5)*($B$3:$B2892&gt;=Party_Statement!$C$6)*($B$3:$B2892&lt;=Party_Statement!$E$6)),""))</f>
        <v/>
      </c>
    </row>
    <row r="2893" spans="1:11" x14ac:dyDescent="0.2">
      <c r="A2893" s="196">
        <f>Sales_Entry!A2893</f>
        <v>0</v>
      </c>
      <c r="B2893" s="197">
        <f>Sales_Entry!B2893</f>
        <v>0</v>
      </c>
      <c r="C2893" s="198">
        <f>Sales_Entry!D2893</f>
        <v>0</v>
      </c>
      <c r="D2893" s="198" t="s">
        <v>1388</v>
      </c>
      <c r="E2893" s="198">
        <f>Sales_Entry!C2893</f>
        <v>0</v>
      </c>
      <c r="F2893" s="198">
        <f>Sales_Entry!E2893</f>
        <v>0</v>
      </c>
      <c r="G2893" s="199">
        <f>N(Sales_Entry!J2893)</f>
        <v>0</v>
      </c>
      <c r="H2893" s="199">
        <v>0</v>
      </c>
      <c r="I2893" s="199">
        <f t="shared" si="45"/>
        <v>0</v>
      </c>
      <c r="J2893" s="200"/>
      <c r="K2893" s="200" t="str" cm="1">
        <f t="array" ref="K2893">IF($C2893="","",IF(AND($C2893=Party_Statement!$C$5,$B2893&gt;=Party_Statement!$C$6,$B2893&lt;=Party_Statement!$E$6),SUMPRODUCT(($C$3:$C2893=Party_Statement!$C$5)*($B$3:$B2893&gt;=Party_Statement!$C$6)*($B$3:$B2893&lt;=Party_Statement!$E$6)),""))</f>
        <v/>
      </c>
    </row>
    <row r="2894" spans="1:11" x14ac:dyDescent="0.2">
      <c r="A2894" s="196">
        <f>Sales_Entry!A2894</f>
        <v>0</v>
      </c>
      <c r="B2894" s="197">
        <f>Sales_Entry!B2894</f>
        <v>0</v>
      </c>
      <c r="C2894" s="198">
        <f>Sales_Entry!D2894</f>
        <v>0</v>
      </c>
      <c r="D2894" s="198" t="s">
        <v>1388</v>
      </c>
      <c r="E2894" s="198">
        <f>Sales_Entry!C2894</f>
        <v>0</v>
      </c>
      <c r="F2894" s="198">
        <f>Sales_Entry!E2894</f>
        <v>0</v>
      </c>
      <c r="G2894" s="199">
        <f>N(Sales_Entry!J2894)</f>
        <v>0</v>
      </c>
      <c r="H2894" s="199">
        <v>0</v>
      </c>
      <c r="I2894" s="199">
        <f t="shared" si="45"/>
        <v>0</v>
      </c>
      <c r="J2894" s="200"/>
      <c r="K2894" s="200" t="str" cm="1">
        <f t="array" ref="K2894">IF($C2894="","",IF(AND($C2894=Party_Statement!$C$5,$B2894&gt;=Party_Statement!$C$6,$B2894&lt;=Party_Statement!$E$6),SUMPRODUCT(($C$3:$C2894=Party_Statement!$C$5)*($B$3:$B2894&gt;=Party_Statement!$C$6)*($B$3:$B2894&lt;=Party_Statement!$E$6)),""))</f>
        <v/>
      </c>
    </row>
    <row r="2895" spans="1:11" x14ac:dyDescent="0.2">
      <c r="A2895" s="196">
        <f>Sales_Entry!A2895</f>
        <v>0</v>
      </c>
      <c r="B2895" s="197">
        <f>Sales_Entry!B2895</f>
        <v>0</v>
      </c>
      <c r="C2895" s="198">
        <f>Sales_Entry!D2895</f>
        <v>0</v>
      </c>
      <c r="D2895" s="198" t="s">
        <v>1388</v>
      </c>
      <c r="E2895" s="198">
        <f>Sales_Entry!C2895</f>
        <v>0</v>
      </c>
      <c r="F2895" s="198">
        <f>Sales_Entry!E2895</f>
        <v>0</v>
      </c>
      <c r="G2895" s="199">
        <f>N(Sales_Entry!J2895)</f>
        <v>0</v>
      </c>
      <c r="H2895" s="199">
        <v>0</v>
      </c>
      <c r="I2895" s="199">
        <f t="shared" si="45"/>
        <v>0</v>
      </c>
      <c r="J2895" s="200"/>
      <c r="K2895" s="200" t="str" cm="1">
        <f t="array" ref="K2895">IF($C2895="","",IF(AND($C2895=Party_Statement!$C$5,$B2895&gt;=Party_Statement!$C$6,$B2895&lt;=Party_Statement!$E$6),SUMPRODUCT(($C$3:$C2895=Party_Statement!$C$5)*($B$3:$B2895&gt;=Party_Statement!$C$6)*($B$3:$B2895&lt;=Party_Statement!$E$6)),""))</f>
        <v/>
      </c>
    </row>
    <row r="2896" spans="1:11" x14ac:dyDescent="0.2">
      <c r="A2896" s="196">
        <f>Sales_Entry!A2896</f>
        <v>0</v>
      </c>
      <c r="B2896" s="197">
        <f>Sales_Entry!B2896</f>
        <v>0</v>
      </c>
      <c r="C2896" s="198">
        <f>Sales_Entry!D2896</f>
        <v>0</v>
      </c>
      <c r="D2896" s="198" t="s">
        <v>1388</v>
      </c>
      <c r="E2896" s="198">
        <f>Sales_Entry!C2896</f>
        <v>0</v>
      </c>
      <c r="F2896" s="198">
        <f>Sales_Entry!E2896</f>
        <v>0</v>
      </c>
      <c r="G2896" s="199">
        <f>N(Sales_Entry!J2896)</f>
        <v>0</v>
      </c>
      <c r="H2896" s="199">
        <v>0</v>
      </c>
      <c r="I2896" s="199">
        <f t="shared" si="45"/>
        <v>0</v>
      </c>
      <c r="J2896" s="200"/>
      <c r="K2896" s="200" t="str" cm="1">
        <f t="array" ref="K2896">IF($C2896="","",IF(AND($C2896=Party_Statement!$C$5,$B2896&gt;=Party_Statement!$C$6,$B2896&lt;=Party_Statement!$E$6),SUMPRODUCT(($C$3:$C2896=Party_Statement!$C$5)*($B$3:$B2896&gt;=Party_Statement!$C$6)*($B$3:$B2896&lt;=Party_Statement!$E$6)),""))</f>
        <v/>
      </c>
    </row>
    <row r="2897" spans="1:11" x14ac:dyDescent="0.2">
      <c r="A2897" s="196">
        <f>Sales_Entry!A2897</f>
        <v>0</v>
      </c>
      <c r="B2897" s="197">
        <f>Sales_Entry!B2897</f>
        <v>0</v>
      </c>
      <c r="C2897" s="198">
        <f>Sales_Entry!D2897</f>
        <v>0</v>
      </c>
      <c r="D2897" s="198" t="s">
        <v>1388</v>
      </c>
      <c r="E2897" s="198">
        <f>Sales_Entry!C2897</f>
        <v>0</v>
      </c>
      <c r="F2897" s="198">
        <f>Sales_Entry!E2897</f>
        <v>0</v>
      </c>
      <c r="G2897" s="199">
        <f>N(Sales_Entry!J2897)</f>
        <v>0</v>
      </c>
      <c r="H2897" s="199">
        <v>0</v>
      </c>
      <c r="I2897" s="199">
        <f t="shared" si="45"/>
        <v>0</v>
      </c>
      <c r="J2897" s="200"/>
      <c r="K2897" s="200" t="str" cm="1">
        <f t="array" ref="K2897">IF($C2897="","",IF(AND($C2897=Party_Statement!$C$5,$B2897&gt;=Party_Statement!$C$6,$B2897&lt;=Party_Statement!$E$6),SUMPRODUCT(($C$3:$C2897=Party_Statement!$C$5)*($B$3:$B2897&gt;=Party_Statement!$C$6)*($B$3:$B2897&lt;=Party_Statement!$E$6)),""))</f>
        <v/>
      </c>
    </row>
    <row r="2898" spans="1:11" x14ac:dyDescent="0.2">
      <c r="A2898" s="196">
        <f>Sales_Entry!A2898</f>
        <v>0</v>
      </c>
      <c r="B2898" s="197">
        <f>Sales_Entry!B2898</f>
        <v>0</v>
      </c>
      <c r="C2898" s="198">
        <f>Sales_Entry!D2898</f>
        <v>0</v>
      </c>
      <c r="D2898" s="198" t="s">
        <v>1388</v>
      </c>
      <c r="E2898" s="198">
        <f>Sales_Entry!C2898</f>
        <v>0</v>
      </c>
      <c r="F2898" s="198">
        <f>Sales_Entry!E2898</f>
        <v>0</v>
      </c>
      <c r="G2898" s="199">
        <f>N(Sales_Entry!J2898)</f>
        <v>0</v>
      </c>
      <c r="H2898" s="199">
        <v>0</v>
      </c>
      <c r="I2898" s="199">
        <f t="shared" si="45"/>
        <v>0</v>
      </c>
      <c r="J2898" s="200"/>
      <c r="K2898" s="200" t="str" cm="1">
        <f t="array" ref="K2898">IF($C2898="","",IF(AND($C2898=Party_Statement!$C$5,$B2898&gt;=Party_Statement!$C$6,$B2898&lt;=Party_Statement!$E$6),SUMPRODUCT(($C$3:$C2898=Party_Statement!$C$5)*($B$3:$B2898&gt;=Party_Statement!$C$6)*($B$3:$B2898&lt;=Party_Statement!$E$6)),""))</f>
        <v/>
      </c>
    </row>
    <row r="2899" spans="1:11" x14ac:dyDescent="0.2">
      <c r="A2899" s="196">
        <f>Sales_Entry!A2899</f>
        <v>0</v>
      </c>
      <c r="B2899" s="197">
        <f>Sales_Entry!B2899</f>
        <v>0</v>
      </c>
      <c r="C2899" s="198">
        <f>Sales_Entry!D2899</f>
        <v>0</v>
      </c>
      <c r="D2899" s="198" t="s">
        <v>1388</v>
      </c>
      <c r="E2899" s="198">
        <f>Sales_Entry!C2899</f>
        <v>0</v>
      </c>
      <c r="F2899" s="198">
        <f>Sales_Entry!E2899</f>
        <v>0</v>
      </c>
      <c r="G2899" s="199">
        <f>N(Sales_Entry!J2899)</f>
        <v>0</v>
      </c>
      <c r="H2899" s="199">
        <v>0</v>
      </c>
      <c r="I2899" s="199">
        <f t="shared" si="45"/>
        <v>0</v>
      </c>
      <c r="J2899" s="200"/>
      <c r="K2899" s="200" t="str" cm="1">
        <f t="array" ref="K2899">IF($C2899="","",IF(AND($C2899=Party_Statement!$C$5,$B2899&gt;=Party_Statement!$C$6,$B2899&lt;=Party_Statement!$E$6),SUMPRODUCT(($C$3:$C2899=Party_Statement!$C$5)*($B$3:$B2899&gt;=Party_Statement!$C$6)*($B$3:$B2899&lt;=Party_Statement!$E$6)),""))</f>
        <v/>
      </c>
    </row>
    <row r="2900" spans="1:11" x14ac:dyDescent="0.2">
      <c r="A2900" s="196">
        <f>Sales_Entry!A2900</f>
        <v>0</v>
      </c>
      <c r="B2900" s="197">
        <f>Sales_Entry!B2900</f>
        <v>0</v>
      </c>
      <c r="C2900" s="198">
        <f>Sales_Entry!D2900</f>
        <v>0</v>
      </c>
      <c r="D2900" s="198" t="s">
        <v>1388</v>
      </c>
      <c r="E2900" s="198">
        <f>Sales_Entry!C2900</f>
        <v>0</v>
      </c>
      <c r="F2900" s="198">
        <f>Sales_Entry!E2900</f>
        <v>0</v>
      </c>
      <c r="G2900" s="199">
        <f>N(Sales_Entry!J2900)</f>
        <v>0</v>
      </c>
      <c r="H2900" s="199">
        <v>0</v>
      </c>
      <c r="I2900" s="199">
        <f t="shared" si="45"/>
        <v>0</v>
      </c>
      <c r="J2900" s="200"/>
      <c r="K2900" s="200" t="str" cm="1">
        <f t="array" ref="K2900">IF($C2900="","",IF(AND($C2900=Party_Statement!$C$5,$B2900&gt;=Party_Statement!$C$6,$B2900&lt;=Party_Statement!$E$6),SUMPRODUCT(($C$3:$C2900=Party_Statement!$C$5)*($B$3:$B2900&gt;=Party_Statement!$C$6)*($B$3:$B2900&lt;=Party_Statement!$E$6)),""))</f>
        <v/>
      </c>
    </row>
    <row r="2901" spans="1:11" x14ac:dyDescent="0.2">
      <c r="A2901" s="196">
        <f>Sales_Entry!A2901</f>
        <v>0</v>
      </c>
      <c r="B2901" s="197">
        <f>Sales_Entry!B2901</f>
        <v>0</v>
      </c>
      <c r="C2901" s="198">
        <f>Sales_Entry!D2901</f>
        <v>0</v>
      </c>
      <c r="D2901" s="198" t="s">
        <v>1388</v>
      </c>
      <c r="E2901" s="198">
        <f>Sales_Entry!C2901</f>
        <v>0</v>
      </c>
      <c r="F2901" s="198">
        <f>Sales_Entry!E2901</f>
        <v>0</v>
      </c>
      <c r="G2901" s="199">
        <f>N(Sales_Entry!J2901)</f>
        <v>0</v>
      </c>
      <c r="H2901" s="199">
        <v>0</v>
      </c>
      <c r="I2901" s="199">
        <f t="shared" si="45"/>
        <v>0</v>
      </c>
      <c r="J2901" s="200"/>
      <c r="K2901" s="200" t="str" cm="1">
        <f t="array" ref="K2901">IF($C2901="","",IF(AND($C2901=Party_Statement!$C$5,$B2901&gt;=Party_Statement!$C$6,$B2901&lt;=Party_Statement!$E$6),SUMPRODUCT(($C$3:$C2901=Party_Statement!$C$5)*($B$3:$B2901&gt;=Party_Statement!$C$6)*($B$3:$B2901&lt;=Party_Statement!$E$6)),""))</f>
        <v/>
      </c>
    </row>
    <row r="2902" spans="1:11" x14ac:dyDescent="0.2">
      <c r="A2902" s="196">
        <f>Sales_Entry!A2902</f>
        <v>0</v>
      </c>
      <c r="B2902" s="197">
        <f>Sales_Entry!B2902</f>
        <v>0</v>
      </c>
      <c r="C2902" s="198">
        <f>Sales_Entry!D2902</f>
        <v>0</v>
      </c>
      <c r="D2902" s="198" t="s">
        <v>1388</v>
      </c>
      <c r="E2902" s="198">
        <f>Sales_Entry!C2902</f>
        <v>0</v>
      </c>
      <c r="F2902" s="198">
        <f>Sales_Entry!E2902</f>
        <v>0</v>
      </c>
      <c r="G2902" s="199">
        <f>N(Sales_Entry!J2902)</f>
        <v>0</v>
      </c>
      <c r="H2902" s="199">
        <v>0</v>
      </c>
      <c r="I2902" s="199">
        <f t="shared" si="45"/>
        <v>0</v>
      </c>
      <c r="J2902" s="200"/>
      <c r="K2902" s="200" t="str" cm="1">
        <f t="array" ref="K2902">IF($C2902="","",IF(AND($C2902=Party_Statement!$C$5,$B2902&gt;=Party_Statement!$C$6,$B2902&lt;=Party_Statement!$E$6),SUMPRODUCT(($C$3:$C2902=Party_Statement!$C$5)*($B$3:$B2902&gt;=Party_Statement!$C$6)*($B$3:$B2902&lt;=Party_Statement!$E$6)),""))</f>
        <v/>
      </c>
    </row>
    <row r="2903" spans="1:11" x14ac:dyDescent="0.2">
      <c r="A2903" s="196">
        <f>Sales_Entry!A2903</f>
        <v>0</v>
      </c>
      <c r="B2903" s="197">
        <f>Sales_Entry!B2903</f>
        <v>0</v>
      </c>
      <c r="C2903" s="198">
        <f>Sales_Entry!D2903</f>
        <v>0</v>
      </c>
      <c r="D2903" s="198" t="s">
        <v>1388</v>
      </c>
      <c r="E2903" s="198">
        <f>Sales_Entry!C2903</f>
        <v>0</v>
      </c>
      <c r="F2903" s="198">
        <f>Sales_Entry!E2903</f>
        <v>0</v>
      </c>
      <c r="G2903" s="199">
        <f>N(Sales_Entry!J2903)</f>
        <v>0</v>
      </c>
      <c r="H2903" s="199">
        <v>0</v>
      </c>
      <c r="I2903" s="199">
        <f t="shared" si="45"/>
        <v>0</v>
      </c>
      <c r="J2903" s="200"/>
      <c r="K2903" s="200" t="str" cm="1">
        <f t="array" ref="K2903">IF($C2903="","",IF(AND($C2903=Party_Statement!$C$5,$B2903&gt;=Party_Statement!$C$6,$B2903&lt;=Party_Statement!$E$6),SUMPRODUCT(($C$3:$C2903=Party_Statement!$C$5)*($B$3:$B2903&gt;=Party_Statement!$C$6)*($B$3:$B2903&lt;=Party_Statement!$E$6)),""))</f>
        <v/>
      </c>
    </row>
    <row r="2904" spans="1:11" x14ac:dyDescent="0.2">
      <c r="A2904" s="196">
        <f>Sales_Entry!A2904</f>
        <v>0</v>
      </c>
      <c r="B2904" s="197">
        <f>Sales_Entry!B2904</f>
        <v>0</v>
      </c>
      <c r="C2904" s="198">
        <f>Sales_Entry!D2904</f>
        <v>0</v>
      </c>
      <c r="D2904" s="198" t="s">
        <v>1388</v>
      </c>
      <c r="E2904" s="198">
        <f>Sales_Entry!C2904</f>
        <v>0</v>
      </c>
      <c r="F2904" s="198">
        <f>Sales_Entry!E2904</f>
        <v>0</v>
      </c>
      <c r="G2904" s="199">
        <f>N(Sales_Entry!J2904)</f>
        <v>0</v>
      </c>
      <c r="H2904" s="199">
        <v>0</v>
      </c>
      <c r="I2904" s="199">
        <f t="shared" si="45"/>
        <v>0</v>
      </c>
      <c r="J2904" s="200"/>
      <c r="K2904" s="200" t="str" cm="1">
        <f t="array" ref="K2904">IF($C2904="","",IF(AND($C2904=Party_Statement!$C$5,$B2904&gt;=Party_Statement!$C$6,$B2904&lt;=Party_Statement!$E$6),SUMPRODUCT(($C$3:$C2904=Party_Statement!$C$5)*($B$3:$B2904&gt;=Party_Statement!$C$6)*($B$3:$B2904&lt;=Party_Statement!$E$6)),""))</f>
        <v/>
      </c>
    </row>
    <row r="2905" spans="1:11" x14ac:dyDescent="0.2">
      <c r="A2905" s="196">
        <f>Sales_Entry!A2905</f>
        <v>0</v>
      </c>
      <c r="B2905" s="197">
        <f>Sales_Entry!B2905</f>
        <v>0</v>
      </c>
      <c r="C2905" s="198">
        <f>Sales_Entry!D2905</f>
        <v>0</v>
      </c>
      <c r="D2905" s="198" t="s">
        <v>1388</v>
      </c>
      <c r="E2905" s="198">
        <f>Sales_Entry!C2905</f>
        <v>0</v>
      </c>
      <c r="F2905" s="198">
        <f>Sales_Entry!E2905</f>
        <v>0</v>
      </c>
      <c r="G2905" s="199">
        <f>N(Sales_Entry!J2905)</f>
        <v>0</v>
      </c>
      <c r="H2905" s="199">
        <v>0</v>
      </c>
      <c r="I2905" s="199">
        <f t="shared" si="45"/>
        <v>0</v>
      </c>
      <c r="J2905" s="200"/>
      <c r="K2905" s="200" t="str" cm="1">
        <f t="array" ref="K2905">IF($C2905="","",IF(AND($C2905=Party_Statement!$C$5,$B2905&gt;=Party_Statement!$C$6,$B2905&lt;=Party_Statement!$E$6),SUMPRODUCT(($C$3:$C2905=Party_Statement!$C$5)*($B$3:$B2905&gt;=Party_Statement!$C$6)*($B$3:$B2905&lt;=Party_Statement!$E$6)),""))</f>
        <v/>
      </c>
    </row>
    <row r="2906" spans="1:11" x14ac:dyDescent="0.2">
      <c r="A2906" s="196">
        <f>Sales_Entry!A2906</f>
        <v>0</v>
      </c>
      <c r="B2906" s="197">
        <f>Sales_Entry!B2906</f>
        <v>0</v>
      </c>
      <c r="C2906" s="198">
        <f>Sales_Entry!D2906</f>
        <v>0</v>
      </c>
      <c r="D2906" s="198" t="s">
        <v>1388</v>
      </c>
      <c r="E2906" s="198">
        <f>Sales_Entry!C2906</f>
        <v>0</v>
      </c>
      <c r="F2906" s="198">
        <f>Sales_Entry!E2906</f>
        <v>0</v>
      </c>
      <c r="G2906" s="199">
        <f>N(Sales_Entry!J2906)</f>
        <v>0</v>
      </c>
      <c r="H2906" s="199">
        <v>0</v>
      </c>
      <c r="I2906" s="199">
        <f t="shared" si="45"/>
        <v>0</v>
      </c>
      <c r="J2906" s="200"/>
      <c r="K2906" s="200" t="str" cm="1">
        <f t="array" ref="K2906">IF($C2906="","",IF(AND($C2906=Party_Statement!$C$5,$B2906&gt;=Party_Statement!$C$6,$B2906&lt;=Party_Statement!$E$6),SUMPRODUCT(($C$3:$C2906=Party_Statement!$C$5)*($B$3:$B2906&gt;=Party_Statement!$C$6)*($B$3:$B2906&lt;=Party_Statement!$E$6)),""))</f>
        <v/>
      </c>
    </row>
    <row r="2907" spans="1:11" x14ac:dyDescent="0.2">
      <c r="A2907" s="196">
        <f>Sales_Entry!A2907</f>
        <v>0</v>
      </c>
      <c r="B2907" s="197">
        <f>Sales_Entry!B2907</f>
        <v>0</v>
      </c>
      <c r="C2907" s="198">
        <f>Sales_Entry!D2907</f>
        <v>0</v>
      </c>
      <c r="D2907" s="198" t="s">
        <v>1388</v>
      </c>
      <c r="E2907" s="198">
        <f>Sales_Entry!C2907</f>
        <v>0</v>
      </c>
      <c r="F2907" s="198">
        <f>Sales_Entry!E2907</f>
        <v>0</v>
      </c>
      <c r="G2907" s="199">
        <f>N(Sales_Entry!J2907)</f>
        <v>0</v>
      </c>
      <c r="H2907" s="199">
        <v>0</v>
      </c>
      <c r="I2907" s="199">
        <f t="shared" si="45"/>
        <v>0</v>
      </c>
      <c r="J2907" s="200"/>
      <c r="K2907" s="200" t="str" cm="1">
        <f t="array" ref="K2907">IF($C2907="","",IF(AND($C2907=Party_Statement!$C$5,$B2907&gt;=Party_Statement!$C$6,$B2907&lt;=Party_Statement!$E$6),SUMPRODUCT(($C$3:$C2907=Party_Statement!$C$5)*($B$3:$B2907&gt;=Party_Statement!$C$6)*($B$3:$B2907&lt;=Party_Statement!$E$6)),""))</f>
        <v/>
      </c>
    </row>
    <row r="2908" spans="1:11" x14ac:dyDescent="0.2">
      <c r="A2908" s="196">
        <f>Sales_Entry!A2908</f>
        <v>0</v>
      </c>
      <c r="B2908" s="197">
        <f>Sales_Entry!B2908</f>
        <v>0</v>
      </c>
      <c r="C2908" s="198">
        <f>Sales_Entry!D2908</f>
        <v>0</v>
      </c>
      <c r="D2908" s="198" t="s">
        <v>1388</v>
      </c>
      <c r="E2908" s="198">
        <f>Sales_Entry!C2908</f>
        <v>0</v>
      </c>
      <c r="F2908" s="198">
        <f>Sales_Entry!E2908</f>
        <v>0</v>
      </c>
      <c r="G2908" s="199">
        <f>N(Sales_Entry!J2908)</f>
        <v>0</v>
      </c>
      <c r="H2908" s="199">
        <v>0</v>
      </c>
      <c r="I2908" s="199">
        <f t="shared" si="45"/>
        <v>0</v>
      </c>
      <c r="J2908" s="200"/>
      <c r="K2908" s="200" t="str" cm="1">
        <f t="array" ref="K2908">IF($C2908="","",IF(AND($C2908=Party_Statement!$C$5,$B2908&gt;=Party_Statement!$C$6,$B2908&lt;=Party_Statement!$E$6),SUMPRODUCT(($C$3:$C2908=Party_Statement!$C$5)*($B$3:$B2908&gt;=Party_Statement!$C$6)*($B$3:$B2908&lt;=Party_Statement!$E$6)),""))</f>
        <v/>
      </c>
    </row>
    <row r="2909" spans="1:11" x14ac:dyDescent="0.2">
      <c r="A2909" s="196">
        <f>Sales_Entry!A2909</f>
        <v>0</v>
      </c>
      <c r="B2909" s="197">
        <f>Sales_Entry!B2909</f>
        <v>0</v>
      </c>
      <c r="C2909" s="198">
        <f>Sales_Entry!D2909</f>
        <v>0</v>
      </c>
      <c r="D2909" s="198" t="s">
        <v>1388</v>
      </c>
      <c r="E2909" s="198">
        <f>Sales_Entry!C2909</f>
        <v>0</v>
      </c>
      <c r="F2909" s="198">
        <f>Sales_Entry!E2909</f>
        <v>0</v>
      </c>
      <c r="G2909" s="199">
        <f>N(Sales_Entry!J2909)</f>
        <v>0</v>
      </c>
      <c r="H2909" s="199">
        <v>0</v>
      </c>
      <c r="I2909" s="199">
        <f t="shared" si="45"/>
        <v>0</v>
      </c>
      <c r="J2909" s="200"/>
      <c r="K2909" s="200" t="str" cm="1">
        <f t="array" ref="K2909">IF($C2909="","",IF(AND($C2909=Party_Statement!$C$5,$B2909&gt;=Party_Statement!$C$6,$B2909&lt;=Party_Statement!$E$6),SUMPRODUCT(($C$3:$C2909=Party_Statement!$C$5)*($B$3:$B2909&gt;=Party_Statement!$C$6)*($B$3:$B2909&lt;=Party_Statement!$E$6)),""))</f>
        <v/>
      </c>
    </row>
    <row r="2910" spans="1:11" x14ac:dyDescent="0.2">
      <c r="A2910" s="196">
        <f>Sales_Entry!A2910</f>
        <v>0</v>
      </c>
      <c r="B2910" s="197">
        <f>Sales_Entry!B2910</f>
        <v>0</v>
      </c>
      <c r="C2910" s="198">
        <f>Sales_Entry!D2910</f>
        <v>0</v>
      </c>
      <c r="D2910" s="198" t="s">
        <v>1388</v>
      </c>
      <c r="E2910" s="198">
        <f>Sales_Entry!C2910</f>
        <v>0</v>
      </c>
      <c r="F2910" s="198">
        <f>Sales_Entry!E2910</f>
        <v>0</v>
      </c>
      <c r="G2910" s="199">
        <f>N(Sales_Entry!J2910)</f>
        <v>0</v>
      </c>
      <c r="H2910" s="199">
        <v>0</v>
      </c>
      <c r="I2910" s="199">
        <f t="shared" si="45"/>
        <v>0</v>
      </c>
      <c r="J2910" s="200"/>
      <c r="K2910" s="200" t="str" cm="1">
        <f t="array" ref="K2910">IF($C2910="","",IF(AND($C2910=Party_Statement!$C$5,$B2910&gt;=Party_Statement!$C$6,$B2910&lt;=Party_Statement!$E$6),SUMPRODUCT(($C$3:$C2910=Party_Statement!$C$5)*($B$3:$B2910&gt;=Party_Statement!$C$6)*($B$3:$B2910&lt;=Party_Statement!$E$6)),""))</f>
        <v/>
      </c>
    </row>
    <row r="2911" spans="1:11" x14ac:dyDescent="0.2">
      <c r="A2911" s="196">
        <f>Sales_Entry!A2911</f>
        <v>0</v>
      </c>
      <c r="B2911" s="197">
        <f>Sales_Entry!B2911</f>
        <v>0</v>
      </c>
      <c r="C2911" s="198">
        <f>Sales_Entry!D2911</f>
        <v>0</v>
      </c>
      <c r="D2911" s="198" t="s">
        <v>1388</v>
      </c>
      <c r="E2911" s="198">
        <f>Sales_Entry!C2911</f>
        <v>0</v>
      </c>
      <c r="F2911" s="198">
        <f>Sales_Entry!E2911</f>
        <v>0</v>
      </c>
      <c r="G2911" s="199">
        <f>N(Sales_Entry!J2911)</f>
        <v>0</v>
      </c>
      <c r="H2911" s="199">
        <v>0</v>
      </c>
      <c r="I2911" s="199">
        <f t="shared" si="45"/>
        <v>0</v>
      </c>
      <c r="J2911" s="200"/>
      <c r="K2911" s="200" t="str" cm="1">
        <f t="array" ref="K2911">IF($C2911="","",IF(AND($C2911=Party_Statement!$C$5,$B2911&gt;=Party_Statement!$C$6,$B2911&lt;=Party_Statement!$E$6),SUMPRODUCT(($C$3:$C2911=Party_Statement!$C$5)*($B$3:$B2911&gt;=Party_Statement!$C$6)*($B$3:$B2911&lt;=Party_Statement!$E$6)),""))</f>
        <v/>
      </c>
    </row>
    <row r="2912" spans="1:11" x14ac:dyDescent="0.2">
      <c r="A2912" s="196">
        <f>Sales_Entry!A2912</f>
        <v>0</v>
      </c>
      <c r="B2912" s="197">
        <f>Sales_Entry!B2912</f>
        <v>0</v>
      </c>
      <c r="C2912" s="198">
        <f>Sales_Entry!D2912</f>
        <v>0</v>
      </c>
      <c r="D2912" s="198" t="s">
        <v>1388</v>
      </c>
      <c r="E2912" s="198">
        <f>Sales_Entry!C2912</f>
        <v>0</v>
      </c>
      <c r="F2912" s="198">
        <f>Sales_Entry!E2912</f>
        <v>0</v>
      </c>
      <c r="G2912" s="199">
        <f>N(Sales_Entry!J2912)</f>
        <v>0</v>
      </c>
      <c r="H2912" s="199">
        <v>0</v>
      </c>
      <c r="I2912" s="199">
        <f t="shared" si="45"/>
        <v>0</v>
      </c>
      <c r="J2912" s="200"/>
      <c r="K2912" s="200" t="str" cm="1">
        <f t="array" ref="K2912">IF($C2912="","",IF(AND($C2912=Party_Statement!$C$5,$B2912&gt;=Party_Statement!$C$6,$B2912&lt;=Party_Statement!$E$6),SUMPRODUCT(($C$3:$C2912=Party_Statement!$C$5)*($B$3:$B2912&gt;=Party_Statement!$C$6)*($B$3:$B2912&lt;=Party_Statement!$E$6)),""))</f>
        <v/>
      </c>
    </row>
    <row r="2913" spans="1:11" x14ac:dyDescent="0.2">
      <c r="A2913" s="196">
        <f>Sales_Entry!A2913</f>
        <v>0</v>
      </c>
      <c r="B2913" s="197">
        <f>Sales_Entry!B2913</f>
        <v>0</v>
      </c>
      <c r="C2913" s="198">
        <f>Sales_Entry!D2913</f>
        <v>0</v>
      </c>
      <c r="D2913" s="198" t="s">
        <v>1388</v>
      </c>
      <c r="E2913" s="198">
        <f>Sales_Entry!C2913</f>
        <v>0</v>
      </c>
      <c r="F2913" s="198">
        <f>Sales_Entry!E2913</f>
        <v>0</v>
      </c>
      <c r="G2913" s="199">
        <f>N(Sales_Entry!J2913)</f>
        <v>0</v>
      </c>
      <c r="H2913" s="199">
        <v>0</v>
      </c>
      <c r="I2913" s="199">
        <f t="shared" si="45"/>
        <v>0</v>
      </c>
      <c r="J2913" s="200"/>
      <c r="K2913" s="200" t="str" cm="1">
        <f t="array" ref="K2913">IF($C2913="","",IF(AND($C2913=Party_Statement!$C$5,$B2913&gt;=Party_Statement!$C$6,$B2913&lt;=Party_Statement!$E$6),SUMPRODUCT(($C$3:$C2913=Party_Statement!$C$5)*($B$3:$B2913&gt;=Party_Statement!$C$6)*($B$3:$B2913&lt;=Party_Statement!$E$6)),""))</f>
        <v/>
      </c>
    </row>
    <row r="2914" spans="1:11" x14ac:dyDescent="0.2">
      <c r="A2914" s="196">
        <f>Sales_Entry!A2914</f>
        <v>0</v>
      </c>
      <c r="B2914" s="197">
        <f>Sales_Entry!B2914</f>
        <v>0</v>
      </c>
      <c r="C2914" s="198">
        <f>Sales_Entry!D2914</f>
        <v>0</v>
      </c>
      <c r="D2914" s="198" t="s">
        <v>1388</v>
      </c>
      <c r="E2914" s="198">
        <f>Sales_Entry!C2914</f>
        <v>0</v>
      </c>
      <c r="F2914" s="198">
        <f>Sales_Entry!E2914</f>
        <v>0</v>
      </c>
      <c r="G2914" s="199">
        <f>N(Sales_Entry!J2914)</f>
        <v>0</v>
      </c>
      <c r="H2914" s="199">
        <v>0</v>
      </c>
      <c r="I2914" s="199">
        <f t="shared" si="45"/>
        <v>0</v>
      </c>
      <c r="J2914" s="200"/>
      <c r="K2914" s="200" t="str" cm="1">
        <f t="array" ref="K2914">IF($C2914="","",IF(AND($C2914=Party_Statement!$C$5,$B2914&gt;=Party_Statement!$C$6,$B2914&lt;=Party_Statement!$E$6),SUMPRODUCT(($C$3:$C2914=Party_Statement!$C$5)*($B$3:$B2914&gt;=Party_Statement!$C$6)*($B$3:$B2914&lt;=Party_Statement!$E$6)),""))</f>
        <v/>
      </c>
    </row>
    <row r="2915" spans="1:11" x14ac:dyDescent="0.2">
      <c r="A2915" s="196">
        <f>Sales_Entry!A2915</f>
        <v>0</v>
      </c>
      <c r="B2915" s="197">
        <f>Sales_Entry!B2915</f>
        <v>0</v>
      </c>
      <c r="C2915" s="198">
        <f>Sales_Entry!D2915</f>
        <v>0</v>
      </c>
      <c r="D2915" s="198" t="s">
        <v>1388</v>
      </c>
      <c r="E2915" s="198">
        <f>Sales_Entry!C2915</f>
        <v>0</v>
      </c>
      <c r="F2915" s="198">
        <f>Sales_Entry!E2915</f>
        <v>0</v>
      </c>
      <c r="G2915" s="199">
        <f>N(Sales_Entry!J2915)</f>
        <v>0</v>
      </c>
      <c r="H2915" s="199">
        <v>0</v>
      </c>
      <c r="I2915" s="199">
        <f t="shared" si="45"/>
        <v>0</v>
      </c>
      <c r="J2915" s="200"/>
      <c r="K2915" s="200" t="str" cm="1">
        <f t="array" ref="K2915">IF($C2915="","",IF(AND($C2915=Party_Statement!$C$5,$B2915&gt;=Party_Statement!$C$6,$B2915&lt;=Party_Statement!$E$6),SUMPRODUCT(($C$3:$C2915=Party_Statement!$C$5)*($B$3:$B2915&gt;=Party_Statement!$C$6)*($B$3:$B2915&lt;=Party_Statement!$E$6)),""))</f>
        <v/>
      </c>
    </row>
    <row r="2916" spans="1:11" x14ac:dyDescent="0.2">
      <c r="A2916" s="196">
        <f>Sales_Entry!A2916</f>
        <v>0</v>
      </c>
      <c r="B2916" s="197">
        <f>Sales_Entry!B2916</f>
        <v>0</v>
      </c>
      <c r="C2916" s="198">
        <f>Sales_Entry!D2916</f>
        <v>0</v>
      </c>
      <c r="D2916" s="198" t="s">
        <v>1388</v>
      </c>
      <c r="E2916" s="198">
        <f>Sales_Entry!C2916</f>
        <v>0</v>
      </c>
      <c r="F2916" s="198">
        <f>Sales_Entry!E2916</f>
        <v>0</v>
      </c>
      <c r="G2916" s="199">
        <f>N(Sales_Entry!J2916)</f>
        <v>0</v>
      </c>
      <c r="H2916" s="199">
        <v>0</v>
      </c>
      <c r="I2916" s="199">
        <f t="shared" si="45"/>
        <v>0</v>
      </c>
      <c r="J2916" s="200"/>
      <c r="K2916" s="200" t="str" cm="1">
        <f t="array" ref="K2916">IF($C2916="","",IF(AND($C2916=Party_Statement!$C$5,$B2916&gt;=Party_Statement!$C$6,$B2916&lt;=Party_Statement!$E$6),SUMPRODUCT(($C$3:$C2916=Party_Statement!$C$5)*($B$3:$B2916&gt;=Party_Statement!$C$6)*($B$3:$B2916&lt;=Party_Statement!$E$6)),""))</f>
        <v/>
      </c>
    </row>
    <row r="2917" spans="1:11" x14ac:dyDescent="0.2">
      <c r="A2917" s="196">
        <f>Sales_Entry!A2917</f>
        <v>0</v>
      </c>
      <c r="B2917" s="197">
        <f>Sales_Entry!B2917</f>
        <v>0</v>
      </c>
      <c r="C2917" s="198">
        <f>Sales_Entry!D2917</f>
        <v>0</v>
      </c>
      <c r="D2917" s="198" t="s">
        <v>1388</v>
      </c>
      <c r="E2917" s="198">
        <f>Sales_Entry!C2917</f>
        <v>0</v>
      </c>
      <c r="F2917" s="198">
        <f>Sales_Entry!E2917</f>
        <v>0</v>
      </c>
      <c r="G2917" s="199">
        <f>N(Sales_Entry!J2917)</f>
        <v>0</v>
      </c>
      <c r="H2917" s="199">
        <v>0</v>
      </c>
      <c r="I2917" s="199">
        <f t="shared" si="45"/>
        <v>0</v>
      </c>
      <c r="J2917" s="200"/>
      <c r="K2917" s="200" t="str" cm="1">
        <f t="array" ref="K2917">IF($C2917="","",IF(AND($C2917=Party_Statement!$C$5,$B2917&gt;=Party_Statement!$C$6,$B2917&lt;=Party_Statement!$E$6),SUMPRODUCT(($C$3:$C2917=Party_Statement!$C$5)*($B$3:$B2917&gt;=Party_Statement!$C$6)*($B$3:$B2917&lt;=Party_Statement!$E$6)),""))</f>
        <v/>
      </c>
    </row>
    <row r="2918" spans="1:11" x14ac:dyDescent="0.2">
      <c r="A2918" s="196">
        <f>Sales_Entry!A2918</f>
        <v>0</v>
      </c>
      <c r="B2918" s="197">
        <f>Sales_Entry!B2918</f>
        <v>0</v>
      </c>
      <c r="C2918" s="198">
        <f>Sales_Entry!D2918</f>
        <v>0</v>
      </c>
      <c r="D2918" s="198" t="s">
        <v>1388</v>
      </c>
      <c r="E2918" s="198">
        <f>Sales_Entry!C2918</f>
        <v>0</v>
      </c>
      <c r="F2918" s="198">
        <f>Sales_Entry!E2918</f>
        <v>0</v>
      </c>
      <c r="G2918" s="199">
        <f>N(Sales_Entry!J2918)</f>
        <v>0</v>
      </c>
      <c r="H2918" s="199">
        <v>0</v>
      </c>
      <c r="I2918" s="199">
        <f t="shared" si="45"/>
        <v>0</v>
      </c>
      <c r="J2918" s="200"/>
      <c r="K2918" s="200" t="str" cm="1">
        <f t="array" ref="K2918">IF($C2918="","",IF(AND($C2918=Party_Statement!$C$5,$B2918&gt;=Party_Statement!$C$6,$B2918&lt;=Party_Statement!$E$6),SUMPRODUCT(($C$3:$C2918=Party_Statement!$C$5)*($B$3:$B2918&gt;=Party_Statement!$C$6)*($B$3:$B2918&lt;=Party_Statement!$E$6)),""))</f>
        <v/>
      </c>
    </row>
    <row r="2919" spans="1:11" x14ac:dyDescent="0.2">
      <c r="A2919" s="196">
        <f>Sales_Entry!A2919</f>
        <v>0</v>
      </c>
      <c r="B2919" s="197">
        <f>Sales_Entry!B2919</f>
        <v>0</v>
      </c>
      <c r="C2919" s="198">
        <f>Sales_Entry!D2919</f>
        <v>0</v>
      </c>
      <c r="D2919" s="198" t="s">
        <v>1388</v>
      </c>
      <c r="E2919" s="198">
        <f>Sales_Entry!C2919</f>
        <v>0</v>
      </c>
      <c r="F2919" s="198">
        <f>Sales_Entry!E2919</f>
        <v>0</v>
      </c>
      <c r="G2919" s="199">
        <f>N(Sales_Entry!J2919)</f>
        <v>0</v>
      </c>
      <c r="H2919" s="199">
        <v>0</v>
      </c>
      <c r="I2919" s="199">
        <f t="shared" si="45"/>
        <v>0</v>
      </c>
      <c r="J2919" s="200"/>
      <c r="K2919" s="200" t="str" cm="1">
        <f t="array" ref="K2919">IF($C2919="","",IF(AND($C2919=Party_Statement!$C$5,$B2919&gt;=Party_Statement!$C$6,$B2919&lt;=Party_Statement!$E$6),SUMPRODUCT(($C$3:$C2919=Party_Statement!$C$5)*($B$3:$B2919&gt;=Party_Statement!$C$6)*($B$3:$B2919&lt;=Party_Statement!$E$6)),""))</f>
        <v/>
      </c>
    </row>
    <row r="2920" spans="1:11" x14ac:dyDescent="0.2">
      <c r="A2920" s="196">
        <f>Sales_Entry!A2920</f>
        <v>0</v>
      </c>
      <c r="B2920" s="197">
        <f>Sales_Entry!B2920</f>
        <v>0</v>
      </c>
      <c r="C2920" s="198">
        <f>Sales_Entry!D2920</f>
        <v>0</v>
      </c>
      <c r="D2920" s="198" t="s">
        <v>1388</v>
      </c>
      <c r="E2920" s="198">
        <f>Sales_Entry!C2920</f>
        <v>0</v>
      </c>
      <c r="F2920" s="198">
        <f>Sales_Entry!E2920</f>
        <v>0</v>
      </c>
      <c r="G2920" s="199">
        <f>N(Sales_Entry!J2920)</f>
        <v>0</v>
      </c>
      <c r="H2920" s="199">
        <v>0</v>
      </c>
      <c r="I2920" s="199">
        <f t="shared" si="45"/>
        <v>0</v>
      </c>
      <c r="J2920" s="200"/>
      <c r="K2920" s="200" t="str" cm="1">
        <f t="array" ref="K2920">IF($C2920="","",IF(AND($C2920=Party_Statement!$C$5,$B2920&gt;=Party_Statement!$C$6,$B2920&lt;=Party_Statement!$E$6),SUMPRODUCT(($C$3:$C2920=Party_Statement!$C$5)*($B$3:$B2920&gt;=Party_Statement!$C$6)*($B$3:$B2920&lt;=Party_Statement!$E$6)),""))</f>
        <v/>
      </c>
    </row>
    <row r="2921" spans="1:11" x14ac:dyDescent="0.2">
      <c r="A2921" s="196">
        <f>Sales_Entry!A2921</f>
        <v>0</v>
      </c>
      <c r="B2921" s="197">
        <f>Sales_Entry!B2921</f>
        <v>0</v>
      </c>
      <c r="C2921" s="198">
        <f>Sales_Entry!D2921</f>
        <v>0</v>
      </c>
      <c r="D2921" s="198" t="s">
        <v>1388</v>
      </c>
      <c r="E2921" s="198">
        <f>Sales_Entry!C2921</f>
        <v>0</v>
      </c>
      <c r="F2921" s="198">
        <f>Sales_Entry!E2921</f>
        <v>0</v>
      </c>
      <c r="G2921" s="199">
        <f>N(Sales_Entry!J2921)</f>
        <v>0</v>
      </c>
      <c r="H2921" s="199">
        <v>0</v>
      </c>
      <c r="I2921" s="199">
        <f t="shared" si="45"/>
        <v>0</v>
      </c>
      <c r="J2921" s="200"/>
      <c r="K2921" s="200" t="str" cm="1">
        <f t="array" ref="K2921">IF($C2921="","",IF(AND($C2921=Party_Statement!$C$5,$B2921&gt;=Party_Statement!$C$6,$B2921&lt;=Party_Statement!$E$6),SUMPRODUCT(($C$3:$C2921=Party_Statement!$C$5)*($B$3:$B2921&gt;=Party_Statement!$C$6)*($B$3:$B2921&lt;=Party_Statement!$E$6)),""))</f>
        <v/>
      </c>
    </row>
    <row r="2922" spans="1:11" x14ac:dyDescent="0.2">
      <c r="A2922" s="196">
        <f>Sales_Entry!A2922</f>
        <v>0</v>
      </c>
      <c r="B2922" s="197">
        <f>Sales_Entry!B2922</f>
        <v>0</v>
      </c>
      <c r="C2922" s="198">
        <f>Sales_Entry!D2922</f>
        <v>0</v>
      </c>
      <c r="D2922" s="198" t="s">
        <v>1388</v>
      </c>
      <c r="E2922" s="198">
        <f>Sales_Entry!C2922</f>
        <v>0</v>
      </c>
      <c r="F2922" s="198">
        <f>Sales_Entry!E2922</f>
        <v>0</v>
      </c>
      <c r="G2922" s="199">
        <f>N(Sales_Entry!J2922)</f>
        <v>0</v>
      </c>
      <c r="H2922" s="199">
        <v>0</v>
      </c>
      <c r="I2922" s="199">
        <f t="shared" si="45"/>
        <v>0</v>
      </c>
      <c r="J2922" s="200"/>
      <c r="K2922" s="200" t="str" cm="1">
        <f t="array" ref="K2922">IF($C2922="","",IF(AND($C2922=Party_Statement!$C$5,$B2922&gt;=Party_Statement!$C$6,$B2922&lt;=Party_Statement!$E$6),SUMPRODUCT(($C$3:$C2922=Party_Statement!$C$5)*($B$3:$B2922&gt;=Party_Statement!$C$6)*($B$3:$B2922&lt;=Party_Statement!$E$6)),""))</f>
        <v/>
      </c>
    </row>
    <row r="2923" spans="1:11" x14ac:dyDescent="0.2">
      <c r="A2923" s="196">
        <f>Sales_Entry!A2923</f>
        <v>0</v>
      </c>
      <c r="B2923" s="197">
        <f>Sales_Entry!B2923</f>
        <v>0</v>
      </c>
      <c r="C2923" s="198">
        <f>Sales_Entry!D2923</f>
        <v>0</v>
      </c>
      <c r="D2923" s="198" t="s">
        <v>1388</v>
      </c>
      <c r="E2923" s="198">
        <f>Sales_Entry!C2923</f>
        <v>0</v>
      </c>
      <c r="F2923" s="198">
        <f>Sales_Entry!E2923</f>
        <v>0</v>
      </c>
      <c r="G2923" s="199">
        <f>N(Sales_Entry!J2923)</f>
        <v>0</v>
      </c>
      <c r="H2923" s="199">
        <v>0</v>
      </c>
      <c r="I2923" s="199">
        <f t="shared" si="45"/>
        <v>0</v>
      </c>
      <c r="J2923" s="200"/>
      <c r="K2923" s="200" t="str" cm="1">
        <f t="array" ref="K2923">IF($C2923="","",IF(AND($C2923=Party_Statement!$C$5,$B2923&gt;=Party_Statement!$C$6,$B2923&lt;=Party_Statement!$E$6),SUMPRODUCT(($C$3:$C2923=Party_Statement!$C$5)*($B$3:$B2923&gt;=Party_Statement!$C$6)*($B$3:$B2923&lt;=Party_Statement!$E$6)),""))</f>
        <v/>
      </c>
    </row>
    <row r="2924" spans="1:11" x14ac:dyDescent="0.2">
      <c r="A2924" s="196">
        <f>Sales_Entry!A2924</f>
        <v>0</v>
      </c>
      <c r="B2924" s="197">
        <f>Sales_Entry!B2924</f>
        <v>0</v>
      </c>
      <c r="C2924" s="198">
        <f>Sales_Entry!D2924</f>
        <v>0</v>
      </c>
      <c r="D2924" s="198" t="s">
        <v>1388</v>
      </c>
      <c r="E2924" s="198">
        <f>Sales_Entry!C2924</f>
        <v>0</v>
      </c>
      <c r="F2924" s="198">
        <f>Sales_Entry!E2924</f>
        <v>0</v>
      </c>
      <c r="G2924" s="199">
        <f>N(Sales_Entry!J2924)</f>
        <v>0</v>
      </c>
      <c r="H2924" s="199">
        <v>0</v>
      </c>
      <c r="I2924" s="199">
        <f t="shared" si="45"/>
        <v>0</v>
      </c>
      <c r="J2924" s="200"/>
      <c r="K2924" s="200" t="str" cm="1">
        <f t="array" ref="K2924">IF($C2924="","",IF(AND($C2924=Party_Statement!$C$5,$B2924&gt;=Party_Statement!$C$6,$B2924&lt;=Party_Statement!$E$6),SUMPRODUCT(($C$3:$C2924=Party_Statement!$C$5)*($B$3:$B2924&gt;=Party_Statement!$C$6)*($B$3:$B2924&lt;=Party_Statement!$E$6)),""))</f>
        <v/>
      </c>
    </row>
    <row r="2925" spans="1:11" x14ac:dyDescent="0.2">
      <c r="A2925" s="196">
        <f>Sales_Entry!A2925</f>
        <v>0</v>
      </c>
      <c r="B2925" s="197">
        <f>Sales_Entry!B2925</f>
        <v>0</v>
      </c>
      <c r="C2925" s="198">
        <f>Sales_Entry!D2925</f>
        <v>0</v>
      </c>
      <c r="D2925" s="198" t="s">
        <v>1388</v>
      </c>
      <c r="E2925" s="198">
        <f>Sales_Entry!C2925</f>
        <v>0</v>
      </c>
      <c r="F2925" s="198">
        <f>Sales_Entry!E2925</f>
        <v>0</v>
      </c>
      <c r="G2925" s="199">
        <f>N(Sales_Entry!J2925)</f>
        <v>0</v>
      </c>
      <c r="H2925" s="199">
        <v>0</v>
      </c>
      <c r="I2925" s="199">
        <f t="shared" si="45"/>
        <v>0</v>
      </c>
      <c r="J2925" s="200"/>
      <c r="K2925" s="200" t="str" cm="1">
        <f t="array" ref="K2925">IF($C2925="","",IF(AND($C2925=Party_Statement!$C$5,$B2925&gt;=Party_Statement!$C$6,$B2925&lt;=Party_Statement!$E$6),SUMPRODUCT(($C$3:$C2925=Party_Statement!$C$5)*($B$3:$B2925&gt;=Party_Statement!$C$6)*($B$3:$B2925&lt;=Party_Statement!$E$6)),""))</f>
        <v/>
      </c>
    </row>
    <row r="2926" spans="1:11" x14ac:dyDescent="0.2">
      <c r="A2926" s="196">
        <f>Sales_Entry!A2926</f>
        <v>0</v>
      </c>
      <c r="B2926" s="197">
        <f>Sales_Entry!B2926</f>
        <v>0</v>
      </c>
      <c r="C2926" s="198">
        <f>Sales_Entry!D2926</f>
        <v>0</v>
      </c>
      <c r="D2926" s="198" t="s">
        <v>1388</v>
      </c>
      <c r="E2926" s="198">
        <f>Sales_Entry!C2926</f>
        <v>0</v>
      </c>
      <c r="F2926" s="198">
        <f>Sales_Entry!E2926</f>
        <v>0</v>
      </c>
      <c r="G2926" s="199">
        <f>N(Sales_Entry!J2926)</f>
        <v>0</v>
      </c>
      <c r="H2926" s="199">
        <v>0</v>
      </c>
      <c r="I2926" s="199">
        <f t="shared" si="45"/>
        <v>0</v>
      </c>
      <c r="J2926" s="200"/>
      <c r="K2926" s="200" t="str" cm="1">
        <f t="array" ref="K2926">IF($C2926="","",IF(AND($C2926=Party_Statement!$C$5,$B2926&gt;=Party_Statement!$C$6,$B2926&lt;=Party_Statement!$E$6),SUMPRODUCT(($C$3:$C2926=Party_Statement!$C$5)*($B$3:$B2926&gt;=Party_Statement!$C$6)*($B$3:$B2926&lt;=Party_Statement!$E$6)),""))</f>
        <v/>
      </c>
    </row>
    <row r="2927" spans="1:11" x14ac:dyDescent="0.2">
      <c r="A2927" s="196">
        <f>Sales_Entry!A2927</f>
        <v>0</v>
      </c>
      <c r="B2927" s="197">
        <f>Sales_Entry!B2927</f>
        <v>0</v>
      </c>
      <c r="C2927" s="198">
        <f>Sales_Entry!D2927</f>
        <v>0</v>
      </c>
      <c r="D2927" s="198" t="s">
        <v>1388</v>
      </c>
      <c r="E2927" s="198">
        <f>Sales_Entry!C2927</f>
        <v>0</v>
      </c>
      <c r="F2927" s="198">
        <f>Sales_Entry!E2927</f>
        <v>0</v>
      </c>
      <c r="G2927" s="199">
        <f>N(Sales_Entry!J2927)</f>
        <v>0</v>
      </c>
      <c r="H2927" s="199">
        <v>0</v>
      </c>
      <c r="I2927" s="199">
        <f t="shared" si="45"/>
        <v>0</v>
      </c>
      <c r="J2927" s="200"/>
      <c r="K2927" s="200" t="str" cm="1">
        <f t="array" ref="K2927">IF($C2927="","",IF(AND($C2927=Party_Statement!$C$5,$B2927&gt;=Party_Statement!$C$6,$B2927&lt;=Party_Statement!$E$6),SUMPRODUCT(($C$3:$C2927=Party_Statement!$C$5)*($B$3:$B2927&gt;=Party_Statement!$C$6)*($B$3:$B2927&lt;=Party_Statement!$E$6)),""))</f>
        <v/>
      </c>
    </row>
    <row r="2928" spans="1:11" x14ac:dyDescent="0.2">
      <c r="A2928" s="196">
        <f>Sales_Entry!A2928</f>
        <v>0</v>
      </c>
      <c r="B2928" s="197">
        <f>Sales_Entry!B2928</f>
        <v>0</v>
      </c>
      <c r="C2928" s="198">
        <f>Sales_Entry!D2928</f>
        <v>0</v>
      </c>
      <c r="D2928" s="198" t="s">
        <v>1388</v>
      </c>
      <c r="E2928" s="198">
        <f>Sales_Entry!C2928</f>
        <v>0</v>
      </c>
      <c r="F2928" s="198">
        <f>Sales_Entry!E2928</f>
        <v>0</v>
      </c>
      <c r="G2928" s="199">
        <f>N(Sales_Entry!J2928)</f>
        <v>0</v>
      </c>
      <c r="H2928" s="199">
        <v>0</v>
      </c>
      <c r="I2928" s="199">
        <f t="shared" si="45"/>
        <v>0</v>
      </c>
      <c r="J2928" s="200"/>
      <c r="K2928" s="200" t="str" cm="1">
        <f t="array" ref="K2928">IF($C2928="","",IF(AND($C2928=Party_Statement!$C$5,$B2928&gt;=Party_Statement!$C$6,$B2928&lt;=Party_Statement!$E$6),SUMPRODUCT(($C$3:$C2928=Party_Statement!$C$5)*($B$3:$B2928&gt;=Party_Statement!$C$6)*($B$3:$B2928&lt;=Party_Statement!$E$6)),""))</f>
        <v/>
      </c>
    </row>
    <row r="2929" spans="1:11" x14ac:dyDescent="0.2">
      <c r="A2929" s="196">
        <f>Sales_Entry!A2929</f>
        <v>0</v>
      </c>
      <c r="B2929" s="197">
        <f>Sales_Entry!B2929</f>
        <v>0</v>
      </c>
      <c r="C2929" s="198">
        <f>Sales_Entry!D2929</f>
        <v>0</v>
      </c>
      <c r="D2929" s="198" t="s">
        <v>1388</v>
      </c>
      <c r="E2929" s="198">
        <f>Sales_Entry!C2929</f>
        <v>0</v>
      </c>
      <c r="F2929" s="198">
        <f>Sales_Entry!E2929</f>
        <v>0</v>
      </c>
      <c r="G2929" s="199">
        <f>N(Sales_Entry!J2929)</f>
        <v>0</v>
      </c>
      <c r="H2929" s="199">
        <v>0</v>
      </c>
      <c r="I2929" s="199">
        <f t="shared" si="45"/>
        <v>0</v>
      </c>
      <c r="J2929" s="200"/>
      <c r="K2929" s="200" t="str" cm="1">
        <f t="array" ref="K2929">IF($C2929="","",IF(AND($C2929=Party_Statement!$C$5,$B2929&gt;=Party_Statement!$C$6,$B2929&lt;=Party_Statement!$E$6),SUMPRODUCT(($C$3:$C2929=Party_Statement!$C$5)*($B$3:$B2929&gt;=Party_Statement!$C$6)*($B$3:$B2929&lt;=Party_Statement!$E$6)),""))</f>
        <v/>
      </c>
    </row>
    <row r="2930" spans="1:11" x14ac:dyDescent="0.2">
      <c r="A2930" s="196">
        <f>Sales_Entry!A2930</f>
        <v>0</v>
      </c>
      <c r="B2930" s="197">
        <f>Sales_Entry!B2930</f>
        <v>0</v>
      </c>
      <c r="C2930" s="198">
        <f>Sales_Entry!D2930</f>
        <v>0</v>
      </c>
      <c r="D2930" s="198" t="s">
        <v>1388</v>
      </c>
      <c r="E2930" s="198">
        <f>Sales_Entry!C2930</f>
        <v>0</v>
      </c>
      <c r="F2930" s="198">
        <f>Sales_Entry!E2930</f>
        <v>0</v>
      </c>
      <c r="G2930" s="199">
        <f>N(Sales_Entry!J2930)</f>
        <v>0</v>
      </c>
      <c r="H2930" s="199">
        <v>0</v>
      </c>
      <c r="I2930" s="199">
        <f t="shared" si="45"/>
        <v>0</v>
      </c>
      <c r="J2930" s="200"/>
      <c r="K2930" s="200" t="str" cm="1">
        <f t="array" ref="K2930">IF($C2930="","",IF(AND($C2930=Party_Statement!$C$5,$B2930&gt;=Party_Statement!$C$6,$B2930&lt;=Party_Statement!$E$6),SUMPRODUCT(($C$3:$C2930=Party_Statement!$C$5)*($B$3:$B2930&gt;=Party_Statement!$C$6)*($B$3:$B2930&lt;=Party_Statement!$E$6)),""))</f>
        <v/>
      </c>
    </row>
    <row r="2931" spans="1:11" x14ac:dyDescent="0.2">
      <c r="A2931" s="196">
        <f>Sales_Entry!A2931</f>
        <v>0</v>
      </c>
      <c r="B2931" s="197">
        <f>Sales_Entry!B2931</f>
        <v>0</v>
      </c>
      <c r="C2931" s="198">
        <f>Sales_Entry!D2931</f>
        <v>0</v>
      </c>
      <c r="D2931" s="198" t="s">
        <v>1388</v>
      </c>
      <c r="E2931" s="198">
        <f>Sales_Entry!C2931</f>
        <v>0</v>
      </c>
      <c r="F2931" s="198">
        <f>Sales_Entry!E2931</f>
        <v>0</v>
      </c>
      <c r="G2931" s="199">
        <f>N(Sales_Entry!J2931)</f>
        <v>0</v>
      </c>
      <c r="H2931" s="199">
        <v>0</v>
      </c>
      <c r="I2931" s="199">
        <f t="shared" si="45"/>
        <v>0</v>
      </c>
      <c r="J2931" s="200"/>
      <c r="K2931" s="200" t="str" cm="1">
        <f t="array" ref="K2931">IF($C2931="","",IF(AND($C2931=Party_Statement!$C$5,$B2931&gt;=Party_Statement!$C$6,$B2931&lt;=Party_Statement!$E$6),SUMPRODUCT(($C$3:$C2931=Party_Statement!$C$5)*($B$3:$B2931&gt;=Party_Statement!$C$6)*($B$3:$B2931&lt;=Party_Statement!$E$6)),""))</f>
        <v/>
      </c>
    </row>
    <row r="2932" spans="1:11" x14ac:dyDescent="0.2">
      <c r="A2932" s="196">
        <f>Sales_Entry!A2932</f>
        <v>0</v>
      </c>
      <c r="B2932" s="197">
        <f>Sales_Entry!B2932</f>
        <v>0</v>
      </c>
      <c r="C2932" s="198">
        <f>Sales_Entry!D2932</f>
        <v>0</v>
      </c>
      <c r="D2932" s="198" t="s">
        <v>1388</v>
      </c>
      <c r="E2932" s="198">
        <f>Sales_Entry!C2932</f>
        <v>0</v>
      </c>
      <c r="F2932" s="198">
        <f>Sales_Entry!E2932</f>
        <v>0</v>
      </c>
      <c r="G2932" s="199">
        <f>N(Sales_Entry!J2932)</f>
        <v>0</v>
      </c>
      <c r="H2932" s="199">
        <v>0</v>
      </c>
      <c r="I2932" s="199">
        <f t="shared" si="45"/>
        <v>0</v>
      </c>
      <c r="J2932" s="200"/>
      <c r="K2932" s="200" t="str" cm="1">
        <f t="array" ref="K2932">IF($C2932="","",IF(AND($C2932=Party_Statement!$C$5,$B2932&gt;=Party_Statement!$C$6,$B2932&lt;=Party_Statement!$E$6),SUMPRODUCT(($C$3:$C2932=Party_Statement!$C$5)*($B$3:$B2932&gt;=Party_Statement!$C$6)*($B$3:$B2932&lt;=Party_Statement!$E$6)),""))</f>
        <v/>
      </c>
    </row>
    <row r="2933" spans="1:11" x14ac:dyDescent="0.2">
      <c r="A2933" s="196">
        <f>Sales_Entry!A2933</f>
        <v>0</v>
      </c>
      <c r="B2933" s="197">
        <f>Sales_Entry!B2933</f>
        <v>0</v>
      </c>
      <c r="C2933" s="198">
        <f>Sales_Entry!D2933</f>
        <v>0</v>
      </c>
      <c r="D2933" s="198" t="s">
        <v>1388</v>
      </c>
      <c r="E2933" s="198">
        <f>Sales_Entry!C2933</f>
        <v>0</v>
      </c>
      <c r="F2933" s="198">
        <f>Sales_Entry!E2933</f>
        <v>0</v>
      </c>
      <c r="G2933" s="199">
        <f>N(Sales_Entry!J2933)</f>
        <v>0</v>
      </c>
      <c r="H2933" s="199">
        <v>0</v>
      </c>
      <c r="I2933" s="199">
        <f t="shared" si="45"/>
        <v>0</v>
      </c>
      <c r="J2933" s="200"/>
      <c r="K2933" s="200" t="str" cm="1">
        <f t="array" ref="K2933">IF($C2933="","",IF(AND($C2933=Party_Statement!$C$5,$B2933&gt;=Party_Statement!$C$6,$B2933&lt;=Party_Statement!$E$6),SUMPRODUCT(($C$3:$C2933=Party_Statement!$C$5)*($B$3:$B2933&gt;=Party_Statement!$C$6)*($B$3:$B2933&lt;=Party_Statement!$E$6)),""))</f>
        <v/>
      </c>
    </row>
    <row r="2934" spans="1:11" x14ac:dyDescent="0.2">
      <c r="A2934" s="196">
        <f>Sales_Entry!A2934</f>
        <v>0</v>
      </c>
      <c r="B2934" s="197">
        <f>Sales_Entry!B2934</f>
        <v>0</v>
      </c>
      <c r="C2934" s="198">
        <f>Sales_Entry!D2934</f>
        <v>0</v>
      </c>
      <c r="D2934" s="198" t="s">
        <v>1388</v>
      </c>
      <c r="E2934" s="198">
        <f>Sales_Entry!C2934</f>
        <v>0</v>
      </c>
      <c r="F2934" s="198">
        <f>Sales_Entry!E2934</f>
        <v>0</v>
      </c>
      <c r="G2934" s="199">
        <f>N(Sales_Entry!J2934)</f>
        <v>0</v>
      </c>
      <c r="H2934" s="199">
        <v>0</v>
      </c>
      <c r="I2934" s="199">
        <f t="shared" si="45"/>
        <v>0</v>
      </c>
      <c r="J2934" s="200"/>
      <c r="K2934" s="200" t="str" cm="1">
        <f t="array" ref="K2934">IF($C2934="","",IF(AND($C2934=Party_Statement!$C$5,$B2934&gt;=Party_Statement!$C$6,$B2934&lt;=Party_Statement!$E$6),SUMPRODUCT(($C$3:$C2934=Party_Statement!$C$5)*($B$3:$B2934&gt;=Party_Statement!$C$6)*($B$3:$B2934&lt;=Party_Statement!$E$6)),""))</f>
        <v/>
      </c>
    </row>
    <row r="2935" spans="1:11" x14ac:dyDescent="0.2">
      <c r="A2935" s="196">
        <f>Sales_Entry!A2935</f>
        <v>0</v>
      </c>
      <c r="B2935" s="197">
        <f>Sales_Entry!B2935</f>
        <v>0</v>
      </c>
      <c r="C2935" s="198">
        <f>Sales_Entry!D2935</f>
        <v>0</v>
      </c>
      <c r="D2935" s="198" t="s">
        <v>1388</v>
      </c>
      <c r="E2935" s="198">
        <f>Sales_Entry!C2935</f>
        <v>0</v>
      </c>
      <c r="F2935" s="198">
        <f>Sales_Entry!E2935</f>
        <v>0</v>
      </c>
      <c r="G2935" s="199">
        <f>N(Sales_Entry!J2935)</f>
        <v>0</v>
      </c>
      <c r="H2935" s="199">
        <v>0</v>
      </c>
      <c r="I2935" s="199">
        <f t="shared" si="45"/>
        <v>0</v>
      </c>
      <c r="J2935" s="200"/>
      <c r="K2935" s="200" t="str" cm="1">
        <f t="array" ref="K2935">IF($C2935="","",IF(AND($C2935=Party_Statement!$C$5,$B2935&gt;=Party_Statement!$C$6,$B2935&lt;=Party_Statement!$E$6),SUMPRODUCT(($C$3:$C2935=Party_Statement!$C$5)*($B$3:$B2935&gt;=Party_Statement!$C$6)*($B$3:$B2935&lt;=Party_Statement!$E$6)),""))</f>
        <v/>
      </c>
    </row>
    <row r="2936" spans="1:11" x14ac:dyDescent="0.2">
      <c r="A2936" s="196">
        <f>Sales_Entry!A2936</f>
        <v>0</v>
      </c>
      <c r="B2936" s="197">
        <f>Sales_Entry!B2936</f>
        <v>0</v>
      </c>
      <c r="C2936" s="198">
        <f>Sales_Entry!D2936</f>
        <v>0</v>
      </c>
      <c r="D2936" s="198" t="s">
        <v>1388</v>
      </c>
      <c r="E2936" s="198">
        <f>Sales_Entry!C2936</f>
        <v>0</v>
      </c>
      <c r="F2936" s="198">
        <f>Sales_Entry!E2936</f>
        <v>0</v>
      </c>
      <c r="G2936" s="199">
        <f>N(Sales_Entry!J2936)</f>
        <v>0</v>
      </c>
      <c r="H2936" s="199">
        <v>0</v>
      </c>
      <c r="I2936" s="199">
        <f t="shared" si="45"/>
        <v>0</v>
      </c>
      <c r="J2936" s="200"/>
      <c r="K2936" s="200" t="str" cm="1">
        <f t="array" ref="K2936">IF($C2936="","",IF(AND($C2936=Party_Statement!$C$5,$B2936&gt;=Party_Statement!$C$6,$B2936&lt;=Party_Statement!$E$6),SUMPRODUCT(($C$3:$C2936=Party_Statement!$C$5)*($B$3:$B2936&gt;=Party_Statement!$C$6)*($B$3:$B2936&lt;=Party_Statement!$E$6)),""))</f>
        <v/>
      </c>
    </row>
    <row r="2937" spans="1:11" x14ac:dyDescent="0.2">
      <c r="A2937" s="196">
        <f>Sales_Entry!A2937</f>
        <v>0</v>
      </c>
      <c r="B2937" s="197">
        <f>Sales_Entry!B2937</f>
        <v>0</v>
      </c>
      <c r="C2937" s="198">
        <f>Sales_Entry!D2937</f>
        <v>0</v>
      </c>
      <c r="D2937" s="198" t="s">
        <v>1388</v>
      </c>
      <c r="E2937" s="198">
        <f>Sales_Entry!C2937</f>
        <v>0</v>
      </c>
      <c r="F2937" s="198">
        <f>Sales_Entry!E2937</f>
        <v>0</v>
      </c>
      <c r="G2937" s="199">
        <f>N(Sales_Entry!J2937)</f>
        <v>0</v>
      </c>
      <c r="H2937" s="199">
        <v>0</v>
      </c>
      <c r="I2937" s="199">
        <f t="shared" si="45"/>
        <v>0</v>
      </c>
      <c r="J2937" s="200"/>
      <c r="K2937" s="200" t="str" cm="1">
        <f t="array" ref="K2937">IF($C2937="","",IF(AND($C2937=Party_Statement!$C$5,$B2937&gt;=Party_Statement!$C$6,$B2937&lt;=Party_Statement!$E$6),SUMPRODUCT(($C$3:$C2937=Party_Statement!$C$5)*($B$3:$B2937&gt;=Party_Statement!$C$6)*($B$3:$B2937&lt;=Party_Statement!$E$6)),""))</f>
        <v/>
      </c>
    </row>
    <row r="2938" spans="1:11" x14ac:dyDescent="0.2">
      <c r="A2938" s="196">
        <f>Sales_Entry!A2938</f>
        <v>0</v>
      </c>
      <c r="B2938" s="197">
        <f>Sales_Entry!B2938</f>
        <v>0</v>
      </c>
      <c r="C2938" s="198">
        <f>Sales_Entry!D2938</f>
        <v>0</v>
      </c>
      <c r="D2938" s="198" t="s">
        <v>1388</v>
      </c>
      <c r="E2938" s="198">
        <f>Sales_Entry!C2938</f>
        <v>0</v>
      </c>
      <c r="F2938" s="198">
        <f>Sales_Entry!E2938</f>
        <v>0</v>
      </c>
      <c r="G2938" s="199">
        <f>N(Sales_Entry!J2938)</f>
        <v>0</v>
      </c>
      <c r="H2938" s="199">
        <v>0</v>
      </c>
      <c r="I2938" s="199">
        <f t="shared" si="45"/>
        <v>0</v>
      </c>
      <c r="J2938" s="200"/>
      <c r="K2938" s="200" t="str" cm="1">
        <f t="array" ref="K2938">IF($C2938="","",IF(AND($C2938=Party_Statement!$C$5,$B2938&gt;=Party_Statement!$C$6,$B2938&lt;=Party_Statement!$E$6),SUMPRODUCT(($C$3:$C2938=Party_Statement!$C$5)*($B$3:$B2938&gt;=Party_Statement!$C$6)*($B$3:$B2938&lt;=Party_Statement!$E$6)),""))</f>
        <v/>
      </c>
    </row>
    <row r="2939" spans="1:11" x14ac:dyDescent="0.2">
      <c r="A2939" s="196">
        <f>Sales_Entry!A2939</f>
        <v>0</v>
      </c>
      <c r="B2939" s="197">
        <f>Sales_Entry!B2939</f>
        <v>0</v>
      </c>
      <c r="C2939" s="198">
        <f>Sales_Entry!D2939</f>
        <v>0</v>
      </c>
      <c r="D2939" s="198" t="s">
        <v>1388</v>
      </c>
      <c r="E2939" s="198">
        <f>Sales_Entry!C2939</f>
        <v>0</v>
      </c>
      <c r="F2939" s="198">
        <f>Sales_Entry!E2939</f>
        <v>0</v>
      </c>
      <c r="G2939" s="199">
        <f>N(Sales_Entry!J2939)</f>
        <v>0</v>
      </c>
      <c r="H2939" s="199">
        <v>0</v>
      </c>
      <c r="I2939" s="199">
        <f t="shared" si="45"/>
        <v>0</v>
      </c>
      <c r="J2939" s="200"/>
      <c r="K2939" s="200" t="str" cm="1">
        <f t="array" ref="K2939">IF($C2939="","",IF(AND($C2939=Party_Statement!$C$5,$B2939&gt;=Party_Statement!$C$6,$B2939&lt;=Party_Statement!$E$6),SUMPRODUCT(($C$3:$C2939=Party_Statement!$C$5)*($B$3:$B2939&gt;=Party_Statement!$C$6)*($B$3:$B2939&lt;=Party_Statement!$E$6)),""))</f>
        <v/>
      </c>
    </row>
    <row r="2940" spans="1:11" x14ac:dyDescent="0.2">
      <c r="A2940" s="196">
        <f>Sales_Entry!A2940</f>
        <v>0</v>
      </c>
      <c r="B2940" s="197">
        <f>Sales_Entry!B2940</f>
        <v>0</v>
      </c>
      <c r="C2940" s="198">
        <f>Sales_Entry!D2940</f>
        <v>0</v>
      </c>
      <c r="D2940" s="198" t="s">
        <v>1388</v>
      </c>
      <c r="E2940" s="198">
        <f>Sales_Entry!C2940</f>
        <v>0</v>
      </c>
      <c r="F2940" s="198">
        <f>Sales_Entry!E2940</f>
        <v>0</v>
      </c>
      <c r="G2940" s="199">
        <f>N(Sales_Entry!J2940)</f>
        <v>0</v>
      </c>
      <c r="H2940" s="199">
        <v>0</v>
      </c>
      <c r="I2940" s="199">
        <f t="shared" si="45"/>
        <v>0</v>
      </c>
      <c r="J2940" s="200"/>
      <c r="K2940" s="200" t="str" cm="1">
        <f t="array" ref="K2940">IF($C2940="","",IF(AND($C2940=Party_Statement!$C$5,$B2940&gt;=Party_Statement!$C$6,$B2940&lt;=Party_Statement!$E$6),SUMPRODUCT(($C$3:$C2940=Party_Statement!$C$5)*($B$3:$B2940&gt;=Party_Statement!$C$6)*($B$3:$B2940&lt;=Party_Statement!$E$6)),""))</f>
        <v/>
      </c>
    </row>
    <row r="2941" spans="1:11" x14ac:dyDescent="0.2">
      <c r="A2941" s="196">
        <f>Sales_Entry!A2941</f>
        <v>0</v>
      </c>
      <c r="B2941" s="197">
        <f>Sales_Entry!B2941</f>
        <v>0</v>
      </c>
      <c r="C2941" s="198">
        <f>Sales_Entry!D2941</f>
        <v>0</v>
      </c>
      <c r="D2941" s="198" t="s">
        <v>1388</v>
      </c>
      <c r="E2941" s="198">
        <f>Sales_Entry!C2941</f>
        <v>0</v>
      </c>
      <c r="F2941" s="198">
        <f>Sales_Entry!E2941</f>
        <v>0</v>
      </c>
      <c r="G2941" s="199">
        <f>N(Sales_Entry!J2941)</f>
        <v>0</v>
      </c>
      <c r="H2941" s="199">
        <v>0</v>
      </c>
      <c r="I2941" s="199">
        <f t="shared" si="45"/>
        <v>0</v>
      </c>
      <c r="J2941" s="200"/>
      <c r="K2941" s="200" t="str" cm="1">
        <f t="array" ref="K2941">IF($C2941="","",IF(AND($C2941=Party_Statement!$C$5,$B2941&gt;=Party_Statement!$C$6,$B2941&lt;=Party_Statement!$E$6),SUMPRODUCT(($C$3:$C2941=Party_Statement!$C$5)*($B$3:$B2941&gt;=Party_Statement!$C$6)*($B$3:$B2941&lt;=Party_Statement!$E$6)),""))</f>
        <v/>
      </c>
    </row>
    <row r="2942" spans="1:11" x14ac:dyDescent="0.2">
      <c r="A2942" s="196">
        <f>Sales_Entry!A2942</f>
        <v>0</v>
      </c>
      <c r="B2942" s="197">
        <f>Sales_Entry!B2942</f>
        <v>0</v>
      </c>
      <c r="C2942" s="198">
        <f>Sales_Entry!D2942</f>
        <v>0</v>
      </c>
      <c r="D2942" s="198" t="s">
        <v>1388</v>
      </c>
      <c r="E2942" s="198">
        <f>Sales_Entry!C2942</f>
        <v>0</v>
      </c>
      <c r="F2942" s="198">
        <f>Sales_Entry!E2942</f>
        <v>0</v>
      </c>
      <c r="G2942" s="199">
        <f>N(Sales_Entry!J2942)</f>
        <v>0</v>
      </c>
      <c r="H2942" s="199">
        <v>0</v>
      </c>
      <c r="I2942" s="199">
        <f t="shared" si="45"/>
        <v>0</v>
      </c>
      <c r="J2942" s="200"/>
      <c r="K2942" s="200" t="str" cm="1">
        <f t="array" ref="K2942">IF($C2942="","",IF(AND($C2942=Party_Statement!$C$5,$B2942&gt;=Party_Statement!$C$6,$B2942&lt;=Party_Statement!$E$6),SUMPRODUCT(($C$3:$C2942=Party_Statement!$C$5)*($B$3:$B2942&gt;=Party_Statement!$C$6)*($B$3:$B2942&lt;=Party_Statement!$E$6)),""))</f>
        <v/>
      </c>
    </row>
    <row r="2943" spans="1:11" x14ac:dyDescent="0.2">
      <c r="A2943" s="196">
        <f>Sales_Entry!A2943</f>
        <v>0</v>
      </c>
      <c r="B2943" s="197">
        <f>Sales_Entry!B2943</f>
        <v>0</v>
      </c>
      <c r="C2943" s="198">
        <f>Sales_Entry!D2943</f>
        <v>0</v>
      </c>
      <c r="D2943" s="198" t="s">
        <v>1388</v>
      </c>
      <c r="E2943" s="198">
        <f>Sales_Entry!C2943</f>
        <v>0</v>
      </c>
      <c r="F2943" s="198">
        <f>Sales_Entry!E2943</f>
        <v>0</v>
      </c>
      <c r="G2943" s="199">
        <f>N(Sales_Entry!J2943)</f>
        <v>0</v>
      </c>
      <c r="H2943" s="199">
        <v>0</v>
      </c>
      <c r="I2943" s="199">
        <f t="shared" si="45"/>
        <v>0</v>
      </c>
      <c r="J2943" s="200"/>
      <c r="K2943" s="200" t="str" cm="1">
        <f t="array" ref="K2943">IF($C2943="","",IF(AND($C2943=Party_Statement!$C$5,$B2943&gt;=Party_Statement!$C$6,$B2943&lt;=Party_Statement!$E$6),SUMPRODUCT(($C$3:$C2943=Party_Statement!$C$5)*($B$3:$B2943&gt;=Party_Statement!$C$6)*($B$3:$B2943&lt;=Party_Statement!$E$6)),""))</f>
        <v/>
      </c>
    </row>
    <row r="2944" spans="1:11" x14ac:dyDescent="0.2">
      <c r="A2944" s="196">
        <f>Sales_Entry!A2944</f>
        <v>0</v>
      </c>
      <c r="B2944" s="197">
        <f>Sales_Entry!B2944</f>
        <v>0</v>
      </c>
      <c r="C2944" s="198">
        <f>Sales_Entry!D2944</f>
        <v>0</v>
      </c>
      <c r="D2944" s="198" t="s">
        <v>1388</v>
      </c>
      <c r="E2944" s="198">
        <f>Sales_Entry!C2944</f>
        <v>0</v>
      </c>
      <c r="F2944" s="198">
        <f>Sales_Entry!E2944</f>
        <v>0</v>
      </c>
      <c r="G2944" s="199">
        <f>N(Sales_Entry!J2944)</f>
        <v>0</v>
      </c>
      <c r="H2944" s="199">
        <v>0</v>
      </c>
      <c r="I2944" s="199">
        <f t="shared" si="45"/>
        <v>0</v>
      </c>
      <c r="J2944" s="200"/>
      <c r="K2944" s="200" t="str" cm="1">
        <f t="array" ref="K2944">IF($C2944="","",IF(AND($C2944=Party_Statement!$C$5,$B2944&gt;=Party_Statement!$C$6,$B2944&lt;=Party_Statement!$E$6),SUMPRODUCT(($C$3:$C2944=Party_Statement!$C$5)*($B$3:$B2944&gt;=Party_Statement!$C$6)*($B$3:$B2944&lt;=Party_Statement!$E$6)),""))</f>
        <v/>
      </c>
    </row>
    <row r="2945" spans="1:11" x14ac:dyDescent="0.2">
      <c r="A2945" s="196">
        <f>Sales_Entry!A2945</f>
        <v>0</v>
      </c>
      <c r="B2945" s="197">
        <f>Sales_Entry!B2945</f>
        <v>0</v>
      </c>
      <c r="C2945" s="198">
        <f>Sales_Entry!D2945</f>
        <v>0</v>
      </c>
      <c r="D2945" s="198" t="s">
        <v>1388</v>
      </c>
      <c r="E2945" s="198">
        <f>Sales_Entry!C2945</f>
        <v>0</v>
      </c>
      <c r="F2945" s="198">
        <f>Sales_Entry!E2945</f>
        <v>0</v>
      </c>
      <c r="G2945" s="199">
        <f>N(Sales_Entry!J2945)</f>
        <v>0</v>
      </c>
      <c r="H2945" s="199">
        <v>0</v>
      </c>
      <c r="I2945" s="199">
        <f t="shared" si="45"/>
        <v>0</v>
      </c>
      <c r="J2945" s="200"/>
      <c r="K2945" s="200" t="str" cm="1">
        <f t="array" ref="K2945">IF($C2945="","",IF(AND($C2945=Party_Statement!$C$5,$B2945&gt;=Party_Statement!$C$6,$B2945&lt;=Party_Statement!$E$6),SUMPRODUCT(($C$3:$C2945=Party_Statement!$C$5)*($B$3:$B2945&gt;=Party_Statement!$C$6)*($B$3:$B2945&lt;=Party_Statement!$E$6)),""))</f>
        <v/>
      </c>
    </row>
    <row r="2946" spans="1:11" x14ac:dyDescent="0.2">
      <c r="A2946" s="196">
        <f>Sales_Entry!A2946</f>
        <v>0</v>
      </c>
      <c r="B2946" s="197">
        <f>Sales_Entry!B2946</f>
        <v>0</v>
      </c>
      <c r="C2946" s="198">
        <f>Sales_Entry!D2946</f>
        <v>0</v>
      </c>
      <c r="D2946" s="198" t="s">
        <v>1388</v>
      </c>
      <c r="E2946" s="198">
        <f>Sales_Entry!C2946</f>
        <v>0</v>
      </c>
      <c r="F2946" s="198">
        <f>Sales_Entry!E2946</f>
        <v>0</v>
      </c>
      <c r="G2946" s="199">
        <f>N(Sales_Entry!J2946)</f>
        <v>0</v>
      </c>
      <c r="H2946" s="199">
        <v>0</v>
      </c>
      <c r="I2946" s="199">
        <f t="shared" si="45"/>
        <v>0</v>
      </c>
      <c r="J2946" s="200"/>
      <c r="K2946" s="200" t="str" cm="1">
        <f t="array" ref="K2946">IF($C2946="","",IF(AND($C2946=Party_Statement!$C$5,$B2946&gt;=Party_Statement!$C$6,$B2946&lt;=Party_Statement!$E$6),SUMPRODUCT(($C$3:$C2946=Party_Statement!$C$5)*($B$3:$B2946&gt;=Party_Statement!$C$6)*($B$3:$B2946&lt;=Party_Statement!$E$6)),""))</f>
        <v/>
      </c>
    </row>
    <row r="2947" spans="1:11" x14ac:dyDescent="0.2">
      <c r="A2947" s="196">
        <f>Sales_Entry!A2947</f>
        <v>0</v>
      </c>
      <c r="B2947" s="197">
        <f>Sales_Entry!B2947</f>
        <v>0</v>
      </c>
      <c r="C2947" s="198">
        <f>Sales_Entry!D2947</f>
        <v>0</v>
      </c>
      <c r="D2947" s="198" t="s">
        <v>1388</v>
      </c>
      <c r="E2947" s="198">
        <f>Sales_Entry!C2947</f>
        <v>0</v>
      </c>
      <c r="F2947" s="198">
        <f>Sales_Entry!E2947</f>
        <v>0</v>
      </c>
      <c r="G2947" s="199">
        <f>N(Sales_Entry!J2947)</f>
        <v>0</v>
      </c>
      <c r="H2947" s="199">
        <v>0</v>
      </c>
      <c r="I2947" s="199">
        <f t="shared" si="45"/>
        <v>0</v>
      </c>
      <c r="J2947" s="200"/>
      <c r="K2947" s="200" t="str" cm="1">
        <f t="array" ref="K2947">IF($C2947="","",IF(AND($C2947=Party_Statement!$C$5,$B2947&gt;=Party_Statement!$C$6,$B2947&lt;=Party_Statement!$E$6),SUMPRODUCT(($C$3:$C2947=Party_Statement!$C$5)*($B$3:$B2947&gt;=Party_Statement!$C$6)*($B$3:$B2947&lt;=Party_Statement!$E$6)),""))</f>
        <v/>
      </c>
    </row>
    <row r="2948" spans="1:11" x14ac:dyDescent="0.2">
      <c r="A2948" s="196">
        <f>Sales_Entry!A2948</f>
        <v>0</v>
      </c>
      <c r="B2948" s="197">
        <f>Sales_Entry!B2948</f>
        <v>0</v>
      </c>
      <c r="C2948" s="198">
        <f>Sales_Entry!D2948</f>
        <v>0</v>
      </c>
      <c r="D2948" s="198" t="s">
        <v>1388</v>
      </c>
      <c r="E2948" s="198">
        <f>Sales_Entry!C2948</f>
        <v>0</v>
      </c>
      <c r="F2948" s="198">
        <f>Sales_Entry!E2948</f>
        <v>0</v>
      </c>
      <c r="G2948" s="199">
        <f>N(Sales_Entry!J2948)</f>
        <v>0</v>
      </c>
      <c r="H2948" s="199">
        <v>0</v>
      </c>
      <c r="I2948" s="199">
        <f t="shared" ref="I2948:I3011" si="46">IF($C2948="","",$G2948-$H2948)</f>
        <v>0</v>
      </c>
      <c r="J2948" s="200"/>
      <c r="K2948" s="200" t="str" cm="1">
        <f t="array" ref="K2948">IF($C2948="","",IF(AND($C2948=Party_Statement!$C$5,$B2948&gt;=Party_Statement!$C$6,$B2948&lt;=Party_Statement!$E$6),SUMPRODUCT(($C$3:$C2948=Party_Statement!$C$5)*($B$3:$B2948&gt;=Party_Statement!$C$6)*($B$3:$B2948&lt;=Party_Statement!$E$6)),""))</f>
        <v/>
      </c>
    </row>
    <row r="2949" spans="1:11" x14ac:dyDescent="0.2">
      <c r="A2949" s="196">
        <f>Sales_Entry!A2949</f>
        <v>0</v>
      </c>
      <c r="B2949" s="197">
        <f>Sales_Entry!B2949</f>
        <v>0</v>
      </c>
      <c r="C2949" s="198">
        <f>Sales_Entry!D2949</f>
        <v>0</v>
      </c>
      <c r="D2949" s="198" t="s">
        <v>1388</v>
      </c>
      <c r="E2949" s="198">
        <f>Sales_Entry!C2949</f>
        <v>0</v>
      </c>
      <c r="F2949" s="198">
        <f>Sales_Entry!E2949</f>
        <v>0</v>
      </c>
      <c r="G2949" s="199">
        <f>N(Sales_Entry!J2949)</f>
        <v>0</v>
      </c>
      <c r="H2949" s="199">
        <v>0</v>
      </c>
      <c r="I2949" s="199">
        <f t="shared" si="46"/>
        <v>0</v>
      </c>
      <c r="J2949" s="200"/>
      <c r="K2949" s="200" t="str" cm="1">
        <f t="array" ref="K2949">IF($C2949="","",IF(AND($C2949=Party_Statement!$C$5,$B2949&gt;=Party_Statement!$C$6,$B2949&lt;=Party_Statement!$E$6),SUMPRODUCT(($C$3:$C2949=Party_Statement!$C$5)*($B$3:$B2949&gt;=Party_Statement!$C$6)*($B$3:$B2949&lt;=Party_Statement!$E$6)),""))</f>
        <v/>
      </c>
    </row>
    <row r="2950" spans="1:11" x14ac:dyDescent="0.2">
      <c r="A2950" s="196">
        <f>Sales_Entry!A2950</f>
        <v>0</v>
      </c>
      <c r="B2950" s="197">
        <f>Sales_Entry!B2950</f>
        <v>0</v>
      </c>
      <c r="C2950" s="198">
        <f>Sales_Entry!D2950</f>
        <v>0</v>
      </c>
      <c r="D2950" s="198" t="s">
        <v>1388</v>
      </c>
      <c r="E2950" s="198">
        <f>Sales_Entry!C2950</f>
        <v>0</v>
      </c>
      <c r="F2950" s="198">
        <f>Sales_Entry!E2950</f>
        <v>0</v>
      </c>
      <c r="G2950" s="199">
        <f>N(Sales_Entry!J2950)</f>
        <v>0</v>
      </c>
      <c r="H2950" s="199">
        <v>0</v>
      </c>
      <c r="I2950" s="199">
        <f t="shared" si="46"/>
        <v>0</v>
      </c>
      <c r="J2950" s="200"/>
      <c r="K2950" s="200" t="str" cm="1">
        <f t="array" ref="K2950">IF($C2950="","",IF(AND($C2950=Party_Statement!$C$5,$B2950&gt;=Party_Statement!$C$6,$B2950&lt;=Party_Statement!$E$6),SUMPRODUCT(($C$3:$C2950=Party_Statement!$C$5)*($B$3:$B2950&gt;=Party_Statement!$C$6)*($B$3:$B2950&lt;=Party_Statement!$E$6)),""))</f>
        <v/>
      </c>
    </row>
    <row r="2951" spans="1:11" x14ac:dyDescent="0.2">
      <c r="A2951" s="196">
        <f>Sales_Entry!A2951</f>
        <v>0</v>
      </c>
      <c r="B2951" s="197">
        <f>Sales_Entry!B2951</f>
        <v>0</v>
      </c>
      <c r="C2951" s="198">
        <f>Sales_Entry!D2951</f>
        <v>0</v>
      </c>
      <c r="D2951" s="198" t="s">
        <v>1388</v>
      </c>
      <c r="E2951" s="198">
        <f>Sales_Entry!C2951</f>
        <v>0</v>
      </c>
      <c r="F2951" s="198">
        <f>Sales_Entry!E2951</f>
        <v>0</v>
      </c>
      <c r="G2951" s="199">
        <f>N(Sales_Entry!J2951)</f>
        <v>0</v>
      </c>
      <c r="H2951" s="199">
        <v>0</v>
      </c>
      <c r="I2951" s="199">
        <f t="shared" si="46"/>
        <v>0</v>
      </c>
      <c r="J2951" s="200"/>
      <c r="K2951" s="200" t="str" cm="1">
        <f t="array" ref="K2951">IF($C2951="","",IF(AND($C2951=Party_Statement!$C$5,$B2951&gt;=Party_Statement!$C$6,$B2951&lt;=Party_Statement!$E$6),SUMPRODUCT(($C$3:$C2951=Party_Statement!$C$5)*($B$3:$B2951&gt;=Party_Statement!$C$6)*($B$3:$B2951&lt;=Party_Statement!$E$6)),""))</f>
        <v/>
      </c>
    </row>
    <row r="2952" spans="1:11" x14ac:dyDescent="0.2">
      <c r="A2952" s="196">
        <f>Sales_Entry!A2952</f>
        <v>0</v>
      </c>
      <c r="B2952" s="197">
        <f>Sales_Entry!B2952</f>
        <v>0</v>
      </c>
      <c r="C2952" s="198">
        <f>Sales_Entry!D2952</f>
        <v>0</v>
      </c>
      <c r="D2952" s="198" t="s">
        <v>1388</v>
      </c>
      <c r="E2952" s="198">
        <f>Sales_Entry!C2952</f>
        <v>0</v>
      </c>
      <c r="F2952" s="198">
        <f>Sales_Entry!E2952</f>
        <v>0</v>
      </c>
      <c r="G2952" s="199">
        <f>N(Sales_Entry!J2952)</f>
        <v>0</v>
      </c>
      <c r="H2952" s="199">
        <v>0</v>
      </c>
      <c r="I2952" s="199">
        <f t="shared" si="46"/>
        <v>0</v>
      </c>
      <c r="J2952" s="200"/>
      <c r="K2952" s="200" t="str" cm="1">
        <f t="array" ref="K2952">IF($C2952="","",IF(AND($C2952=Party_Statement!$C$5,$B2952&gt;=Party_Statement!$C$6,$B2952&lt;=Party_Statement!$E$6),SUMPRODUCT(($C$3:$C2952=Party_Statement!$C$5)*($B$3:$B2952&gt;=Party_Statement!$C$6)*($B$3:$B2952&lt;=Party_Statement!$E$6)),""))</f>
        <v/>
      </c>
    </row>
    <row r="2953" spans="1:11" x14ac:dyDescent="0.2">
      <c r="A2953" s="196">
        <f>Sales_Entry!A2953</f>
        <v>0</v>
      </c>
      <c r="B2953" s="197">
        <f>Sales_Entry!B2953</f>
        <v>0</v>
      </c>
      <c r="C2953" s="198">
        <f>Sales_Entry!D2953</f>
        <v>0</v>
      </c>
      <c r="D2953" s="198" t="s">
        <v>1388</v>
      </c>
      <c r="E2953" s="198">
        <f>Sales_Entry!C2953</f>
        <v>0</v>
      </c>
      <c r="F2953" s="198">
        <f>Sales_Entry!E2953</f>
        <v>0</v>
      </c>
      <c r="G2953" s="199">
        <f>N(Sales_Entry!J2953)</f>
        <v>0</v>
      </c>
      <c r="H2953" s="199">
        <v>0</v>
      </c>
      <c r="I2953" s="199">
        <f t="shared" si="46"/>
        <v>0</v>
      </c>
      <c r="J2953" s="200"/>
      <c r="K2953" s="200" t="str" cm="1">
        <f t="array" ref="K2953">IF($C2953="","",IF(AND($C2953=Party_Statement!$C$5,$B2953&gt;=Party_Statement!$C$6,$B2953&lt;=Party_Statement!$E$6),SUMPRODUCT(($C$3:$C2953=Party_Statement!$C$5)*($B$3:$B2953&gt;=Party_Statement!$C$6)*($B$3:$B2953&lt;=Party_Statement!$E$6)),""))</f>
        <v/>
      </c>
    </row>
    <row r="2954" spans="1:11" x14ac:dyDescent="0.2">
      <c r="A2954" s="196">
        <f>Sales_Entry!A2954</f>
        <v>0</v>
      </c>
      <c r="B2954" s="197">
        <f>Sales_Entry!B2954</f>
        <v>0</v>
      </c>
      <c r="C2954" s="198">
        <f>Sales_Entry!D2954</f>
        <v>0</v>
      </c>
      <c r="D2954" s="198" t="s">
        <v>1388</v>
      </c>
      <c r="E2954" s="198">
        <f>Sales_Entry!C2954</f>
        <v>0</v>
      </c>
      <c r="F2954" s="198">
        <f>Sales_Entry!E2954</f>
        <v>0</v>
      </c>
      <c r="G2954" s="199">
        <f>N(Sales_Entry!J2954)</f>
        <v>0</v>
      </c>
      <c r="H2954" s="199">
        <v>0</v>
      </c>
      <c r="I2954" s="199">
        <f t="shared" si="46"/>
        <v>0</v>
      </c>
      <c r="J2954" s="200"/>
      <c r="K2954" s="200" t="str" cm="1">
        <f t="array" ref="K2954">IF($C2954="","",IF(AND($C2954=Party_Statement!$C$5,$B2954&gt;=Party_Statement!$C$6,$B2954&lt;=Party_Statement!$E$6),SUMPRODUCT(($C$3:$C2954=Party_Statement!$C$5)*($B$3:$B2954&gt;=Party_Statement!$C$6)*($B$3:$B2954&lt;=Party_Statement!$E$6)),""))</f>
        <v/>
      </c>
    </row>
    <row r="2955" spans="1:11" x14ac:dyDescent="0.2">
      <c r="A2955" s="196">
        <f>Sales_Entry!A2955</f>
        <v>0</v>
      </c>
      <c r="B2955" s="197">
        <f>Sales_Entry!B2955</f>
        <v>0</v>
      </c>
      <c r="C2955" s="198">
        <f>Sales_Entry!D2955</f>
        <v>0</v>
      </c>
      <c r="D2955" s="198" t="s">
        <v>1388</v>
      </c>
      <c r="E2955" s="198">
        <f>Sales_Entry!C2955</f>
        <v>0</v>
      </c>
      <c r="F2955" s="198">
        <f>Sales_Entry!E2955</f>
        <v>0</v>
      </c>
      <c r="G2955" s="199">
        <f>N(Sales_Entry!J2955)</f>
        <v>0</v>
      </c>
      <c r="H2955" s="199">
        <v>0</v>
      </c>
      <c r="I2955" s="199">
        <f t="shared" si="46"/>
        <v>0</v>
      </c>
      <c r="J2955" s="200"/>
      <c r="K2955" s="200" t="str" cm="1">
        <f t="array" ref="K2955">IF($C2955="","",IF(AND($C2955=Party_Statement!$C$5,$B2955&gt;=Party_Statement!$C$6,$B2955&lt;=Party_Statement!$E$6),SUMPRODUCT(($C$3:$C2955=Party_Statement!$C$5)*($B$3:$B2955&gt;=Party_Statement!$C$6)*($B$3:$B2955&lt;=Party_Statement!$E$6)),""))</f>
        <v/>
      </c>
    </row>
    <row r="2956" spans="1:11" x14ac:dyDescent="0.2">
      <c r="A2956" s="196">
        <f>Sales_Entry!A2956</f>
        <v>0</v>
      </c>
      <c r="B2956" s="197">
        <f>Sales_Entry!B2956</f>
        <v>0</v>
      </c>
      <c r="C2956" s="198">
        <f>Sales_Entry!D2956</f>
        <v>0</v>
      </c>
      <c r="D2956" s="198" t="s">
        <v>1388</v>
      </c>
      <c r="E2956" s="198">
        <f>Sales_Entry!C2956</f>
        <v>0</v>
      </c>
      <c r="F2956" s="198">
        <f>Sales_Entry!E2956</f>
        <v>0</v>
      </c>
      <c r="G2956" s="199">
        <f>N(Sales_Entry!J2956)</f>
        <v>0</v>
      </c>
      <c r="H2956" s="199">
        <v>0</v>
      </c>
      <c r="I2956" s="199">
        <f t="shared" si="46"/>
        <v>0</v>
      </c>
      <c r="J2956" s="200"/>
      <c r="K2956" s="200" t="str" cm="1">
        <f t="array" ref="K2956">IF($C2956="","",IF(AND($C2956=Party_Statement!$C$5,$B2956&gt;=Party_Statement!$C$6,$B2956&lt;=Party_Statement!$E$6),SUMPRODUCT(($C$3:$C2956=Party_Statement!$C$5)*($B$3:$B2956&gt;=Party_Statement!$C$6)*($B$3:$B2956&lt;=Party_Statement!$E$6)),""))</f>
        <v/>
      </c>
    </row>
    <row r="2957" spans="1:11" x14ac:dyDescent="0.2">
      <c r="A2957" s="196">
        <f>Sales_Entry!A2957</f>
        <v>0</v>
      </c>
      <c r="B2957" s="197">
        <f>Sales_Entry!B2957</f>
        <v>0</v>
      </c>
      <c r="C2957" s="198">
        <f>Sales_Entry!D2957</f>
        <v>0</v>
      </c>
      <c r="D2957" s="198" t="s">
        <v>1388</v>
      </c>
      <c r="E2957" s="198">
        <f>Sales_Entry!C2957</f>
        <v>0</v>
      </c>
      <c r="F2957" s="198">
        <f>Sales_Entry!E2957</f>
        <v>0</v>
      </c>
      <c r="G2957" s="199">
        <f>N(Sales_Entry!J2957)</f>
        <v>0</v>
      </c>
      <c r="H2957" s="199">
        <v>0</v>
      </c>
      <c r="I2957" s="199">
        <f t="shared" si="46"/>
        <v>0</v>
      </c>
      <c r="J2957" s="200"/>
      <c r="K2957" s="200" t="str" cm="1">
        <f t="array" ref="K2957">IF($C2957="","",IF(AND($C2957=Party_Statement!$C$5,$B2957&gt;=Party_Statement!$C$6,$B2957&lt;=Party_Statement!$E$6),SUMPRODUCT(($C$3:$C2957=Party_Statement!$C$5)*($B$3:$B2957&gt;=Party_Statement!$C$6)*($B$3:$B2957&lt;=Party_Statement!$E$6)),""))</f>
        <v/>
      </c>
    </row>
    <row r="2958" spans="1:11" x14ac:dyDescent="0.2">
      <c r="A2958" s="196">
        <f>Sales_Entry!A2958</f>
        <v>0</v>
      </c>
      <c r="B2958" s="197">
        <f>Sales_Entry!B2958</f>
        <v>0</v>
      </c>
      <c r="C2958" s="198">
        <f>Sales_Entry!D2958</f>
        <v>0</v>
      </c>
      <c r="D2958" s="198" t="s">
        <v>1388</v>
      </c>
      <c r="E2958" s="198">
        <f>Sales_Entry!C2958</f>
        <v>0</v>
      </c>
      <c r="F2958" s="198">
        <f>Sales_Entry!E2958</f>
        <v>0</v>
      </c>
      <c r="G2958" s="199">
        <f>N(Sales_Entry!J2958)</f>
        <v>0</v>
      </c>
      <c r="H2958" s="199">
        <v>0</v>
      </c>
      <c r="I2958" s="199">
        <f t="shared" si="46"/>
        <v>0</v>
      </c>
      <c r="J2958" s="200"/>
      <c r="K2958" s="200" t="str" cm="1">
        <f t="array" ref="K2958">IF($C2958="","",IF(AND($C2958=Party_Statement!$C$5,$B2958&gt;=Party_Statement!$C$6,$B2958&lt;=Party_Statement!$E$6),SUMPRODUCT(($C$3:$C2958=Party_Statement!$C$5)*($B$3:$B2958&gt;=Party_Statement!$C$6)*($B$3:$B2958&lt;=Party_Statement!$E$6)),""))</f>
        <v/>
      </c>
    </row>
    <row r="2959" spans="1:11" x14ac:dyDescent="0.2">
      <c r="A2959" s="196">
        <f>Sales_Entry!A2959</f>
        <v>0</v>
      </c>
      <c r="B2959" s="197">
        <f>Sales_Entry!B2959</f>
        <v>0</v>
      </c>
      <c r="C2959" s="198">
        <f>Sales_Entry!D2959</f>
        <v>0</v>
      </c>
      <c r="D2959" s="198" t="s">
        <v>1388</v>
      </c>
      <c r="E2959" s="198">
        <f>Sales_Entry!C2959</f>
        <v>0</v>
      </c>
      <c r="F2959" s="198">
        <f>Sales_Entry!E2959</f>
        <v>0</v>
      </c>
      <c r="G2959" s="199">
        <f>N(Sales_Entry!J2959)</f>
        <v>0</v>
      </c>
      <c r="H2959" s="199">
        <v>0</v>
      </c>
      <c r="I2959" s="199">
        <f t="shared" si="46"/>
        <v>0</v>
      </c>
      <c r="J2959" s="200"/>
      <c r="K2959" s="200" t="str" cm="1">
        <f t="array" ref="K2959">IF($C2959="","",IF(AND($C2959=Party_Statement!$C$5,$B2959&gt;=Party_Statement!$C$6,$B2959&lt;=Party_Statement!$E$6),SUMPRODUCT(($C$3:$C2959=Party_Statement!$C$5)*($B$3:$B2959&gt;=Party_Statement!$C$6)*($B$3:$B2959&lt;=Party_Statement!$E$6)),""))</f>
        <v/>
      </c>
    </row>
    <row r="2960" spans="1:11" x14ac:dyDescent="0.2">
      <c r="A2960" s="196">
        <f>Sales_Entry!A2960</f>
        <v>0</v>
      </c>
      <c r="B2960" s="197">
        <f>Sales_Entry!B2960</f>
        <v>0</v>
      </c>
      <c r="C2960" s="198">
        <f>Sales_Entry!D2960</f>
        <v>0</v>
      </c>
      <c r="D2960" s="198" t="s">
        <v>1388</v>
      </c>
      <c r="E2960" s="198">
        <f>Sales_Entry!C2960</f>
        <v>0</v>
      </c>
      <c r="F2960" s="198">
        <f>Sales_Entry!E2960</f>
        <v>0</v>
      </c>
      <c r="G2960" s="199">
        <f>N(Sales_Entry!J2960)</f>
        <v>0</v>
      </c>
      <c r="H2960" s="199">
        <v>0</v>
      </c>
      <c r="I2960" s="199">
        <f t="shared" si="46"/>
        <v>0</v>
      </c>
      <c r="J2960" s="200"/>
      <c r="K2960" s="200" t="str" cm="1">
        <f t="array" ref="K2960">IF($C2960="","",IF(AND($C2960=Party_Statement!$C$5,$B2960&gt;=Party_Statement!$C$6,$B2960&lt;=Party_Statement!$E$6),SUMPRODUCT(($C$3:$C2960=Party_Statement!$C$5)*($B$3:$B2960&gt;=Party_Statement!$C$6)*($B$3:$B2960&lt;=Party_Statement!$E$6)),""))</f>
        <v/>
      </c>
    </row>
    <row r="2961" spans="1:11" x14ac:dyDescent="0.2">
      <c r="A2961" s="196">
        <f>Sales_Entry!A2961</f>
        <v>0</v>
      </c>
      <c r="B2961" s="197">
        <f>Sales_Entry!B2961</f>
        <v>0</v>
      </c>
      <c r="C2961" s="198">
        <f>Sales_Entry!D2961</f>
        <v>0</v>
      </c>
      <c r="D2961" s="198" t="s">
        <v>1388</v>
      </c>
      <c r="E2961" s="198">
        <f>Sales_Entry!C2961</f>
        <v>0</v>
      </c>
      <c r="F2961" s="198">
        <f>Sales_Entry!E2961</f>
        <v>0</v>
      </c>
      <c r="G2961" s="199">
        <f>N(Sales_Entry!J2961)</f>
        <v>0</v>
      </c>
      <c r="H2961" s="199">
        <v>0</v>
      </c>
      <c r="I2961" s="199">
        <f t="shared" si="46"/>
        <v>0</v>
      </c>
      <c r="J2961" s="200"/>
      <c r="K2961" s="200" t="str" cm="1">
        <f t="array" ref="K2961">IF($C2961="","",IF(AND($C2961=Party_Statement!$C$5,$B2961&gt;=Party_Statement!$C$6,$B2961&lt;=Party_Statement!$E$6),SUMPRODUCT(($C$3:$C2961=Party_Statement!$C$5)*($B$3:$B2961&gt;=Party_Statement!$C$6)*($B$3:$B2961&lt;=Party_Statement!$E$6)),""))</f>
        <v/>
      </c>
    </row>
    <row r="2962" spans="1:11" x14ac:dyDescent="0.2">
      <c r="A2962" s="196">
        <f>Sales_Entry!A2962</f>
        <v>0</v>
      </c>
      <c r="B2962" s="197">
        <f>Sales_Entry!B2962</f>
        <v>0</v>
      </c>
      <c r="C2962" s="198">
        <f>Sales_Entry!D2962</f>
        <v>0</v>
      </c>
      <c r="D2962" s="198" t="s">
        <v>1388</v>
      </c>
      <c r="E2962" s="198">
        <f>Sales_Entry!C2962</f>
        <v>0</v>
      </c>
      <c r="F2962" s="198">
        <f>Sales_Entry!E2962</f>
        <v>0</v>
      </c>
      <c r="G2962" s="199">
        <f>N(Sales_Entry!J2962)</f>
        <v>0</v>
      </c>
      <c r="H2962" s="199">
        <v>0</v>
      </c>
      <c r="I2962" s="199">
        <f t="shared" si="46"/>
        <v>0</v>
      </c>
      <c r="J2962" s="200"/>
      <c r="K2962" s="200" t="str" cm="1">
        <f t="array" ref="K2962">IF($C2962="","",IF(AND($C2962=Party_Statement!$C$5,$B2962&gt;=Party_Statement!$C$6,$B2962&lt;=Party_Statement!$E$6),SUMPRODUCT(($C$3:$C2962=Party_Statement!$C$5)*($B$3:$B2962&gt;=Party_Statement!$C$6)*($B$3:$B2962&lt;=Party_Statement!$E$6)),""))</f>
        <v/>
      </c>
    </row>
    <row r="2963" spans="1:11" x14ac:dyDescent="0.2">
      <c r="A2963" s="196">
        <f>Sales_Entry!A2963</f>
        <v>0</v>
      </c>
      <c r="B2963" s="197">
        <f>Sales_Entry!B2963</f>
        <v>0</v>
      </c>
      <c r="C2963" s="198">
        <f>Sales_Entry!D2963</f>
        <v>0</v>
      </c>
      <c r="D2963" s="198" t="s">
        <v>1388</v>
      </c>
      <c r="E2963" s="198">
        <f>Sales_Entry!C2963</f>
        <v>0</v>
      </c>
      <c r="F2963" s="198">
        <f>Sales_Entry!E2963</f>
        <v>0</v>
      </c>
      <c r="G2963" s="199">
        <f>N(Sales_Entry!J2963)</f>
        <v>0</v>
      </c>
      <c r="H2963" s="199">
        <v>0</v>
      </c>
      <c r="I2963" s="199">
        <f t="shared" si="46"/>
        <v>0</v>
      </c>
      <c r="J2963" s="200"/>
      <c r="K2963" s="200" t="str" cm="1">
        <f t="array" ref="K2963">IF($C2963="","",IF(AND($C2963=Party_Statement!$C$5,$B2963&gt;=Party_Statement!$C$6,$B2963&lt;=Party_Statement!$E$6),SUMPRODUCT(($C$3:$C2963=Party_Statement!$C$5)*($B$3:$B2963&gt;=Party_Statement!$C$6)*($B$3:$B2963&lt;=Party_Statement!$E$6)),""))</f>
        <v/>
      </c>
    </row>
    <row r="2964" spans="1:11" x14ac:dyDescent="0.2">
      <c r="A2964" s="196">
        <f>Sales_Entry!A2964</f>
        <v>0</v>
      </c>
      <c r="B2964" s="197">
        <f>Sales_Entry!B2964</f>
        <v>0</v>
      </c>
      <c r="C2964" s="198">
        <f>Sales_Entry!D2964</f>
        <v>0</v>
      </c>
      <c r="D2964" s="198" t="s">
        <v>1388</v>
      </c>
      <c r="E2964" s="198">
        <f>Sales_Entry!C2964</f>
        <v>0</v>
      </c>
      <c r="F2964" s="198">
        <f>Sales_Entry!E2964</f>
        <v>0</v>
      </c>
      <c r="G2964" s="199">
        <f>N(Sales_Entry!J2964)</f>
        <v>0</v>
      </c>
      <c r="H2964" s="199">
        <v>0</v>
      </c>
      <c r="I2964" s="199">
        <f t="shared" si="46"/>
        <v>0</v>
      </c>
      <c r="J2964" s="200"/>
      <c r="K2964" s="200" t="str" cm="1">
        <f t="array" ref="K2964">IF($C2964="","",IF(AND($C2964=Party_Statement!$C$5,$B2964&gt;=Party_Statement!$C$6,$B2964&lt;=Party_Statement!$E$6),SUMPRODUCT(($C$3:$C2964=Party_Statement!$C$5)*($B$3:$B2964&gt;=Party_Statement!$C$6)*($B$3:$B2964&lt;=Party_Statement!$E$6)),""))</f>
        <v/>
      </c>
    </row>
    <row r="2965" spans="1:11" x14ac:dyDescent="0.2">
      <c r="A2965" s="196">
        <f>Sales_Entry!A2965</f>
        <v>0</v>
      </c>
      <c r="B2965" s="197">
        <f>Sales_Entry!B2965</f>
        <v>0</v>
      </c>
      <c r="C2965" s="198">
        <f>Sales_Entry!D2965</f>
        <v>0</v>
      </c>
      <c r="D2965" s="198" t="s">
        <v>1388</v>
      </c>
      <c r="E2965" s="198">
        <f>Sales_Entry!C2965</f>
        <v>0</v>
      </c>
      <c r="F2965" s="198">
        <f>Sales_Entry!E2965</f>
        <v>0</v>
      </c>
      <c r="G2965" s="199">
        <f>N(Sales_Entry!J2965)</f>
        <v>0</v>
      </c>
      <c r="H2965" s="199">
        <v>0</v>
      </c>
      <c r="I2965" s="199">
        <f t="shared" si="46"/>
        <v>0</v>
      </c>
      <c r="J2965" s="200"/>
      <c r="K2965" s="200" t="str" cm="1">
        <f t="array" ref="K2965">IF($C2965="","",IF(AND($C2965=Party_Statement!$C$5,$B2965&gt;=Party_Statement!$C$6,$B2965&lt;=Party_Statement!$E$6),SUMPRODUCT(($C$3:$C2965=Party_Statement!$C$5)*($B$3:$B2965&gt;=Party_Statement!$C$6)*($B$3:$B2965&lt;=Party_Statement!$E$6)),""))</f>
        <v/>
      </c>
    </row>
    <row r="2966" spans="1:11" x14ac:dyDescent="0.2">
      <c r="A2966" s="196">
        <f>Sales_Entry!A2966</f>
        <v>0</v>
      </c>
      <c r="B2966" s="197">
        <f>Sales_Entry!B2966</f>
        <v>0</v>
      </c>
      <c r="C2966" s="198">
        <f>Sales_Entry!D2966</f>
        <v>0</v>
      </c>
      <c r="D2966" s="198" t="s">
        <v>1388</v>
      </c>
      <c r="E2966" s="198">
        <f>Sales_Entry!C2966</f>
        <v>0</v>
      </c>
      <c r="F2966" s="198">
        <f>Sales_Entry!E2966</f>
        <v>0</v>
      </c>
      <c r="G2966" s="199">
        <f>N(Sales_Entry!J2966)</f>
        <v>0</v>
      </c>
      <c r="H2966" s="199">
        <v>0</v>
      </c>
      <c r="I2966" s="199">
        <f t="shared" si="46"/>
        <v>0</v>
      </c>
      <c r="J2966" s="200"/>
      <c r="K2966" s="200" t="str" cm="1">
        <f t="array" ref="K2966">IF($C2966="","",IF(AND($C2966=Party_Statement!$C$5,$B2966&gt;=Party_Statement!$C$6,$B2966&lt;=Party_Statement!$E$6),SUMPRODUCT(($C$3:$C2966=Party_Statement!$C$5)*($B$3:$B2966&gt;=Party_Statement!$C$6)*($B$3:$B2966&lt;=Party_Statement!$E$6)),""))</f>
        <v/>
      </c>
    </row>
    <row r="2967" spans="1:11" x14ac:dyDescent="0.2">
      <c r="A2967" s="196">
        <f>Sales_Entry!A2967</f>
        <v>0</v>
      </c>
      <c r="B2967" s="197">
        <f>Sales_Entry!B2967</f>
        <v>0</v>
      </c>
      <c r="C2967" s="198">
        <f>Sales_Entry!D2967</f>
        <v>0</v>
      </c>
      <c r="D2967" s="198" t="s">
        <v>1388</v>
      </c>
      <c r="E2967" s="198">
        <f>Sales_Entry!C2967</f>
        <v>0</v>
      </c>
      <c r="F2967" s="198">
        <f>Sales_Entry!E2967</f>
        <v>0</v>
      </c>
      <c r="G2967" s="199">
        <f>N(Sales_Entry!J2967)</f>
        <v>0</v>
      </c>
      <c r="H2967" s="199">
        <v>0</v>
      </c>
      <c r="I2967" s="199">
        <f t="shared" si="46"/>
        <v>0</v>
      </c>
      <c r="J2967" s="200"/>
      <c r="K2967" s="200" t="str" cm="1">
        <f t="array" ref="K2967">IF($C2967="","",IF(AND($C2967=Party_Statement!$C$5,$B2967&gt;=Party_Statement!$C$6,$B2967&lt;=Party_Statement!$E$6),SUMPRODUCT(($C$3:$C2967=Party_Statement!$C$5)*($B$3:$B2967&gt;=Party_Statement!$C$6)*($B$3:$B2967&lt;=Party_Statement!$E$6)),""))</f>
        <v/>
      </c>
    </row>
    <row r="2968" spans="1:11" x14ac:dyDescent="0.2">
      <c r="A2968" s="196">
        <f>Sales_Entry!A2968</f>
        <v>0</v>
      </c>
      <c r="B2968" s="197">
        <f>Sales_Entry!B2968</f>
        <v>0</v>
      </c>
      <c r="C2968" s="198">
        <f>Sales_Entry!D2968</f>
        <v>0</v>
      </c>
      <c r="D2968" s="198" t="s">
        <v>1388</v>
      </c>
      <c r="E2968" s="198">
        <f>Sales_Entry!C2968</f>
        <v>0</v>
      </c>
      <c r="F2968" s="198">
        <f>Sales_Entry!E2968</f>
        <v>0</v>
      </c>
      <c r="G2968" s="199">
        <f>N(Sales_Entry!J2968)</f>
        <v>0</v>
      </c>
      <c r="H2968" s="199">
        <v>0</v>
      </c>
      <c r="I2968" s="199">
        <f t="shared" si="46"/>
        <v>0</v>
      </c>
      <c r="J2968" s="200"/>
      <c r="K2968" s="200" t="str" cm="1">
        <f t="array" ref="K2968">IF($C2968="","",IF(AND($C2968=Party_Statement!$C$5,$B2968&gt;=Party_Statement!$C$6,$B2968&lt;=Party_Statement!$E$6),SUMPRODUCT(($C$3:$C2968=Party_Statement!$C$5)*($B$3:$B2968&gt;=Party_Statement!$C$6)*($B$3:$B2968&lt;=Party_Statement!$E$6)),""))</f>
        <v/>
      </c>
    </row>
    <row r="2969" spans="1:11" x14ac:dyDescent="0.2">
      <c r="A2969" s="196">
        <f>Sales_Entry!A2969</f>
        <v>0</v>
      </c>
      <c r="B2969" s="197">
        <f>Sales_Entry!B2969</f>
        <v>0</v>
      </c>
      <c r="C2969" s="198">
        <f>Sales_Entry!D2969</f>
        <v>0</v>
      </c>
      <c r="D2969" s="198" t="s">
        <v>1388</v>
      </c>
      <c r="E2969" s="198">
        <f>Sales_Entry!C2969</f>
        <v>0</v>
      </c>
      <c r="F2969" s="198">
        <f>Sales_Entry!E2969</f>
        <v>0</v>
      </c>
      <c r="G2969" s="199">
        <f>N(Sales_Entry!J2969)</f>
        <v>0</v>
      </c>
      <c r="H2969" s="199">
        <v>0</v>
      </c>
      <c r="I2969" s="199">
        <f t="shared" si="46"/>
        <v>0</v>
      </c>
      <c r="J2969" s="200"/>
      <c r="K2969" s="200" t="str" cm="1">
        <f t="array" ref="K2969">IF($C2969="","",IF(AND($C2969=Party_Statement!$C$5,$B2969&gt;=Party_Statement!$C$6,$B2969&lt;=Party_Statement!$E$6),SUMPRODUCT(($C$3:$C2969=Party_Statement!$C$5)*($B$3:$B2969&gt;=Party_Statement!$C$6)*($B$3:$B2969&lt;=Party_Statement!$E$6)),""))</f>
        <v/>
      </c>
    </row>
    <row r="2970" spans="1:11" x14ac:dyDescent="0.2">
      <c r="A2970" s="196">
        <f>Sales_Entry!A2970</f>
        <v>0</v>
      </c>
      <c r="B2970" s="197">
        <f>Sales_Entry!B2970</f>
        <v>0</v>
      </c>
      <c r="C2970" s="198">
        <f>Sales_Entry!D2970</f>
        <v>0</v>
      </c>
      <c r="D2970" s="198" t="s">
        <v>1388</v>
      </c>
      <c r="E2970" s="198">
        <f>Sales_Entry!C2970</f>
        <v>0</v>
      </c>
      <c r="F2970" s="198">
        <f>Sales_Entry!E2970</f>
        <v>0</v>
      </c>
      <c r="G2970" s="199">
        <f>N(Sales_Entry!J2970)</f>
        <v>0</v>
      </c>
      <c r="H2970" s="199">
        <v>0</v>
      </c>
      <c r="I2970" s="199">
        <f t="shared" si="46"/>
        <v>0</v>
      </c>
      <c r="J2970" s="200"/>
      <c r="K2970" s="200" t="str" cm="1">
        <f t="array" ref="K2970">IF($C2970="","",IF(AND($C2970=Party_Statement!$C$5,$B2970&gt;=Party_Statement!$C$6,$B2970&lt;=Party_Statement!$E$6),SUMPRODUCT(($C$3:$C2970=Party_Statement!$C$5)*($B$3:$B2970&gt;=Party_Statement!$C$6)*($B$3:$B2970&lt;=Party_Statement!$E$6)),""))</f>
        <v/>
      </c>
    </row>
    <row r="2971" spans="1:11" x14ac:dyDescent="0.2">
      <c r="A2971" s="196">
        <f>Sales_Entry!A2971</f>
        <v>0</v>
      </c>
      <c r="B2971" s="197">
        <f>Sales_Entry!B2971</f>
        <v>0</v>
      </c>
      <c r="C2971" s="198">
        <f>Sales_Entry!D2971</f>
        <v>0</v>
      </c>
      <c r="D2971" s="198" t="s">
        <v>1388</v>
      </c>
      <c r="E2971" s="198">
        <f>Sales_Entry!C2971</f>
        <v>0</v>
      </c>
      <c r="F2971" s="198">
        <f>Sales_Entry!E2971</f>
        <v>0</v>
      </c>
      <c r="G2971" s="199">
        <f>N(Sales_Entry!J2971)</f>
        <v>0</v>
      </c>
      <c r="H2971" s="199">
        <v>0</v>
      </c>
      <c r="I2971" s="199">
        <f t="shared" si="46"/>
        <v>0</v>
      </c>
      <c r="J2971" s="200"/>
      <c r="K2971" s="200" t="str" cm="1">
        <f t="array" ref="K2971">IF($C2971="","",IF(AND($C2971=Party_Statement!$C$5,$B2971&gt;=Party_Statement!$C$6,$B2971&lt;=Party_Statement!$E$6),SUMPRODUCT(($C$3:$C2971=Party_Statement!$C$5)*($B$3:$B2971&gt;=Party_Statement!$C$6)*($B$3:$B2971&lt;=Party_Statement!$E$6)),""))</f>
        <v/>
      </c>
    </row>
    <row r="2972" spans="1:11" x14ac:dyDescent="0.2">
      <c r="A2972" s="196">
        <f>Sales_Entry!A2972</f>
        <v>0</v>
      </c>
      <c r="B2972" s="197">
        <f>Sales_Entry!B2972</f>
        <v>0</v>
      </c>
      <c r="C2972" s="198">
        <f>Sales_Entry!D2972</f>
        <v>0</v>
      </c>
      <c r="D2972" s="198" t="s">
        <v>1388</v>
      </c>
      <c r="E2972" s="198">
        <f>Sales_Entry!C2972</f>
        <v>0</v>
      </c>
      <c r="F2972" s="198">
        <f>Sales_Entry!E2972</f>
        <v>0</v>
      </c>
      <c r="G2972" s="199">
        <f>N(Sales_Entry!J2972)</f>
        <v>0</v>
      </c>
      <c r="H2972" s="199">
        <v>0</v>
      </c>
      <c r="I2972" s="199">
        <f t="shared" si="46"/>
        <v>0</v>
      </c>
      <c r="J2972" s="200"/>
      <c r="K2972" s="200" t="str" cm="1">
        <f t="array" ref="K2972">IF($C2972="","",IF(AND($C2972=Party_Statement!$C$5,$B2972&gt;=Party_Statement!$C$6,$B2972&lt;=Party_Statement!$E$6),SUMPRODUCT(($C$3:$C2972=Party_Statement!$C$5)*($B$3:$B2972&gt;=Party_Statement!$C$6)*($B$3:$B2972&lt;=Party_Statement!$E$6)),""))</f>
        <v/>
      </c>
    </row>
    <row r="2973" spans="1:11" x14ac:dyDescent="0.2">
      <c r="A2973" s="196">
        <f>Sales_Entry!A2973</f>
        <v>0</v>
      </c>
      <c r="B2973" s="197">
        <f>Sales_Entry!B2973</f>
        <v>0</v>
      </c>
      <c r="C2973" s="198">
        <f>Sales_Entry!D2973</f>
        <v>0</v>
      </c>
      <c r="D2973" s="198" t="s">
        <v>1388</v>
      </c>
      <c r="E2973" s="198">
        <f>Sales_Entry!C2973</f>
        <v>0</v>
      </c>
      <c r="F2973" s="198">
        <f>Sales_Entry!E2973</f>
        <v>0</v>
      </c>
      <c r="G2973" s="199">
        <f>N(Sales_Entry!J2973)</f>
        <v>0</v>
      </c>
      <c r="H2973" s="199">
        <v>0</v>
      </c>
      <c r="I2973" s="199">
        <f t="shared" si="46"/>
        <v>0</v>
      </c>
      <c r="J2973" s="200"/>
      <c r="K2973" s="200" t="str" cm="1">
        <f t="array" ref="K2973">IF($C2973="","",IF(AND($C2973=Party_Statement!$C$5,$B2973&gt;=Party_Statement!$C$6,$B2973&lt;=Party_Statement!$E$6),SUMPRODUCT(($C$3:$C2973=Party_Statement!$C$5)*($B$3:$B2973&gt;=Party_Statement!$C$6)*($B$3:$B2973&lt;=Party_Statement!$E$6)),""))</f>
        <v/>
      </c>
    </row>
    <row r="2974" spans="1:11" x14ac:dyDescent="0.2">
      <c r="A2974" s="196">
        <f>Sales_Entry!A2974</f>
        <v>0</v>
      </c>
      <c r="B2974" s="197">
        <f>Sales_Entry!B2974</f>
        <v>0</v>
      </c>
      <c r="C2974" s="198">
        <f>Sales_Entry!D2974</f>
        <v>0</v>
      </c>
      <c r="D2974" s="198" t="s">
        <v>1388</v>
      </c>
      <c r="E2974" s="198">
        <f>Sales_Entry!C2974</f>
        <v>0</v>
      </c>
      <c r="F2974" s="198">
        <f>Sales_Entry!E2974</f>
        <v>0</v>
      </c>
      <c r="G2974" s="199">
        <f>N(Sales_Entry!J2974)</f>
        <v>0</v>
      </c>
      <c r="H2974" s="199">
        <v>0</v>
      </c>
      <c r="I2974" s="199">
        <f t="shared" si="46"/>
        <v>0</v>
      </c>
      <c r="J2974" s="200"/>
      <c r="K2974" s="200" t="str" cm="1">
        <f t="array" ref="K2974">IF($C2974="","",IF(AND($C2974=Party_Statement!$C$5,$B2974&gt;=Party_Statement!$C$6,$B2974&lt;=Party_Statement!$E$6),SUMPRODUCT(($C$3:$C2974=Party_Statement!$C$5)*($B$3:$B2974&gt;=Party_Statement!$C$6)*($B$3:$B2974&lt;=Party_Statement!$E$6)),""))</f>
        <v/>
      </c>
    </row>
    <row r="2975" spans="1:11" x14ac:dyDescent="0.2">
      <c r="A2975" s="196">
        <f>Sales_Entry!A2975</f>
        <v>0</v>
      </c>
      <c r="B2975" s="197">
        <f>Sales_Entry!B2975</f>
        <v>0</v>
      </c>
      <c r="C2975" s="198">
        <f>Sales_Entry!D2975</f>
        <v>0</v>
      </c>
      <c r="D2975" s="198" t="s">
        <v>1388</v>
      </c>
      <c r="E2975" s="198">
        <f>Sales_Entry!C2975</f>
        <v>0</v>
      </c>
      <c r="F2975" s="198">
        <f>Sales_Entry!E2975</f>
        <v>0</v>
      </c>
      <c r="G2975" s="199">
        <f>N(Sales_Entry!J2975)</f>
        <v>0</v>
      </c>
      <c r="H2975" s="199">
        <v>0</v>
      </c>
      <c r="I2975" s="199">
        <f t="shared" si="46"/>
        <v>0</v>
      </c>
      <c r="J2975" s="200"/>
      <c r="K2975" s="200" t="str" cm="1">
        <f t="array" ref="K2975">IF($C2975="","",IF(AND($C2975=Party_Statement!$C$5,$B2975&gt;=Party_Statement!$C$6,$B2975&lt;=Party_Statement!$E$6),SUMPRODUCT(($C$3:$C2975=Party_Statement!$C$5)*($B$3:$B2975&gt;=Party_Statement!$C$6)*($B$3:$B2975&lt;=Party_Statement!$E$6)),""))</f>
        <v/>
      </c>
    </row>
    <row r="2976" spans="1:11" x14ac:dyDescent="0.2">
      <c r="A2976" s="196">
        <f>Sales_Entry!A2976</f>
        <v>0</v>
      </c>
      <c r="B2976" s="197">
        <f>Sales_Entry!B2976</f>
        <v>0</v>
      </c>
      <c r="C2976" s="198">
        <f>Sales_Entry!D2976</f>
        <v>0</v>
      </c>
      <c r="D2976" s="198" t="s">
        <v>1388</v>
      </c>
      <c r="E2976" s="198">
        <f>Sales_Entry!C2976</f>
        <v>0</v>
      </c>
      <c r="F2976" s="198">
        <f>Sales_Entry!E2976</f>
        <v>0</v>
      </c>
      <c r="G2976" s="199">
        <f>N(Sales_Entry!J2976)</f>
        <v>0</v>
      </c>
      <c r="H2976" s="199">
        <v>0</v>
      </c>
      <c r="I2976" s="199">
        <f t="shared" si="46"/>
        <v>0</v>
      </c>
      <c r="J2976" s="200"/>
      <c r="K2976" s="200" t="str" cm="1">
        <f t="array" ref="K2976">IF($C2976="","",IF(AND($C2976=Party_Statement!$C$5,$B2976&gt;=Party_Statement!$C$6,$B2976&lt;=Party_Statement!$E$6),SUMPRODUCT(($C$3:$C2976=Party_Statement!$C$5)*($B$3:$B2976&gt;=Party_Statement!$C$6)*($B$3:$B2976&lt;=Party_Statement!$E$6)),""))</f>
        <v/>
      </c>
    </row>
    <row r="2977" spans="1:11" x14ac:dyDescent="0.2">
      <c r="A2977" s="196">
        <f>Sales_Entry!A2977</f>
        <v>0</v>
      </c>
      <c r="B2977" s="197">
        <f>Sales_Entry!B2977</f>
        <v>0</v>
      </c>
      <c r="C2977" s="198">
        <f>Sales_Entry!D2977</f>
        <v>0</v>
      </c>
      <c r="D2977" s="198" t="s">
        <v>1388</v>
      </c>
      <c r="E2977" s="198">
        <f>Sales_Entry!C2977</f>
        <v>0</v>
      </c>
      <c r="F2977" s="198">
        <f>Sales_Entry!E2977</f>
        <v>0</v>
      </c>
      <c r="G2977" s="199">
        <f>N(Sales_Entry!J2977)</f>
        <v>0</v>
      </c>
      <c r="H2977" s="199">
        <v>0</v>
      </c>
      <c r="I2977" s="199">
        <f t="shared" si="46"/>
        <v>0</v>
      </c>
      <c r="J2977" s="200"/>
      <c r="K2977" s="200" t="str" cm="1">
        <f t="array" ref="K2977">IF($C2977="","",IF(AND($C2977=Party_Statement!$C$5,$B2977&gt;=Party_Statement!$C$6,$B2977&lt;=Party_Statement!$E$6),SUMPRODUCT(($C$3:$C2977=Party_Statement!$C$5)*($B$3:$B2977&gt;=Party_Statement!$C$6)*($B$3:$B2977&lt;=Party_Statement!$E$6)),""))</f>
        <v/>
      </c>
    </row>
    <row r="2978" spans="1:11" x14ac:dyDescent="0.2">
      <c r="A2978" s="196">
        <f>Sales_Entry!A2978</f>
        <v>0</v>
      </c>
      <c r="B2978" s="197">
        <f>Sales_Entry!B2978</f>
        <v>0</v>
      </c>
      <c r="C2978" s="198">
        <f>Sales_Entry!D2978</f>
        <v>0</v>
      </c>
      <c r="D2978" s="198" t="s">
        <v>1388</v>
      </c>
      <c r="E2978" s="198">
        <f>Sales_Entry!C2978</f>
        <v>0</v>
      </c>
      <c r="F2978" s="198">
        <f>Sales_Entry!E2978</f>
        <v>0</v>
      </c>
      <c r="G2978" s="199">
        <f>N(Sales_Entry!J2978)</f>
        <v>0</v>
      </c>
      <c r="H2978" s="199">
        <v>0</v>
      </c>
      <c r="I2978" s="199">
        <f t="shared" si="46"/>
        <v>0</v>
      </c>
      <c r="J2978" s="200"/>
      <c r="K2978" s="200" t="str" cm="1">
        <f t="array" ref="K2978">IF($C2978="","",IF(AND($C2978=Party_Statement!$C$5,$B2978&gt;=Party_Statement!$C$6,$B2978&lt;=Party_Statement!$E$6),SUMPRODUCT(($C$3:$C2978=Party_Statement!$C$5)*($B$3:$B2978&gt;=Party_Statement!$C$6)*($B$3:$B2978&lt;=Party_Statement!$E$6)),""))</f>
        <v/>
      </c>
    </row>
    <row r="2979" spans="1:11" x14ac:dyDescent="0.2">
      <c r="A2979" s="196">
        <f>Sales_Entry!A2979</f>
        <v>0</v>
      </c>
      <c r="B2979" s="197">
        <f>Sales_Entry!B2979</f>
        <v>0</v>
      </c>
      <c r="C2979" s="198">
        <f>Sales_Entry!D2979</f>
        <v>0</v>
      </c>
      <c r="D2979" s="198" t="s">
        <v>1388</v>
      </c>
      <c r="E2979" s="198">
        <f>Sales_Entry!C2979</f>
        <v>0</v>
      </c>
      <c r="F2979" s="198">
        <f>Sales_Entry!E2979</f>
        <v>0</v>
      </c>
      <c r="G2979" s="199">
        <f>N(Sales_Entry!J2979)</f>
        <v>0</v>
      </c>
      <c r="H2979" s="199">
        <v>0</v>
      </c>
      <c r="I2979" s="199">
        <f t="shared" si="46"/>
        <v>0</v>
      </c>
      <c r="J2979" s="200"/>
      <c r="K2979" s="200" t="str" cm="1">
        <f t="array" ref="K2979">IF($C2979="","",IF(AND($C2979=Party_Statement!$C$5,$B2979&gt;=Party_Statement!$C$6,$B2979&lt;=Party_Statement!$E$6),SUMPRODUCT(($C$3:$C2979=Party_Statement!$C$5)*($B$3:$B2979&gt;=Party_Statement!$C$6)*($B$3:$B2979&lt;=Party_Statement!$E$6)),""))</f>
        <v/>
      </c>
    </row>
    <row r="2980" spans="1:11" x14ac:dyDescent="0.2">
      <c r="A2980" s="196">
        <f>Sales_Entry!A2980</f>
        <v>0</v>
      </c>
      <c r="B2980" s="197">
        <f>Sales_Entry!B2980</f>
        <v>0</v>
      </c>
      <c r="C2980" s="198">
        <f>Sales_Entry!D2980</f>
        <v>0</v>
      </c>
      <c r="D2980" s="198" t="s">
        <v>1388</v>
      </c>
      <c r="E2980" s="198">
        <f>Sales_Entry!C2980</f>
        <v>0</v>
      </c>
      <c r="F2980" s="198">
        <f>Sales_Entry!E2980</f>
        <v>0</v>
      </c>
      <c r="G2980" s="199">
        <f>N(Sales_Entry!J2980)</f>
        <v>0</v>
      </c>
      <c r="H2980" s="199">
        <v>0</v>
      </c>
      <c r="I2980" s="199">
        <f t="shared" si="46"/>
        <v>0</v>
      </c>
      <c r="J2980" s="200"/>
      <c r="K2980" s="200" t="str" cm="1">
        <f t="array" ref="K2980">IF($C2980="","",IF(AND($C2980=Party_Statement!$C$5,$B2980&gt;=Party_Statement!$C$6,$B2980&lt;=Party_Statement!$E$6),SUMPRODUCT(($C$3:$C2980=Party_Statement!$C$5)*($B$3:$B2980&gt;=Party_Statement!$C$6)*($B$3:$B2980&lt;=Party_Statement!$E$6)),""))</f>
        <v/>
      </c>
    </row>
    <row r="2981" spans="1:11" x14ac:dyDescent="0.2">
      <c r="A2981" s="196">
        <f>Sales_Entry!A2981</f>
        <v>0</v>
      </c>
      <c r="B2981" s="197">
        <f>Sales_Entry!B2981</f>
        <v>0</v>
      </c>
      <c r="C2981" s="198">
        <f>Sales_Entry!D2981</f>
        <v>0</v>
      </c>
      <c r="D2981" s="198" t="s">
        <v>1388</v>
      </c>
      <c r="E2981" s="198">
        <f>Sales_Entry!C2981</f>
        <v>0</v>
      </c>
      <c r="F2981" s="198">
        <f>Sales_Entry!E2981</f>
        <v>0</v>
      </c>
      <c r="G2981" s="199">
        <f>N(Sales_Entry!J2981)</f>
        <v>0</v>
      </c>
      <c r="H2981" s="199">
        <v>0</v>
      </c>
      <c r="I2981" s="199">
        <f t="shared" si="46"/>
        <v>0</v>
      </c>
      <c r="J2981" s="200"/>
      <c r="K2981" s="200" t="str" cm="1">
        <f t="array" ref="K2981">IF($C2981="","",IF(AND($C2981=Party_Statement!$C$5,$B2981&gt;=Party_Statement!$C$6,$B2981&lt;=Party_Statement!$E$6),SUMPRODUCT(($C$3:$C2981=Party_Statement!$C$5)*($B$3:$B2981&gt;=Party_Statement!$C$6)*($B$3:$B2981&lt;=Party_Statement!$E$6)),""))</f>
        <v/>
      </c>
    </row>
    <row r="2982" spans="1:11" x14ac:dyDescent="0.2">
      <c r="A2982" s="196">
        <f>Sales_Entry!A2982</f>
        <v>0</v>
      </c>
      <c r="B2982" s="197">
        <f>Sales_Entry!B2982</f>
        <v>0</v>
      </c>
      <c r="C2982" s="198">
        <f>Sales_Entry!D2982</f>
        <v>0</v>
      </c>
      <c r="D2982" s="198" t="s">
        <v>1388</v>
      </c>
      <c r="E2982" s="198">
        <f>Sales_Entry!C2982</f>
        <v>0</v>
      </c>
      <c r="F2982" s="198">
        <f>Sales_Entry!E2982</f>
        <v>0</v>
      </c>
      <c r="G2982" s="199">
        <f>N(Sales_Entry!J2982)</f>
        <v>0</v>
      </c>
      <c r="H2982" s="199">
        <v>0</v>
      </c>
      <c r="I2982" s="199">
        <f t="shared" si="46"/>
        <v>0</v>
      </c>
      <c r="J2982" s="200"/>
      <c r="K2982" s="200" t="str" cm="1">
        <f t="array" ref="K2982">IF($C2982="","",IF(AND($C2982=Party_Statement!$C$5,$B2982&gt;=Party_Statement!$C$6,$B2982&lt;=Party_Statement!$E$6),SUMPRODUCT(($C$3:$C2982=Party_Statement!$C$5)*($B$3:$B2982&gt;=Party_Statement!$C$6)*($B$3:$B2982&lt;=Party_Statement!$E$6)),""))</f>
        <v/>
      </c>
    </row>
    <row r="2983" spans="1:11" x14ac:dyDescent="0.2">
      <c r="A2983" s="196">
        <f>Sales_Entry!A2983</f>
        <v>0</v>
      </c>
      <c r="B2983" s="197">
        <f>Sales_Entry!B2983</f>
        <v>0</v>
      </c>
      <c r="C2983" s="198">
        <f>Sales_Entry!D2983</f>
        <v>0</v>
      </c>
      <c r="D2983" s="198" t="s">
        <v>1388</v>
      </c>
      <c r="E2983" s="198">
        <f>Sales_Entry!C2983</f>
        <v>0</v>
      </c>
      <c r="F2983" s="198">
        <f>Sales_Entry!E2983</f>
        <v>0</v>
      </c>
      <c r="G2983" s="199">
        <f>N(Sales_Entry!J2983)</f>
        <v>0</v>
      </c>
      <c r="H2983" s="199">
        <v>0</v>
      </c>
      <c r="I2983" s="199">
        <f t="shared" si="46"/>
        <v>0</v>
      </c>
      <c r="J2983" s="200"/>
      <c r="K2983" s="200" t="str" cm="1">
        <f t="array" ref="K2983">IF($C2983="","",IF(AND($C2983=Party_Statement!$C$5,$B2983&gt;=Party_Statement!$C$6,$B2983&lt;=Party_Statement!$E$6),SUMPRODUCT(($C$3:$C2983=Party_Statement!$C$5)*($B$3:$B2983&gt;=Party_Statement!$C$6)*($B$3:$B2983&lt;=Party_Statement!$E$6)),""))</f>
        <v/>
      </c>
    </row>
    <row r="2984" spans="1:11" x14ac:dyDescent="0.2">
      <c r="A2984" s="196">
        <f>Sales_Entry!A2984</f>
        <v>0</v>
      </c>
      <c r="B2984" s="197">
        <f>Sales_Entry!B2984</f>
        <v>0</v>
      </c>
      <c r="C2984" s="198">
        <f>Sales_Entry!D2984</f>
        <v>0</v>
      </c>
      <c r="D2984" s="198" t="s">
        <v>1388</v>
      </c>
      <c r="E2984" s="198">
        <f>Sales_Entry!C2984</f>
        <v>0</v>
      </c>
      <c r="F2984" s="198">
        <f>Sales_Entry!E2984</f>
        <v>0</v>
      </c>
      <c r="G2984" s="199">
        <f>N(Sales_Entry!J2984)</f>
        <v>0</v>
      </c>
      <c r="H2984" s="199">
        <v>0</v>
      </c>
      <c r="I2984" s="199">
        <f t="shared" si="46"/>
        <v>0</v>
      </c>
      <c r="J2984" s="200"/>
      <c r="K2984" s="200" t="str" cm="1">
        <f t="array" ref="K2984">IF($C2984="","",IF(AND($C2984=Party_Statement!$C$5,$B2984&gt;=Party_Statement!$C$6,$B2984&lt;=Party_Statement!$E$6),SUMPRODUCT(($C$3:$C2984=Party_Statement!$C$5)*($B$3:$B2984&gt;=Party_Statement!$C$6)*($B$3:$B2984&lt;=Party_Statement!$E$6)),""))</f>
        <v/>
      </c>
    </row>
    <row r="2985" spans="1:11" x14ac:dyDescent="0.2">
      <c r="A2985" s="196">
        <f>Sales_Entry!A2985</f>
        <v>0</v>
      </c>
      <c r="B2985" s="197">
        <f>Sales_Entry!B2985</f>
        <v>0</v>
      </c>
      <c r="C2985" s="198">
        <f>Sales_Entry!D2985</f>
        <v>0</v>
      </c>
      <c r="D2985" s="198" t="s">
        <v>1388</v>
      </c>
      <c r="E2985" s="198">
        <f>Sales_Entry!C2985</f>
        <v>0</v>
      </c>
      <c r="F2985" s="198">
        <f>Sales_Entry!E2985</f>
        <v>0</v>
      </c>
      <c r="G2985" s="199">
        <f>N(Sales_Entry!J2985)</f>
        <v>0</v>
      </c>
      <c r="H2985" s="199">
        <v>0</v>
      </c>
      <c r="I2985" s="199">
        <f t="shared" si="46"/>
        <v>0</v>
      </c>
      <c r="J2985" s="200"/>
      <c r="K2985" s="200" t="str" cm="1">
        <f t="array" ref="K2985">IF($C2985="","",IF(AND($C2985=Party_Statement!$C$5,$B2985&gt;=Party_Statement!$C$6,$B2985&lt;=Party_Statement!$E$6),SUMPRODUCT(($C$3:$C2985=Party_Statement!$C$5)*($B$3:$B2985&gt;=Party_Statement!$C$6)*($B$3:$B2985&lt;=Party_Statement!$E$6)),""))</f>
        <v/>
      </c>
    </row>
    <row r="2986" spans="1:11" x14ac:dyDescent="0.2">
      <c r="A2986" s="196">
        <f>Sales_Entry!A2986</f>
        <v>0</v>
      </c>
      <c r="B2986" s="197">
        <f>Sales_Entry!B2986</f>
        <v>0</v>
      </c>
      <c r="C2986" s="198">
        <f>Sales_Entry!D2986</f>
        <v>0</v>
      </c>
      <c r="D2986" s="198" t="s">
        <v>1388</v>
      </c>
      <c r="E2986" s="198">
        <f>Sales_Entry!C2986</f>
        <v>0</v>
      </c>
      <c r="F2986" s="198">
        <f>Sales_Entry!E2986</f>
        <v>0</v>
      </c>
      <c r="G2986" s="199">
        <f>N(Sales_Entry!J2986)</f>
        <v>0</v>
      </c>
      <c r="H2986" s="199">
        <v>0</v>
      </c>
      <c r="I2986" s="199">
        <f t="shared" si="46"/>
        <v>0</v>
      </c>
      <c r="J2986" s="200"/>
      <c r="K2986" s="200" t="str" cm="1">
        <f t="array" ref="K2986">IF($C2986="","",IF(AND($C2986=Party_Statement!$C$5,$B2986&gt;=Party_Statement!$C$6,$B2986&lt;=Party_Statement!$E$6),SUMPRODUCT(($C$3:$C2986=Party_Statement!$C$5)*($B$3:$B2986&gt;=Party_Statement!$C$6)*($B$3:$B2986&lt;=Party_Statement!$E$6)),""))</f>
        <v/>
      </c>
    </row>
    <row r="2987" spans="1:11" x14ac:dyDescent="0.2">
      <c r="A2987" s="196">
        <f>Sales_Entry!A2987</f>
        <v>0</v>
      </c>
      <c r="B2987" s="197">
        <f>Sales_Entry!B2987</f>
        <v>0</v>
      </c>
      <c r="C2987" s="198">
        <f>Sales_Entry!D2987</f>
        <v>0</v>
      </c>
      <c r="D2987" s="198" t="s">
        <v>1388</v>
      </c>
      <c r="E2987" s="198">
        <f>Sales_Entry!C2987</f>
        <v>0</v>
      </c>
      <c r="F2987" s="198">
        <f>Sales_Entry!E2987</f>
        <v>0</v>
      </c>
      <c r="G2987" s="199">
        <f>N(Sales_Entry!J2987)</f>
        <v>0</v>
      </c>
      <c r="H2987" s="199">
        <v>0</v>
      </c>
      <c r="I2987" s="199">
        <f t="shared" si="46"/>
        <v>0</v>
      </c>
      <c r="J2987" s="200"/>
      <c r="K2987" s="200" t="str" cm="1">
        <f t="array" ref="K2987">IF($C2987="","",IF(AND($C2987=Party_Statement!$C$5,$B2987&gt;=Party_Statement!$C$6,$B2987&lt;=Party_Statement!$E$6),SUMPRODUCT(($C$3:$C2987=Party_Statement!$C$5)*($B$3:$B2987&gt;=Party_Statement!$C$6)*($B$3:$B2987&lt;=Party_Statement!$E$6)),""))</f>
        <v/>
      </c>
    </row>
    <row r="2988" spans="1:11" x14ac:dyDescent="0.2">
      <c r="A2988" s="196">
        <f>Sales_Entry!A2988</f>
        <v>0</v>
      </c>
      <c r="B2988" s="197">
        <f>Sales_Entry!B2988</f>
        <v>0</v>
      </c>
      <c r="C2988" s="198">
        <f>Sales_Entry!D2988</f>
        <v>0</v>
      </c>
      <c r="D2988" s="198" t="s">
        <v>1388</v>
      </c>
      <c r="E2988" s="198">
        <f>Sales_Entry!C2988</f>
        <v>0</v>
      </c>
      <c r="F2988" s="198">
        <f>Sales_Entry!E2988</f>
        <v>0</v>
      </c>
      <c r="G2988" s="199">
        <f>N(Sales_Entry!J2988)</f>
        <v>0</v>
      </c>
      <c r="H2988" s="199">
        <v>0</v>
      </c>
      <c r="I2988" s="199">
        <f t="shared" si="46"/>
        <v>0</v>
      </c>
      <c r="J2988" s="200"/>
      <c r="K2988" s="200" t="str" cm="1">
        <f t="array" ref="K2988">IF($C2988="","",IF(AND($C2988=Party_Statement!$C$5,$B2988&gt;=Party_Statement!$C$6,$B2988&lt;=Party_Statement!$E$6),SUMPRODUCT(($C$3:$C2988=Party_Statement!$C$5)*($B$3:$B2988&gt;=Party_Statement!$C$6)*($B$3:$B2988&lt;=Party_Statement!$E$6)),""))</f>
        <v/>
      </c>
    </row>
    <row r="2989" spans="1:11" x14ac:dyDescent="0.2">
      <c r="A2989" s="196">
        <f>Sales_Entry!A2989</f>
        <v>0</v>
      </c>
      <c r="B2989" s="197">
        <f>Sales_Entry!B2989</f>
        <v>0</v>
      </c>
      <c r="C2989" s="198">
        <f>Sales_Entry!D2989</f>
        <v>0</v>
      </c>
      <c r="D2989" s="198" t="s">
        <v>1388</v>
      </c>
      <c r="E2989" s="198">
        <f>Sales_Entry!C2989</f>
        <v>0</v>
      </c>
      <c r="F2989" s="198">
        <f>Sales_Entry!E2989</f>
        <v>0</v>
      </c>
      <c r="G2989" s="199">
        <f>N(Sales_Entry!J2989)</f>
        <v>0</v>
      </c>
      <c r="H2989" s="199">
        <v>0</v>
      </c>
      <c r="I2989" s="199">
        <f t="shared" si="46"/>
        <v>0</v>
      </c>
      <c r="J2989" s="200"/>
      <c r="K2989" s="200" t="str" cm="1">
        <f t="array" ref="K2989">IF($C2989="","",IF(AND($C2989=Party_Statement!$C$5,$B2989&gt;=Party_Statement!$C$6,$B2989&lt;=Party_Statement!$E$6),SUMPRODUCT(($C$3:$C2989=Party_Statement!$C$5)*($B$3:$B2989&gt;=Party_Statement!$C$6)*($B$3:$B2989&lt;=Party_Statement!$E$6)),""))</f>
        <v/>
      </c>
    </row>
    <row r="2990" spans="1:11" x14ac:dyDescent="0.2">
      <c r="A2990" s="196">
        <f>Sales_Entry!A2990</f>
        <v>0</v>
      </c>
      <c r="B2990" s="197">
        <f>Sales_Entry!B2990</f>
        <v>0</v>
      </c>
      <c r="C2990" s="198">
        <f>Sales_Entry!D2990</f>
        <v>0</v>
      </c>
      <c r="D2990" s="198" t="s">
        <v>1388</v>
      </c>
      <c r="E2990" s="198">
        <f>Sales_Entry!C2990</f>
        <v>0</v>
      </c>
      <c r="F2990" s="198">
        <f>Sales_Entry!E2990</f>
        <v>0</v>
      </c>
      <c r="G2990" s="199">
        <f>N(Sales_Entry!J2990)</f>
        <v>0</v>
      </c>
      <c r="H2990" s="199">
        <v>0</v>
      </c>
      <c r="I2990" s="199">
        <f t="shared" si="46"/>
        <v>0</v>
      </c>
      <c r="J2990" s="200"/>
      <c r="K2990" s="200" t="str" cm="1">
        <f t="array" ref="K2990">IF($C2990="","",IF(AND($C2990=Party_Statement!$C$5,$B2990&gt;=Party_Statement!$C$6,$B2990&lt;=Party_Statement!$E$6),SUMPRODUCT(($C$3:$C2990=Party_Statement!$C$5)*($B$3:$B2990&gt;=Party_Statement!$C$6)*($B$3:$B2990&lt;=Party_Statement!$E$6)),""))</f>
        <v/>
      </c>
    </row>
    <row r="2991" spans="1:11" x14ac:dyDescent="0.2">
      <c r="A2991" s="196">
        <f>Sales_Entry!A2991</f>
        <v>0</v>
      </c>
      <c r="B2991" s="197">
        <f>Sales_Entry!B2991</f>
        <v>0</v>
      </c>
      <c r="C2991" s="198">
        <f>Sales_Entry!D2991</f>
        <v>0</v>
      </c>
      <c r="D2991" s="198" t="s">
        <v>1388</v>
      </c>
      <c r="E2991" s="198">
        <f>Sales_Entry!C2991</f>
        <v>0</v>
      </c>
      <c r="F2991" s="198">
        <f>Sales_Entry!E2991</f>
        <v>0</v>
      </c>
      <c r="G2991" s="199">
        <f>N(Sales_Entry!J2991)</f>
        <v>0</v>
      </c>
      <c r="H2991" s="199">
        <v>0</v>
      </c>
      <c r="I2991" s="199">
        <f t="shared" si="46"/>
        <v>0</v>
      </c>
      <c r="J2991" s="200"/>
      <c r="K2991" s="200" t="str" cm="1">
        <f t="array" ref="K2991">IF($C2991="","",IF(AND($C2991=Party_Statement!$C$5,$B2991&gt;=Party_Statement!$C$6,$B2991&lt;=Party_Statement!$E$6),SUMPRODUCT(($C$3:$C2991=Party_Statement!$C$5)*($B$3:$B2991&gt;=Party_Statement!$C$6)*($B$3:$B2991&lt;=Party_Statement!$E$6)),""))</f>
        <v/>
      </c>
    </row>
    <row r="2992" spans="1:11" x14ac:dyDescent="0.2">
      <c r="A2992" s="196">
        <f>Sales_Entry!A2992</f>
        <v>0</v>
      </c>
      <c r="B2992" s="197">
        <f>Sales_Entry!B2992</f>
        <v>0</v>
      </c>
      <c r="C2992" s="198">
        <f>Sales_Entry!D2992</f>
        <v>0</v>
      </c>
      <c r="D2992" s="198" t="s">
        <v>1388</v>
      </c>
      <c r="E2992" s="198">
        <f>Sales_Entry!C2992</f>
        <v>0</v>
      </c>
      <c r="F2992" s="198">
        <f>Sales_Entry!E2992</f>
        <v>0</v>
      </c>
      <c r="G2992" s="199">
        <f>N(Sales_Entry!J2992)</f>
        <v>0</v>
      </c>
      <c r="H2992" s="199">
        <v>0</v>
      </c>
      <c r="I2992" s="199">
        <f t="shared" si="46"/>
        <v>0</v>
      </c>
      <c r="J2992" s="200"/>
      <c r="K2992" s="200" t="str" cm="1">
        <f t="array" ref="K2992">IF($C2992="","",IF(AND($C2992=Party_Statement!$C$5,$B2992&gt;=Party_Statement!$C$6,$B2992&lt;=Party_Statement!$E$6),SUMPRODUCT(($C$3:$C2992=Party_Statement!$C$5)*($B$3:$B2992&gt;=Party_Statement!$C$6)*($B$3:$B2992&lt;=Party_Statement!$E$6)),""))</f>
        <v/>
      </c>
    </row>
    <row r="2993" spans="1:11" x14ac:dyDescent="0.2">
      <c r="A2993" s="196">
        <f>Sales_Entry!A2993</f>
        <v>0</v>
      </c>
      <c r="B2993" s="197">
        <f>Sales_Entry!B2993</f>
        <v>0</v>
      </c>
      <c r="C2993" s="198">
        <f>Sales_Entry!D2993</f>
        <v>0</v>
      </c>
      <c r="D2993" s="198" t="s">
        <v>1388</v>
      </c>
      <c r="E2993" s="198">
        <f>Sales_Entry!C2993</f>
        <v>0</v>
      </c>
      <c r="F2993" s="198">
        <f>Sales_Entry!E2993</f>
        <v>0</v>
      </c>
      <c r="G2993" s="199">
        <f>N(Sales_Entry!J2993)</f>
        <v>0</v>
      </c>
      <c r="H2993" s="199">
        <v>0</v>
      </c>
      <c r="I2993" s="199">
        <f t="shared" si="46"/>
        <v>0</v>
      </c>
      <c r="J2993" s="200"/>
      <c r="K2993" s="200" t="str" cm="1">
        <f t="array" ref="K2993">IF($C2993="","",IF(AND($C2993=Party_Statement!$C$5,$B2993&gt;=Party_Statement!$C$6,$B2993&lt;=Party_Statement!$E$6),SUMPRODUCT(($C$3:$C2993=Party_Statement!$C$5)*($B$3:$B2993&gt;=Party_Statement!$C$6)*($B$3:$B2993&lt;=Party_Statement!$E$6)),""))</f>
        <v/>
      </c>
    </row>
    <row r="2994" spans="1:11" x14ac:dyDescent="0.2">
      <c r="A2994" s="196">
        <f>Sales_Entry!A2994</f>
        <v>0</v>
      </c>
      <c r="B2994" s="197">
        <f>Sales_Entry!B2994</f>
        <v>0</v>
      </c>
      <c r="C2994" s="198">
        <f>Sales_Entry!D2994</f>
        <v>0</v>
      </c>
      <c r="D2994" s="198" t="s">
        <v>1388</v>
      </c>
      <c r="E2994" s="198">
        <f>Sales_Entry!C2994</f>
        <v>0</v>
      </c>
      <c r="F2994" s="198">
        <f>Sales_Entry!E2994</f>
        <v>0</v>
      </c>
      <c r="G2994" s="199">
        <f>N(Sales_Entry!J2994)</f>
        <v>0</v>
      </c>
      <c r="H2994" s="199">
        <v>0</v>
      </c>
      <c r="I2994" s="199">
        <f t="shared" si="46"/>
        <v>0</v>
      </c>
      <c r="J2994" s="200"/>
      <c r="K2994" s="200" t="str" cm="1">
        <f t="array" ref="K2994">IF($C2994="","",IF(AND($C2994=Party_Statement!$C$5,$B2994&gt;=Party_Statement!$C$6,$B2994&lt;=Party_Statement!$E$6),SUMPRODUCT(($C$3:$C2994=Party_Statement!$C$5)*($B$3:$B2994&gt;=Party_Statement!$C$6)*($B$3:$B2994&lt;=Party_Statement!$E$6)),""))</f>
        <v/>
      </c>
    </row>
    <row r="2995" spans="1:11" x14ac:dyDescent="0.2">
      <c r="A2995" s="196">
        <f>Sales_Entry!A2995</f>
        <v>0</v>
      </c>
      <c r="B2995" s="197">
        <f>Sales_Entry!B2995</f>
        <v>0</v>
      </c>
      <c r="C2995" s="198">
        <f>Sales_Entry!D2995</f>
        <v>0</v>
      </c>
      <c r="D2995" s="198" t="s">
        <v>1388</v>
      </c>
      <c r="E2995" s="198">
        <f>Sales_Entry!C2995</f>
        <v>0</v>
      </c>
      <c r="F2995" s="198">
        <f>Sales_Entry!E2995</f>
        <v>0</v>
      </c>
      <c r="G2995" s="199">
        <f>N(Sales_Entry!J2995)</f>
        <v>0</v>
      </c>
      <c r="H2995" s="199">
        <v>0</v>
      </c>
      <c r="I2995" s="199">
        <f t="shared" si="46"/>
        <v>0</v>
      </c>
      <c r="J2995" s="200"/>
      <c r="K2995" s="200" t="str" cm="1">
        <f t="array" ref="K2995">IF($C2995="","",IF(AND($C2995=Party_Statement!$C$5,$B2995&gt;=Party_Statement!$C$6,$B2995&lt;=Party_Statement!$E$6),SUMPRODUCT(($C$3:$C2995=Party_Statement!$C$5)*($B$3:$B2995&gt;=Party_Statement!$C$6)*($B$3:$B2995&lt;=Party_Statement!$E$6)),""))</f>
        <v/>
      </c>
    </row>
    <row r="2996" spans="1:11" x14ac:dyDescent="0.2">
      <c r="A2996" s="196">
        <f>Sales_Entry!A2996</f>
        <v>0</v>
      </c>
      <c r="B2996" s="197">
        <f>Sales_Entry!B2996</f>
        <v>0</v>
      </c>
      <c r="C2996" s="198">
        <f>Sales_Entry!D2996</f>
        <v>0</v>
      </c>
      <c r="D2996" s="198" t="s">
        <v>1388</v>
      </c>
      <c r="E2996" s="198">
        <f>Sales_Entry!C2996</f>
        <v>0</v>
      </c>
      <c r="F2996" s="198">
        <f>Sales_Entry!E2996</f>
        <v>0</v>
      </c>
      <c r="G2996" s="199">
        <f>N(Sales_Entry!J2996)</f>
        <v>0</v>
      </c>
      <c r="H2996" s="199">
        <v>0</v>
      </c>
      <c r="I2996" s="199">
        <f t="shared" si="46"/>
        <v>0</v>
      </c>
      <c r="J2996" s="200"/>
      <c r="K2996" s="200" t="str" cm="1">
        <f t="array" ref="K2996">IF($C2996="","",IF(AND($C2996=Party_Statement!$C$5,$B2996&gt;=Party_Statement!$C$6,$B2996&lt;=Party_Statement!$E$6),SUMPRODUCT(($C$3:$C2996=Party_Statement!$C$5)*($B$3:$B2996&gt;=Party_Statement!$C$6)*($B$3:$B2996&lt;=Party_Statement!$E$6)),""))</f>
        <v/>
      </c>
    </row>
    <row r="2997" spans="1:11" x14ac:dyDescent="0.2">
      <c r="A2997" s="196">
        <f>Sales_Entry!A2997</f>
        <v>0</v>
      </c>
      <c r="B2997" s="197">
        <f>Sales_Entry!B2997</f>
        <v>0</v>
      </c>
      <c r="C2997" s="198">
        <f>Sales_Entry!D2997</f>
        <v>0</v>
      </c>
      <c r="D2997" s="198" t="s">
        <v>1388</v>
      </c>
      <c r="E2997" s="198">
        <f>Sales_Entry!C2997</f>
        <v>0</v>
      </c>
      <c r="F2997" s="198">
        <f>Sales_Entry!E2997</f>
        <v>0</v>
      </c>
      <c r="G2997" s="199">
        <f>N(Sales_Entry!J2997)</f>
        <v>0</v>
      </c>
      <c r="H2997" s="199">
        <v>0</v>
      </c>
      <c r="I2997" s="199">
        <f t="shared" si="46"/>
        <v>0</v>
      </c>
      <c r="J2997" s="200"/>
      <c r="K2997" s="200" t="str" cm="1">
        <f t="array" ref="K2997">IF($C2997="","",IF(AND($C2997=Party_Statement!$C$5,$B2997&gt;=Party_Statement!$C$6,$B2997&lt;=Party_Statement!$E$6),SUMPRODUCT(($C$3:$C2997=Party_Statement!$C$5)*($B$3:$B2997&gt;=Party_Statement!$C$6)*($B$3:$B2997&lt;=Party_Statement!$E$6)),""))</f>
        <v/>
      </c>
    </row>
    <row r="2998" spans="1:11" x14ac:dyDescent="0.2">
      <c r="A2998" s="196">
        <f>Sales_Entry!A2998</f>
        <v>0</v>
      </c>
      <c r="B2998" s="197">
        <f>Sales_Entry!B2998</f>
        <v>0</v>
      </c>
      <c r="C2998" s="198">
        <f>Sales_Entry!D2998</f>
        <v>0</v>
      </c>
      <c r="D2998" s="198" t="s">
        <v>1388</v>
      </c>
      <c r="E2998" s="198">
        <f>Sales_Entry!C2998</f>
        <v>0</v>
      </c>
      <c r="F2998" s="198">
        <f>Sales_Entry!E2998</f>
        <v>0</v>
      </c>
      <c r="G2998" s="199">
        <f>N(Sales_Entry!J2998)</f>
        <v>0</v>
      </c>
      <c r="H2998" s="199">
        <v>0</v>
      </c>
      <c r="I2998" s="199">
        <f t="shared" si="46"/>
        <v>0</v>
      </c>
      <c r="J2998" s="200"/>
      <c r="K2998" s="200" t="str" cm="1">
        <f t="array" ref="K2998">IF($C2998="","",IF(AND($C2998=Party_Statement!$C$5,$B2998&gt;=Party_Statement!$C$6,$B2998&lt;=Party_Statement!$E$6),SUMPRODUCT(($C$3:$C2998=Party_Statement!$C$5)*($B$3:$B2998&gt;=Party_Statement!$C$6)*($B$3:$B2998&lt;=Party_Statement!$E$6)),""))</f>
        <v/>
      </c>
    </row>
    <row r="2999" spans="1:11" x14ac:dyDescent="0.2">
      <c r="A2999" s="196">
        <f>Sales_Entry!A2999</f>
        <v>0</v>
      </c>
      <c r="B2999" s="197">
        <f>Sales_Entry!B2999</f>
        <v>0</v>
      </c>
      <c r="C2999" s="198">
        <f>Sales_Entry!D2999</f>
        <v>0</v>
      </c>
      <c r="D2999" s="198" t="s">
        <v>1388</v>
      </c>
      <c r="E2999" s="198">
        <f>Sales_Entry!C2999</f>
        <v>0</v>
      </c>
      <c r="F2999" s="198">
        <f>Sales_Entry!E2999</f>
        <v>0</v>
      </c>
      <c r="G2999" s="199">
        <f>N(Sales_Entry!J2999)</f>
        <v>0</v>
      </c>
      <c r="H2999" s="199">
        <v>0</v>
      </c>
      <c r="I2999" s="199">
        <f t="shared" si="46"/>
        <v>0</v>
      </c>
      <c r="J2999" s="200"/>
      <c r="K2999" s="200" t="str" cm="1">
        <f t="array" ref="K2999">IF($C2999="","",IF(AND($C2999=Party_Statement!$C$5,$B2999&gt;=Party_Statement!$C$6,$B2999&lt;=Party_Statement!$E$6),SUMPRODUCT(($C$3:$C2999=Party_Statement!$C$5)*($B$3:$B2999&gt;=Party_Statement!$C$6)*($B$3:$B2999&lt;=Party_Statement!$E$6)),""))</f>
        <v/>
      </c>
    </row>
    <row r="3000" spans="1:11" x14ac:dyDescent="0.2">
      <c r="A3000" s="196">
        <f>Sales_Entry!A3000</f>
        <v>0</v>
      </c>
      <c r="B3000" s="197">
        <f>Sales_Entry!B3000</f>
        <v>0</v>
      </c>
      <c r="C3000" s="198">
        <f>Sales_Entry!D3000</f>
        <v>0</v>
      </c>
      <c r="D3000" s="198" t="s">
        <v>1388</v>
      </c>
      <c r="E3000" s="198">
        <f>Sales_Entry!C3000</f>
        <v>0</v>
      </c>
      <c r="F3000" s="198">
        <f>Sales_Entry!E3000</f>
        <v>0</v>
      </c>
      <c r="G3000" s="199">
        <f>N(Sales_Entry!J3000)</f>
        <v>0</v>
      </c>
      <c r="H3000" s="199">
        <v>0</v>
      </c>
      <c r="I3000" s="199">
        <f t="shared" si="46"/>
        <v>0</v>
      </c>
      <c r="J3000" s="200"/>
      <c r="K3000" s="200" t="str" cm="1">
        <f t="array" ref="K3000">IF($C3000="","",IF(AND($C3000=Party_Statement!$C$5,$B3000&gt;=Party_Statement!$C$6,$B3000&lt;=Party_Statement!$E$6),SUMPRODUCT(($C$3:$C3000=Party_Statement!$C$5)*($B$3:$B3000&gt;=Party_Statement!$C$6)*($B$3:$B3000&lt;=Party_Statement!$E$6)),""))</f>
        <v/>
      </c>
    </row>
    <row r="3001" spans="1:11" x14ac:dyDescent="0.2">
      <c r="A3001" s="196">
        <f>Sales_Entry!A3001</f>
        <v>0</v>
      </c>
      <c r="B3001" s="197">
        <f>Sales_Entry!B3001</f>
        <v>0</v>
      </c>
      <c r="C3001" s="198">
        <f>Sales_Entry!D3001</f>
        <v>0</v>
      </c>
      <c r="D3001" s="198" t="s">
        <v>1388</v>
      </c>
      <c r="E3001" s="198">
        <f>Sales_Entry!C3001</f>
        <v>0</v>
      </c>
      <c r="F3001" s="198">
        <f>Sales_Entry!E3001</f>
        <v>0</v>
      </c>
      <c r="G3001" s="199">
        <f>N(Sales_Entry!J3001)</f>
        <v>0</v>
      </c>
      <c r="H3001" s="199">
        <v>0</v>
      </c>
      <c r="I3001" s="199">
        <f t="shared" si="46"/>
        <v>0</v>
      </c>
      <c r="J3001" s="200"/>
      <c r="K3001" s="200" t="str" cm="1">
        <f t="array" ref="K3001">IF($C3001="","",IF(AND($C3001=Party_Statement!$C$5,$B3001&gt;=Party_Statement!$C$6,$B3001&lt;=Party_Statement!$E$6),SUMPRODUCT(($C$3:$C3001=Party_Statement!$C$5)*($B$3:$B3001&gt;=Party_Statement!$C$6)*($B$3:$B3001&lt;=Party_Statement!$E$6)),""))</f>
        <v/>
      </c>
    </row>
    <row r="3002" spans="1:11" x14ac:dyDescent="0.2">
      <c r="A3002" s="196">
        <f>Sales_Entry!A3002</f>
        <v>0</v>
      </c>
      <c r="B3002" s="197">
        <f>Sales_Entry!B3002</f>
        <v>0</v>
      </c>
      <c r="C3002" s="198">
        <f>Sales_Entry!D3002</f>
        <v>0</v>
      </c>
      <c r="D3002" s="198" t="s">
        <v>1388</v>
      </c>
      <c r="E3002" s="198">
        <f>Sales_Entry!C3002</f>
        <v>0</v>
      </c>
      <c r="F3002" s="198">
        <f>Sales_Entry!E3002</f>
        <v>0</v>
      </c>
      <c r="G3002" s="199">
        <f>N(Sales_Entry!J3002)</f>
        <v>0</v>
      </c>
      <c r="H3002" s="199">
        <v>0</v>
      </c>
      <c r="I3002" s="199">
        <f t="shared" si="46"/>
        <v>0</v>
      </c>
      <c r="J3002" s="200"/>
      <c r="K3002" s="200" t="str" cm="1">
        <f t="array" ref="K3002">IF($C3002="","",IF(AND($C3002=Party_Statement!$C$5,$B3002&gt;=Party_Statement!$C$6,$B3002&lt;=Party_Statement!$E$6),SUMPRODUCT(($C$3:$C3002=Party_Statement!$C$5)*($B$3:$B3002&gt;=Party_Statement!$C$6)*($B$3:$B3002&lt;=Party_Statement!$E$6)),""))</f>
        <v/>
      </c>
    </row>
    <row r="3003" spans="1:11" x14ac:dyDescent="0.2">
      <c r="A3003" s="196">
        <f>Sales_Entry!A3003</f>
        <v>0</v>
      </c>
      <c r="B3003" s="197">
        <f>Sales_Entry!B3003</f>
        <v>0</v>
      </c>
      <c r="C3003" s="198">
        <f>Sales_Entry!D3003</f>
        <v>0</v>
      </c>
      <c r="D3003" s="198" t="s">
        <v>1388</v>
      </c>
      <c r="E3003" s="198">
        <f>Sales_Entry!C3003</f>
        <v>0</v>
      </c>
      <c r="F3003" s="198">
        <f>Sales_Entry!E3003</f>
        <v>0</v>
      </c>
      <c r="G3003" s="199">
        <f>N(Sales_Entry!J3003)</f>
        <v>0</v>
      </c>
      <c r="H3003" s="199">
        <v>0</v>
      </c>
      <c r="I3003" s="199">
        <f t="shared" si="46"/>
        <v>0</v>
      </c>
      <c r="J3003" s="200"/>
      <c r="K3003" s="200" t="str" cm="1">
        <f t="array" ref="K3003">IF($C3003="","",IF(AND($C3003=Party_Statement!$C$5,$B3003&gt;=Party_Statement!$C$6,$B3003&lt;=Party_Statement!$E$6),SUMPRODUCT(($C$3:$C3003=Party_Statement!$C$5)*($B$3:$B3003&gt;=Party_Statement!$C$6)*($B$3:$B3003&lt;=Party_Statement!$E$6)),""))</f>
        <v/>
      </c>
    </row>
    <row r="3004" spans="1:11" x14ac:dyDescent="0.2">
      <c r="A3004" s="196">
        <f>Sales_Entry!A3004</f>
        <v>0</v>
      </c>
      <c r="B3004" s="197">
        <f>Sales_Entry!B3004</f>
        <v>0</v>
      </c>
      <c r="C3004" s="198">
        <f>Sales_Entry!D3004</f>
        <v>0</v>
      </c>
      <c r="D3004" s="198" t="s">
        <v>1388</v>
      </c>
      <c r="E3004" s="198">
        <f>Sales_Entry!C3004</f>
        <v>0</v>
      </c>
      <c r="F3004" s="198">
        <f>Sales_Entry!E3004</f>
        <v>0</v>
      </c>
      <c r="G3004" s="199">
        <f>N(Sales_Entry!J3004)</f>
        <v>0</v>
      </c>
      <c r="H3004" s="199">
        <v>0</v>
      </c>
      <c r="I3004" s="199">
        <f t="shared" si="46"/>
        <v>0</v>
      </c>
      <c r="J3004" s="200"/>
      <c r="K3004" s="200" t="str" cm="1">
        <f t="array" ref="K3004">IF($C3004="","",IF(AND($C3004=Party_Statement!$C$5,$B3004&gt;=Party_Statement!$C$6,$B3004&lt;=Party_Statement!$E$6),SUMPRODUCT(($C$3:$C3004=Party_Statement!$C$5)*($B$3:$B3004&gt;=Party_Statement!$C$6)*($B$3:$B3004&lt;=Party_Statement!$E$6)),""))</f>
        <v/>
      </c>
    </row>
    <row r="3005" spans="1:11" x14ac:dyDescent="0.2">
      <c r="A3005" s="196">
        <f>Sales_Entry!A3005</f>
        <v>0</v>
      </c>
      <c r="B3005" s="197">
        <f>Sales_Entry!B3005</f>
        <v>0</v>
      </c>
      <c r="C3005" s="198">
        <f>Sales_Entry!D3005</f>
        <v>0</v>
      </c>
      <c r="D3005" s="198" t="s">
        <v>1388</v>
      </c>
      <c r="E3005" s="198">
        <f>Sales_Entry!C3005</f>
        <v>0</v>
      </c>
      <c r="F3005" s="198">
        <f>Sales_Entry!E3005</f>
        <v>0</v>
      </c>
      <c r="G3005" s="199">
        <f>N(Sales_Entry!J3005)</f>
        <v>0</v>
      </c>
      <c r="H3005" s="199">
        <v>0</v>
      </c>
      <c r="I3005" s="199">
        <f t="shared" si="46"/>
        <v>0</v>
      </c>
      <c r="J3005" s="200"/>
      <c r="K3005" s="200" t="str" cm="1">
        <f t="array" ref="K3005">IF($C3005="","",IF(AND($C3005=Party_Statement!$C$5,$B3005&gt;=Party_Statement!$C$6,$B3005&lt;=Party_Statement!$E$6),SUMPRODUCT(($C$3:$C3005=Party_Statement!$C$5)*($B$3:$B3005&gt;=Party_Statement!$C$6)*($B$3:$B3005&lt;=Party_Statement!$E$6)),""))</f>
        <v/>
      </c>
    </row>
    <row r="3006" spans="1:11" x14ac:dyDescent="0.2">
      <c r="A3006" s="196">
        <f>Sales_Entry!A3006</f>
        <v>0</v>
      </c>
      <c r="B3006" s="197">
        <f>Sales_Entry!B3006</f>
        <v>0</v>
      </c>
      <c r="C3006" s="198">
        <f>Sales_Entry!D3006</f>
        <v>0</v>
      </c>
      <c r="D3006" s="198" t="s">
        <v>1388</v>
      </c>
      <c r="E3006" s="198">
        <f>Sales_Entry!C3006</f>
        <v>0</v>
      </c>
      <c r="F3006" s="198">
        <f>Sales_Entry!E3006</f>
        <v>0</v>
      </c>
      <c r="G3006" s="199">
        <f>N(Sales_Entry!J3006)</f>
        <v>0</v>
      </c>
      <c r="H3006" s="199">
        <v>0</v>
      </c>
      <c r="I3006" s="199">
        <f t="shared" si="46"/>
        <v>0</v>
      </c>
      <c r="J3006" s="200"/>
      <c r="K3006" s="200" t="str" cm="1">
        <f t="array" ref="K3006">IF($C3006="","",IF(AND($C3006=Party_Statement!$C$5,$B3006&gt;=Party_Statement!$C$6,$B3006&lt;=Party_Statement!$E$6),SUMPRODUCT(($C$3:$C3006=Party_Statement!$C$5)*($B$3:$B3006&gt;=Party_Statement!$C$6)*($B$3:$B3006&lt;=Party_Statement!$E$6)),""))</f>
        <v/>
      </c>
    </row>
    <row r="3007" spans="1:11" x14ac:dyDescent="0.2">
      <c r="A3007" s="196">
        <f>Sales_Entry!A3007</f>
        <v>0</v>
      </c>
      <c r="B3007" s="197">
        <f>Sales_Entry!B3007</f>
        <v>0</v>
      </c>
      <c r="C3007" s="198">
        <f>Sales_Entry!D3007</f>
        <v>0</v>
      </c>
      <c r="D3007" s="198" t="s">
        <v>1388</v>
      </c>
      <c r="E3007" s="198">
        <f>Sales_Entry!C3007</f>
        <v>0</v>
      </c>
      <c r="F3007" s="198">
        <f>Sales_Entry!E3007</f>
        <v>0</v>
      </c>
      <c r="G3007" s="199">
        <f>N(Sales_Entry!J3007)</f>
        <v>0</v>
      </c>
      <c r="H3007" s="199">
        <v>0</v>
      </c>
      <c r="I3007" s="199">
        <f t="shared" si="46"/>
        <v>0</v>
      </c>
      <c r="J3007" s="200"/>
      <c r="K3007" s="200" t="str" cm="1">
        <f t="array" ref="K3007">IF($C3007="","",IF(AND($C3007=Party_Statement!$C$5,$B3007&gt;=Party_Statement!$C$6,$B3007&lt;=Party_Statement!$E$6),SUMPRODUCT(($C$3:$C3007=Party_Statement!$C$5)*($B$3:$B3007&gt;=Party_Statement!$C$6)*($B$3:$B3007&lt;=Party_Statement!$E$6)),""))</f>
        <v/>
      </c>
    </row>
    <row r="3008" spans="1:11" x14ac:dyDescent="0.2">
      <c r="A3008" s="196">
        <f>Sales_Entry!A3008</f>
        <v>0</v>
      </c>
      <c r="B3008" s="197">
        <f>Sales_Entry!B3008</f>
        <v>0</v>
      </c>
      <c r="C3008" s="198">
        <f>Sales_Entry!D3008</f>
        <v>0</v>
      </c>
      <c r="D3008" s="198" t="s">
        <v>1388</v>
      </c>
      <c r="E3008" s="198">
        <f>Sales_Entry!C3008</f>
        <v>0</v>
      </c>
      <c r="F3008" s="198">
        <f>Sales_Entry!E3008</f>
        <v>0</v>
      </c>
      <c r="G3008" s="199">
        <f>N(Sales_Entry!J3008)</f>
        <v>0</v>
      </c>
      <c r="H3008" s="199">
        <v>0</v>
      </c>
      <c r="I3008" s="199">
        <f t="shared" si="46"/>
        <v>0</v>
      </c>
      <c r="J3008" s="200"/>
      <c r="K3008" s="200" t="str" cm="1">
        <f t="array" ref="K3008">IF($C3008="","",IF(AND($C3008=Party_Statement!$C$5,$B3008&gt;=Party_Statement!$C$6,$B3008&lt;=Party_Statement!$E$6),SUMPRODUCT(($C$3:$C3008=Party_Statement!$C$5)*($B$3:$B3008&gt;=Party_Statement!$C$6)*($B$3:$B3008&lt;=Party_Statement!$E$6)),""))</f>
        <v/>
      </c>
    </row>
    <row r="3009" spans="1:11" x14ac:dyDescent="0.2">
      <c r="A3009" s="196">
        <f>Sales_Entry!A3009</f>
        <v>0</v>
      </c>
      <c r="B3009" s="197">
        <f>Sales_Entry!B3009</f>
        <v>0</v>
      </c>
      <c r="C3009" s="198">
        <f>Sales_Entry!D3009</f>
        <v>0</v>
      </c>
      <c r="D3009" s="198" t="s">
        <v>1388</v>
      </c>
      <c r="E3009" s="198">
        <f>Sales_Entry!C3009</f>
        <v>0</v>
      </c>
      <c r="F3009" s="198">
        <f>Sales_Entry!E3009</f>
        <v>0</v>
      </c>
      <c r="G3009" s="199">
        <f>N(Sales_Entry!J3009)</f>
        <v>0</v>
      </c>
      <c r="H3009" s="199">
        <v>0</v>
      </c>
      <c r="I3009" s="199">
        <f t="shared" si="46"/>
        <v>0</v>
      </c>
      <c r="J3009" s="200"/>
      <c r="K3009" s="200" t="str" cm="1">
        <f t="array" ref="K3009">IF($C3009="","",IF(AND($C3009=Party_Statement!$C$5,$B3009&gt;=Party_Statement!$C$6,$B3009&lt;=Party_Statement!$E$6),SUMPRODUCT(($C$3:$C3009=Party_Statement!$C$5)*($B$3:$B3009&gt;=Party_Statement!$C$6)*($B$3:$B3009&lt;=Party_Statement!$E$6)),""))</f>
        <v/>
      </c>
    </row>
    <row r="3010" spans="1:11" x14ac:dyDescent="0.2">
      <c r="A3010" s="196">
        <f>Sales_Entry!A3010</f>
        <v>0</v>
      </c>
      <c r="B3010" s="197">
        <f>Sales_Entry!B3010</f>
        <v>0</v>
      </c>
      <c r="C3010" s="198">
        <f>Sales_Entry!D3010</f>
        <v>0</v>
      </c>
      <c r="D3010" s="198" t="s">
        <v>1388</v>
      </c>
      <c r="E3010" s="198">
        <f>Sales_Entry!C3010</f>
        <v>0</v>
      </c>
      <c r="F3010" s="198">
        <f>Sales_Entry!E3010</f>
        <v>0</v>
      </c>
      <c r="G3010" s="199">
        <f>N(Sales_Entry!J3010)</f>
        <v>0</v>
      </c>
      <c r="H3010" s="199">
        <v>0</v>
      </c>
      <c r="I3010" s="199">
        <f t="shared" si="46"/>
        <v>0</v>
      </c>
      <c r="J3010" s="200"/>
      <c r="K3010" s="200" t="str" cm="1">
        <f t="array" ref="K3010">IF($C3010="","",IF(AND($C3010=Party_Statement!$C$5,$B3010&gt;=Party_Statement!$C$6,$B3010&lt;=Party_Statement!$E$6),SUMPRODUCT(($C$3:$C3010=Party_Statement!$C$5)*($B$3:$B3010&gt;=Party_Statement!$C$6)*($B$3:$B3010&lt;=Party_Statement!$E$6)),""))</f>
        <v/>
      </c>
    </row>
    <row r="3011" spans="1:11" x14ac:dyDescent="0.2">
      <c r="A3011" s="196">
        <f>Sales_Entry!A3011</f>
        <v>0</v>
      </c>
      <c r="B3011" s="197">
        <f>Sales_Entry!B3011</f>
        <v>0</v>
      </c>
      <c r="C3011" s="198">
        <f>Sales_Entry!D3011</f>
        <v>0</v>
      </c>
      <c r="D3011" s="198" t="s">
        <v>1388</v>
      </c>
      <c r="E3011" s="198">
        <f>Sales_Entry!C3011</f>
        <v>0</v>
      </c>
      <c r="F3011" s="198">
        <f>Sales_Entry!E3011</f>
        <v>0</v>
      </c>
      <c r="G3011" s="199">
        <f>N(Sales_Entry!J3011)</f>
        <v>0</v>
      </c>
      <c r="H3011" s="199">
        <v>0</v>
      </c>
      <c r="I3011" s="199">
        <f t="shared" si="46"/>
        <v>0</v>
      </c>
      <c r="J3011" s="200"/>
      <c r="K3011" s="200" t="str" cm="1">
        <f t="array" ref="K3011">IF($C3011="","",IF(AND($C3011=Party_Statement!$C$5,$B3011&gt;=Party_Statement!$C$6,$B3011&lt;=Party_Statement!$E$6),SUMPRODUCT(($C$3:$C3011=Party_Statement!$C$5)*($B$3:$B3011&gt;=Party_Statement!$C$6)*($B$3:$B3011&lt;=Party_Statement!$E$6)),""))</f>
        <v/>
      </c>
    </row>
    <row r="3012" spans="1:11" x14ac:dyDescent="0.2">
      <c r="A3012" s="196">
        <f>Sales_Entry!A3012</f>
        <v>0</v>
      </c>
      <c r="B3012" s="197">
        <f>Sales_Entry!B3012</f>
        <v>0</v>
      </c>
      <c r="C3012" s="198">
        <f>Sales_Entry!D3012</f>
        <v>0</v>
      </c>
      <c r="D3012" s="198" t="s">
        <v>1388</v>
      </c>
      <c r="E3012" s="198">
        <f>Sales_Entry!C3012</f>
        <v>0</v>
      </c>
      <c r="F3012" s="198">
        <f>Sales_Entry!E3012</f>
        <v>0</v>
      </c>
      <c r="G3012" s="199">
        <f>N(Sales_Entry!J3012)</f>
        <v>0</v>
      </c>
      <c r="H3012" s="199">
        <v>0</v>
      </c>
      <c r="I3012" s="199">
        <f t="shared" ref="I3012:I3075" si="47">IF($C3012="","",$G3012-$H3012)</f>
        <v>0</v>
      </c>
      <c r="J3012" s="200"/>
      <c r="K3012" s="200" t="str" cm="1">
        <f t="array" ref="K3012">IF($C3012="","",IF(AND($C3012=Party_Statement!$C$5,$B3012&gt;=Party_Statement!$C$6,$B3012&lt;=Party_Statement!$E$6),SUMPRODUCT(($C$3:$C3012=Party_Statement!$C$5)*($B$3:$B3012&gt;=Party_Statement!$C$6)*($B$3:$B3012&lt;=Party_Statement!$E$6)),""))</f>
        <v/>
      </c>
    </row>
    <row r="3013" spans="1:11" x14ac:dyDescent="0.2">
      <c r="A3013" s="196">
        <f>Sales_Entry!A3013</f>
        <v>0</v>
      </c>
      <c r="B3013" s="197">
        <f>Sales_Entry!B3013</f>
        <v>0</v>
      </c>
      <c r="C3013" s="198">
        <f>Sales_Entry!D3013</f>
        <v>0</v>
      </c>
      <c r="D3013" s="198" t="s">
        <v>1388</v>
      </c>
      <c r="E3013" s="198">
        <f>Sales_Entry!C3013</f>
        <v>0</v>
      </c>
      <c r="F3013" s="198">
        <f>Sales_Entry!E3013</f>
        <v>0</v>
      </c>
      <c r="G3013" s="199">
        <f>N(Sales_Entry!J3013)</f>
        <v>0</v>
      </c>
      <c r="H3013" s="199">
        <v>0</v>
      </c>
      <c r="I3013" s="199">
        <f t="shared" si="47"/>
        <v>0</v>
      </c>
      <c r="J3013" s="200"/>
      <c r="K3013" s="200" t="str" cm="1">
        <f t="array" ref="K3013">IF($C3013="","",IF(AND($C3013=Party_Statement!$C$5,$B3013&gt;=Party_Statement!$C$6,$B3013&lt;=Party_Statement!$E$6),SUMPRODUCT(($C$3:$C3013=Party_Statement!$C$5)*($B$3:$B3013&gt;=Party_Statement!$C$6)*($B$3:$B3013&lt;=Party_Statement!$E$6)),""))</f>
        <v/>
      </c>
    </row>
    <row r="3014" spans="1:11" x14ac:dyDescent="0.2">
      <c r="A3014" s="196">
        <f>Sales_Entry!A3014</f>
        <v>0</v>
      </c>
      <c r="B3014" s="197">
        <f>Sales_Entry!B3014</f>
        <v>0</v>
      </c>
      <c r="C3014" s="198">
        <f>Sales_Entry!D3014</f>
        <v>0</v>
      </c>
      <c r="D3014" s="198" t="s">
        <v>1388</v>
      </c>
      <c r="E3014" s="198">
        <f>Sales_Entry!C3014</f>
        <v>0</v>
      </c>
      <c r="F3014" s="198">
        <f>Sales_Entry!E3014</f>
        <v>0</v>
      </c>
      <c r="G3014" s="199">
        <f>N(Sales_Entry!J3014)</f>
        <v>0</v>
      </c>
      <c r="H3014" s="199">
        <v>0</v>
      </c>
      <c r="I3014" s="199">
        <f t="shared" si="47"/>
        <v>0</v>
      </c>
      <c r="J3014" s="200"/>
      <c r="K3014" s="200" t="str" cm="1">
        <f t="array" ref="K3014">IF($C3014="","",IF(AND($C3014=Party_Statement!$C$5,$B3014&gt;=Party_Statement!$C$6,$B3014&lt;=Party_Statement!$E$6),SUMPRODUCT(($C$3:$C3014=Party_Statement!$C$5)*($B$3:$B3014&gt;=Party_Statement!$C$6)*($B$3:$B3014&lt;=Party_Statement!$E$6)),""))</f>
        <v/>
      </c>
    </row>
    <row r="3015" spans="1:11" x14ac:dyDescent="0.2">
      <c r="A3015" s="196">
        <f>Sales_Entry!A3015</f>
        <v>0</v>
      </c>
      <c r="B3015" s="197">
        <f>Sales_Entry!B3015</f>
        <v>0</v>
      </c>
      <c r="C3015" s="198">
        <f>Sales_Entry!D3015</f>
        <v>0</v>
      </c>
      <c r="D3015" s="198" t="s">
        <v>1388</v>
      </c>
      <c r="E3015" s="198">
        <f>Sales_Entry!C3015</f>
        <v>0</v>
      </c>
      <c r="F3015" s="198">
        <f>Sales_Entry!E3015</f>
        <v>0</v>
      </c>
      <c r="G3015" s="199">
        <f>N(Sales_Entry!J3015)</f>
        <v>0</v>
      </c>
      <c r="H3015" s="199">
        <v>0</v>
      </c>
      <c r="I3015" s="199">
        <f t="shared" si="47"/>
        <v>0</v>
      </c>
      <c r="J3015" s="200"/>
      <c r="K3015" s="200" t="str" cm="1">
        <f t="array" ref="K3015">IF($C3015="","",IF(AND($C3015=Party_Statement!$C$5,$B3015&gt;=Party_Statement!$C$6,$B3015&lt;=Party_Statement!$E$6),SUMPRODUCT(($C$3:$C3015=Party_Statement!$C$5)*($B$3:$B3015&gt;=Party_Statement!$C$6)*($B$3:$B3015&lt;=Party_Statement!$E$6)),""))</f>
        <v/>
      </c>
    </row>
    <row r="3016" spans="1:11" x14ac:dyDescent="0.2">
      <c r="A3016" s="196">
        <f>Sales_Entry!A3016</f>
        <v>0</v>
      </c>
      <c r="B3016" s="197">
        <f>Sales_Entry!B3016</f>
        <v>0</v>
      </c>
      <c r="C3016" s="198">
        <f>Sales_Entry!D3016</f>
        <v>0</v>
      </c>
      <c r="D3016" s="198" t="s">
        <v>1388</v>
      </c>
      <c r="E3016" s="198">
        <f>Sales_Entry!C3016</f>
        <v>0</v>
      </c>
      <c r="F3016" s="198">
        <f>Sales_Entry!E3016</f>
        <v>0</v>
      </c>
      <c r="G3016" s="199">
        <f>N(Sales_Entry!J3016)</f>
        <v>0</v>
      </c>
      <c r="H3016" s="199">
        <v>0</v>
      </c>
      <c r="I3016" s="199">
        <f t="shared" si="47"/>
        <v>0</v>
      </c>
      <c r="J3016" s="200"/>
      <c r="K3016" s="200" t="str" cm="1">
        <f t="array" ref="K3016">IF($C3016="","",IF(AND($C3016=Party_Statement!$C$5,$B3016&gt;=Party_Statement!$C$6,$B3016&lt;=Party_Statement!$E$6),SUMPRODUCT(($C$3:$C3016=Party_Statement!$C$5)*($B$3:$B3016&gt;=Party_Statement!$C$6)*($B$3:$B3016&lt;=Party_Statement!$E$6)),""))</f>
        <v/>
      </c>
    </row>
    <row r="3017" spans="1:11" x14ac:dyDescent="0.2">
      <c r="A3017" s="196">
        <f>Sales_Entry!A3017</f>
        <v>0</v>
      </c>
      <c r="B3017" s="197">
        <f>Sales_Entry!B3017</f>
        <v>0</v>
      </c>
      <c r="C3017" s="198">
        <f>Sales_Entry!D3017</f>
        <v>0</v>
      </c>
      <c r="D3017" s="198" t="s">
        <v>1388</v>
      </c>
      <c r="E3017" s="198">
        <f>Sales_Entry!C3017</f>
        <v>0</v>
      </c>
      <c r="F3017" s="198">
        <f>Sales_Entry!E3017</f>
        <v>0</v>
      </c>
      <c r="G3017" s="199">
        <f>N(Sales_Entry!J3017)</f>
        <v>0</v>
      </c>
      <c r="H3017" s="199">
        <v>0</v>
      </c>
      <c r="I3017" s="199">
        <f t="shared" si="47"/>
        <v>0</v>
      </c>
      <c r="J3017" s="200"/>
      <c r="K3017" s="200" t="str" cm="1">
        <f t="array" ref="K3017">IF($C3017="","",IF(AND($C3017=Party_Statement!$C$5,$B3017&gt;=Party_Statement!$C$6,$B3017&lt;=Party_Statement!$E$6),SUMPRODUCT(($C$3:$C3017=Party_Statement!$C$5)*($B$3:$B3017&gt;=Party_Statement!$C$6)*($B$3:$B3017&lt;=Party_Statement!$E$6)),""))</f>
        <v/>
      </c>
    </row>
    <row r="3018" spans="1:11" x14ac:dyDescent="0.2">
      <c r="A3018" s="196">
        <f>Sales_Entry!A3018</f>
        <v>0</v>
      </c>
      <c r="B3018" s="197">
        <f>Sales_Entry!B3018</f>
        <v>0</v>
      </c>
      <c r="C3018" s="198">
        <f>Sales_Entry!D3018</f>
        <v>0</v>
      </c>
      <c r="D3018" s="198" t="s">
        <v>1388</v>
      </c>
      <c r="E3018" s="198">
        <f>Sales_Entry!C3018</f>
        <v>0</v>
      </c>
      <c r="F3018" s="198">
        <f>Sales_Entry!E3018</f>
        <v>0</v>
      </c>
      <c r="G3018" s="199">
        <f>N(Sales_Entry!J3018)</f>
        <v>0</v>
      </c>
      <c r="H3018" s="199">
        <v>0</v>
      </c>
      <c r="I3018" s="199">
        <f t="shared" si="47"/>
        <v>0</v>
      </c>
      <c r="J3018" s="200"/>
      <c r="K3018" s="200" t="str" cm="1">
        <f t="array" ref="K3018">IF($C3018="","",IF(AND($C3018=Party_Statement!$C$5,$B3018&gt;=Party_Statement!$C$6,$B3018&lt;=Party_Statement!$E$6),SUMPRODUCT(($C$3:$C3018=Party_Statement!$C$5)*($B$3:$B3018&gt;=Party_Statement!$C$6)*($B$3:$B3018&lt;=Party_Statement!$E$6)),""))</f>
        <v/>
      </c>
    </row>
    <row r="3019" spans="1:11" x14ac:dyDescent="0.2">
      <c r="A3019" s="196">
        <f>Sales_Entry!A3019</f>
        <v>0</v>
      </c>
      <c r="B3019" s="197">
        <f>Sales_Entry!B3019</f>
        <v>0</v>
      </c>
      <c r="C3019" s="198">
        <f>Sales_Entry!D3019</f>
        <v>0</v>
      </c>
      <c r="D3019" s="198" t="s">
        <v>1388</v>
      </c>
      <c r="E3019" s="198">
        <f>Sales_Entry!C3019</f>
        <v>0</v>
      </c>
      <c r="F3019" s="198">
        <f>Sales_Entry!E3019</f>
        <v>0</v>
      </c>
      <c r="G3019" s="199">
        <f>N(Sales_Entry!J3019)</f>
        <v>0</v>
      </c>
      <c r="H3019" s="199">
        <v>0</v>
      </c>
      <c r="I3019" s="199">
        <f t="shared" si="47"/>
        <v>0</v>
      </c>
      <c r="J3019" s="200"/>
      <c r="K3019" s="200" t="str" cm="1">
        <f t="array" ref="K3019">IF($C3019="","",IF(AND($C3019=Party_Statement!$C$5,$B3019&gt;=Party_Statement!$C$6,$B3019&lt;=Party_Statement!$E$6),SUMPRODUCT(($C$3:$C3019=Party_Statement!$C$5)*($B$3:$B3019&gt;=Party_Statement!$C$6)*($B$3:$B3019&lt;=Party_Statement!$E$6)),""))</f>
        <v/>
      </c>
    </row>
    <row r="3020" spans="1:11" x14ac:dyDescent="0.2">
      <c r="A3020" s="196">
        <f>Sales_Entry!A3020</f>
        <v>0</v>
      </c>
      <c r="B3020" s="197">
        <f>Sales_Entry!B3020</f>
        <v>0</v>
      </c>
      <c r="C3020" s="198">
        <f>Sales_Entry!D3020</f>
        <v>0</v>
      </c>
      <c r="D3020" s="198" t="s">
        <v>1388</v>
      </c>
      <c r="E3020" s="198">
        <f>Sales_Entry!C3020</f>
        <v>0</v>
      </c>
      <c r="F3020" s="198">
        <f>Sales_Entry!E3020</f>
        <v>0</v>
      </c>
      <c r="G3020" s="199">
        <f>N(Sales_Entry!J3020)</f>
        <v>0</v>
      </c>
      <c r="H3020" s="199">
        <v>0</v>
      </c>
      <c r="I3020" s="199">
        <f t="shared" si="47"/>
        <v>0</v>
      </c>
      <c r="J3020" s="200"/>
      <c r="K3020" s="200" t="str" cm="1">
        <f t="array" ref="K3020">IF($C3020="","",IF(AND($C3020=Party_Statement!$C$5,$B3020&gt;=Party_Statement!$C$6,$B3020&lt;=Party_Statement!$E$6),SUMPRODUCT(($C$3:$C3020=Party_Statement!$C$5)*($B$3:$B3020&gt;=Party_Statement!$C$6)*($B$3:$B3020&lt;=Party_Statement!$E$6)),""))</f>
        <v/>
      </c>
    </row>
    <row r="3021" spans="1:11" x14ac:dyDescent="0.2">
      <c r="A3021" s="196">
        <f>Sales_Entry!A3021</f>
        <v>0</v>
      </c>
      <c r="B3021" s="197">
        <f>Sales_Entry!B3021</f>
        <v>0</v>
      </c>
      <c r="C3021" s="198">
        <f>Sales_Entry!D3021</f>
        <v>0</v>
      </c>
      <c r="D3021" s="198" t="s">
        <v>1388</v>
      </c>
      <c r="E3021" s="198">
        <f>Sales_Entry!C3021</f>
        <v>0</v>
      </c>
      <c r="F3021" s="198">
        <f>Sales_Entry!E3021</f>
        <v>0</v>
      </c>
      <c r="G3021" s="199">
        <f>N(Sales_Entry!J3021)</f>
        <v>0</v>
      </c>
      <c r="H3021" s="199">
        <v>0</v>
      </c>
      <c r="I3021" s="199">
        <f t="shared" si="47"/>
        <v>0</v>
      </c>
      <c r="J3021" s="200"/>
      <c r="K3021" s="200" t="str" cm="1">
        <f t="array" ref="K3021">IF($C3021="","",IF(AND($C3021=Party_Statement!$C$5,$B3021&gt;=Party_Statement!$C$6,$B3021&lt;=Party_Statement!$E$6),SUMPRODUCT(($C$3:$C3021=Party_Statement!$C$5)*($B$3:$B3021&gt;=Party_Statement!$C$6)*($B$3:$B3021&lt;=Party_Statement!$E$6)),""))</f>
        <v/>
      </c>
    </row>
    <row r="3022" spans="1:11" x14ac:dyDescent="0.2">
      <c r="A3022" s="196">
        <f>Sales_Entry!A3022</f>
        <v>0</v>
      </c>
      <c r="B3022" s="197">
        <f>Sales_Entry!B3022</f>
        <v>0</v>
      </c>
      <c r="C3022" s="198">
        <f>Sales_Entry!D3022</f>
        <v>0</v>
      </c>
      <c r="D3022" s="198" t="s">
        <v>1388</v>
      </c>
      <c r="E3022" s="198">
        <f>Sales_Entry!C3022</f>
        <v>0</v>
      </c>
      <c r="F3022" s="198">
        <f>Sales_Entry!E3022</f>
        <v>0</v>
      </c>
      <c r="G3022" s="199">
        <f>N(Sales_Entry!J3022)</f>
        <v>0</v>
      </c>
      <c r="H3022" s="199">
        <v>0</v>
      </c>
      <c r="I3022" s="199">
        <f t="shared" si="47"/>
        <v>0</v>
      </c>
      <c r="J3022" s="200"/>
      <c r="K3022" s="200" t="str" cm="1">
        <f t="array" ref="K3022">IF($C3022="","",IF(AND($C3022=Party_Statement!$C$5,$B3022&gt;=Party_Statement!$C$6,$B3022&lt;=Party_Statement!$E$6),SUMPRODUCT(($C$3:$C3022=Party_Statement!$C$5)*($B$3:$B3022&gt;=Party_Statement!$C$6)*($B$3:$B3022&lt;=Party_Statement!$E$6)),""))</f>
        <v/>
      </c>
    </row>
    <row r="3023" spans="1:11" x14ac:dyDescent="0.2">
      <c r="A3023" s="196">
        <f>Sales_Entry!A3023</f>
        <v>0</v>
      </c>
      <c r="B3023" s="197">
        <f>Sales_Entry!B3023</f>
        <v>0</v>
      </c>
      <c r="C3023" s="198">
        <f>Sales_Entry!D3023</f>
        <v>0</v>
      </c>
      <c r="D3023" s="198" t="s">
        <v>1388</v>
      </c>
      <c r="E3023" s="198">
        <f>Sales_Entry!C3023</f>
        <v>0</v>
      </c>
      <c r="F3023" s="198">
        <f>Sales_Entry!E3023</f>
        <v>0</v>
      </c>
      <c r="G3023" s="199">
        <f>N(Sales_Entry!J3023)</f>
        <v>0</v>
      </c>
      <c r="H3023" s="199">
        <v>0</v>
      </c>
      <c r="I3023" s="199">
        <f t="shared" si="47"/>
        <v>0</v>
      </c>
      <c r="J3023" s="200"/>
      <c r="K3023" s="200" t="str" cm="1">
        <f t="array" ref="K3023">IF($C3023="","",IF(AND($C3023=Party_Statement!$C$5,$B3023&gt;=Party_Statement!$C$6,$B3023&lt;=Party_Statement!$E$6),SUMPRODUCT(($C$3:$C3023=Party_Statement!$C$5)*($B$3:$B3023&gt;=Party_Statement!$C$6)*($B$3:$B3023&lt;=Party_Statement!$E$6)),""))</f>
        <v/>
      </c>
    </row>
    <row r="3024" spans="1:11" x14ac:dyDescent="0.2">
      <c r="A3024" s="196">
        <f>Sales_Entry!A3024</f>
        <v>0</v>
      </c>
      <c r="B3024" s="197">
        <f>Sales_Entry!B3024</f>
        <v>0</v>
      </c>
      <c r="C3024" s="198">
        <f>Sales_Entry!D3024</f>
        <v>0</v>
      </c>
      <c r="D3024" s="198" t="s">
        <v>1388</v>
      </c>
      <c r="E3024" s="198">
        <f>Sales_Entry!C3024</f>
        <v>0</v>
      </c>
      <c r="F3024" s="198">
        <f>Sales_Entry!E3024</f>
        <v>0</v>
      </c>
      <c r="G3024" s="199">
        <f>N(Sales_Entry!J3024)</f>
        <v>0</v>
      </c>
      <c r="H3024" s="199">
        <v>0</v>
      </c>
      <c r="I3024" s="199">
        <f t="shared" si="47"/>
        <v>0</v>
      </c>
      <c r="J3024" s="200"/>
      <c r="K3024" s="200" t="str" cm="1">
        <f t="array" ref="K3024">IF($C3024="","",IF(AND($C3024=Party_Statement!$C$5,$B3024&gt;=Party_Statement!$C$6,$B3024&lt;=Party_Statement!$E$6),SUMPRODUCT(($C$3:$C3024=Party_Statement!$C$5)*($B$3:$B3024&gt;=Party_Statement!$C$6)*($B$3:$B3024&lt;=Party_Statement!$E$6)),""))</f>
        <v/>
      </c>
    </row>
    <row r="3025" spans="1:11" x14ac:dyDescent="0.2">
      <c r="A3025" s="196">
        <f>Sales_Entry!A3025</f>
        <v>0</v>
      </c>
      <c r="B3025" s="197">
        <f>Sales_Entry!B3025</f>
        <v>0</v>
      </c>
      <c r="C3025" s="198">
        <f>Sales_Entry!D3025</f>
        <v>0</v>
      </c>
      <c r="D3025" s="198" t="s">
        <v>1388</v>
      </c>
      <c r="E3025" s="198">
        <f>Sales_Entry!C3025</f>
        <v>0</v>
      </c>
      <c r="F3025" s="198">
        <f>Sales_Entry!E3025</f>
        <v>0</v>
      </c>
      <c r="G3025" s="199">
        <f>N(Sales_Entry!J3025)</f>
        <v>0</v>
      </c>
      <c r="H3025" s="199">
        <v>0</v>
      </c>
      <c r="I3025" s="199">
        <f t="shared" si="47"/>
        <v>0</v>
      </c>
      <c r="J3025" s="200"/>
      <c r="K3025" s="200" t="str" cm="1">
        <f t="array" ref="K3025">IF($C3025="","",IF(AND($C3025=Party_Statement!$C$5,$B3025&gt;=Party_Statement!$C$6,$B3025&lt;=Party_Statement!$E$6),SUMPRODUCT(($C$3:$C3025=Party_Statement!$C$5)*($B$3:$B3025&gt;=Party_Statement!$C$6)*($B$3:$B3025&lt;=Party_Statement!$E$6)),""))</f>
        <v/>
      </c>
    </row>
    <row r="3026" spans="1:11" x14ac:dyDescent="0.2">
      <c r="A3026" s="196">
        <f>Sales_Entry!A3026</f>
        <v>0</v>
      </c>
      <c r="B3026" s="197">
        <f>Sales_Entry!B3026</f>
        <v>0</v>
      </c>
      <c r="C3026" s="198">
        <f>Sales_Entry!D3026</f>
        <v>0</v>
      </c>
      <c r="D3026" s="198" t="s">
        <v>1388</v>
      </c>
      <c r="E3026" s="198">
        <f>Sales_Entry!C3026</f>
        <v>0</v>
      </c>
      <c r="F3026" s="198">
        <f>Sales_Entry!E3026</f>
        <v>0</v>
      </c>
      <c r="G3026" s="199">
        <f>N(Sales_Entry!J3026)</f>
        <v>0</v>
      </c>
      <c r="H3026" s="199">
        <v>0</v>
      </c>
      <c r="I3026" s="199">
        <f t="shared" si="47"/>
        <v>0</v>
      </c>
      <c r="J3026" s="200"/>
      <c r="K3026" s="200" t="str" cm="1">
        <f t="array" ref="K3026">IF($C3026="","",IF(AND($C3026=Party_Statement!$C$5,$B3026&gt;=Party_Statement!$C$6,$B3026&lt;=Party_Statement!$E$6),SUMPRODUCT(($C$3:$C3026=Party_Statement!$C$5)*($B$3:$B3026&gt;=Party_Statement!$C$6)*($B$3:$B3026&lt;=Party_Statement!$E$6)),""))</f>
        <v/>
      </c>
    </row>
    <row r="3027" spans="1:11" x14ac:dyDescent="0.2">
      <c r="A3027" s="196">
        <f>Sales_Entry!A3027</f>
        <v>0</v>
      </c>
      <c r="B3027" s="197">
        <f>Sales_Entry!B3027</f>
        <v>0</v>
      </c>
      <c r="C3027" s="198">
        <f>Sales_Entry!D3027</f>
        <v>0</v>
      </c>
      <c r="D3027" s="198" t="s">
        <v>1388</v>
      </c>
      <c r="E3027" s="198">
        <f>Sales_Entry!C3027</f>
        <v>0</v>
      </c>
      <c r="F3027" s="198">
        <f>Sales_Entry!E3027</f>
        <v>0</v>
      </c>
      <c r="G3027" s="199">
        <f>N(Sales_Entry!J3027)</f>
        <v>0</v>
      </c>
      <c r="H3027" s="199">
        <v>0</v>
      </c>
      <c r="I3027" s="199">
        <f t="shared" si="47"/>
        <v>0</v>
      </c>
      <c r="J3027" s="200"/>
      <c r="K3027" s="200" t="str" cm="1">
        <f t="array" ref="K3027">IF($C3027="","",IF(AND($C3027=Party_Statement!$C$5,$B3027&gt;=Party_Statement!$C$6,$B3027&lt;=Party_Statement!$E$6),SUMPRODUCT(($C$3:$C3027=Party_Statement!$C$5)*($B$3:$B3027&gt;=Party_Statement!$C$6)*($B$3:$B3027&lt;=Party_Statement!$E$6)),""))</f>
        <v/>
      </c>
    </row>
    <row r="3028" spans="1:11" x14ac:dyDescent="0.2">
      <c r="A3028" s="196">
        <f>Sales_Entry!A3028</f>
        <v>0</v>
      </c>
      <c r="B3028" s="197">
        <f>Sales_Entry!B3028</f>
        <v>0</v>
      </c>
      <c r="C3028" s="198">
        <f>Sales_Entry!D3028</f>
        <v>0</v>
      </c>
      <c r="D3028" s="198" t="s">
        <v>1388</v>
      </c>
      <c r="E3028" s="198">
        <f>Sales_Entry!C3028</f>
        <v>0</v>
      </c>
      <c r="F3028" s="198">
        <f>Sales_Entry!E3028</f>
        <v>0</v>
      </c>
      <c r="G3028" s="199">
        <f>N(Sales_Entry!J3028)</f>
        <v>0</v>
      </c>
      <c r="H3028" s="199">
        <v>0</v>
      </c>
      <c r="I3028" s="199">
        <f t="shared" si="47"/>
        <v>0</v>
      </c>
      <c r="J3028" s="200"/>
      <c r="K3028" s="200" t="str" cm="1">
        <f t="array" ref="K3028">IF($C3028="","",IF(AND($C3028=Party_Statement!$C$5,$B3028&gt;=Party_Statement!$C$6,$B3028&lt;=Party_Statement!$E$6),SUMPRODUCT(($C$3:$C3028=Party_Statement!$C$5)*($B$3:$B3028&gt;=Party_Statement!$C$6)*($B$3:$B3028&lt;=Party_Statement!$E$6)),""))</f>
        <v/>
      </c>
    </row>
    <row r="3029" spans="1:11" x14ac:dyDescent="0.2">
      <c r="A3029" s="196">
        <f>Sales_Entry!A3029</f>
        <v>0</v>
      </c>
      <c r="B3029" s="197">
        <f>Sales_Entry!B3029</f>
        <v>0</v>
      </c>
      <c r="C3029" s="198">
        <f>Sales_Entry!D3029</f>
        <v>0</v>
      </c>
      <c r="D3029" s="198" t="s">
        <v>1388</v>
      </c>
      <c r="E3029" s="198">
        <f>Sales_Entry!C3029</f>
        <v>0</v>
      </c>
      <c r="F3029" s="198">
        <f>Sales_Entry!E3029</f>
        <v>0</v>
      </c>
      <c r="G3029" s="199">
        <f>N(Sales_Entry!J3029)</f>
        <v>0</v>
      </c>
      <c r="H3029" s="199">
        <v>0</v>
      </c>
      <c r="I3029" s="199">
        <f t="shared" si="47"/>
        <v>0</v>
      </c>
      <c r="J3029" s="200"/>
      <c r="K3029" s="200" t="str" cm="1">
        <f t="array" ref="K3029">IF($C3029="","",IF(AND($C3029=Party_Statement!$C$5,$B3029&gt;=Party_Statement!$C$6,$B3029&lt;=Party_Statement!$E$6),SUMPRODUCT(($C$3:$C3029=Party_Statement!$C$5)*($B$3:$B3029&gt;=Party_Statement!$C$6)*($B$3:$B3029&lt;=Party_Statement!$E$6)),""))</f>
        <v/>
      </c>
    </row>
    <row r="3030" spans="1:11" x14ac:dyDescent="0.2">
      <c r="A3030" s="196">
        <f>Sales_Entry!A3030</f>
        <v>0</v>
      </c>
      <c r="B3030" s="197">
        <f>Sales_Entry!B3030</f>
        <v>0</v>
      </c>
      <c r="C3030" s="198">
        <f>Sales_Entry!D3030</f>
        <v>0</v>
      </c>
      <c r="D3030" s="198" t="s">
        <v>1388</v>
      </c>
      <c r="E3030" s="198">
        <f>Sales_Entry!C3030</f>
        <v>0</v>
      </c>
      <c r="F3030" s="198">
        <f>Sales_Entry!E3030</f>
        <v>0</v>
      </c>
      <c r="G3030" s="199">
        <f>N(Sales_Entry!J3030)</f>
        <v>0</v>
      </c>
      <c r="H3030" s="199">
        <v>0</v>
      </c>
      <c r="I3030" s="199">
        <f t="shared" si="47"/>
        <v>0</v>
      </c>
      <c r="J3030" s="200"/>
      <c r="K3030" s="200" t="str" cm="1">
        <f t="array" ref="K3030">IF($C3030="","",IF(AND($C3030=Party_Statement!$C$5,$B3030&gt;=Party_Statement!$C$6,$B3030&lt;=Party_Statement!$E$6),SUMPRODUCT(($C$3:$C3030=Party_Statement!$C$5)*($B$3:$B3030&gt;=Party_Statement!$C$6)*($B$3:$B3030&lt;=Party_Statement!$E$6)),""))</f>
        <v/>
      </c>
    </row>
    <row r="3031" spans="1:11" x14ac:dyDescent="0.2">
      <c r="A3031" s="196">
        <f>Sales_Entry!A3031</f>
        <v>0</v>
      </c>
      <c r="B3031" s="197">
        <f>Sales_Entry!B3031</f>
        <v>0</v>
      </c>
      <c r="C3031" s="198">
        <f>Sales_Entry!D3031</f>
        <v>0</v>
      </c>
      <c r="D3031" s="198" t="s">
        <v>1388</v>
      </c>
      <c r="E3031" s="198">
        <f>Sales_Entry!C3031</f>
        <v>0</v>
      </c>
      <c r="F3031" s="198">
        <f>Sales_Entry!E3031</f>
        <v>0</v>
      </c>
      <c r="G3031" s="199">
        <f>N(Sales_Entry!J3031)</f>
        <v>0</v>
      </c>
      <c r="H3031" s="199">
        <v>0</v>
      </c>
      <c r="I3031" s="199">
        <f t="shared" si="47"/>
        <v>0</v>
      </c>
      <c r="J3031" s="200"/>
      <c r="K3031" s="200" t="str" cm="1">
        <f t="array" ref="K3031">IF($C3031="","",IF(AND($C3031=Party_Statement!$C$5,$B3031&gt;=Party_Statement!$C$6,$B3031&lt;=Party_Statement!$E$6),SUMPRODUCT(($C$3:$C3031=Party_Statement!$C$5)*($B$3:$B3031&gt;=Party_Statement!$C$6)*($B$3:$B3031&lt;=Party_Statement!$E$6)),""))</f>
        <v/>
      </c>
    </row>
    <row r="3032" spans="1:11" x14ac:dyDescent="0.2">
      <c r="A3032" s="196">
        <f>Sales_Entry!A3032</f>
        <v>0</v>
      </c>
      <c r="B3032" s="197">
        <f>Sales_Entry!B3032</f>
        <v>0</v>
      </c>
      <c r="C3032" s="198">
        <f>Sales_Entry!D3032</f>
        <v>0</v>
      </c>
      <c r="D3032" s="198" t="s">
        <v>1388</v>
      </c>
      <c r="E3032" s="198">
        <f>Sales_Entry!C3032</f>
        <v>0</v>
      </c>
      <c r="F3032" s="198">
        <f>Sales_Entry!E3032</f>
        <v>0</v>
      </c>
      <c r="G3032" s="199">
        <f>N(Sales_Entry!J3032)</f>
        <v>0</v>
      </c>
      <c r="H3032" s="199">
        <v>0</v>
      </c>
      <c r="I3032" s="199">
        <f t="shared" si="47"/>
        <v>0</v>
      </c>
      <c r="J3032" s="200"/>
      <c r="K3032" s="200" t="str" cm="1">
        <f t="array" ref="K3032">IF($C3032="","",IF(AND($C3032=Party_Statement!$C$5,$B3032&gt;=Party_Statement!$C$6,$B3032&lt;=Party_Statement!$E$6),SUMPRODUCT(($C$3:$C3032=Party_Statement!$C$5)*($B$3:$B3032&gt;=Party_Statement!$C$6)*($B$3:$B3032&lt;=Party_Statement!$E$6)),""))</f>
        <v/>
      </c>
    </row>
    <row r="3033" spans="1:11" x14ac:dyDescent="0.2">
      <c r="A3033" s="196">
        <f>Sales_Entry!A3033</f>
        <v>0</v>
      </c>
      <c r="B3033" s="197">
        <f>Sales_Entry!B3033</f>
        <v>0</v>
      </c>
      <c r="C3033" s="198">
        <f>Sales_Entry!D3033</f>
        <v>0</v>
      </c>
      <c r="D3033" s="198" t="s">
        <v>1388</v>
      </c>
      <c r="E3033" s="198">
        <f>Sales_Entry!C3033</f>
        <v>0</v>
      </c>
      <c r="F3033" s="198">
        <f>Sales_Entry!E3033</f>
        <v>0</v>
      </c>
      <c r="G3033" s="199">
        <f>N(Sales_Entry!J3033)</f>
        <v>0</v>
      </c>
      <c r="H3033" s="199">
        <v>0</v>
      </c>
      <c r="I3033" s="199">
        <f t="shared" si="47"/>
        <v>0</v>
      </c>
      <c r="J3033" s="200"/>
      <c r="K3033" s="200" t="str" cm="1">
        <f t="array" ref="K3033">IF($C3033="","",IF(AND($C3033=Party_Statement!$C$5,$B3033&gt;=Party_Statement!$C$6,$B3033&lt;=Party_Statement!$E$6),SUMPRODUCT(($C$3:$C3033=Party_Statement!$C$5)*($B$3:$B3033&gt;=Party_Statement!$C$6)*($B$3:$B3033&lt;=Party_Statement!$E$6)),""))</f>
        <v/>
      </c>
    </row>
    <row r="3034" spans="1:11" x14ac:dyDescent="0.2">
      <c r="A3034" s="196">
        <f>Sales_Entry!A3034</f>
        <v>0</v>
      </c>
      <c r="B3034" s="197">
        <f>Sales_Entry!B3034</f>
        <v>0</v>
      </c>
      <c r="C3034" s="198">
        <f>Sales_Entry!D3034</f>
        <v>0</v>
      </c>
      <c r="D3034" s="198" t="s">
        <v>1388</v>
      </c>
      <c r="E3034" s="198">
        <f>Sales_Entry!C3034</f>
        <v>0</v>
      </c>
      <c r="F3034" s="198">
        <f>Sales_Entry!E3034</f>
        <v>0</v>
      </c>
      <c r="G3034" s="199">
        <f>N(Sales_Entry!J3034)</f>
        <v>0</v>
      </c>
      <c r="H3034" s="199">
        <v>0</v>
      </c>
      <c r="I3034" s="199">
        <f t="shared" si="47"/>
        <v>0</v>
      </c>
      <c r="J3034" s="200"/>
      <c r="K3034" s="200" t="str" cm="1">
        <f t="array" ref="K3034">IF($C3034="","",IF(AND($C3034=Party_Statement!$C$5,$B3034&gt;=Party_Statement!$C$6,$B3034&lt;=Party_Statement!$E$6),SUMPRODUCT(($C$3:$C3034=Party_Statement!$C$5)*($B$3:$B3034&gt;=Party_Statement!$C$6)*($B$3:$B3034&lt;=Party_Statement!$E$6)),""))</f>
        <v/>
      </c>
    </row>
    <row r="3035" spans="1:11" x14ac:dyDescent="0.2">
      <c r="A3035" s="196">
        <f>Sales_Entry!A3035</f>
        <v>0</v>
      </c>
      <c r="B3035" s="197">
        <f>Sales_Entry!B3035</f>
        <v>0</v>
      </c>
      <c r="C3035" s="198">
        <f>Sales_Entry!D3035</f>
        <v>0</v>
      </c>
      <c r="D3035" s="198" t="s">
        <v>1388</v>
      </c>
      <c r="E3035" s="198">
        <f>Sales_Entry!C3035</f>
        <v>0</v>
      </c>
      <c r="F3035" s="198">
        <f>Sales_Entry!E3035</f>
        <v>0</v>
      </c>
      <c r="G3035" s="199">
        <f>N(Sales_Entry!J3035)</f>
        <v>0</v>
      </c>
      <c r="H3035" s="199">
        <v>0</v>
      </c>
      <c r="I3035" s="199">
        <f t="shared" si="47"/>
        <v>0</v>
      </c>
      <c r="J3035" s="200"/>
      <c r="K3035" s="200" t="str" cm="1">
        <f t="array" ref="K3035">IF($C3035="","",IF(AND($C3035=Party_Statement!$C$5,$B3035&gt;=Party_Statement!$C$6,$B3035&lt;=Party_Statement!$E$6),SUMPRODUCT(($C$3:$C3035=Party_Statement!$C$5)*($B$3:$B3035&gt;=Party_Statement!$C$6)*($B$3:$B3035&lt;=Party_Statement!$E$6)),""))</f>
        <v/>
      </c>
    </row>
    <row r="3036" spans="1:11" x14ac:dyDescent="0.2">
      <c r="A3036" s="196">
        <f>Sales_Entry!A3036</f>
        <v>0</v>
      </c>
      <c r="B3036" s="197">
        <f>Sales_Entry!B3036</f>
        <v>0</v>
      </c>
      <c r="C3036" s="198">
        <f>Sales_Entry!D3036</f>
        <v>0</v>
      </c>
      <c r="D3036" s="198" t="s">
        <v>1388</v>
      </c>
      <c r="E3036" s="198">
        <f>Sales_Entry!C3036</f>
        <v>0</v>
      </c>
      <c r="F3036" s="198">
        <f>Sales_Entry!E3036</f>
        <v>0</v>
      </c>
      <c r="G3036" s="199">
        <f>N(Sales_Entry!J3036)</f>
        <v>0</v>
      </c>
      <c r="H3036" s="199">
        <v>0</v>
      </c>
      <c r="I3036" s="199">
        <f t="shared" si="47"/>
        <v>0</v>
      </c>
      <c r="J3036" s="200"/>
      <c r="K3036" s="200" t="str" cm="1">
        <f t="array" ref="K3036">IF($C3036="","",IF(AND($C3036=Party_Statement!$C$5,$B3036&gt;=Party_Statement!$C$6,$B3036&lt;=Party_Statement!$E$6),SUMPRODUCT(($C$3:$C3036=Party_Statement!$C$5)*($B$3:$B3036&gt;=Party_Statement!$C$6)*($B$3:$B3036&lt;=Party_Statement!$E$6)),""))</f>
        <v/>
      </c>
    </row>
    <row r="3037" spans="1:11" x14ac:dyDescent="0.2">
      <c r="A3037" s="196">
        <f>Sales_Entry!A3037</f>
        <v>0</v>
      </c>
      <c r="B3037" s="197">
        <f>Sales_Entry!B3037</f>
        <v>0</v>
      </c>
      <c r="C3037" s="198">
        <f>Sales_Entry!D3037</f>
        <v>0</v>
      </c>
      <c r="D3037" s="198" t="s">
        <v>1388</v>
      </c>
      <c r="E3037" s="198">
        <f>Sales_Entry!C3037</f>
        <v>0</v>
      </c>
      <c r="F3037" s="198">
        <f>Sales_Entry!E3037</f>
        <v>0</v>
      </c>
      <c r="G3037" s="199">
        <f>N(Sales_Entry!J3037)</f>
        <v>0</v>
      </c>
      <c r="H3037" s="199">
        <v>0</v>
      </c>
      <c r="I3037" s="199">
        <f t="shared" si="47"/>
        <v>0</v>
      </c>
      <c r="J3037" s="200"/>
      <c r="K3037" s="200" t="str" cm="1">
        <f t="array" ref="K3037">IF($C3037="","",IF(AND($C3037=Party_Statement!$C$5,$B3037&gt;=Party_Statement!$C$6,$B3037&lt;=Party_Statement!$E$6),SUMPRODUCT(($C$3:$C3037=Party_Statement!$C$5)*($B$3:$B3037&gt;=Party_Statement!$C$6)*($B$3:$B3037&lt;=Party_Statement!$E$6)),""))</f>
        <v/>
      </c>
    </row>
    <row r="3038" spans="1:11" x14ac:dyDescent="0.2">
      <c r="A3038" s="196">
        <f>Sales_Entry!A3038</f>
        <v>0</v>
      </c>
      <c r="B3038" s="197">
        <f>Sales_Entry!B3038</f>
        <v>0</v>
      </c>
      <c r="C3038" s="198">
        <f>Sales_Entry!D3038</f>
        <v>0</v>
      </c>
      <c r="D3038" s="198" t="s">
        <v>1388</v>
      </c>
      <c r="E3038" s="198">
        <f>Sales_Entry!C3038</f>
        <v>0</v>
      </c>
      <c r="F3038" s="198">
        <f>Sales_Entry!E3038</f>
        <v>0</v>
      </c>
      <c r="G3038" s="199">
        <f>N(Sales_Entry!J3038)</f>
        <v>0</v>
      </c>
      <c r="H3038" s="199">
        <v>0</v>
      </c>
      <c r="I3038" s="199">
        <f t="shared" si="47"/>
        <v>0</v>
      </c>
      <c r="J3038" s="200"/>
      <c r="K3038" s="200" t="str" cm="1">
        <f t="array" ref="K3038">IF($C3038="","",IF(AND($C3038=Party_Statement!$C$5,$B3038&gt;=Party_Statement!$C$6,$B3038&lt;=Party_Statement!$E$6),SUMPRODUCT(($C$3:$C3038=Party_Statement!$C$5)*($B$3:$B3038&gt;=Party_Statement!$C$6)*($B$3:$B3038&lt;=Party_Statement!$E$6)),""))</f>
        <v/>
      </c>
    </row>
    <row r="3039" spans="1:11" x14ac:dyDescent="0.2">
      <c r="A3039" s="196">
        <f>Sales_Entry!A3039</f>
        <v>0</v>
      </c>
      <c r="B3039" s="197">
        <f>Sales_Entry!B3039</f>
        <v>0</v>
      </c>
      <c r="C3039" s="198">
        <f>Sales_Entry!D3039</f>
        <v>0</v>
      </c>
      <c r="D3039" s="198" t="s">
        <v>1388</v>
      </c>
      <c r="E3039" s="198">
        <f>Sales_Entry!C3039</f>
        <v>0</v>
      </c>
      <c r="F3039" s="198">
        <f>Sales_Entry!E3039</f>
        <v>0</v>
      </c>
      <c r="G3039" s="199">
        <f>N(Sales_Entry!J3039)</f>
        <v>0</v>
      </c>
      <c r="H3039" s="199">
        <v>0</v>
      </c>
      <c r="I3039" s="199">
        <f t="shared" si="47"/>
        <v>0</v>
      </c>
      <c r="J3039" s="200"/>
      <c r="K3039" s="200" t="str" cm="1">
        <f t="array" ref="K3039">IF($C3039="","",IF(AND($C3039=Party_Statement!$C$5,$B3039&gt;=Party_Statement!$C$6,$B3039&lt;=Party_Statement!$E$6),SUMPRODUCT(($C$3:$C3039=Party_Statement!$C$5)*($B$3:$B3039&gt;=Party_Statement!$C$6)*($B$3:$B3039&lt;=Party_Statement!$E$6)),""))</f>
        <v/>
      </c>
    </row>
    <row r="3040" spans="1:11" x14ac:dyDescent="0.2">
      <c r="A3040" s="196">
        <f>Sales_Entry!A3040</f>
        <v>0</v>
      </c>
      <c r="B3040" s="197">
        <f>Sales_Entry!B3040</f>
        <v>0</v>
      </c>
      <c r="C3040" s="198">
        <f>Sales_Entry!D3040</f>
        <v>0</v>
      </c>
      <c r="D3040" s="198" t="s">
        <v>1388</v>
      </c>
      <c r="E3040" s="198">
        <f>Sales_Entry!C3040</f>
        <v>0</v>
      </c>
      <c r="F3040" s="198">
        <f>Sales_Entry!E3040</f>
        <v>0</v>
      </c>
      <c r="G3040" s="199">
        <f>N(Sales_Entry!J3040)</f>
        <v>0</v>
      </c>
      <c r="H3040" s="199">
        <v>0</v>
      </c>
      <c r="I3040" s="199">
        <f t="shared" si="47"/>
        <v>0</v>
      </c>
      <c r="J3040" s="200"/>
      <c r="K3040" s="200" t="str" cm="1">
        <f t="array" ref="K3040">IF($C3040="","",IF(AND($C3040=Party_Statement!$C$5,$B3040&gt;=Party_Statement!$C$6,$B3040&lt;=Party_Statement!$E$6),SUMPRODUCT(($C$3:$C3040=Party_Statement!$C$5)*($B$3:$B3040&gt;=Party_Statement!$C$6)*($B$3:$B3040&lt;=Party_Statement!$E$6)),""))</f>
        <v/>
      </c>
    </row>
    <row r="3041" spans="1:11" x14ac:dyDescent="0.2">
      <c r="A3041" s="196">
        <f>Sales_Entry!A3041</f>
        <v>0</v>
      </c>
      <c r="B3041" s="197">
        <f>Sales_Entry!B3041</f>
        <v>0</v>
      </c>
      <c r="C3041" s="198">
        <f>Sales_Entry!D3041</f>
        <v>0</v>
      </c>
      <c r="D3041" s="198" t="s">
        <v>1388</v>
      </c>
      <c r="E3041" s="198">
        <f>Sales_Entry!C3041</f>
        <v>0</v>
      </c>
      <c r="F3041" s="198">
        <f>Sales_Entry!E3041</f>
        <v>0</v>
      </c>
      <c r="G3041" s="199">
        <f>N(Sales_Entry!J3041)</f>
        <v>0</v>
      </c>
      <c r="H3041" s="199">
        <v>0</v>
      </c>
      <c r="I3041" s="199">
        <f t="shared" si="47"/>
        <v>0</v>
      </c>
      <c r="J3041" s="200"/>
      <c r="K3041" s="200" t="str" cm="1">
        <f t="array" ref="K3041">IF($C3041="","",IF(AND($C3041=Party_Statement!$C$5,$B3041&gt;=Party_Statement!$C$6,$B3041&lt;=Party_Statement!$E$6),SUMPRODUCT(($C$3:$C3041=Party_Statement!$C$5)*($B$3:$B3041&gt;=Party_Statement!$C$6)*($B$3:$B3041&lt;=Party_Statement!$E$6)),""))</f>
        <v/>
      </c>
    </row>
    <row r="3042" spans="1:11" x14ac:dyDescent="0.2">
      <c r="A3042" s="196">
        <f>Sales_Entry!A3042</f>
        <v>0</v>
      </c>
      <c r="B3042" s="197">
        <f>Sales_Entry!B3042</f>
        <v>0</v>
      </c>
      <c r="C3042" s="198">
        <f>Sales_Entry!D3042</f>
        <v>0</v>
      </c>
      <c r="D3042" s="198" t="s">
        <v>1388</v>
      </c>
      <c r="E3042" s="198">
        <f>Sales_Entry!C3042</f>
        <v>0</v>
      </c>
      <c r="F3042" s="198">
        <f>Sales_Entry!E3042</f>
        <v>0</v>
      </c>
      <c r="G3042" s="199">
        <f>N(Sales_Entry!J3042)</f>
        <v>0</v>
      </c>
      <c r="H3042" s="199">
        <v>0</v>
      </c>
      <c r="I3042" s="199">
        <f t="shared" si="47"/>
        <v>0</v>
      </c>
      <c r="J3042" s="200"/>
      <c r="K3042" s="200" t="str" cm="1">
        <f t="array" ref="K3042">IF($C3042="","",IF(AND($C3042=Party_Statement!$C$5,$B3042&gt;=Party_Statement!$C$6,$B3042&lt;=Party_Statement!$E$6),SUMPRODUCT(($C$3:$C3042=Party_Statement!$C$5)*($B$3:$B3042&gt;=Party_Statement!$C$6)*($B$3:$B3042&lt;=Party_Statement!$E$6)),""))</f>
        <v/>
      </c>
    </row>
    <row r="3043" spans="1:11" x14ac:dyDescent="0.2">
      <c r="A3043" s="196">
        <f>Sales_Entry!A3043</f>
        <v>0</v>
      </c>
      <c r="B3043" s="197">
        <f>Sales_Entry!B3043</f>
        <v>0</v>
      </c>
      <c r="C3043" s="198">
        <f>Sales_Entry!D3043</f>
        <v>0</v>
      </c>
      <c r="D3043" s="198" t="s">
        <v>1388</v>
      </c>
      <c r="E3043" s="198">
        <f>Sales_Entry!C3043</f>
        <v>0</v>
      </c>
      <c r="F3043" s="198">
        <f>Sales_Entry!E3043</f>
        <v>0</v>
      </c>
      <c r="G3043" s="199">
        <f>N(Sales_Entry!J3043)</f>
        <v>0</v>
      </c>
      <c r="H3043" s="199">
        <v>0</v>
      </c>
      <c r="I3043" s="199">
        <f t="shared" si="47"/>
        <v>0</v>
      </c>
      <c r="J3043" s="200"/>
      <c r="K3043" s="200" t="str" cm="1">
        <f t="array" ref="K3043">IF($C3043="","",IF(AND($C3043=Party_Statement!$C$5,$B3043&gt;=Party_Statement!$C$6,$B3043&lt;=Party_Statement!$E$6),SUMPRODUCT(($C$3:$C3043=Party_Statement!$C$5)*($B$3:$B3043&gt;=Party_Statement!$C$6)*($B$3:$B3043&lt;=Party_Statement!$E$6)),""))</f>
        <v/>
      </c>
    </row>
    <row r="3044" spans="1:11" x14ac:dyDescent="0.2">
      <c r="A3044" s="196">
        <f>Sales_Entry!A3044</f>
        <v>0</v>
      </c>
      <c r="B3044" s="197">
        <f>Sales_Entry!B3044</f>
        <v>0</v>
      </c>
      <c r="C3044" s="198">
        <f>Sales_Entry!D3044</f>
        <v>0</v>
      </c>
      <c r="D3044" s="198" t="s">
        <v>1388</v>
      </c>
      <c r="E3044" s="198">
        <f>Sales_Entry!C3044</f>
        <v>0</v>
      </c>
      <c r="F3044" s="198">
        <f>Sales_Entry!E3044</f>
        <v>0</v>
      </c>
      <c r="G3044" s="199">
        <f>N(Sales_Entry!J3044)</f>
        <v>0</v>
      </c>
      <c r="H3044" s="199">
        <v>0</v>
      </c>
      <c r="I3044" s="199">
        <f t="shared" si="47"/>
        <v>0</v>
      </c>
      <c r="J3044" s="200"/>
      <c r="K3044" s="200" t="str" cm="1">
        <f t="array" ref="K3044">IF($C3044="","",IF(AND($C3044=Party_Statement!$C$5,$B3044&gt;=Party_Statement!$C$6,$B3044&lt;=Party_Statement!$E$6),SUMPRODUCT(($C$3:$C3044=Party_Statement!$C$5)*($B$3:$B3044&gt;=Party_Statement!$C$6)*($B$3:$B3044&lt;=Party_Statement!$E$6)),""))</f>
        <v/>
      </c>
    </row>
    <row r="3045" spans="1:11" x14ac:dyDescent="0.2">
      <c r="A3045" s="196">
        <f>Sales_Entry!A3045</f>
        <v>0</v>
      </c>
      <c r="B3045" s="197">
        <f>Sales_Entry!B3045</f>
        <v>0</v>
      </c>
      <c r="C3045" s="198">
        <f>Sales_Entry!D3045</f>
        <v>0</v>
      </c>
      <c r="D3045" s="198" t="s">
        <v>1388</v>
      </c>
      <c r="E3045" s="198">
        <f>Sales_Entry!C3045</f>
        <v>0</v>
      </c>
      <c r="F3045" s="198">
        <f>Sales_Entry!E3045</f>
        <v>0</v>
      </c>
      <c r="G3045" s="199">
        <f>N(Sales_Entry!J3045)</f>
        <v>0</v>
      </c>
      <c r="H3045" s="199">
        <v>0</v>
      </c>
      <c r="I3045" s="199">
        <f t="shared" si="47"/>
        <v>0</v>
      </c>
      <c r="J3045" s="200"/>
      <c r="K3045" s="200" t="str" cm="1">
        <f t="array" ref="K3045">IF($C3045="","",IF(AND($C3045=Party_Statement!$C$5,$B3045&gt;=Party_Statement!$C$6,$B3045&lt;=Party_Statement!$E$6),SUMPRODUCT(($C$3:$C3045=Party_Statement!$C$5)*($B$3:$B3045&gt;=Party_Statement!$C$6)*($B$3:$B3045&lt;=Party_Statement!$E$6)),""))</f>
        <v/>
      </c>
    </row>
    <row r="3046" spans="1:11" x14ac:dyDescent="0.2">
      <c r="A3046" s="196">
        <f>Sales_Entry!A3046</f>
        <v>0</v>
      </c>
      <c r="B3046" s="197">
        <f>Sales_Entry!B3046</f>
        <v>0</v>
      </c>
      <c r="C3046" s="198">
        <f>Sales_Entry!D3046</f>
        <v>0</v>
      </c>
      <c r="D3046" s="198" t="s">
        <v>1388</v>
      </c>
      <c r="E3046" s="198">
        <f>Sales_Entry!C3046</f>
        <v>0</v>
      </c>
      <c r="F3046" s="198">
        <f>Sales_Entry!E3046</f>
        <v>0</v>
      </c>
      <c r="G3046" s="199">
        <f>N(Sales_Entry!J3046)</f>
        <v>0</v>
      </c>
      <c r="H3046" s="199">
        <v>0</v>
      </c>
      <c r="I3046" s="199">
        <f t="shared" si="47"/>
        <v>0</v>
      </c>
      <c r="J3046" s="200"/>
      <c r="K3046" s="200" t="str" cm="1">
        <f t="array" ref="K3046">IF($C3046="","",IF(AND($C3046=Party_Statement!$C$5,$B3046&gt;=Party_Statement!$C$6,$B3046&lt;=Party_Statement!$E$6),SUMPRODUCT(($C$3:$C3046=Party_Statement!$C$5)*($B$3:$B3046&gt;=Party_Statement!$C$6)*($B$3:$B3046&lt;=Party_Statement!$E$6)),""))</f>
        <v/>
      </c>
    </row>
    <row r="3047" spans="1:11" x14ac:dyDescent="0.2">
      <c r="A3047" s="196">
        <f>Sales_Entry!A3047</f>
        <v>0</v>
      </c>
      <c r="B3047" s="197">
        <f>Sales_Entry!B3047</f>
        <v>0</v>
      </c>
      <c r="C3047" s="198">
        <f>Sales_Entry!D3047</f>
        <v>0</v>
      </c>
      <c r="D3047" s="198" t="s">
        <v>1388</v>
      </c>
      <c r="E3047" s="198">
        <f>Sales_Entry!C3047</f>
        <v>0</v>
      </c>
      <c r="F3047" s="198">
        <f>Sales_Entry!E3047</f>
        <v>0</v>
      </c>
      <c r="G3047" s="199">
        <f>N(Sales_Entry!J3047)</f>
        <v>0</v>
      </c>
      <c r="H3047" s="199">
        <v>0</v>
      </c>
      <c r="I3047" s="199">
        <f t="shared" si="47"/>
        <v>0</v>
      </c>
      <c r="J3047" s="200"/>
      <c r="K3047" s="200" t="str" cm="1">
        <f t="array" ref="K3047">IF($C3047="","",IF(AND($C3047=Party_Statement!$C$5,$B3047&gt;=Party_Statement!$C$6,$B3047&lt;=Party_Statement!$E$6),SUMPRODUCT(($C$3:$C3047=Party_Statement!$C$5)*($B$3:$B3047&gt;=Party_Statement!$C$6)*($B$3:$B3047&lt;=Party_Statement!$E$6)),""))</f>
        <v/>
      </c>
    </row>
    <row r="3048" spans="1:11" x14ac:dyDescent="0.2">
      <c r="A3048" s="196">
        <f>Sales_Entry!A3048</f>
        <v>0</v>
      </c>
      <c r="B3048" s="197">
        <f>Sales_Entry!B3048</f>
        <v>0</v>
      </c>
      <c r="C3048" s="198">
        <f>Sales_Entry!D3048</f>
        <v>0</v>
      </c>
      <c r="D3048" s="198" t="s">
        <v>1388</v>
      </c>
      <c r="E3048" s="198">
        <f>Sales_Entry!C3048</f>
        <v>0</v>
      </c>
      <c r="F3048" s="198">
        <f>Sales_Entry!E3048</f>
        <v>0</v>
      </c>
      <c r="G3048" s="199">
        <f>N(Sales_Entry!J3048)</f>
        <v>0</v>
      </c>
      <c r="H3048" s="199">
        <v>0</v>
      </c>
      <c r="I3048" s="199">
        <f t="shared" si="47"/>
        <v>0</v>
      </c>
      <c r="J3048" s="200"/>
      <c r="K3048" s="200" t="str" cm="1">
        <f t="array" ref="K3048">IF($C3048="","",IF(AND($C3048=Party_Statement!$C$5,$B3048&gt;=Party_Statement!$C$6,$B3048&lt;=Party_Statement!$E$6),SUMPRODUCT(($C$3:$C3048=Party_Statement!$C$5)*($B$3:$B3048&gt;=Party_Statement!$C$6)*($B$3:$B3048&lt;=Party_Statement!$E$6)),""))</f>
        <v/>
      </c>
    </row>
    <row r="3049" spans="1:11" x14ac:dyDescent="0.2">
      <c r="A3049" s="196">
        <f>Sales_Entry!A3049</f>
        <v>0</v>
      </c>
      <c r="B3049" s="197">
        <f>Sales_Entry!B3049</f>
        <v>0</v>
      </c>
      <c r="C3049" s="198">
        <f>Sales_Entry!D3049</f>
        <v>0</v>
      </c>
      <c r="D3049" s="198" t="s">
        <v>1388</v>
      </c>
      <c r="E3049" s="198">
        <f>Sales_Entry!C3049</f>
        <v>0</v>
      </c>
      <c r="F3049" s="198">
        <f>Sales_Entry!E3049</f>
        <v>0</v>
      </c>
      <c r="G3049" s="199">
        <f>N(Sales_Entry!J3049)</f>
        <v>0</v>
      </c>
      <c r="H3049" s="199">
        <v>0</v>
      </c>
      <c r="I3049" s="199">
        <f t="shared" si="47"/>
        <v>0</v>
      </c>
      <c r="J3049" s="200"/>
      <c r="K3049" s="200" t="str" cm="1">
        <f t="array" ref="K3049">IF($C3049="","",IF(AND($C3049=Party_Statement!$C$5,$B3049&gt;=Party_Statement!$C$6,$B3049&lt;=Party_Statement!$E$6),SUMPRODUCT(($C$3:$C3049=Party_Statement!$C$5)*($B$3:$B3049&gt;=Party_Statement!$C$6)*($B$3:$B3049&lt;=Party_Statement!$E$6)),""))</f>
        <v/>
      </c>
    </row>
    <row r="3050" spans="1:11" x14ac:dyDescent="0.2">
      <c r="A3050" s="196">
        <f>Sales_Entry!A3050</f>
        <v>0</v>
      </c>
      <c r="B3050" s="197">
        <f>Sales_Entry!B3050</f>
        <v>0</v>
      </c>
      <c r="C3050" s="198">
        <f>Sales_Entry!D3050</f>
        <v>0</v>
      </c>
      <c r="D3050" s="198" t="s">
        <v>1388</v>
      </c>
      <c r="E3050" s="198">
        <f>Sales_Entry!C3050</f>
        <v>0</v>
      </c>
      <c r="F3050" s="198">
        <f>Sales_Entry!E3050</f>
        <v>0</v>
      </c>
      <c r="G3050" s="199">
        <f>N(Sales_Entry!J3050)</f>
        <v>0</v>
      </c>
      <c r="H3050" s="199">
        <v>0</v>
      </c>
      <c r="I3050" s="199">
        <f t="shared" si="47"/>
        <v>0</v>
      </c>
      <c r="J3050" s="200"/>
      <c r="K3050" s="200" t="str" cm="1">
        <f t="array" ref="K3050">IF($C3050="","",IF(AND($C3050=Party_Statement!$C$5,$B3050&gt;=Party_Statement!$C$6,$B3050&lt;=Party_Statement!$E$6),SUMPRODUCT(($C$3:$C3050=Party_Statement!$C$5)*($B$3:$B3050&gt;=Party_Statement!$C$6)*($B$3:$B3050&lt;=Party_Statement!$E$6)),""))</f>
        <v/>
      </c>
    </row>
    <row r="3051" spans="1:11" x14ac:dyDescent="0.2">
      <c r="A3051" s="196">
        <f>Sales_Entry!A3051</f>
        <v>0</v>
      </c>
      <c r="B3051" s="197">
        <f>Sales_Entry!B3051</f>
        <v>0</v>
      </c>
      <c r="C3051" s="198">
        <f>Sales_Entry!D3051</f>
        <v>0</v>
      </c>
      <c r="D3051" s="198" t="s">
        <v>1388</v>
      </c>
      <c r="E3051" s="198">
        <f>Sales_Entry!C3051</f>
        <v>0</v>
      </c>
      <c r="F3051" s="198">
        <f>Sales_Entry!E3051</f>
        <v>0</v>
      </c>
      <c r="G3051" s="199">
        <f>N(Sales_Entry!J3051)</f>
        <v>0</v>
      </c>
      <c r="H3051" s="199">
        <v>0</v>
      </c>
      <c r="I3051" s="199">
        <f t="shared" si="47"/>
        <v>0</v>
      </c>
      <c r="J3051" s="200"/>
      <c r="K3051" s="200" t="str" cm="1">
        <f t="array" ref="K3051">IF($C3051="","",IF(AND($C3051=Party_Statement!$C$5,$B3051&gt;=Party_Statement!$C$6,$B3051&lt;=Party_Statement!$E$6),SUMPRODUCT(($C$3:$C3051=Party_Statement!$C$5)*($B$3:$B3051&gt;=Party_Statement!$C$6)*($B$3:$B3051&lt;=Party_Statement!$E$6)),""))</f>
        <v/>
      </c>
    </row>
    <row r="3052" spans="1:11" x14ac:dyDescent="0.2">
      <c r="A3052" s="196">
        <f>Sales_Entry!A3052</f>
        <v>0</v>
      </c>
      <c r="B3052" s="197">
        <f>Sales_Entry!B3052</f>
        <v>0</v>
      </c>
      <c r="C3052" s="198">
        <f>Sales_Entry!D3052</f>
        <v>0</v>
      </c>
      <c r="D3052" s="198" t="s">
        <v>1388</v>
      </c>
      <c r="E3052" s="198">
        <f>Sales_Entry!C3052</f>
        <v>0</v>
      </c>
      <c r="F3052" s="198">
        <f>Sales_Entry!E3052</f>
        <v>0</v>
      </c>
      <c r="G3052" s="199">
        <f>N(Sales_Entry!J3052)</f>
        <v>0</v>
      </c>
      <c r="H3052" s="199">
        <v>0</v>
      </c>
      <c r="I3052" s="199">
        <f t="shared" si="47"/>
        <v>0</v>
      </c>
      <c r="J3052" s="200"/>
      <c r="K3052" s="200" t="str" cm="1">
        <f t="array" ref="K3052">IF($C3052="","",IF(AND($C3052=Party_Statement!$C$5,$B3052&gt;=Party_Statement!$C$6,$B3052&lt;=Party_Statement!$E$6),SUMPRODUCT(($C$3:$C3052=Party_Statement!$C$5)*($B$3:$B3052&gt;=Party_Statement!$C$6)*($B$3:$B3052&lt;=Party_Statement!$E$6)),""))</f>
        <v/>
      </c>
    </row>
    <row r="3053" spans="1:11" x14ac:dyDescent="0.2">
      <c r="A3053" s="196">
        <f>Sales_Entry!A3053</f>
        <v>0</v>
      </c>
      <c r="B3053" s="197">
        <f>Sales_Entry!B3053</f>
        <v>0</v>
      </c>
      <c r="C3053" s="198">
        <f>Sales_Entry!D3053</f>
        <v>0</v>
      </c>
      <c r="D3053" s="198" t="s">
        <v>1388</v>
      </c>
      <c r="E3053" s="198">
        <f>Sales_Entry!C3053</f>
        <v>0</v>
      </c>
      <c r="F3053" s="198">
        <f>Sales_Entry!E3053</f>
        <v>0</v>
      </c>
      <c r="G3053" s="199">
        <f>N(Sales_Entry!J3053)</f>
        <v>0</v>
      </c>
      <c r="H3053" s="199">
        <v>0</v>
      </c>
      <c r="I3053" s="199">
        <f t="shared" si="47"/>
        <v>0</v>
      </c>
      <c r="J3053" s="200"/>
      <c r="K3053" s="200" t="str" cm="1">
        <f t="array" ref="K3053">IF($C3053="","",IF(AND($C3053=Party_Statement!$C$5,$B3053&gt;=Party_Statement!$C$6,$B3053&lt;=Party_Statement!$E$6),SUMPRODUCT(($C$3:$C3053=Party_Statement!$C$5)*($B$3:$B3053&gt;=Party_Statement!$C$6)*($B$3:$B3053&lt;=Party_Statement!$E$6)),""))</f>
        <v/>
      </c>
    </row>
    <row r="3054" spans="1:11" x14ac:dyDescent="0.2">
      <c r="A3054" s="196">
        <f>Sales_Entry!A3054</f>
        <v>0</v>
      </c>
      <c r="B3054" s="197">
        <f>Sales_Entry!B3054</f>
        <v>0</v>
      </c>
      <c r="C3054" s="198">
        <f>Sales_Entry!D3054</f>
        <v>0</v>
      </c>
      <c r="D3054" s="198" t="s">
        <v>1388</v>
      </c>
      <c r="E3054" s="198">
        <f>Sales_Entry!C3054</f>
        <v>0</v>
      </c>
      <c r="F3054" s="198">
        <f>Sales_Entry!E3054</f>
        <v>0</v>
      </c>
      <c r="G3054" s="199">
        <f>N(Sales_Entry!J3054)</f>
        <v>0</v>
      </c>
      <c r="H3054" s="199">
        <v>0</v>
      </c>
      <c r="I3054" s="199">
        <f t="shared" si="47"/>
        <v>0</v>
      </c>
      <c r="J3054" s="200"/>
      <c r="K3054" s="200" t="str" cm="1">
        <f t="array" ref="K3054">IF($C3054="","",IF(AND($C3054=Party_Statement!$C$5,$B3054&gt;=Party_Statement!$C$6,$B3054&lt;=Party_Statement!$E$6),SUMPRODUCT(($C$3:$C3054=Party_Statement!$C$5)*($B$3:$B3054&gt;=Party_Statement!$C$6)*($B$3:$B3054&lt;=Party_Statement!$E$6)),""))</f>
        <v/>
      </c>
    </row>
    <row r="3055" spans="1:11" x14ac:dyDescent="0.2">
      <c r="A3055" s="196">
        <f>Sales_Entry!A3055</f>
        <v>0</v>
      </c>
      <c r="B3055" s="197">
        <f>Sales_Entry!B3055</f>
        <v>0</v>
      </c>
      <c r="C3055" s="198">
        <f>Sales_Entry!D3055</f>
        <v>0</v>
      </c>
      <c r="D3055" s="198" t="s">
        <v>1388</v>
      </c>
      <c r="E3055" s="198">
        <f>Sales_Entry!C3055</f>
        <v>0</v>
      </c>
      <c r="F3055" s="198">
        <f>Sales_Entry!E3055</f>
        <v>0</v>
      </c>
      <c r="G3055" s="199">
        <f>N(Sales_Entry!J3055)</f>
        <v>0</v>
      </c>
      <c r="H3055" s="199">
        <v>0</v>
      </c>
      <c r="I3055" s="199">
        <f t="shared" si="47"/>
        <v>0</v>
      </c>
      <c r="J3055" s="200"/>
      <c r="K3055" s="200" t="str" cm="1">
        <f t="array" ref="K3055">IF($C3055="","",IF(AND($C3055=Party_Statement!$C$5,$B3055&gt;=Party_Statement!$C$6,$B3055&lt;=Party_Statement!$E$6),SUMPRODUCT(($C$3:$C3055=Party_Statement!$C$5)*($B$3:$B3055&gt;=Party_Statement!$C$6)*($B$3:$B3055&lt;=Party_Statement!$E$6)),""))</f>
        <v/>
      </c>
    </row>
    <row r="3056" spans="1:11" x14ac:dyDescent="0.2">
      <c r="A3056" s="196">
        <f>Sales_Entry!A3056</f>
        <v>0</v>
      </c>
      <c r="B3056" s="197">
        <f>Sales_Entry!B3056</f>
        <v>0</v>
      </c>
      <c r="C3056" s="198">
        <f>Sales_Entry!D3056</f>
        <v>0</v>
      </c>
      <c r="D3056" s="198" t="s">
        <v>1388</v>
      </c>
      <c r="E3056" s="198">
        <f>Sales_Entry!C3056</f>
        <v>0</v>
      </c>
      <c r="F3056" s="198">
        <f>Sales_Entry!E3056</f>
        <v>0</v>
      </c>
      <c r="G3056" s="199">
        <f>N(Sales_Entry!J3056)</f>
        <v>0</v>
      </c>
      <c r="H3056" s="199">
        <v>0</v>
      </c>
      <c r="I3056" s="199">
        <f t="shared" si="47"/>
        <v>0</v>
      </c>
      <c r="J3056" s="200"/>
      <c r="K3056" s="200" t="str" cm="1">
        <f t="array" ref="K3056">IF($C3056="","",IF(AND($C3056=Party_Statement!$C$5,$B3056&gt;=Party_Statement!$C$6,$B3056&lt;=Party_Statement!$E$6),SUMPRODUCT(($C$3:$C3056=Party_Statement!$C$5)*($B$3:$B3056&gt;=Party_Statement!$C$6)*($B$3:$B3056&lt;=Party_Statement!$E$6)),""))</f>
        <v/>
      </c>
    </row>
    <row r="3057" spans="1:11" x14ac:dyDescent="0.2">
      <c r="A3057" s="196">
        <f>Sales_Entry!A3057</f>
        <v>0</v>
      </c>
      <c r="B3057" s="197">
        <f>Sales_Entry!B3057</f>
        <v>0</v>
      </c>
      <c r="C3057" s="198">
        <f>Sales_Entry!D3057</f>
        <v>0</v>
      </c>
      <c r="D3057" s="198" t="s">
        <v>1388</v>
      </c>
      <c r="E3057" s="198">
        <f>Sales_Entry!C3057</f>
        <v>0</v>
      </c>
      <c r="F3057" s="198">
        <f>Sales_Entry!E3057</f>
        <v>0</v>
      </c>
      <c r="G3057" s="199">
        <f>N(Sales_Entry!J3057)</f>
        <v>0</v>
      </c>
      <c r="H3057" s="199">
        <v>0</v>
      </c>
      <c r="I3057" s="199">
        <f t="shared" si="47"/>
        <v>0</v>
      </c>
      <c r="J3057" s="200"/>
      <c r="K3057" s="200" t="str" cm="1">
        <f t="array" ref="K3057">IF($C3057="","",IF(AND($C3057=Party_Statement!$C$5,$B3057&gt;=Party_Statement!$C$6,$B3057&lt;=Party_Statement!$E$6),SUMPRODUCT(($C$3:$C3057=Party_Statement!$C$5)*($B$3:$B3057&gt;=Party_Statement!$C$6)*($B$3:$B3057&lt;=Party_Statement!$E$6)),""))</f>
        <v/>
      </c>
    </row>
    <row r="3058" spans="1:11" x14ac:dyDescent="0.2">
      <c r="A3058" s="196">
        <f>Sales_Entry!A3058</f>
        <v>0</v>
      </c>
      <c r="B3058" s="197">
        <f>Sales_Entry!B3058</f>
        <v>0</v>
      </c>
      <c r="C3058" s="198">
        <f>Sales_Entry!D3058</f>
        <v>0</v>
      </c>
      <c r="D3058" s="198" t="s">
        <v>1388</v>
      </c>
      <c r="E3058" s="198">
        <f>Sales_Entry!C3058</f>
        <v>0</v>
      </c>
      <c r="F3058" s="198">
        <f>Sales_Entry!E3058</f>
        <v>0</v>
      </c>
      <c r="G3058" s="199">
        <f>N(Sales_Entry!J3058)</f>
        <v>0</v>
      </c>
      <c r="H3058" s="199">
        <v>0</v>
      </c>
      <c r="I3058" s="199">
        <f t="shared" si="47"/>
        <v>0</v>
      </c>
      <c r="J3058" s="200"/>
      <c r="K3058" s="200" t="str" cm="1">
        <f t="array" ref="K3058">IF($C3058="","",IF(AND($C3058=Party_Statement!$C$5,$B3058&gt;=Party_Statement!$C$6,$B3058&lt;=Party_Statement!$E$6),SUMPRODUCT(($C$3:$C3058=Party_Statement!$C$5)*($B$3:$B3058&gt;=Party_Statement!$C$6)*($B$3:$B3058&lt;=Party_Statement!$E$6)),""))</f>
        <v/>
      </c>
    </row>
    <row r="3059" spans="1:11" x14ac:dyDescent="0.2">
      <c r="A3059" s="196">
        <f>Sales_Entry!A3059</f>
        <v>0</v>
      </c>
      <c r="B3059" s="197">
        <f>Sales_Entry!B3059</f>
        <v>0</v>
      </c>
      <c r="C3059" s="198">
        <f>Sales_Entry!D3059</f>
        <v>0</v>
      </c>
      <c r="D3059" s="198" t="s">
        <v>1388</v>
      </c>
      <c r="E3059" s="198">
        <f>Sales_Entry!C3059</f>
        <v>0</v>
      </c>
      <c r="F3059" s="198">
        <f>Sales_Entry!E3059</f>
        <v>0</v>
      </c>
      <c r="G3059" s="199">
        <f>N(Sales_Entry!J3059)</f>
        <v>0</v>
      </c>
      <c r="H3059" s="199">
        <v>0</v>
      </c>
      <c r="I3059" s="199">
        <f t="shared" si="47"/>
        <v>0</v>
      </c>
      <c r="J3059" s="200"/>
      <c r="K3059" s="200" t="str" cm="1">
        <f t="array" ref="K3059">IF($C3059="","",IF(AND($C3059=Party_Statement!$C$5,$B3059&gt;=Party_Statement!$C$6,$B3059&lt;=Party_Statement!$E$6),SUMPRODUCT(($C$3:$C3059=Party_Statement!$C$5)*($B$3:$B3059&gt;=Party_Statement!$C$6)*($B$3:$B3059&lt;=Party_Statement!$E$6)),""))</f>
        <v/>
      </c>
    </row>
    <row r="3060" spans="1:11" x14ac:dyDescent="0.2">
      <c r="A3060" s="196">
        <f>Sales_Entry!A3060</f>
        <v>0</v>
      </c>
      <c r="B3060" s="197">
        <f>Sales_Entry!B3060</f>
        <v>0</v>
      </c>
      <c r="C3060" s="198">
        <f>Sales_Entry!D3060</f>
        <v>0</v>
      </c>
      <c r="D3060" s="198" t="s">
        <v>1388</v>
      </c>
      <c r="E3060" s="198">
        <f>Sales_Entry!C3060</f>
        <v>0</v>
      </c>
      <c r="F3060" s="198">
        <f>Sales_Entry!E3060</f>
        <v>0</v>
      </c>
      <c r="G3060" s="199">
        <f>N(Sales_Entry!J3060)</f>
        <v>0</v>
      </c>
      <c r="H3060" s="199">
        <v>0</v>
      </c>
      <c r="I3060" s="199">
        <f t="shared" si="47"/>
        <v>0</v>
      </c>
      <c r="J3060" s="200"/>
      <c r="K3060" s="200" t="str" cm="1">
        <f t="array" ref="K3060">IF($C3060="","",IF(AND($C3060=Party_Statement!$C$5,$B3060&gt;=Party_Statement!$C$6,$B3060&lt;=Party_Statement!$E$6),SUMPRODUCT(($C$3:$C3060=Party_Statement!$C$5)*($B$3:$B3060&gt;=Party_Statement!$C$6)*($B$3:$B3060&lt;=Party_Statement!$E$6)),""))</f>
        <v/>
      </c>
    </row>
    <row r="3061" spans="1:11" x14ac:dyDescent="0.2">
      <c r="A3061" s="196">
        <f>Sales_Entry!A3061</f>
        <v>0</v>
      </c>
      <c r="B3061" s="197">
        <f>Sales_Entry!B3061</f>
        <v>0</v>
      </c>
      <c r="C3061" s="198">
        <f>Sales_Entry!D3061</f>
        <v>0</v>
      </c>
      <c r="D3061" s="198" t="s">
        <v>1388</v>
      </c>
      <c r="E3061" s="198">
        <f>Sales_Entry!C3061</f>
        <v>0</v>
      </c>
      <c r="F3061" s="198">
        <f>Sales_Entry!E3061</f>
        <v>0</v>
      </c>
      <c r="G3061" s="199">
        <f>N(Sales_Entry!J3061)</f>
        <v>0</v>
      </c>
      <c r="H3061" s="199">
        <v>0</v>
      </c>
      <c r="I3061" s="199">
        <f t="shared" si="47"/>
        <v>0</v>
      </c>
      <c r="J3061" s="200"/>
      <c r="K3061" s="200" t="str" cm="1">
        <f t="array" ref="K3061">IF($C3061="","",IF(AND($C3061=Party_Statement!$C$5,$B3061&gt;=Party_Statement!$C$6,$B3061&lt;=Party_Statement!$E$6),SUMPRODUCT(($C$3:$C3061=Party_Statement!$C$5)*($B$3:$B3061&gt;=Party_Statement!$C$6)*($B$3:$B3061&lt;=Party_Statement!$E$6)),""))</f>
        <v/>
      </c>
    </row>
    <row r="3062" spans="1:11" x14ac:dyDescent="0.2">
      <c r="A3062" s="196">
        <f>Sales_Entry!A3062</f>
        <v>0</v>
      </c>
      <c r="B3062" s="197">
        <f>Sales_Entry!B3062</f>
        <v>0</v>
      </c>
      <c r="C3062" s="198">
        <f>Sales_Entry!D3062</f>
        <v>0</v>
      </c>
      <c r="D3062" s="198" t="s">
        <v>1388</v>
      </c>
      <c r="E3062" s="198">
        <f>Sales_Entry!C3062</f>
        <v>0</v>
      </c>
      <c r="F3062" s="198">
        <f>Sales_Entry!E3062</f>
        <v>0</v>
      </c>
      <c r="G3062" s="199">
        <f>N(Sales_Entry!J3062)</f>
        <v>0</v>
      </c>
      <c r="H3062" s="199">
        <v>0</v>
      </c>
      <c r="I3062" s="199">
        <f t="shared" si="47"/>
        <v>0</v>
      </c>
      <c r="J3062" s="200"/>
      <c r="K3062" s="200" t="str" cm="1">
        <f t="array" ref="K3062">IF($C3062="","",IF(AND($C3062=Party_Statement!$C$5,$B3062&gt;=Party_Statement!$C$6,$B3062&lt;=Party_Statement!$E$6),SUMPRODUCT(($C$3:$C3062=Party_Statement!$C$5)*($B$3:$B3062&gt;=Party_Statement!$C$6)*($B$3:$B3062&lt;=Party_Statement!$E$6)),""))</f>
        <v/>
      </c>
    </row>
    <row r="3063" spans="1:11" x14ac:dyDescent="0.2">
      <c r="A3063" s="196">
        <f>Sales_Entry!A3063</f>
        <v>0</v>
      </c>
      <c r="B3063" s="197">
        <f>Sales_Entry!B3063</f>
        <v>0</v>
      </c>
      <c r="C3063" s="198">
        <f>Sales_Entry!D3063</f>
        <v>0</v>
      </c>
      <c r="D3063" s="198" t="s">
        <v>1388</v>
      </c>
      <c r="E3063" s="198">
        <f>Sales_Entry!C3063</f>
        <v>0</v>
      </c>
      <c r="F3063" s="198">
        <f>Sales_Entry!E3063</f>
        <v>0</v>
      </c>
      <c r="G3063" s="199">
        <f>N(Sales_Entry!J3063)</f>
        <v>0</v>
      </c>
      <c r="H3063" s="199">
        <v>0</v>
      </c>
      <c r="I3063" s="199">
        <f t="shared" si="47"/>
        <v>0</v>
      </c>
      <c r="J3063" s="200"/>
      <c r="K3063" s="200" t="str" cm="1">
        <f t="array" ref="K3063">IF($C3063="","",IF(AND($C3063=Party_Statement!$C$5,$B3063&gt;=Party_Statement!$C$6,$B3063&lt;=Party_Statement!$E$6),SUMPRODUCT(($C$3:$C3063=Party_Statement!$C$5)*($B$3:$B3063&gt;=Party_Statement!$C$6)*($B$3:$B3063&lt;=Party_Statement!$E$6)),""))</f>
        <v/>
      </c>
    </row>
    <row r="3064" spans="1:11" x14ac:dyDescent="0.2">
      <c r="A3064" s="196">
        <f>Sales_Entry!A3064</f>
        <v>0</v>
      </c>
      <c r="B3064" s="197">
        <f>Sales_Entry!B3064</f>
        <v>0</v>
      </c>
      <c r="C3064" s="198">
        <f>Sales_Entry!D3064</f>
        <v>0</v>
      </c>
      <c r="D3064" s="198" t="s">
        <v>1388</v>
      </c>
      <c r="E3064" s="198">
        <f>Sales_Entry!C3064</f>
        <v>0</v>
      </c>
      <c r="F3064" s="198">
        <f>Sales_Entry!E3064</f>
        <v>0</v>
      </c>
      <c r="G3064" s="199">
        <f>N(Sales_Entry!J3064)</f>
        <v>0</v>
      </c>
      <c r="H3064" s="199">
        <v>0</v>
      </c>
      <c r="I3064" s="199">
        <f t="shared" si="47"/>
        <v>0</v>
      </c>
      <c r="J3064" s="200"/>
      <c r="K3064" s="200" t="str" cm="1">
        <f t="array" ref="K3064">IF($C3064="","",IF(AND($C3064=Party_Statement!$C$5,$B3064&gt;=Party_Statement!$C$6,$B3064&lt;=Party_Statement!$E$6),SUMPRODUCT(($C$3:$C3064=Party_Statement!$C$5)*($B$3:$B3064&gt;=Party_Statement!$C$6)*($B$3:$B3064&lt;=Party_Statement!$E$6)),""))</f>
        <v/>
      </c>
    </row>
    <row r="3065" spans="1:11" x14ac:dyDescent="0.2">
      <c r="A3065" s="196">
        <f>Sales_Entry!A3065</f>
        <v>0</v>
      </c>
      <c r="B3065" s="197">
        <f>Sales_Entry!B3065</f>
        <v>0</v>
      </c>
      <c r="C3065" s="198">
        <f>Sales_Entry!D3065</f>
        <v>0</v>
      </c>
      <c r="D3065" s="198" t="s">
        <v>1388</v>
      </c>
      <c r="E3065" s="198">
        <f>Sales_Entry!C3065</f>
        <v>0</v>
      </c>
      <c r="F3065" s="198">
        <f>Sales_Entry!E3065</f>
        <v>0</v>
      </c>
      <c r="G3065" s="199">
        <f>N(Sales_Entry!J3065)</f>
        <v>0</v>
      </c>
      <c r="H3065" s="199">
        <v>0</v>
      </c>
      <c r="I3065" s="199">
        <f t="shared" si="47"/>
        <v>0</v>
      </c>
      <c r="J3065" s="200"/>
      <c r="K3065" s="200" t="str" cm="1">
        <f t="array" ref="K3065">IF($C3065="","",IF(AND($C3065=Party_Statement!$C$5,$B3065&gt;=Party_Statement!$C$6,$B3065&lt;=Party_Statement!$E$6),SUMPRODUCT(($C$3:$C3065=Party_Statement!$C$5)*($B$3:$B3065&gt;=Party_Statement!$C$6)*($B$3:$B3065&lt;=Party_Statement!$E$6)),""))</f>
        <v/>
      </c>
    </row>
    <row r="3066" spans="1:11" x14ac:dyDescent="0.2">
      <c r="A3066" s="196">
        <f>Sales_Entry!A3066</f>
        <v>0</v>
      </c>
      <c r="B3066" s="197">
        <f>Sales_Entry!B3066</f>
        <v>0</v>
      </c>
      <c r="C3066" s="198">
        <f>Sales_Entry!D3066</f>
        <v>0</v>
      </c>
      <c r="D3066" s="198" t="s">
        <v>1388</v>
      </c>
      <c r="E3066" s="198">
        <f>Sales_Entry!C3066</f>
        <v>0</v>
      </c>
      <c r="F3066" s="198">
        <f>Sales_Entry!E3066</f>
        <v>0</v>
      </c>
      <c r="G3066" s="199">
        <f>N(Sales_Entry!J3066)</f>
        <v>0</v>
      </c>
      <c r="H3066" s="199">
        <v>0</v>
      </c>
      <c r="I3066" s="199">
        <f t="shared" si="47"/>
        <v>0</v>
      </c>
      <c r="J3066" s="200"/>
      <c r="K3066" s="200" t="str" cm="1">
        <f t="array" ref="K3066">IF($C3066="","",IF(AND($C3066=Party_Statement!$C$5,$B3066&gt;=Party_Statement!$C$6,$B3066&lt;=Party_Statement!$E$6),SUMPRODUCT(($C$3:$C3066=Party_Statement!$C$5)*($B$3:$B3066&gt;=Party_Statement!$C$6)*($B$3:$B3066&lt;=Party_Statement!$E$6)),""))</f>
        <v/>
      </c>
    </row>
    <row r="3067" spans="1:11" x14ac:dyDescent="0.2">
      <c r="A3067" s="196">
        <f>Sales_Entry!A3067</f>
        <v>0</v>
      </c>
      <c r="B3067" s="197">
        <f>Sales_Entry!B3067</f>
        <v>0</v>
      </c>
      <c r="C3067" s="198">
        <f>Sales_Entry!D3067</f>
        <v>0</v>
      </c>
      <c r="D3067" s="198" t="s">
        <v>1388</v>
      </c>
      <c r="E3067" s="198">
        <f>Sales_Entry!C3067</f>
        <v>0</v>
      </c>
      <c r="F3067" s="198">
        <f>Sales_Entry!E3067</f>
        <v>0</v>
      </c>
      <c r="G3067" s="199">
        <f>N(Sales_Entry!J3067)</f>
        <v>0</v>
      </c>
      <c r="H3067" s="199">
        <v>0</v>
      </c>
      <c r="I3067" s="199">
        <f t="shared" si="47"/>
        <v>0</v>
      </c>
      <c r="J3067" s="200"/>
      <c r="K3067" s="200" t="str" cm="1">
        <f t="array" ref="K3067">IF($C3067="","",IF(AND($C3067=Party_Statement!$C$5,$B3067&gt;=Party_Statement!$C$6,$B3067&lt;=Party_Statement!$E$6),SUMPRODUCT(($C$3:$C3067=Party_Statement!$C$5)*($B$3:$B3067&gt;=Party_Statement!$C$6)*($B$3:$B3067&lt;=Party_Statement!$E$6)),""))</f>
        <v/>
      </c>
    </row>
    <row r="3068" spans="1:11" x14ac:dyDescent="0.2">
      <c r="A3068" s="196">
        <f>Sales_Entry!A3068</f>
        <v>0</v>
      </c>
      <c r="B3068" s="197">
        <f>Sales_Entry!B3068</f>
        <v>0</v>
      </c>
      <c r="C3068" s="198">
        <f>Sales_Entry!D3068</f>
        <v>0</v>
      </c>
      <c r="D3068" s="198" t="s">
        <v>1388</v>
      </c>
      <c r="E3068" s="198">
        <f>Sales_Entry!C3068</f>
        <v>0</v>
      </c>
      <c r="F3068" s="198">
        <f>Sales_Entry!E3068</f>
        <v>0</v>
      </c>
      <c r="G3068" s="199">
        <f>N(Sales_Entry!J3068)</f>
        <v>0</v>
      </c>
      <c r="H3068" s="199">
        <v>0</v>
      </c>
      <c r="I3068" s="199">
        <f t="shared" si="47"/>
        <v>0</v>
      </c>
      <c r="J3068" s="200"/>
      <c r="K3068" s="200" t="str" cm="1">
        <f t="array" ref="K3068">IF($C3068="","",IF(AND($C3068=Party_Statement!$C$5,$B3068&gt;=Party_Statement!$C$6,$B3068&lt;=Party_Statement!$E$6),SUMPRODUCT(($C$3:$C3068=Party_Statement!$C$5)*($B$3:$B3068&gt;=Party_Statement!$C$6)*($B$3:$B3068&lt;=Party_Statement!$E$6)),""))</f>
        <v/>
      </c>
    </row>
    <row r="3069" spans="1:11" x14ac:dyDescent="0.2">
      <c r="A3069" s="196">
        <f>Sales_Entry!A3069</f>
        <v>0</v>
      </c>
      <c r="B3069" s="197">
        <f>Sales_Entry!B3069</f>
        <v>0</v>
      </c>
      <c r="C3069" s="198">
        <f>Sales_Entry!D3069</f>
        <v>0</v>
      </c>
      <c r="D3069" s="198" t="s">
        <v>1388</v>
      </c>
      <c r="E3069" s="198">
        <f>Sales_Entry!C3069</f>
        <v>0</v>
      </c>
      <c r="F3069" s="198">
        <f>Sales_Entry!E3069</f>
        <v>0</v>
      </c>
      <c r="G3069" s="199">
        <f>N(Sales_Entry!J3069)</f>
        <v>0</v>
      </c>
      <c r="H3069" s="199">
        <v>0</v>
      </c>
      <c r="I3069" s="199">
        <f t="shared" si="47"/>
        <v>0</v>
      </c>
      <c r="J3069" s="200"/>
      <c r="K3069" s="200" t="str" cm="1">
        <f t="array" ref="K3069">IF($C3069="","",IF(AND($C3069=Party_Statement!$C$5,$B3069&gt;=Party_Statement!$C$6,$B3069&lt;=Party_Statement!$E$6),SUMPRODUCT(($C$3:$C3069=Party_Statement!$C$5)*($B$3:$B3069&gt;=Party_Statement!$C$6)*($B$3:$B3069&lt;=Party_Statement!$E$6)),""))</f>
        <v/>
      </c>
    </row>
    <row r="3070" spans="1:11" x14ac:dyDescent="0.2">
      <c r="A3070" s="196">
        <f>Sales_Entry!A3070</f>
        <v>0</v>
      </c>
      <c r="B3070" s="197">
        <f>Sales_Entry!B3070</f>
        <v>0</v>
      </c>
      <c r="C3070" s="198">
        <f>Sales_Entry!D3070</f>
        <v>0</v>
      </c>
      <c r="D3070" s="198" t="s">
        <v>1388</v>
      </c>
      <c r="E3070" s="198">
        <f>Sales_Entry!C3070</f>
        <v>0</v>
      </c>
      <c r="F3070" s="198">
        <f>Sales_Entry!E3070</f>
        <v>0</v>
      </c>
      <c r="G3070" s="199">
        <f>N(Sales_Entry!J3070)</f>
        <v>0</v>
      </c>
      <c r="H3070" s="199">
        <v>0</v>
      </c>
      <c r="I3070" s="199">
        <f t="shared" si="47"/>
        <v>0</v>
      </c>
      <c r="J3070" s="200"/>
      <c r="K3070" s="200" t="str" cm="1">
        <f t="array" ref="K3070">IF($C3070="","",IF(AND($C3070=Party_Statement!$C$5,$B3070&gt;=Party_Statement!$C$6,$B3070&lt;=Party_Statement!$E$6),SUMPRODUCT(($C$3:$C3070=Party_Statement!$C$5)*($B$3:$B3070&gt;=Party_Statement!$C$6)*($B$3:$B3070&lt;=Party_Statement!$E$6)),""))</f>
        <v/>
      </c>
    </row>
    <row r="3071" spans="1:11" x14ac:dyDescent="0.2">
      <c r="A3071" s="196">
        <f>Sales_Entry!A3071</f>
        <v>0</v>
      </c>
      <c r="B3071" s="197">
        <f>Sales_Entry!B3071</f>
        <v>0</v>
      </c>
      <c r="C3071" s="198">
        <f>Sales_Entry!D3071</f>
        <v>0</v>
      </c>
      <c r="D3071" s="198" t="s">
        <v>1388</v>
      </c>
      <c r="E3071" s="198">
        <f>Sales_Entry!C3071</f>
        <v>0</v>
      </c>
      <c r="F3071" s="198">
        <f>Sales_Entry!E3071</f>
        <v>0</v>
      </c>
      <c r="G3071" s="199">
        <f>N(Sales_Entry!J3071)</f>
        <v>0</v>
      </c>
      <c r="H3071" s="199">
        <v>0</v>
      </c>
      <c r="I3071" s="199">
        <f t="shared" si="47"/>
        <v>0</v>
      </c>
      <c r="J3071" s="200"/>
      <c r="K3071" s="200" t="str" cm="1">
        <f t="array" ref="K3071">IF($C3071="","",IF(AND($C3071=Party_Statement!$C$5,$B3071&gt;=Party_Statement!$C$6,$B3071&lt;=Party_Statement!$E$6),SUMPRODUCT(($C$3:$C3071=Party_Statement!$C$5)*($B$3:$B3071&gt;=Party_Statement!$C$6)*($B$3:$B3071&lt;=Party_Statement!$E$6)),""))</f>
        <v/>
      </c>
    </row>
    <row r="3072" spans="1:11" x14ac:dyDescent="0.2">
      <c r="A3072" s="196">
        <f>Sales_Entry!A3072</f>
        <v>0</v>
      </c>
      <c r="B3072" s="197">
        <f>Sales_Entry!B3072</f>
        <v>0</v>
      </c>
      <c r="C3072" s="198">
        <f>Sales_Entry!D3072</f>
        <v>0</v>
      </c>
      <c r="D3072" s="198" t="s">
        <v>1388</v>
      </c>
      <c r="E3072" s="198">
        <f>Sales_Entry!C3072</f>
        <v>0</v>
      </c>
      <c r="F3072" s="198">
        <f>Sales_Entry!E3072</f>
        <v>0</v>
      </c>
      <c r="G3072" s="199">
        <f>N(Sales_Entry!J3072)</f>
        <v>0</v>
      </c>
      <c r="H3072" s="199">
        <v>0</v>
      </c>
      <c r="I3072" s="199">
        <f t="shared" si="47"/>
        <v>0</v>
      </c>
      <c r="J3072" s="200"/>
      <c r="K3072" s="200" t="str" cm="1">
        <f t="array" ref="K3072">IF($C3072="","",IF(AND($C3072=Party_Statement!$C$5,$B3072&gt;=Party_Statement!$C$6,$B3072&lt;=Party_Statement!$E$6),SUMPRODUCT(($C$3:$C3072=Party_Statement!$C$5)*($B$3:$B3072&gt;=Party_Statement!$C$6)*($B$3:$B3072&lt;=Party_Statement!$E$6)),""))</f>
        <v/>
      </c>
    </row>
    <row r="3073" spans="1:11" x14ac:dyDescent="0.2">
      <c r="A3073" s="196">
        <f>Sales_Entry!A3073</f>
        <v>0</v>
      </c>
      <c r="B3073" s="197">
        <f>Sales_Entry!B3073</f>
        <v>0</v>
      </c>
      <c r="C3073" s="198">
        <f>Sales_Entry!D3073</f>
        <v>0</v>
      </c>
      <c r="D3073" s="198" t="s">
        <v>1388</v>
      </c>
      <c r="E3073" s="198">
        <f>Sales_Entry!C3073</f>
        <v>0</v>
      </c>
      <c r="F3073" s="198">
        <f>Sales_Entry!E3073</f>
        <v>0</v>
      </c>
      <c r="G3073" s="199">
        <f>N(Sales_Entry!J3073)</f>
        <v>0</v>
      </c>
      <c r="H3073" s="199">
        <v>0</v>
      </c>
      <c r="I3073" s="199">
        <f t="shared" si="47"/>
        <v>0</v>
      </c>
      <c r="J3073" s="200"/>
      <c r="K3073" s="200" t="str" cm="1">
        <f t="array" ref="K3073">IF($C3073="","",IF(AND($C3073=Party_Statement!$C$5,$B3073&gt;=Party_Statement!$C$6,$B3073&lt;=Party_Statement!$E$6),SUMPRODUCT(($C$3:$C3073=Party_Statement!$C$5)*($B$3:$B3073&gt;=Party_Statement!$C$6)*($B$3:$B3073&lt;=Party_Statement!$E$6)),""))</f>
        <v/>
      </c>
    </row>
    <row r="3074" spans="1:11" x14ac:dyDescent="0.2">
      <c r="A3074" s="196">
        <f>Sales_Entry!A3074</f>
        <v>0</v>
      </c>
      <c r="B3074" s="197">
        <f>Sales_Entry!B3074</f>
        <v>0</v>
      </c>
      <c r="C3074" s="198">
        <f>Sales_Entry!D3074</f>
        <v>0</v>
      </c>
      <c r="D3074" s="198" t="s">
        <v>1388</v>
      </c>
      <c r="E3074" s="198">
        <f>Sales_Entry!C3074</f>
        <v>0</v>
      </c>
      <c r="F3074" s="198">
        <f>Sales_Entry!E3074</f>
        <v>0</v>
      </c>
      <c r="G3074" s="199">
        <f>N(Sales_Entry!J3074)</f>
        <v>0</v>
      </c>
      <c r="H3074" s="199">
        <v>0</v>
      </c>
      <c r="I3074" s="199">
        <f t="shared" si="47"/>
        <v>0</v>
      </c>
      <c r="J3074" s="200"/>
      <c r="K3074" s="200" t="str" cm="1">
        <f t="array" ref="K3074">IF($C3074="","",IF(AND($C3074=Party_Statement!$C$5,$B3074&gt;=Party_Statement!$C$6,$B3074&lt;=Party_Statement!$E$6),SUMPRODUCT(($C$3:$C3074=Party_Statement!$C$5)*($B$3:$B3074&gt;=Party_Statement!$C$6)*($B$3:$B3074&lt;=Party_Statement!$E$6)),""))</f>
        <v/>
      </c>
    </row>
    <row r="3075" spans="1:11" x14ac:dyDescent="0.2">
      <c r="A3075" s="196">
        <f>Sales_Entry!A3075</f>
        <v>0</v>
      </c>
      <c r="B3075" s="197">
        <f>Sales_Entry!B3075</f>
        <v>0</v>
      </c>
      <c r="C3075" s="198">
        <f>Sales_Entry!D3075</f>
        <v>0</v>
      </c>
      <c r="D3075" s="198" t="s">
        <v>1388</v>
      </c>
      <c r="E3075" s="198">
        <f>Sales_Entry!C3075</f>
        <v>0</v>
      </c>
      <c r="F3075" s="198">
        <f>Sales_Entry!E3075</f>
        <v>0</v>
      </c>
      <c r="G3075" s="199">
        <f>N(Sales_Entry!J3075)</f>
        <v>0</v>
      </c>
      <c r="H3075" s="199">
        <v>0</v>
      </c>
      <c r="I3075" s="199">
        <f t="shared" si="47"/>
        <v>0</v>
      </c>
      <c r="J3075" s="200"/>
      <c r="K3075" s="200" t="str" cm="1">
        <f t="array" ref="K3075">IF($C3075="","",IF(AND($C3075=Party_Statement!$C$5,$B3075&gt;=Party_Statement!$C$6,$B3075&lt;=Party_Statement!$E$6),SUMPRODUCT(($C$3:$C3075=Party_Statement!$C$5)*($B$3:$B3075&gt;=Party_Statement!$C$6)*($B$3:$B3075&lt;=Party_Statement!$E$6)),""))</f>
        <v/>
      </c>
    </row>
    <row r="3076" spans="1:11" x14ac:dyDescent="0.2">
      <c r="A3076" s="196">
        <f>Sales_Entry!A3076</f>
        <v>0</v>
      </c>
      <c r="B3076" s="197">
        <f>Sales_Entry!B3076</f>
        <v>0</v>
      </c>
      <c r="C3076" s="198">
        <f>Sales_Entry!D3076</f>
        <v>0</v>
      </c>
      <c r="D3076" s="198" t="s">
        <v>1388</v>
      </c>
      <c r="E3076" s="198">
        <f>Sales_Entry!C3076</f>
        <v>0</v>
      </c>
      <c r="F3076" s="198">
        <f>Sales_Entry!E3076</f>
        <v>0</v>
      </c>
      <c r="G3076" s="199">
        <f>N(Sales_Entry!J3076)</f>
        <v>0</v>
      </c>
      <c r="H3076" s="199">
        <v>0</v>
      </c>
      <c r="I3076" s="199">
        <f t="shared" ref="I3076:I3139" si="48">IF($C3076="","",$G3076-$H3076)</f>
        <v>0</v>
      </c>
      <c r="J3076" s="200"/>
      <c r="K3076" s="200" t="str" cm="1">
        <f t="array" ref="K3076">IF($C3076="","",IF(AND($C3076=Party_Statement!$C$5,$B3076&gt;=Party_Statement!$C$6,$B3076&lt;=Party_Statement!$E$6),SUMPRODUCT(($C$3:$C3076=Party_Statement!$C$5)*($B$3:$B3076&gt;=Party_Statement!$C$6)*($B$3:$B3076&lt;=Party_Statement!$E$6)),""))</f>
        <v/>
      </c>
    </row>
    <row r="3077" spans="1:11" x14ac:dyDescent="0.2">
      <c r="A3077" s="196">
        <f>Sales_Entry!A3077</f>
        <v>0</v>
      </c>
      <c r="B3077" s="197">
        <f>Sales_Entry!B3077</f>
        <v>0</v>
      </c>
      <c r="C3077" s="198">
        <f>Sales_Entry!D3077</f>
        <v>0</v>
      </c>
      <c r="D3077" s="198" t="s">
        <v>1388</v>
      </c>
      <c r="E3077" s="198">
        <f>Sales_Entry!C3077</f>
        <v>0</v>
      </c>
      <c r="F3077" s="198">
        <f>Sales_Entry!E3077</f>
        <v>0</v>
      </c>
      <c r="G3077" s="199">
        <f>N(Sales_Entry!J3077)</f>
        <v>0</v>
      </c>
      <c r="H3077" s="199">
        <v>0</v>
      </c>
      <c r="I3077" s="199">
        <f t="shared" si="48"/>
        <v>0</v>
      </c>
      <c r="J3077" s="200"/>
      <c r="K3077" s="200" t="str" cm="1">
        <f t="array" ref="K3077">IF($C3077="","",IF(AND($C3077=Party_Statement!$C$5,$B3077&gt;=Party_Statement!$C$6,$B3077&lt;=Party_Statement!$E$6),SUMPRODUCT(($C$3:$C3077=Party_Statement!$C$5)*($B$3:$B3077&gt;=Party_Statement!$C$6)*($B$3:$B3077&lt;=Party_Statement!$E$6)),""))</f>
        <v/>
      </c>
    </row>
    <row r="3078" spans="1:11" x14ac:dyDescent="0.2">
      <c r="A3078" s="196">
        <f>Sales_Entry!A3078</f>
        <v>0</v>
      </c>
      <c r="B3078" s="197">
        <f>Sales_Entry!B3078</f>
        <v>0</v>
      </c>
      <c r="C3078" s="198">
        <f>Sales_Entry!D3078</f>
        <v>0</v>
      </c>
      <c r="D3078" s="198" t="s">
        <v>1388</v>
      </c>
      <c r="E3078" s="198">
        <f>Sales_Entry!C3078</f>
        <v>0</v>
      </c>
      <c r="F3078" s="198">
        <f>Sales_Entry!E3078</f>
        <v>0</v>
      </c>
      <c r="G3078" s="199">
        <f>N(Sales_Entry!J3078)</f>
        <v>0</v>
      </c>
      <c r="H3078" s="199">
        <v>0</v>
      </c>
      <c r="I3078" s="199">
        <f t="shared" si="48"/>
        <v>0</v>
      </c>
      <c r="J3078" s="200"/>
      <c r="K3078" s="200" t="str" cm="1">
        <f t="array" ref="K3078">IF($C3078="","",IF(AND($C3078=Party_Statement!$C$5,$B3078&gt;=Party_Statement!$C$6,$B3078&lt;=Party_Statement!$E$6),SUMPRODUCT(($C$3:$C3078=Party_Statement!$C$5)*($B$3:$B3078&gt;=Party_Statement!$C$6)*($B$3:$B3078&lt;=Party_Statement!$E$6)),""))</f>
        <v/>
      </c>
    </row>
    <row r="3079" spans="1:11" x14ac:dyDescent="0.2">
      <c r="A3079" s="196">
        <f>Sales_Entry!A3079</f>
        <v>0</v>
      </c>
      <c r="B3079" s="197">
        <f>Sales_Entry!B3079</f>
        <v>0</v>
      </c>
      <c r="C3079" s="198">
        <f>Sales_Entry!D3079</f>
        <v>0</v>
      </c>
      <c r="D3079" s="198" t="s">
        <v>1388</v>
      </c>
      <c r="E3079" s="198">
        <f>Sales_Entry!C3079</f>
        <v>0</v>
      </c>
      <c r="F3079" s="198">
        <f>Sales_Entry!E3079</f>
        <v>0</v>
      </c>
      <c r="G3079" s="199">
        <f>N(Sales_Entry!J3079)</f>
        <v>0</v>
      </c>
      <c r="H3079" s="199">
        <v>0</v>
      </c>
      <c r="I3079" s="199">
        <f t="shared" si="48"/>
        <v>0</v>
      </c>
      <c r="J3079" s="200"/>
      <c r="K3079" s="200" t="str" cm="1">
        <f t="array" ref="K3079">IF($C3079="","",IF(AND($C3079=Party_Statement!$C$5,$B3079&gt;=Party_Statement!$C$6,$B3079&lt;=Party_Statement!$E$6),SUMPRODUCT(($C$3:$C3079=Party_Statement!$C$5)*($B$3:$B3079&gt;=Party_Statement!$C$6)*($B$3:$B3079&lt;=Party_Statement!$E$6)),""))</f>
        <v/>
      </c>
    </row>
    <row r="3080" spans="1:11" x14ac:dyDescent="0.2">
      <c r="A3080" s="196">
        <f>Sales_Entry!A3080</f>
        <v>0</v>
      </c>
      <c r="B3080" s="197">
        <f>Sales_Entry!B3080</f>
        <v>0</v>
      </c>
      <c r="C3080" s="198">
        <f>Sales_Entry!D3080</f>
        <v>0</v>
      </c>
      <c r="D3080" s="198" t="s">
        <v>1388</v>
      </c>
      <c r="E3080" s="198">
        <f>Sales_Entry!C3080</f>
        <v>0</v>
      </c>
      <c r="F3080" s="198">
        <f>Sales_Entry!E3080</f>
        <v>0</v>
      </c>
      <c r="G3080" s="199">
        <f>N(Sales_Entry!J3080)</f>
        <v>0</v>
      </c>
      <c r="H3080" s="199">
        <v>0</v>
      </c>
      <c r="I3080" s="199">
        <f t="shared" si="48"/>
        <v>0</v>
      </c>
      <c r="J3080" s="200"/>
      <c r="K3080" s="200" t="str" cm="1">
        <f t="array" ref="K3080">IF($C3080="","",IF(AND($C3080=Party_Statement!$C$5,$B3080&gt;=Party_Statement!$C$6,$B3080&lt;=Party_Statement!$E$6),SUMPRODUCT(($C$3:$C3080=Party_Statement!$C$5)*($B$3:$B3080&gt;=Party_Statement!$C$6)*($B$3:$B3080&lt;=Party_Statement!$E$6)),""))</f>
        <v/>
      </c>
    </row>
    <row r="3081" spans="1:11" x14ac:dyDescent="0.2">
      <c r="A3081" s="196">
        <f>Sales_Entry!A3081</f>
        <v>0</v>
      </c>
      <c r="B3081" s="197">
        <f>Sales_Entry!B3081</f>
        <v>0</v>
      </c>
      <c r="C3081" s="198">
        <f>Sales_Entry!D3081</f>
        <v>0</v>
      </c>
      <c r="D3081" s="198" t="s">
        <v>1388</v>
      </c>
      <c r="E3081" s="198">
        <f>Sales_Entry!C3081</f>
        <v>0</v>
      </c>
      <c r="F3081" s="198">
        <f>Sales_Entry!E3081</f>
        <v>0</v>
      </c>
      <c r="G3081" s="199">
        <f>N(Sales_Entry!J3081)</f>
        <v>0</v>
      </c>
      <c r="H3081" s="199">
        <v>0</v>
      </c>
      <c r="I3081" s="199">
        <f t="shared" si="48"/>
        <v>0</v>
      </c>
      <c r="J3081" s="200"/>
      <c r="K3081" s="200" t="str" cm="1">
        <f t="array" ref="K3081">IF($C3081="","",IF(AND($C3081=Party_Statement!$C$5,$B3081&gt;=Party_Statement!$C$6,$B3081&lt;=Party_Statement!$E$6),SUMPRODUCT(($C$3:$C3081=Party_Statement!$C$5)*($B$3:$B3081&gt;=Party_Statement!$C$6)*($B$3:$B3081&lt;=Party_Statement!$E$6)),""))</f>
        <v/>
      </c>
    </row>
    <row r="3082" spans="1:11" x14ac:dyDescent="0.2">
      <c r="A3082" s="196">
        <f>Sales_Entry!A3082</f>
        <v>0</v>
      </c>
      <c r="B3082" s="197">
        <f>Sales_Entry!B3082</f>
        <v>0</v>
      </c>
      <c r="C3082" s="198">
        <f>Sales_Entry!D3082</f>
        <v>0</v>
      </c>
      <c r="D3082" s="198" t="s">
        <v>1388</v>
      </c>
      <c r="E3082" s="198">
        <f>Sales_Entry!C3082</f>
        <v>0</v>
      </c>
      <c r="F3082" s="198">
        <f>Sales_Entry!E3082</f>
        <v>0</v>
      </c>
      <c r="G3082" s="199">
        <f>N(Sales_Entry!J3082)</f>
        <v>0</v>
      </c>
      <c r="H3082" s="199">
        <v>0</v>
      </c>
      <c r="I3082" s="199">
        <f t="shared" si="48"/>
        <v>0</v>
      </c>
      <c r="J3082" s="200"/>
      <c r="K3082" s="200" t="str" cm="1">
        <f t="array" ref="K3082">IF($C3082="","",IF(AND($C3082=Party_Statement!$C$5,$B3082&gt;=Party_Statement!$C$6,$B3082&lt;=Party_Statement!$E$6),SUMPRODUCT(($C$3:$C3082=Party_Statement!$C$5)*($B$3:$B3082&gt;=Party_Statement!$C$6)*($B$3:$B3082&lt;=Party_Statement!$E$6)),""))</f>
        <v/>
      </c>
    </row>
    <row r="3083" spans="1:11" x14ac:dyDescent="0.2">
      <c r="A3083" s="196">
        <f>Sales_Entry!A3083</f>
        <v>0</v>
      </c>
      <c r="B3083" s="197">
        <f>Sales_Entry!B3083</f>
        <v>0</v>
      </c>
      <c r="C3083" s="198">
        <f>Sales_Entry!D3083</f>
        <v>0</v>
      </c>
      <c r="D3083" s="198" t="s">
        <v>1388</v>
      </c>
      <c r="E3083" s="198">
        <f>Sales_Entry!C3083</f>
        <v>0</v>
      </c>
      <c r="F3083" s="198">
        <f>Sales_Entry!E3083</f>
        <v>0</v>
      </c>
      <c r="G3083" s="199">
        <f>N(Sales_Entry!J3083)</f>
        <v>0</v>
      </c>
      <c r="H3083" s="199">
        <v>0</v>
      </c>
      <c r="I3083" s="199">
        <f t="shared" si="48"/>
        <v>0</v>
      </c>
      <c r="J3083" s="200"/>
      <c r="K3083" s="200" t="str" cm="1">
        <f t="array" ref="K3083">IF($C3083="","",IF(AND($C3083=Party_Statement!$C$5,$B3083&gt;=Party_Statement!$C$6,$B3083&lt;=Party_Statement!$E$6),SUMPRODUCT(($C$3:$C3083=Party_Statement!$C$5)*($B$3:$B3083&gt;=Party_Statement!$C$6)*($B$3:$B3083&lt;=Party_Statement!$E$6)),""))</f>
        <v/>
      </c>
    </row>
    <row r="3084" spans="1:11" x14ac:dyDescent="0.2">
      <c r="A3084" s="196">
        <f>Sales_Entry!A3084</f>
        <v>0</v>
      </c>
      <c r="B3084" s="197">
        <f>Sales_Entry!B3084</f>
        <v>0</v>
      </c>
      <c r="C3084" s="198">
        <f>Sales_Entry!D3084</f>
        <v>0</v>
      </c>
      <c r="D3084" s="198" t="s">
        <v>1388</v>
      </c>
      <c r="E3084" s="198">
        <f>Sales_Entry!C3084</f>
        <v>0</v>
      </c>
      <c r="F3084" s="198">
        <f>Sales_Entry!E3084</f>
        <v>0</v>
      </c>
      <c r="G3084" s="199">
        <f>N(Sales_Entry!J3084)</f>
        <v>0</v>
      </c>
      <c r="H3084" s="199">
        <v>0</v>
      </c>
      <c r="I3084" s="199">
        <f t="shared" si="48"/>
        <v>0</v>
      </c>
      <c r="J3084" s="200"/>
      <c r="K3084" s="200" t="str" cm="1">
        <f t="array" ref="K3084">IF($C3084="","",IF(AND($C3084=Party_Statement!$C$5,$B3084&gt;=Party_Statement!$C$6,$B3084&lt;=Party_Statement!$E$6),SUMPRODUCT(($C$3:$C3084=Party_Statement!$C$5)*($B$3:$B3084&gt;=Party_Statement!$C$6)*($B$3:$B3084&lt;=Party_Statement!$E$6)),""))</f>
        <v/>
      </c>
    </row>
    <row r="3085" spans="1:11" x14ac:dyDescent="0.2">
      <c r="A3085" s="196">
        <f>Sales_Entry!A3085</f>
        <v>0</v>
      </c>
      <c r="B3085" s="197">
        <f>Sales_Entry!B3085</f>
        <v>0</v>
      </c>
      <c r="C3085" s="198">
        <f>Sales_Entry!D3085</f>
        <v>0</v>
      </c>
      <c r="D3085" s="198" t="s">
        <v>1388</v>
      </c>
      <c r="E3085" s="198">
        <f>Sales_Entry!C3085</f>
        <v>0</v>
      </c>
      <c r="F3085" s="198">
        <f>Sales_Entry!E3085</f>
        <v>0</v>
      </c>
      <c r="G3085" s="199">
        <f>N(Sales_Entry!J3085)</f>
        <v>0</v>
      </c>
      <c r="H3085" s="199">
        <v>0</v>
      </c>
      <c r="I3085" s="199">
        <f t="shared" si="48"/>
        <v>0</v>
      </c>
      <c r="J3085" s="200"/>
      <c r="K3085" s="200" t="str" cm="1">
        <f t="array" ref="K3085">IF($C3085="","",IF(AND($C3085=Party_Statement!$C$5,$B3085&gt;=Party_Statement!$C$6,$B3085&lt;=Party_Statement!$E$6),SUMPRODUCT(($C$3:$C3085=Party_Statement!$C$5)*($B$3:$B3085&gt;=Party_Statement!$C$6)*($B$3:$B3085&lt;=Party_Statement!$E$6)),""))</f>
        <v/>
      </c>
    </row>
    <row r="3086" spans="1:11" x14ac:dyDescent="0.2">
      <c r="A3086" s="196">
        <f>Sales_Entry!A3086</f>
        <v>0</v>
      </c>
      <c r="B3086" s="197">
        <f>Sales_Entry!B3086</f>
        <v>0</v>
      </c>
      <c r="C3086" s="198">
        <f>Sales_Entry!D3086</f>
        <v>0</v>
      </c>
      <c r="D3086" s="198" t="s">
        <v>1388</v>
      </c>
      <c r="E3086" s="198">
        <f>Sales_Entry!C3086</f>
        <v>0</v>
      </c>
      <c r="F3086" s="198">
        <f>Sales_Entry!E3086</f>
        <v>0</v>
      </c>
      <c r="G3086" s="199">
        <f>N(Sales_Entry!J3086)</f>
        <v>0</v>
      </c>
      <c r="H3086" s="199">
        <v>0</v>
      </c>
      <c r="I3086" s="199">
        <f t="shared" si="48"/>
        <v>0</v>
      </c>
      <c r="J3086" s="200"/>
      <c r="K3086" s="200" t="str" cm="1">
        <f t="array" ref="K3086">IF($C3086="","",IF(AND($C3086=Party_Statement!$C$5,$B3086&gt;=Party_Statement!$C$6,$B3086&lt;=Party_Statement!$E$6),SUMPRODUCT(($C$3:$C3086=Party_Statement!$C$5)*($B$3:$B3086&gt;=Party_Statement!$C$6)*($B$3:$B3086&lt;=Party_Statement!$E$6)),""))</f>
        <v/>
      </c>
    </row>
    <row r="3087" spans="1:11" x14ac:dyDescent="0.2">
      <c r="A3087" s="196">
        <f>Sales_Entry!A3087</f>
        <v>0</v>
      </c>
      <c r="B3087" s="197">
        <f>Sales_Entry!B3087</f>
        <v>0</v>
      </c>
      <c r="C3087" s="198">
        <f>Sales_Entry!D3087</f>
        <v>0</v>
      </c>
      <c r="D3087" s="198" t="s">
        <v>1388</v>
      </c>
      <c r="E3087" s="198">
        <f>Sales_Entry!C3087</f>
        <v>0</v>
      </c>
      <c r="F3087" s="198">
        <f>Sales_Entry!E3087</f>
        <v>0</v>
      </c>
      <c r="G3087" s="199">
        <f>N(Sales_Entry!J3087)</f>
        <v>0</v>
      </c>
      <c r="H3087" s="199">
        <v>0</v>
      </c>
      <c r="I3087" s="199">
        <f t="shared" si="48"/>
        <v>0</v>
      </c>
      <c r="J3087" s="200"/>
      <c r="K3087" s="200" t="str" cm="1">
        <f t="array" ref="K3087">IF($C3087="","",IF(AND($C3087=Party_Statement!$C$5,$B3087&gt;=Party_Statement!$C$6,$B3087&lt;=Party_Statement!$E$6),SUMPRODUCT(($C$3:$C3087=Party_Statement!$C$5)*($B$3:$B3087&gt;=Party_Statement!$C$6)*($B$3:$B3087&lt;=Party_Statement!$E$6)),""))</f>
        <v/>
      </c>
    </row>
    <row r="3088" spans="1:11" x14ac:dyDescent="0.2">
      <c r="A3088" s="196">
        <f>Sales_Entry!A3088</f>
        <v>0</v>
      </c>
      <c r="B3088" s="197">
        <f>Sales_Entry!B3088</f>
        <v>0</v>
      </c>
      <c r="C3088" s="198">
        <f>Sales_Entry!D3088</f>
        <v>0</v>
      </c>
      <c r="D3088" s="198" t="s">
        <v>1388</v>
      </c>
      <c r="E3088" s="198">
        <f>Sales_Entry!C3088</f>
        <v>0</v>
      </c>
      <c r="F3088" s="198">
        <f>Sales_Entry!E3088</f>
        <v>0</v>
      </c>
      <c r="G3088" s="199">
        <f>N(Sales_Entry!J3088)</f>
        <v>0</v>
      </c>
      <c r="H3088" s="199">
        <v>0</v>
      </c>
      <c r="I3088" s="199">
        <f t="shared" si="48"/>
        <v>0</v>
      </c>
      <c r="J3088" s="200"/>
      <c r="K3088" s="200" t="str" cm="1">
        <f t="array" ref="K3088">IF($C3088="","",IF(AND($C3088=Party_Statement!$C$5,$B3088&gt;=Party_Statement!$C$6,$B3088&lt;=Party_Statement!$E$6),SUMPRODUCT(($C$3:$C3088=Party_Statement!$C$5)*($B$3:$B3088&gt;=Party_Statement!$C$6)*($B$3:$B3088&lt;=Party_Statement!$E$6)),""))</f>
        <v/>
      </c>
    </row>
    <row r="3089" spans="1:11" x14ac:dyDescent="0.2">
      <c r="A3089" s="196">
        <f>Sales_Entry!A3089</f>
        <v>0</v>
      </c>
      <c r="B3089" s="197">
        <f>Sales_Entry!B3089</f>
        <v>0</v>
      </c>
      <c r="C3089" s="198">
        <f>Sales_Entry!D3089</f>
        <v>0</v>
      </c>
      <c r="D3089" s="198" t="s">
        <v>1388</v>
      </c>
      <c r="E3089" s="198">
        <f>Sales_Entry!C3089</f>
        <v>0</v>
      </c>
      <c r="F3089" s="198">
        <f>Sales_Entry!E3089</f>
        <v>0</v>
      </c>
      <c r="G3089" s="199">
        <f>N(Sales_Entry!J3089)</f>
        <v>0</v>
      </c>
      <c r="H3089" s="199">
        <v>0</v>
      </c>
      <c r="I3089" s="199">
        <f t="shared" si="48"/>
        <v>0</v>
      </c>
      <c r="J3089" s="200"/>
      <c r="K3089" s="200" t="str" cm="1">
        <f t="array" ref="K3089">IF($C3089="","",IF(AND($C3089=Party_Statement!$C$5,$B3089&gt;=Party_Statement!$C$6,$B3089&lt;=Party_Statement!$E$6),SUMPRODUCT(($C$3:$C3089=Party_Statement!$C$5)*($B$3:$B3089&gt;=Party_Statement!$C$6)*($B$3:$B3089&lt;=Party_Statement!$E$6)),""))</f>
        <v/>
      </c>
    </row>
    <row r="3090" spans="1:11" x14ac:dyDescent="0.2">
      <c r="A3090" s="196">
        <f>Sales_Entry!A3090</f>
        <v>0</v>
      </c>
      <c r="B3090" s="197">
        <f>Sales_Entry!B3090</f>
        <v>0</v>
      </c>
      <c r="C3090" s="198">
        <f>Sales_Entry!D3090</f>
        <v>0</v>
      </c>
      <c r="D3090" s="198" t="s">
        <v>1388</v>
      </c>
      <c r="E3090" s="198">
        <f>Sales_Entry!C3090</f>
        <v>0</v>
      </c>
      <c r="F3090" s="198">
        <f>Sales_Entry!E3090</f>
        <v>0</v>
      </c>
      <c r="G3090" s="199">
        <f>N(Sales_Entry!J3090)</f>
        <v>0</v>
      </c>
      <c r="H3090" s="199">
        <v>0</v>
      </c>
      <c r="I3090" s="199">
        <f t="shared" si="48"/>
        <v>0</v>
      </c>
      <c r="J3090" s="200"/>
      <c r="K3090" s="200" t="str" cm="1">
        <f t="array" ref="K3090">IF($C3090="","",IF(AND($C3090=Party_Statement!$C$5,$B3090&gt;=Party_Statement!$C$6,$B3090&lt;=Party_Statement!$E$6),SUMPRODUCT(($C$3:$C3090=Party_Statement!$C$5)*($B$3:$B3090&gt;=Party_Statement!$C$6)*($B$3:$B3090&lt;=Party_Statement!$E$6)),""))</f>
        <v/>
      </c>
    </row>
    <row r="3091" spans="1:11" x14ac:dyDescent="0.2">
      <c r="A3091" s="196">
        <f>Sales_Entry!A3091</f>
        <v>0</v>
      </c>
      <c r="B3091" s="197">
        <f>Sales_Entry!B3091</f>
        <v>0</v>
      </c>
      <c r="C3091" s="198">
        <f>Sales_Entry!D3091</f>
        <v>0</v>
      </c>
      <c r="D3091" s="198" t="s">
        <v>1388</v>
      </c>
      <c r="E3091" s="198">
        <f>Sales_Entry!C3091</f>
        <v>0</v>
      </c>
      <c r="F3091" s="198">
        <f>Sales_Entry!E3091</f>
        <v>0</v>
      </c>
      <c r="G3091" s="199">
        <f>N(Sales_Entry!J3091)</f>
        <v>0</v>
      </c>
      <c r="H3091" s="199">
        <v>0</v>
      </c>
      <c r="I3091" s="199">
        <f t="shared" si="48"/>
        <v>0</v>
      </c>
      <c r="J3091" s="200"/>
      <c r="K3091" s="200" t="str" cm="1">
        <f t="array" ref="K3091">IF($C3091="","",IF(AND($C3091=Party_Statement!$C$5,$B3091&gt;=Party_Statement!$C$6,$B3091&lt;=Party_Statement!$E$6),SUMPRODUCT(($C$3:$C3091=Party_Statement!$C$5)*($B$3:$B3091&gt;=Party_Statement!$C$6)*($B$3:$B3091&lt;=Party_Statement!$E$6)),""))</f>
        <v/>
      </c>
    </row>
    <row r="3092" spans="1:11" x14ac:dyDescent="0.2">
      <c r="A3092" s="196">
        <f>Sales_Entry!A3092</f>
        <v>0</v>
      </c>
      <c r="B3092" s="197">
        <f>Sales_Entry!B3092</f>
        <v>0</v>
      </c>
      <c r="C3092" s="198">
        <f>Sales_Entry!D3092</f>
        <v>0</v>
      </c>
      <c r="D3092" s="198" t="s">
        <v>1388</v>
      </c>
      <c r="E3092" s="198">
        <f>Sales_Entry!C3092</f>
        <v>0</v>
      </c>
      <c r="F3092" s="198">
        <f>Sales_Entry!E3092</f>
        <v>0</v>
      </c>
      <c r="G3092" s="199">
        <f>N(Sales_Entry!J3092)</f>
        <v>0</v>
      </c>
      <c r="H3092" s="199">
        <v>0</v>
      </c>
      <c r="I3092" s="199">
        <f t="shared" si="48"/>
        <v>0</v>
      </c>
      <c r="J3092" s="200"/>
      <c r="K3092" s="200" t="str" cm="1">
        <f t="array" ref="K3092">IF($C3092="","",IF(AND($C3092=Party_Statement!$C$5,$B3092&gt;=Party_Statement!$C$6,$B3092&lt;=Party_Statement!$E$6),SUMPRODUCT(($C$3:$C3092=Party_Statement!$C$5)*($B$3:$B3092&gt;=Party_Statement!$C$6)*($B$3:$B3092&lt;=Party_Statement!$E$6)),""))</f>
        <v/>
      </c>
    </row>
    <row r="3093" spans="1:11" x14ac:dyDescent="0.2">
      <c r="A3093" s="196">
        <f>Sales_Entry!A3093</f>
        <v>0</v>
      </c>
      <c r="B3093" s="197">
        <f>Sales_Entry!B3093</f>
        <v>0</v>
      </c>
      <c r="C3093" s="198">
        <f>Sales_Entry!D3093</f>
        <v>0</v>
      </c>
      <c r="D3093" s="198" t="s">
        <v>1388</v>
      </c>
      <c r="E3093" s="198">
        <f>Sales_Entry!C3093</f>
        <v>0</v>
      </c>
      <c r="F3093" s="198">
        <f>Sales_Entry!E3093</f>
        <v>0</v>
      </c>
      <c r="G3093" s="199">
        <f>N(Sales_Entry!J3093)</f>
        <v>0</v>
      </c>
      <c r="H3093" s="199">
        <v>0</v>
      </c>
      <c r="I3093" s="199">
        <f t="shared" si="48"/>
        <v>0</v>
      </c>
      <c r="J3093" s="200"/>
      <c r="K3093" s="200" t="str" cm="1">
        <f t="array" ref="K3093">IF($C3093="","",IF(AND($C3093=Party_Statement!$C$5,$B3093&gt;=Party_Statement!$C$6,$B3093&lt;=Party_Statement!$E$6),SUMPRODUCT(($C$3:$C3093=Party_Statement!$C$5)*($B$3:$B3093&gt;=Party_Statement!$C$6)*($B$3:$B3093&lt;=Party_Statement!$E$6)),""))</f>
        <v/>
      </c>
    </row>
    <row r="3094" spans="1:11" x14ac:dyDescent="0.2">
      <c r="A3094" s="196">
        <f>Sales_Entry!A3094</f>
        <v>0</v>
      </c>
      <c r="B3094" s="197">
        <f>Sales_Entry!B3094</f>
        <v>0</v>
      </c>
      <c r="C3094" s="198">
        <f>Sales_Entry!D3094</f>
        <v>0</v>
      </c>
      <c r="D3094" s="198" t="s">
        <v>1388</v>
      </c>
      <c r="E3094" s="198">
        <f>Sales_Entry!C3094</f>
        <v>0</v>
      </c>
      <c r="F3094" s="198">
        <f>Sales_Entry!E3094</f>
        <v>0</v>
      </c>
      <c r="G3094" s="199">
        <f>N(Sales_Entry!J3094)</f>
        <v>0</v>
      </c>
      <c r="H3094" s="199">
        <v>0</v>
      </c>
      <c r="I3094" s="199">
        <f t="shared" si="48"/>
        <v>0</v>
      </c>
      <c r="J3094" s="200"/>
      <c r="K3094" s="200" t="str" cm="1">
        <f t="array" ref="K3094">IF($C3094="","",IF(AND($C3094=Party_Statement!$C$5,$B3094&gt;=Party_Statement!$C$6,$B3094&lt;=Party_Statement!$E$6),SUMPRODUCT(($C$3:$C3094=Party_Statement!$C$5)*($B$3:$B3094&gt;=Party_Statement!$C$6)*($B$3:$B3094&lt;=Party_Statement!$E$6)),""))</f>
        <v/>
      </c>
    </row>
    <row r="3095" spans="1:11" x14ac:dyDescent="0.2">
      <c r="A3095" s="196">
        <f>Sales_Entry!A3095</f>
        <v>0</v>
      </c>
      <c r="B3095" s="197">
        <f>Sales_Entry!B3095</f>
        <v>0</v>
      </c>
      <c r="C3095" s="198">
        <f>Sales_Entry!D3095</f>
        <v>0</v>
      </c>
      <c r="D3095" s="198" t="s">
        <v>1388</v>
      </c>
      <c r="E3095" s="198">
        <f>Sales_Entry!C3095</f>
        <v>0</v>
      </c>
      <c r="F3095" s="198">
        <f>Sales_Entry!E3095</f>
        <v>0</v>
      </c>
      <c r="G3095" s="199">
        <f>N(Sales_Entry!J3095)</f>
        <v>0</v>
      </c>
      <c r="H3095" s="199">
        <v>0</v>
      </c>
      <c r="I3095" s="199">
        <f t="shared" si="48"/>
        <v>0</v>
      </c>
      <c r="J3095" s="200"/>
      <c r="K3095" s="200" t="str" cm="1">
        <f t="array" ref="K3095">IF($C3095="","",IF(AND($C3095=Party_Statement!$C$5,$B3095&gt;=Party_Statement!$C$6,$B3095&lt;=Party_Statement!$E$6),SUMPRODUCT(($C$3:$C3095=Party_Statement!$C$5)*($B$3:$B3095&gt;=Party_Statement!$C$6)*($B$3:$B3095&lt;=Party_Statement!$E$6)),""))</f>
        <v/>
      </c>
    </row>
    <row r="3096" spans="1:11" x14ac:dyDescent="0.2">
      <c r="A3096" s="196">
        <f>Sales_Entry!A3096</f>
        <v>0</v>
      </c>
      <c r="B3096" s="197">
        <f>Sales_Entry!B3096</f>
        <v>0</v>
      </c>
      <c r="C3096" s="198">
        <f>Sales_Entry!D3096</f>
        <v>0</v>
      </c>
      <c r="D3096" s="198" t="s">
        <v>1388</v>
      </c>
      <c r="E3096" s="198">
        <f>Sales_Entry!C3096</f>
        <v>0</v>
      </c>
      <c r="F3096" s="198">
        <f>Sales_Entry!E3096</f>
        <v>0</v>
      </c>
      <c r="G3096" s="199">
        <f>N(Sales_Entry!J3096)</f>
        <v>0</v>
      </c>
      <c r="H3096" s="199">
        <v>0</v>
      </c>
      <c r="I3096" s="199">
        <f t="shared" si="48"/>
        <v>0</v>
      </c>
      <c r="J3096" s="200"/>
      <c r="K3096" s="200" t="str" cm="1">
        <f t="array" ref="K3096">IF($C3096="","",IF(AND($C3096=Party_Statement!$C$5,$B3096&gt;=Party_Statement!$C$6,$B3096&lt;=Party_Statement!$E$6),SUMPRODUCT(($C$3:$C3096=Party_Statement!$C$5)*($B$3:$B3096&gt;=Party_Statement!$C$6)*($B$3:$B3096&lt;=Party_Statement!$E$6)),""))</f>
        <v/>
      </c>
    </row>
    <row r="3097" spans="1:11" x14ac:dyDescent="0.2">
      <c r="A3097" s="196">
        <f>Sales_Entry!A3097</f>
        <v>0</v>
      </c>
      <c r="B3097" s="197">
        <f>Sales_Entry!B3097</f>
        <v>0</v>
      </c>
      <c r="C3097" s="198">
        <f>Sales_Entry!D3097</f>
        <v>0</v>
      </c>
      <c r="D3097" s="198" t="s">
        <v>1388</v>
      </c>
      <c r="E3097" s="198">
        <f>Sales_Entry!C3097</f>
        <v>0</v>
      </c>
      <c r="F3097" s="198">
        <f>Sales_Entry!E3097</f>
        <v>0</v>
      </c>
      <c r="G3097" s="199">
        <f>N(Sales_Entry!J3097)</f>
        <v>0</v>
      </c>
      <c r="H3097" s="199">
        <v>0</v>
      </c>
      <c r="I3097" s="199">
        <f t="shared" si="48"/>
        <v>0</v>
      </c>
      <c r="J3097" s="200"/>
      <c r="K3097" s="200" t="str" cm="1">
        <f t="array" ref="K3097">IF($C3097="","",IF(AND($C3097=Party_Statement!$C$5,$B3097&gt;=Party_Statement!$C$6,$B3097&lt;=Party_Statement!$E$6),SUMPRODUCT(($C$3:$C3097=Party_Statement!$C$5)*($B$3:$B3097&gt;=Party_Statement!$C$6)*($B$3:$B3097&lt;=Party_Statement!$E$6)),""))</f>
        <v/>
      </c>
    </row>
    <row r="3098" spans="1:11" x14ac:dyDescent="0.2">
      <c r="A3098" s="196">
        <f>Sales_Entry!A3098</f>
        <v>0</v>
      </c>
      <c r="B3098" s="197">
        <f>Sales_Entry!B3098</f>
        <v>0</v>
      </c>
      <c r="C3098" s="198">
        <f>Sales_Entry!D3098</f>
        <v>0</v>
      </c>
      <c r="D3098" s="198" t="s">
        <v>1388</v>
      </c>
      <c r="E3098" s="198">
        <f>Sales_Entry!C3098</f>
        <v>0</v>
      </c>
      <c r="F3098" s="198">
        <f>Sales_Entry!E3098</f>
        <v>0</v>
      </c>
      <c r="G3098" s="199">
        <f>N(Sales_Entry!J3098)</f>
        <v>0</v>
      </c>
      <c r="H3098" s="199">
        <v>0</v>
      </c>
      <c r="I3098" s="199">
        <f t="shared" si="48"/>
        <v>0</v>
      </c>
      <c r="J3098" s="200"/>
      <c r="K3098" s="200" t="str" cm="1">
        <f t="array" ref="K3098">IF($C3098="","",IF(AND($C3098=Party_Statement!$C$5,$B3098&gt;=Party_Statement!$C$6,$B3098&lt;=Party_Statement!$E$6),SUMPRODUCT(($C$3:$C3098=Party_Statement!$C$5)*($B$3:$B3098&gt;=Party_Statement!$C$6)*($B$3:$B3098&lt;=Party_Statement!$E$6)),""))</f>
        <v/>
      </c>
    </row>
    <row r="3099" spans="1:11" x14ac:dyDescent="0.2">
      <c r="A3099" s="196">
        <f>Sales_Entry!A3099</f>
        <v>0</v>
      </c>
      <c r="B3099" s="197">
        <f>Sales_Entry!B3099</f>
        <v>0</v>
      </c>
      <c r="C3099" s="198">
        <f>Sales_Entry!D3099</f>
        <v>0</v>
      </c>
      <c r="D3099" s="198" t="s">
        <v>1388</v>
      </c>
      <c r="E3099" s="198">
        <f>Sales_Entry!C3099</f>
        <v>0</v>
      </c>
      <c r="F3099" s="198">
        <f>Sales_Entry!E3099</f>
        <v>0</v>
      </c>
      <c r="G3099" s="199">
        <f>N(Sales_Entry!J3099)</f>
        <v>0</v>
      </c>
      <c r="H3099" s="199">
        <v>0</v>
      </c>
      <c r="I3099" s="199">
        <f t="shared" si="48"/>
        <v>0</v>
      </c>
      <c r="J3099" s="200"/>
      <c r="K3099" s="200" t="str" cm="1">
        <f t="array" ref="K3099">IF($C3099="","",IF(AND($C3099=Party_Statement!$C$5,$B3099&gt;=Party_Statement!$C$6,$B3099&lt;=Party_Statement!$E$6),SUMPRODUCT(($C$3:$C3099=Party_Statement!$C$5)*($B$3:$B3099&gt;=Party_Statement!$C$6)*($B$3:$B3099&lt;=Party_Statement!$E$6)),""))</f>
        <v/>
      </c>
    </row>
    <row r="3100" spans="1:11" x14ac:dyDescent="0.2">
      <c r="A3100" s="196">
        <f>Sales_Entry!A3100</f>
        <v>0</v>
      </c>
      <c r="B3100" s="197">
        <f>Sales_Entry!B3100</f>
        <v>0</v>
      </c>
      <c r="C3100" s="198">
        <f>Sales_Entry!D3100</f>
        <v>0</v>
      </c>
      <c r="D3100" s="198" t="s">
        <v>1388</v>
      </c>
      <c r="E3100" s="198">
        <f>Sales_Entry!C3100</f>
        <v>0</v>
      </c>
      <c r="F3100" s="198">
        <f>Sales_Entry!E3100</f>
        <v>0</v>
      </c>
      <c r="G3100" s="199">
        <f>N(Sales_Entry!J3100)</f>
        <v>0</v>
      </c>
      <c r="H3100" s="199">
        <v>0</v>
      </c>
      <c r="I3100" s="199">
        <f t="shared" si="48"/>
        <v>0</v>
      </c>
      <c r="J3100" s="200"/>
      <c r="K3100" s="200" t="str" cm="1">
        <f t="array" ref="K3100">IF($C3100="","",IF(AND($C3100=Party_Statement!$C$5,$B3100&gt;=Party_Statement!$C$6,$B3100&lt;=Party_Statement!$E$6),SUMPRODUCT(($C$3:$C3100=Party_Statement!$C$5)*($B$3:$B3100&gt;=Party_Statement!$C$6)*($B$3:$B3100&lt;=Party_Statement!$E$6)),""))</f>
        <v/>
      </c>
    </row>
    <row r="3101" spans="1:11" x14ac:dyDescent="0.2">
      <c r="A3101" s="196">
        <f>Sales_Entry!A3101</f>
        <v>0</v>
      </c>
      <c r="B3101" s="197">
        <f>Sales_Entry!B3101</f>
        <v>0</v>
      </c>
      <c r="C3101" s="198">
        <f>Sales_Entry!D3101</f>
        <v>0</v>
      </c>
      <c r="D3101" s="198" t="s">
        <v>1388</v>
      </c>
      <c r="E3101" s="198">
        <f>Sales_Entry!C3101</f>
        <v>0</v>
      </c>
      <c r="F3101" s="198">
        <f>Sales_Entry!E3101</f>
        <v>0</v>
      </c>
      <c r="G3101" s="199">
        <f>N(Sales_Entry!J3101)</f>
        <v>0</v>
      </c>
      <c r="H3101" s="199">
        <v>0</v>
      </c>
      <c r="I3101" s="199">
        <f t="shared" si="48"/>
        <v>0</v>
      </c>
      <c r="J3101" s="200"/>
      <c r="K3101" s="200" t="str" cm="1">
        <f t="array" ref="K3101">IF($C3101="","",IF(AND($C3101=Party_Statement!$C$5,$B3101&gt;=Party_Statement!$C$6,$B3101&lt;=Party_Statement!$E$6),SUMPRODUCT(($C$3:$C3101=Party_Statement!$C$5)*($B$3:$B3101&gt;=Party_Statement!$C$6)*($B$3:$B3101&lt;=Party_Statement!$E$6)),""))</f>
        <v/>
      </c>
    </row>
    <row r="3102" spans="1:11" x14ac:dyDescent="0.2">
      <c r="A3102" s="196">
        <f>Sales_Entry!A3102</f>
        <v>0</v>
      </c>
      <c r="B3102" s="197">
        <f>Sales_Entry!B3102</f>
        <v>0</v>
      </c>
      <c r="C3102" s="198">
        <f>Sales_Entry!D3102</f>
        <v>0</v>
      </c>
      <c r="D3102" s="198" t="s">
        <v>1388</v>
      </c>
      <c r="E3102" s="198">
        <f>Sales_Entry!C3102</f>
        <v>0</v>
      </c>
      <c r="F3102" s="198">
        <f>Sales_Entry!E3102</f>
        <v>0</v>
      </c>
      <c r="G3102" s="199">
        <f>N(Sales_Entry!J3102)</f>
        <v>0</v>
      </c>
      <c r="H3102" s="199">
        <v>0</v>
      </c>
      <c r="I3102" s="199">
        <f t="shared" si="48"/>
        <v>0</v>
      </c>
      <c r="J3102" s="200"/>
      <c r="K3102" s="200" t="str" cm="1">
        <f t="array" ref="K3102">IF($C3102="","",IF(AND($C3102=Party_Statement!$C$5,$B3102&gt;=Party_Statement!$C$6,$B3102&lt;=Party_Statement!$E$6),SUMPRODUCT(($C$3:$C3102=Party_Statement!$C$5)*($B$3:$B3102&gt;=Party_Statement!$C$6)*($B$3:$B3102&lt;=Party_Statement!$E$6)),""))</f>
        <v/>
      </c>
    </row>
    <row r="3103" spans="1:11" x14ac:dyDescent="0.2">
      <c r="A3103" s="196">
        <f>Sales_Entry!A3103</f>
        <v>0</v>
      </c>
      <c r="B3103" s="197">
        <f>Sales_Entry!B3103</f>
        <v>0</v>
      </c>
      <c r="C3103" s="198">
        <f>Sales_Entry!D3103</f>
        <v>0</v>
      </c>
      <c r="D3103" s="198" t="s">
        <v>1388</v>
      </c>
      <c r="E3103" s="198">
        <f>Sales_Entry!C3103</f>
        <v>0</v>
      </c>
      <c r="F3103" s="198">
        <f>Sales_Entry!E3103</f>
        <v>0</v>
      </c>
      <c r="G3103" s="199">
        <f>N(Sales_Entry!J3103)</f>
        <v>0</v>
      </c>
      <c r="H3103" s="199">
        <v>0</v>
      </c>
      <c r="I3103" s="199">
        <f t="shared" si="48"/>
        <v>0</v>
      </c>
      <c r="J3103" s="200"/>
      <c r="K3103" s="200" t="str" cm="1">
        <f t="array" ref="K3103">IF($C3103="","",IF(AND($C3103=Party_Statement!$C$5,$B3103&gt;=Party_Statement!$C$6,$B3103&lt;=Party_Statement!$E$6),SUMPRODUCT(($C$3:$C3103=Party_Statement!$C$5)*($B$3:$B3103&gt;=Party_Statement!$C$6)*($B$3:$B3103&lt;=Party_Statement!$E$6)),""))</f>
        <v/>
      </c>
    </row>
    <row r="3104" spans="1:11" x14ac:dyDescent="0.2">
      <c r="A3104" s="196">
        <f>Sales_Entry!A3104</f>
        <v>0</v>
      </c>
      <c r="B3104" s="197">
        <f>Sales_Entry!B3104</f>
        <v>0</v>
      </c>
      <c r="C3104" s="198">
        <f>Sales_Entry!D3104</f>
        <v>0</v>
      </c>
      <c r="D3104" s="198" t="s">
        <v>1388</v>
      </c>
      <c r="E3104" s="198">
        <f>Sales_Entry!C3104</f>
        <v>0</v>
      </c>
      <c r="F3104" s="198">
        <f>Sales_Entry!E3104</f>
        <v>0</v>
      </c>
      <c r="G3104" s="199">
        <f>N(Sales_Entry!J3104)</f>
        <v>0</v>
      </c>
      <c r="H3104" s="199">
        <v>0</v>
      </c>
      <c r="I3104" s="199">
        <f t="shared" si="48"/>
        <v>0</v>
      </c>
      <c r="J3104" s="200"/>
      <c r="K3104" s="200" t="str" cm="1">
        <f t="array" ref="K3104">IF($C3104="","",IF(AND($C3104=Party_Statement!$C$5,$B3104&gt;=Party_Statement!$C$6,$B3104&lt;=Party_Statement!$E$6),SUMPRODUCT(($C$3:$C3104=Party_Statement!$C$5)*($B$3:$B3104&gt;=Party_Statement!$C$6)*($B$3:$B3104&lt;=Party_Statement!$E$6)),""))</f>
        <v/>
      </c>
    </row>
    <row r="3105" spans="1:11" x14ac:dyDescent="0.2">
      <c r="A3105" s="196">
        <f>Sales_Entry!A3105</f>
        <v>0</v>
      </c>
      <c r="B3105" s="197">
        <f>Sales_Entry!B3105</f>
        <v>0</v>
      </c>
      <c r="C3105" s="198">
        <f>Sales_Entry!D3105</f>
        <v>0</v>
      </c>
      <c r="D3105" s="198" t="s">
        <v>1388</v>
      </c>
      <c r="E3105" s="198">
        <f>Sales_Entry!C3105</f>
        <v>0</v>
      </c>
      <c r="F3105" s="198">
        <f>Sales_Entry!E3105</f>
        <v>0</v>
      </c>
      <c r="G3105" s="199">
        <f>N(Sales_Entry!J3105)</f>
        <v>0</v>
      </c>
      <c r="H3105" s="199">
        <v>0</v>
      </c>
      <c r="I3105" s="199">
        <f t="shared" si="48"/>
        <v>0</v>
      </c>
      <c r="J3105" s="200"/>
      <c r="K3105" s="200" t="str" cm="1">
        <f t="array" ref="K3105">IF($C3105="","",IF(AND($C3105=Party_Statement!$C$5,$B3105&gt;=Party_Statement!$C$6,$B3105&lt;=Party_Statement!$E$6),SUMPRODUCT(($C$3:$C3105=Party_Statement!$C$5)*($B$3:$B3105&gt;=Party_Statement!$C$6)*($B$3:$B3105&lt;=Party_Statement!$E$6)),""))</f>
        <v/>
      </c>
    </row>
    <row r="3106" spans="1:11" x14ac:dyDescent="0.2">
      <c r="A3106" s="196">
        <f>Sales_Entry!A3106</f>
        <v>0</v>
      </c>
      <c r="B3106" s="197">
        <f>Sales_Entry!B3106</f>
        <v>0</v>
      </c>
      <c r="C3106" s="198">
        <f>Sales_Entry!D3106</f>
        <v>0</v>
      </c>
      <c r="D3106" s="198" t="s">
        <v>1388</v>
      </c>
      <c r="E3106" s="198">
        <f>Sales_Entry!C3106</f>
        <v>0</v>
      </c>
      <c r="F3106" s="198">
        <f>Sales_Entry!E3106</f>
        <v>0</v>
      </c>
      <c r="G3106" s="199">
        <f>N(Sales_Entry!J3106)</f>
        <v>0</v>
      </c>
      <c r="H3106" s="199">
        <v>0</v>
      </c>
      <c r="I3106" s="199">
        <f t="shared" si="48"/>
        <v>0</v>
      </c>
      <c r="J3106" s="200"/>
      <c r="K3106" s="200" t="str" cm="1">
        <f t="array" ref="K3106">IF($C3106="","",IF(AND($C3106=Party_Statement!$C$5,$B3106&gt;=Party_Statement!$C$6,$B3106&lt;=Party_Statement!$E$6),SUMPRODUCT(($C$3:$C3106=Party_Statement!$C$5)*($B$3:$B3106&gt;=Party_Statement!$C$6)*($B$3:$B3106&lt;=Party_Statement!$E$6)),""))</f>
        <v/>
      </c>
    </row>
    <row r="3107" spans="1:11" x14ac:dyDescent="0.2">
      <c r="A3107" s="196">
        <f>Sales_Entry!A3107</f>
        <v>0</v>
      </c>
      <c r="B3107" s="197">
        <f>Sales_Entry!B3107</f>
        <v>0</v>
      </c>
      <c r="C3107" s="198">
        <f>Sales_Entry!D3107</f>
        <v>0</v>
      </c>
      <c r="D3107" s="198" t="s">
        <v>1388</v>
      </c>
      <c r="E3107" s="198">
        <f>Sales_Entry!C3107</f>
        <v>0</v>
      </c>
      <c r="F3107" s="198">
        <f>Sales_Entry!E3107</f>
        <v>0</v>
      </c>
      <c r="G3107" s="199">
        <f>N(Sales_Entry!J3107)</f>
        <v>0</v>
      </c>
      <c r="H3107" s="199">
        <v>0</v>
      </c>
      <c r="I3107" s="199">
        <f t="shared" si="48"/>
        <v>0</v>
      </c>
      <c r="J3107" s="200"/>
      <c r="K3107" s="200" t="str" cm="1">
        <f t="array" ref="K3107">IF($C3107="","",IF(AND($C3107=Party_Statement!$C$5,$B3107&gt;=Party_Statement!$C$6,$B3107&lt;=Party_Statement!$E$6),SUMPRODUCT(($C$3:$C3107=Party_Statement!$C$5)*($B$3:$B3107&gt;=Party_Statement!$C$6)*($B$3:$B3107&lt;=Party_Statement!$E$6)),""))</f>
        <v/>
      </c>
    </row>
    <row r="3108" spans="1:11" x14ac:dyDescent="0.2">
      <c r="A3108" s="196">
        <f>Sales_Entry!A3108</f>
        <v>0</v>
      </c>
      <c r="B3108" s="197">
        <f>Sales_Entry!B3108</f>
        <v>0</v>
      </c>
      <c r="C3108" s="198">
        <f>Sales_Entry!D3108</f>
        <v>0</v>
      </c>
      <c r="D3108" s="198" t="s">
        <v>1388</v>
      </c>
      <c r="E3108" s="198">
        <f>Sales_Entry!C3108</f>
        <v>0</v>
      </c>
      <c r="F3108" s="198">
        <f>Sales_Entry!E3108</f>
        <v>0</v>
      </c>
      <c r="G3108" s="199">
        <f>N(Sales_Entry!J3108)</f>
        <v>0</v>
      </c>
      <c r="H3108" s="199">
        <v>0</v>
      </c>
      <c r="I3108" s="199">
        <f t="shared" si="48"/>
        <v>0</v>
      </c>
      <c r="J3108" s="200"/>
      <c r="K3108" s="200" t="str" cm="1">
        <f t="array" ref="K3108">IF($C3108="","",IF(AND($C3108=Party_Statement!$C$5,$B3108&gt;=Party_Statement!$C$6,$B3108&lt;=Party_Statement!$E$6),SUMPRODUCT(($C$3:$C3108=Party_Statement!$C$5)*($B$3:$B3108&gt;=Party_Statement!$C$6)*($B$3:$B3108&lt;=Party_Statement!$E$6)),""))</f>
        <v/>
      </c>
    </row>
    <row r="3109" spans="1:11" x14ac:dyDescent="0.2">
      <c r="A3109" s="196">
        <f>Sales_Entry!A3109</f>
        <v>0</v>
      </c>
      <c r="B3109" s="197">
        <f>Sales_Entry!B3109</f>
        <v>0</v>
      </c>
      <c r="C3109" s="198">
        <f>Sales_Entry!D3109</f>
        <v>0</v>
      </c>
      <c r="D3109" s="198" t="s">
        <v>1388</v>
      </c>
      <c r="E3109" s="198">
        <f>Sales_Entry!C3109</f>
        <v>0</v>
      </c>
      <c r="F3109" s="198">
        <f>Sales_Entry!E3109</f>
        <v>0</v>
      </c>
      <c r="G3109" s="199">
        <f>N(Sales_Entry!J3109)</f>
        <v>0</v>
      </c>
      <c r="H3109" s="199">
        <v>0</v>
      </c>
      <c r="I3109" s="199">
        <f t="shared" si="48"/>
        <v>0</v>
      </c>
      <c r="J3109" s="200"/>
      <c r="K3109" s="200" t="str" cm="1">
        <f t="array" ref="K3109">IF($C3109="","",IF(AND($C3109=Party_Statement!$C$5,$B3109&gt;=Party_Statement!$C$6,$B3109&lt;=Party_Statement!$E$6),SUMPRODUCT(($C$3:$C3109=Party_Statement!$C$5)*($B$3:$B3109&gt;=Party_Statement!$C$6)*($B$3:$B3109&lt;=Party_Statement!$E$6)),""))</f>
        <v/>
      </c>
    </row>
    <row r="3110" spans="1:11" x14ac:dyDescent="0.2">
      <c r="A3110" s="196">
        <f>Sales_Entry!A3110</f>
        <v>0</v>
      </c>
      <c r="B3110" s="197">
        <f>Sales_Entry!B3110</f>
        <v>0</v>
      </c>
      <c r="C3110" s="198">
        <f>Sales_Entry!D3110</f>
        <v>0</v>
      </c>
      <c r="D3110" s="198" t="s">
        <v>1388</v>
      </c>
      <c r="E3110" s="198">
        <f>Sales_Entry!C3110</f>
        <v>0</v>
      </c>
      <c r="F3110" s="198">
        <f>Sales_Entry!E3110</f>
        <v>0</v>
      </c>
      <c r="G3110" s="199">
        <f>N(Sales_Entry!J3110)</f>
        <v>0</v>
      </c>
      <c r="H3110" s="199">
        <v>0</v>
      </c>
      <c r="I3110" s="199">
        <f t="shared" si="48"/>
        <v>0</v>
      </c>
      <c r="J3110" s="200"/>
      <c r="K3110" s="200" t="str" cm="1">
        <f t="array" ref="K3110">IF($C3110="","",IF(AND($C3110=Party_Statement!$C$5,$B3110&gt;=Party_Statement!$C$6,$B3110&lt;=Party_Statement!$E$6),SUMPRODUCT(($C$3:$C3110=Party_Statement!$C$5)*($B$3:$B3110&gt;=Party_Statement!$C$6)*($B$3:$B3110&lt;=Party_Statement!$E$6)),""))</f>
        <v/>
      </c>
    </row>
    <row r="3111" spans="1:11" x14ac:dyDescent="0.2">
      <c r="A3111" s="196">
        <f>Sales_Entry!A3111</f>
        <v>0</v>
      </c>
      <c r="B3111" s="197">
        <f>Sales_Entry!B3111</f>
        <v>0</v>
      </c>
      <c r="C3111" s="198">
        <f>Sales_Entry!D3111</f>
        <v>0</v>
      </c>
      <c r="D3111" s="198" t="s">
        <v>1388</v>
      </c>
      <c r="E3111" s="198">
        <f>Sales_Entry!C3111</f>
        <v>0</v>
      </c>
      <c r="F3111" s="198">
        <f>Sales_Entry!E3111</f>
        <v>0</v>
      </c>
      <c r="G3111" s="199">
        <f>N(Sales_Entry!J3111)</f>
        <v>0</v>
      </c>
      <c r="H3111" s="199">
        <v>0</v>
      </c>
      <c r="I3111" s="199">
        <f t="shared" si="48"/>
        <v>0</v>
      </c>
      <c r="J3111" s="200"/>
      <c r="K3111" s="200" t="str" cm="1">
        <f t="array" ref="K3111">IF($C3111="","",IF(AND($C3111=Party_Statement!$C$5,$B3111&gt;=Party_Statement!$C$6,$B3111&lt;=Party_Statement!$E$6),SUMPRODUCT(($C$3:$C3111=Party_Statement!$C$5)*($B$3:$B3111&gt;=Party_Statement!$C$6)*($B$3:$B3111&lt;=Party_Statement!$E$6)),""))</f>
        <v/>
      </c>
    </row>
    <row r="3112" spans="1:11" x14ac:dyDescent="0.2">
      <c r="A3112" s="196">
        <f>Sales_Entry!A3112</f>
        <v>0</v>
      </c>
      <c r="B3112" s="197">
        <f>Sales_Entry!B3112</f>
        <v>0</v>
      </c>
      <c r="C3112" s="198">
        <f>Sales_Entry!D3112</f>
        <v>0</v>
      </c>
      <c r="D3112" s="198" t="s">
        <v>1388</v>
      </c>
      <c r="E3112" s="198">
        <f>Sales_Entry!C3112</f>
        <v>0</v>
      </c>
      <c r="F3112" s="198">
        <f>Sales_Entry!E3112</f>
        <v>0</v>
      </c>
      <c r="G3112" s="199">
        <f>N(Sales_Entry!J3112)</f>
        <v>0</v>
      </c>
      <c r="H3112" s="199">
        <v>0</v>
      </c>
      <c r="I3112" s="199">
        <f t="shared" si="48"/>
        <v>0</v>
      </c>
      <c r="J3112" s="200"/>
      <c r="K3112" s="200" t="str" cm="1">
        <f t="array" ref="K3112">IF($C3112="","",IF(AND($C3112=Party_Statement!$C$5,$B3112&gt;=Party_Statement!$C$6,$B3112&lt;=Party_Statement!$E$6),SUMPRODUCT(($C$3:$C3112=Party_Statement!$C$5)*($B$3:$B3112&gt;=Party_Statement!$C$6)*($B$3:$B3112&lt;=Party_Statement!$E$6)),""))</f>
        <v/>
      </c>
    </row>
    <row r="3113" spans="1:11" x14ac:dyDescent="0.2">
      <c r="A3113" s="196">
        <f>Sales_Entry!A3113</f>
        <v>0</v>
      </c>
      <c r="B3113" s="197">
        <f>Sales_Entry!B3113</f>
        <v>0</v>
      </c>
      <c r="C3113" s="198">
        <f>Sales_Entry!D3113</f>
        <v>0</v>
      </c>
      <c r="D3113" s="198" t="s">
        <v>1388</v>
      </c>
      <c r="E3113" s="198">
        <f>Sales_Entry!C3113</f>
        <v>0</v>
      </c>
      <c r="F3113" s="198">
        <f>Sales_Entry!E3113</f>
        <v>0</v>
      </c>
      <c r="G3113" s="199">
        <f>N(Sales_Entry!J3113)</f>
        <v>0</v>
      </c>
      <c r="H3113" s="199">
        <v>0</v>
      </c>
      <c r="I3113" s="199">
        <f t="shared" si="48"/>
        <v>0</v>
      </c>
      <c r="J3113" s="200"/>
      <c r="K3113" s="200" t="str" cm="1">
        <f t="array" ref="K3113">IF($C3113="","",IF(AND($C3113=Party_Statement!$C$5,$B3113&gt;=Party_Statement!$C$6,$B3113&lt;=Party_Statement!$E$6),SUMPRODUCT(($C$3:$C3113=Party_Statement!$C$5)*($B$3:$B3113&gt;=Party_Statement!$C$6)*($B$3:$B3113&lt;=Party_Statement!$E$6)),""))</f>
        <v/>
      </c>
    </row>
    <row r="3114" spans="1:11" x14ac:dyDescent="0.2">
      <c r="A3114" s="196">
        <f>Sales_Entry!A3114</f>
        <v>0</v>
      </c>
      <c r="B3114" s="197">
        <f>Sales_Entry!B3114</f>
        <v>0</v>
      </c>
      <c r="C3114" s="198">
        <f>Sales_Entry!D3114</f>
        <v>0</v>
      </c>
      <c r="D3114" s="198" t="s">
        <v>1388</v>
      </c>
      <c r="E3114" s="198">
        <f>Sales_Entry!C3114</f>
        <v>0</v>
      </c>
      <c r="F3114" s="198">
        <f>Sales_Entry!E3114</f>
        <v>0</v>
      </c>
      <c r="G3114" s="199">
        <f>N(Sales_Entry!J3114)</f>
        <v>0</v>
      </c>
      <c r="H3114" s="199">
        <v>0</v>
      </c>
      <c r="I3114" s="199">
        <f t="shared" si="48"/>
        <v>0</v>
      </c>
      <c r="J3114" s="200"/>
      <c r="K3114" s="200" t="str" cm="1">
        <f t="array" ref="K3114">IF($C3114="","",IF(AND($C3114=Party_Statement!$C$5,$B3114&gt;=Party_Statement!$C$6,$B3114&lt;=Party_Statement!$E$6),SUMPRODUCT(($C$3:$C3114=Party_Statement!$C$5)*($B$3:$B3114&gt;=Party_Statement!$C$6)*($B$3:$B3114&lt;=Party_Statement!$E$6)),""))</f>
        <v/>
      </c>
    </row>
    <row r="3115" spans="1:11" x14ac:dyDescent="0.2">
      <c r="A3115" s="196">
        <f>Sales_Entry!A3115</f>
        <v>0</v>
      </c>
      <c r="B3115" s="197">
        <f>Sales_Entry!B3115</f>
        <v>0</v>
      </c>
      <c r="C3115" s="198">
        <f>Sales_Entry!D3115</f>
        <v>0</v>
      </c>
      <c r="D3115" s="198" t="s">
        <v>1388</v>
      </c>
      <c r="E3115" s="198">
        <f>Sales_Entry!C3115</f>
        <v>0</v>
      </c>
      <c r="F3115" s="198">
        <f>Sales_Entry!E3115</f>
        <v>0</v>
      </c>
      <c r="G3115" s="199">
        <f>N(Sales_Entry!J3115)</f>
        <v>0</v>
      </c>
      <c r="H3115" s="199">
        <v>0</v>
      </c>
      <c r="I3115" s="199">
        <f t="shared" si="48"/>
        <v>0</v>
      </c>
      <c r="J3115" s="200"/>
      <c r="K3115" s="200" t="str" cm="1">
        <f t="array" ref="K3115">IF($C3115="","",IF(AND($C3115=Party_Statement!$C$5,$B3115&gt;=Party_Statement!$C$6,$B3115&lt;=Party_Statement!$E$6),SUMPRODUCT(($C$3:$C3115=Party_Statement!$C$5)*($B$3:$B3115&gt;=Party_Statement!$C$6)*($B$3:$B3115&lt;=Party_Statement!$E$6)),""))</f>
        <v/>
      </c>
    </row>
    <row r="3116" spans="1:11" x14ac:dyDescent="0.2">
      <c r="A3116" s="196">
        <f>Sales_Entry!A3116</f>
        <v>0</v>
      </c>
      <c r="B3116" s="197">
        <f>Sales_Entry!B3116</f>
        <v>0</v>
      </c>
      <c r="C3116" s="198">
        <f>Sales_Entry!D3116</f>
        <v>0</v>
      </c>
      <c r="D3116" s="198" t="s">
        <v>1388</v>
      </c>
      <c r="E3116" s="198">
        <f>Sales_Entry!C3116</f>
        <v>0</v>
      </c>
      <c r="F3116" s="198">
        <f>Sales_Entry!E3116</f>
        <v>0</v>
      </c>
      <c r="G3116" s="199">
        <f>N(Sales_Entry!J3116)</f>
        <v>0</v>
      </c>
      <c r="H3116" s="199">
        <v>0</v>
      </c>
      <c r="I3116" s="199">
        <f t="shared" si="48"/>
        <v>0</v>
      </c>
      <c r="J3116" s="200"/>
      <c r="K3116" s="200" t="str" cm="1">
        <f t="array" ref="K3116">IF($C3116="","",IF(AND($C3116=Party_Statement!$C$5,$B3116&gt;=Party_Statement!$C$6,$B3116&lt;=Party_Statement!$E$6),SUMPRODUCT(($C$3:$C3116=Party_Statement!$C$5)*($B$3:$B3116&gt;=Party_Statement!$C$6)*($B$3:$B3116&lt;=Party_Statement!$E$6)),""))</f>
        <v/>
      </c>
    </row>
    <row r="3117" spans="1:11" x14ac:dyDescent="0.2">
      <c r="A3117" s="196">
        <f>Sales_Entry!A3117</f>
        <v>0</v>
      </c>
      <c r="B3117" s="197">
        <f>Sales_Entry!B3117</f>
        <v>0</v>
      </c>
      <c r="C3117" s="198">
        <f>Sales_Entry!D3117</f>
        <v>0</v>
      </c>
      <c r="D3117" s="198" t="s">
        <v>1388</v>
      </c>
      <c r="E3117" s="198">
        <f>Sales_Entry!C3117</f>
        <v>0</v>
      </c>
      <c r="F3117" s="198">
        <f>Sales_Entry!E3117</f>
        <v>0</v>
      </c>
      <c r="G3117" s="199">
        <f>N(Sales_Entry!J3117)</f>
        <v>0</v>
      </c>
      <c r="H3117" s="199">
        <v>0</v>
      </c>
      <c r="I3117" s="199">
        <f t="shared" si="48"/>
        <v>0</v>
      </c>
      <c r="J3117" s="200"/>
      <c r="K3117" s="200" t="str" cm="1">
        <f t="array" ref="K3117">IF($C3117="","",IF(AND($C3117=Party_Statement!$C$5,$B3117&gt;=Party_Statement!$C$6,$B3117&lt;=Party_Statement!$E$6),SUMPRODUCT(($C$3:$C3117=Party_Statement!$C$5)*($B$3:$B3117&gt;=Party_Statement!$C$6)*($B$3:$B3117&lt;=Party_Statement!$E$6)),""))</f>
        <v/>
      </c>
    </row>
    <row r="3118" spans="1:11" x14ac:dyDescent="0.2">
      <c r="A3118" s="196">
        <f>Sales_Entry!A3118</f>
        <v>0</v>
      </c>
      <c r="B3118" s="197">
        <f>Sales_Entry!B3118</f>
        <v>0</v>
      </c>
      <c r="C3118" s="198">
        <f>Sales_Entry!D3118</f>
        <v>0</v>
      </c>
      <c r="D3118" s="198" t="s">
        <v>1388</v>
      </c>
      <c r="E3118" s="198">
        <f>Sales_Entry!C3118</f>
        <v>0</v>
      </c>
      <c r="F3118" s="198">
        <f>Sales_Entry!E3118</f>
        <v>0</v>
      </c>
      <c r="G3118" s="199">
        <f>N(Sales_Entry!J3118)</f>
        <v>0</v>
      </c>
      <c r="H3118" s="199">
        <v>0</v>
      </c>
      <c r="I3118" s="199">
        <f t="shared" si="48"/>
        <v>0</v>
      </c>
      <c r="J3118" s="200"/>
      <c r="K3118" s="200" t="str" cm="1">
        <f t="array" ref="K3118">IF($C3118="","",IF(AND($C3118=Party_Statement!$C$5,$B3118&gt;=Party_Statement!$C$6,$B3118&lt;=Party_Statement!$E$6),SUMPRODUCT(($C$3:$C3118=Party_Statement!$C$5)*($B$3:$B3118&gt;=Party_Statement!$C$6)*($B$3:$B3118&lt;=Party_Statement!$E$6)),""))</f>
        <v/>
      </c>
    </row>
    <row r="3119" spans="1:11" x14ac:dyDescent="0.2">
      <c r="A3119" s="196">
        <f>Sales_Entry!A3119</f>
        <v>0</v>
      </c>
      <c r="B3119" s="197">
        <f>Sales_Entry!B3119</f>
        <v>0</v>
      </c>
      <c r="C3119" s="198">
        <f>Sales_Entry!D3119</f>
        <v>0</v>
      </c>
      <c r="D3119" s="198" t="s">
        <v>1388</v>
      </c>
      <c r="E3119" s="198">
        <f>Sales_Entry!C3119</f>
        <v>0</v>
      </c>
      <c r="F3119" s="198">
        <f>Sales_Entry!E3119</f>
        <v>0</v>
      </c>
      <c r="G3119" s="199">
        <f>N(Sales_Entry!J3119)</f>
        <v>0</v>
      </c>
      <c r="H3119" s="199">
        <v>0</v>
      </c>
      <c r="I3119" s="199">
        <f t="shared" si="48"/>
        <v>0</v>
      </c>
      <c r="J3119" s="200"/>
      <c r="K3119" s="200" t="str" cm="1">
        <f t="array" ref="K3119">IF($C3119="","",IF(AND($C3119=Party_Statement!$C$5,$B3119&gt;=Party_Statement!$C$6,$B3119&lt;=Party_Statement!$E$6),SUMPRODUCT(($C$3:$C3119=Party_Statement!$C$5)*($B$3:$B3119&gt;=Party_Statement!$C$6)*($B$3:$B3119&lt;=Party_Statement!$E$6)),""))</f>
        <v/>
      </c>
    </row>
    <row r="3120" spans="1:11" x14ac:dyDescent="0.2">
      <c r="A3120" s="196">
        <f>Sales_Entry!A3120</f>
        <v>0</v>
      </c>
      <c r="B3120" s="197">
        <f>Sales_Entry!B3120</f>
        <v>0</v>
      </c>
      <c r="C3120" s="198">
        <f>Sales_Entry!D3120</f>
        <v>0</v>
      </c>
      <c r="D3120" s="198" t="s">
        <v>1388</v>
      </c>
      <c r="E3120" s="198">
        <f>Sales_Entry!C3120</f>
        <v>0</v>
      </c>
      <c r="F3120" s="198">
        <f>Sales_Entry!E3120</f>
        <v>0</v>
      </c>
      <c r="G3120" s="199">
        <f>N(Sales_Entry!J3120)</f>
        <v>0</v>
      </c>
      <c r="H3120" s="199">
        <v>0</v>
      </c>
      <c r="I3120" s="199">
        <f t="shared" si="48"/>
        <v>0</v>
      </c>
      <c r="J3120" s="200"/>
      <c r="K3120" s="200" t="str" cm="1">
        <f t="array" ref="K3120">IF($C3120="","",IF(AND($C3120=Party_Statement!$C$5,$B3120&gt;=Party_Statement!$C$6,$B3120&lt;=Party_Statement!$E$6),SUMPRODUCT(($C$3:$C3120=Party_Statement!$C$5)*($B$3:$B3120&gt;=Party_Statement!$C$6)*($B$3:$B3120&lt;=Party_Statement!$E$6)),""))</f>
        <v/>
      </c>
    </row>
    <row r="3121" spans="1:11" x14ac:dyDescent="0.2">
      <c r="A3121" s="196">
        <f>Sales_Entry!A3121</f>
        <v>0</v>
      </c>
      <c r="B3121" s="197">
        <f>Sales_Entry!B3121</f>
        <v>0</v>
      </c>
      <c r="C3121" s="198">
        <f>Sales_Entry!D3121</f>
        <v>0</v>
      </c>
      <c r="D3121" s="198" t="s">
        <v>1388</v>
      </c>
      <c r="E3121" s="198">
        <f>Sales_Entry!C3121</f>
        <v>0</v>
      </c>
      <c r="F3121" s="198">
        <f>Sales_Entry!E3121</f>
        <v>0</v>
      </c>
      <c r="G3121" s="199">
        <f>N(Sales_Entry!J3121)</f>
        <v>0</v>
      </c>
      <c r="H3121" s="199">
        <v>0</v>
      </c>
      <c r="I3121" s="199">
        <f t="shared" si="48"/>
        <v>0</v>
      </c>
      <c r="J3121" s="200"/>
      <c r="K3121" s="200" t="str" cm="1">
        <f t="array" ref="K3121">IF($C3121="","",IF(AND($C3121=Party_Statement!$C$5,$B3121&gt;=Party_Statement!$C$6,$B3121&lt;=Party_Statement!$E$6),SUMPRODUCT(($C$3:$C3121=Party_Statement!$C$5)*($B$3:$B3121&gt;=Party_Statement!$C$6)*($B$3:$B3121&lt;=Party_Statement!$E$6)),""))</f>
        <v/>
      </c>
    </row>
    <row r="3122" spans="1:11" x14ac:dyDescent="0.2">
      <c r="A3122" s="196">
        <f>Sales_Entry!A3122</f>
        <v>0</v>
      </c>
      <c r="B3122" s="197">
        <f>Sales_Entry!B3122</f>
        <v>0</v>
      </c>
      <c r="C3122" s="198">
        <f>Sales_Entry!D3122</f>
        <v>0</v>
      </c>
      <c r="D3122" s="198" t="s">
        <v>1388</v>
      </c>
      <c r="E3122" s="198">
        <f>Sales_Entry!C3122</f>
        <v>0</v>
      </c>
      <c r="F3122" s="198">
        <f>Sales_Entry!E3122</f>
        <v>0</v>
      </c>
      <c r="G3122" s="199">
        <f>N(Sales_Entry!J3122)</f>
        <v>0</v>
      </c>
      <c r="H3122" s="199">
        <v>0</v>
      </c>
      <c r="I3122" s="199">
        <f t="shared" si="48"/>
        <v>0</v>
      </c>
      <c r="J3122" s="200"/>
      <c r="K3122" s="200" t="str" cm="1">
        <f t="array" ref="K3122">IF($C3122="","",IF(AND($C3122=Party_Statement!$C$5,$B3122&gt;=Party_Statement!$C$6,$B3122&lt;=Party_Statement!$E$6),SUMPRODUCT(($C$3:$C3122=Party_Statement!$C$5)*($B$3:$B3122&gt;=Party_Statement!$C$6)*($B$3:$B3122&lt;=Party_Statement!$E$6)),""))</f>
        <v/>
      </c>
    </row>
    <row r="3123" spans="1:11" x14ac:dyDescent="0.2">
      <c r="A3123" s="196">
        <f>Sales_Entry!A3123</f>
        <v>0</v>
      </c>
      <c r="B3123" s="197">
        <f>Sales_Entry!B3123</f>
        <v>0</v>
      </c>
      <c r="C3123" s="198">
        <f>Sales_Entry!D3123</f>
        <v>0</v>
      </c>
      <c r="D3123" s="198" t="s">
        <v>1388</v>
      </c>
      <c r="E3123" s="198">
        <f>Sales_Entry!C3123</f>
        <v>0</v>
      </c>
      <c r="F3123" s="198">
        <f>Sales_Entry!E3123</f>
        <v>0</v>
      </c>
      <c r="G3123" s="199">
        <f>N(Sales_Entry!J3123)</f>
        <v>0</v>
      </c>
      <c r="H3123" s="199">
        <v>0</v>
      </c>
      <c r="I3123" s="199">
        <f t="shared" si="48"/>
        <v>0</v>
      </c>
      <c r="J3123" s="200"/>
      <c r="K3123" s="200" t="str" cm="1">
        <f t="array" ref="K3123">IF($C3123="","",IF(AND($C3123=Party_Statement!$C$5,$B3123&gt;=Party_Statement!$C$6,$B3123&lt;=Party_Statement!$E$6),SUMPRODUCT(($C$3:$C3123=Party_Statement!$C$5)*($B$3:$B3123&gt;=Party_Statement!$C$6)*($B$3:$B3123&lt;=Party_Statement!$E$6)),""))</f>
        <v/>
      </c>
    </row>
    <row r="3124" spans="1:11" x14ac:dyDescent="0.2">
      <c r="A3124" s="196">
        <f>Sales_Entry!A3124</f>
        <v>0</v>
      </c>
      <c r="B3124" s="197">
        <f>Sales_Entry!B3124</f>
        <v>0</v>
      </c>
      <c r="C3124" s="198">
        <f>Sales_Entry!D3124</f>
        <v>0</v>
      </c>
      <c r="D3124" s="198" t="s">
        <v>1388</v>
      </c>
      <c r="E3124" s="198">
        <f>Sales_Entry!C3124</f>
        <v>0</v>
      </c>
      <c r="F3124" s="198">
        <f>Sales_Entry!E3124</f>
        <v>0</v>
      </c>
      <c r="G3124" s="199">
        <f>N(Sales_Entry!J3124)</f>
        <v>0</v>
      </c>
      <c r="H3124" s="199">
        <v>0</v>
      </c>
      <c r="I3124" s="199">
        <f t="shared" si="48"/>
        <v>0</v>
      </c>
      <c r="J3124" s="200"/>
      <c r="K3124" s="200" t="str" cm="1">
        <f t="array" ref="K3124">IF($C3124="","",IF(AND($C3124=Party_Statement!$C$5,$B3124&gt;=Party_Statement!$C$6,$B3124&lt;=Party_Statement!$E$6),SUMPRODUCT(($C$3:$C3124=Party_Statement!$C$5)*($B$3:$B3124&gt;=Party_Statement!$C$6)*($B$3:$B3124&lt;=Party_Statement!$E$6)),""))</f>
        <v/>
      </c>
    </row>
    <row r="3125" spans="1:11" x14ac:dyDescent="0.2">
      <c r="A3125" s="196">
        <f>Sales_Entry!A3125</f>
        <v>0</v>
      </c>
      <c r="B3125" s="197">
        <f>Sales_Entry!B3125</f>
        <v>0</v>
      </c>
      <c r="C3125" s="198">
        <f>Sales_Entry!D3125</f>
        <v>0</v>
      </c>
      <c r="D3125" s="198" t="s">
        <v>1388</v>
      </c>
      <c r="E3125" s="198">
        <f>Sales_Entry!C3125</f>
        <v>0</v>
      </c>
      <c r="F3125" s="198">
        <f>Sales_Entry!E3125</f>
        <v>0</v>
      </c>
      <c r="G3125" s="199">
        <f>N(Sales_Entry!J3125)</f>
        <v>0</v>
      </c>
      <c r="H3125" s="199">
        <v>0</v>
      </c>
      <c r="I3125" s="199">
        <f t="shared" si="48"/>
        <v>0</v>
      </c>
      <c r="J3125" s="200"/>
      <c r="K3125" s="200" t="str" cm="1">
        <f t="array" ref="K3125">IF($C3125="","",IF(AND($C3125=Party_Statement!$C$5,$B3125&gt;=Party_Statement!$C$6,$B3125&lt;=Party_Statement!$E$6),SUMPRODUCT(($C$3:$C3125=Party_Statement!$C$5)*($B$3:$B3125&gt;=Party_Statement!$C$6)*($B$3:$B3125&lt;=Party_Statement!$E$6)),""))</f>
        <v/>
      </c>
    </row>
    <row r="3126" spans="1:11" x14ac:dyDescent="0.2">
      <c r="A3126" s="196">
        <f>Sales_Entry!A3126</f>
        <v>0</v>
      </c>
      <c r="B3126" s="197">
        <f>Sales_Entry!B3126</f>
        <v>0</v>
      </c>
      <c r="C3126" s="198">
        <f>Sales_Entry!D3126</f>
        <v>0</v>
      </c>
      <c r="D3126" s="198" t="s">
        <v>1388</v>
      </c>
      <c r="E3126" s="198">
        <f>Sales_Entry!C3126</f>
        <v>0</v>
      </c>
      <c r="F3126" s="198">
        <f>Sales_Entry!E3126</f>
        <v>0</v>
      </c>
      <c r="G3126" s="199">
        <f>N(Sales_Entry!J3126)</f>
        <v>0</v>
      </c>
      <c r="H3126" s="199">
        <v>0</v>
      </c>
      <c r="I3126" s="199">
        <f t="shared" si="48"/>
        <v>0</v>
      </c>
      <c r="J3126" s="200"/>
      <c r="K3126" s="200" t="str" cm="1">
        <f t="array" ref="K3126">IF($C3126="","",IF(AND($C3126=Party_Statement!$C$5,$B3126&gt;=Party_Statement!$C$6,$B3126&lt;=Party_Statement!$E$6),SUMPRODUCT(($C$3:$C3126=Party_Statement!$C$5)*($B$3:$B3126&gt;=Party_Statement!$C$6)*($B$3:$B3126&lt;=Party_Statement!$E$6)),""))</f>
        <v/>
      </c>
    </row>
    <row r="3127" spans="1:11" x14ac:dyDescent="0.2">
      <c r="A3127" s="196">
        <f>Sales_Entry!A3127</f>
        <v>0</v>
      </c>
      <c r="B3127" s="197">
        <f>Sales_Entry!B3127</f>
        <v>0</v>
      </c>
      <c r="C3127" s="198">
        <f>Sales_Entry!D3127</f>
        <v>0</v>
      </c>
      <c r="D3127" s="198" t="s">
        <v>1388</v>
      </c>
      <c r="E3127" s="198">
        <f>Sales_Entry!C3127</f>
        <v>0</v>
      </c>
      <c r="F3127" s="198">
        <f>Sales_Entry!E3127</f>
        <v>0</v>
      </c>
      <c r="G3127" s="199">
        <f>N(Sales_Entry!J3127)</f>
        <v>0</v>
      </c>
      <c r="H3127" s="199">
        <v>0</v>
      </c>
      <c r="I3127" s="199">
        <f t="shared" si="48"/>
        <v>0</v>
      </c>
      <c r="J3127" s="200"/>
      <c r="K3127" s="200" t="str" cm="1">
        <f t="array" ref="K3127">IF($C3127="","",IF(AND($C3127=Party_Statement!$C$5,$B3127&gt;=Party_Statement!$C$6,$B3127&lt;=Party_Statement!$E$6),SUMPRODUCT(($C$3:$C3127=Party_Statement!$C$5)*($B$3:$B3127&gt;=Party_Statement!$C$6)*($B$3:$B3127&lt;=Party_Statement!$E$6)),""))</f>
        <v/>
      </c>
    </row>
    <row r="3128" spans="1:11" x14ac:dyDescent="0.2">
      <c r="A3128" s="196">
        <f>Sales_Entry!A3128</f>
        <v>0</v>
      </c>
      <c r="B3128" s="197">
        <f>Sales_Entry!B3128</f>
        <v>0</v>
      </c>
      <c r="C3128" s="198">
        <f>Sales_Entry!D3128</f>
        <v>0</v>
      </c>
      <c r="D3128" s="198" t="s">
        <v>1388</v>
      </c>
      <c r="E3128" s="198">
        <f>Sales_Entry!C3128</f>
        <v>0</v>
      </c>
      <c r="F3128" s="198">
        <f>Sales_Entry!E3128</f>
        <v>0</v>
      </c>
      <c r="G3128" s="199">
        <f>N(Sales_Entry!J3128)</f>
        <v>0</v>
      </c>
      <c r="H3128" s="199">
        <v>0</v>
      </c>
      <c r="I3128" s="199">
        <f t="shared" si="48"/>
        <v>0</v>
      </c>
      <c r="J3128" s="200"/>
      <c r="K3128" s="200" t="str" cm="1">
        <f t="array" ref="K3128">IF($C3128="","",IF(AND($C3128=Party_Statement!$C$5,$B3128&gt;=Party_Statement!$C$6,$B3128&lt;=Party_Statement!$E$6),SUMPRODUCT(($C$3:$C3128=Party_Statement!$C$5)*($B$3:$B3128&gt;=Party_Statement!$C$6)*($B$3:$B3128&lt;=Party_Statement!$E$6)),""))</f>
        <v/>
      </c>
    </row>
    <row r="3129" spans="1:11" x14ac:dyDescent="0.2">
      <c r="A3129" s="196">
        <f>Sales_Entry!A3129</f>
        <v>0</v>
      </c>
      <c r="B3129" s="197">
        <f>Sales_Entry!B3129</f>
        <v>0</v>
      </c>
      <c r="C3129" s="198">
        <f>Sales_Entry!D3129</f>
        <v>0</v>
      </c>
      <c r="D3129" s="198" t="s">
        <v>1388</v>
      </c>
      <c r="E3129" s="198">
        <f>Sales_Entry!C3129</f>
        <v>0</v>
      </c>
      <c r="F3129" s="198">
        <f>Sales_Entry!E3129</f>
        <v>0</v>
      </c>
      <c r="G3129" s="199">
        <f>N(Sales_Entry!J3129)</f>
        <v>0</v>
      </c>
      <c r="H3129" s="199">
        <v>0</v>
      </c>
      <c r="I3129" s="199">
        <f t="shared" si="48"/>
        <v>0</v>
      </c>
      <c r="J3129" s="200"/>
      <c r="K3129" s="200" t="str" cm="1">
        <f t="array" ref="K3129">IF($C3129="","",IF(AND($C3129=Party_Statement!$C$5,$B3129&gt;=Party_Statement!$C$6,$B3129&lt;=Party_Statement!$E$6),SUMPRODUCT(($C$3:$C3129=Party_Statement!$C$5)*($B$3:$B3129&gt;=Party_Statement!$C$6)*($B$3:$B3129&lt;=Party_Statement!$E$6)),""))</f>
        <v/>
      </c>
    </row>
    <row r="3130" spans="1:11" x14ac:dyDescent="0.2">
      <c r="A3130" s="196">
        <f>Sales_Entry!A3130</f>
        <v>0</v>
      </c>
      <c r="B3130" s="197">
        <f>Sales_Entry!B3130</f>
        <v>0</v>
      </c>
      <c r="C3130" s="198">
        <f>Sales_Entry!D3130</f>
        <v>0</v>
      </c>
      <c r="D3130" s="198" t="s">
        <v>1388</v>
      </c>
      <c r="E3130" s="198">
        <f>Sales_Entry!C3130</f>
        <v>0</v>
      </c>
      <c r="F3130" s="198">
        <f>Sales_Entry!E3130</f>
        <v>0</v>
      </c>
      <c r="G3130" s="199">
        <f>N(Sales_Entry!J3130)</f>
        <v>0</v>
      </c>
      <c r="H3130" s="199">
        <v>0</v>
      </c>
      <c r="I3130" s="199">
        <f t="shared" si="48"/>
        <v>0</v>
      </c>
      <c r="J3130" s="200"/>
      <c r="K3130" s="200" t="str" cm="1">
        <f t="array" ref="K3130">IF($C3130="","",IF(AND($C3130=Party_Statement!$C$5,$B3130&gt;=Party_Statement!$C$6,$B3130&lt;=Party_Statement!$E$6),SUMPRODUCT(($C$3:$C3130=Party_Statement!$C$5)*($B$3:$B3130&gt;=Party_Statement!$C$6)*($B$3:$B3130&lt;=Party_Statement!$E$6)),""))</f>
        <v/>
      </c>
    </row>
    <row r="3131" spans="1:11" x14ac:dyDescent="0.2">
      <c r="A3131" s="196">
        <f>Sales_Entry!A3131</f>
        <v>0</v>
      </c>
      <c r="B3131" s="197">
        <f>Sales_Entry!B3131</f>
        <v>0</v>
      </c>
      <c r="C3131" s="198">
        <f>Sales_Entry!D3131</f>
        <v>0</v>
      </c>
      <c r="D3131" s="198" t="s">
        <v>1388</v>
      </c>
      <c r="E3131" s="198">
        <f>Sales_Entry!C3131</f>
        <v>0</v>
      </c>
      <c r="F3131" s="198">
        <f>Sales_Entry!E3131</f>
        <v>0</v>
      </c>
      <c r="G3131" s="199">
        <f>N(Sales_Entry!J3131)</f>
        <v>0</v>
      </c>
      <c r="H3131" s="199">
        <v>0</v>
      </c>
      <c r="I3131" s="199">
        <f t="shared" si="48"/>
        <v>0</v>
      </c>
      <c r="J3131" s="200"/>
      <c r="K3131" s="200" t="str" cm="1">
        <f t="array" ref="K3131">IF($C3131="","",IF(AND($C3131=Party_Statement!$C$5,$B3131&gt;=Party_Statement!$C$6,$B3131&lt;=Party_Statement!$E$6),SUMPRODUCT(($C$3:$C3131=Party_Statement!$C$5)*($B$3:$B3131&gt;=Party_Statement!$C$6)*($B$3:$B3131&lt;=Party_Statement!$E$6)),""))</f>
        <v/>
      </c>
    </row>
    <row r="3132" spans="1:11" x14ac:dyDescent="0.2">
      <c r="A3132" s="196">
        <f>Sales_Entry!A3132</f>
        <v>0</v>
      </c>
      <c r="B3132" s="197">
        <f>Sales_Entry!B3132</f>
        <v>0</v>
      </c>
      <c r="C3132" s="198">
        <f>Sales_Entry!D3132</f>
        <v>0</v>
      </c>
      <c r="D3132" s="198" t="s">
        <v>1388</v>
      </c>
      <c r="E3132" s="198">
        <f>Sales_Entry!C3132</f>
        <v>0</v>
      </c>
      <c r="F3132" s="198">
        <f>Sales_Entry!E3132</f>
        <v>0</v>
      </c>
      <c r="G3132" s="199">
        <f>N(Sales_Entry!J3132)</f>
        <v>0</v>
      </c>
      <c r="H3132" s="199">
        <v>0</v>
      </c>
      <c r="I3132" s="199">
        <f t="shared" si="48"/>
        <v>0</v>
      </c>
      <c r="J3132" s="200"/>
      <c r="K3132" s="200" t="str" cm="1">
        <f t="array" ref="K3132">IF($C3132="","",IF(AND($C3132=Party_Statement!$C$5,$B3132&gt;=Party_Statement!$C$6,$B3132&lt;=Party_Statement!$E$6),SUMPRODUCT(($C$3:$C3132=Party_Statement!$C$5)*($B$3:$B3132&gt;=Party_Statement!$C$6)*($B$3:$B3132&lt;=Party_Statement!$E$6)),""))</f>
        <v/>
      </c>
    </row>
    <row r="3133" spans="1:11" x14ac:dyDescent="0.2">
      <c r="A3133" s="196">
        <f>Sales_Entry!A3133</f>
        <v>0</v>
      </c>
      <c r="B3133" s="197">
        <f>Sales_Entry!B3133</f>
        <v>0</v>
      </c>
      <c r="C3133" s="198">
        <f>Sales_Entry!D3133</f>
        <v>0</v>
      </c>
      <c r="D3133" s="198" t="s">
        <v>1388</v>
      </c>
      <c r="E3133" s="198">
        <f>Sales_Entry!C3133</f>
        <v>0</v>
      </c>
      <c r="F3133" s="198">
        <f>Sales_Entry!E3133</f>
        <v>0</v>
      </c>
      <c r="G3133" s="199">
        <f>N(Sales_Entry!J3133)</f>
        <v>0</v>
      </c>
      <c r="H3133" s="199">
        <v>0</v>
      </c>
      <c r="I3133" s="199">
        <f t="shared" si="48"/>
        <v>0</v>
      </c>
      <c r="J3133" s="200"/>
      <c r="K3133" s="200" t="str" cm="1">
        <f t="array" ref="K3133">IF($C3133="","",IF(AND($C3133=Party_Statement!$C$5,$B3133&gt;=Party_Statement!$C$6,$B3133&lt;=Party_Statement!$E$6),SUMPRODUCT(($C$3:$C3133=Party_Statement!$C$5)*($B$3:$B3133&gt;=Party_Statement!$C$6)*($B$3:$B3133&lt;=Party_Statement!$E$6)),""))</f>
        <v/>
      </c>
    </row>
    <row r="3134" spans="1:11" x14ac:dyDescent="0.2">
      <c r="A3134" s="196">
        <f>Sales_Entry!A3134</f>
        <v>0</v>
      </c>
      <c r="B3134" s="197">
        <f>Sales_Entry!B3134</f>
        <v>0</v>
      </c>
      <c r="C3134" s="198">
        <f>Sales_Entry!D3134</f>
        <v>0</v>
      </c>
      <c r="D3134" s="198" t="s">
        <v>1388</v>
      </c>
      <c r="E3134" s="198">
        <f>Sales_Entry!C3134</f>
        <v>0</v>
      </c>
      <c r="F3134" s="198">
        <f>Sales_Entry!E3134</f>
        <v>0</v>
      </c>
      <c r="G3134" s="199">
        <f>N(Sales_Entry!J3134)</f>
        <v>0</v>
      </c>
      <c r="H3134" s="199">
        <v>0</v>
      </c>
      <c r="I3134" s="199">
        <f t="shared" si="48"/>
        <v>0</v>
      </c>
      <c r="J3134" s="200"/>
      <c r="K3134" s="200" t="str" cm="1">
        <f t="array" ref="K3134">IF($C3134="","",IF(AND($C3134=Party_Statement!$C$5,$B3134&gt;=Party_Statement!$C$6,$B3134&lt;=Party_Statement!$E$6),SUMPRODUCT(($C$3:$C3134=Party_Statement!$C$5)*($B$3:$B3134&gt;=Party_Statement!$C$6)*($B$3:$B3134&lt;=Party_Statement!$E$6)),""))</f>
        <v/>
      </c>
    </row>
    <row r="3135" spans="1:11" x14ac:dyDescent="0.2">
      <c r="A3135" s="196">
        <f>Sales_Entry!A3135</f>
        <v>0</v>
      </c>
      <c r="B3135" s="197">
        <f>Sales_Entry!B3135</f>
        <v>0</v>
      </c>
      <c r="C3135" s="198">
        <f>Sales_Entry!D3135</f>
        <v>0</v>
      </c>
      <c r="D3135" s="198" t="s">
        <v>1388</v>
      </c>
      <c r="E3135" s="198">
        <f>Sales_Entry!C3135</f>
        <v>0</v>
      </c>
      <c r="F3135" s="198">
        <f>Sales_Entry!E3135</f>
        <v>0</v>
      </c>
      <c r="G3135" s="199">
        <f>N(Sales_Entry!J3135)</f>
        <v>0</v>
      </c>
      <c r="H3135" s="199">
        <v>0</v>
      </c>
      <c r="I3135" s="199">
        <f t="shared" si="48"/>
        <v>0</v>
      </c>
      <c r="J3135" s="200"/>
      <c r="K3135" s="200" t="str" cm="1">
        <f t="array" ref="K3135">IF($C3135="","",IF(AND($C3135=Party_Statement!$C$5,$B3135&gt;=Party_Statement!$C$6,$B3135&lt;=Party_Statement!$E$6),SUMPRODUCT(($C$3:$C3135=Party_Statement!$C$5)*($B$3:$B3135&gt;=Party_Statement!$C$6)*($B$3:$B3135&lt;=Party_Statement!$E$6)),""))</f>
        <v/>
      </c>
    </row>
    <row r="3136" spans="1:11" x14ac:dyDescent="0.2">
      <c r="A3136" s="196">
        <f>Sales_Entry!A3136</f>
        <v>0</v>
      </c>
      <c r="B3136" s="197">
        <f>Sales_Entry!B3136</f>
        <v>0</v>
      </c>
      <c r="C3136" s="198">
        <f>Sales_Entry!D3136</f>
        <v>0</v>
      </c>
      <c r="D3136" s="198" t="s">
        <v>1388</v>
      </c>
      <c r="E3136" s="198">
        <f>Sales_Entry!C3136</f>
        <v>0</v>
      </c>
      <c r="F3136" s="198">
        <f>Sales_Entry!E3136</f>
        <v>0</v>
      </c>
      <c r="G3136" s="199">
        <f>N(Sales_Entry!J3136)</f>
        <v>0</v>
      </c>
      <c r="H3136" s="199">
        <v>0</v>
      </c>
      <c r="I3136" s="199">
        <f t="shared" si="48"/>
        <v>0</v>
      </c>
      <c r="J3136" s="200"/>
      <c r="K3136" s="200" t="str" cm="1">
        <f t="array" ref="K3136">IF($C3136="","",IF(AND($C3136=Party_Statement!$C$5,$B3136&gt;=Party_Statement!$C$6,$B3136&lt;=Party_Statement!$E$6),SUMPRODUCT(($C$3:$C3136=Party_Statement!$C$5)*($B$3:$B3136&gt;=Party_Statement!$C$6)*($B$3:$B3136&lt;=Party_Statement!$E$6)),""))</f>
        <v/>
      </c>
    </row>
    <row r="3137" spans="1:11" x14ac:dyDescent="0.2">
      <c r="A3137" s="196">
        <f>Sales_Entry!A3137</f>
        <v>0</v>
      </c>
      <c r="B3137" s="197">
        <f>Sales_Entry!B3137</f>
        <v>0</v>
      </c>
      <c r="C3137" s="198">
        <f>Sales_Entry!D3137</f>
        <v>0</v>
      </c>
      <c r="D3137" s="198" t="s">
        <v>1388</v>
      </c>
      <c r="E3137" s="198">
        <f>Sales_Entry!C3137</f>
        <v>0</v>
      </c>
      <c r="F3137" s="198">
        <f>Sales_Entry!E3137</f>
        <v>0</v>
      </c>
      <c r="G3137" s="199">
        <f>N(Sales_Entry!J3137)</f>
        <v>0</v>
      </c>
      <c r="H3137" s="199">
        <v>0</v>
      </c>
      <c r="I3137" s="199">
        <f t="shared" si="48"/>
        <v>0</v>
      </c>
      <c r="J3137" s="200"/>
      <c r="K3137" s="200" t="str" cm="1">
        <f t="array" ref="K3137">IF($C3137="","",IF(AND($C3137=Party_Statement!$C$5,$B3137&gt;=Party_Statement!$C$6,$B3137&lt;=Party_Statement!$E$6),SUMPRODUCT(($C$3:$C3137=Party_Statement!$C$5)*($B$3:$B3137&gt;=Party_Statement!$C$6)*($B$3:$B3137&lt;=Party_Statement!$E$6)),""))</f>
        <v/>
      </c>
    </row>
    <row r="3138" spans="1:11" x14ac:dyDescent="0.2">
      <c r="A3138" s="196">
        <f>Sales_Entry!A3138</f>
        <v>0</v>
      </c>
      <c r="B3138" s="197">
        <f>Sales_Entry!B3138</f>
        <v>0</v>
      </c>
      <c r="C3138" s="198">
        <f>Sales_Entry!D3138</f>
        <v>0</v>
      </c>
      <c r="D3138" s="198" t="s">
        <v>1388</v>
      </c>
      <c r="E3138" s="198">
        <f>Sales_Entry!C3138</f>
        <v>0</v>
      </c>
      <c r="F3138" s="198">
        <f>Sales_Entry!E3138</f>
        <v>0</v>
      </c>
      <c r="G3138" s="199">
        <f>N(Sales_Entry!J3138)</f>
        <v>0</v>
      </c>
      <c r="H3138" s="199">
        <v>0</v>
      </c>
      <c r="I3138" s="199">
        <f t="shared" si="48"/>
        <v>0</v>
      </c>
      <c r="J3138" s="200"/>
      <c r="K3138" s="200" t="str" cm="1">
        <f t="array" ref="K3138">IF($C3138="","",IF(AND($C3138=Party_Statement!$C$5,$B3138&gt;=Party_Statement!$C$6,$B3138&lt;=Party_Statement!$E$6),SUMPRODUCT(($C$3:$C3138=Party_Statement!$C$5)*($B$3:$B3138&gt;=Party_Statement!$C$6)*($B$3:$B3138&lt;=Party_Statement!$E$6)),""))</f>
        <v/>
      </c>
    </row>
    <row r="3139" spans="1:11" x14ac:dyDescent="0.2">
      <c r="A3139" s="196">
        <f>Sales_Entry!A3139</f>
        <v>0</v>
      </c>
      <c r="B3139" s="197">
        <f>Sales_Entry!B3139</f>
        <v>0</v>
      </c>
      <c r="C3139" s="198">
        <f>Sales_Entry!D3139</f>
        <v>0</v>
      </c>
      <c r="D3139" s="198" t="s">
        <v>1388</v>
      </c>
      <c r="E3139" s="198">
        <f>Sales_Entry!C3139</f>
        <v>0</v>
      </c>
      <c r="F3139" s="198">
        <f>Sales_Entry!E3139</f>
        <v>0</v>
      </c>
      <c r="G3139" s="199">
        <f>N(Sales_Entry!J3139)</f>
        <v>0</v>
      </c>
      <c r="H3139" s="199">
        <v>0</v>
      </c>
      <c r="I3139" s="199">
        <f t="shared" si="48"/>
        <v>0</v>
      </c>
      <c r="J3139" s="200"/>
      <c r="K3139" s="200" t="str" cm="1">
        <f t="array" ref="K3139">IF($C3139="","",IF(AND($C3139=Party_Statement!$C$5,$B3139&gt;=Party_Statement!$C$6,$B3139&lt;=Party_Statement!$E$6),SUMPRODUCT(($C$3:$C3139=Party_Statement!$C$5)*($B$3:$B3139&gt;=Party_Statement!$C$6)*($B$3:$B3139&lt;=Party_Statement!$E$6)),""))</f>
        <v/>
      </c>
    </row>
    <row r="3140" spans="1:11" x14ac:dyDescent="0.2">
      <c r="A3140" s="196">
        <f>Sales_Entry!A3140</f>
        <v>0</v>
      </c>
      <c r="B3140" s="197">
        <f>Sales_Entry!B3140</f>
        <v>0</v>
      </c>
      <c r="C3140" s="198">
        <f>Sales_Entry!D3140</f>
        <v>0</v>
      </c>
      <c r="D3140" s="198" t="s">
        <v>1388</v>
      </c>
      <c r="E3140" s="198">
        <f>Sales_Entry!C3140</f>
        <v>0</v>
      </c>
      <c r="F3140" s="198">
        <f>Sales_Entry!E3140</f>
        <v>0</v>
      </c>
      <c r="G3140" s="199">
        <f>N(Sales_Entry!J3140)</f>
        <v>0</v>
      </c>
      <c r="H3140" s="199">
        <v>0</v>
      </c>
      <c r="I3140" s="199">
        <f t="shared" ref="I3140:I3203" si="49">IF($C3140="","",$G3140-$H3140)</f>
        <v>0</v>
      </c>
      <c r="J3140" s="200"/>
      <c r="K3140" s="200" t="str" cm="1">
        <f t="array" ref="K3140">IF($C3140="","",IF(AND($C3140=Party_Statement!$C$5,$B3140&gt;=Party_Statement!$C$6,$B3140&lt;=Party_Statement!$E$6),SUMPRODUCT(($C$3:$C3140=Party_Statement!$C$5)*($B$3:$B3140&gt;=Party_Statement!$C$6)*($B$3:$B3140&lt;=Party_Statement!$E$6)),""))</f>
        <v/>
      </c>
    </row>
    <row r="3141" spans="1:11" x14ac:dyDescent="0.2">
      <c r="A3141" s="196">
        <f>Sales_Entry!A3141</f>
        <v>0</v>
      </c>
      <c r="B3141" s="197">
        <f>Sales_Entry!B3141</f>
        <v>0</v>
      </c>
      <c r="C3141" s="198">
        <f>Sales_Entry!D3141</f>
        <v>0</v>
      </c>
      <c r="D3141" s="198" t="s">
        <v>1388</v>
      </c>
      <c r="E3141" s="198">
        <f>Sales_Entry!C3141</f>
        <v>0</v>
      </c>
      <c r="F3141" s="198">
        <f>Sales_Entry!E3141</f>
        <v>0</v>
      </c>
      <c r="G3141" s="199">
        <f>N(Sales_Entry!J3141)</f>
        <v>0</v>
      </c>
      <c r="H3141" s="199">
        <v>0</v>
      </c>
      <c r="I3141" s="199">
        <f t="shared" si="49"/>
        <v>0</v>
      </c>
      <c r="J3141" s="200"/>
      <c r="K3141" s="200" t="str" cm="1">
        <f t="array" ref="K3141">IF($C3141="","",IF(AND($C3141=Party_Statement!$C$5,$B3141&gt;=Party_Statement!$C$6,$B3141&lt;=Party_Statement!$E$6),SUMPRODUCT(($C$3:$C3141=Party_Statement!$C$5)*($B$3:$B3141&gt;=Party_Statement!$C$6)*($B$3:$B3141&lt;=Party_Statement!$E$6)),""))</f>
        <v/>
      </c>
    </row>
    <row r="3142" spans="1:11" x14ac:dyDescent="0.2">
      <c r="A3142" s="196">
        <f>Sales_Entry!A3142</f>
        <v>0</v>
      </c>
      <c r="B3142" s="197">
        <f>Sales_Entry!B3142</f>
        <v>0</v>
      </c>
      <c r="C3142" s="198">
        <f>Sales_Entry!D3142</f>
        <v>0</v>
      </c>
      <c r="D3142" s="198" t="s">
        <v>1388</v>
      </c>
      <c r="E3142" s="198">
        <f>Sales_Entry!C3142</f>
        <v>0</v>
      </c>
      <c r="F3142" s="198">
        <f>Sales_Entry!E3142</f>
        <v>0</v>
      </c>
      <c r="G3142" s="199">
        <f>N(Sales_Entry!J3142)</f>
        <v>0</v>
      </c>
      <c r="H3142" s="199">
        <v>0</v>
      </c>
      <c r="I3142" s="199">
        <f t="shared" si="49"/>
        <v>0</v>
      </c>
      <c r="J3142" s="200"/>
      <c r="K3142" s="200" t="str" cm="1">
        <f t="array" ref="K3142">IF($C3142="","",IF(AND($C3142=Party_Statement!$C$5,$B3142&gt;=Party_Statement!$C$6,$B3142&lt;=Party_Statement!$E$6),SUMPRODUCT(($C$3:$C3142=Party_Statement!$C$5)*($B$3:$B3142&gt;=Party_Statement!$C$6)*($B$3:$B3142&lt;=Party_Statement!$E$6)),""))</f>
        <v/>
      </c>
    </row>
    <row r="3143" spans="1:11" x14ac:dyDescent="0.2">
      <c r="A3143" s="196">
        <f>Sales_Entry!A3143</f>
        <v>0</v>
      </c>
      <c r="B3143" s="197">
        <f>Sales_Entry!B3143</f>
        <v>0</v>
      </c>
      <c r="C3143" s="198">
        <f>Sales_Entry!D3143</f>
        <v>0</v>
      </c>
      <c r="D3143" s="198" t="s">
        <v>1388</v>
      </c>
      <c r="E3143" s="198">
        <f>Sales_Entry!C3143</f>
        <v>0</v>
      </c>
      <c r="F3143" s="198">
        <f>Sales_Entry!E3143</f>
        <v>0</v>
      </c>
      <c r="G3143" s="199">
        <f>N(Sales_Entry!J3143)</f>
        <v>0</v>
      </c>
      <c r="H3143" s="199">
        <v>0</v>
      </c>
      <c r="I3143" s="199">
        <f t="shared" si="49"/>
        <v>0</v>
      </c>
      <c r="J3143" s="200"/>
      <c r="K3143" s="200" t="str" cm="1">
        <f t="array" ref="K3143">IF($C3143="","",IF(AND($C3143=Party_Statement!$C$5,$B3143&gt;=Party_Statement!$C$6,$B3143&lt;=Party_Statement!$E$6),SUMPRODUCT(($C$3:$C3143=Party_Statement!$C$5)*($B$3:$B3143&gt;=Party_Statement!$C$6)*($B$3:$B3143&lt;=Party_Statement!$E$6)),""))</f>
        <v/>
      </c>
    </row>
    <row r="3144" spans="1:11" x14ac:dyDescent="0.2">
      <c r="A3144" s="196">
        <f>Sales_Entry!A3144</f>
        <v>0</v>
      </c>
      <c r="B3144" s="197">
        <f>Sales_Entry!B3144</f>
        <v>0</v>
      </c>
      <c r="C3144" s="198">
        <f>Sales_Entry!D3144</f>
        <v>0</v>
      </c>
      <c r="D3144" s="198" t="s">
        <v>1388</v>
      </c>
      <c r="E3144" s="198">
        <f>Sales_Entry!C3144</f>
        <v>0</v>
      </c>
      <c r="F3144" s="198">
        <f>Sales_Entry!E3144</f>
        <v>0</v>
      </c>
      <c r="G3144" s="199">
        <f>N(Sales_Entry!J3144)</f>
        <v>0</v>
      </c>
      <c r="H3144" s="199">
        <v>0</v>
      </c>
      <c r="I3144" s="199">
        <f t="shared" si="49"/>
        <v>0</v>
      </c>
      <c r="J3144" s="200"/>
      <c r="K3144" s="200" t="str" cm="1">
        <f t="array" ref="K3144">IF($C3144="","",IF(AND($C3144=Party_Statement!$C$5,$B3144&gt;=Party_Statement!$C$6,$B3144&lt;=Party_Statement!$E$6),SUMPRODUCT(($C$3:$C3144=Party_Statement!$C$5)*($B$3:$B3144&gt;=Party_Statement!$C$6)*($B$3:$B3144&lt;=Party_Statement!$E$6)),""))</f>
        <v/>
      </c>
    </row>
    <row r="3145" spans="1:11" x14ac:dyDescent="0.2">
      <c r="A3145" s="196">
        <f>Sales_Entry!A3145</f>
        <v>0</v>
      </c>
      <c r="B3145" s="197">
        <f>Sales_Entry!B3145</f>
        <v>0</v>
      </c>
      <c r="C3145" s="198">
        <f>Sales_Entry!D3145</f>
        <v>0</v>
      </c>
      <c r="D3145" s="198" t="s">
        <v>1388</v>
      </c>
      <c r="E3145" s="198">
        <f>Sales_Entry!C3145</f>
        <v>0</v>
      </c>
      <c r="F3145" s="198">
        <f>Sales_Entry!E3145</f>
        <v>0</v>
      </c>
      <c r="G3145" s="199">
        <f>N(Sales_Entry!J3145)</f>
        <v>0</v>
      </c>
      <c r="H3145" s="199">
        <v>0</v>
      </c>
      <c r="I3145" s="199">
        <f t="shared" si="49"/>
        <v>0</v>
      </c>
      <c r="J3145" s="200"/>
      <c r="K3145" s="200" t="str" cm="1">
        <f t="array" ref="K3145">IF($C3145="","",IF(AND($C3145=Party_Statement!$C$5,$B3145&gt;=Party_Statement!$C$6,$B3145&lt;=Party_Statement!$E$6),SUMPRODUCT(($C$3:$C3145=Party_Statement!$C$5)*($B$3:$B3145&gt;=Party_Statement!$C$6)*($B$3:$B3145&lt;=Party_Statement!$E$6)),""))</f>
        <v/>
      </c>
    </row>
    <row r="3146" spans="1:11" x14ac:dyDescent="0.2">
      <c r="A3146" s="196">
        <f>Sales_Entry!A3146</f>
        <v>0</v>
      </c>
      <c r="B3146" s="197">
        <f>Sales_Entry!B3146</f>
        <v>0</v>
      </c>
      <c r="C3146" s="198">
        <f>Sales_Entry!D3146</f>
        <v>0</v>
      </c>
      <c r="D3146" s="198" t="s">
        <v>1388</v>
      </c>
      <c r="E3146" s="198">
        <f>Sales_Entry!C3146</f>
        <v>0</v>
      </c>
      <c r="F3146" s="198">
        <f>Sales_Entry!E3146</f>
        <v>0</v>
      </c>
      <c r="G3146" s="199">
        <f>N(Sales_Entry!J3146)</f>
        <v>0</v>
      </c>
      <c r="H3146" s="199">
        <v>0</v>
      </c>
      <c r="I3146" s="199">
        <f t="shared" si="49"/>
        <v>0</v>
      </c>
      <c r="J3146" s="200"/>
      <c r="K3146" s="200" t="str" cm="1">
        <f t="array" ref="K3146">IF($C3146="","",IF(AND($C3146=Party_Statement!$C$5,$B3146&gt;=Party_Statement!$C$6,$B3146&lt;=Party_Statement!$E$6),SUMPRODUCT(($C$3:$C3146=Party_Statement!$C$5)*($B$3:$B3146&gt;=Party_Statement!$C$6)*($B$3:$B3146&lt;=Party_Statement!$E$6)),""))</f>
        <v/>
      </c>
    </row>
    <row r="3147" spans="1:11" x14ac:dyDescent="0.2">
      <c r="A3147" s="196">
        <f>Sales_Entry!A3147</f>
        <v>0</v>
      </c>
      <c r="B3147" s="197">
        <f>Sales_Entry!B3147</f>
        <v>0</v>
      </c>
      <c r="C3147" s="198">
        <f>Sales_Entry!D3147</f>
        <v>0</v>
      </c>
      <c r="D3147" s="198" t="s">
        <v>1388</v>
      </c>
      <c r="E3147" s="198">
        <f>Sales_Entry!C3147</f>
        <v>0</v>
      </c>
      <c r="F3147" s="198">
        <f>Sales_Entry!E3147</f>
        <v>0</v>
      </c>
      <c r="G3147" s="199">
        <f>N(Sales_Entry!J3147)</f>
        <v>0</v>
      </c>
      <c r="H3147" s="199">
        <v>0</v>
      </c>
      <c r="I3147" s="199">
        <f t="shared" si="49"/>
        <v>0</v>
      </c>
      <c r="J3147" s="200"/>
      <c r="K3147" s="200" t="str" cm="1">
        <f t="array" ref="K3147">IF($C3147="","",IF(AND($C3147=Party_Statement!$C$5,$B3147&gt;=Party_Statement!$C$6,$B3147&lt;=Party_Statement!$E$6),SUMPRODUCT(($C$3:$C3147=Party_Statement!$C$5)*($B$3:$B3147&gt;=Party_Statement!$C$6)*($B$3:$B3147&lt;=Party_Statement!$E$6)),""))</f>
        <v/>
      </c>
    </row>
    <row r="3148" spans="1:11" x14ac:dyDescent="0.2">
      <c r="A3148" s="196">
        <f>Sales_Entry!A3148</f>
        <v>0</v>
      </c>
      <c r="B3148" s="197">
        <f>Sales_Entry!B3148</f>
        <v>0</v>
      </c>
      <c r="C3148" s="198">
        <f>Sales_Entry!D3148</f>
        <v>0</v>
      </c>
      <c r="D3148" s="198" t="s">
        <v>1388</v>
      </c>
      <c r="E3148" s="198">
        <f>Sales_Entry!C3148</f>
        <v>0</v>
      </c>
      <c r="F3148" s="198">
        <f>Sales_Entry!E3148</f>
        <v>0</v>
      </c>
      <c r="G3148" s="199">
        <f>N(Sales_Entry!J3148)</f>
        <v>0</v>
      </c>
      <c r="H3148" s="199">
        <v>0</v>
      </c>
      <c r="I3148" s="199">
        <f t="shared" si="49"/>
        <v>0</v>
      </c>
      <c r="J3148" s="200"/>
      <c r="K3148" s="200" t="str" cm="1">
        <f t="array" ref="K3148">IF($C3148="","",IF(AND($C3148=Party_Statement!$C$5,$B3148&gt;=Party_Statement!$C$6,$B3148&lt;=Party_Statement!$E$6),SUMPRODUCT(($C$3:$C3148=Party_Statement!$C$5)*($B$3:$B3148&gt;=Party_Statement!$C$6)*($B$3:$B3148&lt;=Party_Statement!$E$6)),""))</f>
        <v/>
      </c>
    </row>
    <row r="3149" spans="1:11" x14ac:dyDescent="0.2">
      <c r="A3149" s="196">
        <f>Sales_Entry!A3149</f>
        <v>0</v>
      </c>
      <c r="B3149" s="197">
        <f>Sales_Entry!B3149</f>
        <v>0</v>
      </c>
      <c r="C3149" s="198">
        <f>Sales_Entry!D3149</f>
        <v>0</v>
      </c>
      <c r="D3149" s="198" t="s">
        <v>1388</v>
      </c>
      <c r="E3149" s="198">
        <f>Sales_Entry!C3149</f>
        <v>0</v>
      </c>
      <c r="F3149" s="198">
        <f>Sales_Entry!E3149</f>
        <v>0</v>
      </c>
      <c r="G3149" s="199">
        <f>N(Sales_Entry!J3149)</f>
        <v>0</v>
      </c>
      <c r="H3149" s="199">
        <v>0</v>
      </c>
      <c r="I3149" s="199">
        <f t="shared" si="49"/>
        <v>0</v>
      </c>
      <c r="J3149" s="200"/>
      <c r="K3149" s="200" t="str" cm="1">
        <f t="array" ref="K3149">IF($C3149="","",IF(AND($C3149=Party_Statement!$C$5,$B3149&gt;=Party_Statement!$C$6,$B3149&lt;=Party_Statement!$E$6),SUMPRODUCT(($C$3:$C3149=Party_Statement!$C$5)*($B$3:$B3149&gt;=Party_Statement!$C$6)*($B$3:$B3149&lt;=Party_Statement!$E$6)),""))</f>
        <v/>
      </c>
    </row>
    <row r="3150" spans="1:11" x14ac:dyDescent="0.2">
      <c r="A3150" s="196">
        <f>Sales_Entry!A3150</f>
        <v>0</v>
      </c>
      <c r="B3150" s="197">
        <f>Sales_Entry!B3150</f>
        <v>0</v>
      </c>
      <c r="C3150" s="198">
        <f>Sales_Entry!D3150</f>
        <v>0</v>
      </c>
      <c r="D3150" s="198" t="s">
        <v>1388</v>
      </c>
      <c r="E3150" s="198">
        <f>Sales_Entry!C3150</f>
        <v>0</v>
      </c>
      <c r="F3150" s="198">
        <f>Sales_Entry!E3150</f>
        <v>0</v>
      </c>
      <c r="G3150" s="199">
        <f>N(Sales_Entry!J3150)</f>
        <v>0</v>
      </c>
      <c r="H3150" s="199">
        <v>0</v>
      </c>
      <c r="I3150" s="199">
        <f t="shared" si="49"/>
        <v>0</v>
      </c>
      <c r="J3150" s="200"/>
      <c r="K3150" s="200" t="str" cm="1">
        <f t="array" ref="K3150">IF($C3150="","",IF(AND($C3150=Party_Statement!$C$5,$B3150&gt;=Party_Statement!$C$6,$B3150&lt;=Party_Statement!$E$6),SUMPRODUCT(($C$3:$C3150=Party_Statement!$C$5)*($B$3:$B3150&gt;=Party_Statement!$C$6)*($B$3:$B3150&lt;=Party_Statement!$E$6)),""))</f>
        <v/>
      </c>
    </row>
    <row r="3151" spans="1:11" x14ac:dyDescent="0.2">
      <c r="A3151" s="196">
        <f>Sales_Entry!A3151</f>
        <v>0</v>
      </c>
      <c r="B3151" s="197">
        <f>Sales_Entry!B3151</f>
        <v>0</v>
      </c>
      <c r="C3151" s="198">
        <f>Sales_Entry!D3151</f>
        <v>0</v>
      </c>
      <c r="D3151" s="198" t="s">
        <v>1388</v>
      </c>
      <c r="E3151" s="198">
        <f>Sales_Entry!C3151</f>
        <v>0</v>
      </c>
      <c r="F3151" s="198">
        <f>Sales_Entry!E3151</f>
        <v>0</v>
      </c>
      <c r="G3151" s="199">
        <f>N(Sales_Entry!J3151)</f>
        <v>0</v>
      </c>
      <c r="H3151" s="199">
        <v>0</v>
      </c>
      <c r="I3151" s="199">
        <f t="shared" si="49"/>
        <v>0</v>
      </c>
      <c r="J3151" s="200"/>
      <c r="K3151" s="200" t="str" cm="1">
        <f t="array" ref="K3151">IF($C3151="","",IF(AND($C3151=Party_Statement!$C$5,$B3151&gt;=Party_Statement!$C$6,$B3151&lt;=Party_Statement!$E$6),SUMPRODUCT(($C$3:$C3151=Party_Statement!$C$5)*($B$3:$B3151&gt;=Party_Statement!$C$6)*($B$3:$B3151&lt;=Party_Statement!$E$6)),""))</f>
        <v/>
      </c>
    </row>
    <row r="3152" spans="1:11" x14ac:dyDescent="0.2">
      <c r="A3152" s="196">
        <f>Sales_Entry!A3152</f>
        <v>0</v>
      </c>
      <c r="B3152" s="197">
        <f>Sales_Entry!B3152</f>
        <v>0</v>
      </c>
      <c r="C3152" s="198">
        <f>Sales_Entry!D3152</f>
        <v>0</v>
      </c>
      <c r="D3152" s="198" t="s">
        <v>1388</v>
      </c>
      <c r="E3152" s="198">
        <f>Sales_Entry!C3152</f>
        <v>0</v>
      </c>
      <c r="F3152" s="198">
        <f>Sales_Entry!E3152</f>
        <v>0</v>
      </c>
      <c r="G3152" s="199">
        <f>N(Sales_Entry!J3152)</f>
        <v>0</v>
      </c>
      <c r="H3152" s="199">
        <v>0</v>
      </c>
      <c r="I3152" s="199">
        <f t="shared" si="49"/>
        <v>0</v>
      </c>
      <c r="J3152" s="200"/>
      <c r="K3152" s="200" t="str" cm="1">
        <f t="array" ref="K3152">IF($C3152="","",IF(AND($C3152=Party_Statement!$C$5,$B3152&gt;=Party_Statement!$C$6,$B3152&lt;=Party_Statement!$E$6),SUMPRODUCT(($C$3:$C3152=Party_Statement!$C$5)*($B$3:$B3152&gt;=Party_Statement!$C$6)*($B$3:$B3152&lt;=Party_Statement!$E$6)),""))</f>
        <v/>
      </c>
    </row>
    <row r="3153" spans="1:11" x14ac:dyDescent="0.2">
      <c r="A3153" s="196">
        <f>Sales_Entry!A3153</f>
        <v>0</v>
      </c>
      <c r="B3153" s="197">
        <f>Sales_Entry!B3153</f>
        <v>0</v>
      </c>
      <c r="C3153" s="198">
        <f>Sales_Entry!D3153</f>
        <v>0</v>
      </c>
      <c r="D3153" s="198" t="s">
        <v>1388</v>
      </c>
      <c r="E3153" s="198">
        <f>Sales_Entry!C3153</f>
        <v>0</v>
      </c>
      <c r="F3153" s="198">
        <f>Sales_Entry!E3153</f>
        <v>0</v>
      </c>
      <c r="G3153" s="199">
        <f>N(Sales_Entry!J3153)</f>
        <v>0</v>
      </c>
      <c r="H3153" s="199">
        <v>0</v>
      </c>
      <c r="I3153" s="199">
        <f t="shared" si="49"/>
        <v>0</v>
      </c>
      <c r="J3153" s="200"/>
      <c r="K3153" s="200" t="str" cm="1">
        <f t="array" ref="K3153">IF($C3153="","",IF(AND($C3153=Party_Statement!$C$5,$B3153&gt;=Party_Statement!$C$6,$B3153&lt;=Party_Statement!$E$6),SUMPRODUCT(($C$3:$C3153=Party_Statement!$C$5)*($B$3:$B3153&gt;=Party_Statement!$C$6)*($B$3:$B3153&lt;=Party_Statement!$E$6)),""))</f>
        <v/>
      </c>
    </row>
    <row r="3154" spans="1:11" x14ac:dyDescent="0.2">
      <c r="A3154" s="196">
        <f>Sales_Entry!A3154</f>
        <v>0</v>
      </c>
      <c r="B3154" s="197">
        <f>Sales_Entry!B3154</f>
        <v>0</v>
      </c>
      <c r="C3154" s="198">
        <f>Sales_Entry!D3154</f>
        <v>0</v>
      </c>
      <c r="D3154" s="198" t="s">
        <v>1388</v>
      </c>
      <c r="E3154" s="198">
        <f>Sales_Entry!C3154</f>
        <v>0</v>
      </c>
      <c r="F3154" s="198">
        <f>Sales_Entry!E3154</f>
        <v>0</v>
      </c>
      <c r="G3154" s="199">
        <f>N(Sales_Entry!J3154)</f>
        <v>0</v>
      </c>
      <c r="H3154" s="199">
        <v>0</v>
      </c>
      <c r="I3154" s="199">
        <f t="shared" si="49"/>
        <v>0</v>
      </c>
      <c r="J3154" s="200"/>
      <c r="K3154" s="200" t="str" cm="1">
        <f t="array" ref="K3154">IF($C3154="","",IF(AND($C3154=Party_Statement!$C$5,$B3154&gt;=Party_Statement!$C$6,$B3154&lt;=Party_Statement!$E$6),SUMPRODUCT(($C$3:$C3154=Party_Statement!$C$5)*($B$3:$B3154&gt;=Party_Statement!$C$6)*($B$3:$B3154&lt;=Party_Statement!$E$6)),""))</f>
        <v/>
      </c>
    </row>
    <row r="3155" spans="1:11" x14ac:dyDescent="0.2">
      <c r="A3155" s="196">
        <f>Sales_Entry!A3155</f>
        <v>0</v>
      </c>
      <c r="B3155" s="197">
        <f>Sales_Entry!B3155</f>
        <v>0</v>
      </c>
      <c r="C3155" s="198">
        <f>Sales_Entry!D3155</f>
        <v>0</v>
      </c>
      <c r="D3155" s="198" t="s">
        <v>1388</v>
      </c>
      <c r="E3155" s="198">
        <f>Sales_Entry!C3155</f>
        <v>0</v>
      </c>
      <c r="F3155" s="198">
        <f>Sales_Entry!E3155</f>
        <v>0</v>
      </c>
      <c r="G3155" s="199">
        <f>N(Sales_Entry!J3155)</f>
        <v>0</v>
      </c>
      <c r="H3155" s="199">
        <v>0</v>
      </c>
      <c r="I3155" s="199">
        <f t="shared" si="49"/>
        <v>0</v>
      </c>
      <c r="J3155" s="200"/>
      <c r="K3155" s="200" t="str" cm="1">
        <f t="array" ref="K3155">IF($C3155="","",IF(AND($C3155=Party_Statement!$C$5,$B3155&gt;=Party_Statement!$C$6,$B3155&lt;=Party_Statement!$E$6),SUMPRODUCT(($C$3:$C3155=Party_Statement!$C$5)*($B$3:$B3155&gt;=Party_Statement!$C$6)*($B$3:$B3155&lt;=Party_Statement!$E$6)),""))</f>
        <v/>
      </c>
    </row>
    <row r="3156" spans="1:11" x14ac:dyDescent="0.2">
      <c r="A3156" s="196">
        <f>Sales_Entry!A3156</f>
        <v>0</v>
      </c>
      <c r="B3156" s="197">
        <f>Sales_Entry!B3156</f>
        <v>0</v>
      </c>
      <c r="C3156" s="198">
        <f>Sales_Entry!D3156</f>
        <v>0</v>
      </c>
      <c r="D3156" s="198" t="s">
        <v>1388</v>
      </c>
      <c r="E3156" s="198">
        <f>Sales_Entry!C3156</f>
        <v>0</v>
      </c>
      <c r="F3156" s="198">
        <f>Sales_Entry!E3156</f>
        <v>0</v>
      </c>
      <c r="G3156" s="199">
        <f>N(Sales_Entry!J3156)</f>
        <v>0</v>
      </c>
      <c r="H3156" s="199">
        <v>0</v>
      </c>
      <c r="I3156" s="199">
        <f t="shared" si="49"/>
        <v>0</v>
      </c>
      <c r="J3156" s="200"/>
      <c r="K3156" s="200" t="str" cm="1">
        <f t="array" ref="K3156">IF($C3156="","",IF(AND($C3156=Party_Statement!$C$5,$B3156&gt;=Party_Statement!$C$6,$B3156&lt;=Party_Statement!$E$6),SUMPRODUCT(($C$3:$C3156=Party_Statement!$C$5)*($B$3:$B3156&gt;=Party_Statement!$C$6)*($B$3:$B3156&lt;=Party_Statement!$E$6)),""))</f>
        <v/>
      </c>
    </row>
    <row r="3157" spans="1:11" x14ac:dyDescent="0.2">
      <c r="A3157" s="196">
        <f>Sales_Entry!A3157</f>
        <v>0</v>
      </c>
      <c r="B3157" s="197">
        <f>Sales_Entry!B3157</f>
        <v>0</v>
      </c>
      <c r="C3157" s="198">
        <f>Sales_Entry!D3157</f>
        <v>0</v>
      </c>
      <c r="D3157" s="198" t="s">
        <v>1388</v>
      </c>
      <c r="E3157" s="198">
        <f>Sales_Entry!C3157</f>
        <v>0</v>
      </c>
      <c r="F3157" s="198">
        <f>Sales_Entry!E3157</f>
        <v>0</v>
      </c>
      <c r="G3157" s="199">
        <f>N(Sales_Entry!J3157)</f>
        <v>0</v>
      </c>
      <c r="H3157" s="199">
        <v>0</v>
      </c>
      <c r="I3157" s="199">
        <f t="shared" si="49"/>
        <v>0</v>
      </c>
      <c r="J3157" s="200"/>
      <c r="K3157" s="200" t="str" cm="1">
        <f t="array" ref="K3157">IF($C3157="","",IF(AND($C3157=Party_Statement!$C$5,$B3157&gt;=Party_Statement!$C$6,$B3157&lt;=Party_Statement!$E$6),SUMPRODUCT(($C$3:$C3157=Party_Statement!$C$5)*($B$3:$B3157&gt;=Party_Statement!$C$6)*($B$3:$B3157&lt;=Party_Statement!$E$6)),""))</f>
        <v/>
      </c>
    </row>
    <row r="3158" spans="1:11" x14ac:dyDescent="0.2">
      <c r="A3158" s="196">
        <f>Sales_Entry!A3158</f>
        <v>0</v>
      </c>
      <c r="B3158" s="197">
        <f>Sales_Entry!B3158</f>
        <v>0</v>
      </c>
      <c r="C3158" s="198">
        <f>Sales_Entry!D3158</f>
        <v>0</v>
      </c>
      <c r="D3158" s="198" t="s">
        <v>1388</v>
      </c>
      <c r="E3158" s="198">
        <f>Sales_Entry!C3158</f>
        <v>0</v>
      </c>
      <c r="F3158" s="198">
        <f>Sales_Entry!E3158</f>
        <v>0</v>
      </c>
      <c r="G3158" s="199">
        <f>N(Sales_Entry!J3158)</f>
        <v>0</v>
      </c>
      <c r="H3158" s="199">
        <v>0</v>
      </c>
      <c r="I3158" s="199">
        <f t="shared" si="49"/>
        <v>0</v>
      </c>
      <c r="J3158" s="200"/>
      <c r="K3158" s="200" t="str" cm="1">
        <f t="array" ref="K3158">IF($C3158="","",IF(AND($C3158=Party_Statement!$C$5,$B3158&gt;=Party_Statement!$C$6,$B3158&lt;=Party_Statement!$E$6),SUMPRODUCT(($C$3:$C3158=Party_Statement!$C$5)*($B$3:$B3158&gt;=Party_Statement!$C$6)*($B$3:$B3158&lt;=Party_Statement!$E$6)),""))</f>
        <v/>
      </c>
    </row>
    <row r="3159" spans="1:11" x14ac:dyDescent="0.2">
      <c r="A3159" s="196">
        <f>Sales_Entry!A3159</f>
        <v>0</v>
      </c>
      <c r="B3159" s="197">
        <f>Sales_Entry!B3159</f>
        <v>0</v>
      </c>
      <c r="C3159" s="198">
        <f>Sales_Entry!D3159</f>
        <v>0</v>
      </c>
      <c r="D3159" s="198" t="s">
        <v>1388</v>
      </c>
      <c r="E3159" s="198">
        <f>Sales_Entry!C3159</f>
        <v>0</v>
      </c>
      <c r="F3159" s="198">
        <f>Sales_Entry!E3159</f>
        <v>0</v>
      </c>
      <c r="G3159" s="199">
        <f>N(Sales_Entry!J3159)</f>
        <v>0</v>
      </c>
      <c r="H3159" s="199">
        <v>0</v>
      </c>
      <c r="I3159" s="199">
        <f t="shared" si="49"/>
        <v>0</v>
      </c>
      <c r="J3159" s="200"/>
      <c r="K3159" s="200" t="str" cm="1">
        <f t="array" ref="K3159">IF($C3159="","",IF(AND($C3159=Party_Statement!$C$5,$B3159&gt;=Party_Statement!$C$6,$B3159&lt;=Party_Statement!$E$6),SUMPRODUCT(($C$3:$C3159=Party_Statement!$C$5)*($B$3:$B3159&gt;=Party_Statement!$C$6)*($B$3:$B3159&lt;=Party_Statement!$E$6)),""))</f>
        <v/>
      </c>
    </row>
    <row r="3160" spans="1:11" x14ac:dyDescent="0.2">
      <c r="A3160" s="196">
        <f>Sales_Entry!A3160</f>
        <v>0</v>
      </c>
      <c r="B3160" s="197">
        <f>Sales_Entry!B3160</f>
        <v>0</v>
      </c>
      <c r="C3160" s="198">
        <f>Sales_Entry!D3160</f>
        <v>0</v>
      </c>
      <c r="D3160" s="198" t="s">
        <v>1388</v>
      </c>
      <c r="E3160" s="198">
        <f>Sales_Entry!C3160</f>
        <v>0</v>
      </c>
      <c r="F3160" s="198">
        <f>Sales_Entry!E3160</f>
        <v>0</v>
      </c>
      <c r="G3160" s="199">
        <f>N(Sales_Entry!J3160)</f>
        <v>0</v>
      </c>
      <c r="H3160" s="199">
        <v>0</v>
      </c>
      <c r="I3160" s="199">
        <f t="shared" si="49"/>
        <v>0</v>
      </c>
      <c r="J3160" s="200"/>
      <c r="K3160" s="200" t="str" cm="1">
        <f t="array" ref="K3160">IF($C3160="","",IF(AND($C3160=Party_Statement!$C$5,$B3160&gt;=Party_Statement!$C$6,$B3160&lt;=Party_Statement!$E$6),SUMPRODUCT(($C$3:$C3160=Party_Statement!$C$5)*($B$3:$B3160&gt;=Party_Statement!$C$6)*($B$3:$B3160&lt;=Party_Statement!$E$6)),""))</f>
        <v/>
      </c>
    </row>
    <row r="3161" spans="1:11" x14ac:dyDescent="0.2">
      <c r="A3161" s="196">
        <f>Sales_Entry!A3161</f>
        <v>0</v>
      </c>
      <c r="B3161" s="197">
        <f>Sales_Entry!B3161</f>
        <v>0</v>
      </c>
      <c r="C3161" s="198">
        <f>Sales_Entry!D3161</f>
        <v>0</v>
      </c>
      <c r="D3161" s="198" t="s">
        <v>1388</v>
      </c>
      <c r="E3161" s="198">
        <f>Sales_Entry!C3161</f>
        <v>0</v>
      </c>
      <c r="F3161" s="198">
        <f>Sales_Entry!E3161</f>
        <v>0</v>
      </c>
      <c r="G3161" s="199">
        <f>N(Sales_Entry!J3161)</f>
        <v>0</v>
      </c>
      <c r="H3161" s="199">
        <v>0</v>
      </c>
      <c r="I3161" s="199">
        <f t="shared" si="49"/>
        <v>0</v>
      </c>
      <c r="J3161" s="200"/>
      <c r="K3161" s="200" t="str" cm="1">
        <f t="array" ref="K3161">IF($C3161="","",IF(AND($C3161=Party_Statement!$C$5,$B3161&gt;=Party_Statement!$C$6,$B3161&lt;=Party_Statement!$E$6),SUMPRODUCT(($C$3:$C3161=Party_Statement!$C$5)*($B$3:$B3161&gt;=Party_Statement!$C$6)*($B$3:$B3161&lt;=Party_Statement!$E$6)),""))</f>
        <v/>
      </c>
    </row>
    <row r="3162" spans="1:11" x14ac:dyDescent="0.2">
      <c r="A3162" s="196">
        <f>Sales_Entry!A3162</f>
        <v>0</v>
      </c>
      <c r="B3162" s="197">
        <f>Sales_Entry!B3162</f>
        <v>0</v>
      </c>
      <c r="C3162" s="198">
        <f>Sales_Entry!D3162</f>
        <v>0</v>
      </c>
      <c r="D3162" s="198" t="s">
        <v>1388</v>
      </c>
      <c r="E3162" s="198">
        <f>Sales_Entry!C3162</f>
        <v>0</v>
      </c>
      <c r="F3162" s="198">
        <f>Sales_Entry!E3162</f>
        <v>0</v>
      </c>
      <c r="G3162" s="199">
        <f>N(Sales_Entry!J3162)</f>
        <v>0</v>
      </c>
      <c r="H3162" s="199">
        <v>0</v>
      </c>
      <c r="I3162" s="199">
        <f t="shared" si="49"/>
        <v>0</v>
      </c>
      <c r="J3162" s="200"/>
      <c r="K3162" s="200" t="str" cm="1">
        <f t="array" ref="K3162">IF($C3162="","",IF(AND($C3162=Party_Statement!$C$5,$B3162&gt;=Party_Statement!$C$6,$B3162&lt;=Party_Statement!$E$6),SUMPRODUCT(($C$3:$C3162=Party_Statement!$C$5)*($B$3:$B3162&gt;=Party_Statement!$C$6)*($B$3:$B3162&lt;=Party_Statement!$E$6)),""))</f>
        <v/>
      </c>
    </row>
    <row r="3163" spans="1:11" x14ac:dyDescent="0.2">
      <c r="A3163" s="196">
        <f>Sales_Entry!A3163</f>
        <v>0</v>
      </c>
      <c r="B3163" s="197">
        <f>Sales_Entry!B3163</f>
        <v>0</v>
      </c>
      <c r="C3163" s="198">
        <f>Sales_Entry!D3163</f>
        <v>0</v>
      </c>
      <c r="D3163" s="198" t="s">
        <v>1388</v>
      </c>
      <c r="E3163" s="198">
        <f>Sales_Entry!C3163</f>
        <v>0</v>
      </c>
      <c r="F3163" s="198">
        <f>Sales_Entry!E3163</f>
        <v>0</v>
      </c>
      <c r="G3163" s="199">
        <f>N(Sales_Entry!J3163)</f>
        <v>0</v>
      </c>
      <c r="H3163" s="199">
        <v>0</v>
      </c>
      <c r="I3163" s="199">
        <f t="shared" si="49"/>
        <v>0</v>
      </c>
      <c r="J3163" s="200"/>
      <c r="K3163" s="200" t="str" cm="1">
        <f t="array" ref="K3163">IF($C3163="","",IF(AND($C3163=Party_Statement!$C$5,$B3163&gt;=Party_Statement!$C$6,$B3163&lt;=Party_Statement!$E$6),SUMPRODUCT(($C$3:$C3163=Party_Statement!$C$5)*($B$3:$B3163&gt;=Party_Statement!$C$6)*($B$3:$B3163&lt;=Party_Statement!$E$6)),""))</f>
        <v/>
      </c>
    </row>
    <row r="3164" spans="1:11" x14ac:dyDescent="0.2">
      <c r="A3164" s="196">
        <f>Sales_Entry!A3164</f>
        <v>0</v>
      </c>
      <c r="B3164" s="197">
        <f>Sales_Entry!B3164</f>
        <v>0</v>
      </c>
      <c r="C3164" s="198">
        <f>Sales_Entry!D3164</f>
        <v>0</v>
      </c>
      <c r="D3164" s="198" t="s">
        <v>1388</v>
      </c>
      <c r="E3164" s="198">
        <f>Sales_Entry!C3164</f>
        <v>0</v>
      </c>
      <c r="F3164" s="198">
        <f>Sales_Entry!E3164</f>
        <v>0</v>
      </c>
      <c r="G3164" s="199">
        <f>N(Sales_Entry!J3164)</f>
        <v>0</v>
      </c>
      <c r="H3164" s="199">
        <v>0</v>
      </c>
      <c r="I3164" s="199">
        <f t="shared" si="49"/>
        <v>0</v>
      </c>
      <c r="J3164" s="200"/>
      <c r="K3164" s="200" t="str" cm="1">
        <f t="array" ref="K3164">IF($C3164="","",IF(AND($C3164=Party_Statement!$C$5,$B3164&gt;=Party_Statement!$C$6,$B3164&lt;=Party_Statement!$E$6),SUMPRODUCT(($C$3:$C3164=Party_Statement!$C$5)*($B$3:$B3164&gt;=Party_Statement!$C$6)*($B$3:$B3164&lt;=Party_Statement!$E$6)),""))</f>
        <v/>
      </c>
    </row>
    <row r="3165" spans="1:11" x14ac:dyDescent="0.2">
      <c r="A3165" s="196">
        <f>Sales_Entry!A3165</f>
        <v>0</v>
      </c>
      <c r="B3165" s="197">
        <f>Sales_Entry!B3165</f>
        <v>0</v>
      </c>
      <c r="C3165" s="198">
        <f>Sales_Entry!D3165</f>
        <v>0</v>
      </c>
      <c r="D3165" s="198" t="s">
        <v>1388</v>
      </c>
      <c r="E3165" s="198">
        <f>Sales_Entry!C3165</f>
        <v>0</v>
      </c>
      <c r="F3165" s="198">
        <f>Sales_Entry!E3165</f>
        <v>0</v>
      </c>
      <c r="G3165" s="199">
        <f>N(Sales_Entry!J3165)</f>
        <v>0</v>
      </c>
      <c r="H3165" s="199">
        <v>0</v>
      </c>
      <c r="I3165" s="199">
        <f t="shared" si="49"/>
        <v>0</v>
      </c>
      <c r="J3165" s="200"/>
      <c r="K3165" s="200" t="str" cm="1">
        <f t="array" ref="K3165">IF($C3165="","",IF(AND($C3165=Party_Statement!$C$5,$B3165&gt;=Party_Statement!$C$6,$B3165&lt;=Party_Statement!$E$6),SUMPRODUCT(($C$3:$C3165=Party_Statement!$C$5)*($B$3:$B3165&gt;=Party_Statement!$C$6)*($B$3:$B3165&lt;=Party_Statement!$E$6)),""))</f>
        <v/>
      </c>
    </row>
    <row r="3166" spans="1:11" x14ac:dyDescent="0.2">
      <c r="A3166" s="196">
        <f>Sales_Entry!A3166</f>
        <v>0</v>
      </c>
      <c r="B3166" s="197">
        <f>Sales_Entry!B3166</f>
        <v>0</v>
      </c>
      <c r="C3166" s="198">
        <f>Sales_Entry!D3166</f>
        <v>0</v>
      </c>
      <c r="D3166" s="198" t="s">
        <v>1388</v>
      </c>
      <c r="E3166" s="198">
        <f>Sales_Entry!C3166</f>
        <v>0</v>
      </c>
      <c r="F3166" s="198">
        <f>Sales_Entry!E3166</f>
        <v>0</v>
      </c>
      <c r="G3166" s="199">
        <f>N(Sales_Entry!J3166)</f>
        <v>0</v>
      </c>
      <c r="H3166" s="199">
        <v>0</v>
      </c>
      <c r="I3166" s="199">
        <f t="shared" si="49"/>
        <v>0</v>
      </c>
      <c r="J3166" s="200"/>
      <c r="K3166" s="200" t="str" cm="1">
        <f t="array" ref="K3166">IF($C3166="","",IF(AND($C3166=Party_Statement!$C$5,$B3166&gt;=Party_Statement!$C$6,$B3166&lt;=Party_Statement!$E$6),SUMPRODUCT(($C$3:$C3166=Party_Statement!$C$5)*($B$3:$B3166&gt;=Party_Statement!$C$6)*($B$3:$B3166&lt;=Party_Statement!$E$6)),""))</f>
        <v/>
      </c>
    </row>
    <row r="3167" spans="1:11" x14ac:dyDescent="0.2">
      <c r="A3167" s="196">
        <f>Sales_Entry!A3167</f>
        <v>0</v>
      </c>
      <c r="B3167" s="197">
        <f>Sales_Entry!B3167</f>
        <v>0</v>
      </c>
      <c r="C3167" s="198">
        <f>Sales_Entry!D3167</f>
        <v>0</v>
      </c>
      <c r="D3167" s="198" t="s">
        <v>1388</v>
      </c>
      <c r="E3167" s="198">
        <f>Sales_Entry!C3167</f>
        <v>0</v>
      </c>
      <c r="F3167" s="198">
        <f>Sales_Entry!E3167</f>
        <v>0</v>
      </c>
      <c r="G3167" s="199">
        <f>N(Sales_Entry!J3167)</f>
        <v>0</v>
      </c>
      <c r="H3167" s="199">
        <v>0</v>
      </c>
      <c r="I3167" s="199">
        <f t="shared" si="49"/>
        <v>0</v>
      </c>
      <c r="J3167" s="200"/>
      <c r="K3167" s="200" t="str" cm="1">
        <f t="array" ref="K3167">IF($C3167="","",IF(AND($C3167=Party_Statement!$C$5,$B3167&gt;=Party_Statement!$C$6,$B3167&lt;=Party_Statement!$E$6),SUMPRODUCT(($C$3:$C3167=Party_Statement!$C$5)*($B$3:$B3167&gt;=Party_Statement!$C$6)*($B$3:$B3167&lt;=Party_Statement!$E$6)),""))</f>
        <v/>
      </c>
    </row>
    <row r="3168" spans="1:11" x14ac:dyDescent="0.2">
      <c r="A3168" s="196">
        <f>Sales_Entry!A3168</f>
        <v>0</v>
      </c>
      <c r="B3168" s="197">
        <f>Sales_Entry!B3168</f>
        <v>0</v>
      </c>
      <c r="C3168" s="198">
        <f>Sales_Entry!D3168</f>
        <v>0</v>
      </c>
      <c r="D3168" s="198" t="s">
        <v>1388</v>
      </c>
      <c r="E3168" s="198">
        <f>Sales_Entry!C3168</f>
        <v>0</v>
      </c>
      <c r="F3168" s="198">
        <f>Sales_Entry!E3168</f>
        <v>0</v>
      </c>
      <c r="G3168" s="199">
        <f>N(Sales_Entry!J3168)</f>
        <v>0</v>
      </c>
      <c r="H3168" s="199">
        <v>0</v>
      </c>
      <c r="I3168" s="199">
        <f t="shared" si="49"/>
        <v>0</v>
      </c>
      <c r="J3168" s="200"/>
      <c r="K3168" s="200" t="str" cm="1">
        <f t="array" ref="K3168">IF($C3168="","",IF(AND($C3168=Party_Statement!$C$5,$B3168&gt;=Party_Statement!$C$6,$B3168&lt;=Party_Statement!$E$6),SUMPRODUCT(($C$3:$C3168=Party_Statement!$C$5)*($B$3:$B3168&gt;=Party_Statement!$C$6)*($B$3:$B3168&lt;=Party_Statement!$E$6)),""))</f>
        <v/>
      </c>
    </row>
    <row r="3169" spans="1:11" x14ac:dyDescent="0.2">
      <c r="A3169" s="196">
        <f>Sales_Entry!A3169</f>
        <v>0</v>
      </c>
      <c r="B3169" s="197">
        <f>Sales_Entry!B3169</f>
        <v>0</v>
      </c>
      <c r="C3169" s="198">
        <f>Sales_Entry!D3169</f>
        <v>0</v>
      </c>
      <c r="D3169" s="198" t="s">
        <v>1388</v>
      </c>
      <c r="E3169" s="198">
        <f>Sales_Entry!C3169</f>
        <v>0</v>
      </c>
      <c r="F3169" s="198">
        <f>Sales_Entry!E3169</f>
        <v>0</v>
      </c>
      <c r="G3169" s="199">
        <f>N(Sales_Entry!J3169)</f>
        <v>0</v>
      </c>
      <c r="H3169" s="199">
        <v>0</v>
      </c>
      <c r="I3169" s="199">
        <f t="shared" si="49"/>
        <v>0</v>
      </c>
      <c r="J3169" s="200"/>
      <c r="K3169" s="200" t="str" cm="1">
        <f t="array" ref="K3169">IF($C3169="","",IF(AND($C3169=Party_Statement!$C$5,$B3169&gt;=Party_Statement!$C$6,$B3169&lt;=Party_Statement!$E$6),SUMPRODUCT(($C$3:$C3169=Party_Statement!$C$5)*($B$3:$B3169&gt;=Party_Statement!$C$6)*($B$3:$B3169&lt;=Party_Statement!$E$6)),""))</f>
        <v/>
      </c>
    </row>
    <row r="3170" spans="1:11" x14ac:dyDescent="0.2">
      <c r="A3170" s="196">
        <f>Sales_Entry!A3170</f>
        <v>0</v>
      </c>
      <c r="B3170" s="197">
        <f>Sales_Entry!B3170</f>
        <v>0</v>
      </c>
      <c r="C3170" s="198">
        <f>Sales_Entry!D3170</f>
        <v>0</v>
      </c>
      <c r="D3170" s="198" t="s">
        <v>1388</v>
      </c>
      <c r="E3170" s="198">
        <f>Sales_Entry!C3170</f>
        <v>0</v>
      </c>
      <c r="F3170" s="198">
        <f>Sales_Entry!E3170</f>
        <v>0</v>
      </c>
      <c r="G3170" s="199">
        <f>N(Sales_Entry!J3170)</f>
        <v>0</v>
      </c>
      <c r="H3170" s="199">
        <v>0</v>
      </c>
      <c r="I3170" s="199">
        <f t="shared" si="49"/>
        <v>0</v>
      </c>
      <c r="J3170" s="200"/>
      <c r="K3170" s="200" t="str" cm="1">
        <f t="array" ref="K3170">IF($C3170="","",IF(AND($C3170=Party_Statement!$C$5,$B3170&gt;=Party_Statement!$C$6,$B3170&lt;=Party_Statement!$E$6),SUMPRODUCT(($C$3:$C3170=Party_Statement!$C$5)*($B$3:$B3170&gt;=Party_Statement!$C$6)*($B$3:$B3170&lt;=Party_Statement!$E$6)),""))</f>
        <v/>
      </c>
    </row>
    <row r="3171" spans="1:11" x14ac:dyDescent="0.2">
      <c r="A3171" s="196">
        <f>Sales_Entry!A3171</f>
        <v>0</v>
      </c>
      <c r="B3171" s="197">
        <f>Sales_Entry!B3171</f>
        <v>0</v>
      </c>
      <c r="C3171" s="198">
        <f>Sales_Entry!D3171</f>
        <v>0</v>
      </c>
      <c r="D3171" s="198" t="s">
        <v>1388</v>
      </c>
      <c r="E3171" s="198">
        <f>Sales_Entry!C3171</f>
        <v>0</v>
      </c>
      <c r="F3171" s="198">
        <f>Sales_Entry!E3171</f>
        <v>0</v>
      </c>
      <c r="G3171" s="199">
        <f>N(Sales_Entry!J3171)</f>
        <v>0</v>
      </c>
      <c r="H3171" s="199">
        <v>0</v>
      </c>
      <c r="I3171" s="199">
        <f t="shared" si="49"/>
        <v>0</v>
      </c>
      <c r="J3171" s="200"/>
      <c r="K3171" s="200" t="str" cm="1">
        <f t="array" ref="K3171">IF($C3171="","",IF(AND($C3171=Party_Statement!$C$5,$B3171&gt;=Party_Statement!$C$6,$B3171&lt;=Party_Statement!$E$6),SUMPRODUCT(($C$3:$C3171=Party_Statement!$C$5)*($B$3:$B3171&gt;=Party_Statement!$C$6)*($B$3:$B3171&lt;=Party_Statement!$E$6)),""))</f>
        <v/>
      </c>
    </row>
    <row r="3172" spans="1:11" x14ac:dyDescent="0.2">
      <c r="A3172" s="196">
        <f>Sales_Entry!A3172</f>
        <v>0</v>
      </c>
      <c r="B3172" s="197">
        <f>Sales_Entry!B3172</f>
        <v>0</v>
      </c>
      <c r="C3172" s="198">
        <f>Sales_Entry!D3172</f>
        <v>0</v>
      </c>
      <c r="D3172" s="198" t="s">
        <v>1388</v>
      </c>
      <c r="E3172" s="198">
        <f>Sales_Entry!C3172</f>
        <v>0</v>
      </c>
      <c r="F3172" s="198">
        <f>Sales_Entry!E3172</f>
        <v>0</v>
      </c>
      <c r="G3172" s="199">
        <f>N(Sales_Entry!J3172)</f>
        <v>0</v>
      </c>
      <c r="H3172" s="199">
        <v>0</v>
      </c>
      <c r="I3172" s="199">
        <f t="shared" si="49"/>
        <v>0</v>
      </c>
      <c r="J3172" s="200"/>
      <c r="K3172" s="200" t="str" cm="1">
        <f t="array" ref="K3172">IF($C3172="","",IF(AND($C3172=Party_Statement!$C$5,$B3172&gt;=Party_Statement!$C$6,$B3172&lt;=Party_Statement!$E$6),SUMPRODUCT(($C$3:$C3172=Party_Statement!$C$5)*($B$3:$B3172&gt;=Party_Statement!$C$6)*($B$3:$B3172&lt;=Party_Statement!$E$6)),""))</f>
        <v/>
      </c>
    </row>
    <row r="3173" spans="1:11" x14ac:dyDescent="0.2">
      <c r="A3173" s="196">
        <f>Sales_Entry!A3173</f>
        <v>0</v>
      </c>
      <c r="B3173" s="197">
        <f>Sales_Entry!B3173</f>
        <v>0</v>
      </c>
      <c r="C3173" s="198">
        <f>Sales_Entry!D3173</f>
        <v>0</v>
      </c>
      <c r="D3173" s="198" t="s">
        <v>1388</v>
      </c>
      <c r="E3173" s="198">
        <f>Sales_Entry!C3173</f>
        <v>0</v>
      </c>
      <c r="F3173" s="198">
        <f>Sales_Entry!E3173</f>
        <v>0</v>
      </c>
      <c r="G3173" s="199">
        <f>N(Sales_Entry!J3173)</f>
        <v>0</v>
      </c>
      <c r="H3173" s="199">
        <v>0</v>
      </c>
      <c r="I3173" s="199">
        <f t="shared" si="49"/>
        <v>0</v>
      </c>
      <c r="J3173" s="200"/>
      <c r="K3173" s="200" t="str" cm="1">
        <f t="array" ref="K3173">IF($C3173="","",IF(AND($C3173=Party_Statement!$C$5,$B3173&gt;=Party_Statement!$C$6,$B3173&lt;=Party_Statement!$E$6),SUMPRODUCT(($C$3:$C3173=Party_Statement!$C$5)*($B$3:$B3173&gt;=Party_Statement!$C$6)*($B$3:$B3173&lt;=Party_Statement!$E$6)),""))</f>
        <v/>
      </c>
    </row>
    <row r="3174" spans="1:11" x14ac:dyDescent="0.2">
      <c r="A3174" s="196">
        <f>Sales_Entry!A3174</f>
        <v>0</v>
      </c>
      <c r="B3174" s="197">
        <f>Sales_Entry!B3174</f>
        <v>0</v>
      </c>
      <c r="C3174" s="198">
        <f>Sales_Entry!D3174</f>
        <v>0</v>
      </c>
      <c r="D3174" s="198" t="s">
        <v>1388</v>
      </c>
      <c r="E3174" s="198">
        <f>Sales_Entry!C3174</f>
        <v>0</v>
      </c>
      <c r="F3174" s="198">
        <f>Sales_Entry!E3174</f>
        <v>0</v>
      </c>
      <c r="G3174" s="199">
        <f>N(Sales_Entry!J3174)</f>
        <v>0</v>
      </c>
      <c r="H3174" s="199">
        <v>0</v>
      </c>
      <c r="I3174" s="199">
        <f t="shared" si="49"/>
        <v>0</v>
      </c>
      <c r="J3174" s="200"/>
      <c r="K3174" s="200" t="str" cm="1">
        <f t="array" ref="K3174">IF($C3174="","",IF(AND($C3174=Party_Statement!$C$5,$B3174&gt;=Party_Statement!$C$6,$B3174&lt;=Party_Statement!$E$6),SUMPRODUCT(($C$3:$C3174=Party_Statement!$C$5)*($B$3:$B3174&gt;=Party_Statement!$C$6)*($B$3:$B3174&lt;=Party_Statement!$E$6)),""))</f>
        <v/>
      </c>
    </row>
    <row r="3175" spans="1:11" x14ac:dyDescent="0.2">
      <c r="A3175" s="196">
        <f>Sales_Entry!A3175</f>
        <v>0</v>
      </c>
      <c r="B3175" s="197">
        <f>Sales_Entry!B3175</f>
        <v>0</v>
      </c>
      <c r="C3175" s="198">
        <f>Sales_Entry!D3175</f>
        <v>0</v>
      </c>
      <c r="D3175" s="198" t="s">
        <v>1388</v>
      </c>
      <c r="E3175" s="198">
        <f>Sales_Entry!C3175</f>
        <v>0</v>
      </c>
      <c r="F3175" s="198">
        <f>Sales_Entry!E3175</f>
        <v>0</v>
      </c>
      <c r="G3175" s="199">
        <f>N(Sales_Entry!J3175)</f>
        <v>0</v>
      </c>
      <c r="H3175" s="199">
        <v>0</v>
      </c>
      <c r="I3175" s="199">
        <f t="shared" si="49"/>
        <v>0</v>
      </c>
      <c r="J3175" s="200"/>
      <c r="K3175" s="200" t="str" cm="1">
        <f t="array" ref="K3175">IF($C3175="","",IF(AND($C3175=Party_Statement!$C$5,$B3175&gt;=Party_Statement!$C$6,$B3175&lt;=Party_Statement!$E$6),SUMPRODUCT(($C$3:$C3175=Party_Statement!$C$5)*($B$3:$B3175&gt;=Party_Statement!$C$6)*($B$3:$B3175&lt;=Party_Statement!$E$6)),""))</f>
        <v/>
      </c>
    </row>
    <row r="3176" spans="1:11" x14ac:dyDescent="0.2">
      <c r="A3176" s="196">
        <f>Sales_Entry!A3176</f>
        <v>0</v>
      </c>
      <c r="B3176" s="197">
        <f>Sales_Entry!B3176</f>
        <v>0</v>
      </c>
      <c r="C3176" s="198">
        <f>Sales_Entry!D3176</f>
        <v>0</v>
      </c>
      <c r="D3176" s="198" t="s">
        <v>1388</v>
      </c>
      <c r="E3176" s="198">
        <f>Sales_Entry!C3176</f>
        <v>0</v>
      </c>
      <c r="F3176" s="198">
        <f>Sales_Entry!E3176</f>
        <v>0</v>
      </c>
      <c r="G3176" s="199">
        <f>N(Sales_Entry!J3176)</f>
        <v>0</v>
      </c>
      <c r="H3176" s="199">
        <v>0</v>
      </c>
      <c r="I3176" s="199">
        <f t="shared" si="49"/>
        <v>0</v>
      </c>
      <c r="J3176" s="200"/>
      <c r="K3176" s="200" t="str" cm="1">
        <f t="array" ref="K3176">IF($C3176="","",IF(AND($C3176=Party_Statement!$C$5,$B3176&gt;=Party_Statement!$C$6,$B3176&lt;=Party_Statement!$E$6),SUMPRODUCT(($C$3:$C3176=Party_Statement!$C$5)*($B$3:$B3176&gt;=Party_Statement!$C$6)*($B$3:$B3176&lt;=Party_Statement!$E$6)),""))</f>
        <v/>
      </c>
    </row>
    <row r="3177" spans="1:11" x14ac:dyDescent="0.2">
      <c r="A3177" s="196">
        <f>Sales_Entry!A3177</f>
        <v>0</v>
      </c>
      <c r="B3177" s="197">
        <f>Sales_Entry!B3177</f>
        <v>0</v>
      </c>
      <c r="C3177" s="198">
        <f>Sales_Entry!D3177</f>
        <v>0</v>
      </c>
      <c r="D3177" s="198" t="s">
        <v>1388</v>
      </c>
      <c r="E3177" s="198">
        <f>Sales_Entry!C3177</f>
        <v>0</v>
      </c>
      <c r="F3177" s="198">
        <f>Sales_Entry!E3177</f>
        <v>0</v>
      </c>
      <c r="G3177" s="199">
        <f>N(Sales_Entry!J3177)</f>
        <v>0</v>
      </c>
      <c r="H3177" s="199">
        <v>0</v>
      </c>
      <c r="I3177" s="199">
        <f t="shared" si="49"/>
        <v>0</v>
      </c>
      <c r="J3177" s="200"/>
      <c r="K3177" s="200" t="str" cm="1">
        <f t="array" ref="K3177">IF($C3177="","",IF(AND($C3177=Party_Statement!$C$5,$B3177&gt;=Party_Statement!$C$6,$B3177&lt;=Party_Statement!$E$6),SUMPRODUCT(($C$3:$C3177=Party_Statement!$C$5)*($B$3:$B3177&gt;=Party_Statement!$C$6)*($B$3:$B3177&lt;=Party_Statement!$E$6)),""))</f>
        <v/>
      </c>
    </row>
    <row r="3178" spans="1:11" x14ac:dyDescent="0.2">
      <c r="A3178" s="196">
        <f>Sales_Entry!A3178</f>
        <v>0</v>
      </c>
      <c r="B3178" s="197">
        <f>Sales_Entry!B3178</f>
        <v>0</v>
      </c>
      <c r="C3178" s="198">
        <f>Sales_Entry!D3178</f>
        <v>0</v>
      </c>
      <c r="D3178" s="198" t="s">
        <v>1388</v>
      </c>
      <c r="E3178" s="198">
        <f>Sales_Entry!C3178</f>
        <v>0</v>
      </c>
      <c r="F3178" s="198">
        <f>Sales_Entry!E3178</f>
        <v>0</v>
      </c>
      <c r="G3178" s="199">
        <f>N(Sales_Entry!J3178)</f>
        <v>0</v>
      </c>
      <c r="H3178" s="199">
        <v>0</v>
      </c>
      <c r="I3178" s="199">
        <f t="shared" si="49"/>
        <v>0</v>
      </c>
      <c r="J3178" s="200"/>
      <c r="K3178" s="200" t="str" cm="1">
        <f t="array" ref="K3178">IF($C3178="","",IF(AND($C3178=Party_Statement!$C$5,$B3178&gt;=Party_Statement!$C$6,$B3178&lt;=Party_Statement!$E$6),SUMPRODUCT(($C$3:$C3178=Party_Statement!$C$5)*($B$3:$B3178&gt;=Party_Statement!$C$6)*($B$3:$B3178&lt;=Party_Statement!$E$6)),""))</f>
        <v/>
      </c>
    </row>
    <row r="3179" spans="1:11" x14ac:dyDescent="0.2">
      <c r="A3179" s="196">
        <f>Sales_Entry!A3179</f>
        <v>0</v>
      </c>
      <c r="B3179" s="197">
        <f>Sales_Entry!B3179</f>
        <v>0</v>
      </c>
      <c r="C3179" s="198">
        <f>Sales_Entry!D3179</f>
        <v>0</v>
      </c>
      <c r="D3179" s="198" t="s">
        <v>1388</v>
      </c>
      <c r="E3179" s="198">
        <f>Sales_Entry!C3179</f>
        <v>0</v>
      </c>
      <c r="F3179" s="198">
        <f>Sales_Entry!E3179</f>
        <v>0</v>
      </c>
      <c r="G3179" s="199">
        <f>N(Sales_Entry!J3179)</f>
        <v>0</v>
      </c>
      <c r="H3179" s="199">
        <v>0</v>
      </c>
      <c r="I3179" s="199">
        <f t="shared" si="49"/>
        <v>0</v>
      </c>
      <c r="J3179" s="200"/>
      <c r="K3179" s="200" t="str" cm="1">
        <f t="array" ref="K3179">IF($C3179="","",IF(AND($C3179=Party_Statement!$C$5,$B3179&gt;=Party_Statement!$C$6,$B3179&lt;=Party_Statement!$E$6),SUMPRODUCT(($C$3:$C3179=Party_Statement!$C$5)*($B$3:$B3179&gt;=Party_Statement!$C$6)*($B$3:$B3179&lt;=Party_Statement!$E$6)),""))</f>
        <v/>
      </c>
    </row>
    <row r="3180" spans="1:11" x14ac:dyDescent="0.2">
      <c r="A3180" s="196">
        <f>Sales_Entry!A3180</f>
        <v>0</v>
      </c>
      <c r="B3180" s="197">
        <f>Sales_Entry!B3180</f>
        <v>0</v>
      </c>
      <c r="C3180" s="198">
        <f>Sales_Entry!D3180</f>
        <v>0</v>
      </c>
      <c r="D3180" s="198" t="s">
        <v>1388</v>
      </c>
      <c r="E3180" s="198">
        <f>Sales_Entry!C3180</f>
        <v>0</v>
      </c>
      <c r="F3180" s="198">
        <f>Sales_Entry!E3180</f>
        <v>0</v>
      </c>
      <c r="G3180" s="199">
        <f>N(Sales_Entry!J3180)</f>
        <v>0</v>
      </c>
      <c r="H3180" s="199">
        <v>0</v>
      </c>
      <c r="I3180" s="199">
        <f t="shared" si="49"/>
        <v>0</v>
      </c>
      <c r="J3180" s="200"/>
      <c r="K3180" s="200" t="str" cm="1">
        <f t="array" ref="K3180">IF($C3180="","",IF(AND($C3180=Party_Statement!$C$5,$B3180&gt;=Party_Statement!$C$6,$B3180&lt;=Party_Statement!$E$6),SUMPRODUCT(($C$3:$C3180=Party_Statement!$C$5)*($B$3:$B3180&gt;=Party_Statement!$C$6)*($B$3:$B3180&lt;=Party_Statement!$E$6)),""))</f>
        <v/>
      </c>
    </row>
    <row r="3181" spans="1:11" x14ac:dyDescent="0.2">
      <c r="A3181" s="196">
        <f>Sales_Entry!A3181</f>
        <v>0</v>
      </c>
      <c r="B3181" s="197">
        <f>Sales_Entry!B3181</f>
        <v>0</v>
      </c>
      <c r="C3181" s="198">
        <f>Sales_Entry!D3181</f>
        <v>0</v>
      </c>
      <c r="D3181" s="198" t="s">
        <v>1388</v>
      </c>
      <c r="E3181" s="198">
        <f>Sales_Entry!C3181</f>
        <v>0</v>
      </c>
      <c r="F3181" s="198">
        <f>Sales_Entry!E3181</f>
        <v>0</v>
      </c>
      <c r="G3181" s="199">
        <f>N(Sales_Entry!J3181)</f>
        <v>0</v>
      </c>
      <c r="H3181" s="199">
        <v>0</v>
      </c>
      <c r="I3181" s="199">
        <f t="shared" si="49"/>
        <v>0</v>
      </c>
      <c r="J3181" s="200"/>
      <c r="K3181" s="200" t="str" cm="1">
        <f t="array" ref="K3181">IF($C3181="","",IF(AND($C3181=Party_Statement!$C$5,$B3181&gt;=Party_Statement!$C$6,$B3181&lt;=Party_Statement!$E$6),SUMPRODUCT(($C$3:$C3181=Party_Statement!$C$5)*($B$3:$B3181&gt;=Party_Statement!$C$6)*($B$3:$B3181&lt;=Party_Statement!$E$6)),""))</f>
        <v/>
      </c>
    </row>
    <row r="3182" spans="1:11" x14ac:dyDescent="0.2">
      <c r="A3182" s="196">
        <f>Sales_Entry!A3182</f>
        <v>0</v>
      </c>
      <c r="B3182" s="197">
        <f>Sales_Entry!B3182</f>
        <v>0</v>
      </c>
      <c r="C3182" s="198">
        <f>Sales_Entry!D3182</f>
        <v>0</v>
      </c>
      <c r="D3182" s="198" t="s">
        <v>1388</v>
      </c>
      <c r="E3182" s="198">
        <f>Sales_Entry!C3182</f>
        <v>0</v>
      </c>
      <c r="F3182" s="198">
        <f>Sales_Entry!E3182</f>
        <v>0</v>
      </c>
      <c r="G3182" s="199">
        <f>N(Sales_Entry!J3182)</f>
        <v>0</v>
      </c>
      <c r="H3182" s="199">
        <v>0</v>
      </c>
      <c r="I3182" s="199">
        <f t="shared" si="49"/>
        <v>0</v>
      </c>
      <c r="J3182" s="200"/>
      <c r="K3182" s="200" t="str" cm="1">
        <f t="array" ref="K3182">IF($C3182="","",IF(AND($C3182=Party_Statement!$C$5,$B3182&gt;=Party_Statement!$C$6,$B3182&lt;=Party_Statement!$E$6),SUMPRODUCT(($C$3:$C3182=Party_Statement!$C$5)*($B$3:$B3182&gt;=Party_Statement!$C$6)*($B$3:$B3182&lt;=Party_Statement!$E$6)),""))</f>
        <v/>
      </c>
    </row>
    <row r="3183" spans="1:11" x14ac:dyDescent="0.2">
      <c r="A3183" s="196">
        <f>Sales_Entry!A3183</f>
        <v>0</v>
      </c>
      <c r="B3183" s="197">
        <f>Sales_Entry!B3183</f>
        <v>0</v>
      </c>
      <c r="C3183" s="198">
        <f>Sales_Entry!D3183</f>
        <v>0</v>
      </c>
      <c r="D3183" s="198" t="s">
        <v>1388</v>
      </c>
      <c r="E3183" s="198">
        <f>Sales_Entry!C3183</f>
        <v>0</v>
      </c>
      <c r="F3183" s="198">
        <f>Sales_Entry!E3183</f>
        <v>0</v>
      </c>
      <c r="G3183" s="199">
        <f>N(Sales_Entry!J3183)</f>
        <v>0</v>
      </c>
      <c r="H3183" s="199">
        <v>0</v>
      </c>
      <c r="I3183" s="199">
        <f t="shared" si="49"/>
        <v>0</v>
      </c>
      <c r="J3183" s="200"/>
      <c r="K3183" s="200" t="str" cm="1">
        <f t="array" ref="K3183">IF($C3183="","",IF(AND($C3183=Party_Statement!$C$5,$B3183&gt;=Party_Statement!$C$6,$B3183&lt;=Party_Statement!$E$6),SUMPRODUCT(($C$3:$C3183=Party_Statement!$C$5)*($B$3:$B3183&gt;=Party_Statement!$C$6)*($B$3:$B3183&lt;=Party_Statement!$E$6)),""))</f>
        <v/>
      </c>
    </row>
    <row r="3184" spans="1:11" x14ac:dyDescent="0.2">
      <c r="A3184" s="196">
        <f>Sales_Entry!A3184</f>
        <v>0</v>
      </c>
      <c r="B3184" s="197">
        <f>Sales_Entry!B3184</f>
        <v>0</v>
      </c>
      <c r="C3184" s="198">
        <f>Sales_Entry!D3184</f>
        <v>0</v>
      </c>
      <c r="D3184" s="198" t="s">
        <v>1388</v>
      </c>
      <c r="E3184" s="198">
        <f>Sales_Entry!C3184</f>
        <v>0</v>
      </c>
      <c r="F3184" s="198">
        <f>Sales_Entry!E3184</f>
        <v>0</v>
      </c>
      <c r="G3184" s="199">
        <f>N(Sales_Entry!J3184)</f>
        <v>0</v>
      </c>
      <c r="H3184" s="199">
        <v>0</v>
      </c>
      <c r="I3184" s="199">
        <f t="shared" si="49"/>
        <v>0</v>
      </c>
      <c r="J3184" s="200"/>
      <c r="K3184" s="200" t="str" cm="1">
        <f t="array" ref="K3184">IF($C3184="","",IF(AND($C3184=Party_Statement!$C$5,$B3184&gt;=Party_Statement!$C$6,$B3184&lt;=Party_Statement!$E$6),SUMPRODUCT(($C$3:$C3184=Party_Statement!$C$5)*($B$3:$B3184&gt;=Party_Statement!$C$6)*($B$3:$B3184&lt;=Party_Statement!$E$6)),""))</f>
        <v/>
      </c>
    </row>
    <row r="3185" spans="1:11" x14ac:dyDescent="0.2">
      <c r="A3185" s="196">
        <f>Sales_Entry!A3185</f>
        <v>0</v>
      </c>
      <c r="B3185" s="197">
        <f>Sales_Entry!B3185</f>
        <v>0</v>
      </c>
      <c r="C3185" s="198">
        <f>Sales_Entry!D3185</f>
        <v>0</v>
      </c>
      <c r="D3185" s="198" t="s">
        <v>1388</v>
      </c>
      <c r="E3185" s="198">
        <f>Sales_Entry!C3185</f>
        <v>0</v>
      </c>
      <c r="F3185" s="198">
        <f>Sales_Entry!E3185</f>
        <v>0</v>
      </c>
      <c r="G3185" s="199">
        <f>N(Sales_Entry!J3185)</f>
        <v>0</v>
      </c>
      <c r="H3185" s="199">
        <v>0</v>
      </c>
      <c r="I3185" s="199">
        <f t="shared" si="49"/>
        <v>0</v>
      </c>
      <c r="J3185" s="200"/>
      <c r="K3185" s="200" t="str" cm="1">
        <f t="array" ref="K3185">IF($C3185="","",IF(AND($C3185=Party_Statement!$C$5,$B3185&gt;=Party_Statement!$C$6,$B3185&lt;=Party_Statement!$E$6),SUMPRODUCT(($C$3:$C3185=Party_Statement!$C$5)*($B$3:$B3185&gt;=Party_Statement!$C$6)*($B$3:$B3185&lt;=Party_Statement!$E$6)),""))</f>
        <v/>
      </c>
    </row>
    <row r="3186" spans="1:11" x14ac:dyDescent="0.2">
      <c r="A3186" s="196">
        <f>Sales_Entry!A3186</f>
        <v>0</v>
      </c>
      <c r="B3186" s="197">
        <f>Sales_Entry!B3186</f>
        <v>0</v>
      </c>
      <c r="C3186" s="198">
        <f>Sales_Entry!D3186</f>
        <v>0</v>
      </c>
      <c r="D3186" s="198" t="s">
        <v>1388</v>
      </c>
      <c r="E3186" s="198">
        <f>Sales_Entry!C3186</f>
        <v>0</v>
      </c>
      <c r="F3186" s="198">
        <f>Sales_Entry!E3186</f>
        <v>0</v>
      </c>
      <c r="G3186" s="199">
        <f>N(Sales_Entry!J3186)</f>
        <v>0</v>
      </c>
      <c r="H3186" s="199">
        <v>0</v>
      </c>
      <c r="I3186" s="199">
        <f t="shared" si="49"/>
        <v>0</v>
      </c>
      <c r="J3186" s="200"/>
      <c r="K3186" s="200" t="str" cm="1">
        <f t="array" ref="K3186">IF($C3186="","",IF(AND($C3186=Party_Statement!$C$5,$B3186&gt;=Party_Statement!$C$6,$B3186&lt;=Party_Statement!$E$6),SUMPRODUCT(($C$3:$C3186=Party_Statement!$C$5)*($B$3:$B3186&gt;=Party_Statement!$C$6)*($B$3:$B3186&lt;=Party_Statement!$E$6)),""))</f>
        <v/>
      </c>
    </row>
    <row r="3187" spans="1:11" x14ac:dyDescent="0.2">
      <c r="A3187" s="196">
        <f>Sales_Entry!A3187</f>
        <v>0</v>
      </c>
      <c r="B3187" s="197">
        <f>Sales_Entry!B3187</f>
        <v>0</v>
      </c>
      <c r="C3187" s="198">
        <f>Sales_Entry!D3187</f>
        <v>0</v>
      </c>
      <c r="D3187" s="198" t="s">
        <v>1388</v>
      </c>
      <c r="E3187" s="198">
        <f>Sales_Entry!C3187</f>
        <v>0</v>
      </c>
      <c r="F3187" s="198">
        <f>Sales_Entry!E3187</f>
        <v>0</v>
      </c>
      <c r="G3187" s="199">
        <f>N(Sales_Entry!J3187)</f>
        <v>0</v>
      </c>
      <c r="H3187" s="199">
        <v>0</v>
      </c>
      <c r="I3187" s="199">
        <f t="shared" si="49"/>
        <v>0</v>
      </c>
      <c r="J3187" s="200"/>
      <c r="K3187" s="200" t="str" cm="1">
        <f t="array" ref="K3187">IF($C3187="","",IF(AND($C3187=Party_Statement!$C$5,$B3187&gt;=Party_Statement!$C$6,$B3187&lt;=Party_Statement!$E$6),SUMPRODUCT(($C$3:$C3187=Party_Statement!$C$5)*($B$3:$B3187&gt;=Party_Statement!$C$6)*($B$3:$B3187&lt;=Party_Statement!$E$6)),""))</f>
        <v/>
      </c>
    </row>
    <row r="3188" spans="1:11" x14ac:dyDescent="0.2">
      <c r="A3188" s="196">
        <f>Sales_Entry!A3188</f>
        <v>0</v>
      </c>
      <c r="B3188" s="197">
        <f>Sales_Entry!B3188</f>
        <v>0</v>
      </c>
      <c r="C3188" s="198">
        <f>Sales_Entry!D3188</f>
        <v>0</v>
      </c>
      <c r="D3188" s="198" t="s">
        <v>1388</v>
      </c>
      <c r="E3188" s="198">
        <f>Sales_Entry!C3188</f>
        <v>0</v>
      </c>
      <c r="F3188" s="198">
        <f>Sales_Entry!E3188</f>
        <v>0</v>
      </c>
      <c r="G3188" s="199">
        <f>N(Sales_Entry!J3188)</f>
        <v>0</v>
      </c>
      <c r="H3188" s="199">
        <v>0</v>
      </c>
      <c r="I3188" s="199">
        <f t="shared" si="49"/>
        <v>0</v>
      </c>
      <c r="J3188" s="200"/>
      <c r="K3188" s="200" t="str" cm="1">
        <f t="array" ref="K3188">IF($C3188="","",IF(AND($C3188=Party_Statement!$C$5,$B3188&gt;=Party_Statement!$C$6,$B3188&lt;=Party_Statement!$E$6),SUMPRODUCT(($C$3:$C3188=Party_Statement!$C$5)*($B$3:$B3188&gt;=Party_Statement!$C$6)*($B$3:$B3188&lt;=Party_Statement!$E$6)),""))</f>
        <v/>
      </c>
    </row>
    <row r="3189" spans="1:11" x14ac:dyDescent="0.2">
      <c r="A3189" s="196">
        <f>Sales_Entry!A3189</f>
        <v>0</v>
      </c>
      <c r="B3189" s="197">
        <f>Sales_Entry!B3189</f>
        <v>0</v>
      </c>
      <c r="C3189" s="198">
        <f>Sales_Entry!D3189</f>
        <v>0</v>
      </c>
      <c r="D3189" s="198" t="s">
        <v>1388</v>
      </c>
      <c r="E3189" s="198">
        <f>Sales_Entry!C3189</f>
        <v>0</v>
      </c>
      <c r="F3189" s="198">
        <f>Sales_Entry!E3189</f>
        <v>0</v>
      </c>
      <c r="G3189" s="199">
        <f>N(Sales_Entry!J3189)</f>
        <v>0</v>
      </c>
      <c r="H3189" s="199">
        <v>0</v>
      </c>
      <c r="I3189" s="199">
        <f t="shared" si="49"/>
        <v>0</v>
      </c>
      <c r="J3189" s="200"/>
      <c r="K3189" s="200" t="str" cm="1">
        <f t="array" ref="K3189">IF($C3189="","",IF(AND($C3189=Party_Statement!$C$5,$B3189&gt;=Party_Statement!$C$6,$B3189&lt;=Party_Statement!$E$6),SUMPRODUCT(($C$3:$C3189=Party_Statement!$C$5)*($B$3:$B3189&gt;=Party_Statement!$C$6)*($B$3:$B3189&lt;=Party_Statement!$E$6)),""))</f>
        <v/>
      </c>
    </row>
    <row r="3190" spans="1:11" x14ac:dyDescent="0.2">
      <c r="A3190" s="196">
        <f>Sales_Entry!A3190</f>
        <v>0</v>
      </c>
      <c r="B3190" s="197">
        <f>Sales_Entry!B3190</f>
        <v>0</v>
      </c>
      <c r="C3190" s="198">
        <f>Sales_Entry!D3190</f>
        <v>0</v>
      </c>
      <c r="D3190" s="198" t="s">
        <v>1388</v>
      </c>
      <c r="E3190" s="198">
        <f>Sales_Entry!C3190</f>
        <v>0</v>
      </c>
      <c r="F3190" s="198">
        <f>Sales_Entry!E3190</f>
        <v>0</v>
      </c>
      <c r="G3190" s="199">
        <f>N(Sales_Entry!J3190)</f>
        <v>0</v>
      </c>
      <c r="H3190" s="199">
        <v>0</v>
      </c>
      <c r="I3190" s="199">
        <f t="shared" si="49"/>
        <v>0</v>
      </c>
      <c r="J3190" s="200"/>
      <c r="K3190" s="200" t="str" cm="1">
        <f t="array" ref="K3190">IF($C3190="","",IF(AND($C3190=Party_Statement!$C$5,$B3190&gt;=Party_Statement!$C$6,$B3190&lt;=Party_Statement!$E$6),SUMPRODUCT(($C$3:$C3190=Party_Statement!$C$5)*($B$3:$B3190&gt;=Party_Statement!$C$6)*($B$3:$B3190&lt;=Party_Statement!$E$6)),""))</f>
        <v/>
      </c>
    </row>
    <row r="3191" spans="1:11" x14ac:dyDescent="0.2">
      <c r="A3191" s="196">
        <f>Sales_Entry!A3191</f>
        <v>0</v>
      </c>
      <c r="B3191" s="197">
        <f>Sales_Entry!B3191</f>
        <v>0</v>
      </c>
      <c r="C3191" s="198">
        <f>Sales_Entry!D3191</f>
        <v>0</v>
      </c>
      <c r="D3191" s="198" t="s">
        <v>1388</v>
      </c>
      <c r="E3191" s="198">
        <f>Sales_Entry!C3191</f>
        <v>0</v>
      </c>
      <c r="F3191" s="198">
        <f>Sales_Entry!E3191</f>
        <v>0</v>
      </c>
      <c r="G3191" s="199">
        <f>N(Sales_Entry!J3191)</f>
        <v>0</v>
      </c>
      <c r="H3191" s="199">
        <v>0</v>
      </c>
      <c r="I3191" s="199">
        <f t="shared" si="49"/>
        <v>0</v>
      </c>
      <c r="J3191" s="200"/>
      <c r="K3191" s="200" t="str" cm="1">
        <f t="array" ref="K3191">IF($C3191="","",IF(AND($C3191=Party_Statement!$C$5,$B3191&gt;=Party_Statement!$C$6,$B3191&lt;=Party_Statement!$E$6),SUMPRODUCT(($C$3:$C3191=Party_Statement!$C$5)*($B$3:$B3191&gt;=Party_Statement!$C$6)*($B$3:$B3191&lt;=Party_Statement!$E$6)),""))</f>
        <v/>
      </c>
    </row>
    <row r="3192" spans="1:11" x14ac:dyDescent="0.2">
      <c r="A3192" s="196">
        <f>Sales_Entry!A3192</f>
        <v>0</v>
      </c>
      <c r="B3192" s="197">
        <f>Sales_Entry!B3192</f>
        <v>0</v>
      </c>
      <c r="C3192" s="198">
        <f>Sales_Entry!D3192</f>
        <v>0</v>
      </c>
      <c r="D3192" s="198" t="s">
        <v>1388</v>
      </c>
      <c r="E3192" s="198">
        <f>Sales_Entry!C3192</f>
        <v>0</v>
      </c>
      <c r="F3192" s="198">
        <f>Sales_Entry!E3192</f>
        <v>0</v>
      </c>
      <c r="G3192" s="199">
        <f>N(Sales_Entry!J3192)</f>
        <v>0</v>
      </c>
      <c r="H3192" s="199">
        <v>0</v>
      </c>
      <c r="I3192" s="199">
        <f t="shared" si="49"/>
        <v>0</v>
      </c>
      <c r="J3192" s="200"/>
      <c r="K3192" s="200" t="str" cm="1">
        <f t="array" ref="K3192">IF($C3192="","",IF(AND($C3192=Party_Statement!$C$5,$B3192&gt;=Party_Statement!$C$6,$B3192&lt;=Party_Statement!$E$6),SUMPRODUCT(($C$3:$C3192=Party_Statement!$C$5)*($B$3:$B3192&gt;=Party_Statement!$C$6)*($B$3:$B3192&lt;=Party_Statement!$E$6)),""))</f>
        <v/>
      </c>
    </row>
    <row r="3193" spans="1:11" x14ac:dyDescent="0.2">
      <c r="A3193" s="196">
        <f>Sales_Entry!A3193</f>
        <v>0</v>
      </c>
      <c r="B3193" s="197">
        <f>Sales_Entry!B3193</f>
        <v>0</v>
      </c>
      <c r="C3193" s="198">
        <f>Sales_Entry!D3193</f>
        <v>0</v>
      </c>
      <c r="D3193" s="198" t="s">
        <v>1388</v>
      </c>
      <c r="E3193" s="198">
        <f>Sales_Entry!C3193</f>
        <v>0</v>
      </c>
      <c r="F3193" s="198">
        <f>Sales_Entry!E3193</f>
        <v>0</v>
      </c>
      <c r="G3193" s="199">
        <f>N(Sales_Entry!J3193)</f>
        <v>0</v>
      </c>
      <c r="H3193" s="199">
        <v>0</v>
      </c>
      <c r="I3193" s="199">
        <f t="shared" si="49"/>
        <v>0</v>
      </c>
      <c r="J3193" s="200"/>
      <c r="K3193" s="200" t="str" cm="1">
        <f t="array" ref="K3193">IF($C3193="","",IF(AND($C3193=Party_Statement!$C$5,$B3193&gt;=Party_Statement!$C$6,$B3193&lt;=Party_Statement!$E$6),SUMPRODUCT(($C$3:$C3193=Party_Statement!$C$5)*($B$3:$B3193&gt;=Party_Statement!$C$6)*($B$3:$B3193&lt;=Party_Statement!$E$6)),""))</f>
        <v/>
      </c>
    </row>
    <row r="3194" spans="1:11" x14ac:dyDescent="0.2">
      <c r="A3194" s="196">
        <f>Sales_Entry!A3194</f>
        <v>0</v>
      </c>
      <c r="B3194" s="197">
        <f>Sales_Entry!B3194</f>
        <v>0</v>
      </c>
      <c r="C3194" s="198">
        <f>Sales_Entry!D3194</f>
        <v>0</v>
      </c>
      <c r="D3194" s="198" t="s">
        <v>1388</v>
      </c>
      <c r="E3194" s="198">
        <f>Sales_Entry!C3194</f>
        <v>0</v>
      </c>
      <c r="F3194" s="198">
        <f>Sales_Entry!E3194</f>
        <v>0</v>
      </c>
      <c r="G3194" s="199">
        <f>N(Sales_Entry!J3194)</f>
        <v>0</v>
      </c>
      <c r="H3194" s="199">
        <v>0</v>
      </c>
      <c r="I3194" s="199">
        <f t="shared" si="49"/>
        <v>0</v>
      </c>
      <c r="J3194" s="200"/>
      <c r="K3194" s="200" t="str" cm="1">
        <f t="array" ref="K3194">IF($C3194="","",IF(AND($C3194=Party_Statement!$C$5,$B3194&gt;=Party_Statement!$C$6,$B3194&lt;=Party_Statement!$E$6),SUMPRODUCT(($C$3:$C3194=Party_Statement!$C$5)*($B$3:$B3194&gt;=Party_Statement!$C$6)*($B$3:$B3194&lt;=Party_Statement!$E$6)),""))</f>
        <v/>
      </c>
    </row>
    <row r="3195" spans="1:11" x14ac:dyDescent="0.2">
      <c r="A3195" s="196">
        <f>Sales_Entry!A3195</f>
        <v>0</v>
      </c>
      <c r="B3195" s="197">
        <f>Sales_Entry!B3195</f>
        <v>0</v>
      </c>
      <c r="C3195" s="198">
        <f>Sales_Entry!D3195</f>
        <v>0</v>
      </c>
      <c r="D3195" s="198" t="s">
        <v>1388</v>
      </c>
      <c r="E3195" s="198">
        <f>Sales_Entry!C3195</f>
        <v>0</v>
      </c>
      <c r="F3195" s="198">
        <f>Sales_Entry!E3195</f>
        <v>0</v>
      </c>
      <c r="G3195" s="199">
        <f>N(Sales_Entry!J3195)</f>
        <v>0</v>
      </c>
      <c r="H3195" s="199">
        <v>0</v>
      </c>
      <c r="I3195" s="199">
        <f t="shared" si="49"/>
        <v>0</v>
      </c>
      <c r="J3195" s="200"/>
      <c r="K3195" s="200" t="str" cm="1">
        <f t="array" ref="K3195">IF($C3195="","",IF(AND($C3195=Party_Statement!$C$5,$B3195&gt;=Party_Statement!$C$6,$B3195&lt;=Party_Statement!$E$6),SUMPRODUCT(($C$3:$C3195=Party_Statement!$C$5)*($B$3:$B3195&gt;=Party_Statement!$C$6)*($B$3:$B3195&lt;=Party_Statement!$E$6)),""))</f>
        <v/>
      </c>
    </row>
    <row r="3196" spans="1:11" x14ac:dyDescent="0.2">
      <c r="A3196" s="196">
        <f>Sales_Entry!A3196</f>
        <v>0</v>
      </c>
      <c r="B3196" s="197">
        <f>Sales_Entry!B3196</f>
        <v>0</v>
      </c>
      <c r="C3196" s="198">
        <f>Sales_Entry!D3196</f>
        <v>0</v>
      </c>
      <c r="D3196" s="198" t="s">
        <v>1388</v>
      </c>
      <c r="E3196" s="198">
        <f>Sales_Entry!C3196</f>
        <v>0</v>
      </c>
      <c r="F3196" s="198">
        <f>Sales_Entry!E3196</f>
        <v>0</v>
      </c>
      <c r="G3196" s="199">
        <f>N(Sales_Entry!J3196)</f>
        <v>0</v>
      </c>
      <c r="H3196" s="199">
        <v>0</v>
      </c>
      <c r="I3196" s="199">
        <f t="shared" si="49"/>
        <v>0</v>
      </c>
      <c r="J3196" s="200"/>
      <c r="K3196" s="200" t="str" cm="1">
        <f t="array" ref="K3196">IF($C3196="","",IF(AND($C3196=Party_Statement!$C$5,$B3196&gt;=Party_Statement!$C$6,$B3196&lt;=Party_Statement!$E$6),SUMPRODUCT(($C$3:$C3196=Party_Statement!$C$5)*($B$3:$B3196&gt;=Party_Statement!$C$6)*($B$3:$B3196&lt;=Party_Statement!$E$6)),""))</f>
        <v/>
      </c>
    </row>
    <row r="3197" spans="1:11" x14ac:dyDescent="0.2">
      <c r="A3197" s="196">
        <f>Sales_Entry!A3197</f>
        <v>0</v>
      </c>
      <c r="B3197" s="197">
        <f>Sales_Entry!B3197</f>
        <v>0</v>
      </c>
      <c r="C3197" s="198">
        <f>Sales_Entry!D3197</f>
        <v>0</v>
      </c>
      <c r="D3197" s="198" t="s">
        <v>1388</v>
      </c>
      <c r="E3197" s="198">
        <f>Sales_Entry!C3197</f>
        <v>0</v>
      </c>
      <c r="F3197" s="198">
        <f>Sales_Entry!E3197</f>
        <v>0</v>
      </c>
      <c r="G3197" s="199">
        <f>N(Sales_Entry!J3197)</f>
        <v>0</v>
      </c>
      <c r="H3197" s="199">
        <v>0</v>
      </c>
      <c r="I3197" s="199">
        <f t="shared" si="49"/>
        <v>0</v>
      </c>
      <c r="J3197" s="200"/>
      <c r="K3197" s="200" t="str" cm="1">
        <f t="array" ref="K3197">IF($C3197="","",IF(AND($C3197=Party_Statement!$C$5,$B3197&gt;=Party_Statement!$C$6,$B3197&lt;=Party_Statement!$E$6),SUMPRODUCT(($C$3:$C3197=Party_Statement!$C$5)*($B$3:$B3197&gt;=Party_Statement!$C$6)*($B$3:$B3197&lt;=Party_Statement!$E$6)),""))</f>
        <v/>
      </c>
    </row>
    <row r="3198" spans="1:11" x14ac:dyDescent="0.2">
      <c r="A3198" s="196">
        <f>Sales_Entry!A3198</f>
        <v>0</v>
      </c>
      <c r="B3198" s="197">
        <f>Sales_Entry!B3198</f>
        <v>0</v>
      </c>
      <c r="C3198" s="198">
        <f>Sales_Entry!D3198</f>
        <v>0</v>
      </c>
      <c r="D3198" s="198" t="s">
        <v>1388</v>
      </c>
      <c r="E3198" s="198">
        <f>Sales_Entry!C3198</f>
        <v>0</v>
      </c>
      <c r="F3198" s="198">
        <f>Sales_Entry!E3198</f>
        <v>0</v>
      </c>
      <c r="G3198" s="199">
        <f>N(Sales_Entry!J3198)</f>
        <v>0</v>
      </c>
      <c r="H3198" s="199">
        <v>0</v>
      </c>
      <c r="I3198" s="199">
        <f t="shared" si="49"/>
        <v>0</v>
      </c>
      <c r="J3198" s="200"/>
      <c r="K3198" s="200" t="str" cm="1">
        <f t="array" ref="K3198">IF($C3198="","",IF(AND($C3198=Party_Statement!$C$5,$B3198&gt;=Party_Statement!$C$6,$B3198&lt;=Party_Statement!$E$6),SUMPRODUCT(($C$3:$C3198=Party_Statement!$C$5)*($B$3:$B3198&gt;=Party_Statement!$C$6)*($B$3:$B3198&lt;=Party_Statement!$E$6)),""))</f>
        <v/>
      </c>
    </row>
    <row r="3199" spans="1:11" x14ac:dyDescent="0.2">
      <c r="A3199" s="196">
        <f>Sales_Entry!A3199</f>
        <v>0</v>
      </c>
      <c r="B3199" s="197">
        <f>Sales_Entry!B3199</f>
        <v>0</v>
      </c>
      <c r="C3199" s="198">
        <f>Sales_Entry!D3199</f>
        <v>0</v>
      </c>
      <c r="D3199" s="198" t="s">
        <v>1388</v>
      </c>
      <c r="E3199" s="198">
        <f>Sales_Entry!C3199</f>
        <v>0</v>
      </c>
      <c r="F3199" s="198">
        <f>Sales_Entry!E3199</f>
        <v>0</v>
      </c>
      <c r="G3199" s="199">
        <f>N(Sales_Entry!J3199)</f>
        <v>0</v>
      </c>
      <c r="H3199" s="199">
        <v>0</v>
      </c>
      <c r="I3199" s="199">
        <f t="shared" si="49"/>
        <v>0</v>
      </c>
      <c r="J3199" s="200"/>
      <c r="K3199" s="200" t="str" cm="1">
        <f t="array" ref="K3199">IF($C3199="","",IF(AND($C3199=Party_Statement!$C$5,$B3199&gt;=Party_Statement!$C$6,$B3199&lt;=Party_Statement!$E$6),SUMPRODUCT(($C$3:$C3199=Party_Statement!$C$5)*($B$3:$B3199&gt;=Party_Statement!$C$6)*($B$3:$B3199&lt;=Party_Statement!$E$6)),""))</f>
        <v/>
      </c>
    </row>
    <row r="3200" spans="1:11" x14ac:dyDescent="0.2">
      <c r="A3200" s="196">
        <f>Sales_Entry!A3200</f>
        <v>0</v>
      </c>
      <c r="B3200" s="197">
        <f>Sales_Entry!B3200</f>
        <v>0</v>
      </c>
      <c r="C3200" s="198">
        <f>Sales_Entry!D3200</f>
        <v>0</v>
      </c>
      <c r="D3200" s="198" t="s">
        <v>1388</v>
      </c>
      <c r="E3200" s="198">
        <f>Sales_Entry!C3200</f>
        <v>0</v>
      </c>
      <c r="F3200" s="198">
        <f>Sales_Entry!E3200</f>
        <v>0</v>
      </c>
      <c r="G3200" s="199">
        <f>N(Sales_Entry!J3200)</f>
        <v>0</v>
      </c>
      <c r="H3200" s="199">
        <v>0</v>
      </c>
      <c r="I3200" s="199">
        <f t="shared" si="49"/>
        <v>0</v>
      </c>
      <c r="J3200" s="200"/>
      <c r="K3200" s="200" t="str" cm="1">
        <f t="array" ref="K3200">IF($C3200="","",IF(AND($C3200=Party_Statement!$C$5,$B3200&gt;=Party_Statement!$C$6,$B3200&lt;=Party_Statement!$E$6),SUMPRODUCT(($C$3:$C3200=Party_Statement!$C$5)*($B$3:$B3200&gt;=Party_Statement!$C$6)*($B$3:$B3200&lt;=Party_Statement!$E$6)),""))</f>
        <v/>
      </c>
    </row>
    <row r="3201" spans="1:11" x14ac:dyDescent="0.2">
      <c r="A3201" s="196">
        <f>Sales_Entry!A3201</f>
        <v>0</v>
      </c>
      <c r="B3201" s="197">
        <f>Sales_Entry!B3201</f>
        <v>0</v>
      </c>
      <c r="C3201" s="198">
        <f>Sales_Entry!D3201</f>
        <v>0</v>
      </c>
      <c r="D3201" s="198" t="s">
        <v>1388</v>
      </c>
      <c r="E3201" s="198">
        <f>Sales_Entry!C3201</f>
        <v>0</v>
      </c>
      <c r="F3201" s="198">
        <f>Sales_Entry!E3201</f>
        <v>0</v>
      </c>
      <c r="G3201" s="199">
        <f>N(Sales_Entry!J3201)</f>
        <v>0</v>
      </c>
      <c r="H3201" s="199">
        <v>0</v>
      </c>
      <c r="I3201" s="199">
        <f t="shared" si="49"/>
        <v>0</v>
      </c>
      <c r="J3201" s="200"/>
      <c r="K3201" s="200" t="str" cm="1">
        <f t="array" ref="K3201">IF($C3201="","",IF(AND($C3201=Party_Statement!$C$5,$B3201&gt;=Party_Statement!$C$6,$B3201&lt;=Party_Statement!$E$6),SUMPRODUCT(($C$3:$C3201=Party_Statement!$C$5)*($B$3:$B3201&gt;=Party_Statement!$C$6)*($B$3:$B3201&lt;=Party_Statement!$E$6)),""))</f>
        <v/>
      </c>
    </row>
    <row r="3202" spans="1:11" x14ac:dyDescent="0.2">
      <c r="A3202" s="196">
        <f>Sales_Entry!A3202</f>
        <v>0</v>
      </c>
      <c r="B3202" s="197">
        <f>Sales_Entry!B3202</f>
        <v>0</v>
      </c>
      <c r="C3202" s="198">
        <f>Sales_Entry!D3202</f>
        <v>0</v>
      </c>
      <c r="D3202" s="198" t="s">
        <v>1388</v>
      </c>
      <c r="E3202" s="198">
        <f>Sales_Entry!C3202</f>
        <v>0</v>
      </c>
      <c r="F3202" s="198">
        <f>Sales_Entry!E3202</f>
        <v>0</v>
      </c>
      <c r="G3202" s="199">
        <f>N(Sales_Entry!J3202)</f>
        <v>0</v>
      </c>
      <c r="H3202" s="199">
        <v>0</v>
      </c>
      <c r="I3202" s="199">
        <f t="shared" si="49"/>
        <v>0</v>
      </c>
      <c r="J3202" s="200"/>
      <c r="K3202" s="200" t="str" cm="1">
        <f t="array" ref="K3202">IF($C3202="","",IF(AND($C3202=Party_Statement!$C$5,$B3202&gt;=Party_Statement!$C$6,$B3202&lt;=Party_Statement!$E$6),SUMPRODUCT(($C$3:$C3202=Party_Statement!$C$5)*($B$3:$B3202&gt;=Party_Statement!$C$6)*($B$3:$B3202&lt;=Party_Statement!$E$6)),""))</f>
        <v/>
      </c>
    </row>
    <row r="3203" spans="1:11" x14ac:dyDescent="0.2">
      <c r="A3203" s="196">
        <f>Sales_Entry!A3203</f>
        <v>0</v>
      </c>
      <c r="B3203" s="197">
        <f>Sales_Entry!B3203</f>
        <v>0</v>
      </c>
      <c r="C3203" s="198">
        <f>Sales_Entry!D3203</f>
        <v>0</v>
      </c>
      <c r="D3203" s="198" t="s">
        <v>1388</v>
      </c>
      <c r="E3203" s="198">
        <f>Sales_Entry!C3203</f>
        <v>0</v>
      </c>
      <c r="F3203" s="198">
        <f>Sales_Entry!E3203</f>
        <v>0</v>
      </c>
      <c r="G3203" s="199">
        <f>N(Sales_Entry!J3203)</f>
        <v>0</v>
      </c>
      <c r="H3203" s="199">
        <v>0</v>
      </c>
      <c r="I3203" s="199">
        <f t="shared" si="49"/>
        <v>0</v>
      </c>
      <c r="J3203" s="200"/>
      <c r="K3203" s="200" t="str" cm="1">
        <f t="array" ref="K3203">IF($C3203="","",IF(AND($C3203=Party_Statement!$C$5,$B3203&gt;=Party_Statement!$C$6,$B3203&lt;=Party_Statement!$E$6),SUMPRODUCT(($C$3:$C3203=Party_Statement!$C$5)*($B$3:$B3203&gt;=Party_Statement!$C$6)*($B$3:$B3203&lt;=Party_Statement!$E$6)),""))</f>
        <v/>
      </c>
    </row>
    <row r="3204" spans="1:11" x14ac:dyDescent="0.2">
      <c r="A3204" s="196">
        <f>Sales_Entry!A3204</f>
        <v>0</v>
      </c>
      <c r="B3204" s="197">
        <f>Sales_Entry!B3204</f>
        <v>0</v>
      </c>
      <c r="C3204" s="198">
        <f>Sales_Entry!D3204</f>
        <v>0</v>
      </c>
      <c r="D3204" s="198" t="s">
        <v>1388</v>
      </c>
      <c r="E3204" s="198">
        <f>Sales_Entry!C3204</f>
        <v>0</v>
      </c>
      <c r="F3204" s="198">
        <f>Sales_Entry!E3204</f>
        <v>0</v>
      </c>
      <c r="G3204" s="199">
        <f>N(Sales_Entry!J3204)</f>
        <v>0</v>
      </c>
      <c r="H3204" s="199">
        <v>0</v>
      </c>
      <c r="I3204" s="199">
        <f t="shared" ref="I3204:I3267" si="50">IF($C3204="","",$G3204-$H3204)</f>
        <v>0</v>
      </c>
      <c r="J3204" s="200"/>
      <c r="K3204" s="200" t="str" cm="1">
        <f t="array" ref="K3204">IF($C3204="","",IF(AND($C3204=Party_Statement!$C$5,$B3204&gt;=Party_Statement!$C$6,$B3204&lt;=Party_Statement!$E$6),SUMPRODUCT(($C$3:$C3204=Party_Statement!$C$5)*($B$3:$B3204&gt;=Party_Statement!$C$6)*($B$3:$B3204&lt;=Party_Statement!$E$6)),""))</f>
        <v/>
      </c>
    </row>
    <row r="3205" spans="1:11" x14ac:dyDescent="0.2">
      <c r="A3205" s="196">
        <f>Sales_Entry!A3205</f>
        <v>0</v>
      </c>
      <c r="B3205" s="197">
        <f>Sales_Entry!B3205</f>
        <v>0</v>
      </c>
      <c r="C3205" s="198">
        <f>Sales_Entry!D3205</f>
        <v>0</v>
      </c>
      <c r="D3205" s="198" t="s">
        <v>1388</v>
      </c>
      <c r="E3205" s="198">
        <f>Sales_Entry!C3205</f>
        <v>0</v>
      </c>
      <c r="F3205" s="198">
        <f>Sales_Entry!E3205</f>
        <v>0</v>
      </c>
      <c r="G3205" s="199">
        <f>N(Sales_Entry!J3205)</f>
        <v>0</v>
      </c>
      <c r="H3205" s="199">
        <v>0</v>
      </c>
      <c r="I3205" s="199">
        <f t="shared" si="50"/>
        <v>0</v>
      </c>
      <c r="J3205" s="200"/>
      <c r="K3205" s="200" t="str" cm="1">
        <f t="array" ref="K3205">IF($C3205="","",IF(AND($C3205=Party_Statement!$C$5,$B3205&gt;=Party_Statement!$C$6,$B3205&lt;=Party_Statement!$E$6),SUMPRODUCT(($C$3:$C3205=Party_Statement!$C$5)*($B$3:$B3205&gt;=Party_Statement!$C$6)*($B$3:$B3205&lt;=Party_Statement!$E$6)),""))</f>
        <v/>
      </c>
    </row>
    <row r="3206" spans="1:11" x14ac:dyDescent="0.2">
      <c r="A3206" s="196">
        <f>Sales_Entry!A3206</f>
        <v>0</v>
      </c>
      <c r="B3206" s="197">
        <f>Sales_Entry!B3206</f>
        <v>0</v>
      </c>
      <c r="C3206" s="198">
        <f>Sales_Entry!D3206</f>
        <v>0</v>
      </c>
      <c r="D3206" s="198" t="s">
        <v>1388</v>
      </c>
      <c r="E3206" s="198">
        <f>Sales_Entry!C3206</f>
        <v>0</v>
      </c>
      <c r="F3206" s="198">
        <f>Sales_Entry!E3206</f>
        <v>0</v>
      </c>
      <c r="G3206" s="199">
        <f>N(Sales_Entry!J3206)</f>
        <v>0</v>
      </c>
      <c r="H3206" s="199">
        <v>0</v>
      </c>
      <c r="I3206" s="199">
        <f t="shared" si="50"/>
        <v>0</v>
      </c>
      <c r="J3206" s="200"/>
      <c r="K3206" s="200" t="str" cm="1">
        <f t="array" ref="K3206">IF($C3206="","",IF(AND($C3206=Party_Statement!$C$5,$B3206&gt;=Party_Statement!$C$6,$B3206&lt;=Party_Statement!$E$6),SUMPRODUCT(($C$3:$C3206=Party_Statement!$C$5)*($B$3:$B3206&gt;=Party_Statement!$C$6)*($B$3:$B3206&lt;=Party_Statement!$E$6)),""))</f>
        <v/>
      </c>
    </row>
    <row r="3207" spans="1:11" x14ac:dyDescent="0.2">
      <c r="A3207" s="196">
        <f>Sales_Entry!A3207</f>
        <v>0</v>
      </c>
      <c r="B3207" s="197">
        <f>Sales_Entry!B3207</f>
        <v>0</v>
      </c>
      <c r="C3207" s="198">
        <f>Sales_Entry!D3207</f>
        <v>0</v>
      </c>
      <c r="D3207" s="198" t="s">
        <v>1388</v>
      </c>
      <c r="E3207" s="198">
        <f>Sales_Entry!C3207</f>
        <v>0</v>
      </c>
      <c r="F3207" s="198">
        <f>Sales_Entry!E3207</f>
        <v>0</v>
      </c>
      <c r="G3207" s="199">
        <f>N(Sales_Entry!J3207)</f>
        <v>0</v>
      </c>
      <c r="H3207" s="199">
        <v>0</v>
      </c>
      <c r="I3207" s="199">
        <f t="shared" si="50"/>
        <v>0</v>
      </c>
      <c r="J3207" s="200"/>
      <c r="K3207" s="200" t="str" cm="1">
        <f t="array" ref="K3207">IF($C3207="","",IF(AND($C3207=Party_Statement!$C$5,$B3207&gt;=Party_Statement!$C$6,$B3207&lt;=Party_Statement!$E$6),SUMPRODUCT(($C$3:$C3207=Party_Statement!$C$5)*($B$3:$B3207&gt;=Party_Statement!$C$6)*($B$3:$B3207&lt;=Party_Statement!$E$6)),""))</f>
        <v/>
      </c>
    </row>
    <row r="3208" spans="1:11" x14ac:dyDescent="0.2">
      <c r="A3208" s="196">
        <f>Sales_Entry!A3208</f>
        <v>0</v>
      </c>
      <c r="B3208" s="197">
        <f>Sales_Entry!B3208</f>
        <v>0</v>
      </c>
      <c r="C3208" s="198">
        <f>Sales_Entry!D3208</f>
        <v>0</v>
      </c>
      <c r="D3208" s="198" t="s">
        <v>1388</v>
      </c>
      <c r="E3208" s="198">
        <f>Sales_Entry!C3208</f>
        <v>0</v>
      </c>
      <c r="F3208" s="198">
        <f>Sales_Entry!E3208</f>
        <v>0</v>
      </c>
      <c r="G3208" s="199">
        <f>N(Sales_Entry!J3208)</f>
        <v>0</v>
      </c>
      <c r="H3208" s="199">
        <v>0</v>
      </c>
      <c r="I3208" s="199">
        <f t="shared" si="50"/>
        <v>0</v>
      </c>
      <c r="J3208" s="200"/>
      <c r="K3208" s="200" t="str" cm="1">
        <f t="array" ref="K3208">IF($C3208="","",IF(AND($C3208=Party_Statement!$C$5,$B3208&gt;=Party_Statement!$C$6,$B3208&lt;=Party_Statement!$E$6),SUMPRODUCT(($C$3:$C3208=Party_Statement!$C$5)*($B$3:$B3208&gt;=Party_Statement!$C$6)*($B$3:$B3208&lt;=Party_Statement!$E$6)),""))</f>
        <v/>
      </c>
    </row>
    <row r="3209" spans="1:11" x14ac:dyDescent="0.2">
      <c r="A3209" s="196">
        <f>Sales_Entry!A3209</f>
        <v>0</v>
      </c>
      <c r="B3209" s="197">
        <f>Sales_Entry!B3209</f>
        <v>0</v>
      </c>
      <c r="C3209" s="198">
        <f>Sales_Entry!D3209</f>
        <v>0</v>
      </c>
      <c r="D3209" s="198" t="s">
        <v>1388</v>
      </c>
      <c r="E3209" s="198">
        <f>Sales_Entry!C3209</f>
        <v>0</v>
      </c>
      <c r="F3209" s="198">
        <f>Sales_Entry!E3209</f>
        <v>0</v>
      </c>
      <c r="G3209" s="199">
        <f>N(Sales_Entry!J3209)</f>
        <v>0</v>
      </c>
      <c r="H3209" s="199">
        <v>0</v>
      </c>
      <c r="I3209" s="199">
        <f t="shared" si="50"/>
        <v>0</v>
      </c>
      <c r="J3209" s="200"/>
      <c r="K3209" s="200" t="str" cm="1">
        <f t="array" ref="K3209">IF($C3209="","",IF(AND($C3209=Party_Statement!$C$5,$B3209&gt;=Party_Statement!$C$6,$B3209&lt;=Party_Statement!$E$6),SUMPRODUCT(($C$3:$C3209=Party_Statement!$C$5)*($B$3:$B3209&gt;=Party_Statement!$C$6)*($B$3:$B3209&lt;=Party_Statement!$E$6)),""))</f>
        <v/>
      </c>
    </row>
    <row r="3210" spans="1:11" x14ac:dyDescent="0.2">
      <c r="A3210" s="196">
        <f>Sales_Entry!A3210</f>
        <v>0</v>
      </c>
      <c r="B3210" s="197">
        <f>Sales_Entry!B3210</f>
        <v>0</v>
      </c>
      <c r="C3210" s="198">
        <f>Sales_Entry!D3210</f>
        <v>0</v>
      </c>
      <c r="D3210" s="198" t="s">
        <v>1388</v>
      </c>
      <c r="E3210" s="198">
        <f>Sales_Entry!C3210</f>
        <v>0</v>
      </c>
      <c r="F3210" s="198">
        <f>Sales_Entry!E3210</f>
        <v>0</v>
      </c>
      <c r="G3210" s="199">
        <f>N(Sales_Entry!J3210)</f>
        <v>0</v>
      </c>
      <c r="H3210" s="199">
        <v>0</v>
      </c>
      <c r="I3210" s="199">
        <f t="shared" si="50"/>
        <v>0</v>
      </c>
      <c r="J3210" s="200"/>
      <c r="K3210" s="200" t="str" cm="1">
        <f t="array" ref="K3210">IF($C3210="","",IF(AND($C3210=Party_Statement!$C$5,$B3210&gt;=Party_Statement!$C$6,$B3210&lt;=Party_Statement!$E$6),SUMPRODUCT(($C$3:$C3210=Party_Statement!$C$5)*($B$3:$B3210&gt;=Party_Statement!$C$6)*($B$3:$B3210&lt;=Party_Statement!$E$6)),""))</f>
        <v/>
      </c>
    </row>
    <row r="3211" spans="1:11" x14ac:dyDescent="0.2">
      <c r="A3211" s="196">
        <f>Sales_Entry!A3211</f>
        <v>0</v>
      </c>
      <c r="B3211" s="197">
        <f>Sales_Entry!B3211</f>
        <v>0</v>
      </c>
      <c r="C3211" s="198">
        <f>Sales_Entry!D3211</f>
        <v>0</v>
      </c>
      <c r="D3211" s="198" t="s">
        <v>1388</v>
      </c>
      <c r="E3211" s="198">
        <f>Sales_Entry!C3211</f>
        <v>0</v>
      </c>
      <c r="F3211" s="198">
        <f>Sales_Entry!E3211</f>
        <v>0</v>
      </c>
      <c r="G3211" s="199">
        <f>N(Sales_Entry!J3211)</f>
        <v>0</v>
      </c>
      <c r="H3211" s="199">
        <v>0</v>
      </c>
      <c r="I3211" s="199">
        <f t="shared" si="50"/>
        <v>0</v>
      </c>
      <c r="J3211" s="200"/>
      <c r="K3211" s="200" t="str" cm="1">
        <f t="array" ref="K3211">IF($C3211="","",IF(AND($C3211=Party_Statement!$C$5,$B3211&gt;=Party_Statement!$C$6,$B3211&lt;=Party_Statement!$E$6),SUMPRODUCT(($C$3:$C3211=Party_Statement!$C$5)*($B$3:$B3211&gt;=Party_Statement!$C$6)*($B$3:$B3211&lt;=Party_Statement!$E$6)),""))</f>
        <v/>
      </c>
    </row>
    <row r="3212" spans="1:11" x14ac:dyDescent="0.2">
      <c r="A3212" s="196">
        <f>Sales_Entry!A3212</f>
        <v>0</v>
      </c>
      <c r="B3212" s="197">
        <f>Sales_Entry!B3212</f>
        <v>0</v>
      </c>
      <c r="C3212" s="198">
        <f>Sales_Entry!D3212</f>
        <v>0</v>
      </c>
      <c r="D3212" s="198" t="s">
        <v>1388</v>
      </c>
      <c r="E3212" s="198">
        <f>Sales_Entry!C3212</f>
        <v>0</v>
      </c>
      <c r="F3212" s="198">
        <f>Sales_Entry!E3212</f>
        <v>0</v>
      </c>
      <c r="G3212" s="199">
        <f>N(Sales_Entry!J3212)</f>
        <v>0</v>
      </c>
      <c r="H3212" s="199">
        <v>0</v>
      </c>
      <c r="I3212" s="199">
        <f t="shared" si="50"/>
        <v>0</v>
      </c>
      <c r="J3212" s="200"/>
      <c r="K3212" s="200" t="str" cm="1">
        <f t="array" ref="K3212">IF($C3212="","",IF(AND($C3212=Party_Statement!$C$5,$B3212&gt;=Party_Statement!$C$6,$B3212&lt;=Party_Statement!$E$6),SUMPRODUCT(($C$3:$C3212=Party_Statement!$C$5)*($B$3:$B3212&gt;=Party_Statement!$C$6)*($B$3:$B3212&lt;=Party_Statement!$E$6)),""))</f>
        <v/>
      </c>
    </row>
    <row r="3213" spans="1:11" x14ac:dyDescent="0.2">
      <c r="A3213" s="196">
        <f>Sales_Entry!A3213</f>
        <v>0</v>
      </c>
      <c r="B3213" s="197">
        <f>Sales_Entry!B3213</f>
        <v>0</v>
      </c>
      <c r="C3213" s="198">
        <f>Sales_Entry!D3213</f>
        <v>0</v>
      </c>
      <c r="D3213" s="198" t="s">
        <v>1388</v>
      </c>
      <c r="E3213" s="198">
        <f>Sales_Entry!C3213</f>
        <v>0</v>
      </c>
      <c r="F3213" s="198">
        <f>Sales_Entry!E3213</f>
        <v>0</v>
      </c>
      <c r="G3213" s="199">
        <f>N(Sales_Entry!J3213)</f>
        <v>0</v>
      </c>
      <c r="H3213" s="199">
        <v>0</v>
      </c>
      <c r="I3213" s="199">
        <f t="shared" si="50"/>
        <v>0</v>
      </c>
      <c r="J3213" s="200"/>
      <c r="K3213" s="200" t="str" cm="1">
        <f t="array" ref="K3213">IF($C3213="","",IF(AND($C3213=Party_Statement!$C$5,$B3213&gt;=Party_Statement!$C$6,$B3213&lt;=Party_Statement!$E$6),SUMPRODUCT(($C$3:$C3213=Party_Statement!$C$5)*($B$3:$B3213&gt;=Party_Statement!$C$6)*($B$3:$B3213&lt;=Party_Statement!$E$6)),""))</f>
        <v/>
      </c>
    </row>
    <row r="3214" spans="1:11" x14ac:dyDescent="0.2">
      <c r="A3214" s="196">
        <f>Sales_Entry!A3214</f>
        <v>0</v>
      </c>
      <c r="B3214" s="197">
        <f>Sales_Entry!B3214</f>
        <v>0</v>
      </c>
      <c r="C3214" s="198">
        <f>Sales_Entry!D3214</f>
        <v>0</v>
      </c>
      <c r="D3214" s="198" t="s">
        <v>1388</v>
      </c>
      <c r="E3214" s="198">
        <f>Sales_Entry!C3214</f>
        <v>0</v>
      </c>
      <c r="F3214" s="198">
        <f>Sales_Entry!E3214</f>
        <v>0</v>
      </c>
      <c r="G3214" s="199">
        <f>N(Sales_Entry!J3214)</f>
        <v>0</v>
      </c>
      <c r="H3214" s="199">
        <v>0</v>
      </c>
      <c r="I3214" s="199">
        <f t="shared" si="50"/>
        <v>0</v>
      </c>
      <c r="J3214" s="200"/>
      <c r="K3214" s="200" t="str" cm="1">
        <f t="array" ref="K3214">IF($C3214="","",IF(AND($C3214=Party_Statement!$C$5,$B3214&gt;=Party_Statement!$C$6,$B3214&lt;=Party_Statement!$E$6),SUMPRODUCT(($C$3:$C3214=Party_Statement!$C$5)*($B$3:$B3214&gt;=Party_Statement!$C$6)*($B$3:$B3214&lt;=Party_Statement!$E$6)),""))</f>
        <v/>
      </c>
    </row>
    <row r="3215" spans="1:11" x14ac:dyDescent="0.2">
      <c r="A3215" s="196">
        <f>Sales_Entry!A3215</f>
        <v>0</v>
      </c>
      <c r="B3215" s="197">
        <f>Sales_Entry!B3215</f>
        <v>0</v>
      </c>
      <c r="C3215" s="198">
        <f>Sales_Entry!D3215</f>
        <v>0</v>
      </c>
      <c r="D3215" s="198" t="s">
        <v>1388</v>
      </c>
      <c r="E3215" s="198">
        <f>Sales_Entry!C3215</f>
        <v>0</v>
      </c>
      <c r="F3215" s="198">
        <f>Sales_Entry!E3215</f>
        <v>0</v>
      </c>
      <c r="G3215" s="199">
        <f>N(Sales_Entry!J3215)</f>
        <v>0</v>
      </c>
      <c r="H3215" s="199">
        <v>0</v>
      </c>
      <c r="I3215" s="199">
        <f t="shared" si="50"/>
        <v>0</v>
      </c>
      <c r="J3215" s="200"/>
      <c r="K3215" s="200" t="str" cm="1">
        <f t="array" ref="K3215">IF($C3215="","",IF(AND($C3215=Party_Statement!$C$5,$B3215&gt;=Party_Statement!$C$6,$B3215&lt;=Party_Statement!$E$6),SUMPRODUCT(($C$3:$C3215=Party_Statement!$C$5)*($B$3:$B3215&gt;=Party_Statement!$C$6)*($B$3:$B3215&lt;=Party_Statement!$E$6)),""))</f>
        <v/>
      </c>
    </row>
    <row r="3216" spans="1:11" x14ac:dyDescent="0.2">
      <c r="A3216" s="196">
        <f>Sales_Entry!A3216</f>
        <v>0</v>
      </c>
      <c r="B3216" s="197">
        <f>Sales_Entry!B3216</f>
        <v>0</v>
      </c>
      <c r="C3216" s="198">
        <f>Sales_Entry!D3216</f>
        <v>0</v>
      </c>
      <c r="D3216" s="198" t="s">
        <v>1388</v>
      </c>
      <c r="E3216" s="198">
        <f>Sales_Entry!C3216</f>
        <v>0</v>
      </c>
      <c r="F3216" s="198">
        <f>Sales_Entry!E3216</f>
        <v>0</v>
      </c>
      <c r="G3216" s="199">
        <f>N(Sales_Entry!J3216)</f>
        <v>0</v>
      </c>
      <c r="H3216" s="199">
        <v>0</v>
      </c>
      <c r="I3216" s="199">
        <f t="shared" si="50"/>
        <v>0</v>
      </c>
      <c r="J3216" s="200"/>
      <c r="K3216" s="200" t="str" cm="1">
        <f t="array" ref="K3216">IF($C3216="","",IF(AND($C3216=Party_Statement!$C$5,$B3216&gt;=Party_Statement!$C$6,$B3216&lt;=Party_Statement!$E$6),SUMPRODUCT(($C$3:$C3216=Party_Statement!$C$5)*($B$3:$B3216&gt;=Party_Statement!$C$6)*($B$3:$B3216&lt;=Party_Statement!$E$6)),""))</f>
        <v/>
      </c>
    </row>
    <row r="3217" spans="1:11" x14ac:dyDescent="0.2">
      <c r="A3217" s="196">
        <f>Sales_Entry!A3217</f>
        <v>0</v>
      </c>
      <c r="B3217" s="197">
        <f>Sales_Entry!B3217</f>
        <v>0</v>
      </c>
      <c r="C3217" s="198">
        <f>Sales_Entry!D3217</f>
        <v>0</v>
      </c>
      <c r="D3217" s="198" t="s">
        <v>1388</v>
      </c>
      <c r="E3217" s="198">
        <f>Sales_Entry!C3217</f>
        <v>0</v>
      </c>
      <c r="F3217" s="198">
        <f>Sales_Entry!E3217</f>
        <v>0</v>
      </c>
      <c r="G3217" s="199">
        <f>N(Sales_Entry!J3217)</f>
        <v>0</v>
      </c>
      <c r="H3217" s="199">
        <v>0</v>
      </c>
      <c r="I3217" s="199">
        <f t="shared" si="50"/>
        <v>0</v>
      </c>
      <c r="J3217" s="200"/>
      <c r="K3217" s="200" t="str" cm="1">
        <f t="array" ref="K3217">IF($C3217="","",IF(AND($C3217=Party_Statement!$C$5,$B3217&gt;=Party_Statement!$C$6,$B3217&lt;=Party_Statement!$E$6),SUMPRODUCT(($C$3:$C3217=Party_Statement!$C$5)*($B$3:$B3217&gt;=Party_Statement!$C$6)*($B$3:$B3217&lt;=Party_Statement!$E$6)),""))</f>
        <v/>
      </c>
    </row>
    <row r="3218" spans="1:11" x14ac:dyDescent="0.2">
      <c r="A3218" s="196">
        <f>Sales_Entry!A3218</f>
        <v>0</v>
      </c>
      <c r="B3218" s="197">
        <f>Sales_Entry!B3218</f>
        <v>0</v>
      </c>
      <c r="C3218" s="198">
        <f>Sales_Entry!D3218</f>
        <v>0</v>
      </c>
      <c r="D3218" s="198" t="s">
        <v>1388</v>
      </c>
      <c r="E3218" s="198">
        <f>Sales_Entry!C3218</f>
        <v>0</v>
      </c>
      <c r="F3218" s="198">
        <f>Sales_Entry!E3218</f>
        <v>0</v>
      </c>
      <c r="G3218" s="199">
        <f>N(Sales_Entry!J3218)</f>
        <v>0</v>
      </c>
      <c r="H3218" s="199">
        <v>0</v>
      </c>
      <c r="I3218" s="199">
        <f t="shared" si="50"/>
        <v>0</v>
      </c>
      <c r="J3218" s="200"/>
      <c r="K3218" s="200" t="str" cm="1">
        <f t="array" ref="K3218">IF($C3218="","",IF(AND($C3218=Party_Statement!$C$5,$B3218&gt;=Party_Statement!$C$6,$B3218&lt;=Party_Statement!$E$6),SUMPRODUCT(($C$3:$C3218=Party_Statement!$C$5)*($B$3:$B3218&gt;=Party_Statement!$C$6)*($B$3:$B3218&lt;=Party_Statement!$E$6)),""))</f>
        <v/>
      </c>
    </row>
    <row r="3219" spans="1:11" x14ac:dyDescent="0.2">
      <c r="A3219" s="196">
        <f>Sales_Entry!A3219</f>
        <v>0</v>
      </c>
      <c r="B3219" s="197">
        <f>Sales_Entry!B3219</f>
        <v>0</v>
      </c>
      <c r="C3219" s="198">
        <f>Sales_Entry!D3219</f>
        <v>0</v>
      </c>
      <c r="D3219" s="198" t="s">
        <v>1388</v>
      </c>
      <c r="E3219" s="198">
        <f>Sales_Entry!C3219</f>
        <v>0</v>
      </c>
      <c r="F3219" s="198">
        <f>Sales_Entry!E3219</f>
        <v>0</v>
      </c>
      <c r="G3219" s="199">
        <f>N(Sales_Entry!J3219)</f>
        <v>0</v>
      </c>
      <c r="H3219" s="199">
        <v>0</v>
      </c>
      <c r="I3219" s="199">
        <f t="shared" si="50"/>
        <v>0</v>
      </c>
      <c r="J3219" s="200"/>
      <c r="K3219" s="200" t="str" cm="1">
        <f t="array" ref="K3219">IF($C3219="","",IF(AND($C3219=Party_Statement!$C$5,$B3219&gt;=Party_Statement!$C$6,$B3219&lt;=Party_Statement!$E$6),SUMPRODUCT(($C$3:$C3219=Party_Statement!$C$5)*($B$3:$B3219&gt;=Party_Statement!$C$6)*($B$3:$B3219&lt;=Party_Statement!$E$6)),""))</f>
        <v/>
      </c>
    </row>
    <row r="3220" spans="1:11" x14ac:dyDescent="0.2">
      <c r="A3220" s="196">
        <f>Sales_Entry!A3220</f>
        <v>0</v>
      </c>
      <c r="B3220" s="197">
        <f>Sales_Entry!B3220</f>
        <v>0</v>
      </c>
      <c r="C3220" s="198">
        <f>Sales_Entry!D3220</f>
        <v>0</v>
      </c>
      <c r="D3220" s="198" t="s">
        <v>1388</v>
      </c>
      <c r="E3220" s="198">
        <f>Sales_Entry!C3220</f>
        <v>0</v>
      </c>
      <c r="F3220" s="198">
        <f>Sales_Entry!E3220</f>
        <v>0</v>
      </c>
      <c r="G3220" s="199">
        <f>N(Sales_Entry!J3220)</f>
        <v>0</v>
      </c>
      <c r="H3220" s="199">
        <v>0</v>
      </c>
      <c r="I3220" s="199">
        <f t="shared" si="50"/>
        <v>0</v>
      </c>
      <c r="J3220" s="200"/>
      <c r="K3220" s="200" t="str" cm="1">
        <f t="array" ref="K3220">IF($C3220="","",IF(AND($C3220=Party_Statement!$C$5,$B3220&gt;=Party_Statement!$C$6,$B3220&lt;=Party_Statement!$E$6),SUMPRODUCT(($C$3:$C3220=Party_Statement!$C$5)*($B$3:$B3220&gt;=Party_Statement!$C$6)*($B$3:$B3220&lt;=Party_Statement!$E$6)),""))</f>
        <v/>
      </c>
    </row>
    <row r="3221" spans="1:11" x14ac:dyDescent="0.2">
      <c r="A3221" s="196">
        <f>Sales_Entry!A3221</f>
        <v>0</v>
      </c>
      <c r="B3221" s="197">
        <f>Sales_Entry!B3221</f>
        <v>0</v>
      </c>
      <c r="C3221" s="198">
        <f>Sales_Entry!D3221</f>
        <v>0</v>
      </c>
      <c r="D3221" s="198" t="s">
        <v>1388</v>
      </c>
      <c r="E3221" s="198">
        <f>Sales_Entry!C3221</f>
        <v>0</v>
      </c>
      <c r="F3221" s="198">
        <f>Sales_Entry!E3221</f>
        <v>0</v>
      </c>
      <c r="G3221" s="199">
        <f>N(Sales_Entry!J3221)</f>
        <v>0</v>
      </c>
      <c r="H3221" s="199">
        <v>0</v>
      </c>
      <c r="I3221" s="199">
        <f t="shared" si="50"/>
        <v>0</v>
      </c>
      <c r="J3221" s="200"/>
      <c r="K3221" s="200" t="str" cm="1">
        <f t="array" ref="K3221">IF($C3221="","",IF(AND($C3221=Party_Statement!$C$5,$B3221&gt;=Party_Statement!$C$6,$B3221&lt;=Party_Statement!$E$6),SUMPRODUCT(($C$3:$C3221=Party_Statement!$C$5)*($B$3:$B3221&gt;=Party_Statement!$C$6)*($B$3:$B3221&lt;=Party_Statement!$E$6)),""))</f>
        <v/>
      </c>
    </row>
    <row r="3222" spans="1:11" x14ac:dyDescent="0.2">
      <c r="A3222" s="196">
        <f>Sales_Entry!A3222</f>
        <v>0</v>
      </c>
      <c r="B3222" s="197">
        <f>Sales_Entry!B3222</f>
        <v>0</v>
      </c>
      <c r="C3222" s="198">
        <f>Sales_Entry!D3222</f>
        <v>0</v>
      </c>
      <c r="D3222" s="198" t="s">
        <v>1388</v>
      </c>
      <c r="E3222" s="198">
        <f>Sales_Entry!C3222</f>
        <v>0</v>
      </c>
      <c r="F3222" s="198">
        <f>Sales_Entry!E3222</f>
        <v>0</v>
      </c>
      <c r="G3222" s="199">
        <f>N(Sales_Entry!J3222)</f>
        <v>0</v>
      </c>
      <c r="H3222" s="199">
        <v>0</v>
      </c>
      <c r="I3222" s="199">
        <f t="shared" si="50"/>
        <v>0</v>
      </c>
      <c r="J3222" s="200"/>
      <c r="K3222" s="200" t="str" cm="1">
        <f t="array" ref="K3222">IF($C3222="","",IF(AND($C3222=Party_Statement!$C$5,$B3222&gt;=Party_Statement!$C$6,$B3222&lt;=Party_Statement!$E$6),SUMPRODUCT(($C$3:$C3222=Party_Statement!$C$5)*($B$3:$B3222&gt;=Party_Statement!$C$6)*($B$3:$B3222&lt;=Party_Statement!$E$6)),""))</f>
        <v/>
      </c>
    </row>
    <row r="3223" spans="1:11" x14ac:dyDescent="0.2">
      <c r="A3223" s="196">
        <f>Sales_Entry!A3223</f>
        <v>0</v>
      </c>
      <c r="B3223" s="197">
        <f>Sales_Entry!B3223</f>
        <v>0</v>
      </c>
      <c r="C3223" s="198">
        <f>Sales_Entry!D3223</f>
        <v>0</v>
      </c>
      <c r="D3223" s="198" t="s">
        <v>1388</v>
      </c>
      <c r="E3223" s="198">
        <f>Sales_Entry!C3223</f>
        <v>0</v>
      </c>
      <c r="F3223" s="198">
        <f>Sales_Entry!E3223</f>
        <v>0</v>
      </c>
      <c r="G3223" s="199">
        <f>N(Sales_Entry!J3223)</f>
        <v>0</v>
      </c>
      <c r="H3223" s="199">
        <v>0</v>
      </c>
      <c r="I3223" s="199">
        <f t="shared" si="50"/>
        <v>0</v>
      </c>
      <c r="J3223" s="200"/>
      <c r="K3223" s="200" t="str" cm="1">
        <f t="array" ref="K3223">IF($C3223="","",IF(AND($C3223=Party_Statement!$C$5,$B3223&gt;=Party_Statement!$C$6,$B3223&lt;=Party_Statement!$E$6),SUMPRODUCT(($C$3:$C3223=Party_Statement!$C$5)*($B$3:$B3223&gt;=Party_Statement!$C$6)*($B$3:$B3223&lt;=Party_Statement!$E$6)),""))</f>
        <v/>
      </c>
    </row>
    <row r="3224" spans="1:11" x14ac:dyDescent="0.2">
      <c r="A3224" s="196">
        <f>Sales_Entry!A3224</f>
        <v>0</v>
      </c>
      <c r="B3224" s="197">
        <f>Sales_Entry!B3224</f>
        <v>0</v>
      </c>
      <c r="C3224" s="198">
        <f>Sales_Entry!D3224</f>
        <v>0</v>
      </c>
      <c r="D3224" s="198" t="s">
        <v>1388</v>
      </c>
      <c r="E3224" s="198">
        <f>Sales_Entry!C3224</f>
        <v>0</v>
      </c>
      <c r="F3224" s="198">
        <f>Sales_Entry!E3224</f>
        <v>0</v>
      </c>
      <c r="G3224" s="199">
        <f>N(Sales_Entry!J3224)</f>
        <v>0</v>
      </c>
      <c r="H3224" s="199">
        <v>0</v>
      </c>
      <c r="I3224" s="199">
        <f t="shared" si="50"/>
        <v>0</v>
      </c>
      <c r="J3224" s="200"/>
      <c r="K3224" s="200" t="str" cm="1">
        <f t="array" ref="K3224">IF($C3224="","",IF(AND($C3224=Party_Statement!$C$5,$B3224&gt;=Party_Statement!$C$6,$B3224&lt;=Party_Statement!$E$6),SUMPRODUCT(($C$3:$C3224=Party_Statement!$C$5)*($B$3:$B3224&gt;=Party_Statement!$C$6)*($B$3:$B3224&lt;=Party_Statement!$E$6)),""))</f>
        <v/>
      </c>
    </row>
    <row r="3225" spans="1:11" x14ac:dyDescent="0.2">
      <c r="A3225" s="196">
        <f>Sales_Entry!A3225</f>
        <v>0</v>
      </c>
      <c r="B3225" s="197">
        <f>Sales_Entry!B3225</f>
        <v>0</v>
      </c>
      <c r="C3225" s="198">
        <f>Sales_Entry!D3225</f>
        <v>0</v>
      </c>
      <c r="D3225" s="198" t="s">
        <v>1388</v>
      </c>
      <c r="E3225" s="198">
        <f>Sales_Entry!C3225</f>
        <v>0</v>
      </c>
      <c r="F3225" s="198">
        <f>Sales_Entry!E3225</f>
        <v>0</v>
      </c>
      <c r="G3225" s="199">
        <f>N(Sales_Entry!J3225)</f>
        <v>0</v>
      </c>
      <c r="H3225" s="199">
        <v>0</v>
      </c>
      <c r="I3225" s="199">
        <f t="shared" si="50"/>
        <v>0</v>
      </c>
      <c r="J3225" s="200"/>
      <c r="K3225" s="200" t="str" cm="1">
        <f t="array" ref="K3225">IF($C3225="","",IF(AND($C3225=Party_Statement!$C$5,$B3225&gt;=Party_Statement!$C$6,$B3225&lt;=Party_Statement!$E$6),SUMPRODUCT(($C$3:$C3225=Party_Statement!$C$5)*($B$3:$B3225&gt;=Party_Statement!$C$6)*($B$3:$B3225&lt;=Party_Statement!$E$6)),""))</f>
        <v/>
      </c>
    </row>
    <row r="3226" spans="1:11" x14ac:dyDescent="0.2">
      <c r="A3226" s="196">
        <f>Sales_Entry!A3226</f>
        <v>0</v>
      </c>
      <c r="B3226" s="197">
        <f>Sales_Entry!B3226</f>
        <v>0</v>
      </c>
      <c r="C3226" s="198">
        <f>Sales_Entry!D3226</f>
        <v>0</v>
      </c>
      <c r="D3226" s="198" t="s">
        <v>1388</v>
      </c>
      <c r="E3226" s="198">
        <f>Sales_Entry!C3226</f>
        <v>0</v>
      </c>
      <c r="F3226" s="198">
        <f>Sales_Entry!E3226</f>
        <v>0</v>
      </c>
      <c r="G3226" s="199">
        <f>N(Sales_Entry!J3226)</f>
        <v>0</v>
      </c>
      <c r="H3226" s="199">
        <v>0</v>
      </c>
      <c r="I3226" s="199">
        <f t="shared" si="50"/>
        <v>0</v>
      </c>
      <c r="J3226" s="200"/>
      <c r="K3226" s="200" t="str" cm="1">
        <f t="array" ref="K3226">IF($C3226="","",IF(AND($C3226=Party_Statement!$C$5,$B3226&gt;=Party_Statement!$C$6,$B3226&lt;=Party_Statement!$E$6),SUMPRODUCT(($C$3:$C3226=Party_Statement!$C$5)*($B$3:$B3226&gt;=Party_Statement!$C$6)*($B$3:$B3226&lt;=Party_Statement!$E$6)),""))</f>
        <v/>
      </c>
    </row>
    <row r="3227" spans="1:11" x14ac:dyDescent="0.2">
      <c r="A3227" s="196">
        <f>Sales_Entry!A3227</f>
        <v>0</v>
      </c>
      <c r="B3227" s="197">
        <f>Sales_Entry!B3227</f>
        <v>0</v>
      </c>
      <c r="C3227" s="198">
        <f>Sales_Entry!D3227</f>
        <v>0</v>
      </c>
      <c r="D3227" s="198" t="s">
        <v>1388</v>
      </c>
      <c r="E3227" s="198">
        <f>Sales_Entry!C3227</f>
        <v>0</v>
      </c>
      <c r="F3227" s="198">
        <f>Sales_Entry!E3227</f>
        <v>0</v>
      </c>
      <c r="G3227" s="199">
        <f>N(Sales_Entry!J3227)</f>
        <v>0</v>
      </c>
      <c r="H3227" s="199">
        <v>0</v>
      </c>
      <c r="I3227" s="199">
        <f t="shared" si="50"/>
        <v>0</v>
      </c>
      <c r="J3227" s="200"/>
      <c r="K3227" s="200" t="str" cm="1">
        <f t="array" ref="K3227">IF($C3227="","",IF(AND($C3227=Party_Statement!$C$5,$B3227&gt;=Party_Statement!$C$6,$B3227&lt;=Party_Statement!$E$6),SUMPRODUCT(($C$3:$C3227=Party_Statement!$C$5)*($B$3:$B3227&gt;=Party_Statement!$C$6)*($B$3:$B3227&lt;=Party_Statement!$E$6)),""))</f>
        <v/>
      </c>
    </row>
    <row r="3228" spans="1:11" x14ac:dyDescent="0.2">
      <c r="A3228" s="196">
        <f>Sales_Entry!A3228</f>
        <v>0</v>
      </c>
      <c r="B3228" s="197">
        <f>Sales_Entry!B3228</f>
        <v>0</v>
      </c>
      <c r="C3228" s="198">
        <f>Sales_Entry!D3228</f>
        <v>0</v>
      </c>
      <c r="D3228" s="198" t="s">
        <v>1388</v>
      </c>
      <c r="E3228" s="198">
        <f>Sales_Entry!C3228</f>
        <v>0</v>
      </c>
      <c r="F3228" s="198">
        <f>Sales_Entry!E3228</f>
        <v>0</v>
      </c>
      <c r="G3228" s="199">
        <f>N(Sales_Entry!J3228)</f>
        <v>0</v>
      </c>
      <c r="H3228" s="199">
        <v>0</v>
      </c>
      <c r="I3228" s="199">
        <f t="shared" si="50"/>
        <v>0</v>
      </c>
      <c r="J3228" s="200"/>
      <c r="K3228" s="200" t="str" cm="1">
        <f t="array" ref="K3228">IF($C3228="","",IF(AND($C3228=Party_Statement!$C$5,$B3228&gt;=Party_Statement!$C$6,$B3228&lt;=Party_Statement!$E$6),SUMPRODUCT(($C$3:$C3228=Party_Statement!$C$5)*($B$3:$B3228&gt;=Party_Statement!$C$6)*($B$3:$B3228&lt;=Party_Statement!$E$6)),""))</f>
        <v/>
      </c>
    </row>
    <row r="3229" spans="1:11" x14ac:dyDescent="0.2">
      <c r="A3229" s="196">
        <f>Sales_Entry!A3229</f>
        <v>0</v>
      </c>
      <c r="B3229" s="197">
        <f>Sales_Entry!B3229</f>
        <v>0</v>
      </c>
      <c r="C3229" s="198">
        <f>Sales_Entry!D3229</f>
        <v>0</v>
      </c>
      <c r="D3229" s="198" t="s">
        <v>1388</v>
      </c>
      <c r="E3229" s="198">
        <f>Sales_Entry!C3229</f>
        <v>0</v>
      </c>
      <c r="F3229" s="198">
        <f>Sales_Entry!E3229</f>
        <v>0</v>
      </c>
      <c r="G3229" s="199">
        <f>N(Sales_Entry!J3229)</f>
        <v>0</v>
      </c>
      <c r="H3229" s="199">
        <v>0</v>
      </c>
      <c r="I3229" s="199">
        <f t="shared" si="50"/>
        <v>0</v>
      </c>
      <c r="J3229" s="200"/>
      <c r="K3229" s="200" t="str" cm="1">
        <f t="array" ref="K3229">IF($C3229="","",IF(AND($C3229=Party_Statement!$C$5,$B3229&gt;=Party_Statement!$C$6,$B3229&lt;=Party_Statement!$E$6),SUMPRODUCT(($C$3:$C3229=Party_Statement!$C$5)*($B$3:$B3229&gt;=Party_Statement!$C$6)*($B$3:$B3229&lt;=Party_Statement!$E$6)),""))</f>
        <v/>
      </c>
    </row>
    <row r="3230" spans="1:11" x14ac:dyDescent="0.2">
      <c r="A3230" s="196">
        <f>Sales_Entry!A3230</f>
        <v>0</v>
      </c>
      <c r="B3230" s="197">
        <f>Sales_Entry!B3230</f>
        <v>0</v>
      </c>
      <c r="C3230" s="198">
        <f>Sales_Entry!D3230</f>
        <v>0</v>
      </c>
      <c r="D3230" s="198" t="s">
        <v>1388</v>
      </c>
      <c r="E3230" s="198">
        <f>Sales_Entry!C3230</f>
        <v>0</v>
      </c>
      <c r="F3230" s="198">
        <f>Sales_Entry!E3230</f>
        <v>0</v>
      </c>
      <c r="G3230" s="199">
        <f>N(Sales_Entry!J3230)</f>
        <v>0</v>
      </c>
      <c r="H3230" s="199">
        <v>0</v>
      </c>
      <c r="I3230" s="199">
        <f t="shared" si="50"/>
        <v>0</v>
      </c>
      <c r="J3230" s="200"/>
      <c r="K3230" s="200" t="str" cm="1">
        <f t="array" ref="K3230">IF($C3230="","",IF(AND($C3230=Party_Statement!$C$5,$B3230&gt;=Party_Statement!$C$6,$B3230&lt;=Party_Statement!$E$6),SUMPRODUCT(($C$3:$C3230=Party_Statement!$C$5)*($B$3:$B3230&gt;=Party_Statement!$C$6)*($B$3:$B3230&lt;=Party_Statement!$E$6)),""))</f>
        <v/>
      </c>
    </row>
    <row r="3231" spans="1:11" x14ac:dyDescent="0.2">
      <c r="A3231" s="196">
        <f>Sales_Entry!A3231</f>
        <v>0</v>
      </c>
      <c r="B3231" s="197">
        <f>Sales_Entry!B3231</f>
        <v>0</v>
      </c>
      <c r="C3231" s="198">
        <f>Sales_Entry!D3231</f>
        <v>0</v>
      </c>
      <c r="D3231" s="198" t="s">
        <v>1388</v>
      </c>
      <c r="E3231" s="198">
        <f>Sales_Entry!C3231</f>
        <v>0</v>
      </c>
      <c r="F3231" s="198">
        <f>Sales_Entry!E3231</f>
        <v>0</v>
      </c>
      <c r="G3231" s="199">
        <f>N(Sales_Entry!J3231)</f>
        <v>0</v>
      </c>
      <c r="H3231" s="199">
        <v>0</v>
      </c>
      <c r="I3231" s="199">
        <f t="shared" si="50"/>
        <v>0</v>
      </c>
      <c r="J3231" s="200"/>
      <c r="K3231" s="200" t="str" cm="1">
        <f t="array" ref="K3231">IF($C3231="","",IF(AND($C3231=Party_Statement!$C$5,$B3231&gt;=Party_Statement!$C$6,$B3231&lt;=Party_Statement!$E$6),SUMPRODUCT(($C$3:$C3231=Party_Statement!$C$5)*($B$3:$B3231&gt;=Party_Statement!$C$6)*($B$3:$B3231&lt;=Party_Statement!$E$6)),""))</f>
        <v/>
      </c>
    </row>
    <row r="3232" spans="1:11" x14ac:dyDescent="0.2">
      <c r="A3232" s="196">
        <f>Sales_Entry!A3232</f>
        <v>0</v>
      </c>
      <c r="B3232" s="197">
        <f>Sales_Entry!B3232</f>
        <v>0</v>
      </c>
      <c r="C3232" s="198">
        <f>Sales_Entry!D3232</f>
        <v>0</v>
      </c>
      <c r="D3232" s="198" t="s">
        <v>1388</v>
      </c>
      <c r="E3232" s="198">
        <f>Sales_Entry!C3232</f>
        <v>0</v>
      </c>
      <c r="F3232" s="198">
        <f>Sales_Entry!E3232</f>
        <v>0</v>
      </c>
      <c r="G3232" s="199">
        <f>N(Sales_Entry!J3232)</f>
        <v>0</v>
      </c>
      <c r="H3232" s="199">
        <v>0</v>
      </c>
      <c r="I3232" s="199">
        <f t="shared" si="50"/>
        <v>0</v>
      </c>
      <c r="J3232" s="200"/>
      <c r="K3232" s="200" t="str" cm="1">
        <f t="array" ref="K3232">IF($C3232="","",IF(AND($C3232=Party_Statement!$C$5,$B3232&gt;=Party_Statement!$C$6,$B3232&lt;=Party_Statement!$E$6),SUMPRODUCT(($C$3:$C3232=Party_Statement!$C$5)*($B$3:$B3232&gt;=Party_Statement!$C$6)*($B$3:$B3232&lt;=Party_Statement!$E$6)),""))</f>
        <v/>
      </c>
    </row>
    <row r="3233" spans="1:11" x14ac:dyDescent="0.2">
      <c r="A3233" s="196">
        <f>Sales_Entry!A3233</f>
        <v>0</v>
      </c>
      <c r="B3233" s="197">
        <f>Sales_Entry!B3233</f>
        <v>0</v>
      </c>
      <c r="C3233" s="198">
        <f>Sales_Entry!D3233</f>
        <v>0</v>
      </c>
      <c r="D3233" s="198" t="s">
        <v>1388</v>
      </c>
      <c r="E3233" s="198">
        <f>Sales_Entry!C3233</f>
        <v>0</v>
      </c>
      <c r="F3233" s="198">
        <f>Sales_Entry!E3233</f>
        <v>0</v>
      </c>
      <c r="G3233" s="199">
        <f>N(Sales_Entry!J3233)</f>
        <v>0</v>
      </c>
      <c r="H3233" s="199">
        <v>0</v>
      </c>
      <c r="I3233" s="199">
        <f t="shared" si="50"/>
        <v>0</v>
      </c>
      <c r="J3233" s="200"/>
      <c r="K3233" s="200" t="str" cm="1">
        <f t="array" ref="K3233">IF($C3233="","",IF(AND($C3233=Party_Statement!$C$5,$B3233&gt;=Party_Statement!$C$6,$B3233&lt;=Party_Statement!$E$6),SUMPRODUCT(($C$3:$C3233=Party_Statement!$C$5)*($B$3:$B3233&gt;=Party_Statement!$C$6)*($B$3:$B3233&lt;=Party_Statement!$E$6)),""))</f>
        <v/>
      </c>
    </row>
    <row r="3234" spans="1:11" x14ac:dyDescent="0.2">
      <c r="A3234" s="196">
        <f>Sales_Entry!A3234</f>
        <v>0</v>
      </c>
      <c r="B3234" s="197">
        <f>Sales_Entry!B3234</f>
        <v>0</v>
      </c>
      <c r="C3234" s="198">
        <f>Sales_Entry!D3234</f>
        <v>0</v>
      </c>
      <c r="D3234" s="198" t="s">
        <v>1388</v>
      </c>
      <c r="E3234" s="198">
        <f>Sales_Entry!C3234</f>
        <v>0</v>
      </c>
      <c r="F3234" s="198">
        <f>Sales_Entry!E3234</f>
        <v>0</v>
      </c>
      <c r="G3234" s="199">
        <f>N(Sales_Entry!J3234)</f>
        <v>0</v>
      </c>
      <c r="H3234" s="199">
        <v>0</v>
      </c>
      <c r="I3234" s="199">
        <f t="shared" si="50"/>
        <v>0</v>
      </c>
      <c r="J3234" s="200"/>
      <c r="K3234" s="200" t="str" cm="1">
        <f t="array" ref="K3234">IF($C3234="","",IF(AND($C3234=Party_Statement!$C$5,$B3234&gt;=Party_Statement!$C$6,$B3234&lt;=Party_Statement!$E$6),SUMPRODUCT(($C$3:$C3234=Party_Statement!$C$5)*($B$3:$B3234&gt;=Party_Statement!$C$6)*($B$3:$B3234&lt;=Party_Statement!$E$6)),""))</f>
        <v/>
      </c>
    </row>
    <row r="3235" spans="1:11" x14ac:dyDescent="0.2">
      <c r="A3235" s="196">
        <f>Sales_Entry!A3235</f>
        <v>0</v>
      </c>
      <c r="B3235" s="197">
        <f>Sales_Entry!B3235</f>
        <v>0</v>
      </c>
      <c r="C3235" s="198">
        <f>Sales_Entry!D3235</f>
        <v>0</v>
      </c>
      <c r="D3235" s="198" t="s">
        <v>1388</v>
      </c>
      <c r="E3235" s="198">
        <f>Sales_Entry!C3235</f>
        <v>0</v>
      </c>
      <c r="F3235" s="198">
        <f>Sales_Entry!E3235</f>
        <v>0</v>
      </c>
      <c r="G3235" s="199">
        <f>N(Sales_Entry!J3235)</f>
        <v>0</v>
      </c>
      <c r="H3235" s="199">
        <v>0</v>
      </c>
      <c r="I3235" s="199">
        <f t="shared" si="50"/>
        <v>0</v>
      </c>
      <c r="J3235" s="200"/>
      <c r="K3235" s="200" t="str" cm="1">
        <f t="array" ref="K3235">IF($C3235="","",IF(AND($C3235=Party_Statement!$C$5,$B3235&gt;=Party_Statement!$C$6,$B3235&lt;=Party_Statement!$E$6),SUMPRODUCT(($C$3:$C3235=Party_Statement!$C$5)*($B$3:$B3235&gt;=Party_Statement!$C$6)*($B$3:$B3235&lt;=Party_Statement!$E$6)),""))</f>
        <v/>
      </c>
    </row>
    <row r="3236" spans="1:11" x14ac:dyDescent="0.2">
      <c r="A3236" s="196">
        <f>Sales_Entry!A3236</f>
        <v>0</v>
      </c>
      <c r="B3236" s="197">
        <f>Sales_Entry!B3236</f>
        <v>0</v>
      </c>
      <c r="C3236" s="198">
        <f>Sales_Entry!D3236</f>
        <v>0</v>
      </c>
      <c r="D3236" s="198" t="s">
        <v>1388</v>
      </c>
      <c r="E3236" s="198">
        <f>Sales_Entry!C3236</f>
        <v>0</v>
      </c>
      <c r="F3236" s="198">
        <f>Sales_Entry!E3236</f>
        <v>0</v>
      </c>
      <c r="G3236" s="199">
        <f>N(Sales_Entry!J3236)</f>
        <v>0</v>
      </c>
      <c r="H3236" s="199">
        <v>0</v>
      </c>
      <c r="I3236" s="199">
        <f t="shared" si="50"/>
        <v>0</v>
      </c>
      <c r="J3236" s="200"/>
      <c r="K3236" s="200" t="str" cm="1">
        <f t="array" ref="K3236">IF($C3236="","",IF(AND($C3236=Party_Statement!$C$5,$B3236&gt;=Party_Statement!$C$6,$B3236&lt;=Party_Statement!$E$6),SUMPRODUCT(($C$3:$C3236=Party_Statement!$C$5)*($B$3:$B3236&gt;=Party_Statement!$C$6)*($B$3:$B3236&lt;=Party_Statement!$E$6)),""))</f>
        <v/>
      </c>
    </row>
    <row r="3237" spans="1:11" x14ac:dyDescent="0.2">
      <c r="A3237" s="196">
        <f>Sales_Entry!A3237</f>
        <v>0</v>
      </c>
      <c r="B3237" s="197">
        <f>Sales_Entry!B3237</f>
        <v>0</v>
      </c>
      <c r="C3237" s="198">
        <f>Sales_Entry!D3237</f>
        <v>0</v>
      </c>
      <c r="D3237" s="198" t="s">
        <v>1388</v>
      </c>
      <c r="E3237" s="198">
        <f>Sales_Entry!C3237</f>
        <v>0</v>
      </c>
      <c r="F3237" s="198">
        <f>Sales_Entry!E3237</f>
        <v>0</v>
      </c>
      <c r="G3237" s="199">
        <f>N(Sales_Entry!J3237)</f>
        <v>0</v>
      </c>
      <c r="H3237" s="199">
        <v>0</v>
      </c>
      <c r="I3237" s="199">
        <f t="shared" si="50"/>
        <v>0</v>
      </c>
      <c r="J3237" s="200"/>
      <c r="K3237" s="200" t="str" cm="1">
        <f t="array" ref="K3237">IF($C3237="","",IF(AND($C3237=Party_Statement!$C$5,$B3237&gt;=Party_Statement!$C$6,$B3237&lt;=Party_Statement!$E$6),SUMPRODUCT(($C$3:$C3237=Party_Statement!$C$5)*($B$3:$B3237&gt;=Party_Statement!$C$6)*($B$3:$B3237&lt;=Party_Statement!$E$6)),""))</f>
        <v/>
      </c>
    </row>
    <row r="3238" spans="1:11" x14ac:dyDescent="0.2">
      <c r="A3238" s="196">
        <f>Sales_Entry!A3238</f>
        <v>0</v>
      </c>
      <c r="B3238" s="197">
        <f>Sales_Entry!B3238</f>
        <v>0</v>
      </c>
      <c r="C3238" s="198">
        <f>Sales_Entry!D3238</f>
        <v>0</v>
      </c>
      <c r="D3238" s="198" t="s">
        <v>1388</v>
      </c>
      <c r="E3238" s="198">
        <f>Sales_Entry!C3238</f>
        <v>0</v>
      </c>
      <c r="F3238" s="198">
        <f>Sales_Entry!E3238</f>
        <v>0</v>
      </c>
      <c r="G3238" s="199">
        <f>N(Sales_Entry!J3238)</f>
        <v>0</v>
      </c>
      <c r="H3238" s="199">
        <v>0</v>
      </c>
      <c r="I3238" s="199">
        <f t="shared" si="50"/>
        <v>0</v>
      </c>
      <c r="J3238" s="200"/>
      <c r="K3238" s="200" t="str" cm="1">
        <f t="array" ref="K3238">IF($C3238="","",IF(AND($C3238=Party_Statement!$C$5,$B3238&gt;=Party_Statement!$C$6,$B3238&lt;=Party_Statement!$E$6),SUMPRODUCT(($C$3:$C3238=Party_Statement!$C$5)*($B$3:$B3238&gt;=Party_Statement!$C$6)*($B$3:$B3238&lt;=Party_Statement!$E$6)),""))</f>
        <v/>
      </c>
    </row>
    <row r="3239" spans="1:11" x14ac:dyDescent="0.2">
      <c r="A3239" s="196">
        <f>Sales_Entry!A3239</f>
        <v>0</v>
      </c>
      <c r="B3239" s="197">
        <f>Sales_Entry!B3239</f>
        <v>0</v>
      </c>
      <c r="C3239" s="198">
        <f>Sales_Entry!D3239</f>
        <v>0</v>
      </c>
      <c r="D3239" s="198" t="s">
        <v>1388</v>
      </c>
      <c r="E3239" s="198">
        <f>Sales_Entry!C3239</f>
        <v>0</v>
      </c>
      <c r="F3239" s="198">
        <f>Sales_Entry!E3239</f>
        <v>0</v>
      </c>
      <c r="G3239" s="199">
        <f>N(Sales_Entry!J3239)</f>
        <v>0</v>
      </c>
      <c r="H3239" s="199">
        <v>0</v>
      </c>
      <c r="I3239" s="199">
        <f t="shared" si="50"/>
        <v>0</v>
      </c>
      <c r="J3239" s="200"/>
      <c r="K3239" s="200" t="str" cm="1">
        <f t="array" ref="K3239">IF($C3239="","",IF(AND($C3239=Party_Statement!$C$5,$B3239&gt;=Party_Statement!$C$6,$B3239&lt;=Party_Statement!$E$6),SUMPRODUCT(($C$3:$C3239=Party_Statement!$C$5)*($B$3:$B3239&gt;=Party_Statement!$C$6)*($B$3:$B3239&lt;=Party_Statement!$E$6)),""))</f>
        <v/>
      </c>
    </row>
    <row r="3240" spans="1:11" x14ac:dyDescent="0.2">
      <c r="A3240" s="196">
        <f>Sales_Entry!A3240</f>
        <v>0</v>
      </c>
      <c r="B3240" s="197">
        <f>Sales_Entry!B3240</f>
        <v>0</v>
      </c>
      <c r="C3240" s="198">
        <f>Sales_Entry!D3240</f>
        <v>0</v>
      </c>
      <c r="D3240" s="198" t="s">
        <v>1388</v>
      </c>
      <c r="E3240" s="198">
        <f>Sales_Entry!C3240</f>
        <v>0</v>
      </c>
      <c r="F3240" s="198">
        <f>Sales_Entry!E3240</f>
        <v>0</v>
      </c>
      <c r="G3240" s="199">
        <f>N(Sales_Entry!J3240)</f>
        <v>0</v>
      </c>
      <c r="H3240" s="199">
        <v>0</v>
      </c>
      <c r="I3240" s="199">
        <f t="shared" si="50"/>
        <v>0</v>
      </c>
      <c r="J3240" s="200"/>
      <c r="K3240" s="200" t="str" cm="1">
        <f t="array" ref="K3240">IF($C3240="","",IF(AND($C3240=Party_Statement!$C$5,$B3240&gt;=Party_Statement!$C$6,$B3240&lt;=Party_Statement!$E$6),SUMPRODUCT(($C$3:$C3240=Party_Statement!$C$5)*($B$3:$B3240&gt;=Party_Statement!$C$6)*($B$3:$B3240&lt;=Party_Statement!$E$6)),""))</f>
        <v/>
      </c>
    </row>
    <row r="3241" spans="1:11" x14ac:dyDescent="0.2">
      <c r="A3241" s="196">
        <f>Sales_Entry!A3241</f>
        <v>0</v>
      </c>
      <c r="B3241" s="197">
        <f>Sales_Entry!B3241</f>
        <v>0</v>
      </c>
      <c r="C3241" s="198">
        <f>Sales_Entry!D3241</f>
        <v>0</v>
      </c>
      <c r="D3241" s="198" t="s">
        <v>1388</v>
      </c>
      <c r="E3241" s="198">
        <f>Sales_Entry!C3241</f>
        <v>0</v>
      </c>
      <c r="F3241" s="198">
        <f>Sales_Entry!E3241</f>
        <v>0</v>
      </c>
      <c r="G3241" s="199">
        <f>N(Sales_Entry!J3241)</f>
        <v>0</v>
      </c>
      <c r="H3241" s="199">
        <v>0</v>
      </c>
      <c r="I3241" s="199">
        <f t="shared" si="50"/>
        <v>0</v>
      </c>
      <c r="J3241" s="200"/>
      <c r="K3241" s="200" t="str" cm="1">
        <f t="array" ref="K3241">IF($C3241="","",IF(AND($C3241=Party_Statement!$C$5,$B3241&gt;=Party_Statement!$C$6,$B3241&lt;=Party_Statement!$E$6),SUMPRODUCT(($C$3:$C3241=Party_Statement!$C$5)*($B$3:$B3241&gt;=Party_Statement!$C$6)*($B$3:$B3241&lt;=Party_Statement!$E$6)),""))</f>
        <v/>
      </c>
    </row>
    <row r="3242" spans="1:11" x14ac:dyDescent="0.2">
      <c r="A3242" s="196">
        <f>Sales_Entry!A3242</f>
        <v>0</v>
      </c>
      <c r="B3242" s="197">
        <f>Sales_Entry!B3242</f>
        <v>0</v>
      </c>
      <c r="C3242" s="198">
        <f>Sales_Entry!D3242</f>
        <v>0</v>
      </c>
      <c r="D3242" s="198" t="s">
        <v>1388</v>
      </c>
      <c r="E3242" s="198">
        <f>Sales_Entry!C3242</f>
        <v>0</v>
      </c>
      <c r="F3242" s="198">
        <f>Sales_Entry!E3242</f>
        <v>0</v>
      </c>
      <c r="G3242" s="199">
        <f>N(Sales_Entry!J3242)</f>
        <v>0</v>
      </c>
      <c r="H3242" s="199">
        <v>0</v>
      </c>
      <c r="I3242" s="199">
        <f t="shared" si="50"/>
        <v>0</v>
      </c>
      <c r="J3242" s="200"/>
      <c r="K3242" s="200" t="str" cm="1">
        <f t="array" ref="K3242">IF($C3242="","",IF(AND($C3242=Party_Statement!$C$5,$B3242&gt;=Party_Statement!$C$6,$B3242&lt;=Party_Statement!$E$6),SUMPRODUCT(($C$3:$C3242=Party_Statement!$C$5)*($B$3:$B3242&gt;=Party_Statement!$C$6)*($B$3:$B3242&lt;=Party_Statement!$E$6)),""))</f>
        <v/>
      </c>
    </row>
    <row r="3243" spans="1:11" x14ac:dyDescent="0.2">
      <c r="A3243" s="196">
        <f>Sales_Entry!A3243</f>
        <v>0</v>
      </c>
      <c r="B3243" s="197">
        <f>Sales_Entry!B3243</f>
        <v>0</v>
      </c>
      <c r="C3243" s="198">
        <f>Sales_Entry!D3243</f>
        <v>0</v>
      </c>
      <c r="D3243" s="198" t="s">
        <v>1388</v>
      </c>
      <c r="E3243" s="198">
        <f>Sales_Entry!C3243</f>
        <v>0</v>
      </c>
      <c r="F3243" s="198">
        <f>Sales_Entry!E3243</f>
        <v>0</v>
      </c>
      <c r="G3243" s="199">
        <f>N(Sales_Entry!J3243)</f>
        <v>0</v>
      </c>
      <c r="H3243" s="199">
        <v>0</v>
      </c>
      <c r="I3243" s="199">
        <f t="shared" si="50"/>
        <v>0</v>
      </c>
      <c r="J3243" s="200"/>
      <c r="K3243" s="200" t="str" cm="1">
        <f t="array" ref="K3243">IF($C3243="","",IF(AND($C3243=Party_Statement!$C$5,$B3243&gt;=Party_Statement!$C$6,$B3243&lt;=Party_Statement!$E$6),SUMPRODUCT(($C$3:$C3243=Party_Statement!$C$5)*($B$3:$B3243&gt;=Party_Statement!$C$6)*($B$3:$B3243&lt;=Party_Statement!$E$6)),""))</f>
        <v/>
      </c>
    </row>
    <row r="3244" spans="1:11" x14ac:dyDescent="0.2">
      <c r="A3244" s="196">
        <f>Sales_Entry!A3244</f>
        <v>0</v>
      </c>
      <c r="B3244" s="197">
        <f>Sales_Entry!B3244</f>
        <v>0</v>
      </c>
      <c r="C3244" s="198">
        <f>Sales_Entry!D3244</f>
        <v>0</v>
      </c>
      <c r="D3244" s="198" t="s">
        <v>1388</v>
      </c>
      <c r="E3244" s="198">
        <f>Sales_Entry!C3244</f>
        <v>0</v>
      </c>
      <c r="F3244" s="198">
        <f>Sales_Entry!E3244</f>
        <v>0</v>
      </c>
      <c r="G3244" s="199">
        <f>N(Sales_Entry!J3244)</f>
        <v>0</v>
      </c>
      <c r="H3244" s="199">
        <v>0</v>
      </c>
      <c r="I3244" s="199">
        <f t="shared" si="50"/>
        <v>0</v>
      </c>
      <c r="J3244" s="200"/>
      <c r="K3244" s="200" t="str" cm="1">
        <f t="array" ref="K3244">IF($C3244="","",IF(AND($C3244=Party_Statement!$C$5,$B3244&gt;=Party_Statement!$C$6,$B3244&lt;=Party_Statement!$E$6),SUMPRODUCT(($C$3:$C3244=Party_Statement!$C$5)*($B$3:$B3244&gt;=Party_Statement!$C$6)*($B$3:$B3244&lt;=Party_Statement!$E$6)),""))</f>
        <v/>
      </c>
    </row>
    <row r="3245" spans="1:11" x14ac:dyDescent="0.2">
      <c r="A3245" s="196">
        <f>Sales_Entry!A3245</f>
        <v>0</v>
      </c>
      <c r="B3245" s="197">
        <f>Sales_Entry!B3245</f>
        <v>0</v>
      </c>
      <c r="C3245" s="198">
        <f>Sales_Entry!D3245</f>
        <v>0</v>
      </c>
      <c r="D3245" s="198" t="s">
        <v>1388</v>
      </c>
      <c r="E3245" s="198">
        <f>Sales_Entry!C3245</f>
        <v>0</v>
      </c>
      <c r="F3245" s="198">
        <f>Sales_Entry!E3245</f>
        <v>0</v>
      </c>
      <c r="G3245" s="199">
        <f>N(Sales_Entry!J3245)</f>
        <v>0</v>
      </c>
      <c r="H3245" s="199">
        <v>0</v>
      </c>
      <c r="I3245" s="199">
        <f t="shared" si="50"/>
        <v>0</v>
      </c>
      <c r="J3245" s="200"/>
      <c r="K3245" s="200" t="str" cm="1">
        <f t="array" ref="K3245">IF($C3245="","",IF(AND($C3245=Party_Statement!$C$5,$B3245&gt;=Party_Statement!$C$6,$B3245&lt;=Party_Statement!$E$6),SUMPRODUCT(($C$3:$C3245=Party_Statement!$C$5)*($B$3:$B3245&gt;=Party_Statement!$C$6)*($B$3:$B3245&lt;=Party_Statement!$E$6)),""))</f>
        <v/>
      </c>
    </row>
    <row r="3246" spans="1:11" x14ac:dyDescent="0.2">
      <c r="A3246" s="196">
        <f>Sales_Entry!A3246</f>
        <v>0</v>
      </c>
      <c r="B3246" s="197">
        <f>Sales_Entry!B3246</f>
        <v>0</v>
      </c>
      <c r="C3246" s="198">
        <f>Sales_Entry!D3246</f>
        <v>0</v>
      </c>
      <c r="D3246" s="198" t="s">
        <v>1388</v>
      </c>
      <c r="E3246" s="198">
        <f>Sales_Entry!C3246</f>
        <v>0</v>
      </c>
      <c r="F3246" s="198">
        <f>Sales_Entry!E3246</f>
        <v>0</v>
      </c>
      <c r="G3246" s="199">
        <f>N(Sales_Entry!J3246)</f>
        <v>0</v>
      </c>
      <c r="H3246" s="199">
        <v>0</v>
      </c>
      <c r="I3246" s="199">
        <f t="shared" si="50"/>
        <v>0</v>
      </c>
      <c r="J3246" s="200"/>
      <c r="K3246" s="200" t="str" cm="1">
        <f t="array" ref="K3246">IF($C3246="","",IF(AND($C3246=Party_Statement!$C$5,$B3246&gt;=Party_Statement!$C$6,$B3246&lt;=Party_Statement!$E$6),SUMPRODUCT(($C$3:$C3246=Party_Statement!$C$5)*($B$3:$B3246&gt;=Party_Statement!$C$6)*($B$3:$B3246&lt;=Party_Statement!$E$6)),""))</f>
        <v/>
      </c>
    </row>
    <row r="3247" spans="1:11" x14ac:dyDescent="0.2">
      <c r="A3247" s="196">
        <f>Sales_Entry!A3247</f>
        <v>0</v>
      </c>
      <c r="B3247" s="197">
        <f>Sales_Entry!B3247</f>
        <v>0</v>
      </c>
      <c r="C3247" s="198">
        <f>Sales_Entry!D3247</f>
        <v>0</v>
      </c>
      <c r="D3247" s="198" t="s">
        <v>1388</v>
      </c>
      <c r="E3247" s="198">
        <f>Sales_Entry!C3247</f>
        <v>0</v>
      </c>
      <c r="F3247" s="198">
        <f>Sales_Entry!E3247</f>
        <v>0</v>
      </c>
      <c r="G3247" s="199">
        <f>N(Sales_Entry!J3247)</f>
        <v>0</v>
      </c>
      <c r="H3247" s="199">
        <v>0</v>
      </c>
      <c r="I3247" s="199">
        <f t="shared" si="50"/>
        <v>0</v>
      </c>
      <c r="J3247" s="200"/>
      <c r="K3247" s="200" t="str" cm="1">
        <f t="array" ref="K3247">IF($C3247="","",IF(AND($C3247=Party_Statement!$C$5,$B3247&gt;=Party_Statement!$C$6,$B3247&lt;=Party_Statement!$E$6),SUMPRODUCT(($C$3:$C3247=Party_Statement!$C$5)*($B$3:$B3247&gt;=Party_Statement!$C$6)*($B$3:$B3247&lt;=Party_Statement!$E$6)),""))</f>
        <v/>
      </c>
    </row>
    <row r="3248" spans="1:11" x14ac:dyDescent="0.2">
      <c r="A3248" s="196">
        <f>Sales_Entry!A3248</f>
        <v>0</v>
      </c>
      <c r="B3248" s="197">
        <f>Sales_Entry!B3248</f>
        <v>0</v>
      </c>
      <c r="C3248" s="198">
        <f>Sales_Entry!D3248</f>
        <v>0</v>
      </c>
      <c r="D3248" s="198" t="s">
        <v>1388</v>
      </c>
      <c r="E3248" s="198">
        <f>Sales_Entry!C3248</f>
        <v>0</v>
      </c>
      <c r="F3248" s="198">
        <f>Sales_Entry!E3248</f>
        <v>0</v>
      </c>
      <c r="G3248" s="199">
        <f>N(Sales_Entry!J3248)</f>
        <v>0</v>
      </c>
      <c r="H3248" s="199">
        <v>0</v>
      </c>
      <c r="I3248" s="199">
        <f t="shared" si="50"/>
        <v>0</v>
      </c>
      <c r="J3248" s="200"/>
      <c r="K3248" s="200" t="str" cm="1">
        <f t="array" ref="K3248">IF($C3248="","",IF(AND($C3248=Party_Statement!$C$5,$B3248&gt;=Party_Statement!$C$6,$B3248&lt;=Party_Statement!$E$6),SUMPRODUCT(($C$3:$C3248=Party_Statement!$C$5)*($B$3:$B3248&gt;=Party_Statement!$C$6)*($B$3:$B3248&lt;=Party_Statement!$E$6)),""))</f>
        <v/>
      </c>
    </row>
    <row r="3249" spans="1:11" x14ac:dyDescent="0.2">
      <c r="A3249" s="196">
        <f>Sales_Entry!A3249</f>
        <v>0</v>
      </c>
      <c r="B3249" s="197">
        <f>Sales_Entry!B3249</f>
        <v>0</v>
      </c>
      <c r="C3249" s="198">
        <f>Sales_Entry!D3249</f>
        <v>0</v>
      </c>
      <c r="D3249" s="198" t="s">
        <v>1388</v>
      </c>
      <c r="E3249" s="198">
        <f>Sales_Entry!C3249</f>
        <v>0</v>
      </c>
      <c r="F3249" s="198">
        <f>Sales_Entry!E3249</f>
        <v>0</v>
      </c>
      <c r="G3249" s="199">
        <f>N(Sales_Entry!J3249)</f>
        <v>0</v>
      </c>
      <c r="H3249" s="199">
        <v>0</v>
      </c>
      <c r="I3249" s="199">
        <f t="shared" si="50"/>
        <v>0</v>
      </c>
      <c r="J3249" s="200"/>
      <c r="K3249" s="200" t="str" cm="1">
        <f t="array" ref="K3249">IF($C3249="","",IF(AND($C3249=Party_Statement!$C$5,$B3249&gt;=Party_Statement!$C$6,$B3249&lt;=Party_Statement!$E$6),SUMPRODUCT(($C$3:$C3249=Party_Statement!$C$5)*($B$3:$B3249&gt;=Party_Statement!$C$6)*($B$3:$B3249&lt;=Party_Statement!$E$6)),""))</f>
        <v/>
      </c>
    </row>
    <row r="3250" spans="1:11" x14ac:dyDescent="0.2">
      <c r="A3250" s="196">
        <f>Sales_Entry!A3250</f>
        <v>0</v>
      </c>
      <c r="B3250" s="197">
        <f>Sales_Entry!B3250</f>
        <v>0</v>
      </c>
      <c r="C3250" s="198">
        <f>Sales_Entry!D3250</f>
        <v>0</v>
      </c>
      <c r="D3250" s="198" t="s">
        <v>1388</v>
      </c>
      <c r="E3250" s="198">
        <f>Sales_Entry!C3250</f>
        <v>0</v>
      </c>
      <c r="F3250" s="198">
        <f>Sales_Entry!E3250</f>
        <v>0</v>
      </c>
      <c r="G3250" s="199">
        <f>N(Sales_Entry!J3250)</f>
        <v>0</v>
      </c>
      <c r="H3250" s="199">
        <v>0</v>
      </c>
      <c r="I3250" s="199">
        <f t="shared" si="50"/>
        <v>0</v>
      </c>
      <c r="J3250" s="200"/>
      <c r="K3250" s="200" t="str" cm="1">
        <f t="array" ref="K3250">IF($C3250="","",IF(AND($C3250=Party_Statement!$C$5,$B3250&gt;=Party_Statement!$C$6,$B3250&lt;=Party_Statement!$E$6),SUMPRODUCT(($C$3:$C3250=Party_Statement!$C$5)*($B$3:$B3250&gt;=Party_Statement!$C$6)*($B$3:$B3250&lt;=Party_Statement!$E$6)),""))</f>
        <v/>
      </c>
    </row>
    <row r="3251" spans="1:11" x14ac:dyDescent="0.2">
      <c r="A3251" s="196">
        <f>Sales_Entry!A3251</f>
        <v>0</v>
      </c>
      <c r="B3251" s="197">
        <f>Sales_Entry!B3251</f>
        <v>0</v>
      </c>
      <c r="C3251" s="198">
        <f>Sales_Entry!D3251</f>
        <v>0</v>
      </c>
      <c r="D3251" s="198" t="s">
        <v>1388</v>
      </c>
      <c r="E3251" s="198">
        <f>Sales_Entry!C3251</f>
        <v>0</v>
      </c>
      <c r="F3251" s="198">
        <f>Sales_Entry!E3251</f>
        <v>0</v>
      </c>
      <c r="G3251" s="199">
        <f>N(Sales_Entry!J3251)</f>
        <v>0</v>
      </c>
      <c r="H3251" s="199">
        <v>0</v>
      </c>
      <c r="I3251" s="199">
        <f t="shared" si="50"/>
        <v>0</v>
      </c>
      <c r="J3251" s="200"/>
      <c r="K3251" s="200" t="str" cm="1">
        <f t="array" ref="K3251">IF($C3251="","",IF(AND($C3251=Party_Statement!$C$5,$B3251&gt;=Party_Statement!$C$6,$B3251&lt;=Party_Statement!$E$6),SUMPRODUCT(($C$3:$C3251=Party_Statement!$C$5)*($B$3:$B3251&gt;=Party_Statement!$C$6)*($B$3:$B3251&lt;=Party_Statement!$E$6)),""))</f>
        <v/>
      </c>
    </row>
    <row r="3252" spans="1:11" x14ac:dyDescent="0.2">
      <c r="A3252" s="196">
        <f>Sales_Entry!A3252</f>
        <v>0</v>
      </c>
      <c r="B3252" s="197">
        <f>Sales_Entry!B3252</f>
        <v>0</v>
      </c>
      <c r="C3252" s="198">
        <f>Sales_Entry!D3252</f>
        <v>0</v>
      </c>
      <c r="D3252" s="198" t="s">
        <v>1388</v>
      </c>
      <c r="E3252" s="198">
        <f>Sales_Entry!C3252</f>
        <v>0</v>
      </c>
      <c r="F3252" s="198">
        <f>Sales_Entry!E3252</f>
        <v>0</v>
      </c>
      <c r="G3252" s="199">
        <f>N(Sales_Entry!J3252)</f>
        <v>0</v>
      </c>
      <c r="H3252" s="199">
        <v>0</v>
      </c>
      <c r="I3252" s="199">
        <f t="shared" si="50"/>
        <v>0</v>
      </c>
      <c r="J3252" s="200"/>
      <c r="K3252" s="200" t="str" cm="1">
        <f t="array" ref="K3252">IF($C3252="","",IF(AND($C3252=Party_Statement!$C$5,$B3252&gt;=Party_Statement!$C$6,$B3252&lt;=Party_Statement!$E$6),SUMPRODUCT(($C$3:$C3252=Party_Statement!$C$5)*($B$3:$B3252&gt;=Party_Statement!$C$6)*($B$3:$B3252&lt;=Party_Statement!$E$6)),""))</f>
        <v/>
      </c>
    </row>
    <row r="3253" spans="1:11" x14ac:dyDescent="0.2">
      <c r="A3253" s="196">
        <f>Sales_Entry!A3253</f>
        <v>0</v>
      </c>
      <c r="B3253" s="197">
        <f>Sales_Entry!B3253</f>
        <v>0</v>
      </c>
      <c r="C3253" s="198">
        <f>Sales_Entry!D3253</f>
        <v>0</v>
      </c>
      <c r="D3253" s="198" t="s">
        <v>1388</v>
      </c>
      <c r="E3253" s="198">
        <f>Sales_Entry!C3253</f>
        <v>0</v>
      </c>
      <c r="F3253" s="198">
        <f>Sales_Entry!E3253</f>
        <v>0</v>
      </c>
      <c r="G3253" s="199">
        <f>N(Sales_Entry!J3253)</f>
        <v>0</v>
      </c>
      <c r="H3253" s="199">
        <v>0</v>
      </c>
      <c r="I3253" s="199">
        <f t="shared" si="50"/>
        <v>0</v>
      </c>
      <c r="J3253" s="200"/>
      <c r="K3253" s="200" t="str" cm="1">
        <f t="array" ref="K3253">IF($C3253="","",IF(AND($C3253=Party_Statement!$C$5,$B3253&gt;=Party_Statement!$C$6,$B3253&lt;=Party_Statement!$E$6),SUMPRODUCT(($C$3:$C3253=Party_Statement!$C$5)*($B$3:$B3253&gt;=Party_Statement!$C$6)*($B$3:$B3253&lt;=Party_Statement!$E$6)),""))</f>
        <v/>
      </c>
    </row>
    <row r="3254" spans="1:11" x14ac:dyDescent="0.2">
      <c r="A3254" s="196">
        <f>Sales_Entry!A3254</f>
        <v>0</v>
      </c>
      <c r="B3254" s="197">
        <f>Sales_Entry!B3254</f>
        <v>0</v>
      </c>
      <c r="C3254" s="198">
        <f>Sales_Entry!D3254</f>
        <v>0</v>
      </c>
      <c r="D3254" s="198" t="s">
        <v>1388</v>
      </c>
      <c r="E3254" s="198">
        <f>Sales_Entry!C3254</f>
        <v>0</v>
      </c>
      <c r="F3254" s="198">
        <f>Sales_Entry!E3254</f>
        <v>0</v>
      </c>
      <c r="G3254" s="199">
        <f>N(Sales_Entry!J3254)</f>
        <v>0</v>
      </c>
      <c r="H3254" s="199">
        <v>0</v>
      </c>
      <c r="I3254" s="199">
        <f t="shared" si="50"/>
        <v>0</v>
      </c>
      <c r="J3254" s="200"/>
      <c r="K3254" s="200" t="str" cm="1">
        <f t="array" ref="K3254">IF($C3254="","",IF(AND($C3254=Party_Statement!$C$5,$B3254&gt;=Party_Statement!$C$6,$B3254&lt;=Party_Statement!$E$6),SUMPRODUCT(($C$3:$C3254=Party_Statement!$C$5)*($B$3:$B3254&gt;=Party_Statement!$C$6)*($B$3:$B3254&lt;=Party_Statement!$E$6)),""))</f>
        <v/>
      </c>
    </row>
    <row r="3255" spans="1:11" x14ac:dyDescent="0.2">
      <c r="A3255" s="196">
        <f>Sales_Entry!A3255</f>
        <v>0</v>
      </c>
      <c r="B3255" s="197">
        <f>Sales_Entry!B3255</f>
        <v>0</v>
      </c>
      <c r="C3255" s="198">
        <f>Sales_Entry!D3255</f>
        <v>0</v>
      </c>
      <c r="D3255" s="198" t="s">
        <v>1388</v>
      </c>
      <c r="E3255" s="198">
        <f>Sales_Entry!C3255</f>
        <v>0</v>
      </c>
      <c r="F3255" s="198">
        <f>Sales_Entry!E3255</f>
        <v>0</v>
      </c>
      <c r="G3255" s="199">
        <f>N(Sales_Entry!J3255)</f>
        <v>0</v>
      </c>
      <c r="H3255" s="199">
        <v>0</v>
      </c>
      <c r="I3255" s="199">
        <f t="shared" si="50"/>
        <v>0</v>
      </c>
      <c r="J3255" s="200"/>
      <c r="K3255" s="200" t="str" cm="1">
        <f t="array" ref="K3255">IF($C3255="","",IF(AND($C3255=Party_Statement!$C$5,$B3255&gt;=Party_Statement!$C$6,$B3255&lt;=Party_Statement!$E$6),SUMPRODUCT(($C$3:$C3255=Party_Statement!$C$5)*($B$3:$B3255&gt;=Party_Statement!$C$6)*($B$3:$B3255&lt;=Party_Statement!$E$6)),""))</f>
        <v/>
      </c>
    </row>
    <row r="3256" spans="1:11" x14ac:dyDescent="0.2">
      <c r="A3256" s="196">
        <f>Sales_Entry!A3256</f>
        <v>0</v>
      </c>
      <c r="B3256" s="197">
        <f>Sales_Entry!B3256</f>
        <v>0</v>
      </c>
      <c r="C3256" s="198">
        <f>Sales_Entry!D3256</f>
        <v>0</v>
      </c>
      <c r="D3256" s="198" t="s">
        <v>1388</v>
      </c>
      <c r="E3256" s="198">
        <f>Sales_Entry!C3256</f>
        <v>0</v>
      </c>
      <c r="F3256" s="198">
        <f>Sales_Entry!E3256</f>
        <v>0</v>
      </c>
      <c r="G3256" s="199">
        <f>N(Sales_Entry!J3256)</f>
        <v>0</v>
      </c>
      <c r="H3256" s="199">
        <v>0</v>
      </c>
      <c r="I3256" s="199">
        <f t="shared" si="50"/>
        <v>0</v>
      </c>
      <c r="J3256" s="200"/>
      <c r="K3256" s="200" t="str" cm="1">
        <f t="array" ref="K3256">IF($C3256="","",IF(AND($C3256=Party_Statement!$C$5,$B3256&gt;=Party_Statement!$C$6,$B3256&lt;=Party_Statement!$E$6),SUMPRODUCT(($C$3:$C3256=Party_Statement!$C$5)*($B$3:$B3256&gt;=Party_Statement!$C$6)*($B$3:$B3256&lt;=Party_Statement!$E$6)),""))</f>
        <v/>
      </c>
    </row>
    <row r="3257" spans="1:11" x14ac:dyDescent="0.2">
      <c r="A3257" s="196">
        <f>Sales_Entry!A3257</f>
        <v>0</v>
      </c>
      <c r="B3257" s="197">
        <f>Sales_Entry!B3257</f>
        <v>0</v>
      </c>
      <c r="C3257" s="198">
        <f>Sales_Entry!D3257</f>
        <v>0</v>
      </c>
      <c r="D3257" s="198" t="s">
        <v>1388</v>
      </c>
      <c r="E3257" s="198">
        <f>Sales_Entry!C3257</f>
        <v>0</v>
      </c>
      <c r="F3257" s="198">
        <f>Sales_Entry!E3257</f>
        <v>0</v>
      </c>
      <c r="G3257" s="199">
        <f>N(Sales_Entry!J3257)</f>
        <v>0</v>
      </c>
      <c r="H3257" s="199">
        <v>0</v>
      </c>
      <c r="I3257" s="199">
        <f t="shared" si="50"/>
        <v>0</v>
      </c>
      <c r="J3257" s="200"/>
      <c r="K3257" s="200" t="str" cm="1">
        <f t="array" ref="K3257">IF($C3257="","",IF(AND($C3257=Party_Statement!$C$5,$B3257&gt;=Party_Statement!$C$6,$B3257&lt;=Party_Statement!$E$6),SUMPRODUCT(($C$3:$C3257=Party_Statement!$C$5)*($B$3:$B3257&gt;=Party_Statement!$C$6)*($B$3:$B3257&lt;=Party_Statement!$E$6)),""))</f>
        <v/>
      </c>
    </row>
    <row r="3258" spans="1:11" x14ac:dyDescent="0.2">
      <c r="A3258" s="196">
        <f>Sales_Entry!A3258</f>
        <v>0</v>
      </c>
      <c r="B3258" s="197">
        <f>Sales_Entry!B3258</f>
        <v>0</v>
      </c>
      <c r="C3258" s="198">
        <f>Sales_Entry!D3258</f>
        <v>0</v>
      </c>
      <c r="D3258" s="198" t="s">
        <v>1388</v>
      </c>
      <c r="E3258" s="198">
        <f>Sales_Entry!C3258</f>
        <v>0</v>
      </c>
      <c r="F3258" s="198">
        <f>Sales_Entry!E3258</f>
        <v>0</v>
      </c>
      <c r="G3258" s="199">
        <f>N(Sales_Entry!J3258)</f>
        <v>0</v>
      </c>
      <c r="H3258" s="199">
        <v>0</v>
      </c>
      <c r="I3258" s="199">
        <f t="shared" si="50"/>
        <v>0</v>
      </c>
      <c r="J3258" s="200"/>
      <c r="K3258" s="200" t="str" cm="1">
        <f t="array" ref="K3258">IF($C3258="","",IF(AND($C3258=Party_Statement!$C$5,$B3258&gt;=Party_Statement!$C$6,$B3258&lt;=Party_Statement!$E$6),SUMPRODUCT(($C$3:$C3258=Party_Statement!$C$5)*($B$3:$B3258&gt;=Party_Statement!$C$6)*($B$3:$B3258&lt;=Party_Statement!$E$6)),""))</f>
        <v/>
      </c>
    </row>
    <row r="3259" spans="1:11" x14ac:dyDescent="0.2">
      <c r="A3259" s="196">
        <f>Sales_Entry!A3259</f>
        <v>0</v>
      </c>
      <c r="B3259" s="197">
        <f>Sales_Entry!B3259</f>
        <v>0</v>
      </c>
      <c r="C3259" s="198">
        <f>Sales_Entry!D3259</f>
        <v>0</v>
      </c>
      <c r="D3259" s="198" t="s">
        <v>1388</v>
      </c>
      <c r="E3259" s="198">
        <f>Sales_Entry!C3259</f>
        <v>0</v>
      </c>
      <c r="F3259" s="198">
        <f>Sales_Entry!E3259</f>
        <v>0</v>
      </c>
      <c r="G3259" s="199">
        <f>N(Sales_Entry!J3259)</f>
        <v>0</v>
      </c>
      <c r="H3259" s="199">
        <v>0</v>
      </c>
      <c r="I3259" s="199">
        <f t="shared" si="50"/>
        <v>0</v>
      </c>
      <c r="J3259" s="200"/>
      <c r="K3259" s="200" t="str" cm="1">
        <f t="array" ref="K3259">IF($C3259="","",IF(AND($C3259=Party_Statement!$C$5,$B3259&gt;=Party_Statement!$C$6,$B3259&lt;=Party_Statement!$E$6),SUMPRODUCT(($C$3:$C3259=Party_Statement!$C$5)*($B$3:$B3259&gt;=Party_Statement!$C$6)*($B$3:$B3259&lt;=Party_Statement!$E$6)),""))</f>
        <v/>
      </c>
    </row>
    <row r="3260" spans="1:11" x14ac:dyDescent="0.2">
      <c r="A3260" s="196">
        <f>Sales_Entry!A3260</f>
        <v>0</v>
      </c>
      <c r="B3260" s="197">
        <f>Sales_Entry!B3260</f>
        <v>0</v>
      </c>
      <c r="C3260" s="198">
        <f>Sales_Entry!D3260</f>
        <v>0</v>
      </c>
      <c r="D3260" s="198" t="s">
        <v>1388</v>
      </c>
      <c r="E3260" s="198">
        <f>Sales_Entry!C3260</f>
        <v>0</v>
      </c>
      <c r="F3260" s="198">
        <f>Sales_Entry!E3260</f>
        <v>0</v>
      </c>
      <c r="G3260" s="199">
        <f>N(Sales_Entry!J3260)</f>
        <v>0</v>
      </c>
      <c r="H3260" s="199">
        <v>0</v>
      </c>
      <c r="I3260" s="199">
        <f t="shared" si="50"/>
        <v>0</v>
      </c>
      <c r="J3260" s="200"/>
      <c r="K3260" s="200" t="str" cm="1">
        <f t="array" ref="K3260">IF($C3260="","",IF(AND($C3260=Party_Statement!$C$5,$B3260&gt;=Party_Statement!$C$6,$B3260&lt;=Party_Statement!$E$6),SUMPRODUCT(($C$3:$C3260=Party_Statement!$C$5)*($B$3:$B3260&gt;=Party_Statement!$C$6)*($B$3:$B3260&lt;=Party_Statement!$E$6)),""))</f>
        <v/>
      </c>
    </row>
    <row r="3261" spans="1:11" x14ac:dyDescent="0.2">
      <c r="A3261" s="196">
        <f>Sales_Entry!A3261</f>
        <v>0</v>
      </c>
      <c r="B3261" s="197">
        <f>Sales_Entry!B3261</f>
        <v>0</v>
      </c>
      <c r="C3261" s="198">
        <f>Sales_Entry!D3261</f>
        <v>0</v>
      </c>
      <c r="D3261" s="198" t="s">
        <v>1388</v>
      </c>
      <c r="E3261" s="198">
        <f>Sales_Entry!C3261</f>
        <v>0</v>
      </c>
      <c r="F3261" s="198">
        <f>Sales_Entry!E3261</f>
        <v>0</v>
      </c>
      <c r="G3261" s="199">
        <f>N(Sales_Entry!J3261)</f>
        <v>0</v>
      </c>
      <c r="H3261" s="199">
        <v>0</v>
      </c>
      <c r="I3261" s="199">
        <f t="shared" si="50"/>
        <v>0</v>
      </c>
      <c r="J3261" s="200"/>
      <c r="K3261" s="200" t="str" cm="1">
        <f t="array" ref="K3261">IF($C3261="","",IF(AND($C3261=Party_Statement!$C$5,$B3261&gt;=Party_Statement!$C$6,$B3261&lt;=Party_Statement!$E$6),SUMPRODUCT(($C$3:$C3261=Party_Statement!$C$5)*($B$3:$B3261&gt;=Party_Statement!$C$6)*($B$3:$B3261&lt;=Party_Statement!$E$6)),""))</f>
        <v/>
      </c>
    </row>
    <row r="3262" spans="1:11" x14ac:dyDescent="0.2">
      <c r="A3262" s="196">
        <f>Sales_Entry!A3262</f>
        <v>0</v>
      </c>
      <c r="B3262" s="197">
        <f>Sales_Entry!B3262</f>
        <v>0</v>
      </c>
      <c r="C3262" s="198">
        <f>Sales_Entry!D3262</f>
        <v>0</v>
      </c>
      <c r="D3262" s="198" t="s">
        <v>1388</v>
      </c>
      <c r="E3262" s="198">
        <f>Sales_Entry!C3262</f>
        <v>0</v>
      </c>
      <c r="F3262" s="198">
        <f>Sales_Entry!E3262</f>
        <v>0</v>
      </c>
      <c r="G3262" s="199">
        <f>N(Sales_Entry!J3262)</f>
        <v>0</v>
      </c>
      <c r="H3262" s="199">
        <v>0</v>
      </c>
      <c r="I3262" s="199">
        <f t="shared" si="50"/>
        <v>0</v>
      </c>
      <c r="J3262" s="200"/>
      <c r="K3262" s="200" t="str" cm="1">
        <f t="array" ref="K3262">IF($C3262="","",IF(AND($C3262=Party_Statement!$C$5,$B3262&gt;=Party_Statement!$C$6,$B3262&lt;=Party_Statement!$E$6),SUMPRODUCT(($C$3:$C3262=Party_Statement!$C$5)*($B$3:$B3262&gt;=Party_Statement!$C$6)*($B$3:$B3262&lt;=Party_Statement!$E$6)),""))</f>
        <v/>
      </c>
    </row>
    <row r="3263" spans="1:11" x14ac:dyDescent="0.2">
      <c r="A3263" s="196">
        <f>Sales_Entry!A3263</f>
        <v>0</v>
      </c>
      <c r="B3263" s="197">
        <f>Sales_Entry!B3263</f>
        <v>0</v>
      </c>
      <c r="C3263" s="198">
        <f>Sales_Entry!D3263</f>
        <v>0</v>
      </c>
      <c r="D3263" s="198" t="s">
        <v>1388</v>
      </c>
      <c r="E3263" s="198">
        <f>Sales_Entry!C3263</f>
        <v>0</v>
      </c>
      <c r="F3263" s="198">
        <f>Sales_Entry!E3263</f>
        <v>0</v>
      </c>
      <c r="G3263" s="199">
        <f>N(Sales_Entry!J3263)</f>
        <v>0</v>
      </c>
      <c r="H3263" s="199">
        <v>0</v>
      </c>
      <c r="I3263" s="199">
        <f t="shared" si="50"/>
        <v>0</v>
      </c>
      <c r="J3263" s="200"/>
      <c r="K3263" s="200" t="str" cm="1">
        <f t="array" ref="K3263">IF($C3263="","",IF(AND($C3263=Party_Statement!$C$5,$B3263&gt;=Party_Statement!$C$6,$B3263&lt;=Party_Statement!$E$6),SUMPRODUCT(($C$3:$C3263=Party_Statement!$C$5)*($B$3:$B3263&gt;=Party_Statement!$C$6)*($B$3:$B3263&lt;=Party_Statement!$E$6)),""))</f>
        <v/>
      </c>
    </row>
    <row r="3264" spans="1:11" x14ac:dyDescent="0.2">
      <c r="A3264" s="196">
        <f>Sales_Entry!A3264</f>
        <v>0</v>
      </c>
      <c r="B3264" s="197">
        <f>Sales_Entry!B3264</f>
        <v>0</v>
      </c>
      <c r="C3264" s="198">
        <f>Sales_Entry!D3264</f>
        <v>0</v>
      </c>
      <c r="D3264" s="198" t="s">
        <v>1388</v>
      </c>
      <c r="E3264" s="198">
        <f>Sales_Entry!C3264</f>
        <v>0</v>
      </c>
      <c r="F3264" s="198">
        <f>Sales_Entry!E3264</f>
        <v>0</v>
      </c>
      <c r="G3264" s="199">
        <f>N(Sales_Entry!J3264)</f>
        <v>0</v>
      </c>
      <c r="H3264" s="199">
        <v>0</v>
      </c>
      <c r="I3264" s="199">
        <f t="shared" si="50"/>
        <v>0</v>
      </c>
      <c r="J3264" s="200"/>
      <c r="K3264" s="200" t="str" cm="1">
        <f t="array" ref="K3264">IF($C3264="","",IF(AND($C3264=Party_Statement!$C$5,$B3264&gt;=Party_Statement!$C$6,$B3264&lt;=Party_Statement!$E$6),SUMPRODUCT(($C$3:$C3264=Party_Statement!$C$5)*($B$3:$B3264&gt;=Party_Statement!$C$6)*($B$3:$B3264&lt;=Party_Statement!$E$6)),""))</f>
        <v/>
      </c>
    </row>
    <row r="3265" spans="1:11" x14ac:dyDescent="0.2">
      <c r="A3265" s="196">
        <f>Sales_Entry!A3265</f>
        <v>0</v>
      </c>
      <c r="B3265" s="197">
        <f>Sales_Entry!B3265</f>
        <v>0</v>
      </c>
      <c r="C3265" s="198">
        <f>Sales_Entry!D3265</f>
        <v>0</v>
      </c>
      <c r="D3265" s="198" t="s">
        <v>1388</v>
      </c>
      <c r="E3265" s="198">
        <f>Sales_Entry!C3265</f>
        <v>0</v>
      </c>
      <c r="F3265" s="198">
        <f>Sales_Entry!E3265</f>
        <v>0</v>
      </c>
      <c r="G3265" s="199">
        <f>N(Sales_Entry!J3265)</f>
        <v>0</v>
      </c>
      <c r="H3265" s="199">
        <v>0</v>
      </c>
      <c r="I3265" s="199">
        <f t="shared" si="50"/>
        <v>0</v>
      </c>
      <c r="J3265" s="200"/>
      <c r="K3265" s="200" t="str" cm="1">
        <f t="array" ref="K3265">IF($C3265="","",IF(AND($C3265=Party_Statement!$C$5,$B3265&gt;=Party_Statement!$C$6,$B3265&lt;=Party_Statement!$E$6),SUMPRODUCT(($C$3:$C3265=Party_Statement!$C$5)*($B$3:$B3265&gt;=Party_Statement!$C$6)*($B$3:$B3265&lt;=Party_Statement!$E$6)),""))</f>
        <v/>
      </c>
    </row>
    <row r="3266" spans="1:11" x14ac:dyDescent="0.2">
      <c r="A3266" s="196">
        <f>Sales_Entry!A3266</f>
        <v>0</v>
      </c>
      <c r="B3266" s="197">
        <f>Sales_Entry!B3266</f>
        <v>0</v>
      </c>
      <c r="C3266" s="198">
        <f>Sales_Entry!D3266</f>
        <v>0</v>
      </c>
      <c r="D3266" s="198" t="s">
        <v>1388</v>
      </c>
      <c r="E3266" s="198">
        <f>Sales_Entry!C3266</f>
        <v>0</v>
      </c>
      <c r="F3266" s="198">
        <f>Sales_Entry!E3266</f>
        <v>0</v>
      </c>
      <c r="G3266" s="199">
        <f>N(Sales_Entry!J3266)</f>
        <v>0</v>
      </c>
      <c r="H3266" s="199">
        <v>0</v>
      </c>
      <c r="I3266" s="199">
        <f t="shared" si="50"/>
        <v>0</v>
      </c>
      <c r="J3266" s="200"/>
      <c r="K3266" s="200" t="str" cm="1">
        <f t="array" ref="K3266">IF($C3266="","",IF(AND($C3266=Party_Statement!$C$5,$B3266&gt;=Party_Statement!$C$6,$B3266&lt;=Party_Statement!$E$6),SUMPRODUCT(($C$3:$C3266=Party_Statement!$C$5)*($B$3:$B3266&gt;=Party_Statement!$C$6)*($B$3:$B3266&lt;=Party_Statement!$E$6)),""))</f>
        <v/>
      </c>
    </row>
    <row r="3267" spans="1:11" x14ac:dyDescent="0.2">
      <c r="A3267" s="196">
        <f>Sales_Entry!A3267</f>
        <v>0</v>
      </c>
      <c r="B3267" s="197">
        <f>Sales_Entry!B3267</f>
        <v>0</v>
      </c>
      <c r="C3267" s="198">
        <f>Sales_Entry!D3267</f>
        <v>0</v>
      </c>
      <c r="D3267" s="198" t="s">
        <v>1388</v>
      </c>
      <c r="E3267" s="198">
        <f>Sales_Entry!C3267</f>
        <v>0</v>
      </c>
      <c r="F3267" s="198">
        <f>Sales_Entry!E3267</f>
        <v>0</v>
      </c>
      <c r="G3267" s="199">
        <f>N(Sales_Entry!J3267)</f>
        <v>0</v>
      </c>
      <c r="H3267" s="199">
        <v>0</v>
      </c>
      <c r="I3267" s="199">
        <f t="shared" si="50"/>
        <v>0</v>
      </c>
      <c r="J3267" s="200"/>
      <c r="K3267" s="200" t="str" cm="1">
        <f t="array" ref="K3267">IF($C3267="","",IF(AND($C3267=Party_Statement!$C$5,$B3267&gt;=Party_Statement!$C$6,$B3267&lt;=Party_Statement!$E$6),SUMPRODUCT(($C$3:$C3267=Party_Statement!$C$5)*($B$3:$B3267&gt;=Party_Statement!$C$6)*($B$3:$B3267&lt;=Party_Statement!$E$6)),""))</f>
        <v/>
      </c>
    </row>
    <row r="3268" spans="1:11" x14ac:dyDescent="0.2">
      <c r="A3268" s="196">
        <f>Sales_Entry!A3268</f>
        <v>0</v>
      </c>
      <c r="B3268" s="197">
        <f>Sales_Entry!B3268</f>
        <v>0</v>
      </c>
      <c r="C3268" s="198">
        <f>Sales_Entry!D3268</f>
        <v>0</v>
      </c>
      <c r="D3268" s="198" t="s">
        <v>1388</v>
      </c>
      <c r="E3268" s="198">
        <f>Sales_Entry!C3268</f>
        <v>0</v>
      </c>
      <c r="F3268" s="198">
        <f>Sales_Entry!E3268</f>
        <v>0</v>
      </c>
      <c r="G3268" s="199">
        <f>N(Sales_Entry!J3268)</f>
        <v>0</v>
      </c>
      <c r="H3268" s="199">
        <v>0</v>
      </c>
      <c r="I3268" s="199">
        <f t="shared" ref="I3268:I3331" si="51">IF($C3268="","",$G3268-$H3268)</f>
        <v>0</v>
      </c>
      <c r="J3268" s="200"/>
      <c r="K3268" s="200" t="str" cm="1">
        <f t="array" ref="K3268">IF($C3268="","",IF(AND($C3268=Party_Statement!$C$5,$B3268&gt;=Party_Statement!$C$6,$B3268&lt;=Party_Statement!$E$6),SUMPRODUCT(($C$3:$C3268=Party_Statement!$C$5)*($B$3:$B3268&gt;=Party_Statement!$C$6)*($B$3:$B3268&lt;=Party_Statement!$E$6)),""))</f>
        <v/>
      </c>
    </row>
    <row r="3269" spans="1:11" x14ac:dyDescent="0.2">
      <c r="A3269" s="196">
        <f>Sales_Entry!A3269</f>
        <v>0</v>
      </c>
      <c r="B3269" s="197">
        <f>Sales_Entry!B3269</f>
        <v>0</v>
      </c>
      <c r="C3269" s="198">
        <f>Sales_Entry!D3269</f>
        <v>0</v>
      </c>
      <c r="D3269" s="198" t="s">
        <v>1388</v>
      </c>
      <c r="E3269" s="198">
        <f>Sales_Entry!C3269</f>
        <v>0</v>
      </c>
      <c r="F3269" s="198">
        <f>Sales_Entry!E3269</f>
        <v>0</v>
      </c>
      <c r="G3269" s="199">
        <f>N(Sales_Entry!J3269)</f>
        <v>0</v>
      </c>
      <c r="H3269" s="199">
        <v>0</v>
      </c>
      <c r="I3269" s="199">
        <f t="shared" si="51"/>
        <v>0</v>
      </c>
      <c r="J3269" s="200"/>
      <c r="K3269" s="200" t="str" cm="1">
        <f t="array" ref="K3269">IF($C3269="","",IF(AND($C3269=Party_Statement!$C$5,$B3269&gt;=Party_Statement!$C$6,$B3269&lt;=Party_Statement!$E$6),SUMPRODUCT(($C$3:$C3269=Party_Statement!$C$5)*($B$3:$B3269&gt;=Party_Statement!$C$6)*($B$3:$B3269&lt;=Party_Statement!$E$6)),""))</f>
        <v/>
      </c>
    </row>
    <row r="3270" spans="1:11" x14ac:dyDescent="0.2">
      <c r="A3270" s="196">
        <f>Sales_Entry!A3270</f>
        <v>0</v>
      </c>
      <c r="B3270" s="197">
        <f>Sales_Entry!B3270</f>
        <v>0</v>
      </c>
      <c r="C3270" s="198">
        <f>Sales_Entry!D3270</f>
        <v>0</v>
      </c>
      <c r="D3270" s="198" t="s">
        <v>1388</v>
      </c>
      <c r="E3270" s="198">
        <f>Sales_Entry!C3270</f>
        <v>0</v>
      </c>
      <c r="F3270" s="198">
        <f>Sales_Entry!E3270</f>
        <v>0</v>
      </c>
      <c r="G3270" s="199">
        <f>N(Sales_Entry!J3270)</f>
        <v>0</v>
      </c>
      <c r="H3270" s="199">
        <v>0</v>
      </c>
      <c r="I3270" s="199">
        <f t="shared" si="51"/>
        <v>0</v>
      </c>
      <c r="J3270" s="200"/>
      <c r="K3270" s="200" t="str" cm="1">
        <f t="array" ref="K3270">IF($C3270="","",IF(AND($C3270=Party_Statement!$C$5,$B3270&gt;=Party_Statement!$C$6,$B3270&lt;=Party_Statement!$E$6),SUMPRODUCT(($C$3:$C3270=Party_Statement!$C$5)*($B$3:$B3270&gt;=Party_Statement!$C$6)*($B$3:$B3270&lt;=Party_Statement!$E$6)),""))</f>
        <v/>
      </c>
    </row>
    <row r="3271" spans="1:11" x14ac:dyDescent="0.2">
      <c r="A3271" s="196">
        <f>Sales_Entry!A3271</f>
        <v>0</v>
      </c>
      <c r="B3271" s="197">
        <f>Sales_Entry!B3271</f>
        <v>0</v>
      </c>
      <c r="C3271" s="198">
        <f>Sales_Entry!D3271</f>
        <v>0</v>
      </c>
      <c r="D3271" s="198" t="s">
        <v>1388</v>
      </c>
      <c r="E3271" s="198">
        <f>Sales_Entry!C3271</f>
        <v>0</v>
      </c>
      <c r="F3271" s="198">
        <f>Sales_Entry!E3271</f>
        <v>0</v>
      </c>
      <c r="G3271" s="199">
        <f>N(Sales_Entry!J3271)</f>
        <v>0</v>
      </c>
      <c r="H3271" s="199">
        <v>0</v>
      </c>
      <c r="I3271" s="199">
        <f t="shared" si="51"/>
        <v>0</v>
      </c>
      <c r="J3271" s="200"/>
      <c r="K3271" s="200" t="str" cm="1">
        <f t="array" ref="K3271">IF($C3271="","",IF(AND($C3271=Party_Statement!$C$5,$B3271&gt;=Party_Statement!$C$6,$B3271&lt;=Party_Statement!$E$6),SUMPRODUCT(($C$3:$C3271=Party_Statement!$C$5)*($B$3:$B3271&gt;=Party_Statement!$C$6)*($B$3:$B3271&lt;=Party_Statement!$E$6)),""))</f>
        <v/>
      </c>
    </row>
    <row r="3272" spans="1:11" x14ac:dyDescent="0.2">
      <c r="A3272" s="196">
        <f>Sales_Entry!A3272</f>
        <v>0</v>
      </c>
      <c r="B3272" s="197">
        <f>Sales_Entry!B3272</f>
        <v>0</v>
      </c>
      <c r="C3272" s="198">
        <f>Sales_Entry!D3272</f>
        <v>0</v>
      </c>
      <c r="D3272" s="198" t="s">
        <v>1388</v>
      </c>
      <c r="E3272" s="198">
        <f>Sales_Entry!C3272</f>
        <v>0</v>
      </c>
      <c r="F3272" s="198">
        <f>Sales_Entry!E3272</f>
        <v>0</v>
      </c>
      <c r="G3272" s="199">
        <f>N(Sales_Entry!J3272)</f>
        <v>0</v>
      </c>
      <c r="H3272" s="199">
        <v>0</v>
      </c>
      <c r="I3272" s="199">
        <f t="shared" si="51"/>
        <v>0</v>
      </c>
      <c r="J3272" s="200"/>
      <c r="K3272" s="200" t="str" cm="1">
        <f t="array" ref="K3272">IF($C3272="","",IF(AND($C3272=Party_Statement!$C$5,$B3272&gt;=Party_Statement!$C$6,$B3272&lt;=Party_Statement!$E$6),SUMPRODUCT(($C$3:$C3272=Party_Statement!$C$5)*($B$3:$B3272&gt;=Party_Statement!$C$6)*($B$3:$B3272&lt;=Party_Statement!$E$6)),""))</f>
        <v/>
      </c>
    </row>
    <row r="3273" spans="1:11" x14ac:dyDescent="0.2">
      <c r="A3273" s="196">
        <f>Sales_Entry!A3273</f>
        <v>0</v>
      </c>
      <c r="B3273" s="197">
        <f>Sales_Entry!B3273</f>
        <v>0</v>
      </c>
      <c r="C3273" s="198">
        <f>Sales_Entry!D3273</f>
        <v>0</v>
      </c>
      <c r="D3273" s="198" t="s">
        <v>1388</v>
      </c>
      <c r="E3273" s="198">
        <f>Sales_Entry!C3273</f>
        <v>0</v>
      </c>
      <c r="F3273" s="198">
        <f>Sales_Entry!E3273</f>
        <v>0</v>
      </c>
      <c r="G3273" s="199">
        <f>N(Sales_Entry!J3273)</f>
        <v>0</v>
      </c>
      <c r="H3273" s="199">
        <v>0</v>
      </c>
      <c r="I3273" s="199">
        <f t="shared" si="51"/>
        <v>0</v>
      </c>
      <c r="J3273" s="200"/>
      <c r="K3273" s="200" t="str" cm="1">
        <f t="array" ref="K3273">IF($C3273="","",IF(AND($C3273=Party_Statement!$C$5,$B3273&gt;=Party_Statement!$C$6,$B3273&lt;=Party_Statement!$E$6),SUMPRODUCT(($C$3:$C3273=Party_Statement!$C$5)*($B$3:$B3273&gt;=Party_Statement!$C$6)*($B$3:$B3273&lt;=Party_Statement!$E$6)),""))</f>
        <v/>
      </c>
    </row>
    <row r="3274" spans="1:11" x14ac:dyDescent="0.2">
      <c r="A3274" s="196">
        <f>Sales_Entry!A3274</f>
        <v>0</v>
      </c>
      <c r="B3274" s="197">
        <f>Sales_Entry!B3274</f>
        <v>0</v>
      </c>
      <c r="C3274" s="198">
        <f>Sales_Entry!D3274</f>
        <v>0</v>
      </c>
      <c r="D3274" s="198" t="s">
        <v>1388</v>
      </c>
      <c r="E3274" s="198">
        <f>Sales_Entry!C3274</f>
        <v>0</v>
      </c>
      <c r="F3274" s="198">
        <f>Sales_Entry!E3274</f>
        <v>0</v>
      </c>
      <c r="G3274" s="199">
        <f>N(Sales_Entry!J3274)</f>
        <v>0</v>
      </c>
      <c r="H3274" s="199">
        <v>0</v>
      </c>
      <c r="I3274" s="199">
        <f t="shared" si="51"/>
        <v>0</v>
      </c>
      <c r="J3274" s="200"/>
      <c r="K3274" s="200" t="str" cm="1">
        <f t="array" ref="K3274">IF($C3274="","",IF(AND($C3274=Party_Statement!$C$5,$B3274&gt;=Party_Statement!$C$6,$B3274&lt;=Party_Statement!$E$6),SUMPRODUCT(($C$3:$C3274=Party_Statement!$C$5)*($B$3:$B3274&gt;=Party_Statement!$C$6)*($B$3:$B3274&lt;=Party_Statement!$E$6)),""))</f>
        <v/>
      </c>
    </row>
    <row r="3275" spans="1:11" x14ac:dyDescent="0.2">
      <c r="A3275" s="196">
        <f>Sales_Entry!A3275</f>
        <v>0</v>
      </c>
      <c r="B3275" s="197">
        <f>Sales_Entry!B3275</f>
        <v>0</v>
      </c>
      <c r="C3275" s="198">
        <f>Sales_Entry!D3275</f>
        <v>0</v>
      </c>
      <c r="D3275" s="198" t="s">
        <v>1388</v>
      </c>
      <c r="E3275" s="198">
        <f>Sales_Entry!C3275</f>
        <v>0</v>
      </c>
      <c r="F3275" s="198">
        <f>Sales_Entry!E3275</f>
        <v>0</v>
      </c>
      <c r="G3275" s="199">
        <f>N(Sales_Entry!J3275)</f>
        <v>0</v>
      </c>
      <c r="H3275" s="199">
        <v>0</v>
      </c>
      <c r="I3275" s="199">
        <f t="shared" si="51"/>
        <v>0</v>
      </c>
      <c r="J3275" s="200"/>
      <c r="K3275" s="200" t="str" cm="1">
        <f t="array" ref="K3275">IF($C3275="","",IF(AND($C3275=Party_Statement!$C$5,$B3275&gt;=Party_Statement!$C$6,$B3275&lt;=Party_Statement!$E$6),SUMPRODUCT(($C$3:$C3275=Party_Statement!$C$5)*($B$3:$B3275&gt;=Party_Statement!$C$6)*($B$3:$B3275&lt;=Party_Statement!$E$6)),""))</f>
        <v/>
      </c>
    </row>
    <row r="3276" spans="1:11" x14ac:dyDescent="0.2">
      <c r="A3276" s="196">
        <f>Sales_Entry!A3276</f>
        <v>0</v>
      </c>
      <c r="B3276" s="197">
        <f>Sales_Entry!B3276</f>
        <v>0</v>
      </c>
      <c r="C3276" s="198">
        <f>Sales_Entry!D3276</f>
        <v>0</v>
      </c>
      <c r="D3276" s="198" t="s">
        <v>1388</v>
      </c>
      <c r="E3276" s="198">
        <f>Sales_Entry!C3276</f>
        <v>0</v>
      </c>
      <c r="F3276" s="198">
        <f>Sales_Entry!E3276</f>
        <v>0</v>
      </c>
      <c r="G3276" s="199">
        <f>N(Sales_Entry!J3276)</f>
        <v>0</v>
      </c>
      <c r="H3276" s="199">
        <v>0</v>
      </c>
      <c r="I3276" s="199">
        <f t="shared" si="51"/>
        <v>0</v>
      </c>
      <c r="J3276" s="200"/>
      <c r="K3276" s="200" t="str" cm="1">
        <f t="array" ref="K3276">IF($C3276="","",IF(AND($C3276=Party_Statement!$C$5,$B3276&gt;=Party_Statement!$C$6,$B3276&lt;=Party_Statement!$E$6),SUMPRODUCT(($C$3:$C3276=Party_Statement!$C$5)*($B$3:$B3276&gt;=Party_Statement!$C$6)*($B$3:$B3276&lt;=Party_Statement!$E$6)),""))</f>
        <v/>
      </c>
    </row>
    <row r="3277" spans="1:11" x14ac:dyDescent="0.2">
      <c r="A3277" s="196">
        <f>Sales_Entry!A3277</f>
        <v>0</v>
      </c>
      <c r="B3277" s="197">
        <f>Sales_Entry!B3277</f>
        <v>0</v>
      </c>
      <c r="C3277" s="198">
        <f>Sales_Entry!D3277</f>
        <v>0</v>
      </c>
      <c r="D3277" s="198" t="s">
        <v>1388</v>
      </c>
      <c r="E3277" s="198">
        <f>Sales_Entry!C3277</f>
        <v>0</v>
      </c>
      <c r="F3277" s="198">
        <f>Sales_Entry!E3277</f>
        <v>0</v>
      </c>
      <c r="G3277" s="199">
        <f>N(Sales_Entry!J3277)</f>
        <v>0</v>
      </c>
      <c r="H3277" s="199">
        <v>0</v>
      </c>
      <c r="I3277" s="199">
        <f t="shared" si="51"/>
        <v>0</v>
      </c>
      <c r="J3277" s="200"/>
      <c r="K3277" s="200" t="str" cm="1">
        <f t="array" ref="K3277">IF($C3277="","",IF(AND($C3277=Party_Statement!$C$5,$B3277&gt;=Party_Statement!$C$6,$B3277&lt;=Party_Statement!$E$6),SUMPRODUCT(($C$3:$C3277=Party_Statement!$C$5)*($B$3:$B3277&gt;=Party_Statement!$C$6)*($B$3:$B3277&lt;=Party_Statement!$E$6)),""))</f>
        <v/>
      </c>
    </row>
    <row r="3278" spans="1:11" x14ac:dyDescent="0.2">
      <c r="A3278" s="196">
        <f>Sales_Entry!A3278</f>
        <v>0</v>
      </c>
      <c r="B3278" s="197">
        <f>Sales_Entry!B3278</f>
        <v>0</v>
      </c>
      <c r="C3278" s="198">
        <f>Sales_Entry!D3278</f>
        <v>0</v>
      </c>
      <c r="D3278" s="198" t="s">
        <v>1388</v>
      </c>
      <c r="E3278" s="198">
        <f>Sales_Entry!C3278</f>
        <v>0</v>
      </c>
      <c r="F3278" s="198">
        <f>Sales_Entry!E3278</f>
        <v>0</v>
      </c>
      <c r="G3278" s="199">
        <f>N(Sales_Entry!J3278)</f>
        <v>0</v>
      </c>
      <c r="H3278" s="199">
        <v>0</v>
      </c>
      <c r="I3278" s="199">
        <f t="shared" si="51"/>
        <v>0</v>
      </c>
      <c r="J3278" s="200"/>
      <c r="K3278" s="200" t="str" cm="1">
        <f t="array" ref="K3278">IF($C3278="","",IF(AND($C3278=Party_Statement!$C$5,$B3278&gt;=Party_Statement!$C$6,$B3278&lt;=Party_Statement!$E$6),SUMPRODUCT(($C$3:$C3278=Party_Statement!$C$5)*($B$3:$B3278&gt;=Party_Statement!$C$6)*($B$3:$B3278&lt;=Party_Statement!$E$6)),""))</f>
        <v/>
      </c>
    </row>
    <row r="3279" spans="1:11" x14ac:dyDescent="0.2">
      <c r="A3279" s="196">
        <f>Sales_Entry!A3279</f>
        <v>0</v>
      </c>
      <c r="B3279" s="197">
        <f>Sales_Entry!B3279</f>
        <v>0</v>
      </c>
      <c r="C3279" s="198">
        <f>Sales_Entry!D3279</f>
        <v>0</v>
      </c>
      <c r="D3279" s="198" t="s">
        <v>1388</v>
      </c>
      <c r="E3279" s="198">
        <f>Sales_Entry!C3279</f>
        <v>0</v>
      </c>
      <c r="F3279" s="198">
        <f>Sales_Entry!E3279</f>
        <v>0</v>
      </c>
      <c r="G3279" s="199">
        <f>N(Sales_Entry!J3279)</f>
        <v>0</v>
      </c>
      <c r="H3279" s="199">
        <v>0</v>
      </c>
      <c r="I3279" s="199">
        <f t="shared" si="51"/>
        <v>0</v>
      </c>
      <c r="J3279" s="200"/>
      <c r="K3279" s="200" t="str" cm="1">
        <f t="array" ref="K3279">IF($C3279="","",IF(AND($C3279=Party_Statement!$C$5,$B3279&gt;=Party_Statement!$C$6,$B3279&lt;=Party_Statement!$E$6),SUMPRODUCT(($C$3:$C3279=Party_Statement!$C$5)*($B$3:$B3279&gt;=Party_Statement!$C$6)*($B$3:$B3279&lt;=Party_Statement!$E$6)),""))</f>
        <v/>
      </c>
    </row>
    <row r="3280" spans="1:11" x14ac:dyDescent="0.2">
      <c r="A3280" s="196">
        <f>Sales_Entry!A3280</f>
        <v>0</v>
      </c>
      <c r="B3280" s="197">
        <f>Sales_Entry!B3280</f>
        <v>0</v>
      </c>
      <c r="C3280" s="198">
        <f>Sales_Entry!D3280</f>
        <v>0</v>
      </c>
      <c r="D3280" s="198" t="s">
        <v>1388</v>
      </c>
      <c r="E3280" s="198">
        <f>Sales_Entry!C3280</f>
        <v>0</v>
      </c>
      <c r="F3280" s="198">
        <f>Sales_Entry!E3280</f>
        <v>0</v>
      </c>
      <c r="G3280" s="199">
        <f>N(Sales_Entry!J3280)</f>
        <v>0</v>
      </c>
      <c r="H3280" s="199">
        <v>0</v>
      </c>
      <c r="I3280" s="199">
        <f t="shared" si="51"/>
        <v>0</v>
      </c>
      <c r="J3280" s="200"/>
      <c r="K3280" s="200" t="str" cm="1">
        <f t="array" ref="K3280">IF($C3280="","",IF(AND($C3280=Party_Statement!$C$5,$B3280&gt;=Party_Statement!$C$6,$B3280&lt;=Party_Statement!$E$6),SUMPRODUCT(($C$3:$C3280=Party_Statement!$C$5)*($B$3:$B3280&gt;=Party_Statement!$C$6)*($B$3:$B3280&lt;=Party_Statement!$E$6)),""))</f>
        <v/>
      </c>
    </row>
    <row r="3281" spans="1:11" x14ac:dyDescent="0.2">
      <c r="A3281" s="196">
        <f>Sales_Entry!A3281</f>
        <v>0</v>
      </c>
      <c r="B3281" s="197">
        <f>Sales_Entry!B3281</f>
        <v>0</v>
      </c>
      <c r="C3281" s="198">
        <f>Sales_Entry!D3281</f>
        <v>0</v>
      </c>
      <c r="D3281" s="198" t="s">
        <v>1388</v>
      </c>
      <c r="E3281" s="198">
        <f>Sales_Entry!C3281</f>
        <v>0</v>
      </c>
      <c r="F3281" s="198">
        <f>Sales_Entry!E3281</f>
        <v>0</v>
      </c>
      <c r="G3281" s="199">
        <f>N(Sales_Entry!J3281)</f>
        <v>0</v>
      </c>
      <c r="H3281" s="199">
        <v>0</v>
      </c>
      <c r="I3281" s="199">
        <f t="shared" si="51"/>
        <v>0</v>
      </c>
      <c r="J3281" s="200"/>
      <c r="K3281" s="200" t="str" cm="1">
        <f t="array" ref="K3281">IF($C3281="","",IF(AND($C3281=Party_Statement!$C$5,$B3281&gt;=Party_Statement!$C$6,$B3281&lt;=Party_Statement!$E$6),SUMPRODUCT(($C$3:$C3281=Party_Statement!$C$5)*($B$3:$B3281&gt;=Party_Statement!$C$6)*($B$3:$B3281&lt;=Party_Statement!$E$6)),""))</f>
        <v/>
      </c>
    </row>
    <row r="3282" spans="1:11" x14ac:dyDescent="0.2">
      <c r="A3282" s="196">
        <f>Sales_Entry!A3282</f>
        <v>0</v>
      </c>
      <c r="B3282" s="197">
        <f>Sales_Entry!B3282</f>
        <v>0</v>
      </c>
      <c r="C3282" s="198">
        <f>Sales_Entry!D3282</f>
        <v>0</v>
      </c>
      <c r="D3282" s="198" t="s">
        <v>1388</v>
      </c>
      <c r="E3282" s="198">
        <f>Sales_Entry!C3282</f>
        <v>0</v>
      </c>
      <c r="F3282" s="198">
        <f>Sales_Entry!E3282</f>
        <v>0</v>
      </c>
      <c r="G3282" s="199">
        <f>N(Sales_Entry!J3282)</f>
        <v>0</v>
      </c>
      <c r="H3282" s="199">
        <v>0</v>
      </c>
      <c r="I3282" s="199">
        <f t="shared" si="51"/>
        <v>0</v>
      </c>
      <c r="J3282" s="200"/>
      <c r="K3282" s="200" t="str" cm="1">
        <f t="array" ref="K3282">IF($C3282="","",IF(AND($C3282=Party_Statement!$C$5,$B3282&gt;=Party_Statement!$C$6,$B3282&lt;=Party_Statement!$E$6),SUMPRODUCT(($C$3:$C3282=Party_Statement!$C$5)*($B$3:$B3282&gt;=Party_Statement!$C$6)*($B$3:$B3282&lt;=Party_Statement!$E$6)),""))</f>
        <v/>
      </c>
    </row>
    <row r="3283" spans="1:11" x14ac:dyDescent="0.2">
      <c r="A3283" s="196">
        <f>Sales_Entry!A3283</f>
        <v>0</v>
      </c>
      <c r="B3283" s="197">
        <f>Sales_Entry!B3283</f>
        <v>0</v>
      </c>
      <c r="C3283" s="198">
        <f>Sales_Entry!D3283</f>
        <v>0</v>
      </c>
      <c r="D3283" s="198" t="s">
        <v>1388</v>
      </c>
      <c r="E3283" s="198">
        <f>Sales_Entry!C3283</f>
        <v>0</v>
      </c>
      <c r="F3283" s="198">
        <f>Sales_Entry!E3283</f>
        <v>0</v>
      </c>
      <c r="G3283" s="199">
        <f>N(Sales_Entry!J3283)</f>
        <v>0</v>
      </c>
      <c r="H3283" s="199">
        <v>0</v>
      </c>
      <c r="I3283" s="199">
        <f t="shared" si="51"/>
        <v>0</v>
      </c>
      <c r="J3283" s="200"/>
      <c r="K3283" s="200" t="str" cm="1">
        <f t="array" ref="K3283">IF($C3283="","",IF(AND($C3283=Party_Statement!$C$5,$B3283&gt;=Party_Statement!$C$6,$B3283&lt;=Party_Statement!$E$6),SUMPRODUCT(($C$3:$C3283=Party_Statement!$C$5)*($B$3:$B3283&gt;=Party_Statement!$C$6)*($B$3:$B3283&lt;=Party_Statement!$E$6)),""))</f>
        <v/>
      </c>
    </row>
    <row r="3284" spans="1:11" x14ac:dyDescent="0.2">
      <c r="A3284" s="196">
        <f>Sales_Entry!A3284</f>
        <v>0</v>
      </c>
      <c r="B3284" s="197">
        <f>Sales_Entry!B3284</f>
        <v>0</v>
      </c>
      <c r="C3284" s="198">
        <f>Sales_Entry!D3284</f>
        <v>0</v>
      </c>
      <c r="D3284" s="198" t="s">
        <v>1388</v>
      </c>
      <c r="E3284" s="198">
        <f>Sales_Entry!C3284</f>
        <v>0</v>
      </c>
      <c r="F3284" s="198">
        <f>Sales_Entry!E3284</f>
        <v>0</v>
      </c>
      <c r="G3284" s="199">
        <f>N(Sales_Entry!J3284)</f>
        <v>0</v>
      </c>
      <c r="H3284" s="199">
        <v>0</v>
      </c>
      <c r="I3284" s="199">
        <f t="shared" si="51"/>
        <v>0</v>
      </c>
      <c r="J3284" s="200"/>
      <c r="K3284" s="200" t="str" cm="1">
        <f t="array" ref="K3284">IF($C3284="","",IF(AND($C3284=Party_Statement!$C$5,$B3284&gt;=Party_Statement!$C$6,$B3284&lt;=Party_Statement!$E$6),SUMPRODUCT(($C$3:$C3284=Party_Statement!$C$5)*($B$3:$B3284&gt;=Party_Statement!$C$6)*($B$3:$B3284&lt;=Party_Statement!$E$6)),""))</f>
        <v/>
      </c>
    </row>
    <row r="3285" spans="1:11" x14ac:dyDescent="0.2">
      <c r="A3285" s="196">
        <f>Sales_Entry!A3285</f>
        <v>0</v>
      </c>
      <c r="B3285" s="197">
        <f>Sales_Entry!B3285</f>
        <v>0</v>
      </c>
      <c r="C3285" s="198">
        <f>Sales_Entry!D3285</f>
        <v>0</v>
      </c>
      <c r="D3285" s="198" t="s">
        <v>1388</v>
      </c>
      <c r="E3285" s="198">
        <f>Sales_Entry!C3285</f>
        <v>0</v>
      </c>
      <c r="F3285" s="198">
        <f>Sales_Entry!E3285</f>
        <v>0</v>
      </c>
      <c r="G3285" s="199">
        <f>N(Sales_Entry!J3285)</f>
        <v>0</v>
      </c>
      <c r="H3285" s="199">
        <v>0</v>
      </c>
      <c r="I3285" s="199">
        <f t="shared" si="51"/>
        <v>0</v>
      </c>
      <c r="J3285" s="200"/>
      <c r="K3285" s="200" t="str" cm="1">
        <f t="array" ref="K3285">IF($C3285="","",IF(AND($C3285=Party_Statement!$C$5,$B3285&gt;=Party_Statement!$C$6,$B3285&lt;=Party_Statement!$E$6),SUMPRODUCT(($C$3:$C3285=Party_Statement!$C$5)*($B$3:$B3285&gt;=Party_Statement!$C$6)*($B$3:$B3285&lt;=Party_Statement!$E$6)),""))</f>
        <v/>
      </c>
    </row>
    <row r="3286" spans="1:11" x14ac:dyDescent="0.2">
      <c r="A3286" s="196">
        <f>Sales_Entry!A3286</f>
        <v>0</v>
      </c>
      <c r="B3286" s="197">
        <f>Sales_Entry!B3286</f>
        <v>0</v>
      </c>
      <c r="C3286" s="198">
        <f>Sales_Entry!D3286</f>
        <v>0</v>
      </c>
      <c r="D3286" s="198" t="s">
        <v>1388</v>
      </c>
      <c r="E3286" s="198">
        <f>Sales_Entry!C3286</f>
        <v>0</v>
      </c>
      <c r="F3286" s="198">
        <f>Sales_Entry!E3286</f>
        <v>0</v>
      </c>
      <c r="G3286" s="199">
        <f>N(Sales_Entry!J3286)</f>
        <v>0</v>
      </c>
      <c r="H3286" s="199">
        <v>0</v>
      </c>
      <c r="I3286" s="199">
        <f t="shared" si="51"/>
        <v>0</v>
      </c>
      <c r="J3286" s="200"/>
      <c r="K3286" s="200" t="str" cm="1">
        <f t="array" ref="K3286">IF($C3286="","",IF(AND($C3286=Party_Statement!$C$5,$B3286&gt;=Party_Statement!$C$6,$B3286&lt;=Party_Statement!$E$6),SUMPRODUCT(($C$3:$C3286=Party_Statement!$C$5)*($B$3:$B3286&gt;=Party_Statement!$C$6)*($B$3:$B3286&lt;=Party_Statement!$E$6)),""))</f>
        <v/>
      </c>
    </row>
    <row r="3287" spans="1:11" x14ac:dyDescent="0.2">
      <c r="A3287" s="196">
        <f>Sales_Entry!A3287</f>
        <v>0</v>
      </c>
      <c r="B3287" s="197">
        <f>Sales_Entry!B3287</f>
        <v>0</v>
      </c>
      <c r="C3287" s="198">
        <f>Sales_Entry!D3287</f>
        <v>0</v>
      </c>
      <c r="D3287" s="198" t="s">
        <v>1388</v>
      </c>
      <c r="E3287" s="198">
        <f>Sales_Entry!C3287</f>
        <v>0</v>
      </c>
      <c r="F3287" s="198">
        <f>Sales_Entry!E3287</f>
        <v>0</v>
      </c>
      <c r="G3287" s="199">
        <f>N(Sales_Entry!J3287)</f>
        <v>0</v>
      </c>
      <c r="H3287" s="199">
        <v>0</v>
      </c>
      <c r="I3287" s="199">
        <f t="shared" si="51"/>
        <v>0</v>
      </c>
      <c r="J3287" s="200"/>
      <c r="K3287" s="200" t="str" cm="1">
        <f t="array" ref="K3287">IF($C3287="","",IF(AND($C3287=Party_Statement!$C$5,$B3287&gt;=Party_Statement!$C$6,$B3287&lt;=Party_Statement!$E$6),SUMPRODUCT(($C$3:$C3287=Party_Statement!$C$5)*($B$3:$B3287&gt;=Party_Statement!$C$6)*($B$3:$B3287&lt;=Party_Statement!$E$6)),""))</f>
        <v/>
      </c>
    </row>
    <row r="3288" spans="1:11" x14ac:dyDescent="0.2">
      <c r="A3288" s="196">
        <f>Sales_Entry!A3288</f>
        <v>0</v>
      </c>
      <c r="B3288" s="197">
        <f>Sales_Entry!B3288</f>
        <v>0</v>
      </c>
      <c r="C3288" s="198">
        <f>Sales_Entry!D3288</f>
        <v>0</v>
      </c>
      <c r="D3288" s="198" t="s">
        <v>1388</v>
      </c>
      <c r="E3288" s="198">
        <f>Sales_Entry!C3288</f>
        <v>0</v>
      </c>
      <c r="F3288" s="198">
        <f>Sales_Entry!E3288</f>
        <v>0</v>
      </c>
      <c r="G3288" s="199">
        <f>N(Sales_Entry!J3288)</f>
        <v>0</v>
      </c>
      <c r="H3288" s="199">
        <v>0</v>
      </c>
      <c r="I3288" s="199">
        <f t="shared" si="51"/>
        <v>0</v>
      </c>
      <c r="J3288" s="200"/>
      <c r="K3288" s="200" t="str" cm="1">
        <f t="array" ref="K3288">IF($C3288="","",IF(AND($C3288=Party_Statement!$C$5,$B3288&gt;=Party_Statement!$C$6,$B3288&lt;=Party_Statement!$E$6),SUMPRODUCT(($C$3:$C3288=Party_Statement!$C$5)*($B$3:$B3288&gt;=Party_Statement!$C$6)*($B$3:$B3288&lt;=Party_Statement!$E$6)),""))</f>
        <v/>
      </c>
    </row>
    <row r="3289" spans="1:11" x14ac:dyDescent="0.2">
      <c r="A3289" s="196">
        <f>Sales_Entry!A3289</f>
        <v>0</v>
      </c>
      <c r="B3289" s="197">
        <f>Sales_Entry!B3289</f>
        <v>0</v>
      </c>
      <c r="C3289" s="198">
        <f>Sales_Entry!D3289</f>
        <v>0</v>
      </c>
      <c r="D3289" s="198" t="s">
        <v>1388</v>
      </c>
      <c r="E3289" s="198">
        <f>Sales_Entry!C3289</f>
        <v>0</v>
      </c>
      <c r="F3289" s="198">
        <f>Sales_Entry!E3289</f>
        <v>0</v>
      </c>
      <c r="G3289" s="199">
        <f>N(Sales_Entry!J3289)</f>
        <v>0</v>
      </c>
      <c r="H3289" s="199">
        <v>0</v>
      </c>
      <c r="I3289" s="199">
        <f t="shared" si="51"/>
        <v>0</v>
      </c>
      <c r="J3289" s="200"/>
      <c r="K3289" s="200" t="str" cm="1">
        <f t="array" ref="K3289">IF($C3289="","",IF(AND($C3289=Party_Statement!$C$5,$B3289&gt;=Party_Statement!$C$6,$B3289&lt;=Party_Statement!$E$6),SUMPRODUCT(($C$3:$C3289=Party_Statement!$C$5)*($B$3:$B3289&gt;=Party_Statement!$C$6)*($B$3:$B3289&lt;=Party_Statement!$E$6)),""))</f>
        <v/>
      </c>
    </row>
    <row r="3290" spans="1:11" x14ac:dyDescent="0.2">
      <c r="A3290" s="196">
        <f>Sales_Entry!A3290</f>
        <v>0</v>
      </c>
      <c r="B3290" s="197">
        <f>Sales_Entry!B3290</f>
        <v>0</v>
      </c>
      <c r="C3290" s="198">
        <f>Sales_Entry!D3290</f>
        <v>0</v>
      </c>
      <c r="D3290" s="198" t="s">
        <v>1388</v>
      </c>
      <c r="E3290" s="198">
        <f>Sales_Entry!C3290</f>
        <v>0</v>
      </c>
      <c r="F3290" s="198">
        <f>Sales_Entry!E3290</f>
        <v>0</v>
      </c>
      <c r="G3290" s="199">
        <f>N(Sales_Entry!J3290)</f>
        <v>0</v>
      </c>
      <c r="H3290" s="199">
        <v>0</v>
      </c>
      <c r="I3290" s="199">
        <f t="shared" si="51"/>
        <v>0</v>
      </c>
      <c r="J3290" s="200"/>
      <c r="K3290" s="200" t="str" cm="1">
        <f t="array" ref="K3290">IF($C3290="","",IF(AND($C3290=Party_Statement!$C$5,$B3290&gt;=Party_Statement!$C$6,$B3290&lt;=Party_Statement!$E$6),SUMPRODUCT(($C$3:$C3290=Party_Statement!$C$5)*($B$3:$B3290&gt;=Party_Statement!$C$6)*($B$3:$B3290&lt;=Party_Statement!$E$6)),""))</f>
        <v/>
      </c>
    </row>
    <row r="3291" spans="1:11" x14ac:dyDescent="0.2">
      <c r="A3291" s="196">
        <f>Sales_Entry!A3291</f>
        <v>0</v>
      </c>
      <c r="B3291" s="197">
        <f>Sales_Entry!B3291</f>
        <v>0</v>
      </c>
      <c r="C3291" s="198">
        <f>Sales_Entry!D3291</f>
        <v>0</v>
      </c>
      <c r="D3291" s="198" t="s">
        <v>1388</v>
      </c>
      <c r="E3291" s="198">
        <f>Sales_Entry!C3291</f>
        <v>0</v>
      </c>
      <c r="F3291" s="198">
        <f>Sales_Entry!E3291</f>
        <v>0</v>
      </c>
      <c r="G3291" s="199">
        <f>N(Sales_Entry!J3291)</f>
        <v>0</v>
      </c>
      <c r="H3291" s="199">
        <v>0</v>
      </c>
      <c r="I3291" s="199">
        <f t="shared" si="51"/>
        <v>0</v>
      </c>
      <c r="J3291" s="200"/>
      <c r="K3291" s="200" t="str" cm="1">
        <f t="array" ref="K3291">IF($C3291="","",IF(AND($C3291=Party_Statement!$C$5,$B3291&gt;=Party_Statement!$C$6,$B3291&lt;=Party_Statement!$E$6),SUMPRODUCT(($C$3:$C3291=Party_Statement!$C$5)*($B$3:$B3291&gt;=Party_Statement!$C$6)*($B$3:$B3291&lt;=Party_Statement!$E$6)),""))</f>
        <v/>
      </c>
    </row>
    <row r="3292" spans="1:11" x14ac:dyDescent="0.2">
      <c r="A3292" s="196">
        <f>Sales_Entry!A3292</f>
        <v>0</v>
      </c>
      <c r="B3292" s="197">
        <f>Sales_Entry!B3292</f>
        <v>0</v>
      </c>
      <c r="C3292" s="198">
        <f>Sales_Entry!D3292</f>
        <v>0</v>
      </c>
      <c r="D3292" s="198" t="s">
        <v>1388</v>
      </c>
      <c r="E3292" s="198">
        <f>Sales_Entry!C3292</f>
        <v>0</v>
      </c>
      <c r="F3292" s="198">
        <f>Sales_Entry!E3292</f>
        <v>0</v>
      </c>
      <c r="G3292" s="199">
        <f>N(Sales_Entry!J3292)</f>
        <v>0</v>
      </c>
      <c r="H3292" s="199">
        <v>0</v>
      </c>
      <c r="I3292" s="199">
        <f t="shared" si="51"/>
        <v>0</v>
      </c>
      <c r="J3292" s="200"/>
      <c r="K3292" s="200" t="str" cm="1">
        <f t="array" ref="K3292">IF($C3292="","",IF(AND($C3292=Party_Statement!$C$5,$B3292&gt;=Party_Statement!$C$6,$B3292&lt;=Party_Statement!$E$6),SUMPRODUCT(($C$3:$C3292=Party_Statement!$C$5)*($B$3:$B3292&gt;=Party_Statement!$C$6)*($B$3:$B3292&lt;=Party_Statement!$E$6)),""))</f>
        <v/>
      </c>
    </row>
    <row r="3293" spans="1:11" x14ac:dyDescent="0.2">
      <c r="A3293" s="196">
        <f>Sales_Entry!A3293</f>
        <v>0</v>
      </c>
      <c r="B3293" s="197">
        <f>Sales_Entry!B3293</f>
        <v>0</v>
      </c>
      <c r="C3293" s="198">
        <f>Sales_Entry!D3293</f>
        <v>0</v>
      </c>
      <c r="D3293" s="198" t="s">
        <v>1388</v>
      </c>
      <c r="E3293" s="198">
        <f>Sales_Entry!C3293</f>
        <v>0</v>
      </c>
      <c r="F3293" s="198">
        <f>Sales_Entry!E3293</f>
        <v>0</v>
      </c>
      <c r="G3293" s="199">
        <f>N(Sales_Entry!J3293)</f>
        <v>0</v>
      </c>
      <c r="H3293" s="199">
        <v>0</v>
      </c>
      <c r="I3293" s="199">
        <f t="shared" si="51"/>
        <v>0</v>
      </c>
      <c r="J3293" s="200"/>
      <c r="K3293" s="200" t="str" cm="1">
        <f t="array" ref="K3293">IF($C3293="","",IF(AND($C3293=Party_Statement!$C$5,$B3293&gt;=Party_Statement!$C$6,$B3293&lt;=Party_Statement!$E$6),SUMPRODUCT(($C$3:$C3293=Party_Statement!$C$5)*($B$3:$B3293&gt;=Party_Statement!$C$6)*($B$3:$B3293&lt;=Party_Statement!$E$6)),""))</f>
        <v/>
      </c>
    </row>
    <row r="3294" spans="1:11" x14ac:dyDescent="0.2">
      <c r="A3294" s="196">
        <f>Sales_Entry!A3294</f>
        <v>0</v>
      </c>
      <c r="B3294" s="197">
        <f>Sales_Entry!B3294</f>
        <v>0</v>
      </c>
      <c r="C3294" s="198">
        <f>Sales_Entry!D3294</f>
        <v>0</v>
      </c>
      <c r="D3294" s="198" t="s">
        <v>1388</v>
      </c>
      <c r="E3294" s="198">
        <f>Sales_Entry!C3294</f>
        <v>0</v>
      </c>
      <c r="F3294" s="198">
        <f>Sales_Entry!E3294</f>
        <v>0</v>
      </c>
      <c r="G3294" s="199">
        <f>N(Sales_Entry!J3294)</f>
        <v>0</v>
      </c>
      <c r="H3294" s="199">
        <v>0</v>
      </c>
      <c r="I3294" s="199">
        <f t="shared" si="51"/>
        <v>0</v>
      </c>
      <c r="J3294" s="200"/>
      <c r="K3294" s="200" t="str" cm="1">
        <f t="array" ref="K3294">IF($C3294="","",IF(AND($C3294=Party_Statement!$C$5,$B3294&gt;=Party_Statement!$C$6,$B3294&lt;=Party_Statement!$E$6),SUMPRODUCT(($C$3:$C3294=Party_Statement!$C$5)*($B$3:$B3294&gt;=Party_Statement!$C$6)*($B$3:$B3294&lt;=Party_Statement!$E$6)),""))</f>
        <v/>
      </c>
    </row>
    <row r="3295" spans="1:11" x14ac:dyDescent="0.2">
      <c r="A3295" s="196">
        <f>Sales_Entry!A3295</f>
        <v>0</v>
      </c>
      <c r="B3295" s="197">
        <f>Sales_Entry!B3295</f>
        <v>0</v>
      </c>
      <c r="C3295" s="198">
        <f>Sales_Entry!D3295</f>
        <v>0</v>
      </c>
      <c r="D3295" s="198" t="s">
        <v>1388</v>
      </c>
      <c r="E3295" s="198">
        <f>Sales_Entry!C3295</f>
        <v>0</v>
      </c>
      <c r="F3295" s="198">
        <f>Sales_Entry!E3295</f>
        <v>0</v>
      </c>
      <c r="G3295" s="199">
        <f>N(Sales_Entry!J3295)</f>
        <v>0</v>
      </c>
      <c r="H3295" s="199">
        <v>0</v>
      </c>
      <c r="I3295" s="199">
        <f t="shared" si="51"/>
        <v>0</v>
      </c>
      <c r="J3295" s="200"/>
      <c r="K3295" s="200" t="str" cm="1">
        <f t="array" ref="K3295">IF($C3295="","",IF(AND($C3295=Party_Statement!$C$5,$B3295&gt;=Party_Statement!$C$6,$B3295&lt;=Party_Statement!$E$6),SUMPRODUCT(($C$3:$C3295=Party_Statement!$C$5)*($B$3:$B3295&gt;=Party_Statement!$C$6)*($B$3:$B3295&lt;=Party_Statement!$E$6)),""))</f>
        <v/>
      </c>
    </row>
    <row r="3296" spans="1:11" x14ac:dyDescent="0.2">
      <c r="A3296" s="196">
        <f>Sales_Entry!A3296</f>
        <v>0</v>
      </c>
      <c r="B3296" s="197">
        <f>Sales_Entry!B3296</f>
        <v>0</v>
      </c>
      <c r="C3296" s="198">
        <f>Sales_Entry!D3296</f>
        <v>0</v>
      </c>
      <c r="D3296" s="198" t="s">
        <v>1388</v>
      </c>
      <c r="E3296" s="198">
        <f>Sales_Entry!C3296</f>
        <v>0</v>
      </c>
      <c r="F3296" s="198">
        <f>Sales_Entry!E3296</f>
        <v>0</v>
      </c>
      <c r="G3296" s="199">
        <f>N(Sales_Entry!J3296)</f>
        <v>0</v>
      </c>
      <c r="H3296" s="199">
        <v>0</v>
      </c>
      <c r="I3296" s="199">
        <f t="shared" si="51"/>
        <v>0</v>
      </c>
      <c r="J3296" s="200"/>
      <c r="K3296" s="200" t="str" cm="1">
        <f t="array" ref="K3296">IF($C3296="","",IF(AND($C3296=Party_Statement!$C$5,$B3296&gt;=Party_Statement!$C$6,$B3296&lt;=Party_Statement!$E$6),SUMPRODUCT(($C$3:$C3296=Party_Statement!$C$5)*($B$3:$B3296&gt;=Party_Statement!$C$6)*($B$3:$B3296&lt;=Party_Statement!$E$6)),""))</f>
        <v/>
      </c>
    </row>
    <row r="3297" spans="1:11" x14ac:dyDescent="0.2">
      <c r="A3297" s="196">
        <f>Sales_Entry!A3297</f>
        <v>0</v>
      </c>
      <c r="B3297" s="197">
        <f>Sales_Entry!B3297</f>
        <v>0</v>
      </c>
      <c r="C3297" s="198">
        <f>Sales_Entry!D3297</f>
        <v>0</v>
      </c>
      <c r="D3297" s="198" t="s">
        <v>1388</v>
      </c>
      <c r="E3297" s="198">
        <f>Sales_Entry!C3297</f>
        <v>0</v>
      </c>
      <c r="F3297" s="198">
        <f>Sales_Entry!E3297</f>
        <v>0</v>
      </c>
      <c r="G3297" s="199">
        <f>N(Sales_Entry!J3297)</f>
        <v>0</v>
      </c>
      <c r="H3297" s="199">
        <v>0</v>
      </c>
      <c r="I3297" s="199">
        <f t="shared" si="51"/>
        <v>0</v>
      </c>
      <c r="J3297" s="200"/>
      <c r="K3297" s="200" t="str" cm="1">
        <f t="array" ref="K3297">IF($C3297="","",IF(AND($C3297=Party_Statement!$C$5,$B3297&gt;=Party_Statement!$C$6,$B3297&lt;=Party_Statement!$E$6),SUMPRODUCT(($C$3:$C3297=Party_Statement!$C$5)*($B$3:$B3297&gt;=Party_Statement!$C$6)*($B$3:$B3297&lt;=Party_Statement!$E$6)),""))</f>
        <v/>
      </c>
    </row>
    <row r="3298" spans="1:11" x14ac:dyDescent="0.2">
      <c r="A3298" s="196">
        <f>Sales_Entry!A3298</f>
        <v>0</v>
      </c>
      <c r="B3298" s="197">
        <f>Sales_Entry!B3298</f>
        <v>0</v>
      </c>
      <c r="C3298" s="198">
        <f>Sales_Entry!D3298</f>
        <v>0</v>
      </c>
      <c r="D3298" s="198" t="s">
        <v>1388</v>
      </c>
      <c r="E3298" s="198">
        <f>Sales_Entry!C3298</f>
        <v>0</v>
      </c>
      <c r="F3298" s="198">
        <f>Sales_Entry!E3298</f>
        <v>0</v>
      </c>
      <c r="G3298" s="199">
        <f>N(Sales_Entry!J3298)</f>
        <v>0</v>
      </c>
      <c r="H3298" s="199">
        <v>0</v>
      </c>
      <c r="I3298" s="199">
        <f t="shared" si="51"/>
        <v>0</v>
      </c>
      <c r="J3298" s="200"/>
      <c r="K3298" s="200" t="str" cm="1">
        <f t="array" ref="K3298">IF($C3298="","",IF(AND($C3298=Party_Statement!$C$5,$B3298&gt;=Party_Statement!$C$6,$B3298&lt;=Party_Statement!$E$6),SUMPRODUCT(($C$3:$C3298=Party_Statement!$C$5)*($B$3:$B3298&gt;=Party_Statement!$C$6)*($B$3:$B3298&lt;=Party_Statement!$E$6)),""))</f>
        <v/>
      </c>
    </row>
    <row r="3299" spans="1:11" x14ac:dyDescent="0.2">
      <c r="A3299" s="196">
        <f>Sales_Entry!A3299</f>
        <v>0</v>
      </c>
      <c r="B3299" s="197">
        <f>Sales_Entry!B3299</f>
        <v>0</v>
      </c>
      <c r="C3299" s="198">
        <f>Sales_Entry!D3299</f>
        <v>0</v>
      </c>
      <c r="D3299" s="198" t="s">
        <v>1388</v>
      </c>
      <c r="E3299" s="198">
        <f>Sales_Entry!C3299</f>
        <v>0</v>
      </c>
      <c r="F3299" s="198">
        <f>Sales_Entry!E3299</f>
        <v>0</v>
      </c>
      <c r="G3299" s="199">
        <f>N(Sales_Entry!J3299)</f>
        <v>0</v>
      </c>
      <c r="H3299" s="199">
        <v>0</v>
      </c>
      <c r="I3299" s="199">
        <f t="shared" si="51"/>
        <v>0</v>
      </c>
      <c r="J3299" s="200"/>
      <c r="K3299" s="200" t="str" cm="1">
        <f t="array" ref="K3299">IF($C3299="","",IF(AND($C3299=Party_Statement!$C$5,$B3299&gt;=Party_Statement!$C$6,$B3299&lt;=Party_Statement!$E$6),SUMPRODUCT(($C$3:$C3299=Party_Statement!$C$5)*($B$3:$B3299&gt;=Party_Statement!$C$6)*($B$3:$B3299&lt;=Party_Statement!$E$6)),""))</f>
        <v/>
      </c>
    </row>
    <row r="3300" spans="1:11" x14ac:dyDescent="0.2">
      <c r="A3300" s="196">
        <f>Sales_Entry!A3300</f>
        <v>0</v>
      </c>
      <c r="B3300" s="197">
        <f>Sales_Entry!B3300</f>
        <v>0</v>
      </c>
      <c r="C3300" s="198">
        <f>Sales_Entry!D3300</f>
        <v>0</v>
      </c>
      <c r="D3300" s="198" t="s">
        <v>1388</v>
      </c>
      <c r="E3300" s="198">
        <f>Sales_Entry!C3300</f>
        <v>0</v>
      </c>
      <c r="F3300" s="198">
        <f>Sales_Entry!E3300</f>
        <v>0</v>
      </c>
      <c r="G3300" s="199">
        <f>N(Sales_Entry!J3300)</f>
        <v>0</v>
      </c>
      <c r="H3300" s="199">
        <v>0</v>
      </c>
      <c r="I3300" s="199">
        <f t="shared" si="51"/>
        <v>0</v>
      </c>
      <c r="J3300" s="200"/>
      <c r="K3300" s="200" t="str" cm="1">
        <f t="array" ref="K3300">IF($C3300="","",IF(AND($C3300=Party_Statement!$C$5,$B3300&gt;=Party_Statement!$C$6,$B3300&lt;=Party_Statement!$E$6),SUMPRODUCT(($C$3:$C3300=Party_Statement!$C$5)*($B$3:$B3300&gt;=Party_Statement!$C$6)*($B$3:$B3300&lt;=Party_Statement!$E$6)),""))</f>
        <v/>
      </c>
    </row>
    <row r="3301" spans="1:11" x14ac:dyDescent="0.2">
      <c r="A3301" s="196">
        <f>Sales_Entry!A3301</f>
        <v>0</v>
      </c>
      <c r="B3301" s="197">
        <f>Sales_Entry!B3301</f>
        <v>0</v>
      </c>
      <c r="C3301" s="198">
        <f>Sales_Entry!D3301</f>
        <v>0</v>
      </c>
      <c r="D3301" s="198" t="s">
        <v>1388</v>
      </c>
      <c r="E3301" s="198">
        <f>Sales_Entry!C3301</f>
        <v>0</v>
      </c>
      <c r="F3301" s="198">
        <f>Sales_Entry!E3301</f>
        <v>0</v>
      </c>
      <c r="G3301" s="199">
        <f>N(Sales_Entry!J3301)</f>
        <v>0</v>
      </c>
      <c r="H3301" s="199">
        <v>0</v>
      </c>
      <c r="I3301" s="199">
        <f t="shared" si="51"/>
        <v>0</v>
      </c>
      <c r="J3301" s="200"/>
      <c r="K3301" s="200" t="str" cm="1">
        <f t="array" ref="K3301">IF($C3301="","",IF(AND($C3301=Party_Statement!$C$5,$B3301&gt;=Party_Statement!$C$6,$B3301&lt;=Party_Statement!$E$6),SUMPRODUCT(($C$3:$C3301=Party_Statement!$C$5)*($B$3:$B3301&gt;=Party_Statement!$C$6)*($B$3:$B3301&lt;=Party_Statement!$E$6)),""))</f>
        <v/>
      </c>
    </row>
    <row r="3302" spans="1:11" x14ac:dyDescent="0.2">
      <c r="A3302" s="196">
        <f>Sales_Entry!A3302</f>
        <v>0</v>
      </c>
      <c r="B3302" s="197">
        <f>Sales_Entry!B3302</f>
        <v>0</v>
      </c>
      <c r="C3302" s="198">
        <f>Sales_Entry!D3302</f>
        <v>0</v>
      </c>
      <c r="D3302" s="198" t="s">
        <v>1388</v>
      </c>
      <c r="E3302" s="198">
        <f>Sales_Entry!C3302</f>
        <v>0</v>
      </c>
      <c r="F3302" s="198">
        <f>Sales_Entry!E3302</f>
        <v>0</v>
      </c>
      <c r="G3302" s="199">
        <f>N(Sales_Entry!J3302)</f>
        <v>0</v>
      </c>
      <c r="H3302" s="199">
        <v>0</v>
      </c>
      <c r="I3302" s="199">
        <f t="shared" si="51"/>
        <v>0</v>
      </c>
      <c r="J3302" s="200"/>
      <c r="K3302" s="200" t="str" cm="1">
        <f t="array" ref="K3302">IF($C3302="","",IF(AND($C3302=Party_Statement!$C$5,$B3302&gt;=Party_Statement!$C$6,$B3302&lt;=Party_Statement!$E$6),SUMPRODUCT(($C$3:$C3302=Party_Statement!$C$5)*($B$3:$B3302&gt;=Party_Statement!$C$6)*($B$3:$B3302&lt;=Party_Statement!$E$6)),""))</f>
        <v/>
      </c>
    </row>
    <row r="3303" spans="1:11" x14ac:dyDescent="0.2">
      <c r="A3303" s="196">
        <f>Sales_Entry!A3303</f>
        <v>0</v>
      </c>
      <c r="B3303" s="197">
        <f>Sales_Entry!B3303</f>
        <v>0</v>
      </c>
      <c r="C3303" s="198">
        <f>Sales_Entry!D3303</f>
        <v>0</v>
      </c>
      <c r="D3303" s="198" t="s">
        <v>1388</v>
      </c>
      <c r="E3303" s="198">
        <f>Sales_Entry!C3303</f>
        <v>0</v>
      </c>
      <c r="F3303" s="198">
        <f>Sales_Entry!E3303</f>
        <v>0</v>
      </c>
      <c r="G3303" s="199">
        <f>N(Sales_Entry!J3303)</f>
        <v>0</v>
      </c>
      <c r="H3303" s="199">
        <v>0</v>
      </c>
      <c r="I3303" s="199">
        <f t="shared" si="51"/>
        <v>0</v>
      </c>
      <c r="J3303" s="200"/>
      <c r="K3303" s="200" t="str" cm="1">
        <f t="array" ref="K3303">IF($C3303="","",IF(AND($C3303=Party_Statement!$C$5,$B3303&gt;=Party_Statement!$C$6,$B3303&lt;=Party_Statement!$E$6),SUMPRODUCT(($C$3:$C3303=Party_Statement!$C$5)*($B$3:$B3303&gt;=Party_Statement!$C$6)*($B$3:$B3303&lt;=Party_Statement!$E$6)),""))</f>
        <v/>
      </c>
    </row>
    <row r="3304" spans="1:11" x14ac:dyDescent="0.2">
      <c r="A3304" s="196">
        <f>Sales_Entry!A3304</f>
        <v>0</v>
      </c>
      <c r="B3304" s="197">
        <f>Sales_Entry!B3304</f>
        <v>0</v>
      </c>
      <c r="C3304" s="198">
        <f>Sales_Entry!D3304</f>
        <v>0</v>
      </c>
      <c r="D3304" s="198" t="s">
        <v>1388</v>
      </c>
      <c r="E3304" s="198">
        <f>Sales_Entry!C3304</f>
        <v>0</v>
      </c>
      <c r="F3304" s="198">
        <f>Sales_Entry!E3304</f>
        <v>0</v>
      </c>
      <c r="G3304" s="199">
        <f>N(Sales_Entry!J3304)</f>
        <v>0</v>
      </c>
      <c r="H3304" s="199">
        <v>0</v>
      </c>
      <c r="I3304" s="199">
        <f t="shared" si="51"/>
        <v>0</v>
      </c>
      <c r="J3304" s="200"/>
      <c r="K3304" s="200" t="str" cm="1">
        <f t="array" ref="K3304">IF($C3304="","",IF(AND($C3304=Party_Statement!$C$5,$B3304&gt;=Party_Statement!$C$6,$B3304&lt;=Party_Statement!$E$6),SUMPRODUCT(($C$3:$C3304=Party_Statement!$C$5)*($B$3:$B3304&gt;=Party_Statement!$C$6)*($B$3:$B3304&lt;=Party_Statement!$E$6)),""))</f>
        <v/>
      </c>
    </row>
    <row r="3305" spans="1:11" x14ac:dyDescent="0.2">
      <c r="A3305" s="196">
        <f>Sales_Entry!A3305</f>
        <v>0</v>
      </c>
      <c r="B3305" s="197">
        <f>Sales_Entry!B3305</f>
        <v>0</v>
      </c>
      <c r="C3305" s="198">
        <f>Sales_Entry!D3305</f>
        <v>0</v>
      </c>
      <c r="D3305" s="198" t="s">
        <v>1388</v>
      </c>
      <c r="E3305" s="198">
        <f>Sales_Entry!C3305</f>
        <v>0</v>
      </c>
      <c r="F3305" s="198">
        <f>Sales_Entry!E3305</f>
        <v>0</v>
      </c>
      <c r="G3305" s="199">
        <f>N(Sales_Entry!J3305)</f>
        <v>0</v>
      </c>
      <c r="H3305" s="199">
        <v>0</v>
      </c>
      <c r="I3305" s="199">
        <f t="shared" si="51"/>
        <v>0</v>
      </c>
      <c r="J3305" s="200"/>
      <c r="K3305" s="200" t="str" cm="1">
        <f t="array" ref="K3305">IF($C3305="","",IF(AND($C3305=Party_Statement!$C$5,$B3305&gt;=Party_Statement!$C$6,$B3305&lt;=Party_Statement!$E$6),SUMPRODUCT(($C$3:$C3305=Party_Statement!$C$5)*($B$3:$B3305&gt;=Party_Statement!$C$6)*($B$3:$B3305&lt;=Party_Statement!$E$6)),""))</f>
        <v/>
      </c>
    </row>
    <row r="3306" spans="1:11" x14ac:dyDescent="0.2">
      <c r="A3306" s="196">
        <f>Sales_Entry!A3306</f>
        <v>0</v>
      </c>
      <c r="B3306" s="197">
        <f>Sales_Entry!B3306</f>
        <v>0</v>
      </c>
      <c r="C3306" s="198">
        <f>Sales_Entry!D3306</f>
        <v>0</v>
      </c>
      <c r="D3306" s="198" t="s">
        <v>1388</v>
      </c>
      <c r="E3306" s="198">
        <f>Sales_Entry!C3306</f>
        <v>0</v>
      </c>
      <c r="F3306" s="198">
        <f>Sales_Entry!E3306</f>
        <v>0</v>
      </c>
      <c r="G3306" s="199">
        <f>N(Sales_Entry!J3306)</f>
        <v>0</v>
      </c>
      <c r="H3306" s="199">
        <v>0</v>
      </c>
      <c r="I3306" s="199">
        <f t="shared" si="51"/>
        <v>0</v>
      </c>
      <c r="J3306" s="200"/>
      <c r="K3306" s="200" t="str" cm="1">
        <f t="array" ref="K3306">IF($C3306="","",IF(AND($C3306=Party_Statement!$C$5,$B3306&gt;=Party_Statement!$C$6,$B3306&lt;=Party_Statement!$E$6),SUMPRODUCT(($C$3:$C3306=Party_Statement!$C$5)*($B$3:$B3306&gt;=Party_Statement!$C$6)*($B$3:$B3306&lt;=Party_Statement!$E$6)),""))</f>
        <v/>
      </c>
    </row>
    <row r="3307" spans="1:11" x14ac:dyDescent="0.2">
      <c r="A3307" s="196">
        <f>Sales_Entry!A3307</f>
        <v>0</v>
      </c>
      <c r="B3307" s="197">
        <f>Sales_Entry!B3307</f>
        <v>0</v>
      </c>
      <c r="C3307" s="198">
        <f>Sales_Entry!D3307</f>
        <v>0</v>
      </c>
      <c r="D3307" s="198" t="s">
        <v>1388</v>
      </c>
      <c r="E3307" s="198">
        <f>Sales_Entry!C3307</f>
        <v>0</v>
      </c>
      <c r="F3307" s="198">
        <f>Sales_Entry!E3307</f>
        <v>0</v>
      </c>
      <c r="G3307" s="199">
        <f>N(Sales_Entry!J3307)</f>
        <v>0</v>
      </c>
      <c r="H3307" s="199">
        <v>0</v>
      </c>
      <c r="I3307" s="199">
        <f t="shared" si="51"/>
        <v>0</v>
      </c>
      <c r="J3307" s="200"/>
      <c r="K3307" s="200" t="str" cm="1">
        <f t="array" ref="K3307">IF($C3307="","",IF(AND($C3307=Party_Statement!$C$5,$B3307&gt;=Party_Statement!$C$6,$B3307&lt;=Party_Statement!$E$6),SUMPRODUCT(($C$3:$C3307=Party_Statement!$C$5)*($B$3:$B3307&gt;=Party_Statement!$C$6)*($B$3:$B3307&lt;=Party_Statement!$E$6)),""))</f>
        <v/>
      </c>
    </row>
    <row r="3308" spans="1:11" x14ac:dyDescent="0.2">
      <c r="A3308" s="196">
        <f>Sales_Entry!A3308</f>
        <v>0</v>
      </c>
      <c r="B3308" s="197">
        <f>Sales_Entry!B3308</f>
        <v>0</v>
      </c>
      <c r="C3308" s="198">
        <f>Sales_Entry!D3308</f>
        <v>0</v>
      </c>
      <c r="D3308" s="198" t="s">
        <v>1388</v>
      </c>
      <c r="E3308" s="198">
        <f>Sales_Entry!C3308</f>
        <v>0</v>
      </c>
      <c r="F3308" s="198">
        <f>Sales_Entry!E3308</f>
        <v>0</v>
      </c>
      <c r="G3308" s="199">
        <f>N(Sales_Entry!J3308)</f>
        <v>0</v>
      </c>
      <c r="H3308" s="199">
        <v>0</v>
      </c>
      <c r="I3308" s="199">
        <f t="shared" si="51"/>
        <v>0</v>
      </c>
      <c r="J3308" s="200"/>
      <c r="K3308" s="200" t="str" cm="1">
        <f t="array" ref="K3308">IF($C3308="","",IF(AND($C3308=Party_Statement!$C$5,$B3308&gt;=Party_Statement!$C$6,$B3308&lt;=Party_Statement!$E$6),SUMPRODUCT(($C$3:$C3308=Party_Statement!$C$5)*($B$3:$B3308&gt;=Party_Statement!$C$6)*($B$3:$B3308&lt;=Party_Statement!$E$6)),""))</f>
        <v/>
      </c>
    </row>
    <row r="3309" spans="1:11" x14ac:dyDescent="0.2">
      <c r="A3309" s="196">
        <f>Sales_Entry!A3309</f>
        <v>0</v>
      </c>
      <c r="B3309" s="197">
        <f>Sales_Entry!B3309</f>
        <v>0</v>
      </c>
      <c r="C3309" s="198">
        <f>Sales_Entry!D3309</f>
        <v>0</v>
      </c>
      <c r="D3309" s="198" t="s">
        <v>1388</v>
      </c>
      <c r="E3309" s="198">
        <f>Sales_Entry!C3309</f>
        <v>0</v>
      </c>
      <c r="F3309" s="198">
        <f>Sales_Entry!E3309</f>
        <v>0</v>
      </c>
      <c r="G3309" s="199">
        <f>N(Sales_Entry!J3309)</f>
        <v>0</v>
      </c>
      <c r="H3309" s="199">
        <v>0</v>
      </c>
      <c r="I3309" s="199">
        <f t="shared" si="51"/>
        <v>0</v>
      </c>
      <c r="J3309" s="200"/>
      <c r="K3309" s="200" t="str" cm="1">
        <f t="array" ref="K3309">IF($C3309="","",IF(AND($C3309=Party_Statement!$C$5,$B3309&gt;=Party_Statement!$C$6,$B3309&lt;=Party_Statement!$E$6),SUMPRODUCT(($C$3:$C3309=Party_Statement!$C$5)*($B$3:$B3309&gt;=Party_Statement!$C$6)*($B$3:$B3309&lt;=Party_Statement!$E$6)),""))</f>
        <v/>
      </c>
    </row>
    <row r="3310" spans="1:11" x14ac:dyDescent="0.2">
      <c r="A3310" s="196">
        <f>Sales_Entry!A3310</f>
        <v>0</v>
      </c>
      <c r="B3310" s="197">
        <f>Sales_Entry!B3310</f>
        <v>0</v>
      </c>
      <c r="C3310" s="198">
        <f>Sales_Entry!D3310</f>
        <v>0</v>
      </c>
      <c r="D3310" s="198" t="s">
        <v>1388</v>
      </c>
      <c r="E3310" s="198">
        <f>Sales_Entry!C3310</f>
        <v>0</v>
      </c>
      <c r="F3310" s="198">
        <f>Sales_Entry!E3310</f>
        <v>0</v>
      </c>
      <c r="G3310" s="199">
        <f>N(Sales_Entry!J3310)</f>
        <v>0</v>
      </c>
      <c r="H3310" s="199">
        <v>0</v>
      </c>
      <c r="I3310" s="199">
        <f t="shared" si="51"/>
        <v>0</v>
      </c>
      <c r="J3310" s="200"/>
      <c r="K3310" s="200" t="str" cm="1">
        <f t="array" ref="K3310">IF($C3310="","",IF(AND($C3310=Party_Statement!$C$5,$B3310&gt;=Party_Statement!$C$6,$B3310&lt;=Party_Statement!$E$6),SUMPRODUCT(($C$3:$C3310=Party_Statement!$C$5)*($B$3:$B3310&gt;=Party_Statement!$C$6)*($B$3:$B3310&lt;=Party_Statement!$E$6)),""))</f>
        <v/>
      </c>
    </row>
    <row r="3311" spans="1:11" x14ac:dyDescent="0.2">
      <c r="A3311" s="196">
        <f>Sales_Entry!A3311</f>
        <v>0</v>
      </c>
      <c r="B3311" s="197">
        <f>Sales_Entry!B3311</f>
        <v>0</v>
      </c>
      <c r="C3311" s="198">
        <f>Sales_Entry!D3311</f>
        <v>0</v>
      </c>
      <c r="D3311" s="198" t="s">
        <v>1388</v>
      </c>
      <c r="E3311" s="198">
        <f>Sales_Entry!C3311</f>
        <v>0</v>
      </c>
      <c r="F3311" s="198">
        <f>Sales_Entry!E3311</f>
        <v>0</v>
      </c>
      <c r="G3311" s="199">
        <f>N(Sales_Entry!J3311)</f>
        <v>0</v>
      </c>
      <c r="H3311" s="199">
        <v>0</v>
      </c>
      <c r="I3311" s="199">
        <f t="shared" si="51"/>
        <v>0</v>
      </c>
      <c r="J3311" s="200"/>
      <c r="K3311" s="200" t="str" cm="1">
        <f t="array" ref="K3311">IF($C3311="","",IF(AND($C3311=Party_Statement!$C$5,$B3311&gt;=Party_Statement!$C$6,$B3311&lt;=Party_Statement!$E$6),SUMPRODUCT(($C$3:$C3311=Party_Statement!$C$5)*($B$3:$B3311&gt;=Party_Statement!$C$6)*($B$3:$B3311&lt;=Party_Statement!$E$6)),""))</f>
        <v/>
      </c>
    </row>
    <row r="3312" spans="1:11" x14ac:dyDescent="0.2">
      <c r="A3312" s="196">
        <f>Sales_Entry!A3312</f>
        <v>0</v>
      </c>
      <c r="B3312" s="197">
        <f>Sales_Entry!B3312</f>
        <v>0</v>
      </c>
      <c r="C3312" s="198">
        <f>Sales_Entry!D3312</f>
        <v>0</v>
      </c>
      <c r="D3312" s="198" t="s">
        <v>1388</v>
      </c>
      <c r="E3312" s="198">
        <f>Sales_Entry!C3312</f>
        <v>0</v>
      </c>
      <c r="F3312" s="198">
        <f>Sales_Entry!E3312</f>
        <v>0</v>
      </c>
      <c r="G3312" s="199">
        <f>N(Sales_Entry!J3312)</f>
        <v>0</v>
      </c>
      <c r="H3312" s="199">
        <v>0</v>
      </c>
      <c r="I3312" s="199">
        <f t="shared" si="51"/>
        <v>0</v>
      </c>
      <c r="J3312" s="200"/>
      <c r="K3312" s="200" t="str" cm="1">
        <f t="array" ref="K3312">IF($C3312="","",IF(AND($C3312=Party_Statement!$C$5,$B3312&gt;=Party_Statement!$C$6,$B3312&lt;=Party_Statement!$E$6),SUMPRODUCT(($C$3:$C3312=Party_Statement!$C$5)*($B$3:$B3312&gt;=Party_Statement!$C$6)*($B$3:$B3312&lt;=Party_Statement!$E$6)),""))</f>
        <v/>
      </c>
    </row>
    <row r="3313" spans="1:11" x14ac:dyDescent="0.2">
      <c r="A3313" s="196">
        <f>Sales_Entry!A3313</f>
        <v>0</v>
      </c>
      <c r="B3313" s="197">
        <f>Sales_Entry!B3313</f>
        <v>0</v>
      </c>
      <c r="C3313" s="198">
        <f>Sales_Entry!D3313</f>
        <v>0</v>
      </c>
      <c r="D3313" s="198" t="s">
        <v>1388</v>
      </c>
      <c r="E3313" s="198">
        <f>Sales_Entry!C3313</f>
        <v>0</v>
      </c>
      <c r="F3313" s="198">
        <f>Sales_Entry!E3313</f>
        <v>0</v>
      </c>
      <c r="G3313" s="199">
        <f>N(Sales_Entry!J3313)</f>
        <v>0</v>
      </c>
      <c r="H3313" s="199">
        <v>0</v>
      </c>
      <c r="I3313" s="199">
        <f t="shared" si="51"/>
        <v>0</v>
      </c>
      <c r="J3313" s="200"/>
      <c r="K3313" s="200" t="str" cm="1">
        <f t="array" ref="K3313">IF($C3313="","",IF(AND($C3313=Party_Statement!$C$5,$B3313&gt;=Party_Statement!$C$6,$B3313&lt;=Party_Statement!$E$6),SUMPRODUCT(($C$3:$C3313=Party_Statement!$C$5)*($B$3:$B3313&gt;=Party_Statement!$C$6)*($B$3:$B3313&lt;=Party_Statement!$E$6)),""))</f>
        <v/>
      </c>
    </row>
    <row r="3314" spans="1:11" x14ac:dyDescent="0.2">
      <c r="A3314" s="196">
        <f>Sales_Entry!A3314</f>
        <v>0</v>
      </c>
      <c r="B3314" s="197">
        <f>Sales_Entry!B3314</f>
        <v>0</v>
      </c>
      <c r="C3314" s="198">
        <f>Sales_Entry!D3314</f>
        <v>0</v>
      </c>
      <c r="D3314" s="198" t="s">
        <v>1388</v>
      </c>
      <c r="E3314" s="198">
        <f>Sales_Entry!C3314</f>
        <v>0</v>
      </c>
      <c r="F3314" s="198">
        <f>Sales_Entry!E3314</f>
        <v>0</v>
      </c>
      <c r="G3314" s="199">
        <f>N(Sales_Entry!J3314)</f>
        <v>0</v>
      </c>
      <c r="H3314" s="199">
        <v>0</v>
      </c>
      <c r="I3314" s="199">
        <f t="shared" si="51"/>
        <v>0</v>
      </c>
      <c r="J3314" s="200"/>
      <c r="K3314" s="200" t="str" cm="1">
        <f t="array" ref="K3314">IF($C3314="","",IF(AND($C3314=Party_Statement!$C$5,$B3314&gt;=Party_Statement!$C$6,$B3314&lt;=Party_Statement!$E$6),SUMPRODUCT(($C$3:$C3314=Party_Statement!$C$5)*($B$3:$B3314&gt;=Party_Statement!$C$6)*($B$3:$B3314&lt;=Party_Statement!$E$6)),""))</f>
        <v/>
      </c>
    </row>
    <row r="3315" spans="1:11" x14ac:dyDescent="0.2">
      <c r="A3315" s="196">
        <f>Sales_Entry!A3315</f>
        <v>0</v>
      </c>
      <c r="B3315" s="197">
        <f>Sales_Entry!B3315</f>
        <v>0</v>
      </c>
      <c r="C3315" s="198">
        <f>Sales_Entry!D3315</f>
        <v>0</v>
      </c>
      <c r="D3315" s="198" t="s">
        <v>1388</v>
      </c>
      <c r="E3315" s="198">
        <f>Sales_Entry!C3315</f>
        <v>0</v>
      </c>
      <c r="F3315" s="198">
        <f>Sales_Entry!E3315</f>
        <v>0</v>
      </c>
      <c r="G3315" s="199">
        <f>N(Sales_Entry!J3315)</f>
        <v>0</v>
      </c>
      <c r="H3315" s="199">
        <v>0</v>
      </c>
      <c r="I3315" s="199">
        <f t="shared" si="51"/>
        <v>0</v>
      </c>
      <c r="J3315" s="200"/>
      <c r="K3315" s="200" t="str" cm="1">
        <f t="array" ref="K3315">IF($C3315="","",IF(AND($C3315=Party_Statement!$C$5,$B3315&gt;=Party_Statement!$C$6,$B3315&lt;=Party_Statement!$E$6),SUMPRODUCT(($C$3:$C3315=Party_Statement!$C$5)*($B$3:$B3315&gt;=Party_Statement!$C$6)*($B$3:$B3315&lt;=Party_Statement!$E$6)),""))</f>
        <v/>
      </c>
    </row>
    <row r="3316" spans="1:11" x14ac:dyDescent="0.2">
      <c r="A3316" s="196">
        <f>Sales_Entry!A3316</f>
        <v>0</v>
      </c>
      <c r="B3316" s="197">
        <f>Sales_Entry!B3316</f>
        <v>0</v>
      </c>
      <c r="C3316" s="198">
        <f>Sales_Entry!D3316</f>
        <v>0</v>
      </c>
      <c r="D3316" s="198" t="s">
        <v>1388</v>
      </c>
      <c r="E3316" s="198">
        <f>Sales_Entry!C3316</f>
        <v>0</v>
      </c>
      <c r="F3316" s="198">
        <f>Sales_Entry!E3316</f>
        <v>0</v>
      </c>
      <c r="G3316" s="199">
        <f>N(Sales_Entry!J3316)</f>
        <v>0</v>
      </c>
      <c r="H3316" s="199">
        <v>0</v>
      </c>
      <c r="I3316" s="199">
        <f t="shared" si="51"/>
        <v>0</v>
      </c>
      <c r="J3316" s="200"/>
      <c r="K3316" s="200" t="str" cm="1">
        <f t="array" ref="K3316">IF($C3316="","",IF(AND($C3316=Party_Statement!$C$5,$B3316&gt;=Party_Statement!$C$6,$B3316&lt;=Party_Statement!$E$6),SUMPRODUCT(($C$3:$C3316=Party_Statement!$C$5)*($B$3:$B3316&gt;=Party_Statement!$C$6)*($B$3:$B3316&lt;=Party_Statement!$E$6)),""))</f>
        <v/>
      </c>
    </row>
    <row r="3317" spans="1:11" x14ac:dyDescent="0.2">
      <c r="A3317" s="196">
        <f>Sales_Entry!A3317</f>
        <v>0</v>
      </c>
      <c r="B3317" s="197">
        <f>Sales_Entry!B3317</f>
        <v>0</v>
      </c>
      <c r="C3317" s="198">
        <f>Sales_Entry!D3317</f>
        <v>0</v>
      </c>
      <c r="D3317" s="198" t="s">
        <v>1388</v>
      </c>
      <c r="E3317" s="198">
        <f>Sales_Entry!C3317</f>
        <v>0</v>
      </c>
      <c r="F3317" s="198">
        <f>Sales_Entry!E3317</f>
        <v>0</v>
      </c>
      <c r="G3317" s="199">
        <f>N(Sales_Entry!J3317)</f>
        <v>0</v>
      </c>
      <c r="H3317" s="199">
        <v>0</v>
      </c>
      <c r="I3317" s="199">
        <f t="shared" si="51"/>
        <v>0</v>
      </c>
      <c r="J3317" s="200"/>
      <c r="K3317" s="200" t="str" cm="1">
        <f t="array" ref="K3317">IF($C3317="","",IF(AND($C3317=Party_Statement!$C$5,$B3317&gt;=Party_Statement!$C$6,$B3317&lt;=Party_Statement!$E$6),SUMPRODUCT(($C$3:$C3317=Party_Statement!$C$5)*($B$3:$B3317&gt;=Party_Statement!$C$6)*($B$3:$B3317&lt;=Party_Statement!$E$6)),""))</f>
        <v/>
      </c>
    </row>
    <row r="3318" spans="1:11" x14ac:dyDescent="0.2">
      <c r="A3318" s="196">
        <f>Sales_Entry!A3318</f>
        <v>0</v>
      </c>
      <c r="B3318" s="197">
        <f>Sales_Entry!B3318</f>
        <v>0</v>
      </c>
      <c r="C3318" s="198">
        <f>Sales_Entry!D3318</f>
        <v>0</v>
      </c>
      <c r="D3318" s="198" t="s">
        <v>1388</v>
      </c>
      <c r="E3318" s="198">
        <f>Sales_Entry!C3318</f>
        <v>0</v>
      </c>
      <c r="F3318" s="198">
        <f>Sales_Entry!E3318</f>
        <v>0</v>
      </c>
      <c r="G3318" s="199">
        <f>N(Sales_Entry!J3318)</f>
        <v>0</v>
      </c>
      <c r="H3318" s="199">
        <v>0</v>
      </c>
      <c r="I3318" s="199">
        <f t="shared" si="51"/>
        <v>0</v>
      </c>
      <c r="J3318" s="200"/>
      <c r="K3318" s="200" t="str" cm="1">
        <f t="array" ref="K3318">IF($C3318="","",IF(AND($C3318=Party_Statement!$C$5,$B3318&gt;=Party_Statement!$C$6,$B3318&lt;=Party_Statement!$E$6),SUMPRODUCT(($C$3:$C3318=Party_Statement!$C$5)*($B$3:$B3318&gt;=Party_Statement!$C$6)*($B$3:$B3318&lt;=Party_Statement!$E$6)),""))</f>
        <v/>
      </c>
    </row>
    <row r="3319" spans="1:11" x14ac:dyDescent="0.2">
      <c r="A3319" s="196">
        <f>Sales_Entry!A3319</f>
        <v>0</v>
      </c>
      <c r="B3319" s="197">
        <f>Sales_Entry!B3319</f>
        <v>0</v>
      </c>
      <c r="C3319" s="198">
        <f>Sales_Entry!D3319</f>
        <v>0</v>
      </c>
      <c r="D3319" s="198" t="s">
        <v>1388</v>
      </c>
      <c r="E3319" s="198">
        <f>Sales_Entry!C3319</f>
        <v>0</v>
      </c>
      <c r="F3319" s="198">
        <f>Sales_Entry!E3319</f>
        <v>0</v>
      </c>
      <c r="G3319" s="199">
        <f>N(Sales_Entry!J3319)</f>
        <v>0</v>
      </c>
      <c r="H3319" s="199">
        <v>0</v>
      </c>
      <c r="I3319" s="199">
        <f t="shared" si="51"/>
        <v>0</v>
      </c>
      <c r="J3319" s="200"/>
      <c r="K3319" s="200" t="str" cm="1">
        <f t="array" ref="K3319">IF($C3319="","",IF(AND($C3319=Party_Statement!$C$5,$B3319&gt;=Party_Statement!$C$6,$B3319&lt;=Party_Statement!$E$6),SUMPRODUCT(($C$3:$C3319=Party_Statement!$C$5)*($B$3:$B3319&gt;=Party_Statement!$C$6)*($B$3:$B3319&lt;=Party_Statement!$E$6)),""))</f>
        <v/>
      </c>
    </row>
    <row r="3320" spans="1:11" x14ac:dyDescent="0.2">
      <c r="A3320" s="196">
        <f>Sales_Entry!A3320</f>
        <v>0</v>
      </c>
      <c r="B3320" s="197">
        <f>Sales_Entry!B3320</f>
        <v>0</v>
      </c>
      <c r="C3320" s="198">
        <f>Sales_Entry!D3320</f>
        <v>0</v>
      </c>
      <c r="D3320" s="198" t="s">
        <v>1388</v>
      </c>
      <c r="E3320" s="198">
        <f>Sales_Entry!C3320</f>
        <v>0</v>
      </c>
      <c r="F3320" s="198">
        <f>Sales_Entry!E3320</f>
        <v>0</v>
      </c>
      <c r="G3320" s="199">
        <f>N(Sales_Entry!J3320)</f>
        <v>0</v>
      </c>
      <c r="H3320" s="199">
        <v>0</v>
      </c>
      <c r="I3320" s="199">
        <f t="shared" si="51"/>
        <v>0</v>
      </c>
      <c r="J3320" s="200"/>
      <c r="K3320" s="200" t="str" cm="1">
        <f t="array" ref="K3320">IF($C3320="","",IF(AND($C3320=Party_Statement!$C$5,$B3320&gt;=Party_Statement!$C$6,$B3320&lt;=Party_Statement!$E$6),SUMPRODUCT(($C$3:$C3320=Party_Statement!$C$5)*($B$3:$B3320&gt;=Party_Statement!$C$6)*($B$3:$B3320&lt;=Party_Statement!$E$6)),""))</f>
        <v/>
      </c>
    </row>
    <row r="3321" spans="1:11" x14ac:dyDescent="0.2">
      <c r="A3321" s="196">
        <f>Sales_Entry!A3321</f>
        <v>0</v>
      </c>
      <c r="B3321" s="197">
        <f>Sales_Entry!B3321</f>
        <v>0</v>
      </c>
      <c r="C3321" s="198">
        <f>Sales_Entry!D3321</f>
        <v>0</v>
      </c>
      <c r="D3321" s="198" t="s">
        <v>1388</v>
      </c>
      <c r="E3321" s="198">
        <f>Sales_Entry!C3321</f>
        <v>0</v>
      </c>
      <c r="F3321" s="198">
        <f>Sales_Entry!E3321</f>
        <v>0</v>
      </c>
      <c r="G3321" s="199">
        <f>N(Sales_Entry!J3321)</f>
        <v>0</v>
      </c>
      <c r="H3321" s="199">
        <v>0</v>
      </c>
      <c r="I3321" s="199">
        <f t="shared" si="51"/>
        <v>0</v>
      </c>
      <c r="J3321" s="200"/>
      <c r="K3321" s="200" t="str" cm="1">
        <f t="array" ref="K3321">IF($C3321="","",IF(AND($C3321=Party_Statement!$C$5,$B3321&gt;=Party_Statement!$C$6,$B3321&lt;=Party_Statement!$E$6),SUMPRODUCT(($C$3:$C3321=Party_Statement!$C$5)*($B$3:$B3321&gt;=Party_Statement!$C$6)*($B$3:$B3321&lt;=Party_Statement!$E$6)),""))</f>
        <v/>
      </c>
    </row>
    <row r="3322" spans="1:11" x14ac:dyDescent="0.2">
      <c r="A3322" s="196">
        <f>Sales_Entry!A3322</f>
        <v>0</v>
      </c>
      <c r="B3322" s="197">
        <f>Sales_Entry!B3322</f>
        <v>0</v>
      </c>
      <c r="C3322" s="198">
        <f>Sales_Entry!D3322</f>
        <v>0</v>
      </c>
      <c r="D3322" s="198" t="s">
        <v>1388</v>
      </c>
      <c r="E3322" s="198">
        <f>Sales_Entry!C3322</f>
        <v>0</v>
      </c>
      <c r="F3322" s="198">
        <f>Sales_Entry!E3322</f>
        <v>0</v>
      </c>
      <c r="G3322" s="199">
        <f>N(Sales_Entry!J3322)</f>
        <v>0</v>
      </c>
      <c r="H3322" s="199">
        <v>0</v>
      </c>
      <c r="I3322" s="199">
        <f t="shared" si="51"/>
        <v>0</v>
      </c>
      <c r="J3322" s="200"/>
      <c r="K3322" s="200" t="str" cm="1">
        <f t="array" ref="K3322">IF($C3322="","",IF(AND($C3322=Party_Statement!$C$5,$B3322&gt;=Party_Statement!$C$6,$B3322&lt;=Party_Statement!$E$6),SUMPRODUCT(($C$3:$C3322=Party_Statement!$C$5)*($B$3:$B3322&gt;=Party_Statement!$C$6)*($B$3:$B3322&lt;=Party_Statement!$E$6)),""))</f>
        <v/>
      </c>
    </row>
    <row r="3323" spans="1:11" x14ac:dyDescent="0.2">
      <c r="A3323" s="196">
        <f>Sales_Entry!A3323</f>
        <v>0</v>
      </c>
      <c r="B3323" s="197">
        <f>Sales_Entry!B3323</f>
        <v>0</v>
      </c>
      <c r="C3323" s="198">
        <f>Sales_Entry!D3323</f>
        <v>0</v>
      </c>
      <c r="D3323" s="198" t="s">
        <v>1388</v>
      </c>
      <c r="E3323" s="198">
        <f>Sales_Entry!C3323</f>
        <v>0</v>
      </c>
      <c r="F3323" s="198">
        <f>Sales_Entry!E3323</f>
        <v>0</v>
      </c>
      <c r="G3323" s="199">
        <f>N(Sales_Entry!J3323)</f>
        <v>0</v>
      </c>
      <c r="H3323" s="199">
        <v>0</v>
      </c>
      <c r="I3323" s="199">
        <f t="shared" si="51"/>
        <v>0</v>
      </c>
      <c r="J3323" s="200"/>
      <c r="K3323" s="200" t="str" cm="1">
        <f t="array" ref="K3323">IF($C3323="","",IF(AND($C3323=Party_Statement!$C$5,$B3323&gt;=Party_Statement!$C$6,$B3323&lt;=Party_Statement!$E$6),SUMPRODUCT(($C$3:$C3323=Party_Statement!$C$5)*($B$3:$B3323&gt;=Party_Statement!$C$6)*($B$3:$B3323&lt;=Party_Statement!$E$6)),""))</f>
        <v/>
      </c>
    </row>
    <row r="3324" spans="1:11" x14ac:dyDescent="0.2">
      <c r="A3324" s="196">
        <f>Sales_Entry!A3324</f>
        <v>0</v>
      </c>
      <c r="B3324" s="197">
        <f>Sales_Entry!B3324</f>
        <v>0</v>
      </c>
      <c r="C3324" s="198">
        <f>Sales_Entry!D3324</f>
        <v>0</v>
      </c>
      <c r="D3324" s="198" t="s">
        <v>1388</v>
      </c>
      <c r="E3324" s="198">
        <f>Sales_Entry!C3324</f>
        <v>0</v>
      </c>
      <c r="F3324" s="198">
        <f>Sales_Entry!E3324</f>
        <v>0</v>
      </c>
      <c r="G3324" s="199">
        <f>N(Sales_Entry!J3324)</f>
        <v>0</v>
      </c>
      <c r="H3324" s="199">
        <v>0</v>
      </c>
      <c r="I3324" s="199">
        <f t="shared" si="51"/>
        <v>0</v>
      </c>
      <c r="J3324" s="200"/>
      <c r="K3324" s="200" t="str" cm="1">
        <f t="array" ref="K3324">IF($C3324="","",IF(AND($C3324=Party_Statement!$C$5,$B3324&gt;=Party_Statement!$C$6,$B3324&lt;=Party_Statement!$E$6),SUMPRODUCT(($C$3:$C3324=Party_Statement!$C$5)*($B$3:$B3324&gt;=Party_Statement!$C$6)*($B$3:$B3324&lt;=Party_Statement!$E$6)),""))</f>
        <v/>
      </c>
    </row>
    <row r="3325" spans="1:11" x14ac:dyDescent="0.2">
      <c r="A3325" s="196">
        <f>Sales_Entry!A3325</f>
        <v>0</v>
      </c>
      <c r="B3325" s="197">
        <f>Sales_Entry!B3325</f>
        <v>0</v>
      </c>
      <c r="C3325" s="198">
        <f>Sales_Entry!D3325</f>
        <v>0</v>
      </c>
      <c r="D3325" s="198" t="s">
        <v>1388</v>
      </c>
      <c r="E3325" s="198">
        <f>Sales_Entry!C3325</f>
        <v>0</v>
      </c>
      <c r="F3325" s="198">
        <f>Sales_Entry!E3325</f>
        <v>0</v>
      </c>
      <c r="G3325" s="199">
        <f>N(Sales_Entry!J3325)</f>
        <v>0</v>
      </c>
      <c r="H3325" s="199">
        <v>0</v>
      </c>
      <c r="I3325" s="199">
        <f t="shared" si="51"/>
        <v>0</v>
      </c>
      <c r="J3325" s="200"/>
      <c r="K3325" s="200" t="str" cm="1">
        <f t="array" ref="K3325">IF($C3325="","",IF(AND($C3325=Party_Statement!$C$5,$B3325&gt;=Party_Statement!$C$6,$B3325&lt;=Party_Statement!$E$6),SUMPRODUCT(($C$3:$C3325=Party_Statement!$C$5)*($B$3:$B3325&gt;=Party_Statement!$C$6)*($B$3:$B3325&lt;=Party_Statement!$E$6)),""))</f>
        <v/>
      </c>
    </row>
    <row r="3326" spans="1:11" x14ac:dyDescent="0.2">
      <c r="A3326" s="196">
        <f>Sales_Entry!A3326</f>
        <v>0</v>
      </c>
      <c r="B3326" s="197">
        <f>Sales_Entry!B3326</f>
        <v>0</v>
      </c>
      <c r="C3326" s="198">
        <f>Sales_Entry!D3326</f>
        <v>0</v>
      </c>
      <c r="D3326" s="198" t="s">
        <v>1388</v>
      </c>
      <c r="E3326" s="198">
        <f>Sales_Entry!C3326</f>
        <v>0</v>
      </c>
      <c r="F3326" s="198">
        <f>Sales_Entry!E3326</f>
        <v>0</v>
      </c>
      <c r="G3326" s="199">
        <f>N(Sales_Entry!J3326)</f>
        <v>0</v>
      </c>
      <c r="H3326" s="199">
        <v>0</v>
      </c>
      <c r="I3326" s="199">
        <f t="shared" si="51"/>
        <v>0</v>
      </c>
      <c r="J3326" s="200"/>
      <c r="K3326" s="200" t="str" cm="1">
        <f t="array" ref="K3326">IF($C3326="","",IF(AND($C3326=Party_Statement!$C$5,$B3326&gt;=Party_Statement!$C$6,$B3326&lt;=Party_Statement!$E$6),SUMPRODUCT(($C$3:$C3326=Party_Statement!$C$5)*($B$3:$B3326&gt;=Party_Statement!$C$6)*($B$3:$B3326&lt;=Party_Statement!$E$6)),""))</f>
        <v/>
      </c>
    </row>
    <row r="3327" spans="1:11" x14ac:dyDescent="0.2">
      <c r="A3327" s="196">
        <f>Sales_Entry!A3327</f>
        <v>0</v>
      </c>
      <c r="B3327" s="197">
        <f>Sales_Entry!B3327</f>
        <v>0</v>
      </c>
      <c r="C3327" s="198">
        <f>Sales_Entry!D3327</f>
        <v>0</v>
      </c>
      <c r="D3327" s="198" t="s">
        <v>1388</v>
      </c>
      <c r="E3327" s="198">
        <f>Sales_Entry!C3327</f>
        <v>0</v>
      </c>
      <c r="F3327" s="198">
        <f>Sales_Entry!E3327</f>
        <v>0</v>
      </c>
      <c r="G3327" s="199">
        <f>N(Sales_Entry!J3327)</f>
        <v>0</v>
      </c>
      <c r="H3327" s="199">
        <v>0</v>
      </c>
      <c r="I3327" s="199">
        <f t="shared" si="51"/>
        <v>0</v>
      </c>
      <c r="J3327" s="200"/>
      <c r="K3327" s="200" t="str" cm="1">
        <f t="array" ref="K3327">IF($C3327="","",IF(AND($C3327=Party_Statement!$C$5,$B3327&gt;=Party_Statement!$C$6,$B3327&lt;=Party_Statement!$E$6),SUMPRODUCT(($C$3:$C3327=Party_Statement!$C$5)*($B$3:$B3327&gt;=Party_Statement!$C$6)*($B$3:$B3327&lt;=Party_Statement!$E$6)),""))</f>
        <v/>
      </c>
    </row>
    <row r="3328" spans="1:11" x14ac:dyDescent="0.2">
      <c r="A3328" s="196">
        <f>Sales_Entry!A3328</f>
        <v>0</v>
      </c>
      <c r="B3328" s="197">
        <f>Sales_Entry!B3328</f>
        <v>0</v>
      </c>
      <c r="C3328" s="198">
        <f>Sales_Entry!D3328</f>
        <v>0</v>
      </c>
      <c r="D3328" s="198" t="s">
        <v>1388</v>
      </c>
      <c r="E3328" s="198">
        <f>Sales_Entry!C3328</f>
        <v>0</v>
      </c>
      <c r="F3328" s="198">
        <f>Sales_Entry!E3328</f>
        <v>0</v>
      </c>
      <c r="G3328" s="199">
        <f>N(Sales_Entry!J3328)</f>
        <v>0</v>
      </c>
      <c r="H3328" s="199">
        <v>0</v>
      </c>
      <c r="I3328" s="199">
        <f t="shared" si="51"/>
        <v>0</v>
      </c>
      <c r="J3328" s="200"/>
      <c r="K3328" s="200" t="str" cm="1">
        <f t="array" ref="K3328">IF($C3328="","",IF(AND($C3328=Party_Statement!$C$5,$B3328&gt;=Party_Statement!$C$6,$B3328&lt;=Party_Statement!$E$6),SUMPRODUCT(($C$3:$C3328=Party_Statement!$C$5)*($B$3:$B3328&gt;=Party_Statement!$C$6)*($B$3:$B3328&lt;=Party_Statement!$E$6)),""))</f>
        <v/>
      </c>
    </row>
    <row r="3329" spans="1:11" x14ac:dyDescent="0.2">
      <c r="A3329" s="196">
        <f>Sales_Entry!A3329</f>
        <v>0</v>
      </c>
      <c r="B3329" s="197">
        <f>Sales_Entry!B3329</f>
        <v>0</v>
      </c>
      <c r="C3329" s="198">
        <f>Sales_Entry!D3329</f>
        <v>0</v>
      </c>
      <c r="D3329" s="198" t="s">
        <v>1388</v>
      </c>
      <c r="E3329" s="198">
        <f>Sales_Entry!C3329</f>
        <v>0</v>
      </c>
      <c r="F3329" s="198">
        <f>Sales_Entry!E3329</f>
        <v>0</v>
      </c>
      <c r="G3329" s="199">
        <f>N(Sales_Entry!J3329)</f>
        <v>0</v>
      </c>
      <c r="H3329" s="199">
        <v>0</v>
      </c>
      <c r="I3329" s="199">
        <f t="shared" si="51"/>
        <v>0</v>
      </c>
      <c r="J3329" s="200"/>
      <c r="K3329" s="200" t="str" cm="1">
        <f t="array" ref="K3329">IF($C3329="","",IF(AND($C3329=Party_Statement!$C$5,$B3329&gt;=Party_Statement!$C$6,$B3329&lt;=Party_Statement!$E$6),SUMPRODUCT(($C$3:$C3329=Party_Statement!$C$5)*($B$3:$B3329&gt;=Party_Statement!$C$6)*($B$3:$B3329&lt;=Party_Statement!$E$6)),""))</f>
        <v/>
      </c>
    </row>
    <row r="3330" spans="1:11" x14ac:dyDescent="0.2">
      <c r="A3330" s="196">
        <f>Sales_Entry!A3330</f>
        <v>0</v>
      </c>
      <c r="B3330" s="197">
        <f>Sales_Entry!B3330</f>
        <v>0</v>
      </c>
      <c r="C3330" s="198">
        <f>Sales_Entry!D3330</f>
        <v>0</v>
      </c>
      <c r="D3330" s="198" t="s">
        <v>1388</v>
      </c>
      <c r="E3330" s="198">
        <f>Sales_Entry!C3330</f>
        <v>0</v>
      </c>
      <c r="F3330" s="198">
        <f>Sales_Entry!E3330</f>
        <v>0</v>
      </c>
      <c r="G3330" s="199">
        <f>N(Sales_Entry!J3330)</f>
        <v>0</v>
      </c>
      <c r="H3330" s="199">
        <v>0</v>
      </c>
      <c r="I3330" s="199">
        <f t="shared" si="51"/>
        <v>0</v>
      </c>
      <c r="J3330" s="200"/>
      <c r="K3330" s="200" t="str" cm="1">
        <f t="array" ref="K3330">IF($C3330="","",IF(AND($C3330=Party_Statement!$C$5,$B3330&gt;=Party_Statement!$C$6,$B3330&lt;=Party_Statement!$E$6),SUMPRODUCT(($C$3:$C3330=Party_Statement!$C$5)*($B$3:$B3330&gt;=Party_Statement!$C$6)*($B$3:$B3330&lt;=Party_Statement!$E$6)),""))</f>
        <v/>
      </c>
    </row>
    <row r="3331" spans="1:11" x14ac:dyDescent="0.2">
      <c r="A3331" s="196">
        <f>Sales_Entry!A3331</f>
        <v>0</v>
      </c>
      <c r="B3331" s="197">
        <f>Sales_Entry!B3331</f>
        <v>0</v>
      </c>
      <c r="C3331" s="198">
        <f>Sales_Entry!D3331</f>
        <v>0</v>
      </c>
      <c r="D3331" s="198" t="s">
        <v>1388</v>
      </c>
      <c r="E3331" s="198">
        <f>Sales_Entry!C3331</f>
        <v>0</v>
      </c>
      <c r="F3331" s="198">
        <f>Sales_Entry!E3331</f>
        <v>0</v>
      </c>
      <c r="G3331" s="199">
        <f>N(Sales_Entry!J3331)</f>
        <v>0</v>
      </c>
      <c r="H3331" s="199">
        <v>0</v>
      </c>
      <c r="I3331" s="199">
        <f t="shared" si="51"/>
        <v>0</v>
      </c>
      <c r="J3331" s="200"/>
      <c r="K3331" s="200" t="str" cm="1">
        <f t="array" ref="K3331">IF($C3331="","",IF(AND($C3331=Party_Statement!$C$5,$B3331&gt;=Party_Statement!$C$6,$B3331&lt;=Party_Statement!$E$6),SUMPRODUCT(($C$3:$C3331=Party_Statement!$C$5)*($B$3:$B3331&gt;=Party_Statement!$C$6)*($B$3:$B3331&lt;=Party_Statement!$E$6)),""))</f>
        <v/>
      </c>
    </row>
    <row r="3332" spans="1:11" x14ac:dyDescent="0.2">
      <c r="A3332" s="196">
        <f>Sales_Entry!A3332</f>
        <v>0</v>
      </c>
      <c r="B3332" s="197">
        <f>Sales_Entry!B3332</f>
        <v>0</v>
      </c>
      <c r="C3332" s="198">
        <f>Sales_Entry!D3332</f>
        <v>0</v>
      </c>
      <c r="D3332" s="198" t="s">
        <v>1388</v>
      </c>
      <c r="E3332" s="198">
        <f>Sales_Entry!C3332</f>
        <v>0</v>
      </c>
      <c r="F3332" s="198">
        <f>Sales_Entry!E3332</f>
        <v>0</v>
      </c>
      <c r="G3332" s="199">
        <f>N(Sales_Entry!J3332)</f>
        <v>0</v>
      </c>
      <c r="H3332" s="199">
        <v>0</v>
      </c>
      <c r="I3332" s="199">
        <f t="shared" ref="I3332:I3395" si="52">IF($C3332="","",$G3332-$H3332)</f>
        <v>0</v>
      </c>
      <c r="J3332" s="200"/>
      <c r="K3332" s="200" t="str" cm="1">
        <f t="array" ref="K3332">IF($C3332="","",IF(AND($C3332=Party_Statement!$C$5,$B3332&gt;=Party_Statement!$C$6,$B3332&lt;=Party_Statement!$E$6),SUMPRODUCT(($C$3:$C3332=Party_Statement!$C$5)*($B$3:$B3332&gt;=Party_Statement!$C$6)*($B$3:$B3332&lt;=Party_Statement!$E$6)),""))</f>
        <v/>
      </c>
    </row>
    <row r="3333" spans="1:11" x14ac:dyDescent="0.2">
      <c r="A3333" s="196">
        <f>Sales_Entry!A3333</f>
        <v>0</v>
      </c>
      <c r="B3333" s="197">
        <f>Sales_Entry!B3333</f>
        <v>0</v>
      </c>
      <c r="C3333" s="198">
        <f>Sales_Entry!D3333</f>
        <v>0</v>
      </c>
      <c r="D3333" s="198" t="s">
        <v>1388</v>
      </c>
      <c r="E3333" s="198">
        <f>Sales_Entry!C3333</f>
        <v>0</v>
      </c>
      <c r="F3333" s="198">
        <f>Sales_Entry!E3333</f>
        <v>0</v>
      </c>
      <c r="G3333" s="199">
        <f>N(Sales_Entry!J3333)</f>
        <v>0</v>
      </c>
      <c r="H3333" s="199">
        <v>0</v>
      </c>
      <c r="I3333" s="199">
        <f t="shared" si="52"/>
        <v>0</v>
      </c>
      <c r="J3333" s="200"/>
      <c r="K3333" s="200" t="str" cm="1">
        <f t="array" ref="K3333">IF($C3333="","",IF(AND($C3333=Party_Statement!$C$5,$B3333&gt;=Party_Statement!$C$6,$B3333&lt;=Party_Statement!$E$6),SUMPRODUCT(($C$3:$C3333=Party_Statement!$C$5)*($B$3:$B3333&gt;=Party_Statement!$C$6)*($B$3:$B3333&lt;=Party_Statement!$E$6)),""))</f>
        <v/>
      </c>
    </row>
    <row r="3334" spans="1:11" x14ac:dyDescent="0.2">
      <c r="A3334" s="196">
        <f>Sales_Entry!A3334</f>
        <v>0</v>
      </c>
      <c r="B3334" s="197">
        <f>Sales_Entry!B3334</f>
        <v>0</v>
      </c>
      <c r="C3334" s="198">
        <f>Sales_Entry!D3334</f>
        <v>0</v>
      </c>
      <c r="D3334" s="198" t="s">
        <v>1388</v>
      </c>
      <c r="E3334" s="198">
        <f>Sales_Entry!C3334</f>
        <v>0</v>
      </c>
      <c r="F3334" s="198">
        <f>Sales_Entry!E3334</f>
        <v>0</v>
      </c>
      <c r="G3334" s="199">
        <f>N(Sales_Entry!J3334)</f>
        <v>0</v>
      </c>
      <c r="H3334" s="199">
        <v>0</v>
      </c>
      <c r="I3334" s="199">
        <f t="shared" si="52"/>
        <v>0</v>
      </c>
      <c r="J3334" s="200"/>
      <c r="K3334" s="200" t="str" cm="1">
        <f t="array" ref="K3334">IF($C3334="","",IF(AND($C3334=Party_Statement!$C$5,$B3334&gt;=Party_Statement!$C$6,$B3334&lt;=Party_Statement!$E$6),SUMPRODUCT(($C$3:$C3334=Party_Statement!$C$5)*($B$3:$B3334&gt;=Party_Statement!$C$6)*($B$3:$B3334&lt;=Party_Statement!$E$6)),""))</f>
        <v/>
      </c>
    </row>
    <row r="3335" spans="1:11" x14ac:dyDescent="0.2">
      <c r="A3335" s="196">
        <f>Sales_Entry!A3335</f>
        <v>0</v>
      </c>
      <c r="B3335" s="197">
        <f>Sales_Entry!B3335</f>
        <v>0</v>
      </c>
      <c r="C3335" s="198">
        <f>Sales_Entry!D3335</f>
        <v>0</v>
      </c>
      <c r="D3335" s="198" t="s">
        <v>1388</v>
      </c>
      <c r="E3335" s="198">
        <f>Sales_Entry!C3335</f>
        <v>0</v>
      </c>
      <c r="F3335" s="198">
        <f>Sales_Entry!E3335</f>
        <v>0</v>
      </c>
      <c r="G3335" s="199">
        <f>N(Sales_Entry!J3335)</f>
        <v>0</v>
      </c>
      <c r="H3335" s="199">
        <v>0</v>
      </c>
      <c r="I3335" s="199">
        <f t="shared" si="52"/>
        <v>0</v>
      </c>
      <c r="J3335" s="200"/>
      <c r="K3335" s="200" t="str" cm="1">
        <f t="array" ref="K3335">IF($C3335="","",IF(AND($C3335=Party_Statement!$C$5,$B3335&gt;=Party_Statement!$C$6,$B3335&lt;=Party_Statement!$E$6),SUMPRODUCT(($C$3:$C3335=Party_Statement!$C$5)*($B$3:$B3335&gt;=Party_Statement!$C$6)*($B$3:$B3335&lt;=Party_Statement!$E$6)),""))</f>
        <v/>
      </c>
    </row>
    <row r="3336" spans="1:11" x14ac:dyDescent="0.2">
      <c r="A3336" s="196">
        <f>Sales_Entry!A3336</f>
        <v>0</v>
      </c>
      <c r="B3336" s="197">
        <f>Sales_Entry!B3336</f>
        <v>0</v>
      </c>
      <c r="C3336" s="198">
        <f>Sales_Entry!D3336</f>
        <v>0</v>
      </c>
      <c r="D3336" s="198" t="s">
        <v>1388</v>
      </c>
      <c r="E3336" s="198">
        <f>Sales_Entry!C3336</f>
        <v>0</v>
      </c>
      <c r="F3336" s="198">
        <f>Sales_Entry!E3336</f>
        <v>0</v>
      </c>
      <c r="G3336" s="199">
        <f>N(Sales_Entry!J3336)</f>
        <v>0</v>
      </c>
      <c r="H3336" s="199">
        <v>0</v>
      </c>
      <c r="I3336" s="199">
        <f t="shared" si="52"/>
        <v>0</v>
      </c>
      <c r="J3336" s="200"/>
      <c r="K3336" s="200" t="str" cm="1">
        <f t="array" ref="K3336">IF($C3336="","",IF(AND($C3336=Party_Statement!$C$5,$B3336&gt;=Party_Statement!$C$6,$B3336&lt;=Party_Statement!$E$6),SUMPRODUCT(($C$3:$C3336=Party_Statement!$C$5)*($B$3:$B3336&gt;=Party_Statement!$C$6)*($B$3:$B3336&lt;=Party_Statement!$E$6)),""))</f>
        <v/>
      </c>
    </row>
    <row r="3337" spans="1:11" x14ac:dyDescent="0.2">
      <c r="A3337" s="196">
        <f>Sales_Entry!A3337</f>
        <v>0</v>
      </c>
      <c r="B3337" s="197">
        <f>Sales_Entry!B3337</f>
        <v>0</v>
      </c>
      <c r="C3337" s="198">
        <f>Sales_Entry!D3337</f>
        <v>0</v>
      </c>
      <c r="D3337" s="198" t="s">
        <v>1388</v>
      </c>
      <c r="E3337" s="198">
        <f>Sales_Entry!C3337</f>
        <v>0</v>
      </c>
      <c r="F3337" s="198">
        <f>Sales_Entry!E3337</f>
        <v>0</v>
      </c>
      <c r="G3337" s="199">
        <f>N(Sales_Entry!J3337)</f>
        <v>0</v>
      </c>
      <c r="H3337" s="199">
        <v>0</v>
      </c>
      <c r="I3337" s="199">
        <f t="shared" si="52"/>
        <v>0</v>
      </c>
      <c r="J3337" s="200"/>
      <c r="K3337" s="200" t="str" cm="1">
        <f t="array" ref="K3337">IF($C3337="","",IF(AND($C3337=Party_Statement!$C$5,$B3337&gt;=Party_Statement!$C$6,$B3337&lt;=Party_Statement!$E$6),SUMPRODUCT(($C$3:$C3337=Party_Statement!$C$5)*($B$3:$B3337&gt;=Party_Statement!$C$6)*($B$3:$B3337&lt;=Party_Statement!$E$6)),""))</f>
        <v/>
      </c>
    </row>
    <row r="3338" spans="1:11" x14ac:dyDescent="0.2">
      <c r="A3338" s="196">
        <f>Sales_Entry!A3338</f>
        <v>0</v>
      </c>
      <c r="B3338" s="197">
        <f>Sales_Entry!B3338</f>
        <v>0</v>
      </c>
      <c r="C3338" s="198">
        <f>Sales_Entry!D3338</f>
        <v>0</v>
      </c>
      <c r="D3338" s="198" t="s">
        <v>1388</v>
      </c>
      <c r="E3338" s="198">
        <f>Sales_Entry!C3338</f>
        <v>0</v>
      </c>
      <c r="F3338" s="198">
        <f>Sales_Entry!E3338</f>
        <v>0</v>
      </c>
      <c r="G3338" s="199">
        <f>N(Sales_Entry!J3338)</f>
        <v>0</v>
      </c>
      <c r="H3338" s="199">
        <v>0</v>
      </c>
      <c r="I3338" s="199">
        <f t="shared" si="52"/>
        <v>0</v>
      </c>
      <c r="J3338" s="200"/>
      <c r="K3338" s="200" t="str" cm="1">
        <f t="array" ref="K3338">IF($C3338="","",IF(AND($C3338=Party_Statement!$C$5,$B3338&gt;=Party_Statement!$C$6,$B3338&lt;=Party_Statement!$E$6),SUMPRODUCT(($C$3:$C3338=Party_Statement!$C$5)*($B$3:$B3338&gt;=Party_Statement!$C$6)*($B$3:$B3338&lt;=Party_Statement!$E$6)),""))</f>
        <v/>
      </c>
    </row>
    <row r="3339" spans="1:11" x14ac:dyDescent="0.2">
      <c r="A3339" s="196">
        <f>Sales_Entry!A3339</f>
        <v>0</v>
      </c>
      <c r="B3339" s="197">
        <f>Sales_Entry!B3339</f>
        <v>0</v>
      </c>
      <c r="C3339" s="198">
        <f>Sales_Entry!D3339</f>
        <v>0</v>
      </c>
      <c r="D3339" s="198" t="s">
        <v>1388</v>
      </c>
      <c r="E3339" s="198">
        <f>Sales_Entry!C3339</f>
        <v>0</v>
      </c>
      <c r="F3339" s="198">
        <f>Sales_Entry!E3339</f>
        <v>0</v>
      </c>
      <c r="G3339" s="199">
        <f>N(Sales_Entry!J3339)</f>
        <v>0</v>
      </c>
      <c r="H3339" s="199">
        <v>0</v>
      </c>
      <c r="I3339" s="199">
        <f t="shared" si="52"/>
        <v>0</v>
      </c>
      <c r="J3339" s="200"/>
      <c r="K3339" s="200" t="str" cm="1">
        <f t="array" ref="K3339">IF($C3339="","",IF(AND($C3339=Party_Statement!$C$5,$B3339&gt;=Party_Statement!$C$6,$B3339&lt;=Party_Statement!$E$6),SUMPRODUCT(($C$3:$C3339=Party_Statement!$C$5)*($B$3:$B3339&gt;=Party_Statement!$C$6)*($B$3:$B3339&lt;=Party_Statement!$E$6)),""))</f>
        <v/>
      </c>
    </row>
    <row r="3340" spans="1:11" x14ac:dyDescent="0.2">
      <c r="A3340" s="196">
        <f>Sales_Entry!A3340</f>
        <v>0</v>
      </c>
      <c r="B3340" s="197">
        <f>Sales_Entry!B3340</f>
        <v>0</v>
      </c>
      <c r="C3340" s="198">
        <f>Sales_Entry!D3340</f>
        <v>0</v>
      </c>
      <c r="D3340" s="198" t="s">
        <v>1388</v>
      </c>
      <c r="E3340" s="198">
        <f>Sales_Entry!C3340</f>
        <v>0</v>
      </c>
      <c r="F3340" s="198">
        <f>Sales_Entry!E3340</f>
        <v>0</v>
      </c>
      <c r="G3340" s="199">
        <f>N(Sales_Entry!J3340)</f>
        <v>0</v>
      </c>
      <c r="H3340" s="199">
        <v>0</v>
      </c>
      <c r="I3340" s="199">
        <f t="shared" si="52"/>
        <v>0</v>
      </c>
      <c r="J3340" s="200"/>
      <c r="K3340" s="200" t="str" cm="1">
        <f t="array" ref="K3340">IF($C3340="","",IF(AND($C3340=Party_Statement!$C$5,$B3340&gt;=Party_Statement!$C$6,$B3340&lt;=Party_Statement!$E$6),SUMPRODUCT(($C$3:$C3340=Party_Statement!$C$5)*($B$3:$B3340&gt;=Party_Statement!$C$6)*($B$3:$B3340&lt;=Party_Statement!$E$6)),""))</f>
        <v/>
      </c>
    </row>
    <row r="3341" spans="1:11" x14ac:dyDescent="0.2">
      <c r="A3341" s="196">
        <f>Sales_Entry!A3341</f>
        <v>0</v>
      </c>
      <c r="B3341" s="197">
        <f>Sales_Entry!B3341</f>
        <v>0</v>
      </c>
      <c r="C3341" s="198">
        <f>Sales_Entry!D3341</f>
        <v>0</v>
      </c>
      <c r="D3341" s="198" t="s">
        <v>1388</v>
      </c>
      <c r="E3341" s="198">
        <f>Sales_Entry!C3341</f>
        <v>0</v>
      </c>
      <c r="F3341" s="198">
        <f>Sales_Entry!E3341</f>
        <v>0</v>
      </c>
      <c r="G3341" s="199">
        <f>N(Sales_Entry!J3341)</f>
        <v>0</v>
      </c>
      <c r="H3341" s="199">
        <v>0</v>
      </c>
      <c r="I3341" s="199">
        <f t="shared" si="52"/>
        <v>0</v>
      </c>
      <c r="J3341" s="200"/>
      <c r="K3341" s="200" t="str" cm="1">
        <f t="array" ref="K3341">IF($C3341="","",IF(AND($C3341=Party_Statement!$C$5,$B3341&gt;=Party_Statement!$C$6,$B3341&lt;=Party_Statement!$E$6),SUMPRODUCT(($C$3:$C3341=Party_Statement!$C$5)*($B$3:$B3341&gt;=Party_Statement!$C$6)*($B$3:$B3341&lt;=Party_Statement!$E$6)),""))</f>
        <v/>
      </c>
    </row>
    <row r="3342" spans="1:11" x14ac:dyDescent="0.2">
      <c r="A3342" s="196">
        <f>Sales_Entry!A3342</f>
        <v>0</v>
      </c>
      <c r="B3342" s="197">
        <f>Sales_Entry!B3342</f>
        <v>0</v>
      </c>
      <c r="C3342" s="198">
        <f>Sales_Entry!D3342</f>
        <v>0</v>
      </c>
      <c r="D3342" s="198" t="s">
        <v>1388</v>
      </c>
      <c r="E3342" s="198">
        <f>Sales_Entry!C3342</f>
        <v>0</v>
      </c>
      <c r="F3342" s="198">
        <f>Sales_Entry!E3342</f>
        <v>0</v>
      </c>
      <c r="G3342" s="199">
        <f>N(Sales_Entry!J3342)</f>
        <v>0</v>
      </c>
      <c r="H3342" s="199">
        <v>0</v>
      </c>
      <c r="I3342" s="199">
        <f t="shared" si="52"/>
        <v>0</v>
      </c>
      <c r="J3342" s="200"/>
      <c r="K3342" s="200" t="str" cm="1">
        <f t="array" ref="K3342">IF($C3342="","",IF(AND($C3342=Party_Statement!$C$5,$B3342&gt;=Party_Statement!$C$6,$B3342&lt;=Party_Statement!$E$6),SUMPRODUCT(($C$3:$C3342=Party_Statement!$C$5)*($B$3:$B3342&gt;=Party_Statement!$C$6)*($B$3:$B3342&lt;=Party_Statement!$E$6)),""))</f>
        <v/>
      </c>
    </row>
    <row r="3343" spans="1:11" x14ac:dyDescent="0.2">
      <c r="A3343" s="196">
        <f>Sales_Entry!A3343</f>
        <v>0</v>
      </c>
      <c r="B3343" s="197">
        <f>Sales_Entry!B3343</f>
        <v>0</v>
      </c>
      <c r="C3343" s="198">
        <f>Sales_Entry!D3343</f>
        <v>0</v>
      </c>
      <c r="D3343" s="198" t="s">
        <v>1388</v>
      </c>
      <c r="E3343" s="198">
        <f>Sales_Entry!C3343</f>
        <v>0</v>
      </c>
      <c r="F3343" s="198">
        <f>Sales_Entry!E3343</f>
        <v>0</v>
      </c>
      <c r="G3343" s="199">
        <f>N(Sales_Entry!J3343)</f>
        <v>0</v>
      </c>
      <c r="H3343" s="199">
        <v>0</v>
      </c>
      <c r="I3343" s="199">
        <f t="shared" si="52"/>
        <v>0</v>
      </c>
      <c r="J3343" s="200"/>
      <c r="K3343" s="200" t="str" cm="1">
        <f t="array" ref="K3343">IF($C3343="","",IF(AND($C3343=Party_Statement!$C$5,$B3343&gt;=Party_Statement!$C$6,$B3343&lt;=Party_Statement!$E$6),SUMPRODUCT(($C$3:$C3343=Party_Statement!$C$5)*($B$3:$B3343&gt;=Party_Statement!$C$6)*($B$3:$B3343&lt;=Party_Statement!$E$6)),""))</f>
        <v/>
      </c>
    </row>
    <row r="3344" spans="1:11" x14ac:dyDescent="0.2">
      <c r="A3344" s="196">
        <f>Sales_Entry!A3344</f>
        <v>0</v>
      </c>
      <c r="B3344" s="197">
        <f>Sales_Entry!B3344</f>
        <v>0</v>
      </c>
      <c r="C3344" s="198">
        <f>Sales_Entry!D3344</f>
        <v>0</v>
      </c>
      <c r="D3344" s="198" t="s">
        <v>1388</v>
      </c>
      <c r="E3344" s="198">
        <f>Sales_Entry!C3344</f>
        <v>0</v>
      </c>
      <c r="F3344" s="198">
        <f>Sales_Entry!E3344</f>
        <v>0</v>
      </c>
      <c r="G3344" s="199">
        <f>N(Sales_Entry!J3344)</f>
        <v>0</v>
      </c>
      <c r="H3344" s="199">
        <v>0</v>
      </c>
      <c r="I3344" s="199">
        <f t="shared" si="52"/>
        <v>0</v>
      </c>
      <c r="J3344" s="200"/>
      <c r="K3344" s="200" t="str" cm="1">
        <f t="array" ref="K3344">IF($C3344="","",IF(AND($C3344=Party_Statement!$C$5,$B3344&gt;=Party_Statement!$C$6,$B3344&lt;=Party_Statement!$E$6),SUMPRODUCT(($C$3:$C3344=Party_Statement!$C$5)*($B$3:$B3344&gt;=Party_Statement!$C$6)*($B$3:$B3344&lt;=Party_Statement!$E$6)),""))</f>
        <v/>
      </c>
    </row>
    <row r="3345" spans="1:11" x14ac:dyDescent="0.2">
      <c r="A3345" s="196">
        <f>Sales_Entry!A3345</f>
        <v>0</v>
      </c>
      <c r="B3345" s="197">
        <f>Sales_Entry!B3345</f>
        <v>0</v>
      </c>
      <c r="C3345" s="198">
        <f>Sales_Entry!D3345</f>
        <v>0</v>
      </c>
      <c r="D3345" s="198" t="s">
        <v>1388</v>
      </c>
      <c r="E3345" s="198">
        <f>Sales_Entry!C3345</f>
        <v>0</v>
      </c>
      <c r="F3345" s="198">
        <f>Sales_Entry!E3345</f>
        <v>0</v>
      </c>
      <c r="G3345" s="199">
        <f>N(Sales_Entry!J3345)</f>
        <v>0</v>
      </c>
      <c r="H3345" s="199">
        <v>0</v>
      </c>
      <c r="I3345" s="199">
        <f t="shared" si="52"/>
        <v>0</v>
      </c>
      <c r="J3345" s="200"/>
      <c r="K3345" s="200" t="str" cm="1">
        <f t="array" ref="K3345">IF($C3345="","",IF(AND($C3345=Party_Statement!$C$5,$B3345&gt;=Party_Statement!$C$6,$B3345&lt;=Party_Statement!$E$6),SUMPRODUCT(($C$3:$C3345=Party_Statement!$C$5)*($B$3:$B3345&gt;=Party_Statement!$C$6)*($B$3:$B3345&lt;=Party_Statement!$E$6)),""))</f>
        <v/>
      </c>
    </row>
    <row r="3346" spans="1:11" x14ac:dyDescent="0.2">
      <c r="A3346" s="196">
        <f>Sales_Entry!A3346</f>
        <v>0</v>
      </c>
      <c r="B3346" s="197">
        <f>Sales_Entry!B3346</f>
        <v>0</v>
      </c>
      <c r="C3346" s="198">
        <f>Sales_Entry!D3346</f>
        <v>0</v>
      </c>
      <c r="D3346" s="198" t="s">
        <v>1388</v>
      </c>
      <c r="E3346" s="198">
        <f>Sales_Entry!C3346</f>
        <v>0</v>
      </c>
      <c r="F3346" s="198">
        <f>Sales_Entry!E3346</f>
        <v>0</v>
      </c>
      <c r="G3346" s="199">
        <f>N(Sales_Entry!J3346)</f>
        <v>0</v>
      </c>
      <c r="H3346" s="199">
        <v>0</v>
      </c>
      <c r="I3346" s="199">
        <f t="shared" si="52"/>
        <v>0</v>
      </c>
      <c r="J3346" s="200"/>
      <c r="K3346" s="200" t="str" cm="1">
        <f t="array" ref="K3346">IF($C3346="","",IF(AND($C3346=Party_Statement!$C$5,$B3346&gt;=Party_Statement!$C$6,$B3346&lt;=Party_Statement!$E$6),SUMPRODUCT(($C$3:$C3346=Party_Statement!$C$5)*($B$3:$B3346&gt;=Party_Statement!$C$6)*($B$3:$B3346&lt;=Party_Statement!$E$6)),""))</f>
        <v/>
      </c>
    </row>
    <row r="3347" spans="1:11" x14ac:dyDescent="0.2">
      <c r="A3347" s="196">
        <f>Sales_Entry!A3347</f>
        <v>0</v>
      </c>
      <c r="B3347" s="197">
        <f>Sales_Entry!B3347</f>
        <v>0</v>
      </c>
      <c r="C3347" s="198">
        <f>Sales_Entry!D3347</f>
        <v>0</v>
      </c>
      <c r="D3347" s="198" t="s">
        <v>1388</v>
      </c>
      <c r="E3347" s="198">
        <f>Sales_Entry!C3347</f>
        <v>0</v>
      </c>
      <c r="F3347" s="198">
        <f>Sales_Entry!E3347</f>
        <v>0</v>
      </c>
      <c r="G3347" s="199">
        <f>N(Sales_Entry!J3347)</f>
        <v>0</v>
      </c>
      <c r="H3347" s="199">
        <v>0</v>
      </c>
      <c r="I3347" s="199">
        <f t="shared" si="52"/>
        <v>0</v>
      </c>
      <c r="J3347" s="200"/>
      <c r="K3347" s="200" t="str" cm="1">
        <f t="array" ref="K3347">IF($C3347="","",IF(AND($C3347=Party_Statement!$C$5,$B3347&gt;=Party_Statement!$C$6,$B3347&lt;=Party_Statement!$E$6),SUMPRODUCT(($C$3:$C3347=Party_Statement!$C$5)*($B$3:$B3347&gt;=Party_Statement!$C$6)*($B$3:$B3347&lt;=Party_Statement!$E$6)),""))</f>
        <v/>
      </c>
    </row>
    <row r="3348" spans="1:11" x14ac:dyDescent="0.2">
      <c r="A3348" s="196">
        <f>Sales_Entry!A3348</f>
        <v>0</v>
      </c>
      <c r="B3348" s="197">
        <f>Sales_Entry!B3348</f>
        <v>0</v>
      </c>
      <c r="C3348" s="198">
        <f>Sales_Entry!D3348</f>
        <v>0</v>
      </c>
      <c r="D3348" s="198" t="s">
        <v>1388</v>
      </c>
      <c r="E3348" s="198">
        <f>Sales_Entry!C3348</f>
        <v>0</v>
      </c>
      <c r="F3348" s="198">
        <f>Sales_Entry!E3348</f>
        <v>0</v>
      </c>
      <c r="G3348" s="199">
        <f>N(Sales_Entry!J3348)</f>
        <v>0</v>
      </c>
      <c r="H3348" s="199">
        <v>0</v>
      </c>
      <c r="I3348" s="199">
        <f t="shared" si="52"/>
        <v>0</v>
      </c>
      <c r="J3348" s="200"/>
      <c r="K3348" s="200" t="str" cm="1">
        <f t="array" ref="K3348">IF($C3348="","",IF(AND($C3348=Party_Statement!$C$5,$B3348&gt;=Party_Statement!$C$6,$B3348&lt;=Party_Statement!$E$6),SUMPRODUCT(($C$3:$C3348=Party_Statement!$C$5)*($B$3:$B3348&gt;=Party_Statement!$C$6)*($B$3:$B3348&lt;=Party_Statement!$E$6)),""))</f>
        <v/>
      </c>
    </row>
    <row r="3349" spans="1:11" x14ac:dyDescent="0.2">
      <c r="A3349" s="196">
        <f>Sales_Entry!A3349</f>
        <v>0</v>
      </c>
      <c r="B3349" s="197">
        <f>Sales_Entry!B3349</f>
        <v>0</v>
      </c>
      <c r="C3349" s="198">
        <f>Sales_Entry!D3349</f>
        <v>0</v>
      </c>
      <c r="D3349" s="198" t="s">
        <v>1388</v>
      </c>
      <c r="E3349" s="198">
        <f>Sales_Entry!C3349</f>
        <v>0</v>
      </c>
      <c r="F3349" s="198">
        <f>Sales_Entry!E3349</f>
        <v>0</v>
      </c>
      <c r="G3349" s="199">
        <f>N(Sales_Entry!J3349)</f>
        <v>0</v>
      </c>
      <c r="H3349" s="199">
        <v>0</v>
      </c>
      <c r="I3349" s="199">
        <f t="shared" si="52"/>
        <v>0</v>
      </c>
      <c r="J3349" s="200"/>
      <c r="K3349" s="200" t="str" cm="1">
        <f t="array" ref="K3349">IF($C3349="","",IF(AND($C3349=Party_Statement!$C$5,$B3349&gt;=Party_Statement!$C$6,$B3349&lt;=Party_Statement!$E$6),SUMPRODUCT(($C$3:$C3349=Party_Statement!$C$5)*($B$3:$B3349&gt;=Party_Statement!$C$6)*($B$3:$B3349&lt;=Party_Statement!$E$6)),""))</f>
        <v/>
      </c>
    </row>
    <row r="3350" spans="1:11" x14ac:dyDescent="0.2">
      <c r="A3350" s="196">
        <f>Sales_Entry!A3350</f>
        <v>0</v>
      </c>
      <c r="B3350" s="197">
        <f>Sales_Entry!B3350</f>
        <v>0</v>
      </c>
      <c r="C3350" s="198">
        <f>Sales_Entry!D3350</f>
        <v>0</v>
      </c>
      <c r="D3350" s="198" t="s">
        <v>1388</v>
      </c>
      <c r="E3350" s="198">
        <f>Sales_Entry!C3350</f>
        <v>0</v>
      </c>
      <c r="F3350" s="198">
        <f>Sales_Entry!E3350</f>
        <v>0</v>
      </c>
      <c r="G3350" s="199">
        <f>N(Sales_Entry!J3350)</f>
        <v>0</v>
      </c>
      <c r="H3350" s="199">
        <v>0</v>
      </c>
      <c r="I3350" s="199">
        <f t="shared" si="52"/>
        <v>0</v>
      </c>
      <c r="J3350" s="200"/>
      <c r="K3350" s="200" t="str" cm="1">
        <f t="array" ref="K3350">IF($C3350="","",IF(AND($C3350=Party_Statement!$C$5,$B3350&gt;=Party_Statement!$C$6,$B3350&lt;=Party_Statement!$E$6),SUMPRODUCT(($C$3:$C3350=Party_Statement!$C$5)*($B$3:$B3350&gt;=Party_Statement!$C$6)*($B$3:$B3350&lt;=Party_Statement!$E$6)),""))</f>
        <v/>
      </c>
    </row>
    <row r="3351" spans="1:11" x14ac:dyDescent="0.2">
      <c r="A3351" s="196">
        <f>Sales_Entry!A3351</f>
        <v>0</v>
      </c>
      <c r="B3351" s="197">
        <f>Sales_Entry!B3351</f>
        <v>0</v>
      </c>
      <c r="C3351" s="198">
        <f>Sales_Entry!D3351</f>
        <v>0</v>
      </c>
      <c r="D3351" s="198" t="s">
        <v>1388</v>
      </c>
      <c r="E3351" s="198">
        <f>Sales_Entry!C3351</f>
        <v>0</v>
      </c>
      <c r="F3351" s="198">
        <f>Sales_Entry!E3351</f>
        <v>0</v>
      </c>
      <c r="G3351" s="199">
        <f>N(Sales_Entry!J3351)</f>
        <v>0</v>
      </c>
      <c r="H3351" s="199">
        <v>0</v>
      </c>
      <c r="I3351" s="199">
        <f t="shared" si="52"/>
        <v>0</v>
      </c>
      <c r="J3351" s="200"/>
      <c r="K3351" s="200" t="str" cm="1">
        <f t="array" ref="K3351">IF($C3351="","",IF(AND($C3351=Party_Statement!$C$5,$B3351&gt;=Party_Statement!$C$6,$B3351&lt;=Party_Statement!$E$6),SUMPRODUCT(($C$3:$C3351=Party_Statement!$C$5)*($B$3:$B3351&gt;=Party_Statement!$C$6)*($B$3:$B3351&lt;=Party_Statement!$E$6)),""))</f>
        <v/>
      </c>
    </row>
    <row r="3352" spans="1:11" x14ac:dyDescent="0.2">
      <c r="A3352" s="196">
        <f>Sales_Entry!A3352</f>
        <v>0</v>
      </c>
      <c r="B3352" s="197">
        <f>Sales_Entry!B3352</f>
        <v>0</v>
      </c>
      <c r="C3352" s="198">
        <f>Sales_Entry!D3352</f>
        <v>0</v>
      </c>
      <c r="D3352" s="198" t="s">
        <v>1388</v>
      </c>
      <c r="E3352" s="198">
        <f>Sales_Entry!C3352</f>
        <v>0</v>
      </c>
      <c r="F3352" s="198">
        <f>Sales_Entry!E3352</f>
        <v>0</v>
      </c>
      <c r="G3352" s="199">
        <f>N(Sales_Entry!J3352)</f>
        <v>0</v>
      </c>
      <c r="H3352" s="199">
        <v>0</v>
      </c>
      <c r="I3352" s="199">
        <f t="shared" si="52"/>
        <v>0</v>
      </c>
      <c r="J3352" s="200"/>
      <c r="K3352" s="200" t="str" cm="1">
        <f t="array" ref="K3352">IF($C3352="","",IF(AND($C3352=Party_Statement!$C$5,$B3352&gt;=Party_Statement!$C$6,$B3352&lt;=Party_Statement!$E$6),SUMPRODUCT(($C$3:$C3352=Party_Statement!$C$5)*($B$3:$B3352&gt;=Party_Statement!$C$6)*($B$3:$B3352&lt;=Party_Statement!$E$6)),""))</f>
        <v/>
      </c>
    </row>
    <row r="3353" spans="1:11" x14ac:dyDescent="0.2">
      <c r="A3353" s="196">
        <f>Sales_Entry!A3353</f>
        <v>0</v>
      </c>
      <c r="B3353" s="197">
        <f>Sales_Entry!B3353</f>
        <v>0</v>
      </c>
      <c r="C3353" s="198">
        <f>Sales_Entry!D3353</f>
        <v>0</v>
      </c>
      <c r="D3353" s="198" t="s">
        <v>1388</v>
      </c>
      <c r="E3353" s="198">
        <f>Sales_Entry!C3353</f>
        <v>0</v>
      </c>
      <c r="F3353" s="198">
        <f>Sales_Entry!E3353</f>
        <v>0</v>
      </c>
      <c r="G3353" s="199">
        <f>N(Sales_Entry!J3353)</f>
        <v>0</v>
      </c>
      <c r="H3353" s="199">
        <v>0</v>
      </c>
      <c r="I3353" s="199">
        <f t="shared" si="52"/>
        <v>0</v>
      </c>
      <c r="J3353" s="200"/>
      <c r="K3353" s="200" t="str" cm="1">
        <f t="array" ref="K3353">IF($C3353="","",IF(AND($C3353=Party_Statement!$C$5,$B3353&gt;=Party_Statement!$C$6,$B3353&lt;=Party_Statement!$E$6),SUMPRODUCT(($C$3:$C3353=Party_Statement!$C$5)*($B$3:$B3353&gt;=Party_Statement!$C$6)*($B$3:$B3353&lt;=Party_Statement!$E$6)),""))</f>
        <v/>
      </c>
    </row>
    <row r="3354" spans="1:11" x14ac:dyDescent="0.2">
      <c r="A3354" s="196">
        <f>Sales_Entry!A3354</f>
        <v>0</v>
      </c>
      <c r="B3354" s="197">
        <f>Sales_Entry!B3354</f>
        <v>0</v>
      </c>
      <c r="C3354" s="198">
        <f>Sales_Entry!D3354</f>
        <v>0</v>
      </c>
      <c r="D3354" s="198" t="s">
        <v>1388</v>
      </c>
      <c r="E3354" s="198">
        <f>Sales_Entry!C3354</f>
        <v>0</v>
      </c>
      <c r="F3354" s="198">
        <f>Sales_Entry!E3354</f>
        <v>0</v>
      </c>
      <c r="G3354" s="199">
        <f>N(Sales_Entry!J3354)</f>
        <v>0</v>
      </c>
      <c r="H3354" s="199">
        <v>0</v>
      </c>
      <c r="I3354" s="199">
        <f t="shared" si="52"/>
        <v>0</v>
      </c>
      <c r="J3354" s="200"/>
      <c r="K3354" s="200" t="str" cm="1">
        <f t="array" ref="K3354">IF($C3354="","",IF(AND($C3354=Party_Statement!$C$5,$B3354&gt;=Party_Statement!$C$6,$B3354&lt;=Party_Statement!$E$6),SUMPRODUCT(($C$3:$C3354=Party_Statement!$C$5)*($B$3:$B3354&gt;=Party_Statement!$C$6)*($B$3:$B3354&lt;=Party_Statement!$E$6)),""))</f>
        <v/>
      </c>
    </row>
    <row r="3355" spans="1:11" x14ac:dyDescent="0.2">
      <c r="A3355" s="196">
        <f>Sales_Entry!A3355</f>
        <v>0</v>
      </c>
      <c r="B3355" s="197">
        <f>Sales_Entry!B3355</f>
        <v>0</v>
      </c>
      <c r="C3355" s="198">
        <f>Sales_Entry!D3355</f>
        <v>0</v>
      </c>
      <c r="D3355" s="198" t="s">
        <v>1388</v>
      </c>
      <c r="E3355" s="198">
        <f>Sales_Entry!C3355</f>
        <v>0</v>
      </c>
      <c r="F3355" s="198">
        <f>Sales_Entry!E3355</f>
        <v>0</v>
      </c>
      <c r="G3355" s="199">
        <f>N(Sales_Entry!J3355)</f>
        <v>0</v>
      </c>
      <c r="H3355" s="199">
        <v>0</v>
      </c>
      <c r="I3355" s="199">
        <f t="shared" si="52"/>
        <v>0</v>
      </c>
      <c r="J3355" s="200"/>
      <c r="K3355" s="200" t="str" cm="1">
        <f t="array" ref="K3355">IF($C3355="","",IF(AND($C3355=Party_Statement!$C$5,$B3355&gt;=Party_Statement!$C$6,$B3355&lt;=Party_Statement!$E$6),SUMPRODUCT(($C$3:$C3355=Party_Statement!$C$5)*($B$3:$B3355&gt;=Party_Statement!$C$6)*($B$3:$B3355&lt;=Party_Statement!$E$6)),""))</f>
        <v/>
      </c>
    </row>
    <row r="3356" spans="1:11" x14ac:dyDescent="0.2">
      <c r="A3356" s="196">
        <f>Sales_Entry!A3356</f>
        <v>0</v>
      </c>
      <c r="B3356" s="197">
        <f>Sales_Entry!B3356</f>
        <v>0</v>
      </c>
      <c r="C3356" s="198">
        <f>Sales_Entry!D3356</f>
        <v>0</v>
      </c>
      <c r="D3356" s="198" t="s">
        <v>1388</v>
      </c>
      <c r="E3356" s="198">
        <f>Sales_Entry!C3356</f>
        <v>0</v>
      </c>
      <c r="F3356" s="198">
        <f>Sales_Entry!E3356</f>
        <v>0</v>
      </c>
      <c r="G3356" s="199">
        <f>N(Sales_Entry!J3356)</f>
        <v>0</v>
      </c>
      <c r="H3356" s="199">
        <v>0</v>
      </c>
      <c r="I3356" s="199">
        <f t="shared" si="52"/>
        <v>0</v>
      </c>
      <c r="J3356" s="200"/>
      <c r="K3356" s="200" t="str" cm="1">
        <f t="array" ref="K3356">IF($C3356="","",IF(AND($C3356=Party_Statement!$C$5,$B3356&gt;=Party_Statement!$C$6,$B3356&lt;=Party_Statement!$E$6),SUMPRODUCT(($C$3:$C3356=Party_Statement!$C$5)*($B$3:$B3356&gt;=Party_Statement!$C$6)*($B$3:$B3356&lt;=Party_Statement!$E$6)),""))</f>
        <v/>
      </c>
    </row>
    <row r="3357" spans="1:11" x14ac:dyDescent="0.2">
      <c r="A3357" s="196">
        <f>Sales_Entry!A3357</f>
        <v>0</v>
      </c>
      <c r="B3357" s="197">
        <f>Sales_Entry!B3357</f>
        <v>0</v>
      </c>
      <c r="C3357" s="198">
        <f>Sales_Entry!D3357</f>
        <v>0</v>
      </c>
      <c r="D3357" s="198" t="s">
        <v>1388</v>
      </c>
      <c r="E3357" s="198">
        <f>Sales_Entry!C3357</f>
        <v>0</v>
      </c>
      <c r="F3357" s="198">
        <f>Sales_Entry!E3357</f>
        <v>0</v>
      </c>
      <c r="G3357" s="199">
        <f>N(Sales_Entry!J3357)</f>
        <v>0</v>
      </c>
      <c r="H3357" s="199">
        <v>0</v>
      </c>
      <c r="I3357" s="199">
        <f t="shared" si="52"/>
        <v>0</v>
      </c>
      <c r="J3357" s="200"/>
      <c r="K3357" s="200" t="str" cm="1">
        <f t="array" ref="K3357">IF($C3357="","",IF(AND($C3357=Party_Statement!$C$5,$B3357&gt;=Party_Statement!$C$6,$B3357&lt;=Party_Statement!$E$6),SUMPRODUCT(($C$3:$C3357=Party_Statement!$C$5)*($B$3:$B3357&gt;=Party_Statement!$C$6)*($B$3:$B3357&lt;=Party_Statement!$E$6)),""))</f>
        <v/>
      </c>
    </row>
    <row r="3358" spans="1:11" x14ac:dyDescent="0.2">
      <c r="A3358" s="196">
        <f>Sales_Entry!A3358</f>
        <v>0</v>
      </c>
      <c r="B3358" s="197">
        <f>Sales_Entry!B3358</f>
        <v>0</v>
      </c>
      <c r="C3358" s="198">
        <f>Sales_Entry!D3358</f>
        <v>0</v>
      </c>
      <c r="D3358" s="198" t="s">
        <v>1388</v>
      </c>
      <c r="E3358" s="198">
        <f>Sales_Entry!C3358</f>
        <v>0</v>
      </c>
      <c r="F3358" s="198">
        <f>Sales_Entry!E3358</f>
        <v>0</v>
      </c>
      <c r="G3358" s="199">
        <f>N(Sales_Entry!J3358)</f>
        <v>0</v>
      </c>
      <c r="H3358" s="199">
        <v>0</v>
      </c>
      <c r="I3358" s="199">
        <f t="shared" si="52"/>
        <v>0</v>
      </c>
      <c r="J3358" s="200"/>
      <c r="K3358" s="200" t="str" cm="1">
        <f t="array" ref="K3358">IF($C3358="","",IF(AND($C3358=Party_Statement!$C$5,$B3358&gt;=Party_Statement!$C$6,$B3358&lt;=Party_Statement!$E$6),SUMPRODUCT(($C$3:$C3358=Party_Statement!$C$5)*($B$3:$B3358&gt;=Party_Statement!$C$6)*($B$3:$B3358&lt;=Party_Statement!$E$6)),""))</f>
        <v/>
      </c>
    </row>
    <row r="3359" spans="1:11" x14ac:dyDescent="0.2">
      <c r="A3359" s="196">
        <f>Sales_Entry!A3359</f>
        <v>0</v>
      </c>
      <c r="B3359" s="197">
        <f>Sales_Entry!B3359</f>
        <v>0</v>
      </c>
      <c r="C3359" s="198">
        <f>Sales_Entry!D3359</f>
        <v>0</v>
      </c>
      <c r="D3359" s="198" t="s">
        <v>1388</v>
      </c>
      <c r="E3359" s="198">
        <f>Sales_Entry!C3359</f>
        <v>0</v>
      </c>
      <c r="F3359" s="198">
        <f>Sales_Entry!E3359</f>
        <v>0</v>
      </c>
      <c r="G3359" s="199">
        <f>N(Sales_Entry!J3359)</f>
        <v>0</v>
      </c>
      <c r="H3359" s="199">
        <v>0</v>
      </c>
      <c r="I3359" s="199">
        <f t="shared" si="52"/>
        <v>0</v>
      </c>
      <c r="J3359" s="200"/>
      <c r="K3359" s="200" t="str" cm="1">
        <f t="array" ref="K3359">IF($C3359="","",IF(AND($C3359=Party_Statement!$C$5,$B3359&gt;=Party_Statement!$C$6,$B3359&lt;=Party_Statement!$E$6),SUMPRODUCT(($C$3:$C3359=Party_Statement!$C$5)*($B$3:$B3359&gt;=Party_Statement!$C$6)*($B$3:$B3359&lt;=Party_Statement!$E$6)),""))</f>
        <v/>
      </c>
    </row>
    <row r="3360" spans="1:11" x14ac:dyDescent="0.2">
      <c r="A3360" s="196">
        <f>Sales_Entry!A3360</f>
        <v>0</v>
      </c>
      <c r="B3360" s="197">
        <f>Sales_Entry!B3360</f>
        <v>0</v>
      </c>
      <c r="C3360" s="198">
        <f>Sales_Entry!D3360</f>
        <v>0</v>
      </c>
      <c r="D3360" s="198" t="s">
        <v>1388</v>
      </c>
      <c r="E3360" s="198">
        <f>Sales_Entry!C3360</f>
        <v>0</v>
      </c>
      <c r="F3360" s="198">
        <f>Sales_Entry!E3360</f>
        <v>0</v>
      </c>
      <c r="G3360" s="199">
        <f>N(Sales_Entry!J3360)</f>
        <v>0</v>
      </c>
      <c r="H3360" s="199">
        <v>0</v>
      </c>
      <c r="I3360" s="199">
        <f t="shared" si="52"/>
        <v>0</v>
      </c>
      <c r="J3360" s="200"/>
      <c r="K3360" s="200" t="str" cm="1">
        <f t="array" ref="K3360">IF($C3360="","",IF(AND($C3360=Party_Statement!$C$5,$B3360&gt;=Party_Statement!$C$6,$B3360&lt;=Party_Statement!$E$6),SUMPRODUCT(($C$3:$C3360=Party_Statement!$C$5)*($B$3:$B3360&gt;=Party_Statement!$C$6)*($B$3:$B3360&lt;=Party_Statement!$E$6)),""))</f>
        <v/>
      </c>
    </row>
    <row r="3361" spans="1:11" x14ac:dyDescent="0.2">
      <c r="A3361" s="196">
        <f>Sales_Entry!A3361</f>
        <v>0</v>
      </c>
      <c r="B3361" s="197">
        <f>Sales_Entry!B3361</f>
        <v>0</v>
      </c>
      <c r="C3361" s="198">
        <f>Sales_Entry!D3361</f>
        <v>0</v>
      </c>
      <c r="D3361" s="198" t="s">
        <v>1388</v>
      </c>
      <c r="E3361" s="198">
        <f>Sales_Entry!C3361</f>
        <v>0</v>
      </c>
      <c r="F3361" s="198">
        <f>Sales_Entry!E3361</f>
        <v>0</v>
      </c>
      <c r="G3361" s="199">
        <f>N(Sales_Entry!J3361)</f>
        <v>0</v>
      </c>
      <c r="H3361" s="199">
        <v>0</v>
      </c>
      <c r="I3361" s="199">
        <f t="shared" si="52"/>
        <v>0</v>
      </c>
      <c r="J3361" s="200"/>
      <c r="K3361" s="200" t="str" cm="1">
        <f t="array" ref="K3361">IF($C3361="","",IF(AND($C3361=Party_Statement!$C$5,$B3361&gt;=Party_Statement!$C$6,$B3361&lt;=Party_Statement!$E$6),SUMPRODUCT(($C$3:$C3361=Party_Statement!$C$5)*($B$3:$B3361&gt;=Party_Statement!$C$6)*($B$3:$B3361&lt;=Party_Statement!$E$6)),""))</f>
        <v/>
      </c>
    </row>
    <row r="3362" spans="1:11" x14ac:dyDescent="0.2">
      <c r="A3362" s="196">
        <f>Sales_Entry!A3362</f>
        <v>0</v>
      </c>
      <c r="B3362" s="197">
        <f>Sales_Entry!B3362</f>
        <v>0</v>
      </c>
      <c r="C3362" s="198">
        <f>Sales_Entry!D3362</f>
        <v>0</v>
      </c>
      <c r="D3362" s="198" t="s">
        <v>1388</v>
      </c>
      <c r="E3362" s="198">
        <f>Sales_Entry!C3362</f>
        <v>0</v>
      </c>
      <c r="F3362" s="198">
        <f>Sales_Entry!E3362</f>
        <v>0</v>
      </c>
      <c r="G3362" s="199">
        <f>N(Sales_Entry!J3362)</f>
        <v>0</v>
      </c>
      <c r="H3362" s="199">
        <v>0</v>
      </c>
      <c r="I3362" s="199">
        <f t="shared" si="52"/>
        <v>0</v>
      </c>
      <c r="J3362" s="200"/>
      <c r="K3362" s="200" t="str" cm="1">
        <f t="array" ref="K3362">IF($C3362="","",IF(AND($C3362=Party_Statement!$C$5,$B3362&gt;=Party_Statement!$C$6,$B3362&lt;=Party_Statement!$E$6),SUMPRODUCT(($C$3:$C3362=Party_Statement!$C$5)*($B$3:$B3362&gt;=Party_Statement!$C$6)*($B$3:$B3362&lt;=Party_Statement!$E$6)),""))</f>
        <v/>
      </c>
    </row>
    <row r="3363" spans="1:11" x14ac:dyDescent="0.2">
      <c r="A3363" s="196">
        <f>Sales_Entry!A3363</f>
        <v>0</v>
      </c>
      <c r="B3363" s="197">
        <f>Sales_Entry!B3363</f>
        <v>0</v>
      </c>
      <c r="C3363" s="198">
        <f>Sales_Entry!D3363</f>
        <v>0</v>
      </c>
      <c r="D3363" s="198" t="s">
        <v>1388</v>
      </c>
      <c r="E3363" s="198">
        <f>Sales_Entry!C3363</f>
        <v>0</v>
      </c>
      <c r="F3363" s="198">
        <f>Sales_Entry!E3363</f>
        <v>0</v>
      </c>
      <c r="G3363" s="199">
        <f>N(Sales_Entry!J3363)</f>
        <v>0</v>
      </c>
      <c r="H3363" s="199">
        <v>0</v>
      </c>
      <c r="I3363" s="199">
        <f t="shared" si="52"/>
        <v>0</v>
      </c>
      <c r="J3363" s="200"/>
      <c r="K3363" s="200" t="str" cm="1">
        <f t="array" ref="K3363">IF($C3363="","",IF(AND($C3363=Party_Statement!$C$5,$B3363&gt;=Party_Statement!$C$6,$B3363&lt;=Party_Statement!$E$6),SUMPRODUCT(($C$3:$C3363=Party_Statement!$C$5)*($B$3:$B3363&gt;=Party_Statement!$C$6)*($B$3:$B3363&lt;=Party_Statement!$E$6)),""))</f>
        <v/>
      </c>
    </row>
    <row r="3364" spans="1:11" x14ac:dyDescent="0.2">
      <c r="A3364" s="196">
        <f>Sales_Entry!A3364</f>
        <v>0</v>
      </c>
      <c r="B3364" s="197">
        <f>Sales_Entry!B3364</f>
        <v>0</v>
      </c>
      <c r="C3364" s="198">
        <f>Sales_Entry!D3364</f>
        <v>0</v>
      </c>
      <c r="D3364" s="198" t="s">
        <v>1388</v>
      </c>
      <c r="E3364" s="198">
        <f>Sales_Entry!C3364</f>
        <v>0</v>
      </c>
      <c r="F3364" s="198">
        <f>Sales_Entry!E3364</f>
        <v>0</v>
      </c>
      <c r="G3364" s="199">
        <f>N(Sales_Entry!J3364)</f>
        <v>0</v>
      </c>
      <c r="H3364" s="199">
        <v>0</v>
      </c>
      <c r="I3364" s="199">
        <f t="shared" si="52"/>
        <v>0</v>
      </c>
      <c r="J3364" s="200"/>
      <c r="K3364" s="200" t="str" cm="1">
        <f t="array" ref="K3364">IF($C3364="","",IF(AND($C3364=Party_Statement!$C$5,$B3364&gt;=Party_Statement!$C$6,$B3364&lt;=Party_Statement!$E$6),SUMPRODUCT(($C$3:$C3364=Party_Statement!$C$5)*($B$3:$B3364&gt;=Party_Statement!$C$6)*($B$3:$B3364&lt;=Party_Statement!$E$6)),""))</f>
        <v/>
      </c>
    </row>
    <row r="3365" spans="1:11" x14ac:dyDescent="0.2">
      <c r="A3365" s="196">
        <f>Sales_Entry!A3365</f>
        <v>0</v>
      </c>
      <c r="B3365" s="197">
        <f>Sales_Entry!B3365</f>
        <v>0</v>
      </c>
      <c r="C3365" s="198">
        <f>Sales_Entry!D3365</f>
        <v>0</v>
      </c>
      <c r="D3365" s="198" t="s">
        <v>1388</v>
      </c>
      <c r="E3365" s="198">
        <f>Sales_Entry!C3365</f>
        <v>0</v>
      </c>
      <c r="F3365" s="198">
        <f>Sales_Entry!E3365</f>
        <v>0</v>
      </c>
      <c r="G3365" s="199">
        <f>N(Sales_Entry!J3365)</f>
        <v>0</v>
      </c>
      <c r="H3365" s="199">
        <v>0</v>
      </c>
      <c r="I3365" s="199">
        <f t="shared" si="52"/>
        <v>0</v>
      </c>
      <c r="J3365" s="200"/>
      <c r="K3365" s="200" t="str" cm="1">
        <f t="array" ref="K3365">IF($C3365="","",IF(AND($C3365=Party_Statement!$C$5,$B3365&gt;=Party_Statement!$C$6,$B3365&lt;=Party_Statement!$E$6),SUMPRODUCT(($C$3:$C3365=Party_Statement!$C$5)*($B$3:$B3365&gt;=Party_Statement!$C$6)*($B$3:$B3365&lt;=Party_Statement!$E$6)),""))</f>
        <v/>
      </c>
    </row>
    <row r="3366" spans="1:11" x14ac:dyDescent="0.2">
      <c r="A3366" s="196">
        <f>Sales_Entry!A3366</f>
        <v>0</v>
      </c>
      <c r="B3366" s="197">
        <f>Sales_Entry!B3366</f>
        <v>0</v>
      </c>
      <c r="C3366" s="198">
        <f>Sales_Entry!D3366</f>
        <v>0</v>
      </c>
      <c r="D3366" s="198" t="s">
        <v>1388</v>
      </c>
      <c r="E3366" s="198">
        <f>Sales_Entry!C3366</f>
        <v>0</v>
      </c>
      <c r="F3366" s="198">
        <f>Sales_Entry!E3366</f>
        <v>0</v>
      </c>
      <c r="G3366" s="199">
        <f>N(Sales_Entry!J3366)</f>
        <v>0</v>
      </c>
      <c r="H3366" s="199">
        <v>0</v>
      </c>
      <c r="I3366" s="199">
        <f t="shared" si="52"/>
        <v>0</v>
      </c>
      <c r="J3366" s="200"/>
      <c r="K3366" s="200" t="str" cm="1">
        <f t="array" ref="K3366">IF($C3366="","",IF(AND($C3366=Party_Statement!$C$5,$B3366&gt;=Party_Statement!$C$6,$B3366&lt;=Party_Statement!$E$6),SUMPRODUCT(($C$3:$C3366=Party_Statement!$C$5)*($B$3:$B3366&gt;=Party_Statement!$C$6)*($B$3:$B3366&lt;=Party_Statement!$E$6)),""))</f>
        <v/>
      </c>
    </row>
    <row r="3367" spans="1:11" x14ac:dyDescent="0.2">
      <c r="A3367" s="196">
        <f>Sales_Entry!A3367</f>
        <v>0</v>
      </c>
      <c r="B3367" s="197">
        <f>Sales_Entry!B3367</f>
        <v>0</v>
      </c>
      <c r="C3367" s="198">
        <f>Sales_Entry!D3367</f>
        <v>0</v>
      </c>
      <c r="D3367" s="198" t="s">
        <v>1388</v>
      </c>
      <c r="E3367" s="198">
        <f>Sales_Entry!C3367</f>
        <v>0</v>
      </c>
      <c r="F3367" s="198">
        <f>Sales_Entry!E3367</f>
        <v>0</v>
      </c>
      <c r="G3367" s="199">
        <f>N(Sales_Entry!J3367)</f>
        <v>0</v>
      </c>
      <c r="H3367" s="199">
        <v>0</v>
      </c>
      <c r="I3367" s="199">
        <f t="shared" si="52"/>
        <v>0</v>
      </c>
      <c r="J3367" s="200"/>
      <c r="K3367" s="200" t="str" cm="1">
        <f t="array" ref="K3367">IF($C3367="","",IF(AND($C3367=Party_Statement!$C$5,$B3367&gt;=Party_Statement!$C$6,$B3367&lt;=Party_Statement!$E$6),SUMPRODUCT(($C$3:$C3367=Party_Statement!$C$5)*($B$3:$B3367&gt;=Party_Statement!$C$6)*($B$3:$B3367&lt;=Party_Statement!$E$6)),""))</f>
        <v/>
      </c>
    </row>
    <row r="3368" spans="1:11" x14ac:dyDescent="0.2">
      <c r="A3368" s="196">
        <f>Sales_Entry!A3368</f>
        <v>0</v>
      </c>
      <c r="B3368" s="197">
        <f>Sales_Entry!B3368</f>
        <v>0</v>
      </c>
      <c r="C3368" s="198">
        <f>Sales_Entry!D3368</f>
        <v>0</v>
      </c>
      <c r="D3368" s="198" t="s">
        <v>1388</v>
      </c>
      <c r="E3368" s="198">
        <f>Sales_Entry!C3368</f>
        <v>0</v>
      </c>
      <c r="F3368" s="198">
        <f>Sales_Entry!E3368</f>
        <v>0</v>
      </c>
      <c r="G3368" s="199">
        <f>N(Sales_Entry!J3368)</f>
        <v>0</v>
      </c>
      <c r="H3368" s="199">
        <v>0</v>
      </c>
      <c r="I3368" s="199">
        <f t="shared" si="52"/>
        <v>0</v>
      </c>
      <c r="J3368" s="200"/>
      <c r="K3368" s="200" t="str" cm="1">
        <f t="array" ref="K3368">IF($C3368="","",IF(AND($C3368=Party_Statement!$C$5,$B3368&gt;=Party_Statement!$C$6,$B3368&lt;=Party_Statement!$E$6),SUMPRODUCT(($C$3:$C3368=Party_Statement!$C$5)*($B$3:$B3368&gt;=Party_Statement!$C$6)*($B$3:$B3368&lt;=Party_Statement!$E$6)),""))</f>
        <v/>
      </c>
    </row>
    <row r="3369" spans="1:11" x14ac:dyDescent="0.2">
      <c r="A3369" s="196">
        <f>Sales_Entry!A3369</f>
        <v>0</v>
      </c>
      <c r="B3369" s="197">
        <f>Sales_Entry!B3369</f>
        <v>0</v>
      </c>
      <c r="C3369" s="198">
        <f>Sales_Entry!D3369</f>
        <v>0</v>
      </c>
      <c r="D3369" s="198" t="s">
        <v>1388</v>
      </c>
      <c r="E3369" s="198">
        <f>Sales_Entry!C3369</f>
        <v>0</v>
      </c>
      <c r="F3369" s="198">
        <f>Sales_Entry!E3369</f>
        <v>0</v>
      </c>
      <c r="G3369" s="199">
        <f>N(Sales_Entry!J3369)</f>
        <v>0</v>
      </c>
      <c r="H3369" s="199">
        <v>0</v>
      </c>
      <c r="I3369" s="199">
        <f t="shared" si="52"/>
        <v>0</v>
      </c>
      <c r="J3369" s="200"/>
      <c r="K3369" s="200" t="str" cm="1">
        <f t="array" ref="K3369">IF($C3369="","",IF(AND($C3369=Party_Statement!$C$5,$B3369&gt;=Party_Statement!$C$6,$B3369&lt;=Party_Statement!$E$6),SUMPRODUCT(($C$3:$C3369=Party_Statement!$C$5)*($B$3:$B3369&gt;=Party_Statement!$C$6)*($B$3:$B3369&lt;=Party_Statement!$E$6)),""))</f>
        <v/>
      </c>
    </row>
    <row r="3370" spans="1:11" x14ac:dyDescent="0.2">
      <c r="A3370" s="196">
        <f>Sales_Entry!A3370</f>
        <v>0</v>
      </c>
      <c r="B3370" s="197">
        <f>Sales_Entry!B3370</f>
        <v>0</v>
      </c>
      <c r="C3370" s="198">
        <f>Sales_Entry!D3370</f>
        <v>0</v>
      </c>
      <c r="D3370" s="198" t="s">
        <v>1388</v>
      </c>
      <c r="E3370" s="198">
        <f>Sales_Entry!C3370</f>
        <v>0</v>
      </c>
      <c r="F3370" s="198">
        <f>Sales_Entry!E3370</f>
        <v>0</v>
      </c>
      <c r="G3370" s="199">
        <f>N(Sales_Entry!J3370)</f>
        <v>0</v>
      </c>
      <c r="H3370" s="199">
        <v>0</v>
      </c>
      <c r="I3370" s="199">
        <f t="shared" si="52"/>
        <v>0</v>
      </c>
      <c r="J3370" s="200"/>
      <c r="K3370" s="200" t="str" cm="1">
        <f t="array" ref="K3370">IF($C3370="","",IF(AND($C3370=Party_Statement!$C$5,$B3370&gt;=Party_Statement!$C$6,$B3370&lt;=Party_Statement!$E$6),SUMPRODUCT(($C$3:$C3370=Party_Statement!$C$5)*($B$3:$B3370&gt;=Party_Statement!$C$6)*($B$3:$B3370&lt;=Party_Statement!$E$6)),""))</f>
        <v/>
      </c>
    </row>
    <row r="3371" spans="1:11" x14ac:dyDescent="0.2">
      <c r="A3371" s="196">
        <f>Sales_Entry!A3371</f>
        <v>0</v>
      </c>
      <c r="B3371" s="197">
        <f>Sales_Entry!B3371</f>
        <v>0</v>
      </c>
      <c r="C3371" s="198">
        <f>Sales_Entry!D3371</f>
        <v>0</v>
      </c>
      <c r="D3371" s="198" t="s">
        <v>1388</v>
      </c>
      <c r="E3371" s="198">
        <f>Sales_Entry!C3371</f>
        <v>0</v>
      </c>
      <c r="F3371" s="198">
        <f>Sales_Entry!E3371</f>
        <v>0</v>
      </c>
      <c r="G3371" s="199">
        <f>N(Sales_Entry!J3371)</f>
        <v>0</v>
      </c>
      <c r="H3371" s="199">
        <v>0</v>
      </c>
      <c r="I3371" s="199">
        <f t="shared" si="52"/>
        <v>0</v>
      </c>
      <c r="J3371" s="200"/>
      <c r="K3371" s="200" t="str" cm="1">
        <f t="array" ref="K3371">IF($C3371="","",IF(AND($C3371=Party_Statement!$C$5,$B3371&gt;=Party_Statement!$C$6,$B3371&lt;=Party_Statement!$E$6),SUMPRODUCT(($C$3:$C3371=Party_Statement!$C$5)*($B$3:$B3371&gt;=Party_Statement!$C$6)*($B$3:$B3371&lt;=Party_Statement!$E$6)),""))</f>
        <v/>
      </c>
    </row>
    <row r="3372" spans="1:11" x14ac:dyDescent="0.2">
      <c r="A3372" s="196">
        <f>Sales_Entry!A3372</f>
        <v>0</v>
      </c>
      <c r="B3372" s="197">
        <f>Sales_Entry!B3372</f>
        <v>0</v>
      </c>
      <c r="C3372" s="198">
        <f>Sales_Entry!D3372</f>
        <v>0</v>
      </c>
      <c r="D3372" s="198" t="s">
        <v>1388</v>
      </c>
      <c r="E3372" s="198">
        <f>Sales_Entry!C3372</f>
        <v>0</v>
      </c>
      <c r="F3372" s="198">
        <f>Sales_Entry!E3372</f>
        <v>0</v>
      </c>
      <c r="G3372" s="199">
        <f>N(Sales_Entry!J3372)</f>
        <v>0</v>
      </c>
      <c r="H3372" s="199">
        <v>0</v>
      </c>
      <c r="I3372" s="199">
        <f t="shared" si="52"/>
        <v>0</v>
      </c>
      <c r="J3372" s="200"/>
      <c r="K3372" s="200" t="str" cm="1">
        <f t="array" ref="K3372">IF($C3372="","",IF(AND($C3372=Party_Statement!$C$5,$B3372&gt;=Party_Statement!$C$6,$B3372&lt;=Party_Statement!$E$6),SUMPRODUCT(($C$3:$C3372=Party_Statement!$C$5)*($B$3:$B3372&gt;=Party_Statement!$C$6)*($B$3:$B3372&lt;=Party_Statement!$E$6)),""))</f>
        <v/>
      </c>
    </row>
    <row r="3373" spans="1:11" x14ac:dyDescent="0.2">
      <c r="A3373" s="196">
        <f>Sales_Entry!A3373</f>
        <v>0</v>
      </c>
      <c r="B3373" s="197">
        <f>Sales_Entry!B3373</f>
        <v>0</v>
      </c>
      <c r="C3373" s="198">
        <f>Sales_Entry!D3373</f>
        <v>0</v>
      </c>
      <c r="D3373" s="198" t="s">
        <v>1388</v>
      </c>
      <c r="E3373" s="198">
        <f>Sales_Entry!C3373</f>
        <v>0</v>
      </c>
      <c r="F3373" s="198">
        <f>Sales_Entry!E3373</f>
        <v>0</v>
      </c>
      <c r="G3373" s="199">
        <f>N(Sales_Entry!J3373)</f>
        <v>0</v>
      </c>
      <c r="H3373" s="199">
        <v>0</v>
      </c>
      <c r="I3373" s="199">
        <f t="shared" si="52"/>
        <v>0</v>
      </c>
      <c r="J3373" s="200"/>
      <c r="K3373" s="200" t="str" cm="1">
        <f t="array" ref="K3373">IF($C3373="","",IF(AND($C3373=Party_Statement!$C$5,$B3373&gt;=Party_Statement!$C$6,$B3373&lt;=Party_Statement!$E$6),SUMPRODUCT(($C$3:$C3373=Party_Statement!$C$5)*($B$3:$B3373&gt;=Party_Statement!$C$6)*($B$3:$B3373&lt;=Party_Statement!$E$6)),""))</f>
        <v/>
      </c>
    </row>
    <row r="3374" spans="1:11" x14ac:dyDescent="0.2">
      <c r="A3374" s="196">
        <f>Sales_Entry!A3374</f>
        <v>0</v>
      </c>
      <c r="B3374" s="197">
        <f>Sales_Entry!B3374</f>
        <v>0</v>
      </c>
      <c r="C3374" s="198">
        <f>Sales_Entry!D3374</f>
        <v>0</v>
      </c>
      <c r="D3374" s="198" t="s">
        <v>1388</v>
      </c>
      <c r="E3374" s="198">
        <f>Sales_Entry!C3374</f>
        <v>0</v>
      </c>
      <c r="F3374" s="198">
        <f>Sales_Entry!E3374</f>
        <v>0</v>
      </c>
      <c r="G3374" s="199">
        <f>N(Sales_Entry!J3374)</f>
        <v>0</v>
      </c>
      <c r="H3374" s="199">
        <v>0</v>
      </c>
      <c r="I3374" s="199">
        <f t="shared" si="52"/>
        <v>0</v>
      </c>
      <c r="J3374" s="200"/>
      <c r="K3374" s="200" t="str" cm="1">
        <f t="array" ref="K3374">IF($C3374="","",IF(AND($C3374=Party_Statement!$C$5,$B3374&gt;=Party_Statement!$C$6,$B3374&lt;=Party_Statement!$E$6),SUMPRODUCT(($C$3:$C3374=Party_Statement!$C$5)*($B$3:$B3374&gt;=Party_Statement!$C$6)*($B$3:$B3374&lt;=Party_Statement!$E$6)),""))</f>
        <v/>
      </c>
    </row>
    <row r="3375" spans="1:11" x14ac:dyDescent="0.2">
      <c r="A3375" s="196">
        <f>Sales_Entry!A3375</f>
        <v>0</v>
      </c>
      <c r="B3375" s="197">
        <f>Sales_Entry!B3375</f>
        <v>0</v>
      </c>
      <c r="C3375" s="198">
        <f>Sales_Entry!D3375</f>
        <v>0</v>
      </c>
      <c r="D3375" s="198" t="s">
        <v>1388</v>
      </c>
      <c r="E3375" s="198">
        <f>Sales_Entry!C3375</f>
        <v>0</v>
      </c>
      <c r="F3375" s="198">
        <f>Sales_Entry!E3375</f>
        <v>0</v>
      </c>
      <c r="G3375" s="199">
        <f>N(Sales_Entry!J3375)</f>
        <v>0</v>
      </c>
      <c r="H3375" s="199">
        <v>0</v>
      </c>
      <c r="I3375" s="199">
        <f t="shared" si="52"/>
        <v>0</v>
      </c>
      <c r="J3375" s="200"/>
      <c r="K3375" s="200" t="str" cm="1">
        <f t="array" ref="K3375">IF($C3375="","",IF(AND($C3375=Party_Statement!$C$5,$B3375&gt;=Party_Statement!$C$6,$B3375&lt;=Party_Statement!$E$6),SUMPRODUCT(($C$3:$C3375=Party_Statement!$C$5)*($B$3:$B3375&gt;=Party_Statement!$C$6)*($B$3:$B3375&lt;=Party_Statement!$E$6)),""))</f>
        <v/>
      </c>
    </row>
    <row r="3376" spans="1:11" x14ac:dyDescent="0.2">
      <c r="A3376" s="196">
        <f>Sales_Entry!A3376</f>
        <v>0</v>
      </c>
      <c r="B3376" s="197">
        <f>Sales_Entry!B3376</f>
        <v>0</v>
      </c>
      <c r="C3376" s="198">
        <f>Sales_Entry!D3376</f>
        <v>0</v>
      </c>
      <c r="D3376" s="198" t="s">
        <v>1388</v>
      </c>
      <c r="E3376" s="198">
        <f>Sales_Entry!C3376</f>
        <v>0</v>
      </c>
      <c r="F3376" s="198">
        <f>Sales_Entry!E3376</f>
        <v>0</v>
      </c>
      <c r="G3376" s="199">
        <f>N(Sales_Entry!J3376)</f>
        <v>0</v>
      </c>
      <c r="H3376" s="199">
        <v>0</v>
      </c>
      <c r="I3376" s="199">
        <f t="shared" si="52"/>
        <v>0</v>
      </c>
      <c r="J3376" s="200"/>
      <c r="K3376" s="200" t="str" cm="1">
        <f t="array" ref="K3376">IF($C3376="","",IF(AND($C3376=Party_Statement!$C$5,$B3376&gt;=Party_Statement!$C$6,$B3376&lt;=Party_Statement!$E$6),SUMPRODUCT(($C$3:$C3376=Party_Statement!$C$5)*($B$3:$B3376&gt;=Party_Statement!$C$6)*($B$3:$B3376&lt;=Party_Statement!$E$6)),""))</f>
        <v/>
      </c>
    </row>
    <row r="3377" spans="1:11" x14ac:dyDescent="0.2">
      <c r="A3377" s="196">
        <f>Sales_Entry!A3377</f>
        <v>0</v>
      </c>
      <c r="B3377" s="197">
        <f>Sales_Entry!B3377</f>
        <v>0</v>
      </c>
      <c r="C3377" s="198">
        <f>Sales_Entry!D3377</f>
        <v>0</v>
      </c>
      <c r="D3377" s="198" t="s">
        <v>1388</v>
      </c>
      <c r="E3377" s="198">
        <f>Sales_Entry!C3377</f>
        <v>0</v>
      </c>
      <c r="F3377" s="198">
        <f>Sales_Entry!E3377</f>
        <v>0</v>
      </c>
      <c r="G3377" s="199">
        <f>N(Sales_Entry!J3377)</f>
        <v>0</v>
      </c>
      <c r="H3377" s="199">
        <v>0</v>
      </c>
      <c r="I3377" s="199">
        <f t="shared" si="52"/>
        <v>0</v>
      </c>
      <c r="J3377" s="200"/>
      <c r="K3377" s="200" t="str" cm="1">
        <f t="array" ref="K3377">IF($C3377="","",IF(AND($C3377=Party_Statement!$C$5,$B3377&gt;=Party_Statement!$C$6,$B3377&lt;=Party_Statement!$E$6),SUMPRODUCT(($C$3:$C3377=Party_Statement!$C$5)*($B$3:$B3377&gt;=Party_Statement!$C$6)*($B$3:$B3377&lt;=Party_Statement!$E$6)),""))</f>
        <v/>
      </c>
    </row>
    <row r="3378" spans="1:11" x14ac:dyDescent="0.2">
      <c r="A3378" s="196">
        <f>Sales_Entry!A3378</f>
        <v>0</v>
      </c>
      <c r="B3378" s="197">
        <f>Sales_Entry!B3378</f>
        <v>0</v>
      </c>
      <c r="C3378" s="198">
        <f>Sales_Entry!D3378</f>
        <v>0</v>
      </c>
      <c r="D3378" s="198" t="s">
        <v>1388</v>
      </c>
      <c r="E3378" s="198">
        <f>Sales_Entry!C3378</f>
        <v>0</v>
      </c>
      <c r="F3378" s="198">
        <f>Sales_Entry!E3378</f>
        <v>0</v>
      </c>
      <c r="G3378" s="199">
        <f>N(Sales_Entry!J3378)</f>
        <v>0</v>
      </c>
      <c r="H3378" s="199">
        <v>0</v>
      </c>
      <c r="I3378" s="199">
        <f t="shared" si="52"/>
        <v>0</v>
      </c>
      <c r="J3378" s="200"/>
      <c r="K3378" s="200" t="str" cm="1">
        <f t="array" ref="K3378">IF($C3378="","",IF(AND($C3378=Party_Statement!$C$5,$B3378&gt;=Party_Statement!$C$6,$B3378&lt;=Party_Statement!$E$6),SUMPRODUCT(($C$3:$C3378=Party_Statement!$C$5)*($B$3:$B3378&gt;=Party_Statement!$C$6)*($B$3:$B3378&lt;=Party_Statement!$E$6)),""))</f>
        <v/>
      </c>
    </row>
    <row r="3379" spans="1:11" x14ac:dyDescent="0.2">
      <c r="A3379" s="196">
        <f>Sales_Entry!A3379</f>
        <v>0</v>
      </c>
      <c r="B3379" s="197">
        <f>Sales_Entry!B3379</f>
        <v>0</v>
      </c>
      <c r="C3379" s="198">
        <f>Sales_Entry!D3379</f>
        <v>0</v>
      </c>
      <c r="D3379" s="198" t="s">
        <v>1388</v>
      </c>
      <c r="E3379" s="198">
        <f>Sales_Entry!C3379</f>
        <v>0</v>
      </c>
      <c r="F3379" s="198">
        <f>Sales_Entry!E3379</f>
        <v>0</v>
      </c>
      <c r="G3379" s="199">
        <f>N(Sales_Entry!J3379)</f>
        <v>0</v>
      </c>
      <c r="H3379" s="199">
        <v>0</v>
      </c>
      <c r="I3379" s="199">
        <f t="shared" si="52"/>
        <v>0</v>
      </c>
      <c r="J3379" s="200"/>
      <c r="K3379" s="200" t="str" cm="1">
        <f t="array" ref="K3379">IF($C3379="","",IF(AND($C3379=Party_Statement!$C$5,$B3379&gt;=Party_Statement!$C$6,$B3379&lt;=Party_Statement!$E$6),SUMPRODUCT(($C$3:$C3379=Party_Statement!$C$5)*($B$3:$B3379&gt;=Party_Statement!$C$6)*($B$3:$B3379&lt;=Party_Statement!$E$6)),""))</f>
        <v/>
      </c>
    </row>
    <row r="3380" spans="1:11" x14ac:dyDescent="0.2">
      <c r="A3380" s="196">
        <f>Sales_Entry!A3380</f>
        <v>0</v>
      </c>
      <c r="B3380" s="197">
        <f>Sales_Entry!B3380</f>
        <v>0</v>
      </c>
      <c r="C3380" s="198">
        <f>Sales_Entry!D3380</f>
        <v>0</v>
      </c>
      <c r="D3380" s="198" t="s">
        <v>1388</v>
      </c>
      <c r="E3380" s="198">
        <f>Sales_Entry!C3380</f>
        <v>0</v>
      </c>
      <c r="F3380" s="198">
        <f>Sales_Entry!E3380</f>
        <v>0</v>
      </c>
      <c r="G3380" s="199">
        <f>N(Sales_Entry!J3380)</f>
        <v>0</v>
      </c>
      <c r="H3380" s="199">
        <v>0</v>
      </c>
      <c r="I3380" s="199">
        <f t="shared" si="52"/>
        <v>0</v>
      </c>
      <c r="J3380" s="200"/>
      <c r="K3380" s="200" t="str" cm="1">
        <f t="array" ref="K3380">IF($C3380="","",IF(AND($C3380=Party_Statement!$C$5,$B3380&gt;=Party_Statement!$C$6,$B3380&lt;=Party_Statement!$E$6),SUMPRODUCT(($C$3:$C3380=Party_Statement!$C$5)*($B$3:$B3380&gt;=Party_Statement!$C$6)*($B$3:$B3380&lt;=Party_Statement!$E$6)),""))</f>
        <v/>
      </c>
    </row>
    <row r="3381" spans="1:11" x14ac:dyDescent="0.2">
      <c r="A3381" s="196">
        <f>Sales_Entry!A3381</f>
        <v>0</v>
      </c>
      <c r="B3381" s="197">
        <f>Sales_Entry!B3381</f>
        <v>0</v>
      </c>
      <c r="C3381" s="198">
        <f>Sales_Entry!D3381</f>
        <v>0</v>
      </c>
      <c r="D3381" s="198" t="s">
        <v>1388</v>
      </c>
      <c r="E3381" s="198">
        <f>Sales_Entry!C3381</f>
        <v>0</v>
      </c>
      <c r="F3381" s="198">
        <f>Sales_Entry!E3381</f>
        <v>0</v>
      </c>
      <c r="G3381" s="199">
        <f>N(Sales_Entry!J3381)</f>
        <v>0</v>
      </c>
      <c r="H3381" s="199">
        <v>0</v>
      </c>
      <c r="I3381" s="199">
        <f t="shared" si="52"/>
        <v>0</v>
      </c>
      <c r="J3381" s="200"/>
      <c r="K3381" s="200" t="str" cm="1">
        <f t="array" ref="K3381">IF($C3381="","",IF(AND($C3381=Party_Statement!$C$5,$B3381&gt;=Party_Statement!$C$6,$B3381&lt;=Party_Statement!$E$6),SUMPRODUCT(($C$3:$C3381=Party_Statement!$C$5)*($B$3:$B3381&gt;=Party_Statement!$C$6)*($B$3:$B3381&lt;=Party_Statement!$E$6)),""))</f>
        <v/>
      </c>
    </row>
    <row r="3382" spans="1:11" x14ac:dyDescent="0.2">
      <c r="A3382" s="196">
        <f>Sales_Entry!A3382</f>
        <v>0</v>
      </c>
      <c r="B3382" s="197">
        <f>Sales_Entry!B3382</f>
        <v>0</v>
      </c>
      <c r="C3382" s="198">
        <f>Sales_Entry!D3382</f>
        <v>0</v>
      </c>
      <c r="D3382" s="198" t="s">
        <v>1388</v>
      </c>
      <c r="E3382" s="198">
        <f>Sales_Entry!C3382</f>
        <v>0</v>
      </c>
      <c r="F3382" s="198">
        <f>Sales_Entry!E3382</f>
        <v>0</v>
      </c>
      <c r="G3382" s="199">
        <f>N(Sales_Entry!J3382)</f>
        <v>0</v>
      </c>
      <c r="H3382" s="199">
        <v>0</v>
      </c>
      <c r="I3382" s="199">
        <f t="shared" si="52"/>
        <v>0</v>
      </c>
      <c r="J3382" s="200"/>
      <c r="K3382" s="200" t="str" cm="1">
        <f t="array" ref="K3382">IF($C3382="","",IF(AND($C3382=Party_Statement!$C$5,$B3382&gt;=Party_Statement!$C$6,$B3382&lt;=Party_Statement!$E$6),SUMPRODUCT(($C$3:$C3382=Party_Statement!$C$5)*($B$3:$B3382&gt;=Party_Statement!$C$6)*($B$3:$B3382&lt;=Party_Statement!$E$6)),""))</f>
        <v/>
      </c>
    </row>
    <row r="3383" spans="1:11" x14ac:dyDescent="0.2">
      <c r="A3383" s="196">
        <f>Sales_Entry!A3383</f>
        <v>0</v>
      </c>
      <c r="B3383" s="197">
        <f>Sales_Entry!B3383</f>
        <v>0</v>
      </c>
      <c r="C3383" s="198">
        <f>Sales_Entry!D3383</f>
        <v>0</v>
      </c>
      <c r="D3383" s="198" t="s">
        <v>1388</v>
      </c>
      <c r="E3383" s="198">
        <f>Sales_Entry!C3383</f>
        <v>0</v>
      </c>
      <c r="F3383" s="198">
        <f>Sales_Entry!E3383</f>
        <v>0</v>
      </c>
      <c r="G3383" s="199">
        <f>N(Sales_Entry!J3383)</f>
        <v>0</v>
      </c>
      <c r="H3383" s="199">
        <v>0</v>
      </c>
      <c r="I3383" s="199">
        <f t="shared" si="52"/>
        <v>0</v>
      </c>
      <c r="J3383" s="200"/>
      <c r="K3383" s="200" t="str" cm="1">
        <f t="array" ref="K3383">IF($C3383="","",IF(AND($C3383=Party_Statement!$C$5,$B3383&gt;=Party_Statement!$C$6,$B3383&lt;=Party_Statement!$E$6),SUMPRODUCT(($C$3:$C3383=Party_Statement!$C$5)*($B$3:$B3383&gt;=Party_Statement!$C$6)*($B$3:$B3383&lt;=Party_Statement!$E$6)),""))</f>
        <v/>
      </c>
    </row>
    <row r="3384" spans="1:11" x14ac:dyDescent="0.2">
      <c r="A3384" s="196">
        <f>Sales_Entry!A3384</f>
        <v>0</v>
      </c>
      <c r="B3384" s="197">
        <f>Sales_Entry!B3384</f>
        <v>0</v>
      </c>
      <c r="C3384" s="198">
        <f>Sales_Entry!D3384</f>
        <v>0</v>
      </c>
      <c r="D3384" s="198" t="s">
        <v>1388</v>
      </c>
      <c r="E3384" s="198">
        <f>Sales_Entry!C3384</f>
        <v>0</v>
      </c>
      <c r="F3384" s="198">
        <f>Sales_Entry!E3384</f>
        <v>0</v>
      </c>
      <c r="G3384" s="199">
        <f>N(Sales_Entry!J3384)</f>
        <v>0</v>
      </c>
      <c r="H3384" s="199">
        <v>0</v>
      </c>
      <c r="I3384" s="199">
        <f t="shared" si="52"/>
        <v>0</v>
      </c>
      <c r="J3384" s="200"/>
      <c r="K3384" s="200" t="str" cm="1">
        <f t="array" ref="K3384">IF($C3384="","",IF(AND($C3384=Party_Statement!$C$5,$B3384&gt;=Party_Statement!$C$6,$B3384&lt;=Party_Statement!$E$6),SUMPRODUCT(($C$3:$C3384=Party_Statement!$C$5)*($B$3:$B3384&gt;=Party_Statement!$C$6)*($B$3:$B3384&lt;=Party_Statement!$E$6)),""))</f>
        <v/>
      </c>
    </row>
    <row r="3385" spans="1:11" x14ac:dyDescent="0.2">
      <c r="A3385" s="196">
        <f>Sales_Entry!A3385</f>
        <v>0</v>
      </c>
      <c r="B3385" s="197">
        <f>Sales_Entry!B3385</f>
        <v>0</v>
      </c>
      <c r="C3385" s="198">
        <f>Sales_Entry!D3385</f>
        <v>0</v>
      </c>
      <c r="D3385" s="198" t="s">
        <v>1388</v>
      </c>
      <c r="E3385" s="198">
        <f>Sales_Entry!C3385</f>
        <v>0</v>
      </c>
      <c r="F3385" s="198">
        <f>Sales_Entry!E3385</f>
        <v>0</v>
      </c>
      <c r="G3385" s="199">
        <f>N(Sales_Entry!J3385)</f>
        <v>0</v>
      </c>
      <c r="H3385" s="199">
        <v>0</v>
      </c>
      <c r="I3385" s="199">
        <f t="shared" si="52"/>
        <v>0</v>
      </c>
      <c r="J3385" s="200"/>
      <c r="K3385" s="200" t="str" cm="1">
        <f t="array" ref="K3385">IF($C3385="","",IF(AND($C3385=Party_Statement!$C$5,$B3385&gt;=Party_Statement!$C$6,$B3385&lt;=Party_Statement!$E$6),SUMPRODUCT(($C$3:$C3385=Party_Statement!$C$5)*($B$3:$B3385&gt;=Party_Statement!$C$6)*($B$3:$B3385&lt;=Party_Statement!$E$6)),""))</f>
        <v/>
      </c>
    </row>
    <row r="3386" spans="1:11" x14ac:dyDescent="0.2">
      <c r="A3386" s="196">
        <f>Sales_Entry!A3386</f>
        <v>0</v>
      </c>
      <c r="B3386" s="197">
        <f>Sales_Entry!B3386</f>
        <v>0</v>
      </c>
      <c r="C3386" s="198">
        <f>Sales_Entry!D3386</f>
        <v>0</v>
      </c>
      <c r="D3386" s="198" t="s">
        <v>1388</v>
      </c>
      <c r="E3386" s="198">
        <f>Sales_Entry!C3386</f>
        <v>0</v>
      </c>
      <c r="F3386" s="198">
        <f>Sales_Entry!E3386</f>
        <v>0</v>
      </c>
      <c r="G3386" s="199">
        <f>N(Sales_Entry!J3386)</f>
        <v>0</v>
      </c>
      <c r="H3386" s="199">
        <v>0</v>
      </c>
      <c r="I3386" s="199">
        <f t="shared" si="52"/>
        <v>0</v>
      </c>
      <c r="J3386" s="200"/>
      <c r="K3386" s="200" t="str" cm="1">
        <f t="array" ref="K3386">IF($C3386="","",IF(AND($C3386=Party_Statement!$C$5,$B3386&gt;=Party_Statement!$C$6,$B3386&lt;=Party_Statement!$E$6),SUMPRODUCT(($C$3:$C3386=Party_Statement!$C$5)*($B$3:$B3386&gt;=Party_Statement!$C$6)*($B$3:$B3386&lt;=Party_Statement!$E$6)),""))</f>
        <v/>
      </c>
    </row>
    <row r="3387" spans="1:11" x14ac:dyDescent="0.2">
      <c r="A3387" s="196">
        <f>Sales_Entry!A3387</f>
        <v>0</v>
      </c>
      <c r="B3387" s="197">
        <f>Sales_Entry!B3387</f>
        <v>0</v>
      </c>
      <c r="C3387" s="198">
        <f>Sales_Entry!D3387</f>
        <v>0</v>
      </c>
      <c r="D3387" s="198" t="s">
        <v>1388</v>
      </c>
      <c r="E3387" s="198">
        <f>Sales_Entry!C3387</f>
        <v>0</v>
      </c>
      <c r="F3387" s="198">
        <f>Sales_Entry!E3387</f>
        <v>0</v>
      </c>
      <c r="G3387" s="199">
        <f>N(Sales_Entry!J3387)</f>
        <v>0</v>
      </c>
      <c r="H3387" s="199">
        <v>0</v>
      </c>
      <c r="I3387" s="199">
        <f t="shared" si="52"/>
        <v>0</v>
      </c>
      <c r="J3387" s="200"/>
      <c r="K3387" s="200" t="str" cm="1">
        <f t="array" ref="K3387">IF($C3387="","",IF(AND($C3387=Party_Statement!$C$5,$B3387&gt;=Party_Statement!$C$6,$B3387&lt;=Party_Statement!$E$6),SUMPRODUCT(($C$3:$C3387=Party_Statement!$C$5)*($B$3:$B3387&gt;=Party_Statement!$C$6)*($B$3:$B3387&lt;=Party_Statement!$E$6)),""))</f>
        <v/>
      </c>
    </row>
    <row r="3388" spans="1:11" x14ac:dyDescent="0.2">
      <c r="A3388" s="196">
        <f>Sales_Entry!A3388</f>
        <v>0</v>
      </c>
      <c r="B3388" s="197">
        <f>Sales_Entry!B3388</f>
        <v>0</v>
      </c>
      <c r="C3388" s="198">
        <f>Sales_Entry!D3388</f>
        <v>0</v>
      </c>
      <c r="D3388" s="198" t="s">
        <v>1388</v>
      </c>
      <c r="E3388" s="198">
        <f>Sales_Entry!C3388</f>
        <v>0</v>
      </c>
      <c r="F3388" s="198">
        <f>Sales_Entry!E3388</f>
        <v>0</v>
      </c>
      <c r="G3388" s="199">
        <f>N(Sales_Entry!J3388)</f>
        <v>0</v>
      </c>
      <c r="H3388" s="199">
        <v>0</v>
      </c>
      <c r="I3388" s="199">
        <f t="shared" si="52"/>
        <v>0</v>
      </c>
      <c r="J3388" s="200"/>
      <c r="K3388" s="200" t="str" cm="1">
        <f t="array" ref="K3388">IF($C3388="","",IF(AND($C3388=Party_Statement!$C$5,$B3388&gt;=Party_Statement!$C$6,$B3388&lt;=Party_Statement!$E$6),SUMPRODUCT(($C$3:$C3388=Party_Statement!$C$5)*($B$3:$B3388&gt;=Party_Statement!$C$6)*($B$3:$B3388&lt;=Party_Statement!$E$6)),""))</f>
        <v/>
      </c>
    </row>
    <row r="3389" spans="1:11" x14ac:dyDescent="0.2">
      <c r="A3389" s="196">
        <f>Sales_Entry!A3389</f>
        <v>0</v>
      </c>
      <c r="B3389" s="197">
        <f>Sales_Entry!B3389</f>
        <v>0</v>
      </c>
      <c r="C3389" s="198">
        <f>Sales_Entry!D3389</f>
        <v>0</v>
      </c>
      <c r="D3389" s="198" t="s">
        <v>1388</v>
      </c>
      <c r="E3389" s="198">
        <f>Sales_Entry!C3389</f>
        <v>0</v>
      </c>
      <c r="F3389" s="198">
        <f>Sales_Entry!E3389</f>
        <v>0</v>
      </c>
      <c r="G3389" s="199">
        <f>N(Sales_Entry!J3389)</f>
        <v>0</v>
      </c>
      <c r="H3389" s="199">
        <v>0</v>
      </c>
      <c r="I3389" s="199">
        <f t="shared" si="52"/>
        <v>0</v>
      </c>
      <c r="J3389" s="200"/>
      <c r="K3389" s="200" t="str" cm="1">
        <f t="array" ref="K3389">IF($C3389="","",IF(AND($C3389=Party_Statement!$C$5,$B3389&gt;=Party_Statement!$C$6,$B3389&lt;=Party_Statement!$E$6),SUMPRODUCT(($C$3:$C3389=Party_Statement!$C$5)*($B$3:$B3389&gt;=Party_Statement!$C$6)*($B$3:$B3389&lt;=Party_Statement!$E$6)),""))</f>
        <v/>
      </c>
    </row>
    <row r="3390" spans="1:11" x14ac:dyDescent="0.2">
      <c r="A3390" s="196">
        <f>Sales_Entry!A3390</f>
        <v>0</v>
      </c>
      <c r="B3390" s="197">
        <f>Sales_Entry!B3390</f>
        <v>0</v>
      </c>
      <c r="C3390" s="198">
        <f>Sales_Entry!D3390</f>
        <v>0</v>
      </c>
      <c r="D3390" s="198" t="s">
        <v>1388</v>
      </c>
      <c r="E3390" s="198">
        <f>Sales_Entry!C3390</f>
        <v>0</v>
      </c>
      <c r="F3390" s="198">
        <f>Sales_Entry!E3390</f>
        <v>0</v>
      </c>
      <c r="G3390" s="199">
        <f>N(Sales_Entry!J3390)</f>
        <v>0</v>
      </c>
      <c r="H3390" s="199">
        <v>0</v>
      </c>
      <c r="I3390" s="199">
        <f t="shared" si="52"/>
        <v>0</v>
      </c>
      <c r="J3390" s="200"/>
      <c r="K3390" s="200" t="str" cm="1">
        <f t="array" ref="K3390">IF($C3390="","",IF(AND($C3390=Party_Statement!$C$5,$B3390&gt;=Party_Statement!$C$6,$B3390&lt;=Party_Statement!$E$6),SUMPRODUCT(($C$3:$C3390=Party_Statement!$C$5)*($B$3:$B3390&gt;=Party_Statement!$C$6)*($B$3:$B3390&lt;=Party_Statement!$E$6)),""))</f>
        <v/>
      </c>
    </row>
    <row r="3391" spans="1:11" x14ac:dyDescent="0.2">
      <c r="A3391" s="196">
        <f>Sales_Entry!A3391</f>
        <v>0</v>
      </c>
      <c r="B3391" s="197">
        <f>Sales_Entry!B3391</f>
        <v>0</v>
      </c>
      <c r="C3391" s="198">
        <f>Sales_Entry!D3391</f>
        <v>0</v>
      </c>
      <c r="D3391" s="198" t="s">
        <v>1388</v>
      </c>
      <c r="E3391" s="198">
        <f>Sales_Entry!C3391</f>
        <v>0</v>
      </c>
      <c r="F3391" s="198">
        <f>Sales_Entry!E3391</f>
        <v>0</v>
      </c>
      <c r="G3391" s="199">
        <f>N(Sales_Entry!J3391)</f>
        <v>0</v>
      </c>
      <c r="H3391" s="199">
        <v>0</v>
      </c>
      <c r="I3391" s="199">
        <f t="shared" si="52"/>
        <v>0</v>
      </c>
      <c r="J3391" s="200"/>
      <c r="K3391" s="200" t="str" cm="1">
        <f t="array" ref="K3391">IF($C3391="","",IF(AND($C3391=Party_Statement!$C$5,$B3391&gt;=Party_Statement!$C$6,$B3391&lt;=Party_Statement!$E$6),SUMPRODUCT(($C$3:$C3391=Party_Statement!$C$5)*($B$3:$B3391&gt;=Party_Statement!$C$6)*($B$3:$B3391&lt;=Party_Statement!$E$6)),""))</f>
        <v/>
      </c>
    </row>
    <row r="3392" spans="1:11" x14ac:dyDescent="0.2">
      <c r="A3392" s="196">
        <f>Sales_Entry!A3392</f>
        <v>0</v>
      </c>
      <c r="B3392" s="197">
        <f>Sales_Entry!B3392</f>
        <v>0</v>
      </c>
      <c r="C3392" s="198">
        <f>Sales_Entry!D3392</f>
        <v>0</v>
      </c>
      <c r="D3392" s="198" t="s">
        <v>1388</v>
      </c>
      <c r="E3392" s="198">
        <f>Sales_Entry!C3392</f>
        <v>0</v>
      </c>
      <c r="F3392" s="198">
        <f>Sales_Entry!E3392</f>
        <v>0</v>
      </c>
      <c r="G3392" s="199">
        <f>N(Sales_Entry!J3392)</f>
        <v>0</v>
      </c>
      <c r="H3392" s="199">
        <v>0</v>
      </c>
      <c r="I3392" s="199">
        <f t="shared" si="52"/>
        <v>0</v>
      </c>
      <c r="J3392" s="200"/>
      <c r="K3392" s="200" t="str" cm="1">
        <f t="array" ref="K3392">IF($C3392="","",IF(AND($C3392=Party_Statement!$C$5,$B3392&gt;=Party_Statement!$C$6,$B3392&lt;=Party_Statement!$E$6),SUMPRODUCT(($C$3:$C3392=Party_Statement!$C$5)*($B$3:$B3392&gt;=Party_Statement!$C$6)*($B$3:$B3392&lt;=Party_Statement!$E$6)),""))</f>
        <v/>
      </c>
    </row>
    <row r="3393" spans="1:11" x14ac:dyDescent="0.2">
      <c r="A3393" s="196">
        <f>Sales_Entry!A3393</f>
        <v>0</v>
      </c>
      <c r="B3393" s="197">
        <f>Sales_Entry!B3393</f>
        <v>0</v>
      </c>
      <c r="C3393" s="198">
        <f>Sales_Entry!D3393</f>
        <v>0</v>
      </c>
      <c r="D3393" s="198" t="s">
        <v>1388</v>
      </c>
      <c r="E3393" s="198">
        <f>Sales_Entry!C3393</f>
        <v>0</v>
      </c>
      <c r="F3393" s="198">
        <f>Sales_Entry!E3393</f>
        <v>0</v>
      </c>
      <c r="G3393" s="199">
        <f>N(Sales_Entry!J3393)</f>
        <v>0</v>
      </c>
      <c r="H3393" s="199">
        <v>0</v>
      </c>
      <c r="I3393" s="199">
        <f t="shared" si="52"/>
        <v>0</v>
      </c>
      <c r="J3393" s="200"/>
      <c r="K3393" s="200" t="str" cm="1">
        <f t="array" ref="K3393">IF($C3393="","",IF(AND($C3393=Party_Statement!$C$5,$B3393&gt;=Party_Statement!$C$6,$B3393&lt;=Party_Statement!$E$6),SUMPRODUCT(($C$3:$C3393=Party_Statement!$C$5)*($B$3:$B3393&gt;=Party_Statement!$C$6)*($B$3:$B3393&lt;=Party_Statement!$E$6)),""))</f>
        <v/>
      </c>
    </row>
    <row r="3394" spans="1:11" x14ac:dyDescent="0.2">
      <c r="A3394" s="196">
        <f>Sales_Entry!A3394</f>
        <v>0</v>
      </c>
      <c r="B3394" s="197">
        <f>Sales_Entry!B3394</f>
        <v>0</v>
      </c>
      <c r="C3394" s="198">
        <f>Sales_Entry!D3394</f>
        <v>0</v>
      </c>
      <c r="D3394" s="198" t="s">
        <v>1388</v>
      </c>
      <c r="E3394" s="198">
        <f>Sales_Entry!C3394</f>
        <v>0</v>
      </c>
      <c r="F3394" s="198">
        <f>Sales_Entry!E3394</f>
        <v>0</v>
      </c>
      <c r="G3394" s="199">
        <f>N(Sales_Entry!J3394)</f>
        <v>0</v>
      </c>
      <c r="H3394" s="199">
        <v>0</v>
      </c>
      <c r="I3394" s="199">
        <f t="shared" si="52"/>
        <v>0</v>
      </c>
      <c r="J3394" s="200"/>
      <c r="K3394" s="200" t="str" cm="1">
        <f t="array" ref="K3394">IF($C3394="","",IF(AND($C3394=Party_Statement!$C$5,$B3394&gt;=Party_Statement!$C$6,$B3394&lt;=Party_Statement!$E$6),SUMPRODUCT(($C$3:$C3394=Party_Statement!$C$5)*($B$3:$B3394&gt;=Party_Statement!$C$6)*($B$3:$B3394&lt;=Party_Statement!$E$6)),""))</f>
        <v/>
      </c>
    </row>
    <row r="3395" spans="1:11" x14ac:dyDescent="0.2">
      <c r="A3395" s="196">
        <f>Sales_Entry!A3395</f>
        <v>0</v>
      </c>
      <c r="B3395" s="197">
        <f>Sales_Entry!B3395</f>
        <v>0</v>
      </c>
      <c r="C3395" s="198">
        <f>Sales_Entry!D3395</f>
        <v>0</v>
      </c>
      <c r="D3395" s="198" t="s">
        <v>1388</v>
      </c>
      <c r="E3395" s="198">
        <f>Sales_Entry!C3395</f>
        <v>0</v>
      </c>
      <c r="F3395" s="198">
        <f>Sales_Entry!E3395</f>
        <v>0</v>
      </c>
      <c r="G3395" s="199">
        <f>N(Sales_Entry!J3395)</f>
        <v>0</v>
      </c>
      <c r="H3395" s="199">
        <v>0</v>
      </c>
      <c r="I3395" s="199">
        <f t="shared" si="52"/>
        <v>0</v>
      </c>
      <c r="J3395" s="200"/>
      <c r="K3395" s="200" t="str" cm="1">
        <f t="array" ref="K3395">IF($C3395="","",IF(AND($C3395=Party_Statement!$C$5,$B3395&gt;=Party_Statement!$C$6,$B3395&lt;=Party_Statement!$E$6),SUMPRODUCT(($C$3:$C3395=Party_Statement!$C$5)*($B$3:$B3395&gt;=Party_Statement!$C$6)*($B$3:$B3395&lt;=Party_Statement!$E$6)),""))</f>
        <v/>
      </c>
    </row>
    <row r="3396" spans="1:11" x14ac:dyDescent="0.2">
      <c r="A3396" s="196">
        <f>Sales_Entry!A3396</f>
        <v>0</v>
      </c>
      <c r="B3396" s="197">
        <f>Sales_Entry!B3396</f>
        <v>0</v>
      </c>
      <c r="C3396" s="198">
        <f>Sales_Entry!D3396</f>
        <v>0</v>
      </c>
      <c r="D3396" s="198" t="s">
        <v>1388</v>
      </c>
      <c r="E3396" s="198">
        <f>Sales_Entry!C3396</f>
        <v>0</v>
      </c>
      <c r="F3396" s="198">
        <f>Sales_Entry!E3396</f>
        <v>0</v>
      </c>
      <c r="G3396" s="199">
        <f>N(Sales_Entry!J3396)</f>
        <v>0</v>
      </c>
      <c r="H3396" s="199">
        <v>0</v>
      </c>
      <c r="I3396" s="199">
        <f t="shared" ref="I3396:I3459" si="53">IF($C3396="","",$G3396-$H3396)</f>
        <v>0</v>
      </c>
      <c r="J3396" s="200"/>
      <c r="K3396" s="200" t="str" cm="1">
        <f t="array" ref="K3396">IF($C3396="","",IF(AND($C3396=Party_Statement!$C$5,$B3396&gt;=Party_Statement!$C$6,$B3396&lt;=Party_Statement!$E$6),SUMPRODUCT(($C$3:$C3396=Party_Statement!$C$5)*($B$3:$B3396&gt;=Party_Statement!$C$6)*($B$3:$B3396&lt;=Party_Statement!$E$6)),""))</f>
        <v/>
      </c>
    </row>
    <row r="3397" spans="1:11" x14ac:dyDescent="0.2">
      <c r="A3397" s="196">
        <f>Sales_Entry!A3397</f>
        <v>0</v>
      </c>
      <c r="B3397" s="197">
        <f>Sales_Entry!B3397</f>
        <v>0</v>
      </c>
      <c r="C3397" s="198">
        <f>Sales_Entry!D3397</f>
        <v>0</v>
      </c>
      <c r="D3397" s="198" t="s">
        <v>1388</v>
      </c>
      <c r="E3397" s="198">
        <f>Sales_Entry!C3397</f>
        <v>0</v>
      </c>
      <c r="F3397" s="198">
        <f>Sales_Entry!E3397</f>
        <v>0</v>
      </c>
      <c r="G3397" s="199">
        <f>N(Sales_Entry!J3397)</f>
        <v>0</v>
      </c>
      <c r="H3397" s="199">
        <v>0</v>
      </c>
      <c r="I3397" s="199">
        <f t="shared" si="53"/>
        <v>0</v>
      </c>
      <c r="J3397" s="200"/>
      <c r="K3397" s="200" t="str" cm="1">
        <f t="array" ref="K3397">IF($C3397="","",IF(AND($C3397=Party_Statement!$C$5,$B3397&gt;=Party_Statement!$C$6,$B3397&lt;=Party_Statement!$E$6),SUMPRODUCT(($C$3:$C3397=Party_Statement!$C$5)*($B$3:$B3397&gt;=Party_Statement!$C$6)*($B$3:$B3397&lt;=Party_Statement!$E$6)),""))</f>
        <v/>
      </c>
    </row>
    <row r="3398" spans="1:11" x14ac:dyDescent="0.2">
      <c r="A3398" s="196">
        <f>Sales_Entry!A3398</f>
        <v>0</v>
      </c>
      <c r="B3398" s="197">
        <f>Sales_Entry!B3398</f>
        <v>0</v>
      </c>
      <c r="C3398" s="198">
        <f>Sales_Entry!D3398</f>
        <v>0</v>
      </c>
      <c r="D3398" s="198" t="s">
        <v>1388</v>
      </c>
      <c r="E3398" s="198">
        <f>Sales_Entry!C3398</f>
        <v>0</v>
      </c>
      <c r="F3398" s="198">
        <f>Sales_Entry!E3398</f>
        <v>0</v>
      </c>
      <c r="G3398" s="199">
        <f>N(Sales_Entry!J3398)</f>
        <v>0</v>
      </c>
      <c r="H3398" s="199">
        <v>0</v>
      </c>
      <c r="I3398" s="199">
        <f t="shared" si="53"/>
        <v>0</v>
      </c>
      <c r="J3398" s="200"/>
      <c r="K3398" s="200" t="str" cm="1">
        <f t="array" ref="K3398">IF($C3398="","",IF(AND($C3398=Party_Statement!$C$5,$B3398&gt;=Party_Statement!$C$6,$B3398&lt;=Party_Statement!$E$6),SUMPRODUCT(($C$3:$C3398=Party_Statement!$C$5)*($B$3:$B3398&gt;=Party_Statement!$C$6)*($B$3:$B3398&lt;=Party_Statement!$E$6)),""))</f>
        <v/>
      </c>
    </row>
    <row r="3399" spans="1:11" x14ac:dyDescent="0.2">
      <c r="A3399" s="196">
        <f>Sales_Entry!A3399</f>
        <v>0</v>
      </c>
      <c r="B3399" s="197">
        <f>Sales_Entry!B3399</f>
        <v>0</v>
      </c>
      <c r="C3399" s="198">
        <f>Sales_Entry!D3399</f>
        <v>0</v>
      </c>
      <c r="D3399" s="198" t="s">
        <v>1388</v>
      </c>
      <c r="E3399" s="198">
        <f>Sales_Entry!C3399</f>
        <v>0</v>
      </c>
      <c r="F3399" s="198">
        <f>Sales_Entry!E3399</f>
        <v>0</v>
      </c>
      <c r="G3399" s="199">
        <f>N(Sales_Entry!J3399)</f>
        <v>0</v>
      </c>
      <c r="H3399" s="199">
        <v>0</v>
      </c>
      <c r="I3399" s="199">
        <f t="shared" si="53"/>
        <v>0</v>
      </c>
      <c r="J3399" s="200"/>
      <c r="K3399" s="200" t="str" cm="1">
        <f t="array" ref="K3399">IF($C3399="","",IF(AND($C3399=Party_Statement!$C$5,$B3399&gt;=Party_Statement!$C$6,$B3399&lt;=Party_Statement!$E$6),SUMPRODUCT(($C$3:$C3399=Party_Statement!$C$5)*($B$3:$B3399&gt;=Party_Statement!$C$6)*($B$3:$B3399&lt;=Party_Statement!$E$6)),""))</f>
        <v/>
      </c>
    </row>
    <row r="3400" spans="1:11" x14ac:dyDescent="0.2">
      <c r="A3400" s="196">
        <f>Sales_Entry!A3400</f>
        <v>0</v>
      </c>
      <c r="B3400" s="197">
        <f>Sales_Entry!B3400</f>
        <v>0</v>
      </c>
      <c r="C3400" s="198">
        <f>Sales_Entry!D3400</f>
        <v>0</v>
      </c>
      <c r="D3400" s="198" t="s">
        <v>1388</v>
      </c>
      <c r="E3400" s="198">
        <f>Sales_Entry!C3400</f>
        <v>0</v>
      </c>
      <c r="F3400" s="198">
        <f>Sales_Entry!E3400</f>
        <v>0</v>
      </c>
      <c r="G3400" s="199">
        <f>N(Sales_Entry!J3400)</f>
        <v>0</v>
      </c>
      <c r="H3400" s="199">
        <v>0</v>
      </c>
      <c r="I3400" s="199">
        <f t="shared" si="53"/>
        <v>0</v>
      </c>
      <c r="J3400" s="200"/>
      <c r="K3400" s="200" t="str" cm="1">
        <f t="array" ref="K3400">IF($C3400="","",IF(AND($C3400=Party_Statement!$C$5,$B3400&gt;=Party_Statement!$C$6,$B3400&lt;=Party_Statement!$E$6),SUMPRODUCT(($C$3:$C3400=Party_Statement!$C$5)*($B$3:$B3400&gt;=Party_Statement!$C$6)*($B$3:$B3400&lt;=Party_Statement!$E$6)),""))</f>
        <v/>
      </c>
    </row>
    <row r="3401" spans="1:11" x14ac:dyDescent="0.2">
      <c r="A3401" s="196">
        <f>Sales_Entry!A3401</f>
        <v>0</v>
      </c>
      <c r="B3401" s="197">
        <f>Sales_Entry!B3401</f>
        <v>0</v>
      </c>
      <c r="C3401" s="198">
        <f>Sales_Entry!D3401</f>
        <v>0</v>
      </c>
      <c r="D3401" s="198" t="s">
        <v>1388</v>
      </c>
      <c r="E3401" s="198">
        <f>Sales_Entry!C3401</f>
        <v>0</v>
      </c>
      <c r="F3401" s="198">
        <f>Sales_Entry!E3401</f>
        <v>0</v>
      </c>
      <c r="G3401" s="199">
        <f>N(Sales_Entry!J3401)</f>
        <v>0</v>
      </c>
      <c r="H3401" s="199">
        <v>0</v>
      </c>
      <c r="I3401" s="199">
        <f t="shared" si="53"/>
        <v>0</v>
      </c>
      <c r="J3401" s="200"/>
      <c r="K3401" s="200" t="str" cm="1">
        <f t="array" ref="K3401">IF($C3401="","",IF(AND($C3401=Party_Statement!$C$5,$B3401&gt;=Party_Statement!$C$6,$B3401&lt;=Party_Statement!$E$6),SUMPRODUCT(($C$3:$C3401=Party_Statement!$C$5)*($B$3:$B3401&gt;=Party_Statement!$C$6)*($B$3:$B3401&lt;=Party_Statement!$E$6)),""))</f>
        <v/>
      </c>
    </row>
    <row r="3402" spans="1:11" x14ac:dyDescent="0.2">
      <c r="A3402" s="196">
        <f>Sales_Entry!A3402</f>
        <v>0</v>
      </c>
      <c r="B3402" s="197">
        <f>Sales_Entry!B3402</f>
        <v>0</v>
      </c>
      <c r="C3402" s="198">
        <f>Sales_Entry!D3402</f>
        <v>0</v>
      </c>
      <c r="D3402" s="198" t="s">
        <v>1388</v>
      </c>
      <c r="E3402" s="198">
        <f>Sales_Entry!C3402</f>
        <v>0</v>
      </c>
      <c r="F3402" s="198">
        <f>Sales_Entry!E3402</f>
        <v>0</v>
      </c>
      <c r="G3402" s="199">
        <f>N(Sales_Entry!J3402)</f>
        <v>0</v>
      </c>
      <c r="H3402" s="199">
        <v>0</v>
      </c>
      <c r="I3402" s="199">
        <f t="shared" si="53"/>
        <v>0</v>
      </c>
      <c r="J3402" s="200"/>
      <c r="K3402" s="200" t="str" cm="1">
        <f t="array" ref="K3402">IF($C3402="","",IF(AND($C3402=Party_Statement!$C$5,$B3402&gt;=Party_Statement!$C$6,$B3402&lt;=Party_Statement!$E$6),SUMPRODUCT(($C$3:$C3402=Party_Statement!$C$5)*($B$3:$B3402&gt;=Party_Statement!$C$6)*($B$3:$B3402&lt;=Party_Statement!$E$6)),""))</f>
        <v/>
      </c>
    </row>
    <row r="3403" spans="1:11" x14ac:dyDescent="0.2">
      <c r="A3403" s="196">
        <f>Sales_Entry!A3403</f>
        <v>0</v>
      </c>
      <c r="B3403" s="197">
        <f>Sales_Entry!B3403</f>
        <v>0</v>
      </c>
      <c r="C3403" s="198">
        <f>Sales_Entry!D3403</f>
        <v>0</v>
      </c>
      <c r="D3403" s="198" t="s">
        <v>1388</v>
      </c>
      <c r="E3403" s="198">
        <f>Sales_Entry!C3403</f>
        <v>0</v>
      </c>
      <c r="F3403" s="198">
        <f>Sales_Entry!E3403</f>
        <v>0</v>
      </c>
      <c r="G3403" s="199">
        <f>N(Sales_Entry!J3403)</f>
        <v>0</v>
      </c>
      <c r="H3403" s="199">
        <v>0</v>
      </c>
      <c r="I3403" s="199">
        <f t="shared" si="53"/>
        <v>0</v>
      </c>
      <c r="J3403" s="200"/>
      <c r="K3403" s="200" t="str" cm="1">
        <f t="array" ref="K3403">IF($C3403="","",IF(AND($C3403=Party_Statement!$C$5,$B3403&gt;=Party_Statement!$C$6,$B3403&lt;=Party_Statement!$E$6),SUMPRODUCT(($C$3:$C3403=Party_Statement!$C$5)*($B$3:$B3403&gt;=Party_Statement!$C$6)*($B$3:$B3403&lt;=Party_Statement!$E$6)),""))</f>
        <v/>
      </c>
    </row>
    <row r="3404" spans="1:11" x14ac:dyDescent="0.2">
      <c r="A3404" s="196">
        <f>Sales_Entry!A3404</f>
        <v>0</v>
      </c>
      <c r="B3404" s="197">
        <f>Sales_Entry!B3404</f>
        <v>0</v>
      </c>
      <c r="C3404" s="198">
        <f>Sales_Entry!D3404</f>
        <v>0</v>
      </c>
      <c r="D3404" s="198" t="s">
        <v>1388</v>
      </c>
      <c r="E3404" s="198">
        <f>Sales_Entry!C3404</f>
        <v>0</v>
      </c>
      <c r="F3404" s="198">
        <f>Sales_Entry!E3404</f>
        <v>0</v>
      </c>
      <c r="G3404" s="199">
        <f>N(Sales_Entry!J3404)</f>
        <v>0</v>
      </c>
      <c r="H3404" s="199">
        <v>0</v>
      </c>
      <c r="I3404" s="199">
        <f t="shared" si="53"/>
        <v>0</v>
      </c>
      <c r="J3404" s="200"/>
      <c r="K3404" s="200" t="str" cm="1">
        <f t="array" ref="K3404">IF($C3404="","",IF(AND($C3404=Party_Statement!$C$5,$B3404&gt;=Party_Statement!$C$6,$B3404&lt;=Party_Statement!$E$6),SUMPRODUCT(($C$3:$C3404=Party_Statement!$C$5)*($B$3:$B3404&gt;=Party_Statement!$C$6)*($B$3:$B3404&lt;=Party_Statement!$E$6)),""))</f>
        <v/>
      </c>
    </row>
    <row r="3405" spans="1:11" x14ac:dyDescent="0.2">
      <c r="A3405" s="196">
        <f>Sales_Entry!A3405</f>
        <v>0</v>
      </c>
      <c r="B3405" s="197">
        <f>Sales_Entry!B3405</f>
        <v>0</v>
      </c>
      <c r="C3405" s="198">
        <f>Sales_Entry!D3405</f>
        <v>0</v>
      </c>
      <c r="D3405" s="198" t="s">
        <v>1388</v>
      </c>
      <c r="E3405" s="198">
        <f>Sales_Entry!C3405</f>
        <v>0</v>
      </c>
      <c r="F3405" s="198">
        <f>Sales_Entry!E3405</f>
        <v>0</v>
      </c>
      <c r="G3405" s="199">
        <f>N(Sales_Entry!J3405)</f>
        <v>0</v>
      </c>
      <c r="H3405" s="199">
        <v>0</v>
      </c>
      <c r="I3405" s="199">
        <f t="shared" si="53"/>
        <v>0</v>
      </c>
      <c r="J3405" s="200"/>
      <c r="K3405" s="200" t="str" cm="1">
        <f t="array" ref="K3405">IF($C3405="","",IF(AND($C3405=Party_Statement!$C$5,$B3405&gt;=Party_Statement!$C$6,$B3405&lt;=Party_Statement!$E$6),SUMPRODUCT(($C$3:$C3405=Party_Statement!$C$5)*($B$3:$B3405&gt;=Party_Statement!$C$6)*($B$3:$B3405&lt;=Party_Statement!$E$6)),""))</f>
        <v/>
      </c>
    </row>
    <row r="3406" spans="1:11" x14ac:dyDescent="0.2">
      <c r="A3406" s="196">
        <f>Sales_Entry!A3406</f>
        <v>0</v>
      </c>
      <c r="B3406" s="197">
        <f>Sales_Entry!B3406</f>
        <v>0</v>
      </c>
      <c r="C3406" s="198">
        <f>Sales_Entry!D3406</f>
        <v>0</v>
      </c>
      <c r="D3406" s="198" t="s">
        <v>1388</v>
      </c>
      <c r="E3406" s="198">
        <f>Sales_Entry!C3406</f>
        <v>0</v>
      </c>
      <c r="F3406" s="198">
        <f>Sales_Entry!E3406</f>
        <v>0</v>
      </c>
      <c r="G3406" s="199">
        <f>N(Sales_Entry!J3406)</f>
        <v>0</v>
      </c>
      <c r="H3406" s="199">
        <v>0</v>
      </c>
      <c r="I3406" s="199">
        <f t="shared" si="53"/>
        <v>0</v>
      </c>
      <c r="J3406" s="200"/>
      <c r="K3406" s="200" t="str" cm="1">
        <f t="array" ref="K3406">IF($C3406="","",IF(AND($C3406=Party_Statement!$C$5,$B3406&gt;=Party_Statement!$C$6,$B3406&lt;=Party_Statement!$E$6),SUMPRODUCT(($C$3:$C3406=Party_Statement!$C$5)*($B$3:$B3406&gt;=Party_Statement!$C$6)*($B$3:$B3406&lt;=Party_Statement!$E$6)),""))</f>
        <v/>
      </c>
    </row>
    <row r="3407" spans="1:11" x14ac:dyDescent="0.2">
      <c r="A3407" s="196">
        <f>Sales_Entry!A3407</f>
        <v>0</v>
      </c>
      <c r="B3407" s="197">
        <f>Sales_Entry!B3407</f>
        <v>0</v>
      </c>
      <c r="C3407" s="198">
        <f>Sales_Entry!D3407</f>
        <v>0</v>
      </c>
      <c r="D3407" s="198" t="s">
        <v>1388</v>
      </c>
      <c r="E3407" s="198">
        <f>Sales_Entry!C3407</f>
        <v>0</v>
      </c>
      <c r="F3407" s="198">
        <f>Sales_Entry!E3407</f>
        <v>0</v>
      </c>
      <c r="G3407" s="199">
        <f>N(Sales_Entry!J3407)</f>
        <v>0</v>
      </c>
      <c r="H3407" s="199">
        <v>0</v>
      </c>
      <c r="I3407" s="199">
        <f t="shared" si="53"/>
        <v>0</v>
      </c>
      <c r="J3407" s="200"/>
      <c r="K3407" s="200" t="str" cm="1">
        <f t="array" ref="K3407">IF($C3407="","",IF(AND($C3407=Party_Statement!$C$5,$B3407&gt;=Party_Statement!$C$6,$B3407&lt;=Party_Statement!$E$6),SUMPRODUCT(($C$3:$C3407=Party_Statement!$C$5)*($B$3:$B3407&gt;=Party_Statement!$C$6)*($B$3:$B3407&lt;=Party_Statement!$E$6)),""))</f>
        <v/>
      </c>
    </row>
    <row r="3408" spans="1:11" x14ac:dyDescent="0.2">
      <c r="A3408" s="196">
        <f>Sales_Entry!A3408</f>
        <v>0</v>
      </c>
      <c r="B3408" s="197">
        <f>Sales_Entry!B3408</f>
        <v>0</v>
      </c>
      <c r="C3408" s="198">
        <f>Sales_Entry!D3408</f>
        <v>0</v>
      </c>
      <c r="D3408" s="198" t="s">
        <v>1388</v>
      </c>
      <c r="E3408" s="198">
        <f>Sales_Entry!C3408</f>
        <v>0</v>
      </c>
      <c r="F3408" s="198">
        <f>Sales_Entry!E3408</f>
        <v>0</v>
      </c>
      <c r="G3408" s="199">
        <f>N(Sales_Entry!J3408)</f>
        <v>0</v>
      </c>
      <c r="H3408" s="199">
        <v>0</v>
      </c>
      <c r="I3408" s="199">
        <f t="shared" si="53"/>
        <v>0</v>
      </c>
      <c r="J3408" s="200"/>
      <c r="K3408" s="200" t="str" cm="1">
        <f t="array" ref="K3408">IF($C3408="","",IF(AND($C3408=Party_Statement!$C$5,$B3408&gt;=Party_Statement!$C$6,$B3408&lt;=Party_Statement!$E$6),SUMPRODUCT(($C$3:$C3408=Party_Statement!$C$5)*($B$3:$B3408&gt;=Party_Statement!$C$6)*($B$3:$B3408&lt;=Party_Statement!$E$6)),""))</f>
        <v/>
      </c>
    </row>
    <row r="3409" spans="1:11" x14ac:dyDescent="0.2">
      <c r="A3409" s="196">
        <f>Sales_Entry!A3409</f>
        <v>0</v>
      </c>
      <c r="B3409" s="197">
        <f>Sales_Entry!B3409</f>
        <v>0</v>
      </c>
      <c r="C3409" s="198">
        <f>Sales_Entry!D3409</f>
        <v>0</v>
      </c>
      <c r="D3409" s="198" t="s">
        <v>1388</v>
      </c>
      <c r="E3409" s="198">
        <f>Sales_Entry!C3409</f>
        <v>0</v>
      </c>
      <c r="F3409" s="198">
        <f>Sales_Entry!E3409</f>
        <v>0</v>
      </c>
      <c r="G3409" s="199">
        <f>N(Sales_Entry!J3409)</f>
        <v>0</v>
      </c>
      <c r="H3409" s="199">
        <v>0</v>
      </c>
      <c r="I3409" s="199">
        <f t="shared" si="53"/>
        <v>0</v>
      </c>
      <c r="J3409" s="200"/>
      <c r="K3409" s="200" t="str" cm="1">
        <f t="array" ref="K3409">IF($C3409="","",IF(AND($C3409=Party_Statement!$C$5,$B3409&gt;=Party_Statement!$C$6,$B3409&lt;=Party_Statement!$E$6),SUMPRODUCT(($C$3:$C3409=Party_Statement!$C$5)*($B$3:$B3409&gt;=Party_Statement!$C$6)*($B$3:$B3409&lt;=Party_Statement!$E$6)),""))</f>
        <v/>
      </c>
    </row>
    <row r="3410" spans="1:11" x14ac:dyDescent="0.2">
      <c r="A3410" s="196">
        <f>Sales_Entry!A3410</f>
        <v>0</v>
      </c>
      <c r="B3410" s="197">
        <f>Sales_Entry!B3410</f>
        <v>0</v>
      </c>
      <c r="C3410" s="198">
        <f>Sales_Entry!D3410</f>
        <v>0</v>
      </c>
      <c r="D3410" s="198" t="s">
        <v>1388</v>
      </c>
      <c r="E3410" s="198">
        <f>Sales_Entry!C3410</f>
        <v>0</v>
      </c>
      <c r="F3410" s="198">
        <f>Sales_Entry!E3410</f>
        <v>0</v>
      </c>
      <c r="G3410" s="199">
        <f>N(Sales_Entry!J3410)</f>
        <v>0</v>
      </c>
      <c r="H3410" s="199">
        <v>0</v>
      </c>
      <c r="I3410" s="199">
        <f t="shared" si="53"/>
        <v>0</v>
      </c>
      <c r="J3410" s="200"/>
      <c r="K3410" s="200" t="str" cm="1">
        <f t="array" ref="K3410">IF($C3410="","",IF(AND($C3410=Party_Statement!$C$5,$B3410&gt;=Party_Statement!$C$6,$B3410&lt;=Party_Statement!$E$6),SUMPRODUCT(($C$3:$C3410=Party_Statement!$C$5)*($B$3:$B3410&gt;=Party_Statement!$C$6)*($B$3:$B3410&lt;=Party_Statement!$E$6)),""))</f>
        <v/>
      </c>
    </row>
    <row r="3411" spans="1:11" x14ac:dyDescent="0.2">
      <c r="A3411" s="196">
        <f>Sales_Entry!A3411</f>
        <v>0</v>
      </c>
      <c r="B3411" s="197">
        <f>Sales_Entry!B3411</f>
        <v>0</v>
      </c>
      <c r="C3411" s="198">
        <f>Sales_Entry!D3411</f>
        <v>0</v>
      </c>
      <c r="D3411" s="198" t="s">
        <v>1388</v>
      </c>
      <c r="E3411" s="198">
        <f>Sales_Entry!C3411</f>
        <v>0</v>
      </c>
      <c r="F3411" s="198">
        <f>Sales_Entry!E3411</f>
        <v>0</v>
      </c>
      <c r="G3411" s="199">
        <f>N(Sales_Entry!J3411)</f>
        <v>0</v>
      </c>
      <c r="H3411" s="199">
        <v>0</v>
      </c>
      <c r="I3411" s="199">
        <f t="shared" si="53"/>
        <v>0</v>
      </c>
      <c r="J3411" s="200"/>
      <c r="K3411" s="200" t="str" cm="1">
        <f t="array" ref="K3411">IF($C3411="","",IF(AND($C3411=Party_Statement!$C$5,$B3411&gt;=Party_Statement!$C$6,$B3411&lt;=Party_Statement!$E$6),SUMPRODUCT(($C$3:$C3411=Party_Statement!$C$5)*($B$3:$B3411&gt;=Party_Statement!$C$6)*($B$3:$B3411&lt;=Party_Statement!$E$6)),""))</f>
        <v/>
      </c>
    </row>
    <row r="3412" spans="1:11" x14ac:dyDescent="0.2">
      <c r="A3412" s="196">
        <f>Sales_Entry!A3412</f>
        <v>0</v>
      </c>
      <c r="B3412" s="197">
        <f>Sales_Entry!B3412</f>
        <v>0</v>
      </c>
      <c r="C3412" s="198">
        <f>Sales_Entry!D3412</f>
        <v>0</v>
      </c>
      <c r="D3412" s="198" t="s">
        <v>1388</v>
      </c>
      <c r="E3412" s="198">
        <f>Sales_Entry!C3412</f>
        <v>0</v>
      </c>
      <c r="F3412" s="198">
        <f>Sales_Entry!E3412</f>
        <v>0</v>
      </c>
      <c r="G3412" s="199">
        <f>N(Sales_Entry!J3412)</f>
        <v>0</v>
      </c>
      <c r="H3412" s="199">
        <v>0</v>
      </c>
      <c r="I3412" s="199">
        <f t="shared" si="53"/>
        <v>0</v>
      </c>
      <c r="J3412" s="200"/>
      <c r="K3412" s="200" t="str" cm="1">
        <f t="array" ref="K3412">IF($C3412="","",IF(AND($C3412=Party_Statement!$C$5,$B3412&gt;=Party_Statement!$C$6,$B3412&lt;=Party_Statement!$E$6),SUMPRODUCT(($C$3:$C3412=Party_Statement!$C$5)*($B$3:$B3412&gt;=Party_Statement!$C$6)*($B$3:$B3412&lt;=Party_Statement!$E$6)),""))</f>
        <v/>
      </c>
    </row>
    <row r="3413" spans="1:11" x14ac:dyDescent="0.2">
      <c r="A3413" s="196">
        <f>Sales_Entry!A3413</f>
        <v>0</v>
      </c>
      <c r="B3413" s="197">
        <f>Sales_Entry!B3413</f>
        <v>0</v>
      </c>
      <c r="C3413" s="198">
        <f>Sales_Entry!D3413</f>
        <v>0</v>
      </c>
      <c r="D3413" s="198" t="s">
        <v>1388</v>
      </c>
      <c r="E3413" s="198">
        <f>Sales_Entry!C3413</f>
        <v>0</v>
      </c>
      <c r="F3413" s="198">
        <f>Sales_Entry!E3413</f>
        <v>0</v>
      </c>
      <c r="G3413" s="199">
        <f>N(Sales_Entry!J3413)</f>
        <v>0</v>
      </c>
      <c r="H3413" s="199">
        <v>0</v>
      </c>
      <c r="I3413" s="199">
        <f t="shared" si="53"/>
        <v>0</v>
      </c>
      <c r="J3413" s="200"/>
      <c r="K3413" s="200" t="str" cm="1">
        <f t="array" ref="K3413">IF($C3413="","",IF(AND($C3413=Party_Statement!$C$5,$B3413&gt;=Party_Statement!$C$6,$B3413&lt;=Party_Statement!$E$6),SUMPRODUCT(($C$3:$C3413=Party_Statement!$C$5)*($B$3:$B3413&gt;=Party_Statement!$C$6)*($B$3:$B3413&lt;=Party_Statement!$E$6)),""))</f>
        <v/>
      </c>
    </row>
    <row r="3414" spans="1:11" x14ac:dyDescent="0.2">
      <c r="A3414" s="196">
        <f>Sales_Entry!A3414</f>
        <v>0</v>
      </c>
      <c r="B3414" s="197">
        <f>Sales_Entry!B3414</f>
        <v>0</v>
      </c>
      <c r="C3414" s="198">
        <f>Sales_Entry!D3414</f>
        <v>0</v>
      </c>
      <c r="D3414" s="198" t="s">
        <v>1388</v>
      </c>
      <c r="E3414" s="198">
        <f>Sales_Entry!C3414</f>
        <v>0</v>
      </c>
      <c r="F3414" s="198">
        <f>Sales_Entry!E3414</f>
        <v>0</v>
      </c>
      <c r="G3414" s="199">
        <f>N(Sales_Entry!J3414)</f>
        <v>0</v>
      </c>
      <c r="H3414" s="199">
        <v>0</v>
      </c>
      <c r="I3414" s="199">
        <f t="shared" si="53"/>
        <v>0</v>
      </c>
      <c r="J3414" s="200"/>
      <c r="K3414" s="200" t="str" cm="1">
        <f t="array" ref="K3414">IF($C3414="","",IF(AND($C3414=Party_Statement!$C$5,$B3414&gt;=Party_Statement!$C$6,$B3414&lt;=Party_Statement!$E$6),SUMPRODUCT(($C$3:$C3414=Party_Statement!$C$5)*($B$3:$B3414&gt;=Party_Statement!$C$6)*($B$3:$B3414&lt;=Party_Statement!$E$6)),""))</f>
        <v/>
      </c>
    </row>
    <row r="3415" spans="1:11" x14ac:dyDescent="0.2">
      <c r="A3415" s="196">
        <f>Sales_Entry!A3415</f>
        <v>0</v>
      </c>
      <c r="B3415" s="197">
        <f>Sales_Entry!B3415</f>
        <v>0</v>
      </c>
      <c r="C3415" s="198">
        <f>Sales_Entry!D3415</f>
        <v>0</v>
      </c>
      <c r="D3415" s="198" t="s">
        <v>1388</v>
      </c>
      <c r="E3415" s="198">
        <f>Sales_Entry!C3415</f>
        <v>0</v>
      </c>
      <c r="F3415" s="198">
        <f>Sales_Entry!E3415</f>
        <v>0</v>
      </c>
      <c r="G3415" s="199">
        <f>N(Sales_Entry!J3415)</f>
        <v>0</v>
      </c>
      <c r="H3415" s="199">
        <v>0</v>
      </c>
      <c r="I3415" s="199">
        <f t="shared" si="53"/>
        <v>0</v>
      </c>
      <c r="J3415" s="200"/>
      <c r="K3415" s="200" t="str" cm="1">
        <f t="array" ref="K3415">IF($C3415="","",IF(AND($C3415=Party_Statement!$C$5,$B3415&gt;=Party_Statement!$C$6,$B3415&lt;=Party_Statement!$E$6),SUMPRODUCT(($C$3:$C3415=Party_Statement!$C$5)*($B$3:$B3415&gt;=Party_Statement!$C$6)*($B$3:$B3415&lt;=Party_Statement!$E$6)),""))</f>
        <v/>
      </c>
    </row>
    <row r="3416" spans="1:11" x14ac:dyDescent="0.2">
      <c r="A3416" s="196">
        <f>Sales_Entry!A3416</f>
        <v>0</v>
      </c>
      <c r="B3416" s="197">
        <f>Sales_Entry!B3416</f>
        <v>0</v>
      </c>
      <c r="C3416" s="198">
        <f>Sales_Entry!D3416</f>
        <v>0</v>
      </c>
      <c r="D3416" s="198" t="s">
        <v>1388</v>
      </c>
      <c r="E3416" s="198">
        <f>Sales_Entry!C3416</f>
        <v>0</v>
      </c>
      <c r="F3416" s="198">
        <f>Sales_Entry!E3416</f>
        <v>0</v>
      </c>
      <c r="G3416" s="199">
        <f>N(Sales_Entry!J3416)</f>
        <v>0</v>
      </c>
      <c r="H3416" s="199">
        <v>0</v>
      </c>
      <c r="I3416" s="199">
        <f t="shared" si="53"/>
        <v>0</v>
      </c>
      <c r="J3416" s="200"/>
      <c r="K3416" s="200" t="str" cm="1">
        <f t="array" ref="K3416">IF($C3416="","",IF(AND($C3416=Party_Statement!$C$5,$B3416&gt;=Party_Statement!$C$6,$B3416&lt;=Party_Statement!$E$6),SUMPRODUCT(($C$3:$C3416=Party_Statement!$C$5)*($B$3:$B3416&gt;=Party_Statement!$C$6)*($B$3:$B3416&lt;=Party_Statement!$E$6)),""))</f>
        <v/>
      </c>
    </row>
    <row r="3417" spans="1:11" x14ac:dyDescent="0.2">
      <c r="A3417" s="196">
        <f>Sales_Entry!A3417</f>
        <v>0</v>
      </c>
      <c r="B3417" s="197">
        <f>Sales_Entry!B3417</f>
        <v>0</v>
      </c>
      <c r="C3417" s="198">
        <f>Sales_Entry!D3417</f>
        <v>0</v>
      </c>
      <c r="D3417" s="198" t="s">
        <v>1388</v>
      </c>
      <c r="E3417" s="198">
        <f>Sales_Entry!C3417</f>
        <v>0</v>
      </c>
      <c r="F3417" s="198">
        <f>Sales_Entry!E3417</f>
        <v>0</v>
      </c>
      <c r="G3417" s="199">
        <f>N(Sales_Entry!J3417)</f>
        <v>0</v>
      </c>
      <c r="H3417" s="199">
        <v>0</v>
      </c>
      <c r="I3417" s="199">
        <f t="shared" si="53"/>
        <v>0</v>
      </c>
      <c r="J3417" s="200"/>
      <c r="K3417" s="200" t="str" cm="1">
        <f t="array" ref="K3417">IF($C3417="","",IF(AND($C3417=Party_Statement!$C$5,$B3417&gt;=Party_Statement!$C$6,$B3417&lt;=Party_Statement!$E$6),SUMPRODUCT(($C$3:$C3417=Party_Statement!$C$5)*($B$3:$B3417&gt;=Party_Statement!$C$6)*($B$3:$B3417&lt;=Party_Statement!$E$6)),""))</f>
        <v/>
      </c>
    </row>
    <row r="3418" spans="1:11" x14ac:dyDescent="0.2">
      <c r="A3418" s="196">
        <f>Sales_Entry!A3418</f>
        <v>0</v>
      </c>
      <c r="B3418" s="197">
        <f>Sales_Entry!B3418</f>
        <v>0</v>
      </c>
      <c r="C3418" s="198">
        <f>Sales_Entry!D3418</f>
        <v>0</v>
      </c>
      <c r="D3418" s="198" t="s">
        <v>1388</v>
      </c>
      <c r="E3418" s="198">
        <f>Sales_Entry!C3418</f>
        <v>0</v>
      </c>
      <c r="F3418" s="198">
        <f>Sales_Entry!E3418</f>
        <v>0</v>
      </c>
      <c r="G3418" s="199">
        <f>N(Sales_Entry!J3418)</f>
        <v>0</v>
      </c>
      <c r="H3418" s="199">
        <v>0</v>
      </c>
      <c r="I3418" s="199">
        <f t="shared" si="53"/>
        <v>0</v>
      </c>
      <c r="J3418" s="200"/>
      <c r="K3418" s="200" t="str" cm="1">
        <f t="array" ref="K3418">IF($C3418="","",IF(AND($C3418=Party_Statement!$C$5,$B3418&gt;=Party_Statement!$C$6,$B3418&lt;=Party_Statement!$E$6),SUMPRODUCT(($C$3:$C3418=Party_Statement!$C$5)*($B$3:$B3418&gt;=Party_Statement!$C$6)*($B$3:$B3418&lt;=Party_Statement!$E$6)),""))</f>
        <v/>
      </c>
    </row>
    <row r="3419" spans="1:11" x14ac:dyDescent="0.2">
      <c r="A3419" s="196">
        <f>Sales_Entry!A3419</f>
        <v>0</v>
      </c>
      <c r="B3419" s="197">
        <f>Sales_Entry!B3419</f>
        <v>0</v>
      </c>
      <c r="C3419" s="198">
        <f>Sales_Entry!D3419</f>
        <v>0</v>
      </c>
      <c r="D3419" s="198" t="s">
        <v>1388</v>
      </c>
      <c r="E3419" s="198">
        <f>Sales_Entry!C3419</f>
        <v>0</v>
      </c>
      <c r="F3419" s="198">
        <f>Sales_Entry!E3419</f>
        <v>0</v>
      </c>
      <c r="G3419" s="199">
        <f>N(Sales_Entry!J3419)</f>
        <v>0</v>
      </c>
      <c r="H3419" s="199">
        <v>0</v>
      </c>
      <c r="I3419" s="199">
        <f t="shared" si="53"/>
        <v>0</v>
      </c>
      <c r="J3419" s="200"/>
      <c r="K3419" s="200" t="str" cm="1">
        <f t="array" ref="K3419">IF($C3419="","",IF(AND($C3419=Party_Statement!$C$5,$B3419&gt;=Party_Statement!$C$6,$B3419&lt;=Party_Statement!$E$6),SUMPRODUCT(($C$3:$C3419=Party_Statement!$C$5)*($B$3:$B3419&gt;=Party_Statement!$C$6)*($B$3:$B3419&lt;=Party_Statement!$E$6)),""))</f>
        <v/>
      </c>
    </row>
    <row r="3420" spans="1:11" x14ac:dyDescent="0.2">
      <c r="A3420" s="196">
        <f>Sales_Entry!A3420</f>
        <v>0</v>
      </c>
      <c r="B3420" s="197">
        <f>Sales_Entry!B3420</f>
        <v>0</v>
      </c>
      <c r="C3420" s="198">
        <f>Sales_Entry!D3420</f>
        <v>0</v>
      </c>
      <c r="D3420" s="198" t="s">
        <v>1388</v>
      </c>
      <c r="E3420" s="198">
        <f>Sales_Entry!C3420</f>
        <v>0</v>
      </c>
      <c r="F3420" s="198">
        <f>Sales_Entry!E3420</f>
        <v>0</v>
      </c>
      <c r="G3420" s="199">
        <f>N(Sales_Entry!J3420)</f>
        <v>0</v>
      </c>
      <c r="H3420" s="199">
        <v>0</v>
      </c>
      <c r="I3420" s="199">
        <f t="shared" si="53"/>
        <v>0</v>
      </c>
      <c r="J3420" s="200"/>
      <c r="K3420" s="200" t="str" cm="1">
        <f t="array" ref="K3420">IF($C3420="","",IF(AND($C3420=Party_Statement!$C$5,$B3420&gt;=Party_Statement!$C$6,$B3420&lt;=Party_Statement!$E$6),SUMPRODUCT(($C$3:$C3420=Party_Statement!$C$5)*($B$3:$B3420&gt;=Party_Statement!$C$6)*($B$3:$B3420&lt;=Party_Statement!$E$6)),""))</f>
        <v/>
      </c>
    </row>
    <row r="3421" spans="1:11" x14ac:dyDescent="0.2">
      <c r="A3421" s="196">
        <f>Sales_Entry!A3421</f>
        <v>0</v>
      </c>
      <c r="B3421" s="197">
        <f>Sales_Entry!B3421</f>
        <v>0</v>
      </c>
      <c r="C3421" s="198">
        <f>Sales_Entry!D3421</f>
        <v>0</v>
      </c>
      <c r="D3421" s="198" t="s">
        <v>1388</v>
      </c>
      <c r="E3421" s="198">
        <f>Sales_Entry!C3421</f>
        <v>0</v>
      </c>
      <c r="F3421" s="198">
        <f>Sales_Entry!E3421</f>
        <v>0</v>
      </c>
      <c r="G3421" s="199">
        <f>N(Sales_Entry!J3421)</f>
        <v>0</v>
      </c>
      <c r="H3421" s="199">
        <v>0</v>
      </c>
      <c r="I3421" s="199">
        <f t="shared" si="53"/>
        <v>0</v>
      </c>
      <c r="J3421" s="200"/>
      <c r="K3421" s="200" t="str" cm="1">
        <f t="array" ref="K3421">IF($C3421="","",IF(AND($C3421=Party_Statement!$C$5,$B3421&gt;=Party_Statement!$C$6,$B3421&lt;=Party_Statement!$E$6),SUMPRODUCT(($C$3:$C3421=Party_Statement!$C$5)*($B$3:$B3421&gt;=Party_Statement!$C$6)*($B$3:$B3421&lt;=Party_Statement!$E$6)),""))</f>
        <v/>
      </c>
    </row>
    <row r="3422" spans="1:11" x14ac:dyDescent="0.2">
      <c r="A3422" s="196">
        <f>Sales_Entry!A3422</f>
        <v>0</v>
      </c>
      <c r="B3422" s="197">
        <f>Sales_Entry!B3422</f>
        <v>0</v>
      </c>
      <c r="C3422" s="198">
        <f>Sales_Entry!D3422</f>
        <v>0</v>
      </c>
      <c r="D3422" s="198" t="s">
        <v>1388</v>
      </c>
      <c r="E3422" s="198">
        <f>Sales_Entry!C3422</f>
        <v>0</v>
      </c>
      <c r="F3422" s="198">
        <f>Sales_Entry!E3422</f>
        <v>0</v>
      </c>
      <c r="G3422" s="199">
        <f>N(Sales_Entry!J3422)</f>
        <v>0</v>
      </c>
      <c r="H3422" s="199">
        <v>0</v>
      </c>
      <c r="I3422" s="199">
        <f t="shared" si="53"/>
        <v>0</v>
      </c>
      <c r="J3422" s="200"/>
      <c r="K3422" s="200" t="str" cm="1">
        <f t="array" ref="K3422">IF($C3422="","",IF(AND($C3422=Party_Statement!$C$5,$B3422&gt;=Party_Statement!$C$6,$B3422&lt;=Party_Statement!$E$6),SUMPRODUCT(($C$3:$C3422=Party_Statement!$C$5)*($B$3:$B3422&gt;=Party_Statement!$C$6)*($B$3:$B3422&lt;=Party_Statement!$E$6)),""))</f>
        <v/>
      </c>
    </row>
    <row r="3423" spans="1:11" x14ac:dyDescent="0.2">
      <c r="A3423" s="196">
        <f>Sales_Entry!A3423</f>
        <v>0</v>
      </c>
      <c r="B3423" s="197">
        <f>Sales_Entry!B3423</f>
        <v>0</v>
      </c>
      <c r="C3423" s="198">
        <f>Sales_Entry!D3423</f>
        <v>0</v>
      </c>
      <c r="D3423" s="198" t="s">
        <v>1388</v>
      </c>
      <c r="E3423" s="198">
        <f>Sales_Entry!C3423</f>
        <v>0</v>
      </c>
      <c r="F3423" s="198">
        <f>Sales_Entry!E3423</f>
        <v>0</v>
      </c>
      <c r="G3423" s="199">
        <f>N(Sales_Entry!J3423)</f>
        <v>0</v>
      </c>
      <c r="H3423" s="199">
        <v>0</v>
      </c>
      <c r="I3423" s="199">
        <f t="shared" si="53"/>
        <v>0</v>
      </c>
      <c r="J3423" s="200"/>
      <c r="K3423" s="200" t="str" cm="1">
        <f t="array" ref="K3423">IF($C3423="","",IF(AND($C3423=Party_Statement!$C$5,$B3423&gt;=Party_Statement!$C$6,$B3423&lt;=Party_Statement!$E$6),SUMPRODUCT(($C$3:$C3423=Party_Statement!$C$5)*($B$3:$B3423&gt;=Party_Statement!$C$6)*($B$3:$B3423&lt;=Party_Statement!$E$6)),""))</f>
        <v/>
      </c>
    </row>
    <row r="3424" spans="1:11" x14ac:dyDescent="0.2">
      <c r="A3424" s="196">
        <f>Sales_Entry!A3424</f>
        <v>0</v>
      </c>
      <c r="B3424" s="197">
        <f>Sales_Entry!B3424</f>
        <v>0</v>
      </c>
      <c r="C3424" s="198">
        <f>Sales_Entry!D3424</f>
        <v>0</v>
      </c>
      <c r="D3424" s="198" t="s">
        <v>1388</v>
      </c>
      <c r="E3424" s="198">
        <f>Sales_Entry!C3424</f>
        <v>0</v>
      </c>
      <c r="F3424" s="198">
        <f>Sales_Entry!E3424</f>
        <v>0</v>
      </c>
      <c r="G3424" s="199">
        <f>N(Sales_Entry!J3424)</f>
        <v>0</v>
      </c>
      <c r="H3424" s="199">
        <v>0</v>
      </c>
      <c r="I3424" s="199">
        <f t="shared" si="53"/>
        <v>0</v>
      </c>
      <c r="J3424" s="200"/>
      <c r="K3424" s="200" t="str" cm="1">
        <f t="array" ref="K3424">IF($C3424="","",IF(AND($C3424=Party_Statement!$C$5,$B3424&gt;=Party_Statement!$C$6,$B3424&lt;=Party_Statement!$E$6),SUMPRODUCT(($C$3:$C3424=Party_Statement!$C$5)*($B$3:$B3424&gt;=Party_Statement!$C$6)*($B$3:$B3424&lt;=Party_Statement!$E$6)),""))</f>
        <v/>
      </c>
    </row>
    <row r="3425" spans="1:11" x14ac:dyDescent="0.2">
      <c r="A3425" s="196">
        <f>Sales_Entry!A3425</f>
        <v>0</v>
      </c>
      <c r="B3425" s="197">
        <f>Sales_Entry!B3425</f>
        <v>0</v>
      </c>
      <c r="C3425" s="198">
        <f>Sales_Entry!D3425</f>
        <v>0</v>
      </c>
      <c r="D3425" s="198" t="s">
        <v>1388</v>
      </c>
      <c r="E3425" s="198">
        <f>Sales_Entry!C3425</f>
        <v>0</v>
      </c>
      <c r="F3425" s="198">
        <f>Sales_Entry!E3425</f>
        <v>0</v>
      </c>
      <c r="G3425" s="199">
        <f>N(Sales_Entry!J3425)</f>
        <v>0</v>
      </c>
      <c r="H3425" s="199">
        <v>0</v>
      </c>
      <c r="I3425" s="199">
        <f t="shared" si="53"/>
        <v>0</v>
      </c>
      <c r="J3425" s="200"/>
      <c r="K3425" s="200" t="str" cm="1">
        <f t="array" ref="K3425">IF($C3425="","",IF(AND($C3425=Party_Statement!$C$5,$B3425&gt;=Party_Statement!$C$6,$B3425&lt;=Party_Statement!$E$6),SUMPRODUCT(($C$3:$C3425=Party_Statement!$C$5)*($B$3:$B3425&gt;=Party_Statement!$C$6)*($B$3:$B3425&lt;=Party_Statement!$E$6)),""))</f>
        <v/>
      </c>
    </row>
    <row r="3426" spans="1:11" x14ac:dyDescent="0.2">
      <c r="A3426" s="196">
        <f>Sales_Entry!A3426</f>
        <v>0</v>
      </c>
      <c r="B3426" s="197">
        <f>Sales_Entry!B3426</f>
        <v>0</v>
      </c>
      <c r="C3426" s="198">
        <f>Sales_Entry!D3426</f>
        <v>0</v>
      </c>
      <c r="D3426" s="198" t="s">
        <v>1388</v>
      </c>
      <c r="E3426" s="198">
        <f>Sales_Entry!C3426</f>
        <v>0</v>
      </c>
      <c r="F3426" s="198">
        <f>Sales_Entry!E3426</f>
        <v>0</v>
      </c>
      <c r="G3426" s="199">
        <f>N(Sales_Entry!J3426)</f>
        <v>0</v>
      </c>
      <c r="H3426" s="199">
        <v>0</v>
      </c>
      <c r="I3426" s="199">
        <f t="shared" si="53"/>
        <v>0</v>
      </c>
      <c r="J3426" s="200"/>
      <c r="K3426" s="200" t="str" cm="1">
        <f t="array" ref="K3426">IF($C3426="","",IF(AND($C3426=Party_Statement!$C$5,$B3426&gt;=Party_Statement!$C$6,$B3426&lt;=Party_Statement!$E$6),SUMPRODUCT(($C$3:$C3426=Party_Statement!$C$5)*($B$3:$B3426&gt;=Party_Statement!$C$6)*($B$3:$B3426&lt;=Party_Statement!$E$6)),""))</f>
        <v/>
      </c>
    </row>
    <row r="3427" spans="1:11" x14ac:dyDescent="0.2">
      <c r="A3427" s="196">
        <f>Sales_Entry!A3427</f>
        <v>0</v>
      </c>
      <c r="B3427" s="197">
        <f>Sales_Entry!B3427</f>
        <v>0</v>
      </c>
      <c r="C3427" s="198">
        <f>Sales_Entry!D3427</f>
        <v>0</v>
      </c>
      <c r="D3427" s="198" t="s">
        <v>1388</v>
      </c>
      <c r="E3427" s="198">
        <f>Sales_Entry!C3427</f>
        <v>0</v>
      </c>
      <c r="F3427" s="198">
        <f>Sales_Entry!E3427</f>
        <v>0</v>
      </c>
      <c r="G3427" s="199">
        <f>N(Sales_Entry!J3427)</f>
        <v>0</v>
      </c>
      <c r="H3427" s="199">
        <v>0</v>
      </c>
      <c r="I3427" s="199">
        <f t="shared" si="53"/>
        <v>0</v>
      </c>
      <c r="J3427" s="200"/>
      <c r="K3427" s="200" t="str" cm="1">
        <f t="array" ref="K3427">IF($C3427="","",IF(AND($C3427=Party_Statement!$C$5,$B3427&gt;=Party_Statement!$C$6,$B3427&lt;=Party_Statement!$E$6),SUMPRODUCT(($C$3:$C3427=Party_Statement!$C$5)*($B$3:$B3427&gt;=Party_Statement!$C$6)*($B$3:$B3427&lt;=Party_Statement!$E$6)),""))</f>
        <v/>
      </c>
    </row>
    <row r="3428" spans="1:11" x14ac:dyDescent="0.2">
      <c r="A3428" s="196">
        <f>Sales_Entry!A3428</f>
        <v>0</v>
      </c>
      <c r="B3428" s="197">
        <f>Sales_Entry!B3428</f>
        <v>0</v>
      </c>
      <c r="C3428" s="198">
        <f>Sales_Entry!D3428</f>
        <v>0</v>
      </c>
      <c r="D3428" s="198" t="s">
        <v>1388</v>
      </c>
      <c r="E3428" s="198">
        <f>Sales_Entry!C3428</f>
        <v>0</v>
      </c>
      <c r="F3428" s="198">
        <f>Sales_Entry!E3428</f>
        <v>0</v>
      </c>
      <c r="G3428" s="199">
        <f>N(Sales_Entry!J3428)</f>
        <v>0</v>
      </c>
      <c r="H3428" s="199">
        <v>0</v>
      </c>
      <c r="I3428" s="199">
        <f t="shared" si="53"/>
        <v>0</v>
      </c>
      <c r="J3428" s="200"/>
      <c r="K3428" s="200" t="str" cm="1">
        <f t="array" ref="K3428">IF($C3428="","",IF(AND($C3428=Party_Statement!$C$5,$B3428&gt;=Party_Statement!$C$6,$B3428&lt;=Party_Statement!$E$6),SUMPRODUCT(($C$3:$C3428=Party_Statement!$C$5)*($B$3:$B3428&gt;=Party_Statement!$C$6)*($B$3:$B3428&lt;=Party_Statement!$E$6)),""))</f>
        <v/>
      </c>
    </row>
    <row r="3429" spans="1:11" x14ac:dyDescent="0.2">
      <c r="A3429" s="196">
        <f>Sales_Entry!A3429</f>
        <v>0</v>
      </c>
      <c r="B3429" s="197">
        <f>Sales_Entry!B3429</f>
        <v>0</v>
      </c>
      <c r="C3429" s="198">
        <f>Sales_Entry!D3429</f>
        <v>0</v>
      </c>
      <c r="D3429" s="198" t="s">
        <v>1388</v>
      </c>
      <c r="E3429" s="198">
        <f>Sales_Entry!C3429</f>
        <v>0</v>
      </c>
      <c r="F3429" s="198">
        <f>Sales_Entry!E3429</f>
        <v>0</v>
      </c>
      <c r="G3429" s="199">
        <f>N(Sales_Entry!J3429)</f>
        <v>0</v>
      </c>
      <c r="H3429" s="199">
        <v>0</v>
      </c>
      <c r="I3429" s="199">
        <f t="shared" si="53"/>
        <v>0</v>
      </c>
      <c r="J3429" s="200"/>
      <c r="K3429" s="200" t="str" cm="1">
        <f t="array" ref="K3429">IF($C3429="","",IF(AND($C3429=Party_Statement!$C$5,$B3429&gt;=Party_Statement!$C$6,$B3429&lt;=Party_Statement!$E$6),SUMPRODUCT(($C$3:$C3429=Party_Statement!$C$5)*($B$3:$B3429&gt;=Party_Statement!$C$6)*($B$3:$B3429&lt;=Party_Statement!$E$6)),""))</f>
        <v/>
      </c>
    </row>
    <row r="3430" spans="1:11" x14ac:dyDescent="0.2">
      <c r="A3430" s="196">
        <f>Sales_Entry!A3430</f>
        <v>0</v>
      </c>
      <c r="B3430" s="197">
        <f>Sales_Entry!B3430</f>
        <v>0</v>
      </c>
      <c r="C3430" s="198">
        <f>Sales_Entry!D3430</f>
        <v>0</v>
      </c>
      <c r="D3430" s="198" t="s">
        <v>1388</v>
      </c>
      <c r="E3430" s="198">
        <f>Sales_Entry!C3430</f>
        <v>0</v>
      </c>
      <c r="F3430" s="198">
        <f>Sales_Entry!E3430</f>
        <v>0</v>
      </c>
      <c r="G3430" s="199">
        <f>N(Sales_Entry!J3430)</f>
        <v>0</v>
      </c>
      <c r="H3430" s="199">
        <v>0</v>
      </c>
      <c r="I3430" s="199">
        <f t="shared" si="53"/>
        <v>0</v>
      </c>
      <c r="J3430" s="200"/>
      <c r="K3430" s="200" t="str" cm="1">
        <f t="array" ref="K3430">IF($C3430="","",IF(AND($C3430=Party_Statement!$C$5,$B3430&gt;=Party_Statement!$C$6,$B3430&lt;=Party_Statement!$E$6),SUMPRODUCT(($C$3:$C3430=Party_Statement!$C$5)*($B$3:$B3430&gt;=Party_Statement!$C$6)*($B$3:$B3430&lt;=Party_Statement!$E$6)),""))</f>
        <v/>
      </c>
    </row>
    <row r="3431" spans="1:11" x14ac:dyDescent="0.2">
      <c r="A3431" s="196">
        <f>Sales_Entry!A3431</f>
        <v>0</v>
      </c>
      <c r="B3431" s="197">
        <f>Sales_Entry!B3431</f>
        <v>0</v>
      </c>
      <c r="C3431" s="198">
        <f>Sales_Entry!D3431</f>
        <v>0</v>
      </c>
      <c r="D3431" s="198" t="s">
        <v>1388</v>
      </c>
      <c r="E3431" s="198">
        <f>Sales_Entry!C3431</f>
        <v>0</v>
      </c>
      <c r="F3431" s="198">
        <f>Sales_Entry!E3431</f>
        <v>0</v>
      </c>
      <c r="G3431" s="199">
        <f>N(Sales_Entry!J3431)</f>
        <v>0</v>
      </c>
      <c r="H3431" s="199">
        <v>0</v>
      </c>
      <c r="I3431" s="199">
        <f t="shared" si="53"/>
        <v>0</v>
      </c>
      <c r="J3431" s="200"/>
      <c r="K3431" s="200" t="str" cm="1">
        <f t="array" ref="K3431">IF($C3431="","",IF(AND($C3431=Party_Statement!$C$5,$B3431&gt;=Party_Statement!$C$6,$B3431&lt;=Party_Statement!$E$6),SUMPRODUCT(($C$3:$C3431=Party_Statement!$C$5)*($B$3:$B3431&gt;=Party_Statement!$C$6)*($B$3:$B3431&lt;=Party_Statement!$E$6)),""))</f>
        <v/>
      </c>
    </row>
    <row r="3432" spans="1:11" x14ac:dyDescent="0.2">
      <c r="A3432" s="196">
        <f>Sales_Entry!A3432</f>
        <v>0</v>
      </c>
      <c r="B3432" s="197">
        <f>Sales_Entry!B3432</f>
        <v>0</v>
      </c>
      <c r="C3432" s="198">
        <f>Sales_Entry!D3432</f>
        <v>0</v>
      </c>
      <c r="D3432" s="198" t="s">
        <v>1388</v>
      </c>
      <c r="E3432" s="198">
        <f>Sales_Entry!C3432</f>
        <v>0</v>
      </c>
      <c r="F3432" s="198">
        <f>Sales_Entry!E3432</f>
        <v>0</v>
      </c>
      <c r="G3432" s="199">
        <f>N(Sales_Entry!J3432)</f>
        <v>0</v>
      </c>
      <c r="H3432" s="199">
        <v>0</v>
      </c>
      <c r="I3432" s="199">
        <f t="shared" si="53"/>
        <v>0</v>
      </c>
      <c r="J3432" s="200"/>
      <c r="K3432" s="200" t="str" cm="1">
        <f t="array" ref="K3432">IF($C3432="","",IF(AND($C3432=Party_Statement!$C$5,$B3432&gt;=Party_Statement!$C$6,$B3432&lt;=Party_Statement!$E$6),SUMPRODUCT(($C$3:$C3432=Party_Statement!$C$5)*($B$3:$B3432&gt;=Party_Statement!$C$6)*($B$3:$B3432&lt;=Party_Statement!$E$6)),""))</f>
        <v/>
      </c>
    </row>
    <row r="3433" spans="1:11" x14ac:dyDescent="0.2">
      <c r="A3433" s="196">
        <f>Sales_Entry!A3433</f>
        <v>0</v>
      </c>
      <c r="B3433" s="197">
        <f>Sales_Entry!B3433</f>
        <v>0</v>
      </c>
      <c r="C3433" s="198">
        <f>Sales_Entry!D3433</f>
        <v>0</v>
      </c>
      <c r="D3433" s="198" t="s">
        <v>1388</v>
      </c>
      <c r="E3433" s="198">
        <f>Sales_Entry!C3433</f>
        <v>0</v>
      </c>
      <c r="F3433" s="198">
        <f>Sales_Entry!E3433</f>
        <v>0</v>
      </c>
      <c r="G3433" s="199">
        <f>N(Sales_Entry!J3433)</f>
        <v>0</v>
      </c>
      <c r="H3433" s="199">
        <v>0</v>
      </c>
      <c r="I3433" s="199">
        <f t="shared" si="53"/>
        <v>0</v>
      </c>
      <c r="J3433" s="200"/>
      <c r="K3433" s="200" t="str" cm="1">
        <f t="array" ref="K3433">IF($C3433="","",IF(AND($C3433=Party_Statement!$C$5,$B3433&gt;=Party_Statement!$C$6,$B3433&lt;=Party_Statement!$E$6),SUMPRODUCT(($C$3:$C3433=Party_Statement!$C$5)*($B$3:$B3433&gt;=Party_Statement!$C$6)*($B$3:$B3433&lt;=Party_Statement!$E$6)),""))</f>
        <v/>
      </c>
    </row>
    <row r="3434" spans="1:11" x14ac:dyDescent="0.2">
      <c r="A3434" s="196">
        <f>Sales_Entry!A3434</f>
        <v>0</v>
      </c>
      <c r="B3434" s="197">
        <f>Sales_Entry!B3434</f>
        <v>0</v>
      </c>
      <c r="C3434" s="198">
        <f>Sales_Entry!D3434</f>
        <v>0</v>
      </c>
      <c r="D3434" s="198" t="s">
        <v>1388</v>
      </c>
      <c r="E3434" s="198">
        <f>Sales_Entry!C3434</f>
        <v>0</v>
      </c>
      <c r="F3434" s="198">
        <f>Sales_Entry!E3434</f>
        <v>0</v>
      </c>
      <c r="G3434" s="199">
        <f>N(Sales_Entry!J3434)</f>
        <v>0</v>
      </c>
      <c r="H3434" s="199">
        <v>0</v>
      </c>
      <c r="I3434" s="199">
        <f t="shared" si="53"/>
        <v>0</v>
      </c>
      <c r="J3434" s="200"/>
      <c r="K3434" s="200" t="str" cm="1">
        <f t="array" ref="K3434">IF($C3434="","",IF(AND($C3434=Party_Statement!$C$5,$B3434&gt;=Party_Statement!$C$6,$B3434&lt;=Party_Statement!$E$6),SUMPRODUCT(($C$3:$C3434=Party_Statement!$C$5)*($B$3:$B3434&gt;=Party_Statement!$C$6)*($B$3:$B3434&lt;=Party_Statement!$E$6)),""))</f>
        <v/>
      </c>
    </row>
    <row r="3435" spans="1:11" x14ac:dyDescent="0.2">
      <c r="A3435" s="196">
        <f>Sales_Entry!A3435</f>
        <v>0</v>
      </c>
      <c r="B3435" s="197">
        <f>Sales_Entry!B3435</f>
        <v>0</v>
      </c>
      <c r="C3435" s="198">
        <f>Sales_Entry!D3435</f>
        <v>0</v>
      </c>
      <c r="D3435" s="198" t="s">
        <v>1388</v>
      </c>
      <c r="E3435" s="198">
        <f>Sales_Entry!C3435</f>
        <v>0</v>
      </c>
      <c r="F3435" s="198">
        <f>Sales_Entry!E3435</f>
        <v>0</v>
      </c>
      <c r="G3435" s="199">
        <f>N(Sales_Entry!J3435)</f>
        <v>0</v>
      </c>
      <c r="H3435" s="199">
        <v>0</v>
      </c>
      <c r="I3435" s="199">
        <f t="shared" si="53"/>
        <v>0</v>
      </c>
      <c r="J3435" s="200"/>
      <c r="K3435" s="200" t="str" cm="1">
        <f t="array" ref="K3435">IF($C3435="","",IF(AND($C3435=Party_Statement!$C$5,$B3435&gt;=Party_Statement!$C$6,$B3435&lt;=Party_Statement!$E$6),SUMPRODUCT(($C$3:$C3435=Party_Statement!$C$5)*($B$3:$B3435&gt;=Party_Statement!$C$6)*($B$3:$B3435&lt;=Party_Statement!$E$6)),""))</f>
        <v/>
      </c>
    </row>
    <row r="3436" spans="1:11" x14ac:dyDescent="0.2">
      <c r="A3436" s="196">
        <f>Sales_Entry!A3436</f>
        <v>0</v>
      </c>
      <c r="B3436" s="197">
        <f>Sales_Entry!B3436</f>
        <v>0</v>
      </c>
      <c r="C3436" s="198">
        <f>Sales_Entry!D3436</f>
        <v>0</v>
      </c>
      <c r="D3436" s="198" t="s">
        <v>1388</v>
      </c>
      <c r="E3436" s="198">
        <f>Sales_Entry!C3436</f>
        <v>0</v>
      </c>
      <c r="F3436" s="198">
        <f>Sales_Entry!E3436</f>
        <v>0</v>
      </c>
      <c r="G3436" s="199">
        <f>N(Sales_Entry!J3436)</f>
        <v>0</v>
      </c>
      <c r="H3436" s="199">
        <v>0</v>
      </c>
      <c r="I3436" s="199">
        <f t="shared" si="53"/>
        <v>0</v>
      </c>
      <c r="J3436" s="200"/>
      <c r="K3436" s="200" t="str" cm="1">
        <f t="array" ref="K3436">IF($C3436="","",IF(AND($C3436=Party_Statement!$C$5,$B3436&gt;=Party_Statement!$C$6,$B3436&lt;=Party_Statement!$E$6),SUMPRODUCT(($C$3:$C3436=Party_Statement!$C$5)*($B$3:$B3436&gt;=Party_Statement!$C$6)*($B$3:$B3436&lt;=Party_Statement!$E$6)),""))</f>
        <v/>
      </c>
    </row>
    <row r="3437" spans="1:11" x14ac:dyDescent="0.2">
      <c r="A3437" s="196">
        <f>Sales_Entry!A3437</f>
        <v>0</v>
      </c>
      <c r="B3437" s="197">
        <f>Sales_Entry!B3437</f>
        <v>0</v>
      </c>
      <c r="C3437" s="198">
        <f>Sales_Entry!D3437</f>
        <v>0</v>
      </c>
      <c r="D3437" s="198" t="s">
        <v>1388</v>
      </c>
      <c r="E3437" s="198">
        <f>Sales_Entry!C3437</f>
        <v>0</v>
      </c>
      <c r="F3437" s="198">
        <f>Sales_Entry!E3437</f>
        <v>0</v>
      </c>
      <c r="G3437" s="199">
        <f>N(Sales_Entry!J3437)</f>
        <v>0</v>
      </c>
      <c r="H3437" s="199">
        <v>0</v>
      </c>
      <c r="I3437" s="199">
        <f t="shared" si="53"/>
        <v>0</v>
      </c>
      <c r="J3437" s="200"/>
      <c r="K3437" s="200" t="str" cm="1">
        <f t="array" ref="K3437">IF($C3437="","",IF(AND($C3437=Party_Statement!$C$5,$B3437&gt;=Party_Statement!$C$6,$B3437&lt;=Party_Statement!$E$6),SUMPRODUCT(($C$3:$C3437=Party_Statement!$C$5)*($B$3:$B3437&gt;=Party_Statement!$C$6)*($B$3:$B3437&lt;=Party_Statement!$E$6)),""))</f>
        <v/>
      </c>
    </row>
    <row r="3438" spans="1:11" x14ac:dyDescent="0.2">
      <c r="A3438" s="196">
        <f>Sales_Entry!A3438</f>
        <v>0</v>
      </c>
      <c r="B3438" s="197">
        <f>Sales_Entry!B3438</f>
        <v>0</v>
      </c>
      <c r="C3438" s="198">
        <f>Sales_Entry!D3438</f>
        <v>0</v>
      </c>
      <c r="D3438" s="198" t="s">
        <v>1388</v>
      </c>
      <c r="E3438" s="198">
        <f>Sales_Entry!C3438</f>
        <v>0</v>
      </c>
      <c r="F3438" s="198">
        <f>Sales_Entry!E3438</f>
        <v>0</v>
      </c>
      <c r="G3438" s="199">
        <f>N(Sales_Entry!J3438)</f>
        <v>0</v>
      </c>
      <c r="H3438" s="199">
        <v>0</v>
      </c>
      <c r="I3438" s="199">
        <f t="shared" si="53"/>
        <v>0</v>
      </c>
      <c r="J3438" s="200"/>
      <c r="K3438" s="200" t="str" cm="1">
        <f t="array" ref="K3438">IF($C3438="","",IF(AND($C3438=Party_Statement!$C$5,$B3438&gt;=Party_Statement!$C$6,$B3438&lt;=Party_Statement!$E$6),SUMPRODUCT(($C$3:$C3438=Party_Statement!$C$5)*($B$3:$B3438&gt;=Party_Statement!$C$6)*($B$3:$B3438&lt;=Party_Statement!$E$6)),""))</f>
        <v/>
      </c>
    </row>
    <row r="3439" spans="1:11" x14ac:dyDescent="0.2">
      <c r="A3439" s="196">
        <f>Sales_Entry!A3439</f>
        <v>0</v>
      </c>
      <c r="B3439" s="197">
        <f>Sales_Entry!B3439</f>
        <v>0</v>
      </c>
      <c r="C3439" s="198">
        <f>Sales_Entry!D3439</f>
        <v>0</v>
      </c>
      <c r="D3439" s="198" t="s">
        <v>1388</v>
      </c>
      <c r="E3439" s="198">
        <f>Sales_Entry!C3439</f>
        <v>0</v>
      </c>
      <c r="F3439" s="198">
        <f>Sales_Entry!E3439</f>
        <v>0</v>
      </c>
      <c r="G3439" s="199">
        <f>N(Sales_Entry!J3439)</f>
        <v>0</v>
      </c>
      <c r="H3439" s="199">
        <v>0</v>
      </c>
      <c r="I3439" s="199">
        <f t="shared" si="53"/>
        <v>0</v>
      </c>
      <c r="J3439" s="200"/>
      <c r="K3439" s="200" t="str" cm="1">
        <f t="array" ref="K3439">IF($C3439="","",IF(AND($C3439=Party_Statement!$C$5,$B3439&gt;=Party_Statement!$C$6,$B3439&lt;=Party_Statement!$E$6),SUMPRODUCT(($C$3:$C3439=Party_Statement!$C$5)*($B$3:$B3439&gt;=Party_Statement!$C$6)*($B$3:$B3439&lt;=Party_Statement!$E$6)),""))</f>
        <v/>
      </c>
    </row>
    <row r="3440" spans="1:11" x14ac:dyDescent="0.2">
      <c r="A3440" s="196">
        <f>Sales_Entry!A3440</f>
        <v>0</v>
      </c>
      <c r="B3440" s="197">
        <f>Sales_Entry!B3440</f>
        <v>0</v>
      </c>
      <c r="C3440" s="198">
        <f>Sales_Entry!D3440</f>
        <v>0</v>
      </c>
      <c r="D3440" s="198" t="s">
        <v>1388</v>
      </c>
      <c r="E3440" s="198">
        <f>Sales_Entry!C3440</f>
        <v>0</v>
      </c>
      <c r="F3440" s="198">
        <f>Sales_Entry!E3440</f>
        <v>0</v>
      </c>
      <c r="G3440" s="199">
        <f>N(Sales_Entry!J3440)</f>
        <v>0</v>
      </c>
      <c r="H3440" s="199">
        <v>0</v>
      </c>
      <c r="I3440" s="199">
        <f t="shared" si="53"/>
        <v>0</v>
      </c>
      <c r="J3440" s="200"/>
      <c r="K3440" s="200" t="str" cm="1">
        <f t="array" ref="K3440">IF($C3440="","",IF(AND($C3440=Party_Statement!$C$5,$B3440&gt;=Party_Statement!$C$6,$B3440&lt;=Party_Statement!$E$6),SUMPRODUCT(($C$3:$C3440=Party_Statement!$C$5)*($B$3:$B3440&gt;=Party_Statement!$C$6)*($B$3:$B3440&lt;=Party_Statement!$E$6)),""))</f>
        <v/>
      </c>
    </row>
    <row r="3441" spans="1:11" x14ac:dyDescent="0.2">
      <c r="A3441" s="196">
        <f>Sales_Entry!A3441</f>
        <v>0</v>
      </c>
      <c r="B3441" s="197">
        <f>Sales_Entry!B3441</f>
        <v>0</v>
      </c>
      <c r="C3441" s="198">
        <f>Sales_Entry!D3441</f>
        <v>0</v>
      </c>
      <c r="D3441" s="198" t="s">
        <v>1388</v>
      </c>
      <c r="E3441" s="198">
        <f>Sales_Entry!C3441</f>
        <v>0</v>
      </c>
      <c r="F3441" s="198">
        <f>Sales_Entry!E3441</f>
        <v>0</v>
      </c>
      <c r="G3441" s="199">
        <f>N(Sales_Entry!J3441)</f>
        <v>0</v>
      </c>
      <c r="H3441" s="199">
        <v>0</v>
      </c>
      <c r="I3441" s="199">
        <f t="shared" si="53"/>
        <v>0</v>
      </c>
      <c r="J3441" s="200"/>
      <c r="K3441" s="200" t="str" cm="1">
        <f t="array" ref="K3441">IF($C3441="","",IF(AND($C3441=Party_Statement!$C$5,$B3441&gt;=Party_Statement!$C$6,$B3441&lt;=Party_Statement!$E$6),SUMPRODUCT(($C$3:$C3441=Party_Statement!$C$5)*($B$3:$B3441&gt;=Party_Statement!$C$6)*($B$3:$B3441&lt;=Party_Statement!$E$6)),""))</f>
        <v/>
      </c>
    </row>
    <row r="3442" spans="1:11" x14ac:dyDescent="0.2">
      <c r="A3442" s="196">
        <f>Sales_Entry!A3442</f>
        <v>0</v>
      </c>
      <c r="B3442" s="197">
        <f>Sales_Entry!B3442</f>
        <v>0</v>
      </c>
      <c r="C3442" s="198">
        <f>Sales_Entry!D3442</f>
        <v>0</v>
      </c>
      <c r="D3442" s="198" t="s">
        <v>1388</v>
      </c>
      <c r="E3442" s="198">
        <f>Sales_Entry!C3442</f>
        <v>0</v>
      </c>
      <c r="F3442" s="198">
        <f>Sales_Entry!E3442</f>
        <v>0</v>
      </c>
      <c r="G3442" s="199">
        <f>N(Sales_Entry!J3442)</f>
        <v>0</v>
      </c>
      <c r="H3442" s="199">
        <v>0</v>
      </c>
      <c r="I3442" s="199">
        <f t="shared" si="53"/>
        <v>0</v>
      </c>
      <c r="J3442" s="200"/>
      <c r="K3442" s="200" t="str" cm="1">
        <f t="array" ref="K3442">IF($C3442="","",IF(AND($C3442=Party_Statement!$C$5,$B3442&gt;=Party_Statement!$C$6,$B3442&lt;=Party_Statement!$E$6),SUMPRODUCT(($C$3:$C3442=Party_Statement!$C$5)*($B$3:$B3442&gt;=Party_Statement!$C$6)*($B$3:$B3442&lt;=Party_Statement!$E$6)),""))</f>
        <v/>
      </c>
    </row>
    <row r="3443" spans="1:11" x14ac:dyDescent="0.2">
      <c r="A3443" s="196">
        <f>Sales_Entry!A3443</f>
        <v>0</v>
      </c>
      <c r="B3443" s="197">
        <f>Sales_Entry!B3443</f>
        <v>0</v>
      </c>
      <c r="C3443" s="198">
        <f>Sales_Entry!D3443</f>
        <v>0</v>
      </c>
      <c r="D3443" s="198" t="s">
        <v>1388</v>
      </c>
      <c r="E3443" s="198">
        <f>Sales_Entry!C3443</f>
        <v>0</v>
      </c>
      <c r="F3443" s="198">
        <f>Sales_Entry!E3443</f>
        <v>0</v>
      </c>
      <c r="G3443" s="199">
        <f>N(Sales_Entry!J3443)</f>
        <v>0</v>
      </c>
      <c r="H3443" s="199">
        <v>0</v>
      </c>
      <c r="I3443" s="199">
        <f t="shared" si="53"/>
        <v>0</v>
      </c>
      <c r="J3443" s="200"/>
      <c r="K3443" s="200" t="str" cm="1">
        <f t="array" ref="K3443">IF($C3443="","",IF(AND($C3443=Party_Statement!$C$5,$B3443&gt;=Party_Statement!$C$6,$B3443&lt;=Party_Statement!$E$6),SUMPRODUCT(($C$3:$C3443=Party_Statement!$C$5)*($B$3:$B3443&gt;=Party_Statement!$C$6)*($B$3:$B3443&lt;=Party_Statement!$E$6)),""))</f>
        <v/>
      </c>
    </row>
    <row r="3444" spans="1:11" x14ac:dyDescent="0.2">
      <c r="A3444" s="196">
        <f>Sales_Entry!A3444</f>
        <v>0</v>
      </c>
      <c r="B3444" s="197">
        <f>Sales_Entry!B3444</f>
        <v>0</v>
      </c>
      <c r="C3444" s="198">
        <f>Sales_Entry!D3444</f>
        <v>0</v>
      </c>
      <c r="D3444" s="198" t="s">
        <v>1388</v>
      </c>
      <c r="E3444" s="198">
        <f>Sales_Entry!C3444</f>
        <v>0</v>
      </c>
      <c r="F3444" s="198">
        <f>Sales_Entry!E3444</f>
        <v>0</v>
      </c>
      <c r="G3444" s="199">
        <f>N(Sales_Entry!J3444)</f>
        <v>0</v>
      </c>
      <c r="H3444" s="199">
        <v>0</v>
      </c>
      <c r="I3444" s="199">
        <f t="shared" si="53"/>
        <v>0</v>
      </c>
      <c r="J3444" s="200"/>
      <c r="K3444" s="200" t="str" cm="1">
        <f t="array" ref="K3444">IF($C3444="","",IF(AND($C3444=Party_Statement!$C$5,$B3444&gt;=Party_Statement!$C$6,$B3444&lt;=Party_Statement!$E$6),SUMPRODUCT(($C$3:$C3444=Party_Statement!$C$5)*($B$3:$B3444&gt;=Party_Statement!$C$6)*($B$3:$B3444&lt;=Party_Statement!$E$6)),""))</f>
        <v/>
      </c>
    </row>
    <row r="3445" spans="1:11" x14ac:dyDescent="0.2">
      <c r="A3445" s="196">
        <f>Sales_Entry!A3445</f>
        <v>0</v>
      </c>
      <c r="B3445" s="197">
        <f>Sales_Entry!B3445</f>
        <v>0</v>
      </c>
      <c r="C3445" s="198">
        <f>Sales_Entry!D3445</f>
        <v>0</v>
      </c>
      <c r="D3445" s="198" t="s">
        <v>1388</v>
      </c>
      <c r="E3445" s="198">
        <f>Sales_Entry!C3445</f>
        <v>0</v>
      </c>
      <c r="F3445" s="198">
        <f>Sales_Entry!E3445</f>
        <v>0</v>
      </c>
      <c r="G3445" s="199">
        <f>N(Sales_Entry!J3445)</f>
        <v>0</v>
      </c>
      <c r="H3445" s="199">
        <v>0</v>
      </c>
      <c r="I3445" s="199">
        <f t="shared" si="53"/>
        <v>0</v>
      </c>
      <c r="J3445" s="200"/>
      <c r="K3445" s="200" t="str" cm="1">
        <f t="array" ref="K3445">IF($C3445="","",IF(AND($C3445=Party_Statement!$C$5,$B3445&gt;=Party_Statement!$C$6,$B3445&lt;=Party_Statement!$E$6),SUMPRODUCT(($C$3:$C3445=Party_Statement!$C$5)*($B$3:$B3445&gt;=Party_Statement!$C$6)*($B$3:$B3445&lt;=Party_Statement!$E$6)),""))</f>
        <v/>
      </c>
    </row>
    <row r="3446" spans="1:11" x14ac:dyDescent="0.2">
      <c r="A3446" s="196">
        <f>Sales_Entry!A3446</f>
        <v>0</v>
      </c>
      <c r="B3446" s="197">
        <f>Sales_Entry!B3446</f>
        <v>0</v>
      </c>
      <c r="C3446" s="198">
        <f>Sales_Entry!D3446</f>
        <v>0</v>
      </c>
      <c r="D3446" s="198" t="s">
        <v>1388</v>
      </c>
      <c r="E3446" s="198">
        <f>Sales_Entry!C3446</f>
        <v>0</v>
      </c>
      <c r="F3446" s="198">
        <f>Sales_Entry!E3446</f>
        <v>0</v>
      </c>
      <c r="G3446" s="199">
        <f>N(Sales_Entry!J3446)</f>
        <v>0</v>
      </c>
      <c r="H3446" s="199">
        <v>0</v>
      </c>
      <c r="I3446" s="199">
        <f t="shared" si="53"/>
        <v>0</v>
      </c>
      <c r="J3446" s="200"/>
      <c r="K3446" s="200" t="str" cm="1">
        <f t="array" ref="K3446">IF($C3446="","",IF(AND($C3446=Party_Statement!$C$5,$B3446&gt;=Party_Statement!$C$6,$B3446&lt;=Party_Statement!$E$6),SUMPRODUCT(($C$3:$C3446=Party_Statement!$C$5)*($B$3:$B3446&gt;=Party_Statement!$C$6)*($B$3:$B3446&lt;=Party_Statement!$E$6)),""))</f>
        <v/>
      </c>
    </row>
    <row r="3447" spans="1:11" x14ac:dyDescent="0.2">
      <c r="A3447" s="196">
        <f>Sales_Entry!A3447</f>
        <v>0</v>
      </c>
      <c r="B3447" s="197">
        <f>Sales_Entry!B3447</f>
        <v>0</v>
      </c>
      <c r="C3447" s="198">
        <f>Sales_Entry!D3447</f>
        <v>0</v>
      </c>
      <c r="D3447" s="198" t="s">
        <v>1388</v>
      </c>
      <c r="E3447" s="198">
        <f>Sales_Entry!C3447</f>
        <v>0</v>
      </c>
      <c r="F3447" s="198">
        <f>Sales_Entry!E3447</f>
        <v>0</v>
      </c>
      <c r="G3447" s="199">
        <f>N(Sales_Entry!J3447)</f>
        <v>0</v>
      </c>
      <c r="H3447" s="199">
        <v>0</v>
      </c>
      <c r="I3447" s="199">
        <f t="shared" si="53"/>
        <v>0</v>
      </c>
      <c r="J3447" s="200"/>
      <c r="K3447" s="200" t="str" cm="1">
        <f t="array" ref="K3447">IF($C3447="","",IF(AND($C3447=Party_Statement!$C$5,$B3447&gt;=Party_Statement!$C$6,$B3447&lt;=Party_Statement!$E$6),SUMPRODUCT(($C$3:$C3447=Party_Statement!$C$5)*($B$3:$B3447&gt;=Party_Statement!$C$6)*($B$3:$B3447&lt;=Party_Statement!$E$6)),""))</f>
        <v/>
      </c>
    </row>
    <row r="3448" spans="1:11" x14ac:dyDescent="0.2">
      <c r="A3448" s="196">
        <f>Sales_Entry!A3448</f>
        <v>0</v>
      </c>
      <c r="B3448" s="197">
        <f>Sales_Entry!B3448</f>
        <v>0</v>
      </c>
      <c r="C3448" s="198">
        <f>Sales_Entry!D3448</f>
        <v>0</v>
      </c>
      <c r="D3448" s="198" t="s">
        <v>1388</v>
      </c>
      <c r="E3448" s="198">
        <f>Sales_Entry!C3448</f>
        <v>0</v>
      </c>
      <c r="F3448" s="198">
        <f>Sales_Entry!E3448</f>
        <v>0</v>
      </c>
      <c r="G3448" s="199">
        <f>N(Sales_Entry!J3448)</f>
        <v>0</v>
      </c>
      <c r="H3448" s="199">
        <v>0</v>
      </c>
      <c r="I3448" s="199">
        <f t="shared" si="53"/>
        <v>0</v>
      </c>
      <c r="J3448" s="200"/>
      <c r="K3448" s="200" t="str" cm="1">
        <f t="array" ref="K3448">IF($C3448="","",IF(AND($C3448=Party_Statement!$C$5,$B3448&gt;=Party_Statement!$C$6,$B3448&lt;=Party_Statement!$E$6),SUMPRODUCT(($C$3:$C3448=Party_Statement!$C$5)*($B$3:$B3448&gt;=Party_Statement!$C$6)*($B$3:$B3448&lt;=Party_Statement!$E$6)),""))</f>
        <v/>
      </c>
    </row>
    <row r="3449" spans="1:11" x14ac:dyDescent="0.2">
      <c r="A3449" s="196">
        <f>Sales_Entry!A3449</f>
        <v>0</v>
      </c>
      <c r="B3449" s="197">
        <f>Sales_Entry!B3449</f>
        <v>0</v>
      </c>
      <c r="C3449" s="198">
        <f>Sales_Entry!D3449</f>
        <v>0</v>
      </c>
      <c r="D3449" s="198" t="s">
        <v>1388</v>
      </c>
      <c r="E3449" s="198">
        <f>Sales_Entry!C3449</f>
        <v>0</v>
      </c>
      <c r="F3449" s="198">
        <f>Sales_Entry!E3449</f>
        <v>0</v>
      </c>
      <c r="G3449" s="199">
        <f>N(Sales_Entry!J3449)</f>
        <v>0</v>
      </c>
      <c r="H3449" s="199">
        <v>0</v>
      </c>
      <c r="I3449" s="199">
        <f t="shared" si="53"/>
        <v>0</v>
      </c>
      <c r="J3449" s="200"/>
      <c r="K3449" s="200" t="str" cm="1">
        <f t="array" ref="K3449">IF($C3449="","",IF(AND($C3449=Party_Statement!$C$5,$B3449&gt;=Party_Statement!$C$6,$B3449&lt;=Party_Statement!$E$6),SUMPRODUCT(($C$3:$C3449=Party_Statement!$C$5)*($B$3:$B3449&gt;=Party_Statement!$C$6)*($B$3:$B3449&lt;=Party_Statement!$E$6)),""))</f>
        <v/>
      </c>
    </row>
    <row r="3450" spans="1:11" x14ac:dyDescent="0.2">
      <c r="A3450" s="196">
        <f>Sales_Entry!A3450</f>
        <v>0</v>
      </c>
      <c r="B3450" s="197">
        <f>Sales_Entry!B3450</f>
        <v>0</v>
      </c>
      <c r="C3450" s="198">
        <f>Sales_Entry!D3450</f>
        <v>0</v>
      </c>
      <c r="D3450" s="198" t="s">
        <v>1388</v>
      </c>
      <c r="E3450" s="198">
        <f>Sales_Entry!C3450</f>
        <v>0</v>
      </c>
      <c r="F3450" s="198">
        <f>Sales_Entry!E3450</f>
        <v>0</v>
      </c>
      <c r="G3450" s="199">
        <f>N(Sales_Entry!J3450)</f>
        <v>0</v>
      </c>
      <c r="H3450" s="199">
        <v>0</v>
      </c>
      <c r="I3450" s="199">
        <f t="shared" si="53"/>
        <v>0</v>
      </c>
      <c r="J3450" s="200"/>
      <c r="K3450" s="200" t="str" cm="1">
        <f t="array" ref="K3450">IF($C3450="","",IF(AND($C3450=Party_Statement!$C$5,$B3450&gt;=Party_Statement!$C$6,$B3450&lt;=Party_Statement!$E$6),SUMPRODUCT(($C$3:$C3450=Party_Statement!$C$5)*($B$3:$B3450&gt;=Party_Statement!$C$6)*($B$3:$B3450&lt;=Party_Statement!$E$6)),""))</f>
        <v/>
      </c>
    </row>
    <row r="3451" spans="1:11" x14ac:dyDescent="0.2">
      <c r="A3451" s="196">
        <f>Sales_Entry!A3451</f>
        <v>0</v>
      </c>
      <c r="B3451" s="197">
        <f>Sales_Entry!B3451</f>
        <v>0</v>
      </c>
      <c r="C3451" s="198">
        <f>Sales_Entry!D3451</f>
        <v>0</v>
      </c>
      <c r="D3451" s="198" t="s">
        <v>1388</v>
      </c>
      <c r="E3451" s="198">
        <f>Sales_Entry!C3451</f>
        <v>0</v>
      </c>
      <c r="F3451" s="198">
        <f>Sales_Entry!E3451</f>
        <v>0</v>
      </c>
      <c r="G3451" s="199">
        <f>N(Sales_Entry!J3451)</f>
        <v>0</v>
      </c>
      <c r="H3451" s="199">
        <v>0</v>
      </c>
      <c r="I3451" s="199">
        <f t="shared" si="53"/>
        <v>0</v>
      </c>
      <c r="J3451" s="200"/>
      <c r="K3451" s="200" t="str" cm="1">
        <f t="array" ref="K3451">IF($C3451="","",IF(AND($C3451=Party_Statement!$C$5,$B3451&gt;=Party_Statement!$C$6,$B3451&lt;=Party_Statement!$E$6),SUMPRODUCT(($C$3:$C3451=Party_Statement!$C$5)*($B$3:$B3451&gt;=Party_Statement!$C$6)*($B$3:$B3451&lt;=Party_Statement!$E$6)),""))</f>
        <v/>
      </c>
    </row>
    <row r="3452" spans="1:11" x14ac:dyDescent="0.2">
      <c r="A3452" s="196">
        <f>Sales_Entry!A3452</f>
        <v>0</v>
      </c>
      <c r="B3452" s="197">
        <f>Sales_Entry!B3452</f>
        <v>0</v>
      </c>
      <c r="C3452" s="198">
        <f>Sales_Entry!D3452</f>
        <v>0</v>
      </c>
      <c r="D3452" s="198" t="s">
        <v>1388</v>
      </c>
      <c r="E3452" s="198">
        <f>Sales_Entry!C3452</f>
        <v>0</v>
      </c>
      <c r="F3452" s="198">
        <f>Sales_Entry!E3452</f>
        <v>0</v>
      </c>
      <c r="G3452" s="199">
        <f>N(Sales_Entry!J3452)</f>
        <v>0</v>
      </c>
      <c r="H3452" s="199">
        <v>0</v>
      </c>
      <c r="I3452" s="199">
        <f t="shared" si="53"/>
        <v>0</v>
      </c>
      <c r="J3452" s="200"/>
      <c r="K3452" s="200" t="str" cm="1">
        <f t="array" ref="K3452">IF($C3452="","",IF(AND($C3452=Party_Statement!$C$5,$B3452&gt;=Party_Statement!$C$6,$B3452&lt;=Party_Statement!$E$6),SUMPRODUCT(($C$3:$C3452=Party_Statement!$C$5)*($B$3:$B3452&gt;=Party_Statement!$C$6)*($B$3:$B3452&lt;=Party_Statement!$E$6)),""))</f>
        <v/>
      </c>
    </row>
    <row r="3453" spans="1:11" x14ac:dyDescent="0.2">
      <c r="A3453" s="196">
        <f>Sales_Entry!A3453</f>
        <v>0</v>
      </c>
      <c r="B3453" s="197">
        <f>Sales_Entry!B3453</f>
        <v>0</v>
      </c>
      <c r="C3453" s="198">
        <f>Sales_Entry!D3453</f>
        <v>0</v>
      </c>
      <c r="D3453" s="198" t="s">
        <v>1388</v>
      </c>
      <c r="E3453" s="198">
        <f>Sales_Entry!C3453</f>
        <v>0</v>
      </c>
      <c r="F3453" s="198">
        <f>Sales_Entry!E3453</f>
        <v>0</v>
      </c>
      <c r="G3453" s="199">
        <f>N(Sales_Entry!J3453)</f>
        <v>0</v>
      </c>
      <c r="H3453" s="199">
        <v>0</v>
      </c>
      <c r="I3453" s="199">
        <f t="shared" si="53"/>
        <v>0</v>
      </c>
      <c r="J3453" s="200"/>
      <c r="K3453" s="200" t="str" cm="1">
        <f t="array" ref="K3453">IF($C3453="","",IF(AND($C3453=Party_Statement!$C$5,$B3453&gt;=Party_Statement!$C$6,$B3453&lt;=Party_Statement!$E$6),SUMPRODUCT(($C$3:$C3453=Party_Statement!$C$5)*($B$3:$B3453&gt;=Party_Statement!$C$6)*($B$3:$B3453&lt;=Party_Statement!$E$6)),""))</f>
        <v/>
      </c>
    </row>
    <row r="3454" spans="1:11" x14ac:dyDescent="0.2">
      <c r="A3454" s="196">
        <f>Sales_Entry!A3454</f>
        <v>0</v>
      </c>
      <c r="B3454" s="197">
        <f>Sales_Entry!B3454</f>
        <v>0</v>
      </c>
      <c r="C3454" s="198">
        <f>Sales_Entry!D3454</f>
        <v>0</v>
      </c>
      <c r="D3454" s="198" t="s">
        <v>1388</v>
      </c>
      <c r="E3454" s="198">
        <f>Sales_Entry!C3454</f>
        <v>0</v>
      </c>
      <c r="F3454" s="198">
        <f>Sales_Entry!E3454</f>
        <v>0</v>
      </c>
      <c r="G3454" s="199">
        <f>N(Sales_Entry!J3454)</f>
        <v>0</v>
      </c>
      <c r="H3454" s="199">
        <v>0</v>
      </c>
      <c r="I3454" s="199">
        <f t="shared" si="53"/>
        <v>0</v>
      </c>
      <c r="J3454" s="200"/>
      <c r="K3454" s="200" t="str" cm="1">
        <f t="array" ref="K3454">IF($C3454="","",IF(AND($C3454=Party_Statement!$C$5,$B3454&gt;=Party_Statement!$C$6,$B3454&lt;=Party_Statement!$E$6),SUMPRODUCT(($C$3:$C3454=Party_Statement!$C$5)*($B$3:$B3454&gt;=Party_Statement!$C$6)*($B$3:$B3454&lt;=Party_Statement!$E$6)),""))</f>
        <v/>
      </c>
    </row>
    <row r="3455" spans="1:11" x14ac:dyDescent="0.2">
      <c r="A3455" s="196">
        <f>Sales_Entry!A3455</f>
        <v>0</v>
      </c>
      <c r="B3455" s="197">
        <f>Sales_Entry!B3455</f>
        <v>0</v>
      </c>
      <c r="C3455" s="198">
        <f>Sales_Entry!D3455</f>
        <v>0</v>
      </c>
      <c r="D3455" s="198" t="s">
        <v>1388</v>
      </c>
      <c r="E3455" s="198">
        <f>Sales_Entry!C3455</f>
        <v>0</v>
      </c>
      <c r="F3455" s="198">
        <f>Sales_Entry!E3455</f>
        <v>0</v>
      </c>
      <c r="G3455" s="199">
        <f>N(Sales_Entry!J3455)</f>
        <v>0</v>
      </c>
      <c r="H3455" s="199">
        <v>0</v>
      </c>
      <c r="I3455" s="199">
        <f t="shared" si="53"/>
        <v>0</v>
      </c>
      <c r="J3455" s="200"/>
      <c r="K3455" s="200" t="str" cm="1">
        <f t="array" ref="K3455">IF($C3455="","",IF(AND($C3455=Party_Statement!$C$5,$B3455&gt;=Party_Statement!$C$6,$B3455&lt;=Party_Statement!$E$6),SUMPRODUCT(($C$3:$C3455=Party_Statement!$C$5)*($B$3:$B3455&gt;=Party_Statement!$C$6)*($B$3:$B3455&lt;=Party_Statement!$E$6)),""))</f>
        <v/>
      </c>
    </row>
    <row r="3456" spans="1:11" x14ac:dyDescent="0.2">
      <c r="A3456" s="196">
        <f>Sales_Entry!A3456</f>
        <v>0</v>
      </c>
      <c r="B3456" s="197">
        <f>Sales_Entry!B3456</f>
        <v>0</v>
      </c>
      <c r="C3456" s="198">
        <f>Sales_Entry!D3456</f>
        <v>0</v>
      </c>
      <c r="D3456" s="198" t="s">
        <v>1388</v>
      </c>
      <c r="E3456" s="198">
        <f>Sales_Entry!C3456</f>
        <v>0</v>
      </c>
      <c r="F3456" s="198">
        <f>Sales_Entry!E3456</f>
        <v>0</v>
      </c>
      <c r="G3456" s="199">
        <f>N(Sales_Entry!J3456)</f>
        <v>0</v>
      </c>
      <c r="H3456" s="199">
        <v>0</v>
      </c>
      <c r="I3456" s="199">
        <f t="shared" si="53"/>
        <v>0</v>
      </c>
      <c r="J3456" s="200"/>
      <c r="K3456" s="200" t="str" cm="1">
        <f t="array" ref="K3456">IF($C3456="","",IF(AND($C3456=Party_Statement!$C$5,$B3456&gt;=Party_Statement!$C$6,$B3456&lt;=Party_Statement!$E$6),SUMPRODUCT(($C$3:$C3456=Party_Statement!$C$5)*($B$3:$B3456&gt;=Party_Statement!$C$6)*($B$3:$B3456&lt;=Party_Statement!$E$6)),""))</f>
        <v/>
      </c>
    </row>
    <row r="3457" spans="1:11" x14ac:dyDescent="0.2">
      <c r="A3457" s="196">
        <f>Sales_Entry!A3457</f>
        <v>0</v>
      </c>
      <c r="B3457" s="197">
        <f>Sales_Entry!B3457</f>
        <v>0</v>
      </c>
      <c r="C3457" s="198">
        <f>Sales_Entry!D3457</f>
        <v>0</v>
      </c>
      <c r="D3457" s="198" t="s">
        <v>1388</v>
      </c>
      <c r="E3457" s="198">
        <f>Sales_Entry!C3457</f>
        <v>0</v>
      </c>
      <c r="F3457" s="198">
        <f>Sales_Entry!E3457</f>
        <v>0</v>
      </c>
      <c r="G3457" s="199">
        <f>N(Sales_Entry!J3457)</f>
        <v>0</v>
      </c>
      <c r="H3457" s="199">
        <v>0</v>
      </c>
      <c r="I3457" s="199">
        <f t="shared" si="53"/>
        <v>0</v>
      </c>
      <c r="J3457" s="200"/>
      <c r="K3457" s="200" t="str" cm="1">
        <f t="array" ref="K3457">IF($C3457="","",IF(AND($C3457=Party_Statement!$C$5,$B3457&gt;=Party_Statement!$C$6,$B3457&lt;=Party_Statement!$E$6),SUMPRODUCT(($C$3:$C3457=Party_Statement!$C$5)*($B$3:$B3457&gt;=Party_Statement!$C$6)*($B$3:$B3457&lt;=Party_Statement!$E$6)),""))</f>
        <v/>
      </c>
    </row>
    <row r="3458" spans="1:11" x14ac:dyDescent="0.2">
      <c r="A3458" s="196">
        <f>Sales_Entry!A3458</f>
        <v>0</v>
      </c>
      <c r="B3458" s="197">
        <f>Sales_Entry!B3458</f>
        <v>0</v>
      </c>
      <c r="C3458" s="198">
        <f>Sales_Entry!D3458</f>
        <v>0</v>
      </c>
      <c r="D3458" s="198" t="s">
        <v>1388</v>
      </c>
      <c r="E3458" s="198">
        <f>Sales_Entry!C3458</f>
        <v>0</v>
      </c>
      <c r="F3458" s="198">
        <f>Sales_Entry!E3458</f>
        <v>0</v>
      </c>
      <c r="G3458" s="199">
        <f>N(Sales_Entry!J3458)</f>
        <v>0</v>
      </c>
      <c r="H3458" s="199">
        <v>0</v>
      </c>
      <c r="I3458" s="199">
        <f t="shared" si="53"/>
        <v>0</v>
      </c>
      <c r="J3458" s="200"/>
      <c r="K3458" s="200" t="str" cm="1">
        <f t="array" ref="K3458">IF($C3458="","",IF(AND($C3458=Party_Statement!$C$5,$B3458&gt;=Party_Statement!$C$6,$B3458&lt;=Party_Statement!$E$6),SUMPRODUCT(($C$3:$C3458=Party_Statement!$C$5)*($B$3:$B3458&gt;=Party_Statement!$C$6)*($B$3:$B3458&lt;=Party_Statement!$E$6)),""))</f>
        <v/>
      </c>
    </row>
    <row r="3459" spans="1:11" x14ac:dyDescent="0.2">
      <c r="A3459" s="196">
        <f>Sales_Entry!A3459</f>
        <v>0</v>
      </c>
      <c r="B3459" s="197">
        <f>Sales_Entry!B3459</f>
        <v>0</v>
      </c>
      <c r="C3459" s="198">
        <f>Sales_Entry!D3459</f>
        <v>0</v>
      </c>
      <c r="D3459" s="198" t="s">
        <v>1388</v>
      </c>
      <c r="E3459" s="198">
        <f>Sales_Entry!C3459</f>
        <v>0</v>
      </c>
      <c r="F3459" s="198">
        <f>Sales_Entry!E3459</f>
        <v>0</v>
      </c>
      <c r="G3459" s="199">
        <f>N(Sales_Entry!J3459)</f>
        <v>0</v>
      </c>
      <c r="H3459" s="199">
        <v>0</v>
      </c>
      <c r="I3459" s="199">
        <f t="shared" si="53"/>
        <v>0</v>
      </c>
      <c r="J3459" s="200"/>
      <c r="K3459" s="200" t="str" cm="1">
        <f t="array" ref="K3459">IF($C3459="","",IF(AND($C3459=Party_Statement!$C$5,$B3459&gt;=Party_Statement!$C$6,$B3459&lt;=Party_Statement!$E$6),SUMPRODUCT(($C$3:$C3459=Party_Statement!$C$5)*($B$3:$B3459&gt;=Party_Statement!$C$6)*($B$3:$B3459&lt;=Party_Statement!$E$6)),""))</f>
        <v/>
      </c>
    </row>
    <row r="3460" spans="1:11" x14ac:dyDescent="0.2">
      <c r="A3460" s="196">
        <f>Sales_Entry!A3460</f>
        <v>0</v>
      </c>
      <c r="B3460" s="197">
        <f>Sales_Entry!B3460</f>
        <v>0</v>
      </c>
      <c r="C3460" s="198">
        <f>Sales_Entry!D3460</f>
        <v>0</v>
      </c>
      <c r="D3460" s="198" t="s">
        <v>1388</v>
      </c>
      <c r="E3460" s="198">
        <f>Sales_Entry!C3460</f>
        <v>0</v>
      </c>
      <c r="F3460" s="198">
        <f>Sales_Entry!E3460</f>
        <v>0</v>
      </c>
      <c r="G3460" s="199">
        <f>N(Sales_Entry!J3460)</f>
        <v>0</v>
      </c>
      <c r="H3460" s="199">
        <v>0</v>
      </c>
      <c r="I3460" s="199">
        <f t="shared" ref="I3460:I3523" si="54">IF($C3460="","",$G3460-$H3460)</f>
        <v>0</v>
      </c>
      <c r="J3460" s="200"/>
      <c r="K3460" s="200" t="str" cm="1">
        <f t="array" ref="K3460">IF($C3460="","",IF(AND($C3460=Party_Statement!$C$5,$B3460&gt;=Party_Statement!$C$6,$B3460&lt;=Party_Statement!$E$6),SUMPRODUCT(($C$3:$C3460=Party_Statement!$C$5)*($B$3:$B3460&gt;=Party_Statement!$C$6)*($B$3:$B3460&lt;=Party_Statement!$E$6)),""))</f>
        <v/>
      </c>
    </row>
    <row r="3461" spans="1:11" x14ac:dyDescent="0.2">
      <c r="A3461" s="196">
        <f>Sales_Entry!A3461</f>
        <v>0</v>
      </c>
      <c r="B3461" s="197">
        <f>Sales_Entry!B3461</f>
        <v>0</v>
      </c>
      <c r="C3461" s="198">
        <f>Sales_Entry!D3461</f>
        <v>0</v>
      </c>
      <c r="D3461" s="198" t="s">
        <v>1388</v>
      </c>
      <c r="E3461" s="198">
        <f>Sales_Entry!C3461</f>
        <v>0</v>
      </c>
      <c r="F3461" s="198">
        <f>Sales_Entry!E3461</f>
        <v>0</v>
      </c>
      <c r="G3461" s="199">
        <f>N(Sales_Entry!J3461)</f>
        <v>0</v>
      </c>
      <c r="H3461" s="199">
        <v>0</v>
      </c>
      <c r="I3461" s="199">
        <f t="shared" si="54"/>
        <v>0</v>
      </c>
      <c r="J3461" s="200"/>
      <c r="K3461" s="200" t="str" cm="1">
        <f t="array" ref="K3461">IF($C3461="","",IF(AND($C3461=Party_Statement!$C$5,$B3461&gt;=Party_Statement!$C$6,$B3461&lt;=Party_Statement!$E$6),SUMPRODUCT(($C$3:$C3461=Party_Statement!$C$5)*($B$3:$B3461&gt;=Party_Statement!$C$6)*($B$3:$B3461&lt;=Party_Statement!$E$6)),""))</f>
        <v/>
      </c>
    </row>
    <row r="3462" spans="1:11" x14ac:dyDescent="0.2">
      <c r="A3462" s="196">
        <f>Sales_Entry!A3462</f>
        <v>0</v>
      </c>
      <c r="B3462" s="197">
        <f>Sales_Entry!B3462</f>
        <v>0</v>
      </c>
      <c r="C3462" s="198">
        <f>Sales_Entry!D3462</f>
        <v>0</v>
      </c>
      <c r="D3462" s="198" t="s">
        <v>1388</v>
      </c>
      <c r="E3462" s="198">
        <f>Sales_Entry!C3462</f>
        <v>0</v>
      </c>
      <c r="F3462" s="198">
        <f>Sales_Entry!E3462</f>
        <v>0</v>
      </c>
      <c r="G3462" s="199">
        <f>N(Sales_Entry!J3462)</f>
        <v>0</v>
      </c>
      <c r="H3462" s="199">
        <v>0</v>
      </c>
      <c r="I3462" s="199">
        <f t="shared" si="54"/>
        <v>0</v>
      </c>
      <c r="J3462" s="200"/>
      <c r="K3462" s="200" t="str" cm="1">
        <f t="array" ref="K3462">IF($C3462="","",IF(AND($C3462=Party_Statement!$C$5,$B3462&gt;=Party_Statement!$C$6,$B3462&lt;=Party_Statement!$E$6),SUMPRODUCT(($C$3:$C3462=Party_Statement!$C$5)*($B$3:$B3462&gt;=Party_Statement!$C$6)*($B$3:$B3462&lt;=Party_Statement!$E$6)),""))</f>
        <v/>
      </c>
    </row>
    <row r="3463" spans="1:11" x14ac:dyDescent="0.2">
      <c r="A3463" s="196">
        <f>Sales_Entry!A3463</f>
        <v>0</v>
      </c>
      <c r="B3463" s="197">
        <f>Sales_Entry!B3463</f>
        <v>0</v>
      </c>
      <c r="C3463" s="198">
        <f>Sales_Entry!D3463</f>
        <v>0</v>
      </c>
      <c r="D3463" s="198" t="s">
        <v>1388</v>
      </c>
      <c r="E3463" s="198">
        <f>Sales_Entry!C3463</f>
        <v>0</v>
      </c>
      <c r="F3463" s="198">
        <f>Sales_Entry!E3463</f>
        <v>0</v>
      </c>
      <c r="G3463" s="199">
        <f>N(Sales_Entry!J3463)</f>
        <v>0</v>
      </c>
      <c r="H3463" s="199">
        <v>0</v>
      </c>
      <c r="I3463" s="199">
        <f t="shared" si="54"/>
        <v>0</v>
      </c>
      <c r="J3463" s="200"/>
      <c r="K3463" s="200" t="str" cm="1">
        <f t="array" ref="K3463">IF($C3463="","",IF(AND($C3463=Party_Statement!$C$5,$B3463&gt;=Party_Statement!$C$6,$B3463&lt;=Party_Statement!$E$6),SUMPRODUCT(($C$3:$C3463=Party_Statement!$C$5)*($B$3:$B3463&gt;=Party_Statement!$C$6)*($B$3:$B3463&lt;=Party_Statement!$E$6)),""))</f>
        <v/>
      </c>
    </row>
    <row r="3464" spans="1:11" x14ac:dyDescent="0.2">
      <c r="A3464" s="196">
        <f>Sales_Entry!A3464</f>
        <v>0</v>
      </c>
      <c r="B3464" s="197">
        <f>Sales_Entry!B3464</f>
        <v>0</v>
      </c>
      <c r="C3464" s="198">
        <f>Sales_Entry!D3464</f>
        <v>0</v>
      </c>
      <c r="D3464" s="198" t="s">
        <v>1388</v>
      </c>
      <c r="E3464" s="198">
        <f>Sales_Entry!C3464</f>
        <v>0</v>
      </c>
      <c r="F3464" s="198">
        <f>Sales_Entry!E3464</f>
        <v>0</v>
      </c>
      <c r="G3464" s="199">
        <f>N(Sales_Entry!J3464)</f>
        <v>0</v>
      </c>
      <c r="H3464" s="199">
        <v>0</v>
      </c>
      <c r="I3464" s="199">
        <f t="shared" si="54"/>
        <v>0</v>
      </c>
      <c r="J3464" s="200"/>
      <c r="K3464" s="200" t="str" cm="1">
        <f t="array" ref="K3464">IF($C3464="","",IF(AND($C3464=Party_Statement!$C$5,$B3464&gt;=Party_Statement!$C$6,$B3464&lt;=Party_Statement!$E$6),SUMPRODUCT(($C$3:$C3464=Party_Statement!$C$5)*($B$3:$B3464&gt;=Party_Statement!$C$6)*($B$3:$B3464&lt;=Party_Statement!$E$6)),""))</f>
        <v/>
      </c>
    </row>
    <row r="3465" spans="1:11" x14ac:dyDescent="0.2">
      <c r="A3465" s="196">
        <f>Sales_Entry!A3465</f>
        <v>0</v>
      </c>
      <c r="B3465" s="197">
        <f>Sales_Entry!B3465</f>
        <v>0</v>
      </c>
      <c r="C3465" s="198">
        <f>Sales_Entry!D3465</f>
        <v>0</v>
      </c>
      <c r="D3465" s="198" t="s">
        <v>1388</v>
      </c>
      <c r="E3465" s="198">
        <f>Sales_Entry!C3465</f>
        <v>0</v>
      </c>
      <c r="F3465" s="198">
        <f>Sales_Entry!E3465</f>
        <v>0</v>
      </c>
      <c r="G3465" s="199">
        <f>N(Sales_Entry!J3465)</f>
        <v>0</v>
      </c>
      <c r="H3465" s="199">
        <v>0</v>
      </c>
      <c r="I3465" s="199">
        <f t="shared" si="54"/>
        <v>0</v>
      </c>
      <c r="J3465" s="200"/>
      <c r="K3465" s="200" t="str" cm="1">
        <f t="array" ref="K3465">IF($C3465="","",IF(AND($C3465=Party_Statement!$C$5,$B3465&gt;=Party_Statement!$C$6,$B3465&lt;=Party_Statement!$E$6),SUMPRODUCT(($C$3:$C3465=Party_Statement!$C$5)*($B$3:$B3465&gt;=Party_Statement!$C$6)*($B$3:$B3465&lt;=Party_Statement!$E$6)),""))</f>
        <v/>
      </c>
    </row>
    <row r="3466" spans="1:11" x14ac:dyDescent="0.2">
      <c r="A3466" s="196">
        <f>Sales_Entry!A3466</f>
        <v>0</v>
      </c>
      <c r="B3466" s="197">
        <f>Sales_Entry!B3466</f>
        <v>0</v>
      </c>
      <c r="C3466" s="198">
        <f>Sales_Entry!D3466</f>
        <v>0</v>
      </c>
      <c r="D3466" s="198" t="s">
        <v>1388</v>
      </c>
      <c r="E3466" s="198">
        <f>Sales_Entry!C3466</f>
        <v>0</v>
      </c>
      <c r="F3466" s="198">
        <f>Sales_Entry!E3466</f>
        <v>0</v>
      </c>
      <c r="G3466" s="199">
        <f>N(Sales_Entry!J3466)</f>
        <v>0</v>
      </c>
      <c r="H3466" s="199">
        <v>0</v>
      </c>
      <c r="I3466" s="199">
        <f t="shared" si="54"/>
        <v>0</v>
      </c>
      <c r="J3466" s="200"/>
      <c r="K3466" s="200" t="str" cm="1">
        <f t="array" ref="K3466">IF($C3466="","",IF(AND($C3466=Party_Statement!$C$5,$B3466&gt;=Party_Statement!$C$6,$B3466&lt;=Party_Statement!$E$6),SUMPRODUCT(($C$3:$C3466=Party_Statement!$C$5)*($B$3:$B3466&gt;=Party_Statement!$C$6)*($B$3:$B3466&lt;=Party_Statement!$E$6)),""))</f>
        <v/>
      </c>
    </row>
    <row r="3467" spans="1:11" x14ac:dyDescent="0.2">
      <c r="A3467" s="196">
        <f>Sales_Entry!A3467</f>
        <v>0</v>
      </c>
      <c r="B3467" s="197">
        <f>Sales_Entry!B3467</f>
        <v>0</v>
      </c>
      <c r="C3467" s="198">
        <f>Sales_Entry!D3467</f>
        <v>0</v>
      </c>
      <c r="D3467" s="198" t="s">
        <v>1388</v>
      </c>
      <c r="E3467" s="198">
        <f>Sales_Entry!C3467</f>
        <v>0</v>
      </c>
      <c r="F3467" s="198">
        <f>Sales_Entry!E3467</f>
        <v>0</v>
      </c>
      <c r="G3467" s="199">
        <f>N(Sales_Entry!J3467)</f>
        <v>0</v>
      </c>
      <c r="H3467" s="199">
        <v>0</v>
      </c>
      <c r="I3467" s="199">
        <f t="shared" si="54"/>
        <v>0</v>
      </c>
      <c r="J3467" s="200"/>
      <c r="K3467" s="200" t="str" cm="1">
        <f t="array" ref="K3467">IF($C3467="","",IF(AND($C3467=Party_Statement!$C$5,$B3467&gt;=Party_Statement!$C$6,$B3467&lt;=Party_Statement!$E$6),SUMPRODUCT(($C$3:$C3467=Party_Statement!$C$5)*($B$3:$B3467&gt;=Party_Statement!$C$6)*($B$3:$B3467&lt;=Party_Statement!$E$6)),""))</f>
        <v/>
      </c>
    </row>
    <row r="3468" spans="1:11" x14ac:dyDescent="0.2">
      <c r="A3468" s="196">
        <f>Sales_Entry!A3468</f>
        <v>0</v>
      </c>
      <c r="B3468" s="197">
        <f>Sales_Entry!B3468</f>
        <v>0</v>
      </c>
      <c r="C3468" s="198">
        <f>Sales_Entry!D3468</f>
        <v>0</v>
      </c>
      <c r="D3468" s="198" t="s">
        <v>1388</v>
      </c>
      <c r="E3468" s="198">
        <f>Sales_Entry!C3468</f>
        <v>0</v>
      </c>
      <c r="F3468" s="198">
        <f>Sales_Entry!E3468</f>
        <v>0</v>
      </c>
      <c r="G3468" s="199">
        <f>N(Sales_Entry!J3468)</f>
        <v>0</v>
      </c>
      <c r="H3468" s="199">
        <v>0</v>
      </c>
      <c r="I3468" s="199">
        <f t="shared" si="54"/>
        <v>0</v>
      </c>
      <c r="J3468" s="200"/>
      <c r="K3468" s="200" t="str" cm="1">
        <f t="array" ref="K3468">IF($C3468="","",IF(AND($C3468=Party_Statement!$C$5,$B3468&gt;=Party_Statement!$C$6,$B3468&lt;=Party_Statement!$E$6),SUMPRODUCT(($C$3:$C3468=Party_Statement!$C$5)*($B$3:$B3468&gt;=Party_Statement!$C$6)*($B$3:$B3468&lt;=Party_Statement!$E$6)),""))</f>
        <v/>
      </c>
    </row>
    <row r="3469" spans="1:11" x14ac:dyDescent="0.2">
      <c r="A3469" s="196">
        <f>Sales_Entry!A3469</f>
        <v>0</v>
      </c>
      <c r="B3469" s="197">
        <f>Sales_Entry!B3469</f>
        <v>0</v>
      </c>
      <c r="C3469" s="198">
        <f>Sales_Entry!D3469</f>
        <v>0</v>
      </c>
      <c r="D3469" s="198" t="s">
        <v>1388</v>
      </c>
      <c r="E3469" s="198">
        <f>Sales_Entry!C3469</f>
        <v>0</v>
      </c>
      <c r="F3469" s="198">
        <f>Sales_Entry!E3469</f>
        <v>0</v>
      </c>
      <c r="G3469" s="199">
        <f>N(Sales_Entry!J3469)</f>
        <v>0</v>
      </c>
      <c r="H3469" s="199">
        <v>0</v>
      </c>
      <c r="I3469" s="199">
        <f t="shared" si="54"/>
        <v>0</v>
      </c>
      <c r="J3469" s="200"/>
      <c r="K3469" s="200" t="str" cm="1">
        <f t="array" ref="K3469">IF($C3469="","",IF(AND($C3469=Party_Statement!$C$5,$B3469&gt;=Party_Statement!$C$6,$B3469&lt;=Party_Statement!$E$6),SUMPRODUCT(($C$3:$C3469=Party_Statement!$C$5)*($B$3:$B3469&gt;=Party_Statement!$C$6)*($B$3:$B3469&lt;=Party_Statement!$E$6)),""))</f>
        <v/>
      </c>
    </row>
    <row r="3470" spans="1:11" x14ac:dyDescent="0.2">
      <c r="A3470" s="196">
        <f>Sales_Entry!A3470</f>
        <v>0</v>
      </c>
      <c r="B3470" s="197">
        <f>Sales_Entry!B3470</f>
        <v>0</v>
      </c>
      <c r="C3470" s="198">
        <f>Sales_Entry!D3470</f>
        <v>0</v>
      </c>
      <c r="D3470" s="198" t="s">
        <v>1388</v>
      </c>
      <c r="E3470" s="198">
        <f>Sales_Entry!C3470</f>
        <v>0</v>
      </c>
      <c r="F3470" s="198">
        <f>Sales_Entry!E3470</f>
        <v>0</v>
      </c>
      <c r="G3470" s="199">
        <f>N(Sales_Entry!J3470)</f>
        <v>0</v>
      </c>
      <c r="H3470" s="199">
        <v>0</v>
      </c>
      <c r="I3470" s="199">
        <f t="shared" si="54"/>
        <v>0</v>
      </c>
      <c r="J3470" s="200"/>
      <c r="K3470" s="200" t="str" cm="1">
        <f t="array" ref="K3470">IF($C3470="","",IF(AND($C3470=Party_Statement!$C$5,$B3470&gt;=Party_Statement!$C$6,$B3470&lt;=Party_Statement!$E$6),SUMPRODUCT(($C$3:$C3470=Party_Statement!$C$5)*($B$3:$B3470&gt;=Party_Statement!$C$6)*($B$3:$B3470&lt;=Party_Statement!$E$6)),""))</f>
        <v/>
      </c>
    </row>
    <row r="3471" spans="1:11" x14ac:dyDescent="0.2">
      <c r="A3471" s="196">
        <f>Sales_Entry!A3471</f>
        <v>0</v>
      </c>
      <c r="B3471" s="197">
        <f>Sales_Entry!B3471</f>
        <v>0</v>
      </c>
      <c r="C3471" s="198">
        <f>Sales_Entry!D3471</f>
        <v>0</v>
      </c>
      <c r="D3471" s="198" t="s">
        <v>1388</v>
      </c>
      <c r="E3471" s="198">
        <f>Sales_Entry!C3471</f>
        <v>0</v>
      </c>
      <c r="F3471" s="198">
        <f>Sales_Entry!E3471</f>
        <v>0</v>
      </c>
      <c r="G3471" s="199">
        <f>N(Sales_Entry!J3471)</f>
        <v>0</v>
      </c>
      <c r="H3471" s="199">
        <v>0</v>
      </c>
      <c r="I3471" s="199">
        <f t="shared" si="54"/>
        <v>0</v>
      </c>
      <c r="J3471" s="200"/>
      <c r="K3471" s="200" t="str" cm="1">
        <f t="array" ref="K3471">IF($C3471="","",IF(AND($C3471=Party_Statement!$C$5,$B3471&gt;=Party_Statement!$C$6,$B3471&lt;=Party_Statement!$E$6),SUMPRODUCT(($C$3:$C3471=Party_Statement!$C$5)*($B$3:$B3471&gt;=Party_Statement!$C$6)*($B$3:$B3471&lt;=Party_Statement!$E$6)),""))</f>
        <v/>
      </c>
    </row>
    <row r="3472" spans="1:11" x14ac:dyDescent="0.2">
      <c r="A3472" s="196">
        <f>Sales_Entry!A3472</f>
        <v>0</v>
      </c>
      <c r="B3472" s="197">
        <f>Sales_Entry!B3472</f>
        <v>0</v>
      </c>
      <c r="C3472" s="198">
        <f>Sales_Entry!D3472</f>
        <v>0</v>
      </c>
      <c r="D3472" s="198" t="s">
        <v>1388</v>
      </c>
      <c r="E3472" s="198">
        <f>Sales_Entry!C3472</f>
        <v>0</v>
      </c>
      <c r="F3472" s="198">
        <f>Sales_Entry!E3472</f>
        <v>0</v>
      </c>
      <c r="G3472" s="199">
        <f>N(Sales_Entry!J3472)</f>
        <v>0</v>
      </c>
      <c r="H3472" s="199">
        <v>0</v>
      </c>
      <c r="I3472" s="199">
        <f t="shared" si="54"/>
        <v>0</v>
      </c>
      <c r="J3472" s="200"/>
      <c r="K3472" s="200" t="str" cm="1">
        <f t="array" ref="K3472">IF($C3472="","",IF(AND($C3472=Party_Statement!$C$5,$B3472&gt;=Party_Statement!$C$6,$B3472&lt;=Party_Statement!$E$6),SUMPRODUCT(($C$3:$C3472=Party_Statement!$C$5)*($B$3:$B3472&gt;=Party_Statement!$C$6)*($B$3:$B3472&lt;=Party_Statement!$E$6)),""))</f>
        <v/>
      </c>
    </row>
    <row r="3473" spans="1:11" x14ac:dyDescent="0.2">
      <c r="A3473" s="196">
        <f>Sales_Entry!A3473</f>
        <v>0</v>
      </c>
      <c r="B3473" s="197">
        <f>Sales_Entry!B3473</f>
        <v>0</v>
      </c>
      <c r="C3473" s="198">
        <f>Sales_Entry!D3473</f>
        <v>0</v>
      </c>
      <c r="D3473" s="198" t="s">
        <v>1388</v>
      </c>
      <c r="E3473" s="198">
        <f>Sales_Entry!C3473</f>
        <v>0</v>
      </c>
      <c r="F3473" s="198">
        <f>Sales_Entry!E3473</f>
        <v>0</v>
      </c>
      <c r="G3473" s="199">
        <f>N(Sales_Entry!J3473)</f>
        <v>0</v>
      </c>
      <c r="H3473" s="199">
        <v>0</v>
      </c>
      <c r="I3473" s="199">
        <f t="shared" si="54"/>
        <v>0</v>
      </c>
      <c r="J3473" s="200"/>
      <c r="K3473" s="200" t="str" cm="1">
        <f t="array" ref="K3473">IF($C3473="","",IF(AND($C3473=Party_Statement!$C$5,$B3473&gt;=Party_Statement!$C$6,$B3473&lt;=Party_Statement!$E$6),SUMPRODUCT(($C$3:$C3473=Party_Statement!$C$5)*($B$3:$B3473&gt;=Party_Statement!$C$6)*($B$3:$B3473&lt;=Party_Statement!$E$6)),""))</f>
        <v/>
      </c>
    </row>
    <row r="3474" spans="1:11" x14ac:dyDescent="0.2">
      <c r="A3474" s="196">
        <f>Sales_Entry!A3474</f>
        <v>0</v>
      </c>
      <c r="B3474" s="197">
        <f>Sales_Entry!B3474</f>
        <v>0</v>
      </c>
      <c r="C3474" s="198">
        <f>Sales_Entry!D3474</f>
        <v>0</v>
      </c>
      <c r="D3474" s="198" t="s">
        <v>1388</v>
      </c>
      <c r="E3474" s="198">
        <f>Sales_Entry!C3474</f>
        <v>0</v>
      </c>
      <c r="F3474" s="198">
        <f>Sales_Entry!E3474</f>
        <v>0</v>
      </c>
      <c r="G3474" s="199">
        <f>N(Sales_Entry!J3474)</f>
        <v>0</v>
      </c>
      <c r="H3474" s="199">
        <v>0</v>
      </c>
      <c r="I3474" s="199">
        <f t="shared" si="54"/>
        <v>0</v>
      </c>
      <c r="J3474" s="200"/>
      <c r="K3474" s="200" t="str" cm="1">
        <f t="array" ref="K3474">IF($C3474="","",IF(AND($C3474=Party_Statement!$C$5,$B3474&gt;=Party_Statement!$C$6,$B3474&lt;=Party_Statement!$E$6),SUMPRODUCT(($C$3:$C3474=Party_Statement!$C$5)*($B$3:$B3474&gt;=Party_Statement!$C$6)*($B$3:$B3474&lt;=Party_Statement!$E$6)),""))</f>
        <v/>
      </c>
    </row>
    <row r="3475" spans="1:11" x14ac:dyDescent="0.2">
      <c r="A3475" s="196">
        <f>Sales_Entry!A3475</f>
        <v>0</v>
      </c>
      <c r="B3475" s="197">
        <f>Sales_Entry!B3475</f>
        <v>0</v>
      </c>
      <c r="C3475" s="198">
        <f>Sales_Entry!D3475</f>
        <v>0</v>
      </c>
      <c r="D3475" s="198" t="s">
        <v>1388</v>
      </c>
      <c r="E3475" s="198">
        <f>Sales_Entry!C3475</f>
        <v>0</v>
      </c>
      <c r="F3475" s="198">
        <f>Sales_Entry!E3475</f>
        <v>0</v>
      </c>
      <c r="G3475" s="199">
        <f>N(Sales_Entry!J3475)</f>
        <v>0</v>
      </c>
      <c r="H3475" s="199">
        <v>0</v>
      </c>
      <c r="I3475" s="199">
        <f t="shared" si="54"/>
        <v>0</v>
      </c>
      <c r="J3475" s="200"/>
      <c r="K3475" s="200" t="str" cm="1">
        <f t="array" ref="K3475">IF($C3475="","",IF(AND($C3475=Party_Statement!$C$5,$B3475&gt;=Party_Statement!$C$6,$B3475&lt;=Party_Statement!$E$6),SUMPRODUCT(($C$3:$C3475=Party_Statement!$C$5)*($B$3:$B3475&gt;=Party_Statement!$C$6)*($B$3:$B3475&lt;=Party_Statement!$E$6)),""))</f>
        <v/>
      </c>
    </row>
    <row r="3476" spans="1:11" x14ac:dyDescent="0.2">
      <c r="A3476" s="196">
        <f>Sales_Entry!A3476</f>
        <v>0</v>
      </c>
      <c r="B3476" s="197">
        <f>Sales_Entry!B3476</f>
        <v>0</v>
      </c>
      <c r="C3476" s="198">
        <f>Sales_Entry!D3476</f>
        <v>0</v>
      </c>
      <c r="D3476" s="198" t="s">
        <v>1388</v>
      </c>
      <c r="E3476" s="198">
        <f>Sales_Entry!C3476</f>
        <v>0</v>
      </c>
      <c r="F3476" s="198">
        <f>Sales_Entry!E3476</f>
        <v>0</v>
      </c>
      <c r="G3476" s="199">
        <f>N(Sales_Entry!J3476)</f>
        <v>0</v>
      </c>
      <c r="H3476" s="199">
        <v>0</v>
      </c>
      <c r="I3476" s="199">
        <f t="shared" si="54"/>
        <v>0</v>
      </c>
      <c r="J3476" s="200"/>
      <c r="K3476" s="200" t="str" cm="1">
        <f t="array" ref="K3476">IF($C3476="","",IF(AND($C3476=Party_Statement!$C$5,$B3476&gt;=Party_Statement!$C$6,$B3476&lt;=Party_Statement!$E$6),SUMPRODUCT(($C$3:$C3476=Party_Statement!$C$5)*($B$3:$B3476&gt;=Party_Statement!$C$6)*($B$3:$B3476&lt;=Party_Statement!$E$6)),""))</f>
        <v/>
      </c>
    </row>
    <row r="3477" spans="1:11" x14ac:dyDescent="0.2">
      <c r="A3477" s="196">
        <f>Sales_Entry!A3477</f>
        <v>0</v>
      </c>
      <c r="B3477" s="197">
        <f>Sales_Entry!B3477</f>
        <v>0</v>
      </c>
      <c r="C3477" s="198">
        <f>Sales_Entry!D3477</f>
        <v>0</v>
      </c>
      <c r="D3477" s="198" t="s">
        <v>1388</v>
      </c>
      <c r="E3477" s="198">
        <f>Sales_Entry!C3477</f>
        <v>0</v>
      </c>
      <c r="F3477" s="198">
        <f>Sales_Entry!E3477</f>
        <v>0</v>
      </c>
      <c r="G3477" s="199">
        <f>N(Sales_Entry!J3477)</f>
        <v>0</v>
      </c>
      <c r="H3477" s="199">
        <v>0</v>
      </c>
      <c r="I3477" s="199">
        <f t="shared" si="54"/>
        <v>0</v>
      </c>
      <c r="J3477" s="200"/>
      <c r="K3477" s="200" t="str" cm="1">
        <f t="array" ref="K3477">IF($C3477="","",IF(AND($C3477=Party_Statement!$C$5,$B3477&gt;=Party_Statement!$C$6,$B3477&lt;=Party_Statement!$E$6),SUMPRODUCT(($C$3:$C3477=Party_Statement!$C$5)*($B$3:$B3477&gt;=Party_Statement!$C$6)*($B$3:$B3477&lt;=Party_Statement!$E$6)),""))</f>
        <v/>
      </c>
    </row>
    <row r="3478" spans="1:11" x14ac:dyDescent="0.2">
      <c r="A3478" s="196">
        <f>Sales_Entry!A3478</f>
        <v>0</v>
      </c>
      <c r="B3478" s="197">
        <f>Sales_Entry!B3478</f>
        <v>0</v>
      </c>
      <c r="C3478" s="198">
        <f>Sales_Entry!D3478</f>
        <v>0</v>
      </c>
      <c r="D3478" s="198" t="s">
        <v>1388</v>
      </c>
      <c r="E3478" s="198">
        <f>Sales_Entry!C3478</f>
        <v>0</v>
      </c>
      <c r="F3478" s="198">
        <f>Sales_Entry!E3478</f>
        <v>0</v>
      </c>
      <c r="G3478" s="199">
        <f>N(Sales_Entry!J3478)</f>
        <v>0</v>
      </c>
      <c r="H3478" s="199">
        <v>0</v>
      </c>
      <c r="I3478" s="199">
        <f t="shared" si="54"/>
        <v>0</v>
      </c>
      <c r="J3478" s="200"/>
      <c r="K3478" s="200" t="str" cm="1">
        <f t="array" ref="K3478">IF($C3478="","",IF(AND($C3478=Party_Statement!$C$5,$B3478&gt;=Party_Statement!$C$6,$B3478&lt;=Party_Statement!$E$6),SUMPRODUCT(($C$3:$C3478=Party_Statement!$C$5)*($B$3:$B3478&gt;=Party_Statement!$C$6)*($B$3:$B3478&lt;=Party_Statement!$E$6)),""))</f>
        <v/>
      </c>
    </row>
    <row r="3479" spans="1:11" x14ac:dyDescent="0.2">
      <c r="A3479" s="196">
        <f>Sales_Entry!A3479</f>
        <v>0</v>
      </c>
      <c r="B3479" s="197">
        <f>Sales_Entry!B3479</f>
        <v>0</v>
      </c>
      <c r="C3479" s="198">
        <f>Sales_Entry!D3479</f>
        <v>0</v>
      </c>
      <c r="D3479" s="198" t="s">
        <v>1388</v>
      </c>
      <c r="E3479" s="198">
        <f>Sales_Entry!C3479</f>
        <v>0</v>
      </c>
      <c r="F3479" s="198">
        <f>Sales_Entry!E3479</f>
        <v>0</v>
      </c>
      <c r="G3479" s="199">
        <f>N(Sales_Entry!J3479)</f>
        <v>0</v>
      </c>
      <c r="H3479" s="199">
        <v>0</v>
      </c>
      <c r="I3479" s="199">
        <f t="shared" si="54"/>
        <v>0</v>
      </c>
      <c r="J3479" s="200"/>
      <c r="K3479" s="200" t="str" cm="1">
        <f t="array" ref="K3479">IF($C3479="","",IF(AND($C3479=Party_Statement!$C$5,$B3479&gt;=Party_Statement!$C$6,$B3479&lt;=Party_Statement!$E$6),SUMPRODUCT(($C$3:$C3479=Party_Statement!$C$5)*($B$3:$B3479&gt;=Party_Statement!$C$6)*($B$3:$B3479&lt;=Party_Statement!$E$6)),""))</f>
        <v/>
      </c>
    </row>
    <row r="3480" spans="1:11" x14ac:dyDescent="0.2">
      <c r="A3480" s="196">
        <f>Sales_Entry!A3480</f>
        <v>0</v>
      </c>
      <c r="B3480" s="197">
        <f>Sales_Entry!B3480</f>
        <v>0</v>
      </c>
      <c r="C3480" s="198">
        <f>Sales_Entry!D3480</f>
        <v>0</v>
      </c>
      <c r="D3480" s="198" t="s">
        <v>1388</v>
      </c>
      <c r="E3480" s="198">
        <f>Sales_Entry!C3480</f>
        <v>0</v>
      </c>
      <c r="F3480" s="198">
        <f>Sales_Entry!E3480</f>
        <v>0</v>
      </c>
      <c r="G3480" s="199">
        <f>N(Sales_Entry!J3480)</f>
        <v>0</v>
      </c>
      <c r="H3480" s="199">
        <v>0</v>
      </c>
      <c r="I3480" s="199">
        <f t="shared" si="54"/>
        <v>0</v>
      </c>
      <c r="J3480" s="200"/>
      <c r="K3480" s="200" t="str" cm="1">
        <f t="array" ref="K3480">IF($C3480="","",IF(AND($C3480=Party_Statement!$C$5,$B3480&gt;=Party_Statement!$C$6,$B3480&lt;=Party_Statement!$E$6),SUMPRODUCT(($C$3:$C3480=Party_Statement!$C$5)*($B$3:$B3480&gt;=Party_Statement!$C$6)*($B$3:$B3480&lt;=Party_Statement!$E$6)),""))</f>
        <v/>
      </c>
    </row>
    <row r="3481" spans="1:11" x14ac:dyDescent="0.2">
      <c r="A3481" s="196">
        <f>Sales_Entry!A3481</f>
        <v>0</v>
      </c>
      <c r="B3481" s="197">
        <f>Sales_Entry!B3481</f>
        <v>0</v>
      </c>
      <c r="C3481" s="198">
        <f>Sales_Entry!D3481</f>
        <v>0</v>
      </c>
      <c r="D3481" s="198" t="s">
        <v>1388</v>
      </c>
      <c r="E3481" s="198">
        <f>Sales_Entry!C3481</f>
        <v>0</v>
      </c>
      <c r="F3481" s="198">
        <f>Sales_Entry!E3481</f>
        <v>0</v>
      </c>
      <c r="G3481" s="199">
        <f>N(Sales_Entry!J3481)</f>
        <v>0</v>
      </c>
      <c r="H3481" s="199">
        <v>0</v>
      </c>
      <c r="I3481" s="199">
        <f t="shared" si="54"/>
        <v>0</v>
      </c>
      <c r="J3481" s="200"/>
      <c r="K3481" s="200" t="str" cm="1">
        <f t="array" ref="K3481">IF($C3481="","",IF(AND($C3481=Party_Statement!$C$5,$B3481&gt;=Party_Statement!$C$6,$B3481&lt;=Party_Statement!$E$6),SUMPRODUCT(($C$3:$C3481=Party_Statement!$C$5)*($B$3:$B3481&gt;=Party_Statement!$C$6)*($B$3:$B3481&lt;=Party_Statement!$E$6)),""))</f>
        <v/>
      </c>
    </row>
    <row r="3482" spans="1:11" x14ac:dyDescent="0.2">
      <c r="A3482" s="196">
        <f>Sales_Entry!A3482</f>
        <v>0</v>
      </c>
      <c r="B3482" s="197">
        <f>Sales_Entry!B3482</f>
        <v>0</v>
      </c>
      <c r="C3482" s="198">
        <f>Sales_Entry!D3482</f>
        <v>0</v>
      </c>
      <c r="D3482" s="198" t="s">
        <v>1388</v>
      </c>
      <c r="E3482" s="198">
        <f>Sales_Entry!C3482</f>
        <v>0</v>
      </c>
      <c r="F3482" s="198">
        <f>Sales_Entry!E3482</f>
        <v>0</v>
      </c>
      <c r="G3482" s="199">
        <f>N(Sales_Entry!J3482)</f>
        <v>0</v>
      </c>
      <c r="H3482" s="199">
        <v>0</v>
      </c>
      <c r="I3482" s="199">
        <f t="shared" si="54"/>
        <v>0</v>
      </c>
      <c r="J3482" s="200"/>
      <c r="K3482" s="200" t="str" cm="1">
        <f t="array" ref="K3482">IF($C3482="","",IF(AND($C3482=Party_Statement!$C$5,$B3482&gt;=Party_Statement!$C$6,$B3482&lt;=Party_Statement!$E$6),SUMPRODUCT(($C$3:$C3482=Party_Statement!$C$5)*($B$3:$B3482&gt;=Party_Statement!$C$6)*($B$3:$B3482&lt;=Party_Statement!$E$6)),""))</f>
        <v/>
      </c>
    </row>
    <row r="3483" spans="1:11" x14ac:dyDescent="0.2">
      <c r="A3483" s="196">
        <f>Sales_Entry!A3483</f>
        <v>0</v>
      </c>
      <c r="B3483" s="197">
        <f>Sales_Entry!B3483</f>
        <v>0</v>
      </c>
      <c r="C3483" s="198">
        <f>Sales_Entry!D3483</f>
        <v>0</v>
      </c>
      <c r="D3483" s="198" t="s">
        <v>1388</v>
      </c>
      <c r="E3483" s="198">
        <f>Sales_Entry!C3483</f>
        <v>0</v>
      </c>
      <c r="F3483" s="198">
        <f>Sales_Entry!E3483</f>
        <v>0</v>
      </c>
      <c r="G3483" s="199">
        <f>N(Sales_Entry!J3483)</f>
        <v>0</v>
      </c>
      <c r="H3483" s="199">
        <v>0</v>
      </c>
      <c r="I3483" s="199">
        <f t="shared" si="54"/>
        <v>0</v>
      </c>
      <c r="J3483" s="200"/>
      <c r="K3483" s="200" t="str" cm="1">
        <f t="array" ref="K3483">IF($C3483="","",IF(AND($C3483=Party_Statement!$C$5,$B3483&gt;=Party_Statement!$C$6,$B3483&lt;=Party_Statement!$E$6),SUMPRODUCT(($C$3:$C3483=Party_Statement!$C$5)*($B$3:$B3483&gt;=Party_Statement!$C$6)*($B$3:$B3483&lt;=Party_Statement!$E$6)),""))</f>
        <v/>
      </c>
    </row>
    <row r="3484" spans="1:11" x14ac:dyDescent="0.2">
      <c r="A3484" s="196">
        <f>Sales_Entry!A3484</f>
        <v>0</v>
      </c>
      <c r="B3484" s="197">
        <f>Sales_Entry!B3484</f>
        <v>0</v>
      </c>
      <c r="C3484" s="198">
        <f>Sales_Entry!D3484</f>
        <v>0</v>
      </c>
      <c r="D3484" s="198" t="s">
        <v>1388</v>
      </c>
      <c r="E3484" s="198">
        <f>Sales_Entry!C3484</f>
        <v>0</v>
      </c>
      <c r="F3484" s="198">
        <f>Sales_Entry!E3484</f>
        <v>0</v>
      </c>
      <c r="G3484" s="199">
        <f>N(Sales_Entry!J3484)</f>
        <v>0</v>
      </c>
      <c r="H3484" s="199">
        <v>0</v>
      </c>
      <c r="I3484" s="199">
        <f t="shared" si="54"/>
        <v>0</v>
      </c>
      <c r="J3484" s="200"/>
      <c r="K3484" s="200" t="str" cm="1">
        <f t="array" ref="K3484">IF($C3484="","",IF(AND($C3484=Party_Statement!$C$5,$B3484&gt;=Party_Statement!$C$6,$B3484&lt;=Party_Statement!$E$6),SUMPRODUCT(($C$3:$C3484=Party_Statement!$C$5)*($B$3:$B3484&gt;=Party_Statement!$C$6)*($B$3:$B3484&lt;=Party_Statement!$E$6)),""))</f>
        <v/>
      </c>
    </row>
    <row r="3485" spans="1:11" x14ac:dyDescent="0.2">
      <c r="A3485" s="196">
        <f>Sales_Entry!A3485</f>
        <v>0</v>
      </c>
      <c r="B3485" s="197">
        <f>Sales_Entry!B3485</f>
        <v>0</v>
      </c>
      <c r="C3485" s="198">
        <f>Sales_Entry!D3485</f>
        <v>0</v>
      </c>
      <c r="D3485" s="198" t="s">
        <v>1388</v>
      </c>
      <c r="E3485" s="198">
        <f>Sales_Entry!C3485</f>
        <v>0</v>
      </c>
      <c r="F3485" s="198">
        <f>Sales_Entry!E3485</f>
        <v>0</v>
      </c>
      <c r="G3485" s="199">
        <f>N(Sales_Entry!J3485)</f>
        <v>0</v>
      </c>
      <c r="H3485" s="199">
        <v>0</v>
      </c>
      <c r="I3485" s="199">
        <f t="shared" si="54"/>
        <v>0</v>
      </c>
      <c r="J3485" s="200"/>
      <c r="K3485" s="200" t="str" cm="1">
        <f t="array" ref="K3485">IF($C3485="","",IF(AND($C3485=Party_Statement!$C$5,$B3485&gt;=Party_Statement!$C$6,$B3485&lt;=Party_Statement!$E$6),SUMPRODUCT(($C$3:$C3485=Party_Statement!$C$5)*($B$3:$B3485&gt;=Party_Statement!$C$6)*($B$3:$B3485&lt;=Party_Statement!$E$6)),""))</f>
        <v/>
      </c>
    </row>
    <row r="3486" spans="1:11" x14ac:dyDescent="0.2">
      <c r="A3486" s="196">
        <f>Sales_Entry!A3486</f>
        <v>0</v>
      </c>
      <c r="B3486" s="197">
        <f>Sales_Entry!B3486</f>
        <v>0</v>
      </c>
      <c r="C3486" s="198">
        <f>Sales_Entry!D3486</f>
        <v>0</v>
      </c>
      <c r="D3486" s="198" t="s">
        <v>1388</v>
      </c>
      <c r="E3486" s="198">
        <f>Sales_Entry!C3486</f>
        <v>0</v>
      </c>
      <c r="F3486" s="198">
        <f>Sales_Entry!E3486</f>
        <v>0</v>
      </c>
      <c r="G3486" s="199">
        <f>N(Sales_Entry!J3486)</f>
        <v>0</v>
      </c>
      <c r="H3486" s="199">
        <v>0</v>
      </c>
      <c r="I3486" s="199">
        <f t="shared" si="54"/>
        <v>0</v>
      </c>
      <c r="J3486" s="200"/>
      <c r="K3486" s="200" t="str" cm="1">
        <f t="array" ref="K3486">IF($C3486="","",IF(AND($C3486=Party_Statement!$C$5,$B3486&gt;=Party_Statement!$C$6,$B3486&lt;=Party_Statement!$E$6),SUMPRODUCT(($C$3:$C3486=Party_Statement!$C$5)*($B$3:$B3486&gt;=Party_Statement!$C$6)*($B$3:$B3486&lt;=Party_Statement!$E$6)),""))</f>
        <v/>
      </c>
    </row>
    <row r="3487" spans="1:11" x14ac:dyDescent="0.2">
      <c r="A3487" s="196">
        <f>Sales_Entry!A3487</f>
        <v>0</v>
      </c>
      <c r="B3487" s="197">
        <f>Sales_Entry!B3487</f>
        <v>0</v>
      </c>
      <c r="C3487" s="198">
        <f>Sales_Entry!D3487</f>
        <v>0</v>
      </c>
      <c r="D3487" s="198" t="s">
        <v>1388</v>
      </c>
      <c r="E3487" s="198">
        <f>Sales_Entry!C3487</f>
        <v>0</v>
      </c>
      <c r="F3487" s="198">
        <f>Sales_Entry!E3487</f>
        <v>0</v>
      </c>
      <c r="G3487" s="199">
        <f>N(Sales_Entry!J3487)</f>
        <v>0</v>
      </c>
      <c r="H3487" s="199">
        <v>0</v>
      </c>
      <c r="I3487" s="199">
        <f t="shared" si="54"/>
        <v>0</v>
      </c>
      <c r="J3487" s="200"/>
      <c r="K3487" s="200" t="str" cm="1">
        <f t="array" ref="K3487">IF($C3487="","",IF(AND($C3487=Party_Statement!$C$5,$B3487&gt;=Party_Statement!$C$6,$B3487&lt;=Party_Statement!$E$6),SUMPRODUCT(($C$3:$C3487=Party_Statement!$C$5)*($B$3:$B3487&gt;=Party_Statement!$C$6)*($B$3:$B3487&lt;=Party_Statement!$E$6)),""))</f>
        <v/>
      </c>
    </row>
    <row r="3488" spans="1:11" x14ac:dyDescent="0.2">
      <c r="A3488" s="196">
        <f>Sales_Entry!A3488</f>
        <v>0</v>
      </c>
      <c r="B3488" s="197">
        <f>Sales_Entry!B3488</f>
        <v>0</v>
      </c>
      <c r="C3488" s="198">
        <f>Sales_Entry!D3488</f>
        <v>0</v>
      </c>
      <c r="D3488" s="198" t="s">
        <v>1388</v>
      </c>
      <c r="E3488" s="198">
        <f>Sales_Entry!C3488</f>
        <v>0</v>
      </c>
      <c r="F3488" s="198">
        <f>Sales_Entry!E3488</f>
        <v>0</v>
      </c>
      <c r="G3488" s="199">
        <f>N(Sales_Entry!J3488)</f>
        <v>0</v>
      </c>
      <c r="H3488" s="199">
        <v>0</v>
      </c>
      <c r="I3488" s="199">
        <f t="shared" si="54"/>
        <v>0</v>
      </c>
      <c r="J3488" s="200"/>
      <c r="K3488" s="200" t="str" cm="1">
        <f t="array" ref="K3488">IF($C3488="","",IF(AND($C3488=Party_Statement!$C$5,$B3488&gt;=Party_Statement!$C$6,$B3488&lt;=Party_Statement!$E$6),SUMPRODUCT(($C$3:$C3488=Party_Statement!$C$5)*($B$3:$B3488&gt;=Party_Statement!$C$6)*($B$3:$B3488&lt;=Party_Statement!$E$6)),""))</f>
        <v/>
      </c>
    </row>
    <row r="3489" spans="1:11" x14ac:dyDescent="0.2">
      <c r="A3489" s="196">
        <f>Sales_Entry!A3489</f>
        <v>0</v>
      </c>
      <c r="B3489" s="197">
        <f>Sales_Entry!B3489</f>
        <v>0</v>
      </c>
      <c r="C3489" s="198">
        <f>Sales_Entry!D3489</f>
        <v>0</v>
      </c>
      <c r="D3489" s="198" t="s">
        <v>1388</v>
      </c>
      <c r="E3489" s="198">
        <f>Sales_Entry!C3489</f>
        <v>0</v>
      </c>
      <c r="F3489" s="198">
        <f>Sales_Entry!E3489</f>
        <v>0</v>
      </c>
      <c r="G3489" s="199">
        <f>N(Sales_Entry!J3489)</f>
        <v>0</v>
      </c>
      <c r="H3489" s="199">
        <v>0</v>
      </c>
      <c r="I3489" s="199">
        <f t="shared" si="54"/>
        <v>0</v>
      </c>
      <c r="J3489" s="200"/>
      <c r="K3489" s="200" t="str" cm="1">
        <f t="array" ref="K3489">IF($C3489="","",IF(AND($C3489=Party_Statement!$C$5,$B3489&gt;=Party_Statement!$C$6,$B3489&lt;=Party_Statement!$E$6),SUMPRODUCT(($C$3:$C3489=Party_Statement!$C$5)*($B$3:$B3489&gt;=Party_Statement!$C$6)*($B$3:$B3489&lt;=Party_Statement!$E$6)),""))</f>
        <v/>
      </c>
    </row>
    <row r="3490" spans="1:11" x14ac:dyDescent="0.2">
      <c r="A3490" s="196">
        <f>Sales_Entry!A3490</f>
        <v>0</v>
      </c>
      <c r="B3490" s="197">
        <f>Sales_Entry!B3490</f>
        <v>0</v>
      </c>
      <c r="C3490" s="198">
        <f>Sales_Entry!D3490</f>
        <v>0</v>
      </c>
      <c r="D3490" s="198" t="s">
        <v>1388</v>
      </c>
      <c r="E3490" s="198">
        <f>Sales_Entry!C3490</f>
        <v>0</v>
      </c>
      <c r="F3490" s="198">
        <f>Sales_Entry!E3490</f>
        <v>0</v>
      </c>
      <c r="G3490" s="199">
        <f>N(Sales_Entry!J3490)</f>
        <v>0</v>
      </c>
      <c r="H3490" s="199">
        <v>0</v>
      </c>
      <c r="I3490" s="199">
        <f t="shared" si="54"/>
        <v>0</v>
      </c>
      <c r="J3490" s="200"/>
      <c r="K3490" s="200" t="str" cm="1">
        <f t="array" ref="K3490">IF($C3490="","",IF(AND($C3490=Party_Statement!$C$5,$B3490&gt;=Party_Statement!$C$6,$B3490&lt;=Party_Statement!$E$6),SUMPRODUCT(($C$3:$C3490=Party_Statement!$C$5)*($B$3:$B3490&gt;=Party_Statement!$C$6)*($B$3:$B3490&lt;=Party_Statement!$E$6)),""))</f>
        <v/>
      </c>
    </row>
    <row r="3491" spans="1:11" x14ac:dyDescent="0.2">
      <c r="A3491" s="196">
        <f>Sales_Entry!A3491</f>
        <v>0</v>
      </c>
      <c r="B3491" s="197">
        <f>Sales_Entry!B3491</f>
        <v>0</v>
      </c>
      <c r="C3491" s="198">
        <f>Sales_Entry!D3491</f>
        <v>0</v>
      </c>
      <c r="D3491" s="198" t="s">
        <v>1388</v>
      </c>
      <c r="E3491" s="198">
        <f>Sales_Entry!C3491</f>
        <v>0</v>
      </c>
      <c r="F3491" s="198">
        <f>Sales_Entry!E3491</f>
        <v>0</v>
      </c>
      <c r="G3491" s="199">
        <f>N(Sales_Entry!J3491)</f>
        <v>0</v>
      </c>
      <c r="H3491" s="199">
        <v>0</v>
      </c>
      <c r="I3491" s="199">
        <f t="shared" si="54"/>
        <v>0</v>
      </c>
      <c r="J3491" s="200"/>
      <c r="K3491" s="200" t="str" cm="1">
        <f t="array" ref="K3491">IF($C3491="","",IF(AND($C3491=Party_Statement!$C$5,$B3491&gt;=Party_Statement!$C$6,$B3491&lt;=Party_Statement!$E$6),SUMPRODUCT(($C$3:$C3491=Party_Statement!$C$5)*($B$3:$B3491&gt;=Party_Statement!$C$6)*($B$3:$B3491&lt;=Party_Statement!$E$6)),""))</f>
        <v/>
      </c>
    </row>
    <row r="3492" spans="1:11" x14ac:dyDescent="0.2">
      <c r="A3492" s="196">
        <f>Sales_Entry!A3492</f>
        <v>0</v>
      </c>
      <c r="B3492" s="197">
        <f>Sales_Entry!B3492</f>
        <v>0</v>
      </c>
      <c r="C3492" s="198">
        <f>Sales_Entry!D3492</f>
        <v>0</v>
      </c>
      <c r="D3492" s="198" t="s">
        <v>1388</v>
      </c>
      <c r="E3492" s="198">
        <f>Sales_Entry!C3492</f>
        <v>0</v>
      </c>
      <c r="F3492" s="198">
        <f>Sales_Entry!E3492</f>
        <v>0</v>
      </c>
      <c r="G3492" s="199">
        <f>N(Sales_Entry!J3492)</f>
        <v>0</v>
      </c>
      <c r="H3492" s="199">
        <v>0</v>
      </c>
      <c r="I3492" s="199">
        <f t="shared" si="54"/>
        <v>0</v>
      </c>
      <c r="J3492" s="200"/>
      <c r="K3492" s="200" t="str" cm="1">
        <f t="array" ref="K3492">IF($C3492="","",IF(AND($C3492=Party_Statement!$C$5,$B3492&gt;=Party_Statement!$C$6,$B3492&lt;=Party_Statement!$E$6),SUMPRODUCT(($C$3:$C3492=Party_Statement!$C$5)*($B$3:$B3492&gt;=Party_Statement!$C$6)*($B$3:$B3492&lt;=Party_Statement!$E$6)),""))</f>
        <v/>
      </c>
    </row>
    <row r="3493" spans="1:11" x14ac:dyDescent="0.2">
      <c r="A3493" s="196">
        <f>Sales_Entry!A3493</f>
        <v>0</v>
      </c>
      <c r="B3493" s="197">
        <f>Sales_Entry!B3493</f>
        <v>0</v>
      </c>
      <c r="C3493" s="198">
        <f>Sales_Entry!D3493</f>
        <v>0</v>
      </c>
      <c r="D3493" s="198" t="s">
        <v>1388</v>
      </c>
      <c r="E3493" s="198">
        <f>Sales_Entry!C3493</f>
        <v>0</v>
      </c>
      <c r="F3493" s="198">
        <f>Sales_Entry!E3493</f>
        <v>0</v>
      </c>
      <c r="G3493" s="199">
        <f>N(Sales_Entry!J3493)</f>
        <v>0</v>
      </c>
      <c r="H3493" s="199">
        <v>0</v>
      </c>
      <c r="I3493" s="199">
        <f t="shared" si="54"/>
        <v>0</v>
      </c>
      <c r="J3493" s="200"/>
      <c r="K3493" s="200" t="str" cm="1">
        <f t="array" ref="K3493">IF($C3493="","",IF(AND($C3493=Party_Statement!$C$5,$B3493&gt;=Party_Statement!$C$6,$B3493&lt;=Party_Statement!$E$6),SUMPRODUCT(($C$3:$C3493=Party_Statement!$C$5)*($B$3:$B3493&gt;=Party_Statement!$C$6)*($B$3:$B3493&lt;=Party_Statement!$E$6)),""))</f>
        <v/>
      </c>
    </row>
    <row r="3494" spans="1:11" x14ac:dyDescent="0.2">
      <c r="A3494" s="196">
        <f>Sales_Entry!A3494</f>
        <v>0</v>
      </c>
      <c r="B3494" s="197">
        <f>Sales_Entry!B3494</f>
        <v>0</v>
      </c>
      <c r="C3494" s="198">
        <f>Sales_Entry!D3494</f>
        <v>0</v>
      </c>
      <c r="D3494" s="198" t="s">
        <v>1388</v>
      </c>
      <c r="E3494" s="198">
        <f>Sales_Entry!C3494</f>
        <v>0</v>
      </c>
      <c r="F3494" s="198">
        <f>Sales_Entry!E3494</f>
        <v>0</v>
      </c>
      <c r="G3494" s="199">
        <f>N(Sales_Entry!J3494)</f>
        <v>0</v>
      </c>
      <c r="H3494" s="199">
        <v>0</v>
      </c>
      <c r="I3494" s="199">
        <f t="shared" si="54"/>
        <v>0</v>
      </c>
      <c r="J3494" s="200"/>
      <c r="K3494" s="200" t="str" cm="1">
        <f t="array" ref="K3494">IF($C3494="","",IF(AND($C3494=Party_Statement!$C$5,$B3494&gt;=Party_Statement!$C$6,$B3494&lt;=Party_Statement!$E$6),SUMPRODUCT(($C$3:$C3494=Party_Statement!$C$5)*($B$3:$B3494&gt;=Party_Statement!$C$6)*($B$3:$B3494&lt;=Party_Statement!$E$6)),""))</f>
        <v/>
      </c>
    </row>
    <row r="3495" spans="1:11" x14ac:dyDescent="0.2">
      <c r="A3495" s="196">
        <f>Sales_Entry!A3495</f>
        <v>0</v>
      </c>
      <c r="B3495" s="197">
        <f>Sales_Entry!B3495</f>
        <v>0</v>
      </c>
      <c r="C3495" s="198">
        <f>Sales_Entry!D3495</f>
        <v>0</v>
      </c>
      <c r="D3495" s="198" t="s">
        <v>1388</v>
      </c>
      <c r="E3495" s="198">
        <f>Sales_Entry!C3495</f>
        <v>0</v>
      </c>
      <c r="F3495" s="198">
        <f>Sales_Entry!E3495</f>
        <v>0</v>
      </c>
      <c r="G3495" s="199">
        <f>N(Sales_Entry!J3495)</f>
        <v>0</v>
      </c>
      <c r="H3495" s="199">
        <v>0</v>
      </c>
      <c r="I3495" s="199">
        <f t="shared" si="54"/>
        <v>0</v>
      </c>
      <c r="J3495" s="200"/>
      <c r="K3495" s="200" t="str" cm="1">
        <f t="array" ref="K3495">IF($C3495="","",IF(AND($C3495=Party_Statement!$C$5,$B3495&gt;=Party_Statement!$C$6,$B3495&lt;=Party_Statement!$E$6),SUMPRODUCT(($C$3:$C3495=Party_Statement!$C$5)*($B$3:$B3495&gt;=Party_Statement!$C$6)*($B$3:$B3495&lt;=Party_Statement!$E$6)),""))</f>
        <v/>
      </c>
    </row>
    <row r="3496" spans="1:11" x14ac:dyDescent="0.2">
      <c r="A3496" s="196">
        <f>Sales_Entry!A3496</f>
        <v>0</v>
      </c>
      <c r="B3496" s="197">
        <f>Sales_Entry!B3496</f>
        <v>0</v>
      </c>
      <c r="C3496" s="198">
        <f>Sales_Entry!D3496</f>
        <v>0</v>
      </c>
      <c r="D3496" s="198" t="s">
        <v>1388</v>
      </c>
      <c r="E3496" s="198">
        <f>Sales_Entry!C3496</f>
        <v>0</v>
      </c>
      <c r="F3496" s="198">
        <f>Sales_Entry!E3496</f>
        <v>0</v>
      </c>
      <c r="G3496" s="199">
        <f>N(Sales_Entry!J3496)</f>
        <v>0</v>
      </c>
      <c r="H3496" s="199">
        <v>0</v>
      </c>
      <c r="I3496" s="199">
        <f t="shared" si="54"/>
        <v>0</v>
      </c>
      <c r="J3496" s="200"/>
      <c r="K3496" s="200" t="str" cm="1">
        <f t="array" ref="K3496">IF($C3496="","",IF(AND($C3496=Party_Statement!$C$5,$B3496&gt;=Party_Statement!$C$6,$B3496&lt;=Party_Statement!$E$6),SUMPRODUCT(($C$3:$C3496=Party_Statement!$C$5)*($B$3:$B3496&gt;=Party_Statement!$C$6)*($B$3:$B3496&lt;=Party_Statement!$E$6)),""))</f>
        <v/>
      </c>
    </row>
    <row r="3497" spans="1:11" x14ac:dyDescent="0.2">
      <c r="A3497" s="196">
        <f>Sales_Entry!A3497</f>
        <v>0</v>
      </c>
      <c r="B3497" s="197">
        <f>Sales_Entry!B3497</f>
        <v>0</v>
      </c>
      <c r="C3497" s="198">
        <f>Sales_Entry!D3497</f>
        <v>0</v>
      </c>
      <c r="D3497" s="198" t="s">
        <v>1388</v>
      </c>
      <c r="E3497" s="198">
        <f>Sales_Entry!C3497</f>
        <v>0</v>
      </c>
      <c r="F3497" s="198">
        <f>Sales_Entry!E3497</f>
        <v>0</v>
      </c>
      <c r="G3497" s="199">
        <f>N(Sales_Entry!J3497)</f>
        <v>0</v>
      </c>
      <c r="H3497" s="199">
        <v>0</v>
      </c>
      <c r="I3497" s="199">
        <f t="shared" si="54"/>
        <v>0</v>
      </c>
      <c r="J3497" s="200"/>
      <c r="K3497" s="200" t="str" cm="1">
        <f t="array" ref="K3497">IF($C3497="","",IF(AND($C3497=Party_Statement!$C$5,$B3497&gt;=Party_Statement!$C$6,$B3497&lt;=Party_Statement!$E$6),SUMPRODUCT(($C$3:$C3497=Party_Statement!$C$5)*($B$3:$B3497&gt;=Party_Statement!$C$6)*($B$3:$B3497&lt;=Party_Statement!$E$6)),""))</f>
        <v/>
      </c>
    </row>
    <row r="3498" spans="1:11" x14ac:dyDescent="0.2">
      <c r="A3498" s="196">
        <f>Sales_Entry!A3498</f>
        <v>0</v>
      </c>
      <c r="B3498" s="197">
        <f>Sales_Entry!B3498</f>
        <v>0</v>
      </c>
      <c r="C3498" s="198">
        <f>Sales_Entry!D3498</f>
        <v>0</v>
      </c>
      <c r="D3498" s="198" t="s">
        <v>1388</v>
      </c>
      <c r="E3498" s="198">
        <f>Sales_Entry!C3498</f>
        <v>0</v>
      </c>
      <c r="F3498" s="198">
        <f>Sales_Entry!E3498</f>
        <v>0</v>
      </c>
      <c r="G3498" s="199">
        <f>N(Sales_Entry!J3498)</f>
        <v>0</v>
      </c>
      <c r="H3498" s="199">
        <v>0</v>
      </c>
      <c r="I3498" s="199">
        <f t="shared" si="54"/>
        <v>0</v>
      </c>
      <c r="J3498" s="200"/>
      <c r="K3498" s="200" t="str" cm="1">
        <f t="array" ref="K3498">IF($C3498="","",IF(AND($C3498=Party_Statement!$C$5,$B3498&gt;=Party_Statement!$C$6,$B3498&lt;=Party_Statement!$E$6),SUMPRODUCT(($C$3:$C3498=Party_Statement!$C$5)*($B$3:$B3498&gt;=Party_Statement!$C$6)*($B$3:$B3498&lt;=Party_Statement!$E$6)),""))</f>
        <v/>
      </c>
    </row>
    <row r="3499" spans="1:11" x14ac:dyDescent="0.2">
      <c r="A3499" s="196">
        <f>Sales_Entry!A3499</f>
        <v>0</v>
      </c>
      <c r="B3499" s="197">
        <f>Sales_Entry!B3499</f>
        <v>0</v>
      </c>
      <c r="C3499" s="198">
        <f>Sales_Entry!D3499</f>
        <v>0</v>
      </c>
      <c r="D3499" s="198" t="s">
        <v>1388</v>
      </c>
      <c r="E3499" s="198">
        <f>Sales_Entry!C3499</f>
        <v>0</v>
      </c>
      <c r="F3499" s="198">
        <f>Sales_Entry!E3499</f>
        <v>0</v>
      </c>
      <c r="G3499" s="199">
        <f>N(Sales_Entry!J3499)</f>
        <v>0</v>
      </c>
      <c r="H3499" s="199">
        <v>0</v>
      </c>
      <c r="I3499" s="199">
        <f t="shared" si="54"/>
        <v>0</v>
      </c>
      <c r="J3499" s="200"/>
      <c r="K3499" s="200" t="str" cm="1">
        <f t="array" ref="K3499">IF($C3499="","",IF(AND($C3499=Party_Statement!$C$5,$B3499&gt;=Party_Statement!$C$6,$B3499&lt;=Party_Statement!$E$6),SUMPRODUCT(($C$3:$C3499=Party_Statement!$C$5)*($B$3:$B3499&gt;=Party_Statement!$C$6)*($B$3:$B3499&lt;=Party_Statement!$E$6)),""))</f>
        <v/>
      </c>
    </row>
    <row r="3500" spans="1:11" x14ac:dyDescent="0.2">
      <c r="A3500" s="196">
        <f>Sales_Entry!A3500</f>
        <v>0</v>
      </c>
      <c r="B3500" s="197">
        <f>Sales_Entry!B3500</f>
        <v>0</v>
      </c>
      <c r="C3500" s="198">
        <f>Sales_Entry!D3500</f>
        <v>0</v>
      </c>
      <c r="D3500" s="198" t="s">
        <v>1388</v>
      </c>
      <c r="E3500" s="198">
        <f>Sales_Entry!C3500</f>
        <v>0</v>
      </c>
      <c r="F3500" s="198">
        <f>Sales_Entry!E3500</f>
        <v>0</v>
      </c>
      <c r="G3500" s="199">
        <f>N(Sales_Entry!J3500)</f>
        <v>0</v>
      </c>
      <c r="H3500" s="199">
        <v>0</v>
      </c>
      <c r="I3500" s="199">
        <f t="shared" si="54"/>
        <v>0</v>
      </c>
      <c r="J3500" s="200"/>
      <c r="K3500" s="200" t="str" cm="1">
        <f t="array" ref="K3500">IF($C3500="","",IF(AND($C3500=Party_Statement!$C$5,$B3500&gt;=Party_Statement!$C$6,$B3500&lt;=Party_Statement!$E$6),SUMPRODUCT(($C$3:$C3500=Party_Statement!$C$5)*($B$3:$B3500&gt;=Party_Statement!$C$6)*($B$3:$B3500&lt;=Party_Statement!$E$6)),""))</f>
        <v/>
      </c>
    </row>
    <row r="3501" spans="1:11" x14ac:dyDescent="0.2">
      <c r="A3501" s="196">
        <f>Sales_Entry!A3501</f>
        <v>0</v>
      </c>
      <c r="B3501" s="197">
        <f>Sales_Entry!B3501</f>
        <v>0</v>
      </c>
      <c r="C3501" s="198">
        <f>Sales_Entry!D3501</f>
        <v>0</v>
      </c>
      <c r="D3501" s="198" t="s">
        <v>1388</v>
      </c>
      <c r="E3501" s="198">
        <f>Sales_Entry!C3501</f>
        <v>0</v>
      </c>
      <c r="F3501" s="198">
        <f>Sales_Entry!E3501</f>
        <v>0</v>
      </c>
      <c r="G3501" s="199">
        <f>N(Sales_Entry!J3501)</f>
        <v>0</v>
      </c>
      <c r="H3501" s="199">
        <v>0</v>
      </c>
      <c r="I3501" s="199">
        <f t="shared" si="54"/>
        <v>0</v>
      </c>
      <c r="J3501" s="200"/>
      <c r="K3501" s="200" t="str" cm="1">
        <f t="array" ref="K3501">IF($C3501="","",IF(AND($C3501=Party_Statement!$C$5,$B3501&gt;=Party_Statement!$C$6,$B3501&lt;=Party_Statement!$E$6),SUMPRODUCT(($C$3:$C3501=Party_Statement!$C$5)*($B$3:$B3501&gt;=Party_Statement!$C$6)*($B$3:$B3501&lt;=Party_Statement!$E$6)),""))</f>
        <v/>
      </c>
    </row>
    <row r="3502" spans="1:11" x14ac:dyDescent="0.2">
      <c r="A3502" s="196">
        <f>Sales_Entry!A3502</f>
        <v>0</v>
      </c>
      <c r="B3502" s="197">
        <f>Sales_Entry!B3502</f>
        <v>0</v>
      </c>
      <c r="C3502" s="198">
        <f>Sales_Entry!D3502</f>
        <v>0</v>
      </c>
      <c r="D3502" s="198" t="s">
        <v>1388</v>
      </c>
      <c r="E3502" s="198">
        <f>Sales_Entry!C3502</f>
        <v>0</v>
      </c>
      <c r="F3502" s="198">
        <f>Sales_Entry!E3502</f>
        <v>0</v>
      </c>
      <c r="G3502" s="199">
        <f>N(Sales_Entry!J3502)</f>
        <v>0</v>
      </c>
      <c r="H3502" s="199">
        <v>0</v>
      </c>
      <c r="I3502" s="199">
        <f t="shared" si="54"/>
        <v>0</v>
      </c>
      <c r="J3502" s="200"/>
      <c r="K3502" s="200" t="str" cm="1">
        <f t="array" ref="K3502">IF($C3502="","",IF(AND($C3502=Party_Statement!$C$5,$B3502&gt;=Party_Statement!$C$6,$B3502&lt;=Party_Statement!$E$6),SUMPRODUCT(($C$3:$C3502=Party_Statement!$C$5)*($B$3:$B3502&gt;=Party_Statement!$C$6)*($B$3:$B3502&lt;=Party_Statement!$E$6)),""))</f>
        <v/>
      </c>
    </row>
    <row r="3503" spans="1:11" x14ac:dyDescent="0.2">
      <c r="A3503" s="196">
        <f>Sales_Entry!A3503</f>
        <v>0</v>
      </c>
      <c r="B3503" s="197">
        <f>Sales_Entry!B3503</f>
        <v>0</v>
      </c>
      <c r="C3503" s="198">
        <f>Sales_Entry!D3503</f>
        <v>0</v>
      </c>
      <c r="D3503" s="198" t="s">
        <v>1388</v>
      </c>
      <c r="E3503" s="198">
        <f>Sales_Entry!C3503</f>
        <v>0</v>
      </c>
      <c r="F3503" s="198">
        <f>Sales_Entry!E3503</f>
        <v>0</v>
      </c>
      <c r="G3503" s="199">
        <f>N(Sales_Entry!J3503)</f>
        <v>0</v>
      </c>
      <c r="H3503" s="199">
        <v>0</v>
      </c>
      <c r="I3503" s="199">
        <f t="shared" si="54"/>
        <v>0</v>
      </c>
      <c r="J3503" s="200"/>
      <c r="K3503" s="200" t="str" cm="1">
        <f t="array" ref="K3503">IF($C3503="","",IF(AND($C3503=Party_Statement!$C$5,$B3503&gt;=Party_Statement!$C$6,$B3503&lt;=Party_Statement!$E$6),SUMPRODUCT(($C$3:$C3503=Party_Statement!$C$5)*($B$3:$B3503&gt;=Party_Statement!$C$6)*($B$3:$B3503&lt;=Party_Statement!$E$6)),""))</f>
        <v/>
      </c>
    </row>
    <row r="3504" spans="1:11" x14ac:dyDescent="0.2">
      <c r="A3504" s="196">
        <f>Sales_Entry!A3504</f>
        <v>0</v>
      </c>
      <c r="B3504" s="197">
        <f>Sales_Entry!B3504</f>
        <v>0</v>
      </c>
      <c r="C3504" s="198">
        <f>Sales_Entry!D3504</f>
        <v>0</v>
      </c>
      <c r="D3504" s="198" t="s">
        <v>1388</v>
      </c>
      <c r="E3504" s="198">
        <f>Sales_Entry!C3504</f>
        <v>0</v>
      </c>
      <c r="F3504" s="198">
        <f>Sales_Entry!E3504</f>
        <v>0</v>
      </c>
      <c r="G3504" s="199">
        <f>N(Sales_Entry!J3504)</f>
        <v>0</v>
      </c>
      <c r="H3504" s="199">
        <v>0</v>
      </c>
      <c r="I3504" s="199">
        <f t="shared" si="54"/>
        <v>0</v>
      </c>
      <c r="J3504" s="200"/>
      <c r="K3504" s="200" t="str" cm="1">
        <f t="array" ref="K3504">IF($C3504="","",IF(AND($C3504=Party_Statement!$C$5,$B3504&gt;=Party_Statement!$C$6,$B3504&lt;=Party_Statement!$E$6),SUMPRODUCT(($C$3:$C3504=Party_Statement!$C$5)*($B$3:$B3504&gt;=Party_Statement!$C$6)*($B$3:$B3504&lt;=Party_Statement!$E$6)),""))</f>
        <v/>
      </c>
    </row>
    <row r="3505" spans="1:11" x14ac:dyDescent="0.2">
      <c r="A3505" s="196">
        <f>Sales_Entry!A3505</f>
        <v>0</v>
      </c>
      <c r="B3505" s="197">
        <f>Sales_Entry!B3505</f>
        <v>0</v>
      </c>
      <c r="C3505" s="198">
        <f>Sales_Entry!D3505</f>
        <v>0</v>
      </c>
      <c r="D3505" s="198" t="s">
        <v>1388</v>
      </c>
      <c r="E3505" s="198">
        <f>Sales_Entry!C3505</f>
        <v>0</v>
      </c>
      <c r="F3505" s="198">
        <f>Sales_Entry!E3505</f>
        <v>0</v>
      </c>
      <c r="G3505" s="199">
        <f>N(Sales_Entry!J3505)</f>
        <v>0</v>
      </c>
      <c r="H3505" s="199">
        <v>0</v>
      </c>
      <c r="I3505" s="199">
        <f t="shared" si="54"/>
        <v>0</v>
      </c>
      <c r="J3505" s="200"/>
      <c r="K3505" s="200" t="str" cm="1">
        <f t="array" ref="K3505">IF($C3505="","",IF(AND($C3505=Party_Statement!$C$5,$B3505&gt;=Party_Statement!$C$6,$B3505&lt;=Party_Statement!$E$6),SUMPRODUCT(($C$3:$C3505=Party_Statement!$C$5)*($B$3:$B3505&gt;=Party_Statement!$C$6)*($B$3:$B3505&lt;=Party_Statement!$E$6)),""))</f>
        <v/>
      </c>
    </row>
    <row r="3506" spans="1:11" x14ac:dyDescent="0.2">
      <c r="A3506" s="196">
        <f>Sales_Entry!A3506</f>
        <v>0</v>
      </c>
      <c r="B3506" s="197">
        <f>Sales_Entry!B3506</f>
        <v>0</v>
      </c>
      <c r="C3506" s="198">
        <f>Sales_Entry!D3506</f>
        <v>0</v>
      </c>
      <c r="D3506" s="198" t="s">
        <v>1388</v>
      </c>
      <c r="E3506" s="198">
        <f>Sales_Entry!C3506</f>
        <v>0</v>
      </c>
      <c r="F3506" s="198">
        <f>Sales_Entry!E3506</f>
        <v>0</v>
      </c>
      <c r="G3506" s="199">
        <f>N(Sales_Entry!J3506)</f>
        <v>0</v>
      </c>
      <c r="H3506" s="199">
        <v>0</v>
      </c>
      <c r="I3506" s="199">
        <f t="shared" si="54"/>
        <v>0</v>
      </c>
      <c r="J3506" s="200"/>
      <c r="K3506" s="200" t="str" cm="1">
        <f t="array" ref="K3506">IF($C3506="","",IF(AND($C3506=Party_Statement!$C$5,$B3506&gt;=Party_Statement!$C$6,$B3506&lt;=Party_Statement!$E$6),SUMPRODUCT(($C$3:$C3506=Party_Statement!$C$5)*($B$3:$B3506&gt;=Party_Statement!$C$6)*($B$3:$B3506&lt;=Party_Statement!$E$6)),""))</f>
        <v/>
      </c>
    </row>
    <row r="3507" spans="1:11" x14ac:dyDescent="0.2">
      <c r="A3507" s="196">
        <f>Sales_Entry!A3507</f>
        <v>0</v>
      </c>
      <c r="B3507" s="197">
        <f>Sales_Entry!B3507</f>
        <v>0</v>
      </c>
      <c r="C3507" s="198">
        <f>Sales_Entry!D3507</f>
        <v>0</v>
      </c>
      <c r="D3507" s="198" t="s">
        <v>1388</v>
      </c>
      <c r="E3507" s="198">
        <f>Sales_Entry!C3507</f>
        <v>0</v>
      </c>
      <c r="F3507" s="198">
        <f>Sales_Entry!E3507</f>
        <v>0</v>
      </c>
      <c r="G3507" s="199">
        <f>N(Sales_Entry!J3507)</f>
        <v>0</v>
      </c>
      <c r="H3507" s="199">
        <v>0</v>
      </c>
      <c r="I3507" s="199">
        <f t="shared" si="54"/>
        <v>0</v>
      </c>
      <c r="J3507" s="200"/>
      <c r="K3507" s="200" t="str" cm="1">
        <f t="array" ref="K3507">IF($C3507="","",IF(AND($C3507=Party_Statement!$C$5,$B3507&gt;=Party_Statement!$C$6,$B3507&lt;=Party_Statement!$E$6),SUMPRODUCT(($C$3:$C3507=Party_Statement!$C$5)*($B$3:$B3507&gt;=Party_Statement!$C$6)*($B$3:$B3507&lt;=Party_Statement!$E$6)),""))</f>
        <v/>
      </c>
    </row>
    <row r="3508" spans="1:11" x14ac:dyDescent="0.2">
      <c r="A3508" s="196">
        <f>Sales_Entry!A3508</f>
        <v>0</v>
      </c>
      <c r="B3508" s="197">
        <f>Sales_Entry!B3508</f>
        <v>0</v>
      </c>
      <c r="C3508" s="198">
        <f>Sales_Entry!D3508</f>
        <v>0</v>
      </c>
      <c r="D3508" s="198" t="s">
        <v>1388</v>
      </c>
      <c r="E3508" s="198">
        <f>Sales_Entry!C3508</f>
        <v>0</v>
      </c>
      <c r="F3508" s="198">
        <f>Sales_Entry!E3508</f>
        <v>0</v>
      </c>
      <c r="G3508" s="199">
        <f>N(Sales_Entry!J3508)</f>
        <v>0</v>
      </c>
      <c r="H3508" s="199">
        <v>0</v>
      </c>
      <c r="I3508" s="199">
        <f t="shared" si="54"/>
        <v>0</v>
      </c>
      <c r="J3508" s="200"/>
      <c r="K3508" s="200" t="str" cm="1">
        <f t="array" ref="K3508">IF($C3508="","",IF(AND($C3508=Party_Statement!$C$5,$B3508&gt;=Party_Statement!$C$6,$B3508&lt;=Party_Statement!$E$6),SUMPRODUCT(($C$3:$C3508=Party_Statement!$C$5)*($B$3:$B3508&gt;=Party_Statement!$C$6)*($B$3:$B3508&lt;=Party_Statement!$E$6)),""))</f>
        <v/>
      </c>
    </row>
    <row r="3509" spans="1:11" x14ac:dyDescent="0.2">
      <c r="A3509" s="196">
        <f>Sales_Entry!A3509</f>
        <v>0</v>
      </c>
      <c r="B3509" s="197">
        <f>Sales_Entry!B3509</f>
        <v>0</v>
      </c>
      <c r="C3509" s="198">
        <f>Sales_Entry!D3509</f>
        <v>0</v>
      </c>
      <c r="D3509" s="198" t="s">
        <v>1388</v>
      </c>
      <c r="E3509" s="198">
        <f>Sales_Entry!C3509</f>
        <v>0</v>
      </c>
      <c r="F3509" s="198">
        <f>Sales_Entry!E3509</f>
        <v>0</v>
      </c>
      <c r="G3509" s="199">
        <f>N(Sales_Entry!J3509)</f>
        <v>0</v>
      </c>
      <c r="H3509" s="199">
        <v>0</v>
      </c>
      <c r="I3509" s="199">
        <f t="shared" si="54"/>
        <v>0</v>
      </c>
      <c r="J3509" s="200"/>
      <c r="K3509" s="200" t="str" cm="1">
        <f t="array" ref="K3509">IF($C3509="","",IF(AND($C3509=Party_Statement!$C$5,$B3509&gt;=Party_Statement!$C$6,$B3509&lt;=Party_Statement!$E$6),SUMPRODUCT(($C$3:$C3509=Party_Statement!$C$5)*($B$3:$B3509&gt;=Party_Statement!$C$6)*($B$3:$B3509&lt;=Party_Statement!$E$6)),""))</f>
        <v/>
      </c>
    </row>
    <row r="3510" spans="1:11" x14ac:dyDescent="0.2">
      <c r="A3510" s="196">
        <f>Sales_Entry!A3510</f>
        <v>0</v>
      </c>
      <c r="B3510" s="197">
        <f>Sales_Entry!B3510</f>
        <v>0</v>
      </c>
      <c r="C3510" s="198">
        <f>Sales_Entry!D3510</f>
        <v>0</v>
      </c>
      <c r="D3510" s="198" t="s">
        <v>1388</v>
      </c>
      <c r="E3510" s="198">
        <f>Sales_Entry!C3510</f>
        <v>0</v>
      </c>
      <c r="F3510" s="198">
        <f>Sales_Entry!E3510</f>
        <v>0</v>
      </c>
      <c r="G3510" s="199">
        <f>N(Sales_Entry!J3510)</f>
        <v>0</v>
      </c>
      <c r="H3510" s="199">
        <v>0</v>
      </c>
      <c r="I3510" s="199">
        <f t="shared" si="54"/>
        <v>0</v>
      </c>
      <c r="J3510" s="200"/>
      <c r="K3510" s="200" t="str" cm="1">
        <f t="array" ref="K3510">IF($C3510="","",IF(AND($C3510=Party_Statement!$C$5,$B3510&gt;=Party_Statement!$C$6,$B3510&lt;=Party_Statement!$E$6),SUMPRODUCT(($C$3:$C3510=Party_Statement!$C$5)*($B$3:$B3510&gt;=Party_Statement!$C$6)*($B$3:$B3510&lt;=Party_Statement!$E$6)),""))</f>
        <v/>
      </c>
    </row>
    <row r="3511" spans="1:11" x14ac:dyDescent="0.2">
      <c r="A3511" s="196">
        <f>Sales_Entry!A3511</f>
        <v>0</v>
      </c>
      <c r="B3511" s="197">
        <f>Sales_Entry!B3511</f>
        <v>0</v>
      </c>
      <c r="C3511" s="198">
        <f>Sales_Entry!D3511</f>
        <v>0</v>
      </c>
      <c r="D3511" s="198" t="s">
        <v>1388</v>
      </c>
      <c r="E3511" s="198">
        <f>Sales_Entry!C3511</f>
        <v>0</v>
      </c>
      <c r="F3511" s="198">
        <f>Sales_Entry!E3511</f>
        <v>0</v>
      </c>
      <c r="G3511" s="199">
        <f>N(Sales_Entry!J3511)</f>
        <v>0</v>
      </c>
      <c r="H3511" s="199">
        <v>0</v>
      </c>
      <c r="I3511" s="199">
        <f t="shared" si="54"/>
        <v>0</v>
      </c>
      <c r="J3511" s="200"/>
      <c r="K3511" s="200" t="str" cm="1">
        <f t="array" ref="K3511">IF($C3511="","",IF(AND($C3511=Party_Statement!$C$5,$B3511&gt;=Party_Statement!$C$6,$B3511&lt;=Party_Statement!$E$6),SUMPRODUCT(($C$3:$C3511=Party_Statement!$C$5)*($B$3:$B3511&gt;=Party_Statement!$C$6)*($B$3:$B3511&lt;=Party_Statement!$E$6)),""))</f>
        <v/>
      </c>
    </row>
    <row r="3512" spans="1:11" x14ac:dyDescent="0.2">
      <c r="A3512" s="196">
        <f>Sales_Entry!A3512</f>
        <v>0</v>
      </c>
      <c r="B3512" s="197">
        <f>Sales_Entry!B3512</f>
        <v>0</v>
      </c>
      <c r="C3512" s="198">
        <f>Sales_Entry!D3512</f>
        <v>0</v>
      </c>
      <c r="D3512" s="198" t="s">
        <v>1388</v>
      </c>
      <c r="E3512" s="198">
        <f>Sales_Entry!C3512</f>
        <v>0</v>
      </c>
      <c r="F3512" s="198">
        <f>Sales_Entry!E3512</f>
        <v>0</v>
      </c>
      <c r="G3512" s="199">
        <f>N(Sales_Entry!J3512)</f>
        <v>0</v>
      </c>
      <c r="H3512" s="199">
        <v>0</v>
      </c>
      <c r="I3512" s="199">
        <f t="shared" si="54"/>
        <v>0</v>
      </c>
      <c r="J3512" s="200"/>
      <c r="K3512" s="200" t="str" cm="1">
        <f t="array" ref="K3512">IF($C3512="","",IF(AND($C3512=Party_Statement!$C$5,$B3512&gt;=Party_Statement!$C$6,$B3512&lt;=Party_Statement!$E$6),SUMPRODUCT(($C$3:$C3512=Party_Statement!$C$5)*($B$3:$B3512&gt;=Party_Statement!$C$6)*($B$3:$B3512&lt;=Party_Statement!$E$6)),""))</f>
        <v/>
      </c>
    </row>
    <row r="3513" spans="1:11" x14ac:dyDescent="0.2">
      <c r="A3513" s="196">
        <f>Sales_Entry!A3513</f>
        <v>0</v>
      </c>
      <c r="B3513" s="197">
        <f>Sales_Entry!B3513</f>
        <v>0</v>
      </c>
      <c r="C3513" s="198">
        <f>Sales_Entry!D3513</f>
        <v>0</v>
      </c>
      <c r="D3513" s="198" t="s">
        <v>1388</v>
      </c>
      <c r="E3513" s="198">
        <f>Sales_Entry!C3513</f>
        <v>0</v>
      </c>
      <c r="F3513" s="198">
        <f>Sales_Entry!E3513</f>
        <v>0</v>
      </c>
      <c r="G3513" s="199">
        <f>N(Sales_Entry!J3513)</f>
        <v>0</v>
      </c>
      <c r="H3513" s="199">
        <v>0</v>
      </c>
      <c r="I3513" s="199">
        <f t="shared" si="54"/>
        <v>0</v>
      </c>
      <c r="J3513" s="200"/>
      <c r="K3513" s="200" t="str" cm="1">
        <f t="array" ref="K3513">IF($C3513="","",IF(AND($C3513=Party_Statement!$C$5,$B3513&gt;=Party_Statement!$C$6,$B3513&lt;=Party_Statement!$E$6),SUMPRODUCT(($C$3:$C3513=Party_Statement!$C$5)*($B$3:$B3513&gt;=Party_Statement!$C$6)*($B$3:$B3513&lt;=Party_Statement!$E$6)),""))</f>
        <v/>
      </c>
    </row>
    <row r="3514" spans="1:11" x14ac:dyDescent="0.2">
      <c r="A3514" s="196">
        <f>Sales_Entry!A3514</f>
        <v>0</v>
      </c>
      <c r="B3514" s="197">
        <f>Sales_Entry!B3514</f>
        <v>0</v>
      </c>
      <c r="C3514" s="198">
        <f>Sales_Entry!D3514</f>
        <v>0</v>
      </c>
      <c r="D3514" s="198" t="s">
        <v>1388</v>
      </c>
      <c r="E3514" s="198">
        <f>Sales_Entry!C3514</f>
        <v>0</v>
      </c>
      <c r="F3514" s="198">
        <f>Sales_Entry!E3514</f>
        <v>0</v>
      </c>
      <c r="G3514" s="199">
        <f>N(Sales_Entry!J3514)</f>
        <v>0</v>
      </c>
      <c r="H3514" s="199">
        <v>0</v>
      </c>
      <c r="I3514" s="199">
        <f t="shared" si="54"/>
        <v>0</v>
      </c>
      <c r="J3514" s="200"/>
      <c r="K3514" s="200" t="str" cm="1">
        <f t="array" ref="K3514">IF($C3514="","",IF(AND($C3514=Party_Statement!$C$5,$B3514&gt;=Party_Statement!$C$6,$B3514&lt;=Party_Statement!$E$6),SUMPRODUCT(($C$3:$C3514=Party_Statement!$C$5)*($B$3:$B3514&gt;=Party_Statement!$C$6)*($B$3:$B3514&lt;=Party_Statement!$E$6)),""))</f>
        <v/>
      </c>
    </row>
    <row r="3515" spans="1:11" x14ac:dyDescent="0.2">
      <c r="A3515" s="196">
        <f>Sales_Entry!A3515</f>
        <v>0</v>
      </c>
      <c r="B3515" s="197">
        <f>Sales_Entry!B3515</f>
        <v>0</v>
      </c>
      <c r="C3515" s="198">
        <f>Sales_Entry!D3515</f>
        <v>0</v>
      </c>
      <c r="D3515" s="198" t="s">
        <v>1388</v>
      </c>
      <c r="E3515" s="198">
        <f>Sales_Entry!C3515</f>
        <v>0</v>
      </c>
      <c r="F3515" s="198">
        <f>Sales_Entry!E3515</f>
        <v>0</v>
      </c>
      <c r="G3515" s="199">
        <f>N(Sales_Entry!J3515)</f>
        <v>0</v>
      </c>
      <c r="H3515" s="199">
        <v>0</v>
      </c>
      <c r="I3515" s="199">
        <f t="shared" si="54"/>
        <v>0</v>
      </c>
      <c r="J3515" s="200"/>
      <c r="K3515" s="200" t="str" cm="1">
        <f t="array" ref="K3515">IF($C3515="","",IF(AND($C3515=Party_Statement!$C$5,$B3515&gt;=Party_Statement!$C$6,$B3515&lt;=Party_Statement!$E$6),SUMPRODUCT(($C$3:$C3515=Party_Statement!$C$5)*($B$3:$B3515&gt;=Party_Statement!$C$6)*($B$3:$B3515&lt;=Party_Statement!$E$6)),""))</f>
        <v/>
      </c>
    </row>
    <row r="3516" spans="1:11" x14ac:dyDescent="0.2">
      <c r="A3516" s="196">
        <f>Sales_Entry!A3516</f>
        <v>0</v>
      </c>
      <c r="B3516" s="197">
        <f>Sales_Entry!B3516</f>
        <v>0</v>
      </c>
      <c r="C3516" s="198">
        <f>Sales_Entry!D3516</f>
        <v>0</v>
      </c>
      <c r="D3516" s="198" t="s">
        <v>1388</v>
      </c>
      <c r="E3516" s="198">
        <f>Sales_Entry!C3516</f>
        <v>0</v>
      </c>
      <c r="F3516" s="198">
        <f>Sales_Entry!E3516</f>
        <v>0</v>
      </c>
      <c r="G3516" s="199">
        <f>N(Sales_Entry!J3516)</f>
        <v>0</v>
      </c>
      <c r="H3516" s="199">
        <v>0</v>
      </c>
      <c r="I3516" s="199">
        <f t="shared" si="54"/>
        <v>0</v>
      </c>
      <c r="J3516" s="200"/>
      <c r="K3516" s="200" t="str" cm="1">
        <f t="array" ref="K3516">IF($C3516="","",IF(AND($C3516=Party_Statement!$C$5,$B3516&gt;=Party_Statement!$C$6,$B3516&lt;=Party_Statement!$E$6),SUMPRODUCT(($C$3:$C3516=Party_Statement!$C$5)*($B$3:$B3516&gt;=Party_Statement!$C$6)*($B$3:$B3516&lt;=Party_Statement!$E$6)),""))</f>
        <v/>
      </c>
    </row>
    <row r="3517" spans="1:11" x14ac:dyDescent="0.2">
      <c r="A3517" s="196">
        <f>Sales_Entry!A3517</f>
        <v>0</v>
      </c>
      <c r="B3517" s="197">
        <f>Sales_Entry!B3517</f>
        <v>0</v>
      </c>
      <c r="C3517" s="198">
        <f>Sales_Entry!D3517</f>
        <v>0</v>
      </c>
      <c r="D3517" s="198" t="s">
        <v>1388</v>
      </c>
      <c r="E3517" s="198">
        <f>Sales_Entry!C3517</f>
        <v>0</v>
      </c>
      <c r="F3517" s="198">
        <f>Sales_Entry!E3517</f>
        <v>0</v>
      </c>
      <c r="G3517" s="199">
        <f>N(Sales_Entry!J3517)</f>
        <v>0</v>
      </c>
      <c r="H3517" s="199">
        <v>0</v>
      </c>
      <c r="I3517" s="199">
        <f t="shared" si="54"/>
        <v>0</v>
      </c>
      <c r="J3517" s="200"/>
      <c r="K3517" s="200" t="str" cm="1">
        <f t="array" ref="K3517">IF($C3517="","",IF(AND($C3517=Party_Statement!$C$5,$B3517&gt;=Party_Statement!$C$6,$B3517&lt;=Party_Statement!$E$6),SUMPRODUCT(($C$3:$C3517=Party_Statement!$C$5)*($B$3:$B3517&gt;=Party_Statement!$C$6)*($B$3:$B3517&lt;=Party_Statement!$E$6)),""))</f>
        <v/>
      </c>
    </row>
    <row r="3518" spans="1:11" x14ac:dyDescent="0.2">
      <c r="A3518" s="196">
        <f>Sales_Entry!A3518</f>
        <v>0</v>
      </c>
      <c r="B3518" s="197">
        <f>Sales_Entry!B3518</f>
        <v>0</v>
      </c>
      <c r="C3518" s="198">
        <f>Sales_Entry!D3518</f>
        <v>0</v>
      </c>
      <c r="D3518" s="198" t="s">
        <v>1388</v>
      </c>
      <c r="E3518" s="198">
        <f>Sales_Entry!C3518</f>
        <v>0</v>
      </c>
      <c r="F3518" s="198">
        <f>Sales_Entry!E3518</f>
        <v>0</v>
      </c>
      <c r="G3518" s="199">
        <f>N(Sales_Entry!J3518)</f>
        <v>0</v>
      </c>
      <c r="H3518" s="199">
        <v>0</v>
      </c>
      <c r="I3518" s="199">
        <f t="shared" si="54"/>
        <v>0</v>
      </c>
      <c r="J3518" s="200"/>
      <c r="K3518" s="200" t="str" cm="1">
        <f t="array" ref="K3518">IF($C3518="","",IF(AND($C3518=Party_Statement!$C$5,$B3518&gt;=Party_Statement!$C$6,$B3518&lt;=Party_Statement!$E$6),SUMPRODUCT(($C$3:$C3518=Party_Statement!$C$5)*($B$3:$B3518&gt;=Party_Statement!$C$6)*($B$3:$B3518&lt;=Party_Statement!$E$6)),""))</f>
        <v/>
      </c>
    </row>
    <row r="3519" spans="1:11" x14ac:dyDescent="0.2">
      <c r="A3519" s="196">
        <f>Sales_Entry!A3519</f>
        <v>0</v>
      </c>
      <c r="B3519" s="197">
        <f>Sales_Entry!B3519</f>
        <v>0</v>
      </c>
      <c r="C3519" s="198">
        <f>Sales_Entry!D3519</f>
        <v>0</v>
      </c>
      <c r="D3519" s="198" t="s">
        <v>1388</v>
      </c>
      <c r="E3519" s="198">
        <f>Sales_Entry!C3519</f>
        <v>0</v>
      </c>
      <c r="F3519" s="198">
        <f>Sales_Entry!E3519</f>
        <v>0</v>
      </c>
      <c r="G3519" s="199">
        <f>N(Sales_Entry!J3519)</f>
        <v>0</v>
      </c>
      <c r="H3519" s="199">
        <v>0</v>
      </c>
      <c r="I3519" s="199">
        <f t="shared" si="54"/>
        <v>0</v>
      </c>
      <c r="J3519" s="200"/>
      <c r="K3519" s="200" t="str" cm="1">
        <f t="array" ref="K3519">IF($C3519="","",IF(AND($C3519=Party_Statement!$C$5,$B3519&gt;=Party_Statement!$C$6,$B3519&lt;=Party_Statement!$E$6),SUMPRODUCT(($C$3:$C3519=Party_Statement!$C$5)*($B$3:$B3519&gt;=Party_Statement!$C$6)*($B$3:$B3519&lt;=Party_Statement!$E$6)),""))</f>
        <v/>
      </c>
    </row>
    <row r="3520" spans="1:11" x14ac:dyDescent="0.2">
      <c r="A3520" s="196">
        <f>Sales_Entry!A3520</f>
        <v>0</v>
      </c>
      <c r="B3520" s="197">
        <f>Sales_Entry!B3520</f>
        <v>0</v>
      </c>
      <c r="C3520" s="198">
        <f>Sales_Entry!D3520</f>
        <v>0</v>
      </c>
      <c r="D3520" s="198" t="s">
        <v>1388</v>
      </c>
      <c r="E3520" s="198">
        <f>Sales_Entry!C3520</f>
        <v>0</v>
      </c>
      <c r="F3520" s="198">
        <f>Sales_Entry!E3520</f>
        <v>0</v>
      </c>
      <c r="G3520" s="199">
        <f>N(Sales_Entry!J3520)</f>
        <v>0</v>
      </c>
      <c r="H3520" s="199">
        <v>0</v>
      </c>
      <c r="I3520" s="199">
        <f t="shared" si="54"/>
        <v>0</v>
      </c>
      <c r="J3520" s="200"/>
      <c r="K3520" s="200" t="str" cm="1">
        <f t="array" ref="K3520">IF($C3520="","",IF(AND($C3520=Party_Statement!$C$5,$B3520&gt;=Party_Statement!$C$6,$B3520&lt;=Party_Statement!$E$6),SUMPRODUCT(($C$3:$C3520=Party_Statement!$C$5)*($B$3:$B3520&gt;=Party_Statement!$C$6)*($B$3:$B3520&lt;=Party_Statement!$E$6)),""))</f>
        <v/>
      </c>
    </row>
    <row r="3521" spans="1:11" x14ac:dyDescent="0.2">
      <c r="A3521" s="196">
        <f>Sales_Entry!A3521</f>
        <v>0</v>
      </c>
      <c r="B3521" s="197">
        <f>Sales_Entry!B3521</f>
        <v>0</v>
      </c>
      <c r="C3521" s="198">
        <f>Sales_Entry!D3521</f>
        <v>0</v>
      </c>
      <c r="D3521" s="198" t="s">
        <v>1388</v>
      </c>
      <c r="E3521" s="198">
        <f>Sales_Entry!C3521</f>
        <v>0</v>
      </c>
      <c r="F3521" s="198">
        <f>Sales_Entry!E3521</f>
        <v>0</v>
      </c>
      <c r="G3521" s="199">
        <f>N(Sales_Entry!J3521)</f>
        <v>0</v>
      </c>
      <c r="H3521" s="199">
        <v>0</v>
      </c>
      <c r="I3521" s="199">
        <f t="shared" si="54"/>
        <v>0</v>
      </c>
      <c r="J3521" s="200"/>
      <c r="K3521" s="200" t="str" cm="1">
        <f t="array" ref="K3521">IF($C3521="","",IF(AND($C3521=Party_Statement!$C$5,$B3521&gt;=Party_Statement!$C$6,$B3521&lt;=Party_Statement!$E$6),SUMPRODUCT(($C$3:$C3521=Party_Statement!$C$5)*($B$3:$B3521&gt;=Party_Statement!$C$6)*($B$3:$B3521&lt;=Party_Statement!$E$6)),""))</f>
        <v/>
      </c>
    </row>
    <row r="3522" spans="1:11" x14ac:dyDescent="0.2">
      <c r="A3522" s="196">
        <f>Sales_Entry!A3522</f>
        <v>0</v>
      </c>
      <c r="B3522" s="197">
        <f>Sales_Entry!B3522</f>
        <v>0</v>
      </c>
      <c r="C3522" s="198">
        <f>Sales_Entry!D3522</f>
        <v>0</v>
      </c>
      <c r="D3522" s="198" t="s">
        <v>1388</v>
      </c>
      <c r="E3522" s="198">
        <f>Sales_Entry!C3522</f>
        <v>0</v>
      </c>
      <c r="F3522" s="198">
        <f>Sales_Entry!E3522</f>
        <v>0</v>
      </c>
      <c r="G3522" s="199">
        <f>N(Sales_Entry!J3522)</f>
        <v>0</v>
      </c>
      <c r="H3522" s="199">
        <v>0</v>
      </c>
      <c r="I3522" s="199">
        <f t="shared" si="54"/>
        <v>0</v>
      </c>
      <c r="J3522" s="200"/>
      <c r="K3522" s="200" t="str" cm="1">
        <f t="array" ref="K3522">IF($C3522="","",IF(AND($C3522=Party_Statement!$C$5,$B3522&gt;=Party_Statement!$C$6,$B3522&lt;=Party_Statement!$E$6),SUMPRODUCT(($C$3:$C3522=Party_Statement!$C$5)*($B$3:$B3522&gt;=Party_Statement!$C$6)*($B$3:$B3522&lt;=Party_Statement!$E$6)),""))</f>
        <v/>
      </c>
    </row>
    <row r="3523" spans="1:11" x14ac:dyDescent="0.2">
      <c r="A3523" s="196">
        <f>Sales_Entry!A3523</f>
        <v>0</v>
      </c>
      <c r="B3523" s="197">
        <f>Sales_Entry!B3523</f>
        <v>0</v>
      </c>
      <c r="C3523" s="198">
        <f>Sales_Entry!D3523</f>
        <v>0</v>
      </c>
      <c r="D3523" s="198" t="s">
        <v>1388</v>
      </c>
      <c r="E3523" s="198">
        <f>Sales_Entry!C3523</f>
        <v>0</v>
      </c>
      <c r="F3523" s="198">
        <f>Sales_Entry!E3523</f>
        <v>0</v>
      </c>
      <c r="G3523" s="199">
        <f>N(Sales_Entry!J3523)</f>
        <v>0</v>
      </c>
      <c r="H3523" s="199">
        <v>0</v>
      </c>
      <c r="I3523" s="199">
        <f t="shared" si="54"/>
        <v>0</v>
      </c>
      <c r="J3523" s="200"/>
      <c r="K3523" s="200" t="str" cm="1">
        <f t="array" ref="K3523">IF($C3523="","",IF(AND($C3523=Party_Statement!$C$5,$B3523&gt;=Party_Statement!$C$6,$B3523&lt;=Party_Statement!$E$6),SUMPRODUCT(($C$3:$C3523=Party_Statement!$C$5)*($B$3:$B3523&gt;=Party_Statement!$C$6)*($B$3:$B3523&lt;=Party_Statement!$E$6)),""))</f>
        <v/>
      </c>
    </row>
    <row r="3524" spans="1:11" x14ac:dyDescent="0.2">
      <c r="A3524" s="196">
        <f>Sales_Entry!A3524</f>
        <v>0</v>
      </c>
      <c r="B3524" s="197">
        <f>Sales_Entry!B3524</f>
        <v>0</v>
      </c>
      <c r="C3524" s="198">
        <f>Sales_Entry!D3524</f>
        <v>0</v>
      </c>
      <c r="D3524" s="198" t="s">
        <v>1388</v>
      </c>
      <c r="E3524" s="198">
        <f>Sales_Entry!C3524</f>
        <v>0</v>
      </c>
      <c r="F3524" s="198">
        <f>Sales_Entry!E3524</f>
        <v>0</v>
      </c>
      <c r="G3524" s="199">
        <f>N(Sales_Entry!J3524)</f>
        <v>0</v>
      </c>
      <c r="H3524" s="199">
        <v>0</v>
      </c>
      <c r="I3524" s="199">
        <f t="shared" ref="I3524:I3587" si="55">IF($C3524="","",$G3524-$H3524)</f>
        <v>0</v>
      </c>
      <c r="J3524" s="200"/>
      <c r="K3524" s="200" t="str" cm="1">
        <f t="array" ref="K3524">IF($C3524="","",IF(AND($C3524=Party_Statement!$C$5,$B3524&gt;=Party_Statement!$C$6,$B3524&lt;=Party_Statement!$E$6),SUMPRODUCT(($C$3:$C3524=Party_Statement!$C$5)*($B$3:$B3524&gt;=Party_Statement!$C$6)*($B$3:$B3524&lt;=Party_Statement!$E$6)),""))</f>
        <v/>
      </c>
    </row>
    <row r="3525" spans="1:11" x14ac:dyDescent="0.2">
      <c r="A3525" s="196">
        <f>Sales_Entry!A3525</f>
        <v>0</v>
      </c>
      <c r="B3525" s="197">
        <f>Sales_Entry!B3525</f>
        <v>0</v>
      </c>
      <c r="C3525" s="198">
        <f>Sales_Entry!D3525</f>
        <v>0</v>
      </c>
      <c r="D3525" s="198" t="s">
        <v>1388</v>
      </c>
      <c r="E3525" s="198">
        <f>Sales_Entry!C3525</f>
        <v>0</v>
      </c>
      <c r="F3525" s="198">
        <f>Sales_Entry!E3525</f>
        <v>0</v>
      </c>
      <c r="G3525" s="199">
        <f>N(Sales_Entry!J3525)</f>
        <v>0</v>
      </c>
      <c r="H3525" s="199">
        <v>0</v>
      </c>
      <c r="I3525" s="199">
        <f t="shared" si="55"/>
        <v>0</v>
      </c>
      <c r="J3525" s="200"/>
      <c r="K3525" s="200" t="str" cm="1">
        <f t="array" ref="K3525">IF($C3525="","",IF(AND($C3525=Party_Statement!$C$5,$B3525&gt;=Party_Statement!$C$6,$B3525&lt;=Party_Statement!$E$6),SUMPRODUCT(($C$3:$C3525=Party_Statement!$C$5)*($B$3:$B3525&gt;=Party_Statement!$C$6)*($B$3:$B3525&lt;=Party_Statement!$E$6)),""))</f>
        <v/>
      </c>
    </row>
    <row r="3526" spans="1:11" x14ac:dyDescent="0.2">
      <c r="A3526" s="196">
        <f>Sales_Entry!A3526</f>
        <v>0</v>
      </c>
      <c r="B3526" s="197">
        <f>Sales_Entry!B3526</f>
        <v>0</v>
      </c>
      <c r="C3526" s="198">
        <f>Sales_Entry!D3526</f>
        <v>0</v>
      </c>
      <c r="D3526" s="198" t="s">
        <v>1388</v>
      </c>
      <c r="E3526" s="198">
        <f>Sales_Entry!C3526</f>
        <v>0</v>
      </c>
      <c r="F3526" s="198">
        <f>Sales_Entry!E3526</f>
        <v>0</v>
      </c>
      <c r="G3526" s="199">
        <f>N(Sales_Entry!J3526)</f>
        <v>0</v>
      </c>
      <c r="H3526" s="199">
        <v>0</v>
      </c>
      <c r="I3526" s="199">
        <f t="shared" si="55"/>
        <v>0</v>
      </c>
      <c r="J3526" s="200"/>
      <c r="K3526" s="200" t="str" cm="1">
        <f t="array" ref="K3526">IF($C3526="","",IF(AND($C3526=Party_Statement!$C$5,$B3526&gt;=Party_Statement!$C$6,$B3526&lt;=Party_Statement!$E$6),SUMPRODUCT(($C$3:$C3526=Party_Statement!$C$5)*($B$3:$B3526&gt;=Party_Statement!$C$6)*($B$3:$B3526&lt;=Party_Statement!$E$6)),""))</f>
        <v/>
      </c>
    </row>
    <row r="3527" spans="1:11" x14ac:dyDescent="0.2">
      <c r="A3527" s="196">
        <f>Sales_Entry!A3527</f>
        <v>0</v>
      </c>
      <c r="B3527" s="197">
        <f>Sales_Entry!B3527</f>
        <v>0</v>
      </c>
      <c r="C3527" s="198">
        <f>Sales_Entry!D3527</f>
        <v>0</v>
      </c>
      <c r="D3527" s="198" t="s">
        <v>1388</v>
      </c>
      <c r="E3527" s="198">
        <f>Sales_Entry!C3527</f>
        <v>0</v>
      </c>
      <c r="F3527" s="198">
        <f>Sales_Entry!E3527</f>
        <v>0</v>
      </c>
      <c r="G3527" s="199">
        <f>N(Sales_Entry!J3527)</f>
        <v>0</v>
      </c>
      <c r="H3527" s="199">
        <v>0</v>
      </c>
      <c r="I3527" s="199">
        <f t="shared" si="55"/>
        <v>0</v>
      </c>
      <c r="J3527" s="200"/>
      <c r="K3527" s="200" t="str" cm="1">
        <f t="array" ref="K3527">IF($C3527="","",IF(AND($C3527=Party_Statement!$C$5,$B3527&gt;=Party_Statement!$C$6,$B3527&lt;=Party_Statement!$E$6),SUMPRODUCT(($C$3:$C3527=Party_Statement!$C$5)*($B$3:$B3527&gt;=Party_Statement!$C$6)*($B$3:$B3527&lt;=Party_Statement!$E$6)),""))</f>
        <v/>
      </c>
    </row>
    <row r="3528" spans="1:11" x14ac:dyDescent="0.2">
      <c r="A3528" s="196">
        <f>Sales_Entry!A3528</f>
        <v>0</v>
      </c>
      <c r="B3528" s="197">
        <f>Sales_Entry!B3528</f>
        <v>0</v>
      </c>
      <c r="C3528" s="198">
        <f>Sales_Entry!D3528</f>
        <v>0</v>
      </c>
      <c r="D3528" s="198" t="s">
        <v>1388</v>
      </c>
      <c r="E3528" s="198">
        <f>Sales_Entry!C3528</f>
        <v>0</v>
      </c>
      <c r="F3528" s="198">
        <f>Sales_Entry!E3528</f>
        <v>0</v>
      </c>
      <c r="G3528" s="199">
        <f>N(Sales_Entry!J3528)</f>
        <v>0</v>
      </c>
      <c r="H3528" s="199">
        <v>0</v>
      </c>
      <c r="I3528" s="199">
        <f t="shared" si="55"/>
        <v>0</v>
      </c>
      <c r="J3528" s="200"/>
      <c r="K3528" s="200" t="str" cm="1">
        <f t="array" ref="K3528">IF($C3528="","",IF(AND($C3528=Party_Statement!$C$5,$B3528&gt;=Party_Statement!$C$6,$B3528&lt;=Party_Statement!$E$6),SUMPRODUCT(($C$3:$C3528=Party_Statement!$C$5)*($B$3:$B3528&gt;=Party_Statement!$C$6)*($B$3:$B3528&lt;=Party_Statement!$E$6)),""))</f>
        <v/>
      </c>
    </row>
    <row r="3529" spans="1:11" x14ac:dyDescent="0.2">
      <c r="A3529" s="196">
        <f>Sales_Entry!A3529</f>
        <v>0</v>
      </c>
      <c r="B3529" s="197">
        <f>Sales_Entry!B3529</f>
        <v>0</v>
      </c>
      <c r="C3529" s="198">
        <f>Sales_Entry!D3529</f>
        <v>0</v>
      </c>
      <c r="D3529" s="198" t="s">
        <v>1388</v>
      </c>
      <c r="E3529" s="198">
        <f>Sales_Entry!C3529</f>
        <v>0</v>
      </c>
      <c r="F3529" s="198">
        <f>Sales_Entry!E3529</f>
        <v>0</v>
      </c>
      <c r="G3529" s="199">
        <f>N(Sales_Entry!J3529)</f>
        <v>0</v>
      </c>
      <c r="H3529" s="199">
        <v>0</v>
      </c>
      <c r="I3529" s="199">
        <f t="shared" si="55"/>
        <v>0</v>
      </c>
      <c r="J3529" s="200"/>
      <c r="K3529" s="200" t="str" cm="1">
        <f t="array" ref="K3529">IF($C3529="","",IF(AND($C3529=Party_Statement!$C$5,$B3529&gt;=Party_Statement!$C$6,$B3529&lt;=Party_Statement!$E$6),SUMPRODUCT(($C$3:$C3529=Party_Statement!$C$5)*($B$3:$B3529&gt;=Party_Statement!$C$6)*($B$3:$B3529&lt;=Party_Statement!$E$6)),""))</f>
        <v/>
      </c>
    </row>
    <row r="3530" spans="1:11" x14ac:dyDescent="0.2">
      <c r="A3530" s="196">
        <f>Sales_Entry!A3530</f>
        <v>0</v>
      </c>
      <c r="B3530" s="197">
        <f>Sales_Entry!B3530</f>
        <v>0</v>
      </c>
      <c r="C3530" s="198">
        <f>Sales_Entry!D3530</f>
        <v>0</v>
      </c>
      <c r="D3530" s="198" t="s">
        <v>1388</v>
      </c>
      <c r="E3530" s="198">
        <f>Sales_Entry!C3530</f>
        <v>0</v>
      </c>
      <c r="F3530" s="198">
        <f>Sales_Entry!E3530</f>
        <v>0</v>
      </c>
      <c r="G3530" s="199">
        <f>N(Sales_Entry!J3530)</f>
        <v>0</v>
      </c>
      <c r="H3530" s="199">
        <v>0</v>
      </c>
      <c r="I3530" s="199">
        <f t="shared" si="55"/>
        <v>0</v>
      </c>
      <c r="J3530" s="200"/>
      <c r="K3530" s="200" t="str" cm="1">
        <f t="array" ref="K3530">IF($C3530="","",IF(AND($C3530=Party_Statement!$C$5,$B3530&gt;=Party_Statement!$C$6,$B3530&lt;=Party_Statement!$E$6),SUMPRODUCT(($C$3:$C3530=Party_Statement!$C$5)*($B$3:$B3530&gt;=Party_Statement!$C$6)*($B$3:$B3530&lt;=Party_Statement!$E$6)),""))</f>
        <v/>
      </c>
    </row>
    <row r="3531" spans="1:11" x14ac:dyDescent="0.2">
      <c r="A3531" s="196">
        <f>Sales_Entry!A3531</f>
        <v>0</v>
      </c>
      <c r="B3531" s="197">
        <f>Sales_Entry!B3531</f>
        <v>0</v>
      </c>
      <c r="C3531" s="198">
        <f>Sales_Entry!D3531</f>
        <v>0</v>
      </c>
      <c r="D3531" s="198" t="s">
        <v>1388</v>
      </c>
      <c r="E3531" s="198">
        <f>Sales_Entry!C3531</f>
        <v>0</v>
      </c>
      <c r="F3531" s="198">
        <f>Sales_Entry!E3531</f>
        <v>0</v>
      </c>
      <c r="G3531" s="199">
        <f>N(Sales_Entry!J3531)</f>
        <v>0</v>
      </c>
      <c r="H3531" s="199">
        <v>0</v>
      </c>
      <c r="I3531" s="199">
        <f t="shared" si="55"/>
        <v>0</v>
      </c>
      <c r="J3531" s="200"/>
      <c r="K3531" s="200" t="str" cm="1">
        <f t="array" ref="K3531">IF($C3531="","",IF(AND($C3531=Party_Statement!$C$5,$B3531&gt;=Party_Statement!$C$6,$B3531&lt;=Party_Statement!$E$6),SUMPRODUCT(($C$3:$C3531=Party_Statement!$C$5)*($B$3:$B3531&gt;=Party_Statement!$C$6)*($B$3:$B3531&lt;=Party_Statement!$E$6)),""))</f>
        <v/>
      </c>
    </row>
    <row r="3532" spans="1:11" x14ac:dyDescent="0.2">
      <c r="A3532" s="196">
        <f>Sales_Entry!A3532</f>
        <v>0</v>
      </c>
      <c r="B3532" s="197">
        <f>Sales_Entry!B3532</f>
        <v>0</v>
      </c>
      <c r="C3532" s="198">
        <f>Sales_Entry!D3532</f>
        <v>0</v>
      </c>
      <c r="D3532" s="198" t="s">
        <v>1388</v>
      </c>
      <c r="E3532" s="198">
        <f>Sales_Entry!C3532</f>
        <v>0</v>
      </c>
      <c r="F3532" s="198">
        <f>Sales_Entry!E3532</f>
        <v>0</v>
      </c>
      <c r="G3532" s="199">
        <f>N(Sales_Entry!J3532)</f>
        <v>0</v>
      </c>
      <c r="H3532" s="199">
        <v>0</v>
      </c>
      <c r="I3532" s="199">
        <f t="shared" si="55"/>
        <v>0</v>
      </c>
      <c r="J3532" s="200"/>
      <c r="K3532" s="200" t="str" cm="1">
        <f t="array" ref="K3532">IF($C3532="","",IF(AND($C3532=Party_Statement!$C$5,$B3532&gt;=Party_Statement!$C$6,$B3532&lt;=Party_Statement!$E$6),SUMPRODUCT(($C$3:$C3532=Party_Statement!$C$5)*($B$3:$B3532&gt;=Party_Statement!$C$6)*($B$3:$B3532&lt;=Party_Statement!$E$6)),""))</f>
        <v/>
      </c>
    </row>
    <row r="3533" spans="1:11" x14ac:dyDescent="0.2">
      <c r="A3533" s="196">
        <f>Sales_Entry!A3533</f>
        <v>0</v>
      </c>
      <c r="B3533" s="197">
        <f>Sales_Entry!B3533</f>
        <v>0</v>
      </c>
      <c r="C3533" s="198">
        <f>Sales_Entry!D3533</f>
        <v>0</v>
      </c>
      <c r="D3533" s="198" t="s">
        <v>1388</v>
      </c>
      <c r="E3533" s="198">
        <f>Sales_Entry!C3533</f>
        <v>0</v>
      </c>
      <c r="F3533" s="198">
        <f>Sales_Entry!E3533</f>
        <v>0</v>
      </c>
      <c r="G3533" s="199">
        <f>N(Sales_Entry!J3533)</f>
        <v>0</v>
      </c>
      <c r="H3533" s="199">
        <v>0</v>
      </c>
      <c r="I3533" s="199">
        <f t="shared" si="55"/>
        <v>0</v>
      </c>
      <c r="J3533" s="200"/>
      <c r="K3533" s="200" t="str" cm="1">
        <f t="array" ref="K3533">IF($C3533="","",IF(AND($C3533=Party_Statement!$C$5,$B3533&gt;=Party_Statement!$C$6,$B3533&lt;=Party_Statement!$E$6),SUMPRODUCT(($C$3:$C3533=Party_Statement!$C$5)*($B$3:$B3533&gt;=Party_Statement!$C$6)*($B$3:$B3533&lt;=Party_Statement!$E$6)),""))</f>
        <v/>
      </c>
    </row>
    <row r="3534" spans="1:11" x14ac:dyDescent="0.2">
      <c r="A3534" s="196">
        <f>Sales_Entry!A3534</f>
        <v>0</v>
      </c>
      <c r="B3534" s="197">
        <f>Sales_Entry!B3534</f>
        <v>0</v>
      </c>
      <c r="C3534" s="198">
        <f>Sales_Entry!D3534</f>
        <v>0</v>
      </c>
      <c r="D3534" s="198" t="s">
        <v>1388</v>
      </c>
      <c r="E3534" s="198">
        <f>Sales_Entry!C3534</f>
        <v>0</v>
      </c>
      <c r="F3534" s="198">
        <f>Sales_Entry!E3534</f>
        <v>0</v>
      </c>
      <c r="G3534" s="199">
        <f>N(Sales_Entry!J3534)</f>
        <v>0</v>
      </c>
      <c r="H3534" s="199">
        <v>0</v>
      </c>
      <c r="I3534" s="199">
        <f t="shared" si="55"/>
        <v>0</v>
      </c>
      <c r="J3534" s="200"/>
      <c r="K3534" s="200" t="str" cm="1">
        <f t="array" ref="K3534">IF($C3534="","",IF(AND($C3534=Party_Statement!$C$5,$B3534&gt;=Party_Statement!$C$6,$B3534&lt;=Party_Statement!$E$6),SUMPRODUCT(($C$3:$C3534=Party_Statement!$C$5)*($B$3:$B3534&gt;=Party_Statement!$C$6)*($B$3:$B3534&lt;=Party_Statement!$E$6)),""))</f>
        <v/>
      </c>
    </row>
    <row r="3535" spans="1:11" x14ac:dyDescent="0.2">
      <c r="A3535" s="196">
        <f>Sales_Entry!A3535</f>
        <v>0</v>
      </c>
      <c r="B3535" s="197">
        <f>Sales_Entry!B3535</f>
        <v>0</v>
      </c>
      <c r="C3535" s="198">
        <f>Sales_Entry!D3535</f>
        <v>0</v>
      </c>
      <c r="D3535" s="198" t="s">
        <v>1388</v>
      </c>
      <c r="E3535" s="198">
        <f>Sales_Entry!C3535</f>
        <v>0</v>
      </c>
      <c r="F3535" s="198">
        <f>Sales_Entry!E3535</f>
        <v>0</v>
      </c>
      <c r="G3535" s="199">
        <f>N(Sales_Entry!J3535)</f>
        <v>0</v>
      </c>
      <c r="H3535" s="199">
        <v>0</v>
      </c>
      <c r="I3535" s="199">
        <f t="shared" si="55"/>
        <v>0</v>
      </c>
      <c r="J3535" s="200"/>
      <c r="K3535" s="200" t="str" cm="1">
        <f t="array" ref="K3535">IF($C3535="","",IF(AND($C3535=Party_Statement!$C$5,$B3535&gt;=Party_Statement!$C$6,$B3535&lt;=Party_Statement!$E$6),SUMPRODUCT(($C$3:$C3535=Party_Statement!$C$5)*($B$3:$B3535&gt;=Party_Statement!$C$6)*($B$3:$B3535&lt;=Party_Statement!$E$6)),""))</f>
        <v/>
      </c>
    </row>
    <row r="3536" spans="1:11" x14ac:dyDescent="0.2">
      <c r="A3536" s="196">
        <f>Sales_Entry!A3536</f>
        <v>0</v>
      </c>
      <c r="B3536" s="197">
        <f>Sales_Entry!B3536</f>
        <v>0</v>
      </c>
      <c r="C3536" s="198">
        <f>Sales_Entry!D3536</f>
        <v>0</v>
      </c>
      <c r="D3536" s="198" t="s">
        <v>1388</v>
      </c>
      <c r="E3536" s="198">
        <f>Sales_Entry!C3536</f>
        <v>0</v>
      </c>
      <c r="F3536" s="198">
        <f>Sales_Entry!E3536</f>
        <v>0</v>
      </c>
      <c r="G3536" s="199">
        <f>N(Sales_Entry!J3536)</f>
        <v>0</v>
      </c>
      <c r="H3536" s="199">
        <v>0</v>
      </c>
      <c r="I3536" s="199">
        <f t="shared" si="55"/>
        <v>0</v>
      </c>
      <c r="J3536" s="200"/>
      <c r="K3536" s="200" t="str" cm="1">
        <f t="array" ref="K3536">IF($C3536="","",IF(AND($C3536=Party_Statement!$C$5,$B3536&gt;=Party_Statement!$C$6,$B3536&lt;=Party_Statement!$E$6),SUMPRODUCT(($C$3:$C3536=Party_Statement!$C$5)*($B$3:$B3536&gt;=Party_Statement!$C$6)*($B$3:$B3536&lt;=Party_Statement!$E$6)),""))</f>
        <v/>
      </c>
    </row>
    <row r="3537" spans="1:11" x14ac:dyDescent="0.2">
      <c r="A3537" s="196">
        <f>Sales_Entry!A3537</f>
        <v>0</v>
      </c>
      <c r="B3537" s="197">
        <f>Sales_Entry!B3537</f>
        <v>0</v>
      </c>
      <c r="C3537" s="198">
        <f>Sales_Entry!D3537</f>
        <v>0</v>
      </c>
      <c r="D3537" s="198" t="s">
        <v>1388</v>
      </c>
      <c r="E3537" s="198">
        <f>Sales_Entry!C3537</f>
        <v>0</v>
      </c>
      <c r="F3537" s="198">
        <f>Sales_Entry!E3537</f>
        <v>0</v>
      </c>
      <c r="G3537" s="199">
        <f>N(Sales_Entry!J3537)</f>
        <v>0</v>
      </c>
      <c r="H3537" s="199">
        <v>0</v>
      </c>
      <c r="I3537" s="199">
        <f t="shared" si="55"/>
        <v>0</v>
      </c>
      <c r="J3537" s="200"/>
      <c r="K3537" s="200" t="str" cm="1">
        <f t="array" ref="K3537">IF($C3537="","",IF(AND($C3537=Party_Statement!$C$5,$B3537&gt;=Party_Statement!$C$6,$B3537&lt;=Party_Statement!$E$6),SUMPRODUCT(($C$3:$C3537=Party_Statement!$C$5)*($B$3:$B3537&gt;=Party_Statement!$C$6)*($B$3:$B3537&lt;=Party_Statement!$E$6)),""))</f>
        <v/>
      </c>
    </row>
    <row r="3538" spans="1:11" x14ac:dyDescent="0.2">
      <c r="A3538" s="196">
        <f>Sales_Entry!A3538</f>
        <v>0</v>
      </c>
      <c r="B3538" s="197">
        <f>Sales_Entry!B3538</f>
        <v>0</v>
      </c>
      <c r="C3538" s="198">
        <f>Sales_Entry!D3538</f>
        <v>0</v>
      </c>
      <c r="D3538" s="198" t="s">
        <v>1388</v>
      </c>
      <c r="E3538" s="198">
        <f>Sales_Entry!C3538</f>
        <v>0</v>
      </c>
      <c r="F3538" s="198">
        <f>Sales_Entry!E3538</f>
        <v>0</v>
      </c>
      <c r="G3538" s="199">
        <f>N(Sales_Entry!J3538)</f>
        <v>0</v>
      </c>
      <c r="H3538" s="199">
        <v>0</v>
      </c>
      <c r="I3538" s="199">
        <f t="shared" si="55"/>
        <v>0</v>
      </c>
      <c r="J3538" s="200"/>
      <c r="K3538" s="200" t="str" cm="1">
        <f t="array" ref="K3538">IF($C3538="","",IF(AND($C3538=Party_Statement!$C$5,$B3538&gt;=Party_Statement!$C$6,$B3538&lt;=Party_Statement!$E$6),SUMPRODUCT(($C$3:$C3538=Party_Statement!$C$5)*($B$3:$B3538&gt;=Party_Statement!$C$6)*($B$3:$B3538&lt;=Party_Statement!$E$6)),""))</f>
        <v/>
      </c>
    </row>
    <row r="3539" spans="1:11" x14ac:dyDescent="0.2">
      <c r="A3539" s="196">
        <f>Sales_Entry!A3539</f>
        <v>0</v>
      </c>
      <c r="B3539" s="197">
        <f>Sales_Entry!B3539</f>
        <v>0</v>
      </c>
      <c r="C3539" s="198">
        <f>Sales_Entry!D3539</f>
        <v>0</v>
      </c>
      <c r="D3539" s="198" t="s">
        <v>1388</v>
      </c>
      <c r="E3539" s="198">
        <f>Sales_Entry!C3539</f>
        <v>0</v>
      </c>
      <c r="F3539" s="198">
        <f>Sales_Entry!E3539</f>
        <v>0</v>
      </c>
      <c r="G3539" s="199">
        <f>N(Sales_Entry!J3539)</f>
        <v>0</v>
      </c>
      <c r="H3539" s="199">
        <v>0</v>
      </c>
      <c r="I3539" s="199">
        <f t="shared" si="55"/>
        <v>0</v>
      </c>
      <c r="J3539" s="200"/>
      <c r="K3539" s="200" t="str" cm="1">
        <f t="array" ref="K3539">IF($C3539="","",IF(AND($C3539=Party_Statement!$C$5,$B3539&gt;=Party_Statement!$C$6,$B3539&lt;=Party_Statement!$E$6),SUMPRODUCT(($C$3:$C3539=Party_Statement!$C$5)*($B$3:$B3539&gt;=Party_Statement!$C$6)*($B$3:$B3539&lt;=Party_Statement!$E$6)),""))</f>
        <v/>
      </c>
    </row>
    <row r="3540" spans="1:11" x14ac:dyDescent="0.2">
      <c r="A3540" s="196">
        <f>Sales_Entry!A3540</f>
        <v>0</v>
      </c>
      <c r="B3540" s="197">
        <f>Sales_Entry!B3540</f>
        <v>0</v>
      </c>
      <c r="C3540" s="198">
        <f>Sales_Entry!D3540</f>
        <v>0</v>
      </c>
      <c r="D3540" s="198" t="s">
        <v>1388</v>
      </c>
      <c r="E3540" s="198">
        <f>Sales_Entry!C3540</f>
        <v>0</v>
      </c>
      <c r="F3540" s="198">
        <f>Sales_Entry!E3540</f>
        <v>0</v>
      </c>
      <c r="G3540" s="199">
        <f>N(Sales_Entry!J3540)</f>
        <v>0</v>
      </c>
      <c r="H3540" s="199">
        <v>0</v>
      </c>
      <c r="I3540" s="199">
        <f t="shared" si="55"/>
        <v>0</v>
      </c>
      <c r="J3540" s="200"/>
      <c r="K3540" s="200" t="str" cm="1">
        <f t="array" ref="K3540">IF($C3540="","",IF(AND($C3540=Party_Statement!$C$5,$B3540&gt;=Party_Statement!$C$6,$B3540&lt;=Party_Statement!$E$6),SUMPRODUCT(($C$3:$C3540=Party_Statement!$C$5)*($B$3:$B3540&gt;=Party_Statement!$C$6)*($B$3:$B3540&lt;=Party_Statement!$E$6)),""))</f>
        <v/>
      </c>
    </row>
    <row r="3541" spans="1:11" x14ac:dyDescent="0.2">
      <c r="A3541" s="196">
        <f>Sales_Entry!A3541</f>
        <v>0</v>
      </c>
      <c r="B3541" s="197">
        <f>Sales_Entry!B3541</f>
        <v>0</v>
      </c>
      <c r="C3541" s="198">
        <f>Sales_Entry!D3541</f>
        <v>0</v>
      </c>
      <c r="D3541" s="198" t="s">
        <v>1388</v>
      </c>
      <c r="E3541" s="198">
        <f>Sales_Entry!C3541</f>
        <v>0</v>
      </c>
      <c r="F3541" s="198">
        <f>Sales_Entry!E3541</f>
        <v>0</v>
      </c>
      <c r="G3541" s="199">
        <f>N(Sales_Entry!J3541)</f>
        <v>0</v>
      </c>
      <c r="H3541" s="199">
        <v>0</v>
      </c>
      <c r="I3541" s="199">
        <f t="shared" si="55"/>
        <v>0</v>
      </c>
      <c r="J3541" s="200"/>
      <c r="K3541" s="200" t="str" cm="1">
        <f t="array" ref="K3541">IF($C3541="","",IF(AND($C3541=Party_Statement!$C$5,$B3541&gt;=Party_Statement!$C$6,$B3541&lt;=Party_Statement!$E$6),SUMPRODUCT(($C$3:$C3541=Party_Statement!$C$5)*($B$3:$B3541&gt;=Party_Statement!$C$6)*($B$3:$B3541&lt;=Party_Statement!$E$6)),""))</f>
        <v/>
      </c>
    </row>
    <row r="3542" spans="1:11" x14ac:dyDescent="0.2">
      <c r="A3542" s="196">
        <f>Sales_Entry!A3542</f>
        <v>0</v>
      </c>
      <c r="B3542" s="197">
        <f>Sales_Entry!B3542</f>
        <v>0</v>
      </c>
      <c r="C3542" s="198">
        <f>Sales_Entry!D3542</f>
        <v>0</v>
      </c>
      <c r="D3542" s="198" t="s">
        <v>1388</v>
      </c>
      <c r="E3542" s="198">
        <f>Sales_Entry!C3542</f>
        <v>0</v>
      </c>
      <c r="F3542" s="198">
        <f>Sales_Entry!E3542</f>
        <v>0</v>
      </c>
      <c r="G3542" s="199">
        <f>N(Sales_Entry!J3542)</f>
        <v>0</v>
      </c>
      <c r="H3542" s="199">
        <v>0</v>
      </c>
      <c r="I3542" s="199">
        <f t="shared" si="55"/>
        <v>0</v>
      </c>
      <c r="J3542" s="200"/>
      <c r="K3542" s="200" t="str" cm="1">
        <f t="array" ref="K3542">IF($C3542="","",IF(AND($C3542=Party_Statement!$C$5,$B3542&gt;=Party_Statement!$C$6,$B3542&lt;=Party_Statement!$E$6),SUMPRODUCT(($C$3:$C3542=Party_Statement!$C$5)*($B$3:$B3542&gt;=Party_Statement!$C$6)*($B$3:$B3542&lt;=Party_Statement!$E$6)),""))</f>
        <v/>
      </c>
    </row>
    <row r="3543" spans="1:11" x14ac:dyDescent="0.2">
      <c r="A3543" s="196">
        <f>Sales_Entry!A3543</f>
        <v>0</v>
      </c>
      <c r="B3543" s="197">
        <f>Sales_Entry!B3543</f>
        <v>0</v>
      </c>
      <c r="C3543" s="198">
        <f>Sales_Entry!D3543</f>
        <v>0</v>
      </c>
      <c r="D3543" s="198" t="s">
        <v>1388</v>
      </c>
      <c r="E3543" s="198">
        <f>Sales_Entry!C3543</f>
        <v>0</v>
      </c>
      <c r="F3543" s="198">
        <f>Sales_Entry!E3543</f>
        <v>0</v>
      </c>
      <c r="G3543" s="199">
        <f>N(Sales_Entry!J3543)</f>
        <v>0</v>
      </c>
      <c r="H3543" s="199">
        <v>0</v>
      </c>
      <c r="I3543" s="199">
        <f t="shared" si="55"/>
        <v>0</v>
      </c>
      <c r="J3543" s="200"/>
      <c r="K3543" s="200" t="str" cm="1">
        <f t="array" ref="K3543">IF($C3543="","",IF(AND($C3543=Party_Statement!$C$5,$B3543&gt;=Party_Statement!$C$6,$B3543&lt;=Party_Statement!$E$6),SUMPRODUCT(($C$3:$C3543=Party_Statement!$C$5)*($B$3:$B3543&gt;=Party_Statement!$C$6)*($B$3:$B3543&lt;=Party_Statement!$E$6)),""))</f>
        <v/>
      </c>
    </row>
    <row r="3544" spans="1:11" x14ac:dyDescent="0.2">
      <c r="A3544" s="196">
        <f>Sales_Entry!A3544</f>
        <v>0</v>
      </c>
      <c r="B3544" s="197">
        <f>Sales_Entry!B3544</f>
        <v>0</v>
      </c>
      <c r="C3544" s="198">
        <f>Sales_Entry!D3544</f>
        <v>0</v>
      </c>
      <c r="D3544" s="198" t="s">
        <v>1388</v>
      </c>
      <c r="E3544" s="198">
        <f>Sales_Entry!C3544</f>
        <v>0</v>
      </c>
      <c r="F3544" s="198">
        <f>Sales_Entry!E3544</f>
        <v>0</v>
      </c>
      <c r="G3544" s="199">
        <f>N(Sales_Entry!J3544)</f>
        <v>0</v>
      </c>
      <c r="H3544" s="199">
        <v>0</v>
      </c>
      <c r="I3544" s="199">
        <f t="shared" si="55"/>
        <v>0</v>
      </c>
      <c r="J3544" s="200"/>
      <c r="K3544" s="200" t="str" cm="1">
        <f t="array" ref="K3544">IF($C3544="","",IF(AND($C3544=Party_Statement!$C$5,$B3544&gt;=Party_Statement!$C$6,$B3544&lt;=Party_Statement!$E$6),SUMPRODUCT(($C$3:$C3544=Party_Statement!$C$5)*($B$3:$B3544&gt;=Party_Statement!$C$6)*($B$3:$B3544&lt;=Party_Statement!$E$6)),""))</f>
        <v/>
      </c>
    </row>
    <row r="3545" spans="1:11" x14ac:dyDescent="0.2">
      <c r="A3545" s="196">
        <f>Sales_Entry!A3545</f>
        <v>0</v>
      </c>
      <c r="B3545" s="197">
        <f>Sales_Entry!B3545</f>
        <v>0</v>
      </c>
      <c r="C3545" s="198">
        <f>Sales_Entry!D3545</f>
        <v>0</v>
      </c>
      <c r="D3545" s="198" t="s">
        <v>1388</v>
      </c>
      <c r="E3545" s="198">
        <f>Sales_Entry!C3545</f>
        <v>0</v>
      </c>
      <c r="F3545" s="198">
        <f>Sales_Entry!E3545</f>
        <v>0</v>
      </c>
      <c r="G3545" s="199">
        <f>N(Sales_Entry!J3545)</f>
        <v>0</v>
      </c>
      <c r="H3545" s="199">
        <v>0</v>
      </c>
      <c r="I3545" s="199">
        <f t="shared" si="55"/>
        <v>0</v>
      </c>
      <c r="J3545" s="200"/>
      <c r="K3545" s="200" t="str" cm="1">
        <f t="array" ref="K3545">IF($C3545="","",IF(AND($C3545=Party_Statement!$C$5,$B3545&gt;=Party_Statement!$C$6,$B3545&lt;=Party_Statement!$E$6),SUMPRODUCT(($C$3:$C3545=Party_Statement!$C$5)*($B$3:$B3545&gt;=Party_Statement!$C$6)*($B$3:$B3545&lt;=Party_Statement!$E$6)),""))</f>
        <v/>
      </c>
    </row>
    <row r="3546" spans="1:11" x14ac:dyDescent="0.2">
      <c r="A3546" s="196">
        <f>Sales_Entry!A3546</f>
        <v>0</v>
      </c>
      <c r="B3546" s="197">
        <f>Sales_Entry!B3546</f>
        <v>0</v>
      </c>
      <c r="C3546" s="198">
        <f>Sales_Entry!D3546</f>
        <v>0</v>
      </c>
      <c r="D3546" s="198" t="s">
        <v>1388</v>
      </c>
      <c r="E3546" s="198">
        <f>Sales_Entry!C3546</f>
        <v>0</v>
      </c>
      <c r="F3546" s="198">
        <f>Sales_Entry!E3546</f>
        <v>0</v>
      </c>
      <c r="G3546" s="199">
        <f>N(Sales_Entry!J3546)</f>
        <v>0</v>
      </c>
      <c r="H3546" s="199">
        <v>0</v>
      </c>
      <c r="I3546" s="199">
        <f t="shared" si="55"/>
        <v>0</v>
      </c>
      <c r="J3546" s="200"/>
      <c r="K3546" s="200" t="str" cm="1">
        <f t="array" ref="K3546">IF($C3546="","",IF(AND($C3546=Party_Statement!$C$5,$B3546&gt;=Party_Statement!$C$6,$B3546&lt;=Party_Statement!$E$6),SUMPRODUCT(($C$3:$C3546=Party_Statement!$C$5)*($B$3:$B3546&gt;=Party_Statement!$C$6)*($B$3:$B3546&lt;=Party_Statement!$E$6)),""))</f>
        <v/>
      </c>
    </row>
    <row r="3547" spans="1:11" x14ac:dyDescent="0.2">
      <c r="A3547" s="196">
        <f>Sales_Entry!A3547</f>
        <v>0</v>
      </c>
      <c r="B3547" s="197">
        <f>Sales_Entry!B3547</f>
        <v>0</v>
      </c>
      <c r="C3547" s="198">
        <f>Sales_Entry!D3547</f>
        <v>0</v>
      </c>
      <c r="D3547" s="198" t="s">
        <v>1388</v>
      </c>
      <c r="E3547" s="198">
        <f>Sales_Entry!C3547</f>
        <v>0</v>
      </c>
      <c r="F3547" s="198">
        <f>Sales_Entry!E3547</f>
        <v>0</v>
      </c>
      <c r="G3547" s="199">
        <f>N(Sales_Entry!J3547)</f>
        <v>0</v>
      </c>
      <c r="H3547" s="199">
        <v>0</v>
      </c>
      <c r="I3547" s="199">
        <f t="shared" si="55"/>
        <v>0</v>
      </c>
      <c r="J3547" s="200"/>
      <c r="K3547" s="200" t="str" cm="1">
        <f t="array" ref="K3547">IF($C3547="","",IF(AND($C3547=Party_Statement!$C$5,$B3547&gt;=Party_Statement!$C$6,$B3547&lt;=Party_Statement!$E$6),SUMPRODUCT(($C$3:$C3547=Party_Statement!$C$5)*($B$3:$B3547&gt;=Party_Statement!$C$6)*($B$3:$B3547&lt;=Party_Statement!$E$6)),""))</f>
        <v/>
      </c>
    </row>
    <row r="3548" spans="1:11" x14ac:dyDescent="0.2">
      <c r="A3548" s="196">
        <f>Sales_Entry!A3548</f>
        <v>0</v>
      </c>
      <c r="B3548" s="197">
        <f>Sales_Entry!B3548</f>
        <v>0</v>
      </c>
      <c r="C3548" s="198">
        <f>Sales_Entry!D3548</f>
        <v>0</v>
      </c>
      <c r="D3548" s="198" t="s">
        <v>1388</v>
      </c>
      <c r="E3548" s="198">
        <f>Sales_Entry!C3548</f>
        <v>0</v>
      </c>
      <c r="F3548" s="198">
        <f>Sales_Entry!E3548</f>
        <v>0</v>
      </c>
      <c r="G3548" s="199">
        <f>N(Sales_Entry!J3548)</f>
        <v>0</v>
      </c>
      <c r="H3548" s="199">
        <v>0</v>
      </c>
      <c r="I3548" s="199">
        <f t="shared" si="55"/>
        <v>0</v>
      </c>
      <c r="J3548" s="200"/>
      <c r="K3548" s="200" t="str" cm="1">
        <f t="array" ref="K3548">IF($C3548="","",IF(AND($C3548=Party_Statement!$C$5,$B3548&gt;=Party_Statement!$C$6,$B3548&lt;=Party_Statement!$E$6),SUMPRODUCT(($C$3:$C3548=Party_Statement!$C$5)*($B$3:$B3548&gt;=Party_Statement!$C$6)*($B$3:$B3548&lt;=Party_Statement!$E$6)),""))</f>
        <v/>
      </c>
    </row>
    <row r="3549" spans="1:11" x14ac:dyDescent="0.2">
      <c r="A3549" s="196">
        <f>Sales_Entry!A3549</f>
        <v>0</v>
      </c>
      <c r="B3549" s="197">
        <f>Sales_Entry!B3549</f>
        <v>0</v>
      </c>
      <c r="C3549" s="198">
        <f>Sales_Entry!D3549</f>
        <v>0</v>
      </c>
      <c r="D3549" s="198" t="s">
        <v>1388</v>
      </c>
      <c r="E3549" s="198">
        <f>Sales_Entry!C3549</f>
        <v>0</v>
      </c>
      <c r="F3549" s="198">
        <f>Sales_Entry!E3549</f>
        <v>0</v>
      </c>
      <c r="G3549" s="199">
        <f>N(Sales_Entry!J3549)</f>
        <v>0</v>
      </c>
      <c r="H3549" s="199">
        <v>0</v>
      </c>
      <c r="I3549" s="199">
        <f t="shared" si="55"/>
        <v>0</v>
      </c>
      <c r="J3549" s="200"/>
      <c r="K3549" s="200" t="str" cm="1">
        <f t="array" ref="K3549">IF($C3549="","",IF(AND($C3549=Party_Statement!$C$5,$B3549&gt;=Party_Statement!$C$6,$B3549&lt;=Party_Statement!$E$6),SUMPRODUCT(($C$3:$C3549=Party_Statement!$C$5)*($B$3:$B3549&gt;=Party_Statement!$C$6)*($B$3:$B3549&lt;=Party_Statement!$E$6)),""))</f>
        <v/>
      </c>
    </row>
    <row r="3550" spans="1:11" x14ac:dyDescent="0.2">
      <c r="A3550" s="196">
        <f>Sales_Entry!A3550</f>
        <v>0</v>
      </c>
      <c r="B3550" s="197">
        <f>Sales_Entry!B3550</f>
        <v>0</v>
      </c>
      <c r="C3550" s="198">
        <f>Sales_Entry!D3550</f>
        <v>0</v>
      </c>
      <c r="D3550" s="198" t="s">
        <v>1388</v>
      </c>
      <c r="E3550" s="198">
        <f>Sales_Entry!C3550</f>
        <v>0</v>
      </c>
      <c r="F3550" s="198">
        <f>Sales_Entry!E3550</f>
        <v>0</v>
      </c>
      <c r="G3550" s="199">
        <f>N(Sales_Entry!J3550)</f>
        <v>0</v>
      </c>
      <c r="H3550" s="199">
        <v>0</v>
      </c>
      <c r="I3550" s="199">
        <f t="shared" si="55"/>
        <v>0</v>
      </c>
      <c r="J3550" s="200"/>
      <c r="K3550" s="200" t="str" cm="1">
        <f t="array" ref="K3550">IF($C3550="","",IF(AND($C3550=Party_Statement!$C$5,$B3550&gt;=Party_Statement!$C$6,$B3550&lt;=Party_Statement!$E$6),SUMPRODUCT(($C$3:$C3550=Party_Statement!$C$5)*($B$3:$B3550&gt;=Party_Statement!$C$6)*($B$3:$B3550&lt;=Party_Statement!$E$6)),""))</f>
        <v/>
      </c>
    </row>
    <row r="3551" spans="1:11" x14ac:dyDescent="0.2">
      <c r="A3551" s="196">
        <f>Sales_Entry!A3551</f>
        <v>0</v>
      </c>
      <c r="B3551" s="197">
        <f>Sales_Entry!B3551</f>
        <v>0</v>
      </c>
      <c r="C3551" s="198">
        <f>Sales_Entry!D3551</f>
        <v>0</v>
      </c>
      <c r="D3551" s="198" t="s">
        <v>1388</v>
      </c>
      <c r="E3551" s="198">
        <f>Sales_Entry!C3551</f>
        <v>0</v>
      </c>
      <c r="F3551" s="198">
        <f>Sales_Entry!E3551</f>
        <v>0</v>
      </c>
      <c r="G3551" s="199">
        <f>N(Sales_Entry!J3551)</f>
        <v>0</v>
      </c>
      <c r="H3551" s="199">
        <v>0</v>
      </c>
      <c r="I3551" s="199">
        <f t="shared" si="55"/>
        <v>0</v>
      </c>
      <c r="J3551" s="200"/>
      <c r="K3551" s="200" t="str" cm="1">
        <f t="array" ref="K3551">IF($C3551="","",IF(AND($C3551=Party_Statement!$C$5,$B3551&gt;=Party_Statement!$C$6,$B3551&lt;=Party_Statement!$E$6),SUMPRODUCT(($C$3:$C3551=Party_Statement!$C$5)*($B$3:$B3551&gt;=Party_Statement!$C$6)*($B$3:$B3551&lt;=Party_Statement!$E$6)),""))</f>
        <v/>
      </c>
    </row>
    <row r="3552" spans="1:11" x14ac:dyDescent="0.2">
      <c r="A3552" s="196">
        <f>Sales_Entry!A3552</f>
        <v>0</v>
      </c>
      <c r="B3552" s="197">
        <f>Sales_Entry!B3552</f>
        <v>0</v>
      </c>
      <c r="C3552" s="198">
        <f>Sales_Entry!D3552</f>
        <v>0</v>
      </c>
      <c r="D3552" s="198" t="s">
        <v>1388</v>
      </c>
      <c r="E3552" s="198">
        <f>Sales_Entry!C3552</f>
        <v>0</v>
      </c>
      <c r="F3552" s="198">
        <f>Sales_Entry!E3552</f>
        <v>0</v>
      </c>
      <c r="G3552" s="199">
        <f>N(Sales_Entry!J3552)</f>
        <v>0</v>
      </c>
      <c r="H3552" s="199">
        <v>0</v>
      </c>
      <c r="I3552" s="199">
        <f t="shared" si="55"/>
        <v>0</v>
      </c>
      <c r="J3552" s="200"/>
      <c r="K3552" s="200" t="str" cm="1">
        <f t="array" ref="K3552">IF($C3552="","",IF(AND($C3552=Party_Statement!$C$5,$B3552&gt;=Party_Statement!$C$6,$B3552&lt;=Party_Statement!$E$6),SUMPRODUCT(($C$3:$C3552=Party_Statement!$C$5)*($B$3:$B3552&gt;=Party_Statement!$C$6)*($B$3:$B3552&lt;=Party_Statement!$E$6)),""))</f>
        <v/>
      </c>
    </row>
    <row r="3553" spans="1:11" x14ac:dyDescent="0.2">
      <c r="A3553" s="196">
        <f>Sales_Entry!A3553</f>
        <v>0</v>
      </c>
      <c r="B3553" s="197">
        <f>Sales_Entry!B3553</f>
        <v>0</v>
      </c>
      <c r="C3553" s="198">
        <f>Sales_Entry!D3553</f>
        <v>0</v>
      </c>
      <c r="D3553" s="198" t="s">
        <v>1388</v>
      </c>
      <c r="E3553" s="198">
        <f>Sales_Entry!C3553</f>
        <v>0</v>
      </c>
      <c r="F3553" s="198">
        <f>Sales_Entry!E3553</f>
        <v>0</v>
      </c>
      <c r="G3553" s="199">
        <f>N(Sales_Entry!J3553)</f>
        <v>0</v>
      </c>
      <c r="H3553" s="199">
        <v>0</v>
      </c>
      <c r="I3553" s="199">
        <f t="shared" si="55"/>
        <v>0</v>
      </c>
      <c r="J3553" s="200"/>
      <c r="K3553" s="200" t="str" cm="1">
        <f t="array" ref="K3553">IF($C3553="","",IF(AND($C3553=Party_Statement!$C$5,$B3553&gt;=Party_Statement!$C$6,$B3553&lt;=Party_Statement!$E$6),SUMPRODUCT(($C$3:$C3553=Party_Statement!$C$5)*($B$3:$B3553&gt;=Party_Statement!$C$6)*($B$3:$B3553&lt;=Party_Statement!$E$6)),""))</f>
        <v/>
      </c>
    </row>
    <row r="3554" spans="1:11" x14ac:dyDescent="0.2">
      <c r="A3554" s="196">
        <f>Sales_Entry!A3554</f>
        <v>0</v>
      </c>
      <c r="B3554" s="197">
        <f>Sales_Entry!B3554</f>
        <v>0</v>
      </c>
      <c r="C3554" s="198">
        <f>Sales_Entry!D3554</f>
        <v>0</v>
      </c>
      <c r="D3554" s="198" t="s">
        <v>1388</v>
      </c>
      <c r="E3554" s="198">
        <f>Sales_Entry!C3554</f>
        <v>0</v>
      </c>
      <c r="F3554" s="198">
        <f>Sales_Entry!E3554</f>
        <v>0</v>
      </c>
      <c r="G3554" s="199">
        <f>N(Sales_Entry!J3554)</f>
        <v>0</v>
      </c>
      <c r="H3554" s="199">
        <v>0</v>
      </c>
      <c r="I3554" s="199">
        <f t="shared" si="55"/>
        <v>0</v>
      </c>
      <c r="J3554" s="200"/>
      <c r="K3554" s="200" t="str" cm="1">
        <f t="array" ref="K3554">IF($C3554="","",IF(AND($C3554=Party_Statement!$C$5,$B3554&gt;=Party_Statement!$C$6,$B3554&lt;=Party_Statement!$E$6),SUMPRODUCT(($C$3:$C3554=Party_Statement!$C$5)*($B$3:$B3554&gt;=Party_Statement!$C$6)*($B$3:$B3554&lt;=Party_Statement!$E$6)),""))</f>
        <v/>
      </c>
    </row>
    <row r="3555" spans="1:11" x14ac:dyDescent="0.2">
      <c r="A3555" s="196">
        <f>Sales_Entry!A3555</f>
        <v>0</v>
      </c>
      <c r="B3555" s="197">
        <f>Sales_Entry!B3555</f>
        <v>0</v>
      </c>
      <c r="C3555" s="198">
        <f>Sales_Entry!D3555</f>
        <v>0</v>
      </c>
      <c r="D3555" s="198" t="s">
        <v>1388</v>
      </c>
      <c r="E3555" s="198">
        <f>Sales_Entry!C3555</f>
        <v>0</v>
      </c>
      <c r="F3555" s="198">
        <f>Sales_Entry!E3555</f>
        <v>0</v>
      </c>
      <c r="G3555" s="199">
        <f>N(Sales_Entry!J3555)</f>
        <v>0</v>
      </c>
      <c r="H3555" s="199">
        <v>0</v>
      </c>
      <c r="I3555" s="199">
        <f t="shared" si="55"/>
        <v>0</v>
      </c>
      <c r="J3555" s="200"/>
      <c r="K3555" s="200" t="str" cm="1">
        <f t="array" ref="K3555">IF($C3555="","",IF(AND($C3555=Party_Statement!$C$5,$B3555&gt;=Party_Statement!$C$6,$B3555&lt;=Party_Statement!$E$6),SUMPRODUCT(($C$3:$C3555=Party_Statement!$C$5)*($B$3:$B3555&gt;=Party_Statement!$C$6)*($B$3:$B3555&lt;=Party_Statement!$E$6)),""))</f>
        <v/>
      </c>
    </row>
    <row r="3556" spans="1:11" x14ac:dyDescent="0.2">
      <c r="A3556" s="196">
        <f>Sales_Entry!A3556</f>
        <v>0</v>
      </c>
      <c r="B3556" s="197">
        <f>Sales_Entry!B3556</f>
        <v>0</v>
      </c>
      <c r="C3556" s="198">
        <f>Sales_Entry!D3556</f>
        <v>0</v>
      </c>
      <c r="D3556" s="198" t="s">
        <v>1388</v>
      </c>
      <c r="E3556" s="198">
        <f>Sales_Entry!C3556</f>
        <v>0</v>
      </c>
      <c r="F3556" s="198">
        <f>Sales_Entry!E3556</f>
        <v>0</v>
      </c>
      <c r="G3556" s="199">
        <f>N(Sales_Entry!J3556)</f>
        <v>0</v>
      </c>
      <c r="H3556" s="199">
        <v>0</v>
      </c>
      <c r="I3556" s="199">
        <f t="shared" si="55"/>
        <v>0</v>
      </c>
      <c r="J3556" s="200"/>
      <c r="K3556" s="200" t="str" cm="1">
        <f t="array" ref="K3556">IF($C3556="","",IF(AND($C3556=Party_Statement!$C$5,$B3556&gt;=Party_Statement!$C$6,$B3556&lt;=Party_Statement!$E$6),SUMPRODUCT(($C$3:$C3556=Party_Statement!$C$5)*($B$3:$B3556&gt;=Party_Statement!$C$6)*($B$3:$B3556&lt;=Party_Statement!$E$6)),""))</f>
        <v/>
      </c>
    </row>
    <row r="3557" spans="1:11" x14ac:dyDescent="0.2">
      <c r="A3557" s="196">
        <f>Sales_Entry!A3557</f>
        <v>0</v>
      </c>
      <c r="B3557" s="197">
        <f>Sales_Entry!B3557</f>
        <v>0</v>
      </c>
      <c r="C3557" s="198">
        <f>Sales_Entry!D3557</f>
        <v>0</v>
      </c>
      <c r="D3557" s="198" t="s">
        <v>1388</v>
      </c>
      <c r="E3557" s="198">
        <f>Sales_Entry!C3557</f>
        <v>0</v>
      </c>
      <c r="F3557" s="198">
        <f>Sales_Entry!E3557</f>
        <v>0</v>
      </c>
      <c r="G3557" s="199">
        <f>N(Sales_Entry!J3557)</f>
        <v>0</v>
      </c>
      <c r="H3557" s="199">
        <v>0</v>
      </c>
      <c r="I3557" s="199">
        <f t="shared" si="55"/>
        <v>0</v>
      </c>
      <c r="J3557" s="200"/>
      <c r="K3557" s="200" t="str" cm="1">
        <f t="array" ref="K3557">IF($C3557="","",IF(AND($C3557=Party_Statement!$C$5,$B3557&gt;=Party_Statement!$C$6,$B3557&lt;=Party_Statement!$E$6),SUMPRODUCT(($C$3:$C3557=Party_Statement!$C$5)*($B$3:$B3557&gt;=Party_Statement!$C$6)*($B$3:$B3557&lt;=Party_Statement!$E$6)),""))</f>
        <v/>
      </c>
    </row>
    <row r="3558" spans="1:11" x14ac:dyDescent="0.2">
      <c r="A3558" s="196">
        <f>Sales_Entry!A3558</f>
        <v>0</v>
      </c>
      <c r="B3558" s="197">
        <f>Sales_Entry!B3558</f>
        <v>0</v>
      </c>
      <c r="C3558" s="198">
        <f>Sales_Entry!D3558</f>
        <v>0</v>
      </c>
      <c r="D3558" s="198" t="s">
        <v>1388</v>
      </c>
      <c r="E3558" s="198">
        <f>Sales_Entry!C3558</f>
        <v>0</v>
      </c>
      <c r="F3558" s="198">
        <f>Sales_Entry!E3558</f>
        <v>0</v>
      </c>
      <c r="G3558" s="199">
        <f>N(Sales_Entry!J3558)</f>
        <v>0</v>
      </c>
      <c r="H3558" s="199">
        <v>0</v>
      </c>
      <c r="I3558" s="199">
        <f t="shared" si="55"/>
        <v>0</v>
      </c>
      <c r="J3558" s="200"/>
      <c r="K3558" s="200" t="str" cm="1">
        <f t="array" ref="K3558">IF($C3558="","",IF(AND($C3558=Party_Statement!$C$5,$B3558&gt;=Party_Statement!$C$6,$B3558&lt;=Party_Statement!$E$6),SUMPRODUCT(($C$3:$C3558=Party_Statement!$C$5)*($B$3:$B3558&gt;=Party_Statement!$C$6)*($B$3:$B3558&lt;=Party_Statement!$E$6)),""))</f>
        <v/>
      </c>
    </row>
    <row r="3559" spans="1:11" x14ac:dyDescent="0.2">
      <c r="A3559" s="196">
        <f>Sales_Entry!A3559</f>
        <v>0</v>
      </c>
      <c r="B3559" s="197">
        <f>Sales_Entry!B3559</f>
        <v>0</v>
      </c>
      <c r="C3559" s="198">
        <f>Sales_Entry!D3559</f>
        <v>0</v>
      </c>
      <c r="D3559" s="198" t="s">
        <v>1388</v>
      </c>
      <c r="E3559" s="198">
        <f>Sales_Entry!C3559</f>
        <v>0</v>
      </c>
      <c r="F3559" s="198">
        <f>Sales_Entry!E3559</f>
        <v>0</v>
      </c>
      <c r="G3559" s="199">
        <f>N(Sales_Entry!J3559)</f>
        <v>0</v>
      </c>
      <c r="H3559" s="199">
        <v>0</v>
      </c>
      <c r="I3559" s="199">
        <f t="shared" si="55"/>
        <v>0</v>
      </c>
      <c r="J3559" s="200"/>
      <c r="K3559" s="200" t="str" cm="1">
        <f t="array" ref="K3559">IF($C3559="","",IF(AND($C3559=Party_Statement!$C$5,$B3559&gt;=Party_Statement!$C$6,$B3559&lt;=Party_Statement!$E$6),SUMPRODUCT(($C$3:$C3559=Party_Statement!$C$5)*($B$3:$B3559&gt;=Party_Statement!$C$6)*($B$3:$B3559&lt;=Party_Statement!$E$6)),""))</f>
        <v/>
      </c>
    </row>
    <row r="3560" spans="1:11" x14ac:dyDescent="0.2">
      <c r="A3560" s="196">
        <f>Sales_Entry!A3560</f>
        <v>0</v>
      </c>
      <c r="B3560" s="197">
        <f>Sales_Entry!B3560</f>
        <v>0</v>
      </c>
      <c r="C3560" s="198">
        <f>Sales_Entry!D3560</f>
        <v>0</v>
      </c>
      <c r="D3560" s="198" t="s">
        <v>1388</v>
      </c>
      <c r="E3560" s="198">
        <f>Sales_Entry!C3560</f>
        <v>0</v>
      </c>
      <c r="F3560" s="198">
        <f>Sales_Entry!E3560</f>
        <v>0</v>
      </c>
      <c r="G3560" s="199">
        <f>N(Sales_Entry!J3560)</f>
        <v>0</v>
      </c>
      <c r="H3560" s="199">
        <v>0</v>
      </c>
      <c r="I3560" s="199">
        <f t="shared" si="55"/>
        <v>0</v>
      </c>
      <c r="J3560" s="200"/>
      <c r="K3560" s="200" t="str" cm="1">
        <f t="array" ref="K3560">IF($C3560="","",IF(AND($C3560=Party_Statement!$C$5,$B3560&gt;=Party_Statement!$C$6,$B3560&lt;=Party_Statement!$E$6),SUMPRODUCT(($C$3:$C3560=Party_Statement!$C$5)*($B$3:$B3560&gt;=Party_Statement!$C$6)*($B$3:$B3560&lt;=Party_Statement!$E$6)),""))</f>
        <v/>
      </c>
    </row>
    <row r="3561" spans="1:11" x14ac:dyDescent="0.2">
      <c r="A3561" s="196">
        <f>Sales_Entry!A3561</f>
        <v>0</v>
      </c>
      <c r="B3561" s="197">
        <f>Sales_Entry!B3561</f>
        <v>0</v>
      </c>
      <c r="C3561" s="198">
        <f>Sales_Entry!D3561</f>
        <v>0</v>
      </c>
      <c r="D3561" s="198" t="s">
        <v>1388</v>
      </c>
      <c r="E3561" s="198">
        <f>Sales_Entry!C3561</f>
        <v>0</v>
      </c>
      <c r="F3561" s="198">
        <f>Sales_Entry!E3561</f>
        <v>0</v>
      </c>
      <c r="G3561" s="199">
        <f>N(Sales_Entry!J3561)</f>
        <v>0</v>
      </c>
      <c r="H3561" s="199">
        <v>0</v>
      </c>
      <c r="I3561" s="199">
        <f t="shared" si="55"/>
        <v>0</v>
      </c>
      <c r="J3561" s="200"/>
      <c r="K3561" s="200" t="str" cm="1">
        <f t="array" ref="K3561">IF($C3561="","",IF(AND($C3561=Party_Statement!$C$5,$B3561&gt;=Party_Statement!$C$6,$B3561&lt;=Party_Statement!$E$6),SUMPRODUCT(($C$3:$C3561=Party_Statement!$C$5)*($B$3:$B3561&gt;=Party_Statement!$C$6)*($B$3:$B3561&lt;=Party_Statement!$E$6)),""))</f>
        <v/>
      </c>
    </row>
    <row r="3562" spans="1:11" x14ac:dyDescent="0.2">
      <c r="A3562" s="196">
        <f>Sales_Entry!A3562</f>
        <v>0</v>
      </c>
      <c r="B3562" s="197">
        <f>Sales_Entry!B3562</f>
        <v>0</v>
      </c>
      <c r="C3562" s="198">
        <f>Sales_Entry!D3562</f>
        <v>0</v>
      </c>
      <c r="D3562" s="198" t="s">
        <v>1388</v>
      </c>
      <c r="E3562" s="198">
        <f>Sales_Entry!C3562</f>
        <v>0</v>
      </c>
      <c r="F3562" s="198">
        <f>Sales_Entry!E3562</f>
        <v>0</v>
      </c>
      <c r="G3562" s="199">
        <f>N(Sales_Entry!J3562)</f>
        <v>0</v>
      </c>
      <c r="H3562" s="199">
        <v>0</v>
      </c>
      <c r="I3562" s="199">
        <f t="shared" si="55"/>
        <v>0</v>
      </c>
      <c r="J3562" s="200"/>
      <c r="K3562" s="200" t="str" cm="1">
        <f t="array" ref="K3562">IF($C3562="","",IF(AND($C3562=Party_Statement!$C$5,$B3562&gt;=Party_Statement!$C$6,$B3562&lt;=Party_Statement!$E$6),SUMPRODUCT(($C$3:$C3562=Party_Statement!$C$5)*($B$3:$B3562&gt;=Party_Statement!$C$6)*($B$3:$B3562&lt;=Party_Statement!$E$6)),""))</f>
        <v/>
      </c>
    </row>
    <row r="3563" spans="1:11" x14ac:dyDescent="0.2">
      <c r="A3563" s="196">
        <f>Sales_Entry!A3563</f>
        <v>0</v>
      </c>
      <c r="B3563" s="197">
        <f>Sales_Entry!B3563</f>
        <v>0</v>
      </c>
      <c r="C3563" s="198">
        <f>Sales_Entry!D3563</f>
        <v>0</v>
      </c>
      <c r="D3563" s="198" t="s">
        <v>1388</v>
      </c>
      <c r="E3563" s="198">
        <f>Sales_Entry!C3563</f>
        <v>0</v>
      </c>
      <c r="F3563" s="198">
        <f>Sales_Entry!E3563</f>
        <v>0</v>
      </c>
      <c r="G3563" s="199">
        <f>N(Sales_Entry!J3563)</f>
        <v>0</v>
      </c>
      <c r="H3563" s="199">
        <v>0</v>
      </c>
      <c r="I3563" s="199">
        <f t="shared" si="55"/>
        <v>0</v>
      </c>
      <c r="J3563" s="200"/>
      <c r="K3563" s="200" t="str" cm="1">
        <f t="array" ref="K3563">IF($C3563="","",IF(AND($C3563=Party_Statement!$C$5,$B3563&gt;=Party_Statement!$C$6,$B3563&lt;=Party_Statement!$E$6),SUMPRODUCT(($C$3:$C3563=Party_Statement!$C$5)*($B$3:$B3563&gt;=Party_Statement!$C$6)*($B$3:$B3563&lt;=Party_Statement!$E$6)),""))</f>
        <v/>
      </c>
    </row>
    <row r="3564" spans="1:11" x14ac:dyDescent="0.2">
      <c r="A3564" s="196">
        <f>Sales_Entry!A3564</f>
        <v>0</v>
      </c>
      <c r="B3564" s="197">
        <f>Sales_Entry!B3564</f>
        <v>0</v>
      </c>
      <c r="C3564" s="198">
        <f>Sales_Entry!D3564</f>
        <v>0</v>
      </c>
      <c r="D3564" s="198" t="s">
        <v>1388</v>
      </c>
      <c r="E3564" s="198">
        <f>Sales_Entry!C3564</f>
        <v>0</v>
      </c>
      <c r="F3564" s="198">
        <f>Sales_Entry!E3564</f>
        <v>0</v>
      </c>
      <c r="G3564" s="199">
        <f>N(Sales_Entry!J3564)</f>
        <v>0</v>
      </c>
      <c r="H3564" s="199">
        <v>0</v>
      </c>
      <c r="I3564" s="199">
        <f t="shared" si="55"/>
        <v>0</v>
      </c>
      <c r="J3564" s="200"/>
      <c r="K3564" s="200" t="str" cm="1">
        <f t="array" ref="K3564">IF($C3564="","",IF(AND($C3564=Party_Statement!$C$5,$B3564&gt;=Party_Statement!$C$6,$B3564&lt;=Party_Statement!$E$6),SUMPRODUCT(($C$3:$C3564=Party_Statement!$C$5)*($B$3:$B3564&gt;=Party_Statement!$C$6)*($B$3:$B3564&lt;=Party_Statement!$E$6)),""))</f>
        <v/>
      </c>
    </row>
    <row r="3565" spans="1:11" x14ac:dyDescent="0.2">
      <c r="A3565" s="196">
        <f>Sales_Entry!A3565</f>
        <v>0</v>
      </c>
      <c r="B3565" s="197">
        <f>Sales_Entry!B3565</f>
        <v>0</v>
      </c>
      <c r="C3565" s="198">
        <f>Sales_Entry!D3565</f>
        <v>0</v>
      </c>
      <c r="D3565" s="198" t="s">
        <v>1388</v>
      </c>
      <c r="E3565" s="198">
        <f>Sales_Entry!C3565</f>
        <v>0</v>
      </c>
      <c r="F3565" s="198">
        <f>Sales_Entry!E3565</f>
        <v>0</v>
      </c>
      <c r="G3565" s="199">
        <f>N(Sales_Entry!J3565)</f>
        <v>0</v>
      </c>
      <c r="H3565" s="199">
        <v>0</v>
      </c>
      <c r="I3565" s="199">
        <f t="shared" si="55"/>
        <v>0</v>
      </c>
      <c r="J3565" s="200"/>
      <c r="K3565" s="200" t="str" cm="1">
        <f t="array" ref="K3565">IF($C3565="","",IF(AND($C3565=Party_Statement!$C$5,$B3565&gt;=Party_Statement!$C$6,$B3565&lt;=Party_Statement!$E$6),SUMPRODUCT(($C$3:$C3565=Party_Statement!$C$5)*($B$3:$B3565&gt;=Party_Statement!$C$6)*($B$3:$B3565&lt;=Party_Statement!$E$6)),""))</f>
        <v/>
      </c>
    </row>
    <row r="3566" spans="1:11" x14ac:dyDescent="0.2">
      <c r="A3566" s="196">
        <f>Sales_Entry!A3566</f>
        <v>0</v>
      </c>
      <c r="B3566" s="197">
        <f>Sales_Entry!B3566</f>
        <v>0</v>
      </c>
      <c r="C3566" s="198">
        <f>Sales_Entry!D3566</f>
        <v>0</v>
      </c>
      <c r="D3566" s="198" t="s">
        <v>1388</v>
      </c>
      <c r="E3566" s="198">
        <f>Sales_Entry!C3566</f>
        <v>0</v>
      </c>
      <c r="F3566" s="198">
        <f>Sales_Entry!E3566</f>
        <v>0</v>
      </c>
      <c r="G3566" s="199">
        <f>N(Sales_Entry!J3566)</f>
        <v>0</v>
      </c>
      <c r="H3566" s="199">
        <v>0</v>
      </c>
      <c r="I3566" s="199">
        <f t="shared" si="55"/>
        <v>0</v>
      </c>
      <c r="J3566" s="200"/>
      <c r="K3566" s="200" t="str" cm="1">
        <f t="array" ref="K3566">IF($C3566="","",IF(AND($C3566=Party_Statement!$C$5,$B3566&gt;=Party_Statement!$C$6,$B3566&lt;=Party_Statement!$E$6),SUMPRODUCT(($C$3:$C3566=Party_Statement!$C$5)*($B$3:$B3566&gt;=Party_Statement!$C$6)*($B$3:$B3566&lt;=Party_Statement!$E$6)),""))</f>
        <v/>
      </c>
    </row>
    <row r="3567" spans="1:11" x14ac:dyDescent="0.2">
      <c r="A3567" s="196">
        <f>Sales_Entry!A3567</f>
        <v>0</v>
      </c>
      <c r="B3567" s="197">
        <f>Sales_Entry!B3567</f>
        <v>0</v>
      </c>
      <c r="C3567" s="198">
        <f>Sales_Entry!D3567</f>
        <v>0</v>
      </c>
      <c r="D3567" s="198" t="s">
        <v>1388</v>
      </c>
      <c r="E3567" s="198">
        <f>Sales_Entry!C3567</f>
        <v>0</v>
      </c>
      <c r="F3567" s="198">
        <f>Sales_Entry!E3567</f>
        <v>0</v>
      </c>
      <c r="G3567" s="199">
        <f>N(Sales_Entry!J3567)</f>
        <v>0</v>
      </c>
      <c r="H3567" s="199">
        <v>0</v>
      </c>
      <c r="I3567" s="199">
        <f t="shared" si="55"/>
        <v>0</v>
      </c>
      <c r="J3567" s="200"/>
      <c r="K3567" s="200" t="str" cm="1">
        <f t="array" ref="K3567">IF($C3567="","",IF(AND($C3567=Party_Statement!$C$5,$B3567&gt;=Party_Statement!$C$6,$B3567&lt;=Party_Statement!$E$6),SUMPRODUCT(($C$3:$C3567=Party_Statement!$C$5)*($B$3:$B3567&gt;=Party_Statement!$C$6)*($B$3:$B3567&lt;=Party_Statement!$E$6)),""))</f>
        <v/>
      </c>
    </row>
    <row r="3568" spans="1:11" x14ac:dyDescent="0.2">
      <c r="A3568" s="196">
        <f>Sales_Entry!A3568</f>
        <v>0</v>
      </c>
      <c r="B3568" s="197">
        <f>Sales_Entry!B3568</f>
        <v>0</v>
      </c>
      <c r="C3568" s="198">
        <f>Sales_Entry!D3568</f>
        <v>0</v>
      </c>
      <c r="D3568" s="198" t="s">
        <v>1388</v>
      </c>
      <c r="E3568" s="198">
        <f>Sales_Entry!C3568</f>
        <v>0</v>
      </c>
      <c r="F3568" s="198">
        <f>Sales_Entry!E3568</f>
        <v>0</v>
      </c>
      <c r="G3568" s="199">
        <f>N(Sales_Entry!J3568)</f>
        <v>0</v>
      </c>
      <c r="H3568" s="199">
        <v>0</v>
      </c>
      <c r="I3568" s="199">
        <f t="shared" si="55"/>
        <v>0</v>
      </c>
      <c r="J3568" s="200"/>
      <c r="K3568" s="200" t="str" cm="1">
        <f t="array" ref="K3568">IF($C3568="","",IF(AND($C3568=Party_Statement!$C$5,$B3568&gt;=Party_Statement!$C$6,$B3568&lt;=Party_Statement!$E$6),SUMPRODUCT(($C$3:$C3568=Party_Statement!$C$5)*($B$3:$B3568&gt;=Party_Statement!$C$6)*($B$3:$B3568&lt;=Party_Statement!$E$6)),""))</f>
        <v/>
      </c>
    </row>
    <row r="3569" spans="1:11" x14ac:dyDescent="0.2">
      <c r="A3569" s="196">
        <f>Sales_Entry!A3569</f>
        <v>0</v>
      </c>
      <c r="B3569" s="197">
        <f>Sales_Entry!B3569</f>
        <v>0</v>
      </c>
      <c r="C3569" s="198">
        <f>Sales_Entry!D3569</f>
        <v>0</v>
      </c>
      <c r="D3569" s="198" t="s">
        <v>1388</v>
      </c>
      <c r="E3569" s="198">
        <f>Sales_Entry!C3569</f>
        <v>0</v>
      </c>
      <c r="F3569" s="198">
        <f>Sales_Entry!E3569</f>
        <v>0</v>
      </c>
      <c r="G3569" s="199">
        <f>N(Sales_Entry!J3569)</f>
        <v>0</v>
      </c>
      <c r="H3569" s="199">
        <v>0</v>
      </c>
      <c r="I3569" s="199">
        <f t="shared" si="55"/>
        <v>0</v>
      </c>
      <c r="J3569" s="200"/>
      <c r="K3569" s="200" t="str" cm="1">
        <f t="array" ref="K3569">IF($C3569="","",IF(AND($C3569=Party_Statement!$C$5,$B3569&gt;=Party_Statement!$C$6,$B3569&lt;=Party_Statement!$E$6),SUMPRODUCT(($C$3:$C3569=Party_Statement!$C$5)*($B$3:$B3569&gt;=Party_Statement!$C$6)*($B$3:$B3569&lt;=Party_Statement!$E$6)),""))</f>
        <v/>
      </c>
    </row>
    <row r="3570" spans="1:11" x14ac:dyDescent="0.2">
      <c r="A3570" s="196">
        <f>Sales_Entry!A3570</f>
        <v>0</v>
      </c>
      <c r="B3570" s="197">
        <f>Sales_Entry!B3570</f>
        <v>0</v>
      </c>
      <c r="C3570" s="198">
        <f>Sales_Entry!D3570</f>
        <v>0</v>
      </c>
      <c r="D3570" s="198" t="s">
        <v>1388</v>
      </c>
      <c r="E3570" s="198">
        <f>Sales_Entry!C3570</f>
        <v>0</v>
      </c>
      <c r="F3570" s="198">
        <f>Sales_Entry!E3570</f>
        <v>0</v>
      </c>
      <c r="G3570" s="199">
        <f>N(Sales_Entry!J3570)</f>
        <v>0</v>
      </c>
      <c r="H3570" s="199">
        <v>0</v>
      </c>
      <c r="I3570" s="199">
        <f t="shared" si="55"/>
        <v>0</v>
      </c>
      <c r="J3570" s="200"/>
      <c r="K3570" s="200" t="str" cm="1">
        <f t="array" ref="K3570">IF($C3570="","",IF(AND($C3570=Party_Statement!$C$5,$B3570&gt;=Party_Statement!$C$6,$B3570&lt;=Party_Statement!$E$6),SUMPRODUCT(($C$3:$C3570=Party_Statement!$C$5)*($B$3:$B3570&gt;=Party_Statement!$C$6)*($B$3:$B3570&lt;=Party_Statement!$E$6)),""))</f>
        <v/>
      </c>
    </row>
    <row r="3571" spans="1:11" x14ac:dyDescent="0.2">
      <c r="A3571" s="196">
        <f>Sales_Entry!A3571</f>
        <v>0</v>
      </c>
      <c r="B3571" s="197">
        <f>Sales_Entry!B3571</f>
        <v>0</v>
      </c>
      <c r="C3571" s="198">
        <f>Sales_Entry!D3571</f>
        <v>0</v>
      </c>
      <c r="D3571" s="198" t="s">
        <v>1388</v>
      </c>
      <c r="E3571" s="198">
        <f>Sales_Entry!C3571</f>
        <v>0</v>
      </c>
      <c r="F3571" s="198">
        <f>Sales_Entry!E3571</f>
        <v>0</v>
      </c>
      <c r="G3571" s="199">
        <f>N(Sales_Entry!J3571)</f>
        <v>0</v>
      </c>
      <c r="H3571" s="199">
        <v>0</v>
      </c>
      <c r="I3571" s="199">
        <f t="shared" si="55"/>
        <v>0</v>
      </c>
      <c r="J3571" s="200"/>
      <c r="K3571" s="200" t="str" cm="1">
        <f t="array" ref="K3571">IF($C3571="","",IF(AND($C3571=Party_Statement!$C$5,$B3571&gt;=Party_Statement!$C$6,$B3571&lt;=Party_Statement!$E$6),SUMPRODUCT(($C$3:$C3571=Party_Statement!$C$5)*($B$3:$B3571&gt;=Party_Statement!$C$6)*($B$3:$B3571&lt;=Party_Statement!$E$6)),""))</f>
        <v/>
      </c>
    </row>
    <row r="3572" spans="1:11" x14ac:dyDescent="0.2">
      <c r="A3572" s="196">
        <f>Sales_Entry!A3572</f>
        <v>0</v>
      </c>
      <c r="B3572" s="197">
        <f>Sales_Entry!B3572</f>
        <v>0</v>
      </c>
      <c r="C3572" s="198">
        <f>Sales_Entry!D3572</f>
        <v>0</v>
      </c>
      <c r="D3572" s="198" t="s">
        <v>1388</v>
      </c>
      <c r="E3572" s="198">
        <f>Sales_Entry!C3572</f>
        <v>0</v>
      </c>
      <c r="F3572" s="198">
        <f>Sales_Entry!E3572</f>
        <v>0</v>
      </c>
      <c r="G3572" s="199">
        <f>N(Sales_Entry!J3572)</f>
        <v>0</v>
      </c>
      <c r="H3572" s="199">
        <v>0</v>
      </c>
      <c r="I3572" s="199">
        <f t="shared" si="55"/>
        <v>0</v>
      </c>
      <c r="J3572" s="200"/>
      <c r="K3572" s="200" t="str" cm="1">
        <f t="array" ref="K3572">IF($C3572="","",IF(AND($C3572=Party_Statement!$C$5,$B3572&gt;=Party_Statement!$C$6,$B3572&lt;=Party_Statement!$E$6),SUMPRODUCT(($C$3:$C3572=Party_Statement!$C$5)*($B$3:$B3572&gt;=Party_Statement!$C$6)*($B$3:$B3572&lt;=Party_Statement!$E$6)),""))</f>
        <v/>
      </c>
    </row>
    <row r="3573" spans="1:11" x14ac:dyDescent="0.2">
      <c r="A3573" s="196">
        <f>Sales_Entry!A3573</f>
        <v>0</v>
      </c>
      <c r="B3573" s="197">
        <f>Sales_Entry!B3573</f>
        <v>0</v>
      </c>
      <c r="C3573" s="198">
        <f>Sales_Entry!D3573</f>
        <v>0</v>
      </c>
      <c r="D3573" s="198" t="s">
        <v>1388</v>
      </c>
      <c r="E3573" s="198">
        <f>Sales_Entry!C3573</f>
        <v>0</v>
      </c>
      <c r="F3573" s="198">
        <f>Sales_Entry!E3573</f>
        <v>0</v>
      </c>
      <c r="G3573" s="199">
        <f>N(Sales_Entry!J3573)</f>
        <v>0</v>
      </c>
      <c r="H3573" s="199">
        <v>0</v>
      </c>
      <c r="I3573" s="199">
        <f t="shared" si="55"/>
        <v>0</v>
      </c>
      <c r="J3573" s="200"/>
      <c r="K3573" s="200" t="str" cm="1">
        <f t="array" ref="K3573">IF($C3573="","",IF(AND($C3573=Party_Statement!$C$5,$B3573&gt;=Party_Statement!$C$6,$B3573&lt;=Party_Statement!$E$6),SUMPRODUCT(($C$3:$C3573=Party_Statement!$C$5)*($B$3:$B3573&gt;=Party_Statement!$C$6)*($B$3:$B3573&lt;=Party_Statement!$E$6)),""))</f>
        <v/>
      </c>
    </row>
    <row r="3574" spans="1:11" x14ac:dyDescent="0.2">
      <c r="A3574" s="196">
        <f>Sales_Entry!A3574</f>
        <v>0</v>
      </c>
      <c r="B3574" s="197">
        <f>Sales_Entry!B3574</f>
        <v>0</v>
      </c>
      <c r="C3574" s="198">
        <f>Sales_Entry!D3574</f>
        <v>0</v>
      </c>
      <c r="D3574" s="198" t="s">
        <v>1388</v>
      </c>
      <c r="E3574" s="198">
        <f>Sales_Entry!C3574</f>
        <v>0</v>
      </c>
      <c r="F3574" s="198">
        <f>Sales_Entry!E3574</f>
        <v>0</v>
      </c>
      <c r="G3574" s="199">
        <f>N(Sales_Entry!J3574)</f>
        <v>0</v>
      </c>
      <c r="H3574" s="199">
        <v>0</v>
      </c>
      <c r="I3574" s="199">
        <f t="shared" si="55"/>
        <v>0</v>
      </c>
      <c r="J3574" s="200"/>
      <c r="K3574" s="200" t="str" cm="1">
        <f t="array" ref="K3574">IF($C3574="","",IF(AND($C3574=Party_Statement!$C$5,$B3574&gt;=Party_Statement!$C$6,$B3574&lt;=Party_Statement!$E$6),SUMPRODUCT(($C$3:$C3574=Party_Statement!$C$5)*($B$3:$B3574&gt;=Party_Statement!$C$6)*($B$3:$B3574&lt;=Party_Statement!$E$6)),""))</f>
        <v/>
      </c>
    </row>
    <row r="3575" spans="1:11" x14ac:dyDescent="0.2">
      <c r="A3575" s="196">
        <f>Sales_Entry!A3575</f>
        <v>0</v>
      </c>
      <c r="B3575" s="197">
        <f>Sales_Entry!B3575</f>
        <v>0</v>
      </c>
      <c r="C3575" s="198">
        <f>Sales_Entry!D3575</f>
        <v>0</v>
      </c>
      <c r="D3575" s="198" t="s">
        <v>1388</v>
      </c>
      <c r="E3575" s="198">
        <f>Sales_Entry!C3575</f>
        <v>0</v>
      </c>
      <c r="F3575" s="198">
        <f>Sales_Entry!E3575</f>
        <v>0</v>
      </c>
      <c r="G3575" s="199">
        <f>N(Sales_Entry!J3575)</f>
        <v>0</v>
      </c>
      <c r="H3575" s="199">
        <v>0</v>
      </c>
      <c r="I3575" s="199">
        <f t="shared" si="55"/>
        <v>0</v>
      </c>
      <c r="J3575" s="200"/>
      <c r="K3575" s="200" t="str" cm="1">
        <f t="array" ref="K3575">IF($C3575="","",IF(AND($C3575=Party_Statement!$C$5,$B3575&gt;=Party_Statement!$C$6,$B3575&lt;=Party_Statement!$E$6),SUMPRODUCT(($C$3:$C3575=Party_Statement!$C$5)*($B$3:$B3575&gt;=Party_Statement!$C$6)*($B$3:$B3575&lt;=Party_Statement!$E$6)),""))</f>
        <v/>
      </c>
    </row>
    <row r="3576" spans="1:11" x14ac:dyDescent="0.2">
      <c r="A3576" s="196">
        <f>Sales_Entry!A3576</f>
        <v>0</v>
      </c>
      <c r="B3576" s="197">
        <f>Sales_Entry!B3576</f>
        <v>0</v>
      </c>
      <c r="C3576" s="198">
        <f>Sales_Entry!D3576</f>
        <v>0</v>
      </c>
      <c r="D3576" s="198" t="s">
        <v>1388</v>
      </c>
      <c r="E3576" s="198">
        <f>Sales_Entry!C3576</f>
        <v>0</v>
      </c>
      <c r="F3576" s="198">
        <f>Sales_Entry!E3576</f>
        <v>0</v>
      </c>
      <c r="G3576" s="199">
        <f>N(Sales_Entry!J3576)</f>
        <v>0</v>
      </c>
      <c r="H3576" s="199">
        <v>0</v>
      </c>
      <c r="I3576" s="199">
        <f t="shared" si="55"/>
        <v>0</v>
      </c>
      <c r="J3576" s="200"/>
      <c r="K3576" s="200" t="str" cm="1">
        <f t="array" ref="K3576">IF($C3576="","",IF(AND($C3576=Party_Statement!$C$5,$B3576&gt;=Party_Statement!$C$6,$B3576&lt;=Party_Statement!$E$6),SUMPRODUCT(($C$3:$C3576=Party_Statement!$C$5)*($B$3:$B3576&gt;=Party_Statement!$C$6)*($B$3:$B3576&lt;=Party_Statement!$E$6)),""))</f>
        <v/>
      </c>
    </row>
    <row r="3577" spans="1:11" x14ac:dyDescent="0.2">
      <c r="A3577" s="196">
        <f>Sales_Entry!A3577</f>
        <v>0</v>
      </c>
      <c r="B3577" s="197">
        <f>Sales_Entry!B3577</f>
        <v>0</v>
      </c>
      <c r="C3577" s="198">
        <f>Sales_Entry!D3577</f>
        <v>0</v>
      </c>
      <c r="D3577" s="198" t="s">
        <v>1388</v>
      </c>
      <c r="E3577" s="198">
        <f>Sales_Entry!C3577</f>
        <v>0</v>
      </c>
      <c r="F3577" s="198">
        <f>Sales_Entry!E3577</f>
        <v>0</v>
      </c>
      <c r="G3577" s="199">
        <f>N(Sales_Entry!J3577)</f>
        <v>0</v>
      </c>
      <c r="H3577" s="199">
        <v>0</v>
      </c>
      <c r="I3577" s="199">
        <f t="shared" si="55"/>
        <v>0</v>
      </c>
      <c r="J3577" s="200"/>
      <c r="K3577" s="200" t="str" cm="1">
        <f t="array" ref="K3577">IF($C3577="","",IF(AND($C3577=Party_Statement!$C$5,$B3577&gt;=Party_Statement!$C$6,$B3577&lt;=Party_Statement!$E$6),SUMPRODUCT(($C$3:$C3577=Party_Statement!$C$5)*($B$3:$B3577&gt;=Party_Statement!$C$6)*($B$3:$B3577&lt;=Party_Statement!$E$6)),""))</f>
        <v/>
      </c>
    </row>
    <row r="3578" spans="1:11" x14ac:dyDescent="0.2">
      <c r="A3578" s="196">
        <f>Sales_Entry!A3578</f>
        <v>0</v>
      </c>
      <c r="B3578" s="197">
        <f>Sales_Entry!B3578</f>
        <v>0</v>
      </c>
      <c r="C3578" s="198">
        <f>Sales_Entry!D3578</f>
        <v>0</v>
      </c>
      <c r="D3578" s="198" t="s">
        <v>1388</v>
      </c>
      <c r="E3578" s="198">
        <f>Sales_Entry!C3578</f>
        <v>0</v>
      </c>
      <c r="F3578" s="198">
        <f>Sales_Entry!E3578</f>
        <v>0</v>
      </c>
      <c r="G3578" s="199">
        <f>N(Sales_Entry!J3578)</f>
        <v>0</v>
      </c>
      <c r="H3578" s="199">
        <v>0</v>
      </c>
      <c r="I3578" s="199">
        <f t="shared" si="55"/>
        <v>0</v>
      </c>
      <c r="J3578" s="200"/>
      <c r="K3578" s="200" t="str" cm="1">
        <f t="array" ref="K3578">IF($C3578="","",IF(AND($C3578=Party_Statement!$C$5,$B3578&gt;=Party_Statement!$C$6,$B3578&lt;=Party_Statement!$E$6),SUMPRODUCT(($C$3:$C3578=Party_Statement!$C$5)*($B$3:$B3578&gt;=Party_Statement!$C$6)*($B$3:$B3578&lt;=Party_Statement!$E$6)),""))</f>
        <v/>
      </c>
    </row>
    <row r="3579" spans="1:11" x14ac:dyDescent="0.2">
      <c r="A3579" s="196">
        <f>Sales_Entry!A3579</f>
        <v>0</v>
      </c>
      <c r="B3579" s="197">
        <f>Sales_Entry!B3579</f>
        <v>0</v>
      </c>
      <c r="C3579" s="198">
        <f>Sales_Entry!D3579</f>
        <v>0</v>
      </c>
      <c r="D3579" s="198" t="s">
        <v>1388</v>
      </c>
      <c r="E3579" s="198">
        <f>Sales_Entry!C3579</f>
        <v>0</v>
      </c>
      <c r="F3579" s="198">
        <f>Sales_Entry!E3579</f>
        <v>0</v>
      </c>
      <c r="G3579" s="199">
        <f>N(Sales_Entry!J3579)</f>
        <v>0</v>
      </c>
      <c r="H3579" s="199">
        <v>0</v>
      </c>
      <c r="I3579" s="199">
        <f t="shared" si="55"/>
        <v>0</v>
      </c>
      <c r="J3579" s="200"/>
      <c r="K3579" s="200" t="str" cm="1">
        <f t="array" ref="K3579">IF($C3579="","",IF(AND($C3579=Party_Statement!$C$5,$B3579&gt;=Party_Statement!$C$6,$B3579&lt;=Party_Statement!$E$6),SUMPRODUCT(($C$3:$C3579=Party_Statement!$C$5)*($B$3:$B3579&gt;=Party_Statement!$C$6)*($B$3:$B3579&lt;=Party_Statement!$E$6)),""))</f>
        <v/>
      </c>
    </row>
    <row r="3580" spans="1:11" x14ac:dyDescent="0.2">
      <c r="A3580" s="196">
        <f>Sales_Entry!A3580</f>
        <v>0</v>
      </c>
      <c r="B3580" s="197">
        <f>Sales_Entry!B3580</f>
        <v>0</v>
      </c>
      <c r="C3580" s="198">
        <f>Sales_Entry!D3580</f>
        <v>0</v>
      </c>
      <c r="D3580" s="198" t="s">
        <v>1388</v>
      </c>
      <c r="E3580" s="198">
        <f>Sales_Entry!C3580</f>
        <v>0</v>
      </c>
      <c r="F3580" s="198">
        <f>Sales_Entry!E3580</f>
        <v>0</v>
      </c>
      <c r="G3580" s="199">
        <f>N(Sales_Entry!J3580)</f>
        <v>0</v>
      </c>
      <c r="H3580" s="199">
        <v>0</v>
      </c>
      <c r="I3580" s="199">
        <f t="shared" si="55"/>
        <v>0</v>
      </c>
      <c r="J3580" s="200"/>
      <c r="K3580" s="200" t="str" cm="1">
        <f t="array" ref="K3580">IF($C3580="","",IF(AND($C3580=Party_Statement!$C$5,$B3580&gt;=Party_Statement!$C$6,$B3580&lt;=Party_Statement!$E$6),SUMPRODUCT(($C$3:$C3580=Party_Statement!$C$5)*($B$3:$B3580&gt;=Party_Statement!$C$6)*($B$3:$B3580&lt;=Party_Statement!$E$6)),""))</f>
        <v/>
      </c>
    </row>
    <row r="3581" spans="1:11" x14ac:dyDescent="0.2">
      <c r="A3581" s="196">
        <f>Sales_Entry!A3581</f>
        <v>0</v>
      </c>
      <c r="B3581" s="197">
        <f>Sales_Entry!B3581</f>
        <v>0</v>
      </c>
      <c r="C3581" s="198">
        <f>Sales_Entry!D3581</f>
        <v>0</v>
      </c>
      <c r="D3581" s="198" t="s">
        <v>1388</v>
      </c>
      <c r="E3581" s="198">
        <f>Sales_Entry!C3581</f>
        <v>0</v>
      </c>
      <c r="F3581" s="198">
        <f>Sales_Entry!E3581</f>
        <v>0</v>
      </c>
      <c r="G3581" s="199">
        <f>N(Sales_Entry!J3581)</f>
        <v>0</v>
      </c>
      <c r="H3581" s="199">
        <v>0</v>
      </c>
      <c r="I3581" s="199">
        <f t="shared" si="55"/>
        <v>0</v>
      </c>
      <c r="J3581" s="200"/>
      <c r="K3581" s="200" t="str" cm="1">
        <f t="array" ref="K3581">IF($C3581="","",IF(AND($C3581=Party_Statement!$C$5,$B3581&gt;=Party_Statement!$C$6,$B3581&lt;=Party_Statement!$E$6),SUMPRODUCT(($C$3:$C3581=Party_Statement!$C$5)*($B$3:$B3581&gt;=Party_Statement!$C$6)*($B$3:$B3581&lt;=Party_Statement!$E$6)),""))</f>
        <v/>
      </c>
    </row>
    <row r="3582" spans="1:11" x14ac:dyDescent="0.2">
      <c r="A3582" s="196">
        <f>Sales_Entry!A3582</f>
        <v>0</v>
      </c>
      <c r="B3582" s="197">
        <f>Sales_Entry!B3582</f>
        <v>0</v>
      </c>
      <c r="C3582" s="198">
        <f>Sales_Entry!D3582</f>
        <v>0</v>
      </c>
      <c r="D3582" s="198" t="s">
        <v>1388</v>
      </c>
      <c r="E3582" s="198">
        <f>Sales_Entry!C3582</f>
        <v>0</v>
      </c>
      <c r="F3582" s="198">
        <f>Sales_Entry!E3582</f>
        <v>0</v>
      </c>
      <c r="G3582" s="199">
        <f>N(Sales_Entry!J3582)</f>
        <v>0</v>
      </c>
      <c r="H3582" s="199">
        <v>0</v>
      </c>
      <c r="I3582" s="199">
        <f t="shared" si="55"/>
        <v>0</v>
      </c>
      <c r="J3582" s="200"/>
      <c r="K3582" s="200" t="str" cm="1">
        <f t="array" ref="K3582">IF($C3582="","",IF(AND($C3582=Party_Statement!$C$5,$B3582&gt;=Party_Statement!$C$6,$B3582&lt;=Party_Statement!$E$6),SUMPRODUCT(($C$3:$C3582=Party_Statement!$C$5)*($B$3:$B3582&gt;=Party_Statement!$C$6)*($B$3:$B3582&lt;=Party_Statement!$E$6)),""))</f>
        <v/>
      </c>
    </row>
    <row r="3583" spans="1:11" x14ac:dyDescent="0.2">
      <c r="A3583" s="196">
        <f>Sales_Entry!A3583</f>
        <v>0</v>
      </c>
      <c r="B3583" s="197">
        <f>Sales_Entry!B3583</f>
        <v>0</v>
      </c>
      <c r="C3583" s="198">
        <f>Sales_Entry!D3583</f>
        <v>0</v>
      </c>
      <c r="D3583" s="198" t="s">
        <v>1388</v>
      </c>
      <c r="E3583" s="198">
        <f>Sales_Entry!C3583</f>
        <v>0</v>
      </c>
      <c r="F3583" s="198">
        <f>Sales_Entry!E3583</f>
        <v>0</v>
      </c>
      <c r="G3583" s="199">
        <f>N(Sales_Entry!J3583)</f>
        <v>0</v>
      </c>
      <c r="H3583" s="199">
        <v>0</v>
      </c>
      <c r="I3583" s="199">
        <f t="shared" si="55"/>
        <v>0</v>
      </c>
      <c r="J3583" s="200"/>
      <c r="K3583" s="200" t="str" cm="1">
        <f t="array" ref="K3583">IF($C3583="","",IF(AND($C3583=Party_Statement!$C$5,$B3583&gt;=Party_Statement!$C$6,$B3583&lt;=Party_Statement!$E$6),SUMPRODUCT(($C$3:$C3583=Party_Statement!$C$5)*($B$3:$B3583&gt;=Party_Statement!$C$6)*($B$3:$B3583&lt;=Party_Statement!$E$6)),""))</f>
        <v/>
      </c>
    </row>
    <row r="3584" spans="1:11" x14ac:dyDescent="0.2">
      <c r="A3584" s="196">
        <f>Sales_Entry!A3584</f>
        <v>0</v>
      </c>
      <c r="B3584" s="197">
        <f>Sales_Entry!B3584</f>
        <v>0</v>
      </c>
      <c r="C3584" s="198">
        <f>Sales_Entry!D3584</f>
        <v>0</v>
      </c>
      <c r="D3584" s="198" t="s">
        <v>1388</v>
      </c>
      <c r="E3584" s="198">
        <f>Sales_Entry!C3584</f>
        <v>0</v>
      </c>
      <c r="F3584" s="198">
        <f>Sales_Entry!E3584</f>
        <v>0</v>
      </c>
      <c r="G3584" s="199">
        <f>N(Sales_Entry!J3584)</f>
        <v>0</v>
      </c>
      <c r="H3584" s="199">
        <v>0</v>
      </c>
      <c r="I3584" s="199">
        <f t="shared" si="55"/>
        <v>0</v>
      </c>
      <c r="J3584" s="200"/>
      <c r="K3584" s="200" t="str" cm="1">
        <f t="array" ref="K3584">IF($C3584="","",IF(AND($C3584=Party_Statement!$C$5,$B3584&gt;=Party_Statement!$C$6,$B3584&lt;=Party_Statement!$E$6),SUMPRODUCT(($C$3:$C3584=Party_Statement!$C$5)*($B$3:$B3584&gt;=Party_Statement!$C$6)*($B$3:$B3584&lt;=Party_Statement!$E$6)),""))</f>
        <v/>
      </c>
    </row>
    <row r="3585" spans="1:11" x14ac:dyDescent="0.2">
      <c r="A3585" s="196">
        <f>Sales_Entry!A3585</f>
        <v>0</v>
      </c>
      <c r="B3585" s="197">
        <f>Sales_Entry!B3585</f>
        <v>0</v>
      </c>
      <c r="C3585" s="198">
        <f>Sales_Entry!D3585</f>
        <v>0</v>
      </c>
      <c r="D3585" s="198" t="s">
        <v>1388</v>
      </c>
      <c r="E3585" s="198">
        <f>Sales_Entry!C3585</f>
        <v>0</v>
      </c>
      <c r="F3585" s="198">
        <f>Sales_Entry!E3585</f>
        <v>0</v>
      </c>
      <c r="G3585" s="199">
        <f>N(Sales_Entry!J3585)</f>
        <v>0</v>
      </c>
      <c r="H3585" s="199">
        <v>0</v>
      </c>
      <c r="I3585" s="199">
        <f t="shared" si="55"/>
        <v>0</v>
      </c>
      <c r="J3585" s="200"/>
      <c r="K3585" s="200" t="str" cm="1">
        <f t="array" ref="K3585">IF($C3585="","",IF(AND($C3585=Party_Statement!$C$5,$B3585&gt;=Party_Statement!$C$6,$B3585&lt;=Party_Statement!$E$6),SUMPRODUCT(($C$3:$C3585=Party_Statement!$C$5)*($B$3:$B3585&gt;=Party_Statement!$C$6)*($B$3:$B3585&lt;=Party_Statement!$E$6)),""))</f>
        <v/>
      </c>
    </row>
    <row r="3586" spans="1:11" x14ac:dyDescent="0.2">
      <c r="A3586" s="196">
        <f>Sales_Entry!A3586</f>
        <v>0</v>
      </c>
      <c r="B3586" s="197">
        <f>Sales_Entry!B3586</f>
        <v>0</v>
      </c>
      <c r="C3586" s="198">
        <f>Sales_Entry!D3586</f>
        <v>0</v>
      </c>
      <c r="D3586" s="198" t="s">
        <v>1388</v>
      </c>
      <c r="E3586" s="198">
        <f>Sales_Entry!C3586</f>
        <v>0</v>
      </c>
      <c r="F3586" s="198">
        <f>Sales_Entry!E3586</f>
        <v>0</v>
      </c>
      <c r="G3586" s="199">
        <f>N(Sales_Entry!J3586)</f>
        <v>0</v>
      </c>
      <c r="H3586" s="199">
        <v>0</v>
      </c>
      <c r="I3586" s="199">
        <f t="shared" si="55"/>
        <v>0</v>
      </c>
      <c r="J3586" s="200"/>
      <c r="K3586" s="200" t="str" cm="1">
        <f t="array" ref="K3586">IF($C3586="","",IF(AND($C3586=Party_Statement!$C$5,$B3586&gt;=Party_Statement!$C$6,$B3586&lt;=Party_Statement!$E$6),SUMPRODUCT(($C$3:$C3586=Party_Statement!$C$5)*($B$3:$B3586&gt;=Party_Statement!$C$6)*($B$3:$B3586&lt;=Party_Statement!$E$6)),""))</f>
        <v/>
      </c>
    </row>
    <row r="3587" spans="1:11" x14ac:dyDescent="0.2">
      <c r="A3587" s="196">
        <f>Sales_Entry!A3587</f>
        <v>0</v>
      </c>
      <c r="B3587" s="197">
        <f>Sales_Entry!B3587</f>
        <v>0</v>
      </c>
      <c r="C3587" s="198">
        <f>Sales_Entry!D3587</f>
        <v>0</v>
      </c>
      <c r="D3587" s="198" t="s">
        <v>1388</v>
      </c>
      <c r="E3587" s="198">
        <f>Sales_Entry!C3587</f>
        <v>0</v>
      </c>
      <c r="F3587" s="198">
        <f>Sales_Entry!E3587</f>
        <v>0</v>
      </c>
      <c r="G3587" s="199">
        <f>N(Sales_Entry!J3587)</f>
        <v>0</v>
      </c>
      <c r="H3587" s="199">
        <v>0</v>
      </c>
      <c r="I3587" s="199">
        <f t="shared" si="55"/>
        <v>0</v>
      </c>
      <c r="J3587" s="200"/>
      <c r="K3587" s="200" t="str" cm="1">
        <f t="array" ref="K3587">IF($C3587="","",IF(AND($C3587=Party_Statement!$C$5,$B3587&gt;=Party_Statement!$C$6,$B3587&lt;=Party_Statement!$E$6),SUMPRODUCT(($C$3:$C3587=Party_Statement!$C$5)*($B$3:$B3587&gt;=Party_Statement!$C$6)*($B$3:$B3587&lt;=Party_Statement!$E$6)),""))</f>
        <v/>
      </c>
    </row>
    <row r="3588" spans="1:11" x14ac:dyDescent="0.2">
      <c r="A3588" s="196">
        <f>Sales_Entry!A3588</f>
        <v>0</v>
      </c>
      <c r="B3588" s="197">
        <f>Sales_Entry!B3588</f>
        <v>0</v>
      </c>
      <c r="C3588" s="198">
        <f>Sales_Entry!D3588</f>
        <v>0</v>
      </c>
      <c r="D3588" s="198" t="s">
        <v>1388</v>
      </c>
      <c r="E3588" s="198">
        <f>Sales_Entry!C3588</f>
        <v>0</v>
      </c>
      <c r="F3588" s="198">
        <f>Sales_Entry!E3588</f>
        <v>0</v>
      </c>
      <c r="G3588" s="199">
        <f>N(Sales_Entry!J3588)</f>
        <v>0</v>
      </c>
      <c r="H3588" s="199">
        <v>0</v>
      </c>
      <c r="I3588" s="199">
        <f t="shared" ref="I3588:I3651" si="56">IF($C3588="","",$G3588-$H3588)</f>
        <v>0</v>
      </c>
      <c r="J3588" s="200"/>
      <c r="K3588" s="200" t="str" cm="1">
        <f t="array" ref="K3588">IF($C3588="","",IF(AND($C3588=Party_Statement!$C$5,$B3588&gt;=Party_Statement!$C$6,$B3588&lt;=Party_Statement!$E$6),SUMPRODUCT(($C$3:$C3588=Party_Statement!$C$5)*($B$3:$B3588&gt;=Party_Statement!$C$6)*($B$3:$B3588&lt;=Party_Statement!$E$6)),""))</f>
        <v/>
      </c>
    </row>
    <row r="3589" spans="1:11" x14ac:dyDescent="0.2">
      <c r="A3589" s="196">
        <f>Sales_Entry!A3589</f>
        <v>0</v>
      </c>
      <c r="B3589" s="197">
        <f>Sales_Entry!B3589</f>
        <v>0</v>
      </c>
      <c r="C3589" s="198">
        <f>Sales_Entry!D3589</f>
        <v>0</v>
      </c>
      <c r="D3589" s="198" t="s">
        <v>1388</v>
      </c>
      <c r="E3589" s="198">
        <f>Sales_Entry!C3589</f>
        <v>0</v>
      </c>
      <c r="F3589" s="198">
        <f>Sales_Entry!E3589</f>
        <v>0</v>
      </c>
      <c r="G3589" s="199">
        <f>N(Sales_Entry!J3589)</f>
        <v>0</v>
      </c>
      <c r="H3589" s="199">
        <v>0</v>
      </c>
      <c r="I3589" s="199">
        <f t="shared" si="56"/>
        <v>0</v>
      </c>
      <c r="J3589" s="200"/>
      <c r="K3589" s="200" t="str" cm="1">
        <f t="array" ref="K3589">IF($C3589="","",IF(AND($C3589=Party_Statement!$C$5,$B3589&gt;=Party_Statement!$C$6,$B3589&lt;=Party_Statement!$E$6),SUMPRODUCT(($C$3:$C3589=Party_Statement!$C$5)*($B$3:$B3589&gt;=Party_Statement!$C$6)*($B$3:$B3589&lt;=Party_Statement!$E$6)),""))</f>
        <v/>
      </c>
    </row>
    <row r="3590" spans="1:11" x14ac:dyDescent="0.2">
      <c r="A3590" s="196">
        <f>Sales_Entry!A3590</f>
        <v>0</v>
      </c>
      <c r="B3590" s="197">
        <f>Sales_Entry!B3590</f>
        <v>0</v>
      </c>
      <c r="C3590" s="198">
        <f>Sales_Entry!D3590</f>
        <v>0</v>
      </c>
      <c r="D3590" s="198" t="s">
        <v>1388</v>
      </c>
      <c r="E3590" s="198">
        <f>Sales_Entry!C3590</f>
        <v>0</v>
      </c>
      <c r="F3590" s="198">
        <f>Sales_Entry!E3590</f>
        <v>0</v>
      </c>
      <c r="G3590" s="199">
        <f>N(Sales_Entry!J3590)</f>
        <v>0</v>
      </c>
      <c r="H3590" s="199">
        <v>0</v>
      </c>
      <c r="I3590" s="199">
        <f t="shared" si="56"/>
        <v>0</v>
      </c>
      <c r="J3590" s="200"/>
      <c r="K3590" s="200" t="str" cm="1">
        <f t="array" ref="K3590">IF($C3590="","",IF(AND($C3590=Party_Statement!$C$5,$B3590&gt;=Party_Statement!$C$6,$B3590&lt;=Party_Statement!$E$6),SUMPRODUCT(($C$3:$C3590=Party_Statement!$C$5)*($B$3:$B3590&gt;=Party_Statement!$C$6)*($B$3:$B3590&lt;=Party_Statement!$E$6)),""))</f>
        <v/>
      </c>
    </row>
    <row r="3591" spans="1:11" x14ac:dyDescent="0.2">
      <c r="A3591" s="196">
        <f>Sales_Entry!A3591</f>
        <v>0</v>
      </c>
      <c r="B3591" s="197">
        <f>Sales_Entry!B3591</f>
        <v>0</v>
      </c>
      <c r="C3591" s="198">
        <f>Sales_Entry!D3591</f>
        <v>0</v>
      </c>
      <c r="D3591" s="198" t="s">
        <v>1388</v>
      </c>
      <c r="E3591" s="198">
        <f>Sales_Entry!C3591</f>
        <v>0</v>
      </c>
      <c r="F3591" s="198">
        <f>Sales_Entry!E3591</f>
        <v>0</v>
      </c>
      <c r="G3591" s="199">
        <f>N(Sales_Entry!J3591)</f>
        <v>0</v>
      </c>
      <c r="H3591" s="199">
        <v>0</v>
      </c>
      <c r="I3591" s="199">
        <f t="shared" si="56"/>
        <v>0</v>
      </c>
      <c r="J3591" s="200"/>
      <c r="K3591" s="200" t="str" cm="1">
        <f t="array" ref="K3591">IF($C3591="","",IF(AND($C3591=Party_Statement!$C$5,$B3591&gt;=Party_Statement!$C$6,$B3591&lt;=Party_Statement!$E$6),SUMPRODUCT(($C$3:$C3591=Party_Statement!$C$5)*($B$3:$B3591&gt;=Party_Statement!$C$6)*($B$3:$B3591&lt;=Party_Statement!$E$6)),""))</f>
        <v/>
      </c>
    </row>
    <row r="3592" spans="1:11" x14ac:dyDescent="0.2">
      <c r="A3592" s="196">
        <f>Sales_Entry!A3592</f>
        <v>0</v>
      </c>
      <c r="B3592" s="197">
        <f>Sales_Entry!B3592</f>
        <v>0</v>
      </c>
      <c r="C3592" s="198">
        <f>Sales_Entry!D3592</f>
        <v>0</v>
      </c>
      <c r="D3592" s="198" t="s">
        <v>1388</v>
      </c>
      <c r="E3592" s="198">
        <f>Sales_Entry!C3592</f>
        <v>0</v>
      </c>
      <c r="F3592" s="198">
        <f>Sales_Entry!E3592</f>
        <v>0</v>
      </c>
      <c r="G3592" s="199">
        <f>N(Sales_Entry!J3592)</f>
        <v>0</v>
      </c>
      <c r="H3592" s="199">
        <v>0</v>
      </c>
      <c r="I3592" s="199">
        <f t="shared" si="56"/>
        <v>0</v>
      </c>
      <c r="J3592" s="200"/>
      <c r="K3592" s="200" t="str" cm="1">
        <f t="array" ref="K3592">IF($C3592="","",IF(AND($C3592=Party_Statement!$C$5,$B3592&gt;=Party_Statement!$C$6,$B3592&lt;=Party_Statement!$E$6),SUMPRODUCT(($C$3:$C3592=Party_Statement!$C$5)*($B$3:$B3592&gt;=Party_Statement!$C$6)*($B$3:$B3592&lt;=Party_Statement!$E$6)),""))</f>
        <v/>
      </c>
    </row>
    <row r="3593" spans="1:11" x14ac:dyDescent="0.2">
      <c r="A3593" s="196">
        <f>Sales_Entry!A3593</f>
        <v>0</v>
      </c>
      <c r="B3593" s="197">
        <f>Sales_Entry!B3593</f>
        <v>0</v>
      </c>
      <c r="C3593" s="198">
        <f>Sales_Entry!D3593</f>
        <v>0</v>
      </c>
      <c r="D3593" s="198" t="s">
        <v>1388</v>
      </c>
      <c r="E3593" s="198">
        <f>Sales_Entry!C3593</f>
        <v>0</v>
      </c>
      <c r="F3593" s="198">
        <f>Sales_Entry!E3593</f>
        <v>0</v>
      </c>
      <c r="G3593" s="199">
        <f>N(Sales_Entry!J3593)</f>
        <v>0</v>
      </c>
      <c r="H3593" s="199">
        <v>0</v>
      </c>
      <c r="I3593" s="199">
        <f t="shared" si="56"/>
        <v>0</v>
      </c>
      <c r="J3593" s="200"/>
      <c r="K3593" s="200" t="str" cm="1">
        <f t="array" ref="K3593">IF($C3593="","",IF(AND($C3593=Party_Statement!$C$5,$B3593&gt;=Party_Statement!$C$6,$B3593&lt;=Party_Statement!$E$6),SUMPRODUCT(($C$3:$C3593=Party_Statement!$C$5)*($B$3:$B3593&gt;=Party_Statement!$C$6)*($B$3:$B3593&lt;=Party_Statement!$E$6)),""))</f>
        <v/>
      </c>
    </row>
    <row r="3594" spans="1:11" x14ac:dyDescent="0.2">
      <c r="A3594" s="196">
        <f>Sales_Entry!A3594</f>
        <v>0</v>
      </c>
      <c r="B3594" s="197">
        <f>Sales_Entry!B3594</f>
        <v>0</v>
      </c>
      <c r="C3594" s="198">
        <f>Sales_Entry!D3594</f>
        <v>0</v>
      </c>
      <c r="D3594" s="198" t="s">
        <v>1388</v>
      </c>
      <c r="E3594" s="198">
        <f>Sales_Entry!C3594</f>
        <v>0</v>
      </c>
      <c r="F3594" s="198">
        <f>Sales_Entry!E3594</f>
        <v>0</v>
      </c>
      <c r="G3594" s="199">
        <f>N(Sales_Entry!J3594)</f>
        <v>0</v>
      </c>
      <c r="H3594" s="199">
        <v>0</v>
      </c>
      <c r="I3594" s="199">
        <f t="shared" si="56"/>
        <v>0</v>
      </c>
      <c r="J3594" s="200"/>
      <c r="K3594" s="200" t="str" cm="1">
        <f t="array" ref="K3594">IF($C3594="","",IF(AND($C3594=Party_Statement!$C$5,$B3594&gt;=Party_Statement!$C$6,$B3594&lt;=Party_Statement!$E$6),SUMPRODUCT(($C$3:$C3594=Party_Statement!$C$5)*($B$3:$B3594&gt;=Party_Statement!$C$6)*($B$3:$B3594&lt;=Party_Statement!$E$6)),""))</f>
        <v/>
      </c>
    </row>
    <row r="3595" spans="1:11" x14ac:dyDescent="0.2">
      <c r="A3595" s="196">
        <f>Sales_Entry!A3595</f>
        <v>0</v>
      </c>
      <c r="B3595" s="197">
        <f>Sales_Entry!B3595</f>
        <v>0</v>
      </c>
      <c r="C3595" s="198">
        <f>Sales_Entry!D3595</f>
        <v>0</v>
      </c>
      <c r="D3595" s="198" t="s">
        <v>1388</v>
      </c>
      <c r="E3595" s="198">
        <f>Sales_Entry!C3595</f>
        <v>0</v>
      </c>
      <c r="F3595" s="198">
        <f>Sales_Entry!E3595</f>
        <v>0</v>
      </c>
      <c r="G3595" s="199">
        <f>N(Sales_Entry!J3595)</f>
        <v>0</v>
      </c>
      <c r="H3595" s="199">
        <v>0</v>
      </c>
      <c r="I3595" s="199">
        <f t="shared" si="56"/>
        <v>0</v>
      </c>
      <c r="J3595" s="200"/>
      <c r="K3595" s="200" t="str" cm="1">
        <f t="array" ref="K3595">IF($C3595="","",IF(AND($C3595=Party_Statement!$C$5,$B3595&gt;=Party_Statement!$C$6,$B3595&lt;=Party_Statement!$E$6),SUMPRODUCT(($C$3:$C3595=Party_Statement!$C$5)*($B$3:$B3595&gt;=Party_Statement!$C$6)*($B$3:$B3595&lt;=Party_Statement!$E$6)),""))</f>
        <v/>
      </c>
    </row>
    <row r="3596" spans="1:11" x14ac:dyDescent="0.2">
      <c r="A3596" s="196">
        <f>Sales_Entry!A3596</f>
        <v>0</v>
      </c>
      <c r="B3596" s="197">
        <f>Sales_Entry!B3596</f>
        <v>0</v>
      </c>
      <c r="C3596" s="198">
        <f>Sales_Entry!D3596</f>
        <v>0</v>
      </c>
      <c r="D3596" s="198" t="s">
        <v>1388</v>
      </c>
      <c r="E3596" s="198">
        <f>Sales_Entry!C3596</f>
        <v>0</v>
      </c>
      <c r="F3596" s="198">
        <f>Sales_Entry!E3596</f>
        <v>0</v>
      </c>
      <c r="G3596" s="199">
        <f>N(Sales_Entry!J3596)</f>
        <v>0</v>
      </c>
      <c r="H3596" s="199">
        <v>0</v>
      </c>
      <c r="I3596" s="199">
        <f t="shared" si="56"/>
        <v>0</v>
      </c>
      <c r="J3596" s="200"/>
      <c r="K3596" s="200" t="str" cm="1">
        <f t="array" ref="K3596">IF($C3596="","",IF(AND($C3596=Party_Statement!$C$5,$B3596&gt;=Party_Statement!$C$6,$B3596&lt;=Party_Statement!$E$6),SUMPRODUCT(($C$3:$C3596=Party_Statement!$C$5)*($B$3:$B3596&gt;=Party_Statement!$C$6)*($B$3:$B3596&lt;=Party_Statement!$E$6)),""))</f>
        <v/>
      </c>
    </row>
    <row r="3597" spans="1:11" x14ac:dyDescent="0.2">
      <c r="A3597" s="196">
        <f>Sales_Entry!A3597</f>
        <v>0</v>
      </c>
      <c r="B3597" s="197">
        <f>Sales_Entry!B3597</f>
        <v>0</v>
      </c>
      <c r="C3597" s="198">
        <f>Sales_Entry!D3597</f>
        <v>0</v>
      </c>
      <c r="D3597" s="198" t="s">
        <v>1388</v>
      </c>
      <c r="E3597" s="198">
        <f>Sales_Entry!C3597</f>
        <v>0</v>
      </c>
      <c r="F3597" s="198">
        <f>Sales_Entry!E3597</f>
        <v>0</v>
      </c>
      <c r="G3597" s="199">
        <f>N(Sales_Entry!J3597)</f>
        <v>0</v>
      </c>
      <c r="H3597" s="199">
        <v>0</v>
      </c>
      <c r="I3597" s="199">
        <f t="shared" si="56"/>
        <v>0</v>
      </c>
      <c r="J3597" s="200"/>
      <c r="K3597" s="200" t="str" cm="1">
        <f t="array" ref="K3597">IF($C3597="","",IF(AND($C3597=Party_Statement!$C$5,$B3597&gt;=Party_Statement!$C$6,$B3597&lt;=Party_Statement!$E$6),SUMPRODUCT(($C$3:$C3597=Party_Statement!$C$5)*($B$3:$B3597&gt;=Party_Statement!$C$6)*($B$3:$B3597&lt;=Party_Statement!$E$6)),""))</f>
        <v/>
      </c>
    </row>
    <row r="3598" spans="1:11" x14ac:dyDescent="0.2">
      <c r="A3598" s="196">
        <f>Sales_Entry!A3598</f>
        <v>0</v>
      </c>
      <c r="B3598" s="197">
        <f>Sales_Entry!B3598</f>
        <v>0</v>
      </c>
      <c r="C3598" s="198">
        <f>Sales_Entry!D3598</f>
        <v>0</v>
      </c>
      <c r="D3598" s="198" t="s">
        <v>1388</v>
      </c>
      <c r="E3598" s="198">
        <f>Sales_Entry!C3598</f>
        <v>0</v>
      </c>
      <c r="F3598" s="198">
        <f>Sales_Entry!E3598</f>
        <v>0</v>
      </c>
      <c r="G3598" s="199">
        <f>N(Sales_Entry!J3598)</f>
        <v>0</v>
      </c>
      <c r="H3598" s="199">
        <v>0</v>
      </c>
      <c r="I3598" s="199">
        <f t="shared" si="56"/>
        <v>0</v>
      </c>
      <c r="J3598" s="200"/>
      <c r="K3598" s="200" t="str" cm="1">
        <f t="array" ref="K3598">IF($C3598="","",IF(AND($C3598=Party_Statement!$C$5,$B3598&gt;=Party_Statement!$C$6,$B3598&lt;=Party_Statement!$E$6),SUMPRODUCT(($C$3:$C3598=Party_Statement!$C$5)*($B$3:$B3598&gt;=Party_Statement!$C$6)*($B$3:$B3598&lt;=Party_Statement!$E$6)),""))</f>
        <v/>
      </c>
    </row>
    <row r="3599" spans="1:11" x14ac:dyDescent="0.2">
      <c r="A3599" s="196">
        <f>Sales_Entry!A3599</f>
        <v>0</v>
      </c>
      <c r="B3599" s="197">
        <f>Sales_Entry!B3599</f>
        <v>0</v>
      </c>
      <c r="C3599" s="198">
        <f>Sales_Entry!D3599</f>
        <v>0</v>
      </c>
      <c r="D3599" s="198" t="s">
        <v>1388</v>
      </c>
      <c r="E3599" s="198">
        <f>Sales_Entry!C3599</f>
        <v>0</v>
      </c>
      <c r="F3599" s="198">
        <f>Sales_Entry!E3599</f>
        <v>0</v>
      </c>
      <c r="G3599" s="199">
        <f>N(Sales_Entry!J3599)</f>
        <v>0</v>
      </c>
      <c r="H3599" s="199">
        <v>0</v>
      </c>
      <c r="I3599" s="199">
        <f t="shared" si="56"/>
        <v>0</v>
      </c>
      <c r="J3599" s="200"/>
      <c r="K3599" s="200" t="str" cm="1">
        <f t="array" ref="K3599">IF($C3599="","",IF(AND($C3599=Party_Statement!$C$5,$B3599&gt;=Party_Statement!$C$6,$B3599&lt;=Party_Statement!$E$6),SUMPRODUCT(($C$3:$C3599=Party_Statement!$C$5)*($B$3:$B3599&gt;=Party_Statement!$C$6)*($B$3:$B3599&lt;=Party_Statement!$E$6)),""))</f>
        <v/>
      </c>
    </row>
    <row r="3600" spans="1:11" x14ac:dyDescent="0.2">
      <c r="A3600" s="196">
        <f>Sales_Entry!A3600</f>
        <v>0</v>
      </c>
      <c r="B3600" s="197">
        <f>Sales_Entry!B3600</f>
        <v>0</v>
      </c>
      <c r="C3600" s="198">
        <f>Sales_Entry!D3600</f>
        <v>0</v>
      </c>
      <c r="D3600" s="198" t="s">
        <v>1388</v>
      </c>
      <c r="E3600" s="198">
        <f>Sales_Entry!C3600</f>
        <v>0</v>
      </c>
      <c r="F3600" s="198">
        <f>Sales_Entry!E3600</f>
        <v>0</v>
      </c>
      <c r="G3600" s="199">
        <f>N(Sales_Entry!J3600)</f>
        <v>0</v>
      </c>
      <c r="H3600" s="199">
        <v>0</v>
      </c>
      <c r="I3600" s="199">
        <f t="shared" si="56"/>
        <v>0</v>
      </c>
      <c r="J3600" s="200"/>
      <c r="K3600" s="200" t="str" cm="1">
        <f t="array" ref="K3600">IF($C3600="","",IF(AND($C3600=Party_Statement!$C$5,$B3600&gt;=Party_Statement!$C$6,$B3600&lt;=Party_Statement!$E$6),SUMPRODUCT(($C$3:$C3600=Party_Statement!$C$5)*($B$3:$B3600&gt;=Party_Statement!$C$6)*($B$3:$B3600&lt;=Party_Statement!$E$6)),""))</f>
        <v/>
      </c>
    </row>
    <row r="3601" spans="1:11" x14ac:dyDescent="0.2">
      <c r="A3601" s="196">
        <f>Sales_Entry!A3601</f>
        <v>0</v>
      </c>
      <c r="B3601" s="197">
        <f>Sales_Entry!B3601</f>
        <v>0</v>
      </c>
      <c r="C3601" s="198">
        <f>Sales_Entry!D3601</f>
        <v>0</v>
      </c>
      <c r="D3601" s="198" t="s">
        <v>1388</v>
      </c>
      <c r="E3601" s="198">
        <f>Sales_Entry!C3601</f>
        <v>0</v>
      </c>
      <c r="F3601" s="198">
        <f>Sales_Entry!E3601</f>
        <v>0</v>
      </c>
      <c r="G3601" s="199">
        <f>N(Sales_Entry!J3601)</f>
        <v>0</v>
      </c>
      <c r="H3601" s="199">
        <v>0</v>
      </c>
      <c r="I3601" s="199">
        <f t="shared" si="56"/>
        <v>0</v>
      </c>
      <c r="J3601" s="200"/>
      <c r="K3601" s="200" t="str" cm="1">
        <f t="array" ref="K3601">IF($C3601="","",IF(AND($C3601=Party_Statement!$C$5,$B3601&gt;=Party_Statement!$C$6,$B3601&lt;=Party_Statement!$E$6),SUMPRODUCT(($C$3:$C3601=Party_Statement!$C$5)*($B$3:$B3601&gt;=Party_Statement!$C$6)*($B$3:$B3601&lt;=Party_Statement!$E$6)),""))</f>
        <v/>
      </c>
    </row>
    <row r="3602" spans="1:11" x14ac:dyDescent="0.2">
      <c r="A3602" s="196">
        <f>Sales_Entry!A3602</f>
        <v>0</v>
      </c>
      <c r="B3602" s="197">
        <f>Sales_Entry!B3602</f>
        <v>0</v>
      </c>
      <c r="C3602" s="198">
        <f>Sales_Entry!D3602</f>
        <v>0</v>
      </c>
      <c r="D3602" s="198" t="s">
        <v>1388</v>
      </c>
      <c r="E3602" s="198">
        <f>Sales_Entry!C3602</f>
        <v>0</v>
      </c>
      <c r="F3602" s="198">
        <f>Sales_Entry!E3602</f>
        <v>0</v>
      </c>
      <c r="G3602" s="199">
        <f>N(Sales_Entry!J3602)</f>
        <v>0</v>
      </c>
      <c r="H3602" s="199">
        <v>0</v>
      </c>
      <c r="I3602" s="199">
        <f t="shared" si="56"/>
        <v>0</v>
      </c>
      <c r="J3602" s="200"/>
      <c r="K3602" s="200" t="str" cm="1">
        <f t="array" ref="K3602">IF($C3602="","",IF(AND($C3602=Party_Statement!$C$5,$B3602&gt;=Party_Statement!$C$6,$B3602&lt;=Party_Statement!$E$6),SUMPRODUCT(($C$3:$C3602=Party_Statement!$C$5)*($B$3:$B3602&gt;=Party_Statement!$C$6)*($B$3:$B3602&lt;=Party_Statement!$E$6)),""))</f>
        <v/>
      </c>
    </row>
    <row r="3603" spans="1:11" x14ac:dyDescent="0.2">
      <c r="A3603" s="196">
        <f>Sales_Entry!A3603</f>
        <v>0</v>
      </c>
      <c r="B3603" s="197">
        <f>Sales_Entry!B3603</f>
        <v>0</v>
      </c>
      <c r="C3603" s="198">
        <f>Sales_Entry!D3603</f>
        <v>0</v>
      </c>
      <c r="D3603" s="198" t="s">
        <v>1388</v>
      </c>
      <c r="E3603" s="198">
        <f>Sales_Entry!C3603</f>
        <v>0</v>
      </c>
      <c r="F3603" s="198">
        <f>Sales_Entry!E3603</f>
        <v>0</v>
      </c>
      <c r="G3603" s="199">
        <f>N(Sales_Entry!J3603)</f>
        <v>0</v>
      </c>
      <c r="H3603" s="199">
        <v>0</v>
      </c>
      <c r="I3603" s="199">
        <f t="shared" si="56"/>
        <v>0</v>
      </c>
      <c r="J3603" s="200"/>
      <c r="K3603" s="200" t="str" cm="1">
        <f t="array" ref="K3603">IF($C3603="","",IF(AND($C3603=Party_Statement!$C$5,$B3603&gt;=Party_Statement!$C$6,$B3603&lt;=Party_Statement!$E$6),SUMPRODUCT(($C$3:$C3603=Party_Statement!$C$5)*($B$3:$B3603&gt;=Party_Statement!$C$6)*($B$3:$B3603&lt;=Party_Statement!$E$6)),""))</f>
        <v/>
      </c>
    </row>
    <row r="3604" spans="1:11" x14ac:dyDescent="0.2">
      <c r="A3604" s="196">
        <f>Sales_Entry!A3604</f>
        <v>0</v>
      </c>
      <c r="B3604" s="197">
        <f>Sales_Entry!B3604</f>
        <v>0</v>
      </c>
      <c r="C3604" s="198">
        <f>Sales_Entry!D3604</f>
        <v>0</v>
      </c>
      <c r="D3604" s="198" t="s">
        <v>1388</v>
      </c>
      <c r="E3604" s="198">
        <f>Sales_Entry!C3604</f>
        <v>0</v>
      </c>
      <c r="F3604" s="198">
        <f>Sales_Entry!E3604</f>
        <v>0</v>
      </c>
      <c r="G3604" s="199">
        <f>N(Sales_Entry!J3604)</f>
        <v>0</v>
      </c>
      <c r="H3604" s="199">
        <v>0</v>
      </c>
      <c r="I3604" s="199">
        <f t="shared" si="56"/>
        <v>0</v>
      </c>
      <c r="J3604" s="200"/>
      <c r="K3604" s="200" t="str" cm="1">
        <f t="array" ref="K3604">IF($C3604="","",IF(AND($C3604=Party_Statement!$C$5,$B3604&gt;=Party_Statement!$C$6,$B3604&lt;=Party_Statement!$E$6),SUMPRODUCT(($C$3:$C3604=Party_Statement!$C$5)*($B$3:$B3604&gt;=Party_Statement!$C$6)*($B$3:$B3604&lt;=Party_Statement!$E$6)),""))</f>
        <v/>
      </c>
    </row>
    <row r="3605" spans="1:11" x14ac:dyDescent="0.2">
      <c r="A3605" s="196">
        <f>Sales_Entry!A3605</f>
        <v>0</v>
      </c>
      <c r="B3605" s="197">
        <f>Sales_Entry!B3605</f>
        <v>0</v>
      </c>
      <c r="C3605" s="198">
        <f>Sales_Entry!D3605</f>
        <v>0</v>
      </c>
      <c r="D3605" s="198" t="s">
        <v>1388</v>
      </c>
      <c r="E3605" s="198">
        <f>Sales_Entry!C3605</f>
        <v>0</v>
      </c>
      <c r="F3605" s="198">
        <f>Sales_Entry!E3605</f>
        <v>0</v>
      </c>
      <c r="G3605" s="199">
        <f>N(Sales_Entry!J3605)</f>
        <v>0</v>
      </c>
      <c r="H3605" s="199">
        <v>0</v>
      </c>
      <c r="I3605" s="199">
        <f t="shared" si="56"/>
        <v>0</v>
      </c>
      <c r="J3605" s="200"/>
      <c r="K3605" s="200" t="str" cm="1">
        <f t="array" ref="K3605">IF($C3605="","",IF(AND($C3605=Party_Statement!$C$5,$B3605&gt;=Party_Statement!$C$6,$B3605&lt;=Party_Statement!$E$6),SUMPRODUCT(($C$3:$C3605=Party_Statement!$C$5)*($B$3:$B3605&gt;=Party_Statement!$C$6)*($B$3:$B3605&lt;=Party_Statement!$E$6)),""))</f>
        <v/>
      </c>
    </row>
    <row r="3606" spans="1:11" x14ac:dyDescent="0.2">
      <c r="A3606" s="196">
        <f>Sales_Entry!A3606</f>
        <v>0</v>
      </c>
      <c r="B3606" s="197">
        <f>Sales_Entry!B3606</f>
        <v>0</v>
      </c>
      <c r="C3606" s="198">
        <f>Sales_Entry!D3606</f>
        <v>0</v>
      </c>
      <c r="D3606" s="198" t="s">
        <v>1388</v>
      </c>
      <c r="E3606" s="198">
        <f>Sales_Entry!C3606</f>
        <v>0</v>
      </c>
      <c r="F3606" s="198">
        <f>Sales_Entry!E3606</f>
        <v>0</v>
      </c>
      <c r="G3606" s="199">
        <f>N(Sales_Entry!J3606)</f>
        <v>0</v>
      </c>
      <c r="H3606" s="199">
        <v>0</v>
      </c>
      <c r="I3606" s="199">
        <f t="shared" si="56"/>
        <v>0</v>
      </c>
      <c r="J3606" s="200"/>
      <c r="K3606" s="200" t="str" cm="1">
        <f t="array" ref="K3606">IF($C3606="","",IF(AND($C3606=Party_Statement!$C$5,$B3606&gt;=Party_Statement!$C$6,$B3606&lt;=Party_Statement!$E$6),SUMPRODUCT(($C$3:$C3606=Party_Statement!$C$5)*($B$3:$B3606&gt;=Party_Statement!$C$6)*($B$3:$B3606&lt;=Party_Statement!$E$6)),""))</f>
        <v/>
      </c>
    </row>
    <row r="3607" spans="1:11" x14ac:dyDescent="0.2">
      <c r="A3607" s="196">
        <f>Sales_Entry!A3607</f>
        <v>0</v>
      </c>
      <c r="B3607" s="197">
        <f>Sales_Entry!B3607</f>
        <v>0</v>
      </c>
      <c r="C3607" s="198">
        <f>Sales_Entry!D3607</f>
        <v>0</v>
      </c>
      <c r="D3607" s="198" t="s">
        <v>1388</v>
      </c>
      <c r="E3607" s="198">
        <f>Sales_Entry!C3607</f>
        <v>0</v>
      </c>
      <c r="F3607" s="198">
        <f>Sales_Entry!E3607</f>
        <v>0</v>
      </c>
      <c r="G3607" s="199">
        <f>N(Sales_Entry!J3607)</f>
        <v>0</v>
      </c>
      <c r="H3607" s="199">
        <v>0</v>
      </c>
      <c r="I3607" s="199">
        <f t="shared" si="56"/>
        <v>0</v>
      </c>
      <c r="J3607" s="200"/>
      <c r="K3607" s="200" t="str" cm="1">
        <f t="array" ref="K3607">IF($C3607="","",IF(AND($C3607=Party_Statement!$C$5,$B3607&gt;=Party_Statement!$C$6,$B3607&lt;=Party_Statement!$E$6),SUMPRODUCT(($C$3:$C3607=Party_Statement!$C$5)*($B$3:$B3607&gt;=Party_Statement!$C$6)*($B$3:$B3607&lt;=Party_Statement!$E$6)),""))</f>
        <v/>
      </c>
    </row>
    <row r="3608" spans="1:11" x14ac:dyDescent="0.2">
      <c r="A3608" s="196">
        <f>Sales_Entry!A3608</f>
        <v>0</v>
      </c>
      <c r="B3608" s="197">
        <f>Sales_Entry!B3608</f>
        <v>0</v>
      </c>
      <c r="C3608" s="198">
        <f>Sales_Entry!D3608</f>
        <v>0</v>
      </c>
      <c r="D3608" s="198" t="s">
        <v>1388</v>
      </c>
      <c r="E3608" s="198">
        <f>Sales_Entry!C3608</f>
        <v>0</v>
      </c>
      <c r="F3608" s="198">
        <f>Sales_Entry!E3608</f>
        <v>0</v>
      </c>
      <c r="G3608" s="199">
        <f>N(Sales_Entry!J3608)</f>
        <v>0</v>
      </c>
      <c r="H3608" s="199">
        <v>0</v>
      </c>
      <c r="I3608" s="199">
        <f t="shared" si="56"/>
        <v>0</v>
      </c>
      <c r="J3608" s="200"/>
      <c r="K3608" s="200" t="str" cm="1">
        <f t="array" ref="K3608">IF($C3608="","",IF(AND($C3608=Party_Statement!$C$5,$B3608&gt;=Party_Statement!$C$6,$B3608&lt;=Party_Statement!$E$6),SUMPRODUCT(($C$3:$C3608=Party_Statement!$C$5)*($B$3:$B3608&gt;=Party_Statement!$C$6)*($B$3:$B3608&lt;=Party_Statement!$E$6)),""))</f>
        <v/>
      </c>
    </row>
    <row r="3609" spans="1:11" x14ac:dyDescent="0.2">
      <c r="A3609" s="196">
        <f>Sales_Entry!A3609</f>
        <v>0</v>
      </c>
      <c r="B3609" s="197">
        <f>Sales_Entry!B3609</f>
        <v>0</v>
      </c>
      <c r="C3609" s="198">
        <f>Sales_Entry!D3609</f>
        <v>0</v>
      </c>
      <c r="D3609" s="198" t="s">
        <v>1388</v>
      </c>
      <c r="E3609" s="198">
        <f>Sales_Entry!C3609</f>
        <v>0</v>
      </c>
      <c r="F3609" s="198">
        <f>Sales_Entry!E3609</f>
        <v>0</v>
      </c>
      <c r="G3609" s="199">
        <f>N(Sales_Entry!J3609)</f>
        <v>0</v>
      </c>
      <c r="H3609" s="199">
        <v>0</v>
      </c>
      <c r="I3609" s="199">
        <f t="shared" si="56"/>
        <v>0</v>
      </c>
      <c r="J3609" s="200"/>
      <c r="K3609" s="200" t="str" cm="1">
        <f t="array" ref="K3609">IF($C3609="","",IF(AND($C3609=Party_Statement!$C$5,$B3609&gt;=Party_Statement!$C$6,$B3609&lt;=Party_Statement!$E$6),SUMPRODUCT(($C$3:$C3609=Party_Statement!$C$5)*($B$3:$B3609&gt;=Party_Statement!$C$6)*($B$3:$B3609&lt;=Party_Statement!$E$6)),""))</f>
        <v/>
      </c>
    </row>
    <row r="3610" spans="1:11" x14ac:dyDescent="0.2">
      <c r="A3610" s="196">
        <f>Sales_Entry!A3610</f>
        <v>0</v>
      </c>
      <c r="B3610" s="197">
        <f>Sales_Entry!B3610</f>
        <v>0</v>
      </c>
      <c r="C3610" s="198">
        <f>Sales_Entry!D3610</f>
        <v>0</v>
      </c>
      <c r="D3610" s="198" t="s">
        <v>1388</v>
      </c>
      <c r="E3610" s="198">
        <f>Sales_Entry!C3610</f>
        <v>0</v>
      </c>
      <c r="F3610" s="198">
        <f>Sales_Entry!E3610</f>
        <v>0</v>
      </c>
      <c r="G3610" s="199">
        <f>N(Sales_Entry!J3610)</f>
        <v>0</v>
      </c>
      <c r="H3610" s="199">
        <v>0</v>
      </c>
      <c r="I3610" s="199">
        <f t="shared" si="56"/>
        <v>0</v>
      </c>
      <c r="J3610" s="200"/>
      <c r="K3610" s="200" t="str" cm="1">
        <f t="array" ref="K3610">IF($C3610="","",IF(AND($C3610=Party_Statement!$C$5,$B3610&gt;=Party_Statement!$C$6,$B3610&lt;=Party_Statement!$E$6),SUMPRODUCT(($C$3:$C3610=Party_Statement!$C$5)*($B$3:$B3610&gt;=Party_Statement!$C$6)*($B$3:$B3610&lt;=Party_Statement!$E$6)),""))</f>
        <v/>
      </c>
    </row>
    <row r="3611" spans="1:11" x14ac:dyDescent="0.2">
      <c r="A3611" s="196">
        <f>Sales_Entry!A3611</f>
        <v>0</v>
      </c>
      <c r="B3611" s="197">
        <f>Sales_Entry!B3611</f>
        <v>0</v>
      </c>
      <c r="C3611" s="198">
        <f>Sales_Entry!D3611</f>
        <v>0</v>
      </c>
      <c r="D3611" s="198" t="s">
        <v>1388</v>
      </c>
      <c r="E3611" s="198">
        <f>Sales_Entry!C3611</f>
        <v>0</v>
      </c>
      <c r="F3611" s="198">
        <f>Sales_Entry!E3611</f>
        <v>0</v>
      </c>
      <c r="G3611" s="199">
        <f>N(Sales_Entry!J3611)</f>
        <v>0</v>
      </c>
      <c r="H3611" s="199">
        <v>0</v>
      </c>
      <c r="I3611" s="199">
        <f t="shared" si="56"/>
        <v>0</v>
      </c>
      <c r="J3611" s="200"/>
      <c r="K3611" s="200" t="str" cm="1">
        <f t="array" ref="K3611">IF($C3611="","",IF(AND($C3611=Party_Statement!$C$5,$B3611&gt;=Party_Statement!$C$6,$B3611&lt;=Party_Statement!$E$6),SUMPRODUCT(($C$3:$C3611=Party_Statement!$C$5)*($B$3:$B3611&gt;=Party_Statement!$C$6)*($B$3:$B3611&lt;=Party_Statement!$E$6)),""))</f>
        <v/>
      </c>
    </row>
    <row r="3612" spans="1:11" x14ac:dyDescent="0.2">
      <c r="A3612" s="196">
        <f>Sales_Entry!A3612</f>
        <v>0</v>
      </c>
      <c r="B3612" s="197">
        <f>Sales_Entry!B3612</f>
        <v>0</v>
      </c>
      <c r="C3612" s="198">
        <f>Sales_Entry!D3612</f>
        <v>0</v>
      </c>
      <c r="D3612" s="198" t="s">
        <v>1388</v>
      </c>
      <c r="E3612" s="198">
        <f>Sales_Entry!C3612</f>
        <v>0</v>
      </c>
      <c r="F3612" s="198">
        <f>Sales_Entry!E3612</f>
        <v>0</v>
      </c>
      <c r="G3612" s="199">
        <f>N(Sales_Entry!J3612)</f>
        <v>0</v>
      </c>
      <c r="H3612" s="199">
        <v>0</v>
      </c>
      <c r="I3612" s="199">
        <f t="shared" si="56"/>
        <v>0</v>
      </c>
      <c r="J3612" s="200"/>
      <c r="K3612" s="200" t="str" cm="1">
        <f t="array" ref="K3612">IF($C3612="","",IF(AND($C3612=Party_Statement!$C$5,$B3612&gt;=Party_Statement!$C$6,$B3612&lt;=Party_Statement!$E$6),SUMPRODUCT(($C$3:$C3612=Party_Statement!$C$5)*($B$3:$B3612&gt;=Party_Statement!$C$6)*($B$3:$B3612&lt;=Party_Statement!$E$6)),""))</f>
        <v/>
      </c>
    </row>
    <row r="3613" spans="1:11" x14ac:dyDescent="0.2">
      <c r="A3613" s="196">
        <f>Sales_Entry!A3613</f>
        <v>0</v>
      </c>
      <c r="B3613" s="197">
        <f>Sales_Entry!B3613</f>
        <v>0</v>
      </c>
      <c r="C3613" s="198">
        <f>Sales_Entry!D3613</f>
        <v>0</v>
      </c>
      <c r="D3613" s="198" t="s">
        <v>1388</v>
      </c>
      <c r="E3613" s="198">
        <f>Sales_Entry!C3613</f>
        <v>0</v>
      </c>
      <c r="F3613" s="198">
        <f>Sales_Entry!E3613</f>
        <v>0</v>
      </c>
      <c r="G3613" s="199">
        <f>N(Sales_Entry!J3613)</f>
        <v>0</v>
      </c>
      <c r="H3613" s="199">
        <v>0</v>
      </c>
      <c r="I3613" s="199">
        <f t="shared" si="56"/>
        <v>0</v>
      </c>
      <c r="J3613" s="200"/>
      <c r="K3613" s="200" t="str" cm="1">
        <f t="array" ref="K3613">IF($C3613="","",IF(AND($C3613=Party_Statement!$C$5,$B3613&gt;=Party_Statement!$C$6,$B3613&lt;=Party_Statement!$E$6),SUMPRODUCT(($C$3:$C3613=Party_Statement!$C$5)*($B$3:$B3613&gt;=Party_Statement!$C$6)*($B$3:$B3613&lt;=Party_Statement!$E$6)),""))</f>
        <v/>
      </c>
    </row>
    <row r="3614" spans="1:11" s="64" customFormat="1" x14ac:dyDescent="0.2">
      <c r="A3614" s="196">
        <f>Sales_Entry!A3614</f>
        <v>0</v>
      </c>
      <c r="B3614" s="197">
        <f>Sales_Entry!B3614</f>
        <v>0</v>
      </c>
      <c r="C3614" s="198">
        <f>Sales_Entry!D3614</f>
        <v>0</v>
      </c>
      <c r="D3614" s="198" t="s">
        <v>1388</v>
      </c>
      <c r="E3614" s="198">
        <f>Sales_Entry!C3614</f>
        <v>0</v>
      </c>
      <c r="F3614" s="198">
        <f>Sales_Entry!E3614</f>
        <v>0</v>
      </c>
      <c r="G3614" s="199">
        <f>N(Sales_Entry!J3614)</f>
        <v>0</v>
      </c>
      <c r="H3614" s="199">
        <v>0</v>
      </c>
      <c r="I3614" s="199">
        <f t="shared" si="56"/>
        <v>0</v>
      </c>
      <c r="J3614" s="202"/>
      <c r="K3614" s="200" t="str" cm="1">
        <f t="array" ref="K3614">IF($C3614="","",IF(AND($C3614=Party_Statement!$C$5,$B3614&gt;=Party_Statement!$C$6,$B3614&lt;=Party_Statement!$E$6),SUMPRODUCT(($C$3:$C3614=Party_Statement!$C$5)*($B$3:$B3614&gt;=Party_Statement!$C$6)*($B$3:$B3614&lt;=Party_Statement!$E$6)),""))</f>
        <v/>
      </c>
    </row>
    <row r="3615" spans="1:11" s="64" customFormat="1" x14ac:dyDescent="0.2">
      <c r="A3615" s="196">
        <f>Sales_Entry!A3615</f>
        <v>0</v>
      </c>
      <c r="B3615" s="197">
        <f>Sales_Entry!B3615</f>
        <v>0</v>
      </c>
      <c r="C3615" s="198">
        <f>Sales_Entry!D3615</f>
        <v>0</v>
      </c>
      <c r="D3615" s="198" t="s">
        <v>1388</v>
      </c>
      <c r="E3615" s="198">
        <f>Sales_Entry!C3615</f>
        <v>0</v>
      </c>
      <c r="F3615" s="198">
        <f>Sales_Entry!E3615</f>
        <v>0</v>
      </c>
      <c r="G3615" s="199">
        <f>N(Sales_Entry!J3615)</f>
        <v>0</v>
      </c>
      <c r="H3615" s="199">
        <v>0</v>
      </c>
      <c r="I3615" s="199">
        <f t="shared" si="56"/>
        <v>0</v>
      </c>
      <c r="J3615" s="202"/>
      <c r="K3615" s="200" t="str" cm="1">
        <f t="array" ref="K3615">IF($C3615="","",IF(AND($C3615=Party_Statement!$C$5,$B3615&gt;=Party_Statement!$C$6,$B3615&lt;=Party_Statement!$E$6),SUMPRODUCT(($C$3:$C3615=Party_Statement!$C$5)*($B$3:$B3615&gt;=Party_Statement!$C$6)*($B$3:$B3615&lt;=Party_Statement!$E$6)),""))</f>
        <v/>
      </c>
    </row>
    <row r="3616" spans="1:11" s="64" customFormat="1" x14ac:dyDescent="0.2">
      <c r="A3616" s="196">
        <f>Sales_Entry!A3616</f>
        <v>0</v>
      </c>
      <c r="B3616" s="197">
        <f>Sales_Entry!B3616</f>
        <v>0</v>
      </c>
      <c r="C3616" s="198">
        <f>Sales_Entry!D3616</f>
        <v>0</v>
      </c>
      <c r="D3616" s="198" t="s">
        <v>1388</v>
      </c>
      <c r="E3616" s="198">
        <f>Sales_Entry!C3616</f>
        <v>0</v>
      </c>
      <c r="F3616" s="198">
        <f>Sales_Entry!E3616</f>
        <v>0</v>
      </c>
      <c r="G3616" s="199">
        <f>N(Sales_Entry!J3616)</f>
        <v>0</v>
      </c>
      <c r="H3616" s="199">
        <v>0</v>
      </c>
      <c r="I3616" s="199">
        <f t="shared" si="56"/>
        <v>0</v>
      </c>
      <c r="J3616" s="202"/>
      <c r="K3616" s="200" t="str" cm="1">
        <f t="array" ref="K3616">IF($C3616="","",IF(AND($C3616=Party_Statement!$C$5,$B3616&gt;=Party_Statement!$C$6,$B3616&lt;=Party_Statement!$E$6),SUMPRODUCT(($C$3:$C3616=Party_Statement!$C$5)*($B$3:$B3616&gt;=Party_Statement!$C$6)*($B$3:$B3616&lt;=Party_Statement!$E$6)),""))</f>
        <v/>
      </c>
    </row>
    <row r="3617" spans="1:11" s="64" customFormat="1" x14ac:dyDescent="0.2">
      <c r="A3617" s="196">
        <f>Sales_Entry!A3617</f>
        <v>0</v>
      </c>
      <c r="B3617" s="197">
        <f>Sales_Entry!B3617</f>
        <v>0</v>
      </c>
      <c r="C3617" s="198">
        <f>Sales_Entry!D3617</f>
        <v>0</v>
      </c>
      <c r="D3617" s="198" t="s">
        <v>1388</v>
      </c>
      <c r="E3617" s="198">
        <f>Sales_Entry!C3617</f>
        <v>0</v>
      </c>
      <c r="F3617" s="198">
        <f>Sales_Entry!E3617</f>
        <v>0</v>
      </c>
      <c r="G3617" s="199">
        <f>N(Sales_Entry!J3617)</f>
        <v>0</v>
      </c>
      <c r="H3617" s="199">
        <v>0</v>
      </c>
      <c r="I3617" s="199">
        <f t="shared" si="56"/>
        <v>0</v>
      </c>
      <c r="J3617" s="202"/>
      <c r="K3617" s="200" t="str" cm="1">
        <f t="array" ref="K3617">IF($C3617="","",IF(AND($C3617=Party_Statement!$C$5,$B3617&gt;=Party_Statement!$C$6,$B3617&lt;=Party_Statement!$E$6),SUMPRODUCT(($C$3:$C3617=Party_Statement!$C$5)*($B$3:$B3617&gt;=Party_Statement!$C$6)*($B$3:$B3617&lt;=Party_Statement!$E$6)),""))</f>
        <v/>
      </c>
    </row>
    <row r="3618" spans="1:11" s="64" customFormat="1" x14ac:dyDescent="0.2">
      <c r="A3618" s="196">
        <f>Sales_Entry!A3618</f>
        <v>0</v>
      </c>
      <c r="B3618" s="197">
        <f>Sales_Entry!B3618</f>
        <v>0</v>
      </c>
      <c r="C3618" s="198">
        <f>Sales_Entry!D3618</f>
        <v>0</v>
      </c>
      <c r="D3618" s="198" t="s">
        <v>1388</v>
      </c>
      <c r="E3618" s="198">
        <f>Sales_Entry!C3618</f>
        <v>0</v>
      </c>
      <c r="F3618" s="198">
        <f>Sales_Entry!E3618</f>
        <v>0</v>
      </c>
      <c r="G3618" s="199">
        <f>N(Sales_Entry!J3618)</f>
        <v>0</v>
      </c>
      <c r="H3618" s="199">
        <v>0</v>
      </c>
      <c r="I3618" s="199">
        <f t="shared" si="56"/>
        <v>0</v>
      </c>
      <c r="J3618" s="202"/>
      <c r="K3618" s="200" t="str" cm="1">
        <f t="array" ref="K3618">IF($C3618="","",IF(AND($C3618=Party_Statement!$C$5,$B3618&gt;=Party_Statement!$C$6,$B3618&lt;=Party_Statement!$E$6),SUMPRODUCT(($C$3:$C3618=Party_Statement!$C$5)*($B$3:$B3618&gt;=Party_Statement!$C$6)*($B$3:$B3618&lt;=Party_Statement!$E$6)),""))</f>
        <v/>
      </c>
    </row>
    <row r="3619" spans="1:11" s="64" customFormat="1" x14ac:dyDescent="0.2">
      <c r="A3619" s="196">
        <f>Sales_Entry!A3619</f>
        <v>0</v>
      </c>
      <c r="B3619" s="197">
        <f>Sales_Entry!B3619</f>
        <v>0</v>
      </c>
      <c r="C3619" s="198">
        <f>Sales_Entry!D3619</f>
        <v>0</v>
      </c>
      <c r="D3619" s="198" t="s">
        <v>1388</v>
      </c>
      <c r="E3619" s="198">
        <f>Sales_Entry!C3619</f>
        <v>0</v>
      </c>
      <c r="F3619" s="198">
        <f>Sales_Entry!E3619</f>
        <v>0</v>
      </c>
      <c r="G3619" s="199">
        <f>N(Sales_Entry!J3619)</f>
        <v>0</v>
      </c>
      <c r="H3619" s="199">
        <v>0</v>
      </c>
      <c r="I3619" s="199">
        <f t="shared" si="56"/>
        <v>0</v>
      </c>
      <c r="J3619" s="202"/>
      <c r="K3619" s="200" t="str" cm="1">
        <f t="array" ref="K3619">IF($C3619="","",IF(AND($C3619=Party_Statement!$C$5,$B3619&gt;=Party_Statement!$C$6,$B3619&lt;=Party_Statement!$E$6),SUMPRODUCT(($C$3:$C3619=Party_Statement!$C$5)*($B$3:$B3619&gt;=Party_Statement!$C$6)*($B$3:$B3619&lt;=Party_Statement!$E$6)),""))</f>
        <v/>
      </c>
    </row>
    <row r="3620" spans="1:11" s="64" customFormat="1" x14ac:dyDescent="0.2">
      <c r="A3620" s="196">
        <f>Sales_Entry!A3620</f>
        <v>0</v>
      </c>
      <c r="B3620" s="197">
        <f>Sales_Entry!B3620</f>
        <v>0</v>
      </c>
      <c r="C3620" s="198">
        <f>Sales_Entry!D3620</f>
        <v>0</v>
      </c>
      <c r="D3620" s="198" t="s">
        <v>1388</v>
      </c>
      <c r="E3620" s="198">
        <f>Sales_Entry!C3620</f>
        <v>0</v>
      </c>
      <c r="F3620" s="198">
        <f>Sales_Entry!E3620</f>
        <v>0</v>
      </c>
      <c r="G3620" s="199">
        <f>N(Sales_Entry!J3620)</f>
        <v>0</v>
      </c>
      <c r="H3620" s="199">
        <v>0</v>
      </c>
      <c r="I3620" s="199">
        <f t="shared" si="56"/>
        <v>0</v>
      </c>
      <c r="J3620" s="202"/>
      <c r="K3620" s="200" t="str" cm="1">
        <f t="array" ref="K3620">IF($C3620="","",IF(AND($C3620=Party_Statement!$C$5,$B3620&gt;=Party_Statement!$C$6,$B3620&lt;=Party_Statement!$E$6),SUMPRODUCT(($C$3:$C3620=Party_Statement!$C$5)*($B$3:$B3620&gt;=Party_Statement!$C$6)*($B$3:$B3620&lt;=Party_Statement!$E$6)),""))</f>
        <v/>
      </c>
    </row>
    <row r="3621" spans="1:11" s="64" customFormat="1" x14ac:dyDescent="0.2">
      <c r="A3621" s="196">
        <f>Sales_Entry!A3621</f>
        <v>0</v>
      </c>
      <c r="B3621" s="197">
        <f>Sales_Entry!B3621</f>
        <v>0</v>
      </c>
      <c r="C3621" s="198">
        <f>Sales_Entry!D3621</f>
        <v>0</v>
      </c>
      <c r="D3621" s="198" t="s">
        <v>1388</v>
      </c>
      <c r="E3621" s="198">
        <f>Sales_Entry!C3621</f>
        <v>0</v>
      </c>
      <c r="F3621" s="198">
        <f>Sales_Entry!E3621</f>
        <v>0</v>
      </c>
      <c r="G3621" s="199">
        <f>N(Sales_Entry!J3621)</f>
        <v>0</v>
      </c>
      <c r="H3621" s="199">
        <v>0</v>
      </c>
      <c r="I3621" s="199">
        <f t="shared" si="56"/>
        <v>0</v>
      </c>
      <c r="J3621" s="202"/>
      <c r="K3621" s="200" t="str" cm="1">
        <f t="array" ref="K3621">IF($C3621="","",IF(AND($C3621=Party_Statement!$C$5,$B3621&gt;=Party_Statement!$C$6,$B3621&lt;=Party_Statement!$E$6),SUMPRODUCT(($C$3:$C3621=Party_Statement!$C$5)*($B$3:$B3621&gt;=Party_Statement!$C$6)*($B$3:$B3621&lt;=Party_Statement!$E$6)),""))</f>
        <v/>
      </c>
    </row>
    <row r="3622" spans="1:11" s="64" customFormat="1" x14ac:dyDescent="0.2">
      <c r="A3622" s="196">
        <f>Sales_Entry!A3622</f>
        <v>0</v>
      </c>
      <c r="B3622" s="197">
        <f>Sales_Entry!B3622</f>
        <v>0</v>
      </c>
      <c r="C3622" s="198">
        <f>Sales_Entry!D3622</f>
        <v>0</v>
      </c>
      <c r="D3622" s="198" t="s">
        <v>1388</v>
      </c>
      <c r="E3622" s="198">
        <f>Sales_Entry!C3622</f>
        <v>0</v>
      </c>
      <c r="F3622" s="198">
        <f>Sales_Entry!E3622</f>
        <v>0</v>
      </c>
      <c r="G3622" s="199">
        <f>N(Sales_Entry!J3622)</f>
        <v>0</v>
      </c>
      <c r="H3622" s="199">
        <v>0</v>
      </c>
      <c r="I3622" s="199">
        <f t="shared" si="56"/>
        <v>0</v>
      </c>
      <c r="J3622" s="202"/>
      <c r="K3622" s="200" t="str" cm="1">
        <f t="array" ref="K3622">IF($C3622="","",IF(AND($C3622=Party_Statement!$C$5,$B3622&gt;=Party_Statement!$C$6,$B3622&lt;=Party_Statement!$E$6),SUMPRODUCT(($C$3:$C3622=Party_Statement!$C$5)*($B$3:$B3622&gt;=Party_Statement!$C$6)*($B$3:$B3622&lt;=Party_Statement!$E$6)),""))</f>
        <v/>
      </c>
    </row>
    <row r="3623" spans="1:11" s="64" customFormat="1" x14ac:dyDescent="0.2">
      <c r="A3623" s="196">
        <f>Sales_Entry!A3623</f>
        <v>0</v>
      </c>
      <c r="B3623" s="197">
        <f>Sales_Entry!B3623</f>
        <v>0</v>
      </c>
      <c r="C3623" s="198">
        <f>Sales_Entry!D3623</f>
        <v>0</v>
      </c>
      <c r="D3623" s="198" t="s">
        <v>1388</v>
      </c>
      <c r="E3623" s="198">
        <f>Sales_Entry!C3623</f>
        <v>0</v>
      </c>
      <c r="F3623" s="198">
        <f>Sales_Entry!E3623</f>
        <v>0</v>
      </c>
      <c r="G3623" s="199">
        <f>N(Sales_Entry!J3623)</f>
        <v>0</v>
      </c>
      <c r="H3623" s="199">
        <v>0</v>
      </c>
      <c r="I3623" s="199">
        <f t="shared" si="56"/>
        <v>0</v>
      </c>
      <c r="J3623" s="202"/>
      <c r="K3623" s="200" t="str" cm="1">
        <f t="array" ref="K3623">IF($C3623="","",IF(AND($C3623=Party_Statement!$C$5,$B3623&gt;=Party_Statement!$C$6,$B3623&lt;=Party_Statement!$E$6),SUMPRODUCT(($C$3:$C3623=Party_Statement!$C$5)*($B$3:$B3623&gt;=Party_Statement!$C$6)*($B$3:$B3623&lt;=Party_Statement!$E$6)),""))</f>
        <v/>
      </c>
    </row>
    <row r="3624" spans="1:11" s="64" customFormat="1" x14ac:dyDescent="0.2">
      <c r="A3624" s="196">
        <f>Sales_Entry!A3624</f>
        <v>0</v>
      </c>
      <c r="B3624" s="197">
        <f>Sales_Entry!B3624</f>
        <v>0</v>
      </c>
      <c r="C3624" s="198">
        <f>Sales_Entry!D3624</f>
        <v>0</v>
      </c>
      <c r="D3624" s="198" t="s">
        <v>1388</v>
      </c>
      <c r="E3624" s="198">
        <f>Sales_Entry!C3624</f>
        <v>0</v>
      </c>
      <c r="F3624" s="198">
        <f>Sales_Entry!E3624</f>
        <v>0</v>
      </c>
      <c r="G3624" s="199">
        <f>N(Sales_Entry!J3624)</f>
        <v>0</v>
      </c>
      <c r="H3624" s="199">
        <v>0</v>
      </c>
      <c r="I3624" s="199">
        <f t="shared" si="56"/>
        <v>0</v>
      </c>
      <c r="J3624" s="202"/>
      <c r="K3624" s="200" t="str" cm="1">
        <f t="array" ref="K3624">IF($C3624="","",IF(AND($C3624=Party_Statement!$C$5,$B3624&gt;=Party_Statement!$C$6,$B3624&lt;=Party_Statement!$E$6),SUMPRODUCT(($C$3:$C3624=Party_Statement!$C$5)*($B$3:$B3624&gt;=Party_Statement!$C$6)*($B$3:$B3624&lt;=Party_Statement!$E$6)),""))</f>
        <v/>
      </c>
    </row>
    <row r="3625" spans="1:11" s="64" customFormat="1" x14ac:dyDescent="0.2">
      <c r="A3625" s="196">
        <f>Sales_Entry!A3625</f>
        <v>0</v>
      </c>
      <c r="B3625" s="197">
        <f>Sales_Entry!B3625</f>
        <v>0</v>
      </c>
      <c r="C3625" s="198">
        <f>Sales_Entry!D3625</f>
        <v>0</v>
      </c>
      <c r="D3625" s="198" t="s">
        <v>1388</v>
      </c>
      <c r="E3625" s="198">
        <f>Sales_Entry!C3625</f>
        <v>0</v>
      </c>
      <c r="F3625" s="198">
        <f>Sales_Entry!E3625</f>
        <v>0</v>
      </c>
      <c r="G3625" s="199">
        <f>N(Sales_Entry!J3625)</f>
        <v>0</v>
      </c>
      <c r="H3625" s="199">
        <v>0</v>
      </c>
      <c r="I3625" s="199">
        <f t="shared" si="56"/>
        <v>0</v>
      </c>
      <c r="J3625" s="202"/>
      <c r="K3625" s="200" t="str" cm="1">
        <f t="array" ref="K3625">IF($C3625="","",IF(AND($C3625=Party_Statement!$C$5,$B3625&gt;=Party_Statement!$C$6,$B3625&lt;=Party_Statement!$E$6),SUMPRODUCT(($C$3:$C3625=Party_Statement!$C$5)*($B$3:$B3625&gt;=Party_Statement!$C$6)*($B$3:$B3625&lt;=Party_Statement!$E$6)),""))</f>
        <v/>
      </c>
    </row>
    <row r="3626" spans="1:11" s="64" customFormat="1" x14ac:dyDescent="0.2">
      <c r="A3626" s="196">
        <f>Sales_Entry!A3626</f>
        <v>0</v>
      </c>
      <c r="B3626" s="197">
        <f>Sales_Entry!B3626</f>
        <v>0</v>
      </c>
      <c r="C3626" s="198">
        <f>Sales_Entry!D3626</f>
        <v>0</v>
      </c>
      <c r="D3626" s="198" t="s">
        <v>1388</v>
      </c>
      <c r="E3626" s="198">
        <f>Sales_Entry!C3626</f>
        <v>0</v>
      </c>
      <c r="F3626" s="198">
        <f>Sales_Entry!E3626</f>
        <v>0</v>
      </c>
      <c r="G3626" s="199">
        <f>N(Sales_Entry!J3626)</f>
        <v>0</v>
      </c>
      <c r="H3626" s="199">
        <v>0</v>
      </c>
      <c r="I3626" s="199">
        <f t="shared" si="56"/>
        <v>0</v>
      </c>
      <c r="J3626" s="202"/>
      <c r="K3626" s="200" t="str" cm="1">
        <f t="array" ref="K3626">IF($C3626="","",IF(AND($C3626=Party_Statement!$C$5,$B3626&gt;=Party_Statement!$C$6,$B3626&lt;=Party_Statement!$E$6),SUMPRODUCT(($C$3:$C3626=Party_Statement!$C$5)*($B$3:$B3626&gt;=Party_Statement!$C$6)*($B$3:$B3626&lt;=Party_Statement!$E$6)),""))</f>
        <v/>
      </c>
    </row>
    <row r="3627" spans="1:11" s="64" customFormat="1" x14ac:dyDescent="0.2">
      <c r="A3627" s="196">
        <f>Sales_Entry!A3627</f>
        <v>0</v>
      </c>
      <c r="B3627" s="197">
        <f>Sales_Entry!B3627</f>
        <v>0</v>
      </c>
      <c r="C3627" s="198">
        <f>Sales_Entry!D3627</f>
        <v>0</v>
      </c>
      <c r="D3627" s="198" t="s">
        <v>1388</v>
      </c>
      <c r="E3627" s="198">
        <f>Sales_Entry!C3627</f>
        <v>0</v>
      </c>
      <c r="F3627" s="198">
        <f>Sales_Entry!E3627</f>
        <v>0</v>
      </c>
      <c r="G3627" s="199">
        <f>N(Sales_Entry!J3627)</f>
        <v>0</v>
      </c>
      <c r="H3627" s="199">
        <v>0</v>
      </c>
      <c r="I3627" s="199">
        <f t="shared" si="56"/>
        <v>0</v>
      </c>
      <c r="J3627" s="202"/>
      <c r="K3627" s="200" t="str" cm="1">
        <f t="array" ref="K3627">IF($C3627="","",IF(AND($C3627=Party_Statement!$C$5,$B3627&gt;=Party_Statement!$C$6,$B3627&lt;=Party_Statement!$E$6),SUMPRODUCT(($C$3:$C3627=Party_Statement!$C$5)*($B$3:$B3627&gt;=Party_Statement!$C$6)*($B$3:$B3627&lt;=Party_Statement!$E$6)),""))</f>
        <v/>
      </c>
    </row>
    <row r="3628" spans="1:11" s="64" customFormat="1" x14ac:dyDescent="0.2">
      <c r="A3628" s="196">
        <f>Sales_Entry!A3628</f>
        <v>0</v>
      </c>
      <c r="B3628" s="197">
        <f>Sales_Entry!B3628</f>
        <v>0</v>
      </c>
      <c r="C3628" s="198">
        <f>Sales_Entry!D3628</f>
        <v>0</v>
      </c>
      <c r="D3628" s="198" t="s">
        <v>1388</v>
      </c>
      <c r="E3628" s="198">
        <f>Sales_Entry!C3628</f>
        <v>0</v>
      </c>
      <c r="F3628" s="198">
        <f>Sales_Entry!E3628</f>
        <v>0</v>
      </c>
      <c r="G3628" s="199">
        <f>N(Sales_Entry!J3628)</f>
        <v>0</v>
      </c>
      <c r="H3628" s="199">
        <v>0</v>
      </c>
      <c r="I3628" s="199">
        <f t="shared" si="56"/>
        <v>0</v>
      </c>
      <c r="J3628" s="202"/>
      <c r="K3628" s="200" t="str" cm="1">
        <f t="array" ref="K3628">IF($C3628="","",IF(AND($C3628=Party_Statement!$C$5,$B3628&gt;=Party_Statement!$C$6,$B3628&lt;=Party_Statement!$E$6),SUMPRODUCT(($C$3:$C3628=Party_Statement!$C$5)*($B$3:$B3628&gt;=Party_Statement!$C$6)*($B$3:$B3628&lt;=Party_Statement!$E$6)),""))</f>
        <v/>
      </c>
    </row>
    <row r="3629" spans="1:11" s="64" customFormat="1" x14ac:dyDescent="0.2">
      <c r="A3629" s="196">
        <f>Sales_Entry!A3629</f>
        <v>0</v>
      </c>
      <c r="B3629" s="197">
        <f>Sales_Entry!B3629</f>
        <v>0</v>
      </c>
      <c r="C3629" s="198">
        <f>Sales_Entry!D3629</f>
        <v>0</v>
      </c>
      <c r="D3629" s="198" t="s">
        <v>1388</v>
      </c>
      <c r="E3629" s="198">
        <f>Sales_Entry!C3629</f>
        <v>0</v>
      </c>
      <c r="F3629" s="198">
        <f>Sales_Entry!E3629</f>
        <v>0</v>
      </c>
      <c r="G3629" s="199">
        <f>N(Sales_Entry!J3629)</f>
        <v>0</v>
      </c>
      <c r="H3629" s="199">
        <v>0</v>
      </c>
      <c r="I3629" s="199">
        <f t="shared" si="56"/>
        <v>0</v>
      </c>
      <c r="J3629" s="202"/>
      <c r="K3629" s="200" t="str" cm="1">
        <f t="array" ref="K3629">IF($C3629="","",IF(AND($C3629=Party_Statement!$C$5,$B3629&gt;=Party_Statement!$C$6,$B3629&lt;=Party_Statement!$E$6),SUMPRODUCT(($C$3:$C3629=Party_Statement!$C$5)*($B$3:$B3629&gt;=Party_Statement!$C$6)*($B$3:$B3629&lt;=Party_Statement!$E$6)),""))</f>
        <v/>
      </c>
    </row>
    <row r="3630" spans="1:11" s="64" customFormat="1" x14ac:dyDescent="0.2">
      <c r="A3630" s="196">
        <f>Sales_Entry!A3630</f>
        <v>0</v>
      </c>
      <c r="B3630" s="197">
        <f>Sales_Entry!B3630</f>
        <v>0</v>
      </c>
      <c r="C3630" s="198">
        <f>Sales_Entry!D3630</f>
        <v>0</v>
      </c>
      <c r="D3630" s="198" t="s">
        <v>1388</v>
      </c>
      <c r="E3630" s="198">
        <f>Sales_Entry!C3630</f>
        <v>0</v>
      </c>
      <c r="F3630" s="198">
        <f>Sales_Entry!E3630</f>
        <v>0</v>
      </c>
      <c r="G3630" s="199">
        <f>N(Sales_Entry!J3630)</f>
        <v>0</v>
      </c>
      <c r="H3630" s="199">
        <v>0</v>
      </c>
      <c r="I3630" s="199">
        <f t="shared" si="56"/>
        <v>0</v>
      </c>
      <c r="J3630" s="202"/>
      <c r="K3630" s="200" t="str" cm="1">
        <f t="array" ref="K3630">IF($C3630="","",IF(AND($C3630=Party_Statement!$C$5,$B3630&gt;=Party_Statement!$C$6,$B3630&lt;=Party_Statement!$E$6),SUMPRODUCT(($C$3:$C3630=Party_Statement!$C$5)*($B$3:$B3630&gt;=Party_Statement!$C$6)*($B$3:$B3630&lt;=Party_Statement!$E$6)),""))</f>
        <v/>
      </c>
    </row>
    <row r="3631" spans="1:11" s="64" customFormat="1" x14ac:dyDescent="0.2">
      <c r="A3631" s="196">
        <f>Sales_Entry!A3631</f>
        <v>0</v>
      </c>
      <c r="B3631" s="197">
        <f>Sales_Entry!B3631</f>
        <v>0</v>
      </c>
      <c r="C3631" s="198">
        <f>Sales_Entry!D3631</f>
        <v>0</v>
      </c>
      <c r="D3631" s="198" t="s">
        <v>1388</v>
      </c>
      <c r="E3631" s="198">
        <f>Sales_Entry!C3631</f>
        <v>0</v>
      </c>
      <c r="F3631" s="198">
        <f>Sales_Entry!E3631</f>
        <v>0</v>
      </c>
      <c r="G3631" s="199">
        <f>N(Sales_Entry!J3631)</f>
        <v>0</v>
      </c>
      <c r="H3631" s="199">
        <v>0</v>
      </c>
      <c r="I3631" s="199">
        <f t="shared" si="56"/>
        <v>0</v>
      </c>
      <c r="J3631" s="202"/>
      <c r="K3631" s="200" t="str" cm="1">
        <f t="array" ref="K3631">IF($C3631="","",IF(AND($C3631=Party_Statement!$C$5,$B3631&gt;=Party_Statement!$C$6,$B3631&lt;=Party_Statement!$E$6),SUMPRODUCT(($C$3:$C3631=Party_Statement!$C$5)*($B$3:$B3631&gt;=Party_Statement!$C$6)*($B$3:$B3631&lt;=Party_Statement!$E$6)),""))</f>
        <v/>
      </c>
    </row>
    <row r="3632" spans="1:11" s="64" customFormat="1" x14ac:dyDescent="0.2">
      <c r="A3632" s="196">
        <f>Sales_Entry!A3632</f>
        <v>0</v>
      </c>
      <c r="B3632" s="197">
        <f>Sales_Entry!B3632</f>
        <v>0</v>
      </c>
      <c r="C3632" s="198">
        <f>Sales_Entry!D3632</f>
        <v>0</v>
      </c>
      <c r="D3632" s="198" t="s">
        <v>1388</v>
      </c>
      <c r="E3632" s="198">
        <f>Sales_Entry!C3632</f>
        <v>0</v>
      </c>
      <c r="F3632" s="198">
        <f>Sales_Entry!E3632</f>
        <v>0</v>
      </c>
      <c r="G3632" s="199">
        <f>N(Sales_Entry!J3632)</f>
        <v>0</v>
      </c>
      <c r="H3632" s="199">
        <v>0</v>
      </c>
      <c r="I3632" s="199">
        <f t="shared" si="56"/>
        <v>0</v>
      </c>
      <c r="J3632" s="202"/>
      <c r="K3632" s="200" t="str" cm="1">
        <f t="array" ref="K3632">IF($C3632="","",IF(AND($C3632=Party_Statement!$C$5,$B3632&gt;=Party_Statement!$C$6,$B3632&lt;=Party_Statement!$E$6),SUMPRODUCT(($C$3:$C3632=Party_Statement!$C$5)*($B$3:$B3632&gt;=Party_Statement!$C$6)*($B$3:$B3632&lt;=Party_Statement!$E$6)),""))</f>
        <v/>
      </c>
    </row>
    <row r="3633" spans="1:11" s="64" customFormat="1" x14ac:dyDescent="0.2">
      <c r="A3633" s="196">
        <f>Sales_Entry!A3633</f>
        <v>0</v>
      </c>
      <c r="B3633" s="197">
        <f>Sales_Entry!B3633</f>
        <v>0</v>
      </c>
      <c r="C3633" s="198">
        <f>Sales_Entry!D3633</f>
        <v>0</v>
      </c>
      <c r="D3633" s="198" t="s">
        <v>1388</v>
      </c>
      <c r="E3633" s="198">
        <f>Sales_Entry!C3633</f>
        <v>0</v>
      </c>
      <c r="F3633" s="198">
        <f>Sales_Entry!E3633</f>
        <v>0</v>
      </c>
      <c r="G3633" s="199">
        <f>N(Sales_Entry!J3633)</f>
        <v>0</v>
      </c>
      <c r="H3633" s="199">
        <v>0</v>
      </c>
      <c r="I3633" s="199">
        <f t="shared" si="56"/>
        <v>0</v>
      </c>
      <c r="J3633" s="202"/>
      <c r="K3633" s="200" t="str" cm="1">
        <f t="array" ref="K3633">IF($C3633="","",IF(AND($C3633=Party_Statement!$C$5,$B3633&gt;=Party_Statement!$C$6,$B3633&lt;=Party_Statement!$E$6),SUMPRODUCT(($C$3:$C3633=Party_Statement!$C$5)*($B$3:$B3633&gt;=Party_Statement!$C$6)*($B$3:$B3633&lt;=Party_Statement!$E$6)),""))</f>
        <v/>
      </c>
    </row>
    <row r="3634" spans="1:11" s="64" customFormat="1" x14ac:dyDescent="0.2">
      <c r="A3634" s="196">
        <f>Sales_Entry!A3634</f>
        <v>0</v>
      </c>
      <c r="B3634" s="197">
        <f>Sales_Entry!B3634</f>
        <v>0</v>
      </c>
      <c r="C3634" s="198">
        <f>Sales_Entry!D3634</f>
        <v>0</v>
      </c>
      <c r="D3634" s="198" t="s">
        <v>1388</v>
      </c>
      <c r="E3634" s="198">
        <f>Sales_Entry!C3634</f>
        <v>0</v>
      </c>
      <c r="F3634" s="198">
        <f>Sales_Entry!E3634</f>
        <v>0</v>
      </c>
      <c r="G3634" s="199">
        <f>N(Sales_Entry!J3634)</f>
        <v>0</v>
      </c>
      <c r="H3634" s="199">
        <v>0</v>
      </c>
      <c r="I3634" s="199">
        <f t="shared" si="56"/>
        <v>0</v>
      </c>
      <c r="J3634" s="202"/>
      <c r="K3634" s="200" t="str" cm="1">
        <f t="array" ref="K3634">IF($C3634="","",IF(AND($C3634=Party_Statement!$C$5,$B3634&gt;=Party_Statement!$C$6,$B3634&lt;=Party_Statement!$E$6),SUMPRODUCT(($C$3:$C3634=Party_Statement!$C$5)*($B$3:$B3634&gt;=Party_Statement!$C$6)*($B$3:$B3634&lt;=Party_Statement!$E$6)),""))</f>
        <v/>
      </c>
    </row>
    <row r="3635" spans="1:11" s="64" customFormat="1" x14ac:dyDescent="0.2">
      <c r="A3635" s="196">
        <f>Sales_Entry!A3635</f>
        <v>0</v>
      </c>
      <c r="B3635" s="197">
        <f>Sales_Entry!B3635</f>
        <v>0</v>
      </c>
      <c r="C3635" s="198">
        <f>Sales_Entry!D3635</f>
        <v>0</v>
      </c>
      <c r="D3635" s="198" t="s">
        <v>1388</v>
      </c>
      <c r="E3635" s="198">
        <f>Sales_Entry!C3635</f>
        <v>0</v>
      </c>
      <c r="F3635" s="198">
        <f>Sales_Entry!E3635</f>
        <v>0</v>
      </c>
      <c r="G3635" s="199">
        <f>N(Sales_Entry!J3635)</f>
        <v>0</v>
      </c>
      <c r="H3635" s="199">
        <v>0</v>
      </c>
      <c r="I3635" s="199">
        <f t="shared" si="56"/>
        <v>0</v>
      </c>
      <c r="J3635" s="202"/>
      <c r="K3635" s="200" t="str" cm="1">
        <f t="array" ref="K3635">IF($C3635="","",IF(AND($C3635=Party_Statement!$C$5,$B3635&gt;=Party_Statement!$C$6,$B3635&lt;=Party_Statement!$E$6),SUMPRODUCT(($C$3:$C3635=Party_Statement!$C$5)*($B$3:$B3635&gt;=Party_Statement!$C$6)*($B$3:$B3635&lt;=Party_Statement!$E$6)),""))</f>
        <v/>
      </c>
    </row>
    <row r="3636" spans="1:11" s="64" customFormat="1" x14ac:dyDescent="0.2">
      <c r="A3636" s="196">
        <f>Sales_Entry!A3636</f>
        <v>0</v>
      </c>
      <c r="B3636" s="197">
        <f>Sales_Entry!B3636</f>
        <v>0</v>
      </c>
      <c r="C3636" s="198">
        <f>Sales_Entry!D3636</f>
        <v>0</v>
      </c>
      <c r="D3636" s="198" t="s">
        <v>1388</v>
      </c>
      <c r="E3636" s="198">
        <f>Sales_Entry!C3636</f>
        <v>0</v>
      </c>
      <c r="F3636" s="198">
        <f>Sales_Entry!E3636</f>
        <v>0</v>
      </c>
      <c r="G3636" s="199">
        <f>N(Sales_Entry!J3636)</f>
        <v>0</v>
      </c>
      <c r="H3636" s="199">
        <v>0</v>
      </c>
      <c r="I3636" s="199">
        <f t="shared" si="56"/>
        <v>0</v>
      </c>
      <c r="J3636" s="202"/>
      <c r="K3636" s="200" t="str" cm="1">
        <f t="array" ref="K3636">IF($C3636="","",IF(AND($C3636=Party_Statement!$C$5,$B3636&gt;=Party_Statement!$C$6,$B3636&lt;=Party_Statement!$E$6),SUMPRODUCT(($C$3:$C3636=Party_Statement!$C$5)*($B$3:$B3636&gt;=Party_Statement!$C$6)*($B$3:$B3636&lt;=Party_Statement!$E$6)),""))</f>
        <v/>
      </c>
    </row>
    <row r="3637" spans="1:11" s="64" customFormat="1" x14ac:dyDescent="0.2">
      <c r="A3637" s="196">
        <f>Sales_Entry!A3637</f>
        <v>0</v>
      </c>
      <c r="B3637" s="197">
        <f>Sales_Entry!B3637</f>
        <v>0</v>
      </c>
      <c r="C3637" s="198">
        <f>Sales_Entry!D3637</f>
        <v>0</v>
      </c>
      <c r="D3637" s="198" t="s">
        <v>1388</v>
      </c>
      <c r="E3637" s="198">
        <f>Sales_Entry!C3637</f>
        <v>0</v>
      </c>
      <c r="F3637" s="198">
        <f>Sales_Entry!E3637</f>
        <v>0</v>
      </c>
      <c r="G3637" s="199">
        <f>N(Sales_Entry!J3637)</f>
        <v>0</v>
      </c>
      <c r="H3637" s="199">
        <v>0</v>
      </c>
      <c r="I3637" s="199">
        <f t="shared" si="56"/>
        <v>0</v>
      </c>
      <c r="J3637" s="202"/>
      <c r="K3637" s="200" t="str" cm="1">
        <f t="array" ref="K3637">IF($C3637="","",IF(AND($C3637=Party_Statement!$C$5,$B3637&gt;=Party_Statement!$C$6,$B3637&lt;=Party_Statement!$E$6),SUMPRODUCT(($C$3:$C3637=Party_Statement!$C$5)*($B$3:$B3637&gt;=Party_Statement!$C$6)*($B$3:$B3637&lt;=Party_Statement!$E$6)),""))</f>
        <v/>
      </c>
    </row>
    <row r="3638" spans="1:11" s="64" customFormat="1" x14ac:dyDescent="0.2">
      <c r="A3638" s="196">
        <f>Sales_Entry!A3638</f>
        <v>0</v>
      </c>
      <c r="B3638" s="197">
        <f>Sales_Entry!B3638</f>
        <v>0</v>
      </c>
      <c r="C3638" s="198">
        <f>Sales_Entry!D3638</f>
        <v>0</v>
      </c>
      <c r="D3638" s="198" t="s">
        <v>1388</v>
      </c>
      <c r="E3638" s="198">
        <f>Sales_Entry!C3638</f>
        <v>0</v>
      </c>
      <c r="F3638" s="198">
        <f>Sales_Entry!E3638</f>
        <v>0</v>
      </c>
      <c r="G3638" s="199">
        <f>N(Sales_Entry!J3638)</f>
        <v>0</v>
      </c>
      <c r="H3638" s="199">
        <v>0</v>
      </c>
      <c r="I3638" s="199">
        <f t="shared" si="56"/>
        <v>0</v>
      </c>
      <c r="J3638" s="202"/>
      <c r="K3638" s="200" t="str" cm="1">
        <f t="array" ref="K3638">IF($C3638="","",IF(AND($C3638=Party_Statement!$C$5,$B3638&gt;=Party_Statement!$C$6,$B3638&lt;=Party_Statement!$E$6),SUMPRODUCT(($C$3:$C3638=Party_Statement!$C$5)*($B$3:$B3638&gt;=Party_Statement!$C$6)*($B$3:$B3638&lt;=Party_Statement!$E$6)),""))</f>
        <v/>
      </c>
    </row>
    <row r="3639" spans="1:11" s="64" customFormat="1" x14ac:dyDescent="0.2">
      <c r="A3639" s="196">
        <f>Sales_Entry!A3639</f>
        <v>0</v>
      </c>
      <c r="B3639" s="197">
        <f>Sales_Entry!B3639</f>
        <v>0</v>
      </c>
      <c r="C3639" s="198">
        <f>Sales_Entry!D3639</f>
        <v>0</v>
      </c>
      <c r="D3639" s="198" t="s">
        <v>1388</v>
      </c>
      <c r="E3639" s="198">
        <f>Sales_Entry!C3639</f>
        <v>0</v>
      </c>
      <c r="F3639" s="198">
        <f>Sales_Entry!E3639</f>
        <v>0</v>
      </c>
      <c r="G3639" s="199">
        <f>N(Sales_Entry!J3639)</f>
        <v>0</v>
      </c>
      <c r="H3639" s="199">
        <v>0</v>
      </c>
      <c r="I3639" s="199">
        <f t="shared" si="56"/>
        <v>0</v>
      </c>
      <c r="J3639" s="202"/>
      <c r="K3639" s="200" t="str" cm="1">
        <f t="array" ref="K3639">IF($C3639="","",IF(AND($C3639=Party_Statement!$C$5,$B3639&gt;=Party_Statement!$C$6,$B3639&lt;=Party_Statement!$E$6),SUMPRODUCT(($C$3:$C3639=Party_Statement!$C$5)*($B$3:$B3639&gt;=Party_Statement!$C$6)*($B$3:$B3639&lt;=Party_Statement!$E$6)),""))</f>
        <v/>
      </c>
    </row>
    <row r="3640" spans="1:11" s="64" customFormat="1" x14ac:dyDescent="0.2">
      <c r="A3640" s="196">
        <f>Sales_Entry!A3640</f>
        <v>0</v>
      </c>
      <c r="B3640" s="197">
        <f>Sales_Entry!B3640</f>
        <v>0</v>
      </c>
      <c r="C3640" s="198">
        <f>Sales_Entry!D3640</f>
        <v>0</v>
      </c>
      <c r="D3640" s="198" t="s">
        <v>1388</v>
      </c>
      <c r="E3640" s="198">
        <f>Sales_Entry!C3640</f>
        <v>0</v>
      </c>
      <c r="F3640" s="198">
        <f>Sales_Entry!E3640</f>
        <v>0</v>
      </c>
      <c r="G3640" s="199">
        <f>N(Sales_Entry!J3640)</f>
        <v>0</v>
      </c>
      <c r="H3640" s="199">
        <v>0</v>
      </c>
      <c r="I3640" s="199">
        <f t="shared" si="56"/>
        <v>0</v>
      </c>
      <c r="J3640" s="202"/>
      <c r="K3640" s="200" t="str" cm="1">
        <f t="array" ref="K3640">IF($C3640="","",IF(AND($C3640=Party_Statement!$C$5,$B3640&gt;=Party_Statement!$C$6,$B3640&lt;=Party_Statement!$E$6),SUMPRODUCT(($C$3:$C3640=Party_Statement!$C$5)*($B$3:$B3640&gt;=Party_Statement!$C$6)*($B$3:$B3640&lt;=Party_Statement!$E$6)),""))</f>
        <v/>
      </c>
    </row>
    <row r="3641" spans="1:11" s="64" customFormat="1" x14ac:dyDescent="0.2">
      <c r="A3641" s="196">
        <f>Sales_Entry!A3641</f>
        <v>0</v>
      </c>
      <c r="B3641" s="197">
        <f>Sales_Entry!B3641</f>
        <v>0</v>
      </c>
      <c r="C3641" s="198">
        <f>Sales_Entry!D3641</f>
        <v>0</v>
      </c>
      <c r="D3641" s="198" t="s">
        <v>1388</v>
      </c>
      <c r="E3641" s="198">
        <f>Sales_Entry!C3641</f>
        <v>0</v>
      </c>
      <c r="F3641" s="198">
        <f>Sales_Entry!E3641</f>
        <v>0</v>
      </c>
      <c r="G3641" s="199">
        <f>N(Sales_Entry!J3641)</f>
        <v>0</v>
      </c>
      <c r="H3641" s="199">
        <v>0</v>
      </c>
      <c r="I3641" s="199">
        <f t="shared" si="56"/>
        <v>0</v>
      </c>
      <c r="J3641" s="202"/>
      <c r="K3641" s="200" t="str" cm="1">
        <f t="array" ref="K3641">IF($C3641="","",IF(AND($C3641=Party_Statement!$C$5,$B3641&gt;=Party_Statement!$C$6,$B3641&lt;=Party_Statement!$E$6),SUMPRODUCT(($C$3:$C3641=Party_Statement!$C$5)*($B$3:$B3641&gt;=Party_Statement!$C$6)*($B$3:$B3641&lt;=Party_Statement!$E$6)),""))</f>
        <v/>
      </c>
    </row>
    <row r="3642" spans="1:11" s="64" customFormat="1" x14ac:dyDescent="0.2">
      <c r="A3642" s="196">
        <f>Sales_Entry!A3642</f>
        <v>0</v>
      </c>
      <c r="B3642" s="197">
        <f>Sales_Entry!B3642</f>
        <v>0</v>
      </c>
      <c r="C3642" s="198">
        <f>Sales_Entry!D3642</f>
        <v>0</v>
      </c>
      <c r="D3642" s="198" t="s">
        <v>1388</v>
      </c>
      <c r="E3642" s="198">
        <f>Sales_Entry!C3642</f>
        <v>0</v>
      </c>
      <c r="F3642" s="198">
        <f>Sales_Entry!E3642</f>
        <v>0</v>
      </c>
      <c r="G3642" s="199">
        <f>N(Sales_Entry!J3642)</f>
        <v>0</v>
      </c>
      <c r="H3642" s="199">
        <v>0</v>
      </c>
      <c r="I3642" s="199">
        <f t="shared" si="56"/>
        <v>0</v>
      </c>
      <c r="J3642" s="202"/>
      <c r="K3642" s="200" t="str" cm="1">
        <f t="array" ref="K3642">IF($C3642="","",IF(AND($C3642=Party_Statement!$C$5,$B3642&gt;=Party_Statement!$C$6,$B3642&lt;=Party_Statement!$E$6),SUMPRODUCT(($C$3:$C3642=Party_Statement!$C$5)*($B$3:$B3642&gt;=Party_Statement!$C$6)*($B$3:$B3642&lt;=Party_Statement!$E$6)),""))</f>
        <v/>
      </c>
    </row>
    <row r="3643" spans="1:11" s="64" customFormat="1" x14ac:dyDescent="0.2">
      <c r="A3643" s="196">
        <f>Sales_Entry!A3643</f>
        <v>0</v>
      </c>
      <c r="B3643" s="197">
        <f>Sales_Entry!B3643</f>
        <v>0</v>
      </c>
      <c r="C3643" s="198">
        <f>Sales_Entry!D3643</f>
        <v>0</v>
      </c>
      <c r="D3643" s="198" t="s">
        <v>1388</v>
      </c>
      <c r="E3643" s="198">
        <f>Sales_Entry!C3643</f>
        <v>0</v>
      </c>
      <c r="F3643" s="198">
        <f>Sales_Entry!E3643</f>
        <v>0</v>
      </c>
      <c r="G3643" s="199">
        <f>N(Sales_Entry!J3643)</f>
        <v>0</v>
      </c>
      <c r="H3643" s="199">
        <v>0</v>
      </c>
      <c r="I3643" s="199">
        <f t="shared" si="56"/>
        <v>0</v>
      </c>
      <c r="J3643" s="202"/>
      <c r="K3643" s="200" t="str" cm="1">
        <f t="array" ref="K3643">IF($C3643="","",IF(AND($C3643=Party_Statement!$C$5,$B3643&gt;=Party_Statement!$C$6,$B3643&lt;=Party_Statement!$E$6),SUMPRODUCT(($C$3:$C3643=Party_Statement!$C$5)*($B$3:$B3643&gt;=Party_Statement!$C$6)*($B$3:$B3643&lt;=Party_Statement!$E$6)),""))</f>
        <v/>
      </c>
    </row>
    <row r="3644" spans="1:11" s="64" customFormat="1" x14ac:dyDescent="0.2">
      <c r="A3644" s="196">
        <f>Sales_Entry!A3644</f>
        <v>0</v>
      </c>
      <c r="B3644" s="197">
        <f>Sales_Entry!B3644</f>
        <v>0</v>
      </c>
      <c r="C3644" s="198">
        <f>Sales_Entry!D3644</f>
        <v>0</v>
      </c>
      <c r="D3644" s="198" t="s">
        <v>1388</v>
      </c>
      <c r="E3644" s="198">
        <f>Sales_Entry!C3644</f>
        <v>0</v>
      </c>
      <c r="F3644" s="198">
        <f>Sales_Entry!E3644</f>
        <v>0</v>
      </c>
      <c r="G3644" s="199">
        <f>N(Sales_Entry!J3644)</f>
        <v>0</v>
      </c>
      <c r="H3644" s="199">
        <v>0</v>
      </c>
      <c r="I3644" s="199">
        <f t="shared" si="56"/>
        <v>0</v>
      </c>
      <c r="J3644" s="202"/>
      <c r="K3644" s="200" t="str" cm="1">
        <f t="array" ref="K3644">IF($C3644="","",IF(AND($C3644=Party_Statement!$C$5,$B3644&gt;=Party_Statement!$C$6,$B3644&lt;=Party_Statement!$E$6),SUMPRODUCT(($C$3:$C3644=Party_Statement!$C$5)*($B$3:$B3644&gt;=Party_Statement!$C$6)*($B$3:$B3644&lt;=Party_Statement!$E$6)),""))</f>
        <v/>
      </c>
    </row>
    <row r="3645" spans="1:11" s="64" customFormat="1" x14ac:dyDescent="0.2">
      <c r="A3645" s="196">
        <f>Sales_Entry!A3645</f>
        <v>0</v>
      </c>
      <c r="B3645" s="197">
        <f>Sales_Entry!B3645</f>
        <v>0</v>
      </c>
      <c r="C3645" s="198">
        <f>Sales_Entry!D3645</f>
        <v>0</v>
      </c>
      <c r="D3645" s="198" t="s">
        <v>1388</v>
      </c>
      <c r="E3645" s="198">
        <f>Sales_Entry!C3645</f>
        <v>0</v>
      </c>
      <c r="F3645" s="198">
        <f>Sales_Entry!E3645</f>
        <v>0</v>
      </c>
      <c r="G3645" s="199">
        <f>N(Sales_Entry!J3645)</f>
        <v>0</v>
      </c>
      <c r="H3645" s="199">
        <v>0</v>
      </c>
      <c r="I3645" s="199">
        <f t="shared" si="56"/>
        <v>0</v>
      </c>
      <c r="J3645" s="202"/>
      <c r="K3645" s="200" t="str" cm="1">
        <f t="array" ref="K3645">IF($C3645="","",IF(AND($C3645=Party_Statement!$C$5,$B3645&gt;=Party_Statement!$C$6,$B3645&lt;=Party_Statement!$E$6),SUMPRODUCT(($C$3:$C3645=Party_Statement!$C$5)*($B$3:$B3645&gt;=Party_Statement!$C$6)*($B$3:$B3645&lt;=Party_Statement!$E$6)),""))</f>
        <v/>
      </c>
    </row>
    <row r="3646" spans="1:11" s="64" customFormat="1" x14ac:dyDescent="0.2">
      <c r="A3646" s="196">
        <f>Sales_Entry!A3646</f>
        <v>0</v>
      </c>
      <c r="B3646" s="197">
        <f>Sales_Entry!B3646</f>
        <v>0</v>
      </c>
      <c r="C3646" s="198">
        <f>Sales_Entry!D3646</f>
        <v>0</v>
      </c>
      <c r="D3646" s="198" t="s">
        <v>1388</v>
      </c>
      <c r="E3646" s="198">
        <f>Sales_Entry!C3646</f>
        <v>0</v>
      </c>
      <c r="F3646" s="198">
        <f>Sales_Entry!E3646</f>
        <v>0</v>
      </c>
      <c r="G3646" s="199">
        <f>N(Sales_Entry!J3646)</f>
        <v>0</v>
      </c>
      <c r="H3646" s="199">
        <v>0</v>
      </c>
      <c r="I3646" s="199">
        <f t="shared" si="56"/>
        <v>0</v>
      </c>
      <c r="J3646" s="202"/>
      <c r="K3646" s="200" t="str" cm="1">
        <f t="array" ref="K3646">IF($C3646="","",IF(AND($C3646=Party_Statement!$C$5,$B3646&gt;=Party_Statement!$C$6,$B3646&lt;=Party_Statement!$E$6),SUMPRODUCT(($C$3:$C3646=Party_Statement!$C$5)*($B$3:$B3646&gt;=Party_Statement!$C$6)*($B$3:$B3646&lt;=Party_Statement!$E$6)),""))</f>
        <v/>
      </c>
    </row>
    <row r="3647" spans="1:11" s="64" customFormat="1" x14ac:dyDescent="0.2">
      <c r="A3647" s="196">
        <f>Sales_Entry!A3647</f>
        <v>0</v>
      </c>
      <c r="B3647" s="197">
        <f>Sales_Entry!B3647</f>
        <v>0</v>
      </c>
      <c r="C3647" s="198">
        <f>Sales_Entry!D3647</f>
        <v>0</v>
      </c>
      <c r="D3647" s="198" t="s">
        <v>1388</v>
      </c>
      <c r="E3647" s="198">
        <f>Sales_Entry!C3647</f>
        <v>0</v>
      </c>
      <c r="F3647" s="198">
        <f>Sales_Entry!E3647</f>
        <v>0</v>
      </c>
      <c r="G3647" s="199">
        <f>N(Sales_Entry!J3647)</f>
        <v>0</v>
      </c>
      <c r="H3647" s="199">
        <v>0</v>
      </c>
      <c r="I3647" s="199">
        <f t="shared" si="56"/>
        <v>0</v>
      </c>
      <c r="J3647" s="202"/>
      <c r="K3647" s="200" t="str" cm="1">
        <f t="array" ref="K3647">IF($C3647="","",IF(AND($C3647=Party_Statement!$C$5,$B3647&gt;=Party_Statement!$C$6,$B3647&lt;=Party_Statement!$E$6),SUMPRODUCT(($C$3:$C3647=Party_Statement!$C$5)*($B$3:$B3647&gt;=Party_Statement!$C$6)*($B$3:$B3647&lt;=Party_Statement!$E$6)),""))</f>
        <v/>
      </c>
    </row>
    <row r="3648" spans="1:11" s="64" customFormat="1" x14ac:dyDescent="0.2">
      <c r="A3648" s="196">
        <f>Sales_Entry!A3648</f>
        <v>0</v>
      </c>
      <c r="B3648" s="197">
        <f>Sales_Entry!B3648</f>
        <v>0</v>
      </c>
      <c r="C3648" s="198">
        <f>Sales_Entry!D3648</f>
        <v>0</v>
      </c>
      <c r="D3648" s="198" t="s">
        <v>1388</v>
      </c>
      <c r="E3648" s="198">
        <f>Sales_Entry!C3648</f>
        <v>0</v>
      </c>
      <c r="F3648" s="198">
        <f>Sales_Entry!E3648</f>
        <v>0</v>
      </c>
      <c r="G3648" s="199">
        <f>N(Sales_Entry!J3648)</f>
        <v>0</v>
      </c>
      <c r="H3648" s="199">
        <v>0</v>
      </c>
      <c r="I3648" s="199">
        <f t="shared" si="56"/>
        <v>0</v>
      </c>
      <c r="J3648" s="202"/>
      <c r="K3648" s="200" t="str" cm="1">
        <f t="array" ref="K3648">IF($C3648="","",IF(AND($C3648=Party_Statement!$C$5,$B3648&gt;=Party_Statement!$C$6,$B3648&lt;=Party_Statement!$E$6),SUMPRODUCT(($C$3:$C3648=Party_Statement!$C$5)*($B$3:$B3648&gt;=Party_Statement!$C$6)*($B$3:$B3648&lt;=Party_Statement!$E$6)),""))</f>
        <v/>
      </c>
    </row>
    <row r="3649" spans="1:11" s="64" customFormat="1" x14ac:dyDescent="0.2">
      <c r="A3649" s="196">
        <f>Sales_Entry!A3649</f>
        <v>0</v>
      </c>
      <c r="B3649" s="197">
        <f>Sales_Entry!B3649</f>
        <v>0</v>
      </c>
      <c r="C3649" s="198">
        <f>Sales_Entry!D3649</f>
        <v>0</v>
      </c>
      <c r="D3649" s="198" t="s">
        <v>1388</v>
      </c>
      <c r="E3649" s="198">
        <f>Sales_Entry!C3649</f>
        <v>0</v>
      </c>
      <c r="F3649" s="198">
        <f>Sales_Entry!E3649</f>
        <v>0</v>
      </c>
      <c r="G3649" s="199">
        <f>N(Sales_Entry!J3649)</f>
        <v>0</v>
      </c>
      <c r="H3649" s="199">
        <v>0</v>
      </c>
      <c r="I3649" s="199">
        <f t="shared" si="56"/>
        <v>0</v>
      </c>
      <c r="J3649" s="202"/>
      <c r="K3649" s="200" t="str" cm="1">
        <f t="array" ref="K3649">IF($C3649="","",IF(AND($C3649=Party_Statement!$C$5,$B3649&gt;=Party_Statement!$C$6,$B3649&lt;=Party_Statement!$E$6),SUMPRODUCT(($C$3:$C3649=Party_Statement!$C$5)*($B$3:$B3649&gt;=Party_Statement!$C$6)*($B$3:$B3649&lt;=Party_Statement!$E$6)),""))</f>
        <v/>
      </c>
    </row>
    <row r="3650" spans="1:11" s="64" customFormat="1" x14ac:dyDescent="0.2">
      <c r="A3650" s="196">
        <f>Sales_Entry!A3650</f>
        <v>0</v>
      </c>
      <c r="B3650" s="197">
        <f>Sales_Entry!B3650</f>
        <v>0</v>
      </c>
      <c r="C3650" s="198">
        <f>Sales_Entry!D3650</f>
        <v>0</v>
      </c>
      <c r="D3650" s="198" t="s">
        <v>1388</v>
      </c>
      <c r="E3650" s="198">
        <f>Sales_Entry!C3650</f>
        <v>0</v>
      </c>
      <c r="F3650" s="198">
        <f>Sales_Entry!E3650</f>
        <v>0</v>
      </c>
      <c r="G3650" s="199">
        <f>N(Sales_Entry!J3650)</f>
        <v>0</v>
      </c>
      <c r="H3650" s="199">
        <v>0</v>
      </c>
      <c r="I3650" s="199">
        <f t="shared" si="56"/>
        <v>0</v>
      </c>
      <c r="J3650" s="202"/>
      <c r="K3650" s="200" t="str" cm="1">
        <f t="array" ref="K3650">IF($C3650="","",IF(AND($C3650=Party_Statement!$C$5,$B3650&gt;=Party_Statement!$C$6,$B3650&lt;=Party_Statement!$E$6),SUMPRODUCT(($C$3:$C3650=Party_Statement!$C$5)*($B$3:$B3650&gt;=Party_Statement!$C$6)*($B$3:$B3650&lt;=Party_Statement!$E$6)),""))</f>
        <v/>
      </c>
    </row>
    <row r="3651" spans="1:11" s="64" customFormat="1" x14ac:dyDescent="0.2">
      <c r="A3651" s="196">
        <f>Sales_Entry!A3651</f>
        <v>0</v>
      </c>
      <c r="B3651" s="197">
        <f>Sales_Entry!B3651</f>
        <v>0</v>
      </c>
      <c r="C3651" s="198">
        <f>Sales_Entry!D3651</f>
        <v>0</v>
      </c>
      <c r="D3651" s="198" t="s">
        <v>1388</v>
      </c>
      <c r="E3651" s="198">
        <f>Sales_Entry!C3651</f>
        <v>0</v>
      </c>
      <c r="F3651" s="198">
        <f>Sales_Entry!E3651</f>
        <v>0</v>
      </c>
      <c r="G3651" s="199">
        <f>N(Sales_Entry!J3651)</f>
        <v>0</v>
      </c>
      <c r="H3651" s="199">
        <v>0</v>
      </c>
      <c r="I3651" s="199">
        <f t="shared" si="56"/>
        <v>0</v>
      </c>
      <c r="J3651" s="202"/>
      <c r="K3651" s="200" t="str" cm="1">
        <f t="array" ref="K3651">IF($C3651="","",IF(AND($C3651=Party_Statement!$C$5,$B3651&gt;=Party_Statement!$C$6,$B3651&lt;=Party_Statement!$E$6),SUMPRODUCT(($C$3:$C3651=Party_Statement!$C$5)*($B$3:$B3651&gt;=Party_Statement!$C$6)*($B$3:$B3651&lt;=Party_Statement!$E$6)),""))</f>
        <v/>
      </c>
    </row>
    <row r="3652" spans="1:11" s="64" customFormat="1" x14ac:dyDescent="0.2">
      <c r="A3652" s="196">
        <f>Sales_Entry!A3652</f>
        <v>0</v>
      </c>
      <c r="B3652" s="197">
        <f>Sales_Entry!B3652</f>
        <v>0</v>
      </c>
      <c r="C3652" s="198">
        <f>Sales_Entry!D3652</f>
        <v>0</v>
      </c>
      <c r="D3652" s="198" t="s">
        <v>1388</v>
      </c>
      <c r="E3652" s="198">
        <f>Sales_Entry!C3652</f>
        <v>0</v>
      </c>
      <c r="F3652" s="198">
        <f>Sales_Entry!E3652</f>
        <v>0</v>
      </c>
      <c r="G3652" s="199">
        <f>N(Sales_Entry!J3652)</f>
        <v>0</v>
      </c>
      <c r="H3652" s="199">
        <v>0</v>
      </c>
      <c r="I3652" s="199">
        <f t="shared" ref="I3652:I3715" si="57">IF($C3652="","",$G3652-$H3652)</f>
        <v>0</v>
      </c>
      <c r="J3652" s="202"/>
      <c r="K3652" s="200" t="str" cm="1">
        <f t="array" ref="K3652">IF($C3652="","",IF(AND($C3652=Party_Statement!$C$5,$B3652&gt;=Party_Statement!$C$6,$B3652&lt;=Party_Statement!$E$6),SUMPRODUCT(($C$3:$C3652=Party_Statement!$C$5)*($B$3:$B3652&gt;=Party_Statement!$C$6)*($B$3:$B3652&lt;=Party_Statement!$E$6)),""))</f>
        <v/>
      </c>
    </row>
    <row r="3653" spans="1:11" s="64" customFormat="1" x14ac:dyDescent="0.2">
      <c r="A3653" s="196">
        <f>Sales_Entry!A3653</f>
        <v>0</v>
      </c>
      <c r="B3653" s="197">
        <f>Sales_Entry!B3653</f>
        <v>0</v>
      </c>
      <c r="C3653" s="198">
        <f>Sales_Entry!D3653</f>
        <v>0</v>
      </c>
      <c r="D3653" s="198" t="s">
        <v>1388</v>
      </c>
      <c r="E3653" s="198">
        <f>Sales_Entry!C3653</f>
        <v>0</v>
      </c>
      <c r="F3653" s="198">
        <f>Sales_Entry!E3653</f>
        <v>0</v>
      </c>
      <c r="G3653" s="199">
        <f>N(Sales_Entry!J3653)</f>
        <v>0</v>
      </c>
      <c r="H3653" s="199">
        <v>0</v>
      </c>
      <c r="I3653" s="199">
        <f t="shared" si="57"/>
        <v>0</v>
      </c>
      <c r="J3653" s="202"/>
      <c r="K3653" s="200" t="str" cm="1">
        <f t="array" ref="K3653">IF($C3653="","",IF(AND($C3653=Party_Statement!$C$5,$B3653&gt;=Party_Statement!$C$6,$B3653&lt;=Party_Statement!$E$6),SUMPRODUCT(($C$3:$C3653=Party_Statement!$C$5)*($B$3:$B3653&gt;=Party_Statement!$C$6)*($B$3:$B3653&lt;=Party_Statement!$E$6)),""))</f>
        <v/>
      </c>
    </row>
    <row r="3654" spans="1:11" s="64" customFormat="1" x14ac:dyDescent="0.2">
      <c r="A3654" s="196">
        <f>Sales_Entry!A3654</f>
        <v>0</v>
      </c>
      <c r="B3654" s="197">
        <f>Sales_Entry!B3654</f>
        <v>0</v>
      </c>
      <c r="C3654" s="198">
        <f>Sales_Entry!D3654</f>
        <v>0</v>
      </c>
      <c r="D3654" s="198" t="s">
        <v>1388</v>
      </c>
      <c r="E3654" s="198">
        <f>Sales_Entry!C3654</f>
        <v>0</v>
      </c>
      <c r="F3654" s="198">
        <f>Sales_Entry!E3654</f>
        <v>0</v>
      </c>
      <c r="G3654" s="199">
        <f>N(Sales_Entry!J3654)</f>
        <v>0</v>
      </c>
      <c r="H3654" s="199">
        <v>0</v>
      </c>
      <c r="I3654" s="199">
        <f t="shared" si="57"/>
        <v>0</v>
      </c>
      <c r="J3654" s="202"/>
      <c r="K3654" s="200" t="str" cm="1">
        <f t="array" ref="K3654">IF($C3654="","",IF(AND($C3654=Party_Statement!$C$5,$B3654&gt;=Party_Statement!$C$6,$B3654&lt;=Party_Statement!$E$6),SUMPRODUCT(($C$3:$C3654=Party_Statement!$C$5)*($B$3:$B3654&gt;=Party_Statement!$C$6)*($B$3:$B3654&lt;=Party_Statement!$E$6)),""))</f>
        <v/>
      </c>
    </row>
    <row r="3655" spans="1:11" s="64" customFormat="1" x14ac:dyDescent="0.2">
      <c r="A3655" s="196">
        <f>Sales_Entry!A3655</f>
        <v>0</v>
      </c>
      <c r="B3655" s="197">
        <f>Sales_Entry!B3655</f>
        <v>0</v>
      </c>
      <c r="C3655" s="198">
        <f>Sales_Entry!D3655</f>
        <v>0</v>
      </c>
      <c r="D3655" s="198" t="s">
        <v>1388</v>
      </c>
      <c r="E3655" s="198">
        <f>Sales_Entry!C3655</f>
        <v>0</v>
      </c>
      <c r="F3655" s="198">
        <f>Sales_Entry!E3655</f>
        <v>0</v>
      </c>
      <c r="G3655" s="199">
        <f>N(Sales_Entry!J3655)</f>
        <v>0</v>
      </c>
      <c r="H3655" s="199">
        <v>0</v>
      </c>
      <c r="I3655" s="199">
        <f t="shared" si="57"/>
        <v>0</v>
      </c>
      <c r="J3655" s="202"/>
      <c r="K3655" s="200" t="str" cm="1">
        <f t="array" ref="K3655">IF($C3655="","",IF(AND($C3655=Party_Statement!$C$5,$B3655&gt;=Party_Statement!$C$6,$B3655&lt;=Party_Statement!$E$6),SUMPRODUCT(($C$3:$C3655=Party_Statement!$C$5)*($B$3:$B3655&gt;=Party_Statement!$C$6)*($B$3:$B3655&lt;=Party_Statement!$E$6)),""))</f>
        <v/>
      </c>
    </row>
    <row r="3656" spans="1:11" s="64" customFormat="1" x14ac:dyDescent="0.2">
      <c r="A3656" s="196">
        <f>Sales_Entry!A3656</f>
        <v>0</v>
      </c>
      <c r="B3656" s="197">
        <f>Sales_Entry!B3656</f>
        <v>0</v>
      </c>
      <c r="C3656" s="198">
        <f>Sales_Entry!D3656</f>
        <v>0</v>
      </c>
      <c r="D3656" s="198" t="s">
        <v>1388</v>
      </c>
      <c r="E3656" s="198">
        <f>Sales_Entry!C3656</f>
        <v>0</v>
      </c>
      <c r="F3656" s="198">
        <f>Sales_Entry!E3656</f>
        <v>0</v>
      </c>
      <c r="G3656" s="199">
        <f>N(Sales_Entry!J3656)</f>
        <v>0</v>
      </c>
      <c r="H3656" s="199">
        <v>0</v>
      </c>
      <c r="I3656" s="199">
        <f t="shared" si="57"/>
        <v>0</v>
      </c>
      <c r="J3656" s="202"/>
      <c r="K3656" s="200" t="str" cm="1">
        <f t="array" ref="K3656">IF($C3656="","",IF(AND($C3656=Party_Statement!$C$5,$B3656&gt;=Party_Statement!$C$6,$B3656&lt;=Party_Statement!$E$6),SUMPRODUCT(($C$3:$C3656=Party_Statement!$C$5)*($B$3:$B3656&gt;=Party_Statement!$C$6)*($B$3:$B3656&lt;=Party_Statement!$E$6)),""))</f>
        <v/>
      </c>
    </row>
    <row r="3657" spans="1:11" s="64" customFormat="1" x14ac:dyDescent="0.2">
      <c r="A3657" s="196">
        <f>Sales_Entry!A3657</f>
        <v>0</v>
      </c>
      <c r="B3657" s="197">
        <f>Sales_Entry!B3657</f>
        <v>0</v>
      </c>
      <c r="C3657" s="198">
        <f>Sales_Entry!D3657</f>
        <v>0</v>
      </c>
      <c r="D3657" s="198" t="s">
        <v>1388</v>
      </c>
      <c r="E3657" s="198">
        <f>Sales_Entry!C3657</f>
        <v>0</v>
      </c>
      <c r="F3657" s="198">
        <f>Sales_Entry!E3657</f>
        <v>0</v>
      </c>
      <c r="G3657" s="199">
        <f>N(Sales_Entry!J3657)</f>
        <v>0</v>
      </c>
      <c r="H3657" s="199">
        <v>0</v>
      </c>
      <c r="I3657" s="199">
        <f t="shared" si="57"/>
        <v>0</v>
      </c>
      <c r="J3657" s="202"/>
      <c r="K3657" s="200" t="str" cm="1">
        <f t="array" ref="K3657">IF($C3657="","",IF(AND($C3657=Party_Statement!$C$5,$B3657&gt;=Party_Statement!$C$6,$B3657&lt;=Party_Statement!$E$6),SUMPRODUCT(($C$3:$C3657=Party_Statement!$C$5)*($B$3:$B3657&gt;=Party_Statement!$C$6)*($B$3:$B3657&lt;=Party_Statement!$E$6)),""))</f>
        <v/>
      </c>
    </row>
    <row r="3658" spans="1:11" s="64" customFormat="1" x14ac:dyDescent="0.2">
      <c r="A3658" s="196">
        <f>Sales_Entry!A3658</f>
        <v>0</v>
      </c>
      <c r="B3658" s="197">
        <f>Sales_Entry!B3658</f>
        <v>0</v>
      </c>
      <c r="C3658" s="198">
        <f>Sales_Entry!D3658</f>
        <v>0</v>
      </c>
      <c r="D3658" s="198" t="s">
        <v>1388</v>
      </c>
      <c r="E3658" s="198">
        <f>Sales_Entry!C3658</f>
        <v>0</v>
      </c>
      <c r="F3658" s="198">
        <f>Sales_Entry!E3658</f>
        <v>0</v>
      </c>
      <c r="G3658" s="199">
        <f>N(Sales_Entry!J3658)</f>
        <v>0</v>
      </c>
      <c r="H3658" s="199">
        <v>0</v>
      </c>
      <c r="I3658" s="199">
        <f t="shared" si="57"/>
        <v>0</v>
      </c>
      <c r="J3658" s="202"/>
      <c r="K3658" s="200" t="str" cm="1">
        <f t="array" ref="K3658">IF($C3658="","",IF(AND($C3658=Party_Statement!$C$5,$B3658&gt;=Party_Statement!$C$6,$B3658&lt;=Party_Statement!$E$6),SUMPRODUCT(($C$3:$C3658=Party_Statement!$C$5)*($B$3:$B3658&gt;=Party_Statement!$C$6)*($B$3:$B3658&lt;=Party_Statement!$E$6)),""))</f>
        <v/>
      </c>
    </row>
    <row r="3659" spans="1:11" s="64" customFormat="1" x14ac:dyDescent="0.2">
      <c r="A3659" s="196">
        <f>Sales_Entry!A3659</f>
        <v>0</v>
      </c>
      <c r="B3659" s="197">
        <f>Sales_Entry!B3659</f>
        <v>0</v>
      </c>
      <c r="C3659" s="198">
        <f>Sales_Entry!D3659</f>
        <v>0</v>
      </c>
      <c r="D3659" s="198" t="s">
        <v>1388</v>
      </c>
      <c r="E3659" s="198">
        <f>Sales_Entry!C3659</f>
        <v>0</v>
      </c>
      <c r="F3659" s="198">
        <f>Sales_Entry!E3659</f>
        <v>0</v>
      </c>
      <c r="G3659" s="199">
        <f>N(Sales_Entry!J3659)</f>
        <v>0</v>
      </c>
      <c r="H3659" s="199">
        <v>0</v>
      </c>
      <c r="I3659" s="199">
        <f t="shared" si="57"/>
        <v>0</v>
      </c>
      <c r="J3659" s="202"/>
      <c r="K3659" s="200" t="str" cm="1">
        <f t="array" ref="K3659">IF($C3659="","",IF(AND($C3659=Party_Statement!$C$5,$B3659&gt;=Party_Statement!$C$6,$B3659&lt;=Party_Statement!$E$6),SUMPRODUCT(($C$3:$C3659=Party_Statement!$C$5)*($B$3:$B3659&gt;=Party_Statement!$C$6)*($B$3:$B3659&lt;=Party_Statement!$E$6)),""))</f>
        <v/>
      </c>
    </row>
    <row r="3660" spans="1:11" s="64" customFormat="1" x14ac:dyDescent="0.2">
      <c r="A3660" s="196">
        <f>Sales_Entry!A3660</f>
        <v>0</v>
      </c>
      <c r="B3660" s="197">
        <f>Sales_Entry!B3660</f>
        <v>0</v>
      </c>
      <c r="C3660" s="198">
        <f>Sales_Entry!D3660</f>
        <v>0</v>
      </c>
      <c r="D3660" s="198" t="s">
        <v>1388</v>
      </c>
      <c r="E3660" s="198">
        <f>Sales_Entry!C3660</f>
        <v>0</v>
      </c>
      <c r="F3660" s="198">
        <f>Sales_Entry!E3660</f>
        <v>0</v>
      </c>
      <c r="G3660" s="199">
        <f>N(Sales_Entry!J3660)</f>
        <v>0</v>
      </c>
      <c r="H3660" s="199">
        <v>0</v>
      </c>
      <c r="I3660" s="199">
        <f t="shared" si="57"/>
        <v>0</v>
      </c>
      <c r="J3660" s="202"/>
      <c r="K3660" s="200" t="str" cm="1">
        <f t="array" ref="K3660">IF($C3660="","",IF(AND($C3660=Party_Statement!$C$5,$B3660&gt;=Party_Statement!$C$6,$B3660&lt;=Party_Statement!$E$6),SUMPRODUCT(($C$3:$C3660=Party_Statement!$C$5)*($B$3:$B3660&gt;=Party_Statement!$C$6)*($B$3:$B3660&lt;=Party_Statement!$E$6)),""))</f>
        <v/>
      </c>
    </row>
    <row r="3661" spans="1:11" s="64" customFormat="1" x14ac:dyDescent="0.2">
      <c r="A3661" s="196">
        <f>Sales_Entry!A3661</f>
        <v>0</v>
      </c>
      <c r="B3661" s="197">
        <f>Sales_Entry!B3661</f>
        <v>0</v>
      </c>
      <c r="C3661" s="198">
        <f>Sales_Entry!D3661</f>
        <v>0</v>
      </c>
      <c r="D3661" s="198" t="s">
        <v>1388</v>
      </c>
      <c r="E3661" s="198">
        <f>Sales_Entry!C3661</f>
        <v>0</v>
      </c>
      <c r="F3661" s="198">
        <f>Sales_Entry!E3661</f>
        <v>0</v>
      </c>
      <c r="G3661" s="199">
        <f>N(Sales_Entry!J3661)</f>
        <v>0</v>
      </c>
      <c r="H3661" s="199">
        <v>0</v>
      </c>
      <c r="I3661" s="199">
        <f t="shared" si="57"/>
        <v>0</v>
      </c>
      <c r="J3661" s="202"/>
      <c r="K3661" s="200" t="str" cm="1">
        <f t="array" ref="K3661">IF($C3661="","",IF(AND($C3661=Party_Statement!$C$5,$B3661&gt;=Party_Statement!$C$6,$B3661&lt;=Party_Statement!$E$6),SUMPRODUCT(($C$3:$C3661=Party_Statement!$C$5)*($B$3:$B3661&gt;=Party_Statement!$C$6)*($B$3:$B3661&lt;=Party_Statement!$E$6)),""))</f>
        <v/>
      </c>
    </row>
    <row r="3662" spans="1:11" s="64" customFormat="1" x14ac:dyDescent="0.2">
      <c r="A3662" s="196">
        <f>Sales_Entry!A3662</f>
        <v>0</v>
      </c>
      <c r="B3662" s="197">
        <f>Sales_Entry!B3662</f>
        <v>0</v>
      </c>
      <c r="C3662" s="198">
        <f>Sales_Entry!D3662</f>
        <v>0</v>
      </c>
      <c r="D3662" s="198" t="s">
        <v>1388</v>
      </c>
      <c r="E3662" s="198">
        <f>Sales_Entry!C3662</f>
        <v>0</v>
      </c>
      <c r="F3662" s="198">
        <f>Sales_Entry!E3662</f>
        <v>0</v>
      </c>
      <c r="G3662" s="199">
        <f>N(Sales_Entry!J3662)</f>
        <v>0</v>
      </c>
      <c r="H3662" s="199">
        <v>0</v>
      </c>
      <c r="I3662" s="199">
        <f t="shared" si="57"/>
        <v>0</v>
      </c>
      <c r="J3662" s="202"/>
      <c r="K3662" s="200" t="str" cm="1">
        <f t="array" ref="K3662">IF($C3662="","",IF(AND($C3662=Party_Statement!$C$5,$B3662&gt;=Party_Statement!$C$6,$B3662&lt;=Party_Statement!$E$6),SUMPRODUCT(($C$3:$C3662=Party_Statement!$C$5)*($B$3:$B3662&gt;=Party_Statement!$C$6)*($B$3:$B3662&lt;=Party_Statement!$E$6)),""))</f>
        <v/>
      </c>
    </row>
    <row r="3663" spans="1:11" s="64" customFormat="1" x14ac:dyDescent="0.2">
      <c r="A3663" s="196">
        <f>Sales_Entry!A3663</f>
        <v>0</v>
      </c>
      <c r="B3663" s="197">
        <f>Sales_Entry!B3663</f>
        <v>0</v>
      </c>
      <c r="C3663" s="198">
        <f>Sales_Entry!D3663</f>
        <v>0</v>
      </c>
      <c r="D3663" s="198" t="s">
        <v>1388</v>
      </c>
      <c r="E3663" s="198">
        <f>Sales_Entry!C3663</f>
        <v>0</v>
      </c>
      <c r="F3663" s="198">
        <f>Sales_Entry!E3663</f>
        <v>0</v>
      </c>
      <c r="G3663" s="199">
        <f>N(Sales_Entry!J3663)</f>
        <v>0</v>
      </c>
      <c r="H3663" s="199">
        <v>0</v>
      </c>
      <c r="I3663" s="199">
        <f t="shared" si="57"/>
        <v>0</v>
      </c>
      <c r="J3663" s="202"/>
      <c r="K3663" s="200" t="str" cm="1">
        <f t="array" ref="K3663">IF($C3663="","",IF(AND($C3663=Party_Statement!$C$5,$B3663&gt;=Party_Statement!$C$6,$B3663&lt;=Party_Statement!$E$6),SUMPRODUCT(($C$3:$C3663=Party_Statement!$C$5)*($B$3:$B3663&gt;=Party_Statement!$C$6)*($B$3:$B3663&lt;=Party_Statement!$E$6)),""))</f>
        <v/>
      </c>
    </row>
    <row r="3664" spans="1:11" s="64" customFormat="1" x14ac:dyDescent="0.2">
      <c r="A3664" s="196">
        <f>Sales_Entry!A3664</f>
        <v>0</v>
      </c>
      <c r="B3664" s="197">
        <f>Sales_Entry!B3664</f>
        <v>0</v>
      </c>
      <c r="C3664" s="198">
        <f>Sales_Entry!D3664</f>
        <v>0</v>
      </c>
      <c r="D3664" s="198" t="s">
        <v>1388</v>
      </c>
      <c r="E3664" s="198">
        <f>Sales_Entry!C3664</f>
        <v>0</v>
      </c>
      <c r="F3664" s="198">
        <f>Sales_Entry!E3664</f>
        <v>0</v>
      </c>
      <c r="G3664" s="199">
        <f>N(Sales_Entry!J3664)</f>
        <v>0</v>
      </c>
      <c r="H3664" s="199">
        <v>0</v>
      </c>
      <c r="I3664" s="199">
        <f t="shared" si="57"/>
        <v>0</v>
      </c>
      <c r="J3664" s="202"/>
      <c r="K3664" s="200" t="str" cm="1">
        <f t="array" ref="K3664">IF($C3664="","",IF(AND($C3664=Party_Statement!$C$5,$B3664&gt;=Party_Statement!$C$6,$B3664&lt;=Party_Statement!$E$6),SUMPRODUCT(($C$3:$C3664=Party_Statement!$C$5)*($B$3:$B3664&gt;=Party_Statement!$C$6)*($B$3:$B3664&lt;=Party_Statement!$E$6)),""))</f>
        <v/>
      </c>
    </row>
    <row r="3665" spans="1:11" s="64" customFormat="1" x14ac:dyDescent="0.2">
      <c r="A3665" s="196">
        <f>Sales_Entry!A3665</f>
        <v>0</v>
      </c>
      <c r="B3665" s="197">
        <f>Sales_Entry!B3665</f>
        <v>0</v>
      </c>
      <c r="C3665" s="198">
        <f>Sales_Entry!D3665</f>
        <v>0</v>
      </c>
      <c r="D3665" s="198" t="s">
        <v>1388</v>
      </c>
      <c r="E3665" s="198">
        <f>Sales_Entry!C3665</f>
        <v>0</v>
      </c>
      <c r="F3665" s="198">
        <f>Sales_Entry!E3665</f>
        <v>0</v>
      </c>
      <c r="G3665" s="199">
        <f>N(Sales_Entry!J3665)</f>
        <v>0</v>
      </c>
      <c r="H3665" s="199">
        <v>0</v>
      </c>
      <c r="I3665" s="199">
        <f t="shared" si="57"/>
        <v>0</v>
      </c>
      <c r="J3665" s="202"/>
      <c r="K3665" s="200" t="str" cm="1">
        <f t="array" ref="K3665">IF($C3665="","",IF(AND($C3665=Party_Statement!$C$5,$B3665&gt;=Party_Statement!$C$6,$B3665&lt;=Party_Statement!$E$6),SUMPRODUCT(($C$3:$C3665=Party_Statement!$C$5)*($B$3:$B3665&gt;=Party_Statement!$C$6)*($B$3:$B3665&lt;=Party_Statement!$E$6)),""))</f>
        <v/>
      </c>
    </row>
    <row r="3666" spans="1:11" s="64" customFormat="1" x14ac:dyDescent="0.2">
      <c r="A3666" s="196">
        <f>Sales_Entry!A3666</f>
        <v>0</v>
      </c>
      <c r="B3666" s="197">
        <f>Sales_Entry!B3666</f>
        <v>0</v>
      </c>
      <c r="C3666" s="198">
        <f>Sales_Entry!D3666</f>
        <v>0</v>
      </c>
      <c r="D3666" s="198" t="s">
        <v>1388</v>
      </c>
      <c r="E3666" s="198">
        <f>Sales_Entry!C3666</f>
        <v>0</v>
      </c>
      <c r="F3666" s="198">
        <f>Sales_Entry!E3666</f>
        <v>0</v>
      </c>
      <c r="G3666" s="199">
        <f>N(Sales_Entry!J3666)</f>
        <v>0</v>
      </c>
      <c r="H3666" s="199">
        <v>0</v>
      </c>
      <c r="I3666" s="199">
        <f t="shared" si="57"/>
        <v>0</v>
      </c>
      <c r="J3666" s="202"/>
      <c r="K3666" s="200" t="str" cm="1">
        <f t="array" ref="K3666">IF($C3666="","",IF(AND($C3666=Party_Statement!$C$5,$B3666&gt;=Party_Statement!$C$6,$B3666&lt;=Party_Statement!$E$6),SUMPRODUCT(($C$3:$C3666=Party_Statement!$C$5)*($B$3:$B3666&gt;=Party_Statement!$C$6)*($B$3:$B3666&lt;=Party_Statement!$E$6)),""))</f>
        <v/>
      </c>
    </row>
    <row r="3667" spans="1:11" s="64" customFormat="1" x14ac:dyDescent="0.2">
      <c r="A3667" s="196">
        <f>Sales_Entry!A3667</f>
        <v>0</v>
      </c>
      <c r="B3667" s="197">
        <f>Sales_Entry!B3667</f>
        <v>0</v>
      </c>
      <c r="C3667" s="198">
        <f>Sales_Entry!D3667</f>
        <v>0</v>
      </c>
      <c r="D3667" s="198" t="s">
        <v>1388</v>
      </c>
      <c r="E3667" s="198">
        <f>Sales_Entry!C3667</f>
        <v>0</v>
      </c>
      <c r="F3667" s="198">
        <f>Sales_Entry!E3667</f>
        <v>0</v>
      </c>
      <c r="G3667" s="199">
        <f>N(Sales_Entry!J3667)</f>
        <v>0</v>
      </c>
      <c r="H3667" s="199">
        <v>0</v>
      </c>
      <c r="I3667" s="199">
        <f t="shared" si="57"/>
        <v>0</v>
      </c>
      <c r="J3667" s="202"/>
      <c r="K3667" s="200" t="str" cm="1">
        <f t="array" ref="K3667">IF($C3667="","",IF(AND($C3667=Party_Statement!$C$5,$B3667&gt;=Party_Statement!$C$6,$B3667&lt;=Party_Statement!$E$6),SUMPRODUCT(($C$3:$C3667=Party_Statement!$C$5)*($B$3:$B3667&gt;=Party_Statement!$C$6)*($B$3:$B3667&lt;=Party_Statement!$E$6)),""))</f>
        <v/>
      </c>
    </row>
    <row r="3668" spans="1:11" s="64" customFormat="1" x14ac:dyDescent="0.2">
      <c r="A3668" s="196">
        <f>Sales_Entry!A3668</f>
        <v>0</v>
      </c>
      <c r="B3668" s="197">
        <f>Sales_Entry!B3668</f>
        <v>0</v>
      </c>
      <c r="C3668" s="198">
        <f>Sales_Entry!D3668</f>
        <v>0</v>
      </c>
      <c r="D3668" s="198" t="s">
        <v>1388</v>
      </c>
      <c r="E3668" s="198">
        <f>Sales_Entry!C3668</f>
        <v>0</v>
      </c>
      <c r="F3668" s="198">
        <f>Sales_Entry!E3668</f>
        <v>0</v>
      </c>
      <c r="G3668" s="199">
        <f>N(Sales_Entry!J3668)</f>
        <v>0</v>
      </c>
      <c r="H3668" s="199">
        <v>0</v>
      </c>
      <c r="I3668" s="199">
        <f t="shared" si="57"/>
        <v>0</v>
      </c>
      <c r="J3668" s="202"/>
      <c r="K3668" s="200" t="str" cm="1">
        <f t="array" ref="K3668">IF($C3668="","",IF(AND($C3668=Party_Statement!$C$5,$B3668&gt;=Party_Statement!$C$6,$B3668&lt;=Party_Statement!$E$6),SUMPRODUCT(($C$3:$C3668=Party_Statement!$C$5)*($B$3:$B3668&gt;=Party_Statement!$C$6)*($B$3:$B3668&lt;=Party_Statement!$E$6)),""))</f>
        <v/>
      </c>
    </row>
    <row r="3669" spans="1:11" s="64" customFormat="1" x14ac:dyDescent="0.2">
      <c r="A3669" s="196">
        <f>Sales_Entry!A3669</f>
        <v>0</v>
      </c>
      <c r="B3669" s="197">
        <f>Sales_Entry!B3669</f>
        <v>0</v>
      </c>
      <c r="C3669" s="198">
        <f>Sales_Entry!D3669</f>
        <v>0</v>
      </c>
      <c r="D3669" s="198" t="s">
        <v>1388</v>
      </c>
      <c r="E3669" s="198">
        <f>Sales_Entry!C3669</f>
        <v>0</v>
      </c>
      <c r="F3669" s="198">
        <f>Sales_Entry!E3669</f>
        <v>0</v>
      </c>
      <c r="G3669" s="199">
        <f>N(Sales_Entry!J3669)</f>
        <v>0</v>
      </c>
      <c r="H3669" s="199">
        <v>0</v>
      </c>
      <c r="I3669" s="199">
        <f t="shared" si="57"/>
        <v>0</v>
      </c>
      <c r="J3669" s="202"/>
      <c r="K3669" s="200" t="str" cm="1">
        <f t="array" ref="K3669">IF($C3669="","",IF(AND($C3669=Party_Statement!$C$5,$B3669&gt;=Party_Statement!$C$6,$B3669&lt;=Party_Statement!$E$6),SUMPRODUCT(($C$3:$C3669=Party_Statement!$C$5)*($B$3:$B3669&gt;=Party_Statement!$C$6)*($B$3:$B3669&lt;=Party_Statement!$E$6)),""))</f>
        <v/>
      </c>
    </row>
    <row r="3670" spans="1:11" s="64" customFormat="1" x14ac:dyDescent="0.2">
      <c r="A3670" s="196">
        <f>Sales_Entry!A3670</f>
        <v>0</v>
      </c>
      <c r="B3670" s="197">
        <f>Sales_Entry!B3670</f>
        <v>0</v>
      </c>
      <c r="C3670" s="198">
        <f>Sales_Entry!D3670</f>
        <v>0</v>
      </c>
      <c r="D3670" s="198" t="s">
        <v>1388</v>
      </c>
      <c r="E3670" s="198">
        <f>Sales_Entry!C3670</f>
        <v>0</v>
      </c>
      <c r="F3670" s="198">
        <f>Sales_Entry!E3670</f>
        <v>0</v>
      </c>
      <c r="G3670" s="199">
        <f>N(Sales_Entry!J3670)</f>
        <v>0</v>
      </c>
      <c r="H3670" s="199">
        <v>0</v>
      </c>
      <c r="I3670" s="199">
        <f t="shared" si="57"/>
        <v>0</v>
      </c>
      <c r="J3670" s="202"/>
      <c r="K3670" s="200" t="str" cm="1">
        <f t="array" ref="K3670">IF($C3670="","",IF(AND($C3670=Party_Statement!$C$5,$B3670&gt;=Party_Statement!$C$6,$B3670&lt;=Party_Statement!$E$6),SUMPRODUCT(($C$3:$C3670=Party_Statement!$C$5)*($B$3:$B3670&gt;=Party_Statement!$C$6)*($B$3:$B3670&lt;=Party_Statement!$E$6)),""))</f>
        <v/>
      </c>
    </row>
    <row r="3671" spans="1:11" s="64" customFormat="1" x14ac:dyDescent="0.2">
      <c r="A3671" s="196">
        <f>Sales_Entry!A3671</f>
        <v>0</v>
      </c>
      <c r="B3671" s="197">
        <f>Sales_Entry!B3671</f>
        <v>0</v>
      </c>
      <c r="C3671" s="198">
        <f>Sales_Entry!D3671</f>
        <v>0</v>
      </c>
      <c r="D3671" s="198" t="s">
        <v>1388</v>
      </c>
      <c r="E3671" s="198">
        <f>Sales_Entry!C3671</f>
        <v>0</v>
      </c>
      <c r="F3671" s="198">
        <f>Sales_Entry!E3671</f>
        <v>0</v>
      </c>
      <c r="G3671" s="199">
        <f>N(Sales_Entry!J3671)</f>
        <v>0</v>
      </c>
      <c r="H3671" s="199">
        <v>0</v>
      </c>
      <c r="I3671" s="199">
        <f t="shared" si="57"/>
        <v>0</v>
      </c>
      <c r="J3671" s="202"/>
      <c r="K3671" s="200" t="str" cm="1">
        <f t="array" ref="K3671">IF($C3671="","",IF(AND($C3671=Party_Statement!$C$5,$B3671&gt;=Party_Statement!$C$6,$B3671&lt;=Party_Statement!$E$6),SUMPRODUCT(($C$3:$C3671=Party_Statement!$C$5)*($B$3:$B3671&gt;=Party_Statement!$C$6)*($B$3:$B3671&lt;=Party_Statement!$E$6)),""))</f>
        <v/>
      </c>
    </row>
    <row r="3672" spans="1:11" s="64" customFormat="1" x14ac:dyDescent="0.2">
      <c r="A3672" s="196">
        <f>Sales_Entry!A3672</f>
        <v>0</v>
      </c>
      <c r="B3672" s="197">
        <f>Sales_Entry!B3672</f>
        <v>0</v>
      </c>
      <c r="C3672" s="198">
        <f>Sales_Entry!D3672</f>
        <v>0</v>
      </c>
      <c r="D3672" s="198" t="s">
        <v>1388</v>
      </c>
      <c r="E3672" s="198">
        <f>Sales_Entry!C3672</f>
        <v>0</v>
      </c>
      <c r="F3672" s="198">
        <f>Sales_Entry!E3672</f>
        <v>0</v>
      </c>
      <c r="G3672" s="199">
        <f>N(Sales_Entry!J3672)</f>
        <v>0</v>
      </c>
      <c r="H3672" s="199">
        <v>0</v>
      </c>
      <c r="I3672" s="199">
        <f t="shared" si="57"/>
        <v>0</v>
      </c>
      <c r="J3672" s="202"/>
      <c r="K3672" s="200" t="str" cm="1">
        <f t="array" ref="K3672">IF($C3672="","",IF(AND($C3672=Party_Statement!$C$5,$B3672&gt;=Party_Statement!$C$6,$B3672&lt;=Party_Statement!$E$6),SUMPRODUCT(($C$3:$C3672=Party_Statement!$C$5)*($B$3:$B3672&gt;=Party_Statement!$C$6)*($B$3:$B3672&lt;=Party_Statement!$E$6)),""))</f>
        <v/>
      </c>
    </row>
    <row r="3673" spans="1:11" s="64" customFormat="1" x14ac:dyDescent="0.2">
      <c r="A3673" s="196">
        <f>Sales_Entry!A3673</f>
        <v>0</v>
      </c>
      <c r="B3673" s="197">
        <f>Sales_Entry!B3673</f>
        <v>0</v>
      </c>
      <c r="C3673" s="198">
        <f>Sales_Entry!D3673</f>
        <v>0</v>
      </c>
      <c r="D3673" s="198" t="s">
        <v>1388</v>
      </c>
      <c r="E3673" s="198">
        <f>Sales_Entry!C3673</f>
        <v>0</v>
      </c>
      <c r="F3673" s="198">
        <f>Sales_Entry!E3673</f>
        <v>0</v>
      </c>
      <c r="G3673" s="199">
        <f>N(Sales_Entry!J3673)</f>
        <v>0</v>
      </c>
      <c r="H3673" s="199">
        <v>0</v>
      </c>
      <c r="I3673" s="199">
        <f t="shared" si="57"/>
        <v>0</v>
      </c>
      <c r="J3673" s="202"/>
      <c r="K3673" s="200" t="str" cm="1">
        <f t="array" ref="K3673">IF($C3673="","",IF(AND($C3673=Party_Statement!$C$5,$B3673&gt;=Party_Statement!$C$6,$B3673&lt;=Party_Statement!$E$6),SUMPRODUCT(($C$3:$C3673=Party_Statement!$C$5)*($B$3:$B3673&gt;=Party_Statement!$C$6)*($B$3:$B3673&lt;=Party_Statement!$E$6)),""))</f>
        <v/>
      </c>
    </row>
    <row r="3674" spans="1:11" s="64" customFormat="1" x14ac:dyDescent="0.2">
      <c r="A3674" s="196">
        <f>Sales_Entry!A3674</f>
        <v>0</v>
      </c>
      <c r="B3674" s="197">
        <f>Sales_Entry!B3674</f>
        <v>0</v>
      </c>
      <c r="C3674" s="198">
        <f>Sales_Entry!D3674</f>
        <v>0</v>
      </c>
      <c r="D3674" s="198" t="s">
        <v>1388</v>
      </c>
      <c r="E3674" s="198">
        <f>Sales_Entry!C3674</f>
        <v>0</v>
      </c>
      <c r="F3674" s="198">
        <f>Sales_Entry!E3674</f>
        <v>0</v>
      </c>
      <c r="G3674" s="199">
        <f>N(Sales_Entry!J3674)</f>
        <v>0</v>
      </c>
      <c r="H3674" s="199">
        <v>0</v>
      </c>
      <c r="I3674" s="199">
        <f t="shared" si="57"/>
        <v>0</v>
      </c>
      <c r="J3674" s="202"/>
      <c r="K3674" s="200" t="str" cm="1">
        <f t="array" ref="K3674">IF($C3674="","",IF(AND($C3674=Party_Statement!$C$5,$B3674&gt;=Party_Statement!$C$6,$B3674&lt;=Party_Statement!$E$6),SUMPRODUCT(($C$3:$C3674=Party_Statement!$C$5)*($B$3:$B3674&gt;=Party_Statement!$C$6)*($B$3:$B3674&lt;=Party_Statement!$E$6)),""))</f>
        <v/>
      </c>
    </row>
    <row r="3675" spans="1:11" s="64" customFormat="1" x14ac:dyDescent="0.2">
      <c r="A3675" s="196">
        <f>Sales_Entry!A3675</f>
        <v>0</v>
      </c>
      <c r="B3675" s="197">
        <f>Sales_Entry!B3675</f>
        <v>0</v>
      </c>
      <c r="C3675" s="198">
        <f>Sales_Entry!D3675</f>
        <v>0</v>
      </c>
      <c r="D3675" s="198" t="s">
        <v>1388</v>
      </c>
      <c r="E3675" s="198">
        <f>Sales_Entry!C3675</f>
        <v>0</v>
      </c>
      <c r="F3675" s="198">
        <f>Sales_Entry!E3675</f>
        <v>0</v>
      </c>
      <c r="G3675" s="199">
        <f>N(Sales_Entry!J3675)</f>
        <v>0</v>
      </c>
      <c r="H3675" s="199">
        <v>0</v>
      </c>
      <c r="I3675" s="199">
        <f t="shared" si="57"/>
        <v>0</v>
      </c>
      <c r="J3675" s="202"/>
      <c r="K3675" s="200" t="str" cm="1">
        <f t="array" ref="K3675">IF($C3675="","",IF(AND($C3675=Party_Statement!$C$5,$B3675&gt;=Party_Statement!$C$6,$B3675&lt;=Party_Statement!$E$6),SUMPRODUCT(($C$3:$C3675=Party_Statement!$C$5)*($B$3:$B3675&gt;=Party_Statement!$C$6)*($B$3:$B3675&lt;=Party_Statement!$E$6)),""))</f>
        <v/>
      </c>
    </row>
    <row r="3676" spans="1:11" s="64" customFormat="1" x14ac:dyDescent="0.2">
      <c r="A3676" s="196">
        <f>Sales_Entry!A3676</f>
        <v>0</v>
      </c>
      <c r="B3676" s="197">
        <f>Sales_Entry!B3676</f>
        <v>0</v>
      </c>
      <c r="C3676" s="198">
        <f>Sales_Entry!D3676</f>
        <v>0</v>
      </c>
      <c r="D3676" s="198" t="s">
        <v>1388</v>
      </c>
      <c r="E3676" s="198">
        <f>Sales_Entry!C3676</f>
        <v>0</v>
      </c>
      <c r="F3676" s="198">
        <f>Sales_Entry!E3676</f>
        <v>0</v>
      </c>
      <c r="G3676" s="199">
        <f>N(Sales_Entry!J3676)</f>
        <v>0</v>
      </c>
      <c r="H3676" s="199">
        <v>0</v>
      </c>
      <c r="I3676" s="199">
        <f t="shared" si="57"/>
        <v>0</v>
      </c>
      <c r="J3676" s="202"/>
      <c r="K3676" s="200" t="str" cm="1">
        <f t="array" ref="K3676">IF($C3676="","",IF(AND($C3676=Party_Statement!$C$5,$B3676&gt;=Party_Statement!$C$6,$B3676&lt;=Party_Statement!$E$6),SUMPRODUCT(($C$3:$C3676=Party_Statement!$C$5)*($B$3:$B3676&gt;=Party_Statement!$C$6)*($B$3:$B3676&lt;=Party_Statement!$E$6)),""))</f>
        <v/>
      </c>
    </row>
    <row r="3677" spans="1:11" s="64" customFormat="1" x14ac:dyDescent="0.2">
      <c r="A3677" s="196">
        <f>Sales_Entry!A3677</f>
        <v>0</v>
      </c>
      <c r="B3677" s="197">
        <f>Sales_Entry!B3677</f>
        <v>0</v>
      </c>
      <c r="C3677" s="198">
        <f>Sales_Entry!D3677</f>
        <v>0</v>
      </c>
      <c r="D3677" s="198" t="s">
        <v>1388</v>
      </c>
      <c r="E3677" s="198">
        <f>Sales_Entry!C3677</f>
        <v>0</v>
      </c>
      <c r="F3677" s="198">
        <f>Sales_Entry!E3677</f>
        <v>0</v>
      </c>
      <c r="G3677" s="199">
        <f>N(Sales_Entry!J3677)</f>
        <v>0</v>
      </c>
      <c r="H3677" s="199">
        <v>0</v>
      </c>
      <c r="I3677" s="199">
        <f t="shared" si="57"/>
        <v>0</v>
      </c>
      <c r="J3677" s="202"/>
      <c r="K3677" s="200" t="str" cm="1">
        <f t="array" ref="K3677">IF($C3677="","",IF(AND($C3677=Party_Statement!$C$5,$B3677&gt;=Party_Statement!$C$6,$B3677&lt;=Party_Statement!$E$6),SUMPRODUCT(($C$3:$C3677=Party_Statement!$C$5)*($B$3:$B3677&gt;=Party_Statement!$C$6)*($B$3:$B3677&lt;=Party_Statement!$E$6)),""))</f>
        <v/>
      </c>
    </row>
    <row r="3678" spans="1:11" s="64" customFormat="1" x14ac:dyDescent="0.2">
      <c r="A3678" s="196">
        <f>Sales_Entry!A3678</f>
        <v>0</v>
      </c>
      <c r="B3678" s="197">
        <f>Sales_Entry!B3678</f>
        <v>0</v>
      </c>
      <c r="C3678" s="198">
        <f>Sales_Entry!D3678</f>
        <v>0</v>
      </c>
      <c r="D3678" s="198" t="s">
        <v>1388</v>
      </c>
      <c r="E3678" s="198">
        <f>Sales_Entry!C3678</f>
        <v>0</v>
      </c>
      <c r="F3678" s="198">
        <f>Sales_Entry!E3678</f>
        <v>0</v>
      </c>
      <c r="G3678" s="199">
        <f>N(Sales_Entry!J3678)</f>
        <v>0</v>
      </c>
      <c r="H3678" s="199">
        <v>0</v>
      </c>
      <c r="I3678" s="199">
        <f t="shared" si="57"/>
        <v>0</v>
      </c>
      <c r="J3678" s="202"/>
      <c r="K3678" s="200" t="str" cm="1">
        <f t="array" ref="K3678">IF($C3678="","",IF(AND($C3678=Party_Statement!$C$5,$B3678&gt;=Party_Statement!$C$6,$B3678&lt;=Party_Statement!$E$6),SUMPRODUCT(($C$3:$C3678=Party_Statement!$C$5)*($B$3:$B3678&gt;=Party_Statement!$C$6)*($B$3:$B3678&lt;=Party_Statement!$E$6)),""))</f>
        <v/>
      </c>
    </row>
    <row r="3679" spans="1:11" s="64" customFormat="1" x14ac:dyDescent="0.2">
      <c r="A3679" s="196">
        <f>Sales_Entry!A3679</f>
        <v>0</v>
      </c>
      <c r="B3679" s="197">
        <f>Sales_Entry!B3679</f>
        <v>0</v>
      </c>
      <c r="C3679" s="198">
        <f>Sales_Entry!D3679</f>
        <v>0</v>
      </c>
      <c r="D3679" s="198" t="s">
        <v>1388</v>
      </c>
      <c r="E3679" s="198">
        <f>Sales_Entry!C3679</f>
        <v>0</v>
      </c>
      <c r="F3679" s="198">
        <f>Sales_Entry!E3679</f>
        <v>0</v>
      </c>
      <c r="G3679" s="199">
        <f>N(Sales_Entry!J3679)</f>
        <v>0</v>
      </c>
      <c r="H3679" s="199">
        <v>0</v>
      </c>
      <c r="I3679" s="199">
        <f t="shared" si="57"/>
        <v>0</v>
      </c>
      <c r="J3679" s="202"/>
      <c r="K3679" s="200" t="str" cm="1">
        <f t="array" ref="K3679">IF($C3679="","",IF(AND($C3679=Party_Statement!$C$5,$B3679&gt;=Party_Statement!$C$6,$B3679&lt;=Party_Statement!$E$6),SUMPRODUCT(($C$3:$C3679=Party_Statement!$C$5)*($B$3:$B3679&gt;=Party_Statement!$C$6)*($B$3:$B3679&lt;=Party_Statement!$E$6)),""))</f>
        <v/>
      </c>
    </row>
    <row r="3680" spans="1:11" s="64" customFormat="1" x14ac:dyDescent="0.2">
      <c r="A3680" s="196">
        <f>Sales_Entry!A3680</f>
        <v>0</v>
      </c>
      <c r="B3680" s="197">
        <f>Sales_Entry!B3680</f>
        <v>0</v>
      </c>
      <c r="C3680" s="198">
        <f>Sales_Entry!D3680</f>
        <v>0</v>
      </c>
      <c r="D3680" s="198" t="s">
        <v>1388</v>
      </c>
      <c r="E3680" s="198">
        <f>Sales_Entry!C3680</f>
        <v>0</v>
      </c>
      <c r="F3680" s="198">
        <f>Sales_Entry!E3680</f>
        <v>0</v>
      </c>
      <c r="G3680" s="199">
        <f>N(Sales_Entry!J3680)</f>
        <v>0</v>
      </c>
      <c r="H3680" s="199">
        <v>0</v>
      </c>
      <c r="I3680" s="199">
        <f t="shared" si="57"/>
        <v>0</v>
      </c>
      <c r="J3680" s="202"/>
      <c r="K3680" s="200" t="str" cm="1">
        <f t="array" ref="K3680">IF($C3680="","",IF(AND($C3680=Party_Statement!$C$5,$B3680&gt;=Party_Statement!$C$6,$B3680&lt;=Party_Statement!$E$6),SUMPRODUCT(($C$3:$C3680=Party_Statement!$C$5)*($B$3:$B3680&gt;=Party_Statement!$C$6)*($B$3:$B3680&lt;=Party_Statement!$E$6)),""))</f>
        <v/>
      </c>
    </row>
    <row r="3681" spans="1:11" s="64" customFormat="1" x14ac:dyDescent="0.2">
      <c r="A3681" s="196">
        <f>Sales_Entry!A3681</f>
        <v>0</v>
      </c>
      <c r="B3681" s="197">
        <f>Sales_Entry!B3681</f>
        <v>0</v>
      </c>
      <c r="C3681" s="198">
        <f>Sales_Entry!D3681</f>
        <v>0</v>
      </c>
      <c r="D3681" s="198" t="s">
        <v>1388</v>
      </c>
      <c r="E3681" s="198">
        <f>Sales_Entry!C3681</f>
        <v>0</v>
      </c>
      <c r="F3681" s="198">
        <f>Sales_Entry!E3681</f>
        <v>0</v>
      </c>
      <c r="G3681" s="199">
        <f>N(Sales_Entry!J3681)</f>
        <v>0</v>
      </c>
      <c r="H3681" s="199">
        <v>0</v>
      </c>
      <c r="I3681" s="199">
        <f t="shared" si="57"/>
        <v>0</v>
      </c>
      <c r="J3681" s="202"/>
      <c r="K3681" s="200" t="str" cm="1">
        <f t="array" ref="K3681">IF($C3681="","",IF(AND($C3681=Party_Statement!$C$5,$B3681&gt;=Party_Statement!$C$6,$B3681&lt;=Party_Statement!$E$6),SUMPRODUCT(($C$3:$C3681=Party_Statement!$C$5)*($B$3:$B3681&gt;=Party_Statement!$C$6)*($B$3:$B3681&lt;=Party_Statement!$E$6)),""))</f>
        <v/>
      </c>
    </row>
    <row r="3682" spans="1:11" s="64" customFormat="1" x14ac:dyDescent="0.2">
      <c r="A3682" s="196">
        <f>Sales_Entry!A3682</f>
        <v>0</v>
      </c>
      <c r="B3682" s="197">
        <f>Sales_Entry!B3682</f>
        <v>0</v>
      </c>
      <c r="C3682" s="198">
        <f>Sales_Entry!D3682</f>
        <v>0</v>
      </c>
      <c r="D3682" s="198" t="s">
        <v>1388</v>
      </c>
      <c r="E3682" s="198">
        <f>Sales_Entry!C3682</f>
        <v>0</v>
      </c>
      <c r="F3682" s="198">
        <f>Sales_Entry!E3682</f>
        <v>0</v>
      </c>
      <c r="G3682" s="199">
        <f>N(Sales_Entry!J3682)</f>
        <v>0</v>
      </c>
      <c r="H3682" s="199">
        <v>0</v>
      </c>
      <c r="I3682" s="199">
        <f t="shared" si="57"/>
        <v>0</v>
      </c>
      <c r="J3682" s="202"/>
      <c r="K3682" s="200" t="str" cm="1">
        <f t="array" ref="K3682">IF($C3682="","",IF(AND($C3682=Party_Statement!$C$5,$B3682&gt;=Party_Statement!$C$6,$B3682&lt;=Party_Statement!$E$6),SUMPRODUCT(($C$3:$C3682=Party_Statement!$C$5)*($B$3:$B3682&gt;=Party_Statement!$C$6)*($B$3:$B3682&lt;=Party_Statement!$E$6)),""))</f>
        <v/>
      </c>
    </row>
    <row r="3683" spans="1:11" s="64" customFormat="1" x14ac:dyDescent="0.2">
      <c r="A3683" s="196">
        <f>Sales_Entry!A3683</f>
        <v>0</v>
      </c>
      <c r="B3683" s="197">
        <f>Sales_Entry!B3683</f>
        <v>0</v>
      </c>
      <c r="C3683" s="198">
        <f>Sales_Entry!D3683</f>
        <v>0</v>
      </c>
      <c r="D3683" s="198" t="s">
        <v>1388</v>
      </c>
      <c r="E3683" s="198">
        <f>Sales_Entry!C3683</f>
        <v>0</v>
      </c>
      <c r="F3683" s="198">
        <f>Sales_Entry!E3683</f>
        <v>0</v>
      </c>
      <c r="G3683" s="199">
        <f>N(Sales_Entry!J3683)</f>
        <v>0</v>
      </c>
      <c r="H3683" s="199">
        <v>0</v>
      </c>
      <c r="I3683" s="199">
        <f t="shared" si="57"/>
        <v>0</v>
      </c>
      <c r="J3683" s="202"/>
      <c r="K3683" s="200" t="str" cm="1">
        <f t="array" ref="K3683">IF($C3683="","",IF(AND($C3683=Party_Statement!$C$5,$B3683&gt;=Party_Statement!$C$6,$B3683&lt;=Party_Statement!$E$6),SUMPRODUCT(($C$3:$C3683=Party_Statement!$C$5)*($B$3:$B3683&gt;=Party_Statement!$C$6)*($B$3:$B3683&lt;=Party_Statement!$E$6)),""))</f>
        <v/>
      </c>
    </row>
    <row r="3684" spans="1:11" s="64" customFormat="1" x14ac:dyDescent="0.2">
      <c r="A3684" s="196">
        <f>Sales_Entry!A3684</f>
        <v>0</v>
      </c>
      <c r="B3684" s="197">
        <f>Sales_Entry!B3684</f>
        <v>0</v>
      </c>
      <c r="C3684" s="198">
        <f>Sales_Entry!D3684</f>
        <v>0</v>
      </c>
      <c r="D3684" s="198" t="s">
        <v>1388</v>
      </c>
      <c r="E3684" s="198">
        <f>Sales_Entry!C3684</f>
        <v>0</v>
      </c>
      <c r="F3684" s="198">
        <f>Sales_Entry!E3684</f>
        <v>0</v>
      </c>
      <c r="G3684" s="199">
        <f>N(Sales_Entry!J3684)</f>
        <v>0</v>
      </c>
      <c r="H3684" s="199">
        <v>0</v>
      </c>
      <c r="I3684" s="199">
        <f t="shared" si="57"/>
        <v>0</v>
      </c>
      <c r="J3684" s="202"/>
      <c r="K3684" s="200" t="str" cm="1">
        <f t="array" ref="K3684">IF($C3684="","",IF(AND($C3684=Party_Statement!$C$5,$B3684&gt;=Party_Statement!$C$6,$B3684&lt;=Party_Statement!$E$6),SUMPRODUCT(($C$3:$C3684=Party_Statement!$C$5)*($B$3:$B3684&gt;=Party_Statement!$C$6)*($B$3:$B3684&lt;=Party_Statement!$E$6)),""))</f>
        <v/>
      </c>
    </row>
    <row r="3685" spans="1:11" s="64" customFormat="1" x14ac:dyDescent="0.2">
      <c r="A3685" s="196">
        <f>Sales_Entry!A3685</f>
        <v>0</v>
      </c>
      <c r="B3685" s="197">
        <f>Sales_Entry!B3685</f>
        <v>0</v>
      </c>
      <c r="C3685" s="198">
        <f>Sales_Entry!D3685</f>
        <v>0</v>
      </c>
      <c r="D3685" s="198" t="s">
        <v>1388</v>
      </c>
      <c r="E3685" s="198">
        <f>Sales_Entry!C3685</f>
        <v>0</v>
      </c>
      <c r="F3685" s="198">
        <f>Sales_Entry!E3685</f>
        <v>0</v>
      </c>
      <c r="G3685" s="199">
        <f>N(Sales_Entry!J3685)</f>
        <v>0</v>
      </c>
      <c r="H3685" s="199">
        <v>0</v>
      </c>
      <c r="I3685" s="199">
        <f t="shared" si="57"/>
        <v>0</v>
      </c>
      <c r="J3685" s="202"/>
      <c r="K3685" s="200" t="str" cm="1">
        <f t="array" ref="K3685">IF($C3685="","",IF(AND($C3685=Party_Statement!$C$5,$B3685&gt;=Party_Statement!$C$6,$B3685&lt;=Party_Statement!$E$6),SUMPRODUCT(($C$3:$C3685=Party_Statement!$C$5)*($B$3:$B3685&gt;=Party_Statement!$C$6)*($B$3:$B3685&lt;=Party_Statement!$E$6)),""))</f>
        <v/>
      </c>
    </row>
    <row r="3686" spans="1:11" s="64" customFormat="1" x14ac:dyDescent="0.2">
      <c r="A3686" s="196">
        <f>Sales_Entry!A3686</f>
        <v>0</v>
      </c>
      <c r="B3686" s="197">
        <f>Sales_Entry!B3686</f>
        <v>0</v>
      </c>
      <c r="C3686" s="198">
        <f>Sales_Entry!D3686</f>
        <v>0</v>
      </c>
      <c r="D3686" s="198" t="s">
        <v>1388</v>
      </c>
      <c r="E3686" s="198">
        <f>Sales_Entry!C3686</f>
        <v>0</v>
      </c>
      <c r="F3686" s="198">
        <f>Sales_Entry!E3686</f>
        <v>0</v>
      </c>
      <c r="G3686" s="199">
        <f>N(Sales_Entry!J3686)</f>
        <v>0</v>
      </c>
      <c r="H3686" s="199">
        <v>0</v>
      </c>
      <c r="I3686" s="199">
        <f t="shared" si="57"/>
        <v>0</v>
      </c>
      <c r="J3686" s="202"/>
      <c r="K3686" s="200" t="str" cm="1">
        <f t="array" ref="K3686">IF($C3686="","",IF(AND($C3686=Party_Statement!$C$5,$B3686&gt;=Party_Statement!$C$6,$B3686&lt;=Party_Statement!$E$6),SUMPRODUCT(($C$3:$C3686=Party_Statement!$C$5)*($B$3:$B3686&gt;=Party_Statement!$C$6)*($B$3:$B3686&lt;=Party_Statement!$E$6)),""))</f>
        <v/>
      </c>
    </row>
    <row r="3687" spans="1:11" s="64" customFormat="1" x14ac:dyDescent="0.2">
      <c r="A3687" s="196">
        <f>Sales_Entry!A3687</f>
        <v>0</v>
      </c>
      <c r="B3687" s="197">
        <f>Sales_Entry!B3687</f>
        <v>0</v>
      </c>
      <c r="C3687" s="198">
        <f>Sales_Entry!D3687</f>
        <v>0</v>
      </c>
      <c r="D3687" s="198" t="s">
        <v>1388</v>
      </c>
      <c r="E3687" s="198">
        <f>Sales_Entry!C3687</f>
        <v>0</v>
      </c>
      <c r="F3687" s="198">
        <f>Sales_Entry!E3687</f>
        <v>0</v>
      </c>
      <c r="G3687" s="199">
        <f>N(Sales_Entry!J3687)</f>
        <v>0</v>
      </c>
      <c r="H3687" s="199">
        <v>0</v>
      </c>
      <c r="I3687" s="199">
        <f t="shared" si="57"/>
        <v>0</v>
      </c>
      <c r="J3687" s="202"/>
      <c r="K3687" s="200" t="str" cm="1">
        <f t="array" ref="K3687">IF($C3687="","",IF(AND($C3687=Party_Statement!$C$5,$B3687&gt;=Party_Statement!$C$6,$B3687&lt;=Party_Statement!$E$6),SUMPRODUCT(($C$3:$C3687=Party_Statement!$C$5)*($B$3:$B3687&gt;=Party_Statement!$C$6)*($B$3:$B3687&lt;=Party_Statement!$E$6)),""))</f>
        <v/>
      </c>
    </row>
    <row r="3688" spans="1:11" s="64" customFormat="1" x14ac:dyDescent="0.2">
      <c r="A3688" s="196">
        <f>Sales_Entry!A3688</f>
        <v>0</v>
      </c>
      <c r="B3688" s="197">
        <f>Sales_Entry!B3688</f>
        <v>0</v>
      </c>
      <c r="C3688" s="198">
        <f>Sales_Entry!D3688</f>
        <v>0</v>
      </c>
      <c r="D3688" s="198" t="s">
        <v>1388</v>
      </c>
      <c r="E3688" s="198">
        <f>Sales_Entry!C3688</f>
        <v>0</v>
      </c>
      <c r="F3688" s="198">
        <f>Sales_Entry!E3688</f>
        <v>0</v>
      </c>
      <c r="G3688" s="199">
        <f>N(Sales_Entry!J3688)</f>
        <v>0</v>
      </c>
      <c r="H3688" s="199">
        <v>0</v>
      </c>
      <c r="I3688" s="199">
        <f t="shared" si="57"/>
        <v>0</v>
      </c>
      <c r="J3688" s="202"/>
      <c r="K3688" s="200" t="str" cm="1">
        <f t="array" ref="K3688">IF($C3688="","",IF(AND($C3688=Party_Statement!$C$5,$B3688&gt;=Party_Statement!$C$6,$B3688&lt;=Party_Statement!$E$6),SUMPRODUCT(($C$3:$C3688=Party_Statement!$C$5)*($B$3:$B3688&gt;=Party_Statement!$C$6)*($B$3:$B3688&lt;=Party_Statement!$E$6)),""))</f>
        <v/>
      </c>
    </row>
    <row r="3689" spans="1:11" s="64" customFormat="1" x14ac:dyDescent="0.2">
      <c r="A3689" s="196">
        <f>Sales_Entry!A3689</f>
        <v>0</v>
      </c>
      <c r="B3689" s="197">
        <f>Sales_Entry!B3689</f>
        <v>0</v>
      </c>
      <c r="C3689" s="198">
        <f>Sales_Entry!D3689</f>
        <v>0</v>
      </c>
      <c r="D3689" s="198" t="s">
        <v>1388</v>
      </c>
      <c r="E3689" s="198">
        <f>Sales_Entry!C3689</f>
        <v>0</v>
      </c>
      <c r="F3689" s="198">
        <f>Sales_Entry!E3689</f>
        <v>0</v>
      </c>
      <c r="G3689" s="199">
        <f>N(Sales_Entry!J3689)</f>
        <v>0</v>
      </c>
      <c r="H3689" s="199">
        <v>0</v>
      </c>
      <c r="I3689" s="199">
        <f t="shared" si="57"/>
        <v>0</v>
      </c>
      <c r="J3689" s="202"/>
      <c r="K3689" s="200" t="str" cm="1">
        <f t="array" ref="K3689">IF($C3689="","",IF(AND($C3689=Party_Statement!$C$5,$B3689&gt;=Party_Statement!$C$6,$B3689&lt;=Party_Statement!$E$6),SUMPRODUCT(($C$3:$C3689=Party_Statement!$C$5)*($B$3:$B3689&gt;=Party_Statement!$C$6)*($B$3:$B3689&lt;=Party_Statement!$E$6)),""))</f>
        <v/>
      </c>
    </row>
    <row r="3690" spans="1:11" s="64" customFormat="1" x14ac:dyDescent="0.2">
      <c r="A3690" s="196">
        <f>Sales_Entry!A3690</f>
        <v>0</v>
      </c>
      <c r="B3690" s="197">
        <f>Sales_Entry!B3690</f>
        <v>0</v>
      </c>
      <c r="C3690" s="198">
        <f>Sales_Entry!D3690</f>
        <v>0</v>
      </c>
      <c r="D3690" s="198" t="s">
        <v>1388</v>
      </c>
      <c r="E3690" s="198">
        <f>Sales_Entry!C3690</f>
        <v>0</v>
      </c>
      <c r="F3690" s="198">
        <f>Sales_Entry!E3690</f>
        <v>0</v>
      </c>
      <c r="G3690" s="199">
        <f>N(Sales_Entry!J3690)</f>
        <v>0</v>
      </c>
      <c r="H3690" s="199">
        <v>0</v>
      </c>
      <c r="I3690" s="199">
        <f t="shared" si="57"/>
        <v>0</v>
      </c>
      <c r="J3690" s="202"/>
      <c r="K3690" s="200" t="str" cm="1">
        <f t="array" ref="K3690">IF($C3690="","",IF(AND($C3690=Party_Statement!$C$5,$B3690&gt;=Party_Statement!$C$6,$B3690&lt;=Party_Statement!$E$6),SUMPRODUCT(($C$3:$C3690=Party_Statement!$C$5)*($B$3:$B3690&gt;=Party_Statement!$C$6)*($B$3:$B3690&lt;=Party_Statement!$E$6)),""))</f>
        <v/>
      </c>
    </row>
    <row r="3691" spans="1:11" s="64" customFormat="1" x14ac:dyDescent="0.2">
      <c r="A3691" s="196">
        <f>Sales_Entry!A3691</f>
        <v>0</v>
      </c>
      <c r="B3691" s="197">
        <f>Sales_Entry!B3691</f>
        <v>0</v>
      </c>
      <c r="C3691" s="198">
        <f>Sales_Entry!D3691</f>
        <v>0</v>
      </c>
      <c r="D3691" s="198" t="s">
        <v>1388</v>
      </c>
      <c r="E3691" s="198">
        <f>Sales_Entry!C3691</f>
        <v>0</v>
      </c>
      <c r="F3691" s="198">
        <f>Sales_Entry!E3691</f>
        <v>0</v>
      </c>
      <c r="G3691" s="199">
        <f>N(Sales_Entry!J3691)</f>
        <v>0</v>
      </c>
      <c r="H3691" s="199">
        <v>0</v>
      </c>
      <c r="I3691" s="199">
        <f t="shared" si="57"/>
        <v>0</v>
      </c>
      <c r="J3691" s="202"/>
      <c r="K3691" s="200" t="str" cm="1">
        <f t="array" ref="K3691">IF($C3691="","",IF(AND($C3691=Party_Statement!$C$5,$B3691&gt;=Party_Statement!$C$6,$B3691&lt;=Party_Statement!$E$6),SUMPRODUCT(($C$3:$C3691=Party_Statement!$C$5)*($B$3:$B3691&gt;=Party_Statement!$C$6)*($B$3:$B3691&lt;=Party_Statement!$E$6)),""))</f>
        <v/>
      </c>
    </row>
    <row r="3692" spans="1:11" s="64" customFormat="1" x14ac:dyDescent="0.2">
      <c r="A3692" s="196">
        <f>Sales_Entry!A3692</f>
        <v>0</v>
      </c>
      <c r="B3692" s="197">
        <f>Sales_Entry!B3692</f>
        <v>0</v>
      </c>
      <c r="C3692" s="198">
        <f>Sales_Entry!D3692</f>
        <v>0</v>
      </c>
      <c r="D3692" s="198" t="s">
        <v>1388</v>
      </c>
      <c r="E3692" s="198">
        <f>Sales_Entry!C3692</f>
        <v>0</v>
      </c>
      <c r="F3692" s="198">
        <f>Sales_Entry!E3692</f>
        <v>0</v>
      </c>
      <c r="G3692" s="199">
        <f>N(Sales_Entry!J3692)</f>
        <v>0</v>
      </c>
      <c r="H3692" s="199">
        <v>0</v>
      </c>
      <c r="I3692" s="199">
        <f t="shared" si="57"/>
        <v>0</v>
      </c>
      <c r="J3692" s="202"/>
      <c r="K3692" s="200" t="str" cm="1">
        <f t="array" ref="K3692">IF($C3692="","",IF(AND($C3692=Party_Statement!$C$5,$B3692&gt;=Party_Statement!$C$6,$B3692&lt;=Party_Statement!$E$6),SUMPRODUCT(($C$3:$C3692=Party_Statement!$C$5)*($B$3:$B3692&gt;=Party_Statement!$C$6)*($B$3:$B3692&lt;=Party_Statement!$E$6)),""))</f>
        <v/>
      </c>
    </row>
    <row r="3693" spans="1:11" s="64" customFormat="1" x14ac:dyDescent="0.2">
      <c r="A3693" s="196">
        <f>Sales_Entry!A3693</f>
        <v>0</v>
      </c>
      <c r="B3693" s="197">
        <f>Sales_Entry!B3693</f>
        <v>0</v>
      </c>
      <c r="C3693" s="198">
        <f>Sales_Entry!D3693</f>
        <v>0</v>
      </c>
      <c r="D3693" s="198" t="s">
        <v>1388</v>
      </c>
      <c r="E3693" s="198">
        <f>Sales_Entry!C3693</f>
        <v>0</v>
      </c>
      <c r="F3693" s="198">
        <f>Sales_Entry!E3693</f>
        <v>0</v>
      </c>
      <c r="G3693" s="199">
        <f>N(Sales_Entry!J3693)</f>
        <v>0</v>
      </c>
      <c r="H3693" s="199">
        <v>0</v>
      </c>
      <c r="I3693" s="199">
        <f t="shared" si="57"/>
        <v>0</v>
      </c>
      <c r="J3693" s="202"/>
      <c r="K3693" s="200" t="str" cm="1">
        <f t="array" ref="K3693">IF($C3693="","",IF(AND($C3693=Party_Statement!$C$5,$B3693&gt;=Party_Statement!$C$6,$B3693&lt;=Party_Statement!$E$6),SUMPRODUCT(($C$3:$C3693=Party_Statement!$C$5)*($B$3:$B3693&gt;=Party_Statement!$C$6)*($B$3:$B3693&lt;=Party_Statement!$E$6)),""))</f>
        <v/>
      </c>
    </row>
    <row r="3694" spans="1:11" s="64" customFormat="1" x14ac:dyDescent="0.2">
      <c r="A3694" s="196">
        <f>Sales_Entry!A3694</f>
        <v>0</v>
      </c>
      <c r="B3694" s="197">
        <f>Sales_Entry!B3694</f>
        <v>0</v>
      </c>
      <c r="C3694" s="198">
        <f>Sales_Entry!D3694</f>
        <v>0</v>
      </c>
      <c r="D3694" s="198" t="s">
        <v>1388</v>
      </c>
      <c r="E3694" s="198">
        <f>Sales_Entry!C3694</f>
        <v>0</v>
      </c>
      <c r="F3694" s="198">
        <f>Sales_Entry!E3694</f>
        <v>0</v>
      </c>
      <c r="G3694" s="199">
        <f>N(Sales_Entry!J3694)</f>
        <v>0</v>
      </c>
      <c r="H3694" s="199">
        <v>0</v>
      </c>
      <c r="I3694" s="199">
        <f t="shared" si="57"/>
        <v>0</v>
      </c>
      <c r="J3694" s="202"/>
      <c r="K3694" s="200" t="str" cm="1">
        <f t="array" ref="K3694">IF($C3694="","",IF(AND($C3694=Party_Statement!$C$5,$B3694&gt;=Party_Statement!$C$6,$B3694&lt;=Party_Statement!$E$6),SUMPRODUCT(($C$3:$C3694=Party_Statement!$C$5)*($B$3:$B3694&gt;=Party_Statement!$C$6)*($B$3:$B3694&lt;=Party_Statement!$E$6)),""))</f>
        <v/>
      </c>
    </row>
    <row r="3695" spans="1:11" s="64" customFormat="1" x14ac:dyDescent="0.2">
      <c r="A3695" s="196">
        <f>Sales_Entry!A3695</f>
        <v>0</v>
      </c>
      <c r="B3695" s="197">
        <f>Sales_Entry!B3695</f>
        <v>0</v>
      </c>
      <c r="C3695" s="198">
        <f>Sales_Entry!D3695</f>
        <v>0</v>
      </c>
      <c r="D3695" s="198" t="s">
        <v>1388</v>
      </c>
      <c r="E3695" s="198">
        <f>Sales_Entry!C3695</f>
        <v>0</v>
      </c>
      <c r="F3695" s="198">
        <f>Sales_Entry!E3695</f>
        <v>0</v>
      </c>
      <c r="G3695" s="199">
        <f>N(Sales_Entry!J3695)</f>
        <v>0</v>
      </c>
      <c r="H3695" s="199">
        <v>0</v>
      </c>
      <c r="I3695" s="199">
        <f t="shared" si="57"/>
        <v>0</v>
      </c>
      <c r="J3695" s="202"/>
      <c r="K3695" s="200" t="str" cm="1">
        <f t="array" ref="K3695">IF($C3695="","",IF(AND($C3695=Party_Statement!$C$5,$B3695&gt;=Party_Statement!$C$6,$B3695&lt;=Party_Statement!$E$6),SUMPRODUCT(($C$3:$C3695=Party_Statement!$C$5)*($B$3:$B3695&gt;=Party_Statement!$C$6)*($B$3:$B3695&lt;=Party_Statement!$E$6)),""))</f>
        <v/>
      </c>
    </row>
    <row r="3696" spans="1:11" s="64" customFormat="1" x14ac:dyDescent="0.2">
      <c r="A3696" s="196">
        <f>Sales_Entry!A3696</f>
        <v>0</v>
      </c>
      <c r="B3696" s="197">
        <f>Sales_Entry!B3696</f>
        <v>0</v>
      </c>
      <c r="C3696" s="198">
        <f>Sales_Entry!D3696</f>
        <v>0</v>
      </c>
      <c r="D3696" s="198" t="s">
        <v>1388</v>
      </c>
      <c r="E3696" s="198">
        <f>Sales_Entry!C3696</f>
        <v>0</v>
      </c>
      <c r="F3696" s="198">
        <f>Sales_Entry!E3696</f>
        <v>0</v>
      </c>
      <c r="G3696" s="199">
        <f>N(Sales_Entry!J3696)</f>
        <v>0</v>
      </c>
      <c r="H3696" s="199">
        <v>0</v>
      </c>
      <c r="I3696" s="199">
        <f t="shared" si="57"/>
        <v>0</v>
      </c>
      <c r="J3696" s="202"/>
      <c r="K3696" s="200" t="str" cm="1">
        <f t="array" ref="K3696">IF($C3696="","",IF(AND($C3696=Party_Statement!$C$5,$B3696&gt;=Party_Statement!$C$6,$B3696&lt;=Party_Statement!$E$6),SUMPRODUCT(($C$3:$C3696=Party_Statement!$C$5)*($B$3:$B3696&gt;=Party_Statement!$C$6)*($B$3:$B3696&lt;=Party_Statement!$E$6)),""))</f>
        <v/>
      </c>
    </row>
    <row r="3697" spans="1:11" s="64" customFormat="1" x14ac:dyDescent="0.2">
      <c r="A3697" s="196">
        <f>Sales_Entry!A3697</f>
        <v>0</v>
      </c>
      <c r="B3697" s="197">
        <f>Sales_Entry!B3697</f>
        <v>0</v>
      </c>
      <c r="C3697" s="198">
        <f>Sales_Entry!D3697</f>
        <v>0</v>
      </c>
      <c r="D3697" s="198" t="s">
        <v>1388</v>
      </c>
      <c r="E3697" s="198">
        <f>Sales_Entry!C3697</f>
        <v>0</v>
      </c>
      <c r="F3697" s="198">
        <f>Sales_Entry!E3697</f>
        <v>0</v>
      </c>
      <c r="G3697" s="199">
        <f>N(Sales_Entry!J3697)</f>
        <v>0</v>
      </c>
      <c r="H3697" s="199">
        <v>0</v>
      </c>
      <c r="I3697" s="199">
        <f t="shared" si="57"/>
        <v>0</v>
      </c>
      <c r="J3697" s="202"/>
      <c r="K3697" s="200" t="str" cm="1">
        <f t="array" ref="K3697">IF($C3697="","",IF(AND($C3697=Party_Statement!$C$5,$B3697&gt;=Party_Statement!$C$6,$B3697&lt;=Party_Statement!$E$6),SUMPRODUCT(($C$3:$C3697=Party_Statement!$C$5)*($B$3:$B3697&gt;=Party_Statement!$C$6)*($B$3:$B3697&lt;=Party_Statement!$E$6)),""))</f>
        <v/>
      </c>
    </row>
    <row r="3698" spans="1:11" s="64" customFormat="1" x14ac:dyDescent="0.2">
      <c r="A3698" s="196">
        <f>Sales_Entry!A3698</f>
        <v>0</v>
      </c>
      <c r="B3698" s="197">
        <f>Sales_Entry!B3698</f>
        <v>0</v>
      </c>
      <c r="C3698" s="198">
        <f>Sales_Entry!D3698</f>
        <v>0</v>
      </c>
      <c r="D3698" s="198" t="s">
        <v>1388</v>
      </c>
      <c r="E3698" s="198">
        <f>Sales_Entry!C3698</f>
        <v>0</v>
      </c>
      <c r="F3698" s="198">
        <f>Sales_Entry!E3698</f>
        <v>0</v>
      </c>
      <c r="G3698" s="199">
        <f>N(Sales_Entry!J3698)</f>
        <v>0</v>
      </c>
      <c r="H3698" s="199">
        <v>0</v>
      </c>
      <c r="I3698" s="199">
        <f t="shared" si="57"/>
        <v>0</v>
      </c>
      <c r="J3698" s="202"/>
      <c r="K3698" s="200" t="str" cm="1">
        <f t="array" ref="K3698">IF($C3698="","",IF(AND($C3698=Party_Statement!$C$5,$B3698&gt;=Party_Statement!$C$6,$B3698&lt;=Party_Statement!$E$6),SUMPRODUCT(($C$3:$C3698=Party_Statement!$C$5)*($B$3:$B3698&gt;=Party_Statement!$C$6)*($B$3:$B3698&lt;=Party_Statement!$E$6)),""))</f>
        <v/>
      </c>
    </row>
    <row r="3699" spans="1:11" s="64" customFormat="1" x14ac:dyDescent="0.2">
      <c r="A3699" s="196">
        <f>Sales_Entry!A3699</f>
        <v>0</v>
      </c>
      <c r="B3699" s="197">
        <f>Sales_Entry!B3699</f>
        <v>0</v>
      </c>
      <c r="C3699" s="198">
        <f>Sales_Entry!D3699</f>
        <v>0</v>
      </c>
      <c r="D3699" s="198" t="s">
        <v>1388</v>
      </c>
      <c r="E3699" s="198">
        <f>Sales_Entry!C3699</f>
        <v>0</v>
      </c>
      <c r="F3699" s="198">
        <f>Sales_Entry!E3699</f>
        <v>0</v>
      </c>
      <c r="G3699" s="199">
        <f>N(Sales_Entry!J3699)</f>
        <v>0</v>
      </c>
      <c r="H3699" s="199">
        <v>0</v>
      </c>
      <c r="I3699" s="199">
        <f t="shared" si="57"/>
        <v>0</v>
      </c>
      <c r="J3699" s="202"/>
      <c r="K3699" s="200" t="str" cm="1">
        <f t="array" ref="K3699">IF($C3699="","",IF(AND($C3699=Party_Statement!$C$5,$B3699&gt;=Party_Statement!$C$6,$B3699&lt;=Party_Statement!$E$6),SUMPRODUCT(($C$3:$C3699=Party_Statement!$C$5)*($B$3:$B3699&gt;=Party_Statement!$C$6)*($B$3:$B3699&lt;=Party_Statement!$E$6)),""))</f>
        <v/>
      </c>
    </row>
    <row r="3700" spans="1:11" s="64" customFormat="1" x14ac:dyDescent="0.2">
      <c r="A3700" s="196">
        <f>Sales_Entry!A3700</f>
        <v>0</v>
      </c>
      <c r="B3700" s="197">
        <f>Sales_Entry!B3700</f>
        <v>0</v>
      </c>
      <c r="C3700" s="198">
        <f>Sales_Entry!D3700</f>
        <v>0</v>
      </c>
      <c r="D3700" s="198" t="s">
        <v>1388</v>
      </c>
      <c r="E3700" s="198">
        <f>Sales_Entry!C3700</f>
        <v>0</v>
      </c>
      <c r="F3700" s="198">
        <f>Sales_Entry!E3700</f>
        <v>0</v>
      </c>
      <c r="G3700" s="199">
        <f>N(Sales_Entry!J3700)</f>
        <v>0</v>
      </c>
      <c r="H3700" s="199">
        <v>0</v>
      </c>
      <c r="I3700" s="199">
        <f t="shared" si="57"/>
        <v>0</v>
      </c>
      <c r="J3700" s="202"/>
      <c r="K3700" s="200" t="str" cm="1">
        <f t="array" ref="K3700">IF($C3700="","",IF(AND($C3700=Party_Statement!$C$5,$B3700&gt;=Party_Statement!$C$6,$B3700&lt;=Party_Statement!$E$6),SUMPRODUCT(($C$3:$C3700=Party_Statement!$C$5)*($B$3:$B3700&gt;=Party_Statement!$C$6)*($B$3:$B3700&lt;=Party_Statement!$E$6)),""))</f>
        <v/>
      </c>
    </row>
    <row r="3701" spans="1:11" s="64" customFormat="1" x14ac:dyDescent="0.2">
      <c r="A3701" s="196">
        <f>Sales_Entry!A3701</f>
        <v>0</v>
      </c>
      <c r="B3701" s="197">
        <f>Sales_Entry!B3701</f>
        <v>0</v>
      </c>
      <c r="C3701" s="198">
        <f>Sales_Entry!D3701</f>
        <v>0</v>
      </c>
      <c r="D3701" s="198" t="s">
        <v>1388</v>
      </c>
      <c r="E3701" s="198">
        <f>Sales_Entry!C3701</f>
        <v>0</v>
      </c>
      <c r="F3701" s="198">
        <f>Sales_Entry!E3701</f>
        <v>0</v>
      </c>
      <c r="G3701" s="199">
        <f>N(Sales_Entry!J3701)</f>
        <v>0</v>
      </c>
      <c r="H3701" s="199">
        <v>0</v>
      </c>
      <c r="I3701" s="199">
        <f t="shared" si="57"/>
        <v>0</v>
      </c>
      <c r="J3701" s="202"/>
      <c r="K3701" s="200" t="str" cm="1">
        <f t="array" ref="K3701">IF($C3701="","",IF(AND($C3701=Party_Statement!$C$5,$B3701&gt;=Party_Statement!$C$6,$B3701&lt;=Party_Statement!$E$6),SUMPRODUCT(($C$3:$C3701=Party_Statement!$C$5)*($B$3:$B3701&gt;=Party_Statement!$C$6)*($B$3:$B3701&lt;=Party_Statement!$E$6)),""))</f>
        <v/>
      </c>
    </row>
    <row r="3702" spans="1:11" s="64" customFormat="1" x14ac:dyDescent="0.2">
      <c r="A3702" s="196">
        <f>Sales_Entry!A3702</f>
        <v>0</v>
      </c>
      <c r="B3702" s="197">
        <f>Sales_Entry!B3702</f>
        <v>0</v>
      </c>
      <c r="C3702" s="198">
        <f>Sales_Entry!D3702</f>
        <v>0</v>
      </c>
      <c r="D3702" s="198" t="s">
        <v>1388</v>
      </c>
      <c r="E3702" s="198">
        <f>Sales_Entry!C3702</f>
        <v>0</v>
      </c>
      <c r="F3702" s="198">
        <f>Sales_Entry!E3702</f>
        <v>0</v>
      </c>
      <c r="G3702" s="199">
        <f>N(Sales_Entry!J3702)</f>
        <v>0</v>
      </c>
      <c r="H3702" s="199">
        <v>0</v>
      </c>
      <c r="I3702" s="199">
        <f t="shared" si="57"/>
        <v>0</v>
      </c>
      <c r="J3702" s="202"/>
      <c r="K3702" s="200" t="str" cm="1">
        <f t="array" ref="K3702">IF($C3702="","",IF(AND($C3702=Party_Statement!$C$5,$B3702&gt;=Party_Statement!$C$6,$B3702&lt;=Party_Statement!$E$6),SUMPRODUCT(($C$3:$C3702=Party_Statement!$C$5)*($B$3:$B3702&gt;=Party_Statement!$C$6)*($B$3:$B3702&lt;=Party_Statement!$E$6)),""))</f>
        <v/>
      </c>
    </row>
    <row r="3703" spans="1:11" s="64" customFormat="1" x14ac:dyDescent="0.2">
      <c r="A3703" s="196">
        <f>Sales_Entry!A3703</f>
        <v>0</v>
      </c>
      <c r="B3703" s="197">
        <f>Sales_Entry!B3703</f>
        <v>0</v>
      </c>
      <c r="C3703" s="198">
        <f>Sales_Entry!D3703</f>
        <v>0</v>
      </c>
      <c r="D3703" s="198" t="s">
        <v>1388</v>
      </c>
      <c r="E3703" s="198">
        <f>Sales_Entry!C3703</f>
        <v>0</v>
      </c>
      <c r="F3703" s="198">
        <f>Sales_Entry!E3703</f>
        <v>0</v>
      </c>
      <c r="G3703" s="199">
        <f>N(Sales_Entry!J3703)</f>
        <v>0</v>
      </c>
      <c r="H3703" s="199">
        <v>0</v>
      </c>
      <c r="I3703" s="199">
        <f t="shared" si="57"/>
        <v>0</v>
      </c>
      <c r="J3703" s="202"/>
      <c r="K3703" s="200" t="str" cm="1">
        <f t="array" ref="K3703">IF($C3703="","",IF(AND($C3703=Party_Statement!$C$5,$B3703&gt;=Party_Statement!$C$6,$B3703&lt;=Party_Statement!$E$6),SUMPRODUCT(($C$3:$C3703=Party_Statement!$C$5)*($B$3:$B3703&gt;=Party_Statement!$C$6)*($B$3:$B3703&lt;=Party_Statement!$E$6)),""))</f>
        <v/>
      </c>
    </row>
    <row r="3704" spans="1:11" s="64" customFormat="1" x14ac:dyDescent="0.2">
      <c r="A3704" s="196">
        <f>Sales_Entry!A3704</f>
        <v>0</v>
      </c>
      <c r="B3704" s="197">
        <f>Sales_Entry!B3704</f>
        <v>0</v>
      </c>
      <c r="C3704" s="198">
        <f>Sales_Entry!D3704</f>
        <v>0</v>
      </c>
      <c r="D3704" s="198" t="s">
        <v>1388</v>
      </c>
      <c r="E3704" s="198">
        <f>Sales_Entry!C3704</f>
        <v>0</v>
      </c>
      <c r="F3704" s="198">
        <f>Sales_Entry!E3704</f>
        <v>0</v>
      </c>
      <c r="G3704" s="199">
        <f>N(Sales_Entry!J3704)</f>
        <v>0</v>
      </c>
      <c r="H3704" s="199">
        <v>0</v>
      </c>
      <c r="I3704" s="199">
        <f t="shared" si="57"/>
        <v>0</v>
      </c>
      <c r="J3704" s="202"/>
      <c r="K3704" s="200" t="str" cm="1">
        <f t="array" ref="K3704">IF($C3704="","",IF(AND($C3704=Party_Statement!$C$5,$B3704&gt;=Party_Statement!$C$6,$B3704&lt;=Party_Statement!$E$6),SUMPRODUCT(($C$3:$C3704=Party_Statement!$C$5)*($B$3:$B3704&gt;=Party_Statement!$C$6)*($B$3:$B3704&lt;=Party_Statement!$E$6)),""))</f>
        <v/>
      </c>
    </row>
    <row r="3705" spans="1:11" s="64" customFormat="1" x14ac:dyDescent="0.2">
      <c r="A3705" s="196">
        <f>Sales_Entry!A3705</f>
        <v>0</v>
      </c>
      <c r="B3705" s="197">
        <f>Sales_Entry!B3705</f>
        <v>0</v>
      </c>
      <c r="C3705" s="198">
        <f>Sales_Entry!D3705</f>
        <v>0</v>
      </c>
      <c r="D3705" s="198" t="s">
        <v>1388</v>
      </c>
      <c r="E3705" s="198">
        <f>Sales_Entry!C3705</f>
        <v>0</v>
      </c>
      <c r="F3705" s="198">
        <f>Sales_Entry!E3705</f>
        <v>0</v>
      </c>
      <c r="G3705" s="199">
        <f>N(Sales_Entry!J3705)</f>
        <v>0</v>
      </c>
      <c r="H3705" s="199">
        <v>0</v>
      </c>
      <c r="I3705" s="199">
        <f t="shared" si="57"/>
        <v>0</v>
      </c>
      <c r="J3705" s="202"/>
      <c r="K3705" s="200" t="str" cm="1">
        <f t="array" ref="K3705">IF($C3705="","",IF(AND($C3705=Party_Statement!$C$5,$B3705&gt;=Party_Statement!$C$6,$B3705&lt;=Party_Statement!$E$6),SUMPRODUCT(($C$3:$C3705=Party_Statement!$C$5)*($B$3:$B3705&gt;=Party_Statement!$C$6)*($B$3:$B3705&lt;=Party_Statement!$E$6)),""))</f>
        <v/>
      </c>
    </row>
    <row r="3706" spans="1:11" s="64" customFormat="1" x14ac:dyDescent="0.2">
      <c r="A3706" s="196">
        <f>Sales_Entry!A3706</f>
        <v>0</v>
      </c>
      <c r="B3706" s="197">
        <f>Sales_Entry!B3706</f>
        <v>0</v>
      </c>
      <c r="C3706" s="198">
        <f>Sales_Entry!D3706</f>
        <v>0</v>
      </c>
      <c r="D3706" s="198" t="s">
        <v>1388</v>
      </c>
      <c r="E3706" s="198">
        <f>Sales_Entry!C3706</f>
        <v>0</v>
      </c>
      <c r="F3706" s="198">
        <f>Sales_Entry!E3706</f>
        <v>0</v>
      </c>
      <c r="G3706" s="199">
        <f>N(Sales_Entry!J3706)</f>
        <v>0</v>
      </c>
      <c r="H3706" s="199">
        <v>0</v>
      </c>
      <c r="I3706" s="199">
        <f t="shared" si="57"/>
        <v>0</v>
      </c>
      <c r="J3706" s="202"/>
      <c r="K3706" s="200" t="str" cm="1">
        <f t="array" ref="K3706">IF($C3706="","",IF(AND($C3706=Party_Statement!$C$5,$B3706&gt;=Party_Statement!$C$6,$B3706&lt;=Party_Statement!$E$6),SUMPRODUCT(($C$3:$C3706=Party_Statement!$C$5)*($B$3:$B3706&gt;=Party_Statement!$C$6)*($B$3:$B3706&lt;=Party_Statement!$E$6)),""))</f>
        <v/>
      </c>
    </row>
    <row r="3707" spans="1:11" s="64" customFormat="1" x14ac:dyDescent="0.2">
      <c r="A3707" s="196">
        <f>Sales_Entry!A3707</f>
        <v>0</v>
      </c>
      <c r="B3707" s="197">
        <f>Sales_Entry!B3707</f>
        <v>0</v>
      </c>
      <c r="C3707" s="198">
        <f>Sales_Entry!D3707</f>
        <v>0</v>
      </c>
      <c r="D3707" s="198" t="s">
        <v>1388</v>
      </c>
      <c r="E3707" s="198">
        <f>Sales_Entry!C3707</f>
        <v>0</v>
      </c>
      <c r="F3707" s="198">
        <f>Sales_Entry!E3707</f>
        <v>0</v>
      </c>
      <c r="G3707" s="199">
        <f>N(Sales_Entry!J3707)</f>
        <v>0</v>
      </c>
      <c r="H3707" s="199">
        <v>0</v>
      </c>
      <c r="I3707" s="199">
        <f t="shared" si="57"/>
        <v>0</v>
      </c>
      <c r="J3707" s="202"/>
      <c r="K3707" s="200" t="str" cm="1">
        <f t="array" ref="K3707">IF($C3707="","",IF(AND($C3707=Party_Statement!$C$5,$B3707&gt;=Party_Statement!$C$6,$B3707&lt;=Party_Statement!$E$6),SUMPRODUCT(($C$3:$C3707=Party_Statement!$C$5)*($B$3:$B3707&gt;=Party_Statement!$C$6)*($B$3:$B3707&lt;=Party_Statement!$E$6)),""))</f>
        <v/>
      </c>
    </row>
    <row r="3708" spans="1:11" s="64" customFormat="1" x14ac:dyDescent="0.2">
      <c r="A3708" s="196">
        <f>Sales_Entry!A3708</f>
        <v>0</v>
      </c>
      <c r="B3708" s="197">
        <f>Sales_Entry!B3708</f>
        <v>0</v>
      </c>
      <c r="C3708" s="198">
        <f>Sales_Entry!D3708</f>
        <v>0</v>
      </c>
      <c r="D3708" s="198" t="s">
        <v>1388</v>
      </c>
      <c r="E3708" s="198">
        <f>Sales_Entry!C3708</f>
        <v>0</v>
      </c>
      <c r="F3708" s="198">
        <f>Sales_Entry!E3708</f>
        <v>0</v>
      </c>
      <c r="G3708" s="199">
        <f>N(Sales_Entry!J3708)</f>
        <v>0</v>
      </c>
      <c r="H3708" s="199">
        <v>0</v>
      </c>
      <c r="I3708" s="199">
        <f t="shared" si="57"/>
        <v>0</v>
      </c>
      <c r="J3708" s="202"/>
      <c r="K3708" s="200" t="str" cm="1">
        <f t="array" ref="K3708">IF($C3708="","",IF(AND($C3708=Party_Statement!$C$5,$B3708&gt;=Party_Statement!$C$6,$B3708&lt;=Party_Statement!$E$6),SUMPRODUCT(($C$3:$C3708=Party_Statement!$C$5)*($B$3:$B3708&gt;=Party_Statement!$C$6)*($B$3:$B3708&lt;=Party_Statement!$E$6)),""))</f>
        <v/>
      </c>
    </row>
    <row r="3709" spans="1:11" s="64" customFormat="1" x14ac:dyDescent="0.2">
      <c r="A3709" s="196">
        <f>Sales_Entry!A3709</f>
        <v>0</v>
      </c>
      <c r="B3709" s="197">
        <f>Sales_Entry!B3709</f>
        <v>0</v>
      </c>
      <c r="C3709" s="198">
        <f>Sales_Entry!D3709</f>
        <v>0</v>
      </c>
      <c r="D3709" s="198" t="s">
        <v>1388</v>
      </c>
      <c r="E3709" s="198">
        <f>Sales_Entry!C3709</f>
        <v>0</v>
      </c>
      <c r="F3709" s="198">
        <f>Sales_Entry!E3709</f>
        <v>0</v>
      </c>
      <c r="G3709" s="199">
        <f>N(Sales_Entry!J3709)</f>
        <v>0</v>
      </c>
      <c r="H3709" s="199">
        <v>0</v>
      </c>
      <c r="I3709" s="199">
        <f t="shared" si="57"/>
        <v>0</v>
      </c>
      <c r="J3709" s="202"/>
      <c r="K3709" s="200" t="str" cm="1">
        <f t="array" ref="K3709">IF($C3709="","",IF(AND($C3709=Party_Statement!$C$5,$B3709&gt;=Party_Statement!$C$6,$B3709&lt;=Party_Statement!$E$6),SUMPRODUCT(($C$3:$C3709=Party_Statement!$C$5)*($B$3:$B3709&gt;=Party_Statement!$C$6)*($B$3:$B3709&lt;=Party_Statement!$E$6)),""))</f>
        <v/>
      </c>
    </row>
    <row r="3710" spans="1:11" s="64" customFormat="1" x14ac:dyDescent="0.2">
      <c r="A3710" s="196">
        <f>Sales_Entry!A3710</f>
        <v>0</v>
      </c>
      <c r="B3710" s="197">
        <f>Sales_Entry!B3710</f>
        <v>0</v>
      </c>
      <c r="C3710" s="198">
        <f>Sales_Entry!D3710</f>
        <v>0</v>
      </c>
      <c r="D3710" s="198" t="s">
        <v>1388</v>
      </c>
      <c r="E3710" s="198">
        <f>Sales_Entry!C3710</f>
        <v>0</v>
      </c>
      <c r="F3710" s="198">
        <f>Sales_Entry!E3710</f>
        <v>0</v>
      </c>
      <c r="G3710" s="199">
        <f>N(Sales_Entry!J3710)</f>
        <v>0</v>
      </c>
      <c r="H3710" s="199">
        <v>0</v>
      </c>
      <c r="I3710" s="199">
        <f t="shared" si="57"/>
        <v>0</v>
      </c>
      <c r="J3710" s="202"/>
      <c r="K3710" s="200" t="str" cm="1">
        <f t="array" ref="K3710">IF($C3710="","",IF(AND($C3710=Party_Statement!$C$5,$B3710&gt;=Party_Statement!$C$6,$B3710&lt;=Party_Statement!$E$6),SUMPRODUCT(($C$3:$C3710=Party_Statement!$C$5)*($B$3:$B3710&gt;=Party_Statement!$C$6)*($B$3:$B3710&lt;=Party_Statement!$E$6)),""))</f>
        <v/>
      </c>
    </row>
    <row r="3711" spans="1:11" s="64" customFormat="1" x14ac:dyDescent="0.2">
      <c r="A3711" s="196">
        <f>Sales_Entry!A3711</f>
        <v>0</v>
      </c>
      <c r="B3711" s="197">
        <f>Sales_Entry!B3711</f>
        <v>0</v>
      </c>
      <c r="C3711" s="198">
        <f>Sales_Entry!D3711</f>
        <v>0</v>
      </c>
      <c r="D3711" s="198" t="s">
        <v>1388</v>
      </c>
      <c r="E3711" s="198">
        <f>Sales_Entry!C3711</f>
        <v>0</v>
      </c>
      <c r="F3711" s="198">
        <f>Sales_Entry!E3711</f>
        <v>0</v>
      </c>
      <c r="G3711" s="199">
        <f>N(Sales_Entry!J3711)</f>
        <v>0</v>
      </c>
      <c r="H3711" s="199">
        <v>0</v>
      </c>
      <c r="I3711" s="199">
        <f t="shared" si="57"/>
        <v>0</v>
      </c>
      <c r="J3711" s="202"/>
      <c r="K3711" s="200" t="str" cm="1">
        <f t="array" ref="K3711">IF($C3711="","",IF(AND($C3711=Party_Statement!$C$5,$B3711&gt;=Party_Statement!$C$6,$B3711&lt;=Party_Statement!$E$6),SUMPRODUCT(($C$3:$C3711=Party_Statement!$C$5)*($B$3:$B3711&gt;=Party_Statement!$C$6)*($B$3:$B3711&lt;=Party_Statement!$E$6)),""))</f>
        <v/>
      </c>
    </row>
    <row r="3712" spans="1:11" s="64" customFormat="1" x14ac:dyDescent="0.2">
      <c r="A3712" s="196">
        <f>Sales_Entry!A3712</f>
        <v>0</v>
      </c>
      <c r="B3712" s="197">
        <f>Sales_Entry!B3712</f>
        <v>0</v>
      </c>
      <c r="C3712" s="198">
        <f>Sales_Entry!D3712</f>
        <v>0</v>
      </c>
      <c r="D3712" s="198" t="s">
        <v>1388</v>
      </c>
      <c r="E3712" s="198">
        <f>Sales_Entry!C3712</f>
        <v>0</v>
      </c>
      <c r="F3712" s="198">
        <f>Sales_Entry!E3712</f>
        <v>0</v>
      </c>
      <c r="G3712" s="199">
        <f>N(Sales_Entry!J3712)</f>
        <v>0</v>
      </c>
      <c r="H3712" s="199">
        <v>0</v>
      </c>
      <c r="I3712" s="199">
        <f t="shared" si="57"/>
        <v>0</v>
      </c>
      <c r="J3712" s="202"/>
      <c r="K3712" s="200" t="str" cm="1">
        <f t="array" ref="K3712">IF($C3712="","",IF(AND($C3712=Party_Statement!$C$5,$B3712&gt;=Party_Statement!$C$6,$B3712&lt;=Party_Statement!$E$6),SUMPRODUCT(($C$3:$C3712=Party_Statement!$C$5)*($B$3:$B3712&gt;=Party_Statement!$C$6)*($B$3:$B3712&lt;=Party_Statement!$E$6)),""))</f>
        <v/>
      </c>
    </row>
    <row r="3713" spans="1:11" s="64" customFormat="1" x14ac:dyDescent="0.2">
      <c r="A3713" s="196">
        <f>Sales_Entry!A3713</f>
        <v>0</v>
      </c>
      <c r="B3713" s="197">
        <f>Sales_Entry!B3713</f>
        <v>0</v>
      </c>
      <c r="C3713" s="198">
        <f>Sales_Entry!D3713</f>
        <v>0</v>
      </c>
      <c r="D3713" s="198" t="s">
        <v>1388</v>
      </c>
      <c r="E3713" s="198">
        <f>Sales_Entry!C3713</f>
        <v>0</v>
      </c>
      <c r="F3713" s="198">
        <f>Sales_Entry!E3713</f>
        <v>0</v>
      </c>
      <c r="G3713" s="199">
        <f>N(Sales_Entry!J3713)</f>
        <v>0</v>
      </c>
      <c r="H3713" s="199">
        <v>0</v>
      </c>
      <c r="I3713" s="199">
        <f t="shared" si="57"/>
        <v>0</v>
      </c>
      <c r="J3713" s="202"/>
      <c r="K3713" s="200" t="str" cm="1">
        <f t="array" ref="K3713">IF($C3713="","",IF(AND($C3713=Party_Statement!$C$5,$B3713&gt;=Party_Statement!$C$6,$B3713&lt;=Party_Statement!$E$6),SUMPRODUCT(($C$3:$C3713=Party_Statement!$C$5)*($B$3:$B3713&gt;=Party_Statement!$C$6)*($B$3:$B3713&lt;=Party_Statement!$E$6)),""))</f>
        <v/>
      </c>
    </row>
    <row r="3714" spans="1:11" s="64" customFormat="1" x14ac:dyDescent="0.2">
      <c r="A3714" s="196">
        <f>Sales_Entry!A3714</f>
        <v>0</v>
      </c>
      <c r="B3714" s="197">
        <f>Sales_Entry!B3714</f>
        <v>0</v>
      </c>
      <c r="C3714" s="198">
        <f>Sales_Entry!D3714</f>
        <v>0</v>
      </c>
      <c r="D3714" s="198" t="s">
        <v>1388</v>
      </c>
      <c r="E3714" s="198">
        <f>Sales_Entry!C3714</f>
        <v>0</v>
      </c>
      <c r="F3714" s="198">
        <f>Sales_Entry!E3714</f>
        <v>0</v>
      </c>
      <c r="G3714" s="199">
        <f>N(Sales_Entry!J3714)</f>
        <v>0</v>
      </c>
      <c r="H3714" s="199">
        <v>0</v>
      </c>
      <c r="I3714" s="199">
        <f t="shared" si="57"/>
        <v>0</v>
      </c>
      <c r="J3714" s="202"/>
      <c r="K3714" s="200" t="str" cm="1">
        <f t="array" ref="K3714">IF($C3714="","",IF(AND($C3714=Party_Statement!$C$5,$B3714&gt;=Party_Statement!$C$6,$B3714&lt;=Party_Statement!$E$6),SUMPRODUCT(($C$3:$C3714=Party_Statement!$C$5)*($B$3:$B3714&gt;=Party_Statement!$C$6)*($B$3:$B3714&lt;=Party_Statement!$E$6)),""))</f>
        <v/>
      </c>
    </row>
    <row r="3715" spans="1:11" s="64" customFormat="1" x14ac:dyDescent="0.2">
      <c r="A3715" s="196">
        <f>Sales_Entry!A3715</f>
        <v>0</v>
      </c>
      <c r="B3715" s="197">
        <f>Sales_Entry!B3715</f>
        <v>0</v>
      </c>
      <c r="C3715" s="198">
        <f>Sales_Entry!D3715</f>
        <v>0</v>
      </c>
      <c r="D3715" s="198" t="s">
        <v>1388</v>
      </c>
      <c r="E3715" s="198">
        <f>Sales_Entry!C3715</f>
        <v>0</v>
      </c>
      <c r="F3715" s="198">
        <f>Sales_Entry!E3715</f>
        <v>0</v>
      </c>
      <c r="G3715" s="199">
        <f>N(Sales_Entry!J3715)</f>
        <v>0</v>
      </c>
      <c r="H3715" s="199">
        <v>0</v>
      </c>
      <c r="I3715" s="199">
        <f t="shared" si="57"/>
        <v>0</v>
      </c>
      <c r="J3715" s="202"/>
      <c r="K3715" s="200" t="str" cm="1">
        <f t="array" ref="K3715">IF($C3715="","",IF(AND($C3715=Party_Statement!$C$5,$B3715&gt;=Party_Statement!$C$6,$B3715&lt;=Party_Statement!$E$6),SUMPRODUCT(($C$3:$C3715=Party_Statement!$C$5)*($B$3:$B3715&gt;=Party_Statement!$C$6)*($B$3:$B3715&lt;=Party_Statement!$E$6)),""))</f>
        <v/>
      </c>
    </row>
    <row r="3716" spans="1:11" s="64" customFormat="1" x14ac:dyDescent="0.2">
      <c r="A3716" s="196">
        <f>Sales_Entry!A3716</f>
        <v>0</v>
      </c>
      <c r="B3716" s="197">
        <f>Sales_Entry!B3716</f>
        <v>0</v>
      </c>
      <c r="C3716" s="198">
        <f>Sales_Entry!D3716</f>
        <v>0</v>
      </c>
      <c r="D3716" s="198" t="s">
        <v>1388</v>
      </c>
      <c r="E3716" s="198">
        <f>Sales_Entry!C3716</f>
        <v>0</v>
      </c>
      <c r="F3716" s="198">
        <f>Sales_Entry!E3716</f>
        <v>0</v>
      </c>
      <c r="G3716" s="199">
        <f>N(Sales_Entry!J3716)</f>
        <v>0</v>
      </c>
      <c r="H3716" s="199">
        <v>0</v>
      </c>
      <c r="I3716" s="199">
        <f t="shared" ref="I3716:I3779" si="58">IF($C3716="","",$G3716-$H3716)</f>
        <v>0</v>
      </c>
      <c r="J3716" s="202"/>
      <c r="K3716" s="200" t="str" cm="1">
        <f t="array" ref="K3716">IF($C3716="","",IF(AND($C3716=Party_Statement!$C$5,$B3716&gt;=Party_Statement!$C$6,$B3716&lt;=Party_Statement!$E$6),SUMPRODUCT(($C$3:$C3716=Party_Statement!$C$5)*($B$3:$B3716&gt;=Party_Statement!$C$6)*($B$3:$B3716&lt;=Party_Statement!$E$6)),""))</f>
        <v/>
      </c>
    </row>
    <row r="3717" spans="1:11" s="64" customFormat="1" x14ac:dyDescent="0.2">
      <c r="A3717" s="196">
        <f>Sales_Entry!A3717</f>
        <v>0</v>
      </c>
      <c r="B3717" s="197">
        <f>Sales_Entry!B3717</f>
        <v>0</v>
      </c>
      <c r="C3717" s="198">
        <f>Sales_Entry!D3717</f>
        <v>0</v>
      </c>
      <c r="D3717" s="198" t="s">
        <v>1388</v>
      </c>
      <c r="E3717" s="198">
        <f>Sales_Entry!C3717</f>
        <v>0</v>
      </c>
      <c r="F3717" s="198">
        <f>Sales_Entry!E3717</f>
        <v>0</v>
      </c>
      <c r="G3717" s="199">
        <f>N(Sales_Entry!J3717)</f>
        <v>0</v>
      </c>
      <c r="H3717" s="199">
        <v>0</v>
      </c>
      <c r="I3717" s="199">
        <f t="shared" si="58"/>
        <v>0</v>
      </c>
      <c r="J3717" s="202"/>
      <c r="K3717" s="200" t="str" cm="1">
        <f t="array" ref="K3717">IF($C3717="","",IF(AND($C3717=Party_Statement!$C$5,$B3717&gt;=Party_Statement!$C$6,$B3717&lt;=Party_Statement!$E$6),SUMPRODUCT(($C$3:$C3717=Party_Statement!$C$5)*($B$3:$B3717&gt;=Party_Statement!$C$6)*($B$3:$B3717&lt;=Party_Statement!$E$6)),""))</f>
        <v/>
      </c>
    </row>
    <row r="3718" spans="1:11" s="64" customFormat="1" x14ac:dyDescent="0.2">
      <c r="A3718" s="196">
        <f>Sales_Entry!A3718</f>
        <v>0</v>
      </c>
      <c r="B3718" s="197">
        <f>Sales_Entry!B3718</f>
        <v>0</v>
      </c>
      <c r="C3718" s="198">
        <f>Sales_Entry!D3718</f>
        <v>0</v>
      </c>
      <c r="D3718" s="198" t="s">
        <v>1388</v>
      </c>
      <c r="E3718" s="198">
        <f>Sales_Entry!C3718</f>
        <v>0</v>
      </c>
      <c r="F3718" s="198">
        <f>Sales_Entry!E3718</f>
        <v>0</v>
      </c>
      <c r="G3718" s="199">
        <f>N(Sales_Entry!J3718)</f>
        <v>0</v>
      </c>
      <c r="H3718" s="199">
        <v>0</v>
      </c>
      <c r="I3718" s="199">
        <f t="shared" si="58"/>
        <v>0</v>
      </c>
      <c r="J3718" s="202"/>
      <c r="K3718" s="200" t="str" cm="1">
        <f t="array" ref="K3718">IF($C3718="","",IF(AND($C3718=Party_Statement!$C$5,$B3718&gt;=Party_Statement!$C$6,$B3718&lt;=Party_Statement!$E$6),SUMPRODUCT(($C$3:$C3718=Party_Statement!$C$5)*($B$3:$B3718&gt;=Party_Statement!$C$6)*($B$3:$B3718&lt;=Party_Statement!$E$6)),""))</f>
        <v/>
      </c>
    </row>
    <row r="3719" spans="1:11" s="64" customFormat="1" x14ac:dyDescent="0.2">
      <c r="A3719" s="196">
        <f>Sales_Entry!A3719</f>
        <v>0</v>
      </c>
      <c r="B3719" s="197">
        <f>Sales_Entry!B3719</f>
        <v>0</v>
      </c>
      <c r="C3719" s="198">
        <f>Sales_Entry!D3719</f>
        <v>0</v>
      </c>
      <c r="D3719" s="198" t="s">
        <v>1388</v>
      </c>
      <c r="E3719" s="198">
        <f>Sales_Entry!C3719</f>
        <v>0</v>
      </c>
      <c r="F3719" s="198">
        <f>Sales_Entry!E3719</f>
        <v>0</v>
      </c>
      <c r="G3719" s="199">
        <f>N(Sales_Entry!J3719)</f>
        <v>0</v>
      </c>
      <c r="H3719" s="199">
        <v>0</v>
      </c>
      <c r="I3719" s="199">
        <f t="shared" si="58"/>
        <v>0</v>
      </c>
      <c r="J3719" s="202"/>
      <c r="K3719" s="200" t="str" cm="1">
        <f t="array" ref="K3719">IF($C3719="","",IF(AND($C3719=Party_Statement!$C$5,$B3719&gt;=Party_Statement!$C$6,$B3719&lt;=Party_Statement!$E$6),SUMPRODUCT(($C$3:$C3719=Party_Statement!$C$5)*($B$3:$B3719&gt;=Party_Statement!$C$6)*($B$3:$B3719&lt;=Party_Statement!$E$6)),""))</f>
        <v/>
      </c>
    </row>
    <row r="3720" spans="1:11" s="64" customFormat="1" x14ac:dyDescent="0.2">
      <c r="A3720" s="196">
        <f>Sales_Entry!A3720</f>
        <v>0</v>
      </c>
      <c r="B3720" s="197">
        <f>Sales_Entry!B3720</f>
        <v>0</v>
      </c>
      <c r="C3720" s="198">
        <f>Sales_Entry!D3720</f>
        <v>0</v>
      </c>
      <c r="D3720" s="198" t="s">
        <v>1388</v>
      </c>
      <c r="E3720" s="198">
        <f>Sales_Entry!C3720</f>
        <v>0</v>
      </c>
      <c r="F3720" s="198">
        <f>Sales_Entry!E3720</f>
        <v>0</v>
      </c>
      <c r="G3720" s="199">
        <f>N(Sales_Entry!J3720)</f>
        <v>0</v>
      </c>
      <c r="H3720" s="199">
        <v>0</v>
      </c>
      <c r="I3720" s="199">
        <f t="shared" si="58"/>
        <v>0</v>
      </c>
      <c r="J3720" s="202"/>
      <c r="K3720" s="200" t="str" cm="1">
        <f t="array" ref="K3720">IF($C3720="","",IF(AND($C3720=Party_Statement!$C$5,$B3720&gt;=Party_Statement!$C$6,$B3720&lt;=Party_Statement!$E$6),SUMPRODUCT(($C$3:$C3720=Party_Statement!$C$5)*($B$3:$B3720&gt;=Party_Statement!$C$6)*($B$3:$B3720&lt;=Party_Statement!$E$6)),""))</f>
        <v/>
      </c>
    </row>
    <row r="3721" spans="1:11" s="64" customFormat="1" x14ac:dyDescent="0.2">
      <c r="A3721" s="196">
        <f>Sales_Entry!A3721</f>
        <v>0</v>
      </c>
      <c r="B3721" s="197">
        <f>Sales_Entry!B3721</f>
        <v>0</v>
      </c>
      <c r="C3721" s="198">
        <f>Sales_Entry!D3721</f>
        <v>0</v>
      </c>
      <c r="D3721" s="198" t="s">
        <v>1388</v>
      </c>
      <c r="E3721" s="198">
        <f>Sales_Entry!C3721</f>
        <v>0</v>
      </c>
      <c r="F3721" s="198">
        <f>Sales_Entry!E3721</f>
        <v>0</v>
      </c>
      <c r="G3721" s="199">
        <f>N(Sales_Entry!J3721)</f>
        <v>0</v>
      </c>
      <c r="H3721" s="199">
        <v>0</v>
      </c>
      <c r="I3721" s="199">
        <f t="shared" si="58"/>
        <v>0</v>
      </c>
      <c r="J3721" s="202"/>
      <c r="K3721" s="200" t="str" cm="1">
        <f t="array" ref="K3721">IF($C3721="","",IF(AND($C3721=Party_Statement!$C$5,$B3721&gt;=Party_Statement!$C$6,$B3721&lt;=Party_Statement!$E$6),SUMPRODUCT(($C$3:$C3721=Party_Statement!$C$5)*($B$3:$B3721&gt;=Party_Statement!$C$6)*($B$3:$B3721&lt;=Party_Statement!$E$6)),""))</f>
        <v/>
      </c>
    </row>
    <row r="3722" spans="1:11" s="64" customFormat="1" x14ac:dyDescent="0.2">
      <c r="A3722" s="196">
        <f>Sales_Entry!A3722</f>
        <v>0</v>
      </c>
      <c r="B3722" s="197">
        <f>Sales_Entry!B3722</f>
        <v>0</v>
      </c>
      <c r="C3722" s="198">
        <f>Sales_Entry!D3722</f>
        <v>0</v>
      </c>
      <c r="D3722" s="198" t="s">
        <v>1388</v>
      </c>
      <c r="E3722" s="198">
        <f>Sales_Entry!C3722</f>
        <v>0</v>
      </c>
      <c r="F3722" s="198">
        <f>Sales_Entry!E3722</f>
        <v>0</v>
      </c>
      <c r="G3722" s="199">
        <f>N(Sales_Entry!J3722)</f>
        <v>0</v>
      </c>
      <c r="H3722" s="199">
        <v>0</v>
      </c>
      <c r="I3722" s="199">
        <f t="shared" si="58"/>
        <v>0</v>
      </c>
      <c r="J3722" s="202"/>
      <c r="K3722" s="200" t="str" cm="1">
        <f t="array" ref="K3722">IF($C3722="","",IF(AND($C3722=Party_Statement!$C$5,$B3722&gt;=Party_Statement!$C$6,$B3722&lt;=Party_Statement!$E$6),SUMPRODUCT(($C$3:$C3722=Party_Statement!$C$5)*($B$3:$B3722&gt;=Party_Statement!$C$6)*($B$3:$B3722&lt;=Party_Statement!$E$6)),""))</f>
        <v/>
      </c>
    </row>
    <row r="3723" spans="1:11" s="64" customFormat="1" x14ac:dyDescent="0.2">
      <c r="A3723" s="196">
        <f>Sales_Entry!A3723</f>
        <v>0</v>
      </c>
      <c r="B3723" s="197">
        <f>Sales_Entry!B3723</f>
        <v>0</v>
      </c>
      <c r="C3723" s="198">
        <f>Sales_Entry!D3723</f>
        <v>0</v>
      </c>
      <c r="D3723" s="198" t="s">
        <v>1388</v>
      </c>
      <c r="E3723" s="198">
        <f>Sales_Entry!C3723</f>
        <v>0</v>
      </c>
      <c r="F3723" s="198">
        <f>Sales_Entry!E3723</f>
        <v>0</v>
      </c>
      <c r="G3723" s="199">
        <f>N(Sales_Entry!J3723)</f>
        <v>0</v>
      </c>
      <c r="H3723" s="199">
        <v>0</v>
      </c>
      <c r="I3723" s="199">
        <f t="shared" si="58"/>
        <v>0</v>
      </c>
      <c r="J3723" s="202"/>
      <c r="K3723" s="200" t="str" cm="1">
        <f t="array" ref="K3723">IF($C3723="","",IF(AND($C3723=Party_Statement!$C$5,$B3723&gt;=Party_Statement!$C$6,$B3723&lt;=Party_Statement!$E$6),SUMPRODUCT(($C$3:$C3723=Party_Statement!$C$5)*($B$3:$B3723&gt;=Party_Statement!$C$6)*($B$3:$B3723&lt;=Party_Statement!$E$6)),""))</f>
        <v/>
      </c>
    </row>
    <row r="3724" spans="1:11" s="64" customFormat="1" x14ac:dyDescent="0.2">
      <c r="A3724" s="196">
        <f>Sales_Entry!A3724</f>
        <v>0</v>
      </c>
      <c r="B3724" s="197">
        <f>Sales_Entry!B3724</f>
        <v>0</v>
      </c>
      <c r="C3724" s="198">
        <f>Sales_Entry!D3724</f>
        <v>0</v>
      </c>
      <c r="D3724" s="198" t="s">
        <v>1388</v>
      </c>
      <c r="E3724" s="198">
        <f>Sales_Entry!C3724</f>
        <v>0</v>
      </c>
      <c r="F3724" s="198">
        <f>Sales_Entry!E3724</f>
        <v>0</v>
      </c>
      <c r="G3724" s="199">
        <f>N(Sales_Entry!J3724)</f>
        <v>0</v>
      </c>
      <c r="H3724" s="199">
        <v>0</v>
      </c>
      <c r="I3724" s="199">
        <f t="shared" si="58"/>
        <v>0</v>
      </c>
      <c r="J3724" s="202"/>
      <c r="K3724" s="200" t="str" cm="1">
        <f t="array" ref="K3724">IF($C3724="","",IF(AND($C3724=Party_Statement!$C$5,$B3724&gt;=Party_Statement!$C$6,$B3724&lt;=Party_Statement!$E$6),SUMPRODUCT(($C$3:$C3724=Party_Statement!$C$5)*($B$3:$B3724&gt;=Party_Statement!$C$6)*($B$3:$B3724&lt;=Party_Statement!$E$6)),""))</f>
        <v/>
      </c>
    </row>
    <row r="3725" spans="1:11" s="64" customFormat="1" x14ac:dyDescent="0.2">
      <c r="A3725" s="196">
        <f>Sales_Entry!A3725</f>
        <v>0</v>
      </c>
      <c r="B3725" s="197">
        <f>Sales_Entry!B3725</f>
        <v>0</v>
      </c>
      <c r="C3725" s="198">
        <f>Sales_Entry!D3725</f>
        <v>0</v>
      </c>
      <c r="D3725" s="198" t="s">
        <v>1388</v>
      </c>
      <c r="E3725" s="198">
        <f>Sales_Entry!C3725</f>
        <v>0</v>
      </c>
      <c r="F3725" s="198">
        <f>Sales_Entry!E3725</f>
        <v>0</v>
      </c>
      <c r="G3725" s="199">
        <f>N(Sales_Entry!J3725)</f>
        <v>0</v>
      </c>
      <c r="H3725" s="199">
        <v>0</v>
      </c>
      <c r="I3725" s="199">
        <f t="shared" si="58"/>
        <v>0</v>
      </c>
      <c r="J3725" s="202"/>
      <c r="K3725" s="200" t="str" cm="1">
        <f t="array" ref="K3725">IF($C3725="","",IF(AND($C3725=Party_Statement!$C$5,$B3725&gt;=Party_Statement!$C$6,$B3725&lt;=Party_Statement!$E$6),SUMPRODUCT(($C$3:$C3725=Party_Statement!$C$5)*($B$3:$B3725&gt;=Party_Statement!$C$6)*($B$3:$B3725&lt;=Party_Statement!$E$6)),""))</f>
        <v/>
      </c>
    </row>
    <row r="3726" spans="1:11" s="64" customFormat="1" x14ac:dyDescent="0.2">
      <c r="A3726" s="196">
        <f>Sales_Entry!A3726</f>
        <v>0</v>
      </c>
      <c r="B3726" s="197">
        <f>Sales_Entry!B3726</f>
        <v>0</v>
      </c>
      <c r="C3726" s="198">
        <f>Sales_Entry!D3726</f>
        <v>0</v>
      </c>
      <c r="D3726" s="198" t="s">
        <v>1388</v>
      </c>
      <c r="E3726" s="198">
        <f>Sales_Entry!C3726</f>
        <v>0</v>
      </c>
      <c r="F3726" s="198">
        <f>Sales_Entry!E3726</f>
        <v>0</v>
      </c>
      <c r="G3726" s="199">
        <f>N(Sales_Entry!J3726)</f>
        <v>0</v>
      </c>
      <c r="H3726" s="199">
        <v>0</v>
      </c>
      <c r="I3726" s="199">
        <f t="shared" si="58"/>
        <v>0</v>
      </c>
      <c r="J3726" s="202"/>
      <c r="K3726" s="200" t="str" cm="1">
        <f t="array" ref="K3726">IF($C3726="","",IF(AND($C3726=Party_Statement!$C$5,$B3726&gt;=Party_Statement!$C$6,$B3726&lt;=Party_Statement!$E$6),SUMPRODUCT(($C$3:$C3726=Party_Statement!$C$5)*($B$3:$B3726&gt;=Party_Statement!$C$6)*($B$3:$B3726&lt;=Party_Statement!$E$6)),""))</f>
        <v/>
      </c>
    </row>
    <row r="3727" spans="1:11" s="64" customFormat="1" x14ac:dyDescent="0.2">
      <c r="A3727" s="196">
        <f>Sales_Entry!A3727</f>
        <v>0</v>
      </c>
      <c r="B3727" s="197">
        <f>Sales_Entry!B3727</f>
        <v>0</v>
      </c>
      <c r="C3727" s="198">
        <f>Sales_Entry!D3727</f>
        <v>0</v>
      </c>
      <c r="D3727" s="198" t="s">
        <v>1388</v>
      </c>
      <c r="E3727" s="198">
        <f>Sales_Entry!C3727</f>
        <v>0</v>
      </c>
      <c r="F3727" s="198">
        <f>Sales_Entry!E3727</f>
        <v>0</v>
      </c>
      <c r="G3727" s="199">
        <f>N(Sales_Entry!J3727)</f>
        <v>0</v>
      </c>
      <c r="H3727" s="199">
        <v>0</v>
      </c>
      <c r="I3727" s="199">
        <f t="shared" si="58"/>
        <v>0</v>
      </c>
      <c r="J3727" s="202"/>
      <c r="K3727" s="200" t="str" cm="1">
        <f t="array" ref="K3727">IF($C3727="","",IF(AND($C3727=Party_Statement!$C$5,$B3727&gt;=Party_Statement!$C$6,$B3727&lt;=Party_Statement!$E$6),SUMPRODUCT(($C$3:$C3727=Party_Statement!$C$5)*($B$3:$B3727&gt;=Party_Statement!$C$6)*($B$3:$B3727&lt;=Party_Statement!$E$6)),""))</f>
        <v/>
      </c>
    </row>
    <row r="3728" spans="1:11" s="64" customFormat="1" x14ac:dyDescent="0.2">
      <c r="A3728" s="196">
        <f>Sales_Entry!A3728</f>
        <v>0</v>
      </c>
      <c r="B3728" s="197">
        <f>Sales_Entry!B3728</f>
        <v>0</v>
      </c>
      <c r="C3728" s="198">
        <f>Sales_Entry!D3728</f>
        <v>0</v>
      </c>
      <c r="D3728" s="198" t="s">
        <v>1388</v>
      </c>
      <c r="E3728" s="198">
        <f>Sales_Entry!C3728</f>
        <v>0</v>
      </c>
      <c r="F3728" s="198">
        <f>Sales_Entry!E3728</f>
        <v>0</v>
      </c>
      <c r="G3728" s="199">
        <f>N(Sales_Entry!J3728)</f>
        <v>0</v>
      </c>
      <c r="H3728" s="199">
        <v>0</v>
      </c>
      <c r="I3728" s="199">
        <f t="shared" si="58"/>
        <v>0</v>
      </c>
      <c r="J3728" s="202"/>
      <c r="K3728" s="200" t="str" cm="1">
        <f t="array" ref="K3728">IF($C3728="","",IF(AND($C3728=Party_Statement!$C$5,$B3728&gt;=Party_Statement!$C$6,$B3728&lt;=Party_Statement!$E$6),SUMPRODUCT(($C$3:$C3728=Party_Statement!$C$5)*($B$3:$B3728&gt;=Party_Statement!$C$6)*($B$3:$B3728&lt;=Party_Statement!$E$6)),""))</f>
        <v/>
      </c>
    </row>
    <row r="3729" spans="1:11" s="64" customFormat="1" x14ac:dyDescent="0.2">
      <c r="A3729" s="196">
        <f>Sales_Entry!A3729</f>
        <v>0</v>
      </c>
      <c r="B3729" s="197">
        <f>Sales_Entry!B3729</f>
        <v>0</v>
      </c>
      <c r="C3729" s="198">
        <f>Sales_Entry!D3729</f>
        <v>0</v>
      </c>
      <c r="D3729" s="198" t="s">
        <v>1388</v>
      </c>
      <c r="E3729" s="198">
        <f>Sales_Entry!C3729</f>
        <v>0</v>
      </c>
      <c r="F3729" s="198">
        <f>Sales_Entry!E3729</f>
        <v>0</v>
      </c>
      <c r="G3729" s="199">
        <f>N(Sales_Entry!J3729)</f>
        <v>0</v>
      </c>
      <c r="H3729" s="199">
        <v>0</v>
      </c>
      <c r="I3729" s="199">
        <f t="shared" si="58"/>
        <v>0</v>
      </c>
      <c r="J3729" s="202"/>
      <c r="K3729" s="200" t="str" cm="1">
        <f t="array" ref="K3729">IF($C3729="","",IF(AND($C3729=Party_Statement!$C$5,$B3729&gt;=Party_Statement!$C$6,$B3729&lt;=Party_Statement!$E$6),SUMPRODUCT(($C$3:$C3729=Party_Statement!$C$5)*($B$3:$B3729&gt;=Party_Statement!$C$6)*($B$3:$B3729&lt;=Party_Statement!$E$6)),""))</f>
        <v/>
      </c>
    </row>
    <row r="3730" spans="1:11" s="64" customFormat="1" x14ac:dyDescent="0.2">
      <c r="A3730" s="196">
        <f>Sales_Entry!A3730</f>
        <v>0</v>
      </c>
      <c r="B3730" s="197">
        <f>Sales_Entry!B3730</f>
        <v>0</v>
      </c>
      <c r="C3730" s="198">
        <f>Sales_Entry!D3730</f>
        <v>0</v>
      </c>
      <c r="D3730" s="198" t="s">
        <v>1388</v>
      </c>
      <c r="E3730" s="198">
        <f>Sales_Entry!C3730</f>
        <v>0</v>
      </c>
      <c r="F3730" s="198">
        <f>Sales_Entry!E3730</f>
        <v>0</v>
      </c>
      <c r="G3730" s="199">
        <f>N(Sales_Entry!J3730)</f>
        <v>0</v>
      </c>
      <c r="H3730" s="199">
        <v>0</v>
      </c>
      <c r="I3730" s="199">
        <f t="shared" si="58"/>
        <v>0</v>
      </c>
      <c r="J3730" s="202"/>
      <c r="K3730" s="200" t="str" cm="1">
        <f t="array" ref="K3730">IF($C3730="","",IF(AND($C3730=Party_Statement!$C$5,$B3730&gt;=Party_Statement!$C$6,$B3730&lt;=Party_Statement!$E$6),SUMPRODUCT(($C$3:$C3730=Party_Statement!$C$5)*($B$3:$B3730&gt;=Party_Statement!$C$6)*($B$3:$B3730&lt;=Party_Statement!$E$6)),""))</f>
        <v/>
      </c>
    </row>
    <row r="3731" spans="1:11" s="64" customFormat="1" x14ac:dyDescent="0.2">
      <c r="A3731" s="196">
        <f>Sales_Entry!A3731</f>
        <v>0</v>
      </c>
      <c r="B3731" s="197">
        <f>Sales_Entry!B3731</f>
        <v>0</v>
      </c>
      <c r="C3731" s="198">
        <f>Sales_Entry!D3731</f>
        <v>0</v>
      </c>
      <c r="D3731" s="198" t="s">
        <v>1388</v>
      </c>
      <c r="E3731" s="198">
        <f>Sales_Entry!C3731</f>
        <v>0</v>
      </c>
      <c r="F3731" s="198">
        <f>Sales_Entry!E3731</f>
        <v>0</v>
      </c>
      <c r="G3731" s="199">
        <f>N(Sales_Entry!J3731)</f>
        <v>0</v>
      </c>
      <c r="H3731" s="199">
        <v>0</v>
      </c>
      <c r="I3731" s="199">
        <f t="shared" si="58"/>
        <v>0</v>
      </c>
      <c r="J3731" s="202"/>
      <c r="K3731" s="200" t="str" cm="1">
        <f t="array" ref="K3731">IF($C3731="","",IF(AND($C3731=Party_Statement!$C$5,$B3731&gt;=Party_Statement!$C$6,$B3731&lt;=Party_Statement!$E$6),SUMPRODUCT(($C$3:$C3731=Party_Statement!$C$5)*($B$3:$B3731&gt;=Party_Statement!$C$6)*($B$3:$B3731&lt;=Party_Statement!$E$6)),""))</f>
        <v/>
      </c>
    </row>
    <row r="3732" spans="1:11" s="64" customFormat="1" x14ac:dyDescent="0.2">
      <c r="A3732" s="196">
        <f>Sales_Entry!A3732</f>
        <v>0</v>
      </c>
      <c r="B3732" s="197">
        <f>Sales_Entry!B3732</f>
        <v>0</v>
      </c>
      <c r="C3732" s="198">
        <f>Sales_Entry!D3732</f>
        <v>0</v>
      </c>
      <c r="D3732" s="198" t="s">
        <v>1388</v>
      </c>
      <c r="E3732" s="198">
        <f>Sales_Entry!C3732</f>
        <v>0</v>
      </c>
      <c r="F3732" s="198">
        <f>Sales_Entry!E3732</f>
        <v>0</v>
      </c>
      <c r="G3732" s="199">
        <f>N(Sales_Entry!J3732)</f>
        <v>0</v>
      </c>
      <c r="H3732" s="199">
        <v>0</v>
      </c>
      <c r="I3732" s="199">
        <f t="shared" si="58"/>
        <v>0</v>
      </c>
      <c r="J3732" s="202"/>
      <c r="K3732" s="200" t="str" cm="1">
        <f t="array" ref="K3732">IF($C3732="","",IF(AND($C3732=Party_Statement!$C$5,$B3732&gt;=Party_Statement!$C$6,$B3732&lt;=Party_Statement!$E$6),SUMPRODUCT(($C$3:$C3732=Party_Statement!$C$5)*($B$3:$B3732&gt;=Party_Statement!$C$6)*($B$3:$B3732&lt;=Party_Statement!$E$6)),""))</f>
        <v/>
      </c>
    </row>
    <row r="3733" spans="1:11" s="64" customFormat="1" x14ac:dyDescent="0.2">
      <c r="A3733" s="196">
        <f>Sales_Entry!A3733</f>
        <v>0</v>
      </c>
      <c r="B3733" s="197">
        <f>Sales_Entry!B3733</f>
        <v>0</v>
      </c>
      <c r="C3733" s="198">
        <f>Sales_Entry!D3733</f>
        <v>0</v>
      </c>
      <c r="D3733" s="198" t="s">
        <v>1388</v>
      </c>
      <c r="E3733" s="198">
        <f>Sales_Entry!C3733</f>
        <v>0</v>
      </c>
      <c r="F3733" s="198">
        <f>Sales_Entry!E3733</f>
        <v>0</v>
      </c>
      <c r="G3733" s="199">
        <f>N(Sales_Entry!J3733)</f>
        <v>0</v>
      </c>
      <c r="H3733" s="199">
        <v>0</v>
      </c>
      <c r="I3733" s="199">
        <f t="shared" si="58"/>
        <v>0</v>
      </c>
      <c r="J3733" s="202"/>
      <c r="K3733" s="200" t="str" cm="1">
        <f t="array" ref="K3733">IF($C3733="","",IF(AND($C3733=Party_Statement!$C$5,$B3733&gt;=Party_Statement!$C$6,$B3733&lt;=Party_Statement!$E$6),SUMPRODUCT(($C$3:$C3733=Party_Statement!$C$5)*($B$3:$B3733&gt;=Party_Statement!$C$6)*($B$3:$B3733&lt;=Party_Statement!$E$6)),""))</f>
        <v/>
      </c>
    </row>
    <row r="3734" spans="1:11" s="64" customFormat="1" x14ac:dyDescent="0.2">
      <c r="A3734" s="196">
        <f>Sales_Entry!A3734</f>
        <v>0</v>
      </c>
      <c r="B3734" s="197">
        <f>Sales_Entry!B3734</f>
        <v>0</v>
      </c>
      <c r="C3734" s="198">
        <f>Sales_Entry!D3734</f>
        <v>0</v>
      </c>
      <c r="D3734" s="198" t="s">
        <v>1388</v>
      </c>
      <c r="E3734" s="198">
        <f>Sales_Entry!C3734</f>
        <v>0</v>
      </c>
      <c r="F3734" s="198">
        <f>Sales_Entry!E3734</f>
        <v>0</v>
      </c>
      <c r="G3734" s="199">
        <f>N(Sales_Entry!J3734)</f>
        <v>0</v>
      </c>
      <c r="H3734" s="199">
        <v>0</v>
      </c>
      <c r="I3734" s="199">
        <f t="shared" si="58"/>
        <v>0</v>
      </c>
      <c r="J3734" s="202"/>
      <c r="K3734" s="200" t="str" cm="1">
        <f t="array" ref="K3734">IF($C3734="","",IF(AND($C3734=Party_Statement!$C$5,$B3734&gt;=Party_Statement!$C$6,$B3734&lt;=Party_Statement!$E$6),SUMPRODUCT(($C$3:$C3734=Party_Statement!$C$5)*($B$3:$B3734&gt;=Party_Statement!$C$6)*($B$3:$B3734&lt;=Party_Statement!$E$6)),""))</f>
        <v/>
      </c>
    </row>
    <row r="3735" spans="1:11" s="64" customFormat="1" x14ac:dyDescent="0.2">
      <c r="A3735" s="196">
        <f>Sales_Entry!A3735</f>
        <v>0</v>
      </c>
      <c r="B3735" s="197">
        <f>Sales_Entry!B3735</f>
        <v>0</v>
      </c>
      <c r="C3735" s="198">
        <f>Sales_Entry!D3735</f>
        <v>0</v>
      </c>
      <c r="D3735" s="198" t="s">
        <v>1388</v>
      </c>
      <c r="E3735" s="198">
        <f>Sales_Entry!C3735</f>
        <v>0</v>
      </c>
      <c r="F3735" s="198">
        <f>Sales_Entry!E3735</f>
        <v>0</v>
      </c>
      <c r="G3735" s="199">
        <f>N(Sales_Entry!J3735)</f>
        <v>0</v>
      </c>
      <c r="H3735" s="199">
        <v>0</v>
      </c>
      <c r="I3735" s="199">
        <f t="shared" si="58"/>
        <v>0</v>
      </c>
      <c r="J3735" s="202"/>
      <c r="K3735" s="200" t="str" cm="1">
        <f t="array" ref="K3735">IF($C3735="","",IF(AND($C3735=Party_Statement!$C$5,$B3735&gt;=Party_Statement!$C$6,$B3735&lt;=Party_Statement!$E$6),SUMPRODUCT(($C$3:$C3735=Party_Statement!$C$5)*($B$3:$B3735&gt;=Party_Statement!$C$6)*($B$3:$B3735&lt;=Party_Statement!$E$6)),""))</f>
        <v/>
      </c>
    </row>
    <row r="3736" spans="1:11" s="64" customFormat="1" x14ac:dyDescent="0.2">
      <c r="A3736" s="196">
        <f>Sales_Entry!A3736</f>
        <v>0</v>
      </c>
      <c r="B3736" s="197">
        <f>Sales_Entry!B3736</f>
        <v>0</v>
      </c>
      <c r="C3736" s="198">
        <f>Sales_Entry!D3736</f>
        <v>0</v>
      </c>
      <c r="D3736" s="198" t="s">
        <v>1388</v>
      </c>
      <c r="E3736" s="198">
        <f>Sales_Entry!C3736</f>
        <v>0</v>
      </c>
      <c r="F3736" s="198">
        <f>Sales_Entry!E3736</f>
        <v>0</v>
      </c>
      <c r="G3736" s="199">
        <f>N(Sales_Entry!J3736)</f>
        <v>0</v>
      </c>
      <c r="H3736" s="199">
        <v>0</v>
      </c>
      <c r="I3736" s="199">
        <f t="shared" si="58"/>
        <v>0</v>
      </c>
      <c r="J3736" s="202"/>
      <c r="K3736" s="200" t="str" cm="1">
        <f t="array" ref="K3736">IF($C3736="","",IF(AND($C3736=Party_Statement!$C$5,$B3736&gt;=Party_Statement!$C$6,$B3736&lt;=Party_Statement!$E$6),SUMPRODUCT(($C$3:$C3736=Party_Statement!$C$5)*($B$3:$B3736&gt;=Party_Statement!$C$6)*($B$3:$B3736&lt;=Party_Statement!$E$6)),""))</f>
        <v/>
      </c>
    </row>
    <row r="3737" spans="1:11" s="64" customFormat="1" x14ac:dyDescent="0.2">
      <c r="A3737" s="196">
        <f>Sales_Entry!A3737</f>
        <v>0</v>
      </c>
      <c r="B3737" s="197">
        <f>Sales_Entry!B3737</f>
        <v>0</v>
      </c>
      <c r="C3737" s="198">
        <f>Sales_Entry!D3737</f>
        <v>0</v>
      </c>
      <c r="D3737" s="198" t="s">
        <v>1388</v>
      </c>
      <c r="E3737" s="198">
        <f>Sales_Entry!C3737</f>
        <v>0</v>
      </c>
      <c r="F3737" s="198">
        <f>Sales_Entry!E3737</f>
        <v>0</v>
      </c>
      <c r="G3737" s="199">
        <f>N(Sales_Entry!J3737)</f>
        <v>0</v>
      </c>
      <c r="H3737" s="199">
        <v>0</v>
      </c>
      <c r="I3737" s="199">
        <f t="shared" si="58"/>
        <v>0</v>
      </c>
      <c r="J3737" s="202"/>
      <c r="K3737" s="200" t="str" cm="1">
        <f t="array" ref="K3737">IF($C3737="","",IF(AND($C3737=Party_Statement!$C$5,$B3737&gt;=Party_Statement!$C$6,$B3737&lt;=Party_Statement!$E$6),SUMPRODUCT(($C$3:$C3737=Party_Statement!$C$5)*($B$3:$B3737&gt;=Party_Statement!$C$6)*($B$3:$B3737&lt;=Party_Statement!$E$6)),""))</f>
        <v/>
      </c>
    </row>
    <row r="3738" spans="1:11" s="64" customFormat="1" x14ac:dyDescent="0.2">
      <c r="A3738" s="196">
        <f>Sales_Entry!A3738</f>
        <v>0</v>
      </c>
      <c r="B3738" s="197">
        <f>Sales_Entry!B3738</f>
        <v>0</v>
      </c>
      <c r="C3738" s="198">
        <f>Sales_Entry!D3738</f>
        <v>0</v>
      </c>
      <c r="D3738" s="198" t="s">
        <v>1388</v>
      </c>
      <c r="E3738" s="198">
        <f>Sales_Entry!C3738</f>
        <v>0</v>
      </c>
      <c r="F3738" s="198">
        <f>Sales_Entry!E3738</f>
        <v>0</v>
      </c>
      <c r="G3738" s="199">
        <f>N(Sales_Entry!J3738)</f>
        <v>0</v>
      </c>
      <c r="H3738" s="199">
        <v>0</v>
      </c>
      <c r="I3738" s="199">
        <f t="shared" si="58"/>
        <v>0</v>
      </c>
      <c r="J3738" s="202"/>
      <c r="K3738" s="200" t="str" cm="1">
        <f t="array" ref="K3738">IF($C3738="","",IF(AND($C3738=Party_Statement!$C$5,$B3738&gt;=Party_Statement!$C$6,$B3738&lt;=Party_Statement!$E$6),SUMPRODUCT(($C$3:$C3738=Party_Statement!$C$5)*($B$3:$B3738&gt;=Party_Statement!$C$6)*($B$3:$B3738&lt;=Party_Statement!$E$6)),""))</f>
        <v/>
      </c>
    </row>
    <row r="3739" spans="1:11" s="64" customFormat="1" x14ac:dyDescent="0.2">
      <c r="A3739" s="196">
        <f>Sales_Entry!A3739</f>
        <v>0</v>
      </c>
      <c r="B3739" s="197">
        <f>Sales_Entry!B3739</f>
        <v>0</v>
      </c>
      <c r="C3739" s="198">
        <f>Sales_Entry!D3739</f>
        <v>0</v>
      </c>
      <c r="D3739" s="198" t="s">
        <v>1388</v>
      </c>
      <c r="E3739" s="198">
        <f>Sales_Entry!C3739</f>
        <v>0</v>
      </c>
      <c r="F3739" s="198">
        <f>Sales_Entry!E3739</f>
        <v>0</v>
      </c>
      <c r="G3739" s="199">
        <f>N(Sales_Entry!J3739)</f>
        <v>0</v>
      </c>
      <c r="H3739" s="199">
        <v>0</v>
      </c>
      <c r="I3739" s="199">
        <f t="shared" si="58"/>
        <v>0</v>
      </c>
      <c r="J3739" s="202"/>
      <c r="K3739" s="200" t="str" cm="1">
        <f t="array" ref="K3739">IF($C3739="","",IF(AND($C3739=Party_Statement!$C$5,$B3739&gt;=Party_Statement!$C$6,$B3739&lt;=Party_Statement!$E$6),SUMPRODUCT(($C$3:$C3739=Party_Statement!$C$5)*($B$3:$B3739&gt;=Party_Statement!$C$6)*($B$3:$B3739&lt;=Party_Statement!$E$6)),""))</f>
        <v/>
      </c>
    </row>
    <row r="3740" spans="1:11" s="64" customFormat="1" x14ac:dyDescent="0.2">
      <c r="A3740" s="196">
        <f>Sales_Entry!A3740</f>
        <v>0</v>
      </c>
      <c r="B3740" s="197">
        <f>Sales_Entry!B3740</f>
        <v>0</v>
      </c>
      <c r="C3740" s="198">
        <f>Sales_Entry!D3740</f>
        <v>0</v>
      </c>
      <c r="D3740" s="198" t="s">
        <v>1388</v>
      </c>
      <c r="E3740" s="198">
        <f>Sales_Entry!C3740</f>
        <v>0</v>
      </c>
      <c r="F3740" s="198">
        <f>Sales_Entry!E3740</f>
        <v>0</v>
      </c>
      <c r="G3740" s="199">
        <f>N(Sales_Entry!J3740)</f>
        <v>0</v>
      </c>
      <c r="H3740" s="199">
        <v>0</v>
      </c>
      <c r="I3740" s="199">
        <f t="shared" si="58"/>
        <v>0</v>
      </c>
      <c r="J3740" s="202"/>
      <c r="K3740" s="200" t="str" cm="1">
        <f t="array" ref="K3740">IF($C3740="","",IF(AND($C3740=Party_Statement!$C$5,$B3740&gt;=Party_Statement!$C$6,$B3740&lt;=Party_Statement!$E$6),SUMPRODUCT(($C$3:$C3740=Party_Statement!$C$5)*($B$3:$B3740&gt;=Party_Statement!$C$6)*($B$3:$B3740&lt;=Party_Statement!$E$6)),""))</f>
        <v/>
      </c>
    </row>
    <row r="3741" spans="1:11" s="64" customFormat="1" x14ac:dyDescent="0.2">
      <c r="A3741" s="196">
        <f>Sales_Entry!A3741</f>
        <v>0</v>
      </c>
      <c r="B3741" s="197">
        <f>Sales_Entry!B3741</f>
        <v>0</v>
      </c>
      <c r="C3741" s="198">
        <f>Sales_Entry!D3741</f>
        <v>0</v>
      </c>
      <c r="D3741" s="198" t="s">
        <v>1388</v>
      </c>
      <c r="E3741" s="198">
        <f>Sales_Entry!C3741</f>
        <v>0</v>
      </c>
      <c r="F3741" s="198">
        <f>Sales_Entry!E3741</f>
        <v>0</v>
      </c>
      <c r="G3741" s="199">
        <f>N(Sales_Entry!J3741)</f>
        <v>0</v>
      </c>
      <c r="H3741" s="199">
        <v>0</v>
      </c>
      <c r="I3741" s="199">
        <f t="shared" si="58"/>
        <v>0</v>
      </c>
      <c r="J3741" s="202"/>
      <c r="K3741" s="200" t="str" cm="1">
        <f t="array" ref="K3741">IF($C3741="","",IF(AND($C3741=Party_Statement!$C$5,$B3741&gt;=Party_Statement!$C$6,$B3741&lt;=Party_Statement!$E$6),SUMPRODUCT(($C$3:$C3741=Party_Statement!$C$5)*($B$3:$B3741&gt;=Party_Statement!$C$6)*($B$3:$B3741&lt;=Party_Statement!$E$6)),""))</f>
        <v/>
      </c>
    </row>
    <row r="3742" spans="1:11" s="64" customFormat="1" x14ac:dyDescent="0.2">
      <c r="A3742" s="196">
        <f>Sales_Entry!A3742</f>
        <v>0</v>
      </c>
      <c r="B3742" s="197">
        <f>Sales_Entry!B3742</f>
        <v>0</v>
      </c>
      <c r="C3742" s="198">
        <f>Sales_Entry!D3742</f>
        <v>0</v>
      </c>
      <c r="D3742" s="198" t="s">
        <v>1388</v>
      </c>
      <c r="E3742" s="198">
        <f>Sales_Entry!C3742</f>
        <v>0</v>
      </c>
      <c r="F3742" s="198">
        <f>Sales_Entry!E3742</f>
        <v>0</v>
      </c>
      <c r="G3742" s="199">
        <f>N(Sales_Entry!J3742)</f>
        <v>0</v>
      </c>
      <c r="H3742" s="199">
        <v>0</v>
      </c>
      <c r="I3742" s="199">
        <f t="shared" si="58"/>
        <v>0</v>
      </c>
      <c r="J3742" s="202"/>
      <c r="K3742" s="200" t="str" cm="1">
        <f t="array" ref="K3742">IF($C3742="","",IF(AND($C3742=Party_Statement!$C$5,$B3742&gt;=Party_Statement!$C$6,$B3742&lt;=Party_Statement!$E$6),SUMPRODUCT(($C$3:$C3742=Party_Statement!$C$5)*($B$3:$B3742&gt;=Party_Statement!$C$6)*($B$3:$B3742&lt;=Party_Statement!$E$6)),""))</f>
        <v/>
      </c>
    </row>
    <row r="3743" spans="1:11" s="64" customFormat="1" x14ac:dyDescent="0.2">
      <c r="A3743" s="196">
        <f>Sales_Entry!A3743</f>
        <v>0</v>
      </c>
      <c r="B3743" s="197">
        <f>Sales_Entry!B3743</f>
        <v>0</v>
      </c>
      <c r="C3743" s="198">
        <f>Sales_Entry!D3743</f>
        <v>0</v>
      </c>
      <c r="D3743" s="198" t="s">
        <v>1388</v>
      </c>
      <c r="E3743" s="198">
        <f>Sales_Entry!C3743</f>
        <v>0</v>
      </c>
      <c r="F3743" s="198">
        <f>Sales_Entry!E3743</f>
        <v>0</v>
      </c>
      <c r="G3743" s="199">
        <f>N(Sales_Entry!J3743)</f>
        <v>0</v>
      </c>
      <c r="H3743" s="199">
        <v>0</v>
      </c>
      <c r="I3743" s="199">
        <f t="shared" si="58"/>
        <v>0</v>
      </c>
      <c r="J3743" s="202"/>
      <c r="K3743" s="200" t="str" cm="1">
        <f t="array" ref="K3743">IF($C3743="","",IF(AND($C3743=Party_Statement!$C$5,$B3743&gt;=Party_Statement!$C$6,$B3743&lt;=Party_Statement!$E$6),SUMPRODUCT(($C$3:$C3743=Party_Statement!$C$5)*($B$3:$B3743&gt;=Party_Statement!$C$6)*($B$3:$B3743&lt;=Party_Statement!$E$6)),""))</f>
        <v/>
      </c>
    </row>
    <row r="3744" spans="1:11" s="64" customFormat="1" x14ac:dyDescent="0.2">
      <c r="A3744" s="196">
        <f>Sales_Entry!A3744</f>
        <v>0</v>
      </c>
      <c r="B3744" s="197">
        <f>Sales_Entry!B3744</f>
        <v>0</v>
      </c>
      <c r="C3744" s="198">
        <f>Sales_Entry!D3744</f>
        <v>0</v>
      </c>
      <c r="D3744" s="198" t="s">
        <v>1388</v>
      </c>
      <c r="E3744" s="198">
        <f>Sales_Entry!C3744</f>
        <v>0</v>
      </c>
      <c r="F3744" s="198">
        <f>Sales_Entry!E3744</f>
        <v>0</v>
      </c>
      <c r="G3744" s="199">
        <f>N(Sales_Entry!J3744)</f>
        <v>0</v>
      </c>
      <c r="H3744" s="199">
        <v>0</v>
      </c>
      <c r="I3744" s="199">
        <f t="shared" si="58"/>
        <v>0</v>
      </c>
      <c r="J3744" s="202"/>
      <c r="K3744" s="200" t="str" cm="1">
        <f t="array" ref="K3744">IF($C3744="","",IF(AND($C3744=Party_Statement!$C$5,$B3744&gt;=Party_Statement!$C$6,$B3744&lt;=Party_Statement!$E$6),SUMPRODUCT(($C$3:$C3744=Party_Statement!$C$5)*($B$3:$B3744&gt;=Party_Statement!$C$6)*($B$3:$B3744&lt;=Party_Statement!$E$6)),""))</f>
        <v/>
      </c>
    </row>
    <row r="3745" spans="1:11" s="64" customFormat="1" x14ac:dyDescent="0.2">
      <c r="A3745" s="196">
        <f>Sales_Entry!A3745</f>
        <v>0</v>
      </c>
      <c r="B3745" s="197">
        <f>Sales_Entry!B3745</f>
        <v>0</v>
      </c>
      <c r="C3745" s="198">
        <f>Sales_Entry!D3745</f>
        <v>0</v>
      </c>
      <c r="D3745" s="198" t="s">
        <v>1388</v>
      </c>
      <c r="E3745" s="198">
        <f>Sales_Entry!C3745</f>
        <v>0</v>
      </c>
      <c r="F3745" s="198">
        <f>Sales_Entry!E3745</f>
        <v>0</v>
      </c>
      <c r="G3745" s="199">
        <f>N(Sales_Entry!J3745)</f>
        <v>0</v>
      </c>
      <c r="H3745" s="199">
        <v>0</v>
      </c>
      <c r="I3745" s="199">
        <f t="shared" si="58"/>
        <v>0</v>
      </c>
      <c r="J3745" s="202"/>
      <c r="K3745" s="200" t="str" cm="1">
        <f t="array" ref="K3745">IF($C3745="","",IF(AND($C3745=Party_Statement!$C$5,$B3745&gt;=Party_Statement!$C$6,$B3745&lt;=Party_Statement!$E$6),SUMPRODUCT(($C$3:$C3745=Party_Statement!$C$5)*($B$3:$B3745&gt;=Party_Statement!$C$6)*($B$3:$B3745&lt;=Party_Statement!$E$6)),""))</f>
        <v/>
      </c>
    </row>
    <row r="3746" spans="1:11" s="64" customFormat="1" x14ac:dyDescent="0.2">
      <c r="A3746" s="196">
        <f>Sales_Entry!A3746</f>
        <v>0</v>
      </c>
      <c r="B3746" s="197">
        <f>Sales_Entry!B3746</f>
        <v>0</v>
      </c>
      <c r="C3746" s="198">
        <f>Sales_Entry!D3746</f>
        <v>0</v>
      </c>
      <c r="D3746" s="198" t="s">
        <v>1388</v>
      </c>
      <c r="E3746" s="198">
        <f>Sales_Entry!C3746</f>
        <v>0</v>
      </c>
      <c r="F3746" s="198">
        <f>Sales_Entry!E3746</f>
        <v>0</v>
      </c>
      <c r="G3746" s="199">
        <f>N(Sales_Entry!J3746)</f>
        <v>0</v>
      </c>
      <c r="H3746" s="199">
        <v>0</v>
      </c>
      <c r="I3746" s="199">
        <f t="shared" si="58"/>
        <v>0</v>
      </c>
      <c r="J3746" s="202"/>
      <c r="K3746" s="200" t="str" cm="1">
        <f t="array" ref="K3746">IF($C3746="","",IF(AND($C3746=Party_Statement!$C$5,$B3746&gt;=Party_Statement!$C$6,$B3746&lt;=Party_Statement!$E$6),SUMPRODUCT(($C$3:$C3746=Party_Statement!$C$5)*($B$3:$B3746&gt;=Party_Statement!$C$6)*($B$3:$B3746&lt;=Party_Statement!$E$6)),""))</f>
        <v/>
      </c>
    </row>
    <row r="3747" spans="1:11" s="64" customFormat="1" x14ac:dyDescent="0.2">
      <c r="A3747" s="196">
        <f>Sales_Entry!A3747</f>
        <v>0</v>
      </c>
      <c r="B3747" s="197">
        <f>Sales_Entry!B3747</f>
        <v>0</v>
      </c>
      <c r="C3747" s="198">
        <f>Sales_Entry!D3747</f>
        <v>0</v>
      </c>
      <c r="D3747" s="198" t="s">
        <v>1388</v>
      </c>
      <c r="E3747" s="198">
        <f>Sales_Entry!C3747</f>
        <v>0</v>
      </c>
      <c r="F3747" s="198">
        <f>Sales_Entry!E3747</f>
        <v>0</v>
      </c>
      <c r="G3747" s="199">
        <f>N(Sales_Entry!J3747)</f>
        <v>0</v>
      </c>
      <c r="H3747" s="199">
        <v>0</v>
      </c>
      <c r="I3747" s="199">
        <f t="shared" si="58"/>
        <v>0</v>
      </c>
      <c r="J3747" s="202"/>
      <c r="K3747" s="200" t="str" cm="1">
        <f t="array" ref="K3747">IF($C3747="","",IF(AND($C3747=Party_Statement!$C$5,$B3747&gt;=Party_Statement!$C$6,$B3747&lt;=Party_Statement!$E$6),SUMPRODUCT(($C$3:$C3747=Party_Statement!$C$5)*($B$3:$B3747&gt;=Party_Statement!$C$6)*($B$3:$B3747&lt;=Party_Statement!$E$6)),""))</f>
        <v/>
      </c>
    </row>
    <row r="3748" spans="1:11" s="64" customFormat="1" x14ac:dyDescent="0.2">
      <c r="A3748" s="196">
        <f>Sales_Entry!A3748</f>
        <v>0</v>
      </c>
      <c r="B3748" s="197">
        <f>Sales_Entry!B3748</f>
        <v>0</v>
      </c>
      <c r="C3748" s="198">
        <f>Sales_Entry!D3748</f>
        <v>0</v>
      </c>
      <c r="D3748" s="198" t="s">
        <v>1388</v>
      </c>
      <c r="E3748" s="198">
        <f>Sales_Entry!C3748</f>
        <v>0</v>
      </c>
      <c r="F3748" s="198">
        <f>Sales_Entry!E3748</f>
        <v>0</v>
      </c>
      <c r="G3748" s="199">
        <f>N(Sales_Entry!J3748)</f>
        <v>0</v>
      </c>
      <c r="H3748" s="199">
        <v>0</v>
      </c>
      <c r="I3748" s="199">
        <f t="shared" si="58"/>
        <v>0</v>
      </c>
      <c r="J3748" s="202"/>
      <c r="K3748" s="200" t="str" cm="1">
        <f t="array" ref="K3748">IF($C3748="","",IF(AND($C3748=Party_Statement!$C$5,$B3748&gt;=Party_Statement!$C$6,$B3748&lt;=Party_Statement!$E$6),SUMPRODUCT(($C$3:$C3748=Party_Statement!$C$5)*($B$3:$B3748&gt;=Party_Statement!$C$6)*($B$3:$B3748&lt;=Party_Statement!$E$6)),""))</f>
        <v/>
      </c>
    </row>
    <row r="3749" spans="1:11" s="64" customFormat="1" x14ac:dyDescent="0.2">
      <c r="A3749" s="196">
        <f>Sales_Entry!A3749</f>
        <v>0</v>
      </c>
      <c r="B3749" s="197">
        <f>Sales_Entry!B3749</f>
        <v>0</v>
      </c>
      <c r="C3749" s="198">
        <f>Sales_Entry!D3749</f>
        <v>0</v>
      </c>
      <c r="D3749" s="198" t="s">
        <v>1388</v>
      </c>
      <c r="E3749" s="198">
        <f>Sales_Entry!C3749</f>
        <v>0</v>
      </c>
      <c r="F3749" s="198">
        <f>Sales_Entry!E3749</f>
        <v>0</v>
      </c>
      <c r="G3749" s="199">
        <f>N(Sales_Entry!J3749)</f>
        <v>0</v>
      </c>
      <c r="H3749" s="199">
        <v>0</v>
      </c>
      <c r="I3749" s="199">
        <f t="shared" si="58"/>
        <v>0</v>
      </c>
      <c r="J3749" s="202"/>
      <c r="K3749" s="200" t="str" cm="1">
        <f t="array" ref="K3749">IF($C3749="","",IF(AND($C3749=Party_Statement!$C$5,$B3749&gt;=Party_Statement!$C$6,$B3749&lt;=Party_Statement!$E$6),SUMPRODUCT(($C$3:$C3749=Party_Statement!$C$5)*($B$3:$B3749&gt;=Party_Statement!$C$6)*($B$3:$B3749&lt;=Party_Statement!$E$6)),""))</f>
        <v/>
      </c>
    </row>
    <row r="3750" spans="1:11" s="64" customFormat="1" x14ac:dyDescent="0.2">
      <c r="A3750" s="196">
        <f>Sales_Entry!A3750</f>
        <v>0</v>
      </c>
      <c r="B3750" s="197">
        <f>Sales_Entry!B3750</f>
        <v>0</v>
      </c>
      <c r="C3750" s="198">
        <f>Sales_Entry!D3750</f>
        <v>0</v>
      </c>
      <c r="D3750" s="198" t="s">
        <v>1388</v>
      </c>
      <c r="E3750" s="198">
        <f>Sales_Entry!C3750</f>
        <v>0</v>
      </c>
      <c r="F3750" s="198">
        <f>Sales_Entry!E3750</f>
        <v>0</v>
      </c>
      <c r="G3750" s="199">
        <f>N(Sales_Entry!J3750)</f>
        <v>0</v>
      </c>
      <c r="H3750" s="199">
        <v>0</v>
      </c>
      <c r="I3750" s="199">
        <f t="shared" si="58"/>
        <v>0</v>
      </c>
      <c r="J3750" s="202"/>
      <c r="K3750" s="200" t="str" cm="1">
        <f t="array" ref="K3750">IF($C3750="","",IF(AND($C3750=Party_Statement!$C$5,$B3750&gt;=Party_Statement!$C$6,$B3750&lt;=Party_Statement!$E$6),SUMPRODUCT(($C$3:$C3750=Party_Statement!$C$5)*($B$3:$B3750&gt;=Party_Statement!$C$6)*($B$3:$B3750&lt;=Party_Statement!$E$6)),""))</f>
        <v/>
      </c>
    </row>
    <row r="3751" spans="1:11" s="64" customFormat="1" x14ac:dyDescent="0.2">
      <c r="A3751" s="196">
        <f>Sales_Entry!A3751</f>
        <v>0</v>
      </c>
      <c r="B3751" s="197">
        <f>Sales_Entry!B3751</f>
        <v>0</v>
      </c>
      <c r="C3751" s="198">
        <f>Sales_Entry!D3751</f>
        <v>0</v>
      </c>
      <c r="D3751" s="198" t="s">
        <v>1388</v>
      </c>
      <c r="E3751" s="198">
        <f>Sales_Entry!C3751</f>
        <v>0</v>
      </c>
      <c r="F3751" s="198">
        <f>Sales_Entry!E3751</f>
        <v>0</v>
      </c>
      <c r="G3751" s="199">
        <f>N(Sales_Entry!J3751)</f>
        <v>0</v>
      </c>
      <c r="H3751" s="199">
        <v>0</v>
      </c>
      <c r="I3751" s="199">
        <f t="shared" si="58"/>
        <v>0</v>
      </c>
      <c r="J3751" s="202"/>
      <c r="K3751" s="200" t="str" cm="1">
        <f t="array" ref="K3751">IF($C3751="","",IF(AND($C3751=Party_Statement!$C$5,$B3751&gt;=Party_Statement!$C$6,$B3751&lt;=Party_Statement!$E$6),SUMPRODUCT(($C$3:$C3751=Party_Statement!$C$5)*($B$3:$B3751&gt;=Party_Statement!$C$6)*($B$3:$B3751&lt;=Party_Statement!$E$6)),""))</f>
        <v/>
      </c>
    </row>
    <row r="3752" spans="1:11" s="64" customFormat="1" x14ac:dyDescent="0.2">
      <c r="A3752" s="196">
        <f>Sales_Entry!A3752</f>
        <v>0</v>
      </c>
      <c r="B3752" s="197">
        <f>Sales_Entry!B3752</f>
        <v>0</v>
      </c>
      <c r="C3752" s="198">
        <f>Sales_Entry!D3752</f>
        <v>0</v>
      </c>
      <c r="D3752" s="198" t="s">
        <v>1388</v>
      </c>
      <c r="E3752" s="198">
        <f>Sales_Entry!C3752</f>
        <v>0</v>
      </c>
      <c r="F3752" s="198">
        <f>Sales_Entry!E3752</f>
        <v>0</v>
      </c>
      <c r="G3752" s="199">
        <f>N(Sales_Entry!J3752)</f>
        <v>0</v>
      </c>
      <c r="H3752" s="199">
        <v>0</v>
      </c>
      <c r="I3752" s="199">
        <f t="shared" si="58"/>
        <v>0</v>
      </c>
      <c r="J3752" s="202"/>
      <c r="K3752" s="200" t="str" cm="1">
        <f t="array" ref="K3752">IF($C3752="","",IF(AND($C3752=Party_Statement!$C$5,$B3752&gt;=Party_Statement!$C$6,$B3752&lt;=Party_Statement!$E$6),SUMPRODUCT(($C$3:$C3752=Party_Statement!$C$5)*($B$3:$B3752&gt;=Party_Statement!$C$6)*($B$3:$B3752&lt;=Party_Statement!$E$6)),""))</f>
        <v/>
      </c>
    </row>
    <row r="3753" spans="1:11" s="64" customFormat="1" x14ac:dyDescent="0.2">
      <c r="A3753" s="196">
        <f>Sales_Entry!A3753</f>
        <v>0</v>
      </c>
      <c r="B3753" s="197">
        <f>Sales_Entry!B3753</f>
        <v>0</v>
      </c>
      <c r="C3753" s="198">
        <f>Sales_Entry!D3753</f>
        <v>0</v>
      </c>
      <c r="D3753" s="198" t="s">
        <v>1388</v>
      </c>
      <c r="E3753" s="198">
        <f>Sales_Entry!C3753</f>
        <v>0</v>
      </c>
      <c r="F3753" s="198">
        <f>Sales_Entry!E3753</f>
        <v>0</v>
      </c>
      <c r="G3753" s="199">
        <f>N(Sales_Entry!J3753)</f>
        <v>0</v>
      </c>
      <c r="H3753" s="199">
        <v>0</v>
      </c>
      <c r="I3753" s="199">
        <f t="shared" si="58"/>
        <v>0</v>
      </c>
      <c r="J3753" s="202"/>
      <c r="K3753" s="200" t="str" cm="1">
        <f t="array" ref="K3753">IF($C3753="","",IF(AND($C3753=Party_Statement!$C$5,$B3753&gt;=Party_Statement!$C$6,$B3753&lt;=Party_Statement!$E$6),SUMPRODUCT(($C$3:$C3753=Party_Statement!$C$5)*($B$3:$B3753&gt;=Party_Statement!$C$6)*($B$3:$B3753&lt;=Party_Statement!$E$6)),""))</f>
        <v/>
      </c>
    </row>
    <row r="3754" spans="1:11" s="64" customFormat="1" x14ac:dyDescent="0.2">
      <c r="A3754" s="196">
        <f>Sales_Entry!A3754</f>
        <v>0</v>
      </c>
      <c r="B3754" s="197">
        <f>Sales_Entry!B3754</f>
        <v>0</v>
      </c>
      <c r="C3754" s="198">
        <f>Sales_Entry!D3754</f>
        <v>0</v>
      </c>
      <c r="D3754" s="198" t="s">
        <v>1388</v>
      </c>
      <c r="E3754" s="198">
        <f>Sales_Entry!C3754</f>
        <v>0</v>
      </c>
      <c r="F3754" s="198">
        <f>Sales_Entry!E3754</f>
        <v>0</v>
      </c>
      <c r="G3754" s="199">
        <f>N(Sales_Entry!J3754)</f>
        <v>0</v>
      </c>
      <c r="H3754" s="199">
        <v>0</v>
      </c>
      <c r="I3754" s="199">
        <f t="shared" si="58"/>
        <v>0</v>
      </c>
      <c r="J3754" s="202"/>
      <c r="K3754" s="200" t="str" cm="1">
        <f t="array" ref="K3754">IF($C3754="","",IF(AND($C3754=Party_Statement!$C$5,$B3754&gt;=Party_Statement!$C$6,$B3754&lt;=Party_Statement!$E$6),SUMPRODUCT(($C$3:$C3754=Party_Statement!$C$5)*($B$3:$B3754&gt;=Party_Statement!$C$6)*($B$3:$B3754&lt;=Party_Statement!$E$6)),""))</f>
        <v/>
      </c>
    </row>
    <row r="3755" spans="1:11" s="64" customFormat="1" x14ac:dyDescent="0.2">
      <c r="A3755" s="196">
        <f>Sales_Entry!A3755</f>
        <v>0</v>
      </c>
      <c r="B3755" s="197">
        <f>Sales_Entry!B3755</f>
        <v>0</v>
      </c>
      <c r="C3755" s="198">
        <f>Sales_Entry!D3755</f>
        <v>0</v>
      </c>
      <c r="D3755" s="198" t="s">
        <v>1388</v>
      </c>
      <c r="E3755" s="198">
        <f>Sales_Entry!C3755</f>
        <v>0</v>
      </c>
      <c r="F3755" s="198">
        <f>Sales_Entry!E3755</f>
        <v>0</v>
      </c>
      <c r="G3755" s="199">
        <f>N(Sales_Entry!J3755)</f>
        <v>0</v>
      </c>
      <c r="H3755" s="199">
        <v>0</v>
      </c>
      <c r="I3755" s="199">
        <f t="shared" si="58"/>
        <v>0</v>
      </c>
      <c r="J3755" s="202"/>
      <c r="K3755" s="200" t="str" cm="1">
        <f t="array" ref="K3755">IF($C3755="","",IF(AND($C3755=Party_Statement!$C$5,$B3755&gt;=Party_Statement!$C$6,$B3755&lt;=Party_Statement!$E$6),SUMPRODUCT(($C$3:$C3755=Party_Statement!$C$5)*($B$3:$B3755&gt;=Party_Statement!$C$6)*($B$3:$B3755&lt;=Party_Statement!$E$6)),""))</f>
        <v/>
      </c>
    </row>
    <row r="3756" spans="1:11" s="64" customFormat="1" x14ac:dyDescent="0.2">
      <c r="A3756" s="196">
        <f>Sales_Entry!A3756</f>
        <v>0</v>
      </c>
      <c r="B3756" s="197">
        <f>Sales_Entry!B3756</f>
        <v>0</v>
      </c>
      <c r="C3756" s="198">
        <f>Sales_Entry!D3756</f>
        <v>0</v>
      </c>
      <c r="D3756" s="198" t="s">
        <v>1388</v>
      </c>
      <c r="E3756" s="198">
        <f>Sales_Entry!C3756</f>
        <v>0</v>
      </c>
      <c r="F3756" s="198">
        <f>Sales_Entry!E3756</f>
        <v>0</v>
      </c>
      <c r="G3756" s="199">
        <f>N(Sales_Entry!J3756)</f>
        <v>0</v>
      </c>
      <c r="H3756" s="199">
        <v>0</v>
      </c>
      <c r="I3756" s="199">
        <f t="shared" si="58"/>
        <v>0</v>
      </c>
      <c r="J3756" s="202"/>
      <c r="K3756" s="200" t="str" cm="1">
        <f t="array" ref="K3756">IF($C3756="","",IF(AND($C3756=Party_Statement!$C$5,$B3756&gt;=Party_Statement!$C$6,$B3756&lt;=Party_Statement!$E$6),SUMPRODUCT(($C$3:$C3756=Party_Statement!$C$5)*($B$3:$B3756&gt;=Party_Statement!$C$6)*($B$3:$B3756&lt;=Party_Statement!$E$6)),""))</f>
        <v/>
      </c>
    </row>
    <row r="3757" spans="1:11" s="64" customFormat="1" x14ac:dyDescent="0.2">
      <c r="A3757" s="196">
        <f>Sales_Entry!A3757</f>
        <v>0</v>
      </c>
      <c r="B3757" s="197">
        <f>Sales_Entry!B3757</f>
        <v>0</v>
      </c>
      <c r="C3757" s="198">
        <f>Sales_Entry!D3757</f>
        <v>0</v>
      </c>
      <c r="D3757" s="198" t="s">
        <v>1388</v>
      </c>
      <c r="E3757" s="198">
        <f>Sales_Entry!C3757</f>
        <v>0</v>
      </c>
      <c r="F3757" s="198">
        <f>Sales_Entry!E3757</f>
        <v>0</v>
      </c>
      <c r="G3757" s="199">
        <f>N(Sales_Entry!J3757)</f>
        <v>0</v>
      </c>
      <c r="H3757" s="199">
        <v>0</v>
      </c>
      <c r="I3757" s="199">
        <f t="shared" si="58"/>
        <v>0</v>
      </c>
      <c r="J3757" s="202"/>
      <c r="K3757" s="200" t="str" cm="1">
        <f t="array" ref="K3757">IF($C3757="","",IF(AND($C3757=Party_Statement!$C$5,$B3757&gt;=Party_Statement!$C$6,$B3757&lt;=Party_Statement!$E$6),SUMPRODUCT(($C$3:$C3757=Party_Statement!$C$5)*($B$3:$B3757&gt;=Party_Statement!$C$6)*($B$3:$B3757&lt;=Party_Statement!$E$6)),""))</f>
        <v/>
      </c>
    </row>
    <row r="3758" spans="1:11" s="64" customFormat="1" x14ac:dyDescent="0.2">
      <c r="A3758" s="196">
        <f>Sales_Entry!A3758</f>
        <v>0</v>
      </c>
      <c r="B3758" s="197">
        <f>Sales_Entry!B3758</f>
        <v>0</v>
      </c>
      <c r="C3758" s="198">
        <f>Sales_Entry!D3758</f>
        <v>0</v>
      </c>
      <c r="D3758" s="198" t="s">
        <v>1388</v>
      </c>
      <c r="E3758" s="198">
        <f>Sales_Entry!C3758</f>
        <v>0</v>
      </c>
      <c r="F3758" s="198">
        <f>Sales_Entry!E3758</f>
        <v>0</v>
      </c>
      <c r="G3758" s="199">
        <f>N(Sales_Entry!J3758)</f>
        <v>0</v>
      </c>
      <c r="H3758" s="199">
        <v>0</v>
      </c>
      <c r="I3758" s="199">
        <f t="shared" si="58"/>
        <v>0</v>
      </c>
      <c r="J3758" s="202"/>
      <c r="K3758" s="200" t="str" cm="1">
        <f t="array" ref="K3758">IF($C3758="","",IF(AND($C3758=Party_Statement!$C$5,$B3758&gt;=Party_Statement!$C$6,$B3758&lt;=Party_Statement!$E$6),SUMPRODUCT(($C$3:$C3758=Party_Statement!$C$5)*($B$3:$B3758&gt;=Party_Statement!$C$6)*($B$3:$B3758&lt;=Party_Statement!$E$6)),""))</f>
        <v/>
      </c>
    </row>
    <row r="3759" spans="1:11" s="64" customFormat="1" x14ac:dyDescent="0.2">
      <c r="A3759" s="196">
        <f>Sales_Entry!A3759</f>
        <v>0</v>
      </c>
      <c r="B3759" s="197">
        <f>Sales_Entry!B3759</f>
        <v>0</v>
      </c>
      <c r="C3759" s="198">
        <f>Sales_Entry!D3759</f>
        <v>0</v>
      </c>
      <c r="D3759" s="198" t="s">
        <v>1388</v>
      </c>
      <c r="E3759" s="198">
        <f>Sales_Entry!C3759</f>
        <v>0</v>
      </c>
      <c r="F3759" s="198">
        <f>Sales_Entry!E3759</f>
        <v>0</v>
      </c>
      <c r="G3759" s="199">
        <f>N(Sales_Entry!J3759)</f>
        <v>0</v>
      </c>
      <c r="H3759" s="199">
        <v>0</v>
      </c>
      <c r="I3759" s="199">
        <f t="shared" si="58"/>
        <v>0</v>
      </c>
      <c r="J3759" s="202"/>
      <c r="K3759" s="200" t="str" cm="1">
        <f t="array" ref="K3759">IF($C3759="","",IF(AND($C3759=Party_Statement!$C$5,$B3759&gt;=Party_Statement!$C$6,$B3759&lt;=Party_Statement!$E$6),SUMPRODUCT(($C$3:$C3759=Party_Statement!$C$5)*($B$3:$B3759&gt;=Party_Statement!$C$6)*($B$3:$B3759&lt;=Party_Statement!$E$6)),""))</f>
        <v/>
      </c>
    </row>
    <row r="3760" spans="1:11" s="64" customFormat="1" x14ac:dyDescent="0.2">
      <c r="A3760" s="196">
        <f>Sales_Entry!A3760</f>
        <v>0</v>
      </c>
      <c r="B3760" s="197">
        <f>Sales_Entry!B3760</f>
        <v>0</v>
      </c>
      <c r="C3760" s="198">
        <f>Sales_Entry!D3760</f>
        <v>0</v>
      </c>
      <c r="D3760" s="198" t="s">
        <v>1388</v>
      </c>
      <c r="E3760" s="198">
        <f>Sales_Entry!C3760</f>
        <v>0</v>
      </c>
      <c r="F3760" s="198">
        <f>Sales_Entry!E3760</f>
        <v>0</v>
      </c>
      <c r="G3760" s="199">
        <f>N(Sales_Entry!J3760)</f>
        <v>0</v>
      </c>
      <c r="H3760" s="199">
        <v>0</v>
      </c>
      <c r="I3760" s="199">
        <f t="shared" si="58"/>
        <v>0</v>
      </c>
      <c r="J3760" s="202"/>
      <c r="K3760" s="200" t="str" cm="1">
        <f t="array" ref="K3760">IF($C3760="","",IF(AND($C3760=Party_Statement!$C$5,$B3760&gt;=Party_Statement!$C$6,$B3760&lt;=Party_Statement!$E$6),SUMPRODUCT(($C$3:$C3760=Party_Statement!$C$5)*($B$3:$B3760&gt;=Party_Statement!$C$6)*($B$3:$B3760&lt;=Party_Statement!$E$6)),""))</f>
        <v/>
      </c>
    </row>
    <row r="3761" spans="1:11" s="64" customFormat="1" x14ac:dyDescent="0.2">
      <c r="A3761" s="196">
        <f>Sales_Entry!A3761</f>
        <v>0</v>
      </c>
      <c r="B3761" s="197">
        <f>Sales_Entry!B3761</f>
        <v>0</v>
      </c>
      <c r="C3761" s="198">
        <f>Sales_Entry!D3761</f>
        <v>0</v>
      </c>
      <c r="D3761" s="198" t="s">
        <v>1388</v>
      </c>
      <c r="E3761" s="198">
        <f>Sales_Entry!C3761</f>
        <v>0</v>
      </c>
      <c r="F3761" s="198">
        <f>Sales_Entry!E3761</f>
        <v>0</v>
      </c>
      <c r="G3761" s="199">
        <f>N(Sales_Entry!J3761)</f>
        <v>0</v>
      </c>
      <c r="H3761" s="199">
        <v>0</v>
      </c>
      <c r="I3761" s="199">
        <f t="shared" si="58"/>
        <v>0</v>
      </c>
      <c r="J3761" s="202"/>
      <c r="K3761" s="200" t="str" cm="1">
        <f t="array" ref="K3761">IF($C3761="","",IF(AND($C3761=Party_Statement!$C$5,$B3761&gt;=Party_Statement!$C$6,$B3761&lt;=Party_Statement!$E$6),SUMPRODUCT(($C$3:$C3761=Party_Statement!$C$5)*($B$3:$B3761&gt;=Party_Statement!$C$6)*($B$3:$B3761&lt;=Party_Statement!$E$6)),""))</f>
        <v/>
      </c>
    </row>
    <row r="3762" spans="1:11" s="64" customFormat="1" x14ac:dyDescent="0.2">
      <c r="A3762" s="196">
        <f>Sales_Entry!A3762</f>
        <v>0</v>
      </c>
      <c r="B3762" s="197">
        <f>Sales_Entry!B3762</f>
        <v>0</v>
      </c>
      <c r="C3762" s="198">
        <f>Sales_Entry!D3762</f>
        <v>0</v>
      </c>
      <c r="D3762" s="198" t="s">
        <v>1388</v>
      </c>
      <c r="E3762" s="198">
        <f>Sales_Entry!C3762</f>
        <v>0</v>
      </c>
      <c r="F3762" s="198">
        <f>Sales_Entry!E3762</f>
        <v>0</v>
      </c>
      <c r="G3762" s="199">
        <f>N(Sales_Entry!J3762)</f>
        <v>0</v>
      </c>
      <c r="H3762" s="199">
        <v>0</v>
      </c>
      <c r="I3762" s="199">
        <f t="shared" si="58"/>
        <v>0</v>
      </c>
      <c r="J3762" s="202"/>
      <c r="K3762" s="200" t="str" cm="1">
        <f t="array" ref="K3762">IF($C3762="","",IF(AND($C3762=Party_Statement!$C$5,$B3762&gt;=Party_Statement!$C$6,$B3762&lt;=Party_Statement!$E$6),SUMPRODUCT(($C$3:$C3762=Party_Statement!$C$5)*($B$3:$B3762&gt;=Party_Statement!$C$6)*($B$3:$B3762&lt;=Party_Statement!$E$6)),""))</f>
        <v/>
      </c>
    </row>
    <row r="3763" spans="1:11" s="64" customFormat="1" x14ac:dyDescent="0.2">
      <c r="A3763" s="196">
        <f>Sales_Entry!A3763</f>
        <v>0</v>
      </c>
      <c r="B3763" s="197">
        <f>Sales_Entry!B3763</f>
        <v>0</v>
      </c>
      <c r="C3763" s="198">
        <f>Sales_Entry!D3763</f>
        <v>0</v>
      </c>
      <c r="D3763" s="198" t="s">
        <v>1388</v>
      </c>
      <c r="E3763" s="198">
        <f>Sales_Entry!C3763</f>
        <v>0</v>
      </c>
      <c r="F3763" s="198">
        <f>Sales_Entry!E3763</f>
        <v>0</v>
      </c>
      <c r="G3763" s="199">
        <f>N(Sales_Entry!J3763)</f>
        <v>0</v>
      </c>
      <c r="H3763" s="199">
        <v>0</v>
      </c>
      <c r="I3763" s="199">
        <f t="shared" si="58"/>
        <v>0</v>
      </c>
      <c r="J3763" s="202"/>
      <c r="K3763" s="200" t="str" cm="1">
        <f t="array" ref="K3763">IF($C3763="","",IF(AND($C3763=Party_Statement!$C$5,$B3763&gt;=Party_Statement!$C$6,$B3763&lt;=Party_Statement!$E$6),SUMPRODUCT(($C$3:$C3763=Party_Statement!$C$5)*($B$3:$B3763&gt;=Party_Statement!$C$6)*($B$3:$B3763&lt;=Party_Statement!$E$6)),""))</f>
        <v/>
      </c>
    </row>
    <row r="3764" spans="1:11" s="64" customFormat="1" x14ac:dyDescent="0.2">
      <c r="A3764" s="196">
        <f>Sales_Entry!A3764</f>
        <v>0</v>
      </c>
      <c r="B3764" s="197">
        <f>Sales_Entry!B3764</f>
        <v>0</v>
      </c>
      <c r="C3764" s="198">
        <f>Sales_Entry!D3764</f>
        <v>0</v>
      </c>
      <c r="D3764" s="198" t="s">
        <v>1388</v>
      </c>
      <c r="E3764" s="198">
        <f>Sales_Entry!C3764</f>
        <v>0</v>
      </c>
      <c r="F3764" s="198">
        <f>Sales_Entry!E3764</f>
        <v>0</v>
      </c>
      <c r="G3764" s="199">
        <f>N(Sales_Entry!J3764)</f>
        <v>0</v>
      </c>
      <c r="H3764" s="199">
        <v>0</v>
      </c>
      <c r="I3764" s="199">
        <f t="shared" si="58"/>
        <v>0</v>
      </c>
      <c r="J3764" s="202"/>
      <c r="K3764" s="200" t="str" cm="1">
        <f t="array" ref="K3764">IF($C3764="","",IF(AND($C3764=Party_Statement!$C$5,$B3764&gt;=Party_Statement!$C$6,$B3764&lt;=Party_Statement!$E$6),SUMPRODUCT(($C$3:$C3764=Party_Statement!$C$5)*($B$3:$B3764&gt;=Party_Statement!$C$6)*($B$3:$B3764&lt;=Party_Statement!$E$6)),""))</f>
        <v/>
      </c>
    </row>
    <row r="3765" spans="1:11" s="64" customFormat="1" x14ac:dyDescent="0.2">
      <c r="A3765" s="196">
        <f>Sales_Entry!A3765</f>
        <v>0</v>
      </c>
      <c r="B3765" s="197">
        <f>Sales_Entry!B3765</f>
        <v>0</v>
      </c>
      <c r="C3765" s="198">
        <f>Sales_Entry!D3765</f>
        <v>0</v>
      </c>
      <c r="D3765" s="198" t="s">
        <v>1388</v>
      </c>
      <c r="E3765" s="198">
        <f>Sales_Entry!C3765</f>
        <v>0</v>
      </c>
      <c r="F3765" s="198">
        <f>Sales_Entry!E3765</f>
        <v>0</v>
      </c>
      <c r="G3765" s="199">
        <f>N(Sales_Entry!J3765)</f>
        <v>0</v>
      </c>
      <c r="H3765" s="199">
        <v>0</v>
      </c>
      <c r="I3765" s="199">
        <f t="shared" si="58"/>
        <v>0</v>
      </c>
      <c r="J3765" s="202"/>
      <c r="K3765" s="200" t="str" cm="1">
        <f t="array" ref="K3765">IF($C3765="","",IF(AND($C3765=Party_Statement!$C$5,$B3765&gt;=Party_Statement!$C$6,$B3765&lt;=Party_Statement!$E$6),SUMPRODUCT(($C$3:$C3765=Party_Statement!$C$5)*($B$3:$B3765&gt;=Party_Statement!$C$6)*($B$3:$B3765&lt;=Party_Statement!$E$6)),""))</f>
        <v/>
      </c>
    </row>
    <row r="3766" spans="1:11" s="64" customFormat="1" x14ac:dyDescent="0.2">
      <c r="A3766" s="196">
        <f>Sales_Entry!A3766</f>
        <v>0</v>
      </c>
      <c r="B3766" s="197">
        <f>Sales_Entry!B3766</f>
        <v>0</v>
      </c>
      <c r="C3766" s="198">
        <f>Sales_Entry!D3766</f>
        <v>0</v>
      </c>
      <c r="D3766" s="198" t="s">
        <v>1388</v>
      </c>
      <c r="E3766" s="198">
        <f>Sales_Entry!C3766</f>
        <v>0</v>
      </c>
      <c r="F3766" s="198">
        <f>Sales_Entry!E3766</f>
        <v>0</v>
      </c>
      <c r="G3766" s="199">
        <f>N(Sales_Entry!J3766)</f>
        <v>0</v>
      </c>
      <c r="H3766" s="199">
        <v>0</v>
      </c>
      <c r="I3766" s="199">
        <f t="shared" si="58"/>
        <v>0</v>
      </c>
      <c r="J3766" s="202"/>
      <c r="K3766" s="200" t="str" cm="1">
        <f t="array" ref="K3766">IF($C3766="","",IF(AND($C3766=Party_Statement!$C$5,$B3766&gt;=Party_Statement!$C$6,$B3766&lt;=Party_Statement!$E$6),SUMPRODUCT(($C$3:$C3766=Party_Statement!$C$5)*($B$3:$B3766&gt;=Party_Statement!$C$6)*($B$3:$B3766&lt;=Party_Statement!$E$6)),""))</f>
        <v/>
      </c>
    </row>
    <row r="3767" spans="1:11" s="64" customFormat="1" x14ac:dyDescent="0.2">
      <c r="A3767" s="196">
        <f>Sales_Entry!A3767</f>
        <v>0</v>
      </c>
      <c r="B3767" s="197">
        <f>Sales_Entry!B3767</f>
        <v>0</v>
      </c>
      <c r="C3767" s="198">
        <f>Sales_Entry!D3767</f>
        <v>0</v>
      </c>
      <c r="D3767" s="198" t="s">
        <v>1388</v>
      </c>
      <c r="E3767" s="198">
        <f>Sales_Entry!C3767</f>
        <v>0</v>
      </c>
      <c r="F3767" s="198">
        <f>Sales_Entry!E3767</f>
        <v>0</v>
      </c>
      <c r="G3767" s="199">
        <f>N(Sales_Entry!J3767)</f>
        <v>0</v>
      </c>
      <c r="H3767" s="199">
        <v>0</v>
      </c>
      <c r="I3767" s="199">
        <f t="shared" si="58"/>
        <v>0</v>
      </c>
      <c r="J3767" s="202"/>
      <c r="K3767" s="200" t="str" cm="1">
        <f t="array" ref="K3767">IF($C3767="","",IF(AND($C3767=Party_Statement!$C$5,$B3767&gt;=Party_Statement!$C$6,$B3767&lt;=Party_Statement!$E$6),SUMPRODUCT(($C$3:$C3767=Party_Statement!$C$5)*($B$3:$B3767&gt;=Party_Statement!$C$6)*($B$3:$B3767&lt;=Party_Statement!$E$6)),""))</f>
        <v/>
      </c>
    </row>
    <row r="3768" spans="1:11" s="64" customFormat="1" x14ac:dyDescent="0.2">
      <c r="A3768" s="196">
        <f>Sales_Entry!A3768</f>
        <v>0</v>
      </c>
      <c r="B3768" s="197">
        <f>Sales_Entry!B3768</f>
        <v>0</v>
      </c>
      <c r="C3768" s="198">
        <f>Sales_Entry!D3768</f>
        <v>0</v>
      </c>
      <c r="D3768" s="198" t="s">
        <v>1388</v>
      </c>
      <c r="E3768" s="198">
        <f>Sales_Entry!C3768</f>
        <v>0</v>
      </c>
      <c r="F3768" s="198">
        <f>Sales_Entry!E3768</f>
        <v>0</v>
      </c>
      <c r="G3768" s="199">
        <f>N(Sales_Entry!J3768)</f>
        <v>0</v>
      </c>
      <c r="H3768" s="199">
        <v>0</v>
      </c>
      <c r="I3768" s="199">
        <f t="shared" si="58"/>
        <v>0</v>
      </c>
      <c r="J3768" s="202"/>
      <c r="K3768" s="200" t="str" cm="1">
        <f t="array" ref="K3768">IF($C3768="","",IF(AND($C3768=Party_Statement!$C$5,$B3768&gt;=Party_Statement!$C$6,$B3768&lt;=Party_Statement!$E$6),SUMPRODUCT(($C$3:$C3768=Party_Statement!$C$5)*($B$3:$B3768&gt;=Party_Statement!$C$6)*($B$3:$B3768&lt;=Party_Statement!$E$6)),""))</f>
        <v/>
      </c>
    </row>
    <row r="3769" spans="1:11" s="64" customFormat="1" x14ac:dyDescent="0.2">
      <c r="A3769" s="196">
        <f>Sales_Entry!A3769</f>
        <v>0</v>
      </c>
      <c r="B3769" s="197">
        <f>Sales_Entry!B3769</f>
        <v>0</v>
      </c>
      <c r="C3769" s="198">
        <f>Sales_Entry!D3769</f>
        <v>0</v>
      </c>
      <c r="D3769" s="198" t="s">
        <v>1388</v>
      </c>
      <c r="E3769" s="198">
        <f>Sales_Entry!C3769</f>
        <v>0</v>
      </c>
      <c r="F3769" s="198">
        <f>Sales_Entry!E3769</f>
        <v>0</v>
      </c>
      <c r="G3769" s="199">
        <f>N(Sales_Entry!J3769)</f>
        <v>0</v>
      </c>
      <c r="H3769" s="199">
        <v>0</v>
      </c>
      <c r="I3769" s="199">
        <f t="shared" si="58"/>
        <v>0</v>
      </c>
      <c r="J3769" s="202"/>
      <c r="K3769" s="200" t="str" cm="1">
        <f t="array" ref="K3769">IF($C3769="","",IF(AND($C3769=Party_Statement!$C$5,$B3769&gt;=Party_Statement!$C$6,$B3769&lt;=Party_Statement!$E$6),SUMPRODUCT(($C$3:$C3769=Party_Statement!$C$5)*($B$3:$B3769&gt;=Party_Statement!$C$6)*($B$3:$B3769&lt;=Party_Statement!$E$6)),""))</f>
        <v/>
      </c>
    </row>
    <row r="3770" spans="1:11" s="64" customFormat="1" x14ac:dyDescent="0.2">
      <c r="A3770" s="196">
        <f>Sales_Entry!A3770</f>
        <v>0</v>
      </c>
      <c r="B3770" s="197">
        <f>Sales_Entry!B3770</f>
        <v>0</v>
      </c>
      <c r="C3770" s="198">
        <f>Sales_Entry!D3770</f>
        <v>0</v>
      </c>
      <c r="D3770" s="198" t="s">
        <v>1388</v>
      </c>
      <c r="E3770" s="198">
        <f>Sales_Entry!C3770</f>
        <v>0</v>
      </c>
      <c r="F3770" s="198">
        <f>Sales_Entry!E3770</f>
        <v>0</v>
      </c>
      <c r="G3770" s="199">
        <f>N(Sales_Entry!J3770)</f>
        <v>0</v>
      </c>
      <c r="H3770" s="199">
        <v>0</v>
      </c>
      <c r="I3770" s="199">
        <f t="shared" si="58"/>
        <v>0</v>
      </c>
      <c r="J3770" s="202"/>
      <c r="K3770" s="200" t="str" cm="1">
        <f t="array" ref="K3770">IF($C3770="","",IF(AND($C3770=Party_Statement!$C$5,$B3770&gt;=Party_Statement!$C$6,$B3770&lt;=Party_Statement!$E$6),SUMPRODUCT(($C$3:$C3770=Party_Statement!$C$5)*($B$3:$B3770&gt;=Party_Statement!$C$6)*($B$3:$B3770&lt;=Party_Statement!$E$6)),""))</f>
        <v/>
      </c>
    </row>
    <row r="3771" spans="1:11" s="64" customFormat="1" x14ac:dyDescent="0.2">
      <c r="A3771" s="196">
        <f>Sales_Entry!A3771</f>
        <v>0</v>
      </c>
      <c r="B3771" s="197">
        <f>Sales_Entry!B3771</f>
        <v>0</v>
      </c>
      <c r="C3771" s="198">
        <f>Sales_Entry!D3771</f>
        <v>0</v>
      </c>
      <c r="D3771" s="198" t="s">
        <v>1388</v>
      </c>
      <c r="E3771" s="198">
        <f>Sales_Entry!C3771</f>
        <v>0</v>
      </c>
      <c r="F3771" s="198">
        <f>Sales_Entry!E3771</f>
        <v>0</v>
      </c>
      <c r="G3771" s="199">
        <f>N(Sales_Entry!J3771)</f>
        <v>0</v>
      </c>
      <c r="H3771" s="199">
        <v>0</v>
      </c>
      <c r="I3771" s="199">
        <f t="shared" si="58"/>
        <v>0</v>
      </c>
      <c r="J3771" s="202"/>
      <c r="K3771" s="200" t="str" cm="1">
        <f t="array" ref="K3771">IF($C3771="","",IF(AND($C3771=Party_Statement!$C$5,$B3771&gt;=Party_Statement!$C$6,$B3771&lt;=Party_Statement!$E$6),SUMPRODUCT(($C$3:$C3771=Party_Statement!$C$5)*($B$3:$B3771&gt;=Party_Statement!$C$6)*($B$3:$B3771&lt;=Party_Statement!$E$6)),""))</f>
        <v/>
      </c>
    </row>
    <row r="3772" spans="1:11" s="64" customFormat="1" x14ac:dyDescent="0.2">
      <c r="A3772" s="196">
        <f>Sales_Entry!A3772</f>
        <v>0</v>
      </c>
      <c r="B3772" s="197">
        <f>Sales_Entry!B3772</f>
        <v>0</v>
      </c>
      <c r="C3772" s="198">
        <f>Sales_Entry!D3772</f>
        <v>0</v>
      </c>
      <c r="D3772" s="198" t="s">
        <v>1388</v>
      </c>
      <c r="E3772" s="198">
        <f>Sales_Entry!C3772</f>
        <v>0</v>
      </c>
      <c r="F3772" s="198">
        <f>Sales_Entry!E3772</f>
        <v>0</v>
      </c>
      <c r="G3772" s="199">
        <f>N(Sales_Entry!J3772)</f>
        <v>0</v>
      </c>
      <c r="H3772" s="199">
        <v>0</v>
      </c>
      <c r="I3772" s="199">
        <f t="shared" si="58"/>
        <v>0</v>
      </c>
      <c r="J3772" s="202"/>
      <c r="K3772" s="200" t="str" cm="1">
        <f t="array" ref="K3772">IF($C3772="","",IF(AND($C3772=Party_Statement!$C$5,$B3772&gt;=Party_Statement!$C$6,$B3772&lt;=Party_Statement!$E$6),SUMPRODUCT(($C$3:$C3772=Party_Statement!$C$5)*($B$3:$B3772&gt;=Party_Statement!$C$6)*($B$3:$B3772&lt;=Party_Statement!$E$6)),""))</f>
        <v/>
      </c>
    </row>
    <row r="3773" spans="1:11" s="64" customFormat="1" x14ac:dyDescent="0.2">
      <c r="A3773" s="196">
        <f>Sales_Entry!A3773</f>
        <v>0</v>
      </c>
      <c r="B3773" s="197">
        <f>Sales_Entry!B3773</f>
        <v>0</v>
      </c>
      <c r="C3773" s="198">
        <f>Sales_Entry!D3773</f>
        <v>0</v>
      </c>
      <c r="D3773" s="198" t="s">
        <v>1388</v>
      </c>
      <c r="E3773" s="198">
        <f>Sales_Entry!C3773</f>
        <v>0</v>
      </c>
      <c r="F3773" s="198">
        <f>Sales_Entry!E3773</f>
        <v>0</v>
      </c>
      <c r="G3773" s="199">
        <f>N(Sales_Entry!J3773)</f>
        <v>0</v>
      </c>
      <c r="H3773" s="199">
        <v>0</v>
      </c>
      <c r="I3773" s="199">
        <f t="shared" si="58"/>
        <v>0</v>
      </c>
      <c r="J3773" s="202"/>
      <c r="K3773" s="200" t="str" cm="1">
        <f t="array" ref="K3773">IF($C3773="","",IF(AND($C3773=Party_Statement!$C$5,$B3773&gt;=Party_Statement!$C$6,$B3773&lt;=Party_Statement!$E$6),SUMPRODUCT(($C$3:$C3773=Party_Statement!$C$5)*($B$3:$B3773&gt;=Party_Statement!$C$6)*($B$3:$B3773&lt;=Party_Statement!$E$6)),""))</f>
        <v/>
      </c>
    </row>
    <row r="3774" spans="1:11" s="64" customFormat="1" x14ac:dyDescent="0.2">
      <c r="A3774" s="196">
        <f>Sales_Entry!A3774</f>
        <v>0</v>
      </c>
      <c r="B3774" s="197">
        <f>Sales_Entry!B3774</f>
        <v>0</v>
      </c>
      <c r="C3774" s="198">
        <f>Sales_Entry!D3774</f>
        <v>0</v>
      </c>
      <c r="D3774" s="198" t="s">
        <v>1388</v>
      </c>
      <c r="E3774" s="198">
        <f>Sales_Entry!C3774</f>
        <v>0</v>
      </c>
      <c r="F3774" s="198">
        <f>Sales_Entry!E3774</f>
        <v>0</v>
      </c>
      <c r="G3774" s="199">
        <f>N(Sales_Entry!J3774)</f>
        <v>0</v>
      </c>
      <c r="H3774" s="199">
        <v>0</v>
      </c>
      <c r="I3774" s="199">
        <f t="shared" si="58"/>
        <v>0</v>
      </c>
      <c r="J3774" s="202"/>
      <c r="K3774" s="200" t="str" cm="1">
        <f t="array" ref="K3774">IF($C3774="","",IF(AND($C3774=Party_Statement!$C$5,$B3774&gt;=Party_Statement!$C$6,$B3774&lt;=Party_Statement!$E$6),SUMPRODUCT(($C$3:$C3774=Party_Statement!$C$5)*($B$3:$B3774&gt;=Party_Statement!$C$6)*($B$3:$B3774&lt;=Party_Statement!$E$6)),""))</f>
        <v/>
      </c>
    </row>
    <row r="3775" spans="1:11" s="64" customFormat="1" x14ac:dyDescent="0.2">
      <c r="A3775" s="196">
        <f>Sales_Entry!A3775</f>
        <v>0</v>
      </c>
      <c r="B3775" s="197">
        <f>Sales_Entry!B3775</f>
        <v>0</v>
      </c>
      <c r="C3775" s="198">
        <f>Sales_Entry!D3775</f>
        <v>0</v>
      </c>
      <c r="D3775" s="198" t="s">
        <v>1388</v>
      </c>
      <c r="E3775" s="198">
        <f>Sales_Entry!C3775</f>
        <v>0</v>
      </c>
      <c r="F3775" s="198">
        <f>Sales_Entry!E3775</f>
        <v>0</v>
      </c>
      <c r="G3775" s="199">
        <f>N(Sales_Entry!J3775)</f>
        <v>0</v>
      </c>
      <c r="H3775" s="199">
        <v>0</v>
      </c>
      <c r="I3775" s="199">
        <f t="shared" si="58"/>
        <v>0</v>
      </c>
      <c r="J3775" s="202"/>
      <c r="K3775" s="200" t="str" cm="1">
        <f t="array" ref="K3775">IF($C3775="","",IF(AND($C3775=Party_Statement!$C$5,$B3775&gt;=Party_Statement!$C$6,$B3775&lt;=Party_Statement!$E$6),SUMPRODUCT(($C$3:$C3775=Party_Statement!$C$5)*($B$3:$B3775&gt;=Party_Statement!$C$6)*($B$3:$B3775&lt;=Party_Statement!$E$6)),""))</f>
        <v/>
      </c>
    </row>
    <row r="3776" spans="1:11" s="64" customFormat="1" x14ac:dyDescent="0.2">
      <c r="A3776" s="196">
        <f>Sales_Entry!A3776</f>
        <v>0</v>
      </c>
      <c r="B3776" s="197">
        <f>Sales_Entry!B3776</f>
        <v>0</v>
      </c>
      <c r="C3776" s="198">
        <f>Sales_Entry!D3776</f>
        <v>0</v>
      </c>
      <c r="D3776" s="198" t="s">
        <v>1388</v>
      </c>
      <c r="E3776" s="198">
        <f>Sales_Entry!C3776</f>
        <v>0</v>
      </c>
      <c r="F3776" s="198">
        <f>Sales_Entry!E3776</f>
        <v>0</v>
      </c>
      <c r="G3776" s="199">
        <f>N(Sales_Entry!J3776)</f>
        <v>0</v>
      </c>
      <c r="H3776" s="199">
        <v>0</v>
      </c>
      <c r="I3776" s="199">
        <f t="shared" si="58"/>
        <v>0</v>
      </c>
      <c r="J3776" s="202"/>
      <c r="K3776" s="200" t="str" cm="1">
        <f t="array" ref="K3776">IF($C3776="","",IF(AND($C3776=Party_Statement!$C$5,$B3776&gt;=Party_Statement!$C$6,$B3776&lt;=Party_Statement!$E$6),SUMPRODUCT(($C$3:$C3776=Party_Statement!$C$5)*($B$3:$B3776&gt;=Party_Statement!$C$6)*($B$3:$B3776&lt;=Party_Statement!$E$6)),""))</f>
        <v/>
      </c>
    </row>
    <row r="3777" spans="1:11" s="64" customFormat="1" x14ac:dyDescent="0.2">
      <c r="A3777" s="196">
        <f>Sales_Entry!A3777</f>
        <v>0</v>
      </c>
      <c r="B3777" s="197">
        <f>Sales_Entry!B3777</f>
        <v>0</v>
      </c>
      <c r="C3777" s="198">
        <f>Sales_Entry!D3777</f>
        <v>0</v>
      </c>
      <c r="D3777" s="198" t="s">
        <v>1388</v>
      </c>
      <c r="E3777" s="198">
        <f>Sales_Entry!C3777</f>
        <v>0</v>
      </c>
      <c r="F3777" s="198">
        <f>Sales_Entry!E3777</f>
        <v>0</v>
      </c>
      <c r="G3777" s="199">
        <f>N(Sales_Entry!J3777)</f>
        <v>0</v>
      </c>
      <c r="H3777" s="199">
        <v>0</v>
      </c>
      <c r="I3777" s="199">
        <f t="shared" si="58"/>
        <v>0</v>
      </c>
      <c r="J3777" s="202"/>
      <c r="K3777" s="200" t="str" cm="1">
        <f t="array" ref="K3777">IF($C3777="","",IF(AND($C3777=Party_Statement!$C$5,$B3777&gt;=Party_Statement!$C$6,$B3777&lt;=Party_Statement!$E$6),SUMPRODUCT(($C$3:$C3777=Party_Statement!$C$5)*($B$3:$B3777&gt;=Party_Statement!$C$6)*($B$3:$B3777&lt;=Party_Statement!$E$6)),""))</f>
        <v/>
      </c>
    </row>
    <row r="3778" spans="1:11" s="64" customFormat="1" x14ac:dyDescent="0.2">
      <c r="A3778" s="196">
        <f>Sales_Entry!A3778</f>
        <v>0</v>
      </c>
      <c r="B3778" s="197">
        <f>Sales_Entry!B3778</f>
        <v>0</v>
      </c>
      <c r="C3778" s="198">
        <f>Sales_Entry!D3778</f>
        <v>0</v>
      </c>
      <c r="D3778" s="198" t="s">
        <v>1388</v>
      </c>
      <c r="E3778" s="198">
        <f>Sales_Entry!C3778</f>
        <v>0</v>
      </c>
      <c r="F3778" s="198">
        <f>Sales_Entry!E3778</f>
        <v>0</v>
      </c>
      <c r="G3778" s="199">
        <f>N(Sales_Entry!J3778)</f>
        <v>0</v>
      </c>
      <c r="H3778" s="199">
        <v>0</v>
      </c>
      <c r="I3778" s="199">
        <f t="shared" si="58"/>
        <v>0</v>
      </c>
      <c r="J3778" s="202"/>
      <c r="K3778" s="200" t="str" cm="1">
        <f t="array" ref="K3778">IF($C3778="","",IF(AND($C3778=Party_Statement!$C$5,$B3778&gt;=Party_Statement!$C$6,$B3778&lt;=Party_Statement!$E$6),SUMPRODUCT(($C$3:$C3778=Party_Statement!$C$5)*($B$3:$B3778&gt;=Party_Statement!$C$6)*($B$3:$B3778&lt;=Party_Statement!$E$6)),""))</f>
        <v/>
      </c>
    </row>
    <row r="3779" spans="1:11" s="64" customFormat="1" x14ac:dyDescent="0.2">
      <c r="A3779" s="196">
        <f>Sales_Entry!A3779</f>
        <v>0</v>
      </c>
      <c r="B3779" s="197">
        <f>Sales_Entry!B3779</f>
        <v>0</v>
      </c>
      <c r="C3779" s="198">
        <f>Sales_Entry!D3779</f>
        <v>0</v>
      </c>
      <c r="D3779" s="198" t="s">
        <v>1388</v>
      </c>
      <c r="E3779" s="198">
        <f>Sales_Entry!C3779</f>
        <v>0</v>
      </c>
      <c r="F3779" s="198">
        <f>Sales_Entry!E3779</f>
        <v>0</v>
      </c>
      <c r="G3779" s="199">
        <f>N(Sales_Entry!J3779)</f>
        <v>0</v>
      </c>
      <c r="H3779" s="199">
        <v>0</v>
      </c>
      <c r="I3779" s="199">
        <f t="shared" si="58"/>
        <v>0</v>
      </c>
      <c r="J3779" s="202"/>
      <c r="K3779" s="200" t="str" cm="1">
        <f t="array" ref="K3779">IF($C3779="","",IF(AND($C3779=Party_Statement!$C$5,$B3779&gt;=Party_Statement!$C$6,$B3779&lt;=Party_Statement!$E$6),SUMPRODUCT(($C$3:$C3779=Party_Statement!$C$5)*($B$3:$B3779&gt;=Party_Statement!$C$6)*($B$3:$B3779&lt;=Party_Statement!$E$6)),""))</f>
        <v/>
      </c>
    </row>
    <row r="3780" spans="1:11" s="64" customFormat="1" x14ac:dyDescent="0.2">
      <c r="A3780" s="196">
        <f>Sales_Entry!A3780</f>
        <v>0</v>
      </c>
      <c r="B3780" s="197">
        <f>Sales_Entry!B3780</f>
        <v>0</v>
      </c>
      <c r="C3780" s="198">
        <f>Sales_Entry!D3780</f>
        <v>0</v>
      </c>
      <c r="D3780" s="198" t="s">
        <v>1388</v>
      </c>
      <c r="E3780" s="198">
        <f>Sales_Entry!C3780</f>
        <v>0</v>
      </c>
      <c r="F3780" s="198">
        <f>Sales_Entry!E3780</f>
        <v>0</v>
      </c>
      <c r="G3780" s="199">
        <f>N(Sales_Entry!J3780)</f>
        <v>0</v>
      </c>
      <c r="H3780" s="199">
        <v>0</v>
      </c>
      <c r="I3780" s="199">
        <f t="shared" ref="I3780:I3843" si="59">IF($C3780="","",$G3780-$H3780)</f>
        <v>0</v>
      </c>
      <c r="J3780" s="202"/>
      <c r="K3780" s="200" t="str" cm="1">
        <f t="array" ref="K3780">IF($C3780="","",IF(AND($C3780=Party_Statement!$C$5,$B3780&gt;=Party_Statement!$C$6,$B3780&lt;=Party_Statement!$E$6),SUMPRODUCT(($C$3:$C3780=Party_Statement!$C$5)*($B$3:$B3780&gt;=Party_Statement!$C$6)*($B$3:$B3780&lt;=Party_Statement!$E$6)),""))</f>
        <v/>
      </c>
    </row>
    <row r="3781" spans="1:11" s="64" customFormat="1" x14ac:dyDescent="0.2">
      <c r="A3781" s="196">
        <f>Sales_Entry!A3781</f>
        <v>0</v>
      </c>
      <c r="B3781" s="197">
        <f>Sales_Entry!B3781</f>
        <v>0</v>
      </c>
      <c r="C3781" s="198">
        <f>Sales_Entry!D3781</f>
        <v>0</v>
      </c>
      <c r="D3781" s="198" t="s">
        <v>1388</v>
      </c>
      <c r="E3781" s="198">
        <f>Sales_Entry!C3781</f>
        <v>0</v>
      </c>
      <c r="F3781" s="198">
        <f>Sales_Entry!E3781</f>
        <v>0</v>
      </c>
      <c r="G3781" s="199">
        <f>N(Sales_Entry!J3781)</f>
        <v>0</v>
      </c>
      <c r="H3781" s="199">
        <v>0</v>
      </c>
      <c r="I3781" s="199">
        <f t="shared" si="59"/>
        <v>0</v>
      </c>
      <c r="J3781" s="202"/>
      <c r="K3781" s="200" t="str" cm="1">
        <f t="array" ref="K3781">IF($C3781="","",IF(AND($C3781=Party_Statement!$C$5,$B3781&gt;=Party_Statement!$C$6,$B3781&lt;=Party_Statement!$E$6),SUMPRODUCT(($C$3:$C3781=Party_Statement!$C$5)*($B$3:$B3781&gt;=Party_Statement!$C$6)*($B$3:$B3781&lt;=Party_Statement!$E$6)),""))</f>
        <v/>
      </c>
    </row>
    <row r="3782" spans="1:11" s="64" customFormat="1" x14ac:dyDescent="0.2">
      <c r="A3782" s="196">
        <f>Sales_Entry!A3782</f>
        <v>0</v>
      </c>
      <c r="B3782" s="197">
        <f>Sales_Entry!B3782</f>
        <v>0</v>
      </c>
      <c r="C3782" s="198">
        <f>Sales_Entry!D3782</f>
        <v>0</v>
      </c>
      <c r="D3782" s="198" t="s">
        <v>1388</v>
      </c>
      <c r="E3782" s="198">
        <f>Sales_Entry!C3782</f>
        <v>0</v>
      </c>
      <c r="F3782" s="198">
        <f>Sales_Entry!E3782</f>
        <v>0</v>
      </c>
      <c r="G3782" s="199">
        <f>N(Sales_Entry!J3782)</f>
        <v>0</v>
      </c>
      <c r="H3782" s="199">
        <v>0</v>
      </c>
      <c r="I3782" s="199">
        <f t="shared" si="59"/>
        <v>0</v>
      </c>
      <c r="J3782" s="202"/>
      <c r="K3782" s="200" t="str" cm="1">
        <f t="array" ref="K3782">IF($C3782="","",IF(AND($C3782=Party_Statement!$C$5,$B3782&gt;=Party_Statement!$C$6,$B3782&lt;=Party_Statement!$E$6),SUMPRODUCT(($C$3:$C3782=Party_Statement!$C$5)*($B$3:$B3782&gt;=Party_Statement!$C$6)*($B$3:$B3782&lt;=Party_Statement!$E$6)),""))</f>
        <v/>
      </c>
    </row>
    <row r="3783" spans="1:11" s="64" customFormat="1" x14ac:dyDescent="0.2">
      <c r="A3783" s="196">
        <f>Sales_Entry!A3783</f>
        <v>0</v>
      </c>
      <c r="B3783" s="197">
        <f>Sales_Entry!B3783</f>
        <v>0</v>
      </c>
      <c r="C3783" s="198">
        <f>Sales_Entry!D3783</f>
        <v>0</v>
      </c>
      <c r="D3783" s="198" t="s">
        <v>1388</v>
      </c>
      <c r="E3783" s="198">
        <f>Sales_Entry!C3783</f>
        <v>0</v>
      </c>
      <c r="F3783" s="198">
        <f>Sales_Entry!E3783</f>
        <v>0</v>
      </c>
      <c r="G3783" s="199">
        <f>N(Sales_Entry!J3783)</f>
        <v>0</v>
      </c>
      <c r="H3783" s="199">
        <v>0</v>
      </c>
      <c r="I3783" s="199">
        <f t="shared" si="59"/>
        <v>0</v>
      </c>
      <c r="J3783" s="202"/>
      <c r="K3783" s="200" t="str" cm="1">
        <f t="array" ref="K3783">IF($C3783="","",IF(AND($C3783=Party_Statement!$C$5,$B3783&gt;=Party_Statement!$C$6,$B3783&lt;=Party_Statement!$E$6),SUMPRODUCT(($C$3:$C3783=Party_Statement!$C$5)*($B$3:$B3783&gt;=Party_Statement!$C$6)*($B$3:$B3783&lt;=Party_Statement!$E$6)),""))</f>
        <v/>
      </c>
    </row>
    <row r="3784" spans="1:11" s="64" customFormat="1" x14ac:dyDescent="0.2">
      <c r="A3784" s="196">
        <f>Sales_Entry!A3784</f>
        <v>0</v>
      </c>
      <c r="B3784" s="197">
        <f>Sales_Entry!B3784</f>
        <v>0</v>
      </c>
      <c r="C3784" s="198">
        <f>Sales_Entry!D3784</f>
        <v>0</v>
      </c>
      <c r="D3784" s="198" t="s">
        <v>1388</v>
      </c>
      <c r="E3784" s="198">
        <f>Sales_Entry!C3784</f>
        <v>0</v>
      </c>
      <c r="F3784" s="198">
        <f>Sales_Entry!E3784</f>
        <v>0</v>
      </c>
      <c r="G3784" s="199">
        <f>N(Sales_Entry!J3784)</f>
        <v>0</v>
      </c>
      <c r="H3784" s="199">
        <v>0</v>
      </c>
      <c r="I3784" s="199">
        <f t="shared" si="59"/>
        <v>0</v>
      </c>
      <c r="J3784" s="202"/>
      <c r="K3784" s="200" t="str" cm="1">
        <f t="array" ref="K3784">IF($C3784="","",IF(AND($C3784=Party_Statement!$C$5,$B3784&gt;=Party_Statement!$C$6,$B3784&lt;=Party_Statement!$E$6),SUMPRODUCT(($C$3:$C3784=Party_Statement!$C$5)*($B$3:$B3784&gt;=Party_Statement!$C$6)*($B$3:$B3784&lt;=Party_Statement!$E$6)),""))</f>
        <v/>
      </c>
    </row>
    <row r="3785" spans="1:11" s="64" customFormat="1" x14ac:dyDescent="0.2">
      <c r="A3785" s="196">
        <f>Sales_Entry!A3785</f>
        <v>0</v>
      </c>
      <c r="B3785" s="197">
        <f>Sales_Entry!B3785</f>
        <v>0</v>
      </c>
      <c r="C3785" s="198">
        <f>Sales_Entry!D3785</f>
        <v>0</v>
      </c>
      <c r="D3785" s="198" t="s">
        <v>1388</v>
      </c>
      <c r="E3785" s="198">
        <f>Sales_Entry!C3785</f>
        <v>0</v>
      </c>
      <c r="F3785" s="198">
        <f>Sales_Entry!E3785</f>
        <v>0</v>
      </c>
      <c r="G3785" s="199">
        <f>N(Sales_Entry!J3785)</f>
        <v>0</v>
      </c>
      <c r="H3785" s="199">
        <v>0</v>
      </c>
      <c r="I3785" s="199">
        <f t="shared" si="59"/>
        <v>0</v>
      </c>
      <c r="J3785" s="202"/>
      <c r="K3785" s="200" t="str" cm="1">
        <f t="array" ref="K3785">IF($C3785="","",IF(AND($C3785=Party_Statement!$C$5,$B3785&gt;=Party_Statement!$C$6,$B3785&lt;=Party_Statement!$E$6),SUMPRODUCT(($C$3:$C3785=Party_Statement!$C$5)*($B$3:$B3785&gt;=Party_Statement!$C$6)*($B$3:$B3785&lt;=Party_Statement!$E$6)),""))</f>
        <v/>
      </c>
    </row>
    <row r="3786" spans="1:11" s="64" customFormat="1" x14ac:dyDescent="0.2">
      <c r="A3786" s="196">
        <f>Sales_Entry!A3786</f>
        <v>0</v>
      </c>
      <c r="B3786" s="197">
        <f>Sales_Entry!B3786</f>
        <v>0</v>
      </c>
      <c r="C3786" s="198">
        <f>Sales_Entry!D3786</f>
        <v>0</v>
      </c>
      <c r="D3786" s="198" t="s">
        <v>1388</v>
      </c>
      <c r="E3786" s="198">
        <f>Sales_Entry!C3786</f>
        <v>0</v>
      </c>
      <c r="F3786" s="198">
        <f>Sales_Entry!E3786</f>
        <v>0</v>
      </c>
      <c r="G3786" s="199">
        <f>N(Sales_Entry!J3786)</f>
        <v>0</v>
      </c>
      <c r="H3786" s="199">
        <v>0</v>
      </c>
      <c r="I3786" s="199">
        <f t="shared" si="59"/>
        <v>0</v>
      </c>
      <c r="J3786" s="202"/>
      <c r="K3786" s="200" t="str" cm="1">
        <f t="array" ref="K3786">IF($C3786="","",IF(AND($C3786=Party_Statement!$C$5,$B3786&gt;=Party_Statement!$C$6,$B3786&lt;=Party_Statement!$E$6),SUMPRODUCT(($C$3:$C3786=Party_Statement!$C$5)*($B$3:$B3786&gt;=Party_Statement!$C$6)*($B$3:$B3786&lt;=Party_Statement!$E$6)),""))</f>
        <v/>
      </c>
    </row>
    <row r="3787" spans="1:11" s="64" customFormat="1" x14ac:dyDescent="0.2">
      <c r="A3787" s="196">
        <f>Sales_Entry!A3787</f>
        <v>0</v>
      </c>
      <c r="B3787" s="197">
        <f>Sales_Entry!B3787</f>
        <v>0</v>
      </c>
      <c r="C3787" s="198">
        <f>Sales_Entry!D3787</f>
        <v>0</v>
      </c>
      <c r="D3787" s="198" t="s">
        <v>1388</v>
      </c>
      <c r="E3787" s="198">
        <f>Sales_Entry!C3787</f>
        <v>0</v>
      </c>
      <c r="F3787" s="198">
        <f>Sales_Entry!E3787</f>
        <v>0</v>
      </c>
      <c r="G3787" s="199">
        <f>N(Sales_Entry!J3787)</f>
        <v>0</v>
      </c>
      <c r="H3787" s="199">
        <v>0</v>
      </c>
      <c r="I3787" s="199">
        <f t="shared" si="59"/>
        <v>0</v>
      </c>
      <c r="J3787" s="202"/>
      <c r="K3787" s="200" t="str" cm="1">
        <f t="array" ref="K3787">IF($C3787="","",IF(AND($C3787=Party_Statement!$C$5,$B3787&gt;=Party_Statement!$C$6,$B3787&lt;=Party_Statement!$E$6),SUMPRODUCT(($C$3:$C3787=Party_Statement!$C$5)*($B$3:$B3787&gt;=Party_Statement!$C$6)*($B$3:$B3787&lt;=Party_Statement!$E$6)),""))</f>
        <v/>
      </c>
    </row>
    <row r="3788" spans="1:11" s="64" customFormat="1" x14ac:dyDescent="0.2">
      <c r="A3788" s="196">
        <f>Sales_Entry!A3788</f>
        <v>0</v>
      </c>
      <c r="B3788" s="197">
        <f>Sales_Entry!B3788</f>
        <v>0</v>
      </c>
      <c r="C3788" s="198">
        <f>Sales_Entry!D3788</f>
        <v>0</v>
      </c>
      <c r="D3788" s="198" t="s">
        <v>1388</v>
      </c>
      <c r="E3788" s="198">
        <f>Sales_Entry!C3788</f>
        <v>0</v>
      </c>
      <c r="F3788" s="198">
        <f>Sales_Entry!E3788</f>
        <v>0</v>
      </c>
      <c r="G3788" s="199">
        <f>N(Sales_Entry!J3788)</f>
        <v>0</v>
      </c>
      <c r="H3788" s="199">
        <v>0</v>
      </c>
      <c r="I3788" s="199">
        <f t="shared" si="59"/>
        <v>0</v>
      </c>
      <c r="J3788" s="202"/>
      <c r="K3788" s="200" t="str" cm="1">
        <f t="array" ref="K3788">IF($C3788="","",IF(AND($C3788=Party_Statement!$C$5,$B3788&gt;=Party_Statement!$C$6,$B3788&lt;=Party_Statement!$E$6),SUMPRODUCT(($C$3:$C3788=Party_Statement!$C$5)*($B$3:$B3788&gt;=Party_Statement!$C$6)*($B$3:$B3788&lt;=Party_Statement!$E$6)),""))</f>
        <v/>
      </c>
    </row>
    <row r="3789" spans="1:11" s="64" customFormat="1" x14ac:dyDescent="0.2">
      <c r="A3789" s="196">
        <f>Sales_Entry!A3789</f>
        <v>0</v>
      </c>
      <c r="B3789" s="197">
        <f>Sales_Entry!B3789</f>
        <v>0</v>
      </c>
      <c r="C3789" s="198">
        <f>Sales_Entry!D3789</f>
        <v>0</v>
      </c>
      <c r="D3789" s="198" t="s">
        <v>1388</v>
      </c>
      <c r="E3789" s="198">
        <f>Sales_Entry!C3789</f>
        <v>0</v>
      </c>
      <c r="F3789" s="198">
        <f>Sales_Entry!E3789</f>
        <v>0</v>
      </c>
      <c r="G3789" s="199">
        <f>N(Sales_Entry!J3789)</f>
        <v>0</v>
      </c>
      <c r="H3789" s="199">
        <v>0</v>
      </c>
      <c r="I3789" s="199">
        <f t="shared" si="59"/>
        <v>0</v>
      </c>
      <c r="J3789" s="202"/>
      <c r="K3789" s="200" t="str" cm="1">
        <f t="array" ref="K3789">IF($C3789="","",IF(AND($C3789=Party_Statement!$C$5,$B3789&gt;=Party_Statement!$C$6,$B3789&lt;=Party_Statement!$E$6),SUMPRODUCT(($C$3:$C3789=Party_Statement!$C$5)*($B$3:$B3789&gt;=Party_Statement!$C$6)*($B$3:$B3789&lt;=Party_Statement!$E$6)),""))</f>
        <v/>
      </c>
    </row>
    <row r="3790" spans="1:11" s="64" customFormat="1" x14ac:dyDescent="0.2">
      <c r="A3790" s="196">
        <f>Sales_Entry!A3790</f>
        <v>0</v>
      </c>
      <c r="B3790" s="197">
        <f>Sales_Entry!B3790</f>
        <v>0</v>
      </c>
      <c r="C3790" s="198">
        <f>Sales_Entry!D3790</f>
        <v>0</v>
      </c>
      <c r="D3790" s="198" t="s">
        <v>1388</v>
      </c>
      <c r="E3790" s="198">
        <f>Sales_Entry!C3790</f>
        <v>0</v>
      </c>
      <c r="F3790" s="198">
        <f>Sales_Entry!E3790</f>
        <v>0</v>
      </c>
      <c r="G3790" s="199">
        <f>N(Sales_Entry!J3790)</f>
        <v>0</v>
      </c>
      <c r="H3790" s="199">
        <v>0</v>
      </c>
      <c r="I3790" s="199">
        <f t="shared" si="59"/>
        <v>0</v>
      </c>
      <c r="J3790" s="202"/>
      <c r="K3790" s="200" t="str" cm="1">
        <f t="array" ref="K3790">IF($C3790="","",IF(AND($C3790=Party_Statement!$C$5,$B3790&gt;=Party_Statement!$C$6,$B3790&lt;=Party_Statement!$E$6),SUMPRODUCT(($C$3:$C3790=Party_Statement!$C$5)*($B$3:$B3790&gt;=Party_Statement!$C$6)*($B$3:$B3790&lt;=Party_Statement!$E$6)),""))</f>
        <v/>
      </c>
    </row>
    <row r="3791" spans="1:11" s="64" customFormat="1" x14ac:dyDescent="0.2">
      <c r="A3791" s="196">
        <f>Sales_Entry!A3791</f>
        <v>0</v>
      </c>
      <c r="B3791" s="197">
        <f>Sales_Entry!B3791</f>
        <v>0</v>
      </c>
      <c r="C3791" s="198">
        <f>Sales_Entry!D3791</f>
        <v>0</v>
      </c>
      <c r="D3791" s="198" t="s">
        <v>1388</v>
      </c>
      <c r="E3791" s="198">
        <f>Sales_Entry!C3791</f>
        <v>0</v>
      </c>
      <c r="F3791" s="198">
        <f>Sales_Entry!E3791</f>
        <v>0</v>
      </c>
      <c r="G3791" s="199">
        <f>N(Sales_Entry!J3791)</f>
        <v>0</v>
      </c>
      <c r="H3791" s="199">
        <v>0</v>
      </c>
      <c r="I3791" s="199">
        <f t="shared" si="59"/>
        <v>0</v>
      </c>
      <c r="J3791" s="202"/>
      <c r="K3791" s="200" t="str" cm="1">
        <f t="array" ref="K3791">IF($C3791="","",IF(AND($C3791=Party_Statement!$C$5,$B3791&gt;=Party_Statement!$C$6,$B3791&lt;=Party_Statement!$E$6),SUMPRODUCT(($C$3:$C3791=Party_Statement!$C$5)*($B$3:$B3791&gt;=Party_Statement!$C$6)*($B$3:$B3791&lt;=Party_Statement!$E$6)),""))</f>
        <v/>
      </c>
    </row>
    <row r="3792" spans="1:11" s="64" customFormat="1" x14ac:dyDescent="0.2">
      <c r="A3792" s="196">
        <f>Sales_Entry!A3792</f>
        <v>0</v>
      </c>
      <c r="B3792" s="197">
        <f>Sales_Entry!B3792</f>
        <v>0</v>
      </c>
      <c r="C3792" s="198">
        <f>Sales_Entry!D3792</f>
        <v>0</v>
      </c>
      <c r="D3792" s="198" t="s">
        <v>1388</v>
      </c>
      <c r="E3792" s="198">
        <f>Sales_Entry!C3792</f>
        <v>0</v>
      </c>
      <c r="F3792" s="198">
        <f>Sales_Entry!E3792</f>
        <v>0</v>
      </c>
      <c r="G3792" s="199">
        <f>N(Sales_Entry!J3792)</f>
        <v>0</v>
      </c>
      <c r="H3792" s="199">
        <v>0</v>
      </c>
      <c r="I3792" s="199">
        <f t="shared" si="59"/>
        <v>0</v>
      </c>
      <c r="J3792" s="202"/>
      <c r="K3792" s="200" t="str" cm="1">
        <f t="array" ref="K3792">IF($C3792="","",IF(AND($C3792=Party_Statement!$C$5,$B3792&gt;=Party_Statement!$C$6,$B3792&lt;=Party_Statement!$E$6),SUMPRODUCT(($C$3:$C3792=Party_Statement!$C$5)*($B$3:$B3792&gt;=Party_Statement!$C$6)*($B$3:$B3792&lt;=Party_Statement!$E$6)),""))</f>
        <v/>
      </c>
    </row>
    <row r="3793" spans="1:11" s="64" customFormat="1" x14ac:dyDescent="0.2">
      <c r="A3793" s="196">
        <f>Sales_Entry!A3793</f>
        <v>0</v>
      </c>
      <c r="B3793" s="197">
        <f>Sales_Entry!B3793</f>
        <v>0</v>
      </c>
      <c r="C3793" s="198">
        <f>Sales_Entry!D3793</f>
        <v>0</v>
      </c>
      <c r="D3793" s="198" t="s">
        <v>1388</v>
      </c>
      <c r="E3793" s="198">
        <f>Sales_Entry!C3793</f>
        <v>0</v>
      </c>
      <c r="F3793" s="198">
        <f>Sales_Entry!E3793</f>
        <v>0</v>
      </c>
      <c r="G3793" s="199">
        <f>N(Sales_Entry!J3793)</f>
        <v>0</v>
      </c>
      <c r="H3793" s="199">
        <v>0</v>
      </c>
      <c r="I3793" s="199">
        <f t="shared" si="59"/>
        <v>0</v>
      </c>
      <c r="J3793" s="202"/>
      <c r="K3793" s="200" t="str" cm="1">
        <f t="array" ref="K3793">IF($C3793="","",IF(AND($C3793=Party_Statement!$C$5,$B3793&gt;=Party_Statement!$C$6,$B3793&lt;=Party_Statement!$E$6),SUMPRODUCT(($C$3:$C3793=Party_Statement!$C$5)*($B$3:$B3793&gt;=Party_Statement!$C$6)*($B$3:$B3793&lt;=Party_Statement!$E$6)),""))</f>
        <v/>
      </c>
    </row>
    <row r="3794" spans="1:11" s="64" customFormat="1" x14ac:dyDescent="0.2">
      <c r="A3794" s="196">
        <f>Sales_Entry!A3794</f>
        <v>0</v>
      </c>
      <c r="B3794" s="197">
        <f>Sales_Entry!B3794</f>
        <v>0</v>
      </c>
      <c r="C3794" s="198">
        <f>Sales_Entry!D3794</f>
        <v>0</v>
      </c>
      <c r="D3794" s="198" t="s">
        <v>1388</v>
      </c>
      <c r="E3794" s="198">
        <f>Sales_Entry!C3794</f>
        <v>0</v>
      </c>
      <c r="F3794" s="198">
        <f>Sales_Entry!E3794</f>
        <v>0</v>
      </c>
      <c r="G3794" s="199">
        <f>N(Sales_Entry!J3794)</f>
        <v>0</v>
      </c>
      <c r="H3794" s="199">
        <v>0</v>
      </c>
      <c r="I3794" s="199">
        <f t="shared" si="59"/>
        <v>0</v>
      </c>
      <c r="J3794" s="202"/>
      <c r="K3794" s="200" t="str" cm="1">
        <f t="array" ref="K3794">IF($C3794="","",IF(AND($C3794=Party_Statement!$C$5,$B3794&gt;=Party_Statement!$C$6,$B3794&lt;=Party_Statement!$E$6),SUMPRODUCT(($C$3:$C3794=Party_Statement!$C$5)*($B$3:$B3794&gt;=Party_Statement!$C$6)*($B$3:$B3794&lt;=Party_Statement!$E$6)),""))</f>
        <v/>
      </c>
    </row>
    <row r="3795" spans="1:11" s="64" customFormat="1" x14ac:dyDescent="0.2">
      <c r="A3795" s="196">
        <f>Sales_Entry!A3795</f>
        <v>0</v>
      </c>
      <c r="B3795" s="197">
        <f>Sales_Entry!B3795</f>
        <v>0</v>
      </c>
      <c r="C3795" s="198">
        <f>Sales_Entry!D3795</f>
        <v>0</v>
      </c>
      <c r="D3795" s="198" t="s">
        <v>1388</v>
      </c>
      <c r="E3795" s="198">
        <f>Sales_Entry!C3795</f>
        <v>0</v>
      </c>
      <c r="F3795" s="198">
        <f>Sales_Entry!E3795</f>
        <v>0</v>
      </c>
      <c r="G3795" s="199">
        <f>N(Sales_Entry!J3795)</f>
        <v>0</v>
      </c>
      <c r="H3795" s="199">
        <v>0</v>
      </c>
      <c r="I3795" s="199">
        <f t="shared" si="59"/>
        <v>0</v>
      </c>
      <c r="J3795" s="202"/>
      <c r="K3795" s="200" t="str" cm="1">
        <f t="array" ref="K3795">IF($C3795="","",IF(AND($C3795=Party_Statement!$C$5,$B3795&gt;=Party_Statement!$C$6,$B3795&lt;=Party_Statement!$E$6),SUMPRODUCT(($C$3:$C3795=Party_Statement!$C$5)*($B$3:$B3795&gt;=Party_Statement!$C$6)*($B$3:$B3795&lt;=Party_Statement!$E$6)),""))</f>
        <v/>
      </c>
    </row>
    <row r="3796" spans="1:11" s="64" customFormat="1" x14ac:dyDescent="0.2">
      <c r="A3796" s="196">
        <f>Sales_Entry!A3796</f>
        <v>0</v>
      </c>
      <c r="B3796" s="197">
        <f>Sales_Entry!B3796</f>
        <v>0</v>
      </c>
      <c r="C3796" s="198">
        <f>Sales_Entry!D3796</f>
        <v>0</v>
      </c>
      <c r="D3796" s="198" t="s">
        <v>1388</v>
      </c>
      <c r="E3796" s="198">
        <f>Sales_Entry!C3796</f>
        <v>0</v>
      </c>
      <c r="F3796" s="198">
        <f>Sales_Entry!E3796</f>
        <v>0</v>
      </c>
      <c r="G3796" s="199">
        <f>N(Sales_Entry!J3796)</f>
        <v>0</v>
      </c>
      <c r="H3796" s="199">
        <v>0</v>
      </c>
      <c r="I3796" s="199">
        <f t="shared" si="59"/>
        <v>0</v>
      </c>
      <c r="J3796" s="202"/>
      <c r="K3796" s="200" t="str" cm="1">
        <f t="array" ref="K3796">IF($C3796="","",IF(AND($C3796=Party_Statement!$C$5,$B3796&gt;=Party_Statement!$C$6,$B3796&lt;=Party_Statement!$E$6),SUMPRODUCT(($C$3:$C3796=Party_Statement!$C$5)*($B$3:$B3796&gt;=Party_Statement!$C$6)*($B$3:$B3796&lt;=Party_Statement!$E$6)),""))</f>
        <v/>
      </c>
    </row>
    <row r="3797" spans="1:11" s="64" customFormat="1" x14ac:dyDescent="0.2">
      <c r="A3797" s="196">
        <f>Sales_Entry!A3797</f>
        <v>0</v>
      </c>
      <c r="B3797" s="197">
        <f>Sales_Entry!B3797</f>
        <v>0</v>
      </c>
      <c r="C3797" s="198">
        <f>Sales_Entry!D3797</f>
        <v>0</v>
      </c>
      <c r="D3797" s="198" t="s">
        <v>1388</v>
      </c>
      <c r="E3797" s="198">
        <f>Sales_Entry!C3797</f>
        <v>0</v>
      </c>
      <c r="F3797" s="198">
        <f>Sales_Entry!E3797</f>
        <v>0</v>
      </c>
      <c r="G3797" s="199">
        <f>N(Sales_Entry!J3797)</f>
        <v>0</v>
      </c>
      <c r="H3797" s="199">
        <v>0</v>
      </c>
      <c r="I3797" s="199">
        <f t="shared" si="59"/>
        <v>0</v>
      </c>
      <c r="J3797" s="202"/>
      <c r="K3797" s="200" t="str" cm="1">
        <f t="array" ref="K3797">IF($C3797="","",IF(AND($C3797=Party_Statement!$C$5,$B3797&gt;=Party_Statement!$C$6,$B3797&lt;=Party_Statement!$E$6),SUMPRODUCT(($C$3:$C3797=Party_Statement!$C$5)*($B$3:$B3797&gt;=Party_Statement!$C$6)*($B$3:$B3797&lt;=Party_Statement!$E$6)),""))</f>
        <v/>
      </c>
    </row>
    <row r="3798" spans="1:11" s="64" customFormat="1" x14ac:dyDescent="0.2">
      <c r="A3798" s="196">
        <f>Sales_Entry!A3798</f>
        <v>0</v>
      </c>
      <c r="B3798" s="197">
        <f>Sales_Entry!B3798</f>
        <v>0</v>
      </c>
      <c r="C3798" s="198">
        <f>Sales_Entry!D3798</f>
        <v>0</v>
      </c>
      <c r="D3798" s="198" t="s">
        <v>1388</v>
      </c>
      <c r="E3798" s="198">
        <f>Sales_Entry!C3798</f>
        <v>0</v>
      </c>
      <c r="F3798" s="198">
        <f>Sales_Entry!E3798</f>
        <v>0</v>
      </c>
      <c r="G3798" s="199">
        <f>N(Sales_Entry!J3798)</f>
        <v>0</v>
      </c>
      <c r="H3798" s="199">
        <v>0</v>
      </c>
      <c r="I3798" s="199">
        <f t="shared" si="59"/>
        <v>0</v>
      </c>
      <c r="J3798" s="202"/>
      <c r="K3798" s="200" t="str" cm="1">
        <f t="array" ref="K3798">IF($C3798="","",IF(AND($C3798=Party_Statement!$C$5,$B3798&gt;=Party_Statement!$C$6,$B3798&lt;=Party_Statement!$E$6),SUMPRODUCT(($C$3:$C3798=Party_Statement!$C$5)*($B$3:$B3798&gt;=Party_Statement!$C$6)*($B$3:$B3798&lt;=Party_Statement!$E$6)),""))</f>
        <v/>
      </c>
    </row>
    <row r="3799" spans="1:11" s="64" customFormat="1" x14ac:dyDescent="0.2">
      <c r="A3799" s="196">
        <f>Sales_Entry!A3799</f>
        <v>0</v>
      </c>
      <c r="B3799" s="197">
        <f>Sales_Entry!B3799</f>
        <v>0</v>
      </c>
      <c r="C3799" s="198">
        <f>Sales_Entry!D3799</f>
        <v>0</v>
      </c>
      <c r="D3799" s="198" t="s">
        <v>1388</v>
      </c>
      <c r="E3799" s="198">
        <f>Sales_Entry!C3799</f>
        <v>0</v>
      </c>
      <c r="F3799" s="198">
        <f>Sales_Entry!E3799</f>
        <v>0</v>
      </c>
      <c r="G3799" s="199">
        <f>N(Sales_Entry!J3799)</f>
        <v>0</v>
      </c>
      <c r="H3799" s="199">
        <v>0</v>
      </c>
      <c r="I3799" s="199">
        <f t="shared" si="59"/>
        <v>0</v>
      </c>
      <c r="J3799" s="202"/>
      <c r="K3799" s="200" t="str" cm="1">
        <f t="array" ref="K3799">IF($C3799="","",IF(AND($C3799=Party_Statement!$C$5,$B3799&gt;=Party_Statement!$C$6,$B3799&lt;=Party_Statement!$E$6),SUMPRODUCT(($C$3:$C3799=Party_Statement!$C$5)*($B$3:$B3799&gt;=Party_Statement!$C$6)*($B$3:$B3799&lt;=Party_Statement!$E$6)),""))</f>
        <v/>
      </c>
    </row>
    <row r="3800" spans="1:11" s="64" customFormat="1" x14ac:dyDescent="0.2">
      <c r="A3800" s="196">
        <f>Sales_Entry!A3800</f>
        <v>0</v>
      </c>
      <c r="B3800" s="197">
        <f>Sales_Entry!B3800</f>
        <v>0</v>
      </c>
      <c r="C3800" s="198">
        <f>Sales_Entry!D3800</f>
        <v>0</v>
      </c>
      <c r="D3800" s="198" t="s">
        <v>1388</v>
      </c>
      <c r="E3800" s="198">
        <f>Sales_Entry!C3800</f>
        <v>0</v>
      </c>
      <c r="F3800" s="198">
        <f>Sales_Entry!E3800</f>
        <v>0</v>
      </c>
      <c r="G3800" s="199">
        <f>N(Sales_Entry!J3800)</f>
        <v>0</v>
      </c>
      <c r="H3800" s="199">
        <v>0</v>
      </c>
      <c r="I3800" s="199">
        <f t="shared" si="59"/>
        <v>0</v>
      </c>
      <c r="J3800" s="202"/>
      <c r="K3800" s="200" t="str" cm="1">
        <f t="array" ref="K3800">IF($C3800="","",IF(AND($C3800=Party_Statement!$C$5,$B3800&gt;=Party_Statement!$C$6,$B3800&lt;=Party_Statement!$E$6),SUMPRODUCT(($C$3:$C3800=Party_Statement!$C$5)*($B$3:$B3800&gt;=Party_Statement!$C$6)*($B$3:$B3800&lt;=Party_Statement!$E$6)),""))</f>
        <v/>
      </c>
    </row>
    <row r="3801" spans="1:11" s="64" customFormat="1" x14ac:dyDescent="0.2">
      <c r="A3801" s="196">
        <f>Sales_Entry!A3801</f>
        <v>0</v>
      </c>
      <c r="B3801" s="197">
        <f>Sales_Entry!B3801</f>
        <v>0</v>
      </c>
      <c r="C3801" s="198">
        <f>Sales_Entry!D3801</f>
        <v>0</v>
      </c>
      <c r="D3801" s="198" t="s">
        <v>1388</v>
      </c>
      <c r="E3801" s="198">
        <f>Sales_Entry!C3801</f>
        <v>0</v>
      </c>
      <c r="F3801" s="198">
        <f>Sales_Entry!E3801</f>
        <v>0</v>
      </c>
      <c r="G3801" s="199">
        <f>N(Sales_Entry!J3801)</f>
        <v>0</v>
      </c>
      <c r="H3801" s="199">
        <v>0</v>
      </c>
      <c r="I3801" s="199">
        <f t="shared" si="59"/>
        <v>0</v>
      </c>
      <c r="J3801" s="202"/>
      <c r="K3801" s="200" t="str" cm="1">
        <f t="array" ref="K3801">IF($C3801="","",IF(AND($C3801=Party_Statement!$C$5,$B3801&gt;=Party_Statement!$C$6,$B3801&lt;=Party_Statement!$E$6),SUMPRODUCT(($C$3:$C3801=Party_Statement!$C$5)*($B$3:$B3801&gt;=Party_Statement!$C$6)*($B$3:$B3801&lt;=Party_Statement!$E$6)),""))</f>
        <v/>
      </c>
    </row>
    <row r="3802" spans="1:11" s="64" customFormat="1" x14ac:dyDescent="0.2">
      <c r="A3802" s="196">
        <f>Sales_Entry!A3802</f>
        <v>0</v>
      </c>
      <c r="B3802" s="197">
        <f>Sales_Entry!B3802</f>
        <v>0</v>
      </c>
      <c r="C3802" s="198">
        <f>Sales_Entry!D3802</f>
        <v>0</v>
      </c>
      <c r="D3802" s="198" t="s">
        <v>1388</v>
      </c>
      <c r="E3802" s="198">
        <f>Sales_Entry!C3802</f>
        <v>0</v>
      </c>
      <c r="F3802" s="198">
        <f>Sales_Entry!E3802</f>
        <v>0</v>
      </c>
      <c r="G3802" s="199">
        <f>N(Sales_Entry!J3802)</f>
        <v>0</v>
      </c>
      <c r="H3802" s="199">
        <v>0</v>
      </c>
      <c r="I3802" s="199">
        <f t="shared" si="59"/>
        <v>0</v>
      </c>
      <c r="J3802" s="202"/>
      <c r="K3802" s="200" t="str" cm="1">
        <f t="array" ref="K3802">IF($C3802="","",IF(AND($C3802=Party_Statement!$C$5,$B3802&gt;=Party_Statement!$C$6,$B3802&lt;=Party_Statement!$E$6),SUMPRODUCT(($C$3:$C3802=Party_Statement!$C$5)*($B$3:$B3802&gt;=Party_Statement!$C$6)*($B$3:$B3802&lt;=Party_Statement!$E$6)),""))</f>
        <v/>
      </c>
    </row>
    <row r="3803" spans="1:11" s="64" customFormat="1" x14ac:dyDescent="0.2">
      <c r="A3803" s="196">
        <f>Sales_Entry!A3803</f>
        <v>0</v>
      </c>
      <c r="B3803" s="197">
        <f>Sales_Entry!B3803</f>
        <v>0</v>
      </c>
      <c r="C3803" s="198">
        <f>Sales_Entry!D3803</f>
        <v>0</v>
      </c>
      <c r="D3803" s="198" t="s">
        <v>1388</v>
      </c>
      <c r="E3803" s="198">
        <f>Sales_Entry!C3803</f>
        <v>0</v>
      </c>
      <c r="F3803" s="198">
        <f>Sales_Entry!E3803</f>
        <v>0</v>
      </c>
      <c r="G3803" s="199">
        <f>N(Sales_Entry!J3803)</f>
        <v>0</v>
      </c>
      <c r="H3803" s="199">
        <v>0</v>
      </c>
      <c r="I3803" s="199">
        <f t="shared" si="59"/>
        <v>0</v>
      </c>
      <c r="J3803" s="202"/>
      <c r="K3803" s="200" t="str" cm="1">
        <f t="array" ref="K3803">IF($C3803="","",IF(AND($C3803=Party_Statement!$C$5,$B3803&gt;=Party_Statement!$C$6,$B3803&lt;=Party_Statement!$E$6),SUMPRODUCT(($C$3:$C3803=Party_Statement!$C$5)*($B$3:$B3803&gt;=Party_Statement!$C$6)*($B$3:$B3803&lt;=Party_Statement!$E$6)),""))</f>
        <v/>
      </c>
    </row>
    <row r="3804" spans="1:11" s="64" customFormat="1" x14ac:dyDescent="0.2">
      <c r="A3804" s="196">
        <f>Sales_Entry!A3804</f>
        <v>0</v>
      </c>
      <c r="B3804" s="197">
        <f>Sales_Entry!B3804</f>
        <v>0</v>
      </c>
      <c r="C3804" s="198">
        <f>Sales_Entry!D3804</f>
        <v>0</v>
      </c>
      <c r="D3804" s="198" t="s">
        <v>1388</v>
      </c>
      <c r="E3804" s="198">
        <f>Sales_Entry!C3804</f>
        <v>0</v>
      </c>
      <c r="F3804" s="198">
        <f>Sales_Entry!E3804</f>
        <v>0</v>
      </c>
      <c r="G3804" s="199">
        <f>N(Sales_Entry!J3804)</f>
        <v>0</v>
      </c>
      <c r="H3804" s="199">
        <v>0</v>
      </c>
      <c r="I3804" s="199">
        <f t="shared" si="59"/>
        <v>0</v>
      </c>
      <c r="J3804" s="202"/>
      <c r="K3804" s="200" t="str" cm="1">
        <f t="array" ref="K3804">IF($C3804="","",IF(AND($C3804=Party_Statement!$C$5,$B3804&gt;=Party_Statement!$C$6,$B3804&lt;=Party_Statement!$E$6),SUMPRODUCT(($C$3:$C3804=Party_Statement!$C$5)*($B$3:$B3804&gt;=Party_Statement!$C$6)*($B$3:$B3804&lt;=Party_Statement!$E$6)),""))</f>
        <v/>
      </c>
    </row>
    <row r="3805" spans="1:11" s="64" customFormat="1" x14ac:dyDescent="0.2">
      <c r="A3805" s="196">
        <f>Sales_Entry!A3805</f>
        <v>0</v>
      </c>
      <c r="B3805" s="197">
        <f>Sales_Entry!B3805</f>
        <v>0</v>
      </c>
      <c r="C3805" s="198">
        <f>Sales_Entry!D3805</f>
        <v>0</v>
      </c>
      <c r="D3805" s="198" t="s">
        <v>1388</v>
      </c>
      <c r="E3805" s="198">
        <f>Sales_Entry!C3805</f>
        <v>0</v>
      </c>
      <c r="F3805" s="198">
        <f>Sales_Entry!E3805</f>
        <v>0</v>
      </c>
      <c r="G3805" s="199">
        <f>N(Sales_Entry!J3805)</f>
        <v>0</v>
      </c>
      <c r="H3805" s="199">
        <v>0</v>
      </c>
      <c r="I3805" s="199">
        <f t="shared" si="59"/>
        <v>0</v>
      </c>
      <c r="J3805" s="202"/>
      <c r="K3805" s="200" t="str" cm="1">
        <f t="array" ref="K3805">IF($C3805="","",IF(AND($C3805=Party_Statement!$C$5,$B3805&gt;=Party_Statement!$C$6,$B3805&lt;=Party_Statement!$E$6),SUMPRODUCT(($C$3:$C3805=Party_Statement!$C$5)*($B$3:$B3805&gt;=Party_Statement!$C$6)*($B$3:$B3805&lt;=Party_Statement!$E$6)),""))</f>
        <v/>
      </c>
    </row>
    <row r="3806" spans="1:11" s="64" customFormat="1" x14ac:dyDescent="0.2">
      <c r="A3806" s="196">
        <f>Sales_Entry!A3806</f>
        <v>0</v>
      </c>
      <c r="B3806" s="197">
        <f>Sales_Entry!B3806</f>
        <v>0</v>
      </c>
      <c r="C3806" s="198">
        <f>Sales_Entry!D3806</f>
        <v>0</v>
      </c>
      <c r="D3806" s="198" t="s">
        <v>1388</v>
      </c>
      <c r="E3806" s="198">
        <f>Sales_Entry!C3806</f>
        <v>0</v>
      </c>
      <c r="F3806" s="198">
        <f>Sales_Entry!E3806</f>
        <v>0</v>
      </c>
      <c r="G3806" s="199">
        <f>N(Sales_Entry!J3806)</f>
        <v>0</v>
      </c>
      <c r="H3806" s="199">
        <v>0</v>
      </c>
      <c r="I3806" s="199">
        <f t="shared" si="59"/>
        <v>0</v>
      </c>
      <c r="J3806" s="202"/>
      <c r="K3806" s="200" t="str" cm="1">
        <f t="array" ref="K3806">IF($C3806="","",IF(AND($C3806=Party_Statement!$C$5,$B3806&gt;=Party_Statement!$C$6,$B3806&lt;=Party_Statement!$E$6),SUMPRODUCT(($C$3:$C3806=Party_Statement!$C$5)*($B$3:$B3806&gt;=Party_Statement!$C$6)*($B$3:$B3806&lt;=Party_Statement!$E$6)),""))</f>
        <v/>
      </c>
    </row>
    <row r="3807" spans="1:11" s="64" customFormat="1" x14ac:dyDescent="0.2">
      <c r="A3807" s="196">
        <f>Sales_Entry!A3807</f>
        <v>0</v>
      </c>
      <c r="B3807" s="197">
        <f>Sales_Entry!B3807</f>
        <v>0</v>
      </c>
      <c r="C3807" s="198">
        <f>Sales_Entry!D3807</f>
        <v>0</v>
      </c>
      <c r="D3807" s="198" t="s">
        <v>1388</v>
      </c>
      <c r="E3807" s="198">
        <f>Sales_Entry!C3807</f>
        <v>0</v>
      </c>
      <c r="F3807" s="198">
        <f>Sales_Entry!E3807</f>
        <v>0</v>
      </c>
      <c r="G3807" s="199">
        <f>N(Sales_Entry!J3807)</f>
        <v>0</v>
      </c>
      <c r="H3807" s="199">
        <v>0</v>
      </c>
      <c r="I3807" s="199">
        <f t="shared" si="59"/>
        <v>0</v>
      </c>
      <c r="J3807" s="202"/>
      <c r="K3807" s="200" t="str" cm="1">
        <f t="array" ref="K3807">IF($C3807="","",IF(AND($C3807=Party_Statement!$C$5,$B3807&gt;=Party_Statement!$C$6,$B3807&lt;=Party_Statement!$E$6),SUMPRODUCT(($C$3:$C3807=Party_Statement!$C$5)*($B$3:$B3807&gt;=Party_Statement!$C$6)*($B$3:$B3807&lt;=Party_Statement!$E$6)),""))</f>
        <v/>
      </c>
    </row>
    <row r="3808" spans="1:11" s="64" customFormat="1" x14ac:dyDescent="0.2">
      <c r="A3808" s="196">
        <f>Sales_Entry!A3808</f>
        <v>0</v>
      </c>
      <c r="B3808" s="197">
        <f>Sales_Entry!B3808</f>
        <v>0</v>
      </c>
      <c r="C3808" s="198">
        <f>Sales_Entry!D3808</f>
        <v>0</v>
      </c>
      <c r="D3808" s="198" t="s">
        <v>1388</v>
      </c>
      <c r="E3808" s="198">
        <f>Sales_Entry!C3808</f>
        <v>0</v>
      </c>
      <c r="F3808" s="198">
        <f>Sales_Entry!E3808</f>
        <v>0</v>
      </c>
      <c r="G3808" s="199">
        <f>N(Sales_Entry!J3808)</f>
        <v>0</v>
      </c>
      <c r="H3808" s="199">
        <v>0</v>
      </c>
      <c r="I3808" s="199">
        <f t="shared" si="59"/>
        <v>0</v>
      </c>
      <c r="J3808" s="202"/>
      <c r="K3808" s="200" t="str" cm="1">
        <f t="array" ref="K3808">IF($C3808="","",IF(AND($C3808=Party_Statement!$C$5,$B3808&gt;=Party_Statement!$C$6,$B3808&lt;=Party_Statement!$E$6),SUMPRODUCT(($C$3:$C3808=Party_Statement!$C$5)*($B$3:$B3808&gt;=Party_Statement!$C$6)*($B$3:$B3808&lt;=Party_Statement!$E$6)),""))</f>
        <v/>
      </c>
    </row>
    <row r="3809" spans="1:11" s="64" customFormat="1" x14ac:dyDescent="0.2">
      <c r="A3809" s="196">
        <f>Sales_Entry!A3809</f>
        <v>0</v>
      </c>
      <c r="B3809" s="197">
        <f>Sales_Entry!B3809</f>
        <v>0</v>
      </c>
      <c r="C3809" s="198">
        <f>Sales_Entry!D3809</f>
        <v>0</v>
      </c>
      <c r="D3809" s="198" t="s">
        <v>1388</v>
      </c>
      <c r="E3809" s="198">
        <f>Sales_Entry!C3809</f>
        <v>0</v>
      </c>
      <c r="F3809" s="198">
        <f>Sales_Entry!E3809</f>
        <v>0</v>
      </c>
      <c r="G3809" s="199">
        <f>N(Sales_Entry!J3809)</f>
        <v>0</v>
      </c>
      <c r="H3809" s="199">
        <v>0</v>
      </c>
      <c r="I3809" s="199">
        <f t="shared" si="59"/>
        <v>0</v>
      </c>
      <c r="J3809" s="202"/>
      <c r="K3809" s="200" t="str" cm="1">
        <f t="array" ref="K3809">IF($C3809="","",IF(AND($C3809=Party_Statement!$C$5,$B3809&gt;=Party_Statement!$C$6,$B3809&lt;=Party_Statement!$E$6),SUMPRODUCT(($C$3:$C3809=Party_Statement!$C$5)*($B$3:$B3809&gt;=Party_Statement!$C$6)*($B$3:$B3809&lt;=Party_Statement!$E$6)),""))</f>
        <v/>
      </c>
    </row>
    <row r="3810" spans="1:11" s="64" customFormat="1" x14ac:dyDescent="0.2">
      <c r="A3810" s="196">
        <f>Sales_Entry!A3810</f>
        <v>0</v>
      </c>
      <c r="B3810" s="197">
        <f>Sales_Entry!B3810</f>
        <v>0</v>
      </c>
      <c r="C3810" s="198">
        <f>Sales_Entry!D3810</f>
        <v>0</v>
      </c>
      <c r="D3810" s="198" t="s">
        <v>1388</v>
      </c>
      <c r="E3810" s="198">
        <f>Sales_Entry!C3810</f>
        <v>0</v>
      </c>
      <c r="F3810" s="198">
        <f>Sales_Entry!E3810</f>
        <v>0</v>
      </c>
      <c r="G3810" s="199">
        <f>N(Sales_Entry!J3810)</f>
        <v>0</v>
      </c>
      <c r="H3810" s="199">
        <v>0</v>
      </c>
      <c r="I3810" s="199">
        <f t="shared" si="59"/>
        <v>0</v>
      </c>
      <c r="J3810" s="202"/>
      <c r="K3810" s="200" t="str" cm="1">
        <f t="array" ref="K3810">IF($C3810="","",IF(AND($C3810=Party_Statement!$C$5,$B3810&gt;=Party_Statement!$C$6,$B3810&lt;=Party_Statement!$E$6),SUMPRODUCT(($C$3:$C3810=Party_Statement!$C$5)*($B$3:$B3810&gt;=Party_Statement!$C$6)*($B$3:$B3810&lt;=Party_Statement!$E$6)),""))</f>
        <v/>
      </c>
    </row>
    <row r="3811" spans="1:11" s="64" customFormat="1" x14ac:dyDescent="0.2">
      <c r="A3811" s="196">
        <f>Sales_Entry!A3811</f>
        <v>0</v>
      </c>
      <c r="B3811" s="197">
        <f>Sales_Entry!B3811</f>
        <v>0</v>
      </c>
      <c r="C3811" s="198">
        <f>Sales_Entry!D3811</f>
        <v>0</v>
      </c>
      <c r="D3811" s="198" t="s">
        <v>1388</v>
      </c>
      <c r="E3811" s="198">
        <f>Sales_Entry!C3811</f>
        <v>0</v>
      </c>
      <c r="F3811" s="198">
        <f>Sales_Entry!E3811</f>
        <v>0</v>
      </c>
      <c r="G3811" s="199">
        <f>N(Sales_Entry!J3811)</f>
        <v>0</v>
      </c>
      <c r="H3811" s="199">
        <v>0</v>
      </c>
      <c r="I3811" s="199">
        <f t="shared" si="59"/>
        <v>0</v>
      </c>
      <c r="J3811" s="202"/>
      <c r="K3811" s="200" t="str" cm="1">
        <f t="array" ref="K3811">IF($C3811="","",IF(AND($C3811=Party_Statement!$C$5,$B3811&gt;=Party_Statement!$C$6,$B3811&lt;=Party_Statement!$E$6),SUMPRODUCT(($C$3:$C3811=Party_Statement!$C$5)*($B$3:$B3811&gt;=Party_Statement!$C$6)*($B$3:$B3811&lt;=Party_Statement!$E$6)),""))</f>
        <v/>
      </c>
    </row>
    <row r="3812" spans="1:11" s="64" customFormat="1" x14ac:dyDescent="0.2">
      <c r="A3812" s="196">
        <f>Sales_Entry!A3812</f>
        <v>0</v>
      </c>
      <c r="B3812" s="197">
        <f>Sales_Entry!B3812</f>
        <v>0</v>
      </c>
      <c r="C3812" s="198">
        <f>Sales_Entry!D3812</f>
        <v>0</v>
      </c>
      <c r="D3812" s="198" t="s">
        <v>1388</v>
      </c>
      <c r="E3812" s="198">
        <f>Sales_Entry!C3812</f>
        <v>0</v>
      </c>
      <c r="F3812" s="198">
        <f>Sales_Entry!E3812</f>
        <v>0</v>
      </c>
      <c r="G3812" s="199">
        <f>N(Sales_Entry!J3812)</f>
        <v>0</v>
      </c>
      <c r="H3812" s="199">
        <v>0</v>
      </c>
      <c r="I3812" s="199">
        <f t="shared" si="59"/>
        <v>0</v>
      </c>
      <c r="J3812" s="202"/>
      <c r="K3812" s="200" t="str" cm="1">
        <f t="array" ref="K3812">IF($C3812="","",IF(AND($C3812=Party_Statement!$C$5,$B3812&gt;=Party_Statement!$C$6,$B3812&lt;=Party_Statement!$E$6),SUMPRODUCT(($C$3:$C3812=Party_Statement!$C$5)*($B$3:$B3812&gt;=Party_Statement!$C$6)*($B$3:$B3812&lt;=Party_Statement!$E$6)),""))</f>
        <v/>
      </c>
    </row>
    <row r="3813" spans="1:11" s="64" customFormat="1" x14ac:dyDescent="0.2">
      <c r="A3813" s="196">
        <f>Sales_Entry!A3813</f>
        <v>0</v>
      </c>
      <c r="B3813" s="197">
        <f>Sales_Entry!B3813</f>
        <v>0</v>
      </c>
      <c r="C3813" s="198">
        <f>Sales_Entry!D3813</f>
        <v>0</v>
      </c>
      <c r="D3813" s="198" t="s">
        <v>1388</v>
      </c>
      <c r="E3813" s="198">
        <f>Sales_Entry!C3813</f>
        <v>0</v>
      </c>
      <c r="F3813" s="198">
        <f>Sales_Entry!E3813</f>
        <v>0</v>
      </c>
      <c r="G3813" s="199">
        <f>N(Sales_Entry!J3813)</f>
        <v>0</v>
      </c>
      <c r="H3813" s="199">
        <v>0</v>
      </c>
      <c r="I3813" s="199">
        <f t="shared" si="59"/>
        <v>0</v>
      </c>
      <c r="J3813" s="202"/>
      <c r="K3813" s="200" t="str" cm="1">
        <f t="array" ref="K3813">IF($C3813="","",IF(AND($C3813=Party_Statement!$C$5,$B3813&gt;=Party_Statement!$C$6,$B3813&lt;=Party_Statement!$E$6),SUMPRODUCT(($C$3:$C3813=Party_Statement!$C$5)*($B$3:$B3813&gt;=Party_Statement!$C$6)*($B$3:$B3813&lt;=Party_Statement!$E$6)),""))</f>
        <v/>
      </c>
    </row>
    <row r="3814" spans="1:11" s="64" customFormat="1" x14ac:dyDescent="0.2">
      <c r="A3814" s="196">
        <f>Sales_Entry!A3814</f>
        <v>0</v>
      </c>
      <c r="B3814" s="197">
        <f>Sales_Entry!B3814</f>
        <v>0</v>
      </c>
      <c r="C3814" s="198">
        <f>Sales_Entry!D3814</f>
        <v>0</v>
      </c>
      <c r="D3814" s="198" t="s">
        <v>1388</v>
      </c>
      <c r="E3814" s="198">
        <f>Sales_Entry!C3814</f>
        <v>0</v>
      </c>
      <c r="F3814" s="198">
        <f>Sales_Entry!E3814</f>
        <v>0</v>
      </c>
      <c r="G3814" s="199">
        <f>N(Sales_Entry!J3814)</f>
        <v>0</v>
      </c>
      <c r="H3814" s="199">
        <v>0</v>
      </c>
      <c r="I3814" s="199">
        <f t="shared" si="59"/>
        <v>0</v>
      </c>
      <c r="J3814" s="202"/>
      <c r="K3814" s="200" t="str" cm="1">
        <f t="array" ref="K3814">IF($C3814="","",IF(AND($C3814=Party_Statement!$C$5,$B3814&gt;=Party_Statement!$C$6,$B3814&lt;=Party_Statement!$E$6),SUMPRODUCT(($C$3:$C3814=Party_Statement!$C$5)*($B$3:$B3814&gt;=Party_Statement!$C$6)*($B$3:$B3814&lt;=Party_Statement!$E$6)),""))</f>
        <v/>
      </c>
    </row>
    <row r="3815" spans="1:11" s="64" customFormat="1" x14ac:dyDescent="0.2">
      <c r="A3815" s="196">
        <f>Sales_Entry!A3815</f>
        <v>0</v>
      </c>
      <c r="B3815" s="197">
        <f>Sales_Entry!B3815</f>
        <v>0</v>
      </c>
      <c r="C3815" s="198">
        <f>Sales_Entry!D3815</f>
        <v>0</v>
      </c>
      <c r="D3815" s="198" t="s">
        <v>1388</v>
      </c>
      <c r="E3815" s="198">
        <f>Sales_Entry!C3815</f>
        <v>0</v>
      </c>
      <c r="F3815" s="198">
        <f>Sales_Entry!E3815</f>
        <v>0</v>
      </c>
      <c r="G3815" s="199">
        <f>N(Sales_Entry!J3815)</f>
        <v>0</v>
      </c>
      <c r="H3815" s="199">
        <v>0</v>
      </c>
      <c r="I3815" s="199">
        <f t="shared" si="59"/>
        <v>0</v>
      </c>
      <c r="J3815" s="202"/>
      <c r="K3815" s="200" t="str" cm="1">
        <f t="array" ref="K3815">IF($C3815="","",IF(AND($C3815=Party_Statement!$C$5,$B3815&gt;=Party_Statement!$C$6,$B3815&lt;=Party_Statement!$E$6),SUMPRODUCT(($C$3:$C3815=Party_Statement!$C$5)*($B$3:$B3815&gt;=Party_Statement!$C$6)*($B$3:$B3815&lt;=Party_Statement!$E$6)),""))</f>
        <v/>
      </c>
    </row>
    <row r="3816" spans="1:11" s="64" customFormat="1" x14ac:dyDescent="0.2">
      <c r="A3816" s="196">
        <f>Sales_Entry!A3816</f>
        <v>0</v>
      </c>
      <c r="B3816" s="197">
        <f>Sales_Entry!B3816</f>
        <v>0</v>
      </c>
      <c r="C3816" s="198">
        <f>Sales_Entry!D3816</f>
        <v>0</v>
      </c>
      <c r="D3816" s="198" t="s">
        <v>1388</v>
      </c>
      <c r="E3816" s="198">
        <f>Sales_Entry!C3816</f>
        <v>0</v>
      </c>
      <c r="F3816" s="198">
        <f>Sales_Entry!E3816</f>
        <v>0</v>
      </c>
      <c r="G3816" s="199">
        <f>N(Sales_Entry!J3816)</f>
        <v>0</v>
      </c>
      <c r="H3816" s="199">
        <v>0</v>
      </c>
      <c r="I3816" s="199">
        <f t="shared" si="59"/>
        <v>0</v>
      </c>
      <c r="J3816" s="202"/>
      <c r="K3816" s="200" t="str" cm="1">
        <f t="array" ref="K3816">IF($C3816="","",IF(AND($C3816=Party_Statement!$C$5,$B3816&gt;=Party_Statement!$C$6,$B3816&lt;=Party_Statement!$E$6),SUMPRODUCT(($C$3:$C3816=Party_Statement!$C$5)*($B$3:$B3816&gt;=Party_Statement!$C$6)*($B$3:$B3816&lt;=Party_Statement!$E$6)),""))</f>
        <v/>
      </c>
    </row>
    <row r="3817" spans="1:11" s="64" customFormat="1" x14ac:dyDescent="0.2">
      <c r="A3817" s="196">
        <f>Sales_Entry!A3817</f>
        <v>0</v>
      </c>
      <c r="B3817" s="197">
        <f>Sales_Entry!B3817</f>
        <v>0</v>
      </c>
      <c r="C3817" s="198">
        <f>Sales_Entry!D3817</f>
        <v>0</v>
      </c>
      <c r="D3817" s="198" t="s">
        <v>1388</v>
      </c>
      <c r="E3817" s="198">
        <f>Sales_Entry!C3817</f>
        <v>0</v>
      </c>
      <c r="F3817" s="198">
        <f>Sales_Entry!E3817</f>
        <v>0</v>
      </c>
      <c r="G3817" s="199">
        <f>N(Sales_Entry!J3817)</f>
        <v>0</v>
      </c>
      <c r="H3817" s="199">
        <v>0</v>
      </c>
      <c r="I3817" s="199">
        <f t="shared" si="59"/>
        <v>0</v>
      </c>
      <c r="J3817" s="202"/>
      <c r="K3817" s="200" t="str" cm="1">
        <f t="array" ref="K3817">IF($C3817="","",IF(AND($C3817=Party_Statement!$C$5,$B3817&gt;=Party_Statement!$C$6,$B3817&lt;=Party_Statement!$E$6),SUMPRODUCT(($C$3:$C3817=Party_Statement!$C$5)*($B$3:$B3817&gt;=Party_Statement!$C$6)*($B$3:$B3817&lt;=Party_Statement!$E$6)),""))</f>
        <v/>
      </c>
    </row>
    <row r="3818" spans="1:11" s="64" customFormat="1" x14ac:dyDescent="0.2">
      <c r="A3818" s="196">
        <f>Sales_Entry!A3818</f>
        <v>0</v>
      </c>
      <c r="B3818" s="197">
        <f>Sales_Entry!B3818</f>
        <v>0</v>
      </c>
      <c r="C3818" s="198">
        <f>Sales_Entry!D3818</f>
        <v>0</v>
      </c>
      <c r="D3818" s="198" t="s">
        <v>1388</v>
      </c>
      <c r="E3818" s="198">
        <f>Sales_Entry!C3818</f>
        <v>0</v>
      </c>
      <c r="F3818" s="198">
        <f>Sales_Entry!E3818</f>
        <v>0</v>
      </c>
      <c r="G3818" s="199">
        <f>N(Sales_Entry!J3818)</f>
        <v>0</v>
      </c>
      <c r="H3818" s="199">
        <v>0</v>
      </c>
      <c r="I3818" s="199">
        <f t="shared" si="59"/>
        <v>0</v>
      </c>
      <c r="J3818" s="202"/>
      <c r="K3818" s="200" t="str" cm="1">
        <f t="array" ref="K3818">IF($C3818="","",IF(AND($C3818=Party_Statement!$C$5,$B3818&gt;=Party_Statement!$C$6,$B3818&lt;=Party_Statement!$E$6),SUMPRODUCT(($C$3:$C3818=Party_Statement!$C$5)*($B$3:$B3818&gt;=Party_Statement!$C$6)*($B$3:$B3818&lt;=Party_Statement!$E$6)),""))</f>
        <v/>
      </c>
    </row>
    <row r="3819" spans="1:11" s="64" customFormat="1" x14ac:dyDescent="0.2">
      <c r="A3819" s="196">
        <f>Sales_Entry!A3819</f>
        <v>0</v>
      </c>
      <c r="B3819" s="197">
        <f>Sales_Entry!B3819</f>
        <v>0</v>
      </c>
      <c r="C3819" s="198">
        <f>Sales_Entry!D3819</f>
        <v>0</v>
      </c>
      <c r="D3819" s="198" t="s">
        <v>1388</v>
      </c>
      <c r="E3819" s="198">
        <f>Sales_Entry!C3819</f>
        <v>0</v>
      </c>
      <c r="F3819" s="198">
        <f>Sales_Entry!E3819</f>
        <v>0</v>
      </c>
      <c r="G3819" s="199">
        <f>N(Sales_Entry!J3819)</f>
        <v>0</v>
      </c>
      <c r="H3819" s="199">
        <v>0</v>
      </c>
      <c r="I3819" s="199">
        <f t="shared" si="59"/>
        <v>0</v>
      </c>
      <c r="J3819" s="202"/>
      <c r="K3819" s="200" t="str" cm="1">
        <f t="array" ref="K3819">IF($C3819="","",IF(AND($C3819=Party_Statement!$C$5,$B3819&gt;=Party_Statement!$C$6,$B3819&lt;=Party_Statement!$E$6),SUMPRODUCT(($C$3:$C3819=Party_Statement!$C$5)*($B$3:$B3819&gt;=Party_Statement!$C$6)*($B$3:$B3819&lt;=Party_Statement!$E$6)),""))</f>
        <v/>
      </c>
    </row>
    <row r="3820" spans="1:11" s="64" customFormat="1" x14ac:dyDescent="0.2">
      <c r="A3820" s="196">
        <f>Sales_Entry!A3820</f>
        <v>0</v>
      </c>
      <c r="B3820" s="197">
        <f>Sales_Entry!B3820</f>
        <v>0</v>
      </c>
      <c r="C3820" s="198">
        <f>Sales_Entry!D3820</f>
        <v>0</v>
      </c>
      <c r="D3820" s="198" t="s">
        <v>1388</v>
      </c>
      <c r="E3820" s="198">
        <f>Sales_Entry!C3820</f>
        <v>0</v>
      </c>
      <c r="F3820" s="198">
        <f>Sales_Entry!E3820</f>
        <v>0</v>
      </c>
      <c r="G3820" s="199">
        <f>N(Sales_Entry!J3820)</f>
        <v>0</v>
      </c>
      <c r="H3820" s="199">
        <v>0</v>
      </c>
      <c r="I3820" s="199">
        <f t="shared" si="59"/>
        <v>0</v>
      </c>
      <c r="J3820" s="202"/>
      <c r="K3820" s="200" t="str" cm="1">
        <f t="array" ref="K3820">IF($C3820="","",IF(AND($C3820=Party_Statement!$C$5,$B3820&gt;=Party_Statement!$C$6,$B3820&lt;=Party_Statement!$E$6),SUMPRODUCT(($C$3:$C3820=Party_Statement!$C$5)*($B$3:$B3820&gt;=Party_Statement!$C$6)*($B$3:$B3820&lt;=Party_Statement!$E$6)),""))</f>
        <v/>
      </c>
    </row>
    <row r="3821" spans="1:11" s="64" customFormat="1" x14ac:dyDescent="0.2">
      <c r="A3821" s="196">
        <f>Sales_Entry!A3821</f>
        <v>0</v>
      </c>
      <c r="B3821" s="197">
        <f>Sales_Entry!B3821</f>
        <v>0</v>
      </c>
      <c r="C3821" s="198">
        <f>Sales_Entry!D3821</f>
        <v>0</v>
      </c>
      <c r="D3821" s="198" t="s">
        <v>1388</v>
      </c>
      <c r="E3821" s="198">
        <f>Sales_Entry!C3821</f>
        <v>0</v>
      </c>
      <c r="F3821" s="198">
        <f>Sales_Entry!E3821</f>
        <v>0</v>
      </c>
      <c r="G3821" s="199">
        <f>N(Sales_Entry!J3821)</f>
        <v>0</v>
      </c>
      <c r="H3821" s="199">
        <v>0</v>
      </c>
      <c r="I3821" s="199">
        <f t="shared" si="59"/>
        <v>0</v>
      </c>
      <c r="J3821" s="202"/>
      <c r="K3821" s="200" t="str" cm="1">
        <f t="array" ref="K3821">IF($C3821="","",IF(AND($C3821=Party_Statement!$C$5,$B3821&gt;=Party_Statement!$C$6,$B3821&lt;=Party_Statement!$E$6),SUMPRODUCT(($C$3:$C3821=Party_Statement!$C$5)*($B$3:$B3821&gt;=Party_Statement!$C$6)*($B$3:$B3821&lt;=Party_Statement!$E$6)),""))</f>
        <v/>
      </c>
    </row>
    <row r="3822" spans="1:11" s="64" customFormat="1" x14ac:dyDescent="0.2">
      <c r="A3822" s="196">
        <f>Sales_Entry!A3822</f>
        <v>0</v>
      </c>
      <c r="B3822" s="197">
        <f>Sales_Entry!B3822</f>
        <v>0</v>
      </c>
      <c r="C3822" s="198">
        <f>Sales_Entry!D3822</f>
        <v>0</v>
      </c>
      <c r="D3822" s="198" t="s">
        <v>1388</v>
      </c>
      <c r="E3822" s="198">
        <f>Sales_Entry!C3822</f>
        <v>0</v>
      </c>
      <c r="F3822" s="198">
        <f>Sales_Entry!E3822</f>
        <v>0</v>
      </c>
      <c r="G3822" s="199">
        <f>N(Sales_Entry!J3822)</f>
        <v>0</v>
      </c>
      <c r="H3822" s="199">
        <v>0</v>
      </c>
      <c r="I3822" s="199">
        <f t="shared" si="59"/>
        <v>0</v>
      </c>
      <c r="J3822" s="202"/>
      <c r="K3822" s="200" t="str" cm="1">
        <f t="array" ref="K3822">IF($C3822="","",IF(AND($C3822=Party_Statement!$C$5,$B3822&gt;=Party_Statement!$C$6,$B3822&lt;=Party_Statement!$E$6),SUMPRODUCT(($C$3:$C3822=Party_Statement!$C$5)*($B$3:$B3822&gt;=Party_Statement!$C$6)*($B$3:$B3822&lt;=Party_Statement!$E$6)),""))</f>
        <v/>
      </c>
    </row>
    <row r="3823" spans="1:11" s="64" customFormat="1" x14ac:dyDescent="0.2">
      <c r="A3823" s="196">
        <f>Sales_Entry!A3823</f>
        <v>0</v>
      </c>
      <c r="B3823" s="197">
        <f>Sales_Entry!B3823</f>
        <v>0</v>
      </c>
      <c r="C3823" s="198">
        <f>Sales_Entry!D3823</f>
        <v>0</v>
      </c>
      <c r="D3823" s="198" t="s">
        <v>1388</v>
      </c>
      <c r="E3823" s="198">
        <f>Sales_Entry!C3823</f>
        <v>0</v>
      </c>
      <c r="F3823" s="198">
        <f>Sales_Entry!E3823</f>
        <v>0</v>
      </c>
      <c r="G3823" s="199">
        <f>N(Sales_Entry!J3823)</f>
        <v>0</v>
      </c>
      <c r="H3823" s="199">
        <v>0</v>
      </c>
      <c r="I3823" s="199">
        <f t="shared" si="59"/>
        <v>0</v>
      </c>
      <c r="J3823" s="202"/>
      <c r="K3823" s="200" t="str" cm="1">
        <f t="array" ref="K3823">IF($C3823="","",IF(AND($C3823=Party_Statement!$C$5,$B3823&gt;=Party_Statement!$C$6,$B3823&lt;=Party_Statement!$E$6),SUMPRODUCT(($C$3:$C3823=Party_Statement!$C$5)*($B$3:$B3823&gt;=Party_Statement!$C$6)*($B$3:$B3823&lt;=Party_Statement!$E$6)),""))</f>
        <v/>
      </c>
    </row>
    <row r="3824" spans="1:11" s="64" customFormat="1" x14ac:dyDescent="0.2">
      <c r="A3824" s="196">
        <f>Sales_Entry!A3824</f>
        <v>0</v>
      </c>
      <c r="B3824" s="197">
        <f>Sales_Entry!B3824</f>
        <v>0</v>
      </c>
      <c r="C3824" s="198">
        <f>Sales_Entry!D3824</f>
        <v>0</v>
      </c>
      <c r="D3824" s="198" t="s">
        <v>1388</v>
      </c>
      <c r="E3824" s="198">
        <f>Sales_Entry!C3824</f>
        <v>0</v>
      </c>
      <c r="F3824" s="198">
        <f>Sales_Entry!E3824</f>
        <v>0</v>
      </c>
      <c r="G3824" s="199">
        <f>N(Sales_Entry!J3824)</f>
        <v>0</v>
      </c>
      <c r="H3824" s="199">
        <v>0</v>
      </c>
      <c r="I3824" s="199">
        <f t="shared" si="59"/>
        <v>0</v>
      </c>
      <c r="J3824" s="202"/>
      <c r="K3824" s="200" t="str" cm="1">
        <f t="array" ref="K3824">IF($C3824="","",IF(AND($C3824=Party_Statement!$C$5,$B3824&gt;=Party_Statement!$C$6,$B3824&lt;=Party_Statement!$E$6),SUMPRODUCT(($C$3:$C3824=Party_Statement!$C$5)*($B$3:$B3824&gt;=Party_Statement!$C$6)*($B$3:$B3824&lt;=Party_Statement!$E$6)),""))</f>
        <v/>
      </c>
    </row>
    <row r="3825" spans="1:11" s="64" customFormat="1" x14ac:dyDescent="0.2">
      <c r="A3825" s="196">
        <f>Sales_Entry!A3825</f>
        <v>0</v>
      </c>
      <c r="B3825" s="197">
        <f>Sales_Entry!B3825</f>
        <v>0</v>
      </c>
      <c r="C3825" s="198">
        <f>Sales_Entry!D3825</f>
        <v>0</v>
      </c>
      <c r="D3825" s="198" t="s">
        <v>1388</v>
      </c>
      <c r="E3825" s="198">
        <f>Sales_Entry!C3825</f>
        <v>0</v>
      </c>
      <c r="F3825" s="198">
        <f>Sales_Entry!E3825</f>
        <v>0</v>
      </c>
      <c r="G3825" s="199">
        <f>N(Sales_Entry!J3825)</f>
        <v>0</v>
      </c>
      <c r="H3825" s="199">
        <v>0</v>
      </c>
      <c r="I3825" s="199">
        <f t="shared" si="59"/>
        <v>0</v>
      </c>
      <c r="J3825" s="202"/>
      <c r="K3825" s="200" t="str" cm="1">
        <f t="array" ref="K3825">IF($C3825="","",IF(AND($C3825=Party_Statement!$C$5,$B3825&gt;=Party_Statement!$C$6,$B3825&lt;=Party_Statement!$E$6),SUMPRODUCT(($C$3:$C3825=Party_Statement!$C$5)*($B$3:$B3825&gt;=Party_Statement!$C$6)*($B$3:$B3825&lt;=Party_Statement!$E$6)),""))</f>
        <v/>
      </c>
    </row>
    <row r="3826" spans="1:11" s="64" customFormat="1" x14ac:dyDescent="0.2">
      <c r="A3826" s="196">
        <f>Sales_Entry!A3826</f>
        <v>0</v>
      </c>
      <c r="B3826" s="197">
        <f>Sales_Entry!B3826</f>
        <v>0</v>
      </c>
      <c r="C3826" s="198">
        <f>Sales_Entry!D3826</f>
        <v>0</v>
      </c>
      <c r="D3826" s="198" t="s">
        <v>1388</v>
      </c>
      <c r="E3826" s="198">
        <f>Sales_Entry!C3826</f>
        <v>0</v>
      </c>
      <c r="F3826" s="198">
        <f>Sales_Entry!E3826</f>
        <v>0</v>
      </c>
      <c r="G3826" s="199">
        <f>N(Sales_Entry!J3826)</f>
        <v>0</v>
      </c>
      <c r="H3826" s="199">
        <v>0</v>
      </c>
      <c r="I3826" s="199">
        <f t="shared" si="59"/>
        <v>0</v>
      </c>
      <c r="J3826" s="202"/>
      <c r="K3826" s="200" t="str" cm="1">
        <f t="array" ref="K3826">IF($C3826="","",IF(AND($C3826=Party_Statement!$C$5,$B3826&gt;=Party_Statement!$C$6,$B3826&lt;=Party_Statement!$E$6),SUMPRODUCT(($C$3:$C3826=Party_Statement!$C$5)*($B$3:$B3826&gt;=Party_Statement!$C$6)*($B$3:$B3826&lt;=Party_Statement!$E$6)),""))</f>
        <v/>
      </c>
    </row>
    <row r="3827" spans="1:11" s="64" customFormat="1" x14ac:dyDescent="0.2">
      <c r="A3827" s="196">
        <f>Sales_Entry!A3827</f>
        <v>0</v>
      </c>
      <c r="B3827" s="197">
        <f>Sales_Entry!B3827</f>
        <v>0</v>
      </c>
      <c r="C3827" s="198">
        <f>Sales_Entry!D3827</f>
        <v>0</v>
      </c>
      <c r="D3827" s="198" t="s">
        <v>1388</v>
      </c>
      <c r="E3827" s="198">
        <f>Sales_Entry!C3827</f>
        <v>0</v>
      </c>
      <c r="F3827" s="198">
        <f>Sales_Entry!E3827</f>
        <v>0</v>
      </c>
      <c r="G3827" s="199">
        <f>N(Sales_Entry!J3827)</f>
        <v>0</v>
      </c>
      <c r="H3827" s="199">
        <v>0</v>
      </c>
      <c r="I3827" s="199">
        <f t="shared" si="59"/>
        <v>0</v>
      </c>
      <c r="J3827" s="202"/>
      <c r="K3827" s="200" t="str" cm="1">
        <f t="array" ref="K3827">IF($C3827="","",IF(AND($C3827=Party_Statement!$C$5,$B3827&gt;=Party_Statement!$C$6,$B3827&lt;=Party_Statement!$E$6),SUMPRODUCT(($C$3:$C3827=Party_Statement!$C$5)*($B$3:$B3827&gt;=Party_Statement!$C$6)*($B$3:$B3827&lt;=Party_Statement!$E$6)),""))</f>
        <v/>
      </c>
    </row>
    <row r="3828" spans="1:11" s="64" customFormat="1" x14ac:dyDescent="0.2">
      <c r="A3828" s="196">
        <f>Sales_Entry!A3828</f>
        <v>0</v>
      </c>
      <c r="B3828" s="197">
        <f>Sales_Entry!B3828</f>
        <v>0</v>
      </c>
      <c r="C3828" s="198">
        <f>Sales_Entry!D3828</f>
        <v>0</v>
      </c>
      <c r="D3828" s="198" t="s">
        <v>1388</v>
      </c>
      <c r="E3828" s="198">
        <f>Sales_Entry!C3828</f>
        <v>0</v>
      </c>
      <c r="F3828" s="198">
        <f>Sales_Entry!E3828</f>
        <v>0</v>
      </c>
      <c r="G3828" s="199">
        <f>N(Sales_Entry!J3828)</f>
        <v>0</v>
      </c>
      <c r="H3828" s="199">
        <v>0</v>
      </c>
      <c r="I3828" s="199">
        <f t="shared" si="59"/>
        <v>0</v>
      </c>
      <c r="J3828" s="202"/>
      <c r="K3828" s="200" t="str" cm="1">
        <f t="array" ref="K3828">IF($C3828="","",IF(AND($C3828=Party_Statement!$C$5,$B3828&gt;=Party_Statement!$C$6,$B3828&lt;=Party_Statement!$E$6),SUMPRODUCT(($C$3:$C3828=Party_Statement!$C$5)*($B$3:$B3828&gt;=Party_Statement!$C$6)*($B$3:$B3828&lt;=Party_Statement!$E$6)),""))</f>
        <v/>
      </c>
    </row>
    <row r="3829" spans="1:11" s="64" customFormat="1" x14ac:dyDescent="0.2">
      <c r="A3829" s="196">
        <f>Sales_Entry!A3829</f>
        <v>0</v>
      </c>
      <c r="B3829" s="197">
        <f>Sales_Entry!B3829</f>
        <v>0</v>
      </c>
      <c r="C3829" s="198">
        <f>Sales_Entry!D3829</f>
        <v>0</v>
      </c>
      <c r="D3829" s="198" t="s">
        <v>1388</v>
      </c>
      <c r="E3829" s="198">
        <f>Sales_Entry!C3829</f>
        <v>0</v>
      </c>
      <c r="F3829" s="198">
        <f>Sales_Entry!E3829</f>
        <v>0</v>
      </c>
      <c r="G3829" s="199">
        <f>N(Sales_Entry!J3829)</f>
        <v>0</v>
      </c>
      <c r="H3829" s="199">
        <v>0</v>
      </c>
      <c r="I3829" s="199">
        <f t="shared" si="59"/>
        <v>0</v>
      </c>
      <c r="J3829" s="202"/>
      <c r="K3829" s="200" t="str" cm="1">
        <f t="array" ref="K3829">IF($C3829="","",IF(AND($C3829=Party_Statement!$C$5,$B3829&gt;=Party_Statement!$C$6,$B3829&lt;=Party_Statement!$E$6),SUMPRODUCT(($C$3:$C3829=Party_Statement!$C$5)*($B$3:$B3829&gt;=Party_Statement!$C$6)*($B$3:$B3829&lt;=Party_Statement!$E$6)),""))</f>
        <v/>
      </c>
    </row>
    <row r="3830" spans="1:11" s="64" customFormat="1" x14ac:dyDescent="0.2">
      <c r="A3830" s="196">
        <f>Sales_Entry!A3830</f>
        <v>0</v>
      </c>
      <c r="B3830" s="197">
        <f>Sales_Entry!B3830</f>
        <v>0</v>
      </c>
      <c r="C3830" s="198">
        <f>Sales_Entry!D3830</f>
        <v>0</v>
      </c>
      <c r="D3830" s="198" t="s">
        <v>1388</v>
      </c>
      <c r="E3830" s="198">
        <f>Sales_Entry!C3830</f>
        <v>0</v>
      </c>
      <c r="F3830" s="198">
        <f>Sales_Entry!E3830</f>
        <v>0</v>
      </c>
      <c r="G3830" s="199">
        <f>N(Sales_Entry!J3830)</f>
        <v>0</v>
      </c>
      <c r="H3830" s="199">
        <v>0</v>
      </c>
      <c r="I3830" s="199">
        <f t="shared" si="59"/>
        <v>0</v>
      </c>
      <c r="J3830" s="202"/>
      <c r="K3830" s="200" t="str" cm="1">
        <f t="array" ref="K3830">IF($C3830="","",IF(AND($C3830=Party_Statement!$C$5,$B3830&gt;=Party_Statement!$C$6,$B3830&lt;=Party_Statement!$E$6),SUMPRODUCT(($C$3:$C3830=Party_Statement!$C$5)*($B$3:$B3830&gt;=Party_Statement!$C$6)*($B$3:$B3830&lt;=Party_Statement!$E$6)),""))</f>
        <v/>
      </c>
    </row>
    <row r="3831" spans="1:11" s="64" customFormat="1" x14ac:dyDescent="0.2">
      <c r="A3831" s="196">
        <f>Sales_Entry!A3831</f>
        <v>0</v>
      </c>
      <c r="B3831" s="197">
        <f>Sales_Entry!B3831</f>
        <v>0</v>
      </c>
      <c r="C3831" s="198">
        <f>Sales_Entry!D3831</f>
        <v>0</v>
      </c>
      <c r="D3831" s="198" t="s">
        <v>1388</v>
      </c>
      <c r="E3831" s="198">
        <f>Sales_Entry!C3831</f>
        <v>0</v>
      </c>
      <c r="F3831" s="198">
        <f>Sales_Entry!E3831</f>
        <v>0</v>
      </c>
      <c r="G3831" s="199">
        <f>N(Sales_Entry!J3831)</f>
        <v>0</v>
      </c>
      <c r="H3831" s="199">
        <v>0</v>
      </c>
      <c r="I3831" s="199">
        <f t="shared" si="59"/>
        <v>0</v>
      </c>
      <c r="J3831" s="202"/>
      <c r="K3831" s="200" t="str" cm="1">
        <f t="array" ref="K3831">IF($C3831="","",IF(AND($C3831=Party_Statement!$C$5,$B3831&gt;=Party_Statement!$C$6,$B3831&lt;=Party_Statement!$E$6),SUMPRODUCT(($C$3:$C3831=Party_Statement!$C$5)*($B$3:$B3831&gt;=Party_Statement!$C$6)*($B$3:$B3831&lt;=Party_Statement!$E$6)),""))</f>
        <v/>
      </c>
    </row>
    <row r="3832" spans="1:11" s="64" customFormat="1" x14ac:dyDescent="0.2">
      <c r="A3832" s="196">
        <f>Sales_Entry!A3832</f>
        <v>0</v>
      </c>
      <c r="B3832" s="197">
        <f>Sales_Entry!B3832</f>
        <v>0</v>
      </c>
      <c r="C3832" s="198">
        <f>Sales_Entry!D3832</f>
        <v>0</v>
      </c>
      <c r="D3832" s="198" t="s">
        <v>1388</v>
      </c>
      <c r="E3832" s="198">
        <f>Sales_Entry!C3832</f>
        <v>0</v>
      </c>
      <c r="F3832" s="198">
        <f>Sales_Entry!E3832</f>
        <v>0</v>
      </c>
      <c r="G3832" s="199">
        <f>N(Sales_Entry!J3832)</f>
        <v>0</v>
      </c>
      <c r="H3832" s="199">
        <v>0</v>
      </c>
      <c r="I3832" s="199">
        <f t="shared" si="59"/>
        <v>0</v>
      </c>
      <c r="J3832" s="202"/>
      <c r="K3832" s="200" t="str" cm="1">
        <f t="array" ref="K3832">IF($C3832="","",IF(AND($C3832=Party_Statement!$C$5,$B3832&gt;=Party_Statement!$C$6,$B3832&lt;=Party_Statement!$E$6),SUMPRODUCT(($C$3:$C3832=Party_Statement!$C$5)*($B$3:$B3832&gt;=Party_Statement!$C$6)*($B$3:$B3832&lt;=Party_Statement!$E$6)),""))</f>
        <v/>
      </c>
    </row>
    <row r="3833" spans="1:11" s="64" customFormat="1" x14ac:dyDescent="0.2">
      <c r="A3833" s="196">
        <f>Sales_Entry!A3833</f>
        <v>0</v>
      </c>
      <c r="B3833" s="197">
        <f>Sales_Entry!B3833</f>
        <v>0</v>
      </c>
      <c r="C3833" s="198">
        <f>Sales_Entry!D3833</f>
        <v>0</v>
      </c>
      <c r="D3833" s="198" t="s">
        <v>1388</v>
      </c>
      <c r="E3833" s="198">
        <f>Sales_Entry!C3833</f>
        <v>0</v>
      </c>
      <c r="F3833" s="198">
        <f>Sales_Entry!E3833</f>
        <v>0</v>
      </c>
      <c r="G3833" s="199">
        <f>N(Sales_Entry!J3833)</f>
        <v>0</v>
      </c>
      <c r="H3833" s="199">
        <v>0</v>
      </c>
      <c r="I3833" s="199">
        <f t="shared" si="59"/>
        <v>0</v>
      </c>
      <c r="J3833" s="202"/>
      <c r="K3833" s="200" t="str" cm="1">
        <f t="array" ref="K3833">IF($C3833="","",IF(AND($C3833=Party_Statement!$C$5,$B3833&gt;=Party_Statement!$C$6,$B3833&lt;=Party_Statement!$E$6),SUMPRODUCT(($C$3:$C3833=Party_Statement!$C$5)*($B$3:$B3833&gt;=Party_Statement!$C$6)*($B$3:$B3833&lt;=Party_Statement!$E$6)),""))</f>
        <v/>
      </c>
    </row>
    <row r="3834" spans="1:11" s="64" customFormat="1" x14ac:dyDescent="0.2">
      <c r="A3834" s="196">
        <f>Sales_Entry!A3834</f>
        <v>0</v>
      </c>
      <c r="B3834" s="197">
        <f>Sales_Entry!B3834</f>
        <v>0</v>
      </c>
      <c r="C3834" s="198">
        <f>Sales_Entry!D3834</f>
        <v>0</v>
      </c>
      <c r="D3834" s="198" t="s">
        <v>1388</v>
      </c>
      <c r="E3834" s="198">
        <f>Sales_Entry!C3834</f>
        <v>0</v>
      </c>
      <c r="F3834" s="198">
        <f>Sales_Entry!E3834</f>
        <v>0</v>
      </c>
      <c r="G3834" s="199">
        <f>N(Sales_Entry!J3834)</f>
        <v>0</v>
      </c>
      <c r="H3834" s="199">
        <v>0</v>
      </c>
      <c r="I3834" s="199">
        <f t="shared" si="59"/>
        <v>0</v>
      </c>
      <c r="J3834" s="202"/>
      <c r="K3834" s="200" t="str" cm="1">
        <f t="array" ref="K3834">IF($C3834="","",IF(AND($C3834=Party_Statement!$C$5,$B3834&gt;=Party_Statement!$C$6,$B3834&lt;=Party_Statement!$E$6),SUMPRODUCT(($C$3:$C3834=Party_Statement!$C$5)*($B$3:$B3834&gt;=Party_Statement!$C$6)*($B$3:$B3834&lt;=Party_Statement!$E$6)),""))</f>
        <v/>
      </c>
    </row>
    <row r="3835" spans="1:11" s="64" customFormat="1" x14ac:dyDescent="0.2">
      <c r="A3835" s="196">
        <f>Sales_Entry!A3835</f>
        <v>0</v>
      </c>
      <c r="B3835" s="197">
        <f>Sales_Entry!B3835</f>
        <v>0</v>
      </c>
      <c r="C3835" s="198">
        <f>Sales_Entry!D3835</f>
        <v>0</v>
      </c>
      <c r="D3835" s="198" t="s">
        <v>1388</v>
      </c>
      <c r="E3835" s="198">
        <f>Sales_Entry!C3835</f>
        <v>0</v>
      </c>
      <c r="F3835" s="198">
        <f>Sales_Entry!E3835</f>
        <v>0</v>
      </c>
      <c r="G3835" s="199">
        <f>N(Sales_Entry!J3835)</f>
        <v>0</v>
      </c>
      <c r="H3835" s="199">
        <v>0</v>
      </c>
      <c r="I3835" s="199">
        <f t="shared" si="59"/>
        <v>0</v>
      </c>
      <c r="J3835" s="202"/>
      <c r="K3835" s="200" t="str" cm="1">
        <f t="array" ref="K3835">IF($C3835="","",IF(AND($C3835=Party_Statement!$C$5,$B3835&gt;=Party_Statement!$C$6,$B3835&lt;=Party_Statement!$E$6),SUMPRODUCT(($C$3:$C3835=Party_Statement!$C$5)*($B$3:$B3835&gt;=Party_Statement!$C$6)*($B$3:$B3835&lt;=Party_Statement!$E$6)),""))</f>
        <v/>
      </c>
    </row>
    <row r="3836" spans="1:11" s="64" customFormat="1" x14ac:dyDescent="0.2">
      <c r="A3836" s="196">
        <f>Sales_Entry!A3836</f>
        <v>0</v>
      </c>
      <c r="B3836" s="197">
        <f>Sales_Entry!B3836</f>
        <v>0</v>
      </c>
      <c r="C3836" s="198">
        <f>Sales_Entry!D3836</f>
        <v>0</v>
      </c>
      <c r="D3836" s="198" t="s">
        <v>1388</v>
      </c>
      <c r="E3836" s="198">
        <f>Sales_Entry!C3836</f>
        <v>0</v>
      </c>
      <c r="F3836" s="198">
        <f>Sales_Entry!E3836</f>
        <v>0</v>
      </c>
      <c r="G3836" s="199">
        <f>N(Sales_Entry!J3836)</f>
        <v>0</v>
      </c>
      <c r="H3836" s="199">
        <v>0</v>
      </c>
      <c r="I3836" s="199">
        <f t="shared" si="59"/>
        <v>0</v>
      </c>
      <c r="J3836" s="202"/>
      <c r="K3836" s="200" t="str" cm="1">
        <f t="array" ref="K3836">IF($C3836="","",IF(AND($C3836=Party_Statement!$C$5,$B3836&gt;=Party_Statement!$C$6,$B3836&lt;=Party_Statement!$E$6),SUMPRODUCT(($C$3:$C3836=Party_Statement!$C$5)*($B$3:$B3836&gt;=Party_Statement!$C$6)*($B$3:$B3836&lt;=Party_Statement!$E$6)),""))</f>
        <v/>
      </c>
    </row>
    <row r="3837" spans="1:11" s="64" customFormat="1" x14ac:dyDescent="0.2">
      <c r="A3837" s="196">
        <f>Sales_Entry!A3837</f>
        <v>0</v>
      </c>
      <c r="B3837" s="197">
        <f>Sales_Entry!B3837</f>
        <v>0</v>
      </c>
      <c r="C3837" s="198">
        <f>Sales_Entry!D3837</f>
        <v>0</v>
      </c>
      <c r="D3837" s="198" t="s">
        <v>1388</v>
      </c>
      <c r="E3837" s="198">
        <f>Sales_Entry!C3837</f>
        <v>0</v>
      </c>
      <c r="F3837" s="198">
        <f>Sales_Entry!E3837</f>
        <v>0</v>
      </c>
      <c r="G3837" s="199">
        <f>N(Sales_Entry!J3837)</f>
        <v>0</v>
      </c>
      <c r="H3837" s="199">
        <v>0</v>
      </c>
      <c r="I3837" s="199">
        <f t="shared" si="59"/>
        <v>0</v>
      </c>
      <c r="J3837" s="202"/>
      <c r="K3837" s="200" t="str" cm="1">
        <f t="array" ref="K3837">IF($C3837="","",IF(AND($C3837=Party_Statement!$C$5,$B3837&gt;=Party_Statement!$C$6,$B3837&lt;=Party_Statement!$E$6),SUMPRODUCT(($C$3:$C3837=Party_Statement!$C$5)*($B$3:$B3837&gt;=Party_Statement!$C$6)*($B$3:$B3837&lt;=Party_Statement!$E$6)),""))</f>
        <v/>
      </c>
    </row>
    <row r="3838" spans="1:11" s="64" customFormat="1" x14ac:dyDescent="0.2">
      <c r="A3838" s="196">
        <f>Sales_Entry!A3838</f>
        <v>0</v>
      </c>
      <c r="B3838" s="197">
        <f>Sales_Entry!B3838</f>
        <v>0</v>
      </c>
      <c r="C3838" s="198">
        <f>Sales_Entry!D3838</f>
        <v>0</v>
      </c>
      <c r="D3838" s="198" t="s">
        <v>1388</v>
      </c>
      <c r="E3838" s="198">
        <f>Sales_Entry!C3838</f>
        <v>0</v>
      </c>
      <c r="F3838" s="198">
        <f>Sales_Entry!E3838</f>
        <v>0</v>
      </c>
      <c r="G3838" s="199">
        <f>N(Sales_Entry!J3838)</f>
        <v>0</v>
      </c>
      <c r="H3838" s="199">
        <v>0</v>
      </c>
      <c r="I3838" s="199">
        <f t="shared" si="59"/>
        <v>0</v>
      </c>
      <c r="J3838" s="202"/>
      <c r="K3838" s="200" t="str" cm="1">
        <f t="array" ref="K3838">IF($C3838="","",IF(AND($C3838=Party_Statement!$C$5,$B3838&gt;=Party_Statement!$C$6,$B3838&lt;=Party_Statement!$E$6),SUMPRODUCT(($C$3:$C3838=Party_Statement!$C$5)*($B$3:$B3838&gt;=Party_Statement!$C$6)*($B$3:$B3838&lt;=Party_Statement!$E$6)),""))</f>
        <v/>
      </c>
    </row>
    <row r="3839" spans="1:11" s="64" customFormat="1" x14ac:dyDescent="0.2">
      <c r="A3839" s="196">
        <f>Sales_Entry!A3839</f>
        <v>0</v>
      </c>
      <c r="B3839" s="197">
        <f>Sales_Entry!B3839</f>
        <v>0</v>
      </c>
      <c r="C3839" s="198">
        <f>Sales_Entry!D3839</f>
        <v>0</v>
      </c>
      <c r="D3839" s="198" t="s">
        <v>1388</v>
      </c>
      <c r="E3839" s="198">
        <f>Sales_Entry!C3839</f>
        <v>0</v>
      </c>
      <c r="F3839" s="198">
        <f>Sales_Entry!E3839</f>
        <v>0</v>
      </c>
      <c r="G3839" s="199">
        <f>N(Sales_Entry!J3839)</f>
        <v>0</v>
      </c>
      <c r="H3839" s="199">
        <v>0</v>
      </c>
      <c r="I3839" s="199">
        <f t="shared" si="59"/>
        <v>0</v>
      </c>
      <c r="J3839" s="202"/>
      <c r="K3839" s="200" t="str" cm="1">
        <f t="array" ref="K3839">IF($C3839="","",IF(AND($C3839=Party_Statement!$C$5,$B3839&gt;=Party_Statement!$C$6,$B3839&lt;=Party_Statement!$E$6),SUMPRODUCT(($C$3:$C3839=Party_Statement!$C$5)*($B$3:$B3839&gt;=Party_Statement!$C$6)*($B$3:$B3839&lt;=Party_Statement!$E$6)),""))</f>
        <v/>
      </c>
    </row>
    <row r="3840" spans="1:11" s="64" customFormat="1" x14ac:dyDescent="0.2">
      <c r="A3840" s="196">
        <f>Sales_Entry!A3840</f>
        <v>0</v>
      </c>
      <c r="B3840" s="197">
        <f>Sales_Entry!B3840</f>
        <v>0</v>
      </c>
      <c r="C3840" s="198">
        <f>Sales_Entry!D3840</f>
        <v>0</v>
      </c>
      <c r="D3840" s="198" t="s">
        <v>1388</v>
      </c>
      <c r="E3840" s="198">
        <f>Sales_Entry!C3840</f>
        <v>0</v>
      </c>
      <c r="F3840" s="198">
        <f>Sales_Entry!E3840</f>
        <v>0</v>
      </c>
      <c r="G3840" s="199">
        <f>N(Sales_Entry!J3840)</f>
        <v>0</v>
      </c>
      <c r="H3840" s="199">
        <v>0</v>
      </c>
      <c r="I3840" s="199">
        <f t="shared" si="59"/>
        <v>0</v>
      </c>
      <c r="J3840" s="202"/>
      <c r="K3840" s="200" t="str" cm="1">
        <f t="array" ref="K3840">IF($C3840="","",IF(AND($C3840=Party_Statement!$C$5,$B3840&gt;=Party_Statement!$C$6,$B3840&lt;=Party_Statement!$E$6),SUMPRODUCT(($C$3:$C3840=Party_Statement!$C$5)*($B$3:$B3840&gt;=Party_Statement!$C$6)*($B$3:$B3840&lt;=Party_Statement!$E$6)),""))</f>
        <v/>
      </c>
    </row>
    <row r="3841" spans="1:11" s="64" customFormat="1" x14ac:dyDescent="0.2">
      <c r="A3841" s="196">
        <f>Sales_Entry!A3841</f>
        <v>0</v>
      </c>
      <c r="B3841" s="197">
        <f>Sales_Entry!B3841</f>
        <v>0</v>
      </c>
      <c r="C3841" s="198">
        <f>Sales_Entry!D3841</f>
        <v>0</v>
      </c>
      <c r="D3841" s="198" t="s">
        <v>1388</v>
      </c>
      <c r="E3841" s="198">
        <f>Sales_Entry!C3841</f>
        <v>0</v>
      </c>
      <c r="F3841" s="198">
        <f>Sales_Entry!E3841</f>
        <v>0</v>
      </c>
      <c r="G3841" s="199">
        <f>N(Sales_Entry!J3841)</f>
        <v>0</v>
      </c>
      <c r="H3841" s="199">
        <v>0</v>
      </c>
      <c r="I3841" s="199">
        <f t="shared" si="59"/>
        <v>0</v>
      </c>
      <c r="J3841" s="202"/>
      <c r="K3841" s="200" t="str" cm="1">
        <f t="array" ref="K3841">IF($C3841="","",IF(AND($C3841=Party_Statement!$C$5,$B3841&gt;=Party_Statement!$C$6,$B3841&lt;=Party_Statement!$E$6),SUMPRODUCT(($C$3:$C3841=Party_Statement!$C$5)*($B$3:$B3841&gt;=Party_Statement!$C$6)*($B$3:$B3841&lt;=Party_Statement!$E$6)),""))</f>
        <v/>
      </c>
    </row>
    <row r="3842" spans="1:11" s="64" customFormat="1" x14ac:dyDescent="0.2">
      <c r="A3842" s="196">
        <f>Sales_Entry!A3842</f>
        <v>0</v>
      </c>
      <c r="B3842" s="197">
        <f>Sales_Entry!B3842</f>
        <v>0</v>
      </c>
      <c r="C3842" s="198">
        <f>Sales_Entry!D3842</f>
        <v>0</v>
      </c>
      <c r="D3842" s="198" t="s">
        <v>1388</v>
      </c>
      <c r="E3842" s="198">
        <f>Sales_Entry!C3842</f>
        <v>0</v>
      </c>
      <c r="F3842" s="198">
        <f>Sales_Entry!E3842</f>
        <v>0</v>
      </c>
      <c r="G3842" s="199">
        <f>N(Sales_Entry!J3842)</f>
        <v>0</v>
      </c>
      <c r="H3842" s="199">
        <v>0</v>
      </c>
      <c r="I3842" s="199">
        <f t="shared" si="59"/>
        <v>0</v>
      </c>
      <c r="J3842" s="202"/>
      <c r="K3842" s="200" t="str" cm="1">
        <f t="array" ref="K3842">IF($C3842="","",IF(AND($C3842=Party_Statement!$C$5,$B3842&gt;=Party_Statement!$C$6,$B3842&lt;=Party_Statement!$E$6),SUMPRODUCT(($C$3:$C3842=Party_Statement!$C$5)*($B$3:$B3842&gt;=Party_Statement!$C$6)*($B$3:$B3842&lt;=Party_Statement!$E$6)),""))</f>
        <v/>
      </c>
    </row>
    <row r="3843" spans="1:11" s="64" customFormat="1" x14ac:dyDescent="0.2">
      <c r="A3843" s="196">
        <f>Sales_Entry!A3843</f>
        <v>0</v>
      </c>
      <c r="B3843" s="197">
        <f>Sales_Entry!B3843</f>
        <v>0</v>
      </c>
      <c r="C3843" s="198">
        <f>Sales_Entry!D3843</f>
        <v>0</v>
      </c>
      <c r="D3843" s="198" t="s">
        <v>1388</v>
      </c>
      <c r="E3843" s="198">
        <f>Sales_Entry!C3843</f>
        <v>0</v>
      </c>
      <c r="F3843" s="198">
        <f>Sales_Entry!E3843</f>
        <v>0</v>
      </c>
      <c r="G3843" s="199">
        <f>N(Sales_Entry!J3843)</f>
        <v>0</v>
      </c>
      <c r="H3843" s="199">
        <v>0</v>
      </c>
      <c r="I3843" s="199">
        <f t="shared" si="59"/>
        <v>0</v>
      </c>
      <c r="J3843" s="202"/>
      <c r="K3843" s="200" t="str" cm="1">
        <f t="array" ref="K3843">IF($C3843="","",IF(AND($C3843=Party_Statement!$C$5,$B3843&gt;=Party_Statement!$C$6,$B3843&lt;=Party_Statement!$E$6),SUMPRODUCT(($C$3:$C3843=Party_Statement!$C$5)*($B$3:$B3843&gt;=Party_Statement!$C$6)*($B$3:$B3843&lt;=Party_Statement!$E$6)),""))</f>
        <v/>
      </c>
    </row>
    <row r="3844" spans="1:11" s="64" customFormat="1" x14ac:dyDescent="0.2">
      <c r="A3844" s="196">
        <f>Sales_Entry!A3844</f>
        <v>0</v>
      </c>
      <c r="B3844" s="197">
        <f>Sales_Entry!B3844</f>
        <v>0</v>
      </c>
      <c r="C3844" s="198">
        <f>Sales_Entry!D3844</f>
        <v>0</v>
      </c>
      <c r="D3844" s="198" t="s">
        <v>1388</v>
      </c>
      <c r="E3844" s="198">
        <f>Sales_Entry!C3844</f>
        <v>0</v>
      </c>
      <c r="F3844" s="198">
        <f>Sales_Entry!E3844</f>
        <v>0</v>
      </c>
      <c r="G3844" s="199">
        <f>N(Sales_Entry!J3844)</f>
        <v>0</v>
      </c>
      <c r="H3844" s="199">
        <v>0</v>
      </c>
      <c r="I3844" s="199">
        <f t="shared" ref="I3844:I3907" si="60">IF($C3844="","",$G3844-$H3844)</f>
        <v>0</v>
      </c>
      <c r="J3844" s="202"/>
      <c r="K3844" s="200" t="str" cm="1">
        <f t="array" ref="K3844">IF($C3844="","",IF(AND($C3844=Party_Statement!$C$5,$B3844&gt;=Party_Statement!$C$6,$B3844&lt;=Party_Statement!$E$6),SUMPRODUCT(($C$3:$C3844=Party_Statement!$C$5)*($B$3:$B3844&gt;=Party_Statement!$C$6)*($B$3:$B3844&lt;=Party_Statement!$E$6)),""))</f>
        <v/>
      </c>
    </row>
    <row r="3845" spans="1:11" s="64" customFormat="1" x14ac:dyDescent="0.2">
      <c r="A3845" s="196">
        <f>Sales_Entry!A3845</f>
        <v>0</v>
      </c>
      <c r="B3845" s="197">
        <f>Sales_Entry!B3845</f>
        <v>0</v>
      </c>
      <c r="C3845" s="198">
        <f>Sales_Entry!D3845</f>
        <v>0</v>
      </c>
      <c r="D3845" s="198" t="s">
        <v>1388</v>
      </c>
      <c r="E3845" s="198">
        <f>Sales_Entry!C3845</f>
        <v>0</v>
      </c>
      <c r="F3845" s="198">
        <f>Sales_Entry!E3845</f>
        <v>0</v>
      </c>
      <c r="G3845" s="199">
        <f>N(Sales_Entry!J3845)</f>
        <v>0</v>
      </c>
      <c r="H3845" s="199">
        <v>0</v>
      </c>
      <c r="I3845" s="199">
        <f t="shared" si="60"/>
        <v>0</v>
      </c>
      <c r="J3845" s="202"/>
      <c r="K3845" s="200" t="str" cm="1">
        <f t="array" ref="K3845">IF($C3845="","",IF(AND($C3845=Party_Statement!$C$5,$B3845&gt;=Party_Statement!$C$6,$B3845&lt;=Party_Statement!$E$6),SUMPRODUCT(($C$3:$C3845=Party_Statement!$C$5)*($B$3:$B3845&gt;=Party_Statement!$C$6)*($B$3:$B3845&lt;=Party_Statement!$E$6)),""))</f>
        <v/>
      </c>
    </row>
    <row r="3846" spans="1:11" s="64" customFormat="1" x14ac:dyDescent="0.2">
      <c r="A3846" s="196">
        <f>Sales_Entry!A3846</f>
        <v>0</v>
      </c>
      <c r="B3846" s="197">
        <f>Sales_Entry!B3846</f>
        <v>0</v>
      </c>
      <c r="C3846" s="198">
        <f>Sales_Entry!D3846</f>
        <v>0</v>
      </c>
      <c r="D3846" s="198" t="s">
        <v>1388</v>
      </c>
      <c r="E3846" s="198">
        <f>Sales_Entry!C3846</f>
        <v>0</v>
      </c>
      <c r="F3846" s="198">
        <f>Sales_Entry!E3846</f>
        <v>0</v>
      </c>
      <c r="G3846" s="199">
        <f>N(Sales_Entry!J3846)</f>
        <v>0</v>
      </c>
      <c r="H3846" s="199">
        <v>0</v>
      </c>
      <c r="I3846" s="199">
        <f t="shared" si="60"/>
        <v>0</v>
      </c>
      <c r="J3846" s="202"/>
      <c r="K3846" s="200" t="str" cm="1">
        <f t="array" ref="K3846">IF($C3846="","",IF(AND($C3846=Party_Statement!$C$5,$B3846&gt;=Party_Statement!$C$6,$B3846&lt;=Party_Statement!$E$6),SUMPRODUCT(($C$3:$C3846=Party_Statement!$C$5)*($B$3:$B3846&gt;=Party_Statement!$C$6)*($B$3:$B3846&lt;=Party_Statement!$E$6)),""))</f>
        <v/>
      </c>
    </row>
    <row r="3847" spans="1:11" s="64" customFormat="1" x14ac:dyDescent="0.2">
      <c r="A3847" s="196">
        <f>Sales_Entry!A3847</f>
        <v>0</v>
      </c>
      <c r="B3847" s="197">
        <f>Sales_Entry!B3847</f>
        <v>0</v>
      </c>
      <c r="C3847" s="198">
        <f>Sales_Entry!D3847</f>
        <v>0</v>
      </c>
      <c r="D3847" s="198" t="s">
        <v>1388</v>
      </c>
      <c r="E3847" s="198">
        <f>Sales_Entry!C3847</f>
        <v>0</v>
      </c>
      <c r="F3847" s="198">
        <f>Sales_Entry!E3847</f>
        <v>0</v>
      </c>
      <c r="G3847" s="199">
        <f>N(Sales_Entry!J3847)</f>
        <v>0</v>
      </c>
      <c r="H3847" s="199">
        <v>0</v>
      </c>
      <c r="I3847" s="199">
        <f t="shared" si="60"/>
        <v>0</v>
      </c>
      <c r="J3847" s="202"/>
      <c r="K3847" s="200" t="str" cm="1">
        <f t="array" ref="K3847">IF($C3847="","",IF(AND($C3847=Party_Statement!$C$5,$B3847&gt;=Party_Statement!$C$6,$B3847&lt;=Party_Statement!$E$6),SUMPRODUCT(($C$3:$C3847=Party_Statement!$C$5)*($B$3:$B3847&gt;=Party_Statement!$C$6)*($B$3:$B3847&lt;=Party_Statement!$E$6)),""))</f>
        <v/>
      </c>
    </row>
    <row r="3848" spans="1:11" s="64" customFormat="1" x14ac:dyDescent="0.2">
      <c r="A3848" s="196">
        <f>Sales_Entry!A3848</f>
        <v>0</v>
      </c>
      <c r="B3848" s="197">
        <f>Sales_Entry!B3848</f>
        <v>0</v>
      </c>
      <c r="C3848" s="198">
        <f>Sales_Entry!D3848</f>
        <v>0</v>
      </c>
      <c r="D3848" s="198" t="s">
        <v>1388</v>
      </c>
      <c r="E3848" s="198">
        <f>Sales_Entry!C3848</f>
        <v>0</v>
      </c>
      <c r="F3848" s="198">
        <f>Sales_Entry!E3848</f>
        <v>0</v>
      </c>
      <c r="G3848" s="199">
        <f>N(Sales_Entry!J3848)</f>
        <v>0</v>
      </c>
      <c r="H3848" s="199">
        <v>0</v>
      </c>
      <c r="I3848" s="199">
        <f t="shared" si="60"/>
        <v>0</v>
      </c>
      <c r="J3848" s="202"/>
      <c r="K3848" s="200" t="str" cm="1">
        <f t="array" ref="K3848">IF($C3848="","",IF(AND($C3848=Party_Statement!$C$5,$B3848&gt;=Party_Statement!$C$6,$B3848&lt;=Party_Statement!$E$6),SUMPRODUCT(($C$3:$C3848=Party_Statement!$C$5)*($B$3:$B3848&gt;=Party_Statement!$C$6)*($B$3:$B3848&lt;=Party_Statement!$E$6)),""))</f>
        <v/>
      </c>
    </row>
    <row r="3849" spans="1:11" s="64" customFormat="1" x14ac:dyDescent="0.2">
      <c r="A3849" s="196">
        <f>Sales_Entry!A3849</f>
        <v>0</v>
      </c>
      <c r="B3849" s="197">
        <f>Sales_Entry!B3849</f>
        <v>0</v>
      </c>
      <c r="C3849" s="198">
        <f>Sales_Entry!D3849</f>
        <v>0</v>
      </c>
      <c r="D3849" s="198" t="s">
        <v>1388</v>
      </c>
      <c r="E3849" s="198">
        <f>Sales_Entry!C3849</f>
        <v>0</v>
      </c>
      <c r="F3849" s="198">
        <f>Sales_Entry!E3849</f>
        <v>0</v>
      </c>
      <c r="G3849" s="199">
        <f>N(Sales_Entry!J3849)</f>
        <v>0</v>
      </c>
      <c r="H3849" s="199">
        <v>0</v>
      </c>
      <c r="I3849" s="199">
        <f t="shared" si="60"/>
        <v>0</v>
      </c>
      <c r="J3849" s="202"/>
      <c r="K3849" s="200" t="str" cm="1">
        <f t="array" ref="K3849">IF($C3849="","",IF(AND($C3849=Party_Statement!$C$5,$B3849&gt;=Party_Statement!$C$6,$B3849&lt;=Party_Statement!$E$6),SUMPRODUCT(($C$3:$C3849=Party_Statement!$C$5)*($B$3:$B3849&gt;=Party_Statement!$C$6)*($B$3:$B3849&lt;=Party_Statement!$E$6)),""))</f>
        <v/>
      </c>
    </row>
    <row r="3850" spans="1:11" s="64" customFormat="1" x14ac:dyDescent="0.2">
      <c r="A3850" s="196">
        <f>Sales_Entry!A3850</f>
        <v>0</v>
      </c>
      <c r="B3850" s="197">
        <f>Sales_Entry!B3850</f>
        <v>0</v>
      </c>
      <c r="C3850" s="198">
        <f>Sales_Entry!D3850</f>
        <v>0</v>
      </c>
      <c r="D3850" s="198" t="s">
        <v>1388</v>
      </c>
      <c r="E3850" s="198">
        <f>Sales_Entry!C3850</f>
        <v>0</v>
      </c>
      <c r="F3850" s="198">
        <f>Sales_Entry!E3850</f>
        <v>0</v>
      </c>
      <c r="G3850" s="199">
        <f>N(Sales_Entry!J3850)</f>
        <v>0</v>
      </c>
      <c r="H3850" s="199">
        <v>0</v>
      </c>
      <c r="I3850" s="199">
        <f t="shared" si="60"/>
        <v>0</v>
      </c>
      <c r="J3850" s="202"/>
      <c r="K3850" s="200" t="str" cm="1">
        <f t="array" ref="K3850">IF($C3850="","",IF(AND($C3850=Party_Statement!$C$5,$B3850&gt;=Party_Statement!$C$6,$B3850&lt;=Party_Statement!$E$6),SUMPRODUCT(($C$3:$C3850=Party_Statement!$C$5)*($B$3:$B3850&gt;=Party_Statement!$C$6)*($B$3:$B3850&lt;=Party_Statement!$E$6)),""))</f>
        <v/>
      </c>
    </row>
    <row r="3851" spans="1:11" s="64" customFormat="1" x14ac:dyDescent="0.2">
      <c r="A3851" s="196">
        <f>Sales_Entry!A3851</f>
        <v>0</v>
      </c>
      <c r="B3851" s="197">
        <f>Sales_Entry!B3851</f>
        <v>0</v>
      </c>
      <c r="C3851" s="198">
        <f>Sales_Entry!D3851</f>
        <v>0</v>
      </c>
      <c r="D3851" s="198" t="s">
        <v>1388</v>
      </c>
      <c r="E3851" s="198">
        <f>Sales_Entry!C3851</f>
        <v>0</v>
      </c>
      <c r="F3851" s="198">
        <f>Sales_Entry!E3851</f>
        <v>0</v>
      </c>
      <c r="G3851" s="199">
        <f>N(Sales_Entry!J3851)</f>
        <v>0</v>
      </c>
      <c r="H3851" s="199">
        <v>0</v>
      </c>
      <c r="I3851" s="199">
        <f t="shared" si="60"/>
        <v>0</v>
      </c>
      <c r="J3851" s="202"/>
      <c r="K3851" s="200" t="str" cm="1">
        <f t="array" ref="K3851">IF($C3851="","",IF(AND($C3851=Party_Statement!$C$5,$B3851&gt;=Party_Statement!$C$6,$B3851&lt;=Party_Statement!$E$6),SUMPRODUCT(($C$3:$C3851=Party_Statement!$C$5)*($B$3:$B3851&gt;=Party_Statement!$C$6)*($B$3:$B3851&lt;=Party_Statement!$E$6)),""))</f>
        <v/>
      </c>
    </row>
    <row r="3852" spans="1:11" s="64" customFormat="1" x14ac:dyDescent="0.2">
      <c r="A3852" s="196">
        <f>Sales_Entry!A3852</f>
        <v>0</v>
      </c>
      <c r="B3852" s="197">
        <f>Sales_Entry!B3852</f>
        <v>0</v>
      </c>
      <c r="C3852" s="198">
        <f>Sales_Entry!D3852</f>
        <v>0</v>
      </c>
      <c r="D3852" s="198" t="s">
        <v>1388</v>
      </c>
      <c r="E3852" s="198">
        <f>Sales_Entry!C3852</f>
        <v>0</v>
      </c>
      <c r="F3852" s="198">
        <f>Sales_Entry!E3852</f>
        <v>0</v>
      </c>
      <c r="G3852" s="199">
        <f>N(Sales_Entry!J3852)</f>
        <v>0</v>
      </c>
      <c r="H3852" s="199">
        <v>0</v>
      </c>
      <c r="I3852" s="199">
        <f t="shared" si="60"/>
        <v>0</v>
      </c>
      <c r="J3852" s="202"/>
      <c r="K3852" s="200" t="str" cm="1">
        <f t="array" ref="K3852">IF($C3852="","",IF(AND($C3852=Party_Statement!$C$5,$B3852&gt;=Party_Statement!$C$6,$B3852&lt;=Party_Statement!$E$6),SUMPRODUCT(($C$3:$C3852=Party_Statement!$C$5)*($B$3:$B3852&gt;=Party_Statement!$C$6)*($B$3:$B3852&lt;=Party_Statement!$E$6)),""))</f>
        <v/>
      </c>
    </row>
    <row r="3853" spans="1:11" s="64" customFormat="1" x14ac:dyDescent="0.2">
      <c r="A3853" s="196">
        <f>Sales_Entry!A3853</f>
        <v>0</v>
      </c>
      <c r="B3853" s="197">
        <f>Sales_Entry!B3853</f>
        <v>0</v>
      </c>
      <c r="C3853" s="198">
        <f>Sales_Entry!D3853</f>
        <v>0</v>
      </c>
      <c r="D3853" s="198" t="s">
        <v>1388</v>
      </c>
      <c r="E3853" s="198">
        <f>Sales_Entry!C3853</f>
        <v>0</v>
      </c>
      <c r="F3853" s="198">
        <f>Sales_Entry!E3853</f>
        <v>0</v>
      </c>
      <c r="G3853" s="199">
        <f>N(Sales_Entry!J3853)</f>
        <v>0</v>
      </c>
      <c r="H3853" s="199">
        <v>0</v>
      </c>
      <c r="I3853" s="199">
        <f t="shared" si="60"/>
        <v>0</v>
      </c>
      <c r="J3853" s="202"/>
      <c r="K3853" s="200" t="str" cm="1">
        <f t="array" ref="K3853">IF($C3853="","",IF(AND($C3853=Party_Statement!$C$5,$B3853&gt;=Party_Statement!$C$6,$B3853&lt;=Party_Statement!$E$6),SUMPRODUCT(($C$3:$C3853=Party_Statement!$C$5)*($B$3:$B3853&gt;=Party_Statement!$C$6)*($B$3:$B3853&lt;=Party_Statement!$E$6)),""))</f>
        <v/>
      </c>
    </row>
    <row r="3854" spans="1:11" s="64" customFormat="1" x14ac:dyDescent="0.2">
      <c r="A3854" s="196">
        <f>Sales_Entry!A3854</f>
        <v>0</v>
      </c>
      <c r="B3854" s="197">
        <f>Sales_Entry!B3854</f>
        <v>0</v>
      </c>
      <c r="C3854" s="198">
        <f>Sales_Entry!D3854</f>
        <v>0</v>
      </c>
      <c r="D3854" s="198" t="s">
        <v>1388</v>
      </c>
      <c r="E3854" s="198">
        <f>Sales_Entry!C3854</f>
        <v>0</v>
      </c>
      <c r="F3854" s="198">
        <f>Sales_Entry!E3854</f>
        <v>0</v>
      </c>
      <c r="G3854" s="199">
        <f>N(Sales_Entry!J3854)</f>
        <v>0</v>
      </c>
      <c r="H3854" s="199">
        <v>0</v>
      </c>
      <c r="I3854" s="199">
        <f t="shared" si="60"/>
        <v>0</v>
      </c>
      <c r="J3854" s="202"/>
      <c r="K3854" s="200" t="str" cm="1">
        <f t="array" ref="K3854">IF($C3854="","",IF(AND($C3854=Party_Statement!$C$5,$B3854&gt;=Party_Statement!$C$6,$B3854&lt;=Party_Statement!$E$6),SUMPRODUCT(($C$3:$C3854=Party_Statement!$C$5)*($B$3:$B3854&gt;=Party_Statement!$C$6)*($B$3:$B3854&lt;=Party_Statement!$E$6)),""))</f>
        <v/>
      </c>
    </row>
    <row r="3855" spans="1:11" s="64" customFormat="1" x14ac:dyDescent="0.2">
      <c r="A3855" s="196">
        <f>Sales_Entry!A3855</f>
        <v>0</v>
      </c>
      <c r="B3855" s="197">
        <f>Sales_Entry!B3855</f>
        <v>0</v>
      </c>
      <c r="C3855" s="198">
        <f>Sales_Entry!D3855</f>
        <v>0</v>
      </c>
      <c r="D3855" s="198" t="s">
        <v>1388</v>
      </c>
      <c r="E3855" s="198">
        <f>Sales_Entry!C3855</f>
        <v>0</v>
      </c>
      <c r="F3855" s="198">
        <f>Sales_Entry!E3855</f>
        <v>0</v>
      </c>
      <c r="G3855" s="199">
        <f>N(Sales_Entry!J3855)</f>
        <v>0</v>
      </c>
      <c r="H3855" s="199">
        <v>0</v>
      </c>
      <c r="I3855" s="199">
        <f t="shared" si="60"/>
        <v>0</v>
      </c>
      <c r="J3855" s="202"/>
      <c r="K3855" s="200" t="str" cm="1">
        <f t="array" ref="K3855">IF($C3855="","",IF(AND($C3855=Party_Statement!$C$5,$B3855&gt;=Party_Statement!$C$6,$B3855&lt;=Party_Statement!$E$6),SUMPRODUCT(($C$3:$C3855=Party_Statement!$C$5)*($B$3:$B3855&gt;=Party_Statement!$C$6)*($B$3:$B3855&lt;=Party_Statement!$E$6)),""))</f>
        <v/>
      </c>
    </row>
    <row r="3856" spans="1:11" s="64" customFormat="1" x14ac:dyDescent="0.2">
      <c r="A3856" s="196">
        <f>Sales_Entry!A3856</f>
        <v>0</v>
      </c>
      <c r="B3856" s="197">
        <f>Sales_Entry!B3856</f>
        <v>0</v>
      </c>
      <c r="C3856" s="198">
        <f>Sales_Entry!D3856</f>
        <v>0</v>
      </c>
      <c r="D3856" s="198" t="s">
        <v>1388</v>
      </c>
      <c r="E3856" s="198">
        <f>Sales_Entry!C3856</f>
        <v>0</v>
      </c>
      <c r="F3856" s="198">
        <f>Sales_Entry!E3856</f>
        <v>0</v>
      </c>
      <c r="G3856" s="199">
        <f>N(Sales_Entry!J3856)</f>
        <v>0</v>
      </c>
      <c r="H3856" s="199">
        <v>0</v>
      </c>
      <c r="I3856" s="199">
        <f t="shared" si="60"/>
        <v>0</v>
      </c>
      <c r="J3856" s="202"/>
      <c r="K3856" s="200" t="str" cm="1">
        <f t="array" ref="K3856">IF($C3856="","",IF(AND($C3856=Party_Statement!$C$5,$B3856&gt;=Party_Statement!$C$6,$B3856&lt;=Party_Statement!$E$6),SUMPRODUCT(($C$3:$C3856=Party_Statement!$C$5)*($B$3:$B3856&gt;=Party_Statement!$C$6)*($B$3:$B3856&lt;=Party_Statement!$E$6)),""))</f>
        <v/>
      </c>
    </row>
    <row r="3857" spans="1:11" s="64" customFormat="1" x14ac:dyDescent="0.2">
      <c r="A3857" s="196">
        <f>Sales_Entry!A3857</f>
        <v>0</v>
      </c>
      <c r="B3857" s="197">
        <f>Sales_Entry!B3857</f>
        <v>0</v>
      </c>
      <c r="C3857" s="198">
        <f>Sales_Entry!D3857</f>
        <v>0</v>
      </c>
      <c r="D3857" s="198" t="s">
        <v>1388</v>
      </c>
      <c r="E3857" s="198">
        <f>Sales_Entry!C3857</f>
        <v>0</v>
      </c>
      <c r="F3857" s="198">
        <f>Sales_Entry!E3857</f>
        <v>0</v>
      </c>
      <c r="G3857" s="199">
        <f>N(Sales_Entry!J3857)</f>
        <v>0</v>
      </c>
      <c r="H3857" s="199">
        <v>0</v>
      </c>
      <c r="I3857" s="199">
        <f t="shared" si="60"/>
        <v>0</v>
      </c>
      <c r="J3857" s="202"/>
      <c r="K3857" s="200" t="str" cm="1">
        <f t="array" ref="K3857">IF($C3857="","",IF(AND($C3857=Party_Statement!$C$5,$B3857&gt;=Party_Statement!$C$6,$B3857&lt;=Party_Statement!$E$6),SUMPRODUCT(($C$3:$C3857=Party_Statement!$C$5)*($B$3:$B3857&gt;=Party_Statement!$C$6)*($B$3:$B3857&lt;=Party_Statement!$E$6)),""))</f>
        <v/>
      </c>
    </row>
    <row r="3858" spans="1:11" s="64" customFormat="1" x14ac:dyDescent="0.2">
      <c r="A3858" s="196">
        <f>Sales_Entry!A3858</f>
        <v>0</v>
      </c>
      <c r="B3858" s="197">
        <f>Sales_Entry!B3858</f>
        <v>0</v>
      </c>
      <c r="C3858" s="198">
        <f>Sales_Entry!D3858</f>
        <v>0</v>
      </c>
      <c r="D3858" s="198" t="s">
        <v>1388</v>
      </c>
      <c r="E3858" s="198">
        <f>Sales_Entry!C3858</f>
        <v>0</v>
      </c>
      <c r="F3858" s="198">
        <f>Sales_Entry!E3858</f>
        <v>0</v>
      </c>
      <c r="G3858" s="199">
        <f>N(Sales_Entry!J3858)</f>
        <v>0</v>
      </c>
      <c r="H3858" s="199">
        <v>0</v>
      </c>
      <c r="I3858" s="199">
        <f t="shared" si="60"/>
        <v>0</v>
      </c>
      <c r="J3858" s="202"/>
      <c r="K3858" s="200" t="str" cm="1">
        <f t="array" ref="K3858">IF($C3858="","",IF(AND($C3858=Party_Statement!$C$5,$B3858&gt;=Party_Statement!$C$6,$B3858&lt;=Party_Statement!$E$6),SUMPRODUCT(($C$3:$C3858=Party_Statement!$C$5)*($B$3:$B3858&gt;=Party_Statement!$C$6)*($B$3:$B3858&lt;=Party_Statement!$E$6)),""))</f>
        <v/>
      </c>
    </row>
    <row r="3859" spans="1:11" s="64" customFormat="1" x14ac:dyDescent="0.2">
      <c r="A3859" s="196">
        <f>Sales_Entry!A3859</f>
        <v>0</v>
      </c>
      <c r="B3859" s="197">
        <f>Sales_Entry!B3859</f>
        <v>0</v>
      </c>
      <c r="C3859" s="198">
        <f>Sales_Entry!D3859</f>
        <v>0</v>
      </c>
      <c r="D3859" s="198" t="s">
        <v>1388</v>
      </c>
      <c r="E3859" s="198">
        <f>Sales_Entry!C3859</f>
        <v>0</v>
      </c>
      <c r="F3859" s="198">
        <f>Sales_Entry!E3859</f>
        <v>0</v>
      </c>
      <c r="G3859" s="199">
        <f>N(Sales_Entry!J3859)</f>
        <v>0</v>
      </c>
      <c r="H3859" s="199">
        <v>0</v>
      </c>
      <c r="I3859" s="199">
        <f t="shared" si="60"/>
        <v>0</v>
      </c>
      <c r="J3859" s="202"/>
      <c r="K3859" s="200" t="str" cm="1">
        <f t="array" ref="K3859">IF($C3859="","",IF(AND($C3859=Party_Statement!$C$5,$B3859&gt;=Party_Statement!$C$6,$B3859&lt;=Party_Statement!$E$6),SUMPRODUCT(($C$3:$C3859=Party_Statement!$C$5)*($B$3:$B3859&gt;=Party_Statement!$C$6)*($B$3:$B3859&lt;=Party_Statement!$E$6)),""))</f>
        <v/>
      </c>
    </row>
    <row r="3860" spans="1:11" s="64" customFormat="1" x14ac:dyDescent="0.2">
      <c r="A3860" s="196">
        <f>Sales_Entry!A3860</f>
        <v>0</v>
      </c>
      <c r="B3860" s="197">
        <f>Sales_Entry!B3860</f>
        <v>0</v>
      </c>
      <c r="C3860" s="198">
        <f>Sales_Entry!D3860</f>
        <v>0</v>
      </c>
      <c r="D3860" s="198" t="s">
        <v>1388</v>
      </c>
      <c r="E3860" s="198">
        <f>Sales_Entry!C3860</f>
        <v>0</v>
      </c>
      <c r="F3860" s="198">
        <f>Sales_Entry!E3860</f>
        <v>0</v>
      </c>
      <c r="G3860" s="199">
        <f>N(Sales_Entry!J3860)</f>
        <v>0</v>
      </c>
      <c r="H3860" s="199">
        <v>0</v>
      </c>
      <c r="I3860" s="199">
        <f t="shared" si="60"/>
        <v>0</v>
      </c>
      <c r="J3860" s="202"/>
      <c r="K3860" s="200" t="str" cm="1">
        <f t="array" ref="K3860">IF($C3860="","",IF(AND($C3860=Party_Statement!$C$5,$B3860&gt;=Party_Statement!$C$6,$B3860&lt;=Party_Statement!$E$6),SUMPRODUCT(($C$3:$C3860=Party_Statement!$C$5)*($B$3:$B3860&gt;=Party_Statement!$C$6)*($B$3:$B3860&lt;=Party_Statement!$E$6)),""))</f>
        <v/>
      </c>
    </row>
    <row r="3861" spans="1:11" s="64" customFormat="1" x14ac:dyDescent="0.2">
      <c r="A3861" s="196">
        <f>Sales_Entry!A3861</f>
        <v>0</v>
      </c>
      <c r="B3861" s="197">
        <f>Sales_Entry!B3861</f>
        <v>0</v>
      </c>
      <c r="C3861" s="198">
        <f>Sales_Entry!D3861</f>
        <v>0</v>
      </c>
      <c r="D3861" s="198" t="s">
        <v>1388</v>
      </c>
      <c r="E3861" s="198">
        <f>Sales_Entry!C3861</f>
        <v>0</v>
      </c>
      <c r="F3861" s="198">
        <f>Sales_Entry!E3861</f>
        <v>0</v>
      </c>
      <c r="G3861" s="199">
        <f>N(Sales_Entry!J3861)</f>
        <v>0</v>
      </c>
      <c r="H3861" s="199">
        <v>0</v>
      </c>
      <c r="I3861" s="199">
        <f t="shared" si="60"/>
        <v>0</v>
      </c>
      <c r="J3861" s="202"/>
      <c r="K3861" s="200" t="str" cm="1">
        <f t="array" ref="K3861">IF($C3861="","",IF(AND($C3861=Party_Statement!$C$5,$B3861&gt;=Party_Statement!$C$6,$B3861&lt;=Party_Statement!$E$6),SUMPRODUCT(($C$3:$C3861=Party_Statement!$C$5)*($B$3:$B3861&gt;=Party_Statement!$C$6)*($B$3:$B3861&lt;=Party_Statement!$E$6)),""))</f>
        <v/>
      </c>
    </row>
    <row r="3862" spans="1:11" s="64" customFormat="1" x14ac:dyDescent="0.2">
      <c r="A3862" s="196">
        <f>Sales_Entry!A3862</f>
        <v>0</v>
      </c>
      <c r="B3862" s="197">
        <f>Sales_Entry!B3862</f>
        <v>0</v>
      </c>
      <c r="C3862" s="198">
        <f>Sales_Entry!D3862</f>
        <v>0</v>
      </c>
      <c r="D3862" s="198" t="s">
        <v>1388</v>
      </c>
      <c r="E3862" s="198">
        <f>Sales_Entry!C3862</f>
        <v>0</v>
      </c>
      <c r="F3862" s="198">
        <f>Sales_Entry!E3862</f>
        <v>0</v>
      </c>
      <c r="G3862" s="199">
        <f>N(Sales_Entry!J3862)</f>
        <v>0</v>
      </c>
      <c r="H3862" s="199">
        <v>0</v>
      </c>
      <c r="I3862" s="199">
        <f t="shared" si="60"/>
        <v>0</v>
      </c>
      <c r="J3862" s="202"/>
      <c r="K3862" s="200" t="str" cm="1">
        <f t="array" ref="K3862">IF($C3862="","",IF(AND($C3862=Party_Statement!$C$5,$B3862&gt;=Party_Statement!$C$6,$B3862&lt;=Party_Statement!$E$6),SUMPRODUCT(($C$3:$C3862=Party_Statement!$C$5)*($B$3:$B3862&gt;=Party_Statement!$C$6)*($B$3:$B3862&lt;=Party_Statement!$E$6)),""))</f>
        <v/>
      </c>
    </row>
    <row r="3863" spans="1:11" s="64" customFormat="1" x14ac:dyDescent="0.2">
      <c r="A3863" s="196">
        <f>Sales_Entry!A3863</f>
        <v>0</v>
      </c>
      <c r="B3863" s="197">
        <f>Sales_Entry!B3863</f>
        <v>0</v>
      </c>
      <c r="C3863" s="198">
        <f>Sales_Entry!D3863</f>
        <v>0</v>
      </c>
      <c r="D3863" s="198" t="s">
        <v>1388</v>
      </c>
      <c r="E3863" s="198">
        <f>Sales_Entry!C3863</f>
        <v>0</v>
      </c>
      <c r="F3863" s="198">
        <f>Sales_Entry!E3863</f>
        <v>0</v>
      </c>
      <c r="G3863" s="199">
        <f>N(Sales_Entry!J3863)</f>
        <v>0</v>
      </c>
      <c r="H3863" s="199">
        <v>0</v>
      </c>
      <c r="I3863" s="199">
        <f t="shared" si="60"/>
        <v>0</v>
      </c>
      <c r="J3863" s="202"/>
      <c r="K3863" s="200" t="str" cm="1">
        <f t="array" ref="K3863">IF($C3863="","",IF(AND($C3863=Party_Statement!$C$5,$B3863&gt;=Party_Statement!$C$6,$B3863&lt;=Party_Statement!$E$6),SUMPRODUCT(($C$3:$C3863=Party_Statement!$C$5)*($B$3:$B3863&gt;=Party_Statement!$C$6)*($B$3:$B3863&lt;=Party_Statement!$E$6)),""))</f>
        <v/>
      </c>
    </row>
    <row r="3864" spans="1:11" s="64" customFormat="1" x14ac:dyDescent="0.2">
      <c r="A3864" s="196">
        <f>Sales_Entry!A3864</f>
        <v>0</v>
      </c>
      <c r="B3864" s="197">
        <f>Sales_Entry!B3864</f>
        <v>0</v>
      </c>
      <c r="C3864" s="198">
        <f>Sales_Entry!D3864</f>
        <v>0</v>
      </c>
      <c r="D3864" s="198" t="s">
        <v>1388</v>
      </c>
      <c r="E3864" s="198">
        <f>Sales_Entry!C3864</f>
        <v>0</v>
      </c>
      <c r="F3864" s="198">
        <f>Sales_Entry!E3864</f>
        <v>0</v>
      </c>
      <c r="G3864" s="199">
        <f>N(Sales_Entry!J3864)</f>
        <v>0</v>
      </c>
      <c r="H3864" s="199">
        <v>0</v>
      </c>
      <c r="I3864" s="199">
        <f t="shared" si="60"/>
        <v>0</v>
      </c>
      <c r="J3864" s="202"/>
      <c r="K3864" s="200" t="str" cm="1">
        <f t="array" ref="K3864">IF($C3864="","",IF(AND($C3864=Party_Statement!$C$5,$B3864&gt;=Party_Statement!$C$6,$B3864&lt;=Party_Statement!$E$6),SUMPRODUCT(($C$3:$C3864=Party_Statement!$C$5)*($B$3:$B3864&gt;=Party_Statement!$C$6)*($B$3:$B3864&lt;=Party_Statement!$E$6)),""))</f>
        <v/>
      </c>
    </row>
    <row r="3865" spans="1:11" s="64" customFormat="1" x14ac:dyDescent="0.2">
      <c r="A3865" s="196">
        <f>Sales_Entry!A3865</f>
        <v>0</v>
      </c>
      <c r="B3865" s="197">
        <f>Sales_Entry!B3865</f>
        <v>0</v>
      </c>
      <c r="C3865" s="198">
        <f>Sales_Entry!D3865</f>
        <v>0</v>
      </c>
      <c r="D3865" s="198" t="s">
        <v>1388</v>
      </c>
      <c r="E3865" s="198">
        <f>Sales_Entry!C3865</f>
        <v>0</v>
      </c>
      <c r="F3865" s="198">
        <f>Sales_Entry!E3865</f>
        <v>0</v>
      </c>
      <c r="G3865" s="199">
        <f>N(Sales_Entry!J3865)</f>
        <v>0</v>
      </c>
      <c r="H3865" s="199">
        <v>0</v>
      </c>
      <c r="I3865" s="199">
        <f t="shared" si="60"/>
        <v>0</v>
      </c>
      <c r="J3865" s="202"/>
      <c r="K3865" s="200" t="str" cm="1">
        <f t="array" ref="K3865">IF($C3865="","",IF(AND($C3865=Party_Statement!$C$5,$B3865&gt;=Party_Statement!$C$6,$B3865&lt;=Party_Statement!$E$6),SUMPRODUCT(($C$3:$C3865=Party_Statement!$C$5)*($B$3:$B3865&gt;=Party_Statement!$C$6)*($B$3:$B3865&lt;=Party_Statement!$E$6)),""))</f>
        <v/>
      </c>
    </row>
    <row r="3866" spans="1:11" s="64" customFormat="1" x14ac:dyDescent="0.2">
      <c r="A3866" s="196">
        <f>Sales_Entry!A3866</f>
        <v>0</v>
      </c>
      <c r="B3866" s="197">
        <f>Sales_Entry!B3866</f>
        <v>0</v>
      </c>
      <c r="C3866" s="198">
        <f>Sales_Entry!D3866</f>
        <v>0</v>
      </c>
      <c r="D3866" s="198" t="s">
        <v>1388</v>
      </c>
      <c r="E3866" s="198">
        <f>Sales_Entry!C3866</f>
        <v>0</v>
      </c>
      <c r="F3866" s="198">
        <f>Sales_Entry!E3866</f>
        <v>0</v>
      </c>
      <c r="G3866" s="199">
        <f>N(Sales_Entry!J3866)</f>
        <v>0</v>
      </c>
      <c r="H3866" s="199">
        <v>0</v>
      </c>
      <c r="I3866" s="199">
        <f t="shared" si="60"/>
        <v>0</v>
      </c>
      <c r="J3866" s="202"/>
      <c r="K3866" s="200" t="str" cm="1">
        <f t="array" ref="K3866">IF($C3866="","",IF(AND($C3866=Party_Statement!$C$5,$B3866&gt;=Party_Statement!$C$6,$B3866&lt;=Party_Statement!$E$6),SUMPRODUCT(($C$3:$C3866=Party_Statement!$C$5)*($B$3:$B3866&gt;=Party_Statement!$C$6)*($B$3:$B3866&lt;=Party_Statement!$E$6)),""))</f>
        <v/>
      </c>
    </row>
    <row r="3867" spans="1:11" s="64" customFormat="1" x14ac:dyDescent="0.2">
      <c r="A3867" s="196">
        <f>Sales_Entry!A3867</f>
        <v>0</v>
      </c>
      <c r="B3867" s="197">
        <f>Sales_Entry!B3867</f>
        <v>0</v>
      </c>
      <c r="C3867" s="198">
        <f>Sales_Entry!D3867</f>
        <v>0</v>
      </c>
      <c r="D3867" s="198" t="s">
        <v>1388</v>
      </c>
      <c r="E3867" s="198">
        <f>Sales_Entry!C3867</f>
        <v>0</v>
      </c>
      <c r="F3867" s="198">
        <f>Sales_Entry!E3867</f>
        <v>0</v>
      </c>
      <c r="G3867" s="199">
        <f>N(Sales_Entry!J3867)</f>
        <v>0</v>
      </c>
      <c r="H3867" s="199">
        <v>0</v>
      </c>
      <c r="I3867" s="199">
        <f t="shared" si="60"/>
        <v>0</v>
      </c>
      <c r="J3867" s="202"/>
      <c r="K3867" s="200" t="str" cm="1">
        <f t="array" ref="K3867">IF($C3867="","",IF(AND($C3867=Party_Statement!$C$5,$B3867&gt;=Party_Statement!$C$6,$B3867&lt;=Party_Statement!$E$6),SUMPRODUCT(($C$3:$C3867=Party_Statement!$C$5)*($B$3:$B3867&gt;=Party_Statement!$C$6)*($B$3:$B3867&lt;=Party_Statement!$E$6)),""))</f>
        <v/>
      </c>
    </row>
    <row r="3868" spans="1:11" s="64" customFormat="1" x14ac:dyDescent="0.2">
      <c r="A3868" s="196">
        <f>Sales_Entry!A3868</f>
        <v>0</v>
      </c>
      <c r="B3868" s="197">
        <f>Sales_Entry!B3868</f>
        <v>0</v>
      </c>
      <c r="C3868" s="198">
        <f>Sales_Entry!D3868</f>
        <v>0</v>
      </c>
      <c r="D3868" s="198" t="s">
        <v>1388</v>
      </c>
      <c r="E3868" s="198">
        <f>Sales_Entry!C3868</f>
        <v>0</v>
      </c>
      <c r="F3868" s="198">
        <f>Sales_Entry!E3868</f>
        <v>0</v>
      </c>
      <c r="G3868" s="199">
        <f>N(Sales_Entry!J3868)</f>
        <v>0</v>
      </c>
      <c r="H3868" s="199">
        <v>0</v>
      </c>
      <c r="I3868" s="199">
        <f t="shared" si="60"/>
        <v>0</v>
      </c>
      <c r="J3868" s="202"/>
      <c r="K3868" s="200" t="str" cm="1">
        <f t="array" ref="K3868">IF($C3868="","",IF(AND($C3868=Party_Statement!$C$5,$B3868&gt;=Party_Statement!$C$6,$B3868&lt;=Party_Statement!$E$6),SUMPRODUCT(($C$3:$C3868=Party_Statement!$C$5)*($B$3:$B3868&gt;=Party_Statement!$C$6)*($B$3:$B3868&lt;=Party_Statement!$E$6)),""))</f>
        <v/>
      </c>
    </row>
    <row r="3869" spans="1:11" s="64" customFormat="1" x14ac:dyDescent="0.2">
      <c r="A3869" s="196">
        <f>Sales_Entry!A3869</f>
        <v>0</v>
      </c>
      <c r="B3869" s="197">
        <f>Sales_Entry!B3869</f>
        <v>0</v>
      </c>
      <c r="C3869" s="198">
        <f>Sales_Entry!D3869</f>
        <v>0</v>
      </c>
      <c r="D3869" s="198" t="s">
        <v>1388</v>
      </c>
      <c r="E3869" s="198">
        <f>Sales_Entry!C3869</f>
        <v>0</v>
      </c>
      <c r="F3869" s="198">
        <f>Sales_Entry!E3869</f>
        <v>0</v>
      </c>
      <c r="G3869" s="199">
        <f>N(Sales_Entry!J3869)</f>
        <v>0</v>
      </c>
      <c r="H3869" s="199">
        <v>0</v>
      </c>
      <c r="I3869" s="199">
        <f t="shared" si="60"/>
        <v>0</v>
      </c>
      <c r="J3869" s="202"/>
      <c r="K3869" s="200" t="str" cm="1">
        <f t="array" ref="K3869">IF($C3869="","",IF(AND($C3869=Party_Statement!$C$5,$B3869&gt;=Party_Statement!$C$6,$B3869&lt;=Party_Statement!$E$6),SUMPRODUCT(($C$3:$C3869=Party_Statement!$C$5)*($B$3:$B3869&gt;=Party_Statement!$C$6)*($B$3:$B3869&lt;=Party_Statement!$E$6)),""))</f>
        <v/>
      </c>
    </row>
    <row r="3870" spans="1:11" s="64" customFormat="1" x14ac:dyDescent="0.2">
      <c r="A3870" s="196">
        <f>Sales_Entry!A3870</f>
        <v>0</v>
      </c>
      <c r="B3870" s="197">
        <f>Sales_Entry!B3870</f>
        <v>0</v>
      </c>
      <c r="C3870" s="198">
        <f>Sales_Entry!D3870</f>
        <v>0</v>
      </c>
      <c r="D3870" s="198" t="s">
        <v>1388</v>
      </c>
      <c r="E3870" s="198">
        <f>Sales_Entry!C3870</f>
        <v>0</v>
      </c>
      <c r="F3870" s="198">
        <f>Sales_Entry!E3870</f>
        <v>0</v>
      </c>
      <c r="G3870" s="199">
        <f>N(Sales_Entry!J3870)</f>
        <v>0</v>
      </c>
      <c r="H3870" s="199">
        <v>0</v>
      </c>
      <c r="I3870" s="199">
        <f t="shared" si="60"/>
        <v>0</v>
      </c>
      <c r="J3870" s="202"/>
      <c r="K3870" s="200" t="str" cm="1">
        <f t="array" ref="K3870">IF($C3870="","",IF(AND($C3870=Party_Statement!$C$5,$B3870&gt;=Party_Statement!$C$6,$B3870&lt;=Party_Statement!$E$6),SUMPRODUCT(($C$3:$C3870=Party_Statement!$C$5)*($B$3:$B3870&gt;=Party_Statement!$C$6)*($B$3:$B3870&lt;=Party_Statement!$E$6)),""))</f>
        <v/>
      </c>
    </row>
    <row r="3871" spans="1:11" s="64" customFormat="1" x14ac:dyDescent="0.2">
      <c r="A3871" s="196">
        <f>Sales_Entry!A3871</f>
        <v>0</v>
      </c>
      <c r="B3871" s="197">
        <f>Sales_Entry!B3871</f>
        <v>0</v>
      </c>
      <c r="C3871" s="198">
        <f>Sales_Entry!D3871</f>
        <v>0</v>
      </c>
      <c r="D3871" s="198" t="s">
        <v>1388</v>
      </c>
      <c r="E3871" s="198">
        <f>Sales_Entry!C3871</f>
        <v>0</v>
      </c>
      <c r="F3871" s="198">
        <f>Sales_Entry!E3871</f>
        <v>0</v>
      </c>
      <c r="G3871" s="199">
        <f>N(Sales_Entry!J3871)</f>
        <v>0</v>
      </c>
      <c r="H3871" s="199">
        <v>0</v>
      </c>
      <c r="I3871" s="199">
        <f t="shared" si="60"/>
        <v>0</v>
      </c>
      <c r="J3871" s="202"/>
      <c r="K3871" s="200" t="str" cm="1">
        <f t="array" ref="K3871">IF($C3871="","",IF(AND($C3871=Party_Statement!$C$5,$B3871&gt;=Party_Statement!$C$6,$B3871&lt;=Party_Statement!$E$6),SUMPRODUCT(($C$3:$C3871=Party_Statement!$C$5)*($B$3:$B3871&gt;=Party_Statement!$C$6)*($B$3:$B3871&lt;=Party_Statement!$E$6)),""))</f>
        <v/>
      </c>
    </row>
    <row r="3872" spans="1:11" s="64" customFormat="1" x14ac:dyDescent="0.2">
      <c r="A3872" s="196">
        <f>Sales_Entry!A3872</f>
        <v>0</v>
      </c>
      <c r="B3872" s="197">
        <f>Sales_Entry!B3872</f>
        <v>0</v>
      </c>
      <c r="C3872" s="198">
        <f>Sales_Entry!D3872</f>
        <v>0</v>
      </c>
      <c r="D3872" s="198" t="s">
        <v>1388</v>
      </c>
      <c r="E3872" s="198">
        <f>Sales_Entry!C3872</f>
        <v>0</v>
      </c>
      <c r="F3872" s="198">
        <f>Sales_Entry!E3872</f>
        <v>0</v>
      </c>
      <c r="G3872" s="199">
        <f>N(Sales_Entry!J3872)</f>
        <v>0</v>
      </c>
      <c r="H3872" s="199">
        <v>0</v>
      </c>
      <c r="I3872" s="199">
        <f t="shared" si="60"/>
        <v>0</v>
      </c>
      <c r="J3872" s="202"/>
      <c r="K3872" s="200" t="str" cm="1">
        <f t="array" ref="K3872">IF($C3872="","",IF(AND($C3872=Party_Statement!$C$5,$B3872&gt;=Party_Statement!$C$6,$B3872&lt;=Party_Statement!$E$6),SUMPRODUCT(($C$3:$C3872=Party_Statement!$C$5)*($B$3:$B3872&gt;=Party_Statement!$C$6)*($B$3:$B3872&lt;=Party_Statement!$E$6)),""))</f>
        <v/>
      </c>
    </row>
    <row r="3873" spans="1:11" s="64" customFormat="1" x14ac:dyDescent="0.2">
      <c r="A3873" s="196">
        <f>Sales_Entry!A3873</f>
        <v>0</v>
      </c>
      <c r="B3873" s="197">
        <f>Sales_Entry!B3873</f>
        <v>0</v>
      </c>
      <c r="C3873" s="198">
        <f>Sales_Entry!D3873</f>
        <v>0</v>
      </c>
      <c r="D3873" s="198" t="s">
        <v>1388</v>
      </c>
      <c r="E3873" s="198">
        <f>Sales_Entry!C3873</f>
        <v>0</v>
      </c>
      <c r="F3873" s="198">
        <f>Sales_Entry!E3873</f>
        <v>0</v>
      </c>
      <c r="G3873" s="199">
        <f>N(Sales_Entry!J3873)</f>
        <v>0</v>
      </c>
      <c r="H3873" s="199">
        <v>0</v>
      </c>
      <c r="I3873" s="199">
        <f t="shared" si="60"/>
        <v>0</v>
      </c>
      <c r="J3873" s="202"/>
      <c r="K3873" s="200" t="str" cm="1">
        <f t="array" ref="K3873">IF($C3873="","",IF(AND($C3873=Party_Statement!$C$5,$B3873&gt;=Party_Statement!$C$6,$B3873&lt;=Party_Statement!$E$6),SUMPRODUCT(($C$3:$C3873=Party_Statement!$C$5)*($B$3:$B3873&gt;=Party_Statement!$C$6)*($B$3:$B3873&lt;=Party_Statement!$E$6)),""))</f>
        <v/>
      </c>
    </row>
    <row r="3874" spans="1:11" s="64" customFormat="1" x14ac:dyDescent="0.2">
      <c r="A3874" s="196">
        <f>Sales_Entry!A3874</f>
        <v>0</v>
      </c>
      <c r="B3874" s="197">
        <f>Sales_Entry!B3874</f>
        <v>0</v>
      </c>
      <c r="C3874" s="198">
        <f>Sales_Entry!D3874</f>
        <v>0</v>
      </c>
      <c r="D3874" s="198" t="s">
        <v>1388</v>
      </c>
      <c r="E3874" s="198">
        <f>Sales_Entry!C3874</f>
        <v>0</v>
      </c>
      <c r="F3874" s="198">
        <f>Sales_Entry!E3874</f>
        <v>0</v>
      </c>
      <c r="G3874" s="199">
        <f>N(Sales_Entry!J3874)</f>
        <v>0</v>
      </c>
      <c r="H3874" s="199">
        <v>0</v>
      </c>
      <c r="I3874" s="199">
        <f t="shared" si="60"/>
        <v>0</v>
      </c>
      <c r="J3874" s="202"/>
      <c r="K3874" s="200" t="str" cm="1">
        <f t="array" ref="K3874">IF($C3874="","",IF(AND($C3874=Party_Statement!$C$5,$B3874&gt;=Party_Statement!$C$6,$B3874&lt;=Party_Statement!$E$6),SUMPRODUCT(($C$3:$C3874=Party_Statement!$C$5)*($B$3:$B3874&gt;=Party_Statement!$C$6)*($B$3:$B3874&lt;=Party_Statement!$E$6)),""))</f>
        <v/>
      </c>
    </row>
    <row r="3875" spans="1:11" s="64" customFormat="1" x14ac:dyDescent="0.2">
      <c r="A3875" s="196">
        <f>Sales_Entry!A3875</f>
        <v>0</v>
      </c>
      <c r="B3875" s="197">
        <f>Sales_Entry!B3875</f>
        <v>0</v>
      </c>
      <c r="C3875" s="198">
        <f>Sales_Entry!D3875</f>
        <v>0</v>
      </c>
      <c r="D3875" s="198" t="s">
        <v>1388</v>
      </c>
      <c r="E3875" s="198">
        <f>Sales_Entry!C3875</f>
        <v>0</v>
      </c>
      <c r="F3875" s="198">
        <f>Sales_Entry!E3875</f>
        <v>0</v>
      </c>
      <c r="G3875" s="199">
        <f>N(Sales_Entry!J3875)</f>
        <v>0</v>
      </c>
      <c r="H3875" s="199">
        <v>0</v>
      </c>
      <c r="I3875" s="199">
        <f t="shared" si="60"/>
        <v>0</v>
      </c>
      <c r="J3875" s="202"/>
      <c r="K3875" s="200" t="str" cm="1">
        <f t="array" ref="K3875">IF($C3875="","",IF(AND($C3875=Party_Statement!$C$5,$B3875&gt;=Party_Statement!$C$6,$B3875&lt;=Party_Statement!$E$6),SUMPRODUCT(($C$3:$C3875=Party_Statement!$C$5)*($B$3:$B3875&gt;=Party_Statement!$C$6)*($B$3:$B3875&lt;=Party_Statement!$E$6)),""))</f>
        <v/>
      </c>
    </row>
    <row r="3876" spans="1:11" s="64" customFormat="1" x14ac:dyDescent="0.2">
      <c r="A3876" s="196">
        <f>Sales_Entry!A3876</f>
        <v>0</v>
      </c>
      <c r="B3876" s="197">
        <f>Sales_Entry!B3876</f>
        <v>0</v>
      </c>
      <c r="C3876" s="198">
        <f>Sales_Entry!D3876</f>
        <v>0</v>
      </c>
      <c r="D3876" s="198" t="s">
        <v>1388</v>
      </c>
      <c r="E3876" s="198">
        <f>Sales_Entry!C3876</f>
        <v>0</v>
      </c>
      <c r="F3876" s="198">
        <f>Sales_Entry!E3876</f>
        <v>0</v>
      </c>
      <c r="G3876" s="199">
        <f>N(Sales_Entry!J3876)</f>
        <v>0</v>
      </c>
      <c r="H3876" s="199">
        <v>0</v>
      </c>
      <c r="I3876" s="199">
        <f t="shared" si="60"/>
        <v>0</v>
      </c>
      <c r="J3876" s="202"/>
      <c r="K3876" s="200" t="str" cm="1">
        <f t="array" ref="K3876">IF($C3876="","",IF(AND($C3876=Party_Statement!$C$5,$B3876&gt;=Party_Statement!$C$6,$B3876&lt;=Party_Statement!$E$6),SUMPRODUCT(($C$3:$C3876=Party_Statement!$C$5)*($B$3:$B3876&gt;=Party_Statement!$C$6)*($B$3:$B3876&lt;=Party_Statement!$E$6)),""))</f>
        <v/>
      </c>
    </row>
    <row r="3877" spans="1:11" s="64" customFormat="1" x14ac:dyDescent="0.2">
      <c r="A3877" s="196">
        <f>Sales_Entry!A3877</f>
        <v>0</v>
      </c>
      <c r="B3877" s="197">
        <f>Sales_Entry!B3877</f>
        <v>0</v>
      </c>
      <c r="C3877" s="198">
        <f>Sales_Entry!D3877</f>
        <v>0</v>
      </c>
      <c r="D3877" s="198" t="s">
        <v>1388</v>
      </c>
      <c r="E3877" s="198">
        <f>Sales_Entry!C3877</f>
        <v>0</v>
      </c>
      <c r="F3877" s="198">
        <f>Sales_Entry!E3877</f>
        <v>0</v>
      </c>
      <c r="G3877" s="199">
        <f>N(Sales_Entry!J3877)</f>
        <v>0</v>
      </c>
      <c r="H3877" s="199">
        <v>0</v>
      </c>
      <c r="I3877" s="199">
        <f t="shared" si="60"/>
        <v>0</v>
      </c>
      <c r="J3877" s="202"/>
      <c r="K3877" s="200" t="str" cm="1">
        <f t="array" ref="K3877">IF($C3877="","",IF(AND($C3877=Party_Statement!$C$5,$B3877&gt;=Party_Statement!$C$6,$B3877&lt;=Party_Statement!$E$6),SUMPRODUCT(($C$3:$C3877=Party_Statement!$C$5)*($B$3:$B3877&gt;=Party_Statement!$C$6)*($B$3:$B3877&lt;=Party_Statement!$E$6)),""))</f>
        <v/>
      </c>
    </row>
    <row r="3878" spans="1:11" s="64" customFormat="1" x14ac:dyDescent="0.2">
      <c r="A3878" s="196">
        <f>Sales_Entry!A3878</f>
        <v>0</v>
      </c>
      <c r="B3878" s="197">
        <f>Sales_Entry!B3878</f>
        <v>0</v>
      </c>
      <c r="C3878" s="198">
        <f>Sales_Entry!D3878</f>
        <v>0</v>
      </c>
      <c r="D3878" s="198" t="s">
        <v>1388</v>
      </c>
      <c r="E3878" s="198">
        <f>Sales_Entry!C3878</f>
        <v>0</v>
      </c>
      <c r="F3878" s="198">
        <f>Sales_Entry!E3878</f>
        <v>0</v>
      </c>
      <c r="G3878" s="199">
        <f>N(Sales_Entry!J3878)</f>
        <v>0</v>
      </c>
      <c r="H3878" s="199">
        <v>0</v>
      </c>
      <c r="I3878" s="199">
        <f t="shared" si="60"/>
        <v>0</v>
      </c>
      <c r="J3878" s="202"/>
      <c r="K3878" s="200" t="str" cm="1">
        <f t="array" ref="K3878">IF($C3878="","",IF(AND($C3878=Party_Statement!$C$5,$B3878&gt;=Party_Statement!$C$6,$B3878&lt;=Party_Statement!$E$6),SUMPRODUCT(($C$3:$C3878=Party_Statement!$C$5)*($B$3:$B3878&gt;=Party_Statement!$C$6)*($B$3:$B3878&lt;=Party_Statement!$E$6)),""))</f>
        <v/>
      </c>
    </row>
    <row r="3879" spans="1:11" s="64" customFormat="1" x14ac:dyDescent="0.2">
      <c r="A3879" s="196">
        <f>Sales_Entry!A3879</f>
        <v>0</v>
      </c>
      <c r="B3879" s="197">
        <f>Sales_Entry!B3879</f>
        <v>0</v>
      </c>
      <c r="C3879" s="198">
        <f>Sales_Entry!D3879</f>
        <v>0</v>
      </c>
      <c r="D3879" s="198" t="s">
        <v>1388</v>
      </c>
      <c r="E3879" s="198">
        <f>Sales_Entry!C3879</f>
        <v>0</v>
      </c>
      <c r="F3879" s="198">
        <f>Sales_Entry!E3879</f>
        <v>0</v>
      </c>
      <c r="G3879" s="199">
        <f>N(Sales_Entry!J3879)</f>
        <v>0</v>
      </c>
      <c r="H3879" s="199">
        <v>0</v>
      </c>
      <c r="I3879" s="199">
        <f t="shared" si="60"/>
        <v>0</v>
      </c>
      <c r="J3879" s="202"/>
      <c r="K3879" s="200" t="str" cm="1">
        <f t="array" ref="K3879">IF($C3879="","",IF(AND($C3879=Party_Statement!$C$5,$B3879&gt;=Party_Statement!$C$6,$B3879&lt;=Party_Statement!$E$6),SUMPRODUCT(($C$3:$C3879=Party_Statement!$C$5)*($B$3:$B3879&gt;=Party_Statement!$C$6)*($B$3:$B3879&lt;=Party_Statement!$E$6)),""))</f>
        <v/>
      </c>
    </row>
    <row r="3880" spans="1:11" s="64" customFormat="1" x14ac:dyDescent="0.2">
      <c r="A3880" s="196">
        <f>Sales_Entry!A3880</f>
        <v>0</v>
      </c>
      <c r="B3880" s="197">
        <f>Sales_Entry!B3880</f>
        <v>0</v>
      </c>
      <c r="C3880" s="198">
        <f>Sales_Entry!D3880</f>
        <v>0</v>
      </c>
      <c r="D3880" s="198" t="s">
        <v>1388</v>
      </c>
      <c r="E3880" s="198">
        <f>Sales_Entry!C3880</f>
        <v>0</v>
      </c>
      <c r="F3880" s="198">
        <f>Sales_Entry!E3880</f>
        <v>0</v>
      </c>
      <c r="G3880" s="199">
        <f>N(Sales_Entry!J3880)</f>
        <v>0</v>
      </c>
      <c r="H3880" s="199">
        <v>0</v>
      </c>
      <c r="I3880" s="199">
        <f t="shared" si="60"/>
        <v>0</v>
      </c>
      <c r="J3880" s="202"/>
      <c r="K3880" s="200" t="str" cm="1">
        <f t="array" ref="K3880">IF($C3880="","",IF(AND($C3880=Party_Statement!$C$5,$B3880&gt;=Party_Statement!$C$6,$B3880&lt;=Party_Statement!$E$6),SUMPRODUCT(($C$3:$C3880=Party_Statement!$C$5)*($B$3:$B3880&gt;=Party_Statement!$C$6)*($B$3:$B3880&lt;=Party_Statement!$E$6)),""))</f>
        <v/>
      </c>
    </row>
    <row r="3881" spans="1:11" s="64" customFormat="1" x14ac:dyDescent="0.2">
      <c r="A3881" s="196">
        <f>Sales_Entry!A3881</f>
        <v>0</v>
      </c>
      <c r="B3881" s="197">
        <f>Sales_Entry!B3881</f>
        <v>0</v>
      </c>
      <c r="C3881" s="198">
        <f>Sales_Entry!D3881</f>
        <v>0</v>
      </c>
      <c r="D3881" s="198" t="s">
        <v>1388</v>
      </c>
      <c r="E3881" s="198">
        <f>Sales_Entry!C3881</f>
        <v>0</v>
      </c>
      <c r="F3881" s="198">
        <f>Sales_Entry!E3881</f>
        <v>0</v>
      </c>
      <c r="G3881" s="199">
        <f>N(Sales_Entry!J3881)</f>
        <v>0</v>
      </c>
      <c r="H3881" s="199">
        <v>0</v>
      </c>
      <c r="I3881" s="199">
        <f t="shared" si="60"/>
        <v>0</v>
      </c>
      <c r="J3881" s="202"/>
      <c r="K3881" s="200" t="str" cm="1">
        <f t="array" ref="K3881">IF($C3881="","",IF(AND($C3881=Party_Statement!$C$5,$B3881&gt;=Party_Statement!$C$6,$B3881&lt;=Party_Statement!$E$6),SUMPRODUCT(($C$3:$C3881=Party_Statement!$C$5)*($B$3:$B3881&gt;=Party_Statement!$C$6)*($B$3:$B3881&lt;=Party_Statement!$E$6)),""))</f>
        <v/>
      </c>
    </row>
    <row r="3882" spans="1:11" s="64" customFormat="1" x14ac:dyDescent="0.2">
      <c r="A3882" s="196">
        <f>Sales_Entry!A3882</f>
        <v>0</v>
      </c>
      <c r="B3882" s="197">
        <f>Sales_Entry!B3882</f>
        <v>0</v>
      </c>
      <c r="C3882" s="198">
        <f>Sales_Entry!D3882</f>
        <v>0</v>
      </c>
      <c r="D3882" s="198" t="s">
        <v>1388</v>
      </c>
      <c r="E3882" s="198">
        <f>Sales_Entry!C3882</f>
        <v>0</v>
      </c>
      <c r="F3882" s="198">
        <f>Sales_Entry!E3882</f>
        <v>0</v>
      </c>
      <c r="G3882" s="199">
        <f>N(Sales_Entry!J3882)</f>
        <v>0</v>
      </c>
      <c r="H3882" s="199">
        <v>0</v>
      </c>
      <c r="I3882" s="199">
        <f t="shared" si="60"/>
        <v>0</v>
      </c>
      <c r="J3882" s="202"/>
      <c r="K3882" s="200" t="str" cm="1">
        <f t="array" ref="K3882">IF($C3882="","",IF(AND($C3882=Party_Statement!$C$5,$B3882&gt;=Party_Statement!$C$6,$B3882&lt;=Party_Statement!$E$6),SUMPRODUCT(($C$3:$C3882=Party_Statement!$C$5)*($B$3:$B3882&gt;=Party_Statement!$C$6)*($B$3:$B3882&lt;=Party_Statement!$E$6)),""))</f>
        <v/>
      </c>
    </row>
    <row r="3883" spans="1:11" s="64" customFormat="1" x14ac:dyDescent="0.2">
      <c r="A3883" s="196">
        <f>Sales_Entry!A3883</f>
        <v>0</v>
      </c>
      <c r="B3883" s="197">
        <f>Sales_Entry!B3883</f>
        <v>0</v>
      </c>
      <c r="C3883" s="198">
        <f>Sales_Entry!D3883</f>
        <v>0</v>
      </c>
      <c r="D3883" s="198" t="s">
        <v>1388</v>
      </c>
      <c r="E3883" s="198">
        <f>Sales_Entry!C3883</f>
        <v>0</v>
      </c>
      <c r="F3883" s="198">
        <f>Sales_Entry!E3883</f>
        <v>0</v>
      </c>
      <c r="G3883" s="199">
        <f>N(Sales_Entry!J3883)</f>
        <v>0</v>
      </c>
      <c r="H3883" s="199">
        <v>0</v>
      </c>
      <c r="I3883" s="199">
        <f t="shared" si="60"/>
        <v>0</v>
      </c>
      <c r="J3883" s="202"/>
      <c r="K3883" s="200" t="str" cm="1">
        <f t="array" ref="K3883">IF($C3883="","",IF(AND($C3883=Party_Statement!$C$5,$B3883&gt;=Party_Statement!$C$6,$B3883&lt;=Party_Statement!$E$6),SUMPRODUCT(($C$3:$C3883=Party_Statement!$C$5)*($B$3:$B3883&gt;=Party_Statement!$C$6)*($B$3:$B3883&lt;=Party_Statement!$E$6)),""))</f>
        <v/>
      </c>
    </row>
    <row r="3884" spans="1:11" s="64" customFormat="1" x14ac:dyDescent="0.2">
      <c r="A3884" s="196">
        <f>Sales_Entry!A3884</f>
        <v>0</v>
      </c>
      <c r="B3884" s="197">
        <f>Sales_Entry!B3884</f>
        <v>0</v>
      </c>
      <c r="C3884" s="198">
        <f>Sales_Entry!D3884</f>
        <v>0</v>
      </c>
      <c r="D3884" s="198" t="s">
        <v>1388</v>
      </c>
      <c r="E3884" s="198">
        <f>Sales_Entry!C3884</f>
        <v>0</v>
      </c>
      <c r="F3884" s="198">
        <f>Sales_Entry!E3884</f>
        <v>0</v>
      </c>
      <c r="G3884" s="199">
        <f>N(Sales_Entry!J3884)</f>
        <v>0</v>
      </c>
      <c r="H3884" s="199">
        <v>0</v>
      </c>
      <c r="I3884" s="199">
        <f t="shared" si="60"/>
        <v>0</v>
      </c>
      <c r="J3884" s="202"/>
      <c r="K3884" s="200" t="str" cm="1">
        <f t="array" ref="K3884">IF($C3884="","",IF(AND($C3884=Party_Statement!$C$5,$B3884&gt;=Party_Statement!$C$6,$B3884&lt;=Party_Statement!$E$6),SUMPRODUCT(($C$3:$C3884=Party_Statement!$C$5)*($B$3:$B3884&gt;=Party_Statement!$C$6)*($B$3:$B3884&lt;=Party_Statement!$E$6)),""))</f>
        <v/>
      </c>
    </row>
    <row r="3885" spans="1:11" s="64" customFormat="1" x14ac:dyDescent="0.2">
      <c r="A3885" s="196">
        <f>Sales_Entry!A3885</f>
        <v>0</v>
      </c>
      <c r="B3885" s="197">
        <f>Sales_Entry!B3885</f>
        <v>0</v>
      </c>
      <c r="C3885" s="198">
        <f>Sales_Entry!D3885</f>
        <v>0</v>
      </c>
      <c r="D3885" s="198" t="s">
        <v>1388</v>
      </c>
      <c r="E3885" s="198">
        <f>Sales_Entry!C3885</f>
        <v>0</v>
      </c>
      <c r="F3885" s="198">
        <f>Sales_Entry!E3885</f>
        <v>0</v>
      </c>
      <c r="G3885" s="199">
        <f>N(Sales_Entry!J3885)</f>
        <v>0</v>
      </c>
      <c r="H3885" s="199">
        <v>0</v>
      </c>
      <c r="I3885" s="199">
        <f t="shared" si="60"/>
        <v>0</v>
      </c>
      <c r="J3885" s="202"/>
      <c r="K3885" s="200" t="str" cm="1">
        <f t="array" ref="K3885">IF($C3885="","",IF(AND($C3885=Party_Statement!$C$5,$B3885&gt;=Party_Statement!$C$6,$B3885&lt;=Party_Statement!$E$6),SUMPRODUCT(($C$3:$C3885=Party_Statement!$C$5)*($B$3:$B3885&gt;=Party_Statement!$C$6)*($B$3:$B3885&lt;=Party_Statement!$E$6)),""))</f>
        <v/>
      </c>
    </row>
    <row r="3886" spans="1:11" s="64" customFormat="1" x14ac:dyDescent="0.2">
      <c r="A3886" s="196">
        <f>Sales_Entry!A3886</f>
        <v>0</v>
      </c>
      <c r="B3886" s="197">
        <f>Sales_Entry!B3886</f>
        <v>0</v>
      </c>
      <c r="C3886" s="198">
        <f>Sales_Entry!D3886</f>
        <v>0</v>
      </c>
      <c r="D3886" s="198" t="s">
        <v>1388</v>
      </c>
      <c r="E3886" s="198">
        <f>Sales_Entry!C3886</f>
        <v>0</v>
      </c>
      <c r="F3886" s="198">
        <f>Sales_Entry!E3886</f>
        <v>0</v>
      </c>
      <c r="G3886" s="199">
        <f>N(Sales_Entry!J3886)</f>
        <v>0</v>
      </c>
      <c r="H3886" s="199">
        <v>0</v>
      </c>
      <c r="I3886" s="199">
        <f t="shared" si="60"/>
        <v>0</v>
      </c>
      <c r="J3886" s="202"/>
      <c r="K3886" s="200" t="str" cm="1">
        <f t="array" ref="K3886">IF($C3886="","",IF(AND($C3886=Party_Statement!$C$5,$B3886&gt;=Party_Statement!$C$6,$B3886&lt;=Party_Statement!$E$6),SUMPRODUCT(($C$3:$C3886=Party_Statement!$C$5)*($B$3:$B3886&gt;=Party_Statement!$C$6)*($B$3:$B3886&lt;=Party_Statement!$E$6)),""))</f>
        <v/>
      </c>
    </row>
    <row r="3887" spans="1:11" s="64" customFormat="1" x14ac:dyDescent="0.2">
      <c r="A3887" s="196">
        <f>Sales_Entry!A3887</f>
        <v>0</v>
      </c>
      <c r="B3887" s="197">
        <f>Sales_Entry!B3887</f>
        <v>0</v>
      </c>
      <c r="C3887" s="198">
        <f>Sales_Entry!D3887</f>
        <v>0</v>
      </c>
      <c r="D3887" s="198" t="s">
        <v>1388</v>
      </c>
      <c r="E3887" s="198">
        <f>Sales_Entry!C3887</f>
        <v>0</v>
      </c>
      <c r="F3887" s="198">
        <f>Sales_Entry!E3887</f>
        <v>0</v>
      </c>
      <c r="G3887" s="199">
        <f>N(Sales_Entry!J3887)</f>
        <v>0</v>
      </c>
      <c r="H3887" s="199">
        <v>0</v>
      </c>
      <c r="I3887" s="199">
        <f t="shared" si="60"/>
        <v>0</v>
      </c>
      <c r="J3887" s="202"/>
      <c r="K3887" s="200" t="str" cm="1">
        <f t="array" ref="K3887">IF($C3887="","",IF(AND($C3887=Party_Statement!$C$5,$B3887&gt;=Party_Statement!$C$6,$B3887&lt;=Party_Statement!$E$6),SUMPRODUCT(($C$3:$C3887=Party_Statement!$C$5)*($B$3:$B3887&gt;=Party_Statement!$C$6)*($B$3:$B3887&lt;=Party_Statement!$E$6)),""))</f>
        <v/>
      </c>
    </row>
    <row r="3888" spans="1:11" s="64" customFormat="1" x14ac:dyDescent="0.2">
      <c r="A3888" s="196">
        <f>Sales_Entry!A3888</f>
        <v>0</v>
      </c>
      <c r="B3888" s="197">
        <f>Sales_Entry!B3888</f>
        <v>0</v>
      </c>
      <c r="C3888" s="198">
        <f>Sales_Entry!D3888</f>
        <v>0</v>
      </c>
      <c r="D3888" s="198" t="s">
        <v>1388</v>
      </c>
      <c r="E3888" s="198">
        <f>Sales_Entry!C3888</f>
        <v>0</v>
      </c>
      <c r="F3888" s="198">
        <f>Sales_Entry!E3888</f>
        <v>0</v>
      </c>
      <c r="G3888" s="199">
        <f>N(Sales_Entry!J3888)</f>
        <v>0</v>
      </c>
      <c r="H3888" s="199">
        <v>0</v>
      </c>
      <c r="I3888" s="199">
        <f t="shared" si="60"/>
        <v>0</v>
      </c>
      <c r="J3888" s="202"/>
      <c r="K3888" s="200" t="str" cm="1">
        <f t="array" ref="K3888">IF($C3888="","",IF(AND($C3888=Party_Statement!$C$5,$B3888&gt;=Party_Statement!$C$6,$B3888&lt;=Party_Statement!$E$6),SUMPRODUCT(($C$3:$C3888=Party_Statement!$C$5)*($B$3:$B3888&gt;=Party_Statement!$C$6)*($B$3:$B3888&lt;=Party_Statement!$E$6)),""))</f>
        <v/>
      </c>
    </row>
    <row r="3889" spans="1:11" s="64" customFormat="1" x14ac:dyDescent="0.2">
      <c r="A3889" s="196">
        <f>Sales_Entry!A3889</f>
        <v>0</v>
      </c>
      <c r="B3889" s="197">
        <f>Sales_Entry!B3889</f>
        <v>0</v>
      </c>
      <c r="C3889" s="198">
        <f>Sales_Entry!D3889</f>
        <v>0</v>
      </c>
      <c r="D3889" s="198" t="s">
        <v>1388</v>
      </c>
      <c r="E3889" s="198">
        <f>Sales_Entry!C3889</f>
        <v>0</v>
      </c>
      <c r="F3889" s="198">
        <f>Sales_Entry!E3889</f>
        <v>0</v>
      </c>
      <c r="G3889" s="199">
        <f>N(Sales_Entry!J3889)</f>
        <v>0</v>
      </c>
      <c r="H3889" s="199">
        <v>0</v>
      </c>
      <c r="I3889" s="199">
        <f t="shared" si="60"/>
        <v>0</v>
      </c>
      <c r="J3889" s="202"/>
      <c r="K3889" s="200" t="str" cm="1">
        <f t="array" ref="K3889">IF($C3889="","",IF(AND($C3889=Party_Statement!$C$5,$B3889&gt;=Party_Statement!$C$6,$B3889&lt;=Party_Statement!$E$6),SUMPRODUCT(($C$3:$C3889=Party_Statement!$C$5)*($B$3:$B3889&gt;=Party_Statement!$C$6)*($B$3:$B3889&lt;=Party_Statement!$E$6)),""))</f>
        <v/>
      </c>
    </row>
    <row r="3890" spans="1:11" s="64" customFormat="1" x14ac:dyDescent="0.2">
      <c r="A3890" s="196">
        <f>Sales_Entry!A3890</f>
        <v>0</v>
      </c>
      <c r="B3890" s="197">
        <f>Sales_Entry!B3890</f>
        <v>0</v>
      </c>
      <c r="C3890" s="198">
        <f>Sales_Entry!D3890</f>
        <v>0</v>
      </c>
      <c r="D3890" s="198" t="s">
        <v>1388</v>
      </c>
      <c r="E3890" s="198">
        <f>Sales_Entry!C3890</f>
        <v>0</v>
      </c>
      <c r="F3890" s="198">
        <f>Sales_Entry!E3890</f>
        <v>0</v>
      </c>
      <c r="G3890" s="199">
        <f>N(Sales_Entry!J3890)</f>
        <v>0</v>
      </c>
      <c r="H3890" s="199">
        <v>0</v>
      </c>
      <c r="I3890" s="199">
        <f t="shared" si="60"/>
        <v>0</v>
      </c>
      <c r="J3890" s="202"/>
      <c r="K3890" s="200" t="str" cm="1">
        <f t="array" ref="K3890">IF($C3890="","",IF(AND($C3890=Party_Statement!$C$5,$B3890&gt;=Party_Statement!$C$6,$B3890&lt;=Party_Statement!$E$6),SUMPRODUCT(($C$3:$C3890=Party_Statement!$C$5)*($B$3:$B3890&gt;=Party_Statement!$C$6)*($B$3:$B3890&lt;=Party_Statement!$E$6)),""))</f>
        <v/>
      </c>
    </row>
    <row r="3891" spans="1:11" s="64" customFormat="1" x14ac:dyDescent="0.2">
      <c r="A3891" s="196">
        <f>Sales_Entry!A3891</f>
        <v>0</v>
      </c>
      <c r="B3891" s="197">
        <f>Sales_Entry!B3891</f>
        <v>0</v>
      </c>
      <c r="C3891" s="198">
        <f>Sales_Entry!D3891</f>
        <v>0</v>
      </c>
      <c r="D3891" s="198" t="s">
        <v>1388</v>
      </c>
      <c r="E3891" s="198">
        <f>Sales_Entry!C3891</f>
        <v>0</v>
      </c>
      <c r="F3891" s="198">
        <f>Sales_Entry!E3891</f>
        <v>0</v>
      </c>
      <c r="G3891" s="199">
        <f>N(Sales_Entry!J3891)</f>
        <v>0</v>
      </c>
      <c r="H3891" s="199">
        <v>0</v>
      </c>
      <c r="I3891" s="199">
        <f t="shared" si="60"/>
        <v>0</v>
      </c>
      <c r="J3891" s="202"/>
      <c r="K3891" s="200" t="str" cm="1">
        <f t="array" ref="K3891">IF($C3891="","",IF(AND($C3891=Party_Statement!$C$5,$B3891&gt;=Party_Statement!$C$6,$B3891&lt;=Party_Statement!$E$6),SUMPRODUCT(($C$3:$C3891=Party_Statement!$C$5)*($B$3:$B3891&gt;=Party_Statement!$C$6)*($B$3:$B3891&lt;=Party_Statement!$E$6)),""))</f>
        <v/>
      </c>
    </row>
    <row r="3892" spans="1:11" s="64" customFormat="1" x14ac:dyDescent="0.2">
      <c r="A3892" s="196">
        <f>Sales_Entry!A3892</f>
        <v>0</v>
      </c>
      <c r="B3892" s="197">
        <f>Sales_Entry!B3892</f>
        <v>0</v>
      </c>
      <c r="C3892" s="198">
        <f>Sales_Entry!D3892</f>
        <v>0</v>
      </c>
      <c r="D3892" s="198" t="s">
        <v>1388</v>
      </c>
      <c r="E3892" s="198">
        <f>Sales_Entry!C3892</f>
        <v>0</v>
      </c>
      <c r="F3892" s="198">
        <f>Sales_Entry!E3892</f>
        <v>0</v>
      </c>
      <c r="G3892" s="199">
        <f>N(Sales_Entry!J3892)</f>
        <v>0</v>
      </c>
      <c r="H3892" s="199">
        <v>0</v>
      </c>
      <c r="I3892" s="199">
        <f t="shared" si="60"/>
        <v>0</v>
      </c>
      <c r="J3892" s="202"/>
      <c r="K3892" s="200" t="str" cm="1">
        <f t="array" ref="K3892">IF($C3892="","",IF(AND($C3892=Party_Statement!$C$5,$B3892&gt;=Party_Statement!$C$6,$B3892&lt;=Party_Statement!$E$6),SUMPRODUCT(($C$3:$C3892=Party_Statement!$C$5)*($B$3:$B3892&gt;=Party_Statement!$C$6)*($B$3:$B3892&lt;=Party_Statement!$E$6)),""))</f>
        <v/>
      </c>
    </row>
    <row r="3893" spans="1:11" s="64" customFormat="1" x14ac:dyDescent="0.2">
      <c r="A3893" s="196">
        <f>Sales_Entry!A3893</f>
        <v>0</v>
      </c>
      <c r="B3893" s="197">
        <f>Sales_Entry!B3893</f>
        <v>0</v>
      </c>
      <c r="C3893" s="198">
        <f>Sales_Entry!D3893</f>
        <v>0</v>
      </c>
      <c r="D3893" s="198" t="s">
        <v>1388</v>
      </c>
      <c r="E3893" s="198">
        <f>Sales_Entry!C3893</f>
        <v>0</v>
      </c>
      <c r="F3893" s="198">
        <f>Sales_Entry!E3893</f>
        <v>0</v>
      </c>
      <c r="G3893" s="199">
        <f>N(Sales_Entry!J3893)</f>
        <v>0</v>
      </c>
      <c r="H3893" s="199">
        <v>0</v>
      </c>
      <c r="I3893" s="199">
        <f t="shared" si="60"/>
        <v>0</v>
      </c>
      <c r="J3893" s="202"/>
      <c r="K3893" s="200" t="str" cm="1">
        <f t="array" ref="K3893">IF($C3893="","",IF(AND($C3893=Party_Statement!$C$5,$B3893&gt;=Party_Statement!$C$6,$B3893&lt;=Party_Statement!$E$6),SUMPRODUCT(($C$3:$C3893=Party_Statement!$C$5)*($B$3:$B3893&gt;=Party_Statement!$C$6)*($B$3:$B3893&lt;=Party_Statement!$E$6)),""))</f>
        <v/>
      </c>
    </row>
    <row r="3894" spans="1:11" s="64" customFormat="1" x14ac:dyDescent="0.2">
      <c r="A3894" s="196">
        <f>Sales_Entry!A3894</f>
        <v>0</v>
      </c>
      <c r="B3894" s="197">
        <f>Sales_Entry!B3894</f>
        <v>0</v>
      </c>
      <c r="C3894" s="198">
        <f>Sales_Entry!D3894</f>
        <v>0</v>
      </c>
      <c r="D3894" s="198" t="s">
        <v>1388</v>
      </c>
      <c r="E3894" s="198">
        <f>Sales_Entry!C3894</f>
        <v>0</v>
      </c>
      <c r="F3894" s="198">
        <f>Sales_Entry!E3894</f>
        <v>0</v>
      </c>
      <c r="G3894" s="199">
        <f>N(Sales_Entry!J3894)</f>
        <v>0</v>
      </c>
      <c r="H3894" s="199">
        <v>0</v>
      </c>
      <c r="I3894" s="199">
        <f t="shared" si="60"/>
        <v>0</v>
      </c>
      <c r="J3894" s="202"/>
      <c r="K3894" s="200" t="str" cm="1">
        <f t="array" ref="K3894">IF($C3894="","",IF(AND($C3894=Party_Statement!$C$5,$B3894&gt;=Party_Statement!$C$6,$B3894&lt;=Party_Statement!$E$6),SUMPRODUCT(($C$3:$C3894=Party_Statement!$C$5)*($B$3:$B3894&gt;=Party_Statement!$C$6)*($B$3:$B3894&lt;=Party_Statement!$E$6)),""))</f>
        <v/>
      </c>
    </row>
    <row r="3895" spans="1:11" s="64" customFormat="1" x14ac:dyDescent="0.2">
      <c r="A3895" s="196">
        <f>Sales_Entry!A3895</f>
        <v>0</v>
      </c>
      <c r="B3895" s="197">
        <f>Sales_Entry!B3895</f>
        <v>0</v>
      </c>
      <c r="C3895" s="198">
        <f>Sales_Entry!D3895</f>
        <v>0</v>
      </c>
      <c r="D3895" s="198" t="s">
        <v>1388</v>
      </c>
      <c r="E3895" s="198">
        <f>Sales_Entry!C3895</f>
        <v>0</v>
      </c>
      <c r="F3895" s="198">
        <f>Sales_Entry!E3895</f>
        <v>0</v>
      </c>
      <c r="G3895" s="199">
        <f>N(Sales_Entry!J3895)</f>
        <v>0</v>
      </c>
      <c r="H3895" s="199">
        <v>0</v>
      </c>
      <c r="I3895" s="199">
        <f t="shared" si="60"/>
        <v>0</v>
      </c>
      <c r="J3895" s="202"/>
      <c r="K3895" s="200" t="str" cm="1">
        <f t="array" ref="K3895">IF($C3895="","",IF(AND($C3895=Party_Statement!$C$5,$B3895&gt;=Party_Statement!$C$6,$B3895&lt;=Party_Statement!$E$6),SUMPRODUCT(($C$3:$C3895=Party_Statement!$C$5)*($B$3:$B3895&gt;=Party_Statement!$C$6)*($B$3:$B3895&lt;=Party_Statement!$E$6)),""))</f>
        <v/>
      </c>
    </row>
    <row r="3896" spans="1:11" s="64" customFormat="1" x14ac:dyDescent="0.2">
      <c r="A3896" s="196">
        <f>Sales_Entry!A3896</f>
        <v>0</v>
      </c>
      <c r="B3896" s="197">
        <f>Sales_Entry!B3896</f>
        <v>0</v>
      </c>
      <c r="C3896" s="198">
        <f>Sales_Entry!D3896</f>
        <v>0</v>
      </c>
      <c r="D3896" s="198" t="s">
        <v>1388</v>
      </c>
      <c r="E3896" s="198">
        <f>Sales_Entry!C3896</f>
        <v>0</v>
      </c>
      <c r="F3896" s="198">
        <f>Sales_Entry!E3896</f>
        <v>0</v>
      </c>
      <c r="G3896" s="199">
        <f>N(Sales_Entry!J3896)</f>
        <v>0</v>
      </c>
      <c r="H3896" s="199">
        <v>0</v>
      </c>
      <c r="I3896" s="199">
        <f t="shared" si="60"/>
        <v>0</v>
      </c>
      <c r="J3896" s="202"/>
      <c r="K3896" s="200" t="str" cm="1">
        <f t="array" ref="K3896">IF($C3896="","",IF(AND($C3896=Party_Statement!$C$5,$B3896&gt;=Party_Statement!$C$6,$B3896&lt;=Party_Statement!$E$6),SUMPRODUCT(($C$3:$C3896=Party_Statement!$C$5)*($B$3:$B3896&gt;=Party_Statement!$C$6)*($B$3:$B3896&lt;=Party_Statement!$E$6)),""))</f>
        <v/>
      </c>
    </row>
    <row r="3897" spans="1:11" s="64" customFormat="1" x14ac:dyDescent="0.2">
      <c r="A3897" s="196">
        <f>Sales_Entry!A3897</f>
        <v>0</v>
      </c>
      <c r="B3897" s="197">
        <f>Sales_Entry!B3897</f>
        <v>0</v>
      </c>
      <c r="C3897" s="198">
        <f>Sales_Entry!D3897</f>
        <v>0</v>
      </c>
      <c r="D3897" s="198" t="s">
        <v>1388</v>
      </c>
      <c r="E3897" s="198">
        <f>Sales_Entry!C3897</f>
        <v>0</v>
      </c>
      <c r="F3897" s="198">
        <f>Sales_Entry!E3897</f>
        <v>0</v>
      </c>
      <c r="G3897" s="199">
        <f>N(Sales_Entry!J3897)</f>
        <v>0</v>
      </c>
      <c r="H3897" s="199">
        <v>0</v>
      </c>
      <c r="I3897" s="199">
        <f t="shared" si="60"/>
        <v>0</v>
      </c>
      <c r="J3897" s="202"/>
      <c r="K3897" s="200" t="str" cm="1">
        <f t="array" ref="K3897">IF($C3897="","",IF(AND($C3897=Party_Statement!$C$5,$B3897&gt;=Party_Statement!$C$6,$B3897&lt;=Party_Statement!$E$6),SUMPRODUCT(($C$3:$C3897=Party_Statement!$C$5)*($B$3:$B3897&gt;=Party_Statement!$C$6)*($B$3:$B3897&lt;=Party_Statement!$E$6)),""))</f>
        <v/>
      </c>
    </row>
    <row r="3898" spans="1:11" s="64" customFormat="1" x14ac:dyDescent="0.2">
      <c r="A3898" s="196">
        <f>Sales_Entry!A3898</f>
        <v>0</v>
      </c>
      <c r="B3898" s="197">
        <f>Sales_Entry!B3898</f>
        <v>0</v>
      </c>
      <c r="C3898" s="198">
        <f>Sales_Entry!D3898</f>
        <v>0</v>
      </c>
      <c r="D3898" s="198" t="s">
        <v>1388</v>
      </c>
      <c r="E3898" s="198">
        <f>Sales_Entry!C3898</f>
        <v>0</v>
      </c>
      <c r="F3898" s="198">
        <f>Sales_Entry!E3898</f>
        <v>0</v>
      </c>
      <c r="G3898" s="199">
        <f>N(Sales_Entry!J3898)</f>
        <v>0</v>
      </c>
      <c r="H3898" s="199">
        <v>0</v>
      </c>
      <c r="I3898" s="199">
        <f t="shared" si="60"/>
        <v>0</v>
      </c>
      <c r="J3898" s="202"/>
      <c r="K3898" s="200" t="str" cm="1">
        <f t="array" ref="K3898">IF($C3898="","",IF(AND($C3898=Party_Statement!$C$5,$B3898&gt;=Party_Statement!$C$6,$B3898&lt;=Party_Statement!$E$6),SUMPRODUCT(($C$3:$C3898=Party_Statement!$C$5)*($B$3:$B3898&gt;=Party_Statement!$C$6)*($B$3:$B3898&lt;=Party_Statement!$E$6)),""))</f>
        <v/>
      </c>
    </row>
    <row r="3899" spans="1:11" s="64" customFormat="1" x14ac:dyDescent="0.2">
      <c r="A3899" s="196">
        <f>Sales_Entry!A3899</f>
        <v>0</v>
      </c>
      <c r="B3899" s="197">
        <f>Sales_Entry!B3899</f>
        <v>0</v>
      </c>
      <c r="C3899" s="198">
        <f>Sales_Entry!D3899</f>
        <v>0</v>
      </c>
      <c r="D3899" s="198" t="s">
        <v>1388</v>
      </c>
      <c r="E3899" s="198">
        <f>Sales_Entry!C3899</f>
        <v>0</v>
      </c>
      <c r="F3899" s="198">
        <f>Sales_Entry!E3899</f>
        <v>0</v>
      </c>
      <c r="G3899" s="199">
        <f>N(Sales_Entry!J3899)</f>
        <v>0</v>
      </c>
      <c r="H3899" s="199">
        <v>0</v>
      </c>
      <c r="I3899" s="199">
        <f t="shared" si="60"/>
        <v>0</v>
      </c>
      <c r="J3899" s="202"/>
      <c r="K3899" s="200" t="str" cm="1">
        <f t="array" ref="K3899">IF($C3899="","",IF(AND($C3899=Party_Statement!$C$5,$B3899&gt;=Party_Statement!$C$6,$B3899&lt;=Party_Statement!$E$6),SUMPRODUCT(($C$3:$C3899=Party_Statement!$C$5)*($B$3:$B3899&gt;=Party_Statement!$C$6)*($B$3:$B3899&lt;=Party_Statement!$E$6)),""))</f>
        <v/>
      </c>
    </row>
    <row r="3900" spans="1:11" s="64" customFormat="1" x14ac:dyDescent="0.2">
      <c r="A3900" s="196">
        <f>Sales_Entry!A3900</f>
        <v>0</v>
      </c>
      <c r="B3900" s="197">
        <f>Sales_Entry!B3900</f>
        <v>0</v>
      </c>
      <c r="C3900" s="198">
        <f>Sales_Entry!D3900</f>
        <v>0</v>
      </c>
      <c r="D3900" s="198" t="s">
        <v>1388</v>
      </c>
      <c r="E3900" s="198">
        <f>Sales_Entry!C3900</f>
        <v>0</v>
      </c>
      <c r="F3900" s="198">
        <f>Sales_Entry!E3900</f>
        <v>0</v>
      </c>
      <c r="G3900" s="199">
        <f>N(Sales_Entry!J3900)</f>
        <v>0</v>
      </c>
      <c r="H3900" s="199">
        <v>0</v>
      </c>
      <c r="I3900" s="199">
        <f t="shared" si="60"/>
        <v>0</v>
      </c>
      <c r="J3900" s="202"/>
      <c r="K3900" s="200" t="str" cm="1">
        <f t="array" ref="K3900">IF($C3900="","",IF(AND($C3900=Party_Statement!$C$5,$B3900&gt;=Party_Statement!$C$6,$B3900&lt;=Party_Statement!$E$6),SUMPRODUCT(($C$3:$C3900=Party_Statement!$C$5)*($B$3:$B3900&gt;=Party_Statement!$C$6)*($B$3:$B3900&lt;=Party_Statement!$E$6)),""))</f>
        <v/>
      </c>
    </row>
    <row r="3901" spans="1:11" s="64" customFormat="1" x14ac:dyDescent="0.2">
      <c r="A3901" s="196">
        <f>Sales_Entry!A3901</f>
        <v>0</v>
      </c>
      <c r="B3901" s="197">
        <f>Sales_Entry!B3901</f>
        <v>0</v>
      </c>
      <c r="C3901" s="198">
        <f>Sales_Entry!D3901</f>
        <v>0</v>
      </c>
      <c r="D3901" s="198" t="s">
        <v>1388</v>
      </c>
      <c r="E3901" s="198">
        <f>Sales_Entry!C3901</f>
        <v>0</v>
      </c>
      <c r="F3901" s="198">
        <f>Sales_Entry!E3901</f>
        <v>0</v>
      </c>
      <c r="G3901" s="199">
        <f>N(Sales_Entry!J3901)</f>
        <v>0</v>
      </c>
      <c r="H3901" s="199">
        <v>0</v>
      </c>
      <c r="I3901" s="199">
        <f t="shared" si="60"/>
        <v>0</v>
      </c>
      <c r="J3901" s="202"/>
      <c r="K3901" s="200" t="str" cm="1">
        <f t="array" ref="K3901">IF($C3901="","",IF(AND($C3901=Party_Statement!$C$5,$B3901&gt;=Party_Statement!$C$6,$B3901&lt;=Party_Statement!$E$6),SUMPRODUCT(($C$3:$C3901=Party_Statement!$C$5)*($B$3:$B3901&gt;=Party_Statement!$C$6)*($B$3:$B3901&lt;=Party_Statement!$E$6)),""))</f>
        <v/>
      </c>
    </row>
    <row r="3902" spans="1:11" s="64" customFormat="1" x14ac:dyDescent="0.2">
      <c r="A3902" s="196">
        <f>Sales_Entry!A3902</f>
        <v>0</v>
      </c>
      <c r="B3902" s="197">
        <f>Sales_Entry!B3902</f>
        <v>0</v>
      </c>
      <c r="C3902" s="198">
        <f>Sales_Entry!D3902</f>
        <v>0</v>
      </c>
      <c r="D3902" s="198" t="s">
        <v>1388</v>
      </c>
      <c r="E3902" s="198">
        <f>Sales_Entry!C3902</f>
        <v>0</v>
      </c>
      <c r="F3902" s="198">
        <f>Sales_Entry!E3902</f>
        <v>0</v>
      </c>
      <c r="G3902" s="199">
        <f>N(Sales_Entry!J3902)</f>
        <v>0</v>
      </c>
      <c r="H3902" s="199">
        <v>0</v>
      </c>
      <c r="I3902" s="199">
        <f t="shared" si="60"/>
        <v>0</v>
      </c>
      <c r="J3902" s="202"/>
      <c r="K3902" s="200" t="str" cm="1">
        <f t="array" ref="K3902">IF($C3902="","",IF(AND($C3902=Party_Statement!$C$5,$B3902&gt;=Party_Statement!$C$6,$B3902&lt;=Party_Statement!$E$6),SUMPRODUCT(($C$3:$C3902=Party_Statement!$C$5)*($B$3:$B3902&gt;=Party_Statement!$C$6)*($B$3:$B3902&lt;=Party_Statement!$E$6)),""))</f>
        <v/>
      </c>
    </row>
    <row r="3903" spans="1:11" s="64" customFormat="1" x14ac:dyDescent="0.2">
      <c r="A3903" s="196">
        <f>Sales_Entry!A3903</f>
        <v>0</v>
      </c>
      <c r="B3903" s="197">
        <f>Sales_Entry!B3903</f>
        <v>0</v>
      </c>
      <c r="C3903" s="198">
        <f>Sales_Entry!D3903</f>
        <v>0</v>
      </c>
      <c r="D3903" s="198" t="s">
        <v>1388</v>
      </c>
      <c r="E3903" s="198">
        <f>Sales_Entry!C3903</f>
        <v>0</v>
      </c>
      <c r="F3903" s="198">
        <f>Sales_Entry!E3903</f>
        <v>0</v>
      </c>
      <c r="G3903" s="199">
        <f>N(Sales_Entry!J3903)</f>
        <v>0</v>
      </c>
      <c r="H3903" s="199">
        <v>0</v>
      </c>
      <c r="I3903" s="199">
        <f t="shared" si="60"/>
        <v>0</v>
      </c>
      <c r="J3903" s="202"/>
      <c r="K3903" s="200" t="str" cm="1">
        <f t="array" ref="K3903">IF($C3903="","",IF(AND($C3903=Party_Statement!$C$5,$B3903&gt;=Party_Statement!$C$6,$B3903&lt;=Party_Statement!$E$6),SUMPRODUCT(($C$3:$C3903=Party_Statement!$C$5)*($B$3:$B3903&gt;=Party_Statement!$C$6)*($B$3:$B3903&lt;=Party_Statement!$E$6)),""))</f>
        <v/>
      </c>
    </row>
    <row r="3904" spans="1:11" s="64" customFormat="1" x14ac:dyDescent="0.2">
      <c r="A3904" s="196">
        <f>Sales_Entry!A3904</f>
        <v>0</v>
      </c>
      <c r="B3904" s="197">
        <f>Sales_Entry!B3904</f>
        <v>0</v>
      </c>
      <c r="C3904" s="198">
        <f>Sales_Entry!D3904</f>
        <v>0</v>
      </c>
      <c r="D3904" s="198" t="s">
        <v>1388</v>
      </c>
      <c r="E3904" s="198">
        <f>Sales_Entry!C3904</f>
        <v>0</v>
      </c>
      <c r="F3904" s="198">
        <f>Sales_Entry!E3904</f>
        <v>0</v>
      </c>
      <c r="G3904" s="199">
        <f>N(Sales_Entry!J3904)</f>
        <v>0</v>
      </c>
      <c r="H3904" s="199">
        <v>0</v>
      </c>
      <c r="I3904" s="199">
        <f t="shared" si="60"/>
        <v>0</v>
      </c>
      <c r="J3904" s="202"/>
      <c r="K3904" s="200" t="str" cm="1">
        <f t="array" ref="K3904">IF($C3904="","",IF(AND($C3904=Party_Statement!$C$5,$B3904&gt;=Party_Statement!$C$6,$B3904&lt;=Party_Statement!$E$6),SUMPRODUCT(($C$3:$C3904=Party_Statement!$C$5)*($B$3:$B3904&gt;=Party_Statement!$C$6)*($B$3:$B3904&lt;=Party_Statement!$E$6)),""))</f>
        <v/>
      </c>
    </row>
    <row r="3905" spans="1:11" s="64" customFormat="1" x14ac:dyDescent="0.2">
      <c r="A3905" s="196">
        <f>Sales_Entry!A3905</f>
        <v>0</v>
      </c>
      <c r="B3905" s="197">
        <f>Sales_Entry!B3905</f>
        <v>0</v>
      </c>
      <c r="C3905" s="198">
        <f>Sales_Entry!D3905</f>
        <v>0</v>
      </c>
      <c r="D3905" s="198" t="s">
        <v>1388</v>
      </c>
      <c r="E3905" s="198">
        <f>Sales_Entry!C3905</f>
        <v>0</v>
      </c>
      <c r="F3905" s="198">
        <f>Sales_Entry!E3905</f>
        <v>0</v>
      </c>
      <c r="G3905" s="199">
        <f>N(Sales_Entry!J3905)</f>
        <v>0</v>
      </c>
      <c r="H3905" s="199">
        <v>0</v>
      </c>
      <c r="I3905" s="199">
        <f t="shared" si="60"/>
        <v>0</v>
      </c>
      <c r="J3905" s="202"/>
      <c r="K3905" s="200" t="str" cm="1">
        <f t="array" ref="K3905">IF($C3905="","",IF(AND($C3905=Party_Statement!$C$5,$B3905&gt;=Party_Statement!$C$6,$B3905&lt;=Party_Statement!$E$6),SUMPRODUCT(($C$3:$C3905=Party_Statement!$C$5)*($B$3:$B3905&gt;=Party_Statement!$C$6)*($B$3:$B3905&lt;=Party_Statement!$E$6)),""))</f>
        <v/>
      </c>
    </row>
    <row r="3906" spans="1:11" s="64" customFormat="1" x14ac:dyDescent="0.2">
      <c r="A3906" s="196">
        <f>Sales_Entry!A3906</f>
        <v>0</v>
      </c>
      <c r="B3906" s="197">
        <f>Sales_Entry!B3906</f>
        <v>0</v>
      </c>
      <c r="C3906" s="198">
        <f>Sales_Entry!D3906</f>
        <v>0</v>
      </c>
      <c r="D3906" s="198" t="s">
        <v>1388</v>
      </c>
      <c r="E3906" s="198">
        <f>Sales_Entry!C3906</f>
        <v>0</v>
      </c>
      <c r="F3906" s="198">
        <f>Sales_Entry!E3906</f>
        <v>0</v>
      </c>
      <c r="G3906" s="199">
        <f>N(Sales_Entry!J3906)</f>
        <v>0</v>
      </c>
      <c r="H3906" s="199">
        <v>0</v>
      </c>
      <c r="I3906" s="199">
        <f t="shared" si="60"/>
        <v>0</v>
      </c>
      <c r="J3906" s="202"/>
      <c r="K3906" s="200" t="str" cm="1">
        <f t="array" ref="K3906">IF($C3906="","",IF(AND($C3906=Party_Statement!$C$5,$B3906&gt;=Party_Statement!$C$6,$B3906&lt;=Party_Statement!$E$6),SUMPRODUCT(($C$3:$C3906=Party_Statement!$C$5)*($B$3:$B3906&gt;=Party_Statement!$C$6)*($B$3:$B3906&lt;=Party_Statement!$E$6)),""))</f>
        <v/>
      </c>
    </row>
    <row r="3907" spans="1:11" s="64" customFormat="1" x14ac:dyDescent="0.2">
      <c r="A3907" s="196">
        <f>Sales_Entry!A3907</f>
        <v>0</v>
      </c>
      <c r="B3907" s="197">
        <f>Sales_Entry!B3907</f>
        <v>0</v>
      </c>
      <c r="C3907" s="198">
        <f>Sales_Entry!D3907</f>
        <v>0</v>
      </c>
      <c r="D3907" s="198" t="s">
        <v>1388</v>
      </c>
      <c r="E3907" s="198">
        <f>Sales_Entry!C3907</f>
        <v>0</v>
      </c>
      <c r="F3907" s="198">
        <f>Sales_Entry!E3907</f>
        <v>0</v>
      </c>
      <c r="G3907" s="199">
        <f>N(Sales_Entry!J3907)</f>
        <v>0</v>
      </c>
      <c r="H3907" s="199">
        <v>0</v>
      </c>
      <c r="I3907" s="199">
        <f t="shared" si="60"/>
        <v>0</v>
      </c>
      <c r="J3907" s="202"/>
      <c r="K3907" s="200" t="str" cm="1">
        <f t="array" ref="K3907">IF($C3907="","",IF(AND($C3907=Party_Statement!$C$5,$B3907&gt;=Party_Statement!$C$6,$B3907&lt;=Party_Statement!$E$6),SUMPRODUCT(($C$3:$C3907=Party_Statement!$C$5)*($B$3:$B3907&gt;=Party_Statement!$C$6)*($B$3:$B3907&lt;=Party_Statement!$E$6)),""))</f>
        <v/>
      </c>
    </row>
    <row r="3908" spans="1:11" s="64" customFormat="1" x14ac:dyDescent="0.2">
      <c r="A3908" s="196">
        <f>Sales_Entry!A3908</f>
        <v>0</v>
      </c>
      <c r="B3908" s="197">
        <f>Sales_Entry!B3908</f>
        <v>0</v>
      </c>
      <c r="C3908" s="198">
        <f>Sales_Entry!D3908</f>
        <v>0</v>
      </c>
      <c r="D3908" s="198" t="s">
        <v>1388</v>
      </c>
      <c r="E3908" s="198">
        <f>Sales_Entry!C3908</f>
        <v>0</v>
      </c>
      <c r="F3908" s="198">
        <f>Sales_Entry!E3908</f>
        <v>0</v>
      </c>
      <c r="G3908" s="199">
        <f>N(Sales_Entry!J3908)</f>
        <v>0</v>
      </c>
      <c r="H3908" s="199">
        <v>0</v>
      </c>
      <c r="I3908" s="199">
        <f t="shared" ref="I3908:I3971" si="61">IF($C3908="","",$G3908-$H3908)</f>
        <v>0</v>
      </c>
      <c r="J3908" s="202"/>
      <c r="K3908" s="200" t="str" cm="1">
        <f t="array" ref="K3908">IF($C3908="","",IF(AND($C3908=Party_Statement!$C$5,$B3908&gt;=Party_Statement!$C$6,$B3908&lt;=Party_Statement!$E$6),SUMPRODUCT(($C$3:$C3908=Party_Statement!$C$5)*($B$3:$B3908&gt;=Party_Statement!$C$6)*($B$3:$B3908&lt;=Party_Statement!$E$6)),""))</f>
        <v/>
      </c>
    </row>
    <row r="3909" spans="1:11" s="64" customFormat="1" x14ac:dyDescent="0.2">
      <c r="A3909" s="196">
        <f>Sales_Entry!A3909</f>
        <v>0</v>
      </c>
      <c r="B3909" s="197">
        <f>Sales_Entry!B3909</f>
        <v>0</v>
      </c>
      <c r="C3909" s="198">
        <f>Sales_Entry!D3909</f>
        <v>0</v>
      </c>
      <c r="D3909" s="198" t="s">
        <v>1388</v>
      </c>
      <c r="E3909" s="198">
        <f>Sales_Entry!C3909</f>
        <v>0</v>
      </c>
      <c r="F3909" s="198">
        <f>Sales_Entry!E3909</f>
        <v>0</v>
      </c>
      <c r="G3909" s="199">
        <f>N(Sales_Entry!J3909)</f>
        <v>0</v>
      </c>
      <c r="H3909" s="199">
        <v>0</v>
      </c>
      <c r="I3909" s="199">
        <f t="shared" si="61"/>
        <v>0</v>
      </c>
      <c r="J3909" s="202"/>
      <c r="K3909" s="200" t="str" cm="1">
        <f t="array" ref="K3909">IF($C3909="","",IF(AND($C3909=Party_Statement!$C$5,$B3909&gt;=Party_Statement!$C$6,$B3909&lt;=Party_Statement!$E$6),SUMPRODUCT(($C$3:$C3909=Party_Statement!$C$5)*($B$3:$B3909&gt;=Party_Statement!$C$6)*($B$3:$B3909&lt;=Party_Statement!$E$6)),""))</f>
        <v/>
      </c>
    </row>
    <row r="3910" spans="1:11" s="64" customFormat="1" x14ac:dyDescent="0.2">
      <c r="A3910" s="196">
        <f>Sales_Entry!A3910</f>
        <v>0</v>
      </c>
      <c r="B3910" s="197">
        <f>Sales_Entry!B3910</f>
        <v>0</v>
      </c>
      <c r="C3910" s="198">
        <f>Sales_Entry!D3910</f>
        <v>0</v>
      </c>
      <c r="D3910" s="198" t="s">
        <v>1388</v>
      </c>
      <c r="E3910" s="198">
        <f>Sales_Entry!C3910</f>
        <v>0</v>
      </c>
      <c r="F3910" s="198">
        <f>Sales_Entry!E3910</f>
        <v>0</v>
      </c>
      <c r="G3910" s="199">
        <f>N(Sales_Entry!J3910)</f>
        <v>0</v>
      </c>
      <c r="H3910" s="199">
        <v>0</v>
      </c>
      <c r="I3910" s="199">
        <f t="shared" si="61"/>
        <v>0</v>
      </c>
      <c r="J3910" s="202"/>
      <c r="K3910" s="200" t="str" cm="1">
        <f t="array" ref="K3910">IF($C3910="","",IF(AND($C3910=Party_Statement!$C$5,$B3910&gt;=Party_Statement!$C$6,$B3910&lt;=Party_Statement!$E$6),SUMPRODUCT(($C$3:$C3910=Party_Statement!$C$5)*($B$3:$B3910&gt;=Party_Statement!$C$6)*($B$3:$B3910&lt;=Party_Statement!$E$6)),""))</f>
        <v/>
      </c>
    </row>
    <row r="3911" spans="1:11" s="64" customFormat="1" x14ac:dyDescent="0.2">
      <c r="A3911" s="196">
        <f>Sales_Entry!A3911</f>
        <v>0</v>
      </c>
      <c r="B3911" s="197">
        <f>Sales_Entry!B3911</f>
        <v>0</v>
      </c>
      <c r="C3911" s="198">
        <f>Sales_Entry!D3911</f>
        <v>0</v>
      </c>
      <c r="D3911" s="198" t="s">
        <v>1388</v>
      </c>
      <c r="E3911" s="198">
        <f>Sales_Entry!C3911</f>
        <v>0</v>
      </c>
      <c r="F3911" s="198">
        <f>Sales_Entry!E3911</f>
        <v>0</v>
      </c>
      <c r="G3911" s="199">
        <f>N(Sales_Entry!J3911)</f>
        <v>0</v>
      </c>
      <c r="H3911" s="199">
        <v>0</v>
      </c>
      <c r="I3911" s="199">
        <f t="shared" si="61"/>
        <v>0</v>
      </c>
      <c r="J3911" s="202"/>
      <c r="K3911" s="200" t="str" cm="1">
        <f t="array" ref="K3911">IF($C3911="","",IF(AND($C3911=Party_Statement!$C$5,$B3911&gt;=Party_Statement!$C$6,$B3911&lt;=Party_Statement!$E$6),SUMPRODUCT(($C$3:$C3911=Party_Statement!$C$5)*($B$3:$B3911&gt;=Party_Statement!$C$6)*($B$3:$B3911&lt;=Party_Statement!$E$6)),""))</f>
        <v/>
      </c>
    </row>
    <row r="3912" spans="1:11" s="64" customFormat="1" x14ac:dyDescent="0.2">
      <c r="A3912" s="196">
        <f>Sales_Entry!A3912</f>
        <v>0</v>
      </c>
      <c r="B3912" s="197">
        <f>Sales_Entry!B3912</f>
        <v>0</v>
      </c>
      <c r="C3912" s="198">
        <f>Sales_Entry!D3912</f>
        <v>0</v>
      </c>
      <c r="D3912" s="198" t="s">
        <v>1388</v>
      </c>
      <c r="E3912" s="198">
        <f>Sales_Entry!C3912</f>
        <v>0</v>
      </c>
      <c r="F3912" s="198">
        <f>Sales_Entry!E3912</f>
        <v>0</v>
      </c>
      <c r="G3912" s="199">
        <f>N(Sales_Entry!J3912)</f>
        <v>0</v>
      </c>
      <c r="H3912" s="199">
        <v>0</v>
      </c>
      <c r="I3912" s="199">
        <f t="shared" si="61"/>
        <v>0</v>
      </c>
      <c r="J3912" s="202"/>
      <c r="K3912" s="200" t="str" cm="1">
        <f t="array" ref="K3912">IF($C3912="","",IF(AND($C3912=Party_Statement!$C$5,$B3912&gt;=Party_Statement!$C$6,$B3912&lt;=Party_Statement!$E$6),SUMPRODUCT(($C$3:$C3912=Party_Statement!$C$5)*($B$3:$B3912&gt;=Party_Statement!$C$6)*($B$3:$B3912&lt;=Party_Statement!$E$6)),""))</f>
        <v/>
      </c>
    </row>
    <row r="3913" spans="1:11" s="64" customFormat="1" x14ac:dyDescent="0.2">
      <c r="A3913" s="196">
        <f>Sales_Entry!A3913</f>
        <v>0</v>
      </c>
      <c r="B3913" s="197">
        <f>Sales_Entry!B3913</f>
        <v>0</v>
      </c>
      <c r="C3913" s="198">
        <f>Sales_Entry!D3913</f>
        <v>0</v>
      </c>
      <c r="D3913" s="198" t="s">
        <v>1388</v>
      </c>
      <c r="E3913" s="198">
        <f>Sales_Entry!C3913</f>
        <v>0</v>
      </c>
      <c r="F3913" s="198">
        <f>Sales_Entry!E3913</f>
        <v>0</v>
      </c>
      <c r="G3913" s="199">
        <f>N(Sales_Entry!J3913)</f>
        <v>0</v>
      </c>
      <c r="H3913" s="199">
        <v>0</v>
      </c>
      <c r="I3913" s="199">
        <f t="shared" si="61"/>
        <v>0</v>
      </c>
      <c r="J3913" s="202"/>
      <c r="K3913" s="200" t="str" cm="1">
        <f t="array" ref="K3913">IF($C3913="","",IF(AND($C3913=Party_Statement!$C$5,$B3913&gt;=Party_Statement!$C$6,$B3913&lt;=Party_Statement!$E$6),SUMPRODUCT(($C$3:$C3913=Party_Statement!$C$5)*($B$3:$B3913&gt;=Party_Statement!$C$6)*($B$3:$B3913&lt;=Party_Statement!$E$6)),""))</f>
        <v/>
      </c>
    </row>
    <row r="3914" spans="1:11" s="64" customFormat="1" x14ac:dyDescent="0.2">
      <c r="A3914" s="196">
        <f>Sales_Entry!A3914</f>
        <v>0</v>
      </c>
      <c r="B3914" s="197">
        <f>Sales_Entry!B3914</f>
        <v>0</v>
      </c>
      <c r="C3914" s="198">
        <f>Sales_Entry!D3914</f>
        <v>0</v>
      </c>
      <c r="D3914" s="198" t="s">
        <v>1388</v>
      </c>
      <c r="E3914" s="198">
        <f>Sales_Entry!C3914</f>
        <v>0</v>
      </c>
      <c r="F3914" s="198">
        <f>Sales_Entry!E3914</f>
        <v>0</v>
      </c>
      <c r="G3914" s="199">
        <f>N(Sales_Entry!J3914)</f>
        <v>0</v>
      </c>
      <c r="H3914" s="199">
        <v>0</v>
      </c>
      <c r="I3914" s="199">
        <f t="shared" si="61"/>
        <v>0</v>
      </c>
      <c r="J3914" s="202"/>
      <c r="K3914" s="200" t="str" cm="1">
        <f t="array" ref="K3914">IF($C3914="","",IF(AND($C3914=Party_Statement!$C$5,$B3914&gt;=Party_Statement!$C$6,$B3914&lt;=Party_Statement!$E$6),SUMPRODUCT(($C$3:$C3914=Party_Statement!$C$5)*($B$3:$B3914&gt;=Party_Statement!$C$6)*($B$3:$B3914&lt;=Party_Statement!$E$6)),""))</f>
        <v/>
      </c>
    </row>
    <row r="3915" spans="1:11" s="64" customFormat="1" x14ac:dyDescent="0.2">
      <c r="A3915" s="196">
        <f>Sales_Entry!A3915</f>
        <v>0</v>
      </c>
      <c r="B3915" s="197">
        <f>Sales_Entry!B3915</f>
        <v>0</v>
      </c>
      <c r="C3915" s="198">
        <f>Sales_Entry!D3915</f>
        <v>0</v>
      </c>
      <c r="D3915" s="198" t="s">
        <v>1388</v>
      </c>
      <c r="E3915" s="198">
        <f>Sales_Entry!C3915</f>
        <v>0</v>
      </c>
      <c r="F3915" s="198">
        <f>Sales_Entry!E3915</f>
        <v>0</v>
      </c>
      <c r="G3915" s="199">
        <f>N(Sales_Entry!J3915)</f>
        <v>0</v>
      </c>
      <c r="H3915" s="199">
        <v>0</v>
      </c>
      <c r="I3915" s="199">
        <f t="shared" si="61"/>
        <v>0</v>
      </c>
      <c r="J3915" s="202"/>
      <c r="K3915" s="200" t="str" cm="1">
        <f t="array" ref="K3915">IF($C3915="","",IF(AND($C3915=Party_Statement!$C$5,$B3915&gt;=Party_Statement!$C$6,$B3915&lt;=Party_Statement!$E$6),SUMPRODUCT(($C$3:$C3915=Party_Statement!$C$5)*($B$3:$B3915&gt;=Party_Statement!$C$6)*($B$3:$B3915&lt;=Party_Statement!$E$6)),""))</f>
        <v/>
      </c>
    </row>
    <row r="3916" spans="1:11" s="64" customFormat="1" x14ac:dyDescent="0.2">
      <c r="A3916" s="196">
        <f>Sales_Entry!A3916</f>
        <v>0</v>
      </c>
      <c r="B3916" s="197">
        <f>Sales_Entry!B3916</f>
        <v>0</v>
      </c>
      <c r="C3916" s="198">
        <f>Sales_Entry!D3916</f>
        <v>0</v>
      </c>
      <c r="D3916" s="198" t="s">
        <v>1388</v>
      </c>
      <c r="E3916" s="198">
        <f>Sales_Entry!C3916</f>
        <v>0</v>
      </c>
      <c r="F3916" s="198">
        <f>Sales_Entry!E3916</f>
        <v>0</v>
      </c>
      <c r="G3916" s="199">
        <f>N(Sales_Entry!J3916)</f>
        <v>0</v>
      </c>
      <c r="H3916" s="199">
        <v>0</v>
      </c>
      <c r="I3916" s="199">
        <f t="shared" si="61"/>
        <v>0</v>
      </c>
      <c r="J3916" s="202"/>
      <c r="K3916" s="200" t="str" cm="1">
        <f t="array" ref="K3916">IF($C3916="","",IF(AND($C3916=Party_Statement!$C$5,$B3916&gt;=Party_Statement!$C$6,$B3916&lt;=Party_Statement!$E$6),SUMPRODUCT(($C$3:$C3916=Party_Statement!$C$5)*($B$3:$B3916&gt;=Party_Statement!$C$6)*($B$3:$B3916&lt;=Party_Statement!$E$6)),""))</f>
        <v/>
      </c>
    </row>
    <row r="3917" spans="1:11" s="64" customFormat="1" x14ac:dyDescent="0.2">
      <c r="A3917" s="196">
        <f>Sales_Entry!A3917</f>
        <v>0</v>
      </c>
      <c r="B3917" s="197">
        <f>Sales_Entry!B3917</f>
        <v>0</v>
      </c>
      <c r="C3917" s="198">
        <f>Sales_Entry!D3917</f>
        <v>0</v>
      </c>
      <c r="D3917" s="198" t="s">
        <v>1388</v>
      </c>
      <c r="E3917" s="198">
        <f>Sales_Entry!C3917</f>
        <v>0</v>
      </c>
      <c r="F3917" s="198">
        <f>Sales_Entry!E3917</f>
        <v>0</v>
      </c>
      <c r="G3917" s="199">
        <f>N(Sales_Entry!J3917)</f>
        <v>0</v>
      </c>
      <c r="H3917" s="199">
        <v>0</v>
      </c>
      <c r="I3917" s="199">
        <f t="shared" si="61"/>
        <v>0</v>
      </c>
      <c r="J3917" s="202"/>
      <c r="K3917" s="200" t="str" cm="1">
        <f t="array" ref="K3917">IF($C3917="","",IF(AND($C3917=Party_Statement!$C$5,$B3917&gt;=Party_Statement!$C$6,$B3917&lt;=Party_Statement!$E$6),SUMPRODUCT(($C$3:$C3917=Party_Statement!$C$5)*($B$3:$B3917&gt;=Party_Statement!$C$6)*($B$3:$B3917&lt;=Party_Statement!$E$6)),""))</f>
        <v/>
      </c>
    </row>
    <row r="3918" spans="1:11" s="64" customFormat="1" x14ac:dyDescent="0.2">
      <c r="A3918" s="196">
        <f>Sales_Entry!A3918</f>
        <v>0</v>
      </c>
      <c r="B3918" s="197">
        <f>Sales_Entry!B3918</f>
        <v>0</v>
      </c>
      <c r="C3918" s="198">
        <f>Sales_Entry!D3918</f>
        <v>0</v>
      </c>
      <c r="D3918" s="198" t="s">
        <v>1388</v>
      </c>
      <c r="E3918" s="198">
        <f>Sales_Entry!C3918</f>
        <v>0</v>
      </c>
      <c r="F3918" s="198">
        <f>Sales_Entry!E3918</f>
        <v>0</v>
      </c>
      <c r="G3918" s="199">
        <f>N(Sales_Entry!J3918)</f>
        <v>0</v>
      </c>
      <c r="H3918" s="199">
        <v>0</v>
      </c>
      <c r="I3918" s="199">
        <f t="shared" si="61"/>
        <v>0</v>
      </c>
      <c r="J3918" s="202"/>
      <c r="K3918" s="200" t="str" cm="1">
        <f t="array" ref="K3918">IF($C3918="","",IF(AND($C3918=Party_Statement!$C$5,$B3918&gt;=Party_Statement!$C$6,$B3918&lt;=Party_Statement!$E$6),SUMPRODUCT(($C$3:$C3918=Party_Statement!$C$5)*($B$3:$B3918&gt;=Party_Statement!$C$6)*($B$3:$B3918&lt;=Party_Statement!$E$6)),""))</f>
        <v/>
      </c>
    </row>
    <row r="3919" spans="1:11" s="64" customFormat="1" x14ac:dyDescent="0.2">
      <c r="A3919" s="196">
        <f>Sales_Entry!A3919</f>
        <v>0</v>
      </c>
      <c r="B3919" s="197">
        <f>Sales_Entry!B3919</f>
        <v>0</v>
      </c>
      <c r="C3919" s="198">
        <f>Sales_Entry!D3919</f>
        <v>0</v>
      </c>
      <c r="D3919" s="198" t="s">
        <v>1388</v>
      </c>
      <c r="E3919" s="198">
        <f>Sales_Entry!C3919</f>
        <v>0</v>
      </c>
      <c r="F3919" s="198">
        <f>Sales_Entry!E3919</f>
        <v>0</v>
      </c>
      <c r="G3919" s="199">
        <f>N(Sales_Entry!J3919)</f>
        <v>0</v>
      </c>
      <c r="H3919" s="199">
        <v>0</v>
      </c>
      <c r="I3919" s="199">
        <f t="shared" si="61"/>
        <v>0</v>
      </c>
      <c r="J3919" s="202"/>
      <c r="K3919" s="200" t="str" cm="1">
        <f t="array" ref="K3919">IF($C3919="","",IF(AND($C3919=Party_Statement!$C$5,$B3919&gt;=Party_Statement!$C$6,$B3919&lt;=Party_Statement!$E$6),SUMPRODUCT(($C$3:$C3919=Party_Statement!$C$5)*($B$3:$B3919&gt;=Party_Statement!$C$6)*($B$3:$B3919&lt;=Party_Statement!$E$6)),""))</f>
        <v/>
      </c>
    </row>
    <row r="3920" spans="1:11" s="64" customFormat="1" x14ac:dyDescent="0.2">
      <c r="A3920" s="196">
        <f>Sales_Entry!A3920</f>
        <v>0</v>
      </c>
      <c r="B3920" s="197">
        <f>Sales_Entry!B3920</f>
        <v>0</v>
      </c>
      <c r="C3920" s="198">
        <f>Sales_Entry!D3920</f>
        <v>0</v>
      </c>
      <c r="D3920" s="198" t="s">
        <v>1388</v>
      </c>
      <c r="E3920" s="198">
        <f>Sales_Entry!C3920</f>
        <v>0</v>
      </c>
      <c r="F3920" s="198">
        <f>Sales_Entry!E3920</f>
        <v>0</v>
      </c>
      <c r="G3920" s="199">
        <f>N(Sales_Entry!J3920)</f>
        <v>0</v>
      </c>
      <c r="H3920" s="199">
        <v>0</v>
      </c>
      <c r="I3920" s="199">
        <f t="shared" si="61"/>
        <v>0</v>
      </c>
      <c r="J3920" s="202"/>
      <c r="K3920" s="200" t="str" cm="1">
        <f t="array" ref="K3920">IF($C3920="","",IF(AND($C3920=Party_Statement!$C$5,$B3920&gt;=Party_Statement!$C$6,$B3920&lt;=Party_Statement!$E$6),SUMPRODUCT(($C$3:$C3920=Party_Statement!$C$5)*($B$3:$B3920&gt;=Party_Statement!$C$6)*($B$3:$B3920&lt;=Party_Statement!$E$6)),""))</f>
        <v/>
      </c>
    </row>
    <row r="3921" spans="1:11" s="64" customFormat="1" x14ac:dyDescent="0.2">
      <c r="A3921" s="196">
        <f>Sales_Entry!A3921</f>
        <v>0</v>
      </c>
      <c r="B3921" s="197">
        <f>Sales_Entry!B3921</f>
        <v>0</v>
      </c>
      <c r="C3921" s="198">
        <f>Sales_Entry!D3921</f>
        <v>0</v>
      </c>
      <c r="D3921" s="198" t="s">
        <v>1388</v>
      </c>
      <c r="E3921" s="198">
        <f>Sales_Entry!C3921</f>
        <v>0</v>
      </c>
      <c r="F3921" s="198">
        <f>Sales_Entry!E3921</f>
        <v>0</v>
      </c>
      <c r="G3921" s="199">
        <f>N(Sales_Entry!J3921)</f>
        <v>0</v>
      </c>
      <c r="H3921" s="199">
        <v>0</v>
      </c>
      <c r="I3921" s="199">
        <f t="shared" si="61"/>
        <v>0</v>
      </c>
      <c r="J3921" s="202"/>
      <c r="K3921" s="200" t="str" cm="1">
        <f t="array" ref="K3921">IF($C3921="","",IF(AND($C3921=Party_Statement!$C$5,$B3921&gt;=Party_Statement!$C$6,$B3921&lt;=Party_Statement!$E$6),SUMPRODUCT(($C$3:$C3921=Party_Statement!$C$5)*($B$3:$B3921&gt;=Party_Statement!$C$6)*($B$3:$B3921&lt;=Party_Statement!$E$6)),""))</f>
        <v/>
      </c>
    </row>
    <row r="3922" spans="1:11" s="64" customFormat="1" x14ac:dyDescent="0.2">
      <c r="A3922" s="196">
        <f>Sales_Entry!A3922</f>
        <v>0</v>
      </c>
      <c r="B3922" s="197">
        <f>Sales_Entry!B3922</f>
        <v>0</v>
      </c>
      <c r="C3922" s="198">
        <f>Sales_Entry!D3922</f>
        <v>0</v>
      </c>
      <c r="D3922" s="198" t="s">
        <v>1388</v>
      </c>
      <c r="E3922" s="198">
        <f>Sales_Entry!C3922</f>
        <v>0</v>
      </c>
      <c r="F3922" s="198">
        <f>Sales_Entry!E3922</f>
        <v>0</v>
      </c>
      <c r="G3922" s="199">
        <f>N(Sales_Entry!J3922)</f>
        <v>0</v>
      </c>
      <c r="H3922" s="199">
        <v>0</v>
      </c>
      <c r="I3922" s="199">
        <f t="shared" si="61"/>
        <v>0</v>
      </c>
      <c r="J3922" s="202"/>
      <c r="K3922" s="200" t="str" cm="1">
        <f t="array" ref="K3922">IF($C3922="","",IF(AND($C3922=Party_Statement!$C$5,$B3922&gt;=Party_Statement!$C$6,$B3922&lt;=Party_Statement!$E$6),SUMPRODUCT(($C$3:$C3922=Party_Statement!$C$5)*($B$3:$B3922&gt;=Party_Statement!$C$6)*($B$3:$B3922&lt;=Party_Statement!$E$6)),""))</f>
        <v/>
      </c>
    </row>
    <row r="3923" spans="1:11" s="64" customFormat="1" x14ac:dyDescent="0.2">
      <c r="A3923" s="196">
        <f>Sales_Entry!A3923</f>
        <v>0</v>
      </c>
      <c r="B3923" s="197">
        <f>Sales_Entry!B3923</f>
        <v>0</v>
      </c>
      <c r="C3923" s="198">
        <f>Sales_Entry!D3923</f>
        <v>0</v>
      </c>
      <c r="D3923" s="198" t="s">
        <v>1388</v>
      </c>
      <c r="E3923" s="198">
        <f>Sales_Entry!C3923</f>
        <v>0</v>
      </c>
      <c r="F3923" s="198">
        <f>Sales_Entry!E3923</f>
        <v>0</v>
      </c>
      <c r="G3923" s="199">
        <f>N(Sales_Entry!J3923)</f>
        <v>0</v>
      </c>
      <c r="H3923" s="199">
        <v>0</v>
      </c>
      <c r="I3923" s="199">
        <f t="shared" si="61"/>
        <v>0</v>
      </c>
      <c r="J3923" s="202"/>
      <c r="K3923" s="200" t="str" cm="1">
        <f t="array" ref="K3923">IF($C3923="","",IF(AND($C3923=Party_Statement!$C$5,$B3923&gt;=Party_Statement!$C$6,$B3923&lt;=Party_Statement!$E$6),SUMPRODUCT(($C$3:$C3923=Party_Statement!$C$5)*($B$3:$B3923&gt;=Party_Statement!$C$6)*($B$3:$B3923&lt;=Party_Statement!$E$6)),""))</f>
        <v/>
      </c>
    </row>
    <row r="3924" spans="1:11" s="64" customFormat="1" x14ac:dyDescent="0.2">
      <c r="A3924" s="196">
        <f>Sales_Entry!A3924</f>
        <v>0</v>
      </c>
      <c r="B3924" s="197">
        <f>Sales_Entry!B3924</f>
        <v>0</v>
      </c>
      <c r="C3924" s="198">
        <f>Sales_Entry!D3924</f>
        <v>0</v>
      </c>
      <c r="D3924" s="198" t="s">
        <v>1388</v>
      </c>
      <c r="E3924" s="198">
        <f>Sales_Entry!C3924</f>
        <v>0</v>
      </c>
      <c r="F3924" s="198">
        <f>Sales_Entry!E3924</f>
        <v>0</v>
      </c>
      <c r="G3924" s="199">
        <f>N(Sales_Entry!J3924)</f>
        <v>0</v>
      </c>
      <c r="H3924" s="199">
        <v>0</v>
      </c>
      <c r="I3924" s="199">
        <f t="shared" si="61"/>
        <v>0</v>
      </c>
      <c r="J3924" s="202"/>
      <c r="K3924" s="200" t="str" cm="1">
        <f t="array" ref="K3924">IF($C3924="","",IF(AND($C3924=Party_Statement!$C$5,$B3924&gt;=Party_Statement!$C$6,$B3924&lt;=Party_Statement!$E$6),SUMPRODUCT(($C$3:$C3924=Party_Statement!$C$5)*($B$3:$B3924&gt;=Party_Statement!$C$6)*($B$3:$B3924&lt;=Party_Statement!$E$6)),""))</f>
        <v/>
      </c>
    </row>
    <row r="3925" spans="1:11" s="64" customFormat="1" x14ac:dyDescent="0.2">
      <c r="A3925" s="196">
        <f>Sales_Entry!A3925</f>
        <v>0</v>
      </c>
      <c r="B3925" s="197">
        <f>Sales_Entry!B3925</f>
        <v>0</v>
      </c>
      <c r="C3925" s="198">
        <f>Sales_Entry!D3925</f>
        <v>0</v>
      </c>
      <c r="D3925" s="198" t="s">
        <v>1388</v>
      </c>
      <c r="E3925" s="198">
        <f>Sales_Entry!C3925</f>
        <v>0</v>
      </c>
      <c r="F3925" s="198">
        <f>Sales_Entry!E3925</f>
        <v>0</v>
      </c>
      <c r="G3925" s="199">
        <f>N(Sales_Entry!J3925)</f>
        <v>0</v>
      </c>
      <c r="H3925" s="199">
        <v>0</v>
      </c>
      <c r="I3925" s="199">
        <f t="shared" si="61"/>
        <v>0</v>
      </c>
      <c r="J3925" s="202"/>
      <c r="K3925" s="200" t="str" cm="1">
        <f t="array" ref="K3925">IF($C3925="","",IF(AND($C3925=Party_Statement!$C$5,$B3925&gt;=Party_Statement!$C$6,$B3925&lt;=Party_Statement!$E$6),SUMPRODUCT(($C$3:$C3925=Party_Statement!$C$5)*($B$3:$B3925&gt;=Party_Statement!$C$6)*($B$3:$B3925&lt;=Party_Statement!$E$6)),""))</f>
        <v/>
      </c>
    </row>
    <row r="3926" spans="1:11" s="64" customFormat="1" x14ac:dyDescent="0.2">
      <c r="A3926" s="196">
        <f>Sales_Entry!A3926</f>
        <v>0</v>
      </c>
      <c r="B3926" s="197">
        <f>Sales_Entry!B3926</f>
        <v>0</v>
      </c>
      <c r="C3926" s="198">
        <f>Sales_Entry!D3926</f>
        <v>0</v>
      </c>
      <c r="D3926" s="198" t="s">
        <v>1388</v>
      </c>
      <c r="E3926" s="198">
        <f>Sales_Entry!C3926</f>
        <v>0</v>
      </c>
      <c r="F3926" s="198">
        <f>Sales_Entry!E3926</f>
        <v>0</v>
      </c>
      <c r="G3926" s="199">
        <f>N(Sales_Entry!J3926)</f>
        <v>0</v>
      </c>
      <c r="H3926" s="199">
        <v>0</v>
      </c>
      <c r="I3926" s="199">
        <f t="shared" si="61"/>
        <v>0</v>
      </c>
      <c r="J3926" s="202"/>
      <c r="K3926" s="200" t="str" cm="1">
        <f t="array" ref="K3926">IF($C3926="","",IF(AND($C3926=Party_Statement!$C$5,$B3926&gt;=Party_Statement!$C$6,$B3926&lt;=Party_Statement!$E$6),SUMPRODUCT(($C$3:$C3926=Party_Statement!$C$5)*($B$3:$B3926&gt;=Party_Statement!$C$6)*($B$3:$B3926&lt;=Party_Statement!$E$6)),""))</f>
        <v/>
      </c>
    </row>
    <row r="3927" spans="1:11" s="64" customFormat="1" x14ac:dyDescent="0.2">
      <c r="A3927" s="196">
        <f>Sales_Entry!A3927</f>
        <v>0</v>
      </c>
      <c r="B3927" s="197">
        <f>Sales_Entry!B3927</f>
        <v>0</v>
      </c>
      <c r="C3927" s="198">
        <f>Sales_Entry!D3927</f>
        <v>0</v>
      </c>
      <c r="D3927" s="198" t="s">
        <v>1388</v>
      </c>
      <c r="E3927" s="198">
        <f>Sales_Entry!C3927</f>
        <v>0</v>
      </c>
      <c r="F3927" s="198">
        <f>Sales_Entry!E3927</f>
        <v>0</v>
      </c>
      <c r="G3927" s="199">
        <f>N(Sales_Entry!J3927)</f>
        <v>0</v>
      </c>
      <c r="H3927" s="199">
        <v>0</v>
      </c>
      <c r="I3927" s="199">
        <f t="shared" si="61"/>
        <v>0</v>
      </c>
      <c r="J3927" s="202"/>
      <c r="K3927" s="200" t="str" cm="1">
        <f t="array" ref="K3927">IF($C3927="","",IF(AND($C3927=Party_Statement!$C$5,$B3927&gt;=Party_Statement!$C$6,$B3927&lt;=Party_Statement!$E$6),SUMPRODUCT(($C$3:$C3927=Party_Statement!$C$5)*($B$3:$B3927&gt;=Party_Statement!$C$6)*($B$3:$B3927&lt;=Party_Statement!$E$6)),""))</f>
        <v/>
      </c>
    </row>
    <row r="3928" spans="1:11" s="64" customFormat="1" x14ac:dyDescent="0.2">
      <c r="A3928" s="196">
        <f>Sales_Entry!A3928</f>
        <v>0</v>
      </c>
      <c r="B3928" s="197">
        <f>Sales_Entry!B3928</f>
        <v>0</v>
      </c>
      <c r="C3928" s="198">
        <f>Sales_Entry!D3928</f>
        <v>0</v>
      </c>
      <c r="D3928" s="198" t="s">
        <v>1388</v>
      </c>
      <c r="E3928" s="198">
        <f>Sales_Entry!C3928</f>
        <v>0</v>
      </c>
      <c r="F3928" s="198">
        <f>Sales_Entry!E3928</f>
        <v>0</v>
      </c>
      <c r="G3928" s="199">
        <f>N(Sales_Entry!J3928)</f>
        <v>0</v>
      </c>
      <c r="H3928" s="199">
        <v>0</v>
      </c>
      <c r="I3928" s="199">
        <f t="shared" si="61"/>
        <v>0</v>
      </c>
      <c r="J3928" s="202"/>
      <c r="K3928" s="200" t="str" cm="1">
        <f t="array" ref="K3928">IF($C3928="","",IF(AND($C3928=Party_Statement!$C$5,$B3928&gt;=Party_Statement!$C$6,$B3928&lt;=Party_Statement!$E$6),SUMPRODUCT(($C$3:$C3928=Party_Statement!$C$5)*($B$3:$B3928&gt;=Party_Statement!$C$6)*($B$3:$B3928&lt;=Party_Statement!$E$6)),""))</f>
        <v/>
      </c>
    </row>
    <row r="3929" spans="1:11" s="64" customFormat="1" x14ac:dyDescent="0.2">
      <c r="A3929" s="196">
        <f>Sales_Entry!A3929</f>
        <v>0</v>
      </c>
      <c r="B3929" s="197">
        <f>Sales_Entry!B3929</f>
        <v>0</v>
      </c>
      <c r="C3929" s="198">
        <f>Sales_Entry!D3929</f>
        <v>0</v>
      </c>
      <c r="D3929" s="198" t="s">
        <v>1388</v>
      </c>
      <c r="E3929" s="198">
        <f>Sales_Entry!C3929</f>
        <v>0</v>
      </c>
      <c r="F3929" s="198">
        <f>Sales_Entry!E3929</f>
        <v>0</v>
      </c>
      <c r="G3929" s="199">
        <f>N(Sales_Entry!J3929)</f>
        <v>0</v>
      </c>
      <c r="H3929" s="199">
        <v>0</v>
      </c>
      <c r="I3929" s="199">
        <f t="shared" si="61"/>
        <v>0</v>
      </c>
      <c r="J3929" s="202"/>
      <c r="K3929" s="200" t="str" cm="1">
        <f t="array" ref="K3929">IF($C3929="","",IF(AND($C3929=Party_Statement!$C$5,$B3929&gt;=Party_Statement!$C$6,$B3929&lt;=Party_Statement!$E$6),SUMPRODUCT(($C$3:$C3929=Party_Statement!$C$5)*($B$3:$B3929&gt;=Party_Statement!$C$6)*($B$3:$B3929&lt;=Party_Statement!$E$6)),""))</f>
        <v/>
      </c>
    </row>
    <row r="3930" spans="1:11" s="64" customFormat="1" x14ac:dyDescent="0.2">
      <c r="A3930" s="196">
        <f>Sales_Entry!A3930</f>
        <v>0</v>
      </c>
      <c r="B3930" s="197">
        <f>Sales_Entry!B3930</f>
        <v>0</v>
      </c>
      <c r="C3930" s="198">
        <f>Sales_Entry!D3930</f>
        <v>0</v>
      </c>
      <c r="D3930" s="198" t="s">
        <v>1388</v>
      </c>
      <c r="E3930" s="198">
        <f>Sales_Entry!C3930</f>
        <v>0</v>
      </c>
      <c r="F3930" s="198">
        <f>Sales_Entry!E3930</f>
        <v>0</v>
      </c>
      <c r="G3930" s="199">
        <f>N(Sales_Entry!J3930)</f>
        <v>0</v>
      </c>
      <c r="H3930" s="199">
        <v>0</v>
      </c>
      <c r="I3930" s="199">
        <f t="shared" si="61"/>
        <v>0</v>
      </c>
      <c r="J3930" s="202"/>
      <c r="K3930" s="200" t="str" cm="1">
        <f t="array" ref="K3930">IF($C3930="","",IF(AND($C3930=Party_Statement!$C$5,$B3930&gt;=Party_Statement!$C$6,$B3930&lt;=Party_Statement!$E$6),SUMPRODUCT(($C$3:$C3930=Party_Statement!$C$5)*($B$3:$B3930&gt;=Party_Statement!$C$6)*($B$3:$B3930&lt;=Party_Statement!$E$6)),""))</f>
        <v/>
      </c>
    </row>
    <row r="3931" spans="1:11" s="64" customFormat="1" x14ac:dyDescent="0.2">
      <c r="A3931" s="196">
        <f>Sales_Entry!A3931</f>
        <v>0</v>
      </c>
      <c r="B3931" s="197">
        <f>Sales_Entry!B3931</f>
        <v>0</v>
      </c>
      <c r="C3931" s="198">
        <f>Sales_Entry!D3931</f>
        <v>0</v>
      </c>
      <c r="D3931" s="198" t="s">
        <v>1388</v>
      </c>
      <c r="E3931" s="198">
        <f>Sales_Entry!C3931</f>
        <v>0</v>
      </c>
      <c r="F3931" s="198">
        <f>Sales_Entry!E3931</f>
        <v>0</v>
      </c>
      <c r="G3931" s="199">
        <f>N(Sales_Entry!J3931)</f>
        <v>0</v>
      </c>
      <c r="H3931" s="199">
        <v>0</v>
      </c>
      <c r="I3931" s="199">
        <f t="shared" si="61"/>
        <v>0</v>
      </c>
      <c r="J3931" s="202"/>
      <c r="K3931" s="200" t="str" cm="1">
        <f t="array" ref="K3931">IF($C3931="","",IF(AND($C3931=Party_Statement!$C$5,$B3931&gt;=Party_Statement!$C$6,$B3931&lt;=Party_Statement!$E$6),SUMPRODUCT(($C$3:$C3931=Party_Statement!$C$5)*($B$3:$B3931&gt;=Party_Statement!$C$6)*($B$3:$B3931&lt;=Party_Statement!$E$6)),""))</f>
        <v/>
      </c>
    </row>
    <row r="3932" spans="1:11" s="64" customFormat="1" x14ac:dyDescent="0.2">
      <c r="A3932" s="196">
        <f>Sales_Entry!A3932</f>
        <v>0</v>
      </c>
      <c r="B3932" s="197">
        <f>Sales_Entry!B3932</f>
        <v>0</v>
      </c>
      <c r="C3932" s="198">
        <f>Sales_Entry!D3932</f>
        <v>0</v>
      </c>
      <c r="D3932" s="198" t="s">
        <v>1388</v>
      </c>
      <c r="E3932" s="198">
        <f>Sales_Entry!C3932</f>
        <v>0</v>
      </c>
      <c r="F3932" s="198">
        <f>Sales_Entry!E3932</f>
        <v>0</v>
      </c>
      <c r="G3932" s="199">
        <f>N(Sales_Entry!J3932)</f>
        <v>0</v>
      </c>
      <c r="H3932" s="199">
        <v>0</v>
      </c>
      <c r="I3932" s="199">
        <f t="shared" si="61"/>
        <v>0</v>
      </c>
      <c r="J3932" s="202"/>
      <c r="K3932" s="200" t="str" cm="1">
        <f t="array" ref="K3932">IF($C3932="","",IF(AND($C3932=Party_Statement!$C$5,$B3932&gt;=Party_Statement!$C$6,$B3932&lt;=Party_Statement!$E$6),SUMPRODUCT(($C$3:$C3932=Party_Statement!$C$5)*($B$3:$B3932&gt;=Party_Statement!$C$6)*($B$3:$B3932&lt;=Party_Statement!$E$6)),""))</f>
        <v/>
      </c>
    </row>
    <row r="3933" spans="1:11" s="64" customFormat="1" x14ac:dyDescent="0.2">
      <c r="A3933" s="196">
        <f>Sales_Entry!A3933</f>
        <v>0</v>
      </c>
      <c r="B3933" s="197">
        <f>Sales_Entry!B3933</f>
        <v>0</v>
      </c>
      <c r="C3933" s="198">
        <f>Sales_Entry!D3933</f>
        <v>0</v>
      </c>
      <c r="D3933" s="198" t="s">
        <v>1388</v>
      </c>
      <c r="E3933" s="198">
        <f>Sales_Entry!C3933</f>
        <v>0</v>
      </c>
      <c r="F3933" s="198">
        <f>Sales_Entry!E3933</f>
        <v>0</v>
      </c>
      <c r="G3933" s="199">
        <f>N(Sales_Entry!J3933)</f>
        <v>0</v>
      </c>
      <c r="H3933" s="199">
        <v>0</v>
      </c>
      <c r="I3933" s="199">
        <f t="shared" si="61"/>
        <v>0</v>
      </c>
      <c r="J3933" s="202"/>
      <c r="K3933" s="200" t="str" cm="1">
        <f t="array" ref="K3933">IF($C3933="","",IF(AND($C3933=Party_Statement!$C$5,$B3933&gt;=Party_Statement!$C$6,$B3933&lt;=Party_Statement!$E$6),SUMPRODUCT(($C$3:$C3933=Party_Statement!$C$5)*($B$3:$B3933&gt;=Party_Statement!$C$6)*($B$3:$B3933&lt;=Party_Statement!$E$6)),""))</f>
        <v/>
      </c>
    </row>
    <row r="3934" spans="1:11" s="64" customFormat="1" x14ac:dyDescent="0.2">
      <c r="A3934" s="196">
        <f>Sales_Entry!A3934</f>
        <v>0</v>
      </c>
      <c r="B3934" s="197">
        <f>Sales_Entry!B3934</f>
        <v>0</v>
      </c>
      <c r="C3934" s="198">
        <f>Sales_Entry!D3934</f>
        <v>0</v>
      </c>
      <c r="D3934" s="198" t="s">
        <v>1388</v>
      </c>
      <c r="E3934" s="198">
        <f>Sales_Entry!C3934</f>
        <v>0</v>
      </c>
      <c r="F3934" s="198">
        <f>Sales_Entry!E3934</f>
        <v>0</v>
      </c>
      <c r="G3934" s="199">
        <f>N(Sales_Entry!J3934)</f>
        <v>0</v>
      </c>
      <c r="H3934" s="199">
        <v>0</v>
      </c>
      <c r="I3934" s="199">
        <f t="shared" si="61"/>
        <v>0</v>
      </c>
      <c r="J3934" s="202"/>
      <c r="K3934" s="200" t="str" cm="1">
        <f t="array" ref="K3934">IF($C3934="","",IF(AND($C3934=Party_Statement!$C$5,$B3934&gt;=Party_Statement!$C$6,$B3934&lt;=Party_Statement!$E$6),SUMPRODUCT(($C$3:$C3934=Party_Statement!$C$5)*($B$3:$B3934&gt;=Party_Statement!$C$6)*($B$3:$B3934&lt;=Party_Statement!$E$6)),""))</f>
        <v/>
      </c>
    </row>
    <row r="3935" spans="1:11" s="64" customFormat="1" x14ac:dyDescent="0.2">
      <c r="A3935" s="196">
        <f>Sales_Entry!A3935</f>
        <v>0</v>
      </c>
      <c r="B3935" s="197">
        <f>Sales_Entry!B3935</f>
        <v>0</v>
      </c>
      <c r="C3935" s="198">
        <f>Sales_Entry!D3935</f>
        <v>0</v>
      </c>
      <c r="D3935" s="198" t="s">
        <v>1388</v>
      </c>
      <c r="E3935" s="198">
        <f>Sales_Entry!C3935</f>
        <v>0</v>
      </c>
      <c r="F3935" s="198">
        <f>Sales_Entry!E3935</f>
        <v>0</v>
      </c>
      <c r="G3935" s="199">
        <f>N(Sales_Entry!J3935)</f>
        <v>0</v>
      </c>
      <c r="H3935" s="199">
        <v>0</v>
      </c>
      <c r="I3935" s="199">
        <f t="shared" si="61"/>
        <v>0</v>
      </c>
      <c r="J3935" s="202"/>
      <c r="K3935" s="200" t="str" cm="1">
        <f t="array" ref="K3935">IF($C3935="","",IF(AND($C3935=Party_Statement!$C$5,$B3935&gt;=Party_Statement!$C$6,$B3935&lt;=Party_Statement!$E$6),SUMPRODUCT(($C$3:$C3935=Party_Statement!$C$5)*($B$3:$B3935&gt;=Party_Statement!$C$6)*($B$3:$B3935&lt;=Party_Statement!$E$6)),""))</f>
        <v/>
      </c>
    </row>
    <row r="3936" spans="1:11" s="64" customFormat="1" x14ac:dyDescent="0.2">
      <c r="A3936" s="196">
        <f>Sales_Entry!A3936</f>
        <v>0</v>
      </c>
      <c r="B3936" s="197">
        <f>Sales_Entry!B3936</f>
        <v>0</v>
      </c>
      <c r="C3936" s="198">
        <f>Sales_Entry!D3936</f>
        <v>0</v>
      </c>
      <c r="D3936" s="198" t="s">
        <v>1388</v>
      </c>
      <c r="E3936" s="198">
        <f>Sales_Entry!C3936</f>
        <v>0</v>
      </c>
      <c r="F3936" s="198">
        <f>Sales_Entry!E3936</f>
        <v>0</v>
      </c>
      <c r="G3936" s="199">
        <f>N(Sales_Entry!J3936)</f>
        <v>0</v>
      </c>
      <c r="H3936" s="199">
        <v>0</v>
      </c>
      <c r="I3936" s="199">
        <f t="shared" si="61"/>
        <v>0</v>
      </c>
      <c r="J3936" s="202"/>
      <c r="K3936" s="200" t="str" cm="1">
        <f t="array" ref="K3936">IF($C3936="","",IF(AND($C3936=Party_Statement!$C$5,$B3936&gt;=Party_Statement!$C$6,$B3936&lt;=Party_Statement!$E$6),SUMPRODUCT(($C$3:$C3936=Party_Statement!$C$5)*($B$3:$B3936&gt;=Party_Statement!$C$6)*($B$3:$B3936&lt;=Party_Statement!$E$6)),""))</f>
        <v/>
      </c>
    </row>
    <row r="3937" spans="1:11" s="64" customFormat="1" x14ac:dyDescent="0.2">
      <c r="A3937" s="196">
        <f>Sales_Entry!A3937</f>
        <v>0</v>
      </c>
      <c r="B3937" s="197">
        <f>Sales_Entry!B3937</f>
        <v>0</v>
      </c>
      <c r="C3937" s="198">
        <f>Sales_Entry!D3937</f>
        <v>0</v>
      </c>
      <c r="D3937" s="198" t="s">
        <v>1388</v>
      </c>
      <c r="E3937" s="198">
        <f>Sales_Entry!C3937</f>
        <v>0</v>
      </c>
      <c r="F3937" s="198">
        <f>Sales_Entry!E3937</f>
        <v>0</v>
      </c>
      <c r="G3937" s="199">
        <f>N(Sales_Entry!J3937)</f>
        <v>0</v>
      </c>
      <c r="H3937" s="199">
        <v>0</v>
      </c>
      <c r="I3937" s="199">
        <f t="shared" si="61"/>
        <v>0</v>
      </c>
      <c r="J3937" s="202"/>
      <c r="K3937" s="200" t="str" cm="1">
        <f t="array" ref="K3937">IF($C3937="","",IF(AND($C3937=Party_Statement!$C$5,$B3937&gt;=Party_Statement!$C$6,$B3937&lt;=Party_Statement!$E$6),SUMPRODUCT(($C$3:$C3937=Party_Statement!$C$5)*($B$3:$B3937&gt;=Party_Statement!$C$6)*($B$3:$B3937&lt;=Party_Statement!$E$6)),""))</f>
        <v/>
      </c>
    </row>
    <row r="3938" spans="1:11" s="64" customFormat="1" x14ac:dyDescent="0.2">
      <c r="A3938" s="196">
        <f>Sales_Entry!A3938</f>
        <v>0</v>
      </c>
      <c r="B3938" s="197">
        <f>Sales_Entry!B3938</f>
        <v>0</v>
      </c>
      <c r="C3938" s="198">
        <f>Sales_Entry!D3938</f>
        <v>0</v>
      </c>
      <c r="D3938" s="198" t="s">
        <v>1388</v>
      </c>
      <c r="E3938" s="198">
        <f>Sales_Entry!C3938</f>
        <v>0</v>
      </c>
      <c r="F3938" s="198">
        <f>Sales_Entry!E3938</f>
        <v>0</v>
      </c>
      <c r="G3938" s="199">
        <f>N(Sales_Entry!J3938)</f>
        <v>0</v>
      </c>
      <c r="H3938" s="199">
        <v>0</v>
      </c>
      <c r="I3938" s="199">
        <f t="shared" si="61"/>
        <v>0</v>
      </c>
      <c r="J3938" s="202"/>
      <c r="K3938" s="200" t="str" cm="1">
        <f t="array" ref="K3938">IF($C3938="","",IF(AND($C3938=Party_Statement!$C$5,$B3938&gt;=Party_Statement!$C$6,$B3938&lt;=Party_Statement!$E$6),SUMPRODUCT(($C$3:$C3938=Party_Statement!$C$5)*($B$3:$B3938&gt;=Party_Statement!$C$6)*($B$3:$B3938&lt;=Party_Statement!$E$6)),""))</f>
        <v/>
      </c>
    </row>
    <row r="3939" spans="1:11" s="64" customFormat="1" x14ac:dyDescent="0.2">
      <c r="A3939" s="196">
        <f>Sales_Entry!A3939</f>
        <v>0</v>
      </c>
      <c r="B3939" s="197">
        <f>Sales_Entry!B3939</f>
        <v>0</v>
      </c>
      <c r="C3939" s="198">
        <f>Sales_Entry!D3939</f>
        <v>0</v>
      </c>
      <c r="D3939" s="198" t="s">
        <v>1388</v>
      </c>
      <c r="E3939" s="198">
        <f>Sales_Entry!C3939</f>
        <v>0</v>
      </c>
      <c r="F3939" s="198">
        <f>Sales_Entry!E3939</f>
        <v>0</v>
      </c>
      <c r="G3939" s="199">
        <f>N(Sales_Entry!J3939)</f>
        <v>0</v>
      </c>
      <c r="H3939" s="199">
        <v>0</v>
      </c>
      <c r="I3939" s="199">
        <f t="shared" si="61"/>
        <v>0</v>
      </c>
      <c r="J3939" s="202"/>
      <c r="K3939" s="200" t="str" cm="1">
        <f t="array" ref="K3939">IF($C3939="","",IF(AND($C3939=Party_Statement!$C$5,$B3939&gt;=Party_Statement!$C$6,$B3939&lt;=Party_Statement!$E$6),SUMPRODUCT(($C$3:$C3939=Party_Statement!$C$5)*($B$3:$B3939&gt;=Party_Statement!$C$6)*($B$3:$B3939&lt;=Party_Statement!$E$6)),""))</f>
        <v/>
      </c>
    </row>
    <row r="3940" spans="1:11" s="64" customFormat="1" x14ac:dyDescent="0.2">
      <c r="A3940" s="196">
        <f>Sales_Entry!A3940</f>
        <v>0</v>
      </c>
      <c r="B3940" s="197">
        <f>Sales_Entry!B3940</f>
        <v>0</v>
      </c>
      <c r="C3940" s="198">
        <f>Sales_Entry!D3940</f>
        <v>0</v>
      </c>
      <c r="D3940" s="198" t="s">
        <v>1388</v>
      </c>
      <c r="E3940" s="198">
        <f>Sales_Entry!C3940</f>
        <v>0</v>
      </c>
      <c r="F3940" s="198">
        <f>Sales_Entry!E3940</f>
        <v>0</v>
      </c>
      <c r="G3940" s="199">
        <f>N(Sales_Entry!J3940)</f>
        <v>0</v>
      </c>
      <c r="H3940" s="199">
        <v>0</v>
      </c>
      <c r="I3940" s="199">
        <f t="shared" si="61"/>
        <v>0</v>
      </c>
      <c r="J3940" s="202"/>
      <c r="K3940" s="200" t="str" cm="1">
        <f t="array" ref="K3940">IF($C3940="","",IF(AND($C3940=Party_Statement!$C$5,$B3940&gt;=Party_Statement!$C$6,$B3940&lt;=Party_Statement!$E$6),SUMPRODUCT(($C$3:$C3940=Party_Statement!$C$5)*($B$3:$B3940&gt;=Party_Statement!$C$6)*($B$3:$B3940&lt;=Party_Statement!$E$6)),""))</f>
        <v/>
      </c>
    </row>
    <row r="3941" spans="1:11" s="64" customFormat="1" x14ac:dyDescent="0.2">
      <c r="A3941" s="196">
        <f>Sales_Entry!A3941</f>
        <v>0</v>
      </c>
      <c r="B3941" s="197">
        <f>Sales_Entry!B3941</f>
        <v>0</v>
      </c>
      <c r="C3941" s="198">
        <f>Sales_Entry!D3941</f>
        <v>0</v>
      </c>
      <c r="D3941" s="198" t="s">
        <v>1388</v>
      </c>
      <c r="E3941" s="198">
        <f>Sales_Entry!C3941</f>
        <v>0</v>
      </c>
      <c r="F3941" s="198">
        <f>Sales_Entry!E3941</f>
        <v>0</v>
      </c>
      <c r="G3941" s="199">
        <f>N(Sales_Entry!J3941)</f>
        <v>0</v>
      </c>
      <c r="H3941" s="199">
        <v>0</v>
      </c>
      <c r="I3941" s="199">
        <f t="shared" si="61"/>
        <v>0</v>
      </c>
      <c r="J3941" s="202"/>
      <c r="K3941" s="200" t="str" cm="1">
        <f t="array" ref="K3941">IF($C3941="","",IF(AND($C3941=Party_Statement!$C$5,$B3941&gt;=Party_Statement!$C$6,$B3941&lt;=Party_Statement!$E$6),SUMPRODUCT(($C$3:$C3941=Party_Statement!$C$5)*($B$3:$B3941&gt;=Party_Statement!$C$6)*($B$3:$B3941&lt;=Party_Statement!$E$6)),""))</f>
        <v/>
      </c>
    </row>
    <row r="3942" spans="1:11" s="64" customFormat="1" x14ac:dyDescent="0.2">
      <c r="A3942" s="196">
        <f>Sales_Entry!A3942</f>
        <v>0</v>
      </c>
      <c r="B3942" s="197">
        <f>Sales_Entry!B3942</f>
        <v>0</v>
      </c>
      <c r="C3942" s="198">
        <f>Sales_Entry!D3942</f>
        <v>0</v>
      </c>
      <c r="D3942" s="198" t="s">
        <v>1388</v>
      </c>
      <c r="E3942" s="198">
        <f>Sales_Entry!C3942</f>
        <v>0</v>
      </c>
      <c r="F3942" s="198">
        <f>Sales_Entry!E3942</f>
        <v>0</v>
      </c>
      <c r="G3942" s="199">
        <f>N(Sales_Entry!J3942)</f>
        <v>0</v>
      </c>
      <c r="H3942" s="199">
        <v>0</v>
      </c>
      <c r="I3942" s="199">
        <f t="shared" si="61"/>
        <v>0</v>
      </c>
      <c r="J3942" s="202"/>
      <c r="K3942" s="200" t="str" cm="1">
        <f t="array" ref="K3942">IF($C3942="","",IF(AND($C3942=Party_Statement!$C$5,$B3942&gt;=Party_Statement!$C$6,$B3942&lt;=Party_Statement!$E$6),SUMPRODUCT(($C$3:$C3942=Party_Statement!$C$5)*($B$3:$B3942&gt;=Party_Statement!$C$6)*($B$3:$B3942&lt;=Party_Statement!$E$6)),""))</f>
        <v/>
      </c>
    </row>
    <row r="3943" spans="1:11" s="64" customFormat="1" x14ac:dyDescent="0.2">
      <c r="A3943" s="196">
        <f>Sales_Entry!A3943</f>
        <v>0</v>
      </c>
      <c r="B3943" s="197">
        <f>Sales_Entry!B3943</f>
        <v>0</v>
      </c>
      <c r="C3943" s="198">
        <f>Sales_Entry!D3943</f>
        <v>0</v>
      </c>
      <c r="D3943" s="198" t="s">
        <v>1388</v>
      </c>
      <c r="E3943" s="198">
        <f>Sales_Entry!C3943</f>
        <v>0</v>
      </c>
      <c r="F3943" s="198">
        <f>Sales_Entry!E3943</f>
        <v>0</v>
      </c>
      <c r="G3943" s="199">
        <f>N(Sales_Entry!J3943)</f>
        <v>0</v>
      </c>
      <c r="H3943" s="199">
        <v>0</v>
      </c>
      <c r="I3943" s="199">
        <f t="shared" si="61"/>
        <v>0</v>
      </c>
      <c r="J3943" s="202"/>
      <c r="K3943" s="200" t="str" cm="1">
        <f t="array" ref="K3943">IF($C3943="","",IF(AND($C3943=Party_Statement!$C$5,$B3943&gt;=Party_Statement!$C$6,$B3943&lt;=Party_Statement!$E$6),SUMPRODUCT(($C$3:$C3943=Party_Statement!$C$5)*($B$3:$B3943&gt;=Party_Statement!$C$6)*($B$3:$B3943&lt;=Party_Statement!$E$6)),""))</f>
        <v/>
      </c>
    </row>
    <row r="3944" spans="1:11" s="64" customFormat="1" x14ac:dyDescent="0.2">
      <c r="A3944" s="196">
        <f>Sales_Entry!A3944</f>
        <v>0</v>
      </c>
      <c r="B3944" s="197">
        <f>Sales_Entry!B3944</f>
        <v>0</v>
      </c>
      <c r="C3944" s="198">
        <f>Sales_Entry!D3944</f>
        <v>0</v>
      </c>
      <c r="D3944" s="198" t="s">
        <v>1388</v>
      </c>
      <c r="E3944" s="198">
        <f>Sales_Entry!C3944</f>
        <v>0</v>
      </c>
      <c r="F3944" s="198">
        <f>Sales_Entry!E3944</f>
        <v>0</v>
      </c>
      <c r="G3944" s="199">
        <f>N(Sales_Entry!J3944)</f>
        <v>0</v>
      </c>
      <c r="H3944" s="199">
        <v>0</v>
      </c>
      <c r="I3944" s="199">
        <f t="shared" si="61"/>
        <v>0</v>
      </c>
      <c r="J3944" s="202"/>
      <c r="K3944" s="200" t="str" cm="1">
        <f t="array" ref="K3944">IF($C3944="","",IF(AND($C3944=Party_Statement!$C$5,$B3944&gt;=Party_Statement!$C$6,$B3944&lt;=Party_Statement!$E$6),SUMPRODUCT(($C$3:$C3944=Party_Statement!$C$5)*($B$3:$B3944&gt;=Party_Statement!$C$6)*($B$3:$B3944&lt;=Party_Statement!$E$6)),""))</f>
        <v/>
      </c>
    </row>
    <row r="3945" spans="1:11" s="64" customFormat="1" x14ac:dyDescent="0.2">
      <c r="A3945" s="196">
        <f>Sales_Entry!A3945</f>
        <v>0</v>
      </c>
      <c r="B3945" s="197">
        <f>Sales_Entry!B3945</f>
        <v>0</v>
      </c>
      <c r="C3945" s="198">
        <f>Sales_Entry!D3945</f>
        <v>0</v>
      </c>
      <c r="D3945" s="198" t="s">
        <v>1388</v>
      </c>
      <c r="E3945" s="198">
        <f>Sales_Entry!C3945</f>
        <v>0</v>
      </c>
      <c r="F3945" s="198">
        <f>Sales_Entry!E3945</f>
        <v>0</v>
      </c>
      <c r="G3945" s="199">
        <f>N(Sales_Entry!J3945)</f>
        <v>0</v>
      </c>
      <c r="H3945" s="199">
        <v>0</v>
      </c>
      <c r="I3945" s="199">
        <f t="shared" si="61"/>
        <v>0</v>
      </c>
      <c r="J3945" s="202"/>
      <c r="K3945" s="200" t="str" cm="1">
        <f t="array" ref="K3945">IF($C3945="","",IF(AND($C3945=Party_Statement!$C$5,$B3945&gt;=Party_Statement!$C$6,$B3945&lt;=Party_Statement!$E$6),SUMPRODUCT(($C$3:$C3945=Party_Statement!$C$5)*($B$3:$B3945&gt;=Party_Statement!$C$6)*($B$3:$B3945&lt;=Party_Statement!$E$6)),""))</f>
        <v/>
      </c>
    </row>
    <row r="3946" spans="1:11" s="64" customFormat="1" x14ac:dyDescent="0.2">
      <c r="A3946" s="196">
        <f>Sales_Entry!A3946</f>
        <v>0</v>
      </c>
      <c r="B3946" s="197">
        <f>Sales_Entry!B3946</f>
        <v>0</v>
      </c>
      <c r="C3946" s="198">
        <f>Sales_Entry!D3946</f>
        <v>0</v>
      </c>
      <c r="D3946" s="198" t="s">
        <v>1388</v>
      </c>
      <c r="E3946" s="198">
        <f>Sales_Entry!C3946</f>
        <v>0</v>
      </c>
      <c r="F3946" s="198">
        <f>Sales_Entry!E3946</f>
        <v>0</v>
      </c>
      <c r="G3946" s="199">
        <f>N(Sales_Entry!J3946)</f>
        <v>0</v>
      </c>
      <c r="H3946" s="199">
        <v>0</v>
      </c>
      <c r="I3946" s="199">
        <f t="shared" si="61"/>
        <v>0</v>
      </c>
      <c r="J3946" s="202"/>
      <c r="K3946" s="200" t="str" cm="1">
        <f t="array" ref="K3946">IF($C3946="","",IF(AND($C3946=Party_Statement!$C$5,$B3946&gt;=Party_Statement!$C$6,$B3946&lt;=Party_Statement!$E$6),SUMPRODUCT(($C$3:$C3946=Party_Statement!$C$5)*($B$3:$B3946&gt;=Party_Statement!$C$6)*($B$3:$B3946&lt;=Party_Statement!$E$6)),""))</f>
        <v/>
      </c>
    </row>
    <row r="3947" spans="1:11" s="64" customFormat="1" x14ac:dyDescent="0.2">
      <c r="A3947" s="196">
        <f>Sales_Entry!A3947</f>
        <v>0</v>
      </c>
      <c r="B3947" s="197">
        <f>Sales_Entry!B3947</f>
        <v>0</v>
      </c>
      <c r="C3947" s="198">
        <f>Sales_Entry!D3947</f>
        <v>0</v>
      </c>
      <c r="D3947" s="198" t="s">
        <v>1388</v>
      </c>
      <c r="E3947" s="198">
        <f>Sales_Entry!C3947</f>
        <v>0</v>
      </c>
      <c r="F3947" s="198">
        <f>Sales_Entry!E3947</f>
        <v>0</v>
      </c>
      <c r="G3947" s="199">
        <f>N(Sales_Entry!J3947)</f>
        <v>0</v>
      </c>
      <c r="H3947" s="199">
        <v>0</v>
      </c>
      <c r="I3947" s="199">
        <f t="shared" si="61"/>
        <v>0</v>
      </c>
      <c r="J3947" s="202"/>
      <c r="K3947" s="200" t="str" cm="1">
        <f t="array" ref="K3947">IF($C3947="","",IF(AND($C3947=Party_Statement!$C$5,$B3947&gt;=Party_Statement!$C$6,$B3947&lt;=Party_Statement!$E$6),SUMPRODUCT(($C$3:$C3947=Party_Statement!$C$5)*($B$3:$B3947&gt;=Party_Statement!$C$6)*($B$3:$B3947&lt;=Party_Statement!$E$6)),""))</f>
        <v/>
      </c>
    </row>
    <row r="3948" spans="1:11" s="64" customFormat="1" x14ac:dyDescent="0.2">
      <c r="A3948" s="196">
        <f>Sales_Entry!A3948</f>
        <v>0</v>
      </c>
      <c r="B3948" s="197">
        <f>Sales_Entry!B3948</f>
        <v>0</v>
      </c>
      <c r="C3948" s="198">
        <f>Sales_Entry!D3948</f>
        <v>0</v>
      </c>
      <c r="D3948" s="198" t="s">
        <v>1388</v>
      </c>
      <c r="E3948" s="198">
        <f>Sales_Entry!C3948</f>
        <v>0</v>
      </c>
      <c r="F3948" s="198">
        <f>Sales_Entry!E3948</f>
        <v>0</v>
      </c>
      <c r="G3948" s="199">
        <f>N(Sales_Entry!J3948)</f>
        <v>0</v>
      </c>
      <c r="H3948" s="199">
        <v>0</v>
      </c>
      <c r="I3948" s="199">
        <f t="shared" si="61"/>
        <v>0</v>
      </c>
      <c r="J3948" s="202"/>
      <c r="K3948" s="200" t="str" cm="1">
        <f t="array" ref="K3948">IF($C3948="","",IF(AND($C3948=Party_Statement!$C$5,$B3948&gt;=Party_Statement!$C$6,$B3948&lt;=Party_Statement!$E$6),SUMPRODUCT(($C$3:$C3948=Party_Statement!$C$5)*($B$3:$B3948&gt;=Party_Statement!$C$6)*($B$3:$B3948&lt;=Party_Statement!$E$6)),""))</f>
        <v/>
      </c>
    </row>
    <row r="3949" spans="1:11" s="64" customFormat="1" x14ac:dyDescent="0.2">
      <c r="A3949" s="196">
        <f>Sales_Entry!A3949</f>
        <v>0</v>
      </c>
      <c r="B3949" s="197">
        <f>Sales_Entry!B3949</f>
        <v>0</v>
      </c>
      <c r="C3949" s="198">
        <f>Sales_Entry!D3949</f>
        <v>0</v>
      </c>
      <c r="D3949" s="198" t="s">
        <v>1388</v>
      </c>
      <c r="E3949" s="198">
        <f>Sales_Entry!C3949</f>
        <v>0</v>
      </c>
      <c r="F3949" s="198">
        <f>Sales_Entry!E3949</f>
        <v>0</v>
      </c>
      <c r="G3949" s="199">
        <f>N(Sales_Entry!J3949)</f>
        <v>0</v>
      </c>
      <c r="H3949" s="199">
        <v>0</v>
      </c>
      <c r="I3949" s="199">
        <f t="shared" si="61"/>
        <v>0</v>
      </c>
      <c r="J3949" s="202"/>
      <c r="K3949" s="200" t="str" cm="1">
        <f t="array" ref="K3949">IF($C3949="","",IF(AND($C3949=Party_Statement!$C$5,$B3949&gt;=Party_Statement!$C$6,$B3949&lt;=Party_Statement!$E$6),SUMPRODUCT(($C$3:$C3949=Party_Statement!$C$5)*($B$3:$B3949&gt;=Party_Statement!$C$6)*($B$3:$B3949&lt;=Party_Statement!$E$6)),""))</f>
        <v/>
      </c>
    </row>
    <row r="3950" spans="1:11" s="64" customFormat="1" x14ac:dyDescent="0.2">
      <c r="A3950" s="196">
        <f>Sales_Entry!A3950</f>
        <v>0</v>
      </c>
      <c r="B3950" s="197">
        <f>Sales_Entry!B3950</f>
        <v>0</v>
      </c>
      <c r="C3950" s="198">
        <f>Sales_Entry!D3950</f>
        <v>0</v>
      </c>
      <c r="D3950" s="198" t="s">
        <v>1388</v>
      </c>
      <c r="E3950" s="198">
        <f>Sales_Entry!C3950</f>
        <v>0</v>
      </c>
      <c r="F3950" s="198">
        <f>Sales_Entry!E3950</f>
        <v>0</v>
      </c>
      <c r="G3950" s="199">
        <f>N(Sales_Entry!J3950)</f>
        <v>0</v>
      </c>
      <c r="H3950" s="199">
        <v>0</v>
      </c>
      <c r="I3950" s="199">
        <f t="shared" si="61"/>
        <v>0</v>
      </c>
      <c r="J3950" s="202"/>
      <c r="K3950" s="200" t="str" cm="1">
        <f t="array" ref="K3950">IF($C3950="","",IF(AND($C3950=Party_Statement!$C$5,$B3950&gt;=Party_Statement!$C$6,$B3950&lt;=Party_Statement!$E$6),SUMPRODUCT(($C$3:$C3950=Party_Statement!$C$5)*($B$3:$B3950&gt;=Party_Statement!$C$6)*($B$3:$B3950&lt;=Party_Statement!$E$6)),""))</f>
        <v/>
      </c>
    </row>
    <row r="3951" spans="1:11" s="64" customFormat="1" x14ac:dyDescent="0.2">
      <c r="A3951" s="196">
        <f>Sales_Entry!A3951</f>
        <v>0</v>
      </c>
      <c r="B3951" s="197">
        <f>Sales_Entry!B3951</f>
        <v>0</v>
      </c>
      <c r="C3951" s="198">
        <f>Sales_Entry!D3951</f>
        <v>0</v>
      </c>
      <c r="D3951" s="198" t="s">
        <v>1388</v>
      </c>
      <c r="E3951" s="198">
        <f>Sales_Entry!C3951</f>
        <v>0</v>
      </c>
      <c r="F3951" s="198">
        <f>Sales_Entry!E3951</f>
        <v>0</v>
      </c>
      <c r="G3951" s="199">
        <f>N(Sales_Entry!J3951)</f>
        <v>0</v>
      </c>
      <c r="H3951" s="199">
        <v>0</v>
      </c>
      <c r="I3951" s="199">
        <f t="shared" si="61"/>
        <v>0</v>
      </c>
      <c r="J3951" s="202"/>
      <c r="K3951" s="200" t="str" cm="1">
        <f t="array" ref="K3951">IF($C3951="","",IF(AND($C3951=Party_Statement!$C$5,$B3951&gt;=Party_Statement!$C$6,$B3951&lt;=Party_Statement!$E$6),SUMPRODUCT(($C$3:$C3951=Party_Statement!$C$5)*($B$3:$B3951&gt;=Party_Statement!$C$6)*($B$3:$B3951&lt;=Party_Statement!$E$6)),""))</f>
        <v/>
      </c>
    </row>
    <row r="3952" spans="1:11" s="64" customFormat="1" x14ac:dyDescent="0.2">
      <c r="A3952" s="196">
        <f>Sales_Entry!A3952</f>
        <v>0</v>
      </c>
      <c r="B3952" s="197">
        <f>Sales_Entry!B3952</f>
        <v>0</v>
      </c>
      <c r="C3952" s="198">
        <f>Sales_Entry!D3952</f>
        <v>0</v>
      </c>
      <c r="D3952" s="198" t="s">
        <v>1388</v>
      </c>
      <c r="E3952" s="198">
        <f>Sales_Entry!C3952</f>
        <v>0</v>
      </c>
      <c r="F3952" s="198">
        <f>Sales_Entry!E3952</f>
        <v>0</v>
      </c>
      <c r="G3952" s="199">
        <f>N(Sales_Entry!J3952)</f>
        <v>0</v>
      </c>
      <c r="H3952" s="199">
        <v>0</v>
      </c>
      <c r="I3952" s="199">
        <f t="shared" si="61"/>
        <v>0</v>
      </c>
      <c r="J3952" s="202"/>
      <c r="K3952" s="200" t="str" cm="1">
        <f t="array" ref="K3952">IF($C3952="","",IF(AND($C3952=Party_Statement!$C$5,$B3952&gt;=Party_Statement!$C$6,$B3952&lt;=Party_Statement!$E$6),SUMPRODUCT(($C$3:$C3952=Party_Statement!$C$5)*($B$3:$B3952&gt;=Party_Statement!$C$6)*($B$3:$B3952&lt;=Party_Statement!$E$6)),""))</f>
        <v/>
      </c>
    </row>
    <row r="3953" spans="1:11" s="64" customFormat="1" x14ac:dyDescent="0.2">
      <c r="A3953" s="196">
        <f>Sales_Entry!A3953</f>
        <v>0</v>
      </c>
      <c r="B3953" s="197">
        <f>Sales_Entry!B3953</f>
        <v>0</v>
      </c>
      <c r="C3953" s="198">
        <f>Sales_Entry!D3953</f>
        <v>0</v>
      </c>
      <c r="D3953" s="198" t="s">
        <v>1388</v>
      </c>
      <c r="E3953" s="198">
        <f>Sales_Entry!C3953</f>
        <v>0</v>
      </c>
      <c r="F3953" s="198">
        <f>Sales_Entry!E3953</f>
        <v>0</v>
      </c>
      <c r="G3953" s="199">
        <f>N(Sales_Entry!J3953)</f>
        <v>0</v>
      </c>
      <c r="H3953" s="199">
        <v>0</v>
      </c>
      <c r="I3953" s="199">
        <f t="shared" si="61"/>
        <v>0</v>
      </c>
      <c r="J3953" s="202"/>
      <c r="K3953" s="200" t="str" cm="1">
        <f t="array" ref="K3953">IF($C3953="","",IF(AND($C3953=Party_Statement!$C$5,$B3953&gt;=Party_Statement!$C$6,$B3953&lt;=Party_Statement!$E$6),SUMPRODUCT(($C$3:$C3953=Party_Statement!$C$5)*($B$3:$B3953&gt;=Party_Statement!$C$6)*($B$3:$B3953&lt;=Party_Statement!$E$6)),""))</f>
        <v/>
      </c>
    </row>
    <row r="3954" spans="1:11" s="64" customFormat="1" x14ac:dyDescent="0.2">
      <c r="A3954" s="196">
        <f>Sales_Entry!A3954</f>
        <v>0</v>
      </c>
      <c r="B3954" s="197">
        <f>Sales_Entry!B3954</f>
        <v>0</v>
      </c>
      <c r="C3954" s="198">
        <f>Sales_Entry!D3954</f>
        <v>0</v>
      </c>
      <c r="D3954" s="198" t="s">
        <v>1388</v>
      </c>
      <c r="E3954" s="198">
        <f>Sales_Entry!C3954</f>
        <v>0</v>
      </c>
      <c r="F3954" s="198">
        <f>Sales_Entry!E3954</f>
        <v>0</v>
      </c>
      <c r="G3954" s="199">
        <f>N(Sales_Entry!J3954)</f>
        <v>0</v>
      </c>
      <c r="H3954" s="199">
        <v>0</v>
      </c>
      <c r="I3954" s="199">
        <f t="shared" si="61"/>
        <v>0</v>
      </c>
      <c r="J3954" s="202"/>
      <c r="K3954" s="200" t="str" cm="1">
        <f t="array" ref="K3954">IF($C3954="","",IF(AND($C3954=Party_Statement!$C$5,$B3954&gt;=Party_Statement!$C$6,$B3954&lt;=Party_Statement!$E$6),SUMPRODUCT(($C$3:$C3954=Party_Statement!$C$5)*($B$3:$B3954&gt;=Party_Statement!$C$6)*($B$3:$B3954&lt;=Party_Statement!$E$6)),""))</f>
        <v/>
      </c>
    </row>
    <row r="3955" spans="1:11" s="64" customFormat="1" x14ac:dyDescent="0.2">
      <c r="A3955" s="196">
        <f>Sales_Entry!A3955</f>
        <v>0</v>
      </c>
      <c r="B3955" s="197">
        <f>Sales_Entry!B3955</f>
        <v>0</v>
      </c>
      <c r="C3955" s="198">
        <f>Sales_Entry!D3955</f>
        <v>0</v>
      </c>
      <c r="D3955" s="198" t="s">
        <v>1388</v>
      </c>
      <c r="E3955" s="198">
        <f>Sales_Entry!C3955</f>
        <v>0</v>
      </c>
      <c r="F3955" s="198">
        <f>Sales_Entry!E3955</f>
        <v>0</v>
      </c>
      <c r="G3955" s="199">
        <f>N(Sales_Entry!J3955)</f>
        <v>0</v>
      </c>
      <c r="H3955" s="199">
        <v>0</v>
      </c>
      <c r="I3955" s="199">
        <f t="shared" si="61"/>
        <v>0</v>
      </c>
      <c r="J3955" s="202"/>
      <c r="K3955" s="200" t="str" cm="1">
        <f t="array" ref="K3955">IF($C3955="","",IF(AND($C3955=Party_Statement!$C$5,$B3955&gt;=Party_Statement!$C$6,$B3955&lt;=Party_Statement!$E$6),SUMPRODUCT(($C$3:$C3955=Party_Statement!$C$5)*($B$3:$B3955&gt;=Party_Statement!$C$6)*($B$3:$B3955&lt;=Party_Statement!$E$6)),""))</f>
        <v/>
      </c>
    </row>
    <row r="3956" spans="1:11" s="64" customFormat="1" x14ac:dyDescent="0.2">
      <c r="A3956" s="196">
        <f>Sales_Entry!A3956</f>
        <v>0</v>
      </c>
      <c r="B3956" s="197">
        <f>Sales_Entry!B3956</f>
        <v>0</v>
      </c>
      <c r="C3956" s="198">
        <f>Sales_Entry!D3956</f>
        <v>0</v>
      </c>
      <c r="D3956" s="198" t="s">
        <v>1388</v>
      </c>
      <c r="E3956" s="198">
        <f>Sales_Entry!C3956</f>
        <v>0</v>
      </c>
      <c r="F3956" s="198">
        <f>Sales_Entry!E3956</f>
        <v>0</v>
      </c>
      <c r="G3956" s="199">
        <f>N(Sales_Entry!J3956)</f>
        <v>0</v>
      </c>
      <c r="H3956" s="199">
        <v>0</v>
      </c>
      <c r="I3956" s="199">
        <f t="shared" si="61"/>
        <v>0</v>
      </c>
      <c r="J3956" s="202"/>
      <c r="K3956" s="200" t="str" cm="1">
        <f t="array" ref="K3956">IF($C3956="","",IF(AND($C3956=Party_Statement!$C$5,$B3956&gt;=Party_Statement!$C$6,$B3956&lt;=Party_Statement!$E$6),SUMPRODUCT(($C$3:$C3956=Party_Statement!$C$5)*($B$3:$B3956&gt;=Party_Statement!$C$6)*($B$3:$B3956&lt;=Party_Statement!$E$6)),""))</f>
        <v/>
      </c>
    </row>
    <row r="3957" spans="1:11" s="64" customFormat="1" x14ac:dyDescent="0.2">
      <c r="A3957" s="196">
        <f>Sales_Entry!A3957</f>
        <v>0</v>
      </c>
      <c r="B3957" s="197">
        <f>Sales_Entry!B3957</f>
        <v>0</v>
      </c>
      <c r="C3957" s="198">
        <f>Sales_Entry!D3957</f>
        <v>0</v>
      </c>
      <c r="D3957" s="198" t="s">
        <v>1388</v>
      </c>
      <c r="E3957" s="198">
        <f>Sales_Entry!C3957</f>
        <v>0</v>
      </c>
      <c r="F3957" s="198">
        <f>Sales_Entry!E3957</f>
        <v>0</v>
      </c>
      <c r="G3957" s="199">
        <f>N(Sales_Entry!J3957)</f>
        <v>0</v>
      </c>
      <c r="H3957" s="199">
        <v>0</v>
      </c>
      <c r="I3957" s="199">
        <f t="shared" si="61"/>
        <v>0</v>
      </c>
      <c r="J3957" s="202"/>
      <c r="K3957" s="200" t="str" cm="1">
        <f t="array" ref="K3957">IF($C3957="","",IF(AND($C3957=Party_Statement!$C$5,$B3957&gt;=Party_Statement!$C$6,$B3957&lt;=Party_Statement!$E$6),SUMPRODUCT(($C$3:$C3957=Party_Statement!$C$5)*($B$3:$B3957&gt;=Party_Statement!$C$6)*($B$3:$B3957&lt;=Party_Statement!$E$6)),""))</f>
        <v/>
      </c>
    </row>
    <row r="3958" spans="1:11" s="64" customFormat="1" x14ac:dyDescent="0.2">
      <c r="A3958" s="196">
        <f>Sales_Entry!A3958</f>
        <v>0</v>
      </c>
      <c r="B3958" s="197">
        <f>Sales_Entry!B3958</f>
        <v>0</v>
      </c>
      <c r="C3958" s="198">
        <f>Sales_Entry!D3958</f>
        <v>0</v>
      </c>
      <c r="D3958" s="198" t="s">
        <v>1388</v>
      </c>
      <c r="E3958" s="198">
        <f>Sales_Entry!C3958</f>
        <v>0</v>
      </c>
      <c r="F3958" s="198">
        <f>Sales_Entry!E3958</f>
        <v>0</v>
      </c>
      <c r="G3958" s="199">
        <f>N(Sales_Entry!J3958)</f>
        <v>0</v>
      </c>
      <c r="H3958" s="199">
        <v>0</v>
      </c>
      <c r="I3958" s="199">
        <f t="shared" si="61"/>
        <v>0</v>
      </c>
      <c r="J3958" s="202"/>
      <c r="K3958" s="200" t="str" cm="1">
        <f t="array" ref="K3958">IF($C3958="","",IF(AND($C3958=Party_Statement!$C$5,$B3958&gt;=Party_Statement!$C$6,$B3958&lt;=Party_Statement!$E$6),SUMPRODUCT(($C$3:$C3958=Party_Statement!$C$5)*($B$3:$B3958&gt;=Party_Statement!$C$6)*($B$3:$B3958&lt;=Party_Statement!$E$6)),""))</f>
        <v/>
      </c>
    </row>
    <row r="3959" spans="1:11" s="64" customFormat="1" x14ac:dyDescent="0.2">
      <c r="A3959" s="196">
        <f>Sales_Entry!A3959</f>
        <v>0</v>
      </c>
      <c r="B3959" s="197">
        <f>Sales_Entry!B3959</f>
        <v>0</v>
      </c>
      <c r="C3959" s="198">
        <f>Sales_Entry!D3959</f>
        <v>0</v>
      </c>
      <c r="D3959" s="198" t="s">
        <v>1388</v>
      </c>
      <c r="E3959" s="198">
        <f>Sales_Entry!C3959</f>
        <v>0</v>
      </c>
      <c r="F3959" s="198">
        <f>Sales_Entry!E3959</f>
        <v>0</v>
      </c>
      <c r="G3959" s="199">
        <f>N(Sales_Entry!J3959)</f>
        <v>0</v>
      </c>
      <c r="H3959" s="199">
        <v>0</v>
      </c>
      <c r="I3959" s="199">
        <f t="shared" si="61"/>
        <v>0</v>
      </c>
      <c r="J3959" s="202"/>
      <c r="K3959" s="200" t="str" cm="1">
        <f t="array" ref="K3959">IF($C3959="","",IF(AND($C3959=Party_Statement!$C$5,$B3959&gt;=Party_Statement!$C$6,$B3959&lt;=Party_Statement!$E$6),SUMPRODUCT(($C$3:$C3959=Party_Statement!$C$5)*($B$3:$B3959&gt;=Party_Statement!$C$6)*($B$3:$B3959&lt;=Party_Statement!$E$6)),""))</f>
        <v/>
      </c>
    </row>
    <row r="3960" spans="1:11" s="64" customFormat="1" x14ac:dyDescent="0.2">
      <c r="A3960" s="196">
        <f>Sales_Entry!A3960</f>
        <v>0</v>
      </c>
      <c r="B3960" s="197">
        <f>Sales_Entry!B3960</f>
        <v>0</v>
      </c>
      <c r="C3960" s="198">
        <f>Sales_Entry!D3960</f>
        <v>0</v>
      </c>
      <c r="D3960" s="198" t="s">
        <v>1388</v>
      </c>
      <c r="E3960" s="198">
        <f>Sales_Entry!C3960</f>
        <v>0</v>
      </c>
      <c r="F3960" s="198">
        <f>Sales_Entry!E3960</f>
        <v>0</v>
      </c>
      <c r="G3960" s="199">
        <f>N(Sales_Entry!J3960)</f>
        <v>0</v>
      </c>
      <c r="H3960" s="199">
        <v>0</v>
      </c>
      <c r="I3960" s="199">
        <f t="shared" si="61"/>
        <v>0</v>
      </c>
      <c r="J3960" s="202"/>
      <c r="K3960" s="200" t="str" cm="1">
        <f t="array" ref="K3960">IF($C3960="","",IF(AND($C3960=Party_Statement!$C$5,$B3960&gt;=Party_Statement!$C$6,$B3960&lt;=Party_Statement!$E$6),SUMPRODUCT(($C$3:$C3960=Party_Statement!$C$5)*($B$3:$B3960&gt;=Party_Statement!$C$6)*($B$3:$B3960&lt;=Party_Statement!$E$6)),""))</f>
        <v/>
      </c>
    </row>
    <row r="3961" spans="1:11" s="64" customFormat="1" x14ac:dyDescent="0.2">
      <c r="A3961" s="196">
        <f>Sales_Entry!A3961</f>
        <v>0</v>
      </c>
      <c r="B3961" s="197">
        <f>Sales_Entry!B3961</f>
        <v>0</v>
      </c>
      <c r="C3961" s="198">
        <f>Sales_Entry!D3961</f>
        <v>0</v>
      </c>
      <c r="D3961" s="198" t="s">
        <v>1388</v>
      </c>
      <c r="E3961" s="198">
        <f>Sales_Entry!C3961</f>
        <v>0</v>
      </c>
      <c r="F3961" s="198">
        <f>Sales_Entry!E3961</f>
        <v>0</v>
      </c>
      <c r="G3961" s="199">
        <f>N(Sales_Entry!J3961)</f>
        <v>0</v>
      </c>
      <c r="H3961" s="199">
        <v>0</v>
      </c>
      <c r="I3961" s="199">
        <f t="shared" si="61"/>
        <v>0</v>
      </c>
      <c r="J3961" s="202"/>
      <c r="K3961" s="200" t="str" cm="1">
        <f t="array" ref="K3961">IF($C3961="","",IF(AND($C3961=Party_Statement!$C$5,$B3961&gt;=Party_Statement!$C$6,$B3961&lt;=Party_Statement!$E$6),SUMPRODUCT(($C$3:$C3961=Party_Statement!$C$5)*($B$3:$B3961&gt;=Party_Statement!$C$6)*($B$3:$B3961&lt;=Party_Statement!$E$6)),""))</f>
        <v/>
      </c>
    </row>
    <row r="3962" spans="1:11" s="64" customFormat="1" x14ac:dyDescent="0.2">
      <c r="A3962" s="196">
        <f>Sales_Entry!A3962</f>
        <v>0</v>
      </c>
      <c r="B3962" s="197">
        <f>Sales_Entry!B3962</f>
        <v>0</v>
      </c>
      <c r="C3962" s="198">
        <f>Sales_Entry!D3962</f>
        <v>0</v>
      </c>
      <c r="D3962" s="198" t="s">
        <v>1388</v>
      </c>
      <c r="E3962" s="198">
        <f>Sales_Entry!C3962</f>
        <v>0</v>
      </c>
      <c r="F3962" s="198">
        <f>Sales_Entry!E3962</f>
        <v>0</v>
      </c>
      <c r="G3962" s="199">
        <f>N(Sales_Entry!J3962)</f>
        <v>0</v>
      </c>
      <c r="H3962" s="199">
        <v>0</v>
      </c>
      <c r="I3962" s="199">
        <f t="shared" si="61"/>
        <v>0</v>
      </c>
      <c r="J3962" s="202"/>
      <c r="K3962" s="200" t="str" cm="1">
        <f t="array" ref="K3962">IF($C3962="","",IF(AND($C3962=Party_Statement!$C$5,$B3962&gt;=Party_Statement!$C$6,$B3962&lt;=Party_Statement!$E$6),SUMPRODUCT(($C$3:$C3962=Party_Statement!$C$5)*($B$3:$B3962&gt;=Party_Statement!$C$6)*($B$3:$B3962&lt;=Party_Statement!$E$6)),""))</f>
        <v/>
      </c>
    </row>
    <row r="3963" spans="1:11" s="64" customFormat="1" x14ac:dyDescent="0.2">
      <c r="A3963" s="196">
        <f>Sales_Entry!A3963</f>
        <v>0</v>
      </c>
      <c r="B3963" s="197">
        <f>Sales_Entry!B3963</f>
        <v>0</v>
      </c>
      <c r="C3963" s="198">
        <f>Sales_Entry!D3963</f>
        <v>0</v>
      </c>
      <c r="D3963" s="198" t="s">
        <v>1388</v>
      </c>
      <c r="E3963" s="198">
        <f>Sales_Entry!C3963</f>
        <v>0</v>
      </c>
      <c r="F3963" s="198">
        <f>Sales_Entry!E3963</f>
        <v>0</v>
      </c>
      <c r="G3963" s="199">
        <f>N(Sales_Entry!J3963)</f>
        <v>0</v>
      </c>
      <c r="H3963" s="199">
        <v>0</v>
      </c>
      <c r="I3963" s="199">
        <f t="shared" si="61"/>
        <v>0</v>
      </c>
      <c r="J3963" s="202"/>
      <c r="K3963" s="200" t="str" cm="1">
        <f t="array" ref="K3963">IF($C3963="","",IF(AND($C3963=Party_Statement!$C$5,$B3963&gt;=Party_Statement!$C$6,$B3963&lt;=Party_Statement!$E$6),SUMPRODUCT(($C$3:$C3963=Party_Statement!$C$5)*($B$3:$B3963&gt;=Party_Statement!$C$6)*($B$3:$B3963&lt;=Party_Statement!$E$6)),""))</f>
        <v/>
      </c>
    </row>
    <row r="3964" spans="1:11" s="64" customFormat="1" x14ac:dyDescent="0.2">
      <c r="A3964" s="196">
        <f>Sales_Entry!A3964</f>
        <v>0</v>
      </c>
      <c r="B3964" s="197">
        <f>Sales_Entry!B3964</f>
        <v>0</v>
      </c>
      <c r="C3964" s="198">
        <f>Sales_Entry!D3964</f>
        <v>0</v>
      </c>
      <c r="D3964" s="198" t="s">
        <v>1388</v>
      </c>
      <c r="E3964" s="198">
        <f>Sales_Entry!C3964</f>
        <v>0</v>
      </c>
      <c r="F3964" s="198">
        <f>Sales_Entry!E3964</f>
        <v>0</v>
      </c>
      <c r="G3964" s="199">
        <f>N(Sales_Entry!J3964)</f>
        <v>0</v>
      </c>
      <c r="H3964" s="199">
        <v>0</v>
      </c>
      <c r="I3964" s="199">
        <f t="shared" si="61"/>
        <v>0</v>
      </c>
      <c r="J3964" s="202"/>
      <c r="K3964" s="200" t="str" cm="1">
        <f t="array" ref="K3964">IF($C3964="","",IF(AND($C3964=Party_Statement!$C$5,$B3964&gt;=Party_Statement!$C$6,$B3964&lt;=Party_Statement!$E$6),SUMPRODUCT(($C$3:$C3964=Party_Statement!$C$5)*($B$3:$B3964&gt;=Party_Statement!$C$6)*($B$3:$B3964&lt;=Party_Statement!$E$6)),""))</f>
        <v/>
      </c>
    </row>
    <row r="3965" spans="1:11" s="64" customFormat="1" x14ac:dyDescent="0.2">
      <c r="A3965" s="196">
        <f>Sales_Entry!A3965</f>
        <v>0</v>
      </c>
      <c r="B3965" s="197">
        <f>Sales_Entry!B3965</f>
        <v>0</v>
      </c>
      <c r="C3965" s="198">
        <f>Sales_Entry!D3965</f>
        <v>0</v>
      </c>
      <c r="D3965" s="198" t="s">
        <v>1388</v>
      </c>
      <c r="E3965" s="198">
        <f>Sales_Entry!C3965</f>
        <v>0</v>
      </c>
      <c r="F3965" s="198">
        <f>Sales_Entry!E3965</f>
        <v>0</v>
      </c>
      <c r="G3965" s="199">
        <f>N(Sales_Entry!J3965)</f>
        <v>0</v>
      </c>
      <c r="H3965" s="199">
        <v>0</v>
      </c>
      <c r="I3965" s="199">
        <f t="shared" si="61"/>
        <v>0</v>
      </c>
      <c r="J3965" s="202"/>
      <c r="K3965" s="200" t="str" cm="1">
        <f t="array" ref="K3965">IF($C3965="","",IF(AND($C3965=Party_Statement!$C$5,$B3965&gt;=Party_Statement!$C$6,$B3965&lt;=Party_Statement!$E$6),SUMPRODUCT(($C$3:$C3965=Party_Statement!$C$5)*($B$3:$B3965&gt;=Party_Statement!$C$6)*($B$3:$B3965&lt;=Party_Statement!$E$6)),""))</f>
        <v/>
      </c>
    </row>
    <row r="3966" spans="1:11" s="64" customFormat="1" x14ac:dyDescent="0.2">
      <c r="A3966" s="196">
        <f>Sales_Entry!A3966</f>
        <v>0</v>
      </c>
      <c r="B3966" s="197">
        <f>Sales_Entry!B3966</f>
        <v>0</v>
      </c>
      <c r="C3966" s="198">
        <f>Sales_Entry!D3966</f>
        <v>0</v>
      </c>
      <c r="D3966" s="198" t="s">
        <v>1388</v>
      </c>
      <c r="E3966" s="198">
        <f>Sales_Entry!C3966</f>
        <v>0</v>
      </c>
      <c r="F3966" s="198">
        <f>Sales_Entry!E3966</f>
        <v>0</v>
      </c>
      <c r="G3966" s="199">
        <f>N(Sales_Entry!J3966)</f>
        <v>0</v>
      </c>
      <c r="H3966" s="199">
        <v>0</v>
      </c>
      <c r="I3966" s="199">
        <f t="shared" si="61"/>
        <v>0</v>
      </c>
      <c r="J3966" s="202"/>
      <c r="K3966" s="200" t="str" cm="1">
        <f t="array" ref="K3966">IF($C3966="","",IF(AND($C3966=Party_Statement!$C$5,$B3966&gt;=Party_Statement!$C$6,$B3966&lt;=Party_Statement!$E$6),SUMPRODUCT(($C$3:$C3966=Party_Statement!$C$5)*($B$3:$B3966&gt;=Party_Statement!$C$6)*($B$3:$B3966&lt;=Party_Statement!$E$6)),""))</f>
        <v/>
      </c>
    </row>
    <row r="3967" spans="1:11" s="64" customFormat="1" x14ac:dyDescent="0.2">
      <c r="A3967" s="196">
        <f>Sales_Entry!A3967</f>
        <v>0</v>
      </c>
      <c r="B3967" s="197">
        <f>Sales_Entry!B3967</f>
        <v>0</v>
      </c>
      <c r="C3967" s="198">
        <f>Sales_Entry!D3967</f>
        <v>0</v>
      </c>
      <c r="D3967" s="198" t="s">
        <v>1388</v>
      </c>
      <c r="E3967" s="198">
        <f>Sales_Entry!C3967</f>
        <v>0</v>
      </c>
      <c r="F3967" s="198">
        <f>Sales_Entry!E3967</f>
        <v>0</v>
      </c>
      <c r="G3967" s="199">
        <f>N(Sales_Entry!J3967)</f>
        <v>0</v>
      </c>
      <c r="H3967" s="199">
        <v>0</v>
      </c>
      <c r="I3967" s="199">
        <f t="shared" si="61"/>
        <v>0</v>
      </c>
      <c r="J3967" s="202"/>
      <c r="K3967" s="200" t="str" cm="1">
        <f t="array" ref="K3967">IF($C3967="","",IF(AND($C3967=Party_Statement!$C$5,$B3967&gt;=Party_Statement!$C$6,$B3967&lt;=Party_Statement!$E$6),SUMPRODUCT(($C$3:$C3967=Party_Statement!$C$5)*($B$3:$B3967&gt;=Party_Statement!$C$6)*($B$3:$B3967&lt;=Party_Statement!$E$6)),""))</f>
        <v/>
      </c>
    </row>
    <row r="3968" spans="1:11" s="64" customFormat="1" x14ac:dyDescent="0.2">
      <c r="A3968" s="196">
        <f>Sales_Entry!A3968</f>
        <v>0</v>
      </c>
      <c r="B3968" s="197">
        <f>Sales_Entry!B3968</f>
        <v>0</v>
      </c>
      <c r="C3968" s="198">
        <f>Sales_Entry!D3968</f>
        <v>0</v>
      </c>
      <c r="D3968" s="198" t="s">
        <v>1388</v>
      </c>
      <c r="E3968" s="198">
        <f>Sales_Entry!C3968</f>
        <v>0</v>
      </c>
      <c r="F3968" s="198">
        <f>Sales_Entry!E3968</f>
        <v>0</v>
      </c>
      <c r="G3968" s="199">
        <f>N(Sales_Entry!J3968)</f>
        <v>0</v>
      </c>
      <c r="H3968" s="199">
        <v>0</v>
      </c>
      <c r="I3968" s="199">
        <f t="shared" si="61"/>
        <v>0</v>
      </c>
      <c r="J3968" s="202"/>
      <c r="K3968" s="200" t="str" cm="1">
        <f t="array" ref="K3968">IF($C3968="","",IF(AND($C3968=Party_Statement!$C$5,$B3968&gt;=Party_Statement!$C$6,$B3968&lt;=Party_Statement!$E$6),SUMPRODUCT(($C$3:$C3968=Party_Statement!$C$5)*($B$3:$B3968&gt;=Party_Statement!$C$6)*($B$3:$B3968&lt;=Party_Statement!$E$6)),""))</f>
        <v/>
      </c>
    </row>
    <row r="3969" spans="1:11" s="64" customFormat="1" x14ac:dyDescent="0.2">
      <c r="A3969" s="196">
        <f>Sales_Entry!A3969</f>
        <v>0</v>
      </c>
      <c r="B3969" s="197">
        <f>Sales_Entry!B3969</f>
        <v>0</v>
      </c>
      <c r="C3969" s="198">
        <f>Sales_Entry!D3969</f>
        <v>0</v>
      </c>
      <c r="D3969" s="198" t="s">
        <v>1388</v>
      </c>
      <c r="E3969" s="198">
        <f>Sales_Entry!C3969</f>
        <v>0</v>
      </c>
      <c r="F3969" s="198">
        <f>Sales_Entry!E3969</f>
        <v>0</v>
      </c>
      <c r="G3969" s="199">
        <f>N(Sales_Entry!J3969)</f>
        <v>0</v>
      </c>
      <c r="H3969" s="199">
        <v>0</v>
      </c>
      <c r="I3969" s="199">
        <f t="shared" si="61"/>
        <v>0</v>
      </c>
      <c r="J3969" s="202"/>
      <c r="K3969" s="200" t="str" cm="1">
        <f t="array" ref="K3969">IF($C3969="","",IF(AND($C3969=Party_Statement!$C$5,$B3969&gt;=Party_Statement!$C$6,$B3969&lt;=Party_Statement!$E$6),SUMPRODUCT(($C$3:$C3969=Party_Statement!$C$5)*($B$3:$B3969&gt;=Party_Statement!$C$6)*($B$3:$B3969&lt;=Party_Statement!$E$6)),""))</f>
        <v/>
      </c>
    </row>
    <row r="3970" spans="1:11" s="64" customFormat="1" x14ac:dyDescent="0.2">
      <c r="A3970" s="196">
        <f>Sales_Entry!A3970</f>
        <v>0</v>
      </c>
      <c r="B3970" s="197">
        <f>Sales_Entry!B3970</f>
        <v>0</v>
      </c>
      <c r="C3970" s="198">
        <f>Sales_Entry!D3970</f>
        <v>0</v>
      </c>
      <c r="D3970" s="198" t="s">
        <v>1388</v>
      </c>
      <c r="E3970" s="198">
        <f>Sales_Entry!C3970</f>
        <v>0</v>
      </c>
      <c r="F3970" s="198">
        <f>Sales_Entry!E3970</f>
        <v>0</v>
      </c>
      <c r="G3970" s="199">
        <f>N(Sales_Entry!J3970)</f>
        <v>0</v>
      </c>
      <c r="H3970" s="199">
        <v>0</v>
      </c>
      <c r="I3970" s="199">
        <f t="shared" si="61"/>
        <v>0</v>
      </c>
      <c r="J3970" s="202"/>
      <c r="K3970" s="200" t="str" cm="1">
        <f t="array" ref="K3970">IF($C3970="","",IF(AND($C3970=Party_Statement!$C$5,$B3970&gt;=Party_Statement!$C$6,$B3970&lt;=Party_Statement!$E$6),SUMPRODUCT(($C$3:$C3970=Party_Statement!$C$5)*($B$3:$B3970&gt;=Party_Statement!$C$6)*($B$3:$B3970&lt;=Party_Statement!$E$6)),""))</f>
        <v/>
      </c>
    </row>
    <row r="3971" spans="1:11" s="64" customFormat="1" x14ac:dyDescent="0.2">
      <c r="A3971" s="196">
        <f>Sales_Entry!A3971</f>
        <v>0</v>
      </c>
      <c r="B3971" s="197">
        <f>Sales_Entry!B3971</f>
        <v>0</v>
      </c>
      <c r="C3971" s="198">
        <f>Sales_Entry!D3971</f>
        <v>0</v>
      </c>
      <c r="D3971" s="198" t="s">
        <v>1388</v>
      </c>
      <c r="E3971" s="198">
        <f>Sales_Entry!C3971</f>
        <v>0</v>
      </c>
      <c r="F3971" s="198">
        <f>Sales_Entry!E3971</f>
        <v>0</v>
      </c>
      <c r="G3971" s="199">
        <f>N(Sales_Entry!J3971)</f>
        <v>0</v>
      </c>
      <c r="H3971" s="199">
        <v>0</v>
      </c>
      <c r="I3971" s="199">
        <f t="shared" si="61"/>
        <v>0</v>
      </c>
      <c r="J3971" s="202"/>
      <c r="K3971" s="200" t="str" cm="1">
        <f t="array" ref="K3971">IF($C3971="","",IF(AND($C3971=Party_Statement!$C$5,$B3971&gt;=Party_Statement!$C$6,$B3971&lt;=Party_Statement!$E$6),SUMPRODUCT(($C$3:$C3971=Party_Statement!$C$5)*($B$3:$B3971&gt;=Party_Statement!$C$6)*($B$3:$B3971&lt;=Party_Statement!$E$6)),""))</f>
        <v/>
      </c>
    </row>
    <row r="3972" spans="1:11" s="64" customFormat="1" x14ac:dyDescent="0.2">
      <c r="A3972" s="196">
        <f>Sales_Entry!A3972</f>
        <v>0</v>
      </c>
      <c r="B3972" s="197">
        <f>Sales_Entry!B3972</f>
        <v>0</v>
      </c>
      <c r="C3972" s="198">
        <f>Sales_Entry!D3972</f>
        <v>0</v>
      </c>
      <c r="D3972" s="198" t="s">
        <v>1388</v>
      </c>
      <c r="E3972" s="198">
        <f>Sales_Entry!C3972</f>
        <v>0</v>
      </c>
      <c r="F3972" s="198">
        <f>Sales_Entry!E3972</f>
        <v>0</v>
      </c>
      <c r="G3972" s="199">
        <f>N(Sales_Entry!J3972)</f>
        <v>0</v>
      </c>
      <c r="H3972" s="199">
        <v>0</v>
      </c>
      <c r="I3972" s="199">
        <f t="shared" ref="I3972:I4035" si="62">IF($C3972="","",$G3972-$H3972)</f>
        <v>0</v>
      </c>
      <c r="J3972" s="202"/>
      <c r="K3972" s="200" t="str" cm="1">
        <f t="array" ref="K3972">IF($C3972="","",IF(AND($C3972=Party_Statement!$C$5,$B3972&gt;=Party_Statement!$C$6,$B3972&lt;=Party_Statement!$E$6),SUMPRODUCT(($C$3:$C3972=Party_Statement!$C$5)*($B$3:$B3972&gt;=Party_Statement!$C$6)*($B$3:$B3972&lt;=Party_Statement!$E$6)),""))</f>
        <v/>
      </c>
    </row>
    <row r="3973" spans="1:11" s="64" customFormat="1" x14ac:dyDescent="0.2">
      <c r="A3973" s="196">
        <f>Sales_Entry!A3973</f>
        <v>0</v>
      </c>
      <c r="B3973" s="197">
        <f>Sales_Entry!B3973</f>
        <v>0</v>
      </c>
      <c r="C3973" s="198">
        <f>Sales_Entry!D3973</f>
        <v>0</v>
      </c>
      <c r="D3973" s="198" t="s">
        <v>1388</v>
      </c>
      <c r="E3973" s="198">
        <f>Sales_Entry!C3973</f>
        <v>0</v>
      </c>
      <c r="F3973" s="198">
        <f>Sales_Entry!E3973</f>
        <v>0</v>
      </c>
      <c r="G3973" s="199">
        <f>N(Sales_Entry!J3973)</f>
        <v>0</v>
      </c>
      <c r="H3973" s="199">
        <v>0</v>
      </c>
      <c r="I3973" s="199">
        <f t="shared" si="62"/>
        <v>0</v>
      </c>
      <c r="J3973" s="202"/>
      <c r="K3973" s="200" t="str" cm="1">
        <f t="array" ref="K3973">IF($C3973="","",IF(AND($C3973=Party_Statement!$C$5,$B3973&gt;=Party_Statement!$C$6,$B3973&lt;=Party_Statement!$E$6),SUMPRODUCT(($C$3:$C3973=Party_Statement!$C$5)*($B$3:$B3973&gt;=Party_Statement!$C$6)*($B$3:$B3973&lt;=Party_Statement!$E$6)),""))</f>
        <v/>
      </c>
    </row>
    <row r="3974" spans="1:11" s="64" customFormat="1" x14ac:dyDescent="0.2">
      <c r="A3974" s="196">
        <f>Sales_Entry!A3974</f>
        <v>0</v>
      </c>
      <c r="B3974" s="197">
        <f>Sales_Entry!B3974</f>
        <v>0</v>
      </c>
      <c r="C3974" s="198">
        <f>Sales_Entry!D3974</f>
        <v>0</v>
      </c>
      <c r="D3974" s="198" t="s">
        <v>1388</v>
      </c>
      <c r="E3974" s="198">
        <f>Sales_Entry!C3974</f>
        <v>0</v>
      </c>
      <c r="F3974" s="198">
        <f>Sales_Entry!E3974</f>
        <v>0</v>
      </c>
      <c r="G3974" s="199">
        <f>N(Sales_Entry!J3974)</f>
        <v>0</v>
      </c>
      <c r="H3974" s="199">
        <v>0</v>
      </c>
      <c r="I3974" s="199">
        <f t="shared" si="62"/>
        <v>0</v>
      </c>
      <c r="J3974" s="202"/>
      <c r="K3974" s="200" t="str" cm="1">
        <f t="array" ref="K3974">IF($C3974="","",IF(AND($C3974=Party_Statement!$C$5,$B3974&gt;=Party_Statement!$C$6,$B3974&lt;=Party_Statement!$E$6),SUMPRODUCT(($C$3:$C3974=Party_Statement!$C$5)*($B$3:$B3974&gt;=Party_Statement!$C$6)*($B$3:$B3974&lt;=Party_Statement!$E$6)),""))</f>
        <v/>
      </c>
    </row>
    <row r="3975" spans="1:11" s="64" customFormat="1" x14ac:dyDescent="0.2">
      <c r="A3975" s="196">
        <f>Sales_Entry!A3975</f>
        <v>0</v>
      </c>
      <c r="B3975" s="197">
        <f>Sales_Entry!B3975</f>
        <v>0</v>
      </c>
      <c r="C3975" s="198">
        <f>Sales_Entry!D3975</f>
        <v>0</v>
      </c>
      <c r="D3975" s="198" t="s">
        <v>1388</v>
      </c>
      <c r="E3975" s="198">
        <f>Sales_Entry!C3975</f>
        <v>0</v>
      </c>
      <c r="F3975" s="198">
        <f>Sales_Entry!E3975</f>
        <v>0</v>
      </c>
      <c r="G3975" s="199">
        <f>N(Sales_Entry!J3975)</f>
        <v>0</v>
      </c>
      <c r="H3975" s="199">
        <v>0</v>
      </c>
      <c r="I3975" s="199">
        <f t="shared" si="62"/>
        <v>0</v>
      </c>
      <c r="J3975" s="202"/>
      <c r="K3975" s="200" t="str" cm="1">
        <f t="array" ref="K3975">IF($C3975="","",IF(AND($C3975=Party_Statement!$C$5,$B3975&gt;=Party_Statement!$C$6,$B3975&lt;=Party_Statement!$E$6),SUMPRODUCT(($C$3:$C3975=Party_Statement!$C$5)*($B$3:$B3975&gt;=Party_Statement!$C$6)*($B$3:$B3975&lt;=Party_Statement!$E$6)),""))</f>
        <v/>
      </c>
    </row>
    <row r="3976" spans="1:11" s="64" customFormat="1" x14ac:dyDescent="0.2">
      <c r="A3976" s="196">
        <f>Sales_Entry!A3976</f>
        <v>0</v>
      </c>
      <c r="B3976" s="197">
        <f>Sales_Entry!B3976</f>
        <v>0</v>
      </c>
      <c r="C3976" s="198">
        <f>Sales_Entry!D3976</f>
        <v>0</v>
      </c>
      <c r="D3976" s="198" t="s">
        <v>1388</v>
      </c>
      <c r="E3976" s="198">
        <f>Sales_Entry!C3976</f>
        <v>0</v>
      </c>
      <c r="F3976" s="198">
        <f>Sales_Entry!E3976</f>
        <v>0</v>
      </c>
      <c r="G3976" s="199">
        <f>N(Sales_Entry!J3976)</f>
        <v>0</v>
      </c>
      <c r="H3976" s="199">
        <v>0</v>
      </c>
      <c r="I3976" s="199">
        <f t="shared" si="62"/>
        <v>0</v>
      </c>
      <c r="J3976" s="202"/>
      <c r="K3976" s="200" t="str" cm="1">
        <f t="array" ref="K3976">IF($C3976="","",IF(AND($C3976=Party_Statement!$C$5,$B3976&gt;=Party_Statement!$C$6,$B3976&lt;=Party_Statement!$E$6),SUMPRODUCT(($C$3:$C3976=Party_Statement!$C$5)*($B$3:$B3976&gt;=Party_Statement!$C$6)*($B$3:$B3976&lt;=Party_Statement!$E$6)),""))</f>
        <v/>
      </c>
    </row>
    <row r="3977" spans="1:11" s="64" customFormat="1" x14ac:dyDescent="0.2">
      <c r="A3977" s="196">
        <f>Sales_Entry!A3977</f>
        <v>0</v>
      </c>
      <c r="B3977" s="197">
        <f>Sales_Entry!B3977</f>
        <v>0</v>
      </c>
      <c r="C3977" s="198">
        <f>Sales_Entry!D3977</f>
        <v>0</v>
      </c>
      <c r="D3977" s="198" t="s">
        <v>1388</v>
      </c>
      <c r="E3977" s="198">
        <f>Sales_Entry!C3977</f>
        <v>0</v>
      </c>
      <c r="F3977" s="198">
        <f>Sales_Entry!E3977</f>
        <v>0</v>
      </c>
      <c r="G3977" s="199">
        <f>N(Sales_Entry!J3977)</f>
        <v>0</v>
      </c>
      <c r="H3977" s="199">
        <v>0</v>
      </c>
      <c r="I3977" s="199">
        <f t="shared" si="62"/>
        <v>0</v>
      </c>
      <c r="J3977" s="202"/>
      <c r="K3977" s="200" t="str" cm="1">
        <f t="array" ref="K3977">IF($C3977="","",IF(AND($C3977=Party_Statement!$C$5,$B3977&gt;=Party_Statement!$C$6,$B3977&lt;=Party_Statement!$E$6),SUMPRODUCT(($C$3:$C3977=Party_Statement!$C$5)*($B$3:$B3977&gt;=Party_Statement!$C$6)*($B$3:$B3977&lt;=Party_Statement!$E$6)),""))</f>
        <v/>
      </c>
    </row>
    <row r="3978" spans="1:11" s="64" customFormat="1" x14ac:dyDescent="0.2">
      <c r="A3978" s="196">
        <f>Sales_Entry!A3978</f>
        <v>0</v>
      </c>
      <c r="B3978" s="197">
        <f>Sales_Entry!B3978</f>
        <v>0</v>
      </c>
      <c r="C3978" s="198">
        <f>Sales_Entry!D3978</f>
        <v>0</v>
      </c>
      <c r="D3978" s="198" t="s">
        <v>1388</v>
      </c>
      <c r="E3978" s="198">
        <f>Sales_Entry!C3978</f>
        <v>0</v>
      </c>
      <c r="F3978" s="198">
        <f>Sales_Entry!E3978</f>
        <v>0</v>
      </c>
      <c r="G3978" s="199">
        <f>N(Sales_Entry!J3978)</f>
        <v>0</v>
      </c>
      <c r="H3978" s="199">
        <v>0</v>
      </c>
      <c r="I3978" s="199">
        <f t="shared" si="62"/>
        <v>0</v>
      </c>
      <c r="J3978" s="202"/>
      <c r="K3978" s="200" t="str" cm="1">
        <f t="array" ref="K3978">IF($C3978="","",IF(AND($C3978=Party_Statement!$C$5,$B3978&gt;=Party_Statement!$C$6,$B3978&lt;=Party_Statement!$E$6),SUMPRODUCT(($C$3:$C3978=Party_Statement!$C$5)*($B$3:$B3978&gt;=Party_Statement!$C$6)*($B$3:$B3978&lt;=Party_Statement!$E$6)),""))</f>
        <v/>
      </c>
    </row>
    <row r="3979" spans="1:11" s="64" customFormat="1" x14ac:dyDescent="0.2">
      <c r="A3979" s="196">
        <f>Sales_Entry!A3979</f>
        <v>0</v>
      </c>
      <c r="B3979" s="197">
        <f>Sales_Entry!B3979</f>
        <v>0</v>
      </c>
      <c r="C3979" s="198">
        <f>Sales_Entry!D3979</f>
        <v>0</v>
      </c>
      <c r="D3979" s="198" t="s">
        <v>1388</v>
      </c>
      <c r="E3979" s="198">
        <f>Sales_Entry!C3979</f>
        <v>0</v>
      </c>
      <c r="F3979" s="198">
        <f>Sales_Entry!E3979</f>
        <v>0</v>
      </c>
      <c r="G3979" s="199">
        <f>N(Sales_Entry!J3979)</f>
        <v>0</v>
      </c>
      <c r="H3979" s="199">
        <v>0</v>
      </c>
      <c r="I3979" s="199">
        <f t="shared" si="62"/>
        <v>0</v>
      </c>
      <c r="J3979" s="202"/>
      <c r="K3979" s="200" t="str" cm="1">
        <f t="array" ref="K3979">IF($C3979="","",IF(AND($C3979=Party_Statement!$C$5,$B3979&gt;=Party_Statement!$C$6,$B3979&lt;=Party_Statement!$E$6),SUMPRODUCT(($C$3:$C3979=Party_Statement!$C$5)*($B$3:$B3979&gt;=Party_Statement!$C$6)*($B$3:$B3979&lt;=Party_Statement!$E$6)),""))</f>
        <v/>
      </c>
    </row>
    <row r="3980" spans="1:11" s="64" customFormat="1" x14ac:dyDescent="0.2">
      <c r="A3980" s="196">
        <f>Sales_Entry!A3980</f>
        <v>0</v>
      </c>
      <c r="B3980" s="197">
        <f>Sales_Entry!B3980</f>
        <v>0</v>
      </c>
      <c r="C3980" s="198">
        <f>Sales_Entry!D3980</f>
        <v>0</v>
      </c>
      <c r="D3980" s="198" t="s">
        <v>1388</v>
      </c>
      <c r="E3980" s="198">
        <f>Sales_Entry!C3980</f>
        <v>0</v>
      </c>
      <c r="F3980" s="198">
        <f>Sales_Entry!E3980</f>
        <v>0</v>
      </c>
      <c r="G3980" s="199">
        <f>N(Sales_Entry!J3980)</f>
        <v>0</v>
      </c>
      <c r="H3980" s="199">
        <v>0</v>
      </c>
      <c r="I3980" s="199">
        <f t="shared" si="62"/>
        <v>0</v>
      </c>
      <c r="J3980" s="202"/>
      <c r="K3980" s="200" t="str" cm="1">
        <f t="array" ref="K3980">IF($C3980="","",IF(AND($C3980=Party_Statement!$C$5,$B3980&gt;=Party_Statement!$C$6,$B3980&lt;=Party_Statement!$E$6),SUMPRODUCT(($C$3:$C3980=Party_Statement!$C$5)*($B$3:$B3980&gt;=Party_Statement!$C$6)*($B$3:$B3980&lt;=Party_Statement!$E$6)),""))</f>
        <v/>
      </c>
    </row>
    <row r="3981" spans="1:11" s="64" customFormat="1" x14ac:dyDescent="0.2">
      <c r="A3981" s="196">
        <f>Sales_Entry!A3981</f>
        <v>0</v>
      </c>
      <c r="B3981" s="197">
        <f>Sales_Entry!B3981</f>
        <v>0</v>
      </c>
      <c r="C3981" s="198">
        <f>Sales_Entry!D3981</f>
        <v>0</v>
      </c>
      <c r="D3981" s="198" t="s">
        <v>1388</v>
      </c>
      <c r="E3981" s="198">
        <f>Sales_Entry!C3981</f>
        <v>0</v>
      </c>
      <c r="F3981" s="198">
        <f>Sales_Entry!E3981</f>
        <v>0</v>
      </c>
      <c r="G3981" s="199">
        <f>N(Sales_Entry!J3981)</f>
        <v>0</v>
      </c>
      <c r="H3981" s="199">
        <v>0</v>
      </c>
      <c r="I3981" s="199">
        <f t="shared" si="62"/>
        <v>0</v>
      </c>
      <c r="J3981" s="202"/>
      <c r="K3981" s="200" t="str" cm="1">
        <f t="array" ref="K3981">IF($C3981="","",IF(AND($C3981=Party_Statement!$C$5,$B3981&gt;=Party_Statement!$C$6,$B3981&lt;=Party_Statement!$E$6),SUMPRODUCT(($C$3:$C3981=Party_Statement!$C$5)*($B$3:$B3981&gt;=Party_Statement!$C$6)*($B$3:$B3981&lt;=Party_Statement!$E$6)),""))</f>
        <v/>
      </c>
    </row>
    <row r="3982" spans="1:11" s="64" customFormat="1" x14ac:dyDescent="0.2">
      <c r="A3982" s="196">
        <f>Sales_Entry!A3982</f>
        <v>0</v>
      </c>
      <c r="B3982" s="197">
        <f>Sales_Entry!B3982</f>
        <v>0</v>
      </c>
      <c r="C3982" s="198">
        <f>Sales_Entry!D3982</f>
        <v>0</v>
      </c>
      <c r="D3982" s="198" t="s">
        <v>1388</v>
      </c>
      <c r="E3982" s="198">
        <f>Sales_Entry!C3982</f>
        <v>0</v>
      </c>
      <c r="F3982" s="198">
        <f>Sales_Entry!E3982</f>
        <v>0</v>
      </c>
      <c r="G3982" s="199">
        <f>N(Sales_Entry!J3982)</f>
        <v>0</v>
      </c>
      <c r="H3982" s="199">
        <v>0</v>
      </c>
      <c r="I3982" s="199">
        <f t="shared" si="62"/>
        <v>0</v>
      </c>
      <c r="J3982" s="202"/>
      <c r="K3982" s="200" t="str" cm="1">
        <f t="array" ref="K3982">IF($C3982="","",IF(AND($C3982=Party_Statement!$C$5,$B3982&gt;=Party_Statement!$C$6,$B3982&lt;=Party_Statement!$E$6),SUMPRODUCT(($C$3:$C3982=Party_Statement!$C$5)*($B$3:$B3982&gt;=Party_Statement!$C$6)*($B$3:$B3982&lt;=Party_Statement!$E$6)),""))</f>
        <v/>
      </c>
    </row>
    <row r="3983" spans="1:11" s="64" customFormat="1" x14ac:dyDescent="0.2">
      <c r="A3983" s="196">
        <f>Sales_Entry!A3983</f>
        <v>0</v>
      </c>
      <c r="B3983" s="197">
        <f>Sales_Entry!B3983</f>
        <v>0</v>
      </c>
      <c r="C3983" s="198">
        <f>Sales_Entry!D3983</f>
        <v>0</v>
      </c>
      <c r="D3983" s="198" t="s">
        <v>1388</v>
      </c>
      <c r="E3983" s="198">
        <f>Sales_Entry!C3983</f>
        <v>0</v>
      </c>
      <c r="F3983" s="198">
        <f>Sales_Entry!E3983</f>
        <v>0</v>
      </c>
      <c r="G3983" s="199">
        <f>N(Sales_Entry!J3983)</f>
        <v>0</v>
      </c>
      <c r="H3983" s="199">
        <v>0</v>
      </c>
      <c r="I3983" s="199">
        <f t="shared" si="62"/>
        <v>0</v>
      </c>
      <c r="J3983" s="202"/>
      <c r="K3983" s="200" t="str" cm="1">
        <f t="array" ref="K3983">IF($C3983="","",IF(AND($C3983=Party_Statement!$C$5,$B3983&gt;=Party_Statement!$C$6,$B3983&lt;=Party_Statement!$E$6),SUMPRODUCT(($C$3:$C3983=Party_Statement!$C$5)*($B$3:$B3983&gt;=Party_Statement!$C$6)*($B$3:$B3983&lt;=Party_Statement!$E$6)),""))</f>
        <v/>
      </c>
    </row>
    <row r="3984" spans="1:11" s="64" customFormat="1" x14ac:dyDescent="0.2">
      <c r="A3984" s="196">
        <f>Sales_Entry!A3984</f>
        <v>0</v>
      </c>
      <c r="B3984" s="197">
        <f>Sales_Entry!B3984</f>
        <v>0</v>
      </c>
      <c r="C3984" s="198">
        <f>Sales_Entry!D3984</f>
        <v>0</v>
      </c>
      <c r="D3984" s="198" t="s">
        <v>1388</v>
      </c>
      <c r="E3984" s="198">
        <f>Sales_Entry!C3984</f>
        <v>0</v>
      </c>
      <c r="F3984" s="198">
        <f>Sales_Entry!E3984</f>
        <v>0</v>
      </c>
      <c r="G3984" s="199">
        <f>N(Sales_Entry!J3984)</f>
        <v>0</v>
      </c>
      <c r="H3984" s="199">
        <v>0</v>
      </c>
      <c r="I3984" s="199">
        <f t="shared" si="62"/>
        <v>0</v>
      </c>
      <c r="J3984" s="202"/>
      <c r="K3984" s="200" t="str" cm="1">
        <f t="array" ref="K3984">IF($C3984="","",IF(AND($C3984=Party_Statement!$C$5,$B3984&gt;=Party_Statement!$C$6,$B3984&lt;=Party_Statement!$E$6),SUMPRODUCT(($C$3:$C3984=Party_Statement!$C$5)*($B$3:$B3984&gt;=Party_Statement!$C$6)*($B$3:$B3984&lt;=Party_Statement!$E$6)),""))</f>
        <v/>
      </c>
    </row>
    <row r="3985" spans="1:11" s="64" customFormat="1" x14ac:dyDescent="0.2">
      <c r="A3985" s="196">
        <f>Sales_Entry!A3985</f>
        <v>0</v>
      </c>
      <c r="B3985" s="197">
        <f>Sales_Entry!B3985</f>
        <v>0</v>
      </c>
      <c r="C3985" s="198">
        <f>Sales_Entry!D3985</f>
        <v>0</v>
      </c>
      <c r="D3985" s="198" t="s">
        <v>1388</v>
      </c>
      <c r="E3985" s="198">
        <f>Sales_Entry!C3985</f>
        <v>0</v>
      </c>
      <c r="F3985" s="198">
        <f>Sales_Entry!E3985</f>
        <v>0</v>
      </c>
      <c r="G3985" s="199">
        <f>N(Sales_Entry!J3985)</f>
        <v>0</v>
      </c>
      <c r="H3985" s="199">
        <v>0</v>
      </c>
      <c r="I3985" s="199">
        <f t="shared" si="62"/>
        <v>0</v>
      </c>
      <c r="J3985" s="202"/>
      <c r="K3985" s="200" t="str" cm="1">
        <f t="array" ref="K3985">IF($C3985="","",IF(AND($C3985=Party_Statement!$C$5,$B3985&gt;=Party_Statement!$C$6,$B3985&lt;=Party_Statement!$E$6),SUMPRODUCT(($C$3:$C3985=Party_Statement!$C$5)*($B$3:$B3985&gt;=Party_Statement!$C$6)*($B$3:$B3985&lt;=Party_Statement!$E$6)),""))</f>
        <v/>
      </c>
    </row>
    <row r="3986" spans="1:11" s="64" customFormat="1" x14ac:dyDescent="0.2">
      <c r="A3986" s="196">
        <f>Sales_Entry!A3986</f>
        <v>0</v>
      </c>
      <c r="B3986" s="197">
        <f>Sales_Entry!B3986</f>
        <v>0</v>
      </c>
      <c r="C3986" s="198">
        <f>Sales_Entry!D3986</f>
        <v>0</v>
      </c>
      <c r="D3986" s="198" t="s">
        <v>1388</v>
      </c>
      <c r="E3986" s="198">
        <f>Sales_Entry!C3986</f>
        <v>0</v>
      </c>
      <c r="F3986" s="198">
        <f>Sales_Entry!E3986</f>
        <v>0</v>
      </c>
      <c r="G3986" s="199">
        <f>N(Sales_Entry!J3986)</f>
        <v>0</v>
      </c>
      <c r="H3986" s="199">
        <v>0</v>
      </c>
      <c r="I3986" s="199">
        <f t="shared" si="62"/>
        <v>0</v>
      </c>
      <c r="J3986" s="202"/>
      <c r="K3986" s="200" t="str" cm="1">
        <f t="array" ref="K3986">IF($C3986="","",IF(AND($C3986=Party_Statement!$C$5,$B3986&gt;=Party_Statement!$C$6,$B3986&lt;=Party_Statement!$E$6),SUMPRODUCT(($C$3:$C3986=Party_Statement!$C$5)*($B$3:$B3986&gt;=Party_Statement!$C$6)*($B$3:$B3986&lt;=Party_Statement!$E$6)),""))</f>
        <v/>
      </c>
    </row>
    <row r="3987" spans="1:11" s="64" customFormat="1" x14ac:dyDescent="0.2">
      <c r="A3987" s="196">
        <f>Sales_Entry!A3987</f>
        <v>0</v>
      </c>
      <c r="B3987" s="197">
        <f>Sales_Entry!B3987</f>
        <v>0</v>
      </c>
      <c r="C3987" s="198">
        <f>Sales_Entry!D3987</f>
        <v>0</v>
      </c>
      <c r="D3987" s="198" t="s">
        <v>1388</v>
      </c>
      <c r="E3987" s="198">
        <f>Sales_Entry!C3987</f>
        <v>0</v>
      </c>
      <c r="F3987" s="198">
        <f>Sales_Entry!E3987</f>
        <v>0</v>
      </c>
      <c r="G3987" s="199">
        <f>N(Sales_Entry!J3987)</f>
        <v>0</v>
      </c>
      <c r="H3987" s="199">
        <v>0</v>
      </c>
      <c r="I3987" s="199">
        <f t="shared" si="62"/>
        <v>0</v>
      </c>
      <c r="J3987" s="202"/>
      <c r="K3987" s="200" t="str" cm="1">
        <f t="array" ref="K3987">IF($C3987="","",IF(AND($C3987=Party_Statement!$C$5,$B3987&gt;=Party_Statement!$C$6,$B3987&lt;=Party_Statement!$E$6),SUMPRODUCT(($C$3:$C3987=Party_Statement!$C$5)*($B$3:$B3987&gt;=Party_Statement!$C$6)*($B$3:$B3987&lt;=Party_Statement!$E$6)),""))</f>
        <v/>
      </c>
    </row>
    <row r="3988" spans="1:11" s="64" customFormat="1" x14ac:dyDescent="0.2">
      <c r="A3988" s="196">
        <f>Sales_Entry!A3988</f>
        <v>0</v>
      </c>
      <c r="B3988" s="197">
        <f>Sales_Entry!B3988</f>
        <v>0</v>
      </c>
      <c r="C3988" s="198">
        <f>Sales_Entry!D3988</f>
        <v>0</v>
      </c>
      <c r="D3988" s="198" t="s">
        <v>1388</v>
      </c>
      <c r="E3988" s="198">
        <f>Sales_Entry!C3988</f>
        <v>0</v>
      </c>
      <c r="F3988" s="198">
        <f>Sales_Entry!E3988</f>
        <v>0</v>
      </c>
      <c r="G3988" s="199">
        <f>N(Sales_Entry!J3988)</f>
        <v>0</v>
      </c>
      <c r="H3988" s="199">
        <v>0</v>
      </c>
      <c r="I3988" s="199">
        <f t="shared" si="62"/>
        <v>0</v>
      </c>
      <c r="J3988" s="202"/>
      <c r="K3988" s="200" t="str" cm="1">
        <f t="array" ref="K3988">IF($C3988="","",IF(AND($C3988=Party_Statement!$C$5,$B3988&gt;=Party_Statement!$C$6,$B3988&lt;=Party_Statement!$E$6),SUMPRODUCT(($C$3:$C3988=Party_Statement!$C$5)*($B$3:$B3988&gt;=Party_Statement!$C$6)*($B$3:$B3988&lt;=Party_Statement!$E$6)),""))</f>
        <v/>
      </c>
    </row>
    <row r="3989" spans="1:11" s="64" customFormat="1" x14ac:dyDescent="0.2">
      <c r="A3989" s="196">
        <f>Sales_Entry!A3989</f>
        <v>0</v>
      </c>
      <c r="B3989" s="197">
        <f>Sales_Entry!B3989</f>
        <v>0</v>
      </c>
      <c r="C3989" s="198">
        <f>Sales_Entry!D3989</f>
        <v>0</v>
      </c>
      <c r="D3989" s="198" t="s">
        <v>1388</v>
      </c>
      <c r="E3989" s="198">
        <f>Sales_Entry!C3989</f>
        <v>0</v>
      </c>
      <c r="F3989" s="198">
        <f>Sales_Entry!E3989</f>
        <v>0</v>
      </c>
      <c r="G3989" s="199">
        <f>N(Sales_Entry!J3989)</f>
        <v>0</v>
      </c>
      <c r="H3989" s="199">
        <v>0</v>
      </c>
      <c r="I3989" s="199">
        <f t="shared" si="62"/>
        <v>0</v>
      </c>
      <c r="J3989" s="202"/>
      <c r="K3989" s="200" t="str" cm="1">
        <f t="array" ref="K3989">IF($C3989="","",IF(AND($C3989=Party_Statement!$C$5,$B3989&gt;=Party_Statement!$C$6,$B3989&lt;=Party_Statement!$E$6),SUMPRODUCT(($C$3:$C3989=Party_Statement!$C$5)*($B$3:$B3989&gt;=Party_Statement!$C$6)*($B$3:$B3989&lt;=Party_Statement!$E$6)),""))</f>
        <v/>
      </c>
    </row>
    <row r="3990" spans="1:11" s="64" customFormat="1" x14ac:dyDescent="0.2">
      <c r="A3990" s="196">
        <f>Sales_Entry!A3990</f>
        <v>0</v>
      </c>
      <c r="B3990" s="197">
        <f>Sales_Entry!B3990</f>
        <v>0</v>
      </c>
      <c r="C3990" s="198">
        <f>Sales_Entry!D3990</f>
        <v>0</v>
      </c>
      <c r="D3990" s="198" t="s">
        <v>1388</v>
      </c>
      <c r="E3990" s="198">
        <f>Sales_Entry!C3990</f>
        <v>0</v>
      </c>
      <c r="F3990" s="198">
        <f>Sales_Entry!E3990</f>
        <v>0</v>
      </c>
      <c r="G3990" s="199">
        <f>N(Sales_Entry!J3990)</f>
        <v>0</v>
      </c>
      <c r="H3990" s="199">
        <v>0</v>
      </c>
      <c r="I3990" s="199">
        <f t="shared" si="62"/>
        <v>0</v>
      </c>
      <c r="J3990" s="202"/>
      <c r="K3990" s="200" t="str" cm="1">
        <f t="array" ref="K3990">IF($C3990="","",IF(AND($C3990=Party_Statement!$C$5,$B3990&gt;=Party_Statement!$C$6,$B3990&lt;=Party_Statement!$E$6),SUMPRODUCT(($C$3:$C3990=Party_Statement!$C$5)*($B$3:$B3990&gt;=Party_Statement!$C$6)*($B$3:$B3990&lt;=Party_Statement!$E$6)),""))</f>
        <v/>
      </c>
    </row>
    <row r="3991" spans="1:11" s="64" customFormat="1" x14ac:dyDescent="0.2">
      <c r="A3991" s="196">
        <f>Sales_Entry!A3991</f>
        <v>0</v>
      </c>
      <c r="B3991" s="197">
        <f>Sales_Entry!B3991</f>
        <v>0</v>
      </c>
      <c r="C3991" s="198">
        <f>Sales_Entry!D3991</f>
        <v>0</v>
      </c>
      <c r="D3991" s="198" t="s">
        <v>1388</v>
      </c>
      <c r="E3991" s="198">
        <f>Sales_Entry!C3991</f>
        <v>0</v>
      </c>
      <c r="F3991" s="198">
        <f>Sales_Entry!E3991</f>
        <v>0</v>
      </c>
      <c r="G3991" s="199">
        <f>N(Sales_Entry!J3991)</f>
        <v>0</v>
      </c>
      <c r="H3991" s="199">
        <v>0</v>
      </c>
      <c r="I3991" s="199">
        <f t="shared" si="62"/>
        <v>0</v>
      </c>
      <c r="J3991" s="202"/>
      <c r="K3991" s="200" t="str" cm="1">
        <f t="array" ref="K3991">IF($C3991="","",IF(AND($C3991=Party_Statement!$C$5,$B3991&gt;=Party_Statement!$C$6,$B3991&lt;=Party_Statement!$E$6),SUMPRODUCT(($C$3:$C3991=Party_Statement!$C$5)*($B$3:$B3991&gt;=Party_Statement!$C$6)*($B$3:$B3991&lt;=Party_Statement!$E$6)),""))</f>
        <v/>
      </c>
    </row>
    <row r="3992" spans="1:11" s="64" customFormat="1" x14ac:dyDescent="0.2">
      <c r="A3992" s="196">
        <f>Sales_Entry!A3992</f>
        <v>0</v>
      </c>
      <c r="B3992" s="197">
        <f>Sales_Entry!B3992</f>
        <v>0</v>
      </c>
      <c r="C3992" s="198">
        <f>Sales_Entry!D3992</f>
        <v>0</v>
      </c>
      <c r="D3992" s="198" t="s">
        <v>1388</v>
      </c>
      <c r="E3992" s="198">
        <f>Sales_Entry!C3992</f>
        <v>0</v>
      </c>
      <c r="F3992" s="198">
        <f>Sales_Entry!E3992</f>
        <v>0</v>
      </c>
      <c r="G3992" s="199">
        <f>N(Sales_Entry!J3992)</f>
        <v>0</v>
      </c>
      <c r="H3992" s="199">
        <v>0</v>
      </c>
      <c r="I3992" s="199">
        <f t="shared" si="62"/>
        <v>0</v>
      </c>
      <c r="J3992" s="202"/>
      <c r="K3992" s="200" t="str" cm="1">
        <f t="array" ref="K3992">IF($C3992="","",IF(AND($C3992=Party_Statement!$C$5,$B3992&gt;=Party_Statement!$C$6,$B3992&lt;=Party_Statement!$E$6),SUMPRODUCT(($C$3:$C3992=Party_Statement!$C$5)*($B$3:$B3992&gt;=Party_Statement!$C$6)*($B$3:$B3992&lt;=Party_Statement!$E$6)),""))</f>
        <v/>
      </c>
    </row>
    <row r="3993" spans="1:11" s="64" customFormat="1" x14ac:dyDescent="0.2">
      <c r="A3993" s="196">
        <f>Sales_Entry!A3993</f>
        <v>0</v>
      </c>
      <c r="B3993" s="197">
        <f>Sales_Entry!B3993</f>
        <v>0</v>
      </c>
      <c r="C3993" s="198">
        <f>Sales_Entry!D3993</f>
        <v>0</v>
      </c>
      <c r="D3993" s="198" t="s">
        <v>1388</v>
      </c>
      <c r="E3993" s="198">
        <f>Sales_Entry!C3993</f>
        <v>0</v>
      </c>
      <c r="F3993" s="198">
        <f>Sales_Entry!E3993</f>
        <v>0</v>
      </c>
      <c r="G3993" s="199">
        <f>N(Sales_Entry!J3993)</f>
        <v>0</v>
      </c>
      <c r="H3993" s="199">
        <v>0</v>
      </c>
      <c r="I3993" s="199">
        <f t="shared" si="62"/>
        <v>0</v>
      </c>
      <c r="J3993" s="202"/>
      <c r="K3993" s="200" t="str" cm="1">
        <f t="array" ref="K3993">IF($C3993="","",IF(AND($C3993=Party_Statement!$C$5,$B3993&gt;=Party_Statement!$C$6,$B3993&lt;=Party_Statement!$E$6),SUMPRODUCT(($C$3:$C3993=Party_Statement!$C$5)*($B$3:$B3993&gt;=Party_Statement!$C$6)*($B$3:$B3993&lt;=Party_Statement!$E$6)),""))</f>
        <v/>
      </c>
    </row>
    <row r="3994" spans="1:11" s="64" customFormat="1" x14ac:dyDescent="0.2">
      <c r="A3994" s="196">
        <f>Sales_Entry!A3994</f>
        <v>0</v>
      </c>
      <c r="B3994" s="197">
        <f>Sales_Entry!B3994</f>
        <v>0</v>
      </c>
      <c r="C3994" s="198">
        <f>Sales_Entry!D3994</f>
        <v>0</v>
      </c>
      <c r="D3994" s="198" t="s">
        <v>1388</v>
      </c>
      <c r="E3994" s="198">
        <f>Sales_Entry!C3994</f>
        <v>0</v>
      </c>
      <c r="F3994" s="198">
        <f>Sales_Entry!E3994</f>
        <v>0</v>
      </c>
      <c r="G3994" s="199">
        <f>N(Sales_Entry!J3994)</f>
        <v>0</v>
      </c>
      <c r="H3994" s="199">
        <v>0</v>
      </c>
      <c r="I3994" s="199">
        <f t="shared" si="62"/>
        <v>0</v>
      </c>
      <c r="J3994" s="202"/>
      <c r="K3994" s="200" t="str" cm="1">
        <f t="array" ref="K3994">IF($C3994="","",IF(AND($C3994=Party_Statement!$C$5,$B3994&gt;=Party_Statement!$C$6,$B3994&lt;=Party_Statement!$E$6),SUMPRODUCT(($C$3:$C3994=Party_Statement!$C$5)*($B$3:$B3994&gt;=Party_Statement!$C$6)*($B$3:$B3994&lt;=Party_Statement!$E$6)),""))</f>
        <v/>
      </c>
    </row>
    <row r="3995" spans="1:11" s="64" customFormat="1" x14ac:dyDescent="0.2">
      <c r="A3995" s="196">
        <f>Sales_Entry!A3995</f>
        <v>0</v>
      </c>
      <c r="B3995" s="197">
        <f>Sales_Entry!B3995</f>
        <v>0</v>
      </c>
      <c r="C3995" s="198">
        <f>Sales_Entry!D3995</f>
        <v>0</v>
      </c>
      <c r="D3995" s="198" t="s">
        <v>1388</v>
      </c>
      <c r="E3995" s="198">
        <f>Sales_Entry!C3995</f>
        <v>0</v>
      </c>
      <c r="F3995" s="198">
        <f>Sales_Entry!E3995</f>
        <v>0</v>
      </c>
      <c r="G3995" s="199">
        <f>N(Sales_Entry!J3995)</f>
        <v>0</v>
      </c>
      <c r="H3995" s="199">
        <v>0</v>
      </c>
      <c r="I3995" s="199">
        <f t="shared" si="62"/>
        <v>0</v>
      </c>
      <c r="J3995" s="202"/>
      <c r="K3995" s="200" t="str" cm="1">
        <f t="array" ref="K3995">IF($C3995="","",IF(AND($C3995=Party_Statement!$C$5,$B3995&gt;=Party_Statement!$C$6,$B3995&lt;=Party_Statement!$E$6),SUMPRODUCT(($C$3:$C3995=Party_Statement!$C$5)*($B$3:$B3995&gt;=Party_Statement!$C$6)*($B$3:$B3995&lt;=Party_Statement!$E$6)),""))</f>
        <v/>
      </c>
    </row>
    <row r="3996" spans="1:11" s="64" customFormat="1" x14ac:dyDescent="0.2">
      <c r="A3996" s="196">
        <f>Sales_Entry!A3996</f>
        <v>0</v>
      </c>
      <c r="B3996" s="197">
        <f>Sales_Entry!B3996</f>
        <v>0</v>
      </c>
      <c r="C3996" s="198">
        <f>Sales_Entry!D3996</f>
        <v>0</v>
      </c>
      <c r="D3996" s="198" t="s">
        <v>1388</v>
      </c>
      <c r="E3996" s="198">
        <f>Sales_Entry!C3996</f>
        <v>0</v>
      </c>
      <c r="F3996" s="198">
        <f>Sales_Entry!E3996</f>
        <v>0</v>
      </c>
      <c r="G3996" s="199">
        <f>N(Sales_Entry!J3996)</f>
        <v>0</v>
      </c>
      <c r="H3996" s="199">
        <v>0</v>
      </c>
      <c r="I3996" s="199">
        <f t="shared" si="62"/>
        <v>0</v>
      </c>
      <c r="J3996" s="202"/>
      <c r="K3996" s="200" t="str" cm="1">
        <f t="array" ref="K3996">IF($C3996="","",IF(AND($C3996=Party_Statement!$C$5,$B3996&gt;=Party_Statement!$C$6,$B3996&lt;=Party_Statement!$E$6),SUMPRODUCT(($C$3:$C3996=Party_Statement!$C$5)*($B$3:$B3996&gt;=Party_Statement!$C$6)*($B$3:$B3996&lt;=Party_Statement!$E$6)),""))</f>
        <v/>
      </c>
    </row>
    <row r="3997" spans="1:11" s="64" customFormat="1" x14ac:dyDescent="0.2">
      <c r="A3997" s="196">
        <f>Sales_Entry!A3997</f>
        <v>0</v>
      </c>
      <c r="B3997" s="197">
        <f>Sales_Entry!B3997</f>
        <v>0</v>
      </c>
      <c r="C3997" s="198">
        <f>Sales_Entry!D3997</f>
        <v>0</v>
      </c>
      <c r="D3997" s="198" t="s">
        <v>1388</v>
      </c>
      <c r="E3997" s="198">
        <f>Sales_Entry!C3997</f>
        <v>0</v>
      </c>
      <c r="F3997" s="198">
        <f>Sales_Entry!E3997</f>
        <v>0</v>
      </c>
      <c r="G3997" s="199">
        <f>N(Sales_Entry!J3997)</f>
        <v>0</v>
      </c>
      <c r="H3997" s="199">
        <v>0</v>
      </c>
      <c r="I3997" s="199">
        <f t="shared" si="62"/>
        <v>0</v>
      </c>
      <c r="J3997" s="202"/>
      <c r="K3997" s="200" t="str" cm="1">
        <f t="array" ref="K3997">IF($C3997="","",IF(AND($C3997=Party_Statement!$C$5,$B3997&gt;=Party_Statement!$C$6,$B3997&lt;=Party_Statement!$E$6),SUMPRODUCT(($C$3:$C3997=Party_Statement!$C$5)*($B$3:$B3997&gt;=Party_Statement!$C$6)*($B$3:$B3997&lt;=Party_Statement!$E$6)),""))</f>
        <v/>
      </c>
    </row>
    <row r="3998" spans="1:11" s="64" customFormat="1" x14ac:dyDescent="0.2">
      <c r="A3998" s="196">
        <f>Sales_Entry!A3998</f>
        <v>0</v>
      </c>
      <c r="B3998" s="197">
        <f>Sales_Entry!B3998</f>
        <v>0</v>
      </c>
      <c r="C3998" s="198">
        <f>Sales_Entry!D3998</f>
        <v>0</v>
      </c>
      <c r="D3998" s="198" t="s">
        <v>1388</v>
      </c>
      <c r="E3998" s="198">
        <f>Sales_Entry!C3998</f>
        <v>0</v>
      </c>
      <c r="F3998" s="198">
        <f>Sales_Entry!E3998</f>
        <v>0</v>
      </c>
      <c r="G3998" s="199">
        <f>N(Sales_Entry!J3998)</f>
        <v>0</v>
      </c>
      <c r="H3998" s="199">
        <v>0</v>
      </c>
      <c r="I3998" s="199">
        <f t="shared" si="62"/>
        <v>0</v>
      </c>
      <c r="J3998" s="202"/>
      <c r="K3998" s="200" t="str" cm="1">
        <f t="array" ref="K3998">IF($C3998="","",IF(AND($C3998=Party_Statement!$C$5,$B3998&gt;=Party_Statement!$C$6,$B3998&lt;=Party_Statement!$E$6),SUMPRODUCT(($C$3:$C3998=Party_Statement!$C$5)*($B$3:$B3998&gt;=Party_Statement!$C$6)*($B$3:$B3998&lt;=Party_Statement!$E$6)),""))</f>
        <v/>
      </c>
    </row>
    <row r="3999" spans="1:11" s="64" customFormat="1" x14ac:dyDescent="0.2">
      <c r="A3999" s="196">
        <f>Sales_Entry!A3999</f>
        <v>0</v>
      </c>
      <c r="B3999" s="197">
        <f>Sales_Entry!B3999</f>
        <v>0</v>
      </c>
      <c r="C3999" s="198">
        <f>Sales_Entry!D3999</f>
        <v>0</v>
      </c>
      <c r="D3999" s="198" t="s">
        <v>1388</v>
      </c>
      <c r="E3999" s="198">
        <f>Sales_Entry!C3999</f>
        <v>0</v>
      </c>
      <c r="F3999" s="198">
        <f>Sales_Entry!E3999</f>
        <v>0</v>
      </c>
      <c r="G3999" s="199">
        <f>N(Sales_Entry!J3999)</f>
        <v>0</v>
      </c>
      <c r="H3999" s="199">
        <v>0</v>
      </c>
      <c r="I3999" s="199">
        <f t="shared" si="62"/>
        <v>0</v>
      </c>
      <c r="J3999" s="202"/>
      <c r="K3999" s="200" t="str" cm="1">
        <f t="array" ref="K3999">IF($C3999="","",IF(AND($C3999=Party_Statement!$C$5,$B3999&gt;=Party_Statement!$C$6,$B3999&lt;=Party_Statement!$E$6),SUMPRODUCT(($C$3:$C3999=Party_Statement!$C$5)*($B$3:$B3999&gt;=Party_Statement!$C$6)*($B$3:$B3999&lt;=Party_Statement!$E$6)),""))</f>
        <v/>
      </c>
    </row>
    <row r="4000" spans="1:11" s="64" customFormat="1" x14ac:dyDescent="0.2">
      <c r="A4000" s="196">
        <f>Sales_Entry!A4000</f>
        <v>0</v>
      </c>
      <c r="B4000" s="197">
        <f>Sales_Entry!B4000</f>
        <v>0</v>
      </c>
      <c r="C4000" s="198">
        <f>Sales_Entry!D4000</f>
        <v>0</v>
      </c>
      <c r="D4000" s="198" t="s">
        <v>1388</v>
      </c>
      <c r="E4000" s="198">
        <f>Sales_Entry!C4000</f>
        <v>0</v>
      </c>
      <c r="F4000" s="198">
        <f>Sales_Entry!E4000</f>
        <v>0</v>
      </c>
      <c r="G4000" s="199">
        <f>N(Sales_Entry!J4000)</f>
        <v>0</v>
      </c>
      <c r="H4000" s="199">
        <v>0</v>
      </c>
      <c r="I4000" s="199">
        <f t="shared" si="62"/>
        <v>0</v>
      </c>
      <c r="J4000" s="202"/>
      <c r="K4000" s="200" t="str" cm="1">
        <f t="array" ref="K4000">IF($C4000="","",IF(AND($C4000=Party_Statement!$C$5,$B4000&gt;=Party_Statement!$C$6,$B4000&lt;=Party_Statement!$E$6),SUMPRODUCT(($C$3:$C4000=Party_Statement!$C$5)*($B$3:$B4000&gt;=Party_Statement!$C$6)*($B$3:$B4000&lt;=Party_Statement!$E$6)),""))</f>
        <v/>
      </c>
    </row>
    <row r="4001" spans="1:11" s="64" customFormat="1" x14ac:dyDescent="0.2">
      <c r="A4001" s="196">
        <f>Sales_Entry!A4001</f>
        <v>0</v>
      </c>
      <c r="B4001" s="197">
        <f>Sales_Entry!B4001</f>
        <v>0</v>
      </c>
      <c r="C4001" s="198">
        <f>Sales_Entry!D4001</f>
        <v>0</v>
      </c>
      <c r="D4001" s="198" t="s">
        <v>1388</v>
      </c>
      <c r="E4001" s="198">
        <f>Sales_Entry!C4001</f>
        <v>0</v>
      </c>
      <c r="F4001" s="198">
        <f>Sales_Entry!E4001</f>
        <v>0</v>
      </c>
      <c r="G4001" s="199">
        <f>N(Sales_Entry!J4001)</f>
        <v>0</v>
      </c>
      <c r="H4001" s="199">
        <v>0</v>
      </c>
      <c r="I4001" s="199">
        <f t="shared" si="62"/>
        <v>0</v>
      </c>
      <c r="J4001" s="202"/>
      <c r="K4001" s="200" t="str" cm="1">
        <f t="array" ref="K4001">IF($C4001="","",IF(AND($C4001=Party_Statement!$C$5,$B4001&gt;=Party_Statement!$C$6,$B4001&lt;=Party_Statement!$E$6),SUMPRODUCT(($C$3:$C4001=Party_Statement!$C$5)*($B$3:$B4001&gt;=Party_Statement!$C$6)*($B$3:$B4001&lt;=Party_Statement!$E$6)),""))</f>
        <v/>
      </c>
    </row>
    <row r="4002" spans="1:11" s="64" customFormat="1" x14ac:dyDescent="0.2">
      <c r="A4002" s="196">
        <f>Sales_Entry!A4002</f>
        <v>0</v>
      </c>
      <c r="B4002" s="197">
        <f>Sales_Entry!B4002</f>
        <v>0</v>
      </c>
      <c r="C4002" s="198">
        <f>Sales_Entry!D4002</f>
        <v>0</v>
      </c>
      <c r="D4002" s="198" t="s">
        <v>1388</v>
      </c>
      <c r="E4002" s="198">
        <f>Sales_Entry!C4002</f>
        <v>0</v>
      </c>
      <c r="F4002" s="198">
        <f>Sales_Entry!E4002</f>
        <v>0</v>
      </c>
      <c r="G4002" s="199">
        <f>N(Sales_Entry!J4002)</f>
        <v>0</v>
      </c>
      <c r="H4002" s="199">
        <v>0</v>
      </c>
      <c r="I4002" s="199">
        <f t="shared" si="62"/>
        <v>0</v>
      </c>
      <c r="J4002" s="202"/>
      <c r="K4002" s="200" t="str" cm="1">
        <f t="array" ref="K4002">IF($C4002="","",IF(AND($C4002=Party_Statement!$C$5,$B4002&gt;=Party_Statement!$C$6,$B4002&lt;=Party_Statement!$E$6),SUMPRODUCT(($C$3:$C4002=Party_Statement!$C$5)*($B$3:$B4002&gt;=Party_Statement!$C$6)*($B$3:$B4002&lt;=Party_Statement!$E$6)),""))</f>
        <v/>
      </c>
    </row>
    <row r="4003" spans="1:11" s="64" customFormat="1" x14ac:dyDescent="0.2">
      <c r="A4003" s="196">
        <f>Sales_Entry!A4003</f>
        <v>0</v>
      </c>
      <c r="B4003" s="197">
        <f>Sales_Entry!B4003</f>
        <v>0</v>
      </c>
      <c r="C4003" s="198">
        <f>Sales_Entry!D4003</f>
        <v>0</v>
      </c>
      <c r="D4003" s="198" t="s">
        <v>1388</v>
      </c>
      <c r="E4003" s="198">
        <f>Sales_Entry!C4003</f>
        <v>0</v>
      </c>
      <c r="F4003" s="198">
        <f>Sales_Entry!E4003</f>
        <v>0</v>
      </c>
      <c r="G4003" s="199">
        <f>N(Sales_Entry!J4003)</f>
        <v>0</v>
      </c>
      <c r="H4003" s="199">
        <v>0</v>
      </c>
      <c r="I4003" s="199">
        <f t="shared" si="62"/>
        <v>0</v>
      </c>
      <c r="J4003" s="202"/>
      <c r="K4003" s="200" t="str" cm="1">
        <f t="array" ref="K4003">IF($C4003="","",IF(AND($C4003=Party_Statement!$C$5,$B4003&gt;=Party_Statement!$C$6,$B4003&lt;=Party_Statement!$E$6),SUMPRODUCT(($C$3:$C4003=Party_Statement!$C$5)*($B$3:$B4003&gt;=Party_Statement!$C$6)*($B$3:$B4003&lt;=Party_Statement!$E$6)),""))</f>
        <v/>
      </c>
    </row>
    <row r="4004" spans="1:11" s="64" customFormat="1" x14ac:dyDescent="0.2">
      <c r="A4004" s="196">
        <f>Sales_Entry!A4004</f>
        <v>0</v>
      </c>
      <c r="B4004" s="197">
        <f>Sales_Entry!B4004</f>
        <v>0</v>
      </c>
      <c r="C4004" s="198">
        <f>Sales_Entry!D4004</f>
        <v>0</v>
      </c>
      <c r="D4004" s="198" t="s">
        <v>1388</v>
      </c>
      <c r="E4004" s="198">
        <f>Sales_Entry!C4004</f>
        <v>0</v>
      </c>
      <c r="F4004" s="198">
        <f>Sales_Entry!E4004</f>
        <v>0</v>
      </c>
      <c r="G4004" s="199">
        <f>N(Sales_Entry!J4004)</f>
        <v>0</v>
      </c>
      <c r="H4004" s="199">
        <v>0</v>
      </c>
      <c r="I4004" s="199">
        <f t="shared" si="62"/>
        <v>0</v>
      </c>
      <c r="J4004" s="202"/>
      <c r="K4004" s="200" t="str" cm="1">
        <f t="array" ref="K4004">IF($C4004="","",IF(AND($C4004=Party_Statement!$C$5,$B4004&gt;=Party_Statement!$C$6,$B4004&lt;=Party_Statement!$E$6),SUMPRODUCT(($C$3:$C4004=Party_Statement!$C$5)*($B$3:$B4004&gt;=Party_Statement!$C$6)*($B$3:$B4004&lt;=Party_Statement!$E$6)),""))</f>
        <v/>
      </c>
    </row>
    <row r="4005" spans="1:11" s="64" customFormat="1" x14ac:dyDescent="0.2">
      <c r="A4005" s="196">
        <f>Sales_Entry!A4005</f>
        <v>0</v>
      </c>
      <c r="B4005" s="197">
        <f>Sales_Entry!B4005</f>
        <v>0</v>
      </c>
      <c r="C4005" s="198">
        <f>Sales_Entry!D4005</f>
        <v>0</v>
      </c>
      <c r="D4005" s="198" t="s">
        <v>1388</v>
      </c>
      <c r="E4005" s="198">
        <f>Sales_Entry!C4005</f>
        <v>0</v>
      </c>
      <c r="F4005" s="198">
        <f>Sales_Entry!E4005</f>
        <v>0</v>
      </c>
      <c r="G4005" s="199">
        <f>N(Sales_Entry!J4005)</f>
        <v>0</v>
      </c>
      <c r="H4005" s="199">
        <v>0</v>
      </c>
      <c r="I4005" s="199">
        <f t="shared" si="62"/>
        <v>0</v>
      </c>
      <c r="J4005" s="202"/>
      <c r="K4005" s="200" t="str" cm="1">
        <f t="array" ref="K4005">IF($C4005="","",IF(AND($C4005=Party_Statement!$C$5,$B4005&gt;=Party_Statement!$C$6,$B4005&lt;=Party_Statement!$E$6),SUMPRODUCT(($C$3:$C4005=Party_Statement!$C$5)*($B$3:$B4005&gt;=Party_Statement!$C$6)*($B$3:$B4005&lt;=Party_Statement!$E$6)),""))</f>
        <v/>
      </c>
    </row>
    <row r="4006" spans="1:11" s="64" customFormat="1" x14ac:dyDescent="0.2">
      <c r="A4006" s="196">
        <f>Sales_Entry!A4006</f>
        <v>0</v>
      </c>
      <c r="B4006" s="197">
        <f>Sales_Entry!B4006</f>
        <v>0</v>
      </c>
      <c r="C4006" s="198">
        <f>Sales_Entry!D4006</f>
        <v>0</v>
      </c>
      <c r="D4006" s="198" t="s">
        <v>1388</v>
      </c>
      <c r="E4006" s="198">
        <f>Sales_Entry!C4006</f>
        <v>0</v>
      </c>
      <c r="F4006" s="198">
        <f>Sales_Entry!E4006</f>
        <v>0</v>
      </c>
      <c r="G4006" s="199">
        <f>N(Sales_Entry!J4006)</f>
        <v>0</v>
      </c>
      <c r="H4006" s="199">
        <v>0</v>
      </c>
      <c r="I4006" s="199">
        <f t="shared" si="62"/>
        <v>0</v>
      </c>
      <c r="J4006" s="202"/>
      <c r="K4006" s="200" t="str" cm="1">
        <f t="array" ref="K4006">IF($C4006="","",IF(AND($C4006=Party_Statement!$C$5,$B4006&gt;=Party_Statement!$C$6,$B4006&lt;=Party_Statement!$E$6),SUMPRODUCT(($C$3:$C4006=Party_Statement!$C$5)*($B$3:$B4006&gt;=Party_Statement!$C$6)*($B$3:$B4006&lt;=Party_Statement!$E$6)),""))</f>
        <v/>
      </c>
    </row>
    <row r="4007" spans="1:11" s="64" customFormat="1" x14ac:dyDescent="0.2">
      <c r="A4007" s="196">
        <f>Sales_Entry!A4007</f>
        <v>0</v>
      </c>
      <c r="B4007" s="197">
        <f>Sales_Entry!B4007</f>
        <v>0</v>
      </c>
      <c r="C4007" s="198">
        <f>Sales_Entry!D4007</f>
        <v>0</v>
      </c>
      <c r="D4007" s="198" t="s">
        <v>1388</v>
      </c>
      <c r="E4007" s="198">
        <f>Sales_Entry!C4007</f>
        <v>0</v>
      </c>
      <c r="F4007" s="198">
        <f>Sales_Entry!E4007</f>
        <v>0</v>
      </c>
      <c r="G4007" s="199">
        <f>N(Sales_Entry!J4007)</f>
        <v>0</v>
      </c>
      <c r="H4007" s="199">
        <v>0</v>
      </c>
      <c r="I4007" s="199">
        <f t="shared" si="62"/>
        <v>0</v>
      </c>
      <c r="J4007" s="202"/>
      <c r="K4007" s="200" t="str" cm="1">
        <f t="array" ref="K4007">IF($C4007="","",IF(AND($C4007=Party_Statement!$C$5,$B4007&gt;=Party_Statement!$C$6,$B4007&lt;=Party_Statement!$E$6),SUMPRODUCT(($C$3:$C4007=Party_Statement!$C$5)*($B$3:$B4007&gt;=Party_Statement!$C$6)*($B$3:$B4007&lt;=Party_Statement!$E$6)),""))</f>
        <v/>
      </c>
    </row>
    <row r="4008" spans="1:11" s="64" customFormat="1" x14ac:dyDescent="0.2">
      <c r="A4008" s="196">
        <f>Sales_Entry!A4008</f>
        <v>0</v>
      </c>
      <c r="B4008" s="197">
        <f>Sales_Entry!B4008</f>
        <v>0</v>
      </c>
      <c r="C4008" s="198">
        <f>Sales_Entry!D4008</f>
        <v>0</v>
      </c>
      <c r="D4008" s="198" t="s">
        <v>1388</v>
      </c>
      <c r="E4008" s="198">
        <f>Sales_Entry!C4008</f>
        <v>0</v>
      </c>
      <c r="F4008" s="198">
        <f>Sales_Entry!E4008</f>
        <v>0</v>
      </c>
      <c r="G4008" s="199">
        <f>N(Sales_Entry!J4008)</f>
        <v>0</v>
      </c>
      <c r="H4008" s="199">
        <v>0</v>
      </c>
      <c r="I4008" s="199">
        <f t="shared" si="62"/>
        <v>0</v>
      </c>
      <c r="J4008" s="202"/>
      <c r="K4008" s="200" t="str" cm="1">
        <f t="array" ref="K4008">IF($C4008="","",IF(AND($C4008=Party_Statement!$C$5,$B4008&gt;=Party_Statement!$C$6,$B4008&lt;=Party_Statement!$E$6),SUMPRODUCT(($C$3:$C4008=Party_Statement!$C$5)*($B$3:$B4008&gt;=Party_Statement!$C$6)*($B$3:$B4008&lt;=Party_Statement!$E$6)),""))</f>
        <v/>
      </c>
    </row>
    <row r="4009" spans="1:11" s="64" customFormat="1" x14ac:dyDescent="0.2">
      <c r="A4009" s="196">
        <f>Sales_Entry!A4009</f>
        <v>0</v>
      </c>
      <c r="B4009" s="197">
        <f>Sales_Entry!B4009</f>
        <v>0</v>
      </c>
      <c r="C4009" s="198">
        <f>Sales_Entry!D4009</f>
        <v>0</v>
      </c>
      <c r="D4009" s="198" t="s">
        <v>1388</v>
      </c>
      <c r="E4009" s="198">
        <f>Sales_Entry!C4009</f>
        <v>0</v>
      </c>
      <c r="F4009" s="198">
        <f>Sales_Entry!E4009</f>
        <v>0</v>
      </c>
      <c r="G4009" s="199">
        <f>N(Sales_Entry!J4009)</f>
        <v>0</v>
      </c>
      <c r="H4009" s="199">
        <v>0</v>
      </c>
      <c r="I4009" s="199">
        <f t="shared" si="62"/>
        <v>0</v>
      </c>
      <c r="J4009" s="202"/>
      <c r="K4009" s="200" t="str" cm="1">
        <f t="array" ref="K4009">IF($C4009="","",IF(AND($C4009=Party_Statement!$C$5,$B4009&gt;=Party_Statement!$C$6,$B4009&lt;=Party_Statement!$E$6),SUMPRODUCT(($C$3:$C4009=Party_Statement!$C$5)*($B$3:$B4009&gt;=Party_Statement!$C$6)*($B$3:$B4009&lt;=Party_Statement!$E$6)),""))</f>
        <v/>
      </c>
    </row>
    <row r="4010" spans="1:11" s="64" customFormat="1" x14ac:dyDescent="0.2">
      <c r="A4010" s="196">
        <f>Sales_Entry!A4010</f>
        <v>0</v>
      </c>
      <c r="B4010" s="197">
        <f>Sales_Entry!B4010</f>
        <v>0</v>
      </c>
      <c r="C4010" s="198">
        <f>Sales_Entry!D4010</f>
        <v>0</v>
      </c>
      <c r="D4010" s="198" t="s">
        <v>1388</v>
      </c>
      <c r="E4010" s="198">
        <f>Sales_Entry!C4010</f>
        <v>0</v>
      </c>
      <c r="F4010" s="198">
        <f>Sales_Entry!E4010</f>
        <v>0</v>
      </c>
      <c r="G4010" s="199">
        <f>N(Sales_Entry!J4010)</f>
        <v>0</v>
      </c>
      <c r="H4010" s="199">
        <v>0</v>
      </c>
      <c r="I4010" s="199">
        <f t="shared" si="62"/>
        <v>0</v>
      </c>
      <c r="J4010" s="202"/>
      <c r="K4010" s="200" t="str" cm="1">
        <f t="array" ref="K4010">IF($C4010="","",IF(AND($C4010=Party_Statement!$C$5,$B4010&gt;=Party_Statement!$C$6,$B4010&lt;=Party_Statement!$E$6),SUMPRODUCT(($C$3:$C4010=Party_Statement!$C$5)*($B$3:$B4010&gt;=Party_Statement!$C$6)*($B$3:$B4010&lt;=Party_Statement!$E$6)),""))</f>
        <v/>
      </c>
    </row>
    <row r="4011" spans="1:11" s="64" customFormat="1" x14ac:dyDescent="0.2">
      <c r="A4011" s="196">
        <f>Sales_Entry!A4011</f>
        <v>0</v>
      </c>
      <c r="B4011" s="197">
        <f>Sales_Entry!B4011</f>
        <v>0</v>
      </c>
      <c r="C4011" s="198">
        <f>Sales_Entry!D4011</f>
        <v>0</v>
      </c>
      <c r="D4011" s="198" t="s">
        <v>1388</v>
      </c>
      <c r="E4011" s="198">
        <f>Sales_Entry!C4011</f>
        <v>0</v>
      </c>
      <c r="F4011" s="198">
        <f>Sales_Entry!E4011</f>
        <v>0</v>
      </c>
      <c r="G4011" s="199">
        <f>N(Sales_Entry!J4011)</f>
        <v>0</v>
      </c>
      <c r="H4011" s="199">
        <v>0</v>
      </c>
      <c r="I4011" s="199">
        <f t="shared" si="62"/>
        <v>0</v>
      </c>
      <c r="J4011" s="202"/>
      <c r="K4011" s="200" t="str" cm="1">
        <f t="array" ref="K4011">IF($C4011="","",IF(AND($C4011=Party_Statement!$C$5,$B4011&gt;=Party_Statement!$C$6,$B4011&lt;=Party_Statement!$E$6),SUMPRODUCT(($C$3:$C4011=Party_Statement!$C$5)*($B$3:$B4011&gt;=Party_Statement!$C$6)*($B$3:$B4011&lt;=Party_Statement!$E$6)),""))</f>
        <v/>
      </c>
    </row>
    <row r="4012" spans="1:11" s="64" customFormat="1" x14ac:dyDescent="0.2">
      <c r="A4012" s="196">
        <f>Sales_Entry!A4012</f>
        <v>0</v>
      </c>
      <c r="B4012" s="197">
        <f>Sales_Entry!B4012</f>
        <v>0</v>
      </c>
      <c r="C4012" s="198">
        <f>Sales_Entry!D4012</f>
        <v>0</v>
      </c>
      <c r="D4012" s="198" t="s">
        <v>1388</v>
      </c>
      <c r="E4012" s="198">
        <f>Sales_Entry!C4012</f>
        <v>0</v>
      </c>
      <c r="F4012" s="198">
        <f>Sales_Entry!E4012</f>
        <v>0</v>
      </c>
      <c r="G4012" s="199">
        <f>N(Sales_Entry!J4012)</f>
        <v>0</v>
      </c>
      <c r="H4012" s="199">
        <v>0</v>
      </c>
      <c r="I4012" s="199">
        <f t="shared" si="62"/>
        <v>0</v>
      </c>
      <c r="J4012" s="202"/>
      <c r="K4012" s="200" t="str" cm="1">
        <f t="array" ref="K4012">IF($C4012="","",IF(AND($C4012=Party_Statement!$C$5,$B4012&gt;=Party_Statement!$C$6,$B4012&lt;=Party_Statement!$E$6),SUMPRODUCT(($C$3:$C4012=Party_Statement!$C$5)*($B$3:$B4012&gt;=Party_Statement!$C$6)*($B$3:$B4012&lt;=Party_Statement!$E$6)),""))</f>
        <v/>
      </c>
    </row>
    <row r="4013" spans="1:11" s="64" customFormat="1" x14ac:dyDescent="0.2">
      <c r="A4013" s="196">
        <f>Sales_Entry!A4013</f>
        <v>0</v>
      </c>
      <c r="B4013" s="197">
        <f>Sales_Entry!B4013</f>
        <v>0</v>
      </c>
      <c r="C4013" s="198">
        <f>Sales_Entry!D4013</f>
        <v>0</v>
      </c>
      <c r="D4013" s="198" t="s">
        <v>1388</v>
      </c>
      <c r="E4013" s="198">
        <f>Sales_Entry!C4013</f>
        <v>0</v>
      </c>
      <c r="F4013" s="198">
        <f>Sales_Entry!E4013</f>
        <v>0</v>
      </c>
      <c r="G4013" s="199">
        <f>N(Sales_Entry!J4013)</f>
        <v>0</v>
      </c>
      <c r="H4013" s="199">
        <v>0</v>
      </c>
      <c r="I4013" s="199">
        <f t="shared" si="62"/>
        <v>0</v>
      </c>
      <c r="J4013" s="202"/>
      <c r="K4013" s="200" t="str" cm="1">
        <f t="array" ref="K4013">IF($C4013="","",IF(AND($C4013=Party_Statement!$C$5,$B4013&gt;=Party_Statement!$C$6,$B4013&lt;=Party_Statement!$E$6),SUMPRODUCT(($C$3:$C4013=Party_Statement!$C$5)*($B$3:$B4013&gt;=Party_Statement!$C$6)*($B$3:$B4013&lt;=Party_Statement!$E$6)),""))</f>
        <v/>
      </c>
    </row>
    <row r="4014" spans="1:11" s="64" customFormat="1" x14ac:dyDescent="0.2">
      <c r="A4014" s="196">
        <f>Sales_Entry!A4014</f>
        <v>0</v>
      </c>
      <c r="B4014" s="197">
        <f>Sales_Entry!B4014</f>
        <v>0</v>
      </c>
      <c r="C4014" s="198">
        <f>Sales_Entry!D4014</f>
        <v>0</v>
      </c>
      <c r="D4014" s="198" t="s">
        <v>1388</v>
      </c>
      <c r="E4014" s="198">
        <f>Sales_Entry!C4014</f>
        <v>0</v>
      </c>
      <c r="F4014" s="198">
        <f>Sales_Entry!E4014</f>
        <v>0</v>
      </c>
      <c r="G4014" s="199">
        <f>N(Sales_Entry!J4014)</f>
        <v>0</v>
      </c>
      <c r="H4014" s="199">
        <v>0</v>
      </c>
      <c r="I4014" s="199">
        <f t="shared" si="62"/>
        <v>0</v>
      </c>
      <c r="J4014" s="202"/>
      <c r="K4014" s="200" t="str" cm="1">
        <f t="array" ref="K4014">IF($C4014="","",IF(AND($C4014=Party_Statement!$C$5,$B4014&gt;=Party_Statement!$C$6,$B4014&lt;=Party_Statement!$E$6),SUMPRODUCT(($C$3:$C4014=Party_Statement!$C$5)*($B$3:$B4014&gt;=Party_Statement!$C$6)*($B$3:$B4014&lt;=Party_Statement!$E$6)),""))</f>
        <v/>
      </c>
    </row>
    <row r="4015" spans="1:11" s="64" customFormat="1" x14ac:dyDescent="0.2">
      <c r="A4015" s="196">
        <f>Sales_Entry!A4015</f>
        <v>0</v>
      </c>
      <c r="B4015" s="197">
        <f>Sales_Entry!B4015</f>
        <v>0</v>
      </c>
      <c r="C4015" s="198">
        <f>Sales_Entry!D4015</f>
        <v>0</v>
      </c>
      <c r="D4015" s="198" t="s">
        <v>1388</v>
      </c>
      <c r="E4015" s="198">
        <f>Sales_Entry!C4015</f>
        <v>0</v>
      </c>
      <c r="F4015" s="198">
        <f>Sales_Entry!E4015</f>
        <v>0</v>
      </c>
      <c r="G4015" s="199">
        <f>N(Sales_Entry!J4015)</f>
        <v>0</v>
      </c>
      <c r="H4015" s="199">
        <v>0</v>
      </c>
      <c r="I4015" s="199">
        <f t="shared" si="62"/>
        <v>0</v>
      </c>
      <c r="J4015" s="202"/>
      <c r="K4015" s="200" t="str" cm="1">
        <f t="array" ref="K4015">IF($C4015="","",IF(AND($C4015=Party_Statement!$C$5,$B4015&gt;=Party_Statement!$C$6,$B4015&lt;=Party_Statement!$E$6),SUMPRODUCT(($C$3:$C4015=Party_Statement!$C$5)*($B$3:$B4015&gt;=Party_Statement!$C$6)*($B$3:$B4015&lt;=Party_Statement!$E$6)),""))</f>
        <v/>
      </c>
    </row>
    <row r="4016" spans="1:11" s="64" customFormat="1" x14ac:dyDescent="0.2">
      <c r="A4016" s="196">
        <f>Sales_Entry!A4016</f>
        <v>0</v>
      </c>
      <c r="B4016" s="197">
        <f>Sales_Entry!B4016</f>
        <v>0</v>
      </c>
      <c r="C4016" s="198">
        <f>Sales_Entry!D4016</f>
        <v>0</v>
      </c>
      <c r="D4016" s="198" t="s">
        <v>1388</v>
      </c>
      <c r="E4016" s="198">
        <f>Sales_Entry!C4016</f>
        <v>0</v>
      </c>
      <c r="F4016" s="198">
        <f>Sales_Entry!E4016</f>
        <v>0</v>
      </c>
      <c r="G4016" s="199">
        <f>N(Sales_Entry!J4016)</f>
        <v>0</v>
      </c>
      <c r="H4016" s="199">
        <v>0</v>
      </c>
      <c r="I4016" s="199">
        <f t="shared" si="62"/>
        <v>0</v>
      </c>
      <c r="J4016" s="202"/>
      <c r="K4016" s="200" t="str" cm="1">
        <f t="array" ref="K4016">IF($C4016="","",IF(AND($C4016=Party_Statement!$C$5,$B4016&gt;=Party_Statement!$C$6,$B4016&lt;=Party_Statement!$E$6),SUMPRODUCT(($C$3:$C4016=Party_Statement!$C$5)*($B$3:$B4016&gt;=Party_Statement!$C$6)*($B$3:$B4016&lt;=Party_Statement!$E$6)),""))</f>
        <v/>
      </c>
    </row>
    <row r="4017" spans="1:11" s="64" customFormat="1" x14ac:dyDescent="0.2">
      <c r="A4017" s="196">
        <f>Sales_Entry!A4017</f>
        <v>0</v>
      </c>
      <c r="B4017" s="197">
        <f>Sales_Entry!B4017</f>
        <v>0</v>
      </c>
      <c r="C4017" s="198">
        <f>Sales_Entry!D4017</f>
        <v>0</v>
      </c>
      <c r="D4017" s="198" t="s">
        <v>1388</v>
      </c>
      <c r="E4017" s="198">
        <f>Sales_Entry!C4017</f>
        <v>0</v>
      </c>
      <c r="F4017" s="198">
        <f>Sales_Entry!E4017</f>
        <v>0</v>
      </c>
      <c r="G4017" s="199">
        <f>N(Sales_Entry!J4017)</f>
        <v>0</v>
      </c>
      <c r="H4017" s="199">
        <v>0</v>
      </c>
      <c r="I4017" s="199">
        <f t="shared" si="62"/>
        <v>0</v>
      </c>
      <c r="J4017" s="202"/>
      <c r="K4017" s="200" t="str" cm="1">
        <f t="array" ref="K4017">IF($C4017="","",IF(AND($C4017=Party_Statement!$C$5,$B4017&gt;=Party_Statement!$C$6,$B4017&lt;=Party_Statement!$E$6),SUMPRODUCT(($C$3:$C4017=Party_Statement!$C$5)*($B$3:$B4017&gt;=Party_Statement!$C$6)*($B$3:$B4017&lt;=Party_Statement!$E$6)),""))</f>
        <v/>
      </c>
    </row>
    <row r="4018" spans="1:11" s="64" customFormat="1" x14ac:dyDescent="0.2">
      <c r="A4018" s="196">
        <f>Sales_Entry!A4018</f>
        <v>0</v>
      </c>
      <c r="B4018" s="197">
        <f>Sales_Entry!B4018</f>
        <v>0</v>
      </c>
      <c r="C4018" s="198">
        <f>Sales_Entry!D4018</f>
        <v>0</v>
      </c>
      <c r="D4018" s="198" t="s">
        <v>1388</v>
      </c>
      <c r="E4018" s="198">
        <f>Sales_Entry!C4018</f>
        <v>0</v>
      </c>
      <c r="F4018" s="198">
        <f>Sales_Entry!E4018</f>
        <v>0</v>
      </c>
      <c r="G4018" s="199">
        <f>N(Sales_Entry!J4018)</f>
        <v>0</v>
      </c>
      <c r="H4018" s="199">
        <v>0</v>
      </c>
      <c r="I4018" s="199">
        <f t="shared" si="62"/>
        <v>0</v>
      </c>
      <c r="J4018" s="202"/>
      <c r="K4018" s="200" t="str" cm="1">
        <f t="array" ref="K4018">IF($C4018="","",IF(AND($C4018=Party_Statement!$C$5,$B4018&gt;=Party_Statement!$C$6,$B4018&lt;=Party_Statement!$E$6),SUMPRODUCT(($C$3:$C4018=Party_Statement!$C$5)*($B$3:$B4018&gt;=Party_Statement!$C$6)*($B$3:$B4018&lt;=Party_Statement!$E$6)),""))</f>
        <v/>
      </c>
    </row>
    <row r="4019" spans="1:11" s="64" customFormat="1" x14ac:dyDescent="0.2">
      <c r="A4019" s="196">
        <f>Sales_Entry!A4019</f>
        <v>0</v>
      </c>
      <c r="B4019" s="197">
        <f>Sales_Entry!B4019</f>
        <v>0</v>
      </c>
      <c r="C4019" s="198">
        <f>Sales_Entry!D4019</f>
        <v>0</v>
      </c>
      <c r="D4019" s="198" t="s">
        <v>1388</v>
      </c>
      <c r="E4019" s="198">
        <f>Sales_Entry!C4019</f>
        <v>0</v>
      </c>
      <c r="F4019" s="198">
        <f>Sales_Entry!E4019</f>
        <v>0</v>
      </c>
      <c r="G4019" s="199">
        <f>N(Sales_Entry!J4019)</f>
        <v>0</v>
      </c>
      <c r="H4019" s="199">
        <v>0</v>
      </c>
      <c r="I4019" s="199">
        <f t="shared" si="62"/>
        <v>0</v>
      </c>
      <c r="J4019" s="202"/>
      <c r="K4019" s="200" t="str" cm="1">
        <f t="array" ref="K4019">IF($C4019="","",IF(AND($C4019=Party_Statement!$C$5,$B4019&gt;=Party_Statement!$C$6,$B4019&lt;=Party_Statement!$E$6),SUMPRODUCT(($C$3:$C4019=Party_Statement!$C$5)*($B$3:$B4019&gt;=Party_Statement!$C$6)*($B$3:$B4019&lt;=Party_Statement!$E$6)),""))</f>
        <v/>
      </c>
    </row>
    <row r="4020" spans="1:11" s="64" customFormat="1" x14ac:dyDescent="0.2">
      <c r="A4020" s="196">
        <f>Sales_Entry!A4020</f>
        <v>0</v>
      </c>
      <c r="B4020" s="197">
        <f>Sales_Entry!B4020</f>
        <v>0</v>
      </c>
      <c r="C4020" s="198">
        <f>Sales_Entry!D4020</f>
        <v>0</v>
      </c>
      <c r="D4020" s="198" t="s">
        <v>1388</v>
      </c>
      <c r="E4020" s="198">
        <f>Sales_Entry!C4020</f>
        <v>0</v>
      </c>
      <c r="F4020" s="198">
        <f>Sales_Entry!E4020</f>
        <v>0</v>
      </c>
      <c r="G4020" s="199">
        <f>N(Sales_Entry!J4020)</f>
        <v>0</v>
      </c>
      <c r="H4020" s="199">
        <v>0</v>
      </c>
      <c r="I4020" s="199">
        <f t="shared" si="62"/>
        <v>0</v>
      </c>
      <c r="J4020" s="202"/>
      <c r="K4020" s="200" t="str" cm="1">
        <f t="array" ref="K4020">IF($C4020="","",IF(AND($C4020=Party_Statement!$C$5,$B4020&gt;=Party_Statement!$C$6,$B4020&lt;=Party_Statement!$E$6),SUMPRODUCT(($C$3:$C4020=Party_Statement!$C$5)*($B$3:$B4020&gt;=Party_Statement!$C$6)*($B$3:$B4020&lt;=Party_Statement!$E$6)),""))</f>
        <v/>
      </c>
    </row>
    <row r="4021" spans="1:11" s="64" customFormat="1" x14ac:dyDescent="0.2">
      <c r="A4021" s="196">
        <f>Sales_Entry!A4021</f>
        <v>0</v>
      </c>
      <c r="B4021" s="197">
        <f>Sales_Entry!B4021</f>
        <v>0</v>
      </c>
      <c r="C4021" s="198">
        <f>Sales_Entry!D4021</f>
        <v>0</v>
      </c>
      <c r="D4021" s="198" t="s">
        <v>1388</v>
      </c>
      <c r="E4021" s="198">
        <f>Sales_Entry!C4021</f>
        <v>0</v>
      </c>
      <c r="F4021" s="198">
        <f>Sales_Entry!E4021</f>
        <v>0</v>
      </c>
      <c r="G4021" s="199">
        <f>N(Sales_Entry!J4021)</f>
        <v>0</v>
      </c>
      <c r="H4021" s="199">
        <v>0</v>
      </c>
      <c r="I4021" s="199">
        <f t="shared" si="62"/>
        <v>0</v>
      </c>
      <c r="J4021" s="202"/>
      <c r="K4021" s="200" t="str" cm="1">
        <f t="array" ref="K4021">IF($C4021="","",IF(AND($C4021=Party_Statement!$C$5,$B4021&gt;=Party_Statement!$C$6,$B4021&lt;=Party_Statement!$E$6),SUMPRODUCT(($C$3:$C4021=Party_Statement!$C$5)*($B$3:$B4021&gt;=Party_Statement!$C$6)*($B$3:$B4021&lt;=Party_Statement!$E$6)),""))</f>
        <v/>
      </c>
    </row>
    <row r="4022" spans="1:11" s="64" customFormat="1" x14ac:dyDescent="0.2">
      <c r="A4022" s="196">
        <f>Sales_Entry!A4022</f>
        <v>0</v>
      </c>
      <c r="B4022" s="197">
        <f>Sales_Entry!B4022</f>
        <v>0</v>
      </c>
      <c r="C4022" s="198">
        <f>Sales_Entry!D4022</f>
        <v>0</v>
      </c>
      <c r="D4022" s="198" t="s">
        <v>1388</v>
      </c>
      <c r="E4022" s="198">
        <f>Sales_Entry!C4022</f>
        <v>0</v>
      </c>
      <c r="F4022" s="198">
        <f>Sales_Entry!E4022</f>
        <v>0</v>
      </c>
      <c r="G4022" s="199">
        <f>N(Sales_Entry!J4022)</f>
        <v>0</v>
      </c>
      <c r="H4022" s="199">
        <v>0</v>
      </c>
      <c r="I4022" s="199">
        <f t="shared" si="62"/>
        <v>0</v>
      </c>
      <c r="J4022" s="202"/>
      <c r="K4022" s="200" t="str" cm="1">
        <f t="array" ref="K4022">IF($C4022="","",IF(AND($C4022=Party_Statement!$C$5,$B4022&gt;=Party_Statement!$C$6,$B4022&lt;=Party_Statement!$E$6),SUMPRODUCT(($C$3:$C4022=Party_Statement!$C$5)*($B$3:$B4022&gt;=Party_Statement!$C$6)*($B$3:$B4022&lt;=Party_Statement!$E$6)),""))</f>
        <v/>
      </c>
    </row>
    <row r="4023" spans="1:11" s="64" customFormat="1" x14ac:dyDescent="0.2">
      <c r="A4023" s="196">
        <f>Sales_Entry!A4023</f>
        <v>0</v>
      </c>
      <c r="B4023" s="197">
        <f>Sales_Entry!B4023</f>
        <v>0</v>
      </c>
      <c r="C4023" s="198">
        <f>Sales_Entry!D4023</f>
        <v>0</v>
      </c>
      <c r="D4023" s="198" t="s">
        <v>1388</v>
      </c>
      <c r="E4023" s="198">
        <f>Sales_Entry!C4023</f>
        <v>0</v>
      </c>
      <c r="F4023" s="198">
        <f>Sales_Entry!E4023</f>
        <v>0</v>
      </c>
      <c r="G4023" s="199">
        <f>N(Sales_Entry!J4023)</f>
        <v>0</v>
      </c>
      <c r="H4023" s="199">
        <v>0</v>
      </c>
      <c r="I4023" s="199">
        <f t="shared" si="62"/>
        <v>0</v>
      </c>
      <c r="J4023" s="202"/>
      <c r="K4023" s="200" t="str" cm="1">
        <f t="array" ref="K4023">IF($C4023="","",IF(AND($C4023=Party_Statement!$C$5,$B4023&gt;=Party_Statement!$C$6,$B4023&lt;=Party_Statement!$E$6),SUMPRODUCT(($C$3:$C4023=Party_Statement!$C$5)*($B$3:$B4023&gt;=Party_Statement!$C$6)*($B$3:$B4023&lt;=Party_Statement!$E$6)),""))</f>
        <v/>
      </c>
    </row>
    <row r="4024" spans="1:11" s="64" customFormat="1" x14ac:dyDescent="0.2">
      <c r="A4024" s="196">
        <f>Sales_Entry!A4024</f>
        <v>0</v>
      </c>
      <c r="B4024" s="197">
        <f>Sales_Entry!B4024</f>
        <v>0</v>
      </c>
      <c r="C4024" s="198">
        <f>Sales_Entry!D4024</f>
        <v>0</v>
      </c>
      <c r="D4024" s="198" t="s">
        <v>1388</v>
      </c>
      <c r="E4024" s="198">
        <f>Sales_Entry!C4024</f>
        <v>0</v>
      </c>
      <c r="F4024" s="198">
        <f>Sales_Entry!E4024</f>
        <v>0</v>
      </c>
      <c r="G4024" s="199">
        <f>N(Sales_Entry!J4024)</f>
        <v>0</v>
      </c>
      <c r="H4024" s="199">
        <v>0</v>
      </c>
      <c r="I4024" s="199">
        <f t="shared" si="62"/>
        <v>0</v>
      </c>
      <c r="J4024" s="202"/>
      <c r="K4024" s="200" t="str" cm="1">
        <f t="array" ref="K4024">IF($C4024="","",IF(AND($C4024=Party_Statement!$C$5,$B4024&gt;=Party_Statement!$C$6,$B4024&lt;=Party_Statement!$E$6),SUMPRODUCT(($C$3:$C4024=Party_Statement!$C$5)*($B$3:$B4024&gt;=Party_Statement!$C$6)*($B$3:$B4024&lt;=Party_Statement!$E$6)),""))</f>
        <v/>
      </c>
    </row>
    <row r="4025" spans="1:11" s="64" customFormat="1" x14ac:dyDescent="0.2">
      <c r="A4025" s="196">
        <f>Sales_Entry!A4025</f>
        <v>0</v>
      </c>
      <c r="B4025" s="197">
        <f>Sales_Entry!B4025</f>
        <v>0</v>
      </c>
      <c r="C4025" s="198">
        <f>Sales_Entry!D4025</f>
        <v>0</v>
      </c>
      <c r="D4025" s="198" t="s">
        <v>1388</v>
      </c>
      <c r="E4025" s="198">
        <f>Sales_Entry!C4025</f>
        <v>0</v>
      </c>
      <c r="F4025" s="198">
        <f>Sales_Entry!E4025</f>
        <v>0</v>
      </c>
      <c r="G4025" s="199">
        <f>N(Sales_Entry!J4025)</f>
        <v>0</v>
      </c>
      <c r="H4025" s="199">
        <v>0</v>
      </c>
      <c r="I4025" s="199">
        <f t="shared" si="62"/>
        <v>0</v>
      </c>
      <c r="J4025" s="202"/>
      <c r="K4025" s="200" t="str" cm="1">
        <f t="array" ref="K4025">IF($C4025="","",IF(AND($C4025=Party_Statement!$C$5,$B4025&gt;=Party_Statement!$C$6,$B4025&lt;=Party_Statement!$E$6),SUMPRODUCT(($C$3:$C4025=Party_Statement!$C$5)*($B$3:$B4025&gt;=Party_Statement!$C$6)*($B$3:$B4025&lt;=Party_Statement!$E$6)),""))</f>
        <v/>
      </c>
    </row>
    <row r="4026" spans="1:11" s="64" customFormat="1" x14ac:dyDescent="0.2">
      <c r="A4026" s="196">
        <f>Sales_Entry!A4026</f>
        <v>0</v>
      </c>
      <c r="B4026" s="197">
        <f>Sales_Entry!B4026</f>
        <v>0</v>
      </c>
      <c r="C4026" s="198">
        <f>Sales_Entry!D4026</f>
        <v>0</v>
      </c>
      <c r="D4026" s="198" t="s">
        <v>1388</v>
      </c>
      <c r="E4026" s="198">
        <f>Sales_Entry!C4026</f>
        <v>0</v>
      </c>
      <c r="F4026" s="198">
        <f>Sales_Entry!E4026</f>
        <v>0</v>
      </c>
      <c r="G4026" s="199">
        <f>N(Sales_Entry!J4026)</f>
        <v>0</v>
      </c>
      <c r="H4026" s="199">
        <v>0</v>
      </c>
      <c r="I4026" s="199">
        <f t="shared" si="62"/>
        <v>0</v>
      </c>
      <c r="J4026" s="202"/>
      <c r="K4026" s="200" t="str" cm="1">
        <f t="array" ref="K4026">IF($C4026="","",IF(AND($C4026=Party_Statement!$C$5,$B4026&gt;=Party_Statement!$C$6,$B4026&lt;=Party_Statement!$E$6),SUMPRODUCT(($C$3:$C4026=Party_Statement!$C$5)*($B$3:$B4026&gt;=Party_Statement!$C$6)*($B$3:$B4026&lt;=Party_Statement!$E$6)),""))</f>
        <v/>
      </c>
    </row>
    <row r="4027" spans="1:11" s="64" customFormat="1" x14ac:dyDescent="0.2">
      <c r="A4027" s="196">
        <f>Sales_Entry!A4027</f>
        <v>0</v>
      </c>
      <c r="B4027" s="197">
        <f>Sales_Entry!B4027</f>
        <v>0</v>
      </c>
      <c r="C4027" s="198">
        <f>Sales_Entry!D4027</f>
        <v>0</v>
      </c>
      <c r="D4027" s="198" t="s">
        <v>1388</v>
      </c>
      <c r="E4027" s="198">
        <f>Sales_Entry!C4027</f>
        <v>0</v>
      </c>
      <c r="F4027" s="198">
        <f>Sales_Entry!E4027</f>
        <v>0</v>
      </c>
      <c r="G4027" s="199">
        <f>N(Sales_Entry!J4027)</f>
        <v>0</v>
      </c>
      <c r="H4027" s="199">
        <v>0</v>
      </c>
      <c r="I4027" s="199">
        <f t="shared" si="62"/>
        <v>0</v>
      </c>
      <c r="J4027" s="202"/>
      <c r="K4027" s="200" t="str" cm="1">
        <f t="array" ref="K4027">IF($C4027="","",IF(AND($C4027=Party_Statement!$C$5,$B4027&gt;=Party_Statement!$C$6,$B4027&lt;=Party_Statement!$E$6),SUMPRODUCT(($C$3:$C4027=Party_Statement!$C$5)*($B$3:$B4027&gt;=Party_Statement!$C$6)*($B$3:$B4027&lt;=Party_Statement!$E$6)),""))</f>
        <v/>
      </c>
    </row>
    <row r="4028" spans="1:11" s="64" customFormat="1" x14ac:dyDescent="0.2">
      <c r="A4028" s="196">
        <f>Sales_Entry!A4028</f>
        <v>0</v>
      </c>
      <c r="B4028" s="197">
        <f>Sales_Entry!B4028</f>
        <v>0</v>
      </c>
      <c r="C4028" s="198">
        <f>Sales_Entry!D4028</f>
        <v>0</v>
      </c>
      <c r="D4028" s="198" t="s">
        <v>1388</v>
      </c>
      <c r="E4028" s="198">
        <f>Sales_Entry!C4028</f>
        <v>0</v>
      </c>
      <c r="F4028" s="198">
        <f>Sales_Entry!E4028</f>
        <v>0</v>
      </c>
      <c r="G4028" s="199">
        <f>N(Sales_Entry!J4028)</f>
        <v>0</v>
      </c>
      <c r="H4028" s="199">
        <v>0</v>
      </c>
      <c r="I4028" s="199">
        <f t="shared" si="62"/>
        <v>0</v>
      </c>
      <c r="J4028" s="202"/>
      <c r="K4028" s="200" t="str" cm="1">
        <f t="array" ref="K4028">IF($C4028="","",IF(AND($C4028=Party_Statement!$C$5,$B4028&gt;=Party_Statement!$C$6,$B4028&lt;=Party_Statement!$E$6),SUMPRODUCT(($C$3:$C4028=Party_Statement!$C$5)*($B$3:$B4028&gt;=Party_Statement!$C$6)*($B$3:$B4028&lt;=Party_Statement!$E$6)),""))</f>
        <v/>
      </c>
    </row>
    <row r="4029" spans="1:11" s="64" customFormat="1" x14ac:dyDescent="0.2">
      <c r="A4029" s="196">
        <f>Sales_Entry!A4029</f>
        <v>0</v>
      </c>
      <c r="B4029" s="197">
        <f>Sales_Entry!B4029</f>
        <v>0</v>
      </c>
      <c r="C4029" s="198">
        <f>Sales_Entry!D4029</f>
        <v>0</v>
      </c>
      <c r="D4029" s="198" t="s">
        <v>1388</v>
      </c>
      <c r="E4029" s="198">
        <f>Sales_Entry!C4029</f>
        <v>0</v>
      </c>
      <c r="F4029" s="198">
        <f>Sales_Entry!E4029</f>
        <v>0</v>
      </c>
      <c r="G4029" s="199">
        <f>N(Sales_Entry!J4029)</f>
        <v>0</v>
      </c>
      <c r="H4029" s="199">
        <v>0</v>
      </c>
      <c r="I4029" s="199">
        <f t="shared" si="62"/>
        <v>0</v>
      </c>
      <c r="J4029" s="202"/>
      <c r="K4029" s="200" t="str" cm="1">
        <f t="array" ref="K4029">IF($C4029="","",IF(AND($C4029=Party_Statement!$C$5,$B4029&gt;=Party_Statement!$C$6,$B4029&lt;=Party_Statement!$E$6),SUMPRODUCT(($C$3:$C4029=Party_Statement!$C$5)*($B$3:$B4029&gt;=Party_Statement!$C$6)*($B$3:$B4029&lt;=Party_Statement!$E$6)),""))</f>
        <v/>
      </c>
    </row>
    <row r="4030" spans="1:11" s="64" customFormat="1" x14ac:dyDescent="0.2">
      <c r="A4030" s="196">
        <f>Sales_Entry!A4030</f>
        <v>0</v>
      </c>
      <c r="B4030" s="197">
        <f>Sales_Entry!B4030</f>
        <v>0</v>
      </c>
      <c r="C4030" s="198">
        <f>Sales_Entry!D4030</f>
        <v>0</v>
      </c>
      <c r="D4030" s="198" t="s">
        <v>1388</v>
      </c>
      <c r="E4030" s="198">
        <f>Sales_Entry!C4030</f>
        <v>0</v>
      </c>
      <c r="F4030" s="198">
        <f>Sales_Entry!E4030</f>
        <v>0</v>
      </c>
      <c r="G4030" s="199">
        <f>N(Sales_Entry!J4030)</f>
        <v>0</v>
      </c>
      <c r="H4030" s="199">
        <v>0</v>
      </c>
      <c r="I4030" s="199">
        <f t="shared" si="62"/>
        <v>0</v>
      </c>
      <c r="J4030" s="202"/>
      <c r="K4030" s="200" t="str" cm="1">
        <f t="array" ref="K4030">IF($C4030="","",IF(AND($C4030=Party_Statement!$C$5,$B4030&gt;=Party_Statement!$C$6,$B4030&lt;=Party_Statement!$E$6),SUMPRODUCT(($C$3:$C4030=Party_Statement!$C$5)*($B$3:$B4030&gt;=Party_Statement!$C$6)*($B$3:$B4030&lt;=Party_Statement!$E$6)),""))</f>
        <v/>
      </c>
    </row>
    <row r="4031" spans="1:11" s="64" customFormat="1" x14ac:dyDescent="0.2">
      <c r="A4031" s="196">
        <f>Sales_Entry!A4031</f>
        <v>0</v>
      </c>
      <c r="B4031" s="197">
        <f>Sales_Entry!B4031</f>
        <v>0</v>
      </c>
      <c r="C4031" s="198">
        <f>Sales_Entry!D4031</f>
        <v>0</v>
      </c>
      <c r="D4031" s="198" t="s">
        <v>1388</v>
      </c>
      <c r="E4031" s="198">
        <f>Sales_Entry!C4031</f>
        <v>0</v>
      </c>
      <c r="F4031" s="198">
        <f>Sales_Entry!E4031</f>
        <v>0</v>
      </c>
      <c r="G4031" s="199">
        <f>N(Sales_Entry!J4031)</f>
        <v>0</v>
      </c>
      <c r="H4031" s="199">
        <v>0</v>
      </c>
      <c r="I4031" s="199">
        <f t="shared" si="62"/>
        <v>0</v>
      </c>
      <c r="J4031" s="202"/>
      <c r="K4031" s="200" t="str" cm="1">
        <f t="array" ref="K4031">IF($C4031="","",IF(AND($C4031=Party_Statement!$C$5,$B4031&gt;=Party_Statement!$C$6,$B4031&lt;=Party_Statement!$E$6),SUMPRODUCT(($C$3:$C4031=Party_Statement!$C$5)*($B$3:$B4031&gt;=Party_Statement!$C$6)*($B$3:$B4031&lt;=Party_Statement!$E$6)),""))</f>
        <v/>
      </c>
    </row>
    <row r="4032" spans="1:11" s="64" customFormat="1" x14ac:dyDescent="0.2">
      <c r="A4032" s="196">
        <f>Sales_Entry!A4032</f>
        <v>0</v>
      </c>
      <c r="B4032" s="197">
        <f>Sales_Entry!B4032</f>
        <v>0</v>
      </c>
      <c r="C4032" s="198">
        <f>Sales_Entry!D4032</f>
        <v>0</v>
      </c>
      <c r="D4032" s="198" t="s">
        <v>1388</v>
      </c>
      <c r="E4032" s="198">
        <f>Sales_Entry!C4032</f>
        <v>0</v>
      </c>
      <c r="F4032" s="198">
        <f>Sales_Entry!E4032</f>
        <v>0</v>
      </c>
      <c r="G4032" s="199">
        <f>N(Sales_Entry!J4032)</f>
        <v>0</v>
      </c>
      <c r="H4032" s="199">
        <v>0</v>
      </c>
      <c r="I4032" s="199">
        <f t="shared" si="62"/>
        <v>0</v>
      </c>
      <c r="J4032" s="202"/>
      <c r="K4032" s="200" t="str" cm="1">
        <f t="array" ref="K4032">IF($C4032="","",IF(AND($C4032=Party_Statement!$C$5,$B4032&gt;=Party_Statement!$C$6,$B4032&lt;=Party_Statement!$E$6),SUMPRODUCT(($C$3:$C4032=Party_Statement!$C$5)*($B$3:$B4032&gt;=Party_Statement!$C$6)*($B$3:$B4032&lt;=Party_Statement!$E$6)),""))</f>
        <v/>
      </c>
    </row>
    <row r="4033" spans="1:11" s="64" customFormat="1" x14ac:dyDescent="0.2">
      <c r="A4033" s="196">
        <f>Sales_Entry!A4033</f>
        <v>0</v>
      </c>
      <c r="B4033" s="197">
        <f>Sales_Entry!B4033</f>
        <v>0</v>
      </c>
      <c r="C4033" s="198">
        <f>Sales_Entry!D4033</f>
        <v>0</v>
      </c>
      <c r="D4033" s="198" t="s">
        <v>1388</v>
      </c>
      <c r="E4033" s="198">
        <f>Sales_Entry!C4033</f>
        <v>0</v>
      </c>
      <c r="F4033" s="198">
        <f>Sales_Entry!E4033</f>
        <v>0</v>
      </c>
      <c r="G4033" s="199">
        <f>N(Sales_Entry!J4033)</f>
        <v>0</v>
      </c>
      <c r="H4033" s="199">
        <v>0</v>
      </c>
      <c r="I4033" s="199">
        <f t="shared" si="62"/>
        <v>0</v>
      </c>
      <c r="J4033" s="202"/>
      <c r="K4033" s="200" t="str" cm="1">
        <f t="array" ref="K4033">IF($C4033="","",IF(AND($C4033=Party_Statement!$C$5,$B4033&gt;=Party_Statement!$C$6,$B4033&lt;=Party_Statement!$E$6),SUMPRODUCT(($C$3:$C4033=Party_Statement!$C$5)*($B$3:$B4033&gt;=Party_Statement!$C$6)*($B$3:$B4033&lt;=Party_Statement!$E$6)),""))</f>
        <v/>
      </c>
    </row>
    <row r="4034" spans="1:11" s="64" customFormat="1" x14ac:dyDescent="0.2">
      <c r="A4034" s="196">
        <f>Sales_Entry!A4034</f>
        <v>0</v>
      </c>
      <c r="B4034" s="197">
        <f>Sales_Entry!B4034</f>
        <v>0</v>
      </c>
      <c r="C4034" s="198">
        <f>Sales_Entry!D4034</f>
        <v>0</v>
      </c>
      <c r="D4034" s="198" t="s">
        <v>1388</v>
      </c>
      <c r="E4034" s="198">
        <f>Sales_Entry!C4034</f>
        <v>0</v>
      </c>
      <c r="F4034" s="198">
        <f>Sales_Entry!E4034</f>
        <v>0</v>
      </c>
      <c r="G4034" s="199">
        <f>N(Sales_Entry!J4034)</f>
        <v>0</v>
      </c>
      <c r="H4034" s="199">
        <v>0</v>
      </c>
      <c r="I4034" s="199">
        <f t="shared" si="62"/>
        <v>0</v>
      </c>
      <c r="J4034" s="202"/>
      <c r="K4034" s="200" t="str" cm="1">
        <f t="array" ref="K4034">IF($C4034="","",IF(AND($C4034=Party_Statement!$C$5,$B4034&gt;=Party_Statement!$C$6,$B4034&lt;=Party_Statement!$E$6),SUMPRODUCT(($C$3:$C4034=Party_Statement!$C$5)*($B$3:$B4034&gt;=Party_Statement!$C$6)*($B$3:$B4034&lt;=Party_Statement!$E$6)),""))</f>
        <v/>
      </c>
    </row>
    <row r="4035" spans="1:11" s="64" customFormat="1" x14ac:dyDescent="0.2">
      <c r="A4035" s="196">
        <f>Sales_Entry!A4035</f>
        <v>0</v>
      </c>
      <c r="B4035" s="197">
        <f>Sales_Entry!B4035</f>
        <v>0</v>
      </c>
      <c r="C4035" s="198">
        <f>Sales_Entry!D4035</f>
        <v>0</v>
      </c>
      <c r="D4035" s="198" t="s">
        <v>1388</v>
      </c>
      <c r="E4035" s="198">
        <f>Sales_Entry!C4035</f>
        <v>0</v>
      </c>
      <c r="F4035" s="198">
        <f>Sales_Entry!E4035</f>
        <v>0</v>
      </c>
      <c r="G4035" s="199">
        <f>N(Sales_Entry!J4035)</f>
        <v>0</v>
      </c>
      <c r="H4035" s="199">
        <v>0</v>
      </c>
      <c r="I4035" s="199">
        <f t="shared" si="62"/>
        <v>0</v>
      </c>
      <c r="J4035" s="202"/>
      <c r="K4035" s="200" t="str" cm="1">
        <f t="array" ref="K4035">IF($C4035="","",IF(AND($C4035=Party_Statement!$C$5,$B4035&gt;=Party_Statement!$C$6,$B4035&lt;=Party_Statement!$E$6),SUMPRODUCT(($C$3:$C4035=Party_Statement!$C$5)*($B$3:$B4035&gt;=Party_Statement!$C$6)*($B$3:$B4035&lt;=Party_Statement!$E$6)),""))</f>
        <v/>
      </c>
    </row>
    <row r="4036" spans="1:11" s="64" customFormat="1" x14ac:dyDescent="0.2">
      <c r="A4036" s="196">
        <f>Sales_Entry!A4036</f>
        <v>0</v>
      </c>
      <c r="B4036" s="197">
        <f>Sales_Entry!B4036</f>
        <v>0</v>
      </c>
      <c r="C4036" s="198">
        <f>Sales_Entry!D4036</f>
        <v>0</v>
      </c>
      <c r="D4036" s="198" t="s">
        <v>1388</v>
      </c>
      <c r="E4036" s="198">
        <f>Sales_Entry!C4036</f>
        <v>0</v>
      </c>
      <c r="F4036" s="198">
        <f>Sales_Entry!E4036</f>
        <v>0</v>
      </c>
      <c r="G4036" s="199">
        <f>N(Sales_Entry!J4036)</f>
        <v>0</v>
      </c>
      <c r="H4036" s="199">
        <v>0</v>
      </c>
      <c r="I4036" s="199">
        <f t="shared" ref="I4036:I4099" si="63">IF($C4036="","",$G4036-$H4036)</f>
        <v>0</v>
      </c>
      <c r="J4036" s="202"/>
      <c r="K4036" s="200" t="str" cm="1">
        <f t="array" ref="K4036">IF($C4036="","",IF(AND($C4036=Party_Statement!$C$5,$B4036&gt;=Party_Statement!$C$6,$B4036&lt;=Party_Statement!$E$6),SUMPRODUCT(($C$3:$C4036=Party_Statement!$C$5)*($B$3:$B4036&gt;=Party_Statement!$C$6)*($B$3:$B4036&lt;=Party_Statement!$E$6)),""))</f>
        <v/>
      </c>
    </row>
    <row r="4037" spans="1:11" s="64" customFormat="1" x14ac:dyDescent="0.2">
      <c r="A4037" s="196">
        <f>Sales_Entry!A4037</f>
        <v>0</v>
      </c>
      <c r="B4037" s="197">
        <f>Sales_Entry!B4037</f>
        <v>0</v>
      </c>
      <c r="C4037" s="198">
        <f>Sales_Entry!D4037</f>
        <v>0</v>
      </c>
      <c r="D4037" s="198" t="s">
        <v>1388</v>
      </c>
      <c r="E4037" s="198">
        <f>Sales_Entry!C4037</f>
        <v>0</v>
      </c>
      <c r="F4037" s="198">
        <f>Sales_Entry!E4037</f>
        <v>0</v>
      </c>
      <c r="G4037" s="199">
        <f>N(Sales_Entry!J4037)</f>
        <v>0</v>
      </c>
      <c r="H4037" s="199">
        <v>0</v>
      </c>
      <c r="I4037" s="199">
        <f t="shared" si="63"/>
        <v>0</v>
      </c>
      <c r="J4037" s="202"/>
      <c r="K4037" s="200" t="str" cm="1">
        <f t="array" ref="K4037">IF($C4037="","",IF(AND($C4037=Party_Statement!$C$5,$B4037&gt;=Party_Statement!$C$6,$B4037&lt;=Party_Statement!$E$6),SUMPRODUCT(($C$3:$C4037=Party_Statement!$C$5)*($B$3:$B4037&gt;=Party_Statement!$C$6)*($B$3:$B4037&lt;=Party_Statement!$E$6)),""))</f>
        <v/>
      </c>
    </row>
    <row r="4038" spans="1:11" s="64" customFormat="1" x14ac:dyDescent="0.2">
      <c r="A4038" s="196">
        <f>Sales_Entry!A4038</f>
        <v>0</v>
      </c>
      <c r="B4038" s="197">
        <f>Sales_Entry!B4038</f>
        <v>0</v>
      </c>
      <c r="C4038" s="198">
        <f>Sales_Entry!D4038</f>
        <v>0</v>
      </c>
      <c r="D4038" s="198" t="s">
        <v>1388</v>
      </c>
      <c r="E4038" s="198">
        <f>Sales_Entry!C4038</f>
        <v>0</v>
      </c>
      <c r="F4038" s="198">
        <f>Sales_Entry!E4038</f>
        <v>0</v>
      </c>
      <c r="G4038" s="199">
        <f>N(Sales_Entry!J4038)</f>
        <v>0</v>
      </c>
      <c r="H4038" s="199">
        <v>0</v>
      </c>
      <c r="I4038" s="199">
        <f t="shared" si="63"/>
        <v>0</v>
      </c>
      <c r="J4038" s="202"/>
      <c r="K4038" s="200" t="str" cm="1">
        <f t="array" ref="K4038">IF($C4038="","",IF(AND($C4038=Party_Statement!$C$5,$B4038&gt;=Party_Statement!$C$6,$B4038&lt;=Party_Statement!$E$6),SUMPRODUCT(($C$3:$C4038=Party_Statement!$C$5)*($B$3:$B4038&gt;=Party_Statement!$C$6)*($B$3:$B4038&lt;=Party_Statement!$E$6)),""))</f>
        <v/>
      </c>
    </row>
    <row r="4039" spans="1:11" s="64" customFormat="1" x14ac:dyDescent="0.2">
      <c r="A4039" s="196">
        <f>Sales_Entry!A4039</f>
        <v>0</v>
      </c>
      <c r="B4039" s="197">
        <f>Sales_Entry!B4039</f>
        <v>0</v>
      </c>
      <c r="C4039" s="198">
        <f>Sales_Entry!D4039</f>
        <v>0</v>
      </c>
      <c r="D4039" s="198" t="s">
        <v>1388</v>
      </c>
      <c r="E4039" s="198">
        <f>Sales_Entry!C4039</f>
        <v>0</v>
      </c>
      <c r="F4039" s="198">
        <f>Sales_Entry!E4039</f>
        <v>0</v>
      </c>
      <c r="G4039" s="199">
        <f>N(Sales_Entry!J4039)</f>
        <v>0</v>
      </c>
      <c r="H4039" s="199">
        <v>0</v>
      </c>
      <c r="I4039" s="199">
        <f t="shared" si="63"/>
        <v>0</v>
      </c>
      <c r="J4039" s="202"/>
      <c r="K4039" s="200" t="str" cm="1">
        <f t="array" ref="K4039">IF($C4039="","",IF(AND($C4039=Party_Statement!$C$5,$B4039&gt;=Party_Statement!$C$6,$B4039&lt;=Party_Statement!$E$6),SUMPRODUCT(($C$3:$C4039=Party_Statement!$C$5)*($B$3:$B4039&gt;=Party_Statement!$C$6)*($B$3:$B4039&lt;=Party_Statement!$E$6)),""))</f>
        <v/>
      </c>
    </row>
    <row r="4040" spans="1:11" s="64" customFormat="1" x14ac:dyDescent="0.2">
      <c r="A4040" s="196">
        <f>Sales_Entry!A4040</f>
        <v>0</v>
      </c>
      <c r="B4040" s="197">
        <f>Sales_Entry!B4040</f>
        <v>0</v>
      </c>
      <c r="C4040" s="198">
        <f>Sales_Entry!D4040</f>
        <v>0</v>
      </c>
      <c r="D4040" s="198" t="s">
        <v>1388</v>
      </c>
      <c r="E4040" s="198">
        <f>Sales_Entry!C4040</f>
        <v>0</v>
      </c>
      <c r="F4040" s="198">
        <f>Sales_Entry!E4040</f>
        <v>0</v>
      </c>
      <c r="G4040" s="199">
        <f>N(Sales_Entry!J4040)</f>
        <v>0</v>
      </c>
      <c r="H4040" s="199">
        <v>0</v>
      </c>
      <c r="I4040" s="199">
        <f t="shared" si="63"/>
        <v>0</v>
      </c>
      <c r="J4040" s="202"/>
      <c r="K4040" s="200" t="str" cm="1">
        <f t="array" ref="K4040">IF($C4040="","",IF(AND($C4040=Party_Statement!$C$5,$B4040&gt;=Party_Statement!$C$6,$B4040&lt;=Party_Statement!$E$6),SUMPRODUCT(($C$3:$C4040=Party_Statement!$C$5)*($B$3:$B4040&gt;=Party_Statement!$C$6)*($B$3:$B4040&lt;=Party_Statement!$E$6)),""))</f>
        <v/>
      </c>
    </row>
    <row r="4041" spans="1:11" s="64" customFormat="1" x14ac:dyDescent="0.2">
      <c r="A4041" s="196">
        <f>Sales_Entry!A4041</f>
        <v>0</v>
      </c>
      <c r="B4041" s="197">
        <f>Sales_Entry!B4041</f>
        <v>0</v>
      </c>
      <c r="C4041" s="198">
        <f>Sales_Entry!D4041</f>
        <v>0</v>
      </c>
      <c r="D4041" s="198" t="s">
        <v>1388</v>
      </c>
      <c r="E4041" s="198">
        <f>Sales_Entry!C4041</f>
        <v>0</v>
      </c>
      <c r="F4041" s="198">
        <f>Sales_Entry!E4041</f>
        <v>0</v>
      </c>
      <c r="G4041" s="199">
        <f>N(Sales_Entry!J4041)</f>
        <v>0</v>
      </c>
      <c r="H4041" s="199">
        <v>0</v>
      </c>
      <c r="I4041" s="199">
        <f t="shared" si="63"/>
        <v>0</v>
      </c>
      <c r="J4041" s="202"/>
      <c r="K4041" s="200" t="str" cm="1">
        <f t="array" ref="K4041">IF($C4041="","",IF(AND($C4041=Party_Statement!$C$5,$B4041&gt;=Party_Statement!$C$6,$B4041&lt;=Party_Statement!$E$6),SUMPRODUCT(($C$3:$C4041=Party_Statement!$C$5)*($B$3:$B4041&gt;=Party_Statement!$C$6)*($B$3:$B4041&lt;=Party_Statement!$E$6)),""))</f>
        <v/>
      </c>
    </row>
    <row r="4042" spans="1:11" s="64" customFormat="1" x14ac:dyDescent="0.2">
      <c r="A4042" s="196">
        <f>Sales_Entry!A4042</f>
        <v>0</v>
      </c>
      <c r="B4042" s="197">
        <f>Sales_Entry!B4042</f>
        <v>0</v>
      </c>
      <c r="C4042" s="198">
        <f>Sales_Entry!D4042</f>
        <v>0</v>
      </c>
      <c r="D4042" s="198" t="s">
        <v>1388</v>
      </c>
      <c r="E4042" s="198">
        <f>Sales_Entry!C4042</f>
        <v>0</v>
      </c>
      <c r="F4042" s="198">
        <f>Sales_Entry!E4042</f>
        <v>0</v>
      </c>
      <c r="G4042" s="199">
        <f>N(Sales_Entry!J4042)</f>
        <v>0</v>
      </c>
      <c r="H4042" s="199">
        <v>0</v>
      </c>
      <c r="I4042" s="199">
        <f t="shared" si="63"/>
        <v>0</v>
      </c>
      <c r="J4042" s="202"/>
      <c r="K4042" s="200" t="str" cm="1">
        <f t="array" ref="K4042">IF($C4042="","",IF(AND($C4042=Party_Statement!$C$5,$B4042&gt;=Party_Statement!$C$6,$B4042&lt;=Party_Statement!$E$6),SUMPRODUCT(($C$3:$C4042=Party_Statement!$C$5)*($B$3:$B4042&gt;=Party_Statement!$C$6)*($B$3:$B4042&lt;=Party_Statement!$E$6)),""))</f>
        <v/>
      </c>
    </row>
    <row r="4043" spans="1:11" s="64" customFormat="1" x14ac:dyDescent="0.2">
      <c r="A4043" s="196">
        <f>Sales_Entry!A4043</f>
        <v>0</v>
      </c>
      <c r="B4043" s="197">
        <f>Sales_Entry!B4043</f>
        <v>0</v>
      </c>
      <c r="C4043" s="198">
        <f>Sales_Entry!D4043</f>
        <v>0</v>
      </c>
      <c r="D4043" s="198" t="s">
        <v>1388</v>
      </c>
      <c r="E4043" s="198">
        <f>Sales_Entry!C4043</f>
        <v>0</v>
      </c>
      <c r="F4043" s="198">
        <f>Sales_Entry!E4043</f>
        <v>0</v>
      </c>
      <c r="G4043" s="199">
        <f>N(Sales_Entry!J4043)</f>
        <v>0</v>
      </c>
      <c r="H4043" s="199">
        <v>0</v>
      </c>
      <c r="I4043" s="199">
        <f t="shared" si="63"/>
        <v>0</v>
      </c>
      <c r="J4043" s="202"/>
      <c r="K4043" s="200" t="str" cm="1">
        <f t="array" ref="K4043">IF($C4043="","",IF(AND($C4043=Party_Statement!$C$5,$B4043&gt;=Party_Statement!$C$6,$B4043&lt;=Party_Statement!$E$6),SUMPRODUCT(($C$3:$C4043=Party_Statement!$C$5)*($B$3:$B4043&gt;=Party_Statement!$C$6)*($B$3:$B4043&lt;=Party_Statement!$E$6)),""))</f>
        <v/>
      </c>
    </row>
    <row r="4044" spans="1:11" s="64" customFormat="1" x14ac:dyDescent="0.2">
      <c r="A4044" s="196">
        <f>Sales_Entry!A4044</f>
        <v>0</v>
      </c>
      <c r="B4044" s="197">
        <f>Sales_Entry!B4044</f>
        <v>0</v>
      </c>
      <c r="C4044" s="198">
        <f>Sales_Entry!D4044</f>
        <v>0</v>
      </c>
      <c r="D4044" s="198" t="s">
        <v>1388</v>
      </c>
      <c r="E4044" s="198">
        <f>Sales_Entry!C4044</f>
        <v>0</v>
      </c>
      <c r="F4044" s="198">
        <f>Sales_Entry!E4044</f>
        <v>0</v>
      </c>
      <c r="G4044" s="199">
        <f>N(Sales_Entry!J4044)</f>
        <v>0</v>
      </c>
      <c r="H4044" s="199">
        <v>0</v>
      </c>
      <c r="I4044" s="199">
        <f t="shared" si="63"/>
        <v>0</v>
      </c>
      <c r="J4044" s="202"/>
      <c r="K4044" s="200" t="str" cm="1">
        <f t="array" ref="K4044">IF($C4044="","",IF(AND($C4044=Party_Statement!$C$5,$B4044&gt;=Party_Statement!$C$6,$B4044&lt;=Party_Statement!$E$6),SUMPRODUCT(($C$3:$C4044=Party_Statement!$C$5)*($B$3:$B4044&gt;=Party_Statement!$C$6)*($B$3:$B4044&lt;=Party_Statement!$E$6)),""))</f>
        <v/>
      </c>
    </row>
    <row r="4045" spans="1:11" s="64" customFormat="1" x14ac:dyDescent="0.2">
      <c r="A4045" s="196">
        <f>Sales_Entry!A4045</f>
        <v>0</v>
      </c>
      <c r="B4045" s="197">
        <f>Sales_Entry!B4045</f>
        <v>0</v>
      </c>
      <c r="C4045" s="198">
        <f>Sales_Entry!D4045</f>
        <v>0</v>
      </c>
      <c r="D4045" s="198" t="s">
        <v>1388</v>
      </c>
      <c r="E4045" s="198">
        <f>Sales_Entry!C4045</f>
        <v>0</v>
      </c>
      <c r="F4045" s="198">
        <f>Sales_Entry!E4045</f>
        <v>0</v>
      </c>
      <c r="G4045" s="199">
        <f>N(Sales_Entry!J4045)</f>
        <v>0</v>
      </c>
      <c r="H4045" s="199">
        <v>0</v>
      </c>
      <c r="I4045" s="199">
        <f t="shared" si="63"/>
        <v>0</v>
      </c>
      <c r="J4045" s="202"/>
      <c r="K4045" s="200" t="str" cm="1">
        <f t="array" ref="K4045">IF($C4045="","",IF(AND($C4045=Party_Statement!$C$5,$B4045&gt;=Party_Statement!$C$6,$B4045&lt;=Party_Statement!$E$6),SUMPRODUCT(($C$3:$C4045=Party_Statement!$C$5)*($B$3:$B4045&gt;=Party_Statement!$C$6)*($B$3:$B4045&lt;=Party_Statement!$E$6)),""))</f>
        <v/>
      </c>
    </row>
    <row r="4046" spans="1:11" s="64" customFormat="1" x14ac:dyDescent="0.2">
      <c r="A4046" s="196">
        <f>Sales_Entry!A4046</f>
        <v>0</v>
      </c>
      <c r="B4046" s="197">
        <f>Sales_Entry!B4046</f>
        <v>0</v>
      </c>
      <c r="C4046" s="198">
        <f>Sales_Entry!D4046</f>
        <v>0</v>
      </c>
      <c r="D4046" s="198" t="s">
        <v>1388</v>
      </c>
      <c r="E4046" s="198">
        <f>Sales_Entry!C4046</f>
        <v>0</v>
      </c>
      <c r="F4046" s="198">
        <f>Sales_Entry!E4046</f>
        <v>0</v>
      </c>
      <c r="G4046" s="199">
        <f>N(Sales_Entry!J4046)</f>
        <v>0</v>
      </c>
      <c r="H4046" s="199">
        <v>0</v>
      </c>
      <c r="I4046" s="199">
        <f t="shared" si="63"/>
        <v>0</v>
      </c>
      <c r="J4046" s="202"/>
      <c r="K4046" s="200" t="str" cm="1">
        <f t="array" ref="K4046">IF($C4046="","",IF(AND($C4046=Party_Statement!$C$5,$B4046&gt;=Party_Statement!$C$6,$B4046&lt;=Party_Statement!$E$6),SUMPRODUCT(($C$3:$C4046=Party_Statement!$C$5)*($B$3:$B4046&gt;=Party_Statement!$C$6)*($B$3:$B4046&lt;=Party_Statement!$E$6)),""))</f>
        <v/>
      </c>
    </row>
    <row r="4047" spans="1:11" s="64" customFormat="1" x14ac:dyDescent="0.2">
      <c r="A4047" s="196">
        <f>Sales_Entry!A4047</f>
        <v>0</v>
      </c>
      <c r="B4047" s="197">
        <f>Sales_Entry!B4047</f>
        <v>0</v>
      </c>
      <c r="C4047" s="198">
        <f>Sales_Entry!D4047</f>
        <v>0</v>
      </c>
      <c r="D4047" s="198" t="s">
        <v>1388</v>
      </c>
      <c r="E4047" s="198">
        <f>Sales_Entry!C4047</f>
        <v>0</v>
      </c>
      <c r="F4047" s="198">
        <f>Sales_Entry!E4047</f>
        <v>0</v>
      </c>
      <c r="G4047" s="199">
        <f>N(Sales_Entry!J4047)</f>
        <v>0</v>
      </c>
      <c r="H4047" s="199">
        <v>0</v>
      </c>
      <c r="I4047" s="199">
        <f t="shared" si="63"/>
        <v>0</v>
      </c>
      <c r="J4047" s="202"/>
      <c r="K4047" s="200" t="str" cm="1">
        <f t="array" ref="K4047">IF($C4047="","",IF(AND($C4047=Party_Statement!$C$5,$B4047&gt;=Party_Statement!$C$6,$B4047&lt;=Party_Statement!$E$6),SUMPRODUCT(($C$3:$C4047=Party_Statement!$C$5)*($B$3:$B4047&gt;=Party_Statement!$C$6)*($B$3:$B4047&lt;=Party_Statement!$E$6)),""))</f>
        <v/>
      </c>
    </row>
    <row r="4048" spans="1:11" s="64" customFormat="1" x14ac:dyDescent="0.2">
      <c r="A4048" s="196">
        <f>Sales_Entry!A4048</f>
        <v>0</v>
      </c>
      <c r="B4048" s="197">
        <f>Sales_Entry!B4048</f>
        <v>0</v>
      </c>
      <c r="C4048" s="198">
        <f>Sales_Entry!D4048</f>
        <v>0</v>
      </c>
      <c r="D4048" s="198" t="s">
        <v>1388</v>
      </c>
      <c r="E4048" s="198">
        <f>Sales_Entry!C4048</f>
        <v>0</v>
      </c>
      <c r="F4048" s="198">
        <f>Sales_Entry!E4048</f>
        <v>0</v>
      </c>
      <c r="G4048" s="199">
        <f>N(Sales_Entry!J4048)</f>
        <v>0</v>
      </c>
      <c r="H4048" s="199">
        <v>0</v>
      </c>
      <c r="I4048" s="199">
        <f t="shared" si="63"/>
        <v>0</v>
      </c>
      <c r="J4048" s="202"/>
      <c r="K4048" s="200" t="str" cm="1">
        <f t="array" ref="K4048">IF($C4048="","",IF(AND($C4048=Party_Statement!$C$5,$B4048&gt;=Party_Statement!$C$6,$B4048&lt;=Party_Statement!$E$6),SUMPRODUCT(($C$3:$C4048=Party_Statement!$C$5)*($B$3:$B4048&gt;=Party_Statement!$C$6)*($B$3:$B4048&lt;=Party_Statement!$E$6)),""))</f>
        <v/>
      </c>
    </row>
    <row r="4049" spans="1:11" s="64" customFormat="1" x14ac:dyDescent="0.2">
      <c r="A4049" s="196">
        <f>Sales_Entry!A4049</f>
        <v>0</v>
      </c>
      <c r="B4049" s="197">
        <f>Sales_Entry!B4049</f>
        <v>0</v>
      </c>
      <c r="C4049" s="198">
        <f>Sales_Entry!D4049</f>
        <v>0</v>
      </c>
      <c r="D4049" s="198" t="s">
        <v>1388</v>
      </c>
      <c r="E4049" s="198">
        <f>Sales_Entry!C4049</f>
        <v>0</v>
      </c>
      <c r="F4049" s="198">
        <f>Sales_Entry!E4049</f>
        <v>0</v>
      </c>
      <c r="G4049" s="199">
        <f>N(Sales_Entry!J4049)</f>
        <v>0</v>
      </c>
      <c r="H4049" s="199">
        <v>0</v>
      </c>
      <c r="I4049" s="199">
        <f t="shared" si="63"/>
        <v>0</v>
      </c>
      <c r="J4049" s="202"/>
      <c r="K4049" s="200" t="str" cm="1">
        <f t="array" ref="K4049">IF($C4049="","",IF(AND($C4049=Party_Statement!$C$5,$B4049&gt;=Party_Statement!$C$6,$B4049&lt;=Party_Statement!$E$6),SUMPRODUCT(($C$3:$C4049=Party_Statement!$C$5)*($B$3:$B4049&gt;=Party_Statement!$C$6)*($B$3:$B4049&lt;=Party_Statement!$E$6)),""))</f>
        <v/>
      </c>
    </row>
    <row r="4050" spans="1:11" s="64" customFormat="1" x14ac:dyDescent="0.2">
      <c r="A4050" s="196">
        <f>Sales_Entry!A4050</f>
        <v>0</v>
      </c>
      <c r="B4050" s="197">
        <f>Sales_Entry!B4050</f>
        <v>0</v>
      </c>
      <c r="C4050" s="198">
        <f>Sales_Entry!D4050</f>
        <v>0</v>
      </c>
      <c r="D4050" s="198" t="s">
        <v>1388</v>
      </c>
      <c r="E4050" s="198">
        <f>Sales_Entry!C4050</f>
        <v>0</v>
      </c>
      <c r="F4050" s="198">
        <f>Sales_Entry!E4050</f>
        <v>0</v>
      </c>
      <c r="G4050" s="199">
        <f>N(Sales_Entry!J4050)</f>
        <v>0</v>
      </c>
      <c r="H4050" s="199">
        <v>0</v>
      </c>
      <c r="I4050" s="199">
        <f t="shared" si="63"/>
        <v>0</v>
      </c>
      <c r="J4050" s="202"/>
      <c r="K4050" s="200" t="str" cm="1">
        <f t="array" ref="K4050">IF($C4050="","",IF(AND($C4050=Party_Statement!$C$5,$B4050&gt;=Party_Statement!$C$6,$B4050&lt;=Party_Statement!$E$6),SUMPRODUCT(($C$3:$C4050=Party_Statement!$C$5)*($B$3:$B4050&gt;=Party_Statement!$C$6)*($B$3:$B4050&lt;=Party_Statement!$E$6)),""))</f>
        <v/>
      </c>
    </row>
    <row r="4051" spans="1:11" s="64" customFormat="1" x14ac:dyDescent="0.2">
      <c r="A4051" s="196">
        <f>Sales_Entry!A4051</f>
        <v>0</v>
      </c>
      <c r="B4051" s="197">
        <f>Sales_Entry!B4051</f>
        <v>0</v>
      </c>
      <c r="C4051" s="198">
        <f>Sales_Entry!D4051</f>
        <v>0</v>
      </c>
      <c r="D4051" s="198" t="s">
        <v>1388</v>
      </c>
      <c r="E4051" s="198">
        <f>Sales_Entry!C4051</f>
        <v>0</v>
      </c>
      <c r="F4051" s="198">
        <f>Sales_Entry!E4051</f>
        <v>0</v>
      </c>
      <c r="G4051" s="199">
        <f>N(Sales_Entry!J4051)</f>
        <v>0</v>
      </c>
      <c r="H4051" s="199">
        <v>0</v>
      </c>
      <c r="I4051" s="199">
        <f t="shared" si="63"/>
        <v>0</v>
      </c>
      <c r="J4051" s="202"/>
      <c r="K4051" s="200" t="str" cm="1">
        <f t="array" ref="K4051">IF($C4051="","",IF(AND($C4051=Party_Statement!$C$5,$B4051&gt;=Party_Statement!$C$6,$B4051&lt;=Party_Statement!$E$6),SUMPRODUCT(($C$3:$C4051=Party_Statement!$C$5)*($B$3:$B4051&gt;=Party_Statement!$C$6)*($B$3:$B4051&lt;=Party_Statement!$E$6)),""))</f>
        <v/>
      </c>
    </row>
    <row r="4052" spans="1:11" s="64" customFormat="1" x14ac:dyDescent="0.2">
      <c r="A4052" s="196">
        <f>Sales_Entry!A4052</f>
        <v>0</v>
      </c>
      <c r="B4052" s="197">
        <f>Sales_Entry!B4052</f>
        <v>0</v>
      </c>
      <c r="C4052" s="198">
        <f>Sales_Entry!D4052</f>
        <v>0</v>
      </c>
      <c r="D4052" s="198" t="s">
        <v>1388</v>
      </c>
      <c r="E4052" s="198">
        <f>Sales_Entry!C4052</f>
        <v>0</v>
      </c>
      <c r="F4052" s="198">
        <f>Sales_Entry!E4052</f>
        <v>0</v>
      </c>
      <c r="G4052" s="199">
        <f>N(Sales_Entry!J4052)</f>
        <v>0</v>
      </c>
      <c r="H4052" s="199">
        <v>0</v>
      </c>
      <c r="I4052" s="199">
        <f t="shared" si="63"/>
        <v>0</v>
      </c>
      <c r="J4052" s="202"/>
      <c r="K4052" s="200" t="str" cm="1">
        <f t="array" ref="K4052">IF($C4052="","",IF(AND($C4052=Party_Statement!$C$5,$B4052&gt;=Party_Statement!$C$6,$B4052&lt;=Party_Statement!$E$6),SUMPRODUCT(($C$3:$C4052=Party_Statement!$C$5)*($B$3:$B4052&gt;=Party_Statement!$C$6)*($B$3:$B4052&lt;=Party_Statement!$E$6)),""))</f>
        <v/>
      </c>
    </row>
    <row r="4053" spans="1:11" s="64" customFormat="1" x14ac:dyDescent="0.2">
      <c r="A4053" s="196">
        <f>Sales_Entry!A4053</f>
        <v>0</v>
      </c>
      <c r="B4053" s="197">
        <f>Sales_Entry!B4053</f>
        <v>0</v>
      </c>
      <c r="C4053" s="198">
        <f>Sales_Entry!D4053</f>
        <v>0</v>
      </c>
      <c r="D4053" s="198" t="s">
        <v>1388</v>
      </c>
      <c r="E4053" s="198">
        <f>Sales_Entry!C4053</f>
        <v>0</v>
      </c>
      <c r="F4053" s="198">
        <f>Sales_Entry!E4053</f>
        <v>0</v>
      </c>
      <c r="G4053" s="199">
        <f>N(Sales_Entry!J4053)</f>
        <v>0</v>
      </c>
      <c r="H4053" s="199">
        <v>0</v>
      </c>
      <c r="I4053" s="199">
        <f t="shared" si="63"/>
        <v>0</v>
      </c>
      <c r="J4053" s="202"/>
      <c r="K4053" s="200" t="str" cm="1">
        <f t="array" ref="K4053">IF($C4053="","",IF(AND($C4053=Party_Statement!$C$5,$B4053&gt;=Party_Statement!$C$6,$B4053&lt;=Party_Statement!$E$6),SUMPRODUCT(($C$3:$C4053=Party_Statement!$C$5)*($B$3:$B4053&gt;=Party_Statement!$C$6)*($B$3:$B4053&lt;=Party_Statement!$E$6)),""))</f>
        <v/>
      </c>
    </row>
    <row r="4054" spans="1:11" s="64" customFormat="1" x14ac:dyDescent="0.2">
      <c r="A4054" s="196">
        <f>Sales_Entry!A4054</f>
        <v>0</v>
      </c>
      <c r="B4054" s="197">
        <f>Sales_Entry!B4054</f>
        <v>0</v>
      </c>
      <c r="C4054" s="198">
        <f>Sales_Entry!D4054</f>
        <v>0</v>
      </c>
      <c r="D4054" s="198" t="s">
        <v>1388</v>
      </c>
      <c r="E4054" s="198">
        <f>Sales_Entry!C4054</f>
        <v>0</v>
      </c>
      <c r="F4054" s="198">
        <f>Sales_Entry!E4054</f>
        <v>0</v>
      </c>
      <c r="G4054" s="199">
        <f>N(Sales_Entry!J4054)</f>
        <v>0</v>
      </c>
      <c r="H4054" s="199">
        <v>0</v>
      </c>
      <c r="I4054" s="199">
        <f t="shared" si="63"/>
        <v>0</v>
      </c>
      <c r="J4054" s="202"/>
      <c r="K4054" s="200" t="str" cm="1">
        <f t="array" ref="K4054">IF($C4054="","",IF(AND($C4054=Party_Statement!$C$5,$B4054&gt;=Party_Statement!$C$6,$B4054&lt;=Party_Statement!$E$6),SUMPRODUCT(($C$3:$C4054=Party_Statement!$C$5)*($B$3:$B4054&gt;=Party_Statement!$C$6)*($B$3:$B4054&lt;=Party_Statement!$E$6)),""))</f>
        <v/>
      </c>
    </row>
    <row r="4055" spans="1:11" s="64" customFormat="1" x14ac:dyDescent="0.2">
      <c r="A4055" s="196">
        <f>Sales_Entry!A4055</f>
        <v>0</v>
      </c>
      <c r="B4055" s="197">
        <f>Sales_Entry!B4055</f>
        <v>0</v>
      </c>
      <c r="C4055" s="198">
        <f>Sales_Entry!D4055</f>
        <v>0</v>
      </c>
      <c r="D4055" s="198" t="s">
        <v>1388</v>
      </c>
      <c r="E4055" s="198">
        <f>Sales_Entry!C4055</f>
        <v>0</v>
      </c>
      <c r="F4055" s="198">
        <f>Sales_Entry!E4055</f>
        <v>0</v>
      </c>
      <c r="G4055" s="199">
        <f>N(Sales_Entry!J4055)</f>
        <v>0</v>
      </c>
      <c r="H4055" s="199">
        <v>0</v>
      </c>
      <c r="I4055" s="199">
        <f t="shared" si="63"/>
        <v>0</v>
      </c>
      <c r="J4055" s="202"/>
      <c r="K4055" s="200" t="str" cm="1">
        <f t="array" ref="K4055">IF($C4055="","",IF(AND($C4055=Party_Statement!$C$5,$B4055&gt;=Party_Statement!$C$6,$B4055&lt;=Party_Statement!$E$6),SUMPRODUCT(($C$3:$C4055=Party_Statement!$C$5)*($B$3:$B4055&gt;=Party_Statement!$C$6)*($B$3:$B4055&lt;=Party_Statement!$E$6)),""))</f>
        <v/>
      </c>
    </row>
    <row r="4056" spans="1:11" s="64" customFormat="1" x14ac:dyDescent="0.2">
      <c r="A4056" s="196">
        <f>Sales_Entry!A4056</f>
        <v>0</v>
      </c>
      <c r="B4056" s="197">
        <f>Sales_Entry!B4056</f>
        <v>0</v>
      </c>
      <c r="C4056" s="198">
        <f>Sales_Entry!D4056</f>
        <v>0</v>
      </c>
      <c r="D4056" s="198" t="s">
        <v>1388</v>
      </c>
      <c r="E4056" s="198">
        <f>Sales_Entry!C4056</f>
        <v>0</v>
      </c>
      <c r="F4056" s="198">
        <f>Sales_Entry!E4056</f>
        <v>0</v>
      </c>
      <c r="G4056" s="199">
        <f>N(Sales_Entry!J4056)</f>
        <v>0</v>
      </c>
      <c r="H4056" s="199">
        <v>0</v>
      </c>
      <c r="I4056" s="199">
        <f t="shared" si="63"/>
        <v>0</v>
      </c>
      <c r="J4056" s="202"/>
      <c r="K4056" s="200" t="str" cm="1">
        <f t="array" ref="K4056">IF($C4056="","",IF(AND($C4056=Party_Statement!$C$5,$B4056&gt;=Party_Statement!$C$6,$B4056&lt;=Party_Statement!$E$6),SUMPRODUCT(($C$3:$C4056=Party_Statement!$C$5)*($B$3:$B4056&gt;=Party_Statement!$C$6)*($B$3:$B4056&lt;=Party_Statement!$E$6)),""))</f>
        <v/>
      </c>
    </row>
    <row r="4057" spans="1:11" s="64" customFormat="1" x14ac:dyDescent="0.2">
      <c r="A4057" s="196">
        <f>Sales_Entry!A4057</f>
        <v>0</v>
      </c>
      <c r="B4057" s="197">
        <f>Sales_Entry!B4057</f>
        <v>0</v>
      </c>
      <c r="C4057" s="198">
        <f>Sales_Entry!D4057</f>
        <v>0</v>
      </c>
      <c r="D4057" s="198" t="s">
        <v>1388</v>
      </c>
      <c r="E4057" s="198">
        <f>Sales_Entry!C4057</f>
        <v>0</v>
      </c>
      <c r="F4057" s="198">
        <f>Sales_Entry!E4057</f>
        <v>0</v>
      </c>
      <c r="G4057" s="199">
        <f>N(Sales_Entry!J4057)</f>
        <v>0</v>
      </c>
      <c r="H4057" s="199">
        <v>0</v>
      </c>
      <c r="I4057" s="199">
        <f t="shared" si="63"/>
        <v>0</v>
      </c>
      <c r="J4057" s="202"/>
      <c r="K4057" s="200" t="str" cm="1">
        <f t="array" ref="K4057">IF($C4057="","",IF(AND($C4057=Party_Statement!$C$5,$B4057&gt;=Party_Statement!$C$6,$B4057&lt;=Party_Statement!$E$6),SUMPRODUCT(($C$3:$C4057=Party_Statement!$C$5)*($B$3:$B4057&gt;=Party_Statement!$C$6)*($B$3:$B4057&lt;=Party_Statement!$E$6)),""))</f>
        <v/>
      </c>
    </row>
    <row r="4058" spans="1:11" s="64" customFormat="1" x14ac:dyDescent="0.2">
      <c r="A4058" s="196">
        <f>Sales_Entry!A4058</f>
        <v>0</v>
      </c>
      <c r="B4058" s="197">
        <f>Sales_Entry!B4058</f>
        <v>0</v>
      </c>
      <c r="C4058" s="198">
        <f>Sales_Entry!D4058</f>
        <v>0</v>
      </c>
      <c r="D4058" s="198" t="s">
        <v>1388</v>
      </c>
      <c r="E4058" s="198">
        <f>Sales_Entry!C4058</f>
        <v>0</v>
      </c>
      <c r="F4058" s="198">
        <f>Sales_Entry!E4058</f>
        <v>0</v>
      </c>
      <c r="G4058" s="199">
        <f>N(Sales_Entry!J4058)</f>
        <v>0</v>
      </c>
      <c r="H4058" s="199">
        <v>0</v>
      </c>
      <c r="I4058" s="199">
        <f t="shared" si="63"/>
        <v>0</v>
      </c>
      <c r="J4058" s="202"/>
      <c r="K4058" s="200" t="str" cm="1">
        <f t="array" ref="K4058">IF($C4058="","",IF(AND($C4058=Party_Statement!$C$5,$B4058&gt;=Party_Statement!$C$6,$B4058&lt;=Party_Statement!$E$6),SUMPRODUCT(($C$3:$C4058=Party_Statement!$C$5)*($B$3:$B4058&gt;=Party_Statement!$C$6)*($B$3:$B4058&lt;=Party_Statement!$E$6)),""))</f>
        <v/>
      </c>
    </row>
    <row r="4059" spans="1:11" s="64" customFormat="1" x14ac:dyDescent="0.2">
      <c r="A4059" s="196">
        <f>Sales_Entry!A4059</f>
        <v>0</v>
      </c>
      <c r="B4059" s="197">
        <f>Sales_Entry!B4059</f>
        <v>0</v>
      </c>
      <c r="C4059" s="198">
        <f>Sales_Entry!D4059</f>
        <v>0</v>
      </c>
      <c r="D4059" s="198" t="s">
        <v>1388</v>
      </c>
      <c r="E4059" s="198">
        <f>Sales_Entry!C4059</f>
        <v>0</v>
      </c>
      <c r="F4059" s="198">
        <f>Sales_Entry!E4059</f>
        <v>0</v>
      </c>
      <c r="G4059" s="199">
        <f>N(Sales_Entry!J4059)</f>
        <v>0</v>
      </c>
      <c r="H4059" s="199">
        <v>0</v>
      </c>
      <c r="I4059" s="199">
        <f t="shared" si="63"/>
        <v>0</v>
      </c>
      <c r="J4059" s="202"/>
      <c r="K4059" s="200" t="str" cm="1">
        <f t="array" ref="K4059">IF($C4059="","",IF(AND($C4059=Party_Statement!$C$5,$B4059&gt;=Party_Statement!$C$6,$B4059&lt;=Party_Statement!$E$6),SUMPRODUCT(($C$3:$C4059=Party_Statement!$C$5)*($B$3:$B4059&gt;=Party_Statement!$C$6)*($B$3:$B4059&lt;=Party_Statement!$E$6)),""))</f>
        <v/>
      </c>
    </row>
    <row r="4060" spans="1:11" s="64" customFormat="1" x14ac:dyDescent="0.2">
      <c r="A4060" s="196">
        <f>Sales_Entry!A4060</f>
        <v>0</v>
      </c>
      <c r="B4060" s="197">
        <f>Sales_Entry!B4060</f>
        <v>0</v>
      </c>
      <c r="C4060" s="198">
        <f>Sales_Entry!D4060</f>
        <v>0</v>
      </c>
      <c r="D4060" s="198" t="s">
        <v>1388</v>
      </c>
      <c r="E4060" s="198">
        <f>Sales_Entry!C4060</f>
        <v>0</v>
      </c>
      <c r="F4060" s="198">
        <f>Sales_Entry!E4060</f>
        <v>0</v>
      </c>
      <c r="G4060" s="199">
        <f>N(Sales_Entry!J4060)</f>
        <v>0</v>
      </c>
      <c r="H4060" s="199">
        <v>0</v>
      </c>
      <c r="I4060" s="199">
        <f t="shared" si="63"/>
        <v>0</v>
      </c>
      <c r="J4060" s="202"/>
      <c r="K4060" s="200" t="str" cm="1">
        <f t="array" ref="K4060">IF($C4060="","",IF(AND($C4060=Party_Statement!$C$5,$B4060&gt;=Party_Statement!$C$6,$B4060&lt;=Party_Statement!$E$6),SUMPRODUCT(($C$3:$C4060=Party_Statement!$C$5)*($B$3:$B4060&gt;=Party_Statement!$C$6)*($B$3:$B4060&lt;=Party_Statement!$E$6)),""))</f>
        <v/>
      </c>
    </row>
    <row r="4061" spans="1:11" s="64" customFormat="1" x14ac:dyDescent="0.2">
      <c r="A4061" s="196">
        <f>Sales_Entry!A4061</f>
        <v>0</v>
      </c>
      <c r="B4061" s="197">
        <f>Sales_Entry!B4061</f>
        <v>0</v>
      </c>
      <c r="C4061" s="198">
        <f>Sales_Entry!D4061</f>
        <v>0</v>
      </c>
      <c r="D4061" s="198" t="s">
        <v>1388</v>
      </c>
      <c r="E4061" s="198">
        <f>Sales_Entry!C4061</f>
        <v>0</v>
      </c>
      <c r="F4061" s="198">
        <f>Sales_Entry!E4061</f>
        <v>0</v>
      </c>
      <c r="G4061" s="199">
        <f>N(Sales_Entry!J4061)</f>
        <v>0</v>
      </c>
      <c r="H4061" s="199">
        <v>0</v>
      </c>
      <c r="I4061" s="199">
        <f t="shared" si="63"/>
        <v>0</v>
      </c>
      <c r="J4061" s="202"/>
      <c r="K4061" s="200" t="str" cm="1">
        <f t="array" ref="K4061">IF($C4061="","",IF(AND($C4061=Party_Statement!$C$5,$B4061&gt;=Party_Statement!$C$6,$B4061&lt;=Party_Statement!$E$6),SUMPRODUCT(($C$3:$C4061=Party_Statement!$C$5)*($B$3:$B4061&gt;=Party_Statement!$C$6)*($B$3:$B4061&lt;=Party_Statement!$E$6)),""))</f>
        <v/>
      </c>
    </row>
    <row r="4062" spans="1:11" s="64" customFormat="1" x14ac:dyDescent="0.2">
      <c r="A4062" s="196">
        <f>Sales_Entry!A4062</f>
        <v>0</v>
      </c>
      <c r="B4062" s="197">
        <f>Sales_Entry!B4062</f>
        <v>0</v>
      </c>
      <c r="C4062" s="198">
        <f>Sales_Entry!D4062</f>
        <v>0</v>
      </c>
      <c r="D4062" s="198" t="s">
        <v>1388</v>
      </c>
      <c r="E4062" s="198">
        <f>Sales_Entry!C4062</f>
        <v>0</v>
      </c>
      <c r="F4062" s="198">
        <f>Sales_Entry!E4062</f>
        <v>0</v>
      </c>
      <c r="G4062" s="199">
        <f>N(Sales_Entry!J4062)</f>
        <v>0</v>
      </c>
      <c r="H4062" s="199">
        <v>0</v>
      </c>
      <c r="I4062" s="199">
        <f t="shared" si="63"/>
        <v>0</v>
      </c>
      <c r="J4062" s="202"/>
      <c r="K4062" s="200" t="str" cm="1">
        <f t="array" ref="K4062">IF($C4062="","",IF(AND($C4062=Party_Statement!$C$5,$B4062&gt;=Party_Statement!$C$6,$B4062&lt;=Party_Statement!$E$6),SUMPRODUCT(($C$3:$C4062=Party_Statement!$C$5)*($B$3:$B4062&gt;=Party_Statement!$C$6)*($B$3:$B4062&lt;=Party_Statement!$E$6)),""))</f>
        <v/>
      </c>
    </row>
    <row r="4063" spans="1:11" s="64" customFormat="1" x14ac:dyDescent="0.2">
      <c r="A4063" s="196">
        <f>Sales_Entry!A4063</f>
        <v>0</v>
      </c>
      <c r="B4063" s="197">
        <f>Sales_Entry!B4063</f>
        <v>0</v>
      </c>
      <c r="C4063" s="198">
        <f>Sales_Entry!D4063</f>
        <v>0</v>
      </c>
      <c r="D4063" s="198" t="s">
        <v>1388</v>
      </c>
      <c r="E4063" s="198">
        <f>Sales_Entry!C4063</f>
        <v>0</v>
      </c>
      <c r="F4063" s="198">
        <f>Sales_Entry!E4063</f>
        <v>0</v>
      </c>
      <c r="G4063" s="199">
        <f>N(Sales_Entry!J4063)</f>
        <v>0</v>
      </c>
      <c r="H4063" s="199">
        <v>0</v>
      </c>
      <c r="I4063" s="199">
        <f t="shared" si="63"/>
        <v>0</v>
      </c>
      <c r="J4063" s="202"/>
      <c r="K4063" s="200" t="str" cm="1">
        <f t="array" ref="K4063">IF($C4063="","",IF(AND($C4063=Party_Statement!$C$5,$B4063&gt;=Party_Statement!$C$6,$B4063&lt;=Party_Statement!$E$6),SUMPRODUCT(($C$3:$C4063=Party_Statement!$C$5)*($B$3:$B4063&gt;=Party_Statement!$C$6)*($B$3:$B4063&lt;=Party_Statement!$E$6)),""))</f>
        <v/>
      </c>
    </row>
    <row r="4064" spans="1:11" s="64" customFormat="1" x14ac:dyDescent="0.2">
      <c r="A4064" s="196">
        <f>Sales_Entry!A4064</f>
        <v>0</v>
      </c>
      <c r="B4064" s="197">
        <f>Sales_Entry!B4064</f>
        <v>0</v>
      </c>
      <c r="C4064" s="198">
        <f>Sales_Entry!D4064</f>
        <v>0</v>
      </c>
      <c r="D4064" s="198" t="s">
        <v>1388</v>
      </c>
      <c r="E4064" s="198">
        <f>Sales_Entry!C4064</f>
        <v>0</v>
      </c>
      <c r="F4064" s="198">
        <f>Sales_Entry!E4064</f>
        <v>0</v>
      </c>
      <c r="G4064" s="199">
        <f>N(Sales_Entry!J4064)</f>
        <v>0</v>
      </c>
      <c r="H4064" s="199">
        <v>0</v>
      </c>
      <c r="I4064" s="199">
        <f t="shared" si="63"/>
        <v>0</v>
      </c>
      <c r="J4064" s="202"/>
      <c r="K4064" s="200" t="str" cm="1">
        <f t="array" ref="K4064">IF($C4064="","",IF(AND($C4064=Party_Statement!$C$5,$B4064&gt;=Party_Statement!$C$6,$B4064&lt;=Party_Statement!$E$6),SUMPRODUCT(($C$3:$C4064=Party_Statement!$C$5)*($B$3:$B4064&gt;=Party_Statement!$C$6)*($B$3:$B4064&lt;=Party_Statement!$E$6)),""))</f>
        <v/>
      </c>
    </row>
    <row r="4065" spans="1:11" s="64" customFormat="1" x14ac:dyDescent="0.2">
      <c r="A4065" s="196">
        <f>Sales_Entry!A4065</f>
        <v>0</v>
      </c>
      <c r="B4065" s="197">
        <f>Sales_Entry!B4065</f>
        <v>0</v>
      </c>
      <c r="C4065" s="198">
        <f>Sales_Entry!D4065</f>
        <v>0</v>
      </c>
      <c r="D4065" s="198" t="s">
        <v>1388</v>
      </c>
      <c r="E4065" s="198">
        <f>Sales_Entry!C4065</f>
        <v>0</v>
      </c>
      <c r="F4065" s="198">
        <f>Sales_Entry!E4065</f>
        <v>0</v>
      </c>
      <c r="G4065" s="199">
        <f>N(Sales_Entry!J4065)</f>
        <v>0</v>
      </c>
      <c r="H4065" s="199">
        <v>0</v>
      </c>
      <c r="I4065" s="199">
        <f t="shared" si="63"/>
        <v>0</v>
      </c>
      <c r="J4065" s="202"/>
      <c r="K4065" s="200" t="str" cm="1">
        <f t="array" ref="K4065">IF($C4065="","",IF(AND($C4065=Party_Statement!$C$5,$B4065&gt;=Party_Statement!$C$6,$B4065&lt;=Party_Statement!$E$6),SUMPRODUCT(($C$3:$C4065=Party_Statement!$C$5)*($B$3:$B4065&gt;=Party_Statement!$C$6)*($B$3:$B4065&lt;=Party_Statement!$E$6)),""))</f>
        <v/>
      </c>
    </row>
    <row r="4066" spans="1:11" s="64" customFormat="1" x14ac:dyDescent="0.2">
      <c r="A4066" s="196">
        <f>Sales_Entry!A4066</f>
        <v>0</v>
      </c>
      <c r="B4066" s="197">
        <f>Sales_Entry!B4066</f>
        <v>0</v>
      </c>
      <c r="C4066" s="198">
        <f>Sales_Entry!D4066</f>
        <v>0</v>
      </c>
      <c r="D4066" s="198" t="s">
        <v>1388</v>
      </c>
      <c r="E4066" s="198">
        <f>Sales_Entry!C4066</f>
        <v>0</v>
      </c>
      <c r="F4066" s="198">
        <f>Sales_Entry!E4066</f>
        <v>0</v>
      </c>
      <c r="G4066" s="199">
        <f>N(Sales_Entry!J4066)</f>
        <v>0</v>
      </c>
      <c r="H4066" s="199">
        <v>0</v>
      </c>
      <c r="I4066" s="199">
        <f t="shared" si="63"/>
        <v>0</v>
      </c>
      <c r="J4066" s="202"/>
      <c r="K4066" s="200" t="str" cm="1">
        <f t="array" ref="K4066">IF($C4066="","",IF(AND($C4066=Party_Statement!$C$5,$B4066&gt;=Party_Statement!$C$6,$B4066&lt;=Party_Statement!$E$6),SUMPRODUCT(($C$3:$C4066=Party_Statement!$C$5)*($B$3:$B4066&gt;=Party_Statement!$C$6)*($B$3:$B4066&lt;=Party_Statement!$E$6)),""))</f>
        <v/>
      </c>
    </row>
    <row r="4067" spans="1:11" s="64" customFormat="1" x14ac:dyDescent="0.2">
      <c r="A4067" s="196">
        <f>Sales_Entry!A4067</f>
        <v>0</v>
      </c>
      <c r="B4067" s="197">
        <f>Sales_Entry!B4067</f>
        <v>0</v>
      </c>
      <c r="C4067" s="198">
        <f>Sales_Entry!D4067</f>
        <v>0</v>
      </c>
      <c r="D4067" s="198" t="s">
        <v>1388</v>
      </c>
      <c r="E4067" s="198">
        <f>Sales_Entry!C4067</f>
        <v>0</v>
      </c>
      <c r="F4067" s="198">
        <f>Sales_Entry!E4067</f>
        <v>0</v>
      </c>
      <c r="G4067" s="199">
        <f>N(Sales_Entry!J4067)</f>
        <v>0</v>
      </c>
      <c r="H4067" s="199">
        <v>0</v>
      </c>
      <c r="I4067" s="199">
        <f t="shared" si="63"/>
        <v>0</v>
      </c>
      <c r="J4067" s="202"/>
      <c r="K4067" s="200" t="str" cm="1">
        <f t="array" ref="K4067">IF($C4067="","",IF(AND($C4067=Party_Statement!$C$5,$B4067&gt;=Party_Statement!$C$6,$B4067&lt;=Party_Statement!$E$6),SUMPRODUCT(($C$3:$C4067=Party_Statement!$C$5)*($B$3:$B4067&gt;=Party_Statement!$C$6)*($B$3:$B4067&lt;=Party_Statement!$E$6)),""))</f>
        <v/>
      </c>
    </row>
    <row r="4068" spans="1:11" s="64" customFormat="1" x14ac:dyDescent="0.2">
      <c r="A4068" s="196">
        <f>Sales_Entry!A4068</f>
        <v>0</v>
      </c>
      <c r="B4068" s="197">
        <f>Sales_Entry!B4068</f>
        <v>0</v>
      </c>
      <c r="C4068" s="198">
        <f>Sales_Entry!D4068</f>
        <v>0</v>
      </c>
      <c r="D4068" s="198" t="s">
        <v>1388</v>
      </c>
      <c r="E4068" s="198">
        <f>Sales_Entry!C4068</f>
        <v>0</v>
      </c>
      <c r="F4068" s="198">
        <f>Sales_Entry!E4068</f>
        <v>0</v>
      </c>
      <c r="G4068" s="199">
        <f>N(Sales_Entry!J4068)</f>
        <v>0</v>
      </c>
      <c r="H4068" s="199">
        <v>0</v>
      </c>
      <c r="I4068" s="199">
        <f t="shared" si="63"/>
        <v>0</v>
      </c>
      <c r="J4068" s="202"/>
      <c r="K4068" s="200" t="str" cm="1">
        <f t="array" ref="K4068">IF($C4068="","",IF(AND($C4068=Party_Statement!$C$5,$B4068&gt;=Party_Statement!$C$6,$B4068&lt;=Party_Statement!$E$6),SUMPRODUCT(($C$3:$C4068=Party_Statement!$C$5)*($B$3:$B4068&gt;=Party_Statement!$C$6)*($B$3:$B4068&lt;=Party_Statement!$E$6)),""))</f>
        <v/>
      </c>
    </row>
    <row r="4069" spans="1:11" s="64" customFormat="1" x14ac:dyDescent="0.2">
      <c r="A4069" s="196">
        <f>Sales_Entry!A4069</f>
        <v>0</v>
      </c>
      <c r="B4069" s="197">
        <f>Sales_Entry!B4069</f>
        <v>0</v>
      </c>
      <c r="C4069" s="198">
        <f>Sales_Entry!D4069</f>
        <v>0</v>
      </c>
      <c r="D4069" s="198" t="s">
        <v>1388</v>
      </c>
      <c r="E4069" s="198">
        <f>Sales_Entry!C4069</f>
        <v>0</v>
      </c>
      <c r="F4069" s="198">
        <f>Sales_Entry!E4069</f>
        <v>0</v>
      </c>
      <c r="G4069" s="199">
        <f>N(Sales_Entry!J4069)</f>
        <v>0</v>
      </c>
      <c r="H4069" s="199">
        <v>0</v>
      </c>
      <c r="I4069" s="199">
        <f t="shared" si="63"/>
        <v>0</v>
      </c>
      <c r="J4069" s="202"/>
      <c r="K4069" s="200" t="str" cm="1">
        <f t="array" ref="K4069">IF($C4069="","",IF(AND($C4069=Party_Statement!$C$5,$B4069&gt;=Party_Statement!$C$6,$B4069&lt;=Party_Statement!$E$6),SUMPRODUCT(($C$3:$C4069=Party_Statement!$C$5)*($B$3:$B4069&gt;=Party_Statement!$C$6)*($B$3:$B4069&lt;=Party_Statement!$E$6)),""))</f>
        <v/>
      </c>
    </row>
    <row r="4070" spans="1:11" s="64" customFormat="1" x14ac:dyDescent="0.2">
      <c r="A4070" s="196">
        <f>Sales_Entry!A4070</f>
        <v>0</v>
      </c>
      <c r="B4070" s="197">
        <f>Sales_Entry!B4070</f>
        <v>0</v>
      </c>
      <c r="C4070" s="198">
        <f>Sales_Entry!D4070</f>
        <v>0</v>
      </c>
      <c r="D4070" s="198" t="s">
        <v>1388</v>
      </c>
      <c r="E4070" s="198">
        <f>Sales_Entry!C4070</f>
        <v>0</v>
      </c>
      <c r="F4070" s="198">
        <f>Sales_Entry!E4070</f>
        <v>0</v>
      </c>
      <c r="G4070" s="199">
        <f>N(Sales_Entry!J4070)</f>
        <v>0</v>
      </c>
      <c r="H4070" s="199">
        <v>0</v>
      </c>
      <c r="I4070" s="199">
        <f t="shared" si="63"/>
        <v>0</v>
      </c>
      <c r="J4070" s="202"/>
      <c r="K4070" s="200" t="str" cm="1">
        <f t="array" ref="K4070">IF($C4070="","",IF(AND($C4070=Party_Statement!$C$5,$B4070&gt;=Party_Statement!$C$6,$B4070&lt;=Party_Statement!$E$6),SUMPRODUCT(($C$3:$C4070=Party_Statement!$C$5)*($B$3:$B4070&gt;=Party_Statement!$C$6)*($B$3:$B4070&lt;=Party_Statement!$E$6)),""))</f>
        <v/>
      </c>
    </row>
    <row r="4071" spans="1:11" s="64" customFormat="1" x14ac:dyDescent="0.2">
      <c r="A4071" s="196">
        <f>Sales_Entry!A4071</f>
        <v>0</v>
      </c>
      <c r="B4071" s="197">
        <f>Sales_Entry!B4071</f>
        <v>0</v>
      </c>
      <c r="C4071" s="198">
        <f>Sales_Entry!D4071</f>
        <v>0</v>
      </c>
      <c r="D4071" s="198" t="s">
        <v>1388</v>
      </c>
      <c r="E4071" s="198">
        <f>Sales_Entry!C4071</f>
        <v>0</v>
      </c>
      <c r="F4071" s="198">
        <f>Sales_Entry!E4071</f>
        <v>0</v>
      </c>
      <c r="G4071" s="199">
        <f>N(Sales_Entry!J4071)</f>
        <v>0</v>
      </c>
      <c r="H4071" s="199">
        <v>0</v>
      </c>
      <c r="I4071" s="199">
        <f t="shared" si="63"/>
        <v>0</v>
      </c>
      <c r="J4071" s="202"/>
      <c r="K4071" s="200" t="str" cm="1">
        <f t="array" ref="K4071">IF($C4071="","",IF(AND($C4071=Party_Statement!$C$5,$B4071&gt;=Party_Statement!$C$6,$B4071&lt;=Party_Statement!$E$6),SUMPRODUCT(($C$3:$C4071=Party_Statement!$C$5)*($B$3:$B4071&gt;=Party_Statement!$C$6)*($B$3:$B4071&lt;=Party_Statement!$E$6)),""))</f>
        <v/>
      </c>
    </row>
    <row r="4072" spans="1:11" s="64" customFormat="1" x14ac:dyDescent="0.2">
      <c r="A4072" s="196">
        <f>Sales_Entry!A4072</f>
        <v>0</v>
      </c>
      <c r="B4072" s="197">
        <f>Sales_Entry!B4072</f>
        <v>0</v>
      </c>
      <c r="C4072" s="198">
        <f>Sales_Entry!D4072</f>
        <v>0</v>
      </c>
      <c r="D4072" s="198" t="s">
        <v>1388</v>
      </c>
      <c r="E4072" s="198">
        <f>Sales_Entry!C4072</f>
        <v>0</v>
      </c>
      <c r="F4072" s="198">
        <f>Sales_Entry!E4072</f>
        <v>0</v>
      </c>
      <c r="G4072" s="199">
        <f>N(Sales_Entry!J4072)</f>
        <v>0</v>
      </c>
      <c r="H4072" s="199">
        <v>0</v>
      </c>
      <c r="I4072" s="199">
        <f t="shared" si="63"/>
        <v>0</v>
      </c>
      <c r="J4072" s="202"/>
      <c r="K4072" s="200" t="str" cm="1">
        <f t="array" ref="K4072">IF($C4072="","",IF(AND($C4072=Party_Statement!$C$5,$B4072&gt;=Party_Statement!$C$6,$B4072&lt;=Party_Statement!$E$6),SUMPRODUCT(($C$3:$C4072=Party_Statement!$C$5)*($B$3:$B4072&gt;=Party_Statement!$C$6)*($B$3:$B4072&lt;=Party_Statement!$E$6)),""))</f>
        <v/>
      </c>
    </row>
    <row r="4073" spans="1:11" s="64" customFormat="1" x14ac:dyDescent="0.2">
      <c r="A4073" s="196">
        <f>Sales_Entry!A4073</f>
        <v>0</v>
      </c>
      <c r="B4073" s="197">
        <f>Sales_Entry!B4073</f>
        <v>0</v>
      </c>
      <c r="C4073" s="198">
        <f>Sales_Entry!D4073</f>
        <v>0</v>
      </c>
      <c r="D4073" s="198" t="s">
        <v>1388</v>
      </c>
      <c r="E4073" s="198">
        <f>Sales_Entry!C4073</f>
        <v>0</v>
      </c>
      <c r="F4073" s="198">
        <f>Sales_Entry!E4073</f>
        <v>0</v>
      </c>
      <c r="G4073" s="199">
        <f>N(Sales_Entry!J4073)</f>
        <v>0</v>
      </c>
      <c r="H4073" s="199">
        <v>0</v>
      </c>
      <c r="I4073" s="199">
        <f t="shared" si="63"/>
        <v>0</v>
      </c>
      <c r="J4073" s="202"/>
      <c r="K4073" s="200" t="str" cm="1">
        <f t="array" ref="K4073">IF($C4073="","",IF(AND($C4073=Party_Statement!$C$5,$B4073&gt;=Party_Statement!$C$6,$B4073&lt;=Party_Statement!$E$6),SUMPRODUCT(($C$3:$C4073=Party_Statement!$C$5)*($B$3:$B4073&gt;=Party_Statement!$C$6)*($B$3:$B4073&lt;=Party_Statement!$E$6)),""))</f>
        <v/>
      </c>
    </row>
    <row r="4074" spans="1:11" s="64" customFormat="1" x14ac:dyDescent="0.2">
      <c r="A4074" s="196">
        <f>Sales_Entry!A4074</f>
        <v>0</v>
      </c>
      <c r="B4074" s="197">
        <f>Sales_Entry!B4074</f>
        <v>0</v>
      </c>
      <c r="C4074" s="198">
        <f>Sales_Entry!D4074</f>
        <v>0</v>
      </c>
      <c r="D4074" s="198" t="s">
        <v>1388</v>
      </c>
      <c r="E4074" s="198">
        <f>Sales_Entry!C4074</f>
        <v>0</v>
      </c>
      <c r="F4074" s="198">
        <f>Sales_Entry!E4074</f>
        <v>0</v>
      </c>
      <c r="G4074" s="199">
        <f>N(Sales_Entry!J4074)</f>
        <v>0</v>
      </c>
      <c r="H4074" s="199">
        <v>0</v>
      </c>
      <c r="I4074" s="199">
        <f t="shared" si="63"/>
        <v>0</v>
      </c>
      <c r="J4074" s="202"/>
      <c r="K4074" s="200" t="str" cm="1">
        <f t="array" ref="K4074">IF($C4074="","",IF(AND($C4074=Party_Statement!$C$5,$B4074&gt;=Party_Statement!$C$6,$B4074&lt;=Party_Statement!$E$6),SUMPRODUCT(($C$3:$C4074=Party_Statement!$C$5)*($B$3:$B4074&gt;=Party_Statement!$C$6)*($B$3:$B4074&lt;=Party_Statement!$E$6)),""))</f>
        <v/>
      </c>
    </row>
    <row r="4075" spans="1:11" s="64" customFormat="1" x14ac:dyDescent="0.2">
      <c r="A4075" s="196">
        <f>Sales_Entry!A4075</f>
        <v>0</v>
      </c>
      <c r="B4075" s="197">
        <f>Sales_Entry!B4075</f>
        <v>0</v>
      </c>
      <c r="C4075" s="198">
        <f>Sales_Entry!D4075</f>
        <v>0</v>
      </c>
      <c r="D4075" s="198" t="s">
        <v>1388</v>
      </c>
      <c r="E4075" s="198">
        <f>Sales_Entry!C4075</f>
        <v>0</v>
      </c>
      <c r="F4075" s="198">
        <f>Sales_Entry!E4075</f>
        <v>0</v>
      </c>
      <c r="G4075" s="199">
        <f>N(Sales_Entry!J4075)</f>
        <v>0</v>
      </c>
      <c r="H4075" s="199">
        <v>0</v>
      </c>
      <c r="I4075" s="199">
        <f t="shared" si="63"/>
        <v>0</v>
      </c>
      <c r="J4075" s="202"/>
      <c r="K4075" s="200" t="str" cm="1">
        <f t="array" ref="K4075">IF($C4075="","",IF(AND($C4075=Party_Statement!$C$5,$B4075&gt;=Party_Statement!$C$6,$B4075&lt;=Party_Statement!$E$6),SUMPRODUCT(($C$3:$C4075=Party_Statement!$C$5)*($B$3:$B4075&gt;=Party_Statement!$C$6)*($B$3:$B4075&lt;=Party_Statement!$E$6)),""))</f>
        <v/>
      </c>
    </row>
    <row r="4076" spans="1:11" s="64" customFormat="1" x14ac:dyDescent="0.2">
      <c r="A4076" s="196">
        <f>Sales_Entry!A4076</f>
        <v>0</v>
      </c>
      <c r="B4076" s="197">
        <f>Sales_Entry!B4076</f>
        <v>0</v>
      </c>
      <c r="C4076" s="198">
        <f>Sales_Entry!D4076</f>
        <v>0</v>
      </c>
      <c r="D4076" s="198" t="s">
        <v>1388</v>
      </c>
      <c r="E4076" s="198">
        <f>Sales_Entry!C4076</f>
        <v>0</v>
      </c>
      <c r="F4076" s="198">
        <f>Sales_Entry!E4076</f>
        <v>0</v>
      </c>
      <c r="G4076" s="199">
        <f>N(Sales_Entry!J4076)</f>
        <v>0</v>
      </c>
      <c r="H4076" s="199">
        <v>0</v>
      </c>
      <c r="I4076" s="199">
        <f t="shared" si="63"/>
        <v>0</v>
      </c>
      <c r="J4076" s="202"/>
      <c r="K4076" s="200" t="str" cm="1">
        <f t="array" ref="K4076">IF($C4076="","",IF(AND($C4076=Party_Statement!$C$5,$B4076&gt;=Party_Statement!$C$6,$B4076&lt;=Party_Statement!$E$6),SUMPRODUCT(($C$3:$C4076=Party_Statement!$C$5)*($B$3:$B4076&gt;=Party_Statement!$C$6)*($B$3:$B4076&lt;=Party_Statement!$E$6)),""))</f>
        <v/>
      </c>
    </row>
    <row r="4077" spans="1:11" s="64" customFormat="1" x14ac:dyDescent="0.2">
      <c r="A4077" s="196">
        <f>Sales_Entry!A4077</f>
        <v>0</v>
      </c>
      <c r="B4077" s="197">
        <f>Sales_Entry!B4077</f>
        <v>0</v>
      </c>
      <c r="C4077" s="198">
        <f>Sales_Entry!D4077</f>
        <v>0</v>
      </c>
      <c r="D4077" s="198" t="s">
        <v>1388</v>
      </c>
      <c r="E4077" s="198">
        <f>Sales_Entry!C4077</f>
        <v>0</v>
      </c>
      <c r="F4077" s="198">
        <f>Sales_Entry!E4077</f>
        <v>0</v>
      </c>
      <c r="G4077" s="199">
        <f>N(Sales_Entry!J4077)</f>
        <v>0</v>
      </c>
      <c r="H4077" s="199">
        <v>0</v>
      </c>
      <c r="I4077" s="199">
        <f t="shared" si="63"/>
        <v>0</v>
      </c>
      <c r="J4077" s="202"/>
      <c r="K4077" s="200" t="str" cm="1">
        <f t="array" ref="K4077">IF($C4077="","",IF(AND($C4077=Party_Statement!$C$5,$B4077&gt;=Party_Statement!$C$6,$B4077&lt;=Party_Statement!$E$6),SUMPRODUCT(($C$3:$C4077=Party_Statement!$C$5)*($B$3:$B4077&gt;=Party_Statement!$C$6)*($B$3:$B4077&lt;=Party_Statement!$E$6)),""))</f>
        <v/>
      </c>
    </row>
    <row r="4078" spans="1:11" s="64" customFormat="1" x14ac:dyDescent="0.2">
      <c r="A4078" s="196">
        <f>Sales_Entry!A4078</f>
        <v>0</v>
      </c>
      <c r="B4078" s="197">
        <f>Sales_Entry!B4078</f>
        <v>0</v>
      </c>
      <c r="C4078" s="198">
        <f>Sales_Entry!D4078</f>
        <v>0</v>
      </c>
      <c r="D4078" s="198" t="s">
        <v>1388</v>
      </c>
      <c r="E4078" s="198">
        <f>Sales_Entry!C4078</f>
        <v>0</v>
      </c>
      <c r="F4078" s="198">
        <f>Sales_Entry!E4078</f>
        <v>0</v>
      </c>
      <c r="G4078" s="199">
        <f>N(Sales_Entry!J4078)</f>
        <v>0</v>
      </c>
      <c r="H4078" s="199">
        <v>0</v>
      </c>
      <c r="I4078" s="199">
        <f t="shared" si="63"/>
        <v>0</v>
      </c>
      <c r="J4078" s="202"/>
      <c r="K4078" s="200" t="str" cm="1">
        <f t="array" ref="K4078">IF($C4078="","",IF(AND($C4078=Party_Statement!$C$5,$B4078&gt;=Party_Statement!$C$6,$B4078&lt;=Party_Statement!$E$6),SUMPRODUCT(($C$3:$C4078=Party_Statement!$C$5)*($B$3:$B4078&gt;=Party_Statement!$C$6)*($B$3:$B4078&lt;=Party_Statement!$E$6)),""))</f>
        <v/>
      </c>
    </row>
    <row r="4079" spans="1:11" s="64" customFormat="1" x14ac:dyDescent="0.2">
      <c r="A4079" s="196">
        <f>Sales_Entry!A4079</f>
        <v>0</v>
      </c>
      <c r="B4079" s="197">
        <f>Sales_Entry!B4079</f>
        <v>0</v>
      </c>
      <c r="C4079" s="198">
        <f>Sales_Entry!D4079</f>
        <v>0</v>
      </c>
      <c r="D4079" s="198" t="s">
        <v>1388</v>
      </c>
      <c r="E4079" s="198">
        <f>Sales_Entry!C4079</f>
        <v>0</v>
      </c>
      <c r="F4079" s="198">
        <f>Sales_Entry!E4079</f>
        <v>0</v>
      </c>
      <c r="G4079" s="199">
        <f>N(Sales_Entry!J4079)</f>
        <v>0</v>
      </c>
      <c r="H4079" s="199">
        <v>0</v>
      </c>
      <c r="I4079" s="199">
        <f t="shared" si="63"/>
        <v>0</v>
      </c>
      <c r="J4079" s="202"/>
      <c r="K4079" s="200" t="str" cm="1">
        <f t="array" ref="K4079">IF($C4079="","",IF(AND($C4079=Party_Statement!$C$5,$B4079&gt;=Party_Statement!$C$6,$B4079&lt;=Party_Statement!$E$6),SUMPRODUCT(($C$3:$C4079=Party_Statement!$C$5)*($B$3:$B4079&gt;=Party_Statement!$C$6)*($B$3:$B4079&lt;=Party_Statement!$E$6)),""))</f>
        <v/>
      </c>
    </row>
    <row r="4080" spans="1:11" s="64" customFormat="1" x14ac:dyDescent="0.2">
      <c r="A4080" s="196">
        <f>Sales_Entry!A4080</f>
        <v>0</v>
      </c>
      <c r="B4080" s="197">
        <f>Sales_Entry!B4080</f>
        <v>0</v>
      </c>
      <c r="C4080" s="198">
        <f>Sales_Entry!D4080</f>
        <v>0</v>
      </c>
      <c r="D4080" s="198" t="s">
        <v>1388</v>
      </c>
      <c r="E4080" s="198">
        <f>Sales_Entry!C4080</f>
        <v>0</v>
      </c>
      <c r="F4080" s="198">
        <f>Sales_Entry!E4080</f>
        <v>0</v>
      </c>
      <c r="G4080" s="199">
        <f>N(Sales_Entry!J4080)</f>
        <v>0</v>
      </c>
      <c r="H4080" s="199">
        <v>0</v>
      </c>
      <c r="I4080" s="199">
        <f t="shared" si="63"/>
        <v>0</v>
      </c>
      <c r="J4080" s="202"/>
      <c r="K4080" s="200" t="str" cm="1">
        <f t="array" ref="K4080">IF($C4080="","",IF(AND($C4080=Party_Statement!$C$5,$B4080&gt;=Party_Statement!$C$6,$B4080&lt;=Party_Statement!$E$6),SUMPRODUCT(($C$3:$C4080=Party_Statement!$C$5)*($B$3:$B4080&gt;=Party_Statement!$C$6)*($B$3:$B4080&lt;=Party_Statement!$E$6)),""))</f>
        <v/>
      </c>
    </row>
    <row r="4081" spans="1:11" s="64" customFormat="1" x14ac:dyDescent="0.2">
      <c r="A4081" s="196">
        <f>Sales_Entry!A4081</f>
        <v>0</v>
      </c>
      <c r="B4081" s="197">
        <f>Sales_Entry!B4081</f>
        <v>0</v>
      </c>
      <c r="C4081" s="198">
        <f>Sales_Entry!D4081</f>
        <v>0</v>
      </c>
      <c r="D4081" s="198" t="s">
        <v>1388</v>
      </c>
      <c r="E4081" s="198">
        <f>Sales_Entry!C4081</f>
        <v>0</v>
      </c>
      <c r="F4081" s="198">
        <f>Sales_Entry!E4081</f>
        <v>0</v>
      </c>
      <c r="G4081" s="199">
        <f>N(Sales_Entry!J4081)</f>
        <v>0</v>
      </c>
      <c r="H4081" s="199">
        <v>0</v>
      </c>
      <c r="I4081" s="199">
        <f t="shared" si="63"/>
        <v>0</v>
      </c>
      <c r="J4081" s="202"/>
      <c r="K4081" s="200" t="str" cm="1">
        <f t="array" ref="K4081">IF($C4081="","",IF(AND($C4081=Party_Statement!$C$5,$B4081&gt;=Party_Statement!$C$6,$B4081&lt;=Party_Statement!$E$6),SUMPRODUCT(($C$3:$C4081=Party_Statement!$C$5)*($B$3:$B4081&gt;=Party_Statement!$C$6)*($B$3:$B4081&lt;=Party_Statement!$E$6)),""))</f>
        <v/>
      </c>
    </row>
    <row r="4082" spans="1:11" s="64" customFormat="1" x14ac:dyDescent="0.2">
      <c r="A4082" s="196">
        <f>Sales_Entry!A4082</f>
        <v>0</v>
      </c>
      <c r="B4082" s="197">
        <f>Sales_Entry!B4082</f>
        <v>0</v>
      </c>
      <c r="C4082" s="198">
        <f>Sales_Entry!D4082</f>
        <v>0</v>
      </c>
      <c r="D4082" s="198" t="s">
        <v>1388</v>
      </c>
      <c r="E4082" s="198">
        <f>Sales_Entry!C4082</f>
        <v>0</v>
      </c>
      <c r="F4082" s="198">
        <f>Sales_Entry!E4082</f>
        <v>0</v>
      </c>
      <c r="G4082" s="199">
        <f>N(Sales_Entry!J4082)</f>
        <v>0</v>
      </c>
      <c r="H4082" s="199">
        <v>0</v>
      </c>
      <c r="I4082" s="199">
        <f t="shared" si="63"/>
        <v>0</v>
      </c>
      <c r="J4082" s="202"/>
      <c r="K4082" s="200" t="str" cm="1">
        <f t="array" ref="K4082">IF($C4082="","",IF(AND($C4082=Party_Statement!$C$5,$B4082&gt;=Party_Statement!$C$6,$B4082&lt;=Party_Statement!$E$6),SUMPRODUCT(($C$3:$C4082=Party_Statement!$C$5)*($B$3:$B4082&gt;=Party_Statement!$C$6)*($B$3:$B4082&lt;=Party_Statement!$E$6)),""))</f>
        <v/>
      </c>
    </row>
    <row r="4083" spans="1:11" s="64" customFormat="1" x14ac:dyDescent="0.2">
      <c r="A4083" s="196">
        <f>Sales_Entry!A4083</f>
        <v>0</v>
      </c>
      <c r="B4083" s="197">
        <f>Sales_Entry!B4083</f>
        <v>0</v>
      </c>
      <c r="C4083" s="198">
        <f>Sales_Entry!D4083</f>
        <v>0</v>
      </c>
      <c r="D4083" s="198" t="s">
        <v>1388</v>
      </c>
      <c r="E4083" s="198">
        <f>Sales_Entry!C4083</f>
        <v>0</v>
      </c>
      <c r="F4083" s="198">
        <f>Sales_Entry!E4083</f>
        <v>0</v>
      </c>
      <c r="G4083" s="199">
        <f>N(Sales_Entry!J4083)</f>
        <v>0</v>
      </c>
      <c r="H4083" s="199">
        <v>0</v>
      </c>
      <c r="I4083" s="199">
        <f t="shared" si="63"/>
        <v>0</v>
      </c>
      <c r="J4083" s="202"/>
      <c r="K4083" s="200" t="str" cm="1">
        <f t="array" ref="K4083">IF($C4083="","",IF(AND($C4083=Party_Statement!$C$5,$B4083&gt;=Party_Statement!$C$6,$B4083&lt;=Party_Statement!$E$6),SUMPRODUCT(($C$3:$C4083=Party_Statement!$C$5)*($B$3:$B4083&gt;=Party_Statement!$C$6)*($B$3:$B4083&lt;=Party_Statement!$E$6)),""))</f>
        <v/>
      </c>
    </row>
    <row r="4084" spans="1:11" s="64" customFormat="1" x14ac:dyDescent="0.2">
      <c r="A4084" s="196">
        <f>Sales_Entry!A4084</f>
        <v>0</v>
      </c>
      <c r="B4084" s="197">
        <f>Sales_Entry!B4084</f>
        <v>0</v>
      </c>
      <c r="C4084" s="198">
        <f>Sales_Entry!D4084</f>
        <v>0</v>
      </c>
      <c r="D4084" s="198" t="s">
        <v>1388</v>
      </c>
      <c r="E4084" s="198">
        <f>Sales_Entry!C4084</f>
        <v>0</v>
      </c>
      <c r="F4084" s="198">
        <f>Sales_Entry!E4084</f>
        <v>0</v>
      </c>
      <c r="G4084" s="199">
        <f>N(Sales_Entry!J4084)</f>
        <v>0</v>
      </c>
      <c r="H4084" s="199">
        <v>0</v>
      </c>
      <c r="I4084" s="199">
        <f t="shared" si="63"/>
        <v>0</v>
      </c>
      <c r="J4084" s="202"/>
      <c r="K4084" s="200" t="str" cm="1">
        <f t="array" ref="K4084">IF($C4084="","",IF(AND($C4084=Party_Statement!$C$5,$B4084&gt;=Party_Statement!$C$6,$B4084&lt;=Party_Statement!$E$6),SUMPRODUCT(($C$3:$C4084=Party_Statement!$C$5)*($B$3:$B4084&gt;=Party_Statement!$C$6)*($B$3:$B4084&lt;=Party_Statement!$E$6)),""))</f>
        <v/>
      </c>
    </row>
    <row r="4085" spans="1:11" s="64" customFormat="1" x14ac:dyDescent="0.2">
      <c r="A4085" s="196">
        <f>Sales_Entry!A4085</f>
        <v>0</v>
      </c>
      <c r="B4085" s="197">
        <f>Sales_Entry!B4085</f>
        <v>0</v>
      </c>
      <c r="C4085" s="198">
        <f>Sales_Entry!D4085</f>
        <v>0</v>
      </c>
      <c r="D4085" s="198" t="s">
        <v>1388</v>
      </c>
      <c r="E4085" s="198">
        <f>Sales_Entry!C4085</f>
        <v>0</v>
      </c>
      <c r="F4085" s="198">
        <f>Sales_Entry!E4085</f>
        <v>0</v>
      </c>
      <c r="G4085" s="199">
        <f>N(Sales_Entry!J4085)</f>
        <v>0</v>
      </c>
      <c r="H4085" s="199">
        <v>0</v>
      </c>
      <c r="I4085" s="199">
        <f t="shared" si="63"/>
        <v>0</v>
      </c>
      <c r="J4085" s="202"/>
      <c r="K4085" s="200" t="str" cm="1">
        <f t="array" ref="K4085">IF($C4085="","",IF(AND($C4085=Party_Statement!$C$5,$B4085&gt;=Party_Statement!$C$6,$B4085&lt;=Party_Statement!$E$6),SUMPRODUCT(($C$3:$C4085=Party_Statement!$C$5)*($B$3:$B4085&gt;=Party_Statement!$C$6)*($B$3:$B4085&lt;=Party_Statement!$E$6)),""))</f>
        <v/>
      </c>
    </row>
    <row r="4086" spans="1:11" s="64" customFormat="1" x14ac:dyDescent="0.2">
      <c r="A4086" s="196">
        <f>Sales_Entry!A4086</f>
        <v>0</v>
      </c>
      <c r="B4086" s="197">
        <f>Sales_Entry!B4086</f>
        <v>0</v>
      </c>
      <c r="C4086" s="198">
        <f>Sales_Entry!D4086</f>
        <v>0</v>
      </c>
      <c r="D4086" s="198" t="s">
        <v>1388</v>
      </c>
      <c r="E4086" s="198">
        <f>Sales_Entry!C4086</f>
        <v>0</v>
      </c>
      <c r="F4086" s="198">
        <f>Sales_Entry!E4086</f>
        <v>0</v>
      </c>
      <c r="G4086" s="199">
        <f>N(Sales_Entry!J4086)</f>
        <v>0</v>
      </c>
      <c r="H4086" s="199">
        <v>0</v>
      </c>
      <c r="I4086" s="199">
        <f t="shared" si="63"/>
        <v>0</v>
      </c>
      <c r="J4086" s="202"/>
      <c r="K4086" s="200" t="str" cm="1">
        <f t="array" ref="K4086">IF($C4086="","",IF(AND($C4086=Party_Statement!$C$5,$B4086&gt;=Party_Statement!$C$6,$B4086&lt;=Party_Statement!$E$6),SUMPRODUCT(($C$3:$C4086=Party_Statement!$C$5)*($B$3:$B4086&gt;=Party_Statement!$C$6)*($B$3:$B4086&lt;=Party_Statement!$E$6)),""))</f>
        <v/>
      </c>
    </row>
    <row r="4087" spans="1:11" s="64" customFormat="1" x14ac:dyDescent="0.2">
      <c r="A4087" s="196">
        <f>Sales_Entry!A4087</f>
        <v>0</v>
      </c>
      <c r="B4087" s="197">
        <f>Sales_Entry!B4087</f>
        <v>0</v>
      </c>
      <c r="C4087" s="198">
        <f>Sales_Entry!D4087</f>
        <v>0</v>
      </c>
      <c r="D4087" s="198" t="s">
        <v>1388</v>
      </c>
      <c r="E4087" s="198">
        <f>Sales_Entry!C4087</f>
        <v>0</v>
      </c>
      <c r="F4087" s="198">
        <f>Sales_Entry!E4087</f>
        <v>0</v>
      </c>
      <c r="G4087" s="199">
        <f>N(Sales_Entry!J4087)</f>
        <v>0</v>
      </c>
      <c r="H4087" s="199">
        <v>0</v>
      </c>
      <c r="I4087" s="199">
        <f t="shared" si="63"/>
        <v>0</v>
      </c>
      <c r="J4087" s="202"/>
      <c r="K4087" s="200" t="str" cm="1">
        <f t="array" ref="K4087">IF($C4087="","",IF(AND($C4087=Party_Statement!$C$5,$B4087&gt;=Party_Statement!$C$6,$B4087&lt;=Party_Statement!$E$6),SUMPRODUCT(($C$3:$C4087=Party_Statement!$C$5)*($B$3:$B4087&gt;=Party_Statement!$C$6)*($B$3:$B4087&lt;=Party_Statement!$E$6)),""))</f>
        <v/>
      </c>
    </row>
    <row r="4088" spans="1:11" s="64" customFormat="1" x14ac:dyDescent="0.2">
      <c r="A4088" s="196">
        <f>Sales_Entry!A4088</f>
        <v>0</v>
      </c>
      <c r="B4088" s="197">
        <f>Sales_Entry!B4088</f>
        <v>0</v>
      </c>
      <c r="C4088" s="198">
        <f>Sales_Entry!D4088</f>
        <v>0</v>
      </c>
      <c r="D4088" s="198" t="s">
        <v>1388</v>
      </c>
      <c r="E4088" s="198">
        <f>Sales_Entry!C4088</f>
        <v>0</v>
      </c>
      <c r="F4088" s="198">
        <f>Sales_Entry!E4088</f>
        <v>0</v>
      </c>
      <c r="G4088" s="199">
        <f>N(Sales_Entry!J4088)</f>
        <v>0</v>
      </c>
      <c r="H4088" s="199">
        <v>0</v>
      </c>
      <c r="I4088" s="199">
        <f t="shared" si="63"/>
        <v>0</v>
      </c>
      <c r="J4088" s="202"/>
      <c r="K4088" s="200" t="str" cm="1">
        <f t="array" ref="K4088">IF($C4088="","",IF(AND($C4088=Party_Statement!$C$5,$B4088&gt;=Party_Statement!$C$6,$B4088&lt;=Party_Statement!$E$6),SUMPRODUCT(($C$3:$C4088=Party_Statement!$C$5)*($B$3:$B4088&gt;=Party_Statement!$C$6)*($B$3:$B4088&lt;=Party_Statement!$E$6)),""))</f>
        <v/>
      </c>
    </row>
    <row r="4089" spans="1:11" s="64" customFormat="1" x14ac:dyDescent="0.2">
      <c r="A4089" s="196">
        <f>Sales_Entry!A4089</f>
        <v>0</v>
      </c>
      <c r="B4089" s="197">
        <f>Sales_Entry!B4089</f>
        <v>0</v>
      </c>
      <c r="C4089" s="198">
        <f>Sales_Entry!D4089</f>
        <v>0</v>
      </c>
      <c r="D4089" s="198" t="s">
        <v>1388</v>
      </c>
      <c r="E4089" s="198">
        <f>Sales_Entry!C4089</f>
        <v>0</v>
      </c>
      <c r="F4089" s="198">
        <f>Sales_Entry!E4089</f>
        <v>0</v>
      </c>
      <c r="G4089" s="199">
        <f>N(Sales_Entry!J4089)</f>
        <v>0</v>
      </c>
      <c r="H4089" s="199">
        <v>0</v>
      </c>
      <c r="I4089" s="199">
        <f t="shared" si="63"/>
        <v>0</v>
      </c>
      <c r="J4089" s="202"/>
      <c r="K4089" s="200" t="str" cm="1">
        <f t="array" ref="K4089">IF($C4089="","",IF(AND($C4089=Party_Statement!$C$5,$B4089&gt;=Party_Statement!$C$6,$B4089&lt;=Party_Statement!$E$6),SUMPRODUCT(($C$3:$C4089=Party_Statement!$C$5)*($B$3:$B4089&gt;=Party_Statement!$C$6)*($B$3:$B4089&lt;=Party_Statement!$E$6)),""))</f>
        <v/>
      </c>
    </row>
    <row r="4090" spans="1:11" s="64" customFormat="1" x14ac:dyDescent="0.2">
      <c r="A4090" s="196">
        <f>Sales_Entry!A4090</f>
        <v>0</v>
      </c>
      <c r="B4090" s="197">
        <f>Sales_Entry!B4090</f>
        <v>0</v>
      </c>
      <c r="C4090" s="198">
        <f>Sales_Entry!D4090</f>
        <v>0</v>
      </c>
      <c r="D4090" s="198" t="s">
        <v>1388</v>
      </c>
      <c r="E4090" s="198">
        <f>Sales_Entry!C4090</f>
        <v>0</v>
      </c>
      <c r="F4090" s="198">
        <f>Sales_Entry!E4090</f>
        <v>0</v>
      </c>
      <c r="G4090" s="199">
        <f>N(Sales_Entry!J4090)</f>
        <v>0</v>
      </c>
      <c r="H4090" s="199">
        <v>0</v>
      </c>
      <c r="I4090" s="199">
        <f t="shared" si="63"/>
        <v>0</v>
      </c>
      <c r="J4090" s="202"/>
      <c r="K4090" s="200" t="str" cm="1">
        <f t="array" ref="K4090">IF($C4090="","",IF(AND($C4090=Party_Statement!$C$5,$B4090&gt;=Party_Statement!$C$6,$B4090&lt;=Party_Statement!$E$6),SUMPRODUCT(($C$3:$C4090=Party_Statement!$C$5)*($B$3:$B4090&gt;=Party_Statement!$C$6)*($B$3:$B4090&lt;=Party_Statement!$E$6)),""))</f>
        <v/>
      </c>
    </row>
    <row r="4091" spans="1:11" s="64" customFormat="1" x14ac:dyDescent="0.2">
      <c r="A4091" s="196">
        <f>Sales_Entry!A4091</f>
        <v>0</v>
      </c>
      <c r="B4091" s="197">
        <f>Sales_Entry!B4091</f>
        <v>0</v>
      </c>
      <c r="C4091" s="198">
        <f>Sales_Entry!D4091</f>
        <v>0</v>
      </c>
      <c r="D4091" s="198" t="s">
        <v>1388</v>
      </c>
      <c r="E4091" s="198">
        <f>Sales_Entry!C4091</f>
        <v>0</v>
      </c>
      <c r="F4091" s="198">
        <f>Sales_Entry!E4091</f>
        <v>0</v>
      </c>
      <c r="G4091" s="199">
        <f>N(Sales_Entry!J4091)</f>
        <v>0</v>
      </c>
      <c r="H4091" s="199">
        <v>0</v>
      </c>
      <c r="I4091" s="199">
        <f t="shared" si="63"/>
        <v>0</v>
      </c>
      <c r="J4091" s="202"/>
      <c r="K4091" s="200" t="str" cm="1">
        <f t="array" ref="K4091">IF($C4091="","",IF(AND($C4091=Party_Statement!$C$5,$B4091&gt;=Party_Statement!$C$6,$B4091&lt;=Party_Statement!$E$6),SUMPRODUCT(($C$3:$C4091=Party_Statement!$C$5)*($B$3:$B4091&gt;=Party_Statement!$C$6)*($B$3:$B4091&lt;=Party_Statement!$E$6)),""))</f>
        <v/>
      </c>
    </row>
    <row r="4092" spans="1:11" s="64" customFormat="1" x14ac:dyDescent="0.2">
      <c r="A4092" s="196">
        <f>Sales_Entry!A4092</f>
        <v>0</v>
      </c>
      <c r="B4092" s="197">
        <f>Sales_Entry!B4092</f>
        <v>0</v>
      </c>
      <c r="C4092" s="198">
        <f>Sales_Entry!D4092</f>
        <v>0</v>
      </c>
      <c r="D4092" s="198" t="s">
        <v>1388</v>
      </c>
      <c r="E4092" s="198">
        <f>Sales_Entry!C4092</f>
        <v>0</v>
      </c>
      <c r="F4092" s="198">
        <f>Sales_Entry!E4092</f>
        <v>0</v>
      </c>
      <c r="G4092" s="199">
        <f>N(Sales_Entry!J4092)</f>
        <v>0</v>
      </c>
      <c r="H4092" s="199">
        <v>0</v>
      </c>
      <c r="I4092" s="199">
        <f t="shared" si="63"/>
        <v>0</v>
      </c>
      <c r="J4092" s="202"/>
      <c r="K4092" s="200" t="str" cm="1">
        <f t="array" ref="K4092">IF($C4092="","",IF(AND($C4092=Party_Statement!$C$5,$B4092&gt;=Party_Statement!$C$6,$B4092&lt;=Party_Statement!$E$6),SUMPRODUCT(($C$3:$C4092=Party_Statement!$C$5)*($B$3:$B4092&gt;=Party_Statement!$C$6)*($B$3:$B4092&lt;=Party_Statement!$E$6)),""))</f>
        <v/>
      </c>
    </row>
    <row r="4093" spans="1:11" s="64" customFormat="1" x14ac:dyDescent="0.2">
      <c r="A4093" s="196">
        <f>Sales_Entry!A4093</f>
        <v>0</v>
      </c>
      <c r="B4093" s="197">
        <f>Sales_Entry!B4093</f>
        <v>0</v>
      </c>
      <c r="C4093" s="198">
        <f>Sales_Entry!D4093</f>
        <v>0</v>
      </c>
      <c r="D4093" s="198" t="s">
        <v>1388</v>
      </c>
      <c r="E4093" s="198">
        <f>Sales_Entry!C4093</f>
        <v>0</v>
      </c>
      <c r="F4093" s="198">
        <f>Sales_Entry!E4093</f>
        <v>0</v>
      </c>
      <c r="G4093" s="199">
        <f>N(Sales_Entry!J4093)</f>
        <v>0</v>
      </c>
      <c r="H4093" s="199">
        <v>0</v>
      </c>
      <c r="I4093" s="199">
        <f t="shared" si="63"/>
        <v>0</v>
      </c>
      <c r="J4093" s="202"/>
      <c r="K4093" s="200" t="str" cm="1">
        <f t="array" ref="K4093">IF($C4093="","",IF(AND($C4093=Party_Statement!$C$5,$B4093&gt;=Party_Statement!$C$6,$B4093&lt;=Party_Statement!$E$6),SUMPRODUCT(($C$3:$C4093=Party_Statement!$C$5)*($B$3:$B4093&gt;=Party_Statement!$C$6)*($B$3:$B4093&lt;=Party_Statement!$E$6)),""))</f>
        <v/>
      </c>
    </row>
    <row r="4094" spans="1:11" s="64" customFormat="1" x14ac:dyDescent="0.2">
      <c r="A4094" s="196">
        <f>Sales_Entry!A4094</f>
        <v>0</v>
      </c>
      <c r="B4094" s="197">
        <f>Sales_Entry!B4094</f>
        <v>0</v>
      </c>
      <c r="C4094" s="198">
        <f>Sales_Entry!D4094</f>
        <v>0</v>
      </c>
      <c r="D4094" s="198" t="s">
        <v>1388</v>
      </c>
      <c r="E4094" s="198">
        <f>Sales_Entry!C4094</f>
        <v>0</v>
      </c>
      <c r="F4094" s="198">
        <f>Sales_Entry!E4094</f>
        <v>0</v>
      </c>
      <c r="G4094" s="199">
        <f>N(Sales_Entry!J4094)</f>
        <v>0</v>
      </c>
      <c r="H4094" s="199">
        <v>0</v>
      </c>
      <c r="I4094" s="199">
        <f t="shared" si="63"/>
        <v>0</v>
      </c>
      <c r="J4094" s="202"/>
      <c r="K4094" s="200" t="str" cm="1">
        <f t="array" ref="K4094">IF($C4094="","",IF(AND($C4094=Party_Statement!$C$5,$B4094&gt;=Party_Statement!$C$6,$B4094&lt;=Party_Statement!$E$6),SUMPRODUCT(($C$3:$C4094=Party_Statement!$C$5)*($B$3:$B4094&gt;=Party_Statement!$C$6)*($B$3:$B4094&lt;=Party_Statement!$E$6)),""))</f>
        <v/>
      </c>
    </row>
    <row r="4095" spans="1:11" s="64" customFormat="1" x14ac:dyDescent="0.2">
      <c r="A4095" s="196">
        <f>Sales_Entry!A4095</f>
        <v>0</v>
      </c>
      <c r="B4095" s="197">
        <f>Sales_Entry!B4095</f>
        <v>0</v>
      </c>
      <c r="C4095" s="198">
        <f>Sales_Entry!D4095</f>
        <v>0</v>
      </c>
      <c r="D4095" s="198" t="s">
        <v>1388</v>
      </c>
      <c r="E4095" s="198">
        <f>Sales_Entry!C4095</f>
        <v>0</v>
      </c>
      <c r="F4095" s="198">
        <f>Sales_Entry!E4095</f>
        <v>0</v>
      </c>
      <c r="G4095" s="199">
        <f>N(Sales_Entry!J4095)</f>
        <v>0</v>
      </c>
      <c r="H4095" s="199">
        <v>0</v>
      </c>
      <c r="I4095" s="199">
        <f t="shared" si="63"/>
        <v>0</v>
      </c>
      <c r="J4095" s="202"/>
      <c r="K4095" s="200" t="str" cm="1">
        <f t="array" ref="K4095">IF($C4095="","",IF(AND($C4095=Party_Statement!$C$5,$B4095&gt;=Party_Statement!$C$6,$B4095&lt;=Party_Statement!$E$6),SUMPRODUCT(($C$3:$C4095=Party_Statement!$C$5)*($B$3:$B4095&gt;=Party_Statement!$C$6)*($B$3:$B4095&lt;=Party_Statement!$E$6)),""))</f>
        <v/>
      </c>
    </row>
    <row r="4096" spans="1:11" s="64" customFormat="1" x14ac:dyDescent="0.2">
      <c r="A4096" s="196">
        <f>Sales_Entry!A4096</f>
        <v>0</v>
      </c>
      <c r="B4096" s="197">
        <f>Sales_Entry!B4096</f>
        <v>0</v>
      </c>
      <c r="C4096" s="198">
        <f>Sales_Entry!D4096</f>
        <v>0</v>
      </c>
      <c r="D4096" s="198" t="s">
        <v>1388</v>
      </c>
      <c r="E4096" s="198">
        <f>Sales_Entry!C4096</f>
        <v>0</v>
      </c>
      <c r="F4096" s="198">
        <f>Sales_Entry!E4096</f>
        <v>0</v>
      </c>
      <c r="G4096" s="199">
        <f>N(Sales_Entry!J4096)</f>
        <v>0</v>
      </c>
      <c r="H4096" s="199">
        <v>0</v>
      </c>
      <c r="I4096" s="199">
        <f t="shared" si="63"/>
        <v>0</v>
      </c>
      <c r="J4096" s="202"/>
      <c r="K4096" s="200" t="str" cm="1">
        <f t="array" ref="K4096">IF($C4096="","",IF(AND($C4096=Party_Statement!$C$5,$B4096&gt;=Party_Statement!$C$6,$B4096&lt;=Party_Statement!$E$6),SUMPRODUCT(($C$3:$C4096=Party_Statement!$C$5)*($B$3:$B4096&gt;=Party_Statement!$C$6)*($B$3:$B4096&lt;=Party_Statement!$E$6)),""))</f>
        <v/>
      </c>
    </row>
    <row r="4097" spans="1:11" s="64" customFormat="1" x14ac:dyDescent="0.2">
      <c r="A4097" s="196">
        <f>Sales_Entry!A4097</f>
        <v>0</v>
      </c>
      <c r="B4097" s="197">
        <f>Sales_Entry!B4097</f>
        <v>0</v>
      </c>
      <c r="C4097" s="198">
        <f>Sales_Entry!D4097</f>
        <v>0</v>
      </c>
      <c r="D4097" s="198" t="s">
        <v>1388</v>
      </c>
      <c r="E4097" s="198">
        <f>Sales_Entry!C4097</f>
        <v>0</v>
      </c>
      <c r="F4097" s="198">
        <f>Sales_Entry!E4097</f>
        <v>0</v>
      </c>
      <c r="G4097" s="199">
        <f>N(Sales_Entry!J4097)</f>
        <v>0</v>
      </c>
      <c r="H4097" s="199">
        <v>0</v>
      </c>
      <c r="I4097" s="199">
        <f t="shared" si="63"/>
        <v>0</v>
      </c>
      <c r="J4097" s="202"/>
      <c r="K4097" s="200" t="str" cm="1">
        <f t="array" ref="K4097">IF($C4097="","",IF(AND($C4097=Party_Statement!$C$5,$B4097&gt;=Party_Statement!$C$6,$B4097&lt;=Party_Statement!$E$6),SUMPRODUCT(($C$3:$C4097=Party_Statement!$C$5)*($B$3:$B4097&gt;=Party_Statement!$C$6)*($B$3:$B4097&lt;=Party_Statement!$E$6)),""))</f>
        <v/>
      </c>
    </row>
    <row r="4098" spans="1:11" s="64" customFormat="1" x14ac:dyDescent="0.2">
      <c r="A4098" s="196">
        <f>Sales_Entry!A4098</f>
        <v>0</v>
      </c>
      <c r="B4098" s="197">
        <f>Sales_Entry!B4098</f>
        <v>0</v>
      </c>
      <c r="C4098" s="198">
        <f>Sales_Entry!D4098</f>
        <v>0</v>
      </c>
      <c r="D4098" s="198" t="s">
        <v>1388</v>
      </c>
      <c r="E4098" s="198">
        <f>Sales_Entry!C4098</f>
        <v>0</v>
      </c>
      <c r="F4098" s="198">
        <f>Sales_Entry!E4098</f>
        <v>0</v>
      </c>
      <c r="G4098" s="199">
        <f>N(Sales_Entry!J4098)</f>
        <v>0</v>
      </c>
      <c r="H4098" s="199">
        <v>0</v>
      </c>
      <c r="I4098" s="199">
        <f t="shared" si="63"/>
        <v>0</v>
      </c>
      <c r="J4098" s="202"/>
      <c r="K4098" s="200" t="str" cm="1">
        <f t="array" ref="K4098">IF($C4098="","",IF(AND($C4098=Party_Statement!$C$5,$B4098&gt;=Party_Statement!$C$6,$B4098&lt;=Party_Statement!$E$6),SUMPRODUCT(($C$3:$C4098=Party_Statement!$C$5)*($B$3:$B4098&gt;=Party_Statement!$C$6)*($B$3:$B4098&lt;=Party_Statement!$E$6)),""))</f>
        <v/>
      </c>
    </row>
    <row r="4099" spans="1:11" s="64" customFormat="1" x14ac:dyDescent="0.2">
      <c r="A4099" s="196">
        <f>Sales_Entry!A4099</f>
        <v>0</v>
      </c>
      <c r="B4099" s="197">
        <f>Sales_Entry!B4099</f>
        <v>0</v>
      </c>
      <c r="C4099" s="198">
        <f>Sales_Entry!D4099</f>
        <v>0</v>
      </c>
      <c r="D4099" s="198" t="s">
        <v>1388</v>
      </c>
      <c r="E4099" s="198">
        <f>Sales_Entry!C4099</f>
        <v>0</v>
      </c>
      <c r="F4099" s="198">
        <f>Sales_Entry!E4099</f>
        <v>0</v>
      </c>
      <c r="G4099" s="199">
        <f>N(Sales_Entry!J4099)</f>
        <v>0</v>
      </c>
      <c r="H4099" s="199">
        <v>0</v>
      </c>
      <c r="I4099" s="199">
        <f t="shared" si="63"/>
        <v>0</v>
      </c>
      <c r="J4099" s="202"/>
      <c r="K4099" s="200" t="str" cm="1">
        <f t="array" ref="K4099">IF($C4099="","",IF(AND($C4099=Party_Statement!$C$5,$B4099&gt;=Party_Statement!$C$6,$B4099&lt;=Party_Statement!$E$6),SUMPRODUCT(($C$3:$C4099=Party_Statement!$C$5)*($B$3:$B4099&gt;=Party_Statement!$C$6)*($B$3:$B4099&lt;=Party_Statement!$E$6)),""))</f>
        <v/>
      </c>
    </row>
    <row r="4100" spans="1:11" s="64" customFormat="1" x14ac:dyDescent="0.2">
      <c r="A4100" s="196">
        <f>Sales_Entry!A4100</f>
        <v>0</v>
      </c>
      <c r="B4100" s="197">
        <f>Sales_Entry!B4100</f>
        <v>0</v>
      </c>
      <c r="C4100" s="198">
        <f>Sales_Entry!D4100</f>
        <v>0</v>
      </c>
      <c r="D4100" s="198" t="s">
        <v>1388</v>
      </c>
      <c r="E4100" s="198">
        <f>Sales_Entry!C4100</f>
        <v>0</v>
      </c>
      <c r="F4100" s="198">
        <f>Sales_Entry!E4100</f>
        <v>0</v>
      </c>
      <c r="G4100" s="199">
        <f>N(Sales_Entry!J4100)</f>
        <v>0</v>
      </c>
      <c r="H4100" s="199">
        <v>0</v>
      </c>
      <c r="I4100" s="199">
        <f t="shared" ref="I4100:I4163" si="64">IF($C4100="","",$G4100-$H4100)</f>
        <v>0</v>
      </c>
      <c r="J4100" s="202"/>
      <c r="K4100" s="200" t="str" cm="1">
        <f t="array" ref="K4100">IF($C4100="","",IF(AND($C4100=Party_Statement!$C$5,$B4100&gt;=Party_Statement!$C$6,$B4100&lt;=Party_Statement!$E$6),SUMPRODUCT(($C$3:$C4100=Party_Statement!$C$5)*($B$3:$B4100&gt;=Party_Statement!$C$6)*($B$3:$B4100&lt;=Party_Statement!$E$6)),""))</f>
        <v/>
      </c>
    </row>
    <row r="4101" spans="1:11" s="64" customFormat="1" x14ac:dyDescent="0.2">
      <c r="A4101" s="196">
        <f>Sales_Entry!A4101</f>
        <v>0</v>
      </c>
      <c r="B4101" s="197">
        <f>Sales_Entry!B4101</f>
        <v>0</v>
      </c>
      <c r="C4101" s="198">
        <f>Sales_Entry!D4101</f>
        <v>0</v>
      </c>
      <c r="D4101" s="198" t="s">
        <v>1388</v>
      </c>
      <c r="E4101" s="198">
        <f>Sales_Entry!C4101</f>
        <v>0</v>
      </c>
      <c r="F4101" s="198">
        <f>Sales_Entry!E4101</f>
        <v>0</v>
      </c>
      <c r="G4101" s="199">
        <f>N(Sales_Entry!J4101)</f>
        <v>0</v>
      </c>
      <c r="H4101" s="199">
        <v>0</v>
      </c>
      <c r="I4101" s="199">
        <f t="shared" si="64"/>
        <v>0</v>
      </c>
      <c r="J4101" s="202"/>
      <c r="K4101" s="200" t="str" cm="1">
        <f t="array" ref="K4101">IF($C4101="","",IF(AND($C4101=Party_Statement!$C$5,$B4101&gt;=Party_Statement!$C$6,$B4101&lt;=Party_Statement!$E$6),SUMPRODUCT(($C$3:$C4101=Party_Statement!$C$5)*($B$3:$B4101&gt;=Party_Statement!$C$6)*($B$3:$B4101&lt;=Party_Statement!$E$6)),""))</f>
        <v/>
      </c>
    </row>
    <row r="4102" spans="1:11" s="64" customFormat="1" x14ac:dyDescent="0.2">
      <c r="A4102" s="196">
        <f>Sales_Entry!A4102</f>
        <v>0</v>
      </c>
      <c r="B4102" s="197">
        <f>Sales_Entry!B4102</f>
        <v>0</v>
      </c>
      <c r="C4102" s="198">
        <f>Sales_Entry!D4102</f>
        <v>0</v>
      </c>
      <c r="D4102" s="198" t="s">
        <v>1388</v>
      </c>
      <c r="E4102" s="198">
        <f>Sales_Entry!C4102</f>
        <v>0</v>
      </c>
      <c r="F4102" s="198">
        <f>Sales_Entry!E4102</f>
        <v>0</v>
      </c>
      <c r="G4102" s="199">
        <f>N(Sales_Entry!J4102)</f>
        <v>0</v>
      </c>
      <c r="H4102" s="199">
        <v>0</v>
      </c>
      <c r="I4102" s="199">
        <f t="shared" si="64"/>
        <v>0</v>
      </c>
      <c r="J4102" s="202"/>
      <c r="K4102" s="200" t="str" cm="1">
        <f t="array" ref="K4102">IF($C4102="","",IF(AND($C4102=Party_Statement!$C$5,$B4102&gt;=Party_Statement!$C$6,$B4102&lt;=Party_Statement!$E$6),SUMPRODUCT(($C$3:$C4102=Party_Statement!$C$5)*($B$3:$B4102&gt;=Party_Statement!$C$6)*($B$3:$B4102&lt;=Party_Statement!$E$6)),""))</f>
        <v/>
      </c>
    </row>
    <row r="4103" spans="1:11" s="64" customFormat="1" x14ac:dyDescent="0.2">
      <c r="A4103" s="196">
        <f>Sales_Entry!A4103</f>
        <v>0</v>
      </c>
      <c r="B4103" s="197">
        <f>Sales_Entry!B4103</f>
        <v>0</v>
      </c>
      <c r="C4103" s="198">
        <f>Sales_Entry!D4103</f>
        <v>0</v>
      </c>
      <c r="D4103" s="198" t="s">
        <v>1388</v>
      </c>
      <c r="E4103" s="198">
        <f>Sales_Entry!C4103</f>
        <v>0</v>
      </c>
      <c r="F4103" s="198">
        <f>Sales_Entry!E4103</f>
        <v>0</v>
      </c>
      <c r="G4103" s="199">
        <f>N(Sales_Entry!J4103)</f>
        <v>0</v>
      </c>
      <c r="H4103" s="199">
        <v>0</v>
      </c>
      <c r="I4103" s="199">
        <f t="shared" si="64"/>
        <v>0</v>
      </c>
      <c r="J4103" s="202"/>
      <c r="K4103" s="200" t="str" cm="1">
        <f t="array" ref="K4103">IF($C4103="","",IF(AND($C4103=Party_Statement!$C$5,$B4103&gt;=Party_Statement!$C$6,$B4103&lt;=Party_Statement!$E$6),SUMPRODUCT(($C$3:$C4103=Party_Statement!$C$5)*($B$3:$B4103&gt;=Party_Statement!$C$6)*($B$3:$B4103&lt;=Party_Statement!$E$6)),""))</f>
        <v/>
      </c>
    </row>
    <row r="4104" spans="1:11" s="64" customFormat="1" x14ac:dyDescent="0.2">
      <c r="A4104" s="196">
        <f>Sales_Entry!A4104</f>
        <v>0</v>
      </c>
      <c r="B4104" s="197">
        <f>Sales_Entry!B4104</f>
        <v>0</v>
      </c>
      <c r="C4104" s="198">
        <f>Sales_Entry!D4104</f>
        <v>0</v>
      </c>
      <c r="D4104" s="198" t="s">
        <v>1388</v>
      </c>
      <c r="E4104" s="198">
        <f>Sales_Entry!C4104</f>
        <v>0</v>
      </c>
      <c r="F4104" s="198">
        <f>Sales_Entry!E4104</f>
        <v>0</v>
      </c>
      <c r="G4104" s="199">
        <f>N(Sales_Entry!J4104)</f>
        <v>0</v>
      </c>
      <c r="H4104" s="199">
        <v>0</v>
      </c>
      <c r="I4104" s="199">
        <f t="shared" si="64"/>
        <v>0</v>
      </c>
      <c r="J4104" s="202"/>
      <c r="K4104" s="200" t="str" cm="1">
        <f t="array" ref="K4104">IF($C4104="","",IF(AND($C4104=Party_Statement!$C$5,$B4104&gt;=Party_Statement!$C$6,$B4104&lt;=Party_Statement!$E$6),SUMPRODUCT(($C$3:$C4104=Party_Statement!$C$5)*($B$3:$B4104&gt;=Party_Statement!$C$6)*($B$3:$B4104&lt;=Party_Statement!$E$6)),""))</f>
        <v/>
      </c>
    </row>
    <row r="4105" spans="1:11" s="64" customFormat="1" x14ac:dyDescent="0.2">
      <c r="A4105" s="196">
        <f>Sales_Entry!A4105</f>
        <v>0</v>
      </c>
      <c r="B4105" s="197">
        <f>Sales_Entry!B4105</f>
        <v>0</v>
      </c>
      <c r="C4105" s="198">
        <f>Sales_Entry!D4105</f>
        <v>0</v>
      </c>
      <c r="D4105" s="198" t="s">
        <v>1388</v>
      </c>
      <c r="E4105" s="198">
        <f>Sales_Entry!C4105</f>
        <v>0</v>
      </c>
      <c r="F4105" s="198">
        <f>Sales_Entry!E4105</f>
        <v>0</v>
      </c>
      <c r="G4105" s="199">
        <f>N(Sales_Entry!J4105)</f>
        <v>0</v>
      </c>
      <c r="H4105" s="199">
        <v>0</v>
      </c>
      <c r="I4105" s="199">
        <f t="shared" si="64"/>
        <v>0</v>
      </c>
      <c r="J4105" s="202"/>
      <c r="K4105" s="200" t="str" cm="1">
        <f t="array" ref="K4105">IF($C4105="","",IF(AND($C4105=Party_Statement!$C$5,$B4105&gt;=Party_Statement!$C$6,$B4105&lt;=Party_Statement!$E$6),SUMPRODUCT(($C$3:$C4105=Party_Statement!$C$5)*($B$3:$B4105&gt;=Party_Statement!$C$6)*($B$3:$B4105&lt;=Party_Statement!$E$6)),""))</f>
        <v/>
      </c>
    </row>
    <row r="4106" spans="1:11" s="64" customFormat="1" x14ac:dyDescent="0.2">
      <c r="A4106" s="196">
        <f>Sales_Entry!A4106</f>
        <v>0</v>
      </c>
      <c r="B4106" s="197">
        <f>Sales_Entry!B4106</f>
        <v>0</v>
      </c>
      <c r="C4106" s="198">
        <f>Sales_Entry!D4106</f>
        <v>0</v>
      </c>
      <c r="D4106" s="198" t="s">
        <v>1388</v>
      </c>
      <c r="E4106" s="198">
        <f>Sales_Entry!C4106</f>
        <v>0</v>
      </c>
      <c r="F4106" s="198">
        <f>Sales_Entry!E4106</f>
        <v>0</v>
      </c>
      <c r="G4106" s="199">
        <f>N(Sales_Entry!J4106)</f>
        <v>0</v>
      </c>
      <c r="H4106" s="199">
        <v>0</v>
      </c>
      <c r="I4106" s="199">
        <f t="shared" si="64"/>
        <v>0</v>
      </c>
      <c r="J4106" s="202"/>
      <c r="K4106" s="200" t="str" cm="1">
        <f t="array" ref="K4106">IF($C4106="","",IF(AND($C4106=Party_Statement!$C$5,$B4106&gt;=Party_Statement!$C$6,$B4106&lt;=Party_Statement!$E$6),SUMPRODUCT(($C$3:$C4106=Party_Statement!$C$5)*($B$3:$B4106&gt;=Party_Statement!$C$6)*($B$3:$B4106&lt;=Party_Statement!$E$6)),""))</f>
        <v/>
      </c>
    </row>
    <row r="4107" spans="1:11" s="64" customFormat="1" x14ac:dyDescent="0.2">
      <c r="A4107" s="196">
        <f>Sales_Entry!A4107</f>
        <v>0</v>
      </c>
      <c r="B4107" s="197">
        <f>Sales_Entry!B4107</f>
        <v>0</v>
      </c>
      <c r="C4107" s="198">
        <f>Sales_Entry!D4107</f>
        <v>0</v>
      </c>
      <c r="D4107" s="198" t="s">
        <v>1388</v>
      </c>
      <c r="E4107" s="198">
        <f>Sales_Entry!C4107</f>
        <v>0</v>
      </c>
      <c r="F4107" s="198">
        <f>Sales_Entry!E4107</f>
        <v>0</v>
      </c>
      <c r="G4107" s="199">
        <f>N(Sales_Entry!J4107)</f>
        <v>0</v>
      </c>
      <c r="H4107" s="199">
        <v>0</v>
      </c>
      <c r="I4107" s="199">
        <f t="shared" si="64"/>
        <v>0</v>
      </c>
      <c r="J4107" s="202"/>
      <c r="K4107" s="200" t="str" cm="1">
        <f t="array" ref="K4107">IF($C4107="","",IF(AND($C4107=Party_Statement!$C$5,$B4107&gt;=Party_Statement!$C$6,$B4107&lt;=Party_Statement!$E$6),SUMPRODUCT(($C$3:$C4107=Party_Statement!$C$5)*($B$3:$B4107&gt;=Party_Statement!$C$6)*($B$3:$B4107&lt;=Party_Statement!$E$6)),""))</f>
        <v/>
      </c>
    </row>
    <row r="4108" spans="1:11" s="64" customFormat="1" x14ac:dyDescent="0.2">
      <c r="A4108" s="196">
        <f>Sales_Entry!A4108</f>
        <v>0</v>
      </c>
      <c r="B4108" s="197">
        <f>Sales_Entry!B4108</f>
        <v>0</v>
      </c>
      <c r="C4108" s="198">
        <f>Sales_Entry!D4108</f>
        <v>0</v>
      </c>
      <c r="D4108" s="198" t="s">
        <v>1388</v>
      </c>
      <c r="E4108" s="198">
        <f>Sales_Entry!C4108</f>
        <v>0</v>
      </c>
      <c r="F4108" s="198">
        <f>Sales_Entry!E4108</f>
        <v>0</v>
      </c>
      <c r="G4108" s="199">
        <f>N(Sales_Entry!J4108)</f>
        <v>0</v>
      </c>
      <c r="H4108" s="199">
        <v>0</v>
      </c>
      <c r="I4108" s="199">
        <f t="shared" si="64"/>
        <v>0</v>
      </c>
      <c r="J4108" s="202"/>
      <c r="K4108" s="200" t="str" cm="1">
        <f t="array" ref="K4108">IF($C4108="","",IF(AND($C4108=Party_Statement!$C$5,$B4108&gt;=Party_Statement!$C$6,$B4108&lt;=Party_Statement!$E$6),SUMPRODUCT(($C$3:$C4108=Party_Statement!$C$5)*($B$3:$B4108&gt;=Party_Statement!$C$6)*($B$3:$B4108&lt;=Party_Statement!$E$6)),""))</f>
        <v/>
      </c>
    </row>
    <row r="4109" spans="1:11" s="64" customFormat="1" x14ac:dyDescent="0.2">
      <c r="A4109" s="196">
        <f>Sales_Entry!A4109</f>
        <v>0</v>
      </c>
      <c r="B4109" s="197">
        <f>Sales_Entry!B4109</f>
        <v>0</v>
      </c>
      <c r="C4109" s="198">
        <f>Sales_Entry!D4109</f>
        <v>0</v>
      </c>
      <c r="D4109" s="198" t="s">
        <v>1388</v>
      </c>
      <c r="E4109" s="198">
        <f>Sales_Entry!C4109</f>
        <v>0</v>
      </c>
      <c r="F4109" s="198">
        <f>Sales_Entry!E4109</f>
        <v>0</v>
      </c>
      <c r="G4109" s="199">
        <f>N(Sales_Entry!J4109)</f>
        <v>0</v>
      </c>
      <c r="H4109" s="199">
        <v>0</v>
      </c>
      <c r="I4109" s="199">
        <f t="shared" si="64"/>
        <v>0</v>
      </c>
      <c r="J4109" s="202"/>
      <c r="K4109" s="200" t="str" cm="1">
        <f t="array" ref="K4109">IF($C4109="","",IF(AND($C4109=Party_Statement!$C$5,$B4109&gt;=Party_Statement!$C$6,$B4109&lt;=Party_Statement!$E$6),SUMPRODUCT(($C$3:$C4109=Party_Statement!$C$5)*($B$3:$B4109&gt;=Party_Statement!$C$6)*($B$3:$B4109&lt;=Party_Statement!$E$6)),""))</f>
        <v/>
      </c>
    </row>
    <row r="4110" spans="1:11" s="64" customFormat="1" x14ac:dyDescent="0.2">
      <c r="A4110" s="196">
        <f>Sales_Entry!A4110</f>
        <v>0</v>
      </c>
      <c r="B4110" s="197">
        <f>Sales_Entry!B4110</f>
        <v>0</v>
      </c>
      <c r="C4110" s="198">
        <f>Sales_Entry!D4110</f>
        <v>0</v>
      </c>
      <c r="D4110" s="198" t="s">
        <v>1388</v>
      </c>
      <c r="E4110" s="198">
        <f>Sales_Entry!C4110</f>
        <v>0</v>
      </c>
      <c r="F4110" s="198">
        <f>Sales_Entry!E4110</f>
        <v>0</v>
      </c>
      <c r="G4110" s="199">
        <f>N(Sales_Entry!J4110)</f>
        <v>0</v>
      </c>
      <c r="H4110" s="199">
        <v>0</v>
      </c>
      <c r="I4110" s="199">
        <f t="shared" si="64"/>
        <v>0</v>
      </c>
      <c r="J4110" s="202"/>
      <c r="K4110" s="200" t="str" cm="1">
        <f t="array" ref="K4110">IF($C4110="","",IF(AND($C4110=Party_Statement!$C$5,$B4110&gt;=Party_Statement!$C$6,$B4110&lt;=Party_Statement!$E$6),SUMPRODUCT(($C$3:$C4110=Party_Statement!$C$5)*($B$3:$B4110&gt;=Party_Statement!$C$6)*($B$3:$B4110&lt;=Party_Statement!$E$6)),""))</f>
        <v/>
      </c>
    </row>
    <row r="4111" spans="1:11" s="64" customFormat="1" x14ac:dyDescent="0.2">
      <c r="A4111" s="196">
        <f>Sales_Entry!A4111</f>
        <v>0</v>
      </c>
      <c r="B4111" s="197">
        <f>Sales_Entry!B4111</f>
        <v>0</v>
      </c>
      <c r="C4111" s="198">
        <f>Sales_Entry!D4111</f>
        <v>0</v>
      </c>
      <c r="D4111" s="198" t="s">
        <v>1388</v>
      </c>
      <c r="E4111" s="198">
        <f>Sales_Entry!C4111</f>
        <v>0</v>
      </c>
      <c r="F4111" s="198">
        <f>Sales_Entry!E4111</f>
        <v>0</v>
      </c>
      <c r="G4111" s="199">
        <f>N(Sales_Entry!J4111)</f>
        <v>0</v>
      </c>
      <c r="H4111" s="199">
        <v>0</v>
      </c>
      <c r="I4111" s="199">
        <f t="shared" si="64"/>
        <v>0</v>
      </c>
      <c r="J4111" s="202"/>
      <c r="K4111" s="200" t="str" cm="1">
        <f t="array" ref="K4111">IF($C4111="","",IF(AND($C4111=Party_Statement!$C$5,$B4111&gt;=Party_Statement!$C$6,$B4111&lt;=Party_Statement!$E$6),SUMPRODUCT(($C$3:$C4111=Party_Statement!$C$5)*($B$3:$B4111&gt;=Party_Statement!$C$6)*($B$3:$B4111&lt;=Party_Statement!$E$6)),""))</f>
        <v/>
      </c>
    </row>
    <row r="4112" spans="1:11" s="64" customFormat="1" x14ac:dyDescent="0.2">
      <c r="A4112" s="196">
        <f>Sales_Entry!A4112</f>
        <v>0</v>
      </c>
      <c r="B4112" s="197">
        <f>Sales_Entry!B4112</f>
        <v>0</v>
      </c>
      <c r="C4112" s="198">
        <f>Sales_Entry!D4112</f>
        <v>0</v>
      </c>
      <c r="D4112" s="198" t="s">
        <v>1388</v>
      </c>
      <c r="E4112" s="198">
        <f>Sales_Entry!C4112</f>
        <v>0</v>
      </c>
      <c r="F4112" s="198">
        <f>Sales_Entry!E4112</f>
        <v>0</v>
      </c>
      <c r="G4112" s="199">
        <f>N(Sales_Entry!J4112)</f>
        <v>0</v>
      </c>
      <c r="H4112" s="199">
        <v>0</v>
      </c>
      <c r="I4112" s="199">
        <f t="shared" si="64"/>
        <v>0</v>
      </c>
      <c r="J4112" s="202"/>
      <c r="K4112" s="200" t="str" cm="1">
        <f t="array" ref="K4112">IF($C4112="","",IF(AND($C4112=Party_Statement!$C$5,$B4112&gt;=Party_Statement!$C$6,$B4112&lt;=Party_Statement!$E$6),SUMPRODUCT(($C$3:$C4112=Party_Statement!$C$5)*($B$3:$B4112&gt;=Party_Statement!$C$6)*($B$3:$B4112&lt;=Party_Statement!$E$6)),""))</f>
        <v/>
      </c>
    </row>
    <row r="4113" spans="1:11" s="64" customFormat="1" x14ac:dyDescent="0.2">
      <c r="A4113" s="196">
        <f>Sales_Entry!A4113</f>
        <v>0</v>
      </c>
      <c r="B4113" s="197">
        <f>Sales_Entry!B4113</f>
        <v>0</v>
      </c>
      <c r="C4113" s="198">
        <f>Sales_Entry!D4113</f>
        <v>0</v>
      </c>
      <c r="D4113" s="198" t="s">
        <v>1388</v>
      </c>
      <c r="E4113" s="198">
        <f>Sales_Entry!C4113</f>
        <v>0</v>
      </c>
      <c r="F4113" s="198">
        <f>Sales_Entry!E4113</f>
        <v>0</v>
      </c>
      <c r="G4113" s="199">
        <f>N(Sales_Entry!J4113)</f>
        <v>0</v>
      </c>
      <c r="H4113" s="199">
        <v>0</v>
      </c>
      <c r="I4113" s="199">
        <f t="shared" si="64"/>
        <v>0</v>
      </c>
      <c r="J4113" s="202"/>
      <c r="K4113" s="200" t="str" cm="1">
        <f t="array" ref="K4113">IF($C4113="","",IF(AND($C4113=Party_Statement!$C$5,$B4113&gt;=Party_Statement!$C$6,$B4113&lt;=Party_Statement!$E$6),SUMPRODUCT(($C$3:$C4113=Party_Statement!$C$5)*($B$3:$B4113&gt;=Party_Statement!$C$6)*($B$3:$B4113&lt;=Party_Statement!$E$6)),""))</f>
        <v/>
      </c>
    </row>
    <row r="4114" spans="1:11" s="64" customFormat="1" x14ac:dyDescent="0.2">
      <c r="A4114" s="196">
        <f>Sales_Entry!A4114</f>
        <v>0</v>
      </c>
      <c r="B4114" s="197">
        <f>Sales_Entry!B4114</f>
        <v>0</v>
      </c>
      <c r="C4114" s="198">
        <f>Sales_Entry!D4114</f>
        <v>0</v>
      </c>
      <c r="D4114" s="198" t="s">
        <v>1388</v>
      </c>
      <c r="E4114" s="198">
        <f>Sales_Entry!C4114</f>
        <v>0</v>
      </c>
      <c r="F4114" s="198">
        <f>Sales_Entry!E4114</f>
        <v>0</v>
      </c>
      <c r="G4114" s="199">
        <f>N(Sales_Entry!J4114)</f>
        <v>0</v>
      </c>
      <c r="H4114" s="199">
        <v>0</v>
      </c>
      <c r="I4114" s="199">
        <f t="shared" si="64"/>
        <v>0</v>
      </c>
      <c r="J4114" s="202"/>
      <c r="K4114" s="200" t="str" cm="1">
        <f t="array" ref="K4114">IF($C4114="","",IF(AND($C4114=Party_Statement!$C$5,$B4114&gt;=Party_Statement!$C$6,$B4114&lt;=Party_Statement!$E$6),SUMPRODUCT(($C$3:$C4114=Party_Statement!$C$5)*($B$3:$B4114&gt;=Party_Statement!$C$6)*($B$3:$B4114&lt;=Party_Statement!$E$6)),""))</f>
        <v/>
      </c>
    </row>
    <row r="4115" spans="1:11" s="64" customFormat="1" x14ac:dyDescent="0.2">
      <c r="A4115" s="196">
        <f>Sales_Entry!A4115</f>
        <v>0</v>
      </c>
      <c r="B4115" s="197">
        <f>Sales_Entry!B4115</f>
        <v>0</v>
      </c>
      <c r="C4115" s="198">
        <f>Sales_Entry!D4115</f>
        <v>0</v>
      </c>
      <c r="D4115" s="198" t="s">
        <v>1388</v>
      </c>
      <c r="E4115" s="198">
        <f>Sales_Entry!C4115</f>
        <v>0</v>
      </c>
      <c r="F4115" s="198">
        <f>Sales_Entry!E4115</f>
        <v>0</v>
      </c>
      <c r="G4115" s="199">
        <f>N(Sales_Entry!J4115)</f>
        <v>0</v>
      </c>
      <c r="H4115" s="199">
        <v>0</v>
      </c>
      <c r="I4115" s="199">
        <f t="shared" si="64"/>
        <v>0</v>
      </c>
      <c r="J4115" s="202"/>
      <c r="K4115" s="200" t="str" cm="1">
        <f t="array" ref="K4115">IF($C4115="","",IF(AND($C4115=Party_Statement!$C$5,$B4115&gt;=Party_Statement!$C$6,$B4115&lt;=Party_Statement!$E$6),SUMPRODUCT(($C$3:$C4115=Party_Statement!$C$5)*($B$3:$B4115&gt;=Party_Statement!$C$6)*($B$3:$B4115&lt;=Party_Statement!$E$6)),""))</f>
        <v/>
      </c>
    </row>
    <row r="4116" spans="1:11" s="64" customFormat="1" x14ac:dyDescent="0.2">
      <c r="A4116" s="196">
        <f>Sales_Entry!A4116</f>
        <v>0</v>
      </c>
      <c r="B4116" s="197">
        <f>Sales_Entry!B4116</f>
        <v>0</v>
      </c>
      <c r="C4116" s="198">
        <f>Sales_Entry!D4116</f>
        <v>0</v>
      </c>
      <c r="D4116" s="198" t="s">
        <v>1388</v>
      </c>
      <c r="E4116" s="198">
        <f>Sales_Entry!C4116</f>
        <v>0</v>
      </c>
      <c r="F4116" s="198">
        <f>Sales_Entry!E4116</f>
        <v>0</v>
      </c>
      <c r="G4116" s="199">
        <f>N(Sales_Entry!J4116)</f>
        <v>0</v>
      </c>
      <c r="H4116" s="199">
        <v>0</v>
      </c>
      <c r="I4116" s="199">
        <f t="shared" si="64"/>
        <v>0</v>
      </c>
      <c r="J4116" s="202"/>
      <c r="K4116" s="200" t="str" cm="1">
        <f t="array" ref="K4116">IF($C4116="","",IF(AND($C4116=Party_Statement!$C$5,$B4116&gt;=Party_Statement!$C$6,$B4116&lt;=Party_Statement!$E$6),SUMPRODUCT(($C$3:$C4116=Party_Statement!$C$5)*($B$3:$B4116&gt;=Party_Statement!$C$6)*($B$3:$B4116&lt;=Party_Statement!$E$6)),""))</f>
        <v/>
      </c>
    </row>
    <row r="4117" spans="1:11" s="64" customFormat="1" x14ac:dyDescent="0.2">
      <c r="A4117" s="196">
        <f>Sales_Entry!A4117</f>
        <v>0</v>
      </c>
      <c r="B4117" s="197">
        <f>Sales_Entry!B4117</f>
        <v>0</v>
      </c>
      <c r="C4117" s="198">
        <f>Sales_Entry!D4117</f>
        <v>0</v>
      </c>
      <c r="D4117" s="198" t="s">
        <v>1388</v>
      </c>
      <c r="E4117" s="198">
        <f>Sales_Entry!C4117</f>
        <v>0</v>
      </c>
      <c r="F4117" s="198">
        <f>Sales_Entry!E4117</f>
        <v>0</v>
      </c>
      <c r="G4117" s="199">
        <f>N(Sales_Entry!J4117)</f>
        <v>0</v>
      </c>
      <c r="H4117" s="199">
        <v>0</v>
      </c>
      <c r="I4117" s="199">
        <f t="shared" si="64"/>
        <v>0</v>
      </c>
      <c r="J4117" s="202"/>
      <c r="K4117" s="200" t="str" cm="1">
        <f t="array" ref="K4117">IF($C4117="","",IF(AND($C4117=Party_Statement!$C$5,$B4117&gt;=Party_Statement!$C$6,$B4117&lt;=Party_Statement!$E$6),SUMPRODUCT(($C$3:$C4117=Party_Statement!$C$5)*($B$3:$B4117&gt;=Party_Statement!$C$6)*($B$3:$B4117&lt;=Party_Statement!$E$6)),""))</f>
        <v/>
      </c>
    </row>
    <row r="4118" spans="1:11" s="64" customFormat="1" x14ac:dyDescent="0.2">
      <c r="A4118" s="196">
        <f>Sales_Entry!A4118</f>
        <v>0</v>
      </c>
      <c r="B4118" s="197">
        <f>Sales_Entry!B4118</f>
        <v>0</v>
      </c>
      <c r="C4118" s="198">
        <f>Sales_Entry!D4118</f>
        <v>0</v>
      </c>
      <c r="D4118" s="198" t="s">
        <v>1388</v>
      </c>
      <c r="E4118" s="198">
        <f>Sales_Entry!C4118</f>
        <v>0</v>
      </c>
      <c r="F4118" s="198">
        <f>Sales_Entry!E4118</f>
        <v>0</v>
      </c>
      <c r="G4118" s="199">
        <f>N(Sales_Entry!J4118)</f>
        <v>0</v>
      </c>
      <c r="H4118" s="199">
        <v>0</v>
      </c>
      <c r="I4118" s="199">
        <f t="shared" si="64"/>
        <v>0</v>
      </c>
      <c r="J4118" s="202"/>
      <c r="K4118" s="200" t="str" cm="1">
        <f t="array" ref="K4118">IF($C4118="","",IF(AND($C4118=Party_Statement!$C$5,$B4118&gt;=Party_Statement!$C$6,$B4118&lt;=Party_Statement!$E$6),SUMPRODUCT(($C$3:$C4118=Party_Statement!$C$5)*($B$3:$B4118&gt;=Party_Statement!$C$6)*($B$3:$B4118&lt;=Party_Statement!$E$6)),""))</f>
        <v/>
      </c>
    </row>
    <row r="4119" spans="1:11" s="64" customFormat="1" x14ac:dyDescent="0.2">
      <c r="A4119" s="196">
        <f>Sales_Entry!A4119</f>
        <v>0</v>
      </c>
      <c r="B4119" s="197">
        <f>Sales_Entry!B4119</f>
        <v>0</v>
      </c>
      <c r="C4119" s="198">
        <f>Sales_Entry!D4119</f>
        <v>0</v>
      </c>
      <c r="D4119" s="198" t="s">
        <v>1388</v>
      </c>
      <c r="E4119" s="198">
        <f>Sales_Entry!C4119</f>
        <v>0</v>
      </c>
      <c r="F4119" s="198">
        <f>Sales_Entry!E4119</f>
        <v>0</v>
      </c>
      <c r="G4119" s="199">
        <f>N(Sales_Entry!J4119)</f>
        <v>0</v>
      </c>
      <c r="H4119" s="199">
        <v>0</v>
      </c>
      <c r="I4119" s="199">
        <f t="shared" si="64"/>
        <v>0</v>
      </c>
      <c r="J4119" s="202"/>
      <c r="K4119" s="200" t="str" cm="1">
        <f t="array" ref="K4119">IF($C4119="","",IF(AND($C4119=Party_Statement!$C$5,$B4119&gt;=Party_Statement!$C$6,$B4119&lt;=Party_Statement!$E$6),SUMPRODUCT(($C$3:$C4119=Party_Statement!$C$5)*($B$3:$B4119&gt;=Party_Statement!$C$6)*($B$3:$B4119&lt;=Party_Statement!$E$6)),""))</f>
        <v/>
      </c>
    </row>
    <row r="4120" spans="1:11" s="64" customFormat="1" x14ac:dyDescent="0.2">
      <c r="A4120" s="196">
        <f>Sales_Entry!A4120</f>
        <v>0</v>
      </c>
      <c r="B4120" s="197">
        <f>Sales_Entry!B4120</f>
        <v>0</v>
      </c>
      <c r="C4120" s="198">
        <f>Sales_Entry!D4120</f>
        <v>0</v>
      </c>
      <c r="D4120" s="198" t="s">
        <v>1388</v>
      </c>
      <c r="E4120" s="198">
        <f>Sales_Entry!C4120</f>
        <v>0</v>
      </c>
      <c r="F4120" s="198">
        <f>Sales_Entry!E4120</f>
        <v>0</v>
      </c>
      <c r="G4120" s="199">
        <f>N(Sales_Entry!J4120)</f>
        <v>0</v>
      </c>
      <c r="H4120" s="199">
        <v>0</v>
      </c>
      <c r="I4120" s="199">
        <f t="shared" si="64"/>
        <v>0</v>
      </c>
      <c r="J4120" s="202"/>
      <c r="K4120" s="200" t="str" cm="1">
        <f t="array" ref="K4120">IF($C4120="","",IF(AND($C4120=Party_Statement!$C$5,$B4120&gt;=Party_Statement!$C$6,$B4120&lt;=Party_Statement!$E$6),SUMPRODUCT(($C$3:$C4120=Party_Statement!$C$5)*($B$3:$B4120&gt;=Party_Statement!$C$6)*($B$3:$B4120&lt;=Party_Statement!$E$6)),""))</f>
        <v/>
      </c>
    </row>
    <row r="4121" spans="1:11" s="64" customFormat="1" x14ac:dyDescent="0.2">
      <c r="A4121" s="196">
        <f>Sales_Entry!A4121</f>
        <v>0</v>
      </c>
      <c r="B4121" s="197">
        <f>Sales_Entry!B4121</f>
        <v>0</v>
      </c>
      <c r="C4121" s="198">
        <f>Sales_Entry!D4121</f>
        <v>0</v>
      </c>
      <c r="D4121" s="198" t="s">
        <v>1388</v>
      </c>
      <c r="E4121" s="198">
        <f>Sales_Entry!C4121</f>
        <v>0</v>
      </c>
      <c r="F4121" s="198">
        <f>Sales_Entry!E4121</f>
        <v>0</v>
      </c>
      <c r="G4121" s="199">
        <f>N(Sales_Entry!J4121)</f>
        <v>0</v>
      </c>
      <c r="H4121" s="199">
        <v>0</v>
      </c>
      <c r="I4121" s="199">
        <f t="shared" si="64"/>
        <v>0</v>
      </c>
      <c r="J4121" s="202"/>
      <c r="K4121" s="200" t="str" cm="1">
        <f t="array" ref="K4121">IF($C4121="","",IF(AND($C4121=Party_Statement!$C$5,$B4121&gt;=Party_Statement!$C$6,$B4121&lt;=Party_Statement!$E$6),SUMPRODUCT(($C$3:$C4121=Party_Statement!$C$5)*($B$3:$B4121&gt;=Party_Statement!$C$6)*($B$3:$B4121&lt;=Party_Statement!$E$6)),""))</f>
        <v/>
      </c>
    </row>
    <row r="4122" spans="1:11" s="64" customFormat="1" x14ac:dyDescent="0.2">
      <c r="A4122" s="196">
        <f>Sales_Entry!A4122</f>
        <v>0</v>
      </c>
      <c r="B4122" s="197">
        <f>Sales_Entry!B4122</f>
        <v>0</v>
      </c>
      <c r="C4122" s="198">
        <f>Sales_Entry!D4122</f>
        <v>0</v>
      </c>
      <c r="D4122" s="198" t="s">
        <v>1388</v>
      </c>
      <c r="E4122" s="198">
        <f>Sales_Entry!C4122</f>
        <v>0</v>
      </c>
      <c r="F4122" s="198">
        <f>Sales_Entry!E4122</f>
        <v>0</v>
      </c>
      <c r="G4122" s="199">
        <f>N(Sales_Entry!J4122)</f>
        <v>0</v>
      </c>
      <c r="H4122" s="199">
        <v>0</v>
      </c>
      <c r="I4122" s="199">
        <f t="shared" si="64"/>
        <v>0</v>
      </c>
      <c r="J4122" s="202"/>
      <c r="K4122" s="200" t="str" cm="1">
        <f t="array" ref="K4122">IF($C4122="","",IF(AND($C4122=Party_Statement!$C$5,$B4122&gt;=Party_Statement!$C$6,$B4122&lt;=Party_Statement!$E$6),SUMPRODUCT(($C$3:$C4122=Party_Statement!$C$5)*($B$3:$B4122&gt;=Party_Statement!$C$6)*($B$3:$B4122&lt;=Party_Statement!$E$6)),""))</f>
        <v/>
      </c>
    </row>
    <row r="4123" spans="1:11" s="64" customFormat="1" x14ac:dyDescent="0.2">
      <c r="A4123" s="196">
        <f>Sales_Entry!A4123</f>
        <v>0</v>
      </c>
      <c r="B4123" s="197">
        <f>Sales_Entry!B4123</f>
        <v>0</v>
      </c>
      <c r="C4123" s="198">
        <f>Sales_Entry!D4123</f>
        <v>0</v>
      </c>
      <c r="D4123" s="198" t="s">
        <v>1388</v>
      </c>
      <c r="E4123" s="198">
        <f>Sales_Entry!C4123</f>
        <v>0</v>
      </c>
      <c r="F4123" s="198">
        <f>Sales_Entry!E4123</f>
        <v>0</v>
      </c>
      <c r="G4123" s="199">
        <f>N(Sales_Entry!J4123)</f>
        <v>0</v>
      </c>
      <c r="H4123" s="199">
        <v>0</v>
      </c>
      <c r="I4123" s="199">
        <f t="shared" si="64"/>
        <v>0</v>
      </c>
      <c r="J4123" s="202"/>
      <c r="K4123" s="200" t="str" cm="1">
        <f t="array" ref="K4123">IF($C4123="","",IF(AND($C4123=Party_Statement!$C$5,$B4123&gt;=Party_Statement!$C$6,$B4123&lt;=Party_Statement!$E$6),SUMPRODUCT(($C$3:$C4123=Party_Statement!$C$5)*($B$3:$B4123&gt;=Party_Statement!$C$6)*($B$3:$B4123&lt;=Party_Statement!$E$6)),""))</f>
        <v/>
      </c>
    </row>
    <row r="4124" spans="1:11" s="64" customFormat="1" x14ac:dyDescent="0.2">
      <c r="A4124" s="196">
        <f>Sales_Entry!A4124</f>
        <v>0</v>
      </c>
      <c r="B4124" s="197">
        <f>Sales_Entry!B4124</f>
        <v>0</v>
      </c>
      <c r="C4124" s="198">
        <f>Sales_Entry!D4124</f>
        <v>0</v>
      </c>
      <c r="D4124" s="198" t="s">
        <v>1388</v>
      </c>
      <c r="E4124" s="198">
        <f>Sales_Entry!C4124</f>
        <v>0</v>
      </c>
      <c r="F4124" s="198">
        <f>Sales_Entry!E4124</f>
        <v>0</v>
      </c>
      <c r="G4124" s="199">
        <f>N(Sales_Entry!J4124)</f>
        <v>0</v>
      </c>
      <c r="H4124" s="199">
        <v>0</v>
      </c>
      <c r="I4124" s="199">
        <f t="shared" si="64"/>
        <v>0</v>
      </c>
      <c r="J4124" s="202"/>
      <c r="K4124" s="200" t="str" cm="1">
        <f t="array" ref="K4124">IF($C4124="","",IF(AND($C4124=Party_Statement!$C$5,$B4124&gt;=Party_Statement!$C$6,$B4124&lt;=Party_Statement!$E$6),SUMPRODUCT(($C$3:$C4124=Party_Statement!$C$5)*($B$3:$B4124&gt;=Party_Statement!$C$6)*($B$3:$B4124&lt;=Party_Statement!$E$6)),""))</f>
        <v/>
      </c>
    </row>
    <row r="4125" spans="1:11" s="64" customFormat="1" x14ac:dyDescent="0.2">
      <c r="A4125" s="196">
        <f>Sales_Entry!A4125</f>
        <v>0</v>
      </c>
      <c r="B4125" s="197">
        <f>Sales_Entry!B4125</f>
        <v>0</v>
      </c>
      <c r="C4125" s="198">
        <f>Sales_Entry!D4125</f>
        <v>0</v>
      </c>
      <c r="D4125" s="198" t="s">
        <v>1388</v>
      </c>
      <c r="E4125" s="198">
        <f>Sales_Entry!C4125</f>
        <v>0</v>
      </c>
      <c r="F4125" s="198">
        <f>Sales_Entry!E4125</f>
        <v>0</v>
      </c>
      <c r="G4125" s="199">
        <f>N(Sales_Entry!J4125)</f>
        <v>0</v>
      </c>
      <c r="H4125" s="199">
        <v>0</v>
      </c>
      <c r="I4125" s="199">
        <f t="shared" si="64"/>
        <v>0</v>
      </c>
      <c r="J4125" s="202"/>
      <c r="K4125" s="200" t="str" cm="1">
        <f t="array" ref="K4125">IF($C4125="","",IF(AND($C4125=Party_Statement!$C$5,$B4125&gt;=Party_Statement!$C$6,$B4125&lt;=Party_Statement!$E$6),SUMPRODUCT(($C$3:$C4125=Party_Statement!$C$5)*($B$3:$B4125&gt;=Party_Statement!$C$6)*($B$3:$B4125&lt;=Party_Statement!$E$6)),""))</f>
        <v/>
      </c>
    </row>
    <row r="4126" spans="1:11" s="64" customFormat="1" x14ac:dyDescent="0.2">
      <c r="A4126" s="196">
        <f>Sales_Entry!A4126</f>
        <v>0</v>
      </c>
      <c r="B4126" s="197">
        <f>Sales_Entry!B4126</f>
        <v>0</v>
      </c>
      <c r="C4126" s="198">
        <f>Sales_Entry!D4126</f>
        <v>0</v>
      </c>
      <c r="D4126" s="198" t="s">
        <v>1388</v>
      </c>
      <c r="E4126" s="198">
        <f>Sales_Entry!C4126</f>
        <v>0</v>
      </c>
      <c r="F4126" s="198">
        <f>Sales_Entry!E4126</f>
        <v>0</v>
      </c>
      <c r="G4126" s="199">
        <f>N(Sales_Entry!J4126)</f>
        <v>0</v>
      </c>
      <c r="H4126" s="199">
        <v>0</v>
      </c>
      <c r="I4126" s="199">
        <f t="shared" si="64"/>
        <v>0</v>
      </c>
      <c r="J4126" s="202"/>
      <c r="K4126" s="200" t="str" cm="1">
        <f t="array" ref="K4126">IF($C4126="","",IF(AND($C4126=Party_Statement!$C$5,$B4126&gt;=Party_Statement!$C$6,$B4126&lt;=Party_Statement!$E$6),SUMPRODUCT(($C$3:$C4126=Party_Statement!$C$5)*($B$3:$B4126&gt;=Party_Statement!$C$6)*($B$3:$B4126&lt;=Party_Statement!$E$6)),""))</f>
        <v/>
      </c>
    </row>
    <row r="4127" spans="1:11" s="64" customFormat="1" x14ac:dyDescent="0.2">
      <c r="A4127" s="196">
        <f>Sales_Entry!A4127</f>
        <v>0</v>
      </c>
      <c r="B4127" s="197">
        <f>Sales_Entry!B4127</f>
        <v>0</v>
      </c>
      <c r="C4127" s="198">
        <f>Sales_Entry!D4127</f>
        <v>0</v>
      </c>
      <c r="D4127" s="198" t="s">
        <v>1388</v>
      </c>
      <c r="E4127" s="198">
        <f>Sales_Entry!C4127</f>
        <v>0</v>
      </c>
      <c r="F4127" s="198">
        <f>Sales_Entry!E4127</f>
        <v>0</v>
      </c>
      <c r="G4127" s="199">
        <f>N(Sales_Entry!J4127)</f>
        <v>0</v>
      </c>
      <c r="H4127" s="199">
        <v>0</v>
      </c>
      <c r="I4127" s="199">
        <f t="shared" si="64"/>
        <v>0</v>
      </c>
      <c r="J4127" s="202"/>
      <c r="K4127" s="200" t="str" cm="1">
        <f t="array" ref="K4127">IF($C4127="","",IF(AND($C4127=Party_Statement!$C$5,$B4127&gt;=Party_Statement!$C$6,$B4127&lt;=Party_Statement!$E$6),SUMPRODUCT(($C$3:$C4127=Party_Statement!$C$5)*($B$3:$B4127&gt;=Party_Statement!$C$6)*($B$3:$B4127&lt;=Party_Statement!$E$6)),""))</f>
        <v/>
      </c>
    </row>
    <row r="4128" spans="1:11" s="64" customFormat="1" x14ac:dyDescent="0.2">
      <c r="A4128" s="196">
        <f>Sales_Entry!A4128</f>
        <v>0</v>
      </c>
      <c r="B4128" s="197">
        <f>Sales_Entry!B4128</f>
        <v>0</v>
      </c>
      <c r="C4128" s="198">
        <f>Sales_Entry!D4128</f>
        <v>0</v>
      </c>
      <c r="D4128" s="198" t="s">
        <v>1388</v>
      </c>
      <c r="E4128" s="198">
        <f>Sales_Entry!C4128</f>
        <v>0</v>
      </c>
      <c r="F4128" s="198">
        <f>Sales_Entry!E4128</f>
        <v>0</v>
      </c>
      <c r="G4128" s="199">
        <f>N(Sales_Entry!J4128)</f>
        <v>0</v>
      </c>
      <c r="H4128" s="199">
        <v>0</v>
      </c>
      <c r="I4128" s="199">
        <f t="shared" si="64"/>
        <v>0</v>
      </c>
      <c r="J4128" s="202"/>
      <c r="K4128" s="200" t="str" cm="1">
        <f t="array" ref="K4128">IF($C4128="","",IF(AND($C4128=Party_Statement!$C$5,$B4128&gt;=Party_Statement!$C$6,$B4128&lt;=Party_Statement!$E$6),SUMPRODUCT(($C$3:$C4128=Party_Statement!$C$5)*($B$3:$B4128&gt;=Party_Statement!$C$6)*($B$3:$B4128&lt;=Party_Statement!$E$6)),""))</f>
        <v/>
      </c>
    </row>
    <row r="4129" spans="1:11" s="64" customFormat="1" x14ac:dyDescent="0.2">
      <c r="A4129" s="196">
        <f>Sales_Entry!A4129</f>
        <v>0</v>
      </c>
      <c r="B4129" s="197">
        <f>Sales_Entry!B4129</f>
        <v>0</v>
      </c>
      <c r="C4129" s="198">
        <f>Sales_Entry!D4129</f>
        <v>0</v>
      </c>
      <c r="D4129" s="198" t="s">
        <v>1388</v>
      </c>
      <c r="E4129" s="198">
        <f>Sales_Entry!C4129</f>
        <v>0</v>
      </c>
      <c r="F4129" s="198">
        <f>Sales_Entry!E4129</f>
        <v>0</v>
      </c>
      <c r="G4129" s="199">
        <f>N(Sales_Entry!J4129)</f>
        <v>0</v>
      </c>
      <c r="H4129" s="199">
        <v>0</v>
      </c>
      <c r="I4129" s="199">
        <f t="shared" si="64"/>
        <v>0</v>
      </c>
      <c r="J4129" s="202"/>
      <c r="K4129" s="200" t="str" cm="1">
        <f t="array" ref="K4129">IF($C4129="","",IF(AND($C4129=Party_Statement!$C$5,$B4129&gt;=Party_Statement!$C$6,$B4129&lt;=Party_Statement!$E$6),SUMPRODUCT(($C$3:$C4129=Party_Statement!$C$5)*($B$3:$B4129&gt;=Party_Statement!$C$6)*($B$3:$B4129&lt;=Party_Statement!$E$6)),""))</f>
        <v/>
      </c>
    </row>
    <row r="4130" spans="1:11" s="64" customFormat="1" x14ac:dyDescent="0.2">
      <c r="A4130" s="196">
        <f>Sales_Entry!A4130</f>
        <v>0</v>
      </c>
      <c r="B4130" s="197">
        <f>Sales_Entry!B4130</f>
        <v>0</v>
      </c>
      <c r="C4130" s="198">
        <f>Sales_Entry!D4130</f>
        <v>0</v>
      </c>
      <c r="D4130" s="198" t="s">
        <v>1388</v>
      </c>
      <c r="E4130" s="198">
        <f>Sales_Entry!C4130</f>
        <v>0</v>
      </c>
      <c r="F4130" s="198">
        <f>Sales_Entry!E4130</f>
        <v>0</v>
      </c>
      <c r="G4130" s="199">
        <f>N(Sales_Entry!J4130)</f>
        <v>0</v>
      </c>
      <c r="H4130" s="199">
        <v>0</v>
      </c>
      <c r="I4130" s="199">
        <f t="shared" si="64"/>
        <v>0</v>
      </c>
      <c r="J4130" s="202"/>
      <c r="K4130" s="200" t="str" cm="1">
        <f t="array" ref="K4130">IF($C4130="","",IF(AND($C4130=Party_Statement!$C$5,$B4130&gt;=Party_Statement!$C$6,$B4130&lt;=Party_Statement!$E$6),SUMPRODUCT(($C$3:$C4130=Party_Statement!$C$5)*($B$3:$B4130&gt;=Party_Statement!$C$6)*($B$3:$B4130&lt;=Party_Statement!$E$6)),""))</f>
        <v/>
      </c>
    </row>
    <row r="4131" spans="1:11" s="64" customFormat="1" x14ac:dyDescent="0.2">
      <c r="A4131" s="196">
        <f>Sales_Entry!A4131</f>
        <v>0</v>
      </c>
      <c r="B4131" s="197">
        <f>Sales_Entry!B4131</f>
        <v>0</v>
      </c>
      <c r="C4131" s="198">
        <f>Sales_Entry!D4131</f>
        <v>0</v>
      </c>
      <c r="D4131" s="198" t="s">
        <v>1388</v>
      </c>
      <c r="E4131" s="198">
        <f>Sales_Entry!C4131</f>
        <v>0</v>
      </c>
      <c r="F4131" s="198">
        <f>Sales_Entry!E4131</f>
        <v>0</v>
      </c>
      <c r="G4131" s="199">
        <f>N(Sales_Entry!J4131)</f>
        <v>0</v>
      </c>
      <c r="H4131" s="199">
        <v>0</v>
      </c>
      <c r="I4131" s="199">
        <f t="shared" si="64"/>
        <v>0</v>
      </c>
      <c r="J4131" s="202"/>
      <c r="K4131" s="200" t="str" cm="1">
        <f t="array" ref="K4131">IF($C4131="","",IF(AND($C4131=Party_Statement!$C$5,$B4131&gt;=Party_Statement!$C$6,$B4131&lt;=Party_Statement!$E$6),SUMPRODUCT(($C$3:$C4131=Party_Statement!$C$5)*($B$3:$B4131&gt;=Party_Statement!$C$6)*($B$3:$B4131&lt;=Party_Statement!$E$6)),""))</f>
        <v/>
      </c>
    </row>
    <row r="4132" spans="1:11" s="64" customFormat="1" x14ac:dyDescent="0.2">
      <c r="A4132" s="196">
        <f>Sales_Entry!A4132</f>
        <v>0</v>
      </c>
      <c r="B4132" s="197">
        <f>Sales_Entry!B4132</f>
        <v>0</v>
      </c>
      <c r="C4132" s="198">
        <f>Sales_Entry!D4132</f>
        <v>0</v>
      </c>
      <c r="D4132" s="198" t="s">
        <v>1388</v>
      </c>
      <c r="E4132" s="198">
        <f>Sales_Entry!C4132</f>
        <v>0</v>
      </c>
      <c r="F4132" s="198">
        <f>Sales_Entry!E4132</f>
        <v>0</v>
      </c>
      <c r="G4132" s="199">
        <f>N(Sales_Entry!J4132)</f>
        <v>0</v>
      </c>
      <c r="H4132" s="199">
        <v>0</v>
      </c>
      <c r="I4132" s="199">
        <f t="shared" si="64"/>
        <v>0</v>
      </c>
      <c r="J4132" s="202"/>
      <c r="K4132" s="200" t="str" cm="1">
        <f t="array" ref="K4132">IF($C4132="","",IF(AND($C4132=Party_Statement!$C$5,$B4132&gt;=Party_Statement!$C$6,$B4132&lt;=Party_Statement!$E$6),SUMPRODUCT(($C$3:$C4132=Party_Statement!$C$5)*($B$3:$B4132&gt;=Party_Statement!$C$6)*($B$3:$B4132&lt;=Party_Statement!$E$6)),""))</f>
        <v/>
      </c>
    </row>
    <row r="4133" spans="1:11" s="64" customFormat="1" x14ac:dyDescent="0.2">
      <c r="A4133" s="196">
        <f>Sales_Entry!A4133</f>
        <v>0</v>
      </c>
      <c r="B4133" s="197">
        <f>Sales_Entry!B4133</f>
        <v>0</v>
      </c>
      <c r="C4133" s="198">
        <f>Sales_Entry!D4133</f>
        <v>0</v>
      </c>
      <c r="D4133" s="198" t="s">
        <v>1388</v>
      </c>
      <c r="E4133" s="198">
        <f>Sales_Entry!C4133</f>
        <v>0</v>
      </c>
      <c r="F4133" s="198">
        <f>Sales_Entry!E4133</f>
        <v>0</v>
      </c>
      <c r="G4133" s="199">
        <f>N(Sales_Entry!J4133)</f>
        <v>0</v>
      </c>
      <c r="H4133" s="199">
        <v>0</v>
      </c>
      <c r="I4133" s="199">
        <f t="shared" si="64"/>
        <v>0</v>
      </c>
      <c r="J4133" s="202"/>
      <c r="K4133" s="200" t="str" cm="1">
        <f t="array" ref="K4133">IF($C4133="","",IF(AND($C4133=Party_Statement!$C$5,$B4133&gt;=Party_Statement!$C$6,$B4133&lt;=Party_Statement!$E$6),SUMPRODUCT(($C$3:$C4133=Party_Statement!$C$5)*($B$3:$B4133&gt;=Party_Statement!$C$6)*($B$3:$B4133&lt;=Party_Statement!$E$6)),""))</f>
        <v/>
      </c>
    </row>
    <row r="4134" spans="1:11" s="64" customFormat="1" x14ac:dyDescent="0.2">
      <c r="A4134" s="196">
        <f>Sales_Entry!A4134</f>
        <v>0</v>
      </c>
      <c r="B4134" s="197">
        <f>Sales_Entry!B4134</f>
        <v>0</v>
      </c>
      <c r="C4134" s="198">
        <f>Sales_Entry!D4134</f>
        <v>0</v>
      </c>
      <c r="D4134" s="198" t="s">
        <v>1388</v>
      </c>
      <c r="E4134" s="198">
        <f>Sales_Entry!C4134</f>
        <v>0</v>
      </c>
      <c r="F4134" s="198">
        <f>Sales_Entry!E4134</f>
        <v>0</v>
      </c>
      <c r="G4134" s="199">
        <f>N(Sales_Entry!J4134)</f>
        <v>0</v>
      </c>
      <c r="H4134" s="199">
        <v>0</v>
      </c>
      <c r="I4134" s="199">
        <f t="shared" si="64"/>
        <v>0</v>
      </c>
      <c r="J4134" s="202"/>
      <c r="K4134" s="200" t="str" cm="1">
        <f t="array" ref="K4134">IF($C4134="","",IF(AND($C4134=Party_Statement!$C$5,$B4134&gt;=Party_Statement!$C$6,$B4134&lt;=Party_Statement!$E$6),SUMPRODUCT(($C$3:$C4134=Party_Statement!$C$5)*($B$3:$B4134&gt;=Party_Statement!$C$6)*($B$3:$B4134&lt;=Party_Statement!$E$6)),""))</f>
        <v/>
      </c>
    </row>
    <row r="4135" spans="1:11" s="64" customFormat="1" x14ac:dyDescent="0.2">
      <c r="A4135" s="196">
        <f>Sales_Entry!A4135</f>
        <v>0</v>
      </c>
      <c r="B4135" s="197">
        <f>Sales_Entry!B4135</f>
        <v>0</v>
      </c>
      <c r="C4135" s="198">
        <f>Sales_Entry!D4135</f>
        <v>0</v>
      </c>
      <c r="D4135" s="198" t="s">
        <v>1388</v>
      </c>
      <c r="E4135" s="198">
        <f>Sales_Entry!C4135</f>
        <v>0</v>
      </c>
      <c r="F4135" s="198">
        <f>Sales_Entry!E4135</f>
        <v>0</v>
      </c>
      <c r="G4135" s="199">
        <f>N(Sales_Entry!J4135)</f>
        <v>0</v>
      </c>
      <c r="H4135" s="199">
        <v>0</v>
      </c>
      <c r="I4135" s="199">
        <f t="shared" si="64"/>
        <v>0</v>
      </c>
      <c r="J4135" s="202"/>
      <c r="K4135" s="200" t="str" cm="1">
        <f t="array" ref="K4135">IF($C4135="","",IF(AND($C4135=Party_Statement!$C$5,$B4135&gt;=Party_Statement!$C$6,$B4135&lt;=Party_Statement!$E$6),SUMPRODUCT(($C$3:$C4135=Party_Statement!$C$5)*($B$3:$B4135&gt;=Party_Statement!$C$6)*($B$3:$B4135&lt;=Party_Statement!$E$6)),""))</f>
        <v/>
      </c>
    </row>
    <row r="4136" spans="1:11" s="64" customFormat="1" x14ac:dyDescent="0.2">
      <c r="A4136" s="196">
        <f>Sales_Entry!A4136</f>
        <v>0</v>
      </c>
      <c r="B4136" s="197">
        <f>Sales_Entry!B4136</f>
        <v>0</v>
      </c>
      <c r="C4136" s="198">
        <f>Sales_Entry!D4136</f>
        <v>0</v>
      </c>
      <c r="D4136" s="198" t="s">
        <v>1388</v>
      </c>
      <c r="E4136" s="198">
        <f>Sales_Entry!C4136</f>
        <v>0</v>
      </c>
      <c r="F4136" s="198">
        <f>Sales_Entry!E4136</f>
        <v>0</v>
      </c>
      <c r="G4136" s="199">
        <f>N(Sales_Entry!J4136)</f>
        <v>0</v>
      </c>
      <c r="H4136" s="199">
        <v>0</v>
      </c>
      <c r="I4136" s="199">
        <f t="shared" si="64"/>
        <v>0</v>
      </c>
      <c r="J4136" s="202"/>
      <c r="K4136" s="200" t="str" cm="1">
        <f t="array" ref="K4136">IF($C4136="","",IF(AND($C4136=Party_Statement!$C$5,$B4136&gt;=Party_Statement!$C$6,$B4136&lt;=Party_Statement!$E$6),SUMPRODUCT(($C$3:$C4136=Party_Statement!$C$5)*($B$3:$B4136&gt;=Party_Statement!$C$6)*($B$3:$B4136&lt;=Party_Statement!$E$6)),""))</f>
        <v/>
      </c>
    </row>
    <row r="4137" spans="1:11" s="64" customFormat="1" x14ac:dyDescent="0.2">
      <c r="A4137" s="196">
        <f>Sales_Entry!A4137</f>
        <v>0</v>
      </c>
      <c r="B4137" s="197">
        <f>Sales_Entry!B4137</f>
        <v>0</v>
      </c>
      <c r="C4137" s="198">
        <f>Sales_Entry!D4137</f>
        <v>0</v>
      </c>
      <c r="D4137" s="198" t="s">
        <v>1388</v>
      </c>
      <c r="E4137" s="198">
        <f>Sales_Entry!C4137</f>
        <v>0</v>
      </c>
      <c r="F4137" s="198">
        <f>Sales_Entry!E4137</f>
        <v>0</v>
      </c>
      <c r="G4137" s="199">
        <f>N(Sales_Entry!J4137)</f>
        <v>0</v>
      </c>
      <c r="H4137" s="199">
        <v>0</v>
      </c>
      <c r="I4137" s="199">
        <f t="shared" si="64"/>
        <v>0</v>
      </c>
      <c r="J4137" s="202"/>
      <c r="K4137" s="200" t="str" cm="1">
        <f t="array" ref="K4137">IF($C4137="","",IF(AND($C4137=Party_Statement!$C$5,$B4137&gt;=Party_Statement!$C$6,$B4137&lt;=Party_Statement!$E$6),SUMPRODUCT(($C$3:$C4137=Party_Statement!$C$5)*($B$3:$B4137&gt;=Party_Statement!$C$6)*($B$3:$B4137&lt;=Party_Statement!$E$6)),""))</f>
        <v/>
      </c>
    </row>
    <row r="4138" spans="1:11" s="64" customFormat="1" x14ac:dyDescent="0.2">
      <c r="A4138" s="196">
        <f>Sales_Entry!A4138</f>
        <v>0</v>
      </c>
      <c r="B4138" s="197">
        <f>Sales_Entry!B4138</f>
        <v>0</v>
      </c>
      <c r="C4138" s="198">
        <f>Sales_Entry!D4138</f>
        <v>0</v>
      </c>
      <c r="D4138" s="198" t="s">
        <v>1388</v>
      </c>
      <c r="E4138" s="198">
        <f>Sales_Entry!C4138</f>
        <v>0</v>
      </c>
      <c r="F4138" s="198">
        <f>Sales_Entry!E4138</f>
        <v>0</v>
      </c>
      <c r="G4138" s="199">
        <f>N(Sales_Entry!J4138)</f>
        <v>0</v>
      </c>
      <c r="H4138" s="199">
        <v>0</v>
      </c>
      <c r="I4138" s="199">
        <f t="shared" si="64"/>
        <v>0</v>
      </c>
      <c r="J4138" s="202"/>
      <c r="K4138" s="200" t="str" cm="1">
        <f t="array" ref="K4138">IF($C4138="","",IF(AND($C4138=Party_Statement!$C$5,$B4138&gt;=Party_Statement!$C$6,$B4138&lt;=Party_Statement!$E$6),SUMPRODUCT(($C$3:$C4138=Party_Statement!$C$5)*($B$3:$B4138&gt;=Party_Statement!$C$6)*($B$3:$B4138&lt;=Party_Statement!$E$6)),""))</f>
        <v/>
      </c>
    </row>
    <row r="4139" spans="1:11" s="64" customFormat="1" x14ac:dyDescent="0.2">
      <c r="A4139" s="196">
        <f>Sales_Entry!A4139</f>
        <v>0</v>
      </c>
      <c r="B4139" s="197">
        <f>Sales_Entry!B4139</f>
        <v>0</v>
      </c>
      <c r="C4139" s="198">
        <f>Sales_Entry!D4139</f>
        <v>0</v>
      </c>
      <c r="D4139" s="198" t="s">
        <v>1388</v>
      </c>
      <c r="E4139" s="198">
        <f>Sales_Entry!C4139</f>
        <v>0</v>
      </c>
      <c r="F4139" s="198">
        <f>Sales_Entry!E4139</f>
        <v>0</v>
      </c>
      <c r="G4139" s="199">
        <f>N(Sales_Entry!J4139)</f>
        <v>0</v>
      </c>
      <c r="H4139" s="199">
        <v>0</v>
      </c>
      <c r="I4139" s="199">
        <f t="shared" si="64"/>
        <v>0</v>
      </c>
      <c r="J4139" s="202"/>
      <c r="K4139" s="200" t="str" cm="1">
        <f t="array" ref="K4139">IF($C4139="","",IF(AND($C4139=Party_Statement!$C$5,$B4139&gt;=Party_Statement!$C$6,$B4139&lt;=Party_Statement!$E$6),SUMPRODUCT(($C$3:$C4139=Party_Statement!$C$5)*($B$3:$B4139&gt;=Party_Statement!$C$6)*($B$3:$B4139&lt;=Party_Statement!$E$6)),""))</f>
        <v/>
      </c>
    </row>
    <row r="4140" spans="1:11" s="64" customFormat="1" x14ac:dyDescent="0.2">
      <c r="A4140" s="196">
        <f>Sales_Entry!A4140</f>
        <v>0</v>
      </c>
      <c r="B4140" s="197">
        <f>Sales_Entry!B4140</f>
        <v>0</v>
      </c>
      <c r="C4140" s="198">
        <f>Sales_Entry!D4140</f>
        <v>0</v>
      </c>
      <c r="D4140" s="198" t="s">
        <v>1388</v>
      </c>
      <c r="E4140" s="198">
        <f>Sales_Entry!C4140</f>
        <v>0</v>
      </c>
      <c r="F4140" s="198">
        <f>Sales_Entry!E4140</f>
        <v>0</v>
      </c>
      <c r="G4140" s="199">
        <f>N(Sales_Entry!J4140)</f>
        <v>0</v>
      </c>
      <c r="H4140" s="199">
        <v>0</v>
      </c>
      <c r="I4140" s="199">
        <f t="shared" si="64"/>
        <v>0</v>
      </c>
      <c r="J4140" s="202"/>
      <c r="K4140" s="200" t="str" cm="1">
        <f t="array" ref="K4140">IF($C4140="","",IF(AND($C4140=Party_Statement!$C$5,$B4140&gt;=Party_Statement!$C$6,$B4140&lt;=Party_Statement!$E$6),SUMPRODUCT(($C$3:$C4140=Party_Statement!$C$5)*($B$3:$B4140&gt;=Party_Statement!$C$6)*($B$3:$B4140&lt;=Party_Statement!$E$6)),""))</f>
        <v/>
      </c>
    </row>
    <row r="4141" spans="1:11" s="64" customFormat="1" x14ac:dyDescent="0.2">
      <c r="A4141" s="196">
        <f>Sales_Entry!A4141</f>
        <v>0</v>
      </c>
      <c r="B4141" s="197">
        <f>Sales_Entry!B4141</f>
        <v>0</v>
      </c>
      <c r="C4141" s="198">
        <f>Sales_Entry!D4141</f>
        <v>0</v>
      </c>
      <c r="D4141" s="198" t="s">
        <v>1388</v>
      </c>
      <c r="E4141" s="198">
        <f>Sales_Entry!C4141</f>
        <v>0</v>
      </c>
      <c r="F4141" s="198">
        <f>Sales_Entry!E4141</f>
        <v>0</v>
      </c>
      <c r="G4141" s="199">
        <f>N(Sales_Entry!J4141)</f>
        <v>0</v>
      </c>
      <c r="H4141" s="199">
        <v>0</v>
      </c>
      <c r="I4141" s="199">
        <f t="shared" si="64"/>
        <v>0</v>
      </c>
      <c r="J4141" s="202"/>
      <c r="K4141" s="200" t="str" cm="1">
        <f t="array" ref="K4141">IF($C4141="","",IF(AND($C4141=Party_Statement!$C$5,$B4141&gt;=Party_Statement!$C$6,$B4141&lt;=Party_Statement!$E$6),SUMPRODUCT(($C$3:$C4141=Party_Statement!$C$5)*($B$3:$B4141&gt;=Party_Statement!$C$6)*($B$3:$B4141&lt;=Party_Statement!$E$6)),""))</f>
        <v/>
      </c>
    </row>
    <row r="4142" spans="1:11" x14ac:dyDescent="0.2">
      <c r="A4142" s="196">
        <f>Sales_Entry!A4142</f>
        <v>0</v>
      </c>
      <c r="B4142" s="197">
        <f>Sales_Entry!B4142</f>
        <v>0</v>
      </c>
      <c r="C4142" s="198">
        <f>Sales_Entry!D4142</f>
        <v>0</v>
      </c>
      <c r="D4142" s="198" t="s">
        <v>1388</v>
      </c>
      <c r="E4142" s="198">
        <f>Sales_Entry!C4142</f>
        <v>0</v>
      </c>
      <c r="F4142" s="198">
        <f>Sales_Entry!E4142</f>
        <v>0</v>
      </c>
      <c r="G4142" s="199">
        <f>N(Sales_Entry!J4142)</f>
        <v>0</v>
      </c>
      <c r="H4142" s="199">
        <v>0</v>
      </c>
      <c r="I4142" s="199">
        <f t="shared" si="64"/>
        <v>0</v>
      </c>
      <c r="J4142" s="200"/>
      <c r="K4142" s="200" t="str" cm="1">
        <f t="array" ref="K4142">IF($C4142="","",IF(AND($C4142=Party_Statement!$C$5,$B4142&gt;=Party_Statement!$C$6,$B4142&lt;=Party_Statement!$E$6),SUMPRODUCT(($C$3:$C4142=Party_Statement!$C$5)*($B$3:$B4142&gt;=Party_Statement!$C$6)*($B$3:$B4142&lt;=Party_Statement!$E$6)),""))</f>
        <v/>
      </c>
    </row>
    <row r="4143" spans="1:11" x14ac:dyDescent="0.2">
      <c r="A4143" s="196">
        <f>Sales_Entry!A4143</f>
        <v>0</v>
      </c>
      <c r="B4143" s="197">
        <f>Sales_Entry!B4143</f>
        <v>0</v>
      </c>
      <c r="C4143" s="198">
        <f>Sales_Entry!D4143</f>
        <v>0</v>
      </c>
      <c r="D4143" s="198" t="s">
        <v>1388</v>
      </c>
      <c r="E4143" s="198">
        <f>Sales_Entry!C4143</f>
        <v>0</v>
      </c>
      <c r="F4143" s="198">
        <f>Sales_Entry!E4143</f>
        <v>0</v>
      </c>
      <c r="G4143" s="199">
        <f>N(Sales_Entry!J4143)</f>
        <v>0</v>
      </c>
      <c r="H4143" s="199">
        <v>0</v>
      </c>
      <c r="I4143" s="199">
        <f t="shared" si="64"/>
        <v>0</v>
      </c>
      <c r="J4143" s="200"/>
      <c r="K4143" s="200" t="str" cm="1">
        <f t="array" ref="K4143">IF($C4143="","",IF(AND($C4143=Party_Statement!$C$5,$B4143&gt;=Party_Statement!$C$6,$B4143&lt;=Party_Statement!$E$6),SUMPRODUCT(($C$3:$C4143=Party_Statement!$C$5)*($B$3:$B4143&gt;=Party_Statement!$C$6)*($B$3:$B4143&lt;=Party_Statement!$E$6)),""))</f>
        <v/>
      </c>
    </row>
    <row r="4144" spans="1:11" x14ac:dyDescent="0.2">
      <c r="A4144" s="196">
        <f>Sales_Entry!A4144</f>
        <v>0</v>
      </c>
      <c r="B4144" s="197">
        <f>Sales_Entry!B4144</f>
        <v>0</v>
      </c>
      <c r="C4144" s="198">
        <f>Sales_Entry!D4144</f>
        <v>0</v>
      </c>
      <c r="D4144" s="198" t="s">
        <v>1388</v>
      </c>
      <c r="E4144" s="198">
        <f>Sales_Entry!C4144</f>
        <v>0</v>
      </c>
      <c r="F4144" s="198">
        <f>Sales_Entry!E4144</f>
        <v>0</v>
      </c>
      <c r="G4144" s="199">
        <f>N(Sales_Entry!J4144)</f>
        <v>0</v>
      </c>
      <c r="H4144" s="199">
        <v>0</v>
      </c>
      <c r="I4144" s="199">
        <f t="shared" si="64"/>
        <v>0</v>
      </c>
      <c r="J4144" s="200"/>
      <c r="K4144" s="200" t="str" cm="1">
        <f t="array" ref="K4144">IF($C4144="","",IF(AND($C4144=Party_Statement!$C$5,$B4144&gt;=Party_Statement!$C$6,$B4144&lt;=Party_Statement!$E$6),SUMPRODUCT(($C$3:$C4144=Party_Statement!$C$5)*($B$3:$B4144&gt;=Party_Statement!$C$6)*($B$3:$B4144&lt;=Party_Statement!$E$6)),""))</f>
        <v/>
      </c>
    </row>
    <row r="4145" spans="1:11" x14ac:dyDescent="0.2">
      <c r="A4145" s="196">
        <f>Sales_Entry!A4145</f>
        <v>0</v>
      </c>
      <c r="B4145" s="197">
        <f>Sales_Entry!B4145</f>
        <v>0</v>
      </c>
      <c r="C4145" s="198">
        <f>Sales_Entry!D4145</f>
        <v>0</v>
      </c>
      <c r="D4145" s="198" t="s">
        <v>1388</v>
      </c>
      <c r="E4145" s="198">
        <f>Sales_Entry!C4145</f>
        <v>0</v>
      </c>
      <c r="F4145" s="198">
        <f>Sales_Entry!E4145</f>
        <v>0</v>
      </c>
      <c r="G4145" s="199">
        <f>N(Sales_Entry!J4145)</f>
        <v>0</v>
      </c>
      <c r="H4145" s="199">
        <v>0</v>
      </c>
      <c r="I4145" s="199">
        <f t="shared" si="64"/>
        <v>0</v>
      </c>
      <c r="J4145" s="200"/>
      <c r="K4145" s="200" t="str" cm="1">
        <f t="array" ref="K4145">IF($C4145="","",IF(AND($C4145=Party_Statement!$C$5,$B4145&gt;=Party_Statement!$C$6,$B4145&lt;=Party_Statement!$E$6),SUMPRODUCT(($C$3:$C4145=Party_Statement!$C$5)*($B$3:$B4145&gt;=Party_Statement!$C$6)*($B$3:$B4145&lt;=Party_Statement!$E$6)),""))</f>
        <v/>
      </c>
    </row>
    <row r="4146" spans="1:11" x14ac:dyDescent="0.2">
      <c r="A4146" s="196">
        <f>Sales_Entry!A4146</f>
        <v>0</v>
      </c>
      <c r="B4146" s="197">
        <f>Sales_Entry!B4146</f>
        <v>0</v>
      </c>
      <c r="C4146" s="198">
        <f>Sales_Entry!D4146</f>
        <v>0</v>
      </c>
      <c r="D4146" s="198" t="s">
        <v>1388</v>
      </c>
      <c r="E4146" s="198">
        <f>Sales_Entry!C4146</f>
        <v>0</v>
      </c>
      <c r="F4146" s="198">
        <f>Sales_Entry!E4146</f>
        <v>0</v>
      </c>
      <c r="G4146" s="199">
        <f>N(Sales_Entry!J4146)</f>
        <v>0</v>
      </c>
      <c r="H4146" s="199">
        <v>0</v>
      </c>
      <c r="I4146" s="199">
        <f t="shared" si="64"/>
        <v>0</v>
      </c>
      <c r="J4146" s="200"/>
      <c r="K4146" s="200" t="str" cm="1">
        <f t="array" ref="K4146">IF($C4146="","",IF(AND($C4146=Party_Statement!$C$5,$B4146&gt;=Party_Statement!$C$6,$B4146&lt;=Party_Statement!$E$6),SUMPRODUCT(($C$3:$C4146=Party_Statement!$C$5)*($B$3:$B4146&gt;=Party_Statement!$C$6)*($B$3:$B4146&lt;=Party_Statement!$E$6)),""))</f>
        <v/>
      </c>
    </row>
    <row r="4147" spans="1:11" x14ac:dyDescent="0.2">
      <c r="A4147" s="196">
        <f>Sales_Entry!A4147</f>
        <v>0</v>
      </c>
      <c r="B4147" s="197">
        <f>Sales_Entry!B4147</f>
        <v>0</v>
      </c>
      <c r="C4147" s="198">
        <f>Sales_Entry!D4147</f>
        <v>0</v>
      </c>
      <c r="D4147" s="198" t="s">
        <v>1388</v>
      </c>
      <c r="E4147" s="198">
        <f>Sales_Entry!C4147</f>
        <v>0</v>
      </c>
      <c r="F4147" s="198">
        <f>Sales_Entry!E4147</f>
        <v>0</v>
      </c>
      <c r="G4147" s="199">
        <f>N(Sales_Entry!J4147)</f>
        <v>0</v>
      </c>
      <c r="H4147" s="199">
        <v>0</v>
      </c>
      <c r="I4147" s="199">
        <f t="shared" si="64"/>
        <v>0</v>
      </c>
      <c r="J4147" s="200"/>
      <c r="K4147" s="200" t="str" cm="1">
        <f t="array" ref="K4147">IF($C4147="","",IF(AND($C4147=Party_Statement!$C$5,$B4147&gt;=Party_Statement!$C$6,$B4147&lt;=Party_Statement!$E$6),SUMPRODUCT(($C$3:$C4147=Party_Statement!$C$5)*($B$3:$B4147&gt;=Party_Statement!$C$6)*($B$3:$B4147&lt;=Party_Statement!$E$6)),""))</f>
        <v/>
      </c>
    </row>
    <row r="4148" spans="1:11" x14ac:dyDescent="0.2">
      <c r="A4148" s="196">
        <f>Sales_Entry!A4148</f>
        <v>0</v>
      </c>
      <c r="B4148" s="197">
        <f>Sales_Entry!B4148</f>
        <v>0</v>
      </c>
      <c r="C4148" s="198">
        <f>Sales_Entry!D4148</f>
        <v>0</v>
      </c>
      <c r="D4148" s="198" t="s">
        <v>1388</v>
      </c>
      <c r="E4148" s="198">
        <f>Sales_Entry!C4148</f>
        <v>0</v>
      </c>
      <c r="F4148" s="198">
        <f>Sales_Entry!E4148</f>
        <v>0</v>
      </c>
      <c r="G4148" s="199">
        <f>N(Sales_Entry!J4148)</f>
        <v>0</v>
      </c>
      <c r="H4148" s="199">
        <v>0</v>
      </c>
      <c r="I4148" s="199">
        <f t="shared" si="64"/>
        <v>0</v>
      </c>
      <c r="J4148" s="200"/>
      <c r="K4148" s="200" t="str" cm="1">
        <f t="array" ref="K4148">IF($C4148="","",IF(AND($C4148=Party_Statement!$C$5,$B4148&gt;=Party_Statement!$C$6,$B4148&lt;=Party_Statement!$E$6),SUMPRODUCT(($C$3:$C4148=Party_Statement!$C$5)*($B$3:$B4148&gt;=Party_Statement!$C$6)*($B$3:$B4148&lt;=Party_Statement!$E$6)),""))</f>
        <v/>
      </c>
    </row>
    <row r="4149" spans="1:11" x14ac:dyDescent="0.2">
      <c r="A4149" s="196">
        <f>Sales_Entry!A4149</f>
        <v>0</v>
      </c>
      <c r="B4149" s="197">
        <f>Sales_Entry!B4149</f>
        <v>0</v>
      </c>
      <c r="C4149" s="198">
        <f>Sales_Entry!D4149</f>
        <v>0</v>
      </c>
      <c r="D4149" s="198" t="s">
        <v>1388</v>
      </c>
      <c r="E4149" s="198">
        <f>Sales_Entry!C4149</f>
        <v>0</v>
      </c>
      <c r="F4149" s="198">
        <f>Sales_Entry!E4149</f>
        <v>0</v>
      </c>
      <c r="G4149" s="199">
        <f>N(Sales_Entry!J4149)</f>
        <v>0</v>
      </c>
      <c r="H4149" s="199">
        <v>0</v>
      </c>
      <c r="I4149" s="199">
        <f t="shared" si="64"/>
        <v>0</v>
      </c>
      <c r="J4149" s="200"/>
      <c r="K4149" s="200" t="str" cm="1">
        <f t="array" ref="K4149">IF($C4149="","",IF(AND($C4149=Party_Statement!$C$5,$B4149&gt;=Party_Statement!$C$6,$B4149&lt;=Party_Statement!$E$6),SUMPRODUCT(($C$3:$C4149=Party_Statement!$C$5)*($B$3:$B4149&gt;=Party_Statement!$C$6)*($B$3:$B4149&lt;=Party_Statement!$E$6)),""))</f>
        <v/>
      </c>
    </row>
    <row r="4150" spans="1:11" x14ac:dyDescent="0.2">
      <c r="A4150" s="196">
        <f>Sales_Entry!A4150</f>
        <v>0</v>
      </c>
      <c r="B4150" s="197">
        <f>Sales_Entry!B4150</f>
        <v>0</v>
      </c>
      <c r="C4150" s="198">
        <f>Sales_Entry!D4150</f>
        <v>0</v>
      </c>
      <c r="D4150" s="198" t="s">
        <v>1388</v>
      </c>
      <c r="E4150" s="198">
        <f>Sales_Entry!C4150</f>
        <v>0</v>
      </c>
      <c r="F4150" s="198">
        <f>Sales_Entry!E4150</f>
        <v>0</v>
      </c>
      <c r="G4150" s="199">
        <f>N(Sales_Entry!J4150)</f>
        <v>0</v>
      </c>
      <c r="H4150" s="199">
        <v>0</v>
      </c>
      <c r="I4150" s="199">
        <f t="shared" si="64"/>
        <v>0</v>
      </c>
      <c r="J4150" s="200"/>
      <c r="K4150" s="200" t="str" cm="1">
        <f t="array" ref="K4150">IF($C4150="","",IF(AND($C4150=Party_Statement!$C$5,$B4150&gt;=Party_Statement!$C$6,$B4150&lt;=Party_Statement!$E$6),SUMPRODUCT(($C$3:$C4150=Party_Statement!$C$5)*($B$3:$B4150&gt;=Party_Statement!$C$6)*($B$3:$B4150&lt;=Party_Statement!$E$6)),""))</f>
        <v/>
      </c>
    </row>
    <row r="4151" spans="1:11" x14ac:dyDescent="0.2">
      <c r="A4151" s="196">
        <f>Sales_Entry!A4151</f>
        <v>0</v>
      </c>
      <c r="B4151" s="197">
        <f>Sales_Entry!B4151</f>
        <v>0</v>
      </c>
      <c r="C4151" s="198">
        <f>Sales_Entry!D4151</f>
        <v>0</v>
      </c>
      <c r="D4151" s="198" t="s">
        <v>1388</v>
      </c>
      <c r="E4151" s="198">
        <f>Sales_Entry!C4151</f>
        <v>0</v>
      </c>
      <c r="F4151" s="198">
        <f>Sales_Entry!E4151</f>
        <v>0</v>
      </c>
      <c r="G4151" s="199">
        <f>N(Sales_Entry!J4151)</f>
        <v>0</v>
      </c>
      <c r="H4151" s="199">
        <v>0</v>
      </c>
      <c r="I4151" s="199">
        <f t="shared" si="64"/>
        <v>0</v>
      </c>
      <c r="J4151" s="200"/>
      <c r="K4151" s="200" t="str" cm="1">
        <f t="array" ref="K4151">IF($C4151="","",IF(AND($C4151=Party_Statement!$C$5,$B4151&gt;=Party_Statement!$C$6,$B4151&lt;=Party_Statement!$E$6),SUMPRODUCT(($C$3:$C4151=Party_Statement!$C$5)*($B$3:$B4151&gt;=Party_Statement!$C$6)*($B$3:$B4151&lt;=Party_Statement!$E$6)),""))</f>
        <v/>
      </c>
    </row>
    <row r="4152" spans="1:11" x14ac:dyDescent="0.2">
      <c r="A4152" s="196">
        <f>Sales_Entry!A4152</f>
        <v>0</v>
      </c>
      <c r="B4152" s="197">
        <f>Sales_Entry!B4152</f>
        <v>0</v>
      </c>
      <c r="C4152" s="198">
        <f>Sales_Entry!D4152</f>
        <v>0</v>
      </c>
      <c r="D4152" s="198" t="s">
        <v>1388</v>
      </c>
      <c r="E4152" s="198">
        <f>Sales_Entry!C4152</f>
        <v>0</v>
      </c>
      <c r="F4152" s="198">
        <f>Sales_Entry!E4152</f>
        <v>0</v>
      </c>
      <c r="G4152" s="199">
        <f>N(Sales_Entry!J4152)</f>
        <v>0</v>
      </c>
      <c r="H4152" s="199">
        <v>0</v>
      </c>
      <c r="I4152" s="199">
        <f t="shared" si="64"/>
        <v>0</v>
      </c>
      <c r="J4152" s="200"/>
      <c r="K4152" s="200" t="str" cm="1">
        <f t="array" ref="K4152">IF($C4152="","",IF(AND($C4152=Party_Statement!$C$5,$B4152&gt;=Party_Statement!$C$6,$B4152&lt;=Party_Statement!$E$6),SUMPRODUCT(($C$3:$C4152=Party_Statement!$C$5)*($B$3:$B4152&gt;=Party_Statement!$C$6)*($B$3:$B4152&lt;=Party_Statement!$E$6)),""))</f>
        <v/>
      </c>
    </row>
    <row r="4153" spans="1:11" x14ac:dyDescent="0.2">
      <c r="A4153" s="196">
        <f>Sales_Entry!A4153</f>
        <v>0</v>
      </c>
      <c r="B4153" s="197">
        <f>Sales_Entry!B4153</f>
        <v>0</v>
      </c>
      <c r="C4153" s="198">
        <f>Sales_Entry!D4153</f>
        <v>0</v>
      </c>
      <c r="D4153" s="198" t="s">
        <v>1388</v>
      </c>
      <c r="E4153" s="198">
        <f>Sales_Entry!C4153</f>
        <v>0</v>
      </c>
      <c r="F4153" s="198">
        <f>Sales_Entry!E4153</f>
        <v>0</v>
      </c>
      <c r="G4153" s="199">
        <f>N(Sales_Entry!J4153)</f>
        <v>0</v>
      </c>
      <c r="H4153" s="199">
        <v>0</v>
      </c>
      <c r="I4153" s="199">
        <f t="shared" si="64"/>
        <v>0</v>
      </c>
      <c r="J4153" s="200"/>
      <c r="K4153" s="200" t="str" cm="1">
        <f t="array" ref="K4153">IF($C4153="","",IF(AND($C4153=Party_Statement!$C$5,$B4153&gt;=Party_Statement!$C$6,$B4153&lt;=Party_Statement!$E$6),SUMPRODUCT(($C$3:$C4153=Party_Statement!$C$5)*($B$3:$B4153&gt;=Party_Statement!$C$6)*($B$3:$B4153&lt;=Party_Statement!$E$6)),""))</f>
        <v/>
      </c>
    </row>
    <row r="4154" spans="1:11" x14ac:dyDescent="0.2">
      <c r="A4154" s="196">
        <f>Sales_Entry!A4154</f>
        <v>0</v>
      </c>
      <c r="B4154" s="197">
        <f>Sales_Entry!B4154</f>
        <v>0</v>
      </c>
      <c r="C4154" s="198">
        <f>Sales_Entry!D4154</f>
        <v>0</v>
      </c>
      <c r="D4154" s="198" t="s">
        <v>1388</v>
      </c>
      <c r="E4154" s="198">
        <f>Sales_Entry!C4154</f>
        <v>0</v>
      </c>
      <c r="F4154" s="198">
        <f>Sales_Entry!E4154</f>
        <v>0</v>
      </c>
      <c r="G4154" s="199">
        <f>N(Sales_Entry!J4154)</f>
        <v>0</v>
      </c>
      <c r="H4154" s="199">
        <v>0</v>
      </c>
      <c r="I4154" s="199">
        <f t="shared" si="64"/>
        <v>0</v>
      </c>
      <c r="J4154" s="200"/>
      <c r="K4154" s="200" t="str" cm="1">
        <f t="array" ref="K4154">IF($C4154="","",IF(AND($C4154=Party_Statement!$C$5,$B4154&gt;=Party_Statement!$C$6,$B4154&lt;=Party_Statement!$E$6),SUMPRODUCT(($C$3:$C4154=Party_Statement!$C$5)*($B$3:$B4154&gt;=Party_Statement!$C$6)*($B$3:$B4154&lt;=Party_Statement!$E$6)),""))</f>
        <v/>
      </c>
    </row>
    <row r="4155" spans="1:11" x14ac:dyDescent="0.2">
      <c r="A4155" s="196">
        <f>Sales_Entry!A4155</f>
        <v>0</v>
      </c>
      <c r="B4155" s="197">
        <f>Sales_Entry!B4155</f>
        <v>0</v>
      </c>
      <c r="C4155" s="198">
        <f>Sales_Entry!D4155</f>
        <v>0</v>
      </c>
      <c r="D4155" s="198" t="s">
        <v>1388</v>
      </c>
      <c r="E4155" s="198">
        <f>Sales_Entry!C4155</f>
        <v>0</v>
      </c>
      <c r="F4155" s="198">
        <f>Sales_Entry!E4155</f>
        <v>0</v>
      </c>
      <c r="G4155" s="199">
        <f>N(Sales_Entry!J4155)</f>
        <v>0</v>
      </c>
      <c r="H4155" s="199">
        <v>0</v>
      </c>
      <c r="I4155" s="199">
        <f t="shared" si="64"/>
        <v>0</v>
      </c>
      <c r="J4155" s="200"/>
      <c r="K4155" s="200" t="str" cm="1">
        <f t="array" ref="K4155">IF($C4155="","",IF(AND($C4155=Party_Statement!$C$5,$B4155&gt;=Party_Statement!$C$6,$B4155&lt;=Party_Statement!$E$6),SUMPRODUCT(($C$3:$C4155=Party_Statement!$C$5)*($B$3:$B4155&gt;=Party_Statement!$C$6)*($B$3:$B4155&lt;=Party_Statement!$E$6)),""))</f>
        <v/>
      </c>
    </row>
    <row r="4156" spans="1:11" x14ac:dyDescent="0.2">
      <c r="A4156" s="196">
        <f>Sales_Entry!A4156</f>
        <v>0</v>
      </c>
      <c r="B4156" s="197">
        <f>Sales_Entry!B4156</f>
        <v>0</v>
      </c>
      <c r="C4156" s="198">
        <f>Sales_Entry!D4156</f>
        <v>0</v>
      </c>
      <c r="D4156" s="198" t="s">
        <v>1388</v>
      </c>
      <c r="E4156" s="198">
        <f>Sales_Entry!C4156</f>
        <v>0</v>
      </c>
      <c r="F4156" s="198">
        <f>Sales_Entry!E4156</f>
        <v>0</v>
      </c>
      <c r="G4156" s="199">
        <f>N(Sales_Entry!J4156)</f>
        <v>0</v>
      </c>
      <c r="H4156" s="199">
        <v>0</v>
      </c>
      <c r="I4156" s="199">
        <f t="shared" si="64"/>
        <v>0</v>
      </c>
      <c r="J4156" s="200"/>
      <c r="K4156" s="200" t="str" cm="1">
        <f t="array" ref="K4156">IF($C4156="","",IF(AND($C4156=Party_Statement!$C$5,$B4156&gt;=Party_Statement!$C$6,$B4156&lt;=Party_Statement!$E$6),SUMPRODUCT(($C$3:$C4156=Party_Statement!$C$5)*($B$3:$B4156&gt;=Party_Statement!$C$6)*($B$3:$B4156&lt;=Party_Statement!$E$6)),""))</f>
        <v/>
      </c>
    </row>
    <row r="4157" spans="1:11" x14ac:dyDescent="0.2">
      <c r="A4157" s="196">
        <f>Sales_Entry!A4157</f>
        <v>0</v>
      </c>
      <c r="B4157" s="197">
        <f>Sales_Entry!B4157</f>
        <v>0</v>
      </c>
      <c r="C4157" s="198">
        <f>Sales_Entry!D4157</f>
        <v>0</v>
      </c>
      <c r="D4157" s="198" t="s">
        <v>1388</v>
      </c>
      <c r="E4157" s="198">
        <f>Sales_Entry!C4157</f>
        <v>0</v>
      </c>
      <c r="F4157" s="198">
        <f>Sales_Entry!E4157</f>
        <v>0</v>
      </c>
      <c r="G4157" s="199">
        <f>N(Sales_Entry!J4157)</f>
        <v>0</v>
      </c>
      <c r="H4157" s="199">
        <v>0</v>
      </c>
      <c r="I4157" s="199">
        <f t="shared" si="64"/>
        <v>0</v>
      </c>
      <c r="J4157" s="200"/>
      <c r="K4157" s="200" t="str" cm="1">
        <f t="array" ref="K4157">IF($C4157="","",IF(AND($C4157=Party_Statement!$C$5,$B4157&gt;=Party_Statement!$C$6,$B4157&lt;=Party_Statement!$E$6),SUMPRODUCT(($C$3:$C4157=Party_Statement!$C$5)*($B$3:$B4157&gt;=Party_Statement!$C$6)*($B$3:$B4157&lt;=Party_Statement!$E$6)),""))</f>
        <v/>
      </c>
    </row>
    <row r="4158" spans="1:11" x14ac:dyDescent="0.2">
      <c r="A4158" s="196">
        <f>Sales_Entry!A4158</f>
        <v>0</v>
      </c>
      <c r="B4158" s="197">
        <f>Sales_Entry!B4158</f>
        <v>0</v>
      </c>
      <c r="C4158" s="198">
        <f>Sales_Entry!D4158</f>
        <v>0</v>
      </c>
      <c r="D4158" s="198" t="s">
        <v>1388</v>
      </c>
      <c r="E4158" s="198">
        <f>Sales_Entry!C4158</f>
        <v>0</v>
      </c>
      <c r="F4158" s="198">
        <f>Sales_Entry!E4158</f>
        <v>0</v>
      </c>
      <c r="G4158" s="199">
        <f>N(Sales_Entry!J4158)</f>
        <v>0</v>
      </c>
      <c r="H4158" s="199">
        <v>0</v>
      </c>
      <c r="I4158" s="199">
        <f t="shared" si="64"/>
        <v>0</v>
      </c>
      <c r="J4158" s="200"/>
      <c r="K4158" s="200" t="str" cm="1">
        <f t="array" ref="K4158">IF($C4158="","",IF(AND($C4158=Party_Statement!$C$5,$B4158&gt;=Party_Statement!$C$6,$B4158&lt;=Party_Statement!$E$6),SUMPRODUCT(($C$3:$C4158=Party_Statement!$C$5)*($B$3:$B4158&gt;=Party_Statement!$C$6)*($B$3:$B4158&lt;=Party_Statement!$E$6)),""))</f>
        <v/>
      </c>
    </row>
    <row r="4159" spans="1:11" x14ac:dyDescent="0.2">
      <c r="A4159" s="196">
        <f>Sales_Entry!A4159</f>
        <v>0</v>
      </c>
      <c r="B4159" s="197">
        <f>Sales_Entry!B4159</f>
        <v>0</v>
      </c>
      <c r="C4159" s="198">
        <f>Sales_Entry!D4159</f>
        <v>0</v>
      </c>
      <c r="D4159" s="198" t="s">
        <v>1388</v>
      </c>
      <c r="E4159" s="198">
        <f>Sales_Entry!C4159</f>
        <v>0</v>
      </c>
      <c r="F4159" s="198">
        <f>Sales_Entry!E4159</f>
        <v>0</v>
      </c>
      <c r="G4159" s="199">
        <f>N(Sales_Entry!J4159)</f>
        <v>0</v>
      </c>
      <c r="H4159" s="199">
        <v>0</v>
      </c>
      <c r="I4159" s="199">
        <f t="shared" si="64"/>
        <v>0</v>
      </c>
      <c r="J4159" s="200"/>
      <c r="K4159" s="200" t="str" cm="1">
        <f t="array" ref="K4159">IF($C4159="","",IF(AND($C4159=Party_Statement!$C$5,$B4159&gt;=Party_Statement!$C$6,$B4159&lt;=Party_Statement!$E$6),SUMPRODUCT(($C$3:$C4159=Party_Statement!$C$5)*($B$3:$B4159&gt;=Party_Statement!$C$6)*($B$3:$B4159&lt;=Party_Statement!$E$6)),""))</f>
        <v/>
      </c>
    </row>
    <row r="4160" spans="1:11" x14ac:dyDescent="0.2">
      <c r="A4160" s="196">
        <f>Sales_Entry!A4160</f>
        <v>0</v>
      </c>
      <c r="B4160" s="197">
        <f>Sales_Entry!B4160</f>
        <v>0</v>
      </c>
      <c r="C4160" s="198">
        <f>Sales_Entry!D4160</f>
        <v>0</v>
      </c>
      <c r="D4160" s="198" t="s">
        <v>1388</v>
      </c>
      <c r="E4160" s="198">
        <f>Sales_Entry!C4160</f>
        <v>0</v>
      </c>
      <c r="F4160" s="198">
        <f>Sales_Entry!E4160</f>
        <v>0</v>
      </c>
      <c r="G4160" s="199">
        <f>N(Sales_Entry!J4160)</f>
        <v>0</v>
      </c>
      <c r="H4160" s="199">
        <v>0</v>
      </c>
      <c r="I4160" s="199">
        <f t="shared" si="64"/>
        <v>0</v>
      </c>
      <c r="J4160" s="200"/>
      <c r="K4160" s="200" t="str" cm="1">
        <f t="array" ref="K4160">IF($C4160="","",IF(AND($C4160=Party_Statement!$C$5,$B4160&gt;=Party_Statement!$C$6,$B4160&lt;=Party_Statement!$E$6),SUMPRODUCT(($C$3:$C4160=Party_Statement!$C$5)*($B$3:$B4160&gt;=Party_Statement!$C$6)*($B$3:$B4160&lt;=Party_Statement!$E$6)),""))</f>
        <v/>
      </c>
    </row>
    <row r="4161" spans="1:11" x14ac:dyDescent="0.2">
      <c r="A4161" s="196">
        <f>Sales_Entry!A4161</f>
        <v>0</v>
      </c>
      <c r="B4161" s="197">
        <f>Sales_Entry!B4161</f>
        <v>0</v>
      </c>
      <c r="C4161" s="198">
        <f>Sales_Entry!D4161</f>
        <v>0</v>
      </c>
      <c r="D4161" s="198" t="s">
        <v>1388</v>
      </c>
      <c r="E4161" s="198">
        <f>Sales_Entry!C4161</f>
        <v>0</v>
      </c>
      <c r="F4161" s="198">
        <f>Sales_Entry!E4161</f>
        <v>0</v>
      </c>
      <c r="G4161" s="199">
        <f>N(Sales_Entry!J4161)</f>
        <v>0</v>
      </c>
      <c r="H4161" s="199">
        <v>0</v>
      </c>
      <c r="I4161" s="199">
        <f t="shared" si="64"/>
        <v>0</v>
      </c>
      <c r="J4161" s="200"/>
      <c r="K4161" s="200" t="str" cm="1">
        <f t="array" ref="K4161">IF($C4161="","",IF(AND($C4161=Party_Statement!$C$5,$B4161&gt;=Party_Statement!$C$6,$B4161&lt;=Party_Statement!$E$6),SUMPRODUCT(($C$3:$C4161=Party_Statement!$C$5)*($B$3:$B4161&gt;=Party_Statement!$C$6)*($B$3:$B4161&lt;=Party_Statement!$E$6)),""))</f>
        <v/>
      </c>
    </row>
    <row r="4162" spans="1:11" x14ac:dyDescent="0.2">
      <c r="A4162" s="196">
        <f>Sales_Entry!A4162</f>
        <v>0</v>
      </c>
      <c r="B4162" s="197">
        <f>Sales_Entry!B4162</f>
        <v>0</v>
      </c>
      <c r="C4162" s="198">
        <f>Sales_Entry!D4162</f>
        <v>0</v>
      </c>
      <c r="D4162" s="198" t="s">
        <v>1388</v>
      </c>
      <c r="E4162" s="198">
        <f>Sales_Entry!C4162</f>
        <v>0</v>
      </c>
      <c r="F4162" s="198">
        <f>Sales_Entry!E4162</f>
        <v>0</v>
      </c>
      <c r="G4162" s="199">
        <f>N(Sales_Entry!J4162)</f>
        <v>0</v>
      </c>
      <c r="H4162" s="199">
        <v>0</v>
      </c>
      <c r="I4162" s="199">
        <f t="shared" si="64"/>
        <v>0</v>
      </c>
      <c r="J4162" s="200"/>
      <c r="K4162" s="200" t="str" cm="1">
        <f t="array" ref="K4162">IF($C4162="","",IF(AND($C4162=Party_Statement!$C$5,$B4162&gt;=Party_Statement!$C$6,$B4162&lt;=Party_Statement!$E$6),SUMPRODUCT(($C$3:$C4162=Party_Statement!$C$5)*($B$3:$B4162&gt;=Party_Statement!$C$6)*($B$3:$B4162&lt;=Party_Statement!$E$6)),""))</f>
        <v/>
      </c>
    </row>
    <row r="4163" spans="1:11" x14ac:dyDescent="0.2">
      <c r="A4163" s="196">
        <f>Sales_Entry!A4163</f>
        <v>0</v>
      </c>
      <c r="B4163" s="197">
        <f>Sales_Entry!B4163</f>
        <v>0</v>
      </c>
      <c r="C4163" s="198">
        <f>Sales_Entry!D4163</f>
        <v>0</v>
      </c>
      <c r="D4163" s="198" t="s">
        <v>1388</v>
      </c>
      <c r="E4163" s="198">
        <f>Sales_Entry!C4163</f>
        <v>0</v>
      </c>
      <c r="F4163" s="198">
        <f>Sales_Entry!E4163</f>
        <v>0</v>
      </c>
      <c r="G4163" s="199">
        <f>N(Sales_Entry!J4163)</f>
        <v>0</v>
      </c>
      <c r="H4163" s="199">
        <v>0</v>
      </c>
      <c r="I4163" s="199">
        <f t="shared" si="64"/>
        <v>0</v>
      </c>
      <c r="J4163" s="200"/>
      <c r="K4163" s="200" t="str" cm="1">
        <f t="array" ref="K4163">IF($C4163="","",IF(AND($C4163=Party_Statement!$C$5,$B4163&gt;=Party_Statement!$C$6,$B4163&lt;=Party_Statement!$E$6),SUMPRODUCT(($C$3:$C4163=Party_Statement!$C$5)*($B$3:$B4163&gt;=Party_Statement!$C$6)*($B$3:$B4163&lt;=Party_Statement!$E$6)),""))</f>
        <v/>
      </c>
    </row>
    <row r="4164" spans="1:11" x14ac:dyDescent="0.2">
      <c r="A4164" s="196">
        <f>Sales_Entry!A4164</f>
        <v>0</v>
      </c>
      <c r="B4164" s="197">
        <f>Sales_Entry!B4164</f>
        <v>0</v>
      </c>
      <c r="C4164" s="198">
        <f>Sales_Entry!D4164</f>
        <v>0</v>
      </c>
      <c r="D4164" s="198" t="s">
        <v>1388</v>
      </c>
      <c r="E4164" s="198">
        <f>Sales_Entry!C4164</f>
        <v>0</v>
      </c>
      <c r="F4164" s="198">
        <f>Sales_Entry!E4164</f>
        <v>0</v>
      </c>
      <c r="G4164" s="199">
        <f>N(Sales_Entry!J4164)</f>
        <v>0</v>
      </c>
      <c r="H4164" s="199">
        <v>0</v>
      </c>
      <c r="I4164" s="199">
        <f t="shared" ref="I4164:I4227" si="65">IF($C4164="","",$G4164-$H4164)</f>
        <v>0</v>
      </c>
      <c r="J4164" s="200"/>
      <c r="K4164" s="200" t="str" cm="1">
        <f t="array" ref="K4164">IF($C4164="","",IF(AND($C4164=Party_Statement!$C$5,$B4164&gt;=Party_Statement!$C$6,$B4164&lt;=Party_Statement!$E$6),SUMPRODUCT(($C$3:$C4164=Party_Statement!$C$5)*($B$3:$B4164&gt;=Party_Statement!$C$6)*($B$3:$B4164&lt;=Party_Statement!$E$6)),""))</f>
        <v/>
      </c>
    </row>
    <row r="4165" spans="1:11" x14ac:dyDescent="0.2">
      <c r="A4165" s="196">
        <f>Sales_Entry!A4165</f>
        <v>0</v>
      </c>
      <c r="B4165" s="197">
        <f>Sales_Entry!B4165</f>
        <v>0</v>
      </c>
      <c r="C4165" s="198">
        <f>Sales_Entry!D4165</f>
        <v>0</v>
      </c>
      <c r="D4165" s="198" t="s">
        <v>1388</v>
      </c>
      <c r="E4165" s="198">
        <f>Sales_Entry!C4165</f>
        <v>0</v>
      </c>
      <c r="F4165" s="198">
        <f>Sales_Entry!E4165</f>
        <v>0</v>
      </c>
      <c r="G4165" s="199">
        <f>N(Sales_Entry!J4165)</f>
        <v>0</v>
      </c>
      <c r="H4165" s="199">
        <v>0</v>
      </c>
      <c r="I4165" s="199">
        <f t="shared" si="65"/>
        <v>0</v>
      </c>
      <c r="J4165" s="200"/>
      <c r="K4165" s="200" t="str" cm="1">
        <f t="array" ref="K4165">IF($C4165="","",IF(AND($C4165=Party_Statement!$C$5,$B4165&gt;=Party_Statement!$C$6,$B4165&lt;=Party_Statement!$E$6),SUMPRODUCT(($C$3:$C4165=Party_Statement!$C$5)*($B$3:$B4165&gt;=Party_Statement!$C$6)*($B$3:$B4165&lt;=Party_Statement!$E$6)),""))</f>
        <v/>
      </c>
    </row>
    <row r="4166" spans="1:11" x14ac:dyDescent="0.2">
      <c r="A4166" s="196">
        <f>Sales_Entry!A4166</f>
        <v>0</v>
      </c>
      <c r="B4166" s="197">
        <f>Sales_Entry!B4166</f>
        <v>0</v>
      </c>
      <c r="C4166" s="198">
        <f>Sales_Entry!D4166</f>
        <v>0</v>
      </c>
      <c r="D4166" s="198" t="s">
        <v>1388</v>
      </c>
      <c r="E4166" s="198">
        <f>Sales_Entry!C4166</f>
        <v>0</v>
      </c>
      <c r="F4166" s="198">
        <f>Sales_Entry!E4166</f>
        <v>0</v>
      </c>
      <c r="G4166" s="199">
        <f>N(Sales_Entry!J4166)</f>
        <v>0</v>
      </c>
      <c r="H4166" s="199">
        <v>0</v>
      </c>
      <c r="I4166" s="199">
        <f t="shared" si="65"/>
        <v>0</v>
      </c>
      <c r="J4166" s="200"/>
      <c r="K4166" s="200" t="str" cm="1">
        <f t="array" ref="K4166">IF($C4166="","",IF(AND($C4166=Party_Statement!$C$5,$B4166&gt;=Party_Statement!$C$6,$B4166&lt;=Party_Statement!$E$6),SUMPRODUCT(($C$3:$C4166=Party_Statement!$C$5)*($B$3:$B4166&gt;=Party_Statement!$C$6)*($B$3:$B4166&lt;=Party_Statement!$E$6)),""))</f>
        <v/>
      </c>
    </row>
    <row r="4167" spans="1:11" x14ac:dyDescent="0.2">
      <c r="A4167" s="196">
        <f>Sales_Entry!A4167</f>
        <v>0</v>
      </c>
      <c r="B4167" s="197">
        <f>Sales_Entry!B4167</f>
        <v>0</v>
      </c>
      <c r="C4167" s="198">
        <f>Sales_Entry!D4167</f>
        <v>0</v>
      </c>
      <c r="D4167" s="198" t="s">
        <v>1388</v>
      </c>
      <c r="E4167" s="198">
        <f>Sales_Entry!C4167</f>
        <v>0</v>
      </c>
      <c r="F4167" s="198">
        <f>Sales_Entry!E4167</f>
        <v>0</v>
      </c>
      <c r="G4167" s="199">
        <f>N(Sales_Entry!J4167)</f>
        <v>0</v>
      </c>
      <c r="H4167" s="199">
        <v>0</v>
      </c>
      <c r="I4167" s="199">
        <f t="shared" si="65"/>
        <v>0</v>
      </c>
      <c r="J4167" s="200"/>
      <c r="K4167" s="200" t="str" cm="1">
        <f t="array" ref="K4167">IF($C4167="","",IF(AND($C4167=Party_Statement!$C$5,$B4167&gt;=Party_Statement!$C$6,$B4167&lt;=Party_Statement!$E$6),SUMPRODUCT(($C$3:$C4167=Party_Statement!$C$5)*($B$3:$B4167&gt;=Party_Statement!$C$6)*($B$3:$B4167&lt;=Party_Statement!$E$6)),""))</f>
        <v/>
      </c>
    </row>
    <row r="4168" spans="1:11" x14ac:dyDescent="0.2">
      <c r="A4168" s="196">
        <f>Sales_Entry!A4168</f>
        <v>0</v>
      </c>
      <c r="B4168" s="197">
        <f>Sales_Entry!B4168</f>
        <v>0</v>
      </c>
      <c r="C4168" s="198">
        <f>Sales_Entry!D4168</f>
        <v>0</v>
      </c>
      <c r="D4168" s="198" t="s">
        <v>1388</v>
      </c>
      <c r="E4168" s="198">
        <f>Sales_Entry!C4168</f>
        <v>0</v>
      </c>
      <c r="F4168" s="198">
        <f>Sales_Entry!E4168</f>
        <v>0</v>
      </c>
      <c r="G4168" s="199">
        <f>N(Sales_Entry!J4168)</f>
        <v>0</v>
      </c>
      <c r="H4168" s="199">
        <v>0</v>
      </c>
      <c r="I4168" s="199">
        <f t="shared" si="65"/>
        <v>0</v>
      </c>
      <c r="J4168" s="200"/>
      <c r="K4168" s="200" t="str" cm="1">
        <f t="array" ref="K4168">IF($C4168="","",IF(AND($C4168=Party_Statement!$C$5,$B4168&gt;=Party_Statement!$C$6,$B4168&lt;=Party_Statement!$E$6),SUMPRODUCT(($C$3:$C4168=Party_Statement!$C$5)*($B$3:$B4168&gt;=Party_Statement!$C$6)*($B$3:$B4168&lt;=Party_Statement!$E$6)),""))</f>
        <v/>
      </c>
    </row>
    <row r="4169" spans="1:11" x14ac:dyDescent="0.2">
      <c r="A4169" s="196">
        <f>Sales_Entry!A4169</f>
        <v>0</v>
      </c>
      <c r="B4169" s="197">
        <f>Sales_Entry!B4169</f>
        <v>0</v>
      </c>
      <c r="C4169" s="198">
        <f>Sales_Entry!D4169</f>
        <v>0</v>
      </c>
      <c r="D4169" s="198" t="s">
        <v>1388</v>
      </c>
      <c r="E4169" s="198">
        <f>Sales_Entry!C4169</f>
        <v>0</v>
      </c>
      <c r="F4169" s="198">
        <f>Sales_Entry!E4169</f>
        <v>0</v>
      </c>
      <c r="G4169" s="199">
        <f>N(Sales_Entry!J4169)</f>
        <v>0</v>
      </c>
      <c r="H4169" s="199">
        <v>0</v>
      </c>
      <c r="I4169" s="199">
        <f t="shared" si="65"/>
        <v>0</v>
      </c>
      <c r="J4169" s="200"/>
      <c r="K4169" s="200" t="str" cm="1">
        <f t="array" ref="K4169">IF($C4169="","",IF(AND($C4169=Party_Statement!$C$5,$B4169&gt;=Party_Statement!$C$6,$B4169&lt;=Party_Statement!$E$6),SUMPRODUCT(($C$3:$C4169=Party_Statement!$C$5)*($B$3:$B4169&gt;=Party_Statement!$C$6)*($B$3:$B4169&lt;=Party_Statement!$E$6)),""))</f>
        <v/>
      </c>
    </row>
    <row r="4170" spans="1:11" x14ac:dyDescent="0.2">
      <c r="A4170" s="196">
        <f>Sales_Entry!A4170</f>
        <v>0</v>
      </c>
      <c r="B4170" s="197">
        <f>Sales_Entry!B4170</f>
        <v>0</v>
      </c>
      <c r="C4170" s="198">
        <f>Sales_Entry!D4170</f>
        <v>0</v>
      </c>
      <c r="D4170" s="198" t="s">
        <v>1388</v>
      </c>
      <c r="E4170" s="198">
        <f>Sales_Entry!C4170</f>
        <v>0</v>
      </c>
      <c r="F4170" s="198">
        <f>Sales_Entry!E4170</f>
        <v>0</v>
      </c>
      <c r="G4170" s="199">
        <f>N(Sales_Entry!J4170)</f>
        <v>0</v>
      </c>
      <c r="H4170" s="199">
        <v>0</v>
      </c>
      <c r="I4170" s="199">
        <f t="shared" si="65"/>
        <v>0</v>
      </c>
      <c r="J4170" s="200"/>
      <c r="K4170" s="200" t="str" cm="1">
        <f t="array" ref="K4170">IF($C4170="","",IF(AND($C4170=Party_Statement!$C$5,$B4170&gt;=Party_Statement!$C$6,$B4170&lt;=Party_Statement!$E$6),SUMPRODUCT(($C$3:$C4170=Party_Statement!$C$5)*($B$3:$B4170&gt;=Party_Statement!$C$6)*($B$3:$B4170&lt;=Party_Statement!$E$6)),""))</f>
        <v/>
      </c>
    </row>
    <row r="4171" spans="1:11" x14ac:dyDescent="0.2">
      <c r="A4171" s="196">
        <f>Sales_Entry!A4171</f>
        <v>0</v>
      </c>
      <c r="B4171" s="197">
        <f>Sales_Entry!B4171</f>
        <v>0</v>
      </c>
      <c r="C4171" s="198">
        <f>Sales_Entry!D4171</f>
        <v>0</v>
      </c>
      <c r="D4171" s="198" t="s">
        <v>1388</v>
      </c>
      <c r="E4171" s="198">
        <f>Sales_Entry!C4171</f>
        <v>0</v>
      </c>
      <c r="F4171" s="198">
        <f>Sales_Entry!E4171</f>
        <v>0</v>
      </c>
      <c r="G4171" s="199">
        <f>N(Sales_Entry!J4171)</f>
        <v>0</v>
      </c>
      <c r="H4171" s="199">
        <v>0</v>
      </c>
      <c r="I4171" s="199">
        <f t="shared" si="65"/>
        <v>0</v>
      </c>
      <c r="J4171" s="200"/>
      <c r="K4171" s="200" t="str" cm="1">
        <f t="array" ref="K4171">IF($C4171="","",IF(AND($C4171=Party_Statement!$C$5,$B4171&gt;=Party_Statement!$C$6,$B4171&lt;=Party_Statement!$E$6),SUMPRODUCT(($C$3:$C4171=Party_Statement!$C$5)*($B$3:$B4171&gt;=Party_Statement!$C$6)*($B$3:$B4171&lt;=Party_Statement!$E$6)),""))</f>
        <v/>
      </c>
    </row>
    <row r="4172" spans="1:11" x14ac:dyDescent="0.2">
      <c r="A4172" s="196">
        <f>Sales_Entry!A4172</f>
        <v>0</v>
      </c>
      <c r="B4172" s="197">
        <f>Sales_Entry!B4172</f>
        <v>0</v>
      </c>
      <c r="C4172" s="198">
        <f>Sales_Entry!D4172</f>
        <v>0</v>
      </c>
      <c r="D4172" s="198" t="s">
        <v>1388</v>
      </c>
      <c r="E4172" s="198">
        <f>Sales_Entry!C4172</f>
        <v>0</v>
      </c>
      <c r="F4172" s="198">
        <f>Sales_Entry!E4172</f>
        <v>0</v>
      </c>
      <c r="G4172" s="199">
        <f>N(Sales_Entry!J4172)</f>
        <v>0</v>
      </c>
      <c r="H4172" s="199">
        <v>0</v>
      </c>
      <c r="I4172" s="199">
        <f t="shared" si="65"/>
        <v>0</v>
      </c>
      <c r="J4172" s="200"/>
      <c r="K4172" s="200" t="str" cm="1">
        <f t="array" ref="K4172">IF($C4172="","",IF(AND($C4172=Party_Statement!$C$5,$B4172&gt;=Party_Statement!$C$6,$B4172&lt;=Party_Statement!$E$6),SUMPRODUCT(($C$3:$C4172=Party_Statement!$C$5)*($B$3:$B4172&gt;=Party_Statement!$C$6)*($B$3:$B4172&lt;=Party_Statement!$E$6)),""))</f>
        <v/>
      </c>
    </row>
    <row r="4173" spans="1:11" x14ac:dyDescent="0.2">
      <c r="A4173" s="196">
        <f>Sales_Entry!A4173</f>
        <v>0</v>
      </c>
      <c r="B4173" s="197">
        <f>Sales_Entry!B4173</f>
        <v>0</v>
      </c>
      <c r="C4173" s="198">
        <f>Sales_Entry!D4173</f>
        <v>0</v>
      </c>
      <c r="D4173" s="198" t="s">
        <v>1388</v>
      </c>
      <c r="E4173" s="198">
        <f>Sales_Entry!C4173</f>
        <v>0</v>
      </c>
      <c r="F4173" s="198">
        <f>Sales_Entry!E4173</f>
        <v>0</v>
      </c>
      <c r="G4173" s="199">
        <f>N(Sales_Entry!J4173)</f>
        <v>0</v>
      </c>
      <c r="H4173" s="199">
        <v>0</v>
      </c>
      <c r="I4173" s="199">
        <f t="shared" si="65"/>
        <v>0</v>
      </c>
      <c r="J4173" s="200"/>
      <c r="K4173" s="200" t="str" cm="1">
        <f t="array" ref="K4173">IF($C4173="","",IF(AND($C4173=Party_Statement!$C$5,$B4173&gt;=Party_Statement!$C$6,$B4173&lt;=Party_Statement!$E$6),SUMPRODUCT(($C$3:$C4173=Party_Statement!$C$5)*($B$3:$B4173&gt;=Party_Statement!$C$6)*($B$3:$B4173&lt;=Party_Statement!$E$6)),""))</f>
        <v/>
      </c>
    </row>
    <row r="4174" spans="1:11" x14ac:dyDescent="0.2">
      <c r="A4174" s="196">
        <f>Sales_Entry!A4174</f>
        <v>0</v>
      </c>
      <c r="B4174" s="197">
        <f>Sales_Entry!B4174</f>
        <v>0</v>
      </c>
      <c r="C4174" s="198">
        <f>Sales_Entry!D4174</f>
        <v>0</v>
      </c>
      <c r="D4174" s="198" t="s">
        <v>1388</v>
      </c>
      <c r="E4174" s="198">
        <f>Sales_Entry!C4174</f>
        <v>0</v>
      </c>
      <c r="F4174" s="198">
        <f>Sales_Entry!E4174</f>
        <v>0</v>
      </c>
      <c r="G4174" s="199">
        <f>N(Sales_Entry!J4174)</f>
        <v>0</v>
      </c>
      <c r="H4174" s="199">
        <v>0</v>
      </c>
      <c r="I4174" s="199">
        <f t="shared" si="65"/>
        <v>0</v>
      </c>
      <c r="J4174" s="200"/>
      <c r="K4174" s="200" t="str" cm="1">
        <f t="array" ref="K4174">IF($C4174="","",IF(AND($C4174=Party_Statement!$C$5,$B4174&gt;=Party_Statement!$C$6,$B4174&lt;=Party_Statement!$E$6),SUMPRODUCT(($C$3:$C4174=Party_Statement!$C$5)*($B$3:$B4174&gt;=Party_Statement!$C$6)*($B$3:$B4174&lt;=Party_Statement!$E$6)),""))</f>
        <v/>
      </c>
    </row>
    <row r="4175" spans="1:11" x14ac:dyDescent="0.2">
      <c r="A4175" s="196">
        <f>Sales_Entry!A4175</f>
        <v>0</v>
      </c>
      <c r="B4175" s="197">
        <f>Sales_Entry!B4175</f>
        <v>0</v>
      </c>
      <c r="C4175" s="198">
        <f>Sales_Entry!D4175</f>
        <v>0</v>
      </c>
      <c r="D4175" s="198" t="s">
        <v>1388</v>
      </c>
      <c r="E4175" s="198">
        <f>Sales_Entry!C4175</f>
        <v>0</v>
      </c>
      <c r="F4175" s="198">
        <f>Sales_Entry!E4175</f>
        <v>0</v>
      </c>
      <c r="G4175" s="199">
        <f>N(Sales_Entry!J4175)</f>
        <v>0</v>
      </c>
      <c r="H4175" s="199">
        <v>0</v>
      </c>
      <c r="I4175" s="199">
        <f t="shared" si="65"/>
        <v>0</v>
      </c>
      <c r="J4175" s="200"/>
      <c r="K4175" s="200" t="str" cm="1">
        <f t="array" ref="K4175">IF($C4175="","",IF(AND($C4175=Party_Statement!$C$5,$B4175&gt;=Party_Statement!$C$6,$B4175&lt;=Party_Statement!$E$6),SUMPRODUCT(($C$3:$C4175=Party_Statement!$C$5)*($B$3:$B4175&gt;=Party_Statement!$C$6)*($B$3:$B4175&lt;=Party_Statement!$E$6)),""))</f>
        <v/>
      </c>
    </row>
    <row r="4176" spans="1:11" x14ac:dyDescent="0.2">
      <c r="A4176" s="196">
        <f>Sales_Entry!A4176</f>
        <v>0</v>
      </c>
      <c r="B4176" s="197">
        <f>Sales_Entry!B4176</f>
        <v>0</v>
      </c>
      <c r="C4176" s="198">
        <f>Sales_Entry!D4176</f>
        <v>0</v>
      </c>
      <c r="D4176" s="198" t="s">
        <v>1388</v>
      </c>
      <c r="E4176" s="198">
        <f>Sales_Entry!C4176</f>
        <v>0</v>
      </c>
      <c r="F4176" s="198">
        <f>Sales_Entry!E4176</f>
        <v>0</v>
      </c>
      <c r="G4176" s="199">
        <f>N(Sales_Entry!J4176)</f>
        <v>0</v>
      </c>
      <c r="H4176" s="199">
        <v>0</v>
      </c>
      <c r="I4176" s="199">
        <f t="shared" si="65"/>
        <v>0</v>
      </c>
      <c r="J4176" s="200"/>
      <c r="K4176" s="200" t="str" cm="1">
        <f t="array" ref="K4176">IF($C4176="","",IF(AND($C4176=Party_Statement!$C$5,$B4176&gt;=Party_Statement!$C$6,$B4176&lt;=Party_Statement!$E$6),SUMPRODUCT(($C$3:$C4176=Party_Statement!$C$5)*($B$3:$B4176&gt;=Party_Statement!$C$6)*($B$3:$B4176&lt;=Party_Statement!$E$6)),""))</f>
        <v/>
      </c>
    </row>
    <row r="4177" spans="1:11" x14ac:dyDescent="0.2">
      <c r="A4177" s="196">
        <f>Sales_Entry!A4177</f>
        <v>0</v>
      </c>
      <c r="B4177" s="197">
        <f>Sales_Entry!B4177</f>
        <v>0</v>
      </c>
      <c r="C4177" s="198">
        <f>Sales_Entry!D4177</f>
        <v>0</v>
      </c>
      <c r="D4177" s="198" t="s">
        <v>1388</v>
      </c>
      <c r="E4177" s="198">
        <f>Sales_Entry!C4177</f>
        <v>0</v>
      </c>
      <c r="F4177" s="198">
        <f>Sales_Entry!E4177</f>
        <v>0</v>
      </c>
      <c r="G4177" s="199">
        <f>N(Sales_Entry!J4177)</f>
        <v>0</v>
      </c>
      <c r="H4177" s="199">
        <v>0</v>
      </c>
      <c r="I4177" s="199">
        <f t="shared" si="65"/>
        <v>0</v>
      </c>
      <c r="J4177" s="200"/>
      <c r="K4177" s="200" t="str" cm="1">
        <f t="array" ref="K4177">IF($C4177="","",IF(AND($C4177=Party_Statement!$C$5,$B4177&gt;=Party_Statement!$C$6,$B4177&lt;=Party_Statement!$E$6),SUMPRODUCT(($C$3:$C4177=Party_Statement!$C$5)*($B$3:$B4177&gt;=Party_Statement!$C$6)*($B$3:$B4177&lt;=Party_Statement!$E$6)),""))</f>
        <v/>
      </c>
    </row>
    <row r="4178" spans="1:11" x14ac:dyDescent="0.2">
      <c r="A4178" s="196">
        <f>Sales_Entry!A4178</f>
        <v>0</v>
      </c>
      <c r="B4178" s="197">
        <f>Sales_Entry!B4178</f>
        <v>0</v>
      </c>
      <c r="C4178" s="198">
        <f>Sales_Entry!D4178</f>
        <v>0</v>
      </c>
      <c r="D4178" s="198" t="s">
        <v>1388</v>
      </c>
      <c r="E4178" s="198">
        <f>Sales_Entry!C4178</f>
        <v>0</v>
      </c>
      <c r="F4178" s="198">
        <f>Sales_Entry!E4178</f>
        <v>0</v>
      </c>
      <c r="G4178" s="199">
        <f>N(Sales_Entry!J4178)</f>
        <v>0</v>
      </c>
      <c r="H4178" s="199">
        <v>0</v>
      </c>
      <c r="I4178" s="199">
        <f t="shared" si="65"/>
        <v>0</v>
      </c>
      <c r="J4178" s="200"/>
      <c r="K4178" s="200" t="str" cm="1">
        <f t="array" ref="K4178">IF($C4178="","",IF(AND($C4178=Party_Statement!$C$5,$B4178&gt;=Party_Statement!$C$6,$B4178&lt;=Party_Statement!$E$6),SUMPRODUCT(($C$3:$C4178=Party_Statement!$C$5)*($B$3:$B4178&gt;=Party_Statement!$C$6)*($B$3:$B4178&lt;=Party_Statement!$E$6)),""))</f>
        <v/>
      </c>
    </row>
    <row r="4179" spans="1:11" x14ac:dyDescent="0.2">
      <c r="A4179" s="196">
        <f>Sales_Entry!A4179</f>
        <v>0</v>
      </c>
      <c r="B4179" s="197">
        <f>Sales_Entry!B4179</f>
        <v>0</v>
      </c>
      <c r="C4179" s="198">
        <f>Sales_Entry!D4179</f>
        <v>0</v>
      </c>
      <c r="D4179" s="198" t="s">
        <v>1388</v>
      </c>
      <c r="E4179" s="198">
        <f>Sales_Entry!C4179</f>
        <v>0</v>
      </c>
      <c r="F4179" s="198">
        <f>Sales_Entry!E4179</f>
        <v>0</v>
      </c>
      <c r="G4179" s="199">
        <f>N(Sales_Entry!J4179)</f>
        <v>0</v>
      </c>
      <c r="H4179" s="199">
        <v>0</v>
      </c>
      <c r="I4179" s="199">
        <f t="shared" si="65"/>
        <v>0</v>
      </c>
      <c r="J4179" s="200"/>
      <c r="K4179" s="200" t="str" cm="1">
        <f t="array" ref="K4179">IF($C4179="","",IF(AND($C4179=Party_Statement!$C$5,$B4179&gt;=Party_Statement!$C$6,$B4179&lt;=Party_Statement!$E$6),SUMPRODUCT(($C$3:$C4179=Party_Statement!$C$5)*($B$3:$B4179&gt;=Party_Statement!$C$6)*($B$3:$B4179&lt;=Party_Statement!$E$6)),""))</f>
        <v/>
      </c>
    </row>
    <row r="4180" spans="1:11" x14ac:dyDescent="0.2">
      <c r="A4180" s="196">
        <f>Sales_Entry!A4180</f>
        <v>0</v>
      </c>
      <c r="B4180" s="197">
        <f>Sales_Entry!B4180</f>
        <v>0</v>
      </c>
      <c r="C4180" s="198">
        <f>Sales_Entry!D4180</f>
        <v>0</v>
      </c>
      <c r="D4180" s="198" t="s">
        <v>1388</v>
      </c>
      <c r="E4180" s="198">
        <f>Sales_Entry!C4180</f>
        <v>0</v>
      </c>
      <c r="F4180" s="198">
        <f>Sales_Entry!E4180</f>
        <v>0</v>
      </c>
      <c r="G4180" s="199">
        <f>N(Sales_Entry!J4180)</f>
        <v>0</v>
      </c>
      <c r="H4180" s="199">
        <v>0</v>
      </c>
      <c r="I4180" s="199">
        <f t="shared" si="65"/>
        <v>0</v>
      </c>
      <c r="J4180" s="200"/>
      <c r="K4180" s="200" t="str" cm="1">
        <f t="array" ref="K4180">IF($C4180="","",IF(AND($C4180=Party_Statement!$C$5,$B4180&gt;=Party_Statement!$C$6,$B4180&lt;=Party_Statement!$E$6),SUMPRODUCT(($C$3:$C4180=Party_Statement!$C$5)*($B$3:$B4180&gt;=Party_Statement!$C$6)*($B$3:$B4180&lt;=Party_Statement!$E$6)),""))</f>
        <v/>
      </c>
    </row>
    <row r="4181" spans="1:11" x14ac:dyDescent="0.2">
      <c r="A4181" s="196">
        <f>Sales_Entry!A4181</f>
        <v>0</v>
      </c>
      <c r="B4181" s="197">
        <f>Sales_Entry!B4181</f>
        <v>0</v>
      </c>
      <c r="C4181" s="198">
        <f>Sales_Entry!D4181</f>
        <v>0</v>
      </c>
      <c r="D4181" s="198" t="s">
        <v>1388</v>
      </c>
      <c r="E4181" s="198">
        <f>Sales_Entry!C4181</f>
        <v>0</v>
      </c>
      <c r="F4181" s="198">
        <f>Sales_Entry!E4181</f>
        <v>0</v>
      </c>
      <c r="G4181" s="199">
        <f>N(Sales_Entry!J4181)</f>
        <v>0</v>
      </c>
      <c r="H4181" s="199">
        <v>0</v>
      </c>
      <c r="I4181" s="199">
        <f t="shared" si="65"/>
        <v>0</v>
      </c>
      <c r="J4181" s="200"/>
      <c r="K4181" s="200" t="str" cm="1">
        <f t="array" ref="K4181">IF($C4181="","",IF(AND($C4181=Party_Statement!$C$5,$B4181&gt;=Party_Statement!$C$6,$B4181&lt;=Party_Statement!$E$6),SUMPRODUCT(($C$3:$C4181=Party_Statement!$C$5)*($B$3:$B4181&gt;=Party_Statement!$C$6)*($B$3:$B4181&lt;=Party_Statement!$E$6)),""))</f>
        <v/>
      </c>
    </row>
    <row r="4182" spans="1:11" x14ac:dyDescent="0.2">
      <c r="A4182" s="196">
        <f>Sales_Entry!A4182</f>
        <v>0</v>
      </c>
      <c r="B4182" s="197">
        <f>Sales_Entry!B4182</f>
        <v>0</v>
      </c>
      <c r="C4182" s="198">
        <f>Sales_Entry!D4182</f>
        <v>0</v>
      </c>
      <c r="D4182" s="198" t="s">
        <v>1388</v>
      </c>
      <c r="E4182" s="198">
        <f>Sales_Entry!C4182</f>
        <v>0</v>
      </c>
      <c r="F4182" s="198">
        <f>Sales_Entry!E4182</f>
        <v>0</v>
      </c>
      <c r="G4182" s="199">
        <f>N(Sales_Entry!J4182)</f>
        <v>0</v>
      </c>
      <c r="H4182" s="199">
        <v>0</v>
      </c>
      <c r="I4182" s="199">
        <f t="shared" si="65"/>
        <v>0</v>
      </c>
      <c r="J4182" s="200"/>
      <c r="K4182" s="200" t="str" cm="1">
        <f t="array" ref="K4182">IF($C4182="","",IF(AND($C4182=Party_Statement!$C$5,$B4182&gt;=Party_Statement!$C$6,$B4182&lt;=Party_Statement!$E$6),SUMPRODUCT(($C$3:$C4182=Party_Statement!$C$5)*($B$3:$B4182&gt;=Party_Statement!$C$6)*($B$3:$B4182&lt;=Party_Statement!$E$6)),""))</f>
        <v/>
      </c>
    </row>
    <row r="4183" spans="1:11" x14ac:dyDescent="0.2">
      <c r="A4183" s="196">
        <f>Sales_Entry!A4183</f>
        <v>0</v>
      </c>
      <c r="B4183" s="197">
        <f>Sales_Entry!B4183</f>
        <v>0</v>
      </c>
      <c r="C4183" s="198">
        <f>Sales_Entry!D4183</f>
        <v>0</v>
      </c>
      <c r="D4183" s="198" t="s">
        <v>1388</v>
      </c>
      <c r="E4183" s="198">
        <f>Sales_Entry!C4183</f>
        <v>0</v>
      </c>
      <c r="F4183" s="198">
        <f>Sales_Entry!E4183</f>
        <v>0</v>
      </c>
      <c r="G4183" s="199">
        <f>N(Sales_Entry!J4183)</f>
        <v>0</v>
      </c>
      <c r="H4183" s="199">
        <v>0</v>
      </c>
      <c r="I4183" s="199">
        <f t="shared" si="65"/>
        <v>0</v>
      </c>
      <c r="J4183" s="200"/>
      <c r="K4183" s="200" t="str" cm="1">
        <f t="array" ref="K4183">IF($C4183="","",IF(AND($C4183=Party_Statement!$C$5,$B4183&gt;=Party_Statement!$C$6,$B4183&lt;=Party_Statement!$E$6),SUMPRODUCT(($C$3:$C4183=Party_Statement!$C$5)*($B$3:$B4183&gt;=Party_Statement!$C$6)*($B$3:$B4183&lt;=Party_Statement!$E$6)),""))</f>
        <v/>
      </c>
    </row>
    <row r="4184" spans="1:11" x14ac:dyDescent="0.2">
      <c r="A4184" s="196">
        <f>Sales_Entry!A4184</f>
        <v>0</v>
      </c>
      <c r="B4184" s="197">
        <f>Sales_Entry!B4184</f>
        <v>0</v>
      </c>
      <c r="C4184" s="198">
        <f>Sales_Entry!D4184</f>
        <v>0</v>
      </c>
      <c r="D4184" s="198" t="s">
        <v>1388</v>
      </c>
      <c r="E4184" s="198">
        <f>Sales_Entry!C4184</f>
        <v>0</v>
      </c>
      <c r="F4184" s="198">
        <f>Sales_Entry!E4184</f>
        <v>0</v>
      </c>
      <c r="G4184" s="199">
        <f>N(Sales_Entry!J4184)</f>
        <v>0</v>
      </c>
      <c r="H4184" s="199">
        <v>0</v>
      </c>
      <c r="I4184" s="199">
        <f t="shared" si="65"/>
        <v>0</v>
      </c>
      <c r="J4184" s="200"/>
      <c r="K4184" s="200" t="str" cm="1">
        <f t="array" ref="K4184">IF($C4184="","",IF(AND($C4184=Party_Statement!$C$5,$B4184&gt;=Party_Statement!$C$6,$B4184&lt;=Party_Statement!$E$6),SUMPRODUCT(($C$3:$C4184=Party_Statement!$C$5)*($B$3:$B4184&gt;=Party_Statement!$C$6)*($B$3:$B4184&lt;=Party_Statement!$E$6)),""))</f>
        <v/>
      </c>
    </row>
    <row r="4185" spans="1:11" x14ac:dyDescent="0.2">
      <c r="A4185" s="196">
        <f>Sales_Entry!A4185</f>
        <v>0</v>
      </c>
      <c r="B4185" s="197">
        <f>Sales_Entry!B4185</f>
        <v>0</v>
      </c>
      <c r="C4185" s="198">
        <f>Sales_Entry!D4185</f>
        <v>0</v>
      </c>
      <c r="D4185" s="198" t="s">
        <v>1388</v>
      </c>
      <c r="E4185" s="198">
        <f>Sales_Entry!C4185</f>
        <v>0</v>
      </c>
      <c r="F4185" s="198">
        <f>Sales_Entry!E4185</f>
        <v>0</v>
      </c>
      <c r="G4185" s="199">
        <f>N(Sales_Entry!J4185)</f>
        <v>0</v>
      </c>
      <c r="H4185" s="199">
        <v>0</v>
      </c>
      <c r="I4185" s="199">
        <f t="shared" si="65"/>
        <v>0</v>
      </c>
      <c r="J4185" s="200"/>
      <c r="K4185" s="200" t="str" cm="1">
        <f t="array" ref="K4185">IF($C4185="","",IF(AND($C4185=Party_Statement!$C$5,$B4185&gt;=Party_Statement!$C$6,$B4185&lt;=Party_Statement!$E$6),SUMPRODUCT(($C$3:$C4185=Party_Statement!$C$5)*($B$3:$B4185&gt;=Party_Statement!$C$6)*($B$3:$B4185&lt;=Party_Statement!$E$6)),""))</f>
        <v/>
      </c>
    </row>
    <row r="4186" spans="1:11" x14ac:dyDescent="0.2">
      <c r="A4186" s="196">
        <f>Sales_Entry!A4186</f>
        <v>0</v>
      </c>
      <c r="B4186" s="197">
        <f>Sales_Entry!B4186</f>
        <v>0</v>
      </c>
      <c r="C4186" s="198">
        <f>Sales_Entry!D4186</f>
        <v>0</v>
      </c>
      <c r="D4186" s="198" t="s">
        <v>1388</v>
      </c>
      <c r="E4186" s="198">
        <f>Sales_Entry!C4186</f>
        <v>0</v>
      </c>
      <c r="F4186" s="198">
        <f>Sales_Entry!E4186</f>
        <v>0</v>
      </c>
      <c r="G4186" s="199">
        <f>N(Sales_Entry!J4186)</f>
        <v>0</v>
      </c>
      <c r="H4186" s="199">
        <v>0</v>
      </c>
      <c r="I4186" s="199">
        <f t="shared" si="65"/>
        <v>0</v>
      </c>
      <c r="J4186" s="200"/>
      <c r="K4186" s="200" t="str" cm="1">
        <f t="array" ref="K4186">IF($C4186="","",IF(AND($C4186=Party_Statement!$C$5,$B4186&gt;=Party_Statement!$C$6,$B4186&lt;=Party_Statement!$E$6),SUMPRODUCT(($C$3:$C4186=Party_Statement!$C$5)*($B$3:$B4186&gt;=Party_Statement!$C$6)*($B$3:$B4186&lt;=Party_Statement!$E$6)),""))</f>
        <v/>
      </c>
    </row>
    <row r="4187" spans="1:11" x14ac:dyDescent="0.2">
      <c r="A4187" s="196">
        <f>Sales_Entry!A4187</f>
        <v>0</v>
      </c>
      <c r="B4187" s="197">
        <f>Sales_Entry!B4187</f>
        <v>0</v>
      </c>
      <c r="C4187" s="198">
        <f>Sales_Entry!D4187</f>
        <v>0</v>
      </c>
      <c r="D4187" s="198" t="s">
        <v>1388</v>
      </c>
      <c r="E4187" s="198">
        <f>Sales_Entry!C4187</f>
        <v>0</v>
      </c>
      <c r="F4187" s="198">
        <f>Sales_Entry!E4187</f>
        <v>0</v>
      </c>
      <c r="G4187" s="199">
        <f>N(Sales_Entry!J4187)</f>
        <v>0</v>
      </c>
      <c r="H4187" s="199">
        <v>0</v>
      </c>
      <c r="I4187" s="199">
        <f t="shared" si="65"/>
        <v>0</v>
      </c>
      <c r="J4187" s="200"/>
      <c r="K4187" s="200" t="str" cm="1">
        <f t="array" ref="K4187">IF($C4187="","",IF(AND($C4187=Party_Statement!$C$5,$B4187&gt;=Party_Statement!$C$6,$B4187&lt;=Party_Statement!$E$6),SUMPRODUCT(($C$3:$C4187=Party_Statement!$C$5)*($B$3:$B4187&gt;=Party_Statement!$C$6)*($B$3:$B4187&lt;=Party_Statement!$E$6)),""))</f>
        <v/>
      </c>
    </row>
    <row r="4188" spans="1:11" x14ac:dyDescent="0.2">
      <c r="A4188" s="196">
        <f>Sales_Entry!A4188</f>
        <v>0</v>
      </c>
      <c r="B4188" s="197">
        <f>Sales_Entry!B4188</f>
        <v>0</v>
      </c>
      <c r="C4188" s="198">
        <f>Sales_Entry!D4188</f>
        <v>0</v>
      </c>
      <c r="D4188" s="198" t="s">
        <v>1388</v>
      </c>
      <c r="E4188" s="198">
        <f>Sales_Entry!C4188</f>
        <v>0</v>
      </c>
      <c r="F4188" s="198">
        <f>Sales_Entry!E4188</f>
        <v>0</v>
      </c>
      <c r="G4188" s="199">
        <f>N(Sales_Entry!J4188)</f>
        <v>0</v>
      </c>
      <c r="H4188" s="199">
        <v>0</v>
      </c>
      <c r="I4188" s="199">
        <f t="shared" si="65"/>
        <v>0</v>
      </c>
      <c r="J4188" s="200"/>
      <c r="K4188" s="200" t="str" cm="1">
        <f t="array" ref="K4188">IF($C4188="","",IF(AND($C4188=Party_Statement!$C$5,$B4188&gt;=Party_Statement!$C$6,$B4188&lt;=Party_Statement!$E$6),SUMPRODUCT(($C$3:$C4188=Party_Statement!$C$5)*($B$3:$B4188&gt;=Party_Statement!$C$6)*($B$3:$B4188&lt;=Party_Statement!$E$6)),""))</f>
        <v/>
      </c>
    </row>
    <row r="4189" spans="1:11" x14ac:dyDescent="0.2">
      <c r="A4189" s="196">
        <f>Sales_Entry!A4189</f>
        <v>0</v>
      </c>
      <c r="B4189" s="197">
        <f>Sales_Entry!B4189</f>
        <v>0</v>
      </c>
      <c r="C4189" s="198">
        <f>Sales_Entry!D4189</f>
        <v>0</v>
      </c>
      <c r="D4189" s="198" t="s">
        <v>1388</v>
      </c>
      <c r="E4189" s="198">
        <f>Sales_Entry!C4189</f>
        <v>0</v>
      </c>
      <c r="F4189" s="198">
        <f>Sales_Entry!E4189</f>
        <v>0</v>
      </c>
      <c r="G4189" s="199">
        <f>N(Sales_Entry!J4189)</f>
        <v>0</v>
      </c>
      <c r="H4189" s="199">
        <v>0</v>
      </c>
      <c r="I4189" s="199">
        <f t="shared" si="65"/>
        <v>0</v>
      </c>
      <c r="J4189" s="200"/>
      <c r="K4189" s="200" t="str" cm="1">
        <f t="array" ref="K4189">IF($C4189="","",IF(AND($C4189=Party_Statement!$C$5,$B4189&gt;=Party_Statement!$C$6,$B4189&lt;=Party_Statement!$E$6),SUMPRODUCT(($C$3:$C4189=Party_Statement!$C$5)*($B$3:$B4189&gt;=Party_Statement!$C$6)*($B$3:$B4189&lt;=Party_Statement!$E$6)),""))</f>
        <v/>
      </c>
    </row>
    <row r="4190" spans="1:11" x14ac:dyDescent="0.2">
      <c r="A4190" s="196">
        <f>Sales_Entry!A4190</f>
        <v>0</v>
      </c>
      <c r="B4190" s="197">
        <f>Sales_Entry!B4190</f>
        <v>0</v>
      </c>
      <c r="C4190" s="198">
        <f>Sales_Entry!D4190</f>
        <v>0</v>
      </c>
      <c r="D4190" s="198" t="s">
        <v>1388</v>
      </c>
      <c r="E4190" s="198">
        <f>Sales_Entry!C4190</f>
        <v>0</v>
      </c>
      <c r="F4190" s="198">
        <f>Sales_Entry!E4190</f>
        <v>0</v>
      </c>
      <c r="G4190" s="199">
        <f>N(Sales_Entry!J4190)</f>
        <v>0</v>
      </c>
      <c r="H4190" s="199">
        <v>0</v>
      </c>
      <c r="I4190" s="199">
        <f t="shared" si="65"/>
        <v>0</v>
      </c>
      <c r="J4190" s="200"/>
      <c r="K4190" s="200" t="str" cm="1">
        <f t="array" ref="K4190">IF($C4190="","",IF(AND($C4190=Party_Statement!$C$5,$B4190&gt;=Party_Statement!$C$6,$B4190&lt;=Party_Statement!$E$6),SUMPRODUCT(($C$3:$C4190=Party_Statement!$C$5)*($B$3:$B4190&gt;=Party_Statement!$C$6)*($B$3:$B4190&lt;=Party_Statement!$E$6)),""))</f>
        <v/>
      </c>
    </row>
    <row r="4191" spans="1:11" x14ac:dyDescent="0.2">
      <c r="A4191" s="196">
        <f>Sales_Entry!A4191</f>
        <v>0</v>
      </c>
      <c r="B4191" s="197">
        <f>Sales_Entry!B4191</f>
        <v>0</v>
      </c>
      <c r="C4191" s="198">
        <f>Sales_Entry!D4191</f>
        <v>0</v>
      </c>
      <c r="D4191" s="198" t="s">
        <v>1388</v>
      </c>
      <c r="E4191" s="198">
        <f>Sales_Entry!C4191</f>
        <v>0</v>
      </c>
      <c r="F4191" s="198">
        <f>Sales_Entry!E4191</f>
        <v>0</v>
      </c>
      <c r="G4191" s="199">
        <f>N(Sales_Entry!J4191)</f>
        <v>0</v>
      </c>
      <c r="H4191" s="199">
        <v>0</v>
      </c>
      <c r="I4191" s="199">
        <f t="shared" si="65"/>
        <v>0</v>
      </c>
      <c r="J4191" s="200"/>
      <c r="K4191" s="200" t="str" cm="1">
        <f t="array" ref="K4191">IF($C4191="","",IF(AND($C4191=Party_Statement!$C$5,$B4191&gt;=Party_Statement!$C$6,$B4191&lt;=Party_Statement!$E$6),SUMPRODUCT(($C$3:$C4191=Party_Statement!$C$5)*($B$3:$B4191&gt;=Party_Statement!$C$6)*($B$3:$B4191&lt;=Party_Statement!$E$6)),""))</f>
        <v/>
      </c>
    </row>
    <row r="4192" spans="1:11" x14ac:dyDescent="0.2">
      <c r="A4192" s="196">
        <f>Sales_Entry!A4192</f>
        <v>0</v>
      </c>
      <c r="B4192" s="197">
        <f>Sales_Entry!B4192</f>
        <v>0</v>
      </c>
      <c r="C4192" s="198">
        <f>Sales_Entry!D4192</f>
        <v>0</v>
      </c>
      <c r="D4192" s="198" t="s">
        <v>1388</v>
      </c>
      <c r="E4192" s="198">
        <f>Sales_Entry!C4192</f>
        <v>0</v>
      </c>
      <c r="F4192" s="198">
        <f>Sales_Entry!E4192</f>
        <v>0</v>
      </c>
      <c r="G4192" s="199">
        <f>N(Sales_Entry!J4192)</f>
        <v>0</v>
      </c>
      <c r="H4192" s="199">
        <v>0</v>
      </c>
      <c r="I4192" s="199">
        <f t="shared" si="65"/>
        <v>0</v>
      </c>
      <c r="J4192" s="200"/>
      <c r="K4192" s="200" t="str" cm="1">
        <f t="array" ref="K4192">IF($C4192="","",IF(AND($C4192=Party_Statement!$C$5,$B4192&gt;=Party_Statement!$C$6,$B4192&lt;=Party_Statement!$E$6),SUMPRODUCT(($C$3:$C4192=Party_Statement!$C$5)*($B$3:$B4192&gt;=Party_Statement!$C$6)*($B$3:$B4192&lt;=Party_Statement!$E$6)),""))</f>
        <v/>
      </c>
    </row>
    <row r="4193" spans="1:11" x14ac:dyDescent="0.2">
      <c r="A4193" s="196">
        <f>Sales_Entry!A4193</f>
        <v>0</v>
      </c>
      <c r="B4193" s="197">
        <f>Sales_Entry!B4193</f>
        <v>0</v>
      </c>
      <c r="C4193" s="198">
        <f>Sales_Entry!D4193</f>
        <v>0</v>
      </c>
      <c r="D4193" s="198" t="s">
        <v>1388</v>
      </c>
      <c r="E4193" s="198">
        <f>Sales_Entry!C4193</f>
        <v>0</v>
      </c>
      <c r="F4193" s="198">
        <f>Sales_Entry!E4193</f>
        <v>0</v>
      </c>
      <c r="G4193" s="199">
        <f>N(Sales_Entry!J4193)</f>
        <v>0</v>
      </c>
      <c r="H4193" s="199">
        <v>0</v>
      </c>
      <c r="I4193" s="199">
        <f t="shared" si="65"/>
        <v>0</v>
      </c>
      <c r="J4193" s="200"/>
      <c r="K4193" s="200" t="str" cm="1">
        <f t="array" ref="K4193">IF($C4193="","",IF(AND($C4193=Party_Statement!$C$5,$B4193&gt;=Party_Statement!$C$6,$B4193&lt;=Party_Statement!$E$6),SUMPRODUCT(($C$3:$C4193=Party_Statement!$C$5)*($B$3:$B4193&gt;=Party_Statement!$C$6)*($B$3:$B4193&lt;=Party_Statement!$E$6)),""))</f>
        <v/>
      </c>
    </row>
    <row r="4194" spans="1:11" x14ac:dyDescent="0.2">
      <c r="A4194" s="196">
        <f>Sales_Entry!A4194</f>
        <v>0</v>
      </c>
      <c r="B4194" s="197">
        <f>Sales_Entry!B4194</f>
        <v>0</v>
      </c>
      <c r="C4194" s="198">
        <f>Sales_Entry!D4194</f>
        <v>0</v>
      </c>
      <c r="D4194" s="198" t="s">
        <v>1388</v>
      </c>
      <c r="E4194" s="198">
        <f>Sales_Entry!C4194</f>
        <v>0</v>
      </c>
      <c r="F4194" s="198">
        <f>Sales_Entry!E4194</f>
        <v>0</v>
      </c>
      <c r="G4194" s="199">
        <f>N(Sales_Entry!J4194)</f>
        <v>0</v>
      </c>
      <c r="H4194" s="199">
        <v>0</v>
      </c>
      <c r="I4194" s="199">
        <f t="shared" si="65"/>
        <v>0</v>
      </c>
      <c r="J4194" s="200"/>
      <c r="K4194" s="200" t="str" cm="1">
        <f t="array" ref="K4194">IF($C4194="","",IF(AND($C4194=Party_Statement!$C$5,$B4194&gt;=Party_Statement!$C$6,$B4194&lt;=Party_Statement!$E$6),SUMPRODUCT(($C$3:$C4194=Party_Statement!$C$5)*($B$3:$B4194&gt;=Party_Statement!$C$6)*($B$3:$B4194&lt;=Party_Statement!$E$6)),""))</f>
        <v/>
      </c>
    </row>
    <row r="4195" spans="1:11" x14ac:dyDescent="0.2">
      <c r="A4195" s="196">
        <f>Sales_Entry!A4195</f>
        <v>0</v>
      </c>
      <c r="B4195" s="197">
        <f>Sales_Entry!B4195</f>
        <v>0</v>
      </c>
      <c r="C4195" s="198">
        <f>Sales_Entry!D4195</f>
        <v>0</v>
      </c>
      <c r="D4195" s="198" t="s">
        <v>1388</v>
      </c>
      <c r="E4195" s="198">
        <f>Sales_Entry!C4195</f>
        <v>0</v>
      </c>
      <c r="F4195" s="198">
        <f>Sales_Entry!E4195</f>
        <v>0</v>
      </c>
      <c r="G4195" s="199">
        <f>N(Sales_Entry!J4195)</f>
        <v>0</v>
      </c>
      <c r="H4195" s="199">
        <v>0</v>
      </c>
      <c r="I4195" s="199">
        <f t="shared" si="65"/>
        <v>0</v>
      </c>
      <c r="J4195" s="200"/>
      <c r="K4195" s="200" t="str" cm="1">
        <f t="array" ref="K4195">IF($C4195="","",IF(AND($C4195=Party_Statement!$C$5,$B4195&gt;=Party_Statement!$C$6,$B4195&lt;=Party_Statement!$E$6),SUMPRODUCT(($C$3:$C4195=Party_Statement!$C$5)*($B$3:$B4195&gt;=Party_Statement!$C$6)*($B$3:$B4195&lt;=Party_Statement!$E$6)),""))</f>
        <v/>
      </c>
    </row>
    <row r="4196" spans="1:11" x14ac:dyDescent="0.2">
      <c r="A4196" s="196">
        <f>Sales_Entry!A4196</f>
        <v>0</v>
      </c>
      <c r="B4196" s="197">
        <f>Sales_Entry!B4196</f>
        <v>0</v>
      </c>
      <c r="C4196" s="198">
        <f>Sales_Entry!D4196</f>
        <v>0</v>
      </c>
      <c r="D4196" s="198" t="s">
        <v>1388</v>
      </c>
      <c r="E4196" s="198">
        <f>Sales_Entry!C4196</f>
        <v>0</v>
      </c>
      <c r="F4196" s="198">
        <f>Sales_Entry!E4196</f>
        <v>0</v>
      </c>
      <c r="G4196" s="199">
        <f>N(Sales_Entry!J4196)</f>
        <v>0</v>
      </c>
      <c r="H4196" s="199">
        <v>0</v>
      </c>
      <c r="I4196" s="199">
        <f t="shared" si="65"/>
        <v>0</v>
      </c>
      <c r="J4196" s="200"/>
      <c r="K4196" s="200" t="str" cm="1">
        <f t="array" ref="K4196">IF($C4196="","",IF(AND($C4196=Party_Statement!$C$5,$B4196&gt;=Party_Statement!$C$6,$B4196&lt;=Party_Statement!$E$6),SUMPRODUCT(($C$3:$C4196=Party_Statement!$C$5)*($B$3:$B4196&gt;=Party_Statement!$C$6)*($B$3:$B4196&lt;=Party_Statement!$E$6)),""))</f>
        <v/>
      </c>
    </row>
    <row r="4197" spans="1:11" x14ac:dyDescent="0.2">
      <c r="A4197" s="196">
        <f>Sales_Entry!A4197</f>
        <v>0</v>
      </c>
      <c r="B4197" s="197">
        <f>Sales_Entry!B4197</f>
        <v>0</v>
      </c>
      <c r="C4197" s="198">
        <f>Sales_Entry!D4197</f>
        <v>0</v>
      </c>
      <c r="D4197" s="198" t="s">
        <v>1388</v>
      </c>
      <c r="E4197" s="198">
        <f>Sales_Entry!C4197</f>
        <v>0</v>
      </c>
      <c r="F4197" s="198">
        <f>Sales_Entry!E4197</f>
        <v>0</v>
      </c>
      <c r="G4197" s="199">
        <f>N(Sales_Entry!J4197)</f>
        <v>0</v>
      </c>
      <c r="H4197" s="199">
        <v>0</v>
      </c>
      <c r="I4197" s="199">
        <f t="shared" si="65"/>
        <v>0</v>
      </c>
      <c r="J4197" s="200"/>
      <c r="K4197" s="200" t="str" cm="1">
        <f t="array" ref="K4197">IF($C4197="","",IF(AND($C4197=Party_Statement!$C$5,$B4197&gt;=Party_Statement!$C$6,$B4197&lt;=Party_Statement!$E$6),SUMPRODUCT(($C$3:$C4197=Party_Statement!$C$5)*($B$3:$B4197&gt;=Party_Statement!$C$6)*($B$3:$B4197&lt;=Party_Statement!$E$6)),""))</f>
        <v/>
      </c>
    </row>
    <row r="4198" spans="1:11" x14ac:dyDescent="0.2">
      <c r="A4198" s="196">
        <f>Sales_Entry!A4198</f>
        <v>0</v>
      </c>
      <c r="B4198" s="197">
        <f>Sales_Entry!B4198</f>
        <v>0</v>
      </c>
      <c r="C4198" s="198">
        <f>Sales_Entry!D4198</f>
        <v>0</v>
      </c>
      <c r="D4198" s="198" t="s">
        <v>1388</v>
      </c>
      <c r="E4198" s="198">
        <f>Sales_Entry!C4198</f>
        <v>0</v>
      </c>
      <c r="F4198" s="198">
        <f>Sales_Entry!E4198</f>
        <v>0</v>
      </c>
      <c r="G4198" s="199">
        <f>N(Sales_Entry!J4198)</f>
        <v>0</v>
      </c>
      <c r="H4198" s="199">
        <v>0</v>
      </c>
      <c r="I4198" s="199">
        <f t="shared" si="65"/>
        <v>0</v>
      </c>
      <c r="J4198" s="200"/>
      <c r="K4198" s="200" t="str" cm="1">
        <f t="array" ref="K4198">IF($C4198="","",IF(AND($C4198=Party_Statement!$C$5,$B4198&gt;=Party_Statement!$C$6,$B4198&lt;=Party_Statement!$E$6),SUMPRODUCT(($C$3:$C4198=Party_Statement!$C$5)*($B$3:$B4198&gt;=Party_Statement!$C$6)*($B$3:$B4198&lt;=Party_Statement!$E$6)),""))</f>
        <v/>
      </c>
    </row>
    <row r="4199" spans="1:11" x14ac:dyDescent="0.2">
      <c r="A4199" s="196">
        <f>Sales_Entry!A4199</f>
        <v>0</v>
      </c>
      <c r="B4199" s="197">
        <f>Sales_Entry!B4199</f>
        <v>0</v>
      </c>
      <c r="C4199" s="198">
        <f>Sales_Entry!D4199</f>
        <v>0</v>
      </c>
      <c r="D4199" s="198" t="s">
        <v>1388</v>
      </c>
      <c r="E4199" s="198">
        <f>Sales_Entry!C4199</f>
        <v>0</v>
      </c>
      <c r="F4199" s="198">
        <f>Sales_Entry!E4199</f>
        <v>0</v>
      </c>
      <c r="G4199" s="199">
        <f>N(Sales_Entry!J4199)</f>
        <v>0</v>
      </c>
      <c r="H4199" s="199">
        <v>0</v>
      </c>
      <c r="I4199" s="199">
        <f t="shared" si="65"/>
        <v>0</v>
      </c>
      <c r="J4199" s="200"/>
      <c r="K4199" s="200" t="str" cm="1">
        <f t="array" ref="K4199">IF($C4199="","",IF(AND($C4199=Party_Statement!$C$5,$B4199&gt;=Party_Statement!$C$6,$B4199&lt;=Party_Statement!$E$6),SUMPRODUCT(($C$3:$C4199=Party_Statement!$C$5)*($B$3:$B4199&gt;=Party_Statement!$C$6)*($B$3:$B4199&lt;=Party_Statement!$E$6)),""))</f>
        <v/>
      </c>
    </row>
    <row r="4200" spans="1:11" x14ac:dyDescent="0.2">
      <c r="A4200" s="196">
        <f>Sales_Entry!A4200</f>
        <v>0</v>
      </c>
      <c r="B4200" s="197">
        <f>Sales_Entry!B4200</f>
        <v>0</v>
      </c>
      <c r="C4200" s="198">
        <f>Sales_Entry!D4200</f>
        <v>0</v>
      </c>
      <c r="D4200" s="198" t="s">
        <v>1388</v>
      </c>
      <c r="E4200" s="198">
        <f>Sales_Entry!C4200</f>
        <v>0</v>
      </c>
      <c r="F4200" s="198">
        <f>Sales_Entry!E4200</f>
        <v>0</v>
      </c>
      <c r="G4200" s="199">
        <f>N(Sales_Entry!J4200)</f>
        <v>0</v>
      </c>
      <c r="H4200" s="199">
        <v>0</v>
      </c>
      <c r="I4200" s="199">
        <f t="shared" si="65"/>
        <v>0</v>
      </c>
      <c r="J4200" s="200"/>
      <c r="K4200" s="200" t="str" cm="1">
        <f t="array" ref="K4200">IF($C4200="","",IF(AND($C4200=Party_Statement!$C$5,$B4200&gt;=Party_Statement!$C$6,$B4200&lt;=Party_Statement!$E$6),SUMPRODUCT(($C$3:$C4200=Party_Statement!$C$5)*($B$3:$B4200&gt;=Party_Statement!$C$6)*($B$3:$B4200&lt;=Party_Statement!$E$6)),""))</f>
        <v/>
      </c>
    </row>
    <row r="4201" spans="1:11" x14ac:dyDescent="0.2">
      <c r="A4201" s="196">
        <f>Sales_Entry!A4201</f>
        <v>0</v>
      </c>
      <c r="B4201" s="197">
        <f>Sales_Entry!B4201</f>
        <v>0</v>
      </c>
      <c r="C4201" s="198">
        <f>Sales_Entry!D4201</f>
        <v>0</v>
      </c>
      <c r="D4201" s="198" t="s">
        <v>1388</v>
      </c>
      <c r="E4201" s="198">
        <f>Sales_Entry!C4201</f>
        <v>0</v>
      </c>
      <c r="F4201" s="198">
        <f>Sales_Entry!E4201</f>
        <v>0</v>
      </c>
      <c r="G4201" s="199">
        <f>N(Sales_Entry!J4201)</f>
        <v>0</v>
      </c>
      <c r="H4201" s="199">
        <v>0</v>
      </c>
      <c r="I4201" s="199">
        <f t="shared" si="65"/>
        <v>0</v>
      </c>
      <c r="J4201" s="200"/>
      <c r="K4201" s="200" t="str" cm="1">
        <f t="array" ref="K4201">IF($C4201="","",IF(AND($C4201=Party_Statement!$C$5,$B4201&gt;=Party_Statement!$C$6,$B4201&lt;=Party_Statement!$E$6),SUMPRODUCT(($C$3:$C4201=Party_Statement!$C$5)*($B$3:$B4201&gt;=Party_Statement!$C$6)*($B$3:$B4201&lt;=Party_Statement!$E$6)),""))</f>
        <v/>
      </c>
    </row>
    <row r="4202" spans="1:11" x14ac:dyDescent="0.2">
      <c r="A4202" s="196">
        <f>Sales_Entry!A4202</f>
        <v>0</v>
      </c>
      <c r="B4202" s="197">
        <f>Sales_Entry!B4202</f>
        <v>0</v>
      </c>
      <c r="C4202" s="198">
        <f>Sales_Entry!D4202</f>
        <v>0</v>
      </c>
      <c r="D4202" s="198" t="s">
        <v>1388</v>
      </c>
      <c r="E4202" s="198">
        <f>Sales_Entry!C4202</f>
        <v>0</v>
      </c>
      <c r="F4202" s="198">
        <f>Sales_Entry!E4202</f>
        <v>0</v>
      </c>
      <c r="G4202" s="199">
        <f>N(Sales_Entry!J4202)</f>
        <v>0</v>
      </c>
      <c r="H4202" s="199">
        <v>0</v>
      </c>
      <c r="I4202" s="199">
        <f t="shared" si="65"/>
        <v>0</v>
      </c>
      <c r="J4202" s="200"/>
      <c r="K4202" s="200" t="str" cm="1">
        <f t="array" ref="K4202">IF($C4202="","",IF(AND($C4202=Party_Statement!$C$5,$B4202&gt;=Party_Statement!$C$6,$B4202&lt;=Party_Statement!$E$6),SUMPRODUCT(($C$3:$C4202=Party_Statement!$C$5)*($B$3:$B4202&gt;=Party_Statement!$C$6)*($B$3:$B4202&lt;=Party_Statement!$E$6)),""))</f>
        <v/>
      </c>
    </row>
    <row r="4203" spans="1:11" x14ac:dyDescent="0.2">
      <c r="A4203" s="196">
        <f>Sales_Entry!A4203</f>
        <v>0</v>
      </c>
      <c r="B4203" s="197">
        <f>Sales_Entry!B4203</f>
        <v>0</v>
      </c>
      <c r="C4203" s="198">
        <f>Sales_Entry!D4203</f>
        <v>0</v>
      </c>
      <c r="D4203" s="198" t="s">
        <v>1388</v>
      </c>
      <c r="E4203" s="198">
        <f>Sales_Entry!C4203</f>
        <v>0</v>
      </c>
      <c r="F4203" s="198">
        <f>Sales_Entry!E4203</f>
        <v>0</v>
      </c>
      <c r="G4203" s="199">
        <f>N(Sales_Entry!J4203)</f>
        <v>0</v>
      </c>
      <c r="H4203" s="199">
        <v>0</v>
      </c>
      <c r="I4203" s="199">
        <f t="shared" si="65"/>
        <v>0</v>
      </c>
      <c r="J4203" s="200"/>
      <c r="K4203" s="200" t="str" cm="1">
        <f t="array" ref="K4203">IF($C4203="","",IF(AND($C4203=Party_Statement!$C$5,$B4203&gt;=Party_Statement!$C$6,$B4203&lt;=Party_Statement!$E$6),SUMPRODUCT(($C$3:$C4203=Party_Statement!$C$5)*($B$3:$B4203&gt;=Party_Statement!$C$6)*($B$3:$B4203&lt;=Party_Statement!$E$6)),""))</f>
        <v/>
      </c>
    </row>
    <row r="4204" spans="1:11" x14ac:dyDescent="0.2">
      <c r="A4204" s="196">
        <f>Sales_Entry!A4204</f>
        <v>0</v>
      </c>
      <c r="B4204" s="197">
        <f>Sales_Entry!B4204</f>
        <v>0</v>
      </c>
      <c r="C4204" s="198">
        <f>Sales_Entry!D4204</f>
        <v>0</v>
      </c>
      <c r="D4204" s="198" t="s">
        <v>1388</v>
      </c>
      <c r="E4204" s="198">
        <f>Sales_Entry!C4204</f>
        <v>0</v>
      </c>
      <c r="F4204" s="198">
        <f>Sales_Entry!E4204</f>
        <v>0</v>
      </c>
      <c r="G4204" s="199">
        <f>N(Sales_Entry!J4204)</f>
        <v>0</v>
      </c>
      <c r="H4204" s="199">
        <v>0</v>
      </c>
      <c r="I4204" s="199">
        <f t="shared" si="65"/>
        <v>0</v>
      </c>
      <c r="J4204" s="200"/>
      <c r="K4204" s="200" t="str" cm="1">
        <f t="array" ref="K4204">IF($C4204="","",IF(AND($C4204=Party_Statement!$C$5,$B4204&gt;=Party_Statement!$C$6,$B4204&lt;=Party_Statement!$E$6),SUMPRODUCT(($C$3:$C4204=Party_Statement!$C$5)*($B$3:$B4204&gt;=Party_Statement!$C$6)*($B$3:$B4204&lt;=Party_Statement!$E$6)),""))</f>
        <v/>
      </c>
    </row>
    <row r="4205" spans="1:11" x14ac:dyDescent="0.2">
      <c r="A4205" s="196">
        <f>Sales_Entry!A4205</f>
        <v>0</v>
      </c>
      <c r="B4205" s="197">
        <f>Sales_Entry!B4205</f>
        <v>0</v>
      </c>
      <c r="C4205" s="198">
        <f>Sales_Entry!D4205</f>
        <v>0</v>
      </c>
      <c r="D4205" s="198" t="s">
        <v>1388</v>
      </c>
      <c r="E4205" s="198">
        <f>Sales_Entry!C4205</f>
        <v>0</v>
      </c>
      <c r="F4205" s="198">
        <f>Sales_Entry!E4205</f>
        <v>0</v>
      </c>
      <c r="G4205" s="199">
        <f>N(Sales_Entry!J4205)</f>
        <v>0</v>
      </c>
      <c r="H4205" s="199">
        <v>0</v>
      </c>
      <c r="I4205" s="199">
        <f t="shared" si="65"/>
        <v>0</v>
      </c>
      <c r="J4205" s="200"/>
      <c r="K4205" s="200" t="str" cm="1">
        <f t="array" ref="K4205">IF($C4205="","",IF(AND($C4205=Party_Statement!$C$5,$B4205&gt;=Party_Statement!$C$6,$B4205&lt;=Party_Statement!$E$6),SUMPRODUCT(($C$3:$C4205=Party_Statement!$C$5)*($B$3:$B4205&gt;=Party_Statement!$C$6)*($B$3:$B4205&lt;=Party_Statement!$E$6)),""))</f>
        <v/>
      </c>
    </row>
    <row r="4206" spans="1:11" x14ac:dyDescent="0.2">
      <c r="A4206" s="196">
        <f>Sales_Entry!A4206</f>
        <v>0</v>
      </c>
      <c r="B4206" s="197">
        <f>Sales_Entry!B4206</f>
        <v>0</v>
      </c>
      <c r="C4206" s="198">
        <f>Sales_Entry!D4206</f>
        <v>0</v>
      </c>
      <c r="D4206" s="198" t="s">
        <v>1388</v>
      </c>
      <c r="E4206" s="198">
        <f>Sales_Entry!C4206</f>
        <v>0</v>
      </c>
      <c r="F4206" s="198">
        <f>Sales_Entry!E4206</f>
        <v>0</v>
      </c>
      <c r="G4206" s="199">
        <f>N(Sales_Entry!J4206)</f>
        <v>0</v>
      </c>
      <c r="H4206" s="199">
        <v>0</v>
      </c>
      <c r="I4206" s="199">
        <f t="shared" si="65"/>
        <v>0</v>
      </c>
      <c r="J4206" s="200"/>
      <c r="K4206" s="200" t="str" cm="1">
        <f t="array" ref="K4206">IF($C4206="","",IF(AND($C4206=Party_Statement!$C$5,$B4206&gt;=Party_Statement!$C$6,$B4206&lt;=Party_Statement!$E$6),SUMPRODUCT(($C$3:$C4206=Party_Statement!$C$5)*($B$3:$B4206&gt;=Party_Statement!$C$6)*($B$3:$B4206&lt;=Party_Statement!$E$6)),""))</f>
        <v/>
      </c>
    </row>
    <row r="4207" spans="1:11" x14ac:dyDescent="0.2">
      <c r="A4207" s="196">
        <f>Sales_Entry!A4207</f>
        <v>0</v>
      </c>
      <c r="B4207" s="197">
        <f>Sales_Entry!B4207</f>
        <v>0</v>
      </c>
      <c r="C4207" s="198">
        <f>Sales_Entry!D4207</f>
        <v>0</v>
      </c>
      <c r="D4207" s="198" t="s">
        <v>1388</v>
      </c>
      <c r="E4207" s="198">
        <f>Sales_Entry!C4207</f>
        <v>0</v>
      </c>
      <c r="F4207" s="198">
        <f>Sales_Entry!E4207</f>
        <v>0</v>
      </c>
      <c r="G4207" s="199">
        <f>N(Sales_Entry!J4207)</f>
        <v>0</v>
      </c>
      <c r="H4207" s="199">
        <v>0</v>
      </c>
      <c r="I4207" s="199">
        <f t="shared" si="65"/>
        <v>0</v>
      </c>
      <c r="J4207" s="200"/>
      <c r="K4207" s="200" t="str" cm="1">
        <f t="array" ref="K4207">IF($C4207="","",IF(AND($C4207=Party_Statement!$C$5,$B4207&gt;=Party_Statement!$C$6,$B4207&lt;=Party_Statement!$E$6),SUMPRODUCT(($C$3:$C4207=Party_Statement!$C$5)*($B$3:$B4207&gt;=Party_Statement!$C$6)*($B$3:$B4207&lt;=Party_Statement!$E$6)),""))</f>
        <v/>
      </c>
    </row>
    <row r="4208" spans="1:11" x14ac:dyDescent="0.2">
      <c r="A4208" s="196">
        <f>Sales_Entry!A4208</f>
        <v>0</v>
      </c>
      <c r="B4208" s="197">
        <f>Sales_Entry!B4208</f>
        <v>0</v>
      </c>
      <c r="C4208" s="198">
        <f>Sales_Entry!D4208</f>
        <v>0</v>
      </c>
      <c r="D4208" s="198" t="s">
        <v>1388</v>
      </c>
      <c r="E4208" s="198">
        <f>Sales_Entry!C4208</f>
        <v>0</v>
      </c>
      <c r="F4208" s="198">
        <f>Sales_Entry!E4208</f>
        <v>0</v>
      </c>
      <c r="G4208" s="199">
        <f>N(Sales_Entry!J4208)</f>
        <v>0</v>
      </c>
      <c r="H4208" s="199">
        <v>0</v>
      </c>
      <c r="I4208" s="199">
        <f t="shared" si="65"/>
        <v>0</v>
      </c>
      <c r="J4208" s="200"/>
      <c r="K4208" s="200" t="str" cm="1">
        <f t="array" ref="K4208">IF($C4208="","",IF(AND($C4208=Party_Statement!$C$5,$B4208&gt;=Party_Statement!$C$6,$B4208&lt;=Party_Statement!$E$6),SUMPRODUCT(($C$3:$C4208=Party_Statement!$C$5)*($B$3:$B4208&gt;=Party_Statement!$C$6)*($B$3:$B4208&lt;=Party_Statement!$E$6)),""))</f>
        <v/>
      </c>
    </row>
    <row r="4209" spans="1:11" x14ac:dyDescent="0.2">
      <c r="A4209" s="196">
        <f>Sales_Entry!A4209</f>
        <v>0</v>
      </c>
      <c r="B4209" s="197">
        <f>Sales_Entry!B4209</f>
        <v>0</v>
      </c>
      <c r="C4209" s="198">
        <f>Sales_Entry!D4209</f>
        <v>0</v>
      </c>
      <c r="D4209" s="198" t="s">
        <v>1388</v>
      </c>
      <c r="E4209" s="198">
        <f>Sales_Entry!C4209</f>
        <v>0</v>
      </c>
      <c r="F4209" s="198">
        <f>Sales_Entry!E4209</f>
        <v>0</v>
      </c>
      <c r="G4209" s="199">
        <f>N(Sales_Entry!J4209)</f>
        <v>0</v>
      </c>
      <c r="H4209" s="199">
        <v>0</v>
      </c>
      <c r="I4209" s="199">
        <f t="shared" si="65"/>
        <v>0</v>
      </c>
      <c r="J4209" s="200"/>
      <c r="K4209" s="200" t="str" cm="1">
        <f t="array" ref="K4209">IF($C4209="","",IF(AND($C4209=Party_Statement!$C$5,$B4209&gt;=Party_Statement!$C$6,$B4209&lt;=Party_Statement!$E$6),SUMPRODUCT(($C$3:$C4209=Party_Statement!$C$5)*($B$3:$B4209&gt;=Party_Statement!$C$6)*($B$3:$B4209&lt;=Party_Statement!$E$6)),""))</f>
        <v/>
      </c>
    </row>
    <row r="4210" spans="1:11" x14ac:dyDescent="0.2">
      <c r="A4210" s="196">
        <f>Sales_Entry!A4210</f>
        <v>0</v>
      </c>
      <c r="B4210" s="197">
        <f>Sales_Entry!B4210</f>
        <v>0</v>
      </c>
      <c r="C4210" s="198">
        <f>Sales_Entry!D4210</f>
        <v>0</v>
      </c>
      <c r="D4210" s="198" t="s">
        <v>1388</v>
      </c>
      <c r="E4210" s="198">
        <f>Sales_Entry!C4210</f>
        <v>0</v>
      </c>
      <c r="F4210" s="198">
        <f>Sales_Entry!E4210</f>
        <v>0</v>
      </c>
      <c r="G4210" s="199">
        <f>N(Sales_Entry!J4210)</f>
        <v>0</v>
      </c>
      <c r="H4210" s="199">
        <v>0</v>
      </c>
      <c r="I4210" s="199">
        <f t="shared" si="65"/>
        <v>0</v>
      </c>
      <c r="J4210" s="200"/>
      <c r="K4210" s="200" t="str" cm="1">
        <f t="array" ref="K4210">IF($C4210="","",IF(AND($C4210=Party_Statement!$C$5,$B4210&gt;=Party_Statement!$C$6,$B4210&lt;=Party_Statement!$E$6),SUMPRODUCT(($C$3:$C4210=Party_Statement!$C$5)*($B$3:$B4210&gt;=Party_Statement!$C$6)*($B$3:$B4210&lt;=Party_Statement!$E$6)),""))</f>
        <v/>
      </c>
    </row>
    <row r="4211" spans="1:11" x14ac:dyDescent="0.2">
      <c r="A4211" s="196">
        <f>Sales_Entry!A4211</f>
        <v>0</v>
      </c>
      <c r="B4211" s="197">
        <f>Sales_Entry!B4211</f>
        <v>0</v>
      </c>
      <c r="C4211" s="198">
        <f>Sales_Entry!D4211</f>
        <v>0</v>
      </c>
      <c r="D4211" s="198" t="s">
        <v>1388</v>
      </c>
      <c r="E4211" s="198">
        <f>Sales_Entry!C4211</f>
        <v>0</v>
      </c>
      <c r="F4211" s="198">
        <f>Sales_Entry!E4211</f>
        <v>0</v>
      </c>
      <c r="G4211" s="199">
        <f>N(Sales_Entry!J4211)</f>
        <v>0</v>
      </c>
      <c r="H4211" s="199">
        <v>0</v>
      </c>
      <c r="I4211" s="199">
        <f t="shared" si="65"/>
        <v>0</v>
      </c>
      <c r="J4211" s="200"/>
      <c r="K4211" s="200" t="str" cm="1">
        <f t="array" ref="K4211">IF($C4211="","",IF(AND($C4211=Party_Statement!$C$5,$B4211&gt;=Party_Statement!$C$6,$B4211&lt;=Party_Statement!$E$6),SUMPRODUCT(($C$3:$C4211=Party_Statement!$C$5)*($B$3:$B4211&gt;=Party_Statement!$C$6)*($B$3:$B4211&lt;=Party_Statement!$E$6)),""))</f>
        <v/>
      </c>
    </row>
    <row r="4212" spans="1:11" x14ac:dyDescent="0.2">
      <c r="A4212" s="196">
        <f>Sales_Entry!A4212</f>
        <v>0</v>
      </c>
      <c r="B4212" s="197">
        <f>Sales_Entry!B4212</f>
        <v>0</v>
      </c>
      <c r="C4212" s="198">
        <f>Sales_Entry!D4212</f>
        <v>0</v>
      </c>
      <c r="D4212" s="198" t="s">
        <v>1388</v>
      </c>
      <c r="E4212" s="198">
        <f>Sales_Entry!C4212</f>
        <v>0</v>
      </c>
      <c r="F4212" s="198">
        <f>Sales_Entry!E4212</f>
        <v>0</v>
      </c>
      <c r="G4212" s="199">
        <f>N(Sales_Entry!J4212)</f>
        <v>0</v>
      </c>
      <c r="H4212" s="199">
        <v>0</v>
      </c>
      <c r="I4212" s="199">
        <f t="shared" si="65"/>
        <v>0</v>
      </c>
      <c r="J4212" s="200"/>
      <c r="K4212" s="200" t="str" cm="1">
        <f t="array" ref="K4212">IF($C4212="","",IF(AND($C4212=Party_Statement!$C$5,$B4212&gt;=Party_Statement!$C$6,$B4212&lt;=Party_Statement!$E$6),SUMPRODUCT(($C$3:$C4212=Party_Statement!$C$5)*($B$3:$B4212&gt;=Party_Statement!$C$6)*($B$3:$B4212&lt;=Party_Statement!$E$6)),""))</f>
        <v/>
      </c>
    </row>
    <row r="4213" spans="1:11" x14ac:dyDescent="0.2">
      <c r="A4213" s="196">
        <f>Sales_Entry!A4213</f>
        <v>0</v>
      </c>
      <c r="B4213" s="197">
        <f>Sales_Entry!B4213</f>
        <v>0</v>
      </c>
      <c r="C4213" s="198">
        <f>Sales_Entry!D4213</f>
        <v>0</v>
      </c>
      <c r="D4213" s="198" t="s">
        <v>1388</v>
      </c>
      <c r="E4213" s="198">
        <f>Sales_Entry!C4213</f>
        <v>0</v>
      </c>
      <c r="F4213" s="198">
        <f>Sales_Entry!E4213</f>
        <v>0</v>
      </c>
      <c r="G4213" s="199">
        <f>N(Sales_Entry!J4213)</f>
        <v>0</v>
      </c>
      <c r="H4213" s="199">
        <v>0</v>
      </c>
      <c r="I4213" s="199">
        <f t="shared" si="65"/>
        <v>0</v>
      </c>
      <c r="J4213" s="200"/>
      <c r="K4213" s="200" t="str" cm="1">
        <f t="array" ref="K4213">IF($C4213="","",IF(AND($C4213=Party_Statement!$C$5,$B4213&gt;=Party_Statement!$C$6,$B4213&lt;=Party_Statement!$E$6),SUMPRODUCT(($C$3:$C4213=Party_Statement!$C$5)*($B$3:$B4213&gt;=Party_Statement!$C$6)*($B$3:$B4213&lt;=Party_Statement!$E$6)),""))</f>
        <v/>
      </c>
    </row>
    <row r="4214" spans="1:11" x14ac:dyDescent="0.2">
      <c r="A4214" s="196">
        <f>Sales_Entry!A4214</f>
        <v>0</v>
      </c>
      <c r="B4214" s="197">
        <f>Sales_Entry!B4214</f>
        <v>0</v>
      </c>
      <c r="C4214" s="198">
        <f>Sales_Entry!D4214</f>
        <v>0</v>
      </c>
      <c r="D4214" s="198" t="s">
        <v>1388</v>
      </c>
      <c r="E4214" s="198">
        <f>Sales_Entry!C4214</f>
        <v>0</v>
      </c>
      <c r="F4214" s="198">
        <f>Sales_Entry!E4214</f>
        <v>0</v>
      </c>
      <c r="G4214" s="199">
        <f>N(Sales_Entry!J4214)</f>
        <v>0</v>
      </c>
      <c r="H4214" s="199">
        <v>0</v>
      </c>
      <c r="I4214" s="199">
        <f t="shared" si="65"/>
        <v>0</v>
      </c>
      <c r="J4214" s="200"/>
      <c r="K4214" s="200" t="str" cm="1">
        <f t="array" ref="K4214">IF($C4214="","",IF(AND($C4214=Party_Statement!$C$5,$B4214&gt;=Party_Statement!$C$6,$B4214&lt;=Party_Statement!$E$6),SUMPRODUCT(($C$3:$C4214=Party_Statement!$C$5)*($B$3:$B4214&gt;=Party_Statement!$C$6)*($B$3:$B4214&lt;=Party_Statement!$E$6)),""))</f>
        <v/>
      </c>
    </row>
    <row r="4215" spans="1:11" x14ac:dyDescent="0.2">
      <c r="A4215" s="196">
        <f>Sales_Entry!A4215</f>
        <v>0</v>
      </c>
      <c r="B4215" s="197">
        <f>Sales_Entry!B4215</f>
        <v>0</v>
      </c>
      <c r="C4215" s="198">
        <f>Sales_Entry!D4215</f>
        <v>0</v>
      </c>
      <c r="D4215" s="198" t="s">
        <v>1388</v>
      </c>
      <c r="E4215" s="198">
        <f>Sales_Entry!C4215</f>
        <v>0</v>
      </c>
      <c r="F4215" s="198">
        <f>Sales_Entry!E4215</f>
        <v>0</v>
      </c>
      <c r="G4215" s="199">
        <f>N(Sales_Entry!J4215)</f>
        <v>0</v>
      </c>
      <c r="H4215" s="199">
        <v>0</v>
      </c>
      <c r="I4215" s="199">
        <f t="shared" si="65"/>
        <v>0</v>
      </c>
      <c r="J4215" s="200"/>
      <c r="K4215" s="200" t="str" cm="1">
        <f t="array" ref="K4215">IF($C4215="","",IF(AND($C4215=Party_Statement!$C$5,$B4215&gt;=Party_Statement!$C$6,$B4215&lt;=Party_Statement!$E$6),SUMPRODUCT(($C$3:$C4215=Party_Statement!$C$5)*($B$3:$B4215&gt;=Party_Statement!$C$6)*($B$3:$B4215&lt;=Party_Statement!$E$6)),""))</f>
        <v/>
      </c>
    </row>
    <row r="4216" spans="1:11" x14ac:dyDescent="0.2">
      <c r="A4216" s="196">
        <f>Sales_Entry!A4216</f>
        <v>0</v>
      </c>
      <c r="B4216" s="197">
        <f>Sales_Entry!B4216</f>
        <v>0</v>
      </c>
      <c r="C4216" s="198">
        <f>Sales_Entry!D4216</f>
        <v>0</v>
      </c>
      <c r="D4216" s="198" t="s">
        <v>1388</v>
      </c>
      <c r="E4216" s="198">
        <f>Sales_Entry!C4216</f>
        <v>0</v>
      </c>
      <c r="F4216" s="198">
        <f>Sales_Entry!E4216</f>
        <v>0</v>
      </c>
      <c r="G4216" s="199">
        <f>N(Sales_Entry!J4216)</f>
        <v>0</v>
      </c>
      <c r="H4216" s="199">
        <v>0</v>
      </c>
      <c r="I4216" s="199">
        <f t="shared" si="65"/>
        <v>0</v>
      </c>
      <c r="J4216" s="200"/>
      <c r="K4216" s="200" t="str" cm="1">
        <f t="array" ref="K4216">IF($C4216="","",IF(AND($C4216=Party_Statement!$C$5,$B4216&gt;=Party_Statement!$C$6,$B4216&lt;=Party_Statement!$E$6),SUMPRODUCT(($C$3:$C4216=Party_Statement!$C$5)*($B$3:$B4216&gt;=Party_Statement!$C$6)*($B$3:$B4216&lt;=Party_Statement!$E$6)),""))</f>
        <v/>
      </c>
    </row>
    <row r="4217" spans="1:11" x14ac:dyDescent="0.2">
      <c r="A4217" s="196">
        <f>Sales_Entry!A4217</f>
        <v>0</v>
      </c>
      <c r="B4217" s="197">
        <f>Sales_Entry!B4217</f>
        <v>0</v>
      </c>
      <c r="C4217" s="198">
        <f>Sales_Entry!D4217</f>
        <v>0</v>
      </c>
      <c r="D4217" s="198" t="s">
        <v>1388</v>
      </c>
      <c r="E4217" s="198">
        <f>Sales_Entry!C4217</f>
        <v>0</v>
      </c>
      <c r="F4217" s="198">
        <f>Sales_Entry!E4217</f>
        <v>0</v>
      </c>
      <c r="G4217" s="199">
        <f>N(Sales_Entry!J4217)</f>
        <v>0</v>
      </c>
      <c r="H4217" s="199">
        <v>0</v>
      </c>
      <c r="I4217" s="199">
        <f t="shared" si="65"/>
        <v>0</v>
      </c>
      <c r="J4217" s="200"/>
      <c r="K4217" s="200" t="str" cm="1">
        <f t="array" ref="K4217">IF($C4217="","",IF(AND($C4217=Party_Statement!$C$5,$B4217&gt;=Party_Statement!$C$6,$B4217&lt;=Party_Statement!$E$6),SUMPRODUCT(($C$3:$C4217=Party_Statement!$C$5)*($B$3:$B4217&gt;=Party_Statement!$C$6)*($B$3:$B4217&lt;=Party_Statement!$E$6)),""))</f>
        <v/>
      </c>
    </row>
    <row r="4218" spans="1:11" x14ac:dyDescent="0.2">
      <c r="A4218" s="196">
        <f>Sales_Entry!A4218</f>
        <v>0</v>
      </c>
      <c r="B4218" s="197">
        <f>Sales_Entry!B4218</f>
        <v>0</v>
      </c>
      <c r="C4218" s="198">
        <f>Sales_Entry!D4218</f>
        <v>0</v>
      </c>
      <c r="D4218" s="198" t="s">
        <v>1388</v>
      </c>
      <c r="E4218" s="198">
        <f>Sales_Entry!C4218</f>
        <v>0</v>
      </c>
      <c r="F4218" s="198">
        <f>Sales_Entry!E4218</f>
        <v>0</v>
      </c>
      <c r="G4218" s="199">
        <f>N(Sales_Entry!J4218)</f>
        <v>0</v>
      </c>
      <c r="H4218" s="199">
        <v>0</v>
      </c>
      <c r="I4218" s="199">
        <f t="shared" si="65"/>
        <v>0</v>
      </c>
      <c r="J4218" s="200"/>
      <c r="K4218" s="200" t="str" cm="1">
        <f t="array" ref="K4218">IF($C4218="","",IF(AND($C4218=Party_Statement!$C$5,$B4218&gt;=Party_Statement!$C$6,$B4218&lt;=Party_Statement!$E$6),SUMPRODUCT(($C$3:$C4218=Party_Statement!$C$5)*($B$3:$B4218&gt;=Party_Statement!$C$6)*($B$3:$B4218&lt;=Party_Statement!$E$6)),""))</f>
        <v/>
      </c>
    </row>
    <row r="4219" spans="1:11" x14ac:dyDescent="0.2">
      <c r="A4219" s="196">
        <f>Sales_Entry!A4219</f>
        <v>0</v>
      </c>
      <c r="B4219" s="197">
        <f>Sales_Entry!B4219</f>
        <v>0</v>
      </c>
      <c r="C4219" s="198">
        <f>Sales_Entry!D4219</f>
        <v>0</v>
      </c>
      <c r="D4219" s="198" t="s">
        <v>1388</v>
      </c>
      <c r="E4219" s="198">
        <f>Sales_Entry!C4219</f>
        <v>0</v>
      </c>
      <c r="F4219" s="198">
        <f>Sales_Entry!E4219</f>
        <v>0</v>
      </c>
      <c r="G4219" s="199">
        <f>N(Sales_Entry!J4219)</f>
        <v>0</v>
      </c>
      <c r="H4219" s="199">
        <v>0</v>
      </c>
      <c r="I4219" s="199">
        <f t="shared" si="65"/>
        <v>0</v>
      </c>
      <c r="J4219" s="200"/>
      <c r="K4219" s="200" t="str" cm="1">
        <f t="array" ref="K4219">IF($C4219="","",IF(AND($C4219=Party_Statement!$C$5,$B4219&gt;=Party_Statement!$C$6,$B4219&lt;=Party_Statement!$E$6),SUMPRODUCT(($C$3:$C4219=Party_Statement!$C$5)*($B$3:$B4219&gt;=Party_Statement!$C$6)*($B$3:$B4219&lt;=Party_Statement!$E$6)),""))</f>
        <v/>
      </c>
    </row>
    <row r="4220" spans="1:11" x14ac:dyDescent="0.2">
      <c r="A4220" s="196">
        <f>Sales_Entry!A4220</f>
        <v>0</v>
      </c>
      <c r="B4220" s="197">
        <f>Sales_Entry!B4220</f>
        <v>0</v>
      </c>
      <c r="C4220" s="198">
        <f>Sales_Entry!D4220</f>
        <v>0</v>
      </c>
      <c r="D4220" s="198" t="s">
        <v>1388</v>
      </c>
      <c r="E4220" s="198">
        <f>Sales_Entry!C4220</f>
        <v>0</v>
      </c>
      <c r="F4220" s="198">
        <f>Sales_Entry!E4220</f>
        <v>0</v>
      </c>
      <c r="G4220" s="199">
        <f>N(Sales_Entry!J4220)</f>
        <v>0</v>
      </c>
      <c r="H4220" s="199">
        <v>0</v>
      </c>
      <c r="I4220" s="199">
        <f t="shared" si="65"/>
        <v>0</v>
      </c>
      <c r="J4220" s="200"/>
      <c r="K4220" s="200" t="str" cm="1">
        <f t="array" ref="K4220">IF($C4220="","",IF(AND($C4220=Party_Statement!$C$5,$B4220&gt;=Party_Statement!$C$6,$B4220&lt;=Party_Statement!$E$6),SUMPRODUCT(($C$3:$C4220=Party_Statement!$C$5)*($B$3:$B4220&gt;=Party_Statement!$C$6)*($B$3:$B4220&lt;=Party_Statement!$E$6)),""))</f>
        <v/>
      </c>
    </row>
    <row r="4221" spans="1:11" x14ac:dyDescent="0.2">
      <c r="A4221" s="196">
        <f>Sales_Entry!A4221</f>
        <v>0</v>
      </c>
      <c r="B4221" s="197">
        <f>Sales_Entry!B4221</f>
        <v>0</v>
      </c>
      <c r="C4221" s="198">
        <f>Sales_Entry!D4221</f>
        <v>0</v>
      </c>
      <c r="D4221" s="198" t="s">
        <v>1388</v>
      </c>
      <c r="E4221" s="198">
        <f>Sales_Entry!C4221</f>
        <v>0</v>
      </c>
      <c r="F4221" s="198">
        <f>Sales_Entry!E4221</f>
        <v>0</v>
      </c>
      <c r="G4221" s="199">
        <f>N(Sales_Entry!J4221)</f>
        <v>0</v>
      </c>
      <c r="H4221" s="199">
        <v>0</v>
      </c>
      <c r="I4221" s="199">
        <f t="shared" si="65"/>
        <v>0</v>
      </c>
      <c r="J4221" s="200"/>
      <c r="K4221" s="200" t="str" cm="1">
        <f t="array" ref="K4221">IF($C4221="","",IF(AND($C4221=Party_Statement!$C$5,$B4221&gt;=Party_Statement!$C$6,$B4221&lt;=Party_Statement!$E$6),SUMPRODUCT(($C$3:$C4221=Party_Statement!$C$5)*($B$3:$B4221&gt;=Party_Statement!$C$6)*($B$3:$B4221&lt;=Party_Statement!$E$6)),""))</f>
        <v/>
      </c>
    </row>
    <row r="4222" spans="1:11" x14ac:dyDescent="0.2">
      <c r="A4222" s="196">
        <f>Sales_Entry!A4222</f>
        <v>0</v>
      </c>
      <c r="B4222" s="197">
        <f>Sales_Entry!B4222</f>
        <v>0</v>
      </c>
      <c r="C4222" s="198">
        <f>Sales_Entry!D4222</f>
        <v>0</v>
      </c>
      <c r="D4222" s="198" t="s">
        <v>1388</v>
      </c>
      <c r="E4222" s="198">
        <f>Sales_Entry!C4222</f>
        <v>0</v>
      </c>
      <c r="F4222" s="198">
        <f>Sales_Entry!E4222</f>
        <v>0</v>
      </c>
      <c r="G4222" s="199">
        <f>N(Sales_Entry!J4222)</f>
        <v>0</v>
      </c>
      <c r="H4222" s="199">
        <v>0</v>
      </c>
      <c r="I4222" s="199">
        <f t="shared" si="65"/>
        <v>0</v>
      </c>
      <c r="J4222" s="200"/>
      <c r="K4222" s="200" t="str" cm="1">
        <f t="array" ref="K4222">IF($C4222="","",IF(AND($C4222=Party_Statement!$C$5,$B4222&gt;=Party_Statement!$C$6,$B4222&lt;=Party_Statement!$E$6),SUMPRODUCT(($C$3:$C4222=Party_Statement!$C$5)*($B$3:$B4222&gt;=Party_Statement!$C$6)*($B$3:$B4222&lt;=Party_Statement!$E$6)),""))</f>
        <v/>
      </c>
    </row>
    <row r="4223" spans="1:11" x14ac:dyDescent="0.2">
      <c r="A4223" s="196">
        <f>Sales_Entry!A4223</f>
        <v>0</v>
      </c>
      <c r="B4223" s="197">
        <f>Sales_Entry!B4223</f>
        <v>0</v>
      </c>
      <c r="C4223" s="198">
        <f>Sales_Entry!D4223</f>
        <v>0</v>
      </c>
      <c r="D4223" s="198" t="s">
        <v>1388</v>
      </c>
      <c r="E4223" s="198">
        <f>Sales_Entry!C4223</f>
        <v>0</v>
      </c>
      <c r="F4223" s="198">
        <f>Sales_Entry!E4223</f>
        <v>0</v>
      </c>
      <c r="G4223" s="199">
        <f>N(Sales_Entry!J4223)</f>
        <v>0</v>
      </c>
      <c r="H4223" s="199">
        <v>0</v>
      </c>
      <c r="I4223" s="199">
        <f t="shared" si="65"/>
        <v>0</v>
      </c>
      <c r="J4223" s="200"/>
      <c r="K4223" s="200" t="str" cm="1">
        <f t="array" ref="K4223">IF($C4223="","",IF(AND($C4223=Party_Statement!$C$5,$B4223&gt;=Party_Statement!$C$6,$B4223&lt;=Party_Statement!$E$6),SUMPRODUCT(($C$3:$C4223=Party_Statement!$C$5)*($B$3:$B4223&gt;=Party_Statement!$C$6)*($B$3:$B4223&lt;=Party_Statement!$E$6)),""))</f>
        <v/>
      </c>
    </row>
    <row r="4224" spans="1:11" x14ac:dyDescent="0.2">
      <c r="A4224" s="196">
        <f>Sales_Entry!A4224</f>
        <v>0</v>
      </c>
      <c r="B4224" s="197">
        <f>Sales_Entry!B4224</f>
        <v>0</v>
      </c>
      <c r="C4224" s="198">
        <f>Sales_Entry!D4224</f>
        <v>0</v>
      </c>
      <c r="D4224" s="198" t="s">
        <v>1388</v>
      </c>
      <c r="E4224" s="198">
        <f>Sales_Entry!C4224</f>
        <v>0</v>
      </c>
      <c r="F4224" s="198">
        <f>Sales_Entry!E4224</f>
        <v>0</v>
      </c>
      <c r="G4224" s="199">
        <f>N(Sales_Entry!J4224)</f>
        <v>0</v>
      </c>
      <c r="H4224" s="199">
        <v>0</v>
      </c>
      <c r="I4224" s="199">
        <f t="shared" si="65"/>
        <v>0</v>
      </c>
      <c r="J4224" s="200"/>
      <c r="K4224" s="200" t="str" cm="1">
        <f t="array" ref="K4224">IF($C4224="","",IF(AND($C4224=Party_Statement!$C$5,$B4224&gt;=Party_Statement!$C$6,$B4224&lt;=Party_Statement!$E$6),SUMPRODUCT(($C$3:$C4224=Party_Statement!$C$5)*($B$3:$B4224&gt;=Party_Statement!$C$6)*($B$3:$B4224&lt;=Party_Statement!$E$6)),""))</f>
        <v/>
      </c>
    </row>
    <row r="4225" spans="1:11" x14ac:dyDescent="0.2">
      <c r="A4225" s="196">
        <f>Sales_Entry!A4225</f>
        <v>0</v>
      </c>
      <c r="B4225" s="197">
        <f>Sales_Entry!B4225</f>
        <v>0</v>
      </c>
      <c r="C4225" s="198">
        <f>Sales_Entry!D4225</f>
        <v>0</v>
      </c>
      <c r="D4225" s="198" t="s">
        <v>1388</v>
      </c>
      <c r="E4225" s="198">
        <f>Sales_Entry!C4225</f>
        <v>0</v>
      </c>
      <c r="F4225" s="198">
        <f>Sales_Entry!E4225</f>
        <v>0</v>
      </c>
      <c r="G4225" s="199">
        <f>N(Sales_Entry!J4225)</f>
        <v>0</v>
      </c>
      <c r="H4225" s="199">
        <v>0</v>
      </c>
      <c r="I4225" s="199">
        <f t="shared" si="65"/>
        <v>0</v>
      </c>
      <c r="J4225" s="200"/>
      <c r="K4225" s="200" t="str" cm="1">
        <f t="array" ref="K4225">IF($C4225="","",IF(AND($C4225=Party_Statement!$C$5,$B4225&gt;=Party_Statement!$C$6,$B4225&lt;=Party_Statement!$E$6),SUMPRODUCT(($C$3:$C4225=Party_Statement!$C$5)*($B$3:$B4225&gt;=Party_Statement!$C$6)*($B$3:$B4225&lt;=Party_Statement!$E$6)),""))</f>
        <v/>
      </c>
    </row>
    <row r="4226" spans="1:11" x14ac:dyDescent="0.2">
      <c r="A4226" s="196">
        <f>Sales_Entry!A4226</f>
        <v>0</v>
      </c>
      <c r="B4226" s="197">
        <f>Sales_Entry!B4226</f>
        <v>0</v>
      </c>
      <c r="C4226" s="198">
        <f>Sales_Entry!D4226</f>
        <v>0</v>
      </c>
      <c r="D4226" s="198" t="s">
        <v>1388</v>
      </c>
      <c r="E4226" s="198">
        <f>Sales_Entry!C4226</f>
        <v>0</v>
      </c>
      <c r="F4226" s="198">
        <f>Sales_Entry!E4226</f>
        <v>0</v>
      </c>
      <c r="G4226" s="199">
        <f>N(Sales_Entry!J4226)</f>
        <v>0</v>
      </c>
      <c r="H4226" s="199">
        <v>0</v>
      </c>
      <c r="I4226" s="199">
        <f t="shared" si="65"/>
        <v>0</v>
      </c>
      <c r="J4226" s="200"/>
      <c r="K4226" s="200" t="str" cm="1">
        <f t="array" ref="K4226">IF($C4226="","",IF(AND($C4226=Party_Statement!$C$5,$B4226&gt;=Party_Statement!$C$6,$B4226&lt;=Party_Statement!$E$6),SUMPRODUCT(($C$3:$C4226=Party_Statement!$C$5)*($B$3:$B4226&gt;=Party_Statement!$C$6)*($B$3:$B4226&lt;=Party_Statement!$E$6)),""))</f>
        <v/>
      </c>
    </row>
    <row r="4227" spans="1:11" x14ac:dyDescent="0.2">
      <c r="A4227" s="196">
        <f>Sales_Entry!A4227</f>
        <v>0</v>
      </c>
      <c r="B4227" s="197">
        <f>Sales_Entry!B4227</f>
        <v>0</v>
      </c>
      <c r="C4227" s="198">
        <f>Sales_Entry!D4227</f>
        <v>0</v>
      </c>
      <c r="D4227" s="198" t="s">
        <v>1388</v>
      </c>
      <c r="E4227" s="198">
        <f>Sales_Entry!C4227</f>
        <v>0</v>
      </c>
      <c r="F4227" s="198">
        <f>Sales_Entry!E4227</f>
        <v>0</v>
      </c>
      <c r="G4227" s="199">
        <f>N(Sales_Entry!J4227)</f>
        <v>0</v>
      </c>
      <c r="H4227" s="199">
        <v>0</v>
      </c>
      <c r="I4227" s="199">
        <f t="shared" si="65"/>
        <v>0</v>
      </c>
      <c r="J4227" s="200"/>
      <c r="K4227" s="200" t="str" cm="1">
        <f t="array" ref="K4227">IF($C4227="","",IF(AND($C4227=Party_Statement!$C$5,$B4227&gt;=Party_Statement!$C$6,$B4227&lt;=Party_Statement!$E$6),SUMPRODUCT(($C$3:$C4227=Party_Statement!$C$5)*($B$3:$B4227&gt;=Party_Statement!$C$6)*($B$3:$B4227&lt;=Party_Statement!$E$6)),""))</f>
        <v/>
      </c>
    </row>
    <row r="4228" spans="1:11" x14ac:dyDescent="0.2">
      <c r="A4228" s="196">
        <f>Sales_Entry!A4228</f>
        <v>0</v>
      </c>
      <c r="B4228" s="197">
        <f>Sales_Entry!B4228</f>
        <v>0</v>
      </c>
      <c r="C4228" s="198">
        <f>Sales_Entry!D4228</f>
        <v>0</v>
      </c>
      <c r="D4228" s="198" t="s">
        <v>1388</v>
      </c>
      <c r="E4228" s="198">
        <f>Sales_Entry!C4228</f>
        <v>0</v>
      </c>
      <c r="F4228" s="198">
        <f>Sales_Entry!E4228</f>
        <v>0</v>
      </c>
      <c r="G4228" s="199">
        <f>N(Sales_Entry!J4228)</f>
        <v>0</v>
      </c>
      <c r="H4228" s="199">
        <v>0</v>
      </c>
      <c r="I4228" s="199">
        <f t="shared" ref="I4228:I4291" si="66">IF($C4228="","",$G4228-$H4228)</f>
        <v>0</v>
      </c>
      <c r="J4228" s="200"/>
      <c r="K4228" s="200" t="str" cm="1">
        <f t="array" ref="K4228">IF($C4228="","",IF(AND($C4228=Party_Statement!$C$5,$B4228&gt;=Party_Statement!$C$6,$B4228&lt;=Party_Statement!$E$6),SUMPRODUCT(($C$3:$C4228=Party_Statement!$C$5)*($B$3:$B4228&gt;=Party_Statement!$C$6)*($B$3:$B4228&lt;=Party_Statement!$E$6)),""))</f>
        <v/>
      </c>
    </row>
    <row r="4229" spans="1:11" x14ac:dyDescent="0.2">
      <c r="A4229" s="196">
        <f>Sales_Entry!A4229</f>
        <v>0</v>
      </c>
      <c r="B4229" s="197">
        <f>Sales_Entry!B4229</f>
        <v>0</v>
      </c>
      <c r="C4229" s="198">
        <f>Sales_Entry!D4229</f>
        <v>0</v>
      </c>
      <c r="D4229" s="198" t="s">
        <v>1388</v>
      </c>
      <c r="E4229" s="198">
        <f>Sales_Entry!C4229</f>
        <v>0</v>
      </c>
      <c r="F4229" s="198">
        <f>Sales_Entry!E4229</f>
        <v>0</v>
      </c>
      <c r="G4229" s="199">
        <f>N(Sales_Entry!J4229)</f>
        <v>0</v>
      </c>
      <c r="H4229" s="199">
        <v>0</v>
      </c>
      <c r="I4229" s="199">
        <f t="shared" si="66"/>
        <v>0</v>
      </c>
      <c r="J4229" s="200"/>
      <c r="K4229" s="200" t="str" cm="1">
        <f t="array" ref="K4229">IF($C4229="","",IF(AND($C4229=Party_Statement!$C$5,$B4229&gt;=Party_Statement!$C$6,$B4229&lt;=Party_Statement!$E$6),SUMPRODUCT(($C$3:$C4229=Party_Statement!$C$5)*($B$3:$B4229&gt;=Party_Statement!$C$6)*($B$3:$B4229&lt;=Party_Statement!$E$6)),""))</f>
        <v/>
      </c>
    </row>
    <row r="4230" spans="1:11" s="64" customFormat="1" x14ac:dyDescent="0.2">
      <c r="A4230" s="196">
        <f>Sales_Entry!A4230</f>
        <v>0</v>
      </c>
      <c r="B4230" s="197">
        <f>Sales_Entry!B4230</f>
        <v>0</v>
      </c>
      <c r="C4230" s="198">
        <f>Sales_Entry!D4230</f>
        <v>0</v>
      </c>
      <c r="D4230" s="198" t="s">
        <v>1388</v>
      </c>
      <c r="E4230" s="198">
        <f>Sales_Entry!C4230</f>
        <v>0</v>
      </c>
      <c r="F4230" s="198">
        <f>Sales_Entry!E4230</f>
        <v>0</v>
      </c>
      <c r="G4230" s="199">
        <f>N(Sales_Entry!J4230)</f>
        <v>0</v>
      </c>
      <c r="H4230" s="199">
        <v>0</v>
      </c>
      <c r="I4230" s="199">
        <f t="shared" si="66"/>
        <v>0</v>
      </c>
      <c r="J4230" s="202"/>
      <c r="K4230" s="200" t="str" cm="1">
        <f t="array" ref="K4230">IF($C4230="","",IF(AND($C4230=Party_Statement!$C$5,$B4230&gt;=Party_Statement!$C$6,$B4230&lt;=Party_Statement!$E$6),SUMPRODUCT(($C$3:$C4230=Party_Statement!$C$5)*($B$3:$B4230&gt;=Party_Statement!$C$6)*($B$3:$B4230&lt;=Party_Statement!$E$6)),""))</f>
        <v/>
      </c>
    </row>
    <row r="4231" spans="1:11" s="64" customFormat="1" x14ac:dyDescent="0.2">
      <c r="A4231" s="196">
        <f>Sales_Entry!A4231</f>
        <v>0</v>
      </c>
      <c r="B4231" s="197">
        <f>Sales_Entry!B4231</f>
        <v>0</v>
      </c>
      <c r="C4231" s="198">
        <f>Sales_Entry!D4231</f>
        <v>0</v>
      </c>
      <c r="D4231" s="198" t="s">
        <v>1388</v>
      </c>
      <c r="E4231" s="198">
        <f>Sales_Entry!C4231</f>
        <v>0</v>
      </c>
      <c r="F4231" s="198">
        <f>Sales_Entry!E4231</f>
        <v>0</v>
      </c>
      <c r="G4231" s="199">
        <f>N(Sales_Entry!J4231)</f>
        <v>0</v>
      </c>
      <c r="H4231" s="199">
        <v>0</v>
      </c>
      <c r="I4231" s="199">
        <f t="shared" si="66"/>
        <v>0</v>
      </c>
      <c r="J4231" s="202"/>
      <c r="K4231" s="200" t="str" cm="1">
        <f t="array" ref="K4231">IF($C4231="","",IF(AND($C4231=Party_Statement!$C$5,$B4231&gt;=Party_Statement!$C$6,$B4231&lt;=Party_Statement!$E$6),SUMPRODUCT(($C$3:$C4231=Party_Statement!$C$5)*($B$3:$B4231&gt;=Party_Statement!$C$6)*($B$3:$B4231&lt;=Party_Statement!$E$6)),""))</f>
        <v/>
      </c>
    </row>
    <row r="4232" spans="1:11" s="64" customFormat="1" x14ac:dyDescent="0.2">
      <c r="A4232" s="196">
        <f>Sales_Entry!A4232</f>
        <v>0</v>
      </c>
      <c r="B4232" s="197">
        <f>Sales_Entry!B4232</f>
        <v>0</v>
      </c>
      <c r="C4232" s="198">
        <f>Sales_Entry!D4232</f>
        <v>0</v>
      </c>
      <c r="D4232" s="198" t="s">
        <v>1388</v>
      </c>
      <c r="E4232" s="198">
        <f>Sales_Entry!C4232</f>
        <v>0</v>
      </c>
      <c r="F4232" s="198">
        <f>Sales_Entry!E4232</f>
        <v>0</v>
      </c>
      <c r="G4232" s="199">
        <f>N(Sales_Entry!J4232)</f>
        <v>0</v>
      </c>
      <c r="H4232" s="199">
        <v>0</v>
      </c>
      <c r="I4232" s="199">
        <f t="shared" si="66"/>
        <v>0</v>
      </c>
      <c r="J4232" s="202"/>
      <c r="K4232" s="200" t="str" cm="1">
        <f t="array" ref="K4232">IF($C4232="","",IF(AND($C4232=Party_Statement!$C$5,$B4232&gt;=Party_Statement!$C$6,$B4232&lt;=Party_Statement!$E$6),SUMPRODUCT(($C$3:$C4232=Party_Statement!$C$5)*($B$3:$B4232&gt;=Party_Statement!$C$6)*($B$3:$B4232&lt;=Party_Statement!$E$6)),""))</f>
        <v/>
      </c>
    </row>
    <row r="4233" spans="1:11" s="64" customFormat="1" x14ac:dyDescent="0.2">
      <c r="A4233" s="196">
        <f>Sales_Entry!A4233</f>
        <v>0</v>
      </c>
      <c r="B4233" s="197">
        <f>Sales_Entry!B4233</f>
        <v>0</v>
      </c>
      <c r="C4233" s="198">
        <f>Sales_Entry!D4233</f>
        <v>0</v>
      </c>
      <c r="D4233" s="198" t="s">
        <v>1388</v>
      </c>
      <c r="E4233" s="198">
        <f>Sales_Entry!C4233</f>
        <v>0</v>
      </c>
      <c r="F4233" s="198">
        <f>Sales_Entry!E4233</f>
        <v>0</v>
      </c>
      <c r="G4233" s="199">
        <f>N(Sales_Entry!J4233)</f>
        <v>0</v>
      </c>
      <c r="H4233" s="199">
        <v>0</v>
      </c>
      <c r="I4233" s="199">
        <f t="shared" si="66"/>
        <v>0</v>
      </c>
      <c r="J4233" s="202"/>
      <c r="K4233" s="200" t="str" cm="1">
        <f t="array" ref="K4233">IF($C4233="","",IF(AND($C4233=Party_Statement!$C$5,$B4233&gt;=Party_Statement!$C$6,$B4233&lt;=Party_Statement!$E$6),SUMPRODUCT(($C$3:$C4233=Party_Statement!$C$5)*($B$3:$B4233&gt;=Party_Statement!$C$6)*($B$3:$B4233&lt;=Party_Statement!$E$6)),""))</f>
        <v/>
      </c>
    </row>
    <row r="4234" spans="1:11" s="64" customFormat="1" x14ac:dyDescent="0.2">
      <c r="A4234" s="196">
        <f>Sales_Entry!A4234</f>
        <v>0</v>
      </c>
      <c r="B4234" s="197">
        <f>Sales_Entry!B4234</f>
        <v>0</v>
      </c>
      <c r="C4234" s="198">
        <f>Sales_Entry!D4234</f>
        <v>0</v>
      </c>
      <c r="D4234" s="198" t="s">
        <v>1388</v>
      </c>
      <c r="E4234" s="198">
        <f>Sales_Entry!C4234</f>
        <v>0</v>
      </c>
      <c r="F4234" s="198">
        <f>Sales_Entry!E4234</f>
        <v>0</v>
      </c>
      <c r="G4234" s="199">
        <f>N(Sales_Entry!J4234)</f>
        <v>0</v>
      </c>
      <c r="H4234" s="199">
        <v>0</v>
      </c>
      <c r="I4234" s="199">
        <f t="shared" si="66"/>
        <v>0</v>
      </c>
      <c r="J4234" s="202"/>
      <c r="K4234" s="200" t="str" cm="1">
        <f t="array" ref="K4234">IF($C4234="","",IF(AND($C4234=Party_Statement!$C$5,$B4234&gt;=Party_Statement!$C$6,$B4234&lt;=Party_Statement!$E$6),SUMPRODUCT(($C$3:$C4234=Party_Statement!$C$5)*($B$3:$B4234&gt;=Party_Statement!$C$6)*($B$3:$B4234&lt;=Party_Statement!$E$6)),""))</f>
        <v/>
      </c>
    </row>
    <row r="4235" spans="1:11" s="64" customFormat="1" x14ac:dyDescent="0.2">
      <c r="A4235" s="196">
        <f>Sales_Entry!A4235</f>
        <v>0</v>
      </c>
      <c r="B4235" s="197">
        <f>Sales_Entry!B4235</f>
        <v>0</v>
      </c>
      <c r="C4235" s="198">
        <f>Sales_Entry!D4235</f>
        <v>0</v>
      </c>
      <c r="D4235" s="198" t="s">
        <v>1388</v>
      </c>
      <c r="E4235" s="198">
        <f>Sales_Entry!C4235</f>
        <v>0</v>
      </c>
      <c r="F4235" s="198">
        <f>Sales_Entry!E4235</f>
        <v>0</v>
      </c>
      <c r="G4235" s="199">
        <f>N(Sales_Entry!J4235)</f>
        <v>0</v>
      </c>
      <c r="H4235" s="199">
        <v>0</v>
      </c>
      <c r="I4235" s="199">
        <f t="shared" si="66"/>
        <v>0</v>
      </c>
      <c r="J4235" s="202"/>
      <c r="K4235" s="200" t="str" cm="1">
        <f t="array" ref="K4235">IF($C4235="","",IF(AND($C4235=Party_Statement!$C$5,$B4235&gt;=Party_Statement!$C$6,$B4235&lt;=Party_Statement!$E$6),SUMPRODUCT(($C$3:$C4235=Party_Statement!$C$5)*($B$3:$B4235&gt;=Party_Statement!$C$6)*($B$3:$B4235&lt;=Party_Statement!$E$6)),""))</f>
        <v/>
      </c>
    </row>
    <row r="4236" spans="1:11" s="64" customFormat="1" x14ac:dyDescent="0.2">
      <c r="A4236" s="196">
        <f>Sales_Entry!A4236</f>
        <v>0</v>
      </c>
      <c r="B4236" s="197">
        <f>Sales_Entry!B4236</f>
        <v>0</v>
      </c>
      <c r="C4236" s="198">
        <f>Sales_Entry!D4236</f>
        <v>0</v>
      </c>
      <c r="D4236" s="198" t="s">
        <v>1388</v>
      </c>
      <c r="E4236" s="198">
        <f>Sales_Entry!C4236</f>
        <v>0</v>
      </c>
      <c r="F4236" s="198">
        <f>Sales_Entry!E4236</f>
        <v>0</v>
      </c>
      <c r="G4236" s="199">
        <f>N(Sales_Entry!J4236)</f>
        <v>0</v>
      </c>
      <c r="H4236" s="199">
        <v>0</v>
      </c>
      <c r="I4236" s="199">
        <f t="shared" si="66"/>
        <v>0</v>
      </c>
      <c r="J4236" s="202"/>
      <c r="K4236" s="200" t="str" cm="1">
        <f t="array" ref="K4236">IF($C4236="","",IF(AND($C4236=Party_Statement!$C$5,$B4236&gt;=Party_Statement!$C$6,$B4236&lt;=Party_Statement!$E$6),SUMPRODUCT(($C$3:$C4236=Party_Statement!$C$5)*($B$3:$B4236&gt;=Party_Statement!$C$6)*($B$3:$B4236&lt;=Party_Statement!$E$6)),""))</f>
        <v/>
      </c>
    </row>
    <row r="4237" spans="1:11" s="64" customFormat="1" x14ac:dyDescent="0.2">
      <c r="A4237" s="196">
        <f>Sales_Entry!A4237</f>
        <v>0</v>
      </c>
      <c r="B4237" s="197">
        <f>Sales_Entry!B4237</f>
        <v>0</v>
      </c>
      <c r="C4237" s="198">
        <f>Sales_Entry!D4237</f>
        <v>0</v>
      </c>
      <c r="D4237" s="198" t="s">
        <v>1388</v>
      </c>
      <c r="E4237" s="198">
        <f>Sales_Entry!C4237</f>
        <v>0</v>
      </c>
      <c r="F4237" s="198">
        <f>Sales_Entry!E4237</f>
        <v>0</v>
      </c>
      <c r="G4237" s="199">
        <f>N(Sales_Entry!J4237)</f>
        <v>0</v>
      </c>
      <c r="H4237" s="199">
        <v>0</v>
      </c>
      <c r="I4237" s="199">
        <f t="shared" si="66"/>
        <v>0</v>
      </c>
      <c r="J4237" s="202"/>
      <c r="K4237" s="200" t="str" cm="1">
        <f t="array" ref="K4237">IF($C4237="","",IF(AND($C4237=Party_Statement!$C$5,$B4237&gt;=Party_Statement!$C$6,$B4237&lt;=Party_Statement!$E$6),SUMPRODUCT(($C$3:$C4237=Party_Statement!$C$5)*($B$3:$B4237&gt;=Party_Statement!$C$6)*($B$3:$B4237&lt;=Party_Statement!$E$6)),""))</f>
        <v/>
      </c>
    </row>
    <row r="4238" spans="1:11" s="64" customFormat="1" x14ac:dyDescent="0.2">
      <c r="A4238" s="196">
        <f>Sales_Entry!A4238</f>
        <v>0</v>
      </c>
      <c r="B4238" s="197">
        <f>Sales_Entry!B4238</f>
        <v>0</v>
      </c>
      <c r="C4238" s="198">
        <f>Sales_Entry!D4238</f>
        <v>0</v>
      </c>
      <c r="D4238" s="198" t="s">
        <v>1388</v>
      </c>
      <c r="E4238" s="198">
        <f>Sales_Entry!C4238</f>
        <v>0</v>
      </c>
      <c r="F4238" s="198">
        <f>Sales_Entry!E4238</f>
        <v>0</v>
      </c>
      <c r="G4238" s="199">
        <f>N(Sales_Entry!J4238)</f>
        <v>0</v>
      </c>
      <c r="H4238" s="199">
        <v>0</v>
      </c>
      <c r="I4238" s="199">
        <f t="shared" si="66"/>
        <v>0</v>
      </c>
      <c r="J4238" s="202"/>
      <c r="K4238" s="200" t="str" cm="1">
        <f t="array" ref="K4238">IF($C4238="","",IF(AND($C4238=Party_Statement!$C$5,$B4238&gt;=Party_Statement!$C$6,$B4238&lt;=Party_Statement!$E$6),SUMPRODUCT(($C$3:$C4238=Party_Statement!$C$5)*($B$3:$B4238&gt;=Party_Statement!$C$6)*($B$3:$B4238&lt;=Party_Statement!$E$6)),""))</f>
        <v/>
      </c>
    </row>
    <row r="4239" spans="1:11" s="64" customFormat="1" x14ac:dyDescent="0.2">
      <c r="A4239" s="196">
        <f>Sales_Entry!A4239</f>
        <v>0</v>
      </c>
      <c r="B4239" s="197">
        <f>Sales_Entry!B4239</f>
        <v>0</v>
      </c>
      <c r="C4239" s="198">
        <f>Sales_Entry!D4239</f>
        <v>0</v>
      </c>
      <c r="D4239" s="198" t="s">
        <v>1388</v>
      </c>
      <c r="E4239" s="198">
        <f>Sales_Entry!C4239</f>
        <v>0</v>
      </c>
      <c r="F4239" s="198">
        <f>Sales_Entry!E4239</f>
        <v>0</v>
      </c>
      <c r="G4239" s="199">
        <f>N(Sales_Entry!J4239)</f>
        <v>0</v>
      </c>
      <c r="H4239" s="199">
        <v>0</v>
      </c>
      <c r="I4239" s="199">
        <f t="shared" si="66"/>
        <v>0</v>
      </c>
      <c r="J4239" s="202"/>
      <c r="K4239" s="200" t="str" cm="1">
        <f t="array" ref="K4239">IF($C4239="","",IF(AND($C4239=Party_Statement!$C$5,$B4239&gt;=Party_Statement!$C$6,$B4239&lt;=Party_Statement!$E$6),SUMPRODUCT(($C$3:$C4239=Party_Statement!$C$5)*($B$3:$B4239&gt;=Party_Statement!$C$6)*($B$3:$B4239&lt;=Party_Statement!$E$6)),""))</f>
        <v/>
      </c>
    </row>
    <row r="4240" spans="1:11" s="64" customFormat="1" x14ac:dyDescent="0.2">
      <c r="A4240" s="196">
        <f>Sales_Entry!A4240</f>
        <v>0</v>
      </c>
      <c r="B4240" s="197">
        <f>Sales_Entry!B4240</f>
        <v>0</v>
      </c>
      <c r="C4240" s="198">
        <f>Sales_Entry!D4240</f>
        <v>0</v>
      </c>
      <c r="D4240" s="198" t="s">
        <v>1388</v>
      </c>
      <c r="E4240" s="198">
        <f>Sales_Entry!C4240</f>
        <v>0</v>
      </c>
      <c r="F4240" s="198">
        <f>Sales_Entry!E4240</f>
        <v>0</v>
      </c>
      <c r="G4240" s="199">
        <f>N(Sales_Entry!J4240)</f>
        <v>0</v>
      </c>
      <c r="H4240" s="199">
        <v>0</v>
      </c>
      <c r="I4240" s="199">
        <f t="shared" si="66"/>
        <v>0</v>
      </c>
      <c r="J4240" s="202"/>
      <c r="K4240" s="200" t="str" cm="1">
        <f t="array" ref="K4240">IF($C4240="","",IF(AND($C4240=Party_Statement!$C$5,$B4240&gt;=Party_Statement!$C$6,$B4240&lt;=Party_Statement!$E$6),SUMPRODUCT(($C$3:$C4240=Party_Statement!$C$5)*($B$3:$B4240&gt;=Party_Statement!$C$6)*($B$3:$B4240&lt;=Party_Statement!$E$6)),""))</f>
        <v/>
      </c>
    </row>
    <row r="4241" spans="1:11" s="64" customFormat="1" x14ac:dyDescent="0.2">
      <c r="A4241" s="196">
        <f>Sales_Entry!A4241</f>
        <v>0</v>
      </c>
      <c r="B4241" s="197">
        <f>Sales_Entry!B4241</f>
        <v>0</v>
      </c>
      <c r="C4241" s="198">
        <f>Sales_Entry!D4241</f>
        <v>0</v>
      </c>
      <c r="D4241" s="198" t="s">
        <v>1388</v>
      </c>
      <c r="E4241" s="198">
        <f>Sales_Entry!C4241</f>
        <v>0</v>
      </c>
      <c r="F4241" s="198">
        <f>Sales_Entry!E4241</f>
        <v>0</v>
      </c>
      <c r="G4241" s="199">
        <f>N(Sales_Entry!J4241)</f>
        <v>0</v>
      </c>
      <c r="H4241" s="199">
        <v>0</v>
      </c>
      <c r="I4241" s="199">
        <f t="shared" si="66"/>
        <v>0</v>
      </c>
      <c r="J4241" s="202"/>
      <c r="K4241" s="200" t="str" cm="1">
        <f t="array" ref="K4241">IF($C4241="","",IF(AND($C4241=Party_Statement!$C$5,$B4241&gt;=Party_Statement!$C$6,$B4241&lt;=Party_Statement!$E$6),SUMPRODUCT(($C$3:$C4241=Party_Statement!$C$5)*($B$3:$B4241&gt;=Party_Statement!$C$6)*($B$3:$B4241&lt;=Party_Statement!$E$6)),""))</f>
        <v/>
      </c>
    </row>
    <row r="4242" spans="1:11" s="64" customFormat="1" x14ac:dyDescent="0.2">
      <c r="A4242" s="196">
        <f>Sales_Entry!A4242</f>
        <v>0</v>
      </c>
      <c r="B4242" s="197">
        <f>Sales_Entry!B4242</f>
        <v>0</v>
      </c>
      <c r="C4242" s="198">
        <f>Sales_Entry!D4242</f>
        <v>0</v>
      </c>
      <c r="D4242" s="198" t="s">
        <v>1388</v>
      </c>
      <c r="E4242" s="198">
        <f>Sales_Entry!C4242</f>
        <v>0</v>
      </c>
      <c r="F4242" s="198">
        <f>Sales_Entry!E4242</f>
        <v>0</v>
      </c>
      <c r="G4242" s="199">
        <f>N(Sales_Entry!J4242)</f>
        <v>0</v>
      </c>
      <c r="H4242" s="199">
        <v>0</v>
      </c>
      <c r="I4242" s="199">
        <f t="shared" si="66"/>
        <v>0</v>
      </c>
      <c r="J4242" s="202"/>
      <c r="K4242" s="200" t="str" cm="1">
        <f t="array" ref="K4242">IF($C4242="","",IF(AND($C4242=Party_Statement!$C$5,$B4242&gt;=Party_Statement!$C$6,$B4242&lt;=Party_Statement!$E$6),SUMPRODUCT(($C$3:$C4242=Party_Statement!$C$5)*($B$3:$B4242&gt;=Party_Statement!$C$6)*($B$3:$B4242&lt;=Party_Statement!$E$6)),""))</f>
        <v/>
      </c>
    </row>
    <row r="4243" spans="1:11" s="64" customFormat="1" x14ac:dyDescent="0.2">
      <c r="A4243" s="196">
        <f>Sales_Entry!A4243</f>
        <v>0</v>
      </c>
      <c r="B4243" s="197">
        <f>Sales_Entry!B4243</f>
        <v>0</v>
      </c>
      <c r="C4243" s="198">
        <f>Sales_Entry!D4243</f>
        <v>0</v>
      </c>
      <c r="D4243" s="198" t="s">
        <v>1388</v>
      </c>
      <c r="E4243" s="198">
        <f>Sales_Entry!C4243</f>
        <v>0</v>
      </c>
      <c r="F4243" s="198">
        <f>Sales_Entry!E4243</f>
        <v>0</v>
      </c>
      <c r="G4243" s="199">
        <f>N(Sales_Entry!J4243)</f>
        <v>0</v>
      </c>
      <c r="H4243" s="199">
        <v>0</v>
      </c>
      <c r="I4243" s="199">
        <f t="shared" si="66"/>
        <v>0</v>
      </c>
      <c r="J4243" s="202"/>
      <c r="K4243" s="200" t="str" cm="1">
        <f t="array" ref="K4243">IF($C4243="","",IF(AND($C4243=Party_Statement!$C$5,$B4243&gt;=Party_Statement!$C$6,$B4243&lt;=Party_Statement!$E$6),SUMPRODUCT(($C$3:$C4243=Party_Statement!$C$5)*($B$3:$B4243&gt;=Party_Statement!$C$6)*($B$3:$B4243&lt;=Party_Statement!$E$6)),""))</f>
        <v/>
      </c>
    </row>
    <row r="4244" spans="1:11" s="64" customFormat="1" x14ac:dyDescent="0.2">
      <c r="A4244" s="196">
        <f>Sales_Entry!A4244</f>
        <v>0</v>
      </c>
      <c r="B4244" s="197">
        <f>Sales_Entry!B4244</f>
        <v>0</v>
      </c>
      <c r="C4244" s="198">
        <f>Sales_Entry!D4244</f>
        <v>0</v>
      </c>
      <c r="D4244" s="198" t="s">
        <v>1388</v>
      </c>
      <c r="E4244" s="198">
        <f>Sales_Entry!C4244</f>
        <v>0</v>
      </c>
      <c r="F4244" s="198">
        <f>Sales_Entry!E4244</f>
        <v>0</v>
      </c>
      <c r="G4244" s="199">
        <f>N(Sales_Entry!J4244)</f>
        <v>0</v>
      </c>
      <c r="H4244" s="199">
        <v>0</v>
      </c>
      <c r="I4244" s="199">
        <f t="shared" si="66"/>
        <v>0</v>
      </c>
      <c r="J4244" s="202"/>
      <c r="K4244" s="200" t="str" cm="1">
        <f t="array" ref="K4244">IF($C4244="","",IF(AND($C4244=Party_Statement!$C$5,$B4244&gt;=Party_Statement!$C$6,$B4244&lt;=Party_Statement!$E$6),SUMPRODUCT(($C$3:$C4244=Party_Statement!$C$5)*($B$3:$B4244&gt;=Party_Statement!$C$6)*($B$3:$B4244&lt;=Party_Statement!$E$6)),""))</f>
        <v/>
      </c>
    </row>
    <row r="4245" spans="1:11" s="64" customFormat="1" x14ac:dyDescent="0.2">
      <c r="A4245" s="196">
        <f>Sales_Entry!A4245</f>
        <v>0</v>
      </c>
      <c r="B4245" s="197">
        <f>Sales_Entry!B4245</f>
        <v>0</v>
      </c>
      <c r="C4245" s="198">
        <f>Sales_Entry!D4245</f>
        <v>0</v>
      </c>
      <c r="D4245" s="198" t="s">
        <v>1388</v>
      </c>
      <c r="E4245" s="198">
        <f>Sales_Entry!C4245</f>
        <v>0</v>
      </c>
      <c r="F4245" s="198">
        <f>Sales_Entry!E4245</f>
        <v>0</v>
      </c>
      <c r="G4245" s="199">
        <f>N(Sales_Entry!J4245)</f>
        <v>0</v>
      </c>
      <c r="H4245" s="199">
        <v>0</v>
      </c>
      <c r="I4245" s="199">
        <f t="shared" si="66"/>
        <v>0</v>
      </c>
      <c r="J4245" s="202"/>
      <c r="K4245" s="200" t="str" cm="1">
        <f t="array" ref="K4245">IF($C4245="","",IF(AND($C4245=Party_Statement!$C$5,$B4245&gt;=Party_Statement!$C$6,$B4245&lt;=Party_Statement!$E$6),SUMPRODUCT(($C$3:$C4245=Party_Statement!$C$5)*($B$3:$B4245&gt;=Party_Statement!$C$6)*($B$3:$B4245&lt;=Party_Statement!$E$6)),""))</f>
        <v/>
      </c>
    </row>
    <row r="4246" spans="1:11" s="64" customFormat="1" x14ac:dyDescent="0.2">
      <c r="A4246" s="196">
        <f>Sales_Entry!A4246</f>
        <v>0</v>
      </c>
      <c r="B4246" s="197">
        <f>Sales_Entry!B4246</f>
        <v>0</v>
      </c>
      <c r="C4246" s="198">
        <f>Sales_Entry!D4246</f>
        <v>0</v>
      </c>
      <c r="D4246" s="198" t="s">
        <v>1388</v>
      </c>
      <c r="E4246" s="198">
        <f>Sales_Entry!C4246</f>
        <v>0</v>
      </c>
      <c r="F4246" s="198">
        <f>Sales_Entry!E4246</f>
        <v>0</v>
      </c>
      <c r="G4246" s="199">
        <f>N(Sales_Entry!J4246)</f>
        <v>0</v>
      </c>
      <c r="H4246" s="199">
        <v>0</v>
      </c>
      <c r="I4246" s="199">
        <f t="shared" si="66"/>
        <v>0</v>
      </c>
      <c r="J4246" s="202"/>
      <c r="K4246" s="200" t="str" cm="1">
        <f t="array" ref="K4246">IF($C4246="","",IF(AND($C4246=Party_Statement!$C$5,$B4246&gt;=Party_Statement!$C$6,$B4246&lt;=Party_Statement!$E$6),SUMPRODUCT(($C$3:$C4246=Party_Statement!$C$5)*($B$3:$B4246&gt;=Party_Statement!$C$6)*($B$3:$B4246&lt;=Party_Statement!$E$6)),""))</f>
        <v/>
      </c>
    </row>
    <row r="4247" spans="1:11" s="64" customFormat="1" x14ac:dyDescent="0.2">
      <c r="A4247" s="196">
        <f>Sales_Entry!A4247</f>
        <v>0</v>
      </c>
      <c r="B4247" s="197">
        <f>Sales_Entry!B4247</f>
        <v>0</v>
      </c>
      <c r="C4247" s="198">
        <f>Sales_Entry!D4247</f>
        <v>0</v>
      </c>
      <c r="D4247" s="198" t="s">
        <v>1388</v>
      </c>
      <c r="E4247" s="198">
        <f>Sales_Entry!C4247</f>
        <v>0</v>
      </c>
      <c r="F4247" s="198">
        <f>Sales_Entry!E4247</f>
        <v>0</v>
      </c>
      <c r="G4247" s="199">
        <f>N(Sales_Entry!J4247)</f>
        <v>0</v>
      </c>
      <c r="H4247" s="199">
        <v>0</v>
      </c>
      <c r="I4247" s="199">
        <f t="shared" si="66"/>
        <v>0</v>
      </c>
      <c r="J4247" s="202"/>
      <c r="K4247" s="200" t="str" cm="1">
        <f t="array" ref="K4247">IF($C4247="","",IF(AND($C4247=Party_Statement!$C$5,$B4247&gt;=Party_Statement!$C$6,$B4247&lt;=Party_Statement!$E$6),SUMPRODUCT(($C$3:$C4247=Party_Statement!$C$5)*($B$3:$B4247&gt;=Party_Statement!$C$6)*($B$3:$B4247&lt;=Party_Statement!$E$6)),""))</f>
        <v/>
      </c>
    </row>
    <row r="4248" spans="1:11" s="64" customFormat="1" x14ac:dyDescent="0.2">
      <c r="A4248" s="196">
        <f>Sales_Entry!A4248</f>
        <v>0</v>
      </c>
      <c r="B4248" s="197">
        <f>Sales_Entry!B4248</f>
        <v>0</v>
      </c>
      <c r="C4248" s="198">
        <f>Sales_Entry!D4248</f>
        <v>0</v>
      </c>
      <c r="D4248" s="198" t="s">
        <v>1388</v>
      </c>
      <c r="E4248" s="198">
        <f>Sales_Entry!C4248</f>
        <v>0</v>
      </c>
      <c r="F4248" s="198">
        <f>Sales_Entry!E4248</f>
        <v>0</v>
      </c>
      <c r="G4248" s="199">
        <f>N(Sales_Entry!J4248)</f>
        <v>0</v>
      </c>
      <c r="H4248" s="199">
        <v>0</v>
      </c>
      <c r="I4248" s="199">
        <f t="shared" si="66"/>
        <v>0</v>
      </c>
      <c r="J4248" s="202"/>
      <c r="K4248" s="200" t="str" cm="1">
        <f t="array" ref="K4248">IF($C4248="","",IF(AND($C4248=Party_Statement!$C$5,$B4248&gt;=Party_Statement!$C$6,$B4248&lt;=Party_Statement!$E$6),SUMPRODUCT(($C$3:$C4248=Party_Statement!$C$5)*($B$3:$B4248&gt;=Party_Statement!$C$6)*($B$3:$B4248&lt;=Party_Statement!$E$6)),""))</f>
        <v/>
      </c>
    </row>
    <row r="4249" spans="1:11" s="64" customFormat="1" x14ac:dyDescent="0.2">
      <c r="A4249" s="196">
        <f>Sales_Entry!A4249</f>
        <v>0</v>
      </c>
      <c r="B4249" s="197">
        <f>Sales_Entry!B4249</f>
        <v>0</v>
      </c>
      <c r="C4249" s="198">
        <f>Sales_Entry!D4249</f>
        <v>0</v>
      </c>
      <c r="D4249" s="198" t="s">
        <v>1388</v>
      </c>
      <c r="E4249" s="198">
        <f>Sales_Entry!C4249</f>
        <v>0</v>
      </c>
      <c r="F4249" s="198">
        <f>Sales_Entry!E4249</f>
        <v>0</v>
      </c>
      <c r="G4249" s="199">
        <f>N(Sales_Entry!J4249)</f>
        <v>0</v>
      </c>
      <c r="H4249" s="199">
        <v>0</v>
      </c>
      <c r="I4249" s="199">
        <f t="shared" si="66"/>
        <v>0</v>
      </c>
      <c r="J4249" s="202"/>
      <c r="K4249" s="200" t="str" cm="1">
        <f t="array" ref="K4249">IF($C4249="","",IF(AND($C4249=Party_Statement!$C$5,$B4249&gt;=Party_Statement!$C$6,$B4249&lt;=Party_Statement!$E$6),SUMPRODUCT(($C$3:$C4249=Party_Statement!$C$5)*($B$3:$B4249&gt;=Party_Statement!$C$6)*($B$3:$B4249&lt;=Party_Statement!$E$6)),""))</f>
        <v/>
      </c>
    </row>
    <row r="4250" spans="1:11" s="64" customFormat="1" x14ac:dyDescent="0.2">
      <c r="A4250" s="196">
        <f>Sales_Entry!A4250</f>
        <v>0</v>
      </c>
      <c r="B4250" s="197">
        <f>Sales_Entry!B4250</f>
        <v>0</v>
      </c>
      <c r="C4250" s="198">
        <f>Sales_Entry!D4250</f>
        <v>0</v>
      </c>
      <c r="D4250" s="198" t="s">
        <v>1388</v>
      </c>
      <c r="E4250" s="198">
        <f>Sales_Entry!C4250</f>
        <v>0</v>
      </c>
      <c r="F4250" s="198">
        <f>Sales_Entry!E4250</f>
        <v>0</v>
      </c>
      <c r="G4250" s="199">
        <f>N(Sales_Entry!J4250)</f>
        <v>0</v>
      </c>
      <c r="H4250" s="199">
        <v>0</v>
      </c>
      <c r="I4250" s="199">
        <f t="shared" si="66"/>
        <v>0</v>
      </c>
      <c r="J4250" s="202"/>
      <c r="K4250" s="200" t="str" cm="1">
        <f t="array" ref="K4250">IF($C4250="","",IF(AND($C4250=Party_Statement!$C$5,$B4250&gt;=Party_Statement!$C$6,$B4250&lt;=Party_Statement!$E$6),SUMPRODUCT(($C$3:$C4250=Party_Statement!$C$5)*($B$3:$B4250&gt;=Party_Statement!$C$6)*($B$3:$B4250&lt;=Party_Statement!$E$6)),""))</f>
        <v/>
      </c>
    </row>
    <row r="4251" spans="1:11" s="64" customFormat="1" x14ac:dyDescent="0.2">
      <c r="A4251" s="196">
        <f>Sales_Entry!A4251</f>
        <v>0</v>
      </c>
      <c r="B4251" s="197">
        <f>Sales_Entry!B4251</f>
        <v>0</v>
      </c>
      <c r="C4251" s="198">
        <f>Sales_Entry!D4251</f>
        <v>0</v>
      </c>
      <c r="D4251" s="198" t="s">
        <v>1388</v>
      </c>
      <c r="E4251" s="198">
        <f>Sales_Entry!C4251</f>
        <v>0</v>
      </c>
      <c r="F4251" s="198">
        <f>Sales_Entry!E4251</f>
        <v>0</v>
      </c>
      <c r="G4251" s="199">
        <f>N(Sales_Entry!J4251)</f>
        <v>0</v>
      </c>
      <c r="H4251" s="199">
        <v>0</v>
      </c>
      <c r="I4251" s="199">
        <f t="shared" si="66"/>
        <v>0</v>
      </c>
      <c r="J4251" s="202"/>
      <c r="K4251" s="200" t="str" cm="1">
        <f t="array" ref="K4251">IF($C4251="","",IF(AND($C4251=Party_Statement!$C$5,$B4251&gt;=Party_Statement!$C$6,$B4251&lt;=Party_Statement!$E$6),SUMPRODUCT(($C$3:$C4251=Party_Statement!$C$5)*($B$3:$B4251&gt;=Party_Statement!$C$6)*($B$3:$B4251&lt;=Party_Statement!$E$6)),""))</f>
        <v/>
      </c>
    </row>
    <row r="4252" spans="1:11" s="64" customFormat="1" x14ac:dyDescent="0.2">
      <c r="A4252" s="196">
        <f>Sales_Entry!A4252</f>
        <v>0</v>
      </c>
      <c r="B4252" s="197">
        <f>Sales_Entry!B4252</f>
        <v>0</v>
      </c>
      <c r="C4252" s="198">
        <f>Sales_Entry!D4252</f>
        <v>0</v>
      </c>
      <c r="D4252" s="198" t="s">
        <v>1388</v>
      </c>
      <c r="E4252" s="198">
        <f>Sales_Entry!C4252</f>
        <v>0</v>
      </c>
      <c r="F4252" s="198">
        <f>Sales_Entry!E4252</f>
        <v>0</v>
      </c>
      <c r="G4252" s="199">
        <f>N(Sales_Entry!J4252)</f>
        <v>0</v>
      </c>
      <c r="H4252" s="199">
        <v>0</v>
      </c>
      <c r="I4252" s="199">
        <f t="shared" si="66"/>
        <v>0</v>
      </c>
      <c r="J4252" s="202"/>
      <c r="K4252" s="200" t="str" cm="1">
        <f t="array" ref="K4252">IF($C4252="","",IF(AND($C4252=Party_Statement!$C$5,$B4252&gt;=Party_Statement!$C$6,$B4252&lt;=Party_Statement!$E$6),SUMPRODUCT(($C$3:$C4252=Party_Statement!$C$5)*($B$3:$B4252&gt;=Party_Statement!$C$6)*($B$3:$B4252&lt;=Party_Statement!$E$6)),""))</f>
        <v/>
      </c>
    </row>
    <row r="4253" spans="1:11" s="64" customFormat="1" x14ac:dyDescent="0.2">
      <c r="A4253" s="196">
        <f>Sales_Entry!A4253</f>
        <v>0</v>
      </c>
      <c r="B4253" s="197">
        <f>Sales_Entry!B4253</f>
        <v>0</v>
      </c>
      <c r="C4253" s="198">
        <f>Sales_Entry!D4253</f>
        <v>0</v>
      </c>
      <c r="D4253" s="198" t="s">
        <v>1388</v>
      </c>
      <c r="E4253" s="198">
        <f>Sales_Entry!C4253</f>
        <v>0</v>
      </c>
      <c r="F4253" s="198">
        <f>Sales_Entry!E4253</f>
        <v>0</v>
      </c>
      <c r="G4253" s="199">
        <f>N(Sales_Entry!J4253)</f>
        <v>0</v>
      </c>
      <c r="H4253" s="199">
        <v>0</v>
      </c>
      <c r="I4253" s="199">
        <f t="shared" si="66"/>
        <v>0</v>
      </c>
      <c r="J4253" s="202"/>
      <c r="K4253" s="200" t="str" cm="1">
        <f t="array" ref="K4253">IF($C4253="","",IF(AND($C4253=Party_Statement!$C$5,$B4253&gt;=Party_Statement!$C$6,$B4253&lt;=Party_Statement!$E$6),SUMPRODUCT(($C$3:$C4253=Party_Statement!$C$5)*($B$3:$B4253&gt;=Party_Statement!$C$6)*($B$3:$B4253&lt;=Party_Statement!$E$6)),""))</f>
        <v/>
      </c>
    </row>
    <row r="4254" spans="1:11" s="64" customFormat="1" x14ac:dyDescent="0.2">
      <c r="A4254" s="196">
        <f>Sales_Entry!A4254</f>
        <v>0</v>
      </c>
      <c r="B4254" s="197">
        <f>Sales_Entry!B4254</f>
        <v>0</v>
      </c>
      <c r="C4254" s="198">
        <f>Sales_Entry!D4254</f>
        <v>0</v>
      </c>
      <c r="D4254" s="198" t="s">
        <v>1388</v>
      </c>
      <c r="E4254" s="198">
        <f>Sales_Entry!C4254</f>
        <v>0</v>
      </c>
      <c r="F4254" s="198">
        <f>Sales_Entry!E4254</f>
        <v>0</v>
      </c>
      <c r="G4254" s="199">
        <f>N(Sales_Entry!J4254)</f>
        <v>0</v>
      </c>
      <c r="H4254" s="199">
        <v>0</v>
      </c>
      <c r="I4254" s="199">
        <f t="shared" si="66"/>
        <v>0</v>
      </c>
      <c r="J4254" s="202"/>
      <c r="K4254" s="200" t="str" cm="1">
        <f t="array" ref="K4254">IF($C4254="","",IF(AND($C4254=Party_Statement!$C$5,$B4254&gt;=Party_Statement!$C$6,$B4254&lt;=Party_Statement!$E$6),SUMPRODUCT(($C$3:$C4254=Party_Statement!$C$5)*($B$3:$B4254&gt;=Party_Statement!$C$6)*($B$3:$B4254&lt;=Party_Statement!$E$6)),""))</f>
        <v/>
      </c>
    </row>
    <row r="4255" spans="1:11" s="64" customFormat="1" x14ac:dyDescent="0.2">
      <c r="A4255" s="196">
        <f>Sales_Entry!A4255</f>
        <v>0</v>
      </c>
      <c r="B4255" s="197">
        <f>Sales_Entry!B4255</f>
        <v>0</v>
      </c>
      <c r="C4255" s="198">
        <f>Sales_Entry!D4255</f>
        <v>0</v>
      </c>
      <c r="D4255" s="198" t="s">
        <v>1388</v>
      </c>
      <c r="E4255" s="198">
        <f>Sales_Entry!C4255</f>
        <v>0</v>
      </c>
      <c r="F4255" s="198">
        <f>Sales_Entry!E4255</f>
        <v>0</v>
      </c>
      <c r="G4255" s="199">
        <f>N(Sales_Entry!J4255)</f>
        <v>0</v>
      </c>
      <c r="H4255" s="199">
        <v>0</v>
      </c>
      <c r="I4255" s="199">
        <f t="shared" si="66"/>
        <v>0</v>
      </c>
      <c r="J4255" s="202"/>
      <c r="K4255" s="200" t="str" cm="1">
        <f t="array" ref="K4255">IF($C4255="","",IF(AND($C4255=Party_Statement!$C$5,$B4255&gt;=Party_Statement!$C$6,$B4255&lt;=Party_Statement!$E$6),SUMPRODUCT(($C$3:$C4255=Party_Statement!$C$5)*($B$3:$B4255&gt;=Party_Statement!$C$6)*($B$3:$B4255&lt;=Party_Statement!$E$6)),""))</f>
        <v/>
      </c>
    </row>
    <row r="4256" spans="1:11" s="64" customFormat="1" x14ac:dyDescent="0.2">
      <c r="A4256" s="196">
        <f>Sales_Entry!A4256</f>
        <v>0</v>
      </c>
      <c r="B4256" s="197">
        <f>Sales_Entry!B4256</f>
        <v>0</v>
      </c>
      <c r="C4256" s="198">
        <f>Sales_Entry!D4256</f>
        <v>0</v>
      </c>
      <c r="D4256" s="198" t="s">
        <v>1388</v>
      </c>
      <c r="E4256" s="198">
        <f>Sales_Entry!C4256</f>
        <v>0</v>
      </c>
      <c r="F4256" s="198">
        <f>Sales_Entry!E4256</f>
        <v>0</v>
      </c>
      <c r="G4256" s="199">
        <f>N(Sales_Entry!J4256)</f>
        <v>0</v>
      </c>
      <c r="H4256" s="199">
        <v>0</v>
      </c>
      <c r="I4256" s="199">
        <f t="shared" si="66"/>
        <v>0</v>
      </c>
      <c r="J4256" s="202"/>
      <c r="K4256" s="200" t="str" cm="1">
        <f t="array" ref="K4256">IF($C4256="","",IF(AND($C4256=Party_Statement!$C$5,$B4256&gt;=Party_Statement!$C$6,$B4256&lt;=Party_Statement!$E$6),SUMPRODUCT(($C$3:$C4256=Party_Statement!$C$5)*($B$3:$B4256&gt;=Party_Statement!$C$6)*($B$3:$B4256&lt;=Party_Statement!$E$6)),""))</f>
        <v/>
      </c>
    </row>
    <row r="4257" spans="1:11" s="64" customFormat="1" x14ac:dyDescent="0.2">
      <c r="A4257" s="196">
        <f>Sales_Entry!A4257</f>
        <v>0</v>
      </c>
      <c r="B4257" s="197">
        <f>Sales_Entry!B4257</f>
        <v>0</v>
      </c>
      <c r="C4257" s="198">
        <f>Sales_Entry!D4257</f>
        <v>0</v>
      </c>
      <c r="D4257" s="198" t="s">
        <v>1388</v>
      </c>
      <c r="E4257" s="198">
        <f>Sales_Entry!C4257</f>
        <v>0</v>
      </c>
      <c r="F4257" s="198">
        <f>Sales_Entry!E4257</f>
        <v>0</v>
      </c>
      <c r="G4257" s="199">
        <f>N(Sales_Entry!J4257)</f>
        <v>0</v>
      </c>
      <c r="H4257" s="199">
        <v>0</v>
      </c>
      <c r="I4257" s="199">
        <f t="shared" si="66"/>
        <v>0</v>
      </c>
      <c r="J4257" s="202"/>
      <c r="K4257" s="200" t="str" cm="1">
        <f t="array" ref="K4257">IF($C4257="","",IF(AND($C4257=Party_Statement!$C$5,$B4257&gt;=Party_Statement!$C$6,$B4257&lt;=Party_Statement!$E$6),SUMPRODUCT(($C$3:$C4257=Party_Statement!$C$5)*($B$3:$B4257&gt;=Party_Statement!$C$6)*($B$3:$B4257&lt;=Party_Statement!$E$6)),""))</f>
        <v/>
      </c>
    </row>
    <row r="4258" spans="1:11" s="64" customFormat="1" x14ac:dyDescent="0.2">
      <c r="A4258" s="196">
        <f>Sales_Entry!A4258</f>
        <v>0</v>
      </c>
      <c r="B4258" s="197">
        <f>Sales_Entry!B4258</f>
        <v>0</v>
      </c>
      <c r="C4258" s="198">
        <f>Sales_Entry!D4258</f>
        <v>0</v>
      </c>
      <c r="D4258" s="198" t="s">
        <v>1388</v>
      </c>
      <c r="E4258" s="198">
        <f>Sales_Entry!C4258</f>
        <v>0</v>
      </c>
      <c r="F4258" s="198">
        <f>Sales_Entry!E4258</f>
        <v>0</v>
      </c>
      <c r="G4258" s="199">
        <f>N(Sales_Entry!J4258)</f>
        <v>0</v>
      </c>
      <c r="H4258" s="199">
        <v>0</v>
      </c>
      <c r="I4258" s="199">
        <f t="shared" si="66"/>
        <v>0</v>
      </c>
      <c r="J4258" s="202"/>
      <c r="K4258" s="200" t="str" cm="1">
        <f t="array" ref="K4258">IF($C4258="","",IF(AND($C4258=Party_Statement!$C$5,$B4258&gt;=Party_Statement!$C$6,$B4258&lt;=Party_Statement!$E$6),SUMPRODUCT(($C$3:$C4258=Party_Statement!$C$5)*($B$3:$B4258&gt;=Party_Statement!$C$6)*($B$3:$B4258&lt;=Party_Statement!$E$6)),""))</f>
        <v/>
      </c>
    </row>
    <row r="4259" spans="1:11" s="64" customFormat="1" x14ac:dyDescent="0.2">
      <c r="A4259" s="196">
        <f>Sales_Entry!A4259</f>
        <v>0</v>
      </c>
      <c r="B4259" s="197">
        <f>Sales_Entry!B4259</f>
        <v>0</v>
      </c>
      <c r="C4259" s="198">
        <f>Sales_Entry!D4259</f>
        <v>0</v>
      </c>
      <c r="D4259" s="198" t="s">
        <v>1388</v>
      </c>
      <c r="E4259" s="198">
        <f>Sales_Entry!C4259</f>
        <v>0</v>
      </c>
      <c r="F4259" s="198">
        <f>Sales_Entry!E4259</f>
        <v>0</v>
      </c>
      <c r="G4259" s="199">
        <f>N(Sales_Entry!J4259)</f>
        <v>0</v>
      </c>
      <c r="H4259" s="199">
        <v>0</v>
      </c>
      <c r="I4259" s="199">
        <f t="shared" si="66"/>
        <v>0</v>
      </c>
      <c r="J4259" s="202"/>
      <c r="K4259" s="200" t="str" cm="1">
        <f t="array" ref="K4259">IF($C4259="","",IF(AND($C4259=Party_Statement!$C$5,$B4259&gt;=Party_Statement!$C$6,$B4259&lt;=Party_Statement!$E$6),SUMPRODUCT(($C$3:$C4259=Party_Statement!$C$5)*($B$3:$B4259&gt;=Party_Statement!$C$6)*($B$3:$B4259&lt;=Party_Statement!$E$6)),""))</f>
        <v/>
      </c>
    </row>
    <row r="4260" spans="1:11" s="64" customFormat="1" x14ac:dyDescent="0.2">
      <c r="A4260" s="196">
        <f>Sales_Entry!A4260</f>
        <v>0</v>
      </c>
      <c r="B4260" s="197">
        <f>Sales_Entry!B4260</f>
        <v>0</v>
      </c>
      <c r="C4260" s="198">
        <f>Sales_Entry!D4260</f>
        <v>0</v>
      </c>
      <c r="D4260" s="198" t="s">
        <v>1388</v>
      </c>
      <c r="E4260" s="198">
        <f>Sales_Entry!C4260</f>
        <v>0</v>
      </c>
      <c r="F4260" s="198">
        <f>Sales_Entry!E4260</f>
        <v>0</v>
      </c>
      <c r="G4260" s="199">
        <f>N(Sales_Entry!J4260)</f>
        <v>0</v>
      </c>
      <c r="H4260" s="199">
        <v>0</v>
      </c>
      <c r="I4260" s="199">
        <f t="shared" si="66"/>
        <v>0</v>
      </c>
      <c r="J4260" s="202"/>
      <c r="K4260" s="200" t="str" cm="1">
        <f t="array" ref="K4260">IF($C4260="","",IF(AND($C4260=Party_Statement!$C$5,$B4260&gt;=Party_Statement!$C$6,$B4260&lt;=Party_Statement!$E$6),SUMPRODUCT(($C$3:$C4260=Party_Statement!$C$5)*($B$3:$B4260&gt;=Party_Statement!$C$6)*($B$3:$B4260&lt;=Party_Statement!$E$6)),""))</f>
        <v/>
      </c>
    </row>
    <row r="4261" spans="1:11" s="64" customFormat="1" x14ac:dyDescent="0.2">
      <c r="A4261" s="196">
        <f>Sales_Entry!A4261</f>
        <v>0</v>
      </c>
      <c r="B4261" s="197">
        <f>Sales_Entry!B4261</f>
        <v>0</v>
      </c>
      <c r="C4261" s="198">
        <f>Sales_Entry!D4261</f>
        <v>0</v>
      </c>
      <c r="D4261" s="198" t="s">
        <v>1388</v>
      </c>
      <c r="E4261" s="198">
        <f>Sales_Entry!C4261</f>
        <v>0</v>
      </c>
      <c r="F4261" s="198">
        <f>Sales_Entry!E4261</f>
        <v>0</v>
      </c>
      <c r="G4261" s="199">
        <f>N(Sales_Entry!J4261)</f>
        <v>0</v>
      </c>
      <c r="H4261" s="199">
        <v>0</v>
      </c>
      <c r="I4261" s="199">
        <f t="shared" si="66"/>
        <v>0</v>
      </c>
      <c r="J4261" s="202"/>
      <c r="K4261" s="200" t="str" cm="1">
        <f t="array" ref="K4261">IF($C4261="","",IF(AND($C4261=Party_Statement!$C$5,$B4261&gt;=Party_Statement!$C$6,$B4261&lt;=Party_Statement!$E$6),SUMPRODUCT(($C$3:$C4261=Party_Statement!$C$5)*($B$3:$B4261&gt;=Party_Statement!$C$6)*($B$3:$B4261&lt;=Party_Statement!$E$6)),""))</f>
        <v/>
      </c>
    </row>
    <row r="4262" spans="1:11" s="64" customFormat="1" x14ac:dyDescent="0.2">
      <c r="A4262" s="196">
        <f>Sales_Entry!A4262</f>
        <v>0</v>
      </c>
      <c r="B4262" s="197">
        <f>Sales_Entry!B4262</f>
        <v>0</v>
      </c>
      <c r="C4262" s="198">
        <f>Sales_Entry!D4262</f>
        <v>0</v>
      </c>
      <c r="D4262" s="198" t="s">
        <v>1388</v>
      </c>
      <c r="E4262" s="198">
        <f>Sales_Entry!C4262</f>
        <v>0</v>
      </c>
      <c r="F4262" s="198">
        <f>Sales_Entry!E4262</f>
        <v>0</v>
      </c>
      <c r="G4262" s="199">
        <f>N(Sales_Entry!J4262)</f>
        <v>0</v>
      </c>
      <c r="H4262" s="199">
        <v>0</v>
      </c>
      <c r="I4262" s="199">
        <f t="shared" si="66"/>
        <v>0</v>
      </c>
      <c r="J4262" s="202"/>
      <c r="K4262" s="200" t="str" cm="1">
        <f t="array" ref="K4262">IF($C4262="","",IF(AND($C4262=Party_Statement!$C$5,$B4262&gt;=Party_Statement!$C$6,$B4262&lt;=Party_Statement!$E$6),SUMPRODUCT(($C$3:$C4262=Party_Statement!$C$5)*($B$3:$B4262&gt;=Party_Statement!$C$6)*($B$3:$B4262&lt;=Party_Statement!$E$6)),""))</f>
        <v/>
      </c>
    </row>
    <row r="4263" spans="1:11" s="64" customFormat="1" x14ac:dyDescent="0.2">
      <c r="A4263" s="196">
        <f>Sales_Entry!A4263</f>
        <v>0</v>
      </c>
      <c r="B4263" s="197">
        <f>Sales_Entry!B4263</f>
        <v>0</v>
      </c>
      <c r="C4263" s="198">
        <f>Sales_Entry!D4263</f>
        <v>0</v>
      </c>
      <c r="D4263" s="198" t="s">
        <v>1388</v>
      </c>
      <c r="E4263" s="198">
        <f>Sales_Entry!C4263</f>
        <v>0</v>
      </c>
      <c r="F4263" s="198">
        <f>Sales_Entry!E4263</f>
        <v>0</v>
      </c>
      <c r="G4263" s="199">
        <f>N(Sales_Entry!J4263)</f>
        <v>0</v>
      </c>
      <c r="H4263" s="199">
        <v>0</v>
      </c>
      <c r="I4263" s="199">
        <f t="shared" si="66"/>
        <v>0</v>
      </c>
      <c r="J4263" s="202"/>
      <c r="K4263" s="200" t="str" cm="1">
        <f t="array" ref="K4263">IF($C4263="","",IF(AND($C4263=Party_Statement!$C$5,$B4263&gt;=Party_Statement!$C$6,$B4263&lt;=Party_Statement!$E$6),SUMPRODUCT(($C$3:$C4263=Party_Statement!$C$5)*($B$3:$B4263&gt;=Party_Statement!$C$6)*($B$3:$B4263&lt;=Party_Statement!$E$6)),""))</f>
        <v/>
      </c>
    </row>
    <row r="4264" spans="1:11" s="64" customFormat="1" x14ac:dyDescent="0.2">
      <c r="A4264" s="196">
        <f>Sales_Entry!A4264</f>
        <v>0</v>
      </c>
      <c r="B4264" s="197">
        <f>Sales_Entry!B4264</f>
        <v>0</v>
      </c>
      <c r="C4264" s="198">
        <f>Sales_Entry!D4264</f>
        <v>0</v>
      </c>
      <c r="D4264" s="198" t="s">
        <v>1388</v>
      </c>
      <c r="E4264" s="198">
        <f>Sales_Entry!C4264</f>
        <v>0</v>
      </c>
      <c r="F4264" s="198">
        <f>Sales_Entry!E4264</f>
        <v>0</v>
      </c>
      <c r="G4264" s="199">
        <f>N(Sales_Entry!J4264)</f>
        <v>0</v>
      </c>
      <c r="H4264" s="199">
        <v>0</v>
      </c>
      <c r="I4264" s="199">
        <f t="shared" si="66"/>
        <v>0</v>
      </c>
      <c r="J4264" s="202"/>
      <c r="K4264" s="200" t="str" cm="1">
        <f t="array" ref="K4264">IF($C4264="","",IF(AND($C4264=Party_Statement!$C$5,$B4264&gt;=Party_Statement!$C$6,$B4264&lt;=Party_Statement!$E$6),SUMPRODUCT(($C$3:$C4264=Party_Statement!$C$5)*($B$3:$B4264&gt;=Party_Statement!$C$6)*($B$3:$B4264&lt;=Party_Statement!$E$6)),""))</f>
        <v/>
      </c>
    </row>
    <row r="4265" spans="1:11" s="64" customFormat="1" x14ac:dyDescent="0.2">
      <c r="A4265" s="196">
        <f>Sales_Entry!A4265</f>
        <v>0</v>
      </c>
      <c r="B4265" s="197">
        <f>Sales_Entry!B4265</f>
        <v>0</v>
      </c>
      <c r="C4265" s="198">
        <f>Sales_Entry!D4265</f>
        <v>0</v>
      </c>
      <c r="D4265" s="198" t="s">
        <v>1388</v>
      </c>
      <c r="E4265" s="198">
        <f>Sales_Entry!C4265</f>
        <v>0</v>
      </c>
      <c r="F4265" s="198">
        <f>Sales_Entry!E4265</f>
        <v>0</v>
      </c>
      <c r="G4265" s="199">
        <f>N(Sales_Entry!J4265)</f>
        <v>0</v>
      </c>
      <c r="H4265" s="199">
        <v>0</v>
      </c>
      <c r="I4265" s="199">
        <f t="shared" si="66"/>
        <v>0</v>
      </c>
      <c r="J4265" s="202"/>
      <c r="K4265" s="200" t="str" cm="1">
        <f t="array" ref="K4265">IF($C4265="","",IF(AND($C4265=Party_Statement!$C$5,$B4265&gt;=Party_Statement!$C$6,$B4265&lt;=Party_Statement!$E$6),SUMPRODUCT(($C$3:$C4265=Party_Statement!$C$5)*($B$3:$B4265&gt;=Party_Statement!$C$6)*($B$3:$B4265&lt;=Party_Statement!$E$6)),""))</f>
        <v/>
      </c>
    </row>
    <row r="4266" spans="1:11" s="64" customFormat="1" x14ac:dyDescent="0.2">
      <c r="A4266" s="196">
        <f>Sales_Entry!A4266</f>
        <v>0</v>
      </c>
      <c r="B4266" s="197">
        <f>Sales_Entry!B4266</f>
        <v>0</v>
      </c>
      <c r="C4266" s="198">
        <f>Sales_Entry!D4266</f>
        <v>0</v>
      </c>
      <c r="D4266" s="198" t="s">
        <v>1388</v>
      </c>
      <c r="E4266" s="198">
        <f>Sales_Entry!C4266</f>
        <v>0</v>
      </c>
      <c r="F4266" s="198">
        <f>Sales_Entry!E4266</f>
        <v>0</v>
      </c>
      <c r="G4266" s="199">
        <f>N(Sales_Entry!J4266)</f>
        <v>0</v>
      </c>
      <c r="H4266" s="199">
        <v>0</v>
      </c>
      <c r="I4266" s="199">
        <f t="shared" si="66"/>
        <v>0</v>
      </c>
      <c r="J4266" s="202"/>
      <c r="K4266" s="200" t="str" cm="1">
        <f t="array" ref="K4266">IF($C4266="","",IF(AND($C4266=Party_Statement!$C$5,$B4266&gt;=Party_Statement!$C$6,$B4266&lt;=Party_Statement!$E$6),SUMPRODUCT(($C$3:$C4266=Party_Statement!$C$5)*($B$3:$B4266&gt;=Party_Statement!$C$6)*($B$3:$B4266&lt;=Party_Statement!$E$6)),""))</f>
        <v/>
      </c>
    </row>
    <row r="4267" spans="1:11" s="64" customFormat="1" x14ac:dyDescent="0.2">
      <c r="A4267" s="196">
        <f>Sales_Entry!A4267</f>
        <v>0</v>
      </c>
      <c r="B4267" s="197">
        <f>Sales_Entry!B4267</f>
        <v>0</v>
      </c>
      <c r="C4267" s="198">
        <f>Sales_Entry!D4267</f>
        <v>0</v>
      </c>
      <c r="D4267" s="198" t="s">
        <v>1388</v>
      </c>
      <c r="E4267" s="198">
        <f>Sales_Entry!C4267</f>
        <v>0</v>
      </c>
      <c r="F4267" s="198">
        <f>Sales_Entry!E4267</f>
        <v>0</v>
      </c>
      <c r="G4267" s="199">
        <f>N(Sales_Entry!J4267)</f>
        <v>0</v>
      </c>
      <c r="H4267" s="199">
        <v>0</v>
      </c>
      <c r="I4267" s="199">
        <f t="shared" si="66"/>
        <v>0</v>
      </c>
      <c r="J4267" s="202"/>
      <c r="K4267" s="200" t="str" cm="1">
        <f t="array" ref="K4267">IF($C4267="","",IF(AND($C4267=Party_Statement!$C$5,$B4267&gt;=Party_Statement!$C$6,$B4267&lt;=Party_Statement!$E$6),SUMPRODUCT(($C$3:$C4267=Party_Statement!$C$5)*($B$3:$B4267&gt;=Party_Statement!$C$6)*($B$3:$B4267&lt;=Party_Statement!$E$6)),""))</f>
        <v/>
      </c>
    </row>
    <row r="4268" spans="1:11" s="64" customFormat="1" x14ac:dyDescent="0.2">
      <c r="A4268" s="196">
        <f>Sales_Entry!A4268</f>
        <v>0</v>
      </c>
      <c r="B4268" s="197">
        <f>Sales_Entry!B4268</f>
        <v>0</v>
      </c>
      <c r="C4268" s="198">
        <f>Sales_Entry!D4268</f>
        <v>0</v>
      </c>
      <c r="D4268" s="198" t="s">
        <v>1388</v>
      </c>
      <c r="E4268" s="198">
        <f>Sales_Entry!C4268</f>
        <v>0</v>
      </c>
      <c r="F4268" s="198">
        <f>Sales_Entry!E4268</f>
        <v>0</v>
      </c>
      <c r="G4268" s="199">
        <f>N(Sales_Entry!J4268)</f>
        <v>0</v>
      </c>
      <c r="H4268" s="199">
        <v>0</v>
      </c>
      <c r="I4268" s="199">
        <f t="shared" si="66"/>
        <v>0</v>
      </c>
      <c r="J4268" s="202"/>
      <c r="K4268" s="200" t="str" cm="1">
        <f t="array" ref="K4268">IF($C4268="","",IF(AND($C4268=Party_Statement!$C$5,$B4268&gt;=Party_Statement!$C$6,$B4268&lt;=Party_Statement!$E$6),SUMPRODUCT(($C$3:$C4268=Party_Statement!$C$5)*($B$3:$B4268&gt;=Party_Statement!$C$6)*($B$3:$B4268&lt;=Party_Statement!$E$6)),""))</f>
        <v/>
      </c>
    </row>
    <row r="4269" spans="1:11" s="64" customFormat="1" x14ac:dyDescent="0.2">
      <c r="A4269" s="196">
        <f>Sales_Entry!A4269</f>
        <v>0</v>
      </c>
      <c r="B4269" s="197">
        <f>Sales_Entry!B4269</f>
        <v>0</v>
      </c>
      <c r="C4269" s="198">
        <f>Sales_Entry!D4269</f>
        <v>0</v>
      </c>
      <c r="D4269" s="198" t="s">
        <v>1388</v>
      </c>
      <c r="E4269" s="198">
        <f>Sales_Entry!C4269</f>
        <v>0</v>
      </c>
      <c r="F4269" s="198">
        <f>Sales_Entry!E4269</f>
        <v>0</v>
      </c>
      <c r="G4269" s="199">
        <f>N(Sales_Entry!J4269)</f>
        <v>0</v>
      </c>
      <c r="H4269" s="199">
        <v>0</v>
      </c>
      <c r="I4269" s="199">
        <f t="shared" si="66"/>
        <v>0</v>
      </c>
      <c r="J4269" s="202"/>
      <c r="K4269" s="200" t="str" cm="1">
        <f t="array" ref="K4269">IF($C4269="","",IF(AND($C4269=Party_Statement!$C$5,$B4269&gt;=Party_Statement!$C$6,$B4269&lt;=Party_Statement!$E$6),SUMPRODUCT(($C$3:$C4269=Party_Statement!$C$5)*($B$3:$B4269&gt;=Party_Statement!$C$6)*($B$3:$B4269&lt;=Party_Statement!$E$6)),""))</f>
        <v/>
      </c>
    </row>
    <row r="4270" spans="1:11" s="64" customFormat="1" x14ac:dyDescent="0.2">
      <c r="A4270" s="196">
        <f>Sales_Entry!A4270</f>
        <v>0</v>
      </c>
      <c r="B4270" s="197">
        <f>Sales_Entry!B4270</f>
        <v>0</v>
      </c>
      <c r="C4270" s="198">
        <f>Sales_Entry!D4270</f>
        <v>0</v>
      </c>
      <c r="D4270" s="198" t="s">
        <v>1388</v>
      </c>
      <c r="E4270" s="198">
        <f>Sales_Entry!C4270</f>
        <v>0</v>
      </c>
      <c r="F4270" s="198">
        <f>Sales_Entry!E4270</f>
        <v>0</v>
      </c>
      <c r="G4270" s="199">
        <f>N(Sales_Entry!J4270)</f>
        <v>0</v>
      </c>
      <c r="H4270" s="199">
        <v>0</v>
      </c>
      <c r="I4270" s="199">
        <f t="shared" si="66"/>
        <v>0</v>
      </c>
      <c r="J4270" s="202"/>
      <c r="K4270" s="200" t="str" cm="1">
        <f t="array" ref="K4270">IF($C4270="","",IF(AND($C4270=Party_Statement!$C$5,$B4270&gt;=Party_Statement!$C$6,$B4270&lt;=Party_Statement!$E$6),SUMPRODUCT(($C$3:$C4270=Party_Statement!$C$5)*($B$3:$B4270&gt;=Party_Statement!$C$6)*($B$3:$B4270&lt;=Party_Statement!$E$6)),""))</f>
        <v/>
      </c>
    </row>
    <row r="4271" spans="1:11" s="64" customFormat="1" x14ac:dyDescent="0.2">
      <c r="A4271" s="196">
        <f>Sales_Entry!A4271</f>
        <v>0</v>
      </c>
      <c r="B4271" s="197">
        <f>Sales_Entry!B4271</f>
        <v>0</v>
      </c>
      <c r="C4271" s="198">
        <f>Sales_Entry!D4271</f>
        <v>0</v>
      </c>
      <c r="D4271" s="198" t="s">
        <v>1388</v>
      </c>
      <c r="E4271" s="198">
        <f>Sales_Entry!C4271</f>
        <v>0</v>
      </c>
      <c r="F4271" s="198">
        <f>Sales_Entry!E4271</f>
        <v>0</v>
      </c>
      <c r="G4271" s="199">
        <f>N(Sales_Entry!J4271)</f>
        <v>0</v>
      </c>
      <c r="H4271" s="199">
        <v>0</v>
      </c>
      <c r="I4271" s="199">
        <f t="shared" si="66"/>
        <v>0</v>
      </c>
      <c r="J4271" s="202"/>
      <c r="K4271" s="200" t="str" cm="1">
        <f t="array" ref="K4271">IF($C4271="","",IF(AND($C4271=Party_Statement!$C$5,$B4271&gt;=Party_Statement!$C$6,$B4271&lt;=Party_Statement!$E$6),SUMPRODUCT(($C$3:$C4271=Party_Statement!$C$5)*($B$3:$B4271&gt;=Party_Statement!$C$6)*($B$3:$B4271&lt;=Party_Statement!$E$6)),""))</f>
        <v/>
      </c>
    </row>
    <row r="4272" spans="1:11" s="64" customFormat="1" x14ac:dyDescent="0.2">
      <c r="A4272" s="196">
        <f>Sales_Entry!A4272</f>
        <v>0</v>
      </c>
      <c r="B4272" s="197">
        <f>Sales_Entry!B4272</f>
        <v>0</v>
      </c>
      <c r="C4272" s="198">
        <f>Sales_Entry!D4272</f>
        <v>0</v>
      </c>
      <c r="D4272" s="198" t="s">
        <v>1388</v>
      </c>
      <c r="E4272" s="198">
        <f>Sales_Entry!C4272</f>
        <v>0</v>
      </c>
      <c r="F4272" s="198">
        <f>Sales_Entry!E4272</f>
        <v>0</v>
      </c>
      <c r="G4272" s="199">
        <f>N(Sales_Entry!J4272)</f>
        <v>0</v>
      </c>
      <c r="H4272" s="199">
        <v>0</v>
      </c>
      <c r="I4272" s="199">
        <f t="shared" si="66"/>
        <v>0</v>
      </c>
      <c r="J4272" s="202"/>
      <c r="K4272" s="200" t="str" cm="1">
        <f t="array" ref="K4272">IF($C4272="","",IF(AND($C4272=Party_Statement!$C$5,$B4272&gt;=Party_Statement!$C$6,$B4272&lt;=Party_Statement!$E$6),SUMPRODUCT(($C$3:$C4272=Party_Statement!$C$5)*($B$3:$B4272&gt;=Party_Statement!$C$6)*($B$3:$B4272&lt;=Party_Statement!$E$6)),""))</f>
        <v/>
      </c>
    </row>
    <row r="4273" spans="1:11" s="64" customFormat="1" x14ac:dyDescent="0.2">
      <c r="A4273" s="196">
        <f>Sales_Entry!A4273</f>
        <v>0</v>
      </c>
      <c r="B4273" s="197">
        <f>Sales_Entry!B4273</f>
        <v>0</v>
      </c>
      <c r="C4273" s="198">
        <f>Sales_Entry!D4273</f>
        <v>0</v>
      </c>
      <c r="D4273" s="198" t="s">
        <v>1388</v>
      </c>
      <c r="E4273" s="198">
        <f>Sales_Entry!C4273</f>
        <v>0</v>
      </c>
      <c r="F4273" s="198">
        <f>Sales_Entry!E4273</f>
        <v>0</v>
      </c>
      <c r="G4273" s="199">
        <f>N(Sales_Entry!J4273)</f>
        <v>0</v>
      </c>
      <c r="H4273" s="199">
        <v>0</v>
      </c>
      <c r="I4273" s="199">
        <f t="shared" si="66"/>
        <v>0</v>
      </c>
      <c r="J4273" s="202"/>
      <c r="K4273" s="200" t="str" cm="1">
        <f t="array" ref="K4273">IF($C4273="","",IF(AND($C4273=Party_Statement!$C$5,$B4273&gt;=Party_Statement!$C$6,$B4273&lt;=Party_Statement!$E$6),SUMPRODUCT(($C$3:$C4273=Party_Statement!$C$5)*($B$3:$B4273&gt;=Party_Statement!$C$6)*($B$3:$B4273&lt;=Party_Statement!$E$6)),""))</f>
        <v/>
      </c>
    </row>
    <row r="4274" spans="1:11" s="64" customFormat="1" x14ac:dyDescent="0.2">
      <c r="A4274" s="196">
        <f>Sales_Entry!A4274</f>
        <v>0</v>
      </c>
      <c r="B4274" s="197">
        <f>Sales_Entry!B4274</f>
        <v>0</v>
      </c>
      <c r="C4274" s="198">
        <f>Sales_Entry!D4274</f>
        <v>0</v>
      </c>
      <c r="D4274" s="198" t="s">
        <v>1388</v>
      </c>
      <c r="E4274" s="198">
        <f>Sales_Entry!C4274</f>
        <v>0</v>
      </c>
      <c r="F4274" s="198">
        <f>Sales_Entry!E4274</f>
        <v>0</v>
      </c>
      <c r="G4274" s="199">
        <f>N(Sales_Entry!J4274)</f>
        <v>0</v>
      </c>
      <c r="H4274" s="199">
        <v>0</v>
      </c>
      <c r="I4274" s="199">
        <f t="shared" si="66"/>
        <v>0</v>
      </c>
      <c r="J4274" s="202"/>
      <c r="K4274" s="200" t="str" cm="1">
        <f t="array" ref="K4274">IF($C4274="","",IF(AND($C4274=Party_Statement!$C$5,$B4274&gt;=Party_Statement!$C$6,$B4274&lt;=Party_Statement!$E$6),SUMPRODUCT(($C$3:$C4274=Party_Statement!$C$5)*($B$3:$B4274&gt;=Party_Statement!$C$6)*($B$3:$B4274&lt;=Party_Statement!$E$6)),""))</f>
        <v/>
      </c>
    </row>
    <row r="4275" spans="1:11" s="64" customFormat="1" x14ac:dyDescent="0.2">
      <c r="A4275" s="196">
        <f>Sales_Entry!A4275</f>
        <v>0</v>
      </c>
      <c r="B4275" s="197">
        <f>Sales_Entry!B4275</f>
        <v>0</v>
      </c>
      <c r="C4275" s="198">
        <f>Sales_Entry!D4275</f>
        <v>0</v>
      </c>
      <c r="D4275" s="198" t="s">
        <v>1388</v>
      </c>
      <c r="E4275" s="198">
        <f>Sales_Entry!C4275</f>
        <v>0</v>
      </c>
      <c r="F4275" s="198">
        <f>Sales_Entry!E4275</f>
        <v>0</v>
      </c>
      <c r="G4275" s="199">
        <f>N(Sales_Entry!J4275)</f>
        <v>0</v>
      </c>
      <c r="H4275" s="199">
        <v>0</v>
      </c>
      <c r="I4275" s="199">
        <f t="shared" si="66"/>
        <v>0</v>
      </c>
      <c r="J4275" s="202"/>
      <c r="K4275" s="200" t="str" cm="1">
        <f t="array" ref="K4275">IF($C4275="","",IF(AND($C4275=Party_Statement!$C$5,$B4275&gt;=Party_Statement!$C$6,$B4275&lt;=Party_Statement!$E$6),SUMPRODUCT(($C$3:$C4275=Party_Statement!$C$5)*($B$3:$B4275&gt;=Party_Statement!$C$6)*($B$3:$B4275&lt;=Party_Statement!$E$6)),""))</f>
        <v/>
      </c>
    </row>
    <row r="4276" spans="1:11" s="64" customFormat="1" x14ac:dyDescent="0.2">
      <c r="A4276" s="196">
        <f>Sales_Entry!A4276</f>
        <v>0</v>
      </c>
      <c r="B4276" s="197">
        <f>Sales_Entry!B4276</f>
        <v>0</v>
      </c>
      <c r="C4276" s="198">
        <f>Sales_Entry!D4276</f>
        <v>0</v>
      </c>
      <c r="D4276" s="198" t="s">
        <v>1388</v>
      </c>
      <c r="E4276" s="198">
        <f>Sales_Entry!C4276</f>
        <v>0</v>
      </c>
      <c r="F4276" s="198">
        <f>Sales_Entry!E4276</f>
        <v>0</v>
      </c>
      <c r="G4276" s="199">
        <f>N(Sales_Entry!J4276)</f>
        <v>0</v>
      </c>
      <c r="H4276" s="199">
        <v>0</v>
      </c>
      <c r="I4276" s="199">
        <f t="shared" si="66"/>
        <v>0</v>
      </c>
      <c r="J4276" s="202"/>
      <c r="K4276" s="200" t="str" cm="1">
        <f t="array" ref="K4276">IF($C4276="","",IF(AND($C4276=Party_Statement!$C$5,$B4276&gt;=Party_Statement!$C$6,$B4276&lt;=Party_Statement!$E$6),SUMPRODUCT(($C$3:$C4276=Party_Statement!$C$5)*($B$3:$B4276&gt;=Party_Statement!$C$6)*($B$3:$B4276&lt;=Party_Statement!$E$6)),""))</f>
        <v/>
      </c>
    </row>
    <row r="4277" spans="1:11" s="64" customFormat="1" x14ac:dyDescent="0.2">
      <c r="A4277" s="196">
        <f>Sales_Entry!A4277</f>
        <v>0</v>
      </c>
      <c r="B4277" s="197">
        <f>Sales_Entry!B4277</f>
        <v>0</v>
      </c>
      <c r="C4277" s="198">
        <f>Sales_Entry!D4277</f>
        <v>0</v>
      </c>
      <c r="D4277" s="198" t="s">
        <v>1388</v>
      </c>
      <c r="E4277" s="198">
        <f>Sales_Entry!C4277</f>
        <v>0</v>
      </c>
      <c r="F4277" s="198">
        <f>Sales_Entry!E4277</f>
        <v>0</v>
      </c>
      <c r="G4277" s="199">
        <f>N(Sales_Entry!J4277)</f>
        <v>0</v>
      </c>
      <c r="H4277" s="199">
        <v>0</v>
      </c>
      <c r="I4277" s="199">
        <f t="shared" si="66"/>
        <v>0</v>
      </c>
      <c r="J4277" s="202"/>
      <c r="K4277" s="200" t="str" cm="1">
        <f t="array" ref="K4277">IF($C4277="","",IF(AND($C4277=Party_Statement!$C$5,$B4277&gt;=Party_Statement!$C$6,$B4277&lt;=Party_Statement!$E$6),SUMPRODUCT(($C$3:$C4277=Party_Statement!$C$5)*($B$3:$B4277&gt;=Party_Statement!$C$6)*($B$3:$B4277&lt;=Party_Statement!$E$6)),""))</f>
        <v/>
      </c>
    </row>
    <row r="4278" spans="1:11" s="64" customFormat="1" x14ac:dyDescent="0.2">
      <c r="A4278" s="196">
        <f>Sales_Entry!A4278</f>
        <v>0</v>
      </c>
      <c r="B4278" s="197">
        <f>Sales_Entry!B4278</f>
        <v>0</v>
      </c>
      <c r="C4278" s="198">
        <f>Sales_Entry!D4278</f>
        <v>0</v>
      </c>
      <c r="D4278" s="198" t="s">
        <v>1388</v>
      </c>
      <c r="E4278" s="198">
        <f>Sales_Entry!C4278</f>
        <v>0</v>
      </c>
      <c r="F4278" s="198">
        <f>Sales_Entry!E4278</f>
        <v>0</v>
      </c>
      <c r="G4278" s="199">
        <f>N(Sales_Entry!J4278)</f>
        <v>0</v>
      </c>
      <c r="H4278" s="199">
        <v>0</v>
      </c>
      <c r="I4278" s="199">
        <f t="shared" si="66"/>
        <v>0</v>
      </c>
      <c r="J4278" s="202"/>
      <c r="K4278" s="200" t="str" cm="1">
        <f t="array" ref="K4278">IF($C4278="","",IF(AND($C4278=Party_Statement!$C$5,$B4278&gt;=Party_Statement!$C$6,$B4278&lt;=Party_Statement!$E$6),SUMPRODUCT(($C$3:$C4278=Party_Statement!$C$5)*($B$3:$B4278&gt;=Party_Statement!$C$6)*($B$3:$B4278&lt;=Party_Statement!$E$6)),""))</f>
        <v/>
      </c>
    </row>
    <row r="4279" spans="1:11" s="64" customFormat="1" x14ac:dyDescent="0.2">
      <c r="A4279" s="196">
        <f>Sales_Entry!A4279</f>
        <v>0</v>
      </c>
      <c r="B4279" s="197">
        <f>Sales_Entry!B4279</f>
        <v>0</v>
      </c>
      <c r="C4279" s="198">
        <f>Sales_Entry!D4279</f>
        <v>0</v>
      </c>
      <c r="D4279" s="198" t="s">
        <v>1388</v>
      </c>
      <c r="E4279" s="198">
        <f>Sales_Entry!C4279</f>
        <v>0</v>
      </c>
      <c r="F4279" s="198">
        <f>Sales_Entry!E4279</f>
        <v>0</v>
      </c>
      <c r="G4279" s="199">
        <f>N(Sales_Entry!J4279)</f>
        <v>0</v>
      </c>
      <c r="H4279" s="199">
        <v>0</v>
      </c>
      <c r="I4279" s="199">
        <f t="shared" si="66"/>
        <v>0</v>
      </c>
      <c r="J4279" s="202"/>
      <c r="K4279" s="200" t="str" cm="1">
        <f t="array" ref="K4279">IF($C4279="","",IF(AND($C4279=Party_Statement!$C$5,$B4279&gt;=Party_Statement!$C$6,$B4279&lt;=Party_Statement!$E$6),SUMPRODUCT(($C$3:$C4279=Party_Statement!$C$5)*($B$3:$B4279&gt;=Party_Statement!$C$6)*($B$3:$B4279&lt;=Party_Statement!$E$6)),""))</f>
        <v/>
      </c>
    </row>
    <row r="4280" spans="1:11" s="64" customFormat="1" x14ac:dyDescent="0.2">
      <c r="A4280" s="196">
        <f>Sales_Entry!A4280</f>
        <v>0</v>
      </c>
      <c r="B4280" s="197">
        <f>Sales_Entry!B4280</f>
        <v>0</v>
      </c>
      <c r="C4280" s="198">
        <f>Sales_Entry!D4280</f>
        <v>0</v>
      </c>
      <c r="D4280" s="198" t="s">
        <v>1388</v>
      </c>
      <c r="E4280" s="198">
        <f>Sales_Entry!C4280</f>
        <v>0</v>
      </c>
      <c r="F4280" s="198">
        <f>Sales_Entry!E4280</f>
        <v>0</v>
      </c>
      <c r="G4280" s="199">
        <f>N(Sales_Entry!J4280)</f>
        <v>0</v>
      </c>
      <c r="H4280" s="199">
        <v>0</v>
      </c>
      <c r="I4280" s="199">
        <f t="shared" si="66"/>
        <v>0</v>
      </c>
      <c r="J4280" s="202"/>
      <c r="K4280" s="200" t="str" cm="1">
        <f t="array" ref="K4280">IF($C4280="","",IF(AND($C4280=Party_Statement!$C$5,$B4280&gt;=Party_Statement!$C$6,$B4280&lt;=Party_Statement!$E$6),SUMPRODUCT(($C$3:$C4280=Party_Statement!$C$5)*($B$3:$B4280&gt;=Party_Statement!$C$6)*($B$3:$B4280&lt;=Party_Statement!$E$6)),""))</f>
        <v/>
      </c>
    </row>
    <row r="4281" spans="1:11" s="64" customFormat="1" x14ac:dyDescent="0.2">
      <c r="A4281" s="196">
        <f>Sales_Entry!A4281</f>
        <v>0</v>
      </c>
      <c r="B4281" s="197">
        <f>Sales_Entry!B4281</f>
        <v>0</v>
      </c>
      <c r="C4281" s="198">
        <f>Sales_Entry!D4281</f>
        <v>0</v>
      </c>
      <c r="D4281" s="198" t="s">
        <v>1388</v>
      </c>
      <c r="E4281" s="198">
        <f>Sales_Entry!C4281</f>
        <v>0</v>
      </c>
      <c r="F4281" s="198">
        <f>Sales_Entry!E4281</f>
        <v>0</v>
      </c>
      <c r="G4281" s="199">
        <f>N(Sales_Entry!J4281)</f>
        <v>0</v>
      </c>
      <c r="H4281" s="199">
        <v>0</v>
      </c>
      <c r="I4281" s="199">
        <f t="shared" si="66"/>
        <v>0</v>
      </c>
      <c r="J4281" s="202"/>
      <c r="K4281" s="200" t="str" cm="1">
        <f t="array" ref="K4281">IF($C4281="","",IF(AND($C4281=Party_Statement!$C$5,$B4281&gt;=Party_Statement!$C$6,$B4281&lt;=Party_Statement!$E$6),SUMPRODUCT(($C$3:$C4281=Party_Statement!$C$5)*($B$3:$B4281&gt;=Party_Statement!$C$6)*($B$3:$B4281&lt;=Party_Statement!$E$6)),""))</f>
        <v/>
      </c>
    </row>
    <row r="4282" spans="1:11" s="64" customFormat="1" x14ac:dyDescent="0.2">
      <c r="A4282" s="196">
        <f>Sales_Entry!A4282</f>
        <v>0</v>
      </c>
      <c r="B4282" s="197">
        <f>Sales_Entry!B4282</f>
        <v>0</v>
      </c>
      <c r="C4282" s="198">
        <f>Sales_Entry!D4282</f>
        <v>0</v>
      </c>
      <c r="D4282" s="198" t="s">
        <v>1388</v>
      </c>
      <c r="E4282" s="198">
        <f>Sales_Entry!C4282</f>
        <v>0</v>
      </c>
      <c r="F4282" s="198">
        <f>Sales_Entry!E4282</f>
        <v>0</v>
      </c>
      <c r="G4282" s="199">
        <f>N(Sales_Entry!J4282)</f>
        <v>0</v>
      </c>
      <c r="H4282" s="199">
        <v>0</v>
      </c>
      <c r="I4282" s="199">
        <f t="shared" si="66"/>
        <v>0</v>
      </c>
      <c r="J4282" s="202"/>
      <c r="K4282" s="200" t="str" cm="1">
        <f t="array" ref="K4282">IF($C4282="","",IF(AND($C4282=Party_Statement!$C$5,$B4282&gt;=Party_Statement!$C$6,$B4282&lt;=Party_Statement!$E$6),SUMPRODUCT(($C$3:$C4282=Party_Statement!$C$5)*($B$3:$B4282&gt;=Party_Statement!$C$6)*($B$3:$B4282&lt;=Party_Statement!$E$6)),""))</f>
        <v/>
      </c>
    </row>
    <row r="4283" spans="1:11" s="64" customFormat="1" x14ac:dyDescent="0.2">
      <c r="A4283" s="196">
        <f>Sales_Entry!A4283</f>
        <v>0</v>
      </c>
      <c r="B4283" s="197">
        <f>Sales_Entry!B4283</f>
        <v>0</v>
      </c>
      <c r="C4283" s="198">
        <f>Sales_Entry!D4283</f>
        <v>0</v>
      </c>
      <c r="D4283" s="198" t="s">
        <v>1388</v>
      </c>
      <c r="E4283" s="198">
        <f>Sales_Entry!C4283</f>
        <v>0</v>
      </c>
      <c r="F4283" s="198">
        <f>Sales_Entry!E4283</f>
        <v>0</v>
      </c>
      <c r="G4283" s="199">
        <f>N(Sales_Entry!J4283)</f>
        <v>0</v>
      </c>
      <c r="H4283" s="199">
        <v>0</v>
      </c>
      <c r="I4283" s="199">
        <f t="shared" si="66"/>
        <v>0</v>
      </c>
      <c r="J4283" s="202"/>
      <c r="K4283" s="200" t="str" cm="1">
        <f t="array" ref="K4283">IF($C4283="","",IF(AND($C4283=Party_Statement!$C$5,$B4283&gt;=Party_Statement!$C$6,$B4283&lt;=Party_Statement!$E$6),SUMPRODUCT(($C$3:$C4283=Party_Statement!$C$5)*($B$3:$B4283&gt;=Party_Statement!$C$6)*($B$3:$B4283&lt;=Party_Statement!$E$6)),""))</f>
        <v/>
      </c>
    </row>
    <row r="4284" spans="1:11" s="64" customFormat="1" x14ac:dyDescent="0.2">
      <c r="A4284" s="196">
        <f>Sales_Entry!A4284</f>
        <v>0</v>
      </c>
      <c r="B4284" s="197">
        <f>Sales_Entry!B4284</f>
        <v>0</v>
      </c>
      <c r="C4284" s="198">
        <f>Sales_Entry!D4284</f>
        <v>0</v>
      </c>
      <c r="D4284" s="198" t="s">
        <v>1388</v>
      </c>
      <c r="E4284" s="198">
        <f>Sales_Entry!C4284</f>
        <v>0</v>
      </c>
      <c r="F4284" s="198">
        <f>Sales_Entry!E4284</f>
        <v>0</v>
      </c>
      <c r="G4284" s="199">
        <f>N(Sales_Entry!J4284)</f>
        <v>0</v>
      </c>
      <c r="H4284" s="199">
        <v>0</v>
      </c>
      <c r="I4284" s="199">
        <f t="shared" si="66"/>
        <v>0</v>
      </c>
      <c r="J4284" s="202"/>
      <c r="K4284" s="200" t="str" cm="1">
        <f t="array" ref="K4284">IF($C4284="","",IF(AND($C4284=Party_Statement!$C$5,$B4284&gt;=Party_Statement!$C$6,$B4284&lt;=Party_Statement!$E$6),SUMPRODUCT(($C$3:$C4284=Party_Statement!$C$5)*($B$3:$B4284&gt;=Party_Statement!$C$6)*($B$3:$B4284&lt;=Party_Statement!$E$6)),""))</f>
        <v/>
      </c>
    </row>
    <row r="4285" spans="1:11" s="64" customFormat="1" x14ac:dyDescent="0.2">
      <c r="A4285" s="196">
        <f>Sales_Entry!A4285</f>
        <v>0</v>
      </c>
      <c r="B4285" s="197">
        <f>Sales_Entry!B4285</f>
        <v>0</v>
      </c>
      <c r="C4285" s="198">
        <f>Sales_Entry!D4285</f>
        <v>0</v>
      </c>
      <c r="D4285" s="198" t="s">
        <v>1388</v>
      </c>
      <c r="E4285" s="198">
        <f>Sales_Entry!C4285</f>
        <v>0</v>
      </c>
      <c r="F4285" s="198">
        <f>Sales_Entry!E4285</f>
        <v>0</v>
      </c>
      <c r="G4285" s="199">
        <f>N(Sales_Entry!J4285)</f>
        <v>0</v>
      </c>
      <c r="H4285" s="199">
        <v>0</v>
      </c>
      <c r="I4285" s="199">
        <f t="shared" si="66"/>
        <v>0</v>
      </c>
      <c r="J4285" s="202"/>
      <c r="K4285" s="200" t="str" cm="1">
        <f t="array" ref="K4285">IF($C4285="","",IF(AND($C4285=Party_Statement!$C$5,$B4285&gt;=Party_Statement!$C$6,$B4285&lt;=Party_Statement!$E$6),SUMPRODUCT(($C$3:$C4285=Party_Statement!$C$5)*($B$3:$B4285&gt;=Party_Statement!$C$6)*($B$3:$B4285&lt;=Party_Statement!$E$6)),""))</f>
        <v/>
      </c>
    </row>
    <row r="4286" spans="1:11" s="64" customFormat="1" x14ac:dyDescent="0.2">
      <c r="A4286" s="196">
        <f>Sales_Entry!A4286</f>
        <v>0</v>
      </c>
      <c r="B4286" s="197">
        <f>Sales_Entry!B4286</f>
        <v>0</v>
      </c>
      <c r="C4286" s="198">
        <f>Sales_Entry!D4286</f>
        <v>0</v>
      </c>
      <c r="D4286" s="198" t="s">
        <v>1388</v>
      </c>
      <c r="E4286" s="198">
        <f>Sales_Entry!C4286</f>
        <v>0</v>
      </c>
      <c r="F4286" s="198">
        <f>Sales_Entry!E4286</f>
        <v>0</v>
      </c>
      <c r="G4286" s="199">
        <f>N(Sales_Entry!J4286)</f>
        <v>0</v>
      </c>
      <c r="H4286" s="199">
        <v>0</v>
      </c>
      <c r="I4286" s="199">
        <f t="shared" si="66"/>
        <v>0</v>
      </c>
      <c r="J4286" s="202"/>
      <c r="K4286" s="200" t="str" cm="1">
        <f t="array" ref="K4286">IF($C4286="","",IF(AND($C4286=Party_Statement!$C$5,$B4286&gt;=Party_Statement!$C$6,$B4286&lt;=Party_Statement!$E$6),SUMPRODUCT(($C$3:$C4286=Party_Statement!$C$5)*($B$3:$B4286&gt;=Party_Statement!$C$6)*($B$3:$B4286&lt;=Party_Statement!$E$6)),""))</f>
        <v/>
      </c>
    </row>
    <row r="4287" spans="1:11" s="64" customFormat="1" x14ac:dyDescent="0.2">
      <c r="A4287" s="196">
        <f>Sales_Entry!A4287</f>
        <v>0</v>
      </c>
      <c r="B4287" s="197">
        <f>Sales_Entry!B4287</f>
        <v>0</v>
      </c>
      <c r="C4287" s="198">
        <f>Sales_Entry!D4287</f>
        <v>0</v>
      </c>
      <c r="D4287" s="198" t="s">
        <v>1388</v>
      </c>
      <c r="E4287" s="198">
        <f>Sales_Entry!C4287</f>
        <v>0</v>
      </c>
      <c r="F4287" s="198">
        <f>Sales_Entry!E4287</f>
        <v>0</v>
      </c>
      <c r="G4287" s="199">
        <f>N(Sales_Entry!J4287)</f>
        <v>0</v>
      </c>
      <c r="H4287" s="199">
        <v>0</v>
      </c>
      <c r="I4287" s="199">
        <f t="shared" si="66"/>
        <v>0</v>
      </c>
      <c r="J4287" s="202"/>
      <c r="K4287" s="200" t="str" cm="1">
        <f t="array" ref="K4287">IF($C4287="","",IF(AND($C4287=Party_Statement!$C$5,$B4287&gt;=Party_Statement!$C$6,$B4287&lt;=Party_Statement!$E$6),SUMPRODUCT(($C$3:$C4287=Party_Statement!$C$5)*($B$3:$B4287&gt;=Party_Statement!$C$6)*($B$3:$B4287&lt;=Party_Statement!$E$6)),""))</f>
        <v/>
      </c>
    </row>
    <row r="4288" spans="1:11" s="64" customFormat="1" x14ac:dyDescent="0.2">
      <c r="A4288" s="196">
        <f>Sales_Entry!A4288</f>
        <v>0</v>
      </c>
      <c r="B4288" s="197">
        <f>Sales_Entry!B4288</f>
        <v>0</v>
      </c>
      <c r="C4288" s="198">
        <f>Sales_Entry!D4288</f>
        <v>0</v>
      </c>
      <c r="D4288" s="198" t="s">
        <v>1388</v>
      </c>
      <c r="E4288" s="198">
        <f>Sales_Entry!C4288</f>
        <v>0</v>
      </c>
      <c r="F4288" s="198">
        <f>Sales_Entry!E4288</f>
        <v>0</v>
      </c>
      <c r="G4288" s="199">
        <f>N(Sales_Entry!J4288)</f>
        <v>0</v>
      </c>
      <c r="H4288" s="199">
        <v>0</v>
      </c>
      <c r="I4288" s="199">
        <f t="shared" si="66"/>
        <v>0</v>
      </c>
      <c r="J4288" s="202"/>
      <c r="K4288" s="200" t="str" cm="1">
        <f t="array" ref="K4288">IF($C4288="","",IF(AND($C4288=Party_Statement!$C$5,$B4288&gt;=Party_Statement!$C$6,$B4288&lt;=Party_Statement!$E$6),SUMPRODUCT(($C$3:$C4288=Party_Statement!$C$5)*($B$3:$B4288&gt;=Party_Statement!$C$6)*($B$3:$B4288&lt;=Party_Statement!$E$6)),""))</f>
        <v/>
      </c>
    </row>
    <row r="4289" spans="1:11" s="64" customFormat="1" x14ac:dyDescent="0.2">
      <c r="A4289" s="196">
        <f>Sales_Entry!A4289</f>
        <v>0</v>
      </c>
      <c r="B4289" s="197">
        <f>Sales_Entry!B4289</f>
        <v>0</v>
      </c>
      <c r="C4289" s="198">
        <f>Sales_Entry!D4289</f>
        <v>0</v>
      </c>
      <c r="D4289" s="198" t="s">
        <v>1388</v>
      </c>
      <c r="E4289" s="198">
        <f>Sales_Entry!C4289</f>
        <v>0</v>
      </c>
      <c r="F4289" s="198">
        <f>Sales_Entry!E4289</f>
        <v>0</v>
      </c>
      <c r="G4289" s="199">
        <f>N(Sales_Entry!J4289)</f>
        <v>0</v>
      </c>
      <c r="H4289" s="199">
        <v>0</v>
      </c>
      <c r="I4289" s="199">
        <f t="shared" si="66"/>
        <v>0</v>
      </c>
      <c r="J4289" s="202"/>
      <c r="K4289" s="200" t="str" cm="1">
        <f t="array" ref="K4289">IF($C4289="","",IF(AND($C4289=Party_Statement!$C$5,$B4289&gt;=Party_Statement!$C$6,$B4289&lt;=Party_Statement!$E$6),SUMPRODUCT(($C$3:$C4289=Party_Statement!$C$5)*($B$3:$B4289&gt;=Party_Statement!$C$6)*($B$3:$B4289&lt;=Party_Statement!$E$6)),""))</f>
        <v/>
      </c>
    </row>
    <row r="4290" spans="1:11" s="64" customFormat="1" x14ac:dyDescent="0.2">
      <c r="A4290" s="196">
        <f>Sales_Entry!A4290</f>
        <v>0</v>
      </c>
      <c r="B4290" s="197">
        <f>Sales_Entry!B4290</f>
        <v>0</v>
      </c>
      <c r="C4290" s="198">
        <f>Sales_Entry!D4290</f>
        <v>0</v>
      </c>
      <c r="D4290" s="198" t="s">
        <v>1388</v>
      </c>
      <c r="E4290" s="198">
        <f>Sales_Entry!C4290</f>
        <v>0</v>
      </c>
      <c r="F4290" s="198">
        <f>Sales_Entry!E4290</f>
        <v>0</v>
      </c>
      <c r="G4290" s="199">
        <f>N(Sales_Entry!J4290)</f>
        <v>0</v>
      </c>
      <c r="H4290" s="199">
        <v>0</v>
      </c>
      <c r="I4290" s="199">
        <f t="shared" si="66"/>
        <v>0</v>
      </c>
      <c r="J4290" s="202"/>
      <c r="K4290" s="200" t="str" cm="1">
        <f t="array" ref="K4290">IF($C4290="","",IF(AND($C4290=Party_Statement!$C$5,$B4290&gt;=Party_Statement!$C$6,$B4290&lt;=Party_Statement!$E$6),SUMPRODUCT(($C$3:$C4290=Party_Statement!$C$5)*($B$3:$B4290&gt;=Party_Statement!$C$6)*($B$3:$B4290&lt;=Party_Statement!$E$6)),""))</f>
        <v/>
      </c>
    </row>
    <row r="4291" spans="1:11" s="64" customFormat="1" x14ac:dyDescent="0.2">
      <c r="A4291" s="196">
        <f>Sales_Entry!A4291</f>
        <v>0</v>
      </c>
      <c r="B4291" s="197">
        <f>Sales_Entry!B4291</f>
        <v>0</v>
      </c>
      <c r="C4291" s="198">
        <f>Sales_Entry!D4291</f>
        <v>0</v>
      </c>
      <c r="D4291" s="198" t="s">
        <v>1388</v>
      </c>
      <c r="E4291" s="198">
        <f>Sales_Entry!C4291</f>
        <v>0</v>
      </c>
      <c r="F4291" s="198">
        <f>Sales_Entry!E4291</f>
        <v>0</v>
      </c>
      <c r="G4291" s="199">
        <f>N(Sales_Entry!J4291)</f>
        <v>0</v>
      </c>
      <c r="H4291" s="199">
        <v>0</v>
      </c>
      <c r="I4291" s="199">
        <f t="shared" si="66"/>
        <v>0</v>
      </c>
      <c r="J4291" s="202"/>
      <c r="K4291" s="200" t="str" cm="1">
        <f t="array" ref="K4291">IF($C4291="","",IF(AND($C4291=Party_Statement!$C$5,$B4291&gt;=Party_Statement!$C$6,$B4291&lt;=Party_Statement!$E$6),SUMPRODUCT(($C$3:$C4291=Party_Statement!$C$5)*($B$3:$B4291&gt;=Party_Statement!$C$6)*($B$3:$B4291&lt;=Party_Statement!$E$6)),""))</f>
        <v/>
      </c>
    </row>
    <row r="4292" spans="1:11" s="64" customFormat="1" x14ac:dyDescent="0.2">
      <c r="A4292" s="196">
        <f>Sales_Entry!A4292</f>
        <v>0</v>
      </c>
      <c r="B4292" s="197">
        <f>Sales_Entry!B4292</f>
        <v>0</v>
      </c>
      <c r="C4292" s="198">
        <f>Sales_Entry!D4292</f>
        <v>0</v>
      </c>
      <c r="D4292" s="198" t="s">
        <v>1388</v>
      </c>
      <c r="E4292" s="198">
        <f>Sales_Entry!C4292</f>
        <v>0</v>
      </c>
      <c r="F4292" s="198">
        <f>Sales_Entry!E4292</f>
        <v>0</v>
      </c>
      <c r="G4292" s="199">
        <f>N(Sales_Entry!J4292)</f>
        <v>0</v>
      </c>
      <c r="H4292" s="199">
        <v>0</v>
      </c>
      <c r="I4292" s="199">
        <f t="shared" ref="I4292:I4355" si="67">IF($C4292="","",$G4292-$H4292)</f>
        <v>0</v>
      </c>
      <c r="J4292" s="202"/>
      <c r="K4292" s="200" t="str" cm="1">
        <f t="array" ref="K4292">IF($C4292="","",IF(AND($C4292=Party_Statement!$C$5,$B4292&gt;=Party_Statement!$C$6,$B4292&lt;=Party_Statement!$E$6),SUMPRODUCT(($C$3:$C4292=Party_Statement!$C$5)*($B$3:$B4292&gt;=Party_Statement!$C$6)*($B$3:$B4292&lt;=Party_Statement!$E$6)),""))</f>
        <v/>
      </c>
    </row>
    <row r="4293" spans="1:11" s="64" customFormat="1" x14ac:dyDescent="0.2">
      <c r="A4293" s="196">
        <f>Sales_Entry!A4293</f>
        <v>0</v>
      </c>
      <c r="B4293" s="197">
        <f>Sales_Entry!B4293</f>
        <v>0</v>
      </c>
      <c r="C4293" s="198">
        <f>Sales_Entry!D4293</f>
        <v>0</v>
      </c>
      <c r="D4293" s="198" t="s">
        <v>1388</v>
      </c>
      <c r="E4293" s="198">
        <f>Sales_Entry!C4293</f>
        <v>0</v>
      </c>
      <c r="F4293" s="198">
        <f>Sales_Entry!E4293</f>
        <v>0</v>
      </c>
      <c r="G4293" s="199">
        <f>N(Sales_Entry!J4293)</f>
        <v>0</v>
      </c>
      <c r="H4293" s="199">
        <v>0</v>
      </c>
      <c r="I4293" s="199">
        <f t="shared" si="67"/>
        <v>0</v>
      </c>
      <c r="J4293" s="202"/>
      <c r="K4293" s="200" t="str" cm="1">
        <f t="array" ref="K4293">IF($C4293="","",IF(AND($C4293=Party_Statement!$C$5,$B4293&gt;=Party_Statement!$C$6,$B4293&lt;=Party_Statement!$E$6),SUMPRODUCT(($C$3:$C4293=Party_Statement!$C$5)*($B$3:$B4293&gt;=Party_Statement!$C$6)*($B$3:$B4293&lt;=Party_Statement!$E$6)),""))</f>
        <v/>
      </c>
    </row>
    <row r="4294" spans="1:11" s="64" customFormat="1" x14ac:dyDescent="0.2">
      <c r="A4294" s="196">
        <f>Sales_Entry!A4294</f>
        <v>0</v>
      </c>
      <c r="B4294" s="197">
        <f>Sales_Entry!B4294</f>
        <v>0</v>
      </c>
      <c r="C4294" s="198">
        <f>Sales_Entry!D4294</f>
        <v>0</v>
      </c>
      <c r="D4294" s="198" t="s">
        <v>1388</v>
      </c>
      <c r="E4294" s="198">
        <f>Sales_Entry!C4294</f>
        <v>0</v>
      </c>
      <c r="F4294" s="198">
        <f>Sales_Entry!E4294</f>
        <v>0</v>
      </c>
      <c r="G4294" s="199">
        <f>N(Sales_Entry!J4294)</f>
        <v>0</v>
      </c>
      <c r="H4294" s="199">
        <v>0</v>
      </c>
      <c r="I4294" s="199">
        <f t="shared" si="67"/>
        <v>0</v>
      </c>
      <c r="J4294" s="202"/>
      <c r="K4294" s="200" t="str" cm="1">
        <f t="array" ref="K4294">IF($C4294="","",IF(AND($C4294=Party_Statement!$C$5,$B4294&gt;=Party_Statement!$C$6,$B4294&lt;=Party_Statement!$E$6),SUMPRODUCT(($C$3:$C4294=Party_Statement!$C$5)*($B$3:$B4294&gt;=Party_Statement!$C$6)*($B$3:$B4294&lt;=Party_Statement!$E$6)),""))</f>
        <v/>
      </c>
    </row>
    <row r="4295" spans="1:11" s="64" customFormat="1" x14ac:dyDescent="0.2">
      <c r="A4295" s="196">
        <f>Sales_Entry!A4295</f>
        <v>0</v>
      </c>
      <c r="B4295" s="197">
        <f>Sales_Entry!B4295</f>
        <v>0</v>
      </c>
      <c r="C4295" s="198">
        <f>Sales_Entry!D4295</f>
        <v>0</v>
      </c>
      <c r="D4295" s="198" t="s">
        <v>1388</v>
      </c>
      <c r="E4295" s="198">
        <f>Sales_Entry!C4295</f>
        <v>0</v>
      </c>
      <c r="F4295" s="198">
        <f>Sales_Entry!E4295</f>
        <v>0</v>
      </c>
      <c r="G4295" s="199">
        <f>N(Sales_Entry!J4295)</f>
        <v>0</v>
      </c>
      <c r="H4295" s="199">
        <v>0</v>
      </c>
      <c r="I4295" s="199">
        <f t="shared" si="67"/>
        <v>0</v>
      </c>
      <c r="J4295" s="202"/>
      <c r="K4295" s="200" t="str" cm="1">
        <f t="array" ref="K4295">IF($C4295="","",IF(AND($C4295=Party_Statement!$C$5,$B4295&gt;=Party_Statement!$C$6,$B4295&lt;=Party_Statement!$E$6),SUMPRODUCT(($C$3:$C4295=Party_Statement!$C$5)*($B$3:$B4295&gt;=Party_Statement!$C$6)*($B$3:$B4295&lt;=Party_Statement!$E$6)),""))</f>
        <v/>
      </c>
    </row>
    <row r="4296" spans="1:11" s="64" customFormat="1" x14ac:dyDescent="0.2">
      <c r="A4296" s="196">
        <f>Sales_Entry!A4296</f>
        <v>0</v>
      </c>
      <c r="B4296" s="197">
        <f>Sales_Entry!B4296</f>
        <v>0</v>
      </c>
      <c r="C4296" s="198">
        <f>Sales_Entry!D4296</f>
        <v>0</v>
      </c>
      <c r="D4296" s="198" t="s">
        <v>1388</v>
      </c>
      <c r="E4296" s="198">
        <f>Sales_Entry!C4296</f>
        <v>0</v>
      </c>
      <c r="F4296" s="198">
        <f>Sales_Entry!E4296</f>
        <v>0</v>
      </c>
      <c r="G4296" s="199">
        <f>N(Sales_Entry!J4296)</f>
        <v>0</v>
      </c>
      <c r="H4296" s="199">
        <v>0</v>
      </c>
      <c r="I4296" s="199">
        <f t="shared" si="67"/>
        <v>0</v>
      </c>
      <c r="J4296" s="202"/>
      <c r="K4296" s="200" t="str" cm="1">
        <f t="array" ref="K4296">IF($C4296="","",IF(AND($C4296=Party_Statement!$C$5,$B4296&gt;=Party_Statement!$C$6,$B4296&lt;=Party_Statement!$E$6),SUMPRODUCT(($C$3:$C4296=Party_Statement!$C$5)*($B$3:$B4296&gt;=Party_Statement!$C$6)*($B$3:$B4296&lt;=Party_Statement!$E$6)),""))</f>
        <v/>
      </c>
    </row>
    <row r="4297" spans="1:11" s="64" customFormat="1" x14ac:dyDescent="0.2">
      <c r="A4297" s="196">
        <f>Sales_Entry!A4297</f>
        <v>0</v>
      </c>
      <c r="B4297" s="197">
        <f>Sales_Entry!B4297</f>
        <v>0</v>
      </c>
      <c r="C4297" s="198">
        <f>Sales_Entry!D4297</f>
        <v>0</v>
      </c>
      <c r="D4297" s="198" t="s">
        <v>1388</v>
      </c>
      <c r="E4297" s="198">
        <f>Sales_Entry!C4297</f>
        <v>0</v>
      </c>
      <c r="F4297" s="198">
        <f>Sales_Entry!E4297</f>
        <v>0</v>
      </c>
      <c r="G4297" s="199">
        <f>N(Sales_Entry!J4297)</f>
        <v>0</v>
      </c>
      <c r="H4297" s="199">
        <v>0</v>
      </c>
      <c r="I4297" s="199">
        <f t="shared" si="67"/>
        <v>0</v>
      </c>
      <c r="J4297" s="202"/>
      <c r="K4297" s="200" t="str" cm="1">
        <f t="array" ref="K4297">IF($C4297="","",IF(AND($C4297=Party_Statement!$C$5,$B4297&gt;=Party_Statement!$C$6,$B4297&lt;=Party_Statement!$E$6),SUMPRODUCT(($C$3:$C4297=Party_Statement!$C$5)*($B$3:$B4297&gt;=Party_Statement!$C$6)*($B$3:$B4297&lt;=Party_Statement!$E$6)),""))</f>
        <v/>
      </c>
    </row>
    <row r="4298" spans="1:11" s="64" customFormat="1" x14ac:dyDescent="0.2">
      <c r="A4298" s="196">
        <f>Sales_Entry!A4298</f>
        <v>0</v>
      </c>
      <c r="B4298" s="197">
        <f>Sales_Entry!B4298</f>
        <v>0</v>
      </c>
      <c r="C4298" s="198">
        <f>Sales_Entry!D4298</f>
        <v>0</v>
      </c>
      <c r="D4298" s="198" t="s">
        <v>1388</v>
      </c>
      <c r="E4298" s="198">
        <f>Sales_Entry!C4298</f>
        <v>0</v>
      </c>
      <c r="F4298" s="198">
        <f>Sales_Entry!E4298</f>
        <v>0</v>
      </c>
      <c r="G4298" s="199">
        <f>N(Sales_Entry!J4298)</f>
        <v>0</v>
      </c>
      <c r="H4298" s="199">
        <v>0</v>
      </c>
      <c r="I4298" s="199">
        <f t="shared" si="67"/>
        <v>0</v>
      </c>
      <c r="J4298" s="202"/>
      <c r="K4298" s="200" t="str" cm="1">
        <f t="array" ref="K4298">IF($C4298="","",IF(AND($C4298=Party_Statement!$C$5,$B4298&gt;=Party_Statement!$C$6,$B4298&lt;=Party_Statement!$E$6),SUMPRODUCT(($C$3:$C4298=Party_Statement!$C$5)*($B$3:$B4298&gt;=Party_Statement!$C$6)*($B$3:$B4298&lt;=Party_Statement!$E$6)),""))</f>
        <v/>
      </c>
    </row>
    <row r="4299" spans="1:11" s="64" customFormat="1" x14ac:dyDescent="0.2">
      <c r="A4299" s="196">
        <f>Sales_Entry!A4299</f>
        <v>0</v>
      </c>
      <c r="B4299" s="197">
        <f>Sales_Entry!B4299</f>
        <v>0</v>
      </c>
      <c r="C4299" s="198">
        <f>Sales_Entry!D4299</f>
        <v>0</v>
      </c>
      <c r="D4299" s="198" t="s">
        <v>1388</v>
      </c>
      <c r="E4299" s="198">
        <f>Sales_Entry!C4299</f>
        <v>0</v>
      </c>
      <c r="F4299" s="198">
        <f>Sales_Entry!E4299</f>
        <v>0</v>
      </c>
      <c r="G4299" s="199">
        <f>N(Sales_Entry!J4299)</f>
        <v>0</v>
      </c>
      <c r="H4299" s="199">
        <v>0</v>
      </c>
      <c r="I4299" s="199">
        <f t="shared" si="67"/>
        <v>0</v>
      </c>
      <c r="J4299" s="202"/>
      <c r="K4299" s="200" t="str" cm="1">
        <f t="array" ref="K4299">IF($C4299="","",IF(AND($C4299=Party_Statement!$C$5,$B4299&gt;=Party_Statement!$C$6,$B4299&lt;=Party_Statement!$E$6),SUMPRODUCT(($C$3:$C4299=Party_Statement!$C$5)*($B$3:$B4299&gt;=Party_Statement!$C$6)*($B$3:$B4299&lt;=Party_Statement!$E$6)),""))</f>
        <v/>
      </c>
    </row>
    <row r="4300" spans="1:11" s="64" customFormat="1" x14ac:dyDescent="0.2">
      <c r="A4300" s="196">
        <f>Sales_Entry!A4300</f>
        <v>0</v>
      </c>
      <c r="B4300" s="197">
        <f>Sales_Entry!B4300</f>
        <v>0</v>
      </c>
      <c r="C4300" s="198">
        <f>Sales_Entry!D4300</f>
        <v>0</v>
      </c>
      <c r="D4300" s="198" t="s">
        <v>1388</v>
      </c>
      <c r="E4300" s="198">
        <f>Sales_Entry!C4300</f>
        <v>0</v>
      </c>
      <c r="F4300" s="198">
        <f>Sales_Entry!E4300</f>
        <v>0</v>
      </c>
      <c r="G4300" s="199">
        <f>N(Sales_Entry!J4300)</f>
        <v>0</v>
      </c>
      <c r="H4300" s="199">
        <v>0</v>
      </c>
      <c r="I4300" s="199">
        <f t="shared" si="67"/>
        <v>0</v>
      </c>
      <c r="J4300" s="202"/>
      <c r="K4300" s="200" t="str" cm="1">
        <f t="array" ref="K4300">IF($C4300="","",IF(AND($C4300=Party_Statement!$C$5,$B4300&gt;=Party_Statement!$C$6,$B4300&lt;=Party_Statement!$E$6),SUMPRODUCT(($C$3:$C4300=Party_Statement!$C$5)*($B$3:$B4300&gt;=Party_Statement!$C$6)*($B$3:$B4300&lt;=Party_Statement!$E$6)),""))</f>
        <v/>
      </c>
    </row>
    <row r="4301" spans="1:11" s="64" customFormat="1" x14ac:dyDescent="0.2">
      <c r="A4301" s="196">
        <f>Sales_Entry!A4301</f>
        <v>0</v>
      </c>
      <c r="B4301" s="197">
        <f>Sales_Entry!B4301</f>
        <v>0</v>
      </c>
      <c r="C4301" s="198">
        <f>Sales_Entry!D4301</f>
        <v>0</v>
      </c>
      <c r="D4301" s="198" t="s">
        <v>1388</v>
      </c>
      <c r="E4301" s="198">
        <f>Sales_Entry!C4301</f>
        <v>0</v>
      </c>
      <c r="F4301" s="198">
        <f>Sales_Entry!E4301</f>
        <v>0</v>
      </c>
      <c r="G4301" s="199">
        <f>N(Sales_Entry!J4301)</f>
        <v>0</v>
      </c>
      <c r="H4301" s="199">
        <v>0</v>
      </c>
      <c r="I4301" s="199">
        <f t="shared" si="67"/>
        <v>0</v>
      </c>
      <c r="J4301" s="202"/>
      <c r="K4301" s="200" t="str" cm="1">
        <f t="array" ref="K4301">IF($C4301="","",IF(AND($C4301=Party_Statement!$C$5,$B4301&gt;=Party_Statement!$C$6,$B4301&lt;=Party_Statement!$E$6),SUMPRODUCT(($C$3:$C4301=Party_Statement!$C$5)*($B$3:$B4301&gt;=Party_Statement!$C$6)*($B$3:$B4301&lt;=Party_Statement!$E$6)),""))</f>
        <v/>
      </c>
    </row>
    <row r="4302" spans="1:11" s="64" customFormat="1" x14ac:dyDescent="0.2">
      <c r="A4302" s="196">
        <f>Sales_Entry!A4302</f>
        <v>0</v>
      </c>
      <c r="B4302" s="197">
        <f>Sales_Entry!B4302</f>
        <v>0</v>
      </c>
      <c r="C4302" s="198">
        <f>Sales_Entry!D4302</f>
        <v>0</v>
      </c>
      <c r="D4302" s="198" t="s">
        <v>1388</v>
      </c>
      <c r="E4302" s="198">
        <f>Sales_Entry!C4302</f>
        <v>0</v>
      </c>
      <c r="F4302" s="198">
        <f>Sales_Entry!E4302</f>
        <v>0</v>
      </c>
      <c r="G4302" s="199">
        <f>N(Sales_Entry!J4302)</f>
        <v>0</v>
      </c>
      <c r="H4302" s="199">
        <v>0</v>
      </c>
      <c r="I4302" s="199">
        <f t="shared" si="67"/>
        <v>0</v>
      </c>
      <c r="J4302" s="202"/>
      <c r="K4302" s="200" t="str" cm="1">
        <f t="array" ref="K4302">IF($C4302="","",IF(AND($C4302=Party_Statement!$C$5,$B4302&gt;=Party_Statement!$C$6,$B4302&lt;=Party_Statement!$E$6),SUMPRODUCT(($C$3:$C4302=Party_Statement!$C$5)*($B$3:$B4302&gt;=Party_Statement!$C$6)*($B$3:$B4302&lt;=Party_Statement!$E$6)),""))</f>
        <v/>
      </c>
    </row>
    <row r="4303" spans="1:11" s="64" customFormat="1" x14ac:dyDescent="0.2">
      <c r="A4303" s="196">
        <f>Sales_Entry!A4303</f>
        <v>0</v>
      </c>
      <c r="B4303" s="197">
        <f>Sales_Entry!B4303</f>
        <v>0</v>
      </c>
      <c r="C4303" s="198">
        <f>Sales_Entry!D4303</f>
        <v>0</v>
      </c>
      <c r="D4303" s="198" t="s">
        <v>1388</v>
      </c>
      <c r="E4303" s="198">
        <f>Sales_Entry!C4303</f>
        <v>0</v>
      </c>
      <c r="F4303" s="198">
        <f>Sales_Entry!E4303</f>
        <v>0</v>
      </c>
      <c r="G4303" s="199">
        <f>N(Sales_Entry!J4303)</f>
        <v>0</v>
      </c>
      <c r="H4303" s="199">
        <v>0</v>
      </c>
      <c r="I4303" s="199">
        <f t="shared" si="67"/>
        <v>0</v>
      </c>
      <c r="J4303" s="202"/>
      <c r="K4303" s="200" t="str" cm="1">
        <f t="array" ref="K4303">IF($C4303="","",IF(AND($C4303=Party_Statement!$C$5,$B4303&gt;=Party_Statement!$C$6,$B4303&lt;=Party_Statement!$E$6),SUMPRODUCT(($C$3:$C4303=Party_Statement!$C$5)*($B$3:$B4303&gt;=Party_Statement!$C$6)*($B$3:$B4303&lt;=Party_Statement!$E$6)),""))</f>
        <v/>
      </c>
    </row>
    <row r="4304" spans="1:11" s="64" customFormat="1" x14ac:dyDescent="0.2">
      <c r="A4304" s="196">
        <f>Sales_Entry!A4304</f>
        <v>0</v>
      </c>
      <c r="B4304" s="197">
        <f>Sales_Entry!B4304</f>
        <v>0</v>
      </c>
      <c r="C4304" s="198">
        <f>Sales_Entry!D4304</f>
        <v>0</v>
      </c>
      <c r="D4304" s="198" t="s">
        <v>1388</v>
      </c>
      <c r="E4304" s="198">
        <f>Sales_Entry!C4304</f>
        <v>0</v>
      </c>
      <c r="F4304" s="198">
        <f>Sales_Entry!E4304</f>
        <v>0</v>
      </c>
      <c r="G4304" s="199">
        <f>N(Sales_Entry!J4304)</f>
        <v>0</v>
      </c>
      <c r="H4304" s="199">
        <v>0</v>
      </c>
      <c r="I4304" s="199">
        <f t="shared" si="67"/>
        <v>0</v>
      </c>
      <c r="J4304" s="202"/>
      <c r="K4304" s="200" t="str" cm="1">
        <f t="array" ref="K4304">IF($C4304="","",IF(AND($C4304=Party_Statement!$C$5,$B4304&gt;=Party_Statement!$C$6,$B4304&lt;=Party_Statement!$E$6),SUMPRODUCT(($C$3:$C4304=Party_Statement!$C$5)*($B$3:$B4304&gt;=Party_Statement!$C$6)*($B$3:$B4304&lt;=Party_Statement!$E$6)),""))</f>
        <v/>
      </c>
    </row>
    <row r="4305" spans="1:11" s="64" customFormat="1" x14ac:dyDescent="0.2">
      <c r="A4305" s="196">
        <f>Sales_Entry!A4305</f>
        <v>0</v>
      </c>
      <c r="B4305" s="197">
        <f>Sales_Entry!B4305</f>
        <v>0</v>
      </c>
      <c r="C4305" s="198">
        <f>Sales_Entry!D4305</f>
        <v>0</v>
      </c>
      <c r="D4305" s="198" t="s">
        <v>1388</v>
      </c>
      <c r="E4305" s="198">
        <f>Sales_Entry!C4305</f>
        <v>0</v>
      </c>
      <c r="F4305" s="198">
        <f>Sales_Entry!E4305</f>
        <v>0</v>
      </c>
      <c r="G4305" s="199">
        <f>N(Sales_Entry!J4305)</f>
        <v>0</v>
      </c>
      <c r="H4305" s="199">
        <v>0</v>
      </c>
      <c r="I4305" s="199">
        <f t="shared" si="67"/>
        <v>0</v>
      </c>
      <c r="J4305" s="202"/>
      <c r="K4305" s="200" t="str" cm="1">
        <f t="array" ref="K4305">IF($C4305="","",IF(AND($C4305=Party_Statement!$C$5,$B4305&gt;=Party_Statement!$C$6,$B4305&lt;=Party_Statement!$E$6),SUMPRODUCT(($C$3:$C4305=Party_Statement!$C$5)*($B$3:$B4305&gt;=Party_Statement!$C$6)*($B$3:$B4305&lt;=Party_Statement!$E$6)),""))</f>
        <v/>
      </c>
    </row>
    <row r="4306" spans="1:11" s="64" customFormat="1" x14ac:dyDescent="0.2">
      <c r="A4306" s="196">
        <f>Sales_Entry!A4306</f>
        <v>0</v>
      </c>
      <c r="B4306" s="197">
        <f>Sales_Entry!B4306</f>
        <v>0</v>
      </c>
      <c r="C4306" s="198">
        <f>Sales_Entry!D4306</f>
        <v>0</v>
      </c>
      <c r="D4306" s="198" t="s">
        <v>1388</v>
      </c>
      <c r="E4306" s="198">
        <f>Sales_Entry!C4306</f>
        <v>0</v>
      </c>
      <c r="F4306" s="198">
        <f>Sales_Entry!E4306</f>
        <v>0</v>
      </c>
      <c r="G4306" s="199">
        <f>N(Sales_Entry!J4306)</f>
        <v>0</v>
      </c>
      <c r="H4306" s="199">
        <v>0</v>
      </c>
      <c r="I4306" s="199">
        <f t="shared" si="67"/>
        <v>0</v>
      </c>
      <c r="J4306" s="202"/>
      <c r="K4306" s="200" t="str" cm="1">
        <f t="array" ref="K4306">IF($C4306="","",IF(AND($C4306=Party_Statement!$C$5,$B4306&gt;=Party_Statement!$C$6,$B4306&lt;=Party_Statement!$E$6),SUMPRODUCT(($C$3:$C4306=Party_Statement!$C$5)*($B$3:$B4306&gt;=Party_Statement!$C$6)*($B$3:$B4306&lt;=Party_Statement!$E$6)),""))</f>
        <v/>
      </c>
    </row>
    <row r="4307" spans="1:11" s="64" customFormat="1" x14ac:dyDescent="0.2">
      <c r="A4307" s="196">
        <f>Sales_Entry!A4307</f>
        <v>0</v>
      </c>
      <c r="B4307" s="197">
        <f>Sales_Entry!B4307</f>
        <v>0</v>
      </c>
      <c r="C4307" s="198">
        <f>Sales_Entry!D4307</f>
        <v>0</v>
      </c>
      <c r="D4307" s="198" t="s">
        <v>1388</v>
      </c>
      <c r="E4307" s="198">
        <f>Sales_Entry!C4307</f>
        <v>0</v>
      </c>
      <c r="F4307" s="198">
        <f>Sales_Entry!E4307</f>
        <v>0</v>
      </c>
      <c r="G4307" s="199">
        <f>N(Sales_Entry!J4307)</f>
        <v>0</v>
      </c>
      <c r="H4307" s="199">
        <v>0</v>
      </c>
      <c r="I4307" s="199">
        <f t="shared" si="67"/>
        <v>0</v>
      </c>
      <c r="J4307" s="202"/>
      <c r="K4307" s="200" t="str" cm="1">
        <f t="array" ref="K4307">IF($C4307="","",IF(AND($C4307=Party_Statement!$C$5,$B4307&gt;=Party_Statement!$C$6,$B4307&lt;=Party_Statement!$E$6),SUMPRODUCT(($C$3:$C4307=Party_Statement!$C$5)*($B$3:$B4307&gt;=Party_Statement!$C$6)*($B$3:$B4307&lt;=Party_Statement!$E$6)),""))</f>
        <v/>
      </c>
    </row>
    <row r="4308" spans="1:11" s="64" customFormat="1" x14ac:dyDescent="0.2">
      <c r="A4308" s="196">
        <f>Sales_Entry!A4308</f>
        <v>0</v>
      </c>
      <c r="B4308" s="197">
        <f>Sales_Entry!B4308</f>
        <v>0</v>
      </c>
      <c r="C4308" s="198">
        <f>Sales_Entry!D4308</f>
        <v>0</v>
      </c>
      <c r="D4308" s="198" t="s">
        <v>1388</v>
      </c>
      <c r="E4308" s="198">
        <f>Sales_Entry!C4308</f>
        <v>0</v>
      </c>
      <c r="F4308" s="198">
        <f>Sales_Entry!E4308</f>
        <v>0</v>
      </c>
      <c r="G4308" s="199">
        <f>N(Sales_Entry!J4308)</f>
        <v>0</v>
      </c>
      <c r="H4308" s="199">
        <v>0</v>
      </c>
      <c r="I4308" s="199">
        <f t="shared" si="67"/>
        <v>0</v>
      </c>
      <c r="J4308" s="202"/>
      <c r="K4308" s="200" t="str" cm="1">
        <f t="array" ref="K4308">IF($C4308="","",IF(AND($C4308=Party_Statement!$C$5,$B4308&gt;=Party_Statement!$C$6,$B4308&lt;=Party_Statement!$E$6),SUMPRODUCT(($C$3:$C4308=Party_Statement!$C$5)*($B$3:$B4308&gt;=Party_Statement!$C$6)*($B$3:$B4308&lt;=Party_Statement!$E$6)),""))</f>
        <v/>
      </c>
    </row>
    <row r="4309" spans="1:11" s="64" customFormat="1" x14ac:dyDescent="0.2">
      <c r="A4309" s="196">
        <f>Sales_Entry!A4309</f>
        <v>0</v>
      </c>
      <c r="B4309" s="197">
        <f>Sales_Entry!B4309</f>
        <v>0</v>
      </c>
      <c r="C4309" s="198">
        <f>Sales_Entry!D4309</f>
        <v>0</v>
      </c>
      <c r="D4309" s="198" t="s">
        <v>1388</v>
      </c>
      <c r="E4309" s="198">
        <f>Sales_Entry!C4309</f>
        <v>0</v>
      </c>
      <c r="F4309" s="198">
        <f>Sales_Entry!E4309</f>
        <v>0</v>
      </c>
      <c r="G4309" s="199">
        <f>N(Sales_Entry!J4309)</f>
        <v>0</v>
      </c>
      <c r="H4309" s="199">
        <v>0</v>
      </c>
      <c r="I4309" s="199">
        <f t="shared" si="67"/>
        <v>0</v>
      </c>
      <c r="J4309" s="202"/>
      <c r="K4309" s="200" t="str" cm="1">
        <f t="array" ref="K4309">IF($C4309="","",IF(AND($C4309=Party_Statement!$C$5,$B4309&gt;=Party_Statement!$C$6,$B4309&lt;=Party_Statement!$E$6),SUMPRODUCT(($C$3:$C4309=Party_Statement!$C$5)*($B$3:$B4309&gt;=Party_Statement!$C$6)*($B$3:$B4309&lt;=Party_Statement!$E$6)),""))</f>
        <v/>
      </c>
    </row>
    <row r="4310" spans="1:11" s="64" customFormat="1" x14ac:dyDescent="0.2">
      <c r="A4310" s="196">
        <f>Sales_Entry!A4310</f>
        <v>0</v>
      </c>
      <c r="B4310" s="197">
        <f>Sales_Entry!B4310</f>
        <v>0</v>
      </c>
      <c r="C4310" s="198">
        <f>Sales_Entry!D4310</f>
        <v>0</v>
      </c>
      <c r="D4310" s="198" t="s">
        <v>1388</v>
      </c>
      <c r="E4310" s="198">
        <f>Sales_Entry!C4310</f>
        <v>0</v>
      </c>
      <c r="F4310" s="198">
        <f>Sales_Entry!E4310</f>
        <v>0</v>
      </c>
      <c r="G4310" s="199">
        <f>N(Sales_Entry!J4310)</f>
        <v>0</v>
      </c>
      <c r="H4310" s="199">
        <v>0</v>
      </c>
      <c r="I4310" s="199">
        <f t="shared" si="67"/>
        <v>0</v>
      </c>
      <c r="J4310" s="202"/>
      <c r="K4310" s="200" t="str" cm="1">
        <f t="array" ref="K4310">IF($C4310="","",IF(AND($C4310=Party_Statement!$C$5,$B4310&gt;=Party_Statement!$C$6,$B4310&lt;=Party_Statement!$E$6),SUMPRODUCT(($C$3:$C4310=Party_Statement!$C$5)*($B$3:$B4310&gt;=Party_Statement!$C$6)*($B$3:$B4310&lt;=Party_Statement!$E$6)),""))</f>
        <v/>
      </c>
    </row>
    <row r="4311" spans="1:11" s="64" customFormat="1" x14ac:dyDescent="0.2">
      <c r="A4311" s="196">
        <f>Sales_Entry!A4311</f>
        <v>0</v>
      </c>
      <c r="B4311" s="197">
        <f>Sales_Entry!B4311</f>
        <v>0</v>
      </c>
      <c r="C4311" s="198">
        <f>Sales_Entry!D4311</f>
        <v>0</v>
      </c>
      <c r="D4311" s="198" t="s">
        <v>1388</v>
      </c>
      <c r="E4311" s="198">
        <f>Sales_Entry!C4311</f>
        <v>0</v>
      </c>
      <c r="F4311" s="198">
        <f>Sales_Entry!E4311</f>
        <v>0</v>
      </c>
      <c r="G4311" s="199">
        <f>N(Sales_Entry!J4311)</f>
        <v>0</v>
      </c>
      <c r="H4311" s="199">
        <v>0</v>
      </c>
      <c r="I4311" s="199">
        <f t="shared" si="67"/>
        <v>0</v>
      </c>
      <c r="J4311" s="202"/>
      <c r="K4311" s="200" t="str" cm="1">
        <f t="array" ref="K4311">IF($C4311="","",IF(AND($C4311=Party_Statement!$C$5,$B4311&gt;=Party_Statement!$C$6,$B4311&lt;=Party_Statement!$E$6),SUMPRODUCT(($C$3:$C4311=Party_Statement!$C$5)*($B$3:$B4311&gt;=Party_Statement!$C$6)*($B$3:$B4311&lt;=Party_Statement!$E$6)),""))</f>
        <v/>
      </c>
    </row>
    <row r="4312" spans="1:11" s="64" customFormat="1" x14ac:dyDescent="0.2">
      <c r="A4312" s="196">
        <f>Sales_Entry!A4312</f>
        <v>0</v>
      </c>
      <c r="B4312" s="197">
        <f>Sales_Entry!B4312</f>
        <v>0</v>
      </c>
      <c r="C4312" s="198">
        <f>Sales_Entry!D4312</f>
        <v>0</v>
      </c>
      <c r="D4312" s="198" t="s">
        <v>1388</v>
      </c>
      <c r="E4312" s="198">
        <f>Sales_Entry!C4312</f>
        <v>0</v>
      </c>
      <c r="F4312" s="198">
        <f>Sales_Entry!E4312</f>
        <v>0</v>
      </c>
      <c r="G4312" s="199">
        <f>N(Sales_Entry!J4312)</f>
        <v>0</v>
      </c>
      <c r="H4312" s="199">
        <v>0</v>
      </c>
      <c r="I4312" s="199">
        <f t="shared" si="67"/>
        <v>0</v>
      </c>
      <c r="J4312" s="202"/>
      <c r="K4312" s="200" t="str" cm="1">
        <f t="array" ref="K4312">IF($C4312="","",IF(AND($C4312=Party_Statement!$C$5,$B4312&gt;=Party_Statement!$C$6,$B4312&lt;=Party_Statement!$E$6),SUMPRODUCT(($C$3:$C4312=Party_Statement!$C$5)*($B$3:$B4312&gt;=Party_Statement!$C$6)*($B$3:$B4312&lt;=Party_Statement!$E$6)),""))</f>
        <v/>
      </c>
    </row>
    <row r="4313" spans="1:11" s="64" customFormat="1" x14ac:dyDescent="0.2">
      <c r="A4313" s="196">
        <f>Sales_Entry!A4313</f>
        <v>0</v>
      </c>
      <c r="B4313" s="197">
        <f>Sales_Entry!B4313</f>
        <v>0</v>
      </c>
      <c r="C4313" s="198">
        <f>Sales_Entry!D4313</f>
        <v>0</v>
      </c>
      <c r="D4313" s="198" t="s">
        <v>1388</v>
      </c>
      <c r="E4313" s="198">
        <f>Sales_Entry!C4313</f>
        <v>0</v>
      </c>
      <c r="F4313" s="198">
        <f>Sales_Entry!E4313</f>
        <v>0</v>
      </c>
      <c r="G4313" s="199">
        <f>N(Sales_Entry!J4313)</f>
        <v>0</v>
      </c>
      <c r="H4313" s="199">
        <v>0</v>
      </c>
      <c r="I4313" s="199">
        <f t="shared" si="67"/>
        <v>0</v>
      </c>
      <c r="J4313" s="202"/>
      <c r="K4313" s="200" t="str" cm="1">
        <f t="array" ref="K4313">IF($C4313="","",IF(AND($C4313=Party_Statement!$C$5,$B4313&gt;=Party_Statement!$C$6,$B4313&lt;=Party_Statement!$E$6),SUMPRODUCT(($C$3:$C4313=Party_Statement!$C$5)*($B$3:$B4313&gt;=Party_Statement!$C$6)*($B$3:$B4313&lt;=Party_Statement!$E$6)),""))</f>
        <v/>
      </c>
    </row>
    <row r="4314" spans="1:11" s="64" customFormat="1" x14ac:dyDescent="0.2">
      <c r="A4314" s="196">
        <f>Sales_Entry!A4314</f>
        <v>0</v>
      </c>
      <c r="B4314" s="197">
        <f>Sales_Entry!B4314</f>
        <v>0</v>
      </c>
      <c r="C4314" s="198">
        <f>Sales_Entry!D4314</f>
        <v>0</v>
      </c>
      <c r="D4314" s="198" t="s">
        <v>1388</v>
      </c>
      <c r="E4314" s="198">
        <f>Sales_Entry!C4314</f>
        <v>0</v>
      </c>
      <c r="F4314" s="198">
        <f>Sales_Entry!E4314</f>
        <v>0</v>
      </c>
      <c r="G4314" s="199">
        <f>N(Sales_Entry!J4314)</f>
        <v>0</v>
      </c>
      <c r="H4314" s="199">
        <v>0</v>
      </c>
      <c r="I4314" s="199">
        <f t="shared" si="67"/>
        <v>0</v>
      </c>
      <c r="J4314" s="202"/>
      <c r="K4314" s="200" t="str" cm="1">
        <f t="array" ref="K4314">IF($C4314="","",IF(AND($C4314=Party_Statement!$C$5,$B4314&gt;=Party_Statement!$C$6,$B4314&lt;=Party_Statement!$E$6),SUMPRODUCT(($C$3:$C4314=Party_Statement!$C$5)*($B$3:$B4314&gt;=Party_Statement!$C$6)*($B$3:$B4314&lt;=Party_Statement!$E$6)),""))</f>
        <v/>
      </c>
    </row>
    <row r="4315" spans="1:11" s="64" customFormat="1" x14ac:dyDescent="0.2">
      <c r="A4315" s="196">
        <f>Sales_Entry!A4315</f>
        <v>0</v>
      </c>
      <c r="B4315" s="197">
        <f>Sales_Entry!B4315</f>
        <v>0</v>
      </c>
      <c r="C4315" s="198">
        <f>Sales_Entry!D4315</f>
        <v>0</v>
      </c>
      <c r="D4315" s="198" t="s">
        <v>1388</v>
      </c>
      <c r="E4315" s="198">
        <f>Sales_Entry!C4315</f>
        <v>0</v>
      </c>
      <c r="F4315" s="198">
        <f>Sales_Entry!E4315</f>
        <v>0</v>
      </c>
      <c r="G4315" s="199">
        <f>N(Sales_Entry!J4315)</f>
        <v>0</v>
      </c>
      <c r="H4315" s="199">
        <v>0</v>
      </c>
      <c r="I4315" s="199">
        <f t="shared" si="67"/>
        <v>0</v>
      </c>
      <c r="J4315" s="202"/>
      <c r="K4315" s="200" t="str" cm="1">
        <f t="array" ref="K4315">IF($C4315="","",IF(AND($C4315=Party_Statement!$C$5,$B4315&gt;=Party_Statement!$C$6,$B4315&lt;=Party_Statement!$E$6),SUMPRODUCT(($C$3:$C4315=Party_Statement!$C$5)*($B$3:$B4315&gt;=Party_Statement!$C$6)*($B$3:$B4315&lt;=Party_Statement!$E$6)),""))</f>
        <v/>
      </c>
    </row>
    <row r="4316" spans="1:11" s="64" customFormat="1" x14ac:dyDescent="0.2">
      <c r="A4316" s="196">
        <f>Sales_Entry!A4316</f>
        <v>0</v>
      </c>
      <c r="B4316" s="197">
        <f>Sales_Entry!B4316</f>
        <v>0</v>
      </c>
      <c r="C4316" s="198">
        <f>Sales_Entry!D4316</f>
        <v>0</v>
      </c>
      <c r="D4316" s="198" t="s">
        <v>1388</v>
      </c>
      <c r="E4316" s="198">
        <f>Sales_Entry!C4316</f>
        <v>0</v>
      </c>
      <c r="F4316" s="198">
        <f>Sales_Entry!E4316</f>
        <v>0</v>
      </c>
      <c r="G4316" s="199">
        <f>N(Sales_Entry!J4316)</f>
        <v>0</v>
      </c>
      <c r="H4316" s="199">
        <v>0</v>
      </c>
      <c r="I4316" s="199">
        <f t="shared" si="67"/>
        <v>0</v>
      </c>
      <c r="J4316" s="202"/>
      <c r="K4316" s="200" t="str" cm="1">
        <f t="array" ref="K4316">IF($C4316="","",IF(AND($C4316=Party_Statement!$C$5,$B4316&gt;=Party_Statement!$C$6,$B4316&lt;=Party_Statement!$E$6),SUMPRODUCT(($C$3:$C4316=Party_Statement!$C$5)*($B$3:$B4316&gt;=Party_Statement!$C$6)*($B$3:$B4316&lt;=Party_Statement!$E$6)),""))</f>
        <v/>
      </c>
    </row>
    <row r="4317" spans="1:11" s="64" customFormat="1" x14ac:dyDescent="0.2">
      <c r="A4317" s="196">
        <f>Sales_Entry!A4317</f>
        <v>0</v>
      </c>
      <c r="B4317" s="197">
        <f>Sales_Entry!B4317</f>
        <v>0</v>
      </c>
      <c r="C4317" s="198">
        <f>Sales_Entry!D4317</f>
        <v>0</v>
      </c>
      <c r="D4317" s="198" t="s">
        <v>1388</v>
      </c>
      <c r="E4317" s="198">
        <f>Sales_Entry!C4317</f>
        <v>0</v>
      </c>
      <c r="F4317" s="198">
        <f>Sales_Entry!E4317</f>
        <v>0</v>
      </c>
      <c r="G4317" s="199">
        <f>N(Sales_Entry!J4317)</f>
        <v>0</v>
      </c>
      <c r="H4317" s="199">
        <v>0</v>
      </c>
      <c r="I4317" s="199">
        <f t="shared" si="67"/>
        <v>0</v>
      </c>
      <c r="J4317" s="202"/>
      <c r="K4317" s="200" t="str" cm="1">
        <f t="array" ref="K4317">IF($C4317="","",IF(AND($C4317=Party_Statement!$C$5,$B4317&gt;=Party_Statement!$C$6,$B4317&lt;=Party_Statement!$E$6),SUMPRODUCT(($C$3:$C4317=Party_Statement!$C$5)*($B$3:$B4317&gt;=Party_Statement!$C$6)*($B$3:$B4317&lt;=Party_Statement!$E$6)),""))</f>
        <v/>
      </c>
    </row>
    <row r="4318" spans="1:11" x14ac:dyDescent="0.2">
      <c r="A4318" s="196">
        <f>Sales_Entry!A4318</f>
        <v>0</v>
      </c>
      <c r="B4318" s="197">
        <f>Sales_Entry!B4318</f>
        <v>0</v>
      </c>
      <c r="C4318" s="198">
        <f>Sales_Entry!D4318</f>
        <v>0</v>
      </c>
      <c r="D4318" s="198" t="s">
        <v>1388</v>
      </c>
      <c r="E4318" s="198">
        <f>Sales_Entry!C4318</f>
        <v>0</v>
      </c>
      <c r="F4318" s="198">
        <f>Sales_Entry!E4318</f>
        <v>0</v>
      </c>
      <c r="G4318" s="199">
        <f>N(Sales_Entry!J4318)</f>
        <v>0</v>
      </c>
      <c r="H4318" s="199">
        <v>0</v>
      </c>
      <c r="I4318" s="199">
        <f t="shared" si="67"/>
        <v>0</v>
      </c>
      <c r="J4318" s="200"/>
      <c r="K4318" s="200" t="str" cm="1">
        <f t="array" ref="K4318">IF($C4318="","",IF(AND($C4318=Party_Statement!$C$5,$B4318&gt;=Party_Statement!$C$6,$B4318&lt;=Party_Statement!$E$6),SUMPRODUCT(($C$3:$C4318=Party_Statement!$C$5)*($B$3:$B4318&gt;=Party_Statement!$C$6)*($B$3:$B4318&lt;=Party_Statement!$E$6)),""))</f>
        <v/>
      </c>
    </row>
    <row r="4319" spans="1:11" x14ac:dyDescent="0.2">
      <c r="A4319" s="196">
        <f>Sales_Entry!A4319</f>
        <v>0</v>
      </c>
      <c r="B4319" s="197">
        <f>Sales_Entry!B4319</f>
        <v>0</v>
      </c>
      <c r="C4319" s="198">
        <f>Sales_Entry!D4319</f>
        <v>0</v>
      </c>
      <c r="D4319" s="198" t="s">
        <v>1388</v>
      </c>
      <c r="E4319" s="198">
        <f>Sales_Entry!C4319</f>
        <v>0</v>
      </c>
      <c r="F4319" s="198">
        <f>Sales_Entry!E4319</f>
        <v>0</v>
      </c>
      <c r="G4319" s="199">
        <f>N(Sales_Entry!J4319)</f>
        <v>0</v>
      </c>
      <c r="H4319" s="199">
        <v>0</v>
      </c>
      <c r="I4319" s="199">
        <f t="shared" si="67"/>
        <v>0</v>
      </c>
      <c r="J4319" s="200"/>
      <c r="K4319" s="200" t="str" cm="1">
        <f t="array" ref="K4319">IF($C4319="","",IF(AND($C4319=Party_Statement!$C$5,$B4319&gt;=Party_Statement!$C$6,$B4319&lt;=Party_Statement!$E$6),SUMPRODUCT(($C$3:$C4319=Party_Statement!$C$5)*($B$3:$B4319&gt;=Party_Statement!$C$6)*($B$3:$B4319&lt;=Party_Statement!$E$6)),""))</f>
        <v/>
      </c>
    </row>
    <row r="4320" spans="1:11" x14ac:dyDescent="0.2">
      <c r="A4320" s="196">
        <f>Sales_Entry!A4320</f>
        <v>0</v>
      </c>
      <c r="B4320" s="197">
        <f>Sales_Entry!B4320</f>
        <v>0</v>
      </c>
      <c r="C4320" s="198">
        <f>Sales_Entry!D4320</f>
        <v>0</v>
      </c>
      <c r="D4320" s="198" t="s">
        <v>1388</v>
      </c>
      <c r="E4320" s="198">
        <f>Sales_Entry!C4320</f>
        <v>0</v>
      </c>
      <c r="F4320" s="198">
        <f>Sales_Entry!E4320</f>
        <v>0</v>
      </c>
      <c r="G4320" s="199">
        <f>N(Sales_Entry!J4320)</f>
        <v>0</v>
      </c>
      <c r="H4320" s="199">
        <v>0</v>
      </c>
      <c r="I4320" s="199">
        <f t="shared" si="67"/>
        <v>0</v>
      </c>
      <c r="J4320" s="200"/>
      <c r="K4320" s="200" t="str" cm="1">
        <f t="array" ref="K4320">IF($C4320="","",IF(AND($C4320=Party_Statement!$C$5,$B4320&gt;=Party_Statement!$C$6,$B4320&lt;=Party_Statement!$E$6),SUMPRODUCT(($C$3:$C4320=Party_Statement!$C$5)*($B$3:$B4320&gt;=Party_Statement!$C$6)*($B$3:$B4320&lt;=Party_Statement!$E$6)),""))</f>
        <v/>
      </c>
    </row>
    <row r="4321" spans="1:11" x14ac:dyDescent="0.2">
      <c r="A4321" s="196">
        <f>Sales_Entry!A4321</f>
        <v>0</v>
      </c>
      <c r="B4321" s="197">
        <f>Sales_Entry!B4321</f>
        <v>0</v>
      </c>
      <c r="C4321" s="198">
        <f>Sales_Entry!D4321</f>
        <v>0</v>
      </c>
      <c r="D4321" s="198" t="s">
        <v>1388</v>
      </c>
      <c r="E4321" s="198">
        <f>Sales_Entry!C4321</f>
        <v>0</v>
      </c>
      <c r="F4321" s="198">
        <f>Sales_Entry!E4321</f>
        <v>0</v>
      </c>
      <c r="G4321" s="199">
        <f>N(Sales_Entry!J4321)</f>
        <v>0</v>
      </c>
      <c r="H4321" s="199">
        <v>0</v>
      </c>
      <c r="I4321" s="199">
        <f t="shared" si="67"/>
        <v>0</v>
      </c>
      <c r="J4321" s="200"/>
      <c r="K4321" s="200" t="str" cm="1">
        <f t="array" ref="K4321">IF($C4321="","",IF(AND($C4321=Party_Statement!$C$5,$B4321&gt;=Party_Statement!$C$6,$B4321&lt;=Party_Statement!$E$6),SUMPRODUCT(($C$3:$C4321=Party_Statement!$C$5)*($B$3:$B4321&gt;=Party_Statement!$C$6)*($B$3:$B4321&lt;=Party_Statement!$E$6)),""))</f>
        <v/>
      </c>
    </row>
    <row r="4322" spans="1:11" x14ac:dyDescent="0.2">
      <c r="A4322" s="196">
        <f>Sales_Entry!A4322</f>
        <v>0</v>
      </c>
      <c r="B4322" s="197">
        <f>Sales_Entry!B4322</f>
        <v>0</v>
      </c>
      <c r="C4322" s="198">
        <f>Sales_Entry!D4322</f>
        <v>0</v>
      </c>
      <c r="D4322" s="198" t="s">
        <v>1388</v>
      </c>
      <c r="E4322" s="198">
        <f>Sales_Entry!C4322</f>
        <v>0</v>
      </c>
      <c r="F4322" s="198">
        <f>Sales_Entry!E4322</f>
        <v>0</v>
      </c>
      <c r="G4322" s="199">
        <f>N(Sales_Entry!J4322)</f>
        <v>0</v>
      </c>
      <c r="H4322" s="199">
        <v>0</v>
      </c>
      <c r="I4322" s="199">
        <f t="shared" si="67"/>
        <v>0</v>
      </c>
      <c r="J4322" s="200"/>
      <c r="K4322" s="200" t="str" cm="1">
        <f t="array" ref="K4322">IF($C4322="","",IF(AND($C4322=Party_Statement!$C$5,$B4322&gt;=Party_Statement!$C$6,$B4322&lt;=Party_Statement!$E$6),SUMPRODUCT(($C$3:$C4322=Party_Statement!$C$5)*($B$3:$B4322&gt;=Party_Statement!$C$6)*($B$3:$B4322&lt;=Party_Statement!$E$6)),""))</f>
        <v/>
      </c>
    </row>
    <row r="4323" spans="1:11" x14ac:dyDescent="0.2">
      <c r="A4323" s="196">
        <f>Sales_Entry!A4323</f>
        <v>0</v>
      </c>
      <c r="B4323" s="197">
        <f>Sales_Entry!B4323</f>
        <v>0</v>
      </c>
      <c r="C4323" s="198">
        <f>Sales_Entry!D4323</f>
        <v>0</v>
      </c>
      <c r="D4323" s="198" t="s">
        <v>1388</v>
      </c>
      <c r="E4323" s="198">
        <f>Sales_Entry!C4323</f>
        <v>0</v>
      </c>
      <c r="F4323" s="198">
        <f>Sales_Entry!E4323</f>
        <v>0</v>
      </c>
      <c r="G4323" s="199">
        <f>N(Sales_Entry!J4323)</f>
        <v>0</v>
      </c>
      <c r="H4323" s="199">
        <v>0</v>
      </c>
      <c r="I4323" s="199">
        <f t="shared" si="67"/>
        <v>0</v>
      </c>
      <c r="J4323" s="200"/>
      <c r="K4323" s="200" t="str" cm="1">
        <f t="array" ref="K4323">IF($C4323="","",IF(AND($C4323=Party_Statement!$C$5,$B4323&gt;=Party_Statement!$C$6,$B4323&lt;=Party_Statement!$E$6),SUMPRODUCT(($C$3:$C4323=Party_Statement!$C$5)*($B$3:$B4323&gt;=Party_Statement!$C$6)*($B$3:$B4323&lt;=Party_Statement!$E$6)),""))</f>
        <v/>
      </c>
    </row>
    <row r="4324" spans="1:11" x14ac:dyDescent="0.2">
      <c r="A4324" s="196">
        <f>Sales_Entry!A4324</f>
        <v>0</v>
      </c>
      <c r="B4324" s="197">
        <f>Sales_Entry!B4324</f>
        <v>0</v>
      </c>
      <c r="C4324" s="198">
        <f>Sales_Entry!D4324</f>
        <v>0</v>
      </c>
      <c r="D4324" s="198" t="s">
        <v>1388</v>
      </c>
      <c r="E4324" s="198">
        <f>Sales_Entry!C4324</f>
        <v>0</v>
      </c>
      <c r="F4324" s="198">
        <f>Sales_Entry!E4324</f>
        <v>0</v>
      </c>
      <c r="G4324" s="199">
        <f>N(Sales_Entry!J4324)</f>
        <v>0</v>
      </c>
      <c r="H4324" s="199">
        <v>0</v>
      </c>
      <c r="I4324" s="199">
        <f t="shared" si="67"/>
        <v>0</v>
      </c>
      <c r="J4324" s="200"/>
      <c r="K4324" s="200" t="str" cm="1">
        <f t="array" ref="K4324">IF($C4324="","",IF(AND($C4324=Party_Statement!$C$5,$B4324&gt;=Party_Statement!$C$6,$B4324&lt;=Party_Statement!$E$6),SUMPRODUCT(($C$3:$C4324=Party_Statement!$C$5)*($B$3:$B4324&gt;=Party_Statement!$C$6)*($B$3:$B4324&lt;=Party_Statement!$E$6)),""))</f>
        <v/>
      </c>
    </row>
    <row r="4325" spans="1:11" x14ac:dyDescent="0.2">
      <c r="A4325" s="196">
        <f>Sales_Entry!A4325</f>
        <v>0</v>
      </c>
      <c r="B4325" s="197">
        <f>Sales_Entry!B4325</f>
        <v>0</v>
      </c>
      <c r="C4325" s="198">
        <f>Sales_Entry!D4325</f>
        <v>0</v>
      </c>
      <c r="D4325" s="198" t="s">
        <v>1388</v>
      </c>
      <c r="E4325" s="198">
        <f>Sales_Entry!C4325</f>
        <v>0</v>
      </c>
      <c r="F4325" s="198">
        <f>Sales_Entry!E4325</f>
        <v>0</v>
      </c>
      <c r="G4325" s="199">
        <f>N(Sales_Entry!J4325)</f>
        <v>0</v>
      </c>
      <c r="H4325" s="199">
        <v>0</v>
      </c>
      <c r="I4325" s="199">
        <f t="shared" si="67"/>
        <v>0</v>
      </c>
      <c r="J4325" s="200"/>
      <c r="K4325" s="200" t="str" cm="1">
        <f t="array" ref="K4325">IF($C4325="","",IF(AND($C4325=Party_Statement!$C$5,$B4325&gt;=Party_Statement!$C$6,$B4325&lt;=Party_Statement!$E$6),SUMPRODUCT(($C$3:$C4325=Party_Statement!$C$5)*($B$3:$B4325&gt;=Party_Statement!$C$6)*($B$3:$B4325&lt;=Party_Statement!$E$6)),""))</f>
        <v/>
      </c>
    </row>
    <row r="4326" spans="1:11" x14ac:dyDescent="0.2">
      <c r="A4326" s="196">
        <f>Sales_Entry!A4326</f>
        <v>0</v>
      </c>
      <c r="B4326" s="197">
        <f>Sales_Entry!B4326</f>
        <v>0</v>
      </c>
      <c r="C4326" s="198">
        <f>Sales_Entry!D4326</f>
        <v>0</v>
      </c>
      <c r="D4326" s="198" t="s">
        <v>1388</v>
      </c>
      <c r="E4326" s="198">
        <f>Sales_Entry!C4326</f>
        <v>0</v>
      </c>
      <c r="F4326" s="198">
        <f>Sales_Entry!E4326</f>
        <v>0</v>
      </c>
      <c r="G4326" s="199">
        <f>N(Sales_Entry!J4326)</f>
        <v>0</v>
      </c>
      <c r="H4326" s="199">
        <v>0</v>
      </c>
      <c r="I4326" s="199">
        <f t="shared" si="67"/>
        <v>0</v>
      </c>
      <c r="J4326" s="200"/>
      <c r="K4326" s="200" t="str" cm="1">
        <f t="array" ref="K4326">IF($C4326="","",IF(AND($C4326=Party_Statement!$C$5,$B4326&gt;=Party_Statement!$C$6,$B4326&lt;=Party_Statement!$E$6),SUMPRODUCT(($C$3:$C4326=Party_Statement!$C$5)*($B$3:$B4326&gt;=Party_Statement!$C$6)*($B$3:$B4326&lt;=Party_Statement!$E$6)),""))</f>
        <v/>
      </c>
    </row>
    <row r="4327" spans="1:11" x14ac:dyDescent="0.2">
      <c r="A4327" s="196">
        <f>Sales_Entry!A4327</f>
        <v>0</v>
      </c>
      <c r="B4327" s="197">
        <f>Sales_Entry!B4327</f>
        <v>0</v>
      </c>
      <c r="C4327" s="198">
        <f>Sales_Entry!D4327</f>
        <v>0</v>
      </c>
      <c r="D4327" s="198" t="s">
        <v>1388</v>
      </c>
      <c r="E4327" s="198">
        <f>Sales_Entry!C4327</f>
        <v>0</v>
      </c>
      <c r="F4327" s="198">
        <f>Sales_Entry!E4327</f>
        <v>0</v>
      </c>
      <c r="G4327" s="199">
        <f>N(Sales_Entry!J4327)</f>
        <v>0</v>
      </c>
      <c r="H4327" s="199">
        <v>0</v>
      </c>
      <c r="I4327" s="199">
        <f t="shared" si="67"/>
        <v>0</v>
      </c>
      <c r="J4327" s="200"/>
      <c r="K4327" s="200" t="str" cm="1">
        <f t="array" ref="K4327">IF($C4327="","",IF(AND($C4327=Party_Statement!$C$5,$B4327&gt;=Party_Statement!$C$6,$B4327&lt;=Party_Statement!$E$6),SUMPRODUCT(($C$3:$C4327=Party_Statement!$C$5)*($B$3:$B4327&gt;=Party_Statement!$C$6)*($B$3:$B4327&lt;=Party_Statement!$E$6)),""))</f>
        <v/>
      </c>
    </row>
    <row r="4328" spans="1:11" x14ac:dyDescent="0.2">
      <c r="A4328" s="196">
        <f>Sales_Entry!A4328</f>
        <v>0</v>
      </c>
      <c r="B4328" s="197">
        <f>Sales_Entry!B4328</f>
        <v>0</v>
      </c>
      <c r="C4328" s="198">
        <f>Sales_Entry!D4328</f>
        <v>0</v>
      </c>
      <c r="D4328" s="198" t="s">
        <v>1388</v>
      </c>
      <c r="E4328" s="198">
        <f>Sales_Entry!C4328</f>
        <v>0</v>
      </c>
      <c r="F4328" s="198">
        <f>Sales_Entry!E4328</f>
        <v>0</v>
      </c>
      <c r="G4328" s="199">
        <f>N(Sales_Entry!J4328)</f>
        <v>0</v>
      </c>
      <c r="H4328" s="199">
        <v>0</v>
      </c>
      <c r="I4328" s="199">
        <f t="shared" si="67"/>
        <v>0</v>
      </c>
      <c r="J4328" s="200"/>
      <c r="K4328" s="200" t="str" cm="1">
        <f t="array" ref="K4328">IF($C4328="","",IF(AND($C4328=Party_Statement!$C$5,$B4328&gt;=Party_Statement!$C$6,$B4328&lt;=Party_Statement!$E$6),SUMPRODUCT(($C$3:$C4328=Party_Statement!$C$5)*($B$3:$B4328&gt;=Party_Statement!$C$6)*($B$3:$B4328&lt;=Party_Statement!$E$6)),""))</f>
        <v/>
      </c>
    </row>
    <row r="4329" spans="1:11" x14ac:dyDescent="0.2">
      <c r="A4329" s="196">
        <f>Sales_Entry!A4329</f>
        <v>0</v>
      </c>
      <c r="B4329" s="197">
        <f>Sales_Entry!B4329</f>
        <v>0</v>
      </c>
      <c r="C4329" s="198">
        <f>Sales_Entry!D4329</f>
        <v>0</v>
      </c>
      <c r="D4329" s="198" t="s">
        <v>1388</v>
      </c>
      <c r="E4329" s="198">
        <f>Sales_Entry!C4329</f>
        <v>0</v>
      </c>
      <c r="F4329" s="198">
        <f>Sales_Entry!E4329</f>
        <v>0</v>
      </c>
      <c r="G4329" s="199">
        <f>N(Sales_Entry!J4329)</f>
        <v>0</v>
      </c>
      <c r="H4329" s="199">
        <v>0</v>
      </c>
      <c r="I4329" s="199">
        <f t="shared" si="67"/>
        <v>0</v>
      </c>
      <c r="J4329" s="200"/>
      <c r="K4329" s="200" t="str" cm="1">
        <f t="array" ref="K4329">IF($C4329="","",IF(AND($C4329=Party_Statement!$C$5,$B4329&gt;=Party_Statement!$C$6,$B4329&lt;=Party_Statement!$E$6),SUMPRODUCT(($C$3:$C4329=Party_Statement!$C$5)*($B$3:$B4329&gt;=Party_Statement!$C$6)*($B$3:$B4329&lt;=Party_Statement!$E$6)),""))</f>
        <v/>
      </c>
    </row>
    <row r="4330" spans="1:11" x14ac:dyDescent="0.2">
      <c r="A4330" s="196">
        <f>Sales_Entry!A4330</f>
        <v>0</v>
      </c>
      <c r="B4330" s="197">
        <f>Sales_Entry!B4330</f>
        <v>0</v>
      </c>
      <c r="C4330" s="198">
        <f>Sales_Entry!D4330</f>
        <v>0</v>
      </c>
      <c r="D4330" s="198" t="s">
        <v>1388</v>
      </c>
      <c r="E4330" s="198">
        <f>Sales_Entry!C4330</f>
        <v>0</v>
      </c>
      <c r="F4330" s="198">
        <f>Sales_Entry!E4330</f>
        <v>0</v>
      </c>
      <c r="G4330" s="199">
        <f>N(Sales_Entry!J4330)</f>
        <v>0</v>
      </c>
      <c r="H4330" s="199">
        <v>0</v>
      </c>
      <c r="I4330" s="199">
        <f t="shared" si="67"/>
        <v>0</v>
      </c>
      <c r="J4330" s="200"/>
      <c r="K4330" s="200" t="str" cm="1">
        <f t="array" ref="K4330">IF($C4330="","",IF(AND($C4330=Party_Statement!$C$5,$B4330&gt;=Party_Statement!$C$6,$B4330&lt;=Party_Statement!$E$6),SUMPRODUCT(($C$3:$C4330=Party_Statement!$C$5)*($B$3:$B4330&gt;=Party_Statement!$C$6)*($B$3:$B4330&lt;=Party_Statement!$E$6)),""))</f>
        <v/>
      </c>
    </row>
    <row r="4331" spans="1:11" x14ac:dyDescent="0.2">
      <c r="A4331" s="196">
        <f>Sales_Entry!A4331</f>
        <v>0</v>
      </c>
      <c r="B4331" s="197">
        <f>Sales_Entry!B4331</f>
        <v>0</v>
      </c>
      <c r="C4331" s="198">
        <f>Sales_Entry!D4331</f>
        <v>0</v>
      </c>
      <c r="D4331" s="198" t="s">
        <v>1388</v>
      </c>
      <c r="E4331" s="198">
        <f>Sales_Entry!C4331</f>
        <v>0</v>
      </c>
      <c r="F4331" s="198">
        <f>Sales_Entry!E4331</f>
        <v>0</v>
      </c>
      <c r="G4331" s="199">
        <f>N(Sales_Entry!J4331)</f>
        <v>0</v>
      </c>
      <c r="H4331" s="199">
        <v>0</v>
      </c>
      <c r="I4331" s="199">
        <f t="shared" si="67"/>
        <v>0</v>
      </c>
      <c r="J4331" s="200"/>
      <c r="K4331" s="200" t="str" cm="1">
        <f t="array" ref="K4331">IF($C4331="","",IF(AND($C4331=Party_Statement!$C$5,$B4331&gt;=Party_Statement!$C$6,$B4331&lt;=Party_Statement!$E$6),SUMPRODUCT(($C$3:$C4331=Party_Statement!$C$5)*($B$3:$B4331&gt;=Party_Statement!$C$6)*($B$3:$B4331&lt;=Party_Statement!$E$6)),""))</f>
        <v/>
      </c>
    </row>
    <row r="4332" spans="1:11" x14ac:dyDescent="0.2">
      <c r="A4332" s="196">
        <f>Sales_Entry!A4332</f>
        <v>0</v>
      </c>
      <c r="B4332" s="197">
        <f>Sales_Entry!B4332</f>
        <v>0</v>
      </c>
      <c r="C4332" s="198">
        <f>Sales_Entry!D4332</f>
        <v>0</v>
      </c>
      <c r="D4332" s="198" t="s">
        <v>1388</v>
      </c>
      <c r="E4332" s="198">
        <f>Sales_Entry!C4332</f>
        <v>0</v>
      </c>
      <c r="F4332" s="198">
        <f>Sales_Entry!E4332</f>
        <v>0</v>
      </c>
      <c r="G4332" s="199">
        <f>N(Sales_Entry!J4332)</f>
        <v>0</v>
      </c>
      <c r="H4332" s="199">
        <v>0</v>
      </c>
      <c r="I4332" s="199">
        <f t="shared" si="67"/>
        <v>0</v>
      </c>
      <c r="J4332" s="200"/>
      <c r="K4332" s="200" t="str" cm="1">
        <f t="array" ref="K4332">IF($C4332="","",IF(AND($C4332=Party_Statement!$C$5,$B4332&gt;=Party_Statement!$C$6,$B4332&lt;=Party_Statement!$E$6),SUMPRODUCT(($C$3:$C4332=Party_Statement!$C$5)*($B$3:$B4332&gt;=Party_Statement!$C$6)*($B$3:$B4332&lt;=Party_Statement!$E$6)),""))</f>
        <v/>
      </c>
    </row>
    <row r="4333" spans="1:11" x14ac:dyDescent="0.2">
      <c r="A4333" s="196">
        <f>Sales_Entry!A4333</f>
        <v>0</v>
      </c>
      <c r="B4333" s="197">
        <f>Sales_Entry!B4333</f>
        <v>0</v>
      </c>
      <c r="C4333" s="198">
        <f>Sales_Entry!D4333</f>
        <v>0</v>
      </c>
      <c r="D4333" s="198" t="s">
        <v>1388</v>
      </c>
      <c r="E4333" s="198">
        <f>Sales_Entry!C4333</f>
        <v>0</v>
      </c>
      <c r="F4333" s="198">
        <f>Sales_Entry!E4333</f>
        <v>0</v>
      </c>
      <c r="G4333" s="199">
        <f>N(Sales_Entry!J4333)</f>
        <v>0</v>
      </c>
      <c r="H4333" s="199">
        <v>0</v>
      </c>
      <c r="I4333" s="199">
        <f t="shared" si="67"/>
        <v>0</v>
      </c>
      <c r="J4333" s="200"/>
      <c r="K4333" s="200" t="str" cm="1">
        <f t="array" ref="K4333">IF($C4333="","",IF(AND($C4333=Party_Statement!$C$5,$B4333&gt;=Party_Statement!$C$6,$B4333&lt;=Party_Statement!$E$6),SUMPRODUCT(($C$3:$C4333=Party_Statement!$C$5)*($B$3:$B4333&gt;=Party_Statement!$C$6)*($B$3:$B4333&lt;=Party_Statement!$E$6)),""))</f>
        <v/>
      </c>
    </row>
    <row r="4334" spans="1:11" x14ac:dyDescent="0.2">
      <c r="A4334" s="196">
        <f>Sales_Entry!A4334</f>
        <v>0</v>
      </c>
      <c r="B4334" s="197">
        <f>Sales_Entry!B4334</f>
        <v>0</v>
      </c>
      <c r="C4334" s="198">
        <f>Sales_Entry!D4334</f>
        <v>0</v>
      </c>
      <c r="D4334" s="198" t="s">
        <v>1388</v>
      </c>
      <c r="E4334" s="198">
        <f>Sales_Entry!C4334</f>
        <v>0</v>
      </c>
      <c r="F4334" s="198">
        <f>Sales_Entry!E4334</f>
        <v>0</v>
      </c>
      <c r="G4334" s="199">
        <f>N(Sales_Entry!J4334)</f>
        <v>0</v>
      </c>
      <c r="H4334" s="199">
        <v>0</v>
      </c>
      <c r="I4334" s="199">
        <f t="shared" si="67"/>
        <v>0</v>
      </c>
      <c r="J4334" s="200"/>
      <c r="K4334" s="200" t="str" cm="1">
        <f t="array" ref="K4334">IF($C4334="","",IF(AND($C4334=Party_Statement!$C$5,$B4334&gt;=Party_Statement!$C$6,$B4334&lt;=Party_Statement!$E$6),SUMPRODUCT(($C$3:$C4334=Party_Statement!$C$5)*($B$3:$B4334&gt;=Party_Statement!$C$6)*($B$3:$B4334&lt;=Party_Statement!$E$6)),""))</f>
        <v/>
      </c>
    </row>
    <row r="4335" spans="1:11" x14ac:dyDescent="0.2">
      <c r="A4335" s="196">
        <f>Sales_Entry!A4335</f>
        <v>0</v>
      </c>
      <c r="B4335" s="197">
        <f>Sales_Entry!B4335</f>
        <v>0</v>
      </c>
      <c r="C4335" s="198">
        <f>Sales_Entry!D4335</f>
        <v>0</v>
      </c>
      <c r="D4335" s="198" t="s">
        <v>1388</v>
      </c>
      <c r="E4335" s="198">
        <f>Sales_Entry!C4335</f>
        <v>0</v>
      </c>
      <c r="F4335" s="198">
        <f>Sales_Entry!E4335</f>
        <v>0</v>
      </c>
      <c r="G4335" s="199">
        <f>N(Sales_Entry!J4335)</f>
        <v>0</v>
      </c>
      <c r="H4335" s="199">
        <v>0</v>
      </c>
      <c r="I4335" s="199">
        <f t="shared" si="67"/>
        <v>0</v>
      </c>
      <c r="J4335" s="200"/>
      <c r="K4335" s="200" t="str" cm="1">
        <f t="array" ref="K4335">IF($C4335="","",IF(AND($C4335=Party_Statement!$C$5,$B4335&gt;=Party_Statement!$C$6,$B4335&lt;=Party_Statement!$E$6),SUMPRODUCT(($C$3:$C4335=Party_Statement!$C$5)*($B$3:$B4335&gt;=Party_Statement!$C$6)*($B$3:$B4335&lt;=Party_Statement!$E$6)),""))</f>
        <v/>
      </c>
    </row>
    <row r="4336" spans="1:11" x14ac:dyDescent="0.2">
      <c r="A4336" s="196">
        <f>Sales_Entry!A4336</f>
        <v>0</v>
      </c>
      <c r="B4336" s="197">
        <f>Sales_Entry!B4336</f>
        <v>0</v>
      </c>
      <c r="C4336" s="198">
        <f>Sales_Entry!D4336</f>
        <v>0</v>
      </c>
      <c r="D4336" s="198" t="s">
        <v>1388</v>
      </c>
      <c r="E4336" s="198">
        <f>Sales_Entry!C4336</f>
        <v>0</v>
      </c>
      <c r="F4336" s="198">
        <f>Sales_Entry!E4336</f>
        <v>0</v>
      </c>
      <c r="G4336" s="199">
        <f>N(Sales_Entry!J4336)</f>
        <v>0</v>
      </c>
      <c r="H4336" s="199">
        <v>0</v>
      </c>
      <c r="I4336" s="199">
        <f t="shared" si="67"/>
        <v>0</v>
      </c>
      <c r="J4336" s="200"/>
      <c r="K4336" s="200" t="str" cm="1">
        <f t="array" ref="K4336">IF($C4336="","",IF(AND($C4336=Party_Statement!$C$5,$B4336&gt;=Party_Statement!$C$6,$B4336&lt;=Party_Statement!$E$6),SUMPRODUCT(($C$3:$C4336=Party_Statement!$C$5)*($B$3:$B4336&gt;=Party_Statement!$C$6)*($B$3:$B4336&lt;=Party_Statement!$E$6)),""))</f>
        <v/>
      </c>
    </row>
    <row r="4337" spans="1:11" x14ac:dyDescent="0.2">
      <c r="A4337" s="196">
        <f>Sales_Entry!A4337</f>
        <v>0</v>
      </c>
      <c r="B4337" s="197">
        <f>Sales_Entry!B4337</f>
        <v>0</v>
      </c>
      <c r="C4337" s="198">
        <f>Sales_Entry!D4337</f>
        <v>0</v>
      </c>
      <c r="D4337" s="198" t="s">
        <v>1388</v>
      </c>
      <c r="E4337" s="198">
        <f>Sales_Entry!C4337</f>
        <v>0</v>
      </c>
      <c r="F4337" s="198">
        <f>Sales_Entry!E4337</f>
        <v>0</v>
      </c>
      <c r="G4337" s="199">
        <f>N(Sales_Entry!J4337)</f>
        <v>0</v>
      </c>
      <c r="H4337" s="199">
        <v>0</v>
      </c>
      <c r="I4337" s="199">
        <f t="shared" si="67"/>
        <v>0</v>
      </c>
      <c r="J4337" s="200"/>
      <c r="K4337" s="200" t="str" cm="1">
        <f t="array" ref="K4337">IF($C4337="","",IF(AND($C4337=Party_Statement!$C$5,$B4337&gt;=Party_Statement!$C$6,$B4337&lt;=Party_Statement!$E$6),SUMPRODUCT(($C$3:$C4337=Party_Statement!$C$5)*($B$3:$B4337&gt;=Party_Statement!$C$6)*($B$3:$B4337&lt;=Party_Statement!$E$6)),""))</f>
        <v/>
      </c>
    </row>
    <row r="4338" spans="1:11" x14ac:dyDescent="0.2">
      <c r="A4338" s="196">
        <f>Sales_Entry!A4338</f>
        <v>0</v>
      </c>
      <c r="B4338" s="197">
        <f>Sales_Entry!B4338</f>
        <v>0</v>
      </c>
      <c r="C4338" s="198">
        <f>Sales_Entry!D4338</f>
        <v>0</v>
      </c>
      <c r="D4338" s="198" t="s">
        <v>1388</v>
      </c>
      <c r="E4338" s="198">
        <f>Sales_Entry!C4338</f>
        <v>0</v>
      </c>
      <c r="F4338" s="198">
        <f>Sales_Entry!E4338</f>
        <v>0</v>
      </c>
      <c r="G4338" s="199">
        <f>N(Sales_Entry!J4338)</f>
        <v>0</v>
      </c>
      <c r="H4338" s="199">
        <v>0</v>
      </c>
      <c r="I4338" s="199">
        <f t="shared" si="67"/>
        <v>0</v>
      </c>
      <c r="J4338" s="200"/>
      <c r="K4338" s="200" t="str" cm="1">
        <f t="array" ref="K4338">IF($C4338="","",IF(AND($C4338=Party_Statement!$C$5,$B4338&gt;=Party_Statement!$C$6,$B4338&lt;=Party_Statement!$E$6),SUMPRODUCT(($C$3:$C4338=Party_Statement!$C$5)*($B$3:$B4338&gt;=Party_Statement!$C$6)*($B$3:$B4338&lt;=Party_Statement!$E$6)),""))</f>
        <v/>
      </c>
    </row>
    <row r="4339" spans="1:11" x14ac:dyDescent="0.2">
      <c r="A4339" s="196">
        <f>Sales_Entry!A4339</f>
        <v>0</v>
      </c>
      <c r="B4339" s="197">
        <f>Sales_Entry!B4339</f>
        <v>0</v>
      </c>
      <c r="C4339" s="198">
        <f>Sales_Entry!D4339</f>
        <v>0</v>
      </c>
      <c r="D4339" s="198" t="s">
        <v>1388</v>
      </c>
      <c r="E4339" s="198">
        <f>Sales_Entry!C4339</f>
        <v>0</v>
      </c>
      <c r="F4339" s="198">
        <f>Sales_Entry!E4339</f>
        <v>0</v>
      </c>
      <c r="G4339" s="199">
        <f>N(Sales_Entry!J4339)</f>
        <v>0</v>
      </c>
      <c r="H4339" s="199">
        <v>0</v>
      </c>
      <c r="I4339" s="199">
        <f t="shared" si="67"/>
        <v>0</v>
      </c>
      <c r="J4339" s="200"/>
      <c r="K4339" s="200" t="str" cm="1">
        <f t="array" ref="K4339">IF($C4339="","",IF(AND($C4339=Party_Statement!$C$5,$B4339&gt;=Party_Statement!$C$6,$B4339&lt;=Party_Statement!$E$6),SUMPRODUCT(($C$3:$C4339=Party_Statement!$C$5)*($B$3:$B4339&gt;=Party_Statement!$C$6)*($B$3:$B4339&lt;=Party_Statement!$E$6)),""))</f>
        <v/>
      </c>
    </row>
    <row r="4340" spans="1:11" x14ac:dyDescent="0.2">
      <c r="A4340" s="196">
        <f>Sales_Entry!A4340</f>
        <v>0</v>
      </c>
      <c r="B4340" s="197">
        <f>Sales_Entry!B4340</f>
        <v>0</v>
      </c>
      <c r="C4340" s="198">
        <f>Sales_Entry!D4340</f>
        <v>0</v>
      </c>
      <c r="D4340" s="198" t="s">
        <v>1388</v>
      </c>
      <c r="E4340" s="198">
        <f>Sales_Entry!C4340</f>
        <v>0</v>
      </c>
      <c r="F4340" s="198">
        <f>Sales_Entry!E4340</f>
        <v>0</v>
      </c>
      <c r="G4340" s="199">
        <f>N(Sales_Entry!J4340)</f>
        <v>0</v>
      </c>
      <c r="H4340" s="199">
        <v>0</v>
      </c>
      <c r="I4340" s="199">
        <f t="shared" si="67"/>
        <v>0</v>
      </c>
      <c r="J4340" s="200"/>
      <c r="K4340" s="200" t="str" cm="1">
        <f t="array" ref="K4340">IF($C4340="","",IF(AND($C4340=Party_Statement!$C$5,$B4340&gt;=Party_Statement!$C$6,$B4340&lt;=Party_Statement!$E$6),SUMPRODUCT(($C$3:$C4340=Party_Statement!$C$5)*($B$3:$B4340&gt;=Party_Statement!$C$6)*($B$3:$B4340&lt;=Party_Statement!$E$6)),""))</f>
        <v/>
      </c>
    </row>
    <row r="4341" spans="1:11" x14ac:dyDescent="0.2">
      <c r="A4341" s="196">
        <f>Sales_Entry!A4341</f>
        <v>0</v>
      </c>
      <c r="B4341" s="197">
        <f>Sales_Entry!B4341</f>
        <v>0</v>
      </c>
      <c r="C4341" s="198">
        <f>Sales_Entry!D4341</f>
        <v>0</v>
      </c>
      <c r="D4341" s="198" t="s">
        <v>1388</v>
      </c>
      <c r="E4341" s="198">
        <f>Sales_Entry!C4341</f>
        <v>0</v>
      </c>
      <c r="F4341" s="198">
        <f>Sales_Entry!E4341</f>
        <v>0</v>
      </c>
      <c r="G4341" s="199">
        <f>N(Sales_Entry!J4341)</f>
        <v>0</v>
      </c>
      <c r="H4341" s="199">
        <v>0</v>
      </c>
      <c r="I4341" s="199">
        <f t="shared" si="67"/>
        <v>0</v>
      </c>
      <c r="J4341" s="200"/>
      <c r="K4341" s="200" t="str" cm="1">
        <f t="array" ref="K4341">IF($C4341="","",IF(AND($C4341=Party_Statement!$C$5,$B4341&gt;=Party_Statement!$C$6,$B4341&lt;=Party_Statement!$E$6),SUMPRODUCT(($C$3:$C4341=Party_Statement!$C$5)*($B$3:$B4341&gt;=Party_Statement!$C$6)*($B$3:$B4341&lt;=Party_Statement!$E$6)),""))</f>
        <v/>
      </c>
    </row>
    <row r="4342" spans="1:11" x14ac:dyDescent="0.2">
      <c r="A4342" s="196">
        <f>Sales_Entry!A4342</f>
        <v>0</v>
      </c>
      <c r="B4342" s="197">
        <f>Sales_Entry!B4342</f>
        <v>0</v>
      </c>
      <c r="C4342" s="198">
        <f>Sales_Entry!D4342</f>
        <v>0</v>
      </c>
      <c r="D4342" s="198" t="s">
        <v>1388</v>
      </c>
      <c r="E4342" s="198">
        <f>Sales_Entry!C4342</f>
        <v>0</v>
      </c>
      <c r="F4342" s="198">
        <f>Sales_Entry!E4342</f>
        <v>0</v>
      </c>
      <c r="G4342" s="199">
        <f>N(Sales_Entry!J4342)</f>
        <v>0</v>
      </c>
      <c r="H4342" s="199">
        <v>0</v>
      </c>
      <c r="I4342" s="199">
        <f t="shared" si="67"/>
        <v>0</v>
      </c>
      <c r="J4342" s="200"/>
      <c r="K4342" s="200" t="str" cm="1">
        <f t="array" ref="K4342">IF($C4342="","",IF(AND($C4342=Party_Statement!$C$5,$B4342&gt;=Party_Statement!$C$6,$B4342&lt;=Party_Statement!$E$6),SUMPRODUCT(($C$3:$C4342=Party_Statement!$C$5)*($B$3:$B4342&gt;=Party_Statement!$C$6)*($B$3:$B4342&lt;=Party_Statement!$E$6)),""))</f>
        <v/>
      </c>
    </row>
    <row r="4343" spans="1:11" x14ac:dyDescent="0.2">
      <c r="A4343" s="196">
        <f>Sales_Entry!A4343</f>
        <v>0</v>
      </c>
      <c r="B4343" s="197">
        <f>Sales_Entry!B4343</f>
        <v>0</v>
      </c>
      <c r="C4343" s="198">
        <f>Sales_Entry!D4343</f>
        <v>0</v>
      </c>
      <c r="D4343" s="198" t="s">
        <v>1388</v>
      </c>
      <c r="E4343" s="198">
        <f>Sales_Entry!C4343</f>
        <v>0</v>
      </c>
      <c r="F4343" s="198">
        <f>Sales_Entry!E4343</f>
        <v>0</v>
      </c>
      <c r="G4343" s="199">
        <f>N(Sales_Entry!J4343)</f>
        <v>0</v>
      </c>
      <c r="H4343" s="199">
        <v>0</v>
      </c>
      <c r="I4343" s="199">
        <f t="shared" si="67"/>
        <v>0</v>
      </c>
      <c r="J4343" s="200"/>
      <c r="K4343" s="200" t="str" cm="1">
        <f t="array" ref="K4343">IF($C4343="","",IF(AND($C4343=Party_Statement!$C$5,$B4343&gt;=Party_Statement!$C$6,$B4343&lt;=Party_Statement!$E$6),SUMPRODUCT(($C$3:$C4343=Party_Statement!$C$5)*($B$3:$B4343&gt;=Party_Statement!$C$6)*($B$3:$B4343&lt;=Party_Statement!$E$6)),""))</f>
        <v/>
      </c>
    </row>
    <row r="4344" spans="1:11" x14ac:dyDescent="0.2">
      <c r="A4344" s="196">
        <f>Sales_Entry!A4344</f>
        <v>0</v>
      </c>
      <c r="B4344" s="197">
        <f>Sales_Entry!B4344</f>
        <v>0</v>
      </c>
      <c r="C4344" s="198">
        <f>Sales_Entry!D4344</f>
        <v>0</v>
      </c>
      <c r="D4344" s="198" t="s">
        <v>1388</v>
      </c>
      <c r="E4344" s="198">
        <f>Sales_Entry!C4344</f>
        <v>0</v>
      </c>
      <c r="F4344" s="198">
        <f>Sales_Entry!E4344</f>
        <v>0</v>
      </c>
      <c r="G4344" s="199">
        <f>N(Sales_Entry!J4344)</f>
        <v>0</v>
      </c>
      <c r="H4344" s="199">
        <v>0</v>
      </c>
      <c r="I4344" s="199">
        <f t="shared" si="67"/>
        <v>0</v>
      </c>
      <c r="J4344" s="200"/>
      <c r="K4344" s="200" t="str" cm="1">
        <f t="array" ref="K4344">IF($C4344="","",IF(AND($C4344=Party_Statement!$C$5,$B4344&gt;=Party_Statement!$C$6,$B4344&lt;=Party_Statement!$E$6),SUMPRODUCT(($C$3:$C4344=Party_Statement!$C$5)*($B$3:$B4344&gt;=Party_Statement!$C$6)*($B$3:$B4344&lt;=Party_Statement!$E$6)),""))</f>
        <v/>
      </c>
    </row>
    <row r="4345" spans="1:11" x14ac:dyDescent="0.2">
      <c r="A4345" s="196">
        <f>Sales_Entry!A4345</f>
        <v>0</v>
      </c>
      <c r="B4345" s="197">
        <f>Sales_Entry!B4345</f>
        <v>0</v>
      </c>
      <c r="C4345" s="198">
        <f>Sales_Entry!D4345</f>
        <v>0</v>
      </c>
      <c r="D4345" s="198" t="s">
        <v>1388</v>
      </c>
      <c r="E4345" s="198">
        <f>Sales_Entry!C4345</f>
        <v>0</v>
      </c>
      <c r="F4345" s="198">
        <f>Sales_Entry!E4345</f>
        <v>0</v>
      </c>
      <c r="G4345" s="199">
        <f>N(Sales_Entry!J4345)</f>
        <v>0</v>
      </c>
      <c r="H4345" s="199">
        <v>0</v>
      </c>
      <c r="I4345" s="199">
        <f t="shared" si="67"/>
        <v>0</v>
      </c>
      <c r="J4345" s="200"/>
      <c r="K4345" s="200" t="str" cm="1">
        <f t="array" ref="K4345">IF($C4345="","",IF(AND($C4345=Party_Statement!$C$5,$B4345&gt;=Party_Statement!$C$6,$B4345&lt;=Party_Statement!$E$6),SUMPRODUCT(($C$3:$C4345=Party_Statement!$C$5)*($B$3:$B4345&gt;=Party_Statement!$C$6)*($B$3:$B4345&lt;=Party_Statement!$E$6)),""))</f>
        <v/>
      </c>
    </row>
    <row r="4346" spans="1:11" x14ac:dyDescent="0.2">
      <c r="A4346" s="196">
        <f>Sales_Entry!A4346</f>
        <v>0</v>
      </c>
      <c r="B4346" s="197">
        <f>Sales_Entry!B4346</f>
        <v>0</v>
      </c>
      <c r="C4346" s="198">
        <f>Sales_Entry!D4346</f>
        <v>0</v>
      </c>
      <c r="D4346" s="198" t="s">
        <v>1388</v>
      </c>
      <c r="E4346" s="198">
        <f>Sales_Entry!C4346</f>
        <v>0</v>
      </c>
      <c r="F4346" s="198">
        <f>Sales_Entry!E4346</f>
        <v>0</v>
      </c>
      <c r="G4346" s="199">
        <f>N(Sales_Entry!J4346)</f>
        <v>0</v>
      </c>
      <c r="H4346" s="199">
        <v>0</v>
      </c>
      <c r="I4346" s="199">
        <f t="shared" si="67"/>
        <v>0</v>
      </c>
      <c r="J4346" s="200"/>
      <c r="K4346" s="200" t="str" cm="1">
        <f t="array" ref="K4346">IF($C4346="","",IF(AND($C4346=Party_Statement!$C$5,$B4346&gt;=Party_Statement!$C$6,$B4346&lt;=Party_Statement!$E$6),SUMPRODUCT(($C$3:$C4346=Party_Statement!$C$5)*($B$3:$B4346&gt;=Party_Statement!$C$6)*($B$3:$B4346&lt;=Party_Statement!$E$6)),""))</f>
        <v/>
      </c>
    </row>
    <row r="4347" spans="1:11" x14ac:dyDescent="0.2">
      <c r="A4347" s="196">
        <f>Sales_Entry!A4347</f>
        <v>0</v>
      </c>
      <c r="B4347" s="197">
        <f>Sales_Entry!B4347</f>
        <v>0</v>
      </c>
      <c r="C4347" s="198">
        <f>Sales_Entry!D4347</f>
        <v>0</v>
      </c>
      <c r="D4347" s="198" t="s">
        <v>1388</v>
      </c>
      <c r="E4347" s="198">
        <f>Sales_Entry!C4347</f>
        <v>0</v>
      </c>
      <c r="F4347" s="198">
        <f>Sales_Entry!E4347</f>
        <v>0</v>
      </c>
      <c r="G4347" s="199">
        <f>N(Sales_Entry!J4347)</f>
        <v>0</v>
      </c>
      <c r="H4347" s="199">
        <v>0</v>
      </c>
      <c r="I4347" s="199">
        <f t="shared" si="67"/>
        <v>0</v>
      </c>
      <c r="J4347" s="200"/>
      <c r="K4347" s="200" t="str" cm="1">
        <f t="array" ref="K4347">IF($C4347="","",IF(AND($C4347=Party_Statement!$C$5,$B4347&gt;=Party_Statement!$C$6,$B4347&lt;=Party_Statement!$E$6),SUMPRODUCT(($C$3:$C4347=Party_Statement!$C$5)*($B$3:$B4347&gt;=Party_Statement!$C$6)*($B$3:$B4347&lt;=Party_Statement!$E$6)),""))</f>
        <v/>
      </c>
    </row>
    <row r="4348" spans="1:11" x14ac:dyDescent="0.2">
      <c r="A4348" s="196">
        <f>Sales_Entry!A4348</f>
        <v>0</v>
      </c>
      <c r="B4348" s="197">
        <f>Sales_Entry!B4348</f>
        <v>0</v>
      </c>
      <c r="C4348" s="198">
        <f>Sales_Entry!D4348</f>
        <v>0</v>
      </c>
      <c r="D4348" s="198" t="s">
        <v>1388</v>
      </c>
      <c r="E4348" s="198">
        <f>Sales_Entry!C4348</f>
        <v>0</v>
      </c>
      <c r="F4348" s="198">
        <f>Sales_Entry!E4348</f>
        <v>0</v>
      </c>
      <c r="G4348" s="199">
        <f>N(Sales_Entry!J4348)</f>
        <v>0</v>
      </c>
      <c r="H4348" s="199">
        <v>0</v>
      </c>
      <c r="I4348" s="199">
        <f t="shared" si="67"/>
        <v>0</v>
      </c>
      <c r="J4348" s="200"/>
      <c r="K4348" s="200" t="str" cm="1">
        <f t="array" ref="K4348">IF($C4348="","",IF(AND($C4348=Party_Statement!$C$5,$B4348&gt;=Party_Statement!$C$6,$B4348&lt;=Party_Statement!$E$6),SUMPRODUCT(($C$3:$C4348=Party_Statement!$C$5)*($B$3:$B4348&gt;=Party_Statement!$C$6)*($B$3:$B4348&lt;=Party_Statement!$E$6)),""))</f>
        <v/>
      </c>
    </row>
    <row r="4349" spans="1:11" x14ac:dyDescent="0.2">
      <c r="A4349" s="196">
        <f>Sales_Entry!A4349</f>
        <v>0</v>
      </c>
      <c r="B4349" s="197">
        <f>Sales_Entry!B4349</f>
        <v>0</v>
      </c>
      <c r="C4349" s="198">
        <f>Sales_Entry!D4349</f>
        <v>0</v>
      </c>
      <c r="D4349" s="198" t="s">
        <v>1388</v>
      </c>
      <c r="E4349" s="198">
        <f>Sales_Entry!C4349</f>
        <v>0</v>
      </c>
      <c r="F4349" s="198">
        <f>Sales_Entry!E4349</f>
        <v>0</v>
      </c>
      <c r="G4349" s="199">
        <f>N(Sales_Entry!J4349)</f>
        <v>0</v>
      </c>
      <c r="H4349" s="199">
        <v>0</v>
      </c>
      <c r="I4349" s="199">
        <f t="shared" si="67"/>
        <v>0</v>
      </c>
      <c r="J4349" s="200"/>
      <c r="K4349" s="200" t="str" cm="1">
        <f t="array" ref="K4349">IF($C4349="","",IF(AND($C4349=Party_Statement!$C$5,$B4349&gt;=Party_Statement!$C$6,$B4349&lt;=Party_Statement!$E$6),SUMPRODUCT(($C$3:$C4349=Party_Statement!$C$5)*($B$3:$B4349&gt;=Party_Statement!$C$6)*($B$3:$B4349&lt;=Party_Statement!$E$6)),""))</f>
        <v/>
      </c>
    </row>
    <row r="4350" spans="1:11" x14ac:dyDescent="0.2">
      <c r="A4350" s="196">
        <f>Sales_Entry!A4350</f>
        <v>0</v>
      </c>
      <c r="B4350" s="197">
        <f>Sales_Entry!B4350</f>
        <v>0</v>
      </c>
      <c r="C4350" s="198">
        <f>Sales_Entry!D4350</f>
        <v>0</v>
      </c>
      <c r="D4350" s="198" t="s">
        <v>1388</v>
      </c>
      <c r="E4350" s="198">
        <f>Sales_Entry!C4350</f>
        <v>0</v>
      </c>
      <c r="F4350" s="198">
        <f>Sales_Entry!E4350</f>
        <v>0</v>
      </c>
      <c r="G4350" s="199">
        <f>N(Sales_Entry!J4350)</f>
        <v>0</v>
      </c>
      <c r="H4350" s="199">
        <v>0</v>
      </c>
      <c r="I4350" s="199">
        <f t="shared" si="67"/>
        <v>0</v>
      </c>
      <c r="J4350" s="200"/>
      <c r="K4350" s="200" t="str" cm="1">
        <f t="array" ref="K4350">IF($C4350="","",IF(AND($C4350=Party_Statement!$C$5,$B4350&gt;=Party_Statement!$C$6,$B4350&lt;=Party_Statement!$E$6),SUMPRODUCT(($C$3:$C4350=Party_Statement!$C$5)*($B$3:$B4350&gt;=Party_Statement!$C$6)*($B$3:$B4350&lt;=Party_Statement!$E$6)),""))</f>
        <v/>
      </c>
    </row>
    <row r="4351" spans="1:11" x14ac:dyDescent="0.2">
      <c r="A4351" s="196">
        <f>Sales_Entry!A4351</f>
        <v>0</v>
      </c>
      <c r="B4351" s="197">
        <f>Sales_Entry!B4351</f>
        <v>0</v>
      </c>
      <c r="C4351" s="198">
        <f>Sales_Entry!D4351</f>
        <v>0</v>
      </c>
      <c r="D4351" s="198" t="s">
        <v>1388</v>
      </c>
      <c r="E4351" s="198">
        <f>Sales_Entry!C4351</f>
        <v>0</v>
      </c>
      <c r="F4351" s="198">
        <f>Sales_Entry!E4351</f>
        <v>0</v>
      </c>
      <c r="G4351" s="199">
        <f>N(Sales_Entry!J4351)</f>
        <v>0</v>
      </c>
      <c r="H4351" s="199">
        <v>0</v>
      </c>
      <c r="I4351" s="199">
        <f t="shared" si="67"/>
        <v>0</v>
      </c>
      <c r="J4351" s="200"/>
      <c r="K4351" s="200" t="str" cm="1">
        <f t="array" ref="K4351">IF($C4351="","",IF(AND($C4351=Party_Statement!$C$5,$B4351&gt;=Party_Statement!$C$6,$B4351&lt;=Party_Statement!$E$6),SUMPRODUCT(($C$3:$C4351=Party_Statement!$C$5)*($B$3:$B4351&gt;=Party_Statement!$C$6)*($B$3:$B4351&lt;=Party_Statement!$E$6)),""))</f>
        <v/>
      </c>
    </row>
    <row r="4352" spans="1:11" x14ac:dyDescent="0.2">
      <c r="A4352" s="196">
        <f>Sales_Entry!A4352</f>
        <v>0</v>
      </c>
      <c r="B4352" s="197">
        <f>Sales_Entry!B4352</f>
        <v>0</v>
      </c>
      <c r="C4352" s="198">
        <f>Sales_Entry!D4352</f>
        <v>0</v>
      </c>
      <c r="D4352" s="198" t="s">
        <v>1388</v>
      </c>
      <c r="E4352" s="198">
        <f>Sales_Entry!C4352</f>
        <v>0</v>
      </c>
      <c r="F4352" s="198">
        <f>Sales_Entry!E4352</f>
        <v>0</v>
      </c>
      <c r="G4352" s="199">
        <f>N(Sales_Entry!J4352)</f>
        <v>0</v>
      </c>
      <c r="H4352" s="199">
        <v>0</v>
      </c>
      <c r="I4352" s="199">
        <f t="shared" si="67"/>
        <v>0</v>
      </c>
      <c r="J4352" s="200"/>
      <c r="K4352" s="200" t="str" cm="1">
        <f t="array" ref="K4352">IF($C4352="","",IF(AND($C4352=Party_Statement!$C$5,$B4352&gt;=Party_Statement!$C$6,$B4352&lt;=Party_Statement!$E$6),SUMPRODUCT(($C$3:$C4352=Party_Statement!$C$5)*($B$3:$B4352&gt;=Party_Statement!$C$6)*($B$3:$B4352&lt;=Party_Statement!$E$6)),""))</f>
        <v/>
      </c>
    </row>
    <row r="4353" spans="1:11" x14ac:dyDescent="0.2">
      <c r="A4353" s="196">
        <f>Sales_Entry!A4353</f>
        <v>0</v>
      </c>
      <c r="B4353" s="197">
        <f>Sales_Entry!B4353</f>
        <v>0</v>
      </c>
      <c r="C4353" s="198">
        <f>Sales_Entry!D4353</f>
        <v>0</v>
      </c>
      <c r="D4353" s="198" t="s">
        <v>1388</v>
      </c>
      <c r="E4353" s="198">
        <f>Sales_Entry!C4353</f>
        <v>0</v>
      </c>
      <c r="F4353" s="198">
        <f>Sales_Entry!E4353</f>
        <v>0</v>
      </c>
      <c r="G4353" s="199">
        <f>N(Sales_Entry!J4353)</f>
        <v>0</v>
      </c>
      <c r="H4353" s="199">
        <v>0</v>
      </c>
      <c r="I4353" s="199">
        <f t="shared" si="67"/>
        <v>0</v>
      </c>
      <c r="J4353" s="200"/>
      <c r="K4353" s="200" t="str" cm="1">
        <f t="array" ref="K4353">IF($C4353="","",IF(AND($C4353=Party_Statement!$C$5,$B4353&gt;=Party_Statement!$C$6,$B4353&lt;=Party_Statement!$E$6),SUMPRODUCT(($C$3:$C4353=Party_Statement!$C$5)*($B$3:$B4353&gt;=Party_Statement!$C$6)*($B$3:$B4353&lt;=Party_Statement!$E$6)),""))</f>
        <v/>
      </c>
    </row>
    <row r="4354" spans="1:11" x14ac:dyDescent="0.2">
      <c r="A4354" s="196">
        <f>Sales_Entry!A4354</f>
        <v>0</v>
      </c>
      <c r="B4354" s="197">
        <f>Sales_Entry!B4354</f>
        <v>0</v>
      </c>
      <c r="C4354" s="198">
        <f>Sales_Entry!D4354</f>
        <v>0</v>
      </c>
      <c r="D4354" s="198" t="s">
        <v>1388</v>
      </c>
      <c r="E4354" s="198">
        <f>Sales_Entry!C4354</f>
        <v>0</v>
      </c>
      <c r="F4354" s="198">
        <f>Sales_Entry!E4354</f>
        <v>0</v>
      </c>
      <c r="G4354" s="199">
        <f>N(Sales_Entry!J4354)</f>
        <v>0</v>
      </c>
      <c r="H4354" s="199">
        <v>0</v>
      </c>
      <c r="I4354" s="199">
        <f t="shared" si="67"/>
        <v>0</v>
      </c>
      <c r="J4354" s="200"/>
      <c r="K4354" s="200" t="str" cm="1">
        <f t="array" ref="K4354">IF($C4354="","",IF(AND($C4354=Party_Statement!$C$5,$B4354&gt;=Party_Statement!$C$6,$B4354&lt;=Party_Statement!$E$6),SUMPRODUCT(($C$3:$C4354=Party_Statement!$C$5)*($B$3:$B4354&gt;=Party_Statement!$C$6)*($B$3:$B4354&lt;=Party_Statement!$E$6)),""))</f>
        <v/>
      </c>
    </row>
    <row r="4355" spans="1:11" x14ac:dyDescent="0.2">
      <c r="A4355" s="196">
        <f>Sales_Entry!A4355</f>
        <v>0</v>
      </c>
      <c r="B4355" s="197">
        <f>Sales_Entry!B4355</f>
        <v>0</v>
      </c>
      <c r="C4355" s="198">
        <f>Sales_Entry!D4355</f>
        <v>0</v>
      </c>
      <c r="D4355" s="198" t="s">
        <v>1388</v>
      </c>
      <c r="E4355" s="198">
        <f>Sales_Entry!C4355</f>
        <v>0</v>
      </c>
      <c r="F4355" s="198">
        <f>Sales_Entry!E4355</f>
        <v>0</v>
      </c>
      <c r="G4355" s="199">
        <f>N(Sales_Entry!J4355)</f>
        <v>0</v>
      </c>
      <c r="H4355" s="199">
        <v>0</v>
      </c>
      <c r="I4355" s="199">
        <f t="shared" si="67"/>
        <v>0</v>
      </c>
      <c r="J4355" s="200"/>
      <c r="K4355" s="200" t="str" cm="1">
        <f t="array" ref="K4355">IF($C4355="","",IF(AND($C4355=Party_Statement!$C$5,$B4355&gt;=Party_Statement!$C$6,$B4355&lt;=Party_Statement!$E$6),SUMPRODUCT(($C$3:$C4355=Party_Statement!$C$5)*($B$3:$B4355&gt;=Party_Statement!$C$6)*($B$3:$B4355&lt;=Party_Statement!$E$6)),""))</f>
        <v/>
      </c>
    </row>
    <row r="4356" spans="1:11" x14ac:dyDescent="0.2">
      <c r="A4356" s="196">
        <f>Sales_Entry!A4356</f>
        <v>0</v>
      </c>
      <c r="B4356" s="197">
        <f>Sales_Entry!B4356</f>
        <v>0</v>
      </c>
      <c r="C4356" s="198">
        <f>Sales_Entry!D4356</f>
        <v>0</v>
      </c>
      <c r="D4356" s="198" t="s">
        <v>1388</v>
      </c>
      <c r="E4356" s="198">
        <f>Sales_Entry!C4356</f>
        <v>0</v>
      </c>
      <c r="F4356" s="198">
        <f>Sales_Entry!E4356</f>
        <v>0</v>
      </c>
      <c r="G4356" s="199">
        <f>N(Sales_Entry!J4356)</f>
        <v>0</v>
      </c>
      <c r="H4356" s="199">
        <v>0</v>
      </c>
      <c r="I4356" s="199">
        <f t="shared" ref="I4356:I4405" si="68">IF($C4356="","",$G4356-$H4356)</f>
        <v>0</v>
      </c>
      <c r="J4356" s="200"/>
      <c r="K4356" s="200" t="str" cm="1">
        <f t="array" ref="K4356">IF($C4356="","",IF(AND($C4356=Party_Statement!$C$5,$B4356&gt;=Party_Statement!$C$6,$B4356&lt;=Party_Statement!$E$6),SUMPRODUCT(($C$3:$C4356=Party_Statement!$C$5)*($B$3:$B4356&gt;=Party_Statement!$C$6)*($B$3:$B4356&lt;=Party_Statement!$E$6)),""))</f>
        <v/>
      </c>
    </row>
    <row r="4357" spans="1:11" x14ac:dyDescent="0.2">
      <c r="A4357" s="196">
        <f>Sales_Entry!A4357</f>
        <v>0</v>
      </c>
      <c r="B4357" s="197">
        <f>Sales_Entry!B4357</f>
        <v>0</v>
      </c>
      <c r="C4357" s="198">
        <f>Sales_Entry!D4357</f>
        <v>0</v>
      </c>
      <c r="D4357" s="198" t="s">
        <v>1388</v>
      </c>
      <c r="E4357" s="198">
        <f>Sales_Entry!C4357</f>
        <v>0</v>
      </c>
      <c r="F4357" s="198">
        <f>Sales_Entry!E4357</f>
        <v>0</v>
      </c>
      <c r="G4357" s="199">
        <f>N(Sales_Entry!J4357)</f>
        <v>0</v>
      </c>
      <c r="H4357" s="199">
        <v>0</v>
      </c>
      <c r="I4357" s="199">
        <f t="shared" si="68"/>
        <v>0</v>
      </c>
      <c r="J4357" s="200"/>
      <c r="K4357" s="200" t="str" cm="1">
        <f t="array" ref="K4357">IF($C4357="","",IF(AND($C4357=Party_Statement!$C$5,$B4357&gt;=Party_Statement!$C$6,$B4357&lt;=Party_Statement!$E$6),SUMPRODUCT(($C$3:$C4357=Party_Statement!$C$5)*($B$3:$B4357&gt;=Party_Statement!$C$6)*($B$3:$B4357&lt;=Party_Statement!$E$6)),""))</f>
        <v/>
      </c>
    </row>
    <row r="4358" spans="1:11" x14ac:dyDescent="0.2">
      <c r="A4358" s="196">
        <f>Sales_Entry!A4358</f>
        <v>0</v>
      </c>
      <c r="B4358" s="197">
        <f>Sales_Entry!B4358</f>
        <v>0</v>
      </c>
      <c r="C4358" s="198">
        <f>Sales_Entry!D4358</f>
        <v>0</v>
      </c>
      <c r="D4358" s="198" t="s">
        <v>1388</v>
      </c>
      <c r="E4358" s="198">
        <f>Sales_Entry!C4358</f>
        <v>0</v>
      </c>
      <c r="F4358" s="198">
        <f>Sales_Entry!E4358</f>
        <v>0</v>
      </c>
      <c r="G4358" s="199">
        <f>N(Sales_Entry!J4358)</f>
        <v>0</v>
      </c>
      <c r="H4358" s="199">
        <v>0</v>
      </c>
      <c r="I4358" s="199">
        <f t="shared" si="68"/>
        <v>0</v>
      </c>
      <c r="J4358" s="200"/>
      <c r="K4358" s="200" t="str" cm="1">
        <f t="array" ref="K4358">IF($C4358="","",IF(AND($C4358=Party_Statement!$C$5,$B4358&gt;=Party_Statement!$C$6,$B4358&lt;=Party_Statement!$E$6),SUMPRODUCT(($C$3:$C4358=Party_Statement!$C$5)*($B$3:$B4358&gt;=Party_Statement!$C$6)*($B$3:$B4358&lt;=Party_Statement!$E$6)),""))</f>
        <v/>
      </c>
    </row>
    <row r="4359" spans="1:11" x14ac:dyDescent="0.2">
      <c r="A4359" s="196">
        <f>Sales_Entry!A4359</f>
        <v>0</v>
      </c>
      <c r="B4359" s="197">
        <f>Sales_Entry!B4359</f>
        <v>0</v>
      </c>
      <c r="C4359" s="198">
        <f>Sales_Entry!D4359</f>
        <v>0</v>
      </c>
      <c r="D4359" s="198" t="s">
        <v>1388</v>
      </c>
      <c r="E4359" s="198">
        <f>Sales_Entry!C4359</f>
        <v>0</v>
      </c>
      <c r="F4359" s="198">
        <f>Sales_Entry!E4359</f>
        <v>0</v>
      </c>
      <c r="G4359" s="199">
        <f>N(Sales_Entry!J4359)</f>
        <v>0</v>
      </c>
      <c r="H4359" s="199">
        <v>0</v>
      </c>
      <c r="I4359" s="199">
        <f t="shared" si="68"/>
        <v>0</v>
      </c>
      <c r="J4359" s="200"/>
      <c r="K4359" s="200" t="str" cm="1">
        <f t="array" ref="K4359">IF($C4359="","",IF(AND($C4359=Party_Statement!$C$5,$B4359&gt;=Party_Statement!$C$6,$B4359&lt;=Party_Statement!$E$6),SUMPRODUCT(($C$3:$C4359=Party_Statement!$C$5)*($B$3:$B4359&gt;=Party_Statement!$C$6)*($B$3:$B4359&lt;=Party_Statement!$E$6)),""))</f>
        <v/>
      </c>
    </row>
    <row r="4360" spans="1:11" x14ac:dyDescent="0.2">
      <c r="A4360" s="196">
        <f>Sales_Entry!A4360</f>
        <v>0</v>
      </c>
      <c r="B4360" s="197">
        <f>Sales_Entry!B4360</f>
        <v>0</v>
      </c>
      <c r="C4360" s="198">
        <f>Sales_Entry!D4360</f>
        <v>0</v>
      </c>
      <c r="D4360" s="198" t="s">
        <v>1388</v>
      </c>
      <c r="E4360" s="198">
        <f>Sales_Entry!C4360</f>
        <v>0</v>
      </c>
      <c r="F4360" s="198">
        <f>Sales_Entry!E4360</f>
        <v>0</v>
      </c>
      <c r="G4360" s="199">
        <f>N(Sales_Entry!J4360)</f>
        <v>0</v>
      </c>
      <c r="H4360" s="199">
        <v>0</v>
      </c>
      <c r="I4360" s="199">
        <f t="shared" si="68"/>
        <v>0</v>
      </c>
      <c r="J4360" s="200"/>
      <c r="K4360" s="200" t="str" cm="1">
        <f t="array" ref="K4360">IF($C4360="","",IF(AND($C4360=Party_Statement!$C$5,$B4360&gt;=Party_Statement!$C$6,$B4360&lt;=Party_Statement!$E$6),SUMPRODUCT(($C$3:$C4360=Party_Statement!$C$5)*($B$3:$B4360&gt;=Party_Statement!$C$6)*($B$3:$B4360&lt;=Party_Statement!$E$6)),""))</f>
        <v/>
      </c>
    </row>
    <row r="4361" spans="1:11" x14ac:dyDescent="0.2">
      <c r="A4361" s="196">
        <f>Sales_Entry!A4361</f>
        <v>0</v>
      </c>
      <c r="B4361" s="197">
        <f>Sales_Entry!B4361</f>
        <v>0</v>
      </c>
      <c r="C4361" s="198">
        <f>Sales_Entry!D4361</f>
        <v>0</v>
      </c>
      <c r="D4361" s="198" t="s">
        <v>1388</v>
      </c>
      <c r="E4361" s="198">
        <f>Sales_Entry!C4361</f>
        <v>0</v>
      </c>
      <c r="F4361" s="198">
        <f>Sales_Entry!E4361</f>
        <v>0</v>
      </c>
      <c r="G4361" s="199">
        <f>N(Sales_Entry!J4361)</f>
        <v>0</v>
      </c>
      <c r="H4361" s="199">
        <v>0</v>
      </c>
      <c r="I4361" s="199">
        <f t="shared" si="68"/>
        <v>0</v>
      </c>
      <c r="J4361" s="200"/>
      <c r="K4361" s="200" t="str" cm="1">
        <f t="array" ref="K4361">IF($C4361="","",IF(AND($C4361=Party_Statement!$C$5,$B4361&gt;=Party_Statement!$C$6,$B4361&lt;=Party_Statement!$E$6),SUMPRODUCT(($C$3:$C4361=Party_Statement!$C$5)*($B$3:$B4361&gt;=Party_Statement!$C$6)*($B$3:$B4361&lt;=Party_Statement!$E$6)),""))</f>
        <v/>
      </c>
    </row>
    <row r="4362" spans="1:11" x14ac:dyDescent="0.2">
      <c r="A4362" s="196">
        <f>Sales_Entry!A4362</f>
        <v>0</v>
      </c>
      <c r="B4362" s="197">
        <f>Sales_Entry!B4362</f>
        <v>0</v>
      </c>
      <c r="C4362" s="198">
        <f>Sales_Entry!D4362</f>
        <v>0</v>
      </c>
      <c r="D4362" s="198" t="s">
        <v>1388</v>
      </c>
      <c r="E4362" s="198">
        <f>Sales_Entry!C4362</f>
        <v>0</v>
      </c>
      <c r="F4362" s="198">
        <f>Sales_Entry!E4362</f>
        <v>0</v>
      </c>
      <c r="G4362" s="199">
        <f>N(Sales_Entry!J4362)</f>
        <v>0</v>
      </c>
      <c r="H4362" s="199">
        <v>0</v>
      </c>
      <c r="I4362" s="199">
        <f t="shared" si="68"/>
        <v>0</v>
      </c>
      <c r="J4362" s="200"/>
      <c r="K4362" s="200" t="str" cm="1">
        <f t="array" ref="K4362">IF($C4362="","",IF(AND($C4362=Party_Statement!$C$5,$B4362&gt;=Party_Statement!$C$6,$B4362&lt;=Party_Statement!$E$6),SUMPRODUCT(($C$3:$C4362=Party_Statement!$C$5)*($B$3:$B4362&gt;=Party_Statement!$C$6)*($B$3:$B4362&lt;=Party_Statement!$E$6)),""))</f>
        <v/>
      </c>
    </row>
    <row r="4363" spans="1:11" x14ac:dyDescent="0.2">
      <c r="A4363" s="196">
        <f>Sales_Entry!A4363</f>
        <v>0</v>
      </c>
      <c r="B4363" s="197">
        <f>Sales_Entry!B4363</f>
        <v>0</v>
      </c>
      <c r="C4363" s="198">
        <f>Sales_Entry!D4363</f>
        <v>0</v>
      </c>
      <c r="D4363" s="198" t="s">
        <v>1388</v>
      </c>
      <c r="E4363" s="198">
        <f>Sales_Entry!C4363</f>
        <v>0</v>
      </c>
      <c r="F4363" s="198">
        <f>Sales_Entry!E4363</f>
        <v>0</v>
      </c>
      <c r="G4363" s="199">
        <f>N(Sales_Entry!J4363)</f>
        <v>0</v>
      </c>
      <c r="H4363" s="199">
        <v>0</v>
      </c>
      <c r="I4363" s="199">
        <f t="shared" si="68"/>
        <v>0</v>
      </c>
      <c r="J4363" s="200"/>
      <c r="K4363" s="200" t="str" cm="1">
        <f t="array" ref="K4363">IF($C4363="","",IF(AND($C4363=Party_Statement!$C$5,$B4363&gt;=Party_Statement!$C$6,$B4363&lt;=Party_Statement!$E$6),SUMPRODUCT(($C$3:$C4363=Party_Statement!$C$5)*($B$3:$B4363&gt;=Party_Statement!$C$6)*($B$3:$B4363&lt;=Party_Statement!$E$6)),""))</f>
        <v/>
      </c>
    </row>
    <row r="4364" spans="1:11" x14ac:dyDescent="0.2">
      <c r="A4364" s="196">
        <f>Sales_Entry!A4364</f>
        <v>0</v>
      </c>
      <c r="B4364" s="197">
        <f>Sales_Entry!B4364</f>
        <v>0</v>
      </c>
      <c r="C4364" s="198">
        <f>Sales_Entry!D4364</f>
        <v>0</v>
      </c>
      <c r="D4364" s="198" t="s">
        <v>1388</v>
      </c>
      <c r="E4364" s="198">
        <f>Sales_Entry!C4364</f>
        <v>0</v>
      </c>
      <c r="F4364" s="198">
        <f>Sales_Entry!E4364</f>
        <v>0</v>
      </c>
      <c r="G4364" s="199">
        <f>N(Sales_Entry!J4364)</f>
        <v>0</v>
      </c>
      <c r="H4364" s="199">
        <v>0</v>
      </c>
      <c r="I4364" s="199">
        <f t="shared" si="68"/>
        <v>0</v>
      </c>
      <c r="J4364" s="200"/>
      <c r="K4364" s="200" t="str" cm="1">
        <f t="array" ref="K4364">IF($C4364="","",IF(AND($C4364=Party_Statement!$C$5,$B4364&gt;=Party_Statement!$C$6,$B4364&lt;=Party_Statement!$E$6),SUMPRODUCT(($C$3:$C4364=Party_Statement!$C$5)*($B$3:$B4364&gt;=Party_Statement!$C$6)*($B$3:$B4364&lt;=Party_Statement!$E$6)),""))</f>
        <v/>
      </c>
    </row>
    <row r="4365" spans="1:11" x14ac:dyDescent="0.2">
      <c r="A4365" s="196">
        <f>Sales_Entry!A4365</f>
        <v>0</v>
      </c>
      <c r="B4365" s="197">
        <f>Sales_Entry!B4365</f>
        <v>0</v>
      </c>
      <c r="C4365" s="198">
        <f>Sales_Entry!D4365</f>
        <v>0</v>
      </c>
      <c r="D4365" s="198" t="s">
        <v>1388</v>
      </c>
      <c r="E4365" s="198">
        <f>Sales_Entry!C4365</f>
        <v>0</v>
      </c>
      <c r="F4365" s="198">
        <f>Sales_Entry!E4365</f>
        <v>0</v>
      </c>
      <c r="G4365" s="199">
        <f>N(Sales_Entry!J4365)</f>
        <v>0</v>
      </c>
      <c r="H4365" s="199">
        <v>0</v>
      </c>
      <c r="I4365" s="199">
        <f t="shared" si="68"/>
        <v>0</v>
      </c>
      <c r="J4365" s="200"/>
      <c r="K4365" s="200" t="str" cm="1">
        <f t="array" ref="K4365">IF($C4365="","",IF(AND($C4365=Party_Statement!$C$5,$B4365&gt;=Party_Statement!$C$6,$B4365&lt;=Party_Statement!$E$6),SUMPRODUCT(($C$3:$C4365=Party_Statement!$C$5)*($B$3:$B4365&gt;=Party_Statement!$C$6)*($B$3:$B4365&lt;=Party_Statement!$E$6)),""))</f>
        <v/>
      </c>
    </row>
    <row r="4366" spans="1:11" x14ac:dyDescent="0.2">
      <c r="A4366" s="196">
        <f>Sales_Entry!A4366</f>
        <v>0</v>
      </c>
      <c r="B4366" s="197">
        <f>Sales_Entry!B4366</f>
        <v>0</v>
      </c>
      <c r="C4366" s="198">
        <f>Sales_Entry!D4366</f>
        <v>0</v>
      </c>
      <c r="D4366" s="198" t="s">
        <v>1388</v>
      </c>
      <c r="E4366" s="198">
        <f>Sales_Entry!C4366</f>
        <v>0</v>
      </c>
      <c r="F4366" s="198">
        <f>Sales_Entry!E4366</f>
        <v>0</v>
      </c>
      <c r="G4366" s="199">
        <f>N(Sales_Entry!J4366)</f>
        <v>0</v>
      </c>
      <c r="H4366" s="199">
        <v>0</v>
      </c>
      <c r="I4366" s="199">
        <f t="shared" si="68"/>
        <v>0</v>
      </c>
      <c r="J4366" s="200"/>
      <c r="K4366" s="200" t="str" cm="1">
        <f t="array" ref="K4366">IF($C4366="","",IF(AND($C4366=Party_Statement!$C$5,$B4366&gt;=Party_Statement!$C$6,$B4366&lt;=Party_Statement!$E$6),SUMPRODUCT(($C$3:$C4366=Party_Statement!$C$5)*($B$3:$B4366&gt;=Party_Statement!$C$6)*($B$3:$B4366&lt;=Party_Statement!$E$6)),""))</f>
        <v/>
      </c>
    </row>
    <row r="4367" spans="1:11" x14ac:dyDescent="0.2">
      <c r="A4367" s="196">
        <f>Sales_Entry!A4367</f>
        <v>0</v>
      </c>
      <c r="B4367" s="197">
        <f>Sales_Entry!B4367</f>
        <v>0</v>
      </c>
      <c r="C4367" s="198">
        <f>Sales_Entry!D4367</f>
        <v>0</v>
      </c>
      <c r="D4367" s="198" t="s">
        <v>1388</v>
      </c>
      <c r="E4367" s="198">
        <f>Sales_Entry!C4367</f>
        <v>0</v>
      </c>
      <c r="F4367" s="198">
        <f>Sales_Entry!E4367</f>
        <v>0</v>
      </c>
      <c r="G4367" s="199">
        <f>N(Sales_Entry!J4367)</f>
        <v>0</v>
      </c>
      <c r="H4367" s="199">
        <v>0</v>
      </c>
      <c r="I4367" s="199">
        <f t="shared" si="68"/>
        <v>0</v>
      </c>
      <c r="J4367" s="200"/>
      <c r="K4367" s="200" t="str" cm="1">
        <f t="array" ref="K4367">IF($C4367="","",IF(AND($C4367=Party_Statement!$C$5,$B4367&gt;=Party_Statement!$C$6,$B4367&lt;=Party_Statement!$E$6),SUMPRODUCT(($C$3:$C4367=Party_Statement!$C$5)*($B$3:$B4367&gt;=Party_Statement!$C$6)*($B$3:$B4367&lt;=Party_Statement!$E$6)),""))</f>
        <v/>
      </c>
    </row>
    <row r="4368" spans="1:11" x14ac:dyDescent="0.2">
      <c r="A4368" s="196">
        <f>Sales_Entry!A4368</f>
        <v>0</v>
      </c>
      <c r="B4368" s="197">
        <f>Sales_Entry!B4368</f>
        <v>0</v>
      </c>
      <c r="C4368" s="198">
        <f>Sales_Entry!D4368</f>
        <v>0</v>
      </c>
      <c r="D4368" s="198" t="s">
        <v>1388</v>
      </c>
      <c r="E4368" s="198">
        <f>Sales_Entry!C4368</f>
        <v>0</v>
      </c>
      <c r="F4368" s="198">
        <f>Sales_Entry!E4368</f>
        <v>0</v>
      </c>
      <c r="G4368" s="199">
        <f>N(Sales_Entry!J4368)</f>
        <v>0</v>
      </c>
      <c r="H4368" s="199">
        <v>0</v>
      </c>
      <c r="I4368" s="199">
        <f t="shared" si="68"/>
        <v>0</v>
      </c>
      <c r="J4368" s="200"/>
      <c r="K4368" s="200" t="str" cm="1">
        <f t="array" ref="K4368">IF($C4368="","",IF(AND($C4368=Party_Statement!$C$5,$B4368&gt;=Party_Statement!$C$6,$B4368&lt;=Party_Statement!$E$6),SUMPRODUCT(($C$3:$C4368=Party_Statement!$C$5)*($B$3:$B4368&gt;=Party_Statement!$C$6)*($B$3:$B4368&lt;=Party_Statement!$E$6)),""))</f>
        <v/>
      </c>
    </row>
    <row r="4369" spans="1:11" x14ac:dyDescent="0.2">
      <c r="A4369" s="196">
        <f>Sales_Entry!A4369</f>
        <v>0</v>
      </c>
      <c r="B4369" s="197">
        <f>Sales_Entry!B4369</f>
        <v>0</v>
      </c>
      <c r="C4369" s="198">
        <f>Sales_Entry!D4369</f>
        <v>0</v>
      </c>
      <c r="D4369" s="198" t="s">
        <v>1388</v>
      </c>
      <c r="E4369" s="198">
        <f>Sales_Entry!C4369</f>
        <v>0</v>
      </c>
      <c r="F4369" s="198">
        <f>Sales_Entry!E4369</f>
        <v>0</v>
      </c>
      <c r="G4369" s="199">
        <f>N(Sales_Entry!J4369)</f>
        <v>0</v>
      </c>
      <c r="H4369" s="199">
        <v>0</v>
      </c>
      <c r="I4369" s="199">
        <f t="shared" si="68"/>
        <v>0</v>
      </c>
      <c r="J4369" s="200"/>
      <c r="K4369" s="200" t="str" cm="1">
        <f t="array" ref="K4369">IF($C4369="","",IF(AND($C4369=Party_Statement!$C$5,$B4369&gt;=Party_Statement!$C$6,$B4369&lt;=Party_Statement!$E$6),SUMPRODUCT(($C$3:$C4369=Party_Statement!$C$5)*($B$3:$B4369&gt;=Party_Statement!$C$6)*($B$3:$B4369&lt;=Party_Statement!$E$6)),""))</f>
        <v/>
      </c>
    </row>
    <row r="4370" spans="1:11" x14ac:dyDescent="0.2">
      <c r="A4370" s="196">
        <f>Sales_Entry!A4370</f>
        <v>0</v>
      </c>
      <c r="B4370" s="197">
        <f>Sales_Entry!B4370</f>
        <v>0</v>
      </c>
      <c r="C4370" s="198">
        <f>Sales_Entry!D4370</f>
        <v>0</v>
      </c>
      <c r="D4370" s="198" t="s">
        <v>1388</v>
      </c>
      <c r="E4370" s="198">
        <f>Sales_Entry!C4370</f>
        <v>0</v>
      </c>
      <c r="F4370" s="198">
        <f>Sales_Entry!E4370</f>
        <v>0</v>
      </c>
      <c r="G4370" s="199">
        <f>N(Sales_Entry!J4370)</f>
        <v>0</v>
      </c>
      <c r="H4370" s="199">
        <v>0</v>
      </c>
      <c r="I4370" s="199">
        <f t="shared" si="68"/>
        <v>0</v>
      </c>
      <c r="J4370" s="200"/>
      <c r="K4370" s="200" t="str" cm="1">
        <f t="array" ref="K4370">IF($C4370="","",IF(AND($C4370=Party_Statement!$C$5,$B4370&gt;=Party_Statement!$C$6,$B4370&lt;=Party_Statement!$E$6),SUMPRODUCT(($C$3:$C4370=Party_Statement!$C$5)*($B$3:$B4370&gt;=Party_Statement!$C$6)*($B$3:$B4370&lt;=Party_Statement!$E$6)),""))</f>
        <v/>
      </c>
    </row>
    <row r="4371" spans="1:11" x14ac:dyDescent="0.2">
      <c r="A4371" s="196">
        <f>Sales_Entry!A4371</f>
        <v>0</v>
      </c>
      <c r="B4371" s="197">
        <f>Sales_Entry!B4371</f>
        <v>0</v>
      </c>
      <c r="C4371" s="198">
        <f>Sales_Entry!D4371</f>
        <v>0</v>
      </c>
      <c r="D4371" s="198" t="s">
        <v>1388</v>
      </c>
      <c r="E4371" s="198">
        <f>Sales_Entry!C4371</f>
        <v>0</v>
      </c>
      <c r="F4371" s="198">
        <f>Sales_Entry!E4371</f>
        <v>0</v>
      </c>
      <c r="G4371" s="199">
        <f>N(Sales_Entry!J4371)</f>
        <v>0</v>
      </c>
      <c r="H4371" s="199">
        <v>0</v>
      </c>
      <c r="I4371" s="199">
        <f t="shared" si="68"/>
        <v>0</v>
      </c>
      <c r="J4371" s="200"/>
      <c r="K4371" s="200" t="str" cm="1">
        <f t="array" ref="K4371">IF($C4371="","",IF(AND($C4371=Party_Statement!$C$5,$B4371&gt;=Party_Statement!$C$6,$B4371&lt;=Party_Statement!$E$6),SUMPRODUCT(($C$3:$C4371=Party_Statement!$C$5)*($B$3:$B4371&gt;=Party_Statement!$C$6)*($B$3:$B4371&lt;=Party_Statement!$E$6)),""))</f>
        <v/>
      </c>
    </row>
    <row r="4372" spans="1:11" x14ac:dyDescent="0.2">
      <c r="A4372" s="196">
        <f>Sales_Entry!A4372</f>
        <v>0</v>
      </c>
      <c r="B4372" s="197">
        <f>Sales_Entry!B4372</f>
        <v>0</v>
      </c>
      <c r="C4372" s="198">
        <f>Sales_Entry!D4372</f>
        <v>0</v>
      </c>
      <c r="D4372" s="198" t="s">
        <v>1388</v>
      </c>
      <c r="E4372" s="198">
        <f>Sales_Entry!C4372</f>
        <v>0</v>
      </c>
      <c r="F4372" s="198">
        <f>Sales_Entry!E4372</f>
        <v>0</v>
      </c>
      <c r="G4372" s="199">
        <f>N(Sales_Entry!J4372)</f>
        <v>0</v>
      </c>
      <c r="H4372" s="199">
        <v>0</v>
      </c>
      <c r="I4372" s="199">
        <f t="shared" si="68"/>
        <v>0</v>
      </c>
      <c r="J4372" s="200"/>
      <c r="K4372" s="200" t="str" cm="1">
        <f t="array" ref="K4372">IF($C4372="","",IF(AND($C4372=Party_Statement!$C$5,$B4372&gt;=Party_Statement!$C$6,$B4372&lt;=Party_Statement!$E$6),SUMPRODUCT(($C$3:$C4372=Party_Statement!$C$5)*($B$3:$B4372&gt;=Party_Statement!$C$6)*($B$3:$B4372&lt;=Party_Statement!$E$6)),""))</f>
        <v/>
      </c>
    </row>
    <row r="4373" spans="1:11" x14ac:dyDescent="0.2">
      <c r="A4373" s="196">
        <f>Sales_Entry!A4373</f>
        <v>0</v>
      </c>
      <c r="B4373" s="197">
        <f>Sales_Entry!B4373</f>
        <v>0</v>
      </c>
      <c r="C4373" s="198">
        <f>Sales_Entry!D4373</f>
        <v>0</v>
      </c>
      <c r="D4373" s="198" t="s">
        <v>1388</v>
      </c>
      <c r="E4373" s="198">
        <f>Sales_Entry!C4373</f>
        <v>0</v>
      </c>
      <c r="F4373" s="198">
        <f>Sales_Entry!E4373</f>
        <v>0</v>
      </c>
      <c r="G4373" s="199">
        <f>N(Sales_Entry!J4373)</f>
        <v>0</v>
      </c>
      <c r="H4373" s="199">
        <v>0</v>
      </c>
      <c r="I4373" s="199">
        <f t="shared" si="68"/>
        <v>0</v>
      </c>
      <c r="J4373" s="200"/>
      <c r="K4373" s="200" t="str" cm="1">
        <f t="array" ref="K4373">IF($C4373="","",IF(AND($C4373=Party_Statement!$C$5,$B4373&gt;=Party_Statement!$C$6,$B4373&lt;=Party_Statement!$E$6),SUMPRODUCT(($C$3:$C4373=Party_Statement!$C$5)*($B$3:$B4373&gt;=Party_Statement!$C$6)*($B$3:$B4373&lt;=Party_Statement!$E$6)),""))</f>
        <v/>
      </c>
    </row>
    <row r="4374" spans="1:11" x14ac:dyDescent="0.2">
      <c r="A4374" s="196">
        <f>Sales_Entry!A4374</f>
        <v>0</v>
      </c>
      <c r="B4374" s="197">
        <f>Sales_Entry!B4374</f>
        <v>0</v>
      </c>
      <c r="C4374" s="198">
        <f>Sales_Entry!D4374</f>
        <v>0</v>
      </c>
      <c r="D4374" s="198" t="s">
        <v>1388</v>
      </c>
      <c r="E4374" s="198">
        <f>Sales_Entry!C4374</f>
        <v>0</v>
      </c>
      <c r="F4374" s="198">
        <f>Sales_Entry!E4374</f>
        <v>0</v>
      </c>
      <c r="G4374" s="199">
        <f>N(Sales_Entry!J4374)</f>
        <v>0</v>
      </c>
      <c r="H4374" s="199">
        <v>0</v>
      </c>
      <c r="I4374" s="199">
        <f t="shared" si="68"/>
        <v>0</v>
      </c>
      <c r="J4374" s="200"/>
      <c r="K4374" s="200" t="str" cm="1">
        <f t="array" ref="K4374">IF($C4374="","",IF(AND($C4374=Party_Statement!$C$5,$B4374&gt;=Party_Statement!$C$6,$B4374&lt;=Party_Statement!$E$6),SUMPRODUCT(($C$3:$C4374=Party_Statement!$C$5)*($B$3:$B4374&gt;=Party_Statement!$C$6)*($B$3:$B4374&lt;=Party_Statement!$E$6)),""))</f>
        <v/>
      </c>
    </row>
    <row r="4375" spans="1:11" x14ac:dyDescent="0.2">
      <c r="A4375" s="196">
        <f>Sales_Entry!A4375</f>
        <v>0</v>
      </c>
      <c r="B4375" s="197">
        <f>Sales_Entry!B4375</f>
        <v>0</v>
      </c>
      <c r="C4375" s="198">
        <f>Sales_Entry!D4375</f>
        <v>0</v>
      </c>
      <c r="D4375" s="198" t="s">
        <v>1388</v>
      </c>
      <c r="E4375" s="198">
        <f>Sales_Entry!C4375</f>
        <v>0</v>
      </c>
      <c r="F4375" s="198">
        <f>Sales_Entry!E4375</f>
        <v>0</v>
      </c>
      <c r="G4375" s="199">
        <f>N(Sales_Entry!J4375)</f>
        <v>0</v>
      </c>
      <c r="H4375" s="199">
        <v>0</v>
      </c>
      <c r="I4375" s="199">
        <f t="shared" si="68"/>
        <v>0</v>
      </c>
      <c r="J4375" s="200"/>
      <c r="K4375" s="200" t="str" cm="1">
        <f t="array" ref="K4375">IF($C4375="","",IF(AND($C4375=Party_Statement!$C$5,$B4375&gt;=Party_Statement!$C$6,$B4375&lt;=Party_Statement!$E$6),SUMPRODUCT(($C$3:$C4375=Party_Statement!$C$5)*($B$3:$B4375&gt;=Party_Statement!$C$6)*($B$3:$B4375&lt;=Party_Statement!$E$6)),""))</f>
        <v/>
      </c>
    </row>
    <row r="4376" spans="1:11" x14ac:dyDescent="0.2">
      <c r="A4376" s="196">
        <f>Sales_Entry!A4376</f>
        <v>0</v>
      </c>
      <c r="B4376" s="197">
        <f>Sales_Entry!B4376</f>
        <v>0</v>
      </c>
      <c r="C4376" s="198">
        <f>Sales_Entry!D4376</f>
        <v>0</v>
      </c>
      <c r="D4376" s="198" t="s">
        <v>1388</v>
      </c>
      <c r="E4376" s="198">
        <f>Sales_Entry!C4376</f>
        <v>0</v>
      </c>
      <c r="F4376" s="198">
        <f>Sales_Entry!E4376</f>
        <v>0</v>
      </c>
      <c r="G4376" s="199">
        <f>N(Sales_Entry!J4376)</f>
        <v>0</v>
      </c>
      <c r="H4376" s="199">
        <v>0</v>
      </c>
      <c r="I4376" s="199">
        <f t="shared" si="68"/>
        <v>0</v>
      </c>
      <c r="J4376" s="200"/>
      <c r="K4376" s="200" t="str" cm="1">
        <f t="array" ref="K4376">IF($C4376="","",IF(AND($C4376=Party_Statement!$C$5,$B4376&gt;=Party_Statement!$C$6,$B4376&lt;=Party_Statement!$E$6),SUMPRODUCT(($C$3:$C4376=Party_Statement!$C$5)*($B$3:$B4376&gt;=Party_Statement!$C$6)*($B$3:$B4376&lt;=Party_Statement!$E$6)),""))</f>
        <v/>
      </c>
    </row>
    <row r="4377" spans="1:11" x14ac:dyDescent="0.2">
      <c r="A4377" s="196">
        <f>Sales_Entry!A4377</f>
        <v>0</v>
      </c>
      <c r="B4377" s="197">
        <f>Sales_Entry!B4377</f>
        <v>0</v>
      </c>
      <c r="C4377" s="198">
        <f>Sales_Entry!D4377</f>
        <v>0</v>
      </c>
      <c r="D4377" s="198" t="s">
        <v>1388</v>
      </c>
      <c r="E4377" s="198">
        <f>Sales_Entry!C4377</f>
        <v>0</v>
      </c>
      <c r="F4377" s="198">
        <f>Sales_Entry!E4377</f>
        <v>0</v>
      </c>
      <c r="G4377" s="199">
        <f>N(Sales_Entry!J4377)</f>
        <v>0</v>
      </c>
      <c r="H4377" s="199">
        <v>0</v>
      </c>
      <c r="I4377" s="199">
        <f t="shared" si="68"/>
        <v>0</v>
      </c>
      <c r="J4377" s="200"/>
      <c r="K4377" s="200" t="str" cm="1">
        <f t="array" ref="K4377">IF($C4377="","",IF(AND($C4377=Party_Statement!$C$5,$B4377&gt;=Party_Statement!$C$6,$B4377&lt;=Party_Statement!$E$6),SUMPRODUCT(($C$3:$C4377=Party_Statement!$C$5)*($B$3:$B4377&gt;=Party_Statement!$C$6)*($B$3:$B4377&lt;=Party_Statement!$E$6)),""))</f>
        <v/>
      </c>
    </row>
    <row r="4378" spans="1:11" x14ac:dyDescent="0.2">
      <c r="A4378" s="196">
        <f>Sales_Entry!A4378</f>
        <v>0</v>
      </c>
      <c r="B4378" s="197">
        <f>Sales_Entry!B4378</f>
        <v>0</v>
      </c>
      <c r="C4378" s="198">
        <f>Sales_Entry!D4378</f>
        <v>0</v>
      </c>
      <c r="D4378" s="198" t="s">
        <v>1388</v>
      </c>
      <c r="E4378" s="198">
        <f>Sales_Entry!C4378</f>
        <v>0</v>
      </c>
      <c r="F4378" s="198">
        <f>Sales_Entry!E4378</f>
        <v>0</v>
      </c>
      <c r="G4378" s="199">
        <f>N(Sales_Entry!J4378)</f>
        <v>0</v>
      </c>
      <c r="H4378" s="199">
        <v>0</v>
      </c>
      <c r="I4378" s="199">
        <f t="shared" si="68"/>
        <v>0</v>
      </c>
      <c r="J4378" s="200"/>
      <c r="K4378" s="200" t="str" cm="1">
        <f t="array" ref="K4378">IF($C4378="","",IF(AND($C4378=Party_Statement!$C$5,$B4378&gt;=Party_Statement!$C$6,$B4378&lt;=Party_Statement!$E$6),SUMPRODUCT(($C$3:$C4378=Party_Statement!$C$5)*($B$3:$B4378&gt;=Party_Statement!$C$6)*($B$3:$B4378&lt;=Party_Statement!$E$6)),""))</f>
        <v/>
      </c>
    </row>
    <row r="4379" spans="1:11" x14ac:dyDescent="0.2">
      <c r="A4379" s="196">
        <f>Sales_Entry!A4379</f>
        <v>0</v>
      </c>
      <c r="B4379" s="197">
        <f>Sales_Entry!B4379</f>
        <v>0</v>
      </c>
      <c r="C4379" s="198">
        <f>Sales_Entry!D4379</f>
        <v>0</v>
      </c>
      <c r="D4379" s="198" t="s">
        <v>1388</v>
      </c>
      <c r="E4379" s="198">
        <f>Sales_Entry!C4379</f>
        <v>0</v>
      </c>
      <c r="F4379" s="198">
        <f>Sales_Entry!E4379</f>
        <v>0</v>
      </c>
      <c r="G4379" s="199">
        <f>N(Sales_Entry!J4379)</f>
        <v>0</v>
      </c>
      <c r="H4379" s="199">
        <v>0</v>
      </c>
      <c r="I4379" s="199">
        <f t="shared" si="68"/>
        <v>0</v>
      </c>
      <c r="J4379" s="200"/>
      <c r="K4379" s="200" t="str" cm="1">
        <f t="array" ref="K4379">IF($C4379="","",IF(AND($C4379=Party_Statement!$C$5,$B4379&gt;=Party_Statement!$C$6,$B4379&lt;=Party_Statement!$E$6),SUMPRODUCT(($C$3:$C4379=Party_Statement!$C$5)*($B$3:$B4379&gt;=Party_Statement!$C$6)*($B$3:$B4379&lt;=Party_Statement!$E$6)),""))</f>
        <v/>
      </c>
    </row>
    <row r="4380" spans="1:11" x14ac:dyDescent="0.2">
      <c r="A4380" s="196">
        <f>Sales_Entry!A4380</f>
        <v>0</v>
      </c>
      <c r="B4380" s="197">
        <f>Sales_Entry!B4380</f>
        <v>0</v>
      </c>
      <c r="C4380" s="198">
        <f>Sales_Entry!D4380</f>
        <v>0</v>
      </c>
      <c r="D4380" s="198" t="s">
        <v>1388</v>
      </c>
      <c r="E4380" s="198">
        <f>Sales_Entry!C4380</f>
        <v>0</v>
      </c>
      <c r="F4380" s="198">
        <f>Sales_Entry!E4380</f>
        <v>0</v>
      </c>
      <c r="G4380" s="199">
        <f>N(Sales_Entry!J4380)</f>
        <v>0</v>
      </c>
      <c r="H4380" s="199">
        <v>0</v>
      </c>
      <c r="I4380" s="199">
        <f t="shared" si="68"/>
        <v>0</v>
      </c>
      <c r="J4380" s="200"/>
      <c r="K4380" s="200" t="str" cm="1">
        <f t="array" ref="K4380">IF($C4380="","",IF(AND($C4380=Party_Statement!$C$5,$B4380&gt;=Party_Statement!$C$6,$B4380&lt;=Party_Statement!$E$6),SUMPRODUCT(($C$3:$C4380=Party_Statement!$C$5)*($B$3:$B4380&gt;=Party_Statement!$C$6)*($B$3:$B4380&lt;=Party_Statement!$E$6)),""))</f>
        <v/>
      </c>
    </row>
    <row r="4381" spans="1:11" x14ac:dyDescent="0.2">
      <c r="A4381" s="196">
        <f>Sales_Entry!A4381</f>
        <v>0</v>
      </c>
      <c r="B4381" s="197">
        <f>Sales_Entry!B4381</f>
        <v>0</v>
      </c>
      <c r="C4381" s="198">
        <f>Sales_Entry!D4381</f>
        <v>0</v>
      </c>
      <c r="D4381" s="198" t="s">
        <v>1388</v>
      </c>
      <c r="E4381" s="198">
        <f>Sales_Entry!C4381</f>
        <v>0</v>
      </c>
      <c r="F4381" s="198">
        <f>Sales_Entry!E4381</f>
        <v>0</v>
      </c>
      <c r="G4381" s="199">
        <f>N(Sales_Entry!J4381)</f>
        <v>0</v>
      </c>
      <c r="H4381" s="199">
        <v>0</v>
      </c>
      <c r="I4381" s="199">
        <f t="shared" si="68"/>
        <v>0</v>
      </c>
      <c r="J4381" s="200"/>
      <c r="K4381" s="200" t="str" cm="1">
        <f t="array" ref="K4381">IF($C4381="","",IF(AND($C4381=Party_Statement!$C$5,$B4381&gt;=Party_Statement!$C$6,$B4381&lt;=Party_Statement!$E$6),SUMPRODUCT(($C$3:$C4381=Party_Statement!$C$5)*($B$3:$B4381&gt;=Party_Statement!$C$6)*($B$3:$B4381&lt;=Party_Statement!$E$6)),""))</f>
        <v/>
      </c>
    </row>
    <row r="4382" spans="1:11" x14ac:dyDescent="0.2">
      <c r="A4382" s="196">
        <f>Sales_Entry!A4382</f>
        <v>0</v>
      </c>
      <c r="B4382" s="197">
        <f>Sales_Entry!B4382</f>
        <v>0</v>
      </c>
      <c r="C4382" s="198">
        <f>Sales_Entry!D4382</f>
        <v>0</v>
      </c>
      <c r="D4382" s="198" t="s">
        <v>1388</v>
      </c>
      <c r="E4382" s="198">
        <f>Sales_Entry!C4382</f>
        <v>0</v>
      </c>
      <c r="F4382" s="198">
        <f>Sales_Entry!E4382</f>
        <v>0</v>
      </c>
      <c r="G4382" s="199">
        <f>N(Sales_Entry!J4382)</f>
        <v>0</v>
      </c>
      <c r="H4382" s="199">
        <v>0</v>
      </c>
      <c r="I4382" s="199">
        <f t="shared" si="68"/>
        <v>0</v>
      </c>
      <c r="J4382" s="200"/>
      <c r="K4382" s="200" t="str" cm="1">
        <f t="array" ref="K4382">IF($C4382="","",IF(AND($C4382=Party_Statement!$C$5,$B4382&gt;=Party_Statement!$C$6,$B4382&lt;=Party_Statement!$E$6),SUMPRODUCT(($C$3:$C4382=Party_Statement!$C$5)*($B$3:$B4382&gt;=Party_Statement!$C$6)*($B$3:$B4382&lt;=Party_Statement!$E$6)),""))</f>
        <v/>
      </c>
    </row>
    <row r="4383" spans="1:11" x14ac:dyDescent="0.2">
      <c r="A4383" s="196">
        <f>Sales_Entry!A4383</f>
        <v>0</v>
      </c>
      <c r="B4383" s="197">
        <f>Sales_Entry!B4383</f>
        <v>0</v>
      </c>
      <c r="C4383" s="198">
        <f>Sales_Entry!D4383</f>
        <v>0</v>
      </c>
      <c r="D4383" s="198" t="s">
        <v>1388</v>
      </c>
      <c r="E4383" s="198">
        <f>Sales_Entry!C4383</f>
        <v>0</v>
      </c>
      <c r="F4383" s="198">
        <f>Sales_Entry!E4383</f>
        <v>0</v>
      </c>
      <c r="G4383" s="199">
        <f>N(Sales_Entry!J4383)</f>
        <v>0</v>
      </c>
      <c r="H4383" s="199">
        <v>0</v>
      </c>
      <c r="I4383" s="199">
        <f t="shared" si="68"/>
        <v>0</v>
      </c>
      <c r="J4383" s="200"/>
      <c r="K4383" s="200" t="str" cm="1">
        <f t="array" ref="K4383">IF($C4383="","",IF(AND($C4383=Party_Statement!$C$5,$B4383&gt;=Party_Statement!$C$6,$B4383&lt;=Party_Statement!$E$6),SUMPRODUCT(($C$3:$C4383=Party_Statement!$C$5)*($B$3:$B4383&gt;=Party_Statement!$C$6)*($B$3:$B4383&lt;=Party_Statement!$E$6)),""))</f>
        <v/>
      </c>
    </row>
    <row r="4384" spans="1:11" x14ac:dyDescent="0.2">
      <c r="A4384" s="196">
        <f>Sales_Entry!A4384</f>
        <v>0</v>
      </c>
      <c r="B4384" s="197">
        <f>Sales_Entry!B4384</f>
        <v>0</v>
      </c>
      <c r="C4384" s="198">
        <f>Sales_Entry!D4384</f>
        <v>0</v>
      </c>
      <c r="D4384" s="198" t="s">
        <v>1388</v>
      </c>
      <c r="E4384" s="198">
        <f>Sales_Entry!C4384</f>
        <v>0</v>
      </c>
      <c r="F4384" s="198">
        <f>Sales_Entry!E4384</f>
        <v>0</v>
      </c>
      <c r="G4384" s="199">
        <f>N(Sales_Entry!J4384)</f>
        <v>0</v>
      </c>
      <c r="H4384" s="199">
        <v>0</v>
      </c>
      <c r="I4384" s="199">
        <f t="shared" si="68"/>
        <v>0</v>
      </c>
      <c r="J4384" s="200"/>
      <c r="K4384" s="200" t="str" cm="1">
        <f t="array" ref="K4384">IF($C4384="","",IF(AND($C4384=Party_Statement!$C$5,$B4384&gt;=Party_Statement!$C$6,$B4384&lt;=Party_Statement!$E$6),SUMPRODUCT(($C$3:$C4384=Party_Statement!$C$5)*($B$3:$B4384&gt;=Party_Statement!$C$6)*($B$3:$B4384&lt;=Party_Statement!$E$6)),""))</f>
        <v/>
      </c>
    </row>
    <row r="4385" spans="1:11" x14ac:dyDescent="0.2">
      <c r="A4385" s="196">
        <f>Sales_Entry!A4385</f>
        <v>0</v>
      </c>
      <c r="B4385" s="197">
        <f>Sales_Entry!B4385</f>
        <v>0</v>
      </c>
      <c r="C4385" s="198">
        <f>Sales_Entry!D4385</f>
        <v>0</v>
      </c>
      <c r="D4385" s="198" t="s">
        <v>1388</v>
      </c>
      <c r="E4385" s="198">
        <f>Sales_Entry!C4385</f>
        <v>0</v>
      </c>
      <c r="F4385" s="198">
        <f>Sales_Entry!E4385</f>
        <v>0</v>
      </c>
      <c r="G4385" s="199">
        <f>N(Sales_Entry!J4385)</f>
        <v>0</v>
      </c>
      <c r="H4385" s="199">
        <v>0</v>
      </c>
      <c r="I4385" s="199">
        <f t="shared" si="68"/>
        <v>0</v>
      </c>
      <c r="J4385" s="200"/>
      <c r="K4385" s="200" t="str" cm="1">
        <f t="array" ref="K4385">IF($C4385="","",IF(AND($C4385=Party_Statement!$C$5,$B4385&gt;=Party_Statement!$C$6,$B4385&lt;=Party_Statement!$E$6),SUMPRODUCT(($C$3:$C4385=Party_Statement!$C$5)*($B$3:$B4385&gt;=Party_Statement!$C$6)*($B$3:$B4385&lt;=Party_Statement!$E$6)),""))</f>
        <v/>
      </c>
    </row>
    <row r="4386" spans="1:11" x14ac:dyDescent="0.2">
      <c r="A4386" s="196">
        <f>Sales_Entry!A4386</f>
        <v>0</v>
      </c>
      <c r="B4386" s="197">
        <f>Sales_Entry!B4386</f>
        <v>0</v>
      </c>
      <c r="C4386" s="198">
        <f>Sales_Entry!D4386</f>
        <v>0</v>
      </c>
      <c r="D4386" s="198" t="s">
        <v>1388</v>
      </c>
      <c r="E4386" s="198">
        <f>Sales_Entry!C4386</f>
        <v>0</v>
      </c>
      <c r="F4386" s="198">
        <f>Sales_Entry!E4386</f>
        <v>0</v>
      </c>
      <c r="G4386" s="199">
        <f>N(Sales_Entry!J4386)</f>
        <v>0</v>
      </c>
      <c r="H4386" s="199">
        <v>0</v>
      </c>
      <c r="I4386" s="199">
        <f t="shared" si="68"/>
        <v>0</v>
      </c>
      <c r="J4386" s="200"/>
      <c r="K4386" s="200" t="str" cm="1">
        <f t="array" ref="K4386">IF($C4386="","",IF(AND($C4386=Party_Statement!$C$5,$B4386&gt;=Party_Statement!$C$6,$B4386&lt;=Party_Statement!$E$6),SUMPRODUCT(($C$3:$C4386=Party_Statement!$C$5)*($B$3:$B4386&gt;=Party_Statement!$C$6)*($B$3:$B4386&lt;=Party_Statement!$E$6)),""))</f>
        <v/>
      </c>
    </row>
    <row r="4387" spans="1:11" x14ac:dyDescent="0.2">
      <c r="A4387" s="196">
        <f>Sales_Entry!A4387</f>
        <v>0</v>
      </c>
      <c r="B4387" s="197">
        <f>Sales_Entry!B4387</f>
        <v>0</v>
      </c>
      <c r="C4387" s="198">
        <f>Sales_Entry!D4387</f>
        <v>0</v>
      </c>
      <c r="D4387" s="198" t="s">
        <v>1388</v>
      </c>
      <c r="E4387" s="198">
        <f>Sales_Entry!C4387</f>
        <v>0</v>
      </c>
      <c r="F4387" s="198">
        <f>Sales_Entry!E4387</f>
        <v>0</v>
      </c>
      <c r="G4387" s="199">
        <f>N(Sales_Entry!J4387)</f>
        <v>0</v>
      </c>
      <c r="H4387" s="199">
        <v>0</v>
      </c>
      <c r="I4387" s="199">
        <f t="shared" si="68"/>
        <v>0</v>
      </c>
      <c r="J4387" s="200"/>
      <c r="K4387" s="200" t="str" cm="1">
        <f t="array" ref="K4387">IF($C4387="","",IF(AND($C4387=Party_Statement!$C$5,$B4387&gt;=Party_Statement!$C$6,$B4387&lt;=Party_Statement!$E$6),SUMPRODUCT(($C$3:$C4387=Party_Statement!$C$5)*($B$3:$B4387&gt;=Party_Statement!$C$6)*($B$3:$B4387&lt;=Party_Statement!$E$6)),""))</f>
        <v/>
      </c>
    </row>
    <row r="4388" spans="1:11" x14ac:dyDescent="0.2">
      <c r="A4388" s="196">
        <f>Sales_Entry!A4388</f>
        <v>0</v>
      </c>
      <c r="B4388" s="197">
        <f>Sales_Entry!B4388</f>
        <v>0</v>
      </c>
      <c r="C4388" s="198">
        <f>Sales_Entry!D4388</f>
        <v>0</v>
      </c>
      <c r="D4388" s="198" t="s">
        <v>1388</v>
      </c>
      <c r="E4388" s="198">
        <f>Sales_Entry!C4388</f>
        <v>0</v>
      </c>
      <c r="F4388" s="198">
        <f>Sales_Entry!E4388</f>
        <v>0</v>
      </c>
      <c r="G4388" s="199">
        <f>N(Sales_Entry!J4388)</f>
        <v>0</v>
      </c>
      <c r="H4388" s="199">
        <v>0</v>
      </c>
      <c r="I4388" s="199">
        <f t="shared" si="68"/>
        <v>0</v>
      </c>
      <c r="J4388" s="200"/>
      <c r="K4388" s="200" t="str" cm="1">
        <f t="array" ref="K4388">IF($C4388="","",IF(AND($C4388=Party_Statement!$C$5,$B4388&gt;=Party_Statement!$C$6,$B4388&lt;=Party_Statement!$E$6),SUMPRODUCT(($C$3:$C4388=Party_Statement!$C$5)*($B$3:$B4388&gt;=Party_Statement!$C$6)*($B$3:$B4388&lt;=Party_Statement!$E$6)),""))</f>
        <v/>
      </c>
    </row>
    <row r="4389" spans="1:11" x14ac:dyDescent="0.2">
      <c r="A4389" s="196">
        <f>Sales_Entry!A4389</f>
        <v>0</v>
      </c>
      <c r="B4389" s="197">
        <f>Sales_Entry!B4389</f>
        <v>0</v>
      </c>
      <c r="C4389" s="198">
        <f>Sales_Entry!D4389</f>
        <v>0</v>
      </c>
      <c r="D4389" s="198" t="s">
        <v>1388</v>
      </c>
      <c r="E4389" s="198">
        <f>Sales_Entry!C4389</f>
        <v>0</v>
      </c>
      <c r="F4389" s="198">
        <f>Sales_Entry!E4389</f>
        <v>0</v>
      </c>
      <c r="G4389" s="199">
        <f>N(Sales_Entry!J4389)</f>
        <v>0</v>
      </c>
      <c r="H4389" s="199">
        <v>0</v>
      </c>
      <c r="I4389" s="199">
        <f t="shared" si="68"/>
        <v>0</v>
      </c>
      <c r="J4389" s="200"/>
      <c r="K4389" s="200" t="str" cm="1">
        <f t="array" ref="K4389">IF($C4389="","",IF(AND($C4389=Party_Statement!$C$5,$B4389&gt;=Party_Statement!$C$6,$B4389&lt;=Party_Statement!$E$6),SUMPRODUCT(($C$3:$C4389=Party_Statement!$C$5)*($B$3:$B4389&gt;=Party_Statement!$C$6)*($B$3:$B4389&lt;=Party_Statement!$E$6)),""))</f>
        <v/>
      </c>
    </row>
    <row r="4390" spans="1:11" x14ac:dyDescent="0.2">
      <c r="A4390" s="196">
        <f>Sales_Entry!A4390</f>
        <v>0</v>
      </c>
      <c r="B4390" s="197">
        <f>Sales_Entry!B4390</f>
        <v>0</v>
      </c>
      <c r="C4390" s="198">
        <f>Sales_Entry!D4390</f>
        <v>0</v>
      </c>
      <c r="D4390" s="198" t="s">
        <v>1388</v>
      </c>
      <c r="E4390" s="198">
        <f>Sales_Entry!C4390</f>
        <v>0</v>
      </c>
      <c r="F4390" s="198">
        <f>Sales_Entry!E4390</f>
        <v>0</v>
      </c>
      <c r="G4390" s="199">
        <f>N(Sales_Entry!J4390)</f>
        <v>0</v>
      </c>
      <c r="H4390" s="199">
        <v>0</v>
      </c>
      <c r="I4390" s="199">
        <f t="shared" si="68"/>
        <v>0</v>
      </c>
      <c r="J4390" s="200"/>
      <c r="K4390" s="200" t="str" cm="1">
        <f t="array" ref="K4390">IF($C4390="","",IF(AND($C4390=Party_Statement!$C$5,$B4390&gt;=Party_Statement!$C$6,$B4390&lt;=Party_Statement!$E$6),SUMPRODUCT(($C$3:$C4390=Party_Statement!$C$5)*($B$3:$B4390&gt;=Party_Statement!$C$6)*($B$3:$B4390&lt;=Party_Statement!$E$6)),""))</f>
        <v/>
      </c>
    </row>
    <row r="4391" spans="1:11" x14ac:dyDescent="0.2">
      <c r="A4391" s="196">
        <f>Sales_Entry!A4391</f>
        <v>0</v>
      </c>
      <c r="B4391" s="197">
        <f>Sales_Entry!B4391</f>
        <v>0</v>
      </c>
      <c r="C4391" s="198">
        <f>Sales_Entry!D4391</f>
        <v>0</v>
      </c>
      <c r="D4391" s="198" t="s">
        <v>1388</v>
      </c>
      <c r="E4391" s="198">
        <f>Sales_Entry!C4391</f>
        <v>0</v>
      </c>
      <c r="F4391" s="198">
        <f>Sales_Entry!E4391</f>
        <v>0</v>
      </c>
      <c r="G4391" s="199">
        <f>N(Sales_Entry!J4391)</f>
        <v>0</v>
      </c>
      <c r="H4391" s="199">
        <v>0</v>
      </c>
      <c r="I4391" s="199">
        <f t="shared" si="68"/>
        <v>0</v>
      </c>
      <c r="J4391" s="200"/>
      <c r="K4391" s="200" t="str" cm="1">
        <f t="array" ref="K4391">IF($C4391="","",IF(AND($C4391=Party_Statement!$C$5,$B4391&gt;=Party_Statement!$C$6,$B4391&lt;=Party_Statement!$E$6),SUMPRODUCT(($C$3:$C4391=Party_Statement!$C$5)*($B$3:$B4391&gt;=Party_Statement!$C$6)*($B$3:$B4391&lt;=Party_Statement!$E$6)),""))</f>
        <v/>
      </c>
    </row>
    <row r="4392" spans="1:11" x14ac:dyDescent="0.2">
      <c r="A4392" s="196">
        <f>Sales_Entry!A4392</f>
        <v>0</v>
      </c>
      <c r="B4392" s="197">
        <f>Sales_Entry!B4392</f>
        <v>0</v>
      </c>
      <c r="C4392" s="198">
        <f>Sales_Entry!D4392</f>
        <v>0</v>
      </c>
      <c r="D4392" s="198" t="s">
        <v>1388</v>
      </c>
      <c r="E4392" s="198">
        <f>Sales_Entry!C4392</f>
        <v>0</v>
      </c>
      <c r="F4392" s="198">
        <f>Sales_Entry!E4392</f>
        <v>0</v>
      </c>
      <c r="G4392" s="199">
        <f>N(Sales_Entry!J4392)</f>
        <v>0</v>
      </c>
      <c r="H4392" s="199">
        <v>0</v>
      </c>
      <c r="I4392" s="199">
        <f t="shared" si="68"/>
        <v>0</v>
      </c>
      <c r="J4392" s="200"/>
      <c r="K4392" s="200" t="str" cm="1">
        <f t="array" ref="K4392">IF($C4392="","",IF(AND($C4392=Party_Statement!$C$5,$B4392&gt;=Party_Statement!$C$6,$B4392&lt;=Party_Statement!$E$6),SUMPRODUCT(($C$3:$C4392=Party_Statement!$C$5)*($B$3:$B4392&gt;=Party_Statement!$C$6)*($B$3:$B4392&lt;=Party_Statement!$E$6)),""))</f>
        <v/>
      </c>
    </row>
    <row r="4393" spans="1:11" x14ac:dyDescent="0.2">
      <c r="A4393" s="196">
        <f>Sales_Entry!A4393</f>
        <v>0</v>
      </c>
      <c r="B4393" s="197">
        <f>Sales_Entry!B4393</f>
        <v>0</v>
      </c>
      <c r="C4393" s="198">
        <f>Sales_Entry!D4393</f>
        <v>0</v>
      </c>
      <c r="D4393" s="198" t="s">
        <v>1388</v>
      </c>
      <c r="E4393" s="198">
        <f>Sales_Entry!C4393</f>
        <v>0</v>
      </c>
      <c r="F4393" s="198">
        <f>Sales_Entry!E4393</f>
        <v>0</v>
      </c>
      <c r="G4393" s="199">
        <f>N(Sales_Entry!J4393)</f>
        <v>0</v>
      </c>
      <c r="H4393" s="199">
        <v>0</v>
      </c>
      <c r="I4393" s="199">
        <f t="shared" si="68"/>
        <v>0</v>
      </c>
      <c r="J4393" s="200"/>
      <c r="K4393" s="200" t="str" cm="1">
        <f t="array" ref="K4393">IF($C4393="","",IF(AND($C4393=Party_Statement!$C$5,$B4393&gt;=Party_Statement!$C$6,$B4393&lt;=Party_Statement!$E$6),SUMPRODUCT(($C$3:$C4393=Party_Statement!$C$5)*($B$3:$B4393&gt;=Party_Statement!$C$6)*($B$3:$B4393&lt;=Party_Statement!$E$6)),""))</f>
        <v/>
      </c>
    </row>
    <row r="4394" spans="1:11" x14ac:dyDescent="0.2">
      <c r="A4394" s="196">
        <f>Sales_Entry!A4394</f>
        <v>0</v>
      </c>
      <c r="B4394" s="197">
        <f>Sales_Entry!B4394</f>
        <v>0</v>
      </c>
      <c r="C4394" s="198">
        <f>Sales_Entry!D4394</f>
        <v>0</v>
      </c>
      <c r="D4394" s="198" t="s">
        <v>1388</v>
      </c>
      <c r="E4394" s="198">
        <f>Sales_Entry!C4394</f>
        <v>0</v>
      </c>
      <c r="F4394" s="198">
        <f>Sales_Entry!E4394</f>
        <v>0</v>
      </c>
      <c r="G4394" s="199">
        <f>N(Sales_Entry!J4394)</f>
        <v>0</v>
      </c>
      <c r="H4394" s="199">
        <v>0</v>
      </c>
      <c r="I4394" s="199">
        <f t="shared" si="68"/>
        <v>0</v>
      </c>
      <c r="J4394" s="200"/>
      <c r="K4394" s="200" t="str" cm="1">
        <f t="array" ref="K4394">IF($C4394="","",IF(AND($C4394=Party_Statement!$C$5,$B4394&gt;=Party_Statement!$C$6,$B4394&lt;=Party_Statement!$E$6),SUMPRODUCT(($C$3:$C4394=Party_Statement!$C$5)*($B$3:$B4394&gt;=Party_Statement!$C$6)*($B$3:$B4394&lt;=Party_Statement!$E$6)),""))</f>
        <v/>
      </c>
    </row>
    <row r="4395" spans="1:11" x14ac:dyDescent="0.2">
      <c r="A4395" s="196">
        <f>Sales_Entry!A4395</f>
        <v>0</v>
      </c>
      <c r="B4395" s="197">
        <f>Sales_Entry!B4395</f>
        <v>0</v>
      </c>
      <c r="C4395" s="198">
        <f>Sales_Entry!D4395</f>
        <v>0</v>
      </c>
      <c r="D4395" s="198" t="s">
        <v>1388</v>
      </c>
      <c r="E4395" s="198">
        <f>Sales_Entry!C4395</f>
        <v>0</v>
      </c>
      <c r="F4395" s="198">
        <f>Sales_Entry!E4395</f>
        <v>0</v>
      </c>
      <c r="G4395" s="199">
        <f>N(Sales_Entry!J4395)</f>
        <v>0</v>
      </c>
      <c r="H4395" s="199">
        <v>0</v>
      </c>
      <c r="I4395" s="199">
        <f t="shared" si="68"/>
        <v>0</v>
      </c>
      <c r="J4395" s="200"/>
      <c r="K4395" s="200" t="str" cm="1">
        <f t="array" ref="K4395">IF($C4395="","",IF(AND($C4395=Party_Statement!$C$5,$B4395&gt;=Party_Statement!$C$6,$B4395&lt;=Party_Statement!$E$6),SUMPRODUCT(($C$3:$C4395=Party_Statement!$C$5)*($B$3:$B4395&gt;=Party_Statement!$C$6)*($B$3:$B4395&lt;=Party_Statement!$E$6)),""))</f>
        <v/>
      </c>
    </row>
    <row r="4396" spans="1:11" x14ac:dyDescent="0.2">
      <c r="A4396" s="196">
        <f>Sales_Entry!A4396</f>
        <v>0</v>
      </c>
      <c r="B4396" s="197">
        <f>Sales_Entry!B4396</f>
        <v>0</v>
      </c>
      <c r="C4396" s="198">
        <f>Sales_Entry!D4396</f>
        <v>0</v>
      </c>
      <c r="D4396" s="198" t="s">
        <v>1388</v>
      </c>
      <c r="E4396" s="198">
        <f>Sales_Entry!C4396</f>
        <v>0</v>
      </c>
      <c r="F4396" s="198">
        <f>Sales_Entry!E4396</f>
        <v>0</v>
      </c>
      <c r="G4396" s="199">
        <f>N(Sales_Entry!J4396)</f>
        <v>0</v>
      </c>
      <c r="H4396" s="199">
        <v>0</v>
      </c>
      <c r="I4396" s="199">
        <f t="shared" si="68"/>
        <v>0</v>
      </c>
      <c r="J4396" s="200"/>
      <c r="K4396" s="200" t="str" cm="1">
        <f t="array" ref="K4396">IF($C4396="","",IF(AND($C4396=Party_Statement!$C$5,$B4396&gt;=Party_Statement!$C$6,$B4396&lt;=Party_Statement!$E$6),SUMPRODUCT(($C$3:$C4396=Party_Statement!$C$5)*($B$3:$B4396&gt;=Party_Statement!$C$6)*($B$3:$B4396&lt;=Party_Statement!$E$6)),""))</f>
        <v/>
      </c>
    </row>
    <row r="4397" spans="1:11" x14ac:dyDescent="0.2">
      <c r="A4397" s="196">
        <f>Sales_Entry!A4397</f>
        <v>0</v>
      </c>
      <c r="B4397" s="197">
        <f>Sales_Entry!B4397</f>
        <v>0</v>
      </c>
      <c r="C4397" s="198">
        <f>Sales_Entry!D4397</f>
        <v>0</v>
      </c>
      <c r="D4397" s="198" t="s">
        <v>1388</v>
      </c>
      <c r="E4397" s="198">
        <f>Sales_Entry!C4397</f>
        <v>0</v>
      </c>
      <c r="F4397" s="198">
        <f>Sales_Entry!E4397</f>
        <v>0</v>
      </c>
      <c r="G4397" s="199">
        <f>N(Sales_Entry!J4397)</f>
        <v>0</v>
      </c>
      <c r="H4397" s="199">
        <v>0</v>
      </c>
      <c r="I4397" s="199">
        <f t="shared" si="68"/>
        <v>0</v>
      </c>
      <c r="J4397" s="200"/>
      <c r="K4397" s="200" t="str" cm="1">
        <f t="array" ref="K4397">IF($C4397="","",IF(AND($C4397=Party_Statement!$C$5,$B4397&gt;=Party_Statement!$C$6,$B4397&lt;=Party_Statement!$E$6),SUMPRODUCT(($C$3:$C4397=Party_Statement!$C$5)*($B$3:$B4397&gt;=Party_Statement!$C$6)*($B$3:$B4397&lt;=Party_Statement!$E$6)),""))</f>
        <v/>
      </c>
    </row>
    <row r="4398" spans="1:11" x14ac:dyDescent="0.2">
      <c r="A4398" s="196">
        <f>Sales_Entry!A4398</f>
        <v>0</v>
      </c>
      <c r="B4398" s="197">
        <f>Sales_Entry!B4398</f>
        <v>0</v>
      </c>
      <c r="C4398" s="198">
        <f>Sales_Entry!D4398</f>
        <v>0</v>
      </c>
      <c r="D4398" s="198" t="s">
        <v>1388</v>
      </c>
      <c r="E4398" s="198">
        <f>Sales_Entry!C4398</f>
        <v>0</v>
      </c>
      <c r="F4398" s="198">
        <f>Sales_Entry!E4398</f>
        <v>0</v>
      </c>
      <c r="G4398" s="199">
        <f>N(Sales_Entry!J4398)</f>
        <v>0</v>
      </c>
      <c r="H4398" s="199">
        <v>0</v>
      </c>
      <c r="I4398" s="199">
        <f t="shared" si="68"/>
        <v>0</v>
      </c>
      <c r="J4398" s="200"/>
      <c r="K4398" s="200" t="str" cm="1">
        <f t="array" ref="K4398">IF($C4398="","",IF(AND($C4398=Party_Statement!$C$5,$B4398&gt;=Party_Statement!$C$6,$B4398&lt;=Party_Statement!$E$6),SUMPRODUCT(($C$3:$C4398=Party_Statement!$C$5)*($B$3:$B4398&gt;=Party_Statement!$C$6)*($B$3:$B4398&lt;=Party_Statement!$E$6)),""))</f>
        <v/>
      </c>
    </row>
    <row r="4399" spans="1:11" x14ac:dyDescent="0.2">
      <c r="A4399" s="196">
        <f>Sales_Entry!A4399</f>
        <v>0</v>
      </c>
      <c r="B4399" s="197">
        <f>Sales_Entry!B4399</f>
        <v>0</v>
      </c>
      <c r="C4399" s="198">
        <f>Sales_Entry!D4399</f>
        <v>0</v>
      </c>
      <c r="D4399" s="198" t="s">
        <v>1388</v>
      </c>
      <c r="E4399" s="198">
        <f>Sales_Entry!C4399</f>
        <v>0</v>
      </c>
      <c r="F4399" s="198">
        <f>Sales_Entry!E4399</f>
        <v>0</v>
      </c>
      <c r="G4399" s="199">
        <f>N(Sales_Entry!J4399)</f>
        <v>0</v>
      </c>
      <c r="H4399" s="199">
        <v>0</v>
      </c>
      <c r="I4399" s="199">
        <f t="shared" si="68"/>
        <v>0</v>
      </c>
      <c r="J4399" s="200"/>
      <c r="K4399" s="200" t="str" cm="1">
        <f t="array" ref="K4399">IF($C4399="","",IF(AND($C4399=Party_Statement!$C$5,$B4399&gt;=Party_Statement!$C$6,$B4399&lt;=Party_Statement!$E$6),SUMPRODUCT(($C$3:$C4399=Party_Statement!$C$5)*($B$3:$B4399&gt;=Party_Statement!$C$6)*($B$3:$B4399&lt;=Party_Statement!$E$6)),""))</f>
        <v/>
      </c>
    </row>
    <row r="4400" spans="1:11" x14ac:dyDescent="0.2">
      <c r="A4400" s="196">
        <f>Sales_Entry!A4400</f>
        <v>0</v>
      </c>
      <c r="B4400" s="197">
        <f>Sales_Entry!B4400</f>
        <v>0</v>
      </c>
      <c r="C4400" s="198">
        <f>Sales_Entry!D4400</f>
        <v>0</v>
      </c>
      <c r="D4400" s="198" t="s">
        <v>1388</v>
      </c>
      <c r="E4400" s="198">
        <f>Sales_Entry!C4400</f>
        <v>0</v>
      </c>
      <c r="F4400" s="198">
        <f>Sales_Entry!E4400</f>
        <v>0</v>
      </c>
      <c r="G4400" s="199">
        <f>N(Sales_Entry!J4400)</f>
        <v>0</v>
      </c>
      <c r="H4400" s="199">
        <v>0</v>
      </c>
      <c r="I4400" s="199">
        <f t="shared" si="68"/>
        <v>0</v>
      </c>
      <c r="J4400" s="200"/>
      <c r="K4400" s="200" t="str" cm="1">
        <f t="array" ref="K4400">IF($C4400="","",IF(AND($C4400=Party_Statement!$C$5,$B4400&gt;=Party_Statement!$C$6,$B4400&lt;=Party_Statement!$E$6),SUMPRODUCT(($C$3:$C4400=Party_Statement!$C$5)*($B$3:$B4400&gt;=Party_Statement!$C$6)*($B$3:$B4400&lt;=Party_Statement!$E$6)),""))</f>
        <v/>
      </c>
    </row>
    <row r="4401" spans="1:11" x14ac:dyDescent="0.2">
      <c r="A4401" s="196">
        <f>Sales_Entry!A4401</f>
        <v>0</v>
      </c>
      <c r="B4401" s="197">
        <f>Sales_Entry!B4401</f>
        <v>0</v>
      </c>
      <c r="C4401" s="198">
        <f>Sales_Entry!D4401</f>
        <v>0</v>
      </c>
      <c r="D4401" s="198" t="s">
        <v>1388</v>
      </c>
      <c r="E4401" s="198">
        <f>Sales_Entry!C4401</f>
        <v>0</v>
      </c>
      <c r="F4401" s="198">
        <f>Sales_Entry!E4401</f>
        <v>0</v>
      </c>
      <c r="G4401" s="199">
        <f>N(Sales_Entry!J4401)</f>
        <v>0</v>
      </c>
      <c r="H4401" s="199">
        <v>0</v>
      </c>
      <c r="I4401" s="199">
        <f t="shared" si="68"/>
        <v>0</v>
      </c>
      <c r="J4401" s="200"/>
      <c r="K4401" s="200" t="str" cm="1">
        <f t="array" ref="K4401">IF($C4401="","",IF(AND($C4401=Party_Statement!$C$5,$B4401&gt;=Party_Statement!$C$6,$B4401&lt;=Party_Statement!$E$6),SUMPRODUCT(($C$3:$C4401=Party_Statement!$C$5)*($B$3:$B4401&gt;=Party_Statement!$C$6)*($B$3:$B4401&lt;=Party_Statement!$E$6)),""))</f>
        <v/>
      </c>
    </row>
    <row r="4402" spans="1:11" x14ac:dyDescent="0.2">
      <c r="A4402" s="196">
        <f>Sales_Entry!A4402</f>
        <v>0</v>
      </c>
      <c r="B4402" s="197">
        <f>Sales_Entry!B4402</f>
        <v>0</v>
      </c>
      <c r="C4402" s="198">
        <f>Sales_Entry!D4402</f>
        <v>0</v>
      </c>
      <c r="D4402" s="198" t="s">
        <v>1388</v>
      </c>
      <c r="E4402" s="198">
        <f>Sales_Entry!C4402</f>
        <v>0</v>
      </c>
      <c r="F4402" s="198">
        <f>Sales_Entry!E4402</f>
        <v>0</v>
      </c>
      <c r="G4402" s="199">
        <f>N(Sales_Entry!J4402)</f>
        <v>0</v>
      </c>
      <c r="H4402" s="199">
        <v>0</v>
      </c>
      <c r="I4402" s="199">
        <f t="shared" si="68"/>
        <v>0</v>
      </c>
      <c r="J4402" s="200"/>
      <c r="K4402" s="200" t="str" cm="1">
        <f t="array" ref="K4402">IF($C4402="","",IF(AND($C4402=Party_Statement!$C$5,$B4402&gt;=Party_Statement!$C$6,$B4402&lt;=Party_Statement!$E$6),SUMPRODUCT(($C$3:$C4402=Party_Statement!$C$5)*($B$3:$B4402&gt;=Party_Statement!$C$6)*($B$3:$B4402&lt;=Party_Statement!$E$6)),""))</f>
        <v/>
      </c>
    </row>
    <row r="4403" spans="1:11" x14ac:dyDescent="0.2">
      <c r="A4403" s="196">
        <f>Sales_Entry!A4403</f>
        <v>0</v>
      </c>
      <c r="B4403" s="197">
        <f>Sales_Entry!B4403</f>
        <v>0</v>
      </c>
      <c r="C4403" s="198">
        <f>Sales_Entry!D4403</f>
        <v>0</v>
      </c>
      <c r="D4403" s="198" t="s">
        <v>1388</v>
      </c>
      <c r="E4403" s="198">
        <f>Sales_Entry!C4403</f>
        <v>0</v>
      </c>
      <c r="F4403" s="198">
        <f>Sales_Entry!E4403</f>
        <v>0</v>
      </c>
      <c r="G4403" s="199">
        <f>N(Sales_Entry!J4403)</f>
        <v>0</v>
      </c>
      <c r="H4403" s="199">
        <v>0</v>
      </c>
      <c r="I4403" s="199">
        <f t="shared" si="68"/>
        <v>0</v>
      </c>
      <c r="J4403" s="200"/>
      <c r="K4403" s="200" t="str" cm="1">
        <f t="array" ref="K4403">IF($C4403="","",IF(AND($C4403=Party_Statement!$C$5,$B4403&gt;=Party_Statement!$C$6,$B4403&lt;=Party_Statement!$E$6),SUMPRODUCT(($C$3:$C4403=Party_Statement!$C$5)*($B$3:$B4403&gt;=Party_Statement!$C$6)*($B$3:$B4403&lt;=Party_Statement!$E$6)),""))</f>
        <v/>
      </c>
    </row>
    <row r="4404" spans="1:11" x14ac:dyDescent="0.2">
      <c r="A4404" s="196">
        <f>Sales_Entry!A4404</f>
        <v>0</v>
      </c>
      <c r="B4404" s="197">
        <f>Sales_Entry!B4404</f>
        <v>0</v>
      </c>
      <c r="C4404" s="198">
        <f>Sales_Entry!D4404</f>
        <v>0</v>
      </c>
      <c r="D4404" s="198" t="s">
        <v>1388</v>
      </c>
      <c r="E4404" s="198">
        <f>Sales_Entry!C4404</f>
        <v>0</v>
      </c>
      <c r="F4404" s="198">
        <f>Sales_Entry!E4404</f>
        <v>0</v>
      </c>
      <c r="G4404" s="199">
        <f>N(Sales_Entry!J4404)</f>
        <v>0</v>
      </c>
      <c r="H4404" s="199">
        <v>0</v>
      </c>
      <c r="I4404" s="199">
        <f t="shared" si="68"/>
        <v>0</v>
      </c>
      <c r="J4404" s="200"/>
      <c r="K4404" s="200" t="str" cm="1">
        <f t="array" ref="K4404">IF($C4404="","",IF(AND($C4404=Party_Statement!$C$5,$B4404&gt;=Party_Statement!$C$6,$B4404&lt;=Party_Statement!$E$6),SUMPRODUCT(($C$3:$C4404=Party_Statement!$C$5)*($B$3:$B4404&gt;=Party_Statement!$C$6)*($B$3:$B4404&lt;=Party_Statement!$E$6)),""))</f>
        <v/>
      </c>
    </row>
    <row r="4405" spans="1:11" x14ac:dyDescent="0.2">
      <c r="A4405" s="196">
        <f>Sales_Entry!A4405</f>
        <v>0</v>
      </c>
      <c r="B4405" s="197">
        <f>Sales_Entry!B4405</f>
        <v>0</v>
      </c>
      <c r="C4405" s="198">
        <f>Sales_Entry!D4405</f>
        <v>0</v>
      </c>
      <c r="D4405" s="198" t="s">
        <v>1388</v>
      </c>
      <c r="E4405" s="198">
        <f>Sales_Entry!C4405</f>
        <v>0</v>
      </c>
      <c r="F4405" s="198">
        <f>Sales_Entry!E4405</f>
        <v>0</v>
      </c>
      <c r="G4405" s="199">
        <f>N(Sales_Entry!J4405)</f>
        <v>0</v>
      </c>
      <c r="H4405" s="199">
        <v>0</v>
      </c>
      <c r="I4405" s="199">
        <f t="shared" si="68"/>
        <v>0</v>
      </c>
      <c r="J4405" s="200"/>
      <c r="K4405" s="200" t="str" cm="1">
        <f t="array" ref="K4405">IF($C4405="","",IF(AND($C4405=Party_Statement!$C$5,$B4405&gt;=Party_Statement!$C$6,$B4405&lt;=Party_Statement!$E$6),SUMPRODUCT(($C$3:$C4405=Party_Statement!$C$5)*($B$3:$B4405&gt;=Party_Statement!$C$6)*($B$3:$B4405&lt;=Party_Statement!$E$6)),""))</f>
        <v/>
      </c>
    </row>
    <row r="4406" spans="1:11" x14ac:dyDescent="0.2">
      <c r="A4406" s="233"/>
      <c r="B4406" s="234"/>
      <c r="C4406" s="235"/>
      <c r="D4406" s="235"/>
      <c r="E4406" s="235"/>
      <c r="F4406" s="235"/>
      <c r="G4406" s="199"/>
      <c r="H4406" s="199"/>
      <c r="I4406" s="199"/>
      <c r="J4406" s="236"/>
      <c r="K4406" s="200" t="str" cm="1">
        <f t="array" ref="K4406">IF($C4406="","",IF(AND($C4406=Party_Statement!$C$5,$B4406&gt;=Party_Statement!$C$6,$B4406&lt;=Party_Statement!$E$6),SUMPRODUCT(($C$3:$C4406=Party_Statement!$C$5)*($B$3:$B4406&gt;=Party_Statement!$C$6)*($B$3:$B4406&lt;=Party_Statement!$E$6)),""))</f>
        <v/>
      </c>
    </row>
    <row r="4407" spans="1:11" s="64" customFormat="1" x14ac:dyDescent="0.2">
      <c r="A4407" s="242" t="s">
        <v>9627</v>
      </c>
      <c r="B4407" s="242" t="s">
        <v>9627</v>
      </c>
      <c r="C4407" s="242" t="s">
        <v>9627</v>
      </c>
      <c r="D4407" s="242" t="s">
        <v>9627</v>
      </c>
      <c r="E4407" s="242" t="s">
        <v>9627</v>
      </c>
      <c r="F4407" s="242" t="s">
        <v>9627</v>
      </c>
      <c r="G4407" s="242" t="s">
        <v>9627</v>
      </c>
      <c r="H4407" s="242" t="s">
        <v>9627</v>
      </c>
      <c r="I4407" s="242" t="s">
        <v>9627</v>
      </c>
      <c r="J4407" s="242" t="s">
        <v>9627</v>
      </c>
      <c r="K4407" s="200" t="str" cm="1">
        <f t="array" ref="K4407">IF($C4407="","",IF(AND($C4407=Party_Statement!$C$5,$B4407&gt;=Party_Statement!$C$6,$B4407&lt;=Party_Statement!$E$6),SUMPRODUCT(($C$3:$C4407=Party_Statement!$C$5)*($B$3:$B4407&gt;=Party_Statement!$C$6)*($B$3:$B4407&lt;=Party_Statement!$E$6)),""))</f>
        <v/>
      </c>
    </row>
    <row r="4408" spans="1:11" x14ac:dyDescent="0.2">
      <c r="A4408" s="243"/>
      <c r="B4408" s="243"/>
      <c r="C4408" s="243"/>
      <c r="D4408" s="243"/>
      <c r="E4408" s="243"/>
      <c r="F4408" s="243"/>
      <c r="G4408" s="243"/>
      <c r="H4408" s="243"/>
      <c r="I4408" s="243"/>
      <c r="J4408" s="244"/>
      <c r="K4408" s="200" t="str" cm="1">
        <f t="array" ref="K4408">IF($C4408="","",IF(AND($C4408=Party_Statement!$C$5,$B4408&gt;=Party_Statement!$C$6,$B4408&lt;=Party_Statement!$E$6),SUMPRODUCT(($C$3:$C4408=Party_Statement!$C$5)*($B$3:$B4408&gt;=Party_Statement!$C$6)*($B$3:$B4408&lt;=Party_Statement!$E$6)),""))</f>
        <v/>
      </c>
    </row>
    <row r="4409" spans="1:11" x14ac:dyDescent="0.2">
      <c r="A4409" s="237" t="str">
        <f>Purchase_Entry!A3</f>
        <v>2083/03/15</v>
      </c>
      <c r="B4409" s="238">
        <f>Purchase_Entry!B3</f>
        <v>46202</v>
      </c>
      <c r="C4409" s="239" t="str">
        <f>Purchase_Entry!D3</f>
        <v>MUKTESHWOR ENTERPRISES</v>
      </c>
      <c r="D4409" s="240" t="s">
        <v>1390</v>
      </c>
      <c r="E4409" s="240" t="str">
        <f>Purchase_Entry!C3</f>
        <v>OPN2001</v>
      </c>
      <c r="F4409" s="240" t="str">
        <f>Purchase_Entry!F3</f>
        <v>OPENING</v>
      </c>
      <c r="G4409" s="241">
        <v>0</v>
      </c>
      <c r="H4409" s="241">
        <f>N(Purchase_Entry!P3)</f>
        <v>69018</v>
      </c>
      <c r="I4409" s="241">
        <f>IF($C4409="","",IF($C4409=$C589,$I589+$G4409-$H4409,$G4409-$H4409))</f>
        <v>-69018</v>
      </c>
      <c r="J4409" s="240"/>
      <c r="K4409" s="200" t="str" cm="1">
        <f t="array" ref="K4409">IF($C4409="","",IF(AND($C4409=Party_Statement!$C$5,$B4409&gt;=Party_Statement!$C$6,$B4409&lt;=Party_Statement!$E$6),SUMPRODUCT(($C$3:$C4409=Party_Statement!$C$5)*($B$3:$B4409&gt;=Party_Statement!$C$6)*($B$3:$B4409&lt;=Party_Statement!$E$6)),""))</f>
        <v/>
      </c>
    </row>
    <row r="4410" spans="1:11" x14ac:dyDescent="0.2">
      <c r="A4410" s="237" t="str">
        <f>Purchase_Entry!A4</f>
        <v>2083/03/32</v>
      </c>
      <c r="B4410" s="238">
        <f>Purchase_Entry!B4</f>
        <v>46219</v>
      </c>
      <c r="C4410" s="239" t="str">
        <f>Purchase_Entry!D4</f>
        <v>MUKTESHWOR ENTERPRISES</v>
      </c>
      <c r="D4410" s="240" t="s">
        <v>1390</v>
      </c>
      <c r="E4410" s="240" t="str">
        <f>Purchase_Entry!C4</f>
        <v>BILL-0809</v>
      </c>
      <c r="F4410" s="240" t="str">
        <f>Purchase_Entry!F4</f>
        <v>DISSEL</v>
      </c>
      <c r="G4410" s="241">
        <v>0</v>
      </c>
      <c r="H4410" s="241">
        <f>N(Purchase_Entry!P4)</f>
        <v>23295</v>
      </c>
      <c r="I4410" s="241">
        <f t="shared" ref="I4410:I4473" si="69">IF($C4410="","",IF($C4410=$C590,$I590+$G4410-$H4410,$G4410-$H4410))</f>
        <v>-23295</v>
      </c>
      <c r="J4410" s="200"/>
      <c r="K4410" s="200" t="str" cm="1">
        <f t="array" ref="K4410">IF($C4410="","",IF(AND($C4410=Party_Statement!$C$5,$B4410&gt;=Party_Statement!$C$6,$B4410&lt;=Party_Statement!$E$6),SUMPRODUCT(($C$3:$C4410=Party_Statement!$C$5)*($B$3:$B4410&gt;=Party_Statement!$C$6)*($B$3:$B4410&lt;=Party_Statement!$E$6)),""))</f>
        <v/>
      </c>
    </row>
    <row r="4411" spans="1:11" x14ac:dyDescent="0.2">
      <c r="A4411" s="237" t="str">
        <f>Purchase_Entry!A5</f>
        <v>2083/04/31</v>
      </c>
      <c r="B4411" s="238">
        <f>Purchase_Entry!B5</f>
        <v>46250</v>
      </c>
      <c r="C4411" s="239" t="str">
        <f>Purchase_Entry!D5</f>
        <v>MUKTESHWOR ENTERPRISES</v>
      </c>
      <c r="D4411" s="240" t="s">
        <v>1390</v>
      </c>
      <c r="E4411" s="240" t="str">
        <f>Purchase_Entry!C5</f>
        <v>BILL-0079</v>
      </c>
      <c r="F4411" s="240" t="str">
        <f>Purchase_Entry!F5</f>
        <v>DISSEL</v>
      </c>
      <c r="G4411" s="241">
        <v>0</v>
      </c>
      <c r="H4411" s="241">
        <f>N(Purchase_Entry!P5)</f>
        <v>50715</v>
      </c>
      <c r="I4411" s="241">
        <f t="shared" si="69"/>
        <v>-50715</v>
      </c>
      <c r="J4411" s="200"/>
      <c r="K4411" s="200" t="str" cm="1">
        <f t="array" ref="K4411">IF($C4411="","",IF(AND($C4411=Party_Statement!$C$5,$B4411&gt;=Party_Statement!$C$6,$B4411&lt;=Party_Statement!$E$6),SUMPRODUCT(($C$3:$C4411=Party_Statement!$C$5)*($B$3:$B4411&gt;=Party_Statement!$C$6)*($B$3:$B4411&lt;=Party_Statement!$E$6)),""))</f>
        <v/>
      </c>
    </row>
    <row r="4412" spans="1:11" x14ac:dyDescent="0.2">
      <c r="A4412" s="237" t="str">
        <f>Purchase_Entry!A6</f>
        <v>2083/03/15</v>
      </c>
      <c r="B4412" s="238">
        <f>Purchase_Entry!B6</f>
        <v>46202</v>
      </c>
      <c r="C4412" s="239" t="str">
        <f>Purchase_Entry!D6</f>
        <v>MODERN AGRO  -315</v>
      </c>
      <c r="D4412" s="240" t="s">
        <v>1390</v>
      </c>
      <c r="E4412" s="240" t="str">
        <f>Purchase_Entry!C6</f>
        <v>OPN2002</v>
      </c>
      <c r="F4412" s="240" t="str">
        <f>Purchase_Entry!F6</f>
        <v>OPENING</v>
      </c>
      <c r="G4412" s="241">
        <v>0</v>
      </c>
      <c r="H4412" s="241">
        <f>N(Purchase_Entry!P6)</f>
        <v>172184</v>
      </c>
      <c r="I4412" s="241">
        <f t="shared" si="69"/>
        <v>-172184</v>
      </c>
      <c r="J4412" s="200"/>
      <c r="K4412" s="200" t="str" cm="1">
        <f t="array" ref="K4412">IF($C4412="","",IF(AND($C4412=Party_Statement!$C$5,$B4412&gt;=Party_Statement!$C$6,$B4412&lt;=Party_Statement!$E$6),SUMPRODUCT(($C$3:$C4412=Party_Statement!$C$5)*($B$3:$B4412&gt;=Party_Statement!$C$6)*($B$3:$B4412&lt;=Party_Statement!$E$6)),""))</f>
        <v/>
      </c>
    </row>
    <row r="4413" spans="1:11" x14ac:dyDescent="0.2">
      <c r="A4413" s="237" t="str">
        <f>Purchase_Entry!A7</f>
        <v>2083/03/15</v>
      </c>
      <c r="B4413" s="238">
        <f>Purchase_Entry!B7</f>
        <v>46202</v>
      </c>
      <c r="C4413" s="239" t="str">
        <f>Purchase_Entry!D7</f>
        <v>LUSCAN</v>
      </c>
      <c r="D4413" s="240" t="s">
        <v>1390</v>
      </c>
      <c r="E4413" s="240" t="str">
        <f>Purchase_Entry!C7</f>
        <v>OPN2003</v>
      </c>
      <c r="F4413" s="240" t="str">
        <f>Purchase_Entry!F7</f>
        <v>OPENING</v>
      </c>
      <c r="G4413" s="241">
        <v>0</v>
      </c>
      <c r="H4413" s="241">
        <f>N(Purchase_Entry!P7)</f>
        <v>278851</v>
      </c>
      <c r="I4413" s="241">
        <f t="shared" si="69"/>
        <v>-278851</v>
      </c>
      <c r="J4413" s="200"/>
      <c r="K4413" s="200" t="str" cm="1">
        <f t="array" ref="K4413">IF($C4413="","",IF(AND($C4413=Party_Statement!$C$5,$B4413&gt;=Party_Statement!$C$6,$B4413&lt;=Party_Statement!$E$6),SUMPRODUCT(($C$3:$C4413=Party_Statement!$C$5)*($B$3:$B4413&gt;=Party_Statement!$C$6)*($B$3:$B4413&lt;=Party_Statement!$E$6)),""))</f>
        <v/>
      </c>
    </row>
    <row r="4414" spans="1:11" x14ac:dyDescent="0.2">
      <c r="A4414" s="237" t="str">
        <f>Purchase_Entry!A8</f>
        <v>2083/03/15</v>
      </c>
      <c r="B4414" s="238">
        <f>Purchase_Entry!B8</f>
        <v>46202</v>
      </c>
      <c r="C4414" s="239" t="str">
        <f>Purchase_Entry!D8</f>
        <v>PRARAMBHA DAIRY SUPPLIERS</v>
      </c>
      <c r="D4414" s="240" t="s">
        <v>1390</v>
      </c>
      <c r="E4414" s="240" t="str">
        <f>Purchase_Entry!C8</f>
        <v>OPN2004</v>
      </c>
      <c r="F4414" s="240" t="str">
        <f>Purchase_Entry!F8</f>
        <v>OPENING</v>
      </c>
      <c r="G4414" s="241">
        <v>0</v>
      </c>
      <c r="H4414" s="241">
        <f>N(Purchase_Entry!P8)</f>
        <v>11932</v>
      </c>
      <c r="I4414" s="241">
        <f t="shared" si="69"/>
        <v>-11932</v>
      </c>
      <c r="J4414" s="200"/>
      <c r="K4414" s="200" t="str" cm="1">
        <f t="array" ref="K4414">IF($C4414="","",IF(AND($C4414=Party_Statement!$C$5,$B4414&gt;=Party_Statement!$C$6,$B4414&lt;=Party_Statement!$E$6),SUMPRODUCT(($C$3:$C4414=Party_Statement!$C$5)*($B$3:$B4414&gt;=Party_Statement!$C$6)*($B$3:$B4414&lt;=Party_Statement!$E$6)),""))</f>
        <v/>
      </c>
    </row>
    <row r="4415" spans="1:11" x14ac:dyDescent="0.2">
      <c r="A4415" s="237">
        <f>Purchase_Entry!A9</f>
        <v>66916</v>
      </c>
      <c r="B4415" s="238">
        <f>Purchase_Entry!B9</f>
        <v>46203</v>
      </c>
      <c r="C4415" s="239" t="str">
        <f>Purchase_Entry!D9</f>
        <v>BASUDEV DAIRY 316</v>
      </c>
      <c r="D4415" s="240" t="s">
        <v>1390</v>
      </c>
      <c r="E4415" s="240" t="str">
        <f>Purchase_Entry!C9</f>
        <v>BILL-5006</v>
      </c>
      <c r="F4415" s="240" t="str">
        <f>Purchase_Entry!F9</f>
        <v>Buffalo Milk</v>
      </c>
      <c r="G4415" s="241">
        <v>0</v>
      </c>
      <c r="H4415" s="241">
        <f>N(Purchase_Entry!P9)</f>
        <v>21948</v>
      </c>
      <c r="I4415" s="241">
        <f t="shared" si="69"/>
        <v>-21948</v>
      </c>
      <c r="J4415" s="200"/>
      <c r="K4415" s="200" t="str" cm="1">
        <f t="array" ref="K4415">IF($C4415="","",IF(AND($C4415=Party_Statement!$C$5,$B4415&gt;=Party_Statement!$C$6,$B4415&lt;=Party_Statement!$E$6),SUMPRODUCT(($C$3:$C4415=Party_Statement!$C$5)*($B$3:$B4415&gt;=Party_Statement!$C$6)*($B$3:$B4415&lt;=Party_Statement!$E$6)),""))</f>
        <v/>
      </c>
    </row>
    <row r="4416" spans="1:11" x14ac:dyDescent="0.2">
      <c r="A4416" s="237">
        <f>Purchase_Entry!A10</f>
        <v>66918</v>
      </c>
      <c r="B4416" s="238">
        <f>Purchase_Entry!B10</f>
        <v>46205</v>
      </c>
      <c r="C4416" s="239" t="str">
        <f>Purchase_Entry!D10</f>
        <v>BASUDEV DAIRY 316</v>
      </c>
      <c r="D4416" s="240" t="s">
        <v>1390</v>
      </c>
      <c r="E4416" s="240" t="str">
        <f>Purchase_Entry!C10</f>
        <v>BILL-5020</v>
      </c>
      <c r="F4416" s="240" t="str">
        <f>Purchase_Entry!F10</f>
        <v>Buffalo Milk</v>
      </c>
      <c r="G4416" s="241">
        <v>0</v>
      </c>
      <c r="H4416" s="241">
        <f>N(Purchase_Entry!P10)</f>
        <v>23435.999999999996</v>
      </c>
      <c r="I4416" s="241">
        <f t="shared" si="69"/>
        <v>-23435.999999999996</v>
      </c>
      <c r="J4416" s="200"/>
      <c r="K4416" s="200" t="str" cm="1">
        <f t="array" ref="K4416">IF($C4416="","",IF(AND($C4416=Party_Statement!$C$5,$B4416&gt;=Party_Statement!$C$6,$B4416&lt;=Party_Statement!$E$6),SUMPRODUCT(($C$3:$C4416=Party_Statement!$C$5)*($B$3:$B4416&gt;=Party_Statement!$C$6)*($B$3:$B4416&lt;=Party_Statement!$E$6)),""))</f>
        <v/>
      </c>
    </row>
    <row r="4417" spans="1:11" x14ac:dyDescent="0.2">
      <c r="A4417" s="237">
        <f>Purchase_Entry!A11</f>
        <v>66920</v>
      </c>
      <c r="B4417" s="238">
        <f>Purchase_Entry!B11</f>
        <v>46207</v>
      </c>
      <c r="C4417" s="239" t="str">
        <f>Purchase_Entry!D11</f>
        <v>BASUDEV DAIRY 316</v>
      </c>
      <c r="D4417" s="240" t="s">
        <v>1390</v>
      </c>
      <c r="E4417" s="240" t="str">
        <f>Purchase_Entry!C11</f>
        <v>BILL-5034</v>
      </c>
      <c r="F4417" s="240" t="str">
        <f>Purchase_Entry!F11</f>
        <v>Buffalo Milk</v>
      </c>
      <c r="G4417" s="241">
        <v>0</v>
      </c>
      <c r="H4417" s="241">
        <f>N(Purchase_Entry!P11)</f>
        <v>24180</v>
      </c>
      <c r="I4417" s="241">
        <f t="shared" si="69"/>
        <v>-24180</v>
      </c>
      <c r="J4417" s="200"/>
      <c r="K4417" s="200" t="str" cm="1">
        <f t="array" ref="K4417">IF($C4417="","",IF(AND($C4417=Party_Statement!$C$5,$B4417&gt;=Party_Statement!$C$6,$B4417&lt;=Party_Statement!$E$6),SUMPRODUCT(($C$3:$C4417=Party_Statement!$C$5)*($B$3:$B4417&gt;=Party_Statement!$C$6)*($B$3:$B4417&lt;=Party_Statement!$E$6)),""))</f>
        <v/>
      </c>
    </row>
    <row r="4418" spans="1:11" x14ac:dyDescent="0.2">
      <c r="A4418" s="237">
        <f>Purchase_Entry!A12</f>
        <v>66922</v>
      </c>
      <c r="B4418" s="238">
        <f>Purchase_Entry!B12</f>
        <v>46209</v>
      </c>
      <c r="C4418" s="239" t="str">
        <f>Purchase_Entry!D12</f>
        <v>BASUDEV DAIRY 316</v>
      </c>
      <c r="D4418" s="240" t="s">
        <v>1390</v>
      </c>
      <c r="E4418" s="240" t="str">
        <f>Purchase_Entry!C12</f>
        <v>BILL-5048</v>
      </c>
      <c r="F4418" s="240" t="str">
        <f>Purchase_Entry!F12</f>
        <v>Buffalo Milk</v>
      </c>
      <c r="G4418" s="241">
        <v>0</v>
      </c>
      <c r="H4418" s="241">
        <f>N(Purchase_Entry!P12)</f>
        <v>23064.000000000004</v>
      </c>
      <c r="I4418" s="241">
        <f t="shared" si="69"/>
        <v>-23064.000000000004</v>
      </c>
      <c r="J4418" s="200"/>
      <c r="K4418" s="200" t="str" cm="1">
        <f t="array" ref="K4418">IF($C4418="","",IF(AND($C4418=Party_Statement!$C$5,$B4418&gt;=Party_Statement!$C$6,$B4418&lt;=Party_Statement!$E$6),SUMPRODUCT(($C$3:$C4418=Party_Statement!$C$5)*($B$3:$B4418&gt;=Party_Statement!$C$6)*($B$3:$B4418&lt;=Party_Statement!$E$6)),""))</f>
        <v/>
      </c>
    </row>
    <row r="4419" spans="1:11" x14ac:dyDescent="0.2">
      <c r="A4419" s="237">
        <f>Purchase_Entry!A13</f>
        <v>66924</v>
      </c>
      <c r="B4419" s="238">
        <f>Purchase_Entry!B13</f>
        <v>46211</v>
      </c>
      <c r="C4419" s="239" t="str">
        <f>Purchase_Entry!D13</f>
        <v>BASUDEV DAIRY 316</v>
      </c>
      <c r="D4419" s="240" t="s">
        <v>1390</v>
      </c>
      <c r="E4419" s="240" t="str">
        <f>Purchase_Entry!C13</f>
        <v>BILL-5062</v>
      </c>
      <c r="F4419" s="240" t="str">
        <f>Purchase_Entry!F13</f>
        <v>Buffalo Milk</v>
      </c>
      <c r="G4419" s="241">
        <v>0</v>
      </c>
      <c r="H4419" s="241">
        <f>N(Purchase_Entry!P13)</f>
        <v>23435.999999999996</v>
      </c>
      <c r="I4419" s="241">
        <f t="shared" si="69"/>
        <v>-23435.999999999996</v>
      </c>
      <c r="J4419" s="200"/>
      <c r="K4419" s="200" t="str" cm="1">
        <f t="array" ref="K4419">IF($C4419="","",IF(AND($C4419=Party_Statement!$C$5,$B4419&gt;=Party_Statement!$C$6,$B4419&lt;=Party_Statement!$E$6),SUMPRODUCT(($C$3:$C4419=Party_Statement!$C$5)*($B$3:$B4419&gt;=Party_Statement!$C$6)*($B$3:$B4419&lt;=Party_Statement!$E$6)),""))</f>
        <v/>
      </c>
    </row>
    <row r="4420" spans="1:11" x14ac:dyDescent="0.2">
      <c r="A4420" s="237">
        <f>Purchase_Entry!A14</f>
        <v>66926</v>
      </c>
      <c r="B4420" s="238">
        <f>Purchase_Entry!B14</f>
        <v>46213</v>
      </c>
      <c r="C4420" s="239" t="str">
        <f>Purchase_Entry!D14</f>
        <v>BASUDEV DAIRY 316</v>
      </c>
      <c r="D4420" s="240" t="s">
        <v>1390</v>
      </c>
      <c r="E4420" s="240" t="str">
        <f>Purchase_Entry!C14</f>
        <v>BILL-5076</v>
      </c>
      <c r="F4420" s="240" t="str">
        <f>Purchase_Entry!F14</f>
        <v>Buffalo Milk</v>
      </c>
      <c r="G4420" s="241">
        <v>0</v>
      </c>
      <c r="H4420" s="241">
        <f>N(Purchase_Entry!P14)</f>
        <v>23435.999999999996</v>
      </c>
      <c r="I4420" s="241">
        <f t="shared" si="69"/>
        <v>-23435.999999999996</v>
      </c>
      <c r="J4420" s="200"/>
      <c r="K4420" s="200" t="str" cm="1">
        <f t="array" ref="K4420">IF($C4420="","",IF(AND($C4420=Party_Statement!$C$5,$B4420&gt;=Party_Statement!$C$6,$B4420&lt;=Party_Statement!$E$6),SUMPRODUCT(($C$3:$C4420=Party_Statement!$C$5)*($B$3:$B4420&gt;=Party_Statement!$C$6)*($B$3:$B4420&lt;=Party_Statement!$E$6)),""))</f>
        <v/>
      </c>
    </row>
    <row r="4421" spans="1:11" x14ac:dyDescent="0.2">
      <c r="A4421" s="237">
        <f>Purchase_Entry!A15</f>
        <v>66928</v>
      </c>
      <c r="B4421" s="238">
        <f>Purchase_Entry!B15</f>
        <v>46215</v>
      </c>
      <c r="C4421" s="239" t="str">
        <f>Purchase_Entry!D15</f>
        <v>BASUDEV DAIRY 316</v>
      </c>
      <c r="D4421" s="240" t="s">
        <v>1390</v>
      </c>
      <c r="E4421" s="240" t="str">
        <f>Purchase_Entry!C15</f>
        <v>BILL-5092</v>
      </c>
      <c r="F4421" s="240" t="str">
        <f>Purchase_Entry!F15</f>
        <v>Buffalo Milk</v>
      </c>
      <c r="G4421" s="241">
        <v>0</v>
      </c>
      <c r="H4421" s="241">
        <f>N(Purchase_Entry!P15)</f>
        <v>20088</v>
      </c>
      <c r="I4421" s="241">
        <f t="shared" si="69"/>
        <v>-20088</v>
      </c>
      <c r="J4421" s="200"/>
      <c r="K4421" s="200" t="str" cm="1">
        <f t="array" ref="K4421">IF($C4421="","",IF(AND($C4421=Party_Statement!$C$5,$B4421&gt;=Party_Statement!$C$6,$B4421&lt;=Party_Statement!$E$6),SUMPRODUCT(($C$3:$C4421=Party_Statement!$C$5)*($B$3:$B4421&gt;=Party_Statement!$C$6)*($B$3:$B4421&lt;=Party_Statement!$E$6)),""))</f>
        <v/>
      </c>
    </row>
    <row r="4422" spans="1:11" x14ac:dyDescent="0.2">
      <c r="A4422" s="237">
        <f>Purchase_Entry!A16</f>
        <v>66930</v>
      </c>
      <c r="B4422" s="238">
        <f>Purchase_Entry!B16</f>
        <v>46217</v>
      </c>
      <c r="C4422" s="239" t="str">
        <f>Purchase_Entry!D16</f>
        <v>BASUDEV DAIRY 316</v>
      </c>
      <c r="D4422" s="240" t="s">
        <v>1390</v>
      </c>
      <c r="E4422" s="240" t="str">
        <f>Purchase_Entry!C16</f>
        <v>BILL-5108</v>
      </c>
      <c r="F4422" s="240" t="str">
        <f>Purchase_Entry!F16</f>
        <v>Buffalo Milk</v>
      </c>
      <c r="G4422" s="241">
        <v>0</v>
      </c>
      <c r="H4422" s="241">
        <f>N(Purchase_Entry!P16)</f>
        <v>22320</v>
      </c>
      <c r="I4422" s="241">
        <f t="shared" si="69"/>
        <v>-22320</v>
      </c>
      <c r="J4422" s="200"/>
      <c r="K4422" s="200" t="str" cm="1">
        <f t="array" ref="K4422">IF($C4422="","",IF(AND($C4422=Party_Statement!$C$5,$B4422&gt;=Party_Statement!$C$6,$B4422&lt;=Party_Statement!$E$6),SUMPRODUCT(($C$3:$C4422=Party_Statement!$C$5)*($B$3:$B4422&gt;=Party_Statement!$C$6)*($B$3:$B4422&lt;=Party_Statement!$E$6)),""))</f>
        <v/>
      </c>
    </row>
    <row r="4423" spans="1:11" x14ac:dyDescent="0.2">
      <c r="A4423" s="237" t="str">
        <f>Purchase_Entry!A17</f>
        <v>2083/03/32</v>
      </c>
      <c r="B4423" s="238">
        <f>Purchase_Entry!B17</f>
        <v>46219</v>
      </c>
      <c r="C4423" s="239" t="str">
        <f>Purchase_Entry!D17</f>
        <v>BASUDEV DAIRY 316</v>
      </c>
      <c r="D4423" s="240" t="s">
        <v>1390</v>
      </c>
      <c r="E4423" s="240" t="str">
        <f>Purchase_Entry!C17</f>
        <v>BILL-5124</v>
      </c>
      <c r="F4423" s="240" t="str">
        <f>Purchase_Entry!F17</f>
        <v>Buffalo Milk</v>
      </c>
      <c r="G4423" s="241">
        <v>0</v>
      </c>
      <c r="H4423" s="241">
        <f>N(Purchase_Entry!P17)</f>
        <v>20832</v>
      </c>
      <c r="I4423" s="241">
        <f t="shared" si="69"/>
        <v>-20832</v>
      </c>
      <c r="J4423" s="200"/>
      <c r="K4423" s="200" t="str" cm="1">
        <f t="array" ref="K4423">IF($C4423="","",IF(AND($C4423=Party_Statement!$C$5,$B4423&gt;=Party_Statement!$C$6,$B4423&lt;=Party_Statement!$E$6),SUMPRODUCT(($C$3:$C4423=Party_Statement!$C$5)*($B$3:$B4423&gt;=Party_Statement!$C$6)*($B$3:$B4423&lt;=Party_Statement!$E$6)),""))</f>
        <v/>
      </c>
    </row>
    <row r="4424" spans="1:11" x14ac:dyDescent="0.2">
      <c r="A4424" s="237">
        <f>Purchase_Entry!A18</f>
        <v>66934</v>
      </c>
      <c r="B4424" s="238">
        <f>Purchase_Entry!B18</f>
        <v>46222</v>
      </c>
      <c r="C4424" s="239" t="str">
        <f>Purchase_Entry!D18</f>
        <v>BASUDEV DAIRY 316</v>
      </c>
      <c r="D4424" s="240" t="s">
        <v>1390</v>
      </c>
      <c r="E4424" s="240" t="str">
        <f>Purchase_Entry!C18</f>
        <v>BILL-5145</v>
      </c>
      <c r="F4424" s="240" t="str">
        <f>Purchase_Entry!F18</f>
        <v>Buffalo Milk</v>
      </c>
      <c r="G4424" s="241">
        <v>0</v>
      </c>
      <c r="H4424" s="241">
        <f>N(Purchase_Entry!P18)</f>
        <v>20587.099999999999</v>
      </c>
      <c r="I4424" s="241">
        <f t="shared" si="69"/>
        <v>-20587.099999999999</v>
      </c>
      <c r="J4424" s="200"/>
      <c r="K4424" s="200" t="str" cm="1">
        <f t="array" ref="K4424">IF($C4424="","",IF(AND($C4424=Party_Statement!$C$5,$B4424&gt;=Party_Statement!$C$6,$B4424&lt;=Party_Statement!$E$6),SUMPRODUCT(($C$3:$C4424=Party_Statement!$C$5)*($B$3:$B4424&gt;=Party_Statement!$C$6)*($B$3:$B4424&lt;=Party_Statement!$E$6)),""))</f>
        <v/>
      </c>
    </row>
    <row r="4425" spans="1:11" x14ac:dyDescent="0.2">
      <c r="A4425" s="237">
        <f>Purchase_Entry!A19</f>
        <v>66936</v>
      </c>
      <c r="B4425" s="238">
        <f>Purchase_Entry!B19</f>
        <v>46224</v>
      </c>
      <c r="C4425" s="239" t="str">
        <f>Purchase_Entry!D19</f>
        <v>BASUDEV DAIRY 316</v>
      </c>
      <c r="D4425" s="240" t="s">
        <v>1390</v>
      </c>
      <c r="E4425" s="240" t="str">
        <f>Purchase_Entry!C19</f>
        <v>BILL-5152</v>
      </c>
      <c r="F4425" s="240" t="str">
        <f>Purchase_Entry!F19</f>
        <v>Buffalo Milk</v>
      </c>
      <c r="G4425" s="241">
        <v>0</v>
      </c>
      <c r="H4425" s="241">
        <f>N(Purchase_Entry!P19)</f>
        <v>18600</v>
      </c>
      <c r="I4425" s="241">
        <f t="shared" si="69"/>
        <v>-18600</v>
      </c>
      <c r="J4425" s="200"/>
      <c r="K4425" s="200" t="str" cm="1">
        <f t="array" ref="K4425">IF($C4425="","",IF(AND($C4425=Party_Statement!$C$5,$B4425&gt;=Party_Statement!$C$6,$B4425&lt;=Party_Statement!$E$6),SUMPRODUCT(($C$3:$C4425=Party_Statement!$C$5)*($B$3:$B4425&gt;=Party_Statement!$C$6)*($B$3:$B4425&lt;=Party_Statement!$E$6)),""))</f>
        <v/>
      </c>
    </row>
    <row r="4426" spans="1:11" x14ac:dyDescent="0.2">
      <c r="A4426" s="237">
        <f>Purchase_Entry!A20</f>
        <v>66938</v>
      </c>
      <c r="B4426" s="238">
        <f>Purchase_Entry!B20</f>
        <v>46226</v>
      </c>
      <c r="C4426" s="239" t="str">
        <f>Purchase_Entry!D20</f>
        <v>BASUDEV DAIRY 316</v>
      </c>
      <c r="D4426" s="240" t="s">
        <v>1390</v>
      </c>
      <c r="E4426" s="240" t="str">
        <f>Purchase_Entry!C20</f>
        <v>BILL-5152</v>
      </c>
      <c r="F4426" s="240" t="str">
        <f>Purchase_Entry!F20</f>
        <v>Buffalo Milk</v>
      </c>
      <c r="G4426" s="241">
        <v>0</v>
      </c>
      <c r="H4426" s="241">
        <f>N(Purchase_Entry!P20)</f>
        <v>17980</v>
      </c>
      <c r="I4426" s="241">
        <f t="shared" si="69"/>
        <v>-17980</v>
      </c>
      <c r="J4426" s="200"/>
      <c r="K4426" s="200" t="str" cm="1">
        <f t="array" ref="K4426">IF($C4426="","",IF(AND($C4426=Party_Statement!$C$5,$B4426&gt;=Party_Statement!$C$6,$B4426&lt;=Party_Statement!$E$6),SUMPRODUCT(($C$3:$C4426=Party_Statement!$C$5)*($B$3:$B4426&gt;=Party_Statement!$C$6)*($B$3:$B4426&lt;=Party_Statement!$E$6)),""))</f>
        <v/>
      </c>
    </row>
    <row r="4427" spans="1:11" x14ac:dyDescent="0.2">
      <c r="A4427" s="237">
        <f>Purchase_Entry!A21</f>
        <v>66939</v>
      </c>
      <c r="B4427" s="238">
        <f>Purchase_Entry!B21</f>
        <v>46227</v>
      </c>
      <c r="C4427" s="239" t="str">
        <f>Purchase_Entry!D21</f>
        <v>BASUDEV DAIRY 316</v>
      </c>
      <c r="D4427" s="240" t="s">
        <v>1390</v>
      </c>
      <c r="E4427" s="240" t="str">
        <f>Purchase_Entry!C21</f>
        <v>BILL-5152</v>
      </c>
      <c r="F4427" s="240" t="str">
        <f>Purchase_Entry!F21</f>
        <v>Buffalo Milk</v>
      </c>
      <c r="G4427" s="241">
        <v>0</v>
      </c>
      <c r="H4427" s="241">
        <f>N(Purchase_Entry!P21)</f>
        <v>11532.000000000002</v>
      </c>
      <c r="I4427" s="241">
        <f t="shared" si="69"/>
        <v>-11532.000000000002</v>
      </c>
      <c r="J4427" s="200"/>
      <c r="K4427" s="200" t="str" cm="1">
        <f t="array" ref="K4427">IF($C4427="","",IF(AND($C4427=Party_Statement!$C$5,$B4427&gt;=Party_Statement!$C$6,$B4427&lt;=Party_Statement!$E$6),SUMPRODUCT(($C$3:$C4427=Party_Statement!$C$5)*($B$3:$B4427&gt;=Party_Statement!$C$6)*($B$3:$B4427&lt;=Party_Statement!$E$6)),""))</f>
        <v/>
      </c>
    </row>
    <row r="4428" spans="1:11" x14ac:dyDescent="0.2">
      <c r="A4428" s="237">
        <f>Purchase_Entry!A22</f>
        <v>66941</v>
      </c>
      <c r="B4428" s="238">
        <f>Purchase_Entry!B22</f>
        <v>46229</v>
      </c>
      <c r="C4428" s="239" t="str">
        <f>Purchase_Entry!D22</f>
        <v>BASUDEV DAIRY 316</v>
      </c>
      <c r="D4428" s="240" t="s">
        <v>1390</v>
      </c>
      <c r="E4428" s="240" t="str">
        <f>Purchase_Entry!C22</f>
        <v>BILL-5152</v>
      </c>
      <c r="F4428" s="240" t="str">
        <f>Purchase_Entry!F22</f>
        <v>Buffalo Milk</v>
      </c>
      <c r="G4428" s="241">
        <v>0</v>
      </c>
      <c r="H4428" s="241">
        <f>N(Purchase_Entry!P22)</f>
        <v>18972</v>
      </c>
      <c r="I4428" s="241">
        <f t="shared" si="69"/>
        <v>-18972</v>
      </c>
      <c r="J4428" s="200"/>
      <c r="K4428" s="200" t="str" cm="1">
        <f t="array" ref="K4428">IF($C4428="","",IF(AND($C4428=Party_Statement!$C$5,$B4428&gt;=Party_Statement!$C$6,$B4428&lt;=Party_Statement!$E$6),SUMPRODUCT(($C$3:$C4428=Party_Statement!$C$5)*($B$3:$B4428&gt;=Party_Statement!$C$6)*($B$3:$B4428&lt;=Party_Statement!$E$6)),""))</f>
        <v/>
      </c>
    </row>
    <row r="4429" spans="1:11" x14ac:dyDescent="0.2">
      <c r="A4429" s="237">
        <f>Purchase_Entry!A23</f>
        <v>66943</v>
      </c>
      <c r="B4429" s="238">
        <f>Purchase_Entry!B23</f>
        <v>46231</v>
      </c>
      <c r="C4429" s="239" t="str">
        <f>Purchase_Entry!D23</f>
        <v>BASUDEV DAIRY 316</v>
      </c>
      <c r="D4429" s="240" t="s">
        <v>1390</v>
      </c>
      <c r="E4429" s="240" t="str">
        <f>Purchase_Entry!C23</f>
        <v>BILL-5152</v>
      </c>
      <c r="F4429" s="240" t="str">
        <f>Purchase_Entry!F23</f>
        <v>Buffalo Milk</v>
      </c>
      <c r="G4429" s="241">
        <v>0</v>
      </c>
      <c r="H4429" s="241">
        <f>N(Purchase_Entry!P23)</f>
        <v>16430</v>
      </c>
      <c r="I4429" s="241">
        <f t="shared" si="69"/>
        <v>-16430</v>
      </c>
      <c r="J4429" s="200"/>
      <c r="K4429" s="200" t="str" cm="1">
        <f t="array" ref="K4429">IF($C4429="","",IF(AND($C4429=Party_Statement!$C$5,$B4429&gt;=Party_Statement!$C$6,$B4429&lt;=Party_Statement!$E$6),SUMPRODUCT(($C$3:$C4429=Party_Statement!$C$5)*($B$3:$B4429&gt;=Party_Statement!$C$6)*($B$3:$B4429&lt;=Party_Statement!$E$6)),""))</f>
        <v/>
      </c>
    </row>
    <row r="4430" spans="1:11" x14ac:dyDescent="0.2">
      <c r="A4430" s="237">
        <f>Purchase_Entry!A24</f>
        <v>66945</v>
      </c>
      <c r="B4430" s="238">
        <f>Purchase_Entry!B24</f>
        <v>46233</v>
      </c>
      <c r="C4430" s="239" t="str">
        <f>Purchase_Entry!D24</f>
        <v>BASUDEV DAIRY 316</v>
      </c>
      <c r="D4430" s="240" t="s">
        <v>1390</v>
      </c>
      <c r="E4430" s="240" t="str">
        <f>Purchase_Entry!C24</f>
        <v>BILL-5152</v>
      </c>
      <c r="F4430" s="240" t="str">
        <f>Purchase_Entry!F24</f>
        <v>Buffalo Milk</v>
      </c>
      <c r="G4430" s="241">
        <v>0</v>
      </c>
      <c r="H4430" s="241">
        <f>N(Purchase_Entry!P24)</f>
        <v>19715.999999999996</v>
      </c>
      <c r="I4430" s="241">
        <f t="shared" si="69"/>
        <v>-19715.999999999996</v>
      </c>
      <c r="J4430" s="200"/>
      <c r="K4430" s="200" t="str" cm="1">
        <f t="array" ref="K4430">IF($C4430="","",IF(AND($C4430=Party_Statement!$C$5,$B4430&gt;=Party_Statement!$C$6,$B4430&lt;=Party_Statement!$E$6),SUMPRODUCT(($C$3:$C4430=Party_Statement!$C$5)*($B$3:$B4430&gt;=Party_Statement!$C$6)*($B$3:$B4430&lt;=Party_Statement!$E$6)),""))</f>
        <v/>
      </c>
    </row>
    <row r="4431" spans="1:11" x14ac:dyDescent="0.2">
      <c r="A4431" s="237">
        <f>Purchase_Entry!A25</f>
        <v>66947</v>
      </c>
      <c r="B4431" s="238">
        <f>Purchase_Entry!B25</f>
        <v>46235</v>
      </c>
      <c r="C4431" s="239" t="str">
        <f>Purchase_Entry!D25</f>
        <v>BASUDEV DAIRY 316</v>
      </c>
      <c r="D4431" s="240" t="s">
        <v>1390</v>
      </c>
      <c r="E4431" s="240" t="str">
        <f>Purchase_Entry!C25</f>
        <v>BILL-5152</v>
      </c>
      <c r="F4431" s="240" t="str">
        <f>Purchase_Entry!F25</f>
        <v>Buffalo Milk</v>
      </c>
      <c r="G4431" s="241">
        <v>0</v>
      </c>
      <c r="H4431" s="241">
        <f>N(Purchase_Entry!P25)</f>
        <v>15810</v>
      </c>
      <c r="I4431" s="241">
        <f t="shared" si="69"/>
        <v>-15810</v>
      </c>
      <c r="J4431" s="200"/>
      <c r="K4431" s="200" t="str" cm="1">
        <f t="array" ref="K4431">IF($C4431="","",IF(AND($C4431=Party_Statement!$C$5,$B4431&gt;=Party_Statement!$C$6,$B4431&lt;=Party_Statement!$E$6),SUMPRODUCT(($C$3:$C4431=Party_Statement!$C$5)*($B$3:$B4431&gt;=Party_Statement!$C$6)*($B$3:$B4431&lt;=Party_Statement!$E$6)),""))</f>
        <v/>
      </c>
    </row>
    <row r="4432" spans="1:11" x14ac:dyDescent="0.2">
      <c r="A4432" s="237">
        <f>Purchase_Entry!A26</f>
        <v>66949</v>
      </c>
      <c r="B4432" s="238">
        <f>Purchase_Entry!B26</f>
        <v>46237</v>
      </c>
      <c r="C4432" s="239" t="str">
        <f>Purchase_Entry!D26</f>
        <v>BASUDEV DAIRY 316</v>
      </c>
      <c r="D4432" s="240" t="s">
        <v>1390</v>
      </c>
      <c r="E4432" s="240" t="str">
        <f>Purchase_Entry!C26</f>
        <v>BILL-5152</v>
      </c>
      <c r="F4432" s="240" t="str">
        <f>Purchase_Entry!F26</f>
        <v>Buffalo Milk</v>
      </c>
      <c r="G4432" s="241">
        <v>0</v>
      </c>
      <c r="H4432" s="241">
        <f>N(Purchase_Entry!P26)</f>
        <v>13143.999999999998</v>
      </c>
      <c r="I4432" s="241">
        <f t="shared" si="69"/>
        <v>-13143.999999999998</v>
      </c>
      <c r="J4432" s="200"/>
      <c r="K4432" s="200" t="str" cm="1">
        <f t="array" ref="K4432">IF($C4432="","",IF(AND($C4432=Party_Statement!$C$5,$B4432&gt;=Party_Statement!$C$6,$B4432&lt;=Party_Statement!$E$6),SUMPRODUCT(($C$3:$C4432=Party_Statement!$C$5)*($B$3:$B4432&gt;=Party_Statement!$C$6)*($B$3:$B4432&lt;=Party_Statement!$E$6)),""))</f>
        <v/>
      </c>
    </row>
    <row r="4433" spans="1:11" x14ac:dyDescent="0.2">
      <c r="A4433" s="237">
        <f>Purchase_Entry!A27</f>
        <v>66951</v>
      </c>
      <c r="B4433" s="238">
        <f>Purchase_Entry!B27</f>
        <v>46239</v>
      </c>
      <c r="C4433" s="239" t="str">
        <f>Purchase_Entry!D27</f>
        <v>BASUDEV DAIRY 316</v>
      </c>
      <c r="D4433" s="240" t="s">
        <v>1390</v>
      </c>
      <c r="E4433" s="240" t="str">
        <f>Purchase_Entry!C27</f>
        <v>BILL-5152</v>
      </c>
      <c r="F4433" s="240" t="str">
        <f>Purchase_Entry!F27</f>
        <v>Buffalo Milk</v>
      </c>
      <c r="G4433" s="241">
        <v>0</v>
      </c>
      <c r="H4433" s="241">
        <f>N(Purchase_Entry!P27)</f>
        <v>11788.525</v>
      </c>
      <c r="I4433" s="241">
        <f t="shared" si="69"/>
        <v>-11788.525</v>
      </c>
      <c r="J4433" s="200"/>
      <c r="K4433" s="200" t="str" cm="1">
        <f t="array" ref="K4433">IF($C4433="","",IF(AND($C4433=Party_Statement!$C$5,$B4433&gt;=Party_Statement!$C$6,$B4433&lt;=Party_Statement!$E$6),SUMPRODUCT(($C$3:$C4433=Party_Statement!$C$5)*($B$3:$B4433&gt;=Party_Statement!$C$6)*($B$3:$B4433&lt;=Party_Statement!$E$6)),""))</f>
        <v/>
      </c>
    </row>
    <row r="4434" spans="1:11" x14ac:dyDescent="0.2">
      <c r="A4434" s="237">
        <f>Purchase_Entry!A28</f>
        <v>66953</v>
      </c>
      <c r="B4434" s="238">
        <f>Purchase_Entry!B28</f>
        <v>46241</v>
      </c>
      <c r="C4434" s="239" t="str">
        <f>Purchase_Entry!D28</f>
        <v>BASUDEV DAIRY 316</v>
      </c>
      <c r="D4434" s="240" t="s">
        <v>1390</v>
      </c>
      <c r="E4434" s="240" t="str">
        <f>Purchase_Entry!C28</f>
        <v>BILL-5152</v>
      </c>
      <c r="F4434" s="240" t="str">
        <f>Purchase_Entry!F28</f>
        <v>Buffalo Milk</v>
      </c>
      <c r="G4434" s="241">
        <v>0</v>
      </c>
      <c r="H4434" s="241">
        <f>N(Purchase_Entry!P28)</f>
        <v>13596.6</v>
      </c>
      <c r="I4434" s="241">
        <f t="shared" si="69"/>
        <v>-13596.6</v>
      </c>
      <c r="J4434" s="200"/>
      <c r="K4434" s="200" t="str" cm="1">
        <f t="array" ref="K4434">IF($C4434="","",IF(AND($C4434=Party_Statement!$C$5,$B4434&gt;=Party_Statement!$C$6,$B4434&lt;=Party_Statement!$E$6),SUMPRODUCT(($C$3:$C4434=Party_Statement!$C$5)*($B$3:$B4434&gt;=Party_Statement!$C$6)*($B$3:$B4434&lt;=Party_Statement!$E$6)),""))</f>
        <v/>
      </c>
    </row>
    <row r="4435" spans="1:11" x14ac:dyDescent="0.2">
      <c r="A4435" s="237">
        <f>Purchase_Entry!A29</f>
        <v>66955</v>
      </c>
      <c r="B4435" s="238">
        <f>Purchase_Entry!B29</f>
        <v>46243</v>
      </c>
      <c r="C4435" s="239" t="str">
        <f>Purchase_Entry!D29</f>
        <v>BASUDEV DAIRY 316</v>
      </c>
      <c r="D4435" s="240" t="s">
        <v>1390</v>
      </c>
      <c r="E4435" s="240" t="str">
        <f>Purchase_Entry!C29</f>
        <v>BILL-5152</v>
      </c>
      <c r="F4435" s="240" t="str">
        <f>Purchase_Entry!F29</f>
        <v>Buffalo Milk</v>
      </c>
      <c r="G4435" s="241">
        <v>0</v>
      </c>
      <c r="H4435" s="241">
        <f>N(Purchase_Entry!P29)</f>
        <v>16120.000000000002</v>
      </c>
      <c r="I4435" s="241">
        <f t="shared" si="69"/>
        <v>-16120.000000000002</v>
      </c>
      <c r="J4435" s="200"/>
      <c r="K4435" s="200" t="str" cm="1">
        <f t="array" ref="K4435">IF($C4435="","",IF(AND($C4435=Party_Statement!$C$5,$B4435&gt;=Party_Statement!$C$6,$B4435&lt;=Party_Statement!$E$6),SUMPRODUCT(($C$3:$C4435=Party_Statement!$C$5)*($B$3:$B4435&gt;=Party_Statement!$C$6)*($B$3:$B4435&lt;=Party_Statement!$E$6)),""))</f>
        <v/>
      </c>
    </row>
    <row r="4436" spans="1:11" x14ac:dyDescent="0.2">
      <c r="A4436" s="237">
        <f>Purchase_Entry!A30</f>
        <v>66957</v>
      </c>
      <c r="B4436" s="238">
        <f>Purchase_Entry!B30</f>
        <v>46245</v>
      </c>
      <c r="C4436" s="239" t="str">
        <f>Purchase_Entry!D30</f>
        <v>BASUDEV DAIRY 316</v>
      </c>
      <c r="D4436" s="240" t="s">
        <v>1390</v>
      </c>
      <c r="E4436" s="240" t="str">
        <f>Purchase_Entry!C30</f>
        <v>BILL-5152</v>
      </c>
      <c r="F4436" s="240" t="str">
        <f>Purchase_Entry!F30</f>
        <v>Buffalo Milk</v>
      </c>
      <c r="G4436" s="241">
        <v>0</v>
      </c>
      <c r="H4436" s="241">
        <f>N(Purchase_Entry!P30)</f>
        <v>16120.000000000002</v>
      </c>
      <c r="I4436" s="241">
        <f t="shared" si="69"/>
        <v>-16120.000000000002</v>
      </c>
      <c r="J4436" s="200"/>
      <c r="K4436" s="200" t="str" cm="1">
        <f t="array" ref="K4436">IF($C4436="","",IF(AND($C4436=Party_Statement!$C$5,$B4436&gt;=Party_Statement!$C$6,$B4436&lt;=Party_Statement!$E$6),SUMPRODUCT(($C$3:$C4436=Party_Statement!$C$5)*($B$3:$B4436&gt;=Party_Statement!$C$6)*($B$3:$B4436&lt;=Party_Statement!$E$6)),""))</f>
        <v/>
      </c>
    </row>
    <row r="4437" spans="1:11" x14ac:dyDescent="0.2">
      <c r="A4437" s="237">
        <f>Purchase_Entry!A31</f>
        <v>66959</v>
      </c>
      <c r="B4437" s="238">
        <f>Purchase_Entry!B31</f>
        <v>46247</v>
      </c>
      <c r="C4437" s="239" t="str">
        <f>Purchase_Entry!D31</f>
        <v>BASUDEV DAIRY 316</v>
      </c>
      <c r="D4437" s="240" t="s">
        <v>1390</v>
      </c>
      <c r="E4437" s="240" t="str">
        <f>Purchase_Entry!C31</f>
        <v>BILL-5152</v>
      </c>
      <c r="F4437" s="240" t="str">
        <f>Purchase_Entry!F31</f>
        <v>Buffalo Milk</v>
      </c>
      <c r="G4437" s="241">
        <v>0</v>
      </c>
      <c r="H4437" s="241">
        <f>N(Purchase_Entry!P31)</f>
        <v>21204</v>
      </c>
      <c r="I4437" s="241">
        <f t="shared" si="69"/>
        <v>-21204</v>
      </c>
      <c r="J4437" s="200"/>
      <c r="K4437" s="200" t="str" cm="1">
        <f t="array" ref="K4437">IF($C4437="","",IF(AND($C4437=Party_Statement!$C$5,$B4437&gt;=Party_Statement!$C$6,$B4437&lt;=Party_Statement!$E$6),SUMPRODUCT(($C$3:$C4437=Party_Statement!$C$5)*($B$3:$B4437&gt;=Party_Statement!$C$6)*($B$3:$B4437&lt;=Party_Statement!$E$6)),""))</f>
        <v/>
      </c>
    </row>
    <row r="4438" spans="1:11" x14ac:dyDescent="0.2">
      <c r="A4438" s="237">
        <f>Purchase_Entry!A32</f>
        <v>66961</v>
      </c>
      <c r="B4438" s="238">
        <f>Purchase_Entry!B32</f>
        <v>46249</v>
      </c>
      <c r="C4438" s="239" t="str">
        <f>Purchase_Entry!D32</f>
        <v>BASUDEV DAIRY 316</v>
      </c>
      <c r="D4438" s="240" t="s">
        <v>1390</v>
      </c>
      <c r="E4438" s="240" t="str">
        <f>Purchase_Entry!C32</f>
        <v>BILL-5152</v>
      </c>
      <c r="F4438" s="240" t="str">
        <f>Purchase_Entry!F32</f>
        <v>Buffalo Milk</v>
      </c>
      <c r="G4438" s="241">
        <v>0</v>
      </c>
      <c r="H4438" s="241">
        <f>N(Purchase_Entry!P32)</f>
        <v>12400</v>
      </c>
      <c r="I4438" s="241">
        <f t="shared" si="69"/>
        <v>-12400</v>
      </c>
      <c r="J4438" s="200"/>
      <c r="K4438" s="200" t="str" cm="1">
        <f t="array" ref="K4438">IF($C4438="","",IF(AND($C4438=Party_Statement!$C$5,$B4438&gt;=Party_Statement!$C$6,$B4438&lt;=Party_Statement!$E$6),SUMPRODUCT(($C$3:$C4438=Party_Statement!$C$5)*($B$3:$B4438&gt;=Party_Statement!$C$6)*($B$3:$B4438&lt;=Party_Statement!$E$6)),""))</f>
        <v/>
      </c>
    </row>
    <row r="4439" spans="1:11" x14ac:dyDescent="0.2">
      <c r="A4439" s="237">
        <f>Purchase_Entry!A33</f>
        <v>66962</v>
      </c>
      <c r="B4439" s="238">
        <f>Purchase_Entry!B33</f>
        <v>46251</v>
      </c>
      <c r="C4439" s="239" t="str">
        <f>Purchase_Entry!D33</f>
        <v>BASUDEV DAIRY 316</v>
      </c>
      <c r="D4439" s="240" t="s">
        <v>1390</v>
      </c>
      <c r="E4439" s="240" t="str">
        <f>Purchase_Entry!C33</f>
        <v>BILL-5152</v>
      </c>
      <c r="F4439" s="240" t="str">
        <f>Purchase_Entry!F33</f>
        <v>Buffalo Milk</v>
      </c>
      <c r="G4439" s="241">
        <v>0</v>
      </c>
      <c r="H4439" s="241">
        <f>N(Purchase_Entry!P33)</f>
        <v>7657.0000000000009</v>
      </c>
      <c r="I4439" s="241">
        <f t="shared" si="69"/>
        <v>-7657.0000000000009</v>
      </c>
      <c r="J4439" s="200"/>
      <c r="K4439" s="200" t="str" cm="1">
        <f t="array" ref="K4439">IF($C4439="","",IF(AND($C4439=Party_Statement!$C$5,$B4439&gt;=Party_Statement!$C$6,$B4439&lt;=Party_Statement!$E$6),SUMPRODUCT(($C$3:$C4439=Party_Statement!$C$5)*($B$3:$B4439&gt;=Party_Statement!$C$6)*($B$3:$B4439&lt;=Party_Statement!$E$6)),""))</f>
        <v/>
      </c>
    </row>
    <row r="4440" spans="1:11" x14ac:dyDescent="0.2">
      <c r="A4440" s="237">
        <f>Purchase_Entry!A34</f>
        <v>66964</v>
      </c>
      <c r="B4440" s="238">
        <f>Purchase_Entry!B34</f>
        <v>46253</v>
      </c>
      <c r="C4440" s="239" t="str">
        <f>Purchase_Entry!D34</f>
        <v>BASUDEV DAIRY 316</v>
      </c>
      <c r="D4440" s="240" t="s">
        <v>1390</v>
      </c>
      <c r="E4440" s="240" t="str">
        <f>Purchase_Entry!C34</f>
        <v>BILL-5152</v>
      </c>
      <c r="F4440" s="240" t="str">
        <f>Purchase_Entry!F34</f>
        <v>Buffalo Milk</v>
      </c>
      <c r="G4440" s="241">
        <v>0</v>
      </c>
      <c r="H4440" s="241">
        <f>N(Purchase_Entry!P34)</f>
        <v>19715.999999999996</v>
      </c>
      <c r="I4440" s="241">
        <f t="shared" si="69"/>
        <v>-19715.999999999996</v>
      </c>
      <c r="J4440" s="200"/>
      <c r="K4440" s="200" t="str" cm="1">
        <f t="array" ref="K4440">IF($C4440="","",IF(AND($C4440=Party_Statement!$C$5,$B4440&gt;=Party_Statement!$C$6,$B4440&lt;=Party_Statement!$E$6),SUMPRODUCT(($C$3:$C4440=Party_Statement!$C$5)*($B$3:$B4440&gt;=Party_Statement!$C$6)*($B$3:$B4440&lt;=Party_Statement!$E$6)),""))</f>
        <v/>
      </c>
    </row>
    <row r="4441" spans="1:11" x14ac:dyDescent="0.2">
      <c r="A4441" s="237">
        <f>Purchase_Entry!A35</f>
        <v>66966</v>
      </c>
      <c r="B4441" s="238">
        <f>Purchase_Entry!B35</f>
        <v>46255</v>
      </c>
      <c r="C4441" s="239" t="str">
        <f>Purchase_Entry!D35</f>
        <v>BASUDEV DAIRY 316</v>
      </c>
      <c r="D4441" s="240" t="s">
        <v>1390</v>
      </c>
      <c r="E4441" s="240" t="str">
        <f>Purchase_Entry!C35</f>
        <v>BILL-5152</v>
      </c>
      <c r="F4441" s="240" t="str">
        <f>Purchase_Entry!F35</f>
        <v>Buffalo Milk</v>
      </c>
      <c r="G4441" s="241">
        <v>0</v>
      </c>
      <c r="H4441" s="241">
        <f>N(Purchase_Entry!P35)</f>
        <v>22692</v>
      </c>
      <c r="I4441" s="241">
        <f t="shared" si="69"/>
        <v>-22692</v>
      </c>
      <c r="J4441" s="200"/>
      <c r="K4441" s="200" t="str" cm="1">
        <f t="array" ref="K4441">IF($C4441="","",IF(AND($C4441=Party_Statement!$C$5,$B4441&gt;=Party_Statement!$C$6,$B4441&lt;=Party_Statement!$E$6),SUMPRODUCT(($C$3:$C4441=Party_Statement!$C$5)*($B$3:$B4441&gt;=Party_Statement!$C$6)*($B$3:$B4441&lt;=Party_Statement!$E$6)),""))</f>
        <v/>
      </c>
    </row>
    <row r="4442" spans="1:11" x14ac:dyDescent="0.2">
      <c r="A4442" s="237">
        <f>Purchase_Entry!A36</f>
        <v>66968</v>
      </c>
      <c r="B4442" s="238">
        <f>Purchase_Entry!B36</f>
        <v>46257</v>
      </c>
      <c r="C4442" s="239" t="str">
        <f>Purchase_Entry!D36</f>
        <v>BASUDEV DAIRY 316</v>
      </c>
      <c r="D4442" s="240" t="s">
        <v>1390</v>
      </c>
      <c r="E4442" s="240" t="str">
        <f>Purchase_Entry!C36</f>
        <v>BILL-5152</v>
      </c>
      <c r="F4442" s="240" t="str">
        <f>Purchase_Entry!F36</f>
        <v>Buffalo Milk</v>
      </c>
      <c r="G4442" s="241">
        <v>0</v>
      </c>
      <c r="H4442" s="241">
        <f>N(Purchase_Entry!P36)</f>
        <v>17360</v>
      </c>
      <c r="I4442" s="241">
        <f t="shared" si="69"/>
        <v>-17360</v>
      </c>
      <c r="J4442" s="200"/>
      <c r="K4442" s="200" t="str" cm="1">
        <f t="array" ref="K4442">IF($C4442="","",IF(AND($C4442=Party_Statement!$C$5,$B4442&gt;=Party_Statement!$C$6,$B4442&lt;=Party_Statement!$E$6),SUMPRODUCT(($C$3:$C4442=Party_Statement!$C$5)*($B$3:$B4442&gt;=Party_Statement!$C$6)*($B$3:$B4442&lt;=Party_Statement!$E$6)),""))</f>
        <v/>
      </c>
    </row>
    <row r="4443" spans="1:11" x14ac:dyDescent="0.2">
      <c r="A4443" s="237">
        <f>Purchase_Entry!A37</f>
        <v>66970</v>
      </c>
      <c r="B4443" s="238">
        <f>Purchase_Entry!B37</f>
        <v>46259</v>
      </c>
      <c r="C4443" s="239" t="str">
        <f>Purchase_Entry!D37</f>
        <v>BASUDEV DAIRY 316</v>
      </c>
      <c r="D4443" s="240" t="s">
        <v>1390</v>
      </c>
      <c r="E4443" s="240" t="str">
        <f>Purchase_Entry!C37</f>
        <v>BILL-5152</v>
      </c>
      <c r="F4443" s="240" t="str">
        <f>Purchase_Entry!F37</f>
        <v>Buffalo Milk</v>
      </c>
      <c r="G4443" s="241">
        <v>0</v>
      </c>
      <c r="H4443" s="241">
        <f>N(Purchase_Entry!P37)</f>
        <v>19715.999999999996</v>
      </c>
      <c r="I4443" s="241">
        <f t="shared" si="69"/>
        <v>-19715.999999999996</v>
      </c>
      <c r="J4443" s="200"/>
      <c r="K4443" s="200" t="str" cm="1">
        <f t="array" ref="K4443">IF($C4443="","",IF(AND($C4443=Party_Statement!$C$5,$B4443&gt;=Party_Statement!$C$6,$B4443&lt;=Party_Statement!$E$6),SUMPRODUCT(($C$3:$C4443=Party_Statement!$C$5)*($B$3:$B4443&gt;=Party_Statement!$C$6)*($B$3:$B4443&lt;=Party_Statement!$E$6)),""))</f>
        <v/>
      </c>
    </row>
    <row r="4444" spans="1:11" x14ac:dyDescent="0.2">
      <c r="A4444" s="237">
        <f>Purchase_Entry!A38</f>
        <v>66972</v>
      </c>
      <c r="B4444" s="238">
        <f>Purchase_Entry!B38</f>
        <v>46261</v>
      </c>
      <c r="C4444" s="239" t="str">
        <f>Purchase_Entry!D38</f>
        <v>BASUDEV DAIRY 316</v>
      </c>
      <c r="D4444" s="240" t="s">
        <v>1390</v>
      </c>
      <c r="E4444" s="240" t="str">
        <f>Purchase_Entry!C38</f>
        <v>BILL-5152</v>
      </c>
      <c r="F4444" s="240" t="str">
        <f>Purchase_Entry!F38</f>
        <v>Buffalo Milk</v>
      </c>
      <c r="G4444" s="241">
        <v>0</v>
      </c>
      <c r="H4444" s="241">
        <f>N(Purchase_Entry!P38)</f>
        <v>25171.999999999996</v>
      </c>
      <c r="I4444" s="241">
        <f t="shared" si="69"/>
        <v>-25171.999999999996</v>
      </c>
      <c r="J4444" s="200"/>
      <c r="K4444" s="200" t="str" cm="1">
        <f t="array" ref="K4444">IF($C4444="","",IF(AND($C4444=Party_Statement!$C$5,$B4444&gt;=Party_Statement!$C$6,$B4444&lt;=Party_Statement!$E$6),SUMPRODUCT(($C$3:$C4444=Party_Statement!$C$5)*($B$3:$B4444&gt;=Party_Statement!$C$6)*($B$3:$B4444&lt;=Party_Statement!$E$6)),""))</f>
        <v/>
      </c>
    </row>
    <row r="4445" spans="1:11" x14ac:dyDescent="0.2">
      <c r="A4445" s="237">
        <f>Purchase_Entry!A39</f>
        <v>66974</v>
      </c>
      <c r="B4445" s="238">
        <f>Purchase_Entry!B39</f>
        <v>46263</v>
      </c>
      <c r="C4445" s="239" t="str">
        <f>Purchase_Entry!D39</f>
        <v>BASUDEV DAIRY 316</v>
      </c>
      <c r="D4445" s="240" t="s">
        <v>1390</v>
      </c>
      <c r="E4445" s="240" t="str">
        <f>Purchase_Entry!C39</f>
        <v>BILL-5152</v>
      </c>
      <c r="F4445" s="240" t="str">
        <f>Purchase_Entry!F39</f>
        <v>Buffalo Milk</v>
      </c>
      <c r="G4445" s="241">
        <v>0</v>
      </c>
      <c r="H4445" s="241">
        <f>N(Purchase_Entry!P39)</f>
        <v>24304</v>
      </c>
      <c r="I4445" s="241">
        <f t="shared" si="69"/>
        <v>-24304</v>
      </c>
      <c r="J4445" s="200"/>
      <c r="K4445" s="200" t="str" cm="1">
        <f t="array" ref="K4445">IF($C4445="","",IF(AND($C4445=Party_Statement!$C$5,$B4445&gt;=Party_Statement!$C$6,$B4445&lt;=Party_Statement!$E$6),SUMPRODUCT(($C$3:$C4445=Party_Statement!$C$5)*($B$3:$B4445&gt;=Party_Statement!$C$6)*($B$3:$B4445&lt;=Party_Statement!$E$6)),""))</f>
        <v/>
      </c>
    </row>
    <row r="4446" spans="1:11" x14ac:dyDescent="0.2">
      <c r="A4446" s="237">
        <f>Purchase_Entry!A40</f>
        <v>66976</v>
      </c>
      <c r="B4446" s="238">
        <f>Purchase_Entry!B40</f>
        <v>46265</v>
      </c>
      <c r="C4446" s="239" t="str">
        <f>Purchase_Entry!D40</f>
        <v>BASUDEV DAIRY 316</v>
      </c>
      <c r="D4446" s="240" t="s">
        <v>1390</v>
      </c>
      <c r="E4446" s="240" t="str">
        <f>Purchase_Entry!C40</f>
        <v>BILL-5152</v>
      </c>
      <c r="F4446" s="240" t="str">
        <f>Purchase_Entry!F40</f>
        <v>Buffalo Milk</v>
      </c>
      <c r="G4446" s="241">
        <v>0</v>
      </c>
      <c r="H4446" s="241">
        <f>N(Purchase_Entry!P40)</f>
        <v>24738.000000000004</v>
      </c>
      <c r="I4446" s="241">
        <f t="shared" si="69"/>
        <v>-24738.000000000004</v>
      </c>
      <c r="J4446" s="200"/>
      <c r="K4446" s="200" t="str" cm="1">
        <f t="array" ref="K4446">IF($C4446="","",IF(AND($C4446=Party_Statement!$C$5,$B4446&gt;=Party_Statement!$C$6,$B4446&lt;=Party_Statement!$E$6),SUMPRODUCT(($C$3:$C4446=Party_Statement!$C$5)*($B$3:$B4446&gt;=Party_Statement!$C$6)*($B$3:$B4446&lt;=Party_Statement!$E$6)),""))</f>
        <v/>
      </c>
    </row>
    <row r="4447" spans="1:11" x14ac:dyDescent="0.2">
      <c r="A4447" s="237">
        <f>Purchase_Entry!A41</f>
        <v>66978</v>
      </c>
      <c r="B4447" s="238">
        <f>Purchase_Entry!B41</f>
        <v>46267</v>
      </c>
      <c r="C4447" s="239" t="str">
        <f>Purchase_Entry!D41</f>
        <v>BASUDEV DAIRY 316</v>
      </c>
      <c r="D4447" s="240" t="s">
        <v>1390</v>
      </c>
      <c r="E4447" s="240" t="str">
        <f>Purchase_Entry!C41</f>
        <v>BILL-5152</v>
      </c>
      <c r="F4447" s="240" t="str">
        <f>Purchase_Entry!F41</f>
        <v>Buffalo Milk</v>
      </c>
      <c r="G4447" s="241">
        <v>0</v>
      </c>
      <c r="H4447" s="241">
        <f>N(Purchase_Entry!P41)</f>
        <v>27280</v>
      </c>
      <c r="I4447" s="241">
        <f t="shared" si="69"/>
        <v>-27280</v>
      </c>
      <c r="J4447" s="200"/>
      <c r="K4447" s="200" t="str" cm="1">
        <f t="array" ref="K4447">IF($C4447="","",IF(AND($C4447=Party_Statement!$C$5,$B4447&gt;=Party_Statement!$C$6,$B4447&lt;=Party_Statement!$E$6),SUMPRODUCT(($C$3:$C4447=Party_Statement!$C$5)*($B$3:$B4447&gt;=Party_Statement!$C$6)*($B$3:$B4447&lt;=Party_Statement!$E$6)),""))</f>
        <v/>
      </c>
    </row>
    <row r="4448" spans="1:11" x14ac:dyDescent="0.2">
      <c r="A4448" s="237">
        <f>Purchase_Entry!A42</f>
        <v>66980</v>
      </c>
      <c r="B4448" s="238">
        <f>Purchase_Entry!B42</f>
        <v>46269</v>
      </c>
      <c r="C4448" s="239" t="str">
        <f>Purchase_Entry!D42</f>
        <v>BASUDEV DAIRY 316</v>
      </c>
      <c r="D4448" s="240" t="s">
        <v>1390</v>
      </c>
      <c r="E4448" s="240" t="str">
        <f>Purchase_Entry!C42</f>
        <v>BILL-5152</v>
      </c>
      <c r="F4448" s="240" t="str">
        <f>Purchase_Entry!F42</f>
        <v>Buffalo Milk</v>
      </c>
      <c r="G4448" s="241">
        <v>0</v>
      </c>
      <c r="H4448" s="241">
        <f>N(Purchase_Entry!P42)</f>
        <v>26784</v>
      </c>
      <c r="I4448" s="241">
        <f t="shared" si="69"/>
        <v>-26784</v>
      </c>
      <c r="J4448" s="200"/>
      <c r="K4448" s="200" t="str" cm="1">
        <f t="array" ref="K4448">IF($C4448="","",IF(AND($C4448=Party_Statement!$C$5,$B4448&gt;=Party_Statement!$C$6,$B4448&lt;=Party_Statement!$E$6),SUMPRODUCT(($C$3:$C4448=Party_Statement!$C$5)*($B$3:$B4448&gt;=Party_Statement!$C$6)*($B$3:$B4448&lt;=Party_Statement!$E$6)),""))</f>
        <v/>
      </c>
    </row>
    <row r="4449" spans="1:11" x14ac:dyDescent="0.2">
      <c r="A4449" s="237">
        <f>Purchase_Entry!A43</f>
        <v>66982</v>
      </c>
      <c r="B4449" s="238">
        <f>Purchase_Entry!B43</f>
        <v>46271</v>
      </c>
      <c r="C4449" s="239" t="str">
        <f>Purchase_Entry!D43</f>
        <v>BASUDEV DAIRY 316</v>
      </c>
      <c r="D4449" s="240" t="s">
        <v>1390</v>
      </c>
      <c r="E4449" s="240" t="str">
        <f>Purchase_Entry!C43</f>
        <v>BILL-5152</v>
      </c>
      <c r="F4449" s="240" t="str">
        <f>Purchase_Entry!F43</f>
        <v>Buffalo Milk</v>
      </c>
      <c r="G4449" s="241">
        <v>0</v>
      </c>
      <c r="H4449" s="241">
        <f>N(Purchase_Entry!P43)</f>
        <v>31806.000000000004</v>
      </c>
      <c r="I4449" s="241">
        <f t="shared" si="69"/>
        <v>-31806.000000000004</v>
      </c>
      <c r="J4449" s="200"/>
      <c r="K4449" s="200" t="str" cm="1">
        <f t="array" ref="K4449">IF($C4449="","",IF(AND($C4449=Party_Statement!$C$5,$B4449&gt;=Party_Statement!$C$6,$B4449&lt;=Party_Statement!$E$6),SUMPRODUCT(($C$3:$C4449=Party_Statement!$C$5)*($B$3:$B4449&gt;=Party_Statement!$C$6)*($B$3:$B4449&lt;=Party_Statement!$E$6)),""))</f>
        <v/>
      </c>
    </row>
    <row r="4450" spans="1:11" x14ac:dyDescent="0.2">
      <c r="A4450" s="237">
        <f>Purchase_Entry!A44</f>
        <v>66984</v>
      </c>
      <c r="B4450" s="238">
        <f>Purchase_Entry!B44</f>
        <v>46273</v>
      </c>
      <c r="C4450" s="239" t="str">
        <f>Purchase_Entry!D44</f>
        <v>BASUDEV DAIRY 316</v>
      </c>
      <c r="D4450" s="240" t="s">
        <v>1390</v>
      </c>
      <c r="E4450" s="240" t="str">
        <f>Purchase_Entry!C44</f>
        <v>BILL-5152</v>
      </c>
      <c r="F4450" s="240" t="str">
        <f>Purchase_Entry!F44</f>
        <v>Buffalo Milk</v>
      </c>
      <c r="G4450" s="241">
        <v>0</v>
      </c>
      <c r="H4450" s="241">
        <f>N(Purchase_Entry!P44)</f>
        <v>33092.5</v>
      </c>
      <c r="I4450" s="241">
        <f t="shared" si="69"/>
        <v>-33092.5</v>
      </c>
      <c r="J4450" s="200"/>
      <c r="K4450" s="200" t="str" cm="1">
        <f t="array" ref="K4450">IF($C4450="","",IF(AND($C4450=Party_Statement!$C$5,$B4450&gt;=Party_Statement!$C$6,$B4450&lt;=Party_Statement!$E$6),SUMPRODUCT(($C$3:$C4450=Party_Statement!$C$5)*($B$3:$B4450&gt;=Party_Statement!$C$6)*($B$3:$B4450&lt;=Party_Statement!$E$6)),""))</f>
        <v/>
      </c>
    </row>
    <row r="4451" spans="1:11" x14ac:dyDescent="0.2">
      <c r="A4451" s="237">
        <f>Purchase_Entry!A45</f>
        <v>66986</v>
      </c>
      <c r="B4451" s="238">
        <f>Purchase_Entry!B45</f>
        <v>46275</v>
      </c>
      <c r="C4451" s="239" t="str">
        <f>Purchase_Entry!D45</f>
        <v>BASUDEV DAIRY 316</v>
      </c>
      <c r="D4451" s="240" t="s">
        <v>1390</v>
      </c>
      <c r="E4451" s="240" t="str">
        <f>Purchase_Entry!C45</f>
        <v>BILL-5152</v>
      </c>
      <c r="F4451" s="240" t="str">
        <f>Purchase_Entry!F45</f>
        <v>Buffalo Milk</v>
      </c>
      <c r="G4451" s="241">
        <v>0</v>
      </c>
      <c r="H4451" s="241">
        <f>N(Purchase_Entry!P45)</f>
        <v>31806.000000000004</v>
      </c>
      <c r="I4451" s="241">
        <f t="shared" si="69"/>
        <v>-31806.000000000004</v>
      </c>
      <c r="J4451" s="200"/>
      <c r="K4451" s="200" t="str" cm="1">
        <f t="array" ref="K4451">IF($C4451="","",IF(AND($C4451=Party_Statement!$C$5,$B4451&gt;=Party_Statement!$C$6,$B4451&lt;=Party_Statement!$E$6),SUMPRODUCT(($C$3:$C4451=Party_Statement!$C$5)*($B$3:$B4451&gt;=Party_Statement!$C$6)*($B$3:$B4451&lt;=Party_Statement!$E$6)),""))</f>
        <v/>
      </c>
    </row>
    <row r="4452" spans="1:11" x14ac:dyDescent="0.2">
      <c r="A4452" s="237">
        <f>Purchase_Entry!A46</f>
        <v>66988</v>
      </c>
      <c r="B4452" s="238">
        <f>Purchase_Entry!B46</f>
        <v>46277</v>
      </c>
      <c r="C4452" s="239" t="str">
        <f>Purchase_Entry!D46</f>
        <v>BASUDEV DAIRY 316</v>
      </c>
      <c r="D4452" s="240" t="s">
        <v>1390</v>
      </c>
      <c r="E4452" s="240" t="str">
        <f>Purchase_Entry!C46</f>
        <v>BILL-5152</v>
      </c>
      <c r="F4452" s="240" t="str">
        <f>Purchase_Entry!F46</f>
        <v>Buffalo Milk</v>
      </c>
      <c r="G4452" s="241">
        <v>0</v>
      </c>
      <c r="H4452" s="241">
        <f>N(Purchase_Entry!P46)</f>
        <v>28272.000000000004</v>
      </c>
      <c r="I4452" s="241">
        <f t="shared" si="69"/>
        <v>-28272.000000000004</v>
      </c>
      <c r="J4452" s="200"/>
      <c r="K4452" s="200" t="str" cm="1">
        <f t="array" ref="K4452">IF($C4452="","",IF(AND($C4452=Party_Statement!$C$5,$B4452&gt;=Party_Statement!$C$6,$B4452&lt;=Party_Statement!$E$6),SUMPRODUCT(($C$3:$C4452=Party_Statement!$C$5)*($B$3:$B4452&gt;=Party_Statement!$C$6)*($B$3:$B4452&lt;=Party_Statement!$E$6)),""))</f>
        <v/>
      </c>
    </row>
    <row r="4453" spans="1:11" x14ac:dyDescent="0.2">
      <c r="A4453" s="237">
        <f>Purchase_Entry!A47</f>
        <v>66990</v>
      </c>
      <c r="B4453" s="238">
        <f>Purchase_Entry!B47</f>
        <v>46279</v>
      </c>
      <c r="C4453" s="239" t="str">
        <f>Purchase_Entry!D47</f>
        <v>BASUDEV DAIRY 316</v>
      </c>
      <c r="D4453" s="240" t="s">
        <v>1390</v>
      </c>
      <c r="E4453" s="240" t="str">
        <f>Purchase_Entry!C47</f>
        <v>BILL-5152</v>
      </c>
      <c r="F4453" s="240" t="str">
        <f>Purchase_Entry!F47</f>
        <v>Buffalo Milk</v>
      </c>
      <c r="G4453" s="241">
        <v>0</v>
      </c>
      <c r="H4453" s="241">
        <f>N(Purchase_Entry!P47)</f>
        <v>24304</v>
      </c>
      <c r="I4453" s="241">
        <f t="shared" si="69"/>
        <v>-24304</v>
      </c>
      <c r="J4453" s="200"/>
      <c r="K4453" s="200" t="str" cm="1">
        <f t="array" ref="K4453">IF($C4453="","",IF(AND($C4453=Party_Statement!$C$5,$B4453&gt;=Party_Statement!$C$6,$B4453&lt;=Party_Statement!$E$6),SUMPRODUCT(($C$3:$C4453=Party_Statement!$C$5)*($B$3:$B4453&gt;=Party_Statement!$C$6)*($B$3:$B4453&lt;=Party_Statement!$E$6)),""))</f>
        <v/>
      </c>
    </row>
    <row r="4454" spans="1:11" x14ac:dyDescent="0.2">
      <c r="A4454" s="237">
        <f>Purchase_Entry!A48</f>
        <v>66992</v>
      </c>
      <c r="B4454" s="238">
        <f>Purchase_Entry!B48</f>
        <v>46281</v>
      </c>
      <c r="C4454" s="239" t="str">
        <f>Purchase_Entry!D48</f>
        <v>BASUDEV DAIRY 316</v>
      </c>
      <c r="D4454" s="240" t="s">
        <v>1390</v>
      </c>
      <c r="E4454" s="240" t="str">
        <f>Purchase_Entry!C48</f>
        <v>BILL-5152</v>
      </c>
      <c r="F4454" s="240" t="str">
        <f>Purchase_Entry!F48</f>
        <v>Buffalo Milk</v>
      </c>
      <c r="G4454" s="241">
        <v>0</v>
      </c>
      <c r="H4454" s="241">
        <f>N(Purchase_Entry!P48)</f>
        <v>31248</v>
      </c>
      <c r="I4454" s="241">
        <f t="shared" si="69"/>
        <v>-31248</v>
      </c>
      <c r="J4454" s="200"/>
      <c r="K4454" s="200" t="str" cm="1">
        <f t="array" ref="K4454">IF($C4454="","",IF(AND($C4454=Party_Statement!$C$5,$B4454&gt;=Party_Statement!$C$6,$B4454&lt;=Party_Statement!$E$6),SUMPRODUCT(($C$3:$C4454=Party_Statement!$C$5)*($B$3:$B4454&gt;=Party_Statement!$C$6)*($B$3:$B4454&lt;=Party_Statement!$E$6)),""))</f>
        <v/>
      </c>
    </row>
    <row r="4455" spans="1:11" x14ac:dyDescent="0.2">
      <c r="A4455" s="237">
        <f>Purchase_Entry!A49</f>
        <v>66926</v>
      </c>
      <c r="B4455" s="238">
        <f>Purchase_Entry!B49</f>
        <v>46213</v>
      </c>
      <c r="C4455" s="239" t="str">
        <f>Purchase_Entry!D49</f>
        <v>BODESH 310</v>
      </c>
      <c r="D4455" s="240" t="s">
        <v>1390</v>
      </c>
      <c r="E4455" s="240" t="str">
        <f>Purchase_Entry!C49</f>
        <v>BILL-5078</v>
      </c>
      <c r="F4455" s="240" t="str">
        <f>Purchase_Entry!F49</f>
        <v>Buffalo Milk</v>
      </c>
      <c r="G4455" s="241">
        <v>0</v>
      </c>
      <c r="H4455" s="241">
        <f>N(Purchase_Entry!P49)</f>
        <v>3000</v>
      </c>
      <c r="I4455" s="241">
        <f t="shared" si="69"/>
        <v>-3000</v>
      </c>
      <c r="J4455" s="200"/>
      <c r="K4455" s="200" t="str" cm="1">
        <f t="array" ref="K4455">IF($C4455="","",IF(AND($C4455=Party_Statement!$C$5,$B4455&gt;=Party_Statement!$C$6,$B4455&lt;=Party_Statement!$E$6),SUMPRODUCT(($C$3:$C4455=Party_Statement!$C$5)*($B$3:$B4455&gt;=Party_Statement!$C$6)*($B$3:$B4455&lt;=Party_Statement!$E$6)),""))</f>
        <v/>
      </c>
    </row>
    <row r="4456" spans="1:11" x14ac:dyDescent="0.2">
      <c r="A4456" s="237">
        <f>Purchase_Entry!A50</f>
        <v>66927</v>
      </c>
      <c r="B4456" s="238">
        <f>Purchase_Entry!B50</f>
        <v>46214</v>
      </c>
      <c r="C4456" s="239" t="str">
        <f>Purchase_Entry!D50</f>
        <v>BODESH 310</v>
      </c>
      <c r="D4456" s="240" t="s">
        <v>1390</v>
      </c>
      <c r="E4456" s="240" t="str">
        <f>Purchase_Entry!C50</f>
        <v>BILL-5086</v>
      </c>
      <c r="F4456" s="240" t="str">
        <f>Purchase_Entry!F50</f>
        <v>Buffalo Milk</v>
      </c>
      <c r="G4456" s="241">
        <v>0</v>
      </c>
      <c r="H4456" s="241">
        <f>N(Purchase_Entry!P50)</f>
        <v>9000</v>
      </c>
      <c r="I4456" s="241">
        <f t="shared" si="69"/>
        <v>-9000</v>
      </c>
      <c r="J4456" s="200"/>
      <c r="K4456" s="200" t="str" cm="1">
        <f t="array" ref="K4456">IF($C4456="","",IF(AND($C4456=Party_Statement!$C$5,$B4456&gt;=Party_Statement!$C$6,$B4456&lt;=Party_Statement!$E$6),SUMPRODUCT(($C$3:$C4456=Party_Statement!$C$5)*($B$3:$B4456&gt;=Party_Statement!$C$6)*($B$3:$B4456&lt;=Party_Statement!$E$6)),""))</f>
        <v/>
      </c>
    </row>
    <row r="4457" spans="1:11" x14ac:dyDescent="0.2">
      <c r="A4457" s="237">
        <f>Purchase_Entry!A51</f>
        <v>66928</v>
      </c>
      <c r="B4457" s="238">
        <f>Purchase_Entry!B51</f>
        <v>46215</v>
      </c>
      <c r="C4457" s="239" t="str">
        <f>Purchase_Entry!D51</f>
        <v>BODESH 310</v>
      </c>
      <c r="D4457" s="240" t="s">
        <v>1390</v>
      </c>
      <c r="E4457" s="240" t="str">
        <f>Purchase_Entry!C51</f>
        <v>BILL-5094</v>
      </c>
      <c r="F4457" s="240" t="str">
        <f>Purchase_Entry!F51</f>
        <v>Buffalo Milk</v>
      </c>
      <c r="G4457" s="241">
        <v>0</v>
      </c>
      <c r="H4457" s="241">
        <f>N(Purchase_Entry!P51)</f>
        <v>9000</v>
      </c>
      <c r="I4457" s="241">
        <f t="shared" si="69"/>
        <v>-9000</v>
      </c>
      <c r="J4457" s="200"/>
      <c r="K4457" s="200" t="str" cm="1">
        <f t="array" ref="K4457">IF($C4457="","",IF(AND($C4457=Party_Statement!$C$5,$B4457&gt;=Party_Statement!$C$6,$B4457&lt;=Party_Statement!$E$6),SUMPRODUCT(($C$3:$C4457=Party_Statement!$C$5)*($B$3:$B4457&gt;=Party_Statement!$C$6)*($B$3:$B4457&lt;=Party_Statement!$E$6)),""))</f>
        <v/>
      </c>
    </row>
    <row r="4458" spans="1:11" x14ac:dyDescent="0.2">
      <c r="A4458" s="237">
        <f>Purchase_Entry!A52</f>
        <v>66929</v>
      </c>
      <c r="B4458" s="238">
        <f>Purchase_Entry!B52</f>
        <v>46216</v>
      </c>
      <c r="C4458" s="239" t="str">
        <f>Purchase_Entry!D52</f>
        <v>BODESH 310</v>
      </c>
      <c r="D4458" s="240" t="s">
        <v>1390</v>
      </c>
      <c r="E4458" s="240" t="str">
        <f>Purchase_Entry!C52</f>
        <v>BILL-5102</v>
      </c>
      <c r="F4458" s="240" t="str">
        <f>Purchase_Entry!F52</f>
        <v>Buffalo Milk</v>
      </c>
      <c r="G4458" s="241">
        <v>0</v>
      </c>
      <c r="H4458" s="241">
        <f>N(Purchase_Entry!P52)</f>
        <v>11250</v>
      </c>
      <c r="I4458" s="241">
        <f t="shared" si="69"/>
        <v>-11250</v>
      </c>
      <c r="J4458" s="200"/>
      <c r="K4458" s="200" t="str" cm="1">
        <f t="array" ref="K4458">IF($C4458="","",IF(AND($C4458=Party_Statement!$C$5,$B4458&gt;=Party_Statement!$C$6,$B4458&lt;=Party_Statement!$E$6),SUMPRODUCT(($C$3:$C4458=Party_Statement!$C$5)*($B$3:$B4458&gt;=Party_Statement!$C$6)*($B$3:$B4458&lt;=Party_Statement!$E$6)),""))</f>
        <v/>
      </c>
    </row>
    <row r="4459" spans="1:11" x14ac:dyDescent="0.2">
      <c r="A4459" s="237">
        <f>Purchase_Entry!A53</f>
        <v>66930</v>
      </c>
      <c r="B4459" s="238">
        <f>Purchase_Entry!B53</f>
        <v>46217</v>
      </c>
      <c r="C4459" s="239" t="str">
        <f>Purchase_Entry!D53</f>
        <v>BODESH 310</v>
      </c>
      <c r="D4459" s="240" t="s">
        <v>1390</v>
      </c>
      <c r="E4459" s="240" t="str">
        <f>Purchase_Entry!C53</f>
        <v>BILL-5110</v>
      </c>
      <c r="F4459" s="240" t="str">
        <f>Purchase_Entry!F53</f>
        <v>Buffalo Milk</v>
      </c>
      <c r="G4459" s="241">
        <v>0</v>
      </c>
      <c r="H4459" s="241">
        <f>N(Purchase_Entry!P53)</f>
        <v>8250</v>
      </c>
      <c r="I4459" s="241">
        <f t="shared" si="69"/>
        <v>-8250</v>
      </c>
      <c r="J4459" s="200"/>
      <c r="K4459" s="200" t="str" cm="1">
        <f t="array" ref="K4459">IF($C4459="","",IF(AND($C4459=Party_Statement!$C$5,$B4459&gt;=Party_Statement!$C$6,$B4459&lt;=Party_Statement!$E$6),SUMPRODUCT(($C$3:$C4459=Party_Statement!$C$5)*($B$3:$B4459&gt;=Party_Statement!$C$6)*($B$3:$B4459&lt;=Party_Statement!$E$6)),""))</f>
        <v/>
      </c>
    </row>
    <row r="4460" spans="1:11" x14ac:dyDescent="0.2">
      <c r="A4460" s="237">
        <f>Purchase_Entry!A54</f>
        <v>66931</v>
      </c>
      <c r="B4460" s="238">
        <f>Purchase_Entry!B54</f>
        <v>46218</v>
      </c>
      <c r="C4460" s="239" t="str">
        <f>Purchase_Entry!D54</f>
        <v>BODESH 310</v>
      </c>
      <c r="D4460" s="240" t="s">
        <v>1390</v>
      </c>
      <c r="E4460" s="240" t="str">
        <f>Purchase_Entry!C54</f>
        <v>BILL-5118</v>
      </c>
      <c r="F4460" s="240" t="str">
        <f>Purchase_Entry!F54</f>
        <v>Buffalo Milk</v>
      </c>
      <c r="G4460" s="241">
        <v>0</v>
      </c>
      <c r="H4460" s="241">
        <f>N(Purchase_Entry!P54)</f>
        <v>3000</v>
      </c>
      <c r="I4460" s="241">
        <f t="shared" si="69"/>
        <v>-3000</v>
      </c>
      <c r="J4460" s="200"/>
      <c r="K4460" s="200" t="str" cm="1">
        <f t="array" ref="K4460">IF($C4460="","",IF(AND($C4460=Party_Statement!$C$5,$B4460&gt;=Party_Statement!$C$6,$B4460&lt;=Party_Statement!$E$6),SUMPRODUCT(($C$3:$C4460=Party_Statement!$C$5)*($B$3:$B4460&gt;=Party_Statement!$C$6)*($B$3:$B4460&lt;=Party_Statement!$E$6)),""))</f>
        <v/>
      </c>
    </row>
    <row r="4461" spans="1:11" x14ac:dyDescent="0.2">
      <c r="A4461" s="237" t="str">
        <f>Purchase_Entry!A55</f>
        <v>2083/03/32</v>
      </c>
      <c r="B4461" s="238">
        <f>Purchase_Entry!B55</f>
        <v>46219</v>
      </c>
      <c r="C4461" s="239" t="str">
        <f>Purchase_Entry!D55</f>
        <v>BODESH 310</v>
      </c>
      <c r="D4461" s="240" t="s">
        <v>1390</v>
      </c>
      <c r="E4461" s="240" t="str">
        <f>Purchase_Entry!C55</f>
        <v>BILL-5126</v>
      </c>
      <c r="F4461" s="240" t="str">
        <f>Purchase_Entry!F55</f>
        <v>Buffalo Milk</v>
      </c>
      <c r="G4461" s="241">
        <v>0</v>
      </c>
      <c r="H4461" s="241">
        <f>N(Purchase_Entry!P55)</f>
        <v>5250</v>
      </c>
      <c r="I4461" s="241">
        <f t="shared" si="69"/>
        <v>-5250</v>
      </c>
      <c r="J4461" s="200"/>
      <c r="K4461" s="200" t="str" cm="1">
        <f t="array" ref="K4461">IF($C4461="","",IF(AND($C4461=Party_Statement!$C$5,$B4461&gt;=Party_Statement!$C$6,$B4461&lt;=Party_Statement!$E$6),SUMPRODUCT(($C$3:$C4461=Party_Statement!$C$5)*($B$3:$B4461&gt;=Party_Statement!$C$6)*($B$3:$B4461&lt;=Party_Statement!$E$6)),""))</f>
        <v/>
      </c>
    </row>
    <row r="4462" spans="1:11" x14ac:dyDescent="0.2">
      <c r="A4462" s="237">
        <f>Purchase_Entry!A56</f>
        <v>66933</v>
      </c>
      <c r="B4462" s="238">
        <f>Purchase_Entry!B56</f>
        <v>46221</v>
      </c>
      <c r="C4462" s="239" t="str">
        <f>Purchase_Entry!D56</f>
        <v>BODESH 310</v>
      </c>
      <c r="D4462" s="240" t="s">
        <v>1390</v>
      </c>
      <c r="E4462" s="240" t="str">
        <f>Purchase_Entry!C56</f>
        <v>BILL-5140</v>
      </c>
      <c r="F4462" s="240" t="str">
        <f>Purchase_Entry!F56</f>
        <v>Buffalo Milk</v>
      </c>
      <c r="G4462" s="241">
        <v>0</v>
      </c>
      <c r="H4462" s="241">
        <f>N(Purchase_Entry!P56)</f>
        <v>5250</v>
      </c>
      <c r="I4462" s="241">
        <f t="shared" si="69"/>
        <v>-5250</v>
      </c>
      <c r="J4462" s="200"/>
      <c r="K4462" s="200" t="str" cm="1">
        <f t="array" ref="K4462">IF($C4462="","",IF(AND($C4462=Party_Statement!$C$5,$B4462&gt;=Party_Statement!$C$6,$B4462&lt;=Party_Statement!$E$6),SUMPRODUCT(($C$3:$C4462=Party_Statement!$C$5)*($B$3:$B4462&gt;=Party_Statement!$C$6)*($B$3:$B4462&lt;=Party_Statement!$E$6)),""))</f>
        <v/>
      </c>
    </row>
    <row r="4463" spans="1:11" x14ac:dyDescent="0.2">
      <c r="A4463" s="237">
        <f>Purchase_Entry!A57</f>
        <v>66949</v>
      </c>
      <c r="B4463" s="238">
        <f>Purchase_Entry!B57</f>
        <v>46237</v>
      </c>
      <c r="C4463" s="239" t="str">
        <f>Purchase_Entry!D57</f>
        <v>BODESH 310</v>
      </c>
      <c r="D4463" s="240" t="s">
        <v>1390</v>
      </c>
      <c r="E4463" s="240" t="str">
        <f>Purchase_Entry!C57</f>
        <v>BILL-5154</v>
      </c>
      <c r="F4463" s="240" t="str">
        <f>Purchase_Entry!F57</f>
        <v>Buffalo Milk</v>
      </c>
      <c r="G4463" s="241">
        <v>0</v>
      </c>
      <c r="H4463" s="241">
        <f>N(Purchase_Entry!P57)</f>
        <v>6400</v>
      </c>
      <c r="I4463" s="241">
        <f t="shared" si="69"/>
        <v>-6400</v>
      </c>
      <c r="J4463" s="200"/>
      <c r="K4463" s="200" t="str" cm="1">
        <f t="array" ref="K4463">IF($C4463="","",IF(AND($C4463=Party_Statement!$C$5,$B4463&gt;=Party_Statement!$C$6,$B4463&lt;=Party_Statement!$E$6),SUMPRODUCT(($C$3:$C4463=Party_Statement!$C$5)*($B$3:$B4463&gt;=Party_Statement!$C$6)*($B$3:$B4463&lt;=Party_Statement!$E$6)),""))</f>
        <v/>
      </c>
    </row>
    <row r="4464" spans="1:11" x14ac:dyDescent="0.2">
      <c r="A4464" s="237">
        <f>Purchase_Entry!A58</f>
        <v>66950</v>
      </c>
      <c r="B4464" s="238">
        <f>Purchase_Entry!B58</f>
        <v>46238</v>
      </c>
      <c r="C4464" s="239" t="str">
        <f>Purchase_Entry!D58</f>
        <v>BODESH 310</v>
      </c>
      <c r="D4464" s="240" t="s">
        <v>1390</v>
      </c>
      <c r="E4464" s="240" t="str">
        <f>Purchase_Entry!C58</f>
        <v>BILL-5154</v>
      </c>
      <c r="F4464" s="240" t="str">
        <f>Purchase_Entry!F58</f>
        <v>Buffalo Milk</v>
      </c>
      <c r="G4464" s="241">
        <v>0</v>
      </c>
      <c r="H4464" s="241">
        <f>N(Purchase_Entry!P58)</f>
        <v>4800</v>
      </c>
      <c r="I4464" s="241">
        <f t="shared" si="69"/>
        <v>-4800</v>
      </c>
      <c r="J4464" s="200"/>
      <c r="K4464" s="200" t="str" cm="1">
        <f t="array" ref="K4464">IF($C4464="","",IF(AND($C4464=Party_Statement!$C$5,$B4464&gt;=Party_Statement!$C$6,$B4464&lt;=Party_Statement!$E$6),SUMPRODUCT(($C$3:$C4464=Party_Statement!$C$5)*($B$3:$B4464&gt;=Party_Statement!$C$6)*($B$3:$B4464&lt;=Party_Statement!$E$6)),""))</f>
        <v/>
      </c>
    </row>
    <row r="4465" spans="1:11" x14ac:dyDescent="0.2">
      <c r="A4465" s="237">
        <f>Purchase_Entry!A59</f>
        <v>66951</v>
      </c>
      <c r="B4465" s="238">
        <f>Purchase_Entry!B59</f>
        <v>46239</v>
      </c>
      <c r="C4465" s="239" t="str">
        <f>Purchase_Entry!D59</f>
        <v>BODESH 310</v>
      </c>
      <c r="D4465" s="240" t="s">
        <v>1390</v>
      </c>
      <c r="E4465" s="240" t="str">
        <f>Purchase_Entry!C59</f>
        <v>BILL-5154</v>
      </c>
      <c r="F4465" s="240" t="str">
        <f>Purchase_Entry!F59</f>
        <v>Buffalo Milk</v>
      </c>
      <c r="G4465" s="241">
        <v>0</v>
      </c>
      <c r="H4465" s="241">
        <f>N(Purchase_Entry!P59)</f>
        <v>9600</v>
      </c>
      <c r="I4465" s="241">
        <f t="shared" si="69"/>
        <v>-9600</v>
      </c>
      <c r="J4465" s="200"/>
      <c r="K4465" s="200" t="str" cm="1">
        <f t="array" ref="K4465">IF($C4465="","",IF(AND($C4465=Party_Statement!$C$5,$B4465&gt;=Party_Statement!$C$6,$B4465&lt;=Party_Statement!$E$6),SUMPRODUCT(($C$3:$C4465=Party_Statement!$C$5)*($B$3:$B4465&gt;=Party_Statement!$C$6)*($B$3:$B4465&lt;=Party_Statement!$E$6)),""))</f>
        <v/>
      </c>
    </row>
    <row r="4466" spans="1:11" x14ac:dyDescent="0.2">
      <c r="A4466" s="237">
        <f>Purchase_Entry!A60</f>
        <v>66952</v>
      </c>
      <c r="B4466" s="238">
        <f>Purchase_Entry!B60</f>
        <v>46240</v>
      </c>
      <c r="C4466" s="239" t="str">
        <f>Purchase_Entry!D60</f>
        <v>BODESH 310</v>
      </c>
      <c r="D4466" s="240" t="s">
        <v>1390</v>
      </c>
      <c r="E4466" s="240" t="str">
        <f>Purchase_Entry!C60</f>
        <v>BILL-5154</v>
      </c>
      <c r="F4466" s="240" t="str">
        <f>Purchase_Entry!F60</f>
        <v>Buffalo Milk</v>
      </c>
      <c r="G4466" s="241">
        <v>0</v>
      </c>
      <c r="H4466" s="241">
        <f>N(Purchase_Entry!P60)</f>
        <v>9600</v>
      </c>
      <c r="I4466" s="241">
        <f t="shared" si="69"/>
        <v>-9600</v>
      </c>
      <c r="J4466" s="200"/>
      <c r="K4466" s="200" t="str" cm="1">
        <f t="array" ref="K4466">IF($C4466="","",IF(AND($C4466=Party_Statement!$C$5,$B4466&gt;=Party_Statement!$C$6,$B4466&lt;=Party_Statement!$E$6),SUMPRODUCT(($C$3:$C4466=Party_Statement!$C$5)*($B$3:$B4466&gt;=Party_Statement!$C$6)*($B$3:$B4466&lt;=Party_Statement!$E$6)),""))</f>
        <v/>
      </c>
    </row>
    <row r="4467" spans="1:11" x14ac:dyDescent="0.2">
      <c r="A4467" s="237">
        <f>Purchase_Entry!A61</f>
        <v>66953</v>
      </c>
      <c r="B4467" s="238">
        <f>Purchase_Entry!B61</f>
        <v>46241</v>
      </c>
      <c r="C4467" s="239" t="str">
        <f>Purchase_Entry!D61</f>
        <v>BODESH 310</v>
      </c>
      <c r="D4467" s="240" t="s">
        <v>1390</v>
      </c>
      <c r="E4467" s="240" t="str">
        <f>Purchase_Entry!C61</f>
        <v>BILL-5154</v>
      </c>
      <c r="F4467" s="240" t="str">
        <f>Purchase_Entry!F61</f>
        <v>Buffalo Milk</v>
      </c>
      <c r="G4467" s="241">
        <v>0</v>
      </c>
      <c r="H4467" s="241">
        <f>N(Purchase_Entry!P61)</f>
        <v>6400</v>
      </c>
      <c r="I4467" s="241">
        <f t="shared" si="69"/>
        <v>-6400</v>
      </c>
      <c r="J4467" s="200"/>
      <c r="K4467" s="200" t="str" cm="1">
        <f t="array" ref="K4467">IF($C4467="","",IF(AND($C4467=Party_Statement!$C$5,$B4467&gt;=Party_Statement!$C$6,$B4467&lt;=Party_Statement!$E$6),SUMPRODUCT(($C$3:$C4467=Party_Statement!$C$5)*($B$3:$B4467&gt;=Party_Statement!$C$6)*($B$3:$B4467&lt;=Party_Statement!$E$6)),""))</f>
        <v/>
      </c>
    </row>
    <row r="4468" spans="1:11" x14ac:dyDescent="0.2">
      <c r="A4468" s="237">
        <f>Purchase_Entry!A62</f>
        <v>66957</v>
      </c>
      <c r="B4468" s="238">
        <f>Purchase_Entry!B62</f>
        <v>46245</v>
      </c>
      <c r="C4468" s="239" t="str">
        <f>Purchase_Entry!D62</f>
        <v>BODESH 310</v>
      </c>
      <c r="D4468" s="240" t="s">
        <v>1390</v>
      </c>
      <c r="E4468" s="240" t="str">
        <f>Purchase_Entry!C62</f>
        <v>BILL-5154</v>
      </c>
      <c r="F4468" s="240" t="str">
        <f>Purchase_Entry!F62</f>
        <v>Buffalo Milk</v>
      </c>
      <c r="G4468" s="241">
        <v>0</v>
      </c>
      <c r="H4468" s="241">
        <f>N(Purchase_Entry!P62)</f>
        <v>9600</v>
      </c>
      <c r="I4468" s="241">
        <f t="shared" si="69"/>
        <v>-9600</v>
      </c>
      <c r="J4468" s="200"/>
      <c r="K4468" s="200" t="str" cm="1">
        <f t="array" ref="K4468">IF($C4468="","",IF(AND($C4468=Party_Statement!$C$5,$B4468&gt;=Party_Statement!$C$6,$B4468&lt;=Party_Statement!$E$6),SUMPRODUCT(($C$3:$C4468=Party_Statement!$C$5)*($B$3:$B4468&gt;=Party_Statement!$C$6)*($B$3:$B4468&lt;=Party_Statement!$E$6)),""))</f>
        <v/>
      </c>
    </row>
    <row r="4469" spans="1:11" x14ac:dyDescent="0.2">
      <c r="A4469" s="237">
        <f>Purchase_Entry!A63</f>
        <v>66958</v>
      </c>
      <c r="B4469" s="238">
        <f>Purchase_Entry!B63</f>
        <v>46246</v>
      </c>
      <c r="C4469" s="239" t="str">
        <f>Purchase_Entry!D63</f>
        <v>BODESH 310</v>
      </c>
      <c r="D4469" s="240" t="s">
        <v>1390</v>
      </c>
      <c r="E4469" s="240" t="str">
        <f>Purchase_Entry!C63</f>
        <v>BILL-5154</v>
      </c>
      <c r="F4469" s="240" t="str">
        <f>Purchase_Entry!F63</f>
        <v>Buffalo Milk</v>
      </c>
      <c r="G4469" s="241">
        <v>0</v>
      </c>
      <c r="H4469" s="241">
        <f>N(Purchase_Entry!P63)</f>
        <v>6400</v>
      </c>
      <c r="I4469" s="241">
        <f t="shared" si="69"/>
        <v>-6400</v>
      </c>
      <c r="J4469" s="200"/>
      <c r="K4469" s="200" t="str" cm="1">
        <f t="array" ref="K4469">IF($C4469="","",IF(AND($C4469=Party_Statement!$C$5,$B4469&gt;=Party_Statement!$C$6,$B4469&lt;=Party_Statement!$E$6),SUMPRODUCT(($C$3:$C4469=Party_Statement!$C$5)*($B$3:$B4469&gt;=Party_Statement!$C$6)*($B$3:$B4469&lt;=Party_Statement!$E$6)),""))</f>
        <v/>
      </c>
    </row>
    <row r="4470" spans="1:11" x14ac:dyDescent="0.2">
      <c r="A4470" s="237">
        <f>Purchase_Entry!A64</f>
        <v>66959</v>
      </c>
      <c r="B4470" s="238">
        <f>Purchase_Entry!B64</f>
        <v>46247</v>
      </c>
      <c r="C4470" s="239" t="str">
        <f>Purchase_Entry!D64</f>
        <v>BODESH 310</v>
      </c>
      <c r="D4470" s="240" t="s">
        <v>1390</v>
      </c>
      <c r="E4470" s="240" t="str">
        <f>Purchase_Entry!C64</f>
        <v>BILL-5154</v>
      </c>
      <c r="F4470" s="240" t="str">
        <f>Purchase_Entry!F64</f>
        <v>Buffalo Milk</v>
      </c>
      <c r="G4470" s="241">
        <v>0</v>
      </c>
      <c r="H4470" s="241">
        <f>N(Purchase_Entry!P64)</f>
        <v>9600</v>
      </c>
      <c r="I4470" s="241">
        <f t="shared" si="69"/>
        <v>-9600</v>
      </c>
      <c r="J4470" s="200"/>
      <c r="K4470" s="200" t="str" cm="1">
        <f t="array" ref="K4470">IF($C4470="","",IF(AND($C4470=Party_Statement!$C$5,$B4470&gt;=Party_Statement!$C$6,$B4470&lt;=Party_Statement!$E$6),SUMPRODUCT(($C$3:$C4470=Party_Statement!$C$5)*($B$3:$B4470&gt;=Party_Statement!$C$6)*($B$3:$B4470&lt;=Party_Statement!$E$6)),""))</f>
        <v/>
      </c>
    </row>
    <row r="4471" spans="1:11" x14ac:dyDescent="0.2">
      <c r="A4471" s="237">
        <f>Purchase_Entry!A65</f>
        <v>66960</v>
      </c>
      <c r="B4471" s="238">
        <f>Purchase_Entry!B65</f>
        <v>46248</v>
      </c>
      <c r="C4471" s="239" t="str">
        <f>Purchase_Entry!D65</f>
        <v>BODESH 310</v>
      </c>
      <c r="D4471" s="240" t="s">
        <v>1390</v>
      </c>
      <c r="E4471" s="240" t="str">
        <f>Purchase_Entry!C65</f>
        <v>BILL-5154</v>
      </c>
      <c r="F4471" s="240" t="str">
        <f>Purchase_Entry!F65</f>
        <v>Buffalo Milk</v>
      </c>
      <c r="G4471" s="241">
        <v>0</v>
      </c>
      <c r="H4471" s="241">
        <f>N(Purchase_Entry!P65)</f>
        <v>6400</v>
      </c>
      <c r="I4471" s="241">
        <f t="shared" si="69"/>
        <v>-6400</v>
      </c>
      <c r="J4471" s="200"/>
      <c r="K4471" s="200" t="str" cm="1">
        <f t="array" ref="K4471">IF($C4471="","",IF(AND($C4471=Party_Statement!$C$5,$B4471&gt;=Party_Statement!$C$6,$B4471&lt;=Party_Statement!$E$6),SUMPRODUCT(($C$3:$C4471=Party_Statement!$C$5)*($B$3:$B4471&gt;=Party_Statement!$C$6)*($B$3:$B4471&lt;=Party_Statement!$E$6)),""))</f>
        <v/>
      </c>
    </row>
    <row r="4472" spans="1:11" x14ac:dyDescent="0.2">
      <c r="A4472" s="237">
        <f>Purchase_Entry!A66</f>
        <v>66961</v>
      </c>
      <c r="B4472" s="238">
        <f>Purchase_Entry!B66</f>
        <v>46249</v>
      </c>
      <c r="C4472" s="239" t="str">
        <f>Purchase_Entry!D66</f>
        <v>BODESH 310</v>
      </c>
      <c r="D4472" s="240" t="s">
        <v>1390</v>
      </c>
      <c r="E4472" s="240" t="str">
        <f>Purchase_Entry!C66</f>
        <v>BILL-5154</v>
      </c>
      <c r="F4472" s="240" t="str">
        <f>Purchase_Entry!F66</f>
        <v>Buffalo Milk</v>
      </c>
      <c r="G4472" s="241">
        <v>0</v>
      </c>
      <c r="H4472" s="241">
        <f>N(Purchase_Entry!P66)</f>
        <v>6400</v>
      </c>
      <c r="I4472" s="241">
        <f t="shared" si="69"/>
        <v>-6400</v>
      </c>
      <c r="J4472" s="200"/>
      <c r="K4472" s="200" t="str" cm="1">
        <f t="array" ref="K4472">IF($C4472="","",IF(AND($C4472=Party_Statement!$C$5,$B4472&gt;=Party_Statement!$C$6,$B4472&lt;=Party_Statement!$E$6),SUMPRODUCT(($C$3:$C4472=Party_Statement!$C$5)*($B$3:$B4472&gt;=Party_Statement!$C$6)*($B$3:$B4472&lt;=Party_Statement!$E$6)),""))</f>
        <v/>
      </c>
    </row>
    <row r="4473" spans="1:11" x14ac:dyDescent="0.2">
      <c r="A4473" s="237" t="str">
        <f>Purchase_Entry!A67</f>
        <v>2083/04/31</v>
      </c>
      <c r="B4473" s="238">
        <f>Purchase_Entry!B67</f>
        <v>46250</v>
      </c>
      <c r="C4473" s="239" t="str">
        <f>Purchase_Entry!D67</f>
        <v>BODESH 310</v>
      </c>
      <c r="D4473" s="240" t="s">
        <v>1390</v>
      </c>
      <c r="E4473" s="240" t="str">
        <f>Purchase_Entry!C67</f>
        <v>BILL-5154</v>
      </c>
      <c r="F4473" s="240" t="str">
        <f>Purchase_Entry!F67</f>
        <v>Buffalo Milk</v>
      </c>
      <c r="G4473" s="241">
        <v>0</v>
      </c>
      <c r="H4473" s="241">
        <f>N(Purchase_Entry!P67)</f>
        <v>6400</v>
      </c>
      <c r="I4473" s="241">
        <f t="shared" si="69"/>
        <v>-6400</v>
      </c>
      <c r="J4473" s="200"/>
      <c r="K4473" s="200" t="str" cm="1">
        <f t="array" ref="K4473">IF($C4473="","",IF(AND($C4473=Party_Statement!$C$5,$B4473&gt;=Party_Statement!$C$6,$B4473&lt;=Party_Statement!$E$6),SUMPRODUCT(($C$3:$C4473=Party_Statement!$C$5)*($B$3:$B4473&gt;=Party_Statement!$C$6)*($B$3:$B4473&lt;=Party_Statement!$E$6)),""))</f>
        <v/>
      </c>
    </row>
    <row r="4474" spans="1:11" x14ac:dyDescent="0.2">
      <c r="A4474" s="237">
        <f>Purchase_Entry!A68</f>
        <v>66963</v>
      </c>
      <c r="B4474" s="238">
        <f>Purchase_Entry!B68</f>
        <v>46252</v>
      </c>
      <c r="C4474" s="239" t="str">
        <f>Purchase_Entry!D68</f>
        <v>BODESH 310</v>
      </c>
      <c r="D4474" s="240" t="s">
        <v>1390</v>
      </c>
      <c r="E4474" s="240" t="str">
        <f>Purchase_Entry!C68</f>
        <v>BILL-5154</v>
      </c>
      <c r="F4474" s="240" t="str">
        <f>Purchase_Entry!F68</f>
        <v>Buffalo Milk</v>
      </c>
      <c r="G4474" s="241">
        <v>0</v>
      </c>
      <c r="H4474" s="241">
        <f>N(Purchase_Entry!P68)</f>
        <v>6400</v>
      </c>
      <c r="I4474" s="241">
        <f t="shared" ref="I4474:I4537" si="70">IF($C4474="","",IF($C4474=$C654,$I654+$G4474-$H4474,$G4474-$H4474))</f>
        <v>-6400</v>
      </c>
      <c r="J4474" s="200"/>
      <c r="K4474" s="200" t="str" cm="1">
        <f t="array" ref="K4474">IF($C4474="","",IF(AND($C4474=Party_Statement!$C$5,$B4474&gt;=Party_Statement!$C$6,$B4474&lt;=Party_Statement!$E$6),SUMPRODUCT(($C$3:$C4474=Party_Statement!$C$5)*($B$3:$B4474&gt;=Party_Statement!$C$6)*($B$3:$B4474&lt;=Party_Statement!$E$6)),""))</f>
        <v/>
      </c>
    </row>
    <row r="4475" spans="1:11" x14ac:dyDescent="0.2">
      <c r="A4475" s="237">
        <f>Purchase_Entry!A69</f>
        <v>66964</v>
      </c>
      <c r="B4475" s="238">
        <f>Purchase_Entry!B69</f>
        <v>46253</v>
      </c>
      <c r="C4475" s="239" t="str">
        <f>Purchase_Entry!D69</f>
        <v>BODESH 310</v>
      </c>
      <c r="D4475" s="240" t="s">
        <v>1390</v>
      </c>
      <c r="E4475" s="240" t="str">
        <f>Purchase_Entry!C69</f>
        <v>BILL-5154</v>
      </c>
      <c r="F4475" s="240" t="str">
        <f>Purchase_Entry!F69</f>
        <v>Buffalo Milk</v>
      </c>
      <c r="G4475" s="241">
        <v>0</v>
      </c>
      <c r="H4475" s="241">
        <f>N(Purchase_Entry!P69)</f>
        <v>6400</v>
      </c>
      <c r="I4475" s="241">
        <f t="shared" si="70"/>
        <v>-6400</v>
      </c>
      <c r="J4475" s="200"/>
      <c r="K4475" s="200" t="str" cm="1">
        <f t="array" ref="K4475">IF($C4475="","",IF(AND($C4475=Party_Statement!$C$5,$B4475&gt;=Party_Statement!$C$6,$B4475&lt;=Party_Statement!$E$6),SUMPRODUCT(($C$3:$C4475=Party_Statement!$C$5)*($B$3:$B4475&gt;=Party_Statement!$C$6)*($B$3:$B4475&lt;=Party_Statement!$E$6)),""))</f>
        <v/>
      </c>
    </row>
    <row r="4476" spans="1:11" x14ac:dyDescent="0.2">
      <c r="A4476" s="237">
        <f>Purchase_Entry!A70</f>
        <v>66965</v>
      </c>
      <c r="B4476" s="238">
        <f>Purchase_Entry!B70</f>
        <v>46254</v>
      </c>
      <c r="C4476" s="239" t="str">
        <f>Purchase_Entry!D70</f>
        <v>BODESH 310</v>
      </c>
      <c r="D4476" s="240" t="s">
        <v>1390</v>
      </c>
      <c r="E4476" s="240" t="str">
        <f>Purchase_Entry!C70</f>
        <v>BILL-5154</v>
      </c>
      <c r="F4476" s="240" t="str">
        <f>Purchase_Entry!F70</f>
        <v>Buffalo Milk</v>
      </c>
      <c r="G4476" s="241">
        <v>0</v>
      </c>
      <c r="H4476" s="241">
        <f>N(Purchase_Entry!P70)</f>
        <v>6400</v>
      </c>
      <c r="I4476" s="241">
        <f t="shared" si="70"/>
        <v>-6400</v>
      </c>
      <c r="J4476" s="200"/>
      <c r="K4476" s="200" t="str" cm="1">
        <f t="array" ref="K4476">IF($C4476="","",IF(AND($C4476=Party_Statement!$C$5,$B4476&gt;=Party_Statement!$C$6,$B4476&lt;=Party_Statement!$E$6),SUMPRODUCT(($C$3:$C4476=Party_Statement!$C$5)*($B$3:$B4476&gt;=Party_Statement!$C$6)*($B$3:$B4476&lt;=Party_Statement!$E$6)),""))</f>
        <v/>
      </c>
    </row>
    <row r="4477" spans="1:11" x14ac:dyDescent="0.2">
      <c r="A4477" s="237">
        <f>Purchase_Entry!A71</f>
        <v>66966</v>
      </c>
      <c r="B4477" s="238">
        <f>Purchase_Entry!B71</f>
        <v>46255</v>
      </c>
      <c r="C4477" s="239" t="str">
        <f>Purchase_Entry!D71</f>
        <v>BODESH 310</v>
      </c>
      <c r="D4477" s="240" t="s">
        <v>1390</v>
      </c>
      <c r="E4477" s="240" t="str">
        <f>Purchase_Entry!C71</f>
        <v>BILL-5154</v>
      </c>
      <c r="F4477" s="240" t="str">
        <f>Purchase_Entry!F71</f>
        <v>Buffalo Milk</v>
      </c>
      <c r="G4477" s="241">
        <v>0</v>
      </c>
      <c r="H4477" s="241">
        <f>N(Purchase_Entry!P71)</f>
        <v>6400</v>
      </c>
      <c r="I4477" s="241">
        <f t="shared" si="70"/>
        <v>-6400</v>
      </c>
      <c r="J4477" s="200"/>
      <c r="K4477" s="200" t="str" cm="1">
        <f t="array" ref="K4477">IF($C4477="","",IF(AND($C4477=Party_Statement!$C$5,$B4477&gt;=Party_Statement!$C$6,$B4477&lt;=Party_Statement!$E$6),SUMPRODUCT(($C$3:$C4477=Party_Statement!$C$5)*($B$3:$B4477&gt;=Party_Statement!$C$6)*($B$3:$B4477&lt;=Party_Statement!$E$6)),""))</f>
        <v/>
      </c>
    </row>
    <row r="4478" spans="1:11" x14ac:dyDescent="0.2">
      <c r="A4478" s="237">
        <f>Purchase_Entry!A72</f>
        <v>66967</v>
      </c>
      <c r="B4478" s="238">
        <f>Purchase_Entry!B72</f>
        <v>46256</v>
      </c>
      <c r="C4478" s="239" t="str">
        <f>Purchase_Entry!D72</f>
        <v>BODESH 310</v>
      </c>
      <c r="D4478" s="240" t="s">
        <v>1390</v>
      </c>
      <c r="E4478" s="240" t="str">
        <f>Purchase_Entry!C72</f>
        <v>BILL-5154</v>
      </c>
      <c r="F4478" s="240" t="str">
        <f>Purchase_Entry!F72</f>
        <v>Buffalo Milk</v>
      </c>
      <c r="G4478" s="241">
        <v>0</v>
      </c>
      <c r="H4478" s="241">
        <f>N(Purchase_Entry!P72)</f>
        <v>9600</v>
      </c>
      <c r="I4478" s="241">
        <f t="shared" si="70"/>
        <v>-9600</v>
      </c>
      <c r="J4478" s="200"/>
      <c r="K4478" s="200" t="str" cm="1">
        <f t="array" ref="K4478">IF($C4478="","",IF(AND($C4478=Party_Statement!$C$5,$B4478&gt;=Party_Statement!$C$6,$B4478&lt;=Party_Statement!$E$6),SUMPRODUCT(($C$3:$C4478=Party_Statement!$C$5)*($B$3:$B4478&gt;=Party_Statement!$C$6)*($B$3:$B4478&lt;=Party_Statement!$E$6)),""))</f>
        <v/>
      </c>
    </row>
    <row r="4479" spans="1:11" x14ac:dyDescent="0.2">
      <c r="A4479" s="237">
        <f>Purchase_Entry!A73</f>
        <v>66968</v>
      </c>
      <c r="B4479" s="238">
        <f>Purchase_Entry!B73</f>
        <v>46257</v>
      </c>
      <c r="C4479" s="239" t="str">
        <f>Purchase_Entry!D73</f>
        <v>BODESH 310</v>
      </c>
      <c r="D4479" s="240" t="s">
        <v>1390</v>
      </c>
      <c r="E4479" s="240" t="str">
        <f>Purchase_Entry!C73</f>
        <v>BILL-5154</v>
      </c>
      <c r="F4479" s="240" t="str">
        <f>Purchase_Entry!F73</f>
        <v>Buffalo Milk</v>
      </c>
      <c r="G4479" s="241">
        <v>0</v>
      </c>
      <c r="H4479" s="241">
        <f>N(Purchase_Entry!P73)</f>
        <v>9600</v>
      </c>
      <c r="I4479" s="241">
        <f t="shared" si="70"/>
        <v>-9600</v>
      </c>
      <c r="J4479" s="200"/>
      <c r="K4479" s="200" t="str" cm="1">
        <f t="array" ref="K4479">IF($C4479="","",IF(AND($C4479=Party_Statement!$C$5,$B4479&gt;=Party_Statement!$C$6,$B4479&lt;=Party_Statement!$E$6),SUMPRODUCT(($C$3:$C4479=Party_Statement!$C$5)*($B$3:$B4479&gt;=Party_Statement!$C$6)*($B$3:$B4479&lt;=Party_Statement!$E$6)),""))</f>
        <v/>
      </c>
    </row>
    <row r="4480" spans="1:11" x14ac:dyDescent="0.2">
      <c r="A4480" s="237">
        <f>Purchase_Entry!A74</f>
        <v>66969</v>
      </c>
      <c r="B4480" s="238">
        <f>Purchase_Entry!B74</f>
        <v>46258</v>
      </c>
      <c r="C4480" s="239" t="str">
        <f>Purchase_Entry!D74</f>
        <v>BODESH 310</v>
      </c>
      <c r="D4480" s="240" t="s">
        <v>1390</v>
      </c>
      <c r="E4480" s="240" t="str">
        <f>Purchase_Entry!C74</f>
        <v>BILL-5154</v>
      </c>
      <c r="F4480" s="240" t="str">
        <f>Purchase_Entry!F74</f>
        <v>Buffalo Milk</v>
      </c>
      <c r="G4480" s="241">
        <v>0</v>
      </c>
      <c r="H4480" s="241">
        <f>N(Purchase_Entry!P74)</f>
        <v>6400</v>
      </c>
      <c r="I4480" s="241">
        <f t="shared" si="70"/>
        <v>-6400</v>
      </c>
      <c r="J4480" s="200"/>
      <c r="K4480" s="200" t="str" cm="1">
        <f t="array" ref="K4480">IF($C4480="","",IF(AND($C4480=Party_Statement!$C$5,$B4480&gt;=Party_Statement!$C$6,$B4480&lt;=Party_Statement!$E$6),SUMPRODUCT(($C$3:$C4480=Party_Statement!$C$5)*($B$3:$B4480&gt;=Party_Statement!$C$6)*($B$3:$B4480&lt;=Party_Statement!$E$6)),""))</f>
        <v/>
      </c>
    </row>
    <row r="4481" spans="1:11" x14ac:dyDescent="0.2">
      <c r="A4481" s="237">
        <f>Purchase_Entry!A75</f>
        <v>66970</v>
      </c>
      <c r="B4481" s="238">
        <f>Purchase_Entry!B75</f>
        <v>46259</v>
      </c>
      <c r="C4481" s="239" t="str">
        <f>Purchase_Entry!D75</f>
        <v>BODESH 310</v>
      </c>
      <c r="D4481" s="240" t="s">
        <v>1390</v>
      </c>
      <c r="E4481" s="240" t="str">
        <f>Purchase_Entry!C75</f>
        <v>BILL-5154</v>
      </c>
      <c r="F4481" s="240" t="str">
        <f>Purchase_Entry!F75</f>
        <v>Buffalo Milk</v>
      </c>
      <c r="G4481" s="241">
        <v>0</v>
      </c>
      <c r="H4481" s="241">
        <f>N(Purchase_Entry!P75)</f>
        <v>6400</v>
      </c>
      <c r="I4481" s="241">
        <f t="shared" si="70"/>
        <v>-6400</v>
      </c>
      <c r="J4481" s="200"/>
      <c r="K4481" s="200" t="str" cm="1">
        <f t="array" ref="K4481">IF($C4481="","",IF(AND($C4481=Party_Statement!$C$5,$B4481&gt;=Party_Statement!$C$6,$B4481&lt;=Party_Statement!$E$6),SUMPRODUCT(($C$3:$C4481=Party_Statement!$C$5)*($B$3:$B4481&gt;=Party_Statement!$C$6)*($B$3:$B4481&lt;=Party_Statement!$E$6)),""))</f>
        <v/>
      </c>
    </row>
    <row r="4482" spans="1:11" x14ac:dyDescent="0.2">
      <c r="A4482" s="237">
        <f>Purchase_Entry!A76</f>
        <v>66971</v>
      </c>
      <c r="B4482" s="238">
        <f>Purchase_Entry!B76</f>
        <v>46260</v>
      </c>
      <c r="C4482" s="239" t="str">
        <f>Purchase_Entry!D76</f>
        <v>BODESH 310</v>
      </c>
      <c r="D4482" s="240" t="s">
        <v>1390</v>
      </c>
      <c r="E4482" s="240" t="str">
        <f>Purchase_Entry!C76</f>
        <v>BILL-5154</v>
      </c>
      <c r="F4482" s="240" t="str">
        <f>Purchase_Entry!F76</f>
        <v>Buffalo Milk</v>
      </c>
      <c r="G4482" s="241">
        <v>0</v>
      </c>
      <c r="H4482" s="241">
        <f>N(Purchase_Entry!P76)</f>
        <v>6400</v>
      </c>
      <c r="I4482" s="241">
        <f t="shared" si="70"/>
        <v>-6400</v>
      </c>
      <c r="J4482" s="200"/>
      <c r="K4482" s="200" t="str" cm="1">
        <f t="array" ref="K4482">IF($C4482="","",IF(AND($C4482=Party_Statement!$C$5,$B4482&gt;=Party_Statement!$C$6,$B4482&lt;=Party_Statement!$E$6),SUMPRODUCT(($C$3:$C4482=Party_Statement!$C$5)*($B$3:$B4482&gt;=Party_Statement!$C$6)*($B$3:$B4482&lt;=Party_Statement!$E$6)),""))</f>
        <v/>
      </c>
    </row>
    <row r="4483" spans="1:11" x14ac:dyDescent="0.2">
      <c r="A4483" s="237">
        <f>Purchase_Entry!A77</f>
        <v>66972</v>
      </c>
      <c r="B4483" s="238">
        <f>Purchase_Entry!B77</f>
        <v>46261</v>
      </c>
      <c r="C4483" s="239" t="str">
        <f>Purchase_Entry!D77</f>
        <v>BODESH 310</v>
      </c>
      <c r="D4483" s="240" t="s">
        <v>1390</v>
      </c>
      <c r="E4483" s="240" t="str">
        <f>Purchase_Entry!C77</f>
        <v>BILL-5154</v>
      </c>
      <c r="F4483" s="240" t="str">
        <f>Purchase_Entry!F77</f>
        <v>Buffalo Milk</v>
      </c>
      <c r="G4483" s="241">
        <v>0</v>
      </c>
      <c r="H4483" s="241">
        <f>N(Purchase_Entry!P77)</f>
        <v>9600</v>
      </c>
      <c r="I4483" s="241">
        <f t="shared" si="70"/>
        <v>-9600</v>
      </c>
      <c r="J4483" s="200"/>
      <c r="K4483" s="200" t="str" cm="1">
        <f t="array" ref="K4483">IF($C4483="","",IF(AND($C4483=Party_Statement!$C$5,$B4483&gt;=Party_Statement!$C$6,$B4483&lt;=Party_Statement!$E$6),SUMPRODUCT(($C$3:$C4483=Party_Statement!$C$5)*($B$3:$B4483&gt;=Party_Statement!$C$6)*($B$3:$B4483&lt;=Party_Statement!$E$6)),""))</f>
        <v/>
      </c>
    </row>
    <row r="4484" spans="1:11" x14ac:dyDescent="0.2">
      <c r="A4484" s="237">
        <f>Purchase_Entry!A78</f>
        <v>66973</v>
      </c>
      <c r="B4484" s="238">
        <f>Purchase_Entry!B78</f>
        <v>46262</v>
      </c>
      <c r="C4484" s="239" t="str">
        <f>Purchase_Entry!D78</f>
        <v>BODESH 310</v>
      </c>
      <c r="D4484" s="240" t="s">
        <v>1390</v>
      </c>
      <c r="E4484" s="240" t="str">
        <f>Purchase_Entry!C78</f>
        <v>BILL-5154</v>
      </c>
      <c r="F4484" s="240" t="str">
        <f>Purchase_Entry!F78</f>
        <v>Buffalo Milk</v>
      </c>
      <c r="G4484" s="241">
        <v>0</v>
      </c>
      <c r="H4484" s="241">
        <f>N(Purchase_Entry!P78)</f>
        <v>6400</v>
      </c>
      <c r="I4484" s="241">
        <f t="shared" si="70"/>
        <v>-6400</v>
      </c>
      <c r="J4484" s="200"/>
      <c r="K4484" s="200" t="str" cm="1">
        <f t="array" ref="K4484">IF($C4484="","",IF(AND($C4484=Party_Statement!$C$5,$B4484&gt;=Party_Statement!$C$6,$B4484&lt;=Party_Statement!$E$6),SUMPRODUCT(($C$3:$C4484=Party_Statement!$C$5)*($B$3:$B4484&gt;=Party_Statement!$C$6)*($B$3:$B4484&lt;=Party_Statement!$E$6)),""))</f>
        <v/>
      </c>
    </row>
    <row r="4485" spans="1:11" x14ac:dyDescent="0.2">
      <c r="A4485" s="237">
        <f>Purchase_Entry!A79</f>
        <v>66974</v>
      </c>
      <c r="B4485" s="238">
        <f>Purchase_Entry!B79</f>
        <v>46263</v>
      </c>
      <c r="C4485" s="239" t="str">
        <f>Purchase_Entry!D79</f>
        <v>BODESH 310</v>
      </c>
      <c r="D4485" s="240" t="s">
        <v>1390</v>
      </c>
      <c r="E4485" s="240" t="str">
        <f>Purchase_Entry!C79</f>
        <v>BILL-5154</v>
      </c>
      <c r="F4485" s="240" t="str">
        <f>Purchase_Entry!F79</f>
        <v>Buffalo Milk</v>
      </c>
      <c r="G4485" s="241">
        <v>0</v>
      </c>
      <c r="H4485" s="241">
        <f>N(Purchase_Entry!P79)</f>
        <v>0</v>
      </c>
      <c r="I4485" s="241">
        <f t="shared" si="70"/>
        <v>0</v>
      </c>
      <c r="J4485" s="200"/>
      <c r="K4485" s="200" t="str" cm="1">
        <f t="array" ref="K4485">IF($C4485="","",IF(AND($C4485=Party_Statement!$C$5,$B4485&gt;=Party_Statement!$C$6,$B4485&lt;=Party_Statement!$E$6),SUMPRODUCT(($C$3:$C4485=Party_Statement!$C$5)*($B$3:$B4485&gt;=Party_Statement!$C$6)*($B$3:$B4485&lt;=Party_Statement!$E$6)),""))</f>
        <v/>
      </c>
    </row>
    <row r="4486" spans="1:11" x14ac:dyDescent="0.2">
      <c r="A4486" s="237">
        <f>Purchase_Entry!A80</f>
        <v>66975</v>
      </c>
      <c r="B4486" s="238">
        <f>Purchase_Entry!B80</f>
        <v>46264</v>
      </c>
      <c r="C4486" s="239" t="str">
        <f>Purchase_Entry!D80</f>
        <v>BODESH 310</v>
      </c>
      <c r="D4486" s="240" t="s">
        <v>1390</v>
      </c>
      <c r="E4486" s="240" t="str">
        <f>Purchase_Entry!C80</f>
        <v>BILL-5154</v>
      </c>
      <c r="F4486" s="240" t="str">
        <f>Purchase_Entry!F80</f>
        <v>Buffalo Milk</v>
      </c>
      <c r="G4486" s="241">
        <v>0</v>
      </c>
      <c r="H4486" s="241">
        <f>N(Purchase_Entry!P80)</f>
        <v>6400</v>
      </c>
      <c r="I4486" s="241">
        <f t="shared" si="70"/>
        <v>-6400</v>
      </c>
      <c r="J4486" s="200"/>
      <c r="K4486" s="200" t="str" cm="1">
        <f t="array" ref="K4486">IF($C4486="","",IF(AND($C4486=Party_Statement!$C$5,$B4486&gt;=Party_Statement!$C$6,$B4486&lt;=Party_Statement!$E$6),SUMPRODUCT(($C$3:$C4486=Party_Statement!$C$5)*($B$3:$B4486&gt;=Party_Statement!$C$6)*($B$3:$B4486&lt;=Party_Statement!$E$6)),""))</f>
        <v/>
      </c>
    </row>
    <row r="4487" spans="1:11" x14ac:dyDescent="0.2">
      <c r="A4487" s="237">
        <f>Purchase_Entry!A81</f>
        <v>66992</v>
      </c>
      <c r="B4487" s="238">
        <f>Purchase_Entry!B81</f>
        <v>46281</v>
      </c>
      <c r="C4487" s="239" t="str">
        <f>Purchase_Entry!D81</f>
        <v>BODESH 310</v>
      </c>
      <c r="D4487" s="240" t="s">
        <v>1390</v>
      </c>
      <c r="E4487" s="240" t="str">
        <f>Purchase_Entry!C81</f>
        <v>BILL-5154</v>
      </c>
      <c r="F4487" s="240" t="str">
        <f>Purchase_Entry!F81</f>
        <v>Buffalo Milk</v>
      </c>
      <c r="G4487" s="241">
        <v>0</v>
      </c>
      <c r="H4487" s="241">
        <f>N(Purchase_Entry!P81)</f>
        <v>3200</v>
      </c>
      <c r="I4487" s="241">
        <f t="shared" si="70"/>
        <v>-3200</v>
      </c>
      <c r="J4487" s="200"/>
      <c r="K4487" s="200" t="str" cm="1">
        <f t="array" ref="K4487">IF($C4487="","",IF(AND($C4487=Party_Statement!$C$5,$B4487&gt;=Party_Statement!$C$6,$B4487&lt;=Party_Statement!$E$6),SUMPRODUCT(($C$3:$C4487=Party_Statement!$C$5)*($B$3:$B4487&gt;=Party_Statement!$C$6)*($B$3:$B4487&lt;=Party_Statement!$E$6)),""))</f>
        <v/>
      </c>
    </row>
    <row r="4488" spans="1:11" x14ac:dyDescent="0.2">
      <c r="A4488" s="237">
        <f>Purchase_Entry!A82</f>
        <v>66916</v>
      </c>
      <c r="B4488" s="238">
        <f>Purchase_Entry!B82</f>
        <v>46203</v>
      </c>
      <c r="C4488" s="239" t="str">
        <f>Purchase_Entry!D82</f>
        <v>MINA LAMICHHANE 322</v>
      </c>
      <c r="D4488" s="240" t="s">
        <v>1390</v>
      </c>
      <c r="E4488" s="240" t="str">
        <f>Purchase_Entry!C82</f>
        <v>BILL-5005</v>
      </c>
      <c r="F4488" s="240" t="str">
        <f>Purchase_Entry!F82</f>
        <v>Cow Milk</v>
      </c>
      <c r="G4488" s="241">
        <v>0</v>
      </c>
      <c r="H4488" s="241">
        <f>N(Purchase_Entry!P82)</f>
        <v>481.73669999999998</v>
      </c>
      <c r="I4488" s="241">
        <f t="shared" si="70"/>
        <v>-481.73669999999998</v>
      </c>
      <c r="J4488" s="200"/>
      <c r="K4488" s="200" t="str" cm="1">
        <f t="array" ref="K4488">IF($C4488="","",IF(AND($C4488=Party_Statement!$C$5,$B4488&gt;=Party_Statement!$C$6,$B4488&lt;=Party_Statement!$E$6),SUMPRODUCT(($C$3:$C4488=Party_Statement!$C$5)*($B$3:$B4488&gt;=Party_Statement!$C$6)*($B$3:$B4488&lt;=Party_Statement!$E$6)),""))</f>
        <v/>
      </c>
    </row>
    <row r="4489" spans="1:11" x14ac:dyDescent="0.2">
      <c r="A4489" s="237">
        <f>Purchase_Entry!A83</f>
        <v>66917</v>
      </c>
      <c r="B4489" s="238">
        <f>Purchase_Entry!B83</f>
        <v>46204</v>
      </c>
      <c r="C4489" s="239" t="str">
        <f>Purchase_Entry!D83</f>
        <v>MINA LAMICHHANE 322</v>
      </c>
      <c r="D4489" s="240" t="s">
        <v>1390</v>
      </c>
      <c r="E4489" s="240" t="str">
        <f>Purchase_Entry!C83</f>
        <v>BILL-5012</v>
      </c>
      <c r="F4489" s="240" t="str">
        <f>Purchase_Entry!F83</f>
        <v>Cow Milk</v>
      </c>
      <c r="G4489" s="241">
        <v>0</v>
      </c>
      <c r="H4489" s="241">
        <f>N(Purchase_Entry!P83)</f>
        <v>193.0095</v>
      </c>
      <c r="I4489" s="241">
        <f t="shared" si="70"/>
        <v>-193.0095</v>
      </c>
      <c r="J4489" s="200"/>
      <c r="K4489" s="200" t="str" cm="1">
        <f t="array" ref="K4489">IF($C4489="","",IF(AND($C4489=Party_Statement!$C$5,$B4489&gt;=Party_Statement!$C$6,$B4489&lt;=Party_Statement!$E$6),SUMPRODUCT(($C$3:$C4489=Party_Statement!$C$5)*($B$3:$B4489&gt;=Party_Statement!$C$6)*($B$3:$B4489&lt;=Party_Statement!$E$6)),""))</f>
        <v/>
      </c>
    </row>
    <row r="4490" spans="1:11" x14ac:dyDescent="0.2">
      <c r="A4490" s="237">
        <f>Purchase_Entry!A84</f>
        <v>66918</v>
      </c>
      <c r="B4490" s="238">
        <f>Purchase_Entry!B84</f>
        <v>46205</v>
      </c>
      <c r="C4490" s="239" t="str">
        <f>Purchase_Entry!D84</f>
        <v>MINA LAMICHHANE 322</v>
      </c>
      <c r="D4490" s="240" t="s">
        <v>1390</v>
      </c>
      <c r="E4490" s="240" t="str">
        <f>Purchase_Entry!C84</f>
        <v>BILL-5019</v>
      </c>
      <c r="F4490" s="240" t="str">
        <f>Purchase_Entry!F84</f>
        <v>Cow Milk</v>
      </c>
      <c r="G4490" s="241">
        <v>0</v>
      </c>
      <c r="H4490" s="241">
        <f>N(Purchase_Entry!P84)</f>
        <v>445.30260000000004</v>
      </c>
      <c r="I4490" s="241">
        <f t="shared" si="70"/>
        <v>-445.30260000000004</v>
      </c>
      <c r="J4490" s="200"/>
      <c r="K4490" s="200" t="str" cm="1">
        <f t="array" ref="K4490">IF($C4490="","",IF(AND($C4490=Party_Statement!$C$5,$B4490&gt;=Party_Statement!$C$6,$B4490&lt;=Party_Statement!$E$6),SUMPRODUCT(($C$3:$C4490=Party_Statement!$C$5)*($B$3:$B4490&gt;=Party_Statement!$C$6)*($B$3:$B4490&lt;=Party_Statement!$E$6)),""))</f>
        <v/>
      </c>
    </row>
    <row r="4491" spans="1:11" x14ac:dyDescent="0.2">
      <c r="A4491" s="237">
        <f>Purchase_Entry!A85</f>
        <v>66919</v>
      </c>
      <c r="B4491" s="238">
        <f>Purchase_Entry!B85</f>
        <v>46206</v>
      </c>
      <c r="C4491" s="239" t="str">
        <f>Purchase_Entry!D85</f>
        <v>MINA LAMICHHANE 322</v>
      </c>
      <c r="D4491" s="240" t="s">
        <v>1390</v>
      </c>
      <c r="E4491" s="240" t="str">
        <f>Purchase_Entry!C85</f>
        <v>BILL-5026</v>
      </c>
      <c r="F4491" s="240" t="str">
        <f>Purchase_Entry!F85</f>
        <v>Cow Milk</v>
      </c>
      <c r="G4491" s="241">
        <v>0</v>
      </c>
      <c r="H4491" s="241">
        <f>N(Purchase_Entry!P85)</f>
        <v>440.97509999999994</v>
      </c>
      <c r="I4491" s="241">
        <f t="shared" si="70"/>
        <v>-440.97509999999994</v>
      </c>
      <c r="J4491" s="200"/>
      <c r="K4491" s="200" t="str" cm="1">
        <f t="array" ref="K4491">IF($C4491="","",IF(AND($C4491=Party_Statement!$C$5,$B4491&gt;=Party_Statement!$C$6,$B4491&lt;=Party_Statement!$E$6),SUMPRODUCT(($C$3:$C4491=Party_Statement!$C$5)*($B$3:$B4491&gt;=Party_Statement!$C$6)*($B$3:$B4491&lt;=Party_Statement!$E$6)),""))</f>
        <v/>
      </c>
    </row>
    <row r="4492" spans="1:11" x14ac:dyDescent="0.2">
      <c r="A4492" s="237">
        <f>Purchase_Entry!A86</f>
        <v>66920</v>
      </c>
      <c r="B4492" s="238">
        <f>Purchase_Entry!B86</f>
        <v>46207</v>
      </c>
      <c r="C4492" s="239" t="str">
        <f>Purchase_Entry!D86</f>
        <v>MINA LAMICHHANE 322</v>
      </c>
      <c r="D4492" s="240" t="s">
        <v>1390</v>
      </c>
      <c r="E4492" s="240" t="str">
        <f>Purchase_Entry!C86</f>
        <v>BILL-5033</v>
      </c>
      <c r="F4492" s="240" t="str">
        <f>Purchase_Entry!F86</f>
        <v>Cow Milk</v>
      </c>
      <c r="G4492" s="241">
        <v>0</v>
      </c>
      <c r="H4492" s="241">
        <f>N(Purchase_Entry!P86)</f>
        <v>395.3125</v>
      </c>
      <c r="I4492" s="241">
        <f t="shared" si="70"/>
        <v>-395.3125</v>
      </c>
      <c r="J4492" s="200"/>
      <c r="K4492" s="200" t="str" cm="1">
        <f t="array" ref="K4492">IF($C4492="","",IF(AND($C4492=Party_Statement!$C$5,$B4492&gt;=Party_Statement!$C$6,$B4492&lt;=Party_Statement!$E$6),SUMPRODUCT(($C$3:$C4492=Party_Statement!$C$5)*($B$3:$B4492&gt;=Party_Statement!$C$6)*($B$3:$B4492&lt;=Party_Statement!$E$6)),""))</f>
        <v/>
      </c>
    </row>
    <row r="4493" spans="1:11" x14ac:dyDescent="0.2">
      <c r="A4493" s="237">
        <f>Purchase_Entry!A87</f>
        <v>66921</v>
      </c>
      <c r="B4493" s="238">
        <f>Purchase_Entry!B87</f>
        <v>46208</v>
      </c>
      <c r="C4493" s="239" t="str">
        <f>Purchase_Entry!D87</f>
        <v>MINA LAMICHHANE 322</v>
      </c>
      <c r="D4493" s="240" t="s">
        <v>1390</v>
      </c>
      <c r="E4493" s="240" t="str">
        <f>Purchase_Entry!C87</f>
        <v>BILL-5040</v>
      </c>
      <c r="F4493" s="240" t="str">
        <f>Purchase_Entry!F87</f>
        <v>Cow Milk</v>
      </c>
      <c r="G4493" s="241">
        <v>0</v>
      </c>
      <c r="H4493" s="241">
        <f>N(Purchase_Entry!P87)</f>
        <v>366.5625</v>
      </c>
      <c r="I4493" s="241">
        <f t="shared" si="70"/>
        <v>-366.5625</v>
      </c>
      <c r="J4493" s="200"/>
      <c r="K4493" s="200" t="str" cm="1">
        <f t="array" ref="K4493">IF($C4493="","",IF(AND($C4493=Party_Statement!$C$5,$B4493&gt;=Party_Statement!$C$6,$B4493&lt;=Party_Statement!$E$6),SUMPRODUCT(($C$3:$C4493=Party_Statement!$C$5)*($B$3:$B4493&gt;=Party_Statement!$C$6)*($B$3:$B4493&lt;=Party_Statement!$E$6)),""))</f>
        <v/>
      </c>
    </row>
    <row r="4494" spans="1:11" x14ac:dyDescent="0.2">
      <c r="A4494" s="237">
        <f>Purchase_Entry!A88</f>
        <v>66922</v>
      </c>
      <c r="B4494" s="238">
        <f>Purchase_Entry!B88</f>
        <v>46209</v>
      </c>
      <c r="C4494" s="239" t="str">
        <f>Purchase_Entry!D88</f>
        <v>MINA LAMICHHANE 322</v>
      </c>
      <c r="D4494" s="240" t="s">
        <v>1390</v>
      </c>
      <c r="E4494" s="240" t="str">
        <f>Purchase_Entry!C88</f>
        <v>BILL-5047</v>
      </c>
      <c r="F4494" s="240" t="str">
        <f>Purchase_Entry!F88</f>
        <v>Cow Milk</v>
      </c>
      <c r="G4494" s="241">
        <v>0</v>
      </c>
      <c r="H4494" s="241">
        <f>N(Purchase_Entry!P88)</f>
        <v>401.226</v>
      </c>
      <c r="I4494" s="241">
        <f t="shared" si="70"/>
        <v>-401.226</v>
      </c>
      <c r="J4494" s="200"/>
      <c r="K4494" s="200" t="str" cm="1">
        <f t="array" ref="K4494">IF($C4494="","",IF(AND($C4494=Party_Statement!$C$5,$B4494&gt;=Party_Statement!$C$6,$B4494&lt;=Party_Statement!$E$6),SUMPRODUCT(($C$3:$C4494=Party_Statement!$C$5)*($B$3:$B4494&gt;=Party_Statement!$C$6)*($B$3:$B4494&lt;=Party_Statement!$E$6)),""))</f>
        <v/>
      </c>
    </row>
    <row r="4495" spans="1:11" x14ac:dyDescent="0.2">
      <c r="A4495" s="237">
        <f>Purchase_Entry!A89</f>
        <v>66923</v>
      </c>
      <c r="B4495" s="238">
        <f>Purchase_Entry!B89</f>
        <v>46210</v>
      </c>
      <c r="C4495" s="239" t="str">
        <f>Purchase_Entry!D89</f>
        <v>MINA LAMICHHANE 322</v>
      </c>
      <c r="D4495" s="240" t="s">
        <v>1390</v>
      </c>
      <c r="E4495" s="240" t="str">
        <f>Purchase_Entry!C89</f>
        <v>BILL-5054</v>
      </c>
      <c r="F4495" s="240" t="str">
        <f>Purchase_Entry!F89</f>
        <v>Cow Milk</v>
      </c>
      <c r="G4495" s="241">
        <v>0</v>
      </c>
      <c r="H4495" s="241">
        <f>N(Purchase_Entry!P89)</f>
        <v>432.61499999999995</v>
      </c>
      <c r="I4495" s="241">
        <f t="shared" si="70"/>
        <v>-432.61499999999995</v>
      </c>
      <c r="J4495" s="200"/>
      <c r="K4495" s="200" t="str" cm="1">
        <f t="array" ref="K4495">IF($C4495="","",IF(AND($C4495=Party_Statement!$C$5,$B4495&gt;=Party_Statement!$C$6,$B4495&lt;=Party_Statement!$E$6),SUMPRODUCT(($C$3:$C4495=Party_Statement!$C$5)*($B$3:$B4495&gt;=Party_Statement!$C$6)*($B$3:$B4495&lt;=Party_Statement!$E$6)),""))</f>
        <v/>
      </c>
    </row>
    <row r="4496" spans="1:11" x14ac:dyDescent="0.2">
      <c r="A4496" s="237">
        <f>Purchase_Entry!A90</f>
        <v>66924</v>
      </c>
      <c r="B4496" s="238">
        <f>Purchase_Entry!B90</f>
        <v>46211</v>
      </c>
      <c r="C4496" s="239" t="str">
        <f>Purchase_Entry!D90</f>
        <v>MINA LAMICHHANE 322</v>
      </c>
      <c r="D4496" s="240" t="s">
        <v>1390</v>
      </c>
      <c r="E4496" s="240" t="str">
        <f>Purchase_Entry!C90</f>
        <v>BILL-5061</v>
      </c>
      <c r="F4496" s="240" t="str">
        <f>Purchase_Entry!F90</f>
        <v>Cow Milk</v>
      </c>
      <c r="G4496" s="241">
        <v>0</v>
      </c>
      <c r="H4496" s="241">
        <f>N(Purchase_Entry!P90)</f>
        <v>431.25</v>
      </c>
      <c r="I4496" s="241">
        <f t="shared" si="70"/>
        <v>-431.25</v>
      </c>
      <c r="J4496" s="200"/>
      <c r="K4496" s="200" t="str" cm="1">
        <f t="array" ref="K4496">IF($C4496="","",IF(AND($C4496=Party_Statement!$C$5,$B4496&gt;=Party_Statement!$C$6,$B4496&lt;=Party_Statement!$E$6),SUMPRODUCT(($C$3:$C4496=Party_Statement!$C$5)*($B$3:$B4496&gt;=Party_Statement!$C$6)*($B$3:$B4496&lt;=Party_Statement!$E$6)),""))</f>
        <v/>
      </c>
    </row>
    <row r="4497" spans="1:11" x14ac:dyDescent="0.2">
      <c r="A4497" s="237">
        <f>Purchase_Entry!A91</f>
        <v>66925</v>
      </c>
      <c r="B4497" s="238">
        <f>Purchase_Entry!B91</f>
        <v>46212</v>
      </c>
      <c r="C4497" s="239" t="str">
        <f>Purchase_Entry!D91</f>
        <v>MINA LAMICHHANE 322</v>
      </c>
      <c r="D4497" s="240" t="s">
        <v>1390</v>
      </c>
      <c r="E4497" s="240" t="str">
        <f>Purchase_Entry!C91</f>
        <v>BILL-5068</v>
      </c>
      <c r="F4497" s="240" t="str">
        <f>Purchase_Entry!F91</f>
        <v>Cow Milk</v>
      </c>
      <c r="G4497" s="241">
        <v>0</v>
      </c>
      <c r="H4497" s="241">
        <f>N(Purchase_Entry!P91)</f>
        <v>447.84150000000011</v>
      </c>
      <c r="I4497" s="241">
        <f t="shared" si="70"/>
        <v>-447.84150000000011</v>
      </c>
      <c r="J4497" s="200"/>
      <c r="K4497" s="200" t="str" cm="1">
        <f t="array" ref="K4497">IF($C4497="","",IF(AND($C4497=Party_Statement!$C$5,$B4497&gt;=Party_Statement!$C$6,$B4497&lt;=Party_Statement!$E$6),SUMPRODUCT(($C$3:$C4497=Party_Statement!$C$5)*($B$3:$B4497&gt;=Party_Statement!$C$6)*($B$3:$B4497&lt;=Party_Statement!$E$6)),""))</f>
        <v/>
      </c>
    </row>
    <row r="4498" spans="1:11" x14ac:dyDescent="0.2">
      <c r="A4498" s="237">
        <f>Purchase_Entry!A92</f>
        <v>66926</v>
      </c>
      <c r="B4498" s="238">
        <f>Purchase_Entry!B92</f>
        <v>46213</v>
      </c>
      <c r="C4498" s="239" t="str">
        <f>Purchase_Entry!D92</f>
        <v>MINA LAMICHHANE 322</v>
      </c>
      <c r="D4498" s="240" t="s">
        <v>1390</v>
      </c>
      <c r="E4498" s="240" t="str">
        <f>Purchase_Entry!C92</f>
        <v>BILL-5075</v>
      </c>
      <c r="F4498" s="240" t="str">
        <f>Purchase_Entry!F92</f>
        <v>Cow Milk</v>
      </c>
      <c r="G4498" s="241">
        <v>0</v>
      </c>
      <c r="H4498" s="241">
        <f>N(Purchase_Entry!P92)</f>
        <v>452.8125</v>
      </c>
      <c r="I4498" s="241">
        <f t="shared" si="70"/>
        <v>-452.8125</v>
      </c>
      <c r="J4498" s="200"/>
      <c r="K4498" s="200" t="str" cm="1">
        <f t="array" ref="K4498">IF($C4498="","",IF(AND($C4498=Party_Statement!$C$5,$B4498&gt;=Party_Statement!$C$6,$B4498&lt;=Party_Statement!$E$6),SUMPRODUCT(($C$3:$C4498=Party_Statement!$C$5)*($B$3:$B4498&gt;=Party_Statement!$C$6)*($B$3:$B4498&lt;=Party_Statement!$E$6)),""))</f>
        <v/>
      </c>
    </row>
    <row r="4499" spans="1:11" x14ac:dyDescent="0.2">
      <c r="A4499" s="237">
        <f>Purchase_Entry!A93</f>
        <v>66927</v>
      </c>
      <c r="B4499" s="238">
        <f>Purchase_Entry!B93</f>
        <v>46214</v>
      </c>
      <c r="C4499" s="239" t="str">
        <f>Purchase_Entry!D93</f>
        <v>MINA LAMICHHANE 322</v>
      </c>
      <c r="D4499" s="240" t="s">
        <v>1390</v>
      </c>
      <c r="E4499" s="240" t="str">
        <f>Purchase_Entry!C93</f>
        <v>BILL-5083</v>
      </c>
      <c r="F4499" s="240" t="str">
        <f>Purchase_Entry!F93</f>
        <v>Cow Milk</v>
      </c>
      <c r="G4499" s="241">
        <v>0</v>
      </c>
      <c r="H4499" s="241">
        <f>N(Purchase_Entry!P93)</f>
        <v>452.8125</v>
      </c>
      <c r="I4499" s="241">
        <f t="shared" si="70"/>
        <v>-452.8125</v>
      </c>
      <c r="J4499" s="200"/>
      <c r="K4499" s="200" t="str" cm="1">
        <f t="array" ref="K4499">IF($C4499="","",IF(AND($C4499=Party_Statement!$C$5,$B4499&gt;=Party_Statement!$C$6,$B4499&lt;=Party_Statement!$E$6),SUMPRODUCT(($C$3:$C4499=Party_Statement!$C$5)*($B$3:$B4499&gt;=Party_Statement!$C$6)*($B$3:$B4499&lt;=Party_Statement!$E$6)),""))</f>
        <v/>
      </c>
    </row>
    <row r="4500" spans="1:11" x14ac:dyDescent="0.2">
      <c r="A4500" s="237">
        <f>Purchase_Entry!A94</f>
        <v>66928</v>
      </c>
      <c r="B4500" s="238">
        <f>Purchase_Entry!B94</f>
        <v>46215</v>
      </c>
      <c r="C4500" s="239" t="str">
        <f>Purchase_Entry!D94</f>
        <v>MINA LAMICHHANE 322</v>
      </c>
      <c r="D4500" s="240" t="s">
        <v>1390</v>
      </c>
      <c r="E4500" s="240" t="str">
        <f>Purchase_Entry!C94</f>
        <v>BILL-5091</v>
      </c>
      <c r="F4500" s="240" t="str">
        <f>Purchase_Entry!F94</f>
        <v>Cow Milk</v>
      </c>
      <c r="G4500" s="241">
        <v>0</v>
      </c>
      <c r="H4500" s="241">
        <f>N(Purchase_Entry!P94)</f>
        <v>445.625</v>
      </c>
      <c r="I4500" s="241">
        <f t="shared" si="70"/>
        <v>-445.625</v>
      </c>
      <c r="J4500" s="200"/>
      <c r="K4500" s="200" t="str" cm="1">
        <f t="array" ref="K4500">IF($C4500="","",IF(AND($C4500=Party_Statement!$C$5,$B4500&gt;=Party_Statement!$C$6,$B4500&lt;=Party_Statement!$E$6),SUMPRODUCT(($C$3:$C4500=Party_Statement!$C$5)*($B$3:$B4500&gt;=Party_Statement!$C$6)*($B$3:$B4500&lt;=Party_Statement!$E$6)),""))</f>
        <v/>
      </c>
    </row>
    <row r="4501" spans="1:11" x14ac:dyDescent="0.2">
      <c r="A4501" s="237">
        <f>Purchase_Entry!A95</f>
        <v>66929</v>
      </c>
      <c r="B4501" s="238">
        <f>Purchase_Entry!B95</f>
        <v>46216</v>
      </c>
      <c r="C4501" s="239" t="str">
        <f>Purchase_Entry!D95</f>
        <v>MINA LAMICHHANE 322</v>
      </c>
      <c r="D4501" s="240" t="s">
        <v>1390</v>
      </c>
      <c r="E4501" s="240" t="str">
        <f>Purchase_Entry!C95</f>
        <v>BILL-5099</v>
      </c>
      <c r="F4501" s="240" t="str">
        <f>Purchase_Entry!F95</f>
        <v>Cow Milk</v>
      </c>
      <c r="G4501" s="241">
        <v>0</v>
      </c>
      <c r="H4501" s="241">
        <f>N(Purchase_Entry!P95)</f>
        <v>418.45839999999998</v>
      </c>
      <c r="I4501" s="241">
        <f t="shared" si="70"/>
        <v>-418.45839999999998</v>
      </c>
      <c r="J4501" s="200"/>
      <c r="K4501" s="200" t="str" cm="1">
        <f t="array" ref="K4501">IF($C4501="","",IF(AND($C4501=Party_Statement!$C$5,$B4501&gt;=Party_Statement!$C$6,$B4501&lt;=Party_Statement!$E$6),SUMPRODUCT(($C$3:$C4501=Party_Statement!$C$5)*($B$3:$B4501&gt;=Party_Statement!$C$6)*($B$3:$B4501&lt;=Party_Statement!$E$6)),""))</f>
        <v/>
      </c>
    </row>
    <row r="4502" spans="1:11" x14ac:dyDescent="0.2">
      <c r="A4502" s="237">
        <f>Purchase_Entry!A96</f>
        <v>66930</v>
      </c>
      <c r="B4502" s="238">
        <f>Purchase_Entry!B96</f>
        <v>46217</v>
      </c>
      <c r="C4502" s="239" t="str">
        <f>Purchase_Entry!D96</f>
        <v>MINA LAMICHHANE 322</v>
      </c>
      <c r="D4502" s="240" t="s">
        <v>1390</v>
      </c>
      <c r="E4502" s="240" t="str">
        <f>Purchase_Entry!C96</f>
        <v>BILL-5107</v>
      </c>
      <c r="F4502" s="240" t="str">
        <f>Purchase_Entry!F96</f>
        <v>Cow Milk</v>
      </c>
      <c r="G4502" s="241">
        <v>0</v>
      </c>
      <c r="H4502" s="241">
        <f>N(Purchase_Entry!P96)</f>
        <v>404.7568</v>
      </c>
      <c r="I4502" s="241">
        <f t="shared" si="70"/>
        <v>-404.7568</v>
      </c>
      <c r="J4502" s="200"/>
      <c r="K4502" s="200" t="str" cm="1">
        <f t="array" ref="K4502">IF($C4502="","",IF(AND($C4502=Party_Statement!$C$5,$B4502&gt;=Party_Statement!$C$6,$B4502&lt;=Party_Statement!$E$6),SUMPRODUCT(($C$3:$C4502=Party_Statement!$C$5)*($B$3:$B4502&gt;=Party_Statement!$C$6)*($B$3:$B4502&lt;=Party_Statement!$E$6)),""))</f>
        <v/>
      </c>
    </row>
    <row r="4503" spans="1:11" x14ac:dyDescent="0.2">
      <c r="A4503" s="237">
        <f>Purchase_Entry!A97</f>
        <v>66931</v>
      </c>
      <c r="B4503" s="238">
        <f>Purchase_Entry!B97</f>
        <v>46218</v>
      </c>
      <c r="C4503" s="239" t="str">
        <f>Purchase_Entry!D97</f>
        <v>MINA LAMICHHANE 322</v>
      </c>
      <c r="D4503" s="240" t="s">
        <v>1390</v>
      </c>
      <c r="E4503" s="240" t="str">
        <f>Purchase_Entry!C97</f>
        <v>BILL-5115</v>
      </c>
      <c r="F4503" s="240" t="str">
        <f>Purchase_Entry!F97</f>
        <v>Cow Milk</v>
      </c>
      <c r="G4503" s="241">
        <v>0</v>
      </c>
      <c r="H4503" s="241">
        <f>N(Purchase_Entry!P97)</f>
        <v>433.3950000000001</v>
      </c>
      <c r="I4503" s="241">
        <f t="shared" si="70"/>
        <v>-433.3950000000001</v>
      </c>
      <c r="J4503" s="200"/>
      <c r="K4503" s="200" t="str" cm="1">
        <f t="array" ref="K4503">IF($C4503="","",IF(AND($C4503=Party_Statement!$C$5,$B4503&gt;=Party_Statement!$C$6,$B4503&lt;=Party_Statement!$E$6),SUMPRODUCT(($C$3:$C4503=Party_Statement!$C$5)*($B$3:$B4503&gt;=Party_Statement!$C$6)*($B$3:$B4503&lt;=Party_Statement!$E$6)),""))</f>
        <v/>
      </c>
    </row>
    <row r="4504" spans="1:11" x14ac:dyDescent="0.2">
      <c r="A4504" s="237" t="str">
        <f>Purchase_Entry!A98</f>
        <v>2083/03/32</v>
      </c>
      <c r="B4504" s="238">
        <f>Purchase_Entry!B98</f>
        <v>46219</v>
      </c>
      <c r="C4504" s="239" t="str">
        <f>Purchase_Entry!D98</f>
        <v>MINA LAMICHHANE 322</v>
      </c>
      <c r="D4504" s="240" t="s">
        <v>1390</v>
      </c>
      <c r="E4504" s="240" t="str">
        <f>Purchase_Entry!C98</f>
        <v>BILL-5123</v>
      </c>
      <c r="F4504" s="240" t="str">
        <f>Purchase_Entry!F98</f>
        <v>Cow Milk</v>
      </c>
      <c r="G4504" s="241">
        <v>0</v>
      </c>
      <c r="H4504" s="241">
        <f>N(Purchase_Entry!P98)</f>
        <v>460</v>
      </c>
      <c r="I4504" s="241">
        <f t="shared" si="70"/>
        <v>-460</v>
      </c>
      <c r="J4504" s="200"/>
      <c r="K4504" s="200" t="str" cm="1">
        <f t="array" ref="K4504">IF($C4504="","",IF(AND($C4504=Party_Statement!$C$5,$B4504&gt;=Party_Statement!$C$6,$B4504&lt;=Party_Statement!$E$6),SUMPRODUCT(($C$3:$C4504=Party_Statement!$C$5)*($B$3:$B4504&gt;=Party_Statement!$C$6)*($B$3:$B4504&lt;=Party_Statement!$E$6)),""))</f>
        <v/>
      </c>
    </row>
    <row r="4505" spans="1:11" x14ac:dyDescent="0.2">
      <c r="A4505" s="237">
        <f>Purchase_Entry!A99</f>
        <v>66934</v>
      </c>
      <c r="B4505" s="238">
        <f>Purchase_Entry!B99</f>
        <v>46222</v>
      </c>
      <c r="C4505" s="239" t="str">
        <f>Purchase_Entry!D99</f>
        <v>MINA LAMICHHANE 322</v>
      </c>
      <c r="D4505" s="240" t="s">
        <v>1390</v>
      </c>
      <c r="E4505" s="240" t="str">
        <f>Purchase_Entry!C99</f>
        <v>BILL-5144</v>
      </c>
      <c r="F4505" s="240" t="str">
        <f>Purchase_Entry!F99</f>
        <v>Cow Milk</v>
      </c>
      <c r="G4505" s="241">
        <v>0</v>
      </c>
      <c r="H4505" s="241">
        <f>N(Purchase_Entry!P99)</f>
        <v>93.141750000000016</v>
      </c>
      <c r="I4505" s="241">
        <f t="shared" si="70"/>
        <v>-93.141750000000016</v>
      </c>
      <c r="J4505" s="200"/>
      <c r="K4505" s="200" t="str" cm="1">
        <f t="array" ref="K4505">IF($C4505="","",IF(AND($C4505=Party_Statement!$C$5,$B4505&gt;=Party_Statement!$C$6,$B4505&lt;=Party_Statement!$E$6),SUMPRODUCT(($C$3:$C4505=Party_Statement!$C$5)*($B$3:$B4505&gt;=Party_Statement!$C$6)*($B$3:$B4505&lt;=Party_Statement!$E$6)),""))</f>
        <v/>
      </c>
    </row>
    <row r="4506" spans="1:11" x14ac:dyDescent="0.2">
      <c r="A4506" s="237">
        <f>Purchase_Entry!A100</f>
        <v>66935</v>
      </c>
      <c r="B4506" s="238">
        <f>Purchase_Entry!B100</f>
        <v>46223</v>
      </c>
      <c r="C4506" s="239" t="str">
        <f>Purchase_Entry!D100</f>
        <v>MINA LAMICHHANE 322</v>
      </c>
      <c r="D4506" s="240" t="s">
        <v>1390</v>
      </c>
      <c r="E4506" s="240" t="str">
        <f>Purchase_Entry!C100</f>
        <v>BILL-5151</v>
      </c>
      <c r="F4506" s="240" t="str">
        <f>Purchase_Entry!F100</f>
        <v>Cow Milk</v>
      </c>
      <c r="G4506" s="241">
        <v>0</v>
      </c>
      <c r="H4506" s="241">
        <f>N(Purchase_Entry!P100)</f>
        <v>53.735625000000006</v>
      </c>
      <c r="I4506" s="241">
        <f t="shared" si="70"/>
        <v>-53.735625000000006</v>
      </c>
      <c r="J4506" s="200"/>
      <c r="K4506" s="200" t="str" cm="1">
        <f t="array" ref="K4506">IF($C4506="","",IF(AND($C4506=Party_Statement!$C$5,$B4506&gt;=Party_Statement!$C$6,$B4506&lt;=Party_Statement!$E$6),SUMPRODUCT(($C$3:$C4506=Party_Statement!$C$5)*($B$3:$B4506&gt;=Party_Statement!$C$6)*($B$3:$B4506&lt;=Party_Statement!$E$6)),""))</f>
        <v/>
      </c>
    </row>
    <row r="4507" spans="1:11" x14ac:dyDescent="0.2">
      <c r="A4507" s="237">
        <f>Purchase_Entry!A101</f>
        <v>66936</v>
      </c>
      <c r="B4507" s="238">
        <f>Purchase_Entry!B101</f>
        <v>46224</v>
      </c>
      <c r="C4507" s="239" t="str">
        <f>Purchase_Entry!D101</f>
        <v>MINA LAMICHHANE 322</v>
      </c>
      <c r="D4507" s="240" t="s">
        <v>1390</v>
      </c>
      <c r="E4507" s="240" t="str">
        <f>Purchase_Entry!C101</f>
        <v>BILL-5190</v>
      </c>
      <c r="F4507" s="240" t="str">
        <f>Purchase_Entry!F101</f>
        <v>Cow Milk</v>
      </c>
      <c r="G4507" s="241">
        <v>0</v>
      </c>
      <c r="H4507" s="241">
        <f>N(Purchase_Entry!P101)</f>
        <v>92.676999999999992</v>
      </c>
      <c r="I4507" s="241">
        <f t="shared" si="70"/>
        <v>-92.676999999999992</v>
      </c>
      <c r="J4507" s="200"/>
      <c r="K4507" s="200" t="str" cm="1">
        <f t="array" ref="K4507">IF($C4507="","",IF(AND($C4507=Party_Statement!$C$5,$B4507&gt;=Party_Statement!$C$6,$B4507&lt;=Party_Statement!$E$6),SUMPRODUCT(($C$3:$C4507=Party_Statement!$C$5)*($B$3:$B4507&gt;=Party_Statement!$C$6)*($B$3:$B4507&lt;=Party_Statement!$E$6)),""))</f>
        <v/>
      </c>
    </row>
    <row r="4508" spans="1:11" x14ac:dyDescent="0.2">
      <c r="A4508" s="237">
        <f>Purchase_Entry!A102</f>
        <v>66937</v>
      </c>
      <c r="B4508" s="238">
        <f>Purchase_Entry!B102</f>
        <v>46225</v>
      </c>
      <c r="C4508" s="239" t="str">
        <f>Purchase_Entry!D102</f>
        <v>MINA LAMICHHANE 322</v>
      </c>
      <c r="D4508" s="240" t="s">
        <v>1390</v>
      </c>
      <c r="E4508" s="240" t="str">
        <f>Purchase_Entry!C102</f>
        <v>BILL-5191</v>
      </c>
      <c r="F4508" s="240" t="str">
        <f>Purchase_Entry!F102</f>
        <v>Cow Milk</v>
      </c>
      <c r="G4508" s="241">
        <v>0</v>
      </c>
      <c r="H4508" s="241">
        <f>N(Purchase_Entry!P102)</f>
        <v>115.36399999999999</v>
      </c>
      <c r="I4508" s="241">
        <f t="shared" si="70"/>
        <v>-115.36399999999999</v>
      </c>
      <c r="J4508" s="200"/>
      <c r="K4508" s="200" t="str" cm="1">
        <f t="array" ref="K4508">IF($C4508="","",IF(AND($C4508=Party_Statement!$C$5,$B4508&gt;=Party_Statement!$C$6,$B4508&lt;=Party_Statement!$E$6),SUMPRODUCT(($C$3:$C4508=Party_Statement!$C$5)*($B$3:$B4508&gt;=Party_Statement!$C$6)*($B$3:$B4508&lt;=Party_Statement!$E$6)),""))</f>
        <v/>
      </c>
    </row>
    <row r="4509" spans="1:11" x14ac:dyDescent="0.2">
      <c r="A4509" s="237">
        <f>Purchase_Entry!A103</f>
        <v>66938</v>
      </c>
      <c r="B4509" s="238">
        <f>Purchase_Entry!B103</f>
        <v>46226</v>
      </c>
      <c r="C4509" s="239" t="str">
        <f>Purchase_Entry!D103</f>
        <v>MINA LAMICHHANE 322</v>
      </c>
      <c r="D4509" s="240" t="s">
        <v>1390</v>
      </c>
      <c r="E4509" s="240" t="str">
        <f>Purchase_Entry!C103</f>
        <v>BILL-5192</v>
      </c>
      <c r="F4509" s="240" t="str">
        <f>Purchase_Entry!F103</f>
        <v>Cow Milk</v>
      </c>
      <c r="G4509" s="241">
        <v>0</v>
      </c>
      <c r="H4509" s="241">
        <f>N(Purchase_Entry!P103)</f>
        <v>100.17000000000002</v>
      </c>
      <c r="I4509" s="241">
        <f t="shared" si="70"/>
        <v>-100.17000000000002</v>
      </c>
      <c r="J4509" s="200"/>
      <c r="K4509" s="200" t="str" cm="1">
        <f t="array" ref="K4509">IF($C4509="","",IF(AND($C4509=Party_Statement!$C$5,$B4509&gt;=Party_Statement!$C$6,$B4509&lt;=Party_Statement!$E$6),SUMPRODUCT(($C$3:$C4509=Party_Statement!$C$5)*($B$3:$B4509&gt;=Party_Statement!$C$6)*($B$3:$B4509&lt;=Party_Statement!$E$6)),""))</f>
        <v/>
      </c>
    </row>
    <row r="4510" spans="1:11" x14ac:dyDescent="0.2">
      <c r="A4510" s="237">
        <f>Purchase_Entry!A104</f>
        <v>66939</v>
      </c>
      <c r="B4510" s="238">
        <f>Purchase_Entry!B104</f>
        <v>46227</v>
      </c>
      <c r="C4510" s="239" t="str">
        <f>Purchase_Entry!D104</f>
        <v>MINA LAMICHHANE 322</v>
      </c>
      <c r="D4510" s="240" t="s">
        <v>1390</v>
      </c>
      <c r="E4510" s="240" t="str">
        <f>Purchase_Entry!C104</f>
        <v>BILL-5193</v>
      </c>
      <c r="F4510" s="240" t="str">
        <f>Purchase_Entry!F104</f>
        <v>Cow Milk</v>
      </c>
      <c r="G4510" s="241">
        <v>0</v>
      </c>
      <c r="H4510" s="241">
        <f>N(Purchase_Entry!P104)</f>
        <v>98.168000000000006</v>
      </c>
      <c r="I4510" s="241">
        <f t="shared" si="70"/>
        <v>-98.168000000000006</v>
      </c>
      <c r="J4510" s="200"/>
      <c r="K4510" s="200" t="str" cm="1">
        <f t="array" ref="K4510">IF($C4510="","",IF(AND($C4510=Party_Statement!$C$5,$B4510&gt;=Party_Statement!$C$6,$B4510&lt;=Party_Statement!$E$6),SUMPRODUCT(($C$3:$C4510=Party_Statement!$C$5)*($B$3:$B4510&gt;=Party_Statement!$C$6)*($B$3:$B4510&lt;=Party_Statement!$E$6)),""))</f>
        <v/>
      </c>
    </row>
    <row r="4511" spans="1:11" x14ac:dyDescent="0.2">
      <c r="A4511" s="237">
        <f>Purchase_Entry!A105</f>
        <v>66940</v>
      </c>
      <c r="B4511" s="238">
        <f>Purchase_Entry!B105</f>
        <v>46228</v>
      </c>
      <c r="C4511" s="239" t="str">
        <f>Purchase_Entry!D105</f>
        <v>MINA LAMICHHANE 322</v>
      </c>
      <c r="D4511" s="240" t="s">
        <v>1390</v>
      </c>
      <c r="E4511" s="240" t="str">
        <f>Purchase_Entry!C105</f>
        <v>BILL-5194</v>
      </c>
      <c r="F4511" s="240" t="str">
        <f>Purchase_Entry!F105</f>
        <v>Cow Milk</v>
      </c>
      <c r="G4511" s="241">
        <v>0</v>
      </c>
      <c r="H4511" s="241">
        <f>N(Purchase_Entry!P105)</f>
        <v>106.59375</v>
      </c>
      <c r="I4511" s="241">
        <f t="shared" si="70"/>
        <v>-106.59375</v>
      </c>
      <c r="J4511" s="200"/>
      <c r="K4511" s="200" t="str" cm="1">
        <f t="array" ref="K4511">IF($C4511="","",IF(AND($C4511=Party_Statement!$C$5,$B4511&gt;=Party_Statement!$C$6,$B4511&lt;=Party_Statement!$E$6),SUMPRODUCT(($C$3:$C4511=Party_Statement!$C$5)*($B$3:$B4511&gt;=Party_Statement!$C$6)*($B$3:$B4511&lt;=Party_Statement!$E$6)),""))</f>
        <v/>
      </c>
    </row>
    <row r="4512" spans="1:11" x14ac:dyDescent="0.2">
      <c r="A4512" s="237">
        <f>Purchase_Entry!A106</f>
        <v>66941</v>
      </c>
      <c r="B4512" s="238">
        <f>Purchase_Entry!B106</f>
        <v>46229</v>
      </c>
      <c r="C4512" s="239" t="str">
        <f>Purchase_Entry!D106</f>
        <v>MINA LAMICHHANE 322</v>
      </c>
      <c r="D4512" s="240" t="s">
        <v>1390</v>
      </c>
      <c r="E4512" s="240" t="str">
        <f>Purchase_Entry!C106</f>
        <v>BILL-5195</v>
      </c>
      <c r="F4512" s="240" t="str">
        <f>Purchase_Entry!F106</f>
        <v>Cow Milk</v>
      </c>
      <c r="G4512" s="241">
        <v>0</v>
      </c>
      <c r="H4512" s="241">
        <f>N(Purchase_Entry!P106)</f>
        <v>85.547999999999988</v>
      </c>
      <c r="I4512" s="241">
        <f t="shared" si="70"/>
        <v>-85.547999999999988</v>
      </c>
      <c r="J4512" s="200"/>
      <c r="K4512" s="200" t="str" cm="1">
        <f t="array" ref="K4512">IF($C4512="","",IF(AND($C4512=Party_Statement!$C$5,$B4512&gt;=Party_Statement!$C$6,$B4512&lt;=Party_Statement!$E$6),SUMPRODUCT(($C$3:$C4512=Party_Statement!$C$5)*($B$3:$B4512&gt;=Party_Statement!$C$6)*($B$3:$B4512&lt;=Party_Statement!$E$6)),""))</f>
        <v/>
      </c>
    </row>
    <row r="4513" spans="1:11" x14ac:dyDescent="0.2">
      <c r="A4513" s="237">
        <f>Purchase_Entry!A107</f>
        <v>66942</v>
      </c>
      <c r="B4513" s="238">
        <f>Purchase_Entry!B107</f>
        <v>46230</v>
      </c>
      <c r="C4513" s="239" t="str">
        <f>Purchase_Entry!D107</f>
        <v>MINA LAMICHHANE 322</v>
      </c>
      <c r="D4513" s="240" t="s">
        <v>1390</v>
      </c>
      <c r="E4513" s="240" t="str">
        <f>Purchase_Entry!C107</f>
        <v>BILL-5196</v>
      </c>
      <c r="F4513" s="240" t="str">
        <f>Purchase_Entry!F107</f>
        <v>Cow Milk</v>
      </c>
      <c r="G4513" s="241">
        <v>0</v>
      </c>
      <c r="H4513" s="241">
        <f>N(Purchase_Entry!P107)</f>
        <v>330.625</v>
      </c>
      <c r="I4513" s="241">
        <f t="shared" si="70"/>
        <v>-330.625</v>
      </c>
      <c r="J4513" s="200"/>
      <c r="K4513" s="200" t="str" cm="1">
        <f t="array" ref="K4513">IF($C4513="","",IF(AND($C4513=Party_Statement!$C$5,$B4513&gt;=Party_Statement!$C$6,$B4513&lt;=Party_Statement!$E$6),SUMPRODUCT(($C$3:$C4513=Party_Statement!$C$5)*($B$3:$B4513&gt;=Party_Statement!$C$6)*($B$3:$B4513&lt;=Party_Statement!$E$6)),""))</f>
        <v/>
      </c>
    </row>
    <row r="4514" spans="1:11" x14ac:dyDescent="0.2">
      <c r="A4514" s="237">
        <f>Purchase_Entry!A108</f>
        <v>66943</v>
      </c>
      <c r="B4514" s="238">
        <f>Purchase_Entry!B108</f>
        <v>46231</v>
      </c>
      <c r="C4514" s="239" t="str">
        <f>Purchase_Entry!D108</f>
        <v>MINA LAMICHHANE 322</v>
      </c>
      <c r="D4514" s="240" t="s">
        <v>1390</v>
      </c>
      <c r="E4514" s="240" t="str">
        <f>Purchase_Entry!C108</f>
        <v>BILL-5197</v>
      </c>
      <c r="F4514" s="240" t="str">
        <f>Purchase_Entry!F108</f>
        <v>Cow Milk</v>
      </c>
      <c r="G4514" s="241">
        <v>0</v>
      </c>
      <c r="H4514" s="241">
        <f>N(Purchase_Entry!P108)</f>
        <v>142.32</v>
      </c>
      <c r="I4514" s="241">
        <f t="shared" si="70"/>
        <v>-142.32</v>
      </c>
      <c r="J4514" s="200"/>
      <c r="K4514" s="200" t="str" cm="1">
        <f t="array" ref="K4514">IF($C4514="","",IF(AND($C4514=Party_Statement!$C$5,$B4514&gt;=Party_Statement!$C$6,$B4514&lt;=Party_Statement!$E$6),SUMPRODUCT(($C$3:$C4514=Party_Statement!$C$5)*($B$3:$B4514&gt;=Party_Statement!$C$6)*($B$3:$B4514&lt;=Party_Statement!$E$6)),""))</f>
        <v/>
      </c>
    </row>
    <row r="4515" spans="1:11" x14ac:dyDescent="0.2">
      <c r="A4515" s="237">
        <f>Purchase_Entry!A109</f>
        <v>66944</v>
      </c>
      <c r="B4515" s="238">
        <f>Purchase_Entry!B109</f>
        <v>46232</v>
      </c>
      <c r="C4515" s="239" t="str">
        <f>Purchase_Entry!D109</f>
        <v>MINA LAMICHHANE 322</v>
      </c>
      <c r="D4515" s="240" t="s">
        <v>1390</v>
      </c>
      <c r="E4515" s="240" t="str">
        <f>Purchase_Entry!C109</f>
        <v>BILL-5198</v>
      </c>
      <c r="F4515" s="240" t="str">
        <f>Purchase_Entry!F109</f>
        <v>Cow Milk</v>
      </c>
      <c r="G4515" s="241">
        <v>0</v>
      </c>
      <c r="H4515" s="241">
        <f>N(Purchase_Entry!P109)</f>
        <v>229.58400000000003</v>
      </c>
      <c r="I4515" s="241">
        <f t="shared" si="70"/>
        <v>-229.58400000000003</v>
      </c>
      <c r="J4515" s="200"/>
      <c r="K4515" s="200" t="str" cm="1">
        <f t="array" ref="K4515">IF($C4515="","",IF(AND($C4515=Party_Statement!$C$5,$B4515&gt;=Party_Statement!$C$6,$B4515&lt;=Party_Statement!$E$6),SUMPRODUCT(($C$3:$C4515=Party_Statement!$C$5)*($B$3:$B4515&gt;=Party_Statement!$C$6)*($B$3:$B4515&lt;=Party_Statement!$E$6)),""))</f>
        <v/>
      </c>
    </row>
    <row r="4516" spans="1:11" x14ac:dyDescent="0.2">
      <c r="A4516" s="237">
        <f>Purchase_Entry!A110</f>
        <v>66945</v>
      </c>
      <c r="B4516" s="238">
        <f>Purchase_Entry!B110</f>
        <v>46233</v>
      </c>
      <c r="C4516" s="239" t="str">
        <f>Purchase_Entry!D110</f>
        <v>MINA LAMICHHANE 322</v>
      </c>
      <c r="D4516" s="240" t="s">
        <v>1390</v>
      </c>
      <c r="E4516" s="240" t="str">
        <f>Purchase_Entry!C110</f>
        <v>BILL-5199</v>
      </c>
      <c r="F4516" s="240" t="str">
        <f>Purchase_Entry!F110</f>
        <v>Cow Milk</v>
      </c>
      <c r="G4516" s="241">
        <v>0</v>
      </c>
      <c r="H4516" s="241">
        <f>N(Purchase_Entry!P110)</f>
        <v>185.35399999999998</v>
      </c>
      <c r="I4516" s="241">
        <f t="shared" si="70"/>
        <v>-185.35399999999998</v>
      </c>
      <c r="J4516" s="200"/>
      <c r="K4516" s="200" t="str" cm="1">
        <f t="array" ref="K4516">IF($C4516="","",IF(AND($C4516=Party_Statement!$C$5,$B4516&gt;=Party_Statement!$C$6,$B4516&lt;=Party_Statement!$E$6),SUMPRODUCT(($C$3:$C4516=Party_Statement!$C$5)*($B$3:$B4516&gt;=Party_Statement!$C$6)*($B$3:$B4516&lt;=Party_Statement!$E$6)),""))</f>
        <v/>
      </c>
    </row>
    <row r="4517" spans="1:11" x14ac:dyDescent="0.2">
      <c r="A4517" s="237">
        <f>Purchase_Entry!A111</f>
        <v>66946</v>
      </c>
      <c r="B4517" s="238">
        <f>Purchase_Entry!B111</f>
        <v>46234</v>
      </c>
      <c r="C4517" s="239" t="str">
        <f>Purchase_Entry!D111</f>
        <v>MINA LAMICHHANE 322</v>
      </c>
      <c r="D4517" s="240" t="s">
        <v>1390</v>
      </c>
      <c r="E4517" s="240" t="str">
        <f>Purchase_Entry!C111</f>
        <v>BILL-5200</v>
      </c>
      <c r="F4517" s="240" t="str">
        <f>Purchase_Entry!F111</f>
        <v>Cow Milk</v>
      </c>
      <c r="G4517" s="241">
        <v>0</v>
      </c>
      <c r="H4517" s="241">
        <f>N(Purchase_Entry!P111)</f>
        <v>144.92000000000002</v>
      </c>
      <c r="I4517" s="241">
        <f t="shared" si="70"/>
        <v>-144.92000000000002</v>
      </c>
      <c r="J4517" s="200"/>
      <c r="K4517" s="200" t="str" cm="1">
        <f t="array" ref="K4517">IF($C4517="","",IF(AND($C4517=Party_Statement!$C$5,$B4517&gt;=Party_Statement!$C$6,$B4517&lt;=Party_Statement!$E$6),SUMPRODUCT(($C$3:$C4517=Party_Statement!$C$5)*($B$3:$B4517&gt;=Party_Statement!$C$6)*($B$3:$B4517&lt;=Party_Statement!$E$6)),""))</f>
        <v/>
      </c>
    </row>
    <row r="4518" spans="1:11" x14ac:dyDescent="0.2">
      <c r="A4518" s="237">
        <f>Purchase_Entry!A112</f>
        <v>66947</v>
      </c>
      <c r="B4518" s="238">
        <f>Purchase_Entry!B112</f>
        <v>46235</v>
      </c>
      <c r="C4518" s="239" t="str">
        <f>Purchase_Entry!D112</f>
        <v>MINA LAMICHHANE 322</v>
      </c>
      <c r="D4518" s="240" t="s">
        <v>1390</v>
      </c>
      <c r="E4518" s="240" t="str">
        <f>Purchase_Entry!C112</f>
        <v>BILL-5201</v>
      </c>
      <c r="F4518" s="240" t="str">
        <f>Purchase_Entry!F112</f>
        <v>Cow Milk</v>
      </c>
      <c r="G4518" s="241">
        <v>0</v>
      </c>
      <c r="H4518" s="241">
        <f>N(Purchase_Entry!P112)</f>
        <v>151.00575000000001</v>
      </c>
      <c r="I4518" s="241">
        <f t="shared" si="70"/>
        <v>-151.00575000000001</v>
      </c>
      <c r="J4518" s="200"/>
      <c r="K4518" s="200" t="str" cm="1">
        <f t="array" ref="K4518">IF($C4518="","",IF(AND($C4518=Party_Statement!$C$5,$B4518&gt;=Party_Statement!$C$6,$B4518&lt;=Party_Statement!$E$6),SUMPRODUCT(($C$3:$C4518=Party_Statement!$C$5)*($B$3:$B4518&gt;=Party_Statement!$C$6)*($B$3:$B4518&lt;=Party_Statement!$E$6)),""))</f>
        <v/>
      </c>
    </row>
    <row r="4519" spans="1:11" x14ac:dyDescent="0.2">
      <c r="A4519" s="237">
        <f>Purchase_Entry!A113</f>
        <v>66948</v>
      </c>
      <c r="B4519" s="238">
        <f>Purchase_Entry!B113</f>
        <v>46236</v>
      </c>
      <c r="C4519" s="239" t="str">
        <f>Purchase_Entry!D113</f>
        <v>MINA LAMICHHANE 322</v>
      </c>
      <c r="D4519" s="240" t="s">
        <v>1390</v>
      </c>
      <c r="E4519" s="240" t="str">
        <f>Purchase_Entry!C113</f>
        <v>BILL-5202</v>
      </c>
      <c r="F4519" s="240" t="str">
        <f>Purchase_Entry!F113</f>
        <v>Cow Milk</v>
      </c>
      <c r="G4519" s="241">
        <v>0</v>
      </c>
      <c r="H4519" s="241">
        <f>N(Purchase_Entry!P113)</f>
        <v>270.03749999999997</v>
      </c>
      <c r="I4519" s="241">
        <f t="shared" si="70"/>
        <v>-270.03749999999997</v>
      </c>
      <c r="J4519" s="200"/>
      <c r="K4519" s="200" t="str" cm="1">
        <f t="array" ref="K4519">IF($C4519="","",IF(AND($C4519=Party_Statement!$C$5,$B4519&gt;=Party_Statement!$C$6,$B4519&lt;=Party_Statement!$E$6),SUMPRODUCT(($C$3:$C4519=Party_Statement!$C$5)*($B$3:$B4519&gt;=Party_Statement!$C$6)*($B$3:$B4519&lt;=Party_Statement!$E$6)),""))</f>
        <v/>
      </c>
    </row>
    <row r="4520" spans="1:11" x14ac:dyDescent="0.2">
      <c r="A4520" s="237">
        <f>Purchase_Entry!A114</f>
        <v>66949</v>
      </c>
      <c r="B4520" s="238">
        <f>Purchase_Entry!B114</f>
        <v>46237</v>
      </c>
      <c r="C4520" s="239" t="str">
        <f>Purchase_Entry!D114</f>
        <v>MINA LAMICHHANE 322</v>
      </c>
      <c r="D4520" s="240" t="s">
        <v>1390</v>
      </c>
      <c r="E4520" s="240" t="str">
        <f>Purchase_Entry!C114</f>
        <v>BILL-5203</v>
      </c>
      <c r="F4520" s="240" t="str">
        <f>Purchase_Entry!F114</f>
        <v>Cow Milk</v>
      </c>
      <c r="G4520" s="241">
        <v>0</v>
      </c>
      <c r="H4520" s="241">
        <f>N(Purchase_Entry!P114)</f>
        <v>78.81225000000002</v>
      </c>
      <c r="I4520" s="241">
        <f t="shared" si="70"/>
        <v>-78.81225000000002</v>
      </c>
      <c r="J4520" s="200"/>
      <c r="K4520" s="200" t="str" cm="1">
        <f t="array" ref="K4520">IF($C4520="","",IF(AND($C4520=Party_Statement!$C$5,$B4520&gt;=Party_Statement!$C$6,$B4520&lt;=Party_Statement!$E$6),SUMPRODUCT(($C$3:$C4520=Party_Statement!$C$5)*($B$3:$B4520&gt;=Party_Statement!$C$6)*($B$3:$B4520&lt;=Party_Statement!$E$6)),""))</f>
        <v/>
      </c>
    </row>
    <row r="4521" spans="1:11" x14ac:dyDescent="0.2">
      <c r="A4521" s="237">
        <f>Purchase_Entry!A115</f>
        <v>66950</v>
      </c>
      <c r="B4521" s="238">
        <f>Purchase_Entry!B115</f>
        <v>46238</v>
      </c>
      <c r="C4521" s="239" t="str">
        <f>Purchase_Entry!D115</f>
        <v>MINA LAMICHHANE 322</v>
      </c>
      <c r="D4521" s="240" t="s">
        <v>1390</v>
      </c>
      <c r="E4521" s="240" t="str">
        <f>Purchase_Entry!C115</f>
        <v>BILL-5204</v>
      </c>
      <c r="F4521" s="240" t="str">
        <f>Purchase_Entry!F115</f>
        <v>Cow Milk</v>
      </c>
      <c r="G4521" s="241">
        <v>0</v>
      </c>
      <c r="H4521" s="241">
        <f>N(Purchase_Entry!P115)</f>
        <v>122.79525000000002</v>
      </c>
      <c r="I4521" s="241">
        <f t="shared" si="70"/>
        <v>-122.79525000000002</v>
      </c>
      <c r="J4521" s="200"/>
      <c r="K4521" s="200" t="str" cm="1">
        <f t="array" ref="K4521">IF($C4521="","",IF(AND($C4521=Party_Statement!$C$5,$B4521&gt;=Party_Statement!$C$6,$B4521&lt;=Party_Statement!$E$6),SUMPRODUCT(($C$3:$C4521=Party_Statement!$C$5)*($B$3:$B4521&gt;=Party_Statement!$C$6)*($B$3:$B4521&lt;=Party_Statement!$E$6)),""))</f>
        <v/>
      </c>
    </row>
    <row r="4522" spans="1:11" x14ac:dyDescent="0.2">
      <c r="A4522" s="237">
        <f>Purchase_Entry!A116</f>
        <v>66951</v>
      </c>
      <c r="B4522" s="238">
        <f>Purchase_Entry!B116</f>
        <v>46239</v>
      </c>
      <c r="C4522" s="239" t="str">
        <f>Purchase_Entry!D116</f>
        <v>MINA LAMICHHANE 322</v>
      </c>
      <c r="D4522" s="240" t="s">
        <v>1390</v>
      </c>
      <c r="E4522" s="240" t="str">
        <f>Purchase_Entry!C116</f>
        <v>BILL-5204</v>
      </c>
      <c r="F4522" s="240" t="str">
        <f>Purchase_Entry!F116</f>
        <v>Cow Milk</v>
      </c>
      <c r="G4522" s="241">
        <v>0</v>
      </c>
      <c r="H4522" s="241">
        <f>N(Purchase_Entry!P116)</f>
        <v>137.24175000000002</v>
      </c>
      <c r="I4522" s="241">
        <f t="shared" si="70"/>
        <v>-137.24175000000002</v>
      </c>
      <c r="J4522" s="200"/>
      <c r="K4522" s="200" t="str" cm="1">
        <f t="array" ref="K4522">IF($C4522="","",IF(AND($C4522=Party_Statement!$C$5,$B4522&gt;=Party_Statement!$C$6,$B4522&lt;=Party_Statement!$E$6),SUMPRODUCT(($C$3:$C4522=Party_Statement!$C$5)*($B$3:$B4522&gt;=Party_Statement!$C$6)*($B$3:$B4522&lt;=Party_Statement!$E$6)),""))</f>
        <v/>
      </c>
    </row>
    <row r="4523" spans="1:11" x14ac:dyDescent="0.2">
      <c r="A4523" s="237">
        <f>Purchase_Entry!A117</f>
        <v>66952</v>
      </c>
      <c r="B4523" s="238">
        <f>Purchase_Entry!B117</f>
        <v>46240</v>
      </c>
      <c r="C4523" s="239" t="str">
        <f>Purchase_Entry!D117</f>
        <v>MINA LAMICHHANE 322</v>
      </c>
      <c r="D4523" s="240" t="s">
        <v>1390</v>
      </c>
      <c r="E4523" s="240" t="str">
        <f>Purchase_Entry!C117</f>
        <v>BILL-5204</v>
      </c>
      <c r="F4523" s="240" t="str">
        <f>Purchase_Entry!F117</f>
        <v>Cow Milk</v>
      </c>
      <c r="G4523" s="241">
        <v>0</v>
      </c>
      <c r="H4523" s="241">
        <f>N(Purchase_Entry!P117)</f>
        <v>128.73150000000004</v>
      </c>
      <c r="I4523" s="241">
        <f t="shared" si="70"/>
        <v>-128.73150000000004</v>
      </c>
      <c r="J4523" s="200"/>
      <c r="K4523" s="200" t="str" cm="1">
        <f t="array" ref="K4523">IF($C4523="","",IF(AND($C4523=Party_Statement!$C$5,$B4523&gt;=Party_Statement!$C$6,$B4523&lt;=Party_Statement!$E$6),SUMPRODUCT(($C$3:$C4523=Party_Statement!$C$5)*($B$3:$B4523&gt;=Party_Statement!$C$6)*($B$3:$B4523&lt;=Party_Statement!$E$6)),""))</f>
        <v/>
      </c>
    </row>
    <row r="4524" spans="1:11" x14ac:dyDescent="0.2">
      <c r="A4524" s="237">
        <f>Purchase_Entry!A118</f>
        <v>66953</v>
      </c>
      <c r="B4524" s="238">
        <f>Purchase_Entry!B118</f>
        <v>46241</v>
      </c>
      <c r="C4524" s="239" t="str">
        <f>Purchase_Entry!D118</f>
        <v>MINA LAMICHHANE 322</v>
      </c>
      <c r="D4524" s="240" t="s">
        <v>1390</v>
      </c>
      <c r="E4524" s="240" t="str">
        <f>Purchase_Entry!C118</f>
        <v>BILL-5204</v>
      </c>
      <c r="F4524" s="240" t="str">
        <f>Purchase_Entry!F118</f>
        <v>Cow Milk</v>
      </c>
      <c r="G4524" s="241">
        <v>0</v>
      </c>
      <c r="H4524" s="241">
        <f>N(Purchase_Entry!P118)</f>
        <v>115.57200000000003</v>
      </c>
      <c r="I4524" s="241">
        <f t="shared" si="70"/>
        <v>-115.57200000000003</v>
      </c>
      <c r="J4524" s="200"/>
      <c r="K4524" s="200" t="str" cm="1">
        <f t="array" ref="K4524">IF($C4524="","",IF(AND($C4524=Party_Statement!$C$5,$B4524&gt;=Party_Statement!$C$6,$B4524&lt;=Party_Statement!$E$6),SUMPRODUCT(($C$3:$C4524=Party_Statement!$C$5)*($B$3:$B4524&gt;=Party_Statement!$C$6)*($B$3:$B4524&lt;=Party_Statement!$E$6)),""))</f>
        <v/>
      </c>
    </row>
    <row r="4525" spans="1:11" x14ac:dyDescent="0.2">
      <c r="A4525" s="237">
        <f>Purchase_Entry!A119</f>
        <v>66954</v>
      </c>
      <c r="B4525" s="238">
        <f>Purchase_Entry!B119</f>
        <v>46242</v>
      </c>
      <c r="C4525" s="239" t="str">
        <f>Purchase_Entry!D119</f>
        <v>MINA LAMICHHANE 322</v>
      </c>
      <c r="D4525" s="240" t="s">
        <v>1390</v>
      </c>
      <c r="E4525" s="240" t="str">
        <f>Purchase_Entry!C119</f>
        <v>BILL-5204</v>
      </c>
      <c r="F4525" s="240" t="str">
        <f>Purchase_Entry!F119</f>
        <v>Cow Milk</v>
      </c>
      <c r="G4525" s="241">
        <v>0</v>
      </c>
      <c r="H4525" s="241">
        <f>N(Purchase_Entry!P119)</f>
        <v>143.03500000000003</v>
      </c>
      <c r="I4525" s="241">
        <f t="shared" si="70"/>
        <v>-143.03500000000003</v>
      </c>
      <c r="J4525" s="200"/>
      <c r="K4525" s="200" t="str" cm="1">
        <f t="array" ref="K4525">IF($C4525="","",IF(AND($C4525=Party_Statement!$C$5,$B4525&gt;=Party_Statement!$C$6,$B4525&lt;=Party_Statement!$E$6),SUMPRODUCT(($C$3:$C4525=Party_Statement!$C$5)*($B$3:$B4525&gt;=Party_Statement!$C$6)*($B$3:$B4525&lt;=Party_Statement!$E$6)),""))</f>
        <v/>
      </c>
    </row>
    <row r="4526" spans="1:11" x14ac:dyDescent="0.2">
      <c r="A4526" s="237">
        <f>Purchase_Entry!A120</f>
        <v>66955</v>
      </c>
      <c r="B4526" s="238">
        <f>Purchase_Entry!B120</f>
        <v>46243</v>
      </c>
      <c r="C4526" s="239" t="str">
        <f>Purchase_Entry!D120</f>
        <v>MINA LAMICHHANE 322</v>
      </c>
      <c r="D4526" s="240" t="s">
        <v>1390</v>
      </c>
      <c r="E4526" s="240" t="str">
        <f>Purchase_Entry!C120</f>
        <v>BILL-5204</v>
      </c>
      <c r="F4526" s="240" t="str">
        <f>Purchase_Entry!F120</f>
        <v>Cow Milk</v>
      </c>
      <c r="G4526" s="241">
        <v>0</v>
      </c>
      <c r="H4526" s="241">
        <f>N(Purchase_Entry!P120)</f>
        <v>122.40849999999999</v>
      </c>
      <c r="I4526" s="241">
        <f t="shared" si="70"/>
        <v>-122.40849999999999</v>
      </c>
      <c r="J4526" s="200"/>
      <c r="K4526" s="200" t="str" cm="1">
        <f t="array" ref="K4526">IF($C4526="","",IF(AND($C4526=Party_Statement!$C$5,$B4526&gt;=Party_Statement!$C$6,$B4526&lt;=Party_Statement!$E$6),SUMPRODUCT(($C$3:$C4526=Party_Statement!$C$5)*($B$3:$B4526&gt;=Party_Statement!$C$6)*($B$3:$B4526&lt;=Party_Statement!$E$6)),""))</f>
        <v/>
      </c>
    </row>
    <row r="4527" spans="1:11" x14ac:dyDescent="0.2">
      <c r="A4527" s="237">
        <f>Purchase_Entry!A121</f>
        <v>66956</v>
      </c>
      <c r="B4527" s="238">
        <f>Purchase_Entry!B121</f>
        <v>46244</v>
      </c>
      <c r="C4527" s="239" t="str">
        <f>Purchase_Entry!D121</f>
        <v>MINA LAMICHHANE 322</v>
      </c>
      <c r="D4527" s="240" t="s">
        <v>1390</v>
      </c>
      <c r="E4527" s="240" t="str">
        <f>Purchase_Entry!C121</f>
        <v>BILL-5204</v>
      </c>
      <c r="F4527" s="240" t="str">
        <f>Purchase_Entry!F121</f>
        <v>Cow Milk</v>
      </c>
      <c r="G4527" s="241">
        <v>0</v>
      </c>
      <c r="H4527" s="241">
        <f>N(Purchase_Entry!P121)</f>
        <v>112.556</v>
      </c>
      <c r="I4527" s="241">
        <f t="shared" si="70"/>
        <v>-112.556</v>
      </c>
      <c r="J4527" s="200"/>
      <c r="K4527" s="200" t="str" cm="1">
        <f t="array" ref="K4527">IF($C4527="","",IF(AND($C4527=Party_Statement!$C$5,$B4527&gt;=Party_Statement!$C$6,$B4527&lt;=Party_Statement!$E$6),SUMPRODUCT(($C$3:$C4527=Party_Statement!$C$5)*($B$3:$B4527&gt;=Party_Statement!$C$6)*($B$3:$B4527&lt;=Party_Statement!$E$6)),""))</f>
        <v/>
      </c>
    </row>
    <row r="4528" spans="1:11" x14ac:dyDescent="0.2">
      <c r="A4528" s="237">
        <f>Purchase_Entry!A122</f>
        <v>66957</v>
      </c>
      <c r="B4528" s="238">
        <f>Purchase_Entry!B122</f>
        <v>46245</v>
      </c>
      <c r="C4528" s="239" t="str">
        <f>Purchase_Entry!D122</f>
        <v>MINA LAMICHHANE 322</v>
      </c>
      <c r="D4528" s="240" t="s">
        <v>1390</v>
      </c>
      <c r="E4528" s="240" t="str">
        <f>Purchase_Entry!C122</f>
        <v>BILL-5204</v>
      </c>
      <c r="F4528" s="240" t="str">
        <f>Purchase_Entry!F122</f>
        <v>Cow Milk</v>
      </c>
      <c r="G4528" s="241">
        <v>0</v>
      </c>
      <c r="H4528" s="241">
        <f>N(Purchase_Entry!P122)</f>
        <v>101.12550000000002</v>
      </c>
      <c r="I4528" s="241">
        <f t="shared" si="70"/>
        <v>-101.12550000000002</v>
      </c>
      <c r="J4528" s="200"/>
      <c r="K4528" s="200" t="str" cm="1">
        <f t="array" ref="K4528">IF($C4528="","",IF(AND($C4528=Party_Statement!$C$5,$B4528&gt;=Party_Statement!$C$6,$B4528&lt;=Party_Statement!$E$6),SUMPRODUCT(($C$3:$C4528=Party_Statement!$C$5)*($B$3:$B4528&gt;=Party_Statement!$C$6)*($B$3:$B4528&lt;=Party_Statement!$E$6)),""))</f>
        <v/>
      </c>
    </row>
    <row r="4529" spans="1:11" x14ac:dyDescent="0.2">
      <c r="A4529" s="237">
        <f>Purchase_Entry!A123</f>
        <v>66958</v>
      </c>
      <c r="B4529" s="238">
        <f>Purchase_Entry!B123</f>
        <v>46246</v>
      </c>
      <c r="C4529" s="239" t="str">
        <f>Purchase_Entry!D123</f>
        <v>MINA LAMICHHANE 322</v>
      </c>
      <c r="D4529" s="240" t="s">
        <v>1390</v>
      </c>
      <c r="E4529" s="240" t="str">
        <f>Purchase_Entry!C123</f>
        <v>BILL-5204</v>
      </c>
      <c r="F4529" s="240" t="str">
        <f>Purchase_Entry!F123</f>
        <v>Cow Milk</v>
      </c>
      <c r="G4529" s="241">
        <v>0</v>
      </c>
      <c r="H4529" s="241">
        <f>N(Purchase_Entry!P123)</f>
        <v>114.63600000000002</v>
      </c>
      <c r="I4529" s="241">
        <f t="shared" si="70"/>
        <v>-114.63600000000002</v>
      </c>
      <c r="J4529" s="200"/>
      <c r="K4529" s="200" t="str" cm="1">
        <f t="array" ref="K4529">IF($C4529="","",IF(AND($C4529=Party_Statement!$C$5,$B4529&gt;=Party_Statement!$C$6,$B4529&lt;=Party_Statement!$E$6),SUMPRODUCT(($C$3:$C4529=Party_Statement!$C$5)*($B$3:$B4529&gt;=Party_Statement!$C$6)*($B$3:$B4529&lt;=Party_Statement!$E$6)),""))</f>
        <v/>
      </c>
    </row>
    <row r="4530" spans="1:11" x14ac:dyDescent="0.2">
      <c r="A4530" s="237">
        <f>Purchase_Entry!A124</f>
        <v>66959</v>
      </c>
      <c r="B4530" s="238">
        <f>Purchase_Entry!B124</f>
        <v>46247</v>
      </c>
      <c r="C4530" s="239" t="str">
        <f>Purchase_Entry!D124</f>
        <v>MINA LAMICHHANE 322</v>
      </c>
      <c r="D4530" s="240" t="s">
        <v>1390</v>
      </c>
      <c r="E4530" s="240" t="str">
        <f>Purchase_Entry!C124</f>
        <v>BILL-5204</v>
      </c>
      <c r="F4530" s="240" t="str">
        <f>Purchase_Entry!F124</f>
        <v>Cow Milk</v>
      </c>
      <c r="G4530" s="241">
        <v>0</v>
      </c>
      <c r="H4530" s="241">
        <f>N(Purchase_Entry!P124)</f>
        <v>122.79525000000002</v>
      </c>
      <c r="I4530" s="241">
        <f t="shared" si="70"/>
        <v>-122.79525000000002</v>
      </c>
      <c r="J4530" s="200"/>
      <c r="K4530" s="200" t="str" cm="1">
        <f t="array" ref="K4530">IF($C4530="","",IF(AND($C4530=Party_Statement!$C$5,$B4530&gt;=Party_Statement!$C$6,$B4530&lt;=Party_Statement!$E$6),SUMPRODUCT(($C$3:$C4530=Party_Statement!$C$5)*($B$3:$B4530&gt;=Party_Statement!$C$6)*($B$3:$B4530&lt;=Party_Statement!$E$6)),""))</f>
        <v/>
      </c>
    </row>
    <row r="4531" spans="1:11" x14ac:dyDescent="0.2">
      <c r="A4531" s="237">
        <f>Purchase_Entry!A125</f>
        <v>66960</v>
      </c>
      <c r="B4531" s="238">
        <f>Purchase_Entry!B125</f>
        <v>46248</v>
      </c>
      <c r="C4531" s="239" t="str">
        <f>Purchase_Entry!D125</f>
        <v>MINA LAMICHHANE 322</v>
      </c>
      <c r="D4531" s="240" t="s">
        <v>1390</v>
      </c>
      <c r="E4531" s="240" t="str">
        <f>Purchase_Entry!C125</f>
        <v>BILL-5204</v>
      </c>
      <c r="F4531" s="240" t="str">
        <f>Purchase_Entry!F125</f>
        <v>Cow Milk</v>
      </c>
      <c r="G4531" s="241">
        <v>0</v>
      </c>
      <c r="H4531" s="241">
        <f>N(Purchase_Entry!P125)</f>
        <v>127.91250000000001</v>
      </c>
      <c r="I4531" s="241">
        <f t="shared" si="70"/>
        <v>-127.91250000000001</v>
      </c>
      <c r="J4531" s="200"/>
      <c r="K4531" s="200" t="str" cm="1">
        <f t="array" ref="K4531">IF($C4531="","",IF(AND($C4531=Party_Statement!$C$5,$B4531&gt;=Party_Statement!$C$6,$B4531&lt;=Party_Statement!$E$6),SUMPRODUCT(($C$3:$C4531=Party_Statement!$C$5)*($B$3:$B4531&gt;=Party_Statement!$C$6)*($B$3:$B4531&lt;=Party_Statement!$E$6)),""))</f>
        <v/>
      </c>
    </row>
    <row r="4532" spans="1:11" x14ac:dyDescent="0.2">
      <c r="A4532" s="237">
        <f>Purchase_Entry!A126</f>
        <v>66961</v>
      </c>
      <c r="B4532" s="238">
        <f>Purchase_Entry!B126</f>
        <v>46249</v>
      </c>
      <c r="C4532" s="239" t="str">
        <f>Purchase_Entry!D126</f>
        <v>MINA LAMICHHANE 322</v>
      </c>
      <c r="D4532" s="240" t="s">
        <v>1390</v>
      </c>
      <c r="E4532" s="240" t="str">
        <f>Purchase_Entry!C126</f>
        <v>BILL-5204</v>
      </c>
      <c r="F4532" s="240" t="str">
        <f>Purchase_Entry!F126</f>
        <v>Cow Milk</v>
      </c>
      <c r="G4532" s="241">
        <v>0</v>
      </c>
      <c r="H4532" s="241">
        <f>N(Purchase_Entry!P126)</f>
        <v>120.97199999999999</v>
      </c>
      <c r="I4532" s="241">
        <f t="shared" si="70"/>
        <v>-120.97199999999999</v>
      </c>
      <c r="J4532" s="200"/>
      <c r="K4532" s="200" t="str" cm="1">
        <f t="array" ref="K4532">IF($C4532="","",IF(AND($C4532=Party_Statement!$C$5,$B4532&gt;=Party_Statement!$C$6,$B4532&lt;=Party_Statement!$E$6),SUMPRODUCT(($C$3:$C4532=Party_Statement!$C$5)*($B$3:$B4532&gt;=Party_Statement!$C$6)*($B$3:$B4532&lt;=Party_Statement!$E$6)),""))</f>
        <v/>
      </c>
    </row>
    <row r="4533" spans="1:11" x14ac:dyDescent="0.2">
      <c r="A4533" s="237" t="str">
        <f>Purchase_Entry!A127</f>
        <v>2083/04/31</v>
      </c>
      <c r="B4533" s="238">
        <f>Purchase_Entry!B127</f>
        <v>46250</v>
      </c>
      <c r="C4533" s="239" t="str">
        <f>Purchase_Entry!D127</f>
        <v>MINA LAMICHHANE 322</v>
      </c>
      <c r="D4533" s="240" t="s">
        <v>1390</v>
      </c>
      <c r="E4533" s="240" t="str">
        <f>Purchase_Entry!C127</f>
        <v>BILL-5204</v>
      </c>
      <c r="F4533" s="240" t="str">
        <f>Purchase_Entry!F127</f>
        <v>Cow Milk</v>
      </c>
      <c r="G4533" s="241">
        <v>0</v>
      </c>
      <c r="H4533" s="241">
        <f>N(Purchase_Entry!P127)</f>
        <v>143.75</v>
      </c>
      <c r="I4533" s="241">
        <f t="shared" si="70"/>
        <v>-143.75</v>
      </c>
      <c r="J4533" s="200"/>
      <c r="K4533" s="200" t="str" cm="1">
        <f t="array" ref="K4533">IF($C4533="","",IF(AND($C4533=Party_Statement!$C$5,$B4533&gt;=Party_Statement!$C$6,$B4533&lt;=Party_Statement!$E$6),SUMPRODUCT(($C$3:$C4533=Party_Statement!$C$5)*($B$3:$B4533&gt;=Party_Statement!$C$6)*($B$3:$B4533&lt;=Party_Statement!$E$6)),""))</f>
        <v/>
      </c>
    </row>
    <row r="4534" spans="1:11" x14ac:dyDescent="0.2">
      <c r="A4534" s="237">
        <f>Purchase_Entry!A128</f>
        <v>66963</v>
      </c>
      <c r="B4534" s="238">
        <f>Purchase_Entry!B128</f>
        <v>46252</v>
      </c>
      <c r="C4534" s="239" t="str">
        <f>Purchase_Entry!D128</f>
        <v>MINA LAMICHHANE 322</v>
      </c>
      <c r="D4534" s="240" t="s">
        <v>1390</v>
      </c>
      <c r="E4534" s="240" t="str">
        <f>Purchase_Entry!C128</f>
        <v>BILL-5204</v>
      </c>
      <c r="F4534" s="240" t="str">
        <f>Purchase_Entry!F128</f>
        <v>Cow Milk</v>
      </c>
      <c r="G4534" s="241">
        <v>0</v>
      </c>
      <c r="H4534" s="241">
        <f>N(Purchase_Entry!P128)</f>
        <v>187.80450000000005</v>
      </c>
      <c r="I4534" s="241">
        <f t="shared" si="70"/>
        <v>-187.80450000000005</v>
      </c>
      <c r="J4534" s="200"/>
      <c r="K4534" s="200" t="str" cm="1">
        <f t="array" ref="K4534">IF($C4534="","",IF(AND($C4534=Party_Statement!$C$5,$B4534&gt;=Party_Statement!$C$6,$B4534&lt;=Party_Statement!$E$6),SUMPRODUCT(($C$3:$C4534=Party_Statement!$C$5)*($B$3:$B4534&gt;=Party_Statement!$C$6)*($B$3:$B4534&lt;=Party_Statement!$E$6)),""))</f>
        <v/>
      </c>
    </row>
    <row r="4535" spans="1:11" x14ac:dyDescent="0.2">
      <c r="A4535" s="237">
        <f>Purchase_Entry!A129</f>
        <v>66964</v>
      </c>
      <c r="B4535" s="238">
        <f>Purchase_Entry!B129</f>
        <v>46253</v>
      </c>
      <c r="C4535" s="239" t="str">
        <f>Purchase_Entry!D129</f>
        <v>MINA LAMICHHANE 322</v>
      </c>
      <c r="D4535" s="240" t="s">
        <v>1390</v>
      </c>
      <c r="E4535" s="240" t="str">
        <f>Purchase_Entry!C129</f>
        <v>BILL-5204</v>
      </c>
      <c r="F4535" s="240" t="str">
        <f>Purchase_Entry!F129</f>
        <v>Cow Milk</v>
      </c>
      <c r="G4535" s="241">
        <v>0</v>
      </c>
      <c r="H4535" s="241">
        <f>N(Purchase_Entry!P129)</f>
        <v>144.46500000000003</v>
      </c>
      <c r="I4535" s="241">
        <f t="shared" si="70"/>
        <v>-144.46500000000003</v>
      </c>
      <c r="J4535" s="200"/>
      <c r="K4535" s="200" t="str" cm="1">
        <f t="array" ref="K4535">IF($C4535="","",IF(AND($C4535=Party_Statement!$C$5,$B4535&gt;=Party_Statement!$C$6,$B4535&lt;=Party_Statement!$E$6),SUMPRODUCT(($C$3:$C4535=Party_Statement!$C$5)*($B$3:$B4535&gt;=Party_Statement!$C$6)*($B$3:$B4535&lt;=Party_Statement!$E$6)),""))</f>
        <v/>
      </c>
    </row>
    <row r="4536" spans="1:11" x14ac:dyDescent="0.2">
      <c r="A4536" s="237">
        <f>Purchase_Entry!A130</f>
        <v>66965</v>
      </c>
      <c r="B4536" s="238">
        <f>Purchase_Entry!B130</f>
        <v>46254</v>
      </c>
      <c r="C4536" s="239" t="str">
        <f>Purchase_Entry!D130</f>
        <v>MINA LAMICHHANE 322</v>
      </c>
      <c r="D4536" s="240" t="s">
        <v>1390</v>
      </c>
      <c r="E4536" s="240" t="str">
        <f>Purchase_Entry!C130</f>
        <v>BILL-5204</v>
      </c>
      <c r="F4536" s="240" t="str">
        <f>Purchase_Entry!F130</f>
        <v>Cow Milk</v>
      </c>
      <c r="G4536" s="241">
        <v>0</v>
      </c>
      <c r="H4536" s="241">
        <f>N(Purchase_Entry!P130)</f>
        <v>150.18675000000005</v>
      </c>
      <c r="I4536" s="241">
        <f t="shared" si="70"/>
        <v>-150.18675000000005</v>
      </c>
      <c r="J4536" s="200"/>
      <c r="K4536" s="200" t="str" cm="1">
        <f t="array" ref="K4536">IF($C4536="","",IF(AND($C4536=Party_Statement!$C$5,$B4536&gt;=Party_Statement!$C$6,$B4536&lt;=Party_Statement!$E$6),SUMPRODUCT(($C$3:$C4536=Party_Statement!$C$5)*($B$3:$B4536&gt;=Party_Statement!$C$6)*($B$3:$B4536&lt;=Party_Statement!$E$6)),""))</f>
        <v/>
      </c>
    </row>
    <row r="4537" spans="1:11" x14ac:dyDescent="0.2">
      <c r="A4537" s="237">
        <f>Purchase_Entry!A131</f>
        <v>66966</v>
      </c>
      <c r="B4537" s="238">
        <f>Purchase_Entry!B131</f>
        <v>46255</v>
      </c>
      <c r="C4537" s="239" t="str">
        <f>Purchase_Entry!D131</f>
        <v>MINA LAMICHHANE 322</v>
      </c>
      <c r="D4537" s="240" t="s">
        <v>1390</v>
      </c>
      <c r="E4537" s="240" t="str">
        <f>Purchase_Entry!C131</f>
        <v>BILL-5204</v>
      </c>
      <c r="F4537" s="240" t="str">
        <f>Purchase_Entry!F131</f>
        <v>Cow Milk</v>
      </c>
      <c r="G4537" s="241">
        <v>0</v>
      </c>
      <c r="H4537" s="241">
        <f>N(Purchase_Entry!P131)</f>
        <v>151.68825000000004</v>
      </c>
      <c r="I4537" s="241">
        <f t="shared" si="70"/>
        <v>-151.68825000000004</v>
      </c>
      <c r="J4537" s="200"/>
      <c r="K4537" s="200" t="str" cm="1">
        <f t="array" ref="K4537">IF($C4537="","",IF(AND($C4537=Party_Statement!$C$5,$B4537&gt;=Party_Statement!$C$6,$B4537&lt;=Party_Statement!$E$6),SUMPRODUCT(($C$3:$C4537=Party_Statement!$C$5)*($B$3:$B4537&gt;=Party_Statement!$C$6)*($B$3:$B4537&lt;=Party_Statement!$E$6)),""))</f>
        <v/>
      </c>
    </row>
    <row r="4538" spans="1:11" x14ac:dyDescent="0.2">
      <c r="A4538" s="237">
        <f>Purchase_Entry!A132</f>
        <v>66967</v>
      </c>
      <c r="B4538" s="238">
        <f>Purchase_Entry!B132</f>
        <v>46256</v>
      </c>
      <c r="C4538" s="239" t="str">
        <f>Purchase_Entry!D132</f>
        <v>MINA LAMICHHANE 322</v>
      </c>
      <c r="D4538" s="240" t="s">
        <v>1390</v>
      </c>
      <c r="E4538" s="240" t="str">
        <f>Purchase_Entry!C132</f>
        <v>BILL-5204</v>
      </c>
      <c r="F4538" s="240" t="str">
        <f>Purchase_Entry!F132</f>
        <v>Cow Milk</v>
      </c>
      <c r="G4538" s="241">
        <v>0</v>
      </c>
      <c r="H4538" s="241">
        <f>N(Purchase_Entry!P132)</f>
        <v>185.94550000000004</v>
      </c>
      <c r="I4538" s="241">
        <f t="shared" ref="I4538:I4601" si="71">IF($C4538="","",IF($C4538=$C718,$I718+$G4538-$H4538,$G4538-$H4538))</f>
        <v>-185.94550000000004</v>
      </c>
      <c r="J4538" s="200"/>
      <c r="K4538" s="200" t="str" cm="1">
        <f t="array" ref="K4538">IF($C4538="","",IF(AND($C4538=Party_Statement!$C$5,$B4538&gt;=Party_Statement!$C$6,$B4538&lt;=Party_Statement!$E$6),SUMPRODUCT(($C$3:$C4538=Party_Statement!$C$5)*($B$3:$B4538&gt;=Party_Statement!$C$6)*($B$3:$B4538&lt;=Party_Statement!$E$6)),""))</f>
        <v/>
      </c>
    </row>
    <row r="4539" spans="1:11" x14ac:dyDescent="0.2">
      <c r="A4539" s="237">
        <f>Purchase_Entry!A133</f>
        <v>66968</v>
      </c>
      <c r="B4539" s="238">
        <f>Purchase_Entry!B133</f>
        <v>46257</v>
      </c>
      <c r="C4539" s="239" t="str">
        <f>Purchase_Entry!D133</f>
        <v>MINA LAMICHHANE 322</v>
      </c>
      <c r="D4539" s="240" t="s">
        <v>1390</v>
      </c>
      <c r="E4539" s="240" t="str">
        <f>Purchase_Entry!C133</f>
        <v>BILL-5204</v>
      </c>
      <c r="F4539" s="240" t="str">
        <f>Purchase_Entry!F133</f>
        <v>Cow Milk</v>
      </c>
      <c r="G4539" s="241">
        <v>0</v>
      </c>
      <c r="H4539" s="241">
        <f>N(Purchase_Entry!P133)</f>
        <v>151.2105</v>
      </c>
      <c r="I4539" s="241">
        <f t="shared" si="71"/>
        <v>-151.2105</v>
      </c>
      <c r="J4539" s="200"/>
      <c r="K4539" s="200" t="str" cm="1">
        <f t="array" ref="K4539">IF($C4539="","",IF(AND($C4539=Party_Statement!$C$5,$B4539&gt;=Party_Statement!$C$6,$B4539&lt;=Party_Statement!$E$6),SUMPRODUCT(($C$3:$C4539=Party_Statement!$C$5)*($B$3:$B4539&gt;=Party_Statement!$C$6)*($B$3:$B4539&lt;=Party_Statement!$E$6)),""))</f>
        <v/>
      </c>
    </row>
    <row r="4540" spans="1:11" x14ac:dyDescent="0.2">
      <c r="A4540" s="237">
        <f>Purchase_Entry!A134</f>
        <v>66969</v>
      </c>
      <c r="B4540" s="238">
        <f>Purchase_Entry!B134</f>
        <v>46258</v>
      </c>
      <c r="C4540" s="239" t="str">
        <f>Purchase_Entry!D134</f>
        <v>MINA LAMICHHANE 322</v>
      </c>
      <c r="D4540" s="240" t="s">
        <v>1390</v>
      </c>
      <c r="E4540" s="240" t="str">
        <f>Purchase_Entry!C134</f>
        <v>BILL-5204</v>
      </c>
      <c r="F4540" s="240" t="str">
        <f>Purchase_Entry!F134</f>
        <v>Cow Milk</v>
      </c>
      <c r="G4540" s="241">
        <v>0</v>
      </c>
      <c r="H4540" s="241">
        <f>N(Purchase_Entry!P134)</f>
        <v>147.72975</v>
      </c>
      <c r="I4540" s="241">
        <f t="shared" si="71"/>
        <v>-147.72975</v>
      </c>
      <c r="J4540" s="200"/>
      <c r="K4540" s="200" t="str" cm="1">
        <f t="array" ref="K4540">IF($C4540="","",IF(AND($C4540=Party_Statement!$C$5,$B4540&gt;=Party_Statement!$C$6,$B4540&lt;=Party_Statement!$E$6),SUMPRODUCT(($C$3:$C4540=Party_Statement!$C$5)*($B$3:$B4540&gt;=Party_Statement!$C$6)*($B$3:$B4540&lt;=Party_Statement!$E$6)),""))</f>
        <v/>
      </c>
    </row>
    <row r="4541" spans="1:11" x14ac:dyDescent="0.2">
      <c r="A4541" s="237">
        <f>Purchase_Entry!A135</f>
        <v>66970</v>
      </c>
      <c r="B4541" s="238">
        <f>Purchase_Entry!B135</f>
        <v>46259</v>
      </c>
      <c r="C4541" s="239" t="str">
        <f>Purchase_Entry!D135</f>
        <v>MINA LAMICHHANE 322</v>
      </c>
      <c r="D4541" s="240" t="s">
        <v>1390</v>
      </c>
      <c r="E4541" s="240" t="str">
        <f>Purchase_Entry!C135</f>
        <v>BILL-5204</v>
      </c>
      <c r="F4541" s="240" t="str">
        <f>Purchase_Entry!F135</f>
        <v>Cow Milk</v>
      </c>
      <c r="G4541" s="241">
        <v>0</v>
      </c>
      <c r="H4541" s="241">
        <f>N(Purchase_Entry!P135)</f>
        <v>151.68825000000004</v>
      </c>
      <c r="I4541" s="241">
        <f t="shared" si="71"/>
        <v>-151.68825000000004</v>
      </c>
      <c r="J4541" s="200"/>
      <c r="K4541" s="200" t="str" cm="1">
        <f t="array" ref="K4541">IF($C4541="","",IF(AND($C4541=Party_Statement!$C$5,$B4541&gt;=Party_Statement!$C$6,$B4541&lt;=Party_Statement!$E$6),SUMPRODUCT(($C$3:$C4541=Party_Statement!$C$5)*($B$3:$B4541&gt;=Party_Statement!$C$6)*($B$3:$B4541&lt;=Party_Statement!$E$6)),""))</f>
        <v/>
      </c>
    </row>
    <row r="4542" spans="1:11" x14ac:dyDescent="0.2">
      <c r="A4542" s="237">
        <f>Purchase_Entry!A136</f>
        <v>66971</v>
      </c>
      <c r="B4542" s="238">
        <f>Purchase_Entry!B136</f>
        <v>46260</v>
      </c>
      <c r="C4542" s="239" t="str">
        <f>Purchase_Entry!D136</f>
        <v>MINA LAMICHHANE 322</v>
      </c>
      <c r="D4542" s="240" t="s">
        <v>1390</v>
      </c>
      <c r="E4542" s="240" t="str">
        <f>Purchase_Entry!C136</f>
        <v>BILL-5204</v>
      </c>
      <c r="F4542" s="240" t="str">
        <f>Purchase_Entry!F136</f>
        <v>Cow Milk</v>
      </c>
      <c r="G4542" s="241">
        <v>0</v>
      </c>
      <c r="H4542" s="241">
        <f>N(Purchase_Entry!P136)</f>
        <v>186.28350000000003</v>
      </c>
      <c r="I4542" s="241">
        <f t="shared" si="71"/>
        <v>-186.28350000000003</v>
      </c>
      <c r="J4542" s="200"/>
      <c r="K4542" s="200" t="str" cm="1">
        <f t="array" ref="K4542">IF($C4542="","",IF(AND($C4542=Party_Statement!$C$5,$B4542&gt;=Party_Statement!$C$6,$B4542&lt;=Party_Statement!$E$6),SUMPRODUCT(($C$3:$C4542=Party_Statement!$C$5)*($B$3:$B4542&gt;=Party_Statement!$C$6)*($B$3:$B4542&lt;=Party_Statement!$E$6)),""))</f>
        <v/>
      </c>
    </row>
    <row r="4543" spans="1:11" x14ac:dyDescent="0.2">
      <c r="A4543" s="237">
        <f>Purchase_Entry!A137</f>
        <v>66972</v>
      </c>
      <c r="B4543" s="238">
        <f>Purchase_Entry!B137</f>
        <v>46261</v>
      </c>
      <c r="C4543" s="239" t="str">
        <f>Purchase_Entry!D137</f>
        <v>MINA LAMICHHANE 322</v>
      </c>
      <c r="D4543" s="240" t="s">
        <v>1390</v>
      </c>
      <c r="E4543" s="240" t="str">
        <f>Purchase_Entry!C137</f>
        <v>BILL-5204</v>
      </c>
      <c r="F4543" s="240" t="str">
        <f>Purchase_Entry!F137</f>
        <v>Cow Milk</v>
      </c>
      <c r="G4543" s="241">
        <v>0</v>
      </c>
      <c r="H4543" s="241">
        <f>N(Purchase_Entry!P137)</f>
        <v>144.46500000000003</v>
      </c>
      <c r="I4543" s="241">
        <f t="shared" si="71"/>
        <v>-144.46500000000003</v>
      </c>
      <c r="J4543" s="200"/>
      <c r="K4543" s="200" t="str" cm="1">
        <f t="array" ref="K4543">IF($C4543="","",IF(AND($C4543=Party_Statement!$C$5,$B4543&gt;=Party_Statement!$C$6,$B4543&lt;=Party_Statement!$E$6),SUMPRODUCT(($C$3:$C4543=Party_Statement!$C$5)*($B$3:$B4543&gt;=Party_Statement!$C$6)*($B$3:$B4543&lt;=Party_Statement!$E$6)),""))</f>
        <v/>
      </c>
    </row>
    <row r="4544" spans="1:11" x14ac:dyDescent="0.2">
      <c r="A4544" s="237">
        <f>Purchase_Entry!A138</f>
        <v>66973</v>
      </c>
      <c r="B4544" s="238">
        <f>Purchase_Entry!B138</f>
        <v>46262</v>
      </c>
      <c r="C4544" s="239" t="str">
        <f>Purchase_Entry!D138</f>
        <v>MINA LAMICHHANE 322</v>
      </c>
      <c r="D4544" s="240" t="s">
        <v>1390</v>
      </c>
      <c r="E4544" s="240" t="str">
        <f>Purchase_Entry!C138</f>
        <v>BILL-5204</v>
      </c>
      <c r="F4544" s="240" t="str">
        <f>Purchase_Entry!F138</f>
        <v>Cow Milk</v>
      </c>
      <c r="G4544" s="241">
        <v>0</v>
      </c>
      <c r="H4544" s="241">
        <f>N(Purchase_Entry!P138)</f>
        <v>142.125</v>
      </c>
      <c r="I4544" s="241">
        <f t="shared" si="71"/>
        <v>-142.125</v>
      </c>
      <c r="J4544" s="200"/>
      <c r="K4544" s="200" t="str" cm="1">
        <f t="array" ref="K4544">IF($C4544="","",IF(AND($C4544=Party_Statement!$C$5,$B4544&gt;=Party_Statement!$C$6,$B4544&lt;=Party_Statement!$E$6),SUMPRODUCT(($C$3:$C4544=Party_Statement!$C$5)*($B$3:$B4544&gt;=Party_Statement!$C$6)*($B$3:$B4544&lt;=Party_Statement!$E$6)),""))</f>
        <v/>
      </c>
    </row>
    <row r="4545" spans="1:11" x14ac:dyDescent="0.2">
      <c r="A4545" s="237">
        <f>Purchase_Entry!A139</f>
        <v>66974</v>
      </c>
      <c r="B4545" s="238">
        <f>Purchase_Entry!B139</f>
        <v>46263</v>
      </c>
      <c r="C4545" s="239" t="str">
        <f>Purchase_Entry!D139</f>
        <v>MINA LAMICHHANE 322</v>
      </c>
      <c r="D4545" s="240" t="s">
        <v>1390</v>
      </c>
      <c r="E4545" s="240" t="str">
        <f>Purchase_Entry!C139</f>
        <v>BILL-5204</v>
      </c>
      <c r="F4545" s="240" t="str">
        <f>Purchase_Entry!F139</f>
        <v>Cow Milk</v>
      </c>
      <c r="G4545" s="241">
        <v>0</v>
      </c>
      <c r="H4545" s="241">
        <f>N(Purchase_Entry!P139)</f>
        <v>149.43600000000001</v>
      </c>
      <c r="I4545" s="241">
        <f t="shared" si="71"/>
        <v>-149.43600000000001</v>
      </c>
      <c r="J4545" s="200"/>
      <c r="K4545" s="200" t="str" cm="1">
        <f t="array" ref="K4545">IF($C4545="","",IF(AND($C4545=Party_Statement!$C$5,$B4545&gt;=Party_Statement!$C$6,$B4545&lt;=Party_Statement!$E$6),SUMPRODUCT(($C$3:$C4545=Party_Statement!$C$5)*($B$3:$B4545&gt;=Party_Statement!$C$6)*($B$3:$B4545&lt;=Party_Statement!$E$6)),""))</f>
        <v/>
      </c>
    </row>
    <row r="4546" spans="1:11" x14ac:dyDescent="0.2">
      <c r="A4546" s="237">
        <f>Purchase_Entry!A140</f>
        <v>66975</v>
      </c>
      <c r="B4546" s="238">
        <f>Purchase_Entry!B140</f>
        <v>46264</v>
      </c>
      <c r="C4546" s="239" t="str">
        <f>Purchase_Entry!D140</f>
        <v>MINA LAMICHHANE 322</v>
      </c>
      <c r="D4546" s="240" t="s">
        <v>1390</v>
      </c>
      <c r="E4546" s="240" t="str">
        <f>Purchase_Entry!C140</f>
        <v>BILL-5204</v>
      </c>
      <c r="F4546" s="240" t="str">
        <f>Purchase_Entry!F140</f>
        <v>Cow Milk</v>
      </c>
      <c r="G4546" s="241">
        <v>0</v>
      </c>
      <c r="H4546" s="241">
        <f>N(Purchase_Entry!P140)</f>
        <v>143.75</v>
      </c>
      <c r="I4546" s="241">
        <f t="shared" si="71"/>
        <v>-143.75</v>
      </c>
      <c r="J4546" s="200"/>
      <c r="K4546" s="200" t="str" cm="1">
        <f t="array" ref="K4546">IF($C4546="","",IF(AND($C4546=Party_Statement!$C$5,$B4546&gt;=Party_Statement!$C$6,$B4546&lt;=Party_Statement!$E$6),SUMPRODUCT(($C$3:$C4546=Party_Statement!$C$5)*($B$3:$B4546&gt;=Party_Statement!$C$6)*($B$3:$B4546&lt;=Party_Statement!$E$6)),""))</f>
        <v/>
      </c>
    </row>
    <row r="4547" spans="1:11" x14ac:dyDescent="0.2">
      <c r="A4547" s="237">
        <f>Purchase_Entry!A141</f>
        <v>66976</v>
      </c>
      <c r="B4547" s="238">
        <f>Purchase_Entry!B141</f>
        <v>46265</v>
      </c>
      <c r="C4547" s="239" t="str">
        <f>Purchase_Entry!D141</f>
        <v>MINA LAMICHHANE 322</v>
      </c>
      <c r="D4547" s="240" t="s">
        <v>1390</v>
      </c>
      <c r="E4547" s="240" t="str">
        <f>Purchase_Entry!C141</f>
        <v>BILL-5204</v>
      </c>
      <c r="F4547" s="240" t="str">
        <f>Purchase_Entry!F141</f>
        <v>Cow Milk</v>
      </c>
      <c r="G4547" s="241">
        <v>0</v>
      </c>
      <c r="H4547" s="241">
        <f>N(Purchase_Entry!P141)</f>
        <v>130.01850000000005</v>
      </c>
      <c r="I4547" s="241">
        <f t="shared" si="71"/>
        <v>-130.01850000000005</v>
      </c>
      <c r="J4547" s="200"/>
      <c r="K4547" s="200" t="str" cm="1">
        <f t="array" ref="K4547">IF($C4547="","",IF(AND($C4547=Party_Statement!$C$5,$B4547&gt;=Party_Statement!$C$6,$B4547&lt;=Party_Statement!$E$6),SUMPRODUCT(($C$3:$C4547=Party_Statement!$C$5)*($B$3:$B4547&gt;=Party_Statement!$C$6)*($B$3:$B4547&lt;=Party_Statement!$E$6)),""))</f>
        <v/>
      </c>
    </row>
    <row r="4548" spans="1:11" x14ac:dyDescent="0.2">
      <c r="A4548" s="237">
        <f>Purchase_Entry!A142</f>
        <v>66977</v>
      </c>
      <c r="B4548" s="238">
        <f>Purchase_Entry!B142</f>
        <v>46266</v>
      </c>
      <c r="C4548" s="239" t="str">
        <f>Purchase_Entry!D142</f>
        <v>MINA LAMICHHANE 322</v>
      </c>
      <c r="D4548" s="240" t="s">
        <v>1390</v>
      </c>
      <c r="E4548" s="240" t="str">
        <f>Purchase_Entry!C142</f>
        <v>BILL-5204</v>
      </c>
      <c r="F4548" s="240" t="str">
        <f>Purchase_Entry!F142</f>
        <v>Cow Milk</v>
      </c>
      <c r="G4548" s="241">
        <v>0</v>
      </c>
      <c r="H4548" s="241">
        <f>N(Purchase_Entry!P142)</f>
        <v>135.88325</v>
      </c>
      <c r="I4548" s="241">
        <f t="shared" si="71"/>
        <v>-135.88325</v>
      </c>
      <c r="J4548" s="200"/>
      <c r="K4548" s="200" t="str" cm="1">
        <f t="array" ref="K4548">IF($C4548="","",IF(AND($C4548=Party_Statement!$C$5,$B4548&gt;=Party_Statement!$C$6,$B4548&lt;=Party_Statement!$E$6),SUMPRODUCT(($C$3:$C4548=Party_Statement!$C$5)*($B$3:$B4548&gt;=Party_Statement!$C$6)*($B$3:$B4548&lt;=Party_Statement!$E$6)),""))</f>
        <v/>
      </c>
    </row>
    <row r="4549" spans="1:11" x14ac:dyDescent="0.2">
      <c r="A4549" s="237">
        <f>Purchase_Entry!A143</f>
        <v>66978</v>
      </c>
      <c r="B4549" s="238">
        <f>Purchase_Entry!B143</f>
        <v>46267</v>
      </c>
      <c r="C4549" s="239" t="str">
        <f>Purchase_Entry!D143</f>
        <v>MINA LAMICHHANE 322</v>
      </c>
      <c r="D4549" s="240" t="s">
        <v>1390</v>
      </c>
      <c r="E4549" s="240" t="str">
        <f>Purchase_Entry!C143</f>
        <v>BILL-5204</v>
      </c>
      <c r="F4549" s="240" t="str">
        <f>Purchase_Entry!F143</f>
        <v>Cow Milk</v>
      </c>
      <c r="G4549" s="241">
        <v>0</v>
      </c>
      <c r="H4549" s="241">
        <f>N(Purchase_Entry!P143)</f>
        <v>129.60900000000001</v>
      </c>
      <c r="I4549" s="241">
        <f t="shared" si="71"/>
        <v>-129.60900000000001</v>
      </c>
      <c r="J4549" s="200"/>
      <c r="K4549" s="200" t="str" cm="1">
        <f t="array" ref="K4549">IF($C4549="","",IF(AND($C4549=Party_Statement!$C$5,$B4549&gt;=Party_Statement!$C$6,$B4549&lt;=Party_Statement!$E$6),SUMPRODUCT(($C$3:$C4549=Party_Statement!$C$5)*($B$3:$B4549&gt;=Party_Statement!$C$6)*($B$3:$B4549&lt;=Party_Statement!$E$6)),""))</f>
        <v/>
      </c>
    </row>
    <row r="4550" spans="1:11" x14ac:dyDescent="0.2">
      <c r="A4550" s="237">
        <f>Purchase_Entry!A144</f>
        <v>66979</v>
      </c>
      <c r="B4550" s="238">
        <f>Purchase_Entry!B144</f>
        <v>46268</v>
      </c>
      <c r="C4550" s="239" t="str">
        <f>Purchase_Entry!D144</f>
        <v>MINA LAMICHHANE 322</v>
      </c>
      <c r="D4550" s="240" t="s">
        <v>1390</v>
      </c>
      <c r="E4550" s="240" t="str">
        <f>Purchase_Entry!C144</f>
        <v>BILL-5204</v>
      </c>
      <c r="F4550" s="240" t="str">
        <f>Purchase_Entry!F144</f>
        <v>Cow Milk</v>
      </c>
      <c r="G4550" s="241">
        <v>0</v>
      </c>
      <c r="H4550" s="241">
        <f>N(Purchase_Entry!P144)</f>
        <v>281.39</v>
      </c>
      <c r="I4550" s="241">
        <f t="shared" si="71"/>
        <v>-281.39</v>
      </c>
      <c r="J4550" s="200"/>
      <c r="K4550" s="200" t="str" cm="1">
        <f t="array" ref="K4550">IF($C4550="","",IF(AND($C4550=Party_Statement!$C$5,$B4550&gt;=Party_Statement!$C$6,$B4550&lt;=Party_Statement!$E$6),SUMPRODUCT(($C$3:$C4550=Party_Statement!$C$5)*($B$3:$B4550&gt;=Party_Statement!$C$6)*($B$3:$B4550&lt;=Party_Statement!$E$6)),""))</f>
        <v/>
      </c>
    </row>
    <row r="4551" spans="1:11" x14ac:dyDescent="0.2">
      <c r="A4551" s="237">
        <f>Purchase_Entry!A145</f>
        <v>66979</v>
      </c>
      <c r="B4551" s="238">
        <f>Purchase_Entry!B145</f>
        <v>46268</v>
      </c>
      <c r="C4551" s="239" t="str">
        <f>Purchase_Entry!D145</f>
        <v>MINA LAMICHHANE 322</v>
      </c>
      <c r="D4551" s="240" t="s">
        <v>1390</v>
      </c>
      <c r="E4551" s="240" t="str">
        <f>Purchase_Entry!C145</f>
        <v>BILL-5204</v>
      </c>
      <c r="F4551" s="240" t="str">
        <f>Purchase_Entry!F145</f>
        <v>Cow Milk</v>
      </c>
      <c r="G4551" s="241">
        <v>0</v>
      </c>
      <c r="H4551" s="241">
        <f>N(Purchase_Entry!P145)</f>
        <v>202.25100000000003</v>
      </c>
      <c r="I4551" s="241">
        <f t="shared" si="71"/>
        <v>-202.25100000000003</v>
      </c>
      <c r="J4551" s="200"/>
      <c r="K4551" s="200" t="str" cm="1">
        <f t="array" ref="K4551">IF($C4551="","",IF(AND($C4551=Party_Statement!$C$5,$B4551&gt;=Party_Statement!$C$6,$B4551&lt;=Party_Statement!$E$6),SUMPRODUCT(($C$3:$C4551=Party_Statement!$C$5)*($B$3:$B4551&gt;=Party_Statement!$C$6)*($B$3:$B4551&lt;=Party_Statement!$E$6)),""))</f>
        <v/>
      </c>
    </row>
    <row r="4552" spans="1:11" x14ac:dyDescent="0.2">
      <c r="A4552" s="237">
        <f>Purchase_Entry!A146</f>
        <v>66980</v>
      </c>
      <c r="B4552" s="238">
        <f>Purchase_Entry!B146</f>
        <v>46269</v>
      </c>
      <c r="C4552" s="239" t="str">
        <f>Purchase_Entry!D146</f>
        <v>MINA LAMICHHANE 322</v>
      </c>
      <c r="D4552" s="240" t="s">
        <v>1390</v>
      </c>
      <c r="E4552" s="240" t="str">
        <f>Purchase_Entry!C146</f>
        <v>BILL-5204</v>
      </c>
      <c r="F4552" s="240" t="str">
        <f>Purchase_Entry!F146</f>
        <v>Cow Milk</v>
      </c>
      <c r="G4552" s="241">
        <v>0</v>
      </c>
      <c r="H4552" s="241">
        <f>N(Purchase_Entry!P146)</f>
        <v>286.59000000000003</v>
      </c>
      <c r="I4552" s="241">
        <f t="shared" si="71"/>
        <v>-286.59000000000003</v>
      </c>
      <c r="J4552" s="200"/>
      <c r="K4552" s="200" t="str" cm="1">
        <f t="array" ref="K4552">IF($C4552="","",IF(AND($C4552=Party_Statement!$C$5,$B4552&gt;=Party_Statement!$C$6,$B4552&lt;=Party_Statement!$E$6),SUMPRODUCT(($C$3:$C4552=Party_Statement!$C$5)*($B$3:$B4552&gt;=Party_Statement!$C$6)*($B$3:$B4552&lt;=Party_Statement!$E$6)),""))</f>
        <v/>
      </c>
    </row>
    <row r="4553" spans="1:11" x14ac:dyDescent="0.2">
      <c r="A4553" s="237">
        <f>Purchase_Entry!A147</f>
        <v>66980</v>
      </c>
      <c r="B4553" s="238">
        <f>Purchase_Entry!B147</f>
        <v>46269</v>
      </c>
      <c r="C4553" s="239" t="str">
        <f>Purchase_Entry!D147</f>
        <v>MINA LAMICHHANE 322</v>
      </c>
      <c r="D4553" s="240" t="s">
        <v>1390</v>
      </c>
      <c r="E4553" s="240" t="str">
        <f>Purchase_Entry!C147</f>
        <v>BILL-5204</v>
      </c>
      <c r="F4553" s="240" t="str">
        <f>Purchase_Entry!F147</f>
        <v>Cow Milk</v>
      </c>
      <c r="G4553" s="241">
        <v>0</v>
      </c>
      <c r="H4553" s="241">
        <f>N(Purchase_Entry!P147)</f>
        <v>288.93000000000006</v>
      </c>
      <c r="I4553" s="241">
        <f t="shared" si="71"/>
        <v>-288.93000000000006</v>
      </c>
      <c r="J4553" s="200"/>
      <c r="K4553" s="200" t="str" cm="1">
        <f t="array" ref="K4553">IF($C4553="","",IF(AND($C4553=Party_Statement!$C$5,$B4553&gt;=Party_Statement!$C$6,$B4553&lt;=Party_Statement!$E$6),SUMPRODUCT(($C$3:$C4553=Party_Statement!$C$5)*($B$3:$B4553&gt;=Party_Statement!$C$6)*($B$3:$B4553&lt;=Party_Statement!$E$6)),""))</f>
        <v/>
      </c>
    </row>
    <row r="4554" spans="1:11" x14ac:dyDescent="0.2">
      <c r="A4554" s="237">
        <f>Purchase_Entry!A148</f>
        <v>66981</v>
      </c>
      <c r="B4554" s="238">
        <f>Purchase_Entry!B148</f>
        <v>46270</v>
      </c>
      <c r="C4554" s="239" t="str">
        <f>Purchase_Entry!D148</f>
        <v>MINA LAMICHHANE 322</v>
      </c>
      <c r="D4554" s="240" t="s">
        <v>1390</v>
      </c>
      <c r="E4554" s="240" t="str">
        <f>Purchase_Entry!C148</f>
        <v>BILL-5204</v>
      </c>
      <c r="F4554" s="240" t="str">
        <f>Purchase_Entry!F148</f>
        <v>Cow Milk</v>
      </c>
      <c r="G4554" s="241">
        <v>0</v>
      </c>
      <c r="H4554" s="241">
        <f>N(Purchase_Entry!P148)</f>
        <v>305.56874999999997</v>
      </c>
      <c r="I4554" s="241">
        <f t="shared" si="71"/>
        <v>-305.56874999999997</v>
      </c>
      <c r="J4554" s="200"/>
      <c r="K4554" s="200" t="str" cm="1">
        <f t="array" ref="K4554">IF($C4554="","",IF(AND($C4554=Party_Statement!$C$5,$B4554&gt;=Party_Statement!$C$6,$B4554&lt;=Party_Statement!$E$6),SUMPRODUCT(($C$3:$C4554=Party_Statement!$C$5)*($B$3:$B4554&gt;=Party_Statement!$C$6)*($B$3:$B4554&lt;=Party_Statement!$E$6)),""))</f>
        <v/>
      </c>
    </row>
    <row r="4555" spans="1:11" x14ac:dyDescent="0.2">
      <c r="A4555" s="237">
        <f>Purchase_Entry!A149</f>
        <v>66981</v>
      </c>
      <c r="B4555" s="238">
        <f>Purchase_Entry!B149</f>
        <v>46270</v>
      </c>
      <c r="C4555" s="239" t="str">
        <f>Purchase_Entry!D149</f>
        <v>MINA LAMICHHANE 322</v>
      </c>
      <c r="D4555" s="240" t="s">
        <v>1390</v>
      </c>
      <c r="E4555" s="240" t="str">
        <f>Purchase_Entry!C149</f>
        <v>BILL-5204</v>
      </c>
      <c r="F4555" s="240" t="str">
        <f>Purchase_Entry!F149</f>
        <v>Cow Milk</v>
      </c>
      <c r="G4555" s="241">
        <v>0</v>
      </c>
      <c r="H4555" s="241">
        <f>N(Purchase_Entry!P149)</f>
        <v>227.71199999999999</v>
      </c>
      <c r="I4555" s="241">
        <f t="shared" si="71"/>
        <v>-227.71199999999999</v>
      </c>
      <c r="J4555" s="200"/>
      <c r="K4555" s="200" t="str" cm="1">
        <f t="array" ref="K4555">IF($C4555="","",IF(AND($C4555=Party_Statement!$C$5,$B4555&gt;=Party_Statement!$C$6,$B4555&lt;=Party_Statement!$E$6),SUMPRODUCT(($C$3:$C4555=Party_Statement!$C$5)*($B$3:$B4555&gt;=Party_Statement!$C$6)*($B$3:$B4555&lt;=Party_Statement!$E$6)),""))</f>
        <v/>
      </c>
    </row>
    <row r="4556" spans="1:11" x14ac:dyDescent="0.2">
      <c r="A4556" s="237">
        <f>Purchase_Entry!A150</f>
        <v>66982</v>
      </c>
      <c r="B4556" s="238">
        <f>Purchase_Entry!B150</f>
        <v>46271</v>
      </c>
      <c r="C4556" s="239" t="str">
        <f>Purchase_Entry!D150</f>
        <v>MINA LAMICHHANE 322</v>
      </c>
      <c r="D4556" s="240" t="s">
        <v>1390</v>
      </c>
      <c r="E4556" s="240" t="str">
        <f>Purchase_Entry!C150</f>
        <v>BILL-5204</v>
      </c>
      <c r="F4556" s="240" t="str">
        <f>Purchase_Entry!F150</f>
        <v>Cow Milk</v>
      </c>
      <c r="G4556" s="241">
        <v>0</v>
      </c>
      <c r="H4556" s="241">
        <f>N(Purchase_Entry!P150)</f>
        <v>323.4375</v>
      </c>
      <c r="I4556" s="241">
        <f t="shared" si="71"/>
        <v>-323.4375</v>
      </c>
      <c r="J4556" s="200"/>
      <c r="K4556" s="200" t="str" cm="1">
        <f t="array" ref="K4556">IF($C4556="","",IF(AND($C4556=Party_Statement!$C$5,$B4556&gt;=Party_Statement!$C$6,$B4556&lt;=Party_Statement!$E$6),SUMPRODUCT(($C$3:$C4556=Party_Statement!$C$5)*($B$3:$B4556&gt;=Party_Statement!$C$6)*($B$3:$B4556&lt;=Party_Statement!$E$6)),""))</f>
        <v/>
      </c>
    </row>
    <row r="4557" spans="1:11" x14ac:dyDescent="0.2">
      <c r="A4557" s="237">
        <f>Purchase_Entry!A151</f>
        <v>66982</v>
      </c>
      <c r="B4557" s="238">
        <f>Purchase_Entry!B151</f>
        <v>46271</v>
      </c>
      <c r="C4557" s="239" t="str">
        <f>Purchase_Entry!D151</f>
        <v>MINA LAMICHHANE 322</v>
      </c>
      <c r="D4557" s="240" t="s">
        <v>1390</v>
      </c>
      <c r="E4557" s="240" t="str">
        <f>Purchase_Entry!C151</f>
        <v>BILL-5204</v>
      </c>
      <c r="F4557" s="240" t="str">
        <f>Purchase_Entry!F151</f>
        <v>Cow Milk</v>
      </c>
      <c r="G4557" s="241">
        <v>0</v>
      </c>
      <c r="H4557" s="241">
        <f>N(Purchase_Entry!P151)</f>
        <v>237.1875</v>
      </c>
      <c r="I4557" s="241">
        <f t="shared" si="71"/>
        <v>-237.1875</v>
      </c>
      <c r="J4557" s="200"/>
      <c r="K4557" s="200" t="str" cm="1">
        <f t="array" ref="K4557">IF($C4557="","",IF(AND($C4557=Party_Statement!$C$5,$B4557&gt;=Party_Statement!$C$6,$B4557&lt;=Party_Statement!$E$6),SUMPRODUCT(($C$3:$C4557=Party_Statement!$C$5)*($B$3:$B4557&gt;=Party_Statement!$C$6)*($B$3:$B4557&lt;=Party_Statement!$E$6)),""))</f>
        <v/>
      </c>
    </row>
    <row r="4558" spans="1:11" x14ac:dyDescent="0.2">
      <c r="A4558" s="237">
        <f>Purchase_Entry!A152</f>
        <v>66983</v>
      </c>
      <c r="B4558" s="238">
        <f>Purchase_Entry!B152</f>
        <v>46272</v>
      </c>
      <c r="C4558" s="239" t="str">
        <f>Purchase_Entry!D152</f>
        <v>MINA LAMICHHANE 322</v>
      </c>
      <c r="D4558" s="240" t="s">
        <v>1390</v>
      </c>
      <c r="E4558" s="240" t="str">
        <f>Purchase_Entry!C152</f>
        <v>BILL-5204</v>
      </c>
      <c r="F4558" s="240" t="str">
        <f>Purchase_Entry!F152</f>
        <v>Cow Milk</v>
      </c>
      <c r="G4558" s="241">
        <v>0</v>
      </c>
      <c r="H4558" s="241">
        <f>N(Purchase_Entry!P152)</f>
        <v>255.82500000000002</v>
      </c>
      <c r="I4558" s="241">
        <f t="shared" si="71"/>
        <v>-255.82500000000002</v>
      </c>
      <c r="J4558" s="200"/>
      <c r="K4558" s="200" t="str" cm="1">
        <f t="array" ref="K4558">IF($C4558="","",IF(AND($C4558=Party_Statement!$C$5,$B4558&gt;=Party_Statement!$C$6,$B4558&lt;=Party_Statement!$E$6),SUMPRODUCT(($C$3:$C4558=Party_Statement!$C$5)*($B$3:$B4558&gt;=Party_Statement!$C$6)*($B$3:$B4558&lt;=Party_Statement!$E$6)),""))</f>
        <v/>
      </c>
    </row>
    <row r="4559" spans="1:11" x14ac:dyDescent="0.2">
      <c r="A4559" s="237">
        <f>Purchase_Entry!A153</f>
        <v>66983</v>
      </c>
      <c r="B4559" s="238">
        <f>Purchase_Entry!B153</f>
        <v>46272</v>
      </c>
      <c r="C4559" s="239" t="str">
        <f>Purchase_Entry!D153</f>
        <v>MINA LAMICHHANE 322</v>
      </c>
      <c r="D4559" s="240" t="s">
        <v>1390</v>
      </c>
      <c r="E4559" s="240" t="str">
        <f>Purchase_Entry!C153</f>
        <v>BILL-5204</v>
      </c>
      <c r="F4559" s="240" t="str">
        <f>Purchase_Entry!F153</f>
        <v>Cow Milk</v>
      </c>
      <c r="G4559" s="241">
        <v>0</v>
      </c>
      <c r="H4559" s="241">
        <f>N(Purchase_Entry!P153)</f>
        <v>220.596</v>
      </c>
      <c r="I4559" s="241">
        <f t="shared" si="71"/>
        <v>-220.596</v>
      </c>
      <c r="J4559" s="200"/>
      <c r="K4559" s="200" t="str" cm="1">
        <f t="array" ref="K4559">IF($C4559="","",IF(AND($C4559=Party_Statement!$C$5,$B4559&gt;=Party_Statement!$C$6,$B4559&lt;=Party_Statement!$E$6),SUMPRODUCT(($C$3:$C4559=Party_Statement!$C$5)*($B$3:$B4559&gt;=Party_Statement!$C$6)*($B$3:$B4559&lt;=Party_Statement!$E$6)),""))</f>
        <v/>
      </c>
    </row>
    <row r="4560" spans="1:11" x14ac:dyDescent="0.2">
      <c r="A4560" s="237">
        <f>Purchase_Entry!A154</f>
        <v>66984</v>
      </c>
      <c r="B4560" s="238">
        <f>Purchase_Entry!B154</f>
        <v>46273</v>
      </c>
      <c r="C4560" s="239" t="str">
        <f>Purchase_Entry!D154</f>
        <v>MINA LAMICHHANE 322</v>
      </c>
      <c r="D4560" s="240" t="s">
        <v>1390</v>
      </c>
      <c r="E4560" s="240" t="str">
        <f>Purchase_Entry!C154</f>
        <v>BILL-5204</v>
      </c>
      <c r="F4560" s="240" t="str">
        <f>Purchase_Entry!F154</f>
        <v>Cow Milk</v>
      </c>
      <c r="G4560" s="241">
        <v>0</v>
      </c>
      <c r="H4560" s="241">
        <f>N(Purchase_Entry!P154)</f>
        <v>301.875</v>
      </c>
      <c r="I4560" s="241">
        <f t="shared" si="71"/>
        <v>-301.875</v>
      </c>
      <c r="J4560" s="200"/>
      <c r="K4560" s="200" t="str" cm="1">
        <f t="array" ref="K4560">IF($C4560="","",IF(AND($C4560=Party_Statement!$C$5,$B4560&gt;=Party_Statement!$C$6,$B4560&lt;=Party_Statement!$E$6),SUMPRODUCT(($C$3:$C4560=Party_Statement!$C$5)*($B$3:$B4560&gt;=Party_Statement!$C$6)*($B$3:$B4560&lt;=Party_Statement!$E$6)),""))</f>
        <v/>
      </c>
    </row>
    <row r="4561" spans="1:11" x14ac:dyDescent="0.2">
      <c r="A4561" s="237">
        <f>Purchase_Entry!A155</f>
        <v>66984</v>
      </c>
      <c r="B4561" s="238">
        <f>Purchase_Entry!B155</f>
        <v>46273</v>
      </c>
      <c r="C4561" s="239" t="str">
        <f>Purchase_Entry!D155</f>
        <v>MINA LAMICHHANE 322</v>
      </c>
      <c r="D4561" s="240" t="s">
        <v>1390</v>
      </c>
      <c r="E4561" s="240" t="str">
        <f>Purchase_Entry!C155</f>
        <v>BILL-5204</v>
      </c>
      <c r="F4561" s="240" t="str">
        <f>Purchase_Entry!F155</f>
        <v>Cow Milk</v>
      </c>
      <c r="G4561" s="241">
        <v>0</v>
      </c>
      <c r="H4561" s="241">
        <f>N(Purchase_Entry!P155)</f>
        <v>194.0625</v>
      </c>
      <c r="I4561" s="241">
        <f t="shared" si="71"/>
        <v>-194.0625</v>
      </c>
      <c r="J4561" s="200"/>
      <c r="K4561" s="200" t="str" cm="1">
        <f t="array" ref="K4561">IF($C4561="","",IF(AND($C4561=Party_Statement!$C$5,$B4561&gt;=Party_Statement!$C$6,$B4561&lt;=Party_Statement!$E$6),SUMPRODUCT(($C$3:$C4561=Party_Statement!$C$5)*($B$3:$B4561&gt;=Party_Statement!$C$6)*($B$3:$B4561&lt;=Party_Statement!$E$6)),""))</f>
        <v/>
      </c>
    </row>
    <row r="4562" spans="1:11" x14ac:dyDescent="0.2">
      <c r="A4562" s="237">
        <f>Purchase_Entry!A156</f>
        <v>66985</v>
      </c>
      <c r="B4562" s="238">
        <f>Purchase_Entry!B156</f>
        <v>46274</v>
      </c>
      <c r="C4562" s="239" t="str">
        <f>Purchase_Entry!D156</f>
        <v>MINA LAMICHHANE 322</v>
      </c>
      <c r="D4562" s="240" t="s">
        <v>1390</v>
      </c>
      <c r="E4562" s="240" t="str">
        <f>Purchase_Entry!C156</f>
        <v>BILL-5204</v>
      </c>
      <c r="F4562" s="240" t="str">
        <f>Purchase_Entry!F156</f>
        <v>Cow Milk</v>
      </c>
      <c r="G4562" s="241">
        <v>0</v>
      </c>
      <c r="H4562" s="241">
        <f>N(Purchase_Entry!P156)</f>
        <v>293.75475</v>
      </c>
      <c r="I4562" s="241">
        <f t="shared" si="71"/>
        <v>-293.75475</v>
      </c>
      <c r="J4562" s="200"/>
      <c r="K4562" s="200" t="str" cm="1">
        <f t="array" ref="K4562">IF($C4562="","",IF(AND($C4562=Party_Statement!$C$5,$B4562&gt;=Party_Statement!$C$6,$B4562&lt;=Party_Statement!$E$6),SUMPRODUCT(($C$3:$C4562=Party_Statement!$C$5)*($B$3:$B4562&gt;=Party_Statement!$C$6)*($B$3:$B4562&lt;=Party_Statement!$E$6)),""))</f>
        <v/>
      </c>
    </row>
    <row r="4563" spans="1:11" x14ac:dyDescent="0.2">
      <c r="A4563" s="237">
        <f>Purchase_Entry!A157</f>
        <v>66985</v>
      </c>
      <c r="B4563" s="238">
        <f>Purchase_Entry!B157</f>
        <v>46274</v>
      </c>
      <c r="C4563" s="239" t="str">
        <f>Purchase_Entry!D157</f>
        <v>MINA LAMICHHANE 322</v>
      </c>
      <c r="D4563" s="240" t="s">
        <v>1390</v>
      </c>
      <c r="E4563" s="240" t="str">
        <f>Purchase_Entry!C157</f>
        <v>BILL-5204</v>
      </c>
      <c r="F4563" s="240" t="str">
        <f>Purchase_Entry!F157</f>
        <v>Cow Milk</v>
      </c>
      <c r="G4563" s="241">
        <v>0</v>
      </c>
      <c r="H4563" s="241">
        <f>N(Purchase_Entry!P157)</f>
        <v>202.25100000000003</v>
      </c>
      <c r="I4563" s="241">
        <f t="shared" si="71"/>
        <v>-202.25100000000003</v>
      </c>
      <c r="J4563" s="200"/>
      <c r="K4563" s="200" t="str" cm="1">
        <f t="array" ref="K4563">IF($C4563="","",IF(AND($C4563=Party_Statement!$C$5,$B4563&gt;=Party_Statement!$C$6,$B4563&lt;=Party_Statement!$E$6),SUMPRODUCT(($C$3:$C4563=Party_Statement!$C$5)*($B$3:$B4563&gt;=Party_Statement!$C$6)*($B$3:$B4563&lt;=Party_Statement!$E$6)),""))</f>
        <v/>
      </c>
    </row>
    <row r="4564" spans="1:11" x14ac:dyDescent="0.2">
      <c r="A4564" s="237">
        <f>Purchase_Entry!A158</f>
        <v>66986</v>
      </c>
      <c r="B4564" s="238">
        <f>Purchase_Entry!B158</f>
        <v>46275</v>
      </c>
      <c r="C4564" s="239" t="str">
        <f>Purchase_Entry!D158</f>
        <v>MINA LAMICHHANE 322</v>
      </c>
      <c r="D4564" s="240" t="s">
        <v>1390</v>
      </c>
      <c r="E4564" s="240" t="str">
        <f>Purchase_Entry!C158</f>
        <v>BILL-5204</v>
      </c>
      <c r="F4564" s="240" t="str">
        <f>Purchase_Entry!F158</f>
        <v>Cow Milk</v>
      </c>
      <c r="G4564" s="241">
        <v>0</v>
      </c>
      <c r="H4564" s="241">
        <f>N(Purchase_Entry!P158)</f>
        <v>291.35624999999999</v>
      </c>
      <c r="I4564" s="241">
        <f t="shared" si="71"/>
        <v>-291.35624999999999</v>
      </c>
      <c r="J4564" s="200"/>
      <c r="K4564" s="200" t="str" cm="1">
        <f t="array" ref="K4564">IF($C4564="","",IF(AND($C4564=Party_Statement!$C$5,$B4564&gt;=Party_Statement!$C$6,$B4564&lt;=Party_Statement!$E$6),SUMPRODUCT(($C$3:$C4564=Party_Statement!$C$5)*($B$3:$B4564&gt;=Party_Statement!$C$6)*($B$3:$B4564&lt;=Party_Statement!$E$6)),""))</f>
        <v/>
      </c>
    </row>
    <row r="4565" spans="1:11" x14ac:dyDescent="0.2">
      <c r="A4565" s="237">
        <f>Purchase_Entry!A159</f>
        <v>66986</v>
      </c>
      <c r="B4565" s="238">
        <f>Purchase_Entry!B159</f>
        <v>46275</v>
      </c>
      <c r="C4565" s="239" t="str">
        <f>Purchase_Entry!D159</f>
        <v>MINA LAMICHHANE 322</v>
      </c>
      <c r="D4565" s="240" t="s">
        <v>1390</v>
      </c>
      <c r="E4565" s="240" t="str">
        <f>Purchase_Entry!C159</f>
        <v>BILL-5204</v>
      </c>
      <c r="F4565" s="240" t="str">
        <f>Purchase_Entry!F159</f>
        <v>Cow Milk</v>
      </c>
      <c r="G4565" s="241">
        <v>0</v>
      </c>
      <c r="H4565" s="241">
        <f>N(Purchase_Entry!P159)</f>
        <v>185.01599999999999</v>
      </c>
      <c r="I4565" s="241">
        <f t="shared" si="71"/>
        <v>-185.01599999999999</v>
      </c>
      <c r="J4565" s="200"/>
      <c r="K4565" s="200" t="str" cm="1">
        <f t="array" ref="K4565">IF($C4565="","",IF(AND($C4565=Party_Statement!$C$5,$B4565&gt;=Party_Statement!$C$6,$B4565&lt;=Party_Statement!$E$6),SUMPRODUCT(($C$3:$C4565=Party_Statement!$C$5)*($B$3:$B4565&gt;=Party_Statement!$C$6)*($B$3:$B4565&lt;=Party_Statement!$E$6)),""))</f>
        <v/>
      </c>
    </row>
    <row r="4566" spans="1:11" x14ac:dyDescent="0.2">
      <c r="A4566" s="237">
        <f>Purchase_Entry!A160</f>
        <v>66987</v>
      </c>
      <c r="B4566" s="238">
        <f>Purchase_Entry!B160</f>
        <v>46276</v>
      </c>
      <c r="C4566" s="239" t="str">
        <f>Purchase_Entry!D160</f>
        <v>MINA LAMICHHANE 322</v>
      </c>
      <c r="D4566" s="240" t="s">
        <v>1390</v>
      </c>
      <c r="E4566" s="240" t="str">
        <f>Purchase_Entry!C160</f>
        <v>BILL-5204</v>
      </c>
      <c r="F4566" s="240" t="str">
        <f>Purchase_Entry!F160</f>
        <v>Cow Milk</v>
      </c>
      <c r="G4566" s="241">
        <v>0</v>
      </c>
      <c r="H4566" s="241">
        <f>N(Purchase_Entry!P160)</f>
        <v>273.125</v>
      </c>
      <c r="I4566" s="241">
        <f t="shared" si="71"/>
        <v>-273.125</v>
      </c>
      <c r="J4566" s="200"/>
      <c r="K4566" s="200" t="str" cm="1">
        <f t="array" ref="K4566">IF($C4566="","",IF(AND($C4566=Party_Statement!$C$5,$B4566&gt;=Party_Statement!$C$6,$B4566&lt;=Party_Statement!$E$6),SUMPRODUCT(($C$3:$C4566=Party_Statement!$C$5)*($B$3:$B4566&gt;=Party_Statement!$C$6)*($B$3:$B4566&lt;=Party_Statement!$E$6)),""))</f>
        <v/>
      </c>
    </row>
    <row r="4567" spans="1:11" x14ac:dyDescent="0.2">
      <c r="A4567" s="237">
        <f>Purchase_Entry!A161</f>
        <v>66987</v>
      </c>
      <c r="B4567" s="238">
        <f>Purchase_Entry!B161</f>
        <v>46276</v>
      </c>
      <c r="C4567" s="239" t="str">
        <f>Purchase_Entry!D161</f>
        <v>MINA LAMICHHANE 322</v>
      </c>
      <c r="D4567" s="240" t="s">
        <v>1390</v>
      </c>
      <c r="E4567" s="240" t="str">
        <f>Purchase_Entry!C161</f>
        <v>BILL-5204</v>
      </c>
      <c r="F4567" s="240" t="str">
        <f>Purchase_Entry!F161</f>
        <v>Cow Milk</v>
      </c>
      <c r="G4567" s="241">
        <v>0</v>
      </c>
      <c r="H4567" s="241">
        <f>N(Purchase_Entry!P161)</f>
        <v>165.3125</v>
      </c>
      <c r="I4567" s="241">
        <f t="shared" si="71"/>
        <v>-165.3125</v>
      </c>
      <c r="J4567" s="200"/>
      <c r="K4567" s="200" t="str" cm="1">
        <f t="array" ref="K4567">IF($C4567="","",IF(AND($C4567=Party_Statement!$C$5,$B4567&gt;=Party_Statement!$C$6,$B4567&lt;=Party_Statement!$E$6),SUMPRODUCT(($C$3:$C4567=Party_Statement!$C$5)*($B$3:$B4567&gt;=Party_Statement!$C$6)*($B$3:$B4567&lt;=Party_Statement!$E$6)),""))</f>
        <v/>
      </c>
    </row>
    <row r="4568" spans="1:11" x14ac:dyDescent="0.2">
      <c r="A4568" s="237">
        <f>Purchase_Entry!A162</f>
        <v>66988</v>
      </c>
      <c r="B4568" s="238">
        <f>Purchase_Entry!B162</f>
        <v>46277</v>
      </c>
      <c r="C4568" s="239" t="str">
        <f>Purchase_Entry!D162</f>
        <v>MINA LAMICHHANE 322</v>
      </c>
      <c r="D4568" s="240" t="s">
        <v>1390</v>
      </c>
      <c r="E4568" s="240" t="str">
        <f>Purchase_Entry!C162</f>
        <v>BILL-5204</v>
      </c>
      <c r="F4568" s="240" t="str">
        <f>Purchase_Entry!F162</f>
        <v>Cow Milk</v>
      </c>
      <c r="G4568" s="241">
        <v>0</v>
      </c>
      <c r="H4568" s="241">
        <f>N(Purchase_Entry!P162)</f>
        <v>255.82500000000002</v>
      </c>
      <c r="I4568" s="241">
        <f t="shared" si="71"/>
        <v>-255.82500000000002</v>
      </c>
      <c r="J4568" s="200"/>
      <c r="K4568" s="200" t="str" cm="1">
        <f t="array" ref="K4568">IF($C4568="","",IF(AND($C4568=Party_Statement!$C$5,$B4568&gt;=Party_Statement!$C$6,$B4568&lt;=Party_Statement!$E$6),SUMPRODUCT(($C$3:$C4568=Party_Statement!$C$5)*($B$3:$B4568&gt;=Party_Statement!$C$6)*($B$3:$B4568&lt;=Party_Statement!$E$6)),""))</f>
        <v/>
      </c>
    </row>
    <row r="4569" spans="1:11" x14ac:dyDescent="0.2">
      <c r="A4569" s="237">
        <f>Purchase_Entry!A163</f>
        <v>66988</v>
      </c>
      <c r="B4569" s="238">
        <f>Purchase_Entry!B163</f>
        <v>46277</v>
      </c>
      <c r="C4569" s="239" t="str">
        <f>Purchase_Entry!D163</f>
        <v>MINA LAMICHHANE 322</v>
      </c>
      <c r="D4569" s="240" t="s">
        <v>1390</v>
      </c>
      <c r="E4569" s="240" t="str">
        <f>Purchase_Entry!C163</f>
        <v>BILL-5204</v>
      </c>
      <c r="F4569" s="240" t="str">
        <f>Purchase_Entry!F163</f>
        <v>Cow Milk</v>
      </c>
      <c r="G4569" s="241">
        <v>0</v>
      </c>
      <c r="H4569" s="241">
        <f>N(Purchase_Entry!P163)</f>
        <v>177.89999999999998</v>
      </c>
      <c r="I4569" s="241">
        <f t="shared" si="71"/>
        <v>-177.89999999999998</v>
      </c>
      <c r="J4569" s="200"/>
      <c r="K4569" s="200" t="str" cm="1">
        <f t="array" ref="K4569">IF($C4569="","",IF(AND($C4569=Party_Statement!$C$5,$B4569&gt;=Party_Statement!$C$6,$B4569&lt;=Party_Statement!$E$6),SUMPRODUCT(($C$3:$C4569=Party_Statement!$C$5)*($B$3:$B4569&gt;=Party_Statement!$C$6)*($B$3:$B4569&lt;=Party_Statement!$E$6)),""))</f>
        <v/>
      </c>
    </row>
    <row r="4570" spans="1:11" x14ac:dyDescent="0.2">
      <c r="A4570" s="237">
        <f>Purchase_Entry!A164</f>
        <v>66989</v>
      </c>
      <c r="B4570" s="238">
        <f>Purchase_Entry!B164</f>
        <v>46278</v>
      </c>
      <c r="C4570" s="239" t="str">
        <f>Purchase_Entry!D164</f>
        <v>MINA LAMICHHANE 322</v>
      </c>
      <c r="D4570" s="240" t="s">
        <v>1390</v>
      </c>
      <c r="E4570" s="240" t="str">
        <f>Purchase_Entry!C164</f>
        <v>BILL-5204</v>
      </c>
      <c r="F4570" s="240" t="str">
        <f>Purchase_Entry!F164</f>
        <v>Cow Milk</v>
      </c>
      <c r="G4570" s="241">
        <v>0</v>
      </c>
      <c r="H4570" s="241">
        <f>N(Purchase_Entry!P164)</f>
        <v>280.3125</v>
      </c>
      <c r="I4570" s="241">
        <f t="shared" si="71"/>
        <v>-280.3125</v>
      </c>
      <c r="J4570" s="200"/>
      <c r="K4570" s="200" t="str" cm="1">
        <f t="array" ref="K4570">IF($C4570="","",IF(AND($C4570=Party_Statement!$C$5,$B4570&gt;=Party_Statement!$C$6,$B4570&lt;=Party_Statement!$E$6),SUMPRODUCT(($C$3:$C4570=Party_Statement!$C$5)*($B$3:$B4570&gt;=Party_Statement!$C$6)*($B$3:$B4570&lt;=Party_Statement!$E$6)),""))</f>
        <v/>
      </c>
    </row>
    <row r="4571" spans="1:11" x14ac:dyDescent="0.2">
      <c r="A4571" s="237">
        <f>Purchase_Entry!A165</f>
        <v>66989</v>
      </c>
      <c r="B4571" s="238">
        <f>Purchase_Entry!B165</f>
        <v>46278</v>
      </c>
      <c r="C4571" s="239" t="str">
        <f>Purchase_Entry!D165</f>
        <v>MINA LAMICHHANE 322</v>
      </c>
      <c r="D4571" s="240" t="s">
        <v>1390</v>
      </c>
      <c r="E4571" s="240" t="str">
        <f>Purchase_Entry!C165</f>
        <v>BILL-5204</v>
      </c>
      <c r="F4571" s="240" t="str">
        <f>Purchase_Entry!F165</f>
        <v>Cow Milk</v>
      </c>
      <c r="G4571" s="241">
        <v>0</v>
      </c>
      <c r="H4571" s="241">
        <f>N(Purchase_Entry!P165)</f>
        <v>194.0625</v>
      </c>
      <c r="I4571" s="241">
        <f t="shared" si="71"/>
        <v>-194.0625</v>
      </c>
      <c r="J4571" s="200"/>
      <c r="K4571" s="200" t="str" cm="1">
        <f t="array" ref="K4571">IF($C4571="","",IF(AND($C4571=Party_Statement!$C$5,$B4571&gt;=Party_Statement!$C$6,$B4571&lt;=Party_Statement!$E$6),SUMPRODUCT(($C$3:$C4571=Party_Statement!$C$5)*($B$3:$B4571&gt;=Party_Statement!$C$6)*($B$3:$B4571&lt;=Party_Statement!$E$6)),""))</f>
        <v/>
      </c>
    </row>
    <row r="4572" spans="1:11" x14ac:dyDescent="0.2">
      <c r="A4572" s="237">
        <f>Purchase_Entry!A166</f>
        <v>66990</v>
      </c>
      <c r="B4572" s="238">
        <f>Purchase_Entry!B166</f>
        <v>46279</v>
      </c>
      <c r="C4572" s="239" t="str">
        <f>Purchase_Entry!D166</f>
        <v>MINA LAMICHHANE 322</v>
      </c>
      <c r="D4572" s="240" t="s">
        <v>1390</v>
      </c>
      <c r="E4572" s="240" t="str">
        <f>Purchase_Entry!C166</f>
        <v>BILL-5204</v>
      </c>
      <c r="F4572" s="240" t="str">
        <f>Purchase_Entry!F166</f>
        <v>Cow Milk</v>
      </c>
      <c r="G4572" s="241">
        <v>0</v>
      </c>
      <c r="H4572" s="241">
        <f>N(Purchase_Entry!P166)</f>
        <v>316.25</v>
      </c>
      <c r="I4572" s="241">
        <f t="shared" si="71"/>
        <v>-316.25</v>
      </c>
      <c r="J4572" s="200"/>
      <c r="K4572" s="200" t="str" cm="1">
        <f t="array" ref="K4572">IF($C4572="","",IF(AND($C4572=Party_Statement!$C$5,$B4572&gt;=Party_Statement!$C$6,$B4572&lt;=Party_Statement!$E$6),SUMPRODUCT(($C$3:$C4572=Party_Statement!$C$5)*($B$3:$B4572&gt;=Party_Statement!$C$6)*($B$3:$B4572&lt;=Party_Statement!$E$6)),""))</f>
        <v/>
      </c>
    </row>
    <row r="4573" spans="1:11" x14ac:dyDescent="0.2">
      <c r="A4573" s="237">
        <f>Purchase_Entry!A167</f>
        <v>66991</v>
      </c>
      <c r="B4573" s="238">
        <f>Purchase_Entry!B167</f>
        <v>46280</v>
      </c>
      <c r="C4573" s="239" t="str">
        <f>Purchase_Entry!D167</f>
        <v>MINA LAMICHHANE 322</v>
      </c>
      <c r="D4573" s="240" t="s">
        <v>1390</v>
      </c>
      <c r="E4573" s="240" t="str">
        <f>Purchase_Entry!C167</f>
        <v>BILL-5204</v>
      </c>
      <c r="F4573" s="240" t="str">
        <f>Purchase_Entry!F167</f>
        <v>Cow Milk</v>
      </c>
      <c r="G4573" s="241">
        <v>0</v>
      </c>
      <c r="H4573" s="241">
        <f>N(Purchase_Entry!P167)</f>
        <v>262.93125000000003</v>
      </c>
      <c r="I4573" s="241">
        <f t="shared" si="71"/>
        <v>-262.93125000000003</v>
      </c>
      <c r="J4573" s="200"/>
      <c r="K4573" s="200" t="str" cm="1">
        <f t="array" ref="K4573">IF($C4573="","",IF(AND($C4573=Party_Statement!$C$5,$B4573&gt;=Party_Statement!$C$6,$B4573&lt;=Party_Statement!$E$6),SUMPRODUCT(($C$3:$C4573=Party_Statement!$C$5)*($B$3:$B4573&gt;=Party_Statement!$C$6)*($B$3:$B4573&lt;=Party_Statement!$E$6)),""))</f>
        <v/>
      </c>
    </row>
    <row r="4574" spans="1:11" x14ac:dyDescent="0.2">
      <c r="A4574" s="237">
        <f>Purchase_Entry!A168</f>
        <v>66991</v>
      </c>
      <c r="B4574" s="238">
        <f>Purchase_Entry!B168</f>
        <v>46280</v>
      </c>
      <c r="C4574" s="239" t="str">
        <f>Purchase_Entry!D168</f>
        <v>MINA LAMICHHANE 322</v>
      </c>
      <c r="D4574" s="240" t="s">
        <v>1390</v>
      </c>
      <c r="E4574" s="240" t="str">
        <f>Purchase_Entry!C168</f>
        <v>BILL-5204</v>
      </c>
      <c r="F4574" s="240" t="str">
        <f>Purchase_Entry!F168</f>
        <v>Cow Milk</v>
      </c>
      <c r="G4574" s="241">
        <v>0</v>
      </c>
      <c r="H4574" s="241">
        <f>N(Purchase_Entry!P168)</f>
        <v>128.08799999999999</v>
      </c>
      <c r="I4574" s="241">
        <f t="shared" si="71"/>
        <v>-128.08799999999999</v>
      </c>
      <c r="J4574" s="200"/>
      <c r="K4574" s="200" t="str" cm="1">
        <f t="array" ref="K4574">IF($C4574="","",IF(AND($C4574=Party_Statement!$C$5,$B4574&gt;=Party_Statement!$C$6,$B4574&lt;=Party_Statement!$E$6),SUMPRODUCT(($C$3:$C4574=Party_Statement!$C$5)*($B$3:$B4574&gt;=Party_Statement!$C$6)*($B$3:$B4574&lt;=Party_Statement!$E$6)),""))</f>
        <v/>
      </c>
    </row>
    <row r="4575" spans="1:11" x14ac:dyDescent="0.2">
      <c r="A4575" s="237">
        <f>Purchase_Entry!A169</f>
        <v>66992</v>
      </c>
      <c r="B4575" s="238">
        <f>Purchase_Entry!B169</f>
        <v>46281</v>
      </c>
      <c r="C4575" s="239" t="str">
        <f>Purchase_Entry!D169</f>
        <v>MINA LAMICHHANE 322</v>
      </c>
      <c r="D4575" s="240" t="s">
        <v>1390</v>
      </c>
      <c r="E4575" s="240" t="str">
        <f>Purchase_Entry!C169</f>
        <v>BILL-5204</v>
      </c>
      <c r="F4575" s="240" t="str">
        <f>Purchase_Entry!F169</f>
        <v>Cow Milk</v>
      </c>
      <c r="G4575" s="241">
        <v>0</v>
      </c>
      <c r="H4575" s="241">
        <f>N(Purchase_Entry!P169)</f>
        <v>294.6875</v>
      </c>
      <c r="I4575" s="241">
        <f t="shared" si="71"/>
        <v>-294.6875</v>
      </c>
      <c r="J4575" s="200"/>
      <c r="K4575" s="200" t="str" cm="1">
        <f t="array" ref="K4575">IF($C4575="","",IF(AND($C4575=Party_Statement!$C$5,$B4575&gt;=Party_Statement!$C$6,$B4575&lt;=Party_Statement!$E$6),SUMPRODUCT(($C$3:$C4575=Party_Statement!$C$5)*($B$3:$B4575&gt;=Party_Statement!$C$6)*($B$3:$B4575&lt;=Party_Statement!$E$6)),""))</f>
        <v/>
      </c>
    </row>
    <row r="4576" spans="1:11" x14ac:dyDescent="0.2">
      <c r="A4576" s="237">
        <f>Purchase_Entry!A170</f>
        <v>66992</v>
      </c>
      <c r="B4576" s="238">
        <f>Purchase_Entry!B170</f>
        <v>46281</v>
      </c>
      <c r="C4576" s="239" t="str">
        <f>Purchase_Entry!D170</f>
        <v>MINA LAMICHHANE 322</v>
      </c>
      <c r="D4576" s="240" t="s">
        <v>1390</v>
      </c>
      <c r="E4576" s="240" t="str">
        <f>Purchase_Entry!C170</f>
        <v>BILL-5204</v>
      </c>
      <c r="F4576" s="240" t="str">
        <f>Purchase_Entry!F170</f>
        <v>Cow Milk</v>
      </c>
      <c r="G4576" s="241">
        <v>0</v>
      </c>
      <c r="H4576" s="241">
        <f>N(Purchase_Entry!P170)</f>
        <v>215.625</v>
      </c>
      <c r="I4576" s="241">
        <f t="shared" si="71"/>
        <v>-215.625</v>
      </c>
      <c r="J4576" s="200"/>
      <c r="K4576" s="200" t="str" cm="1">
        <f t="array" ref="K4576">IF($C4576="","",IF(AND($C4576=Party_Statement!$C$5,$B4576&gt;=Party_Statement!$C$6,$B4576&lt;=Party_Statement!$E$6),SUMPRODUCT(($C$3:$C4576=Party_Statement!$C$5)*($B$3:$B4576&gt;=Party_Statement!$C$6)*($B$3:$B4576&lt;=Party_Statement!$E$6)),""))</f>
        <v/>
      </c>
    </row>
    <row r="4577" spans="1:11" x14ac:dyDescent="0.2">
      <c r="A4577" s="237">
        <f>Purchase_Entry!A171</f>
        <v>66916</v>
      </c>
      <c r="B4577" s="238">
        <f>Purchase_Entry!B171</f>
        <v>46203</v>
      </c>
      <c r="C4577" s="239" t="str">
        <f>Purchase_Entry!D171</f>
        <v>MODERN AGRO  -315</v>
      </c>
      <c r="D4577" s="240" t="s">
        <v>1390</v>
      </c>
      <c r="E4577" s="240" t="str">
        <f>Purchase_Entry!C171</f>
        <v>BILL-5001</v>
      </c>
      <c r="F4577" s="240" t="str">
        <f>Purchase_Entry!F171</f>
        <v>Cow Milk</v>
      </c>
      <c r="G4577" s="241">
        <v>0</v>
      </c>
      <c r="H4577" s="241">
        <f>N(Purchase_Entry!P171)</f>
        <v>3069.1832000000004</v>
      </c>
      <c r="I4577" s="241">
        <f t="shared" si="71"/>
        <v>-3069.1832000000004</v>
      </c>
      <c r="J4577" s="200"/>
      <c r="K4577" s="200" t="str" cm="1">
        <f t="array" ref="K4577">IF($C4577="","",IF(AND($C4577=Party_Statement!$C$5,$B4577&gt;=Party_Statement!$C$6,$B4577&lt;=Party_Statement!$E$6),SUMPRODUCT(($C$3:$C4577=Party_Statement!$C$5)*($B$3:$B4577&gt;=Party_Statement!$C$6)*($B$3:$B4577&lt;=Party_Statement!$E$6)),""))</f>
        <v/>
      </c>
    </row>
    <row r="4578" spans="1:11" x14ac:dyDescent="0.2">
      <c r="A4578" s="237">
        <f>Purchase_Entry!A172</f>
        <v>66916</v>
      </c>
      <c r="B4578" s="238">
        <f>Purchase_Entry!B172</f>
        <v>46203</v>
      </c>
      <c r="C4578" s="239" t="str">
        <f>Purchase_Entry!D172</f>
        <v>MODERN AGRO  -315</v>
      </c>
      <c r="D4578" s="240" t="s">
        <v>1390</v>
      </c>
      <c r="E4578" s="240" t="str">
        <f>Purchase_Entry!C172</f>
        <v>BILL-5002</v>
      </c>
      <c r="F4578" s="240" t="str">
        <f>Purchase_Entry!F172</f>
        <v>Buffalo Milk</v>
      </c>
      <c r="G4578" s="241">
        <v>0</v>
      </c>
      <c r="H4578" s="241">
        <f>N(Purchase_Entry!P172)</f>
        <v>1709.8440000000003</v>
      </c>
      <c r="I4578" s="241">
        <f t="shared" si="71"/>
        <v>-1709.8440000000003</v>
      </c>
      <c r="J4578" s="200"/>
      <c r="K4578" s="200" t="str" cm="1">
        <f t="array" ref="K4578">IF($C4578="","",IF(AND($C4578=Party_Statement!$C$5,$B4578&gt;=Party_Statement!$C$6,$B4578&lt;=Party_Statement!$E$6),SUMPRODUCT(($C$3:$C4578=Party_Statement!$C$5)*($B$3:$B4578&gt;=Party_Statement!$C$6)*($B$3:$B4578&lt;=Party_Statement!$E$6)),""))</f>
        <v/>
      </c>
    </row>
    <row r="4579" spans="1:11" x14ac:dyDescent="0.2">
      <c r="A4579" s="237">
        <f>Purchase_Entry!A173</f>
        <v>66916</v>
      </c>
      <c r="B4579" s="238">
        <f>Purchase_Entry!B173</f>
        <v>46203</v>
      </c>
      <c r="C4579" s="239" t="str">
        <f>Purchase_Entry!D173</f>
        <v>MODERN AGRO  -315</v>
      </c>
      <c r="D4579" s="240" t="s">
        <v>1390</v>
      </c>
      <c r="E4579" s="240" t="str">
        <f>Purchase_Entry!C173</f>
        <v>BILL-5001</v>
      </c>
      <c r="F4579" s="240" t="str">
        <f>Purchase_Entry!F173</f>
        <v>Cow Milk</v>
      </c>
      <c r="G4579" s="241">
        <v>0</v>
      </c>
      <c r="H4579" s="241">
        <f>N(Purchase_Entry!P173)</f>
        <v>2056.7347999999997</v>
      </c>
      <c r="I4579" s="241">
        <f t="shared" si="71"/>
        <v>-2056.7347999999997</v>
      </c>
      <c r="J4579" s="200"/>
      <c r="K4579" s="200" t="str" cm="1">
        <f t="array" ref="K4579">IF($C4579="","",IF(AND($C4579=Party_Statement!$C$5,$B4579&gt;=Party_Statement!$C$6,$B4579&lt;=Party_Statement!$E$6),SUMPRODUCT(($C$3:$C4579=Party_Statement!$C$5)*($B$3:$B4579&gt;=Party_Statement!$C$6)*($B$3:$B4579&lt;=Party_Statement!$E$6)),""))</f>
        <v/>
      </c>
    </row>
    <row r="4580" spans="1:11" x14ac:dyDescent="0.2">
      <c r="A4580" s="237">
        <f>Purchase_Entry!A174</f>
        <v>66916</v>
      </c>
      <c r="B4580" s="238">
        <f>Purchase_Entry!B174</f>
        <v>46203</v>
      </c>
      <c r="C4580" s="239" t="str">
        <f>Purchase_Entry!D174</f>
        <v>MODERN AGRO  -315</v>
      </c>
      <c r="D4580" s="240" t="s">
        <v>1390</v>
      </c>
      <c r="E4580" s="240" t="str">
        <f>Purchase_Entry!C174</f>
        <v>BILL-5002</v>
      </c>
      <c r="F4580" s="240" t="str">
        <f>Purchase_Entry!F174</f>
        <v>Buffalo Milk</v>
      </c>
      <c r="G4580" s="241">
        <v>0</v>
      </c>
      <c r="H4580" s="241">
        <f>N(Purchase_Entry!P174)</f>
        <v>1309.3400000000001</v>
      </c>
      <c r="I4580" s="241">
        <f t="shared" si="71"/>
        <v>-1309.3400000000001</v>
      </c>
      <c r="J4580" s="200"/>
      <c r="K4580" s="200" t="str" cm="1">
        <f t="array" ref="K4580">IF($C4580="","",IF(AND($C4580=Party_Statement!$C$5,$B4580&gt;=Party_Statement!$C$6,$B4580&lt;=Party_Statement!$E$6),SUMPRODUCT(($C$3:$C4580=Party_Statement!$C$5)*($B$3:$B4580&gt;=Party_Statement!$C$6)*($B$3:$B4580&lt;=Party_Statement!$E$6)),""))</f>
        <v/>
      </c>
    </row>
    <row r="4581" spans="1:11" x14ac:dyDescent="0.2">
      <c r="A4581" s="237">
        <f>Purchase_Entry!A175</f>
        <v>66917</v>
      </c>
      <c r="B4581" s="238">
        <f>Purchase_Entry!B175</f>
        <v>46204</v>
      </c>
      <c r="C4581" s="239" t="str">
        <f>Purchase_Entry!D175</f>
        <v>MODERN AGRO  -315</v>
      </c>
      <c r="D4581" s="240" t="s">
        <v>1390</v>
      </c>
      <c r="E4581" s="240" t="str">
        <f>Purchase_Entry!C175</f>
        <v>BILL-5008</v>
      </c>
      <c r="F4581" s="240" t="str">
        <f>Purchase_Entry!F175</f>
        <v>Cow Milk</v>
      </c>
      <c r="G4581" s="241">
        <v>0</v>
      </c>
      <c r="H4581" s="241">
        <f>N(Purchase_Entry!P175)</f>
        <v>3262.9445000000001</v>
      </c>
      <c r="I4581" s="241">
        <f t="shared" si="71"/>
        <v>-3262.9445000000001</v>
      </c>
      <c r="J4581" s="200"/>
      <c r="K4581" s="200" t="str" cm="1">
        <f t="array" ref="K4581">IF($C4581="","",IF(AND($C4581=Party_Statement!$C$5,$B4581&gt;=Party_Statement!$C$6,$B4581&lt;=Party_Statement!$E$6),SUMPRODUCT(($C$3:$C4581=Party_Statement!$C$5)*($B$3:$B4581&gt;=Party_Statement!$C$6)*($B$3:$B4581&lt;=Party_Statement!$E$6)),""))</f>
        <v/>
      </c>
    </row>
    <row r="4582" spans="1:11" x14ac:dyDescent="0.2">
      <c r="A4582" s="237">
        <f>Purchase_Entry!A176</f>
        <v>66917</v>
      </c>
      <c r="B4582" s="238">
        <f>Purchase_Entry!B176</f>
        <v>46204</v>
      </c>
      <c r="C4582" s="239" t="str">
        <f>Purchase_Entry!D176</f>
        <v>MODERN AGRO  -315</v>
      </c>
      <c r="D4582" s="240" t="s">
        <v>1390</v>
      </c>
      <c r="E4582" s="240" t="str">
        <f>Purchase_Entry!C176</f>
        <v>BILL-5009</v>
      </c>
      <c r="F4582" s="240" t="str">
        <f>Purchase_Entry!F176</f>
        <v>Buffalo Milk</v>
      </c>
      <c r="G4582" s="241">
        <v>0</v>
      </c>
      <c r="H4582" s="241">
        <f>N(Purchase_Entry!P176)</f>
        <v>1775.0480000000005</v>
      </c>
      <c r="I4582" s="241">
        <f t="shared" si="71"/>
        <v>-1775.0480000000005</v>
      </c>
      <c r="J4582" s="200"/>
      <c r="K4582" s="200" t="str" cm="1">
        <f t="array" ref="K4582">IF($C4582="","",IF(AND($C4582=Party_Statement!$C$5,$B4582&gt;=Party_Statement!$C$6,$B4582&lt;=Party_Statement!$E$6),SUMPRODUCT(($C$3:$C4582=Party_Statement!$C$5)*($B$3:$B4582&gt;=Party_Statement!$C$6)*($B$3:$B4582&lt;=Party_Statement!$E$6)),""))</f>
        <v/>
      </c>
    </row>
    <row r="4583" spans="1:11" x14ac:dyDescent="0.2">
      <c r="A4583" s="237">
        <f>Purchase_Entry!A177</f>
        <v>66917</v>
      </c>
      <c r="B4583" s="238">
        <f>Purchase_Entry!B177</f>
        <v>46204</v>
      </c>
      <c r="C4583" s="239" t="str">
        <f>Purchase_Entry!D177</f>
        <v>MODERN AGRO  -315</v>
      </c>
      <c r="D4583" s="240" t="s">
        <v>1390</v>
      </c>
      <c r="E4583" s="240" t="str">
        <f>Purchase_Entry!C177</f>
        <v>BILL-5008</v>
      </c>
      <c r="F4583" s="240" t="str">
        <f>Purchase_Entry!F177</f>
        <v>Cow Milk</v>
      </c>
      <c r="G4583" s="241">
        <v>0</v>
      </c>
      <c r="H4583" s="241">
        <f>N(Purchase_Entry!P177)</f>
        <v>2480.8635000000004</v>
      </c>
      <c r="I4583" s="241">
        <f t="shared" si="71"/>
        <v>-2480.8635000000004</v>
      </c>
      <c r="J4583" s="200"/>
      <c r="K4583" s="200" t="str" cm="1">
        <f t="array" ref="K4583">IF($C4583="","",IF(AND($C4583=Party_Statement!$C$5,$B4583&gt;=Party_Statement!$C$6,$B4583&lt;=Party_Statement!$E$6),SUMPRODUCT(($C$3:$C4583=Party_Statement!$C$5)*($B$3:$B4583&gt;=Party_Statement!$C$6)*($B$3:$B4583&lt;=Party_Statement!$E$6)),""))</f>
        <v/>
      </c>
    </row>
    <row r="4584" spans="1:11" x14ac:dyDescent="0.2">
      <c r="A4584" s="237">
        <f>Purchase_Entry!A178</f>
        <v>66917</v>
      </c>
      <c r="B4584" s="238">
        <f>Purchase_Entry!B178</f>
        <v>46204</v>
      </c>
      <c r="C4584" s="239" t="str">
        <f>Purchase_Entry!D178</f>
        <v>MODERN AGRO  -315</v>
      </c>
      <c r="D4584" s="240" t="s">
        <v>1390</v>
      </c>
      <c r="E4584" s="240" t="str">
        <f>Purchase_Entry!C178</f>
        <v>BILL-5009</v>
      </c>
      <c r="F4584" s="240" t="str">
        <f>Purchase_Entry!F178</f>
        <v>Buffalo Milk</v>
      </c>
      <c r="G4584" s="241">
        <v>0</v>
      </c>
      <c r="H4584" s="241">
        <f>N(Purchase_Entry!P178)</f>
        <v>1049.5936000000002</v>
      </c>
      <c r="I4584" s="241">
        <f t="shared" si="71"/>
        <v>-1049.5936000000002</v>
      </c>
      <c r="J4584" s="200"/>
      <c r="K4584" s="200" t="str" cm="1">
        <f t="array" ref="K4584">IF($C4584="","",IF(AND($C4584=Party_Statement!$C$5,$B4584&gt;=Party_Statement!$C$6,$B4584&lt;=Party_Statement!$E$6),SUMPRODUCT(($C$3:$C4584=Party_Statement!$C$5)*($B$3:$B4584&gt;=Party_Statement!$C$6)*($B$3:$B4584&lt;=Party_Statement!$E$6)),""))</f>
        <v/>
      </c>
    </row>
    <row r="4585" spans="1:11" x14ac:dyDescent="0.2">
      <c r="A4585" s="237">
        <f>Purchase_Entry!A179</f>
        <v>66918</v>
      </c>
      <c r="B4585" s="238">
        <f>Purchase_Entry!B179</f>
        <v>46205</v>
      </c>
      <c r="C4585" s="239" t="str">
        <f>Purchase_Entry!D179</f>
        <v>MODERN AGRO  -315</v>
      </c>
      <c r="D4585" s="240" t="s">
        <v>1390</v>
      </c>
      <c r="E4585" s="240" t="str">
        <f>Purchase_Entry!C179</f>
        <v>BILL-5015</v>
      </c>
      <c r="F4585" s="240" t="str">
        <f>Purchase_Entry!F179</f>
        <v>Cow Milk</v>
      </c>
      <c r="G4585" s="241">
        <v>0</v>
      </c>
      <c r="H4585" s="241">
        <f>N(Purchase_Entry!P179)</f>
        <v>3245.5680000000002</v>
      </c>
      <c r="I4585" s="241">
        <f t="shared" si="71"/>
        <v>-3245.5680000000002</v>
      </c>
      <c r="J4585" s="200"/>
      <c r="K4585" s="200" t="str" cm="1">
        <f t="array" ref="K4585">IF($C4585="","",IF(AND($C4585=Party_Statement!$C$5,$B4585&gt;=Party_Statement!$C$6,$B4585&lt;=Party_Statement!$E$6),SUMPRODUCT(($C$3:$C4585=Party_Statement!$C$5)*($B$3:$B4585&gt;=Party_Statement!$C$6)*($B$3:$B4585&lt;=Party_Statement!$E$6)),""))</f>
        <v/>
      </c>
    </row>
    <row r="4586" spans="1:11" x14ac:dyDescent="0.2">
      <c r="A4586" s="237">
        <f>Purchase_Entry!A180</f>
        <v>66918</v>
      </c>
      <c r="B4586" s="238">
        <f>Purchase_Entry!B180</f>
        <v>46205</v>
      </c>
      <c r="C4586" s="239" t="str">
        <f>Purchase_Entry!D180</f>
        <v>MODERN AGRO  -315</v>
      </c>
      <c r="D4586" s="240" t="s">
        <v>1390</v>
      </c>
      <c r="E4586" s="240" t="str">
        <f>Purchase_Entry!C180</f>
        <v>BILL-5016</v>
      </c>
      <c r="F4586" s="240" t="str">
        <f>Purchase_Entry!F180</f>
        <v>Buffalo Milk</v>
      </c>
      <c r="G4586" s="241">
        <v>0</v>
      </c>
      <c r="H4586" s="241">
        <f>N(Purchase_Entry!P180)</f>
        <v>1778.038</v>
      </c>
      <c r="I4586" s="241">
        <f t="shared" si="71"/>
        <v>-1778.038</v>
      </c>
      <c r="J4586" s="200"/>
      <c r="K4586" s="200" t="str" cm="1">
        <f t="array" ref="K4586">IF($C4586="","",IF(AND($C4586=Party_Statement!$C$5,$B4586&gt;=Party_Statement!$C$6,$B4586&lt;=Party_Statement!$E$6),SUMPRODUCT(($C$3:$C4586=Party_Statement!$C$5)*($B$3:$B4586&gt;=Party_Statement!$C$6)*($B$3:$B4586&lt;=Party_Statement!$E$6)),""))</f>
        <v/>
      </c>
    </row>
    <row r="4587" spans="1:11" x14ac:dyDescent="0.2">
      <c r="A4587" s="237">
        <f>Purchase_Entry!A181</f>
        <v>66918</v>
      </c>
      <c r="B4587" s="238">
        <f>Purchase_Entry!B181</f>
        <v>46205</v>
      </c>
      <c r="C4587" s="239" t="str">
        <f>Purchase_Entry!D181</f>
        <v>MODERN AGRO  -315</v>
      </c>
      <c r="D4587" s="240" t="s">
        <v>1390</v>
      </c>
      <c r="E4587" s="240" t="str">
        <f>Purchase_Entry!C181</f>
        <v>BILL-5015</v>
      </c>
      <c r="F4587" s="240" t="str">
        <f>Purchase_Entry!F181</f>
        <v>Cow Milk</v>
      </c>
      <c r="G4587" s="241">
        <v>0</v>
      </c>
      <c r="H4587" s="241">
        <f>N(Purchase_Entry!P181)</f>
        <v>2332.752</v>
      </c>
      <c r="I4587" s="241">
        <f t="shared" si="71"/>
        <v>-2332.752</v>
      </c>
      <c r="J4587" s="200"/>
      <c r="K4587" s="200" t="str" cm="1">
        <f t="array" ref="K4587">IF($C4587="","",IF(AND($C4587=Party_Statement!$C$5,$B4587&gt;=Party_Statement!$C$6,$B4587&lt;=Party_Statement!$E$6),SUMPRODUCT(($C$3:$C4587=Party_Statement!$C$5)*($B$3:$B4587&gt;=Party_Statement!$C$6)*($B$3:$B4587&lt;=Party_Statement!$E$6)),""))</f>
        <v/>
      </c>
    </row>
    <row r="4588" spans="1:11" x14ac:dyDescent="0.2">
      <c r="A4588" s="237">
        <f>Purchase_Entry!A182</f>
        <v>66918</v>
      </c>
      <c r="B4588" s="238">
        <f>Purchase_Entry!B182</f>
        <v>46205</v>
      </c>
      <c r="C4588" s="239" t="str">
        <f>Purchase_Entry!D182</f>
        <v>MODERN AGRO  -315</v>
      </c>
      <c r="D4588" s="240" t="s">
        <v>1390</v>
      </c>
      <c r="E4588" s="240" t="str">
        <f>Purchase_Entry!C182</f>
        <v>BILL-5016</v>
      </c>
      <c r="F4588" s="240" t="str">
        <f>Purchase_Entry!F182</f>
        <v>Buffalo Milk</v>
      </c>
      <c r="G4588" s="241">
        <v>0</v>
      </c>
      <c r="H4588" s="241">
        <f>N(Purchase_Entry!P182)</f>
        <v>1205.9736</v>
      </c>
      <c r="I4588" s="241">
        <f t="shared" si="71"/>
        <v>-1205.9736</v>
      </c>
      <c r="J4588" s="200"/>
      <c r="K4588" s="200" t="str" cm="1">
        <f t="array" ref="K4588">IF($C4588="","",IF(AND($C4588=Party_Statement!$C$5,$B4588&gt;=Party_Statement!$C$6,$B4588&lt;=Party_Statement!$E$6),SUMPRODUCT(($C$3:$C4588=Party_Statement!$C$5)*($B$3:$B4588&gt;=Party_Statement!$C$6)*($B$3:$B4588&lt;=Party_Statement!$E$6)),""))</f>
        <v/>
      </c>
    </row>
    <row r="4589" spans="1:11" x14ac:dyDescent="0.2">
      <c r="A4589" s="237">
        <f>Purchase_Entry!A183</f>
        <v>66919</v>
      </c>
      <c r="B4589" s="238">
        <f>Purchase_Entry!B183</f>
        <v>46206</v>
      </c>
      <c r="C4589" s="239" t="str">
        <f>Purchase_Entry!D183</f>
        <v>MODERN AGRO  -315</v>
      </c>
      <c r="D4589" s="240" t="s">
        <v>1390</v>
      </c>
      <c r="E4589" s="240" t="str">
        <f>Purchase_Entry!C183</f>
        <v>BILL-5022</v>
      </c>
      <c r="F4589" s="240" t="str">
        <f>Purchase_Entry!F183</f>
        <v>Cow Milk</v>
      </c>
      <c r="G4589" s="241">
        <v>0</v>
      </c>
      <c r="H4589" s="241">
        <f>N(Purchase_Entry!P183)</f>
        <v>3251.2508000000003</v>
      </c>
      <c r="I4589" s="241">
        <f t="shared" si="71"/>
        <v>-3251.2508000000003</v>
      </c>
      <c r="J4589" s="200"/>
      <c r="K4589" s="200" t="str" cm="1">
        <f t="array" ref="K4589">IF($C4589="","",IF(AND($C4589=Party_Statement!$C$5,$B4589&gt;=Party_Statement!$C$6,$B4589&lt;=Party_Statement!$E$6),SUMPRODUCT(($C$3:$C4589=Party_Statement!$C$5)*($B$3:$B4589&gt;=Party_Statement!$C$6)*($B$3:$B4589&lt;=Party_Statement!$E$6)),""))</f>
        <v/>
      </c>
    </row>
    <row r="4590" spans="1:11" x14ac:dyDescent="0.2">
      <c r="A4590" s="237">
        <f>Purchase_Entry!A184</f>
        <v>66919</v>
      </c>
      <c r="B4590" s="238">
        <f>Purchase_Entry!B184</f>
        <v>46206</v>
      </c>
      <c r="C4590" s="239" t="str">
        <f>Purchase_Entry!D184</f>
        <v>MODERN AGRO  -315</v>
      </c>
      <c r="D4590" s="240" t="s">
        <v>1390</v>
      </c>
      <c r="E4590" s="240" t="str">
        <f>Purchase_Entry!C184</f>
        <v>BILL-5023</v>
      </c>
      <c r="F4590" s="240" t="str">
        <f>Purchase_Entry!F184</f>
        <v>Buffalo Milk</v>
      </c>
      <c r="G4590" s="241">
        <v>0</v>
      </c>
      <c r="H4590" s="241">
        <f>N(Purchase_Entry!P184)</f>
        <v>1778.038</v>
      </c>
      <c r="I4590" s="241">
        <f t="shared" si="71"/>
        <v>-1778.038</v>
      </c>
      <c r="J4590" s="200"/>
      <c r="K4590" s="200" t="str" cm="1">
        <f t="array" ref="K4590">IF($C4590="","",IF(AND($C4590=Party_Statement!$C$5,$B4590&gt;=Party_Statement!$C$6,$B4590&lt;=Party_Statement!$E$6),SUMPRODUCT(($C$3:$C4590=Party_Statement!$C$5)*($B$3:$B4590&gt;=Party_Statement!$C$6)*($B$3:$B4590&lt;=Party_Statement!$E$6)),""))</f>
        <v/>
      </c>
    </row>
    <row r="4591" spans="1:11" x14ac:dyDescent="0.2">
      <c r="A4591" s="237">
        <f>Purchase_Entry!A185</f>
        <v>66919</v>
      </c>
      <c r="B4591" s="238">
        <f>Purchase_Entry!B185</f>
        <v>46206</v>
      </c>
      <c r="C4591" s="239" t="str">
        <f>Purchase_Entry!D185</f>
        <v>MODERN AGRO  -315</v>
      </c>
      <c r="D4591" s="240" t="s">
        <v>1390</v>
      </c>
      <c r="E4591" s="240" t="str">
        <f>Purchase_Entry!C185</f>
        <v>BILL-5022</v>
      </c>
      <c r="F4591" s="240" t="str">
        <f>Purchase_Entry!F185</f>
        <v>Cow Milk</v>
      </c>
      <c r="G4591" s="241">
        <v>0</v>
      </c>
      <c r="H4591" s="241">
        <f>N(Purchase_Entry!P185)</f>
        <v>2329.6363999999999</v>
      </c>
      <c r="I4591" s="241">
        <f t="shared" si="71"/>
        <v>-2329.6363999999999</v>
      </c>
      <c r="J4591" s="200"/>
      <c r="K4591" s="200" t="str" cm="1">
        <f t="array" ref="K4591">IF($C4591="","",IF(AND($C4591=Party_Statement!$C$5,$B4591&gt;=Party_Statement!$C$6,$B4591&lt;=Party_Statement!$E$6),SUMPRODUCT(($C$3:$C4591=Party_Statement!$C$5)*($B$3:$B4591&gt;=Party_Statement!$C$6)*($B$3:$B4591&lt;=Party_Statement!$E$6)),""))</f>
        <v/>
      </c>
    </row>
    <row r="4592" spans="1:11" x14ac:dyDescent="0.2">
      <c r="A4592" s="237">
        <f>Purchase_Entry!A186</f>
        <v>66919</v>
      </c>
      <c r="B4592" s="238">
        <f>Purchase_Entry!B186</f>
        <v>46206</v>
      </c>
      <c r="C4592" s="239" t="str">
        <f>Purchase_Entry!D186</f>
        <v>MODERN AGRO  -315</v>
      </c>
      <c r="D4592" s="240" t="s">
        <v>1390</v>
      </c>
      <c r="E4592" s="240" t="str">
        <f>Purchase_Entry!C186</f>
        <v>BILL-5023</v>
      </c>
      <c r="F4592" s="240" t="str">
        <f>Purchase_Entry!F186</f>
        <v>Buffalo Milk</v>
      </c>
      <c r="G4592" s="241">
        <v>0</v>
      </c>
      <c r="H4592" s="241">
        <f>N(Purchase_Entry!P186)</f>
        <v>1213.7041999999999</v>
      </c>
      <c r="I4592" s="241">
        <f t="shared" si="71"/>
        <v>-1213.7041999999999</v>
      </c>
      <c r="J4592" s="200"/>
      <c r="K4592" s="200" t="str" cm="1">
        <f t="array" ref="K4592">IF($C4592="","",IF(AND($C4592=Party_Statement!$C$5,$B4592&gt;=Party_Statement!$C$6,$B4592&lt;=Party_Statement!$E$6),SUMPRODUCT(($C$3:$C4592=Party_Statement!$C$5)*($B$3:$B4592&gt;=Party_Statement!$C$6)*($B$3:$B4592&lt;=Party_Statement!$E$6)),""))</f>
        <v/>
      </c>
    </row>
    <row r="4593" spans="1:11" x14ac:dyDescent="0.2">
      <c r="A4593" s="237">
        <f>Purchase_Entry!A187</f>
        <v>66920</v>
      </c>
      <c r="B4593" s="238">
        <f>Purchase_Entry!B187</f>
        <v>46207</v>
      </c>
      <c r="C4593" s="239" t="str">
        <f>Purchase_Entry!D187</f>
        <v>MODERN AGRO  -315</v>
      </c>
      <c r="D4593" s="240" t="s">
        <v>1390</v>
      </c>
      <c r="E4593" s="240" t="str">
        <f>Purchase_Entry!C187</f>
        <v>BILL-5029</v>
      </c>
      <c r="F4593" s="240" t="str">
        <f>Purchase_Entry!F187</f>
        <v>Cow Milk</v>
      </c>
      <c r="G4593" s="241">
        <v>0</v>
      </c>
      <c r="H4593" s="241">
        <f>N(Purchase_Entry!P187)</f>
        <v>3125.8533000000002</v>
      </c>
      <c r="I4593" s="241">
        <f t="shared" si="71"/>
        <v>-3125.8533000000002</v>
      </c>
      <c r="J4593" s="200"/>
      <c r="K4593" s="200" t="str" cm="1">
        <f t="array" ref="K4593">IF($C4593="","",IF(AND($C4593=Party_Statement!$C$5,$B4593&gt;=Party_Statement!$C$6,$B4593&lt;=Party_Statement!$E$6),SUMPRODUCT(($C$3:$C4593=Party_Statement!$C$5)*($B$3:$B4593&gt;=Party_Statement!$C$6)*($B$3:$B4593&lt;=Party_Statement!$E$6)),""))</f>
        <v/>
      </c>
    </row>
    <row r="4594" spans="1:11" x14ac:dyDescent="0.2">
      <c r="A4594" s="237">
        <f>Purchase_Entry!A188</f>
        <v>66920</v>
      </c>
      <c r="B4594" s="238">
        <f>Purchase_Entry!B188</f>
        <v>46207</v>
      </c>
      <c r="C4594" s="239" t="str">
        <f>Purchase_Entry!D188</f>
        <v>MODERN AGRO  -315</v>
      </c>
      <c r="D4594" s="240" t="s">
        <v>1390</v>
      </c>
      <c r="E4594" s="240" t="str">
        <f>Purchase_Entry!C188</f>
        <v>BILL-5030</v>
      </c>
      <c r="F4594" s="240" t="str">
        <f>Purchase_Entry!F188</f>
        <v>Buffalo Milk</v>
      </c>
      <c r="G4594" s="241">
        <v>0</v>
      </c>
      <c r="H4594" s="241">
        <f>N(Purchase_Entry!P188)</f>
        <v>1827.7964000000004</v>
      </c>
      <c r="I4594" s="241">
        <f t="shared" si="71"/>
        <v>-1827.7964000000004</v>
      </c>
      <c r="J4594" s="200"/>
      <c r="K4594" s="200" t="str" cm="1">
        <f t="array" ref="K4594">IF($C4594="","",IF(AND($C4594=Party_Statement!$C$5,$B4594&gt;=Party_Statement!$C$6,$B4594&lt;=Party_Statement!$E$6),SUMPRODUCT(($C$3:$C4594=Party_Statement!$C$5)*($B$3:$B4594&gt;=Party_Statement!$C$6)*($B$3:$B4594&lt;=Party_Statement!$E$6)),""))</f>
        <v/>
      </c>
    </row>
    <row r="4595" spans="1:11" x14ac:dyDescent="0.2">
      <c r="A4595" s="237">
        <f>Purchase_Entry!A189</f>
        <v>66920</v>
      </c>
      <c r="B4595" s="238">
        <f>Purchase_Entry!B189</f>
        <v>46207</v>
      </c>
      <c r="C4595" s="239" t="str">
        <f>Purchase_Entry!D189</f>
        <v>MODERN AGRO  -315</v>
      </c>
      <c r="D4595" s="240" t="s">
        <v>1390</v>
      </c>
      <c r="E4595" s="240" t="str">
        <f>Purchase_Entry!C189</f>
        <v>BILL-5029</v>
      </c>
      <c r="F4595" s="240" t="str">
        <f>Purchase_Entry!F189</f>
        <v>Cow Milk</v>
      </c>
      <c r="G4595" s="241">
        <v>0</v>
      </c>
      <c r="H4595" s="241">
        <f>N(Purchase_Entry!P189)</f>
        <v>2056.3148999999999</v>
      </c>
      <c r="I4595" s="241">
        <f t="shared" si="71"/>
        <v>-2056.3148999999999</v>
      </c>
      <c r="J4595" s="200"/>
      <c r="K4595" s="200" t="str" cm="1">
        <f t="array" ref="K4595">IF($C4595="","",IF(AND($C4595=Party_Statement!$C$5,$B4595&gt;=Party_Statement!$C$6,$B4595&lt;=Party_Statement!$E$6),SUMPRODUCT(($C$3:$C4595=Party_Statement!$C$5)*($B$3:$B4595&gt;=Party_Statement!$C$6)*($B$3:$B4595&lt;=Party_Statement!$E$6)),""))</f>
        <v/>
      </c>
    </row>
    <row r="4596" spans="1:11" x14ac:dyDescent="0.2">
      <c r="A4596" s="237">
        <f>Purchase_Entry!A190</f>
        <v>66920</v>
      </c>
      <c r="B4596" s="238">
        <f>Purchase_Entry!B190</f>
        <v>46207</v>
      </c>
      <c r="C4596" s="239" t="str">
        <f>Purchase_Entry!D190</f>
        <v>MODERN AGRO  -315</v>
      </c>
      <c r="D4596" s="240" t="s">
        <v>1390</v>
      </c>
      <c r="E4596" s="240" t="str">
        <f>Purchase_Entry!C190</f>
        <v>BILL-5030</v>
      </c>
      <c r="F4596" s="240" t="str">
        <f>Purchase_Entry!F190</f>
        <v>Buffalo Milk</v>
      </c>
      <c r="G4596" s="241">
        <v>0</v>
      </c>
      <c r="H4596" s="241">
        <f>N(Purchase_Entry!P190)</f>
        <v>1301.1432000000002</v>
      </c>
      <c r="I4596" s="241">
        <f t="shared" si="71"/>
        <v>-1301.1432000000002</v>
      </c>
      <c r="J4596" s="200"/>
      <c r="K4596" s="200" t="str" cm="1">
        <f t="array" ref="K4596">IF($C4596="","",IF(AND($C4596=Party_Statement!$C$5,$B4596&gt;=Party_Statement!$C$6,$B4596&lt;=Party_Statement!$E$6),SUMPRODUCT(($C$3:$C4596=Party_Statement!$C$5)*($B$3:$B4596&gt;=Party_Statement!$C$6)*($B$3:$B4596&lt;=Party_Statement!$E$6)),""))</f>
        <v/>
      </c>
    </row>
    <row r="4597" spans="1:11" x14ac:dyDescent="0.2">
      <c r="A4597" s="237">
        <f>Purchase_Entry!A191</f>
        <v>66921</v>
      </c>
      <c r="B4597" s="238">
        <f>Purchase_Entry!B191</f>
        <v>46208</v>
      </c>
      <c r="C4597" s="239" t="str">
        <f>Purchase_Entry!D191</f>
        <v>MODERN AGRO  -315</v>
      </c>
      <c r="D4597" s="240" t="s">
        <v>1390</v>
      </c>
      <c r="E4597" s="240" t="str">
        <f>Purchase_Entry!C191</f>
        <v>BILL-5036</v>
      </c>
      <c r="F4597" s="240" t="str">
        <f>Purchase_Entry!F191</f>
        <v>Cow Milk</v>
      </c>
      <c r="G4597" s="241">
        <v>0</v>
      </c>
      <c r="H4597" s="241">
        <f>N(Purchase_Entry!P191)</f>
        <v>3241.1084000000001</v>
      </c>
      <c r="I4597" s="241">
        <f t="shared" si="71"/>
        <v>-3241.1084000000001</v>
      </c>
      <c r="J4597" s="200"/>
      <c r="K4597" s="200" t="str" cm="1">
        <f t="array" ref="K4597">IF($C4597="","",IF(AND($C4597=Party_Statement!$C$5,$B4597&gt;=Party_Statement!$C$6,$B4597&lt;=Party_Statement!$E$6),SUMPRODUCT(($C$3:$C4597=Party_Statement!$C$5)*($B$3:$B4597&gt;=Party_Statement!$C$6)*($B$3:$B4597&lt;=Party_Statement!$E$6)),""))</f>
        <v/>
      </c>
    </row>
    <row r="4598" spans="1:11" x14ac:dyDescent="0.2">
      <c r="A4598" s="237">
        <f>Purchase_Entry!A192</f>
        <v>66921</v>
      </c>
      <c r="B4598" s="238">
        <f>Purchase_Entry!B192</f>
        <v>46208</v>
      </c>
      <c r="C4598" s="239" t="str">
        <f>Purchase_Entry!D192</f>
        <v>MODERN AGRO  -315</v>
      </c>
      <c r="D4598" s="240" t="s">
        <v>1390</v>
      </c>
      <c r="E4598" s="240" t="str">
        <f>Purchase_Entry!C192</f>
        <v>BILL-5037</v>
      </c>
      <c r="F4598" s="240" t="str">
        <f>Purchase_Entry!F192</f>
        <v>Buffalo Milk</v>
      </c>
      <c r="G4598" s="241">
        <v>0</v>
      </c>
      <c r="H4598" s="241">
        <f>N(Purchase_Entry!P192)</f>
        <v>1809.9700000000003</v>
      </c>
      <c r="I4598" s="241">
        <f t="shared" si="71"/>
        <v>-1809.9700000000003</v>
      </c>
      <c r="J4598" s="200"/>
      <c r="K4598" s="200" t="str" cm="1">
        <f t="array" ref="K4598">IF($C4598="","",IF(AND($C4598=Party_Statement!$C$5,$B4598&gt;=Party_Statement!$C$6,$B4598&lt;=Party_Statement!$E$6),SUMPRODUCT(($C$3:$C4598=Party_Statement!$C$5)*($B$3:$B4598&gt;=Party_Statement!$C$6)*($B$3:$B4598&lt;=Party_Statement!$E$6)),""))</f>
        <v/>
      </c>
    </row>
    <row r="4599" spans="1:11" x14ac:dyDescent="0.2">
      <c r="A4599" s="237">
        <f>Purchase_Entry!A193</f>
        <v>66921</v>
      </c>
      <c r="B4599" s="238">
        <f>Purchase_Entry!B193</f>
        <v>46208</v>
      </c>
      <c r="C4599" s="239" t="str">
        <f>Purchase_Entry!D193</f>
        <v>MODERN AGRO  -315</v>
      </c>
      <c r="D4599" s="240" t="s">
        <v>1390</v>
      </c>
      <c r="E4599" s="240" t="str">
        <f>Purchase_Entry!C193</f>
        <v>BILL-5036</v>
      </c>
      <c r="F4599" s="240" t="str">
        <f>Purchase_Entry!F193</f>
        <v>Cow Milk</v>
      </c>
      <c r="G4599" s="241">
        <v>0</v>
      </c>
      <c r="H4599" s="241">
        <f>N(Purchase_Entry!P193)</f>
        <v>2381.4823999999999</v>
      </c>
      <c r="I4599" s="241">
        <f t="shared" si="71"/>
        <v>-2381.4823999999999</v>
      </c>
      <c r="J4599" s="200"/>
      <c r="K4599" s="200" t="str" cm="1">
        <f t="array" ref="K4599">IF($C4599="","",IF(AND($C4599=Party_Statement!$C$5,$B4599&gt;=Party_Statement!$C$6,$B4599&lt;=Party_Statement!$E$6),SUMPRODUCT(($C$3:$C4599=Party_Statement!$C$5)*($B$3:$B4599&gt;=Party_Statement!$C$6)*($B$3:$B4599&lt;=Party_Statement!$E$6)),""))</f>
        <v/>
      </c>
    </row>
    <row r="4600" spans="1:11" x14ac:dyDescent="0.2">
      <c r="A4600" s="237">
        <f>Purchase_Entry!A194</f>
        <v>66921</v>
      </c>
      <c r="B4600" s="238">
        <f>Purchase_Entry!B194</f>
        <v>46208</v>
      </c>
      <c r="C4600" s="239" t="str">
        <f>Purchase_Entry!D194</f>
        <v>MODERN AGRO  -315</v>
      </c>
      <c r="D4600" s="240" t="s">
        <v>1390</v>
      </c>
      <c r="E4600" s="240" t="str">
        <f>Purchase_Entry!C194</f>
        <v>BILL-5037</v>
      </c>
      <c r="F4600" s="240" t="str">
        <f>Purchase_Entry!F194</f>
        <v>Buffalo Milk</v>
      </c>
      <c r="G4600" s="241">
        <v>0</v>
      </c>
      <c r="H4600" s="241">
        <f>N(Purchase_Entry!P194)</f>
        <v>1347.8500000000001</v>
      </c>
      <c r="I4600" s="241">
        <f t="shared" si="71"/>
        <v>-1347.8500000000001</v>
      </c>
      <c r="J4600" s="200"/>
      <c r="K4600" s="200" t="str" cm="1">
        <f t="array" ref="K4600">IF($C4600="","",IF(AND($C4600=Party_Statement!$C$5,$B4600&gt;=Party_Statement!$C$6,$B4600&lt;=Party_Statement!$E$6),SUMPRODUCT(($C$3:$C4600=Party_Statement!$C$5)*($B$3:$B4600&gt;=Party_Statement!$C$6)*($B$3:$B4600&lt;=Party_Statement!$E$6)),""))</f>
        <v/>
      </c>
    </row>
    <row r="4601" spans="1:11" x14ac:dyDescent="0.2">
      <c r="A4601" s="237">
        <f>Purchase_Entry!A195</f>
        <v>66922</v>
      </c>
      <c r="B4601" s="238">
        <f>Purchase_Entry!B195</f>
        <v>46209</v>
      </c>
      <c r="C4601" s="239" t="str">
        <f>Purchase_Entry!D195</f>
        <v>MODERN AGRO  -315</v>
      </c>
      <c r="D4601" s="240" t="s">
        <v>1390</v>
      </c>
      <c r="E4601" s="240" t="str">
        <f>Purchase_Entry!C195</f>
        <v>BILL-5043</v>
      </c>
      <c r="F4601" s="240" t="str">
        <f>Purchase_Entry!F195</f>
        <v>Cow Milk</v>
      </c>
      <c r="G4601" s="241">
        <v>0</v>
      </c>
      <c r="H4601" s="241">
        <f>N(Purchase_Entry!P195)</f>
        <v>2966.652</v>
      </c>
      <c r="I4601" s="241">
        <f t="shared" si="71"/>
        <v>-2966.652</v>
      </c>
      <c r="J4601" s="200"/>
      <c r="K4601" s="200" t="str" cm="1">
        <f t="array" ref="K4601">IF($C4601="","",IF(AND($C4601=Party_Statement!$C$5,$B4601&gt;=Party_Statement!$C$6,$B4601&lt;=Party_Statement!$E$6),SUMPRODUCT(($C$3:$C4601=Party_Statement!$C$5)*($B$3:$B4601&gt;=Party_Statement!$C$6)*($B$3:$B4601&lt;=Party_Statement!$E$6)),""))</f>
        <v/>
      </c>
    </row>
    <row r="4602" spans="1:11" x14ac:dyDescent="0.2">
      <c r="A4602" s="237">
        <f>Purchase_Entry!A196</f>
        <v>66922</v>
      </c>
      <c r="B4602" s="238">
        <f>Purchase_Entry!B196</f>
        <v>46209</v>
      </c>
      <c r="C4602" s="239" t="str">
        <f>Purchase_Entry!D196</f>
        <v>MODERN AGRO  -315</v>
      </c>
      <c r="D4602" s="240" t="s">
        <v>1390</v>
      </c>
      <c r="E4602" s="240" t="str">
        <f>Purchase_Entry!C196</f>
        <v>BILL-5044</v>
      </c>
      <c r="F4602" s="240" t="str">
        <f>Purchase_Entry!F196</f>
        <v>Buffalo Milk</v>
      </c>
      <c r="G4602" s="241">
        <v>0</v>
      </c>
      <c r="H4602" s="241">
        <f>N(Purchase_Entry!P196)</f>
        <v>1783.3662000000002</v>
      </c>
      <c r="I4602" s="241">
        <f t="shared" ref="I4602:I4665" si="72">IF($C4602="","",IF($C4602=$C782,$I782+$G4602-$H4602,$G4602-$H4602))</f>
        <v>-1783.3662000000002</v>
      </c>
      <c r="J4602" s="200"/>
      <c r="K4602" s="200" t="str" cm="1">
        <f t="array" ref="K4602">IF($C4602="","",IF(AND($C4602=Party_Statement!$C$5,$B4602&gt;=Party_Statement!$C$6,$B4602&lt;=Party_Statement!$E$6),SUMPRODUCT(($C$3:$C4602=Party_Statement!$C$5)*($B$3:$B4602&gt;=Party_Statement!$C$6)*($B$3:$B4602&lt;=Party_Statement!$E$6)),""))</f>
        <v/>
      </c>
    </row>
    <row r="4603" spans="1:11" x14ac:dyDescent="0.2">
      <c r="A4603" s="237">
        <f>Purchase_Entry!A197</f>
        <v>66922</v>
      </c>
      <c r="B4603" s="238">
        <f>Purchase_Entry!B197</f>
        <v>46209</v>
      </c>
      <c r="C4603" s="239" t="str">
        <f>Purchase_Entry!D197</f>
        <v>MODERN AGRO  -315</v>
      </c>
      <c r="D4603" s="240" t="s">
        <v>1390</v>
      </c>
      <c r="E4603" s="240" t="str">
        <f>Purchase_Entry!C197</f>
        <v>BILL-5043</v>
      </c>
      <c r="F4603" s="240" t="str">
        <f>Purchase_Entry!F197</f>
        <v>Cow Milk</v>
      </c>
      <c r="G4603" s="241">
        <v>0</v>
      </c>
      <c r="H4603" s="241">
        <f>N(Purchase_Entry!P197)</f>
        <v>2098.2090000000003</v>
      </c>
      <c r="I4603" s="241">
        <f t="shared" si="72"/>
        <v>-2098.2090000000003</v>
      </c>
      <c r="J4603" s="200"/>
      <c r="K4603" s="200" t="str" cm="1">
        <f t="array" ref="K4603">IF($C4603="","",IF(AND($C4603=Party_Statement!$C$5,$B4603&gt;=Party_Statement!$C$6,$B4603&lt;=Party_Statement!$E$6),SUMPRODUCT(($C$3:$C4603=Party_Statement!$C$5)*($B$3:$B4603&gt;=Party_Statement!$C$6)*($B$3:$B4603&lt;=Party_Statement!$E$6)),""))</f>
        <v/>
      </c>
    </row>
    <row r="4604" spans="1:11" x14ac:dyDescent="0.2">
      <c r="A4604" s="237">
        <f>Purchase_Entry!A198</f>
        <v>66922</v>
      </c>
      <c r="B4604" s="238">
        <f>Purchase_Entry!B198</f>
        <v>46209</v>
      </c>
      <c r="C4604" s="239" t="str">
        <f>Purchase_Entry!D198</f>
        <v>MODERN AGRO  -315</v>
      </c>
      <c r="D4604" s="240" t="s">
        <v>1390</v>
      </c>
      <c r="E4604" s="240" t="str">
        <f>Purchase_Entry!C198</f>
        <v>BILL-5044</v>
      </c>
      <c r="F4604" s="240" t="str">
        <f>Purchase_Entry!F198</f>
        <v>Buffalo Milk</v>
      </c>
      <c r="G4604" s="241">
        <v>0</v>
      </c>
      <c r="H4604" s="241">
        <f>N(Purchase_Entry!P198)</f>
        <v>1204.3511999999998</v>
      </c>
      <c r="I4604" s="241">
        <f t="shared" si="72"/>
        <v>-1204.3511999999998</v>
      </c>
      <c r="J4604" s="200"/>
      <c r="K4604" s="200" t="str" cm="1">
        <f t="array" ref="K4604">IF($C4604="","",IF(AND($C4604=Party_Statement!$C$5,$B4604&gt;=Party_Statement!$C$6,$B4604&lt;=Party_Statement!$E$6),SUMPRODUCT(($C$3:$C4604=Party_Statement!$C$5)*($B$3:$B4604&gt;=Party_Statement!$C$6)*($B$3:$B4604&lt;=Party_Statement!$E$6)),""))</f>
        <v/>
      </c>
    </row>
    <row r="4605" spans="1:11" x14ac:dyDescent="0.2">
      <c r="A4605" s="237">
        <f>Purchase_Entry!A199</f>
        <v>66923</v>
      </c>
      <c r="B4605" s="238">
        <f>Purchase_Entry!B199</f>
        <v>46210</v>
      </c>
      <c r="C4605" s="239" t="str">
        <f>Purchase_Entry!D199</f>
        <v>MODERN AGRO  -315</v>
      </c>
      <c r="D4605" s="240" t="s">
        <v>1390</v>
      </c>
      <c r="E4605" s="240" t="str">
        <f>Purchase_Entry!C199</f>
        <v>BILL-5050</v>
      </c>
      <c r="F4605" s="240" t="str">
        <f>Purchase_Entry!F199</f>
        <v>Cow Milk</v>
      </c>
      <c r="G4605" s="241">
        <v>0</v>
      </c>
      <c r="H4605" s="241">
        <f>N(Purchase_Entry!P199)</f>
        <v>3152.6586000000002</v>
      </c>
      <c r="I4605" s="241">
        <f t="shared" si="72"/>
        <v>-3152.6586000000002</v>
      </c>
      <c r="J4605" s="200"/>
      <c r="K4605" s="200" t="str" cm="1">
        <f t="array" ref="K4605">IF($C4605="","",IF(AND($C4605=Party_Statement!$C$5,$B4605&gt;=Party_Statement!$C$6,$B4605&lt;=Party_Statement!$E$6),SUMPRODUCT(($C$3:$C4605=Party_Statement!$C$5)*($B$3:$B4605&gt;=Party_Statement!$C$6)*($B$3:$B4605&lt;=Party_Statement!$E$6)),""))</f>
        <v/>
      </c>
    </row>
    <row r="4606" spans="1:11" x14ac:dyDescent="0.2">
      <c r="A4606" s="237">
        <f>Purchase_Entry!A200</f>
        <v>66923</v>
      </c>
      <c r="B4606" s="238">
        <f>Purchase_Entry!B200</f>
        <v>46210</v>
      </c>
      <c r="C4606" s="239" t="str">
        <f>Purchase_Entry!D200</f>
        <v>MODERN AGRO  -315</v>
      </c>
      <c r="D4606" s="240" t="s">
        <v>1390</v>
      </c>
      <c r="E4606" s="240" t="str">
        <f>Purchase_Entry!C200</f>
        <v>BILL-5051</v>
      </c>
      <c r="F4606" s="240" t="str">
        <f>Purchase_Entry!F200</f>
        <v>Buffalo Milk</v>
      </c>
      <c r="G4606" s="241">
        <v>0</v>
      </c>
      <c r="H4606" s="241">
        <f>N(Purchase_Entry!P200)</f>
        <v>1786.8640000000003</v>
      </c>
      <c r="I4606" s="241">
        <f t="shared" si="72"/>
        <v>-1786.8640000000003</v>
      </c>
      <c r="J4606" s="200"/>
      <c r="K4606" s="200" t="str" cm="1">
        <f t="array" ref="K4606">IF($C4606="","",IF(AND($C4606=Party_Statement!$C$5,$B4606&gt;=Party_Statement!$C$6,$B4606&lt;=Party_Statement!$E$6),SUMPRODUCT(($C$3:$C4606=Party_Statement!$C$5)*($B$3:$B4606&gt;=Party_Statement!$C$6)*($B$3:$B4606&lt;=Party_Statement!$E$6)),""))</f>
        <v/>
      </c>
    </row>
    <row r="4607" spans="1:11" x14ac:dyDescent="0.2">
      <c r="A4607" s="237">
        <f>Purchase_Entry!A201</f>
        <v>66923</v>
      </c>
      <c r="B4607" s="238">
        <f>Purchase_Entry!B201</f>
        <v>46210</v>
      </c>
      <c r="C4607" s="239" t="str">
        <f>Purchase_Entry!D201</f>
        <v>MODERN AGRO  -315</v>
      </c>
      <c r="D4607" s="240" t="s">
        <v>1390</v>
      </c>
      <c r="E4607" s="240" t="str">
        <f>Purchase_Entry!C201</f>
        <v>BILL-5050</v>
      </c>
      <c r="F4607" s="240" t="str">
        <f>Purchase_Entry!F201</f>
        <v>Cow Milk</v>
      </c>
      <c r="G4607" s="241">
        <v>0</v>
      </c>
      <c r="H4607" s="241">
        <f>N(Purchase_Entry!P201)</f>
        <v>2380.4486999999999</v>
      </c>
      <c r="I4607" s="241">
        <f t="shared" si="72"/>
        <v>-2380.4486999999999</v>
      </c>
      <c r="J4607" s="200"/>
      <c r="K4607" s="200" t="str" cm="1">
        <f t="array" ref="K4607">IF($C4607="","",IF(AND($C4607=Party_Statement!$C$5,$B4607&gt;=Party_Statement!$C$6,$B4607&lt;=Party_Statement!$E$6),SUMPRODUCT(($C$3:$C4607=Party_Statement!$C$5)*($B$3:$B4607&gt;=Party_Statement!$C$6)*($B$3:$B4607&lt;=Party_Statement!$E$6)),""))</f>
        <v/>
      </c>
    </row>
    <row r="4608" spans="1:11" x14ac:dyDescent="0.2">
      <c r="A4608" s="237">
        <f>Purchase_Entry!A202</f>
        <v>66923</v>
      </c>
      <c r="B4608" s="238">
        <f>Purchase_Entry!B202</f>
        <v>46210</v>
      </c>
      <c r="C4608" s="239" t="str">
        <f>Purchase_Entry!D202</f>
        <v>MODERN AGRO  -315</v>
      </c>
      <c r="D4608" s="240" t="s">
        <v>1390</v>
      </c>
      <c r="E4608" s="240" t="str">
        <f>Purchase_Entry!C202</f>
        <v>BILL-5051</v>
      </c>
      <c r="F4608" s="240" t="str">
        <f>Purchase_Entry!F202</f>
        <v>Buffalo Milk</v>
      </c>
      <c r="G4608" s="241">
        <v>0</v>
      </c>
      <c r="H4608" s="241">
        <f>N(Purchase_Entry!P202)</f>
        <v>1155.3000000000002</v>
      </c>
      <c r="I4608" s="241">
        <f t="shared" si="72"/>
        <v>-1155.3000000000002</v>
      </c>
      <c r="J4608" s="200"/>
      <c r="K4608" s="200" t="str" cm="1">
        <f t="array" ref="K4608">IF($C4608="","",IF(AND($C4608=Party_Statement!$C$5,$B4608&gt;=Party_Statement!$C$6,$B4608&lt;=Party_Statement!$E$6),SUMPRODUCT(($C$3:$C4608=Party_Statement!$C$5)*($B$3:$B4608&gt;=Party_Statement!$C$6)*($B$3:$B4608&lt;=Party_Statement!$E$6)),""))</f>
        <v/>
      </c>
    </row>
    <row r="4609" spans="1:11" x14ac:dyDescent="0.2">
      <c r="A4609" s="237">
        <f>Purchase_Entry!A203</f>
        <v>66924</v>
      </c>
      <c r="B4609" s="238">
        <f>Purchase_Entry!B203</f>
        <v>46211</v>
      </c>
      <c r="C4609" s="239" t="str">
        <f>Purchase_Entry!D203</f>
        <v>MODERN AGRO  -315</v>
      </c>
      <c r="D4609" s="240" t="s">
        <v>1390</v>
      </c>
      <c r="E4609" s="240" t="str">
        <f>Purchase_Entry!C203</f>
        <v>BILL-5057</v>
      </c>
      <c r="F4609" s="240" t="str">
        <f>Purchase_Entry!F203</f>
        <v>Cow Milk</v>
      </c>
      <c r="G4609" s="241">
        <v>0</v>
      </c>
      <c r="H4609" s="241">
        <f>N(Purchase_Entry!P203)</f>
        <v>2960.8386999999998</v>
      </c>
      <c r="I4609" s="241">
        <f t="shared" si="72"/>
        <v>-2960.8386999999998</v>
      </c>
      <c r="J4609" s="200"/>
      <c r="K4609" s="200" t="str" cm="1">
        <f t="array" ref="K4609">IF($C4609="","",IF(AND($C4609=Party_Statement!$C$5,$B4609&gt;=Party_Statement!$C$6,$B4609&lt;=Party_Statement!$E$6),SUMPRODUCT(($C$3:$C4609=Party_Statement!$C$5)*($B$3:$B4609&gt;=Party_Statement!$C$6)*($B$3:$B4609&lt;=Party_Statement!$E$6)),""))</f>
        <v/>
      </c>
    </row>
    <row r="4610" spans="1:11" x14ac:dyDescent="0.2">
      <c r="A4610" s="237">
        <f>Purchase_Entry!A204</f>
        <v>66924</v>
      </c>
      <c r="B4610" s="238">
        <f>Purchase_Entry!B204</f>
        <v>46211</v>
      </c>
      <c r="C4610" s="239" t="str">
        <f>Purchase_Entry!D204</f>
        <v>MODERN AGRO  -315</v>
      </c>
      <c r="D4610" s="240" t="s">
        <v>1390</v>
      </c>
      <c r="E4610" s="240" t="str">
        <f>Purchase_Entry!C204</f>
        <v>BILL-5058</v>
      </c>
      <c r="F4610" s="240" t="str">
        <f>Purchase_Entry!F204</f>
        <v>Buffalo Milk</v>
      </c>
      <c r="G4610" s="241">
        <v>0</v>
      </c>
      <c r="H4610" s="241">
        <f>N(Purchase_Entry!P204)</f>
        <v>1650.9097500000003</v>
      </c>
      <c r="I4610" s="241">
        <f t="shared" si="72"/>
        <v>-1650.9097500000003</v>
      </c>
      <c r="J4610" s="200"/>
      <c r="K4610" s="200" t="str" cm="1">
        <f t="array" ref="K4610">IF($C4610="","",IF(AND($C4610=Party_Statement!$C$5,$B4610&gt;=Party_Statement!$C$6,$B4610&lt;=Party_Statement!$E$6),SUMPRODUCT(($C$3:$C4610=Party_Statement!$C$5)*($B$3:$B4610&gt;=Party_Statement!$C$6)*($B$3:$B4610&lt;=Party_Statement!$E$6)),""))</f>
        <v/>
      </c>
    </row>
    <row r="4611" spans="1:11" x14ac:dyDescent="0.2">
      <c r="A4611" s="237">
        <f>Purchase_Entry!A205</f>
        <v>66924</v>
      </c>
      <c r="B4611" s="238">
        <f>Purchase_Entry!B205</f>
        <v>46211</v>
      </c>
      <c r="C4611" s="239" t="str">
        <f>Purchase_Entry!D205</f>
        <v>MODERN AGRO  -315</v>
      </c>
      <c r="D4611" s="240" t="s">
        <v>1390</v>
      </c>
      <c r="E4611" s="240" t="str">
        <f>Purchase_Entry!C205</f>
        <v>BILL-5057</v>
      </c>
      <c r="F4611" s="240" t="str">
        <f>Purchase_Entry!F205</f>
        <v>Cow Milk</v>
      </c>
      <c r="G4611" s="241">
        <v>0</v>
      </c>
      <c r="H4611" s="241">
        <f>N(Purchase_Entry!P205)</f>
        <v>2123.1068</v>
      </c>
      <c r="I4611" s="241">
        <f t="shared" si="72"/>
        <v>-2123.1068</v>
      </c>
      <c r="J4611" s="200"/>
      <c r="K4611" s="200" t="str" cm="1">
        <f t="array" ref="K4611">IF($C4611="","",IF(AND($C4611=Party_Statement!$C$5,$B4611&gt;=Party_Statement!$C$6,$B4611&lt;=Party_Statement!$E$6),SUMPRODUCT(($C$3:$C4611=Party_Statement!$C$5)*($B$3:$B4611&gt;=Party_Statement!$C$6)*($B$3:$B4611&lt;=Party_Statement!$E$6)),""))</f>
        <v/>
      </c>
    </row>
    <row r="4612" spans="1:11" x14ac:dyDescent="0.2">
      <c r="A4612" s="237">
        <f>Purchase_Entry!A206</f>
        <v>66924</v>
      </c>
      <c r="B4612" s="238">
        <f>Purchase_Entry!B206</f>
        <v>46211</v>
      </c>
      <c r="C4612" s="239" t="str">
        <f>Purchase_Entry!D206</f>
        <v>MODERN AGRO  -315</v>
      </c>
      <c r="D4612" s="240" t="s">
        <v>1390</v>
      </c>
      <c r="E4612" s="240" t="str">
        <f>Purchase_Entry!C206</f>
        <v>BILL-5058</v>
      </c>
      <c r="F4612" s="240" t="str">
        <f>Purchase_Entry!F206</f>
        <v>Buffalo Milk</v>
      </c>
      <c r="G4612" s="241">
        <v>0</v>
      </c>
      <c r="H4612" s="241">
        <f>N(Purchase_Entry!P206)</f>
        <v>1550.15</v>
      </c>
      <c r="I4612" s="241">
        <f t="shared" si="72"/>
        <v>-1550.15</v>
      </c>
      <c r="J4612" s="200"/>
      <c r="K4612" s="200" t="str" cm="1">
        <f t="array" ref="K4612">IF($C4612="","",IF(AND($C4612=Party_Statement!$C$5,$B4612&gt;=Party_Statement!$C$6,$B4612&lt;=Party_Statement!$E$6),SUMPRODUCT(($C$3:$C4612=Party_Statement!$C$5)*($B$3:$B4612&gt;=Party_Statement!$C$6)*($B$3:$B4612&lt;=Party_Statement!$E$6)),""))</f>
        <v/>
      </c>
    </row>
    <row r="4613" spans="1:11" x14ac:dyDescent="0.2">
      <c r="A4613" s="237">
        <f>Purchase_Entry!A207</f>
        <v>66925</v>
      </c>
      <c r="B4613" s="238">
        <f>Purchase_Entry!B207</f>
        <v>46212</v>
      </c>
      <c r="C4613" s="239" t="str">
        <f>Purchase_Entry!D207</f>
        <v>MODERN AGRO  -315</v>
      </c>
      <c r="D4613" s="240" t="s">
        <v>1390</v>
      </c>
      <c r="E4613" s="240" t="str">
        <f>Purchase_Entry!C207</f>
        <v>BILL-5064</v>
      </c>
      <c r="F4613" s="240" t="str">
        <f>Purchase_Entry!F207</f>
        <v>Cow Milk</v>
      </c>
      <c r="G4613" s="241">
        <v>0</v>
      </c>
      <c r="H4613" s="241">
        <f>N(Purchase_Entry!P207)</f>
        <v>2979.33</v>
      </c>
      <c r="I4613" s="241">
        <f t="shared" si="72"/>
        <v>-2979.33</v>
      </c>
      <c r="J4613" s="200"/>
      <c r="K4613" s="200" t="str" cm="1">
        <f t="array" ref="K4613">IF($C4613="","",IF(AND($C4613=Party_Statement!$C$5,$B4613&gt;=Party_Statement!$C$6,$B4613&lt;=Party_Statement!$E$6),SUMPRODUCT(($C$3:$C4613=Party_Statement!$C$5)*($B$3:$B4613&gt;=Party_Statement!$C$6)*($B$3:$B4613&lt;=Party_Statement!$E$6)),""))</f>
        <v/>
      </c>
    </row>
    <row r="4614" spans="1:11" x14ac:dyDescent="0.2">
      <c r="A4614" s="237">
        <f>Purchase_Entry!A208</f>
        <v>66925</v>
      </c>
      <c r="B4614" s="238">
        <f>Purchase_Entry!B208</f>
        <v>46212</v>
      </c>
      <c r="C4614" s="239" t="str">
        <f>Purchase_Entry!D208</f>
        <v>MODERN AGRO  -315</v>
      </c>
      <c r="D4614" s="240" t="s">
        <v>1390</v>
      </c>
      <c r="E4614" s="240" t="str">
        <f>Purchase_Entry!C208</f>
        <v>BILL-5065</v>
      </c>
      <c r="F4614" s="240" t="str">
        <f>Purchase_Entry!F208</f>
        <v>Buffalo Milk</v>
      </c>
      <c r="G4614" s="241">
        <v>0</v>
      </c>
      <c r="H4614" s="241">
        <f>N(Purchase_Entry!P208)</f>
        <v>1816.691</v>
      </c>
      <c r="I4614" s="241">
        <f t="shared" si="72"/>
        <v>-1816.691</v>
      </c>
      <c r="J4614" s="200"/>
      <c r="K4614" s="200" t="str" cm="1">
        <f t="array" ref="K4614">IF($C4614="","",IF(AND($C4614=Party_Statement!$C$5,$B4614&gt;=Party_Statement!$C$6,$B4614&lt;=Party_Statement!$E$6),SUMPRODUCT(($C$3:$C4614=Party_Statement!$C$5)*($B$3:$B4614&gt;=Party_Statement!$C$6)*($B$3:$B4614&lt;=Party_Statement!$E$6)),""))</f>
        <v/>
      </c>
    </row>
    <row r="4615" spans="1:11" x14ac:dyDescent="0.2">
      <c r="A4615" s="237">
        <f>Purchase_Entry!A209</f>
        <v>66925</v>
      </c>
      <c r="B4615" s="238">
        <f>Purchase_Entry!B209</f>
        <v>46212</v>
      </c>
      <c r="C4615" s="239" t="str">
        <f>Purchase_Entry!D209</f>
        <v>MODERN AGRO  -315</v>
      </c>
      <c r="D4615" s="240" t="s">
        <v>1390</v>
      </c>
      <c r="E4615" s="240" t="str">
        <f>Purchase_Entry!C209</f>
        <v>BILL-5064</v>
      </c>
      <c r="F4615" s="240" t="str">
        <f>Purchase_Entry!F209</f>
        <v>Cow Milk</v>
      </c>
      <c r="G4615" s="241">
        <v>0</v>
      </c>
      <c r="H4615" s="241">
        <f>N(Purchase_Entry!P209)</f>
        <v>2370.7860000000001</v>
      </c>
      <c r="I4615" s="241">
        <f t="shared" si="72"/>
        <v>-2370.7860000000001</v>
      </c>
      <c r="J4615" s="200"/>
      <c r="K4615" s="200" t="str" cm="1">
        <f t="array" ref="K4615">IF($C4615="","",IF(AND($C4615=Party_Statement!$C$5,$B4615&gt;=Party_Statement!$C$6,$B4615&lt;=Party_Statement!$E$6),SUMPRODUCT(($C$3:$C4615=Party_Statement!$C$5)*($B$3:$B4615&gt;=Party_Statement!$C$6)*($B$3:$B4615&lt;=Party_Statement!$E$6)),""))</f>
        <v/>
      </c>
    </row>
    <row r="4616" spans="1:11" x14ac:dyDescent="0.2">
      <c r="A4616" s="237">
        <f>Purchase_Entry!A210</f>
        <v>66925</v>
      </c>
      <c r="B4616" s="238">
        <f>Purchase_Entry!B210</f>
        <v>46212</v>
      </c>
      <c r="C4616" s="239" t="str">
        <f>Purchase_Entry!D210</f>
        <v>MODERN AGRO  -315</v>
      </c>
      <c r="D4616" s="240" t="s">
        <v>1390</v>
      </c>
      <c r="E4616" s="240" t="str">
        <f>Purchase_Entry!C210</f>
        <v>BILL-5065</v>
      </c>
      <c r="F4616" s="240" t="str">
        <f>Purchase_Entry!F210</f>
        <v>Buffalo Milk</v>
      </c>
      <c r="G4616" s="241">
        <v>0</v>
      </c>
      <c r="H4616" s="241">
        <f>N(Purchase_Entry!P210)</f>
        <v>1097.7451999999998</v>
      </c>
      <c r="I4616" s="241">
        <f t="shared" si="72"/>
        <v>-1097.7451999999998</v>
      </c>
      <c r="J4616" s="200"/>
      <c r="K4616" s="200" t="str" cm="1">
        <f t="array" ref="K4616">IF($C4616="","",IF(AND($C4616=Party_Statement!$C$5,$B4616&gt;=Party_Statement!$C$6,$B4616&lt;=Party_Statement!$E$6),SUMPRODUCT(($C$3:$C4616=Party_Statement!$C$5)*($B$3:$B4616&gt;=Party_Statement!$C$6)*($B$3:$B4616&lt;=Party_Statement!$E$6)),""))</f>
        <v/>
      </c>
    </row>
    <row r="4617" spans="1:11" x14ac:dyDescent="0.2">
      <c r="A4617" s="237">
        <f>Purchase_Entry!A211</f>
        <v>66926</v>
      </c>
      <c r="B4617" s="238">
        <f>Purchase_Entry!B211</f>
        <v>46213</v>
      </c>
      <c r="C4617" s="239" t="str">
        <f>Purchase_Entry!D211</f>
        <v>MODERN AGRO  -315</v>
      </c>
      <c r="D4617" s="240" t="s">
        <v>1390</v>
      </c>
      <c r="E4617" s="240" t="str">
        <f>Purchase_Entry!C211</f>
        <v>BILL-5071</v>
      </c>
      <c r="F4617" s="240" t="str">
        <f>Purchase_Entry!F211</f>
        <v>Cow Milk</v>
      </c>
      <c r="G4617" s="241">
        <v>0</v>
      </c>
      <c r="H4617" s="241">
        <f>N(Purchase_Entry!P211)</f>
        <v>2972.991</v>
      </c>
      <c r="I4617" s="241">
        <f t="shared" si="72"/>
        <v>-2972.991</v>
      </c>
      <c r="J4617" s="200"/>
      <c r="K4617" s="200" t="str" cm="1">
        <f t="array" ref="K4617">IF($C4617="","",IF(AND($C4617=Party_Statement!$C$5,$B4617&gt;=Party_Statement!$C$6,$B4617&lt;=Party_Statement!$E$6),SUMPRODUCT(($C$3:$C4617=Party_Statement!$C$5)*($B$3:$B4617&gt;=Party_Statement!$C$6)*($B$3:$B4617&lt;=Party_Statement!$E$6)),""))</f>
        <v/>
      </c>
    </row>
    <row r="4618" spans="1:11" x14ac:dyDescent="0.2">
      <c r="A4618" s="237">
        <f>Purchase_Entry!A212</f>
        <v>66926</v>
      </c>
      <c r="B4618" s="238">
        <f>Purchase_Entry!B212</f>
        <v>46213</v>
      </c>
      <c r="C4618" s="239" t="str">
        <f>Purchase_Entry!D212</f>
        <v>MODERN AGRO  -315</v>
      </c>
      <c r="D4618" s="240" t="s">
        <v>1390</v>
      </c>
      <c r="E4618" s="240" t="str">
        <f>Purchase_Entry!C212</f>
        <v>BILL-5072</v>
      </c>
      <c r="F4618" s="240" t="str">
        <f>Purchase_Entry!F212</f>
        <v>Buffalo Milk</v>
      </c>
      <c r="G4618" s="241">
        <v>0</v>
      </c>
      <c r="H4618" s="241">
        <f>N(Purchase_Entry!P212)</f>
        <v>1797.4199999999998</v>
      </c>
      <c r="I4618" s="241">
        <f t="shared" si="72"/>
        <v>-1797.4199999999998</v>
      </c>
      <c r="J4618" s="200"/>
      <c r="K4618" s="200" t="str" cm="1">
        <f t="array" ref="K4618">IF($C4618="","",IF(AND($C4618=Party_Statement!$C$5,$B4618&gt;=Party_Statement!$C$6,$B4618&lt;=Party_Statement!$E$6),SUMPRODUCT(($C$3:$C4618=Party_Statement!$C$5)*($B$3:$B4618&gt;=Party_Statement!$C$6)*($B$3:$B4618&lt;=Party_Statement!$E$6)),""))</f>
        <v/>
      </c>
    </row>
    <row r="4619" spans="1:11" x14ac:dyDescent="0.2">
      <c r="A4619" s="237">
        <f>Purchase_Entry!A213</f>
        <v>66926</v>
      </c>
      <c r="B4619" s="238">
        <f>Purchase_Entry!B213</f>
        <v>46213</v>
      </c>
      <c r="C4619" s="239" t="str">
        <f>Purchase_Entry!D213</f>
        <v>MODERN AGRO  -315</v>
      </c>
      <c r="D4619" s="240" t="s">
        <v>1390</v>
      </c>
      <c r="E4619" s="240" t="str">
        <f>Purchase_Entry!C213</f>
        <v>BILL-5071</v>
      </c>
      <c r="F4619" s="240" t="str">
        <f>Purchase_Entry!F213</f>
        <v>Cow Milk</v>
      </c>
      <c r="G4619" s="241">
        <v>0</v>
      </c>
      <c r="H4619" s="241">
        <f>N(Purchase_Entry!P213)</f>
        <v>2060.1750000000002</v>
      </c>
      <c r="I4619" s="241">
        <f t="shared" si="72"/>
        <v>-2060.1750000000002</v>
      </c>
      <c r="J4619" s="200"/>
      <c r="K4619" s="200" t="str" cm="1">
        <f t="array" ref="K4619">IF($C4619="","",IF(AND($C4619=Party_Statement!$C$5,$B4619&gt;=Party_Statement!$C$6,$B4619&lt;=Party_Statement!$E$6),SUMPRODUCT(($C$3:$C4619=Party_Statement!$C$5)*($B$3:$B4619&gt;=Party_Statement!$C$6)*($B$3:$B4619&lt;=Party_Statement!$E$6)),""))</f>
        <v/>
      </c>
    </row>
    <row r="4620" spans="1:11" x14ac:dyDescent="0.2">
      <c r="A4620" s="237">
        <f>Purchase_Entry!A214</f>
        <v>66926</v>
      </c>
      <c r="B4620" s="238">
        <f>Purchase_Entry!B214</f>
        <v>46213</v>
      </c>
      <c r="C4620" s="239" t="str">
        <f>Purchase_Entry!D214</f>
        <v>MODERN AGRO  -315</v>
      </c>
      <c r="D4620" s="240" t="s">
        <v>1390</v>
      </c>
      <c r="E4620" s="240" t="str">
        <f>Purchase_Entry!C214</f>
        <v>BILL-5072</v>
      </c>
      <c r="F4620" s="240" t="str">
        <f>Purchase_Entry!F214</f>
        <v>Buffalo Milk</v>
      </c>
      <c r="G4620" s="241">
        <v>0</v>
      </c>
      <c r="H4620" s="241">
        <f>N(Purchase_Entry!P214)</f>
        <v>1169.8724999999999</v>
      </c>
      <c r="I4620" s="241">
        <f t="shared" si="72"/>
        <v>-1169.8724999999999</v>
      </c>
      <c r="J4620" s="200"/>
      <c r="K4620" s="200" t="str" cm="1">
        <f t="array" ref="K4620">IF($C4620="","",IF(AND($C4620=Party_Statement!$C$5,$B4620&gt;=Party_Statement!$C$6,$B4620&lt;=Party_Statement!$E$6),SUMPRODUCT(($C$3:$C4620=Party_Statement!$C$5)*($B$3:$B4620&gt;=Party_Statement!$C$6)*($B$3:$B4620&lt;=Party_Statement!$E$6)),""))</f>
        <v/>
      </c>
    </row>
    <row r="4621" spans="1:11" x14ac:dyDescent="0.2">
      <c r="A4621" s="237">
        <f>Purchase_Entry!A215</f>
        <v>66927</v>
      </c>
      <c r="B4621" s="238">
        <f>Purchase_Entry!B215</f>
        <v>46214</v>
      </c>
      <c r="C4621" s="239" t="str">
        <f>Purchase_Entry!D215</f>
        <v>MODERN AGRO  -315</v>
      </c>
      <c r="D4621" s="240" t="s">
        <v>1390</v>
      </c>
      <c r="E4621" s="240" t="str">
        <f>Purchase_Entry!C215</f>
        <v>BILL-5079</v>
      </c>
      <c r="F4621" s="240" t="str">
        <f>Purchase_Entry!F215</f>
        <v>Cow Milk</v>
      </c>
      <c r="G4621" s="241">
        <v>0</v>
      </c>
      <c r="H4621" s="241">
        <f>N(Purchase_Entry!P215)</f>
        <v>3025.0205999999998</v>
      </c>
      <c r="I4621" s="241">
        <f t="shared" si="72"/>
        <v>-3025.0205999999998</v>
      </c>
      <c r="J4621" s="200"/>
      <c r="K4621" s="200" t="str" cm="1">
        <f t="array" ref="K4621">IF($C4621="","",IF(AND($C4621=Party_Statement!$C$5,$B4621&gt;=Party_Statement!$C$6,$B4621&lt;=Party_Statement!$E$6),SUMPRODUCT(($C$3:$C4621=Party_Statement!$C$5)*($B$3:$B4621&gt;=Party_Statement!$C$6)*($B$3:$B4621&lt;=Party_Statement!$E$6)),""))</f>
        <v/>
      </c>
    </row>
    <row r="4622" spans="1:11" x14ac:dyDescent="0.2">
      <c r="A4622" s="237">
        <f>Purchase_Entry!A216</f>
        <v>66927</v>
      </c>
      <c r="B4622" s="238">
        <f>Purchase_Entry!B216</f>
        <v>46214</v>
      </c>
      <c r="C4622" s="239" t="str">
        <f>Purchase_Entry!D216</f>
        <v>MODERN AGRO  -315</v>
      </c>
      <c r="D4622" s="240" t="s">
        <v>1390</v>
      </c>
      <c r="E4622" s="240" t="str">
        <f>Purchase_Entry!C216</f>
        <v>BILL-5080</v>
      </c>
      <c r="F4622" s="240" t="str">
        <f>Purchase_Entry!F216</f>
        <v>Buffalo Milk</v>
      </c>
      <c r="G4622" s="241">
        <v>0</v>
      </c>
      <c r="H4622" s="241">
        <f>N(Purchase_Entry!P216)</f>
        <v>1754.4606000000001</v>
      </c>
      <c r="I4622" s="241">
        <f t="shared" si="72"/>
        <v>-1754.4606000000001</v>
      </c>
      <c r="J4622" s="200"/>
      <c r="K4622" s="200" t="str" cm="1">
        <f t="array" ref="K4622">IF($C4622="","",IF(AND($C4622=Party_Statement!$C$5,$B4622&gt;=Party_Statement!$C$6,$B4622&lt;=Party_Statement!$E$6),SUMPRODUCT(($C$3:$C4622=Party_Statement!$C$5)*($B$3:$B4622&gt;=Party_Statement!$C$6)*($B$3:$B4622&lt;=Party_Statement!$E$6)),""))</f>
        <v/>
      </c>
    </row>
    <row r="4623" spans="1:11" x14ac:dyDescent="0.2">
      <c r="A4623" s="237">
        <f>Purchase_Entry!A217</f>
        <v>66927</v>
      </c>
      <c r="B4623" s="238">
        <f>Purchase_Entry!B217</f>
        <v>46214</v>
      </c>
      <c r="C4623" s="239" t="str">
        <f>Purchase_Entry!D217</f>
        <v>MODERN AGRO  -315</v>
      </c>
      <c r="D4623" s="240" t="s">
        <v>1390</v>
      </c>
      <c r="E4623" s="240" t="str">
        <f>Purchase_Entry!C217</f>
        <v>BILL-5079</v>
      </c>
      <c r="F4623" s="240" t="str">
        <f>Purchase_Entry!F217</f>
        <v>Cow Milk</v>
      </c>
      <c r="G4623" s="241">
        <v>0</v>
      </c>
      <c r="H4623" s="241">
        <f>N(Purchase_Entry!P217)</f>
        <v>2061.3537000000001</v>
      </c>
      <c r="I4623" s="241">
        <f t="shared" si="72"/>
        <v>-2061.3537000000001</v>
      </c>
      <c r="J4623" s="200"/>
      <c r="K4623" s="200" t="str" cm="1">
        <f t="array" ref="K4623">IF($C4623="","",IF(AND($C4623=Party_Statement!$C$5,$B4623&gt;=Party_Statement!$C$6,$B4623&lt;=Party_Statement!$E$6),SUMPRODUCT(($C$3:$C4623=Party_Statement!$C$5)*($B$3:$B4623&gt;=Party_Statement!$C$6)*($B$3:$B4623&lt;=Party_Statement!$E$6)),""))</f>
        <v/>
      </c>
    </row>
    <row r="4624" spans="1:11" x14ac:dyDescent="0.2">
      <c r="A4624" s="237">
        <f>Purchase_Entry!A218</f>
        <v>66927</v>
      </c>
      <c r="B4624" s="238">
        <f>Purchase_Entry!B218</f>
        <v>46214</v>
      </c>
      <c r="C4624" s="239" t="str">
        <f>Purchase_Entry!D218</f>
        <v>MODERN AGRO  -315</v>
      </c>
      <c r="D4624" s="240" t="s">
        <v>1390</v>
      </c>
      <c r="E4624" s="240" t="str">
        <f>Purchase_Entry!C218</f>
        <v>BILL-5080</v>
      </c>
      <c r="F4624" s="240" t="str">
        <f>Purchase_Entry!F218</f>
        <v>Buffalo Milk</v>
      </c>
      <c r="G4624" s="241">
        <v>0</v>
      </c>
      <c r="H4624" s="241">
        <f>N(Purchase_Entry!P218)</f>
        <v>1125.6495</v>
      </c>
      <c r="I4624" s="241">
        <f t="shared" si="72"/>
        <v>-1125.6495</v>
      </c>
      <c r="J4624" s="200"/>
      <c r="K4624" s="200" t="str" cm="1">
        <f t="array" ref="K4624">IF($C4624="","",IF(AND($C4624=Party_Statement!$C$5,$B4624&gt;=Party_Statement!$C$6,$B4624&lt;=Party_Statement!$E$6),SUMPRODUCT(($C$3:$C4624=Party_Statement!$C$5)*($B$3:$B4624&gt;=Party_Statement!$C$6)*($B$3:$B4624&lt;=Party_Statement!$E$6)),""))</f>
        <v/>
      </c>
    </row>
    <row r="4625" spans="1:11" x14ac:dyDescent="0.2">
      <c r="A4625" s="237">
        <f>Purchase_Entry!A219</f>
        <v>66928</v>
      </c>
      <c r="B4625" s="238">
        <f>Purchase_Entry!B219</f>
        <v>46215</v>
      </c>
      <c r="C4625" s="239" t="str">
        <f>Purchase_Entry!D219</f>
        <v>MODERN AGRO  -315</v>
      </c>
      <c r="D4625" s="240" t="s">
        <v>1390</v>
      </c>
      <c r="E4625" s="240" t="str">
        <f>Purchase_Entry!C219</f>
        <v>BILL-5087</v>
      </c>
      <c r="F4625" s="240" t="str">
        <f>Purchase_Entry!F219</f>
        <v>Cow Milk</v>
      </c>
      <c r="G4625" s="241">
        <v>0</v>
      </c>
      <c r="H4625" s="241">
        <f>N(Purchase_Entry!P219)</f>
        <v>3144.9522000000002</v>
      </c>
      <c r="I4625" s="241">
        <f t="shared" si="72"/>
        <v>-3144.9522000000002</v>
      </c>
      <c r="J4625" s="200"/>
      <c r="K4625" s="200" t="str" cm="1">
        <f t="array" ref="K4625">IF($C4625="","",IF(AND($C4625=Party_Statement!$C$5,$B4625&gt;=Party_Statement!$C$6,$B4625&lt;=Party_Statement!$E$6),SUMPRODUCT(($C$3:$C4625=Party_Statement!$C$5)*($B$3:$B4625&gt;=Party_Statement!$C$6)*($B$3:$B4625&lt;=Party_Statement!$E$6)),""))</f>
        <v/>
      </c>
    </row>
    <row r="4626" spans="1:11" x14ac:dyDescent="0.2">
      <c r="A4626" s="237">
        <f>Purchase_Entry!A220</f>
        <v>66928</v>
      </c>
      <c r="B4626" s="238">
        <f>Purchase_Entry!B220</f>
        <v>46215</v>
      </c>
      <c r="C4626" s="239" t="str">
        <f>Purchase_Entry!D220</f>
        <v>MODERN AGRO  -315</v>
      </c>
      <c r="D4626" s="240" t="s">
        <v>1390</v>
      </c>
      <c r="E4626" s="240" t="str">
        <f>Purchase_Entry!C220</f>
        <v>BILL-5088</v>
      </c>
      <c r="F4626" s="240" t="str">
        <f>Purchase_Entry!F220</f>
        <v>Buffalo Milk</v>
      </c>
      <c r="G4626" s="241">
        <v>0</v>
      </c>
      <c r="H4626" s="241">
        <f>N(Purchase_Entry!P220)</f>
        <v>1817.6720000000003</v>
      </c>
      <c r="I4626" s="241">
        <f t="shared" si="72"/>
        <v>-1817.6720000000003</v>
      </c>
      <c r="J4626" s="200"/>
      <c r="K4626" s="200" t="str" cm="1">
        <f t="array" ref="K4626">IF($C4626="","",IF(AND($C4626=Party_Statement!$C$5,$B4626&gt;=Party_Statement!$C$6,$B4626&lt;=Party_Statement!$E$6),SUMPRODUCT(($C$3:$C4626=Party_Statement!$C$5)*($B$3:$B4626&gt;=Party_Statement!$C$6)*($B$3:$B4626&lt;=Party_Statement!$E$6)),""))</f>
        <v/>
      </c>
    </row>
    <row r="4627" spans="1:11" x14ac:dyDescent="0.2">
      <c r="A4627" s="237">
        <f>Purchase_Entry!A221</f>
        <v>66928</v>
      </c>
      <c r="B4627" s="238">
        <f>Purchase_Entry!B221</f>
        <v>46215</v>
      </c>
      <c r="C4627" s="239" t="str">
        <f>Purchase_Entry!D221</f>
        <v>MODERN AGRO  -315</v>
      </c>
      <c r="D4627" s="240" t="s">
        <v>1390</v>
      </c>
      <c r="E4627" s="240" t="str">
        <f>Purchase_Entry!C221</f>
        <v>BILL-5087</v>
      </c>
      <c r="F4627" s="240" t="str">
        <f>Purchase_Entry!F221</f>
        <v>Cow Milk</v>
      </c>
      <c r="G4627" s="241">
        <v>0</v>
      </c>
      <c r="H4627" s="241">
        <f>N(Purchase_Entry!P221)</f>
        <v>1852.5933000000002</v>
      </c>
      <c r="I4627" s="241">
        <f t="shared" si="72"/>
        <v>-1852.5933000000002</v>
      </c>
      <c r="J4627" s="200"/>
      <c r="K4627" s="200" t="str" cm="1">
        <f t="array" ref="K4627">IF($C4627="","",IF(AND($C4627=Party_Statement!$C$5,$B4627&gt;=Party_Statement!$C$6,$B4627&lt;=Party_Statement!$E$6),SUMPRODUCT(($C$3:$C4627=Party_Statement!$C$5)*($B$3:$B4627&gt;=Party_Statement!$C$6)*($B$3:$B4627&lt;=Party_Statement!$E$6)),""))</f>
        <v/>
      </c>
    </row>
    <row r="4628" spans="1:11" x14ac:dyDescent="0.2">
      <c r="A4628" s="237">
        <f>Purchase_Entry!A222</f>
        <v>66928</v>
      </c>
      <c r="B4628" s="238">
        <f>Purchase_Entry!B222</f>
        <v>46215</v>
      </c>
      <c r="C4628" s="239" t="str">
        <f>Purchase_Entry!D222</f>
        <v>MODERN AGRO  -315</v>
      </c>
      <c r="D4628" s="240" t="s">
        <v>1390</v>
      </c>
      <c r="E4628" s="240" t="str">
        <f>Purchase_Entry!C222</f>
        <v>BILL-5088</v>
      </c>
      <c r="F4628" s="240" t="str">
        <f>Purchase_Entry!F222</f>
        <v>Buffalo Milk</v>
      </c>
      <c r="G4628" s="241">
        <v>0</v>
      </c>
      <c r="H4628" s="241">
        <f>N(Purchase_Entry!P222)</f>
        <v>1609.7180000000001</v>
      </c>
      <c r="I4628" s="241">
        <f t="shared" si="72"/>
        <v>-1609.7180000000001</v>
      </c>
      <c r="J4628" s="200"/>
      <c r="K4628" s="200" t="str" cm="1">
        <f t="array" ref="K4628">IF($C4628="","",IF(AND($C4628=Party_Statement!$C$5,$B4628&gt;=Party_Statement!$C$6,$B4628&lt;=Party_Statement!$E$6),SUMPRODUCT(($C$3:$C4628=Party_Statement!$C$5)*($B$3:$B4628&gt;=Party_Statement!$C$6)*($B$3:$B4628&lt;=Party_Statement!$E$6)),""))</f>
        <v/>
      </c>
    </row>
    <row r="4629" spans="1:11" x14ac:dyDescent="0.2">
      <c r="A4629" s="237">
        <f>Purchase_Entry!A223</f>
        <v>66929</v>
      </c>
      <c r="B4629" s="238">
        <f>Purchase_Entry!B223</f>
        <v>46216</v>
      </c>
      <c r="C4629" s="239" t="str">
        <f>Purchase_Entry!D223</f>
        <v>MODERN AGRO  -315</v>
      </c>
      <c r="D4629" s="240" t="s">
        <v>1390</v>
      </c>
      <c r="E4629" s="240" t="str">
        <f>Purchase_Entry!C223</f>
        <v>BILL-5095</v>
      </c>
      <c r="F4629" s="240" t="str">
        <f>Purchase_Entry!F223</f>
        <v>Cow Milk</v>
      </c>
      <c r="G4629" s="241">
        <v>0</v>
      </c>
      <c r="H4629" s="241">
        <f>N(Purchase_Entry!P223)</f>
        <v>2833.5330000000004</v>
      </c>
      <c r="I4629" s="241">
        <f t="shared" si="72"/>
        <v>-2833.5330000000004</v>
      </c>
      <c r="J4629" s="200"/>
      <c r="K4629" s="200" t="str" cm="1">
        <f t="array" ref="K4629">IF($C4629="","",IF(AND($C4629=Party_Statement!$C$5,$B4629&gt;=Party_Statement!$C$6,$B4629&lt;=Party_Statement!$E$6),SUMPRODUCT(($C$3:$C4629=Party_Statement!$C$5)*($B$3:$B4629&gt;=Party_Statement!$C$6)*($B$3:$B4629&lt;=Party_Statement!$E$6)),""))</f>
        <v/>
      </c>
    </row>
    <row r="4630" spans="1:11" x14ac:dyDescent="0.2">
      <c r="A4630" s="237">
        <f>Purchase_Entry!A224</f>
        <v>66929</v>
      </c>
      <c r="B4630" s="238">
        <f>Purchase_Entry!B224</f>
        <v>46216</v>
      </c>
      <c r="C4630" s="239" t="str">
        <f>Purchase_Entry!D224</f>
        <v>MODERN AGRO  -315</v>
      </c>
      <c r="D4630" s="240" t="s">
        <v>1390</v>
      </c>
      <c r="E4630" s="240" t="str">
        <f>Purchase_Entry!C224</f>
        <v>BILL-5096</v>
      </c>
      <c r="F4630" s="240" t="str">
        <f>Purchase_Entry!F224</f>
        <v>Buffalo Milk</v>
      </c>
      <c r="G4630" s="241">
        <v>0</v>
      </c>
      <c r="H4630" s="241">
        <f>N(Purchase_Entry!P224)</f>
        <v>1685.2708</v>
      </c>
      <c r="I4630" s="241">
        <f t="shared" si="72"/>
        <v>-1685.2708</v>
      </c>
      <c r="J4630" s="200"/>
      <c r="K4630" s="200" t="str" cm="1">
        <f t="array" ref="K4630">IF($C4630="","",IF(AND($C4630=Party_Statement!$C$5,$B4630&gt;=Party_Statement!$C$6,$B4630&lt;=Party_Statement!$E$6),SUMPRODUCT(($C$3:$C4630=Party_Statement!$C$5)*($B$3:$B4630&gt;=Party_Statement!$C$6)*($B$3:$B4630&lt;=Party_Statement!$E$6)),""))</f>
        <v/>
      </c>
    </row>
    <row r="4631" spans="1:11" x14ac:dyDescent="0.2">
      <c r="A4631" s="237">
        <f>Purchase_Entry!A225</f>
        <v>66929</v>
      </c>
      <c r="B4631" s="238">
        <f>Purchase_Entry!B225</f>
        <v>46216</v>
      </c>
      <c r="C4631" s="239" t="str">
        <f>Purchase_Entry!D225</f>
        <v>MODERN AGRO  -315</v>
      </c>
      <c r="D4631" s="240" t="s">
        <v>1390</v>
      </c>
      <c r="E4631" s="240" t="str">
        <f>Purchase_Entry!C225</f>
        <v>BILL-5095</v>
      </c>
      <c r="F4631" s="240" t="str">
        <f>Purchase_Entry!F225</f>
        <v>Cow Milk</v>
      </c>
      <c r="G4631" s="241">
        <v>0</v>
      </c>
      <c r="H4631" s="241">
        <f>N(Purchase_Entry!P225)</f>
        <v>1850.9880000000001</v>
      </c>
      <c r="I4631" s="241">
        <f t="shared" si="72"/>
        <v>-1850.9880000000001</v>
      </c>
      <c r="J4631" s="200"/>
      <c r="K4631" s="200" t="str" cm="1">
        <f t="array" ref="K4631">IF($C4631="","",IF(AND($C4631=Party_Statement!$C$5,$B4631&gt;=Party_Statement!$C$6,$B4631&lt;=Party_Statement!$E$6),SUMPRODUCT(($C$3:$C4631=Party_Statement!$C$5)*($B$3:$B4631&gt;=Party_Statement!$C$6)*($B$3:$B4631&lt;=Party_Statement!$E$6)),""))</f>
        <v/>
      </c>
    </row>
    <row r="4632" spans="1:11" x14ac:dyDescent="0.2">
      <c r="A4632" s="237">
        <f>Purchase_Entry!A226</f>
        <v>66929</v>
      </c>
      <c r="B4632" s="238">
        <f>Purchase_Entry!B226</f>
        <v>46216</v>
      </c>
      <c r="C4632" s="239" t="str">
        <f>Purchase_Entry!D226</f>
        <v>MODERN AGRO  -315</v>
      </c>
      <c r="D4632" s="240" t="s">
        <v>1390</v>
      </c>
      <c r="E4632" s="240" t="str">
        <f>Purchase_Entry!C226</f>
        <v>BILL-5096</v>
      </c>
      <c r="F4632" s="240" t="str">
        <f>Purchase_Entry!F226</f>
        <v>Buffalo Milk</v>
      </c>
      <c r="G4632" s="241">
        <v>0</v>
      </c>
      <c r="H4632" s="241">
        <f>N(Purchase_Entry!P226)</f>
        <v>1368.3162</v>
      </c>
      <c r="I4632" s="241">
        <f t="shared" si="72"/>
        <v>-1368.3162</v>
      </c>
      <c r="J4632" s="200"/>
      <c r="K4632" s="200" t="str" cm="1">
        <f t="array" ref="K4632">IF($C4632="","",IF(AND($C4632=Party_Statement!$C$5,$B4632&gt;=Party_Statement!$C$6,$B4632&lt;=Party_Statement!$E$6),SUMPRODUCT(($C$3:$C4632=Party_Statement!$C$5)*($B$3:$B4632&gt;=Party_Statement!$C$6)*($B$3:$B4632&lt;=Party_Statement!$E$6)),""))</f>
        <v/>
      </c>
    </row>
    <row r="4633" spans="1:11" x14ac:dyDescent="0.2">
      <c r="A4633" s="237">
        <f>Purchase_Entry!A227</f>
        <v>66930</v>
      </c>
      <c r="B4633" s="238">
        <f>Purchase_Entry!B227</f>
        <v>46217</v>
      </c>
      <c r="C4633" s="239" t="str">
        <f>Purchase_Entry!D227</f>
        <v>MODERN AGRO  -315</v>
      </c>
      <c r="D4633" s="240" t="s">
        <v>1390</v>
      </c>
      <c r="E4633" s="240" t="str">
        <f>Purchase_Entry!C227</f>
        <v>BILL-5103</v>
      </c>
      <c r="F4633" s="240" t="str">
        <f>Purchase_Entry!F227</f>
        <v>Cow Milk</v>
      </c>
      <c r="G4633" s="241">
        <v>0</v>
      </c>
      <c r="H4633" s="241">
        <f>N(Purchase_Entry!P227)</f>
        <v>2541.9390000000003</v>
      </c>
      <c r="I4633" s="241">
        <f t="shared" si="72"/>
        <v>-2541.9390000000003</v>
      </c>
      <c r="J4633" s="200"/>
      <c r="K4633" s="200" t="str" cm="1">
        <f t="array" ref="K4633">IF($C4633="","",IF(AND($C4633=Party_Statement!$C$5,$B4633&gt;=Party_Statement!$C$6,$B4633&lt;=Party_Statement!$E$6),SUMPRODUCT(($C$3:$C4633=Party_Statement!$C$5)*($B$3:$B4633&gt;=Party_Statement!$C$6)*($B$3:$B4633&lt;=Party_Statement!$E$6)),""))</f>
        <v/>
      </c>
    </row>
    <row r="4634" spans="1:11" x14ac:dyDescent="0.2">
      <c r="A4634" s="237">
        <f>Purchase_Entry!A228</f>
        <v>66930</v>
      </c>
      <c r="B4634" s="238">
        <f>Purchase_Entry!B228</f>
        <v>46217</v>
      </c>
      <c r="C4634" s="239" t="str">
        <f>Purchase_Entry!D228</f>
        <v>MODERN AGRO  -315</v>
      </c>
      <c r="D4634" s="240" t="s">
        <v>1390</v>
      </c>
      <c r="E4634" s="240" t="str">
        <f>Purchase_Entry!C228</f>
        <v>BILL-5104</v>
      </c>
      <c r="F4634" s="240" t="str">
        <f>Purchase_Entry!F228</f>
        <v>Buffalo Milk</v>
      </c>
      <c r="G4634" s="241">
        <v>0</v>
      </c>
      <c r="H4634" s="241">
        <f>N(Purchase_Entry!P228)</f>
        <v>1816.691</v>
      </c>
      <c r="I4634" s="241">
        <f t="shared" si="72"/>
        <v>-1816.691</v>
      </c>
      <c r="J4634" s="200"/>
      <c r="K4634" s="200" t="str" cm="1">
        <f t="array" ref="K4634">IF($C4634="","",IF(AND($C4634=Party_Statement!$C$5,$B4634&gt;=Party_Statement!$C$6,$B4634&lt;=Party_Statement!$E$6),SUMPRODUCT(($C$3:$C4634=Party_Statement!$C$5)*($B$3:$B4634&gt;=Party_Statement!$C$6)*($B$3:$B4634&lt;=Party_Statement!$E$6)),""))</f>
        <v/>
      </c>
    </row>
    <row r="4635" spans="1:11" x14ac:dyDescent="0.2">
      <c r="A4635" s="237">
        <f>Purchase_Entry!A229</f>
        <v>66930</v>
      </c>
      <c r="B4635" s="238">
        <f>Purchase_Entry!B229</f>
        <v>46217</v>
      </c>
      <c r="C4635" s="239" t="str">
        <f>Purchase_Entry!D229</f>
        <v>MODERN AGRO  -315</v>
      </c>
      <c r="D4635" s="240" t="s">
        <v>1390</v>
      </c>
      <c r="E4635" s="240" t="str">
        <f>Purchase_Entry!C229</f>
        <v>BILL-5103</v>
      </c>
      <c r="F4635" s="240" t="str">
        <f>Purchase_Entry!F229</f>
        <v>Cow Milk</v>
      </c>
      <c r="G4635" s="241">
        <v>0</v>
      </c>
      <c r="H4635" s="241">
        <f>N(Purchase_Entry!P229)</f>
        <v>2199.6330000000003</v>
      </c>
      <c r="I4635" s="241">
        <f t="shared" si="72"/>
        <v>-2199.6330000000003</v>
      </c>
      <c r="J4635" s="200"/>
      <c r="K4635" s="200" t="str" cm="1">
        <f t="array" ref="K4635">IF($C4635="","",IF(AND($C4635=Party_Statement!$C$5,$B4635&gt;=Party_Statement!$C$6,$B4635&lt;=Party_Statement!$E$6),SUMPRODUCT(($C$3:$C4635=Party_Statement!$C$5)*($B$3:$B4635&gt;=Party_Statement!$C$6)*($B$3:$B4635&lt;=Party_Statement!$E$6)),""))</f>
        <v/>
      </c>
    </row>
    <row r="4636" spans="1:11" x14ac:dyDescent="0.2">
      <c r="A4636" s="237">
        <f>Purchase_Entry!A230</f>
        <v>66930</v>
      </c>
      <c r="B4636" s="238">
        <f>Purchase_Entry!B230</f>
        <v>46217</v>
      </c>
      <c r="C4636" s="239" t="str">
        <f>Purchase_Entry!D230</f>
        <v>MODERN AGRO  -315</v>
      </c>
      <c r="D4636" s="240" t="s">
        <v>1390</v>
      </c>
      <c r="E4636" s="240" t="str">
        <f>Purchase_Entry!C230</f>
        <v>BILL-5104</v>
      </c>
      <c r="F4636" s="240" t="str">
        <f>Purchase_Entry!F230</f>
        <v>Buffalo Milk</v>
      </c>
      <c r="G4636" s="241">
        <v>0</v>
      </c>
      <c r="H4636" s="241">
        <f>N(Purchase_Entry!P230)</f>
        <v>1182.7818</v>
      </c>
      <c r="I4636" s="241">
        <f t="shared" si="72"/>
        <v>-1182.7818</v>
      </c>
      <c r="J4636" s="200"/>
      <c r="K4636" s="200" t="str" cm="1">
        <f t="array" ref="K4636">IF($C4636="","",IF(AND($C4636=Party_Statement!$C$5,$B4636&gt;=Party_Statement!$C$6,$B4636&lt;=Party_Statement!$E$6),SUMPRODUCT(($C$3:$C4636=Party_Statement!$C$5)*($B$3:$B4636&gt;=Party_Statement!$C$6)*($B$3:$B4636&lt;=Party_Statement!$E$6)),""))</f>
        <v/>
      </c>
    </row>
    <row r="4637" spans="1:11" x14ac:dyDescent="0.2">
      <c r="A4637" s="237">
        <f>Purchase_Entry!A231</f>
        <v>66931</v>
      </c>
      <c r="B4637" s="238">
        <f>Purchase_Entry!B231</f>
        <v>46218</v>
      </c>
      <c r="C4637" s="239" t="str">
        <f>Purchase_Entry!D231</f>
        <v>MODERN AGRO  -315</v>
      </c>
      <c r="D4637" s="240" t="s">
        <v>1390</v>
      </c>
      <c r="E4637" s="240" t="str">
        <f>Purchase_Entry!C231</f>
        <v>BILL-5111</v>
      </c>
      <c r="F4637" s="240" t="str">
        <f>Purchase_Entry!F231</f>
        <v>Cow Milk</v>
      </c>
      <c r="G4637" s="241">
        <v>0</v>
      </c>
      <c r="H4637" s="241">
        <f>N(Purchase_Entry!P231)</f>
        <v>2751.5418</v>
      </c>
      <c r="I4637" s="241">
        <f t="shared" si="72"/>
        <v>-2751.5418</v>
      </c>
      <c r="J4637" s="200"/>
      <c r="K4637" s="200" t="str" cm="1">
        <f t="array" ref="K4637">IF($C4637="","",IF(AND($C4637=Party_Statement!$C$5,$B4637&gt;=Party_Statement!$C$6,$B4637&lt;=Party_Statement!$E$6),SUMPRODUCT(($C$3:$C4637=Party_Statement!$C$5)*($B$3:$B4637&gt;=Party_Statement!$C$6)*($B$3:$B4637&lt;=Party_Statement!$E$6)),""))</f>
        <v/>
      </c>
    </row>
    <row r="4638" spans="1:11" x14ac:dyDescent="0.2">
      <c r="A4638" s="237">
        <f>Purchase_Entry!A232</f>
        <v>66931</v>
      </c>
      <c r="B4638" s="238">
        <f>Purchase_Entry!B232</f>
        <v>46218</v>
      </c>
      <c r="C4638" s="239" t="str">
        <f>Purchase_Entry!D232</f>
        <v>MODERN AGRO  -315</v>
      </c>
      <c r="D4638" s="240" t="s">
        <v>1390</v>
      </c>
      <c r="E4638" s="240" t="str">
        <f>Purchase_Entry!C232</f>
        <v>BILL-5112</v>
      </c>
      <c r="F4638" s="240" t="str">
        <f>Purchase_Entry!F232</f>
        <v>Buffalo Milk</v>
      </c>
      <c r="G4638" s="241">
        <v>0</v>
      </c>
      <c r="H4638" s="241">
        <f>N(Purchase_Entry!P232)</f>
        <v>1833.0760000000002</v>
      </c>
      <c r="I4638" s="241">
        <f t="shared" si="72"/>
        <v>-1833.0760000000002</v>
      </c>
      <c r="J4638" s="200"/>
      <c r="K4638" s="200" t="str" cm="1">
        <f t="array" ref="K4638">IF($C4638="","",IF(AND($C4638=Party_Statement!$C$5,$B4638&gt;=Party_Statement!$C$6,$B4638&lt;=Party_Statement!$E$6),SUMPRODUCT(($C$3:$C4638=Party_Statement!$C$5)*($B$3:$B4638&gt;=Party_Statement!$C$6)*($B$3:$B4638&lt;=Party_Statement!$E$6)),""))</f>
        <v/>
      </c>
    </row>
    <row r="4639" spans="1:11" x14ac:dyDescent="0.2">
      <c r="A4639" s="237">
        <f>Purchase_Entry!A233</f>
        <v>66931</v>
      </c>
      <c r="B4639" s="238">
        <f>Purchase_Entry!B233</f>
        <v>46218</v>
      </c>
      <c r="C4639" s="239" t="str">
        <f>Purchase_Entry!D233</f>
        <v>MODERN AGRO  -315</v>
      </c>
      <c r="D4639" s="240" t="s">
        <v>1390</v>
      </c>
      <c r="E4639" s="240" t="str">
        <f>Purchase_Entry!C233</f>
        <v>BILL-5111</v>
      </c>
      <c r="F4639" s="240" t="str">
        <f>Purchase_Entry!F233</f>
        <v>Cow Milk</v>
      </c>
      <c r="G4639" s="241">
        <v>0</v>
      </c>
      <c r="H4639" s="241">
        <f>N(Purchase_Entry!P233)</f>
        <v>2077.9542000000006</v>
      </c>
      <c r="I4639" s="241">
        <f t="shared" si="72"/>
        <v>-2077.9542000000006</v>
      </c>
      <c r="J4639" s="200"/>
      <c r="K4639" s="200" t="str" cm="1">
        <f t="array" ref="K4639">IF($C4639="","",IF(AND($C4639=Party_Statement!$C$5,$B4639&gt;=Party_Statement!$C$6,$B4639&lt;=Party_Statement!$E$6),SUMPRODUCT(($C$3:$C4639=Party_Statement!$C$5)*($B$3:$B4639&gt;=Party_Statement!$C$6)*($B$3:$B4639&lt;=Party_Statement!$E$6)),""))</f>
        <v/>
      </c>
    </row>
    <row r="4640" spans="1:11" x14ac:dyDescent="0.2">
      <c r="A4640" s="237">
        <f>Purchase_Entry!A234</f>
        <v>66931</v>
      </c>
      <c r="B4640" s="238">
        <f>Purchase_Entry!B234</f>
        <v>46218</v>
      </c>
      <c r="C4640" s="239" t="str">
        <f>Purchase_Entry!D234</f>
        <v>MODERN AGRO  -315</v>
      </c>
      <c r="D4640" s="240" t="s">
        <v>1390</v>
      </c>
      <c r="E4640" s="240" t="str">
        <f>Purchase_Entry!C234</f>
        <v>BILL-5112</v>
      </c>
      <c r="F4640" s="240" t="str">
        <f>Purchase_Entry!F234</f>
        <v>Buffalo Milk</v>
      </c>
      <c r="G4640" s="241">
        <v>0</v>
      </c>
      <c r="H4640" s="241">
        <f>N(Purchase_Entry!P234)</f>
        <v>1278.5320000000004</v>
      </c>
      <c r="I4640" s="241">
        <f t="shared" si="72"/>
        <v>-1278.5320000000004</v>
      </c>
      <c r="J4640" s="200"/>
      <c r="K4640" s="200" t="str" cm="1">
        <f t="array" ref="K4640">IF($C4640="","",IF(AND($C4640=Party_Statement!$C$5,$B4640&gt;=Party_Statement!$C$6,$B4640&lt;=Party_Statement!$E$6),SUMPRODUCT(($C$3:$C4640=Party_Statement!$C$5)*($B$3:$B4640&gt;=Party_Statement!$C$6)*($B$3:$B4640&lt;=Party_Statement!$E$6)),""))</f>
        <v/>
      </c>
    </row>
    <row r="4641" spans="1:11" x14ac:dyDescent="0.2">
      <c r="A4641" s="237" t="str">
        <f>Purchase_Entry!A235</f>
        <v>2083/03/32</v>
      </c>
      <c r="B4641" s="238">
        <f>Purchase_Entry!B235</f>
        <v>46219</v>
      </c>
      <c r="C4641" s="239" t="str">
        <f>Purchase_Entry!D235</f>
        <v>MODERN AGRO  -315</v>
      </c>
      <c r="D4641" s="240" t="s">
        <v>1390</v>
      </c>
      <c r="E4641" s="240" t="str">
        <f>Purchase_Entry!C235</f>
        <v>BILL-5119</v>
      </c>
      <c r="F4641" s="240" t="str">
        <f>Purchase_Entry!F235</f>
        <v>Cow Milk</v>
      </c>
      <c r="G4641" s="241">
        <v>0</v>
      </c>
      <c r="H4641" s="241">
        <f>N(Purchase_Entry!P235)</f>
        <v>2564.2000000000003</v>
      </c>
      <c r="I4641" s="241">
        <f t="shared" si="72"/>
        <v>-2564.2000000000003</v>
      </c>
      <c r="J4641" s="200"/>
      <c r="K4641" s="200" t="str" cm="1">
        <f t="array" ref="K4641">IF($C4641="","",IF(AND($C4641=Party_Statement!$C$5,$B4641&gt;=Party_Statement!$C$6,$B4641&lt;=Party_Statement!$E$6),SUMPRODUCT(($C$3:$C4641=Party_Statement!$C$5)*($B$3:$B4641&gt;=Party_Statement!$C$6)*($B$3:$B4641&lt;=Party_Statement!$E$6)),""))</f>
        <v/>
      </c>
    </row>
    <row r="4642" spans="1:11" x14ac:dyDescent="0.2">
      <c r="A4642" s="237" t="str">
        <f>Purchase_Entry!A236</f>
        <v>2083/03/32</v>
      </c>
      <c r="B4642" s="238">
        <f>Purchase_Entry!B236</f>
        <v>46219</v>
      </c>
      <c r="C4642" s="239" t="str">
        <f>Purchase_Entry!D236</f>
        <v>MODERN AGRO  -315</v>
      </c>
      <c r="D4642" s="240" t="s">
        <v>1390</v>
      </c>
      <c r="E4642" s="240" t="str">
        <f>Purchase_Entry!C236</f>
        <v>BILL-5120</v>
      </c>
      <c r="F4642" s="240" t="str">
        <f>Purchase_Entry!F236</f>
        <v>Buffalo Milk</v>
      </c>
      <c r="G4642" s="241">
        <v>0</v>
      </c>
      <c r="H4642" s="241">
        <f>N(Purchase_Entry!P236)</f>
        <v>1943.3750000000005</v>
      </c>
      <c r="I4642" s="241">
        <f t="shared" si="72"/>
        <v>-1943.3750000000005</v>
      </c>
      <c r="J4642" s="200"/>
      <c r="K4642" s="200" t="str" cm="1">
        <f t="array" ref="K4642">IF($C4642="","",IF(AND($C4642=Party_Statement!$C$5,$B4642&gt;=Party_Statement!$C$6,$B4642&lt;=Party_Statement!$E$6),SUMPRODUCT(($C$3:$C4642=Party_Statement!$C$5)*($B$3:$B4642&gt;=Party_Statement!$C$6)*($B$3:$B4642&lt;=Party_Statement!$E$6)),""))</f>
        <v/>
      </c>
    </row>
    <row r="4643" spans="1:11" x14ac:dyDescent="0.2">
      <c r="A4643" s="237" t="str">
        <f>Purchase_Entry!A237</f>
        <v>2083/03/32</v>
      </c>
      <c r="B4643" s="238">
        <f>Purchase_Entry!B237</f>
        <v>46219</v>
      </c>
      <c r="C4643" s="239" t="str">
        <f>Purchase_Entry!D237</f>
        <v>MODERN AGRO  -315</v>
      </c>
      <c r="D4643" s="240" t="s">
        <v>1390</v>
      </c>
      <c r="E4643" s="240" t="str">
        <f>Purchase_Entry!C237</f>
        <v>BILL-5119</v>
      </c>
      <c r="F4643" s="240" t="str">
        <f>Purchase_Entry!F237</f>
        <v>Cow Milk</v>
      </c>
      <c r="G4643" s="241">
        <v>0</v>
      </c>
      <c r="H4643" s="241">
        <f>N(Purchase_Entry!P237)</f>
        <v>1916.7395000000001</v>
      </c>
      <c r="I4643" s="241">
        <f t="shared" si="72"/>
        <v>-1916.7395000000001</v>
      </c>
      <c r="J4643" s="200"/>
      <c r="K4643" s="200" t="str" cm="1">
        <f t="array" ref="K4643">IF($C4643="","",IF(AND($C4643=Party_Statement!$C$5,$B4643&gt;=Party_Statement!$C$6,$B4643&lt;=Party_Statement!$E$6),SUMPRODUCT(($C$3:$C4643=Party_Statement!$C$5)*($B$3:$B4643&gt;=Party_Statement!$C$6)*($B$3:$B4643&lt;=Party_Statement!$E$6)),""))</f>
        <v/>
      </c>
    </row>
    <row r="4644" spans="1:11" x14ac:dyDescent="0.2">
      <c r="A4644" s="237" t="str">
        <f>Purchase_Entry!A238</f>
        <v>2083/03/32</v>
      </c>
      <c r="B4644" s="238">
        <f>Purchase_Entry!B238</f>
        <v>46219</v>
      </c>
      <c r="C4644" s="239" t="str">
        <f>Purchase_Entry!D238</f>
        <v>MODERN AGRO  -315</v>
      </c>
      <c r="D4644" s="240" t="s">
        <v>1390</v>
      </c>
      <c r="E4644" s="240" t="str">
        <f>Purchase_Entry!C238</f>
        <v>BILL-5120</v>
      </c>
      <c r="F4644" s="240" t="str">
        <f>Purchase_Entry!F238</f>
        <v>Buffalo Milk</v>
      </c>
      <c r="G4644" s="241">
        <v>0</v>
      </c>
      <c r="H4644" s="241">
        <f>N(Purchase_Entry!P238)</f>
        <v>1461.4180000000003</v>
      </c>
      <c r="I4644" s="241">
        <f t="shared" si="72"/>
        <v>-1461.4180000000003</v>
      </c>
      <c r="J4644" s="200"/>
      <c r="K4644" s="200" t="str" cm="1">
        <f t="array" ref="K4644">IF($C4644="","",IF(AND($C4644=Party_Statement!$C$5,$B4644&gt;=Party_Statement!$C$6,$B4644&lt;=Party_Statement!$E$6),SUMPRODUCT(($C$3:$C4644=Party_Statement!$C$5)*($B$3:$B4644&gt;=Party_Statement!$C$6)*($B$3:$B4644&lt;=Party_Statement!$E$6)),""))</f>
        <v/>
      </c>
    </row>
    <row r="4645" spans="1:11" x14ac:dyDescent="0.2">
      <c r="A4645" s="237">
        <f>Purchase_Entry!A239</f>
        <v>66932</v>
      </c>
      <c r="B4645" s="238">
        <f>Purchase_Entry!B239</f>
        <v>46220</v>
      </c>
      <c r="C4645" s="239" t="str">
        <f>Purchase_Entry!D239</f>
        <v>MODERN AGRO  -315</v>
      </c>
      <c r="D4645" s="240" t="s">
        <v>1390</v>
      </c>
      <c r="E4645" s="240" t="str">
        <f>Purchase_Entry!C239</f>
        <v>BILL-5127</v>
      </c>
      <c r="F4645" s="240" t="str">
        <f>Purchase_Entry!F239</f>
        <v>Cow Milk</v>
      </c>
      <c r="G4645" s="241">
        <v>0</v>
      </c>
      <c r="H4645" s="241">
        <f>N(Purchase_Entry!P239)</f>
        <v>2831.33025</v>
      </c>
      <c r="I4645" s="241">
        <f t="shared" si="72"/>
        <v>-2831.33025</v>
      </c>
      <c r="J4645" s="200"/>
      <c r="K4645" s="200" t="str" cm="1">
        <f t="array" ref="K4645">IF($C4645="","",IF(AND($C4645=Party_Statement!$C$5,$B4645&gt;=Party_Statement!$C$6,$B4645&lt;=Party_Statement!$E$6),SUMPRODUCT(($C$3:$C4645=Party_Statement!$C$5)*($B$3:$B4645&gt;=Party_Statement!$C$6)*($B$3:$B4645&lt;=Party_Statement!$E$6)),""))</f>
        <v/>
      </c>
    </row>
    <row r="4646" spans="1:11" x14ac:dyDescent="0.2">
      <c r="A4646" s="237">
        <f>Purchase_Entry!A240</f>
        <v>66932</v>
      </c>
      <c r="B4646" s="238">
        <f>Purchase_Entry!B240</f>
        <v>46220</v>
      </c>
      <c r="C4646" s="239" t="str">
        <f>Purchase_Entry!D240</f>
        <v>MODERN AGRO  -315</v>
      </c>
      <c r="D4646" s="240" t="s">
        <v>1390</v>
      </c>
      <c r="E4646" s="240" t="str">
        <f>Purchase_Entry!C240</f>
        <v>BILL-5128</v>
      </c>
      <c r="F4646" s="240" t="str">
        <f>Purchase_Entry!F240</f>
        <v>Buffalo Milk</v>
      </c>
      <c r="G4646" s="241">
        <v>0</v>
      </c>
      <c r="H4646" s="241">
        <f>N(Purchase_Entry!P240)</f>
        <v>1878.8962500000002</v>
      </c>
      <c r="I4646" s="241">
        <f t="shared" si="72"/>
        <v>-1878.8962500000002</v>
      </c>
      <c r="J4646" s="200"/>
      <c r="K4646" s="200" t="str" cm="1">
        <f t="array" ref="K4646">IF($C4646="","",IF(AND($C4646=Party_Statement!$C$5,$B4646&gt;=Party_Statement!$C$6,$B4646&lt;=Party_Statement!$E$6),SUMPRODUCT(($C$3:$C4646=Party_Statement!$C$5)*($B$3:$B4646&gt;=Party_Statement!$C$6)*($B$3:$B4646&lt;=Party_Statement!$E$6)),""))</f>
        <v/>
      </c>
    </row>
    <row r="4647" spans="1:11" x14ac:dyDescent="0.2">
      <c r="A4647" s="237">
        <f>Purchase_Entry!A241</f>
        <v>66932</v>
      </c>
      <c r="B4647" s="238">
        <f>Purchase_Entry!B241</f>
        <v>46220</v>
      </c>
      <c r="C4647" s="239" t="str">
        <f>Purchase_Entry!D241</f>
        <v>MODERN AGRO  -315</v>
      </c>
      <c r="D4647" s="240" t="s">
        <v>1390</v>
      </c>
      <c r="E4647" s="240" t="str">
        <f>Purchase_Entry!C241</f>
        <v>BILL-5127</v>
      </c>
      <c r="F4647" s="240" t="str">
        <f>Purchase_Entry!F241</f>
        <v>Cow Milk</v>
      </c>
      <c r="G4647" s="241">
        <v>0</v>
      </c>
      <c r="H4647" s="241">
        <f>N(Purchase_Entry!P241)</f>
        <v>1974.4340000000002</v>
      </c>
      <c r="I4647" s="241">
        <f t="shared" si="72"/>
        <v>-1974.4340000000002</v>
      </c>
      <c r="J4647" s="200"/>
      <c r="K4647" s="200" t="str" cm="1">
        <f t="array" ref="K4647">IF($C4647="","",IF(AND($C4647=Party_Statement!$C$5,$B4647&gt;=Party_Statement!$C$6,$B4647&lt;=Party_Statement!$E$6),SUMPRODUCT(($C$3:$C4647=Party_Statement!$C$5)*($B$3:$B4647&gt;=Party_Statement!$C$6)*($B$3:$B4647&lt;=Party_Statement!$E$6)),""))</f>
        <v/>
      </c>
    </row>
    <row r="4648" spans="1:11" x14ac:dyDescent="0.2">
      <c r="A4648" s="237">
        <f>Purchase_Entry!A242</f>
        <v>66932</v>
      </c>
      <c r="B4648" s="238">
        <f>Purchase_Entry!B242</f>
        <v>46220</v>
      </c>
      <c r="C4648" s="239" t="str">
        <f>Purchase_Entry!D242</f>
        <v>MODERN AGRO  -315</v>
      </c>
      <c r="D4648" s="240" t="s">
        <v>1390</v>
      </c>
      <c r="E4648" s="240" t="str">
        <f>Purchase_Entry!C242</f>
        <v>BILL-5128</v>
      </c>
      <c r="F4648" s="240" t="str">
        <f>Purchase_Entry!F242</f>
        <v>Buffalo Milk</v>
      </c>
      <c r="G4648" s="241">
        <v>0</v>
      </c>
      <c r="H4648" s="241">
        <f>N(Purchase_Entry!P242)</f>
        <v>1313.7215000000001</v>
      </c>
      <c r="I4648" s="241">
        <f t="shared" si="72"/>
        <v>-1313.7215000000001</v>
      </c>
      <c r="J4648" s="200"/>
      <c r="K4648" s="200" t="str" cm="1">
        <f t="array" ref="K4648">IF($C4648="","",IF(AND($C4648=Party_Statement!$C$5,$B4648&gt;=Party_Statement!$C$6,$B4648&lt;=Party_Statement!$E$6),SUMPRODUCT(($C$3:$C4648=Party_Statement!$C$5)*($B$3:$B4648&gt;=Party_Statement!$C$6)*($B$3:$B4648&lt;=Party_Statement!$E$6)),""))</f>
        <v/>
      </c>
    </row>
    <row r="4649" spans="1:11" x14ac:dyDescent="0.2">
      <c r="A4649" s="237">
        <f>Purchase_Entry!A243</f>
        <v>66933</v>
      </c>
      <c r="B4649" s="238">
        <f>Purchase_Entry!B243</f>
        <v>46221</v>
      </c>
      <c r="C4649" s="239" t="str">
        <f>Purchase_Entry!D243</f>
        <v>MODERN AGRO  -315</v>
      </c>
      <c r="D4649" s="240" t="s">
        <v>1390</v>
      </c>
      <c r="E4649" s="240" t="str">
        <f>Purchase_Entry!C243</f>
        <v>BILL-5134</v>
      </c>
      <c r="F4649" s="240" t="str">
        <f>Purchase_Entry!F243</f>
        <v>Cow Milk</v>
      </c>
      <c r="G4649" s="241">
        <v>0</v>
      </c>
      <c r="H4649" s="241">
        <f>N(Purchase_Entry!P243)</f>
        <v>2525.7370000000001</v>
      </c>
      <c r="I4649" s="241">
        <f t="shared" si="72"/>
        <v>-2525.7370000000001</v>
      </c>
      <c r="J4649" s="200"/>
      <c r="K4649" s="200" t="str" cm="1">
        <f t="array" ref="K4649">IF($C4649="","",IF(AND($C4649=Party_Statement!$C$5,$B4649&gt;=Party_Statement!$C$6,$B4649&lt;=Party_Statement!$E$6),SUMPRODUCT(($C$3:$C4649=Party_Statement!$C$5)*($B$3:$B4649&gt;=Party_Statement!$C$6)*($B$3:$B4649&lt;=Party_Statement!$E$6)),""))</f>
        <v/>
      </c>
    </row>
    <row r="4650" spans="1:11" x14ac:dyDescent="0.2">
      <c r="A4650" s="237">
        <f>Purchase_Entry!A244</f>
        <v>66933</v>
      </c>
      <c r="B4650" s="238">
        <f>Purchase_Entry!B244</f>
        <v>46221</v>
      </c>
      <c r="C4650" s="239" t="str">
        <f>Purchase_Entry!D244</f>
        <v>MODERN AGRO  -315</v>
      </c>
      <c r="D4650" s="240" t="s">
        <v>1390</v>
      </c>
      <c r="E4650" s="240" t="str">
        <f>Purchase_Entry!C244</f>
        <v>BILL-5135</v>
      </c>
      <c r="F4650" s="240" t="str">
        <f>Purchase_Entry!F244</f>
        <v>Buffalo Milk</v>
      </c>
      <c r="G4650" s="241">
        <v>0</v>
      </c>
      <c r="H4650" s="241">
        <f>N(Purchase_Entry!P244)</f>
        <v>1819.5552500000001</v>
      </c>
      <c r="I4650" s="241">
        <f t="shared" si="72"/>
        <v>-1819.5552500000001</v>
      </c>
      <c r="J4650" s="200"/>
      <c r="K4650" s="200" t="str" cm="1">
        <f t="array" ref="K4650">IF($C4650="","",IF(AND($C4650=Party_Statement!$C$5,$B4650&gt;=Party_Statement!$C$6,$B4650&lt;=Party_Statement!$E$6),SUMPRODUCT(($C$3:$C4650=Party_Statement!$C$5)*($B$3:$B4650&gt;=Party_Statement!$C$6)*($B$3:$B4650&lt;=Party_Statement!$E$6)),""))</f>
        <v/>
      </c>
    </row>
    <row r="4651" spans="1:11" x14ac:dyDescent="0.2">
      <c r="A4651" s="237">
        <f>Purchase_Entry!A245</f>
        <v>66933</v>
      </c>
      <c r="B4651" s="238">
        <f>Purchase_Entry!B245</f>
        <v>46221</v>
      </c>
      <c r="C4651" s="239" t="str">
        <f>Purchase_Entry!D245</f>
        <v>MODERN AGRO  -315</v>
      </c>
      <c r="D4651" s="240" t="s">
        <v>1390</v>
      </c>
      <c r="E4651" s="240" t="str">
        <f>Purchase_Entry!C245</f>
        <v>BILL-5134</v>
      </c>
      <c r="F4651" s="240" t="str">
        <f>Purchase_Entry!F245</f>
        <v>Cow Milk</v>
      </c>
      <c r="G4651" s="241">
        <v>0</v>
      </c>
      <c r="H4651" s="241">
        <f>N(Purchase_Entry!P245)</f>
        <v>2142.2774999999997</v>
      </c>
      <c r="I4651" s="241">
        <f t="shared" si="72"/>
        <v>-2142.2774999999997</v>
      </c>
      <c r="J4651" s="200"/>
      <c r="K4651" s="200" t="str" cm="1">
        <f t="array" ref="K4651">IF($C4651="","",IF(AND($C4651=Party_Statement!$C$5,$B4651&gt;=Party_Statement!$C$6,$B4651&lt;=Party_Statement!$E$6),SUMPRODUCT(($C$3:$C4651=Party_Statement!$C$5)*($B$3:$B4651&gt;=Party_Statement!$C$6)*($B$3:$B4651&lt;=Party_Statement!$E$6)),""))</f>
        <v/>
      </c>
    </row>
    <row r="4652" spans="1:11" x14ac:dyDescent="0.2">
      <c r="A4652" s="237">
        <f>Purchase_Entry!A246</f>
        <v>66933</v>
      </c>
      <c r="B4652" s="238">
        <f>Purchase_Entry!B246</f>
        <v>46221</v>
      </c>
      <c r="C4652" s="239" t="str">
        <f>Purchase_Entry!D246</f>
        <v>MODERN AGRO  -315</v>
      </c>
      <c r="D4652" s="240" t="s">
        <v>1390</v>
      </c>
      <c r="E4652" s="240" t="str">
        <f>Purchase_Entry!C246</f>
        <v>BILL-5135</v>
      </c>
      <c r="F4652" s="240" t="str">
        <f>Purchase_Entry!F246</f>
        <v>Buffalo Milk</v>
      </c>
      <c r="G4652" s="241">
        <v>0</v>
      </c>
      <c r="H4652" s="241">
        <f>N(Purchase_Entry!P246)</f>
        <v>1094.2304999999999</v>
      </c>
      <c r="I4652" s="241">
        <f t="shared" si="72"/>
        <v>-1094.2304999999999</v>
      </c>
      <c r="J4652" s="200"/>
      <c r="K4652" s="200" t="str" cm="1">
        <f t="array" ref="K4652">IF($C4652="","",IF(AND($C4652=Party_Statement!$C$5,$B4652&gt;=Party_Statement!$C$6,$B4652&lt;=Party_Statement!$E$6),SUMPRODUCT(($C$3:$C4652=Party_Statement!$C$5)*($B$3:$B4652&gt;=Party_Statement!$C$6)*($B$3:$B4652&lt;=Party_Statement!$E$6)),""))</f>
        <v/>
      </c>
    </row>
    <row r="4653" spans="1:11" x14ac:dyDescent="0.2">
      <c r="A4653" s="237">
        <f>Purchase_Entry!A247</f>
        <v>66934</v>
      </c>
      <c r="B4653" s="238">
        <f>Purchase_Entry!B247</f>
        <v>46222</v>
      </c>
      <c r="C4653" s="239" t="str">
        <f>Purchase_Entry!D247</f>
        <v>MODERN AGRO  -315</v>
      </c>
      <c r="D4653" s="240" t="s">
        <v>1390</v>
      </c>
      <c r="E4653" s="240" t="str">
        <f>Purchase_Entry!C247</f>
        <v>BILL-5141</v>
      </c>
      <c r="F4653" s="240" t="str">
        <f>Purchase_Entry!F247</f>
        <v>Cow Milk</v>
      </c>
      <c r="G4653" s="241">
        <v>0</v>
      </c>
      <c r="H4653" s="241">
        <f>N(Purchase_Entry!P247)</f>
        <v>3149.471</v>
      </c>
      <c r="I4653" s="241">
        <f t="shared" si="72"/>
        <v>-3149.471</v>
      </c>
      <c r="J4653" s="200"/>
      <c r="K4653" s="200" t="str" cm="1">
        <f t="array" ref="K4653">IF($C4653="","",IF(AND($C4653=Party_Statement!$C$5,$B4653&gt;=Party_Statement!$C$6,$B4653&lt;=Party_Statement!$E$6),SUMPRODUCT(($C$3:$C4653=Party_Statement!$C$5)*($B$3:$B4653&gt;=Party_Statement!$C$6)*($B$3:$B4653&lt;=Party_Statement!$E$6)),""))</f>
        <v/>
      </c>
    </row>
    <row r="4654" spans="1:11" x14ac:dyDescent="0.2">
      <c r="A4654" s="237">
        <f>Purchase_Entry!A248</f>
        <v>66934</v>
      </c>
      <c r="B4654" s="238">
        <f>Purchase_Entry!B248</f>
        <v>46222</v>
      </c>
      <c r="C4654" s="239" t="str">
        <f>Purchase_Entry!D248</f>
        <v>MODERN AGRO  -315</v>
      </c>
      <c r="D4654" s="240" t="s">
        <v>1390</v>
      </c>
      <c r="E4654" s="240" t="str">
        <f>Purchase_Entry!C248</f>
        <v>BILL-5142</v>
      </c>
      <c r="F4654" s="240" t="str">
        <f>Purchase_Entry!F248</f>
        <v>Buffalo Milk</v>
      </c>
      <c r="G4654" s="241">
        <v>0</v>
      </c>
      <c r="H4654" s="241">
        <f>N(Purchase_Entry!P248)</f>
        <v>1875.76325</v>
      </c>
      <c r="I4654" s="241">
        <f t="shared" si="72"/>
        <v>-1875.76325</v>
      </c>
      <c r="J4654" s="200"/>
      <c r="K4654" s="200" t="str" cm="1">
        <f t="array" ref="K4654">IF($C4654="","",IF(AND($C4654=Party_Statement!$C$5,$B4654&gt;=Party_Statement!$C$6,$B4654&lt;=Party_Statement!$E$6),SUMPRODUCT(($C$3:$C4654=Party_Statement!$C$5)*($B$3:$B4654&gt;=Party_Statement!$C$6)*($B$3:$B4654&lt;=Party_Statement!$E$6)),""))</f>
        <v/>
      </c>
    </row>
    <row r="4655" spans="1:11" x14ac:dyDescent="0.2">
      <c r="A4655" s="237">
        <f>Purchase_Entry!A249</f>
        <v>66934</v>
      </c>
      <c r="B4655" s="238">
        <f>Purchase_Entry!B249</f>
        <v>46222</v>
      </c>
      <c r="C4655" s="239" t="str">
        <f>Purchase_Entry!D249</f>
        <v>MODERN AGRO  -315</v>
      </c>
      <c r="D4655" s="240" t="s">
        <v>1390</v>
      </c>
      <c r="E4655" s="240" t="str">
        <f>Purchase_Entry!C249</f>
        <v>BILL-5141</v>
      </c>
      <c r="F4655" s="240" t="str">
        <f>Purchase_Entry!F249</f>
        <v>Cow Milk</v>
      </c>
      <c r="G4655" s="241">
        <v>0</v>
      </c>
      <c r="H4655" s="241">
        <f>N(Purchase_Entry!P249)</f>
        <v>1820.3900000000003</v>
      </c>
      <c r="I4655" s="241">
        <f t="shared" si="72"/>
        <v>-1820.3900000000003</v>
      </c>
      <c r="J4655" s="200"/>
      <c r="K4655" s="200" t="str" cm="1">
        <f t="array" ref="K4655">IF($C4655="","",IF(AND($C4655=Party_Statement!$C$5,$B4655&gt;=Party_Statement!$C$6,$B4655&lt;=Party_Statement!$E$6),SUMPRODUCT(($C$3:$C4655=Party_Statement!$C$5)*($B$3:$B4655&gt;=Party_Statement!$C$6)*($B$3:$B4655&lt;=Party_Statement!$E$6)),""))</f>
        <v/>
      </c>
    </row>
    <row r="4656" spans="1:11" x14ac:dyDescent="0.2">
      <c r="A4656" s="237">
        <f>Purchase_Entry!A250</f>
        <v>66934</v>
      </c>
      <c r="B4656" s="238">
        <f>Purchase_Entry!B250</f>
        <v>46222</v>
      </c>
      <c r="C4656" s="239" t="str">
        <f>Purchase_Entry!D250</f>
        <v>MODERN AGRO  -315</v>
      </c>
      <c r="D4656" s="240" t="s">
        <v>1390</v>
      </c>
      <c r="E4656" s="240" t="str">
        <f>Purchase_Entry!C250</f>
        <v>BILL-5142</v>
      </c>
      <c r="F4656" s="240" t="str">
        <f>Purchase_Entry!F250</f>
        <v>Buffalo Milk</v>
      </c>
      <c r="G4656" s="241">
        <v>0</v>
      </c>
      <c r="H4656" s="241">
        <f>N(Purchase_Entry!P250)</f>
        <v>1478.8174999999999</v>
      </c>
      <c r="I4656" s="241">
        <f t="shared" si="72"/>
        <v>-1478.8174999999999</v>
      </c>
      <c r="J4656" s="200"/>
      <c r="K4656" s="200" t="str" cm="1">
        <f t="array" ref="K4656">IF($C4656="","",IF(AND($C4656=Party_Statement!$C$5,$B4656&gt;=Party_Statement!$C$6,$B4656&lt;=Party_Statement!$E$6),SUMPRODUCT(($C$3:$C4656=Party_Statement!$C$5)*($B$3:$B4656&gt;=Party_Statement!$C$6)*($B$3:$B4656&lt;=Party_Statement!$E$6)),""))</f>
        <v/>
      </c>
    </row>
    <row r="4657" spans="1:11" x14ac:dyDescent="0.2">
      <c r="A4657" s="237">
        <f>Purchase_Entry!A251</f>
        <v>66935</v>
      </c>
      <c r="B4657" s="238">
        <f>Purchase_Entry!B251</f>
        <v>46223</v>
      </c>
      <c r="C4657" s="239" t="str">
        <f>Purchase_Entry!D251</f>
        <v>MODERN AGRO  -315</v>
      </c>
      <c r="D4657" s="240" t="s">
        <v>1390</v>
      </c>
      <c r="E4657" s="240" t="str">
        <f>Purchase_Entry!C251</f>
        <v>BILL-5148</v>
      </c>
      <c r="F4657" s="240" t="str">
        <f>Purchase_Entry!F251</f>
        <v>Cow Milk</v>
      </c>
      <c r="G4657" s="241">
        <v>0</v>
      </c>
      <c r="H4657" s="241">
        <f>N(Purchase_Entry!P251)</f>
        <v>2463.2550000000006</v>
      </c>
      <c r="I4657" s="241">
        <f t="shared" si="72"/>
        <v>-2463.2550000000006</v>
      </c>
      <c r="J4657" s="200"/>
      <c r="K4657" s="200" t="str" cm="1">
        <f t="array" ref="K4657">IF($C4657="","",IF(AND($C4657=Party_Statement!$C$5,$B4657&gt;=Party_Statement!$C$6,$B4657&lt;=Party_Statement!$E$6),SUMPRODUCT(($C$3:$C4657=Party_Statement!$C$5)*($B$3:$B4657&gt;=Party_Statement!$C$6)*($B$3:$B4657&lt;=Party_Statement!$E$6)),""))</f>
        <v/>
      </c>
    </row>
    <row r="4658" spans="1:11" x14ac:dyDescent="0.2">
      <c r="A4658" s="237">
        <f>Purchase_Entry!A252</f>
        <v>66935</v>
      </c>
      <c r="B4658" s="238">
        <f>Purchase_Entry!B252</f>
        <v>46223</v>
      </c>
      <c r="C4658" s="239" t="str">
        <f>Purchase_Entry!D252</f>
        <v>MODERN AGRO  -315</v>
      </c>
      <c r="D4658" s="240" t="s">
        <v>1390</v>
      </c>
      <c r="E4658" s="240" t="str">
        <f>Purchase_Entry!C252</f>
        <v>BILL-5149</v>
      </c>
      <c r="F4658" s="240" t="str">
        <f>Purchase_Entry!F252</f>
        <v>Buffalo Milk</v>
      </c>
      <c r="G4658" s="241">
        <v>0</v>
      </c>
      <c r="H4658" s="241">
        <f>N(Purchase_Entry!P252)</f>
        <v>1767.0940000000001</v>
      </c>
      <c r="I4658" s="241">
        <f t="shared" si="72"/>
        <v>-1767.0940000000001</v>
      </c>
      <c r="J4658" s="200"/>
      <c r="K4658" s="200" t="str" cm="1">
        <f t="array" ref="K4658">IF($C4658="","",IF(AND($C4658=Party_Statement!$C$5,$B4658&gt;=Party_Statement!$C$6,$B4658&lt;=Party_Statement!$E$6),SUMPRODUCT(($C$3:$C4658=Party_Statement!$C$5)*($B$3:$B4658&gt;=Party_Statement!$C$6)*($B$3:$B4658&lt;=Party_Statement!$E$6)),""))</f>
        <v/>
      </c>
    </row>
    <row r="4659" spans="1:11" x14ac:dyDescent="0.2">
      <c r="A4659" s="237">
        <f>Purchase_Entry!A253</f>
        <v>66935</v>
      </c>
      <c r="B4659" s="238">
        <f>Purchase_Entry!B253</f>
        <v>46223</v>
      </c>
      <c r="C4659" s="239" t="str">
        <f>Purchase_Entry!D253</f>
        <v>MODERN AGRO  -315</v>
      </c>
      <c r="D4659" s="240" t="s">
        <v>1390</v>
      </c>
      <c r="E4659" s="240" t="str">
        <f>Purchase_Entry!C253</f>
        <v>BILL-5148</v>
      </c>
      <c r="F4659" s="240" t="str">
        <f>Purchase_Entry!F253</f>
        <v>Cow Milk</v>
      </c>
      <c r="G4659" s="241">
        <v>0</v>
      </c>
      <c r="H4659" s="241">
        <f>N(Purchase_Entry!P253)</f>
        <v>2239.3360000000002</v>
      </c>
      <c r="I4659" s="241">
        <f t="shared" si="72"/>
        <v>-2239.3360000000002</v>
      </c>
      <c r="J4659" s="200"/>
      <c r="K4659" s="200" t="str" cm="1">
        <f t="array" ref="K4659">IF($C4659="","",IF(AND($C4659=Party_Statement!$C$5,$B4659&gt;=Party_Statement!$C$6,$B4659&lt;=Party_Statement!$E$6),SUMPRODUCT(($C$3:$C4659=Party_Statement!$C$5)*($B$3:$B4659&gt;=Party_Statement!$C$6)*($B$3:$B4659&lt;=Party_Statement!$E$6)),""))</f>
        <v/>
      </c>
    </row>
    <row r="4660" spans="1:11" x14ac:dyDescent="0.2">
      <c r="A4660" s="237">
        <f>Purchase_Entry!A254</f>
        <v>66935</v>
      </c>
      <c r="B4660" s="238">
        <f>Purchase_Entry!B254</f>
        <v>46223</v>
      </c>
      <c r="C4660" s="239" t="str">
        <f>Purchase_Entry!D254</f>
        <v>MODERN AGRO  -315</v>
      </c>
      <c r="D4660" s="240" t="s">
        <v>1390</v>
      </c>
      <c r="E4660" s="240" t="str">
        <f>Purchase_Entry!C254</f>
        <v>BILL-5149</v>
      </c>
      <c r="F4660" s="240" t="str">
        <f>Purchase_Entry!F254</f>
        <v>Buffalo Milk</v>
      </c>
      <c r="G4660" s="241">
        <v>0</v>
      </c>
      <c r="H4660" s="241">
        <f>N(Purchase_Entry!P254)</f>
        <v>1044.6975</v>
      </c>
      <c r="I4660" s="241">
        <f t="shared" si="72"/>
        <v>-1044.6975</v>
      </c>
      <c r="J4660" s="200"/>
      <c r="K4660" s="200" t="str" cm="1">
        <f t="array" ref="K4660">IF($C4660="","",IF(AND($C4660=Party_Statement!$C$5,$B4660&gt;=Party_Statement!$C$6,$B4660&lt;=Party_Statement!$E$6),SUMPRODUCT(($C$3:$C4660=Party_Statement!$C$5)*($B$3:$B4660&gt;=Party_Statement!$C$6)*($B$3:$B4660&lt;=Party_Statement!$E$6)),""))</f>
        <v/>
      </c>
    </row>
    <row r="4661" spans="1:11" x14ac:dyDescent="0.2">
      <c r="A4661" s="237">
        <f>Purchase_Entry!A255</f>
        <v>66936</v>
      </c>
      <c r="B4661" s="238">
        <f>Purchase_Entry!B255</f>
        <v>46224</v>
      </c>
      <c r="C4661" s="239" t="str">
        <f>Purchase_Entry!D255</f>
        <v>MODERN AGRO  -315</v>
      </c>
      <c r="D4661" s="240" t="s">
        <v>1390</v>
      </c>
      <c r="E4661" s="240" t="str">
        <f>Purchase_Entry!C255</f>
        <v>BILL-5155</v>
      </c>
      <c r="F4661" s="240" t="str">
        <f>Purchase_Entry!F255</f>
        <v>Cow Milk</v>
      </c>
      <c r="G4661" s="241">
        <v>0</v>
      </c>
      <c r="H4661" s="241">
        <f>N(Purchase_Entry!P255)</f>
        <v>2634.7155000000002</v>
      </c>
      <c r="I4661" s="241">
        <f t="shared" si="72"/>
        <v>-2634.7155000000002</v>
      </c>
      <c r="J4661" s="200"/>
      <c r="K4661" s="200" t="str" cm="1">
        <f t="array" ref="K4661">IF($C4661="","",IF(AND($C4661=Party_Statement!$C$5,$B4661&gt;=Party_Statement!$C$6,$B4661&lt;=Party_Statement!$E$6),SUMPRODUCT(($C$3:$C4661=Party_Statement!$C$5)*($B$3:$B4661&gt;=Party_Statement!$C$6)*($B$3:$B4661&lt;=Party_Statement!$E$6)),""))</f>
        <v/>
      </c>
    </row>
    <row r="4662" spans="1:11" x14ac:dyDescent="0.2">
      <c r="A4662" s="237">
        <f>Purchase_Entry!A256</f>
        <v>66936</v>
      </c>
      <c r="B4662" s="238">
        <f>Purchase_Entry!B256</f>
        <v>46224</v>
      </c>
      <c r="C4662" s="239" t="str">
        <f>Purchase_Entry!D256</f>
        <v>MODERN AGRO  -315</v>
      </c>
      <c r="D4662" s="240" t="s">
        <v>1390</v>
      </c>
      <c r="E4662" s="240" t="str">
        <f>Purchase_Entry!C256</f>
        <v>BILL-5156</v>
      </c>
      <c r="F4662" s="240" t="str">
        <f>Purchase_Entry!F256</f>
        <v>Buffalo Milk</v>
      </c>
      <c r="G4662" s="241">
        <v>0</v>
      </c>
      <c r="H4662" s="241">
        <f>N(Purchase_Entry!P256)</f>
        <v>1632.4350000000004</v>
      </c>
      <c r="I4662" s="241">
        <f t="shared" si="72"/>
        <v>-1632.4350000000004</v>
      </c>
      <c r="J4662" s="200"/>
      <c r="K4662" s="200" t="str" cm="1">
        <f t="array" ref="K4662">IF($C4662="","",IF(AND($C4662=Party_Statement!$C$5,$B4662&gt;=Party_Statement!$C$6,$B4662&lt;=Party_Statement!$E$6),SUMPRODUCT(($C$3:$C4662=Party_Statement!$C$5)*($B$3:$B4662&gt;=Party_Statement!$C$6)*($B$3:$B4662&lt;=Party_Statement!$E$6)),""))</f>
        <v/>
      </c>
    </row>
    <row r="4663" spans="1:11" x14ac:dyDescent="0.2">
      <c r="A4663" s="237">
        <f>Purchase_Entry!A257</f>
        <v>66936</v>
      </c>
      <c r="B4663" s="238">
        <f>Purchase_Entry!B257</f>
        <v>46224</v>
      </c>
      <c r="C4663" s="239" t="str">
        <f>Purchase_Entry!D257</f>
        <v>MODERN AGRO  -315</v>
      </c>
      <c r="D4663" s="240" t="s">
        <v>1390</v>
      </c>
      <c r="E4663" s="240" t="str">
        <f>Purchase_Entry!C257</f>
        <v>BILL-5155</v>
      </c>
      <c r="F4663" s="240" t="str">
        <f>Purchase_Entry!F257</f>
        <v>Cow Milk</v>
      </c>
      <c r="G4663" s="241">
        <v>0</v>
      </c>
      <c r="H4663" s="241">
        <f>N(Purchase_Entry!P257)</f>
        <v>1882.683</v>
      </c>
      <c r="I4663" s="241">
        <f t="shared" si="72"/>
        <v>-1882.683</v>
      </c>
      <c r="J4663" s="200"/>
      <c r="K4663" s="200" t="str" cm="1">
        <f t="array" ref="K4663">IF($C4663="","",IF(AND($C4663=Party_Statement!$C$5,$B4663&gt;=Party_Statement!$C$6,$B4663&lt;=Party_Statement!$E$6),SUMPRODUCT(($C$3:$C4663=Party_Statement!$C$5)*($B$3:$B4663&gt;=Party_Statement!$C$6)*($B$3:$B4663&lt;=Party_Statement!$E$6)),""))</f>
        <v/>
      </c>
    </row>
    <row r="4664" spans="1:11" x14ac:dyDescent="0.2">
      <c r="A4664" s="237">
        <f>Purchase_Entry!A258</f>
        <v>66936</v>
      </c>
      <c r="B4664" s="238">
        <f>Purchase_Entry!B258</f>
        <v>46224</v>
      </c>
      <c r="C4664" s="239" t="str">
        <f>Purchase_Entry!D258</f>
        <v>MODERN AGRO  -315</v>
      </c>
      <c r="D4664" s="240" t="s">
        <v>1390</v>
      </c>
      <c r="E4664" s="240" t="str">
        <f>Purchase_Entry!C258</f>
        <v>BILL-5156</v>
      </c>
      <c r="F4664" s="240" t="str">
        <f>Purchase_Entry!F258</f>
        <v>Buffalo Milk</v>
      </c>
      <c r="G4664" s="241">
        <v>0</v>
      </c>
      <c r="H4664" s="241">
        <f>N(Purchase_Entry!P258)</f>
        <v>1181.5720000000001</v>
      </c>
      <c r="I4664" s="241">
        <f t="shared" si="72"/>
        <v>-1181.5720000000001</v>
      </c>
      <c r="J4664" s="200"/>
      <c r="K4664" s="200" t="str" cm="1">
        <f t="array" ref="K4664">IF($C4664="","",IF(AND($C4664=Party_Statement!$C$5,$B4664&gt;=Party_Statement!$C$6,$B4664&lt;=Party_Statement!$E$6),SUMPRODUCT(($C$3:$C4664=Party_Statement!$C$5)*($B$3:$B4664&gt;=Party_Statement!$C$6)*($B$3:$B4664&lt;=Party_Statement!$E$6)),""))</f>
        <v/>
      </c>
    </row>
    <row r="4665" spans="1:11" x14ac:dyDescent="0.2">
      <c r="A4665" s="237">
        <f>Purchase_Entry!A259</f>
        <v>66937</v>
      </c>
      <c r="B4665" s="238">
        <f>Purchase_Entry!B259</f>
        <v>46225</v>
      </c>
      <c r="C4665" s="239" t="str">
        <f>Purchase_Entry!D259</f>
        <v>MODERN AGRO  -315</v>
      </c>
      <c r="D4665" s="240" t="s">
        <v>1390</v>
      </c>
      <c r="E4665" s="240" t="str">
        <f>Purchase_Entry!C259</f>
        <v>BILL-5157</v>
      </c>
      <c r="F4665" s="240" t="str">
        <f>Purchase_Entry!F259</f>
        <v>Cow Milk</v>
      </c>
      <c r="G4665" s="241">
        <v>0</v>
      </c>
      <c r="H4665" s="241">
        <f>N(Purchase_Entry!P259)</f>
        <v>2497.5659999999998</v>
      </c>
      <c r="I4665" s="241">
        <f t="shared" si="72"/>
        <v>-2497.5659999999998</v>
      </c>
      <c r="J4665" s="200"/>
      <c r="K4665" s="200" t="str" cm="1">
        <f t="array" ref="K4665">IF($C4665="","",IF(AND($C4665=Party_Statement!$C$5,$B4665&gt;=Party_Statement!$C$6,$B4665&lt;=Party_Statement!$E$6),SUMPRODUCT(($C$3:$C4665=Party_Statement!$C$5)*($B$3:$B4665&gt;=Party_Statement!$C$6)*($B$3:$B4665&lt;=Party_Statement!$E$6)),""))</f>
        <v/>
      </c>
    </row>
    <row r="4666" spans="1:11" x14ac:dyDescent="0.2">
      <c r="A4666" s="237">
        <f>Purchase_Entry!A260</f>
        <v>66937</v>
      </c>
      <c r="B4666" s="238">
        <f>Purchase_Entry!B260</f>
        <v>46225</v>
      </c>
      <c r="C4666" s="239" t="str">
        <f>Purchase_Entry!D260</f>
        <v>MODERN AGRO  -315</v>
      </c>
      <c r="D4666" s="240" t="s">
        <v>1390</v>
      </c>
      <c r="E4666" s="240" t="str">
        <f>Purchase_Entry!C260</f>
        <v>BILL-5158</v>
      </c>
      <c r="F4666" s="240" t="str">
        <f>Purchase_Entry!F260</f>
        <v>Buffalo Milk</v>
      </c>
      <c r="G4666" s="241">
        <v>0</v>
      </c>
      <c r="H4666" s="241">
        <f>N(Purchase_Entry!P260)</f>
        <v>1787.9050000000002</v>
      </c>
      <c r="I4666" s="241">
        <f t="shared" ref="I4666:I4729" si="73">IF($C4666="","",IF($C4666=$C846,$I846+$G4666-$H4666,$G4666-$H4666))</f>
        <v>-1787.9050000000002</v>
      </c>
      <c r="J4666" s="200"/>
      <c r="K4666" s="200" t="str" cm="1">
        <f t="array" ref="K4666">IF($C4666="","",IF(AND($C4666=Party_Statement!$C$5,$B4666&gt;=Party_Statement!$C$6,$B4666&lt;=Party_Statement!$E$6),SUMPRODUCT(($C$3:$C4666=Party_Statement!$C$5)*($B$3:$B4666&gt;=Party_Statement!$C$6)*($B$3:$B4666&lt;=Party_Statement!$E$6)),""))</f>
        <v/>
      </c>
    </row>
    <row r="4667" spans="1:11" x14ac:dyDescent="0.2">
      <c r="A4667" s="237">
        <f>Purchase_Entry!A261</f>
        <v>66937</v>
      </c>
      <c r="B4667" s="238">
        <f>Purchase_Entry!B261</f>
        <v>46225</v>
      </c>
      <c r="C4667" s="239" t="str">
        <f>Purchase_Entry!D261</f>
        <v>MODERN AGRO  -315</v>
      </c>
      <c r="D4667" s="240" t="s">
        <v>1390</v>
      </c>
      <c r="E4667" s="240" t="str">
        <f>Purchase_Entry!C261</f>
        <v>BILL-5157</v>
      </c>
      <c r="F4667" s="240" t="str">
        <f>Purchase_Entry!F261</f>
        <v>Cow Milk</v>
      </c>
      <c r="G4667" s="241">
        <v>0</v>
      </c>
      <c r="H4667" s="241">
        <f>N(Purchase_Entry!P261)</f>
        <v>1993.6655000000003</v>
      </c>
      <c r="I4667" s="241">
        <f t="shared" si="73"/>
        <v>-1993.6655000000003</v>
      </c>
      <c r="J4667" s="200"/>
      <c r="K4667" s="200" t="str" cm="1">
        <f t="array" ref="K4667">IF($C4667="","",IF(AND($C4667=Party_Statement!$C$5,$B4667&gt;=Party_Statement!$C$6,$B4667&lt;=Party_Statement!$E$6),SUMPRODUCT(($C$3:$C4667=Party_Statement!$C$5)*($B$3:$B4667&gt;=Party_Statement!$C$6)*($B$3:$B4667&lt;=Party_Statement!$E$6)),""))</f>
        <v/>
      </c>
    </row>
    <row r="4668" spans="1:11" x14ac:dyDescent="0.2">
      <c r="A4668" s="237">
        <f>Purchase_Entry!A262</f>
        <v>66937</v>
      </c>
      <c r="B4668" s="238">
        <f>Purchase_Entry!B262</f>
        <v>46225</v>
      </c>
      <c r="C4668" s="239" t="str">
        <f>Purchase_Entry!D262</f>
        <v>MODERN AGRO  -315</v>
      </c>
      <c r="D4668" s="240" t="s">
        <v>1390</v>
      </c>
      <c r="E4668" s="240" t="str">
        <f>Purchase_Entry!C262</f>
        <v>BILL-5158</v>
      </c>
      <c r="F4668" s="240" t="str">
        <f>Purchase_Entry!F262</f>
        <v>Buffalo Milk</v>
      </c>
      <c r="G4668" s="241">
        <v>0</v>
      </c>
      <c r="H4668" s="241">
        <f>N(Purchase_Entry!P262)</f>
        <v>1057.1960000000001</v>
      </c>
      <c r="I4668" s="241">
        <f t="shared" si="73"/>
        <v>-1057.1960000000001</v>
      </c>
      <c r="J4668" s="200"/>
      <c r="K4668" s="200" t="str" cm="1">
        <f t="array" ref="K4668">IF($C4668="","",IF(AND($C4668=Party_Statement!$C$5,$B4668&gt;=Party_Statement!$C$6,$B4668&lt;=Party_Statement!$E$6),SUMPRODUCT(($C$3:$C4668=Party_Statement!$C$5)*($B$3:$B4668&gt;=Party_Statement!$C$6)*($B$3:$B4668&lt;=Party_Statement!$E$6)),""))</f>
        <v/>
      </c>
    </row>
    <row r="4669" spans="1:11" x14ac:dyDescent="0.2">
      <c r="A4669" s="237">
        <f>Purchase_Entry!A263</f>
        <v>66938</v>
      </c>
      <c r="B4669" s="238">
        <f>Purchase_Entry!B263</f>
        <v>46226</v>
      </c>
      <c r="C4669" s="239" t="str">
        <f>Purchase_Entry!D263</f>
        <v>MODERN AGRO  -315</v>
      </c>
      <c r="D4669" s="240" t="s">
        <v>1390</v>
      </c>
      <c r="E4669" s="240" t="str">
        <f>Purchase_Entry!C263</f>
        <v>BILL-5159</v>
      </c>
      <c r="F4669" s="240" t="str">
        <f>Purchase_Entry!F263</f>
        <v>Cow Milk</v>
      </c>
      <c r="G4669" s="241">
        <v>0</v>
      </c>
      <c r="H4669" s="241">
        <f>N(Purchase_Entry!P263)</f>
        <v>2598.9900000000002</v>
      </c>
      <c r="I4669" s="241">
        <f t="shared" si="73"/>
        <v>-2598.9900000000002</v>
      </c>
      <c r="J4669" s="200"/>
      <c r="K4669" s="200" t="str" cm="1">
        <f t="array" ref="K4669">IF($C4669="","",IF(AND($C4669=Party_Statement!$C$5,$B4669&gt;=Party_Statement!$C$6,$B4669&lt;=Party_Statement!$E$6),SUMPRODUCT(($C$3:$C4669=Party_Statement!$C$5)*($B$3:$B4669&gt;=Party_Statement!$C$6)*($B$3:$B4669&lt;=Party_Statement!$E$6)),""))</f>
        <v/>
      </c>
    </row>
    <row r="4670" spans="1:11" x14ac:dyDescent="0.2">
      <c r="A4670" s="237">
        <f>Purchase_Entry!A264</f>
        <v>66938</v>
      </c>
      <c r="B4670" s="238">
        <f>Purchase_Entry!B264</f>
        <v>46226</v>
      </c>
      <c r="C4670" s="239" t="str">
        <f>Purchase_Entry!D264</f>
        <v>MODERN AGRO  -315</v>
      </c>
      <c r="D4670" s="240" t="s">
        <v>1390</v>
      </c>
      <c r="E4670" s="240" t="str">
        <f>Purchase_Entry!C264</f>
        <v>BILL-5160</v>
      </c>
      <c r="F4670" s="240" t="str">
        <f>Purchase_Entry!F264</f>
        <v>Buffalo Milk</v>
      </c>
      <c r="G4670" s="241">
        <v>0</v>
      </c>
      <c r="H4670" s="241">
        <f>N(Purchase_Entry!P264)</f>
        <v>1865.6400000000003</v>
      </c>
      <c r="I4670" s="241">
        <f t="shared" si="73"/>
        <v>-1865.6400000000003</v>
      </c>
      <c r="J4670" s="200"/>
      <c r="K4670" s="200" t="str" cm="1">
        <f t="array" ref="K4670">IF($C4670="","",IF(AND($C4670=Party_Statement!$C$5,$B4670&gt;=Party_Statement!$C$6,$B4670&lt;=Party_Statement!$E$6),SUMPRODUCT(($C$3:$C4670=Party_Statement!$C$5)*($B$3:$B4670&gt;=Party_Statement!$C$6)*($B$3:$B4670&lt;=Party_Statement!$E$6)),""))</f>
        <v/>
      </c>
    </row>
    <row r="4671" spans="1:11" x14ac:dyDescent="0.2">
      <c r="A4671" s="237">
        <f>Purchase_Entry!A265</f>
        <v>66938</v>
      </c>
      <c r="B4671" s="238">
        <f>Purchase_Entry!B265</f>
        <v>46226</v>
      </c>
      <c r="C4671" s="239" t="str">
        <f>Purchase_Entry!D265</f>
        <v>MODERN AGRO  -315</v>
      </c>
      <c r="D4671" s="240" t="s">
        <v>1390</v>
      </c>
      <c r="E4671" s="240" t="str">
        <f>Purchase_Entry!C265</f>
        <v>BILL-5159</v>
      </c>
      <c r="F4671" s="240" t="str">
        <f>Purchase_Entry!F265</f>
        <v>Cow Milk</v>
      </c>
      <c r="G4671" s="241">
        <v>0</v>
      </c>
      <c r="H4671" s="241">
        <f>N(Purchase_Entry!P265)</f>
        <v>2147.5250000000001</v>
      </c>
      <c r="I4671" s="241">
        <f t="shared" si="73"/>
        <v>-2147.5250000000001</v>
      </c>
      <c r="J4671" s="200"/>
      <c r="K4671" s="200" t="str" cm="1">
        <f t="array" ref="K4671">IF($C4671="","",IF(AND($C4671=Party_Statement!$C$5,$B4671&gt;=Party_Statement!$C$6,$B4671&lt;=Party_Statement!$E$6),SUMPRODUCT(($C$3:$C4671=Party_Statement!$C$5)*($B$3:$B4671&gt;=Party_Statement!$C$6)*($B$3:$B4671&lt;=Party_Statement!$E$6)),""))</f>
        <v/>
      </c>
    </row>
    <row r="4672" spans="1:11" x14ac:dyDescent="0.2">
      <c r="A4672" s="237">
        <f>Purchase_Entry!A266</f>
        <v>66938</v>
      </c>
      <c r="B4672" s="238">
        <f>Purchase_Entry!B266</f>
        <v>46226</v>
      </c>
      <c r="C4672" s="239" t="str">
        <f>Purchase_Entry!D266</f>
        <v>MODERN AGRO  -315</v>
      </c>
      <c r="D4672" s="240" t="s">
        <v>1390</v>
      </c>
      <c r="E4672" s="240" t="str">
        <f>Purchase_Entry!C266</f>
        <v>BILL-5160</v>
      </c>
      <c r="F4672" s="240" t="str">
        <f>Purchase_Entry!F266</f>
        <v>Buffalo Milk</v>
      </c>
      <c r="G4672" s="241">
        <v>0</v>
      </c>
      <c r="H4672" s="241">
        <f>N(Purchase_Entry!P266)</f>
        <v>1249.48</v>
      </c>
      <c r="I4672" s="241">
        <f t="shared" si="73"/>
        <v>-1249.48</v>
      </c>
      <c r="J4672" s="200"/>
      <c r="K4672" s="200" t="str" cm="1">
        <f t="array" ref="K4672">IF($C4672="","",IF(AND($C4672=Party_Statement!$C$5,$B4672&gt;=Party_Statement!$C$6,$B4672&lt;=Party_Statement!$E$6),SUMPRODUCT(($C$3:$C4672=Party_Statement!$C$5)*($B$3:$B4672&gt;=Party_Statement!$C$6)*($B$3:$B4672&lt;=Party_Statement!$E$6)),""))</f>
        <v/>
      </c>
    </row>
    <row r="4673" spans="1:11" x14ac:dyDescent="0.2">
      <c r="A4673" s="237">
        <f>Purchase_Entry!A267</f>
        <v>66939</v>
      </c>
      <c r="B4673" s="238">
        <f>Purchase_Entry!B267</f>
        <v>46227</v>
      </c>
      <c r="C4673" s="239" t="str">
        <f>Purchase_Entry!D267</f>
        <v>MODERN AGRO  -315</v>
      </c>
      <c r="D4673" s="240" t="s">
        <v>1390</v>
      </c>
      <c r="E4673" s="240" t="str">
        <f>Purchase_Entry!C267</f>
        <v>BILL-5161</v>
      </c>
      <c r="F4673" s="240" t="str">
        <f>Purchase_Entry!F267</f>
        <v>Cow Milk</v>
      </c>
      <c r="G4673" s="241">
        <v>0</v>
      </c>
      <c r="H4673" s="241">
        <f>N(Purchase_Entry!P267)</f>
        <v>2547.152</v>
      </c>
      <c r="I4673" s="241">
        <f t="shared" si="73"/>
        <v>-2547.152</v>
      </c>
      <c r="J4673" s="200"/>
      <c r="K4673" s="200" t="str" cm="1">
        <f t="array" ref="K4673">IF($C4673="","",IF(AND($C4673=Party_Statement!$C$5,$B4673&gt;=Party_Statement!$C$6,$B4673&lt;=Party_Statement!$E$6),SUMPRODUCT(($C$3:$C4673=Party_Statement!$C$5)*($B$3:$B4673&gt;=Party_Statement!$C$6)*($B$3:$B4673&lt;=Party_Statement!$E$6)),""))</f>
        <v/>
      </c>
    </row>
    <row r="4674" spans="1:11" x14ac:dyDescent="0.2">
      <c r="A4674" s="237">
        <f>Purchase_Entry!A268</f>
        <v>66939</v>
      </c>
      <c r="B4674" s="238">
        <f>Purchase_Entry!B268</f>
        <v>46227</v>
      </c>
      <c r="C4674" s="239" t="str">
        <f>Purchase_Entry!D268</f>
        <v>MODERN AGRO  -315</v>
      </c>
      <c r="D4674" s="240" t="s">
        <v>1390</v>
      </c>
      <c r="E4674" s="240" t="str">
        <f>Purchase_Entry!C268</f>
        <v>BILL-5162</v>
      </c>
      <c r="F4674" s="240" t="str">
        <f>Purchase_Entry!F268</f>
        <v>Buffalo Milk</v>
      </c>
      <c r="G4674" s="241">
        <v>0</v>
      </c>
      <c r="H4674" s="241">
        <f>N(Purchase_Entry!P268)</f>
        <v>2013.3365000000003</v>
      </c>
      <c r="I4674" s="241">
        <f t="shared" si="73"/>
        <v>-2013.3365000000003</v>
      </c>
      <c r="J4674" s="200"/>
      <c r="K4674" s="200" t="str" cm="1">
        <f t="array" ref="K4674">IF($C4674="","",IF(AND($C4674=Party_Statement!$C$5,$B4674&gt;=Party_Statement!$C$6,$B4674&lt;=Party_Statement!$E$6),SUMPRODUCT(($C$3:$C4674=Party_Statement!$C$5)*($B$3:$B4674&gt;=Party_Statement!$C$6)*($B$3:$B4674&lt;=Party_Statement!$E$6)),""))</f>
        <v/>
      </c>
    </row>
    <row r="4675" spans="1:11" x14ac:dyDescent="0.2">
      <c r="A4675" s="237">
        <f>Purchase_Entry!A269</f>
        <v>66939</v>
      </c>
      <c r="B4675" s="238">
        <f>Purchase_Entry!B269</f>
        <v>46227</v>
      </c>
      <c r="C4675" s="239" t="str">
        <f>Purchase_Entry!D269</f>
        <v>MODERN AGRO  -315</v>
      </c>
      <c r="D4675" s="240" t="s">
        <v>1390</v>
      </c>
      <c r="E4675" s="240" t="str">
        <f>Purchase_Entry!C269</f>
        <v>BILL-5161</v>
      </c>
      <c r="F4675" s="240" t="str">
        <f>Purchase_Entry!F269</f>
        <v>Cow Milk</v>
      </c>
      <c r="G4675" s="241">
        <v>0</v>
      </c>
      <c r="H4675" s="241">
        <f>N(Purchase_Entry!P269)</f>
        <v>2107.9575</v>
      </c>
      <c r="I4675" s="241">
        <f t="shared" si="73"/>
        <v>-2107.9575</v>
      </c>
      <c r="J4675" s="200"/>
      <c r="K4675" s="200" t="str" cm="1">
        <f t="array" ref="K4675">IF($C4675="","",IF(AND($C4675=Party_Statement!$C$5,$B4675&gt;=Party_Statement!$C$6,$B4675&lt;=Party_Statement!$E$6),SUMPRODUCT(($C$3:$C4675=Party_Statement!$C$5)*($B$3:$B4675&gt;=Party_Statement!$C$6)*($B$3:$B4675&lt;=Party_Statement!$E$6)),""))</f>
        <v/>
      </c>
    </row>
    <row r="4676" spans="1:11" x14ac:dyDescent="0.2">
      <c r="A4676" s="237">
        <f>Purchase_Entry!A270</f>
        <v>66939</v>
      </c>
      <c r="B4676" s="238">
        <f>Purchase_Entry!B270</f>
        <v>46227</v>
      </c>
      <c r="C4676" s="239" t="str">
        <f>Purchase_Entry!D270</f>
        <v>MODERN AGRO  -315</v>
      </c>
      <c r="D4676" s="240" t="s">
        <v>1390</v>
      </c>
      <c r="E4676" s="240" t="str">
        <f>Purchase_Entry!C270</f>
        <v>BILL-5162</v>
      </c>
      <c r="F4676" s="240" t="str">
        <f>Purchase_Entry!F270</f>
        <v>Buffalo Milk</v>
      </c>
      <c r="G4676" s="241">
        <v>0</v>
      </c>
      <c r="H4676" s="241">
        <f>N(Purchase_Entry!P270)</f>
        <v>1375.9095000000002</v>
      </c>
      <c r="I4676" s="241">
        <f t="shared" si="73"/>
        <v>-1375.9095000000002</v>
      </c>
      <c r="J4676" s="200"/>
      <c r="K4676" s="200" t="str" cm="1">
        <f t="array" ref="K4676">IF($C4676="","",IF(AND($C4676=Party_Statement!$C$5,$B4676&gt;=Party_Statement!$C$6,$B4676&lt;=Party_Statement!$E$6),SUMPRODUCT(($C$3:$C4676=Party_Statement!$C$5)*($B$3:$B4676&gt;=Party_Statement!$C$6)*($B$3:$B4676&lt;=Party_Statement!$E$6)),""))</f>
        <v/>
      </c>
    </row>
    <row r="4677" spans="1:11" x14ac:dyDescent="0.2">
      <c r="A4677" s="237">
        <f>Purchase_Entry!A271</f>
        <v>66940</v>
      </c>
      <c r="B4677" s="238">
        <f>Purchase_Entry!B271</f>
        <v>46228</v>
      </c>
      <c r="C4677" s="239" t="str">
        <f>Purchase_Entry!D271</f>
        <v>MODERN AGRO  -315</v>
      </c>
      <c r="D4677" s="240" t="s">
        <v>1390</v>
      </c>
      <c r="E4677" s="240" t="str">
        <f>Purchase_Entry!C271</f>
        <v>BILL-5163</v>
      </c>
      <c r="F4677" s="240" t="str">
        <f>Purchase_Entry!F271</f>
        <v>Cow Milk</v>
      </c>
      <c r="G4677" s="241">
        <v>0</v>
      </c>
      <c r="H4677" s="241">
        <f>N(Purchase_Entry!P271)</f>
        <v>2785.4662499999999</v>
      </c>
      <c r="I4677" s="241">
        <f t="shared" si="73"/>
        <v>-2785.4662499999999</v>
      </c>
      <c r="J4677" s="200"/>
      <c r="K4677" s="200" t="str" cm="1">
        <f t="array" ref="K4677">IF($C4677="","",IF(AND($C4677=Party_Statement!$C$5,$B4677&gt;=Party_Statement!$C$6,$B4677&lt;=Party_Statement!$E$6),SUMPRODUCT(($C$3:$C4677=Party_Statement!$C$5)*($B$3:$B4677&gt;=Party_Statement!$C$6)*($B$3:$B4677&lt;=Party_Statement!$E$6)),""))</f>
        <v/>
      </c>
    </row>
    <row r="4678" spans="1:11" x14ac:dyDescent="0.2">
      <c r="A4678" s="237">
        <f>Purchase_Entry!A272</f>
        <v>66940</v>
      </c>
      <c r="B4678" s="238">
        <f>Purchase_Entry!B272</f>
        <v>46228</v>
      </c>
      <c r="C4678" s="239" t="str">
        <f>Purchase_Entry!D272</f>
        <v>MODERN AGRO  -315</v>
      </c>
      <c r="D4678" s="240" t="s">
        <v>1390</v>
      </c>
      <c r="E4678" s="240" t="str">
        <f>Purchase_Entry!C272</f>
        <v>BILL-5164</v>
      </c>
      <c r="F4678" s="240" t="str">
        <f>Purchase_Entry!F272</f>
        <v>Buffalo Milk</v>
      </c>
      <c r="G4678" s="241">
        <v>0</v>
      </c>
      <c r="H4678" s="241">
        <f>N(Purchase_Entry!P272)</f>
        <v>1844.6302499999999</v>
      </c>
      <c r="I4678" s="241">
        <f t="shared" si="73"/>
        <v>-1844.6302499999999</v>
      </c>
      <c r="J4678" s="200"/>
      <c r="K4678" s="200" t="str" cm="1">
        <f t="array" ref="K4678">IF($C4678="","",IF(AND($C4678=Party_Statement!$C$5,$B4678&gt;=Party_Statement!$C$6,$B4678&lt;=Party_Statement!$E$6),SUMPRODUCT(($C$3:$C4678=Party_Statement!$C$5)*($B$3:$B4678&gt;=Party_Statement!$C$6)*($B$3:$B4678&lt;=Party_Statement!$E$6)),""))</f>
        <v/>
      </c>
    </row>
    <row r="4679" spans="1:11" x14ac:dyDescent="0.2">
      <c r="A4679" s="237">
        <f>Purchase_Entry!A273</f>
        <v>66940</v>
      </c>
      <c r="B4679" s="238">
        <f>Purchase_Entry!B273</f>
        <v>46228</v>
      </c>
      <c r="C4679" s="239" t="str">
        <f>Purchase_Entry!D273</f>
        <v>MODERN AGRO  -315</v>
      </c>
      <c r="D4679" s="240" t="s">
        <v>1390</v>
      </c>
      <c r="E4679" s="240" t="str">
        <f>Purchase_Entry!C273</f>
        <v>BILL-5163</v>
      </c>
      <c r="F4679" s="240" t="str">
        <f>Purchase_Entry!F273</f>
        <v>Cow Milk</v>
      </c>
      <c r="G4679" s="241">
        <v>0</v>
      </c>
      <c r="H4679" s="241">
        <f>N(Purchase_Entry!P273)</f>
        <v>2286.4825000000001</v>
      </c>
      <c r="I4679" s="241">
        <f t="shared" si="73"/>
        <v>-2286.4825000000001</v>
      </c>
      <c r="J4679" s="200"/>
      <c r="K4679" s="200" t="str" cm="1">
        <f t="array" ref="K4679">IF($C4679="","",IF(AND($C4679=Party_Statement!$C$5,$B4679&gt;=Party_Statement!$C$6,$B4679&lt;=Party_Statement!$E$6),SUMPRODUCT(($C$3:$C4679=Party_Statement!$C$5)*($B$3:$B4679&gt;=Party_Statement!$C$6)*($B$3:$B4679&lt;=Party_Statement!$E$6)),""))</f>
        <v/>
      </c>
    </row>
    <row r="4680" spans="1:11" x14ac:dyDescent="0.2">
      <c r="A4680" s="237">
        <f>Purchase_Entry!A274</f>
        <v>66940</v>
      </c>
      <c r="B4680" s="238">
        <f>Purchase_Entry!B274</f>
        <v>46228</v>
      </c>
      <c r="C4680" s="239" t="str">
        <f>Purchase_Entry!D274</f>
        <v>MODERN AGRO  -315</v>
      </c>
      <c r="D4680" s="240" t="s">
        <v>1390</v>
      </c>
      <c r="E4680" s="240" t="str">
        <f>Purchase_Entry!C274</f>
        <v>BILL-5164</v>
      </c>
      <c r="F4680" s="240" t="str">
        <f>Purchase_Entry!F274</f>
        <v>Buffalo Milk</v>
      </c>
      <c r="G4680" s="241">
        <v>0</v>
      </c>
      <c r="H4680" s="241">
        <f>N(Purchase_Entry!P274)</f>
        <v>1166.0250000000001</v>
      </c>
      <c r="I4680" s="241">
        <f t="shared" si="73"/>
        <v>-1166.0250000000001</v>
      </c>
      <c r="J4680" s="200"/>
      <c r="K4680" s="200" t="str" cm="1">
        <f t="array" ref="K4680">IF($C4680="","",IF(AND($C4680=Party_Statement!$C$5,$B4680&gt;=Party_Statement!$C$6,$B4680&lt;=Party_Statement!$E$6),SUMPRODUCT(($C$3:$C4680=Party_Statement!$C$5)*($B$3:$B4680&gt;=Party_Statement!$C$6)*($B$3:$B4680&lt;=Party_Statement!$E$6)),""))</f>
        <v/>
      </c>
    </row>
    <row r="4681" spans="1:11" x14ac:dyDescent="0.2">
      <c r="A4681" s="237">
        <f>Purchase_Entry!A275</f>
        <v>66941</v>
      </c>
      <c r="B4681" s="238">
        <f>Purchase_Entry!B275</f>
        <v>46229</v>
      </c>
      <c r="C4681" s="239" t="str">
        <f>Purchase_Entry!D275</f>
        <v>MODERN AGRO  -315</v>
      </c>
      <c r="D4681" s="240" t="s">
        <v>1390</v>
      </c>
      <c r="E4681" s="240" t="str">
        <f>Purchase_Entry!C275</f>
        <v>BILL-5165</v>
      </c>
      <c r="F4681" s="240" t="str">
        <f>Purchase_Entry!F275</f>
        <v>Cow Milk</v>
      </c>
      <c r="G4681" s="241">
        <v>0</v>
      </c>
      <c r="H4681" s="241">
        <f>N(Purchase_Entry!P275)</f>
        <v>3112.4490000000001</v>
      </c>
      <c r="I4681" s="241">
        <f t="shared" si="73"/>
        <v>-3112.4490000000001</v>
      </c>
      <c r="J4681" s="200"/>
      <c r="K4681" s="200" t="str" cm="1">
        <f t="array" ref="K4681">IF($C4681="","",IF(AND($C4681=Party_Statement!$C$5,$B4681&gt;=Party_Statement!$C$6,$B4681&lt;=Party_Statement!$E$6),SUMPRODUCT(($C$3:$C4681=Party_Statement!$C$5)*($B$3:$B4681&gt;=Party_Statement!$C$6)*($B$3:$B4681&lt;=Party_Statement!$E$6)),""))</f>
        <v/>
      </c>
    </row>
    <row r="4682" spans="1:11" x14ac:dyDescent="0.2">
      <c r="A4682" s="237">
        <f>Purchase_Entry!A276</f>
        <v>66941</v>
      </c>
      <c r="B4682" s="238">
        <f>Purchase_Entry!B276</f>
        <v>46229</v>
      </c>
      <c r="C4682" s="239" t="str">
        <f>Purchase_Entry!D276</f>
        <v>MODERN AGRO  -315</v>
      </c>
      <c r="D4682" s="240" t="s">
        <v>1390</v>
      </c>
      <c r="E4682" s="240" t="str">
        <f>Purchase_Entry!C276</f>
        <v>BILL-5166</v>
      </c>
      <c r="F4682" s="240" t="str">
        <f>Purchase_Entry!F276</f>
        <v>Buffalo Milk</v>
      </c>
      <c r="G4682" s="241">
        <v>0</v>
      </c>
      <c r="H4682" s="241">
        <f>N(Purchase_Entry!P276)</f>
        <v>1910.0812500000002</v>
      </c>
      <c r="I4682" s="241">
        <f t="shared" si="73"/>
        <v>-1910.0812500000002</v>
      </c>
      <c r="J4682" s="200"/>
      <c r="K4682" s="200" t="str" cm="1">
        <f t="array" ref="K4682">IF($C4682="","",IF(AND($C4682=Party_Statement!$C$5,$B4682&gt;=Party_Statement!$C$6,$B4682&lt;=Party_Statement!$E$6),SUMPRODUCT(($C$3:$C4682=Party_Statement!$C$5)*($B$3:$B4682&gt;=Party_Statement!$C$6)*($B$3:$B4682&lt;=Party_Statement!$E$6)),""))</f>
        <v/>
      </c>
    </row>
    <row r="4683" spans="1:11" x14ac:dyDescent="0.2">
      <c r="A4683" s="237">
        <f>Purchase_Entry!A277</f>
        <v>66941</v>
      </c>
      <c r="B4683" s="238">
        <f>Purchase_Entry!B277</f>
        <v>46229</v>
      </c>
      <c r="C4683" s="239" t="str">
        <f>Purchase_Entry!D277</f>
        <v>MODERN AGRO  -315</v>
      </c>
      <c r="D4683" s="240" t="s">
        <v>1390</v>
      </c>
      <c r="E4683" s="240" t="str">
        <f>Purchase_Entry!C277</f>
        <v>BILL-5165</v>
      </c>
      <c r="F4683" s="240" t="str">
        <f>Purchase_Entry!F277</f>
        <v>Cow Milk</v>
      </c>
      <c r="G4683" s="241">
        <v>0</v>
      </c>
      <c r="H4683" s="241">
        <f>N(Purchase_Entry!P277)</f>
        <v>2250.0855000000001</v>
      </c>
      <c r="I4683" s="241">
        <f t="shared" si="73"/>
        <v>-2250.0855000000001</v>
      </c>
      <c r="J4683" s="200"/>
      <c r="K4683" s="200" t="str" cm="1">
        <f t="array" ref="K4683">IF($C4683="","",IF(AND($C4683=Party_Statement!$C$5,$B4683&gt;=Party_Statement!$C$6,$B4683&lt;=Party_Statement!$E$6),SUMPRODUCT(($C$3:$C4683=Party_Statement!$C$5)*($B$3:$B4683&gt;=Party_Statement!$C$6)*($B$3:$B4683&lt;=Party_Statement!$E$6)),""))</f>
        <v/>
      </c>
    </row>
    <row r="4684" spans="1:11" x14ac:dyDescent="0.2">
      <c r="A4684" s="237">
        <f>Purchase_Entry!A278</f>
        <v>66941</v>
      </c>
      <c r="B4684" s="238">
        <f>Purchase_Entry!B278</f>
        <v>46229</v>
      </c>
      <c r="C4684" s="239" t="str">
        <f>Purchase_Entry!D278</f>
        <v>MODERN AGRO  -315</v>
      </c>
      <c r="D4684" s="240" t="s">
        <v>1390</v>
      </c>
      <c r="E4684" s="240" t="str">
        <f>Purchase_Entry!C278</f>
        <v>BILL-5166</v>
      </c>
      <c r="F4684" s="240" t="str">
        <f>Purchase_Entry!F278</f>
        <v>Buffalo Milk</v>
      </c>
      <c r="G4684" s="241">
        <v>0</v>
      </c>
      <c r="H4684" s="241">
        <f>N(Purchase_Entry!P278)</f>
        <v>1321.4950000000003</v>
      </c>
      <c r="I4684" s="241">
        <f t="shared" si="73"/>
        <v>-1321.4950000000003</v>
      </c>
      <c r="J4684" s="200"/>
      <c r="K4684" s="200" t="str" cm="1">
        <f t="array" ref="K4684">IF($C4684="","",IF(AND($C4684=Party_Statement!$C$5,$B4684&gt;=Party_Statement!$C$6,$B4684&lt;=Party_Statement!$E$6),SUMPRODUCT(($C$3:$C4684=Party_Statement!$C$5)*($B$3:$B4684&gt;=Party_Statement!$C$6)*($B$3:$B4684&lt;=Party_Statement!$E$6)),""))</f>
        <v/>
      </c>
    </row>
    <row r="4685" spans="1:11" x14ac:dyDescent="0.2">
      <c r="A4685" s="237">
        <f>Purchase_Entry!A279</f>
        <v>66942</v>
      </c>
      <c r="B4685" s="238">
        <f>Purchase_Entry!B279</f>
        <v>46230</v>
      </c>
      <c r="C4685" s="239" t="str">
        <f>Purchase_Entry!D279</f>
        <v>MODERN AGRO  -315</v>
      </c>
      <c r="D4685" s="240" t="s">
        <v>1390</v>
      </c>
      <c r="E4685" s="240" t="str">
        <f>Purchase_Entry!C279</f>
        <v>BILL-5167</v>
      </c>
      <c r="F4685" s="240" t="str">
        <f>Purchase_Entry!F279</f>
        <v>Cow Milk</v>
      </c>
      <c r="G4685" s="241">
        <v>0</v>
      </c>
      <c r="H4685" s="241">
        <f>N(Purchase_Entry!P279)</f>
        <v>2589.23225</v>
      </c>
      <c r="I4685" s="241">
        <f t="shared" si="73"/>
        <v>-2589.23225</v>
      </c>
      <c r="J4685" s="200"/>
      <c r="K4685" s="200" t="str" cm="1">
        <f t="array" ref="K4685">IF($C4685="","",IF(AND($C4685=Party_Statement!$C$5,$B4685&gt;=Party_Statement!$C$6,$B4685&lt;=Party_Statement!$E$6),SUMPRODUCT(($C$3:$C4685=Party_Statement!$C$5)*($B$3:$B4685&gt;=Party_Statement!$C$6)*($B$3:$B4685&lt;=Party_Statement!$E$6)),""))</f>
        <v/>
      </c>
    </row>
    <row r="4686" spans="1:11" x14ac:dyDescent="0.2">
      <c r="A4686" s="237">
        <f>Purchase_Entry!A280</f>
        <v>66942</v>
      </c>
      <c r="B4686" s="238">
        <f>Purchase_Entry!B280</f>
        <v>46230</v>
      </c>
      <c r="C4686" s="239" t="str">
        <f>Purchase_Entry!D280</f>
        <v>MODERN AGRO  -315</v>
      </c>
      <c r="D4686" s="240" t="s">
        <v>1390</v>
      </c>
      <c r="E4686" s="240" t="str">
        <f>Purchase_Entry!C280</f>
        <v>BILL-5168</v>
      </c>
      <c r="F4686" s="240" t="str">
        <f>Purchase_Entry!F280</f>
        <v>Buffalo Milk</v>
      </c>
      <c r="G4686" s="241">
        <v>0</v>
      </c>
      <c r="H4686" s="241">
        <f>N(Purchase_Entry!P280)</f>
        <v>2106.6185000000005</v>
      </c>
      <c r="I4686" s="241">
        <f t="shared" si="73"/>
        <v>-2106.6185000000005</v>
      </c>
      <c r="J4686" s="200"/>
      <c r="K4686" s="200" t="str" cm="1">
        <f t="array" ref="K4686">IF($C4686="","",IF(AND($C4686=Party_Statement!$C$5,$B4686&gt;=Party_Statement!$C$6,$B4686&lt;=Party_Statement!$E$6),SUMPRODUCT(($C$3:$C4686=Party_Statement!$C$5)*($B$3:$B4686&gt;=Party_Statement!$C$6)*($B$3:$B4686&lt;=Party_Statement!$E$6)),""))</f>
        <v/>
      </c>
    </row>
    <row r="4687" spans="1:11" x14ac:dyDescent="0.2">
      <c r="A4687" s="237">
        <f>Purchase_Entry!A281</f>
        <v>66942</v>
      </c>
      <c r="B4687" s="238">
        <f>Purchase_Entry!B281</f>
        <v>46230</v>
      </c>
      <c r="C4687" s="239" t="str">
        <f>Purchase_Entry!D281</f>
        <v>MODERN AGRO  -315</v>
      </c>
      <c r="D4687" s="240" t="s">
        <v>1390</v>
      </c>
      <c r="E4687" s="240" t="str">
        <f>Purchase_Entry!C281</f>
        <v>BILL-5167</v>
      </c>
      <c r="F4687" s="240" t="str">
        <f>Purchase_Entry!F281</f>
        <v>Cow Milk</v>
      </c>
      <c r="G4687" s="241">
        <v>0</v>
      </c>
      <c r="H4687" s="241">
        <f>N(Purchase_Entry!P281)</f>
        <v>2102.6439999999998</v>
      </c>
      <c r="I4687" s="241">
        <f t="shared" si="73"/>
        <v>-2102.6439999999998</v>
      </c>
      <c r="J4687" s="200"/>
      <c r="K4687" s="200" t="str" cm="1">
        <f t="array" ref="K4687">IF($C4687="","",IF(AND($C4687=Party_Statement!$C$5,$B4687&gt;=Party_Statement!$C$6,$B4687&lt;=Party_Statement!$E$6),SUMPRODUCT(($C$3:$C4687=Party_Statement!$C$5)*($B$3:$B4687&gt;=Party_Statement!$C$6)*($B$3:$B4687&lt;=Party_Statement!$E$6)),""))</f>
        <v/>
      </c>
    </row>
    <row r="4688" spans="1:11" x14ac:dyDescent="0.2">
      <c r="A4688" s="237">
        <f>Purchase_Entry!A282</f>
        <v>66942</v>
      </c>
      <c r="B4688" s="238">
        <f>Purchase_Entry!B282</f>
        <v>46230</v>
      </c>
      <c r="C4688" s="239" t="str">
        <f>Purchase_Entry!D282</f>
        <v>MODERN AGRO  -315</v>
      </c>
      <c r="D4688" s="240" t="s">
        <v>1390</v>
      </c>
      <c r="E4688" s="240" t="str">
        <f>Purchase_Entry!C282</f>
        <v>BILL-5168</v>
      </c>
      <c r="F4688" s="240" t="str">
        <f>Purchase_Entry!F282</f>
        <v>Buffalo Milk</v>
      </c>
      <c r="G4688" s="241">
        <v>0</v>
      </c>
      <c r="H4688" s="241">
        <f>N(Purchase_Entry!P282)</f>
        <v>1329.2685000000004</v>
      </c>
      <c r="I4688" s="241">
        <f t="shared" si="73"/>
        <v>-1329.2685000000004</v>
      </c>
      <c r="J4688" s="200"/>
      <c r="K4688" s="200" t="str" cm="1">
        <f t="array" ref="K4688">IF($C4688="","",IF(AND($C4688=Party_Statement!$C$5,$B4688&gt;=Party_Statement!$C$6,$B4688&lt;=Party_Statement!$E$6),SUMPRODUCT(($C$3:$C4688=Party_Statement!$C$5)*($B$3:$B4688&gt;=Party_Statement!$C$6)*($B$3:$B4688&lt;=Party_Statement!$E$6)),""))</f>
        <v/>
      </c>
    </row>
    <row r="4689" spans="1:11" x14ac:dyDescent="0.2">
      <c r="A4689" s="237">
        <f>Purchase_Entry!A283</f>
        <v>66943</v>
      </c>
      <c r="B4689" s="238">
        <f>Purchase_Entry!B283</f>
        <v>46231</v>
      </c>
      <c r="C4689" s="239" t="str">
        <f>Purchase_Entry!D283</f>
        <v>MODERN AGRO  -315</v>
      </c>
      <c r="D4689" s="240" t="s">
        <v>1390</v>
      </c>
      <c r="E4689" s="240" t="str">
        <f>Purchase_Entry!C283</f>
        <v>BILL-5169</v>
      </c>
      <c r="F4689" s="240" t="str">
        <f>Purchase_Entry!F283</f>
        <v>Cow Milk</v>
      </c>
      <c r="G4689" s="241">
        <v>0</v>
      </c>
      <c r="H4689" s="241">
        <f>N(Purchase_Entry!P283)</f>
        <v>3058.0050000000001</v>
      </c>
      <c r="I4689" s="241">
        <f t="shared" si="73"/>
        <v>-3058.0050000000001</v>
      </c>
      <c r="J4689" s="200"/>
      <c r="K4689" s="200" t="str" cm="1">
        <f t="array" ref="K4689">IF($C4689="","",IF(AND($C4689=Party_Statement!$C$5,$B4689&gt;=Party_Statement!$C$6,$B4689&lt;=Party_Statement!$E$6),SUMPRODUCT(($C$3:$C4689=Party_Statement!$C$5)*($B$3:$B4689&gt;=Party_Statement!$C$6)*($B$3:$B4689&lt;=Party_Statement!$E$6)),""))</f>
        <v/>
      </c>
    </row>
    <row r="4690" spans="1:11" x14ac:dyDescent="0.2">
      <c r="A4690" s="237">
        <f>Purchase_Entry!A284</f>
        <v>66943</v>
      </c>
      <c r="B4690" s="238">
        <f>Purchase_Entry!B284</f>
        <v>46231</v>
      </c>
      <c r="C4690" s="239" t="str">
        <f>Purchase_Entry!D284</f>
        <v>MODERN AGRO  -315</v>
      </c>
      <c r="D4690" s="240" t="s">
        <v>1390</v>
      </c>
      <c r="E4690" s="240" t="str">
        <f>Purchase_Entry!C284</f>
        <v>BILL-5170</v>
      </c>
      <c r="F4690" s="240" t="str">
        <f>Purchase_Entry!F284</f>
        <v>Buffalo Milk</v>
      </c>
      <c r="G4690" s="241">
        <v>0</v>
      </c>
      <c r="H4690" s="241">
        <f>N(Purchase_Entry!P284)</f>
        <v>1865.6400000000003</v>
      </c>
      <c r="I4690" s="241">
        <f t="shared" si="73"/>
        <v>-1865.6400000000003</v>
      </c>
      <c r="J4690" s="200"/>
      <c r="K4690" s="200" t="str" cm="1">
        <f t="array" ref="K4690">IF($C4690="","",IF(AND($C4690=Party_Statement!$C$5,$B4690&gt;=Party_Statement!$C$6,$B4690&lt;=Party_Statement!$E$6),SUMPRODUCT(($C$3:$C4690=Party_Statement!$C$5)*($B$3:$B4690&gt;=Party_Statement!$C$6)*($B$3:$B4690&lt;=Party_Statement!$E$6)),""))</f>
        <v/>
      </c>
    </row>
    <row r="4691" spans="1:11" x14ac:dyDescent="0.2">
      <c r="A4691" s="237">
        <f>Purchase_Entry!A285</f>
        <v>66943</v>
      </c>
      <c r="B4691" s="238">
        <f>Purchase_Entry!B285</f>
        <v>46231</v>
      </c>
      <c r="C4691" s="239" t="str">
        <f>Purchase_Entry!D285</f>
        <v>MODERN AGRO  -315</v>
      </c>
      <c r="D4691" s="240" t="s">
        <v>1390</v>
      </c>
      <c r="E4691" s="240" t="str">
        <f>Purchase_Entry!C285</f>
        <v>BILL-5169</v>
      </c>
      <c r="F4691" s="240" t="str">
        <f>Purchase_Entry!F285</f>
        <v>Cow Milk</v>
      </c>
      <c r="G4691" s="241">
        <v>0</v>
      </c>
      <c r="H4691" s="241">
        <f>N(Purchase_Entry!P285)</f>
        <v>2061.16275</v>
      </c>
      <c r="I4691" s="241">
        <f t="shared" si="73"/>
        <v>-2061.16275</v>
      </c>
      <c r="J4691" s="200"/>
      <c r="K4691" s="200" t="str" cm="1">
        <f t="array" ref="K4691">IF($C4691="","",IF(AND($C4691=Party_Statement!$C$5,$B4691&gt;=Party_Statement!$C$6,$B4691&lt;=Party_Statement!$E$6),SUMPRODUCT(($C$3:$C4691=Party_Statement!$C$5)*($B$3:$B4691&gt;=Party_Statement!$C$6)*($B$3:$B4691&lt;=Party_Statement!$E$6)),""))</f>
        <v/>
      </c>
    </row>
    <row r="4692" spans="1:11" x14ac:dyDescent="0.2">
      <c r="A4692" s="237">
        <f>Purchase_Entry!A286</f>
        <v>66943</v>
      </c>
      <c r="B4692" s="238">
        <f>Purchase_Entry!B286</f>
        <v>46231</v>
      </c>
      <c r="C4692" s="239" t="str">
        <f>Purchase_Entry!D286</f>
        <v>MODERN AGRO  -315</v>
      </c>
      <c r="D4692" s="240" t="s">
        <v>1390</v>
      </c>
      <c r="E4692" s="240" t="str">
        <f>Purchase_Entry!C286</f>
        <v>BILL-5170</v>
      </c>
      <c r="F4692" s="240" t="str">
        <f>Purchase_Entry!F286</f>
        <v>Buffalo Milk</v>
      </c>
      <c r="G4692" s="241">
        <v>0</v>
      </c>
      <c r="H4692" s="241">
        <f>N(Purchase_Entry!P286)</f>
        <v>1286.3812500000001</v>
      </c>
      <c r="I4692" s="241">
        <f t="shared" si="73"/>
        <v>-1286.3812500000001</v>
      </c>
      <c r="J4692" s="200"/>
      <c r="K4692" s="200" t="str" cm="1">
        <f t="array" ref="K4692">IF($C4692="","",IF(AND($C4692=Party_Statement!$C$5,$B4692&gt;=Party_Statement!$C$6,$B4692&lt;=Party_Statement!$E$6),SUMPRODUCT(($C$3:$C4692=Party_Statement!$C$5)*($B$3:$B4692&gt;=Party_Statement!$C$6)*($B$3:$B4692&lt;=Party_Statement!$E$6)),""))</f>
        <v/>
      </c>
    </row>
    <row r="4693" spans="1:11" x14ac:dyDescent="0.2">
      <c r="A4693" s="237">
        <f>Purchase_Entry!A287</f>
        <v>66944</v>
      </c>
      <c r="B4693" s="238">
        <f>Purchase_Entry!B287</f>
        <v>46232</v>
      </c>
      <c r="C4693" s="239" t="str">
        <f>Purchase_Entry!D287</f>
        <v>MODERN AGRO  -315</v>
      </c>
      <c r="D4693" s="240" t="s">
        <v>1390</v>
      </c>
      <c r="E4693" s="240" t="str">
        <f>Purchase_Entry!C287</f>
        <v>BILL-5171</v>
      </c>
      <c r="F4693" s="240" t="str">
        <f>Purchase_Entry!F287</f>
        <v>Cow Milk</v>
      </c>
      <c r="G4693" s="241">
        <v>0</v>
      </c>
      <c r="H4693" s="241">
        <f>N(Purchase_Entry!P287)</f>
        <v>2953.3682000000003</v>
      </c>
      <c r="I4693" s="241">
        <f t="shared" si="73"/>
        <v>-2953.3682000000003</v>
      </c>
      <c r="J4693" s="200"/>
      <c r="K4693" s="200" t="str" cm="1">
        <f t="array" ref="K4693">IF($C4693="","",IF(AND($C4693=Party_Statement!$C$5,$B4693&gt;=Party_Statement!$C$6,$B4693&lt;=Party_Statement!$E$6),SUMPRODUCT(($C$3:$C4693=Party_Statement!$C$5)*($B$3:$B4693&gt;=Party_Statement!$C$6)*($B$3:$B4693&lt;=Party_Statement!$E$6)),""))</f>
        <v/>
      </c>
    </row>
    <row r="4694" spans="1:11" x14ac:dyDescent="0.2">
      <c r="A4694" s="237">
        <f>Purchase_Entry!A288</f>
        <v>66944</v>
      </c>
      <c r="B4694" s="238">
        <f>Purchase_Entry!B288</f>
        <v>46232</v>
      </c>
      <c r="C4694" s="239" t="str">
        <f>Purchase_Entry!D288</f>
        <v>MODERN AGRO  -315</v>
      </c>
      <c r="D4694" s="240" t="s">
        <v>1390</v>
      </c>
      <c r="E4694" s="240" t="str">
        <f>Purchase_Entry!C288</f>
        <v>BILL-5172</v>
      </c>
      <c r="F4694" s="240" t="str">
        <f>Purchase_Entry!F288</f>
        <v>Buffalo Milk</v>
      </c>
      <c r="G4694" s="241">
        <v>0</v>
      </c>
      <c r="H4694" s="241">
        <f>N(Purchase_Entry!P288)</f>
        <v>1902.2850000000001</v>
      </c>
      <c r="I4694" s="241">
        <f t="shared" si="73"/>
        <v>-1902.2850000000001</v>
      </c>
      <c r="J4694" s="200"/>
      <c r="K4694" s="200" t="str" cm="1">
        <f t="array" ref="K4694">IF($C4694="","",IF(AND($C4694=Party_Statement!$C$5,$B4694&gt;=Party_Statement!$C$6,$B4694&lt;=Party_Statement!$E$6),SUMPRODUCT(($C$3:$C4694=Party_Statement!$C$5)*($B$3:$B4694&gt;=Party_Statement!$C$6)*($B$3:$B4694&lt;=Party_Statement!$E$6)),""))</f>
        <v/>
      </c>
    </row>
    <row r="4695" spans="1:11" x14ac:dyDescent="0.2">
      <c r="A4695" s="237">
        <f>Purchase_Entry!A289</f>
        <v>66944</v>
      </c>
      <c r="B4695" s="238">
        <f>Purchase_Entry!B289</f>
        <v>46232</v>
      </c>
      <c r="C4695" s="239" t="str">
        <f>Purchase_Entry!D289</f>
        <v>MODERN AGRO  -315</v>
      </c>
      <c r="D4695" s="240" t="s">
        <v>1390</v>
      </c>
      <c r="E4695" s="240" t="str">
        <f>Purchase_Entry!C289</f>
        <v>BILL-5171</v>
      </c>
      <c r="F4695" s="240" t="str">
        <f>Purchase_Entry!F289</f>
        <v>Cow Milk</v>
      </c>
      <c r="G4695" s="241">
        <v>0</v>
      </c>
      <c r="H4695" s="241">
        <f>N(Purchase_Entry!P289)</f>
        <v>2050.3672000000001</v>
      </c>
      <c r="I4695" s="241">
        <f t="shared" si="73"/>
        <v>-2050.3672000000001</v>
      </c>
      <c r="J4695" s="200"/>
      <c r="K4695" s="200" t="str" cm="1">
        <f t="array" ref="K4695">IF($C4695="","",IF(AND($C4695=Party_Statement!$C$5,$B4695&gt;=Party_Statement!$C$6,$B4695&lt;=Party_Statement!$E$6),SUMPRODUCT(($C$3:$C4695=Party_Statement!$C$5)*($B$3:$B4695&gt;=Party_Statement!$C$6)*($B$3:$B4695&lt;=Party_Statement!$E$6)),""))</f>
        <v/>
      </c>
    </row>
    <row r="4696" spans="1:11" x14ac:dyDescent="0.2">
      <c r="A4696" s="237">
        <f>Purchase_Entry!A290</f>
        <v>66944</v>
      </c>
      <c r="B4696" s="238">
        <f>Purchase_Entry!B290</f>
        <v>46232</v>
      </c>
      <c r="C4696" s="239" t="str">
        <f>Purchase_Entry!D290</f>
        <v>MODERN AGRO  -315</v>
      </c>
      <c r="D4696" s="240" t="s">
        <v>1390</v>
      </c>
      <c r="E4696" s="240" t="str">
        <f>Purchase_Entry!C290</f>
        <v>BILL-5172</v>
      </c>
      <c r="F4696" s="240" t="str">
        <f>Purchase_Entry!F290</f>
        <v>Buffalo Milk</v>
      </c>
      <c r="G4696" s="241">
        <v>0</v>
      </c>
      <c r="H4696" s="241">
        <f>N(Purchase_Entry!P290)</f>
        <v>1191.9459999999999</v>
      </c>
      <c r="I4696" s="241">
        <f t="shared" si="73"/>
        <v>-1191.9459999999999</v>
      </c>
      <c r="J4696" s="200"/>
      <c r="K4696" s="200" t="str" cm="1">
        <f t="array" ref="K4696">IF($C4696="","",IF(AND($C4696=Party_Statement!$C$5,$B4696&gt;=Party_Statement!$C$6,$B4696&lt;=Party_Statement!$E$6),SUMPRODUCT(($C$3:$C4696=Party_Statement!$C$5)*($B$3:$B4696&gt;=Party_Statement!$C$6)*($B$3:$B4696&lt;=Party_Statement!$E$6)),""))</f>
        <v/>
      </c>
    </row>
    <row r="4697" spans="1:11" x14ac:dyDescent="0.2">
      <c r="A4697" s="237">
        <f>Purchase_Entry!A291</f>
        <v>66945</v>
      </c>
      <c r="B4697" s="238">
        <f>Purchase_Entry!B291</f>
        <v>46233</v>
      </c>
      <c r="C4697" s="239" t="str">
        <f>Purchase_Entry!D291</f>
        <v>MODERN AGRO  -315</v>
      </c>
      <c r="D4697" s="240" t="s">
        <v>1390</v>
      </c>
      <c r="E4697" s="240" t="str">
        <f>Purchase_Entry!C291</f>
        <v>BILL-5173</v>
      </c>
      <c r="F4697" s="240" t="str">
        <f>Purchase_Entry!F291</f>
        <v>Cow Milk</v>
      </c>
      <c r="G4697" s="241">
        <v>0</v>
      </c>
      <c r="H4697" s="241">
        <f>N(Purchase_Entry!P291)</f>
        <v>3150.4830000000002</v>
      </c>
      <c r="I4697" s="241">
        <f t="shared" si="73"/>
        <v>-3150.4830000000002</v>
      </c>
      <c r="J4697" s="200"/>
      <c r="K4697" s="200" t="str" cm="1">
        <f t="array" ref="K4697">IF($C4697="","",IF(AND($C4697=Party_Statement!$C$5,$B4697&gt;=Party_Statement!$C$6,$B4697&lt;=Party_Statement!$E$6),SUMPRODUCT(($C$3:$C4697=Party_Statement!$C$5)*($B$3:$B4697&gt;=Party_Statement!$C$6)*($B$3:$B4697&lt;=Party_Statement!$E$6)),""))</f>
        <v/>
      </c>
    </row>
    <row r="4698" spans="1:11" x14ac:dyDescent="0.2">
      <c r="A4698" s="237">
        <f>Purchase_Entry!A292</f>
        <v>66945</v>
      </c>
      <c r="B4698" s="238">
        <f>Purchase_Entry!B292</f>
        <v>46233</v>
      </c>
      <c r="C4698" s="239" t="str">
        <f>Purchase_Entry!D292</f>
        <v>MODERN AGRO  -315</v>
      </c>
      <c r="D4698" s="240" t="s">
        <v>1390</v>
      </c>
      <c r="E4698" s="240" t="str">
        <f>Purchase_Entry!C292</f>
        <v>BILL-5174</v>
      </c>
      <c r="F4698" s="240" t="str">
        <f>Purchase_Entry!F292</f>
        <v>Buffalo Milk</v>
      </c>
      <c r="G4698" s="241">
        <v>0</v>
      </c>
      <c r="H4698" s="241">
        <f>N(Purchase_Entry!P292)</f>
        <v>1857.8665000000003</v>
      </c>
      <c r="I4698" s="241">
        <f t="shared" si="73"/>
        <v>-1857.8665000000003</v>
      </c>
      <c r="J4698" s="200"/>
      <c r="K4698" s="200" t="str" cm="1">
        <f t="array" ref="K4698">IF($C4698="","",IF(AND($C4698=Party_Statement!$C$5,$B4698&gt;=Party_Statement!$C$6,$B4698&lt;=Party_Statement!$E$6),SUMPRODUCT(($C$3:$C4698=Party_Statement!$C$5)*($B$3:$B4698&gt;=Party_Statement!$C$6)*($B$3:$B4698&lt;=Party_Statement!$E$6)),""))</f>
        <v/>
      </c>
    </row>
    <row r="4699" spans="1:11" x14ac:dyDescent="0.2">
      <c r="A4699" s="237">
        <f>Purchase_Entry!A293</f>
        <v>66945</v>
      </c>
      <c r="B4699" s="238">
        <f>Purchase_Entry!B293</f>
        <v>46233</v>
      </c>
      <c r="C4699" s="239" t="str">
        <f>Purchase_Entry!D293</f>
        <v>MODERN AGRO  -315</v>
      </c>
      <c r="D4699" s="240" t="s">
        <v>1390</v>
      </c>
      <c r="E4699" s="240" t="str">
        <f>Purchase_Entry!C293</f>
        <v>BILL-5173</v>
      </c>
      <c r="F4699" s="240" t="str">
        <f>Purchase_Entry!F293</f>
        <v>Cow Milk</v>
      </c>
      <c r="G4699" s="241">
        <v>0</v>
      </c>
      <c r="H4699" s="241">
        <f>N(Purchase_Entry!P293)</f>
        <v>2140.6240000000003</v>
      </c>
      <c r="I4699" s="241">
        <f t="shared" si="73"/>
        <v>-2140.6240000000003</v>
      </c>
      <c r="J4699" s="200"/>
      <c r="K4699" s="200" t="str" cm="1">
        <f t="array" ref="K4699">IF($C4699="","",IF(AND($C4699=Party_Statement!$C$5,$B4699&gt;=Party_Statement!$C$6,$B4699&lt;=Party_Statement!$E$6),SUMPRODUCT(($C$3:$C4699=Party_Statement!$C$5)*($B$3:$B4699&gt;=Party_Statement!$C$6)*($B$3:$B4699&lt;=Party_Statement!$E$6)),""))</f>
        <v/>
      </c>
    </row>
    <row r="4700" spans="1:11" x14ac:dyDescent="0.2">
      <c r="A4700" s="237">
        <f>Purchase_Entry!A294</f>
        <v>66945</v>
      </c>
      <c r="B4700" s="238">
        <f>Purchase_Entry!B294</f>
        <v>46233</v>
      </c>
      <c r="C4700" s="239" t="str">
        <f>Purchase_Entry!D294</f>
        <v>MODERN AGRO  -315</v>
      </c>
      <c r="D4700" s="240" t="s">
        <v>1390</v>
      </c>
      <c r="E4700" s="240" t="str">
        <f>Purchase_Entry!C294</f>
        <v>BILL-5174</v>
      </c>
      <c r="F4700" s="240" t="str">
        <f>Purchase_Entry!F294</f>
        <v>Buffalo Milk</v>
      </c>
      <c r="G4700" s="241">
        <v>0</v>
      </c>
      <c r="H4700" s="241">
        <f>N(Purchase_Entry!P294)</f>
        <v>1243.7600000000002</v>
      </c>
      <c r="I4700" s="241">
        <f t="shared" si="73"/>
        <v>-1243.7600000000002</v>
      </c>
      <c r="J4700" s="200"/>
      <c r="K4700" s="200" t="str" cm="1">
        <f t="array" ref="K4700">IF($C4700="","",IF(AND($C4700=Party_Statement!$C$5,$B4700&gt;=Party_Statement!$C$6,$B4700&lt;=Party_Statement!$E$6),SUMPRODUCT(($C$3:$C4700=Party_Statement!$C$5)*($B$3:$B4700&gt;=Party_Statement!$C$6)*($B$3:$B4700&lt;=Party_Statement!$E$6)),""))</f>
        <v/>
      </c>
    </row>
    <row r="4701" spans="1:11" x14ac:dyDescent="0.2">
      <c r="A4701" s="237">
        <f>Purchase_Entry!A295</f>
        <v>66946</v>
      </c>
      <c r="B4701" s="238">
        <f>Purchase_Entry!B295</f>
        <v>46234</v>
      </c>
      <c r="C4701" s="239" t="str">
        <f>Purchase_Entry!D295</f>
        <v>MODERN AGRO  -315</v>
      </c>
      <c r="D4701" s="240" t="s">
        <v>1390</v>
      </c>
      <c r="E4701" s="240" t="str">
        <f>Purchase_Entry!C295</f>
        <v>BILL-5175</v>
      </c>
      <c r="F4701" s="240" t="str">
        <f>Purchase_Entry!F295</f>
        <v>Cow Milk</v>
      </c>
      <c r="G4701" s="241">
        <v>0</v>
      </c>
      <c r="H4701" s="241">
        <f>N(Purchase_Entry!P295)</f>
        <v>2794.9780000000001</v>
      </c>
      <c r="I4701" s="241">
        <f t="shared" si="73"/>
        <v>-2794.9780000000001</v>
      </c>
      <c r="J4701" s="200"/>
      <c r="K4701" s="200" t="str" cm="1">
        <f t="array" ref="K4701">IF($C4701="","",IF(AND($C4701=Party_Statement!$C$5,$B4701&gt;=Party_Statement!$C$6,$B4701&lt;=Party_Statement!$E$6),SUMPRODUCT(($C$3:$C4701=Party_Statement!$C$5)*($B$3:$B4701&gt;=Party_Statement!$C$6)*($B$3:$B4701&lt;=Party_Statement!$E$6)),""))</f>
        <v/>
      </c>
    </row>
    <row r="4702" spans="1:11" x14ac:dyDescent="0.2">
      <c r="A4702" s="237">
        <f>Purchase_Entry!A296</f>
        <v>66946</v>
      </c>
      <c r="B4702" s="238">
        <f>Purchase_Entry!B296</f>
        <v>46234</v>
      </c>
      <c r="C4702" s="239" t="str">
        <f>Purchase_Entry!D296</f>
        <v>MODERN AGRO  -315</v>
      </c>
      <c r="D4702" s="240" t="s">
        <v>1390</v>
      </c>
      <c r="E4702" s="240" t="str">
        <f>Purchase_Entry!C296</f>
        <v>BILL-5176</v>
      </c>
      <c r="F4702" s="240" t="str">
        <f>Purchase_Entry!F296</f>
        <v>Buffalo Milk</v>
      </c>
      <c r="G4702" s="241">
        <v>0</v>
      </c>
      <c r="H4702" s="241">
        <f>N(Purchase_Entry!P296)</f>
        <v>1896.7340000000002</v>
      </c>
      <c r="I4702" s="241">
        <f t="shared" si="73"/>
        <v>-1896.7340000000002</v>
      </c>
      <c r="J4702" s="200"/>
      <c r="K4702" s="200" t="str" cm="1">
        <f t="array" ref="K4702">IF($C4702="","",IF(AND($C4702=Party_Statement!$C$5,$B4702&gt;=Party_Statement!$C$6,$B4702&lt;=Party_Statement!$E$6),SUMPRODUCT(($C$3:$C4702=Party_Statement!$C$5)*($B$3:$B4702&gt;=Party_Statement!$C$6)*($B$3:$B4702&lt;=Party_Statement!$E$6)),""))</f>
        <v/>
      </c>
    </row>
    <row r="4703" spans="1:11" x14ac:dyDescent="0.2">
      <c r="A4703" s="237">
        <f>Purchase_Entry!A297</f>
        <v>66946</v>
      </c>
      <c r="B4703" s="238">
        <f>Purchase_Entry!B297</f>
        <v>46234</v>
      </c>
      <c r="C4703" s="239" t="str">
        <f>Purchase_Entry!D297</f>
        <v>MODERN AGRO  -315</v>
      </c>
      <c r="D4703" s="240" t="s">
        <v>1390</v>
      </c>
      <c r="E4703" s="240" t="str">
        <f>Purchase_Entry!C297</f>
        <v>BILL-5175</v>
      </c>
      <c r="F4703" s="240" t="str">
        <f>Purchase_Entry!F297</f>
        <v>Cow Milk</v>
      </c>
      <c r="G4703" s="241">
        <v>0</v>
      </c>
      <c r="H4703" s="241">
        <f>N(Purchase_Entry!P297)</f>
        <v>2084.3625000000002</v>
      </c>
      <c r="I4703" s="241">
        <f t="shared" si="73"/>
        <v>-2084.3625000000002</v>
      </c>
      <c r="J4703" s="200"/>
      <c r="K4703" s="200" t="str" cm="1">
        <f t="array" ref="K4703">IF($C4703="","",IF(AND($C4703=Party_Statement!$C$5,$B4703&gt;=Party_Statement!$C$6,$B4703&lt;=Party_Statement!$E$6),SUMPRODUCT(($C$3:$C4703=Party_Statement!$C$5)*($B$3:$B4703&gt;=Party_Statement!$C$6)*($B$3:$B4703&lt;=Party_Statement!$E$6)),""))</f>
        <v/>
      </c>
    </row>
    <row r="4704" spans="1:11" x14ac:dyDescent="0.2">
      <c r="A4704" s="237">
        <f>Purchase_Entry!A298</f>
        <v>66946</v>
      </c>
      <c r="B4704" s="238">
        <f>Purchase_Entry!B298</f>
        <v>46234</v>
      </c>
      <c r="C4704" s="239" t="str">
        <f>Purchase_Entry!D298</f>
        <v>MODERN AGRO  -315</v>
      </c>
      <c r="D4704" s="240" t="s">
        <v>1390</v>
      </c>
      <c r="E4704" s="240" t="str">
        <f>Purchase_Entry!C298</f>
        <v>BILL-5176</v>
      </c>
      <c r="F4704" s="240" t="str">
        <f>Purchase_Entry!F298</f>
        <v>Buffalo Milk</v>
      </c>
      <c r="G4704" s="241">
        <v>0</v>
      </c>
      <c r="H4704" s="241">
        <f>N(Purchase_Entry!P298)</f>
        <v>1212.6660000000002</v>
      </c>
      <c r="I4704" s="241">
        <f t="shared" si="73"/>
        <v>-1212.6660000000002</v>
      </c>
      <c r="J4704" s="200"/>
      <c r="K4704" s="200" t="str" cm="1">
        <f t="array" ref="K4704">IF($C4704="","",IF(AND($C4704=Party_Statement!$C$5,$B4704&gt;=Party_Statement!$C$6,$B4704&lt;=Party_Statement!$E$6),SUMPRODUCT(($C$3:$C4704=Party_Statement!$C$5)*($B$3:$B4704&gt;=Party_Statement!$C$6)*($B$3:$B4704&lt;=Party_Statement!$E$6)),""))</f>
        <v/>
      </c>
    </row>
    <row r="4705" spans="1:11" x14ac:dyDescent="0.2">
      <c r="A4705" s="237">
        <f>Purchase_Entry!A299</f>
        <v>66947</v>
      </c>
      <c r="B4705" s="238">
        <f>Purchase_Entry!B299</f>
        <v>46235</v>
      </c>
      <c r="C4705" s="239" t="str">
        <f>Purchase_Entry!D299</f>
        <v>MODERN AGRO  -315</v>
      </c>
      <c r="D4705" s="240" t="s">
        <v>1390</v>
      </c>
      <c r="E4705" s="240" t="str">
        <f>Purchase_Entry!C299</f>
        <v>BILL-5175</v>
      </c>
      <c r="F4705" s="240" t="str">
        <f>Purchase_Entry!F299</f>
        <v>Cow Milk</v>
      </c>
      <c r="G4705" s="241">
        <v>0</v>
      </c>
      <c r="H4705" s="241">
        <f>N(Purchase_Entry!P299)</f>
        <v>2383.4969999999998</v>
      </c>
      <c r="I4705" s="241">
        <f t="shared" si="73"/>
        <v>-2383.4969999999998</v>
      </c>
      <c r="J4705" s="200"/>
      <c r="K4705" s="200" t="str" cm="1">
        <f t="array" ref="K4705">IF($C4705="","",IF(AND($C4705=Party_Statement!$C$5,$B4705&gt;=Party_Statement!$C$6,$B4705&lt;=Party_Statement!$E$6),SUMPRODUCT(($C$3:$C4705=Party_Statement!$C$5)*($B$3:$B4705&gt;=Party_Statement!$C$6)*($B$3:$B4705&lt;=Party_Statement!$E$6)),""))</f>
        <v/>
      </c>
    </row>
    <row r="4706" spans="1:11" x14ac:dyDescent="0.2">
      <c r="A4706" s="237">
        <f>Purchase_Entry!A300</f>
        <v>66947</v>
      </c>
      <c r="B4706" s="238">
        <f>Purchase_Entry!B300</f>
        <v>46235</v>
      </c>
      <c r="C4706" s="239" t="str">
        <f>Purchase_Entry!D300</f>
        <v>MODERN AGRO  -315</v>
      </c>
      <c r="D4706" s="240" t="s">
        <v>1390</v>
      </c>
      <c r="E4706" s="240" t="str">
        <f>Purchase_Entry!C300</f>
        <v>BILL-5176</v>
      </c>
      <c r="F4706" s="240" t="str">
        <f>Purchase_Entry!F300</f>
        <v>Buffalo Milk</v>
      </c>
      <c r="G4706" s="241">
        <v>0</v>
      </c>
      <c r="H4706" s="241">
        <f>N(Purchase_Entry!P300)</f>
        <v>1863.8840000000002</v>
      </c>
      <c r="I4706" s="241">
        <f t="shared" si="73"/>
        <v>-1863.8840000000002</v>
      </c>
      <c r="J4706" s="200"/>
      <c r="K4706" s="200" t="str" cm="1">
        <f t="array" ref="K4706">IF($C4706="","",IF(AND($C4706=Party_Statement!$C$5,$B4706&gt;=Party_Statement!$C$6,$B4706&lt;=Party_Statement!$E$6),SUMPRODUCT(($C$3:$C4706=Party_Statement!$C$5)*($B$3:$B4706&gt;=Party_Statement!$C$6)*($B$3:$B4706&lt;=Party_Statement!$E$6)),""))</f>
        <v/>
      </c>
    </row>
    <row r="4707" spans="1:11" x14ac:dyDescent="0.2">
      <c r="A4707" s="237">
        <f>Purchase_Entry!A301</f>
        <v>66947</v>
      </c>
      <c r="B4707" s="238">
        <f>Purchase_Entry!B301</f>
        <v>46235</v>
      </c>
      <c r="C4707" s="239" t="str">
        <f>Purchase_Entry!D301</f>
        <v>MODERN AGRO  -315</v>
      </c>
      <c r="D4707" s="240" t="s">
        <v>1390</v>
      </c>
      <c r="E4707" s="240" t="str">
        <f>Purchase_Entry!C301</f>
        <v>BILL-5175</v>
      </c>
      <c r="F4707" s="240" t="str">
        <f>Purchase_Entry!F301</f>
        <v>Cow Milk</v>
      </c>
      <c r="G4707" s="241">
        <v>0</v>
      </c>
      <c r="H4707" s="241">
        <f>N(Purchase_Entry!P301)</f>
        <v>1761.9937499999996</v>
      </c>
      <c r="I4707" s="241">
        <f t="shared" si="73"/>
        <v>-1761.9937499999996</v>
      </c>
      <c r="J4707" s="200"/>
      <c r="K4707" s="200" t="str" cm="1">
        <f t="array" ref="K4707">IF($C4707="","",IF(AND($C4707=Party_Statement!$C$5,$B4707&gt;=Party_Statement!$C$6,$B4707&lt;=Party_Statement!$E$6),SUMPRODUCT(($C$3:$C4707=Party_Statement!$C$5)*($B$3:$B4707&gt;=Party_Statement!$C$6)*($B$3:$B4707&lt;=Party_Statement!$E$6)),""))</f>
        <v/>
      </c>
    </row>
    <row r="4708" spans="1:11" x14ac:dyDescent="0.2">
      <c r="A4708" s="237">
        <f>Purchase_Entry!A302</f>
        <v>66947</v>
      </c>
      <c r="B4708" s="238">
        <f>Purchase_Entry!B302</f>
        <v>46235</v>
      </c>
      <c r="C4708" s="239" t="str">
        <f>Purchase_Entry!D302</f>
        <v>MODERN AGRO  -315</v>
      </c>
      <c r="D4708" s="240" t="s">
        <v>1390</v>
      </c>
      <c r="E4708" s="240" t="str">
        <f>Purchase_Entry!C302</f>
        <v>BILL-5176</v>
      </c>
      <c r="F4708" s="240" t="str">
        <f>Purchase_Entry!F302</f>
        <v>Buffalo Milk</v>
      </c>
      <c r="G4708" s="241">
        <v>0</v>
      </c>
      <c r="H4708" s="241">
        <f>N(Purchase_Entry!P302)</f>
        <v>1305.9480000000003</v>
      </c>
      <c r="I4708" s="241">
        <f t="shared" si="73"/>
        <v>-1305.9480000000003</v>
      </c>
      <c r="J4708" s="200"/>
      <c r="K4708" s="200" t="str" cm="1">
        <f t="array" ref="K4708">IF($C4708="","",IF(AND($C4708=Party_Statement!$C$5,$B4708&gt;=Party_Statement!$C$6,$B4708&lt;=Party_Statement!$E$6),SUMPRODUCT(($C$3:$C4708=Party_Statement!$C$5)*($B$3:$B4708&gt;=Party_Statement!$C$6)*($B$3:$B4708&lt;=Party_Statement!$E$6)),""))</f>
        <v/>
      </c>
    </row>
    <row r="4709" spans="1:11" x14ac:dyDescent="0.2">
      <c r="A4709" s="237">
        <f>Purchase_Entry!A303</f>
        <v>66948</v>
      </c>
      <c r="B4709" s="238">
        <f>Purchase_Entry!B303</f>
        <v>46236</v>
      </c>
      <c r="C4709" s="239" t="str">
        <f>Purchase_Entry!D303</f>
        <v>MODERN AGRO  -315</v>
      </c>
      <c r="D4709" s="240" t="s">
        <v>1390</v>
      </c>
      <c r="E4709" s="240" t="str">
        <f>Purchase_Entry!C303</f>
        <v>BILL-5175</v>
      </c>
      <c r="F4709" s="240" t="str">
        <f>Purchase_Entry!F303</f>
        <v>Cow Milk</v>
      </c>
      <c r="G4709" s="241">
        <v>0</v>
      </c>
      <c r="H4709" s="241">
        <f>N(Purchase_Entry!P303)</f>
        <v>3145.9597499999995</v>
      </c>
      <c r="I4709" s="241">
        <f t="shared" si="73"/>
        <v>-3145.9597499999995</v>
      </c>
      <c r="J4709" s="200"/>
      <c r="K4709" s="200" t="str" cm="1">
        <f t="array" ref="K4709">IF($C4709="","",IF(AND($C4709=Party_Statement!$C$5,$B4709&gt;=Party_Statement!$C$6,$B4709&lt;=Party_Statement!$E$6),SUMPRODUCT(($C$3:$C4709=Party_Statement!$C$5)*($B$3:$B4709&gt;=Party_Statement!$C$6)*($B$3:$B4709&lt;=Party_Statement!$E$6)),""))</f>
        <v/>
      </c>
    </row>
    <row r="4710" spans="1:11" x14ac:dyDescent="0.2">
      <c r="A4710" s="237">
        <f>Purchase_Entry!A304</f>
        <v>66948</v>
      </c>
      <c r="B4710" s="238">
        <f>Purchase_Entry!B304</f>
        <v>46236</v>
      </c>
      <c r="C4710" s="239" t="str">
        <f>Purchase_Entry!D304</f>
        <v>MODERN AGRO  -315</v>
      </c>
      <c r="D4710" s="240" t="s">
        <v>1390</v>
      </c>
      <c r="E4710" s="240" t="str">
        <f>Purchase_Entry!C304</f>
        <v>BILL-5176</v>
      </c>
      <c r="F4710" s="240" t="str">
        <f>Purchase_Entry!F304</f>
        <v>Buffalo Milk</v>
      </c>
      <c r="G4710" s="241">
        <v>0</v>
      </c>
      <c r="H4710" s="241">
        <f>N(Purchase_Entry!P304)</f>
        <v>1857.06</v>
      </c>
      <c r="I4710" s="241">
        <f t="shared" si="73"/>
        <v>-1857.06</v>
      </c>
      <c r="J4710" s="200"/>
      <c r="K4710" s="200" t="str" cm="1">
        <f t="array" ref="K4710">IF($C4710="","",IF(AND($C4710=Party_Statement!$C$5,$B4710&gt;=Party_Statement!$C$6,$B4710&lt;=Party_Statement!$E$6),SUMPRODUCT(($C$3:$C4710=Party_Statement!$C$5)*($B$3:$B4710&gt;=Party_Statement!$C$6)*($B$3:$B4710&lt;=Party_Statement!$E$6)),""))</f>
        <v/>
      </c>
    </row>
    <row r="4711" spans="1:11" x14ac:dyDescent="0.2">
      <c r="A4711" s="237">
        <f>Purchase_Entry!A305</f>
        <v>66948</v>
      </c>
      <c r="B4711" s="238">
        <f>Purchase_Entry!B305</f>
        <v>46236</v>
      </c>
      <c r="C4711" s="239" t="str">
        <f>Purchase_Entry!D305</f>
        <v>MODERN AGRO  -315</v>
      </c>
      <c r="D4711" s="240" t="s">
        <v>1390</v>
      </c>
      <c r="E4711" s="240" t="str">
        <f>Purchase_Entry!C305</f>
        <v>BILL-5175</v>
      </c>
      <c r="F4711" s="240" t="str">
        <f>Purchase_Entry!F305</f>
        <v>Cow Milk</v>
      </c>
      <c r="G4711" s="241">
        <v>0</v>
      </c>
      <c r="H4711" s="241">
        <f>N(Purchase_Entry!P305)</f>
        <v>2268.1664999999994</v>
      </c>
      <c r="I4711" s="241">
        <f t="shared" si="73"/>
        <v>-2268.1664999999994</v>
      </c>
      <c r="J4711" s="200"/>
      <c r="K4711" s="200" t="str" cm="1">
        <f t="array" ref="K4711">IF($C4711="","",IF(AND($C4711=Party_Statement!$C$5,$B4711&gt;=Party_Statement!$C$6,$B4711&lt;=Party_Statement!$E$6),SUMPRODUCT(($C$3:$C4711=Party_Statement!$C$5)*($B$3:$B4711&gt;=Party_Statement!$C$6)*($B$3:$B4711&lt;=Party_Statement!$E$6)),""))</f>
        <v/>
      </c>
    </row>
    <row r="4712" spans="1:11" x14ac:dyDescent="0.2">
      <c r="A4712" s="237">
        <f>Purchase_Entry!A306</f>
        <v>66948</v>
      </c>
      <c r="B4712" s="238">
        <f>Purchase_Entry!B306</f>
        <v>46236</v>
      </c>
      <c r="C4712" s="239" t="str">
        <f>Purchase_Entry!D306</f>
        <v>MODERN AGRO  -315</v>
      </c>
      <c r="D4712" s="240" t="s">
        <v>1390</v>
      </c>
      <c r="E4712" s="240" t="str">
        <f>Purchase_Entry!C306</f>
        <v>BILL-5176</v>
      </c>
      <c r="F4712" s="240" t="str">
        <f>Purchase_Entry!F306</f>
        <v>Buffalo Milk</v>
      </c>
      <c r="G4712" s="241">
        <v>0</v>
      </c>
      <c r="H4712" s="241">
        <f>N(Purchase_Entry!P306)</f>
        <v>1080.5165000000002</v>
      </c>
      <c r="I4712" s="241">
        <f t="shared" si="73"/>
        <v>-1080.5165000000002</v>
      </c>
      <c r="J4712" s="200"/>
      <c r="K4712" s="200" t="str" cm="1">
        <f t="array" ref="K4712">IF($C4712="","",IF(AND($C4712=Party_Statement!$C$5,$B4712&gt;=Party_Statement!$C$6,$B4712&lt;=Party_Statement!$E$6),SUMPRODUCT(($C$3:$C4712=Party_Statement!$C$5)*($B$3:$B4712&gt;=Party_Statement!$C$6)*($B$3:$B4712&lt;=Party_Statement!$E$6)),""))</f>
        <v/>
      </c>
    </row>
    <row r="4713" spans="1:11" x14ac:dyDescent="0.2">
      <c r="A4713" s="237">
        <f>Purchase_Entry!A307</f>
        <v>66949</v>
      </c>
      <c r="B4713" s="238">
        <f>Purchase_Entry!B307</f>
        <v>46237</v>
      </c>
      <c r="C4713" s="239" t="str">
        <f>Purchase_Entry!D307</f>
        <v>MODERN AGRO  -315</v>
      </c>
      <c r="D4713" s="240" t="s">
        <v>1390</v>
      </c>
      <c r="E4713" s="240" t="str">
        <f>Purchase_Entry!C307</f>
        <v>BILL-5175</v>
      </c>
      <c r="F4713" s="240" t="str">
        <f>Purchase_Entry!F307</f>
        <v>Cow Milk</v>
      </c>
      <c r="G4713" s="241">
        <v>0</v>
      </c>
      <c r="H4713" s="241">
        <f>N(Purchase_Entry!P307)</f>
        <v>3011.4074999999993</v>
      </c>
      <c r="I4713" s="241">
        <f t="shared" si="73"/>
        <v>-3011.4074999999993</v>
      </c>
      <c r="J4713" s="200"/>
      <c r="K4713" s="200" t="str" cm="1">
        <f t="array" ref="K4713">IF($C4713="","",IF(AND($C4713=Party_Statement!$C$5,$B4713&gt;=Party_Statement!$C$6,$B4713&lt;=Party_Statement!$E$6),SUMPRODUCT(($C$3:$C4713=Party_Statement!$C$5)*($B$3:$B4713&gt;=Party_Statement!$C$6)*($B$3:$B4713&lt;=Party_Statement!$E$6)),""))</f>
        <v/>
      </c>
    </row>
    <row r="4714" spans="1:11" x14ac:dyDescent="0.2">
      <c r="A4714" s="237">
        <f>Purchase_Entry!A308</f>
        <v>66949</v>
      </c>
      <c r="B4714" s="238">
        <f>Purchase_Entry!B308</f>
        <v>46237</v>
      </c>
      <c r="C4714" s="239" t="str">
        <f>Purchase_Entry!D308</f>
        <v>MODERN AGRO  -315</v>
      </c>
      <c r="D4714" s="240" t="s">
        <v>1390</v>
      </c>
      <c r="E4714" s="240" t="str">
        <f>Purchase_Entry!C308</f>
        <v>BILL-5176</v>
      </c>
      <c r="F4714" s="240" t="str">
        <f>Purchase_Entry!F308</f>
        <v>Buffalo Milk</v>
      </c>
      <c r="G4714" s="241">
        <v>0</v>
      </c>
      <c r="H4714" s="241">
        <f>N(Purchase_Entry!P308)</f>
        <v>1848.4800000000002</v>
      </c>
      <c r="I4714" s="241">
        <f t="shared" si="73"/>
        <v>-1848.4800000000002</v>
      </c>
      <c r="J4714" s="200"/>
      <c r="K4714" s="200" t="str" cm="1">
        <f t="array" ref="K4714">IF($C4714="","",IF(AND($C4714=Party_Statement!$C$5,$B4714&gt;=Party_Statement!$C$6,$B4714&lt;=Party_Statement!$E$6),SUMPRODUCT(($C$3:$C4714=Party_Statement!$C$5)*($B$3:$B4714&gt;=Party_Statement!$C$6)*($B$3:$B4714&lt;=Party_Statement!$E$6)),""))</f>
        <v/>
      </c>
    </row>
    <row r="4715" spans="1:11" x14ac:dyDescent="0.2">
      <c r="A4715" s="237">
        <f>Purchase_Entry!A309</f>
        <v>66949</v>
      </c>
      <c r="B4715" s="238">
        <f>Purchase_Entry!B309</f>
        <v>46237</v>
      </c>
      <c r="C4715" s="239" t="str">
        <f>Purchase_Entry!D309</f>
        <v>MODERN AGRO  -315</v>
      </c>
      <c r="D4715" s="240" t="s">
        <v>1390</v>
      </c>
      <c r="E4715" s="240" t="str">
        <f>Purchase_Entry!C309</f>
        <v>BILL-5175</v>
      </c>
      <c r="F4715" s="240" t="str">
        <f>Purchase_Entry!F309</f>
        <v>Cow Milk</v>
      </c>
      <c r="G4715" s="241">
        <v>0</v>
      </c>
      <c r="H4715" s="241">
        <f>N(Purchase_Entry!P309)</f>
        <v>2127.2069999999999</v>
      </c>
      <c r="I4715" s="241">
        <f t="shared" si="73"/>
        <v>-2127.2069999999999</v>
      </c>
      <c r="J4715" s="200"/>
      <c r="K4715" s="200" t="str" cm="1">
        <f t="array" ref="K4715">IF($C4715="","",IF(AND($C4715=Party_Statement!$C$5,$B4715&gt;=Party_Statement!$C$6,$B4715&lt;=Party_Statement!$E$6),SUMPRODUCT(($C$3:$C4715=Party_Statement!$C$5)*($B$3:$B4715&gt;=Party_Statement!$C$6)*($B$3:$B4715&lt;=Party_Statement!$E$6)),""))</f>
        <v/>
      </c>
    </row>
    <row r="4716" spans="1:11" x14ac:dyDescent="0.2">
      <c r="A4716" s="237">
        <f>Purchase_Entry!A310</f>
        <v>66949</v>
      </c>
      <c r="B4716" s="238">
        <f>Purchase_Entry!B310</f>
        <v>46237</v>
      </c>
      <c r="C4716" s="239" t="str">
        <f>Purchase_Entry!D310</f>
        <v>MODERN AGRO  -315</v>
      </c>
      <c r="D4716" s="240" t="s">
        <v>1390</v>
      </c>
      <c r="E4716" s="240" t="str">
        <f>Purchase_Entry!C310</f>
        <v>BILL-5176</v>
      </c>
      <c r="F4716" s="240" t="str">
        <f>Purchase_Entry!F310</f>
        <v>Buffalo Milk</v>
      </c>
      <c r="G4716" s="241">
        <v>0</v>
      </c>
      <c r="H4716" s="241">
        <f>N(Purchase_Entry!P310)</f>
        <v>1329.2685000000004</v>
      </c>
      <c r="I4716" s="241">
        <f t="shared" si="73"/>
        <v>-1329.2685000000004</v>
      </c>
      <c r="J4716" s="200"/>
      <c r="K4716" s="200" t="str" cm="1">
        <f t="array" ref="K4716">IF($C4716="","",IF(AND($C4716=Party_Statement!$C$5,$B4716&gt;=Party_Statement!$C$6,$B4716&lt;=Party_Statement!$E$6),SUMPRODUCT(($C$3:$C4716=Party_Statement!$C$5)*($B$3:$B4716&gt;=Party_Statement!$C$6)*($B$3:$B4716&lt;=Party_Statement!$E$6)),""))</f>
        <v/>
      </c>
    </row>
    <row r="4717" spans="1:11" x14ac:dyDescent="0.2">
      <c r="A4717" s="237">
        <f>Purchase_Entry!A311</f>
        <v>66950</v>
      </c>
      <c r="B4717" s="238">
        <f>Purchase_Entry!B311</f>
        <v>46238</v>
      </c>
      <c r="C4717" s="239" t="str">
        <f>Purchase_Entry!D311</f>
        <v>MODERN AGRO  -315</v>
      </c>
      <c r="D4717" s="240" t="s">
        <v>1390</v>
      </c>
      <c r="E4717" s="240" t="str">
        <f>Purchase_Entry!C311</f>
        <v>BILL-5175</v>
      </c>
      <c r="F4717" s="240" t="str">
        <f>Purchase_Entry!F311</f>
        <v>Cow Milk</v>
      </c>
      <c r="G4717" s="241">
        <v>0</v>
      </c>
      <c r="H4717" s="241">
        <f>N(Purchase_Entry!P311)</f>
        <v>2992.1857499999996</v>
      </c>
      <c r="I4717" s="241">
        <f t="shared" si="73"/>
        <v>-2992.1857499999996</v>
      </c>
      <c r="J4717" s="200"/>
      <c r="K4717" s="200" t="str" cm="1">
        <f t="array" ref="K4717">IF($C4717="","",IF(AND($C4717=Party_Statement!$C$5,$B4717&gt;=Party_Statement!$C$6,$B4717&lt;=Party_Statement!$E$6),SUMPRODUCT(($C$3:$C4717=Party_Statement!$C$5)*($B$3:$B4717&gt;=Party_Statement!$C$6)*($B$3:$B4717&lt;=Party_Statement!$E$6)),""))</f>
        <v/>
      </c>
    </row>
    <row r="4718" spans="1:11" x14ac:dyDescent="0.2">
      <c r="A4718" s="237">
        <f>Purchase_Entry!A312</f>
        <v>66950</v>
      </c>
      <c r="B4718" s="238">
        <f>Purchase_Entry!B312</f>
        <v>46238</v>
      </c>
      <c r="C4718" s="239" t="str">
        <f>Purchase_Entry!D312</f>
        <v>MODERN AGRO  -315</v>
      </c>
      <c r="D4718" s="240" t="s">
        <v>1390</v>
      </c>
      <c r="E4718" s="240" t="str">
        <f>Purchase_Entry!C312</f>
        <v>BILL-5176</v>
      </c>
      <c r="F4718" s="240" t="str">
        <f>Purchase_Entry!F312</f>
        <v>Buffalo Milk</v>
      </c>
      <c r="G4718" s="241">
        <v>0</v>
      </c>
      <c r="H4718" s="241">
        <f>N(Purchase_Entry!P312)</f>
        <v>1882.02925</v>
      </c>
      <c r="I4718" s="241">
        <f t="shared" si="73"/>
        <v>-1882.02925</v>
      </c>
      <c r="J4718" s="200"/>
      <c r="K4718" s="200" t="str" cm="1">
        <f t="array" ref="K4718">IF($C4718="","",IF(AND($C4718=Party_Statement!$C$5,$B4718&gt;=Party_Statement!$C$6,$B4718&lt;=Party_Statement!$E$6),SUMPRODUCT(($C$3:$C4718=Party_Statement!$C$5)*($B$3:$B4718&gt;=Party_Statement!$C$6)*($B$3:$B4718&lt;=Party_Statement!$E$6)),""))</f>
        <v/>
      </c>
    </row>
    <row r="4719" spans="1:11" x14ac:dyDescent="0.2">
      <c r="A4719" s="237">
        <f>Purchase_Entry!A313</f>
        <v>66950</v>
      </c>
      <c r="B4719" s="238">
        <f>Purchase_Entry!B313</f>
        <v>46238</v>
      </c>
      <c r="C4719" s="239" t="str">
        <f>Purchase_Entry!D313</f>
        <v>MODERN AGRO  -315</v>
      </c>
      <c r="D4719" s="240" t="s">
        <v>1390</v>
      </c>
      <c r="E4719" s="240" t="str">
        <f>Purchase_Entry!C313</f>
        <v>BILL-5175</v>
      </c>
      <c r="F4719" s="240" t="str">
        <f>Purchase_Entry!F313</f>
        <v>Cow Milk</v>
      </c>
      <c r="G4719" s="241">
        <v>0</v>
      </c>
      <c r="H4719" s="241">
        <f>N(Purchase_Entry!P313)</f>
        <v>2178.4649999999997</v>
      </c>
      <c r="I4719" s="241">
        <f t="shared" si="73"/>
        <v>-2178.4649999999997</v>
      </c>
      <c r="J4719" s="200"/>
      <c r="K4719" s="200" t="str" cm="1">
        <f t="array" ref="K4719">IF($C4719="","",IF(AND($C4719=Party_Statement!$C$5,$B4719&gt;=Party_Statement!$C$6,$B4719&lt;=Party_Statement!$E$6),SUMPRODUCT(($C$3:$C4719=Party_Statement!$C$5)*($B$3:$B4719&gt;=Party_Statement!$C$6)*($B$3:$B4719&lt;=Party_Statement!$E$6)),""))</f>
        <v/>
      </c>
    </row>
    <row r="4720" spans="1:11" x14ac:dyDescent="0.2">
      <c r="A4720" s="237">
        <f>Purchase_Entry!A314</f>
        <v>66950</v>
      </c>
      <c r="B4720" s="238">
        <f>Purchase_Entry!B314</f>
        <v>46238</v>
      </c>
      <c r="C4720" s="239" t="str">
        <f>Purchase_Entry!D314</f>
        <v>MODERN AGRO  -315</v>
      </c>
      <c r="D4720" s="240" t="s">
        <v>1390</v>
      </c>
      <c r="E4720" s="240" t="str">
        <f>Purchase_Entry!C314</f>
        <v>BILL-5176</v>
      </c>
      <c r="F4720" s="240" t="str">
        <f>Purchase_Entry!F314</f>
        <v>Buffalo Milk</v>
      </c>
      <c r="G4720" s="241">
        <v>0</v>
      </c>
      <c r="H4720" s="241">
        <f>N(Purchase_Entry!P314)</f>
        <v>1321.4950000000003</v>
      </c>
      <c r="I4720" s="241">
        <f t="shared" si="73"/>
        <v>-1321.4950000000003</v>
      </c>
      <c r="J4720" s="200"/>
      <c r="K4720" s="200" t="str" cm="1">
        <f t="array" ref="K4720">IF($C4720="","",IF(AND($C4720=Party_Statement!$C$5,$B4720&gt;=Party_Statement!$C$6,$B4720&lt;=Party_Statement!$E$6),SUMPRODUCT(($C$3:$C4720=Party_Statement!$C$5)*($B$3:$B4720&gt;=Party_Statement!$C$6)*($B$3:$B4720&lt;=Party_Statement!$E$6)),""))</f>
        <v/>
      </c>
    </row>
    <row r="4721" spans="1:11" x14ac:dyDescent="0.2">
      <c r="A4721" s="237">
        <f>Purchase_Entry!A315</f>
        <v>66951</v>
      </c>
      <c r="B4721" s="238">
        <f>Purchase_Entry!B315</f>
        <v>46239</v>
      </c>
      <c r="C4721" s="239" t="str">
        <f>Purchase_Entry!D315</f>
        <v>MODERN AGRO  -315</v>
      </c>
      <c r="D4721" s="240" t="s">
        <v>1390</v>
      </c>
      <c r="E4721" s="240" t="str">
        <f>Purchase_Entry!C315</f>
        <v>BILL-5175</v>
      </c>
      <c r="F4721" s="240" t="str">
        <f>Purchase_Entry!F315</f>
        <v>Cow Milk</v>
      </c>
      <c r="G4721" s="241">
        <v>0</v>
      </c>
      <c r="H4721" s="241">
        <f>N(Purchase_Entry!P315)</f>
        <v>2793.5609999999997</v>
      </c>
      <c r="I4721" s="241">
        <f t="shared" si="73"/>
        <v>-2793.5609999999997</v>
      </c>
      <c r="J4721" s="200"/>
      <c r="K4721" s="200" t="str" cm="1">
        <f t="array" ref="K4721">IF($C4721="","",IF(AND($C4721=Party_Statement!$C$5,$B4721&gt;=Party_Statement!$C$6,$B4721&lt;=Party_Statement!$E$6),SUMPRODUCT(($C$3:$C4721=Party_Statement!$C$5)*($B$3:$B4721&gt;=Party_Statement!$C$6)*($B$3:$B4721&lt;=Party_Statement!$E$6)),""))</f>
        <v/>
      </c>
    </row>
    <row r="4722" spans="1:11" x14ac:dyDescent="0.2">
      <c r="A4722" s="237">
        <f>Purchase_Entry!A316</f>
        <v>66951</v>
      </c>
      <c r="B4722" s="238">
        <f>Purchase_Entry!B316</f>
        <v>46239</v>
      </c>
      <c r="C4722" s="239" t="str">
        <f>Purchase_Entry!D316</f>
        <v>MODERN AGRO  -315</v>
      </c>
      <c r="D4722" s="240" t="s">
        <v>1390</v>
      </c>
      <c r="E4722" s="240" t="str">
        <f>Purchase_Entry!C316</f>
        <v>BILL-5176</v>
      </c>
      <c r="F4722" s="240" t="str">
        <f>Purchase_Entry!F316</f>
        <v>Buffalo Milk</v>
      </c>
      <c r="G4722" s="241">
        <v>0</v>
      </c>
      <c r="H4722" s="241">
        <f>N(Purchase_Entry!P316)</f>
        <v>1816.0590000000002</v>
      </c>
      <c r="I4722" s="241">
        <f t="shared" si="73"/>
        <v>-1816.0590000000002</v>
      </c>
      <c r="J4722" s="200"/>
      <c r="K4722" s="200" t="str" cm="1">
        <f t="array" ref="K4722">IF($C4722="","",IF(AND($C4722=Party_Statement!$C$5,$B4722&gt;=Party_Statement!$C$6,$B4722&lt;=Party_Statement!$E$6),SUMPRODUCT(($C$3:$C4722=Party_Statement!$C$5)*($B$3:$B4722&gt;=Party_Statement!$C$6)*($B$3:$B4722&lt;=Party_Statement!$E$6)),""))</f>
        <v/>
      </c>
    </row>
    <row r="4723" spans="1:11" x14ac:dyDescent="0.2">
      <c r="A4723" s="237">
        <f>Purchase_Entry!A317</f>
        <v>66951</v>
      </c>
      <c r="B4723" s="238">
        <f>Purchase_Entry!B317</f>
        <v>46239</v>
      </c>
      <c r="C4723" s="239" t="str">
        <f>Purchase_Entry!D317</f>
        <v>MODERN AGRO  -315</v>
      </c>
      <c r="D4723" s="240" t="s">
        <v>1390</v>
      </c>
      <c r="E4723" s="240" t="str">
        <f>Purchase_Entry!C317</f>
        <v>BILL-5175</v>
      </c>
      <c r="F4723" s="240" t="str">
        <f>Purchase_Entry!F317</f>
        <v>Cow Milk</v>
      </c>
      <c r="G4723" s="241">
        <v>0</v>
      </c>
      <c r="H4723" s="241">
        <f>N(Purchase_Entry!P317)</f>
        <v>1377.5587499999997</v>
      </c>
      <c r="I4723" s="241">
        <f t="shared" si="73"/>
        <v>-1377.5587499999997</v>
      </c>
      <c r="J4723" s="200"/>
      <c r="K4723" s="200" t="str" cm="1">
        <f t="array" ref="K4723">IF($C4723="","",IF(AND($C4723=Party_Statement!$C$5,$B4723&gt;=Party_Statement!$C$6,$B4723&lt;=Party_Statement!$E$6),SUMPRODUCT(($C$3:$C4723=Party_Statement!$C$5)*($B$3:$B4723&gt;=Party_Statement!$C$6)*($B$3:$B4723&lt;=Party_Statement!$E$6)),""))</f>
        <v/>
      </c>
    </row>
    <row r="4724" spans="1:11" x14ac:dyDescent="0.2">
      <c r="A4724" s="237">
        <f>Purchase_Entry!A318</f>
        <v>66951</v>
      </c>
      <c r="B4724" s="238">
        <f>Purchase_Entry!B318</f>
        <v>46239</v>
      </c>
      <c r="C4724" s="239" t="str">
        <f>Purchase_Entry!D318</f>
        <v>MODERN AGRO  -315</v>
      </c>
      <c r="D4724" s="240" t="s">
        <v>1390</v>
      </c>
      <c r="E4724" s="240" t="str">
        <f>Purchase_Entry!C318</f>
        <v>BILL-5176</v>
      </c>
      <c r="F4724" s="240" t="str">
        <f>Purchase_Entry!F318</f>
        <v>Buffalo Milk</v>
      </c>
      <c r="G4724" s="241">
        <v>0</v>
      </c>
      <c r="H4724" s="241">
        <f>N(Purchase_Entry!P318)</f>
        <v>1360.3625000000002</v>
      </c>
      <c r="I4724" s="241">
        <f t="shared" si="73"/>
        <v>-1360.3625000000002</v>
      </c>
      <c r="J4724" s="200"/>
      <c r="K4724" s="200" t="str" cm="1">
        <f t="array" ref="K4724">IF($C4724="","",IF(AND($C4724=Party_Statement!$C$5,$B4724&gt;=Party_Statement!$C$6,$B4724&lt;=Party_Statement!$E$6),SUMPRODUCT(($C$3:$C4724=Party_Statement!$C$5)*($B$3:$B4724&gt;=Party_Statement!$C$6)*($B$3:$B4724&lt;=Party_Statement!$E$6)),""))</f>
        <v/>
      </c>
    </row>
    <row r="4725" spans="1:11" x14ac:dyDescent="0.2">
      <c r="A4725" s="237">
        <f>Purchase_Entry!A319</f>
        <v>66952</v>
      </c>
      <c r="B4725" s="238">
        <f>Purchase_Entry!B319</f>
        <v>46240</v>
      </c>
      <c r="C4725" s="239" t="str">
        <f>Purchase_Entry!D319</f>
        <v>MODERN AGRO  -315</v>
      </c>
      <c r="D4725" s="240" t="s">
        <v>1390</v>
      </c>
      <c r="E4725" s="240" t="str">
        <f>Purchase_Entry!C319</f>
        <v>BILL-5175</v>
      </c>
      <c r="F4725" s="240" t="str">
        <f>Purchase_Entry!F319</f>
        <v>Cow Milk</v>
      </c>
      <c r="G4725" s="241">
        <v>0</v>
      </c>
      <c r="H4725" s="241">
        <f>N(Purchase_Entry!P319)</f>
        <v>2755.1174999999994</v>
      </c>
      <c r="I4725" s="241">
        <f t="shared" si="73"/>
        <v>-2755.1174999999994</v>
      </c>
      <c r="J4725" s="200"/>
      <c r="K4725" s="200" t="str" cm="1">
        <f t="array" ref="K4725">IF($C4725="","",IF(AND($C4725=Party_Statement!$C$5,$B4725&gt;=Party_Statement!$C$6,$B4725&lt;=Party_Statement!$E$6),SUMPRODUCT(($C$3:$C4725=Party_Statement!$C$5)*($B$3:$B4725&gt;=Party_Statement!$C$6)*($B$3:$B4725&lt;=Party_Statement!$E$6)),""))</f>
        <v/>
      </c>
    </row>
    <row r="4726" spans="1:11" x14ac:dyDescent="0.2">
      <c r="A4726" s="237">
        <f>Purchase_Entry!A320</f>
        <v>66952</v>
      </c>
      <c r="B4726" s="238">
        <f>Purchase_Entry!B320</f>
        <v>46240</v>
      </c>
      <c r="C4726" s="239" t="str">
        <f>Purchase_Entry!D320</f>
        <v>MODERN AGRO  -315</v>
      </c>
      <c r="D4726" s="240" t="s">
        <v>1390</v>
      </c>
      <c r="E4726" s="240" t="str">
        <f>Purchase_Entry!C320</f>
        <v>BILL-5176</v>
      </c>
      <c r="F4726" s="240" t="str">
        <f>Purchase_Entry!F320</f>
        <v>Buffalo Milk</v>
      </c>
      <c r="G4726" s="241">
        <v>0</v>
      </c>
      <c r="H4726" s="241">
        <f>N(Purchase_Entry!P320)</f>
        <v>1873.4135000000003</v>
      </c>
      <c r="I4726" s="241">
        <f t="shared" si="73"/>
        <v>-1873.4135000000003</v>
      </c>
      <c r="J4726" s="200"/>
      <c r="K4726" s="200" t="str" cm="1">
        <f t="array" ref="K4726">IF($C4726="","",IF(AND($C4726=Party_Statement!$C$5,$B4726&gt;=Party_Statement!$C$6,$B4726&lt;=Party_Statement!$E$6),SUMPRODUCT(($C$3:$C4726=Party_Statement!$C$5)*($B$3:$B4726&gt;=Party_Statement!$C$6)*($B$3:$B4726&lt;=Party_Statement!$E$6)),""))</f>
        <v/>
      </c>
    </row>
    <row r="4727" spans="1:11" x14ac:dyDescent="0.2">
      <c r="A4727" s="237">
        <f>Purchase_Entry!A321</f>
        <v>66952</v>
      </c>
      <c r="B4727" s="238">
        <f>Purchase_Entry!B321</f>
        <v>46240</v>
      </c>
      <c r="C4727" s="239" t="str">
        <f>Purchase_Entry!D321</f>
        <v>MODERN AGRO  -315</v>
      </c>
      <c r="D4727" s="240" t="s">
        <v>1390</v>
      </c>
      <c r="E4727" s="240" t="str">
        <f>Purchase_Entry!C321</f>
        <v>BILL-5175</v>
      </c>
      <c r="F4727" s="240" t="str">
        <f>Purchase_Entry!F321</f>
        <v>Cow Milk</v>
      </c>
      <c r="G4727" s="241">
        <v>0</v>
      </c>
      <c r="H4727" s="241">
        <f>N(Purchase_Entry!P321)</f>
        <v>1569.7762499999999</v>
      </c>
      <c r="I4727" s="241">
        <f t="shared" si="73"/>
        <v>-1569.7762499999999</v>
      </c>
      <c r="J4727" s="200"/>
      <c r="K4727" s="200" t="str" cm="1">
        <f t="array" ref="K4727">IF($C4727="","",IF(AND($C4727=Party_Statement!$C$5,$B4727&gt;=Party_Statement!$C$6,$B4727&lt;=Party_Statement!$E$6),SUMPRODUCT(($C$3:$C4727=Party_Statement!$C$5)*($B$3:$B4727&gt;=Party_Statement!$C$6)*($B$3:$B4727&lt;=Party_Statement!$E$6)),""))</f>
        <v/>
      </c>
    </row>
    <row r="4728" spans="1:11" x14ac:dyDescent="0.2">
      <c r="A4728" s="237">
        <f>Purchase_Entry!A322</f>
        <v>66952</v>
      </c>
      <c r="B4728" s="238">
        <f>Purchase_Entry!B322</f>
        <v>46240</v>
      </c>
      <c r="C4728" s="239" t="str">
        <f>Purchase_Entry!D322</f>
        <v>MODERN AGRO  -315</v>
      </c>
      <c r="D4728" s="240" t="s">
        <v>1390</v>
      </c>
      <c r="E4728" s="240" t="str">
        <f>Purchase_Entry!C322</f>
        <v>BILL-5176</v>
      </c>
      <c r="F4728" s="240" t="str">
        <f>Purchase_Entry!F322</f>
        <v>Buffalo Milk</v>
      </c>
      <c r="G4728" s="241">
        <v>0</v>
      </c>
      <c r="H4728" s="241">
        <f>N(Purchase_Entry!P322)</f>
        <v>778.78</v>
      </c>
      <c r="I4728" s="241">
        <f t="shared" si="73"/>
        <v>-778.78</v>
      </c>
      <c r="J4728" s="200"/>
      <c r="K4728" s="200" t="str" cm="1">
        <f t="array" ref="K4728">IF($C4728="","",IF(AND($C4728=Party_Statement!$C$5,$B4728&gt;=Party_Statement!$C$6,$B4728&lt;=Party_Statement!$E$6),SUMPRODUCT(($C$3:$C4728=Party_Statement!$C$5)*($B$3:$B4728&gt;=Party_Statement!$C$6)*($B$3:$B4728&lt;=Party_Statement!$E$6)),""))</f>
        <v/>
      </c>
    </row>
    <row r="4729" spans="1:11" x14ac:dyDescent="0.2">
      <c r="A4729" s="237">
        <f>Purchase_Entry!A323</f>
        <v>66953</v>
      </c>
      <c r="B4729" s="238">
        <f>Purchase_Entry!B323</f>
        <v>46241</v>
      </c>
      <c r="C4729" s="239" t="str">
        <f>Purchase_Entry!D323</f>
        <v>MODERN AGRO  -315</v>
      </c>
      <c r="D4729" s="240" t="s">
        <v>1390</v>
      </c>
      <c r="E4729" s="240" t="str">
        <f>Purchase_Entry!C323</f>
        <v>BILL-5175</v>
      </c>
      <c r="F4729" s="240" t="str">
        <f>Purchase_Entry!F323</f>
        <v>Cow Milk</v>
      </c>
      <c r="G4729" s="241">
        <v>0</v>
      </c>
      <c r="H4729" s="241">
        <f>N(Purchase_Entry!P323)</f>
        <v>1601.8124999999998</v>
      </c>
      <c r="I4729" s="241">
        <f t="shared" si="73"/>
        <v>-1601.8124999999998</v>
      </c>
      <c r="J4729" s="200"/>
      <c r="K4729" s="200" t="str" cm="1">
        <f t="array" ref="K4729">IF($C4729="","",IF(AND($C4729=Party_Statement!$C$5,$B4729&gt;=Party_Statement!$C$6,$B4729&lt;=Party_Statement!$E$6),SUMPRODUCT(($C$3:$C4729=Party_Statement!$C$5)*($B$3:$B4729&gt;=Party_Statement!$C$6)*($B$3:$B4729&lt;=Party_Statement!$E$6)),""))</f>
        <v/>
      </c>
    </row>
    <row r="4730" spans="1:11" x14ac:dyDescent="0.2">
      <c r="A4730" s="237">
        <f>Purchase_Entry!A324</f>
        <v>66953</v>
      </c>
      <c r="B4730" s="238">
        <f>Purchase_Entry!B324</f>
        <v>46241</v>
      </c>
      <c r="C4730" s="239" t="str">
        <f>Purchase_Entry!D324</f>
        <v>MODERN AGRO  -315</v>
      </c>
      <c r="D4730" s="240" t="s">
        <v>1390</v>
      </c>
      <c r="E4730" s="240" t="str">
        <f>Purchase_Entry!C324</f>
        <v>BILL-5176</v>
      </c>
      <c r="F4730" s="240" t="str">
        <f>Purchase_Entry!F324</f>
        <v>Buffalo Milk</v>
      </c>
      <c r="G4730" s="241">
        <v>0</v>
      </c>
      <c r="H4730" s="241">
        <f>N(Purchase_Entry!P324)</f>
        <v>777.35000000000014</v>
      </c>
      <c r="I4730" s="241">
        <f t="shared" ref="I4730:I4793" si="74">IF($C4730="","",IF($C4730=$C910,$I910+$G4730-$H4730,$G4730-$H4730))</f>
        <v>-777.35000000000014</v>
      </c>
      <c r="J4730" s="200"/>
      <c r="K4730" s="200" t="str" cm="1">
        <f t="array" ref="K4730">IF($C4730="","",IF(AND($C4730=Party_Statement!$C$5,$B4730&gt;=Party_Statement!$C$6,$B4730&lt;=Party_Statement!$E$6),SUMPRODUCT(($C$3:$C4730=Party_Statement!$C$5)*($B$3:$B4730&gt;=Party_Statement!$C$6)*($B$3:$B4730&lt;=Party_Statement!$E$6)),""))</f>
        <v/>
      </c>
    </row>
    <row r="4731" spans="1:11" x14ac:dyDescent="0.2">
      <c r="A4731" s="237">
        <f>Purchase_Entry!A325</f>
        <v>66953</v>
      </c>
      <c r="B4731" s="238">
        <f>Purchase_Entry!B325</f>
        <v>46241</v>
      </c>
      <c r="C4731" s="239" t="str">
        <f>Purchase_Entry!D325</f>
        <v>MODERN AGRO  -315</v>
      </c>
      <c r="D4731" s="240" t="s">
        <v>1390</v>
      </c>
      <c r="E4731" s="240" t="str">
        <f>Purchase_Entry!C325</f>
        <v>BILL-5175</v>
      </c>
      <c r="F4731" s="240" t="str">
        <f>Purchase_Entry!F325</f>
        <v>Cow Milk</v>
      </c>
      <c r="G4731" s="241">
        <v>0</v>
      </c>
      <c r="H4731" s="241">
        <f>N(Purchase_Entry!P325)</f>
        <v>1922.1749999999997</v>
      </c>
      <c r="I4731" s="241">
        <f t="shared" si="74"/>
        <v>-1922.1749999999997</v>
      </c>
      <c r="J4731" s="200"/>
      <c r="K4731" s="200" t="str" cm="1">
        <f t="array" ref="K4731">IF($C4731="","",IF(AND($C4731=Party_Statement!$C$5,$B4731&gt;=Party_Statement!$C$6,$B4731&lt;=Party_Statement!$E$6),SUMPRODUCT(($C$3:$C4731=Party_Statement!$C$5)*($B$3:$B4731&gt;=Party_Statement!$C$6)*($B$3:$B4731&lt;=Party_Statement!$E$6)),""))</f>
        <v/>
      </c>
    </row>
    <row r="4732" spans="1:11" x14ac:dyDescent="0.2">
      <c r="A4732" s="237">
        <f>Purchase_Entry!A326</f>
        <v>66953</v>
      </c>
      <c r="B4732" s="238">
        <f>Purchase_Entry!B326</f>
        <v>46241</v>
      </c>
      <c r="C4732" s="239" t="str">
        <f>Purchase_Entry!D326</f>
        <v>MODERN AGRO  -315</v>
      </c>
      <c r="D4732" s="240" t="s">
        <v>1390</v>
      </c>
      <c r="E4732" s="240" t="str">
        <f>Purchase_Entry!C326</f>
        <v>BILL-5176</v>
      </c>
      <c r="F4732" s="240" t="str">
        <f>Purchase_Entry!F326</f>
        <v>Buffalo Milk</v>
      </c>
      <c r="G4732" s="241">
        <v>0</v>
      </c>
      <c r="H4732" s="241">
        <f>N(Purchase_Entry!P326)</f>
        <v>1312.5131499999998</v>
      </c>
      <c r="I4732" s="241">
        <f t="shared" si="74"/>
        <v>-1312.5131499999998</v>
      </c>
      <c r="J4732" s="200"/>
      <c r="K4732" s="200" t="str" cm="1">
        <f t="array" ref="K4732">IF($C4732="","",IF(AND($C4732=Party_Statement!$C$5,$B4732&gt;=Party_Statement!$C$6,$B4732&lt;=Party_Statement!$E$6),SUMPRODUCT(($C$3:$C4732=Party_Statement!$C$5)*($B$3:$B4732&gt;=Party_Statement!$C$6)*($B$3:$B4732&lt;=Party_Statement!$E$6)),""))</f>
        <v/>
      </c>
    </row>
    <row r="4733" spans="1:11" x14ac:dyDescent="0.2">
      <c r="A4733" s="237">
        <f>Purchase_Entry!A327</f>
        <v>66954</v>
      </c>
      <c r="B4733" s="238">
        <f>Purchase_Entry!B327</f>
        <v>46242</v>
      </c>
      <c r="C4733" s="239" t="str">
        <f>Purchase_Entry!D327</f>
        <v>MODERN AGRO  -315</v>
      </c>
      <c r="D4733" s="240" t="s">
        <v>1390</v>
      </c>
      <c r="E4733" s="240" t="str">
        <f>Purchase_Entry!C327</f>
        <v>BILL-5175</v>
      </c>
      <c r="F4733" s="240" t="str">
        <f>Purchase_Entry!F327</f>
        <v>Cow Milk</v>
      </c>
      <c r="G4733" s="241">
        <v>0</v>
      </c>
      <c r="H4733" s="241">
        <f>N(Purchase_Entry!P327)</f>
        <v>2582.1217499999993</v>
      </c>
      <c r="I4733" s="241">
        <f t="shared" si="74"/>
        <v>-2582.1217499999993</v>
      </c>
      <c r="J4733" s="200"/>
      <c r="K4733" s="200" t="str" cm="1">
        <f t="array" ref="K4733">IF($C4733="","",IF(AND($C4733=Party_Statement!$C$5,$B4733&gt;=Party_Statement!$C$6,$B4733&lt;=Party_Statement!$E$6),SUMPRODUCT(($C$3:$C4733=Party_Statement!$C$5)*($B$3:$B4733&gt;=Party_Statement!$C$6)*($B$3:$B4733&lt;=Party_Statement!$E$6)),""))</f>
        <v/>
      </c>
    </row>
    <row r="4734" spans="1:11" x14ac:dyDescent="0.2">
      <c r="A4734" s="237">
        <f>Purchase_Entry!A328</f>
        <v>66954</v>
      </c>
      <c r="B4734" s="238">
        <f>Purchase_Entry!B328</f>
        <v>46242</v>
      </c>
      <c r="C4734" s="239" t="str">
        <f>Purchase_Entry!D328</f>
        <v>MODERN AGRO  -315</v>
      </c>
      <c r="D4734" s="240" t="s">
        <v>1390</v>
      </c>
      <c r="E4734" s="240" t="str">
        <f>Purchase_Entry!C328</f>
        <v>BILL-5176</v>
      </c>
      <c r="F4734" s="240" t="str">
        <f>Purchase_Entry!F328</f>
        <v>Buffalo Milk</v>
      </c>
      <c r="G4734" s="241">
        <v>0</v>
      </c>
      <c r="H4734" s="241">
        <f>N(Purchase_Entry!P328)</f>
        <v>1896.7340000000002</v>
      </c>
      <c r="I4734" s="241">
        <f t="shared" si="74"/>
        <v>-1896.7340000000002</v>
      </c>
      <c r="J4734" s="200"/>
      <c r="K4734" s="200" t="str" cm="1">
        <f t="array" ref="K4734">IF($C4734="","",IF(AND($C4734=Party_Statement!$C$5,$B4734&gt;=Party_Statement!$C$6,$B4734&lt;=Party_Statement!$E$6),SUMPRODUCT(($C$3:$C4734=Party_Statement!$C$5)*($B$3:$B4734&gt;=Party_Statement!$C$6)*($B$3:$B4734&lt;=Party_Statement!$E$6)),""))</f>
        <v/>
      </c>
    </row>
    <row r="4735" spans="1:11" x14ac:dyDescent="0.2">
      <c r="A4735" s="237">
        <f>Purchase_Entry!A329</f>
        <v>66954</v>
      </c>
      <c r="B4735" s="238">
        <f>Purchase_Entry!B329</f>
        <v>46242</v>
      </c>
      <c r="C4735" s="239" t="str">
        <f>Purchase_Entry!D329</f>
        <v>MODERN AGRO  -315</v>
      </c>
      <c r="D4735" s="240" t="s">
        <v>1390</v>
      </c>
      <c r="E4735" s="240" t="str">
        <f>Purchase_Entry!C329</f>
        <v>BILL-5175</v>
      </c>
      <c r="F4735" s="240" t="str">
        <f>Purchase_Entry!F329</f>
        <v>Cow Milk</v>
      </c>
      <c r="G4735" s="241">
        <v>0</v>
      </c>
      <c r="H4735" s="241">
        <f>N(Purchase_Entry!P329)</f>
        <v>2120.7997499999997</v>
      </c>
      <c r="I4735" s="241">
        <f t="shared" si="74"/>
        <v>-2120.7997499999997</v>
      </c>
      <c r="J4735" s="200"/>
      <c r="K4735" s="200" t="str" cm="1">
        <f t="array" ref="K4735">IF($C4735="","",IF(AND($C4735=Party_Statement!$C$5,$B4735&gt;=Party_Statement!$C$6,$B4735&lt;=Party_Statement!$E$6),SUMPRODUCT(($C$3:$C4735=Party_Statement!$C$5)*($B$3:$B4735&gt;=Party_Statement!$C$6)*($B$3:$B4735&lt;=Party_Statement!$E$6)),""))</f>
        <v/>
      </c>
    </row>
    <row r="4736" spans="1:11" x14ac:dyDescent="0.2">
      <c r="A4736" s="237">
        <f>Purchase_Entry!A330</f>
        <v>66954</v>
      </c>
      <c r="B4736" s="238">
        <f>Purchase_Entry!B330</f>
        <v>46242</v>
      </c>
      <c r="C4736" s="239" t="str">
        <f>Purchase_Entry!D330</f>
        <v>MODERN AGRO  -315</v>
      </c>
      <c r="D4736" s="240" t="s">
        <v>1390</v>
      </c>
      <c r="E4736" s="240" t="str">
        <f>Purchase_Entry!C330</f>
        <v>BILL-5176</v>
      </c>
      <c r="F4736" s="240" t="str">
        <f>Purchase_Entry!F330</f>
        <v>Buffalo Milk</v>
      </c>
      <c r="G4736" s="241">
        <v>0</v>
      </c>
      <c r="H4736" s="241">
        <f>N(Purchase_Entry!P330)</f>
        <v>1189.3455000000004</v>
      </c>
      <c r="I4736" s="241">
        <f t="shared" si="74"/>
        <v>-1189.3455000000004</v>
      </c>
      <c r="J4736" s="200"/>
      <c r="K4736" s="200" t="str" cm="1">
        <f t="array" ref="K4736">IF($C4736="","",IF(AND($C4736=Party_Statement!$C$5,$B4736&gt;=Party_Statement!$C$6,$B4736&lt;=Party_Statement!$E$6),SUMPRODUCT(($C$3:$C4736=Party_Statement!$C$5)*($B$3:$B4736&gt;=Party_Statement!$C$6)*($B$3:$B4736&lt;=Party_Statement!$E$6)),""))</f>
        <v/>
      </c>
    </row>
    <row r="4737" spans="1:11" x14ac:dyDescent="0.2">
      <c r="A4737" s="237">
        <f>Purchase_Entry!A331</f>
        <v>66955</v>
      </c>
      <c r="B4737" s="238">
        <f>Purchase_Entry!B331</f>
        <v>46243</v>
      </c>
      <c r="C4737" s="239" t="str">
        <f>Purchase_Entry!D331</f>
        <v>MODERN AGRO  -315</v>
      </c>
      <c r="D4737" s="240" t="s">
        <v>1390</v>
      </c>
      <c r="E4737" s="240" t="str">
        <f>Purchase_Entry!C331</f>
        <v>BILL-5175</v>
      </c>
      <c r="F4737" s="240" t="str">
        <f>Purchase_Entry!F331</f>
        <v>Cow Milk</v>
      </c>
      <c r="G4737" s="241">
        <v>0</v>
      </c>
      <c r="H4737" s="241">
        <f>N(Purchase_Entry!P331)</f>
        <v>2799.9682499999999</v>
      </c>
      <c r="I4737" s="241">
        <f t="shared" si="74"/>
        <v>-2799.9682499999999</v>
      </c>
      <c r="J4737" s="200"/>
      <c r="K4737" s="200" t="str" cm="1">
        <f t="array" ref="K4737">IF($C4737="","",IF(AND($C4737=Party_Statement!$C$5,$B4737&gt;=Party_Statement!$C$6,$B4737&lt;=Party_Statement!$E$6),SUMPRODUCT(($C$3:$C4737=Party_Statement!$C$5)*($B$3:$B4737&gt;=Party_Statement!$C$6)*($B$3:$B4737&lt;=Party_Statement!$E$6)),""))</f>
        <v/>
      </c>
    </row>
    <row r="4738" spans="1:11" x14ac:dyDescent="0.2">
      <c r="A4738" s="237">
        <f>Purchase_Entry!A332</f>
        <v>66955</v>
      </c>
      <c r="B4738" s="238">
        <f>Purchase_Entry!B332</f>
        <v>46243</v>
      </c>
      <c r="C4738" s="239" t="str">
        <f>Purchase_Entry!D332</f>
        <v>MODERN AGRO  -315</v>
      </c>
      <c r="D4738" s="240" t="s">
        <v>1390</v>
      </c>
      <c r="E4738" s="240" t="str">
        <f>Purchase_Entry!C332</f>
        <v>BILL-5176</v>
      </c>
      <c r="F4738" s="240" t="str">
        <f>Purchase_Entry!F332</f>
        <v>Buffalo Milk</v>
      </c>
      <c r="G4738" s="241">
        <v>0</v>
      </c>
      <c r="H4738" s="241">
        <f>N(Purchase_Entry!P332)</f>
        <v>1837.6979999999999</v>
      </c>
      <c r="I4738" s="241">
        <f t="shared" si="74"/>
        <v>-1837.6979999999999</v>
      </c>
      <c r="J4738" s="200"/>
      <c r="K4738" s="200" t="str" cm="1">
        <f t="array" ref="K4738">IF($C4738="","",IF(AND($C4738=Party_Statement!$C$5,$B4738&gt;=Party_Statement!$C$6,$B4738&lt;=Party_Statement!$E$6),SUMPRODUCT(($C$3:$C4738=Party_Statement!$C$5)*($B$3:$B4738&gt;=Party_Statement!$C$6)*($B$3:$B4738&lt;=Party_Statement!$E$6)),""))</f>
        <v/>
      </c>
    </row>
    <row r="4739" spans="1:11" x14ac:dyDescent="0.2">
      <c r="A4739" s="237">
        <f>Purchase_Entry!A333</f>
        <v>66955</v>
      </c>
      <c r="B4739" s="238">
        <f>Purchase_Entry!B333</f>
        <v>46243</v>
      </c>
      <c r="C4739" s="239" t="str">
        <f>Purchase_Entry!D333</f>
        <v>MODERN AGRO  -315</v>
      </c>
      <c r="D4739" s="240" t="s">
        <v>1390</v>
      </c>
      <c r="E4739" s="240" t="str">
        <f>Purchase_Entry!C333</f>
        <v>BILL-5175</v>
      </c>
      <c r="F4739" s="240" t="str">
        <f>Purchase_Entry!F333</f>
        <v>Cow Milk</v>
      </c>
      <c r="G4739" s="241">
        <v>0</v>
      </c>
      <c r="H4739" s="241">
        <f>N(Purchase_Entry!P333)</f>
        <v>1883.7314999999996</v>
      </c>
      <c r="I4739" s="241">
        <f t="shared" si="74"/>
        <v>-1883.7314999999996</v>
      </c>
      <c r="J4739" s="200"/>
      <c r="K4739" s="200" t="str" cm="1">
        <f t="array" ref="K4739">IF($C4739="","",IF(AND($C4739=Party_Statement!$C$5,$B4739&gt;=Party_Statement!$C$6,$B4739&lt;=Party_Statement!$E$6),SUMPRODUCT(($C$3:$C4739=Party_Statement!$C$5)*($B$3:$B4739&gt;=Party_Statement!$C$6)*($B$3:$B4739&lt;=Party_Statement!$E$6)),""))</f>
        <v/>
      </c>
    </row>
    <row r="4740" spans="1:11" x14ac:dyDescent="0.2">
      <c r="A4740" s="237">
        <f>Purchase_Entry!A334</f>
        <v>66955</v>
      </c>
      <c r="B4740" s="238">
        <f>Purchase_Entry!B334</f>
        <v>46243</v>
      </c>
      <c r="C4740" s="239" t="str">
        <f>Purchase_Entry!D334</f>
        <v>MODERN AGRO  -315</v>
      </c>
      <c r="D4740" s="240" t="s">
        <v>1390</v>
      </c>
      <c r="E4740" s="240" t="str">
        <f>Purchase_Entry!C334</f>
        <v>BILL-5176</v>
      </c>
      <c r="F4740" s="240" t="str">
        <f>Purchase_Entry!F334</f>
        <v>Buffalo Milk</v>
      </c>
      <c r="G4740" s="241">
        <v>0</v>
      </c>
      <c r="H4740" s="241">
        <f>N(Purchase_Entry!P334)</f>
        <v>1255.6215</v>
      </c>
      <c r="I4740" s="241">
        <f t="shared" si="74"/>
        <v>-1255.6215</v>
      </c>
      <c r="J4740" s="200"/>
      <c r="K4740" s="200" t="str" cm="1">
        <f t="array" ref="K4740">IF($C4740="","",IF(AND($C4740=Party_Statement!$C$5,$B4740&gt;=Party_Statement!$C$6,$B4740&lt;=Party_Statement!$E$6),SUMPRODUCT(($C$3:$C4740=Party_Statement!$C$5)*($B$3:$B4740&gt;=Party_Statement!$C$6)*($B$3:$B4740&lt;=Party_Statement!$E$6)),""))</f>
        <v/>
      </c>
    </row>
    <row r="4741" spans="1:11" x14ac:dyDescent="0.2">
      <c r="A4741" s="237">
        <f>Purchase_Entry!A335</f>
        <v>66956</v>
      </c>
      <c r="B4741" s="238">
        <f>Purchase_Entry!B335</f>
        <v>46244</v>
      </c>
      <c r="C4741" s="239" t="str">
        <f>Purchase_Entry!D335</f>
        <v>MODERN AGRO  -315</v>
      </c>
      <c r="D4741" s="240" t="s">
        <v>1390</v>
      </c>
      <c r="E4741" s="240" t="str">
        <f>Purchase_Entry!C335</f>
        <v>BILL-5175</v>
      </c>
      <c r="F4741" s="240" t="str">
        <f>Purchase_Entry!F335</f>
        <v>Cow Milk</v>
      </c>
      <c r="G4741" s="241">
        <v>0</v>
      </c>
      <c r="H4741" s="241">
        <f>N(Purchase_Entry!P335)</f>
        <v>2735.8957499999997</v>
      </c>
      <c r="I4741" s="241">
        <f t="shared" si="74"/>
        <v>-2735.8957499999997</v>
      </c>
      <c r="J4741" s="200"/>
      <c r="K4741" s="200" t="str" cm="1">
        <f t="array" ref="K4741">IF($C4741="","",IF(AND($C4741=Party_Statement!$C$5,$B4741&gt;=Party_Statement!$C$6,$B4741&lt;=Party_Statement!$E$6),SUMPRODUCT(($C$3:$C4741=Party_Statement!$C$5)*($B$3:$B4741&gt;=Party_Statement!$C$6)*($B$3:$B4741&lt;=Party_Statement!$E$6)),""))</f>
        <v/>
      </c>
    </row>
    <row r="4742" spans="1:11" x14ac:dyDescent="0.2">
      <c r="A4742" s="237">
        <f>Purchase_Entry!A336</f>
        <v>66956</v>
      </c>
      <c r="B4742" s="238">
        <f>Purchase_Entry!B336</f>
        <v>46244</v>
      </c>
      <c r="C4742" s="239" t="str">
        <f>Purchase_Entry!D336</f>
        <v>MODERN AGRO  -315</v>
      </c>
      <c r="D4742" s="240" t="s">
        <v>1390</v>
      </c>
      <c r="E4742" s="240" t="str">
        <f>Purchase_Entry!C336</f>
        <v>BILL-5176</v>
      </c>
      <c r="F4742" s="240" t="str">
        <f>Purchase_Entry!F336</f>
        <v>Buffalo Milk</v>
      </c>
      <c r="G4742" s="241">
        <v>0</v>
      </c>
      <c r="H4742" s="241">
        <f>N(Purchase_Entry!P336)</f>
        <v>1850.0930000000003</v>
      </c>
      <c r="I4742" s="241">
        <f t="shared" si="74"/>
        <v>-1850.0930000000003</v>
      </c>
      <c r="J4742" s="200"/>
      <c r="K4742" s="200" t="str" cm="1">
        <f t="array" ref="K4742">IF($C4742="","",IF(AND($C4742=Party_Statement!$C$5,$B4742&gt;=Party_Statement!$C$6,$B4742&lt;=Party_Statement!$E$6),SUMPRODUCT(($C$3:$C4742=Party_Statement!$C$5)*($B$3:$B4742&gt;=Party_Statement!$C$6)*($B$3:$B4742&lt;=Party_Statement!$E$6)),""))</f>
        <v/>
      </c>
    </row>
    <row r="4743" spans="1:11" x14ac:dyDescent="0.2">
      <c r="A4743" s="237">
        <f>Purchase_Entry!A337</f>
        <v>66956</v>
      </c>
      <c r="B4743" s="238">
        <f>Purchase_Entry!B337</f>
        <v>46244</v>
      </c>
      <c r="C4743" s="239" t="str">
        <f>Purchase_Entry!D337</f>
        <v>MODERN AGRO  -315</v>
      </c>
      <c r="D4743" s="240" t="s">
        <v>1390</v>
      </c>
      <c r="E4743" s="240" t="str">
        <f>Purchase_Entry!C337</f>
        <v>BILL-5175</v>
      </c>
      <c r="F4743" s="240" t="str">
        <f>Purchase_Entry!F337</f>
        <v>Cow Milk</v>
      </c>
      <c r="G4743" s="241">
        <v>0</v>
      </c>
      <c r="H4743" s="241">
        <f>N(Purchase_Entry!P337)</f>
        <v>2063.1345000000001</v>
      </c>
      <c r="I4743" s="241">
        <f t="shared" si="74"/>
        <v>-2063.1345000000001</v>
      </c>
      <c r="J4743" s="200"/>
      <c r="K4743" s="200" t="str" cm="1">
        <f t="array" ref="K4743">IF($C4743="","",IF(AND($C4743=Party_Statement!$C$5,$B4743&gt;=Party_Statement!$C$6,$B4743&lt;=Party_Statement!$E$6),SUMPRODUCT(($C$3:$C4743=Party_Statement!$C$5)*($B$3:$B4743&gt;=Party_Statement!$C$6)*($B$3:$B4743&lt;=Party_Statement!$E$6)),""))</f>
        <v/>
      </c>
    </row>
    <row r="4744" spans="1:11" x14ac:dyDescent="0.2">
      <c r="A4744" s="237">
        <f>Purchase_Entry!A338</f>
        <v>66956</v>
      </c>
      <c r="B4744" s="238">
        <f>Purchase_Entry!B338</f>
        <v>46244</v>
      </c>
      <c r="C4744" s="239" t="str">
        <f>Purchase_Entry!D338</f>
        <v>MODERN AGRO  -315</v>
      </c>
      <c r="D4744" s="240" t="s">
        <v>1390</v>
      </c>
      <c r="E4744" s="240" t="str">
        <f>Purchase_Entry!C338</f>
        <v>BILL-5176</v>
      </c>
      <c r="F4744" s="240" t="str">
        <f>Purchase_Entry!F338</f>
        <v>Buffalo Milk</v>
      </c>
      <c r="G4744" s="241">
        <v>0</v>
      </c>
      <c r="H4744" s="241">
        <f>N(Purchase_Entry!P338)</f>
        <v>1080.5165000000002</v>
      </c>
      <c r="I4744" s="241">
        <f t="shared" si="74"/>
        <v>-1080.5165000000002</v>
      </c>
      <c r="J4744" s="200"/>
      <c r="K4744" s="200" t="str" cm="1">
        <f t="array" ref="K4744">IF($C4744="","",IF(AND($C4744=Party_Statement!$C$5,$B4744&gt;=Party_Statement!$C$6,$B4744&lt;=Party_Statement!$E$6),SUMPRODUCT(($C$3:$C4744=Party_Statement!$C$5)*($B$3:$B4744&gt;=Party_Statement!$C$6)*($B$3:$B4744&lt;=Party_Statement!$E$6)),""))</f>
        <v/>
      </c>
    </row>
    <row r="4745" spans="1:11" x14ac:dyDescent="0.2">
      <c r="A4745" s="237">
        <f>Purchase_Entry!A339</f>
        <v>66957</v>
      </c>
      <c r="B4745" s="238">
        <f>Purchase_Entry!B339</f>
        <v>46245</v>
      </c>
      <c r="C4745" s="239" t="str">
        <f>Purchase_Entry!D339</f>
        <v>MODERN AGRO  -315</v>
      </c>
      <c r="D4745" s="240" t="s">
        <v>1390</v>
      </c>
      <c r="E4745" s="240" t="str">
        <f>Purchase_Entry!C339</f>
        <v>BILL-5175</v>
      </c>
      <c r="F4745" s="240" t="str">
        <f>Purchase_Entry!F339</f>
        <v>Cow Milk</v>
      </c>
      <c r="G4745" s="241">
        <v>0</v>
      </c>
      <c r="H4745" s="241">
        <f>N(Purchase_Entry!P339)</f>
        <v>2575.7145</v>
      </c>
      <c r="I4745" s="241">
        <f t="shared" si="74"/>
        <v>-2575.7145</v>
      </c>
      <c r="J4745" s="200"/>
      <c r="K4745" s="200" t="str" cm="1">
        <f t="array" ref="K4745">IF($C4745="","",IF(AND($C4745=Party_Statement!$C$5,$B4745&gt;=Party_Statement!$C$6,$B4745&lt;=Party_Statement!$E$6),SUMPRODUCT(($C$3:$C4745=Party_Statement!$C$5)*($B$3:$B4745&gt;=Party_Statement!$C$6)*($B$3:$B4745&lt;=Party_Statement!$E$6)),""))</f>
        <v/>
      </c>
    </row>
    <row r="4746" spans="1:11" x14ac:dyDescent="0.2">
      <c r="A4746" s="237">
        <f>Purchase_Entry!A340</f>
        <v>66957</v>
      </c>
      <c r="B4746" s="238">
        <f>Purchase_Entry!B340</f>
        <v>46245</v>
      </c>
      <c r="C4746" s="239" t="str">
        <f>Purchase_Entry!D340</f>
        <v>MODERN AGRO  -315</v>
      </c>
      <c r="D4746" s="240" t="s">
        <v>1390</v>
      </c>
      <c r="E4746" s="240" t="str">
        <f>Purchase_Entry!C340</f>
        <v>BILL-5176</v>
      </c>
      <c r="F4746" s="240" t="str">
        <f>Purchase_Entry!F340</f>
        <v>Buffalo Milk</v>
      </c>
      <c r="G4746" s="241">
        <v>0</v>
      </c>
      <c r="H4746" s="241">
        <f>N(Purchase_Entry!P340)</f>
        <v>1896.7340000000002</v>
      </c>
      <c r="I4746" s="241">
        <f t="shared" si="74"/>
        <v>-1896.7340000000002</v>
      </c>
      <c r="J4746" s="200"/>
      <c r="K4746" s="200" t="str" cm="1">
        <f t="array" ref="K4746">IF($C4746="","",IF(AND($C4746=Party_Statement!$C$5,$B4746&gt;=Party_Statement!$C$6,$B4746&lt;=Party_Statement!$E$6),SUMPRODUCT(($C$3:$C4746=Party_Statement!$C$5)*($B$3:$B4746&gt;=Party_Statement!$C$6)*($B$3:$B4746&lt;=Party_Statement!$E$6)),""))</f>
        <v/>
      </c>
    </row>
    <row r="4747" spans="1:11" x14ac:dyDescent="0.2">
      <c r="A4747" s="237">
        <f>Purchase_Entry!A341</f>
        <v>66957</v>
      </c>
      <c r="B4747" s="238">
        <f>Purchase_Entry!B341</f>
        <v>46245</v>
      </c>
      <c r="C4747" s="239" t="str">
        <f>Purchase_Entry!D341</f>
        <v>MODERN AGRO  -315</v>
      </c>
      <c r="D4747" s="240" t="s">
        <v>1390</v>
      </c>
      <c r="E4747" s="240" t="str">
        <f>Purchase_Entry!C341</f>
        <v>BILL-5175</v>
      </c>
      <c r="F4747" s="240" t="str">
        <f>Purchase_Entry!F341</f>
        <v>Cow Milk</v>
      </c>
      <c r="G4747" s="241">
        <v>0</v>
      </c>
      <c r="H4747" s="241">
        <f>N(Purchase_Entry!P341)</f>
        <v>2082.3562499999998</v>
      </c>
      <c r="I4747" s="241">
        <f t="shared" si="74"/>
        <v>-2082.3562499999998</v>
      </c>
      <c r="J4747" s="200"/>
      <c r="K4747" s="200" t="str" cm="1">
        <f t="array" ref="K4747">IF($C4747="","",IF(AND($C4747=Party_Statement!$C$5,$B4747&gt;=Party_Statement!$C$6,$B4747&lt;=Party_Statement!$E$6),SUMPRODUCT(($C$3:$C4747=Party_Statement!$C$5)*($B$3:$B4747&gt;=Party_Statement!$C$6)*($B$3:$B4747&lt;=Party_Statement!$E$6)),""))</f>
        <v/>
      </c>
    </row>
    <row r="4748" spans="1:11" x14ac:dyDescent="0.2">
      <c r="A4748" s="237">
        <f>Purchase_Entry!A342</f>
        <v>66957</v>
      </c>
      <c r="B4748" s="238">
        <f>Purchase_Entry!B342</f>
        <v>46245</v>
      </c>
      <c r="C4748" s="239" t="str">
        <f>Purchase_Entry!D342</f>
        <v>MODERN AGRO  -315</v>
      </c>
      <c r="D4748" s="240" t="s">
        <v>1390</v>
      </c>
      <c r="E4748" s="240" t="str">
        <f>Purchase_Entry!C342</f>
        <v>BILL-5176</v>
      </c>
      <c r="F4748" s="240" t="str">
        <f>Purchase_Entry!F342</f>
        <v>Buffalo Milk</v>
      </c>
      <c r="G4748" s="241">
        <v>0</v>
      </c>
      <c r="H4748" s="241">
        <f>N(Purchase_Entry!P342)</f>
        <v>1309.3400000000001</v>
      </c>
      <c r="I4748" s="241">
        <f t="shared" si="74"/>
        <v>-1309.3400000000001</v>
      </c>
      <c r="J4748" s="200"/>
      <c r="K4748" s="200" t="str" cm="1">
        <f t="array" ref="K4748">IF($C4748="","",IF(AND($C4748=Party_Statement!$C$5,$B4748&gt;=Party_Statement!$C$6,$B4748&lt;=Party_Statement!$E$6),SUMPRODUCT(($C$3:$C4748=Party_Statement!$C$5)*($B$3:$B4748&gt;=Party_Statement!$C$6)*($B$3:$B4748&lt;=Party_Statement!$E$6)),""))</f>
        <v/>
      </c>
    </row>
    <row r="4749" spans="1:11" x14ac:dyDescent="0.2">
      <c r="A4749" s="237">
        <f>Purchase_Entry!A343</f>
        <v>66958</v>
      </c>
      <c r="B4749" s="238">
        <f>Purchase_Entry!B343</f>
        <v>46246</v>
      </c>
      <c r="C4749" s="239" t="str">
        <f>Purchase_Entry!D343</f>
        <v>MODERN AGRO  -315</v>
      </c>
      <c r="D4749" s="240" t="s">
        <v>1390</v>
      </c>
      <c r="E4749" s="240" t="str">
        <f>Purchase_Entry!C343</f>
        <v>BILL-5175</v>
      </c>
      <c r="F4749" s="240" t="str">
        <f>Purchase_Entry!F343</f>
        <v>Cow Milk</v>
      </c>
      <c r="G4749" s="241">
        <v>0</v>
      </c>
      <c r="H4749" s="241">
        <f>N(Purchase_Entry!P343)</f>
        <v>2588.5289999999995</v>
      </c>
      <c r="I4749" s="241">
        <f t="shared" si="74"/>
        <v>-2588.5289999999995</v>
      </c>
      <c r="J4749" s="200"/>
      <c r="K4749" s="200" t="str" cm="1">
        <f t="array" ref="K4749">IF($C4749="","",IF(AND($C4749=Party_Statement!$C$5,$B4749&gt;=Party_Statement!$C$6,$B4749&lt;=Party_Statement!$E$6),SUMPRODUCT(($C$3:$C4749=Party_Statement!$C$5)*($B$3:$B4749&gt;=Party_Statement!$C$6)*($B$3:$B4749&lt;=Party_Statement!$E$6)),""))</f>
        <v/>
      </c>
    </row>
    <row r="4750" spans="1:11" x14ac:dyDescent="0.2">
      <c r="A4750" s="237">
        <f>Purchase_Entry!A344</f>
        <v>66958</v>
      </c>
      <c r="B4750" s="238">
        <f>Purchase_Entry!B344</f>
        <v>46246</v>
      </c>
      <c r="C4750" s="239" t="str">
        <f>Purchase_Entry!D344</f>
        <v>MODERN AGRO  -315</v>
      </c>
      <c r="D4750" s="240" t="s">
        <v>1390</v>
      </c>
      <c r="E4750" s="240" t="str">
        <f>Purchase_Entry!C344</f>
        <v>BILL-5176</v>
      </c>
      <c r="F4750" s="240" t="str">
        <f>Purchase_Entry!F344</f>
        <v>Buffalo Milk</v>
      </c>
      <c r="G4750" s="241">
        <v>0</v>
      </c>
      <c r="H4750" s="241">
        <f>N(Purchase_Entry!P344)</f>
        <v>1601.3410000000003</v>
      </c>
      <c r="I4750" s="241">
        <f t="shared" si="74"/>
        <v>-1601.3410000000003</v>
      </c>
      <c r="J4750" s="200"/>
      <c r="K4750" s="200" t="str" cm="1">
        <f t="array" ref="K4750">IF($C4750="","",IF(AND($C4750=Party_Statement!$C$5,$B4750&gt;=Party_Statement!$C$6,$B4750&lt;=Party_Statement!$E$6),SUMPRODUCT(($C$3:$C4750=Party_Statement!$C$5)*($B$3:$B4750&gt;=Party_Statement!$C$6)*($B$3:$B4750&lt;=Party_Statement!$E$6)),""))</f>
        <v/>
      </c>
    </row>
    <row r="4751" spans="1:11" x14ac:dyDescent="0.2">
      <c r="A4751" s="237">
        <f>Purchase_Entry!A345</f>
        <v>66958</v>
      </c>
      <c r="B4751" s="238">
        <f>Purchase_Entry!B345</f>
        <v>46246</v>
      </c>
      <c r="C4751" s="239" t="str">
        <f>Purchase_Entry!D345</f>
        <v>MODERN AGRO  -315</v>
      </c>
      <c r="D4751" s="240" t="s">
        <v>1390</v>
      </c>
      <c r="E4751" s="240" t="str">
        <f>Purchase_Entry!C345</f>
        <v>BILL-5175</v>
      </c>
      <c r="F4751" s="240" t="str">
        <f>Purchase_Entry!F345</f>
        <v>Cow Milk</v>
      </c>
      <c r="G4751" s="241">
        <v>0</v>
      </c>
      <c r="H4751" s="241">
        <f>N(Purchase_Entry!P345)</f>
        <v>2127.2069999999999</v>
      </c>
      <c r="I4751" s="241">
        <f t="shared" si="74"/>
        <v>-2127.2069999999999</v>
      </c>
      <c r="J4751" s="200"/>
      <c r="K4751" s="200" t="str" cm="1">
        <f t="array" ref="K4751">IF($C4751="","",IF(AND($C4751=Party_Statement!$C$5,$B4751&gt;=Party_Statement!$C$6,$B4751&lt;=Party_Statement!$E$6),SUMPRODUCT(($C$3:$C4751=Party_Statement!$C$5)*($B$3:$B4751&gt;=Party_Statement!$C$6)*($B$3:$B4751&lt;=Party_Statement!$E$6)),""))</f>
        <v/>
      </c>
    </row>
    <row r="4752" spans="1:11" x14ac:dyDescent="0.2">
      <c r="A4752" s="237">
        <f>Purchase_Entry!A346</f>
        <v>66958</v>
      </c>
      <c r="B4752" s="238">
        <f>Purchase_Entry!B346</f>
        <v>46246</v>
      </c>
      <c r="C4752" s="239" t="str">
        <f>Purchase_Entry!D346</f>
        <v>MODERN AGRO  -315</v>
      </c>
      <c r="D4752" s="240" t="s">
        <v>1390</v>
      </c>
      <c r="E4752" s="240" t="str">
        <f>Purchase_Entry!C346</f>
        <v>BILL-5176</v>
      </c>
      <c r="F4752" s="240" t="str">
        <f>Purchase_Entry!F346</f>
        <v>Buffalo Milk</v>
      </c>
      <c r="G4752" s="241">
        <v>0</v>
      </c>
      <c r="H4752" s="241">
        <f>N(Purchase_Entry!P346)</f>
        <v>1358.8094999999998</v>
      </c>
      <c r="I4752" s="241">
        <f t="shared" si="74"/>
        <v>-1358.8094999999998</v>
      </c>
      <c r="J4752" s="200"/>
      <c r="K4752" s="200" t="str" cm="1">
        <f t="array" ref="K4752">IF($C4752="","",IF(AND($C4752=Party_Statement!$C$5,$B4752&gt;=Party_Statement!$C$6,$B4752&lt;=Party_Statement!$E$6),SUMPRODUCT(($C$3:$C4752=Party_Statement!$C$5)*($B$3:$B4752&gt;=Party_Statement!$C$6)*($B$3:$B4752&lt;=Party_Statement!$E$6)),""))</f>
        <v/>
      </c>
    </row>
    <row r="4753" spans="1:11" x14ac:dyDescent="0.2">
      <c r="A4753" s="237">
        <f>Purchase_Entry!A347</f>
        <v>66959</v>
      </c>
      <c r="B4753" s="238">
        <f>Purchase_Entry!B347</f>
        <v>46247</v>
      </c>
      <c r="C4753" s="239" t="str">
        <f>Purchase_Entry!D347</f>
        <v>MODERN AGRO  -315</v>
      </c>
      <c r="D4753" s="240" t="s">
        <v>1390</v>
      </c>
      <c r="E4753" s="240" t="str">
        <f>Purchase_Entry!C347</f>
        <v>BILL-5175</v>
      </c>
      <c r="F4753" s="240" t="str">
        <f>Purchase_Entry!F347</f>
        <v>Cow Milk</v>
      </c>
      <c r="G4753" s="241">
        <v>0</v>
      </c>
      <c r="H4753" s="241">
        <f>N(Purchase_Entry!P347)</f>
        <v>2486.0129999999995</v>
      </c>
      <c r="I4753" s="241">
        <f t="shared" si="74"/>
        <v>-2486.0129999999995</v>
      </c>
      <c r="J4753" s="200"/>
      <c r="K4753" s="200" t="str" cm="1">
        <f t="array" ref="K4753">IF($C4753="","",IF(AND($C4753=Party_Statement!$C$5,$B4753&gt;=Party_Statement!$C$6,$B4753&lt;=Party_Statement!$E$6),SUMPRODUCT(($C$3:$C4753=Party_Statement!$C$5)*($B$3:$B4753&gt;=Party_Statement!$C$6)*($B$3:$B4753&lt;=Party_Statement!$E$6)),""))</f>
        <v/>
      </c>
    </row>
    <row r="4754" spans="1:11" x14ac:dyDescent="0.2">
      <c r="A4754" s="237">
        <f>Purchase_Entry!A348</f>
        <v>66959</v>
      </c>
      <c r="B4754" s="238">
        <f>Purchase_Entry!B348</f>
        <v>46247</v>
      </c>
      <c r="C4754" s="239" t="str">
        <f>Purchase_Entry!D348</f>
        <v>MODERN AGRO  -315</v>
      </c>
      <c r="D4754" s="240" t="s">
        <v>1390</v>
      </c>
      <c r="E4754" s="240" t="str">
        <f>Purchase_Entry!C348</f>
        <v>BILL-5176</v>
      </c>
      <c r="F4754" s="240" t="str">
        <f>Purchase_Entry!F348</f>
        <v>Buffalo Milk</v>
      </c>
      <c r="G4754" s="241">
        <v>0</v>
      </c>
      <c r="H4754" s="241">
        <f>N(Purchase_Entry!P348)</f>
        <v>1811.2255000000005</v>
      </c>
      <c r="I4754" s="241">
        <f t="shared" si="74"/>
        <v>-1811.2255000000005</v>
      </c>
      <c r="J4754" s="200"/>
      <c r="K4754" s="200" t="str" cm="1">
        <f t="array" ref="K4754">IF($C4754="","",IF(AND($C4754=Party_Statement!$C$5,$B4754&gt;=Party_Statement!$C$6,$B4754&lt;=Party_Statement!$E$6),SUMPRODUCT(($C$3:$C4754=Party_Statement!$C$5)*($B$3:$B4754&gt;=Party_Statement!$C$6)*($B$3:$B4754&lt;=Party_Statement!$E$6)),""))</f>
        <v/>
      </c>
    </row>
    <row r="4755" spans="1:11" x14ac:dyDescent="0.2">
      <c r="A4755" s="237">
        <f>Purchase_Entry!A349</f>
        <v>66959</v>
      </c>
      <c r="B4755" s="238">
        <f>Purchase_Entry!B349</f>
        <v>46247</v>
      </c>
      <c r="C4755" s="239" t="str">
        <f>Purchase_Entry!D349</f>
        <v>MODERN AGRO  -315</v>
      </c>
      <c r="D4755" s="240" t="s">
        <v>1390</v>
      </c>
      <c r="E4755" s="240" t="str">
        <f>Purchase_Entry!C349</f>
        <v>BILL-5175</v>
      </c>
      <c r="F4755" s="240" t="str">
        <f>Purchase_Entry!F349</f>
        <v>Cow Milk</v>
      </c>
      <c r="G4755" s="241">
        <v>0</v>
      </c>
      <c r="H4755" s="241">
        <f>N(Purchase_Entry!P349)</f>
        <v>1787.6227499999995</v>
      </c>
      <c r="I4755" s="241">
        <f t="shared" si="74"/>
        <v>-1787.6227499999995</v>
      </c>
      <c r="J4755" s="200"/>
      <c r="K4755" s="200" t="str" cm="1">
        <f t="array" ref="K4755">IF($C4755="","",IF(AND($C4755=Party_Statement!$C$5,$B4755&gt;=Party_Statement!$C$6,$B4755&lt;=Party_Statement!$E$6),SUMPRODUCT(($C$3:$C4755=Party_Statement!$C$5)*($B$3:$B4755&gt;=Party_Statement!$C$6)*($B$3:$B4755&lt;=Party_Statement!$E$6)),""))</f>
        <v/>
      </c>
    </row>
    <row r="4756" spans="1:11" x14ac:dyDescent="0.2">
      <c r="A4756" s="237">
        <f>Purchase_Entry!A350</f>
        <v>66959</v>
      </c>
      <c r="B4756" s="238">
        <f>Purchase_Entry!B350</f>
        <v>46247</v>
      </c>
      <c r="C4756" s="239" t="str">
        <f>Purchase_Entry!D350</f>
        <v>MODERN AGRO  -315</v>
      </c>
      <c r="D4756" s="240" t="s">
        <v>1390</v>
      </c>
      <c r="E4756" s="240" t="str">
        <f>Purchase_Entry!C350</f>
        <v>BILL-5176</v>
      </c>
      <c r="F4756" s="240" t="str">
        <f>Purchase_Entry!F350</f>
        <v>Buffalo Milk</v>
      </c>
      <c r="G4756" s="241">
        <v>0</v>
      </c>
      <c r="H4756" s="241">
        <f>N(Purchase_Entry!P350)</f>
        <v>1033.8755000000003</v>
      </c>
      <c r="I4756" s="241">
        <f t="shared" si="74"/>
        <v>-1033.8755000000003</v>
      </c>
      <c r="J4756" s="200"/>
      <c r="K4756" s="200" t="str" cm="1">
        <f t="array" ref="K4756">IF($C4756="","",IF(AND($C4756=Party_Statement!$C$5,$B4756&gt;=Party_Statement!$C$6,$B4756&lt;=Party_Statement!$E$6),SUMPRODUCT(($C$3:$C4756=Party_Statement!$C$5)*($B$3:$B4756&gt;=Party_Statement!$C$6)*($B$3:$B4756&lt;=Party_Statement!$E$6)),""))</f>
        <v/>
      </c>
    </row>
    <row r="4757" spans="1:11" x14ac:dyDescent="0.2">
      <c r="A4757" s="237">
        <f>Purchase_Entry!A351</f>
        <v>66960</v>
      </c>
      <c r="B4757" s="238">
        <f>Purchase_Entry!B351</f>
        <v>46248</v>
      </c>
      <c r="C4757" s="239" t="str">
        <f>Purchase_Entry!D351</f>
        <v>MODERN AGRO  -315</v>
      </c>
      <c r="D4757" s="240" t="s">
        <v>1390</v>
      </c>
      <c r="E4757" s="240" t="str">
        <f>Purchase_Entry!C351</f>
        <v>BILL-5175</v>
      </c>
      <c r="F4757" s="240" t="str">
        <f>Purchase_Entry!F351</f>
        <v>Cow Milk</v>
      </c>
      <c r="G4757" s="241">
        <v>0</v>
      </c>
      <c r="H4757" s="241">
        <f>N(Purchase_Entry!P351)</f>
        <v>2614.1579999999994</v>
      </c>
      <c r="I4757" s="241">
        <f t="shared" si="74"/>
        <v>-2614.1579999999994</v>
      </c>
      <c r="J4757" s="200"/>
      <c r="K4757" s="200" t="str" cm="1">
        <f t="array" ref="K4757">IF($C4757="","",IF(AND($C4757=Party_Statement!$C$5,$B4757&gt;=Party_Statement!$C$6,$B4757&lt;=Party_Statement!$E$6),SUMPRODUCT(($C$3:$C4757=Party_Statement!$C$5)*($B$3:$B4757&gt;=Party_Statement!$C$6)*($B$3:$B4757&lt;=Party_Statement!$E$6)),""))</f>
        <v/>
      </c>
    </row>
    <row r="4758" spans="1:11" x14ac:dyDescent="0.2">
      <c r="A4758" s="237">
        <f>Purchase_Entry!A352</f>
        <v>66960</v>
      </c>
      <c r="B4758" s="238">
        <f>Purchase_Entry!B352</f>
        <v>46248</v>
      </c>
      <c r="C4758" s="239" t="str">
        <f>Purchase_Entry!D352</f>
        <v>MODERN AGRO  -315</v>
      </c>
      <c r="D4758" s="240" t="s">
        <v>1390</v>
      </c>
      <c r="E4758" s="240" t="str">
        <f>Purchase_Entry!C352</f>
        <v>BILL-5176</v>
      </c>
      <c r="F4758" s="240" t="str">
        <f>Purchase_Entry!F352</f>
        <v>Buffalo Milk</v>
      </c>
      <c r="G4758" s="241">
        <v>0</v>
      </c>
      <c r="H4758" s="241">
        <f>N(Purchase_Entry!P352)</f>
        <v>1904.5075000000004</v>
      </c>
      <c r="I4758" s="241">
        <f t="shared" si="74"/>
        <v>-1904.5075000000004</v>
      </c>
      <c r="J4758" s="200"/>
      <c r="K4758" s="200" t="str" cm="1">
        <f t="array" ref="K4758">IF($C4758="","",IF(AND($C4758=Party_Statement!$C$5,$B4758&gt;=Party_Statement!$C$6,$B4758&lt;=Party_Statement!$E$6),SUMPRODUCT(($C$3:$C4758=Party_Statement!$C$5)*($B$3:$B4758&gt;=Party_Statement!$C$6)*($B$3:$B4758&lt;=Party_Statement!$E$6)),""))</f>
        <v/>
      </c>
    </row>
    <row r="4759" spans="1:11" x14ac:dyDescent="0.2">
      <c r="A4759" s="237">
        <f>Purchase_Entry!A353</f>
        <v>66960</v>
      </c>
      <c r="B4759" s="238">
        <f>Purchase_Entry!B353</f>
        <v>46248</v>
      </c>
      <c r="C4759" s="239" t="str">
        <f>Purchase_Entry!D353</f>
        <v>MODERN AGRO  -315</v>
      </c>
      <c r="D4759" s="240" t="s">
        <v>1390</v>
      </c>
      <c r="E4759" s="240" t="str">
        <f>Purchase_Entry!C353</f>
        <v>BILL-5175</v>
      </c>
      <c r="F4759" s="240" t="str">
        <f>Purchase_Entry!F353</f>
        <v>Cow Milk</v>
      </c>
      <c r="G4759" s="241">
        <v>0</v>
      </c>
      <c r="H4759" s="241">
        <f>N(Purchase_Entry!P353)</f>
        <v>1915.7677499999995</v>
      </c>
      <c r="I4759" s="241">
        <f t="shared" si="74"/>
        <v>-1915.7677499999995</v>
      </c>
      <c r="J4759" s="200"/>
      <c r="K4759" s="200" t="str" cm="1">
        <f t="array" ref="K4759">IF($C4759="","",IF(AND($C4759=Party_Statement!$C$5,$B4759&gt;=Party_Statement!$C$6,$B4759&lt;=Party_Statement!$E$6),SUMPRODUCT(($C$3:$C4759=Party_Statement!$C$5)*($B$3:$B4759&gt;=Party_Statement!$C$6)*($B$3:$B4759&lt;=Party_Statement!$E$6)),""))</f>
        <v/>
      </c>
    </row>
    <row r="4760" spans="1:11" x14ac:dyDescent="0.2">
      <c r="A4760" s="237">
        <f>Purchase_Entry!A354</f>
        <v>66960</v>
      </c>
      <c r="B4760" s="238">
        <f>Purchase_Entry!B354</f>
        <v>46248</v>
      </c>
      <c r="C4760" s="239" t="str">
        <f>Purchase_Entry!D354</f>
        <v>MODERN AGRO  -315</v>
      </c>
      <c r="D4760" s="240" t="s">
        <v>1390</v>
      </c>
      <c r="E4760" s="240" t="str">
        <f>Purchase_Entry!C354</f>
        <v>BILL-5176</v>
      </c>
      <c r="F4760" s="240" t="str">
        <f>Purchase_Entry!F354</f>
        <v>Buffalo Milk</v>
      </c>
      <c r="G4760" s="241">
        <v>0</v>
      </c>
      <c r="H4760" s="241">
        <f>N(Purchase_Entry!P354)</f>
        <v>1329.2685000000004</v>
      </c>
      <c r="I4760" s="241">
        <f t="shared" si="74"/>
        <v>-1329.2685000000004</v>
      </c>
      <c r="J4760" s="200"/>
      <c r="K4760" s="200" t="str" cm="1">
        <f t="array" ref="K4760">IF($C4760="","",IF(AND($C4760=Party_Statement!$C$5,$B4760&gt;=Party_Statement!$C$6,$B4760&lt;=Party_Statement!$E$6),SUMPRODUCT(($C$3:$C4760=Party_Statement!$C$5)*($B$3:$B4760&gt;=Party_Statement!$C$6)*($B$3:$B4760&lt;=Party_Statement!$E$6)),""))</f>
        <v/>
      </c>
    </row>
    <row r="4761" spans="1:11" x14ac:dyDescent="0.2">
      <c r="A4761" s="237">
        <f>Purchase_Entry!A355</f>
        <v>66961</v>
      </c>
      <c r="B4761" s="238">
        <f>Purchase_Entry!B355</f>
        <v>46249</v>
      </c>
      <c r="C4761" s="239" t="str">
        <f>Purchase_Entry!D355</f>
        <v>MODERN AGRO  -315</v>
      </c>
      <c r="D4761" s="240" t="s">
        <v>1390</v>
      </c>
      <c r="E4761" s="240" t="str">
        <f>Purchase_Entry!C355</f>
        <v>BILL-5175</v>
      </c>
      <c r="F4761" s="240" t="str">
        <f>Purchase_Entry!F355</f>
        <v>Cow Milk</v>
      </c>
      <c r="G4761" s="241">
        <v>0</v>
      </c>
      <c r="H4761" s="241">
        <f>N(Purchase_Entry!P355)</f>
        <v>2550.0854999999992</v>
      </c>
      <c r="I4761" s="241">
        <f t="shared" si="74"/>
        <v>-2550.0854999999992</v>
      </c>
      <c r="J4761" s="200"/>
      <c r="K4761" s="200" t="str" cm="1">
        <f t="array" ref="K4761">IF($C4761="","",IF(AND($C4761=Party_Statement!$C$5,$B4761&gt;=Party_Statement!$C$6,$B4761&lt;=Party_Statement!$E$6),SUMPRODUCT(($C$3:$C4761=Party_Statement!$C$5)*($B$3:$B4761&gt;=Party_Statement!$C$6)*($B$3:$B4761&lt;=Party_Statement!$E$6)),""))</f>
        <v/>
      </c>
    </row>
    <row r="4762" spans="1:11" x14ac:dyDescent="0.2">
      <c r="A4762" s="237">
        <f>Purchase_Entry!A356</f>
        <v>66961</v>
      </c>
      <c r="B4762" s="238">
        <f>Purchase_Entry!B356</f>
        <v>46249</v>
      </c>
      <c r="C4762" s="239" t="str">
        <f>Purchase_Entry!D356</f>
        <v>MODERN AGRO  -315</v>
      </c>
      <c r="D4762" s="240" t="s">
        <v>1390</v>
      </c>
      <c r="E4762" s="240" t="str">
        <f>Purchase_Entry!C356</f>
        <v>BILL-5176</v>
      </c>
      <c r="F4762" s="240" t="str">
        <f>Purchase_Entry!F356</f>
        <v>Buffalo Milk</v>
      </c>
      <c r="G4762" s="241">
        <v>0</v>
      </c>
      <c r="H4762" s="241">
        <f>N(Purchase_Entry!P356)</f>
        <v>1865.6400000000003</v>
      </c>
      <c r="I4762" s="241">
        <f t="shared" si="74"/>
        <v>-1865.6400000000003</v>
      </c>
      <c r="J4762" s="200"/>
      <c r="K4762" s="200" t="str" cm="1">
        <f t="array" ref="K4762">IF($C4762="","",IF(AND($C4762=Party_Statement!$C$5,$B4762&gt;=Party_Statement!$C$6,$B4762&lt;=Party_Statement!$E$6),SUMPRODUCT(($C$3:$C4762=Party_Statement!$C$5)*($B$3:$B4762&gt;=Party_Statement!$C$6)*($B$3:$B4762&lt;=Party_Statement!$E$6)),""))</f>
        <v/>
      </c>
    </row>
    <row r="4763" spans="1:11" x14ac:dyDescent="0.2">
      <c r="A4763" s="237">
        <f>Purchase_Entry!A357</f>
        <v>66961</v>
      </c>
      <c r="B4763" s="238">
        <f>Purchase_Entry!B357</f>
        <v>46249</v>
      </c>
      <c r="C4763" s="239" t="str">
        <f>Purchase_Entry!D357</f>
        <v>MODERN AGRO  -315</v>
      </c>
      <c r="D4763" s="240" t="s">
        <v>1390</v>
      </c>
      <c r="E4763" s="240" t="str">
        <f>Purchase_Entry!C357</f>
        <v>BILL-5175</v>
      </c>
      <c r="F4763" s="240" t="str">
        <f>Purchase_Entry!F357</f>
        <v>Cow Milk</v>
      </c>
      <c r="G4763" s="241">
        <v>0</v>
      </c>
      <c r="H4763" s="241">
        <f>N(Purchase_Entry!P357)</f>
        <v>1909.3604999999998</v>
      </c>
      <c r="I4763" s="241">
        <f t="shared" si="74"/>
        <v>-1909.3604999999998</v>
      </c>
      <c r="J4763" s="200"/>
      <c r="K4763" s="200" t="str" cm="1">
        <f t="array" ref="K4763">IF($C4763="","",IF(AND($C4763=Party_Statement!$C$5,$B4763&gt;=Party_Statement!$C$6,$B4763&lt;=Party_Statement!$E$6),SUMPRODUCT(($C$3:$C4763=Party_Statement!$C$5)*($B$3:$B4763&gt;=Party_Statement!$C$6)*($B$3:$B4763&lt;=Party_Statement!$E$6)),""))</f>
        <v/>
      </c>
    </row>
    <row r="4764" spans="1:11" x14ac:dyDescent="0.2">
      <c r="A4764" s="237">
        <f>Purchase_Entry!A358</f>
        <v>66961</v>
      </c>
      <c r="B4764" s="238">
        <f>Purchase_Entry!B358</f>
        <v>46249</v>
      </c>
      <c r="C4764" s="239" t="str">
        <f>Purchase_Entry!D358</f>
        <v>MODERN AGRO  -315</v>
      </c>
      <c r="D4764" s="240" t="s">
        <v>1390</v>
      </c>
      <c r="E4764" s="240" t="str">
        <f>Purchase_Entry!C358</f>
        <v>BILL-5176</v>
      </c>
      <c r="F4764" s="240" t="str">
        <f>Purchase_Entry!F358</f>
        <v>Buffalo Milk</v>
      </c>
      <c r="G4764" s="241">
        <v>0</v>
      </c>
      <c r="H4764" s="241">
        <f>N(Purchase_Entry!P358)</f>
        <v>1250.3823500000001</v>
      </c>
      <c r="I4764" s="241">
        <f t="shared" si="74"/>
        <v>-1250.3823500000001</v>
      </c>
      <c r="J4764" s="200"/>
      <c r="K4764" s="200" t="str" cm="1">
        <f t="array" ref="K4764">IF($C4764="","",IF(AND($C4764=Party_Statement!$C$5,$B4764&gt;=Party_Statement!$C$6,$B4764&lt;=Party_Statement!$E$6),SUMPRODUCT(($C$3:$C4764=Party_Statement!$C$5)*($B$3:$B4764&gt;=Party_Statement!$C$6)*($B$3:$B4764&lt;=Party_Statement!$E$6)),""))</f>
        <v/>
      </c>
    </row>
    <row r="4765" spans="1:11" x14ac:dyDescent="0.2">
      <c r="A4765" s="237" t="str">
        <f>Purchase_Entry!A359</f>
        <v>2083/04/31</v>
      </c>
      <c r="B4765" s="238">
        <f>Purchase_Entry!B359</f>
        <v>46250</v>
      </c>
      <c r="C4765" s="239" t="str">
        <f>Purchase_Entry!D359</f>
        <v>MODERN AGRO  -315</v>
      </c>
      <c r="D4765" s="240" t="s">
        <v>1390</v>
      </c>
      <c r="E4765" s="240" t="str">
        <f>Purchase_Entry!C359</f>
        <v>BILL-5175</v>
      </c>
      <c r="F4765" s="240" t="str">
        <f>Purchase_Entry!F359</f>
        <v>Cow Milk</v>
      </c>
      <c r="G4765" s="241">
        <v>0</v>
      </c>
      <c r="H4765" s="241">
        <f>N(Purchase_Entry!P359)</f>
        <v>2575.3989999999999</v>
      </c>
      <c r="I4765" s="241">
        <f t="shared" si="74"/>
        <v>-2575.3989999999999</v>
      </c>
      <c r="J4765" s="200"/>
      <c r="K4765" s="200" t="str" cm="1">
        <f t="array" ref="K4765">IF($C4765="","",IF(AND($C4765=Party_Statement!$C$5,$B4765&gt;=Party_Statement!$C$6,$B4765&lt;=Party_Statement!$E$6),SUMPRODUCT(($C$3:$C4765=Party_Statement!$C$5)*($B$3:$B4765&gt;=Party_Statement!$C$6)*($B$3:$B4765&lt;=Party_Statement!$E$6)),""))</f>
        <v/>
      </c>
    </row>
    <row r="4766" spans="1:11" x14ac:dyDescent="0.2">
      <c r="A4766" s="237" t="str">
        <f>Purchase_Entry!A360</f>
        <v>2083/04/31</v>
      </c>
      <c r="B4766" s="238">
        <f>Purchase_Entry!B360</f>
        <v>46250</v>
      </c>
      <c r="C4766" s="239" t="str">
        <f>Purchase_Entry!D360</f>
        <v>MODERN AGRO  -315</v>
      </c>
      <c r="D4766" s="240" t="s">
        <v>1390</v>
      </c>
      <c r="E4766" s="240" t="str">
        <f>Purchase_Entry!C360</f>
        <v>BILL-5176</v>
      </c>
      <c r="F4766" s="240" t="str">
        <f>Purchase_Entry!F360</f>
        <v>Buffalo Milk</v>
      </c>
      <c r="G4766" s="241">
        <v>0</v>
      </c>
      <c r="H4766" s="241">
        <f>N(Purchase_Entry!P360)</f>
        <v>2098.8450000000003</v>
      </c>
      <c r="I4766" s="241">
        <f t="shared" si="74"/>
        <v>-2098.8450000000003</v>
      </c>
      <c r="J4766" s="200"/>
      <c r="K4766" s="200" t="str" cm="1">
        <f t="array" ref="K4766">IF($C4766="","",IF(AND($C4766=Party_Statement!$C$5,$B4766&gt;=Party_Statement!$C$6,$B4766&lt;=Party_Statement!$E$6),SUMPRODUCT(($C$3:$C4766=Party_Statement!$C$5)*($B$3:$B4766&gt;=Party_Statement!$C$6)*($B$3:$B4766&lt;=Party_Statement!$E$6)),""))</f>
        <v/>
      </c>
    </row>
    <row r="4767" spans="1:11" x14ac:dyDescent="0.2">
      <c r="A4767" s="237" t="str">
        <f>Purchase_Entry!A361</f>
        <v>2083/04/31</v>
      </c>
      <c r="B4767" s="238">
        <f>Purchase_Entry!B361</f>
        <v>46250</v>
      </c>
      <c r="C4767" s="239" t="str">
        <f>Purchase_Entry!D361</f>
        <v>MODERN AGRO  -315</v>
      </c>
      <c r="D4767" s="240" t="s">
        <v>1390</v>
      </c>
      <c r="E4767" s="240" t="str">
        <f>Purchase_Entry!C361</f>
        <v>BILL-5175</v>
      </c>
      <c r="F4767" s="240" t="str">
        <f>Purchase_Entry!F361</f>
        <v>Cow Milk</v>
      </c>
      <c r="G4767" s="241">
        <v>0</v>
      </c>
      <c r="H4767" s="241">
        <f>N(Purchase_Entry!P361)</f>
        <v>1978.3575000000001</v>
      </c>
      <c r="I4767" s="241">
        <f t="shared" si="74"/>
        <v>-1978.3575000000001</v>
      </c>
      <c r="J4767" s="200"/>
      <c r="K4767" s="200" t="str" cm="1">
        <f t="array" ref="K4767">IF($C4767="","",IF(AND($C4767=Party_Statement!$C$5,$B4767&gt;=Party_Statement!$C$6,$B4767&lt;=Party_Statement!$E$6),SUMPRODUCT(($C$3:$C4767=Party_Statement!$C$5)*($B$3:$B4767&gt;=Party_Statement!$C$6)*($B$3:$B4767&lt;=Party_Statement!$E$6)),""))</f>
        <v/>
      </c>
    </row>
    <row r="4768" spans="1:11" x14ac:dyDescent="0.2">
      <c r="A4768" s="237" t="str">
        <f>Purchase_Entry!A362</f>
        <v>2083/04/31</v>
      </c>
      <c r="B4768" s="238">
        <f>Purchase_Entry!B362</f>
        <v>46250</v>
      </c>
      <c r="C4768" s="239" t="str">
        <f>Purchase_Entry!D362</f>
        <v>MODERN AGRO  -315</v>
      </c>
      <c r="D4768" s="240" t="s">
        <v>1390</v>
      </c>
      <c r="E4768" s="240" t="str">
        <f>Purchase_Entry!C362</f>
        <v>BILL-5176</v>
      </c>
      <c r="F4768" s="240" t="str">
        <f>Purchase_Entry!F362</f>
        <v>Buffalo Milk</v>
      </c>
      <c r="G4768" s="241">
        <v>0</v>
      </c>
      <c r="H4768" s="241">
        <f>N(Purchase_Entry!P362)</f>
        <v>1127.1575000000003</v>
      </c>
      <c r="I4768" s="241">
        <f t="shared" si="74"/>
        <v>-1127.1575000000003</v>
      </c>
      <c r="J4768" s="200"/>
      <c r="K4768" s="200" t="str" cm="1">
        <f t="array" ref="K4768">IF($C4768="","",IF(AND($C4768=Party_Statement!$C$5,$B4768&gt;=Party_Statement!$C$6,$B4768&lt;=Party_Statement!$E$6),SUMPRODUCT(($C$3:$C4768=Party_Statement!$C$5)*($B$3:$B4768&gt;=Party_Statement!$C$6)*($B$3:$B4768&lt;=Party_Statement!$E$6)),""))</f>
        <v/>
      </c>
    </row>
    <row r="4769" spans="1:11" x14ac:dyDescent="0.2">
      <c r="A4769" s="237">
        <f>Purchase_Entry!A363</f>
        <v>66962</v>
      </c>
      <c r="B4769" s="238">
        <f>Purchase_Entry!B363</f>
        <v>46251</v>
      </c>
      <c r="C4769" s="239" t="str">
        <f>Purchase_Entry!D363</f>
        <v>MODERN AGRO  -315</v>
      </c>
      <c r="D4769" s="240" t="s">
        <v>1390</v>
      </c>
      <c r="E4769" s="240" t="str">
        <f>Purchase_Entry!C363</f>
        <v>BILL-5175</v>
      </c>
      <c r="F4769" s="240" t="str">
        <f>Purchase_Entry!F363</f>
        <v>Cow Milk</v>
      </c>
      <c r="G4769" s="241">
        <v>0</v>
      </c>
      <c r="H4769" s="241">
        <f>N(Purchase_Entry!P363)</f>
        <v>2492.4202499999997</v>
      </c>
      <c r="I4769" s="241">
        <f t="shared" si="74"/>
        <v>-2492.4202499999997</v>
      </c>
      <c r="J4769" s="200"/>
      <c r="K4769" s="200" t="str" cm="1">
        <f t="array" ref="K4769">IF($C4769="","",IF(AND($C4769=Party_Statement!$C$5,$B4769&gt;=Party_Statement!$C$6,$B4769&lt;=Party_Statement!$E$6),SUMPRODUCT(($C$3:$C4769=Party_Statement!$C$5)*($B$3:$B4769&gt;=Party_Statement!$C$6)*($B$3:$B4769&lt;=Party_Statement!$E$6)),""))</f>
        <v/>
      </c>
    </row>
    <row r="4770" spans="1:11" x14ac:dyDescent="0.2">
      <c r="A4770" s="237">
        <f>Purchase_Entry!A364</f>
        <v>66962</v>
      </c>
      <c r="B4770" s="238">
        <f>Purchase_Entry!B364</f>
        <v>46251</v>
      </c>
      <c r="C4770" s="239" t="str">
        <f>Purchase_Entry!D364</f>
        <v>MODERN AGRO  -315</v>
      </c>
      <c r="D4770" s="240" t="s">
        <v>1390</v>
      </c>
      <c r="E4770" s="240" t="str">
        <f>Purchase_Entry!C364</f>
        <v>BILL-5176</v>
      </c>
      <c r="F4770" s="240" t="str">
        <f>Purchase_Entry!F364</f>
        <v>Buffalo Milk</v>
      </c>
      <c r="G4770" s="241">
        <v>0</v>
      </c>
      <c r="H4770" s="241">
        <f>N(Purchase_Entry!P364)</f>
        <v>1096.0635000000002</v>
      </c>
      <c r="I4770" s="241">
        <f t="shared" si="74"/>
        <v>-1096.0635000000002</v>
      </c>
      <c r="J4770" s="200"/>
      <c r="K4770" s="200" t="str" cm="1">
        <f t="array" ref="K4770">IF($C4770="","",IF(AND($C4770=Party_Statement!$C$5,$B4770&gt;=Party_Statement!$C$6,$B4770&lt;=Party_Statement!$E$6),SUMPRODUCT(($C$3:$C4770=Party_Statement!$C$5)*($B$3:$B4770&gt;=Party_Statement!$C$6)*($B$3:$B4770&lt;=Party_Statement!$E$6)),""))</f>
        <v/>
      </c>
    </row>
    <row r="4771" spans="1:11" x14ac:dyDescent="0.2">
      <c r="A4771" s="237">
        <f>Purchase_Entry!A365</f>
        <v>66962</v>
      </c>
      <c r="B4771" s="238">
        <f>Purchase_Entry!B365</f>
        <v>46251</v>
      </c>
      <c r="C4771" s="239" t="str">
        <f>Purchase_Entry!D365</f>
        <v>MODERN AGRO  -315</v>
      </c>
      <c r="D4771" s="240" t="s">
        <v>1390</v>
      </c>
      <c r="E4771" s="240" t="str">
        <f>Purchase_Entry!C365</f>
        <v>BILL-5175</v>
      </c>
      <c r="F4771" s="240" t="str">
        <f>Purchase_Entry!F365</f>
        <v>Cow Milk</v>
      </c>
      <c r="G4771" s="241">
        <v>0</v>
      </c>
      <c r="H4771" s="241">
        <f>N(Purchase_Entry!P365)</f>
        <v>1890.1387499999996</v>
      </c>
      <c r="I4771" s="241">
        <f t="shared" si="74"/>
        <v>-1890.1387499999996</v>
      </c>
      <c r="J4771" s="200"/>
      <c r="K4771" s="200" t="str" cm="1">
        <f t="array" ref="K4771">IF($C4771="","",IF(AND($C4771=Party_Statement!$C$5,$B4771&gt;=Party_Statement!$C$6,$B4771&lt;=Party_Statement!$E$6),SUMPRODUCT(($C$3:$C4771=Party_Statement!$C$5)*($B$3:$B4771&gt;=Party_Statement!$C$6)*($B$3:$B4771&lt;=Party_Statement!$E$6)),""))</f>
        <v/>
      </c>
    </row>
    <row r="4772" spans="1:11" x14ac:dyDescent="0.2">
      <c r="A4772" s="237">
        <f>Purchase_Entry!A366</f>
        <v>66962</v>
      </c>
      <c r="B4772" s="238">
        <f>Purchase_Entry!B366</f>
        <v>46251</v>
      </c>
      <c r="C4772" s="239" t="str">
        <f>Purchase_Entry!D366</f>
        <v>MODERN AGRO  -315</v>
      </c>
      <c r="D4772" s="240" t="s">
        <v>1390</v>
      </c>
      <c r="E4772" s="240" t="str">
        <f>Purchase_Entry!C366</f>
        <v>BILL-5176</v>
      </c>
      <c r="F4772" s="240" t="str">
        <f>Purchase_Entry!F366</f>
        <v>Buffalo Milk</v>
      </c>
      <c r="G4772" s="241">
        <v>0</v>
      </c>
      <c r="H4772" s="241">
        <f>N(Purchase_Entry!P366)</f>
        <v>1601.3410000000003</v>
      </c>
      <c r="I4772" s="241">
        <f t="shared" si="74"/>
        <v>-1601.3410000000003</v>
      </c>
      <c r="J4772" s="200"/>
      <c r="K4772" s="200" t="str" cm="1">
        <f t="array" ref="K4772">IF($C4772="","",IF(AND($C4772=Party_Statement!$C$5,$B4772&gt;=Party_Statement!$C$6,$B4772&lt;=Party_Statement!$E$6),SUMPRODUCT(($C$3:$C4772=Party_Statement!$C$5)*($B$3:$B4772&gt;=Party_Statement!$C$6)*($B$3:$B4772&lt;=Party_Statement!$E$6)),""))</f>
        <v/>
      </c>
    </row>
    <row r="4773" spans="1:11" x14ac:dyDescent="0.2">
      <c r="A4773" s="237">
        <f>Purchase_Entry!A367</f>
        <v>66963</v>
      </c>
      <c r="B4773" s="238">
        <f>Purchase_Entry!B367</f>
        <v>46252</v>
      </c>
      <c r="C4773" s="239" t="str">
        <f>Purchase_Entry!D367</f>
        <v>MODERN AGRO  -315</v>
      </c>
      <c r="D4773" s="240" t="s">
        <v>1390</v>
      </c>
      <c r="E4773" s="240" t="str">
        <f>Purchase_Entry!C367</f>
        <v>BILL-5175</v>
      </c>
      <c r="F4773" s="240" t="str">
        <f>Purchase_Entry!F367</f>
        <v>Cow Milk</v>
      </c>
      <c r="G4773" s="241">
        <v>0</v>
      </c>
      <c r="H4773" s="241">
        <f>N(Purchase_Entry!P367)</f>
        <v>2447.5695000000001</v>
      </c>
      <c r="I4773" s="241">
        <f t="shared" si="74"/>
        <v>-2447.5695000000001</v>
      </c>
      <c r="J4773" s="200"/>
      <c r="K4773" s="200" t="str" cm="1">
        <f t="array" ref="K4773">IF($C4773="","",IF(AND($C4773=Party_Statement!$C$5,$B4773&gt;=Party_Statement!$C$6,$B4773&lt;=Party_Statement!$E$6),SUMPRODUCT(($C$3:$C4773=Party_Statement!$C$5)*($B$3:$B4773&gt;=Party_Statement!$C$6)*($B$3:$B4773&lt;=Party_Statement!$E$6)),""))</f>
        <v/>
      </c>
    </row>
    <row r="4774" spans="1:11" x14ac:dyDescent="0.2">
      <c r="A4774" s="237">
        <f>Purchase_Entry!A368</f>
        <v>66963</v>
      </c>
      <c r="B4774" s="238">
        <f>Purchase_Entry!B368</f>
        <v>46252</v>
      </c>
      <c r="C4774" s="239" t="str">
        <f>Purchase_Entry!D368</f>
        <v>MODERN AGRO  -315</v>
      </c>
      <c r="D4774" s="240" t="s">
        <v>1390</v>
      </c>
      <c r="E4774" s="240" t="str">
        <f>Purchase_Entry!C368</f>
        <v>BILL-5176</v>
      </c>
      <c r="F4774" s="240" t="str">
        <f>Purchase_Entry!F368</f>
        <v>Buffalo Milk</v>
      </c>
      <c r="G4774" s="241">
        <v>0</v>
      </c>
      <c r="H4774" s="241">
        <f>N(Purchase_Entry!P368)</f>
        <v>1686.8495000000003</v>
      </c>
      <c r="I4774" s="241">
        <f t="shared" si="74"/>
        <v>-1686.8495000000003</v>
      </c>
      <c r="J4774" s="200"/>
      <c r="K4774" s="200" t="str" cm="1">
        <f t="array" ref="K4774">IF($C4774="","",IF(AND($C4774=Party_Statement!$C$5,$B4774&gt;=Party_Statement!$C$6,$B4774&lt;=Party_Statement!$E$6),SUMPRODUCT(($C$3:$C4774=Party_Statement!$C$5)*($B$3:$B4774&gt;=Party_Statement!$C$6)*($B$3:$B4774&lt;=Party_Statement!$E$6)),""))</f>
        <v/>
      </c>
    </row>
    <row r="4775" spans="1:11" x14ac:dyDescent="0.2">
      <c r="A4775" s="237">
        <f>Purchase_Entry!A369</f>
        <v>66963</v>
      </c>
      <c r="B4775" s="238">
        <f>Purchase_Entry!B369</f>
        <v>46252</v>
      </c>
      <c r="C4775" s="239" t="str">
        <f>Purchase_Entry!D369</f>
        <v>MODERN AGRO  -315</v>
      </c>
      <c r="D4775" s="240" t="s">
        <v>1390</v>
      </c>
      <c r="E4775" s="240" t="str">
        <f>Purchase_Entry!C369</f>
        <v>BILL-5175</v>
      </c>
      <c r="F4775" s="240" t="str">
        <f>Purchase_Entry!F369</f>
        <v>Cow Milk</v>
      </c>
      <c r="G4775" s="241">
        <v>0</v>
      </c>
      <c r="H4775" s="241">
        <f>N(Purchase_Entry!P369)</f>
        <v>1351.92975</v>
      </c>
      <c r="I4775" s="241">
        <f t="shared" si="74"/>
        <v>-1351.92975</v>
      </c>
      <c r="J4775" s="200"/>
      <c r="K4775" s="200" t="str" cm="1">
        <f t="array" ref="K4775">IF($C4775="","",IF(AND($C4775=Party_Statement!$C$5,$B4775&gt;=Party_Statement!$C$6,$B4775&lt;=Party_Statement!$E$6),SUMPRODUCT(($C$3:$C4775=Party_Statement!$C$5)*($B$3:$B4775&gt;=Party_Statement!$C$6)*($B$3:$B4775&lt;=Party_Statement!$E$6)),""))</f>
        <v/>
      </c>
    </row>
    <row r="4776" spans="1:11" x14ac:dyDescent="0.2">
      <c r="A4776" s="237">
        <f>Purchase_Entry!A370</f>
        <v>66963</v>
      </c>
      <c r="B4776" s="238">
        <f>Purchase_Entry!B370</f>
        <v>46252</v>
      </c>
      <c r="C4776" s="239" t="str">
        <f>Purchase_Entry!D370</f>
        <v>MODERN AGRO  -315</v>
      </c>
      <c r="D4776" s="240" t="s">
        <v>1390</v>
      </c>
      <c r="E4776" s="240" t="str">
        <f>Purchase_Entry!C370</f>
        <v>BILL-5176</v>
      </c>
      <c r="F4776" s="240" t="str">
        <f>Purchase_Entry!F370</f>
        <v>Buffalo Milk</v>
      </c>
      <c r="G4776" s="241">
        <v>0</v>
      </c>
      <c r="H4776" s="241">
        <f>N(Purchase_Entry!P370)</f>
        <v>1282.6275000000003</v>
      </c>
      <c r="I4776" s="241">
        <f t="shared" si="74"/>
        <v>-1282.6275000000003</v>
      </c>
      <c r="J4776" s="200"/>
      <c r="K4776" s="200" t="str" cm="1">
        <f t="array" ref="K4776">IF($C4776="","",IF(AND($C4776=Party_Statement!$C$5,$B4776&gt;=Party_Statement!$C$6,$B4776&lt;=Party_Statement!$E$6),SUMPRODUCT(($C$3:$C4776=Party_Statement!$C$5)*($B$3:$B4776&gt;=Party_Statement!$C$6)*($B$3:$B4776&lt;=Party_Statement!$E$6)),""))</f>
        <v/>
      </c>
    </row>
    <row r="4777" spans="1:11" x14ac:dyDescent="0.2">
      <c r="A4777" s="237">
        <f>Purchase_Entry!A371</f>
        <v>66964</v>
      </c>
      <c r="B4777" s="238">
        <f>Purchase_Entry!B371</f>
        <v>46253</v>
      </c>
      <c r="C4777" s="239" t="str">
        <f>Purchase_Entry!D371</f>
        <v>MODERN AGRO  -315</v>
      </c>
      <c r="D4777" s="240" t="s">
        <v>1390</v>
      </c>
      <c r="E4777" s="240" t="str">
        <f>Purchase_Entry!C371</f>
        <v>BILL-5175</v>
      </c>
      <c r="F4777" s="240" t="str">
        <f>Purchase_Entry!F371</f>
        <v>Cow Milk</v>
      </c>
      <c r="G4777" s="241">
        <v>0</v>
      </c>
      <c r="H4777" s="241">
        <f>N(Purchase_Entry!P371)</f>
        <v>2530.8637499999995</v>
      </c>
      <c r="I4777" s="241">
        <f t="shared" si="74"/>
        <v>-2530.8637499999995</v>
      </c>
      <c r="J4777" s="200"/>
      <c r="K4777" s="200" t="str" cm="1">
        <f t="array" ref="K4777">IF($C4777="","",IF(AND($C4777=Party_Statement!$C$5,$B4777&gt;=Party_Statement!$C$6,$B4777&lt;=Party_Statement!$E$6),SUMPRODUCT(($C$3:$C4777=Party_Statement!$C$5)*($B$3:$B4777&gt;=Party_Statement!$C$6)*($B$3:$B4777&lt;=Party_Statement!$E$6)),""))</f>
        <v/>
      </c>
    </row>
    <row r="4778" spans="1:11" x14ac:dyDescent="0.2">
      <c r="A4778" s="237">
        <f>Purchase_Entry!A372</f>
        <v>66964</v>
      </c>
      <c r="B4778" s="238">
        <f>Purchase_Entry!B372</f>
        <v>46253</v>
      </c>
      <c r="C4778" s="239" t="str">
        <f>Purchase_Entry!D372</f>
        <v>MODERN AGRO  -315</v>
      </c>
      <c r="D4778" s="240" t="s">
        <v>1390</v>
      </c>
      <c r="E4778" s="240" t="str">
        <f>Purchase_Entry!C372</f>
        <v>BILL-5176</v>
      </c>
      <c r="F4778" s="240" t="str">
        <f>Purchase_Entry!F372</f>
        <v>Buffalo Milk</v>
      </c>
      <c r="G4778" s="241">
        <v>0</v>
      </c>
      <c r="H4778" s="241">
        <f>N(Purchase_Entry!P372)</f>
        <v>1787.9050000000002</v>
      </c>
      <c r="I4778" s="241">
        <f t="shared" si="74"/>
        <v>-1787.9050000000002</v>
      </c>
      <c r="J4778" s="200"/>
      <c r="K4778" s="200" t="str" cm="1">
        <f t="array" ref="K4778">IF($C4778="","",IF(AND($C4778=Party_Statement!$C$5,$B4778&gt;=Party_Statement!$C$6,$B4778&lt;=Party_Statement!$E$6),SUMPRODUCT(($C$3:$C4778=Party_Statement!$C$5)*($B$3:$B4778&gt;=Party_Statement!$C$6)*($B$3:$B4778&lt;=Party_Statement!$E$6)),""))</f>
        <v/>
      </c>
    </row>
    <row r="4779" spans="1:11" x14ac:dyDescent="0.2">
      <c r="A4779" s="237">
        <f>Purchase_Entry!A373</f>
        <v>66964</v>
      </c>
      <c r="B4779" s="238">
        <f>Purchase_Entry!B373</f>
        <v>46253</v>
      </c>
      <c r="C4779" s="239" t="str">
        <f>Purchase_Entry!D373</f>
        <v>MODERN AGRO  -315</v>
      </c>
      <c r="D4779" s="240" t="s">
        <v>1390</v>
      </c>
      <c r="E4779" s="240" t="str">
        <f>Purchase_Entry!C373</f>
        <v>BILL-5175</v>
      </c>
      <c r="F4779" s="240" t="str">
        <f>Purchase_Entry!F373</f>
        <v>Cow Milk</v>
      </c>
      <c r="G4779" s="241">
        <v>0</v>
      </c>
      <c r="H4779" s="241">
        <f>N(Purchase_Entry!P373)</f>
        <v>1826.0662499999999</v>
      </c>
      <c r="I4779" s="241">
        <f t="shared" si="74"/>
        <v>-1826.0662499999999</v>
      </c>
      <c r="J4779" s="200"/>
      <c r="K4779" s="200" t="str" cm="1">
        <f t="array" ref="K4779">IF($C4779="","",IF(AND($C4779=Party_Statement!$C$5,$B4779&gt;=Party_Statement!$C$6,$B4779&lt;=Party_Statement!$E$6),SUMPRODUCT(($C$3:$C4779=Party_Statement!$C$5)*($B$3:$B4779&gt;=Party_Statement!$C$6)*($B$3:$B4779&lt;=Party_Statement!$E$6)),""))</f>
        <v/>
      </c>
    </row>
    <row r="4780" spans="1:11" x14ac:dyDescent="0.2">
      <c r="A4780" s="237">
        <f>Purchase_Entry!A374</f>
        <v>66964</v>
      </c>
      <c r="B4780" s="238">
        <f>Purchase_Entry!B374</f>
        <v>46253</v>
      </c>
      <c r="C4780" s="239" t="str">
        <f>Purchase_Entry!D374</f>
        <v>MODERN AGRO  -315</v>
      </c>
      <c r="D4780" s="240" t="s">
        <v>1390</v>
      </c>
      <c r="E4780" s="240" t="str">
        <f>Purchase_Entry!C374</f>
        <v>BILL-5176</v>
      </c>
      <c r="F4780" s="240" t="str">
        <f>Purchase_Entry!F374</f>
        <v>Buffalo Milk</v>
      </c>
      <c r="G4780" s="241">
        <v>0</v>
      </c>
      <c r="H4780" s="241">
        <f>N(Purchase_Entry!P374)</f>
        <v>995.00800000000027</v>
      </c>
      <c r="I4780" s="241">
        <f t="shared" si="74"/>
        <v>-995.00800000000027</v>
      </c>
      <c r="J4780" s="200"/>
      <c r="K4780" s="200" t="str" cm="1">
        <f t="array" ref="K4780">IF($C4780="","",IF(AND($C4780=Party_Statement!$C$5,$B4780&gt;=Party_Statement!$C$6,$B4780&lt;=Party_Statement!$E$6),SUMPRODUCT(($C$3:$C4780=Party_Statement!$C$5)*($B$3:$B4780&gt;=Party_Statement!$C$6)*($B$3:$B4780&lt;=Party_Statement!$E$6)),""))</f>
        <v/>
      </c>
    </row>
    <row r="4781" spans="1:11" x14ac:dyDescent="0.2">
      <c r="A4781" s="237">
        <f>Purchase_Entry!A375</f>
        <v>66965</v>
      </c>
      <c r="B4781" s="238">
        <f>Purchase_Entry!B375</f>
        <v>46254</v>
      </c>
      <c r="C4781" s="239" t="str">
        <f>Purchase_Entry!D375</f>
        <v>MODERN AGRO  -315</v>
      </c>
      <c r="D4781" s="240" t="s">
        <v>1390</v>
      </c>
      <c r="E4781" s="240" t="str">
        <f>Purchase_Entry!C375</f>
        <v>BILL-5175</v>
      </c>
      <c r="F4781" s="240" t="str">
        <f>Purchase_Entry!F375</f>
        <v>Cow Milk</v>
      </c>
      <c r="G4781" s="241">
        <v>0</v>
      </c>
      <c r="H4781" s="241">
        <f>N(Purchase_Entry!P375)</f>
        <v>2562.8999999999996</v>
      </c>
      <c r="I4781" s="241">
        <f t="shared" si="74"/>
        <v>-2562.8999999999996</v>
      </c>
      <c r="J4781" s="200"/>
      <c r="K4781" s="200" t="str" cm="1">
        <f t="array" ref="K4781">IF($C4781="","",IF(AND($C4781=Party_Statement!$C$5,$B4781&gt;=Party_Statement!$C$6,$B4781&lt;=Party_Statement!$E$6),SUMPRODUCT(($C$3:$C4781=Party_Statement!$C$5)*($B$3:$B4781&gt;=Party_Statement!$C$6)*($B$3:$B4781&lt;=Party_Statement!$E$6)),""))</f>
        <v/>
      </c>
    </row>
    <row r="4782" spans="1:11" x14ac:dyDescent="0.2">
      <c r="A4782" s="237">
        <f>Purchase_Entry!A376</f>
        <v>66965</v>
      </c>
      <c r="B4782" s="238">
        <f>Purchase_Entry!B376</f>
        <v>46254</v>
      </c>
      <c r="C4782" s="239" t="str">
        <f>Purchase_Entry!D376</f>
        <v>MODERN AGRO  -315</v>
      </c>
      <c r="D4782" s="240" t="s">
        <v>1390</v>
      </c>
      <c r="E4782" s="240" t="str">
        <f>Purchase_Entry!C376</f>
        <v>BILL-5176</v>
      </c>
      <c r="F4782" s="240" t="str">
        <f>Purchase_Entry!F376</f>
        <v>Buffalo Milk</v>
      </c>
      <c r="G4782" s="241">
        <v>0</v>
      </c>
      <c r="H4782" s="241">
        <f>N(Purchase_Entry!P376)</f>
        <v>1787.9050000000002</v>
      </c>
      <c r="I4782" s="241">
        <f t="shared" si="74"/>
        <v>-1787.9050000000002</v>
      </c>
      <c r="J4782" s="200"/>
      <c r="K4782" s="200" t="str" cm="1">
        <f t="array" ref="K4782">IF($C4782="","",IF(AND($C4782=Party_Statement!$C$5,$B4782&gt;=Party_Statement!$C$6,$B4782&lt;=Party_Statement!$E$6),SUMPRODUCT(($C$3:$C4782=Party_Statement!$C$5)*($B$3:$B4782&gt;=Party_Statement!$C$6)*($B$3:$B4782&lt;=Party_Statement!$E$6)),""))</f>
        <v/>
      </c>
    </row>
    <row r="4783" spans="1:11" x14ac:dyDescent="0.2">
      <c r="A4783" s="237">
        <f>Purchase_Entry!A377</f>
        <v>66965</v>
      </c>
      <c r="B4783" s="238">
        <f>Purchase_Entry!B377</f>
        <v>46254</v>
      </c>
      <c r="C4783" s="239" t="str">
        <f>Purchase_Entry!D377</f>
        <v>MODERN AGRO  -315</v>
      </c>
      <c r="D4783" s="240" t="s">
        <v>1390</v>
      </c>
      <c r="E4783" s="240" t="str">
        <f>Purchase_Entry!C377</f>
        <v>BILL-5175</v>
      </c>
      <c r="F4783" s="240" t="str">
        <f>Purchase_Entry!F377</f>
        <v>Cow Milk</v>
      </c>
      <c r="G4783" s="241">
        <v>0</v>
      </c>
      <c r="H4783" s="241">
        <f>N(Purchase_Entry!P377)</f>
        <v>1819.6589999999997</v>
      </c>
      <c r="I4783" s="241">
        <f t="shared" si="74"/>
        <v>-1819.6589999999997</v>
      </c>
      <c r="J4783" s="200"/>
      <c r="K4783" s="200" t="str" cm="1">
        <f t="array" ref="K4783">IF($C4783="","",IF(AND($C4783=Party_Statement!$C$5,$B4783&gt;=Party_Statement!$C$6,$B4783&lt;=Party_Statement!$E$6),SUMPRODUCT(($C$3:$C4783=Party_Statement!$C$5)*($B$3:$B4783&gt;=Party_Statement!$C$6)*($B$3:$B4783&lt;=Party_Statement!$E$6)),""))</f>
        <v/>
      </c>
    </row>
    <row r="4784" spans="1:11" x14ac:dyDescent="0.2">
      <c r="A4784" s="237">
        <f>Purchase_Entry!A378</f>
        <v>66965</v>
      </c>
      <c r="B4784" s="238">
        <f>Purchase_Entry!B378</f>
        <v>46254</v>
      </c>
      <c r="C4784" s="239" t="str">
        <f>Purchase_Entry!D378</f>
        <v>MODERN AGRO  -315</v>
      </c>
      <c r="D4784" s="240" t="s">
        <v>1390</v>
      </c>
      <c r="E4784" s="240" t="str">
        <f>Purchase_Entry!C378</f>
        <v>BILL-5176</v>
      </c>
      <c r="F4784" s="240" t="str">
        <f>Purchase_Entry!F378</f>
        <v>Buffalo Milk</v>
      </c>
      <c r="G4784" s="241">
        <v>0</v>
      </c>
      <c r="H4784" s="241">
        <f>N(Purchase_Entry!P378)</f>
        <v>1026.1020000000001</v>
      </c>
      <c r="I4784" s="241">
        <f t="shared" si="74"/>
        <v>-1026.1020000000001</v>
      </c>
      <c r="J4784" s="200"/>
      <c r="K4784" s="200" t="str" cm="1">
        <f t="array" ref="K4784">IF($C4784="","",IF(AND($C4784=Party_Statement!$C$5,$B4784&gt;=Party_Statement!$C$6,$B4784&lt;=Party_Statement!$E$6),SUMPRODUCT(($C$3:$C4784=Party_Statement!$C$5)*($B$3:$B4784&gt;=Party_Statement!$C$6)*($B$3:$B4784&lt;=Party_Statement!$E$6)),""))</f>
        <v/>
      </c>
    </row>
    <row r="4785" spans="1:11" x14ac:dyDescent="0.2">
      <c r="A4785" s="237">
        <f>Purchase_Entry!A379</f>
        <v>66966</v>
      </c>
      <c r="B4785" s="238">
        <f>Purchase_Entry!B379</f>
        <v>46255</v>
      </c>
      <c r="C4785" s="239" t="str">
        <f>Purchase_Entry!D379</f>
        <v>MODERN AGRO  -315</v>
      </c>
      <c r="D4785" s="240" t="s">
        <v>1390</v>
      </c>
      <c r="E4785" s="240" t="str">
        <f>Purchase_Entry!C379</f>
        <v>BILL-5175</v>
      </c>
      <c r="F4785" s="240" t="str">
        <f>Purchase_Entry!F379</f>
        <v>Cow Milk</v>
      </c>
      <c r="G4785" s="241">
        <v>0</v>
      </c>
      <c r="H4785" s="241">
        <f>N(Purchase_Entry!P379)</f>
        <v>2562.8999999999996</v>
      </c>
      <c r="I4785" s="241">
        <f t="shared" si="74"/>
        <v>-2562.8999999999996</v>
      </c>
      <c r="J4785" s="200"/>
      <c r="K4785" s="200" t="str" cm="1">
        <f t="array" ref="K4785">IF($C4785="","",IF(AND($C4785=Party_Statement!$C$5,$B4785&gt;=Party_Statement!$C$6,$B4785&lt;=Party_Statement!$E$6),SUMPRODUCT(($C$3:$C4785=Party_Statement!$C$5)*($B$3:$B4785&gt;=Party_Statement!$C$6)*($B$3:$B4785&lt;=Party_Statement!$E$6)),""))</f>
        <v/>
      </c>
    </row>
    <row r="4786" spans="1:11" x14ac:dyDescent="0.2">
      <c r="A4786" s="237">
        <f>Purchase_Entry!A380</f>
        <v>66966</v>
      </c>
      <c r="B4786" s="238">
        <f>Purchase_Entry!B380</f>
        <v>46255</v>
      </c>
      <c r="C4786" s="239" t="str">
        <f>Purchase_Entry!D380</f>
        <v>MODERN AGRO  -315</v>
      </c>
      <c r="D4786" s="240" t="s">
        <v>1390</v>
      </c>
      <c r="E4786" s="240" t="str">
        <f>Purchase_Entry!C380</f>
        <v>BILL-5176</v>
      </c>
      <c r="F4786" s="240" t="str">
        <f>Purchase_Entry!F380</f>
        <v>Buffalo Milk</v>
      </c>
      <c r="G4786" s="241">
        <v>0</v>
      </c>
      <c r="H4786" s="241">
        <f>N(Purchase_Entry!P380)</f>
        <v>1562.4735000000003</v>
      </c>
      <c r="I4786" s="241">
        <f t="shared" si="74"/>
        <v>-1562.4735000000003</v>
      </c>
      <c r="J4786" s="200"/>
      <c r="K4786" s="200" t="str" cm="1">
        <f t="array" ref="K4786">IF($C4786="","",IF(AND($C4786=Party_Statement!$C$5,$B4786&gt;=Party_Statement!$C$6,$B4786&lt;=Party_Statement!$E$6),SUMPRODUCT(($C$3:$C4786=Party_Statement!$C$5)*($B$3:$B4786&gt;=Party_Statement!$C$6)*($B$3:$B4786&lt;=Party_Statement!$E$6)),""))</f>
        <v/>
      </c>
    </row>
    <row r="4787" spans="1:11" x14ac:dyDescent="0.2">
      <c r="A4787" s="237">
        <f>Purchase_Entry!A381</f>
        <v>66966</v>
      </c>
      <c r="B4787" s="238">
        <f>Purchase_Entry!B381</f>
        <v>46255</v>
      </c>
      <c r="C4787" s="239" t="str">
        <f>Purchase_Entry!D381</f>
        <v>MODERN AGRO  -315</v>
      </c>
      <c r="D4787" s="240" t="s">
        <v>1390</v>
      </c>
      <c r="E4787" s="240" t="str">
        <f>Purchase_Entry!C381</f>
        <v>BILL-5175</v>
      </c>
      <c r="F4787" s="240" t="str">
        <f>Purchase_Entry!F381</f>
        <v>Cow Milk</v>
      </c>
      <c r="G4787" s="241">
        <v>0</v>
      </c>
      <c r="H4787" s="241">
        <f>N(Purchase_Entry!P381)</f>
        <v>1563.3689999999997</v>
      </c>
      <c r="I4787" s="241">
        <f t="shared" si="74"/>
        <v>-1563.3689999999997</v>
      </c>
      <c r="J4787" s="200"/>
      <c r="K4787" s="200" t="str" cm="1">
        <f t="array" ref="K4787">IF($C4787="","",IF(AND($C4787=Party_Statement!$C$5,$B4787&gt;=Party_Statement!$C$6,$B4787&lt;=Party_Statement!$E$6),SUMPRODUCT(($C$3:$C4787=Party_Statement!$C$5)*($B$3:$B4787&gt;=Party_Statement!$C$6)*($B$3:$B4787&lt;=Party_Statement!$E$6)),""))</f>
        <v/>
      </c>
    </row>
    <row r="4788" spans="1:11" x14ac:dyDescent="0.2">
      <c r="A4788" s="237">
        <f>Purchase_Entry!A382</f>
        <v>66966</v>
      </c>
      <c r="B4788" s="238">
        <f>Purchase_Entry!B382</f>
        <v>46255</v>
      </c>
      <c r="C4788" s="239" t="str">
        <f>Purchase_Entry!D382</f>
        <v>MODERN AGRO  -315</v>
      </c>
      <c r="D4788" s="240" t="s">
        <v>1390</v>
      </c>
      <c r="E4788" s="240" t="str">
        <f>Purchase_Entry!C382</f>
        <v>BILL-5176</v>
      </c>
      <c r="F4788" s="240" t="str">
        <f>Purchase_Entry!F382</f>
        <v>Buffalo Milk</v>
      </c>
      <c r="G4788" s="241">
        <v>0</v>
      </c>
      <c r="H4788" s="241">
        <f>N(Purchase_Entry!P382)</f>
        <v>1243.7600000000002</v>
      </c>
      <c r="I4788" s="241">
        <f t="shared" si="74"/>
        <v>-1243.7600000000002</v>
      </c>
      <c r="J4788" s="200"/>
      <c r="K4788" s="200" t="str" cm="1">
        <f t="array" ref="K4788">IF($C4788="","",IF(AND($C4788=Party_Statement!$C$5,$B4788&gt;=Party_Statement!$C$6,$B4788&lt;=Party_Statement!$E$6),SUMPRODUCT(($C$3:$C4788=Party_Statement!$C$5)*($B$3:$B4788&gt;=Party_Statement!$C$6)*($B$3:$B4788&lt;=Party_Statement!$E$6)),""))</f>
        <v/>
      </c>
    </row>
    <row r="4789" spans="1:11" x14ac:dyDescent="0.2">
      <c r="A4789" s="237">
        <f>Purchase_Entry!A383</f>
        <v>66967</v>
      </c>
      <c r="B4789" s="238">
        <f>Purchase_Entry!B383</f>
        <v>46256</v>
      </c>
      <c r="C4789" s="239" t="str">
        <f>Purchase_Entry!D383</f>
        <v>MODERN AGRO  -315</v>
      </c>
      <c r="D4789" s="240" t="s">
        <v>1390</v>
      </c>
      <c r="E4789" s="240" t="str">
        <f>Purchase_Entry!C383</f>
        <v>BILL-5175</v>
      </c>
      <c r="F4789" s="240" t="str">
        <f>Purchase_Entry!F383</f>
        <v>Cow Milk</v>
      </c>
      <c r="G4789" s="241">
        <v>0</v>
      </c>
      <c r="H4789" s="241">
        <f>N(Purchase_Entry!P383)</f>
        <v>2479.6057499999997</v>
      </c>
      <c r="I4789" s="241">
        <f t="shared" si="74"/>
        <v>-2479.6057499999997</v>
      </c>
      <c r="J4789" s="200"/>
      <c r="K4789" s="200" t="str" cm="1">
        <f t="array" ref="K4789">IF($C4789="","",IF(AND($C4789=Party_Statement!$C$5,$B4789&gt;=Party_Statement!$C$6,$B4789&lt;=Party_Statement!$E$6),SUMPRODUCT(($C$3:$C4789=Party_Statement!$C$5)*($B$3:$B4789&gt;=Party_Statement!$C$6)*($B$3:$B4789&lt;=Party_Statement!$E$6)),""))</f>
        <v/>
      </c>
    </row>
    <row r="4790" spans="1:11" x14ac:dyDescent="0.2">
      <c r="A4790" s="237">
        <f>Purchase_Entry!A384</f>
        <v>66967</v>
      </c>
      <c r="B4790" s="238">
        <f>Purchase_Entry!B384</f>
        <v>46256</v>
      </c>
      <c r="C4790" s="239" t="str">
        <f>Purchase_Entry!D384</f>
        <v>MODERN AGRO  -315</v>
      </c>
      <c r="D4790" s="240" t="s">
        <v>1390</v>
      </c>
      <c r="E4790" s="240" t="str">
        <f>Purchase_Entry!C384</f>
        <v>BILL-5176</v>
      </c>
      <c r="F4790" s="240" t="str">
        <f>Purchase_Entry!F384</f>
        <v>Buffalo Milk</v>
      </c>
      <c r="G4790" s="241">
        <v>0</v>
      </c>
      <c r="H4790" s="241">
        <f>N(Purchase_Entry!P384)</f>
        <v>1616.8880000000004</v>
      </c>
      <c r="I4790" s="241">
        <f t="shared" si="74"/>
        <v>-1616.8880000000004</v>
      </c>
      <c r="J4790" s="200"/>
      <c r="K4790" s="200" t="str" cm="1">
        <f t="array" ref="K4790">IF($C4790="","",IF(AND($C4790=Party_Statement!$C$5,$B4790&gt;=Party_Statement!$C$6,$B4790&lt;=Party_Statement!$E$6),SUMPRODUCT(($C$3:$C4790=Party_Statement!$C$5)*($B$3:$B4790&gt;=Party_Statement!$C$6)*($B$3:$B4790&lt;=Party_Statement!$E$6)),""))</f>
        <v/>
      </c>
    </row>
    <row r="4791" spans="1:11" x14ac:dyDescent="0.2">
      <c r="A4791" s="237">
        <f>Purchase_Entry!A385</f>
        <v>66967</v>
      </c>
      <c r="B4791" s="238">
        <f>Purchase_Entry!B385</f>
        <v>46256</v>
      </c>
      <c r="C4791" s="239" t="str">
        <f>Purchase_Entry!D385</f>
        <v>MODERN AGRO  -315</v>
      </c>
      <c r="D4791" s="240" t="s">
        <v>1390</v>
      </c>
      <c r="E4791" s="240" t="str">
        <f>Purchase_Entry!C385</f>
        <v>BILL-5175</v>
      </c>
      <c r="F4791" s="240" t="str">
        <f>Purchase_Entry!F385</f>
        <v>Cow Milk</v>
      </c>
      <c r="G4791" s="241">
        <v>0</v>
      </c>
      <c r="H4791" s="241">
        <f>N(Purchase_Entry!P385)</f>
        <v>1614.6269999999997</v>
      </c>
      <c r="I4791" s="241">
        <f t="shared" si="74"/>
        <v>-1614.6269999999997</v>
      </c>
      <c r="J4791" s="200"/>
      <c r="K4791" s="200" t="str" cm="1">
        <f t="array" ref="K4791">IF($C4791="","",IF(AND($C4791=Party_Statement!$C$5,$B4791&gt;=Party_Statement!$C$6,$B4791&lt;=Party_Statement!$E$6),SUMPRODUCT(($C$3:$C4791=Party_Statement!$C$5)*($B$3:$B4791&gt;=Party_Statement!$C$6)*($B$3:$B4791&lt;=Party_Statement!$E$6)),""))</f>
        <v/>
      </c>
    </row>
    <row r="4792" spans="1:11" x14ac:dyDescent="0.2">
      <c r="A4792" s="237">
        <f>Purchase_Entry!A386</f>
        <v>66967</v>
      </c>
      <c r="B4792" s="238">
        <f>Purchase_Entry!B386</f>
        <v>46256</v>
      </c>
      <c r="C4792" s="239" t="str">
        <f>Purchase_Entry!D386</f>
        <v>MODERN AGRO  -315</v>
      </c>
      <c r="D4792" s="240" t="s">
        <v>1390</v>
      </c>
      <c r="E4792" s="240" t="str">
        <f>Purchase_Entry!C386</f>
        <v>BILL-5176</v>
      </c>
      <c r="F4792" s="240" t="str">
        <f>Purchase_Entry!F386</f>
        <v>Buffalo Milk</v>
      </c>
      <c r="G4792" s="241">
        <v>0</v>
      </c>
      <c r="H4792" s="241">
        <f>N(Purchase_Entry!P386)</f>
        <v>1134.9310000000003</v>
      </c>
      <c r="I4792" s="241">
        <f t="shared" si="74"/>
        <v>-1134.9310000000003</v>
      </c>
      <c r="J4792" s="200"/>
      <c r="K4792" s="200" t="str" cm="1">
        <f t="array" ref="K4792">IF($C4792="","",IF(AND($C4792=Party_Statement!$C$5,$B4792&gt;=Party_Statement!$C$6,$B4792&lt;=Party_Statement!$E$6),SUMPRODUCT(($C$3:$C4792=Party_Statement!$C$5)*($B$3:$B4792&gt;=Party_Statement!$C$6)*($B$3:$B4792&lt;=Party_Statement!$E$6)),""))</f>
        <v/>
      </c>
    </row>
    <row r="4793" spans="1:11" x14ac:dyDescent="0.2">
      <c r="A4793" s="237">
        <f>Purchase_Entry!A387</f>
        <v>66968</v>
      </c>
      <c r="B4793" s="238">
        <f>Purchase_Entry!B387</f>
        <v>46257</v>
      </c>
      <c r="C4793" s="239" t="str">
        <f>Purchase_Entry!D387</f>
        <v>MODERN AGRO  -315</v>
      </c>
      <c r="D4793" s="240" t="s">
        <v>1390</v>
      </c>
      <c r="E4793" s="240" t="str">
        <f>Purchase_Entry!C387</f>
        <v>BILL-5175</v>
      </c>
      <c r="F4793" s="240" t="str">
        <f>Purchase_Entry!F387</f>
        <v>Cow Milk</v>
      </c>
      <c r="G4793" s="241">
        <v>0</v>
      </c>
      <c r="H4793" s="241">
        <f>N(Purchase_Entry!P387)</f>
        <v>2582.1217499999993</v>
      </c>
      <c r="I4793" s="241">
        <f t="shared" si="74"/>
        <v>-2582.1217499999993</v>
      </c>
      <c r="J4793" s="200"/>
      <c r="K4793" s="200" t="str" cm="1">
        <f t="array" ref="K4793">IF($C4793="","",IF(AND($C4793=Party_Statement!$C$5,$B4793&gt;=Party_Statement!$C$6,$B4793&lt;=Party_Statement!$E$6),SUMPRODUCT(($C$3:$C4793=Party_Statement!$C$5)*($B$3:$B4793&gt;=Party_Statement!$C$6)*($B$3:$B4793&lt;=Party_Statement!$E$6)),""))</f>
        <v/>
      </c>
    </row>
    <row r="4794" spans="1:11" x14ac:dyDescent="0.2">
      <c r="A4794" s="237">
        <f>Purchase_Entry!A388</f>
        <v>66968</v>
      </c>
      <c r="B4794" s="238">
        <f>Purchase_Entry!B388</f>
        <v>46257</v>
      </c>
      <c r="C4794" s="239" t="str">
        <f>Purchase_Entry!D388</f>
        <v>MODERN AGRO  -315</v>
      </c>
      <c r="D4794" s="240" t="s">
        <v>1390</v>
      </c>
      <c r="E4794" s="240" t="str">
        <f>Purchase_Entry!C388</f>
        <v>BILL-5176</v>
      </c>
      <c r="F4794" s="240" t="str">
        <f>Purchase_Entry!F388</f>
        <v>Buffalo Milk</v>
      </c>
      <c r="G4794" s="241">
        <v>0</v>
      </c>
      <c r="H4794" s="241">
        <f>N(Purchase_Entry!P388)</f>
        <v>1842.3195000000003</v>
      </c>
      <c r="I4794" s="241">
        <f t="shared" ref="I4794:I4857" si="75">IF($C4794="","",IF($C4794=$C974,$I974+$G4794-$H4794,$G4794-$H4794))</f>
        <v>-1842.3195000000003</v>
      </c>
      <c r="J4794" s="200"/>
      <c r="K4794" s="200" t="str" cm="1">
        <f t="array" ref="K4794">IF($C4794="","",IF(AND($C4794=Party_Statement!$C$5,$B4794&gt;=Party_Statement!$C$6,$B4794&lt;=Party_Statement!$E$6),SUMPRODUCT(($C$3:$C4794=Party_Statement!$C$5)*($B$3:$B4794&gt;=Party_Statement!$C$6)*($B$3:$B4794&lt;=Party_Statement!$E$6)),""))</f>
        <v/>
      </c>
    </row>
    <row r="4795" spans="1:11" x14ac:dyDescent="0.2">
      <c r="A4795" s="237">
        <f>Purchase_Entry!A389</f>
        <v>66968</v>
      </c>
      <c r="B4795" s="238">
        <f>Purchase_Entry!B389</f>
        <v>46257</v>
      </c>
      <c r="C4795" s="239" t="str">
        <f>Purchase_Entry!D389</f>
        <v>MODERN AGRO  -315</v>
      </c>
      <c r="D4795" s="240" t="s">
        <v>1390</v>
      </c>
      <c r="E4795" s="240" t="str">
        <f>Purchase_Entry!C389</f>
        <v>BILL-5175</v>
      </c>
      <c r="F4795" s="240" t="str">
        <f>Purchase_Entry!F389</f>
        <v>Cow Milk</v>
      </c>
      <c r="G4795" s="241">
        <v>0</v>
      </c>
      <c r="H4795" s="241">
        <f>N(Purchase_Entry!P389)</f>
        <v>2204.0939999999996</v>
      </c>
      <c r="I4795" s="241">
        <f t="shared" si="75"/>
        <v>-2204.0939999999996</v>
      </c>
      <c r="J4795" s="200"/>
      <c r="K4795" s="200" t="str" cm="1">
        <f t="array" ref="K4795">IF($C4795="","",IF(AND($C4795=Party_Statement!$C$5,$B4795&gt;=Party_Statement!$C$6,$B4795&lt;=Party_Statement!$E$6),SUMPRODUCT(($C$3:$C4795=Party_Statement!$C$5)*($B$3:$B4795&gt;=Party_Statement!$C$6)*($B$3:$B4795&lt;=Party_Statement!$E$6)),""))</f>
        <v/>
      </c>
    </row>
    <row r="4796" spans="1:11" x14ac:dyDescent="0.2">
      <c r="A4796" s="237">
        <f>Purchase_Entry!A390</f>
        <v>66968</v>
      </c>
      <c r="B4796" s="238">
        <f>Purchase_Entry!B390</f>
        <v>46257</v>
      </c>
      <c r="C4796" s="239" t="str">
        <f>Purchase_Entry!D390</f>
        <v>MODERN AGRO  -315</v>
      </c>
      <c r="D4796" s="240" t="s">
        <v>1390</v>
      </c>
      <c r="E4796" s="240" t="str">
        <f>Purchase_Entry!C390</f>
        <v>BILL-5176</v>
      </c>
      <c r="F4796" s="240" t="str">
        <f>Purchase_Entry!F390</f>
        <v>Buffalo Milk</v>
      </c>
      <c r="G4796" s="241">
        <v>0</v>
      </c>
      <c r="H4796" s="241">
        <f>N(Purchase_Entry!P390)</f>
        <v>1010.5550000000002</v>
      </c>
      <c r="I4796" s="241">
        <f t="shared" si="75"/>
        <v>-1010.5550000000002</v>
      </c>
      <c r="J4796" s="200"/>
      <c r="K4796" s="200" t="str" cm="1">
        <f t="array" ref="K4796">IF($C4796="","",IF(AND($C4796=Party_Statement!$C$5,$B4796&gt;=Party_Statement!$C$6,$B4796&lt;=Party_Statement!$E$6),SUMPRODUCT(($C$3:$C4796=Party_Statement!$C$5)*($B$3:$B4796&gt;=Party_Statement!$C$6)*($B$3:$B4796&lt;=Party_Statement!$E$6)),""))</f>
        <v/>
      </c>
    </row>
    <row r="4797" spans="1:11" x14ac:dyDescent="0.2">
      <c r="A4797" s="237">
        <f>Purchase_Entry!A391</f>
        <v>66969</v>
      </c>
      <c r="B4797" s="238">
        <f>Purchase_Entry!B391</f>
        <v>46258</v>
      </c>
      <c r="C4797" s="239" t="str">
        <f>Purchase_Entry!D391</f>
        <v>MODERN AGRO  -315</v>
      </c>
      <c r="D4797" s="240" t="s">
        <v>1390</v>
      </c>
      <c r="E4797" s="240" t="str">
        <f>Purchase_Entry!C391</f>
        <v>BILL-5175</v>
      </c>
      <c r="F4797" s="240" t="str">
        <f>Purchase_Entry!F391</f>
        <v>Cow Milk</v>
      </c>
      <c r="G4797" s="241">
        <v>0</v>
      </c>
      <c r="H4797" s="241">
        <f>N(Purchase_Entry!P391)</f>
        <v>2537.2709999999997</v>
      </c>
      <c r="I4797" s="241">
        <f t="shared" si="75"/>
        <v>-2537.2709999999997</v>
      </c>
      <c r="J4797" s="200"/>
      <c r="K4797" s="200" t="str" cm="1">
        <f t="array" ref="K4797">IF($C4797="","",IF(AND($C4797=Party_Statement!$C$5,$B4797&gt;=Party_Statement!$C$6,$B4797&lt;=Party_Statement!$E$6),SUMPRODUCT(($C$3:$C4797=Party_Statement!$C$5)*($B$3:$B4797&gt;=Party_Statement!$C$6)*($B$3:$B4797&lt;=Party_Statement!$E$6)),""))</f>
        <v/>
      </c>
    </row>
    <row r="4798" spans="1:11" x14ac:dyDescent="0.2">
      <c r="A4798" s="237">
        <f>Purchase_Entry!A392</f>
        <v>66969</v>
      </c>
      <c r="B4798" s="238">
        <f>Purchase_Entry!B392</f>
        <v>46258</v>
      </c>
      <c r="C4798" s="239" t="str">
        <f>Purchase_Entry!D392</f>
        <v>MODERN AGRO  -315</v>
      </c>
      <c r="D4798" s="240" t="s">
        <v>1390</v>
      </c>
      <c r="E4798" s="240" t="str">
        <f>Purchase_Entry!C392</f>
        <v>BILL-5176</v>
      </c>
      <c r="F4798" s="240" t="str">
        <f>Purchase_Entry!F392</f>
        <v>Buffalo Milk</v>
      </c>
      <c r="G4798" s="241">
        <v>0</v>
      </c>
      <c r="H4798" s="241">
        <f>N(Purchase_Entry!P392)</f>
        <v>1352.5890000000002</v>
      </c>
      <c r="I4798" s="241">
        <f t="shared" si="75"/>
        <v>-1352.5890000000002</v>
      </c>
      <c r="J4798" s="200"/>
      <c r="K4798" s="200" t="str" cm="1">
        <f t="array" ref="K4798">IF($C4798="","",IF(AND($C4798=Party_Statement!$C$5,$B4798&gt;=Party_Statement!$C$6,$B4798&lt;=Party_Statement!$E$6),SUMPRODUCT(($C$3:$C4798=Party_Statement!$C$5)*($B$3:$B4798&gt;=Party_Statement!$C$6)*($B$3:$B4798&lt;=Party_Statement!$E$6)),""))</f>
        <v/>
      </c>
    </row>
    <row r="4799" spans="1:11" x14ac:dyDescent="0.2">
      <c r="A4799" s="237">
        <f>Purchase_Entry!A393</f>
        <v>66969</v>
      </c>
      <c r="B4799" s="238">
        <f>Purchase_Entry!B393</f>
        <v>46258</v>
      </c>
      <c r="C4799" s="239" t="str">
        <f>Purchase_Entry!D393</f>
        <v>MODERN AGRO  -315</v>
      </c>
      <c r="D4799" s="240" t="s">
        <v>1390</v>
      </c>
      <c r="E4799" s="240" t="str">
        <f>Purchase_Entry!C393</f>
        <v>BILL-5175</v>
      </c>
      <c r="F4799" s="240" t="str">
        <f>Purchase_Entry!F393</f>
        <v>Cow Milk</v>
      </c>
      <c r="G4799" s="241">
        <v>0</v>
      </c>
      <c r="H4799" s="241">
        <f>N(Purchase_Entry!P393)</f>
        <v>1806.8444999999997</v>
      </c>
      <c r="I4799" s="241">
        <f t="shared" si="75"/>
        <v>-1806.8444999999997</v>
      </c>
      <c r="J4799" s="200"/>
      <c r="K4799" s="200" t="str" cm="1">
        <f t="array" ref="K4799">IF($C4799="","",IF(AND($C4799=Party_Statement!$C$5,$B4799&gt;=Party_Statement!$C$6,$B4799&lt;=Party_Statement!$E$6),SUMPRODUCT(($C$3:$C4799=Party_Statement!$C$5)*($B$3:$B4799&gt;=Party_Statement!$C$6)*($B$3:$B4799&lt;=Party_Statement!$E$6)),""))</f>
        <v/>
      </c>
    </row>
    <row r="4800" spans="1:11" x14ac:dyDescent="0.2">
      <c r="A4800" s="237">
        <f>Purchase_Entry!A394</f>
        <v>66969</v>
      </c>
      <c r="B4800" s="238">
        <f>Purchase_Entry!B394</f>
        <v>46258</v>
      </c>
      <c r="C4800" s="239" t="str">
        <f>Purchase_Entry!D394</f>
        <v>MODERN AGRO  -315</v>
      </c>
      <c r="D4800" s="240" t="s">
        <v>1390</v>
      </c>
      <c r="E4800" s="240" t="str">
        <f>Purchase_Entry!C394</f>
        <v>BILL-5176</v>
      </c>
      <c r="F4800" s="240" t="str">
        <f>Purchase_Entry!F394</f>
        <v>Buffalo Milk</v>
      </c>
      <c r="G4800" s="241">
        <v>0</v>
      </c>
      <c r="H4800" s="241">
        <f>N(Purchase_Entry!P394)</f>
        <v>792.89700000000005</v>
      </c>
      <c r="I4800" s="241">
        <f t="shared" si="75"/>
        <v>-792.89700000000005</v>
      </c>
      <c r="J4800" s="200"/>
      <c r="K4800" s="200" t="str" cm="1">
        <f t="array" ref="K4800">IF($C4800="","",IF(AND($C4800=Party_Statement!$C$5,$B4800&gt;=Party_Statement!$C$6,$B4800&lt;=Party_Statement!$E$6),SUMPRODUCT(($C$3:$C4800=Party_Statement!$C$5)*($B$3:$B4800&gt;=Party_Statement!$C$6)*($B$3:$B4800&lt;=Party_Statement!$E$6)),""))</f>
        <v/>
      </c>
    </row>
    <row r="4801" spans="1:11" x14ac:dyDescent="0.2">
      <c r="A4801" s="237">
        <f>Purchase_Entry!A395</f>
        <v>66970</v>
      </c>
      <c r="B4801" s="238">
        <f>Purchase_Entry!B395</f>
        <v>46259</v>
      </c>
      <c r="C4801" s="239" t="str">
        <f>Purchase_Entry!D395</f>
        <v>MODERN AGRO  -315</v>
      </c>
      <c r="D4801" s="240" t="s">
        <v>1390</v>
      </c>
      <c r="E4801" s="240" t="str">
        <f>Purchase_Entry!C395</f>
        <v>BILL-5175</v>
      </c>
      <c r="F4801" s="240" t="str">
        <f>Purchase_Entry!F395</f>
        <v>Cow Milk</v>
      </c>
      <c r="G4801" s="241">
        <v>0</v>
      </c>
      <c r="H4801" s="241">
        <f>N(Purchase_Entry!P395)</f>
        <v>2466.7912499999998</v>
      </c>
      <c r="I4801" s="241">
        <f t="shared" si="75"/>
        <v>-2466.7912499999998</v>
      </c>
      <c r="J4801" s="200"/>
      <c r="K4801" s="200" t="str" cm="1">
        <f t="array" ref="K4801">IF($C4801="","",IF(AND($C4801=Party_Statement!$C$5,$B4801&gt;=Party_Statement!$C$6,$B4801&lt;=Party_Statement!$E$6),SUMPRODUCT(($C$3:$C4801=Party_Statement!$C$5)*($B$3:$B4801&gt;=Party_Statement!$C$6)*($B$3:$B4801&lt;=Party_Statement!$E$6)),""))</f>
        <v/>
      </c>
    </row>
    <row r="4802" spans="1:11" x14ac:dyDescent="0.2">
      <c r="A4802" s="237">
        <f>Purchase_Entry!A396</f>
        <v>66970</v>
      </c>
      <c r="B4802" s="238">
        <f>Purchase_Entry!B396</f>
        <v>46259</v>
      </c>
      <c r="C4802" s="239" t="str">
        <f>Purchase_Entry!D396</f>
        <v>MODERN AGRO  -315</v>
      </c>
      <c r="D4802" s="240" t="s">
        <v>1390</v>
      </c>
      <c r="E4802" s="240" t="str">
        <f>Purchase_Entry!C396</f>
        <v>BILL-5176</v>
      </c>
      <c r="F4802" s="240" t="str">
        <f>Purchase_Entry!F396</f>
        <v>Buffalo Milk</v>
      </c>
      <c r="G4802" s="241">
        <v>0</v>
      </c>
      <c r="H4802" s="241">
        <f>N(Purchase_Entry!P396)</f>
        <v>1593.5675000000003</v>
      </c>
      <c r="I4802" s="241">
        <f t="shared" si="75"/>
        <v>-1593.5675000000003</v>
      </c>
      <c r="J4802" s="200"/>
      <c r="K4802" s="200" t="str" cm="1">
        <f t="array" ref="K4802">IF($C4802="","",IF(AND($C4802=Party_Statement!$C$5,$B4802&gt;=Party_Statement!$C$6,$B4802&lt;=Party_Statement!$E$6),SUMPRODUCT(($C$3:$C4802=Party_Statement!$C$5)*($B$3:$B4802&gt;=Party_Statement!$C$6)*($B$3:$B4802&lt;=Party_Statement!$E$6)),""))</f>
        <v/>
      </c>
    </row>
    <row r="4803" spans="1:11" x14ac:dyDescent="0.2">
      <c r="A4803" s="237">
        <f>Purchase_Entry!A397</f>
        <v>66970</v>
      </c>
      <c r="B4803" s="238">
        <f>Purchase_Entry!B397</f>
        <v>46259</v>
      </c>
      <c r="C4803" s="239" t="str">
        <f>Purchase_Entry!D397</f>
        <v>MODERN AGRO  -315</v>
      </c>
      <c r="D4803" s="240" t="s">
        <v>1390</v>
      </c>
      <c r="E4803" s="240" t="str">
        <f>Purchase_Entry!C397</f>
        <v>BILL-5175</v>
      </c>
      <c r="F4803" s="240" t="str">
        <f>Purchase_Entry!F397</f>
        <v>Cow Milk</v>
      </c>
      <c r="G4803" s="241">
        <v>0</v>
      </c>
      <c r="H4803" s="241">
        <f>N(Purchase_Entry!P397)</f>
        <v>1761.9937499999996</v>
      </c>
      <c r="I4803" s="241">
        <f t="shared" si="75"/>
        <v>-1761.9937499999996</v>
      </c>
      <c r="J4803" s="200"/>
      <c r="K4803" s="200" t="str" cm="1">
        <f t="array" ref="K4803">IF($C4803="","",IF(AND($C4803=Party_Statement!$C$5,$B4803&gt;=Party_Statement!$C$6,$B4803&lt;=Party_Statement!$E$6),SUMPRODUCT(($C$3:$C4803=Party_Statement!$C$5)*($B$3:$B4803&gt;=Party_Statement!$C$6)*($B$3:$B4803&lt;=Party_Statement!$E$6)),""))</f>
        <v/>
      </c>
    </row>
    <row r="4804" spans="1:11" x14ac:dyDescent="0.2">
      <c r="A4804" s="237">
        <f>Purchase_Entry!A398</f>
        <v>66970</v>
      </c>
      <c r="B4804" s="238">
        <f>Purchase_Entry!B398</f>
        <v>46259</v>
      </c>
      <c r="C4804" s="239" t="str">
        <f>Purchase_Entry!D398</f>
        <v>MODERN AGRO  -315</v>
      </c>
      <c r="D4804" s="240" t="s">
        <v>1390</v>
      </c>
      <c r="E4804" s="240" t="str">
        <f>Purchase_Entry!C398</f>
        <v>BILL-5176</v>
      </c>
      <c r="F4804" s="240" t="str">
        <f>Purchase_Entry!F398</f>
        <v>Buffalo Milk</v>
      </c>
      <c r="G4804" s="241">
        <v>0</v>
      </c>
      <c r="H4804" s="241">
        <f>N(Purchase_Entry!P398)</f>
        <v>917.27300000000025</v>
      </c>
      <c r="I4804" s="241">
        <f t="shared" si="75"/>
        <v>-917.27300000000025</v>
      </c>
      <c r="J4804" s="200"/>
      <c r="K4804" s="200" t="str" cm="1">
        <f t="array" ref="K4804">IF($C4804="","",IF(AND($C4804=Party_Statement!$C$5,$B4804&gt;=Party_Statement!$C$6,$B4804&lt;=Party_Statement!$E$6),SUMPRODUCT(($C$3:$C4804=Party_Statement!$C$5)*($B$3:$B4804&gt;=Party_Statement!$C$6)*($B$3:$B4804&lt;=Party_Statement!$E$6)),""))</f>
        <v/>
      </c>
    </row>
    <row r="4805" spans="1:11" x14ac:dyDescent="0.2">
      <c r="A4805" s="237">
        <f>Purchase_Entry!A399</f>
        <v>66971</v>
      </c>
      <c r="B4805" s="238">
        <f>Purchase_Entry!B399</f>
        <v>46260</v>
      </c>
      <c r="C4805" s="239" t="str">
        <f>Purchase_Entry!D399</f>
        <v>MODERN AGRO  -315</v>
      </c>
      <c r="D4805" s="240" t="s">
        <v>1390</v>
      </c>
      <c r="E4805" s="240" t="str">
        <f>Purchase_Entry!C399</f>
        <v>BILL-5175</v>
      </c>
      <c r="F4805" s="240" t="str">
        <f>Purchase_Entry!F399</f>
        <v>Cow Milk</v>
      </c>
      <c r="G4805" s="241">
        <v>0</v>
      </c>
      <c r="H4805" s="241">
        <f>N(Purchase_Entry!P399)</f>
        <v>2498.8274999999994</v>
      </c>
      <c r="I4805" s="241">
        <f t="shared" si="75"/>
        <v>-2498.8274999999994</v>
      </c>
      <c r="J4805" s="200"/>
      <c r="K4805" s="200" t="str" cm="1">
        <f t="array" ref="K4805">IF($C4805="","",IF(AND($C4805=Party_Statement!$C$5,$B4805&gt;=Party_Statement!$C$6,$B4805&lt;=Party_Statement!$E$6),SUMPRODUCT(($C$3:$C4805=Party_Statement!$C$5)*($B$3:$B4805&gt;=Party_Statement!$C$6)*($B$3:$B4805&lt;=Party_Statement!$E$6)),""))</f>
        <v/>
      </c>
    </row>
    <row r="4806" spans="1:11" x14ac:dyDescent="0.2">
      <c r="A4806" s="237">
        <f>Purchase_Entry!A400</f>
        <v>66971</v>
      </c>
      <c r="B4806" s="238">
        <f>Purchase_Entry!B400</f>
        <v>46260</v>
      </c>
      <c r="C4806" s="239" t="str">
        <f>Purchase_Entry!D400</f>
        <v>MODERN AGRO  -315</v>
      </c>
      <c r="D4806" s="240" t="s">
        <v>1390</v>
      </c>
      <c r="E4806" s="240" t="str">
        <f>Purchase_Entry!C400</f>
        <v>BILL-5176</v>
      </c>
      <c r="F4806" s="240" t="str">
        <f>Purchase_Entry!F400</f>
        <v>Buffalo Milk</v>
      </c>
      <c r="G4806" s="241">
        <v>0</v>
      </c>
      <c r="H4806" s="241">
        <f>N(Purchase_Entry!P400)</f>
        <v>1414.7770000000003</v>
      </c>
      <c r="I4806" s="241">
        <f t="shared" si="75"/>
        <v>-1414.7770000000003</v>
      </c>
      <c r="J4806" s="200"/>
      <c r="K4806" s="200" t="str" cm="1">
        <f t="array" ref="K4806">IF($C4806="","",IF(AND($C4806=Party_Statement!$C$5,$B4806&gt;=Party_Statement!$C$6,$B4806&lt;=Party_Statement!$E$6),SUMPRODUCT(($C$3:$C4806=Party_Statement!$C$5)*($B$3:$B4806&gt;=Party_Statement!$C$6)*($B$3:$B4806&lt;=Party_Statement!$E$6)),""))</f>
        <v/>
      </c>
    </row>
    <row r="4807" spans="1:11" x14ac:dyDescent="0.2">
      <c r="A4807" s="237">
        <f>Purchase_Entry!A401</f>
        <v>66971</v>
      </c>
      <c r="B4807" s="238">
        <f>Purchase_Entry!B401</f>
        <v>46260</v>
      </c>
      <c r="C4807" s="239" t="str">
        <f>Purchase_Entry!D401</f>
        <v>MODERN AGRO  -315</v>
      </c>
      <c r="D4807" s="240" t="s">
        <v>1390</v>
      </c>
      <c r="E4807" s="240" t="str">
        <f>Purchase_Entry!C401</f>
        <v>BILL-5175</v>
      </c>
      <c r="F4807" s="240" t="str">
        <f>Purchase_Entry!F401</f>
        <v>Cow Milk</v>
      </c>
      <c r="G4807" s="241">
        <v>0</v>
      </c>
      <c r="H4807" s="241">
        <f>N(Purchase_Entry!P401)</f>
        <v>1781.2154999999998</v>
      </c>
      <c r="I4807" s="241">
        <f t="shared" si="75"/>
        <v>-1781.2154999999998</v>
      </c>
      <c r="J4807" s="200"/>
      <c r="K4807" s="200" t="str" cm="1">
        <f t="array" ref="K4807">IF($C4807="","",IF(AND($C4807=Party_Statement!$C$5,$B4807&gt;=Party_Statement!$C$6,$B4807&lt;=Party_Statement!$E$6),SUMPRODUCT(($C$3:$C4807=Party_Statement!$C$5)*($B$3:$B4807&gt;=Party_Statement!$C$6)*($B$3:$B4807&lt;=Party_Statement!$E$6)),""))</f>
        <v/>
      </c>
    </row>
    <row r="4808" spans="1:11" x14ac:dyDescent="0.2">
      <c r="A4808" s="237">
        <f>Purchase_Entry!A402</f>
        <v>66971</v>
      </c>
      <c r="B4808" s="238">
        <f>Purchase_Entry!B402</f>
        <v>46260</v>
      </c>
      <c r="C4808" s="239" t="str">
        <f>Purchase_Entry!D402</f>
        <v>MODERN AGRO  -315</v>
      </c>
      <c r="D4808" s="240" t="s">
        <v>1390</v>
      </c>
      <c r="E4808" s="240" t="str">
        <f>Purchase_Entry!C402</f>
        <v>BILL-5176</v>
      </c>
      <c r="F4808" s="240" t="str">
        <f>Purchase_Entry!F402</f>
        <v>Buffalo Milk</v>
      </c>
      <c r="G4808" s="241">
        <v>0</v>
      </c>
      <c r="H4808" s="241">
        <f>N(Purchase_Entry!P402)</f>
        <v>1064.9695000000002</v>
      </c>
      <c r="I4808" s="241">
        <f t="shared" si="75"/>
        <v>-1064.9695000000002</v>
      </c>
      <c r="J4808" s="200"/>
      <c r="K4808" s="200" t="str" cm="1">
        <f t="array" ref="K4808">IF($C4808="","",IF(AND($C4808=Party_Statement!$C$5,$B4808&gt;=Party_Statement!$C$6,$B4808&lt;=Party_Statement!$E$6),SUMPRODUCT(($C$3:$C4808=Party_Statement!$C$5)*($B$3:$B4808&gt;=Party_Statement!$C$6)*($B$3:$B4808&lt;=Party_Statement!$E$6)),""))</f>
        <v/>
      </c>
    </row>
    <row r="4809" spans="1:11" x14ac:dyDescent="0.2">
      <c r="A4809" s="237">
        <f>Purchase_Entry!A403</f>
        <v>66972</v>
      </c>
      <c r="B4809" s="238">
        <f>Purchase_Entry!B403</f>
        <v>46261</v>
      </c>
      <c r="C4809" s="239" t="str">
        <f>Purchase_Entry!D403</f>
        <v>MODERN AGRO  -315</v>
      </c>
      <c r="D4809" s="240" t="s">
        <v>1390</v>
      </c>
      <c r="E4809" s="240" t="str">
        <f>Purchase_Entry!C403</f>
        <v>BILL-5175</v>
      </c>
      <c r="F4809" s="240" t="str">
        <f>Purchase_Entry!F403</f>
        <v>Cow Milk</v>
      </c>
      <c r="G4809" s="241">
        <v>0</v>
      </c>
      <c r="H4809" s="241">
        <f>N(Purchase_Entry!P403)</f>
        <v>2530.8637499999995</v>
      </c>
      <c r="I4809" s="241">
        <f t="shared" si="75"/>
        <v>-2530.8637499999995</v>
      </c>
      <c r="J4809" s="200"/>
      <c r="K4809" s="200" t="str" cm="1">
        <f t="array" ref="K4809">IF($C4809="","",IF(AND($C4809=Party_Statement!$C$5,$B4809&gt;=Party_Statement!$C$6,$B4809&lt;=Party_Statement!$E$6),SUMPRODUCT(($C$3:$C4809=Party_Statement!$C$5)*($B$3:$B4809&gt;=Party_Statement!$C$6)*($B$3:$B4809&lt;=Party_Statement!$E$6)),""))</f>
        <v/>
      </c>
    </row>
    <row r="4810" spans="1:11" x14ac:dyDescent="0.2">
      <c r="A4810" s="237">
        <f>Purchase_Entry!A404</f>
        <v>66972</v>
      </c>
      <c r="B4810" s="238">
        <f>Purchase_Entry!B404</f>
        <v>46261</v>
      </c>
      <c r="C4810" s="239" t="str">
        <f>Purchase_Entry!D404</f>
        <v>MODERN AGRO  -315</v>
      </c>
      <c r="D4810" s="240" t="s">
        <v>1390</v>
      </c>
      <c r="E4810" s="240" t="str">
        <f>Purchase_Entry!C404</f>
        <v>BILL-5176</v>
      </c>
      <c r="F4810" s="240" t="str">
        <f>Purchase_Entry!F404</f>
        <v>Buffalo Milk</v>
      </c>
      <c r="G4810" s="241">
        <v>0</v>
      </c>
      <c r="H4810" s="241">
        <f>N(Purchase_Entry!P404)</f>
        <v>1461.4180000000003</v>
      </c>
      <c r="I4810" s="241">
        <f t="shared" si="75"/>
        <v>-1461.4180000000003</v>
      </c>
      <c r="J4810" s="200"/>
      <c r="K4810" s="200" t="str" cm="1">
        <f t="array" ref="K4810">IF($C4810="","",IF(AND($C4810=Party_Statement!$C$5,$B4810&gt;=Party_Statement!$C$6,$B4810&lt;=Party_Statement!$E$6),SUMPRODUCT(($C$3:$C4810=Party_Statement!$C$5)*($B$3:$B4810&gt;=Party_Statement!$C$6)*($B$3:$B4810&lt;=Party_Statement!$E$6)),""))</f>
        <v/>
      </c>
    </row>
    <row r="4811" spans="1:11" x14ac:dyDescent="0.2">
      <c r="A4811" s="237">
        <f>Purchase_Entry!A405</f>
        <v>66972</v>
      </c>
      <c r="B4811" s="238">
        <f>Purchase_Entry!B405</f>
        <v>46261</v>
      </c>
      <c r="C4811" s="239" t="str">
        <f>Purchase_Entry!D405</f>
        <v>MODERN AGRO  -315</v>
      </c>
      <c r="D4811" s="240" t="s">
        <v>1390</v>
      </c>
      <c r="E4811" s="240" t="str">
        <f>Purchase_Entry!C405</f>
        <v>BILL-5175</v>
      </c>
      <c r="F4811" s="240" t="str">
        <f>Purchase_Entry!F405</f>
        <v>Cow Milk</v>
      </c>
      <c r="G4811" s="241">
        <v>0</v>
      </c>
      <c r="H4811" s="241">
        <f>N(Purchase_Entry!P405)</f>
        <v>1467.2602499999996</v>
      </c>
      <c r="I4811" s="241">
        <f t="shared" si="75"/>
        <v>-1467.2602499999996</v>
      </c>
      <c r="J4811" s="200"/>
      <c r="K4811" s="200" t="str" cm="1">
        <f t="array" ref="K4811">IF($C4811="","",IF(AND($C4811=Party_Statement!$C$5,$B4811&gt;=Party_Statement!$C$6,$B4811&lt;=Party_Statement!$E$6),SUMPRODUCT(($C$3:$C4811=Party_Statement!$C$5)*($B$3:$B4811&gt;=Party_Statement!$C$6)*($B$3:$B4811&lt;=Party_Statement!$E$6)),""))</f>
        <v/>
      </c>
    </row>
    <row r="4812" spans="1:11" x14ac:dyDescent="0.2">
      <c r="A4812" s="237">
        <f>Purchase_Entry!A406</f>
        <v>66972</v>
      </c>
      <c r="B4812" s="238">
        <f>Purchase_Entry!B406</f>
        <v>46261</v>
      </c>
      <c r="C4812" s="239" t="str">
        <f>Purchase_Entry!D406</f>
        <v>MODERN AGRO  -315</v>
      </c>
      <c r="D4812" s="240" t="s">
        <v>1390</v>
      </c>
      <c r="E4812" s="240" t="str">
        <f>Purchase_Entry!C406</f>
        <v>BILL-5176</v>
      </c>
      <c r="F4812" s="240" t="str">
        <f>Purchase_Entry!F406</f>
        <v>Buffalo Milk</v>
      </c>
      <c r="G4812" s="241">
        <v>0</v>
      </c>
      <c r="H4812" s="241">
        <f>N(Purchase_Entry!P406)</f>
        <v>816.2175000000002</v>
      </c>
      <c r="I4812" s="241">
        <f t="shared" si="75"/>
        <v>-816.2175000000002</v>
      </c>
      <c r="J4812" s="200"/>
      <c r="K4812" s="200" t="str" cm="1">
        <f t="array" ref="K4812">IF($C4812="","",IF(AND($C4812=Party_Statement!$C$5,$B4812&gt;=Party_Statement!$C$6,$B4812&lt;=Party_Statement!$E$6),SUMPRODUCT(($C$3:$C4812=Party_Statement!$C$5)*($B$3:$B4812&gt;=Party_Statement!$C$6)*($B$3:$B4812&lt;=Party_Statement!$E$6)),""))</f>
        <v/>
      </c>
    </row>
    <row r="4813" spans="1:11" x14ac:dyDescent="0.2">
      <c r="A4813" s="237">
        <f>Purchase_Entry!A407</f>
        <v>66973</v>
      </c>
      <c r="B4813" s="238">
        <f>Purchase_Entry!B407</f>
        <v>46262</v>
      </c>
      <c r="C4813" s="239" t="str">
        <f>Purchase_Entry!D407</f>
        <v>MODERN AGRO  -315</v>
      </c>
      <c r="D4813" s="240" t="s">
        <v>1390</v>
      </c>
      <c r="E4813" s="240" t="str">
        <f>Purchase_Entry!C407</f>
        <v>BILL-5175</v>
      </c>
      <c r="F4813" s="240" t="str">
        <f>Purchase_Entry!F407</f>
        <v>Cow Milk</v>
      </c>
      <c r="G4813" s="241">
        <v>0</v>
      </c>
      <c r="H4813" s="241">
        <f>N(Purchase_Entry!P407)</f>
        <v>2530.8637499999995</v>
      </c>
      <c r="I4813" s="241">
        <f t="shared" si="75"/>
        <v>-2530.8637499999995</v>
      </c>
      <c r="J4813" s="200"/>
      <c r="K4813" s="200" t="str" cm="1">
        <f t="array" ref="K4813">IF($C4813="","",IF(AND($C4813=Party_Statement!$C$5,$B4813&gt;=Party_Statement!$C$6,$B4813&lt;=Party_Statement!$E$6),SUMPRODUCT(($C$3:$C4813=Party_Statement!$C$5)*($B$3:$B4813&gt;=Party_Statement!$C$6)*($B$3:$B4813&lt;=Party_Statement!$E$6)),""))</f>
        <v/>
      </c>
    </row>
    <row r="4814" spans="1:11" x14ac:dyDescent="0.2">
      <c r="A4814" s="237">
        <f>Purchase_Entry!A408</f>
        <v>66973</v>
      </c>
      <c r="B4814" s="238">
        <f>Purchase_Entry!B408</f>
        <v>46262</v>
      </c>
      <c r="C4814" s="239" t="str">
        <f>Purchase_Entry!D408</f>
        <v>MODERN AGRO  -315</v>
      </c>
      <c r="D4814" s="240" t="s">
        <v>1390</v>
      </c>
      <c r="E4814" s="240" t="str">
        <f>Purchase_Entry!C408</f>
        <v>BILL-5176</v>
      </c>
      <c r="F4814" s="240" t="str">
        <f>Purchase_Entry!F408</f>
        <v>Buffalo Milk</v>
      </c>
      <c r="G4814" s="241">
        <v>0</v>
      </c>
      <c r="H4814" s="241">
        <f>N(Purchase_Entry!P408)</f>
        <v>1414.7770000000003</v>
      </c>
      <c r="I4814" s="241">
        <f t="shared" si="75"/>
        <v>-1414.7770000000003</v>
      </c>
      <c r="J4814" s="200"/>
      <c r="K4814" s="200" t="str" cm="1">
        <f t="array" ref="K4814">IF($C4814="","",IF(AND($C4814=Party_Statement!$C$5,$B4814&gt;=Party_Statement!$C$6,$B4814&lt;=Party_Statement!$E$6),SUMPRODUCT(($C$3:$C4814=Party_Statement!$C$5)*($B$3:$B4814&gt;=Party_Statement!$C$6)*($B$3:$B4814&lt;=Party_Statement!$E$6)),""))</f>
        <v/>
      </c>
    </row>
    <row r="4815" spans="1:11" x14ac:dyDescent="0.2">
      <c r="A4815" s="237">
        <f>Purchase_Entry!A409</f>
        <v>66973</v>
      </c>
      <c r="B4815" s="238">
        <f>Purchase_Entry!B409</f>
        <v>46262</v>
      </c>
      <c r="C4815" s="239" t="str">
        <f>Purchase_Entry!D409</f>
        <v>MODERN AGRO  -315</v>
      </c>
      <c r="D4815" s="240" t="s">
        <v>1390</v>
      </c>
      <c r="E4815" s="240" t="str">
        <f>Purchase_Entry!C409</f>
        <v>BILL-5175</v>
      </c>
      <c r="F4815" s="240" t="str">
        <f>Purchase_Entry!F409</f>
        <v>Cow Milk</v>
      </c>
      <c r="G4815" s="241">
        <v>0</v>
      </c>
      <c r="H4815" s="241">
        <f>N(Purchase_Entry!P409)</f>
        <v>1633.8487499999997</v>
      </c>
      <c r="I4815" s="241">
        <f t="shared" si="75"/>
        <v>-1633.8487499999997</v>
      </c>
      <c r="J4815" s="200"/>
      <c r="K4815" s="200" t="str" cm="1">
        <f t="array" ref="K4815">IF($C4815="","",IF(AND($C4815=Party_Statement!$C$5,$B4815&gt;=Party_Statement!$C$6,$B4815&lt;=Party_Statement!$E$6),SUMPRODUCT(($C$3:$C4815=Party_Statement!$C$5)*($B$3:$B4815&gt;=Party_Statement!$C$6)*($B$3:$B4815&lt;=Party_Statement!$E$6)),""))</f>
        <v/>
      </c>
    </row>
    <row r="4816" spans="1:11" x14ac:dyDescent="0.2">
      <c r="A4816" s="237">
        <f>Purchase_Entry!A410</f>
        <v>66973</v>
      </c>
      <c r="B4816" s="238">
        <f>Purchase_Entry!B410</f>
        <v>46262</v>
      </c>
      <c r="C4816" s="239" t="str">
        <f>Purchase_Entry!D410</f>
        <v>MODERN AGRO  -315</v>
      </c>
      <c r="D4816" s="240" t="s">
        <v>1390</v>
      </c>
      <c r="E4816" s="240" t="str">
        <f>Purchase_Entry!C410</f>
        <v>BILL-5176</v>
      </c>
      <c r="F4816" s="240" t="str">
        <f>Purchase_Entry!F410</f>
        <v>Buffalo Milk</v>
      </c>
      <c r="G4816" s="241">
        <v>0</v>
      </c>
      <c r="H4816" s="241">
        <f>N(Purchase_Entry!P410)</f>
        <v>1002.7815000000002</v>
      </c>
      <c r="I4816" s="241">
        <f t="shared" si="75"/>
        <v>-1002.7815000000002</v>
      </c>
      <c r="J4816" s="200"/>
      <c r="K4816" s="200" t="str" cm="1">
        <f t="array" ref="K4816">IF($C4816="","",IF(AND($C4816=Party_Statement!$C$5,$B4816&gt;=Party_Statement!$C$6,$B4816&lt;=Party_Statement!$E$6),SUMPRODUCT(($C$3:$C4816=Party_Statement!$C$5)*($B$3:$B4816&gt;=Party_Statement!$C$6)*($B$3:$B4816&lt;=Party_Statement!$E$6)),""))</f>
        <v/>
      </c>
    </row>
    <row r="4817" spans="1:11" x14ac:dyDescent="0.2">
      <c r="A4817" s="237">
        <f>Purchase_Entry!A411</f>
        <v>66974</v>
      </c>
      <c r="B4817" s="238">
        <f>Purchase_Entry!B411</f>
        <v>46263</v>
      </c>
      <c r="C4817" s="239" t="str">
        <f>Purchase_Entry!D411</f>
        <v>MODERN AGRO  -315</v>
      </c>
      <c r="D4817" s="240" t="s">
        <v>1390</v>
      </c>
      <c r="E4817" s="240" t="str">
        <f>Purchase_Entry!C411</f>
        <v>BILL-5175</v>
      </c>
      <c r="F4817" s="240" t="str">
        <f>Purchase_Entry!F411</f>
        <v>Cow Milk</v>
      </c>
      <c r="G4817" s="241">
        <v>0</v>
      </c>
      <c r="H4817" s="241">
        <f>N(Purchase_Entry!P411)</f>
        <v>2633.3797499999996</v>
      </c>
      <c r="I4817" s="241">
        <f t="shared" si="75"/>
        <v>-2633.3797499999996</v>
      </c>
      <c r="J4817" s="200"/>
      <c r="K4817" s="200" t="str" cm="1">
        <f t="array" ref="K4817">IF($C4817="","",IF(AND($C4817=Party_Statement!$C$5,$B4817&gt;=Party_Statement!$C$6,$B4817&lt;=Party_Statement!$E$6),SUMPRODUCT(($C$3:$C4817=Party_Statement!$C$5)*($B$3:$B4817&gt;=Party_Statement!$C$6)*($B$3:$B4817&lt;=Party_Statement!$E$6)),""))</f>
        <v/>
      </c>
    </row>
    <row r="4818" spans="1:11" x14ac:dyDescent="0.2">
      <c r="A4818" s="237">
        <f>Purchase_Entry!A412</f>
        <v>66974</v>
      </c>
      <c r="B4818" s="238">
        <f>Purchase_Entry!B412</f>
        <v>46263</v>
      </c>
      <c r="C4818" s="239" t="str">
        <f>Purchase_Entry!D412</f>
        <v>MODERN AGRO  -315</v>
      </c>
      <c r="D4818" s="240" t="s">
        <v>1390</v>
      </c>
      <c r="E4818" s="240" t="str">
        <f>Purchase_Entry!C412</f>
        <v>BILL-5176</v>
      </c>
      <c r="F4818" s="240" t="str">
        <f>Purchase_Entry!F412</f>
        <v>Buffalo Milk</v>
      </c>
      <c r="G4818" s="241">
        <v>0</v>
      </c>
      <c r="H4818" s="241">
        <f>N(Purchase_Entry!P412)</f>
        <v>1873.4135000000003</v>
      </c>
      <c r="I4818" s="241">
        <f t="shared" si="75"/>
        <v>-1873.4135000000003</v>
      </c>
      <c r="J4818" s="200"/>
      <c r="K4818" s="200" t="str" cm="1">
        <f t="array" ref="K4818">IF($C4818="","",IF(AND($C4818=Party_Statement!$C$5,$B4818&gt;=Party_Statement!$C$6,$B4818&lt;=Party_Statement!$E$6),SUMPRODUCT(($C$3:$C4818=Party_Statement!$C$5)*($B$3:$B4818&gt;=Party_Statement!$C$6)*($B$3:$B4818&lt;=Party_Statement!$E$6)),""))</f>
        <v/>
      </c>
    </row>
    <row r="4819" spans="1:11" x14ac:dyDescent="0.2">
      <c r="A4819" s="237">
        <f>Purchase_Entry!A413</f>
        <v>66974</v>
      </c>
      <c r="B4819" s="238">
        <f>Purchase_Entry!B413</f>
        <v>46263</v>
      </c>
      <c r="C4819" s="239" t="str">
        <f>Purchase_Entry!D413</f>
        <v>MODERN AGRO  -315</v>
      </c>
      <c r="D4819" s="240" t="s">
        <v>1390</v>
      </c>
      <c r="E4819" s="240" t="str">
        <f>Purchase_Entry!C413</f>
        <v>BILL-5175</v>
      </c>
      <c r="F4819" s="240" t="str">
        <f>Purchase_Entry!F413</f>
        <v>Cow Milk</v>
      </c>
      <c r="G4819" s="241">
        <v>0</v>
      </c>
      <c r="H4819" s="241">
        <f>N(Purchase_Entry!P413)</f>
        <v>1979.8402499999995</v>
      </c>
      <c r="I4819" s="241">
        <f t="shared" si="75"/>
        <v>-1979.8402499999995</v>
      </c>
      <c r="J4819" s="200"/>
      <c r="K4819" s="200" t="str" cm="1">
        <f t="array" ref="K4819">IF($C4819="","",IF(AND($C4819=Party_Statement!$C$5,$B4819&gt;=Party_Statement!$C$6,$B4819&lt;=Party_Statement!$E$6),SUMPRODUCT(($C$3:$C4819=Party_Statement!$C$5)*($B$3:$B4819&gt;=Party_Statement!$C$6)*($B$3:$B4819&lt;=Party_Statement!$E$6)),""))</f>
        <v/>
      </c>
    </row>
    <row r="4820" spans="1:11" x14ac:dyDescent="0.2">
      <c r="A4820" s="237">
        <f>Purchase_Entry!A414</f>
        <v>66974</v>
      </c>
      <c r="B4820" s="238">
        <f>Purchase_Entry!B414</f>
        <v>46263</v>
      </c>
      <c r="C4820" s="239" t="str">
        <f>Purchase_Entry!D414</f>
        <v>MODERN AGRO  -315</v>
      </c>
      <c r="D4820" s="240" t="s">
        <v>1390</v>
      </c>
      <c r="E4820" s="240" t="str">
        <f>Purchase_Entry!C414</f>
        <v>BILL-5176</v>
      </c>
      <c r="F4820" s="240" t="str">
        <f>Purchase_Entry!F414</f>
        <v>Buffalo Milk</v>
      </c>
      <c r="G4820" s="241">
        <v>0</v>
      </c>
      <c r="H4820" s="241">
        <f>N(Purchase_Entry!P414)</f>
        <v>987.23450000000014</v>
      </c>
      <c r="I4820" s="241">
        <f t="shared" si="75"/>
        <v>-987.23450000000014</v>
      </c>
      <c r="J4820" s="200"/>
      <c r="K4820" s="200" t="str" cm="1">
        <f t="array" ref="K4820">IF($C4820="","",IF(AND($C4820=Party_Statement!$C$5,$B4820&gt;=Party_Statement!$C$6,$B4820&lt;=Party_Statement!$E$6),SUMPRODUCT(($C$3:$C4820=Party_Statement!$C$5)*($B$3:$B4820&gt;=Party_Statement!$C$6)*($B$3:$B4820&lt;=Party_Statement!$E$6)),""))</f>
        <v/>
      </c>
    </row>
    <row r="4821" spans="1:11" x14ac:dyDescent="0.2">
      <c r="A4821" s="237">
        <f>Purchase_Entry!A415</f>
        <v>66975</v>
      </c>
      <c r="B4821" s="238">
        <f>Purchase_Entry!B415</f>
        <v>46264</v>
      </c>
      <c r="C4821" s="239" t="str">
        <f>Purchase_Entry!D415</f>
        <v>MODERN AGRO  -315</v>
      </c>
      <c r="D4821" s="240" t="s">
        <v>1390</v>
      </c>
      <c r="E4821" s="240" t="str">
        <f>Purchase_Entry!C415</f>
        <v>BILL-5175</v>
      </c>
      <c r="F4821" s="240" t="str">
        <f>Purchase_Entry!F415</f>
        <v>Cow Milk</v>
      </c>
      <c r="G4821" s="241">
        <v>0</v>
      </c>
      <c r="H4821" s="241">
        <f>N(Purchase_Entry!P415)</f>
        <v>2569.3072499999998</v>
      </c>
      <c r="I4821" s="241">
        <f t="shared" si="75"/>
        <v>-2569.3072499999998</v>
      </c>
      <c r="J4821" s="200"/>
      <c r="K4821" s="200" t="str" cm="1">
        <f t="array" ref="K4821">IF($C4821="","",IF(AND($C4821=Party_Statement!$C$5,$B4821&gt;=Party_Statement!$C$6,$B4821&lt;=Party_Statement!$E$6),SUMPRODUCT(($C$3:$C4821=Party_Statement!$C$5)*($B$3:$B4821&gt;=Party_Statement!$C$6)*($B$3:$B4821&lt;=Party_Statement!$E$6)),""))</f>
        <v/>
      </c>
    </row>
    <row r="4822" spans="1:11" x14ac:dyDescent="0.2">
      <c r="A4822" s="237">
        <f>Purchase_Entry!A416</f>
        <v>66975</v>
      </c>
      <c r="B4822" s="238">
        <f>Purchase_Entry!B416</f>
        <v>46264</v>
      </c>
      <c r="C4822" s="239" t="str">
        <f>Purchase_Entry!D416</f>
        <v>MODERN AGRO  -315</v>
      </c>
      <c r="D4822" s="240" t="s">
        <v>1390</v>
      </c>
      <c r="E4822" s="240" t="str">
        <f>Purchase_Entry!C416</f>
        <v>BILL-5176</v>
      </c>
      <c r="F4822" s="240" t="str">
        <f>Purchase_Entry!F416</f>
        <v>Buffalo Milk</v>
      </c>
      <c r="G4822" s="241">
        <v>0</v>
      </c>
      <c r="H4822" s="241">
        <f>N(Purchase_Entry!P416)</f>
        <v>1717.9435000000003</v>
      </c>
      <c r="I4822" s="241">
        <f t="shared" si="75"/>
        <v>-1717.9435000000003</v>
      </c>
      <c r="J4822" s="200"/>
      <c r="K4822" s="200" t="str" cm="1">
        <f t="array" ref="K4822">IF($C4822="","",IF(AND($C4822=Party_Statement!$C$5,$B4822&gt;=Party_Statement!$C$6,$B4822&lt;=Party_Statement!$E$6),SUMPRODUCT(($C$3:$C4822=Party_Statement!$C$5)*($B$3:$B4822&gt;=Party_Statement!$C$6)*($B$3:$B4822&lt;=Party_Statement!$E$6)),""))</f>
        <v/>
      </c>
    </row>
    <row r="4823" spans="1:11" x14ac:dyDescent="0.2">
      <c r="A4823" s="237">
        <f>Purchase_Entry!A417</f>
        <v>66975</v>
      </c>
      <c r="B4823" s="238">
        <f>Purchase_Entry!B417</f>
        <v>46264</v>
      </c>
      <c r="C4823" s="239" t="str">
        <f>Purchase_Entry!D417</f>
        <v>MODERN AGRO  -315</v>
      </c>
      <c r="D4823" s="240" t="s">
        <v>1390</v>
      </c>
      <c r="E4823" s="240" t="str">
        <f>Purchase_Entry!C417</f>
        <v>BILL-5175</v>
      </c>
      <c r="F4823" s="240" t="str">
        <f>Purchase_Entry!F417</f>
        <v>Cow Milk</v>
      </c>
      <c r="G4823" s="241">
        <v>0</v>
      </c>
      <c r="H4823" s="241">
        <f>N(Purchase_Entry!P417)</f>
        <v>1749.1792499999999</v>
      </c>
      <c r="I4823" s="241">
        <f t="shared" si="75"/>
        <v>-1749.1792499999999</v>
      </c>
      <c r="J4823" s="200"/>
      <c r="K4823" s="200" t="str" cm="1">
        <f t="array" ref="K4823">IF($C4823="","",IF(AND($C4823=Party_Statement!$C$5,$B4823&gt;=Party_Statement!$C$6,$B4823&lt;=Party_Statement!$E$6),SUMPRODUCT(($C$3:$C4823=Party_Statement!$C$5)*($B$3:$B4823&gt;=Party_Statement!$C$6)*($B$3:$B4823&lt;=Party_Statement!$E$6)),""))</f>
        <v/>
      </c>
    </row>
    <row r="4824" spans="1:11" x14ac:dyDescent="0.2">
      <c r="A4824" s="237">
        <f>Purchase_Entry!A418</f>
        <v>66975</v>
      </c>
      <c r="B4824" s="238">
        <f>Purchase_Entry!B418</f>
        <v>46264</v>
      </c>
      <c r="C4824" s="239" t="str">
        <f>Purchase_Entry!D418</f>
        <v>MODERN AGRO  -315</v>
      </c>
      <c r="D4824" s="240" t="s">
        <v>1390</v>
      </c>
      <c r="E4824" s="240" t="str">
        <f>Purchase_Entry!C418</f>
        <v>BILL-5176</v>
      </c>
      <c r="F4824" s="240" t="str">
        <f>Purchase_Entry!F418</f>
        <v>Buffalo Milk</v>
      </c>
      <c r="G4824" s="241">
        <v>0</v>
      </c>
      <c r="H4824" s="241">
        <f>N(Purchase_Entry!P418)</f>
        <v>1321.4950000000003</v>
      </c>
      <c r="I4824" s="241">
        <f t="shared" si="75"/>
        <v>-1321.4950000000003</v>
      </c>
      <c r="J4824" s="200"/>
      <c r="K4824" s="200" t="str" cm="1">
        <f t="array" ref="K4824">IF($C4824="","",IF(AND($C4824=Party_Statement!$C$5,$B4824&gt;=Party_Statement!$C$6,$B4824&lt;=Party_Statement!$E$6),SUMPRODUCT(($C$3:$C4824=Party_Statement!$C$5)*($B$3:$B4824&gt;=Party_Statement!$C$6)*($B$3:$B4824&lt;=Party_Statement!$E$6)),""))</f>
        <v/>
      </c>
    </row>
    <row r="4825" spans="1:11" x14ac:dyDescent="0.2">
      <c r="A4825" s="237">
        <f>Purchase_Entry!A419</f>
        <v>66976</v>
      </c>
      <c r="B4825" s="238">
        <f>Purchase_Entry!B419</f>
        <v>46265</v>
      </c>
      <c r="C4825" s="239" t="str">
        <f>Purchase_Entry!D419</f>
        <v>MODERN AGRO  -315</v>
      </c>
      <c r="D4825" s="240" t="s">
        <v>1390</v>
      </c>
      <c r="E4825" s="240" t="str">
        <f>Purchase_Entry!C419</f>
        <v>BILL-5175</v>
      </c>
      <c r="F4825" s="240" t="str">
        <f>Purchase_Entry!F419</f>
        <v>Cow Milk</v>
      </c>
      <c r="G4825" s="241">
        <v>0</v>
      </c>
      <c r="H4825" s="241">
        <f>N(Purchase_Entry!P419)</f>
        <v>2447.5695000000001</v>
      </c>
      <c r="I4825" s="241">
        <f t="shared" si="75"/>
        <v>-2447.5695000000001</v>
      </c>
      <c r="J4825" s="200"/>
      <c r="K4825" s="200" t="str" cm="1">
        <f t="array" ref="K4825">IF($C4825="","",IF(AND($C4825=Party_Statement!$C$5,$B4825&gt;=Party_Statement!$C$6,$B4825&lt;=Party_Statement!$E$6),SUMPRODUCT(($C$3:$C4825=Party_Statement!$C$5)*($B$3:$B4825&gt;=Party_Statement!$C$6)*($B$3:$B4825&lt;=Party_Statement!$E$6)),""))</f>
        <v/>
      </c>
    </row>
    <row r="4826" spans="1:11" x14ac:dyDescent="0.2">
      <c r="A4826" s="237">
        <f>Purchase_Entry!A420</f>
        <v>66976</v>
      </c>
      <c r="B4826" s="238">
        <f>Purchase_Entry!B420</f>
        <v>46265</v>
      </c>
      <c r="C4826" s="239" t="str">
        <f>Purchase_Entry!D420</f>
        <v>MODERN AGRO  -315</v>
      </c>
      <c r="D4826" s="240" t="s">
        <v>1390</v>
      </c>
      <c r="E4826" s="240" t="str">
        <f>Purchase_Entry!C420</f>
        <v>BILL-5176</v>
      </c>
      <c r="F4826" s="240" t="str">
        <f>Purchase_Entry!F420</f>
        <v>Buffalo Milk</v>
      </c>
      <c r="G4826" s="241">
        <v>0</v>
      </c>
      <c r="H4826" s="241">
        <f>N(Purchase_Entry!P420)</f>
        <v>1772.3580000000004</v>
      </c>
      <c r="I4826" s="241">
        <f t="shared" si="75"/>
        <v>-1772.3580000000004</v>
      </c>
      <c r="J4826" s="200"/>
      <c r="K4826" s="200" t="str" cm="1">
        <f t="array" ref="K4826">IF($C4826="","",IF(AND($C4826=Party_Statement!$C$5,$B4826&gt;=Party_Statement!$C$6,$B4826&lt;=Party_Statement!$E$6),SUMPRODUCT(($C$3:$C4826=Party_Statement!$C$5)*($B$3:$B4826&gt;=Party_Statement!$C$6)*($B$3:$B4826&lt;=Party_Statement!$E$6)),""))</f>
        <v/>
      </c>
    </row>
    <row r="4827" spans="1:11" x14ac:dyDescent="0.2">
      <c r="A4827" s="237">
        <f>Purchase_Entry!A421</f>
        <v>66976</v>
      </c>
      <c r="B4827" s="238">
        <f>Purchase_Entry!B421</f>
        <v>46265</v>
      </c>
      <c r="C4827" s="239" t="str">
        <f>Purchase_Entry!D421</f>
        <v>MODERN AGRO  -315</v>
      </c>
      <c r="D4827" s="240" t="s">
        <v>1390</v>
      </c>
      <c r="E4827" s="240" t="str">
        <f>Purchase_Entry!C421</f>
        <v>BILL-5175</v>
      </c>
      <c r="F4827" s="240" t="str">
        <f>Purchase_Entry!F421</f>
        <v>Cow Milk</v>
      </c>
      <c r="G4827" s="241">
        <v>0</v>
      </c>
      <c r="H4827" s="241">
        <f>N(Purchase_Entry!P421)</f>
        <v>1858.1024999999997</v>
      </c>
      <c r="I4827" s="241">
        <f t="shared" si="75"/>
        <v>-1858.1024999999997</v>
      </c>
      <c r="J4827" s="200"/>
      <c r="K4827" s="200" t="str" cm="1">
        <f t="array" ref="K4827">IF($C4827="","",IF(AND($C4827=Party_Statement!$C$5,$B4827&gt;=Party_Statement!$C$6,$B4827&lt;=Party_Statement!$E$6),SUMPRODUCT(($C$3:$C4827=Party_Statement!$C$5)*($B$3:$B4827&gt;=Party_Statement!$C$6)*($B$3:$B4827&lt;=Party_Statement!$E$6)),""))</f>
        <v/>
      </c>
    </row>
    <row r="4828" spans="1:11" x14ac:dyDescent="0.2">
      <c r="A4828" s="237">
        <f>Purchase_Entry!A422</f>
        <v>66976</v>
      </c>
      <c r="B4828" s="238">
        <f>Purchase_Entry!B422</f>
        <v>46265</v>
      </c>
      <c r="C4828" s="239" t="str">
        <f>Purchase_Entry!D422</f>
        <v>MODERN AGRO  -315</v>
      </c>
      <c r="D4828" s="240" t="s">
        <v>1390</v>
      </c>
      <c r="E4828" s="240" t="str">
        <f>Purchase_Entry!C422</f>
        <v>BILL-5176</v>
      </c>
      <c r="F4828" s="240" t="str">
        <f>Purchase_Entry!F422</f>
        <v>Buffalo Milk</v>
      </c>
      <c r="G4828" s="241">
        <v>0</v>
      </c>
      <c r="H4828" s="241">
        <f>N(Purchase_Entry!P422)</f>
        <v>1212.6660000000002</v>
      </c>
      <c r="I4828" s="241">
        <f t="shared" si="75"/>
        <v>-1212.6660000000002</v>
      </c>
      <c r="J4828" s="200"/>
      <c r="K4828" s="200" t="str" cm="1">
        <f t="array" ref="K4828">IF($C4828="","",IF(AND($C4828=Party_Statement!$C$5,$B4828&gt;=Party_Statement!$C$6,$B4828&lt;=Party_Statement!$E$6),SUMPRODUCT(($C$3:$C4828=Party_Statement!$C$5)*($B$3:$B4828&gt;=Party_Statement!$C$6)*($B$3:$B4828&lt;=Party_Statement!$E$6)),""))</f>
        <v/>
      </c>
    </row>
    <row r="4829" spans="1:11" x14ac:dyDescent="0.2">
      <c r="A4829" s="237">
        <f>Purchase_Entry!A423</f>
        <v>66977</v>
      </c>
      <c r="B4829" s="238">
        <f>Purchase_Entry!B423</f>
        <v>46266</v>
      </c>
      <c r="C4829" s="239" t="str">
        <f>Purchase_Entry!D423</f>
        <v>MODERN AGRO  -315</v>
      </c>
      <c r="D4829" s="240" t="s">
        <v>1390</v>
      </c>
      <c r="E4829" s="240" t="str">
        <f>Purchase_Entry!C423</f>
        <v>BILL-5175</v>
      </c>
      <c r="F4829" s="240" t="str">
        <f>Purchase_Entry!F423</f>
        <v>Cow Milk</v>
      </c>
      <c r="G4829" s="241">
        <v>0</v>
      </c>
      <c r="H4829" s="241">
        <f>N(Purchase_Entry!P423)</f>
        <v>2524.4564999999993</v>
      </c>
      <c r="I4829" s="241">
        <f t="shared" si="75"/>
        <v>-2524.4564999999993</v>
      </c>
      <c r="J4829" s="200"/>
      <c r="K4829" s="200" t="str" cm="1">
        <f t="array" ref="K4829">IF($C4829="","",IF(AND($C4829=Party_Statement!$C$5,$B4829&gt;=Party_Statement!$C$6,$B4829&lt;=Party_Statement!$E$6),SUMPRODUCT(($C$3:$C4829=Party_Statement!$C$5)*($B$3:$B4829&gt;=Party_Statement!$C$6)*($B$3:$B4829&lt;=Party_Statement!$E$6)),""))</f>
        <v/>
      </c>
    </row>
    <row r="4830" spans="1:11" x14ac:dyDescent="0.2">
      <c r="A4830" s="237">
        <f>Purchase_Entry!A424</f>
        <v>66977</v>
      </c>
      <c r="B4830" s="238">
        <f>Purchase_Entry!B424</f>
        <v>46266</v>
      </c>
      <c r="C4830" s="239" t="str">
        <f>Purchase_Entry!D424</f>
        <v>MODERN AGRO  -315</v>
      </c>
      <c r="D4830" s="240" t="s">
        <v>1390</v>
      </c>
      <c r="E4830" s="240" t="str">
        <f>Purchase_Entry!C424</f>
        <v>BILL-5176</v>
      </c>
      <c r="F4830" s="240" t="str">
        <f>Purchase_Entry!F424</f>
        <v>Buffalo Milk</v>
      </c>
      <c r="G4830" s="241">
        <v>0</v>
      </c>
      <c r="H4830" s="241">
        <f>N(Purchase_Entry!P424)</f>
        <v>1671.3025000000002</v>
      </c>
      <c r="I4830" s="241">
        <f t="shared" si="75"/>
        <v>-1671.3025000000002</v>
      </c>
      <c r="J4830" s="200"/>
      <c r="K4830" s="200" t="str" cm="1">
        <f t="array" ref="K4830">IF($C4830="","",IF(AND($C4830=Party_Statement!$C$5,$B4830&gt;=Party_Statement!$C$6,$B4830&lt;=Party_Statement!$E$6),SUMPRODUCT(($C$3:$C4830=Party_Statement!$C$5)*($B$3:$B4830&gt;=Party_Statement!$C$6)*($B$3:$B4830&lt;=Party_Statement!$E$6)),""))</f>
        <v/>
      </c>
    </row>
    <row r="4831" spans="1:11" x14ac:dyDescent="0.2">
      <c r="A4831" s="237">
        <f>Purchase_Entry!A425</f>
        <v>66977</v>
      </c>
      <c r="B4831" s="238">
        <f>Purchase_Entry!B425</f>
        <v>46266</v>
      </c>
      <c r="C4831" s="239" t="str">
        <f>Purchase_Entry!D425</f>
        <v>MODERN AGRO  -315</v>
      </c>
      <c r="D4831" s="240" t="s">
        <v>1390</v>
      </c>
      <c r="E4831" s="240" t="str">
        <f>Purchase_Entry!C425</f>
        <v>BILL-5175</v>
      </c>
      <c r="F4831" s="240" t="str">
        <f>Purchase_Entry!F425</f>
        <v>Cow Milk</v>
      </c>
      <c r="G4831" s="241">
        <v>0</v>
      </c>
      <c r="H4831" s="241">
        <f>N(Purchase_Entry!P425)</f>
        <v>1646.6632499999996</v>
      </c>
      <c r="I4831" s="241">
        <f t="shared" si="75"/>
        <v>-1646.6632499999996</v>
      </c>
      <c r="J4831" s="200"/>
      <c r="K4831" s="200" t="str" cm="1">
        <f t="array" ref="K4831">IF($C4831="","",IF(AND($C4831=Party_Statement!$C$5,$B4831&gt;=Party_Statement!$C$6,$B4831&lt;=Party_Statement!$E$6),SUMPRODUCT(($C$3:$C4831=Party_Statement!$C$5)*($B$3:$B4831&gt;=Party_Statement!$C$6)*($B$3:$B4831&lt;=Party_Statement!$E$6)),""))</f>
        <v/>
      </c>
    </row>
    <row r="4832" spans="1:11" x14ac:dyDescent="0.2">
      <c r="A4832" s="237">
        <f>Purchase_Entry!A426</f>
        <v>66977</v>
      </c>
      <c r="B4832" s="238">
        <f>Purchase_Entry!B426</f>
        <v>46266</v>
      </c>
      <c r="C4832" s="239" t="str">
        <f>Purchase_Entry!D426</f>
        <v>MODERN AGRO  -315</v>
      </c>
      <c r="D4832" s="240" t="s">
        <v>1390</v>
      </c>
      <c r="E4832" s="240" t="str">
        <f>Purchase_Entry!C426</f>
        <v>BILL-5176</v>
      </c>
      <c r="F4832" s="240" t="str">
        <f>Purchase_Entry!F426</f>
        <v>Buffalo Milk</v>
      </c>
      <c r="G4832" s="241">
        <v>0</v>
      </c>
      <c r="H4832" s="241">
        <f>N(Purchase_Entry!P426)</f>
        <v>1484.7385000000004</v>
      </c>
      <c r="I4832" s="241">
        <f t="shared" si="75"/>
        <v>-1484.7385000000004</v>
      </c>
      <c r="J4832" s="200"/>
      <c r="K4832" s="200" t="str" cm="1">
        <f t="array" ref="K4832">IF($C4832="","",IF(AND($C4832=Party_Statement!$C$5,$B4832&gt;=Party_Statement!$C$6,$B4832&lt;=Party_Statement!$E$6),SUMPRODUCT(($C$3:$C4832=Party_Statement!$C$5)*($B$3:$B4832&gt;=Party_Statement!$C$6)*($B$3:$B4832&lt;=Party_Statement!$E$6)),""))</f>
        <v/>
      </c>
    </row>
    <row r="4833" spans="1:11" x14ac:dyDescent="0.2">
      <c r="A4833" s="237">
        <f>Purchase_Entry!A427</f>
        <v>66978</v>
      </c>
      <c r="B4833" s="238">
        <f>Purchase_Entry!B427</f>
        <v>46267</v>
      </c>
      <c r="C4833" s="239" t="str">
        <f>Purchase_Entry!D427</f>
        <v>MODERN AGRO  -315</v>
      </c>
      <c r="D4833" s="240" t="s">
        <v>1390</v>
      </c>
      <c r="E4833" s="240" t="str">
        <f>Purchase_Entry!C427</f>
        <v>BILL-5175</v>
      </c>
      <c r="F4833" s="240" t="str">
        <f>Purchase_Entry!F427</f>
        <v>Cow Milk</v>
      </c>
      <c r="G4833" s="241">
        <v>0</v>
      </c>
      <c r="H4833" s="241">
        <f>N(Purchase_Entry!P427)</f>
        <v>2505.2347499999996</v>
      </c>
      <c r="I4833" s="241">
        <f t="shared" si="75"/>
        <v>-2505.2347499999996</v>
      </c>
      <c r="J4833" s="200"/>
      <c r="K4833" s="200" t="str" cm="1">
        <f t="array" ref="K4833">IF($C4833="","",IF(AND($C4833=Party_Statement!$C$5,$B4833&gt;=Party_Statement!$C$6,$B4833&lt;=Party_Statement!$E$6),SUMPRODUCT(($C$3:$C4833=Party_Statement!$C$5)*($B$3:$B4833&gt;=Party_Statement!$C$6)*($B$3:$B4833&lt;=Party_Statement!$E$6)),""))</f>
        <v/>
      </c>
    </row>
    <row r="4834" spans="1:11" x14ac:dyDescent="0.2">
      <c r="A4834" s="237">
        <f>Purchase_Entry!A428</f>
        <v>66978</v>
      </c>
      <c r="B4834" s="238">
        <f>Purchase_Entry!B428</f>
        <v>46267</v>
      </c>
      <c r="C4834" s="239" t="str">
        <f>Purchase_Entry!D428</f>
        <v>MODERN AGRO  -315</v>
      </c>
      <c r="D4834" s="240" t="s">
        <v>1390</v>
      </c>
      <c r="E4834" s="240" t="str">
        <f>Purchase_Entry!C428</f>
        <v>BILL-5176</v>
      </c>
      <c r="F4834" s="240" t="str">
        <f>Purchase_Entry!F428</f>
        <v>Buffalo Milk</v>
      </c>
      <c r="G4834" s="241">
        <v>0</v>
      </c>
      <c r="H4834" s="241">
        <f>N(Purchase_Entry!P428)</f>
        <v>1787.9050000000002</v>
      </c>
      <c r="I4834" s="241">
        <f t="shared" si="75"/>
        <v>-1787.9050000000002</v>
      </c>
      <c r="J4834" s="200"/>
      <c r="K4834" s="200" t="str" cm="1">
        <f t="array" ref="K4834">IF($C4834="","",IF(AND($C4834=Party_Statement!$C$5,$B4834&gt;=Party_Statement!$C$6,$B4834&lt;=Party_Statement!$E$6),SUMPRODUCT(($C$3:$C4834=Party_Statement!$C$5)*($B$3:$B4834&gt;=Party_Statement!$C$6)*($B$3:$B4834&lt;=Party_Statement!$E$6)),""))</f>
        <v/>
      </c>
    </row>
    <row r="4835" spans="1:11" x14ac:dyDescent="0.2">
      <c r="A4835" s="237">
        <f>Purchase_Entry!A429</f>
        <v>66978</v>
      </c>
      <c r="B4835" s="238">
        <f>Purchase_Entry!B429</f>
        <v>46267</v>
      </c>
      <c r="C4835" s="239" t="str">
        <f>Purchase_Entry!D429</f>
        <v>MODERN AGRO  -315</v>
      </c>
      <c r="D4835" s="240" t="s">
        <v>1390</v>
      </c>
      <c r="E4835" s="240" t="str">
        <f>Purchase_Entry!C429</f>
        <v>BILL-5175</v>
      </c>
      <c r="F4835" s="240" t="str">
        <f>Purchase_Entry!F429</f>
        <v>Cow Milk</v>
      </c>
      <c r="G4835" s="241">
        <v>0</v>
      </c>
      <c r="H4835" s="241">
        <f>N(Purchase_Entry!P429)</f>
        <v>1864.5097499999999</v>
      </c>
      <c r="I4835" s="241">
        <f t="shared" si="75"/>
        <v>-1864.5097499999999</v>
      </c>
      <c r="J4835" s="200"/>
      <c r="K4835" s="200" t="str" cm="1">
        <f t="array" ref="K4835">IF($C4835="","",IF(AND($C4835=Party_Statement!$C$5,$B4835&gt;=Party_Statement!$C$6,$B4835&lt;=Party_Statement!$E$6),SUMPRODUCT(($C$3:$C4835=Party_Statement!$C$5)*($B$3:$B4835&gt;=Party_Statement!$C$6)*($B$3:$B4835&lt;=Party_Statement!$E$6)),""))</f>
        <v/>
      </c>
    </row>
    <row r="4836" spans="1:11" x14ac:dyDescent="0.2">
      <c r="A4836" s="237">
        <f>Purchase_Entry!A430</f>
        <v>66978</v>
      </c>
      <c r="B4836" s="238">
        <f>Purchase_Entry!B430</f>
        <v>46267</v>
      </c>
      <c r="C4836" s="239" t="str">
        <f>Purchase_Entry!D430</f>
        <v>MODERN AGRO  -315</v>
      </c>
      <c r="D4836" s="240" t="s">
        <v>1390</v>
      </c>
      <c r="E4836" s="240" t="str">
        <f>Purchase_Entry!C430</f>
        <v>BILL-5176</v>
      </c>
      <c r="F4836" s="240" t="str">
        <f>Purchase_Entry!F430</f>
        <v>Buffalo Milk</v>
      </c>
      <c r="G4836" s="241">
        <v>0</v>
      </c>
      <c r="H4836" s="241">
        <f>N(Purchase_Entry!P430)</f>
        <v>1127.1575000000003</v>
      </c>
      <c r="I4836" s="241">
        <f t="shared" si="75"/>
        <v>-1127.1575000000003</v>
      </c>
      <c r="J4836" s="200"/>
      <c r="K4836" s="200" t="str" cm="1">
        <f t="array" ref="K4836">IF($C4836="","",IF(AND($C4836=Party_Statement!$C$5,$B4836&gt;=Party_Statement!$C$6,$B4836&lt;=Party_Statement!$E$6),SUMPRODUCT(($C$3:$C4836=Party_Statement!$C$5)*($B$3:$B4836&gt;=Party_Statement!$C$6)*($B$3:$B4836&lt;=Party_Statement!$E$6)),""))</f>
        <v/>
      </c>
    </row>
    <row r="4837" spans="1:11" x14ac:dyDescent="0.2">
      <c r="A4837" s="237">
        <f>Purchase_Entry!A431</f>
        <v>66979</v>
      </c>
      <c r="B4837" s="238">
        <f>Purchase_Entry!B431</f>
        <v>46268</v>
      </c>
      <c r="C4837" s="239" t="str">
        <f>Purchase_Entry!D431</f>
        <v>MODERN AGRO  -315</v>
      </c>
      <c r="D4837" s="240" t="s">
        <v>1390</v>
      </c>
      <c r="E4837" s="240" t="str">
        <f>Purchase_Entry!C431</f>
        <v>BILL-5175</v>
      </c>
      <c r="F4837" s="240" t="str">
        <f>Purchase_Entry!F431</f>
        <v>Cow Milk</v>
      </c>
      <c r="G4837" s="241">
        <v>0</v>
      </c>
      <c r="H4837" s="241">
        <f>N(Purchase_Entry!P431)</f>
        <v>2511.6419999999998</v>
      </c>
      <c r="I4837" s="241">
        <f t="shared" si="75"/>
        <v>-2511.6419999999998</v>
      </c>
      <c r="J4837" s="200"/>
      <c r="K4837" s="200" t="str" cm="1">
        <f t="array" ref="K4837">IF($C4837="","",IF(AND($C4837=Party_Statement!$C$5,$B4837&gt;=Party_Statement!$C$6,$B4837&lt;=Party_Statement!$E$6),SUMPRODUCT(($C$3:$C4837=Party_Statement!$C$5)*($B$3:$B4837&gt;=Party_Statement!$C$6)*($B$3:$B4837&lt;=Party_Statement!$E$6)),""))</f>
        <v/>
      </c>
    </row>
    <row r="4838" spans="1:11" x14ac:dyDescent="0.2">
      <c r="A4838" s="237">
        <f>Purchase_Entry!A432</f>
        <v>66979</v>
      </c>
      <c r="B4838" s="238">
        <f>Purchase_Entry!B432</f>
        <v>46268</v>
      </c>
      <c r="C4838" s="239" t="str">
        <f>Purchase_Entry!D432</f>
        <v>MODERN AGRO  -315</v>
      </c>
      <c r="D4838" s="240" t="s">
        <v>1390</v>
      </c>
      <c r="E4838" s="240" t="str">
        <f>Purchase_Entry!C432</f>
        <v>BILL-5176</v>
      </c>
      <c r="F4838" s="240" t="str">
        <f>Purchase_Entry!F432</f>
        <v>Buffalo Milk</v>
      </c>
      <c r="G4838" s="241">
        <v>0</v>
      </c>
      <c r="H4838" s="241">
        <f>N(Purchase_Entry!P432)</f>
        <v>1873.4135000000003</v>
      </c>
      <c r="I4838" s="241">
        <f t="shared" si="75"/>
        <v>-1873.4135000000003</v>
      </c>
      <c r="J4838" s="200"/>
      <c r="K4838" s="200" t="str" cm="1">
        <f t="array" ref="K4838">IF($C4838="","",IF(AND($C4838=Party_Statement!$C$5,$B4838&gt;=Party_Statement!$C$6,$B4838&lt;=Party_Statement!$E$6),SUMPRODUCT(($C$3:$C4838=Party_Statement!$C$5)*($B$3:$B4838&gt;=Party_Statement!$C$6)*($B$3:$B4838&lt;=Party_Statement!$E$6)),""))</f>
        <v/>
      </c>
    </row>
    <row r="4839" spans="1:11" x14ac:dyDescent="0.2">
      <c r="A4839" s="237">
        <f>Purchase_Entry!A433</f>
        <v>66979</v>
      </c>
      <c r="B4839" s="238">
        <f>Purchase_Entry!B433</f>
        <v>46268</v>
      </c>
      <c r="C4839" s="239" t="str">
        <f>Purchase_Entry!D433</f>
        <v>MODERN AGRO  -315</v>
      </c>
      <c r="D4839" s="240" t="s">
        <v>1390</v>
      </c>
      <c r="E4839" s="240" t="str">
        <f>Purchase_Entry!C433</f>
        <v>BILL-5175</v>
      </c>
      <c r="F4839" s="240" t="str">
        <f>Purchase_Entry!F433</f>
        <v>Cow Milk</v>
      </c>
      <c r="G4839" s="241">
        <v>0</v>
      </c>
      <c r="H4839" s="241">
        <f>N(Purchase_Entry!P433)</f>
        <v>1761.9937499999996</v>
      </c>
      <c r="I4839" s="241">
        <f t="shared" si="75"/>
        <v>-1761.9937499999996</v>
      </c>
      <c r="J4839" s="200"/>
      <c r="K4839" s="200" t="str" cm="1">
        <f t="array" ref="K4839">IF($C4839="","",IF(AND($C4839=Party_Statement!$C$5,$B4839&gt;=Party_Statement!$C$6,$B4839&lt;=Party_Statement!$E$6),SUMPRODUCT(($C$3:$C4839=Party_Statement!$C$5)*($B$3:$B4839&gt;=Party_Statement!$C$6)*($B$3:$B4839&lt;=Party_Statement!$E$6)),""))</f>
        <v/>
      </c>
    </row>
    <row r="4840" spans="1:11" x14ac:dyDescent="0.2">
      <c r="A4840" s="237">
        <f>Purchase_Entry!A434</f>
        <v>66979</v>
      </c>
      <c r="B4840" s="238">
        <f>Purchase_Entry!B434</f>
        <v>46268</v>
      </c>
      <c r="C4840" s="239" t="str">
        <f>Purchase_Entry!D434</f>
        <v>MODERN AGRO  -315</v>
      </c>
      <c r="D4840" s="240" t="s">
        <v>1390</v>
      </c>
      <c r="E4840" s="240" t="str">
        <f>Purchase_Entry!C434</f>
        <v>BILL-5176</v>
      </c>
      <c r="F4840" s="240" t="str">
        <f>Purchase_Entry!F434</f>
        <v>Buffalo Milk</v>
      </c>
      <c r="G4840" s="241">
        <v>0</v>
      </c>
      <c r="H4840" s="241">
        <f>N(Purchase_Entry!P434)</f>
        <v>1228.2130000000002</v>
      </c>
      <c r="I4840" s="241">
        <f t="shared" si="75"/>
        <v>-1228.2130000000002</v>
      </c>
      <c r="J4840" s="200"/>
      <c r="K4840" s="200" t="str" cm="1">
        <f t="array" ref="K4840">IF($C4840="","",IF(AND($C4840=Party_Statement!$C$5,$B4840&gt;=Party_Statement!$C$6,$B4840&lt;=Party_Statement!$E$6),SUMPRODUCT(($C$3:$C4840=Party_Statement!$C$5)*($B$3:$B4840&gt;=Party_Statement!$C$6)*($B$3:$B4840&lt;=Party_Statement!$E$6)),""))</f>
        <v/>
      </c>
    </row>
    <row r="4841" spans="1:11" x14ac:dyDescent="0.2">
      <c r="A4841" s="237">
        <f>Purchase_Entry!A435</f>
        <v>66980</v>
      </c>
      <c r="B4841" s="238">
        <f>Purchase_Entry!B435</f>
        <v>46269</v>
      </c>
      <c r="C4841" s="239" t="str">
        <f>Purchase_Entry!D435</f>
        <v>MODERN AGRO  -315</v>
      </c>
      <c r="D4841" s="240" t="s">
        <v>1390</v>
      </c>
      <c r="E4841" s="240" t="str">
        <f>Purchase_Entry!C435</f>
        <v>BILL-5175</v>
      </c>
      <c r="F4841" s="240" t="str">
        <f>Purchase_Entry!F435</f>
        <v>Cow Milk</v>
      </c>
      <c r="G4841" s="241">
        <v>0</v>
      </c>
      <c r="H4841" s="241">
        <f>N(Purchase_Entry!P435)</f>
        <v>2530.8637499999995</v>
      </c>
      <c r="I4841" s="241">
        <f t="shared" si="75"/>
        <v>-2530.8637499999995</v>
      </c>
      <c r="J4841" s="200"/>
      <c r="K4841" s="200" t="str" cm="1">
        <f t="array" ref="K4841">IF($C4841="","",IF(AND($C4841=Party_Statement!$C$5,$B4841&gt;=Party_Statement!$C$6,$B4841&lt;=Party_Statement!$E$6),SUMPRODUCT(($C$3:$C4841=Party_Statement!$C$5)*($B$3:$B4841&gt;=Party_Statement!$C$6)*($B$3:$B4841&lt;=Party_Statement!$E$6)),""))</f>
        <v/>
      </c>
    </row>
    <row r="4842" spans="1:11" x14ac:dyDescent="0.2">
      <c r="A4842" s="237">
        <f>Purchase_Entry!A436</f>
        <v>66980</v>
      </c>
      <c r="B4842" s="238">
        <f>Purchase_Entry!B436</f>
        <v>46269</v>
      </c>
      <c r="C4842" s="239" t="str">
        <f>Purchase_Entry!D436</f>
        <v>MODERN AGRO  -315</v>
      </c>
      <c r="D4842" s="240" t="s">
        <v>1390</v>
      </c>
      <c r="E4842" s="240" t="str">
        <f>Purchase_Entry!C436</f>
        <v>BILL-5176</v>
      </c>
      <c r="F4842" s="240" t="str">
        <f>Purchase_Entry!F436</f>
        <v>Buffalo Milk</v>
      </c>
      <c r="G4842" s="241">
        <v>0</v>
      </c>
      <c r="H4842" s="241">
        <f>N(Purchase_Entry!P436)</f>
        <v>1850.0930000000003</v>
      </c>
      <c r="I4842" s="241">
        <f t="shared" si="75"/>
        <v>-1850.0930000000003</v>
      </c>
      <c r="J4842" s="200"/>
      <c r="K4842" s="200" t="str" cm="1">
        <f t="array" ref="K4842">IF($C4842="","",IF(AND($C4842=Party_Statement!$C$5,$B4842&gt;=Party_Statement!$C$6,$B4842&lt;=Party_Statement!$E$6),SUMPRODUCT(($C$3:$C4842=Party_Statement!$C$5)*($B$3:$B4842&gt;=Party_Statement!$C$6)*($B$3:$B4842&lt;=Party_Statement!$E$6)),""))</f>
        <v/>
      </c>
    </row>
    <row r="4843" spans="1:11" x14ac:dyDescent="0.2">
      <c r="A4843" s="237">
        <f>Purchase_Entry!A437</f>
        <v>66980</v>
      </c>
      <c r="B4843" s="238">
        <f>Purchase_Entry!B437</f>
        <v>46269</v>
      </c>
      <c r="C4843" s="239" t="str">
        <f>Purchase_Entry!D437</f>
        <v>MODERN AGRO  -315</v>
      </c>
      <c r="D4843" s="240" t="s">
        <v>1390</v>
      </c>
      <c r="E4843" s="240" t="str">
        <f>Purchase_Entry!C437</f>
        <v>BILL-5175</v>
      </c>
      <c r="F4843" s="240" t="str">
        <f>Purchase_Entry!F437</f>
        <v>Cow Milk</v>
      </c>
      <c r="G4843" s="241">
        <v>0</v>
      </c>
      <c r="H4843" s="241">
        <f>N(Purchase_Entry!P437)</f>
        <v>1922.1749999999997</v>
      </c>
      <c r="I4843" s="241">
        <f t="shared" si="75"/>
        <v>-1922.1749999999997</v>
      </c>
      <c r="J4843" s="200"/>
      <c r="K4843" s="200" t="str" cm="1">
        <f t="array" ref="K4843">IF($C4843="","",IF(AND($C4843=Party_Statement!$C$5,$B4843&gt;=Party_Statement!$C$6,$B4843&lt;=Party_Statement!$E$6),SUMPRODUCT(($C$3:$C4843=Party_Statement!$C$5)*($B$3:$B4843&gt;=Party_Statement!$C$6)*($B$3:$B4843&lt;=Party_Statement!$E$6)),""))</f>
        <v/>
      </c>
    </row>
    <row r="4844" spans="1:11" x14ac:dyDescent="0.2">
      <c r="A4844" s="237">
        <f>Purchase_Entry!A438</f>
        <v>66980</v>
      </c>
      <c r="B4844" s="238">
        <f>Purchase_Entry!B438</f>
        <v>46269</v>
      </c>
      <c r="C4844" s="239" t="str">
        <f>Purchase_Entry!D438</f>
        <v>MODERN AGRO  -315</v>
      </c>
      <c r="D4844" s="240" t="s">
        <v>1390</v>
      </c>
      <c r="E4844" s="240" t="str">
        <f>Purchase_Entry!C438</f>
        <v>BILL-5176</v>
      </c>
      <c r="F4844" s="240" t="str">
        <f>Purchase_Entry!F438</f>
        <v>Buffalo Milk</v>
      </c>
      <c r="G4844" s="241">
        <v>0</v>
      </c>
      <c r="H4844" s="241">
        <f>N(Purchase_Entry!P438)</f>
        <v>1010.5550000000002</v>
      </c>
      <c r="I4844" s="241">
        <f t="shared" si="75"/>
        <v>-1010.5550000000002</v>
      </c>
      <c r="J4844" s="200"/>
      <c r="K4844" s="200" t="str" cm="1">
        <f t="array" ref="K4844">IF($C4844="","",IF(AND($C4844=Party_Statement!$C$5,$B4844&gt;=Party_Statement!$C$6,$B4844&lt;=Party_Statement!$E$6),SUMPRODUCT(($C$3:$C4844=Party_Statement!$C$5)*($B$3:$B4844&gt;=Party_Statement!$C$6)*($B$3:$B4844&lt;=Party_Statement!$E$6)),""))</f>
        <v/>
      </c>
    </row>
    <row r="4845" spans="1:11" x14ac:dyDescent="0.2">
      <c r="A4845" s="237">
        <f>Purchase_Entry!A439</f>
        <v>66981</v>
      </c>
      <c r="B4845" s="238">
        <f>Purchase_Entry!B439</f>
        <v>46270</v>
      </c>
      <c r="C4845" s="239" t="str">
        <f>Purchase_Entry!D439</f>
        <v>MODERN AGRO  -315</v>
      </c>
      <c r="D4845" s="240" t="s">
        <v>1390</v>
      </c>
      <c r="E4845" s="240" t="str">
        <f>Purchase_Entry!C439</f>
        <v>BILL-5175</v>
      </c>
      <c r="F4845" s="240" t="str">
        <f>Purchase_Entry!F439</f>
        <v>Cow Milk</v>
      </c>
      <c r="G4845" s="241">
        <v>0</v>
      </c>
      <c r="H4845" s="241">
        <f>N(Purchase_Entry!P439)</f>
        <v>2646.1942499999996</v>
      </c>
      <c r="I4845" s="241">
        <f t="shared" si="75"/>
        <v>-2646.1942499999996</v>
      </c>
      <c r="J4845" s="200"/>
      <c r="K4845" s="200" t="str" cm="1">
        <f t="array" ref="K4845">IF($C4845="","",IF(AND($C4845=Party_Statement!$C$5,$B4845&gt;=Party_Statement!$C$6,$B4845&lt;=Party_Statement!$E$6),SUMPRODUCT(($C$3:$C4845=Party_Statement!$C$5)*($B$3:$B4845&gt;=Party_Statement!$C$6)*($B$3:$B4845&lt;=Party_Statement!$E$6)),""))</f>
        <v/>
      </c>
    </row>
    <row r="4846" spans="1:11" x14ac:dyDescent="0.2">
      <c r="A4846" s="237">
        <f>Purchase_Entry!A440</f>
        <v>66981</v>
      </c>
      <c r="B4846" s="238">
        <f>Purchase_Entry!B440</f>
        <v>46270</v>
      </c>
      <c r="C4846" s="239" t="str">
        <f>Purchase_Entry!D440</f>
        <v>MODERN AGRO  -315</v>
      </c>
      <c r="D4846" s="240" t="s">
        <v>1390</v>
      </c>
      <c r="E4846" s="240" t="str">
        <f>Purchase_Entry!C440</f>
        <v>BILL-5176</v>
      </c>
      <c r="F4846" s="240" t="str">
        <f>Purchase_Entry!F440</f>
        <v>Buffalo Milk</v>
      </c>
      <c r="G4846" s="241">
        <v>0</v>
      </c>
      <c r="H4846" s="241">
        <f>N(Purchase_Entry!P440)</f>
        <v>1912.2810000000004</v>
      </c>
      <c r="I4846" s="241">
        <f t="shared" si="75"/>
        <v>-1912.2810000000004</v>
      </c>
      <c r="J4846" s="200"/>
      <c r="K4846" s="200" t="str" cm="1">
        <f t="array" ref="K4846">IF($C4846="","",IF(AND($C4846=Party_Statement!$C$5,$B4846&gt;=Party_Statement!$C$6,$B4846&lt;=Party_Statement!$E$6),SUMPRODUCT(($C$3:$C4846=Party_Statement!$C$5)*($B$3:$B4846&gt;=Party_Statement!$C$6)*($B$3:$B4846&lt;=Party_Statement!$E$6)),""))</f>
        <v/>
      </c>
    </row>
    <row r="4847" spans="1:11" x14ac:dyDescent="0.2">
      <c r="A4847" s="237">
        <f>Purchase_Entry!A441</f>
        <v>66981</v>
      </c>
      <c r="B4847" s="238">
        <f>Purchase_Entry!B441</f>
        <v>46270</v>
      </c>
      <c r="C4847" s="239" t="str">
        <f>Purchase_Entry!D441</f>
        <v>MODERN AGRO  -315</v>
      </c>
      <c r="D4847" s="240" t="s">
        <v>1390</v>
      </c>
      <c r="E4847" s="240" t="str">
        <f>Purchase_Entry!C441</f>
        <v>BILL-5175</v>
      </c>
      <c r="F4847" s="240" t="str">
        <f>Purchase_Entry!F441</f>
        <v>Cow Milk</v>
      </c>
      <c r="G4847" s="241">
        <v>0</v>
      </c>
      <c r="H4847" s="241">
        <f>N(Purchase_Entry!P441)</f>
        <v>1890.1387499999996</v>
      </c>
      <c r="I4847" s="241">
        <f t="shared" si="75"/>
        <v>-1890.1387499999996</v>
      </c>
      <c r="J4847" s="200"/>
      <c r="K4847" s="200" t="str" cm="1">
        <f t="array" ref="K4847">IF($C4847="","",IF(AND($C4847=Party_Statement!$C$5,$B4847&gt;=Party_Statement!$C$6,$B4847&lt;=Party_Statement!$E$6),SUMPRODUCT(($C$3:$C4847=Party_Statement!$C$5)*($B$3:$B4847&gt;=Party_Statement!$C$6)*($B$3:$B4847&lt;=Party_Statement!$E$6)),""))</f>
        <v/>
      </c>
    </row>
    <row r="4848" spans="1:11" x14ac:dyDescent="0.2">
      <c r="A4848" s="237">
        <f>Purchase_Entry!A442</f>
        <v>66981</v>
      </c>
      <c r="B4848" s="238">
        <f>Purchase_Entry!B442</f>
        <v>46270</v>
      </c>
      <c r="C4848" s="239" t="str">
        <f>Purchase_Entry!D442</f>
        <v>MODERN AGRO  -315</v>
      </c>
      <c r="D4848" s="240" t="s">
        <v>1390</v>
      </c>
      <c r="E4848" s="240" t="str">
        <f>Purchase_Entry!C442</f>
        <v>BILL-5176</v>
      </c>
      <c r="F4848" s="240" t="str">
        <f>Purchase_Entry!F442</f>
        <v>Buffalo Milk</v>
      </c>
      <c r="G4848" s="241">
        <v>0</v>
      </c>
      <c r="H4848" s="241">
        <f>N(Purchase_Entry!P442)</f>
        <v>1026.1020000000001</v>
      </c>
      <c r="I4848" s="241">
        <f t="shared" si="75"/>
        <v>-1026.1020000000001</v>
      </c>
      <c r="J4848" s="200"/>
      <c r="K4848" s="200" t="str" cm="1">
        <f t="array" ref="K4848">IF($C4848="","",IF(AND($C4848=Party_Statement!$C$5,$B4848&gt;=Party_Statement!$C$6,$B4848&lt;=Party_Statement!$E$6),SUMPRODUCT(($C$3:$C4848=Party_Statement!$C$5)*($B$3:$B4848&gt;=Party_Statement!$C$6)*($B$3:$B4848&lt;=Party_Statement!$E$6)),""))</f>
        <v/>
      </c>
    </row>
    <row r="4849" spans="1:11" x14ac:dyDescent="0.2">
      <c r="A4849" s="237">
        <f>Purchase_Entry!A443</f>
        <v>66982</v>
      </c>
      <c r="B4849" s="238">
        <f>Purchase_Entry!B443</f>
        <v>46271</v>
      </c>
      <c r="C4849" s="239" t="str">
        <f>Purchase_Entry!D443</f>
        <v>MODERN AGRO  -315</v>
      </c>
      <c r="D4849" s="240" t="s">
        <v>1390</v>
      </c>
      <c r="E4849" s="240" t="str">
        <f>Purchase_Entry!C443</f>
        <v>BILL-5175</v>
      </c>
      <c r="F4849" s="240" t="str">
        <f>Purchase_Entry!F443</f>
        <v>Cow Milk</v>
      </c>
      <c r="G4849" s="241">
        <v>0</v>
      </c>
      <c r="H4849" s="241">
        <f>N(Purchase_Entry!P443)</f>
        <v>2819.1899999999996</v>
      </c>
      <c r="I4849" s="241">
        <f t="shared" si="75"/>
        <v>-2819.1899999999996</v>
      </c>
      <c r="J4849" s="200"/>
      <c r="K4849" s="200" t="str" cm="1">
        <f t="array" ref="K4849">IF($C4849="","",IF(AND($C4849=Party_Statement!$C$5,$B4849&gt;=Party_Statement!$C$6,$B4849&lt;=Party_Statement!$E$6),SUMPRODUCT(($C$3:$C4849=Party_Statement!$C$5)*($B$3:$B4849&gt;=Party_Statement!$C$6)*($B$3:$B4849&lt;=Party_Statement!$E$6)),""))</f>
        <v/>
      </c>
    </row>
    <row r="4850" spans="1:11" x14ac:dyDescent="0.2">
      <c r="A4850" s="237">
        <f>Purchase_Entry!A444</f>
        <v>66982</v>
      </c>
      <c r="B4850" s="238">
        <f>Purchase_Entry!B444</f>
        <v>46271</v>
      </c>
      <c r="C4850" s="239" t="str">
        <f>Purchase_Entry!D444</f>
        <v>MODERN AGRO  -315</v>
      </c>
      <c r="D4850" s="240" t="s">
        <v>1390</v>
      </c>
      <c r="E4850" s="240" t="str">
        <f>Purchase_Entry!C444</f>
        <v>BILL-5176</v>
      </c>
      <c r="F4850" s="240" t="str">
        <f>Purchase_Entry!F444</f>
        <v>Buffalo Milk</v>
      </c>
      <c r="G4850" s="241">
        <v>0</v>
      </c>
      <c r="H4850" s="241">
        <f>N(Purchase_Entry!P444)</f>
        <v>1787.9050000000002</v>
      </c>
      <c r="I4850" s="241">
        <f t="shared" si="75"/>
        <v>-1787.9050000000002</v>
      </c>
      <c r="J4850" s="200"/>
      <c r="K4850" s="200" t="str" cm="1">
        <f t="array" ref="K4850">IF($C4850="","",IF(AND($C4850=Party_Statement!$C$5,$B4850&gt;=Party_Statement!$C$6,$B4850&lt;=Party_Statement!$E$6),SUMPRODUCT(($C$3:$C4850=Party_Statement!$C$5)*($B$3:$B4850&gt;=Party_Statement!$C$6)*($B$3:$B4850&lt;=Party_Statement!$E$6)),""))</f>
        <v/>
      </c>
    </row>
    <row r="4851" spans="1:11" x14ac:dyDescent="0.2">
      <c r="A4851" s="237">
        <f>Purchase_Entry!A445</f>
        <v>66982</v>
      </c>
      <c r="B4851" s="238">
        <f>Purchase_Entry!B445</f>
        <v>46271</v>
      </c>
      <c r="C4851" s="239" t="str">
        <f>Purchase_Entry!D445</f>
        <v>MODERN AGRO  -315</v>
      </c>
      <c r="D4851" s="240" t="s">
        <v>1390</v>
      </c>
      <c r="E4851" s="240" t="str">
        <f>Purchase_Entry!C445</f>
        <v>BILL-5175</v>
      </c>
      <c r="F4851" s="240" t="str">
        <f>Purchase_Entry!F445</f>
        <v>Cow Milk</v>
      </c>
      <c r="G4851" s="241">
        <v>0</v>
      </c>
      <c r="H4851" s="241">
        <f>N(Purchase_Entry!P445)</f>
        <v>1377.5587499999997</v>
      </c>
      <c r="I4851" s="241">
        <f t="shared" si="75"/>
        <v>-1377.5587499999997</v>
      </c>
      <c r="J4851" s="200"/>
      <c r="K4851" s="200" t="str" cm="1">
        <f t="array" ref="K4851">IF($C4851="","",IF(AND($C4851=Party_Statement!$C$5,$B4851&gt;=Party_Statement!$C$6,$B4851&lt;=Party_Statement!$E$6),SUMPRODUCT(($C$3:$C4851=Party_Statement!$C$5)*($B$3:$B4851&gt;=Party_Statement!$C$6)*($B$3:$B4851&lt;=Party_Statement!$E$6)),""))</f>
        <v/>
      </c>
    </row>
    <row r="4852" spans="1:11" x14ac:dyDescent="0.2">
      <c r="A4852" s="237">
        <f>Purchase_Entry!A446</f>
        <v>66982</v>
      </c>
      <c r="B4852" s="238">
        <f>Purchase_Entry!B446</f>
        <v>46271</v>
      </c>
      <c r="C4852" s="239" t="str">
        <f>Purchase_Entry!D446</f>
        <v>MODERN AGRO  -315</v>
      </c>
      <c r="D4852" s="240" t="s">
        <v>1390</v>
      </c>
      <c r="E4852" s="240" t="str">
        <f>Purchase_Entry!C446</f>
        <v>BILL-5176</v>
      </c>
      <c r="F4852" s="240" t="str">
        <f>Purchase_Entry!F446</f>
        <v>Buffalo Milk</v>
      </c>
      <c r="G4852" s="241">
        <v>0</v>
      </c>
      <c r="H4852" s="241">
        <f>N(Purchase_Entry!P446)</f>
        <v>1026.1020000000001</v>
      </c>
      <c r="I4852" s="241">
        <f t="shared" si="75"/>
        <v>-1026.1020000000001</v>
      </c>
      <c r="J4852" s="200"/>
      <c r="K4852" s="200" t="str" cm="1">
        <f t="array" ref="K4852">IF($C4852="","",IF(AND($C4852=Party_Statement!$C$5,$B4852&gt;=Party_Statement!$C$6,$B4852&lt;=Party_Statement!$E$6),SUMPRODUCT(($C$3:$C4852=Party_Statement!$C$5)*($B$3:$B4852&gt;=Party_Statement!$C$6)*($B$3:$B4852&lt;=Party_Statement!$E$6)),""))</f>
        <v/>
      </c>
    </row>
    <row r="4853" spans="1:11" x14ac:dyDescent="0.2">
      <c r="A4853" s="237">
        <f>Purchase_Entry!A447</f>
        <v>66983</v>
      </c>
      <c r="B4853" s="238">
        <f>Purchase_Entry!B447</f>
        <v>46272</v>
      </c>
      <c r="C4853" s="239" t="str">
        <f>Purchase_Entry!D447</f>
        <v>MODERN AGRO  -315</v>
      </c>
      <c r="D4853" s="240" t="s">
        <v>1390</v>
      </c>
      <c r="E4853" s="240" t="str">
        <f>Purchase_Entry!C447</f>
        <v>BILL-5175</v>
      </c>
      <c r="F4853" s="240" t="str">
        <f>Purchase_Entry!F447</f>
        <v>Cow Milk</v>
      </c>
      <c r="G4853" s="241">
        <v>0</v>
      </c>
      <c r="H4853" s="241">
        <f>N(Purchase_Entry!P447)</f>
        <v>2723.0812499999997</v>
      </c>
      <c r="I4853" s="241">
        <f t="shared" si="75"/>
        <v>-2723.0812499999997</v>
      </c>
      <c r="J4853" s="200"/>
      <c r="K4853" s="200" t="str" cm="1">
        <f t="array" ref="K4853">IF($C4853="","",IF(AND($C4853=Party_Statement!$C$5,$B4853&gt;=Party_Statement!$C$6,$B4853&lt;=Party_Statement!$E$6),SUMPRODUCT(($C$3:$C4853=Party_Statement!$C$5)*($B$3:$B4853&gt;=Party_Statement!$C$6)*($B$3:$B4853&lt;=Party_Statement!$E$6)),""))</f>
        <v/>
      </c>
    </row>
    <row r="4854" spans="1:11" x14ac:dyDescent="0.2">
      <c r="A4854" s="237">
        <f>Purchase_Entry!A448</f>
        <v>66983</v>
      </c>
      <c r="B4854" s="238">
        <f>Purchase_Entry!B448</f>
        <v>46272</v>
      </c>
      <c r="C4854" s="239" t="str">
        <f>Purchase_Entry!D448</f>
        <v>MODERN AGRO  -315</v>
      </c>
      <c r="D4854" s="240" t="s">
        <v>1390</v>
      </c>
      <c r="E4854" s="240" t="str">
        <f>Purchase_Entry!C448</f>
        <v>BILL-5176</v>
      </c>
      <c r="F4854" s="240" t="str">
        <f>Purchase_Entry!F448</f>
        <v>Buffalo Milk</v>
      </c>
      <c r="G4854" s="241">
        <v>0</v>
      </c>
      <c r="H4854" s="241">
        <f>N(Purchase_Entry!P448)</f>
        <v>1772.3580000000004</v>
      </c>
      <c r="I4854" s="241">
        <f t="shared" si="75"/>
        <v>-1772.3580000000004</v>
      </c>
      <c r="J4854" s="200"/>
      <c r="K4854" s="200" t="str" cm="1">
        <f t="array" ref="K4854">IF($C4854="","",IF(AND($C4854=Party_Statement!$C$5,$B4854&gt;=Party_Statement!$C$6,$B4854&lt;=Party_Statement!$E$6),SUMPRODUCT(($C$3:$C4854=Party_Statement!$C$5)*($B$3:$B4854&gt;=Party_Statement!$C$6)*($B$3:$B4854&lt;=Party_Statement!$E$6)),""))</f>
        <v/>
      </c>
    </row>
    <row r="4855" spans="1:11" x14ac:dyDescent="0.2">
      <c r="A4855" s="237">
        <f>Purchase_Entry!A449</f>
        <v>66983</v>
      </c>
      <c r="B4855" s="238">
        <f>Purchase_Entry!B449</f>
        <v>46272</v>
      </c>
      <c r="C4855" s="239" t="str">
        <f>Purchase_Entry!D449</f>
        <v>MODERN AGRO  -315</v>
      </c>
      <c r="D4855" s="240" t="s">
        <v>1390</v>
      </c>
      <c r="E4855" s="240" t="str">
        <f>Purchase_Entry!C449</f>
        <v>BILL-5175</v>
      </c>
      <c r="F4855" s="240" t="str">
        <f>Purchase_Entry!F449</f>
        <v>Cow Milk</v>
      </c>
      <c r="G4855" s="241">
        <v>0</v>
      </c>
      <c r="H4855" s="241">
        <f>N(Purchase_Entry!P449)</f>
        <v>1941.3967499999999</v>
      </c>
      <c r="I4855" s="241">
        <f t="shared" si="75"/>
        <v>-1941.3967499999999</v>
      </c>
      <c r="J4855" s="200"/>
      <c r="K4855" s="200" t="str" cm="1">
        <f t="array" ref="K4855">IF($C4855="","",IF(AND($C4855=Party_Statement!$C$5,$B4855&gt;=Party_Statement!$C$6,$B4855&lt;=Party_Statement!$E$6),SUMPRODUCT(($C$3:$C4855=Party_Statement!$C$5)*($B$3:$B4855&gt;=Party_Statement!$C$6)*($B$3:$B4855&lt;=Party_Statement!$E$6)),""))</f>
        <v/>
      </c>
    </row>
    <row r="4856" spans="1:11" x14ac:dyDescent="0.2">
      <c r="A4856" s="237">
        <f>Purchase_Entry!A450</f>
        <v>66983</v>
      </c>
      <c r="B4856" s="238">
        <f>Purchase_Entry!B450</f>
        <v>46272</v>
      </c>
      <c r="C4856" s="239" t="str">
        <f>Purchase_Entry!D450</f>
        <v>MODERN AGRO  -315</v>
      </c>
      <c r="D4856" s="240" t="s">
        <v>1390</v>
      </c>
      <c r="E4856" s="240" t="str">
        <f>Purchase_Entry!C450</f>
        <v>BILL-5176</v>
      </c>
      <c r="F4856" s="240" t="str">
        <f>Purchase_Entry!F450</f>
        <v>Buffalo Milk</v>
      </c>
      <c r="G4856" s="241">
        <v>0</v>
      </c>
      <c r="H4856" s="241">
        <f>N(Purchase_Entry!P450)</f>
        <v>1142.7045000000001</v>
      </c>
      <c r="I4856" s="241">
        <f t="shared" si="75"/>
        <v>-1142.7045000000001</v>
      </c>
      <c r="J4856" s="200"/>
      <c r="K4856" s="200" t="str" cm="1">
        <f t="array" ref="K4856">IF($C4856="","",IF(AND($C4856=Party_Statement!$C$5,$B4856&gt;=Party_Statement!$C$6,$B4856&lt;=Party_Statement!$E$6),SUMPRODUCT(($C$3:$C4856=Party_Statement!$C$5)*($B$3:$B4856&gt;=Party_Statement!$C$6)*($B$3:$B4856&lt;=Party_Statement!$E$6)),""))</f>
        <v/>
      </c>
    </row>
    <row r="4857" spans="1:11" x14ac:dyDescent="0.2">
      <c r="A4857" s="237">
        <f>Purchase_Entry!A451</f>
        <v>66984</v>
      </c>
      <c r="B4857" s="238">
        <f>Purchase_Entry!B451</f>
        <v>46273</v>
      </c>
      <c r="C4857" s="239" t="str">
        <f>Purchase_Entry!D451</f>
        <v>MODERN AGRO  -315</v>
      </c>
      <c r="D4857" s="240" t="s">
        <v>1390</v>
      </c>
      <c r="E4857" s="240" t="str">
        <f>Purchase_Entry!C451</f>
        <v>BILL-5175</v>
      </c>
      <c r="F4857" s="240" t="str">
        <f>Purchase_Entry!F451</f>
        <v>Cow Milk</v>
      </c>
      <c r="G4857" s="241">
        <v>0</v>
      </c>
      <c r="H4857" s="241">
        <f>N(Purchase_Entry!P451)</f>
        <v>2562.8999999999996</v>
      </c>
      <c r="I4857" s="241">
        <f t="shared" si="75"/>
        <v>-2562.8999999999996</v>
      </c>
      <c r="J4857" s="200"/>
      <c r="K4857" s="200" t="str" cm="1">
        <f t="array" ref="K4857">IF($C4857="","",IF(AND($C4857=Party_Statement!$C$5,$B4857&gt;=Party_Statement!$C$6,$B4857&lt;=Party_Statement!$E$6),SUMPRODUCT(($C$3:$C4857=Party_Statement!$C$5)*($B$3:$B4857&gt;=Party_Statement!$C$6)*($B$3:$B4857&lt;=Party_Statement!$E$6)),""))</f>
        <v/>
      </c>
    </row>
    <row r="4858" spans="1:11" x14ac:dyDescent="0.2">
      <c r="A4858" s="237">
        <f>Purchase_Entry!A452</f>
        <v>66984</v>
      </c>
      <c r="B4858" s="238">
        <f>Purchase_Entry!B452</f>
        <v>46273</v>
      </c>
      <c r="C4858" s="239" t="str">
        <f>Purchase_Entry!D452</f>
        <v>MODERN AGRO  -315</v>
      </c>
      <c r="D4858" s="240" t="s">
        <v>1390</v>
      </c>
      <c r="E4858" s="240" t="str">
        <f>Purchase_Entry!C452</f>
        <v>BILL-5176</v>
      </c>
      <c r="F4858" s="240" t="str">
        <f>Purchase_Entry!F452</f>
        <v>Buffalo Milk</v>
      </c>
      <c r="G4858" s="241">
        <v>0</v>
      </c>
      <c r="H4858" s="241">
        <f>N(Purchase_Entry!P452)</f>
        <v>1795.6785000000004</v>
      </c>
      <c r="I4858" s="241">
        <f t="shared" ref="I4858:I4921" si="76">IF($C4858="","",IF($C4858=$C1038,$I1038+$G4858-$H4858,$G4858-$H4858))</f>
        <v>-1795.6785000000004</v>
      </c>
      <c r="J4858" s="200"/>
      <c r="K4858" s="200" t="str" cm="1">
        <f t="array" ref="K4858">IF($C4858="","",IF(AND($C4858=Party_Statement!$C$5,$B4858&gt;=Party_Statement!$C$6,$B4858&lt;=Party_Statement!$E$6),SUMPRODUCT(($C$3:$C4858=Party_Statement!$C$5)*($B$3:$B4858&gt;=Party_Statement!$C$6)*($B$3:$B4858&lt;=Party_Statement!$E$6)),""))</f>
        <v/>
      </c>
    </row>
    <row r="4859" spans="1:11" x14ac:dyDescent="0.2">
      <c r="A4859" s="237">
        <f>Purchase_Entry!A453</f>
        <v>66984</v>
      </c>
      <c r="B4859" s="238">
        <f>Purchase_Entry!B453</f>
        <v>46273</v>
      </c>
      <c r="C4859" s="239" t="str">
        <f>Purchase_Entry!D453</f>
        <v>MODERN AGRO  -315</v>
      </c>
      <c r="D4859" s="240" t="s">
        <v>1390</v>
      </c>
      <c r="E4859" s="240" t="str">
        <f>Purchase_Entry!C453</f>
        <v>BILL-5175</v>
      </c>
      <c r="F4859" s="240" t="str">
        <f>Purchase_Entry!F453</f>
        <v>Cow Milk</v>
      </c>
      <c r="G4859" s="241">
        <v>0</v>
      </c>
      <c r="H4859" s="241">
        <f>N(Purchase_Entry!P453)</f>
        <v>1794.0299999999997</v>
      </c>
      <c r="I4859" s="241">
        <f t="shared" si="76"/>
        <v>-1794.0299999999997</v>
      </c>
      <c r="J4859" s="200"/>
      <c r="K4859" s="200" t="str" cm="1">
        <f t="array" ref="K4859">IF($C4859="","",IF(AND($C4859=Party_Statement!$C$5,$B4859&gt;=Party_Statement!$C$6,$B4859&lt;=Party_Statement!$E$6),SUMPRODUCT(($C$3:$C4859=Party_Statement!$C$5)*($B$3:$B4859&gt;=Party_Statement!$C$6)*($B$3:$B4859&lt;=Party_Statement!$E$6)),""))</f>
        <v/>
      </c>
    </row>
    <row r="4860" spans="1:11" x14ac:dyDescent="0.2">
      <c r="A4860" s="237">
        <f>Purchase_Entry!A454</f>
        <v>66984</v>
      </c>
      <c r="B4860" s="238">
        <f>Purchase_Entry!B454</f>
        <v>46273</v>
      </c>
      <c r="C4860" s="239" t="str">
        <f>Purchase_Entry!D454</f>
        <v>MODERN AGRO  -315</v>
      </c>
      <c r="D4860" s="240" t="s">
        <v>1390</v>
      </c>
      <c r="E4860" s="240" t="str">
        <f>Purchase_Entry!C454</f>
        <v>BILL-5176</v>
      </c>
      <c r="F4860" s="240" t="str">
        <f>Purchase_Entry!F454</f>
        <v>Buffalo Milk</v>
      </c>
      <c r="G4860" s="241">
        <v>0</v>
      </c>
      <c r="H4860" s="241">
        <f>N(Purchase_Entry!P454)</f>
        <v>1064.9695000000002</v>
      </c>
      <c r="I4860" s="241">
        <f t="shared" si="76"/>
        <v>-1064.9695000000002</v>
      </c>
      <c r="J4860" s="200"/>
      <c r="K4860" s="200" t="str" cm="1">
        <f t="array" ref="K4860">IF($C4860="","",IF(AND($C4860=Party_Statement!$C$5,$B4860&gt;=Party_Statement!$C$6,$B4860&lt;=Party_Statement!$E$6),SUMPRODUCT(($C$3:$C4860=Party_Statement!$C$5)*($B$3:$B4860&gt;=Party_Statement!$C$6)*($B$3:$B4860&lt;=Party_Statement!$E$6)),""))</f>
        <v/>
      </c>
    </row>
    <row r="4861" spans="1:11" x14ac:dyDescent="0.2">
      <c r="A4861" s="237">
        <f>Purchase_Entry!A455</f>
        <v>66985</v>
      </c>
      <c r="B4861" s="238">
        <f>Purchase_Entry!B455</f>
        <v>46274</v>
      </c>
      <c r="C4861" s="239" t="str">
        <f>Purchase_Entry!D455</f>
        <v>MODERN AGRO  -315</v>
      </c>
      <c r="D4861" s="240" t="s">
        <v>1390</v>
      </c>
      <c r="E4861" s="240" t="str">
        <f>Purchase_Entry!C455</f>
        <v>BILL-5175</v>
      </c>
      <c r="F4861" s="240" t="str">
        <f>Purchase_Entry!F455</f>
        <v>Cow Milk</v>
      </c>
      <c r="G4861" s="241">
        <v>0</v>
      </c>
      <c r="H4861" s="241">
        <f>N(Purchase_Entry!P455)</f>
        <v>2703.8595</v>
      </c>
      <c r="I4861" s="241">
        <f t="shared" si="76"/>
        <v>-2703.8595</v>
      </c>
      <c r="J4861" s="200"/>
      <c r="K4861" s="200" t="str" cm="1">
        <f t="array" ref="K4861">IF($C4861="","",IF(AND($C4861=Party_Statement!$C$5,$B4861&gt;=Party_Statement!$C$6,$B4861&lt;=Party_Statement!$E$6),SUMPRODUCT(($C$3:$C4861=Party_Statement!$C$5)*($B$3:$B4861&gt;=Party_Statement!$C$6)*($B$3:$B4861&lt;=Party_Statement!$E$6)),""))</f>
        <v/>
      </c>
    </row>
    <row r="4862" spans="1:11" x14ac:dyDescent="0.2">
      <c r="A4862" s="237">
        <f>Purchase_Entry!A456</f>
        <v>66985</v>
      </c>
      <c r="B4862" s="238">
        <f>Purchase_Entry!B456</f>
        <v>46274</v>
      </c>
      <c r="C4862" s="239" t="str">
        <f>Purchase_Entry!D456</f>
        <v>MODERN AGRO  -315</v>
      </c>
      <c r="D4862" s="240" t="s">
        <v>1390</v>
      </c>
      <c r="E4862" s="240" t="str">
        <f>Purchase_Entry!C456</f>
        <v>BILL-5176</v>
      </c>
      <c r="F4862" s="240" t="str">
        <f>Purchase_Entry!F456</f>
        <v>Buffalo Milk</v>
      </c>
      <c r="G4862" s="241">
        <v>0</v>
      </c>
      <c r="H4862" s="241">
        <f>N(Purchase_Entry!P456)</f>
        <v>1756.8110000000004</v>
      </c>
      <c r="I4862" s="241">
        <f t="shared" si="76"/>
        <v>-1756.8110000000004</v>
      </c>
      <c r="J4862" s="200"/>
      <c r="K4862" s="200" t="str" cm="1">
        <f t="array" ref="K4862">IF($C4862="","",IF(AND($C4862=Party_Statement!$C$5,$B4862&gt;=Party_Statement!$C$6,$B4862&lt;=Party_Statement!$E$6),SUMPRODUCT(($C$3:$C4862=Party_Statement!$C$5)*($B$3:$B4862&gt;=Party_Statement!$C$6)*($B$3:$B4862&lt;=Party_Statement!$E$6)),""))</f>
        <v/>
      </c>
    </row>
    <row r="4863" spans="1:11" x14ac:dyDescent="0.2">
      <c r="A4863" s="237">
        <f>Purchase_Entry!A457</f>
        <v>66985</v>
      </c>
      <c r="B4863" s="238">
        <f>Purchase_Entry!B457</f>
        <v>46274</v>
      </c>
      <c r="C4863" s="239" t="str">
        <f>Purchase_Entry!D457</f>
        <v>MODERN AGRO  -315</v>
      </c>
      <c r="D4863" s="240" t="s">
        <v>1390</v>
      </c>
      <c r="E4863" s="240" t="str">
        <f>Purchase_Entry!C457</f>
        <v>BILL-5175</v>
      </c>
      <c r="F4863" s="240" t="str">
        <f>Purchase_Entry!F457</f>
        <v>Cow Milk</v>
      </c>
      <c r="G4863" s="241">
        <v>0</v>
      </c>
      <c r="H4863" s="241">
        <f>N(Purchase_Entry!P457)</f>
        <v>1601.8124999999998</v>
      </c>
      <c r="I4863" s="241">
        <f t="shared" si="76"/>
        <v>-1601.8124999999998</v>
      </c>
      <c r="J4863" s="200"/>
      <c r="K4863" s="200" t="str" cm="1">
        <f t="array" ref="K4863">IF($C4863="","",IF(AND($C4863=Party_Statement!$C$5,$B4863&gt;=Party_Statement!$C$6,$B4863&lt;=Party_Statement!$E$6),SUMPRODUCT(($C$3:$C4863=Party_Statement!$C$5)*($B$3:$B4863&gt;=Party_Statement!$C$6)*($B$3:$B4863&lt;=Party_Statement!$E$6)),""))</f>
        <v/>
      </c>
    </row>
    <row r="4864" spans="1:11" x14ac:dyDescent="0.2">
      <c r="A4864" s="237">
        <f>Purchase_Entry!A458</f>
        <v>66985</v>
      </c>
      <c r="B4864" s="238">
        <f>Purchase_Entry!B458</f>
        <v>46274</v>
      </c>
      <c r="C4864" s="239" t="str">
        <f>Purchase_Entry!D458</f>
        <v>MODERN AGRO  -315</v>
      </c>
      <c r="D4864" s="240" t="s">
        <v>1390</v>
      </c>
      <c r="E4864" s="240" t="str">
        <f>Purchase_Entry!C458</f>
        <v>BILL-5176</v>
      </c>
      <c r="F4864" s="240" t="str">
        <f>Purchase_Entry!F458</f>
        <v>Buffalo Milk</v>
      </c>
      <c r="G4864" s="241">
        <v>0</v>
      </c>
      <c r="H4864" s="241">
        <f>N(Purchase_Entry!P458)</f>
        <v>1119.3840000000002</v>
      </c>
      <c r="I4864" s="241">
        <f t="shared" si="76"/>
        <v>-1119.3840000000002</v>
      </c>
      <c r="J4864" s="200"/>
      <c r="K4864" s="200" t="str" cm="1">
        <f t="array" ref="K4864">IF($C4864="","",IF(AND($C4864=Party_Statement!$C$5,$B4864&gt;=Party_Statement!$C$6,$B4864&lt;=Party_Statement!$E$6),SUMPRODUCT(($C$3:$C4864=Party_Statement!$C$5)*($B$3:$B4864&gt;=Party_Statement!$C$6)*($B$3:$B4864&lt;=Party_Statement!$E$6)),""))</f>
        <v/>
      </c>
    </row>
    <row r="4865" spans="1:11" x14ac:dyDescent="0.2">
      <c r="A4865" s="237">
        <f>Purchase_Entry!A459</f>
        <v>66986</v>
      </c>
      <c r="B4865" s="238">
        <f>Purchase_Entry!B459</f>
        <v>46275</v>
      </c>
      <c r="C4865" s="239" t="str">
        <f>Purchase_Entry!D459</f>
        <v>MODERN AGRO  -315</v>
      </c>
      <c r="D4865" s="240" t="s">
        <v>1390</v>
      </c>
      <c r="E4865" s="240" t="str">
        <f>Purchase_Entry!C459</f>
        <v>BILL-5175</v>
      </c>
      <c r="F4865" s="240" t="str">
        <f>Purchase_Entry!F459</f>
        <v>Cow Milk</v>
      </c>
      <c r="G4865" s="241">
        <v>0</v>
      </c>
      <c r="H4865" s="241">
        <f>N(Purchase_Entry!P459)</f>
        <v>2639.7869999999998</v>
      </c>
      <c r="I4865" s="241">
        <f t="shared" si="76"/>
        <v>-2639.7869999999998</v>
      </c>
      <c r="J4865" s="200"/>
      <c r="K4865" s="200" t="str" cm="1">
        <f t="array" ref="K4865">IF($C4865="","",IF(AND($C4865=Party_Statement!$C$5,$B4865&gt;=Party_Statement!$C$6,$B4865&lt;=Party_Statement!$E$6),SUMPRODUCT(($C$3:$C4865=Party_Statement!$C$5)*($B$3:$B4865&gt;=Party_Statement!$C$6)*($B$3:$B4865&lt;=Party_Statement!$E$6)),""))</f>
        <v/>
      </c>
    </row>
    <row r="4866" spans="1:11" x14ac:dyDescent="0.2">
      <c r="A4866" s="237">
        <f>Purchase_Entry!A460</f>
        <v>66986</v>
      </c>
      <c r="B4866" s="238">
        <f>Purchase_Entry!B460</f>
        <v>46275</v>
      </c>
      <c r="C4866" s="239" t="str">
        <f>Purchase_Entry!D460</f>
        <v>MODERN AGRO  -315</v>
      </c>
      <c r="D4866" s="240" t="s">
        <v>1390</v>
      </c>
      <c r="E4866" s="240" t="str">
        <f>Purchase_Entry!C460</f>
        <v>BILL-5176</v>
      </c>
      <c r="F4866" s="240" t="str">
        <f>Purchase_Entry!F460</f>
        <v>Buffalo Milk</v>
      </c>
      <c r="G4866" s="241">
        <v>0</v>
      </c>
      <c r="H4866" s="241">
        <f>N(Purchase_Entry!P460)</f>
        <v>1803.4520000000002</v>
      </c>
      <c r="I4866" s="241">
        <f t="shared" si="76"/>
        <v>-1803.4520000000002</v>
      </c>
      <c r="J4866" s="200"/>
      <c r="K4866" s="200" t="str" cm="1">
        <f t="array" ref="K4866">IF($C4866="","",IF(AND($C4866=Party_Statement!$C$5,$B4866&gt;=Party_Statement!$C$6,$B4866&lt;=Party_Statement!$E$6),SUMPRODUCT(($C$3:$C4866=Party_Statement!$C$5)*($B$3:$B4866&gt;=Party_Statement!$C$6)*($B$3:$B4866&lt;=Party_Statement!$E$6)),""))</f>
        <v/>
      </c>
    </row>
    <row r="4867" spans="1:11" x14ac:dyDescent="0.2">
      <c r="A4867" s="237">
        <f>Purchase_Entry!A461</f>
        <v>66986</v>
      </c>
      <c r="B4867" s="238">
        <f>Purchase_Entry!B461</f>
        <v>46275</v>
      </c>
      <c r="C4867" s="239" t="str">
        <f>Purchase_Entry!D461</f>
        <v>MODERN AGRO  -315</v>
      </c>
      <c r="D4867" s="240" t="s">
        <v>1390</v>
      </c>
      <c r="E4867" s="240" t="str">
        <f>Purchase_Entry!C461</f>
        <v>BILL-5175</v>
      </c>
      <c r="F4867" s="240" t="str">
        <f>Purchase_Entry!F461</f>
        <v>Cow Milk</v>
      </c>
      <c r="G4867" s="241">
        <v>0</v>
      </c>
      <c r="H4867" s="241">
        <f>N(Purchase_Entry!P461)</f>
        <v>1845.2879999999998</v>
      </c>
      <c r="I4867" s="241">
        <f t="shared" si="76"/>
        <v>-1845.2879999999998</v>
      </c>
      <c r="J4867" s="200"/>
      <c r="K4867" s="200" t="str" cm="1">
        <f t="array" ref="K4867">IF($C4867="","",IF(AND($C4867=Party_Statement!$C$5,$B4867&gt;=Party_Statement!$C$6,$B4867&lt;=Party_Statement!$E$6),SUMPRODUCT(($C$3:$C4867=Party_Statement!$C$5)*($B$3:$B4867&gt;=Party_Statement!$C$6)*($B$3:$B4867&lt;=Party_Statement!$E$6)),""))</f>
        <v/>
      </c>
    </row>
    <row r="4868" spans="1:11" x14ac:dyDescent="0.2">
      <c r="A4868" s="237">
        <f>Purchase_Entry!A462</f>
        <v>66986</v>
      </c>
      <c r="B4868" s="238">
        <f>Purchase_Entry!B462</f>
        <v>46275</v>
      </c>
      <c r="C4868" s="239" t="str">
        <f>Purchase_Entry!D462</f>
        <v>MODERN AGRO  -315</v>
      </c>
      <c r="D4868" s="240" t="s">
        <v>1390</v>
      </c>
      <c r="E4868" s="240" t="str">
        <f>Purchase_Entry!C462</f>
        <v>BILL-5176</v>
      </c>
      <c r="F4868" s="240" t="str">
        <f>Purchase_Entry!F462</f>
        <v>Buffalo Milk</v>
      </c>
      <c r="G4868" s="241">
        <v>0</v>
      </c>
      <c r="H4868" s="241">
        <f>N(Purchase_Entry!P462)</f>
        <v>925.04650000000015</v>
      </c>
      <c r="I4868" s="241">
        <f t="shared" si="76"/>
        <v>-925.04650000000015</v>
      </c>
      <c r="J4868" s="200"/>
      <c r="K4868" s="200" t="str" cm="1">
        <f t="array" ref="K4868">IF($C4868="","",IF(AND($C4868=Party_Statement!$C$5,$B4868&gt;=Party_Statement!$C$6,$B4868&lt;=Party_Statement!$E$6),SUMPRODUCT(($C$3:$C4868=Party_Statement!$C$5)*($B$3:$B4868&gt;=Party_Statement!$C$6)*($B$3:$B4868&lt;=Party_Statement!$E$6)),""))</f>
        <v/>
      </c>
    </row>
    <row r="4869" spans="1:11" x14ac:dyDescent="0.2">
      <c r="A4869" s="237">
        <f>Purchase_Entry!A463</f>
        <v>66987</v>
      </c>
      <c r="B4869" s="238">
        <f>Purchase_Entry!B463</f>
        <v>46276</v>
      </c>
      <c r="C4869" s="239" t="str">
        <f>Purchase_Entry!D463</f>
        <v>MODERN AGRO  -315</v>
      </c>
      <c r="D4869" s="240" t="s">
        <v>1390</v>
      </c>
      <c r="E4869" s="240" t="str">
        <f>Purchase_Entry!C463</f>
        <v>BILL-5175</v>
      </c>
      <c r="F4869" s="240" t="str">
        <f>Purchase_Entry!F463</f>
        <v>Cow Milk</v>
      </c>
      <c r="G4869" s="241">
        <v>0</v>
      </c>
      <c r="H4869" s="241">
        <f>N(Purchase_Entry!P463)</f>
        <v>2575.7145</v>
      </c>
      <c r="I4869" s="241">
        <f t="shared" si="76"/>
        <v>-2575.7145</v>
      </c>
      <c r="J4869" s="200"/>
      <c r="K4869" s="200" t="str" cm="1">
        <f t="array" ref="K4869">IF($C4869="","",IF(AND($C4869=Party_Statement!$C$5,$B4869&gt;=Party_Statement!$C$6,$B4869&lt;=Party_Statement!$E$6),SUMPRODUCT(($C$3:$C4869=Party_Statement!$C$5)*($B$3:$B4869&gt;=Party_Statement!$C$6)*($B$3:$B4869&lt;=Party_Statement!$E$6)),""))</f>
        <v/>
      </c>
    </row>
    <row r="4870" spans="1:11" x14ac:dyDescent="0.2">
      <c r="A4870" s="237">
        <f>Purchase_Entry!A464</f>
        <v>66987</v>
      </c>
      <c r="B4870" s="238">
        <f>Purchase_Entry!B464</f>
        <v>46276</v>
      </c>
      <c r="C4870" s="239" t="str">
        <f>Purchase_Entry!D464</f>
        <v>MODERN AGRO  -315</v>
      </c>
      <c r="D4870" s="240" t="s">
        <v>1390</v>
      </c>
      <c r="E4870" s="240" t="str">
        <f>Purchase_Entry!C464</f>
        <v>BILL-5176</v>
      </c>
      <c r="F4870" s="240" t="str">
        <f>Purchase_Entry!F464</f>
        <v>Buffalo Milk</v>
      </c>
      <c r="G4870" s="241">
        <v>0</v>
      </c>
      <c r="H4870" s="241">
        <f>N(Purchase_Entry!P464)</f>
        <v>1865.6400000000003</v>
      </c>
      <c r="I4870" s="241">
        <f t="shared" si="76"/>
        <v>-1865.6400000000003</v>
      </c>
      <c r="J4870" s="200"/>
      <c r="K4870" s="200" t="str" cm="1">
        <f t="array" ref="K4870">IF($C4870="","",IF(AND($C4870=Party_Statement!$C$5,$B4870&gt;=Party_Statement!$C$6,$B4870&lt;=Party_Statement!$E$6),SUMPRODUCT(($C$3:$C4870=Party_Statement!$C$5)*($B$3:$B4870&gt;=Party_Statement!$C$6)*($B$3:$B4870&lt;=Party_Statement!$E$6)),""))</f>
        <v/>
      </c>
    </row>
    <row r="4871" spans="1:11" x14ac:dyDescent="0.2">
      <c r="A4871" s="237">
        <f>Purchase_Entry!A465</f>
        <v>66987</v>
      </c>
      <c r="B4871" s="238">
        <f>Purchase_Entry!B465</f>
        <v>46276</v>
      </c>
      <c r="C4871" s="239" t="str">
        <f>Purchase_Entry!D465</f>
        <v>MODERN AGRO  -315</v>
      </c>
      <c r="D4871" s="240" t="s">
        <v>1390</v>
      </c>
      <c r="E4871" s="240" t="str">
        <f>Purchase_Entry!C465</f>
        <v>BILL-5175</v>
      </c>
      <c r="F4871" s="240" t="str">
        <f>Purchase_Entry!F465</f>
        <v>Cow Milk</v>
      </c>
      <c r="G4871" s="241">
        <v>0</v>
      </c>
      <c r="H4871" s="241">
        <f>N(Purchase_Entry!P465)</f>
        <v>1774.8082499999996</v>
      </c>
      <c r="I4871" s="241">
        <f t="shared" si="76"/>
        <v>-1774.8082499999996</v>
      </c>
      <c r="J4871" s="200"/>
      <c r="K4871" s="200" t="str" cm="1">
        <f t="array" ref="K4871">IF($C4871="","",IF(AND($C4871=Party_Statement!$C$5,$B4871&gt;=Party_Statement!$C$6,$B4871&lt;=Party_Statement!$E$6),SUMPRODUCT(($C$3:$C4871=Party_Statement!$C$5)*($B$3:$B4871&gt;=Party_Statement!$C$6)*($B$3:$B4871&lt;=Party_Statement!$E$6)),""))</f>
        <v/>
      </c>
    </row>
    <row r="4872" spans="1:11" x14ac:dyDescent="0.2">
      <c r="A4872" s="237">
        <f>Purchase_Entry!A466</f>
        <v>66987</v>
      </c>
      <c r="B4872" s="238">
        <f>Purchase_Entry!B466</f>
        <v>46276</v>
      </c>
      <c r="C4872" s="239" t="str">
        <f>Purchase_Entry!D466</f>
        <v>MODERN AGRO  -315</v>
      </c>
      <c r="D4872" s="240" t="s">
        <v>1390</v>
      </c>
      <c r="E4872" s="240" t="str">
        <f>Purchase_Entry!C466</f>
        <v>BILL-5176</v>
      </c>
      <c r="F4872" s="240" t="str">
        <f>Purchase_Entry!F466</f>
        <v>Buffalo Milk</v>
      </c>
      <c r="G4872" s="241">
        <v>0</v>
      </c>
      <c r="H4872" s="241">
        <f>N(Purchase_Entry!P466)</f>
        <v>870.63200000000006</v>
      </c>
      <c r="I4872" s="241">
        <f t="shared" si="76"/>
        <v>-870.63200000000006</v>
      </c>
      <c r="J4872" s="200"/>
      <c r="K4872" s="200" t="str" cm="1">
        <f t="array" ref="K4872">IF($C4872="","",IF(AND($C4872=Party_Statement!$C$5,$B4872&gt;=Party_Statement!$C$6,$B4872&lt;=Party_Statement!$E$6),SUMPRODUCT(($C$3:$C4872=Party_Statement!$C$5)*($B$3:$B4872&gt;=Party_Statement!$C$6)*($B$3:$B4872&lt;=Party_Statement!$E$6)),""))</f>
        <v/>
      </c>
    </row>
    <row r="4873" spans="1:11" x14ac:dyDescent="0.2">
      <c r="A4873" s="237">
        <f>Purchase_Entry!A467</f>
        <v>66988</v>
      </c>
      <c r="B4873" s="238">
        <f>Purchase_Entry!B467</f>
        <v>46277</v>
      </c>
      <c r="C4873" s="239" t="str">
        <f>Purchase_Entry!D467</f>
        <v>MODERN AGRO  -315</v>
      </c>
      <c r="D4873" s="240" t="s">
        <v>1390</v>
      </c>
      <c r="E4873" s="240" t="str">
        <f>Purchase_Entry!C467</f>
        <v>BILL-5175</v>
      </c>
      <c r="F4873" s="240" t="str">
        <f>Purchase_Entry!F467</f>
        <v>Cow Milk</v>
      </c>
      <c r="G4873" s="241">
        <v>0</v>
      </c>
      <c r="H4873" s="241">
        <f>N(Purchase_Entry!P467)</f>
        <v>2524.4564999999993</v>
      </c>
      <c r="I4873" s="241">
        <f t="shared" si="76"/>
        <v>-2524.4564999999993</v>
      </c>
      <c r="J4873" s="200"/>
      <c r="K4873" s="200" t="str" cm="1">
        <f t="array" ref="K4873">IF($C4873="","",IF(AND($C4873=Party_Statement!$C$5,$B4873&gt;=Party_Statement!$C$6,$B4873&lt;=Party_Statement!$E$6),SUMPRODUCT(($C$3:$C4873=Party_Statement!$C$5)*($B$3:$B4873&gt;=Party_Statement!$C$6)*($B$3:$B4873&lt;=Party_Statement!$E$6)),""))</f>
        <v/>
      </c>
    </row>
    <row r="4874" spans="1:11" x14ac:dyDescent="0.2">
      <c r="A4874" s="237">
        <f>Purchase_Entry!A468</f>
        <v>66988</v>
      </c>
      <c r="B4874" s="238">
        <f>Purchase_Entry!B468</f>
        <v>46277</v>
      </c>
      <c r="C4874" s="239" t="str">
        <f>Purchase_Entry!D468</f>
        <v>MODERN AGRO  -315</v>
      </c>
      <c r="D4874" s="240" t="s">
        <v>1390</v>
      </c>
      <c r="E4874" s="240" t="str">
        <f>Purchase_Entry!C468</f>
        <v>BILL-5176</v>
      </c>
      <c r="F4874" s="240" t="str">
        <f>Purchase_Entry!F468</f>
        <v>Buffalo Milk</v>
      </c>
      <c r="G4874" s="241">
        <v>0</v>
      </c>
      <c r="H4874" s="241">
        <f>N(Purchase_Entry!P468)</f>
        <v>1881.1870000000004</v>
      </c>
      <c r="I4874" s="241">
        <f t="shared" si="76"/>
        <v>-1881.1870000000004</v>
      </c>
      <c r="J4874" s="200"/>
      <c r="K4874" s="200" t="str" cm="1">
        <f t="array" ref="K4874">IF($C4874="","",IF(AND($C4874=Party_Statement!$C$5,$B4874&gt;=Party_Statement!$C$6,$B4874&lt;=Party_Statement!$E$6),SUMPRODUCT(($C$3:$C4874=Party_Statement!$C$5)*($B$3:$B4874&gt;=Party_Statement!$C$6)*($B$3:$B4874&lt;=Party_Statement!$E$6)),""))</f>
        <v/>
      </c>
    </row>
    <row r="4875" spans="1:11" x14ac:dyDescent="0.2">
      <c r="A4875" s="237">
        <f>Purchase_Entry!A469</f>
        <v>66988</v>
      </c>
      <c r="B4875" s="238">
        <f>Purchase_Entry!B469</f>
        <v>46277</v>
      </c>
      <c r="C4875" s="239" t="str">
        <f>Purchase_Entry!D469</f>
        <v>MODERN AGRO  -315</v>
      </c>
      <c r="D4875" s="240" t="s">
        <v>1390</v>
      </c>
      <c r="E4875" s="240" t="str">
        <f>Purchase_Entry!C469</f>
        <v>BILL-5175</v>
      </c>
      <c r="F4875" s="240" t="str">
        <f>Purchase_Entry!F469</f>
        <v>Cow Milk</v>
      </c>
      <c r="G4875" s="241">
        <v>0</v>
      </c>
      <c r="H4875" s="241">
        <f>N(Purchase_Entry!P469)</f>
        <v>1428.81675</v>
      </c>
      <c r="I4875" s="241">
        <f t="shared" si="76"/>
        <v>-1428.81675</v>
      </c>
      <c r="J4875" s="200"/>
      <c r="K4875" s="200" t="str" cm="1">
        <f t="array" ref="K4875">IF($C4875="","",IF(AND($C4875=Party_Statement!$C$5,$B4875&gt;=Party_Statement!$C$6,$B4875&lt;=Party_Statement!$E$6),SUMPRODUCT(($C$3:$C4875=Party_Statement!$C$5)*($B$3:$B4875&gt;=Party_Statement!$C$6)*($B$3:$B4875&lt;=Party_Statement!$E$6)),""))</f>
        <v/>
      </c>
    </row>
    <row r="4876" spans="1:11" x14ac:dyDescent="0.2">
      <c r="A4876" s="237">
        <f>Purchase_Entry!A470</f>
        <v>66988</v>
      </c>
      <c r="B4876" s="238">
        <f>Purchase_Entry!B470</f>
        <v>46277</v>
      </c>
      <c r="C4876" s="239" t="str">
        <f>Purchase_Entry!D470</f>
        <v>MODERN AGRO  -315</v>
      </c>
      <c r="D4876" s="240" t="s">
        <v>1390</v>
      </c>
      <c r="E4876" s="240" t="str">
        <f>Purchase_Entry!C470</f>
        <v>BILL-5176</v>
      </c>
      <c r="F4876" s="240" t="str">
        <f>Purchase_Entry!F470</f>
        <v>Buffalo Milk</v>
      </c>
      <c r="G4876" s="241">
        <v>0</v>
      </c>
      <c r="H4876" s="241">
        <f>N(Purchase_Entry!P470)</f>
        <v>1220.4395000000002</v>
      </c>
      <c r="I4876" s="241">
        <f t="shared" si="76"/>
        <v>-1220.4395000000002</v>
      </c>
      <c r="J4876" s="200"/>
      <c r="K4876" s="200" t="str" cm="1">
        <f t="array" ref="K4876">IF($C4876="","",IF(AND($C4876=Party_Statement!$C$5,$B4876&gt;=Party_Statement!$C$6,$B4876&lt;=Party_Statement!$E$6),SUMPRODUCT(($C$3:$C4876=Party_Statement!$C$5)*($B$3:$B4876&gt;=Party_Statement!$C$6)*($B$3:$B4876&lt;=Party_Statement!$E$6)),""))</f>
        <v/>
      </c>
    </row>
    <row r="4877" spans="1:11" x14ac:dyDescent="0.2">
      <c r="A4877" s="237">
        <f>Purchase_Entry!A471</f>
        <v>66989</v>
      </c>
      <c r="B4877" s="238">
        <f>Purchase_Entry!B471</f>
        <v>46278</v>
      </c>
      <c r="C4877" s="239" t="str">
        <f>Purchase_Entry!D471</f>
        <v>MODERN AGRO  -315</v>
      </c>
      <c r="D4877" s="240" t="s">
        <v>1390</v>
      </c>
      <c r="E4877" s="240" t="str">
        <f>Purchase_Entry!C471</f>
        <v>BILL-5175</v>
      </c>
      <c r="F4877" s="240" t="str">
        <f>Purchase_Entry!F471</f>
        <v>Cow Milk</v>
      </c>
      <c r="G4877" s="241">
        <v>0</v>
      </c>
      <c r="H4877" s="241">
        <f>N(Purchase_Entry!P471)</f>
        <v>2652.6014999999993</v>
      </c>
      <c r="I4877" s="241">
        <f t="shared" si="76"/>
        <v>-2652.6014999999993</v>
      </c>
      <c r="J4877" s="200"/>
      <c r="K4877" s="200" t="str" cm="1">
        <f t="array" ref="K4877">IF($C4877="","",IF(AND($C4877=Party_Statement!$C$5,$B4877&gt;=Party_Statement!$C$6,$B4877&lt;=Party_Statement!$E$6),SUMPRODUCT(($C$3:$C4877=Party_Statement!$C$5)*($B$3:$B4877&gt;=Party_Statement!$C$6)*($B$3:$B4877&lt;=Party_Statement!$E$6)),""))</f>
        <v/>
      </c>
    </row>
    <row r="4878" spans="1:11" x14ac:dyDescent="0.2">
      <c r="A4878" s="237">
        <f>Purchase_Entry!A472</f>
        <v>66989</v>
      </c>
      <c r="B4878" s="238">
        <f>Purchase_Entry!B472</f>
        <v>46278</v>
      </c>
      <c r="C4878" s="239" t="str">
        <f>Purchase_Entry!D472</f>
        <v>MODERN AGRO  -315</v>
      </c>
      <c r="D4878" s="240" t="s">
        <v>1390</v>
      </c>
      <c r="E4878" s="240" t="str">
        <f>Purchase_Entry!C472</f>
        <v>BILL-5176</v>
      </c>
      <c r="F4878" s="240" t="str">
        <f>Purchase_Entry!F472</f>
        <v>Buffalo Milk</v>
      </c>
      <c r="G4878" s="241">
        <v>0</v>
      </c>
      <c r="H4878" s="241">
        <f>N(Purchase_Entry!P472)</f>
        <v>1850.0930000000003</v>
      </c>
      <c r="I4878" s="241">
        <f t="shared" si="76"/>
        <v>-1850.0930000000003</v>
      </c>
      <c r="J4878" s="200"/>
      <c r="K4878" s="200" t="str" cm="1">
        <f t="array" ref="K4878">IF($C4878="","",IF(AND($C4878=Party_Statement!$C$5,$B4878&gt;=Party_Statement!$C$6,$B4878&lt;=Party_Statement!$E$6),SUMPRODUCT(($C$3:$C4878=Party_Statement!$C$5)*($B$3:$B4878&gt;=Party_Statement!$C$6)*($B$3:$B4878&lt;=Party_Statement!$E$6)),""))</f>
        <v/>
      </c>
    </row>
    <row r="4879" spans="1:11" x14ac:dyDescent="0.2">
      <c r="A4879" s="237">
        <f>Purchase_Entry!A473</f>
        <v>66989</v>
      </c>
      <c r="B4879" s="238">
        <f>Purchase_Entry!B473</f>
        <v>46278</v>
      </c>
      <c r="C4879" s="239" t="str">
        <f>Purchase_Entry!D473</f>
        <v>MODERN AGRO  -315</v>
      </c>
      <c r="D4879" s="240" t="s">
        <v>1390</v>
      </c>
      <c r="E4879" s="240" t="str">
        <f>Purchase_Entry!C473</f>
        <v>BILL-5175</v>
      </c>
      <c r="F4879" s="240" t="str">
        <f>Purchase_Entry!F473</f>
        <v>Cow Milk</v>
      </c>
      <c r="G4879" s="241">
        <v>0</v>
      </c>
      <c r="H4879" s="241">
        <f>N(Purchase_Entry!P473)</f>
        <v>1928.5822499999999</v>
      </c>
      <c r="I4879" s="241">
        <f t="shared" si="76"/>
        <v>-1928.5822499999999</v>
      </c>
      <c r="J4879" s="200"/>
      <c r="K4879" s="200" t="str" cm="1">
        <f t="array" ref="K4879">IF($C4879="","",IF(AND($C4879=Party_Statement!$C$5,$B4879&gt;=Party_Statement!$C$6,$B4879&lt;=Party_Statement!$E$6),SUMPRODUCT(($C$3:$C4879=Party_Statement!$C$5)*($B$3:$B4879&gt;=Party_Statement!$C$6)*($B$3:$B4879&lt;=Party_Statement!$E$6)),""))</f>
        <v/>
      </c>
    </row>
    <row r="4880" spans="1:11" x14ac:dyDescent="0.2">
      <c r="A4880" s="237">
        <f>Purchase_Entry!A474</f>
        <v>66989</v>
      </c>
      <c r="B4880" s="238">
        <f>Purchase_Entry!B474</f>
        <v>46278</v>
      </c>
      <c r="C4880" s="239" t="str">
        <f>Purchase_Entry!D474</f>
        <v>MODERN AGRO  -315</v>
      </c>
      <c r="D4880" s="240" t="s">
        <v>1390</v>
      </c>
      <c r="E4880" s="240" t="str">
        <f>Purchase_Entry!C474</f>
        <v>BILL-5176</v>
      </c>
      <c r="F4880" s="240" t="str">
        <f>Purchase_Entry!F474</f>
        <v>Buffalo Milk</v>
      </c>
      <c r="G4880" s="241">
        <v>0</v>
      </c>
      <c r="H4880" s="241">
        <f>N(Purchase_Entry!P474)</f>
        <v>893.9525000000001</v>
      </c>
      <c r="I4880" s="241">
        <f t="shared" si="76"/>
        <v>-893.9525000000001</v>
      </c>
      <c r="J4880" s="200"/>
      <c r="K4880" s="200" t="str" cm="1">
        <f t="array" ref="K4880">IF($C4880="","",IF(AND($C4880=Party_Statement!$C$5,$B4880&gt;=Party_Statement!$C$6,$B4880&lt;=Party_Statement!$E$6),SUMPRODUCT(($C$3:$C4880=Party_Statement!$C$5)*($B$3:$B4880&gt;=Party_Statement!$C$6)*($B$3:$B4880&lt;=Party_Statement!$E$6)),""))</f>
        <v/>
      </c>
    </row>
    <row r="4881" spans="1:11" x14ac:dyDescent="0.2">
      <c r="A4881" s="237">
        <f>Purchase_Entry!A475</f>
        <v>66990</v>
      </c>
      <c r="B4881" s="238">
        <f>Purchase_Entry!B475</f>
        <v>46279</v>
      </c>
      <c r="C4881" s="239" t="str">
        <f>Purchase_Entry!D475</f>
        <v>MODERN AGRO  -315</v>
      </c>
      <c r="D4881" s="240" t="s">
        <v>1390</v>
      </c>
      <c r="E4881" s="240" t="str">
        <f>Purchase_Entry!C475</f>
        <v>BILL-5175</v>
      </c>
      <c r="F4881" s="240" t="str">
        <f>Purchase_Entry!F475</f>
        <v>Cow Milk</v>
      </c>
      <c r="G4881" s="241">
        <v>0</v>
      </c>
      <c r="H4881" s="241">
        <f>N(Purchase_Entry!P475)</f>
        <v>2607.7507499999997</v>
      </c>
      <c r="I4881" s="241">
        <f t="shared" si="76"/>
        <v>-2607.7507499999997</v>
      </c>
      <c r="J4881" s="200"/>
      <c r="K4881" s="200" t="str" cm="1">
        <f t="array" ref="K4881">IF($C4881="","",IF(AND($C4881=Party_Statement!$C$5,$B4881&gt;=Party_Statement!$C$6,$B4881&lt;=Party_Statement!$E$6),SUMPRODUCT(($C$3:$C4881=Party_Statement!$C$5)*($B$3:$B4881&gt;=Party_Statement!$C$6)*($B$3:$B4881&lt;=Party_Statement!$E$6)),""))</f>
        <v/>
      </c>
    </row>
    <row r="4882" spans="1:11" x14ac:dyDescent="0.2">
      <c r="A4882" s="237">
        <f>Purchase_Entry!A476</f>
        <v>66990</v>
      </c>
      <c r="B4882" s="238">
        <f>Purchase_Entry!B476</f>
        <v>46279</v>
      </c>
      <c r="C4882" s="239" t="str">
        <f>Purchase_Entry!D476</f>
        <v>MODERN AGRO  -315</v>
      </c>
      <c r="D4882" s="240" t="s">
        <v>1390</v>
      </c>
      <c r="E4882" s="240" t="str">
        <f>Purchase_Entry!C476</f>
        <v>BILL-5176</v>
      </c>
      <c r="F4882" s="240" t="str">
        <f>Purchase_Entry!F476</f>
        <v>Buffalo Milk</v>
      </c>
      <c r="G4882" s="241">
        <v>0</v>
      </c>
      <c r="H4882" s="241">
        <f>N(Purchase_Entry!P476)</f>
        <v>2184.3535000000006</v>
      </c>
      <c r="I4882" s="241">
        <f t="shared" si="76"/>
        <v>-2184.3535000000006</v>
      </c>
      <c r="J4882" s="200"/>
      <c r="K4882" s="200" t="str" cm="1">
        <f t="array" ref="K4882">IF($C4882="","",IF(AND($C4882=Party_Statement!$C$5,$B4882&gt;=Party_Statement!$C$6,$B4882&lt;=Party_Statement!$E$6),SUMPRODUCT(($C$3:$C4882=Party_Statement!$C$5)*($B$3:$B4882&gt;=Party_Statement!$C$6)*($B$3:$B4882&lt;=Party_Statement!$E$6)),""))</f>
        <v/>
      </c>
    </row>
    <row r="4883" spans="1:11" x14ac:dyDescent="0.2">
      <c r="A4883" s="237">
        <f>Purchase_Entry!A477</f>
        <v>66990</v>
      </c>
      <c r="B4883" s="238">
        <f>Purchase_Entry!B477</f>
        <v>46279</v>
      </c>
      <c r="C4883" s="239" t="str">
        <f>Purchase_Entry!D477</f>
        <v>MODERN AGRO  -315</v>
      </c>
      <c r="D4883" s="240" t="s">
        <v>1390</v>
      </c>
      <c r="E4883" s="240" t="str">
        <f>Purchase_Entry!C477</f>
        <v>BILL-5175</v>
      </c>
      <c r="F4883" s="240" t="str">
        <f>Purchase_Entry!F477</f>
        <v>Cow Milk</v>
      </c>
      <c r="G4883" s="241">
        <v>0</v>
      </c>
      <c r="H4883" s="241">
        <f>N(Purchase_Entry!P477)</f>
        <v>1544.14725</v>
      </c>
      <c r="I4883" s="241">
        <f t="shared" si="76"/>
        <v>-1544.14725</v>
      </c>
      <c r="J4883" s="200"/>
      <c r="K4883" s="200" t="str" cm="1">
        <f t="array" ref="K4883">IF($C4883="","",IF(AND($C4883=Party_Statement!$C$5,$B4883&gt;=Party_Statement!$C$6,$B4883&lt;=Party_Statement!$E$6),SUMPRODUCT(($C$3:$C4883=Party_Statement!$C$5)*($B$3:$B4883&gt;=Party_Statement!$C$6)*($B$3:$B4883&lt;=Party_Statement!$E$6)),""))</f>
        <v/>
      </c>
    </row>
    <row r="4884" spans="1:11" x14ac:dyDescent="0.2">
      <c r="A4884" s="237">
        <f>Purchase_Entry!A478</f>
        <v>66990</v>
      </c>
      <c r="B4884" s="238">
        <f>Purchase_Entry!B478</f>
        <v>46279</v>
      </c>
      <c r="C4884" s="239" t="str">
        <f>Purchase_Entry!D478</f>
        <v>MODERN AGRO  -315</v>
      </c>
      <c r="D4884" s="240" t="s">
        <v>1390</v>
      </c>
      <c r="E4884" s="240" t="str">
        <f>Purchase_Entry!C478</f>
        <v>BILL-5176</v>
      </c>
      <c r="F4884" s="240" t="str">
        <f>Purchase_Entry!F478</f>
        <v>Buffalo Milk</v>
      </c>
      <c r="G4884" s="241">
        <v>0</v>
      </c>
      <c r="H4884" s="241">
        <f>N(Purchase_Entry!P478)</f>
        <v>956.1405000000002</v>
      </c>
      <c r="I4884" s="241">
        <f t="shared" si="76"/>
        <v>-956.1405000000002</v>
      </c>
      <c r="J4884" s="200"/>
      <c r="K4884" s="200" t="str" cm="1">
        <f t="array" ref="K4884">IF($C4884="","",IF(AND($C4884=Party_Statement!$C$5,$B4884&gt;=Party_Statement!$C$6,$B4884&lt;=Party_Statement!$E$6),SUMPRODUCT(($C$3:$C4884=Party_Statement!$C$5)*($B$3:$B4884&gt;=Party_Statement!$C$6)*($B$3:$B4884&lt;=Party_Statement!$E$6)),""))</f>
        <v/>
      </c>
    </row>
    <row r="4885" spans="1:11" x14ac:dyDescent="0.2">
      <c r="A4885" s="237">
        <f>Purchase_Entry!A479</f>
        <v>66991</v>
      </c>
      <c r="B4885" s="238">
        <f>Purchase_Entry!B479</f>
        <v>46280</v>
      </c>
      <c r="C4885" s="239" t="str">
        <f>Purchase_Entry!D479</f>
        <v>MODERN AGRO  -315</v>
      </c>
      <c r="D4885" s="240" t="s">
        <v>1390</v>
      </c>
      <c r="E4885" s="240" t="str">
        <f>Purchase_Entry!C479</f>
        <v>BILL-5175</v>
      </c>
      <c r="F4885" s="240" t="str">
        <f>Purchase_Entry!F479</f>
        <v>Cow Milk</v>
      </c>
      <c r="G4885" s="241">
        <v>0</v>
      </c>
      <c r="H4885" s="241">
        <f>N(Purchase_Entry!P479)</f>
        <v>2626.9724999999999</v>
      </c>
      <c r="I4885" s="241">
        <f t="shared" si="76"/>
        <v>-2626.9724999999999</v>
      </c>
      <c r="J4885" s="200"/>
      <c r="K4885" s="200" t="str" cm="1">
        <f t="array" ref="K4885">IF($C4885="","",IF(AND($C4885=Party_Statement!$C$5,$B4885&gt;=Party_Statement!$C$6,$B4885&lt;=Party_Statement!$E$6),SUMPRODUCT(($C$3:$C4885=Party_Statement!$C$5)*($B$3:$B4885&gt;=Party_Statement!$C$6)*($B$3:$B4885&lt;=Party_Statement!$E$6)),""))</f>
        <v/>
      </c>
    </row>
    <row r="4886" spans="1:11" x14ac:dyDescent="0.2">
      <c r="A4886" s="237">
        <f>Purchase_Entry!A480</f>
        <v>66991</v>
      </c>
      <c r="B4886" s="238">
        <f>Purchase_Entry!B480</f>
        <v>46280</v>
      </c>
      <c r="C4886" s="239" t="str">
        <f>Purchase_Entry!D480</f>
        <v>MODERN AGRO  -315</v>
      </c>
      <c r="D4886" s="240" t="s">
        <v>1390</v>
      </c>
      <c r="E4886" s="240" t="str">
        <f>Purchase_Entry!C480</f>
        <v>BILL-5176</v>
      </c>
      <c r="F4886" s="240" t="str">
        <f>Purchase_Entry!F480</f>
        <v>Buffalo Milk</v>
      </c>
      <c r="G4886" s="241">
        <v>0</v>
      </c>
      <c r="H4886" s="241">
        <f>N(Purchase_Entry!P480)</f>
        <v>1850.0930000000003</v>
      </c>
      <c r="I4886" s="241">
        <f t="shared" si="76"/>
        <v>-1850.0930000000003</v>
      </c>
      <c r="J4886" s="200"/>
      <c r="K4886" s="200" t="str" cm="1">
        <f t="array" ref="K4886">IF($C4886="","",IF(AND($C4886=Party_Statement!$C$5,$B4886&gt;=Party_Statement!$C$6,$B4886&lt;=Party_Statement!$E$6),SUMPRODUCT(($C$3:$C4886=Party_Statement!$C$5)*($B$3:$B4886&gt;=Party_Statement!$C$6)*($B$3:$B4886&lt;=Party_Statement!$E$6)),""))</f>
        <v/>
      </c>
    </row>
    <row r="4887" spans="1:11" x14ac:dyDescent="0.2">
      <c r="A4887" s="237">
        <f>Purchase_Entry!A481</f>
        <v>66991</v>
      </c>
      <c r="B4887" s="238">
        <f>Purchase_Entry!B481</f>
        <v>46280</v>
      </c>
      <c r="C4887" s="239" t="str">
        <f>Purchase_Entry!D481</f>
        <v>MODERN AGRO  -315</v>
      </c>
      <c r="D4887" s="240" t="s">
        <v>1390</v>
      </c>
      <c r="E4887" s="240" t="str">
        <f>Purchase_Entry!C481</f>
        <v>BILL-5175</v>
      </c>
      <c r="F4887" s="240" t="str">
        <f>Purchase_Entry!F481</f>
        <v>Cow Milk</v>
      </c>
      <c r="G4887" s="241">
        <v>0</v>
      </c>
      <c r="H4887" s="241">
        <f>N(Purchase_Entry!P481)</f>
        <v>1896.5459999999998</v>
      </c>
      <c r="I4887" s="241">
        <f t="shared" si="76"/>
        <v>-1896.5459999999998</v>
      </c>
      <c r="J4887" s="200"/>
      <c r="K4887" s="200" t="str" cm="1">
        <f t="array" ref="K4887">IF($C4887="","",IF(AND($C4887=Party_Statement!$C$5,$B4887&gt;=Party_Statement!$C$6,$B4887&lt;=Party_Statement!$E$6),SUMPRODUCT(($C$3:$C4887=Party_Statement!$C$5)*($B$3:$B4887&gt;=Party_Statement!$C$6)*($B$3:$B4887&lt;=Party_Statement!$E$6)),""))</f>
        <v/>
      </c>
    </row>
    <row r="4888" spans="1:11" x14ac:dyDescent="0.2">
      <c r="A4888" s="237">
        <f>Purchase_Entry!A482</f>
        <v>66991</v>
      </c>
      <c r="B4888" s="238">
        <f>Purchase_Entry!B482</f>
        <v>46280</v>
      </c>
      <c r="C4888" s="239" t="str">
        <f>Purchase_Entry!D482</f>
        <v>MODERN AGRO  -315</v>
      </c>
      <c r="D4888" s="240" t="s">
        <v>1390</v>
      </c>
      <c r="E4888" s="240" t="str">
        <f>Purchase_Entry!C482</f>
        <v>BILL-5176</v>
      </c>
      <c r="F4888" s="240" t="str">
        <f>Purchase_Entry!F482</f>
        <v>Buffalo Milk</v>
      </c>
      <c r="G4888" s="241">
        <v>0</v>
      </c>
      <c r="H4888" s="241">
        <f>N(Purchase_Entry!P482)</f>
        <v>948.36700000000008</v>
      </c>
      <c r="I4888" s="241">
        <f t="shared" si="76"/>
        <v>-948.36700000000008</v>
      </c>
      <c r="J4888" s="200"/>
      <c r="K4888" s="200" t="str" cm="1">
        <f t="array" ref="K4888">IF($C4888="","",IF(AND($C4888=Party_Statement!$C$5,$B4888&gt;=Party_Statement!$C$6,$B4888&lt;=Party_Statement!$E$6),SUMPRODUCT(($C$3:$C4888=Party_Statement!$C$5)*($B$3:$B4888&gt;=Party_Statement!$C$6)*($B$3:$B4888&lt;=Party_Statement!$E$6)),""))</f>
        <v/>
      </c>
    </row>
    <row r="4889" spans="1:11" x14ac:dyDescent="0.2">
      <c r="A4889" s="237">
        <f>Purchase_Entry!A483</f>
        <v>66992</v>
      </c>
      <c r="B4889" s="238">
        <f>Purchase_Entry!B483</f>
        <v>46281</v>
      </c>
      <c r="C4889" s="239" t="str">
        <f>Purchase_Entry!D483</f>
        <v>MODERN AGRO  -315</v>
      </c>
      <c r="D4889" s="240" t="s">
        <v>1390</v>
      </c>
      <c r="E4889" s="240" t="str">
        <f>Purchase_Entry!C483</f>
        <v>BILL-5175</v>
      </c>
      <c r="F4889" s="240" t="str">
        <f>Purchase_Entry!F483</f>
        <v>Cow Milk</v>
      </c>
      <c r="G4889" s="241">
        <v>0</v>
      </c>
      <c r="H4889" s="241">
        <f>N(Purchase_Entry!P483)</f>
        <v>2511.6419999999998</v>
      </c>
      <c r="I4889" s="241">
        <f t="shared" si="76"/>
        <v>-2511.6419999999998</v>
      </c>
      <c r="J4889" s="200"/>
      <c r="K4889" s="200" t="str" cm="1">
        <f t="array" ref="K4889">IF($C4889="","",IF(AND($C4889=Party_Statement!$C$5,$B4889&gt;=Party_Statement!$C$6,$B4889&lt;=Party_Statement!$E$6),SUMPRODUCT(($C$3:$C4889=Party_Statement!$C$5)*($B$3:$B4889&gt;=Party_Statement!$C$6)*($B$3:$B4889&lt;=Party_Statement!$E$6)),""))</f>
        <v/>
      </c>
    </row>
    <row r="4890" spans="1:11" x14ac:dyDescent="0.2">
      <c r="A4890" s="237">
        <f>Purchase_Entry!A484</f>
        <v>66992</v>
      </c>
      <c r="B4890" s="238">
        <f>Purchase_Entry!B484</f>
        <v>46281</v>
      </c>
      <c r="C4890" s="239" t="str">
        <f>Purchase_Entry!D484</f>
        <v>MODERN AGRO  -315</v>
      </c>
      <c r="D4890" s="240" t="s">
        <v>1390</v>
      </c>
      <c r="E4890" s="240" t="str">
        <f>Purchase_Entry!C484</f>
        <v>BILL-5176</v>
      </c>
      <c r="F4890" s="240" t="str">
        <f>Purchase_Entry!F484</f>
        <v>Buffalo Milk</v>
      </c>
      <c r="G4890" s="241">
        <v>0</v>
      </c>
      <c r="H4890" s="241">
        <f>N(Purchase_Entry!P484)</f>
        <v>1686.8495000000003</v>
      </c>
      <c r="I4890" s="241">
        <f t="shared" si="76"/>
        <v>-1686.8495000000003</v>
      </c>
      <c r="J4890" s="200"/>
      <c r="K4890" s="200" t="str" cm="1">
        <f t="array" ref="K4890">IF($C4890="","",IF(AND($C4890=Party_Statement!$C$5,$B4890&gt;=Party_Statement!$C$6,$B4890&lt;=Party_Statement!$E$6),SUMPRODUCT(($C$3:$C4890=Party_Statement!$C$5)*($B$3:$B4890&gt;=Party_Statement!$C$6)*($B$3:$B4890&lt;=Party_Statement!$E$6)),""))</f>
        <v/>
      </c>
    </row>
    <row r="4891" spans="1:11" x14ac:dyDescent="0.2">
      <c r="A4891" s="237">
        <f>Purchase_Entry!A485</f>
        <v>66992</v>
      </c>
      <c r="B4891" s="238">
        <f>Purchase_Entry!B485</f>
        <v>46281</v>
      </c>
      <c r="C4891" s="239" t="str">
        <f>Purchase_Entry!D485</f>
        <v>MODERN AGRO  -315</v>
      </c>
      <c r="D4891" s="240" t="s">
        <v>1390</v>
      </c>
      <c r="E4891" s="240" t="str">
        <f>Purchase_Entry!C485</f>
        <v>BILL-5175</v>
      </c>
      <c r="F4891" s="240" t="str">
        <f>Purchase_Entry!F485</f>
        <v>Cow Milk</v>
      </c>
      <c r="G4891" s="241">
        <v>0</v>
      </c>
      <c r="H4891" s="241">
        <f>N(Purchase_Entry!P485)</f>
        <v>2626.9724999999999</v>
      </c>
      <c r="I4891" s="241">
        <f t="shared" si="76"/>
        <v>-2626.9724999999999</v>
      </c>
      <c r="J4891" s="200"/>
      <c r="K4891" s="200" t="str" cm="1">
        <f t="array" ref="K4891">IF($C4891="","",IF(AND($C4891=Party_Statement!$C$5,$B4891&gt;=Party_Statement!$C$6,$B4891&lt;=Party_Statement!$E$6),SUMPRODUCT(($C$3:$C4891=Party_Statement!$C$5)*($B$3:$B4891&gt;=Party_Statement!$C$6)*($B$3:$B4891&lt;=Party_Statement!$E$6)),""))</f>
        <v/>
      </c>
    </row>
    <row r="4892" spans="1:11" x14ac:dyDescent="0.2">
      <c r="A4892" s="237">
        <f>Purchase_Entry!A486</f>
        <v>66992</v>
      </c>
      <c r="B4892" s="238">
        <f>Purchase_Entry!B486</f>
        <v>46281</v>
      </c>
      <c r="C4892" s="239" t="str">
        <f>Purchase_Entry!D486</f>
        <v>MODERN AGRO  -315</v>
      </c>
      <c r="D4892" s="240" t="s">
        <v>1390</v>
      </c>
      <c r="E4892" s="240" t="str">
        <f>Purchase_Entry!C486</f>
        <v>BILL-5176</v>
      </c>
      <c r="F4892" s="240" t="str">
        <f>Purchase_Entry!F486</f>
        <v>Buffalo Milk</v>
      </c>
      <c r="G4892" s="241">
        <v>0</v>
      </c>
      <c r="H4892" s="241">
        <f>N(Purchase_Entry!P486)</f>
        <v>1166.0250000000001</v>
      </c>
      <c r="I4892" s="241">
        <f t="shared" si="76"/>
        <v>-1166.0250000000001</v>
      </c>
      <c r="J4892" s="200"/>
      <c r="K4892" s="200" t="str" cm="1">
        <f t="array" ref="K4892">IF($C4892="","",IF(AND($C4892=Party_Statement!$C$5,$B4892&gt;=Party_Statement!$C$6,$B4892&lt;=Party_Statement!$E$6),SUMPRODUCT(($C$3:$C4892=Party_Statement!$C$5)*($B$3:$B4892&gt;=Party_Statement!$C$6)*($B$3:$B4892&lt;=Party_Statement!$E$6)),""))</f>
        <v/>
      </c>
    </row>
    <row r="4893" spans="1:11" x14ac:dyDescent="0.2">
      <c r="A4893" s="237">
        <f>Purchase_Entry!A487</f>
        <v>66916</v>
      </c>
      <c r="B4893" s="238">
        <f>Purchase_Entry!B487</f>
        <v>46203</v>
      </c>
      <c r="C4893" s="239" t="str">
        <f>Purchase_Entry!D487</f>
        <v>NAWA DURGA -317</v>
      </c>
      <c r="D4893" s="240" t="s">
        <v>1390</v>
      </c>
      <c r="E4893" s="240" t="str">
        <f>Purchase_Entry!C487</f>
        <v>BILL-5003</v>
      </c>
      <c r="F4893" s="240" t="str">
        <f>Purchase_Entry!F487</f>
        <v>Cow Milk</v>
      </c>
      <c r="G4893" s="241">
        <v>0</v>
      </c>
      <c r="H4893" s="241">
        <f>N(Purchase_Entry!P487)</f>
        <v>2304.2075</v>
      </c>
      <c r="I4893" s="241">
        <f t="shared" si="76"/>
        <v>-2304.2075</v>
      </c>
      <c r="J4893" s="200"/>
      <c r="K4893" s="200" t="str" cm="1">
        <f t="array" ref="K4893">IF($C4893="","",IF(AND($C4893=Party_Statement!$C$5,$B4893&gt;=Party_Statement!$C$6,$B4893&lt;=Party_Statement!$E$6),SUMPRODUCT(($C$3:$C4893=Party_Statement!$C$5)*($B$3:$B4893&gt;=Party_Statement!$C$6)*($B$3:$B4893&lt;=Party_Statement!$E$6)),""))</f>
        <v/>
      </c>
    </row>
    <row r="4894" spans="1:11" x14ac:dyDescent="0.2">
      <c r="A4894" s="237">
        <f>Purchase_Entry!A488</f>
        <v>66917</v>
      </c>
      <c r="B4894" s="238">
        <f>Purchase_Entry!B488</f>
        <v>46204</v>
      </c>
      <c r="C4894" s="239" t="str">
        <f>Purchase_Entry!D488</f>
        <v>NAWA DURGA -317</v>
      </c>
      <c r="D4894" s="240" t="s">
        <v>1390</v>
      </c>
      <c r="E4894" s="240" t="str">
        <f>Purchase_Entry!C488</f>
        <v>BILL-5010</v>
      </c>
      <c r="F4894" s="240" t="str">
        <f>Purchase_Entry!F488</f>
        <v>Cow Milk</v>
      </c>
      <c r="G4894" s="241">
        <v>0</v>
      </c>
      <c r="H4894" s="241">
        <f>N(Purchase_Entry!P488)</f>
        <v>2573.6099999999997</v>
      </c>
      <c r="I4894" s="241">
        <f t="shared" si="76"/>
        <v>-2573.6099999999997</v>
      </c>
      <c r="J4894" s="200"/>
      <c r="K4894" s="200" t="str" cm="1">
        <f t="array" ref="K4894">IF($C4894="","",IF(AND($C4894=Party_Statement!$C$5,$B4894&gt;=Party_Statement!$C$6,$B4894&lt;=Party_Statement!$E$6),SUMPRODUCT(($C$3:$C4894=Party_Statement!$C$5)*($B$3:$B4894&gt;=Party_Statement!$C$6)*($B$3:$B4894&lt;=Party_Statement!$E$6)),""))</f>
        <v/>
      </c>
    </row>
    <row r="4895" spans="1:11" x14ac:dyDescent="0.2">
      <c r="A4895" s="237">
        <f>Purchase_Entry!A489</f>
        <v>66918</v>
      </c>
      <c r="B4895" s="238">
        <f>Purchase_Entry!B489</f>
        <v>46205</v>
      </c>
      <c r="C4895" s="239" t="str">
        <f>Purchase_Entry!D489</f>
        <v>NAWA DURGA -317</v>
      </c>
      <c r="D4895" s="240" t="s">
        <v>1390</v>
      </c>
      <c r="E4895" s="240" t="str">
        <f>Purchase_Entry!C489</f>
        <v>BILL-5017</v>
      </c>
      <c r="F4895" s="240" t="str">
        <f>Purchase_Entry!F489</f>
        <v>Cow Milk</v>
      </c>
      <c r="G4895" s="241">
        <v>0</v>
      </c>
      <c r="H4895" s="241">
        <f>N(Purchase_Entry!P489)</f>
        <v>2434.7575000000002</v>
      </c>
      <c r="I4895" s="241">
        <f t="shared" si="76"/>
        <v>-2434.7575000000002</v>
      </c>
      <c r="J4895" s="200"/>
      <c r="K4895" s="200" t="str" cm="1">
        <f t="array" ref="K4895">IF($C4895="","",IF(AND($C4895=Party_Statement!$C$5,$B4895&gt;=Party_Statement!$C$6,$B4895&lt;=Party_Statement!$E$6),SUMPRODUCT(($C$3:$C4895=Party_Statement!$C$5)*($B$3:$B4895&gt;=Party_Statement!$C$6)*($B$3:$B4895&lt;=Party_Statement!$E$6)),""))</f>
        <v/>
      </c>
    </row>
    <row r="4896" spans="1:11" x14ac:dyDescent="0.2">
      <c r="A4896" s="237">
        <f>Purchase_Entry!A490</f>
        <v>66919</v>
      </c>
      <c r="B4896" s="238">
        <f>Purchase_Entry!B490</f>
        <v>46206</v>
      </c>
      <c r="C4896" s="239" t="str">
        <f>Purchase_Entry!D490</f>
        <v>NAWA DURGA -317</v>
      </c>
      <c r="D4896" s="240" t="s">
        <v>1390</v>
      </c>
      <c r="E4896" s="240" t="str">
        <f>Purchase_Entry!C490</f>
        <v>BILL-5024</v>
      </c>
      <c r="F4896" s="240" t="str">
        <f>Purchase_Entry!F490</f>
        <v>Cow Milk</v>
      </c>
      <c r="G4896" s="241">
        <v>0</v>
      </c>
      <c r="H4896" s="241">
        <f>N(Purchase_Entry!P490)</f>
        <v>1880.7149999999999</v>
      </c>
      <c r="I4896" s="241">
        <f t="shared" si="76"/>
        <v>-1880.7149999999999</v>
      </c>
      <c r="J4896" s="200"/>
      <c r="K4896" s="200" t="str" cm="1">
        <f t="array" ref="K4896">IF($C4896="","",IF(AND($C4896=Party_Statement!$C$5,$B4896&gt;=Party_Statement!$C$6,$B4896&lt;=Party_Statement!$E$6),SUMPRODUCT(($C$3:$C4896=Party_Statement!$C$5)*($B$3:$B4896&gt;=Party_Statement!$C$6)*($B$3:$B4896&lt;=Party_Statement!$E$6)),""))</f>
        <v/>
      </c>
    </row>
    <row r="4897" spans="1:11" x14ac:dyDescent="0.2">
      <c r="A4897" s="237">
        <f>Purchase_Entry!A491</f>
        <v>66920</v>
      </c>
      <c r="B4897" s="238">
        <f>Purchase_Entry!B491</f>
        <v>46207</v>
      </c>
      <c r="C4897" s="239" t="str">
        <f>Purchase_Entry!D491</f>
        <v>NAWA DURGA -317</v>
      </c>
      <c r="D4897" s="240" t="s">
        <v>1390</v>
      </c>
      <c r="E4897" s="240" t="str">
        <f>Purchase_Entry!C491</f>
        <v>BILL-5031</v>
      </c>
      <c r="F4897" s="240" t="str">
        <f>Purchase_Entry!F491</f>
        <v>Cow Milk</v>
      </c>
      <c r="G4897" s="241">
        <v>0</v>
      </c>
      <c r="H4897" s="241">
        <f>N(Purchase_Entry!P491)</f>
        <v>2173.6574999999998</v>
      </c>
      <c r="I4897" s="241">
        <f t="shared" si="76"/>
        <v>-2173.6574999999998</v>
      </c>
      <c r="J4897" s="200"/>
      <c r="K4897" s="200" t="str" cm="1">
        <f t="array" ref="K4897">IF($C4897="","",IF(AND($C4897=Party_Statement!$C$5,$B4897&gt;=Party_Statement!$C$6,$B4897&lt;=Party_Statement!$E$6),SUMPRODUCT(($C$3:$C4897=Party_Statement!$C$5)*($B$3:$B4897&gt;=Party_Statement!$C$6)*($B$3:$B4897&lt;=Party_Statement!$E$6)),""))</f>
        <v/>
      </c>
    </row>
    <row r="4898" spans="1:11" x14ac:dyDescent="0.2">
      <c r="A4898" s="237">
        <f>Purchase_Entry!A492</f>
        <v>66921</v>
      </c>
      <c r="B4898" s="238">
        <f>Purchase_Entry!B492</f>
        <v>46208</v>
      </c>
      <c r="C4898" s="239" t="str">
        <f>Purchase_Entry!D492</f>
        <v>NAWA DURGA -317</v>
      </c>
      <c r="D4898" s="240" t="s">
        <v>1390</v>
      </c>
      <c r="E4898" s="240" t="str">
        <f>Purchase_Entry!C492</f>
        <v>BILL-5038</v>
      </c>
      <c r="F4898" s="240" t="str">
        <f>Purchase_Entry!F492</f>
        <v>Cow Milk</v>
      </c>
      <c r="G4898" s="241">
        <v>0</v>
      </c>
      <c r="H4898" s="241">
        <f>N(Purchase_Entry!P492)</f>
        <v>1997.4150000000002</v>
      </c>
      <c r="I4898" s="241">
        <f t="shared" si="76"/>
        <v>-1997.4150000000002</v>
      </c>
      <c r="J4898" s="200"/>
      <c r="K4898" s="200" t="str" cm="1">
        <f t="array" ref="K4898">IF($C4898="","",IF(AND($C4898=Party_Statement!$C$5,$B4898&gt;=Party_Statement!$C$6,$B4898&lt;=Party_Statement!$E$6),SUMPRODUCT(($C$3:$C4898=Party_Statement!$C$5)*($B$3:$B4898&gt;=Party_Statement!$C$6)*($B$3:$B4898&lt;=Party_Statement!$E$6)),""))</f>
        <v/>
      </c>
    </row>
    <row r="4899" spans="1:11" x14ac:dyDescent="0.2">
      <c r="A4899" s="237">
        <f>Purchase_Entry!A493</f>
        <v>66922</v>
      </c>
      <c r="B4899" s="238">
        <f>Purchase_Entry!B493</f>
        <v>46209</v>
      </c>
      <c r="C4899" s="239" t="str">
        <f>Purchase_Entry!D493</f>
        <v>NAWA DURGA -317</v>
      </c>
      <c r="D4899" s="240" t="s">
        <v>1390</v>
      </c>
      <c r="E4899" s="240" t="str">
        <f>Purchase_Entry!C493</f>
        <v>BILL-5045</v>
      </c>
      <c r="F4899" s="240" t="str">
        <f>Purchase_Entry!F493</f>
        <v>Cow Milk</v>
      </c>
      <c r="G4899" s="241">
        <v>0</v>
      </c>
      <c r="H4899" s="241">
        <f>N(Purchase_Entry!P493)</f>
        <v>1754.9909999999998</v>
      </c>
      <c r="I4899" s="241">
        <f t="shared" si="76"/>
        <v>-1754.9909999999998</v>
      </c>
      <c r="J4899" s="200"/>
      <c r="K4899" s="200" t="str" cm="1">
        <f t="array" ref="K4899">IF($C4899="","",IF(AND($C4899=Party_Statement!$C$5,$B4899&gt;=Party_Statement!$C$6,$B4899&lt;=Party_Statement!$E$6),SUMPRODUCT(($C$3:$C4899=Party_Statement!$C$5)*($B$3:$B4899&gt;=Party_Statement!$C$6)*($B$3:$B4899&lt;=Party_Statement!$E$6)),""))</f>
        <v/>
      </c>
    </row>
    <row r="4900" spans="1:11" x14ac:dyDescent="0.2">
      <c r="A4900" s="237">
        <f>Purchase_Entry!A494</f>
        <v>66923</v>
      </c>
      <c r="B4900" s="238">
        <f>Purchase_Entry!B494</f>
        <v>46210</v>
      </c>
      <c r="C4900" s="239" t="str">
        <f>Purchase_Entry!D494</f>
        <v>NAWA DURGA -317</v>
      </c>
      <c r="D4900" s="240" t="s">
        <v>1390</v>
      </c>
      <c r="E4900" s="240" t="str">
        <f>Purchase_Entry!C494</f>
        <v>BILL-5052</v>
      </c>
      <c r="F4900" s="240" t="str">
        <f>Purchase_Entry!F494</f>
        <v>Cow Milk</v>
      </c>
      <c r="G4900" s="241">
        <v>0</v>
      </c>
      <c r="H4900" s="241">
        <f>N(Purchase_Entry!P494)</f>
        <v>2346.5609999999997</v>
      </c>
      <c r="I4900" s="241">
        <f t="shared" si="76"/>
        <v>-2346.5609999999997</v>
      </c>
      <c r="J4900" s="200"/>
      <c r="K4900" s="200" t="str" cm="1">
        <f t="array" ref="K4900">IF($C4900="","",IF(AND($C4900=Party_Statement!$C$5,$B4900&gt;=Party_Statement!$C$6,$B4900&lt;=Party_Statement!$E$6),SUMPRODUCT(($C$3:$C4900=Party_Statement!$C$5)*($B$3:$B4900&gt;=Party_Statement!$C$6)*($B$3:$B4900&lt;=Party_Statement!$E$6)),""))</f>
        <v/>
      </c>
    </row>
    <row r="4901" spans="1:11" x14ac:dyDescent="0.2">
      <c r="A4901" s="237">
        <f>Purchase_Entry!A495</f>
        <v>66924</v>
      </c>
      <c r="B4901" s="238">
        <f>Purchase_Entry!B495</f>
        <v>46211</v>
      </c>
      <c r="C4901" s="239" t="str">
        <f>Purchase_Entry!D495</f>
        <v>NAWA DURGA -317</v>
      </c>
      <c r="D4901" s="240" t="s">
        <v>1390</v>
      </c>
      <c r="E4901" s="240" t="str">
        <f>Purchase_Entry!C495</f>
        <v>BILL-5059</v>
      </c>
      <c r="F4901" s="240" t="str">
        <f>Purchase_Entry!F495</f>
        <v>Cow Milk</v>
      </c>
      <c r="G4901" s="241">
        <v>0</v>
      </c>
      <c r="H4901" s="241">
        <f>N(Purchase_Entry!P495)</f>
        <v>2088.8000000000002</v>
      </c>
      <c r="I4901" s="241">
        <f t="shared" si="76"/>
        <v>-2088.8000000000002</v>
      </c>
      <c r="J4901" s="200"/>
      <c r="K4901" s="200" t="str" cm="1">
        <f t="array" ref="K4901">IF($C4901="","",IF(AND($C4901=Party_Statement!$C$5,$B4901&gt;=Party_Statement!$C$6,$B4901&lt;=Party_Statement!$E$6),SUMPRODUCT(($C$3:$C4901=Party_Statement!$C$5)*($B$3:$B4901&gt;=Party_Statement!$C$6)*($B$3:$B4901&lt;=Party_Statement!$E$6)),""))</f>
        <v/>
      </c>
    </row>
    <row r="4902" spans="1:11" x14ac:dyDescent="0.2">
      <c r="A4902" s="237">
        <f>Purchase_Entry!A496</f>
        <v>66925</v>
      </c>
      <c r="B4902" s="238">
        <f>Purchase_Entry!B496</f>
        <v>46212</v>
      </c>
      <c r="C4902" s="239" t="str">
        <f>Purchase_Entry!D496</f>
        <v>NAWA DURGA -317</v>
      </c>
      <c r="D4902" s="240" t="s">
        <v>1390</v>
      </c>
      <c r="E4902" s="240" t="str">
        <f>Purchase_Entry!C496</f>
        <v>BILL-5066</v>
      </c>
      <c r="F4902" s="240" t="str">
        <f>Purchase_Entry!F496</f>
        <v>Cow Milk</v>
      </c>
      <c r="G4902" s="241">
        <v>0</v>
      </c>
      <c r="H4902" s="241">
        <f>N(Purchase_Entry!P496)</f>
        <v>1979.6999999999998</v>
      </c>
      <c r="I4902" s="241">
        <f t="shared" si="76"/>
        <v>-1979.6999999999998</v>
      </c>
      <c r="J4902" s="200"/>
      <c r="K4902" s="200" t="str" cm="1">
        <f t="array" ref="K4902">IF($C4902="","",IF(AND($C4902=Party_Statement!$C$5,$B4902&gt;=Party_Statement!$C$6,$B4902&lt;=Party_Statement!$E$6),SUMPRODUCT(($C$3:$C4902=Party_Statement!$C$5)*($B$3:$B4902&gt;=Party_Statement!$C$6)*($B$3:$B4902&lt;=Party_Statement!$E$6)),""))</f>
        <v/>
      </c>
    </row>
    <row r="4903" spans="1:11" x14ac:dyDescent="0.2">
      <c r="A4903" s="237">
        <f>Purchase_Entry!A497</f>
        <v>66926</v>
      </c>
      <c r="B4903" s="238">
        <f>Purchase_Entry!B497</f>
        <v>46213</v>
      </c>
      <c r="C4903" s="239" t="str">
        <f>Purchase_Entry!D497</f>
        <v>NAWA DURGA -317</v>
      </c>
      <c r="D4903" s="240" t="s">
        <v>1390</v>
      </c>
      <c r="E4903" s="240" t="str">
        <f>Purchase_Entry!C497</f>
        <v>BILL-5073</v>
      </c>
      <c r="F4903" s="240" t="str">
        <f>Purchase_Entry!F497</f>
        <v>Cow Milk</v>
      </c>
      <c r="G4903" s="241">
        <v>0</v>
      </c>
      <c r="H4903" s="241">
        <f>N(Purchase_Entry!P497)</f>
        <v>1939.0349999999996</v>
      </c>
      <c r="I4903" s="241">
        <f t="shared" si="76"/>
        <v>-1939.0349999999996</v>
      </c>
      <c r="J4903" s="200"/>
      <c r="K4903" s="200" t="str" cm="1">
        <f t="array" ref="K4903">IF($C4903="","",IF(AND($C4903=Party_Statement!$C$5,$B4903&gt;=Party_Statement!$C$6,$B4903&lt;=Party_Statement!$E$6),SUMPRODUCT(($C$3:$C4903=Party_Statement!$C$5)*($B$3:$B4903&gt;=Party_Statement!$C$6)*($B$3:$B4903&lt;=Party_Statement!$E$6)),""))</f>
        <v/>
      </c>
    </row>
    <row r="4904" spans="1:11" x14ac:dyDescent="0.2">
      <c r="A4904" s="237">
        <f>Purchase_Entry!A498</f>
        <v>66927</v>
      </c>
      <c r="B4904" s="238">
        <f>Purchase_Entry!B498</f>
        <v>46214</v>
      </c>
      <c r="C4904" s="239" t="str">
        <f>Purchase_Entry!D498</f>
        <v>NAWA DURGA -317</v>
      </c>
      <c r="D4904" s="240" t="s">
        <v>1390</v>
      </c>
      <c r="E4904" s="240" t="str">
        <f>Purchase_Entry!C498</f>
        <v>BILL-5081</v>
      </c>
      <c r="F4904" s="240" t="str">
        <f>Purchase_Entry!F498</f>
        <v>Cow Milk</v>
      </c>
      <c r="G4904" s="241">
        <v>0</v>
      </c>
      <c r="H4904" s="241">
        <f>N(Purchase_Entry!P498)</f>
        <v>1939.0349999999996</v>
      </c>
      <c r="I4904" s="241">
        <f t="shared" si="76"/>
        <v>-1939.0349999999996</v>
      </c>
      <c r="J4904" s="200"/>
      <c r="K4904" s="200" t="str" cm="1">
        <f t="array" ref="K4904">IF($C4904="","",IF(AND($C4904=Party_Statement!$C$5,$B4904&gt;=Party_Statement!$C$6,$B4904&lt;=Party_Statement!$E$6),SUMPRODUCT(($C$3:$C4904=Party_Statement!$C$5)*($B$3:$B4904&gt;=Party_Statement!$C$6)*($B$3:$B4904&lt;=Party_Statement!$E$6)),""))</f>
        <v/>
      </c>
    </row>
    <row r="4905" spans="1:11" x14ac:dyDescent="0.2">
      <c r="A4905" s="237">
        <f>Purchase_Entry!A499</f>
        <v>66928</v>
      </c>
      <c r="B4905" s="238">
        <f>Purchase_Entry!B499</f>
        <v>46215</v>
      </c>
      <c r="C4905" s="239" t="str">
        <f>Purchase_Entry!D499</f>
        <v>NAWA DURGA -317</v>
      </c>
      <c r="D4905" s="240" t="s">
        <v>1390</v>
      </c>
      <c r="E4905" s="240" t="str">
        <f>Purchase_Entry!C499</f>
        <v>BILL-5089</v>
      </c>
      <c r="F4905" s="240" t="str">
        <f>Purchase_Entry!F499</f>
        <v>Cow Milk</v>
      </c>
      <c r="G4905" s="241">
        <v>0</v>
      </c>
      <c r="H4905" s="241">
        <f>N(Purchase_Entry!P499)</f>
        <v>1997.4150000000002</v>
      </c>
      <c r="I4905" s="241">
        <f t="shared" si="76"/>
        <v>-1997.4150000000002</v>
      </c>
      <c r="J4905" s="200"/>
      <c r="K4905" s="200" t="str" cm="1">
        <f t="array" ref="K4905">IF($C4905="","",IF(AND($C4905=Party_Statement!$C$5,$B4905&gt;=Party_Statement!$C$6,$B4905&lt;=Party_Statement!$E$6),SUMPRODUCT(($C$3:$C4905=Party_Statement!$C$5)*($B$3:$B4905&gt;=Party_Statement!$C$6)*($B$3:$B4905&lt;=Party_Statement!$E$6)),""))</f>
        <v/>
      </c>
    </row>
    <row r="4906" spans="1:11" x14ac:dyDescent="0.2">
      <c r="A4906" s="237">
        <f>Purchase_Entry!A500</f>
        <v>66929</v>
      </c>
      <c r="B4906" s="238">
        <f>Purchase_Entry!B500</f>
        <v>46216</v>
      </c>
      <c r="C4906" s="239" t="str">
        <f>Purchase_Entry!D500</f>
        <v>NAWA DURGA -317</v>
      </c>
      <c r="D4906" s="240" t="s">
        <v>1390</v>
      </c>
      <c r="E4906" s="240" t="str">
        <f>Purchase_Entry!C500</f>
        <v>BILL-5097</v>
      </c>
      <c r="F4906" s="240" t="str">
        <f>Purchase_Entry!F500</f>
        <v>Cow Milk</v>
      </c>
      <c r="G4906" s="241">
        <v>0</v>
      </c>
      <c r="H4906" s="241">
        <f>N(Purchase_Entry!P500)</f>
        <v>2111.6799999999998</v>
      </c>
      <c r="I4906" s="241">
        <f t="shared" si="76"/>
        <v>-2111.6799999999998</v>
      </c>
      <c r="J4906" s="200"/>
      <c r="K4906" s="200" t="str" cm="1">
        <f t="array" ref="K4906">IF($C4906="","",IF(AND($C4906=Party_Statement!$C$5,$B4906&gt;=Party_Statement!$C$6,$B4906&lt;=Party_Statement!$E$6),SUMPRODUCT(($C$3:$C4906=Party_Statement!$C$5)*($B$3:$B4906&gt;=Party_Statement!$C$6)*($B$3:$B4906&lt;=Party_Statement!$E$6)),""))</f>
        <v/>
      </c>
    </row>
    <row r="4907" spans="1:11" x14ac:dyDescent="0.2">
      <c r="A4907" s="237">
        <f>Purchase_Entry!A501</f>
        <v>66930</v>
      </c>
      <c r="B4907" s="238">
        <f>Purchase_Entry!B501</f>
        <v>46217</v>
      </c>
      <c r="C4907" s="239" t="str">
        <f>Purchase_Entry!D501</f>
        <v>NAWA DURGA -317</v>
      </c>
      <c r="D4907" s="240" t="s">
        <v>1390</v>
      </c>
      <c r="E4907" s="240" t="str">
        <f>Purchase_Entry!C501</f>
        <v>BILL-5105</v>
      </c>
      <c r="F4907" s="240" t="str">
        <f>Purchase_Entry!F501</f>
        <v>Cow Milk</v>
      </c>
      <c r="G4907" s="241">
        <v>0</v>
      </c>
      <c r="H4907" s="241">
        <f>N(Purchase_Entry!P501)</f>
        <v>2284.625</v>
      </c>
      <c r="I4907" s="241">
        <f t="shared" si="76"/>
        <v>-2284.625</v>
      </c>
      <c r="J4907" s="200"/>
      <c r="K4907" s="200" t="str" cm="1">
        <f t="array" ref="K4907">IF($C4907="","",IF(AND($C4907=Party_Statement!$C$5,$B4907&gt;=Party_Statement!$C$6,$B4907&lt;=Party_Statement!$E$6),SUMPRODUCT(($C$3:$C4907=Party_Statement!$C$5)*($B$3:$B4907&gt;=Party_Statement!$C$6)*($B$3:$B4907&lt;=Party_Statement!$E$6)),""))</f>
        <v/>
      </c>
    </row>
    <row r="4908" spans="1:11" x14ac:dyDescent="0.2">
      <c r="A4908" s="237">
        <f>Purchase_Entry!A502</f>
        <v>66931</v>
      </c>
      <c r="B4908" s="238">
        <f>Purchase_Entry!B502</f>
        <v>46218</v>
      </c>
      <c r="C4908" s="239" t="str">
        <f>Purchase_Entry!D502</f>
        <v>NAWA DURGA -317</v>
      </c>
      <c r="D4908" s="240" t="s">
        <v>1390</v>
      </c>
      <c r="E4908" s="240" t="str">
        <f>Purchase_Entry!C502</f>
        <v>BILL-5113</v>
      </c>
      <c r="F4908" s="240" t="str">
        <f>Purchase_Entry!F502</f>
        <v>Cow Milk</v>
      </c>
      <c r="G4908" s="241">
        <v>0</v>
      </c>
      <c r="H4908" s="241">
        <f>N(Purchase_Entry!P502)</f>
        <v>2097.12</v>
      </c>
      <c r="I4908" s="241">
        <f t="shared" si="76"/>
        <v>-2097.12</v>
      </c>
      <c r="J4908" s="200"/>
      <c r="K4908" s="200" t="str" cm="1">
        <f t="array" ref="K4908">IF($C4908="","",IF(AND($C4908=Party_Statement!$C$5,$B4908&gt;=Party_Statement!$C$6,$B4908&lt;=Party_Statement!$E$6),SUMPRODUCT(($C$3:$C4908=Party_Statement!$C$5)*($B$3:$B4908&gt;=Party_Statement!$C$6)*($B$3:$B4908&lt;=Party_Statement!$E$6)),""))</f>
        <v/>
      </c>
    </row>
    <row r="4909" spans="1:11" x14ac:dyDescent="0.2">
      <c r="A4909" s="237" t="str">
        <f>Purchase_Entry!A503</f>
        <v>2083/03/32</v>
      </c>
      <c r="B4909" s="238">
        <f>Purchase_Entry!B503</f>
        <v>46219</v>
      </c>
      <c r="C4909" s="239" t="str">
        <f>Purchase_Entry!D503</f>
        <v>NAWA DURGA -317</v>
      </c>
      <c r="D4909" s="240" t="s">
        <v>1390</v>
      </c>
      <c r="E4909" s="240" t="str">
        <f>Purchase_Entry!C503</f>
        <v>BILL-5121</v>
      </c>
      <c r="F4909" s="240" t="str">
        <f>Purchase_Entry!F503</f>
        <v>Cow Milk</v>
      </c>
      <c r="G4909" s="241">
        <v>0</v>
      </c>
      <c r="H4909" s="241">
        <f>N(Purchase_Entry!P503)</f>
        <v>2020.7280000000001</v>
      </c>
      <c r="I4909" s="241">
        <f t="shared" si="76"/>
        <v>-2020.7280000000001</v>
      </c>
      <c r="J4909" s="200"/>
      <c r="K4909" s="200" t="str" cm="1">
        <f t="array" ref="K4909">IF($C4909="","",IF(AND($C4909=Party_Statement!$C$5,$B4909&gt;=Party_Statement!$C$6,$B4909&lt;=Party_Statement!$E$6),SUMPRODUCT(($C$3:$C4909=Party_Statement!$C$5)*($B$3:$B4909&gt;=Party_Statement!$C$6)*($B$3:$B4909&lt;=Party_Statement!$E$6)),""))</f>
        <v/>
      </c>
    </row>
    <row r="4910" spans="1:11" x14ac:dyDescent="0.2">
      <c r="A4910" s="237">
        <f>Purchase_Entry!A504</f>
        <v>66932</v>
      </c>
      <c r="B4910" s="238">
        <f>Purchase_Entry!B504</f>
        <v>46220</v>
      </c>
      <c r="C4910" s="239" t="str">
        <f>Purchase_Entry!D504</f>
        <v>NAWA DURGA -317</v>
      </c>
      <c r="D4910" s="240" t="s">
        <v>1390</v>
      </c>
      <c r="E4910" s="240" t="str">
        <f>Purchase_Entry!C504</f>
        <v>BILL-5129</v>
      </c>
      <c r="F4910" s="240" t="str">
        <f>Purchase_Entry!F504</f>
        <v>Cow Milk</v>
      </c>
      <c r="G4910" s="241">
        <v>0</v>
      </c>
      <c r="H4910" s="241">
        <f>N(Purchase_Entry!P504)</f>
        <v>1847.37</v>
      </c>
      <c r="I4910" s="241">
        <f t="shared" si="76"/>
        <v>-1847.37</v>
      </c>
      <c r="J4910" s="200"/>
      <c r="K4910" s="200" t="str" cm="1">
        <f t="array" ref="K4910">IF($C4910="","",IF(AND($C4910=Party_Statement!$C$5,$B4910&gt;=Party_Statement!$C$6,$B4910&lt;=Party_Statement!$E$6),SUMPRODUCT(($C$3:$C4910=Party_Statement!$C$5)*($B$3:$B4910&gt;=Party_Statement!$C$6)*($B$3:$B4910&lt;=Party_Statement!$E$6)),""))</f>
        <v/>
      </c>
    </row>
    <row r="4911" spans="1:11" x14ac:dyDescent="0.2">
      <c r="A4911" s="237">
        <f>Purchase_Entry!A505</f>
        <v>66933</v>
      </c>
      <c r="B4911" s="238">
        <f>Purchase_Entry!B505</f>
        <v>46221</v>
      </c>
      <c r="C4911" s="239" t="str">
        <f>Purchase_Entry!D505</f>
        <v>NAWA DURGA -317</v>
      </c>
      <c r="D4911" s="240" t="s">
        <v>1390</v>
      </c>
      <c r="E4911" s="240" t="str">
        <f>Purchase_Entry!C505</f>
        <v>BILL-5136</v>
      </c>
      <c r="F4911" s="240" t="str">
        <f>Purchase_Entry!F505</f>
        <v>Cow Milk</v>
      </c>
      <c r="G4911" s="241">
        <v>0</v>
      </c>
      <c r="H4911" s="241">
        <f>N(Purchase_Entry!P505)</f>
        <v>1750.1399999999999</v>
      </c>
      <c r="I4911" s="241">
        <f t="shared" si="76"/>
        <v>-1750.1399999999999</v>
      </c>
      <c r="J4911" s="200"/>
      <c r="K4911" s="200" t="str" cm="1">
        <f t="array" ref="K4911">IF($C4911="","",IF(AND($C4911=Party_Statement!$C$5,$B4911&gt;=Party_Statement!$C$6,$B4911&lt;=Party_Statement!$E$6),SUMPRODUCT(($C$3:$C4911=Party_Statement!$C$5)*($B$3:$B4911&gt;=Party_Statement!$C$6)*($B$3:$B4911&lt;=Party_Statement!$E$6)),""))</f>
        <v/>
      </c>
    </row>
    <row r="4912" spans="1:11" x14ac:dyDescent="0.2">
      <c r="A4912" s="237">
        <f>Purchase_Entry!A506</f>
        <v>66934</v>
      </c>
      <c r="B4912" s="238">
        <f>Purchase_Entry!B506</f>
        <v>46222</v>
      </c>
      <c r="C4912" s="239" t="str">
        <f>Purchase_Entry!D506</f>
        <v>NAWA DURGA -317</v>
      </c>
      <c r="D4912" s="240" t="s">
        <v>1390</v>
      </c>
      <c r="E4912" s="240" t="str">
        <f>Purchase_Entry!C506</f>
        <v>BILL-5143</v>
      </c>
      <c r="F4912" s="240" t="str">
        <f>Purchase_Entry!F506</f>
        <v>Cow Milk</v>
      </c>
      <c r="G4912" s="241">
        <v>0</v>
      </c>
      <c r="H4912" s="241">
        <f>N(Purchase_Entry!P506)</f>
        <v>1879.7799999999997</v>
      </c>
      <c r="I4912" s="241">
        <f t="shared" si="76"/>
        <v>-1879.7799999999997</v>
      </c>
      <c r="J4912" s="200"/>
      <c r="K4912" s="200" t="str" cm="1">
        <f t="array" ref="K4912">IF($C4912="","",IF(AND($C4912=Party_Statement!$C$5,$B4912&gt;=Party_Statement!$C$6,$B4912&lt;=Party_Statement!$E$6),SUMPRODUCT(($C$3:$C4912=Party_Statement!$C$5)*($B$3:$B4912&gt;=Party_Statement!$C$6)*($B$3:$B4912&lt;=Party_Statement!$E$6)),""))</f>
        <v/>
      </c>
    </row>
    <row r="4913" spans="1:11" x14ac:dyDescent="0.2">
      <c r="A4913" s="237">
        <f>Purchase_Entry!A507</f>
        <v>66935</v>
      </c>
      <c r="B4913" s="238">
        <f>Purchase_Entry!B507</f>
        <v>46223</v>
      </c>
      <c r="C4913" s="239" t="str">
        <f>Purchase_Entry!D507</f>
        <v>NAWA DURGA -317</v>
      </c>
      <c r="D4913" s="240" t="s">
        <v>1390</v>
      </c>
      <c r="E4913" s="240" t="str">
        <f>Purchase_Entry!C507</f>
        <v>BILL-5150</v>
      </c>
      <c r="F4913" s="240" t="str">
        <f>Purchase_Entry!F507</f>
        <v>Cow Milk</v>
      </c>
      <c r="G4913" s="241">
        <v>0</v>
      </c>
      <c r="H4913" s="241">
        <f>N(Purchase_Entry!P507)</f>
        <v>1919.86</v>
      </c>
      <c r="I4913" s="241">
        <f t="shared" si="76"/>
        <v>-1919.86</v>
      </c>
      <c r="J4913" s="200"/>
      <c r="K4913" s="200" t="str" cm="1">
        <f t="array" ref="K4913">IF($C4913="","",IF(AND($C4913=Party_Statement!$C$5,$B4913&gt;=Party_Statement!$C$6,$B4913&lt;=Party_Statement!$E$6),SUMPRODUCT(($C$3:$C4913=Party_Statement!$C$5)*($B$3:$B4913&gt;=Party_Statement!$C$6)*($B$3:$B4913&lt;=Party_Statement!$E$6)),""))</f>
        <v/>
      </c>
    </row>
    <row r="4914" spans="1:11" x14ac:dyDescent="0.2">
      <c r="A4914" s="237">
        <f>Purchase_Entry!A508</f>
        <v>66936</v>
      </c>
      <c r="B4914" s="238">
        <f>Purchase_Entry!B508</f>
        <v>46224</v>
      </c>
      <c r="C4914" s="239" t="str">
        <f>Purchase_Entry!D508</f>
        <v>NAWA DURGA -317</v>
      </c>
      <c r="D4914" s="240" t="s">
        <v>1390</v>
      </c>
      <c r="E4914" s="240" t="str">
        <f>Purchase_Entry!C508</f>
        <v>BILL-5177</v>
      </c>
      <c r="F4914" s="240" t="str">
        <f>Purchase_Entry!F508</f>
        <v>Cow Milk</v>
      </c>
      <c r="G4914" s="241">
        <v>0</v>
      </c>
      <c r="H4914" s="241">
        <f>N(Purchase_Entry!P508)</f>
        <v>2004.0749999999998</v>
      </c>
      <c r="I4914" s="241">
        <f t="shared" si="76"/>
        <v>-2004.0749999999998</v>
      </c>
      <c r="J4914" s="200"/>
      <c r="K4914" s="200" t="str" cm="1">
        <f t="array" ref="K4914">IF($C4914="","",IF(AND($C4914=Party_Statement!$C$5,$B4914&gt;=Party_Statement!$C$6,$B4914&lt;=Party_Statement!$E$6),SUMPRODUCT(($C$3:$C4914=Party_Statement!$C$5)*($B$3:$B4914&gt;=Party_Statement!$C$6)*($B$3:$B4914&lt;=Party_Statement!$E$6)),""))</f>
        <v/>
      </c>
    </row>
    <row r="4915" spans="1:11" x14ac:dyDescent="0.2">
      <c r="A4915" s="237">
        <f>Purchase_Entry!A509</f>
        <v>66937</v>
      </c>
      <c r="B4915" s="238">
        <f>Purchase_Entry!B509</f>
        <v>46225</v>
      </c>
      <c r="C4915" s="239" t="str">
        <f>Purchase_Entry!D509</f>
        <v>NAWA DURGA -317</v>
      </c>
      <c r="D4915" s="240" t="s">
        <v>1390</v>
      </c>
      <c r="E4915" s="240" t="str">
        <f>Purchase_Entry!C509</f>
        <v>BILL-5178</v>
      </c>
      <c r="F4915" s="240" t="str">
        <f>Purchase_Entry!F509</f>
        <v>Cow Milk</v>
      </c>
      <c r="G4915" s="241">
        <v>0</v>
      </c>
      <c r="H4915" s="241">
        <f>N(Purchase_Entry!P509)</f>
        <v>2031.5849999999998</v>
      </c>
      <c r="I4915" s="241">
        <f t="shared" si="76"/>
        <v>-2031.5849999999998</v>
      </c>
      <c r="J4915" s="200"/>
      <c r="K4915" s="200" t="str" cm="1">
        <f t="array" ref="K4915">IF($C4915="","",IF(AND($C4915=Party_Statement!$C$5,$B4915&gt;=Party_Statement!$C$6,$B4915&lt;=Party_Statement!$E$6),SUMPRODUCT(($C$3:$C4915=Party_Statement!$C$5)*($B$3:$B4915&gt;=Party_Statement!$C$6)*($B$3:$B4915&lt;=Party_Statement!$E$6)),""))</f>
        <v/>
      </c>
    </row>
    <row r="4916" spans="1:11" x14ac:dyDescent="0.2">
      <c r="A4916" s="237">
        <f>Purchase_Entry!A510</f>
        <v>66938</v>
      </c>
      <c r="B4916" s="238">
        <f>Purchase_Entry!B510</f>
        <v>46226</v>
      </c>
      <c r="C4916" s="239" t="str">
        <f>Purchase_Entry!D510</f>
        <v>NAWA DURGA -317</v>
      </c>
      <c r="D4916" s="240" t="s">
        <v>1390</v>
      </c>
      <c r="E4916" s="240" t="str">
        <f>Purchase_Entry!C510</f>
        <v>BILL-5179</v>
      </c>
      <c r="F4916" s="240" t="str">
        <f>Purchase_Entry!F510</f>
        <v>Cow Milk</v>
      </c>
      <c r="G4916" s="241">
        <v>0</v>
      </c>
      <c r="H4916" s="241">
        <f>N(Purchase_Entry!P510)</f>
        <v>2070.8775000000001</v>
      </c>
      <c r="I4916" s="241">
        <f t="shared" si="76"/>
        <v>-2070.8775000000001</v>
      </c>
      <c r="J4916" s="200"/>
      <c r="K4916" s="200" t="str" cm="1">
        <f t="array" ref="K4916">IF($C4916="","",IF(AND($C4916=Party_Statement!$C$5,$B4916&gt;=Party_Statement!$C$6,$B4916&lt;=Party_Statement!$E$6),SUMPRODUCT(($C$3:$C4916=Party_Statement!$C$5)*($B$3:$B4916&gt;=Party_Statement!$C$6)*($B$3:$B4916&lt;=Party_Statement!$E$6)),""))</f>
        <v/>
      </c>
    </row>
    <row r="4917" spans="1:11" x14ac:dyDescent="0.2">
      <c r="A4917" s="237">
        <f>Purchase_Entry!A511</f>
        <v>66939</v>
      </c>
      <c r="B4917" s="238">
        <f>Purchase_Entry!B511</f>
        <v>46227</v>
      </c>
      <c r="C4917" s="239" t="str">
        <f>Purchase_Entry!D511</f>
        <v>NAWA DURGA -317</v>
      </c>
      <c r="D4917" s="240" t="s">
        <v>1390</v>
      </c>
      <c r="E4917" s="240" t="str">
        <f>Purchase_Entry!C511</f>
        <v>BILL-5180</v>
      </c>
      <c r="F4917" s="240" t="str">
        <f>Purchase_Entry!F511</f>
        <v>Cow Milk</v>
      </c>
      <c r="G4917" s="241">
        <v>0</v>
      </c>
      <c r="H4917" s="241">
        <f>N(Purchase_Entry!P511)</f>
        <v>1854.78</v>
      </c>
      <c r="I4917" s="241">
        <f t="shared" si="76"/>
        <v>-1854.78</v>
      </c>
      <c r="J4917" s="200"/>
      <c r="K4917" s="200" t="str" cm="1">
        <f t="array" ref="K4917">IF($C4917="","",IF(AND($C4917=Party_Statement!$C$5,$B4917&gt;=Party_Statement!$C$6,$B4917&lt;=Party_Statement!$E$6),SUMPRODUCT(($C$3:$C4917=Party_Statement!$C$5)*($B$3:$B4917&gt;=Party_Statement!$C$6)*($B$3:$B4917&lt;=Party_Statement!$E$6)),""))</f>
        <v/>
      </c>
    </row>
    <row r="4918" spans="1:11" x14ac:dyDescent="0.2">
      <c r="A4918" s="237">
        <f>Purchase_Entry!A512</f>
        <v>66940</v>
      </c>
      <c r="B4918" s="238">
        <f>Purchase_Entry!B512</f>
        <v>46228</v>
      </c>
      <c r="C4918" s="239" t="str">
        <f>Purchase_Entry!D512</f>
        <v>NAWA DURGA -317</v>
      </c>
      <c r="D4918" s="240" t="s">
        <v>1390</v>
      </c>
      <c r="E4918" s="240" t="str">
        <f>Purchase_Entry!C512</f>
        <v>BILL-5181</v>
      </c>
      <c r="F4918" s="240" t="str">
        <f>Purchase_Entry!F512</f>
        <v>Cow Milk</v>
      </c>
      <c r="G4918" s="241">
        <v>0</v>
      </c>
      <c r="H4918" s="241">
        <f>N(Purchase_Entry!P512)</f>
        <v>1618.0625</v>
      </c>
      <c r="I4918" s="241">
        <f t="shared" si="76"/>
        <v>-1618.0625</v>
      </c>
      <c r="J4918" s="200"/>
      <c r="K4918" s="200" t="str" cm="1">
        <f t="array" ref="K4918">IF($C4918="","",IF(AND($C4918=Party_Statement!$C$5,$B4918&gt;=Party_Statement!$C$6,$B4918&lt;=Party_Statement!$E$6),SUMPRODUCT(($C$3:$C4918=Party_Statement!$C$5)*($B$3:$B4918&gt;=Party_Statement!$C$6)*($B$3:$B4918&lt;=Party_Statement!$E$6)),""))</f>
        <v/>
      </c>
    </row>
    <row r="4919" spans="1:11" x14ac:dyDescent="0.2">
      <c r="A4919" s="237">
        <f>Purchase_Entry!A513</f>
        <v>66941</v>
      </c>
      <c r="B4919" s="238">
        <f>Purchase_Entry!B513</f>
        <v>46229</v>
      </c>
      <c r="C4919" s="239" t="str">
        <f>Purchase_Entry!D513</f>
        <v>NAWA DURGA -317</v>
      </c>
      <c r="D4919" s="240" t="s">
        <v>1390</v>
      </c>
      <c r="E4919" s="240" t="str">
        <f>Purchase_Entry!C513</f>
        <v>BILL-5182</v>
      </c>
      <c r="F4919" s="240" t="str">
        <f>Purchase_Entry!F513</f>
        <v>Cow Milk</v>
      </c>
      <c r="G4919" s="241">
        <v>0</v>
      </c>
      <c r="H4919" s="241">
        <f>N(Purchase_Entry!P513)</f>
        <v>1594.6799999999998</v>
      </c>
      <c r="I4919" s="241">
        <f t="shared" si="76"/>
        <v>-1594.6799999999998</v>
      </c>
      <c r="J4919" s="200"/>
      <c r="K4919" s="200" t="str" cm="1">
        <f t="array" ref="K4919">IF($C4919="","",IF(AND($C4919=Party_Statement!$C$5,$B4919&gt;=Party_Statement!$C$6,$B4919&lt;=Party_Statement!$E$6),SUMPRODUCT(($C$3:$C4919=Party_Statement!$C$5)*($B$3:$B4919&gt;=Party_Statement!$C$6)*($B$3:$B4919&lt;=Party_Statement!$E$6)),""))</f>
        <v/>
      </c>
    </row>
    <row r="4920" spans="1:11" x14ac:dyDescent="0.2">
      <c r="A4920" s="237">
        <f>Purchase_Entry!A514</f>
        <v>66942</v>
      </c>
      <c r="B4920" s="238">
        <f>Purchase_Entry!B514</f>
        <v>46230</v>
      </c>
      <c r="C4920" s="239" t="str">
        <f>Purchase_Entry!D514</f>
        <v>NAWA DURGA -317</v>
      </c>
      <c r="D4920" s="240" t="s">
        <v>1390</v>
      </c>
      <c r="E4920" s="240" t="str">
        <f>Purchase_Entry!C514</f>
        <v>BILL-5183</v>
      </c>
      <c r="F4920" s="240" t="str">
        <f>Purchase_Entry!F514</f>
        <v>Cow Milk</v>
      </c>
      <c r="G4920" s="241">
        <v>0</v>
      </c>
      <c r="H4920" s="241">
        <f>N(Purchase_Entry!P514)</f>
        <v>1374.1875</v>
      </c>
      <c r="I4920" s="241">
        <f t="shared" si="76"/>
        <v>-1374.1875</v>
      </c>
      <c r="J4920" s="200"/>
      <c r="K4920" s="200" t="str" cm="1">
        <f t="array" ref="K4920">IF($C4920="","",IF(AND($C4920=Party_Statement!$C$5,$B4920&gt;=Party_Statement!$C$6,$B4920&lt;=Party_Statement!$E$6),SUMPRODUCT(($C$3:$C4920=Party_Statement!$C$5)*($B$3:$B4920&gt;=Party_Statement!$C$6)*($B$3:$B4920&lt;=Party_Statement!$E$6)),""))</f>
        <v/>
      </c>
    </row>
    <row r="4921" spans="1:11" x14ac:dyDescent="0.2">
      <c r="A4921" s="237">
        <f>Purchase_Entry!A515</f>
        <v>66943</v>
      </c>
      <c r="B4921" s="238">
        <f>Purchase_Entry!B515</f>
        <v>46231</v>
      </c>
      <c r="C4921" s="239" t="str">
        <f>Purchase_Entry!D515</f>
        <v>NAWA DURGA -317</v>
      </c>
      <c r="D4921" s="240" t="s">
        <v>1390</v>
      </c>
      <c r="E4921" s="240" t="str">
        <f>Purchase_Entry!C515</f>
        <v>BILL-5184</v>
      </c>
      <c r="F4921" s="240" t="str">
        <f>Purchase_Entry!F515</f>
        <v>Cow Milk</v>
      </c>
      <c r="G4921" s="241">
        <v>0</v>
      </c>
      <c r="H4921" s="241">
        <f>N(Purchase_Entry!P515)</f>
        <v>1393.6299999999999</v>
      </c>
      <c r="I4921" s="241">
        <f t="shared" si="76"/>
        <v>-1393.6299999999999</v>
      </c>
      <c r="J4921" s="200"/>
      <c r="K4921" s="200" t="str" cm="1">
        <f t="array" ref="K4921">IF($C4921="","",IF(AND($C4921=Party_Statement!$C$5,$B4921&gt;=Party_Statement!$C$6,$B4921&lt;=Party_Statement!$E$6),SUMPRODUCT(($C$3:$C4921=Party_Statement!$C$5)*($B$3:$B4921&gt;=Party_Statement!$C$6)*($B$3:$B4921&lt;=Party_Statement!$E$6)),""))</f>
        <v/>
      </c>
    </row>
    <row r="4922" spans="1:11" x14ac:dyDescent="0.2">
      <c r="A4922" s="237">
        <f>Purchase_Entry!A516</f>
        <v>66944</v>
      </c>
      <c r="B4922" s="238">
        <f>Purchase_Entry!B516</f>
        <v>46232</v>
      </c>
      <c r="C4922" s="239" t="str">
        <f>Purchase_Entry!D516</f>
        <v>NAWA DURGA -317</v>
      </c>
      <c r="D4922" s="240" t="s">
        <v>1390</v>
      </c>
      <c r="E4922" s="240" t="str">
        <f>Purchase_Entry!C516</f>
        <v>BILL-5185</v>
      </c>
      <c r="F4922" s="240" t="str">
        <f>Purchase_Entry!F516</f>
        <v>Cow Milk</v>
      </c>
      <c r="G4922" s="241">
        <v>0</v>
      </c>
      <c r="H4922" s="241">
        <f>N(Purchase_Entry!P516)</f>
        <v>1399.22</v>
      </c>
      <c r="I4922" s="241">
        <f t="shared" ref="I4922:I4985" si="77">IF($C4922="","",IF($C4922=$C1102,$I1102+$G4922-$H4922,$G4922-$H4922))</f>
        <v>-1399.22</v>
      </c>
      <c r="J4922" s="200"/>
      <c r="K4922" s="200" t="str" cm="1">
        <f t="array" ref="K4922">IF($C4922="","",IF(AND($C4922=Party_Statement!$C$5,$B4922&gt;=Party_Statement!$C$6,$B4922&lt;=Party_Statement!$E$6),SUMPRODUCT(($C$3:$C4922=Party_Statement!$C$5)*($B$3:$B4922&gt;=Party_Statement!$C$6)*($B$3:$B4922&lt;=Party_Statement!$E$6)),""))</f>
        <v/>
      </c>
    </row>
    <row r="4923" spans="1:11" x14ac:dyDescent="0.2">
      <c r="A4923" s="237">
        <f>Purchase_Entry!A517</f>
        <v>66945</v>
      </c>
      <c r="B4923" s="238">
        <f>Purchase_Entry!B517</f>
        <v>46233</v>
      </c>
      <c r="C4923" s="239" t="str">
        <f>Purchase_Entry!D517</f>
        <v>NAWA DURGA -317</v>
      </c>
      <c r="D4923" s="240" t="s">
        <v>1390</v>
      </c>
      <c r="E4923" s="240" t="str">
        <f>Purchase_Entry!C517</f>
        <v>BILL-5186</v>
      </c>
      <c r="F4923" s="240" t="str">
        <f>Purchase_Entry!F517</f>
        <v>Cow Milk</v>
      </c>
      <c r="G4923" s="241">
        <v>0</v>
      </c>
      <c r="H4923" s="241">
        <f>N(Purchase_Entry!P517)</f>
        <v>1401.3509999999999</v>
      </c>
      <c r="I4923" s="241">
        <f t="shared" si="77"/>
        <v>-1401.3509999999999</v>
      </c>
      <c r="J4923" s="200"/>
      <c r="K4923" s="200" t="str" cm="1">
        <f t="array" ref="K4923">IF($C4923="","",IF(AND($C4923=Party_Statement!$C$5,$B4923&gt;=Party_Statement!$C$6,$B4923&lt;=Party_Statement!$E$6),SUMPRODUCT(($C$3:$C4923=Party_Statement!$C$5)*($B$3:$B4923&gt;=Party_Statement!$C$6)*($B$3:$B4923&lt;=Party_Statement!$E$6)),""))</f>
        <v/>
      </c>
    </row>
    <row r="4924" spans="1:11" x14ac:dyDescent="0.2">
      <c r="A4924" s="237">
        <f>Purchase_Entry!A518</f>
        <v>66946</v>
      </c>
      <c r="B4924" s="238">
        <f>Purchase_Entry!B518</f>
        <v>46234</v>
      </c>
      <c r="C4924" s="239" t="str">
        <f>Purchase_Entry!D518</f>
        <v>NAWA DURGA -317</v>
      </c>
      <c r="D4924" s="240" t="s">
        <v>1390</v>
      </c>
      <c r="E4924" s="240" t="str">
        <f>Purchase_Entry!C518</f>
        <v>BILL-5187</v>
      </c>
      <c r="F4924" s="240" t="str">
        <f>Purchase_Entry!F518</f>
        <v>Cow Milk</v>
      </c>
      <c r="G4924" s="241">
        <v>0</v>
      </c>
      <c r="H4924" s="241">
        <f>N(Purchase_Entry!P518)</f>
        <v>1428.9</v>
      </c>
      <c r="I4924" s="241">
        <f t="shared" si="77"/>
        <v>-1428.9</v>
      </c>
      <c r="J4924" s="200"/>
      <c r="K4924" s="200" t="str" cm="1">
        <f t="array" ref="K4924">IF($C4924="","",IF(AND($C4924=Party_Statement!$C$5,$B4924&gt;=Party_Statement!$C$6,$B4924&lt;=Party_Statement!$E$6),SUMPRODUCT(($C$3:$C4924=Party_Statement!$C$5)*($B$3:$B4924&gt;=Party_Statement!$C$6)*($B$3:$B4924&lt;=Party_Statement!$E$6)),""))</f>
        <v/>
      </c>
    </row>
    <row r="4925" spans="1:11" x14ac:dyDescent="0.2">
      <c r="A4925" s="237">
        <f>Purchase_Entry!A519</f>
        <v>66948</v>
      </c>
      <c r="B4925" s="238">
        <f>Purchase_Entry!B519</f>
        <v>46236</v>
      </c>
      <c r="C4925" s="239" t="str">
        <f>Purchase_Entry!D519</f>
        <v>NAWA DURGA -317</v>
      </c>
      <c r="D4925" s="240" t="s">
        <v>1390</v>
      </c>
      <c r="E4925" s="240" t="str">
        <f>Purchase_Entry!C519</f>
        <v>BILL-5189</v>
      </c>
      <c r="F4925" s="240" t="str">
        <f>Purchase_Entry!F519</f>
        <v>Cow Milk</v>
      </c>
      <c r="G4925" s="241">
        <v>0</v>
      </c>
      <c r="H4925" s="241">
        <f>N(Purchase_Entry!P519)</f>
        <v>1179.6299999999999</v>
      </c>
      <c r="I4925" s="241">
        <f t="shared" si="77"/>
        <v>-1179.6299999999999</v>
      </c>
      <c r="J4925" s="200"/>
      <c r="K4925" s="200" t="str" cm="1">
        <f t="array" ref="K4925">IF($C4925="","",IF(AND($C4925=Party_Statement!$C$5,$B4925&gt;=Party_Statement!$C$6,$B4925&lt;=Party_Statement!$E$6),SUMPRODUCT(($C$3:$C4925=Party_Statement!$C$5)*($B$3:$B4925&gt;=Party_Statement!$C$6)*($B$3:$B4925&lt;=Party_Statement!$E$6)),""))</f>
        <v/>
      </c>
    </row>
    <row r="4926" spans="1:11" x14ac:dyDescent="0.2">
      <c r="A4926" s="237">
        <f>Purchase_Entry!A520</f>
        <v>66949</v>
      </c>
      <c r="B4926" s="238">
        <f>Purchase_Entry!B520</f>
        <v>46237</v>
      </c>
      <c r="C4926" s="239" t="str">
        <f>Purchase_Entry!D520</f>
        <v>NAWA DURGA -317</v>
      </c>
      <c r="D4926" s="240" t="s">
        <v>1390</v>
      </c>
      <c r="E4926" s="240" t="str">
        <f>Purchase_Entry!C520</f>
        <v>BILL-5189</v>
      </c>
      <c r="F4926" s="240" t="str">
        <f>Purchase_Entry!F520</f>
        <v>Cow Milk</v>
      </c>
      <c r="G4926" s="241">
        <v>0</v>
      </c>
      <c r="H4926" s="241">
        <f>N(Purchase_Entry!P520)</f>
        <v>1142.8812500000001</v>
      </c>
      <c r="I4926" s="241">
        <f t="shared" si="77"/>
        <v>-1142.8812500000001</v>
      </c>
      <c r="J4926" s="200"/>
      <c r="K4926" s="200" t="str" cm="1">
        <f t="array" ref="K4926">IF($C4926="","",IF(AND($C4926=Party_Statement!$C$5,$B4926&gt;=Party_Statement!$C$6,$B4926&lt;=Party_Statement!$E$6),SUMPRODUCT(($C$3:$C4926=Party_Statement!$C$5)*($B$3:$B4926&gt;=Party_Statement!$C$6)*($B$3:$B4926&lt;=Party_Statement!$E$6)),""))</f>
        <v/>
      </c>
    </row>
    <row r="4927" spans="1:11" x14ac:dyDescent="0.2">
      <c r="A4927" s="237">
        <f>Purchase_Entry!A521</f>
        <v>66950</v>
      </c>
      <c r="B4927" s="238">
        <f>Purchase_Entry!B521</f>
        <v>46238</v>
      </c>
      <c r="C4927" s="239" t="str">
        <f>Purchase_Entry!D521</f>
        <v>NAWA DURGA -317</v>
      </c>
      <c r="D4927" s="240" t="s">
        <v>1390</v>
      </c>
      <c r="E4927" s="240" t="str">
        <f>Purchase_Entry!C521</f>
        <v>BILL-5189</v>
      </c>
      <c r="F4927" s="240" t="str">
        <f>Purchase_Entry!F521</f>
        <v>Cow Milk</v>
      </c>
      <c r="G4927" s="241">
        <v>0</v>
      </c>
      <c r="H4927" s="241">
        <f>N(Purchase_Entry!P521)</f>
        <v>1466.4937499999999</v>
      </c>
      <c r="I4927" s="241">
        <f t="shared" si="77"/>
        <v>-1466.4937499999999</v>
      </c>
      <c r="J4927" s="200"/>
      <c r="K4927" s="200" t="str" cm="1">
        <f t="array" ref="K4927">IF($C4927="","",IF(AND($C4927=Party_Statement!$C$5,$B4927&gt;=Party_Statement!$C$6,$B4927&lt;=Party_Statement!$E$6),SUMPRODUCT(($C$3:$C4927=Party_Statement!$C$5)*($B$3:$B4927&gt;=Party_Statement!$C$6)*($B$3:$B4927&lt;=Party_Statement!$E$6)),""))</f>
        <v/>
      </c>
    </row>
    <row r="4928" spans="1:11" x14ac:dyDescent="0.2">
      <c r="A4928" s="237">
        <f>Purchase_Entry!A522</f>
        <v>66951</v>
      </c>
      <c r="B4928" s="238">
        <f>Purchase_Entry!B522</f>
        <v>46239</v>
      </c>
      <c r="C4928" s="239" t="str">
        <f>Purchase_Entry!D522</f>
        <v>NAWA DURGA -317</v>
      </c>
      <c r="D4928" s="240" t="s">
        <v>1390</v>
      </c>
      <c r="E4928" s="240" t="str">
        <f>Purchase_Entry!C522</f>
        <v>BILL-5189</v>
      </c>
      <c r="F4928" s="240" t="str">
        <f>Purchase_Entry!F522</f>
        <v>Cow Milk</v>
      </c>
      <c r="G4928" s="241">
        <v>0</v>
      </c>
      <c r="H4928" s="241">
        <f>N(Purchase_Entry!P522)</f>
        <v>1306.1500000000001</v>
      </c>
      <c r="I4928" s="241">
        <f t="shared" si="77"/>
        <v>-1306.1500000000001</v>
      </c>
      <c r="J4928" s="200"/>
      <c r="K4928" s="200" t="str" cm="1">
        <f t="array" ref="K4928">IF($C4928="","",IF(AND($C4928=Party_Statement!$C$5,$B4928&gt;=Party_Statement!$C$6,$B4928&lt;=Party_Statement!$E$6),SUMPRODUCT(($C$3:$C4928=Party_Statement!$C$5)*($B$3:$B4928&gt;=Party_Statement!$C$6)*($B$3:$B4928&lt;=Party_Statement!$E$6)),""))</f>
        <v/>
      </c>
    </row>
    <row r="4929" spans="1:11" x14ac:dyDescent="0.2">
      <c r="A4929" s="237">
        <f>Purchase_Entry!A523</f>
        <v>66952</v>
      </c>
      <c r="B4929" s="238">
        <f>Purchase_Entry!B523</f>
        <v>46240</v>
      </c>
      <c r="C4929" s="239" t="str">
        <f>Purchase_Entry!D523</f>
        <v>NAWA DURGA -317</v>
      </c>
      <c r="D4929" s="240" t="s">
        <v>1390</v>
      </c>
      <c r="E4929" s="240" t="str">
        <f>Purchase_Entry!C523</f>
        <v>BILL-5189</v>
      </c>
      <c r="F4929" s="240" t="str">
        <f>Purchase_Entry!F523</f>
        <v>Cow Milk</v>
      </c>
      <c r="G4929" s="241">
        <v>0</v>
      </c>
      <c r="H4929" s="241">
        <f>N(Purchase_Entry!P523)</f>
        <v>1270.472</v>
      </c>
      <c r="I4929" s="241">
        <f t="shared" si="77"/>
        <v>-1270.472</v>
      </c>
      <c r="J4929" s="200"/>
      <c r="K4929" s="200" t="str" cm="1">
        <f t="array" ref="K4929">IF($C4929="","",IF(AND($C4929=Party_Statement!$C$5,$B4929&gt;=Party_Statement!$C$6,$B4929&lt;=Party_Statement!$E$6),SUMPRODUCT(($C$3:$C4929=Party_Statement!$C$5)*($B$3:$B4929&gt;=Party_Statement!$C$6)*($B$3:$B4929&lt;=Party_Statement!$E$6)),""))</f>
        <v/>
      </c>
    </row>
    <row r="4930" spans="1:11" x14ac:dyDescent="0.2">
      <c r="A4930" s="237">
        <f>Purchase_Entry!A524</f>
        <v>66953</v>
      </c>
      <c r="B4930" s="238">
        <f>Purchase_Entry!B524</f>
        <v>46241</v>
      </c>
      <c r="C4930" s="239" t="str">
        <f>Purchase_Entry!D524</f>
        <v>NAWA DURGA -317</v>
      </c>
      <c r="D4930" s="240" t="s">
        <v>1390</v>
      </c>
      <c r="E4930" s="240" t="str">
        <f>Purchase_Entry!C524</f>
        <v>BILL-5189</v>
      </c>
      <c r="F4930" s="240" t="str">
        <f>Purchase_Entry!F524</f>
        <v>Cow Milk</v>
      </c>
      <c r="G4930" s="241">
        <v>0</v>
      </c>
      <c r="H4930" s="241">
        <f>N(Purchase_Entry!P524)</f>
        <v>1369.4512499999998</v>
      </c>
      <c r="I4930" s="241">
        <f t="shared" si="77"/>
        <v>-1369.4512499999998</v>
      </c>
      <c r="J4930" s="200"/>
      <c r="K4930" s="200" t="str" cm="1">
        <f t="array" ref="K4930">IF($C4930="","",IF(AND($C4930=Party_Statement!$C$5,$B4930&gt;=Party_Statement!$C$6,$B4930&lt;=Party_Statement!$E$6),SUMPRODUCT(($C$3:$C4930=Party_Statement!$C$5)*($B$3:$B4930&gt;=Party_Statement!$C$6)*($B$3:$B4930&lt;=Party_Statement!$E$6)),""))</f>
        <v/>
      </c>
    </row>
    <row r="4931" spans="1:11" x14ac:dyDescent="0.2">
      <c r="A4931" s="237">
        <f>Purchase_Entry!A525</f>
        <v>66954</v>
      </c>
      <c r="B4931" s="238">
        <f>Purchase_Entry!B525</f>
        <v>46242</v>
      </c>
      <c r="C4931" s="239" t="str">
        <f>Purchase_Entry!D525</f>
        <v>NAWA DURGA -317</v>
      </c>
      <c r="D4931" s="240" t="s">
        <v>1390</v>
      </c>
      <c r="E4931" s="240" t="str">
        <f>Purchase_Entry!C525</f>
        <v>BILL-5189</v>
      </c>
      <c r="F4931" s="240" t="str">
        <f>Purchase_Entry!F525</f>
        <v>Cow Milk</v>
      </c>
      <c r="G4931" s="241">
        <v>0</v>
      </c>
      <c r="H4931" s="241">
        <f>N(Purchase_Entry!P525)</f>
        <v>1245.165</v>
      </c>
      <c r="I4931" s="241">
        <f t="shared" si="77"/>
        <v>-1245.165</v>
      </c>
      <c r="J4931" s="200"/>
      <c r="K4931" s="200" t="str" cm="1">
        <f t="array" ref="K4931">IF($C4931="","",IF(AND($C4931=Party_Statement!$C$5,$B4931&gt;=Party_Statement!$C$6,$B4931&lt;=Party_Statement!$E$6),SUMPRODUCT(($C$3:$C4931=Party_Statement!$C$5)*($B$3:$B4931&gt;=Party_Statement!$C$6)*($B$3:$B4931&lt;=Party_Statement!$E$6)),""))</f>
        <v/>
      </c>
    </row>
    <row r="4932" spans="1:11" x14ac:dyDescent="0.2">
      <c r="A4932" s="237">
        <f>Purchase_Entry!A526</f>
        <v>66955</v>
      </c>
      <c r="B4932" s="238">
        <f>Purchase_Entry!B526</f>
        <v>46243</v>
      </c>
      <c r="C4932" s="239" t="str">
        <f>Purchase_Entry!D526</f>
        <v>NAWA DURGA -317</v>
      </c>
      <c r="D4932" s="240" t="s">
        <v>1390</v>
      </c>
      <c r="E4932" s="240" t="str">
        <f>Purchase_Entry!C526</f>
        <v>BILL-5189</v>
      </c>
      <c r="F4932" s="240" t="str">
        <f>Purchase_Entry!F526</f>
        <v>Cow Milk</v>
      </c>
      <c r="G4932" s="241">
        <v>0</v>
      </c>
      <c r="H4932" s="241">
        <f>N(Purchase_Entry!P526)</f>
        <v>1140.3089999999997</v>
      </c>
      <c r="I4932" s="241">
        <f t="shared" si="77"/>
        <v>-1140.3089999999997</v>
      </c>
      <c r="J4932" s="200"/>
      <c r="K4932" s="200" t="str" cm="1">
        <f t="array" ref="K4932">IF($C4932="","",IF(AND($C4932=Party_Statement!$C$5,$B4932&gt;=Party_Statement!$C$6,$B4932&lt;=Party_Statement!$E$6),SUMPRODUCT(($C$3:$C4932=Party_Statement!$C$5)*($B$3:$B4932&gt;=Party_Statement!$C$6)*($B$3:$B4932&lt;=Party_Statement!$E$6)),""))</f>
        <v/>
      </c>
    </row>
    <row r="4933" spans="1:11" x14ac:dyDescent="0.2">
      <c r="A4933" s="237">
        <f>Purchase_Entry!A527</f>
        <v>66956</v>
      </c>
      <c r="B4933" s="238">
        <f>Purchase_Entry!B527</f>
        <v>46244</v>
      </c>
      <c r="C4933" s="239" t="str">
        <f>Purchase_Entry!D527</f>
        <v>NAWA DURGA -317</v>
      </c>
      <c r="D4933" s="240" t="s">
        <v>1390</v>
      </c>
      <c r="E4933" s="240" t="str">
        <f>Purchase_Entry!C527</f>
        <v>BILL-5189</v>
      </c>
      <c r="F4933" s="240" t="str">
        <f>Purchase_Entry!F527</f>
        <v>Cow Milk</v>
      </c>
      <c r="G4933" s="241">
        <v>0</v>
      </c>
      <c r="H4933" s="241">
        <f>N(Purchase_Entry!P527)</f>
        <v>1294.4499999999998</v>
      </c>
      <c r="I4933" s="241">
        <f t="shared" si="77"/>
        <v>-1294.4499999999998</v>
      </c>
      <c r="J4933" s="200"/>
      <c r="K4933" s="200" t="str" cm="1">
        <f t="array" ref="K4933">IF($C4933="","",IF(AND($C4933=Party_Statement!$C$5,$B4933&gt;=Party_Statement!$C$6,$B4933&lt;=Party_Statement!$E$6),SUMPRODUCT(($C$3:$C4933=Party_Statement!$C$5)*($B$3:$B4933&gt;=Party_Statement!$C$6)*($B$3:$B4933&lt;=Party_Statement!$E$6)),""))</f>
        <v/>
      </c>
    </row>
    <row r="4934" spans="1:11" x14ac:dyDescent="0.2">
      <c r="A4934" s="237">
        <f>Purchase_Entry!A528</f>
        <v>66957</v>
      </c>
      <c r="B4934" s="238">
        <f>Purchase_Entry!B528</f>
        <v>46245</v>
      </c>
      <c r="C4934" s="239" t="str">
        <f>Purchase_Entry!D528</f>
        <v>NAWA DURGA -317</v>
      </c>
      <c r="D4934" s="240" t="s">
        <v>1390</v>
      </c>
      <c r="E4934" s="240" t="str">
        <f>Purchase_Entry!C528</f>
        <v>BILL-5189</v>
      </c>
      <c r="F4934" s="240" t="str">
        <f>Purchase_Entry!F528</f>
        <v>Cow Milk</v>
      </c>
      <c r="G4934" s="241">
        <v>0</v>
      </c>
      <c r="H4934" s="241">
        <f>N(Purchase_Entry!P528)</f>
        <v>1488.6174999999998</v>
      </c>
      <c r="I4934" s="241">
        <f t="shared" si="77"/>
        <v>-1488.6174999999998</v>
      </c>
      <c r="J4934" s="200"/>
      <c r="K4934" s="200" t="str" cm="1">
        <f t="array" ref="K4934">IF($C4934="","",IF(AND($C4934=Party_Statement!$C$5,$B4934&gt;=Party_Statement!$C$6,$B4934&lt;=Party_Statement!$E$6),SUMPRODUCT(($C$3:$C4934=Party_Statement!$C$5)*($B$3:$B4934&gt;=Party_Statement!$C$6)*($B$3:$B4934&lt;=Party_Statement!$E$6)),""))</f>
        <v/>
      </c>
    </row>
    <row r="4935" spans="1:11" x14ac:dyDescent="0.2">
      <c r="A4935" s="237">
        <f>Purchase_Entry!A529</f>
        <v>66958</v>
      </c>
      <c r="B4935" s="238">
        <f>Purchase_Entry!B529</f>
        <v>46246</v>
      </c>
      <c r="C4935" s="239" t="str">
        <f>Purchase_Entry!D529</f>
        <v>NAWA DURGA -317</v>
      </c>
      <c r="D4935" s="240" t="s">
        <v>1390</v>
      </c>
      <c r="E4935" s="240" t="str">
        <f>Purchase_Entry!C529</f>
        <v>BILL-5189</v>
      </c>
      <c r="F4935" s="240" t="str">
        <f>Purchase_Entry!F529</f>
        <v>Cow Milk</v>
      </c>
      <c r="G4935" s="241">
        <v>0</v>
      </c>
      <c r="H4935" s="241">
        <f>N(Purchase_Entry!P529)</f>
        <v>1268.5609999999999</v>
      </c>
      <c r="I4935" s="241">
        <f t="shared" si="77"/>
        <v>-1268.5609999999999</v>
      </c>
      <c r="J4935" s="200"/>
      <c r="K4935" s="200" t="str" cm="1">
        <f t="array" ref="K4935">IF($C4935="","",IF(AND($C4935=Party_Statement!$C$5,$B4935&gt;=Party_Statement!$C$6,$B4935&lt;=Party_Statement!$E$6),SUMPRODUCT(($C$3:$C4935=Party_Statement!$C$5)*($B$3:$B4935&gt;=Party_Statement!$C$6)*($B$3:$B4935&lt;=Party_Statement!$E$6)),""))</f>
        <v/>
      </c>
    </row>
    <row r="4936" spans="1:11" x14ac:dyDescent="0.2">
      <c r="A4936" s="237">
        <f>Purchase_Entry!A530</f>
        <v>66959</v>
      </c>
      <c r="B4936" s="238">
        <f>Purchase_Entry!B530</f>
        <v>46247</v>
      </c>
      <c r="C4936" s="239" t="str">
        <f>Purchase_Entry!D530</f>
        <v>NAWA DURGA -317</v>
      </c>
      <c r="D4936" s="240" t="s">
        <v>1390</v>
      </c>
      <c r="E4936" s="240" t="str">
        <f>Purchase_Entry!C530</f>
        <v>BILL-5189</v>
      </c>
      <c r="F4936" s="240" t="str">
        <f>Purchase_Entry!F530</f>
        <v>Cow Milk</v>
      </c>
      <c r="G4936" s="241">
        <v>0</v>
      </c>
      <c r="H4936" s="241">
        <f>N(Purchase_Entry!P530)</f>
        <v>1139.116</v>
      </c>
      <c r="I4936" s="241">
        <f t="shared" si="77"/>
        <v>-1139.116</v>
      </c>
      <c r="J4936" s="200"/>
      <c r="K4936" s="200" t="str" cm="1">
        <f t="array" ref="K4936">IF($C4936="","",IF(AND($C4936=Party_Statement!$C$5,$B4936&gt;=Party_Statement!$C$6,$B4936&lt;=Party_Statement!$E$6),SUMPRODUCT(($C$3:$C4936=Party_Statement!$C$5)*($B$3:$B4936&gt;=Party_Statement!$C$6)*($B$3:$B4936&lt;=Party_Statement!$E$6)),""))</f>
        <v/>
      </c>
    </row>
    <row r="4937" spans="1:11" x14ac:dyDescent="0.2">
      <c r="A4937" s="237">
        <f>Purchase_Entry!A531</f>
        <v>66960</v>
      </c>
      <c r="B4937" s="238">
        <f>Purchase_Entry!B531</f>
        <v>46248</v>
      </c>
      <c r="C4937" s="239" t="str">
        <f>Purchase_Entry!D531</f>
        <v>NAWA DURGA -317</v>
      </c>
      <c r="D4937" s="240" t="s">
        <v>1390</v>
      </c>
      <c r="E4937" s="240" t="str">
        <f>Purchase_Entry!C531</f>
        <v>BILL-5189</v>
      </c>
      <c r="F4937" s="240" t="str">
        <f>Purchase_Entry!F531</f>
        <v>Cow Milk</v>
      </c>
      <c r="G4937" s="241">
        <v>0</v>
      </c>
      <c r="H4937" s="241">
        <f>N(Purchase_Entry!P531)</f>
        <v>1592.1735000000001</v>
      </c>
      <c r="I4937" s="241">
        <f t="shared" si="77"/>
        <v>-1592.1735000000001</v>
      </c>
      <c r="J4937" s="200"/>
      <c r="K4937" s="200" t="str" cm="1">
        <f t="array" ref="K4937">IF($C4937="","",IF(AND($C4937=Party_Statement!$C$5,$B4937&gt;=Party_Statement!$C$6,$B4937&lt;=Party_Statement!$E$6),SUMPRODUCT(($C$3:$C4937=Party_Statement!$C$5)*($B$3:$B4937&gt;=Party_Statement!$C$6)*($B$3:$B4937&lt;=Party_Statement!$E$6)),""))</f>
        <v/>
      </c>
    </row>
    <row r="4938" spans="1:11" x14ac:dyDescent="0.2">
      <c r="A4938" s="237">
        <f>Purchase_Entry!A532</f>
        <v>66961</v>
      </c>
      <c r="B4938" s="238">
        <f>Purchase_Entry!B532</f>
        <v>46249</v>
      </c>
      <c r="C4938" s="239" t="str">
        <f>Purchase_Entry!D532</f>
        <v>NAWA DURGA -317</v>
      </c>
      <c r="D4938" s="240" t="s">
        <v>1390</v>
      </c>
      <c r="E4938" s="240" t="str">
        <f>Purchase_Entry!C532</f>
        <v>BILL-5189</v>
      </c>
      <c r="F4938" s="240" t="str">
        <f>Purchase_Entry!F532</f>
        <v>Cow Milk</v>
      </c>
      <c r="G4938" s="241">
        <v>0</v>
      </c>
      <c r="H4938" s="241">
        <f>N(Purchase_Entry!P532)</f>
        <v>1533.9232499999998</v>
      </c>
      <c r="I4938" s="241">
        <f t="shared" si="77"/>
        <v>-1533.9232499999998</v>
      </c>
      <c r="J4938" s="200"/>
      <c r="K4938" s="200" t="str" cm="1">
        <f t="array" ref="K4938">IF($C4938="","",IF(AND($C4938=Party_Statement!$C$5,$B4938&gt;=Party_Statement!$C$6,$B4938&lt;=Party_Statement!$E$6),SUMPRODUCT(($C$3:$C4938=Party_Statement!$C$5)*($B$3:$B4938&gt;=Party_Statement!$C$6)*($B$3:$B4938&lt;=Party_Statement!$E$6)),""))</f>
        <v/>
      </c>
    </row>
    <row r="4939" spans="1:11" x14ac:dyDescent="0.2">
      <c r="A4939" s="237" t="str">
        <f>Purchase_Entry!A533</f>
        <v>2083/04/31</v>
      </c>
      <c r="B4939" s="238">
        <f>Purchase_Entry!B533</f>
        <v>46250</v>
      </c>
      <c r="C4939" s="239" t="str">
        <f>Purchase_Entry!D533</f>
        <v>NAWA DURGA -317</v>
      </c>
      <c r="D4939" s="240" t="s">
        <v>1390</v>
      </c>
      <c r="E4939" s="240" t="str">
        <f>Purchase_Entry!C533</f>
        <v>BILL-5189</v>
      </c>
      <c r="F4939" s="240" t="str">
        <f>Purchase_Entry!F533</f>
        <v>Cow Milk</v>
      </c>
      <c r="G4939" s="241">
        <v>0</v>
      </c>
      <c r="H4939" s="241">
        <f>N(Purchase_Entry!P533)</f>
        <v>1372.117</v>
      </c>
      <c r="I4939" s="241">
        <f t="shared" si="77"/>
        <v>-1372.117</v>
      </c>
      <c r="J4939" s="200"/>
      <c r="K4939" s="200" t="str" cm="1">
        <f t="array" ref="K4939">IF($C4939="","",IF(AND($C4939=Party_Statement!$C$5,$B4939&gt;=Party_Statement!$C$6,$B4939&lt;=Party_Statement!$E$6),SUMPRODUCT(($C$3:$C4939=Party_Statement!$C$5)*($B$3:$B4939&gt;=Party_Statement!$C$6)*($B$3:$B4939&lt;=Party_Statement!$E$6)),""))</f>
        <v/>
      </c>
    </row>
    <row r="4940" spans="1:11" x14ac:dyDescent="0.2">
      <c r="A4940" s="237">
        <f>Purchase_Entry!A534</f>
        <v>66962</v>
      </c>
      <c r="B4940" s="238">
        <f>Purchase_Entry!B534</f>
        <v>46251</v>
      </c>
      <c r="C4940" s="239" t="str">
        <f>Purchase_Entry!D534</f>
        <v>NAWA DURGA -317</v>
      </c>
      <c r="D4940" s="240" t="s">
        <v>1390</v>
      </c>
      <c r="E4940" s="240" t="str">
        <f>Purchase_Entry!C534</f>
        <v>BILL-5129</v>
      </c>
      <c r="F4940" s="240" t="str">
        <f>Purchase_Entry!F534</f>
        <v>Cow Milk</v>
      </c>
      <c r="G4940" s="241">
        <v>0</v>
      </c>
      <c r="H4940" s="241">
        <f>N(Purchase_Entry!P534)</f>
        <v>1588.09</v>
      </c>
      <c r="I4940" s="241">
        <f t="shared" si="77"/>
        <v>-1588.09</v>
      </c>
      <c r="J4940" s="200"/>
      <c r="K4940" s="200" t="str" cm="1">
        <f t="array" ref="K4940">IF($C4940="","",IF(AND($C4940=Party_Statement!$C$5,$B4940&gt;=Party_Statement!$C$6,$B4940&lt;=Party_Statement!$E$6),SUMPRODUCT(($C$3:$C4940=Party_Statement!$C$5)*($B$3:$B4940&gt;=Party_Statement!$C$6)*($B$3:$B4940&lt;=Party_Statement!$E$6)),""))</f>
        <v/>
      </c>
    </row>
    <row r="4941" spans="1:11" x14ac:dyDescent="0.2">
      <c r="A4941" s="237">
        <f>Purchase_Entry!A535</f>
        <v>66963</v>
      </c>
      <c r="B4941" s="238">
        <f>Purchase_Entry!B535</f>
        <v>46252</v>
      </c>
      <c r="C4941" s="239" t="str">
        <f>Purchase_Entry!D535</f>
        <v>NAWA DURGA -317</v>
      </c>
      <c r="D4941" s="240" t="s">
        <v>1390</v>
      </c>
      <c r="E4941" s="240" t="str">
        <f>Purchase_Entry!C535</f>
        <v>BILL-5136</v>
      </c>
      <c r="F4941" s="240" t="str">
        <f>Purchase_Entry!F535</f>
        <v>Cow Milk</v>
      </c>
      <c r="G4941" s="241">
        <v>0</v>
      </c>
      <c r="H4941" s="241">
        <f>N(Purchase_Entry!P535)</f>
        <v>1464.932</v>
      </c>
      <c r="I4941" s="241">
        <f t="shared" si="77"/>
        <v>-1464.932</v>
      </c>
      <c r="J4941" s="200"/>
      <c r="K4941" s="200" t="str" cm="1">
        <f t="array" ref="K4941">IF($C4941="","",IF(AND($C4941=Party_Statement!$C$5,$B4941&gt;=Party_Statement!$C$6,$B4941&lt;=Party_Statement!$E$6),SUMPRODUCT(($C$3:$C4941=Party_Statement!$C$5)*($B$3:$B4941&gt;=Party_Statement!$C$6)*($B$3:$B4941&lt;=Party_Statement!$E$6)),""))</f>
        <v/>
      </c>
    </row>
    <row r="4942" spans="1:11" x14ac:dyDescent="0.2">
      <c r="A4942" s="237">
        <f>Purchase_Entry!A536</f>
        <v>66964</v>
      </c>
      <c r="B4942" s="238">
        <f>Purchase_Entry!B536</f>
        <v>46253</v>
      </c>
      <c r="C4942" s="239" t="str">
        <f>Purchase_Entry!D536</f>
        <v>NAWA DURGA -317</v>
      </c>
      <c r="D4942" s="240" t="s">
        <v>1390</v>
      </c>
      <c r="E4942" s="240" t="str">
        <f>Purchase_Entry!C536</f>
        <v>BILL-5143</v>
      </c>
      <c r="F4942" s="240" t="str">
        <f>Purchase_Entry!F536</f>
        <v>Cow Milk</v>
      </c>
      <c r="G4942" s="241">
        <v>0</v>
      </c>
      <c r="H4942" s="241">
        <f>N(Purchase_Entry!P536)</f>
        <v>1166.7599999999998</v>
      </c>
      <c r="I4942" s="241">
        <f t="shared" si="77"/>
        <v>-1166.7599999999998</v>
      </c>
      <c r="J4942" s="200"/>
      <c r="K4942" s="200" t="str" cm="1">
        <f t="array" ref="K4942">IF($C4942="","",IF(AND($C4942=Party_Statement!$C$5,$B4942&gt;=Party_Statement!$C$6,$B4942&lt;=Party_Statement!$E$6),SUMPRODUCT(($C$3:$C4942=Party_Statement!$C$5)*($B$3:$B4942&gt;=Party_Statement!$C$6)*($B$3:$B4942&lt;=Party_Statement!$E$6)),""))</f>
        <v/>
      </c>
    </row>
    <row r="4943" spans="1:11" x14ac:dyDescent="0.2">
      <c r="A4943" s="237">
        <f>Purchase_Entry!A537</f>
        <v>66965</v>
      </c>
      <c r="B4943" s="238">
        <f>Purchase_Entry!B537</f>
        <v>46254</v>
      </c>
      <c r="C4943" s="239" t="str">
        <f>Purchase_Entry!D537</f>
        <v>NAWA DURGA -317</v>
      </c>
      <c r="D4943" s="240" t="s">
        <v>1390</v>
      </c>
      <c r="E4943" s="240" t="str">
        <f>Purchase_Entry!C537</f>
        <v>BILL-5150</v>
      </c>
      <c r="F4943" s="240" t="str">
        <f>Purchase_Entry!F537</f>
        <v>Cow Milk</v>
      </c>
      <c r="G4943" s="241">
        <v>0</v>
      </c>
      <c r="H4943" s="241">
        <f>N(Purchase_Entry!P537)</f>
        <v>1249.5359999999998</v>
      </c>
      <c r="I4943" s="241">
        <f t="shared" si="77"/>
        <v>-1249.5359999999998</v>
      </c>
      <c r="J4943" s="200"/>
      <c r="K4943" s="200" t="str" cm="1">
        <f t="array" ref="K4943">IF($C4943="","",IF(AND($C4943=Party_Statement!$C$5,$B4943&gt;=Party_Statement!$C$6,$B4943&lt;=Party_Statement!$E$6),SUMPRODUCT(($C$3:$C4943=Party_Statement!$C$5)*($B$3:$B4943&gt;=Party_Statement!$C$6)*($B$3:$B4943&lt;=Party_Statement!$E$6)),""))</f>
        <v/>
      </c>
    </row>
    <row r="4944" spans="1:11" x14ac:dyDescent="0.2">
      <c r="A4944" s="237">
        <f>Purchase_Entry!A538</f>
        <v>66966</v>
      </c>
      <c r="B4944" s="238">
        <f>Purchase_Entry!B538</f>
        <v>46255</v>
      </c>
      <c r="C4944" s="239" t="str">
        <f>Purchase_Entry!D538</f>
        <v>NAWA DURGA -317</v>
      </c>
      <c r="D4944" s="240" t="s">
        <v>1390</v>
      </c>
      <c r="E4944" s="240" t="str">
        <f>Purchase_Entry!C538</f>
        <v>BILL-5177</v>
      </c>
      <c r="F4944" s="240" t="str">
        <f>Purchase_Entry!F538</f>
        <v>Cow Milk</v>
      </c>
      <c r="G4944" s="241">
        <v>0</v>
      </c>
      <c r="H4944" s="241">
        <f>N(Purchase_Entry!P538)</f>
        <v>1202.4449999999999</v>
      </c>
      <c r="I4944" s="241">
        <f t="shared" si="77"/>
        <v>-1202.4449999999999</v>
      </c>
      <c r="J4944" s="200"/>
      <c r="K4944" s="200" t="str" cm="1">
        <f t="array" ref="K4944">IF($C4944="","",IF(AND($C4944=Party_Statement!$C$5,$B4944&gt;=Party_Statement!$C$6,$B4944&lt;=Party_Statement!$E$6),SUMPRODUCT(($C$3:$C4944=Party_Statement!$C$5)*($B$3:$B4944&gt;=Party_Statement!$C$6)*($B$3:$B4944&lt;=Party_Statement!$E$6)),""))</f>
        <v/>
      </c>
    </row>
    <row r="4945" spans="1:11" x14ac:dyDescent="0.2">
      <c r="A4945" s="237">
        <f>Purchase_Entry!A539</f>
        <v>66967</v>
      </c>
      <c r="B4945" s="238">
        <f>Purchase_Entry!B539</f>
        <v>46256</v>
      </c>
      <c r="C4945" s="239" t="str">
        <f>Purchase_Entry!D539</f>
        <v>NAWA DURGA -317</v>
      </c>
      <c r="D4945" s="240" t="s">
        <v>1390</v>
      </c>
      <c r="E4945" s="240" t="str">
        <f>Purchase_Entry!C539</f>
        <v>BILL-5178</v>
      </c>
      <c r="F4945" s="240" t="str">
        <f>Purchase_Entry!F539</f>
        <v>Cow Milk</v>
      </c>
      <c r="G4945" s="241">
        <v>0</v>
      </c>
      <c r="H4945" s="241">
        <f>N(Purchase_Entry!P539)</f>
        <v>1258.2719999999999</v>
      </c>
      <c r="I4945" s="241">
        <f t="shared" si="77"/>
        <v>-1258.2719999999999</v>
      </c>
      <c r="J4945" s="200"/>
      <c r="K4945" s="200" t="str" cm="1">
        <f t="array" ref="K4945">IF($C4945="","",IF(AND($C4945=Party_Statement!$C$5,$B4945&gt;=Party_Statement!$C$6,$B4945&lt;=Party_Statement!$E$6),SUMPRODUCT(($C$3:$C4945=Party_Statement!$C$5)*($B$3:$B4945&gt;=Party_Statement!$C$6)*($B$3:$B4945&lt;=Party_Statement!$E$6)),""))</f>
        <v/>
      </c>
    </row>
    <row r="4946" spans="1:11" x14ac:dyDescent="0.2">
      <c r="A4946" s="237">
        <f>Purchase_Entry!A540</f>
        <v>66968</v>
      </c>
      <c r="B4946" s="238">
        <f>Purchase_Entry!B540</f>
        <v>46257</v>
      </c>
      <c r="C4946" s="239" t="str">
        <f>Purchase_Entry!D540</f>
        <v>NAWA DURGA -317</v>
      </c>
      <c r="D4946" s="240" t="s">
        <v>1390</v>
      </c>
      <c r="E4946" s="240" t="str">
        <f>Purchase_Entry!C540</f>
        <v>BILL-5179</v>
      </c>
      <c r="F4946" s="240" t="str">
        <f>Purchase_Entry!F540</f>
        <v>Cow Milk</v>
      </c>
      <c r="G4946" s="241">
        <v>0</v>
      </c>
      <c r="H4946" s="241">
        <f>N(Purchase_Entry!P540)</f>
        <v>1215.8054999999999</v>
      </c>
      <c r="I4946" s="241">
        <f t="shared" si="77"/>
        <v>-1215.8054999999999</v>
      </c>
      <c r="J4946" s="200"/>
      <c r="K4946" s="200" t="str" cm="1">
        <f t="array" ref="K4946">IF($C4946="","",IF(AND($C4946=Party_Statement!$C$5,$B4946&gt;=Party_Statement!$C$6,$B4946&lt;=Party_Statement!$E$6),SUMPRODUCT(($C$3:$C4946=Party_Statement!$C$5)*($B$3:$B4946&gt;=Party_Statement!$C$6)*($B$3:$B4946&lt;=Party_Statement!$E$6)),""))</f>
        <v/>
      </c>
    </row>
    <row r="4947" spans="1:11" x14ac:dyDescent="0.2">
      <c r="A4947" s="237">
        <f>Purchase_Entry!A541</f>
        <v>66969</v>
      </c>
      <c r="B4947" s="238">
        <f>Purchase_Entry!B541</f>
        <v>46258</v>
      </c>
      <c r="C4947" s="239" t="str">
        <f>Purchase_Entry!D541</f>
        <v>NAWA DURGA -317</v>
      </c>
      <c r="D4947" s="240" t="s">
        <v>1390</v>
      </c>
      <c r="E4947" s="240" t="str">
        <f>Purchase_Entry!C541</f>
        <v>BILL-5180</v>
      </c>
      <c r="F4947" s="240" t="str">
        <f>Purchase_Entry!F541</f>
        <v>Cow Milk</v>
      </c>
      <c r="G4947" s="241">
        <v>0</v>
      </c>
      <c r="H4947" s="241">
        <f>N(Purchase_Entry!P541)</f>
        <v>1236.52</v>
      </c>
      <c r="I4947" s="241">
        <f t="shared" si="77"/>
        <v>-1236.52</v>
      </c>
      <c r="J4947" s="200"/>
      <c r="K4947" s="200" t="str" cm="1">
        <f t="array" ref="K4947">IF($C4947="","",IF(AND($C4947=Party_Statement!$C$5,$B4947&gt;=Party_Statement!$C$6,$B4947&lt;=Party_Statement!$E$6),SUMPRODUCT(($C$3:$C4947=Party_Statement!$C$5)*($B$3:$B4947&gt;=Party_Statement!$C$6)*($B$3:$B4947&lt;=Party_Statement!$E$6)),""))</f>
        <v/>
      </c>
    </row>
    <row r="4948" spans="1:11" x14ac:dyDescent="0.2">
      <c r="A4948" s="237">
        <f>Purchase_Entry!A542</f>
        <v>66970</v>
      </c>
      <c r="B4948" s="238">
        <f>Purchase_Entry!B542</f>
        <v>46259</v>
      </c>
      <c r="C4948" s="239" t="str">
        <f>Purchase_Entry!D542</f>
        <v>NAWA DURGA -317</v>
      </c>
      <c r="D4948" s="240" t="s">
        <v>1390</v>
      </c>
      <c r="E4948" s="240" t="str">
        <f>Purchase_Entry!C542</f>
        <v>BILL-5181</v>
      </c>
      <c r="F4948" s="240" t="str">
        <f>Purchase_Entry!F542</f>
        <v>Cow Milk</v>
      </c>
      <c r="G4948" s="241">
        <v>0</v>
      </c>
      <c r="H4948" s="241">
        <f>N(Purchase_Entry!P542)</f>
        <v>1346.2280000000001</v>
      </c>
      <c r="I4948" s="241">
        <f t="shared" si="77"/>
        <v>-1346.2280000000001</v>
      </c>
      <c r="J4948" s="200"/>
      <c r="K4948" s="200" t="str" cm="1">
        <f t="array" ref="K4948">IF($C4948="","",IF(AND($C4948=Party_Statement!$C$5,$B4948&gt;=Party_Statement!$C$6,$B4948&lt;=Party_Statement!$E$6),SUMPRODUCT(($C$3:$C4948=Party_Statement!$C$5)*($B$3:$B4948&gt;=Party_Statement!$C$6)*($B$3:$B4948&lt;=Party_Statement!$E$6)),""))</f>
        <v/>
      </c>
    </row>
    <row r="4949" spans="1:11" x14ac:dyDescent="0.2">
      <c r="A4949" s="237">
        <f>Purchase_Entry!A543</f>
        <v>66971</v>
      </c>
      <c r="B4949" s="238">
        <f>Purchase_Entry!B543</f>
        <v>46260</v>
      </c>
      <c r="C4949" s="239" t="str">
        <f>Purchase_Entry!D543</f>
        <v>NAWA DURGA -317</v>
      </c>
      <c r="D4949" s="240" t="s">
        <v>1390</v>
      </c>
      <c r="E4949" s="240" t="str">
        <f>Purchase_Entry!C543</f>
        <v>BILL-5182</v>
      </c>
      <c r="F4949" s="240" t="str">
        <f>Purchase_Entry!F543</f>
        <v>Cow Milk</v>
      </c>
      <c r="G4949" s="241">
        <v>0</v>
      </c>
      <c r="H4949" s="241">
        <f>N(Purchase_Entry!P543)</f>
        <v>1461.79</v>
      </c>
      <c r="I4949" s="241">
        <f t="shared" si="77"/>
        <v>-1461.79</v>
      </c>
      <c r="J4949" s="200"/>
      <c r="K4949" s="200" t="str" cm="1">
        <f t="array" ref="K4949">IF($C4949="","",IF(AND($C4949=Party_Statement!$C$5,$B4949&gt;=Party_Statement!$C$6,$B4949&lt;=Party_Statement!$E$6),SUMPRODUCT(($C$3:$C4949=Party_Statement!$C$5)*($B$3:$B4949&gt;=Party_Statement!$C$6)*($B$3:$B4949&lt;=Party_Statement!$E$6)),""))</f>
        <v/>
      </c>
    </row>
    <row r="4950" spans="1:11" x14ac:dyDescent="0.2">
      <c r="A4950" s="237">
        <f>Purchase_Entry!A544</f>
        <v>66972</v>
      </c>
      <c r="B4950" s="238">
        <f>Purchase_Entry!B544</f>
        <v>46261</v>
      </c>
      <c r="C4950" s="239" t="str">
        <f>Purchase_Entry!D544</f>
        <v>NAWA DURGA -317</v>
      </c>
      <c r="D4950" s="240" t="s">
        <v>1390</v>
      </c>
      <c r="E4950" s="240" t="str">
        <f>Purchase_Entry!C544</f>
        <v>BILL-5183</v>
      </c>
      <c r="F4950" s="240" t="str">
        <f>Purchase_Entry!F544</f>
        <v>Cow Milk</v>
      </c>
      <c r="G4950" s="241">
        <v>0</v>
      </c>
      <c r="H4950" s="241">
        <f>N(Purchase_Entry!P544)</f>
        <v>1485.4312499999999</v>
      </c>
      <c r="I4950" s="241">
        <f t="shared" si="77"/>
        <v>-1485.4312499999999</v>
      </c>
      <c r="J4950" s="200"/>
      <c r="K4950" s="200" t="str" cm="1">
        <f t="array" ref="K4950">IF($C4950="","",IF(AND($C4950=Party_Statement!$C$5,$B4950&gt;=Party_Statement!$C$6,$B4950&lt;=Party_Statement!$E$6),SUMPRODUCT(($C$3:$C4950=Party_Statement!$C$5)*($B$3:$B4950&gt;=Party_Statement!$C$6)*($B$3:$B4950&lt;=Party_Statement!$E$6)),""))</f>
        <v/>
      </c>
    </row>
    <row r="4951" spans="1:11" x14ac:dyDescent="0.2">
      <c r="A4951" s="237">
        <f>Purchase_Entry!A545</f>
        <v>66973</v>
      </c>
      <c r="B4951" s="238">
        <f>Purchase_Entry!B545</f>
        <v>46262</v>
      </c>
      <c r="C4951" s="239" t="str">
        <f>Purchase_Entry!D545</f>
        <v>NAWA DURGA -317</v>
      </c>
      <c r="D4951" s="240" t="s">
        <v>1390</v>
      </c>
      <c r="E4951" s="240" t="str">
        <f>Purchase_Entry!C545</f>
        <v>BILL-5184</v>
      </c>
      <c r="F4951" s="240" t="str">
        <f>Purchase_Entry!F545</f>
        <v>Cow Milk</v>
      </c>
      <c r="G4951" s="241">
        <v>0</v>
      </c>
      <c r="H4951" s="241">
        <f>N(Purchase_Entry!P545)</f>
        <v>1101.9399999999998</v>
      </c>
      <c r="I4951" s="241">
        <f t="shared" si="77"/>
        <v>-1101.9399999999998</v>
      </c>
      <c r="J4951" s="200"/>
      <c r="K4951" s="200" t="str" cm="1">
        <f t="array" ref="K4951">IF($C4951="","",IF(AND($C4951=Party_Statement!$C$5,$B4951&gt;=Party_Statement!$C$6,$B4951&lt;=Party_Statement!$E$6),SUMPRODUCT(($C$3:$C4951=Party_Statement!$C$5)*($B$3:$B4951&gt;=Party_Statement!$C$6)*($B$3:$B4951&lt;=Party_Statement!$E$6)),""))</f>
        <v/>
      </c>
    </row>
    <row r="4952" spans="1:11" x14ac:dyDescent="0.2">
      <c r="A4952" s="237">
        <f>Purchase_Entry!A546</f>
        <v>66974</v>
      </c>
      <c r="B4952" s="238">
        <f>Purchase_Entry!B546</f>
        <v>46263</v>
      </c>
      <c r="C4952" s="239" t="str">
        <f>Purchase_Entry!D546</f>
        <v>NAWA DURGA -317</v>
      </c>
      <c r="D4952" s="240" t="s">
        <v>1390</v>
      </c>
      <c r="E4952" s="240" t="str">
        <f>Purchase_Entry!C546</f>
        <v>BILL-5185</v>
      </c>
      <c r="F4952" s="240" t="str">
        <f>Purchase_Entry!F546</f>
        <v>Cow Milk</v>
      </c>
      <c r="G4952" s="241">
        <v>0</v>
      </c>
      <c r="H4952" s="241">
        <f>N(Purchase_Entry!P546)</f>
        <v>1431.76</v>
      </c>
      <c r="I4952" s="241">
        <f t="shared" si="77"/>
        <v>-1431.76</v>
      </c>
      <c r="J4952" s="200"/>
      <c r="K4952" s="200" t="str" cm="1">
        <f t="array" ref="K4952">IF($C4952="","",IF(AND($C4952=Party_Statement!$C$5,$B4952&gt;=Party_Statement!$C$6,$B4952&lt;=Party_Statement!$E$6),SUMPRODUCT(($C$3:$C4952=Party_Statement!$C$5)*($B$3:$B4952&gt;=Party_Statement!$C$6)*($B$3:$B4952&lt;=Party_Statement!$E$6)),""))</f>
        <v/>
      </c>
    </row>
    <row r="4953" spans="1:11" x14ac:dyDescent="0.2">
      <c r="A4953" s="237">
        <f>Purchase_Entry!A547</f>
        <v>66975</v>
      </c>
      <c r="B4953" s="238">
        <f>Purchase_Entry!B547</f>
        <v>46264</v>
      </c>
      <c r="C4953" s="239" t="str">
        <f>Purchase_Entry!D547</f>
        <v>NAWA DURGA -317</v>
      </c>
      <c r="D4953" s="240" t="s">
        <v>1390</v>
      </c>
      <c r="E4953" s="240" t="str">
        <f>Purchase_Entry!C547</f>
        <v>BILL-5186</v>
      </c>
      <c r="F4953" s="240" t="str">
        <f>Purchase_Entry!F547</f>
        <v>Cow Milk</v>
      </c>
      <c r="G4953" s="241">
        <v>0</v>
      </c>
      <c r="H4953" s="241">
        <f>N(Purchase_Entry!P547)</f>
        <v>1434.7165</v>
      </c>
      <c r="I4953" s="241">
        <f t="shared" si="77"/>
        <v>-1434.7165</v>
      </c>
      <c r="J4953" s="200"/>
      <c r="K4953" s="200" t="str" cm="1">
        <f t="array" ref="K4953">IF($C4953="","",IF(AND($C4953=Party_Statement!$C$5,$B4953&gt;=Party_Statement!$C$6,$B4953&lt;=Party_Statement!$E$6),SUMPRODUCT(($C$3:$C4953=Party_Statement!$C$5)*($B$3:$B4953&gt;=Party_Statement!$C$6)*($B$3:$B4953&lt;=Party_Statement!$E$6)),""))</f>
        <v/>
      </c>
    </row>
    <row r="4954" spans="1:11" x14ac:dyDescent="0.2">
      <c r="A4954" s="237">
        <f>Purchase_Entry!A548</f>
        <v>66976</v>
      </c>
      <c r="B4954" s="238">
        <f>Purchase_Entry!B548</f>
        <v>46265</v>
      </c>
      <c r="C4954" s="239" t="str">
        <f>Purchase_Entry!D548</f>
        <v>NAWA DURGA -317</v>
      </c>
      <c r="D4954" s="240" t="s">
        <v>1390</v>
      </c>
      <c r="E4954" s="240" t="str">
        <f>Purchase_Entry!C548</f>
        <v>BILL-5187</v>
      </c>
      <c r="F4954" s="240" t="str">
        <f>Purchase_Entry!F548</f>
        <v>Cow Milk</v>
      </c>
      <c r="G4954" s="241">
        <v>0</v>
      </c>
      <c r="H4954" s="241">
        <f>N(Purchase_Entry!P548)</f>
        <v>1104.1500000000001</v>
      </c>
      <c r="I4954" s="241">
        <f t="shared" si="77"/>
        <v>-1104.1500000000001</v>
      </c>
      <c r="J4954" s="200"/>
      <c r="K4954" s="200" t="str" cm="1">
        <f t="array" ref="K4954">IF($C4954="","",IF(AND($C4954=Party_Statement!$C$5,$B4954&gt;=Party_Statement!$C$6,$B4954&lt;=Party_Statement!$E$6),SUMPRODUCT(($C$3:$C4954=Party_Statement!$C$5)*($B$3:$B4954&gt;=Party_Statement!$C$6)*($B$3:$B4954&lt;=Party_Statement!$E$6)),""))</f>
        <v/>
      </c>
    </row>
    <row r="4955" spans="1:11" x14ac:dyDescent="0.2">
      <c r="A4955" s="237">
        <f>Purchase_Entry!A549</f>
        <v>66977</v>
      </c>
      <c r="B4955" s="238">
        <f>Purchase_Entry!B549</f>
        <v>46266</v>
      </c>
      <c r="C4955" s="239" t="str">
        <f>Purchase_Entry!D549</f>
        <v>NAWA DURGA -317</v>
      </c>
      <c r="D4955" s="240" t="s">
        <v>1390</v>
      </c>
      <c r="E4955" s="240" t="str">
        <f>Purchase_Entry!C549</f>
        <v>BILL-5189</v>
      </c>
      <c r="F4955" s="240" t="str">
        <f>Purchase_Entry!F549</f>
        <v>Cow Milk</v>
      </c>
      <c r="G4955" s="241">
        <v>0</v>
      </c>
      <c r="H4955" s="241">
        <f>N(Purchase_Entry!P549)</f>
        <v>1356.5744999999999</v>
      </c>
      <c r="I4955" s="241">
        <f t="shared" si="77"/>
        <v>-1356.5744999999999</v>
      </c>
      <c r="J4955" s="200"/>
      <c r="K4955" s="200" t="str" cm="1">
        <f t="array" ref="K4955">IF($C4955="","",IF(AND($C4955=Party_Statement!$C$5,$B4955&gt;=Party_Statement!$C$6,$B4955&lt;=Party_Statement!$E$6),SUMPRODUCT(($C$3:$C4955=Party_Statement!$C$5)*($B$3:$B4955&gt;=Party_Statement!$C$6)*($B$3:$B4955&lt;=Party_Statement!$E$6)),""))</f>
        <v/>
      </c>
    </row>
    <row r="4956" spans="1:11" x14ac:dyDescent="0.2">
      <c r="A4956" s="237">
        <f>Purchase_Entry!A550</f>
        <v>66978</v>
      </c>
      <c r="B4956" s="238">
        <f>Purchase_Entry!B550</f>
        <v>46267</v>
      </c>
      <c r="C4956" s="239" t="str">
        <f>Purchase_Entry!D550</f>
        <v>NAWA DURGA -317</v>
      </c>
      <c r="D4956" s="240" t="s">
        <v>1390</v>
      </c>
      <c r="E4956" s="240" t="str">
        <f>Purchase_Entry!C550</f>
        <v>BILL-5189</v>
      </c>
      <c r="F4956" s="240" t="str">
        <f>Purchase_Entry!F550</f>
        <v>Cow Milk</v>
      </c>
      <c r="G4956" s="241">
        <v>0</v>
      </c>
      <c r="H4956" s="241">
        <f>N(Purchase_Entry!P550)</f>
        <v>1436.7650000000001</v>
      </c>
      <c r="I4956" s="241">
        <f t="shared" si="77"/>
        <v>-1436.7650000000001</v>
      </c>
      <c r="J4956" s="200"/>
      <c r="K4956" s="200" t="str" cm="1">
        <f t="array" ref="K4956">IF($C4956="","",IF(AND($C4956=Party_Statement!$C$5,$B4956&gt;=Party_Statement!$C$6,$B4956&lt;=Party_Statement!$E$6),SUMPRODUCT(($C$3:$C4956=Party_Statement!$C$5)*($B$3:$B4956&gt;=Party_Statement!$C$6)*($B$3:$B4956&lt;=Party_Statement!$E$6)),""))</f>
        <v/>
      </c>
    </row>
    <row r="4957" spans="1:11" x14ac:dyDescent="0.2">
      <c r="A4957" s="237">
        <f>Purchase_Entry!A551</f>
        <v>66979</v>
      </c>
      <c r="B4957" s="238">
        <f>Purchase_Entry!B551</f>
        <v>46268</v>
      </c>
      <c r="C4957" s="239" t="str">
        <f>Purchase_Entry!D551</f>
        <v>NAWA DURGA -317</v>
      </c>
      <c r="D4957" s="240" t="s">
        <v>1390</v>
      </c>
      <c r="E4957" s="240" t="str">
        <f>Purchase_Entry!C551</f>
        <v>BILL-5189</v>
      </c>
      <c r="F4957" s="240" t="str">
        <f>Purchase_Entry!F551</f>
        <v>Cow Milk</v>
      </c>
      <c r="G4957" s="241">
        <v>0</v>
      </c>
      <c r="H4957" s="241">
        <f>N(Purchase_Entry!P551)</f>
        <v>1531.6712499999999</v>
      </c>
      <c r="I4957" s="241">
        <f t="shared" si="77"/>
        <v>-1531.6712499999999</v>
      </c>
      <c r="J4957" s="200"/>
      <c r="K4957" s="200" t="str" cm="1">
        <f t="array" ref="K4957">IF($C4957="","",IF(AND($C4957=Party_Statement!$C$5,$B4957&gt;=Party_Statement!$C$6,$B4957&lt;=Party_Statement!$E$6),SUMPRODUCT(($C$3:$C4957=Party_Statement!$C$5)*($B$3:$B4957&gt;=Party_Statement!$C$6)*($B$3:$B4957&lt;=Party_Statement!$E$6)),""))</f>
        <v/>
      </c>
    </row>
    <row r="4958" spans="1:11" x14ac:dyDescent="0.2">
      <c r="A4958" s="237">
        <f>Purchase_Entry!A552</f>
        <v>66980</v>
      </c>
      <c r="B4958" s="238">
        <f>Purchase_Entry!B552</f>
        <v>46269</v>
      </c>
      <c r="C4958" s="239" t="str">
        <f>Purchase_Entry!D552</f>
        <v>NAWA DURGA -317</v>
      </c>
      <c r="D4958" s="240" t="s">
        <v>1390</v>
      </c>
      <c r="E4958" s="240" t="str">
        <f>Purchase_Entry!C552</f>
        <v>BILL-5189</v>
      </c>
      <c r="F4958" s="240" t="str">
        <f>Purchase_Entry!F552</f>
        <v>Cow Milk</v>
      </c>
      <c r="G4958" s="241">
        <v>0</v>
      </c>
      <c r="H4958" s="241">
        <f>N(Purchase_Entry!P552)</f>
        <v>1502.0725000000002</v>
      </c>
      <c r="I4958" s="241">
        <f t="shared" si="77"/>
        <v>-1502.0725000000002</v>
      </c>
      <c r="J4958" s="200"/>
      <c r="K4958" s="200" t="str" cm="1">
        <f t="array" ref="K4958">IF($C4958="","",IF(AND($C4958=Party_Statement!$C$5,$B4958&gt;=Party_Statement!$C$6,$B4958&lt;=Party_Statement!$E$6),SUMPRODUCT(($C$3:$C4958=Party_Statement!$C$5)*($B$3:$B4958&gt;=Party_Statement!$C$6)*($B$3:$B4958&lt;=Party_Statement!$E$6)),""))</f>
        <v/>
      </c>
    </row>
    <row r="4959" spans="1:11" x14ac:dyDescent="0.2">
      <c r="A4959" s="237">
        <f>Purchase_Entry!A553</f>
        <v>66981</v>
      </c>
      <c r="B4959" s="238">
        <f>Purchase_Entry!B553</f>
        <v>46270</v>
      </c>
      <c r="C4959" s="239" t="str">
        <f>Purchase_Entry!D553</f>
        <v>NAWA DURGA -317</v>
      </c>
      <c r="D4959" s="240" t="s">
        <v>1390</v>
      </c>
      <c r="E4959" s="240" t="str">
        <f>Purchase_Entry!C553</f>
        <v>BILL-5189</v>
      </c>
      <c r="F4959" s="240" t="str">
        <f>Purchase_Entry!F553</f>
        <v>Cow Milk</v>
      </c>
      <c r="G4959" s="241">
        <v>0</v>
      </c>
      <c r="H4959" s="241">
        <f>N(Purchase_Entry!P553)</f>
        <v>1814.9599999999998</v>
      </c>
      <c r="I4959" s="241">
        <f t="shared" si="77"/>
        <v>-1814.9599999999998</v>
      </c>
      <c r="J4959" s="200"/>
      <c r="K4959" s="200" t="str" cm="1">
        <f t="array" ref="K4959">IF($C4959="","",IF(AND($C4959=Party_Statement!$C$5,$B4959&gt;=Party_Statement!$C$6,$B4959&lt;=Party_Statement!$E$6),SUMPRODUCT(($C$3:$C4959=Party_Statement!$C$5)*($B$3:$B4959&gt;=Party_Statement!$C$6)*($B$3:$B4959&lt;=Party_Statement!$E$6)),""))</f>
        <v/>
      </c>
    </row>
    <row r="4960" spans="1:11" x14ac:dyDescent="0.2">
      <c r="A4960" s="237">
        <f>Purchase_Entry!A554</f>
        <v>66982</v>
      </c>
      <c r="B4960" s="238">
        <f>Purchase_Entry!B554</f>
        <v>46271</v>
      </c>
      <c r="C4960" s="239" t="str">
        <f>Purchase_Entry!D554</f>
        <v>NAWA DURGA -317</v>
      </c>
      <c r="D4960" s="240" t="s">
        <v>1390</v>
      </c>
      <c r="E4960" s="240" t="str">
        <f>Purchase_Entry!C554</f>
        <v>BILL-5189</v>
      </c>
      <c r="F4960" s="240" t="str">
        <f>Purchase_Entry!F554</f>
        <v>Cow Milk</v>
      </c>
      <c r="G4960" s="241">
        <v>0</v>
      </c>
      <c r="H4960" s="241">
        <f>N(Purchase_Entry!P554)</f>
        <v>1810.3477499999999</v>
      </c>
      <c r="I4960" s="241">
        <f t="shared" si="77"/>
        <v>-1810.3477499999999</v>
      </c>
      <c r="J4960" s="200"/>
      <c r="K4960" s="200" t="str" cm="1">
        <f t="array" ref="K4960">IF($C4960="","",IF(AND($C4960=Party_Statement!$C$5,$B4960&gt;=Party_Statement!$C$6,$B4960&lt;=Party_Statement!$E$6),SUMPRODUCT(($C$3:$C4960=Party_Statement!$C$5)*($B$3:$B4960&gt;=Party_Statement!$C$6)*($B$3:$B4960&lt;=Party_Statement!$E$6)),""))</f>
        <v/>
      </c>
    </row>
    <row r="4961" spans="1:11" x14ac:dyDescent="0.2">
      <c r="A4961" s="237">
        <f>Purchase_Entry!A555</f>
        <v>66983</v>
      </c>
      <c r="B4961" s="238">
        <f>Purchase_Entry!B555</f>
        <v>46272</v>
      </c>
      <c r="C4961" s="239" t="str">
        <f>Purchase_Entry!D555</f>
        <v>NAWA DURGA -317</v>
      </c>
      <c r="D4961" s="240" t="s">
        <v>1390</v>
      </c>
      <c r="E4961" s="240" t="str">
        <f>Purchase_Entry!C555</f>
        <v>BILL-5189</v>
      </c>
      <c r="F4961" s="240" t="str">
        <f>Purchase_Entry!F555</f>
        <v>Cow Milk</v>
      </c>
      <c r="G4961" s="241">
        <v>0</v>
      </c>
      <c r="H4961" s="241">
        <f>N(Purchase_Entry!P555)</f>
        <v>1769.4449999999999</v>
      </c>
      <c r="I4961" s="241">
        <f t="shared" si="77"/>
        <v>-1769.4449999999999</v>
      </c>
      <c r="J4961" s="200"/>
      <c r="K4961" s="200" t="str" cm="1">
        <f t="array" ref="K4961">IF($C4961="","",IF(AND($C4961=Party_Statement!$C$5,$B4961&gt;=Party_Statement!$C$6,$B4961&lt;=Party_Statement!$E$6),SUMPRODUCT(($C$3:$C4961=Party_Statement!$C$5)*($B$3:$B4961&gt;=Party_Statement!$C$6)*($B$3:$B4961&lt;=Party_Statement!$E$6)),""))</f>
        <v/>
      </c>
    </row>
    <row r="4962" spans="1:11" x14ac:dyDescent="0.2">
      <c r="A4962" s="237">
        <f>Purchase_Entry!A556</f>
        <v>66984</v>
      </c>
      <c r="B4962" s="238">
        <f>Purchase_Entry!B556</f>
        <v>46273</v>
      </c>
      <c r="C4962" s="239" t="str">
        <f>Purchase_Entry!D556</f>
        <v>NAWA DURGA -317</v>
      </c>
      <c r="D4962" s="240" t="s">
        <v>1390</v>
      </c>
      <c r="E4962" s="240" t="str">
        <f>Purchase_Entry!C556</f>
        <v>BILL-5189</v>
      </c>
      <c r="F4962" s="240" t="str">
        <f>Purchase_Entry!F556</f>
        <v>Cow Milk</v>
      </c>
      <c r="G4962" s="241">
        <v>0</v>
      </c>
      <c r="H4962" s="241">
        <f>N(Purchase_Entry!P556)</f>
        <v>1703.9099999999999</v>
      </c>
      <c r="I4962" s="241">
        <f t="shared" si="77"/>
        <v>-1703.9099999999999</v>
      </c>
      <c r="J4962" s="200"/>
      <c r="K4962" s="200" t="str" cm="1">
        <f t="array" ref="K4962">IF($C4962="","",IF(AND($C4962=Party_Statement!$C$5,$B4962&gt;=Party_Statement!$C$6,$B4962&lt;=Party_Statement!$E$6),SUMPRODUCT(($C$3:$C4962=Party_Statement!$C$5)*($B$3:$B4962&gt;=Party_Statement!$C$6)*($B$3:$B4962&lt;=Party_Statement!$E$6)),""))</f>
        <v/>
      </c>
    </row>
    <row r="4963" spans="1:11" x14ac:dyDescent="0.2">
      <c r="A4963" s="237">
        <f>Purchase_Entry!A557</f>
        <v>66985</v>
      </c>
      <c r="B4963" s="238">
        <f>Purchase_Entry!B557</f>
        <v>46274</v>
      </c>
      <c r="C4963" s="239" t="str">
        <f>Purchase_Entry!D557</f>
        <v>NAWA DURGA -317</v>
      </c>
      <c r="D4963" s="240" t="s">
        <v>1390</v>
      </c>
      <c r="E4963" s="240" t="str">
        <f>Purchase_Entry!C557</f>
        <v>BILL-5189</v>
      </c>
      <c r="F4963" s="240" t="str">
        <f>Purchase_Entry!F557</f>
        <v>Cow Milk</v>
      </c>
      <c r="G4963" s="241">
        <v>0</v>
      </c>
      <c r="H4963" s="241">
        <f>N(Purchase_Entry!P557)</f>
        <v>1818.70225</v>
      </c>
      <c r="I4963" s="241">
        <f t="shared" si="77"/>
        <v>-1818.70225</v>
      </c>
      <c r="J4963" s="200"/>
      <c r="K4963" s="200" t="str" cm="1">
        <f t="array" ref="K4963">IF($C4963="","",IF(AND($C4963=Party_Statement!$C$5,$B4963&gt;=Party_Statement!$C$6,$B4963&lt;=Party_Statement!$E$6),SUMPRODUCT(($C$3:$C4963=Party_Statement!$C$5)*($B$3:$B4963&gt;=Party_Statement!$C$6)*($B$3:$B4963&lt;=Party_Statement!$E$6)),""))</f>
        <v/>
      </c>
    </row>
    <row r="4964" spans="1:11" x14ac:dyDescent="0.2">
      <c r="A4964" s="237">
        <f>Purchase_Entry!A558</f>
        <v>66986</v>
      </c>
      <c r="B4964" s="238">
        <f>Purchase_Entry!B558</f>
        <v>46275</v>
      </c>
      <c r="C4964" s="239" t="str">
        <f>Purchase_Entry!D558</f>
        <v>NAWA DURGA -317</v>
      </c>
      <c r="D4964" s="240" t="s">
        <v>1390</v>
      </c>
      <c r="E4964" s="240" t="str">
        <f>Purchase_Entry!C558</f>
        <v>BILL-5189</v>
      </c>
      <c r="F4964" s="240" t="str">
        <f>Purchase_Entry!F558</f>
        <v>Cow Milk</v>
      </c>
      <c r="G4964" s="241">
        <v>0</v>
      </c>
      <c r="H4964" s="241">
        <f>N(Purchase_Entry!P558)</f>
        <v>1669.8405</v>
      </c>
      <c r="I4964" s="241">
        <f t="shared" si="77"/>
        <v>-1669.8405</v>
      </c>
      <c r="J4964" s="200"/>
      <c r="K4964" s="200" t="str" cm="1">
        <f t="array" ref="K4964">IF($C4964="","",IF(AND($C4964=Party_Statement!$C$5,$B4964&gt;=Party_Statement!$C$6,$B4964&lt;=Party_Statement!$E$6),SUMPRODUCT(($C$3:$C4964=Party_Statement!$C$5)*($B$3:$B4964&gt;=Party_Statement!$C$6)*($B$3:$B4964&lt;=Party_Statement!$E$6)),""))</f>
        <v/>
      </c>
    </row>
    <row r="4965" spans="1:11" x14ac:dyDescent="0.2">
      <c r="A4965" s="237">
        <f>Purchase_Entry!A559</f>
        <v>66987</v>
      </c>
      <c r="B4965" s="238">
        <f>Purchase_Entry!B559</f>
        <v>46276</v>
      </c>
      <c r="C4965" s="239" t="str">
        <f>Purchase_Entry!D559</f>
        <v>NAWA DURGA -317</v>
      </c>
      <c r="D4965" s="240" t="s">
        <v>1390</v>
      </c>
      <c r="E4965" s="240" t="str">
        <f>Purchase_Entry!C559</f>
        <v>BILL-5189</v>
      </c>
      <c r="F4965" s="240" t="str">
        <f>Purchase_Entry!F559</f>
        <v>Cow Milk</v>
      </c>
      <c r="G4965" s="241">
        <v>0</v>
      </c>
      <c r="H4965" s="241">
        <f>N(Purchase_Entry!P559)</f>
        <v>1605.1179999999999</v>
      </c>
      <c r="I4965" s="241">
        <f t="shared" si="77"/>
        <v>-1605.1179999999999</v>
      </c>
      <c r="J4965" s="200"/>
      <c r="K4965" s="200" t="str" cm="1">
        <f t="array" ref="K4965">IF($C4965="","",IF(AND($C4965=Party_Statement!$C$5,$B4965&gt;=Party_Statement!$C$6,$B4965&lt;=Party_Statement!$E$6),SUMPRODUCT(($C$3:$C4965=Party_Statement!$C$5)*($B$3:$B4965&gt;=Party_Statement!$C$6)*($B$3:$B4965&lt;=Party_Statement!$E$6)),""))</f>
        <v/>
      </c>
    </row>
    <row r="4966" spans="1:11" x14ac:dyDescent="0.2">
      <c r="A4966" s="237">
        <f>Purchase_Entry!A560</f>
        <v>66988</v>
      </c>
      <c r="B4966" s="238">
        <f>Purchase_Entry!B560</f>
        <v>46277</v>
      </c>
      <c r="C4966" s="239" t="str">
        <f>Purchase_Entry!D560</f>
        <v>NAWA DURGA -317</v>
      </c>
      <c r="D4966" s="240" t="s">
        <v>1390</v>
      </c>
      <c r="E4966" s="240" t="str">
        <f>Purchase_Entry!C560</f>
        <v>BILL-5189</v>
      </c>
      <c r="F4966" s="240" t="str">
        <f>Purchase_Entry!F560</f>
        <v>Cow Milk</v>
      </c>
      <c r="G4966" s="241">
        <v>0</v>
      </c>
      <c r="H4966" s="241">
        <f>N(Purchase_Entry!P560)</f>
        <v>1501.5619999999999</v>
      </c>
      <c r="I4966" s="241">
        <f t="shared" si="77"/>
        <v>-1501.5619999999999</v>
      </c>
      <c r="J4966" s="200"/>
      <c r="K4966" s="200" t="str" cm="1">
        <f t="array" ref="K4966">IF($C4966="","",IF(AND($C4966=Party_Statement!$C$5,$B4966&gt;=Party_Statement!$C$6,$B4966&lt;=Party_Statement!$E$6),SUMPRODUCT(($C$3:$C4966=Party_Statement!$C$5)*($B$3:$B4966&gt;=Party_Statement!$C$6)*($B$3:$B4966&lt;=Party_Statement!$E$6)),""))</f>
        <v/>
      </c>
    </row>
    <row r="4967" spans="1:11" x14ac:dyDescent="0.2">
      <c r="A4967" s="237">
        <f>Purchase_Entry!A561</f>
        <v>66989</v>
      </c>
      <c r="B4967" s="238">
        <f>Purchase_Entry!B561</f>
        <v>46278</v>
      </c>
      <c r="C4967" s="239" t="str">
        <f>Purchase_Entry!D561</f>
        <v>NAWA DURGA -317</v>
      </c>
      <c r="D4967" s="240" t="s">
        <v>1390</v>
      </c>
      <c r="E4967" s="240" t="str">
        <f>Purchase_Entry!C561</f>
        <v>BILL-5189</v>
      </c>
      <c r="F4967" s="240" t="str">
        <f>Purchase_Entry!F561</f>
        <v>Cow Milk</v>
      </c>
      <c r="G4967" s="241">
        <v>0</v>
      </c>
      <c r="H4967" s="241">
        <f>N(Purchase_Entry!P561)</f>
        <v>1294.4499999999998</v>
      </c>
      <c r="I4967" s="241">
        <f t="shared" si="77"/>
        <v>-1294.4499999999998</v>
      </c>
      <c r="J4967" s="200"/>
      <c r="K4967" s="200" t="str" cm="1">
        <f t="array" ref="K4967">IF($C4967="","",IF(AND($C4967=Party_Statement!$C$5,$B4967&gt;=Party_Statement!$C$6,$B4967&lt;=Party_Statement!$E$6),SUMPRODUCT(($C$3:$C4967=Party_Statement!$C$5)*($B$3:$B4967&gt;=Party_Statement!$C$6)*($B$3:$B4967&lt;=Party_Statement!$E$6)),""))</f>
        <v/>
      </c>
    </row>
    <row r="4968" spans="1:11" x14ac:dyDescent="0.2">
      <c r="A4968" s="237">
        <f>Purchase_Entry!A562</f>
        <v>66990</v>
      </c>
      <c r="B4968" s="238">
        <f>Purchase_Entry!B562</f>
        <v>46279</v>
      </c>
      <c r="C4968" s="239" t="str">
        <f>Purchase_Entry!D562</f>
        <v>NAWA DURGA -317</v>
      </c>
      <c r="D4968" s="240" t="s">
        <v>1390</v>
      </c>
      <c r="E4968" s="240" t="str">
        <f>Purchase_Entry!C562</f>
        <v>BILL-5189</v>
      </c>
      <c r="F4968" s="240" t="str">
        <f>Purchase_Entry!F562</f>
        <v>Cow Milk</v>
      </c>
      <c r="G4968" s="241">
        <v>0</v>
      </c>
      <c r="H4968" s="241">
        <f>N(Purchase_Entry!P562)</f>
        <v>1695.7294999999999</v>
      </c>
      <c r="I4968" s="241">
        <f t="shared" si="77"/>
        <v>-1695.7294999999999</v>
      </c>
      <c r="J4968" s="200"/>
      <c r="K4968" s="200" t="str" cm="1">
        <f t="array" ref="K4968">IF($C4968="","",IF(AND($C4968=Party_Statement!$C$5,$B4968&gt;=Party_Statement!$C$6,$B4968&lt;=Party_Statement!$E$6),SUMPRODUCT(($C$3:$C4968=Party_Statement!$C$5)*($B$3:$B4968&gt;=Party_Statement!$C$6)*($B$3:$B4968&lt;=Party_Statement!$E$6)),""))</f>
        <v/>
      </c>
    </row>
    <row r="4969" spans="1:11" x14ac:dyDescent="0.2">
      <c r="A4969" s="237">
        <f>Purchase_Entry!A563</f>
        <v>66991</v>
      </c>
      <c r="B4969" s="238">
        <f>Purchase_Entry!B563</f>
        <v>46280</v>
      </c>
      <c r="C4969" s="239" t="str">
        <f>Purchase_Entry!D563</f>
        <v>NAWA DURGA -317</v>
      </c>
      <c r="D4969" s="240" t="s">
        <v>1390</v>
      </c>
      <c r="E4969" s="240" t="str">
        <f>Purchase_Entry!C563</f>
        <v>BILL-5189</v>
      </c>
      <c r="F4969" s="240" t="str">
        <f>Purchase_Entry!F563</f>
        <v>Cow Milk</v>
      </c>
      <c r="G4969" s="241">
        <v>0</v>
      </c>
      <c r="H4969" s="241">
        <f>N(Purchase_Entry!P563)</f>
        <v>1553.34</v>
      </c>
      <c r="I4969" s="241">
        <f t="shared" si="77"/>
        <v>-1553.34</v>
      </c>
      <c r="J4969" s="200"/>
      <c r="K4969" s="200" t="str" cm="1">
        <f t="array" ref="K4969">IF($C4969="","",IF(AND($C4969=Party_Statement!$C$5,$B4969&gt;=Party_Statement!$C$6,$B4969&lt;=Party_Statement!$E$6),SUMPRODUCT(($C$3:$C4969=Party_Statement!$C$5)*($B$3:$B4969&gt;=Party_Statement!$C$6)*($B$3:$B4969&lt;=Party_Statement!$E$6)),""))</f>
        <v/>
      </c>
    </row>
    <row r="4970" spans="1:11" x14ac:dyDescent="0.2">
      <c r="A4970" s="237">
        <f>Purchase_Entry!A564</f>
        <v>66992</v>
      </c>
      <c r="B4970" s="238">
        <f>Purchase_Entry!B564</f>
        <v>46281</v>
      </c>
      <c r="C4970" s="239" t="str">
        <f>Purchase_Entry!D564</f>
        <v>NAWA DURGA -317</v>
      </c>
      <c r="D4970" s="240" t="s">
        <v>1390</v>
      </c>
      <c r="E4970" s="240" t="str">
        <f>Purchase_Entry!C564</f>
        <v>BILL-5189</v>
      </c>
      <c r="F4970" s="240" t="str">
        <f>Purchase_Entry!F564</f>
        <v>Cow Milk</v>
      </c>
      <c r="G4970" s="241">
        <v>0</v>
      </c>
      <c r="H4970" s="241">
        <f>N(Purchase_Entry!P564)</f>
        <v>1695.7294999999999</v>
      </c>
      <c r="I4970" s="241">
        <f t="shared" si="77"/>
        <v>-1695.7294999999999</v>
      </c>
      <c r="J4970" s="200"/>
      <c r="K4970" s="200" t="str" cm="1">
        <f t="array" ref="K4970">IF($C4970="","",IF(AND($C4970=Party_Statement!$C$5,$B4970&gt;=Party_Statement!$C$6,$B4970&lt;=Party_Statement!$E$6),SUMPRODUCT(($C$3:$C4970=Party_Statement!$C$5)*($B$3:$B4970&gt;=Party_Statement!$C$6)*($B$3:$B4970&lt;=Party_Statement!$E$6)),""))</f>
        <v/>
      </c>
    </row>
    <row r="4971" spans="1:11" x14ac:dyDescent="0.2">
      <c r="A4971" s="237">
        <f>Purchase_Entry!A565</f>
        <v>66943</v>
      </c>
      <c r="B4971" s="238">
        <f>Purchase_Entry!B565</f>
        <v>46231</v>
      </c>
      <c r="C4971" s="239" t="str">
        <f>Purchase_Entry!D565</f>
        <v>NEW FARM PHARSATIKAT</v>
      </c>
      <c r="D4971" s="240" t="s">
        <v>1390</v>
      </c>
      <c r="E4971" s="240" t="str">
        <f>Purchase_Entry!C565</f>
        <v>BILL-5154</v>
      </c>
      <c r="F4971" s="240" t="str">
        <f>Purchase_Entry!F565</f>
        <v>Buffalo Milk</v>
      </c>
      <c r="G4971" s="241">
        <v>0</v>
      </c>
      <c r="H4971" s="241">
        <f>N(Purchase_Entry!P565)</f>
        <v>950</v>
      </c>
      <c r="I4971" s="241">
        <f t="shared" si="77"/>
        <v>-950</v>
      </c>
      <c r="J4971" s="200"/>
      <c r="K4971" s="200" t="str" cm="1">
        <f t="array" ref="K4971">IF($C4971="","",IF(AND($C4971=Party_Statement!$C$5,$B4971&gt;=Party_Statement!$C$6,$B4971&lt;=Party_Statement!$E$6),SUMPRODUCT(($C$3:$C4971=Party_Statement!$C$5)*($B$3:$B4971&gt;=Party_Statement!$C$6)*($B$3:$B4971&lt;=Party_Statement!$E$6)),""))</f>
        <v/>
      </c>
    </row>
    <row r="4972" spans="1:11" x14ac:dyDescent="0.2">
      <c r="A4972" s="237">
        <f>Purchase_Entry!A566</f>
        <v>66943</v>
      </c>
      <c r="B4972" s="238">
        <f>Purchase_Entry!B566</f>
        <v>46231</v>
      </c>
      <c r="C4972" s="239" t="str">
        <f>Purchase_Entry!D566</f>
        <v>NEW FARM PHARSATIKAT</v>
      </c>
      <c r="D4972" s="240" t="s">
        <v>1390</v>
      </c>
      <c r="E4972" s="240" t="str">
        <f>Purchase_Entry!C566</f>
        <v>BILL-5154</v>
      </c>
      <c r="F4972" s="240" t="str">
        <f>Purchase_Entry!F566</f>
        <v>Cow Milk</v>
      </c>
      <c r="G4972" s="241">
        <v>0</v>
      </c>
      <c r="H4972" s="241">
        <f>N(Purchase_Entry!P566)</f>
        <v>1872</v>
      </c>
      <c r="I4972" s="241">
        <f t="shared" si="77"/>
        <v>-1872</v>
      </c>
      <c r="J4972" s="200"/>
      <c r="K4972" s="200" t="str" cm="1">
        <f t="array" ref="K4972">IF($C4972="","",IF(AND($C4972=Party_Statement!$C$5,$B4972&gt;=Party_Statement!$C$6,$B4972&lt;=Party_Statement!$E$6),SUMPRODUCT(($C$3:$C4972=Party_Statement!$C$5)*($B$3:$B4972&gt;=Party_Statement!$C$6)*($B$3:$B4972&lt;=Party_Statement!$E$6)),""))</f>
        <v/>
      </c>
    </row>
    <row r="4973" spans="1:11" x14ac:dyDescent="0.2">
      <c r="A4973" s="237">
        <f>Purchase_Entry!A567</f>
        <v>66943</v>
      </c>
      <c r="B4973" s="238">
        <f>Purchase_Entry!B567</f>
        <v>46231</v>
      </c>
      <c r="C4973" s="239" t="str">
        <f>Purchase_Entry!D567</f>
        <v>NEW FARM PHARSATIKAT</v>
      </c>
      <c r="D4973" s="240" t="s">
        <v>1390</v>
      </c>
      <c r="E4973" s="240" t="str">
        <f>Purchase_Entry!C567</f>
        <v>BILL-5154</v>
      </c>
      <c r="F4973" s="240" t="str">
        <f>Purchase_Entry!F567</f>
        <v>Buffalo Milk</v>
      </c>
      <c r="G4973" s="241">
        <v>0</v>
      </c>
      <c r="H4973" s="241">
        <f>N(Purchase_Entry!P567)</f>
        <v>760</v>
      </c>
      <c r="I4973" s="241">
        <f t="shared" si="77"/>
        <v>-760</v>
      </c>
      <c r="J4973" s="200"/>
      <c r="K4973" s="200" t="str" cm="1">
        <f t="array" ref="K4973">IF($C4973="","",IF(AND($C4973=Party_Statement!$C$5,$B4973&gt;=Party_Statement!$C$6,$B4973&lt;=Party_Statement!$E$6),SUMPRODUCT(($C$3:$C4973=Party_Statement!$C$5)*($B$3:$B4973&gt;=Party_Statement!$C$6)*($B$3:$B4973&lt;=Party_Statement!$E$6)),""))</f>
        <v/>
      </c>
    </row>
    <row r="4974" spans="1:11" x14ac:dyDescent="0.2">
      <c r="A4974" s="237">
        <f>Purchase_Entry!A568</f>
        <v>66943</v>
      </c>
      <c r="B4974" s="238">
        <f>Purchase_Entry!B568</f>
        <v>46231</v>
      </c>
      <c r="C4974" s="239" t="str">
        <f>Purchase_Entry!D568</f>
        <v>NEW FARM PHARSATIKAT</v>
      </c>
      <c r="D4974" s="240" t="s">
        <v>1390</v>
      </c>
      <c r="E4974" s="240" t="str">
        <f>Purchase_Entry!C568</f>
        <v>BILL-5154</v>
      </c>
      <c r="F4974" s="240" t="str">
        <f>Purchase_Entry!F568</f>
        <v>Cow Milk</v>
      </c>
      <c r="G4974" s="241">
        <v>0</v>
      </c>
      <c r="H4974" s="241">
        <f>N(Purchase_Entry!P568)</f>
        <v>1911</v>
      </c>
      <c r="I4974" s="241">
        <f t="shared" si="77"/>
        <v>-1911</v>
      </c>
      <c r="J4974" s="200"/>
      <c r="K4974" s="200" t="str" cm="1">
        <f t="array" ref="K4974">IF($C4974="","",IF(AND($C4974=Party_Statement!$C$5,$B4974&gt;=Party_Statement!$C$6,$B4974&lt;=Party_Statement!$E$6),SUMPRODUCT(($C$3:$C4974=Party_Statement!$C$5)*($B$3:$B4974&gt;=Party_Statement!$C$6)*($B$3:$B4974&lt;=Party_Statement!$E$6)),""))</f>
        <v/>
      </c>
    </row>
    <row r="4975" spans="1:11" x14ac:dyDescent="0.2">
      <c r="A4975" s="237">
        <f>Purchase_Entry!A569</f>
        <v>66944</v>
      </c>
      <c r="B4975" s="238">
        <f>Purchase_Entry!B569</f>
        <v>46232</v>
      </c>
      <c r="C4975" s="239" t="str">
        <f>Purchase_Entry!D569</f>
        <v>NEW FARM PHARSATIKAT</v>
      </c>
      <c r="D4975" s="240" t="s">
        <v>1390</v>
      </c>
      <c r="E4975" s="240" t="str">
        <f>Purchase_Entry!C569</f>
        <v>BILL-5154</v>
      </c>
      <c r="F4975" s="240" t="str">
        <f>Purchase_Entry!F569</f>
        <v>Buffalo Milk</v>
      </c>
      <c r="G4975" s="241">
        <v>0</v>
      </c>
      <c r="H4975" s="241">
        <f>N(Purchase_Entry!P569)</f>
        <v>902.5</v>
      </c>
      <c r="I4975" s="241">
        <f t="shared" si="77"/>
        <v>-902.5</v>
      </c>
      <c r="J4975" s="200"/>
      <c r="K4975" s="200" t="str" cm="1">
        <f t="array" ref="K4975">IF($C4975="","",IF(AND($C4975=Party_Statement!$C$5,$B4975&gt;=Party_Statement!$C$6,$B4975&lt;=Party_Statement!$E$6),SUMPRODUCT(($C$3:$C4975=Party_Statement!$C$5)*($B$3:$B4975&gt;=Party_Statement!$C$6)*($B$3:$B4975&lt;=Party_Statement!$E$6)),""))</f>
        <v/>
      </c>
    </row>
    <row r="4976" spans="1:11" x14ac:dyDescent="0.2">
      <c r="A4976" s="237">
        <f>Purchase_Entry!A570</f>
        <v>66944</v>
      </c>
      <c r="B4976" s="238">
        <f>Purchase_Entry!B570</f>
        <v>46232</v>
      </c>
      <c r="C4976" s="239" t="str">
        <f>Purchase_Entry!D570</f>
        <v>NEW FARM PHARSATIKAT</v>
      </c>
      <c r="D4976" s="240" t="s">
        <v>1390</v>
      </c>
      <c r="E4976" s="240" t="str">
        <f>Purchase_Entry!C570</f>
        <v>BILL-5154</v>
      </c>
      <c r="F4976" s="240" t="str">
        <f>Purchase_Entry!F570</f>
        <v>Cow Milk</v>
      </c>
      <c r="G4976" s="241">
        <v>0</v>
      </c>
      <c r="H4976" s="241">
        <f>N(Purchase_Entry!P570)</f>
        <v>1911</v>
      </c>
      <c r="I4976" s="241">
        <f t="shared" si="77"/>
        <v>-1911</v>
      </c>
      <c r="J4976" s="200"/>
      <c r="K4976" s="200" t="str" cm="1">
        <f t="array" ref="K4976">IF($C4976="","",IF(AND($C4976=Party_Statement!$C$5,$B4976&gt;=Party_Statement!$C$6,$B4976&lt;=Party_Statement!$E$6),SUMPRODUCT(($C$3:$C4976=Party_Statement!$C$5)*($B$3:$B4976&gt;=Party_Statement!$C$6)*($B$3:$B4976&lt;=Party_Statement!$E$6)),""))</f>
        <v/>
      </c>
    </row>
    <row r="4977" spans="1:11" x14ac:dyDescent="0.2">
      <c r="A4977" s="237">
        <f>Purchase_Entry!A571</f>
        <v>66944</v>
      </c>
      <c r="B4977" s="238">
        <f>Purchase_Entry!B571</f>
        <v>46232</v>
      </c>
      <c r="C4977" s="239" t="str">
        <f>Purchase_Entry!D571</f>
        <v>NEW FARM PHARSATIKAT</v>
      </c>
      <c r="D4977" s="240" t="s">
        <v>1390</v>
      </c>
      <c r="E4977" s="240" t="str">
        <f>Purchase_Entry!C571</f>
        <v>BILL-5154</v>
      </c>
      <c r="F4977" s="240" t="str">
        <f>Purchase_Entry!F571</f>
        <v>Buffalo Milk</v>
      </c>
      <c r="G4977" s="241">
        <v>0</v>
      </c>
      <c r="H4977" s="241">
        <f>N(Purchase_Entry!P571)</f>
        <v>902.5</v>
      </c>
      <c r="I4977" s="241">
        <f t="shared" si="77"/>
        <v>-902.5</v>
      </c>
      <c r="J4977" s="200"/>
      <c r="K4977" s="200" t="str" cm="1">
        <f t="array" ref="K4977">IF($C4977="","",IF(AND($C4977=Party_Statement!$C$5,$B4977&gt;=Party_Statement!$C$6,$B4977&lt;=Party_Statement!$E$6),SUMPRODUCT(($C$3:$C4977=Party_Statement!$C$5)*($B$3:$B4977&gt;=Party_Statement!$C$6)*($B$3:$B4977&lt;=Party_Statement!$E$6)),""))</f>
        <v/>
      </c>
    </row>
    <row r="4978" spans="1:11" x14ac:dyDescent="0.2">
      <c r="A4978" s="237">
        <f>Purchase_Entry!A572</f>
        <v>66944</v>
      </c>
      <c r="B4978" s="238">
        <f>Purchase_Entry!B572</f>
        <v>46232</v>
      </c>
      <c r="C4978" s="239" t="str">
        <f>Purchase_Entry!D572</f>
        <v>NEW FARM PHARSATIKAT</v>
      </c>
      <c r="D4978" s="240" t="s">
        <v>1390</v>
      </c>
      <c r="E4978" s="240" t="str">
        <f>Purchase_Entry!C572</f>
        <v>BILL-5154</v>
      </c>
      <c r="F4978" s="240" t="str">
        <f>Purchase_Entry!F572</f>
        <v>Cow Milk</v>
      </c>
      <c r="G4978" s="241">
        <v>0</v>
      </c>
      <c r="H4978" s="241">
        <f>N(Purchase_Entry!P572)</f>
        <v>1755</v>
      </c>
      <c r="I4978" s="241">
        <f t="shared" si="77"/>
        <v>-1755</v>
      </c>
      <c r="J4978" s="200"/>
      <c r="K4978" s="200" t="str" cm="1">
        <f t="array" ref="K4978">IF($C4978="","",IF(AND($C4978=Party_Statement!$C$5,$B4978&gt;=Party_Statement!$C$6,$B4978&lt;=Party_Statement!$E$6),SUMPRODUCT(($C$3:$C4978=Party_Statement!$C$5)*($B$3:$B4978&gt;=Party_Statement!$C$6)*($B$3:$B4978&lt;=Party_Statement!$E$6)),""))</f>
        <v/>
      </c>
    </row>
    <row r="4979" spans="1:11" x14ac:dyDescent="0.2">
      <c r="A4979" s="237">
        <f>Purchase_Entry!A573</f>
        <v>66945</v>
      </c>
      <c r="B4979" s="238">
        <f>Purchase_Entry!B573</f>
        <v>46233</v>
      </c>
      <c r="C4979" s="239" t="str">
        <f>Purchase_Entry!D573</f>
        <v>NEW FARM PHARSATIKAT</v>
      </c>
      <c r="D4979" s="240" t="s">
        <v>1390</v>
      </c>
      <c r="E4979" s="240" t="str">
        <f>Purchase_Entry!C573</f>
        <v>BILL-5154</v>
      </c>
      <c r="F4979" s="240" t="str">
        <f>Purchase_Entry!F573</f>
        <v>Buffalo Milk</v>
      </c>
      <c r="G4979" s="241">
        <v>0</v>
      </c>
      <c r="H4979" s="241">
        <f>N(Purchase_Entry!P573)</f>
        <v>950</v>
      </c>
      <c r="I4979" s="241">
        <f t="shared" si="77"/>
        <v>-950</v>
      </c>
      <c r="J4979" s="200"/>
      <c r="K4979" s="200" t="str" cm="1">
        <f t="array" ref="K4979">IF($C4979="","",IF(AND($C4979=Party_Statement!$C$5,$B4979&gt;=Party_Statement!$C$6,$B4979&lt;=Party_Statement!$E$6),SUMPRODUCT(($C$3:$C4979=Party_Statement!$C$5)*($B$3:$B4979&gt;=Party_Statement!$C$6)*($B$3:$B4979&lt;=Party_Statement!$E$6)),""))</f>
        <v/>
      </c>
    </row>
    <row r="4980" spans="1:11" x14ac:dyDescent="0.2">
      <c r="A4980" s="237">
        <f>Purchase_Entry!A574</f>
        <v>66945</v>
      </c>
      <c r="B4980" s="238">
        <f>Purchase_Entry!B574</f>
        <v>46233</v>
      </c>
      <c r="C4980" s="239" t="str">
        <f>Purchase_Entry!D574</f>
        <v>NEW FARM PHARSATIKAT</v>
      </c>
      <c r="D4980" s="240" t="s">
        <v>1390</v>
      </c>
      <c r="E4980" s="240" t="str">
        <f>Purchase_Entry!C574</f>
        <v>BILL-5154</v>
      </c>
      <c r="F4980" s="240" t="str">
        <f>Purchase_Entry!F574</f>
        <v>Cow Milk</v>
      </c>
      <c r="G4980" s="241">
        <v>0</v>
      </c>
      <c r="H4980" s="241">
        <f>N(Purchase_Entry!P574)</f>
        <v>1677</v>
      </c>
      <c r="I4980" s="241">
        <f t="shared" si="77"/>
        <v>-1677</v>
      </c>
      <c r="J4980" s="200"/>
      <c r="K4980" s="200" t="str" cm="1">
        <f t="array" ref="K4980">IF($C4980="","",IF(AND($C4980=Party_Statement!$C$5,$B4980&gt;=Party_Statement!$C$6,$B4980&lt;=Party_Statement!$E$6),SUMPRODUCT(($C$3:$C4980=Party_Statement!$C$5)*($B$3:$B4980&gt;=Party_Statement!$C$6)*($B$3:$B4980&lt;=Party_Statement!$E$6)),""))</f>
        <v/>
      </c>
    </row>
    <row r="4981" spans="1:11" x14ac:dyDescent="0.2">
      <c r="A4981" s="237">
        <f>Purchase_Entry!A575</f>
        <v>66945</v>
      </c>
      <c r="B4981" s="238">
        <f>Purchase_Entry!B575</f>
        <v>46233</v>
      </c>
      <c r="C4981" s="239" t="str">
        <f>Purchase_Entry!D575</f>
        <v>NEW FARM PHARSATIKAT</v>
      </c>
      <c r="D4981" s="240" t="s">
        <v>1390</v>
      </c>
      <c r="E4981" s="240" t="str">
        <f>Purchase_Entry!C575</f>
        <v>BILL-5154</v>
      </c>
      <c r="F4981" s="240" t="str">
        <f>Purchase_Entry!F575</f>
        <v>Buffalo Milk</v>
      </c>
      <c r="G4981" s="241">
        <v>0</v>
      </c>
      <c r="H4981" s="241">
        <f>N(Purchase_Entry!P575)</f>
        <v>760</v>
      </c>
      <c r="I4981" s="241">
        <f t="shared" si="77"/>
        <v>-760</v>
      </c>
      <c r="J4981" s="200"/>
      <c r="K4981" s="200" t="str" cm="1">
        <f t="array" ref="K4981">IF($C4981="","",IF(AND($C4981=Party_Statement!$C$5,$B4981&gt;=Party_Statement!$C$6,$B4981&lt;=Party_Statement!$E$6),SUMPRODUCT(($C$3:$C4981=Party_Statement!$C$5)*($B$3:$B4981&gt;=Party_Statement!$C$6)*($B$3:$B4981&lt;=Party_Statement!$E$6)),""))</f>
        <v/>
      </c>
    </row>
    <row r="4982" spans="1:11" x14ac:dyDescent="0.2">
      <c r="A4982" s="237">
        <f>Purchase_Entry!A576</f>
        <v>66945</v>
      </c>
      <c r="B4982" s="238">
        <f>Purchase_Entry!B576</f>
        <v>46233</v>
      </c>
      <c r="C4982" s="239" t="str">
        <f>Purchase_Entry!D576</f>
        <v>NEW FARM PHARSATIKAT</v>
      </c>
      <c r="D4982" s="240" t="s">
        <v>1390</v>
      </c>
      <c r="E4982" s="240" t="str">
        <f>Purchase_Entry!C576</f>
        <v>BILL-5154</v>
      </c>
      <c r="F4982" s="240" t="str">
        <f>Purchase_Entry!F576</f>
        <v>Cow Milk</v>
      </c>
      <c r="G4982" s="241">
        <v>0</v>
      </c>
      <c r="H4982" s="241">
        <f>N(Purchase_Entry!P576)</f>
        <v>1560</v>
      </c>
      <c r="I4982" s="241">
        <f t="shared" si="77"/>
        <v>-1560</v>
      </c>
      <c r="J4982" s="200"/>
      <c r="K4982" s="200" t="str" cm="1">
        <f t="array" ref="K4982">IF($C4982="","",IF(AND($C4982=Party_Statement!$C$5,$B4982&gt;=Party_Statement!$C$6,$B4982&lt;=Party_Statement!$E$6),SUMPRODUCT(($C$3:$C4982=Party_Statement!$C$5)*($B$3:$B4982&gt;=Party_Statement!$C$6)*($B$3:$B4982&lt;=Party_Statement!$E$6)),""))</f>
        <v/>
      </c>
    </row>
    <row r="4983" spans="1:11" x14ac:dyDescent="0.2">
      <c r="A4983" s="237">
        <f>Purchase_Entry!A577</f>
        <v>66946</v>
      </c>
      <c r="B4983" s="238">
        <f>Purchase_Entry!B577</f>
        <v>46234</v>
      </c>
      <c r="C4983" s="239" t="str">
        <f>Purchase_Entry!D577</f>
        <v>NEW FARM PHARSATIKAT</v>
      </c>
      <c r="D4983" s="240" t="s">
        <v>1390</v>
      </c>
      <c r="E4983" s="240" t="str">
        <f>Purchase_Entry!C577</f>
        <v>BILL-5154</v>
      </c>
      <c r="F4983" s="240" t="str">
        <f>Purchase_Entry!F577</f>
        <v>Buffalo Milk</v>
      </c>
      <c r="G4983" s="241">
        <v>0</v>
      </c>
      <c r="H4983" s="241">
        <f>N(Purchase_Entry!P577)</f>
        <v>760</v>
      </c>
      <c r="I4983" s="241">
        <f t="shared" si="77"/>
        <v>-760</v>
      </c>
      <c r="J4983" s="200"/>
      <c r="K4983" s="200" t="str" cm="1">
        <f t="array" ref="K4983">IF($C4983="","",IF(AND($C4983=Party_Statement!$C$5,$B4983&gt;=Party_Statement!$C$6,$B4983&lt;=Party_Statement!$E$6),SUMPRODUCT(($C$3:$C4983=Party_Statement!$C$5)*($B$3:$B4983&gt;=Party_Statement!$C$6)*($B$3:$B4983&lt;=Party_Statement!$E$6)),""))</f>
        <v/>
      </c>
    </row>
    <row r="4984" spans="1:11" x14ac:dyDescent="0.2">
      <c r="A4984" s="237">
        <f>Purchase_Entry!A578</f>
        <v>66946</v>
      </c>
      <c r="B4984" s="238">
        <f>Purchase_Entry!B578</f>
        <v>46234</v>
      </c>
      <c r="C4984" s="239" t="str">
        <f>Purchase_Entry!D578</f>
        <v>NEW FARM PHARSATIKAT</v>
      </c>
      <c r="D4984" s="240" t="s">
        <v>1390</v>
      </c>
      <c r="E4984" s="240" t="str">
        <f>Purchase_Entry!C578</f>
        <v>BILL-5154</v>
      </c>
      <c r="F4984" s="240" t="str">
        <f>Purchase_Entry!F578</f>
        <v>Cow Milk</v>
      </c>
      <c r="G4984" s="241">
        <v>0</v>
      </c>
      <c r="H4984" s="241">
        <f>N(Purchase_Entry!P578)</f>
        <v>1755</v>
      </c>
      <c r="I4984" s="241">
        <f t="shared" si="77"/>
        <v>-1755</v>
      </c>
      <c r="J4984" s="200"/>
      <c r="K4984" s="200" t="str" cm="1">
        <f t="array" ref="K4984">IF($C4984="","",IF(AND($C4984=Party_Statement!$C$5,$B4984&gt;=Party_Statement!$C$6,$B4984&lt;=Party_Statement!$E$6),SUMPRODUCT(($C$3:$C4984=Party_Statement!$C$5)*($B$3:$B4984&gt;=Party_Statement!$C$6)*($B$3:$B4984&lt;=Party_Statement!$E$6)),""))</f>
        <v/>
      </c>
    </row>
    <row r="4985" spans="1:11" x14ac:dyDescent="0.2">
      <c r="A4985" s="237">
        <f>Purchase_Entry!A579</f>
        <v>66946</v>
      </c>
      <c r="B4985" s="238">
        <f>Purchase_Entry!B579</f>
        <v>46234</v>
      </c>
      <c r="C4985" s="239" t="str">
        <f>Purchase_Entry!D579</f>
        <v>NEW FARM PHARSATIKAT</v>
      </c>
      <c r="D4985" s="240" t="s">
        <v>1390</v>
      </c>
      <c r="E4985" s="240" t="str">
        <f>Purchase_Entry!C579</f>
        <v>BILL-5154</v>
      </c>
      <c r="F4985" s="240" t="str">
        <f>Purchase_Entry!F579</f>
        <v>Buffalo Milk</v>
      </c>
      <c r="G4985" s="241">
        <v>0</v>
      </c>
      <c r="H4985" s="241">
        <f>N(Purchase_Entry!P579)</f>
        <v>760</v>
      </c>
      <c r="I4985" s="241">
        <f t="shared" si="77"/>
        <v>-760</v>
      </c>
      <c r="J4985" s="200"/>
      <c r="K4985" s="200" t="str" cm="1">
        <f t="array" ref="K4985">IF($C4985="","",IF(AND($C4985=Party_Statement!$C$5,$B4985&gt;=Party_Statement!$C$6,$B4985&lt;=Party_Statement!$E$6),SUMPRODUCT(($C$3:$C4985=Party_Statement!$C$5)*($B$3:$B4985&gt;=Party_Statement!$C$6)*($B$3:$B4985&lt;=Party_Statement!$E$6)),""))</f>
        <v/>
      </c>
    </row>
    <row r="4986" spans="1:11" x14ac:dyDescent="0.2">
      <c r="A4986" s="237">
        <f>Purchase_Entry!A580</f>
        <v>66946</v>
      </c>
      <c r="B4986" s="238">
        <f>Purchase_Entry!B580</f>
        <v>46234</v>
      </c>
      <c r="C4986" s="239" t="str">
        <f>Purchase_Entry!D580</f>
        <v>NEW FARM PHARSATIKAT</v>
      </c>
      <c r="D4986" s="240" t="s">
        <v>1390</v>
      </c>
      <c r="E4986" s="240" t="str">
        <f>Purchase_Entry!C580</f>
        <v>BILL-5154</v>
      </c>
      <c r="F4986" s="240" t="str">
        <f>Purchase_Entry!F580</f>
        <v>Cow Milk</v>
      </c>
      <c r="G4986" s="241">
        <v>0</v>
      </c>
      <c r="H4986" s="241">
        <f>N(Purchase_Entry!P580)</f>
        <v>1560</v>
      </c>
      <c r="I4986" s="241">
        <f t="shared" ref="I4986:I5049" si="78">IF($C4986="","",IF($C4986=$C1166,$I1166+$G4986-$H4986,$G4986-$H4986))</f>
        <v>-1560</v>
      </c>
      <c r="J4986" s="200"/>
      <c r="K4986" s="200" t="str" cm="1">
        <f t="array" ref="K4986">IF($C4986="","",IF(AND($C4986=Party_Statement!$C$5,$B4986&gt;=Party_Statement!$C$6,$B4986&lt;=Party_Statement!$E$6),SUMPRODUCT(($C$3:$C4986=Party_Statement!$C$5)*($B$3:$B4986&gt;=Party_Statement!$C$6)*($B$3:$B4986&lt;=Party_Statement!$E$6)),""))</f>
        <v/>
      </c>
    </row>
    <row r="4987" spans="1:11" x14ac:dyDescent="0.2">
      <c r="A4987" s="237">
        <f>Purchase_Entry!A581</f>
        <v>66947</v>
      </c>
      <c r="B4987" s="238">
        <f>Purchase_Entry!B581</f>
        <v>46235</v>
      </c>
      <c r="C4987" s="239" t="str">
        <f>Purchase_Entry!D581</f>
        <v>NEW FARM PHARSATIKAT</v>
      </c>
      <c r="D4987" s="240" t="s">
        <v>1390</v>
      </c>
      <c r="E4987" s="240" t="str">
        <f>Purchase_Entry!C581</f>
        <v>BILL-5154</v>
      </c>
      <c r="F4987" s="240" t="str">
        <f>Purchase_Entry!F581</f>
        <v>Buffalo Milk</v>
      </c>
      <c r="G4987" s="241">
        <v>0</v>
      </c>
      <c r="H4987" s="241">
        <f>N(Purchase_Entry!P581)</f>
        <v>950</v>
      </c>
      <c r="I4987" s="241">
        <f t="shared" si="78"/>
        <v>-950</v>
      </c>
      <c r="J4987" s="200"/>
      <c r="K4987" s="200" t="str" cm="1">
        <f t="array" ref="K4987">IF($C4987="","",IF(AND($C4987=Party_Statement!$C$5,$B4987&gt;=Party_Statement!$C$6,$B4987&lt;=Party_Statement!$E$6),SUMPRODUCT(($C$3:$C4987=Party_Statement!$C$5)*($B$3:$B4987&gt;=Party_Statement!$C$6)*($B$3:$B4987&lt;=Party_Statement!$E$6)),""))</f>
        <v/>
      </c>
    </row>
    <row r="4988" spans="1:11" x14ac:dyDescent="0.2">
      <c r="A4988" s="237">
        <f>Purchase_Entry!A582</f>
        <v>66947</v>
      </c>
      <c r="B4988" s="238">
        <f>Purchase_Entry!B582</f>
        <v>46235</v>
      </c>
      <c r="C4988" s="239" t="str">
        <f>Purchase_Entry!D582</f>
        <v>NEW FARM PHARSATIKAT</v>
      </c>
      <c r="D4988" s="240" t="s">
        <v>1390</v>
      </c>
      <c r="E4988" s="240" t="str">
        <f>Purchase_Entry!C582</f>
        <v>BILL-5154</v>
      </c>
      <c r="F4988" s="240" t="str">
        <f>Purchase_Entry!F582</f>
        <v>Cow Milk</v>
      </c>
      <c r="G4988" s="241">
        <v>0</v>
      </c>
      <c r="H4988" s="241">
        <f>N(Purchase_Entry!P582)</f>
        <v>1755</v>
      </c>
      <c r="I4988" s="241">
        <f t="shared" si="78"/>
        <v>-1755</v>
      </c>
      <c r="J4988" s="200"/>
      <c r="K4988" s="200" t="str" cm="1">
        <f t="array" ref="K4988">IF($C4988="","",IF(AND($C4988=Party_Statement!$C$5,$B4988&gt;=Party_Statement!$C$6,$B4988&lt;=Party_Statement!$E$6),SUMPRODUCT(($C$3:$C4988=Party_Statement!$C$5)*($B$3:$B4988&gt;=Party_Statement!$C$6)*($B$3:$B4988&lt;=Party_Statement!$E$6)),""))</f>
        <v/>
      </c>
    </row>
    <row r="4989" spans="1:11" x14ac:dyDescent="0.2">
      <c r="A4989" s="237">
        <f>Purchase_Entry!A583</f>
        <v>66947</v>
      </c>
      <c r="B4989" s="238">
        <f>Purchase_Entry!B583</f>
        <v>46235</v>
      </c>
      <c r="C4989" s="239" t="str">
        <f>Purchase_Entry!D583</f>
        <v>NEW FARM PHARSATIKAT</v>
      </c>
      <c r="D4989" s="240" t="s">
        <v>1390</v>
      </c>
      <c r="E4989" s="240" t="str">
        <f>Purchase_Entry!C583</f>
        <v>BILL-5154</v>
      </c>
      <c r="F4989" s="240" t="str">
        <f>Purchase_Entry!F583</f>
        <v>Buffalo Milk</v>
      </c>
      <c r="G4989" s="241">
        <v>0</v>
      </c>
      <c r="H4989" s="241">
        <f>N(Purchase_Entry!P583)</f>
        <v>950</v>
      </c>
      <c r="I4989" s="241">
        <f t="shared" si="78"/>
        <v>-950</v>
      </c>
      <c r="J4989" s="200"/>
      <c r="K4989" s="200" t="str" cm="1">
        <f t="array" ref="K4989">IF($C4989="","",IF(AND($C4989=Party_Statement!$C$5,$B4989&gt;=Party_Statement!$C$6,$B4989&lt;=Party_Statement!$E$6),SUMPRODUCT(($C$3:$C4989=Party_Statement!$C$5)*($B$3:$B4989&gt;=Party_Statement!$C$6)*($B$3:$B4989&lt;=Party_Statement!$E$6)),""))</f>
        <v/>
      </c>
    </row>
    <row r="4990" spans="1:11" x14ac:dyDescent="0.2">
      <c r="A4990" s="237">
        <f>Purchase_Entry!A584</f>
        <v>66947</v>
      </c>
      <c r="B4990" s="238">
        <f>Purchase_Entry!B584</f>
        <v>46235</v>
      </c>
      <c r="C4990" s="239" t="str">
        <f>Purchase_Entry!D584</f>
        <v>NEW FARM PHARSATIKAT</v>
      </c>
      <c r="D4990" s="240" t="s">
        <v>1390</v>
      </c>
      <c r="E4990" s="240" t="str">
        <f>Purchase_Entry!C584</f>
        <v>BILL-5154</v>
      </c>
      <c r="F4990" s="240" t="str">
        <f>Purchase_Entry!F584</f>
        <v>Cow Milk</v>
      </c>
      <c r="G4990" s="241">
        <v>0</v>
      </c>
      <c r="H4990" s="241">
        <f>N(Purchase_Entry!P584)</f>
        <v>2106</v>
      </c>
      <c r="I4990" s="241">
        <f t="shared" si="78"/>
        <v>-2106</v>
      </c>
      <c r="J4990" s="200"/>
      <c r="K4990" s="200" t="str" cm="1">
        <f t="array" ref="K4990">IF($C4990="","",IF(AND($C4990=Party_Statement!$C$5,$B4990&gt;=Party_Statement!$C$6,$B4990&lt;=Party_Statement!$E$6),SUMPRODUCT(($C$3:$C4990=Party_Statement!$C$5)*($B$3:$B4990&gt;=Party_Statement!$C$6)*($B$3:$B4990&lt;=Party_Statement!$E$6)),""))</f>
        <v/>
      </c>
    </row>
    <row r="4991" spans="1:11" x14ac:dyDescent="0.2">
      <c r="A4991" s="237">
        <f>Purchase_Entry!A585</f>
        <v>66948</v>
      </c>
      <c r="B4991" s="238">
        <f>Purchase_Entry!B585</f>
        <v>46236</v>
      </c>
      <c r="C4991" s="239" t="str">
        <f>Purchase_Entry!D585</f>
        <v>NEW FARM PHARSATIKAT</v>
      </c>
      <c r="D4991" s="240" t="s">
        <v>1390</v>
      </c>
      <c r="E4991" s="240" t="str">
        <f>Purchase_Entry!C585</f>
        <v>BILL-5154</v>
      </c>
      <c r="F4991" s="240" t="str">
        <f>Purchase_Entry!F585</f>
        <v>Buffalo Milk</v>
      </c>
      <c r="G4991" s="241">
        <v>0</v>
      </c>
      <c r="H4991" s="241">
        <f>N(Purchase_Entry!P585)</f>
        <v>997.5</v>
      </c>
      <c r="I4991" s="241">
        <f t="shared" si="78"/>
        <v>-997.5</v>
      </c>
      <c r="J4991" s="200"/>
      <c r="K4991" s="200" t="str" cm="1">
        <f t="array" ref="K4991">IF($C4991="","",IF(AND($C4991=Party_Statement!$C$5,$B4991&gt;=Party_Statement!$C$6,$B4991&lt;=Party_Statement!$E$6),SUMPRODUCT(($C$3:$C4991=Party_Statement!$C$5)*($B$3:$B4991&gt;=Party_Statement!$C$6)*($B$3:$B4991&lt;=Party_Statement!$E$6)),""))</f>
        <v/>
      </c>
    </row>
    <row r="4992" spans="1:11" x14ac:dyDescent="0.2">
      <c r="A4992" s="237">
        <f>Purchase_Entry!A586</f>
        <v>66948</v>
      </c>
      <c r="B4992" s="238">
        <f>Purchase_Entry!B586</f>
        <v>46236</v>
      </c>
      <c r="C4992" s="239" t="str">
        <f>Purchase_Entry!D586</f>
        <v>NEW FARM PHARSATIKAT</v>
      </c>
      <c r="D4992" s="240" t="s">
        <v>1390</v>
      </c>
      <c r="E4992" s="240" t="str">
        <f>Purchase_Entry!C586</f>
        <v>BILL-5154</v>
      </c>
      <c r="F4992" s="240" t="str">
        <f>Purchase_Entry!F586</f>
        <v>Cow Milk</v>
      </c>
      <c r="G4992" s="241">
        <v>0</v>
      </c>
      <c r="H4992" s="241">
        <f>N(Purchase_Entry!P586)</f>
        <v>2106</v>
      </c>
      <c r="I4992" s="241">
        <f t="shared" si="78"/>
        <v>-2106</v>
      </c>
      <c r="J4992" s="200"/>
      <c r="K4992" s="200" t="str" cm="1">
        <f t="array" ref="K4992">IF($C4992="","",IF(AND($C4992=Party_Statement!$C$5,$B4992&gt;=Party_Statement!$C$6,$B4992&lt;=Party_Statement!$E$6),SUMPRODUCT(($C$3:$C4992=Party_Statement!$C$5)*($B$3:$B4992&gt;=Party_Statement!$C$6)*($B$3:$B4992&lt;=Party_Statement!$E$6)),""))</f>
        <v/>
      </c>
    </row>
    <row r="4993" spans="1:11" x14ac:dyDescent="0.2">
      <c r="A4993" s="237">
        <f>Purchase_Entry!A587</f>
        <v>66948</v>
      </c>
      <c r="B4993" s="238">
        <f>Purchase_Entry!B587</f>
        <v>46236</v>
      </c>
      <c r="C4993" s="239" t="str">
        <f>Purchase_Entry!D587</f>
        <v>NEW FARM PHARSATIKAT</v>
      </c>
      <c r="D4993" s="240" t="s">
        <v>1390</v>
      </c>
      <c r="E4993" s="240" t="str">
        <f>Purchase_Entry!C587</f>
        <v>BILL-5154</v>
      </c>
      <c r="F4993" s="240" t="str">
        <f>Purchase_Entry!F587</f>
        <v>Buffalo Milk</v>
      </c>
      <c r="G4993" s="241">
        <v>0</v>
      </c>
      <c r="H4993" s="241">
        <f>N(Purchase_Entry!P587)</f>
        <v>617.5</v>
      </c>
      <c r="I4993" s="241">
        <f t="shared" si="78"/>
        <v>-617.5</v>
      </c>
      <c r="J4993" s="200"/>
      <c r="K4993" s="200" t="str" cm="1">
        <f t="array" ref="K4993">IF($C4993="","",IF(AND($C4993=Party_Statement!$C$5,$B4993&gt;=Party_Statement!$C$6,$B4993&lt;=Party_Statement!$E$6),SUMPRODUCT(($C$3:$C4993=Party_Statement!$C$5)*($B$3:$B4993&gt;=Party_Statement!$C$6)*($B$3:$B4993&lt;=Party_Statement!$E$6)),""))</f>
        <v/>
      </c>
    </row>
    <row r="4994" spans="1:11" x14ac:dyDescent="0.2">
      <c r="A4994" s="237">
        <f>Purchase_Entry!A588</f>
        <v>66948</v>
      </c>
      <c r="B4994" s="238">
        <f>Purchase_Entry!B588</f>
        <v>46236</v>
      </c>
      <c r="C4994" s="239" t="str">
        <f>Purchase_Entry!D588</f>
        <v>NEW FARM PHARSATIKAT</v>
      </c>
      <c r="D4994" s="240" t="s">
        <v>1390</v>
      </c>
      <c r="E4994" s="240" t="str">
        <f>Purchase_Entry!C588</f>
        <v>BILL-5154</v>
      </c>
      <c r="F4994" s="240" t="str">
        <f>Purchase_Entry!F588</f>
        <v>Cow Milk</v>
      </c>
      <c r="G4994" s="241">
        <v>0</v>
      </c>
      <c r="H4994" s="241">
        <f>N(Purchase_Entry!P588)</f>
        <v>1794</v>
      </c>
      <c r="I4994" s="241">
        <f t="shared" si="78"/>
        <v>-1794</v>
      </c>
      <c r="J4994" s="200"/>
      <c r="K4994" s="200" t="str" cm="1">
        <f t="array" ref="K4994">IF($C4994="","",IF(AND($C4994=Party_Statement!$C$5,$B4994&gt;=Party_Statement!$C$6,$B4994&lt;=Party_Statement!$E$6),SUMPRODUCT(($C$3:$C4994=Party_Statement!$C$5)*($B$3:$B4994&gt;=Party_Statement!$C$6)*($B$3:$B4994&lt;=Party_Statement!$E$6)),""))</f>
        <v/>
      </c>
    </row>
    <row r="4995" spans="1:11" x14ac:dyDescent="0.2">
      <c r="A4995" s="237">
        <f>Purchase_Entry!A589</f>
        <v>66949</v>
      </c>
      <c r="B4995" s="238">
        <f>Purchase_Entry!B589</f>
        <v>46237</v>
      </c>
      <c r="C4995" s="239" t="str">
        <f>Purchase_Entry!D589</f>
        <v>NEW FARM PHARSATIKAT</v>
      </c>
      <c r="D4995" s="240" t="s">
        <v>1390</v>
      </c>
      <c r="E4995" s="240" t="str">
        <f>Purchase_Entry!C589</f>
        <v>BILL-5154</v>
      </c>
      <c r="F4995" s="240" t="str">
        <f>Purchase_Entry!F589</f>
        <v>Buffalo Milk</v>
      </c>
      <c r="G4995" s="241">
        <v>0</v>
      </c>
      <c r="H4995" s="241">
        <f>N(Purchase_Entry!P589)</f>
        <v>617.5</v>
      </c>
      <c r="I4995" s="241">
        <f t="shared" si="78"/>
        <v>-617.5</v>
      </c>
      <c r="J4995" s="200"/>
      <c r="K4995" s="200" t="str" cm="1">
        <f t="array" ref="K4995">IF($C4995="","",IF(AND($C4995=Party_Statement!$C$5,$B4995&gt;=Party_Statement!$C$6,$B4995&lt;=Party_Statement!$E$6),SUMPRODUCT(($C$3:$C4995=Party_Statement!$C$5)*($B$3:$B4995&gt;=Party_Statement!$C$6)*($B$3:$B4995&lt;=Party_Statement!$E$6)),""))</f>
        <v/>
      </c>
    </row>
    <row r="4996" spans="1:11" x14ac:dyDescent="0.2">
      <c r="A4996" s="237">
        <f>Purchase_Entry!A590</f>
        <v>66949</v>
      </c>
      <c r="B4996" s="238">
        <f>Purchase_Entry!B590</f>
        <v>46237</v>
      </c>
      <c r="C4996" s="239" t="str">
        <f>Purchase_Entry!D590</f>
        <v>NEW FARM PHARSATIKAT</v>
      </c>
      <c r="D4996" s="240" t="s">
        <v>1390</v>
      </c>
      <c r="E4996" s="240" t="str">
        <f>Purchase_Entry!C590</f>
        <v>BILL-5154</v>
      </c>
      <c r="F4996" s="240" t="str">
        <f>Purchase_Entry!F590</f>
        <v>Cow Milk</v>
      </c>
      <c r="G4996" s="241">
        <v>0</v>
      </c>
      <c r="H4996" s="241">
        <f>N(Purchase_Entry!P590)</f>
        <v>1638</v>
      </c>
      <c r="I4996" s="241">
        <f t="shared" si="78"/>
        <v>-1638</v>
      </c>
      <c r="J4996" s="200"/>
      <c r="K4996" s="200" t="str" cm="1">
        <f t="array" ref="K4996">IF($C4996="","",IF(AND($C4996=Party_Statement!$C$5,$B4996&gt;=Party_Statement!$C$6,$B4996&lt;=Party_Statement!$E$6),SUMPRODUCT(($C$3:$C4996=Party_Statement!$C$5)*($B$3:$B4996&gt;=Party_Statement!$C$6)*($B$3:$B4996&lt;=Party_Statement!$E$6)),""))</f>
        <v/>
      </c>
    </row>
    <row r="4997" spans="1:11" x14ac:dyDescent="0.2">
      <c r="A4997" s="237">
        <f>Purchase_Entry!A591</f>
        <v>66949</v>
      </c>
      <c r="B4997" s="238">
        <f>Purchase_Entry!B591</f>
        <v>46237</v>
      </c>
      <c r="C4997" s="239" t="str">
        <f>Purchase_Entry!D591</f>
        <v>NEW FARM PHARSATIKAT</v>
      </c>
      <c r="D4997" s="240" t="s">
        <v>1390</v>
      </c>
      <c r="E4997" s="240" t="str">
        <f>Purchase_Entry!C591</f>
        <v>BILL-5154</v>
      </c>
      <c r="F4997" s="240" t="str">
        <f>Purchase_Entry!F591</f>
        <v>Buffalo Milk</v>
      </c>
      <c r="G4997" s="241">
        <v>0</v>
      </c>
      <c r="H4997" s="241">
        <f>N(Purchase_Entry!P591)</f>
        <v>760</v>
      </c>
      <c r="I4997" s="241">
        <f t="shared" si="78"/>
        <v>-760</v>
      </c>
      <c r="J4997" s="200"/>
      <c r="K4997" s="200" t="str" cm="1">
        <f t="array" ref="K4997">IF($C4997="","",IF(AND($C4997=Party_Statement!$C$5,$B4997&gt;=Party_Statement!$C$6,$B4997&lt;=Party_Statement!$E$6),SUMPRODUCT(($C$3:$C4997=Party_Statement!$C$5)*($B$3:$B4997&gt;=Party_Statement!$C$6)*($B$3:$B4997&lt;=Party_Statement!$E$6)),""))</f>
        <v/>
      </c>
    </row>
    <row r="4998" spans="1:11" x14ac:dyDescent="0.2">
      <c r="A4998" s="237">
        <f>Purchase_Entry!A592</f>
        <v>66949</v>
      </c>
      <c r="B4998" s="238">
        <f>Purchase_Entry!B592</f>
        <v>46237</v>
      </c>
      <c r="C4998" s="239" t="str">
        <f>Purchase_Entry!D592</f>
        <v>NEW FARM PHARSATIKAT</v>
      </c>
      <c r="D4998" s="240" t="s">
        <v>1390</v>
      </c>
      <c r="E4998" s="240" t="str">
        <f>Purchase_Entry!C592</f>
        <v>BILL-5154</v>
      </c>
      <c r="F4998" s="240" t="str">
        <f>Purchase_Entry!F592</f>
        <v>Cow Milk</v>
      </c>
      <c r="G4998" s="241">
        <v>0</v>
      </c>
      <c r="H4998" s="241">
        <f>N(Purchase_Entry!P592)</f>
        <v>1950</v>
      </c>
      <c r="I4998" s="241">
        <f t="shared" si="78"/>
        <v>-1950</v>
      </c>
      <c r="J4998" s="200"/>
      <c r="K4998" s="200" t="str" cm="1">
        <f t="array" ref="K4998">IF($C4998="","",IF(AND($C4998=Party_Statement!$C$5,$B4998&gt;=Party_Statement!$C$6,$B4998&lt;=Party_Statement!$E$6),SUMPRODUCT(($C$3:$C4998=Party_Statement!$C$5)*($B$3:$B4998&gt;=Party_Statement!$C$6)*($B$3:$B4998&lt;=Party_Statement!$E$6)),""))</f>
        <v/>
      </c>
    </row>
    <row r="4999" spans="1:11" x14ac:dyDescent="0.2">
      <c r="A4999" s="237">
        <f>Purchase_Entry!A593</f>
        <v>66950</v>
      </c>
      <c r="B4999" s="238">
        <f>Purchase_Entry!B593</f>
        <v>46238</v>
      </c>
      <c r="C4999" s="239" t="str">
        <f>Purchase_Entry!D593</f>
        <v>NEW FARM PHARSATIKAT</v>
      </c>
      <c r="D4999" s="240" t="s">
        <v>1390</v>
      </c>
      <c r="E4999" s="240" t="str">
        <f>Purchase_Entry!C593</f>
        <v>BILL-5154</v>
      </c>
      <c r="F4999" s="240" t="str">
        <f>Purchase_Entry!F593</f>
        <v>Buffalo Milk</v>
      </c>
      <c r="G4999" s="241">
        <v>0</v>
      </c>
      <c r="H4999" s="241">
        <f>N(Purchase_Entry!P593)</f>
        <v>617.5</v>
      </c>
      <c r="I4999" s="241">
        <f t="shared" si="78"/>
        <v>-617.5</v>
      </c>
      <c r="J4999" s="200"/>
      <c r="K4999" s="200" t="str" cm="1">
        <f t="array" ref="K4999">IF($C4999="","",IF(AND($C4999=Party_Statement!$C$5,$B4999&gt;=Party_Statement!$C$6,$B4999&lt;=Party_Statement!$E$6),SUMPRODUCT(($C$3:$C4999=Party_Statement!$C$5)*($B$3:$B4999&gt;=Party_Statement!$C$6)*($B$3:$B4999&lt;=Party_Statement!$E$6)),""))</f>
        <v/>
      </c>
    </row>
    <row r="5000" spans="1:11" x14ac:dyDescent="0.2">
      <c r="A5000" s="237">
        <f>Purchase_Entry!A594</f>
        <v>66950</v>
      </c>
      <c r="B5000" s="238">
        <f>Purchase_Entry!B594</f>
        <v>46238</v>
      </c>
      <c r="C5000" s="239" t="str">
        <f>Purchase_Entry!D594</f>
        <v>NEW FARM PHARSATIKAT</v>
      </c>
      <c r="D5000" s="240" t="s">
        <v>1390</v>
      </c>
      <c r="E5000" s="240" t="str">
        <f>Purchase_Entry!C594</f>
        <v>BILL-5154</v>
      </c>
      <c r="F5000" s="240" t="str">
        <f>Purchase_Entry!F594</f>
        <v>Cow Milk</v>
      </c>
      <c r="G5000" s="241">
        <v>0</v>
      </c>
      <c r="H5000" s="241">
        <f>N(Purchase_Entry!P594)</f>
        <v>2028</v>
      </c>
      <c r="I5000" s="241">
        <f t="shared" si="78"/>
        <v>-2028</v>
      </c>
      <c r="J5000" s="200"/>
      <c r="K5000" s="200" t="str" cm="1">
        <f t="array" ref="K5000">IF($C5000="","",IF(AND($C5000=Party_Statement!$C$5,$B5000&gt;=Party_Statement!$C$6,$B5000&lt;=Party_Statement!$E$6),SUMPRODUCT(($C$3:$C5000=Party_Statement!$C$5)*($B$3:$B5000&gt;=Party_Statement!$C$6)*($B$3:$B5000&lt;=Party_Statement!$E$6)),""))</f>
        <v/>
      </c>
    </row>
    <row r="5001" spans="1:11" x14ac:dyDescent="0.2">
      <c r="A5001" s="237">
        <f>Purchase_Entry!A595</f>
        <v>66950</v>
      </c>
      <c r="B5001" s="238">
        <f>Purchase_Entry!B595</f>
        <v>46238</v>
      </c>
      <c r="C5001" s="239" t="str">
        <f>Purchase_Entry!D595</f>
        <v>NEW FARM PHARSATIKAT</v>
      </c>
      <c r="D5001" s="240" t="s">
        <v>1390</v>
      </c>
      <c r="E5001" s="240" t="str">
        <f>Purchase_Entry!C595</f>
        <v>BILL-5154</v>
      </c>
      <c r="F5001" s="240" t="str">
        <f>Purchase_Entry!F595</f>
        <v>Buffalo Milk</v>
      </c>
      <c r="G5001" s="241">
        <v>0</v>
      </c>
      <c r="H5001" s="241">
        <f>N(Purchase_Entry!P595)</f>
        <v>570</v>
      </c>
      <c r="I5001" s="241">
        <f t="shared" si="78"/>
        <v>-570</v>
      </c>
      <c r="J5001" s="200"/>
      <c r="K5001" s="200" t="str" cm="1">
        <f t="array" ref="K5001">IF($C5001="","",IF(AND($C5001=Party_Statement!$C$5,$B5001&gt;=Party_Statement!$C$6,$B5001&lt;=Party_Statement!$E$6),SUMPRODUCT(($C$3:$C5001=Party_Statement!$C$5)*($B$3:$B5001&gt;=Party_Statement!$C$6)*($B$3:$B5001&lt;=Party_Statement!$E$6)),""))</f>
        <v/>
      </c>
    </row>
    <row r="5002" spans="1:11" x14ac:dyDescent="0.2">
      <c r="A5002" s="237">
        <f>Purchase_Entry!A596</f>
        <v>66950</v>
      </c>
      <c r="B5002" s="238">
        <f>Purchase_Entry!B596</f>
        <v>46238</v>
      </c>
      <c r="C5002" s="239" t="str">
        <f>Purchase_Entry!D596</f>
        <v>NEW FARM PHARSATIKAT</v>
      </c>
      <c r="D5002" s="240" t="s">
        <v>1390</v>
      </c>
      <c r="E5002" s="240" t="str">
        <f>Purchase_Entry!C596</f>
        <v>BILL-5154</v>
      </c>
      <c r="F5002" s="240" t="str">
        <f>Purchase_Entry!F596</f>
        <v>Cow Milk</v>
      </c>
      <c r="G5002" s="241">
        <v>0</v>
      </c>
      <c r="H5002" s="241">
        <f>N(Purchase_Entry!P596)</f>
        <v>1950</v>
      </c>
      <c r="I5002" s="241">
        <f t="shared" si="78"/>
        <v>-1950</v>
      </c>
      <c r="J5002" s="200"/>
      <c r="K5002" s="200" t="str" cm="1">
        <f t="array" ref="K5002">IF($C5002="","",IF(AND($C5002=Party_Statement!$C$5,$B5002&gt;=Party_Statement!$C$6,$B5002&lt;=Party_Statement!$E$6),SUMPRODUCT(($C$3:$C5002=Party_Statement!$C$5)*($B$3:$B5002&gt;=Party_Statement!$C$6)*($B$3:$B5002&lt;=Party_Statement!$E$6)),""))</f>
        <v/>
      </c>
    </row>
    <row r="5003" spans="1:11" x14ac:dyDescent="0.2">
      <c r="A5003" s="237">
        <f>Purchase_Entry!A597</f>
        <v>66951</v>
      </c>
      <c r="B5003" s="238">
        <f>Purchase_Entry!B597</f>
        <v>46239</v>
      </c>
      <c r="C5003" s="239" t="str">
        <f>Purchase_Entry!D597</f>
        <v>NEW FARM PHARSATIKAT</v>
      </c>
      <c r="D5003" s="240" t="s">
        <v>1390</v>
      </c>
      <c r="E5003" s="240" t="str">
        <f>Purchase_Entry!C597</f>
        <v>BILL-5154</v>
      </c>
      <c r="F5003" s="240" t="str">
        <f>Purchase_Entry!F597</f>
        <v>Buffalo Milk</v>
      </c>
      <c r="G5003" s="241">
        <v>0</v>
      </c>
      <c r="H5003" s="241">
        <f>N(Purchase_Entry!P597)</f>
        <v>855</v>
      </c>
      <c r="I5003" s="241">
        <f t="shared" si="78"/>
        <v>-855</v>
      </c>
      <c r="J5003" s="200"/>
      <c r="K5003" s="200" t="str" cm="1">
        <f t="array" ref="K5003">IF($C5003="","",IF(AND($C5003=Party_Statement!$C$5,$B5003&gt;=Party_Statement!$C$6,$B5003&lt;=Party_Statement!$E$6),SUMPRODUCT(($C$3:$C5003=Party_Statement!$C$5)*($B$3:$B5003&gt;=Party_Statement!$C$6)*($B$3:$B5003&lt;=Party_Statement!$E$6)),""))</f>
        <v/>
      </c>
    </row>
    <row r="5004" spans="1:11" x14ac:dyDescent="0.2">
      <c r="A5004" s="237">
        <f>Purchase_Entry!A598</f>
        <v>66951</v>
      </c>
      <c r="B5004" s="238">
        <f>Purchase_Entry!B598</f>
        <v>46239</v>
      </c>
      <c r="C5004" s="239" t="str">
        <f>Purchase_Entry!D598</f>
        <v>NEW FARM PHARSATIKAT</v>
      </c>
      <c r="D5004" s="240" t="s">
        <v>1390</v>
      </c>
      <c r="E5004" s="240" t="str">
        <f>Purchase_Entry!C598</f>
        <v>BILL-5154</v>
      </c>
      <c r="F5004" s="240" t="str">
        <f>Purchase_Entry!F598</f>
        <v>Cow Milk</v>
      </c>
      <c r="G5004" s="241">
        <v>0</v>
      </c>
      <c r="H5004" s="241">
        <f>N(Purchase_Entry!P598)</f>
        <v>1794</v>
      </c>
      <c r="I5004" s="241">
        <f t="shared" si="78"/>
        <v>-1794</v>
      </c>
      <c r="J5004" s="200"/>
      <c r="K5004" s="200" t="str" cm="1">
        <f t="array" ref="K5004">IF($C5004="","",IF(AND($C5004=Party_Statement!$C$5,$B5004&gt;=Party_Statement!$C$6,$B5004&lt;=Party_Statement!$E$6),SUMPRODUCT(($C$3:$C5004=Party_Statement!$C$5)*($B$3:$B5004&gt;=Party_Statement!$C$6)*($B$3:$B5004&lt;=Party_Statement!$E$6)),""))</f>
        <v/>
      </c>
    </row>
    <row r="5005" spans="1:11" x14ac:dyDescent="0.2">
      <c r="A5005" s="237">
        <f>Purchase_Entry!A599</f>
        <v>66951</v>
      </c>
      <c r="B5005" s="238">
        <f>Purchase_Entry!B599</f>
        <v>46239</v>
      </c>
      <c r="C5005" s="239" t="str">
        <f>Purchase_Entry!D599</f>
        <v>NEW FARM PHARSATIKAT</v>
      </c>
      <c r="D5005" s="240" t="s">
        <v>1390</v>
      </c>
      <c r="E5005" s="240" t="str">
        <f>Purchase_Entry!C599</f>
        <v>BILL-5154</v>
      </c>
      <c r="F5005" s="240" t="str">
        <f>Purchase_Entry!F599</f>
        <v>Buffalo Milk</v>
      </c>
      <c r="G5005" s="241">
        <v>0</v>
      </c>
      <c r="H5005" s="241">
        <f>N(Purchase_Entry!P599)</f>
        <v>902.5</v>
      </c>
      <c r="I5005" s="241">
        <f t="shared" si="78"/>
        <v>-902.5</v>
      </c>
      <c r="J5005" s="200"/>
      <c r="K5005" s="200" t="str" cm="1">
        <f t="array" ref="K5005">IF($C5005="","",IF(AND($C5005=Party_Statement!$C$5,$B5005&gt;=Party_Statement!$C$6,$B5005&lt;=Party_Statement!$E$6),SUMPRODUCT(($C$3:$C5005=Party_Statement!$C$5)*($B$3:$B5005&gt;=Party_Statement!$C$6)*($B$3:$B5005&lt;=Party_Statement!$E$6)),""))</f>
        <v/>
      </c>
    </row>
    <row r="5006" spans="1:11" x14ac:dyDescent="0.2">
      <c r="A5006" s="237">
        <f>Purchase_Entry!A600</f>
        <v>66951</v>
      </c>
      <c r="B5006" s="238">
        <f>Purchase_Entry!B600</f>
        <v>46239</v>
      </c>
      <c r="C5006" s="239" t="str">
        <f>Purchase_Entry!D600</f>
        <v>NEW FARM PHARSATIKAT</v>
      </c>
      <c r="D5006" s="240" t="s">
        <v>1390</v>
      </c>
      <c r="E5006" s="240" t="str">
        <f>Purchase_Entry!C600</f>
        <v>BILL-5154</v>
      </c>
      <c r="F5006" s="240" t="str">
        <f>Purchase_Entry!F600</f>
        <v>Cow Milk</v>
      </c>
      <c r="G5006" s="241">
        <v>0</v>
      </c>
      <c r="H5006" s="241">
        <f>N(Purchase_Entry!P600)</f>
        <v>1755</v>
      </c>
      <c r="I5006" s="241">
        <f t="shared" si="78"/>
        <v>-1755</v>
      </c>
      <c r="J5006" s="200"/>
      <c r="K5006" s="200" t="str" cm="1">
        <f t="array" ref="K5006">IF($C5006="","",IF(AND($C5006=Party_Statement!$C$5,$B5006&gt;=Party_Statement!$C$6,$B5006&lt;=Party_Statement!$E$6),SUMPRODUCT(($C$3:$C5006=Party_Statement!$C$5)*($B$3:$B5006&gt;=Party_Statement!$C$6)*($B$3:$B5006&lt;=Party_Statement!$E$6)),""))</f>
        <v/>
      </c>
    </row>
    <row r="5007" spans="1:11" x14ac:dyDescent="0.2">
      <c r="A5007" s="237">
        <f>Purchase_Entry!A601</f>
        <v>66952</v>
      </c>
      <c r="B5007" s="238">
        <f>Purchase_Entry!B601</f>
        <v>46240</v>
      </c>
      <c r="C5007" s="239" t="str">
        <f>Purchase_Entry!D601</f>
        <v>NEW FARM PHARSATIKAT</v>
      </c>
      <c r="D5007" s="240" t="s">
        <v>1390</v>
      </c>
      <c r="E5007" s="240" t="str">
        <f>Purchase_Entry!C601</f>
        <v>BILL-5154</v>
      </c>
      <c r="F5007" s="240" t="str">
        <f>Purchase_Entry!F601</f>
        <v>Buffalo Milk</v>
      </c>
      <c r="G5007" s="241">
        <v>0</v>
      </c>
      <c r="H5007" s="241">
        <f>N(Purchase_Entry!P601)</f>
        <v>997.5</v>
      </c>
      <c r="I5007" s="241">
        <f t="shared" si="78"/>
        <v>-997.5</v>
      </c>
      <c r="J5007" s="200"/>
      <c r="K5007" s="200" t="str" cm="1">
        <f t="array" ref="K5007">IF($C5007="","",IF(AND($C5007=Party_Statement!$C$5,$B5007&gt;=Party_Statement!$C$6,$B5007&lt;=Party_Statement!$E$6),SUMPRODUCT(($C$3:$C5007=Party_Statement!$C$5)*($B$3:$B5007&gt;=Party_Statement!$C$6)*($B$3:$B5007&lt;=Party_Statement!$E$6)),""))</f>
        <v/>
      </c>
    </row>
    <row r="5008" spans="1:11" x14ac:dyDescent="0.2">
      <c r="A5008" s="237">
        <f>Purchase_Entry!A602</f>
        <v>66952</v>
      </c>
      <c r="B5008" s="238">
        <f>Purchase_Entry!B602</f>
        <v>46240</v>
      </c>
      <c r="C5008" s="239" t="str">
        <f>Purchase_Entry!D602</f>
        <v>NEW FARM PHARSATIKAT</v>
      </c>
      <c r="D5008" s="240" t="s">
        <v>1390</v>
      </c>
      <c r="E5008" s="240" t="str">
        <f>Purchase_Entry!C602</f>
        <v>BILL-5154</v>
      </c>
      <c r="F5008" s="240" t="str">
        <f>Purchase_Entry!F602</f>
        <v>Cow Milk</v>
      </c>
      <c r="G5008" s="241">
        <v>0</v>
      </c>
      <c r="H5008" s="241">
        <f>N(Purchase_Entry!P602)</f>
        <v>1794</v>
      </c>
      <c r="I5008" s="241">
        <f t="shared" si="78"/>
        <v>-1794</v>
      </c>
      <c r="J5008" s="200"/>
      <c r="K5008" s="200" t="str" cm="1">
        <f t="array" ref="K5008">IF($C5008="","",IF(AND($C5008=Party_Statement!$C$5,$B5008&gt;=Party_Statement!$C$6,$B5008&lt;=Party_Statement!$E$6),SUMPRODUCT(($C$3:$C5008=Party_Statement!$C$5)*($B$3:$B5008&gt;=Party_Statement!$C$6)*($B$3:$B5008&lt;=Party_Statement!$E$6)),""))</f>
        <v/>
      </c>
    </row>
    <row r="5009" spans="1:11" x14ac:dyDescent="0.2">
      <c r="A5009" s="237">
        <f>Purchase_Entry!A603</f>
        <v>66952</v>
      </c>
      <c r="B5009" s="238">
        <f>Purchase_Entry!B603</f>
        <v>46240</v>
      </c>
      <c r="C5009" s="239" t="str">
        <f>Purchase_Entry!D603</f>
        <v>NEW FARM PHARSATIKAT</v>
      </c>
      <c r="D5009" s="240" t="s">
        <v>1390</v>
      </c>
      <c r="E5009" s="240" t="str">
        <f>Purchase_Entry!C603</f>
        <v>BILL-5154</v>
      </c>
      <c r="F5009" s="240" t="str">
        <f>Purchase_Entry!F603</f>
        <v>Buffalo Milk</v>
      </c>
      <c r="G5009" s="241">
        <v>0</v>
      </c>
      <c r="H5009" s="241">
        <f>N(Purchase_Entry!P603)</f>
        <v>950</v>
      </c>
      <c r="I5009" s="241">
        <f t="shared" si="78"/>
        <v>-950</v>
      </c>
      <c r="J5009" s="200"/>
      <c r="K5009" s="200" t="str" cm="1">
        <f t="array" ref="K5009">IF($C5009="","",IF(AND($C5009=Party_Statement!$C$5,$B5009&gt;=Party_Statement!$C$6,$B5009&lt;=Party_Statement!$E$6),SUMPRODUCT(($C$3:$C5009=Party_Statement!$C$5)*($B$3:$B5009&gt;=Party_Statement!$C$6)*($B$3:$B5009&lt;=Party_Statement!$E$6)),""))</f>
        <v/>
      </c>
    </row>
    <row r="5010" spans="1:11" x14ac:dyDescent="0.2">
      <c r="A5010" s="237">
        <f>Purchase_Entry!A604</f>
        <v>66952</v>
      </c>
      <c r="B5010" s="238">
        <f>Purchase_Entry!B604</f>
        <v>46240</v>
      </c>
      <c r="C5010" s="239" t="str">
        <f>Purchase_Entry!D604</f>
        <v>NEW FARM PHARSATIKAT</v>
      </c>
      <c r="D5010" s="240" t="s">
        <v>1390</v>
      </c>
      <c r="E5010" s="240" t="str">
        <f>Purchase_Entry!C604</f>
        <v>BILL-5154</v>
      </c>
      <c r="F5010" s="240" t="str">
        <f>Purchase_Entry!F604</f>
        <v>Cow Milk</v>
      </c>
      <c r="G5010" s="241">
        <v>0</v>
      </c>
      <c r="H5010" s="241">
        <f>N(Purchase_Entry!P604)</f>
        <v>1911</v>
      </c>
      <c r="I5010" s="241">
        <f t="shared" si="78"/>
        <v>-1911</v>
      </c>
      <c r="J5010" s="200"/>
      <c r="K5010" s="200" t="str" cm="1">
        <f t="array" ref="K5010">IF($C5010="","",IF(AND($C5010=Party_Statement!$C$5,$B5010&gt;=Party_Statement!$C$6,$B5010&lt;=Party_Statement!$E$6),SUMPRODUCT(($C$3:$C5010=Party_Statement!$C$5)*($B$3:$B5010&gt;=Party_Statement!$C$6)*($B$3:$B5010&lt;=Party_Statement!$E$6)),""))</f>
        <v/>
      </c>
    </row>
    <row r="5011" spans="1:11" x14ac:dyDescent="0.2">
      <c r="A5011" s="237">
        <f>Purchase_Entry!A605</f>
        <v>66953</v>
      </c>
      <c r="B5011" s="238">
        <f>Purchase_Entry!B605</f>
        <v>46241</v>
      </c>
      <c r="C5011" s="239" t="str">
        <f>Purchase_Entry!D605</f>
        <v>NEW FARM PHARSATIKAT</v>
      </c>
      <c r="D5011" s="240" t="s">
        <v>1390</v>
      </c>
      <c r="E5011" s="240" t="str">
        <f>Purchase_Entry!C605</f>
        <v>BILL-5154</v>
      </c>
      <c r="F5011" s="240" t="str">
        <f>Purchase_Entry!F605</f>
        <v>Buffalo Milk</v>
      </c>
      <c r="G5011" s="241">
        <v>0</v>
      </c>
      <c r="H5011" s="241">
        <f>N(Purchase_Entry!P605)</f>
        <v>1045</v>
      </c>
      <c r="I5011" s="241">
        <f t="shared" si="78"/>
        <v>-1045</v>
      </c>
      <c r="J5011" s="200"/>
      <c r="K5011" s="200" t="str" cm="1">
        <f t="array" ref="K5011">IF($C5011="","",IF(AND($C5011=Party_Statement!$C$5,$B5011&gt;=Party_Statement!$C$6,$B5011&lt;=Party_Statement!$E$6),SUMPRODUCT(($C$3:$C5011=Party_Statement!$C$5)*($B$3:$B5011&gt;=Party_Statement!$C$6)*($B$3:$B5011&lt;=Party_Statement!$E$6)),""))</f>
        <v/>
      </c>
    </row>
    <row r="5012" spans="1:11" x14ac:dyDescent="0.2">
      <c r="A5012" s="237">
        <f>Purchase_Entry!A606</f>
        <v>66953</v>
      </c>
      <c r="B5012" s="238">
        <f>Purchase_Entry!B606</f>
        <v>46241</v>
      </c>
      <c r="C5012" s="239" t="str">
        <f>Purchase_Entry!D606</f>
        <v>NEW FARM PHARSATIKAT</v>
      </c>
      <c r="D5012" s="240" t="s">
        <v>1390</v>
      </c>
      <c r="E5012" s="240" t="str">
        <f>Purchase_Entry!C606</f>
        <v>BILL-5154</v>
      </c>
      <c r="F5012" s="240" t="str">
        <f>Purchase_Entry!F606</f>
        <v>Cow Milk</v>
      </c>
      <c r="G5012" s="241">
        <v>0</v>
      </c>
      <c r="H5012" s="241">
        <f>N(Purchase_Entry!P606)</f>
        <v>1833</v>
      </c>
      <c r="I5012" s="241">
        <f t="shared" si="78"/>
        <v>-1833</v>
      </c>
      <c r="J5012" s="200"/>
      <c r="K5012" s="200" t="str" cm="1">
        <f t="array" ref="K5012">IF($C5012="","",IF(AND($C5012=Party_Statement!$C$5,$B5012&gt;=Party_Statement!$C$6,$B5012&lt;=Party_Statement!$E$6),SUMPRODUCT(($C$3:$C5012=Party_Statement!$C$5)*($B$3:$B5012&gt;=Party_Statement!$C$6)*($B$3:$B5012&lt;=Party_Statement!$E$6)),""))</f>
        <v/>
      </c>
    </row>
    <row r="5013" spans="1:11" x14ac:dyDescent="0.2">
      <c r="A5013" s="237">
        <f>Purchase_Entry!A607</f>
        <v>66953</v>
      </c>
      <c r="B5013" s="238">
        <f>Purchase_Entry!B607</f>
        <v>46241</v>
      </c>
      <c r="C5013" s="239" t="str">
        <f>Purchase_Entry!D607</f>
        <v>NEW FARM PHARSATIKAT</v>
      </c>
      <c r="D5013" s="240" t="s">
        <v>1390</v>
      </c>
      <c r="E5013" s="240" t="str">
        <f>Purchase_Entry!C607</f>
        <v>BILL-5154</v>
      </c>
      <c r="F5013" s="240" t="str">
        <f>Purchase_Entry!F607</f>
        <v>Buffalo Milk</v>
      </c>
      <c r="G5013" s="241">
        <v>0</v>
      </c>
      <c r="H5013" s="241">
        <f>N(Purchase_Entry!P607)</f>
        <v>950</v>
      </c>
      <c r="I5013" s="241">
        <f t="shared" si="78"/>
        <v>-950</v>
      </c>
      <c r="J5013" s="200"/>
      <c r="K5013" s="200" t="str" cm="1">
        <f t="array" ref="K5013">IF($C5013="","",IF(AND($C5013=Party_Statement!$C$5,$B5013&gt;=Party_Statement!$C$6,$B5013&lt;=Party_Statement!$E$6),SUMPRODUCT(($C$3:$C5013=Party_Statement!$C$5)*($B$3:$B5013&gt;=Party_Statement!$C$6)*($B$3:$B5013&lt;=Party_Statement!$E$6)),""))</f>
        <v/>
      </c>
    </row>
    <row r="5014" spans="1:11" x14ac:dyDescent="0.2">
      <c r="A5014" s="237">
        <f>Purchase_Entry!A608</f>
        <v>66953</v>
      </c>
      <c r="B5014" s="238">
        <f>Purchase_Entry!B608</f>
        <v>46241</v>
      </c>
      <c r="C5014" s="239" t="str">
        <f>Purchase_Entry!D608</f>
        <v>NEW FARM PHARSATIKAT</v>
      </c>
      <c r="D5014" s="240" t="s">
        <v>1390</v>
      </c>
      <c r="E5014" s="240" t="str">
        <f>Purchase_Entry!C608</f>
        <v>BILL-5154</v>
      </c>
      <c r="F5014" s="240" t="str">
        <f>Purchase_Entry!F608</f>
        <v>Cow Milk</v>
      </c>
      <c r="G5014" s="241">
        <v>0</v>
      </c>
      <c r="H5014" s="241">
        <f>N(Purchase_Entry!P608)</f>
        <v>1911</v>
      </c>
      <c r="I5014" s="241">
        <f t="shared" si="78"/>
        <v>-1911</v>
      </c>
      <c r="J5014" s="200"/>
      <c r="K5014" s="200" t="str" cm="1">
        <f t="array" ref="K5014">IF($C5014="","",IF(AND($C5014=Party_Statement!$C$5,$B5014&gt;=Party_Statement!$C$6,$B5014&lt;=Party_Statement!$E$6),SUMPRODUCT(($C$3:$C5014=Party_Statement!$C$5)*($B$3:$B5014&gt;=Party_Statement!$C$6)*($B$3:$B5014&lt;=Party_Statement!$E$6)),""))</f>
        <v/>
      </c>
    </row>
    <row r="5015" spans="1:11" x14ac:dyDescent="0.2">
      <c r="A5015" s="237">
        <f>Purchase_Entry!A609</f>
        <v>66954</v>
      </c>
      <c r="B5015" s="238">
        <f>Purchase_Entry!B609</f>
        <v>46242</v>
      </c>
      <c r="C5015" s="239" t="str">
        <f>Purchase_Entry!D609</f>
        <v>NEW FARM PHARSATIKAT</v>
      </c>
      <c r="D5015" s="240" t="s">
        <v>1390</v>
      </c>
      <c r="E5015" s="240" t="str">
        <f>Purchase_Entry!C609</f>
        <v>BILL-5154</v>
      </c>
      <c r="F5015" s="240" t="str">
        <f>Purchase_Entry!F609</f>
        <v>Buffalo Milk</v>
      </c>
      <c r="G5015" s="241">
        <v>0</v>
      </c>
      <c r="H5015" s="241">
        <f>N(Purchase_Entry!P609)</f>
        <v>950</v>
      </c>
      <c r="I5015" s="241">
        <f t="shared" si="78"/>
        <v>-950</v>
      </c>
      <c r="J5015" s="200"/>
      <c r="K5015" s="200" t="str" cm="1">
        <f t="array" ref="K5015">IF($C5015="","",IF(AND($C5015=Party_Statement!$C$5,$B5015&gt;=Party_Statement!$C$6,$B5015&lt;=Party_Statement!$E$6),SUMPRODUCT(($C$3:$C5015=Party_Statement!$C$5)*($B$3:$B5015&gt;=Party_Statement!$C$6)*($B$3:$B5015&lt;=Party_Statement!$E$6)),""))</f>
        <v/>
      </c>
    </row>
    <row r="5016" spans="1:11" x14ac:dyDescent="0.2">
      <c r="A5016" s="237">
        <f>Purchase_Entry!A610</f>
        <v>66954</v>
      </c>
      <c r="B5016" s="238">
        <f>Purchase_Entry!B610</f>
        <v>46242</v>
      </c>
      <c r="C5016" s="239" t="str">
        <f>Purchase_Entry!D610</f>
        <v>NEW FARM PHARSATIKAT</v>
      </c>
      <c r="D5016" s="240" t="s">
        <v>1390</v>
      </c>
      <c r="E5016" s="240" t="str">
        <f>Purchase_Entry!C610</f>
        <v>BILL-5154</v>
      </c>
      <c r="F5016" s="240" t="str">
        <f>Purchase_Entry!F610</f>
        <v>Cow Milk</v>
      </c>
      <c r="G5016" s="241">
        <v>0</v>
      </c>
      <c r="H5016" s="241">
        <f>N(Purchase_Entry!P610)</f>
        <v>1872</v>
      </c>
      <c r="I5016" s="241">
        <f t="shared" si="78"/>
        <v>-1872</v>
      </c>
      <c r="J5016" s="200"/>
      <c r="K5016" s="200" t="str" cm="1">
        <f t="array" ref="K5016">IF($C5016="","",IF(AND($C5016=Party_Statement!$C$5,$B5016&gt;=Party_Statement!$C$6,$B5016&lt;=Party_Statement!$E$6),SUMPRODUCT(($C$3:$C5016=Party_Statement!$C$5)*($B$3:$B5016&gt;=Party_Statement!$C$6)*($B$3:$B5016&lt;=Party_Statement!$E$6)),""))</f>
        <v/>
      </c>
    </row>
    <row r="5017" spans="1:11" x14ac:dyDescent="0.2">
      <c r="A5017" s="237">
        <f>Purchase_Entry!A611</f>
        <v>66954</v>
      </c>
      <c r="B5017" s="238">
        <f>Purchase_Entry!B611</f>
        <v>46242</v>
      </c>
      <c r="C5017" s="239" t="str">
        <f>Purchase_Entry!D611</f>
        <v>NEW FARM PHARSATIKAT</v>
      </c>
      <c r="D5017" s="240" t="s">
        <v>1390</v>
      </c>
      <c r="E5017" s="240" t="str">
        <f>Purchase_Entry!C611</f>
        <v>BILL-5154</v>
      </c>
      <c r="F5017" s="240" t="str">
        <f>Purchase_Entry!F611</f>
        <v>Buffalo Milk</v>
      </c>
      <c r="G5017" s="241">
        <v>0</v>
      </c>
      <c r="H5017" s="241">
        <f>N(Purchase_Entry!P611)</f>
        <v>855</v>
      </c>
      <c r="I5017" s="241">
        <f t="shared" si="78"/>
        <v>-855</v>
      </c>
      <c r="J5017" s="200"/>
      <c r="K5017" s="200" t="str" cm="1">
        <f t="array" ref="K5017">IF($C5017="","",IF(AND($C5017=Party_Statement!$C$5,$B5017&gt;=Party_Statement!$C$6,$B5017&lt;=Party_Statement!$E$6),SUMPRODUCT(($C$3:$C5017=Party_Statement!$C$5)*($B$3:$B5017&gt;=Party_Statement!$C$6)*($B$3:$B5017&lt;=Party_Statement!$E$6)),""))</f>
        <v/>
      </c>
    </row>
    <row r="5018" spans="1:11" x14ac:dyDescent="0.2">
      <c r="A5018" s="237">
        <f>Purchase_Entry!A612</f>
        <v>66954</v>
      </c>
      <c r="B5018" s="238">
        <f>Purchase_Entry!B612</f>
        <v>46242</v>
      </c>
      <c r="C5018" s="239" t="str">
        <f>Purchase_Entry!D612</f>
        <v>NEW FARM PHARSATIKAT</v>
      </c>
      <c r="D5018" s="240" t="s">
        <v>1390</v>
      </c>
      <c r="E5018" s="240" t="str">
        <f>Purchase_Entry!C612</f>
        <v>BILL-5154</v>
      </c>
      <c r="F5018" s="240" t="str">
        <f>Purchase_Entry!F612</f>
        <v>Cow Milk</v>
      </c>
      <c r="G5018" s="241">
        <v>0</v>
      </c>
      <c r="H5018" s="241">
        <f>N(Purchase_Entry!P612)</f>
        <v>1872</v>
      </c>
      <c r="I5018" s="241">
        <f t="shared" si="78"/>
        <v>-1872</v>
      </c>
      <c r="J5018" s="200"/>
      <c r="K5018" s="200" t="str" cm="1">
        <f t="array" ref="K5018">IF($C5018="","",IF(AND($C5018=Party_Statement!$C$5,$B5018&gt;=Party_Statement!$C$6,$B5018&lt;=Party_Statement!$E$6),SUMPRODUCT(($C$3:$C5018=Party_Statement!$C$5)*($B$3:$B5018&gt;=Party_Statement!$C$6)*($B$3:$B5018&lt;=Party_Statement!$E$6)),""))</f>
        <v/>
      </c>
    </row>
    <row r="5019" spans="1:11" x14ac:dyDescent="0.2">
      <c r="A5019" s="237">
        <f>Purchase_Entry!A613</f>
        <v>66955</v>
      </c>
      <c r="B5019" s="238">
        <f>Purchase_Entry!B613</f>
        <v>46243</v>
      </c>
      <c r="C5019" s="239" t="str">
        <f>Purchase_Entry!D613</f>
        <v>NEW FARM PHARSATIKAT</v>
      </c>
      <c r="D5019" s="240" t="s">
        <v>1390</v>
      </c>
      <c r="E5019" s="240" t="str">
        <f>Purchase_Entry!C613</f>
        <v>BILL-5154</v>
      </c>
      <c r="F5019" s="240" t="str">
        <f>Purchase_Entry!F613</f>
        <v>Buffalo Milk</v>
      </c>
      <c r="G5019" s="241">
        <v>0</v>
      </c>
      <c r="H5019" s="241">
        <f>N(Purchase_Entry!P613)</f>
        <v>1045</v>
      </c>
      <c r="I5019" s="241">
        <f t="shared" si="78"/>
        <v>-1045</v>
      </c>
      <c r="J5019" s="200"/>
      <c r="K5019" s="200" t="str" cm="1">
        <f t="array" ref="K5019">IF($C5019="","",IF(AND($C5019=Party_Statement!$C$5,$B5019&gt;=Party_Statement!$C$6,$B5019&lt;=Party_Statement!$E$6),SUMPRODUCT(($C$3:$C5019=Party_Statement!$C$5)*($B$3:$B5019&gt;=Party_Statement!$C$6)*($B$3:$B5019&lt;=Party_Statement!$E$6)),""))</f>
        <v/>
      </c>
    </row>
    <row r="5020" spans="1:11" x14ac:dyDescent="0.2">
      <c r="A5020" s="237">
        <f>Purchase_Entry!A614</f>
        <v>66955</v>
      </c>
      <c r="B5020" s="238">
        <f>Purchase_Entry!B614</f>
        <v>46243</v>
      </c>
      <c r="C5020" s="239" t="str">
        <f>Purchase_Entry!D614</f>
        <v>NEW FARM PHARSATIKAT</v>
      </c>
      <c r="D5020" s="240" t="s">
        <v>1390</v>
      </c>
      <c r="E5020" s="240" t="str">
        <f>Purchase_Entry!C614</f>
        <v>BILL-5154</v>
      </c>
      <c r="F5020" s="240" t="str">
        <f>Purchase_Entry!F614</f>
        <v>Cow Milk</v>
      </c>
      <c r="G5020" s="241">
        <v>0</v>
      </c>
      <c r="H5020" s="241">
        <f>N(Purchase_Entry!P614)</f>
        <v>1950</v>
      </c>
      <c r="I5020" s="241">
        <f t="shared" si="78"/>
        <v>-1950</v>
      </c>
      <c r="J5020" s="200"/>
      <c r="K5020" s="200" t="str" cm="1">
        <f t="array" ref="K5020">IF($C5020="","",IF(AND($C5020=Party_Statement!$C$5,$B5020&gt;=Party_Statement!$C$6,$B5020&lt;=Party_Statement!$E$6),SUMPRODUCT(($C$3:$C5020=Party_Statement!$C$5)*($B$3:$B5020&gt;=Party_Statement!$C$6)*($B$3:$B5020&lt;=Party_Statement!$E$6)),""))</f>
        <v/>
      </c>
    </row>
    <row r="5021" spans="1:11" x14ac:dyDescent="0.2">
      <c r="A5021" s="237">
        <f>Purchase_Entry!A615</f>
        <v>66955</v>
      </c>
      <c r="B5021" s="238">
        <f>Purchase_Entry!B615</f>
        <v>46243</v>
      </c>
      <c r="C5021" s="239" t="str">
        <f>Purchase_Entry!D615</f>
        <v>NEW FARM PHARSATIKAT</v>
      </c>
      <c r="D5021" s="240" t="s">
        <v>1390</v>
      </c>
      <c r="E5021" s="240" t="str">
        <f>Purchase_Entry!C615</f>
        <v>BILL-5154</v>
      </c>
      <c r="F5021" s="240" t="str">
        <f>Purchase_Entry!F615</f>
        <v>Buffalo Milk</v>
      </c>
      <c r="G5021" s="241">
        <v>0</v>
      </c>
      <c r="H5021" s="241">
        <f>N(Purchase_Entry!P615)</f>
        <v>570</v>
      </c>
      <c r="I5021" s="241">
        <f t="shared" si="78"/>
        <v>-570</v>
      </c>
      <c r="J5021" s="200"/>
      <c r="K5021" s="200" t="str" cm="1">
        <f t="array" ref="K5021">IF($C5021="","",IF(AND($C5021=Party_Statement!$C$5,$B5021&gt;=Party_Statement!$C$6,$B5021&lt;=Party_Statement!$E$6),SUMPRODUCT(($C$3:$C5021=Party_Statement!$C$5)*($B$3:$B5021&gt;=Party_Statement!$C$6)*($B$3:$B5021&lt;=Party_Statement!$E$6)),""))</f>
        <v/>
      </c>
    </row>
    <row r="5022" spans="1:11" x14ac:dyDescent="0.2">
      <c r="A5022" s="237">
        <f>Purchase_Entry!A616</f>
        <v>66955</v>
      </c>
      <c r="B5022" s="238">
        <f>Purchase_Entry!B616</f>
        <v>46243</v>
      </c>
      <c r="C5022" s="239" t="str">
        <f>Purchase_Entry!D616</f>
        <v>NEW FARM PHARSATIKAT</v>
      </c>
      <c r="D5022" s="240" t="s">
        <v>1390</v>
      </c>
      <c r="E5022" s="240" t="str">
        <f>Purchase_Entry!C616</f>
        <v>BILL-5154</v>
      </c>
      <c r="F5022" s="240" t="str">
        <f>Purchase_Entry!F616</f>
        <v>Cow Milk</v>
      </c>
      <c r="G5022" s="241">
        <v>0</v>
      </c>
      <c r="H5022" s="241">
        <f>N(Purchase_Entry!P616)</f>
        <v>1825.1999999999998</v>
      </c>
      <c r="I5022" s="241">
        <f t="shared" si="78"/>
        <v>-1825.1999999999998</v>
      </c>
      <c r="J5022" s="200"/>
      <c r="K5022" s="200" t="str" cm="1">
        <f t="array" ref="K5022">IF($C5022="","",IF(AND($C5022=Party_Statement!$C$5,$B5022&gt;=Party_Statement!$C$6,$B5022&lt;=Party_Statement!$E$6),SUMPRODUCT(($C$3:$C5022=Party_Statement!$C$5)*($B$3:$B5022&gt;=Party_Statement!$C$6)*($B$3:$B5022&lt;=Party_Statement!$E$6)),""))</f>
        <v/>
      </c>
    </row>
    <row r="5023" spans="1:11" x14ac:dyDescent="0.2">
      <c r="A5023" s="237">
        <f>Purchase_Entry!A617</f>
        <v>66956</v>
      </c>
      <c r="B5023" s="238">
        <f>Purchase_Entry!B617</f>
        <v>46244</v>
      </c>
      <c r="C5023" s="239" t="str">
        <f>Purchase_Entry!D617</f>
        <v>NEW FARM PHARSATIKAT</v>
      </c>
      <c r="D5023" s="240" t="s">
        <v>1390</v>
      </c>
      <c r="E5023" s="240" t="str">
        <f>Purchase_Entry!C617</f>
        <v>BILL-5154</v>
      </c>
      <c r="F5023" s="240" t="str">
        <f>Purchase_Entry!F617</f>
        <v>Buffalo Milk</v>
      </c>
      <c r="G5023" s="241">
        <v>0</v>
      </c>
      <c r="H5023" s="241">
        <f>N(Purchase_Entry!P617)</f>
        <v>1140</v>
      </c>
      <c r="I5023" s="241">
        <f t="shared" si="78"/>
        <v>-1140</v>
      </c>
      <c r="J5023" s="200"/>
      <c r="K5023" s="200" t="str" cm="1">
        <f t="array" ref="K5023">IF($C5023="","",IF(AND($C5023=Party_Statement!$C$5,$B5023&gt;=Party_Statement!$C$6,$B5023&lt;=Party_Statement!$E$6),SUMPRODUCT(($C$3:$C5023=Party_Statement!$C$5)*($B$3:$B5023&gt;=Party_Statement!$C$6)*($B$3:$B5023&lt;=Party_Statement!$E$6)),""))</f>
        <v/>
      </c>
    </row>
    <row r="5024" spans="1:11" x14ac:dyDescent="0.2">
      <c r="A5024" s="237">
        <f>Purchase_Entry!A618</f>
        <v>66956</v>
      </c>
      <c r="B5024" s="238">
        <f>Purchase_Entry!B618</f>
        <v>46244</v>
      </c>
      <c r="C5024" s="239" t="str">
        <f>Purchase_Entry!D618</f>
        <v>NEW FARM PHARSATIKAT</v>
      </c>
      <c r="D5024" s="240" t="s">
        <v>1390</v>
      </c>
      <c r="E5024" s="240" t="str">
        <f>Purchase_Entry!C618</f>
        <v>BILL-5154</v>
      </c>
      <c r="F5024" s="240" t="str">
        <f>Purchase_Entry!F618</f>
        <v>Cow Milk</v>
      </c>
      <c r="G5024" s="241">
        <v>0</v>
      </c>
      <c r="H5024" s="241">
        <f>N(Purchase_Entry!P618)</f>
        <v>1989</v>
      </c>
      <c r="I5024" s="241">
        <f t="shared" si="78"/>
        <v>-1989</v>
      </c>
      <c r="J5024" s="200"/>
      <c r="K5024" s="200" t="str" cm="1">
        <f t="array" ref="K5024">IF($C5024="","",IF(AND($C5024=Party_Statement!$C$5,$B5024&gt;=Party_Statement!$C$6,$B5024&lt;=Party_Statement!$E$6),SUMPRODUCT(($C$3:$C5024=Party_Statement!$C$5)*($B$3:$B5024&gt;=Party_Statement!$C$6)*($B$3:$B5024&lt;=Party_Statement!$E$6)),""))</f>
        <v/>
      </c>
    </row>
    <row r="5025" spans="1:11" x14ac:dyDescent="0.2">
      <c r="A5025" s="237">
        <f>Purchase_Entry!A619</f>
        <v>66956</v>
      </c>
      <c r="B5025" s="238">
        <f>Purchase_Entry!B619</f>
        <v>46244</v>
      </c>
      <c r="C5025" s="239" t="str">
        <f>Purchase_Entry!D619</f>
        <v>NEW FARM PHARSATIKAT</v>
      </c>
      <c r="D5025" s="240" t="s">
        <v>1390</v>
      </c>
      <c r="E5025" s="240" t="str">
        <f>Purchase_Entry!C619</f>
        <v>BILL-5154</v>
      </c>
      <c r="F5025" s="240" t="str">
        <f>Purchase_Entry!F619</f>
        <v>Buffalo Milk</v>
      </c>
      <c r="G5025" s="241">
        <v>0</v>
      </c>
      <c r="H5025" s="241">
        <f>N(Purchase_Entry!P619)</f>
        <v>760</v>
      </c>
      <c r="I5025" s="241">
        <f t="shared" si="78"/>
        <v>-760</v>
      </c>
      <c r="J5025" s="200"/>
      <c r="K5025" s="200" t="str" cm="1">
        <f t="array" ref="K5025">IF($C5025="","",IF(AND($C5025=Party_Statement!$C$5,$B5025&gt;=Party_Statement!$C$6,$B5025&lt;=Party_Statement!$E$6),SUMPRODUCT(($C$3:$C5025=Party_Statement!$C$5)*($B$3:$B5025&gt;=Party_Statement!$C$6)*($B$3:$B5025&lt;=Party_Statement!$E$6)),""))</f>
        <v/>
      </c>
    </row>
    <row r="5026" spans="1:11" x14ac:dyDescent="0.2">
      <c r="A5026" s="237">
        <f>Purchase_Entry!A620</f>
        <v>66956</v>
      </c>
      <c r="B5026" s="238">
        <f>Purchase_Entry!B620</f>
        <v>46244</v>
      </c>
      <c r="C5026" s="239" t="str">
        <f>Purchase_Entry!D620</f>
        <v>NEW FARM PHARSATIKAT</v>
      </c>
      <c r="D5026" s="240" t="s">
        <v>1390</v>
      </c>
      <c r="E5026" s="240" t="str">
        <f>Purchase_Entry!C620</f>
        <v>BILL-5154</v>
      </c>
      <c r="F5026" s="240" t="str">
        <f>Purchase_Entry!F620</f>
        <v>Cow Milk</v>
      </c>
      <c r="G5026" s="241">
        <v>0</v>
      </c>
      <c r="H5026" s="241">
        <f>N(Purchase_Entry!P620)</f>
        <v>1716</v>
      </c>
      <c r="I5026" s="241">
        <f t="shared" si="78"/>
        <v>-1716</v>
      </c>
      <c r="J5026" s="200"/>
      <c r="K5026" s="200" t="str" cm="1">
        <f t="array" ref="K5026">IF($C5026="","",IF(AND($C5026=Party_Statement!$C$5,$B5026&gt;=Party_Statement!$C$6,$B5026&lt;=Party_Statement!$E$6),SUMPRODUCT(($C$3:$C5026=Party_Statement!$C$5)*($B$3:$B5026&gt;=Party_Statement!$C$6)*($B$3:$B5026&lt;=Party_Statement!$E$6)),""))</f>
        <v/>
      </c>
    </row>
    <row r="5027" spans="1:11" x14ac:dyDescent="0.2">
      <c r="A5027" s="237">
        <f>Purchase_Entry!A621</f>
        <v>66957</v>
      </c>
      <c r="B5027" s="238">
        <f>Purchase_Entry!B621</f>
        <v>46245</v>
      </c>
      <c r="C5027" s="239" t="str">
        <f>Purchase_Entry!D621</f>
        <v>NEW FARM PHARSATIKAT</v>
      </c>
      <c r="D5027" s="240" t="s">
        <v>1390</v>
      </c>
      <c r="E5027" s="240" t="str">
        <f>Purchase_Entry!C621</f>
        <v>BILL-5154</v>
      </c>
      <c r="F5027" s="240" t="str">
        <f>Purchase_Entry!F621</f>
        <v>Buffalo Milk</v>
      </c>
      <c r="G5027" s="241">
        <v>0</v>
      </c>
      <c r="H5027" s="241">
        <f>N(Purchase_Entry!P621)</f>
        <v>997.5</v>
      </c>
      <c r="I5027" s="241">
        <f t="shared" si="78"/>
        <v>-997.5</v>
      </c>
      <c r="J5027" s="200"/>
      <c r="K5027" s="200" t="str" cm="1">
        <f t="array" ref="K5027">IF($C5027="","",IF(AND($C5027=Party_Statement!$C$5,$B5027&gt;=Party_Statement!$C$6,$B5027&lt;=Party_Statement!$E$6),SUMPRODUCT(($C$3:$C5027=Party_Statement!$C$5)*($B$3:$B5027&gt;=Party_Statement!$C$6)*($B$3:$B5027&lt;=Party_Statement!$E$6)),""))</f>
        <v/>
      </c>
    </row>
    <row r="5028" spans="1:11" x14ac:dyDescent="0.2">
      <c r="A5028" s="237">
        <f>Purchase_Entry!A622</f>
        <v>66957</v>
      </c>
      <c r="B5028" s="238">
        <f>Purchase_Entry!B622</f>
        <v>46245</v>
      </c>
      <c r="C5028" s="239" t="str">
        <f>Purchase_Entry!D622</f>
        <v>NEW FARM PHARSATIKAT</v>
      </c>
      <c r="D5028" s="240" t="s">
        <v>1390</v>
      </c>
      <c r="E5028" s="240" t="str">
        <f>Purchase_Entry!C622</f>
        <v>BILL-5154</v>
      </c>
      <c r="F5028" s="240" t="str">
        <f>Purchase_Entry!F622</f>
        <v>Cow Milk</v>
      </c>
      <c r="G5028" s="241">
        <v>0</v>
      </c>
      <c r="H5028" s="241">
        <f>N(Purchase_Entry!P622)</f>
        <v>1989</v>
      </c>
      <c r="I5028" s="241">
        <f t="shared" si="78"/>
        <v>-1989</v>
      </c>
      <c r="J5028" s="200"/>
      <c r="K5028" s="200" t="str" cm="1">
        <f t="array" ref="K5028">IF($C5028="","",IF(AND($C5028=Party_Statement!$C$5,$B5028&gt;=Party_Statement!$C$6,$B5028&lt;=Party_Statement!$E$6),SUMPRODUCT(($C$3:$C5028=Party_Statement!$C$5)*($B$3:$B5028&gt;=Party_Statement!$C$6)*($B$3:$B5028&lt;=Party_Statement!$E$6)),""))</f>
        <v/>
      </c>
    </row>
    <row r="5029" spans="1:11" x14ac:dyDescent="0.2">
      <c r="A5029" s="237">
        <f>Purchase_Entry!A623</f>
        <v>66957</v>
      </c>
      <c r="B5029" s="238">
        <f>Purchase_Entry!B623</f>
        <v>46245</v>
      </c>
      <c r="C5029" s="239" t="str">
        <f>Purchase_Entry!D623</f>
        <v>NEW FARM PHARSATIKAT</v>
      </c>
      <c r="D5029" s="240" t="s">
        <v>1390</v>
      </c>
      <c r="E5029" s="240" t="str">
        <f>Purchase_Entry!C623</f>
        <v>BILL-5154</v>
      </c>
      <c r="F5029" s="240" t="str">
        <f>Purchase_Entry!F623</f>
        <v>Buffalo Milk</v>
      </c>
      <c r="G5029" s="241">
        <v>0</v>
      </c>
      <c r="H5029" s="241">
        <f>N(Purchase_Entry!P623)</f>
        <v>1045</v>
      </c>
      <c r="I5029" s="241">
        <f t="shared" si="78"/>
        <v>-1045</v>
      </c>
      <c r="J5029" s="200"/>
      <c r="K5029" s="200" t="str" cm="1">
        <f t="array" ref="K5029">IF($C5029="","",IF(AND($C5029=Party_Statement!$C$5,$B5029&gt;=Party_Statement!$C$6,$B5029&lt;=Party_Statement!$E$6),SUMPRODUCT(($C$3:$C5029=Party_Statement!$C$5)*($B$3:$B5029&gt;=Party_Statement!$C$6)*($B$3:$B5029&lt;=Party_Statement!$E$6)),""))</f>
        <v/>
      </c>
    </row>
    <row r="5030" spans="1:11" x14ac:dyDescent="0.2">
      <c r="A5030" s="237">
        <f>Purchase_Entry!A624</f>
        <v>66957</v>
      </c>
      <c r="B5030" s="238">
        <f>Purchase_Entry!B624</f>
        <v>46245</v>
      </c>
      <c r="C5030" s="239" t="str">
        <f>Purchase_Entry!D624</f>
        <v>NEW FARM PHARSATIKAT</v>
      </c>
      <c r="D5030" s="240" t="s">
        <v>1390</v>
      </c>
      <c r="E5030" s="240" t="str">
        <f>Purchase_Entry!C624</f>
        <v>BILL-5154</v>
      </c>
      <c r="F5030" s="240" t="str">
        <f>Purchase_Entry!F624</f>
        <v>Cow Milk</v>
      </c>
      <c r="G5030" s="241">
        <v>0</v>
      </c>
      <c r="H5030" s="241">
        <f>N(Purchase_Entry!P624)</f>
        <v>2028</v>
      </c>
      <c r="I5030" s="241">
        <f t="shared" si="78"/>
        <v>-2028</v>
      </c>
      <c r="J5030" s="200"/>
      <c r="K5030" s="200" t="str" cm="1">
        <f t="array" ref="K5030">IF($C5030="","",IF(AND($C5030=Party_Statement!$C$5,$B5030&gt;=Party_Statement!$C$6,$B5030&lt;=Party_Statement!$E$6),SUMPRODUCT(($C$3:$C5030=Party_Statement!$C$5)*($B$3:$B5030&gt;=Party_Statement!$C$6)*($B$3:$B5030&lt;=Party_Statement!$E$6)),""))</f>
        <v/>
      </c>
    </row>
    <row r="5031" spans="1:11" x14ac:dyDescent="0.2">
      <c r="A5031" s="237">
        <f>Purchase_Entry!A625</f>
        <v>66958</v>
      </c>
      <c r="B5031" s="238">
        <f>Purchase_Entry!B625</f>
        <v>46246</v>
      </c>
      <c r="C5031" s="239" t="str">
        <f>Purchase_Entry!D625</f>
        <v>NEW FARM PHARSATIKAT</v>
      </c>
      <c r="D5031" s="240" t="s">
        <v>1390</v>
      </c>
      <c r="E5031" s="240" t="str">
        <f>Purchase_Entry!C625</f>
        <v>BILL-5154</v>
      </c>
      <c r="F5031" s="240" t="str">
        <f>Purchase_Entry!F625</f>
        <v>Buffalo Milk</v>
      </c>
      <c r="G5031" s="241">
        <v>0</v>
      </c>
      <c r="H5031" s="241">
        <f>N(Purchase_Entry!P625)</f>
        <v>1235</v>
      </c>
      <c r="I5031" s="241">
        <f t="shared" si="78"/>
        <v>-1235</v>
      </c>
      <c r="J5031" s="200"/>
      <c r="K5031" s="200" t="str" cm="1">
        <f t="array" ref="K5031">IF($C5031="","",IF(AND($C5031=Party_Statement!$C$5,$B5031&gt;=Party_Statement!$C$6,$B5031&lt;=Party_Statement!$E$6),SUMPRODUCT(($C$3:$C5031=Party_Statement!$C$5)*($B$3:$B5031&gt;=Party_Statement!$C$6)*($B$3:$B5031&lt;=Party_Statement!$E$6)),""))</f>
        <v/>
      </c>
    </row>
    <row r="5032" spans="1:11" x14ac:dyDescent="0.2">
      <c r="A5032" s="237">
        <f>Purchase_Entry!A626</f>
        <v>66958</v>
      </c>
      <c r="B5032" s="238">
        <f>Purchase_Entry!B626</f>
        <v>46246</v>
      </c>
      <c r="C5032" s="239" t="str">
        <f>Purchase_Entry!D626</f>
        <v>NEW FARM PHARSATIKAT</v>
      </c>
      <c r="D5032" s="240" t="s">
        <v>1390</v>
      </c>
      <c r="E5032" s="240" t="str">
        <f>Purchase_Entry!C626</f>
        <v>BILL-5154</v>
      </c>
      <c r="F5032" s="240" t="str">
        <f>Purchase_Entry!F626</f>
        <v>Cow Milk</v>
      </c>
      <c r="G5032" s="241">
        <v>0</v>
      </c>
      <c r="H5032" s="241">
        <f>N(Purchase_Entry!P626)</f>
        <v>1872</v>
      </c>
      <c r="I5032" s="241">
        <f t="shared" si="78"/>
        <v>-1872</v>
      </c>
      <c r="J5032" s="200"/>
      <c r="K5032" s="200" t="str" cm="1">
        <f t="array" ref="K5032">IF($C5032="","",IF(AND($C5032=Party_Statement!$C$5,$B5032&gt;=Party_Statement!$C$6,$B5032&lt;=Party_Statement!$E$6),SUMPRODUCT(($C$3:$C5032=Party_Statement!$C$5)*($B$3:$B5032&gt;=Party_Statement!$C$6)*($B$3:$B5032&lt;=Party_Statement!$E$6)),""))</f>
        <v/>
      </c>
    </row>
    <row r="5033" spans="1:11" x14ac:dyDescent="0.2">
      <c r="A5033" s="237">
        <f>Purchase_Entry!A627</f>
        <v>66958</v>
      </c>
      <c r="B5033" s="238">
        <f>Purchase_Entry!B627</f>
        <v>46246</v>
      </c>
      <c r="C5033" s="239" t="str">
        <f>Purchase_Entry!D627</f>
        <v>NEW FARM PHARSATIKAT</v>
      </c>
      <c r="D5033" s="240" t="s">
        <v>1390</v>
      </c>
      <c r="E5033" s="240" t="str">
        <f>Purchase_Entry!C627</f>
        <v>BILL-5154</v>
      </c>
      <c r="F5033" s="240" t="str">
        <f>Purchase_Entry!F627</f>
        <v>Buffalo Milk</v>
      </c>
      <c r="G5033" s="241">
        <v>0</v>
      </c>
      <c r="H5033" s="241">
        <f>N(Purchase_Entry!P627)</f>
        <v>1140</v>
      </c>
      <c r="I5033" s="241">
        <f t="shared" si="78"/>
        <v>-1140</v>
      </c>
      <c r="J5033" s="200"/>
      <c r="K5033" s="200" t="str" cm="1">
        <f t="array" ref="K5033">IF($C5033="","",IF(AND($C5033=Party_Statement!$C$5,$B5033&gt;=Party_Statement!$C$6,$B5033&lt;=Party_Statement!$E$6),SUMPRODUCT(($C$3:$C5033=Party_Statement!$C$5)*($B$3:$B5033&gt;=Party_Statement!$C$6)*($B$3:$B5033&lt;=Party_Statement!$E$6)),""))</f>
        <v/>
      </c>
    </row>
    <row r="5034" spans="1:11" x14ac:dyDescent="0.2">
      <c r="A5034" s="237">
        <f>Purchase_Entry!A628</f>
        <v>66958</v>
      </c>
      <c r="B5034" s="238">
        <f>Purchase_Entry!B628</f>
        <v>46246</v>
      </c>
      <c r="C5034" s="239" t="str">
        <f>Purchase_Entry!D628</f>
        <v>NEW FARM PHARSATIKAT</v>
      </c>
      <c r="D5034" s="240" t="s">
        <v>1390</v>
      </c>
      <c r="E5034" s="240" t="str">
        <f>Purchase_Entry!C628</f>
        <v>BILL-5154</v>
      </c>
      <c r="F5034" s="240" t="str">
        <f>Purchase_Entry!F628</f>
        <v>Cow Milk</v>
      </c>
      <c r="G5034" s="241">
        <v>0</v>
      </c>
      <c r="H5034" s="241">
        <f>N(Purchase_Entry!P628)</f>
        <v>1833</v>
      </c>
      <c r="I5034" s="241">
        <f t="shared" si="78"/>
        <v>-1833</v>
      </c>
      <c r="J5034" s="200"/>
      <c r="K5034" s="200" t="str" cm="1">
        <f t="array" ref="K5034">IF($C5034="","",IF(AND($C5034=Party_Statement!$C$5,$B5034&gt;=Party_Statement!$C$6,$B5034&lt;=Party_Statement!$E$6),SUMPRODUCT(($C$3:$C5034=Party_Statement!$C$5)*($B$3:$B5034&gt;=Party_Statement!$C$6)*($B$3:$B5034&lt;=Party_Statement!$E$6)),""))</f>
        <v/>
      </c>
    </row>
    <row r="5035" spans="1:11" x14ac:dyDescent="0.2">
      <c r="A5035" s="237">
        <f>Purchase_Entry!A629</f>
        <v>66959</v>
      </c>
      <c r="B5035" s="238">
        <f>Purchase_Entry!B629</f>
        <v>46247</v>
      </c>
      <c r="C5035" s="239" t="str">
        <f>Purchase_Entry!D629</f>
        <v>NEW FARM PHARSATIKAT</v>
      </c>
      <c r="D5035" s="240" t="s">
        <v>1390</v>
      </c>
      <c r="E5035" s="240" t="str">
        <f>Purchase_Entry!C629</f>
        <v>BILL-5154</v>
      </c>
      <c r="F5035" s="240" t="str">
        <f>Purchase_Entry!F629</f>
        <v>Buffalo Milk</v>
      </c>
      <c r="G5035" s="241">
        <v>0</v>
      </c>
      <c r="H5035" s="241">
        <f>N(Purchase_Entry!P629)</f>
        <v>1235</v>
      </c>
      <c r="I5035" s="241">
        <f t="shared" si="78"/>
        <v>-1235</v>
      </c>
      <c r="J5035" s="200"/>
      <c r="K5035" s="200" t="str" cm="1">
        <f t="array" ref="K5035">IF($C5035="","",IF(AND($C5035=Party_Statement!$C$5,$B5035&gt;=Party_Statement!$C$6,$B5035&lt;=Party_Statement!$E$6),SUMPRODUCT(($C$3:$C5035=Party_Statement!$C$5)*($B$3:$B5035&gt;=Party_Statement!$C$6)*($B$3:$B5035&lt;=Party_Statement!$E$6)),""))</f>
        <v/>
      </c>
    </row>
    <row r="5036" spans="1:11" x14ac:dyDescent="0.2">
      <c r="A5036" s="237">
        <f>Purchase_Entry!A630</f>
        <v>66959</v>
      </c>
      <c r="B5036" s="238">
        <f>Purchase_Entry!B630</f>
        <v>46247</v>
      </c>
      <c r="C5036" s="239" t="str">
        <f>Purchase_Entry!D630</f>
        <v>NEW FARM PHARSATIKAT</v>
      </c>
      <c r="D5036" s="240" t="s">
        <v>1390</v>
      </c>
      <c r="E5036" s="240" t="str">
        <f>Purchase_Entry!C630</f>
        <v>BILL-5154</v>
      </c>
      <c r="F5036" s="240" t="str">
        <f>Purchase_Entry!F630</f>
        <v>Cow Milk</v>
      </c>
      <c r="G5036" s="241">
        <v>0</v>
      </c>
      <c r="H5036" s="241">
        <f>N(Purchase_Entry!P630)</f>
        <v>1872</v>
      </c>
      <c r="I5036" s="241">
        <f t="shared" si="78"/>
        <v>-1872</v>
      </c>
      <c r="J5036" s="200"/>
      <c r="K5036" s="200" t="str" cm="1">
        <f t="array" ref="K5036">IF($C5036="","",IF(AND($C5036=Party_Statement!$C$5,$B5036&gt;=Party_Statement!$C$6,$B5036&lt;=Party_Statement!$E$6),SUMPRODUCT(($C$3:$C5036=Party_Statement!$C$5)*($B$3:$B5036&gt;=Party_Statement!$C$6)*($B$3:$B5036&lt;=Party_Statement!$E$6)),""))</f>
        <v/>
      </c>
    </row>
    <row r="5037" spans="1:11" x14ac:dyDescent="0.2">
      <c r="A5037" s="237">
        <f>Purchase_Entry!A631</f>
        <v>66959</v>
      </c>
      <c r="B5037" s="238">
        <f>Purchase_Entry!B631</f>
        <v>46247</v>
      </c>
      <c r="C5037" s="239" t="str">
        <f>Purchase_Entry!D631</f>
        <v>NEW FARM PHARSATIKAT</v>
      </c>
      <c r="D5037" s="240" t="s">
        <v>1390</v>
      </c>
      <c r="E5037" s="240" t="str">
        <f>Purchase_Entry!C631</f>
        <v>BILL-5154</v>
      </c>
      <c r="F5037" s="240" t="str">
        <f>Purchase_Entry!F631</f>
        <v>Buffalo Milk</v>
      </c>
      <c r="G5037" s="241">
        <v>0</v>
      </c>
      <c r="H5037" s="241">
        <f>N(Purchase_Entry!P631)</f>
        <v>1045</v>
      </c>
      <c r="I5037" s="241">
        <f t="shared" si="78"/>
        <v>-1045</v>
      </c>
      <c r="J5037" s="200"/>
      <c r="K5037" s="200" t="str" cm="1">
        <f t="array" ref="K5037">IF($C5037="","",IF(AND($C5037=Party_Statement!$C$5,$B5037&gt;=Party_Statement!$C$6,$B5037&lt;=Party_Statement!$E$6),SUMPRODUCT(($C$3:$C5037=Party_Statement!$C$5)*($B$3:$B5037&gt;=Party_Statement!$C$6)*($B$3:$B5037&lt;=Party_Statement!$E$6)),""))</f>
        <v/>
      </c>
    </row>
    <row r="5038" spans="1:11" x14ac:dyDescent="0.2">
      <c r="A5038" s="237">
        <f>Purchase_Entry!A632</f>
        <v>66959</v>
      </c>
      <c r="B5038" s="238">
        <f>Purchase_Entry!B632</f>
        <v>46247</v>
      </c>
      <c r="C5038" s="239" t="str">
        <f>Purchase_Entry!D632</f>
        <v>NEW FARM PHARSATIKAT</v>
      </c>
      <c r="D5038" s="240" t="s">
        <v>1390</v>
      </c>
      <c r="E5038" s="240" t="str">
        <f>Purchase_Entry!C632</f>
        <v>BILL-5154</v>
      </c>
      <c r="F5038" s="240" t="str">
        <f>Purchase_Entry!F632</f>
        <v>Cow Milk</v>
      </c>
      <c r="G5038" s="241">
        <v>0</v>
      </c>
      <c r="H5038" s="241">
        <f>N(Purchase_Entry!P632)</f>
        <v>1716</v>
      </c>
      <c r="I5038" s="241">
        <f t="shared" si="78"/>
        <v>-1716</v>
      </c>
      <c r="J5038" s="200"/>
      <c r="K5038" s="200" t="str" cm="1">
        <f t="array" ref="K5038">IF($C5038="","",IF(AND($C5038=Party_Statement!$C$5,$B5038&gt;=Party_Statement!$C$6,$B5038&lt;=Party_Statement!$E$6),SUMPRODUCT(($C$3:$C5038=Party_Statement!$C$5)*($B$3:$B5038&gt;=Party_Statement!$C$6)*($B$3:$B5038&lt;=Party_Statement!$E$6)),""))</f>
        <v/>
      </c>
    </row>
    <row r="5039" spans="1:11" x14ac:dyDescent="0.2">
      <c r="A5039" s="237">
        <f>Purchase_Entry!A633</f>
        <v>66960</v>
      </c>
      <c r="B5039" s="238">
        <f>Purchase_Entry!B633</f>
        <v>46248</v>
      </c>
      <c r="C5039" s="239" t="str">
        <f>Purchase_Entry!D633</f>
        <v>NEW FARM PHARSATIKAT</v>
      </c>
      <c r="D5039" s="240" t="s">
        <v>1390</v>
      </c>
      <c r="E5039" s="240" t="str">
        <f>Purchase_Entry!C633</f>
        <v>BILL-5154</v>
      </c>
      <c r="F5039" s="240" t="str">
        <f>Purchase_Entry!F633</f>
        <v>Buffalo Milk</v>
      </c>
      <c r="G5039" s="241">
        <v>0</v>
      </c>
      <c r="H5039" s="241">
        <f>N(Purchase_Entry!P633)</f>
        <v>1045</v>
      </c>
      <c r="I5039" s="241">
        <f t="shared" si="78"/>
        <v>-1045</v>
      </c>
      <c r="J5039" s="200"/>
      <c r="K5039" s="200" t="str" cm="1">
        <f t="array" ref="K5039">IF($C5039="","",IF(AND($C5039=Party_Statement!$C$5,$B5039&gt;=Party_Statement!$C$6,$B5039&lt;=Party_Statement!$E$6),SUMPRODUCT(($C$3:$C5039=Party_Statement!$C$5)*($B$3:$B5039&gt;=Party_Statement!$C$6)*($B$3:$B5039&lt;=Party_Statement!$E$6)),""))</f>
        <v/>
      </c>
    </row>
    <row r="5040" spans="1:11" x14ac:dyDescent="0.2">
      <c r="A5040" s="237">
        <f>Purchase_Entry!A634</f>
        <v>66960</v>
      </c>
      <c r="B5040" s="238">
        <f>Purchase_Entry!B634</f>
        <v>46248</v>
      </c>
      <c r="C5040" s="239" t="str">
        <f>Purchase_Entry!D634</f>
        <v>NEW FARM PHARSATIKAT</v>
      </c>
      <c r="D5040" s="240" t="s">
        <v>1390</v>
      </c>
      <c r="E5040" s="240" t="str">
        <f>Purchase_Entry!C634</f>
        <v>BILL-5154</v>
      </c>
      <c r="F5040" s="240" t="str">
        <f>Purchase_Entry!F634</f>
        <v>Cow Milk</v>
      </c>
      <c r="G5040" s="241">
        <v>0</v>
      </c>
      <c r="H5040" s="241">
        <f>N(Purchase_Entry!P634)</f>
        <v>1716</v>
      </c>
      <c r="I5040" s="241">
        <f t="shared" si="78"/>
        <v>-1716</v>
      </c>
      <c r="J5040" s="200"/>
      <c r="K5040" s="200" t="str" cm="1">
        <f t="array" ref="K5040">IF($C5040="","",IF(AND($C5040=Party_Statement!$C$5,$B5040&gt;=Party_Statement!$C$6,$B5040&lt;=Party_Statement!$E$6),SUMPRODUCT(($C$3:$C5040=Party_Statement!$C$5)*($B$3:$B5040&gt;=Party_Statement!$C$6)*($B$3:$B5040&lt;=Party_Statement!$E$6)),""))</f>
        <v/>
      </c>
    </row>
    <row r="5041" spans="1:11" x14ac:dyDescent="0.2">
      <c r="A5041" s="237">
        <f>Purchase_Entry!A635</f>
        <v>66960</v>
      </c>
      <c r="B5041" s="238">
        <f>Purchase_Entry!B635</f>
        <v>46248</v>
      </c>
      <c r="C5041" s="239" t="str">
        <f>Purchase_Entry!D635</f>
        <v>NEW FARM PHARSATIKAT</v>
      </c>
      <c r="D5041" s="240" t="s">
        <v>1390</v>
      </c>
      <c r="E5041" s="240" t="str">
        <f>Purchase_Entry!C635</f>
        <v>BILL-5154</v>
      </c>
      <c r="F5041" s="240" t="str">
        <f>Purchase_Entry!F635</f>
        <v>Buffalo Milk</v>
      </c>
      <c r="G5041" s="241">
        <v>0</v>
      </c>
      <c r="H5041" s="241">
        <f>N(Purchase_Entry!P635)</f>
        <v>1140</v>
      </c>
      <c r="I5041" s="241">
        <f t="shared" si="78"/>
        <v>-1140</v>
      </c>
      <c r="J5041" s="200"/>
      <c r="K5041" s="200" t="str" cm="1">
        <f t="array" ref="K5041">IF($C5041="","",IF(AND($C5041=Party_Statement!$C$5,$B5041&gt;=Party_Statement!$C$6,$B5041&lt;=Party_Statement!$E$6),SUMPRODUCT(($C$3:$C5041=Party_Statement!$C$5)*($B$3:$B5041&gt;=Party_Statement!$C$6)*($B$3:$B5041&lt;=Party_Statement!$E$6)),""))</f>
        <v/>
      </c>
    </row>
    <row r="5042" spans="1:11" x14ac:dyDescent="0.2">
      <c r="A5042" s="237">
        <f>Purchase_Entry!A636</f>
        <v>66960</v>
      </c>
      <c r="B5042" s="238">
        <f>Purchase_Entry!B636</f>
        <v>46248</v>
      </c>
      <c r="C5042" s="239" t="str">
        <f>Purchase_Entry!D636</f>
        <v>NEW FARM PHARSATIKAT</v>
      </c>
      <c r="D5042" s="240" t="s">
        <v>1390</v>
      </c>
      <c r="E5042" s="240" t="str">
        <f>Purchase_Entry!C636</f>
        <v>BILL-5154</v>
      </c>
      <c r="F5042" s="240" t="str">
        <f>Purchase_Entry!F636</f>
        <v>Cow Milk</v>
      </c>
      <c r="G5042" s="241">
        <v>0</v>
      </c>
      <c r="H5042" s="241">
        <f>N(Purchase_Entry!P636)</f>
        <v>1833</v>
      </c>
      <c r="I5042" s="241">
        <f t="shared" si="78"/>
        <v>-1833</v>
      </c>
      <c r="J5042" s="200"/>
      <c r="K5042" s="200" t="str" cm="1">
        <f t="array" ref="K5042">IF($C5042="","",IF(AND($C5042=Party_Statement!$C$5,$B5042&gt;=Party_Statement!$C$6,$B5042&lt;=Party_Statement!$E$6),SUMPRODUCT(($C$3:$C5042=Party_Statement!$C$5)*($B$3:$B5042&gt;=Party_Statement!$C$6)*($B$3:$B5042&lt;=Party_Statement!$E$6)),""))</f>
        <v/>
      </c>
    </row>
    <row r="5043" spans="1:11" x14ac:dyDescent="0.2">
      <c r="A5043" s="237">
        <f>Purchase_Entry!A637</f>
        <v>66961</v>
      </c>
      <c r="B5043" s="238">
        <f>Purchase_Entry!B637</f>
        <v>46249</v>
      </c>
      <c r="C5043" s="239" t="str">
        <f>Purchase_Entry!D637</f>
        <v>NEW FARM PHARSATIKAT</v>
      </c>
      <c r="D5043" s="240" t="s">
        <v>1390</v>
      </c>
      <c r="E5043" s="240" t="str">
        <f>Purchase_Entry!C637</f>
        <v>BILL-5154</v>
      </c>
      <c r="F5043" s="240" t="str">
        <f>Purchase_Entry!F637</f>
        <v>Buffalo Milk</v>
      </c>
      <c r="G5043" s="241">
        <v>0</v>
      </c>
      <c r="H5043" s="241">
        <f>N(Purchase_Entry!P637)</f>
        <v>1567.5</v>
      </c>
      <c r="I5043" s="241">
        <f t="shared" si="78"/>
        <v>-1567.5</v>
      </c>
      <c r="J5043" s="200"/>
      <c r="K5043" s="200" t="str" cm="1">
        <f t="array" ref="K5043">IF($C5043="","",IF(AND($C5043=Party_Statement!$C$5,$B5043&gt;=Party_Statement!$C$6,$B5043&lt;=Party_Statement!$E$6),SUMPRODUCT(($C$3:$C5043=Party_Statement!$C$5)*($B$3:$B5043&gt;=Party_Statement!$C$6)*($B$3:$B5043&lt;=Party_Statement!$E$6)),""))</f>
        <v/>
      </c>
    </row>
    <row r="5044" spans="1:11" x14ac:dyDescent="0.2">
      <c r="A5044" s="237">
        <f>Purchase_Entry!A638</f>
        <v>66961</v>
      </c>
      <c r="B5044" s="238">
        <f>Purchase_Entry!B638</f>
        <v>46249</v>
      </c>
      <c r="C5044" s="239" t="str">
        <f>Purchase_Entry!D638</f>
        <v>NEW FARM PHARSATIKAT</v>
      </c>
      <c r="D5044" s="240" t="s">
        <v>1390</v>
      </c>
      <c r="E5044" s="240" t="str">
        <f>Purchase_Entry!C638</f>
        <v>BILL-5154</v>
      </c>
      <c r="F5044" s="240" t="str">
        <f>Purchase_Entry!F638</f>
        <v>Cow Milk</v>
      </c>
      <c r="G5044" s="241">
        <v>0</v>
      </c>
      <c r="H5044" s="241">
        <f>N(Purchase_Entry!P638)</f>
        <v>1989</v>
      </c>
      <c r="I5044" s="241">
        <f t="shared" si="78"/>
        <v>-1989</v>
      </c>
      <c r="J5044" s="200"/>
      <c r="K5044" s="200" t="str" cm="1">
        <f t="array" ref="K5044">IF($C5044="","",IF(AND($C5044=Party_Statement!$C$5,$B5044&gt;=Party_Statement!$C$6,$B5044&lt;=Party_Statement!$E$6),SUMPRODUCT(($C$3:$C5044=Party_Statement!$C$5)*($B$3:$B5044&gt;=Party_Statement!$C$6)*($B$3:$B5044&lt;=Party_Statement!$E$6)),""))</f>
        <v/>
      </c>
    </row>
    <row r="5045" spans="1:11" x14ac:dyDescent="0.2">
      <c r="A5045" s="237">
        <f>Purchase_Entry!A639</f>
        <v>66961</v>
      </c>
      <c r="B5045" s="238">
        <f>Purchase_Entry!B639</f>
        <v>46249</v>
      </c>
      <c r="C5045" s="239" t="str">
        <f>Purchase_Entry!D639</f>
        <v>NEW FARM PHARSATIKAT</v>
      </c>
      <c r="D5045" s="240" t="s">
        <v>1390</v>
      </c>
      <c r="E5045" s="240" t="str">
        <f>Purchase_Entry!C639</f>
        <v>BILL-5154</v>
      </c>
      <c r="F5045" s="240" t="str">
        <f>Purchase_Entry!F639</f>
        <v>Buffalo Milk</v>
      </c>
      <c r="G5045" s="241">
        <v>0</v>
      </c>
      <c r="H5045" s="241">
        <f>N(Purchase_Entry!P639)</f>
        <v>1235</v>
      </c>
      <c r="I5045" s="241">
        <f t="shared" si="78"/>
        <v>-1235</v>
      </c>
      <c r="J5045" s="200"/>
      <c r="K5045" s="200" t="str" cm="1">
        <f t="array" ref="K5045">IF($C5045="","",IF(AND($C5045=Party_Statement!$C$5,$B5045&gt;=Party_Statement!$C$6,$B5045&lt;=Party_Statement!$E$6),SUMPRODUCT(($C$3:$C5045=Party_Statement!$C$5)*($B$3:$B5045&gt;=Party_Statement!$C$6)*($B$3:$B5045&lt;=Party_Statement!$E$6)),""))</f>
        <v/>
      </c>
    </row>
    <row r="5046" spans="1:11" x14ac:dyDescent="0.2">
      <c r="A5046" s="237">
        <f>Purchase_Entry!A640</f>
        <v>66961</v>
      </c>
      <c r="B5046" s="238">
        <f>Purchase_Entry!B640</f>
        <v>46249</v>
      </c>
      <c r="C5046" s="239" t="str">
        <f>Purchase_Entry!D640</f>
        <v>NEW FARM PHARSATIKAT</v>
      </c>
      <c r="D5046" s="240" t="s">
        <v>1390</v>
      </c>
      <c r="E5046" s="240" t="str">
        <f>Purchase_Entry!C640</f>
        <v>BILL-5154</v>
      </c>
      <c r="F5046" s="240" t="str">
        <f>Purchase_Entry!F640</f>
        <v>Cow Milk</v>
      </c>
      <c r="G5046" s="241">
        <v>0</v>
      </c>
      <c r="H5046" s="241">
        <f>N(Purchase_Entry!P640)</f>
        <v>1911</v>
      </c>
      <c r="I5046" s="241">
        <f t="shared" si="78"/>
        <v>-1911</v>
      </c>
      <c r="J5046" s="200"/>
      <c r="K5046" s="200" t="str" cm="1">
        <f t="array" ref="K5046">IF($C5046="","",IF(AND($C5046=Party_Statement!$C$5,$B5046&gt;=Party_Statement!$C$6,$B5046&lt;=Party_Statement!$E$6),SUMPRODUCT(($C$3:$C5046=Party_Statement!$C$5)*($B$3:$B5046&gt;=Party_Statement!$C$6)*($B$3:$B5046&lt;=Party_Statement!$E$6)),""))</f>
        <v/>
      </c>
    </row>
    <row r="5047" spans="1:11" x14ac:dyDescent="0.2">
      <c r="A5047" s="237" t="str">
        <f>Purchase_Entry!A641</f>
        <v>2083/04/31</v>
      </c>
      <c r="B5047" s="238">
        <f>Purchase_Entry!B641</f>
        <v>46250</v>
      </c>
      <c r="C5047" s="239" t="str">
        <f>Purchase_Entry!D641</f>
        <v>NEW FARM PHARSATIKAT</v>
      </c>
      <c r="D5047" s="240" t="s">
        <v>1390</v>
      </c>
      <c r="E5047" s="240" t="str">
        <f>Purchase_Entry!C641</f>
        <v>BILL-5154</v>
      </c>
      <c r="F5047" s="240" t="str">
        <f>Purchase_Entry!F641</f>
        <v>Buffalo Milk</v>
      </c>
      <c r="G5047" s="241">
        <v>0</v>
      </c>
      <c r="H5047" s="241">
        <f>N(Purchase_Entry!P641)</f>
        <v>1377.5</v>
      </c>
      <c r="I5047" s="241">
        <f t="shared" si="78"/>
        <v>-1377.5</v>
      </c>
      <c r="J5047" s="200"/>
      <c r="K5047" s="200" t="str" cm="1">
        <f t="array" ref="K5047">IF($C5047="","",IF(AND($C5047=Party_Statement!$C$5,$B5047&gt;=Party_Statement!$C$6,$B5047&lt;=Party_Statement!$E$6),SUMPRODUCT(($C$3:$C5047=Party_Statement!$C$5)*($B$3:$B5047&gt;=Party_Statement!$C$6)*($B$3:$B5047&lt;=Party_Statement!$E$6)),""))</f>
        <v/>
      </c>
    </row>
    <row r="5048" spans="1:11" x14ac:dyDescent="0.2">
      <c r="A5048" s="237" t="str">
        <f>Purchase_Entry!A642</f>
        <v>2083/04/31</v>
      </c>
      <c r="B5048" s="238">
        <f>Purchase_Entry!B642</f>
        <v>46250</v>
      </c>
      <c r="C5048" s="239" t="str">
        <f>Purchase_Entry!D642</f>
        <v>NEW FARM PHARSATIKAT</v>
      </c>
      <c r="D5048" s="240" t="s">
        <v>1390</v>
      </c>
      <c r="E5048" s="240" t="str">
        <f>Purchase_Entry!C642</f>
        <v>BILL-5154</v>
      </c>
      <c r="F5048" s="240" t="str">
        <f>Purchase_Entry!F642</f>
        <v>Cow Milk</v>
      </c>
      <c r="G5048" s="241">
        <v>0</v>
      </c>
      <c r="H5048" s="241">
        <f>N(Purchase_Entry!P642)</f>
        <v>1911</v>
      </c>
      <c r="I5048" s="241">
        <f t="shared" si="78"/>
        <v>-1911</v>
      </c>
      <c r="J5048" s="200"/>
      <c r="K5048" s="200" t="str" cm="1">
        <f t="array" ref="K5048">IF($C5048="","",IF(AND($C5048=Party_Statement!$C$5,$B5048&gt;=Party_Statement!$C$6,$B5048&lt;=Party_Statement!$E$6),SUMPRODUCT(($C$3:$C5048=Party_Statement!$C$5)*($B$3:$B5048&gt;=Party_Statement!$C$6)*($B$3:$B5048&lt;=Party_Statement!$E$6)),""))</f>
        <v/>
      </c>
    </row>
    <row r="5049" spans="1:11" x14ac:dyDescent="0.2">
      <c r="A5049" s="237" t="str">
        <f>Purchase_Entry!A643</f>
        <v>2083/04/31</v>
      </c>
      <c r="B5049" s="238">
        <f>Purchase_Entry!B643</f>
        <v>46250</v>
      </c>
      <c r="C5049" s="239" t="str">
        <f>Purchase_Entry!D643</f>
        <v>NEW FARM PHARSATIKAT</v>
      </c>
      <c r="D5049" s="240" t="s">
        <v>1390</v>
      </c>
      <c r="E5049" s="240" t="str">
        <f>Purchase_Entry!C643</f>
        <v>BILL-5154</v>
      </c>
      <c r="F5049" s="240" t="str">
        <f>Purchase_Entry!F643</f>
        <v>Buffalo Milk</v>
      </c>
      <c r="G5049" s="241">
        <v>0</v>
      </c>
      <c r="H5049" s="241">
        <f>N(Purchase_Entry!P643)</f>
        <v>1520</v>
      </c>
      <c r="I5049" s="241">
        <f t="shared" si="78"/>
        <v>-1520</v>
      </c>
      <c r="J5049" s="200"/>
      <c r="K5049" s="200" t="str" cm="1">
        <f t="array" ref="K5049">IF($C5049="","",IF(AND($C5049=Party_Statement!$C$5,$B5049&gt;=Party_Statement!$C$6,$B5049&lt;=Party_Statement!$E$6),SUMPRODUCT(($C$3:$C5049=Party_Statement!$C$5)*($B$3:$B5049&gt;=Party_Statement!$C$6)*($B$3:$B5049&lt;=Party_Statement!$E$6)),""))</f>
        <v/>
      </c>
    </row>
    <row r="5050" spans="1:11" x14ac:dyDescent="0.2">
      <c r="A5050" s="237" t="str">
        <f>Purchase_Entry!A644</f>
        <v>2083/04/31</v>
      </c>
      <c r="B5050" s="238">
        <f>Purchase_Entry!B644</f>
        <v>46250</v>
      </c>
      <c r="C5050" s="239" t="str">
        <f>Purchase_Entry!D644</f>
        <v>NEW FARM PHARSATIKAT</v>
      </c>
      <c r="D5050" s="240" t="s">
        <v>1390</v>
      </c>
      <c r="E5050" s="240" t="str">
        <f>Purchase_Entry!C644</f>
        <v>BILL-5154</v>
      </c>
      <c r="F5050" s="240" t="str">
        <f>Purchase_Entry!F644</f>
        <v>Cow Milk</v>
      </c>
      <c r="G5050" s="241">
        <v>0</v>
      </c>
      <c r="H5050" s="241">
        <f>N(Purchase_Entry!P644)</f>
        <v>1950</v>
      </c>
      <c r="I5050" s="241">
        <f t="shared" ref="I5050:I5113" si="79">IF($C5050="","",IF($C5050=$C1230,$I1230+$G5050-$H5050,$G5050-$H5050))</f>
        <v>-1950</v>
      </c>
      <c r="J5050" s="200"/>
      <c r="K5050" s="200" t="str" cm="1">
        <f t="array" ref="K5050">IF($C5050="","",IF(AND($C5050=Party_Statement!$C$5,$B5050&gt;=Party_Statement!$C$6,$B5050&lt;=Party_Statement!$E$6),SUMPRODUCT(($C$3:$C5050=Party_Statement!$C$5)*($B$3:$B5050&gt;=Party_Statement!$C$6)*($B$3:$B5050&lt;=Party_Statement!$E$6)),""))</f>
        <v/>
      </c>
    </row>
    <row r="5051" spans="1:11" x14ac:dyDescent="0.2">
      <c r="A5051" s="237">
        <f>Purchase_Entry!A645</f>
        <v>66962</v>
      </c>
      <c r="B5051" s="238">
        <f>Purchase_Entry!B645</f>
        <v>46251</v>
      </c>
      <c r="C5051" s="239" t="str">
        <f>Purchase_Entry!D645</f>
        <v>NEW FARM PHARSATIKAT</v>
      </c>
      <c r="D5051" s="240" t="s">
        <v>1390</v>
      </c>
      <c r="E5051" s="240" t="str">
        <f>Purchase_Entry!C645</f>
        <v>BILL-5154</v>
      </c>
      <c r="F5051" s="240" t="str">
        <f>Purchase_Entry!F645</f>
        <v>Buffalo Milk</v>
      </c>
      <c r="G5051" s="241">
        <v>0</v>
      </c>
      <c r="H5051" s="241">
        <f>N(Purchase_Entry!P645)</f>
        <v>1425</v>
      </c>
      <c r="I5051" s="241">
        <f t="shared" si="79"/>
        <v>-1425</v>
      </c>
      <c r="J5051" s="200"/>
      <c r="K5051" s="200" t="str" cm="1">
        <f t="array" ref="K5051">IF($C5051="","",IF(AND($C5051=Party_Statement!$C$5,$B5051&gt;=Party_Statement!$C$6,$B5051&lt;=Party_Statement!$E$6),SUMPRODUCT(($C$3:$C5051=Party_Statement!$C$5)*($B$3:$B5051&gt;=Party_Statement!$C$6)*($B$3:$B5051&lt;=Party_Statement!$E$6)),""))</f>
        <v/>
      </c>
    </row>
    <row r="5052" spans="1:11" x14ac:dyDescent="0.2">
      <c r="A5052" s="237">
        <f>Purchase_Entry!A646</f>
        <v>66962</v>
      </c>
      <c r="B5052" s="238">
        <f>Purchase_Entry!B646</f>
        <v>46251</v>
      </c>
      <c r="C5052" s="239" t="str">
        <f>Purchase_Entry!D646</f>
        <v>NEW FARM PHARSATIKAT</v>
      </c>
      <c r="D5052" s="240" t="s">
        <v>1390</v>
      </c>
      <c r="E5052" s="240" t="str">
        <f>Purchase_Entry!C646</f>
        <v>BILL-5154</v>
      </c>
      <c r="F5052" s="240" t="str">
        <f>Purchase_Entry!F646</f>
        <v>Cow Milk</v>
      </c>
      <c r="G5052" s="241">
        <v>0</v>
      </c>
      <c r="H5052" s="241">
        <f>N(Purchase_Entry!P646)</f>
        <v>1560</v>
      </c>
      <c r="I5052" s="241">
        <f t="shared" si="79"/>
        <v>-1560</v>
      </c>
      <c r="J5052" s="200"/>
      <c r="K5052" s="200" t="str" cm="1">
        <f t="array" ref="K5052">IF($C5052="","",IF(AND($C5052=Party_Statement!$C$5,$B5052&gt;=Party_Statement!$C$6,$B5052&lt;=Party_Statement!$E$6),SUMPRODUCT(($C$3:$C5052=Party_Statement!$C$5)*($B$3:$B5052&gt;=Party_Statement!$C$6)*($B$3:$B5052&lt;=Party_Statement!$E$6)),""))</f>
        <v/>
      </c>
    </row>
    <row r="5053" spans="1:11" x14ac:dyDescent="0.2">
      <c r="A5053" s="237">
        <f>Purchase_Entry!A647</f>
        <v>66962</v>
      </c>
      <c r="B5053" s="238">
        <f>Purchase_Entry!B647</f>
        <v>46251</v>
      </c>
      <c r="C5053" s="239" t="str">
        <f>Purchase_Entry!D647</f>
        <v>NEW FARM PHARSATIKAT</v>
      </c>
      <c r="D5053" s="240" t="s">
        <v>1390</v>
      </c>
      <c r="E5053" s="240" t="str">
        <f>Purchase_Entry!C647</f>
        <v>BILL-5154</v>
      </c>
      <c r="F5053" s="240" t="str">
        <f>Purchase_Entry!F647</f>
        <v>Buffalo Milk</v>
      </c>
      <c r="G5053" s="241">
        <v>0</v>
      </c>
      <c r="H5053" s="241">
        <f>N(Purchase_Entry!P647)</f>
        <v>1092.5</v>
      </c>
      <c r="I5053" s="241">
        <f t="shared" si="79"/>
        <v>-1092.5</v>
      </c>
      <c r="J5053" s="200"/>
      <c r="K5053" s="200" t="str" cm="1">
        <f t="array" ref="K5053">IF($C5053="","",IF(AND($C5053=Party_Statement!$C$5,$B5053&gt;=Party_Statement!$C$6,$B5053&lt;=Party_Statement!$E$6),SUMPRODUCT(($C$3:$C5053=Party_Statement!$C$5)*($B$3:$B5053&gt;=Party_Statement!$C$6)*($B$3:$B5053&lt;=Party_Statement!$E$6)),""))</f>
        <v/>
      </c>
    </row>
    <row r="5054" spans="1:11" x14ac:dyDescent="0.2">
      <c r="A5054" s="237">
        <f>Purchase_Entry!A648</f>
        <v>66962</v>
      </c>
      <c r="B5054" s="238">
        <f>Purchase_Entry!B648</f>
        <v>46251</v>
      </c>
      <c r="C5054" s="239" t="str">
        <f>Purchase_Entry!D648</f>
        <v>NEW FARM PHARSATIKAT</v>
      </c>
      <c r="D5054" s="240" t="s">
        <v>1390</v>
      </c>
      <c r="E5054" s="240" t="str">
        <f>Purchase_Entry!C648</f>
        <v>BILL-5154</v>
      </c>
      <c r="F5054" s="240" t="str">
        <f>Purchase_Entry!F648</f>
        <v>Cow Milk</v>
      </c>
      <c r="G5054" s="241">
        <v>0</v>
      </c>
      <c r="H5054" s="241">
        <f>N(Purchase_Entry!P648)</f>
        <v>1677</v>
      </c>
      <c r="I5054" s="241">
        <f t="shared" si="79"/>
        <v>-1677</v>
      </c>
      <c r="J5054" s="200"/>
      <c r="K5054" s="200" t="str" cm="1">
        <f t="array" ref="K5054">IF($C5054="","",IF(AND($C5054=Party_Statement!$C$5,$B5054&gt;=Party_Statement!$C$6,$B5054&lt;=Party_Statement!$E$6),SUMPRODUCT(($C$3:$C5054=Party_Statement!$C$5)*($B$3:$B5054&gt;=Party_Statement!$C$6)*($B$3:$B5054&lt;=Party_Statement!$E$6)),""))</f>
        <v/>
      </c>
    </row>
    <row r="5055" spans="1:11" x14ac:dyDescent="0.2">
      <c r="A5055" s="237">
        <f>Purchase_Entry!A649</f>
        <v>66963</v>
      </c>
      <c r="B5055" s="238">
        <f>Purchase_Entry!B649</f>
        <v>46252</v>
      </c>
      <c r="C5055" s="239" t="str">
        <f>Purchase_Entry!D649</f>
        <v>NEW FARM PHARSATIKAT</v>
      </c>
      <c r="D5055" s="240" t="s">
        <v>1390</v>
      </c>
      <c r="E5055" s="240" t="str">
        <f>Purchase_Entry!C649</f>
        <v>BILL-5154</v>
      </c>
      <c r="F5055" s="240" t="str">
        <f>Purchase_Entry!F649</f>
        <v>Buffalo Milk</v>
      </c>
      <c r="G5055" s="241">
        <v>0</v>
      </c>
      <c r="H5055" s="241">
        <f>N(Purchase_Entry!P649)</f>
        <v>1520</v>
      </c>
      <c r="I5055" s="241">
        <f t="shared" si="79"/>
        <v>-1520</v>
      </c>
      <c r="J5055" s="200"/>
      <c r="K5055" s="200" t="str" cm="1">
        <f t="array" ref="K5055">IF($C5055="","",IF(AND($C5055=Party_Statement!$C$5,$B5055&gt;=Party_Statement!$C$6,$B5055&lt;=Party_Statement!$E$6),SUMPRODUCT(($C$3:$C5055=Party_Statement!$C$5)*($B$3:$B5055&gt;=Party_Statement!$C$6)*($B$3:$B5055&lt;=Party_Statement!$E$6)),""))</f>
        <v/>
      </c>
    </row>
    <row r="5056" spans="1:11" x14ac:dyDescent="0.2">
      <c r="A5056" s="237">
        <f>Purchase_Entry!A650</f>
        <v>66963</v>
      </c>
      <c r="B5056" s="238">
        <f>Purchase_Entry!B650</f>
        <v>46252</v>
      </c>
      <c r="C5056" s="239" t="str">
        <f>Purchase_Entry!D650</f>
        <v>NEW FARM PHARSATIKAT</v>
      </c>
      <c r="D5056" s="240" t="s">
        <v>1390</v>
      </c>
      <c r="E5056" s="240" t="str">
        <f>Purchase_Entry!C650</f>
        <v>BILL-5154</v>
      </c>
      <c r="F5056" s="240" t="str">
        <f>Purchase_Entry!F650</f>
        <v>Cow Milk</v>
      </c>
      <c r="G5056" s="241">
        <v>0</v>
      </c>
      <c r="H5056" s="241">
        <f>N(Purchase_Entry!P650)</f>
        <v>1794</v>
      </c>
      <c r="I5056" s="241">
        <f t="shared" si="79"/>
        <v>-1794</v>
      </c>
      <c r="J5056" s="200"/>
      <c r="K5056" s="200" t="str" cm="1">
        <f t="array" ref="K5056">IF($C5056="","",IF(AND($C5056=Party_Statement!$C$5,$B5056&gt;=Party_Statement!$C$6,$B5056&lt;=Party_Statement!$E$6),SUMPRODUCT(($C$3:$C5056=Party_Statement!$C$5)*($B$3:$B5056&gt;=Party_Statement!$C$6)*($B$3:$B5056&lt;=Party_Statement!$E$6)),""))</f>
        <v/>
      </c>
    </row>
    <row r="5057" spans="1:11" x14ac:dyDescent="0.2">
      <c r="A5057" s="237">
        <f>Purchase_Entry!A651</f>
        <v>66963</v>
      </c>
      <c r="B5057" s="238">
        <f>Purchase_Entry!B651</f>
        <v>46252</v>
      </c>
      <c r="C5057" s="239" t="str">
        <f>Purchase_Entry!D651</f>
        <v>NEW FARM PHARSATIKAT</v>
      </c>
      <c r="D5057" s="240" t="s">
        <v>1390</v>
      </c>
      <c r="E5057" s="240" t="str">
        <f>Purchase_Entry!C651</f>
        <v>BILL-5154</v>
      </c>
      <c r="F5057" s="240" t="str">
        <f>Purchase_Entry!F651</f>
        <v>Buffalo Milk</v>
      </c>
      <c r="G5057" s="241">
        <v>0</v>
      </c>
      <c r="H5057" s="241">
        <f>N(Purchase_Entry!P651)</f>
        <v>1567.5</v>
      </c>
      <c r="I5057" s="241">
        <f t="shared" si="79"/>
        <v>-1567.5</v>
      </c>
      <c r="J5057" s="200"/>
      <c r="K5057" s="200" t="str" cm="1">
        <f t="array" ref="K5057">IF($C5057="","",IF(AND($C5057=Party_Statement!$C$5,$B5057&gt;=Party_Statement!$C$6,$B5057&lt;=Party_Statement!$E$6),SUMPRODUCT(($C$3:$C5057=Party_Statement!$C$5)*($B$3:$B5057&gt;=Party_Statement!$C$6)*($B$3:$B5057&lt;=Party_Statement!$E$6)),""))</f>
        <v/>
      </c>
    </row>
    <row r="5058" spans="1:11" x14ac:dyDescent="0.2">
      <c r="A5058" s="237">
        <f>Purchase_Entry!A652</f>
        <v>66963</v>
      </c>
      <c r="B5058" s="238">
        <f>Purchase_Entry!B652</f>
        <v>46252</v>
      </c>
      <c r="C5058" s="239" t="str">
        <f>Purchase_Entry!D652</f>
        <v>NEW FARM PHARSATIKAT</v>
      </c>
      <c r="D5058" s="240" t="s">
        <v>1390</v>
      </c>
      <c r="E5058" s="240" t="str">
        <f>Purchase_Entry!C652</f>
        <v>BILL-5154</v>
      </c>
      <c r="F5058" s="240" t="str">
        <f>Purchase_Entry!F652</f>
        <v>Cow Milk</v>
      </c>
      <c r="G5058" s="241">
        <v>0</v>
      </c>
      <c r="H5058" s="241">
        <f>N(Purchase_Entry!P652)</f>
        <v>1560</v>
      </c>
      <c r="I5058" s="241">
        <f t="shared" si="79"/>
        <v>-1560</v>
      </c>
      <c r="J5058" s="200"/>
      <c r="K5058" s="200" t="str" cm="1">
        <f t="array" ref="K5058">IF($C5058="","",IF(AND($C5058=Party_Statement!$C$5,$B5058&gt;=Party_Statement!$C$6,$B5058&lt;=Party_Statement!$E$6),SUMPRODUCT(($C$3:$C5058=Party_Statement!$C$5)*($B$3:$B5058&gt;=Party_Statement!$C$6)*($B$3:$B5058&lt;=Party_Statement!$E$6)),""))</f>
        <v/>
      </c>
    </row>
    <row r="5059" spans="1:11" x14ac:dyDescent="0.2">
      <c r="A5059" s="237">
        <f>Purchase_Entry!A653</f>
        <v>66964</v>
      </c>
      <c r="B5059" s="238">
        <f>Purchase_Entry!B653</f>
        <v>46253</v>
      </c>
      <c r="C5059" s="239" t="str">
        <f>Purchase_Entry!D653</f>
        <v>NEW FARM PHARSATIKAT</v>
      </c>
      <c r="D5059" s="240" t="s">
        <v>1390</v>
      </c>
      <c r="E5059" s="240" t="str">
        <f>Purchase_Entry!C653</f>
        <v>BILL-5154</v>
      </c>
      <c r="F5059" s="240" t="str">
        <f>Purchase_Entry!F653</f>
        <v>Buffalo Milk</v>
      </c>
      <c r="G5059" s="241">
        <v>0</v>
      </c>
      <c r="H5059" s="241">
        <f>N(Purchase_Entry!P653)</f>
        <v>1425</v>
      </c>
      <c r="I5059" s="241">
        <f t="shared" si="79"/>
        <v>-1425</v>
      </c>
      <c r="J5059" s="200"/>
      <c r="K5059" s="200" t="str" cm="1">
        <f t="array" ref="K5059">IF($C5059="","",IF(AND($C5059=Party_Statement!$C$5,$B5059&gt;=Party_Statement!$C$6,$B5059&lt;=Party_Statement!$E$6),SUMPRODUCT(($C$3:$C5059=Party_Statement!$C$5)*($B$3:$B5059&gt;=Party_Statement!$C$6)*($B$3:$B5059&lt;=Party_Statement!$E$6)),""))</f>
        <v/>
      </c>
    </row>
    <row r="5060" spans="1:11" x14ac:dyDescent="0.2">
      <c r="A5060" s="237">
        <f>Purchase_Entry!A654</f>
        <v>66964</v>
      </c>
      <c r="B5060" s="238">
        <f>Purchase_Entry!B654</f>
        <v>46253</v>
      </c>
      <c r="C5060" s="239" t="str">
        <f>Purchase_Entry!D654</f>
        <v>NEW FARM PHARSATIKAT</v>
      </c>
      <c r="D5060" s="240" t="s">
        <v>1390</v>
      </c>
      <c r="E5060" s="240" t="str">
        <f>Purchase_Entry!C654</f>
        <v>BILL-5154</v>
      </c>
      <c r="F5060" s="240" t="str">
        <f>Purchase_Entry!F654</f>
        <v>Cow Milk</v>
      </c>
      <c r="G5060" s="241">
        <v>0</v>
      </c>
      <c r="H5060" s="241">
        <f>N(Purchase_Entry!P654)</f>
        <v>1716</v>
      </c>
      <c r="I5060" s="241">
        <f t="shared" si="79"/>
        <v>-1716</v>
      </c>
      <c r="J5060" s="200"/>
      <c r="K5060" s="200" t="str" cm="1">
        <f t="array" ref="K5060">IF($C5060="","",IF(AND($C5060=Party_Statement!$C$5,$B5060&gt;=Party_Statement!$C$6,$B5060&lt;=Party_Statement!$E$6),SUMPRODUCT(($C$3:$C5060=Party_Statement!$C$5)*($B$3:$B5060&gt;=Party_Statement!$C$6)*($B$3:$B5060&lt;=Party_Statement!$E$6)),""))</f>
        <v/>
      </c>
    </row>
    <row r="5061" spans="1:11" x14ac:dyDescent="0.2">
      <c r="A5061" s="237">
        <f>Purchase_Entry!A655</f>
        <v>66964</v>
      </c>
      <c r="B5061" s="238">
        <f>Purchase_Entry!B655</f>
        <v>46253</v>
      </c>
      <c r="C5061" s="239" t="str">
        <f>Purchase_Entry!D655</f>
        <v>NEW FARM PHARSATIKAT</v>
      </c>
      <c r="D5061" s="240" t="s">
        <v>1390</v>
      </c>
      <c r="E5061" s="240" t="str">
        <f>Purchase_Entry!C655</f>
        <v>BILL-5154</v>
      </c>
      <c r="F5061" s="240" t="str">
        <f>Purchase_Entry!F655</f>
        <v>Buffalo Milk</v>
      </c>
      <c r="G5061" s="241">
        <v>0</v>
      </c>
      <c r="H5061" s="241">
        <f>N(Purchase_Entry!P655)</f>
        <v>1710</v>
      </c>
      <c r="I5061" s="241">
        <f t="shared" si="79"/>
        <v>-1710</v>
      </c>
      <c r="J5061" s="200"/>
      <c r="K5061" s="200" t="str" cm="1">
        <f t="array" ref="K5061">IF($C5061="","",IF(AND($C5061=Party_Statement!$C$5,$B5061&gt;=Party_Statement!$C$6,$B5061&lt;=Party_Statement!$E$6),SUMPRODUCT(($C$3:$C5061=Party_Statement!$C$5)*($B$3:$B5061&gt;=Party_Statement!$C$6)*($B$3:$B5061&lt;=Party_Statement!$E$6)),""))</f>
        <v/>
      </c>
    </row>
    <row r="5062" spans="1:11" x14ac:dyDescent="0.2">
      <c r="A5062" s="237">
        <f>Purchase_Entry!A656</f>
        <v>66964</v>
      </c>
      <c r="B5062" s="238">
        <f>Purchase_Entry!B656</f>
        <v>46253</v>
      </c>
      <c r="C5062" s="239" t="str">
        <f>Purchase_Entry!D656</f>
        <v>NEW FARM PHARSATIKAT</v>
      </c>
      <c r="D5062" s="240" t="s">
        <v>1390</v>
      </c>
      <c r="E5062" s="240" t="str">
        <f>Purchase_Entry!C656</f>
        <v>BILL-5154</v>
      </c>
      <c r="F5062" s="240" t="str">
        <f>Purchase_Entry!F656</f>
        <v>Cow Milk</v>
      </c>
      <c r="G5062" s="241">
        <v>0</v>
      </c>
      <c r="H5062" s="241">
        <f>N(Purchase_Entry!P656)</f>
        <v>1599</v>
      </c>
      <c r="I5062" s="241">
        <f t="shared" si="79"/>
        <v>-1599</v>
      </c>
      <c r="J5062" s="200"/>
      <c r="K5062" s="200" t="str" cm="1">
        <f t="array" ref="K5062">IF($C5062="","",IF(AND($C5062=Party_Statement!$C$5,$B5062&gt;=Party_Statement!$C$6,$B5062&lt;=Party_Statement!$E$6),SUMPRODUCT(($C$3:$C5062=Party_Statement!$C$5)*($B$3:$B5062&gt;=Party_Statement!$C$6)*($B$3:$B5062&lt;=Party_Statement!$E$6)),""))</f>
        <v/>
      </c>
    </row>
    <row r="5063" spans="1:11" x14ac:dyDescent="0.2">
      <c r="A5063" s="237">
        <f>Purchase_Entry!A657</f>
        <v>66965</v>
      </c>
      <c r="B5063" s="238">
        <f>Purchase_Entry!B657</f>
        <v>46254</v>
      </c>
      <c r="C5063" s="239" t="str">
        <f>Purchase_Entry!D657</f>
        <v>NEW FARM PHARSATIKAT</v>
      </c>
      <c r="D5063" s="240" t="s">
        <v>1390</v>
      </c>
      <c r="E5063" s="240" t="str">
        <f>Purchase_Entry!C657</f>
        <v>BILL-5154</v>
      </c>
      <c r="F5063" s="240" t="str">
        <f>Purchase_Entry!F657</f>
        <v>Buffalo Milk</v>
      </c>
      <c r="G5063" s="241">
        <v>0</v>
      </c>
      <c r="H5063" s="241">
        <f>N(Purchase_Entry!P657)</f>
        <v>1805</v>
      </c>
      <c r="I5063" s="241">
        <f t="shared" si="79"/>
        <v>-1805</v>
      </c>
      <c r="J5063" s="200"/>
      <c r="K5063" s="200" t="str" cm="1">
        <f t="array" ref="K5063">IF($C5063="","",IF(AND($C5063=Party_Statement!$C$5,$B5063&gt;=Party_Statement!$C$6,$B5063&lt;=Party_Statement!$E$6),SUMPRODUCT(($C$3:$C5063=Party_Statement!$C$5)*($B$3:$B5063&gt;=Party_Statement!$C$6)*($B$3:$B5063&lt;=Party_Statement!$E$6)),""))</f>
        <v/>
      </c>
    </row>
    <row r="5064" spans="1:11" x14ac:dyDescent="0.2">
      <c r="A5064" s="237">
        <f>Purchase_Entry!A658</f>
        <v>66965</v>
      </c>
      <c r="B5064" s="238">
        <f>Purchase_Entry!B658</f>
        <v>46254</v>
      </c>
      <c r="C5064" s="239" t="str">
        <f>Purchase_Entry!D658</f>
        <v>NEW FARM PHARSATIKAT</v>
      </c>
      <c r="D5064" s="240" t="s">
        <v>1390</v>
      </c>
      <c r="E5064" s="240" t="str">
        <f>Purchase_Entry!C658</f>
        <v>BILL-5154</v>
      </c>
      <c r="F5064" s="240" t="str">
        <f>Purchase_Entry!F658</f>
        <v>Cow Milk</v>
      </c>
      <c r="G5064" s="241">
        <v>0</v>
      </c>
      <c r="H5064" s="241">
        <f>N(Purchase_Entry!P658)</f>
        <v>1872</v>
      </c>
      <c r="I5064" s="241">
        <f t="shared" si="79"/>
        <v>-1872</v>
      </c>
      <c r="J5064" s="200"/>
      <c r="K5064" s="200" t="str" cm="1">
        <f t="array" ref="K5064">IF($C5064="","",IF(AND($C5064=Party_Statement!$C$5,$B5064&gt;=Party_Statement!$C$6,$B5064&lt;=Party_Statement!$E$6),SUMPRODUCT(($C$3:$C5064=Party_Statement!$C$5)*($B$3:$B5064&gt;=Party_Statement!$C$6)*($B$3:$B5064&lt;=Party_Statement!$E$6)),""))</f>
        <v/>
      </c>
    </row>
    <row r="5065" spans="1:11" x14ac:dyDescent="0.2">
      <c r="A5065" s="237">
        <f>Purchase_Entry!A659</f>
        <v>66965</v>
      </c>
      <c r="B5065" s="238">
        <f>Purchase_Entry!B659</f>
        <v>46254</v>
      </c>
      <c r="C5065" s="239" t="str">
        <f>Purchase_Entry!D659</f>
        <v>NEW FARM PHARSATIKAT</v>
      </c>
      <c r="D5065" s="240" t="s">
        <v>1390</v>
      </c>
      <c r="E5065" s="240" t="str">
        <f>Purchase_Entry!C659</f>
        <v>BILL-5154</v>
      </c>
      <c r="F5065" s="240" t="str">
        <f>Purchase_Entry!F659</f>
        <v>Buffalo Milk</v>
      </c>
      <c r="G5065" s="241">
        <v>0</v>
      </c>
      <c r="H5065" s="241">
        <f>N(Purchase_Entry!P659)</f>
        <v>1710</v>
      </c>
      <c r="I5065" s="241">
        <f t="shared" si="79"/>
        <v>-1710</v>
      </c>
      <c r="J5065" s="200"/>
      <c r="K5065" s="200" t="str" cm="1">
        <f t="array" ref="K5065">IF($C5065="","",IF(AND($C5065=Party_Statement!$C$5,$B5065&gt;=Party_Statement!$C$6,$B5065&lt;=Party_Statement!$E$6),SUMPRODUCT(($C$3:$C5065=Party_Statement!$C$5)*($B$3:$B5065&gt;=Party_Statement!$C$6)*($B$3:$B5065&lt;=Party_Statement!$E$6)),""))</f>
        <v/>
      </c>
    </row>
    <row r="5066" spans="1:11" x14ac:dyDescent="0.2">
      <c r="A5066" s="237">
        <f>Purchase_Entry!A660</f>
        <v>66965</v>
      </c>
      <c r="B5066" s="238">
        <f>Purchase_Entry!B660</f>
        <v>46254</v>
      </c>
      <c r="C5066" s="239" t="str">
        <f>Purchase_Entry!D660</f>
        <v>NEW FARM PHARSATIKAT</v>
      </c>
      <c r="D5066" s="240" t="s">
        <v>1390</v>
      </c>
      <c r="E5066" s="240" t="str">
        <f>Purchase_Entry!C660</f>
        <v>BILL-5154</v>
      </c>
      <c r="F5066" s="240" t="str">
        <f>Purchase_Entry!F660</f>
        <v>Cow Milk</v>
      </c>
      <c r="G5066" s="241">
        <v>0</v>
      </c>
      <c r="H5066" s="241">
        <f>N(Purchase_Entry!P660)</f>
        <v>1404</v>
      </c>
      <c r="I5066" s="241">
        <f t="shared" si="79"/>
        <v>-1404</v>
      </c>
      <c r="J5066" s="200"/>
      <c r="K5066" s="200" t="str" cm="1">
        <f t="array" ref="K5066">IF($C5066="","",IF(AND($C5066=Party_Statement!$C$5,$B5066&gt;=Party_Statement!$C$6,$B5066&lt;=Party_Statement!$E$6),SUMPRODUCT(($C$3:$C5066=Party_Statement!$C$5)*($B$3:$B5066&gt;=Party_Statement!$C$6)*($B$3:$B5066&lt;=Party_Statement!$E$6)),""))</f>
        <v/>
      </c>
    </row>
    <row r="5067" spans="1:11" x14ac:dyDescent="0.2">
      <c r="A5067" s="237">
        <f>Purchase_Entry!A661</f>
        <v>66966</v>
      </c>
      <c r="B5067" s="238">
        <f>Purchase_Entry!B661</f>
        <v>46255</v>
      </c>
      <c r="C5067" s="239" t="str">
        <f>Purchase_Entry!D661</f>
        <v>NEW FARM PHARSATIKAT</v>
      </c>
      <c r="D5067" s="240" t="s">
        <v>1390</v>
      </c>
      <c r="E5067" s="240" t="str">
        <f>Purchase_Entry!C661</f>
        <v>BILL-5154</v>
      </c>
      <c r="F5067" s="240" t="str">
        <f>Purchase_Entry!F661</f>
        <v>Buffalo Milk</v>
      </c>
      <c r="G5067" s="241">
        <v>0</v>
      </c>
      <c r="H5067" s="241">
        <f>N(Purchase_Entry!P661)</f>
        <v>1805</v>
      </c>
      <c r="I5067" s="241">
        <f t="shared" si="79"/>
        <v>-1805</v>
      </c>
      <c r="J5067" s="200"/>
      <c r="K5067" s="200" t="str" cm="1">
        <f t="array" ref="K5067">IF($C5067="","",IF(AND($C5067=Party_Statement!$C$5,$B5067&gt;=Party_Statement!$C$6,$B5067&lt;=Party_Statement!$E$6),SUMPRODUCT(($C$3:$C5067=Party_Statement!$C$5)*($B$3:$B5067&gt;=Party_Statement!$C$6)*($B$3:$B5067&lt;=Party_Statement!$E$6)),""))</f>
        <v/>
      </c>
    </row>
    <row r="5068" spans="1:11" x14ac:dyDescent="0.2">
      <c r="A5068" s="237">
        <f>Purchase_Entry!A662</f>
        <v>66966</v>
      </c>
      <c r="B5068" s="238">
        <f>Purchase_Entry!B662</f>
        <v>46255</v>
      </c>
      <c r="C5068" s="239" t="str">
        <f>Purchase_Entry!D662</f>
        <v>NEW FARM PHARSATIKAT</v>
      </c>
      <c r="D5068" s="240" t="s">
        <v>1390</v>
      </c>
      <c r="E5068" s="240" t="str">
        <f>Purchase_Entry!C662</f>
        <v>BILL-5154</v>
      </c>
      <c r="F5068" s="240" t="str">
        <f>Purchase_Entry!F662</f>
        <v>Cow Milk</v>
      </c>
      <c r="G5068" s="241">
        <v>0</v>
      </c>
      <c r="H5068" s="241">
        <f>N(Purchase_Entry!P662)</f>
        <v>1872</v>
      </c>
      <c r="I5068" s="241">
        <f t="shared" si="79"/>
        <v>-1872</v>
      </c>
      <c r="J5068" s="200"/>
      <c r="K5068" s="200" t="str" cm="1">
        <f t="array" ref="K5068">IF($C5068="","",IF(AND($C5068=Party_Statement!$C$5,$B5068&gt;=Party_Statement!$C$6,$B5068&lt;=Party_Statement!$E$6),SUMPRODUCT(($C$3:$C5068=Party_Statement!$C$5)*($B$3:$B5068&gt;=Party_Statement!$C$6)*($B$3:$B5068&lt;=Party_Statement!$E$6)),""))</f>
        <v/>
      </c>
    </row>
    <row r="5069" spans="1:11" x14ac:dyDescent="0.2">
      <c r="A5069" s="237">
        <f>Purchase_Entry!A663</f>
        <v>66966</v>
      </c>
      <c r="B5069" s="238">
        <f>Purchase_Entry!B663</f>
        <v>46255</v>
      </c>
      <c r="C5069" s="239" t="str">
        <f>Purchase_Entry!D663</f>
        <v>NEW FARM PHARSATIKAT</v>
      </c>
      <c r="D5069" s="240" t="s">
        <v>1390</v>
      </c>
      <c r="E5069" s="240" t="str">
        <f>Purchase_Entry!C663</f>
        <v>BILL-5154</v>
      </c>
      <c r="F5069" s="240" t="str">
        <f>Purchase_Entry!F663</f>
        <v>Buffalo Milk</v>
      </c>
      <c r="G5069" s="241">
        <v>0</v>
      </c>
      <c r="H5069" s="241">
        <f>N(Purchase_Entry!P663)</f>
        <v>2137.5</v>
      </c>
      <c r="I5069" s="241">
        <f t="shared" si="79"/>
        <v>-2137.5</v>
      </c>
      <c r="J5069" s="200"/>
      <c r="K5069" s="200" t="str" cm="1">
        <f t="array" ref="K5069">IF($C5069="","",IF(AND($C5069=Party_Statement!$C$5,$B5069&gt;=Party_Statement!$C$6,$B5069&lt;=Party_Statement!$E$6),SUMPRODUCT(($C$3:$C5069=Party_Statement!$C$5)*($B$3:$B5069&gt;=Party_Statement!$C$6)*($B$3:$B5069&lt;=Party_Statement!$E$6)),""))</f>
        <v/>
      </c>
    </row>
    <row r="5070" spans="1:11" x14ac:dyDescent="0.2">
      <c r="A5070" s="237">
        <f>Purchase_Entry!A664</f>
        <v>66966</v>
      </c>
      <c r="B5070" s="238">
        <f>Purchase_Entry!B664</f>
        <v>46255</v>
      </c>
      <c r="C5070" s="239" t="str">
        <f>Purchase_Entry!D664</f>
        <v>NEW FARM PHARSATIKAT</v>
      </c>
      <c r="D5070" s="240" t="s">
        <v>1390</v>
      </c>
      <c r="E5070" s="240" t="str">
        <f>Purchase_Entry!C664</f>
        <v>BILL-5154</v>
      </c>
      <c r="F5070" s="240" t="str">
        <f>Purchase_Entry!F664</f>
        <v>Cow Milk</v>
      </c>
      <c r="G5070" s="241">
        <v>0</v>
      </c>
      <c r="H5070" s="241">
        <f>N(Purchase_Entry!P664)</f>
        <v>1521</v>
      </c>
      <c r="I5070" s="241">
        <f t="shared" si="79"/>
        <v>-1521</v>
      </c>
      <c r="J5070" s="200"/>
      <c r="K5070" s="200" t="str" cm="1">
        <f t="array" ref="K5070">IF($C5070="","",IF(AND($C5070=Party_Statement!$C$5,$B5070&gt;=Party_Statement!$C$6,$B5070&lt;=Party_Statement!$E$6),SUMPRODUCT(($C$3:$C5070=Party_Statement!$C$5)*($B$3:$B5070&gt;=Party_Statement!$C$6)*($B$3:$B5070&lt;=Party_Statement!$E$6)),""))</f>
        <v/>
      </c>
    </row>
    <row r="5071" spans="1:11" x14ac:dyDescent="0.2">
      <c r="A5071" s="237">
        <f>Purchase_Entry!A665</f>
        <v>66967</v>
      </c>
      <c r="B5071" s="238">
        <f>Purchase_Entry!B665</f>
        <v>46256</v>
      </c>
      <c r="C5071" s="239" t="str">
        <f>Purchase_Entry!D665</f>
        <v>NEW FARM PHARSATIKAT</v>
      </c>
      <c r="D5071" s="240" t="s">
        <v>1390</v>
      </c>
      <c r="E5071" s="240" t="str">
        <f>Purchase_Entry!C665</f>
        <v>BILL-5154</v>
      </c>
      <c r="F5071" s="240" t="str">
        <f>Purchase_Entry!F665</f>
        <v>Buffalo Milk</v>
      </c>
      <c r="G5071" s="241">
        <v>0</v>
      </c>
      <c r="H5071" s="241">
        <f>N(Purchase_Entry!P665)</f>
        <v>1805</v>
      </c>
      <c r="I5071" s="241">
        <f t="shared" si="79"/>
        <v>-1805</v>
      </c>
      <c r="J5071" s="200"/>
      <c r="K5071" s="200" t="str" cm="1">
        <f t="array" ref="K5071">IF($C5071="","",IF(AND($C5071=Party_Statement!$C$5,$B5071&gt;=Party_Statement!$C$6,$B5071&lt;=Party_Statement!$E$6),SUMPRODUCT(($C$3:$C5071=Party_Statement!$C$5)*($B$3:$B5071&gt;=Party_Statement!$C$6)*($B$3:$B5071&lt;=Party_Statement!$E$6)),""))</f>
        <v/>
      </c>
    </row>
    <row r="5072" spans="1:11" x14ac:dyDescent="0.2">
      <c r="A5072" s="237">
        <f>Purchase_Entry!A666</f>
        <v>66967</v>
      </c>
      <c r="B5072" s="238">
        <f>Purchase_Entry!B666</f>
        <v>46256</v>
      </c>
      <c r="C5072" s="239" t="str">
        <f>Purchase_Entry!D666</f>
        <v>NEW FARM PHARSATIKAT</v>
      </c>
      <c r="D5072" s="240" t="s">
        <v>1390</v>
      </c>
      <c r="E5072" s="240" t="str">
        <f>Purchase_Entry!C666</f>
        <v>BILL-5154</v>
      </c>
      <c r="F5072" s="240" t="str">
        <f>Purchase_Entry!F666</f>
        <v>Cow Milk</v>
      </c>
      <c r="G5072" s="241">
        <v>0</v>
      </c>
      <c r="H5072" s="241">
        <f>N(Purchase_Entry!P666)</f>
        <v>1989</v>
      </c>
      <c r="I5072" s="241">
        <f t="shared" si="79"/>
        <v>-1989</v>
      </c>
      <c r="J5072" s="200"/>
      <c r="K5072" s="200" t="str" cm="1">
        <f t="array" ref="K5072">IF($C5072="","",IF(AND($C5072=Party_Statement!$C$5,$B5072&gt;=Party_Statement!$C$6,$B5072&lt;=Party_Statement!$E$6),SUMPRODUCT(($C$3:$C5072=Party_Statement!$C$5)*($B$3:$B5072&gt;=Party_Statement!$C$6)*($B$3:$B5072&lt;=Party_Statement!$E$6)),""))</f>
        <v/>
      </c>
    </row>
    <row r="5073" spans="1:11" x14ac:dyDescent="0.2">
      <c r="A5073" s="237">
        <f>Purchase_Entry!A667</f>
        <v>66967</v>
      </c>
      <c r="B5073" s="238">
        <f>Purchase_Entry!B667</f>
        <v>46256</v>
      </c>
      <c r="C5073" s="239" t="str">
        <f>Purchase_Entry!D667</f>
        <v>NEW FARM PHARSATIKAT</v>
      </c>
      <c r="D5073" s="240" t="s">
        <v>1390</v>
      </c>
      <c r="E5073" s="240" t="str">
        <f>Purchase_Entry!C667</f>
        <v>BILL-5154</v>
      </c>
      <c r="F5073" s="240" t="str">
        <f>Purchase_Entry!F667</f>
        <v>Buffalo Milk</v>
      </c>
      <c r="G5073" s="241">
        <v>0</v>
      </c>
      <c r="H5073" s="241">
        <f>N(Purchase_Entry!P667)</f>
        <v>2185</v>
      </c>
      <c r="I5073" s="241">
        <f t="shared" si="79"/>
        <v>-2185</v>
      </c>
      <c r="J5073" s="200"/>
      <c r="K5073" s="200" t="str" cm="1">
        <f t="array" ref="K5073">IF($C5073="","",IF(AND($C5073=Party_Statement!$C$5,$B5073&gt;=Party_Statement!$C$6,$B5073&lt;=Party_Statement!$E$6),SUMPRODUCT(($C$3:$C5073=Party_Statement!$C$5)*($B$3:$B5073&gt;=Party_Statement!$C$6)*($B$3:$B5073&lt;=Party_Statement!$E$6)),""))</f>
        <v/>
      </c>
    </row>
    <row r="5074" spans="1:11" x14ac:dyDescent="0.2">
      <c r="A5074" s="237">
        <f>Purchase_Entry!A668</f>
        <v>66967</v>
      </c>
      <c r="B5074" s="238">
        <f>Purchase_Entry!B668</f>
        <v>46256</v>
      </c>
      <c r="C5074" s="239" t="str">
        <f>Purchase_Entry!D668</f>
        <v>NEW FARM PHARSATIKAT</v>
      </c>
      <c r="D5074" s="240" t="s">
        <v>1390</v>
      </c>
      <c r="E5074" s="240" t="str">
        <f>Purchase_Entry!C668</f>
        <v>BILL-5154</v>
      </c>
      <c r="F5074" s="240" t="str">
        <f>Purchase_Entry!F668</f>
        <v>Cow Milk</v>
      </c>
      <c r="G5074" s="241">
        <v>0</v>
      </c>
      <c r="H5074" s="241">
        <f>N(Purchase_Entry!P668)</f>
        <v>1404</v>
      </c>
      <c r="I5074" s="241">
        <f t="shared" si="79"/>
        <v>-1404</v>
      </c>
      <c r="J5074" s="200"/>
      <c r="K5074" s="200" t="str" cm="1">
        <f t="array" ref="K5074">IF($C5074="","",IF(AND($C5074=Party_Statement!$C$5,$B5074&gt;=Party_Statement!$C$6,$B5074&lt;=Party_Statement!$E$6),SUMPRODUCT(($C$3:$C5074=Party_Statement!$C$5)*($B$3:$B5074&gt;=Party_Statement!$C$6)*($B$3:$B5074&lt;=Party_Statement!$E$6)),""))</f>
        <v/>
      </c>
    </row>
    <row r="5075" spans="1:11" x14ac:dyDescent="0.2">
      <c r="A5075" s="237">
        <f>Purchase_Entry!A669</f>
        <v>66968</v>
      </c>
      <c r="B5075" s="238">
        <f>Purchase_Entry!B669</f>
        <v>46257</v>
      </c>
      <c r="C5075" s="239" t="str">
        <f>Purchase_Entry!D669</f>
        <v>NEW FARM PHARSATIKAT</v>
      </c>
      <c r="D5075" s="240" t="s">
        <v>1390</v>
      </c>
      <c r="E5075" s="240" t="str">
        <f>Purchase_Entry!C669</f>
        <v>BILL-5154</v>
      </c>
      <c r="F5075" s="240" t="str">
        <f>Purchase_Entry!F669</f>
        <v>Buffalo Milk</v>
      </c>
      <c r="G5075" s="241">
        <v>0</v>
      </c>
      <c r="H5075" s="241">
        <f>N(Purchase_Entry!P669)</f>
        <v>1947.5</v>
      </c>
      <c r="I5075" s="241">
        <f t="shared" si="79"/>
        <v>-1947.5</v>
      </c>
      <c r="J5075" s="200"/>
      <c r="K5075" s="200" t="str" cm="1">
        <f t="array" ref="K5075">IF($C5075="","",IF(AND($C5075=Party_Statement!$C$5,$B5075&gt;=Party_Statement!$C$6,$B5075&lt;=Party_Statement!$E$6),SUMPRODUCT(($C$3:$C5075=Party_Statement!$C$5)*($B$3:$B5075&gt;=Party_Statement!$C$6)*($B$3:$B5075&lt;=Party_Statement!$E$6)),""))</f>
        <v/>
      </c>
    </row>
    <row r="5076" spans="1:11" x14ac:dyDescent="0.2">
      <c r="A5076" s="237">
        <f>Purchase_Entry!A670</f>
        <v>66968</v>
      </c>
      <c r="B5076" s="238">
        <f>Purchase_Entry!B670</f>
        <v>46257</v>
      </c>
      <c r="C5076" s="239" t="str">
        <f>Purchase_Entry!D670</f>
        <v>NEW FARM PHARSATIKAT</v>
      </c>
      <c r="D5076" s="240" t="s">
        <v>1390</v>
      </c>
      <c r="E5076" s="240" t="str">
        <f>Purchase_Entry!C670</f>
        <v>BILL-5154</v>
      </c>
      <c r="F5076" s="240" t="str">
        <f>Purchase_Entry!F670</f>
        <v>Cow Milk</v>
      </c>
      <c r="G5076" s="241">
        <v>0</v>
      </c>
      <c r="H5076" s="241">
        <f>N(Purchase_Entry!P670)</f>
        <v>1989</v>
      </c>
      <c r="I5076" s="241">
        <f t="shared" si="79"/>
        <v>-1989</v>
      </c>
      <c r="J5076" s="200"/>
      <c r="K5076" s="200" t="str" cm="1">
        <f t="array" ref="K5076">IF($C5076="","",IF(AND($C5076=Party_Statement!$C$5,$B5076&gt;=Party_Statement!$C$6,$B5076&lt;=Party_Statement!$E$6),SUMPRODUCT(($C$3:$C5076=Party_Statement!$C$5)*($B$3:$B5076&gt;=Party_Statement!$C$6)*($B$3:$B5076&lt;=Party_Statement!$E$6)),""))</f>
        <v/>
      </c>
    </row>
    <row r="5077" spans="1:11" x14ac:dyDescent="0.2">
      <c r="A5077" s="237">
        <f>Purchase_Entry!A671</f>
        <v>66968</v>
      </c>
      <c r="B5077" s="238">
        <f>Purchase_Entry!B671</f>
        <v>46257</v>
      </c>
      <c r="C5077" s="239" t="str">
        <f>Purchase_Entry!D671</f>
        <v>NEW FARM PHARSATIKAT</v>
      </c>
      <c r="D5077" s="240" t="s">
        <v>1390</v>
      </c>
      <c r="E5077" s="240" t="str">
        <f>Purchase_Entry!C671</f>
        <v>BILL-5154</v>
      </c>
      <c r="F5077" s="240" t="str">
        <f>Purchase_Entry!F671</f>
        <v>Buffalo Milk</v>
      </c>
      <c r="G5077" s="241">
        <v>0</v>
      </c>
      <c r="H5077" s="241">
        <f>N(Purchase_Entry!P671)</f>
        <v>2137.5</v>
      </c>
      <c r="I5077" s="241">
        <f t="shared" si="79"/>
        <v>-2137.5</v>
      </c>
      <c r="J5077" s="200"/>
      <c r="K5077" s="200" t="str" cm="1">
        <f t="array" ref="K5077">IF($C5077="","",IF(AND($C5077=Party_Statement!$C$5,$B5077&gt;=Party_Statement!$C$6,$B5077&lt;=Party_Statement!$E$6),SUMPRODUCT(($C$3:$C5077=Party_Statement!$C$5)*($B$3:$B5077&gt;=Party_Statement!$C$6)*($B$3:$B5077&lt;=Party_Statement!$E$6)),""))</f>
        <v/>
      </c>
    </row>
    <row r="5078" spans="1:11" x14ac:dyDescent="0.2">
      <c r="A5078" s="237">
        <f>Purchase_Entry!A672</f>
        <v>66968</v>
      </c>
      <c r="B5078" s="238">
        <f>Purchase_Entry!B672</f>
        <v>46257</v>
      </c>
      <c r="C5078" s="239" t="str">
        <f>Purchase_Entry!D672</f>
        <v>NEW FARM PHARSATIKAT</v>
      </c>
      <c r="D5078" s="240" t="s">
        <v>1390</v>
      </c>
      <c r="E5078" s="240" t="str">
        <f>Purchase_Entry!C672</f>
        <v>BILL-5154</v>
      </c>
      <c r="F5078" s="240" t="str">
        <f>Purchase_Entry!F672</f>
        <v>Cow Milk</v>
      </c>
      <c r="G5078" s="241">
        <v>0</v>
      </c>
      <c r="H5078" s="241">
        <f>N(Purchase_Entry!P672)</f>
        <v>1404</v>
      </c>
      <c r="I5078" s="241">
        <f t="shared" si="79"/>
        <v>-1404</v>
      </c>
      <c r="J5078" s="200"/>
      <c r="K5078" s="200" t="str" cm="1">
        <f t="array" ref="K5078">IF($C5078="","",IF(AND($C5078=Party_Statement!$C$5,$B5078&gt;=Party_Statement!$C$6,$B5078&lt;=Party_Statement!$E$6),SUMPRODUCT(($C$3:$C5078=Party_Statement!$C$5)*($B$3:$B5078&gt;=Party_Statement!$C$6)*($B$3:$B5078&lt;=Party_Statement!$E$6)),""))</f>
        <v/>
      </c>
    </row>
    <row r="5079" spans="1:11" x14ac:dyDescent="0.2">
      <c r="A5079" s="237">
        <f>Purchase_Entry!A673</f>
        <v>66969</v>
      </c>
      <c r="B5079" s="238">
        <f>Purchase_Entry!B673</f>
        <v>46258</v>
      </c>
      <c r="C5079" s="239" t="str">
        <f>Purchase_Entry!D673</f>
        <v>NEW FARM PHARSATIKAT</v>
      </c>
      <c r="D5079" s="240" t="s">
        <v>1390</v>
      </c>
      <c r="E5079" s="240" t="str">
        <f>Purchase_Entry!C673</f>
        <v>BILL-5154</v>
      </c>
      <c r="F5079" s="240" t="str">
        <f>Purchase_Entry!F673</f>
        <v>Buffalo Milk</v>
      </c>
      <c r="G5079" s="241">
        <v>0</v>
      </c>
      <c r="H5079" s="241">
        <f>N(Purchase_Entry!P673)</f>
        <v>1757.5</v>
      </c>
      <c r="I5079" s="241">
        <f t="shared" si="79"/>
        <v>-1757.5</v>
      </c>
      <c r="J5079" s="200"/>
      <c r="K5079" s="200" t="str" cm="1">
        <f t="array" ref="K5079">IF($C5079="","",IF(AND($C5079=Party_Statement!$C$5,$B5079&gt;=Party_Statement!$C$6,$B5079&lt;=Party_Statement!$E$6),SUMPRODUCT(($C$3:$C5079=Party_Statement!$C$5)*($B$3:$B5079&gt;=Party_Statement!$C$6)*($B$3:$B5079&lt;=Party_Statement!$E$6)),""))</f>
        <v/>
      </c>
    </row>
    <row r="5080" spans="1:11" x14ac:dyDescent="0.2">
      <c r="A5080" s="237">
        <f>Purchase_Entry!A674</f>
        <v>66969</v>
      </c>
      <c r="B5080" s="238">
        <f>Purchase_Entry!B674</f>
        <v>46258</v>
      </c>
      <c r="C5080" s="239" t="str">
        <f>Purchase_Entry!D674</f>
        <v>NEW FARM PHARSATIKAT</v>
      </c>
      <c r="D5080" s="240" t="s">
        <v>1390</v>
      </c>
      <c r="E5080" s="240" t="str">
        <f>Purchase_Entry!C674</f>
        <v>BILL-5154</v>
      </c>
      <c r="F5080" s="240" t="str">
        <f>Purchase_Entry!F674</f>
        <v>Cow Milk</v>
      </c>
      <c r="G5080" s="241">
        <v>0</v>
      </c>
      <c r="H5080" s="241">
        <f>N(Purchase_Entry!P674)</f>
        <v>1872</v>
      </c>
      <c r="I5080" s="241">
        <f t="shared" si="79"/>
        <v>-1872</v>
      </c>
      <c r="J5080" s="200"/>
      <c r="K5080" s="200" t="str" cm="1">
        <f t="array" ref="K5080">IF($C5080="","",IF(AND($C5080=Party_Statement!$C$5,$B5080&gt;=Party_Statement!$C$6,$B5080&lt;=Party_Statement!$E$6),SUMPRODUCT(($C$3:$C5080=Party_Statement!$C$5)*($B$3:$B5080&gt;=Party_Statement!$C$6)*($B$3:$B5080&lt;=Party_Statement!$E$6)),""))</f>
        <v/>
      </c>
    </row>
    <row r="5081" spans="1:11" x14ac:dyDescent="0.2">
      <c r="A5081" s="237">
        <f>Purchase_Entry!A675</f>
        <v>66969</v>
      </c>
      <c r="B5081" s="238">
        <f>Purchase_Entry!B675</f>
        <v>46258</v>
      </c>
      <c r="C5081" s="239" t="str">
        <f>Purchase_Entry!D675</f>
        <v>NEW FARM PHARSATIKAT</v>
      </c>
      <c r="D5081" s="240" t="s">
        <v>1390</v>
      </c>
      <c r="E5081" s="240" t="str">
        <f>Purchase_Entry!C675</f>
        <v>BILL-5154</v>
      </c>
      <c r="F5081" s="240" t="str">
        <f>Purchase_Entry!F675</f>
        <v>Buffalo Milk</v>
      </c>
      <c r="G5081" s="241">
        <v>0</v>
      </c>
      <c r="H5081" s="241">
        <f>N(Purchase_Entry!P675)</f>
        <v>1995</v>
      </c>
      <c r="I5081" s="241">
        <f t="shared" si="79"/>
        <v>-1995</v>
      </c>
      <c r="J5081" s="200"/>
      <c r="K5081" s="200" t="str" cm="1">
        <f t="array" ref="K5081">IF($C5081="","",IF(AND($C5081=Party_Statement!$C$5,$B5081&gt;=Party_Statement!$C$6,$B5081&lt;=Party_Statement!$E$6),SUMPRODUCT(($C$3:$C5081=Party_Statement!$C$5)*($B$3:$B5081&gt;=Party_Statement!$C$6)*($B$3:$B5081&lt;=Party_Statement!$E$6)),""))</f>
        <v/>
      </c>
    </row>
    <row r="5082" spans="1:11" x14ac:dyDescent="0.2">
      <c r="A5082" s="237">
        <f>Purchase_Entry!A676</f>
        <v>66969</v>
      </c>
      <c r="B5082" s="238">
        <f>Purchase_Entry!B676</f>
        <v>46258</v>
      </c>
      <c r="C5082" s="239" t="str">
        <f>Purchase_Entry!D676</f>
        <v>NEW FARM PHARSATIKAT</v>
      </c>
      <c r="D5082" s="240" t="s">
        <v>1390</v>
      </c>
      <c r="E5082" s="240" t="str">
        <f>Purchase_Entry!C676</f>
        <v>BILL-5154</v>
      </c>
      <c r="F5082" s="240" t="str">
        <f>Purchase_Entry!F676</f>
        <v>Cow Milk</v>
      </c>
      <c r="G5082" s="241">
        <v>0</v>
      </c>
      <c r="H5082" s="241">
        <f>N(Purchase_Entry!P676)</f>
        <v>1599</v>
      </c>
      <c r="I5082" s="241">
        <f t="shared" si="79"/>
        <v>-1599</v>
      </c>
      <c r="J5082" s="200"/>
      <c r="K5082" s="200" t="str" cm="1">
        <f t="array" ref="K5082">IF($C5082="","",IF(AND($C5082=Party_Statement!$C$5,$B5082&gt;=Party_Statement!$C$6,$B5082&lt;=Party_Statement!$E$6),SUMPRODUCT(($C$3:$C5082=Party_Statement!$C$5)*($B$3:$B5082&gt;=Party_Statement!$C$6)*($B$3:$B5082&lt;=Party_Statement!$E$6)),""))</f>
        <v/>
      </c>
    </row>
    <row r="5083" spans="1:11" x14ac:dyDescent="0.2">
      <c r="A5083" s="237">
        <f>Purchase_Entry!A677</f>
        <v>66970</v>
      </c>
      <c r="B5083" s="238">
        <f>Purchase_Entry!B677</f>
        <v>46259</v>
      </c>
      <c r="C5083" s="239" t="str">
        <f>Purchase_Entry!D677</f>
        <v>NEW FARM PHARSATIKAT</v>
      </c>
      <c r="D5083" s="240" t="s">
        <v>1390</v>
      </c>
      <c r="E5083" s="240" t="str">
        <f>Purchase_Entry!C677</f>
        <v>BILL-5154</v>
      </c>
      <c r="F5083" s="240" t="str">
        <f>Purchase_Entry!F677</f>
        <v>Buffalo Milk</v>
      </c>
      <c r="G5083" s="241">
        <v>0</v>
      </c>
      <c r="H5083" s="241">
        <f>N(Purchase_Entry!P677)</f>
        <v>1710</v>
      </c>
      <c r="I5083" s="241">
        <f t="shared" si="79"/>
        <v>-1710</v>
      </c>
      <c r="J5083" s="200"/>
      <c r="K5083" s="200" t="str" cm="1">
        <f t="array" ref="K5083">IF($C5083="","",IF(AND($C5083=Party_Statement!$C$5,$B5083&gt;=Party_Statement!$C$6,$B5083&lt;=Party_Statement!$E$6),SUMPRODUCT(($C$3:$C5083=Party_Statement!$C$5)*($B$3:$B5083&gt;=Party_Statement!$C$6)*($B$3:$B5083&lt;=Party_Statement!$E$6)),""))</f>
        <v/>
      </c>
    </row>
    <row r="5084" spans="1:11" x14ac:dyDescent="0.2">
      <c r="A5084" s="237">
        <f>Purchase_Entry!A678</f>
        <v>66970</v>
      </c>
      <c r="B5084" s="238">
        <f>Purchase_Entry!B678</f>
        <v>46259</v>
      </c>
      <c r="C5084" s="239" t="str">
        <f>Purchase_Entry!D678</f>
        <v>NEW FARM PHARSATIKAT</v>
      </c>
      <c r="D5084" s="240" t="s">
        <v>1390</v>
      </c>
      <c r="E5084" s="240" t="str">
        <f>Purchase_Entry!C678</f>
        <v>BILL-5154</v>
      </c>
      <c r="F5084" s="240" t="str">
        <f>Purchase_Entry!F678</f>
        <v>Cow Milk</v>
      </c>
      <c r="G5084" s="241">
        <v>0</v>
      </c>
      <c r="H5084" s="241">
        <f>N(Purchase_Entry!P678)</f>
        <v>2106</v>
      </c>
      <c r="I5084" s="241">
        <f t="shared" si="79"/>
        <v>-2106</v>
      </c>
      <c r="J5084" s="200"/>
      <c r="K5084" s="200" t="str" cm="1">
        <f t="array" ref="K5084">IF($C5084="","",IF(AND($C5084=Party_Statement!$C$5,$B5084&gt;=Party_Statement!$C$6,$B5084&lt;=Party_Statement!$E$6),SUMPRODUCT(($C$3:$C5084=Party_Statement!$C$5)*($B$3:$B5084&gt;=Party_Statement!$C$6)*($B$3:$B5084&lt;=Party_Statement!$E$6)),""))</f>
        <v/>
      </c>
    </row>
    <row r="5085" spans="1:11" x14ac:dyDescent="0.2">
      <c r="A5085" s="237">
        <f>Purchase_Entry!A679</f>
        <v>66970</v>
      </c>
      <c r="B5085" s="238">
        <f>Purchase_Entry!B679</f>
        <v>46259</v>
      </c>
      <c r="C5085" s="239" t="str">
        <f>Purchase_Entry!D679</f>
        <v>NEW FARM PHARSATIKAT</v>
      </c>
      <c r="D5085" s="240" t="s">
        <v>1390</v>
      </c>
      <c r="E5085" s="240" t="str">
        <f>Purchase_Entry!C679</f>
        <v>BILL-5154</v>
      </c>
      <c r="F5085" s="240" t="str">
        <f>Purchase_Entry!F679</f>
        <v>Buffalo Milk</v>
      </c>
      <c r="G5085" s="241">
        <v>0</v>
      </c>
      <c r="H5085" s="241">
        <f>N(Purchase_Entry!P679)</f>
        <v>1757.5</v>
      </c>
      <c r="I5085" s="241">
        <f t="shared" si="79"/>
        <v>-1757.5</v>
      </c>
      <c r="J5085" s="200"/>
      <c r="K5085" s="200" t="str" cm="1">
        <f t="array" ref="K5085">IF($C5085="","",IF(AND($C5085=Party_Statement!$C$5,$B5085&gt;=Party_Statement!$C$6,$B5085&lt;=Party_Statement!$E$6),SUMPRODUCT(($C$3:$C5085=Party_Statement!$C$5)*($B$3:$B5085&gt;=Party_Statement!$C$6)*($B$3:$B5085&lt;=Party_Statement!$E$6)),""))</f>
        <v/>
      </c>
    </row>
    <row r="5086" spans="1:11" x14ac:dyDescent="0.2">
      <c r="A5086" s="237">
        <f>Purchase_Entry!A680</f>
        <v>66970</v>
      </c>
      <c r="B5086" s="238">
        <f>Purchase_Entry!B680</f>
        <v>46259</v>
      </c>
      <c r="C5086" s="239" t="str">
        <f>Purchase_Entry!D680</f>
        <v>NEW FARM PHARSATIKAT</v>
      </c>
      <c r="D5086" s="240" t="s">
        <v>1390</v>
      </c>
      <c r="E5086" s="240" t="str">
        <f>Purchase_Entry!C680</f>
        <v>BILL-5154</v>
      </c>
      <c r="F5086" s="240" t="str">
        <f>Purchase_Entry!F680</f>
        <v>Cow Milk</v>
      </c>
      <c r="G5086" s="241">
        <v>0</v>
      </c>
      <c r="H5086" s="241">
        <f>N(Purchase_Entry!P680)</f>
        <v>1599</v>
      </c>
      <c r="I5086" s="241">
        <f t="shared" si="79"/>
        <v>-1599</v>
      </c>
      <c r="J5086" s="200"/>
      <c r="K5086" s="200" t="str" cm="1">
        <f t="array" ref="K5086">IF($C5086="","",IF(AND($C5086=Party_Statement!$C$5,$B5086&gt;=Party_Statement!$C$6,$B5086&lt;=Party_Statement!$E$6),SUMPRODUCT(($C$3:$C5086=Party_Statement!$C$5)*($B$3:$B5086&gt;=Party_Statement!$C$6)*($B$3:$B5086&lt;=Party_Statement!$E$6)),""))</f>
        <v/>
      </c>
    </row>
    <row r="5087" spans="1:11" x14ac:dyDescent="0.2">
      <c r="A5087" s="237">
        <f>Purchase_Entry!A681</f>
        <v>66971</v>
      </c>
      <c r="B5087" s="238">
        <f>Purchase_Entry!B681</f>
        <v>46260</v>
      </c>
      <c r="C5087" s="239" t="str">
        <f>Purchase_Entry!D681</f>
        <v>NEW FARM PHARSATIKAT</v>
      </c>
      <c r="D5087" s="240" t="s">
        <v>1390</v>
      </c>
      <c r="E5087" s="240" t="str">
        <f>Purchase_Entry!C681</f>
        <v>BILL-5154</v>
      </c>
      <c r="F5087" s="240" t="str">
        <f>Purchase_Entry!F681</f>
        <v>Buffalo Milk</v>
      </c>
      <c r="G5087" s="241">
        <v>0</v>
      </c>
      <c r="H5087" s="241">
        <f>N(Purchase_Entry!P681)</f>
        <v>1567.5</v>
      </c>
      <c r="I5087" s="241">
        <f t="shared" si="79"/>
        <v>-1567.5</v>
      </c>
      <c r="J5087" s="200"/>
      <c r="K5087" s="200" t="str" cm="1">
        <f t="array" ref="K5087">IF($C5087="","",IF(AND($C5087=Party_Statement!$C$5,$B5087&gt;=Party_Statement!$C$6,$B5087&lt;=Party_Statement!$E$6),SUMPRODUCT(($C$3:$C5087=Party_Statement!$C$5)*($B$3:$B5087&gt;=Party_Statement!$C$6)*($B$3:$B5087&lt;=Party_Statement!$E$6)),""))</f>
        <v/>
      </c>
    </row>
    <row r="5088" spans="1:11" x14ac:dyDescent="0.2">
      <c r="A5088" s="237">
        <f>Purchase_Entry!A682</f>
        <v>66971</v>
      </c>
      <c r="B5088" s="238">
        <f>Purchase_Entry!B682</f>
        <v>46260</v>
      </c>
      <c r="C5088" s="239" t="str">
        <f>Purchase_Entry!D682</f>
        <v>NEW FARM PHARSATIKAT</v>
      </c>
      <c r="D5088" s="240" t="s">
        <v>1390</v>
      </c>
      <c r="E5088" s="240" t="str">
        <f>Purchase_Entry!C682</f>
        <v>BILL-5154</v>
      </c>
      <c r="F5088" s="240" t="str">
        <f>Purchase_Entry!F682</f>
        <v>Cow Milk</v>
      </c>
      <c r="G5088" s="241">
        <v>0</v>
      </c>
      <c r="H5088" s="241">
        <f>N(Purchase_Entry!P682)</f>
        <v>2028</v>
      </c>
      <c r="I5088" s="241">
        <f t="shared" si="79"/>
        <v>-2028</v>
      </c>
      <c r="J5088" s="200"/>
      <c r="K5088" s="200" t="str" cm="1">
        <f t="array" ref="K5088">IF($C5088="","",IF(AND($C5088=Party_Statement!$C$5,$B5088&gt;=Party_Statement!$C$6,$B5088&lt;=Party_Statement!$E$6),SUMPRODUCT(($C$3:$C5088=Party_Statement!$C$5)*($B$3:$B5088&gt;=Party_Statement!$C$6)*($B$3:$B5088&lt;=Party_Statement!$E$6)),""))</f>
        <v/>
      </c>
    </row>
    <row r="5089" spans="1:11" x14ac:dyDescent="0.2">
      <c r="A5089" s="237">
        <f>Purchase_Entry!A683</f>
        <v>66971</v>
      </c>
      <c r="B5089" s="238">
        <f>Purchase_Entry!B683</f>
        <v>46260</v>
      </c>
      <c r="C5089" s="239" t="str">
        <f>Purchase_Entry!D683</f>
        <v>NEW FARM PHARSATIKAT</v>
      </c>
      <c r="D5089" s="240" t="s">
        <v>1390</v>
      </c>
      <c r="E5089" s="240" t="str">
        <f>Purchase_Entry!C683</f>
        <v>BILL-5154</v>
      </c>
      <c r="F5089" s="240" t="str">
        <f>Purchase_Entry!F683</f>
        <v>Buffalo Milk</v>
      </c>
      <c r="G5089" s="241">
        <v>0</v>
      </c>
      <c r="H5089" s="241">
        <f>N(Purchase_Entry!P683)</f>
        <v>1852.5</v>
      </c>
      <c r="I5089" s="241">
        <f t="shared" si="79"/>
        <v>-1852.5</v>
      </c>
      <c r="J5089" s="200"/>
      <c r="K5089" s="200" t="str" cm="1">
        <f t="array" ref="K5089">IF($C5089="","",IF(AND($C5089=Party_Statement!$C$5,$B5089&gt;=Party_Statement!$C$6,$B5089&lt;=Party_Statement!$E$6),SUMPRODUCT(($C$3:$C5089=Party_Statement!$C$5)*($B$3:$B5089&gt;=Party_Statement!$C$6)*($B$3:$B5089&lt;=Party_Statement!$E$6)),""))</f>
        <v/>
      </c>
    </row>
    <row r="5090" spans="1:11" x14ac:dyDescent="0.2">
      <c r="A5090" s="237">
        <f>Purchase_Entry!A684</f>
        <v>66971</v>
      </c>
      <c r="B5090" s="238">
        <f>Purchase_Entry!B684</f>
        <v>46260</v>
      </c>
      <c r="C5090" s="239" t="str">
        <f>Purchase_Entry!D684</f>
        <v>NEW FARM PHARSATIKAT</v>
      </c>
      <c r="D5090" s="240" t="s">
        <v>1390</v>
      </c>
      <c r="E5090" s="240" t="str">
        <f>Purchase_Entry!C684</f>
        <v>BILL-5154</v>
      </c>
      <c r="F5090" s="240" t="str">
        <f>Purchase_Entry!F684</f>
        <v>Cow Milk</v>
      </c>
      <c r="G5090" s="241">
        <v>0</v>
      </c>
      <c r="H5090" s="241">
        <f>N(Purchase_Entry!P684)</f>
        <v>1599</v>
      </c>
      <c r="I5090" s="241">
        <f t="shared" si="79"/>
        <v>-1599</v>
      </c>
      <c r="J5090" s="200"/>
      <c r="K5090" s="200" t="str" cm="1">
        <f t="array" ref="K5090">IF($C5090="","",IF(AND($C5090=Party_Statement!$C$5,$B5090&gt;=Party_Statement!$C$6,$B5090&lt;=Party_Statement!$E$6),SUMPRODUCT(($C$3:$C5090=Party_Statement!$C$5)*($B$3:$B5090&gt;=Party_Statement!$C$6)*($B$3:$B5090&lt;=Party_Statement!$E$6)),""))</f>
        <v/>
      </c>
    </row>
    <row r="5091" spans="1:11" x14ac:dyDescent="0.2">
      <c r="A5091" s="237">
        <f>Purchase_Entry!A685</f>
        <v>66972</v>
      </c>
      <c r="B5091" s="238">
        <f>Purchase_Entry!B685</f>
        <v>46261</v>
      </c>
      <c r="C5091" s="239" t="str">
        <f>Purchase_Entry!D685</f>
        <v>NEW FARM PHARSATIKAT</v>
      </c>
      <c r="D5091" s="240" t="s">
        <v>1390</v>
      </c>
      <c r="E5091" s="240" t="str">
        <f>Purchase_Entry!C685</f>
        <v>BILL-5154</v>
      </c>
      <c r="F5091" s="240" t="str">
        <f>Purchase_Entry!F685</f>
        <v>Buffalo Milk</v>
      </c>
      <c r="G5091" s="241">
        <v>0</v>
      </c>
      <c r="H5091" s="241">
        <f>N(Purchase_Entry!P685)</f>
        <v>950</v>
      </c>
      <c r="I5091" s="241">
        <f t="shared" si="79"/>
        <v>-950</v>
      </c>
      <c r="J5091" s="200"/>
      <c r="K5091" s="200" t="str" cm="1">
        <f t="array" ref="K5091">IF($C5091="","",IF(AND($C5091=Party_Statement!$C$5,$B5091&gt;=Party_Statement!$C$6,$B5091&lt;=Party_Statement!$E$6),SUMPRODUCT(($C$3:$C5091=Party_Statement!$C$5)*($B$3:$B5091&gt;=Party_Statement!$C$6)*($B$3:$B5091&lt;=Party_Statement!$E$6)),""))</f>
        <v/>
      </c>
    </row>
    <row r="5092" spans="1:11" x14ac:dyDescent="0.2">
      <c r="A5092" s="237">
        <f>Purchase_Entry!A686</f>
        <v>66972</v>
      </c>
      <c r="B5092" s="238">
        <f>Purchase_Entry!B686</f>
        <v>46261</v>
      </c>
      <c r="C5092" s="239" t="str">
        <f>Purchase_Entry!D686</f>
        <v>NEW FARM PHARSATIKAT</v>
      </c>
      <c r="D5092" s="240" t="s">
        <v>1390</v>
      </c>
      <c r="E5092" s="240" t="str">
        <f>Purchase_Entry!C686</f>
        <v>BILL-5154</v>
      </c>
      <c r="F5092" s="240" t="str">
        <f>Purchase_Entry!F686</f>
        <v>Cow Milk</v>
      </c>
      <c r="G5092" s="241">
        <v>0</v>
      </c>
      <c r="H5092" s="241">
        <f>N(Purchase_Entry!P686)</f>
        <v>1950</v>
      </c>
      <c r="I5092" s="241">
        <f t="shared" si="79"/>
        <v>-1950</v>
      </c>
      <c r="J5092" s="200"/>
      <c r="K5092" s="200" t="str" cm="1">
        <f t="array" ref="K5092">IF($C5092="","",IF(AND($C5092=Party_Statement!$C$5,$B5092&gt;=Party_Statement!$C$6,$B5092&lt;=Party_Statement!$E$6),SUMPRODUCT(($C$3:$C5092=Party_Statement!$C$5)*($B$3:$B5092&gt;=Party_Statement!$C$6)*($B$3:$B5092&lt;=Party_Statement!$E$6)),""))</f>
        <v/>
      </c>
    </row>
    <row r="5093" spans="1:11" x14ac:dyDescent="0.2">
      <c r="A5093" s="237">
        <f>Purchase_Entry!A687</f>
        <v>66972</v>
      </c>
      <c r="B5093" s="238">
        <f>Purchase_Entry!B687</f>
        <v>46261</v>
      </c>
      <c r="C5093" s="239" t="str">
        <f>Purchase_Entry!D687</f>
        <v>NEW FARM PHARSATIKAT</v>
      </c>
      <c r="D5093" s="240" t="s">
        <v>1390</v>
      </c>
      <c r="E5093" s="240" t="str">
        <f>Purchase_Entry!C687</f>
        <v>BILL-5154</v>
      </c>
      <c r="F5093" s="240" t="str">
        <f>Purchase_Entry!F687</f>
        <v>Buffalo Milk</v>
      </c>
      <c r="G5093" s="241">
        <v>0</v>
      </c>
      <c r="H5093" s="241">
        <f>N(Purchase_Entry!P687)</f>
        <v>1615</v>
      </c>
      <c r="I5093" s="241">
        <f t="shared" si="79"/>
        <v>-1615</v>
      </c>
      <c r="J5093" s="200"/>
      <c r="K5093" s="200" t="str" cm="1">
        <f t="array" ref="K5093">IF($C5093="","",IF(AND($C5093=Party_Statement!$C$5,$B5093&gt;=Party_Statement!$C$6,$B5093&lt;=Party_Statement!$E$6),SUMPRODUCT(($C$3:$C5093=Party_Statement!$C$5)*($B$3:$B5093&gt;=Party_Statement!$C$6)*($B$3:$B5093&lt;=Party_Statement!$E$6)),""))</f>
        <v/>
      </c>
    </row>
    <row r="5094" spans="1:11" x14ac:dyDescent="0.2">
      <c r="A5094" s="237">
        <f>Purchase_Entry!A688</f>
        <v>66972</v>
      </c>
      <c r="B5094" s="238">
        <f>Purchase_Entry!B688</f>
        <v>46261</v>
      </c>
      <c r="C5094" s="239" t="str">
        <f>Purchase_Entry!D688</f>
        <v>NEW FARM PHARSATIKAT</v>
      </c>
      <c r="D5094" s="240" t="s">
        <v>1390</v>
      </c>
      <c r="E5094" s="240" t="str">
        <f>Purchase_Entry!C688</f>
        <v>BILL-5154</v>
      </c>
      <c r="F5094" s="240" t="str">
        <f>Purchase_Entry!F688</f>
        <v>Cow Milk</v>
      </c>
      <c r="G5094" s="241">
        <v>0</v>
      </c>
      <c r="H5094" s="241">
        <f>N(Purchase_Entry!P688)</f>
        <v>1567.8000000000002</v>
      </c>
      <c r="I5094" s="241">
        <f t="shared" si="79"/>
        <v>-1567.8000000000002</v>
      </c>
      <c r="J5094" s="200"/>
      <c r="K5094" s="200" t="str" cm="1">
        <f t="array" ref="K5094">IF($C5094="","",IF(AND($C5094=Party_Statement!$C$5,$B5094&gt;=Party_Statement!$C$6,$B5094&lt;=Party_Statement!$E$6),SUMPRODUCT(($C$3:$C5094=Party_Statement!$C$5)*($B$3:$B5094&gt;=Party_Statement!$C$6)*($B$3:$B5094&lt;=Party_Statement!$E$6)),""))</f>
        <v/>
      </c>
    </row>
    <row r="5095" spans="1:11" x14ac:dyDescent="0.2">
      <c r="A5095" s="237">
        <f>Purchase_Entry!A689</f>
        <v>66973</v>
      </c>
      <c r="B5095" s="238">
        <f>Purchase_Entry!B689</f>
        <v>46262</v>
      </c>
      <c r="C5095" s="239" t="str">
        <f>Purchase_Entry!D689</f>
        <v>NEW FARM PHARSATIKAT</v>
      </c>
      <c r="D5095" s="240" t="s">
        <v>1390</v>
      </c>
      <c r="E5095" s="240" t="str">
        <f>Purchase_Entry!C689</f>
        <v>BILL-5154</v>
      </c>
      <c r="F5095" s="240" t="str">
        <f>Purchase_Entry!F689</f>
        <v>Buffalo Milk</v>
      </c>
      <c r="G5095" s="241">
        <v>0</v>
      </c>
      <c r="H5095" s="241">
        <f>N(Purchase_Entry!P689)</f>
        <v>807.5</v>
      </c>
      <c r="I5095" s="241">
        <f t="shared" si="79"/>
        <v>-807.5</v>
      </c>
      <c r="J5095" s="200"/>
      <c r="K5095" s="200" t="str" cm="1">
        <f t="array" ref="K5095">IF($C5095="","",IF(AND($C5095=Party_Statement!$C$5,$B5095&gt;=Party_Statement!$C$6,$B5095&lt;=Party_Statement!$E$6),SUMPRODUCT(($C$3:$C5095=Party_Statement!$C$5)*($B$3:$B5095&gt;=Party_Statement!$C$6)*($B$3:$B5095&lt;=Party_Statement!$E$6)),""))</f>
        <v/>
      </c>
    </row>
    <row r="5096" spans="1:11" x14ac:dyDescent="0.2">
      <c r="A5096" s="237">
        <f>Purchase_Entry!A690</f>
        <v>66973</v>
      </c>
      <c r="B5096" s="238">
        <f>Purchase_Entry!B690</f>
        <v>46262</v>
      </c>
      <c r="C5096" s="239" t="str">
        <f>Purchase_Entry!D690</f>
        <v>NEW FARM PHARSATIKAT</v>
      </c>
      <c r="D5096" s="240" t="s">
        <v>1390</v>
      </c>
      <c r="E5096" s="240" t="str">
        <f>Purchase_Entry!C690</f>
        <v>BILL-5154</v>
      </c>
      <c r="F5096" s="240" t="str">
        <f>Purchase_Entry!F690</f>
        <v>Cow Milk</v>
      </c>
      <c r="G5096" s="241">
        <v>0</v>
      </c>
      <c r="H5096" s="241">
        <f>N(Purchase_Entry!P690)</f>
        <v>2106</v>
      </c>
      <c r="I5096" s="241">
        <f t="shared" si="79"/>
        <v>-2106</v>
      </c>
      <c r="J5096" s="200"/>
      <c r="K5096" s="200" t="str" cm="1">
        <f t="array" ref="K5096">IF($C5096="","",IF(AND($C5096=Party_Statement!$C$5,$B5096&gt;=Party_Statement!$C$6,$B5096&lt;=Party_Statement!$E$6),SUMPRODUCT(($C$3:$C5096=Party_Statement!$C$5)*($B$3:$B5096&gt;=Party_Statement!$C$6)*($B$3:$B5096&lt;=Party_Statement!$E$6)),""))</f>
        <v/>
      </c>
    </row>
    <row r="5097" spans="1:11" x14ac:dyDescent="0.2">
      <c r="A5097" s="237">
        <f>Purchase_Entry!A691</f>
        <v>66973</v>
      </c>
      <c r="B5097" s="238">
        <f>Purchase_Entry!B691</f>
        <v>46262</v>
      </c>
      <c r="C5097" s="239" t="str">
        <f>Purchase_Entry!D691</f>
        <v>NEW FARM PHARSATIKAT</v>
      </c>
      <c r="D5097" s="240" t="s">
        <v>1390</v>
      </c>
      <c r="E5097" s="240" t="str">
        <f>Purchase_Entry!C691</f>
        <v>BILL-5154</v>
      </c>
      <c r="F5097" s="240" t="str">
        <f>Purchase_Entry!F691</f>
        <v>Buffalo Milk</v>
      </c>
      <c r="G5097" s="241">
        <v>0</v>
      </c>
      <c r="H5097" s="241">
        <f>N(Purchase_Entry!P691)</f>
        <v>1425</v>
      </c>
      <c r="I5097" s="241">
        <f t="shared" si="79"/>
        <v>-1425</v>
      </c>
      <c r="J5097" s="200"/>
      <c r="K5097" s="200" t="str" cm="1">
        <f t="array" ref="K5097">IF($C5097="","",IF(AND($C5097=Party_Statement!$C$5,$B5097&gt;=Party_Statement!$C$6,$B5097&lt;=Party_Statement!$E$6),SUMPRODUCT(($C$3:$C5097=Party_Statement!$C$5)*($B$3:$B5097&gt;=Party_Statement!$C$6)*($B$3:$B5097&lt;=Party_Statement!$E$6)),""))</f>
        <v/>
      </c>
    </row>
    <row r="5098" spans="1:11" x14ac:dyDescent="0.2">
      <c r="A5098" s="237">
        <f>Purchase_Entry!A692</f>
        <v>66973</v>
      </c>
      <c r="B5098" s="238">
        <f>Purchase_Entry!B692</f>
        <v>46262</v>
      </c>
      <c r="C5098" s="239" t="str">
        <f>Purchase_Entry!D692</f>
        <v>NEW FARM PHARSATIKAT</v>
      </c>
      <c r="D5098" s="240" t="s">
        <v>1390</v>
      </c>
      <c r="E5098" s="240" t="str">
        <f>Purchase_Entry!C692</f>
        <v>BILL-5154</v>
      </c>
      <c r="F5098" s="240" t="str">
        <f>Purchase_Entry!F692</f>
        <v>Cow Milk</v>
      </c>
      <c r="G5098" s="241">
        <v>0</v>
      </c>
      <c r="H5098" s="241">
        <f>N(Purchase_Entry!P692)</f>
        <v>1560</v>
      </c>
      <c r="I5098" s="241">
        <f t="shared" si="79"/>
        <v>-1560</v>
      </c>
      <c r="J5098" s="200"/>
      <c r="K5098" s="200" t="str" cm="1">
        <f t="array" ref="K5098">IF($C5098="","",IF(AND($C5098=Party_Statement!$C$5,$B5098&gt;=Party_Statement!$C$6,$B5098&lt;=Party_Statement!$E$6),SUMPRODUCT(($C$3:$C5098=Party_Statement!$C$5)*($B$3:$B5098&gt;=Party_Statement!$C$6)*($B$3:$B5098&lt;=Party_Statement!$E$6)),""))</f>
        <v/>
      </c>
    </row>
    <row r="5099" spans="1:11" x14ac:dyDescent="0.2">
      <c r="A5099" s="237">
        <f>Purchase_Entry!A693</f>
        <v>66974</v>
      </c>
      <c r="B5099" s="238">
        <f>Purchase_Entry!B693</f>
        <v>46263</v>
      </c>
      <c r="C5099" s="239" t="str">
        <f>Purchase_Entry!D693</f>
        <v>NEW FARM PHARSATIKAT</v>
      </c>
      <c r="D5099" s="240" t="s">
        <v>1390</v>
      </c>
      <c r="E5099" s="240" t="str">
        <f>Purchase_Entry!C693</f>
        <v>BILL-5154</v>
      </c>
      <c r="F5099" s="240" t="str">
        <f>Purchase_Entry!F693</f>
        <v>Buffalo Milk</v>
      </c>
      <c r="G5099" s="241">
        <v>0</v>
      </c>
      <c r="H5099" s="241">
        <f>N(Purchase_Entry!P693)</f>
        <v>1615</v>
      </c>
      <c r="I5099" s="241">
        <f t="shared" si="79"/>
        <v>-1615</v>
      </c>
      <c r="J5099" s="200"/>
      <c r="K5099" s="200" t="str" cm="1">
        <f t="array" ref="K5099">IF($C5099="","",IF(AND($C5099=Party_Statement!$C$5,$B5099&gt;=Party_Statement!$C$6,$B5099&lt;=Party_Statement!$E$6),SUMPRODUCT(($C$3:$C5099=Party_Statement!$C$5)*($B$3:$B5099&gt;=Party_Statement!$C$6)*($B$3:$B5099&lt;=Party_Statement!$E$6)),""))</f>
        <v/>
      </c>
    </row>
    <row r="5100" spans="1:11" x14ac:dyDescent="0.2">
      <c r="A5100" s="237">
        <f>Purchase_Entry!A694</f>
        <v>66974</v>
      </c>
      <c r="B5100" s="238">
        <f>Purchase_Entry!B694</f>
        <v>46263</v>
      </c>
      <c r="C5100" s="239" t="str">
        <f>Purchase_Entry!D694</f>
        <v>NEW FARM PHARSATIKAT</v>
      </c>
      <c r="D5100" s="240" t="s">
        <v>1390</v>
      </c>
      <c r="E5100" s="240" t="str">
        <f>Purchase_Entry!C694</f>
        <v>BILL-5154</v>
      </c>
      <c r="F5100" s="240" t="str">
        <f>Purchase_Entry!F694</f>
        <v>Cow Milk</v>
      </c>
      <c r="G5100" s="241">
        <v>0</v>
      </c>
      <c r="H5100" s="241">
        <f>N(Purchase_Entry!P694)</f>
        <v>1599</v>
      </c>
      <c r="I5100" s="241">
        <f t="shared" si="79"/>
        <v>-1599</v>
      </c>
      <c r="J5100" s="200"/>
      <c r="K5100" s="200" t="str" cm="1">
        <f t="array" ref="K5100">IF($C5100="","",IF(AND($C5100=Party_Statement!$C$5,$B5100&gt;=Party_Statement!$C$6,$B5100&lt;=Party_Statement!$E$6),SUMPRODUCT(($C$3:$C5100=Party_Statement!$C$5)*($B$3:$B5100&gt;=Party_Statement!$C$6)*($B$3:$B5100&lt;=Party_Statement!$E$6)),""))</f>
        <v/>
      </c>
    </row>
    <row r="5101" spans="1:11" x14ac:dyDescent="0.2">
      <c r="A5101" s="237">
        <f>Purchase_Entry!A695</f>
        <v>66974</v>
      </c>
      <c r="B5101" s="238">
        <f>Purchase_Entry!B695</f>
        <v>46263</v>
      </c>
      <c r="C5101" s="239" t="str">
        <f>Purchase_Entry!D695</f>
        <v>NEW FARM PHARSATIKAT</v>
      </c>
      <c r="D5101" s="240" t="s">
        <v>1390</v>
      </c>
      <c r="E5101" s="240" t="str">
        <f>Purchase_Entry!C695</f>
        <v>BILL-5154</v>
      </c>
      <c r="F5101" s="240" t="str">
        <f>Purchase_Entry!F695</f>
        <v>Buffalo Milk</v>
      </c>
      <c r="G5101" s="241">
        <v>0</v>
      </c>
      <c r="H5101" s="241">
        <f>N(Purchase_Entry!P695)</f>
        <v>2061.5</v>
      </c>
      <c r="I5101" s="241">
        <f t="shared" si="79"/>
        <v>-2061.5</v>
      </c>
      <c r="J5101" s="200"/>
      <c r="K5101" s="200" t="str" cm="1">
        <f t="array" ref="K5101">IF($C5101="","",IF(AND($C5101=Party_Statement!$C$5,$B5101&gt;=Party_Statement!$C$6,$B5101&lt;=Party_Statement!$E$6),SUMPRODUCT(($C$3:$C5101=Party_Statement!$C$5)*($B$3:$B5101&gt;=Party_Statement!$C$6)*($B$3:$B5101&lt;=Party_Statement!$E$6)),""))</f>
        <v/>
      </c>
    </row>
    <row r="5102" spans="1:11" x14ac:dyDescent="0.2">
      <c r="A5102" s="237">
        <f>Purchase_Entry!A696</f>
        <v>66974</v>
      </c>
      <c r="B5102" s="238">
        <f>Purchase_Entry!B696</f>
        <v>46263</v>
      </c>
      <c r="C5102" s="239" t="str">
        <f>Purchase_Entry!D696</f>
        <v>NEW FARM PHARSATIKAT</v>
      </c>
      <c r="D5102" s="240" t="s">
        <v>1390</v>
      </c>
      <c r="E5102" s="240" t="str">
        <f>Purchase_Entry!C696</f>
        <v>BILL-5154</v>
      </c>
      <c r="F5102" s="240" t="str">
        <f>Purchase_Entry!F696</f>
        <v>Cow Milk</v>
      </c>
      <c r="G5102" s="241">
        <v>0</v>
      </c>
      <c r="H5102" s="241">
        <f>N(Purchase_Entry!P696)</f>
        <v>1326</v>
      </c>
      <c r="I5102" s="241">
        <f t="shared" si="79"/>
        <v>-1326</v>
      </c>
      <c r="J5102" s="200"/>
      <c r="K5102" s="200" t="str" cm="1">
        <f t="array" ref="K5102">IF($C5102="","",IF(AND($C5102=Party_Statement!$C$5,$B5102&gt;=Party_Statement!$C$6,$B5102&lt;=Party_Statement!$E$6),SUMPRODUCT(($C$3:$C5102=Party_Statement!$C$5)*($B$3:$B5102&gt;=Party_Statement!$C$6)*($B$3:$B5102&lt;=Party_Statement!$E$6)),""))</f>
        <v/>
      </c>
    </row>
    <row r="5103" spans="1:11" x14ac:dyDescent="0.2">
      <c r="A5103" s="237">
        <f>Purchase_Entry!A697</f>
        <v>66975</v>
      </c>
      <c r="B5103" s="238">
        <f>Purchase_Entry!B697</f>
        <v>46264</v>
      </c>
      <c r="C5103" s="239" t="str">
        <f>Purchase_Entry!D697</f>
        <v>NEW FARM PHARSATIKAT</v>
      </c>
      <c r="D5103" s="240" t="s">
        <v>1390</v>
      </c>
      <c r="E5103" s="240" t="str">
        <f>Purchase_Entry!C697</f>
        <v>BILL-5154</v>
      </c>
      <c r="F5103" s="240" t="str">
        <f>Purchase_Entry!F697</f>
        <v>Buffalo Milk</v>
      </c>
      <c r="G5103" s="241">
        <v>0</v>
      </c>
      <c r="H5103" s="241">
        <f>N(Purchase_Entry!P697)</f>
        <v>1852.5</v>
      </c>
      <c r="I5103" s="241">
        <f t="shared" si="79"/>
        <v>-1852.5</v>
      </c>
      <c r="J5103" s="200"/>
      <c r="K5103" s="200" t="str" cm="1">
        <f t="array" ref="K5103">IF($C5103="","",IF(AND($C5103=Party_Statement!$C$5,$B5103&gt;=Party_Statement!$C$6,$B5103&lt;=Party_Statement!$E$6),SUMPRODUCT(($C$3:$C5103=Party_Statement!$C$5)*($B$3:$B5103&gt;=Party_Statement!$C$6)*($B$3:$B5103&lt;=Party_Statement!$E$6)),""))</f>
        <v/>
      </c>
    </row>
    <row r="5104" spans="1:11" x14ac:dyDescent="0.2">
      <c r="A5104" s="237">
        <f>Purchase_Entry!A698</f>
        <v>66975</v>
      </c>
      <c r="B5104" s="238">
        <f>Purchase_Entry!B698</f>
        <v>46264</v>
      </c>
      <c r="C5104" s="239" t="str">
        <f>Purchase_Entry!D698</f>
        <v>NEW FARM PHARSATIKAT</v>
      </c>
      <c r="D5104" s="240" t="s">
        <v>1390</v>
      </c>
      <c r="E5104" s="240" t="str">
        <f>Purchase_Entry!C698</f>
        <v>BILL-5154</v>
      </c>
      <c r="F5104" s="240" t="str">
        <f>Purchase_Entry!F698</f>
        <v>Cow Milk</v>
      </c>
      <c r="G5104" s="241">
        <v>0</v>
      </c>
      <c r="H5104" s="241">
        <f>N(Purchase_Entry!P698)</f>
        <v>1638</v>
      </c>
      <c r="I5104" s="241">
        <f t="shared" si="79"/>
        <v>-1638</v>
      </c>
      <c r="J5104" s="200"/>
      <c r="K5104" s="200" t="str" cm="1">
        <f t="array" ref="K5104">IF($C5104="","",IF(AND($C5104=Party_Statement!$C$5,$B5104&gt;=Party_Statement!$C$6,$B5104&lt;=Party_Statement!$E$6),SUMPRODUCT(($C$3:$C5104=Party_Statement!$C$5)*($B$3:$B5104&gt;=Party_Statement!$C$6)*($B$3:$B5104&lt;=Party_Statement!$E$6)),""))</f>
        <v/>
      </c>
    </row>
    <row r="5105" spans="1:11" x14ac:dyDescent="0.2">
      <c r="A5105" s="237">
        <f>Purchase_Entry!A699</f>
        <v>66975</v>
      </c>
      <c r="B5105" s="238">
        <f>Purchase_Entry!B699</f>
        <v>46264</v>
      </c>
      <c r="C5105" s="239" t="str">
        <f>Purchase_Entry!D699</f>
        <v>NEW FARM PHARSATIKAT</v>
      </c>
      <c r="D5105" s="240" t="s">
        <v>1390</v>
      </c>
      <c r="E5105" s="240" t="str">
        <f>Purchase_Entry!C699</f>
        <v>BILL-5154</v>
      </c>
      <c r="F5105" s="240" t="str">
        <f>Purchase_Entry!F699</f>
        <v>Buffalo Milk</v>
      </c>
      <c r="G5105" s="241">
        <v>0</v>
      </c>
      <c r="H5105" s="241">
        <f>N(Purchase_Entry!P699)</f>
        <v>1995</v>
      </c>
      <c r="I5105" s="241">
        <f t="shared" si="79"/>
        <v>-1995</v>
      </c>
      <c r="J5105" s="200"/>
      <c r="K5105" s="200" t="str" cm="1">
        <f t="array" ref="K5105">IF($C5105="","",IF(AND($C5105=Party_Statement!$C$5,$B5105&gt;=Party_Statement!$C$6,$B5105&lt;=Party_Statement!$E$6),SUMPRODUCT(($C$3:$C5105=Party_Statement!$C$5)*($B$3:$B5105&gt;=Party_Statement!$C$6)*($B$3:$B5105&lt;=Party_Statement!$E$6)),""))</f>
        <v/>
      </c>
    </row>
    <row r="5106" spans="1:11" x14ac:dyDescent="0.2">
      <c r="A5106" s="237">
        <f>Purchase_Entry!A700</f>
        <v>66975</v>
      </c>
      <c r="B5106" s="238">
        <f>Purchase_Entry!B700</f>
        <v>46264</v>
      </c>
      <c r="C5106" s="239" t="str">
        <f>Purchase_Entry!D700</f>
        <v>NEW FARM PHARSATIKAT</v>
      </c>
      <c r="D5106" s="240" t="s">
        <v>1390</v>
      </c>
      <c r="E5106" s="240" t="str">
        <f>Purchase_Entry!C700</f>
        <v>BILL-5154</v>
      </c>
      <c r="F5106" s="240" t="str">
        <f>Purchase_Entry!F700</f>
        <v>Cow Milk</v>
      </c>
      <c r="G5106" s="241">
        <v>0</v>
      </c>
      <c r="H5106" s="241">
        <f>N(Purchase_Entry!P700)</f>
        <v>1326</v>
      </c>
      <c r="I5106" s="241">
        <f t="shared" si="79"/>
        <v>-1326</v>
      </c>
      <c r="J5106" s="200"/>
      <c r="K5106" s="200" t="str" cm="1">
        <f t="array" ref="K5106">IF($C5106="","",IF(AND($C5106=Party_Statement!$C$5,$B5106&gt;=Party_Statement!$C$6,$B5106&lt;=Party_Statement!$E$6),SUMPRODUCT(($C$3:$C5106=Party_Statement!$C$5)*($B$3:$B5106&gt;=Party_Statement!$C$6)*($B$3:$B5106&lt;=Party_Statement!$E$6)),""))</f>
        <v/>
      </c>
    </row>
    <row r="5107" spans="1:11" x14ac:dyDescent="0.2">
      <c r="A5107" s="237">
        <f>Purchase_Entry!A701</f>
        <v>66976</v>
      </c>
      <c r="B5107" s="238">
        <f>Purchase_Entry!B701</f>
        <v>46265</v>
      </c>
      <c r="C5107" s="239" t="str">
        <f>Purchase_Entry!D701</f>
        <v>NEW FARM PHARSATIKAT</v>
      </c>
      <c r="D5107" s="240" t="s">
        <v>1390</v>
      </c>
      <c r="E5107" s="240" t="str">
        <f>Purchase_Entry!C701</f>
        <v>BILL-5154</v>
      </c>
      <c r="F5107" s="240" t="str">
        <f>Purchase_Entry!F701</f>
        <v>Buffalo Milk</v>
      </c>
      <c r="G5107" s="241">
        <v>0</v>
      </c>
      <c r="H5107" s="241">
        <f>N(Purchase_Entry!P701)</f>
        <v>1710</v>
      </c>
      <c r="I5107" s="241">
        <f t="shared" si="79"/>
        <v>-1710</v>
      </c>
      <c r="J5107" s="200"/>
      <c r="K5107" s="200" t="str" cm="1">
        <f t="array" ref="K5107">IF($C5107="","",IF(AND($C5107=Party_Statement!$C$5,$B5107&gt;=Party_Statement!$C$6,$B5107&lt;=Party_Statement!$E$6),SUMPRODUCT(($C$3:$C5107=Party_Statement!$C$5)*($B$3:$B5107&gt;=Party_Statement!$C$6)*($B$3:$B5107&lt;=Party_Statement!$E$6)),""))</f>
        <v/>
      </c>
    </row>
    <row r="5108" spans="1:11" x14ac:dyDescent="0.2">
      <c r="A5108" s="237">
        <f>Purchase_Entry!A702</f>
        <v>66976</v>
      </c>
      <c r="B5108" s="238">
        <f>Purchase_Entry!B702</f>
        <v>46265</v>
      </c>
      <c r="C5108" s="239" t="str">
        <f>Purchase_Entry!D702</f>
        <v>NEW FARM PHARSATIKAT</v>
      </c>
      <c r="D5108" s="240" t="s">
        <v>1390</v>
      </c>
      <c r="E5108" s="240" t="str">
        <f>Purchase_Entry!C702</f>
        <v>BILL-5154</v>
      </c>
      <c r="F5108" s="240" t="str">
        <f>Purchase_Entry!F702</f>
        <v>Cow Milk</v>
      </c>
      <c r="G5108" s="241">
        <v>0</v>
      </c>
      <c r="H5108" s="241">
        <f>N(Purchase_Entry!P702)</f>
        <v>1638</v>
      </c>
      <c r="I5108" s="241">
        <f t="shared" si="79"/>
        <v>-1638</v>
      </c>
      <c r="J5108" s="200"/>
      <c r="K5108" s="200" t="str" cm="1">
        <f t="array" ref="K5108">IF($C5108="","",IF(AND($C5108=Party_Statement!$C$5,$B5108&gt;=Party_Statement!$C$6,$B5108&lt;=Party_Statement!$E$6),SUMPRODUCT(($C$3:$C5108=Party_Statement!$C$5)*($B$3:$B5108&gt;=Party_Statement!$C$6)*($B$3:$B5108&lt;=Party_Statement!$E$6)),""))</f>
        <v/>
      </c>
    </row>
    <row r="5109" spans="1:11" x14ac:dyDescent="0.2">
      <c r="A5109" s="237">
        <f>Purchase_Entry!A703</f>
        <v>66976</v>
      </c>
      <c r="B5109" s="238">
        <f>Purchase_Entry!B703</f>
        <v>46265</v>
      </c>
      <c r="C5109" s="239" t="str">
        <f>Purchase_Entry!D703</f>
        <v>NEW FARM PHARSATIKAT</v>
      </c>
      <c r="D5109" s="240" t="s">
        <v>1390</v>
      </c>
      <c r="E5109" s="240" t="str">
        <f>Purchase_Entry!C703</f>
        <v>BILL-5154</v>
      </c>
      <c r="F5109" s="240" t="str">
        <f>Purchase_Entry!F703</f>
        <v>Buffalo Milk</v>
      </c>
      <c r="G5109" s="241">
        <v>0</v>
      </c>
      <c r="H5109" s="241">
        <f>N(Purchase_Entry!P703)</f>
        <v>1805</v>
      </c>
      <c r="I5109" s="241">
        <f t="shared" si="79"/>
        <v>-1805</v>
      </c>
      <c r="J5109" s="200"/>
      <c r="K5109" s="200" t="str" cm="1">
        <f t="array" ref="K5109">IF($C5109="","",IF(AND($C5109=Party_Statement!$C$5,$B5109&gt;=Party_Statement!$C$6,$B5109&lt;=Party_Statement!$E$6),SUMPRODUCT(($C$3:$C5109=Party_Statement!$C$5)*($B$3:$B5109&gt;=Party_Statement!$C$6)*($B$3:$B5109&lt;=Party_Statement!$E$6)),""))</f>
        <v/>
      </c>
    </row>
    <row r="5110" spans="1:11" x14ac:dyDescent="0.2">
      <c r="A5110" s="237">
        <f>Purchase_Entry!A704</f>
        <v>66976</v>
      </c>
      <c r="B5110" s="238">
        <f>Purchase_Entry!B704</f>
        <v>46265</v>
      </c>
      <c r="C5110" s="239" t="str">
        <f>Purchase_Entry!D704</f>
        <v>NEW FARM PHARSATIKAT</v>
      </c>
      <c r="D5110" s="240" t="s">
        <v>1390</v>
      </c>
      <c r="E5110" s="240" t="str">
        <f>Purchase_Entry!C704</f>
        <v>BILL-5154</v>
      </c>
      <c r="F5110" s="240" t="str">
        <f>Purchase_Entry!F704</f>
        <v>Cow Milk</v>
      </c>
      <c r="G5110" s="241">
        <v>0</v>
      </c>
      <c r="H5110" s="241">
        <f>N(Purchase_Entry!P704)</f>
        <v>1521</v>
      </c>
      <c r="I5110" s="241">
        <f t="shared" si="79"/>
        <v>-1521</v>
      </c>
      <c r="J5110" s="200"/>
      <c r="K5110" s="200" t="str" cm="1">
        <f t="array" ref="K5110">IF($C5110="","",IF(AND($C5110=Party_Statement!$C$5,$B5110&gt;=Party_Statement!$C$6,$B5110&lt;=Party_Statement!$E$6),SUMPRODUCT(($C$3:$C5110=Party_Statement!$C$5)*($B$3:$B5110&gt;=Party_Statement!$C$6)*($B$3:$B5110&lt;=Party_Statement!$E$6)),""))</f>
        <v/>
      </c>
    </row>
    <row r="5111" spans="1:11" x14ac:dyDescent="0.2">
      <c r="A5111" s="237">
        <f>Purchase_Entry!A705</f>
        <v>66977</v>
      </c>
      <c r="B5111" s="238">
        <f>Purchase_Entry!B705</f>
        <v>46266</v>
      </c>
      <c r="C5111" s="239" t="str">
        <f>Purchase_Entry!D705</f>
        <v>NEW FARM PHARSATIKAT</v>
      </c>
      <c r="D5111" s="240" t="s">
        <v>1390</v>
      </c>
      <c r="E5111" s="240" t="str">
        <f>Purchase_Entry!C705</f>
        <v>BILL-5154</v>
      </c>
      <c r="F5111" s="240" t="str">
        <f>Purchase_Entry!F705</f>
        <v>Buffalo Milk</v>
      </c>
      <c r="G5111" s="241">
        <v>0</v>
      </c>
      <c r="H5111" s="241">
        <f>N(Purchase_Entry!P705)</f>
        <v>1425</v>
      </c>
      <c r="I5111" s="241">
        <f t="shared" si="79"/>
        <v>-1425</v>
      </c>
      <c r="J5111" s="200"/>
      <c r="K5111" s="200" t="str" cm="1">
        <f t="array" ref="K5111">IF($C5111="","",IF(AND($C5111=Party_Statement!$C$5,$B5111&gt;=Party_Statement!$C$6,$B5111&lt;=Party_Statement!$E$6),SUMPRODUCT(($C$3:$C5111=Party_Statement!$C$5)*($B$3:$B5111&gt;=Party_Statement!$C$6)*($B$3:$B5111&lt;=Party_Statement!$E$6)),""))</f>
        <v/>
      </c>
    </row>
    <row r="5112" spans="1:11" x14ac:dyDescent="0.2">
      <c r="A5112" s="237">
        <f>Purchase_Entry!A706</f>
        <v>66977</v>
      </c>
      <c r="B5112" s="238">
        <f>Purchase_Entry!B706</f>
        <v>46266</v>
      </c>
      <c r="C5112" s="239" t="str">
        <f>Purchase_Entry!D706</f>
        <v>NEW FARM PHARSATIKAT</v>
      </c>
      <c r="D5112" s="240" t="s">
        <v>1390</v>
      </c>
      <c r="E5112" s="240" t="str">
        <f>Purchase_Entry!C706</f>
        <v>BILL-5154</v>
      </c>
      <c r="F5112" s="240" t="str">
        <f>Purchase_Entry!F706</f>
        <v>Cow Milk</v>
      </c>
      <c r="G5112" s="241">
        <v>0</v>
      </c>
      <c r="H5112" s="241">
        <f>N(Purchase_Entry!P706)</f>
        <v>1794</v>
      </c>
      <c r="I5112" s="241">
        <f t="shared" si="79"/>
        <v>-1794</v>
      </c>
      <c r="J5112" s="200"/>
      <c r="K5112" s="200" t="str" cm="1">
        <f t="array" ref="K5112">IF($C5112="","",IF(AND($C5112=Party_Statement!$C$5,$B5112&gt;=Party_Statement!$C$6,$B5112&lt;=Party_Statement!$E$6),SUMPRODUCT(($C$3:$C5112=Party_Statement!$C$5)*($B$3:$B5112&gt;=Party_Statement!$C$6)*($B$3:$B5112&lt;=Party_Statement!$E$6)),""))</f>
        <v/>
      </c>
    </row>
    <row r="5113" spans="1:11" x14ac:dyDescent="0.2">
      <c r="A5113" s="237">
        <f>Purchase_Entry!A707</f>
        <v>66977</v>
      </c>
      <c r="B5113" s="238">
        <f>Purchase_Entry!B707</f>
        <v>46266</v>
      </c>
      <c r="C5113" s="239" t="str">
        <f>Purchase_Entry!D707</f>
        <v>NEW FARM PHARSATIKAT</v>
      </c>
      <c r="D5113" s="240" t="s">
        <v>1390</v>
      </c>
      <c r="E5113" s="240" t="str">
        <f>Purchase_Entry!C707</f>
        <v>BILL-5154</v>
      </c>
      <c r="F5113" s="240" t="str">
        <f>Purchase_Entry!F707</f>
        <v>Buffalo Milk</v>
      </c>
      <c r="G5113" s="241">
        <v>0</v>
      </c>
      <c r="H5113" s="241">
        <f>N(Purchase_Entry!P707)</f>
        <v>1900</v>
      </c>
      <c r="I5113" s="241">
        <f t="shared" si="79"/>
        <v>-1900</v>
      </c>
      <c r="J5113" s="200"/>
      <c r="K5113" s="200" t="str" cm="1">
        <f t="array" ref="K5113">IF($C5113="","",IF(AND($C5113=Party_Statement!$C$5,$B5113&gt;=Party_Statement!$C$6,$B5113&lt;=Party_Statement!$E$6),SUMPRODUCT(($C$3:$C5113=Party_Statement!$C$5)*($B$3:$B5113&gt;=Party_Statement!$C$6)*($B$3:$B5113&lt;=Party_Statement!$E$6)),""))</f>
        <v/>
      </c>
    </row>
    <row r="5114" spans="1:11" x14ac:dyDescent="0.2">
      <c r="A5114" s="237">
        <f>Purchase_Entry!A708</f>
        <v>66977</v>
      </c>
      <c r="B5114" s="238">
        <f>Purchase_Entry!B708</f>
        <v>46266</v>
      </c>
      <c r="C5114" s="239" t="str">
        <f>Purchase_Entry!D708</f>
        <v>NEW FARM PHARSATIKAT</v>
      </c>
      <c r="D5114" s="240" t="s">
        <v>1390</v>
      </c>
      <c r="E5114" s="240" t="str">
        <f>Purchase_Entry!C708</f>
        <v>BILL-5154</v>
      </c>
      <c r="F5114" s="240" t="str">
        <f>Purchase_Entry!F708</f>
        <v>Cow Milk</v>
      </c>
      <c r="G5114" s="241">
        <v>0</v>
      </c>
      <c r="H5114" s="241">
        <f>N(Purchase_Entry!P708)</f>
        <v>1482</v>
      </c>
      <c r="I5114" s="241">
        <f t="shared" ref="I5114:I5177" si="80">IF($C5114="","",IF($C5114=$C1294,$I1294+$G5114-$H5114,$G5114-$H5114))</f>
        <v>-1482</v>
      </c>
      <c r="J5114" s="200"/>
      <c r="K5114" s="200" t="str" cm="1">
        <f t="array" ref="K5114">IF($C5114="","",IF(AND($C5114=Party_Statement!$C$5,$B5114&gt;=Party_Statement!$C$6,$B5114&lt;=Party_Statement!$E$6),SUMPRODUCT(($C$3:$C5114=Party_Statement!$C$5)*($B$3:$B5114&gt;=Party_Statement!$C$6)*($B$3:$B5114&lt;=Party_Statement!$E$6)),""))</f>
        <v/>
      </c>
    </row>
    <row r="5115" spans="1:11" x14ac:dyDescent="0.2">
      <c r="A5115" s="237">
        <f>Purchase_Entry!A709</f>
        <v>66978</v>
      </c>
      <c r="B5115" s="238">
        <f>Purchase_Entry!B709</f>
        <v>46267</v>
      </c>
      <c r="C5115" s="239" t="str">
        <f>Purchase_Entry!D709</f>
        <v>NEW FARM PHARSATIKAT</v>
      </c>
      <c r="D5115" s="240" t="s">
        <v>1390</v>
      </c>
      <c r="E5115" s="240" t="str">
        <f>Purchase_Entry!C709</f>
        <v>BILL-5154</v>
      </c>
      <c r="F5115" s="240" t="str">
        <f>Purchase_Entry!F709</f>
        <v>Buffalo Milk</v>
      </c>
      <c r="G5115" s="241">
        <v>0</v>
      </c>
      <c r="H5115" s="241">
        <f>N(Purchase_Entry!P709)</f>
        <v>1520</v>
      </c>
      <c r="I5115" s="241">
        <f t="shared" si="80"/>
        <v>-1520</v>
      </c>
      <c r="J5115" s="200"/>
      <c r="K5115" s="200" t="str" cm="1">
        <f t="array" ref="K5115">IF($C5115="","",IF(AND($C5115=Party_Statement!$C$5,$B5115&gt;=Party_Statement!$C$6,$B5115&lt;=Party_Statement!$E$6),SUMPRODUCT(($C$3:$C5115=Party_Statement!$C$5)*($B$3:$B5115&gt;=Party_Statement!$C$6)*($B$3:$B5115&lt;=Party_Statement!$E$6)),""))</f>
        <v/>
      </c>
    </row>
    <row r="5116" spans="1:11" x14ac:dyDescent="0.2">
      <c r="A5116" s="237">
        <f>Purchase_Entry!A710</f>
        <v>66978</v>
      </c>
      <c r="B5116" s="238">
        <f>Purchase_Entry!B710</f>
        <v>46267</v>
      </c>
      <c r="C5116" s="239" t="str">
        <f>Purchase_Entry!D710</f>
        <v>NEW FARM PHARSATIKAT</v>
      </c>
      <c r="D5116" s="240" t="s">
        <v>1390</v>
      </c>
      <c r="E5116" s="240" t="str">
        <f>Purchase_Entry!C710</f>
        <v>BILL-5154</v>
      </c>
      <c r="F5116" s="240" t="str">
        <f>Purchase_Entry!F710</f>
        <v>Cow Milk</v>
      </c>
      <c r="G5116" s="241">
        <v>0</v>
      </c>
      <c r="H5116" s="241">
        <f>N(Purchase_Entry!P710)</f>
        <v>1560</v>
      </c>
      <c r="I5116" s="241">
        <f t="shared" si="80"/>
        <v>-1560</v>
      </c>
      <c r="J5116" s="200"/>
      <c r="K5116" s="200" t="str" cm="1">
        <f t="array" ref="K5116">IF($C5116="","",IF(AND($C5116=Party_Statement!$C$5,$B5116&gt;=Party_Statement!$C$6,$B5116&lt;=Party_Statement!$E$6),SUMPRODUCT(($C$3:$C5116=Party_Statement!$C$5)*($B$3:$B5116&gt;=Party_Statement!$C$6)*($B$3:$B5116&lt;=Party_Statement!$E$6)),""))</f>
        <v/>
      </c>
    </row>
    <row r="5117" spans="1:11" x14ac:dyDescent="0.2">
      <c r="A5117" s="237">
        <f>Purchase_Entry!A711</f>
        <v>66978</v>
      </c>
      <c r="B5117" s="238">
        <f>Purchase_Entry!B711</f>
        <v>46267</v>
      </c>
      <c r="C5117" s="239" t="str">
        <f>Purchase_Entry!D711</f>
        <v>NEW FARM PHARSATIKAT</v>
      </c>
      <c r="D5117" s="240" t="s">
        <v>1390</v>
      </c>
      <c r="E5117" s="240" t="str">
        <f>Purchase_Entry!C711</f>
        <v>BILL-5154</v>
      </c>
      <c r="F5117" s="240" t="str">
        <f>Purchase_Entry!F711</f>
        <v>Buffalo Milk</v>
      </c>
      <c r="G5117" s="241">
        <v>0</v>
      </c>
      <c r="H5117" s="241">
        <f>N(Purchase_Entry!P711)</f>
        <v>1377.5</v>
      </c>
      <c r="I5117" s="241">
        <f t="shared" si="80"/>
        <v>-1377.5</v>
      </c>
      <c r="J5117" s="200"/>
      <c r="K5117" s="200" t="str" cm="1">
        <f t="array" ref="K5117">IF($C5117="","",IF(AND($C5117=Party_Statement!$C$5,$B5117&gt;=Party_Statement!$C$6,$B5117&lt;=Party_Statement!$E$6),SUMPRODUCT(($C$3:$C5117=Party_Statement!$C$5)*($B$3:$B5117&gt;=Party_Statement!$C$6)*($B$3:$B5117&lt;=Party_Statement!$E$6)),""))</f>
        <v/>
      </c>
    </row>
    <row r="5118" spans="1:11" x14ac:dyDescent="0.2">
      <c r="A5118" s="237">
        <f>Purchase_Entry!A712</f>
        <v>66978</v>
      </c>
      <c r="B5118" s="238">
        <f>Purchase_Entry!B712</f>
        <v>46267</v>
      </c>
      <c r="C5118" s="239" t="str">
        <f>Purchase_Entry!D712</f>
        <v>NEW FARM PHARSATIKAT</v>
      </c>
      <c r="D5118" s="240" t="s">
        <v>1390</v>
      </c>
      <c r="E5118" s="240" t="str">
        <f>Purchase_Entry!C712</f>
        <v>BILL-5154</v>
      </c>
      <c r="F5118" s="240" t="str">
        <f>Purchase_Entry!F712</f>
        <v>Cow Milk</v>
      </c>
      <c r="G5118" s="241">
        <v>0</v>
      </c>
      <c r="H5118" s="241">
        <f>N(Purchase_Entry!P712)</f>
        <v>1326</v>
      </c>
      <c r="I5118" s="241">
        <f t="shared" si="80"/>
        <v>-1326</v>
      </c>
      <c r="J5118" s="200"/>
      <c r="K5118" s="200" t="str" cm="1">
        <f t="array" ref="K5118">IF($C5118="","",IF(AND($C5118=Party_Statement!$C$5,$B5118&gt;=Party_Statement!$C$6,$B5118&lt;=Party_Statement!$E$6),SUMPRODUCT(($C$3:$C5118=Party_Statement!$C$5)*($B$3:$B5118&gt;=Party_Statement!$C$6)*($B$3:$B5118&lt;=Party_Statement!$E$6)),""))</f>
        <v/>
      </c>
    </row>
    <row r="5119" spans="1:11" x14ac:dyDescent="0.2">
      <c r="A5119" s="237">
        <f>Purchase_Entry!A713</f>
        <v>66979</v>
      </c>
      <c r="B5119" s="238">
        <f>Purchase_Entry!B713</f>
        <v>46268</v>
      </c>
      <c r="C5119" s="239" t="str">
        <f>Purchase_Entry!D713</f>
        <v>NEW FARM PHARSATIKAT</v>
      </c>
      <c r="D5119" s="240" t="s">
        <v>1390</v>
      </c>
      <c r="E5119" s="240" t="str">
        <f>Purchase_Entry!C713</f>
        <v>BILL-5154</v>
      </c>
      <c r="F5119" s="240" t="str">
        <f>Purchase_Entry!F713</f>
        <v>Buffalo Milk</v>
      </c>
      <c r="G5119" s="241">
        <v>0</v>
      </c>
      <c r="H5119" s="241">
        <f>N(Purchase_Entry!P713)</f>
        <v>1045</v>
      </c>
      <c r="I5119" s="241">
        <f t="shared" si="80"/>
        <v>-1045</v>
      </c>
      <c r="J5119" s="200"/>
      <c r="K5119" s="200" t="str" cm="1">
        <f t="array" ref="K5119">IF($C5119="","",IF(AND($C5119=Party_Statement!$C$5,$B5119&gt;=Party_Statement!$C$6,$B5119&lt;=Party_Statement!$E$6),SUMPRODUCT(($C$3:$C5119=Party_Statement!$C$5)*($B$3:$B5119&gt;=Party_Statement!$C$6)*($B$3:$B5119&lt;=Party_Statement!$E$6)),""))</f>
        <v/>
      </c>
    </row>
    <row r="5120" spans="1:11" x14ac:dyDescent="0.2">
      <c r="A5120" s="237">
        <f>Purchase_Entry!A714</f>
        <v>66979</v>
      </c>
      <c r="B5120" s="238">
        <f>Purchase_Entry!B714</f>
        <v>46268</v>
      </c>
      <c r="C5120" s="239" t="str">
        <f>Purchase_Entry!D714</f>
        <v>NEW FARM PHARSATIKAT</v>
      </c>
      <c r="D5120" s="240" t="s">
        <v>1390</v>
      </c>
      <c r="E5120" s="240" t="str">
        <f>Purchase_Entry!C714</f>
        <v>BILL-5154</v>
      </c>
      <c r="F5120" s="240" t="str">
        <f>Purchase_Entry!F714</f>
        <v>Cow Milk</v>
      </c>
      <c r="G5120" s="241">
        <v>0</v>
      </c>
      <c r="H5120" s="241">
        <f>N(Purchase_Entry!P714)</f>
        <v>1482</v>
      </c>
      <c r="I5120" s="241">
        <f t="shared" si="80"/>
        <v>-1482</v>
      </c>
      <c r="J5120" s="200"/>
      <c r="K5120" s="200" t="str" cm="1">
        <f t="array" ref="K5120">IF($C5120="","",IF(AND($C5120=Party_Statement!$C$5,$B5120&gt;=Party_Statement!$C$6,$B5120&lt;=Party_Statement!$E$6),SUMPRODUCT(($C$3:$C5120=Party_Statement!$C$5)*($B$3:$B5120&gt;=Party_Statement!$C$6)*($B$3:$B5120&lt;=Party_Statement!$E$6)),""))</f>
        <v/>
      </c>
    </row>
    <row r="5121" spans="1:11" x14ac:dyDescent="0.2">
      <c r="A5121" s="237">
        <f>Purchase_Entry!A715</f>
        <v>66979</v>
      </c>
      <c r="B5121" s="238">
        <f>Purchase_Entry!B715</f>
        <v>46268</v>
      </c>
      <c r="C5121" s="239" t="str">
        <f>Purchase_Entry!D715</f>
        <v>NEW FARM PHARSATIKAT</v>
      </c>
      <c r="D5121" s="240" t="s">
        <v>1390</v>
      </c>
      <c r="E5121" s="240" t="str">
        <f>Purchase_Entry!C715</f>
        <v>BILL-5154</v>
      </c>
      <c r="F5121" s="240" t="str">
        <f>Purchase_Entry!F715</f>
        <v>Buffalo Milk</v>
      </c>
      <c r="G5121" s="241">
        <v>0</v>
      </c>
      <c r="H5121" s="241">
        <f>N(Purchase_Entry!P715)</f>
        <v>1567.5</v>
      </c>
      <c r="I5121" s="241">
        <f t="shared" si="80"/>
        <v>-1567.5</v>
      </c>
      <c r="J5121" s="200"/>
      <c r="K5121" s="200" t="str" cm="1">
        <f t="array" ref="K5121">IF($C5121="","",IF(AND($C5121=Party_Statement!$C$5,$B5121&gt;=Party_Statement!$C$6,$B5121&lt;=Party_Statement!$E$6),SUMPRODUCT(($C$3:$C5121=Party_Statement!$C$5)*($B$3:$B5121&gt;=Party_Statement!$C$6)*($B$3:$B5121&lt;=Party_Statement!$E$6)),""))</f>
        <v/>
      </c>
    </row>
    <row r="5122" spans="1:11" x14ac:dyDescent="0.2">
      <c r="A5122" s="237">
        <f>Purchase_Entry!A716</f>
        <v>66979</v>
      </c>
      <c r="B5122" s="238">
        <f>Purchase_Entry!B716</f>
        <v>46268</v>
      </c>
      <c r="C5122" s="239" t="str">
        <f>Purchase_Entry!D716</f>
        <v>NEW FARM PHARSATIKAT</v>
      </c>
      <c r="D5122" s="240" t="s">
        <v>1390</v>
      </c>
      <c r="E5122" s="240" t="str">
        <f>Purchase_Entry!C716</f>
        <v>BILL-5154</v>
      </c>
      <c r="F5122" s="240" t="str">
        <f>Purchase_Entry!F716</f>
        <v>Cow Milk</v>
      </c>
      <c r="G5122" s="241">
        <v>0</v>
      </c>
      <c r="H5122" s="241">
        <f>N(Purchase_Entry!P716)</f>
        <v>1326</v>
      </c>
      <c r="I5122" s="241">
        <f t="shared" si="80"/>
        <v>-1326</v>
      </c>
      <c r="J5122" s="200"/>
      <c r="K5122" s="200" t="str" cm="1">
        <f t="array" ref="K5122">IF($C5122="","",IF(AND($C5122=Party_Statement!$C$5,$B5122&gt;=Party_Statement!$C$6,$B5122&lt;=Party_Statement!$E$6),SUMPRODUCT(($C$3:$C5122=Party_Statement!$C$5)*($B$3:$B5122&gt;=Party_Statement!$C$6)*($B$3:$B5122&lt;=Party_Statement!$E$6)),""))</f>
        <v/>
      </c>
    </row>
    <row r="5123" spans="1:11" x14ac:dyDescent="0.2">
      <c r="A5123" s="237">
        <f>Purchase_Entry!A717</f>
        <v>66980</v>
      </c>
      <c r="B5123" s="238">
        <f>Purchase_Entry!B717</f>
        <v>46269</v>
      </c>
      <c r="C5123" s="239" t="str">
        <f>Purchase_Entry!D717</f>
        <v>NEW FARM PHARSATIKAT</v>
      </c>
      <c r="D5123" s="240" t="s">
        <v>1390</v>
      </c>
      <c r="E5123" s="240" t="str">
        <f>Purchase_Entry!C717</f>
        <v>BILL-5154</v>
      </c>
      <c r="F5123" s="240" t="str">
        <f>Purchase_Entry!F717</f>
        <v>Buffalo Milk</v>
      </c>
      <c r="G5123" s="241">
        <v>0</v>
      </c>
      <c r="H5123" s="241">
        <f>N(Purchase_Entry!P717)</f>
        <v>950</v>
      </c>
      <c r="I5123" s="241">
        <f t="shared" si="80"/>
        <v>-950</v>
      </c>
      <c r="J5123" s="200"/>
      <c r="K5123" s="200" t="str" cm="1">
        <f t="array" ref="K5123">IF($C5123="","",IF(AND($C5123=Party_Statement!$C$5,$B5123&gt;=Party_Statement!$C$6,$B5123&lt;=Party_Statement!$E$6),SUMPRODUCT(($C$3:$C5123=Party_Statement!$C$5)*($B$3:$B5123&gt;=Party_Statement!$C$6)*($B$3:$B5123&lt;=Party_Statement!$E$6)),""))</f>
        <v/>
      </c>
    </row>
    <row r="5124" spans="1:11" x14ac:dyDescent="0.2">
      <c r="A5124" s="237">
        <f>Purchase_Entry!A718</f>
        <v>66980</v>
      </c>
      <c r="B5124" s="238">
        <f>Purchase_Entry!B718</f>
        <v>46269</v>
      </c>
      <c r="C5124" s="239" t="str">
        <f>Purchase_Entry!D718</f>
        <v>NEW FARM PHARSATIKAT</v>
      </c>
      <c r="D5124" s="240" t="s">
        <v>1390</v>
      </c>
      <c r="E5124" s="240" t="str">
        <f>Purchase_Entry!C718</f>
        <v>BILL-5154</v>
      </c>
      <c r="F5124" s="240" t="str">
        <f>Purchase_Entry!F718</f>
        <v>Cow Milk</v>
      </c>
      <c r="G5124" s="241">
        <v>0</v>
      </c>
      <c r="H5124" s="241">
        <f>N(Purchase_Entry!P718)</f>
        <v>1482</v>
      </c>
      <c r="I5124" s="241">
        <f t="shared" si="80"/>
        <v>-1482</v>
      </c>
      <c r="J5124" s="200"/>
      <c r="K5124" s="200" t="str" cm="1">
        <f t="array" ref="K5124">IF($C5124="","",IF(AND($C5124=Party_Statement!$C$5,$B5124&gt;=Party_Statement!$C$6,$B5124&lt;=Party_Statement!$E$6),SUMPRODUCT(($C$3:$C5124=Party_Statement!$C$5)*($B$3:$B5124&gt;=Party_Statement!$C$6)*($B$3:$B5124&lt;=Party_Statement!$E$6)),""))</f>
        <v/>
      </c>
    </row>
    <row r="5125" spans="1:11" x14ac:dyDescent="0.2">
      <c r="A5125" s="237">
        <f>Purchase_Entry!A719</f>
        <v>66980</v>
      </c>
      <c r="B5125" s="238">
        <f>Purchase_Entry!B719</f>
        <v>46269</v>
      </c>
      <c r="C5125" s="239" t="str">
        <f>Purchase_Entry!D719</f>
        <v>NEW FARM PHARSATIKAT</v>
      </c>
      <c r="D5125" s="240" t="s">
        <v>1390</v>
      </c>
      <c r="E5125" s="240" t="str">
        <f>Purchase_Entry!C719</f>
        <v>BILL-5154</v>
      </c>
      <c r="F5125" s="240" t="str">
        <f>Purchase_Entry!F719</f>
        <v>Buffalo Milk</v>
      </c>
      <c r="G5125" s="241">
        <v>0</v>
      </c>
      <c r="H5125" s="241">
        <f>N(Purchase_Entry!P719)</f>
        <v>1425</v>
      </c>
      <c r="I5125" s="241">
        <f t="shared" si="80"/>
        <v>-1425</v>
      </c>
      <c r="J5125" s="200"/>
      <c r="K5125" s="200" t="str" cm="1">
        <f t="array" ref="K5125">IF($C5125="","",IF(AND($C5125=Party_Statement!$C$5,$B5125&gt;=Party_Statement!$C$6,$B5125&lt;=Party_Statement!$E$6),SUMPRODUCT(($C$3:$C5125=Party_Statement!$C$5)*($B$3:$B5125&gt;=Party_Statement!$C$6)*($B$3:$B5125&lt;=Party_Statement!$E$6)),""))</f>
        <v/>
      </c>
    </row>
    <row r="5126" spans="1:11" x14ac:dyDescent="0.2">
      <c r="A5126" s="237">
        <f>Purchase_Entry!A720</f>
        <v>66980</v>
      </c>
      <c r="B5126" s="238">
        <f>Purchase_Entry!B720</f>
        <v>46269</v>
      </c>
      <c r="C5126" s="239" t="str">
        <f>Purchase_Entry!D720</f>
        <v>NEW FARM PHARSATIKAT</v>
      </c>
      <c r="D5126" s="240" t="s">
        <v>1390</v>
      </c>
      <c r="E5126" s="240" t="str">
        <f>Purchase_Entry!C720</f>
        <v>BILL-5154</v>
      </c>
      <c r="F5126" s="240" t="str">
        <f>Purchase_Entry!F720</f>
        <v>Cow Milk</v>
      </c>
      <c r="G5126" s="241">
        <v>0</v>
      </c>
      <c r="H5126" s="241">
        <f>N(Purchase_Entry!P720)</f>
        <v>1326</v>
      </c>
      <c r="I5126" s="241">
        <f t="shared" si="80"/>
        <v>-1326</v>
      </c>
      <c r="J5126" s="200"/>
      <c r="K5126" s="200" t="str" cm="1">
        <f t="array" ref="K5126">IF($C5126="","",IF(AND($C5126=Party_Statement!$C$5,$B5126&gt;=Party_Statement!$C$6,$B5126&lt;=Party_Statement!$E$6),SUMPRODUCT(($C$3:$C5126=Party_Statement!$C$5)*($B$3:$B5126&gt;=Party_Statement!$C$6)*($B$3:$B5126&lt;=Party_Statement!$E$6)),""))</f>
        <v/>
      </c>
    </row>
    <row r="5127" spans="1:11" x14ac:dyDescent="0.2">
      <c r="A5127" s="237">
        <f>Purchase_Entry!A721</f>
        <v>66981</v>
      </c>
      <c r="B5127" s="238">
        <f>Purchase_Entry!B721</f>
        <v>46270</v>
      </c>
      <c r="C5127" s="239" t="str">
        <f>Purchase_Entry!D721</f>
        <v>NEW FARM PHARSATIKAT</v>
      </c>
      <c r="D5127" s="240" t="s">
        <v>1390</v>
      </c>
      <c r="E5127" s="240" t="str">
        <f>Purchase_Entry!C721</f>
        <v>BILL-5154</v>
      </c>
      <c r="F5127" s="240" t="str">
        <f>Purchase_Entry!F721</f>
        <v>Buffalo Milk</v>
      </c>
      <c r="G5127" s="241">
        <v>0</v>
      </c>
      <c r="H5127" s="241">
        <f>N(Purchase_Entry!P721)</f>
        <v>1710</v>
      </c>
      <c r="I5127" s="241">
        <f t="shared" si="80"/>
        <v>-1710</v>
      </c>
      <c r="J5127" s="200"/>
      <c r="K5127" s="200" t="str" cm="1">
        <f t="array" ref="K5127">IF($C5127="","",IF(AND($C5127=Party_Statement!$C$5,$B5127&gt;=Party_Statement!$C$6,$B5127&lt;=Party_Statement!$E$6),SUMPRODUCT(($C$3:$C5127=Party_Statement!$C$5)*($B$3:$B5127&gt;=Party_Statement!$C$6)*($B$3:$B5127&lt;=Party_Statement!$E$6)),""))</f>
        <v/>
      </c>
    </row>
    <row r="5128" spans="1:11" x14ac:dyDescent="0.2">
      <c r="A5128" s="237">
        <f>Purchase_Entry!A722</f>
        <v>66981</v>
      </c>
      <c r="B5128" s="238">
        <f>Purchase_Entry!B722</f>
        <v>46270</v>
      </c>
      <c r="C5128" s="239" t="str">
        <f>Purchase_Entry!D722</f>
        <v>NEW FARM PHARSATIKAT</v>
      </c>
      <c r="D5128" s="240" t="s">
        <v>1390</v>
      </c>
      <c r="E5128" s="240" t="str">
        <f>Purchase_Entry!C722</f>
        <v>BILL-5154</v>
      </c>
      <c r="F5128" s="240" t="str">
        <f>Purchase_Entry!F722</f>
        <v>Cow Milk</v>
      </c>
      <c r="G5128" s="241">
        <v>0</v>
      </c>
      <c r="H5128" s="241">
        <f>N(Purchase_Entry!P722)</f>
        <v>1521</v>
      </c>
      <c r="I5128" s="241">
        <f t="shared" si="80"/>
        <v>-1521</v>
      </c>
      <c r="J5128" s="200"/>
      <c r="K5128" s="200" t="str" cm="1">
        <f t="array" ref="K5128">IF($C5128="","",IF(AND($C5128=Party_Statement!$C$5,$B5128&gt;=Party_Statement!$C$6,$B5128&lt;=Party_Statement!$E$6),SUMPRODUCT(($C$3:$C5128=Party_Statement!$C$5)*($B$3:$B5128&gt;=Party_Statement!$C$6)*($B$3:$B5128&lt;=Party_Statement!$E$6)),""))</f>
        <v/>
      </c>
    </row>
    <row r="5129" spans="1:11" x14ac:dyDescent="0.2">
      <c r="A5129" s="237">
        <f>Purchase_Entry!A723</f>
        <v>66981</v>
      </c>
      <c r="B5129" s="238">
        <f>Purchase_Entry!B723</f>
        <v>46270</v>
      </c>
      <c r="C5129" s="239" t="str">
        <f>Purchase_Entry!D723</f>
        <v>NEW FARM PHARSATIKAT</v>
      </c>
      <c r="D5129" s="240" t="s">
        <v>1390</v>
      </c>
      <c r="E5129" s="240" t="str">
        <f>Purchase_Entry!C723</f>
        <v>BILL-5154</v>
      </c>
      <c r="F5129" s="240" t="str">
        <f>Purchase_Entry!F723</f>
        <v>Buffalo Milk</v>
      </c>
      <c r="G5129" s="241">
        <v>0</v>
      </c>
      <c r="H5129" s="241">
        <f>N(Purchase_Entry!P723)</f>
        <v>1757.5</v>
      </c>
      <c r="I5129" s="241">
        <f t="shared" si="80"/>
        <v>-1757.5</v>
      </c>
      <c r="J5129" s="200"/>
      <c r="K5129" s="200" t="str" cm="1">
        <f t="array" ref="K5129">IF($C5129="","",IF(AND($C5129=Party_Statement!$C$5,$B5129&gt;=Party_Statement!$C$6,$B5129&lt;=Party_Statement!$E$6),SUMPRODUCT(($C$3:$C5129=Party_Statement!$C$5)*($B$3:$B5129&gt;=Party_Statement!$C$6)*($B$3:$B5129&lt;=Party_Statement!$E$6)),""))</f>
        <v/>
      </c>
    </row>
    <row r="5130" spans="1:11" x14ac:dyDescent="0.2">
      <c r="A5130" s="237">
        <f>Purchase_Entry!A724</f>
        <v>66981</v>
      </c>
      <c r="B5130" s="238">
        <f>Purchase_Entry!B724</f>
        <v>46270</v>
      </c>
      <c r="C5130" s="239" t="str">
        <f>Purchase_Entry!D724</f>
        <v>NEW FARM PHARSATIKAT</v>
      </c>
      <c r="D5130" s="240" t="s">
        <v>1390</v>
      </c>
      <c r="E5130" s="240" t="str">
        <f>Purchase_Entry!C724</f>
        <v>BILL-5154</v>
      </c>
      <c r="F5130" s="240" t="str">
        <f>Purchase_Entry!F724</f>
        <v>Cow Milk</v>
      </c>
      <c r="G5130" s="241">
        <v>0</v>
      </c>
      <c r="H5130" s="241">
        <f>N(Purchase_Entry!P724)</f>
        <v>1053</v>
      </c>
      <c r="I5130" s="241">
        <f t="shared" si="80"/>
        <v>-1053</v>
      </c>
      <c r="J5130" s="200"/>
      <c r="K5130" s="200" t="str" cm="1">
        <f t="array" ref="K5130">IF($C5130="","",IF(AND($C5130=Party_Statement!$C$5,$B5130&gt;=Party_Statement!$C$6,$B5130&lt;=Party_Statement!$E$6),SUMPRODUCT(($C$3:$C5130=Party_Statement!$C$5)*($B$3:$B5130&gt;=Party_Statement!$C$6)*($B$3:$B5130&lt;=Party_Statement!$E$6)),""))</f>
        <v/>
      </c>
    </row>
    <row r="5131" spans="1:11" x14ac:dyDescent="0.2">
      <c r="A5131" s="237">
        <f>Purchase_Entry!A725</f>
        <v>66982</v>
      </c>
      <c r="B5131" s="238">
        <f>Purchase_Entry!B725</f>
        <v>46271</v>
      </c>
      <c r="C5131" s="239" t="str">
        <f>Purchase_Entry!D725</f>
        <v>NEW FARM PHARSATIKAT</v>
      </c>
      <c r="D5131" s="240" t="s">
        <v>1390</v>
      </c>
      <c r="E5131" s="240" t="str">
        <f>Purchase_Entry!C725</f>
        <v>BILL-5154</v>
      </c>
      <c r="F5131" s="240" t="str">
        <f>Purchase_Entry!F725</f>
        <v>Buffalo Milk</v>
      </c>
      <c r="G5131" s="241">
        <v>0</v>
      </c>
      <c r="H5131" s="241">
        <f>N(Purchase_Entry!P725)</f>
        <v>1092.5</v>
      </c>
      <c r="I5131" s="241">
        <f t="shared" si="80"/>
        <v>-1092.5</v>
      </c>
      <c r="J5131" s="200"/>
      <c r="K5131" s="200" t="str" cm="1">
        <f t="array" ref="K5131">IF($C5131="","",IF(AND($C5131=Party_Statement!$C$5,$B5131&gt;=Party_Statement!$C$6,$B5131&lt;=Party_Statement!$E$6),SUMPRODUCT(($C$3:$C5131=Party_Statement!$C$5)*($B$3:$B5131&gt;=Party_Statement!$C$6)*($B$3:$B5131&lt;=Party_Statement!$E$6)),""))</f>
        <v/>
      </c>
    </row>
    <row r="5132" spans="1:11" x14ac:dyDescent="0.2">
      <c r="A5132" s="237">
        <f>Purchase_Entry!A726</f>
        <v>66982</v>
      </c>
      <c r="B5132" s="238">
        <f>Purchase_Entry!B726</f>
        <v>46271</v>
      </c>
      <c r="C5132" s="239" t="str">
        <f>Purchase_Entry!D726</f>
        <v>NEW FARM PHARSATIKAT</v>
      </c>
      <c r="D5132" s="240" t="s">
        <v>1390</v>
      </c>
      <c r="E5132" s="240" t="str">
        <f>Purchase_Entry!C726</f>
        <v>BILL-5154</v>
      </c>
      <c r="F5132" s="240" t="str">
        <f>Purchase_Entry!F726</f>
        <v>Cow Milk</v>
      </c>
      <c r="G5132" s="241">
        <v>0</v>
      </c>
      <c r="H5132" s="241">
        <f>N(Purchase_Entry!P726)</f>
        <v>1560</v>
      </c>
      <c r="I5132" s="241">
        <f t="shared" si="80"/>
        <v>-1560</v>
      </c>
      <c r="J5132" s="200"/>
      <c r="K5132" s="200" t="str" cm="1">
        <f t="array" ref="K5132">IF($C5132="","",IF(AND($C5132=Party_Statement!$C$5,$B5132&gt;=Party_Statement!$C$6,$B5132&lt;=Party_Statement!$E$6),SUMPRODUCT(($C$3:$C5132=Party_Statement!$C$5)*($B$3:$B5132&gt;=Party_Statement!$C$6)*($B$3:$B5132&lt;=Party_Statement!$E$6)),""))</f>
        <v/>
      </c>
    </row>
    <row r="5133" spans="1:11" x14ac:dyDescent="0.2">
      <c r="A5133" s="237">
        <f>Purchase_Entry!A727</f>
        <v>66982</v>
      </c>
      <c r="B5133" s="238">
        <f>Purchase_Entry!B727</f>
        <v>46271</v>
      </c>
      <c r="C5133" s="239" t="str">
        <f>Purchase_Entry!D727</f>
        <v>NEW FARM PHARSATIKAT</v>
      </c>
      <c r="D5133" s="240" t="s">
        <v>1390</v>
      </c>
      <c r="E5133" s="240" t="str">
        <f>Purchase_Entry!C727</f>
        <v>BILL-5154</v>
      </c>
      <c r="F5133" s="240" t="str">
        <f>Purchase_Entry!F727</f>
        <v>Buffalo Milk</v>
      </c>
      <c r="G5133" s="241">
        <v>0</v>
      </c>
      <c r="H5133" s="241">
        <f>N(Purchase_Entry!P727)</f>
        <v>1757.5</v>
      </c>
      <c r="I5133" s="241">
        <f t="shared" si="80"/>
        <v>-1757.5</v>
      </c>
      <c r="J5133" s="200"/>
      <c r="K5133" s="200" t="str" cm="1">
        <f t="array" ref="K5133">IF($C5133="","",IF(AND($C5133=Party_Statement!$C$5,$B5133&gt;=Party_Statement!$C$6,$B5133&lt;=Party_Statement!$E$6),SUMPRODUCT(($C$3:$C5133=Party_Statement!$C$5)*($B$3:$B5133&gt;=Party_Statement!$C$6)*($B$3:$B5133&lt;=Party_Statement!$E$6)),""))</f>
        <v/>
      </c>
    </row>
    <row r="5134" spans="1:11" x14ac:dyDescent="0.2">
      <c r="A5134" s="237">
        <f>Purchase_Entry!A728</f>
        <v>66982</v>
      </c>
      <c r="B5134" s="238">
        <f>Purchase_Entry!B728</f>
        <v>46271</v>
      </c>
      <c r="C5134" s="239" t="str">
        <f>Purchase_Entry!D728</f>
        <v>NEW FARM PHARSATIKAT</v>
      </c>
      <c r="D5134" s="240" t="s">
        <v>1390</v>
      </c>
      <c r="E5134" s="240" t="str">
        <f>Purchase_Entry!C728</f>
        <v>BILL-5154</v>
      </c>
      <c r="F5134" s="240" t="str">
        <f>Purchase_Entry!F728</f>
        <v>Cow Milk</v>
      </c>
      <c r="G5134" s="241">
        <v>0</v>
      </c>
      <c r="H5134" s="241">
        <f>N(Purchase_Entry!P728)</f>
        <v>1287</v>
      </c>
      <c r="I5134" s="241">
        <f t="shared" si="80"/>
        <v>-1287</v>
      </c>
      <c r="J5134" s="200"/>
      <c r="K5134" s="200" t="str" cm="1">
        <f t="array" ref="K5134">IF($C5134="","",IF(AND($C5134=Party_Statement!$C$5,$B5134&gt;=Party_Statement!$C$6,$B5134&lt;=Party_Statement!$E$6),SUMPRODUCT(($C$3:$C5134=Party_Statement!$C$5)*($B$3:$B5134&gt;=Party_Statement!$C$6)*($B$3:$B5134&lt;=Party_Statement!$E$6)),""))</f>
        <v/>
      </c>
    </row>
    <row r="5135" spans="1:11" x14ac:dyDescent="0.2">
      <c r="A5135" s="237">
        <f>Purchase_Entry!A729</f>
        <v>66983</v>
      </c>
      <c r="B5135" s="238">
        <f>Purchase_Entry!B729</f>
        <v>46272</v>
      </c>
      <c r="C5135" s="239" t="str">
        <f>Purchase_Entry!D729</f>
        <v>NEW FARM PHARSATIKAT</v>
      </c>
      <c r="D5135" s="240" t="s">
        <v>1390</v>
      </c>
      <c r="E5135" s="240" t="str">
        <f>Purchase_Entry!C729</f>
        <v>BILL-5154</v>
      </c>
      <c r="F5135" s="240" t="str">
        <f>Purchase_Entry!F729</f>
        <v>Buffalo Milk</v>
      </c>
      <c r="G5135" s="241">
        <v>0</v>
      </c>
      <c r="H5135" s="241">
        <f>N(Purchase_Entry!P729)</f>
        <v>1615</v>
      </c>
      <c r="I5135" s="241">
        <f t="shared" si="80"/>
        <v>-1615</v>
      </c>
      <c r="J5135" s="200"/>
      <c r="K5135" s="200" t="str" cm="1">
        <f t="array" ref="K5135">IF($C5135="","",IF(AND($C5135=Party_Statement!$C$5,$B5135&gt;=Party_Statement!$C$6,$B5135&lt;=Party_Statement!$E$6),SUMPRODUCT(($C$3:$C5135=Party_Statement!$C$5)*($B$3:$B5135&gt;=Party_Statement!$C$6)*($B$3:$B5135&lt;=Party_Statement!$E$6)),""))</f>
        <v/>
      </c>
    </row>
    <row r="5136" spans="1:11" x14ac:dyDescent="0.2">
      <c r="A5136" s="237">
        <f>Purchase_Entry!A730</f>
        <v>66983</v>
      </c>
      <c r="B5136" s="238">
        <f>Purchase_Entry!B730</f>
        <v>46272</v>
      </c>
      <c r="C5136" s="239" t="str">
        <f>Purchase_Entry!D730</f>
        <v>NEW FARM PHARSATIKAT</v>
      </c>
      <c r="D5136" s="240" t="s">
        <v>1390</v>
      </c>
      <c r="E5136" s="240" t="str">
        <f>Purchase_Entry!C730</f>
        <v>BILL-5154</v>
      </c>
      <c r="F5136" s="240" t="str">
        <f>Purchase_Entry!F730</f>
        <v>Cow Milk</v>
      </c>
      <c r="G5136" s="241">
        <v>0</v>
      </c>
      <c r="H5136" s="241">
        <f>N(Purchase_Entry!P730)</f>
        <v>1443</v>
      </c>
      <c r="I5136" s="241">
        <f t="shared" si="80"/>
        <v>-1443</v>
      </c>
      <c r="J5136" s="200"/>
      <c r="K5136" s="200" t="str" cm="1">
        <f t="array" ref="K5136">IF($C5136="","",IF(AND($C5136=Party_Statement!$C$5,$B5136&gt;=Party_Statement!$C$6,$B5136&lt;=Party_Statement!$E$6),SUMPRODUCT(($C$3:$C5136=Party_Statement!$C$5)*($B$3:$B5136&gt;=Party_Statement!$C$6)*($B$3:$B5136&lt;=Party_Statement!$E$6)),""))</f>
        <v/>
      </c>
    </row>
    <row r="5137" spans="1:11" x14ac:dyDescent="0.2">
      <c r="A5137" s="237">
        <f>Purchase_Entry!A731</f>
        <v>66983</v>
      </c>
      <c r="B5137" s="238">
        <f>Purchase_Entry!B731</f>
        <v>46272</v>
      </c>
      <c r="C5137" s="239" t="str">
        <f>Purchase_Entry!D731</f>
        <v>NEW FARM PHARSATIKAT</v>
      </c>
      <c r="D5137" s="240" t="s">
        <v>1390</v>
      </c>
      <c r="E5137" s="240" t="str">
        <f>Purchase_Entry!C731</f>
        <v>BILL-5154</v>
      </c>
      <c r="F5137" s="240" t="str">
        <f>Purchase_Entry!F731</f>
        <v>Buffalo Milk</v>
      </c>
      <c r="G5137" s="241">
        <v>0</v>
      </c>
      <c r="H5137" s="241">
        <f>N(Purchase_Entry!P731)</f>
        <v>1615</v>
      </c>
      <c r="I5137" s="241">
        <f t="shared" si="80"/>
        <v>-1615</v>
      </c>
      <c r="J5137" s="200"/>
      <c r="K5137" s="200" t="str" cm="1">
        <f t="array" ref="K5137">IF($C5137="","",IF(AND($C5137=Party_Statement!$C$5,$B5137&gt;=Party_Statement!$C$6,$B5137&lt;=Party_Statement!$E$6),SUMPRODUCT(($C$3:$C5137=Party_Statement!$C$5)*($B$3:$B5137&gt;=Party_Statement!$C$6)*($B$3:$B5137&lt;=Party_Statement!$E$6)),""))</f>
        <v/>
      </c>
    </row>
    <row r="5138" spans="1:11" x14ac:dyDescent="0.2">
      <c r="A5138" s="237">
        <f>Purchase_Entry!A732</f>
        <v>66983</v>
      </c>
      <c r="B5138" s="238">
        <f>Purchase_Entry!B732</f>
        <v>46272</v>
      </c>
      <c r="C5138" s="239" t="str">
        <f>Purchase_Entry!D732</f>
        <v>NEW FARM PHARSATIKAT</v>
      </c>
      <c r="D5138" s="240" t="s">
        <v>1390</v>
      </c>
      <c r="E5138" s="240" t="str">
        <f>Purchase_Entry!C732</f>
        <v>BILL-5154</v>
      </c>
      <c r="F5138" s="240" t="str">
        <f>Purchase_Entry!F732</f>
        <v>Cow Milk</v>
      </c>
      <c r="G5138" s="241">
        <v>0</v>
      </c>
      <c r="H5138" s="241">
        <f>N(Purchase_Entry!P732)</f>
        <v>1404</v>
      </c>
      <c r="I5138" s="241">
        <f t="shared" si="80"/>
        <v>-1404</v>
      </c>
      <c r="J5138" s="200"/>
      <c r="K5138" s="200" t="str" cm="1">
        <f t="array" ref="K5138">IF($C5138="","",IF(AND($C5138=Party_Statement!$C$5,$B5138&gt;=Party_Statement!$C$6,$B5138&lt;=Party_Statement!$E$6),SUMPRODUCT(($C$3:$C5138=Party_Statement!$C$5)*($B$3:$B5138&gt;=Party_Statement!$C$6)*($B$3:$B5138&lt;=Party_Statement!$E$6)),""))</f>
        <v/>
      </c>
    </row>
    <row r="5139" spans="1:11" x14ac:dyDescent="0.2">
      <c r="A5139" s="237">
        <f>Purchase_Entry!A733</f>
        <v>66984</v>
      </c>
      <c r="B5139" s="238">
        <f>Purchase_Entry!B733</f>
        <v>46273</v>
      </c>
      <c r="C5139" s="239" t="str">
        <f>Purchase_Entry!D733</f>
        <v>NEW FARM PHARSATIKAT</v>
      </c>
      <c r="D5139" s="240" t="s">
        <v>1390</v>
      </c>
      <c r="E5139" s="240" t="str">
        <f>Purchase_Entry!C733</f>
        <v>BILL-5154</v>
      </c>
      <c r="F5139" s="240" t="str">
        <f>Purchase_Entry!F733</f>
        <v>Buffalo Milk</v>
      </c>
      <c r="G5139" s="241">
        <v>0</v>
      </c>
      <c r="H5139" s="241">
        <f>N(Purchase_Entry!P733)</f>
        <v>1472.5</v>
      </c>
      <c r="I5139" s="241">
        <f t="shared" si="80"/>
        <v>-1472.5</v>
      </c>
      <c r="J5139" s="200"/>
      <c r="K5139" s="200" t="str" cm="1">
        <f t="array" ref="K5139">IF($C5139="","",IF(AND($C5139=Party_Statement!$C$5,$B5139&gt;=Party_Statement!$C$6,$B5139&lt;=Party_Statement!$E$6),SUMPRODUCT(($C$3:$C5139=Party_Statement!$C$5)*($B$3:$B5139&gt;=Party_Statement!$C$6)*($B$3:$B5139&lt;=Party_Statement!$E$6)),""))</f>
        <v/>
      </c>
    </row>
    <row r="5140" spans="1:11" x14ac:dyDescent="0.2">
      <c r="A5140" s="237">
        <f>Purchase_Entry!A734</f>
        <v>66984</v>
      </c>
      <c r="B5140" s="238">
        <f>Purchase_Entry!B734</f>
        <v>46273</v>
      </c>
      <c r="C5140" s="239" t="str">
        <f>Purchase_Entry!D734</f>
        <v>NEW FARM PHARSATIKAT</v>
      </c>
      <c r="D5140" s="240" t="s">
        <v>1390</v>
      </c>
      <c r="E5140" s="240" t="str">
        <f>Purchase_Entry!C734</f>
        <v>BILL-5154</v>
      </c>
      <c r="F5140" s="240" t="str">
        <f>Purchase_Entry!F734</f>
        <v>Cow Milk</v>
      </c>
      <c r="G5140" s="241">
        <v>0</v>
      </c>
      <c r="H5140" s="241">
        <f>N(Purchase_Entry!P734)</f>
        <v>1482</v>
      </c>
      <c r="I5140" s="241">
        <f t="shared" si="80"/>
        <v>-1482</v>
      </c>
      <c r="J5140" s="200"/>
      <c r="K5140" s="200" t="str" cm="1">
        <f t="array" ref="K5140">IF($C5140="","",IF(AND($C5140=Party_Statement!$C$5,$B5140&gt;=Party_Statement!$C$6,$B5140&lt;=Party_Statement!$E$6),SUMPRODUCT(($C$3:$C5140=Party_Statement!$C$5)*($B$3:$B5140&gt;=Party_Statement!$C$6)*($B$3:$B5140&lt;=Party_Statement!$E$6)),""))</f>
        <v/>
      </c>
    </row>
    <row r="5141" spans="1:11" x14ac:dyDescent="0.2">
      <c r="A5141" s="237">
        <f>Purchase_Entry!A735</f>
        <v>66984</v>
      </c>
      <c r="B5141" s="238">
        <f>Purchase_Entry!B735</f>
        <v>46273</v>
      </c>
      <c r="C5141" s="239" t="str">
        <f>Purchase_Entry!D735</f>
        <v>NEW FARM PHARSATIKAT</v>
      </c>
      <c r="D5141" s="240" t="s">
        <v>1390</v>
      </c>
      <c r="E5141" s="240" t="str">
        <f>Purchase_Entry!C735</f>
        <v>BILL-5154</v>
      </c>
      <c r="F5141" s="240" t="str">
        <f>Purchase_Entry!F735</f>
        <v>Buffalo Milk</v>
      </c>
      <c r="G5141" s="241">
        <v>0</v>
      </c>
      <c r="H5141" s="241">
        <f>N(Purchase_Entry!P735)</f>
        <v>1567.5</v>
      </c>
      <c r="I5141" s="241">
        <f t="shared" si="80"/>
        <v>-1567.5</v>
      </c>
      <c r="J5141" s="200"/>
      <c r="K5141" s="200" t="str" cm="1">
        <f t="array" ref="K5141">IF($C5141="","",IF(AND($C5141=Party_Statement!$C$5,$B5141&gt;=Party_Statement!$C$6,$B5141&lt;=Party_Statement!$E$6),SUMPRODUCT(($C$3:$C5141=Party_Statement!$C$5)*($B$3:$B5141&gt;=Party_Statement!$C$6)*($B$3:$B5141&lt;=Party_Statement!$E$6)),""))</f>
        <v/>
      </c>
    </row>
    <row r="5142" spans="1:11" x14ac:dyDescent="0.2">
      <c r="A5142" s="237">
        <f>Purchase_Entry!A736</f>
        <v>66984</v>
      </c>
      <c r="B5142" s="238">
        <f>Purchase_Entry!B736</f>
        <v>46273</v>
      </c>
      <c r="C5142" s="239" t="str">
        <f>Purchase_Entry!D736</f>
        <v>NEW FARM PHARSATIKAT</v>
      </c>
      <c r="D5142" s="240" t="s">
        <v>1390</v>
      </c>
      <c r="E5142" s="240" t="str">
        <f>Purchase_Entry!C736</f>
        <v>BILL-5154</v>
      </c>
      <c r="F5142" s="240" t="str">
        <f>Purchase_Entry!F736</f>
        <v>Cow Milk</v>
      </c>
      <c r="G5142" s="241">
        <v>0</v>
      </c>
      <c r="H5142" s="241">
        <f>N(Purchase_Entry!P736)</f>
        <v>1287</v>
      </c>
      <c r="I5142" s="241">
        <f t="shared" si="80"/>
        <v>-1287</v>
      </c>
      <c r="J5142" s="200"/>
      <c r="K5142" s="200" t="str" cm="1">
        <f t="array" ref="K5142">IF($C5142="","",IF(AND($C5142=Party_Statement!$C$5,$B5142&gt;=Party_Statement!$C$6,$B5142&lt;=Party_Statement!$E$6),SUMPRODUCT(($C$3:$C5142=Party_Statement!$C$5)*($B$3:$B5142&gt;=Party_Statement!$C$6)*($B$3:$B5142&lt;=Party_Statement!$E$6)),""))</f>
        <v/>
      </c>
    </row>
    <row r="5143" spans="1:11" x14ac:dyDescent="0.2">
      <c r="A5143" s="237">
        <f>Purchase_Entry!A737</f>
        <v>66985</v>
      </c>
      <c r="B5143" s="238">
        <f>Purchase_Entry!B737</f>
        <v>46274</v>
      </c>
      <c r="C5143" s="239" t="str">
        <f>Purchase_Entry!D737</f>
        <v>NEW FARM PHARSATIKAT</v>
      </c>
      <c r="D5143" s="240" t="s">
        <v>1390</v>
      </c>
      <c r="E5143" s="240" t="str">
        <f>Purchase_Entry!C737</f>
        <v>BILL-5154</v>
      </c>
      <c r="F5143" s="240" t="str">
        <f>Purchase_Entry!F737</f>
        <v>Buffalo Milk</v>
      </c>
      <c r="G5143" s="241">
        <v>0</v>
      </c>
      <c r="H5143" s="241">
        <f>N(Purchase_Entry!P737)</f>
        <v>1425</v>
      </c>
      <c r="I5143" s="241">
        <f t="shared" si="80"/>
        <v>-1425</v>
      </c>
      <c r="J5143" s="200"/>
      <c r="K5143" s="200" t="str" cm="1">
        <f t="array" ref="K5143">IF($C5143="","",IF(AND($C5143=Party_Statement!$C$5,$B5143&gt;=Party_Statement!$C$6,$B5143&lt;=Party_Statement!$E$6),SUMPRODUCT(($C$3:$C5143=Party_Statement!$C$5)*($B$3:$B5143&gt;=Party_Statement!$C$6)*($B$3:$B5143&lt;=Party_Statement!$E$6)),""))</f>
        <v/>
      </c>
    </row>
    <row r="5144" spans="1:11" x14ac:dyDescent="0.2">
      <c r="A5144" s="237">
        <f>Purchase_Entry!A738</f>
        <v>66985</v>
      </c>
      <c r="B5144" s="238">
        <f>Purchase_Entry!B738</f>
        <v>46274</v>
      </c>
      <c r="C5144" s="239" t="str">
        <f>Purchase_Entry!D738</f>
        <v>NEW FARM PHARSATIKAT</v>
      </c>
      <c r="D5144" s="240" t="s">
        <v>1390</v>
      </c>
      <c r="E5144" s="240" t="str">
        <f>Purchase_Entry!C738</f>
        <v>BILL-5154</v>
      </c>
      <c r="F5144" s="240" t="str">
        <f>Purchase_Entry!F738</f>
        <v>Cow Milk</v>
      </c>
      <c r="G5144" s="241">
        <v>0</v>
      </c>
      <c r="H5144" s="241">
        <f>N(Purchase_Entry!P738)</f>
        <v>1638</v>
      </c>
      <c r="I5144" s="241">
        <f t="shared" si="80"/>
        <v>-1638</v>
      </c>
      <c r="J5144" s="200"/>
      <c r="K5144" s="200" t="str" cm="1">
        <f t="array" ref="K5144">IF($C5144="","",IF(AND($C5144=Party_Statement!$C$5,$B5144&gt;=Party_Statement!$C$6,$B5144&lt;=Party_Statement!$E$6),SUMPRODUCT(($C$3:$C5144=Party_Statement!$C$5)*($B$3:$B5144&gt;=Party_Statement!$C$6)*($B$3:$B5144&lt;=Party_Statement!$E$6)),""))</f>
        <v/>
      </c>
    </row>
    <row r="5145" spans="1:11" x14ac:dyDescent="0.2">
      <c r="A5145" s="237">
        <f>Purchase_Entry!A739</f>
        <v>66985</v>
      </c>
      <c r="B5145" s="238">
        <f>Purchase_Entry!B739</f>
        <v>46274</v>
      </c>
      <c r="C5145" s="239" t="str">
        <f>Purchase_Entry!D739</f>
        <v>NEW FARM PHARSATIKAT</v>
      </c>
      <c r="D5145" s="240" t="s">
        <v>1390</v>
      </c>
      <c r="E5145" s="240" t="str">
        <f>Purchase_Entry!C739</f>
        <v>BILL-5154</v>
      </c>
      <c r="F5145" s="240" t="str">
        <f>Purchase_Entry!F739</f>
        <v>Buffalo Milk</v>
      </c>
      <c r="G5145" s="241">
        <v>0</v>
      </c>
      <c r="H5145" s="241">
        <f>N(Purchase_Entry!P739)</f>
        <v>1852.5</v>
      </c>
      <c r="I5145" s="241">
        <f t="shared" si="80"/>
        <v>-1852.5</v>
      </c>
      <c r="J5145" s="200"/>
      <c r="K5145" s="200" t="str" cm="1">
        <f t="array" ref="K5145">IF($C5145="","",IF(AND($C5145=Party_Statement!$C$5,$B5145&gt;=Party_Statement!$C$6,$B5145&lt;=Party_Statement!$E$6),SUMPRODUCT(($C$3:$C5145=Party_Statement!$C$5)*($B$3:$B5145&gt;=Party_Statement!$C$6)*($B$3:$B5145&lt;=Party_Statement!$E$6)),""))</f>
        <v/>
      </c>
    </row>
    <row r="5146" spans="1:11" x14ac:dyDescent="0.2">
      <c r="A5146" s="237">
        <f>Purchase_Entry!A740</f>
        <v>66985</v>
      </c>
      <c r="B5146" s="238">
        <f>Purchase_Entry!B740</f>
        <v>46274</v>
      </c>
      <c r="C5146" s="239" t="str">
        <f>Purchase_Entry!D740</f>
        <v>NEW FARM PHARSATIKAT</v>
      </c>
      <c r="D5146" s="240" t="s">
        <v>1390</v>
      </c>
      <c r="E5146" s="240" t="str">
        <f>Purchase_Entry!C740</f>
        <v>BILL-5154</v>
      </c>
      <c r="F5146" s="240" t="str">
        <f>Purchase_Entry!F740</f>
        <v>Cow Milk</v>
      </c>
      <c r="G5146" s="241">
        <v>0</v>
      </c>
      <c r="H5146" s="241">
        <f>N(Purchase_Entry!P740)</f>
        <v>1326</v>
      </c>
      <c r="I5146" s="241">
        <f t="shared" si="80"/>
        <v>-1326</v>
      </c>
      <c r="J5146" s="200"/>
      <c r="K5146" s="200" t="str" cm="1">
        <f t="array" ref="K5146">IF($C5146="","",IF(AND($C5146=Party_Statement!$C$5,$B5146&gt;=Party_Statement!$C$6,$B5146&lt;=Party_Statement!$E$6),SUMPRODUCT(($C$3:$C5146=Party_Statement!$C$5)*($B$3:$B5146&gt;=Party_Statement!$C$6)*($B$3:$B5146&lt;=Party_Statement!$E$6)),""))</f>
        <v/>
      </c>
    </row>
    <row r="5147" spans="1:11" x14ac:dyDescent="0.2">
      <c r="A5147" s="237">
        <f>Purchase_Entry!A741</f>
        <v>66986</v>
      </c>
      <c r="B5147" s="238">
        <f>Purchase_Entry!B741</f>
        <v>46275</v>
      </c>
      <c r="C5147" s="239" t="str">
        <f>Purchase_Entry!D741</f>
        <v>NEW FARM PHARSATIKAT</v>
      </c>
      <c r="D5147" s="240" t="s">
        <v>1390</v>
      </c>
      <c r="E5147" s="240" t="str">
        <f>Purchase_Entry!C741</f>
        <v>BILL-5154</v>
      </c>
      <c r="F5147" s="240" t="str">
        <f>Purchase_Entry!F741</f>
        <v>Buffalo Milk</v>
      </c>
      <c r="G5147" s="241">
        <v>0</v>
      </c>
      <c r="H5147" s="241">
        <f>N(Purchase_Entry!P741)</f>
        <v>1282.5</v>
      </c>
      <c r="I5147" s="241">
        <f t="shared" si="80"/>
        <v>-1282.5</v>
      </c>
      <c r="J5147" s="200"/>
      <c r="K5147" s="200" t="str" cm="1">
        <f t="array" ref="K5147">IF($C5147="","",IF(AND($C5147=Party_Statement!$C$5,$B5147&gt;=Party_Statement!$C$6,$B5147&lt;=Party_Statement!$E$6),SUMPRODUCT(($C$3:$C5147=Party_Statement!$C$5)*($B$3:$B5147&gt;=Party_Statement!$C$6)*($B$3:$B5147&lt;=Party_Statement!$E$6)),""))</f>
        <v/>
      </c>
    </row>
    <row r="5148" spans="1:11" x14ac:dyDescent="0.2">
      <c r="A5148" s="237">
        <f>Purchase_Entry!A742</f>
        <v>66986</v>
      </c>
      <c r="B5148" s="238">
        <f>Purchase_Entry!B742</f>
        <v>46275</v>
      </c>
      <c r="C5148" s="239" t="str">
        <f>Purchase_Entry!D742</f>
        <v>NEW FARM PHARSATIKAT</v>
      </c>
      <c r="D5148" s="240" t="s">
        <v>1390</v>
      </c>
      <c r="E5148" s="240" t="str">
        <f>Purchase_Entry!C742</f>
        <v>BILL-5154</v>
      </c>
      <c r="F5148" s="240" t="str">
        <f>Purchase_Entry!F742</f>
        <v>Cow Milk</v>
      </c>
      <c r="G5148" s="241">
        <v>0</v>
      </c>
      <c r="H5148" s="241">
        <f>N(Purchase_Entry!P742)</f>
        <v>1482</v>
      </c>
      <c r="I5148" s="241">
        <f t="shared" si="80"/>
        <v>-1482</v>
      </c>
      <c r="J5148" s="200"/>
      <c r="K5148" s="200" t="str" cm="1">
        <f t="array" ref="K5148">IF($C5148="","",IF(AND($C5148=Party_Statement!$C$5,$B5148&gt;=Party_Statement!$C$6,$B5148&lt;=Party_Statement!$E$6),SUMPRODUCT(($C$3:$C5148=Party_Statement!$C$5)*($B$3:$B5148&gt;=Party_Statement!$C$6)*($B$3:$B5148&lt;=Party_Statement!$E$6)),""))</f>
        <v/>
      </c>
    </row>
    <row r="5149" spans="1:11" x14ac:dyDescent="0.2">
      <c r="A5149" s="237">
        <f>Purchase_Entry!A743</f>
        <v>66986</v>
      </c>
      <c r="B5149" s="238">
        <f>Purchase_Entry!B743</f>
        <v>46275</v>
      </c>
      <c r="C5149" s="239" t="str">
        <f>Purchase_Entry!D743</f>
        <v>NEW FARM PHARSATIKAT</v>
      </c>
      <c r="D5149" s="240" t="s">
        <v>1390</v>
      </c>
      <c r="E5149" s="240" t="str">
        <f>Purchase_Entry!C743</f>
        <v>BILL-5154</v>
      </c>
      <c r="F5149" s="240" t="str">
        <f>Purchase_Entry!F743</f>
        <v>Buffalo Milk</v>
      </c>
      <c r="G5149" s="241">
        <v>0</v>
      </c>
      <c r="H5149" s="241">
        <f>N(Purchase_Entry!P743)</f>
        <v>1662.5</v>
      </c>
      <c r="I5149" s="241">
        <f t="shared" si="80"/>
        <v>-1662.5</v>
      </c>
      <c r="J5149" s="200"/>
      <c r="K5149" s="200" t="str" cm="1">
        <f t="array" ref="K5149">IF($C5149="","",IF(AND($C5149=Party_Statement!$C$5,$B5149&gt;=Party_Statement!$C$6,$B5149&lt;=Party_Statement!$E$6),SUMPRODUCT(($C$3:$C5149=Party_Statement!$C$5)*($B$3:$B5149&gt;=Party_Statement!$C$6)*($B$3:$B5149&lt;=Party_Statement!$E$6)),""))</f>
        <v/>
      </c>
    </row>
    <row r="5150" spans="1:11" x14ac:dyDescent="0.2">
      <c r="A5150" s="237">
        <f>Purchase_Entry!A744</f>
        <v>66986</v>
      </c>
      <c r="B5150" s="238">
        <f>Purchase_Entry!B744</f>
        <v>46275</v>
      </c>
      <c r="C5150" s="239" t="str">
        <f>Purchase_Entry!D744</f>
        <v>NEW FARM PHARSATIKAT</v>
      </c>
      <c r="D5150" s="240" t="s">
        <v>1390</v>
      </c>
      <c r="E5150" s="240" t="str">
        <f>Purchase_Entry!C744</f>
        <v>BILL-5154</v>
      </c>
      <c r="F5150" s="240" t="str">
        <f>Purchase_Entry!F744</f>
        <v>Cow Milk</v>
      </c>
      <c r="G5150" s="241">
        <v>0</v>
      </c>
      <c r="H5150" s="241">
        <f>N(Purchase_Entry!P744)</f>
        <v>1170</v>
      </c>
      <c r="I5150" s="241">
        <f t="shared" si="80"/>
        <v>-1170</v>
      </c>
      <c r="J5150" s="200"/>
      <c r="K5150" s="200" t="str" cm="1">
        <f t="array" ref="K5150">IF($C5150="","",IF(AND($C5150=Party_Statement!$C$5,$B5150&gt;=Party_Statement!$C$6,$B5150&lt;=Party_Statement!$E$6),SUMPRODUCT(($C$3:$C5150=Party_Statement!$C$5)*($B$3:$B5150&gt;=Party_Statement!$C$6)*($B$3:$B5150&lt;=Party_Statement!$E$6)),""))</f>
        <v/>
      </c>
    </row>
    <row r="5151" spans="1:11" x14ac:dyDescent="0.2">
      <c r="A5151" s="237">
        <f>Purchase_Entry!A745</f>
        <v>66987</v>
      </c>
      <c r="B5151" s="238">
        <f>Purchase_Entry!B745</f>
        <v>46276</v>
      </c>
      <c r="C5151" s="239" t="str">
        <f>Purchase_Entry!D745</f>
        <v>NEW FARM PHARSATIKAT</v>
      </c>
      <c r="D5151" s="240" t="s">
        <v>1390</v>
      </c>
      <c r="E5151" s="240" t="str">
        <f>Purchase_Entry!C745</f>
        <v>BILL-5154</v>
      </c>
      <c r="F5151" s="240" t="str">
        <f>Purchase_Entry!F745</f>
        <v>Buffalo Milk</v>
      </c>
      <c r="G5151" s="241">
        <v>0</v>
      </c>
      <c r="H5151" s="241">
        <f>N(Purchase_Entry!P745)</f>
        <v>1900</v>
      </c>
      <c r="I5151" s="241">
        <f t="shared" si="80"/>
        <v>-1900</v>
      </c>
      <c r="J5151" s="200"/>
      <c r="K5151" s="200" t="str" cm="1">
        <f t="array" ref="K5151">IF($C5151="","",IF(AND($C5151=Party_Statement!$C$5,$B5151&gt;=Party_Statement!$C$6,$B5151&lt;=Party_Statement!$E$6),SUMPRODUCT(($C$3:$C5151=Party_Statement!$C$5)*($B$3:$B5151&gt;=Party_Statement!$C$6)*($B$3:$B5151&lt;=Party_Statement!$E$6)),""))</f>
        <v/>
      </c>
    </row>
    <row r="5152" spans="1:11" x14ac:dyDescent="0.2">
      <c r="A5152" s="237">
        <f>Purchase_Entry!A746</f>
        <v>66987</v>
      </c>
      <c r="B5152" s="238">
        <f>Purchase_Entry!B746</f>
        <v>46276</v>
      </c>
      <c r="C5152" s="239" t="str">
        <f>Purchase_Entry!D746</f>
        <v>NEW FARM PHARSATIKAT</v>
      </c>
      <c r="D5152" s="240" t="s">
        <v>1390</v>
      </c>
      <c r="E5152" s="240" t="str">
        <f>Purchase_Entry!C746</f>
        <v>BILL-5154</v>
      </c>
      <c r="F5152" s="240" t="str">
        <f>Purchase_Entry!F746</f>
        <v>Cow Milk</v>
      </c>
      <c r="G5152" s="241">
        <v>0</v>
      </c>
      <c r="H5152" s="241">
        <f>N(Purchase_Entry!P746)</f>
        <v>1521</v>
      </c>
      <c r="I5152" s="241">
        <f t="shared" si="80"/>
        <v>-1521</v>
      </c>
      <c r="J5152" s="200"/>
      <c r="K5152" s="200" t="str" cm="1">
        <f t="array" ref="K5152">IF($C5152="","",IF(AND($C5152=Party_Statement!$C$5,$B5152&gt;=Party_Statement!$C$6,$B5152&lt;=Party_Statement!$E$6),SUMPRODUCT(($C$3:$C5152=Party_Statement!$C$5)*($B$3:$B5152&gt;=Party_Statement!$C$6)*($B$3:$B5152&lt;=Party_Statement!$E$6)),""))</f>
        <v/>
      </c>
    </row>
    <row r="5153" spans="1:11" x14ac:dyDescent="0.2">
      <c r="A5153" s="237">
        <f>Purchase_Entry!A747</f>
        <v>66987</v>
      </c>
      <c r="B5153" s="238">
        <f>Purchase_Entry!B747</f>
        <v>46276</v>
      </c>
      <c r="C5153" s="239" t="str">
        <f>Purchase_Entry!D747</f>
        <v>NEW FARM PHARSATIKAT</v>
      </c>
      <c r="D5153" s="240" t="s">
        <v>1390</v>
      </c>
      <c r="E5153" s="240" t="str">
        <f>Purchase_Entry!C747</f>
        <v>BILL-5154</v>
      </c>
      <c r="F5153" s="240" t="str">
        <f>Purchase_Entry!F747</f>
        <v>Buffalo Milk</v>
      </c>
      <c r="G5153" s="241">
        <v>0</v>
      </c>
      <c r="H5153" s="241">
        <f>N(Purchase_Entry!P747)</f>
        <v>1900</v>
      </c>
      <c r="I5153" s="241">
        <f t="shared" si="80"/>
        <v>-1900</v>
      </c>
      <c r="J5153" s="200"/>
      <c r="K5153" s="200" t="str" cm="1">
        <f t="array" ref="K5153">IF($C5153="","",IF(AND($C5153=Party_Statement!$C$5,$B5153&gt;=Party_Statement!$C$6,$B5153&lt;=Party_Statement!$E$6),SUMPRODUCT(($C$3:$C5153=Party_Statement!$C$5)*($B$3:$B5153&gt;=Party_Statement!$C$6)*($B$3:$B5153&lt;=Party_Statement!$E$6)),""))</f>
        <v/>
      </c>
    </row>
    <row r="5154" spans="1:11" x14ac:dyDescent="0.2">
      <c r="A5154" s="237">
        <f>Purchase_Entry!A748</f>
        <v>66987</v>
      </c>
      <c r="B5154" s="238">
        <f>Purchase_Entry!B748</f>
        <v>46276</v>
      </c>
      <c r="C5154" s="239" t="str">
        <f>Purchase_Entry!D748</f>
        <v>NEW FARM PHARSATIKAT</v>
      </c>
      <c r="D5154" s="240" t="s">
        <v>1390</v>
      </c>
      <c r="E5154" s="240" t="str">
        <f>Purchase_Entry!C748</f>
        <v>BILL-5154</v>
      </c>
      <c r="F5154" s="240" t="str">
        <f>Purchase_Entry!F748</f>
        <v>Cow Milk</v>
      </c>
      <c r="G5154" s="241">
        <v>0</v>
      </c>
      <c r="H5154" s="241">
        <f>N(Purchase_Entry!P748)</f>
        <v>1248</v>
      </c>
      <c r="I5154" s="241">
        <f t="shared" si="80"/>
        <v>-1248</v>
      </c>
      <c r="J5154" s="200"/>
      <c r="K5154" s="200" t="str" cm="1">
        <f t="array" ref="K5154">IF($C5154="","",IF(AND($C5154=Party_Statement!$C$5,$B5154&gt;=Party_Statement!$C$6,$B5154&lt;=Party_Statement!$E$6),SUMPRODUCT(($C$3:$C5154=Party_Statement!$C$5)*($B$3:$B5154&gt;=Party_Statement!$C$6)*($B$3:$B5154&lt;=Party_Statement!$E$6)),""))</f>
        <v/>
      </c>
    </row>
    <row r="5155" spans="1:11" x14ac:dyDescent="0.2">
      <c r="A5155" s="237">
        <f>Purchase_Entry!A749</f>
        <v>66988</v>
      </c>
      <c r="B5155" s="238">
        <f>Purchase_Entry!B749</f>
        <v>46277</v>
      </c>
      <c r="C5155" s="239" t="str">
        <f>Purchase_Entry!D749</f>
        <v>NEW FARM PHARSATIKAT</v>
      </c>
      <c r="D5155" s="240" t="s">
        <v>1390</v>
      </c>
      <c r="E5155" s="240" t="str">
        <f>Purchase_Entry!C749</f>
        <v>BILL-5154</v>
      </c>
      <c r="F5155" s="240" t="str">
        <f>Purchase_Entry!F749</f>
        <v>Buffalo Milk</v>
      </c>
      <c r="G5155" s="241">
        <v>0</v>
      </c>
      <c r="H5155" s="241">
        <f>N(Purchase_Entry!P749)</f>
        <v>1805</v>
      </c>
      <c r="I5155" s="241">
        <f t="shared" si="80"/>
        <v>-1805</v>
      </c>
      <c r="J5155" s="200"/>
      <c r="K5155" s="200" t="str" cm="1">
        <f t="array" ref="K5155">IF($C5155="","",IF(AND($C5155=Party_Statement!$C$5,$B5155&gt;=Party_Statement!$C$6,$B5155&lt;=Party_Statement!$E$6),SUMPRODUCT(($C$3:$C5155=Party_Statement!$C$5)*($B$3:$B5155&gt;=Party_Statement!$C$6)*($B$3:$B5155&lt;=Party_Statement!$E$6)),""))</f>
        <v/>
      </c>
    </row>
    <row r="5156" spans="1:11" x14ac:dyDescent="0.2">
      <c r="A5156" s="237">
        <f>Purchase_Entry!A750</f>
        <v>66988</v>
      </c>
      <c r="B5156" s="238">
        <f>Purchase_Entry!B750</f>
        <v>46277</v>
      </c>
      <c r="C5156" s="239" t="str">
        <f>Purchase_Entry!D750</f>
        <v>NEW FARM PHARSATIKAT</v>
      </c>
      <c r="D5156" s="240" t="s">
        <v>1390</v>
      </c>
      <c r="E5156" s="240" t="str">
        <f>Purchase_Entry!C750</f>
        <v>BILL-5154</v>
      </c>
      <c r="F5156" s="240" t="str">
        <f>Purchase_Entry!F750</f>
        <v>Cow Milk</v>
      </c>
      <c r="G5156" s="241">
        <v>0</v>
      </c>
      <c r="H5156" s="241">
        <f>N(Purchase_Entry!P750)</f>
        <v>1443</v>
      </c>
      <c r="I5156" s="241">
        <f t="shared" si="80"/>
        <v>-1443</v>
      </c>
      <c r="J5156" s="200"/>
      <c r="K5156" s="200" t="str" cm="1">
        <f t="array" ref="K5156">IF($C5156="","",IF(AND($C5156=Party_Statement!$C$5,$B5156&gt;=Party_Statement!$C$6,$B5156&lt;=Party_Statement!$E$6),SUMPRODUCT(($C$3:$C5156=Party_Statement!$C$5)*($B$3:$B5156&gt;=Party_Statement!$C$6)*($B$3:$B5156&lt;=Party_Statement!$E$6)),""))</f>
        <v/>
      </c>
    </row>
    <row r="5157" spans="1:11" x14ac:dyDescent="0.2">
      <c r="A5157" s="237">
        <f>Purchase_Entry!A751</f>
        <v>66988</v>
      </c>
      <c r="B5157" s="238">
        <f>Purchase_Entry!B751</f>
        <v>46277</v>
      </c>
      <c r="C5157" s="239" t="str">
        <f>Purchase_Entry!D751</f>
        <v>NEW FARM PHARSATIKAT</v>
      </c>
      <c r="D5157" s="240" t="s">
        <v>1390</v>
      </c>
      <c r="E5157" s="240" t="str">
        <f>Purchase_Entry!C751</f>
        <v>BILL-5154</v>
      </c>
      <c r="F5157" s="240" t="str">
        <f>Purchase_Entry!F751</f>
        <v>Buffalo Milk</v>
      </c>
      <c r="G5157" s="241">
        <v>0</v>
      </c>
      <c r="H5157" s="241">
        <f>N(Purchase_Entry!P751)</f>
        <v>2042.5</v>
      </c>
      <c r="I5157" s="241">
        <f t="shared" si="80"/>
        <v>-2042.5</v>
      </c>
      <c r="J5157" s="200"/>
      <c r="K5157" s="200" t="str" cm="1">
        <f t="array" ref="K5157">IF($C5157="","",IF(AND($C5157=Party_Statement!$C$5,$B5157&gt;=Party_Statement!$C$6,$B5157&lt;=Party_Statement!$E$6),SUMPRODUCT(($C$3:$C5157=Party_Statement!$C$5)*($B$3:$B5157&gt;=Party_Statement!$C$6)*($B$3:$B5157&lt;=Party_Statement!$E$6)),""))</f>
        <v/>
      </c>
    </row>
    <row r="5158" spans="1:11" x14ac:dyDescent="0.2">
      <c r="A5158" s="237">
        <f>Purchase_Entry!A752</f>
        <v>66988</v>
      </c>
      <c r="B5158" s="238">
        <f>Purchase_Entry!B752</f>
        <v>46277</v>
      </c>
      <c r="C5158" s="239" t="str">
        <f>Purchase_Entry!D752</f>
        <v>NEW FARM PHARSATIKAT</v>
      </c>
      <c r="D5158" s="240" t="s">
        <v>1390</v>
      </c>
      <c r="E5158" s="240" t="str">
        <f>Purchase_Entry!C752</f>
        <v>BILL-5154</v>
      </c>
      <c r="F5158" s="240" t="str">
        <f>Purchase_Entry!F752</f>
        <v>Cow Milk</v>
      </c>
      <c r="G5158" s="241">
        <v>0</v>
      </c>
      <c r="H5158" s="241">
        <f>N(Purchase_Entry!P752)</f>
        <v>1443</v>
      </c>
      <c r="I5158" s="241">
        <f t="shared" si="80"/>
        <v>-1443</v>
      </c>
      <c r="J5158" s="200"/>
      <c r="K5158" s="200" t="str" cm="1">
        <f t="array" ref="K5158">IF($C5158="","",IF(AND($C5158=Party_Statement!$C$5,$B5158&gt;=Party_Statement!$C$6,$B5158&lt;=Party_Statement!$E$6),SUMPRODUCT(($C$3:$C5158=Party_Statement!$C$5)*($B$3:$B5158&gt;=Party_Statement!$C$6)*($B$3:$B5158&lt;=Party_Statement!$E$6)),""))</f>
        <v/>
      </c>
    </row>
    <row r="5159" spans="1:11" x14ac:dyDescent="0.2">
      <c r="A5159" s="237">
        <f>Purchase_Entry!A753</f>
        <v>66989</v>
      </c>
      <c r="B5159" s="238">
        <f>Purchase_Entry!B753</f>
        <v>46278</v>
      </c>
      <c r="C5159" s="239" t="str">
        <f>Purchase_Entry!D753</f>
        <v>NEW FARM PHARSATIKAT</v>
      </c>
      <c r="D5159" s="240" t="s">
        <v>1390</v>
      </c>
      <c r="E5159" s="240" t="str">
        <f>Purchase_Entry!C753</f>
        <v>BILL-5154</v>
      </c>
      <c r="F5159" s="240" t="str">
        <f>Purchase_Entry!F753</f>
        <v>Buffalo Milk</v>
      </c>
      <c r="G5159" s="241">
        <v>0</v>
      </c>
      <c r="H5159" s="241">
        <f>N(Purchase_Entry!P753)</f>
        <v>1900</v>
      </c>
      <c r="I5159" s="241">
        <f t="shared" si="80"/>
        <v>-1900</v>
      </c>
      <c r="J5159" s="200"/>
      <c r="K5159" s="200" t="str" cm="1">
        <f t="array" ref="K5159">IF($C5159="","",IF(AND($C5159=Party_Statement!$C$5,$B5159&gt;=Party_Statement!$C$6,$B5159&lt;=Party_Statement!$E$6),SUMPRODUCT(($C$3:$C5159=Party_Statement!$C$5)*($B$3:$B5159&gt;=Party_Statement!$C$6)*($B$3:$B5159&lt;=Party_Statement!$E$6)),""))</f>
        <v/>
      </c>
    </row>
    <row r="5160" spans="1:11" x14ac:dyDescent="0.2">
      <c r="A5160" s="237">
        <f>Purchase_Entry!A754</f>
        <v>66989</v>
      </c>
      <c r="B5160" s="238">
        <f>Purchase_Entry!B754</f>
        <v>46278</v>
      </c>
      <c r="C5160" s="239" t="str">
        <f>Purchase_Entry!D754</f>
        <v>NEW FARM PHARSATIKAT</v>
      </c>
      <c r="D5160" s="240" t="s">
        <v>1390</v>
      </c>
      <c r="E5160" s="240" t="str">
        <f>Purchase_Entry!C754</f>
        <v>BILL-5154</v>
      </c>
      <c r="F5160" s="240" t="str">
        <f>Purchase_Entry!F754</f>
        <v>Cow Milk</v>
      </c>
      <c r="G5160" s="241">
        <v>0</v>
      </c>
      <c r="H5160" s="241">
        <f>N(Purchase_Entry!P754)</f>
        <v>1560</v>
      </c>
      <c r="I5160" s="241">
        <f t="shared" si="80"/>
        <v>-1560</v>
      </c>
      <c r="J5160" s="200"/>
      <c r="K5160" s="200" t="str" cm="1">
        <f t="array" ref="K5160">IF($C5160="","",IF(AND($C5160=Party_Statement!$C$5,$B5160&gt;=Party_Statement!$C$6,$B5160&lt;=Party_Statement!$E$6),SUMPRODUCT(($C$3:$C5160=Party_Statement!$C$5)*($B$3:$B5160&gt;=Party_Statement!$C$6)*($B$3:$B5160&lt;=Party_Statement!$E$6)),""))</f>
        <v/>
      </c>
    </row>
    <row r="5161" spans="1:11" x14ac:dyDescent="0.2">
      <c r="A5161" s="237">
        <f>Purchase_Entry!A755</f>
        <v>66989</v>
      </c>
      <c r="B5161" s="238">
        <f>Purchase_Entry!B755</f>
        <v>46278</v>
      </c>
      <c r="C5161" s="239" t="str">
        <f>Purchase_Entry!D755</f>
        <v>NEW FARM PHARSATIKAT</v>
      </c>
      <c r="D5161" s="240" t="s">
        <v>1390</v>
      </c>
      <c r="E5161" s="240" t="str">
        <f>Purchase_Entry!C755</f>
        <v>BILL-5154</v>
      </c>
      <c r="F5161" s="240" t="str">
        <f>Purchase_Entry!F755</f>
        <v>Buffalo Milk</v>
      </c>
      <c r="G5161" s="241">
        <v>0</v>
      </c>
      <c r="H5161" s="241">
        <f>N(Purchase_Entry!P755)</f>
        <v>2185</v>
      </c>
      <c r="I5161" s="241">
        <f t="shared" si="80"/>
        <v>-2185</v>
      </c>
      <c r="J5161" s="200"/>
      <c r="K5161" s="200" t="str" cm="1">
        <f t="array" ref="K5161">IF($C5161="","",IF(AND($C5161=Party_Statement!$C$5,$B5161&gt;=Party_Statement!$C$6,$B5161&lt;=Party_Statement!$E$6),SUMPRODUCT(($C$3:$C5161=Party_Statement!$C$5)*($B$3:$B5161&gt;=Party_Statement!$C$6)*($B$3:$B5161&lt;=Party_Statement!$E$6)),""))</f>
        <v/>
      </c>
    </row>
    <row r="5162" spans="1:11" x14ac:dyDescent="0.2">
      <c r="A5162" s="237">
        <f>Purchase_Entry!A756</f>
        <v>66989</v>
      </c>
      <c r="B5162" s="238">
        <f>Purchase_Entry!B756</f>
        <v>46278</v>
      </c>
      <c r="C5162" s="239" t="str">
        <f>Purchase_Entry!D756</f>
        <v>NEW FARM PHARSATIKAT</v>
      </c>
      <c r="D5162" s="240" t="s">
        <v>1390</v>
      </c>
      <c r="E5162" s="240" t="str">
        <f>Purchase_Entry!C756</f>
        <v>BILL-5154</v>
      </c>
      <c r="F5162" s="240" t="str">
        <f>Purchase_Entry!F756</f>
        <v>Cow Milk</v>
      </c>
      <c r="G5162" s="241">
        <v>0</v>
      </c>
      <c r="H5162" s="241">
        <f>N(Purchase_Entry!P756)</f>
        <v>1014</v>
      </c>
      <c r="I5162" s="241">
        <f t="shared" si="80"/>
        <v>-1014</v>
      </c>
      <c r="J5162" s="200"/>
      <c r="K5162" s="200" t="str" cm="1">
        <f t="array" ref="K5162">IF($C5162="","",IF(AND($C5162=Party_Statement!$C$5,$B5162&gt;=Party_Statement!$C$6,$B5162&lt;=Party_Statement!$E$6),SUMPRODUCT(($C$3:$C5162=Party_Statement!$C$5)*($B$3:$B5162&gt;=Party_Statement!$C$6)*($B$3:$B5162&lt;=Party_Statement!$E$6)),""))</f>
        <v/>
      </c>
    </row>
    <row r="5163" spans="1:11" x14ac:dyDescent="0.2">
      <c r="A5163" s="237">
        <f>Purchase_Entry!A757</f>
        <v>66990</v>
      </c>
      <c r="B5163" s="238">
        <f>Purchase_Entry!B757</f>
        <v>46279</v>
      </c>
      <c r="C5163" s="239" t="str">
        <f>Purchase_Entry!D757</f>
        <v>NEW FARM PHARSATIKAT</v>
      </c>
      <c r="D5163" s="240" t="s">
        <v>1390</v>
      </c>
      <c r="E5163" s="240" t="str">
        <f>Purchase_Entry!C757</f>
        <v>BILL-5154</v>
      </c>
      <c r="F5163" s="240" t="str">
        <f>Purchase_Entry!F757</f>
        <v>Buffalo Milk</v>
      </c>
      <c r="G5163" s="241">
        <v>0</v>
      </c>
      <c r="H5163" s="241">
        <f>N(Purchase_Entry!P757)</f>
        <v>1710</v>
      </c>
      <c r="I5163" s="241">
        <f t="shared" si="80"/>
        <v>-1710</v>
      </c>
      <c r="J5163" s="200"/>
      <c r="K5163" s="200" t="str" cm="1">
        <f t="array" ref="K5163">IF($C5163="","",IF(AND($C5163=Party_Statement!$C$5,$B5163&gt;=Party_Statement!$C$6,$B5163&lt;=Party_Statement!$E$6),SUMPRODUCT(($C$3:$C5163=Party_Statement!$C$5)*($B$3:$B5163&gt;=Party_Statement!$C$6)*($B$3:$B5163&lt;=Party_Statement!$E$6)),""))</f>
        <v/>
      </c>
    </row>
    <row r="5164" spans="1:11" x14ac:dyDescent="0.2">
      <c r="A5164" s="237">
        <f>Purchase_Entry!A758</f>
        <v>66990</v>
      </c>
      <c r="B5164" s="238">
        <f>Purchase_Entry!B758</f>
        <v>46279</v>
      </c>
      <c r="C5164" s="239" t="str">
        <f>Purchase_Entry!D758</f>
        <v>NEW FARM PHARSATIKAT</v>
      </c>
      <c r="D5164" s="240" t="s">
        <v>1390</v>
      </c>
      <c r="E5164" s="240" t="str">
        <f>Purchase_Entry!C758</f>
        <v>BILL-5154</v>
      </c>
      <c r="F5164" s="240" t="str">
        <f>Purchase_Entry!F758</f>
        <v>Cow Milk</v>
      </c>
      <c r="G5164" s="241">
        <v>0</v>
      </c>
      <c r="H5164" s="241">
        <f>N(Purchase_Entry!P758)</f>
        <v>1287</v>
      </c>
      <c r="I5164" s="241">
        <f t="shared" si="80"/>
        <v>-1287</v>
      </c>
      <c r="J5164" s="200"/>
      <c r="K5164" s="200" t="str" cm="1">
        <f t="array" ref="K5164">IF($C5164="","",IF(AND($C5164=Party_Statement!$C$5,$B5164&gt;=Party_Statement!$C$6,$B5164&lt;=Party_Statement!$E$6),SUMPRODUCT(($C$3:$C5164=Party_Statement!$C$5)*($B$3:$B5164&gt;=Party_Statement!$C$6)*($B$3:$B5164&lt;=Party_Statement!$E$6)),""))</f>
        <v/>
      </c>
    </row>
    <row r="5165" spans="1:11" x14ac:dyDescent="0.2">
      <c r="A5165" s="237">
        <f>Purchase_Entry!A759</f>
        <v>66990</v>
      </c>
      <c r="B5165" s="238">
        <f>Purchase_Entry!B759</f>
        <v>46279</v>
      </c>
      <c r="C5165" s="239" t="str">
        <f>Purchase_Entry!D759</f>
        <v>NEW FARM PHARSATIKAT</v>
      </c>
      <c r="D5165" s="240" t="s">
        <v>1390</v>
      </c>
      <c r="E5165" s="240" t="str">
        <f>Purchase_Entry!C759</f>
        <v>BILL-5154</v>
      </c>
      <c r="F5165" s="240" t="str">
        <f>Purchase_Entry!F759</f>
        <v>Buffalo Milk</v>
      </c>
      <c r="G5165" s="241">
        <v>0</v>
      </c>
      <c r="H5165" s="241">
        <f>N(Purchase_Entry!P759)</f>
        <v>2280</v>
      </c>
      <c r="I5165" s="241">
        <f t="shared" si="80"/>
        <v>-2280</v>
      </c>
      <c r="J5165" s="200"/>
      <c r="K5165" s="200" t="str" cm="1">
        <f t="array" ref="K5165">IF($C5165="","",IF(AND($C5165=Party_Statement!$C$5,$B5165&gt;=Party_Statement!$C$6,$B5165&lt;=Party_Statement!$E$6),SUMPRODUCT(($C$3:$C5165=Party_Statement!$C$5)*($B$3:$B5165&gt;=Party_Statement!$C$6)*($B$3:$B5165&lt;=Party_Statement!$E$6)),""))</f>
        <v/>
      </c>
    </row>
    <row r="5166" spans="1:11" x14ac:dyDescent="0.2">
      <c r="A5166" s="237">
        <f>Purchase_Entry!A760</f>
        <v>66990</v>
      </c>
      <c r="B5166" s="238">
        <f>Purchase_Entry!B760</f>
        <v>46279</v>
      </c>
      <c r="C5166" s="239" t="str">
        <f>Purchase_Entry!D760</f>
        <v>NEW FARM PHARSATIKAT</v>
      </c>
      <c r="D5166" s="240" t="s">
        <v>1390</v>
      </c>
      <c r="E5166" s="240" t="str">
        <f>Purchase_Entry!C760</f>
        <v>BILL-5154</v>
      </c>
      <c r="F5166" s="240" t="str">
        <f>Purchase_Entry!F760</f>
        <v>Cow Milk</v>
      </c>
      <c r="G5166" s="241">
        <v>0</v>
      </c>
      <c r="H5166" s="241">
        <f>N(Purchase_Entry!P760)</f>
        <v>1170</v>
      </c>
      <c r="I5166" s="241">
        <f t="shared" si="80"/>
        <v>-1170</v>
      </c>
      <c r="J5166" s="200"/>
      <c r="K5166" s="200" t="str" cm="1">
        <f t="array" ref="K5166">IF($C5166="","",IF(AND($C5166=Party_Statement!$C$5,$B5166&gt;=Party_Statement!$C$6,$B5166&lt;=Party_Statement!$E$6),SUMPRODUCT(($C$3:$C5166=Party_Statement!$C$5)*($B$3:$B5166&gt;=Party_Statement!$C$6)*($B$3:$B5166&lt;=Party_Statement!$E$6)),""))</f>
        <v/>
      </c>
    </row>
    <row r="5167" spans="1:11" x14ac:dyDescent="0.2">
      <c r="A5167" s="237">
        <f>Purchase_Entry!A761</f>
        <v>66991</v>
      </c>
      <c r="B5167" s="238">
        <f>Purchase_Entry!B761</f>
        <v>46280</v>
      </c>
      <c r="C5167" s="239" t="str">
        <f>Purchase_Entry!D761</f>
        <v>NEW FARM PHARSATIKAT</v>
      </c>
      <c r="D5167" s="240" t="s">
        <v>1390</v>
      </c>
      <c r="E5167" s="240" t="str">
        <f>Purchase_Entry!C761</f>
        <v>BILL-5154</v>
      </c>
      <c r="F5167" s="240" t="str">
        <f>Purchase_Entry!F761</f>
        <v>Buffalo Milk</v>
      </c>
      <c r="G5167" s="241">
        <v>0</v>
      </c>
      <c r="H5167" s="241">
        <f>N(Purchase_Entry!P761)</f>
        <v>2280</v>
      </c>
      <c r="I5167" s="241">
        <f t="shared" si="80"/>
        <v>-2280</v>
      </c>
      <c r="J5167" s="200"/>
      <c r="K5167" s="200" t="str" cm="1">
        <f t="array" ref="K5167">IF($C5167="","",IF(AND($C5167=Party_Statement!$C$5,$B5167&gt;=Party_Statement!$C$6,$B5167&lt;=Party_Statement!$E$6),SUMPRODUCT(($C$3:$C5167=Party_Statement!$C$5)*($B$3:$B5167&gt;=Party_Statement!$C$6)*($B$3:$B5167&lt;=Party_Statement!$E$6)),""))</f>
        <v/>
      </c>
    </row>
    <row r="5168" spans="1:11" x14ac:dyDescent="0.2">
      <c r="A5168" s="237">
        <f>Purchase_Entry!A762</f>
        <v>66991</v>
      </c>
      <c r="B5168" s="238">
        <f>Purchase_Entry!B762</f>
        <v>46280</v>
      </c>
      <c r="C5168" s="239" t="str">
        <f>Purchase_Entry!D762</f>
        <v>NEW FARM PHARSATIKAT</v>
      </c>
      <c r="D5168" s="240" t="s">
        <v>1390</v>
      </c>
      <c r="E5168" s="240" t="str">
        <f>Purchase_Entry!C762</f>
        <v>BILL-5154</v>
      </c>
      <c r="F5168" s="240" t="str">
        <f>Purchase_Entry!F762</f>
        <v>Cow Milk</v>
      </c>
      <c r="G5168" s="241">
        <v>0</v>
      </c>
      <c r="H5168" s="241">
        <f>N(Purchase_Entry!P762)</f>
        <v>1443</v>
      </c>
      <c r="I5168" s="241">
        <f t="shared" si="80"/>
        <v>-1443</v>
      </c>
      <c r="J5168" s="200"/>
      <c r="K5168" s="200" t="str" cm="1">
        <f t="array" ref="K5168">IF($C5168="","",IF(AND($C5168=Party_Statement!$C$5,$B5168&gt;=Party_Statement!$C$6,$B5168&lt;=Party_Statement!$E$6),SUMPRODUCT(($C$3:$C5168=Party_Statement!$C$5)*($B$3:$B5168&gt;=Party_Statement!$C$6)*($B$3:$B5168&lt;=Party_Statement!$E$6)),""))</f>
        <v/>
      </c>
    </row>
    <row r="5169" spans="1:11" x14ac:dyDescent="0.2">
      <c r="A5169" s="237">
        <f>Purchase_Entry!A763</f>
        <v>66991</v>
      </c>
      <c r="B5169" s="238">
        <f>Purchase_Entry!B763</f>
        <v>46280</v>
      </c>
      <c r="C5169" s="239" t="str">
        <f>Purchase_Entry!D763</f>
        <v>NEW FARM PHARSATIKAT</v>
      </c>
      <c r="D5169" s="240" t="s">
        <v>1390</v>
      </c>
      <c r="E5169" s="240" t="str">
        <f>Purchase_Entry!C763</f>
        <v>BILL-5154</v>
      </c>
      <c r="F5169" s="240" t="str">
        <f>Purchase_Entry!F763</f>
        <v>Buffalo Milk</v>
      </c>
      <c r="G5169" s="241">
        <v>0</v>
      </c>
      <c r="H5169" s="241">
        <f>N(Purchase_Entry!P763)</f>
        <v>2137.5</v>
      </c>
      <c r="I5169" s="241">
        <f t="shared" si="80"/>
        <v>-2137.5</v>
      </c>
      <c r="J5169" s="200"/>
      <c r="K5169" s="200" t="str" cm="1">
        <f t="array" ref="K5169">IF($C5169="","",IF(AND($C5169=Party_Statement!$C$5,$B5169&gt;=Party_Statement!$C$6,$B5169&lt;=Party_Statement!$E$6),SUMPRODUCT(($C$3:$C5169=Party_Statement!$C$5)*($B$3:$B5169&gt;=Party_Statement!$C$6)*($B$3:$B5169&lt;=Party_Statement!$E$6)),""))</f>
        <v/>
      </c>
    </row>
    <row r="5170" spans="1:11" x14ac:dyDescent="0.2">
      <c r="A5170" s="237">
        <f>Purchase_Entry!A764</f>
        <v>66991</v>
      </c>
      <c r="B5170" s="238">
        <f>Purchase_Entry!B764</f>
        <v>46280</v>
      </c>
      <c r="C5170" s="239" t="str">
        <f>Purchase_Entry!D764</f>
        <v>NEW FARM PHARSATIKAT</v>
      </c>
      <c r="D5170" s="240" t="s">
        <v>1390</v>
      </c>
      <c r="E5170" s="240" t="str">
        <f>Purchase_Entry!C764</f>
        <v>BILL-5154</v>
      </c>
      <c r="F5170" s="240" t="str">
        <f>Purchase_Entry!F764</f>
        <v>Cow Milk</v>
      </c>
      <c r="G5170" s="241">
        <v>0</v>
      </c>
      <c r="H5170" s="241">
        <f>N(Purchase_Entry!P764)</f>
        <v>1365</v>
      </c>
      <c r="I5170" s="241">
        <f t="shared" si="80"/>
        <v>-1365</v>
      </c>
      <c r="J5170" s="200"/>
      <c r="K5170" s="200" t="str" cm="1">
        <f t="array" ref="K5170">IF($C5170="","",IF(AND($C5170=Party_Statement!$C$5,$B5170&gt;=Party_Statement!$C$6,$B5170&lt;=Party_Statement!$E$6),SUMPRODUCT(($C$3:$C5170=Party_Statement!$C$5)*($B$3:$B5170&gt;=Party_Statement!$C$6)*($B$3:$B5170&lt;=Party_Statement!$E$6)),""))</f>
        <v/>
      </c>
    </row>
    <row r="5171" spans="1:11" x14ac:dyDescent="0.2">
      <c r="A5171" s="237">
        <f>Purchase_Entry!A765</f>
        <v>66992</v>
      </c>
      <c r="B5171" s="238">
        <f>Purchase_Entry!B765</f>
        <v>46281</v>
      </c>
      <c r="C5171" s="239" t="str">
        <f>Purchase_Entry!D765</f>
        <v>NEW FARM PHARSATIKAT</v>
      </c>
      <c r="D5171" s="240" t="s">
        <v>1390</v>
      </c>
      <c r="E5171" s="240" t="str">
        <f>Purchase_Entry!C765</f>
        <v>BILL-5154</v>
      </c>
      <c r="F5171" s="240" t="str">
        <f>Purchase_Entry!F765</f>
        <v>Buffalo Milk</v>
      </c>
      <c r="G5171" s="241">
        <v>0</v>
      </c>
      <c r="H5171" s="241">
        <f>N(Purchase_Entry!P765)</f>
        <v>2137.5</v>
      </c>
      <c r="I5171" s="241">
        <f t="shared" si="80"/>
        <v>-2137.5</v>
      </c>
      <c r="J5171" s="200"/>
      <c r="K5171" s="200" t="str" cm="1">
        <f t="array" ref="K5171">IF($C5171="","",IF(AND($C5171=Party_Statement!$C$5,$B5171&gt;=Party_Statement!$C$6,$B5171&lt;=Party_Statement!$E$6),SUMPRODUCT(($C$3:$C5171=Party_Statement!$C$5)*($B$3:$B5171&gt;=Party_Statement!$C$6)*($B$3:$B5171&lt;=Party_Statement!$E$6)),""))</f>
        <v/>
      </c>
    </row>
    <row r="5172" spans="1:11" x14ac:dyDescent="0.2">
      <c r="A5172" s="237">
        <f>Purchase_Entry!A766</f>
        <v>66992</v>
      </c>
      <c r="B5172" s="238">
        <f>Purchase_Entry!B766</f>
        <v>46281</v>
      </c>
      <c r="C5172" s="239" t="str">
        <f>Purchase_Entry!D766</f>
        <v>NEW FARM PHARSATIKAT</v>
      </c>
      <c r="D5172" s="240" t="s">
        <v>1390</v>
      </c>
      <c r="E5172" s="240" t="str">
        <f>Purchase_Entry!C766</f>
        <v>BILL-5154</v>
      </c>
      <c r="F5172" s="240" t="str">
        <f>Purchase_Entry!F766</f>
        <v>Cow Milk</v>
      </c>
      <c r="G5172" s="241">
        <v>0</v>
      </c>
      <c r="H5172" s="241">
        <f>N(Purchase_Entry!P766)</f>
        <v>1404</v>
      </c>
      <c r="I5172" s="241">
        <f t="shared" si="80"/>
        <v>-1404</v>
      </c>
      <c r="J5172" s="200"/>
      <c r="K5172" s="200" t="str" cm="1">
        <f t="array" ref="K5172">IF($C5172="","",IF(AND($C5172=Party_Statement!$C$5,$B5172&gt;=Party_Statement!$C$6,$B5172&lt;=Party_Statement!$E$6),SUMPRODUCT(($C$3:$C5172=Party_Statement!$C$5)*($B$3:$B5172&gt;=Party_Statement!$C$6)*($B$3:$B5172&lt;=Party_Statement!$E$6)),""))</f>
        <v/>
      </c>
    </row>
    <row r="5173" spans="1:11" x14ac:dyDescent="0.2">
      <c r="A5173" s="237">
        <f>Purchase_Entry!A767</f>
        <v>66992</v>
      </c>
      <c r="B5173" s="238">
        <f>Purchase_Entry!B767</f>
        <v>46281</v>
      </c>
      <c r="C5173" s="239" t="str">
        <f>Purchase_Entry!D767</f>
        <v>NEW FARM PHARSATIKAT</v>
      </c>
      <c r="D5173" s="240" t="s">
        <v>1390</v>
      </c>
      <c r="E5173" s="240" t="str">
        <f>Purchase_Entry!C767</f>
        <v>BILL-5154</v>
      </c>
      <c r="F5173" s="240" t="str">
        <f>Purchase_Entry!F767</f>
        <v>Buffalo Milk</v>
      </c>
      <c r="G5173" s="241">
        <v>0</v>
      </c>
      <c r="H5173" s="241">
        <f>N(Purchase_Entry!P767)</f>
        <v>2470</v>
      </c>
      <c r="I5173" s="241">
        <f t="shared" si="80"/>
        <v>-2470</v>
      </c>
      <c r="J5173" s="200"/>
      <c r="K5173" s="200" t="str" cm="1">
        <f t="array" ref="K5173">IF($C5173="","",IF(AND($C5173=Party_Statement!$C$5,$B5173&gt;=Party_Statement!$C$6,$B5173&lt;=Party_Statement!$E$6),SUMPRODUCT(($C$3:$C5173=Party_Statement!$C$5)*($B$3:$B5173&gt;=Party_Statement!$C$6)*($B$3:$B5173&lt;=Party_Statement!$E$6)),""))</f>
        <v/>
      </c>
    </row>
    <row r="5174" spans="1:11" x14ac:dyDescent="0.2">
      <c r="A5174" s="237">
        <f>Purchase_Entry!A768</f>
        <v>66992</v>
      </c>
      <c r="B5174" s="238">
        <f>Purchase_Entry!B768</f>
        <v>46281</v>
      </c>
      <c r="C5174" s="239" t="str">
        <f>Purchase_Entry!D768</f>
        <v>NEW FARM PHARSATIKAT</v>
      </c>
      <c r="D5174" s="240" t="s">
        <v>1390</v>
      </c>
      <c r="E5174" s="240" t="str">
        <f>Purchase_Entry!C768</f>
        <v>BILL-5154</v>
      </c>
      <c r="F5174" s="240" t="str">
        <f>Purchase_Entry!F768</f>
        <v>Cow Milk</v>
      </c>
      <c r="G5174" s="241">
        <v>0</v>
      </c>
      <c r="H5174" s="241">
        <f>N(Purchase_Entry!P768)</f>
        <v>1014</v>
      </c>
      <c r="I5174" s="241">
        <f t="shared" si="80"/>
        <v>-1014</v>
      </c>
      <c r="J5174" s="200"/>
      <c r="K5174" s="200" t="str" cm="1">
        <f t="array" ref="K5174">IF($C5174="","",IF(AND($C5174=Party_Statement!$C$5,$B5174&gt;=Party_Statement!$C$6,$B5174&lt;=Party_Statement!$E$6),SUMPRODUCT(($C$3:$C5174=Party_Statement!$C$5)*($B$3:$B5174&gt;=Party_Statement!$C$6)*($B$3:$B5174&lt;=Party_Statement!$E$6)),""))</f>
        <v/>
      </c>
    </row>
    <row r="5175" spans="1:11" x14ac:dyDescent="0.2">
      <c r="A5175" s="237">
        <f>Purchase_Entry!A769</f>
        <v>66916</v>
      </c>
      <c r="B5175" s="238">
        <f>Purchase_Entry!B769</f>
        <v>46203</v>
      </c>
      <c r="C5175" s="239" t="str">
        <f>Purchase_Entry!D769</f>
        <v>PARSURAM THARU -333</v>
      </c>
      <c r="D5175" s="240" t="s">
        <v>1390</v>
      </c>
      <c r="E5175" s="240" t="str">
        <f>Purchase_Entry!C769</f>
        <v>BILL-5004</v>
      </c>
      <c r="F5175" s="240" t="str">
        <f>Purchase_Entry!F769</f>
        <v>Cow Milk</v>
      </c>
      <c r="G5175" s="241">
        <v>0</v>
      </c>
      <c r="H5175" s="241">
        <f>N(Purchase_Entry!P769)</f>
        <v>607.00799999999992</v>
      </c>
      <c r="I5175" s="241">
        <f t="shared" si="80"/>
        <v>-607.00799999999992</v>
      </c>
      <c r="J5175" s="200"/>
      <c r="K5175" s="200" t="str" cm="1">
        <f t="array" ref="K5175">IF($C5175="","",IF(AND($C5175=Party_Statement!$C$5,$B5175&gt;=Party_Statement!$C$6,$B5175&lt;=Party_Statement!$E$6),SUMPRODUCT(($C$3:$C5175=Party_Statement!$C$5)*($B$3:$B5175&gt;=Party_Statement!$C$6)*($B$3:$B5175&lt;=Party_Statement!$E$6)),""))</f>
        <v/>
      </c>
    </row>
    <row r="5176" spans="1:11" x14ac:dyDescent="0.2">
      <c r="A5176" s="237">
        <f>Purchase_Entry!A770</f>
        <v>66917</v>
      </c>
      <c r="B5176" s="238">
        <f>Purchase_Entry!B770</f>
        <v>46204</v>
      </c>
      <c r="C5176" s="239" t="str">
        <f>Purchase_Entry!D770</f>
        <v>PARSURAM THARU -333</v>
      </c>
      <c r="D5176" s="240" t="s">
        <v>1390</v>
      </c>
      <c r="E5176" s="240" t="str">
        <f>Purchase_Entry!C770</f>
        <v>BILL-5011</v>
      </c>
      <c r="F5176" s="240" t="str">
        <f>Purchase_Entry!F770</f>
        <v>Cow Milk</v>
      </c>
      <c r="G5176" s="241">
        <v>0</v>
      </c>
      <c r="H5176" s="241">
        <f>N(Purchase_Entry!P770)</f>
        <v>573.75000000000011</v>
      </c>
      <c r="I5176" s="241">
        <f t="shared" si="80"/>
        <v>-573.75000000000011</v>
      </c>
      <c r="J5176" s="200"/>
      <c r="K5176" s="200" t="str" cm="1">
        <f t="array" ref="K5176">IF($C5176="","",IF(AND($C5176=Party_Statement!$C$5,$B5176&gt;=Party_Statement!$C$6,$B5176&lt;=Party_Statement!$E$6),SUMPRODUCT(($C$3:$C5176=Party_Statement!$C$5)*($B$3:$B5176&gt;=Party_Statement!$C$6)*($B$3:$B5176&lt;=Party_Statement!$E$6)),""))</f>
        <v/>
      </c>
    </row>
    <row r="5177" spans="1:11" x14ac:dyDescent="0.2">
      <c r="A5177" s="237">
        <f>Purchase_Entry!A771</f>
        <v>66918</v>
      </c>
      <c r="B5177" s="238">
        <f>Purchase_Entry!B771</f>
        <v>46205</v>
      </c>
      <c r="C5177" s="239" t="str">
        <f>Purchase_Entry!D771</f>
        <v>PARSURAM THARU -333</v>
      </c>
      <c r="D5177" s="240" t="s">
        <v>1390</v>
      </c>
      <c r="E5177" s="240" t="str">
        <f>Purchase_Entry!C771</f>
        <v>BILL-5018</v>
      </c>
      <c r="F5177" s="240" t="str">
        <f>Purchase_Entry!F771</f>
        <v>Cow Milk</v>
      </c>
      <c r="G5177" s="241">
        <v>0</v>
      </c>
      <c r="H5177" s="241">
        <f>N(Purchase_Entry!P771)</f>
        <v>635.30775000000006</v>
      </c>
      <c r="I5177" s="241">
        <f t="shared" si="80"/>
        <v>-635.30775000000006</v>
      </c>
      <c r="J5177" s="200"/>
      <c r="K5177" s="200" t="str" cm="1">
        <f t="array" ref="K5177">IF($C5177="","",IF(AND($C5177=Party_Statement!$C$5,$B5177&gt;=Party_Statement!$C$6,$B5177&lt;=Party_Statement!$E$6),SUMPRODUCT(($C$3:$C5177=Party_Statement!$C$5)*($B$3:$B5177&gt;=Party_Statement!$C$6)*($B$3:$B5177&lt;=Party_Statement!$E$6)),""))</f>
        <v/>
      </c>
    </row>
    <row r="5178" spans="1:11" x14ac:dyDescent="0.2">
      <c r="A5178" s="237">
        <f>Purchase_Entry!A772</f>
        <v>66919</v>
      </c>
      <c r="B5178" s="238">
        <f>Purchase_Entry!B772</f>
        <v>46206</v>
      </c>
      <c r="C5178" s="239" t="str">
        <f>Purchase_Entry!D772</f>
        <v>PARSURAM THARU -333</v>
      </c>
      <c r="D5178" s="240" t="s">
        <v>1390</v>
      </c>
      <c r="E5178" s="240" t="str">
        <f>Purchase_Entry!C772</f>
        <v>BILL-5025</v>
      </c>
      <c r="F5178" s="240" t="str">
        <f>Purchase_Entry!F772</f>
        <v>Cow Milk</v>
      </c>
      <c r="G5178" s="241">
        <v>0</v>
      </c>
      <c r="H5178" s="241">
        <f>N(Purchase_Entry!P772)</f>
        <v>646.27199999999993</v>
      </c>
      <c r="I5178" s="241">
        <f t="shared" ref="I5178:I5241" si="81">IF($C5178="","",IF($C5178=$C1358,$I1358+$G5178-$H5178,$G5178-$H5178))</f>
        <v>-646.27199999999993</v>
      </c>
      <c r="J5178" s="200"/>
      <c r="K5178" s="200" t="str" cm="1">
        <f t="array" ref="K5178">IF($C5178="","",IF(AND($C5178=Party_Statement!$C$5,$B5178&gt;=Party_Statement!$C$6,$B5178&lt;=Party_Statement!$E$6),SUMPRODUCT(($C$3:$C5178=Party_Statement!$C$5)*($B$3:$B5178&gt;=Party_Statement!$C$6)*($B$3:$B5178&lt;=Party_Statement!$E$6)),""))</f>
        <v/>
      </c>
    </row>
    <row r="5179" spans="1:11" x14ac:dyDescent="0.2">
      <c r="A5179" s="237">
        <f>Purchase_Entry!A773</f>
        <v>66920</v>
      </c>
      <c r="B5179" s="238">
        <f>Purchase_Entry!B773</f>
        <v>46207</v>
      </c>
      <c r="C5179" s="239" t="str">
        <f>Purchase_Entry!D773</f>
        <v>PARSURAM THARU -333</v>
      </c>
      <c r="D5179" s="240" t="s">
        <v>1390</v>
      </c>
      <c r="E5179" s="240" t="str">
        <f>Purchase_Entry!C773</f>
        <v>BILL-5032</v>
      </c>
      <c r="F5179" s="240" t="str">
        <f>Purchase_Entry!F773</f>
        <v>Cow Milk</v>
      </c>
      <c r="G5179" s="241">
        <v>0</v>
      </c>
      <c r="H5179" s="241">
        <f>N(Purchase_Entry!P773)</f>
        <v>633.76334999999995</v>
      </c>
      <c r="I5179" s="241">
        <f t="shared" si="81"/>
        <v>-633.76334999999995</v>
      </c>
      <c r="J5179" s="200"/>
      <c r="K5179" s="200" t="str" cm="1">
        <f t="array" ref="K5179">IF($C5179="","",IF(AND($C5179=Party_Statement!$C$5,$B5179&gt;=Party_Statement!$C$6,$B5179&lt;=Party_Statement!$E$6),SUMPRODUCT(($C$3:$C5179=Party_Statement!$C$5)*($B$3:$B5179&gt;=Party_Statement!$C$6)*($B$3:$B5179&lt;=Party_Statement!$E$6)),""))</f>
        <v/>
      </c>
    </row>
    <row r="5180" spans="1:11" x14ac:dyDescent="0.2">
      <c r="A5180" s="237">
        <f>Purchase_Entry!A774</f>
        <v>66921</v>
      </c>
      <c r="B5180" s="238">
        <f>Purchase_Entry!B774</f>
        <v>46208</v>
      </c>
      <c r="C5180" s="239" t="str">
        <f>Purchase_Entry!D774</f>
        <v>PARSURAM THARU -333</v>
      </c>
      <c r="D5180" s="240" t="s">
        <v>1390</v>
      </c>
      <c r="E5180" s="240" t="str">
        <f>Purchase_Entry!C774</f>
        <v>BILL-5039</v>
      </c>
      <c r="F5180" s="240" t="str">
        <f>Purchase_Entry!F774</f>
        <v>Cow Milk</v>
      </c>
      <c r="G5180" s="241">
        <v>0</v>
      </c>
      <c r="H5180" s="241">
        <f>N(Purchase_Entry!P774)</f>
        <v>564.71800000000007</v>
      </c>
      <c r="I5180" s="241">
        <f t="shared" si="81"/>
        <v>-564.71800000000007</v>
      </c>
      <c r="J5180" s="200"/>
      <c r="K5180" s="200" t="str" cm="1">
        <f t="array" ref="K5180">IF($C5180="","",IF(AND($C5180=Party_Statement!$C$5,$B5180&gt;=Party_Statement!$C$6,$B5180&lt;=Party_Statement!$E$6),SUMPRODUCT(($C$3:$C5180=Party_Statement!$C$5)*($B$3:$B5180&gt;=Party_Statement!$C$6)*($B$3:$B5180&lt;=Party_Statement!$E$6)),""))</f>
        <v/>
      </c>
    </row>
    <row r="5181" spans="1:11" x14ac:dyDescent="0.2">
      <c r="A5181" s="237">
        <f>Purchase_Entry!A775</f>
        <v>66922</v>
      </c>
      <c r="B5181" s="238">
        <f>Purchase_Entry!B775</f>
        <v>46209</v>
      </c>
      <c r="C5181" s="239" t="str">
        <f>Purchase_Entry!D775</f>
        <v>PARSURAM THARU -333</v>
      </c>
      <c r="D5181" s="240" t="s">
        <v>1390</v>
      </c>
      <c r="E5181" s="240" t="str">
        <f>Purchase_Entry!C775</f>
        <v>BILL-5046</v>
      </c>
      <c r="F5181" s="240" t="str">
        <f>Purchase_Entry!F775</f>
        <v>Cow Milk</v>
      </c>
      <c r="G5181" s="241">
        <v>0</v>
      </c>
      <c r="H5181" s="241">
        <f>N(Purchase_Entry!P775)</f>
        <v>588.41359999999997</v>
      </c>
      <c r="I5181" s="241">
        <f t="shared" si="81"/>
        <v>-588.41359999999997</v>
      </c>
      <c r="J5181" s="200"/>
      <c r="K5181" s="200" t="str" cm="1">
        <f t="array" ref="K5181">IF($C5181="","",IF(AND($C5181=Party_Statement!$C$5,$B5181&gt;=Party_Statement!$C$6,$B5181&lt;=Party_Statement!$E$6),SUMPRODUCT(($C$3:$C5181=Party_Statement!$C$5)*($B$3:$B5181&gt;=Party_Statement!$C$6)*($B$3:$B5181&lt;=Party_Statement!$E$6)),""))</f>
        <v/>
      </c>
    </row>
    <row r="5182" spans="1:11" x14ac:dyDescent="0.2">
      <c r="A5182" s="237">
        <f>Purchase_Entry!A776</f>
        <v>66923</v>
      </c>
      <c r="B5182" s="238">
        <f>Purchase_Entry!B776</f>
        <v>46210</v>
      </c>
      <c r="C5182" s="239" t="str">
        <f>Purchase_Entry!D776</f>
        <v>PARSURAM THARU -333</v>
      </c>
      <c r="D5182" s="240" t="s">
        <v>1390</v>
      </c>
      <c r="E5182" s="240" t="str">
        <f>Purchase_Entry!C776</f>
        <v>BILL-5053</v>
      </c>
      <c r="F5182" s="240" t="str">
        <f>Purchase_Entry!F776</f>
        <v>Cow Milk</v>
      </c>
      <c r="G5182" s="241">
        <v>0</v>
      </c>
      <c r="H5182" s="241">
        <f>N(Purchase_Entry!P776)</f>
        <v>606.24249999999995</v>
      </c>
      <c r="I5182" s="241">
        <f t="shared" si="81"/>
        <v>-606.24249999999995</v>
      </c>
      <c r="J5182" s="200"/>
      <c r="K5182" s="200" t="str" cm="1">
        <f t="array" ref="K5182">IF($C5182="","",IF(AND($C5182=Party_Statement!$C$5,$B5182&gt;=Party_Statement!$C$6,$B5182&lt;=Party_Statement!$E$6),SUMPRODUCT(($C$3:$C5182=Party_Statement!$C$5)*($B$3:$B5182&gt;=Party_Statement!$C$6)*($B$3:$B5182&lt;=Party_Statement!$E$6)),""))</f>
        <v/>
      </c>
    </row>
    <row r="5183" spans="1:11" x14ac:dyDescent="0.2">
      <c r="A5183" s="237">
        <f>Purchase_Entry!A777</f>
        <v>66924</v>
      </c>
      <c r="B5183" s="238">
        <f>Purchase_Entry!B777</f>
        <v>46211</v>
      </c>
      <c r="C5183" s="239" t="str">
        <f>Purchase_Entry!D777</f>
        <v>PARSURAM THARU -333</v>
      </c>
      <c r="D5183" s="240" t="s">
        <v>1390</v>
      </c>
      <c r="E5183" s="240" t="str">
        <f>Purchase_Entry!C777</f>
        <v>BILL-5060</v>
      </c>
      <c r="F5183" s="240" t="str">
        <f>Purchase_Entry!F777</f>
        <v>Cow Milk</v>
      </c>
      <c r="G5183" s="241">
        <v>0</v>
      </c>
      <c r="H5183" s="241">
        <f>N(Purchase_Entry!P777)</f>
        <v>598.67819999999995</v>
      </c>
      <c r="I5183" s="241">
        <f t="shared" si="81"/>
        <v>-598.67819999999995</v>
      </c>
      <c r="J5183" s="200"/>
      <c r="K5183" s="200" t="str" cm="1">
        <f t="array" ref="K5183">IF($C5183="","",IF(AND($C5183=Party_Statement!$C$5,$B5183&gt;=Party_Statement!$C$6,$B5183&lt;=Party_Statement!$E$6),SUMPRODUCT(($C$3:$C5183=Party_Statement!$C$5)*($B$3:$B5183&gt;=Party_Statement!$C$6)*($B$3:$B5183&lt;=Party_Statement!$E$6)),""))</f>
        <v/>
      </c>
    </row>
    <row r="5184" spans="1:11" x14ac:dyDescent="0.2">
      <c r="A5184" s="237">
        <f>Purchase_Entry!A778</f>
        <v>66925</v>
      </c>
      <c r="B5184" s="238">
        <f>Purchase_Entry!B778</f>
        <v>46212</v>
      </c>
      <c r="C5184" s="239" t="str">
        <f>Purchase_Entry!D778</f>
        <v>PARSURAM THARU -333</v>
      </c>
      <c r="D5184" s="240" t="s">
        <v>1390</v>
      </c>
      <c r="E5184" s="240" t="str">
        <f>Purchase_Entry!C778</f>
        <v>BILL-5067</v>
      </c>
      <c r="F5184" s="240" t="str">
        <f>Purchase_Entry!F778</f>
        <v>Cow Milk</v>
      </c>
      <c r="G5184" s="241">
        <v>0</v>
      </c>
      <c r="H5184" s="241">
        <f>N(Purchase_Entry!P778)</f>
        <v>563.97439999999995</v>
      </c>
      <c r="I5184" s="241">
        <f t="shared" si="81"/>
        <v>-563.97439999999995</v>
      </c>
      <c r="J5184" s="200"/>
      <c r="K5184" s="200" t="str" cm="1">
        <f t="array" ref="K5184">IF($C5184="","",IF(AND($C5184=Party_Statement!$C$5,$B5184&gt;=Party_Statement!$C$6,$B5184&lt;=Party_Statement!$E$6),SUMPRODUCT(($C$3:$C5184=Party_Statement!$C$5)*($B$3:$B5184&gt;=Party_Statement!$C$6)*($B$3:$B5184&lt;=Party_Statement!$E$6)),""))</f>
        <v/>
      </c>
    </row>
    <row r="5185" spans="1:11" x14ac:dyDescent="0.2">
      <c r="A5185" s="237">
        <f>Purchase_Entry!A779</f>
        <v>66926</v>
      </c>
      <c r="B5185" s="238">
        <f>Purchase_Entry!B779</f>
        <v>46213</v>
      </c>
      <c r="C5185" s="239" t="str">
        <f>Purchase_Entry!D779</f>
        <v>PARSURAM THARU -333</v>
      </c>
      <c r="D5185" s="240" t="s">
        <v>1390</v>
      </c>
      <c r="E5185" s="240" t="str">
        <f>Purchase_Entry!C779</f>
        <v>BILL-5074</v>
      </c>
      <c r="F5185" s="240" t="str">
        <f>Purchase_Entry!F779</f>
        <v>Cow Milk</v>
      </c>
      <c r="G5185" s="241">
        <v>0</v>
      </c>
      <c r="H5185" s="241">
        <f>N(Purchase_Entry!P779)</f>
        <v>495.9824999999999</v>
      </c>
      <c r="I5185" s="241">
        <f t="shared" si="81"/>
        <v>-495.9824999999999</v>
      </c>
      <c r="J5185" s="200"/>
      <c r="K5185" s="200" t="str" cm="1">
        <f t="array" ref="K5185">IF($C5185="","",IF(AND($C5185=Party_Statement!$C$5,$B5185&gt;=Party_Statement!$C$6,$B5185&lt;=Party_Statement!$E$6),SUMPRODUCT(($C$3:$C5185=Party_Statement!$C$5)*($B$3:$B5185&gt;=Party_Statement!$C$6)*($B$3:$B5185&lt;=Party_Statement!$E$6)),""))</f>
        <v/>
      </c>
    </row>
    <row r="5186" spans="1:11" x14ac:dyDescent="0.2">
      <c r="A5186" s="237">
        <f>Purchase_Entry!A780</f>
        <v>66927</v>
      </c>
      <c r="B5186" s="238">
        <f>Purchase_Entry!B780</f>
        <v>46214</v>
      </c>
      <c r="C5186" s="239" t="str">
        <f>Purchase_Entry!D780</f>
        <v>PARSURAM THARU -333</v>
      </c>
      <c r="D5186" s="240" t="s">
        <v>1390</v>
      </c>
      <c r="E5186" s="240" t="str">
        <f>Purchase_Entry!C780</f>
        <v>BILL-5082</v>
      </c>
      <c r="F5186" s="240" t="str">
        <f>Purchase_Entry!F780</f>
        <v>Cow Milk</v>
      </c>
      <c r="G5186" s="241">
        <v>0</v>
      </c>
      <c r="H5186" s="241">
        <f>N(Purchase_Entry!P780)</f>
        <v>620.26649999999984</v>
      </c>
      <c r="I5186" s="241">
        <f t="shared" si="81"/>
        <v>-620.26649999999984</v>
      </c>
      <c r="J5186" s="200"/>
      <c r="K5186" s="200" t="str" cm="1">
        <f t="array" ref="K5186">IF($C5186="","",IF(AND($C5186=Party_Statement!$C$5,$B5186&gt;=Party_Statement!$C$6,$B5186&lt;=Party_Statement!$E$6),SUMPRODUCT(($C$3:$C5186=Party_Statement!$C$5)*($B$3:$B5186&gt;=Party_Statement!$C$6)*($B$3:$B5186&lt;=Party_Statement!$E$6)),""))</f>
        <v/>
      </c>
    </row>
    <row r="5187" spans="1:11" x14ac:dyDescent="0.2">
      <c r="A5187" s="237">
        <f>Purchase_Entry!A781</f>
        <v>66928</v>
      </c>
      <c r="B5187" s="238">
        <f>Purchase_Entry!B781</f>
        <v>46215</v>
      </c>
      <c r="C5187" s="239" t="str">
        <f>Purchase_Entry!D781</f>
        <v>PARSURAM THARU -333</v>
      </c>
      <c r="D5187" s="240" t="s">
        <v>1390</v>
      </c>
      <c r="E5187" s="240" t="str">
        <f>Purchase_Entry!C781</f>
        <v>BILL-5090</v>
      </c>
      <c r="F5187" s="240" t="str">
        <f>Purchase_Entry!F781</f>
        <v>Cow Milk</v>
      </c>
      <c r="G5187" s="241">
        <v>0</v>
      </c>
      <c r="H5187" s="241">
        <f>N(Purchase_Entry!P781)</f>
        <v>571.54020000000003</v>
      </c>
      <c r="I5187" s="241">
        <f t="shared" si="81"/>
        <v>-571.54020000000003</v>
      </c>
      <c r="J5187" s="200"/>
      <c r="K5187" s="200" t="str" cm="1">
        <f t="array" ref="K5187">IF($C5187="","",IF(AND($C5187=Party_Statement!$C$5,$B5187&gt;=Party_Statement!$C$6,$B5187&lt;=Party_Statement!$E$6),SUMPRODUCT(($C$3:$C5187=Party_Statement!$C$5)*($B$3:$B5187&gt;=Party_Statement!$C$6)*($B$3:$B5187&lt;=Party_Statement!$E$6)),""))</f>
        <v/>
      </c>
    </row>
    <row r="5188" spans="1:11" x14ac:dyDescent="0.2">
      <c r="A5188" s="237">
        <f>Purchase_Entry!A782</f>
        <v>66929</v>
      </c>
      <c r="B5188" s="238">
        <f>Purchase_Entry!B782</f>
        <v>46216</v>
      </c>
      <c r="C5188" s="239" t="str">
        <f>Purchase_Entry!D782</f>
        <v>PARSURAM THARU -333</v>
      </c>
      <c r="D5188" s="240" t="s">
        <v>1390</v>
      </c>
      <c r="E5188" s="240" t="str">
        <f>Purchase_Entry!C782</f>
        <v>BILL-5098</v>
      </c>
      <c r="F5188" s="240" t="str">
        <f>Purchase_Entry!F782</f>
        <v>Cow Milk</v>
      </c>
      <c r="G5188" s="241">
        <v>0</v>
      </c>
      <c r="H5188" s="241">
        <f>N(Purchase_Entry!P782)</f>
        <v>572.17655000000002</v>
      </c>
      <c r="I5188" s="241">
        <f t="shared" si="81"/>
        <v>-572.17655000000002</v>
      </c>
      <c r="J5188" s="200"/>
      <c r="K5188" s="200" t="str" cm="1">
        <f t="array" ref="K5188">IF($C5188="","",IF(AND($C5188=Party_Statement!$C$5,$B5188&gt;=Party_Statement!$C$6,$B5188&lt;=Party_Statement!$E$6),SUMPRODUCT(($C$3:$C5188=Party_Statement!$C$5)*($B$3:$B5188&gt;=Party_Statement!$C$6)*($B$3:$B5188&lt;=Party_Statement!$E$6)),""))</f>
        <v/>
      </c>
    </row>
    <row r="5189" spans="1:11" x14ac:dyDescent="0.2">
      <c r="A5189" s="237">
        <f>Purchase_Entry!A783</f>
        <v>66930</v>
      </c>
      <c r="B5189" s="238">
        <f>Purchase_Entry!B783</f>
        <v>46217</v>
      </c>
      <c r="C5189" s="239" t="str">
        <f>Purchase_Entry!D783</f>
        <v>PARSURAM THARU -333</v>
      </c>
      <c r="D5189" s="240" t="s">
        <v>1390</v>
      </c>
      <c r="E5189" s="240" t="str">
        <f>Purchase_Entry!C783</f>
        <v>BILL-5106</v>
      </c>
      <c r="F5189" s="240" t="str">
        <f>Purchase_Entry!F783</f>
        <v>Cow Milk</v>
      </c>
      <c r="G5189" s="241">
        <v>0</v>
      </c>
      <c r="H5189" s="241">
        <f>N(Purchase_Entry!P783)</f>
        <v>527.76019999999994</v>
      </c>
      <c r="I5189" s="241">
        <f t="shared" si="81"/>
        <v>-527.76019999999994</v>
      </c>
      <c r="J5189" s="200"/>
      <c r="K5189" s="200" t="str" cm="1">
        <f t="array" ref="K5189">IF($C5189="","",IF(AND($C5189=Party_Statement!$C$5,$B5189&gt;=Party_Statement!$C$6,$B5189&lt;=Party_Statement!$E$6),SUMPRODUCT(($C$3:$C5189=Party_Statement!$C$5)*($B$3:$B5189&gt;=Party_Statement!$C$6)*($B$3:$B5189&lt;=Party_Statement!$E$6)),""))</f>
        <v/>
      </c>
    </row>
    <row r="5190" spans="1:11" x14ac:dyDescent="0.2">
      <c r="A5190" s="237">
        <f>Purchase_Entry!A784</f>
        <v>66931</v>
      </c>
      <c r="B5190" s="238">
        <f>Purchase_Entry!B784</f>
        <v>46218</v>
      </c>
      <c r="C5190" s="239" t="str">
        <f>Purchase_Entry!D784</f>
        <v>PARSURAM THARU -333</v>
      </c>
      <c r="D5190" s="240" t="s">
        <v>1390</v>
      </c>
      <c r="E5190" s="240" t="str">
        <f>Purchase_Entry!C784</f>
        <v>BILL-5114</v>
      </c>
      <c r="F5190" s="240" t="str">
        <f>Purchase_Entry!F784</f>
        <v>Cow Milk</v>
      </c>
      <c r="G5190" s="241">
        <v>0</v>
      </c>
      <c r="H5190" s="241">
        <f>N(Purchase_Entry!P784)</f>
        <v>646.56664999999987</v>
      </c>
      <c r="I5190" s="241">
        <f t="shared" si="81"/>
        <v>-646.56664999999987</v>
      </c>
      <c r="J5190" s="200"/>
      <c r="K5190" s="200" t="str" cm="1">
        <f t="array" ref="K5190">IF($C5190="","",IF(AND($C5190=Party_Statement!$C$5,$B5190&gt;=Party_Statement!$C$6,$B5190&lt;=Party_Statement!$E$6),SUMPRODUCT(($C$3:$C5190=Party_Statement!$C$5)*($B$3:$B5190&gt;=Party_Statement!$C$6)*($B$3:$B5190&lt;=Party_Statement!$E$6)),""))</f>
        <v/>
      </c>
    </row>
    <row r="5191" spans="1:11" x14ac:dyDescent="0.2">
      <c r="A5191" s="237" t="str">
        <f>Purchase_Entry!A785</f>
        <v>2083/03/32</v>
      </c>
      <c r="B5191" s="238">
        <f>Purchase_Entry!B785</f>
        <v>46219</v>
      </c>
      <c r="C5191" s="239" t="str">
        <f>Purchase_Entry!D785</f>
        <v>PARSURAM THARU -333</v>
      </c>
      <c r="D5191" s="240" t="s">
        <v>1390</v>
      </c>
      <c r="E5191" s="240" t="str">
        <f>Purchase_Entry!C785</f>
        <v>BILL-5122</v>
      </c>
      <c r="F5191" s="240" t="str">
        <f>Purchase_Entry!F785</f>
        <v>Cow Milk</v>
      </c>
      <c r="G5191" s="241">
        <v>0</v>
      </c>
      <c r="H5191" s="241">
        <f>N(Purchase_Entry!P785)</f>
        <v>628.06240000000003</v>
      </c>
      <c r="I5191" s="241">
        <f t="shared" si="81"/>
        <v>-628.06240000000003</v>
      </c>
      <c r="J5191" s="200"/>
      <c r="K5191" s="200" t="str" cm="1">
        <f t="array" ref="K5191">IF($C5191="","",IF(AND($C5191=Party_Statement!$C$5,$B5191&gt;=Party_Statement!$C$6,$B5191&lt;=Party_Statement!$E$6),SUMPRODUCT(($C$3:$C5191=Party_Statement!$C$5)*($B$3:$B5191&gt;=Party_Statement!$C$6)*($B$3:$B5191&lt;=Party_Statement!$E$6)),""))</f>
        <v/>
      </c>
    </row>
    <row r="5192" spans="1:11" x14ac:dyDescent="0.2">
      <c r="A5192" s="237">
        <f>Purchase_Entry!A786</f>
        <v>66915</v>
      </c>
      <c r="B5192" s="238">
        <f>Purchase_Entry!B786</f>
        <v>46202</v>
      </c>
      <c r="C5192" s="239" t="str">
        <f>Purchase_Entry!D786</f>
        <v>SAI KRIPA KSS LTD</v>
      </c>
      <c r="D5192" s="240" t="s">
        <v>1390</v>
      </c>
      <c r="E5192" s="240" t="str">
        <f>Purchase_Entry!C786</f>
        <v>S 5956</v>
      </c>
      <c r="F5192" s="240" t="str">
        <f>Purchase_Entry!F786</f>
        <v>Mix Milk</v>
      </c>
      <c r="G5192" s="241">
        <v>0</v>
      </c>
      <c r="H5192" s="241">
        <f>N(Purchase_Entry!P786)</f>
        <v>16520</v>
      </c>
      <c r="I5192" s="241">
        <f t="shared" si="81"/>
        <v>-16520</v>
      </c>
      <c r="J5192" s="200"/>
      <c r="K5192" s="200" t="str" cm="1">
        <f t="array" ref="K5192">IF($C5192="","",IF(AND($C5192=Party_Statement!$C$5,$B5192&gt;=Party_Statement!$C$6,$B5192&lt;=Party_Statement!$E$6),SUMPRODUCT(($C$3:$C5192=Party_Statement!$C$5)*($B$3:$B5192&gt;=Party_Statement!$C$6)*($B$3:$B5192&lt;=Party_Statement!$E$6)),""))</f>
        <v/>
      </c>
    </row>
    <row r="5193" spans="1:11" x14ac:dyDescent="0.2">
      <c r="A5193" s="237">
        <f>Purchase_Entry!A787</f>
        <v>66915</v>
      </c>
      <c r="B5193" s="238">
        <f>Purchase_Entry!B787</f>
        <v>46202</v>
      </c>
      <c r="C5193" s="239" t="str">
        <f>Purchase_Entry!D787</f>
        <v>SAI KRIPA KSS LTD</v>
      </c>
      <c r="D5193" s="240" t="s">
        <v>1390</v>
      </c>
      <c r="E5193" s="240" t="str">
        <f>Purchase_Entry!C787</f>
        <v>S 5956</v>
      </c>
      <c r="F5193" s="240" t="str">
        <f>Purchase_Entry!F787</f>
        <v>NAUNI</v>
      </c>
      <c r="G5193" s="241">
        <v>0</v>
      </c>
      <c r="H5193" s="241">
        <f>N(Purchase_Entry!P787)</f>
        <v>4550</v>
      </c>
      <c r="I5193" s="241">
        <f t="shared" si="81"/>
        <v>-4550</v>
      </c>
      <c r="J5193" s="200"/>
      <c r="K5193" s="200" t="str" cm="1">
        <f t="array" ref="K5193">IF($C5193="","",IF(AND($C5193=Party_Statement!$C$5,$B5193&gt;=Party_Statement!$C$6,$B5193&lt;=Party_Statement!$E$6),SUMPRODUCT(($C$3:$C5193=Party_Statement!$C$5)*($B$3:$B5193&gt;=Party_Statement!$C$6)*($B$3:$B5193&lt;=Party_Statement!$E$6)),""))</f>
        <v/>
      </c>
    </row>
    <row r="5194" spans="1:11" x14ac:dyDescent="0.2">
      <c r="A5194" s="237">
        <f>Purchase_Entry!A788</f>
        <v>66915</v>
      </c>
      <c r="B5194" s="238">
        <f>Purchase_Entry!B788</f>
        <v>46202</v>
      </c>
      <c r="C5194" s="239" t="str">
        <f>Purchase_Entry!D788</f>
        <v>SAI KRIPA KSS LTD</v>
      </c>
      <c r="D5194" s="240" t="s">
        <v>1390</v>
      </c>
      <c r="E5194" s="240" t="str">
        <f>Purchase_Entry!C788</f>
        <v>S 5956</v>
      </c>
      <c r="F5194" s="240" t="str">
        <f>Purchase_Entry!F788</f>
        <v>Ghee</v>
      </c>
      <c r="G5194" s="241">
        <v>0</v>
      </c>
      <c r="H5194" s="241">
        <f>N(Purchase_Entry!P788)</f>
        <v>17100</v>
      </c>
      <c r="I5194" s="241">
        <f t="shared" si="81"/>
        <v>-17100</v>
      </c>
      <c r="J5194" s="200"/>
      <c r="K5194" s="200" t="str" cm="1">
        <f t="array" ref="K5194">IF($C5194="","",IF(AND($C5194=Party_Statement!$C$5,$B5194&gt;=Party_Statement!$C$6,$B5194&lt;=Party_Statement!$E$6),SUMPRODUCT(($C$3:$C5194=Party_Statement!$C$5)*($B$3:$B5194&gt;=Party_Statement!$C$6)*($B$3:$B5194&lt;=Party_Statement!$E$6)),""))</f>
        <v/>
      </c>
    </row>
    <row r="5195" spans="1:11" x14ac:dyDescent="0.2">
      <c r="A5195" s="237">
        <f>Purchase_Entry!A789</f>
        <v>66915</v>
      </c>
      <c r="B5195" s="238">
        <f>Purchase_Entry!B789</f>
        <v>46202</v>
      </c>
      <c r="C5195" s="239" t="str">
        <f>Purchase_Entry!D789</f>
        <v>SAI KRIPA KSS LTD</v>
      </c>
      <c r="D5195" s="240" t="s">
        <v>1390</v>
      </c>
      <c r="E5195" s="240" t="str">
        <f>Purchase_Entry!C789</f>
        <v>S 5956</v>
      </c>
      <c r="F5195" s="240" t="str">
        <f>Purchase_Entry!F789</f>
        <v>Paneer</v>
      </c>
      <c r="G5195" s="241">
        <v>0</v>
      </c>
      <c r="H5195" s="241">
        <f>N(Purchase_Entry!P789)</f>
        <v>720</v>
      </c>
      <c r="I5195" s="241">
        <f t="shared" si="81"/>
        <v>-720</v>
      </c>
      <c r="J5195" s="200"/>
      <c r="K5195" s="200" t="str" cm="1">
        <f t="array" ref="K5195">IF($C5195="","",IF(AND($C5195=Party_Statement!$C$5,$B5195&gt;=Party_Statement!$C$6,$B5195&lt;=Party_Statement!$E$6),SUMPRODUCT(($C$3:$C5195=Party_Statement!$C$5)*($B$3:$B5195&gt;=Party_Statement!$C$6)*($B$3:$B5195&lt;=Party_Statement!$E$6)),""))</f>
        <v/>
      </c>
    </row>
    <row r="5196" spans="1:11" x14ac:dyDescent="0.2">
      <c r="A5196" s="237">
        <f>Purchase_Entry!A790</f>
        <v>66915</v>
      </c>
      <c r="B5196" s="238">
        <f>Purchase_Entry!B790</f>
        <v>46202</v>
      </c>
      <c r="C5196" s="239" t="str">
        <f>Purchase_Entry!D790</f>
        <v>SAI KRIPA KSS LTD</v>
      </c>
      <c r="D5196" s="240" t="s">
        <v>1390</v>
      </c>
      <c r="E5196" s="240" t="str">
        <f>Purchase_Entry!C790</f>
        <v>S 5956</v>
      </c>
      <c r="F5196" s="240" t="str">
        <f>Purchase_Entry!F790</f>
        <v>Cream</v>
      </c>
      <c r="G5196" s="241">
        <v>0</v>
      </c>
      <c r="H5196" s="241">
        <f>N(Purchase_Entry!P790)</f>
        <v>66150</v>
      </c>
      <c r="I5196" s="241">
        <f t="shared" si="81"/>
        <v>-66150</v>
      </c>
      <c r="J5196" s="200"/>
      <c r="K5196" s="200" t="str" cm="1">
        <f t="array" ref="K5196">IF($C5196="","",IF(AND($C5196=Party_Statement!$C$5,$B5196&gt;=Party_Statement!$C$6,$B5196&lt;=Party_Statement!$E$6),SUMPRODUCT(($C$3:$C5196=Party_Statement!$C$5)*($B$3:$B5196&gt;=Party_Statement!$C$6)*($B$3:$B5196&lt;=Party_Statement!$E$6)),""))</f>
        <v/>
      </c>
    </row>
    <row r="5197" spans="1:11" x14ac:dyDescent="0.2">
      <c r="A5197" s="237">
        <f>Purchase_Entry!A791</f>
        <v>66915</v>
      </c>
      <c r="B5197" s="238">
        <f>Purchase_Entry!B791</f>
        <v>46202</v>
      </c>
      <c r="C5197" s="239" t="str">
        <f>Purchase_Entry!D791</f>
        <v>SAI KRIPA KSS LTD</v>
      </c>
      <c r="D5197" s="240" t="s">
        <v>1390</v>
      </c>
      <c r="E5197" s="240" t="str">
        <f>Purchase_Entry!C791</f>
        <v>S 5963</v>
      </c>
      <c r="F5197" s="240" t="str">
        <f>Purchase_Entry!F791</f>
        <v>Dana</v>
      </c>
      <c r="G5197" s="241">
        <v>0</v>
      </c>
      <c r="H5197" s="241">
        <f>N(Purchase_Entry!P791)</f>
        <v>1645</v>
      </c>
      <c r="I5197" s="241">
        <f t="shared" si="81"/>
        <v>-1645</v>
      </c>
      <c r="J5197" s="200"/>
      <c r="K5197" s="200" t="str" cm="1">
        <f t="array" ref="K5197">IF($C5197="","",IF(AND($C5197=Party_Statement!$C$5,$B5197&gt;=Party_Statement!$C$6,$B5197&lt;=Party_Statement!$E$6),SUMPRODUCT(($C$3:$C5197=Party_Statement!$C$5)*($B$3:$B5197&gt;=Party_Statement!$C$6)*($B$3:$B5197&lt;=Party_Statement!$E$6)),""))</f>
        <v/>
      </c>
    </row>
    <row r="5198" spans="1:11" x14ac:dyDescent="0.2">
      <c r="A5198" s="237">
        <f>Purchase_Entry!A792</f>
        <v>66916</v>
      </c>
      <c r="B5198" s="238">
        <f>Purchase_Entry!B792</f>
        <v>46203</v>
      </c>
      <c r="C5198" s="239" t="str">
        <f>Purchase_Entry!D792</f>
        <v>SANA KISAN -311</v>
      </c>
      <c r="D5198" s="240" t="s">
        <v>1390</v>
      </c>
      <c r="E5198" s="240" t="str">
        <f>Purchase_Entry!C792</f>
        <v>BILL-5007</v>
      </c>
      <c r="F5198" s="240" t="str">
        <f>Purchase_Entry!F792</f>
        <v>Mix Milk</v>
      </c>
      <c r="G5198" s="241">
        <v>0</v>
      </c>
      <c r="H5198" s="241">
        <f>N(Purchase_Entry!P792)</f>
        <v>10080</v>
      </c>
      <c r="I5198" s="241">
        <f t="shared" si="81"/>
        <v>-10080</v>
      </c>
      <c r="J5198" s="200"/>
      <c r="K5198" s="200" t="str" cm="1">
        <f t="array" ref="K5198">IF($C5198="","",IF(AND($C5198=Party_Statement!$C$5,$B5198&gt;=Party_Statement!$C$6,$B5198&lt;=Party_Statement!$E$6),SUMPRODUCT(($C$3:$C5198=Party_Statement!$C$5)*($B$3:$B5198&gt;=Party_Statement!$C$6)*($B$3:$B5198&lt;=Party_Statement!$E$6)),""))</f>
        <v/>
      </c>
    </row>
    <row r="5199" spans="1:11" x14ac:dyDescent="0.2">
      <c r="A5199" s="237">
        <f>Purchase_Entry!A793</f>
        <v>66917</v>
      </c>
      <c r="B5199" s="238">
        <f>Purchase_Entry!B793</f>
        <v>46204</v>
      </c>
      <c r="C5199" s="239" t="str">
        <f>Purchase_Entry!D793</f>
        <v>SANA KISAN -311</v>
      </c>
      <c r="D5199" s="240" t="s">
        <v>1390</v>
      </c>
      <c r="E5199" s="240" t="str">
        <f>Purchase_Entry!C793</f>
        <v>BILL-5014</v>
      </c>
      <c r="F5199" s="240" t="str">
        <f>Purchase_Entry!F793</f>
        <v>Mix Milk</v>
      </c>
      <c r="G5199" s="241">
        <v>0</v>
      </c>
      <c r="H5199" s="241">
        <f>N(Purchase_Entry!P793)</f>
        <v>6720</v>
      </c>
      <c r="I5199" s="241">
        <f t="shared" si="81"/>
        <v>-6720</v>
      </c>
      <c r="J5199" s="200"/>
      <c r="K5199" s="200" t="str" cm="1">
        <f t="array" ref="K5199">IF($C5199="","",IF(AND($C5199=Party_Statement!$C$5,$B5199&gt;=Party_Statement!$C$6,$B5199&lt;=Party_Statement!$E$6),SUMPRODUCT(($C$3:$C5199=Party_Statement!$C$5)*($B$3:$B5199&gt;=Party_Statement!$C$6)*($B$3:$B5199&lt;=Party_Statement!$E$6)),""))</f>
        <v/>
      </c>
    </row>
    <row r="5200" spans="1:11" x14ac:dyDescent="0.2">
      <c r="A5200" s="237">
        <f>Purchase_Entry!A794</f>
        <v>66918</v>
      </c>
      <c r="B5200" s="238">
        <f>Purchase_Entry!B794</f>
        <v>46205</v>
      </c>
      <c r="C5200" s="239" t="str">
        <f>Purchase_Entry!D794</f>
        <v>SANA KISAN -311</v>
      </c>
      <c r="D5200" s="240" t="s">
        <v>1390</v>
      </c>
      <c r="E5200" s="240" t="str">
        <f>Purchase_Entry!C794</f>
        <v>BILL-5021</v>
      </c>
      <c r="F5200" s="240" t="str">
        <f>Purchase_Entry!F794</f>
        <v>Mix Milk</v>
      </c>
      <c r="G5200" s="241">
        <v>0</v>
      </c>
      <c r="H5200" s="241">
        <f>N(Purchase_Entry!P794)</f>
        <v>16800</v>
      </c>
      <c r="I5200" s="241">
        <f t="shared" si="81"/>
        <v>-16800</v>
      </c>
      <c r="J5200" s="200"/>
      <c r="K5200" s="200" t="str" cm="1">
        <f t="array" ref="K5200">IF($C5200="","",IF(AND($C5200=Party_Statement!$C$5,$B5200&gt;=Party_Statement!$C$6,$B5200&lt;=Party_Statement!$E$6),SUMPRODUCT(($C$3:$C5200=Party_Statement!$C$5)*($B$3:$B5200&gt;=Party_Statement!$C$6)*($B$3:$B5200&lt;=Party_Statement!$E$6)),""))</f>
        <v/>
      </c>
    </row>
    <row r="5201" spans="1:11" x14ac:dyDescent="0.2">
      <c r="A5201" s="237">
        <f>Purchase_Entry!A795</f>
        <v>66919</v>
      </c>
      <c r="B5201" s="238">
        <f>Purchase_Entry!B795</f>
        <v>46206</v>
      </c>
      <c r="C5201" s="239" t="str">
        <f>Purchase_Entry!D795</f>
        <v>SANA KISAN -311</v>
      </c>
      <c r="D5201" s="240" t="s">
        <v>1390</v>
      </c>
      <c r="E5201" s="240" t="str">
        <f>Purchase_Entry!C795</f>
        <v>BILL-5028</v>
      </c>
      <c r="F5201" s="240" t="str">
        <f>Purchase_Entry!F795</f>
        <v>Mix Milk</v>
      </c>
      <c r="G5201" s="241">
        <v>0</v>
      </c>
      <c r="H5201" s="241">
        <f>N(Purchase_Entry!P795)</f>
        <v>10080</v>
      </c>
      <c r="I5201" s="241">
        <f t="shared" si="81"/>
        <v>-10080</v>
      </c>
      <c r="J5201" s="200"/>
      <c r="K5201" s="200" t="str" cm="1">
        <f t="array" ref="K5201">IF($C5201="","",IF(AND($C5201=Party_Statement!$C$5,$B5201&gt;=Party_Statement!$C$6,$B5201&lt;=Party_Statement!$E$6),SUMPRODUCT(($C$3:$C5201=Party_Statement!$C$5)*($B$3:$B5201&gt;=Party_Statement!$C$6)*($B$3:$B5201&lt;=Party_Statement!$E$6)),""))</f>
        <v/>
      </c>
    </row>
    <row r="5202" spans="1:11" x14ac:dyDescent="0.2">
      <c r="A5202" s="237">
        <f>Purchase_Entry!A796</f>
        <v>66920</v>
      </c>
      <c r="B5202" s="238">
        <f>Purchase_Entry!B796</f>
        <v>46207</v>
      </c>
      <c r="C5202" s="239" t="str">
        <f>Purchase_Entry!D796</f>
        <v>SANA KISAN -311</v>
      </c>
      <c r="D5202" s="240" t="s">
        <v>1390</v>
      </c>
      <c r="E5202" s="240" t="str">
        <f>Purchase_Entry!C796</f>
        <v>BILL-5035</v>
      </c>
      <c r="F5202" s="240" t="str">
        <f>Purchase_Entry!F796</f>
        <v>Mix Milk</v>
      </c>
      <c r="G5202" s="241">
        <v>0</v>
      </c>
      <c r="H5202" s="241">
        <f>N(Purchase_Entry!P796)</f>
        <v>6720</v>
      </c>
      <c r="I5202" s="241">
        <f t="shared" si="81"/>
        <v>-6720</v>
      </c>
      <c r="J5202" s="200"/>
      <c r="K5202" s="200" t="str" cm="1">
        <f t="array" ref="K5202">IF($C5202="","",IF(AND($C5202=Party_Statement!$C$5,$B5202&gt;=Party_Statement!$C$6,$B5202&lt;=Party_Statement!$E$6),SUMPRODUCT(($C$3:$C5202=Party_Statement!$C$5)*($B$3:$B5202&gt;=Party_Statement!$C$6)*($B$3:$B5202&lt;=Party_Statement!$E$6)),""))</f>
        <v/>
      </c>
    </row>
    <row r="5203" spans="1:11" x14ac:dyDescent="0.2">
      <c r="A5203" s="237">
        <f>Purchase_Entry!A797</f>
        <v>66921</v>
      </c>
      <c r="B5203" s="238">
        <f>Purchase_Entry!B797</f>
        <v>46208</v>
      </c>
      <c r="C5203" s="239" t="str">
        <f>Purchase_Entry!D797</f>
        <v>SANA KISAN -311</v>
      </c>
      <c r="D5203" s="240" t="s">
        <v>1390</v>
      </c>
      <c r="E5203" s="240" t="str">
        <f>Purchase_Entry!C797</f>
        <v>BILL-5042</v>
      </c>
      <c r="F5203" s="240" t="str">
        <f>Purchase_Entry!F797</f>
        <v>Mix Milk</v>
      </c>
      <c r="G5203" s="241">
        <v>0</v>
      </c>
      <c r="H5203" s="241">
        <f>N(Purchase_Entry!P797)</f>
        <v>6720</v>
      </c>
      <c r="I5203" s="241">
        <f t="shared" si="81"/>
        <v>-6720</v>
      </c>
      <c r="J5203" s="200"/>
      <c r="K5203" s="200" t="str" cm="1">
        <f t="array" ref="K5203">IF($C5203="","",IF(AND($C5203=Party_Statement!$C$5,$B5203&gt;=Party_Statement!$C$6,$B5203&lt;=Party_Statement!$E$6),SUMPRODUCT(($C$3:$C5203=Party_Statement!$C$5)*($B$3:$B5203&gt;=Party_Statement!$C$6)*($B$3:$B5203&lt;=Party_Statement!$E$6)),""))</f>
        <v/>
      </c>
    </row>
    <row r="5204" spans="1:11" x14ac:dyDescent="0.2">
      <c r="A5204" s="237">
        <f>Purchase_Entry!A798</f>
        <v>66922</v>
      </c>
      <c r="B5204" s="238">
        <f>Purchase_Entry!B798</f>
        <v>46209</v>
      </c>
      <c r="C5204" s="239" t="str">
        <f>Purchase_Entry!D798</f>
        <v>SANA KISAN -311</v>
      </c>
      <c r="D5204" s="240" t="s">
        <v>1390</v>
      </c>
      <c r="E5204" s="240" t="str">
        <f>Purchase_Entry!C798</f>
        <v>BILL-5049</v>
      </c>
      <c r="F5204" s="240" t="str">
        <f>Purchase_Entry!F798</f>
        <v>Mix Milk</v>
      </c>
      <c r="G5204" s="241">
        <v>0</v>
      </c>
      <c r="H5204" s="241">
        <f>N(Purchase_Entry!P798)</f>
        <v>6720</v>
      </c>
      <c r="I5204" s="241">
        <f t="shared" si="81"/>
        <v>-6720</v>
      </c>
      <c r="J5204" s="200"/>
      <c r="K5204" s="200" t="str" cm="1">
        <f t="array" ref="K5204">IF($C5204="","",IF(AND($C5204=Party_Statement!$C$5,$B5204&gt;=Party_Statement!$C$6,$B5204&lt;=Party_Statement!$E$6),SUMPRODUCT(($C$3:$C5204=Party_Statement!$C$5)*($B$3:$B5204&gt;=Party_Statement!$C$6)*($B$3:$B5204&lt;=Party_Statement!$E$6)),""))</f>
        <v/>
      </c>
    </row>
    <row r="5205" spans="1:11" x14ac:dyDescent="0.2">
      <c r="A5205" s="237">
        <f>Purchase_Entry!A799</f>
        <v>66923</v>
      </c>
      <c r="B5205" s="238">
        <f>Purchase_Entry!B799</f>
        <v>46210</v>
      </c>
      <c r="C5205" s="239" t="str">
        <f>Purchase_Entry!D799</f>
        <v>SANA KISAN -311</v>
      </c>
      <c r="D5205" s="240" t="s">
        <v>1390</v>
      </c>
      <c r="E5205" s="240" t="str">
        <f>Purchase_Entry!C799</f>
        <v>BILL-5056</v>
      </c>
      <c r="F5205" s="240" t="str">
        <f>Purchase_Entry!F799</f>
        <v>Mix Milk</v>
      </c>
      <c r="G5205" s="241">
        <v>0</v>
      </c>
      <c r="H5205" s="241">
        <f>N(Purchase_Entry!P799)</f>
        <v>13440</v>
      </c>
      <c r="I5205" s="241">
        <f t="shared" si="81"/>
        <v>-13440</v>
      </c>
      <c r="J5205" s="200"/>
      <c r="K5205" s="200" t="str" cm="1">
        <f t="array" ref="K5205">IF($C5205="","",IF(AND($C5205=Party_Statement!$C$5,$B5205&gt;=Party_Statement!$C$6,$B5205&lt;=Party_Statement!$E$6),SUMPRODUCT(($C$3:$C5205=Party_Statement!$C$5)*($B$3:$B5205&gt;=Party_Statement!$C$6)*($B$3:$B5205&lt;=Party_Statement!$E$6)),""))</f>
        <v/>
      </c>
    </row>
    <row r="5206" spans="1:11" x14ac:dyDescent="0.2">
      <c r="A5206" s="237">
        <f>Purchase_Entry!A800</f>
        <v>66924</v>
      </c>
      <c r="B5206" s="238">
        <f>Purchase_Entry!B800</f>
        <v>46211</v>
      </c>
      <c r="C5206" s="239" t="str">
        <f>Purchase_Entry!D800</f>
        <v>SANA KISAN -311</v>
      </c>
      <c r="D5206" s="240" t="s">
        <v>1390</v>
      </c>
      <c r="E5206" s="240" t="str">
        <f>Purchase_Entry!C800</f>
        <v>BILL-5063</v>
      </c>
      <c r="F5206" s="240" t="str">
        <f>Purchase_Entry!F800</f>
        <v>Mix Milk</v>
      </c>
      <c r="G5206" s="241">
        <v>0</v>
      </c>
      <c r="H5206" s="241">
        <f>N(Purchase_Entry!P800)</f>
        <v>13440</v>
      </c>
      <c r="I5206" s="241">
        <f t="shared" si="81"/>
        <v>-13440</v>
      </c>
      <c r="J5206" s="200"/>
      <c r="K5206" s="200" t="str" cm="1">
        <f t="array" ref="K5206">IF($C5206="","",IF(AND($C5206=Party_Statement!$C$5,$B5206&gt;=Party_Statement!$C$6,$B5206&lt;=Party_Statement!$E$6),SUMPRODUCT(($C$3:$C5206=Party_Statement!$C$5)*($B$3:$B5206&gt;=Party_Statement!$C$6)*($B$3:$B5206&lt;=Party_Statement!$E$6)),""))</f>
        <v/>
      </c>
    </row>
    <row r="5207" spans="1:11" x14ac:dyDescent="0.2">
      <c r="A5207" s="237">
        <f>Purchase_Entry!A801</f>
        <v>66924</v>
      </c>
      <c r="B5207" s="238">
        <f>Purchase_Entry!B801</f>
        <v>46211</v>
      </c>
      <c r="C5207" s="239" t="str">
        <f>Purchase_Entry!D801</f>
        <v>SANA KISAN -311</v>
      </c>
      <c r="D5207" s="240" t="s">
        <v>1390</v>
      </c>
      <c r="E5207" s="240" t="str">
        <f>Purchase_Entry!C801</f>
        <v>BILL-5063</v>
      </c>
      <c r="F5207" s="240" t="str">
        <f>Purchase_Entry!F801</f>
        <v>Paneer</v>
      </c>
      <c r="G5207" s="241">
        <v>0</v>
      </c>
      <c r="H5207" s="241">
        <f>N(Purchase_Entry!P801)</f>
        <v>5640</v>
      </c>
      <c r="I5207" s="241">
        <f t="shared" si="81"/>
        <v>-5640</v>
      </c>
      <c r="J5207" s="200"/>
      <c r="K5207" s="200" t="str" cm="1">
        <f t="array" ref="K5207">IF($C5207="","",IF(AND($C5207=Party_Statement!$C$5,$B5207&gt;=Party_Statement!$C$6,$B5207&lt;=Party_Statement!$E$6),SUMPRODUCT(($C$3:$C5207=Party_Statement!$C$5)*($B$3:$B5207&gt;=Party_Statement!$C$6)*($B$3:$B5207&lt;=Party_Statement!$E$6)),""))</f>
        <v/>
      </c>
    </row>
    <row r="5208" spans="1:11" x14ac:dyDescent="0.2">
      <c r="A5208" s="237">
        <f>Purchase_Entry!A802</f>
        <v>66925</v>
      </c>
      <c r="B5208" s="238">
        <f>Purchase_Entry!B802</f>
        <v>46212</v>
      </c>
      <c r="C5208" s="239" t="str">
        <f>Purchase_Entry!D802</f>
        <v>SANA KISAN -311</v>
      </c>
      <c r="D5208" s="240" t="s">
        <v>1390</v>
      </c>
      <c r="E5208" s="240" t="str">
        <f>Purchase_Entry!C802</f>
        <v>BILL-5070</v>
      </c>
      <c r="F5208" s="240" t="str">
        <f>Purchase_Entry!F802</f>
        <v>Mix Milk</v>
      </c>
      <c r="G5208" s="241">
        <v>0</v>
      </c>
      <c r="H5208" s="241">
        <f>N(Purchase_Entry!P802)</f>
        <v>16800</v>
      </c>
      <c r="I5208" s="241">
        <f t="shared" si="81"/>
        <v>-16800</v>
      </c>
      <c r="J5208" s="200"/>
      <c r="K5208" s="200" t="str" cm="1">
        <f t="array" ref="K5208">IF($C5208="","",IF(AND($C5208=Party_Statement!$C$5,$B5208&gt;=Party_Statement!$C$6,$B5208&lt;=Party_Statement!$E$6),SUMPRODUCT(($C$3:$C5208=Party_Statement!$C$5)*($B$3:$B5208&gt;=Party_Statement!$C$6)*($B$3:$B5208&lt;=Party_Statement!$E$6)),""))</f>
        <v/>
      </c>
    </row>
    <row r="5209" spans="1:11" x14ac:dyDescent="0.2">
      <c r="A5209" s="237">
        <f>Purchase_Entry!A803</f>
        <v>66927</v>
      </c>
      <c r="B5209" s="238">
        <f>Purchase_Entry!B803</f>
        <v>46214</v>
      </c>
      <c r="C5209" s="239" t="str">
        <f>Purchase_Entry!D803</f>
        <v>SANA KISAN -311</v>
      </c>
      <c r="D5209" s="240" t="s">
        <v>1390</v>
      </c>
      <c r="E5209" s="240" t="str">
        <f>Purchase_Entry!C803</f>
        <v>BILL-5085</v>
      </c>
      <c r="F5209" s="240" t="str">
        <f>Purchase_Entry!F803</f>
        <v>Mix Milk</v>
      </c>
      <c r="G5209" s="241">
        <v>0</v>
      </c>
      <c r="H5209" s="241">
        <f>N(Purchase_Entry!P803)</f>
        <v>10080</v>
      </c>
      <c r="I5209" s="241">
        <f t="shared" si="81"/>
        <v>-10080</v>
      </c>
      <c r="J5209" s="200"/>
      <c r="K5209" s="200" t="str" cm="1">
        <f t="array" ref="K5209">IF($C5209="","",IF(AND($C5209=Party_Statement!$C$5,$B5209&gt;=Party_Statement!$C$6,$B5209&lt;=Party_Statement!$E$6),SUMPRODUCT(($C$3:$C5209=Party_Statement!$C$5)*($B$3:$B5209&gt;=Party_Statement!$C$6)*($B$3:$B5209&lt;=Party_Statement!$E$6)),""))</f>
        <v/>
      </c>
    </row>
    <row r="5210" spans="1:11" x14ac:dyDescent="0.2">
      <c r="A5210" s="237" t="str">
        <f>Purchase_Entry!A804</f>
        <v>2083/03/32</v>
      </c>
      <c r="B5210" s="238">
        <f>Purchase_Entry!B804</f>
        <v>46219</v>
      </c>
      <c r="C5210" s="239" t="str">
        <f>Purchase_Entry!D804</f>
        <v>SANA KISAN -311</v>
      </c>
      <c r="D5210" s="240" t="s">
        <v>1390</v>
      </c>
      <c r="E5210" s="240" t="str">
        <f>Purchase_Entry!C804</f>
        <v>BILL-5125</v>
      </c>
      <c r="F5210" s="240" t="str">
        <f>Purchase_Entry!F804</f>
        <v>Mix Milk</v>
      </c>
      <c r="G5210" s="241">
        <v>0</v>
      </c>
      <c r="H5210" s="241">
        <f>N(Purchase_Entry!P804)</f>
        <v>16800</v>
      </c>
      <c r="I5210" s="241">
        <f t="shared" si="81"/>
        <v>-16800</v>
      </c>
      <c r="J5210" s="200"/>
      <c r="K5210" s="200" t="str" cm="1">
        <f t="array" ref="K5210">IF($C5210="","",IF(AND($C5210=Party_Statement!$C$5,$B5210&gt;=Party_Statement!$C$6,$B5210&lt;=Party_Statement!$E$6),SUMPRODUCT(($C$3:$C5210=Party_Statement!$C$5)*($B$3:$B5210&gt;=Party_Statement!$C$6)*($B$3:$B5210&lt;=Party_Statement!$E$6)),""))</f>
        <v/>
      </c>
    </row>
    <row r="5211" spans="1:11" x14ac:dyDescent="0.2">
      <c r="A5211" s="237">
        <f>Purchase_Entry!A805</f>
        <v>66932</v>
      </c>
      <c r="B5211" s="238">
        <f>Purchase_Entry!B805</f>
        <v>46220</v>
      </c>
      <c r="C5211" s="239" t="str">
        <f>Purchase_Entry!D805</f>
        <v>SANA KISAN -311</v>
      </c>
      <c r="D5211" s="240" t="s">
        <v>1390</v>
      </c>
      <c r="E5211" s="240" t="str">
        <f>Purchase_Entry!C805</f>
        <v>BILL-5132</v>
      </c>
      <c r="F5211" s="240" t="str">
        <f>Purchase_Entry!F805</f>
        <v>Mix Milk</v>
      </c>
      <c r="G5211" s="241">
        <v>0</v>
      </c>
      <c r="H5211" s="241">
        <f>N(Purchase_Entry!P805)</f>
        <v>16800</v>
      </c>
      <c r="I5211" s="241">
        <f t="shared" si="81"/>
        <v>-16800</v>
      </c>
      <c r="J5211" s="200"/>
      <c r="K5211" s="200" t="str" cm="1">
        <f t="array" ref="K5211">IF($C5211="","",IF(AND($C5211=Party_Statement!$C$5,$B5211&gt;=Party_Statement!$C$6,$B5211&lt;=Party_Statement!$E$6),SUMPRODUCT(($C$3:$C5211=Party_Statement!$C$5)*($B$3:$B5211&gt;=Party_Statement!$C$6)*($B$3:$B5211&lt;=Party_Statement!$E$6)),""))</f>
        <v/>
      </c>
    </row>
    <row r="5212" spans="1:11" x14ac:dyDescent="0.2">
      <c r="A5212" s="237">
        <f>Purchase_Entry!A806</f>
        <v>66933</v>
      </c>
      <c r="B5212" s="238">
        <f>Purchase_Entry!B806</f>
        <v>46221</v>
      </c>
      <c r="C5212" s="239" t="str">
        <f>Purchase_Entry!D806</f>
        <v>SANA KISAN -311</v>
      </c>
      <c r="D5212" s="240" t="s">
        <v>1390</v>
      </c>
      <c r="E5212" s="240" t="str">
        <f>Purchase_Entry!C806</f>
        <v>BILL-5139</v>
      </c>
      <c r="F5212" s="240" t="str">
        <f>Purchase_Entry!F806</f>
        <v>Mix Milk</v>
      </c>
      <c r="G5212" s="241">
        <v>0</v>
      </c>
      <c r="H5212" s="241">
        <f>N(Purchase_Entry!P806)</f>
        <v>20160</v>
      </c>
      <c r="I5212" s="241">
        <f t="shared" si="81"/>
        <v>-20160</v>
      </c>
      <c r="J5212" s="200"/>
      <c r="K5212" s="200" t="str" cm="1">
        <f t="array" ref="K5212">IF($C5212="","",IF(AND($C5212=Party_Statement!$C$5,$B5212&gt;=Party_Statement!$C$6,$B5212&lt;=Party_Statement!$E$6),SUMPRODUCT(($C$3:$C5212=Party_Statement!$C$5)*($B$3:$B5212&gt;=Party_Statement!$C$6)*($B$3:$B5212&lt;=Party_Statement!$E$6)),""))</f>
        <v/>
      </c>
    </row>
    <row r="5213" spans="1:11" x14ac:dyDescent="0.2">
      <c r="A5213" s="237">
        <f>Purchase_Entry!A807</f>
        <v>66934</v>
      </c>
      <c r="B5213" s="238">
        <f>Purchase_Entry!B807</f>
        <v>46222</v>
      </c>
      <c r="C5213" s="239" t="str">
        <f>Purchase_Entry!D807</f>
        <v>SANA KISAN -311</v>
      </c>
      <c r="D5213" s="240" t="s">
        <v>1390</v>
      </c>
      <c r="E5213" s="240" t="str">
        <f>Purchase_Entry!C807</f>
        <v>BILL-5146</v>
      </c>
      <c r="F5213" s="240" t="str">
        <f>Purchase_Entry!F807</f>
        <v>Mix Milk</v>
      </c>
      <c r="G5213" s="241">
        <v>0</v>
      </c>
      <c r="H5213" s="241">
        <f>N(Purchase_Entry!P807)</f>
        <v>16800</v>
      </c>
      <c r="I5213" s="241">
        <f t="shared" si="81"/>
        <v>-16800</v>
      </c>
      <c r="J5213" s="200"/>
      <c r="K5213" s="200" t="str" cm="1">
        <f t="array" ref="K5213">IF($C5213="","",IF(AND($C5213=Party_Statement!$C$5,$B5213&gt;=Party_Statement!$C$6,$B5213&lt;=Party_Statement!$E$6),SUMPRODUCT(($C$3:$C5213=Party_Statement!$C$5)*($B$3:$B5213&gt;=Party_Statement!$C$6)*($B$3:$B5213&lt;=Party_Statement!$E$6)),""))</f>
        <v/>
      </c>
    </row>
    <row r="5214" spans="1:11" x14ac:dyDescent="0.2">
      <c r="A5214" s="237">
        <f>Purchase_Entry!A808</f>
        <v>66936</v>
      </c>
      <c r="B5214" s="238">
        <f>Purchase_Entry!B808</f>
        <v>46224</v>
      </c>
      <c r="C5214" s="239" t="str">
        <f>Purchase_Entry!D808</f>
        <v>SANA KISAN -311</v>
      </c>
      <c r="D5214" s="240" t="s">
        <v>1390</v>
      </c>
      <c r="E5214" s="240" t="str">
        <f>Purchase_Entry!C808</f>
        <v>BILL-5153</v>
      </c>
      <c r="F5214" s="240" t="str">
        <f>Purchase_Entry!F808</f>
        <v>Mix Milk</v>
      </c>
      <c r="G5214" s="241">
        <v>0</v>
      </c>
      <c r="H5214" s="241">
        <f>N(Purchase_Entry!P808)</f>
        <v>6720</v>
      </c>
      <c r="I5214" s="241">
        <f t="shared" si="81"/>
        <v>-6720</v>
      </c>
      <c r="J5214" s="200"/>
      <c r="K5214" s="200" t="str" cm="1">
        <f t="array" ref="K5214">IF($C5214="","",IF(AND($C5214=Party_Statement!$C$5,$B5214&gt;=Party_Statement!$C$6,$B5214&lt;=Party_Statement!$E$6),SUMPRODUCT(($C$3:$C5214=Party_Statement!$C$5)*($B$3:$B5214&gt;=Party_Statement!$C$6)*($B$3:$B5214&lt;=Party_Statement!$E$6)),""))</f>
        <v/>
      </c>
    </row>
    <row r="5215" spans="1:11" x14ac:dyDescent="0.2">
      <c r="A5215" s="237">
        <f>Purchase_Entry!A809</f>
        <v>66937</v>
      </c>
      <c r="B5215" s="238">
        <f>Purchase_Entry!B809</f>
        <v>46225</v>
      </c>
      <c r="C5215" s="239" t="str">
        <f>Purchase_Entry!D809</f>
        <v>SANA KISAN -311</v>
      </c>
      <c r="D5215" s="240" t="s">
        <v>1390</v>
      </c>
      <c r="E5215" s="240" t="str">
        <f>Purchase_Entry!C809</f>
        <v>BILL-5153</v>
      </c>
      <c r="F5215" s="240" t="str">
        <f>Purchase_Entry!F809</f>
        <v>Mix Milk</v>
      </c>
      <c r="G5215" s="241">
        <v>0</v>
      </c>
      <c r="H5215" s="241">
        <f>N(Purchase_Entry!P809)</f>
        <v>16800</v>
      </c>
      <c r="I5215" s="241">
        <f t="shared" si="81"/>
        <v>-16800</v>
      </c>
      <c r="J5215" s="200"/>
      <c r="K5215" s="200" t="str" cm="1">
        <f t="array" ref="K5215">IF($C5215="","",IF(AND($C5215=Party_Statement!$C$5,$B5215&gt;=Party_Statement!$C$6,$B5215&lt;=Party_Statement!$E$6),SUMPRODUCT(($C$3:$C5215=Party_Statement!$C$5)*($B$3:$B5215&gt;=Party_Statement!$C$6)*($B$3:$B5215&lt;=Party_Statement!$E$6)),""))</f>
        <v/>
      </c>
    </row>
    <row r="5216" spans="1:11" x14ac:dyDescent="0.2">
      <c r="A5216" s="237">
        <f>Purchase_Entry!A810</f>
        <v>66940</v>
      </c>
      <c r="B5216" s="238">
        <f>Purchase_Entry!B810</f>
        <v>46228</v>
      </c>
      <c r="C5216" s="239" t="str">
        <f>Purchase_Entry!D810</f>
        <v>SANA KISAN -311</v>
      </c>
      <c r="D5216" s="240" t="s">
        <v>1390</v>
      </c>
      <c r="E5216" s="240" t="str">
        <f>Purchase_Entry!C810</f>
        <v>BILL-5153</v>
      </c>
      <c r="F5216" s="240" t="str">
        <f>Purchase_Entry!F810</f>
        <v>Mix Milk</v>
      </c>
      <c r="G5216" s="241">
        <v>0</v>
      </c>
      <c r="H5216" s="241">
        <f>N(Purchase_Entry!P810)</f>
        <v>13440</v>
      </c>
      <c r="I5216" s="241">
        <f t="shared" si="81"/>
        <v>-13440</v>
      </c>
      <c r="J5216" s="200"/>
      <c r="K5216" s="200" t="str" cm="1">
        <f t="array" ref="K5216">IF($C5216="","",IF(AND($C5216=Party_Statement!$C$5,$B5216&gt;=Party_Statement!$C$6,$B5216&lt;=Party_Statement!$E$6),SUMPRODUCT(($C$3:$C5216=Party_Statement!$C$5)*($B$3:$B5216&gt;=Party_Statement!$C$6)*($B$3:$B5216&lt;=Party_Statement!$E$6)),""))</f>
        <v/>
      </c>
    </row>
    <row r="5217" spans="1:11" x14ac:dyDescent="0.2">
      <c r="A5217" s="237">
        <f>Purchase_Entry!A811</f>
        <v>66941</v>
      </c>
      <c r="B5217" s="238">
        <f>Purchase_Entry!B811</f>
        <v>46229</v>
      </c>
      <c r="C5217" s="239" t="str">
        <f>Purchase_Entry!D811</f>
        <v>SANA KISAN -311</v>
      </c>
      <c r="D5217" s="240" t="s">
        <v>1390</v>
      </c>
      <c r="E5217" s="240" t="str">
        <f>Purchase_Entry!C811</f>
        <v>BILL-5153</v>
      </c>
      <c r="F5217" s="240" t="str">
        <f>Purchase_Entry!F811</f>
        <v>Mix Milk</v>
      </c>
      <c r="G5217" s="241">
        <v>0</v>
      </c>
      <c r="H5217" s="241">
        <f>N(Purchase_Entry!P811)</f>
        <v>16800</v>
      </c>
      <c r="I5217" s="241">
        <f t="shared" si="81"/>
        <v>-16800</v>
      </c>
      <c r="J5217" s="200"/>
      <c r="K5217" s="200" t="str" cm="1">
        <f t="array" ref="K5217">IF($C5217="","",IF(AND($C5217=Party_Statement!$C$5,$B5217&gt;=Party_Statement!$C$6,$B5217&lt;=Party_Statement!$E$6),SUMPRODUCT(($C$3:$C5217=Party_Statement!$C$5)*($B$3:$B5217&gt;=Party_Statement!$C$6)*($B$3:$B5217&lt;=Party_Statement!$E$6)),""))</f>
        <v/>
      </c>
    </row>
    <row r="5218" spans="1:11" x14ac:dyDescent="0.2">
      <c r="A5218" s="237">
        <f>Purchase_Entry!A812</f>
        <v>66942</v>
      </c>
      <c r="B5218" s="238">
        <f>Purchase_Entry!B812</f>
        <v>46230</v>
      </c>
      <c r="C5218" s="239" t="str">
        <f>Purchase_Entry!D812</f>
        <v>SANA KISAN -311</v>
      </c>
      <c r="D5218" s="240" t="s">
        <v>1390</v>
      </c>
      <c r="E5218" s="240" t="str">
        <f>Purchase_Entry!C812</f>
        <v>BILL-5153</v>
      </c>
      <c r="F5218" s="240" t="str">
        <f>Purchase_Entry!F812</f>
        <v>Mix Milk</v>
      </c>
      <c r="G5218" s="241">
        <v>0</v>
      </c>
      <c r="H5218" s="241">
        <f>N(Purchase_Entry!P812)</f>
        <v>20160</v>
      </c>
      <c r="I5218" s="241">
        <f t="shared" si="81"/>
        <v>-20160</v>
      </c>
      <c r="J5218" s="200"/>
      <c r="K5218" s="200" t="str" cm="1">
        <f t="array" ref="K5218">IF($C5218="","",IF(AND($C5218=Party_Statement!$C$5,$B5218&gt;=Party_Statement!$C$6,$B5218&lt;=Party_Statement!$E$6),SUMPRODUCT(($C$3:$C5218=Party_Statement!$C$5)*($B$3:$B5218&gt;=Party_Statement!$C$6)*($B$3:$B5218&lt;=Party_Statement!$E$6)),""))</f>
        <v/>
      </c>
    </row>
    <row r="5219" spans="1:11" x14ac:dyDescent="0.2">
      <c r="A5219" s="237">
        <f>Purchase_Entry!A813</f>
        <v>66944</v>
      </c>
      <c r="B5219" s="238">
        <f>Purchase_Entry!B813</f>
        <v>46232</v>
      </c>
      <c r="C5219" s="239" t="str">
        <f>Purchase_Entry!D813</f>
        <v>SANA KISAN -311</v>
      </c>
      <c r="D5219" s="240" t="s">
        <v>1390</v>
      </c>
      <c r="E5219" s="240" t="str">
        <f>Purchase_Entry!C813</f>
        <v>BILL-5153</v>
      </c>
      <c r="F5219" s="240" t="str">
        <f>Purchase_Entry!F813</f>
        <v>Mix Milk</v>
      </c>
      <c r="G5219" s="241">
        <v>0</v>
      </c>
      <c r="H5219" s="241">
        <f>N(Purchase_Entry!P813)</f>
        <v>10080</v>
      </c>
      <c r="I5219" s="241">
        <f t="shared" si="81"/>
        <v>-10080</v>
      </c>
      <c r="J5219" s="200"/>
      <c r="K5219" s="200" t="str" cm="1">
        <f t="array" ref="K5219">IF($C5219="","",IF(AND($C5219=Party_Statement!$C$5,$B5219&gt;=Party_Statement!$C$6,$B5219&lt;=Party_Statement!$E$6),SUMPRODUCT(($C$3:$C5219=Party_Statement!$C$5)*($B$3:$B5219&gt;=Party_Statement!$C$6)*($B$3:$B5219&lt;=Party_Statement!$E$6)),""))</f>
        <v/>
      </c>
    </row>
    <row r="5220" spans="1:11" x14ac:dyDescent="0.2">
      <c r="A5220" s="237">
        <f>Purchase_Entry!A814</f>
        <v>66945</v>
      </c>
      <c r="B5220" s="238">
        <f>Purchase_Entry!B814</f>
        <v>46233</v>
      </c>
      <c r="C5220" s="239" t="str">
        <f>Purchase_Entry!D814</f>
        <v>SANA KISAN -311</v>
      </c>
      <c r="D5220" s="240" t="s">
        <v>1390</v>
      </c>
      <c r="E5220" s="240" t="str">
        <f>Purchase_Entry!C814</f>
        <v>BILL-5153</v>
      </c>
      <c r="F5220" s="240" t="str">
        <f>Purchase_Entry!F814</f>
        <v>Mix Milk</v>
      </c>
      <c r="G5220" s="241">
        <v>0</v>
      </c>
      <c r="H5220" s="241">
        <f>N(Purchase_Entry!P814)</f>
        <v>16800</v>
      </c>
      <c r="I5220" s="241">
        <f t="shared" si="81"/>
        <v>-16800</v>
      </c>
      <c r="J5220" s="200"/>
      <c r="K5220" s="200" t="str" cm="1">
        <f t="array" ref="K5220">IF($C5220="","",IF(AND($C5220=Party_Statement!$C$5,$B5220&gt;=Party_Statement!$C$6,$B5220&lt;=Party_Statement!$E$6),SUMPRODUCT(($C$3:$C5220=Party_Statement!$C$5)*($B$3:$B5220&gt;=Party_Statement!$C$6)*($B$3:$B5220&lt;=Party_Statement!$E$6)),""))</f>
        <v/>
      </c>
    </row>
    <row r="5221" spans="1:11" x14ac:dyDescent="0.2">
      <c r="A5221" s="237">
        <f>Purchase_Entry!A815</f>
        <v>66949</v>
      </c>
      <c r="B5221" s="238">
        <f>Purchase_Entry!B815</f>
        <v>46237</v>
      </c>
      <c r="C5221" s="239" t="str">
        <f>Purchase_Entry!D815</f>
        <v>SANA KISAN -311</v>
      </c>
      <c r="D5221" s="240" t="s">
        <v>1390</v>
      </c>
      <c r="E5221" s="240" t="str">
        <f>Purchase_Entry!C815</f>
        <v>BILL-5153</v>
      </c>
      <c r="F5221" s="240" t="str">
        <f>Purchase_Entry!F815</f>
        <v>Mix Milk</v>
      </c>
      <c r="G5221" s="241">
        <v>0</v>
      </c>
      <c r="H5221" s="241">
        <f>N(Purchase_Entry!P815)</f>
        <v>6720</v>
      </c>
      <c r="I5221" s="241">
        <f t="shared" si="81"/>
        <v>-6720</v>
      </c>
      <c r="J5221" s="200"/>
      <c r="K5221" s="200" t="str" cm="1">
        <f t="array" ref="K5221">IF($C5221="","",IF(AND($C5221=Party_Statement!$C$5,$B5221&gt;=Party_Statement!$C$6,$B5221&lt;=Party_Statement!$E$6),SUMPRODUCT(($C$3:$C5221=Party_Statement!$C$5)*($B$3:$B5221&gt;=Party_Statement!$C$6)*($B$3:$B5221&lt;=Party_Statement!$E$6)),""))</f>
        <v/>
      </c>
    </row>
    <row r="5222" spans="1:11" x14ac:dyDescent="0.2">
      <c r="A5222" s="237">
        <f>Purchase_Entry!A816</f>
        <v>66950</v>
      </c>
      <c r="B5222" s="238">
        <f>Purchase_Entry!B816</f>
        <v>46238</v>
      </c>
      <c r="C5222" s="239" t="str">
        <f>Purchase_Entry!D816</f>
        <v>SANA KISAN -311</v>
      </c>
      <c r="D5222" s="240" t="s">
        <v>1390</v>
      </c>
      <c r="E5222" s="240" t="str">
        <f>Purchase_Entry!C816</f>
        <v>BILL-5153</v>
      </c>
      <c r="F5222" s="240" t="str">
        <f>Purchase_Entry!F816</f>
        <v>Mix Milk</v>
      </c>
      <c r="G5222" s="241">
        <v>0</v>
      </c>
      <c r="H5222" s="241">
        <f>N(Purchase_Entry!P816)</f>
        <v>13440</v>
      </c>
      <c r="I5222" s="241">
        <f t="shared" si="81"/>
        <v>-13440</v>
      </c>
      <c r="J5222" s="200"/>
      <c r="K5222" s="200" t="str" cm="1">
        <f t="array" ref="K5222">IF($C5222="","",IF(AND($C5222=Party_Statement!$C$5,$B5222&gt;=Party_Statement!$C$6,$B5222&lt;=Party_Statement!$E$6),SUMPRODUCT(($C$3:$C5222=Party_Statement!$C$5)*($B$3:$B5222&gt;=Party_Statement!$C$6)*($B$3:$B5222&lt;=Party_Statement!$E$6)),""))</f>
        <v/>
      </c>
    </row>
    <row r="5223" spans="1:11" x14ac:dyDescent="0.2">
      <c r="A5223" s="237">
        <f>Purchase_Entry!A817</f>
        <v>66954</v>
      </c>
      <c r="B5223" s="238">
        <f>Purchase_Entry!B817</f>
        <v>46242</v>
      </c>
      <c r="C5223" s="239" t="str">
        <f>Purchase_Entry!D817</f>
        <v>SANA KISAN -311</v>
      </c>
      <c r="D5223" s="240" t="s">
        <v>1390</v>
      </c>
      <c r="E5223" s="240" t="str">
        <f>Purchase_Entry!C817</f>
        <v>BILL-5153</v>
      </c>
      <c r="F5223" s="240" t="str">
        <f>Purchase_Entry!F817</f>
        <v>Mix Milk</v>
      </c>
      <c r="G5223" s="241">
        <v>0</v>
      </c>
      <c r="H5223" s="241">
        <f>N(Purchase_Entry!P817)</f>
        <v>10080</v>
      </c>
      <c r="I5223" s="241">
        <f t="shared" si="81"/>
        <v>-10080</v>
      </c>
      <c r="J5223" s="200"/>
      <c r="K5223" s="200" t="str" cm="1">
        <f t="array" ref="K5223">IF($C5223="","",IF(AND($C5223=Party_Statement!$C$5,$B5223&gt;=Party_Statement!$C$6,$B5223&lt;=Party_Statement!$E$6),SUMPRODUCT(($C$3:$C5223=Party_Statement!$C$5)*($B$3:$B5223&gt;=Party_Statement!$C$6)*($B$3:$B5223&lt;=Party_Statement!$E$6)),""))</f>
        <v/>
      </c>
    </row>
    <row r="5224" spans="1:11" x14ac:dyDescent="0.2">
      <c r="A5224" s="237">
        <f>Purchase_Entry!A818</f>
        <v>66957</v>
      </c>
      <c r="B5224" s="238">
        <f>Purchase_Entry!B818</f>
        <v>46245</v>
      </c>
      <c r="C5224" s="239" t="str">
        <f>Purchase_Entry!D818</f>
        <v>SANA KISAN -311</v>
      </c>
      <c r="D5224" s="240" t="s">
        <v>1390</v>
      </c>
      <c r="E5224" s="240" t="str">
        <f>Purchase_Entry!C818</f>
        <v>BILL-5153</v>
      </c>
      <c r="F5224" s="240" t="str">
        <f>Purchase_Entry!F818</f>
        <v>Mix Milk</v>
      </c>
      <c r="G5224" s="241">
        <v>0</v>
      </c>
      <c r="H5224" s="241">
        <f>N(Purchase_Entry!P818)</f>
        <v>6720</v>
      </c>
      <c r="I5224" s="241">
        <f t="shared" si="81"/>
        <v>-6720</v>
      </c>
      <c r="J5224" s="200"/>
      <c r="K5224" s="200" t="str" cm="1">
        <f t="array" ref="K5224">IF($C5224="","",IF(AND($C5224=Party_Statement!$C$5,$B5224&gt;=Party_Statement!$C$6,$B5224&lt;=Party_Statement!$E$6),SUMPRODUCT(($C$3:$C5224=Party_Statement!$C$5)*($B$3:$B5224&gt;=Party_Statement!$C$6)*($B$3:$B5224&lt;=Party_Statement!$E$6)),""))</f>
        <v/>
      </c>
    </row>
    <row r="5225" spans="1:11" x14ac:dyDescent="0.2">
      <c r="A5225" s="237">
        <f>Purchase_Entry!A819</f>
        <v>66958</v>
      </c>
      <c r="B5225" s="238">
        <f>Purchase_Entry!B819</f>
        <v>46246</v>
      </c>
      <c r="C5225" s="239" t="str">
        <f>Purchase_Entry!D819</f>
        <v>SANA KISAN -311</v>
      </c>
      <c r="D5225" s="240" t="s">
        <v>1390</v>
      </c>
      <c r="E5225" s="240" t="str">
        <f>Purchase_Entry!C819</f>
        <v>BILL-5153</v>
      </c>
      <c r="F5225" s="240" t="str">
        <f>Purchase_Entry!F819</f>
        <v>Mix Milk</v>
      </c>
      <c r="G5225" s="241">
        <v>0</v>
      </c>
      <c r="H5225" s="241">
        <f>N(Purchase_Entry!P819)</f>
        <v>3360</v>
      </c>
      <c r="I5225" s="241">
        <f t="shared" si="81"/>
        <v>-3360</v>
      </c>
      <c r="J5225" s="200"/>
      <c r="K5225" s="200" t="str" cm="1">
        <f t="array" ref="K5225">IF($C5225="","",IF(AND($C5225=Party_Statement!$C$5,$B5225&gt;=Party_Statement!$C$6,$B5225&lt;=Party_Statement!$E$6),SUMPRODUCT(($C$3:$C5225=Party_Statement!$C$5)*($B$3:$B5225&gt;=Party_Statement!$C$6)*($B$3:$B5225&lt;=Party_Statement!$E$6)),""))</f>
        <v/>
      </c>
    </row>
    <row r="5226" spans="1:11" x14ac:dyDescent="0.2">
      <c r="A5226" s="237">
        <f>Purchase_Entry!A820</f>
        <v>66959</v>
      </c>
      <c r="B5226" s="238">
        <f>Purchase_Entry!B820</f>
        <v>46247</v>
      </c>
      <c r="C5226" s="239" t="str">
        <f>Purchase_Entry!D820</f>
        <v>SANA KISAN -311</v>
      </c>
      <c r="D5226" s="240" t="s">
        <v>1390</v>
      </c>
      <c r="E5226" s="240" t="str">
        <f>Purchase_Entry!C820</f>
        <v>BILL-5153</v>
      </c>
      <c r="F5226" s="240" t="str">
        <f>Purchase_Entry!F820</f>
        <v>Mix Milk</v>
      </c>
      <c r="G5226" s="241">
        <v>0</v>
      </c>
      <c r="H5226" s="241">
        <f>N(Purchase_Entry!P820)</f>
        <v>16800</v>
      </c>
      <c r="I5226" s="241">
        <f t="shared" si="81"/>
        <v>-16800</v>
      </c>
      <c r="J5226" s="200"/>
      <c r="K5226" s="200" t="str" cm="1">
        <f t="array" ref="K5226">IF($C5226="","",IF(AND($C5226=Party_Statement!$C$5,$B5226&gt;=Party_Statement!$C$6,$B5226&lt;=Party_Statement!$E$6),SUMPRODUCT(($C$3:$C5226=Party_Statement!$C$5)*($B$3:$B5226&gt;=Party_Statement!$C$6)*($B$3:$B5226&lt;=Party_Statement!$E$6)),""))</f>
        <v/>
      </c>
    </row>
    <row r="5227" spans="1:11" x14ac:dyDescent="0.2">
      <c r="A5227" s="237" t="str">
        <f>Purchase_Entry!A821</f>
        <v>2083/03/16</v>
      </c>
      <c r="B5227" s="238">
        <f>Purchase_Entry!B821</f>
        <v>46203</v>
      </c>
      <c r="C5227" s="239" t="str">
        <f>Purchase_Entry!D821</f>
        <v>FACTORY PRODUCTION</v>
      </c>
      <c r="D5227" s="240" t="s">
        <v>1390</v>
      </c>
      <c r="E5227" s="240" t="str">
        <f>Purchase_Entry!C821</f>
        <v>BILL-5153</v>
      </c>
      <c r="F5227" s="240" t="str">
        <f>Purchase_Entry!F821</f>
        <v>Cream</v>
      </c>
      <c r="G5227" s="241">
        <v>0</v>
      </c>
      <c r="H5227" s="241">
        <f>N(Purchase_Entry!P821)</f>
        <v>3000</v>
      </c>
      <c r="I5227" s="241">
        <f t="shared" si="81"/>
        <v>-3000</v>
      </c>
      <c r="J5227" s="200"/>
      <c r="K5227" s="200" t="str" cm="1">
        <f t="array" ref="K5227">IF($C5227="","",IF(AND($C5227=Party_Statement!$C$5,$B5227&gt;=Party_Statement!$C$6,$B5227&lt;=Party_Statement!$E$6),SUMPRODUCT(($C$3:$C5227=Party_Statement!$C$5)*($B$3:$B5227&gt;=Party_Statement!$C$6)*($B$3:$B5227&lt;=Party_Statement!$E$6)),""))</f>
        <v/>
      </c>
    </row>
    <row r="5228" spans="1:11" x14ac:dyDescent="0.2">
      <c r="A5228" s="237" t="str">
        <f>Purchase_Entry!A822</f>
        <v>2083/03/18</v>
      </c>
      <c r="B5228" s="238">
        <f>Purchase_Entry!B822</f>
        <v>46205</v>
      </c>
      <c r="C5228" s="239" t="str">
        <f>Purchase_Entry!D822</f>
        <v>FACTORY PRODUCTION</v>
      </c>
      <c r="D5228" s="240" t="s">
        <v>1390</v>
      </c>
      <c r="E5228" s="240" t="str">
        <f>Purchase_Entry!C822</f>
        <v>BILL-5153</v>
      </c>
      <c r="F5228" s="240" t="str">
        <f>Purchase_Entry!F822</f>
        <v>Cream</v>
      </c>
      <c r="G5228" s="241">
        <v>0</v>
      </c>
      <c r="H5228" s="241">
        <f>N(Purchase_Entry!P822)</f>
        <v>5000</v>
      </c>
      <c r="I5228" s="241">
        <f t="shared" si="81"/>
        <v>-5000</v>
      </c>
      <c r="J5228" s="200"/>
      <c r="K5228" s="200" t="str" cm="1">
        <f t="array" ref="K5228">IF($C5228="","",IF(AND($C5228=Party_Statement!$C$5,$B5228&gt;=Party_Statement!$C$6,$B5228&lt;=Party_Statement!$E$6),SUMPRODUCT(($C$3:$C5228=Party_Statement!$C$5)*($B$3:$B5228&gt;=Party_Statement!$C$6)*($B$3:$B5228&lt;=Party_Statement!$E$6)),""))</f>
        <v/>
      </c>
    </row>
    <row r="5229" spans="1:11" x14ac:dyDescent="0.2">
      <c r="A5229" s="237" t="str">
        <f>Purchase_Entry!A823</f>
        <v>2083/03/20</v>
      </c>
      <c r="B5229" s="238">
        <f>Purchase_Entry!B823</f>
        <v>46207</v>
      </c>
      <c r="C5229" s="239" t="str">
        <f>Purchase_Entry!D823</f>
        <v>FACTORY PRODUCTION</v>
      </c>
      <c r="D5229" s="240" t="s">
        <v>1390</v>
      </c>
      <c r="E5229" s="240" t="str">
        <f>Purchase_Entry!C823</f>
        <v>BILL-5153</v>
      </c>
      <c r="F5229" s="240" t="str">
        <f>Purchase_Entry!F823</f>
        <v>Cream</v>
      </c>
      <c r="G5229" s="241">
        <v>0</v>
      </c>
      <c r="H5229" s="241">
        <f>N(Purchase_Entry!P823)</f>
        <v>5000</v>
      </c>
      <c r="I5229" s="241">
        <f t="shared" si="81"/>
        <v>-5000</v>
      </c>
      <c r="J5229" s="200"/>
      <c r="K5229" s="200" t="str" cm="1">
        <f t="array" ref="K5229">IF($C5229="","",IF(AND($C5229=Party_Statement!$C$5,$B5229&gt;=Party_Statement!$C$6,$B5229&lt;=Party_Statement!$E$6),SUMPRODUCT(($C$3:$C5229=Party_Statement!$C$5)*($B$3:$B5229&gt;=Party_Statement!$C$6)*($B$3:$B5229&lt;=Party_Statement!$E$6)),""))</f>
        <v/>
      </c>
    </row>
    <row r="5230" spans="1:11" x14ac:dyDescent="0.2">
      <c r="A5230" s="237" t="str">
        <f>Purchase_Entry!A824</f>
        <v>2083/03/22</v>
      </c>
      <c r="B5230" s="238">
        <f>Purchase_Entry!B824</f>
        <v>46209</v>
      </c>
      <c r="C5230" s="239" t="str">
        <f>Purchase_Entry!D824</f>
        <v>FACTORY PRODUCTION</v>
      </c>
      <c r="D5230" s="240" t="s">
        <v>1390</v>
      </c>
      <c r="E5230" s="240" t="str">
        <f>Purchase_Entry!C824</f>
        <v>BILL-5153</v>
      </c>
      <c r="F5230" s="240" t="str">
        <f>Purchase_Entry!F824</f>
        <v>Cream</v>
      </c>
      <c r="G5230" s="241">
        <v>0</v>
      </c>
      <c r="H5230" s="241">
        <f>N(Purchase_Entry!P824)</f>
        <v>4500</v>
      </c>
      <c r="I5230" s="241">
        <f t="shared" si="81"/>
        <v>-4500</v>
      </c>
      <c r="J5230" s="200"/>
      <c r="K5230" s="200" t="str" cm="1">
        <f t="array" ref="K5230">IF($C5230="","",IF(AND($C5230=Party_Statement!$C$5,$B5230&gt;=Party_Statement!$C$6,$B5230&lt;=Party_Statement!$E$6),SUMPRODUCT(($C$3:$C5230=Party_Statement!$C$5)*($B$3:$B5230&gt;=Party_Statement!$C$6)*($B$3:$B5230&lt;=Party_Statement!$E$6)),""))</f>
        <v/>
      </c>
    </row>
    <row r="5231" spans="1:11" x14ac:dyDescent="0.2">
      <c r="A5231" s="237" t="str">
        <f>Purchase_Entry!A825</f>
        <v>2083/03/24</v>
      </c>
      <c r="B5231" s="238">
        <f>Purchase_Entry!B825</f>
        <v>46211</v>
      </c>
      <c r="C5231" s="239" t="str">
        <f>Purchase_Entry!D825</f>
        <v>FACTORY PRODUCTION</v>
      </c>
      <c r="D5231" s="240" t="s">
        <v>1390</v>
      </c>
      <c r="E5231" s="240" t="str">
        <f>Purchase_Entry!C825</f>
        <v>BILL-5153</v>
      </c>
      <c r="F5231" s="240" t="str">
        <f>Purchase_Entry!F825</f>
        <v>Cream</v>
      </c>
      <c r="G5231" s="241">
        <v>0</v>
      </c>
      <c r="H5231" s="241">
        <f>N(Purchase_Entry!P825)</f>
        <v>4500</v>
      </c>
      <c r="I5231" s="241">
        <f t="shared" si="81"/>
        <v>-4500</v>
      </c>
      <c r="J5231" s="200"/>
      <c r="K5231" s="200" t="str" cm="1">
        <f t="array" ref="K5231">IF($C5231="","",IF(AND($C5231=Party_Statement!$C$5,$B5231&gt;=Party_Statement!$C$6,$B5231&lt;=Party_Statement!$E$6),SUMPRODUCT(($C$3:$C5231=Party_Statement!$C$5)*($B$3:$B5231&gt;=Party_Statement!$C$6)*($B$3:$B5231&lt;=Party_Statement!$E$6)),""))</f>
        <v/>
      </c>
    </row>
    <row r="5232" spans="1:11" x14ac:dyDescent="0.2">
      <c r="A5232" s="237" t="str">
        <f>Purchase_Entry!A826</f>
        <v>2083/03/26</v>
      </c>
      <c r="B5232" s="238">
        <f>Purchase_Entry!B826</f>
        <v>46213</v>
      </c>
      <c r="C5232" s="239" t="str">
        <f>Purchase_Entry!D826</f>
        <v>FACTORY PRODUCTION</v>
      </c>
      <c r="D5232" s="240" t="s">
        <v>1390</v>
      </c>
      <c r="E5232" s="240" t="str">
        <f>Purchase_Entry!C826</f>
        <v>BILL-5153</v>
      </c>
      <c r="F5232" s="240" t="str">
        <f>Purchase_Entry!F826</f>
        <v>Cream</v>
      </c>
      <c r="G5232" s="241">
        <v>0</v>
      </c>
      <c r="H5232" s="241">
        <f>N(Purchase_Entry!P826)</f>
        <v>5000</v>
      </c>
      <c r="I5232" s="241">
        <f t="shared" si="81"/>
        <v>-5000</v>
      </c>
      <c r="J5232" s="200"/>
      <c r="K5232" s="200" t="str" cm="1">
        <f t="array" ref="K5232">IF($C5232="","",IF(AND($C5232=Party_Statement!$C$5,$B5232&gt;=Party_Statement!$C$6,$B5232&lt;=Party_Statement!$E$6),SUMPRODUCT(($C$3:$C5232=Party_Statement!$C$5)*($B$3:$B5232&gt;=Party_Statement!$C$6)*($B$3:$B5232&lt;=Party_Statement!$E$6)),""))</f>
        <v/>
      </c>
    </row>
    <row r="5233" spans="1:11" x14ac:dyDescent="0.2">
      <c r="A5233" s="237" t="str">
        <f>Purchase_Entry!A827</f>
        <v>2083/03/28</v>
      </c>
      <c r="B5233" s="238">
        <f>Purchase_Entry!B827</f>
        <v>46215</v>
      </c>
      <c r="C5233" s="239" t="str">
        <f>Purchase_Entry!D827</f>
        <v>FACTORY PRODUCTION</v>
      </c>
      <c r="D5233" s="240" t="s">
        <v>1390</v>
      </c>
      <c r="E5233" s="240" t="str">
        <f>Purchase_Entry!C827</f>
        <v>BILL-5153</v>
      </c>
      <c r="F5233" s="240" t="str">
        <f>Purchase_Entry!F827</f>
        <v>Cream</v>
      </c>
      <c r="G5233" s="241">
        <v>0</v>
      </c>
      <c r="H5233" s="241">
        <f>N(Purchase_Entry!P827)</f>
        <v>8500</v>
      </c>
      <c r="I5233" s="241">
        <f t="shared" si="81"/>
        <v>-8500</v>
      </c>
      <c r="J5233" s="200"/>
      <c r="K5233" s="200" t="str" cm="1">
        <f t="array" ref="K5233">IF($C5233="","",IF(AND($C5233=Party_Statement!$C$5,$B5233&gt;=Party_Statement!$C$6,$B5233&lt;=Party_Statement!$E$6),SUMPRODUCT(($C$3:$C5233=Party_Statement!$C$5)*($B$3:$B5233&gt;=Party_Statement!$C$6)*($B$3:$B5233&lt;=Party_Statement!$E$6)),""))</f>
        <v/>
      </c>
    </row>
    <row r="5234" spans="1:11" x14ac:dyDescent="0.2">
      <c r="A5234" s="237" t="str">
        <f>Purchase_Entry!A828</f>
        <v>2083/03/30</v>
      </c>
      <c r="B5234" s="238">
        <f>Purchase_Entry!B828</f>
        <v>46217</v>
      </c>
      <c r="C5234" s="239" t="str">
        <f>Purchase_Entry!D828</f>
        <v>FACTORY PRODUCTION</v>
      </c>
      <c r="D5234" s="240" t="s">
        <v>1390</v>
      </c>
      <c r="E5234" s="240" t="str">
        <f>Purchase_Entry!C828</f>
        <v>BILL-5153</v>
      </c>
      <c r="F5234" s="240" t="str">
        <f>Purchase_Entry!F828</f>
        <v>Cream</v>
      </c>
      <c r="G5234" s="241">
        <v>0</v>
      </c>
      <c r="H5234" s="241">
        <f>N(Purchase_Entry!P828)</f>
        <v>4500</v>
      </c>
      <c r="I5234" s="241">
        <f t="shared" si="81"/>
        <v>-4500</v>
      </c>
      <c r="J5234" s="200"/>
      <c r="K5234" s="200" t="str" cm="1">
        <f t="array" ref="K5234">IF($C5234="","",IF(AND($C5234=Party_Statement!$C$5,$B5234&gt;=Party_Statement!$C$6,$B5234&lt;=Party_Statement!$E$6),SUMPRODUCT(($C$3:$C5234=Party_Statement!$C$5)*($B$3:$B5234&gt;=Party_Statement!$C$6)*($B$3:$B5234&lt;=Party_Statement!$E$6)),""))</f>
        <v/>
      </c>
    </row>
    <row r="5235" spans="1:11" x14ac:dyDescent="0.2">
      <c r="A5235" s="237" t="str">
        <f>Purchase_Entry!A829</f>
        <v>2083/03/32</v>
      </c>
      <c r="B5235" s="238">
        <f>Purchase_Entry!B829</f>
        <v>46219</v>
      </c>
      <c r="C5235" s="239" t="str">
        <f>Purchase_Entry!D829</f>
        <v>FACTORY PRODUCTION</v>
      </c>
      <c r="D5235" s="240" t="s">
        <v>1390</v>
      </c>
      <c r="E5235" s="240" t="str">
        <f>Purchase_Entry!C829</f>
        <v>BILL-5153</v>
      </c>
      <c r="F5235" s="240" t="str">
        <f>Purchase_Entry!F829</f>
        <v>Cream</v>
      </c>
      <c r="G5235" s="241">
        <v>0</v>
      </c>
      <c r="H5235" s="241">
        <f>N(Purchase_Entry!P829)</f>
        <v>4500</v>
      </c>
      <c r="I5235" s="241">
        <f t="shared" si="81"/>
        <v>-4500</v>
      </c>
      <c r="J5235" s="200"/>
      <c r="K5235" s="200" t="str" cm="1">
        <f t="array" ref="K5235">IF($C5235="","",IF(AND($C5235=Party_Statement!$C$5,$B5235&gt;=Party_Statement!$C$6,$B5235&lt;=Party_Statement!$E$6),SUMPRODUCT(($C$3:$C5235=Party_Statement!$C$5)*($B$3:$B5235&gt;=Party_Statement!$C$6)*($B$3:$B5235&lt;=Party_Statement!$E$6)),""))</f>
        <v/>
      </c>
    </row>
    <row r="5236" spans="1:11" x14ac:dyDescent="0.2">
      <c r="A5236" s="237" t="str">
        <f>Purchase_Entry!A830</f>
        <v>2083/03/18</v>
      </c>
      <c r="B5236" s="238">
        <f>Purchase_Entry!B830</f>
        <v>46205</v>
      </c>
      <c r="C5236" s="239" t="str">
        <f>Purchase_Entry!D830</f>
        <v>FACTORY PRODUCTION</v>
      </c>
      <c r="D5236" s="240" t="s">
        <v>1390</v>
      </c>
      <c r="E5236" s="240" t="str">
        <f>Purchase_Entry!C830</f>
        <v>BILL-5153</v>
      </c>
      <c r="F5236" s="240" t="str">
        <f>Purchase_Entry!F830</f>
        <v>Ghee</v>
      </c>
      <c r="G5236" s="241">
        <v>0</v>
      </c>
      <c r="H5236" s="241">
        <f>N(Purchase_Entry!P830)</f>
        <v>18750</v>
      </c>
      <c r="I5236" s="241">
        <f t="shared" si="81"/>
        <v>-18750</v>
      </c>
      <c r="J5236" s="200"/>
      <c r="K5236" s="200" t="str" cm="1">
        <f t="array" ref="K5236">IF($C5236="","",IF(AND($C5236=Party_Statement!$C$5,$B5236&gt;=Party_Statement!$C$6,$B5236&lt;=Party_Statement!$E$6),SUMPRODUCT(($C$3:$C5236=Party_Statement!$C$5)*($B$3:$B5236&gt;=Party_Statement!$C$6)*($B$3:$B5236&lt;=Party_Statement!$E$6)),""))</f>
        <v/>
      </c>
    </row>
    <row r="5237" spans="1:11" x14ac:dyDescent="0.2">
      <c r="A5237" s="237" t="str">
        <f>Purchase_Entry!A831</f>
        <v>2083/03/20</v>
      </c>
      <c r="B5237" s="238">
        <f>Purchase_Entry!B831</f>
        <v>46207</v>
      </c>
      <c r="C5237" s="239" t="str">
        <f>Purchase_Entry!D831</f>
        <v>FACTORY PRODUCTION</v>
      </c>
      <c r="D5237" s="240" t="s">
        <v>1390</v>
      </c>
      <c r="E5237" s="240" t="str">
        <f>Purchase_Entry!C831</f>
        <v>BILL-5153</v>
      </c>
      <c r="F5237" s="240" t="str">
        <f>Purchase_Entry!F831</f>
        <v>NAUNI</v>
      </c>
      <c r="G5237" s="241">
        <v>0</v>
      </c>
      <c r="H5237" s="241">
        <f>N(Purchase_Entry!P831)</f>
        <v>5500</v>
      </c>
      <c r="I5237" s="241">
        <f t="shared" si="81"/>
        <v>-5500</v>
      </c>
      <c r="J5237" s="200"/>
      <c r="K5237" s="200" t="str" cm="1">
        <f t="array" ref="K5237">IF($C5237="","",IF(AND($C5237=Party_Statement!$C$5,$B5237&gt;=Party_Statement!$C$6,$B5237&lt;=Party_Statement!$E$6),SUMPRODUCT(($C$3:$C5237=Party_Statement!$C$5)*($B$3:$B5237&gt;=Party_Statement!$C$6)*($B$3:$B5237&lt;=Party_Statement!$E$6)),""))</f>
        <v/>
      </c>
    </row>
    <row r="5238" spans="1:11" x14ac:dyDescent="0.2">
      <c r="A5238" s="237" t="str">
        <f>Purchase_Entry!A832</f>
        <v>2083/03/24</v>
      </c>
      <c r="B5238" s="238">
        <f>Purchase_Entry!B832</f>
        <v>46211</v>
      </c>
      <c r="C5238" s="239" t="str">
        <f>Purchase_Entry!D832</f>
        <v>FACTORY PRODUCTION</v>
      </c>
      <c r="D5238" s="240" t="s">
        <v>1390</v>
      </c>
      <c r="E5238" s="240" t="str">
        <f>Purchase_Entry!C832</f>
        <v>BILL-5153</v>
      </c>
      <c r="F5238" s="240" t="str">
        <f>Purchase_Entry!F832</f>
        <v>NAUNI</v>
      </c>
      <c r="G5238" s="241">
        <v>0</v>
      </c>
      <c r="H5238" s="241">
        <f>N(Purchase_Entry!P832)</f>
        <v>5795.454545454546</v>
      </c>
      <c r="I5238" s="241">
        <f t="shared" si="81"/>
        <v>-5795.454545454546</v>
      </c>
      <c r="J5238" s="200"/>
      <c r="K5238" s="200" t="str" cm="1">
        <f t="array" ref="K5238">IF($C5238="","",IF(AND($C5238=Party_Statement!$C$5,$B5238&gt;=Party_Statement!$C$6,$B5238&lt;=Party_Statement!$E$6),SUMPRODUCT(($C$3:$C5238=Party_Statement!$C$5)*($B$3:$B5238&gt;=Party_Statement!$C$6)*($B$3:$B5238&lt;=Party_Statement!$E$6)),""))</f>
        <v/>
      </c>
    </row>
    <row r="5239" spans="1:11" x14ac:dyDescent="0.2">
      <c r="A5239" s="237" t="str">
        <f>Purchase_Entry!A833</f>
        <v>2083/03/28</v>
      </c>
      <c r="B5239" s="238">
        <f>Purchase_Entry!B833</f>
        <v>46215</v>
      </c>
      <c r="C5239" s="239" t="str">
        <f>Purchase_Entry!D833</f>
        <v>FACTORY PRODUCTION</v>
      </c>
      <c r="D5239" s="240" t="s">
        <v>1390</v>
      </c>
      <c r="E5239" s="240" t="str">
        <f>Purchase_Entry!C833</f>
        <v>BILL-5153</v>
      </c>
      <c r="F5239" s="240" t="str">
        <f>Purchase_Entry!F833</f>
        <v>Ghee</v>
      </c>
      <c r="G5239" s="241">
        <v>0</v>
      </c>
      <c r="H5239" s="241">
        <f>N(Purchase_Entry!P833)</f>
        <v>35500</v>
      </c>
      <c r="I5239" s="241">
        <f t="shared" si="81"/>
        <v>-35500</v>
      </c>
      <c r="J5239" s="200"/>
      <c r="K5239" s="200" t="str" cm="1">
        <f t="array" ref="K5239">IF($C5239="","",IF(AND($C5239=Party_Statement!$C$5,$B5239&gt;=Party_Statement!$C$6,$B5239&lt;=Party_Statement!$E$6),SUMPRODUCT(($C$3:$C5239=Party_Statement!$C$5)*($B$3:$B5239&gt;=Party_Statement!$C$6)*($B$3:$B5239&lt;=Party_Statement!$E$6)),""))</f>
        <v/>
      </c>
    </row>
    <row r="5240" spans="1:11" x14ac:dyDescent="0.2">
      <c r="A5240" s="237">
        <f>Purchase_Entry!A834</f>
        <v>66969</v>
      </c>
      <c r="B5240" s="238">
        <f>Purchase_Entry!B834</f>
        <v>46258</v>
      </c>
      <c r="C5240" s="239" t="str">
        <f>Purchase_Entry!D834</f>
        <v>RADHA PANDEY</v>
      </c>
      <c r="D5240" s="240" t="s">
        <v>1390</v>
      </c>
      <c r="E5240" s="240" t="str">
        <f>Purchase_Entry!C834</f>
        <v>BILL-5204</v>
      </c>
      <c r="F5240" s="240" t="str">
        <f>Purchase_Entry!F834</f>
        <v>Cow Milk</v>
      </c>
      <c r="G5240" s="241">
        <v>0</v>
      </c>
      <c r="H5240" s="241">
        <f>N(Purchase_Entry!P834)</f>
        <v>189.10499999999999</v>
      </c>
      <c r="I5240" s="241">
        <f t="shared" si="81"/>
        <v>-189.10499999999999</v>
      </c>
      <c r="J5240" s="200"/>
      <c r="K5240" s="200" t="str" cm="1">
        <f t="array" ref="K5240">IF($C5240="","",IF(AND($C5240=Party_Statement!$C$5,$B5240&gt;=Party_Statement!$C$6,$B5240&lt;=Party_Statement!$E$6),SUMPRODUCT(($C$3:$C5240=Party_Statement!$C$5)*($B$3:$B5240&gt;=Party_Statement!$C$6)*($B$3:$B5240&lt;=Party_Statement!$E$6)),""))</f>
        <v/>
      </c>
    </row>
    <row r="5241" spans="1:11" x14ac:dyDescent="0.2">
      <c r="A5241" s="237">
        <f>Purchase_Entry!A835</f>
        <v>66970</v>
      </c>
      <c r="B5241" s="238">
        <f>Purchase_Entry!B835</f>
        <v>46259</v>
      </c>
      <c r="C5241" s="239" t="str">
        <f>Purchase_Entry!D835</f>
        <v>RADHA PANDEY</v>
      </c>
      <c r="D5241" s="240" t="s">
        <v>1390</v>
      </c>
      <c r="E5241" s="240" t="str">
        <f>Purchase_Entry!C835</f>
        <v>BILL-5204</v>
      </c>
      <c r="F5241" s="240" t="str">
        <f>Purchase_Entry!F835</f>
        <v>Cow Milk</v>
      </c>
      <c r="G5241" s="241">
        <v>0</v>
      </c>
      <c r="H5241" s="241">
        <f>N(Purchase_Entry!P835)</f>
        <v>221.30499999999998</v>
      </c>
      <c r="I5241" s="241">
        <f t="shared" si="81"/>
        <v>-221.30499999999998</v>
      </c>
      <c r="J5241" s="200"/>
      <c r="K5241" s="200" t="str" cm="1">
        <f t="array" ref="K5241">IF($C5241="","",IF(AND($C5241=Party_Statement!$C$5,$B5241&gt;=Party_Statement!$C$6,$B5241&lt;=Party_Statement!$E$6),SUMPRODUCT(($C$3:$C5241=Party_Statement!$C$5)*($B$3:$B5241&gt;=Party_Statement!$C$6)*($B$3:$B5241&lt;=Party_Statement!$E$6)),""))</f>
        <v/>
      </c>
    </row>
    <row r="5242" spans="1:11" x14ac:dyDescent="0.2">
      <c r="A5242" s="237">
        <f>Purchase_Entry!A836</f>
        <v>66970</v>
      </c>
      <c r="B5242" s="238">
        <f>Purchase_Entry!B836</f>
        <v>46259</v>
      </c>
      <c r="C5242" s="239" t="str">
        <f>Purchase_Entry!D836</f>
        <v>RADHA PANDEY</v>
      </c>
      <c r="D5242" s="240" t="s">
        <v>1390</v>
      </c>
      <c r="E5242" s="240" t="str">
        <f>Purchase_Entry!C836</f>
        <v>BILL-5204</v>
      </c>
      <c r="F5242" s="240" t="str">
        <f>Purchase_Entry!F836</f>
        <v>Cow Milk</v>
      </c>
      <c r="G5242" s="241">
        <v>0</v>
      </c>
      <c r="H5242" s="241">
        <f>N(Purchase_Entry!P836)</f>
        <v>157.58749999999998</v>
      </c>
      <c r="I5242" s="241">
        <f t="shared" ref="I5242:I5305" si="82">IF($C5242="","",IF($C5242=$C1422,$I1422+$G5242-$H5242,$G5242-$H5242))</f>
        <v>-157.58749999999998</v>
      </c>
      <c r="J5242" s="200"/>
      <c r="K5242" s="200" t="str" cm="1">
        <f t="array" ref="K5242">IF($C5242="","",IF(AND($C5242=Party_Statement!$C$5,$B5242&gt;=Party_Statement!$C$6,$B5242&lt;=Party_Statement!$E$6),SUMPRODUCT(($C$3:$C5242=Party_Statement!$C$5)*($B$3:$B5242&gt;=Party_Statement!$C$6)*($B$3:$B5242&lt;=Party_Statement!$E$6)),""))</f>
        <v/>
      </c>
    </row>
    <row r="5243" spans="1:11" x14ac:dyDescent="0.2">
      <c r="A5243" s="237">
        <f>Purchase_Entry!A837</f>
        <v>66971</v>
      </c>
      <c r="B5243" s="238">
        <f>Purchase_Entry!B837</f>
        <v>46260</v>
      </c>
      <c r="C5243" s="239" t="str">
        <f>Purchase_Entry!D837</f>
        <v>RADHA PANDEY</v>
      </c>
      <c r="D5243" s="240" t="s">
        <v>1390</v>
      </c>
      <c r="E5243" s="240" t="str">
        <f>Purchase_Entry!C837</f>
        <v>BILL-5204</v>
      </c>
      <c r="F5243" s="240" t="str">
        <f>Purchase_Entry!F837</f>
        <v>Cow Milk</v>
      </c>
      <c r="G5243" s="241">
        <v>0</v>
      </c>
      <c r="H5243" s="241">
        <f>N(Purchase_Entry!P837)</f>
        <v>228.21299999999999</v>
      </c>
      <c r="I5243" s="241">
        <f t="shared" si="82"/>
        <v>-228.21299999999999</v>
      </c>
      <c r="J5243" s="200"/>
      <c r="K5243" s="200" t="str" cm="1">
        <f t="array" ref="K5243">IF($C5243="","",IF(AND($C5243=Party_Statement!$C$5,$B5243&gt;=Party_Statement!$C$6,$B5243&lt;=Party_Statement!$E$6),SUMPRODUCT(($C$3:$C5243=Party_Statement!$C$5)*($B$3:$B5243&gt;=Party_Statement!$C$6)*($B$3:$B5243&lt;=Party_Statement!$E$6)),""))</f>
        <v/>
      </c>
    </row>
    <row r="5244" spans="1:11" x14ac:dyDescent="0.2">
      <c r="A5244" s="237">
        <f>Purchase_Entry!A838</f>
        <v>66971</v>
      </c>
      <c r="B5244" s="238">
        <f>Purchase_Entry!B838</f>
        <v>46260</v>
      </c>
      <c r="C5244" s="239" t="str">
        <f>Purchase_Entry!D838</f>
        <v>RADHA PANDEY</v>
      </c>
      <c r="D5244" s="240" t="s">
        <v>1390</v>
      </c>
      <c r="E5244" s="240" t="str">
        <f>Purchase_Entry!C838</f>
        <v>BILL-5204</v>
      </c>
      <c r="F5244" s="240" t="str">
        <f>Purchase_Entry!F838</f>
        <v>Cow Milk</v>
      </c>
      <c r="G5244" s="241">
        <v>0</v>
      </c>
      <c r="H5244" s="241">
        <f>N(Purchase_Entry!P838)</f>
        <v>182.80149999999998</v>
      </c>
      <c r="I5244" s="241">
        <f t="shared" si="82"/>
        <v>-182.80149999999998</v>
      </c>
      <c r="J5244" s="200"/>
      <c r="K5244" s="200" t="str" cm="1">
        <f t="array" ref="K5244">IF($C5244="","",IF(AND($C5244=Party_Statement!$C$5,$B5244&gt;=Party_Statement!$C$6,$B5244&lt;=Party_Statement!$E$6),SUMPRODUCT(($C$3:$C5244=Party_Statement!$C$5)*($B$3:$B5244&gt;=Party_Statement!$C$6)*($B$3:$B5244&lt;=Party_Statement!$E$6)),""))</f>
        <v/>
      </c>
    </row>
    <row r="5245" spans="1:11" x14ac:dyDescent="0.2">
      <c r="A5245" s="237">
        <f>Purchase_Entry!A839</f>
        <v>66972</v>
      </c>
      <c r="B5245" s="238">
        <f>Purchase_Entry!B839</f>
        <v>46261</v>
      </c>
      <c r="C5245" s="239" t="str">
        <f>Purchase_Entry!D839</f>
        <v>RADHA PANDEY</v>
      </c>
      <c r="D5245" s="240" t="s">
        <v>1390</v>
      </c>
      <c r="E5245" s="240" t="str">
        <f>Purchase_Entry!C839</f>
        <v>BILL-5204</v>
      </c>
      <c r="F5245" s="240" t="str">
        <f>Purchase_Entry!F839</f>
        <v>Cow Milk</v>
      </c>
      <c r="G5245" s="241">
        <v>0</v>
      </c>
      <c r="H5245" s="241">
        <f>N(Purchase_Entry!P839)</f>
        <v>284.97375</v>
      </c>
      <c r="I5245" s="241">
        <f t="shared" si="82"/>
        <v>-284.97375</v>
      </c>
      <c r="J5245" s="200"/>
      <c r="K5245" s="200" t="str" cm="1">
        <f t="array" ref="K5245">IF($C5245="","",IF(AND($C5245=Party_Statement!$C$5,$B5245&gt;=Party_Statement!$C$6,$B5245&lt;=Party_Statement!$E$6),SUMPRODUCT(($C$3:$C5245=Party_Statement!$C$5)*($B$3:$B5245&gt;=Party_Statement!$C$6)*($B$3:$B5245&lt;=Party_Statement!$E$6)),""))</f>
        <v/>
      </c>
    </row>
    <row r="5246" spans="1:11" x14ac:dyDescent="0.2">
      <c r="A5246" s="237">
        <f>Purchase_Entry!A840</f>
        <v>66972</v>
      </c>
      <c r="B5246" s="238">
        <f>Purchase_Entry!B840</f>
        <v>46261</v>
      </c>
      <c r="C5246" s="239" t="str">
        <f>Purchase_Entry!D840</f>
        <v>RADHA PANDEY</v>
      </c>
      <c r="D5246" s="240" t="s">
        <v>1390</v>
      </c>
      <c r="E5246" s="240" t="str">
        <f>Purchase_Entry!C840</f>
        <v>BILL-5204</v>
      </c>
      <c r="F5246" s="240" t="str">
        <f>Purchase_Entry!F840</f>
        <v>Cow Milk</v>
      </c>
      <c r="G5246" s="241">
        <v>0</v>
      </c>
      <c r="H5246" s="241">
        <f>N(Purchase_Entry!P840)</f>
        <v>217.30250000000001</v>
      </c>
      <c r="I5246" s="241">
        <f t="shared" si="82"/>
        <v>-217.30250000000001</v>
      </c>
      <c r="J5246" s="200"/>
      <c r="K5246" s="200" t="str" cm="1">
        <f t="array" ref="K5246">IF($C5246="","",IF(AND($C5246=Party_Statement!$C$5,$B5246&gt;=Party_Statement!$C$6,$B5246&lt;=Party_Statement!$E$6),SUMPRODUCT(($C$3:$C5246=Party_Statement!$C$5)*($B$3:$B5246&gt;=Party_Statement!$C$6)*($B$3:$B5246&lt;=Party_Statement!$E$6)),""))</f>
        <v/>
      </c>
    </row>
    <row r="5247" spans="1:11" x14ac:dyDescent="0.2">
      <c r="A5247" s="237">
        <f>Purchase_Entry!A841</f>
        <v>66973</v>
      </c>
      <c r="B5247" s="238">
        <f>Purchase_Entry!B841</f>
        <v>46262</v>
      </c>
      <c r="C5247" s="239" t="str">
        <f>Purchase_Entry!D841</f>
        <v>RADHA PANDEY</v>
      </c>
      <c r="D5247" s="240" t="s">
        <v>1390</v>
      </c>
      <c r="E5247" s="240" t="str">
        <f>Purchase_Entry!C841</f>
        <v>BILL-5204</v>
      </c>
      <c r="F5247" s="240" t="str">
        <f>Purchase_Entry!F841</f>
        <v>Cow Milk</v>
      </c>
      <c r="G5247" s="241">
        <v>0</v>
      </c>
      <c r="H5247" s="241">
        <f>N(Purchase_Entry!P841)</f>
        <v>163.89099999999999</v>
      </c>
      <c r="I5247" s="241">
        <f t="shared" si="82"/>
        <v>-163.89099999999999</v>
      </c>
      <c r="J5247" s="200"/>
      <c r="K5247" s="200" t="str" cm="1">
        <f t="array" ref="K5247">IF($C5247="","",IF(AND($C5247=Party_Statement!$C$5,$B5247&gt;=Party_Statement!$C$6,$B5247&lt;=Party_Statement!$E$6),SUMPRODUCT(($C$3:$C5247=Party_Statement!$C$5)*($B$3:$B5247&gt;=Party_Statement!$C$6)*($B$3:$B5247&lt;=Party_Statement!$E$6)),""))</f>
        <v/>
      </c>
    </row>
    <row r="5248" spans="1:11" x14ac:dyDescent="0.2">
      <c r="A5248" s="237">
        <f>Purchase_Entry!A842</f>
        <v>66973</v>
      </c>
      <c r="B5248" s="238">
        <f>Purchase_Entry!B842</f>
        <v>46262</v>
      </c>
      <c r="C5248" s="239" t="str">
        <f>Purchase_Entry!D842</f>
        <v>RADHA PANDEY</v>
      </c>
      <c r="D5248" s="240" t="s">
        <v>1390</v>
      </c>
      <c r="E5248" s="240" t="str">
        <f>Purchase_Entry!C842</f>
        <v>BILL-5204</v>
      </c>
      <c r="F5248" s="240" t="str">
        <f>Purchase_Entry!F842</f>
        <v>Cow Milk</v>
      </c>
      <c r="G5248" s="241">
        <v>0</v>
      </c>
      <c r="H5248" s="241">
        <f>N(Purchase_Entry!P842)</f>
        <v>176.49799999999999</v>
      </c>
      <c r="I5248" s="241">
        <f t="shared" si="82"/>
        <v>-176.49799999999999</v>
      </c>
      <c r="J5248" s="200"/>
      <c r="K5248" s="200" t="str" cm="1">
        <f t="array" ref="K5248">IF($C5248="","",IF(AND($C5248=Party_Statement!$C$5,$B5248&gt;=Party_Statement!$C$6,$B5248&lt;=Party_Statement!$E$6),SUMPRODUCT(($C$3:$C5248=Party_Statement!$C$5)*($B$3:$B5248&gt;=Party_Statement!$C$6)*($B$3:$B5248&lt;=Party_Statement!$E$6)),""))</f>
        <v/>
      </c>
    </row>
    <row r="5249" spans="1:11" x14ac:dyDescent="0.2">
      <c r="A5249" s="237">
        <f>Purchase_Entry!A843</f>
        <v>66974</v>
      </c>
      <c r="B5249" s="238">
        <f>Purchase_Entry!B843</f>
        <v>46263</v>
      </c>
      <c r="C5249" s="239" t="str">
        <f>Purchase_Entry!D843</f>
        <v>RADHA PANDEY</v>
      </c>
      <c r="D5249" s="240" t="s">
        <v>1390</v>
      </c>
      <c r="E5249" s="240" t="str">
        <f>Purchase_Entry!C843</f>
        <v>BILL-5204</v>
      </c>
      <c r="F5249" s="240" t="str">
        <f>Purchase_Entry!F843</f>
        <v>Cow Milk</v>
      </c>
      <c r="G5249" s="241">
        <v>0</v>
      </c>
      <c r="H5249" s="241">
        <f>N(Purchase_Entry!P843)</f>
        <v>216.6395</v>
      </c>
      <c r="I5249" s="241">
        <f t="shared" si="82"/>
        <v>-216.6395</v>
      </c>
      <c r="J5249" s="200"/>
      <c r="K5249" s="200" t="str" cm="1">
        <f t="array" ref="K5249">IF($C5249="","",IF(AND($C5249=Party_Statement!$C$5,$B5249&gt;=Party_Statement!$C$6,$B5249&lt;=Party_Statement!$E$6),SUMPRODUCT(($C$3:$C5249=Party_Statement!$C$5)*($B$3:$B5249&gt;=Party_Statement!$C$6)*($B$3:$B5249&lt;=Party_Statement!$E$6)),""))</f>
        <v/>
      </c>
    </row>
    <row r="5250" spans="1:11" x14ac:dyDescent="0.2">
      <c r="A5250" s="237">
        <f>Purchase_Entry!A844</f>
        <v>66974</v>
      </c>
      <c r="B5250" s="238">
        <f>Purchase_Entry!B844</f>
        <v>46263</v>
      </c>
      <c r="C5250" s="239" t="str">
        <f>Purchase_Entry!D844</f>
        <v>RADHA PANDEY</v>
      </c>
      <c r="D5250" s="240" t="s">
        <v>1390</v>
      </c>
      <c r="E5250" s="240" t="str">
        <f>Purchase_Entry!C844</f>
        <v>BILL-5204</v>
      </c>
      <c r="F5250" s="240" t="str">
        <f>Purchase_Entry!F844</f>
        <v>Cow Milk</v>
      </c>
      <c r="G5250" s="241">
        <v>0</v>
      </c>
      <c r="H5250" s="241">
        <f>N(Purchase_Entry!P844)</f>
        <v>160.75624999999999</v>
      </c>
      <c r="I5250" s="241">
        <f t="shared" si="82"/>
        <v>-160.75624999999999</v>
      </c>
      <c r="J5250" s="200"/>
      <c r="K5250" s="200" t="str" cm="1">
        <f t="array" ref="K5250">IF($C5250="","",IF(AND($C5250=Party_Statement!$C$5,$B5250&gt;=Party_Statement!$C$6,$B5250&lt;=Party_Statement!$E$6),SUMPRODUCT(($C$3:$C5250=Party_Statement!$C$5)*($B$3:$B5250&gt;=Party_Statement!$C$6)*($B$3:$B5250&lt;=Party_Statement!$E$6)),""))</f>
        <v/>
      </c>
    </row>
    <row r="5251" spans="1:11" x14ac:dyDescent="0.2">
      <c r="A5251" s="237">
        <f>Purchase_Entry!A845</f>
        <v>66975</v>
      </c>
      <c r="B5251" s="238">
        <f>Purchase_Entry!B845</f>
        <v>46264</v>
      </c>
      <c r="C5251" s="239" t="str">
        <f>Purchase_Entry!D845</f>
        <v>RADHA PANDEY</v>
      </c>
      <c r="D5251" s="240" t="s">
        <v>1390</v>
      </c>
      <c r="E5251" s="240" t="str">
        <f>Purchase_Entry!C845</f>
        <v>BILL-5204</v>
      </c>
      <c r="F5251" s="240" t="str">
        <f>Purchase_Entry!F845</f>
        <v>Cow Milk</v>
      </c>
      <c r="G5251" s="241">
        <v>0</v>
      </c>
      <c r="H5251" s="241">
        <f>N(Purchase_Entry!P845)</f>
        <v>214.98199999999997</v>
      </c>
      <c r="I5251" s="241">
        <f t="shared" si="82"/>
        <v>-214.98199999999997</v>
      </c>
      <c r="J5251" s="200"/>
      <c r="K5251" s="200" t="str" cm="1">
        <f t="array" ref="K5251">IF($C5251="","",IF(AND($C5251=Party_Statement!$C$5,$B5251&gt;=Party_Statement!$C$6,$B5251&lt;=Party_Statement!$E$6),SUMPRODUCT(($C$3:$C5251=Party_Statement!$C$5)*($B$3:$B5251&gt;=Party_Statement!$C$6)*($B$3:$B5251&lt;=Party_Statement!$E$6)),""))</f>
        <v/>
      </c>
    </row>
    <row r="5252" spans="1:11" x14ac:dyDescent="0.2">
      <c r="A5252" s="237">
        <f>Purchase_Entry!A846</f>
        <v>66975</v>
      </c>
      <c r="B5252" s="238">
        <f>Purchase_Entry!B846</f>
        <v>46264</v>
      </c>
      <c r="C5252" s="239" t="str">
        <f>Purchase_Entry!D846</f>
        <v>RADHA PANDEY</v>
      </c>
      <c r="D5252" s="240" t="s">
        <v>1390</v>
      </c>
      <c r="E5252" s="240" t="str">
        <f>Purchase_Entry!C846</f>
        <v>BILL-5204</v>
      </c>
      <c r="F5252" s="240" t="str">
        <f>Purchase_Entry!F846</f>
        <v>Cow Milk</v>
      </c>
      <c r="G5252" s="241">
        <v>0</v>
      </c>
      <c r="H5252" s="241">
        <f>N(Purchase_Entry!P846)</f>
        <v>178.24519999999998</v>
      </c>
      <c r="I5252" s="241">
        <f t="shared" si="82"/>
        <v>-178.24519999999998</v>
      </c>
      <c r="J5252" s="200"/>
      <c r="K5252" s="200" t="str" cm="1">
        <f t="array" ref="K5252">IF($C5252="","",IF(AND($C5252=Party_Statement!$C$5,$B5252&gt;=Party_Statement!$C$6,$B5252&lt;=Party_Statement!$E$6),SUMPRODUCT(($C$3:$C5252=Party_Statement!$C$5)*($B$3:$B5252&gt;=Party_Statement!$C$6)*($B$3:$B5252&lt;=Party_Statement!$E$6)),""))</f>
        <v/>
      </c>
    </row>
    <row r="5253" spans="1:11" x14ac:dyDescent="0.2">
      <c r="A5253" s="237">
        <f>Purchase_Entry!A847</f>
        <v>66976</v>
      </c>
      <c r="B5253" s="238">
        <f>Purchase_Entry!B847</f>
        <v>46265</v>
      </c>
      <c r="C5253" s="239" t="str">
        <f>Purchase_Entry!D847</f>
        <v>RADHA PANDEY</v>
      </c>
      <c r="D5253" s="240" t="s">
        <v>1390</v>
      </c>
      <c r="E5253" s="240" t="str">
        <f>Purchase_Entry!C847</f>
        <v>BILL-5204</v>
      </c>
      <c r="F5253" s="240" t="str">
        <f>Purchase_Entry!F847</f>
        <v>Cow Milk</v>
      </c>
      <c r="G5253" s="241">
        <v>0</v>
      </c>
      <c r="H5253" s="241">
        <f>N(Purchase_Entry!P847)</f>
        <v>233.95099999999999</v>
      </c>
      <c r="I5253" s="241">
        <f t="shared" si="82"/>
        <v>-233.95099999999999</v>
      </c>
      <c r="J5253" s="200"/>
      <c r="K5253" s="200" t="str" cm="1">
        <f t="array" ref="K5253">IF($C5253="","",IF(AND($C5253=Party_Statement!$C$5,$B5253&gt;=Party_Statement!$C$6,$B5253&lt;=Party_Statement!$E$6),SUMPRODUCT(($C$3:$C5253=Party_Statement!$C$5)*($B$3:$B5253&gt;=Party_Statement!$C$6)*($B$3:$B5253&lt;=Party_Statement!$E$6)),""))</f>
        <v/>
      </c>
    </row>
    <row r="5254" spans="1:11" x14ac:dyDescent="0.2">
      <c r="A5254" s="237">
        <f>Purchase_Entry!A848</f>
        <v>66977</v>
      </c>
      <c r="B5254" s="238">
        <f>Purchase_Entry!B848</f>
        <v>46266</v>
      </c>
      <c r="C5254" s="239" t="str">
        <f>Purchase_Entry!D848</f>
        <v>RADHA PANDEY</v>
      </c>
      <c r="D5254" s="240" t="s">
        <v>1390</v>
      </c>
      <c r="E5254" s="240" t="str">
        <f>Purchase_Entry!C848</f>
        <v>BILL-5204</v>
      </c>
      <c r="F5254" s="240" t="str">
        <f>Purchase_Entry!F848</f>
        <v>Cow Milk</v>
      </c>
      <c r="G5254" s="241">
        <v>0</v>
      </c>
      <c r="H5254" s="241">
        <f>N(Purchase_Entry!P848)</f>
        <v>228.56399999999999</v>
      </c>
      <c r="I5254" s="241">
        <f t="shared" si="82"/>
        <v>-228.56399999999999</v>
      </c>
      <c r="J5254" s="200"/>
      <c r="K5254" s="200" t="str" cm="1">
        <f t="array" ref="K5254">IF($C5254="","",IF(AND($C5254=Party_Statement!$C$5,$B5254&gt;=Party_Statement!$C$6,$B5254&lt;=Party_Statement!$E$6),SUMPRODUCT(($C$3:$C5254=Party_Statement!$C$5)*($B$3:$B5254&gt;=Party_Statement!$C$6)*($B$3:$B5254&lt;=Party_Statement!$E$6)),""))</f>
        <v/>
      </c>
    </row>
    <row r="5255" spans="1:11" x14ac:dyDescent="0.2">
      <c r="A5255" s="237">
        <f>Purchase_Entry!A849</f>
        <v>66977</v>
      </c>
      <c r="B5255" s="238">
        <f>Purchase_Entry!B849</f>
        <v>46266</v>
      </c>
      <c r="C5255" s="239" t="str">
        <f>Purchase_Entry!D849</f>
        <v>RADHA PANDEY</v>
      </c>
      <c r="D5255" s="240" t="s">
        <v>1390</v>
      </c>
      <c r="E5255" s="240" t="str">
        <f>Purchase_Entry!C849</f>
        <v>BILL-5204</v>
      </c>
      <c r="F5255" s="240" t="str">
        <f>Purchase_Entry!F849</f>
        <v>Cow Milk</v>
      </c>
      <c r="G5255" s="241">
        <v>0</v>
      </c>
      <c r="H5255" s="241">
        <f>N(Purchase_Entry!P849)</f>
        <v>157.99375000000001</v>
      </c>
      <c r="I5255" s="241">
        <f t="shared" si="82"/>
        <v>-157.99375000000001</v>
      </c>
      <c r="J5255" s="200"/>
      <c r="K5255" s="200" t="str" cm="1">
        <f t="array" ref="K5255">IF($C5255="","",IF(AND($C5255=Party_Statement!$C$5,$B5255&gt;=Party_Statement!$C$6,$B5255&lt;=Party_Statement!$E$6),SUMPRODUCT(($C$3:$C5255=Party_Statement!$C$5)*($B$3:$B5255&gt;=Party_Statement!$C$6)*($B$3:$B5255&lt;=Party_Statement!$E$6)),""))</f>
        <v/>
      </c>
    </row>
    <row r="5256" spans="1:11" x14ac:dyDescent="0.2">
      <c r="A5256" s="237">
        <f>Purchase_Entry!A850</f>
        <v>66978</v>
      </c>
      <c r="B5256" s="238">
        <f>Purchase_Entry!B850</f>
        <v>46267</v>
      </c>
      <c r="C5256" s="239" t="str">
        <f>Purchase_Entry!D850</f>
        <v>RADHA PANDEY</v>
      </c>
      <c r="D5256" s="240" t="s">
        <v>1390</v>
      </c>
      <c r="E5256" s="240" t="str">
        <f>Purchase_Entry!C850</f>
        <v>BILL-5204</v>
      </c>
      <c r="F5256" s="240" t="str">
        <f>Purchase_Entry!F850</f>
        <v>Cow Milk</v>
      </c>
      <c r="G5256" s="241">
        <v>0</v>
      </c>
      <c r="H5256" s="241">
        <f>N(Purchase_Entry!P850)</f>
        <v>211.76925</v>
      </c>
      <c r="I5256" s="241">
        <f t="shared" si="82"/>
        <v>-211.76925</v>
      </c>
      <c r="J5256" s="200"/>
      <c r="K5256" s="200" t="str" cm="1">
        <f t="array" ref="K5256">IF($C5256="","",IF(AND($C5256=Party_Statement!$C$5,$B5256&gt;=Party_Statement!$C$6,$B5256&lt;=Party_Statement!$E$6),SUMPRODUCT(($C$3:$C5256=Party_Statement!$C$5)*($B$3:$B5256&gt;=Party_Statement!$C$6)*($B$3:$B5256&lt;=Party_Statement!$E$6)),""))</f>
        <v/>
      </c>
    </row>
    <row r="5257" spans="1:11" x14ac:dyDescent="0.2">
      <c r="A5257" s="237">
        <f>Purchase_Entry!A851</f>
        <v>66978</v>
      </c>
      <c r="B5257" s="238">
        <f>Purchase_Entry!B851</f>
        <v>46267</v>
      </c>
      <c r="C5257" s="239" t="str">
        <f>Purchase_Entry!D851</f>
        <v>RADHA PANDEY</v>
      </c>
      <c r="D5257" s="240" t="s">
        <v>1390</v>
      </c>
      <c r="E5257" s="240" t="str">
        <f>Purchase_Entry!C851</f>
        <v>BILL-5204</v>
      </c>
      <c r="F5257" s="240" t="str">
        <f>Purchase_Entry!F851</f>
        <v>Cow Milk</v>
      </c>
      <c r="G5257" s="241">
        <v>0</v>
      </c>
      <c r="H5257" s="241">
        <f>N(Purchase_Entry!P851)</f>
        <v>147.89574999999996</v>
      </c>
      <c r="I5257" s="241">
        <f t="shared" si="82"/>
        <v>-147.89574999999996</v>
      </c>
      <c r="J5257" s="200"/>
      <c r="K5257" s="200" t="str" cm="1">
        <f t="array" ref="K5257">IF($C5257="","",IF(AND($C5257=Party_Statement!$C$5,$B5257&gt;=Party_Statement!$C$6,$B5257&lt;=Party_Statement!$E$6),SUMPRODUCT(($C$3:$C5257=Party_Statement!$C$5)*($B$3:$B5257&gt;=Party_Statement!$C$6)*($B$3:$B5257&lt;=Party_Statement!$E$6)),""))</f>
        <v/>
      </c>
    </row>
    <row r="5258" spans="1:11" x14ac:dyDescent="0.2">
      <c r="A5258" s="237">
        <f>Purchase_Entry!A852</f>
        <v>66979</v>
      </c>
      <c r="B5258" s="238">
        <f>Purchase_Entry!B852</f>
        <v>46268</v>
      </c>
      <c r="C5258" s="239" t="str">
        <f>Purchase_Entry!D852</f>
        <v>RADHA PANDEY</v>
      </c>
      <c r="D5258" s="240" t="s">
        <v>1390</v>
      </c>
      <c r="E5258" s="240" t="str">
        <f>Purchase_Entry!C852</f>
        <v>BILL-5204</v>
      </c>
      <c r="F5258" s="240" t="str">
        <f>Purchase_Entry!F852</f>
        <v>Cow Milk</v>
      </c>
      <c r="G5258" s="241">
        <v>0</v>
      </c>
      <c r="H5258" s="241">
        <f>N(Purchase_Entry!P852)</f>
        <v>210.7611</v>
      </c>
      <c r="I5258" s="241">
        <f t="shared" si="82"/>
        <v>-210.7611</v>
      </c>
      <c r="J5258" s="200"/>
      <c r="K5258" s="200" t="str" cm="1">
        <f t="array" ref="K5258">IF($C5258="","",IF(AND($C5258=Party_Statement!$C$5,$B5258&gt;=Party_Statement!$C$6,$B5258&lt;=Party_Statement!$E$6),SUMPRODUCT(($C$3:$C5258=Party_Statement!$C$5)*($B$3:$B5258&gt;=Party_Statement!$C$6)*($B$3:$B5258&lt;=Party_Statement!$E$6)),""))</f>
        <v/>
      </c>
    </row>
    <row r="5259" spans="1:11" x14ac:dyDescent="0.2">
      <c r="A5259" s="237">
        <f>Purchase_Entry!A853</f>
        <v>66980</v>
      </c>
      <c r="B5259" s="238">
        <f>Purchase_Entry!B853</f>
        <v>46269</v>
      </c>
      <c r="C5259" s="239" t="str">
        <f>Purchase_Entry!D853</f>
        <v>RADHA PANDEY</v>
      </c>
      <c r="D5259" s="240" t="s">
        <v>1390</v>
      </c>
      <c r="E5259" s="240" t="str">
        <f>Purchase_Entry!C853</f>
        <v>BILL-5204</v>
      </c>
      <c r="F5259" s="240" t="str">
        <f>Purchase_Entry!F853</f>
        <v>Cow Milk</v>
      </c>
      <c r="G5259" s="241">
        <v>0</v>
      </c>
      <c r="H5259" s="241">
        <f>N(Purchase_Entry!P853)</f>
        <v>209.43119999999999</v>
      </c>
      <c r="I5259" s="241">
        <f t="shared" si="82"/>
        <v>-209.43119999999999</v>
      </c>
      <c r="J5259" s="200"/>
      <c r="K5259" s="200" t="str" cm="1">
        <f t="array" ref="K5259">IF($C5259="","",IF(AND($C5259=Party_Statement!$C$5,$B5259&gt;=Party_Statement!$C$6,$B5259&lt;=Party_Statement!$E$6),SUMPRODUCT(($C$3:$C5259=Party_Statement!$C$5)*($B$3:$B5259&gt;=Party_Statement!$C$6)*($B$3:$B5259&lt;=Party_Statement!$E$6)),""))</f>
        <v/>
      </c>
    </row>
    <row r="5260" spans="1:11" x14ac:dyDescent="0.2">
      <c r="A5260" s="237">
        <f>Purchase_Entry!A854</f>
        <v>66981</v>
      </c>
      <c r="B5260" s="238">
        <f>Purchase_Entry!B854</f>
        <v>46270</v>
      </c>
      <c r="C5260" s="239" t="str">
        <f>Purchase_Entry!D854</f>
        <v>RADHA PANDEY</v>
      </c>
      <c r="D5260" s="240" t="s">
        <v>1390</v>
      </c>
      <c r="E5260" s="240" t="str">
        <f>Purchase_Entry!C854</f>
        <v>BILL-5204</v>
      </c>
      <c r="F5260" s="240" t="str">
        <f>Purchase_Entry!F854</f>
        <v>Cow Milk</v>
      </c>
      <c r="G5260" s="241">
        <v>0</v>
      </c>
      <c r="H5260" s="241">
        <f>N(Purchase_Entry!P854)</f>
        <v>189.96300000000002</v>
      </c>
      <c r="I5260" s="241">
        <f t="shared" si="82"/>
        <v>-189.96300000000002</v>
      </c>
      <c r="J5260" s="200"/>
      <c r="K5260" s="200" t="str" cm="1">
        <f t="array" ref="K5260">IF($C5260="","",IF(AND($C5260=Party_Statement!$C$5,$B5260&gt;=Party_Statement!$C$6,$B5260&lt;=Party_Statement!$E$6),SUMPRODUCT(($C$3:$C5260=Party_Statement!$C$5)*($B$3:$B5260&gt;=Party_Statement!$C$6)*($B$3:$B5260&lt;=Party_Statement!$E$6)),""))</f>
        <v/>
      </c>
    </row>
    <row r="5261" spans="1:11" x14ac:dyDescent="0.2">
      <c r="A5261" s="237">
        <f>Purchase_Entry!A855</f>
        <v>66982</v>
      </c>
      <c r="B5261" s="238">
        <f>Purchase_Entry!B855</f>
        <v>46271</v>
      </c>
      <c r="C5261" s="239" t="str">
        <f>Purchase_Entry!D855</f>
        <v>RADHA PANDEY</v>
      </c>
      <c r="D5261" s="240" t="s">
        <v>1390</v>
      </c>
      <c r="E5261" s="240" t="str">
        <f>Purchase_Entry!C855</f>
        <v>BILL-5204</v>
      </c>
      <c r="F5261" s="240" t="str">
        <f>Purchase_Entry!F855</f>
        <v>Cow Milk</v>
      </c>
      <c r="G5261" s="241">
        <v>0</v>
      </c>
      <c r="H5261" s="241">
        <f>N(Purchase_Entry!P855)</f>
        <v>179.4282</v>
      </c>
      <c r="I5261" s="241">
        <f t="shared" si="82"/>
        <v>-179.4282</v>
      </c>
      <c r="J5261" s="200"/>
      <c r="K5261" s="200" t="str" cm="1">
        <f t="array" ref="K5261">IF($C5261="","",IF(AND($C5261=Party_Statement!$C$5,$B5261&gt;=Party_Statement!$C$6,$B5261&lt;=Party_Statement!$E$6),SUMPRODUCT(($C$3:$C5261=Party_Statement!$C$5)*($B$3:$B5261&gt;=Party_Statement!$C$6)*($B$3:$B5261&lt;=Party_Statement!$E$6)),""))</f>
        <v/>
      </c>
    </row>
    <row r="5262" spans="1:11" x14ac:dyDescent="0.2">
      <c r="A5262" s="237">
        <f>Purchase_Entry!A856</f>
        <v>66982</v>
      </c>
      <c r="B5262" s="238">
        <f>Purchase_Entry!B856</f>
        <v>46271</v>
      </c>
      <c r="C5262" s="239" t="str">
        <f>Purchase_Entry!D856</f>
        <v>RADHA PANDEY</v>
      </c>
      <c r="D5262" s="240" t="s">
        <v>1390</v>
      </c>
      <c r="E5262" s="240" t="str">
        <f>Purchase_Entry!C856</f>
        <v>BILL-5204</v>
      </c>
      <c r="F5262" s="240" t="str">
        <f>Purchase_Entry!F856</f>
        <v>Cow Milk</v>
      </c>
      <c r="G5262" s="241">
        <v>0</v>
      </c>
      <c r="H5262" s="241">
        <f>N(Purchase_Entry!P856)</f>
        <v>152.39159999999998</v>
      </c>
      <c r="I5262" s="241">
        <f t="shared" si="82"/>
        <v>-152.39159999999998</v>
      </c>
      <c r="J5262" s="200"/>
      <c r="K5262" s="200" t="str" cm="1">
        <f t="array" ref="K5262">IF($C5262="","",IF(AND($C5262=Party_Statement!$C$5,$B5262&gt;=Party_Statement!$C$6,$B5262&lt;=Party_Statement!$E$6),SUMPRODUCT(($C$3:$C5262=Party_Statement!$C$5)*($B$3:$B5262&gt;=Party_Statement!$C$6)*($B$3:$B5262&lt;=Party_Statement!$E$6)),""))</f>
        <v/>
      </c>
    </row>
    <row r="5263" spans="1:11" x14ac:dyDescent="0.2">
      <c r="A5263" s="237">
        <f>Purchase_Entry!A857</f>
        <v>66983</v>
      </c>
      <c r="B5263" s="238">
        <f>Purchase_Entry!B857</f>
        <v>46272</v>
      </c>
      <c r="C5263" s="239" t="str">
        <f>Purchase_Entry!D857</f>
        <v>RADHA PANDEY</v>
      </c>
      <c r="D5263" s="240" t="s">
        <v>1390</v>
      </c>
      <c r="E5263" s="240" t="str">
        <f>Purchase_Entry!C857</f>
        <v>BILL-5204</v>
      </c>
      <c r="F5263" s="240" t="str">
        <f>Purchase_Entry!F857</f>
        <v>Cow Milk</v>
      </c>
      <c r="G5263" s="241">
        <v>0</v>
      </c>
      <c r="H5263" s="241">
        <f>N(Purchase_Entry!P857)</f>
        <v>161</v>
      </c>
      <c r="I5263" s="241">
        <f t="shared" si="82"/>
        <v>-161</v>
      </c>
      <c r="J5263" s="200"/>
      <c r="K5263" s="200" t="str" cm="1">
        <f t="array" ref="K5263">IF($C5263="","",IF(AND($C5263=Party_Statement!$C$5,$B5263&gt;=Party_Statement!$C$6,$B5263&lt;=Party_Statement!$E$6),SUMPRODUCT(($C$3:$C5263=Party_Statement!$C$5)*($B$3:$B5263&gt;=Party_Statement!$C$6)*($B$3:$B5263&lt;=Party_Statement!$E$6)),""))</f>
        <v/>
      </c>
    </row>
    <row r="5264" spans="1:11" x14ac:dyDescent="0.2">
      <c r="A5264" s="237">
        <f>Purchase_Entry!A858</f>
        <v>66984</v>
      </c>
      <c r="B5264" s="238">
        <f>Purchase_Entry!B858</f>
        <v>46273</v>
      </c>
      <c r="C5264" s="239" t="str">
        <f>Purchase_Entry!D858</f>
        <v>RADHA PANDEY</v>
      </c>
      <c r="D5264" s="240" t="s">
        <v>1390</v>
      </c>
      <c r="E5264" s="240" t="str">
        <f>Purchase_Entry!C858</f>
        <v>BILL-5204</v>
      </c>
      <c r="F5264" s="240" t="str">
        <f>Purchase_Entry!F858</f>
        <v>Cow Milk</v>
      </c>
      <c r="G5264" s="241">
        <v>0</v>
      </c>
      <c r="H5264" s="241">
        <f>N(Purchase_Entry!P858)</f>
        <v>243.85549999999998</v>
      </c>
      <c r="I5264" s="241">
        <f t="shared" si="82"/>
        <v>-243.85549999999998</v>
      </c>
      <c r="J5264" s="200"/>
      <c r="K5264" s="200" t="str" cm="1">
        <f t="array" ref="K5264">IF($C5264="","",IF(AND($C5264=Party_Statement!$C$5,$B5264&gt;=Party_Statement!$C$6,$B5264&lt;=Party_Statement!$E$6),SUMPRODUCT(($C$3:$C5264=Party_Statement!$C$5)*($B$3:$B5264&gt;=Party_Statement!$C$6)*($B$3:$B5264&lt;=Party_Statement!$E$6)),""))</f>
        <v/>
      </c>
    </row>
    <row r="5265" spans="1:11" x14ac:dyDescent="0.2">
      <c r="A5265" s="237">
        <f>Purchase_Entry!A859</f>
        <v>66984</v>
      </c>
      <c r="B5265" s="238">
        <f>Purchase_Entry!B859</f>
        <v>46273</v>
      </c>
      <c r="C5265" s="239" t="str">
        <f>Purchase_Entry!D859</f>
        <v>RADHA PANDEY</v>
      </c>
      <c r="D5265" s="240" t="s">
        <v>1390</v>
      </c>
      <c r="E5265" s="240" t="str">
        <f>Purchase_Entry!C859</f>
        <v>BILL-5204</v>
      </c>
      <c r="F5265" s="240" t="str">
        <f>Purchase_Entry!F859</f>
        <v>Cow Milk</v>
      </c>
      <c r="G5265" s="241">
        <v>0</v>
      </c>
      <c r="H5265" s="241">
        <f>N(Purchase_Entry!P859)</f>
        <v>134.76224999999999</v>
      </c>
      <c r="I5265" s="241">
        <f t="shared" si="82"/>
        <v>-134.76224999999999</v>
      </c>
      <c r="J5265" s="200"/>
      <c r="K5265" s="200" t="str" cm="1">
        <f t="array" ref="K5265">IF($C5265="","",IF(AND($C5265=Party_Statement!$C$5,$B5265&gt;=Party_Statement!$C$6,$B5265&lt;=Party_Statement!$E$6),SUMPRODUCT(($C$3:$C5265=Party_Statement!$C$5)*($B$3:$B5265&gt;=Party_Statement!$C$6)*($B$3:$B5265&lt;=Party_Statement!$E$6)),""))</f>
        <v/>
      </c>
    </row>
    <row r="5266" spans="1:11" x14ac:dyDescent="0.2">
      <c r="A5266" s="237">
        <f>Purchase_Entry!A860</f>
        <v>66985</v>
      </c>
      <c r="B5266" s="238">
        <f>Purchase_Entry!B860</f>
        <v>46274</v>
      </c>
      <c r="C5266" s="239" t="str">
        <f>Purchase_Entry!D860</f>
        <v>RADHA PANDEY</v>
      </c>
      <c r="D5266" s="240" t="s">
        <v>1390</v>
      </c>
      <c r="E5266" s="240" t="str">
        <f>Purchase_Entry!C860</f>
        <v>BILL-5204</v>
      </c>
      <c r="F5266" s="240" t="str">
        <f>Purchase_Entry!F860</f>
        <v>Cow Milk</v>
      </c>
      <c r="G5266" s="241">
        <v>0</v>
      </c>
      <c r="H5266" s="241">
        <f>N(Purchase_Entry!P860)</f>
        <v>151.28399999999999</v>
      </c>
      <c r="I5266" s="241">
        <f t="shared" si="82"/>
        <v>-151.28399999999999</v>
      </c>
      <c r="J5266" s="200"/>
      <c r="K5266" s="200" t="str" cm="1">
        <f t="array" ref="K5266">IF($C5266="","",IF(AND($C5266=Party_Statement!$C$5,$B5266&gt;=Party_Statement!$C$6,$B5266&lt;=Party_Statement!$E$6),SUMPRODUCT(($C$3:$C5266=Party_Statement!$C$5)*($B$3:$B5266&gt;=Party_Statement!$C$6)*($B$3:$B5266&lt;=Party_Statement!$E$6)),""))</f>
        <v/>
      </c>
    </row>
    <row r="5267" spans="1:11" x14ac:dyDescent="0.2">
      <c r="A5267" s="237">
        <f>Purchase_Entry!A861</f>
        <v>66985</v>
      </c>
      <c r="B5267" s="238">
        <f>Purchase_Entry!B861</f>
        <v>46274</v>
      </c>
      <c r="C5267" s="239" t="str">
        <f>Purchase_Entry!D861</f>
        <v>RADHA PANDEY</v>
      </c>
      <c r="D5267" s="240" t="s">
        <v>1390</v>
      </c>
      <c r="E5267" s="240" t="str">
        <f>Purchase_Entry!C861</f>
        <v>BILL-5204</v>
      </c>
      <c r="F5267" s="240" t="str">
        <f>Purchase_Entry!F861</f>
        <v>Cow Milk</v>
      </c>
      <c r="G5267" s="241">
        <v>0</v>
      </c>
      <c r="H5267" s="241">
        <f>N(Purchase_Entry!P861)</f>
        <v>126.46</v>
      </c>
      <c r="I5267" s="241">
        <f t="shared" si="82"/>
        <v>-126.46</v>
      </c>
      <c r="J5267" s="200"/>
      <c r="K5267" s="200" t="str" cm="1">
        <f t="array" ref="K5267">IF($C5267="","",IF(AND($C5267=Party_Statement!$C$5,$B5267&gt;=Party_Statement!$C$6,$B5267&lt;=Party_Statement!$E$6),SUMPRODUCT(($C$3:$C5267=Party_Statement!$C$5)*($B$3:$B5267&gt;=Party_Statement!$C$6)*($B$3:$B5267&lt;=Party_Statement!$E$6)),""))</f>
        <v/>
      </c>
    </row>
    <row r="5268" spans="1:11" x14ac:dyDescent="0.2">
      <c r="A5268" s="237">
        <f>Purchase_Entry!A862</f>
        <v>66986</v>
      </c>
      <c r="B5268" s="238">
        <f>Purchase_Entry!B862</f>
        <v>46275</v>
      </c>
      <c r="C5268" s="239" t="str">
        <f>Purchase_Entry!D862</f>
        <v>RADHA PANDEY</v>
      </c>
      <c r="D5268" s="240" t="s">
        <v>1390</v>
      </c>
      <c r="E5268" s="240" t="str">
        <f>Purchase_Entry!C862</f>
        <v>BILL-5204</v>
      </c>
      <c r="F5268" s="240" t="str">
        <f>Purchase_Entry!F862</f>
        <v>Cow Milk</v>
      </c>
      <c r="G5268" s="241">
        <v>0</v>
      </c>
      <c r="H5268" s="241">
        <f>N(Purchase_Entry!P862)</f>
        <v>157.58749999999998</v>
      </c>
      <c r="I5268" s="241">
        <f t="shared" si="82"/>
        <v>-157.58749999999998</v>
      </c>
      <c r="J5268" s="200"/>
      <c r="K5268" s="200" t="str" cm="1">
        <f t="array" ref="K5268">IF($C5268="","",IF(AND($C5268=Party_Statement!$C$5,$B5268&gt;=Party_Statement!$C$6,$B5268&lt;=Party_Statement!$E$6),SUMPRODUCT(($C$3:$C5268=Party_Statement!$C$5)*($B$3:$B5268&gt;=Party_Statement!$C$6)*($B$3:$B5268&lt;=Party_Statement!$E$6)),""))</f>
        <v/>
      </c>
    </row>
    <row r="5269" spans="1:11" x14ac:dyDescent="0.2">
      <c r="A5269" s="237">
        <f>Purchase_Entry!A863</f>
        <v>66986</v>
      </c>
      <c r="B5269" s="238">
        <f>Purchase_Entry!B863</f>
        <v>46275</v>
      </c>
      <c r="C5269" s="239" t="str">
        <f>Purchase_Entry!D863</f>
        <v>RADHA PANDEY</v>
      </c>
      <c r="D5269" s="240" t="s">
        <v>1390</v>
      </c>
      <c r="E5269" s="240" t="str">
        <f>Purchase_Entry!C863</f>
        <v>BILL-5204</v>
      </c>
      <c r="F5269" s="240" t="str">
        <f>Purchase_Entry!F863</f>
        <v>Cow Milk</v>
      </c>
      <c r="G5269" s="241">
        <v>0</v>
      </c>
      <c r="H5269" s="241">
        <f>N(Purchase_Entry!P863)</f>
        <v>120.44574999999999</v>
      </c>
      <c r="I5269" s="241">
        <f t="shared" si="82"/>
        <v>-120.44574999999999</v>
      </c>
      <c r="J5269" s="200"/>
      <c r="K5269" s="200" t="str" cm="1">
        <f t="array" ref="K5269">IF($C5269="","",IF(AND($C5269=Party_Statement!$C$5,$B5269&gt;=Party_Statement!$C$6,$B5269&lt;=Party_Statement!$E$6),SUMPRODUCT(($C$3:$C5269=Party_Statement!$C$5)*($B$3:$B5269&gt;=Party_Statement!$C$6)*($B$3:$B5269&lt;=Party_Statement!$E$6)),""))</f>
        <v/>
      </c>
    </row>
    <row r="5270" spans="1:11" x14ac:dyDescent="0.2">
      <c r="A5270" s="237">
        <f>Purchase_Entry!A864</f>
        <v>66987</v>
      </c>
      <c r="B5270" s="238">
        <f>Purchase_Entry!B864</f>
        <v>46276</v>
      </c>
      <c r="C5270" s="239" t="str">
        <f>Purchase_Entry!D864</f>
        <v>RADHA PANDEY</v>
      </c>
      <c r="D5270" s="240" t="s">
        <v>1390</v>
      </c>
      <c r="E5270" s="240" t="str">
        <f>Purchase_Entry!C864</f>
        <v>BILL-5204</v>
      </c>
      <c r="F5270" s="240" t="str">
        <f>Purchase_Entry!F864</f>
        <v>Cow Milk</v>
      </c>
      <c r="G5270" s="241">
        <v>0</v>
      </c>
      <c r="H5270" s="241">
        <f>N(Purchase_Entry!P864)</f>
        <v>170.19450000000001</v>
      </c>
      <c r="I5270" s="241">
        <f t="shared" si="82"/>
        <v>-170.19450000000001</v>
      </c>
      <c r="J5270" s="200"/>
      <c r="K5270" s="200" t="str" cm="1">
        <f t="array" ref="K5270">IF($C5270="","",IF(AND($C5270=Party_Statement!$C$5,$B5270&gt;=Party_Statement!$C$6,$B5270&lt;=Party_Statement!$E$6),SUMPRODUCT(($C$3:$C5270=Party_Statement!$C$5)*($B$3:$B5270&gt;=Party_Statement!$C$6)*($B$3:$B5270&lt;=Party_Statement!$E$6)),""))</f>
        <v/>
      </c>
    </row>
    <row r="5271" spans="1:11" x14ac:dyDescent="0.2">
      <c r="A5271" s="237">
        <f>Purchase_Entry!A865</f>
        <v>66988</v>
      </c>
      <c r="B5271" s="238">
        <f>Purchase_Entry!B865</f>
        <v>46277</v>
      </c>
      <c r="C5271" s="239" t="str">
        <f>Purchase_Entry!D865</f>
        <v>RADHA PANDEY</v>
      </c>
      <c r="D5271" s="240" t="s">
        <v>1390</v>
      </c>
      <c r="E5271" s="240" t="str">
        <f>Purchase_Entry!C865</f>
        <v>BILL-5204</v>
      </c>
      <c r="F5271" s="240" t="str">
        <f>Purchase_Entry!F865</f>
        <v>Cow Milk</v>
      </c>
      <c r="G5271" s="241">
        <v>0</v>
      </c>
      <c r="H5271" s="241">
        <f>N(Purchase_Entry!P865)</f>
        <v>113.98950000000001</v>
      </c>
      <c r="I5271" s="241">
        <f t="shared" si="82"/>
        <v>-113.98950000000001</v>
      </c>
      <c r="J5271" s="200"/>
      <c r="K5271" s="200" t="str" cm="1">
        <f t="array" ref="K5271">IF($C5271="","",IF(AND($C5271=Party_Statement!$C$5,$B5271&gt;=Party_Statement!$C$6,$B5271&lt;=Party_Statement!$E$6),SUMPRODUCT(($C$3:$C5271=Party_Statement!$C$5)*($B$3:$B5271&gt;=Party_Statement!$C$6)*($B$3:$B5271&lt;=Party_Statement!$E$6)),""))</f>
        <v/>
      </c>
    </row>
    <row r="5272" spans="1:11" x14ac:dyDescent="0.2">
      <c r="A5272" s="237">
        <f>Purchase_Entry!A866</f>
        <v>66989</v>
      </c>
      <c r="B5272" s="238">
        <f>Purchase_Entry!B866</f>
        <v>46278</v>
      </c>
      <c r="C5272" s="239" t="str">
        <f>Purchase_Entry!D866</f>
        <v>RADHA PANDEY</v>
      </c>
      <c r="D5272" s="240" t="s">
        <v>1390</v>
      </c>
      <c r="E5272" s="240" t="str">
        <f>Purchase_Entry!C866</f>
        <v>BILL-5204</v>
      </c>
      <c r="F5272" s="240" t="str">
        <f>Purchase_Entry!F866</f>
        <v>Cow Milk</v>
      </c>
      <c r="G5272" s="241">
        <v>0</v>
      </c>
      <c r="H5272" s="241">
        <f>N(Purchase_Entry!P866)</f>
        <v>198.12875</v>
      </c>
      <c r="I5272" s="241">
        <f t="shared" si="82"/>
        <v>-198.12875</v>
      </c>
      <c r="J5272" s="200"/>
      <c r="K5272" s="200" t="str" cm="1">
        <f t="array" ref="K5272">IF($C5272="","",IF(AND($C5272=Party_Statement!$C$5,$B5272&gt;=Party_Statement!$C$6,$B5272&lt;=Party_Statement!$E$6),SUMPRODUCT(($C$3:$C5272=Party_Statement!$C$5)*($B$3:$B5272&gt;=Party_Statement!$C$6)*($B$3:$B5272&lt;=Party_Statement!$E$6)),""))</f>
        <v/>
      </c>
    </row>
    <row r="5273" spans="1:11" x14ac:dyDescent="0.2">
      <c r="A5273" s="237">
        <f>Purchase_Entry!A867</f>
        <v>66990</v>
      </c>
      <c r="B5273" s="238">
        <f>Purchase_Entry!B867</f>
        <v>46279</v>
      </c>
      <c r="C5273" s="239" t="str">
        <f>Purchase_Entry!D867</f>
        <v>RADHA PANDEY</v>
      </c>
      <c r="D5273" s="240" t="s">
        <v>1390</v>
      </c>
      <c r="E5273" s="240" t="str">
        <f>Purchase_Entry!C867</f>
        <v>BILL-5204</v>
      </c>
      <c r="F5273" s="240" t="str">
        <f>Purchase_Entry!F867</f>
        <v>Cow Milk</v>
      </c>
      <c r="G5273" s="241">
        <v>0</v>
      </c>
      <c r="H5273" s="241">
        <f>N(Purchase_Entry!P867)</f>
        <v>144.98049999999998</v>
      </c>
      <c r="I5273" s="241">
        <f t="shared" si="82"/>
        <v>-144.98049999999998</v>
      </c>
      <c r="J5273" s="200"/>
      <c r="K5273" s="200" t="str" cm="1">
        <f t="array" ref="K5273">IF($C5273="","",IF(AND($C5273=Party_Statement!$C$5,$B5273&gt;=Party_Statement!$C$6,$B5273&lt;=Party_Statement!$E$6),SUMPRODUCT(($C$3:$C5273=Party_Statement!$C$5)*($B$3:$B5273&gt;=Party_Statement!$C$6)*($B$3:$B5273&lt;=Party_Statement!$E$6)),""))</f>
        <v/>
      </c>
    </row>
    <row r="5274" spans="1:11" x14ac:dyDescent="0.2">
      <c r="A5274" s="237">
        <f>Purchase_Entry!A868</f>
        <v>66991</v>
      </c>
      <c r="B5274" s="238">
        <f>Purchase_Entry!B868</f>
        <v>46280</v>
      </c>
      <c r="C5274" s="239" t="str">
        <f>Purchase_Entry!D868</f>
        <v>RADHA PANDEY</v>
      </c>
      <c r="D5274" s="240" t="s">
        <v>1390</v>
      </c>
      <c r="E5274" s="240" t="str">
        <f>Purchase_Entry!C868</f>
        <v>BILL-5204</v>
      </c>
      <c r="F5274" s="240" t="str">
        <f>Purchase_Entry!F868</f>
        <v>Cow Milk</v>
      </c>
      <c r="G5274" s="241">
        <v>0</v>
      </c>
      <c r="H5274" s="241">
        <f>N(Purchase_Entry!P868)</f>
        <v>144.98049999999998</v>
      </c>
      <c r="I5274" s="241">
        <f t="shared" si="82"/>
        <v>-144.98049999999998</v>
      </c>
      <c r="J5274" s="200"/>
      <c r="K5274" s="200" t="str" cm="1">
        <f t="array" ref="K5274">IF($C5274="","",IF(AND($C5274=Party_Statement!$C$5,$B5274&gt;=Party_Statement!$C$6,$B5274&lt;=Party_Statement!$E$6),SUMPRODUCT(($C$3:$C5274=Party_Statement!$C$5)*($B$3:$B5274&gt;=Party_Statement!$C$6)*($B$3:$B5274&lt;=Party_Statement!$E$6)),""))</f>
        <v/>
      </c>
    </row>
    <row r="5275" spans="1:11" x14ac:dyDescent="0.2">
      <c r="A5275" s="237">
        <f>Purchase_Entry!A869</f>
        <v>66991</v>
      </c>
      <c r="B5275" s="238">
        <f>Purchase_Entry!B869</f>
        <v>46280</v>
      </c>
      <c r="C5275" s="239" t="str">
        <f>Purchase_Entry!D869</f>
        <v>RADHA PANDEY</v>
      </c>
      <c r="D5275" s="240" t="s">
        <v>1390</v>
      </c>
      <c r="E5275" s="240" t="str">
        <f>Purchase_Entry!C869</f>
        <v>BILL-5204</v>
      </c>
      <c r="F5275" s="240" t="str">
        <f>Purchase_Entry!F869</f>
        <v>Cow Milk</v>
      </c>
      <c r="G5275" s="241">
        <v>0</v>
      </c>
      <c r="H5275" s="241">
        <f>N(Purchase_Entry!P869)</f>
        <v>152.922</v>
      </c>
      <c r="I5275" s="241">
        <f t="shared" si="82"/>
        <v>-152.922</v>
      </c>
      <c r="J5275" s="200"/>
      <c r="K5275" s="200" t="str" cm="1">
        <f t="array" ref="K5275">IF($C5275="","",IF(AND($C5275=Party_Statement!$C$5,$B5275&gt;=Party_Statement!$C$6,$B5275&lt;=Party_Statement!$E$6),SUMPRODUCT(($C$3:$C5275=Party_Statement!$C$5)*($B$3:$B5275&gt;=Party_Statement!$C$6)*($B$3:$B5275&lt;=Party_Statement!$E$6)),""))</f>
        <v/>
      </c>
    </row>
    <row r="5276" spans="1:11" x14ac:dyDescent="0.2">
      <c r="A5276" s="237">
        <f>Purchase_Entry!A870</f>
        <v>66992</v>
      </c>
      <c r="B5276" s="238">
        <f>Purchase_Entry!B870</f>
        <v>46281</v>
      </c>
      <c r="C5276" s="239" t="str">
        <f>Purchase_Entry!D870</f>
        <v>RADHA PANDEY</v>
      </c>
      <c r="D5276" s="240" t="s">
        <v>1390</v>
      </c>
      <c r="E5276" s="240" t="str">
        <f>Purchase_Entry!C870</f>
        <v>BILL-5204</v>
      </c>
      <c r="F5276" s="240" t="str">
        <f>Purchase_Entry!F870</f>
        <v>Cow Milk</v>
      </c>
      <c r="G5276" s="241">
        <v>0</v>
      </c>
      <c r="H5276" s="241">
        <f>N(Purchase_Entry!P870)</f>
        <v>167.1865</v>
      </c>
      <c r="I5276" s="241">
        <f t="shared" si="82"/>
        <v>-167.1865</v>
      </c>
      <c r="J5276" s="200"/>
      <c r="K5276" s="200" t="str" cm="1">
        <f t="array" ref="K5276">IF($C5276="","",IF(AND($C5276=Party_Statement!$C$5,$B5276&gt;=Party_Statement!$C$6,$B5276&lt;=Party_Statement!$E$6),SUMPRODUCT(($C$3:$C5276=Party_Statement!$C$5)*($B$3:$B5276&gt;=Party_Statement!$C$6)*($B$3:$B5276&lt;=Party_Statement!$E$6)),""))</f>
        <v/>
      </c>
    </row>
    <row r="5277" spans="1:11" x14ac:dyDescent="0.2">
      <c r="A5277" s="237">
        <f>Purchase_Entry!A871</f>
        <v>66992</v>
      </c>
      <c r="B5277" s="238">
        <f>Purchase_Entry!B871</f>
        <v>46281</v>
      </c>
      <c r="C5277" s="239" t="str">
        <f>Purchase_Entry!D871</f>
        <v>RADHA PANDEY</v>
      </c>
      <c r="D5277" s="240" t="s">
        <v>1390</v>
      </c>
      <c r="E5277" s="240" t="str">
        <f>Purchase_Entry!C871</f>
        <v>BILL-5204</v>
      </c>
      <c r="F5277" s="240" t="str">
        <f>Purchase_Entry!F871</f>
        <v>Cow Milk</v>
      </c>
      <c r="G5277" s="241">
        <v>0</v>
      </c>
      <c r="H5277" s="241">
        <f>N(Purchase_Entry!P871)</f>
        <v>107.49099999999999</v>
      </c>
      <c r="I5277" s="241">
        <f t="shared" si="82"/>
        <v>-107.49099999999999</v>
      </c>
      <c r="J5277" s="200"/>
      <c r="K5277" s="200" t="str" cm="1">
        <f t="array" ref="K5277">IF($C5277="","",IF(AND($C5277=Party_Statement!$C$5,$B5277&gt;=Party_Statement!$C$6,$B5277&lt;=Party_Statement!$E$6),SUMPRODUCT(($C$3:$C5277=Party_Statement!$C$5)*($B$3:$B5277&gt;=Party_Statement!$C$6)*($B$3:$B5277&lt;=Party_Statement!$E$6)),""))</f>
        <v/>
      </c>
    </row>
    <row r="5278" spans="1:11" x14ac:dyDescent="0.2">
      <c r="A5278" s="237">
        <f>Purchase_Entry!A872</f>
        <v>66993</v>
      </c>
      <c r="B5278" s="238">
        <f>Purchase_Entry!B872</f>
        <v>46282</v>
      </c>
      <c r="C5278" s="239" t="str">
        <f>Purchase_Entry!D872</f>
        <v>RADHA PANDEY</v>
      </c>
      <c r="D5278" s="240" t="s">
        <v>1390</v>
      </c>
      <c r="E5278" s="240" t="str">
        <f>Purchase_Entry!C872</f>
        <v>BILL-5204</v>
      </c>
      <c r="F5278" s="240" t="str">
        <f>Purchase_Entry!F872</f>
        <v>Cow Milk</v>
      </c>
      <c r="G5278" s="241">
        <v>0</v>
      </c>
      <c r="H5278" s="241">
        <f>N(Purchase_Entry!P872)</f>
        <v>190.977</v>
      </c>
      <c r="I5278" s="241">
        <f t="shared" si="82"/>
        <v>-190.977</v>
      </c>
      <c r="J5278" s="200"/>
      <c r="K5278" s="200" t="str" cm="1">
        <f t="array" ref="K5278">IF($C5278="","",IF(AND($C5278=Party_Statement!$C$5,$B5278&gt;=Party_Statement!$C$6,$B5278&lt;=Party_Statement!$E$6),SUMPRODUCT(($C$3:$C5278=Party_Statement!$C$5)*($B$3:$B5278&gt;=Party_Statement!$C$6)*($B$3:$B5278&lt;=Party_Statement!$E$6)),""))</f>
        <v/>
      </c>
    </row>
    <row r="5279" spans="1:11" x14ac:dyDescent="0.2">
      <c r="A5279" s="237">
        <f>Purchase_Entry!A873</f>
        <v>66993</v>
      </c>
      <c r="B5279" s="238">
        <f>Purchase_Entry!B873</f>
        <v>46282</v>
      </c>
      <c r="C5279" s="239" t="str">
        <f>Purchase_Entry!D873</f>
        <v>RADHA PANDEY</v>
      </c>
      <c r="D5279" s="240" t="s">
        <v>1390</v>
      </c>
      <c r="E5279" s="240" t="str">
        <f>Purchase_Entry!C873</f>
        <v>BILL-5204</v>
      </c>
      <c r="F5279" s="240" t="str">
        <f>Purchase_Entry!F873</f>
        <v>Cow Milk</v>
      </c>
      <c r="G5279" s="241">
        <v>0</v>
      </c>
      <c r="H5279" s="241">
        <f>N(Purchase_Entry!P873)</f>
        <v>151.75199999999998</v>
      </c>
      <c r="I5279" s="241">
        <f t="shared" si="82"/>
        <v>-151.75199999999998</v>
      </c>
      <c r="J5279" s="200"/>
      <c r="K5279" s="200" t="str" cm="1">
        <f t="array" ref="K5279">IF($C5279="","",IF(AND($C5279=Party_Statement!$C$5,$B5279&gt;=Party_Statement!$C$6,$B5279&lt;=Party_Statement!$E$6),SUMPRODUCT(($C$3:$C5279=Party_Statement!$C$5)*($B$3:$B5279&gt;=Party_Statement!$C$6)*($B$3:$B5279&lt;=Party_Statement!$E$6)),""))</f>
        <v/>
      </c>
    </row>
    <row r="5280" spans="1:11" x14ac:dyDescent="0.2">
      <c r="A5280" s="237">
        <f>Purchase_Entry!A874</f>
        <v>66994</v>
      </c>
      <c r="B5280" s="238">
        <f>Purchase_Entry!B874</f>
        <v>46283</v>
      </c>
      <c r="C5280" s="239" t="str">
        <f>Purchase_Entry!D874</f>
        <v>RADHA PANDEY</v>
      </c>
      <c r="D5280" s="240" t="s">
        <v>1390</v>
      </c>
      <c r="E5280" s="240" t="str">
        <f>Purchase_Entry!C874</f>
        <v>BILL-5204</v>
      </c>
      <c r="F5280" s="240" t="str">
        <f>Purchase_Entry!F874</f>
        <v>Cow Milk</v>
      </c>
      <c r="G5280" s="241">
        <v>0</v>
      </c>
      <c r="H5280" s="241">
        <f>N(Purchase_Entry!P874)</f>
        <v>203.7088</v>
      </c>
      <c r="I5280" s="241">
        <f t="shared" si="82"/>
        <v>-203.7088</v>
      </c>
      <c r="J5280" s="200"/>
      <c r="K5280" s="200" t="str" cm="1">
        <f t="array" ref="K5280">IF($C5280="","",IF(AND($C5280=Party_Statement!$C$5,$B5280&gt;=Party_Statement!$C$6,$B5280&lt;=Party_Statement!$E$6),SUMPRODUCT(($C$3:$C5280=Party_Statement!$C$5)*($B$3:$B5280&gt;=Party_Statement!$C$6)*($B$3:$B5280&lt;=Party_Statement!$E$6)),""))</f>
        <v/>
      </c>
    </row>
    <row r="5281" spans="1:11" x14ac:dyDescent="0.2">
      <c r="A5281" s="237">
        <f>Purchase_Entry!A875</f>
        <v>66994</v>
      </c>
      <c r="B5281" s="238">
        <f>Purchase_Entry!B875</f>
        <v>46283</v>
      </c>
      <c r="C5281" s="239" t="str">
        <f>Purchase_Entry!D875</f>
        <v>RADHA PANDEY</v>
      </c>
      <c r="D5281" s="240" t="s">
        <v>1390</v>
      </c>
      <c r="E5281" s="240" t="str">
        <f>Purchase_Entry!C875</f>
        <v>BILL-5204</v>
      </c>
      <c r="F5281" s="240" t="str">
        <f>Purchase_Entry!F875</f>
        <v>Cow Milk</v>
      </c>
      <c r="G5281" s="241">
        <v>0</v>
      </c>
      <c r="H5281" s="241">
        <f>N(Purchase_Entry!P875)</f>
        <v>126.46</v>
      </c>
      <c r="I5281" s="241">
        <f t="shared" si="82"/>
        <v>-126.46</v>
      </c>
      <c r="J5281" s="200"/>
      <c r="K5281" s="200" t="str" cm="1">
        <f t="array" ref="K5281">IF($C5281="","",IF(AND($C5281=Party_Statement!$C$5,$B5281&gt;=Party_Statement!$C$6,$B5281&lt;=Party_Statement!$E$6),SUMPRODUCT(($C$3:$C5281=Party_Statement!$C$5)*($B$3:$B5281&gt;=Party_Statement!$C$6)*($B$3:$B5281&lt;=Party_Statement!$E$6)),""))</f>
        <v/>
      </c>
    </row>
    <row r="5282" spans="1:11" x14ac:dyDescent="0.2">
      <c r="A5282" s="237">
        <f>Purchase_Entry!A876</f>
        <v>66995</v>
      </c>
      <c r="B5282" s="238">
        <f>Purchase_Entry!B876</f>
        <v>46284</v>
      </c>
      <c r="C5282" s="239" t="str">
        <f>Purchase_Entry!D876</f>
        <v>RADHA PANDEY</v>
      </c>
      <c r="D5282" s="240" t="s">
        <v>1390</v>
      </c>
      <c r="E5282" s="240" t="str">
        <f>Purchase_Entry!C876</f>
        <v>BILL-5204</v>
      </c>
      <c r="F5282" s="240" t="str">
        <f>Purchase_Entry!F876</f>
        <v>Cow Milk</v>
      </c>
      <c r="G5282" s="241">
        <v>0</v>
      </c>
      <c r="H5282" s="241">
        <f>N(Purchase_Entry!P876)</f>
        <v>159.14750000000001</v>
      </c>
      <c r="I5282" s="241">
        <f t="shared" si="82"/>
        <v>-159.14750000000001</v>
      </c>
      <c r="J5282" s="200"/>
      <c r="K5282" s="200" t="str" cm="1">
        <f t="array" ref="K5282">IF($C5282="","",IF(AND($C5282=Party_Statement!$C$5,$B5282&gt;=Party_Statement!$C$6,$B5282&lt;=Party_Statement!$E$6),SUMPRODUCT(($C$3:$C5282=Party_Statement!$C$5)*($B$3:$B5282&gt;=Party_Statement!$C$6)*($B$3:$B5282&lt;=Party_Statement!$E$6)),""))</f>
        <v/>
      </c>
    </row>
    <row r="5283" spans="1:11" x14ac:dyDescent="0.2">
      <c r="A5283" s="237">
        <f>Purchase_Entry!A877</f>
        <v>66986</v>
      </c>
      <c r="B5283" s="238">
        <f>Purchase_Entry!B877</f>
        <v>46275</v>
      </c>
      <c r="C5283" s="239" t="str">
        <f>Purchase_Entry!D877</f>
        <v>DANDA PANI ACHARYA</v>
      </c>
      <c r="D5283" s="240" t="s">
        <v>1390</v>
      </c>
      <c r="E5283" s="240" t="str">
        <f>Purchase_Entry!C877</f>
        <v>BILL-5204</v>
      </c>
      <c r="F5283" s="240" t="str">
        <f>Purchase_Entry!F877</f>
        <v>Cow Milk</v>
      </c>
      <c r="G5283" s="241">
        <v>0</v>
      </c>
      <c r="H5283" s="241">
        <f>N(Purchase_Entry!P877)</f>
        <v>165.51339999999999</v>
      </c>
      <c r="I5283" s="241">
        <f t="shared" si="82"/>
        <v>-165.51339999999999</v>
      </c>
      <c r="J5283" s="200"/>
      <c r="K5283" s="200" t="str" cm="1">
        <f t="array" ref="K5283">IF($C5283="","",IF(AND($C5283=Party_Statement!$C$5,$B5283&gt;=Party_Statement!$C$6,$B5283&lt;=Party_Statement!$E$6),SUMPRODUCT(($C$3:$C5283=Party_Statement!$C$5)*($B$3:$B5283&gt;=Party_Statement!$C$6)*($B$3:$B5283&lt;=Party_Statement!$E$6)),""))</f>
        <v/>
      </c>
    </row>
    <row r="5284" spans="1:11" x14ac:dyDescent="0.2">
      <c r="A5284" s="237">
        <f>Purchase_Entry!A878</f>
        <v>66987</v>
      </c>
      <c r="B5284" s="238">
        <f>Purchase_Entry!B878</f>
        <v>46276</v>
      </c>
      <c r="C5284" s="239" t="str">
        <f>Purchase_Entry!D878</f>
        <v>DANDA PANI ACHARYA</v>
      </c>
      <c r="D5284" s="240" t="s">
        <v>1390</v>
      </c>
      <c r="E5284" s="240" t="str">
        <f>Purchase_Entry!C878</f>
        <v>BILL-5204</v>
      </c>
      <c r="F5284" s="240" t="str">
        <f>Purchase_Entry!F878</f>
        <v>Cow Milk</v>
      </c>
      <c r="G5284" s="241">
        <v>0</v>
      </c>
      <c r="H5284" s="241">
        <f>N(Purchase_Entry!P878)</f>
        <v>146.41569999999999</v>
      </c>
      <c r="I5284" s="241">
        <f t="shared" si="82"/>
        <v>-146.41569999999999</v>
      </c>
      <c r="J5284" s="200"/>
      <c r="K5284" s="200" t="str" cm="1">
        <f t="array" ref="K5284">IF($C5284="","",IF(AND($C5284=Party_Statement!$C$5,$B5284&gt;=Party_Statement!$C$6,$B5284&lt;=Party_Statement!$E$6),SUMPRODUCT(($C$3:$C5284=Party_Statement!$C$5)*($B$3:$B5284&gt;=Party_Statement!$C$6)*($B$3:$B5284&lt;=Party_Statement!$E$6)),""))</f>
        <v/>
      </c>
    </row>
    <row r="5285" spans="1:11" x14ac:dyDescent="0.2">
      <c r="A5285" s="237">
        <f>Purchase_Entry!A879</f>
        <v>66987</v>
      </c>
      <c r="B5285" s="238">
        <f>Purchase_Entry!B879</f>
        <v>46276</v>
      </c>
      <c r="C5285" s="239" t="str">
        <f>Purchase_Entry!D879</f>
        <v>DANDA PANI ACHARYA</v>
      </c>
      <c r="D5285" s="240" t="s">
        <v>1390</v>
      </c>
      <c r="E5285" s="240" t="str">
        <f>Purchase_Entry!C879</f>
        <v>BILL-5204</v>
      </c>
      <c r="F5285" s="240" t="str">
        <f>Purchase_Entry!F879</f>
        <v>Cow Milk</v>
      </c>
      <c r="G5285" s="241">
        <v>0</v>
      </c>
      <c r="H5285" s="241">
        <f>N(Purchase_Entry!P879)</f>
        <v>227.62799999999999</v>
      </c>
      <c r="I5285" s="241">
        <f t="shared" si="82"/>
        <v>-227.62799999999999</v>
      </c>
      <c r="J5285" s="200"/>
      <c r="K5285" s="200" t="str" cm="1">
        <f t="array" ref="K5285">IF($C5285="","",IF(AND($C5285=Party_Statement!$C$5,$B5285&gt;=Party_Statement!$C$6,$B5285&lt;=Party_Statement!$E$6),SUMPRODUCT(($C$3:$C5285=Party_Statement!$C$5)*($B$3:$B5285&gt;=Party_Statement!$C$6)*($B$3:$B5285&lt;=Party_Statement!$E$6)),""))</f>
        <v/>
      </c>
    </row>
    <row r="5286" spans="1:11" x14ac:dyDescent="0.2">
      <c r="A5286" s="237">
        <f>Purchase_Entry!A880</f>
        <v>66988</v>
      </c>
      <c r="B5286" s="238">
        <f>Purchase_Entry!B880</f>
        <v>46277</v>
      </c>
      <c r="C5286" s="239" t="str">
        <f>Purchase_Entry!D880</f>
        <v>DANDA PANI ACHARYA</v>
      </c>
      <c r="D5286" s="240" t="s">
        <v>1390</v>
      </c>
      <c r="E5286" s="240" t="str">
        <f>Purchase_Entry!C880</f>
        <v>BILL-5204</v>
      </c>
      <c r="F5286" s="240" t="str">
        <f>Purchase_Entry!F880</f>
        <v>Cow Milk</v>
      </c>
      <c r="G5286" s="241">
        <v>0</v>
      </c>
      <c r="H5286" s="241">
        <f>N(Purchase_Entry!P880)</f>
        <v>152.7816</v>
      </c>
      <c r="I5286" s="241">
        <f t="shared" si="82"/>
        <v>-152.7816</v>
      </c>
      <c r="J5286" s="200"/>
      <c r="K5286" s="200" t="str" cm="1">
        <f t="array" ref="K5286">IF($C5286="","",IF(AND($C5286=Party_Statement!$C$5,$B5286&gt;=Party_Statement!$C$6,$B5286&lt;=Party_Statement!$E$6),SUMPRODUCT(($C$3:$C5286=Party_Statement!$C$5)*($B$3:$B5286&gt;=Party_Statement!$C$6)*($B$3:$B5286&lt;=Party_Statement!$E$6)),""))</f>
        <v/>
      </c>
    </row>
    <row r="5287" spans="1:11" x14ac:dyDescent="0.2">
      <c r="A5287" s="237">
        <f>Purchase_Entry!A881</f>
        <v>66988</v>
      </c>
      <c r="B5287" s="238">
        <f>Purchase_Entry!B881</f>
        <v>46277</v>
      </c>
      <c r="C5287" s="239" t="str">
        <f>Purchase_Entry!D881</f>
        <v>DANDA PANI ACHARYA</v>
      </c>
      <c r="D5287" s="240" t="s">
        <v>1390</v>
      </c>
      <c r="E5287" s="240" t="str">
        <f>Purchase_Entry!C881</f>
        <v>BILL-5204</v>
      </c>
      <c r="F5287" s="240" t="str">
        <f>Purchase_Entry!F881</f>
        <v>Cow Milk</v>
      </c>
      <c r="G5287" s="241">
        <v>0</v>
      </c>
      <c r="H5287" s="241">
        <f>N(Purchase_Entry!P881)</f>
        <v>158.07499999999999</v>
      </c>
      <c r="I5287" s="241">
        <f t="shared" si="82"/>
        <v>-158.07499999999999</v>
      </c>
      <c r="J5287" s="200"/>
      <c r="K5287" s="200" t="str" cm="1">
        <f t="array" ref="K5287">IF($C5287="","",IF(AND($C5287=Party_Statement!$C$5,$B5287&gt;=Party_Statement!$C$6,$B5287&lt;=Party_Statement!$E$6),SUMPRODUCT(($C$3:$C5287=Party_Statement!$C$5)*($B$3:$B5287&gt;=Party_Statement!$C$6)*($B$3:$B5287&lt;=Party_Statement!$E$6)),""))</f>
        <v/>
      </c>
    </row>
    <row r="5288" spans="1:11" x14ac:dyDescent="0.2">
      <c r="A5288" s="237">
        <f>Purchase_Entry!A882</f>
        <v>66989</v>
      </c>
      <c r="B5288" s="238">
        <f>Purchase_Entry!B882</f>
        <v>46278</v>
      </c>
      <c r="C5288" s="239" t="str">
        <f>Purchase_Entry!D882</f>
        <v>DANDA PANI ACHARYA</v>
      </c>
      <c r="D5288" s="240" t="s">
        <v>1390</v>
      </c>
      <c r="E5288" s="240" t="str">
        <f>Purchase_Entry!C882</f>
        <v>BILL-5204</v>
      </c>
      <c r="F5288" s="240" t="str">
        <f>Purchase_Entry!F882</f>
        <v>Cow Milk</v>
      </c>
      <c r="G5288" s="241">
        <v>0</v>
      </c>
      <c r="H5288" s="241">
        <f>N(Purchase_Entry!P882)</f>
        <v>127.318</v>
      </c>
      <c r="I5288" s="241">
        <f t="shared" si="82"/>
        <v>-127.318</v>
      </c>
      <c r="J5288" s="200"/>
      <c r="K5288" s="200" t="str" cm="1">
        <f t="array" ref="K5288">IF($C5288="","",IF(AND($C5288=Party_Statement!$C$5,$B5288&gt;=Party_Statement!$C$6,$B5288&lt;=Party_Statement!$E$6),SUMPRODUCT(($C$3:$C5288=Party_Statement!$C$5)*($B$3:$B5288&gt;=Party_Statement!$C$6)*($B$3:$B5288&lt;=Party_Statement!$E$6)),""))</f>
        <v/>
      </c>
    </row>
    <row r="5289" spans="1:11" x14ac:dyDescent="0.2">
      <c r="A5289" s="237">
        <f>Purchase_Entry!A883</f>
        <v>66989</v>
      </c>
      <c r="B5289" s="238">
        <f>Purchase_Entry!B883</f>
        <v>46278</v>
      </c>
      <c r="C5289" s="239" t="str">
        <f>Purchase_Entry!D883</f>
        <v>DANDA PANI ACHARYA</v>
      </c>
      <c r="D5289" s="240" t="s">
        <v>1390</v>
      </c>
      <c r="E5289" s="240" t="str">
        <f>Purchase_Entry!C883</f>
        <v>BILL-5204</v>
      </c>
      <c r="F5289" s="240" t="str">
        <f>Purchase_Entry!F883</f>
        <v>Cow Milk</v>
      </c>
      <c r="G5289" s="241">
        <v>0</v>
      </c>
      <c r="H5289" s="241">
        <f>N(Purchase_Entry!P883)</f>
        <v>164.398</v>
      </c>
      <c r="I5289" s="241">
        <f t="shared" si="82"/>
        <v>-164.398</v>
      </c>
      <c r="J5289" s="200"/>
      <c r="K5289" s="200" t="str" cm="1">
        <f t="array" ref="K5289">IF($C5289="","",IF(AND($C5289=Party_Statement!$C$5,$B5289&gt;=Party_Statement!$C$6,$B5289&lt;=Party_Statement!$E$6),SUMPRODUCT(($C$3:$C5289=Party_Statement!$C$5)*($B$3:$B5289&gt;=Party_Statement!$C$6)*($B$3:$B5289&lt;=Party_Statement!$E$6)),""))</f>
        <v/>
      </c>
    </row>
    <row r="5290" spans="1:11" x14ac:dyDescent="0.2">
      <c r="A5290" s="237">
        <f>Purchase_Entry!A884</f>
        <v>66990</v>
      </c>
      <c r="B5290" s="238">
        <f>Purchase_Entry!B884</f>
        <v>46279</v>
      </c>
      <c r="C5290" s="239" t="str">
        <f>Purchase_Entry!D884</f>
        <v>DANDA PANI ACHARYA</v>
      </c>
      <c r="D5290" s="240" t="s">
        <v>1390</v>
      </c>
      <c r="E5290" s="240" t="str">
        <f>Purchase_Entry!C884</f>
        <v>BILL-5204</v>
      </c>
      <c r="F5290" s="240" t="str">
        <f>Purchase_Entry!F884</f>
        <v>Cow Milk</v>
      </c>
      <c r="G5290" s="241">
        <v>0</v>
      </c>
      <c r="H5290" s="241">
        <f>N(Purchase_Entry!P884)</f>
        <v>127.318</v>
      </c>
      <c r="I5290" s="241">
        <f t="shared" si="82"/>
        <v>-127.318</v>
      </c>
      <c r="J5290" s="200"/>
      <c r="K5290" s="200" t="str" cm="1">
        <f t="array" ref="K5290">IF($C5290="","",IF(AND($C5290=Party_Statement!$C$5,$B5290&gt;=Party_Statement!$C$6,$B5290&lt;=Party_Statement!$E$6),SUMPRODUCT(($C$3:$C5290=Party_Statement!$C$5)*($B$3:$B5290&gt;=Party_Statement!$C$6)*($B$3:$B5290&lt;=Party_Statement!$E$6)),""))</f>
        <v/>
      </c>
    </row>
    <row r="5291" spans="1:11" x14ac:dyDescent="0.2">
      <c r="A5291" s="237">
        <f>Purchase_Entry!A885</f>
        <v>66990</v>
      </c>
      <c r="B5291" s="238">
        <f>Purchase_Entry!B885</f>
        <v>46279</v>
      </c>
      <c r="C5291" s="239" t="str">
        <f>Purchase_Entry!D885</f>
        <v>DANDA PANI ACHARYA</v>
      </c>
      <c r="D5291" s="240" t="s">
        <v>1390</v>
      </c>
      <c r="E5291" s="240" t="str">
        <f>Purchase_Entry!C885</f>
        <v>BILL-5204</v>
      </c>
      <c r="F5291" s="240" t="str">
        <f>Purchase_Entry!F885</f>
        <v>Cow Milk</v>
      </c>
      <c r="G5291" s="241">
        <v>0</v>
      </c>
      <c r="H5291" s="241">
        <f>N(Purchase_Entry!P885)</f>
        <v>227.62799999999999</v>
      </c>
      <c r="I5291" s="241">
        <f t="shared" si="82"/>
        <v>-227.62799999999999</v>
      </c>
      <c r="J5291" s="200"/>
      <c r="K5291" s="200" t="str" cm="1">
        <f t="array" ref="K5291">IF($C5291="","",IF(AND($C5291=Party_Statement!$C$5,$B5291&gt;=Party_Statement!$C$6,$B5291&lt;=Party_Statement!$E$6),SUMPRODUCT(($C$3:$C5291=Party_Statement!$C$5)*($B$3:$B5291&gt;=Party_Statement!$C$6)*($B$3:$B5291&lt;=Party_Statement!$E$6)),""))</f>
        <v/>
      </c>
    </row>
    <row r="5292" spans="1:11" x14ac:dyDescent="0.2">
      <c r="A5292" s="237">
        <f>Purchase_Entry!A886</f>
        <v>66991</v>
      </c>
      <c r="B5292" s="238">
        <f>Purchase_Entry!B886</f>
        <v>46280</v>
      </c>
      <c r="C5292" s="239" t="str">
        <f>Purchase_Entry!D886</f>
        <v>DANDA PANI ACHARYA</v>
      </c>
      <c r="D5292" s="240" t="s">
        <v>1390</v>
      </c>
      <c r="E5292" s="240" t="str">
        <f>Purchase_Entry!C886</f>
        <v>BILL-5204</v>
      </c>
      <c r="F5292" s="240" t="str">
        <f>Purchase_Entry!F886</f>
        <v>Cow Milk</v>
      </c>
      <c r="G5292" s="241">
        <v>0</v>
      </c>
      <c r="H5292" s="241">
        <f>N(Purchase_Entry!P886)</f>
        <v>222.8065</v>
      </c>
      <c r="I5292" s="241">
        <f t="shared" si="82"/>
        <v>-222.8065</v>
      </c>
      <c r="J5292" s="200"/>
      <c r="K5292" s="200" t="str" cm="1">
        <f t="array" ref="K5292">IF($C5292="","",IF(AND($C5292=Party_Statement!$C$5,$B5292&gt;=Party_Statement!$C$6,$B5292&lt;=Party_Statement!$E$6),SUMPRODUCT(($C$3:$C5292=Party_Statement!$C$5)*($B$3:$B5292&gt;=Party_Statement!$C$6)*($B$3:$B5292&lt;=Party_Statement!$E$6)),""))</f>
        <v/>
      </c>
    </row>
    <row r="5293" spans="1:11" x14ac:dyDescent="0.2">
      <c r="A5293" s="237">
        <f>Purchase_Entry!A887</f>
        <v>66991</v>
      </c>
      <c r="B5293" s="238">
        <f>Purchase_Entry!B887</f>
        <v>46280</v>
      </c>
      <c r="C5293" s="239" t="str">
        <f>Purchase_Entry!D887</f>
        <v>DANDA PANI ACHARYA</v>
      </c>
      <c r="D5293" s="240" t="s">
        <v>1390</v>
      </c>
      <c r="E5293" s="240" t="str">
        <f>Purchase_Entry!C887</f>
        <v>BILL-5204</v>
      </c>
      <c r="F5293" s="240" t="str">
        <f>Purchase_Entry!F887</f>
        <v>Cow Milk</v>
      </c>
      <c r="G5293" s="241">
        <v>0</v>
      </c>
      <c r="H5293" s="241">
        <f>N(Purchase_Entry!P887)</f>
        <v>151.75199999999998</v>
      </c>
      <c r="I5293" s="241">
        <f t="shared" si="82"/>
        <v>-151.75199999999998</v>
      </c>
      <c r="J5293" s="200"/>
      <c r="K5293" s="200" t="str" cm="1">
        <f t="array" ref="K5293">IF($C5293="","",IF(AND($C5293=Party_Statement!$C$5,$B5293&gt;=Party_Statement!$C$6,$B5293&lt;=Party_Statement!$E$6),SUMPRODUCT(($C$3:$C5293=Party_Statement!$C$5)*($B$3:$B5293&gt;=Party_Statement!$C$6)*($B$3:$B5293&lt;=Party_Statement!$E$6)),""))</f>
        <v/>
      </c>
    </row>
    <row r="5294" spans="1:11" x14ac:dyDescent="0.2">
      <c r="A5294" s="237">
        <f>Purchase_Entry!A888</f>
        <v>66992</v>
      </c>
      <c r="B5294" s="238">
        <f>Purchase_Entry!B888</f>
        <v>46281</v>
      </c>
      <c r="C5294" s="239" t="str">
        <f>Purchase_Entry!D888</f>
        <v>DANDA PANI ACHARYA</v>
      </c>
      <c r="D5294" s="240" t="s">
        <v>1390</v>
      </c>
      <c r="E5294" s="240" t="str">
        <f>Purchase_Entry!C888</f>
        <v>BILL-5204</v>
      </c>
      <c r="F5294" s="240" t="str">
        <f>Purchase_Entry!F888</f>
        <v>Cow Milk</v>
      </c>
      <c r="G5294" s="241">
        <v>0</v>
      </c>
      <c r="H5294" s="241">
        <f>N(Purchase_Entry!P888)</f>
        <v>146.41569999999999</v>
      </c>
      <c r="I5294" s="241">
        <f t="shared" si="82"/>
        <v>-146.41569999999999</v>
      </c>
      <c r="J5294" s="200"/>
      <c r="K5294" s="200" t="str" cm="1">
        <f t="array" ref="K5294">IF($C5294="","",IF(AND($C5294=Party_Statement!$C$5,$B5294&gt;=Party_Statement!$C$6,$B5294&lt;=Party_Statement!$E$6),SUMPRODUCT(($C$3:$C5294=Party_Statement!$C$5)*($B$3:$B5294&gt;=Party_Statement!$C$6)*($B$3:$B5294&lt;=Party_Statement!$E$6)),""))</f>
        <v/>
      </c>
    </row>
    <row r="5295" spans="1:11" x14ac:dyDescent="0.2">
      <c r="A5295" s="237">
        <f>Purchase_Entry!A889</f>
        <v>66992</v>
      </c>
      <c r="B5295" s="238">
        <f>Purchase_Entry!B889</f>
        <v>46281</v>
      </c>
      <c r="C5295" s="239" t="str">
        <f>Purchase_Entry!D889</f>
        <v>DANDA PANI ACHARYA</v>
      </c>
      <c r="D5295" s="240" t="s">
        <v>1390</v>
      </c>
      <c r="E5295" s="240" t="str">
        <f>Purchase_Entry!C889</f>
        <v>BILL-5204</v>
      </c>
      <c r="F5295" s="240" t="str">
        <f>Purchase_Entry!F889</f>
        <v>Cow Milk</v>
      </c>
      <c r="G5295" s="241">
        <v>0</v>
      </c>
      <c r="H5295" s="241">
        <f>N(Purchase_Entry!P889)</f>
        <v>164.398</v>
      </c>
      <c r="I5295" s="241">
        <f t="shared" si="82"/>
        <v>-164.398</v>
      </c>
      <c r="J5295" s="200"/>
      <c r="K5295" s="200" t="str" cm="1">
        <f t="array" ref="K5295">IF($C5295="","",IF(AND($C5295=Party_Statement!$C$5,$B5295&gt;=Party_Statement!$C$6,$B5295&lt;=Party_Statement!$E$6),SUMPRODUCT(($C$3:$C5295=Party_Statement!$C$5)*($B$3:$B5295&gt;=Party_Statement!$C$6)*($B$3:$B5295&lt;=Party_Statement!$E$6)),""))</f>
        <v/>
      </c>
    </row>
    <row r="5296" spans="1:11" x14ac:dyDescent="0.2">
      <c r="A5296" s="237" t="str">
        <f>Purchase_Entry!A890</f>
        <v>2083/05/02</v>
      </c>
      <c r="B5296" s="238">
        <f>Purchase_Entry!B890</f>
        <v>46252</v>
      </c>
      <c r="C5296" s="239" t="str">
        <f>Purchase_Entry!D890</f>
        <v>SHREE PAROHA DAIRY UDHYOG</v>
      </c>
      <c r="D5296" s="240" t="s">
        <v>1390</v>
      </c>
      <c r="E5296" s="240" t="str">
        <f>Purchase_Entry!C890</f>
        <v>BILL-5204</v>
      </c>
      <c r="F5296" s="240" t="str">
        <f>Purchase_Entry!F890</f>
        <v>Mix Milk</v>
      </c>
      <c r="G5296" s="241">
        <v>0</v>
      </c>
      <c r="H5296" s="241">
        <f>N(Purchase_Entry!P890)</f>
        <v>6720</v>
      </c>
      <c r="I5296" s="241">
        <f t="shared" si="82"/>
        <v>-6720</v>
      </c>
      <c r="J5296" s="200"/>
      <c r="K5296" s="200" t="str" cm="1">
        <f t="array" ref="K5296">IF($C5296="","",IF(AND($C5296=Party_Statement!$C$5,$B5296&gt;=Party_Statement!$C$6,$B5296&lt;=Party_Statement!$E$6),SUMPRODUCT(($C$3:$C5296=Party_Statement!$C$5)*($B$3:$B5296&gt;=Party_Statement!$C$6)*($B$3:$B5296&lt;=Party_Statement!$E$6)),""))</f>
        <v/>
      </c>
    </row>
    <row r="5297" spans="1:11" x14ac:dyDescent="0.2">
      <c r="A5297" s="237" t="str">
        <f>Purchase_Entry!A891</f>
        <v>2083/05/31</v>
      </c>
      <c r="B5297" s="238">
        <f>Purchase_Entry!B891</f>
        <v>46281</v>
      </c>
      <c r="C5297" s="239" t="str">
        <f>Purchase_Entry!D891</f>
        <v>SHREE PAROHA DAIRY UDHYOG</v>
      </c>
      <c r="D5297" s="240" t="s">
        <v>1390</v>
      </c>
      <c r="E5297" s="240" t="str">
        <f>Purchase_Entry!C891</f>
        <v>BILL-5204</v>
      </c>
      <c r="F5297" s="240" t="str">
        <f>Purchase_Entry!F891</f>
        <v>Mix Milk</v>
      </c>
      <c r="G5297" s="241">
        <v>0</v>
      </c>
      <c r="H5297" s="241">
        <f>N(Purchase_Entry!P891)</f>
        <v>33200</v>
      </c>
      <c r="I5297" s="241">
        <f t="shared" si="82"/>
        <v>-33200</v>
      </c>
      <c r="J5297" s="200"/>
      <c r="K5297" s="200" t="str" cm="1">
        <f t="array" ref="K5297">IF($C5297="","",IF(AND($C5297=Party_Statement!$C$5,$B5297&gt;=Party_Statement!$C$6,$B5297&lt;=Party_Statement!$E$6),SUMPRODUCT(($C$3:$C5297=Party_Statement!$C$5)*($B$3:$B5297&gt;=Party_Statement!$C$6)*($B$3:$B5297&lt;=Party_Statement!$E$6)),""))</f>
        <v/>
      </c>
    </row>
    <row r="5298" spans="1:11" x14ac:dyDescent="0.2">
      <c r="A5298" s="237" t="str">
        <f>Purchase_Entry!A892</f>
        <v>2083/05/27</v>
      </c>
      <c r="B5298" s="238">
        <f>Purchase_Entry!B892</f>
        <v>46277</v>
      </c>
      <c r="C5298" s="239" t="str">
        <f>Purchase_Entry!D892</f>
        <v>SHIV GANGA DAIRY</v>
      </c>
      <c r="D5298" s="240" t="s">
        <v>1390</v>
      </c>
      <c r="E5298" s="240" t="str">
        <f>Purchase_Entry!C892</f>
        <v>BILL-5204</v>
      </c>
      <c r="F5298" s="240" t="str">
        <f>Purchase_Entry!F892</f>
        <v>SMP</v>
      </c>
      <c r="G5298" s="241">
        <v>0</v>
      </c>
      <c r="H5298" s="241">
        <f>N(Purchase_Entry!P892)</f>
        <v>20000</v>
      </c>
      <c r="I5298" s="241">
        <f t="shared" si="82"/>
        <v>-20000</v>
      </c>
      <c r="J5298" s="200"/>
      <c r="K5298" s="200" t="str" cm="1">
        <f t="array" ref="K5298">IF($C5298="","",IF(AND($C5298=Party_Statement!$C$5,$B5298&gt;=Party_Statement!$C$6,$B5298&lt;=Party_Statement!$E$6),SUMPRODUCT(($C$3:$C5298=Party_Statement!$C$5)*($B$3:$B5298&gt;=Party_Statement!$C$6)*($B$3:$B5298&lt;=Party_Statement!$E$6)),""))</f>
        <v/>
      </c>
    </row>
    <row r="5299" spans="1:11" x14ac:dyDescent="0.2">
      <c r="A5299" s="237" t="str">
        <f>Purchase_Entry!A893</f>
        <v>2083/03/15</v>
      </c>
      <c r="B5299" s="238">
        <f>Purchase_Entry!B893</f>
        <v>46202</v>
      </c>
      <c r="C5299" s="239">
        <f>Purchase_Entry!D893</f>
        <v>0</v>
      </c>
      <c r="D5299" s="240" t="s">
        <v>1390</v>
      </c>
      <c r="E5299" s="240">
        <f>Purchase_Entry!C893</f>
        <v>0</v>
      </c>
      <c r="F5299" s="240">
        <f>Purchase_Entry!F893</f>
        <v>0</v>
      </c>
      <c r="G5299" s="241">
        <v>0</v>
      </c>
      <c r="H5299" s="241">
        <f>N(Purchase_Entry!P893)</f>
        <v>0</v>
      </c>
      <c r="I5299" s="241">
        <f t="shared" si="82"/>
        <v>0</v>
      </c>
      <c r="J5299" s="200"/>
      <c r="K5299" s="200" t="str" cm="1">
        <f t="array" ref="K5299">IF($C5299="","",IF(AND($C5299=Party_Statement!$C$5,$B5299&gt;=Party_Statement!$C$6,$B5299&lt;=Party_Statement!$E$6),SUMPRODUCT(($C$3:$C5299=Party_Statement!$C$5)*($B$3:$B5299&gt;=Party_Statement!$C$6)*($B$3:$B5299&lt;=Party_Statement!$E$6)),""))</f>
        <v/>
      </c>
    </row>
    <row r="5300" spans="1:11" x14ac:dyDescent="0.2">
      <c r="A5300" s="237" t="str">
        <f>Purchase_Entry!A894</f>
        <v>2083/03/15</v>
      </c>
      <c r="B5300" s="238">
        <f>Purchase_Entry!B894</f>
        <v>46202</v>
      </c>
      <c r="C5300" s="239">
        <f>Purchase_Entry!D894</f>
        <v>0</v>
      </c>
      <c r="D5300" s="240" t="s">
        <v>1390</v>
      </c>
      <c r="E5300" s="240">
        <f>Purchase_Entry!C894</f>
        <v>0</v>
      </c>
      <c r="F5300" s="240">
        <f>Purchase_Entry!F894</f>
        <v>0</v>
      </c>
      <c r="G5300" s="241">
        <v>0</v>
      </c>
      <c r="H5300" s="241">
        <f>N(Purchase_Entry!P894)</f>
        <v>0</v>
      </c>
      <c r="I5300" s="241">
        <f t="shared" si="82"/>
        <v>0</v>
      </c>
      <c r="J5300" s="200"/>
      <c r="K5300" s="200" t="str" cm="1">
        <f t="array" ref="K5300">IF($C5300="","",IF(AND($C5300=Party_Statement!$C$5,$B5300&gt;=Party_Statement!$C$6,$B5300&lt;=Party_Statement!$E$6),SUMPRODUCT(($C$3:$C5300=Party_Statement!$C$5)*($B$3:$B5300&gt;=Party_Statement!$C$6)*($B$3:$B5300&lt;=Party_Statement!$E$6)),""))</f>
        <v/>
      </c>
    </row>
    <row r="5301" spans="1:11" x14ac:dyDescent="0.2">
      <c r="A5301" s="237" t="str">
        <f>Purchase_Entry!A895</f>
        <v>2083/03/15</v>
      </c>
      <c r="B5301" s="238">
        <f>Purchase_Entry!B895</f>
        <v>46202</v>
      </c>
      <c r="C5301" s="239">
        <f>Purchase_Entry!D895</f>
        <v>0</v>
      </c>
      <c r="D5301" s="240" t="s">
        <v>1390</v>
      </c>
      <c r="E5301" s="240">
        <f>Purchase_Entry!C895</f>
        <v>0</v>
      </c>
      <c r="F5301" s="240">
        <f>Purchase_Entry!F895</f>
        <v>0</v>
      </c>
      <c r="G5301" s="241">
        <v>0</v>
      </c>
      <c r="H5301" s="241">
        <f>N(Purchase_Entry!P895)</f>
        <v>0</v>
      </c>
      <c r="I5301" s="241">
        <f t="shared" si="82"/>
        <v>0</v>
      </c>
      <c r="J5301" s="200"/>
      <c r="K5301" s="200" t="str" cm="1">
        <f t="array" ref="K5301">IF($C5301="","",IF(AND($C5301=Party_Statement!$C$5,$B5301&gt;=Party_Statement!$C$6,$B5301&lt;=Party_Statement!$E$6),SUMPRODUCT(($C$3:$C5301=Party_Statement!$C$5)*($B$3:$B5301&gt;=Party_Statement!$C$6)*($B$3:$B5301&lt;=Party_Statement!$E$6)),""))</f>
        <v/>
      </c>
    </row>
    <row r="5302" spans="1:11" x14ac:dyDescent="0.2">
      <c r="A5302" s="237" t="str">
        <f>Purchase_Entry!A896</f>
        <v>2083/03/15</v>
      </c>
      <c r="B5302" s="238">
        <f>Purchase_Entry!B896</f>
        <v>46202</v>
      </c>
      <c r="C5302" s="239">
        <f>Purchase_Entry!D896</f>
        <v>0</v>
      </c>
      <c r="D5302" s="240" t="s">
        <v>1390</v>
      </c>
      <c r="E5302" s="240">
        <f>Purchase_Entry!C896</f>
        <v>0</v>
      </c>
      <c r="F5302" s="240">
        <f>Purchase_Entry!F896</f>
        <v>0</v>
      </c>
      <c r="G5302" s="241">
        <v>0</v>
      </c>
      <c r="H5302" s="241">
        <f>N(Purchase_Entry!P896)</f>
        <v>0</v>
      </c>
      <c r="I5302" s="241">
        <f t="shared" si="82"/>
        <v>0</v>
      </c>
      <c r="J5302" s="200"/>
      <c r="K5302" s="200" t="str" cm="1">
        <f t="array" ref="K5302">IF($C5302="","",IF(AND($C5302=Party_Statement!$C$5,$B5302&gt;=Party_Statement!$C$6,$B5302&lt;=Party_Statement!$E$6),SUMPRODUCT(($C$3:$C5302=Party_Statement!$C$5)*($B$3:$B5302&gt;=Party_Statement!$C$6)*($B$3:$B5302&lt;=Party_Statement!$E$6)),""))</f>
        <v/>
      </c>
    </row>
    <row r="5303" spans="1:11" x14ac:dyDescent="0.2">
      <c r="A5303" s="237" t="str">
        <f>Purchase_Entry!A897</f>
        <v>2083/03/15</v>
      </c>
      <c r="B5303" s="238">
        <f>Purchase_Entry!B897</f>
        <v>46202</v>
      </c>
      <c r="C5303" s="239">
        <f>Purchase_Entry!D897</f>
        <v>0</v>
      </c>
      <c r="D5303" s="240" t="s">
        <v>1390</v>
      </c>
      <c r="E5303" s="240">
        <f>Purchase_Entry!C897</f>
        <v>0</v>
      </c>
      <c r="F5303" s="240">
        <f>Purchase_Entry!F897</f>
        <v>0</v>
      </c>
      <c r="G5303" s="241">
        <v>0</v>
      </c>
      <c r="H5303" s="241">
        <f>N(Purchase_Entry!P897)</f>
        <v>0</v>
      </c>
      <c r="I5303" s="241">
        <f t="shared" si="82"/>
        <v>0</v>
      </c>
      <c r="J5303" s="200"/>
      <c r="K5303" s="200" t="str" cm="1">
        <f t="array" ref="K5303">IF($C5303="","",IF(AND($C5303=Party_Statement!$C$5,$B5303&gt;=Party_Statement!$C$6,$B5303&lt;=Party_Statement!$E$6),SUMPRODUCT(($C$3:$C5303=Party_Statement!$C$5)*($B$3:$B5303&gt;=Party_Statement!$C$6)*($B$3:$B5303&lt;=Party_Statement!$E$6)),""))</f>
        <v/>
      </c>
    </row>
    <row r="5304" spans="1:11" x14ac:dyDescent="0.2">
      <c r="A5304" s="237" t="str">
        <f>Purchase_Entry!A898</f>
        <v>2083/03/15</v>
      </c>
      <c r="B5304" s="238">
        <f>Purchase_Entry!B898</f>
        <v>46202</v>
      </c>
      <c r="C5304" s="239">
        <f>Purchase_Entry!D898</f>
        <v>0</v>
      </c>
      <c r="D5304" s="240" t="s">
        <v>1390</v>
      </c>
      <c r="E5304" s="240">
        <f>Purchase_Entry!C898</f>
        <v>0</v>
      </c>
      <c r="F5304" s="240">
        <f>Purchase_Entry!F898</f>
        <v>0</v>
      </c>
      <c r="G5304" s="241">
        <v>0</v>
      </c>
      <c r="H5304" s="241">
        <f>N(Purchase_Entry!P898)</f>
        <v>0</v>
      </c>
      <c r="I5304" s="241">
        <f t="shared" si="82"/>
        <v>0</v>
      </c>
      <c r="J5304" s="200"/>
      <c r="K5304" s="200" t="str" cm="1">
        <f t="array" ref="K5304">IF($C5304="","",IF(AND($C5304=Party_Statement!$C$5,$B5304&gt;=Party_Statement!$C$6,$B5304&lt;=Party_Statement!$E$6),SUMPRODUCT(($C$3:$C5304=Party_Statement!$C$5)*($B$3:$B5304&gt;=Party_Statement!$C$6)*($B$3:$B5304&lt;=Party_Statement!$E$6)),""))</f>
        <v/>
      </c>
    </row>
    <row r="5305" spans="1:11" x14ac:dyDescent="0.2">
      <c r="A5305" s="237" t="str">
        <f>Purchase_Entry!A899</f>
        <v>2083/03/15</v>
      </c>
      <c r="B5305" s="238">
        <f>Purchase_Entry!B899</f>
        <v>46202</v>
      </c>
      <c r="C5305" s="239">
        <f>Purchase_Entry!D899</f>
        <v>0</v>
      </c>
      <c r="D5305" s="240" t="s">
        <v>1390</v>
      </c>
      <c r="E5305" s="240">
        <f>Purchase_Entry!C899</f>
        <v>0</v>
      </c>
      <c r="F5305" s="240">
        <f>Purchase_Entry!F899</f>
        <v>0</v>
      </c>
      <c r="G5305" s="241">
        <v>0</v>
      </c>
      <c r="H5305" s="241">
        <f>N(Purchase_Entry!P899)</f>
        <v>0</v>
      </c>
      <c r="I5305" s="241">
        <f t="shared" si="82"/>
        <v>0</v>
      </c>
      <c r="J5305" s="200"/>
      <c r="K5305" s="200" t="str" cm="1">
        <f t="array" ref="K5305">IF($C5305="","",IF(AND($C5305=Party_Statement!$C$5,$B5305&gt;=Party_Statement!$C$6,$B5305&lt;=Party_Statement!$E$6),SUMPRODUCT(($C$3:$C5305=Party_Statement!$C$5)*($B$3:$B5305&gt;=Party_Statement!$C$6)*($B$3:$B5305&lt;=Party_Statement!$E$6)),""))</f>
        <v/>
      </c>
    </row>
    <row r="5306" spans="1:11" x14ac:dyDescent="0.2">
      <c r="A5306" s="237" t="str">
        <f>Purchase_Entry!A900</f>
        <v>2083/03/15</v>
      </c>
      <c r="B5306" s="238">
        <f>Purchase_Entry!B900</f>
        <v>46202</v>
      </c>
      <c r="C5306" s="239">
        <f>Purchase_Entry!D900</f>
        <v>0</v>
      </c>
      <c r="D5306" s="240" t="s">
        <v>1390</v>
      </c>
      <c r="E5306" s="240">
        <f>Purchase_Entry!C900</f>
        <v>0</v>
      </c>
      <c r="F5306" s="240">
        <f>Purchase_Entry!F900</f>
        <v>0</v>
      </c>
      <c r="G5306" s="241">
        <v>0</v>
      </c>
      <c r="H5306" s="241">
        <f>N(Purchase_Entry!P900)</f>
        <v>0</v>
      </c>
      <c r="I5306" s="241">
        <f t="shared" ref="I5306:I5369" si="83">IF($C5306="","",IF($C5306=$C1486,$I1486+$G5306-$H5306,$G5306-$H5306))</f>
        <v>0</v>
      </c>
      <c r="J5306" s="200"/>
      <c r="K5306" s="200" t="str" cm="1">
        <f t="array" ref="K5306">IF($C5306="","",IF(AND($C5306=Party_Statement!$C$5,$B5306&gt;=Party_Statement!$C$6,$B5306&lt;=Party_Statement!$E$6),SUMPRODUCT(($C$3:$C5306=Party_Statement!$C$5)*($B$3:$B5306&gt;=Party_Statement!$C$6)*($B$3:$B5306&lt;=Party_Statement!$E$6)),""))</f>
        <v/>
      </c>
    </row>
    <row r="5307" spans="1:11" x14ac:dyDescent="0.2">
      <c r="A5307" s="237" t="str">
        <f>Purchase_Entry!A901</f>
        <v>2083/03/15</v>
      </c>
      <c r="B5307" s="238">
        <f>Purchase_Entry!B901</f>
        <v>46202</v>
      </c>
      <c r="C5307" s="239">
        <f>Purchase_Entry!D901</f>
        <v>0</v>
      </c>
      <c r="D5307" s="240" t="s">
        <v>1390</v>
      </c>
      <c r="E5307" s="240">
        <f>Purchase_Entry!C901</f>
        <v>0</v>
      </c>
      <c r="F5307" s="240">
        <f>Purchase_Entry!F901</f>
        <v>0</v>
      </c>
      <c r="G5307" s="241">
        <v>0</v>
      </c>
      <c r="H5307" s="241">
        <f>N(Purchase_Entry!P901)</f>
        <v>0</v>
      </c>
      <c r="I5307" s="241">
        <f t="shared" si="83"/>
        <v>0</v>
      </c>
      <c r="J5307" s="200"/>
      <c r="K5307" s="200" t="str" cm="1">
        <f t="array" ref="K5307">IF($C5307="","",IF(AND($C5307=Party_Statement!$C$5,$B5307&gt;=Party_Statement!$C$6,$B5307&lt;=Party_Statement!$E$6),SUMPRODUCT(($C$3:$C5307=Party_Statement!$C$5)*($B$3:$B5307&gt;=Party_Statement!$C$6)*($B$3:$B5307&lt;=Party_Statement!$E$6)),""))</f>
        <v/>
      </c>
    </row>
    <row r="5308" spans="1:11" x14ac:dyDescent="0.2">
      <c r="A5308" s="237" t="str">
        <f>Purchase_Entry!A902</f>
        <v>2083/03/15</v>
      </c>
      <c r="B5308" s="238">
        <f>Purchase_Entry!B902</f>
        <v>46202</v>
      </c>
      <c r="C5308" s="239">
        <f>Purchase_Entry!D902</f>
        <v>0</v>
      </c>
      <c r="D5308" s="240" t="s">
        <v>1390</v>
      </c>
      <c r="E5308" s="240">
        <f>Purchase_Entry!C902</f>
        <v>0</v>
      </c>
      <c r="F5308" s="240">
        <f>Purchase_Entry!F902</f>
        <v>0</v>
      </c>
      <c r="G5308" s="241">
        <v>0</v>
      </c>
      <c r="H5308" s="241">
        <f>N(Purchase_Entry!P902)</f>
        <v>0</v>
      </c>
      <c r="I5308" s="241">
        <f t="shared" si="83"/>
        <v>0</v>
      </c>
      <c r="J5308" s="200"/>
      <c r="K5308" s="200" t="str" cm="1">
        <f t="array" ref="K5308">IF($C5308="","",IF(AND($C5308=Party_Statement!$C$5,$B5308&gt;=Party_Statement!$C$6,$B5308&lt;=Party_Statement!$E$6),SUMPRODUCT(($C$3:$C5308=Party_Statement!$C$5)*($B$3:$B5308&gt;=Party_Statement!$C$6)*($B$3:$B5308&lt;=Party_Statement!$E$6)),""))</f>
        <v/>
      </c>
    </row>
    <row r="5309" spans="1:11" x14ac:dyDescent="0.2">
      <c r="A5309" s="237" t="str">
        <f>Purchase_Entry!A903</f>
        <v>2083/03/15</v>
      </c>
      <c r="B5309" s="238">
        <f>Purchase_Entry!B903</f>
        <v>46202</v>
      </c>
      <c r="C5309" s="239">
        <f>Purchase_Entry!D903</f>
        <v>0</v>
      </c>
      <c r="D5309" s="240" t="s">
        <v>1390</v>
      </c>
      <c r="E5309" s="240">
        <f>Purchase_Entry!C903</f>
        <v>0</v>
      </c>
      <c r="F5309" s="240">
        <f>Purchase_Entry!F903</f>
        <v>0</v>
      </c>
      <c r="G5309" s="241">
        <v>0</v>
      </c>
      <c r="H5309" s="241">
        <f>N(Purchase_Entry!P903)</f>
        <v>0</v>
      </c>
      <c r="I5309" s="241">
        <f t="shared" si="83"/>
        <v>0</v>
      </c>
      <c r="J5309" s="200"/>
      <c r="K5309" s="200" t="str" cm="1">
        <f t="array" ref="K5309">IF($C5309="","",IF(AND($C5309=Party_Statement!$C$5,$B5309&gt;=Party_Statement!$C$6,$B5309&lt;=Party_Statement!$E$6),SUMPRODUCT(($C$3:$C5309=Party_Statement!$C$5)*($B$3:$B5309&gt;=Party_Statement!$C$6)*($B$3:$B5309&lt;=Party_Statement!$E$6)),""))</f>
        <v/>
      </c>
    </row>
    <row r="5310" spans="1:11" x14ac:dyDescent="0.2">
      <c r="A5310" s="237" t="str">
        <f>Purchase_Entry!A904</f>
        <v>2083/03/15</v>
      </c>
      <c r="B5310" s="238">
        <f>Purchase_Entry!B904</f>
        <v>46202</v>
      </c>
      <c r="C5310" s="239">
        <f>Purchase_Entry!D904</f>
        <v>0</v>
      </c>
      <c r="D5310" s="240" t="s">
        <v>1390</v>
      </c>
      <c r="E5310" s="240">
        <f>Purchase_Entry!C904</f>
        <v>0</v>
      </c>
      <c r="F5310" s="240">
        <f>Purchase_Entry!F904</f>
        <v>0</v>
      </c>
      <c r="G5310" s="241">
        <v>0</v>
      </c>
      <c r="H5310" s="241">
        <f>N(Purchase_Entry!P904)</f>
        <v>0</v>
      </c>
      <c r="I5310" s="241">
        <f t="shared" si="83"/>
        <v>0</v>
      </c>
      <c r="J5310" s="200"/>
      <c r="K5310" s="200" t="str" cm="1">
        <f t="array" ref="K5310">IF($C5310="","",IF(AND($C5310=Party_Statement!$C$5,$B5310&gt;=Party_Statement!$C$6,$B5310&lt;=Party_Statement!$E$6),SUMPRODUCT(($C$3:$C5310=Party_Statement!$C$5)*($B$3:$B5310&gt;=Party_Statement!$C$6)*($B$3:$B5310&lt;=Party_Statement!$E$6)),""))</f>
        <v/>
      </c>
    </row>
    <row r="5311" spans="1:11" x14ac:dyDescent="0.2">
      <c r="A5311" s="237" t="str">
        <f>Purchase_Entry!A905</f>
        <v>2083/03/15</v>
      </c>
      <c r="B5311" s="238">
        <f>Purchase_Entry!B905</f>
        <v>46202</v>
      </c>
      <c r="C5311" s="239">
        <f>Purchase_Entry!D905</f>
        <v>0</v>
      </c>
      <c r="D5311" s="240" t="s">
        <v>1390</v>
      </c>
      <c r="E5311" s="240">
        <f>Purchase_Entry!C905</f>
        <v>0</v>
      </c>
      <c r="F5311" s="240">
        <f>Purchase_Entry!F905</f>
        <v>0</v>
      </c>
      <c r="G5311" s="241">
        <v>0</v>
      </c>
      <c r="H5311" s="241">
        <f>N(Purchase_Entry!P905)</f>
        <v>0</v>
      </c>
      <c r="I5311" s="241">
        <f t="shared" si="83"/>
        <v>0</v>
      </c>
      <c r="J5311" s="200"/>
      <c r="K5311" s="200" t="str" cm="1">
        <f t="array" ref="K5311">IF($C5311="","",IF(AND($C5311=Party_Statement!$C$5,$B5311&gt;=Party_Statement!$C$6,$B5311&lt;=Party_Statement!$E$6),SUMPRODUCT(($C$3:$C5311=Party_Statement!$C$5)*($B$3:$B5311&gt;=Party_Statement!$C$6)*($B$3:$B5311&lt;=Party_Statement!$E$6)),""))</f>
        <v/>
      </c>
    </row>
    <row r="5312" spans="1:11" x14ac:dyDescent="0.2">
      <c r="A5312" s="237" t="str">
        <f>Purchase_Entry!A906</f>
        <v>2083/03/15</v>
      </c>
      <c r="B5312" s="238">
        <f>Purchase_Entry!B906</f>
        <v>46202</v>
      </c>
      <c r="C5312" s="239">
        <f>Purchase_Entry!D906</f>
        <v>0</v>
      </c>
      <c r="D5312" s="240" t="s">
        <v>1390</v>
      </c>
      <c r="E5312" s="240">
        <f>Purchase_Entry!C906</f>
        <v>0</v>
      </c>
      <c r="F5312" s="240">
        <f>Purchase_Entry!F906</f>
        <v>0</v>
      </c>
      <c r="G5312" s="241">
        <v>0</v>
      </c>
      <c r="H5312" s="241">
        <f>N(Purchase_Entry!P906)</f>
        <v>0</v>
      </c>
      <c r="I5312" s="241">
        <f t="shared" si="83"/>
        <v>0</v>
      </c>
      <c r="J5312" s="200"/>
      <c r="K5312" s="200" t="str" cm="1">
        <f t="array" ref="K5312">IF($C5312="","",IF(AND($C5312=Party_Statement!$C$5,$B5312&gt;=Party_Statement!$C$6,$B5312&lt;=Party_Statement!$E$6),SUMPRODUCT(($C$3:$C5312=Party_Statement!$C$5)*($B$3:$B5312&gt;=Party_Statement!$C$6)*($B$3:$B5312&lt;=Party_Statement!$E$6)),""))</f>
        <v/>
      </c>
    </row>
    <row r="5313" spans="1:11" x14ac:dyDescent="0.2">
      <c r="A5313" s="237" t="str">
        <f>Purchase_Entry!A907</f>
        <v>2083/03/15</v>
      </c>
      <c r="B5313" s="238">
        <f>Purchase_Entry!B907</f>
        <v>46202</v>
      </c>
      <c r="C5313" s="239">
        <f>Purchase_Entry!D907</f>
        <v>0</v>
      </c>
      <c r="D5313" s="240" t="s">
        <v>1390</v>
      </c>
      <c r="E5313" s="240">
        <f>Purchase_Entry!C907</f>
        <v>0</v>
      </c>
      <c r="F5313" s="240">
        <f>Purchase_Entry!F907</f>
        <v>0</v>
      </c>
      <c r="G5313" s="241">
        <v>0</v>
      </c>
      <c r="H5313" s="241">
        <f>N(Purchase_Entry!P907)</f>
        <v>0</v>
      </c>
      <c r="I5313" s="241">
        <f t="shared" si="83"/>
        <v>0</v>
      </c>
      <c r="J5313" s="200"/>
      <c r="K5313" s="200" t="str" cm="1">
        <f t="array" ref="K5313">IF($C5313="","",IF(AND($C5313=Party_Statement!$C$5,$B5313&gt;=Party_Statement!$C$6,$B5313&lt;=Party_Statement!$E$6),SUMPRODUCT(($C$3:$C5313=Party_Statement!$C$5)*($B$3:$B5313&gt;=Party_Statement!$C$6)*($B$3:$B5313&lt;=Party_Statement!$E$6)),""))</f>
        <v/>
      </c>
    </row>
    <row r="5314" spans="1:11" x14ac:dyDescent="0.2">
      <c r="A5314" s="237" t="str">
        <f>Purchase_Entry!A908</f>
        <v>2083/03/15</v>
      </c>
      <c r="B5314" s="238">
        <f>Purchase_Entry!B908</f>
        <v>46202</v>
      </c>
      <c r="C5314" s="239">
        <f>Purchase_Entry!D908</f>
        <v>0</v>
      </c>
      <c r="D5314" s="240" t="s">
        <v>1390</v>
      </c>
      <c r="E5314" s="240">
        <f>Purchase_Entry!C908</f>
        <v>0</v>
      </c>
      <c r="F5314" s="240">
        <f>Purchase_Entry!F908</f>
        <v>0</v>
      </c>
      <c r="G5314" s="241">
        <v>0</v>
      </c>
      <c r="H5314" s="241">
        <f>N(Purchase_Entry!P908)</f>
        <v>0</v>
      </c>
      <c r="I5314" s="241">
        <f t="shared" si="83"/>
        <v>0</v>
      </c>
      <c r="J5314" s="200"/>
      <c r="K5314" s="200" t="str" cm="1">
        <f t="array" ref="K5314">IF($C5314="","",IF(AND($C5314=Party_Statement!$C$5,$B5314&gt;=Party_Statement!$C$6,$B5314&lt;=Party_Statement!$E$6),SUMPRODUCT(($C$3:$C5314=Party_Statement!$C$5)*($B$3:$B5314&gt;=Party_Statement!$C$6)*($B$3:$B5314&lt;=Party_Statement!$E$6)),""))</f>
        <v/>
      </c>
    </row>
    <row r="5315" spans="1:11" x14ac:dyDescent="0.2">
      <c r="A5315" s="237" t="str">
        <f>Purchase_Entry!A909</f>
        <v>2083/03/15</v>
      </c>
      <c r="B5315" s="238">
        <f>Purchase_Entry!B909</f>
        <v>46202</v>
      </c>
      <c r="C5315" s="239">
        <f>Purchase_Entry!D909</f>
        <v>0</v>
      </c>
      <c r="D5315" s="240" t="s">
        <v>1390</v>
      </c>
      <c r="E5315" s="240">
        <f>Purchase_Entry!C909</f>
        <v>0</v>
      </c>
      <c r="F5315" s="240">
        <f>Purchase_Entry!F909</f>
        <v>0</v>
      </c>
      <c r="G5315" s="241">
        <v>0</v>
      </c>
      <c r="H5315" s="241">
        <f>N(Purchase_Entry!P909)</f>
        <v>0</v>
      </c>
      <c r="I5315" s="241">
        <f t="shared" si="83"/>
        <v>0</v>
      </c>
      <c r="J5315" s="200"/>
      <c r="K5315" s="200" t="str" cm="1">
        <f t="array" ref="K5315">IF($C5315="","",IF(AND($C5315=Party_Statement!$C$5,$B5315&gt;=Party_Statement!$C$6,$B5315&lt;=Party_Statement!$E$6),SUMPRODUCT(($C$3:$C5315=Party_Statement!$C$5)*($B$3:$B5315&gt;=Party_Statement!$C$6)*($B$3:$B5315&lt;=Party_Statement!$E$6)),""))</f>
        <v/>
      </c>
    </row>
    <row r="5316" spans="1:11" x14ac:dyDescent="0.2">
      <c r="A5316" s="237">
        <f>Purchase_Entry!A910</f>
        <v>0</v>
      </c>
      <c r="B5316" s="238" t="str">
        <f>Purchase_Entry!B910</f>
        <v/>
      </c>
      <c r="C5316" s="239">
        <f>Purchase_Entry!D910</f>
        <v>0</v>
      </c>
      <c r="D5316" s="240" t="s">
        <v>1390</v>
      </c>
      <c r="E5316" s="240">
        <f>Purchase_Entry!C910</f>
        <v>0</v>
      </c>
      <c r="F5316" s="240">
        <f>Purchase_Entry!F910</f>
        <v>0</v>
      </c>
      <c r="G5316" s="241">
        <v>0</v>
      </c>
      <c r="H5316" s="241">
        <f>N(Purchase_Entry!P910)</f>
        <v>0</v>
      </c>
      <c r="I5316" s="241">
        <f t="shared" si="83"/>
        <v>0</v>
      </c>
      <c r="J5316" s="200"/>
      <c r="K5316" s="200" t="str" cm="1">
        <f t="array" ref="K5316">IF($C5316="","",IF(AND($C5316=Party_Statement!$C$5,$B5316&gt;=Party_Statement!$C$6,$B5316&lt;=Party_Statement!$E$6),SUMPRODUCT(($C$3:$C5316=Party_Statement!$C$5)*($B$3:$B5316&gt;=Party_Statement!$C$6)*($B$3:$B5316&lt;=Party_Statement!$E$6)),""))</f>
        <v/>
      </c>
    </row>
    <row r="5317" spans="1:11" x14ac:dyDescent="0.2">
      <c r="A5317" s="237">
        <f>Purchase_Entry!A911</f>
        <v>0</v>
      </c>
      <c r="B5317" s="238" t="str">
        <f>Purchase_Entry!B911</f>
        <v/>
      </c>
      <c r="C5317" s="239">
        <f>Purchase_Entry!D911</f>
        <v>0</v>
      </c>
      <c r="D5317" s="240" t="s">
        <v>1390</v>
      </c>
      <c r="E5317" s="240">
        <f>Purchase_Entry!C911</f>
        <v>0</v>
      </c>
      <c r="F5317" s="240">
        <f>Purchase_Entry!F911</f>
        <v>0</v>
      </c>
      <c r="G5317" s="241">
        <v>0</v>
      </c>
      <c r="H5317" s="241">
        <f>N(Purchase_Entry!P911)</f>
        <v>0</v>
      </c>
      <c r="I5317" s="241">
        <f t="shared" si="83"/>
        <v>0</v>
      </c>
      <c r="J5317" s="200"/>
      <c r="K5317" s="200" t="str" cm="1">
        <f t="array" ref="K5317">IF($C5317="","",IF(AND($C5317=Party_Statement!$C$5,$B5317&gt;=Party_Statement!$C$6,$B5317&lt;=Party_Statement!$E$6),SUMPRODUCT(($C$3:$C5317=Party_Statement!$C$5)*($B$3:$B5317&gt;=Party_Statement!$C$6)*($B$3:$B5317&lt;=Party_Statement!$E$6)),""))</f>
        <v/>
      </c>
    </row>
    <row r="5318" spans="1:11" x14ac:dyDescent="0.2">
      <c r="A5318" s="237">
        <f>Purchase_Entry!A912</f>
        <v>0</v>
      </c>
      <c r="B5318" s="238" t="str">
        <f>Purchase_Entry!B912</f>
        <v/>
      </c>
      <c r="C5318" s="239">
        <f>Purchase_Entry!D912</f>
        <v>0</v>
      </c>
      <c r="D5318" s="240" t="s">
        <v>1390</v>
      </c>
      <c r="E5318" s="240">
        <f>Purchase_Entry!C912</f>
        <v>0</v>
      </c>
      <c r="F5318" s="240">
        <f>Purchase_Entry!F912</f>
        <v>0</v>
      </c>
      <c r="G5318" s="241">
        <v>0</v>
      </c>
      <c r="H5318" s="241">
        <f>N(Purchase_Entry!P912)</f>
        <v>0</v>
      </c>
      <c r="I5318" s="241">
        <f t="shared" si="83"/>
        <v>0</v>
      </c>
      <c r="J5318" s="200"/>
      <c r="K5318" s="200" t="str" cm="1">
        <f t="array" ref="K5318">IF($C5318="","",IF(AND($C5318=Party_Statement!$C$5,$B5318&gt;=Party_Statement!$C$6,$B5318&lt;=Party_Statement!$E$6),SUMPRODUCT(($C$3:$C5318=Party_Statement!$C$5)*($B$3:$B5318&gt;=Party_Statement!$C$6)*($B$3:$B5318&lt;=Party_Statement!$E$6)),""))</f>
        <v/>
      </c>
    </row>
    <row r="5319" spans="1:11" x14ac:dyDescent="0.2">
      <c r="A5319" s="237">
        <f>Purchase_Entry!A913</f>
        <v>0</v>
      </c>
      <c r="B5319" s="238" t="str">
        <f>Purchase_Entry!B913</f>
        <v/>
      </c>
      <c r="C5319" s="239">
        <f>Purchase_Entry!D913</f>
        <v>0</v>
      </c>
      <c r="D5319" s="240" t="s">
        <v>1390</v>
      </c>
      <c r="E5319" s="240">
        <f>Purchase_Entry!C913</f>
        <v>0</v>
      </c>
      <c r="F5319" s="240">
        <f>Purchase_Entry!F913</f>
        <v>0</v>
      </c>
      <c r="G5319" s="241">
        <v>0</v>
      </c>
      <c r="H5319" s="241">
        <f>N(Purchase_Entry!P913)</f>
        <v>0</v>
      </c>
      <c r="I5319" s="241">
        <f t="shared" si="83"/>
        <v>0</v>
      </c>
      <c r="J5319" s="200"/>
      <c r="K5319" s="200" t="str" cm="1">
        <f t="array" ref="K5319">IF($C5319="","",IF(AND($C5319=Party_Statement!$C$5,$B5319&gt;=Party_Statement!$C$6,$B5319&lt;=Party_Statement!$E$6),SUMPRODUCT(($C$3:$C5319=Party_Statement!$C$5)*($B$3:$B5319&gt;=Party_Statement!$C$6)*($B$3:$B5319&lt;=Party_Statement!$E$6)),""))</f>
        <v/>
      </c>
    </row>
    <row r="5320" spans="1:11" x14ac:dyDescent="0.2">
      <c r="A5320" s="237">
        <f>Purchase_Entry!A914</f>
        <v>0</v>
      </c>
      <c r="B5320" s="238" t="str">
        <f>Purchase_Entry!B914</f>
        <v/>
      </c>
      <c r="C5320" s="239">
        <f>Purchase_Entry!D914</f>
        <v>0</v>
      </c>
      <c r="D5320" s="240" t="s">
        <v>1390</v>
      </c>
      <c r="E5320" s="240">
        <f>Purchase_Entry!C914</f>
        <v>0</v>
      </c>
      <c r="F5320" s="240">
        <f>Purchase_Entry!F914</f>
        <v>0</v>
      </c>
      <c r="G5320" s="241">
        <v>0</v>
      </c>
      <c r="H5320" s="241">
        <f>N(Purchase_Entry!P914)</f>
        <v>0</v>
      </c>
      <c r="I5320" s="241">
        <f t="shared" si="83"/>
        <v>0</v>
      </c>
      <c r="J5320" s="200"/>
      <c r="K5320" s="200" t="str" cm="1">
        <f t="array" ref="K5320">IF($C5320="","",IF(AND($C5320=Party_Statement!$C$5,$B5320&gt;=Party_Statement!$C$6,$B5320&lt;=Party_Statement!$E$6),SUMPRODUCT(($C$3:$C5320=Party_Statement!$C$5)*($B$3:$B5320&gt;=Party_Statement!$C$6)*($B$3:$B5320&lt;=Party_Statement!$E$6)),""))</f>
        <v/>
      </c>
    </row>
    <row r="5321" spans="1:11" x14ac:dyDescent="0.2">
      <c r="A5321" s="237">
        <f>Purchase_Entry!A915</f>
        <v>0</v>
      </c>
      <c r="B5321" s="238" t="str">
        <f>Purchase_Entry!B915</f>
        <v/>
      </c>
      <c r="C5321" s="239">
        <f>Purchase_Entry!D915</f>
        <v>0</v>
      </c>
      <c r="D5321" s="240" t="s">
        <v>1390</v>
      </c>
      <c r="E5321" s="240">
        <f>Purchase_Entry!C915</f>
        <v>0</v>
      </c>
      <c r="F5321" s="240">
        <f>Purchase_Entry!F915</f>
        <v>0</v>
      </c>
      <c r="G5321" s="241">
        <v>0</v>
      </c>
      <c r="H5321" s="241">
        <f>N(Purchase_Entry!P915)</f>
        <v>0</v>
      </c>
      <c r="I5321" s="241">
        <f t="shared" si="83"/>
        <v>0</v>
      </c>
      <c r="J5321" s="200"/>
      <c r="K5321" s="200" t="str" cm="1">
        <f t="array" ref="K5321">IF($C5321="","",IF(AND($C5321=Party_Statement!$C$5,$B5321&gt;=Party_Statement!$C$6,$B5321&lt;=Party_Statement!$E$6),SUMPRODUCT(($C$3:$C5321=Party_Statement!$C$5)*($B$3:$B5321&gt;=Party_Statement!$C$6)*($B$3:$B5321&lt;=Party_Statement!$E$6)),""))</f>
        <v/>
      </c>
    </row>
    <row r="5322" spans="1:11" x14ac:dyDescent="0.2">
      <c r="A5322" s="237">
        <f>Purchase_Entry!A916</f>
        <v>0</v>
      </c>
      <c r="B5322" s="238" t="str">
        <f>Purchase_Entry!B916</f>
        <v/>
      </c>
      <c r="C5322" s="239">
        <f>Purchase_Entry!D916</f>
        <v>0</v>
      </c>
      <c r="D5322" s="240" t="s">
        <v>1390</v>
      </c>
      <c r="E5322" s="240">
        <f>Purchase_Entry!C916</f>
        <v>0</v>
      </c>
      <c r="F5322" s="240">
        <f>Purchase_Entry!F916</f>
        <v>0</v>
      </c>
      <c r="G5322" s="241">
        <v>0</v>
      </c>
      <c r="H5322" s="241">
        <f>N(Purchase_Entry!P916)</f>
        <v>0</v>
      </c>
      <c r="I5322" s="241">
        <f t="shared" si="83"/>
        <v>0</v>
      </c>
      <c r="J5322" s="200"/>
      <c r="K5322" s="200" t="str" cm="1">
        <f t="array" ref="K5322">IF($C5322="","",IF(AND($C5322=Party_Statement!$C$5,$B5322&gt;=Party_Statement!$C$6,$B5322&lt;=Party_Statement!$E$6),SUMPRODUCT(($C$3:$C5322=Party_Statement!$C$5)*($B$3:$B5322&gt;=Party_Statement!$C$6)*($B$3:$B5322&lt;=Party_Statement!$E$6)),""))</f>
        <v/>
      </c>
    </row>
    <row r="5323" spans="1:11" x14ac:dyDescent="0.2">
      <c r="A5323" s="237">
        <f>Purchase_Entry!A917</f>
        <v>0</v>
      </c>
      <c r="B5323" s="238" t="str">
        <f>Purchase_Entry!B917</f>
        <v/>
      </c>
      <c r="C5323" s="239">
        <f>Purchase_Entry!D917</f>
        <v>0</v>
      </c>
      <c r="D5323" s="240" t="s">
        <v>1390</v>
      </c>
      <c r="E5323" s="240">
        <f>Purchase_Entry!C917</f>
        <v>0</v>
      </c>
      <c r="F5323" s="240">
        <f>Purchase_Entry!F917</f>
        <v>0</v>
      </c>
      <c r="G5323" s="241">
        <v>0</v>
      </c>
      <c r="H5323" s="241">
        <f>N(Purchase_Entry!P917)</f>
        <v>0</v>
      </c>
      <c r="I5323" s="241">
        <f t="shared" si="83"/>
        <v>0</v>
      </c>
      <c r="J5323" s="200"/>
      <c r="K5323" s="200" t="str" cm="1">
        <f t="array" ref="K5323">IF($C5323="","",IF(AND($C5323=Party_Statement!$C$5,$B5323&gt;=Party_Statement!$C$6,$B5323&lt;=Party_Statement!$E$6),SUMPRODUCT(($C$3:$C5323=Party_Statement!$C$5)*($B$3:$B5323&gt;=Party_Statement!$C$6)*($B$3:$B5323&lt;=Party_Statement!$E$6)),""))</f>
        <v/>
      </c>
    </row>
    <row r="5324" spans="1:11" x14ac:dyDescent="0.2">
      <c r="A5324" s="237">
        <f>Purchase_Entry!A918</f>
        <v>0</v>
      </c>
      <c r="B5324" s="238" t="str">
        <f>Purchase_Entry!B918</f>
        <v/>
      </c>
      <c r="C5324" s="239">
        <f>Purchase_Entry!D918</f>
        <v>0</v>
      </c>
      <c r="D5324" s="240" t="s">
        <v>1390</v>
      </c>
      <c r="E5324" s="240">
        <f>Purchase_Entry!C918</f>
        <v>0</v>
      </c>
      <c r="F5324" s="240">
        <f>Purchase_Entry!F918</f>
        <v>0</v>
      </c>
      <c r="G5324" s="241">
        <v>0</v>
      </c>
      <c r="H5324" s="241">
        <f>N(Purchase_Entry!P918)</f>
        <v>0</v>
      </c>
      <c r="I5324" s="241">
        <f t="shared" si="83"/>
        <v>0</v>
      </c>
      <c r="J5324" s="200"/>
      <c r="K5324" s="200" t="str" cm="1">
        <f t="array" ref="K5324">IF($C5324="","",IF(AND($C5324=Party_Statement!$C$5,$B5324&gt;=Party_Statement!$C$6,$B5324&lt;=Party_Statement!$E$6),SUMPRODUCT(($C$3:$C5324=Party_Statement!$C$5)*($B$3:$B5324&gt;=Party_Statement!$C$6)*($B$3:$B5324&lt;=Party_Statement!$E$6)),""))</f>
        <v/>
      </c>
    </row>
    <row r="5325" spans="1:11" x14ac:dyDescent="0.2">
      <c r="A5325" s="237">
        <f>Purchase_Entry!A919</f>
        <v>0</v>
      </c>
      <c r="B5325" s="238" t="str">
        <f>Purchase_Entry!B919</f>
        <v/>
      </c>
      <c r="C5325" s="239">
        <f>Purchase_Entry!D919</f>
        <v>0</v>
      </c>
      <c r="D5325" s="240" t="s">
        <v>1390</v>
      </c>
      <c r="E5325" s="240">
        <f>Purchase_Entry!C919</f>
        <v>0</v>
      </c>
      <c r="F5325" s="240">
        <f>Purchase_Entry!F919</f>
        <v>0</v>
      </c>
      <c r="G5325" s="241">
        <v>0</v>
      </c>
      <c r="H5325" s="241">
        <f>N(Purchase_Entry!P919)</f>
        <v>0</v>
      </c>
      <c r="I5325" s="241">
        <f t="shared" si="83"/>
        <v>0</v>
      </c>
      <c r="J5325" s="200"/>
      <c r="K5325" s="200" t="str" cm="1">
        <f t="array" ref="K5325">IF($C5325="","",IF(AND($C5325=Party_Statement!$C$5,$B5325&gt;=Party_Statement!$C$6,$B5325&lt;=Party_Statement!$E$6),SUMPRODUCT(($C$3:$C5325=Party_Statement!$C$5)*($B$3:$B5325&gt;=Party_Statement!$C$6)*($B$3:$B5325&lt;=Party_Statement!$E$6)),""))</f>
        <v/>
      </c>
    </row>
    <row r="5326" spans="1:11" x14ac:dyDescent="0.2">
      <c r="A5326" s="237">
        <f>Purchase_Entry!A920</f>
        <v>0</v>
      </c>
      <c r="B5326" s="238" t="str">
        <f>Purchase_Entry!B920</f>
        <v/>
      </c>
      <c r="C5326" s="239">
        <f>Purchase_Entry!D920</f>
        <v>0</v>
      </c>
      <c r="D5326" s="240" t="s">
        <v>1390</v>
      </c>
      <c r="E5326" s="240">
        <f>Purchase_Entry!C920</f>
        <v>0</v>
      </c>
      <c r="F5326" s="240">
        <f>Purchase_Entry!F920</f>
        <v>0</v>
      </c>
      <c r="G5326" s="241">
        <v>0</v>
      </c>
      <c r="H5326" s="241">
        <f>N(Purchase_Entry!P920)</f>
        <v>0</v>
      </c>
      <c r="I5326" s="241">
        <f t="shared" si="83"/>
        <v>0</v>
      </c>
      <c r="J5326" s="200"/>
      <c r="K5326" s="200" t="str" cm="1">
        <f t="array" ref="K5326">IF($C5326="","",IF(AND($C5326=Party_Statement!$C$5,$B5326&gt;=Party_Statement!$C$6,$B5326&lt;=Party_Statement!$E$6),SUMPRODUCT(($C$3:$C5326=Party_Statement!$C$5)*($B$3:$B5326&gt;=Party_Statement!$C$6)*($B$3:$B5326&lt;=Party_Statement!$E$6)),""))</f>
        <v/>
      </c>
    </row>
    <row r="5327" spans="1:11" x14ac:dyDescent="0.2">
      <c r="A5327" s="237">
        <f>Purchase_Entry!A921</f>
        <v>0</v>
      </c>
      <c r="B5327" s="238" t="str">
        <f>Purchase_Entry!B921</f>
        <v/>
      </c>
      <c r="C5327" s="239">
        <f>Purchase_Entry!D921</f>
        <v>0</v>
      </c>
      <c r="D5327" s="240" t="s">
        <v>1390</v>
      </c>
      <c r="E5327" s="240">
        <f>Purchase_Entry!C921</f>
        <v>0</v>
      </c>
      <c r="F5327" s="240">
        <f>Purchase_Entry!F921</f>
        <v>0</v>
      </c>
      <c r="G5327" s="241">
        <v>0</v>
      </c>
      <c r="H5327" s="241">
        <f>N(Purchase_Entry!P921)</f>
        <v>0</v>
      </c>
      <c r="I5327" s="241">
        <f t="shared" si="83"/>
        <v>0</v>
      </c>
      <c r="J5327" s="200"/>
      <c r="K5327" s="200" t="str" cm="1">
        <f t="array" ref="K5327">IF($C5327="","",IF(AND($C5327=Party_Statement!$C$5,$B5327&gt;=Party_Statement!$C$6,$B5327&lt;=Party_Statement!$E$6),SUMPRODUCT(($C$3:$C5327=Party_Statement!$C$5)*($B$3:$B5327&gt;=Party_Statement!$C$6)*($B$3:$B5327&lt;=Party_Statement!$E$6)),""))</f>
        <v/>
      </c>
    </row>
    <row r="5328" spans="1:11" x14ac:dyDescent="0.2">
      <c r="A5328" s="237">
        <f>Purchase_Entry!A922</f>
        <v>0</v>
      </c>
      <c r="B5328" s="238" t="str">
        <f>Purchase_Entry!B922</f>
        <v/>
      </c>
      <c r="C5328" s="239">
        <f>Purchase_Entry!D922</f>
        <v>0</v>
      </c>
      <c r="D5328" s="240" t="s">
        <v>1390</v>
      </c>
      <c r="E5328" s="240">
        <f>Purchase_Entry!C922</f>
        <v>0</v>
      </c>
      <c r="F5328" s="240">
        <f>Purchase_Entry!F922</f>
        <v>0</v>
      </c>
      <c r="G5328" s="241">
        <v>0</v>
      </c>
      <c r="H5328" s="241">
        <f>N(Purchase_Entry!P922)</f>
        <v>0</v>
      </c>
      <c r="I5328" s="241">
        <f t="shared" si="83"/>
        <v>0</v>
      </c>
      <c r="J5328" s="200"/>
      <c r="K5328" s="200" t="str" cm="1">
        <f t="array" ref="K5328">IF($C5328="","",IF(AND($C5328=Party_Statement!$C$5,$B5328&gt;=Party_Statement!$C$6,$B5328&lt;=Party_Statement!$E$6),SUMPRODUCT(($C$3:$C5328=Party_Statement!$C$5)*($B$3:$B5328&gt;=Party_Statement!$C$6)*($B$3:$B5328&lt;=Party_Statement!$E$6)),""))</f>
        <v/>
      </c>
    </row>
    <row r="5329" spans="1:11" x14ac:dyDescent="0.2">
      <c r="A5329" s="237">
        <f>Purchase_Entry!A923</f>
        <v>0</v>
      </c>
      <c r="B5329" s="238" t="str">
        <f>Purchase_Entry!B923</f>
        <v/>
      </c>
      <c r="C5329" s="239">
        <f>Purchase_Entry!D923</f>
        <v>0</v>
      </c>
      <c r="D5329" s="240" t="s">
        <v>1390</v>
      </c>
      <c r="E5329" s="240">
        <f>Purchase_Entry!C923</f>
        <v>0</v>
      </c>
      <c r="F5329" s="240">
        <f>Purchase_Entry!F923</f>
        <v>0</v>
      </c>
      <c r="G5329" s="241">
        <v>0</v>
      </c>
      <c r="H5329" s="241">
        <f>N(Purchase_Entry!P923)</f>
        <v>0</v>
      </c>
      <c r="I5329" s="241">
        <f t="shared" si="83"/>
        <v>0</v>
      </c>
      <c r="J5329" s="200"/>
      <c r="K5329" s="200" t="str" cm="1">
        <f t="array" ref="K5329">IF($C5329="","",IF(AND($C5329=Party_Statement!$C$5,$B5329&gt;=Party_Statement!$C$6,$B5329&lt;=Party_Statement!$E$6),SUMPRODUCT(($C$3:$C5329=Party_Statement!$C$5)*($B$3:$B5329&gt;=Party_Statement!$C$6)*($B$3:$B5329&lt;=Party_Statement!$E$6)),""))</f>
        <v/>
      </c>
    </row>
    <row r="5330" spans="1:11" x14ac:dyDescent="0.2">
      <c r="A5330" s="237">
        <f>Purchase_Entry!A924</f>
        <v>0</v>
      </c>
      <c r="B5330" s="238" t="str">
        <f>Purchase_Entry!B924</f>
        <v/>
      </c>
      <c r="C5330" s="239">
        <f>Purchase_Entry!D924</f>
        <v>0</v>
      </c>
      <c r="D5330" s="240" t="s">
        <v>1390</v>
      </c>
      <c r="E5330" s="240">
        <f>Purchase_Entry!C924</f>
        <v>0</v>
      </c>
      <c r="F5330" s="240">
        <f>Purchase_Entry!F924</f>
        <v>0</v>
      </c>
      <c r="G5330" s="241">
        <v>0</v>
      </c>
      <c r="H5330" s="241">
        <f>N(Purchase_Entry!P924)</f>
        <v>0</v>
      </c>
      <c r="I5330" s="241">
        <f t="shared" si="83"/>
        <v>0</v>
      </c>
      <c r="J5330" s="200"/>
      <c r="K5330" s="200" t="str" cm="1">
        <f t="array" ref="K5330">IF($C5330="","",IF(AND($C5330=Party_Statement!$C$5,$B5330&gt;=Party_Statement!$C$6,$B5330&lt;=Party_Statement!$E$6),SUMPRODUCT(($C$3:$C5330=Party_Statement!$C$5)*($B$3:$B5330&gt;=Party_Statement!$C$6)*($B$3:$B5330&lt;=Party_Statement!$E$6)),""))</f>
        <v/>
      </c>
    </row>
    <row r="5331" spans="1:11" x14ac:dyDescent="0.2">
      <c r="A5331" s="237">
        <f>Purchase_Entry!A925</f>
        <v>0</v>
      </c>
      <c r="B5331" s="238" t="str">
        <f>Purchase_Entry!B925</f>
        <v/>
      </c>
      <c r="C5331" s="239">
        <f>Purchase_Entry!D925</f>
        <v>0</v>
      </c>
      <c r="D5331" s="240" t="s">
        <v>1390</v>
      </c>
      <c r="E5331" s="240">
        <f>Purchase_Entry!C925</f>
        <v>0</v>
      </c>
      <c r="F5331" s="240">
        <f>Purchase_Entry!F925</f>
        <v>0</v>
      </c>
      <c r="G5331" s="241">
        <v>0</v>
      </c>
      <c r="H5331" s="241">
        <f>N(Purchase_Entry!P925)</f>
        <v>0</v>
      </c>
      <c r="I5331" s="241">
        <f t="shared" si="83"/>
        <v>0</v>
      </c>
      <c r="J5331" s="200"/>
      <c r="K5331" s="200" t="str" cm="1">
        <f t="array" ref="K5331">IF($C5331="","",IF(AND($C5331=Party_Statement!$C$5,$B5331&gt;=Party_Statement!$C$6,$B5331&lt;=Party_Statement!$E$6),SUMPRODUCT(($C$3:$C5331=Party_Statement!$C$5)*($B$3:$B5331&gt;=Party_Statement!$C$6)*($B$3:$B5331&lt;=Party_Statement!$E$6)),""))</f>
        <v/>
      </c>
    </row>
    <row r="5332" spans="1:11" x14ac:dyDescent="0.2">
      <c r="A5332" s="237">
        <f>Purchase_Entry!A926</f>
        <v>0</v>
      </c>
      <c r="B5332" s="238" t="str">
        <f>Purchase_Entry!B926</f>
        <v/>
      </c>
      <c r="C5332" s="239">
        <f>Purchase_Entry!D926</f>
        <v>0</v>
      </c>
      <c r="D5332" s="240" t="s">
        <v>1390</v>
      </c>
      <c r="E5332" s="240">
        <f>Purchase_Entry!C926</f>
        <v>0</v>
      </c>
      <c r="F5332" s="240">
        <f>Purchase_Entry!F926</f>
        <v>0</v>
      </c>
      <c r="G5332" s="241">
        <v>0</v>
      </c>
      <c r="H5332" s="241">
        <f>N(Purchase_Entry!P926)</f>
        <v>0</v>
      </c>
      <c r="I5332" s="241">
        <f t="shared" si="83"/>
        <v>0</v>
      </c>
      <c r="J5332" s="200"/>
      <c r="K5332" s="200" t="str" cm="1">
        <f t="array" ref="K5332">IF($C5332="","",IF(AND($C5332=Party_Statement!$C$5,$B5332&gt;=Party_Statement!$C$6,$B5332&lt;=Party_Statement!$E$6),SUMPRODUCT(($C$3:$C5332=Party_Statement!$C$5)*($B$3:$B5332&gt;=Party_Statement!$C$6)*($B$3:$B5332&lt;=Party_Statement!$E$6)),""))</f>
        <v/>
      </c>
    </row>
    <row r="5333" spans="1:11" x14ac:dyDescent="0.2">
      <c r="A5333" s="237">
        <f>Purchase_Entry!A927</f>
        <v>0</v>
      </c>
      <c r="B5333" s="238" t="str">
        <f>Purchase_Entry!B927</f>
        <v/>
      </c>
      <c r="C5333" s="239">
        <f>Purchase_Entry!D927</f>
        <v>0</v>
      </c>
      <c r="D5333" s="240" t="s">
        <v>1390</v>
      </c>
      <c r="E5333" s="240">
        <f>Purchase_Entry!C927</f>
        <v>0</v>
      </c>
      <c r="F5333" s="240">
        <f>Purchase_Entry!F927</f>
        <v>0</v>
      </c>
      <c r="G5333" s="241">
        <v>0</v>
      </c>
      <c r="H5333" s="241">
        <f>N(Purchase_Entry!P927)</f>
        <v>0</v>
      </c>
      <c r="I5333" s="241">
        <f t="shared" si="83"/>
        <v>0</v>
      </c>
      <c r="J5333" s="200"/>
      <c r="K5333" s="200" t="str" cm="1">
        <f t="array" ref="K5333">IF($C5333="","",IF(AND($C5333=Party_Statement!$C$5,$B5333&gt;=Party_Statement!$C$6,$B5333&lt;=Party_Statement!$E$6),SUMPRODUCT(($C$3:$C5333=Party_Statement!$C$5)*($B$3:$B5333&gt;=Party_Statement!$C$6)*($B$3:$B5333&lt;=Party_Statement!$E$6)),""))</f>
        <v/>
      </c>
    </row>
    <row r="5334" spans="1:11" x14ac:dyDescent="0.2">
      <c r="A5334" s="237">
        <f>Purchase_Entry!A928</f>
        <v>0</v>
      </c>
      <c r="B5334" s="238" t="str">
        <f>Purchase_Entry!B928</f>
        <v/>
      </c>
      <c r="C5334" s="239">
        <f>Purchase_Entry!D928</f>
        <v>0</v>
      </c>
      <c r="D5334" s="240" t="s">
        <v>1390</v>
      </c>
      <c r="E5334" s="240">
        <f>Purchase_Entry!C928</f>
        <v>0</v>
      </c>
      <c r="F5334" s="240">
        <f>Purchase_Entry!F928</f>
        <v>0</v>
      </c>
      <c r="G5334" s="241">
        <v>0</v>
      </c>
      <c r="H5334" s="241">
        <f>N(Purchase_Entry!P928)</f>
        <v>0</v>
      </c>
      <c r="I5334" s="241">
        <f t="shared" si="83"/>
        <v>0</v>
      </c>
      <c r="J5334" s="200"/>
      <c r="K5334" s="200" t="str" cm="1">
        <f t="array" ref="K5334">IF($C5334="","",IF(AND($C5334=Party_Statement!$C$5,$B5334&gt;=Party_Statement!$C$6,$B5334&lt;=Party_Statement!$E$6),SUMPRODUCT(($C$3:$C5334=Party_Statement!$C$5)*($B$3:$B5334&gt;=Party_Statement!$C$6)*($B$3:$B5334&lt;=Party_Statement!$E$6)),""))</f>
        <v/>
      </c>
    </row>
    <row r="5335" spans="1:11" x14ac:dyDescent="0.2">
      <c r="A5335" s="237">
        <f>Purchase_Entry!A929</f>
        <v>0</v>
      </c>
      <c r="B5335" s="238" t="str">
        <f>Purchase_Entry!B929</f>
        <v/>
      </c>
      <c r="C5335" s="239">
        <f>Purchase_Entry!D929</f>
        <v>0</v>
      </c>
      <c r="D5335" s="240" t="s">
        <v>1390</v>
      </c>
      <c r="E5335" s="240">
        <f>Purchase_Entry!C929</f>
        <v>0</v>
      </c>
      <c r="F5335" s="240">
        <f>Purchase_Entry!F929</f>
        <v>0</v>
      </c>
      <c r="G5335" s="241">
        <v>0</v>
      </c>
      <c r="H5335" s="241">
        <f>N(Purchase_Entry!P929)</f>
        <v>0</v>
      </c>
      <c r="I5335" s="241">
        <f t="shared" si="83"/>
        <v>0</v>
      </c>
      <c r="J5335" s="200"/>
      <c r="K5335" s="200" t="str" cm="1">
        <f t="array" ref="K5335">IF($C5335="","",IF(AND($C5335=Party_Statement!$C$5,$B5335&gt;=Party_Statement!$C$6,$B5335&lt;=Party_Statement!$E$6),SUMPRODUCT(($C$3:$C5335=Party_Statement!$C$5)*($B$3:$B5335&gt;=Party_Statement!$C$6)*($B$3:$B5335&lt;=Party_Statement!$E$6)),""))</f>
        <v/>
      </c>
    </row>
    <row r="5336" spans="1:11" x14ac:dyDescent="0.2">
      <c r="A5336" s="237">
        <f>Purchase_Entry!A930</f>
        <v>0</v>
      </c>
      <c r="B5336" s="238" t="str">
        <f>Purchase_Entry!B930</f>
        <v/>
      </c>
      <c r="C5336" s="239">
        <f>Purchase_Entry!D930</f>
        <v>0</v>
      </c>
      <c r="D5336" s="240" t="s">
        <v>1390</v>
      </c>
      <c r="E5336" s="240">
        <f>Purchase_Entry!C930</f>
        <v>0</v>
      </c>
      <c r="F5336" s="240">
        <f>Purchase_Entry!F930</f>
        <v>0</v>
      </c>
      <c r="G5336" s="241">
        <v>0</v>
      </c>
      <c r="H5336" s="241">
        <f>N(Purchase_Entry!P930)</f>
        <v>0</v>
      </c>
      <c r="I5336" s="241">
        <f t="shared" si="83"/>
        <v>0</v>
      </c>
      <c r="J5336" s="200"/>
      <c r="K5336" s="200" t="str" cm="1">
        <f t="array" ref="K5336">IF($C5336="","",IF(AND($C5336=Party_Statement!$C$5,$B5336&gt;=Party_Statement!$C$6,$B5336&lt;=Party_Statement!$E$6),SUMPRODUCT(($C$3:$C5336=Party_Statement!$C$5)*($B$3:$B5336&gt;=Party_Statement!$C$6)*($B$3:$B5336&lt;=Party_Statement!$E$6)),""))</f>
        <v/>
      </c>
    </row>
    <row r="5337" spans="1:11" x14ac:dyDescent="0.2">
      <c r="A5337" s="237">
        <f>Purchase_Entry!A931</f>
        <v>0</v>
      </c>
      <c r="B5337" s="238" t="str">
        <f>Purchase_Entry!B931</f>
        <v/>
      </c>
      <c r="C5337" s="239">
        <f>Purchase_Entry!D931</f>
        <v>0</v>
      </c>
      <c r="D5337" s="240" t="s">
        <v>1390</v>
      </c>
      <c r="E5337" s="240">
        <f>Purchase_Entry!C931</f>
        <v>0</v>
      </c>
      <c r="F5337" s="240">
        <f>Purchase_Entry!F931</f>
        <v>0</v>
      </c>
      <c r="G5337" s="241">
        <v>0</v>
      </c>
      <c r="H5337" s="241">
        <f>N(Purchase_Entry!P931)</f>
        <v>0</v>
      </c>
      <c r="I5337" s="241">
        <f t="shared" si="83"/>
        <v>0</v>
      </c>
      <c r="J5337" s="200"/>
      <c r="K5337" s="200" t="str" cm="1">
        <f t="array" ref="K5337">IF($C5337="","",IF(AND($C5337=Party_Statement!$C$5,$B5337&gt;=Party_Statement!$C$6,$B5337&lt;=Party_Statement!$E$6),SUMPRODUCT(($C$3:$C5337=Party_Statement!$C$5)*($B$3:$B5337&gt;=Party_Statement!$C$6)*($B$3:$B5337&lt;=Party_Statement!$E$6)),""))</f>
        <v/>
      </c>
    </row>
    <row r="5338" spans="1:11" x14ac:dyDescent="0.2">
      <c r="A5338" s="237">
        <f>Purchase_Entry!A932</f>
        <v>0</v>
      </c>
      <c r="B5338" s="238" t="str">
        <f>Purchase_Entry!B932</f>
        <v/>
      </c>
      <c r="C5338" s="239">
        <f>Purchase_Entry!D932</f>
        <v>0</v>
      </c>
      <c r="D5338" s="240" t="s">
        <v>1390</v>
      </c>
      <c r="E5338" s="240">
        <f>Purchase_Entry!C932</f>
        <v>0</v>
      </c>
      <c r="F5338" s="240">
        <f>Purchase_Entry!F932</f>
        <v>0</v>
      </c>
      <c r="G5338" s="241">
        <v>0</v>
      </c>
      <c r="H5338" s="241">
        <f>N(Purchase_Entry!P932)</f>
        <v>0</v>
      </c>
      <c r="I5338" s="241">
        <f t="shared" si="83"/>
        <v>0</v>
      </c>
      <c r="J5338" s="200"/>
      <c r="K5338" s="200" t="str" cm="1">
        <f t="array" ref="K5338">IF($C5338="","",IF(AND($C5338=Party_Statement!$C$5,$B5338&gt;=Party_Statement!$C$6,$B5338&lt;=Party_Statement!$E$6),SUMPRODUCT(($C$3:$C5338=Party_Statement!$C$5)*($B$3:$B5338&gt;=Party_Statement!$C$6)*($B$3:$B5338&lt;=Party_Statement!$E$6)),""))</f>
        <v/>
      </c>
    </row>
    <row r="5339" spans="1:11" x14ac:dyDescent="0.2">
      <c r="A5339" s="237">
        <f>Purchase_Entry!A933</f>
        <v>0</v>
      </c>
      <c r="B5339" s="238" t="str">
        <f>Purchase_Entry!B933</f>
        <v/>
      </c>
      <c r="C5339" s="239">
        <f>Purchase_Entry!D933</f>
        <v>0</v>
      </c>
      <c r="D5339" s="240" t="s">
        <v>1390</v>
      </c>
      <c r="E5339" s="240">
        <f>Purchase_Entry!C933</f>
        <v>0</v>
      </c>
      <c r="F5339" s="240">
        <f>Purchase_Entry!F933</f>
        <v>0</v>
      </c>
      <c r="G5339" s="241">
        <v>0</v>
      </c>
      <c r="H5339" s="241">
        <f>N(Purchase_Entry!P933)</f>
        <v>0</v>
      </c>
      <c r="I5339" s="241">
        <f t="shared" si="83"/>
        <v>0</v>
      </c>
      <c r="J5339" s="200"/>
      <c r="K5339" s="200" t="str" cm="1">
        <f t="array" ref="K5339">IF($C5339="","",IF(AND($C5339=Party_Statement!$C$5,$B5339&gt;=Party_Statement!$C$6,$B5339&lt;=Party_Statement!$E$6),SUMPRODUCT(($C$3:$C5339=Party_Statement!$C$5)*($B$3:$B5339&gt;=Party_Statement!$C$6)*($B$3:$B5339&lt;=Party_Statement!$E$6)),""))</f>
        <v/>
      </c>
    </row>
    <row r="5340" spans="1:11" x14ac:dyDescent="0.2">
      <c r="A5340" s="237">
        <f>Purchase_Entry!A934</f>
        <v>0</v>
      </c>
      <c r="B5340" s="238" t="str">
        <f>Purchase_Entry!B934</f>
        <v/>
      </c>
      <c r="C5340" s="239">
        <f>Purchase_Entry!D934</f>
        <v>0</v>
      </c>
      <c r="D5340" s="240" t="s">
        <v>1390</v>
      </c>
      <c r="E5340" s="240">
        <f>Purchase_Entry!C934</f>
        <v>0</v>
      </c>
      <c r="F5340" s="240">
        <f>Purchase_Entry!F934</f>
        <v>0</v>
      </c>
      <c r="G5340" s="241">
        <v>0</v>
      </c>
      <c r="H5340" s="241">
        <f>N(Purchase_Entry!P934)</f>
        <v>0</v>
      </c>
      <c r="I5340" s="241">
        <f t="shared" si="83"/>
        <v>0</v>
      </c>
      <c r="J5340" s="200"/>
      <c r="K5340" s="200" t="str" cm="1">
        <f t="array" ref="K5340">IF($C5340="","",IF(AND($C5340=Party_Statement!$C$5,$B5340&gt;=Party_Statement!$C$6,$B5340&lt;=Party_Statement!$E$6),SUMPRODUCT(($C$3:$C5340=Party_Statement!$C$5)*($B$3:$B5340&gt;=Party_Statement!$C$6)*($B$3:$B5340&lt;=Party_Statement!$E$6)),""))</f>
        <v/>
      </c>
    </row>
    <row r="5341" spans="1:11" x14ac:dyDescent="0.2">
      <c r="A5341" s="237">
        <f>Purchase_Entry!A935</f>
        <v>0</v>
      </c>
      <c r="B5341" s="238" t="str">
        <f>Purchase_Entry!B935</f>
        <v/>
      </c>
      <c r="C5341" s="239">
        <f>Purchase_Entry!D935</f>
        <v>0</v>
      </c>
      <c r="D5341" s="240" t="s">
        <v>1390</v>
      </c>
      <c r="E5341" s="240">
        <f>Purchase_Entry!C935</f>
        <v>0</v>
      </c>
      <c r="F5341" s="240">
        <f>Purchase_Entry!F935</f>
        <v>0</v>
      </c>
      <c r="G5341" s="241">
        <v>0</v>
      </c>
      <c r="H5341" s="241">
        <f>N(Purchase_Entry!P935)</f>
        <v>0</v>
      </c>
      <c r="I5341" s="241">
        <f t="shared" si="83"/>
        <v>0</v>
      </c>
      <c r="J5341" s="200"/>
      <c r="K5341" s="200" t="str" cm="1">
        <f t="array" ref="K5341">IF($C5341="","",IF(AND($C5341=Party_Statement!$C$5,$B5341&gt;=Party_Statement!$C$6,$B5341&lt;=Party_Statement!$E$6),SUMPRODUCT(($C$3:$C5341=Party_Statement!$C$5)*($B$3:$B5341&gt;=Party_Statement!$C$6)*($B$3:$B5341&lt;=Party_Statement!$E$6)),""))</f>
        <v/>
      </c>
    </row>
    <row r="5342" spans="1:11" x14ac:dyDescent="0.2">
      <c r="A5342" s="237">
        <f>Purchase_Entry!A936</f>
        <v>0</v>
      </c>
      <c r="B5342" s="238" t="str">
        <f>Purchase_Entry!B936</f>
        <v/>
      </c>
      <c r="C5342" s="239">
        <f>Purchase_Entry!D936</f>
        <v>0</v>
      </c>
      <c r="D5342" s="240" t="s">
        <v>1390</v>
      </c>
      <c r="E5342" s="240">
        <f>Purchase_Entry!C936</f>
        <v>0</v>
      </c>
      <c r="F5342" s="240">
        <f>Purchase_Entry!F936</f>
        <v>0</v>
      </c>
      <c r="G5342" s="241">
        <v>0</v>
      </c>
      <c r="H5342" s="241">
        <f>N(Purchase_Entry!P936)</f>
        <v>0</v>
      </c>
      <c r="I5342" s="241">
        <f t="shared" si="83"/>
        <v>0</v>
      </c>
      <c r="J5342" s="200"/>
      <c r="K5342" s="200" t="str" cm="1">
        <f t="array" ref="K5342">IF($C5342="","",IF(AND($C5342=Party_Statement!$C$5,$B5342&gt;=Party_Statement!$C$6,$B5342&lt;=Party_Statement!$E$6),SUMPRODUCT(($C$3:$C5342=Party_Statement!$C$5)*($B$3:$B5342&gt;=Party_Statement!$C$6)*($B$3:$B5342&lt;=Party_Statement!$E$6)),""))</f>
        <v/>
      </c>
    </row>
    <row r="5343" spans="1:11" x14ac:dyDescent="0.2">
      <c r="A5343" s="237">
        <f>Purchase_Entry!A937</f>
        <v>0</v>
      </c>
      <c r="B5343" s="238" t="str">
        <f>Purchase_Entry!B937</f>
        <v/>
      </c>
      <c r="C5343" s="239">
        <f>Purchase_Entry!D937</f>
        <v>0</v>
      </c>
      <c r="D5343" s="240" t="s">
        <v>1390</v>
      </c>
      <c r="E5343" s="240">
        <f>Purchase_Entry!C937</f>
        <v>0</v>
      </c>
      <c r="F5343" s="240">
        <f>Purchase_Entry!F937</f>
        <v>0</v>
      </c>
      <c r="G5343" s="241">
        <v>0</v>
      </c>
      <c r="H5343" s="241">
        <f>N(Purchase_Entry!P937)</f>
        <v>0</v>
      </c>
      <c r="I5343" s="241">
        <f t="shared" si="83"/>
        <v>0</v>
      </c>
      <c r="J5343" s="200"/>
      <c r="K5343" s="200" t="str" cm="1">
        <f t="array" ref="K5343">IF($C5343="","",IF(AND($C5343=Party_Statement!$C$5,$B5343&gt;=Party_Statement!$C$6,$B5343&lt;=Party_Statement!$E$6),SUMPRODUCT(($C$3:$C5343=Party_Statement!$C$5)*($B$3:$B5343&gt;=Party_Statement!$C$6)*($B$3:$B5343&lt;=Party_Statement!$E$6)),""))</f>
        <v/>
      </c>
    </row>
    <row r="5344" spans="1:11" x14ac:dyDescent="0.2">
      <c r="A5344" s="237">
        <f>Purchase_Entry!A938</f>
        <v>0</v>
      </c>
      <c r="B5344" s="238" t="str">
        <f>Purchase_Entry!B938</f>
        <v/>
      </c>
      <c r="C5344" s="239">
        <f>Purchase_Entry!D938</f>
        <v>0</v>
      </c>
      <c r="D5344" s="240" t="s">
        <v>1390</v>
      </c>
      <c r="E5344" s="240">
        <f>Purchase_Entry!C938</f>
        <v>0</v>
      </c>
      <c r="F5344" s="240">
        <f>Purchase_Entry!F938</f>
        <v>0</v>
      </c>
      <c r="G5344" s="241">
        <v>0</v>
      </c>
      <c r="H5344" s="241">
        <f>N(Purchase_Entry!P938)</f>
        <v>0</v>
      </c>
      <c r="I5344" s="241">
        <f t="shared" si="83"/>
        <v>0</v>
      </c>
      <c r="J5344" s="200"/>
      <c r="K5344" s="200" t="str" cm="1">
        <f t="array" ref="K5344">IF($C5344="","",IF(AND($C5344=Party_Statement!$C$5,$B5344&gt;=Party_Statement!$C$6,$B5344&lt;=Party_Statement!$E$6),SUMPRODUCT(($C$3:$C5344=Party_Statement!$C$5)*($B$3:$B5344&gt;=Party_Statement!$C$6)*($B$3:$B5344&lt;=Party_Statement!$E$6)),""))</f>
        <v/>
      </c>
    </row>
    <row r="5345" spans="1:11" x14ac:dyDescent="0.2">
      <c r="A5345" s="237">
        <f>Purchase_Entry!A939</f>
        <v>0</v>
      </c>
      <c r="B5345" s="238" t="str">
        <f>Purchase_Entry!B939</f>
        <v/>
      </c>
      <c r="C5345" s="239">
        <f>Purchase_Entry!D939</f>
        <v>0</v>
      </c>
      <c r="D5345" s="240" t="s">
        <v>1390</v>
      </c>
      <c r="E5345" s="240">
        <f>Purchase_Entry!C939</f>
        <v>0</v>
      </c>
      <c r="F5345" s="240">
        <f>Purchase_Entry!F939</f>
        <v>0</v>
      </c>
      <c r="G5345" s="241">
        <v>0</v>
      </c>
      <c r="H5345" s="241">
        <f>N(Purchase_Entry!P939)</f>
        <v>0</v>
      </c>
      <c r="I5345" s="241">
        <f t="shared" si="83"/>
        <v>0</v>
      </c>
      <c r="J5345" s="200"/>
      <c r="K5345" s="200" t="str" cm="1">
        <f t="array" ref="K5345">IF($C5345="","",IF(AND($C5345=Party_Statement!$C$5,$B5345&gt;=Party_Statement!$C$6,$B5345&lt;=Party_Statement!$E$6),SUMPRODUCT(($C$3:$C5345=Party_Statement!$C$5)*($B$3:$B5345&gt;=Party_Statement!$C$6)*($B$3:$B5345&lt;=Party_Statement!$E$6)),""))</f>
        <v/>
      </c>
    </row>
    <row r="5346" spans="1:11" x14ac:dyDescent="0.2">
      <c r="A5346" s="237">
        <f>Purchase_Entry!A940</f>
        <v>0</v>
      </c>
      <c r="B5346" s="238" t="str">
        <f>Purchase_Entry!B940</f>
        <v/>
      </c>
      <c r="C5346" s="239">
        <f>Purchase_Entry!D940</f>
        <v>0</v>
      </c>
      <c r="D5346" s="240" t="s">
        <v>1390</v>
      </c>
      <c r="E5346" s="240">
        <f>Purchase_Entry!C940</f>
        <v>0</v>
      </c>
      <c r="F5346" s="240">
        <f>Purchase_Entry!F940</f>
        <v>0</v>
      </c>
      <c r="G5346" s="241">
        <v>0</v>
      </c>
      <c r="H5346" s="241">
        <f>N(Purchase_Entry!P940)</f>
        <v>0</v>
      </c>
      <c r="I5346" s="241">
        <f t="shared" si="83"/>
        <v>0</v>
      </c>
      <c r="J5346" s="200"/>
      <c r="K5346" s="200" t="str" cm="1">
        <f t="array" ref="K5346">IF($C5346="","",IF(AND($C5346=Party_Statement!$C$5,$B5346&gt;=Party_Statement!$C$6,$B5346&lt;=Party_Statement!$E$6),SUMPRODUCT(($C$3:$C5346=Party_Statement!$C$5)*($B$3:$B5346&gt;=Party_Statement!$C$6)*($B$3:$B5346&lt;=Party_Statement!$E$6)),""))</f>
        <v/>
      </c>
    </row>
    <row r="5347" spans="1:11" x14ac:dyDescent="0.2">
      <c r="A5347" s="237">
        <f>Purchase_Entry!A941</f>
        <v>0</v>
      </c>
      <c r="B5347" s="238" t="str">
        <f>Purchase_Entry!B941</f>
        <v/>
      </c>
      <c r="C5347" s="239">
        <f>Purchase_Entry!D941</f>
        <v>0</v>
      </c>
      <c r="D5347" s="240" t="s">
        <v>1390</v>
      </c>
      <c r="E5347" s="240">
        <f>Purchase_Entry!C941</f>
        <v>0</v>
      </c>
      <c r="F5347" s="240">
        <f>Purchase_Entry!F941</f>
        <v>0</v>
      </c>
      <c r="G5347" s="241">
        <v>0</v>
      </c>
      <c r="H5347" s="241">
        <f>N(Purchase_Entry!P941)</f>
        <v>0</v>
      </c>
      <c r="I5347" s="241">
        <f t="shared" si="83"/>
        <v>0</v>
      </c>
      <c r="J5347" s="200"/>
      <c r="K5347" s="200" t="str" cm="1">
        <f t="array" ref="K5347">IF($C5347="","",IF(AND($C5347=Party_Statement!$C$5,$B5347&gt;=Party_Statement!$C$6,$B5347&lt;=Party_Statement!$E$6),SUMPRODUCT(($C$3:$C5347=Party_Statement!$C$5)*($B$3:$B5347&gt;=Party_Statement!$C$6)*($B$3:$B5347&lt;=Party_Statement!$E$6)),""))</f>
        <v/>
      </c>
    </row>
    <row r="5348" spans="1:11" x14ac:dyDescent="0.2">
      <c r="A5348" s="237">
        <f>Purchase_Entry!A942</f>
        <v>0</v>
      </c>
      <c r="B5348" s="238" t="str">
        <f>Purchase_Entry!B942</f>
        <v/>
      </c>
      <c r="C5348" s="239">
        <f>Purchase_Entry!D942</f>
        <v>0</v>
      </c>
      <c r="D5348" s="240" t="s">
        <v>1390</v>
      </c>
      <c r="E5348" s="240">
        <f>Purchase_Entry!C942</f>
        <v>0</v>
      </c>
      <c r="F5348" s="240">
        <f>Purchase_Entry!F942</f>
        <v>0</v>
      </c>
      <c r="G5348" s="241">
        <v>0</v>
      </c>
      <c r="H5348" s="241">
        <f>N(Purchase_Entry!P942)</f>
        <v>0</v>
      </c>
      <c r="I5348" s="241">
        <f t="shared" si="83"/>
        <v>0</v>
      </c>
      <c r="J5348" s="200"/>
      <c r="K5348" s="200" t="str" cm="1">
        <f t="array" ref="K5348">IF($C5348="","",IF(AND($C5348=Party_Statement!$C$5,$B5348&gt;=Party_Statement!$C$6,$B5348&lt;=Party_Statement!$E$6),SUMPRODUCT(($C$3:$C5348=Party_Statement!$C$5)*($B$3:$B5348&gt;=Party_Statement!$C$6)*($B$3:$B5348&lt;=Party_Statement!$E$6)),""))</f>
        <v/>
      </c>
    </row>
    <row r="5349" spans="1:11" x14ac:dyDescent="0.2">
      <c r="A5349" s="237">
        <f>Purchase_Entry!A943</f>
        <v>0</v>
      </c>
      <c r="B5349" s="238" t="str">
        <f>Purchase_Entry!B943</f>
        <v/>
      </c>
      <c r="C5349" s="239">
        <f>Purchase_Entry!D943</f>
        <v>0</v>
      </c>
      <c r="D5349" s="240" t="s">
        <v>1390</v>
      </c>
      <c r="E5349" s="240">
        <f>Purchase_Entry!C943</f>
        <v>0</v>
      </c>
      <c r="F5349" s="240">
        <f>Purchase_Entry!F943</f>
        <v>0</v>
      </c>
      <c r="G5349" s="241">
        <v>0</v>
      </c>
      <c r="H5349" s="241">
        <f>N(Purchase_Entry!P943)</f>
        <v>0</v>
      </c>
      <c r="I5349" s="241">
        <f t="shared" si="83"/>
        <v>0</v>
      </c>
      <c r="J5349" s="200"/>
      <c r="K5349" s="200" t="str" cm="1">
        <f t="array" ref="K5349">IF($C5349="","",IF(AND($C5349=Party_Statement!$C$5,$B5349&gt;=Party_Statement!$C$6,$B5349&lt;=Party_Statement!$E$6),SUMPRODUCT(($C$3:$C5349=Party_Statement!$C$5)*($B$3:$B5349&gt;=Party_Statement!$C$6)*($B$3:$B5349&lt;=Party_Statement!$E$6)),""))</f>
        <v/>
      </c>
    </row>
    <row r="5350" spans="1:11" x14ac:dyDescent="0.2">
      <c r="A5350" s="237">
        <f>Purchase_Entry!A944</f>
        <v>0</v>
      </c>
      <c r="B5350" s="238" t="str">
        <f>Purchase_Entry!B944</f>
        <v/>
      </c>
      <c r="C5350" s="239">
        <f>Purchase_Entry!D944</f>
        <v>0</v>
      </c>
      <c r="D5350" s="240" t="s">
        <v>1390</v>
      </c>
      <c r="E5350" s="240">
        <f>Purchase_Entry!C944</f>
        <v>0</v>
      </c>
      <c r="F5350" s="240">
        <f>Purchase_Entry!F944</f>
        <v>0</v>
      </c>
      <c r="G5350" s="241">
        <v>0</v>
      </c>
      <c r="H5350" s="241">
        <f>N(Purchase_Entry!P944)</f>
        <v>0</v>
      </c>
      <c r="I5350" s="241">
        <f t="shared" si="83"/>
        <v>0</v>
      </c>
      <c r="J5350" s="200"/>
      <c r="K5350" s="200" t="str" cm="1">
        <f t="array" ref="K5350">IF($C5350="","",IF(AND($C5350=Party_Statement!$C$5,$B5350&gt;=Party_Statement!$C$6,$B5350&lt;=Party_Statement!$E$6),SUMPRODUCT(($C$3:$C5350=Party_Statement!$C$5)*($B$3:$B5350&gt;=Party_Statement!$C$6)*($B$3:$B5350&lt;=Party_Statement!$E$6)),""))</f>
        <v/>
      </c>
    </row>
    <row r="5351" spans="1:11" x14ac:dyDescent="0.2">
      <c r="A5351" s="237">
        <f>Purchase_Entry!A945</f>
        <v>0</v>
      </c>
      <c r="B5351" s="238" t="str">
        <f>Purchase_Entry!B945</f>
        <v/>
      </c>
      <c r="C5351" s="239">
        <f>Purchase_Entry!D945</f>
        <v>0</v>
      </c>
      <c r="D5351" s="240" t="s">
        <v>1390</v>
      </c>
      <c r="E5351" s="240">
        <f>Purchase_Entry!C945</f>
        <v>0</v>
      </c>
      <c r="F5351" s="240">
        <f>Purchase_Entry!F945</f>
        <v>0</v>
      </c>
      <c r="G5351" s="241">
        <v>0</v>
      </c>
      <c r="H5351" s="241">
        <f>N(Purchase_Entry!P945)</f>
        <v>0</v>
      </c>
      <c r="I5351" s="241">
        <f t="shared" si="83"/>
        <v>0</v>
      </c>
      <c r="J5351" s="200"/>
      <c r="K5351" s="200" t="str" cm="1">
        <f t="array" ref="K5351">IF($C5351="","",IF(AND($C5351=Party_Statement!$C$5,$B5351&gt;=Party_Statement!$C$6,$B5351&lt;=Party_Statement!$E$6),SUMPRODUCT(($C$3:$C5351=Party_Statement!$C$5)*($B$3:$B5351&gt;=Party_Statement!$C$6)*($B$3:$B5351&lt;=Party_Statement!$E$6)),""))</f>
        <v/>
      </c>
    </row>
    <row r="5352" spans="1:11" x14ac:dyDescent="0.2">
      <c r="A5352" s="237">
        <f>Purchase_Entry!A946</f>
        <v>0</v>
      </c>
      <c r="B5352" s="238" t="str">
        <f>Purchase_Entry!B946</f>
        <v/>
      </c>
      <c r="C5352" s="239">
        <f>Purchase_Entry!D946</f>
        <v>0</v>
      </c>
      <c r="D5352" s="240" t="s">
        <v>1390</v>
      </c>
      <c r="E5352" s="240">
        <f>Purchase_Entry!C946</f>
        <v>0</v>
      </c>
      <c r="F5352" s="240">
        <f>Purchase_Entry!F946</f>
        <v>0</v>
      </c>
      <c r="G5352" s="241">
        <v>0</v>
      </c>
      <c r="H5352" s="241">
        <f>N(Purchase_Entry!P946)</f>
        <v>0</v>
      </c>
      <c r="I5352" s="241">
        <f t="shared" si="83"/>
        <v>0</v>
      </c>
      <c r="J5352" s="200"/>
      <c r="K5352" s="200" t="str" cm="1">
        <f t="array" ref="K5352">IF($C5352="","",IF(AND($C5352=Party_Statement!$C$5,$B5352&gt;=Party_Statement!$C$6,$B5352&lt;=Party_Statement!$E$6),SUMPRODUCT(($C$3:$C5352=Party_Statement!$C$5)*($B$3:$B5352&gt;=Party_Statement!$C$6)*($B$3:$B5352&lt;=Party_Statement!$E$6)),""))</f>
        <v/>
      </c>
    </row>
    <row r="5353" spans="1:11" x14ac:dyDescent="0.2">
      <c r="A5353" s="237">
        <f>Purchase_Entry!A947</f>
        <v>0</v>
      </c>
      <c r="B5353" s="238" t="str">
        <f>Purchase_Entry!B947</f>
        <v/>
      </c>
      <c r="C5353" s="239">
        <f>Purchase_Entry!D947</f>
        <v>0</v>
      </c>
      <c r="D5353" s="240" t="s">
        <v>1390</v>
      </c>
      <c r="E5353" s="240">
        <f>Purchase_Entry!C947</f>
        <v>0</v>
      </c>
      <c r="F5353" s="240">
        <f>Purchase_Entry!F947</f>
        <v>0</v>
      </c>
      <c r="G5353" s="241">
        <v>0</v>
      </c>
      <c r="H5353" s="241">
        <f>N(Purchase_Entry!P947)</f>
        <v>0</v>
      </c>
      <c r="I5353" s="241">
        <f t="shared" si="83"/>
        <v>0</v>
      </c>
      <c r="J5353" s="200"/>
      <c r="K5353" s="200" t="str" cm="1">
        <f t="array" ref="K5353">IF($C5353="","",IF(AND($C5353=Party_Statement!$C$5,$B5353&gt;=Party_Statement!$C$6,$B5353&lt;=Party_Statement!$E$6),SUMPRODUCT(($C$3:$C5353=Party_Statement!$C$5)*($B$3:$B5353&gt;=Party_Statement!$C$6)*($B$3:$B5353&lt;=Party_Statement!$E$6)),""))</f>
        <v/>
      </c>
    </row>
    <row r="5354" spans="1:11" x14ac:dyDescent="0.2">
      <c r="A5354" s="237">
        <f>Purchase_Entry!A948</f>
        <v>0</v>
      </c>
      <c r="B5354" s="238" t="str">
        <f>Purchase_Entry!B948</f>
        <v/>
      </c>
      <c r="C5354" s="239">
        <f>Purchase_Entry!D948</f>
        <v>0</v>
      </c>
      <c r="D5354" s="240" t="s">
        <v>1390</v>
      </c>
      <c r="E5354" s="240">
        <f>Purchase_Entry!C948</f>
        <v>0</v>
      </c>
      <c r="F5354" s="240">
        <f>Purchase_Entry!F948</f>
        <v>0</v>
      </c>
      <c r="G5354" s="241">
        <v>0</v>
      </c>
      <c r="H5354" s="241">
        <f>N(Purchase_Entry!P948)</f>
        <v>0</v>
      </c>
      <c r="I5354" s="241">
        <f t="shared" si="83"/>
        <v>0</v>
      </c>
      <c r="J5354" s="200"/>
      <c r="K5354" s="200" t="str" cm="1">
        <f t="array" ref="K5354">IF($C5354="","",IF(AND($C5354=Party_Statement!$C$5,$B5354&gt;=Party_Statement!$C$6,$B5354&lt;=Party_Statement!$E$6),SUMPRODUCT(($C$3:$C5354=Party_Statement!$C$5)*($B$3:$B5354&gt;=Party_Statement!$C$6)*($B$3:$B5354&lt;=Party_Statement!$E$6)),""))</f>
        <v/>
      </c>
    </row>
    <row r="5355" spans="1:11" x14ac:dyDescent="0.2">
      <c r="A5355" s="237">
        <f>Purchase_Entry!A949</f>
        <v>0</v>
      </c>
      <c r="B5355" s="238" t="str">
        <f>Purchase_Entry!B949</f>
        <v/>
      </c>
      <c r="C5355" s="239">
        <f>Purchase_Entry!D949</f>
        <v>0</v>
      </c>
      <c r="D5355" s="240" t="s">
        <v>1390</v>
      </c>
      <c r="E5355" s="240">
        <f>Purchase_Entry!C949</f>
        <v>0</v>
      </c>
      <c r="F5355" s="240">
        <f>Purchase_Entry!F949</f>
        <v>0</v>
      </c>
      <c r="G5355" s="241">
        <v>0</v>
      </c>
      <c r="H5355" s="241">
        <f>N(Purchase_Entry!P949)</f>
        <v>0</v>
      </c>
      <c r="I5355" s="241">
        <f t="shared" si="83"/>
        <v>0</v>
      </c>
      <c r="J5355" s="200"/>
      <c r="K5355" s="200" t="str" cm="1">
        <f t="array" ref="K5355">IF($C5355="","",IF(AND($C5355=Party_Statement!$C$5,$B5355&gt;=Party_Statement!$C$6,$B5355&lt;=Party_Statement!$E$6),SUMPRODUCT(($C$3:$C5355=Party_Statement!$C$5)*($B$3:$B5355&gt;=Party_Statement!$C$6)*($B$3:$B5355&lt;=Party_Statement!$E$6)),""))</f>
        <v/>
      </c>
    </row>
    <row r="5356" spans="1:11" x14ac:dyDescent="0.2">
      <c r="A5356" s="237">
        <f>Purchase_Entry!A950</f>
        <v>0</v>
      </c>
      <c r="B5356" s="238" t="str">
        <f>Purchase_Entry!B950</f>
        <v/>
      </c>
      <c r="C5356" s="239">
        <f>Purchase_Entry!D950</f>
        <v>0</v>
      </c>
      <c r="D5356" s="240" t="s">
        <v>1390</v>
      </c>
      <c r="E5356" s="240">
        <f>Purchase_Entry!C950</f>
        <v>0</v>
      </c>
      <c r="F5356" s="240">
        <f>Purchase_Entry!F950</f>
        <v>0</v>
      </c>
      <c r="G5356" s="241">
        <v>0</v>
      </c>
      <c r="H5356" s="241">
        <f>N(Purchase_Entry!P950)</f>
        <v>0</v>
      </c>
      <c r="I5356" s="241">
        <f t="shared" si="83"/>
        <v>0</v>
      </c>
      <c r="J5356" s="200"/>
      <c r="K5356" s="200" t="str" cm="1">
        <f t="array" ref="K5356">IF($C5356="","",IF(AND($C5356=Party_Statement!$C$5,$B5356&gt;=Party_Statement!$C$6,$B5356&lt;=Party_Statement!$E$6),SUMPRODUCT(($C$3:$C5356=Party_Statement!$C$5)*($B$3:$B5356&gt;=Party_Statement!$C$6)*($B$3:$B5356&lt;=Party_Statement!$E$6)),""))</f>
        <v/>
      </c>
    </row>
    <row r="5357" spans="1:11" x14ac:dyDescent="0.2">
      <c r="A5357" s="237">
        <f>Purchase_Entry!A951</f>
        <v>0</v>
      </c>
      <c r="B5357" s="238" t="str">
        <f>Purchase_Entry!B951</f>
        <v/>
      </c>
      <c r="C5357" s="239">
        <f>Purchase_Entry!D951</f>
        <v>0</v>
      </c>
      <c r="D5357" s="240" t="s">
        <v>1390</v>
      </c>
      <c r="E5357" s="240">
        <f>Purchase_Entry!C951</f>
        <v>0</v>
      </c>
      <c r="F5357" s="240">
        <f>Purchase_Entry!F951</f>
        <v>0</v>
      </c>
      <c r="G5357" s="241">
        <v>0</v>
      </c>
      <c r="H5357" s="241">
        <f>N(Purchase_Entry!P951)</f>
        <v>0</v>
      </c>
      <c r="I5357" s="241">
        <f t="shared" si="83"/>
        <v>0</v>
      </c>
      <c r="J5357" s="200"/>
      <c r="K5357" s="200" t="str" cm="1">
        <f t="array" ref="K5357">IF($C5357="","",IF(AND($C5357=Party_Statement!$C$5,$B5357&gt;=Party_Statement!$C$6,$B5357&lt;=Party_Statement!$E$6),SUMPRODUCT(($C$3:$C5357=Party_Statement!$C$5)*($B$3:$B5357&gt;=Party_Statement!$C$6)*($B$3:$B5357&lt;=Party_Statement!$E$6)),""))</f>
        <v/>
      </c>
    </row>
    <row r="5358" spans="1:11" x14ac:dyDescent="0.2">
      <c r="A5358" s="237">
        <f>Purchase_Entry!A952</f>
        <v>0</v>
      </c>
      <c r="B5358" s="238" t="str">
        <f>Purchase_Entry!B952</f>
        <v/>
      </c>
      <c r="C5358" s="239">
        <f>Purchase_Entry!D952</f>
        <v>0</v>
      </c>
      <c r="D5358" s="240" t="s">
        <v>1390</v>
      </c>
      <c r="E5358" s="240">
        <f>Purchase_Entry!C952</f>
        <v>0</v>
      </c>
      <c r="F5358" s="240">
        <f>Purchase_Entry!F952</f>
        <v>0</v>
      </c>
      <c r="G5358" s="241">
        <v>0</v>
      </c>
      <c r="H5358" s="241">
        <f>N(Purchase_Entry!P952)</f>
        <v>0</v>
      </c>
      <c r="I5358" s="241">
        <f t="shared" si="83"/>
        <v>0</v>
      </c>
      <c r="J5358" s="200"/>
      <c r="K5358" s="200" t="str" cm="1">
        <f t="array" ref="K5358">IF($C5358="","",IF(AND($C5358=Party_Statement!$C$5,$B5358&gt;=Party_Statement!$C$6,$B5358&lt;=Party_Statement!$E$6),SUMPRODUCT(($C$3:$C5358=Party_Statement!$C$5)*($B$3:$B5358&gt;=Party_Statement!$C$6)*($B$3:$B5358&lt;=Party_Statement!$E$6)),""))</f>
        <v/>
      </c>
    </row>
    <row r="5359" spans="1:11" x14ac:dyDescent="0.2">
      <c r="A5359" s="237">
        <f>Purchase_Entry!A953</f>
        <v>0</v>
      </c>
      <c r="B5359" s="238" t="str">
        <f>Purchase_Entry!B953</f>
        <v/>
      </c>
      <c r="C5359" s="239">
        <f>Purchase_Entry!D953</f>
        <v>0</v>
      </c>
      <c r="D5359" s="240" t="s">
        <v>1390</v>
      </c>
      <c r="E5359" s="240">
        <f>Purchase_Entry!C953</f>
        <v>0</v>
      </c>
      <c r="F5359" s="240">
        <f>Purchase_Entry!F953</f>
        <v>0</v>
      </c>
      <c r="G5359" s="241">
        <v>0</v>
      </c>
      <c r="H5359" s="241">
        <f>N(Purchase_Entry!P953)</f>
        <v>0</v>
      </c>
      <c r="I5359" s="241">
        <f t="shared" si="83"/>
        <v>0</v>
      </c>
      <c r="J5359" s="200"/>
      <c r="K5359" s="200" t="str" cm="1">
        <f t="array" ref="K5359">IF($C5359="","",IF(AND($C5359=Party_Statement!$C$5,$B5359&gt;=Party_Statement!$C$6,$B5359&lt;=Party_Statement!$E$6),SUMPRODUCT(($C$3:$C5359=Party_Statement!$C$5)*($B$3:$B5359&gt;=Party_Statement!$C$6)*($B$3:$B5359&lt;=Party_Statement!$E$6)),""))</f>
        <v/>
      </c>
    </row>
    <row r="5360" spans="1:11" x14ac:dyDescent="0.2">
      <c r="A5360" s="237">
        <f>Purchase_Entry!A954</f>
        <v>0</v>
      </c>
      <c r="B5360" s="238" t="str">
        <f>Purchase_Entry!B954</f>
        <v/>
      </c>
      <c r="C5360" s="239">
        <f>Purchase_Entry!D954</f>
        <v>0</v>
      </c>
      <c r="D5360" s="240" t="s">
        <v>1390</v>
      </c>
      <c r="E5360" s="240">
        <f>Purchase_Entry!C954</f>
        <v>0</v>
      </c>
      <c r="F5360" s="240">
        <f>Purchase_Entry!F954</f>
        <v>0</v>
      </c>
      <c r="G5360" s="241">
        <v>0</v>
      </c>
      <c r="H5360" s="241">
        <f>N(Purchase_Entry!P954)</f>
        <v>0</v>
      </c>
      <c r="I5360" s="241">
        <f t="shared" si="83"/>
        <v>0</v>
      </c>
      <c r="J5360" s="200"/>
      <c r="K5360" s="200" t="str" cm="1">
        <f t="array" ref="K5360">IF($C5360="","",IF(AND($C5360=Party_Statement!$C$5,$B5360&gt;=Party_Statement!$C$6,$B5360&lt;=Party_Statement!$E$6),SUMPRODUCT(($C$3:$C5360=Party_Statement!$C$5)*($B$3:$B5360&gt;=Party_Statement!$C$6)*($B$3:$B5360&lt;=Party_Statement!$E$6)),""))</f>
        <v/>
      </c>
    </row>
    <row r="5361" spans="1:11" x14ac:dyDescent="0.2">
      <c r="A5361" s="237">
        <f>Purchase_Entry!A955</f>
        <v>0</v>
      </c>
      <c r="B5361" s="238" t="str">
        <f>Purchase_Entry!B955</f>
        <v/>
      </c>
      <c r="C5361" s="239">
        <f>Purchase_Entry!D955</f>
        <v>0</v>
      </c>
      <c r="D5361" s="240" t="s">
        <v>1390</v>
      </c>
      <c r="E5361" s="240">
        <f>Purchase_Entry!C955</f>
        <v>0</v>
      </c>
      <c r="F5361" s="240">
        <f>Purchase_Entry!F955</f>
        <v>0</v>
      </c>
      <c r="G5361" s="241">
        <v>0</v>
      </c>
      <c r="H5361" s="241">
        <f>N(Purchase_Entry!P955)</f>
        <v>0</v>
      </c>
      <c r="I5361" s="241">
        <f t="shared" si="83"/>
        <v>0</v>
      </c>
      <c r="J5361" s="200"/>
      <c r="K5361" s="200" t="str" cm="1">
        <f t="array" ref="K5361">IF($C5361="","",IF(AND($C5361=Party_Statement!$C$5,$B5361&gt;=Party_Statement!$C$6,$B5361&lt;=Party_Statement!$E$6),SUMPRODUCT(($C$3:$C5361=Party_Statement!$C$5)*($B$3:$B5361&gt;=Party_Statement!$C$6)*($B$3:$B5361&lt;=Party_Statement!$E$6)),""))</f>
        <v/>
      </c>
    </row>
    <row r="5362" spans="1:11" x14ac:dyDescent="0.2">
      <c r="A5362" s="237">
        <f>Purchase_Entry!A956</f>
        <v>0</v>
      </c>
      <c r="B5362" s="238" t="str">
        <f>Purchase_Entry!B956</f>
        <v/>
      </c>
      <c r="C5362" s="239">
        <f>Purchase_Entry!D956</f>
        <v>0</v>
      </c>
      <c r="D5362" s="240" t="s">
        <v>1390</v>
      </c>
      <c r="E5362" s="240">
        <f>Purchase_Entry!C956</f>
        <v>0</v>
      </c>
      <c r="F5362" s="240">
        <f>Purchase_Entry!F956</f>
        <v>0</v>
      </c>
      <c r="G5362" s="241">
        <v>0</v>
      </c>
      <c r="H5362" s="241">
        <f>N(Purchase_Entry!P956)</f>
        <v>0</v>
      </c>
      <c r="I5362" s="241">
        <f t="shared" si="83"/>
        <v>0</v>
      </c>
      <c r="J5362" s="200"/>
      <c r="K5362" s="200" t="str" cm="1">
        <f t="array" ref="K5362">IF($C5362="","",IF(AND($C5362=Party_Statement!$C$5,$B5362&gt;=Party_Statement!$C$6,$B5362&lt;=Party_Statement!$E$6),SUMPRODUCT(($C$3:$C5362=Party_Statement!$C$5)*($B$3:$B5362&gt;=Party_Statement!$C$6)*($B$3:$B5362&lt;=Party_Statement!$E$6)),""))</f>
        <v/>
      </c>
    </row>
    <row r="5363" spans="1:11" x14ac:dyDescent="0.2">
      <c r="A5363" s="237">
        <f>Purchase_Entry!A957</f>
        <v>0</v>
      </c>
      <c r="B5363" s="238" t="str">
        <f>Purchase_Entry!B957</f>
        <v/>
      </c>
      <c r="C5363" s="239">
        <f>Purchase_Entry!D957</f>
        <v>0</v>
      </c>
      <c r="D5363" s="240" t="s">
        <v>1390</v>
      </c>
      <c r="E5363" s="240">
        <f>Purchase_Entry!C957</f>
        <v>0</v>
      </c>
      <c r="F5363" s="240">
        <f>Purchase_Entry!F957</f>
        <v>0</v>
      </c>
      <c r="G5363" s="241">
        <v>0</v>
      </c>
      <c r="H5363" s="241">
        <f>N(Purchase_Entry!P957)</f>
        <v>0</v>
      </c>
      <c r="I5363" s="241">
        <f t="shared" si="83"/>
        <v>0</v>
      </c>
      <c r="J5363" s="200"/>
      <c r="K5363" s="200" t="str" cm="1">
        <f t="array" ref="K5363">IF($C5363="","",IF(AND($C5363=Party_Statement!$C$5,$B5363&gt;=Party_Statement!$C$6,$B5363&lt;=Party_Statement!$E$6),SUMPRODUCT(($C$3:$C5363=Party_Statement!$C$5)*($B$3:$B5363&gt;=Party_Statement!$C$6)*($B$3:$B5363&lt;=Party_Statement!$E$6)),""))</f>
        <v/>
      </c>
    </row>
    <row r="5364" spans="1:11" x14ac:dyDescent="0.2">
      <c r="A5364" s="237">
        <f>Purchase_Entry!A958</f>
        <v>0</v>
      </c>
      <c r="B5364" s="238" t="str">
        <f>Purchase_Entry!B958</f>
        <v/>
      </c>
      <c r="C5364" s="239">
        <f>Purchase_Entry!D958</f>
        <v>0</v>
      </c>
      <c r="D5364" s="240" t="s">
        <v>1390</v>
      </c>
      <c r="E5364" s="240">
        <f>Purchase_Entry!C958</f>
        <v>0</v>
      </c>
      <c r="F5364" s="240">
        <f>Purchase_Entry!F958</f>
        <v>0</v>
      </c>
      <c r="G5364" s="241">
        <v>0</v>
      </c>
      <c r="H5364" s="241">
        <f>N(Purchase_Entry!P958)</f>
        <v>0</v>
      </c>
      <c r="I5364" s="241">
        <f t="shared" si="83"/>
        <v>0</v>
      </c>
      <c r="J5364" s="200"/>
      <c r="K5364" s="200" t="str" cm="1">
        <f t="array" ref="K5364">IF($C5364="","",IF(AND($C5364=Party_Statement!$C$5,$B5364&gt;=Party_Statement!$C$6,$B5364&lt;=Party_Statement!$E$6),SUMPRODUCT(($C$3:$C5364=Party_Statement!$C$5)*($B$3:$B5364&gt;=Party_Statement!$C$6)*($B$3:$B5364&lt;=Party_Statement!$E$6)),""))</f>
        <v/>
      </c>
    </row>
    <row r="5365" spans="1:11" x14ac:dyDescent="0.2">
      <c r="A5365" s="237">
        <f>Purchase_Entry!A959</f>
        <v>0</v>
      </c>
      <c r="B5365" s="238" t="str">
        <f>Purchase_Entry!B959</f>
        <v/>
      </c>
      <c r="C5365" s="239">
        <f>Purchase_Entry!D959</f>
        <v>0</v>
      </c>
      <c r="D5365" s="240" t="s">
        <v>1390</v>
      </c>
      <c r="E5365" s="240">
        <f>Purchase_Entry!C959</f>
        <v>0</v>
      </c>
      <c r="F5365" s="240">
        <f>Purchase_Entry!F959</f>
        <v>0</v>
      </c>
      <c r="G5365" s="241">
        <v>0</v>
      </c>
      <c r="H5365" s="241">
        <f>N(Purchase_Entry!P959)</f>
        <v>0</v>
      </c>
      <c r="I5365" s="241">
        <f t="shared" si="83"/>
        <v>0</v>
      </c>
      <c r="J5365" s="200"/>
      <c r="K5365" s="200" t="str" cm="1">
        <f t="array" ref="K5365">IF($C5365="","",IF(AND($C5365=Party_Statement!$C$5,$B5365&gt;=Party_Statement!$C$6,$B5365&lt;=Party_Statement!$E$6),SUMPRODUCT(($C$3:$C5365=Party_Statement!$C$5)*($B$3:$B5365&gt;=Party_Statement!$C$6)*($B$3:$B5365&lt;=Party_Statement!$E$6)),""))</f>
        <v/>
      </c>
    </row>
    <row r="5366" spans="1:11" x14ac:dyDescent="0.2">
      <c r="A5366" s="237">
        <f>Purchase_Entry!A960</f>
        <v>0</v>
      </c>
      <c r="B5366" s="238" t="str">
        <f>Purchase_Entry!B960</f>
        <v/>
      </c>
      <c r="C5366" s="239">
        <f>Purchase_Entry!D960</f>
        <v>0</v>
      </c>
      <c r="D5366" s="240" t="s">
        <v>1390</v>
      </c>
      <c r="E5366" s="240">
        <f>Purchase_Entry!C960</f>
        <v>0</v>
      </c>
      <c r="F5366" s="240">
        <f>Purchase_Entry!F960</f>
        <v>0</v>
      </c>
      <c r="G5366" s="241">
        <v>0</v>
      </c>
      <c r="H5366" s="241">
        <f>N(Purchase_Entry!P960)</f>
        <v>0</v>
      </c>
      <c r="I5366" s="241">
        <f t="shared" si="83"/>
        <v>0</v>
      </c>
      <c r="J5366" s="200"/>
      <c r="K5366" s="200" t="str" cm="1">
        <f t="array" ref="K5366">IF($C5366="","",IF(AND($C5366=Party_Statement!$C$5,$B5366&gt;=Party_Statement!$C$6,$B5366&lt;=Party_Statement!$E$6),SUMPRODUCT(($C$3:$C5366=Party_Statement!$C$5)*($B$3:$B5366&gt;=Party_Statement!$C$6)*($B$3:$B5366&lt;=Party_Statement!$E$6)),""))</f>
        <v/>
      </c>
    </row>
    <row r="5367" spans="1:11" x14ac:dyDescent="0.2">
      <c r="A5367" s="237">
        <f>Purchase_Entry!A961</f>
        <v>0</v>
      </c>
      <c r="B5367" s="238" t="str">
        <f>Purchase_Entry!B961</f>
        <v/>
      </c>
      <c r="C5367" s="239">
        <f>Purchase_Entry!D961</f>
        <v>0</v>
      </c>
      <c r="D5367" s="240" t="s">
        <v>1390</v>
      </c>
      <c r="E5367" s="240">
        <f>Purchase_Entry!C961</f>
        <v>0</v>
      </c>
      <c r="F5367" s="240">
        <f>Purchase_Entry!F961</f>
        <v>0</v>
      </c>
      <c r="G5367" s="241">
        <v>0</v>
      </c>
      <c r="H5367" s="241">
        <f>N(Purchase_Entry!P961)</f>
        <v>0</v>
      </c>
      <c r="I5367" s="241">
        <f t="shared" si="83"/>
        <v>0</v>
      </c>
      <c r="J5367" s="200"/>
      <c r="K5367" s="200" t="str" cm="1">
        <f t="array" ref="K5367">IF($C5367="","",IF(AND($C5367=Party_Statement!$C$5,$B5367&gt;=Party_Statement!$C$6,$B5367&lt;=Party_Statement!$E$6),SUMPRODUCT(($C$3:$C5367=Party_Statement!$C$5)*($B$3:$B5367&gt;=Party_Statement!$C$6)*($B$3:$B5367&lt;=Party_Statement!$E$6)),""))</f>
        <v/>
      </c>
    </row>
    <row r="5368" spans="1:11" x14ac:dyDescent="0.2">
      <c r="A5368" s="237">
        <f>Purchase_Entry!A962</f>
        <v>0</v>
      </c>
      <c r="B5368" s="238" t="str">
        <f>Purchase_Entry!B962</f>
        <v/>
      </c>
      <c r="C5368" s="239">
        <f>Purchase_Entry!D962</f>
        <v>0</v>
      </c>
      <c r="D5368" s="240" t="s">
        <v>1390</v>
      </c>
      <c r="E5368" s="240">
        <f>Purchase_Entry!C962</f>
        <v>0</v>
      </c>
      <c r="F5368" s="240">
        <f>Purchase_Entry!F962</f>
        <v>0</v>
      </c>
      <c r="G5368" s="241">
        <v>0</v>
      </c>
      <c r="H5368" s="241">
        <f>N(Purchase_Entry!P962)</f>
        <v>0</v>
      </c>
      <c r="I5368" s="241">
        <f t="shared" si="83"/>
        <v>0</v>
      </c>
      <c r="J5368" s="200"/>
      <c r="K5368" s="200" t="str" cm="1">
        <f t="array" ref="K5368">IF($C5368="","",IF(AND($C5368=Party_Statement!$C$5,$B5368&gt;=Party_Statement!$C$6,$B5368&lt;=Party_Statement!$E$6),SUMPRODUCT(($C$3:$C5368=Party_Statement!$C$5)*($B$3:$B5368&gt;=Party_Statement!$C$6)*($B$3:$B5368&lt;=Party_Statement!$E$6)),""))</f>
        <v/>
      </c>
    </row>
    <row r="5369" spans="1:11" x14ac:dyDescent="0.2">
      <c r="A5369" s="237">
        <f>Purchase_Entry!A963</f>
        <v>0</v>
      </c>
      <c r="B5369" s="238" t="str">
        <f>Purchase_Entry!B963</f>
        <v/>
      </c>
      <c r="C5369" s="239">
        <f>Purchase_Entry!D963</f>
        <v>0</v>
      </c>
      <c r="D5369" s="240" t="s">
        <v>1390</v>
      </c>
      <c r="E5369" s="240">
        <f>Purchase_Entry!C963</f>
        <v>0</v>
      </c>
      <c r="F5369" s="240">
        <f>Purchase_Entry!F963</f>
        <v>0</v>
      </c>
      <c r="G5369" s="241">
        <v>0</v>
      </c>
      <c r="H5369" s="241">
        <f>N(Purchase_Entry!P963)</f>
        <v>0</v>
      </c>
      <c r="I5369" s="241">
        <f t="shared" si="83"/>
        <v>0</v>
      </c>
      <c r="J5369" s="200"/>
      <c r="K5369" s="200" t="str" cm="1">
        <f t="array" ref="K5369">IF($C5369="","",IF(AND($C5369=Party_Statement!$C$5,$B5369&gt;=Party_Statement!$C$6,$B5369&lt;=Party_Statement!$E$6),SUMPRODUCT(($C$3:$C5369=Party_Statement!$C$5)*($B$3:$B5369&gt;=Party_Statement!$C$6)*($B$3:$B5369&lt;=Party_Statement!$E$6)),""))</f>
        <v/>
      </c>
    </row>
    <row r="5370" spans="1:11" x14ac:dyDescent="0.2">
      <c r="A5370" s="237">
        <f>Purchase_Entry!A964</f>
        <v>0</v>
      </c>
      <c r="B5370" s="238" t="str">
        <f>Purchase_Entry!B964</f>
        <v/>
      </c>
      <c r="C5370" s="239">
        <f>Purchase_Entry!D964</f>
        <v>0</v>
      </c>
      <c r="D5370" s="240" t="s">
        <v>1390</v>
      </c>
      <c r="E5370" s="240">
        <f>Purchase_Entry!C964</f>
        <v>0</v>
      </c>
      <c r="F5370" s="240">
        <f>Purchase_Entry!F964</f>
        <v>0</v>
      </c>
      <c r="G5370" s="241">
        <v>0</v>
      </c>
      <c r="H5370" s="241">
        <f>N(Purchase_Entry!P964)</f>
        <v>0</v>
      </c>
      <c r="I5370" s="241">
        <f t="shared" ref="I5370:I5433" si="84">IF($C5370="","",IF($C5370=$C1550,$I1550+$G5370-$H5370,$G5370-$H5370))</f>
        <v>0</v>
      </c>
      <c r="J5370" s="200"/>
      <c r="K5370" s="200" t="str" cm="1">
        <f t="array" ref="K5370">IF($C5370="","",IF(AND($C5370=Party_Statement!$C$5,$B5370&gt;=Party_Statement!$C$6,$B5370&lt;=Party_Statement!$E$6),SUMPRODUCT(($C$3:$C5370=Party_Statement!$C$5)*($B$3:$B5370&gt;=Party_Statement!$C$6)*($B$3:$B5370&lt;=Party_Statement!$E$6)),""))</f>
        <v/>
      </c>
    </row>
    <row r="5371" spans="1:11" x14ac:dyDescent="0.2">
      <c r="A5371" s="237">
        <f>Purchase_Entry!A965</f>
        <v>0</v>
      </c>
      <c r="B5371" s="238" t="str">
        <f>Purchase_Entry!B965</f>
        <v/>
      </c>
      <c r="C5371" s="239">
        <f>Purchase_Entry!D965</f>
        <v>0</v>
      </c>
      <c r="D5371" s="240" t="s">
        <v>1390</v>
      </c>
      <c r="E5371" s="240">
        <f>Purchase_Entry!C965</f>
        <v>0</v>
      </c>
      <c r="F5371" s="240">
        <f>Purchase_Entry!F965</f>
        <v>0</v>
      </c>
      <c r="G5371" s="241">
        <v>0</v>
      </c>
      <c r="H5371" s="241">
        <f>N(Purchase_Entry!P965)</f>
        <v>0</v>
      </c>
      <c r="I5371" s="241">
        <f t="shared" si="84"/>
        <v>0</v>
      </c>
      <c r="J5371" s="200"/>
      <c r="K5371" s="200" t="str" cm="1">
        <f t="array" ref="K5371">IF($C5371="","",IF(AND($C5371=Party_Statement!$C$5,$B5371&gt;=Party_Statement!$C$6,$B5371&lt;=Party_Statement!$E$6),SUMPRODUCT(($C$3:$C5371=Party_Statement!$C$5)*($B$3:$B5371&gt;=Party_Statement!$C$6)*($B$3:$B5371&lt;=Party_Statement!$E$6)),""))</f>
        <v/>
      </c>
    </row>
    <row r="5372" spans="1:11" x14ac:dyDescent="0.2">
      <c r="A5372" s="237">
        <f>Purchase_Entry!A966</f>
        <v>0</v>
      </c>
      <c r="B5372" s="238" t="str">
        <f>Purchase_Entry!B966</f>
        <v/>
      </c>
      <c r="C5372" s="239">
        <f>Purchase_Entry!D966</f>
        <v>0</v>
      </c>
      <c r="D5372" s="240" t="s">
        <v>1390</v>
      </c>
      <c r="E5372" s="240">
        <f>Purchase_Entry!C966</f>
        <v>0</v>
      </c>
      <c r="F5372" s="240">
        <f>Purchase_Entry!F966</f>
        <v>0</v>
      </c>
      <c r="G5372" s="241">
        <v>0</v>
      </c>
      <c r="H5372" s="241">
        <f>N(Purchase_Entry!P966)</f>
        <v>0</v>
      </c>
      <c r="I5372" s="241">
        <f t="shared" si="84"/>
        <v>0</v>
      </c>
      <c r="J5372" s="200"/>
      <c r="K5372" s="200" t="str" cm="1">
        <f t="array" ref="K5372">IF($C5372="","",IF(AND($C5372=Party_Statement!$C$5,$B5372&gt;=Party_Statement!$C$6,$B5372&lt;=Party_Statement!$E$6),SUMPRODUCT(($C$3:$C5372=Party_Statement!$C$5)*($B$3:$B5372&gt;=Party_Statement!$C$6)*($B$3:$B5372&lt;=Party_Statement!$E$6)),""))</f>
        <v/>
      </c>
    </row>
    <row r="5373" spans="1:11" x14ac:dyDescent="0.2">
      <c r="A5373" s="237">
        <f>Purchase_Entry!A967</f>
        <v>0</v>
      </c>
      <c r="B5373" s="238" t="str">
        <f>Purchase_Entry!B967</f>
        <v/>
      </c>
      <c r="C5373" s="239">
        <f>Purchase_Entry!D967</f>
        <v>0</v>
      </c>
      <c r="D5373" s="240" t="s">
        <v>1390</v>
      </c>
      <c r="E5373" s="240">
        <f>Purchase_Entry!C967</f>
        <v>0</v>
      </c>
      <c r="F5373" s="240">
        <f>Purchase_Entry!F967</f>
        <v>0</v>
      </c>
      <c r="G5373" s="241">
        <v>0</v>
      </c>
      <c r="H5373" s="241">
        <f>N(Purchase_Entry!P967)</f>
        <v>0</v>
      </c>
      <c r="I5373" s="241">
        <f t="shared" si="84"/>
        <v>0</v>
      </c>
      <c r="J5373" s="200"/>
      <c r="K5373" s="200" t="str" cm="1">
        <f t="array" ref="K5373">IF($C5373="","",IF(AND($C5373=Party_Statement!$C$5,$B5373&gt;=Party_Statement!$C$6,$B5373&lt;=Party_Statement!$E$6),SUMPRODUCT(($C$3:$C5373=Party_Statement!$C$5)*($B$3:$B5373&gt;=Party_Statement!$C$6)*($B$3:$B5373&lt;=Party_Statement!$E$6)),""))</f>
        <v/>
      </c>
    </row>
    <row r="5374" spans="1:11" x14ac:dyDescent="0.2">
      <c r="A5374" s="237">
        <f>Purchase_Entry!A968</f>
        <v>0</v>
      </c>
      <c r="B5374" s="238" t="str">
        <f>Purchase_Entry!B968</f>
        <v/>
      </c>
      <c r="C5374" s="239">
        <f>Purchase_Entry!D968</f>
        <v>0</v>
      </c>
      <c r="D5374" s="240" t="s">
        <v>1390</v>
      </c>
      <c r="E5374" s="240">
        <f>Purchase_Entry!C968</f>
        <v>0</v>
      </c>
      <c r="F5374" s="240">
        <f>Purchase_Entry!F968</f>
        <v>0</v>
      </c>
      <c r="G5374" s="241">
        <v>0</v>
      </c>
      <c r="H5374" s="241">
        <f>N(Purchase_Entry!P968)</f>
        <v>0</v>
      </c>
      <c r="I5374" s="241">
        <f t="shared" si="84"/>
        <v>0</v>
      </c>
      <c r="J5374" s="200"/>
      <c r="K5374" s="200" t="str" cm="1">
        <f t="array" ref="K5374">IF($C5374="","",IF(AND($C5374=Party_Statement!$C$5,$B5374&gt;=Party_Statement!$C$6,$B5374&lt;=Party_Statement!$E$6),SUMPRODUCT(($C$3:$C5374=Party_Statement!$C$5)*($B$3:$B5374&gt;=Party_Statement!$C$6)*($B$3:$B5374&lt;=Party_Statement!$E$6)),""))</f>
        <v/>
      </c>
    </row>
    <row r="5375" spans="1:11" x14ac:dyDescent="0.2">
      <c r="A5375" s="237">
        <f>Purchase_Entry!A969</f>
        <v>0</v>
      </c>
      <c r="B5375" s="238" t="str">
        <f>Purchase_Entry!B969</f>
        <v/>
      </c>
      <c r="C5375" s="239">
        <f>Purchase_Entry!D969</f>
        <v>0</v>
      </c>
      <c r="D5375" s="240" t="s">
        <v>1390</v>
      </c>
      <c r="E5375" s="240">
        <f>Purchase_Entry!C969</f>
        <v>0</v>
      </c>
      <c r="F5375" s="240">
        <f>Purchase_Entry!F969</f>
        <v>0</v>
      </c>
      <c r="G5375" s="241">
        <v>0</v>
      </c>
      <c r="H5375" s="241">
        <f>N(Purchase_Entry!P969)</f>
        <v>0</v>
      </c>
      <c r="I5375" s="241">
        <f t="shared" si="84"/>
        <v>0</v>
      </c>
      <c r="J5375" s="200"/>
      <c r="K5375" s="200" t="str" cm="1">
        <f t="array" ref="K5375">IF($C5375="","",IF(AND($C5375=Party_Statement!$C$5,$B5375&gt;=Party_Statement!$C$6,$B5375&lt;=Party_Statement!$E$6),SUMPRODUCT(($C$3:$C5375=Party_Statement!$C$5)*($B$3:$B5375&gt;=Party_Statement!$C$6)*($B$3:$B5375&lt;=Party_Statement!$E$6)),""))</f>
        <v/>
      </c>
    </row>
    <row r="5376" spans="1:11" x14ac:dyDescent="0.2">
      <c r="A5376" s="237">
        <f>Purchase_Entry!A970</f>
        <v>0</v>
      </c>
      <c r="B5376" s="238" t="str">
        <f>Purchase_Entry!B970</f>
        <v/>
      </c>
      <c r="C5376" s="239">
        <f>Purchase_Entry!D970</f>
        <v>0</v>
      </c>
      <c r="D5376" s="240" t="s">
        <v>1390</v>
      </c>
      <c r="E5376" s="240">
        <f>Purchase_Entry!C970</f>
        <v>0</v>
      </c>
      <c r="F5376" s="240">
        <f>Purchase_Entry!F970</f>
        <v>0</v>
      </c>
      <c r="G5376" s="241">
        <v>0</v>
      </c>
      <c r="H5376" s="241">
        <f>N(Purchase_Entry!P970)</f>
        <v>0</v>
      </c>
      <c r="I5376" s="241">
        <f t="shared" si="84"/>
        <v>0</v>
      </c>
      <c r="J5376" s="200"/>
      <c r="K5376" s="200" t="str" cm="1">
        <f t="array" ref="K5376">IF($C5376="","",IF(AND($C5376=Party_Statement!$C$5,$B5376&gt;=Party_Statement!$C$6,$B5376&lt;=Party_Statement!$E$6),SUMPRODUCT(($C$3:$C5376=Party_Statement!$C$5)*($B$3:$B5376&gt;=Party_Statement!$C$6)*($B$3:$B5376&lt;=Party_Statement!$E$6)),""))</f>
        <v/>
      </c>
    </row>
    <row r="5377" spans="1:11" x14ac:dyDescent="0.2">
      <c r="A5377" s="237">
        <f>Purchase_Entry!A971</f>
        <v>0</v>
      </c>
      <c r="B5377" s="238" t="str">
        <f>Purchase_Entry!B971</f>
        <v/>
      </c>
      <c r="C5377" s="239">
        <f>Purchase_Entry!D971</f>
        <v>0</v>
      </c>
      <c r="D5377" s="240" t="s">
        <v>1390</v>
      </c>
      <c r="E5377" s="240">
        <f>Purchase_Entry!C971</f>
        <v>0</v>
      </c>
      <c r="F5377" s="240">
        <f>Purchase_Entry!F971</f>
        <v>0</v>
      </c>
      <c r="G5377" s="241">
        <v>0</v>
      </c>
      <c r="H5377" s="241">
        <f>N(Purchase_Entry!P971)</f>
        <v>0</v>
      </c>
      <c r="I5377" s="241">
        <f t="shared" si="84"/>
        <v>0</v>
      </c>
      <c r="J5377" s="200"/>
      <c r="K5377" s="200" t="str" cm="1">
        <f t="array" ref="K5377">IF($C5377="","",IF(AND($C5377=Party_Statement!$C$5,$B5377&gt;=Party_Statement!$C$6,$B5377&lt;=Party_Statement!$E$6),SUMPRODUCT(($C$3:$C5377=Party_Statement!$C$5)*($B$3:$B5377&gt;=Party_Statement!$C$6)*($B$3:$B5377&lt;=Party_Statement!$E$6)),""))</f>
        <v/>
      </c>
    </row>
    <row r="5378" spans="1:11" x14ac:dyDescent="0.2">
      <c r="A5378" s="237">
        <f>Purchase_Entry!A972</f>
        <v>0</v>
      </c>
      <c r="B5378" s="238" t="str">
        <f>Purchase_Entry!B972</f>
        <v/>
      </c>
      <c r="C5378" s="239">
        <f>Purchase_Entry!D972</f>
        <v>0</v>
      </c>
      <c r="D5378" s="240" t="s">
        <v>1390</v>
      </c>
      <c r="E5378" s="240">
        <f>Purchase_Entry!C972</f>
        <v>0</v>
      </c>
      <c r="F5378" s="240">
        <f>Purchase_Entry!F972</f>
        <v>0</v>
      </c>
      <c r="G5378" s="241">
        <v>0</v>
      </c>
      <c r="H5378" s="241">
        <f>N(Purchase_Entry!P972)</f>
        <v>0</v>
      </c>
      <c r="I5378" s="241">
        <f t="shared" si="84"/>
        <v>0</v>
      </c>
      <c r="J5378" s="200"/>
      <c r="K5378" s="200" t="str" cm="1">
        <f t="array" ref="K5378">IF($C5378="","",IF(AND($C5378=Party_Statement!$C$5,$B5378&gt;=Party_Statement!$C$6,$B5378&lt;=Party_Statement!$E$6),SUMPRODUCT(($C$3:$C5378=Party_Statement!$C$5)*($B$3:$B5378&gt;=Party_Statement!$C$6)*($B$3:$B5378&lt;=Party_Statement!$E$6)),""))</f>
        <v/>
      </c>
    </row>
    <row r="5379" spans="1:11" x14ac:dyDescent="0.2">
      <c r="A5379" s="237">
        <f>Purchase_Entry!A973</f>
        <v>0</v>
      </c>
      <c r="B5379" s="238" t="str">
        <f>Purchase_Entry!B973</f>
        <v/>
      </c>
      <c r="C5379" s="239">
        <f>Purchase_Entry!D973</f>
        <v>0</v>
      </c>
      <c r="D5379" s="240" t="s">
        <v>1390</v>
      </c>
      <c r="E5379" s="240">
        <f>Purchase_Entry!C973</f>
        <v>0</v>
      </c>
      <c r="F5379" s="240">
        <f>Purchase_Entry!F973</f>
        <v>0</v>
      </c>
      <c r="G5379" s="241">
        <v>0</v>
      </c>
      <c r="H5379" s="241">
        <f>N(Purchase_Entry!P973)</f>
        <v>0</v>
      </c>
      <c r="I5379" s="241">
        <f t="shared" si="84"/>
        <v>0</v>
      </c>
      <c r="J5379" s="200"/>
      <c r="K5379" s="200" t="str" cm="1">
        <f t="array" ref="K5379">IF($C5379="","",IF(AND($C5379=Party_Statement!$C$5,$B5379&gt;=Party_Statement!$C$6,$B5379&lt;=Party_Statement!$E$6),SUMPRODUCT(($C$3:$C5379=Party_Statement!$C$5)*($B$3:$B5379&gt;=Party_Statement!$C$6)*($B$3:$B5379&lt;=Party_Statement!$E$6)),""))</f>
        <v/>
      </c>
    </row>
    <row r="5380" spans="1:11" x14ac:dyDescent="0.2">
      <c r="A5380" s="237">
        <f>Purchase_Entry!A974</f>
        <v>0</v>
      </c>
      <c r="B5380" s="238" t="str">
        <f>Purchase_Entry!B974</f>
        <v/>
      </c>
      <c r="C5380" s="239">
        <f>Purchase_Entry!D974</f>
        <v>0</v>
      </c>
      <c r="D5380" s="240" t="s">
        <v>1390</v>
      </c>
      <c r="E5380" s="240">
        <f>Purchase_Entry!C974</f>
        <v>0</v>
      </c>
      <c r="F5380" s="240">
        <f>Purchase_Entry!F974</f>
        <v>0</v>
      </c>
      <c r="G5380" s="241">
        <v>0</v>
      </c>
      <c r="H5380" s="241">
        <f>N(Purchase_Entry!P974)</f>
        <v>0</v>
      </c>
      <c r="I5380" s="241">
        <f t="shared" si="84"/>
        <v>0</v>
      </c>
      <c r="J5380" s="200"/>
      <c r="K5380" s="200" t="str" cm="1">
        <f t="array" ref="K5380">IF($C5380="","",IF(AND($C5380=Party_Statement!$C$5,$B5380&gt;=Party_Statement!$C$6,$B5380&lt;=Party_Statement!$E$6),SUMPRODUCT(($C$3:$C5380=Party_Statement!$C$5)*($B$3:$B5380&gt;=Party_Statement!$C$6)*($B$3:$B5380&lt;=Party_Statement!$E$6)),""))</f>
        <v/>
      </c>
    </row>
    <row r="5381" spans="1:11" x14ac:dyDescent="0.2">
      <c r="A5381" s="237">
        <f>Purchase_Entry!A975</f>
        <v>0</v>
      </c>
      <c r="B5381" s="238" t="str">
        <f>Purchase_Entry!B975</f>
        <v/>
      </c>
      <c r="C5381" s="239">
        <f>Purchase_Entry!D975</f>
        <v>0</v>
      </c>
      <c r="D5381" s="240" t="s">
        <v>1390</v>
      </c>
      <c r="E5381" s="240">
        <f>Purchase_Entry!C975</f>
        <v>0</v>
      </c>
      <c r="F5381" s="240">
        <f>Purchase_Entry!F975</f>
        <v>0</v>
      </c>
      <c r="G5381" s="241">
        <v>0</v>
      </c>
      <c r="H5381" s="241">
        <f>N(Purchase_Entry!P975)</f>
        <v>0</v>
      </c>
      <c r="I5381" s="241">
        <f t="shared" si="84"/>
        <v>0</v>
      </c>
      <c r="J5381" s="200"/>
      <c r="K5381" s="200" t="str" cm="1">
        <f t="array" ref="K5381">IF($C5381="","",IF(AND($C5381=Party_Statement!$C$5,$B5381&gt;=Party_Statement!$C$6,$B5381&lt;=Party_Statement!$E$6),SUMPRODUCT(($C$3:$C5381=Party_Statement!$C$5)*($B$3:$B5381&gt;=Party_Statement!$C$6)*($B$3:$B5381&lt;=Party_Statement!$E$6)),""))</f>
        <v/>
      </c>
    </row>
    <row r="5382" spans="1:11" x14ac:dyDescent="0.2">
      <c r="A5382" s="237">
        <f>Purchase_Entry!A976</f>
        <v>0</v>
      </c>
      <c r="B5382" s="238" t="str">
        <f>Purchase_Entry!B976</f>
        <v/>
      </c>
      <c r="C5382" s="239">
        <f>Purchase_Entry!D976</f>
        <v>0</v>
      </c>
      <c r="D5382" s="240" t="s">
        <v>1390</v>
      </c>
      <c r="E5382" s="240">
        <f>Purchase_Entry!C976</f>
        <v>0</v>
      </c>
      <c r="F5382" s="240">
        <f>Purchase_Entry!F976</f>
        <v>0</v>
      </c>
      <c r="G5382" s="241">
        <v>0</v>
      </c>
      <c r="H5382" s="241">
        <f>N(Purchase_Entry!P976)</f>
        <v>0</v>
      </c>
      <c r="I5382" s="241">
        <f t="shared" si="84"/>
        <v>0</v>
      </c>
      <c r="J5382" s="200"/>
      <c r="K5382" s="200" t="str" cm="1">
        <f t="array" ref="K5382">IF($C5382="","",IF(AND($C5382=Party_Statement!$C$5,$B5382&gt;=Party_Statement!$C$6,$B5382&lt;=Party_Statement!$E$6),SUMPRODUCT(($C$3:$C5382=Party_Statement!$C$5)*($B$3:$B5382&gt;=Party_Statement!$C$6)*($B$3:$B5382&lt;=Party_Statement!$E$6)),""))</f>
        <v/>
      </c>
    </row>
    <row r="5383" spans="1:11" x14ac:dyDescent="0.2">
      <c r="A5383" s="237">
        <f>Purchase_Entry!A977</f>
        <v>0</v>
      </c>
      <c r="B5383" s="238" t="str">
        <f>Purchase_Entry!B977</f>
        <v/>
      </c>
      <c r="C5383" s="239">
        <f>Purchase_Entry!D977</f>
        <v>0</v>
      </c>
      <c r="D5383" s="240" t="s">
        <v>1390</v>
      </c>
      <c r="E5383" s="240">
        <f>Purchase_Entry!C977</f>
        <v>0</v>
      </c>
      <c r="F5383" s="240">
        <f>Purchase_Entry!F977</f>
        <v>0</v>
      </c>
      <c r="G5383" s="241">
        <v>0</v>
      </c>
      <c r="H5383" s="241">
        <f>N(Purchase_Entry!P977)</f>
        <v>0</v>
      </c>
      <c r="I5383" s="241">
        <f t="shared" si="84"/>
        <v>0</v>
      </c>
      <c r="J5383" s="200"/>
      <c r="K5383" s="200" t="str" cm="1">
        <f t="array" ref="K5383">IF($C5383="","",IF(AND($C5383=Party_Statement!$C$5,$B5383&gt;=Party_Statement!$C$6,$B5383&lt;=Party_Statement!$E$6),SUMPRODUCT(($C$3:$C5383=Party_Statement!$C$5)*($B$3:$B5383&gt;=Party_Statement!$C$6)*($B$3:$B5383&lt;=Party_Statement!$E$6)),""))</f>
        <v/>
      </c>
    </row>
    <row r="5384" spans="1:11" x14ac:dyDescent="0.2">
      <c r="A5384" s="237">
        <f>Purchase_Entry!A978</f>
        <v>0</v>
      </c>
      <c r="B5384" s="238" t="str">
        <f>Purchase_Entry!B978</f>
        <v/>
      </c>
      <c r="C5384" s="239">
        <f>Purchase_Entry!D978</f>
        <v>0</v>
      </c>
      <c r="D5384" s="240" t="s">
        <v>1390</v>
      </c>
      <c r="E5384" s="240">
        <f>Purchase_Entry!C978</f>
        <v>0</v>
      </c>
      <c r="F5384" s="240">
        <f>Purchase_Entry!F978</f>
        <v>0</v>
      </c>
      <c r="G5384" s="241">
        <v>0</v>
      </c>
      <c r="H5384" s="241">
        <f>N(Purchase_Entry!P978)</f>
        <v>0</v>
      </c>
      <c r="I5384" s="241">
        <f t="shared" si="84"/>
        <v>0</v>
      </c>
      <c r="J5384" s="200"/>
      <c r="K5384" s="200" t="str" cm="1">
        <f t="array" ref="K5384">IF($C5384="","",IF(AND($C5384=Party_Statement!$C$5,$B5384&gt;=Party_Statement!$C$6,$B5384&lt;=Party_Statement!$E$6),SUMPRODUCT(($C$3:$C5384=Party_Statement!$C$5)*($B$3:$B5384&gt;=Party_Statement!$C$6)*($B$3:$B5384&lt;=Party_Statement!$E$6)),""))</f>
        <v/>
      </c>
    </row>
    <row r="5385" spans="1:11" x14ac:dyDescent="0.2">
      <c r="A5385" s="237">
        <f>Purchase_Entry!A979</f>
        <v>0</v>
      </c>
      <c r="B5385" s="238" t="str">
        <f>Purchase_Entry!B979</f>
        <v/>
      </c>
      <c r="C5385" s="239">
        <f>Purchase_Entry!D979</f>
        <v>0</v>
      </c>
      <c r="D5385" s="240" t="s">
        <v>1390</v>
      </c>
      <c r="E5385" s="240">
        <f>Purchase_Entry!C979</f>
        <v>0</v>
      </c>
      <c r="F5385" s="240">
        <f>Purchase_Entry!F979</f>
        <v>0</v>
      </c>
      <c r="G5385" s="241">
        <v>0</v>
      </c>
      <c r="H5385" s="241">
        <f>N(Purchase_Entry!P979)</f>
        <v>0</v>
      </c>
      <c r="I5385" s="241">
        <f t="shared" si="84"/>
        <v>0</v>
      </c>
      <c r="J5385" s="200"/>
      <c r="K5385" s="200" t="str" cm="1">
        <f t="array" ref="K5385">IF($C5385="","",IF(AND($C5385=Party_Statement!$C$5,$B5385&gt;=Party_Statement!$C$6,$B5385&lt;=Party_Statement!$E$6),SUMPRODUCT(($C$3:$C5385=Party_Statement!$C$5)*($B$3:$B5385&gt;=Party_Statement!$C$6)*($B$3:$B5385&lt;=Party_Statement!$E$6)),""))</f>
        <v/>
      </c>
    </row>
    <row r="5386" spans="1:11" x14ac:dyDescent="0.2">
      <c r="A5386" s="237">
        <f>Purchase_Entry!A980</f>
        <v>0</v>
      </c>
      <c r="B5386" s="238" t="str">
        <f>Purchase_Entry!B980</f>
        <v/>
      </c>
      <c r="C5386" s="239">
        <f>Purchase_Entry!D980</f>
        <v>0</v>
      </c>
      <c r="D5386" s="240" t="s">
        <v>1390</v>
      </c>
      <c r="E5386" s="240">
        <f>Purchase_Entry!C980</f>
        <v>0</v>
      </c>
      <c r="F5386" s="240">
        <f>Purchase_Entry!F980</f>
        <v>0</v>
      </c>
      <c r="G5386" s="241">
        <v>0</v>
      </c>
      <c r="H5386" s="241">
        <f>N(Purchase_Entry!P980)</f>
        <v>0</v>
      </c>
      <c r="I5386" s="241">
        <f t="shared" si="84"/>
        <v>0</v>
      </c>
      <c r="J5386" s="200"/>
      <c r="K5386" s="200" t="str" cm="1">
        <f t="array" ref="K5386">IF($C5386="","",IF(AND($C5386=Party_Statement!$C$5,$B5386&gt;=Party_Statement!$C$6,$B5386&lt;=Party_Statement!$E$6),SUMPRODUCT(($C$3:$C5386=Party_Statement!$C$5)*($B$3:$B5386&gt;=Party_Statement!$C$6)*($B$3:$B5386&lt;=Party_Statement!$E$6)),""))</f>
        <v/>
      </c>
    </row>
    <row r="5387" spans="1:11" x14ac:dyDescent="0.2">
      <c r="A5387" s="237">
        <f>Purchase_Entry!A981</f>
        <v>0</v>
      </c>
      <c r="B5387" s="238" t="str">
        <f>Purchase_Entry!B981</f>
        <v/>
      </c>
      <c r="C5387" s="239">
        <f>Purchase_Entry!D981</f>
        <v>0</v>
      </c>
      <c r="D5387" s="240" t="s">
        <v>1390</v>
      </c>
      <c r="E5387" s="240">
        <f>Purchase_Entry!C981</f>
        <v>0</v>
      </c>
      <c r="F5387" s="240">
        <f>Purchase_Entry!F981</f>
        <v>0</v>
      </c>
      <c r="G5387" s="241">
        <v>0</v>
      </c>
      <c r="H5387" s="241">
        <f>N(Purchase_Entry!P981)</f>
        <v>0</v>
      </c>
      <c r="I5387" s="241">
        <f t="shared" si="84"/>
        <v>0</v>
      </c>
      <c r="J5387" s="200"/>
      <c r="K5387" s="200" t="str" cm="1">
        <f t="array" ref="K5387">IF($C5387="","",IF(AND($C5387=Party_Statement!$C$5,$B5387&gt;=Party_Statement!$C$6,$B5387&lt;=Party_Statement!$E$6),SUMPRODUCT(($C$3:$C5387=Party_Statement!$C$5)*($B$3:$B5387&gt;=Party_Statement!$C$6)*($B$3:$B5387&lt;=Party_Statement!$E$6)),""))</f>
        <v/>
      </c>
    </row>
    <row r="5388" spans="1:11" x14ac:dyDescent="0.2">
      <c r="A5388" s="237">
        <f>Purchase_Entry!A982</f>
        <v>0</v>
      </c>
      <c r="B5388" s="238" t="str">
        <f>Purchase_Entry!B982</f>
        <v/>
      </c>
      <c r="C5388" s="239">
        <f>Purchase_Entry!D982</f>
        <v>0</v>
      </c>
      <c r="D5388" s="240" t="s">
        <v>1390</v>
      </c>
      <c r="E5388" s="240">
        <f>Purchase_Entry!C982</f>
        <v>0</v>
      </c>
      <c r="F5388" s="240">
        <f>Purchase_Entry!F982</f>
        <v>0</v>
      </c>
      <c r="G5388" s="241">
        <v>0</v>
      </c>
      <c r="H5388" s="241">
        <f>N(Purchase_Entry!P982)</f>
        <v>0</v>
      </c>
      <c r="I5388" s="241">
        <f t="shared" si="84"/>
        <v>0</v>
      </c>
      <c r="J5388" s="200"/>
      <c r="K5388" s="200" t="str" cm="1">
        <f t="array" ref="K5388">IF($C5388="","",IF(AND($C5388=Party_Statement!$C$5,$B5388&gt;=Party_Statement!$C$6,$B5388&lt;=Party_Statement!$E$6),SUMPRODUCT(($C$3:$C5388=Party_Statement!$C$5)*($B$3:$B5388&gt;=Party_Statement!$C$6)*($B$3:$B5388&lt;=Party_Statement!$E$6)),""))</f>
        <v/>
      </c>
    </row>
    <row r="5389" spans="1:11" x14ac:dyDescent="0.2">
      <c r="A5389" s="237">
        <f>Purchase_Entry!A983</f>
        <v>0</v>
      </c>
      <c r="B5389" s="238" t="str">
        <f>Purchase_Entry!B983</f>
        <v/>
      </c>
      <c r="C5389" s="239">
        <f>Purchase_Entry!D983</f>
        <v>0</v>
      </c>
      <c r="D5389" s="240" t="s">
        <v>1390</v>
      </c>
      <c r="E5389" s="240">
        <f>Purchase_Entry!C983</f>
        <v>0</v>
      </c>
      <c r="F5389" s="240">
        <f>Purchase_Entry!F983</f>
        <v>0</v>
      </c>
      <c r="G5389" s="241">
        <v>0</v>
      </c>
      <c r="H5389" s="241">
        <f>N(Purchase_Entry!P983)</f>
        <v>0</v>
      </c>
      <c r="I5389" s="241">
        <f t="shared" si="84"/>
        <v>0</v>
      </c>
      <c r="J5389" s="200"/>
      <c r="K5389" s="200" t="str" cm="1">
        <f t="array" ref="K5389">IF($C5389="","",IF(AND($C5389=Party_Statement!$C$5,$B5389&gt;=Party_Statement!$C$6,$B5389&lt;=Party_Statement!$E$6),SUMPRODUCT(($C$3:$C5389=Party_Statement!$C$5)*($B$3:$B5389&gt;=Party_Statement!$C$6)*($B$3:$B5389&lt;=Party_Statement!$E$6)),""))</f>
        <v/>
      </c>
    </row>
    <row r="5390" spans="1:11" x14ac:dyDescent="0.2">
      <c r="A5390" s="237">
        <f>Purchase_Entry!A984</f>
        <v>0</v>
      </c>
      <c r="B5390" s="238" t="str">
        <f>Purchase_Entry!B984</f>
        <v/>
      </c>
      <c r="C5390" s="239">
        <f>Purchase_Entry!D984</f>
        <v>0</v>
      </c>
      <c r="D5390" s="240" t="s">
        <v>1390</v>
      </c>
      <c r="E5390" s="240">
        <f>Purchase_Entry!C984</f>
        <v>0</v>
      </c>
      <c r="F5390" s="240">
        <f>Purchase_Entry!F984</f>
        <v>0</v>
      </c>
      <c r="G5390" s="241">
        <v>0</v>
      </c>
      <c r="H5390" s="241">
        <f>N(Purchase_Entry!P984)</f>
        <v>0</v>
      </c>
      <c r="I5390" s="241">
        <f t="shared" si="84"/>
        <v>0</v>
      </c>
      <c r="J5390" s="200"/>
      <c r="K5390" s="200" t="str" cm="1">
        <f t="array" ref="K5390">IF($C5390="","",IF(AND($C5390=Party_Statement!$C$5,$B5390&gt;=Party_Statement!$C$6,$B5390&lt;=Party_Statement!$E$6),SUMPRODUCT(($C$3:$C5390=Party_Statement!$C$5)*($B$3:$B5390&gt;=Party_Statement!$C$6)*($B$3:$B5390&lt;=Party_Statement!$E$6)),""))</f>
        <v/>
      </c>
    </row>
    <row r="5391" spans="1:11" x14ac:dyDescent="0.2">
      <c r="A5391" s="237">
        <f>Purchase_Entry!A985</f>
        <v>0</v>
      </c>
      <c r="B5391" s="238" t="str">
        <f>Purchase_Entry!B985</f>
        <v/>
      </c>
      <c r="C5391" s="239">
        <f>Purchase_Entry!D985</f>
        <v>0</v>
      </c>
      <c r="D5391" s="240" t="s">
        <v>1390</v>
      </c>
      <c r="E5391" s="240">
        <f>Purchase_Entry!C985</f>
        <v>0</v>
      </c>
      <c r="F5391" s="240">
        <f>Purchase_Entry!F985</f>
        <v>0</v>
      </c>
      <c r="G5391" s="241">
        <v>0</v>
      </c>
      <c r="H5391" s="241">
        <f>N(Purchase_Entry!P985)</f>
        <v>0</v>
      </c>
      <c r="I5391" s="241">
        <f t="shared" si="84"/>
        <v>0</v>
      </c>
      <c r="J5391" s="200"/>
      <c r="K5391" s="200" t="str" cm="1">
        <f t="array" ref="K5391">IF($C5391="","",IF(AND($C5391=Party_Statement!$C$5,$B5391&gt;=Party_Statement!$C$6,$B5391&lt;=Party_Statement!$E$6),SUMPRODUCT(($C$3:$C5391=Party_Statement!$C$5)*($B$3:$B5391&gt;=Party_Statement!$C$6)*($B$3:$B5391&lt;=Party_Statement!$E$6)),""))</f>
        <v/>
      </c>
    </row>
    <row r="5392" spans="1:11" x14ac:dyDescent="0.2">
      <c r="A5392" s="237">
        <f>Purchase_Entry!A986</f>
        <v>0</v>
      </c>
      <c r="B5392" s="238" t="str">
        <f>Purchase_Entry!B986</f>
        <v/>
      </c>
      <c r="C5392" s="239">
        <f>Purchase_Entry!D986</f>
        <v>0</v>
      </c>
      <c r="D5392" s="240" t="s">
        <v>1390</v>
      </c>
      <c r="E5392" s="240">
        <f>Purchase_Entry!C986</f>
        <v>0</v>
      </c>
      <c r="F5392" s="240">
        <f>Purchase_Entry!F986</f>
        <v>0</v>
      </c>
      <c r="G5392" s="241">
        <v>0</v>
      </c>
      <c r="H5392" s="241">
        <f>N(Purchase_Entry!P986)</f>
        <v>0</v>
      </c>
      <c r="I5392" s="241">
        <f t="shared" si="84"/>
        <v>0</v>
      </c>
      <c r="J5392" s="200"/>
      <c r="K5392" s="200" t="str" cm="1">
        <f t="array" ref="K5392">IF($C5392="","",IF(AND($C5392=Party_Statement!$C$5,$B5392&gt;=Party_Statement!$C$6,$B5392&lt;=Party_Statement!$E$6),SUMPRODUCT(($C$3:$C5392=Party_Statement!$C$5)*($B$3:$B5392&gt;=Party_Statement!$C$6)*($B$3:$B5392&lt;=Party_Statement!$E$6)),""))</f>
        <v/>
      </c>
    </row>
    <row r="5393" spans="1:11" x14ac:dyDescent="0.2">
      <c r="A5393" s="237">
        <f>Purchase_Entry!A987</f>
        <v>0</v>
      </c>
      <c r="B5393" s="238" t="str">
        <f>Purchase_Entry!B987</f>
        <v/>
      </c>
      <c r="C5393" s="239">
        <f>Purchase_Entry!D987</f>
        <v>0</v>
      </c>
      <c r="D5393" s="240" t="s">
        <v>1390</v>
      </c>
      <c r="E5393" s="240">
        <f>Purchase_Entry!C987</f>
        <v>0</v>
      </c>
      <c r="F5393" s="240">
        <f>Purchase_Entry!F987</f>
        <v>0</v>
      </c>
      <c r="G5393" s="241">
        <v>0</v>
      </c>
      <c r="H5393" s="241">
        <f>N(Purchase_Entry!P987)</f>
        <v>0</v>
      </c>
      <c r="I5393" s="241">
        <f t="shared" si="84"/>
        <v>0</v>
      </c>
      <c r="J5393" s="200"/>
      <c r="K5393" s="200" t="str" cm="1">
        <f t="array" ref="K5393">IF($C5393="","",IF(AND($C5393=Party_Statement!$C$5,$B5393&gt;=Party_Statement!$C$6,$B5393&lt;=Party_Statement!$E$6),SUMPRODUCT(($C$3:$C5393=Party_Statement!$C$5)*($B$3:$B5393&gt;=Party_Statement!$C$6)*($B$3:$B5393&lt;=Party_Statement!$E$6)),""))</f>
        <v/>
      </c>
    </row>
    <row r="5394" spans="1:11" x14ac:dyDescent="0.2">
      <c r="A5394" s="237">
        <f>Purchase_Entry!A988</f>
        <v>0</v>
      </c>
      <c r="B5394" s="238" t="str">
        <f>Purchase_Entry!B988</f>
        <v/>
      </c>
      <c r="C5394" s="239">
        <f>Purchase_Entry!D988</f>
        <v>0</v>
      </c>
      <c r="D5394" s="240" t="s">
        <v>1390</v>
      </c>
      <c r="E5394" s="240">
        <f>Purchase_Entry!C988</f>
        <v>0</v>
      </c>
      <c r="F5394" s="240">
        <f>Purchase_Entry!F988</f>
        <v>0</v>
      </c>
      <c r="G5394" s="241">
        <v>0</v>
      </c>
      <c r="H5394" s="241">
        <f>N(Purchase_Entry!P988)</f>
        <v>0</v>
      </c>
      <c r="I5394" s="241">
        <f t="shared" si="84"/>
        <v>0</v>
      </c>
      <c r="J5394" s="200"/>
      <c r="K5394" s="200" t="str" cm="1">
        <f t="array" ref="K5394">IF($C5394="","",IF(AND($C5394=Party_Statement!$C$5,$B5394&gt;=Party_Statement!$C$6,$B5394&lt;=Party_Statement!$E$6),SUMPRODUCT(($C$3:$C5394=Party_Statement!$C$5)*($B$3:$B5394&gt;=Party_Statement!$C$6)*($B$3:$B5394&lt;=Party_Statement!$E$6)),""))</f>
        <v/>
      </c>
    </row>
    <row r="5395" spans="1:11" x14ac:dyDescent="0.2">
      <c r="A5395" s="237">
        <f>Purchase_Entry!A989</f>
        <v>0</v>
      </c>
      <c r="B5395" s="238" t="str">
        <f>Purchase_Entry!B989</f>
        <v/>
      </c>
      <c r="C5395" s="239">
        <f>Purchase_Entry!D989</f>
        <v>0</v>
      </c>
      <c r="D5395" s="240" t="s">
        <v>1390</v>
      </c>
      <c r="E5395" s="240">
        <f>Purchase_Entry!C989</f>
        <v>0</v>
      </c>
      <c r="F5395" s="240">
        <f>Purchase_Entry!F989</f>
        <v>0</v>
      </c>
      <c r="G5395" s="241">
        <v>0</v>
      </c>
      <c r="H5395" s="241">
        <f>N(Purchase_Entry!P989)</f>
        <v>0</v>
      </c>
      <c r="I5395" s="241">
        <f t="shared" si="84"/>
        <v>0</v>
      </c>
      <c r="J5395" s="200"/>
      <c r="K5395" s="200" t="str" cm="1">
        <f t="array" ref="K5395">IF($C5395="","",IF(AND($C5395=Party_Statement!$C$5,$B5395&gt;=Party_Statement!$C$6,$B5395&lt;=Party_Statement!$E$6),SUMPRODUCT(($C$3:$C5395=Party_Statement!$C$5)*($B$3:$B5395&gt;=Party_Statement!$C$6)*($B$3:$B5395&lt;=Party_Statement!$E$6)),""))</f>
        <v/>
      </c>
    </row>
    <row r="5396" spans="1:11" x14ac:dyDescent="0.2">
      <c r="A5396" s="237">
        <f>Purchase_Entry!A990</f>
        <v>0</v>
      </c>
      <c r="B5396" s="238" t="str">
        <f>Purchase_Entry!B990</f>
        <v/>
      </c>
      <c r="C5396" s="239">
        <f>Purchase_Entry!D990</f>
        <v>0</v>
      </c>
      <c r="D5396" s="240" t="s">
        <v>1390</v>
      </c>
      <c r="E5396" s="240">
        <f>Purchase_Entry!C990</f>
        <v>0</v>
      </c>
      <c r="F5396" s="240">
        <f>Purchase_Entry!F990</f>
        <v>0</v>
      </c>
      <c r="G5396" s="241">
        <v>0</v>
      </c>
      <c r="H5396" s="241">
        <f>N(Purchase_Entry!P990)</f>
        <v>0</v>
      </c>
      <c r="I5396" s="241">
        <f t="shared" si="84"/>
        <v>0</v>
      </c>
      <c r="J5396" s="200"/>
      <c r="K5396" s="200" t="str" cm="1">
        <f t="array" ref="K5396">IF($C5396="","",IF(AND($C5396=Party_Statement!$C$5,$B5396&gt;=Party_Statement!$C$6,$B5396&lt;=Party_Statement!$E$6),SUMPRODUCT(($C$3:$C5396=Party_Statement!$C$5)*($B$3:$B5396&gt;=Party_Statement!$C$6)*($B$3:$B5396&lt;=Party_Statement!$E$6)),""))</f>
        <v/>
      </c>
    </row>
    <row r="5397" spans="1:11" x14ac:dyDescent="0.2">
      <c r="A5397" s="237">
        <f>Purchase_Entry!A991</f>
        <v>0</v>
      </c>
      <c r="B5397" s="238" t="str">
        <f>Purchase_Entry!B991</f>
        <v/>
      </c>
      <c r="C5397" s="239">
        <f>Purchase_Entry!D991</f>
        <v>0</v>
      </c>
      <c r="D5397" s="240" t="s">
        <v>1390</v>
      </c>
      <c r="E5397" s="240">
        <f>Purchase_Entry!C991</f>
        <v>0</v>
      </c>
      <c r="F5397" s="240">
        <f>Purchase_Entry!F991</f>
        <v>0</v>
      </c>
      <c r="G5397" s="241">
        <v>0</v>
      </c>
      <c r="H5397" s="241">
        <f>N(Purchase_Entry!P991)</f>
        <v>0</v>
      </c>
      <c r="I5397" s="241">
        <f t="shared" si="84"/>
        <v>0</v>
      </c>
      <c r="J5397" s="200"/>
      <c r="K5397" s="200" t="str" cm="1">
        <f t="array" ref="K5397">IF($C5397="","",IF(AND($C5397=Party_Statement!$C$5,$B5397&gt;=Party_Statement!$C$6,$B5397&lt;=Party_Statement!$E$6),SUMPRODUCT(($C$3:$C5397=Party_Statement!$C$5)*($B$3:$B5397&gt;=Party_Statement!$C$6)*($B$3:$B5397&lt;=Party_Statement!$E$6)),""))</f>
        <v/>
      </c>
    </row>
    <row r="5398" spans="1:11" x14ac:dyDescent="0.2">
      <c r="A5398" s="237">
        <f>Purchase_Entry!A992</f>
        <v>0</v>
      </c>
      <c r="B5398" s="238" t="str">
        <f>Purchase_Entry!B992</f>
        <v/>
      </c>
      <c r="C5398" s="239">
        <f>Purchase_Entry!D992</f>
        <v>0</v>
      </c>
      <c r="D5398" s="240" t="s">
        <v>1390</v>
      </c>
      <c r="E5398" s="240">
        <f>Purchase_Entry!C992</f>
        <v>0</v>
      </c>
      <c r="F5398" s="240">
        <f>Purchase_Entry!F992</f>
        <v>0</v>
      </c>
      <c r="G5398" s="241">
        <v>0</v>
      </c>
      <c r="H5398" s="241">
        <f>N(Purchase_Entry!P992)</f>
        <v>0</v>
      </c>
      <c r="I5398" s="241">
        <f t="shared" si="84"/>
        <v>0</v>
      </c>
      <c r="J5398" s="200"/>
      <c r="K5398" s="200" t="str" cm="1">
        <f t="array" ref="K5398">IF($C5398="","",IF(AND($C5398=Party_Statement!$C$5,$B5398&gt;=Party_Statement!$C$6,$B5398&lt;=Party_Statement!$E$6),SUMPRODUCT(($C$3:$C5398=Party_Statement!$C$5)*($B$3:$B5398&gt;=Party_Statement!$C$6)*($B$3:$B5398&lt;=Party_Statement!$E$6)),""))</f>
        <v/>
      </c>
    </row>
    <row r="5399" spans="1:11" x14ac:dyDescent="0.2">
      <c r="A5399" s="237">
        <f>Purchase_Entry!A993</f>
        <v>0</v>
      </c>
      <c r="B5399" s="238" t="str">
        <f>Purchase_Entry!B993</f>
        <v/>
      </c>
      <c r="C5399" s="239">
        <f>Purchase_Entry!D993</f>
        <v>0</v>
      </c>
      <c r="D5399" s="240" t="s">
        <v>1390</v>
      </c>
      <c r="E5399" s="240">
        <f>Purchase_Entry!C993</f>
        <v>0</v>
      </c>
      <c r="F5399" s="240">
        <f>Purchase_Entry!F993</f>
        <v>0</v>
      </c>
      <c r="G5399" s="241">
        <v>0</v>
      </c>
      <c r="H5399" s="241">
        <f>N(Purchase_Entry!P993)</f>
        <v>0</v>
      </c>
      <c r="I5399" s="241">
        <f t="shared" si="84"/>
        <v>0</v>
      </c>
      <c r="J5399" s="200"/>
      <c r="K5399" s="200" t="str" cm="1">
        <f t="array" ref="K5399">IF($C5399="","",IF(AND($C5399=Party_Statement!$C$5,$B5399&gt;=Party_Statement!$C$6,$B5399&lt;=Party_Statement!$E$6),SUMPRODUCT(($C$3:$C5399=Party_Statement!$C$5)*($B$3:$B5399&gt;=Party_Statement!$C$6)*($B$3:$B5399&lt;=Party_Statement!$E$6)),""))</f>
        <v/>
      </c>
    </row>
    <row r="5400" spans="1:11" x14ac:dyDescent="0.2">
      <c r="A5400" s="237">
        <f>Purchase_Entry!A994</f>
        <v>0</v>
      </c>
      <c r="B5400" s="238" t="str">
        <f>Purchase_Entry!B994</f>
        <v/>
      </c>
      <c r="C5400" s="239">
        <f>Purchase_Entry!D994</f>
        <v>0</v>
      </c>
      <c r="D5400" s="240" t="s">
        <v>1390</v>
      </c>
      <c r="E5400" s="240">
        <f>Purchase_Entry!C994</f>
        <v>0</v>
      </c>
      <c r="F5400" s="240">
        <f>Purchase_Entry!F994</f>
        <v>0</v>
      </c>
      <c r="G5400" s="241">
        <v>0</v>
      </c>
      <c r="H5400" s="241">
        <f>N(Purchase_Entry!P994)</f>
        <v>0</v>
      </c>
      <c r="I5400" s="241">
        <f t="shared" si="84"/>
        <v>0</v>
      </c>
      <c r="J5400" s="200"/>
      <c r="K5400" s="200" t="str" cm="1">
        <f t="array" ref="K5400">IF($C5400="","",IF(AND($C5400=Party_Statement!$C$5,$B5400&gt;=Party_Statement!$C$6,$B5400&lt;=Party_Statement!$E$6),SUMPRODUCT(($C$3:$C5400=Party_Statement!$C$5)*($B$3:$B5400&gt;=Party_Statement!$C$6)*($B$3:$B5400&lt;=Party_Statement!$E$6)),""))</f>
        <v/>
      </c>
    </row>
    <row r="5401" spans="1:11" x14ac:dyDescent="0.2">
      <c r="A5401" s="237">
        <f>Purchase_Entry!A995</f>
        <v>0</v>
      </c>
      <c r="B5401" s="238" t="str">
        <f>Purchase_Entry!B995</f>
        <v/>
      </c>
      <c r="C5401" s="239">
        <f>Purchase_Entry!D995</f>
        <v>0</v>
      </c>
      <c r="D5401" s="240" t="s">
        <v>1390</v>
      </c>
      <c r="E5401" s="240">
        <f>Purchase_Entry!C995</f>
        <v>0</v>
      </c>
      <c r="F5401" s="240">
        <f>Purchase_Entry!F995</f>
        <v>0</v>
      </c>
      <c r="G5401" s="241">
        <v>0</v>
      </c>
      <c r="H5401" s="241">
        <f>N(Purchase_Entry!P995)</f>
        <v>0</v>
      </c>
      <c r="I5401" s="241">
        <f t="shared" si="84"/>
        <v>0</v>
      </c>
      <c r="J5401" s="200"/>
      <c r="K5401" s="200" t="str" cm="1">
        <f t="array" ref="K5401">IF($C5401="","",IF(AND($C5401=Party_Statement!$C$5,$B5401&gt;=Party_Statement!$C$6,$B5401&lt;=Party_Statement!$E$6),SUMPRODUCT(($C$3:$C5401=Party_Statement!$C$5)*($B$3:$B5401&gt;=Party_Statement!$C$6)*($B$3:$B5401&lt;=Party_Statement!$E$6)),""))</f>
        <v/>
      </c>
    </row>
    <row r="5402" spans="1:11" x14ac:dyDescent="0.2">
      <c r="A5402" s="237">
        <f>Purchase_Entry!A996</f>
        <v>0</v>
      </c>
      <c r="B5402" s="238" t="str">
        <f>Purchase_Entry!B996</f>
        <v/>
      </c>
      <c r="C5402" s="239">
        <f>Purchase_Entry!D996</f>
        <v>0</v>
      </c>
      <c r="D5402" s="240" t="s">
        <v>1390</v>
      </c>
      <c r="E5402" s="240">
        <f>Purchase_Entry!C996</f>
        <v>0</v>
      </c>
      <c r="F5402" s="240">
        <f>Purchase_Entry!F996</f>
        <v>0</v>
      </c>
      <c r="G5402" s="241">
        <v>0</v>
      </c>
      <c r="H5402" s="241">
        <f>N(Purchase_Entry!P996)</f>
        <v>0</v>
      </c>
      <c r="I5402" s="241">
        <f t="shared" si="84"/>
        <v>0</v>
      </c>
      <c r="J5402" s="200"/>
      <c r="K5402" s="200" t="str" cm="1">
        <f t="array" ref="K5402">IF($C5402="","",IF(AND($C5402=Party_Statement!$C$5,$B5402&gt;=Party_Statement!$C$6,$B5402&lt;=Party_Statement!$E$6),SUMPRODUCT(($C$3:$C5402=Party_Statement!$C$5)*($B$3:$B5402&gt;=Party_Statement!$C$6)*($B$3:$B5402&lt;=Party_Statement!$E$6)),""))</f>
        <v/>
      </c>
    </row>
    <row r="5403" spans="1:11" x14ac:dyDescent="0.2">
      <c r="A5403" s="237">
        <f>Purchase_Entry!A997</f>
        <v>0</v>
      </c>
      <c r="B5403" s="238" t="str">
        <f>Purchase_Entry!B997</f>
        <v/>
      </c>
      <c r="C5403" s="239">
        <f>Purchase_Entry!D997</f>
        <v>0</v>
      </c>
      <c r="D5403" s="240" t="s">
        <v>1390</v>
      </c>
      <c r="E5403" s="240">
        <f>Purchase_Entry!C997</f>
        <v>0</v>
      </c>
      <c r="F5403" s="240">
        <f>Purchase_Entry!F997</f>
        <v>0</v>
      </c>
      <c r="G5403" s="241">
        <v>0</v>
      </c>
      <c r="H5403" s="241">
        <f>N(Purchase_Entry!P997)</f>
        <v>0</v>
      </c>
      <c r="I5403" s="241">
        <f t="shared" si="84"/>
        <v>0</v>
      </c>
      <c r="J5403" s="200"/>
      <c r="K5403" s="200" t="str" cm="1">
        <f t="array" ref="K5403">IF($C5403="","",IF(AND($C5403=Party_Statement!$C$5,$B5403&gt;=Party_Statement!$C$6,$B5403&lt;=Party_Statement!$E$6),SUMPRODUCT(($C$3:$C5403=Party_Statement!$C$5)*($B$3:$B5403&gt;=Party_Statement!$C$6)*($B$3:$B5403&lt;=Party_Statement!$E$6)),""))</f>
        <v/>
      </c>
    </row>
    <row r="5404" spans="1:11" x14ac:dyDescent="0.2">
      <c r="A5404" s="237">
        <f>Purchase_Entry!A998</f>
        <v>0</v>
      </c>
      <c r="B5404" s="238" t="str">
        <f>Purchase_Entry!B998</f>
        <v/>
      </c>
      <c r="C5404" s="239">
        <f>Purchase_Entry!D998</f>
        <v>0</v>
      </c>
      <c r="D5404" s="240" t="s">
        <v>1390</v>
      </c>
      <c r="E5404" s="240">
        <f>Purchase_Entry!C998</f>
        <v>0</v>
      </c>
      <c r="F5404" s="240">
        <f>Purchase_Entry!F998</f>
        <v>0</v>
      </c>
      <c r="G5404" s="241">
        <v>0</v>
      </c>
      <c r="H5404" s="241">
        <f>N(Purchase_Entry!P998)</f>
        <v>0</v>
      </c>
      <c r="I5404" s="241">
        <f t="shared" si="84"/>
        <v>0</v>
      </c>
      <c r="J5404" s="200"/>
      <c r="K5404" s="200" t="str" cm="1">
        <f t="array" ref="K5404">IF($C5404="","",IF(AND($C5404=Party_Statement!$C$5,$B5404&gt;=Party_Statement!$C$6,$B5404&lt;=Party_Statement!$E$6),SUMPRODUCT(($C$3:$C5404=Party_Statement!$C$5)*($B$3:$B5404&gt;=Party_Statement!$C$6)*($B$3:$B5404&lt;=Party_Statement!$E$6)),""))</f>
        <v/>
      </c>
    </row>
    <row r="5405" spans="1:11" x14ac:dyDescent="0.2">
      <c r="A5405" s="237">
        <f>Purchase_Entry!A999</f>
        <v>0</v>
      </c>
      <c r="B5405" s="238" t="str">
        <f>Purchase_Entry!B999</f>
        <v/>
      </c>
      <c r="C5405" s="239">
        <f>Purchase_Entry!D999</f>
        <v>0</v>
      </c>
      <c r="D5405" s="240" t="s">
        <v>1390</v>
      </c>
      <c r="E5405" s="240">
        <f>Purchase_Entry!C999</f>
        <v>0</v>
      </c>
      <c r="F5405" s="240">
        <f>Purchase_Entry!F999</f>
        <v>0</v>
      </c>
      <c r="G5405" s="241">
        <v>0</v>
      </c>
      <c r="H5405" s="241">
        <f>N(Purchase_Entry!P999)</f>
        <v>0</v>
      </c>
      <c r="I5405" s="241">
        <f t="shared" si="84"/>
        <v>0</v>
      </c>
      <c r="J5405" s="200"/>
      <c r="K5405" s="200" t="str" cm="1">
        <f t="array" ref="K5405">IF($C5405="","",IF(AND($C5405=Party_Statement!$C$5,$B5405&gt;=Party_Statement!$C$6,$B5405&lt;=Party_Statement!$E$6),SUMPRODUCT(($C$3:$C5405=Party_Statement!$C$5)*($B$3:$B5405&gt;=Party_Statement!$C$6)*($B$3:$B5405&lt;=Party_Statement!$E$6)),""))</f>
        <v/>
      </c>
    </row>
    <row r="5406" spans="1:11" x14ac:dyDescent="0.2">
      <c r="A5406" s="237">
        <f>Purchase_Entry!A1000</f>
        <v>0</v>
      </c>
      <c r="B5406" s="238" t="str">
        <f>Purchase_Entry!B1000</f>
        <v/>
      </c>
      <c r="C5406" s="239">
        <f>Purchase_Entry!D1000</f>
        <v>0</v>
      </c>
      <c r="D5406" s="240" t="s">
        <v>1390</v>
      </c>
      <c r="E5406" s="240">
        <f>Purchase_Entry!C1000</f>
        <v>0</v>
      </c>
      <c r="F5406" s="240">
        <f>Purchase_Entry!F1000</f>
        <v>0</v>
      </c>
      <c r="G5406" s="241">
        <v>0</v>
      </c>
      <c r="H5406" s="241">
        <f>N(Purchase_Entry!P1000)</f>
        <v>0</v>
      </c>
      <c r="I5406" s="241">
        <f t="shared" si="84"/>
        <v>0</v>
      </c>
      <c r="J5406" s="200"/>
      <c r="K5406" s="200" t="str" cm="1">
        <f t="array" ref="K5406">IF($C5406="","",IF(AND($C5406=Party_Statement!$C$5,$B5406&gt;=Party_Statement!$C$6,$B5406&lt;=Party_Statement!$E$6),SUMPRODUCT(($C$3:$C5406=Party_Statement!$C$5)*($B$3:$B5406&gt;=Party_Statement!$C$6)*($B$3:$B5406&lt;=Party_Statement!$E$6)),""))</f>
        <v/>
      </c>
    </row>
    <row r="5407" spans="1:11" x14ac:dyDescent="0.2">
      <c r="A5407" s="237">
        <f>Purchase_Entry!A1001</f>
        <v>0</v>
      </c>
      <c r="B5407" s="238" t="str">
        <f>Purchase_Entry!B1001</f>
        <v/>
      </c>
      <c r="C5407" s="239">
        <f>Purchase_Entry!D1001</f>
        <v>0</v>
      </c>
      <c r="D5407" s="240" t="s">
        <v>1390</v>
      </c>
      <c r="E5407" s="240">
        <f>Purchase_Entry!C1001</f>
        <v>0</v>
      </c>
      <c r="F5407" s="240">
        <f>Purchase_Entry!F1001</f>
        <v>0</v>
      </c>
      <c r="G5407" s="241">
        <v>0</v>
      </c>
      <c r="H5407" s="241">
        <f>N(Purchase_Entry!P1001)</f>
        <v>0</v>
      </c>
      <c r="I5407" s="241">
        <f t="shared" si="84"/>
        <v>0</v>
      </c>
      <c r="J5407" s="200"/>
      <c r="K5407" s="200" t="str" cm="1">
        <f t="array" ref="K5407">IF($C5407="","",IF(AND($C5407=Party_Statement!$C$5,$B5407&gt;=Party_Statement!$C$6,$B5407&lt;=Party_Statement!$E$6),SUMPRODUCT(($C$3:$C5407=Party_Statement!$C$5)*($B$3:$B5407&gt;=Party_Statement!$C$6)*($B$3:$B5407&lt;=Party_Statement!$E$6)),""))</f>
        <v/>
      </c>
    </row>
    <row r="5408" spans="1:11" x14ac:dyDescent="0.2">
      <c r="A5408" s="237">
        <f>Purchase_Entry!A1002</f>
        <v>0</v>
      </c>
      <c r="B5408" s="238" t="str">
        <f>Purchase_Entry!B1002</f>
        <v/>
      </c>
      <c r="C5408" s="239">
        <f>Purchase_Entry!D1002</f>
        <v>0</v>
      </c>
      <c r="D5408" s="240" t="s">
        <v>1390</v>
      </c>
      <c r="E5408" s="240">
        <f>Purchase_Entry!C1002</f>
        <v>0</v>
      </c>
      <c r="F5408" s="240">
        <f>Purchase_Entry!F1002</f>
        <v>0</v>
      </c>
      <c r="G5408" s="241">
        <v>0</v>
      </c>
      <c r="H5408" s="241">
        <f>N(Purchase_Entry!P1002)</f>
        <v>0</v>
      </c>
      <c r="I5408" s="241">
        <f t="shared" si="84"/>
        <v>0</v>
      </c>
      <c r="J5408" s="200"/>
      <c r="K5408" s="200" t="str" cm="1">
        <f t="array" ref="K5408">IF($C5408="","",IF(AND($C5408=Party_Statement!$C$5,$B5408&gt;=Party_Statement!$C$6,$B5408&lt;=Party_Statement!$E$6),SUMPRODUCT(($C$3:$C5408=Party_Statement!$C$5)*($B$3:$B5408&gt;=Party_Statement!$C$6)*($B$3:$B5408&lt;=Party_Statement!$E$6)),""))</f>
        <v/>
      </c>
    </row>
    <row r="5409" spans="1:11" x14ac:dyDescent="0.2">
      <c r="A5409" s="237">
        <f>Purchase_Entry!A1003</f>
        <v>0</v>
      </c>
      <c r="B5409" s="238" t="str">
        <f>Purchase_Entry!B1003</f>
        <v/>
      </c>
      <c r="C5409" s="239">
        <f>Purchase_Entry!D1003</f>
        <v>0</v>
      </c>
      <c r="D5409" s="240" t="s">
        <v>1390</v>
      </c>
      <c r="E5409" s="240">
        <f>Purchase_Entry!C1003</f>
        <v>0</v>
      </c>
      <c r="F5409" s="240">
        <f>Purchase_Entry!F1003</f>
        <v>0</v>
      </c>
      <c r="G5409" s="241">
        <v>0</v>
      </c>
      <c r="H5409" s="241">
        <f>N(Purchase_Entry!P1003)</f>
        <v>0</v>
      </c>
      <c r="I5409" s="241">
        <f t="shared" si="84"/>
        <v>0</v>
      </c>
      <c r="J5409" s="200"/>
      <c r="K5409" s="200" t="str" cm="1">
        <f t="array" ref="K5409">IF($C5409="","",IF(AND($C5409=Party_Statement!$C$5,$B5409&gt;=Party_Statement!$C$6,$B5409&lt;=Party_Statement!$E$6),SUMPRODUCT(($C$3:$C5409=Party_Statement!$C$5)*($B$3:$B5409&gt;=Party_Statement!$C$6)*($B$3:$B5409&lt;=Party_Statement!$E$6)),""))</f>
        <v/>
      </c>
    </row>
    <row r="5410" spans="1:11" x14ac:dyDescent="0.2">
      <c r="A5410" s="237">
        <f>Purchase_Entry!A1004</f>
        <v>0</v>
      </c>
      <c r="B5410" s="238" t="str">
        <f>Purchase_Entry!B1004</f>
        <v/>
      </c>
      <c r="C5410" s="239">
        <f>Purchase_Entry!D1004</f>
        <v>0</v>
      </c>
      <c r="D5410" s="240" t="s">
        <v>1390</v>
      </c>
      <c r="E5410" s="240">
        <f>Purchase_Entry!C1004</f>
        <v>0</v>
      </c>
      <c r="F5410" s="240">
        <f>Purchase_Entry!F1004</f>
        <v>0</v>
      </c>
      <c r="G5410" s="241">
        <v>0</v>
      </c>
      <c r="H5410" s="241">
        <f>N(Purchase_Entry!P1004)</f>
        <v>0</v>
      </c>
      <c r="I5410" s="241">
        <f t="shared" si="84"/>
        <v>0</v>
      </c>
      <c r="J5410" s="200"/>
      <c r="K5410" s="200" t="str" cm="1">
        <f t="array" ref="K5410">IF($C5410="","",IF(AND($C5410=Party_Statement!$C$5,$B5410&gt;=Party_Statement!$C$6,$B5410&lt;=Party_Statement!$E$6),SUMPRODUCT(($C$3:$C5410=Party_Statement!$C$5)*($B$3:$B5410&gt;=Party_Statement!$C$6)*($B$3:$B5410&lt;=Party_Statement!$E$6)),""))</f>
        <v/>
      </c>
    </row>
    <row r="5411" spans="1:11" x14ac:dyDescent="0.2">
      <c r="A5411" s="237">
        <f>Purchase_Entry!A1005</f>
        <v>0</v>
      </c>
      <c r="B5411" s="238" t="str">
        <f>Purchase_Entry!B1005</f>
        <v/>
      </c>
      <c r="C5411" s="239">
        <f>Purchase_Entry!D1005</f>
        <v>0</v>
      </c>
      <c r="D5411" s="240" t="s">
        <v>1390</v>
      </c>
      <c r="E5411" s="240">
        <f>Purchase_Entry!C1005</f>
        <v>0</v>
      </c>
      <c r="F5411" s="240">
        <f>Purchase_Entry!F1005</f>
        <v>0</v>
      </c>
      <c r="G5411" s="241">
        <v>0</v>
      </c>
      <c r="H5411" s="241">
        <f>N(Purchase_Entry!P1005)</f>
        <v>0</v>
      </c>
      <c r="I5411" s="241">
        <f t="shared" si="84"/>
        <v>0</v>
      </c>
      <c r="J5411" s="200"/>
      <c r="K5411" s="200" t="str" cm="1">
        <f t="array" ref="K5411">IF($C5411="","",IF(AND($C5411=Party_Statement!$C$5,$B5411&gt;=Party_Statement!$C$6,$B5411&lt;=Party_Statement!$E$6),SUMPRODUCT(($C$3:$C5411=Party_Statement!$C$5)*($B$3:$B5411&gt;=Party_Statement!$C$6)*($B$3:$B5411&lt;=Party_Statement!$E$6)),""))</f>
        <v/>
      </c>
    </row>
    <row r="5412" spans="1:11" x14ac:dyDescent="0.2">
      <c r="A5412" s="237">
        <f>Purchase_Entry!A1006</f>
        <v>0</v>
      </c>
      <c r="B5412" s="238" t="str">
        <f>Purchase_Entry!B1006</f>
        <v/>
      </c>
      <c r="C5412" s="239">
        <f>Purchase_Entry!D1006</f>
        <v>0</v>
      </c>
      <c r="D5412" s="240" t="s">
        <v>1390</v>
      </c>
      <c r="E5412" s="240">
        <f>Purchase_Entry!C1006</f>
        <v>0</v>
      </c>
      <c r="F5412" s="240">
        <f>Purchase_Entry!F1006</f>
        <v>0</v>
      </c>
      <c r="G5412" s="241">
        <v>0</v>
      </c>
      <c r="H5412" s="241">
        <f>N(Purchase_Entry!P1006)</f>
        <v>0</v>
      </c>
      <c r="I5412" s="241">
        <f t="shared" si="84"/>
        <v>0</v>
      </c>
      <c r="J5412" s="200"/>
      <c r="K5412" s="200" t="str" cm="1">
        <f t="array" ref="K5412">IF($C5412="","",IF(AND($C5412=Party_Statement!$C$5,$B5412&gt;=Party_Statement!$C$6,$B5412&lt;=Party_Statement!$E$6),SUMPRODUCT(($C$3:$C5412=Party_Statement!$C$5)*($B$3:$B5412&gt;=Party_Statement!$C$6)*($B$3:$B5412&lt;=Party_Statement!$E$6)),""))</f>
        <v/>
      </c>
    </row>
    <row r="5413" spans="1:11" x14ac:dyDescent="0.2">
      <c r="A5413" s="237">
        <f>Purchase_Entry!A1007</f>
        <v>0</v>
      </c>
      <c r="B5413" s="238" t="str">
        <f>Purchase_Entry!B1007</f>
        <v/>
      </c>
      <c r="C5413" s="239">
        <f>Purchase_Entry!D1007</f>
        <v>0</v>
      </c>
      <c r="D5413" s="240" t="s">
        <v>1390</v>
      </c>
      <c r="E5413" s="240">
        <f>Purchase_Entry!C1007</f>
        <v>0</v>
      </c>
      <c r="F5413" s="240">
        <f>Purchase_Entry!F1007</f>
        <v>0</v>
      </c>
      <c r="G5413" s="241">
        <v>0</v>
      </c>
      <c r="H5413" s="241">
        <f>N(Purchase_Entry!P1007)</f>
        <v>0</v>
      </c>
      <c r="I5413" s="241">
        <f t="shared" si="84"/>
        <v>0</v>
      </c>
      <c r="J5413" s="200"/>
      <c r="K5413" s="200" t="str" cm="1">
        <f t="array" ref="K5413">IF($C5413="","",IF(AND($C5413=Party_Statement!$C$5,$B5413&gt;=Party_Statement!$C$6,$B5413&lt;=Party_Statement!$E$6),SUMPRODUCT(($C$3:$C5413=Party_Statement!$C$5)*($B$3:$B5413&gt;=Party_Statement!$C$6)*($B$3:$B5413&lt;=Party_Statement!$E$6)),""))</f>
        <v/>
      </c>
    </row>
    <row r="5414" spans="1:11" x14ac:dyDescent="0.2">
      <c r="A5414" s="237">
        <f>Purchase_Entry!A1008</f>
        <v>0</v>
      </c>
      <c r="B5414" s="238" t="str">
        <f>Purchase_Entry!B1008</f>
        <v/>
      </c>
      <c r="C5414" s="239">
        <f>Purchase_Entry!D1008</f>
        <v>0</v>
      </c>
      <c r="D5414" s="240" t="s">
        <v>1390</v>
      </c>
      <c r="E5414" s="240">
        <f>Purchase_Entry!C1008</f>
        <v>0</v>
      </c>
      <c r="F5414" s="240">
        <f>Purchase_Entry!F1008</f>
        <v>0</v>
      </c>
      <c r="G5414" s="241">
        <v>0</v>
      </c>
      <c r="H5414" s="241">
        <f>N(Purchase_Entry!P1008)</f>
        <v>0</v>
      </c>
      <c r="I5414" s="241">
        <f t="shared" si="84"/>
        <v>0</v>
      </c>
      <c r="J5414" s="200"/>
      <c r="K5414" s="200" t="str" cm="1">
        <f t="array" ref="K5414">IF($C5414="","",IF(AND($C5414=Party_Statement!$C$5,$B5414&gt;=Party_Statement!$C$6,$B5414&lt;=Party_Statement!$E$6),SUMPRODUCT(($C$3:$C5414=Party_Statement!$C$5)*($B$3:$B5414&gt;=Party_Statement!$C$6)*($B$3:$B5414&lt;=Party_Statement!$E$6)),""))</f>
        <v/>
      </c>
    </row>
    <row r="5415" spans="1:11" x14ac:dyDescent="0.2">
      <c r="A5415" s="237">
        <f>Purchase_Entry!A1009</f>
        <v>0</v>
      </c>
      <c r="B5415" s="238" t="str">
        <f>Purchase_Entry!B1009</f>
        <v/>
      </c>
      <c r="C5415" s="239">
        <f>Purchase_Entry!D1009</f>
        <v>0</v>
      </c>
      <c r="D5415" s="240" t="s">
        <v>1390</v>
      </c>
      <c r="E5415" s="240">
        <f>Purchase_Entry!C1009</f>
        <v>0</v>
      </c>
      <c r="F5415" s="240">
        <f>Purchase_Entry!F1009</f>
        <v>0</v>
      </c>
      <c r="G5415" s="241">
        <v>0</v>
      </c>
      <c r="H5415" s="241">
        <f>N(Purchase_Entry!P1009)</f>
        <v>0</v>
      </c>
      <c r="I5415" s="241">
        <f t="shared" si="84"/>
        <v>0</v>
      </c>
      <c r="J5415" s="200"/>
      <c r="K5415" s="200" t="str" cm="1">
        <f t="array" ref="K5415">IF($C5415="","",IF(AND($C5415=Party_Statement!$C$5,$B5415&gt;=Party_Statement!$C$6,$B5415&lt;=Party_Statement!$E$6),SUMPRODUCT(($C$3:$C5415=Party_Statement!$C$5)*($B$3:$B5415&gt;=Party_Statement!$C$6)*($B$3:$B5415&lt;=Party_Statement!$E$6)),""))</f>
        <v/>
      </c>
    </row>
    <row r="5416" spans="1:11" x14ac:dyDescent="0.2">
      <c r="A5416" s="237">
        <f>Purchase_Entry!A1010</f>
        <v>0</v>
      </c>
      <c r="B5416" s="238" t="str">
        <f>Purchase_Entry!B1010</f>
        <v/>
      </c>
      <c r="C5416" s="239">
        <f>Purchase_Entry!D1010</f>
        <v>0</v>
      </c>
      <c r="D5416" s="240" t="s">
        <v>1390</v>
      </c>
      <c r="E5416" s="240">
        <f>Purchase_Entry!C1010</f>
        <v>0</v>
      </c>
      <c r="F5416" s="240">
        <f>Purchase_Entry!F1010</f>
        <v>0</v>
      </c>
      <c r="G5416" s="241">
        <v>0</v>
      </c>
      <c r="H5416" s="241">
        <f>N(Purchase_Entry!P1010)</f>
        <v>0</v>
      </c>
      <c r="I5416" s="241">
        <f t="shared" si="84"/>
        <v>0</v>
      </c>
      <c r="J5416" s="200"/>
      <c r="K5416" s="200" t="str" cm="1">
        <f t="array" ref="K5416">IF($C5416="","",IF(AND($C5416=Party_Statement!$C$5,$B5416&gt;=Party_Statement!$C$6,$B5416&lt;=Party_Statement!$E$6),SUMPRODUCT(($C$3:$C5416=Party_Statement!$C$5)*($B$3:$B5416&gt;=Party_Statement!$C$6)*($B$3:$B5416&lt;=Party_Statement!$E$6)),""))</f>
        <v/>
      </c>
    </row>
    <row r="5417" spans="1:11" x14ac:dyDescent="0.2">
      <c r="A5417" s="237">
        <f>Purchase_Entry!A1011</f>
        <v>0</v>
      </c>
      <c r="B5417" s="238" t="str">
        <f>Purchase_Entry!B1011</f>
        <v/>
      </c>
      <c r="C5417" s="239">
        <f>Purchase_Entry!D1011</f>
        <v>0</v>
      </c>
      <c r="D5417" s="240" t="s">
        <v>1390</v>
      </c>
      <c r="E5417" s="240">
        <f>Purchase_Entry!C1011</f>
        <v>0</v>
      </c>
      <c r="F5417" s="240">
        <f>Purchase_Entry!F1011</f>
        <v>0</v>
      </c>
      <c r="G5417" s="241">
        <v>0</v>
      </c>
      <c r="H5417" s="241">
        <f>N(Purchase_Entry!P1011)</f>
        <v>0</v>
      </c>
      <c r="I5417" s="241">
        <f t="shared" si="84"/>
        <v>0</v>
      </c>
      <c r="J5417" s="200"/>
      <c r="K5417" s="200" t="str" cm="1">
        <f t="array" ref="K5417">IF($C5417="","",IF(AND($C5417=Party_Statement!$C$5,$B5417&gt;=Party_Statement!$C$6,$B5417&lt;=Party_Statement!$E$6),SUMPRODUCT(($C$3:$C5417=Party_Statement!$C$5)*($B$3:$B5417&gt;=Party_Statement!$C$6)*($B$3:$B5417&lt;=Party_Statement!$E$6)),""))</f>
        <v/>
      </c>
    </row>
    <row r="5418" spans="1:11" x14ac:dyDescent="0.2">
      <c r="A5418" s="237">
        <f>Purchase_Entry!A1012</f>
        <v>0</v>
      </c>
      <c r="B5418" s="238" t="str">
        <f>Purchase_Entry!B1012</f>
        <v/>
      </c>
      <c r="C5418" s="239">
        <f>Purchase_Entry!D1012</f>
        <v>0</v>
      </c>
      <c r="D5418" s="240" t="s">
        <v>1390</v>
      </c>
      <c r="E5418" s="240">
        <f>Purchase_Entry!C1012</f>
        <v>0</v>
      </c>
      <c r="F5418" s="240">
        <f>Purchase_Entry!F1012</f>
        <v>0</v>
      </c>
      <c r="G5418" s="241">
        <v>0</v>
      </c>
      <c r="H5418" s="241">
        <f>N(Purchase_Entry!P1012)</f>
        <v>0</v>
      </c>
      <c r="I5418" s="241">
        <f t="shared" si="84"/>
        <v>0</v>
      </c>
      <c r="J5418" s="200"/>
      <c r="K5418" s="200" t="str" cm="1">
        <f t="array" ref="K5418">IF($C5418="","",IF(AND($C5418=Party_Statement!$C$5,$B5418&gt;=Party_Statement!$C$6,$B5418&lt;=Party_Statement!$E$6),SUMPRODUCT(($C$3:$C5418=Party_Statement!$C$5)*($B$3:$B5418&gt;=Party_Statement!$C$6)*($B$3:$B5418&lt;=Party_Statement!$E$6)),""))</f>
        <v/>
      </c>
    </row>
    <row r="5419" spans="1:11" x14ac:dyDescent="0.2">
      <c r="A5419" s="237">
        <f>Purchase_Entry!A1013</f>
        <v>0</v>
      </c>
      <c r="B5419" s="238" t="str">
        <f>Purchase_Entry!B1013</f>
        <v/>
      </c>
      <c r="C5419" s="239">
        <f>Purchase_Entry!D1013</f>
        <v>0</v>
      </c>
      <c r="D5419" s="240" t="s">
        <v>1390</v>
      </c>
      <c r="E5419" s="240">
        <f>Purchase_Entry!C1013</f>
        <v>0</v>
      </c>
      <c r="F5419" s="240">
        <f>Purchase_Entry!F1013</f>
        <v>0</v>
      </c>
      <c r="G5419" s="241">
        <v>0</v>
      </c>
      <c r="H5419" s="241">
        <f>N(Purchase_Entry!P1013)</f>
        <v>0</v>
      </c>
      <c r="I5419" s="241">
        <f t="shared" si="84"/>
        <v>0</v>
      </c>
      <c r="J5419" s="200"/>
      <c r="K5419" s="200" t="str" cm="1">
        <f t="array" ref="K5419">IF($C5419="","",IF(AND($C5419=Party_Statement!$C$5,$B5419&gt;=Party_Statement!$C$6,$B5419&lt;=Party_Statement!$E$6),SUMPRODUCT(($C$3:$C5419=Party_Statement!$C$5)*($B$3:$B5419&gt;=Party_Statement!$C$6)*($B$3:$B5419&lt;=Party_Statement!$E$6)),""))</f>
        <v/>
      </c>
    </row>
    <row r="5420" spans="1:11" x14ac:dyDescent="0.2">
      <c r="A5420" s="237">
        <f>Purchase_Entry!A1014</f>
        <v>0</v>
      </c>
      <c r="B5420" s="238" t="str">
        <f>Purchase_Entry!B1014</f>
        <v/>
      </c>
      <c r="C5420" s="239">
        <f>Purchase_Entry!D1014</f>
        <v>0</v>
      </c>
      <c r="D5420" s="240" t="s">
        <v>1390</v>
      </c>
      <c r="E5420" s="240">
        <f>Purchase_Entry!C1014</f>
        <v>0</v>
      </c>
      <c r="F5420" s="240">
        <f>Purchase_Entry!F1014</f>
        <v>0</v>
      </c>
      <c r="G5420" s="241">
        <v>0</v>
      </c>
      <c r="H5420" s="241">
        <f>N(Purchase_Entry!P1014)</f>
        <v>0</v>
      </c>
      <c r="I5420" s="241">
        <f t="shared" si="84"/>
        <v>0</v>
      </c>
      <c r="J5420" s="200"/>
      <c r="K5420" s="200" t="str" cm="1">
        <f t="array" ref="K5420">IF($C5420="","",IF(AND($C5420=Party_Statement!$C$5,$B5420&gt;=Party_Statement!$C$6,$B5420&lt;=Party_Statement!$E$6),SUMPRODUCT(($C$3:$C5420=Party_Statement!$C$5)*($B$3:$B5420&gt;=Party_Statement!$C$6)*($B$3:$B5420&lt;=Party_Statement!$E$6)),""))</f>
        <v/>
      </c>
    </row>
    <row r="5421" spans="1:11" x14ac:dyDescent="0.2">
      <c r="A5421" s="237">
        <f>Purchase_Entry!A1015</f>
        <v>0</v>
      </c>
      <c r="B5421" s="238" t="str">
        <f>Purchase_Entry!B1015</f>
        <v/>
      </c>
      <c r="C5421" s="239">
        <f>Purchase_Entry!D1015</f>
        <v>0</v>
      </c>
      <c r="D5421" s="240" t="s">
        <v>1390</v>
      </c>
      <c r="E5421" s="240">
        <f>Purchase_Entry!C1015</f>
        <v>0</v>
      </c>
      <c r="F5421" s="240">
        <f>Purchase_Entry!F1015</f>
        <v>0</v>
      </c>
      <c r="G5421" s="241">
        <v>0</v>
      </c>
      <c r="H5421" s="241">
        <f>N(Purchase_Entry!P1015)</f>
        <v>0</v>
      </c>
      <c r="I5421" s="241">
        <f t="shared" si="84"/>
        <v>0</v>
      </c>
      <c r="J5421" s="200"/>
      <c r="K5421" s="200" t="str" cm="1">
        <f t="array" ref="K5421">IF($C5421="","",IF(AND($C5421=Party_Statement!$C$5,$B5421&gt;=Party_Statement!$C$6,$B5421&lt;=Party_Statement!$E$6),SUMPRODUCT(($C$3:$C5421=Party_Statement!$C$5)*($B$3:$B5421&gt;=Party_Statement!$C$6)*($B$3:$B5421&lt;=Party_Statement!$E$6)),""))</f>
        <v/>
      </c>
    </row>
    <row r="5422" spans="1:11" x14ac:dyDescent="0.2">
      <c r="A5422" s="237">
        <f>Purchase_Entry!A1016</f>
        <v>0</v>
      </c>
      <c r="B5422" s="238" t="str">
        <f>Purchase_Entry!B1016</f>
        <v/>
      </c>
      <c r="C5422" s="239">
        <f>Purchase_Entry!D1016</f>
        <v>0</v>
      </c>
      <c r="D5422" s="240" t="s">
        <v>1390</v>
      </c>
      <c r="E5422" s="240">
        <f>Purchase_Entry!C1016</f>
        <v>0</v>
      </c>
      <c r="F5422" s="240">
        <f>Purchase_Entry!F1016</f>
        <v>0</v>
      </c>
      <c r="G5422" s="241">
        <v>0</v>
      </c>
      <c r="H5422" s="241">
        <f>N(Purchase_Entry!P1016)</f>
        <v>0</v>
      </c>
      <c r="I5422" s="241">
        <f t="shared" si="84"/>
        <v>0</v>
      </c>
      <c r="J5422" s="200"/>
      <c r="K5422" s="200" t="str" cm="1">
        <f t="array" ref="K5422">IF($C5422="","",IF(AND($C5422=Party_Statement!$C$5,$B5422&gt;=Party_Statement!$C$6,$B5422&lt;=Party_Statement!$E$6),SUMPRODUCT(($C$3:$C5422=Party_Statement!$C$5)*($B$3:$B5422&gt;=Party_Statement!$C$6)*($B$3:$B5422&lt;=Party_Statement!$E$6)),""))</f>
        <v/>
      </c>
    </row>
    <row r="5423" spans="1:11" x14ac:dyDescent="0.2">
      <c r="A5423" s="237">
        <f>Purchase_Entry!A1017</f>
        <v>0</v>
      </c>
      <c r="B5423" s="238" t="str">
        <f>Purchase_Entry!B1017</f>
        <v/>
      </c>
      <c r="C5423" s="239">
        <f>Purchase_Entry!D1017</f>
        <v>0</v>
      </c>
      <c r="D5423" s="240" t="s">
        <v>1390</v>
      </c>
      <c r="E5423" s="240">
        <f>Purchase_Entry!C1017</f>
        <v>0</v>
      </c>
      <c r="F5423" s="240">
        <f>Purchase_Entry!F1017</f>
        <v>0</v>
      </c>
      <c r="G5423" s="241">
        <v>0</v>
      </c>
      <c r="H5423" s="241">
        <f>N(Purchase_Entry!P1017)</f>
        <v>0</v>
      </c>
      <c r="I5423" s="241">
        <f t="shared" si="84"/>
        <v>0</v>
      </c>
      <c r="J5423" s="200"/>
      <c r="K5423" s="200" t="str" cm="1">
        <f t="array" ref="K5423">IF($C5423="","",IF(AND($C5423=Party_Statement!$C$5,$B5423&gt;=Party_Statement!$C$6,$B5423&lt;=Party_Statement!$E$6),SUMPRODUCT(($C$3:$C5423=Party_Statement!$C$5)*($B$3:$B5423&gt;=Party_Statement!$C$6)*($B$3:$B5423&lt;=Party_Statement!$E$6)),""))</f>
        <v/>
      </c>
    </row>
    <row r="5424" spans="1:11" x14ac:dyDescent="0.2">
      <c r="A5424" s="237">
        <f>Purchase_Entry!A1018</f>
        <v>0</v>
      </c>
      <c r="B5424" s="238" t="str">
        <f>Purchase_Entry!B1018</f>
        <v/>
      </c>
      <c r="C5424" s="239">
        <f>Purchase_Entry!D1018</f>
        <v>0</v>
      </c>
      <c r="D5424" s="240" t="s">
        <v>1390</v>
      </c>
      <c r="E5424" s="240">
        <f>Purchase_Entry!C1018</f>
        <v>0</v>
      </c>
      <c r="F5424" s="240">
        <f>Purchase_Entry!F1018</f>
        <v>0</v>
      </c>
      <c r="G5424" s="241">
        <v>0</v>
      </c>
      <c r="H5424" s="241">
        <f>N(Purchase_Entry!P1018)</f>
        <v>0</v>
      </c>
      <c r="I5424" s="241">
        <f t="shared" si="84"/>
        <v>0</v>
      </c>
      <c r="J5424" s="200"/>
      <c r="K5424" s="200" t="str" cm="1">
        <f t="array" ref="K5424">IF($C5424="","",IF(AND($C5424=Party_Statement!$C$5,$B5424&gt;=Party_Statement!$C$6,$B5424&lt;=Party_Statement!$E$6),SUMPRODUCT(($C$3:$C5424=Party_Statement!$C$5)*($B$3:$B5424&gt;=Party_Statement!$C$6)*($B$3:$B5424&lt;=Party_Statement!$E$6)),""))</f>
        <v/>
      </c>
    </row>
    <row r="5425" spans="1:11" x14ac:dyDescent="0.2">
      <c r="A5425" s="237">
        <f>Purchase_Entry!A1019</f>
        <v>0</v>
      </c>
      <c r="B5425" s="238" t="str">
        <f>Purchase_Entry!B1019</f>
        <v/>
      </c>
      <c r="C5425" s="239">
        <f>Purchase_Entry!D1019</f>
        <v>0</v>
      </c>
      <c r="D5425" s="240" t="s">
        <v>1390</v>
      </c>
      <c r="E5425" s="240">
        <f>Purchase_Entry!C1019</f>
        <v>0</v>
      </c>
      <c r="F5425" s="240">
        <f>Purchase_Entry!F1019</f>
        <v>0</v>
      </c>
      <c r="G5425" s="241">
        <v>0</v>
      </c>
      <c r="H5425" s="241">
        <f>N(Purchase_Entry!P1019)</f>
        <v>0</v>
      </c>
      <c r="I5425" s="241">
        <f t="shared" si="84"/>
        <v>0</v>
      </c>
      <c r="J5425" s="200"/>
      <c r="K5425" s="200" t="str" cm="1">
        <f t="array" ref="K5425">IF($C5425="","",IF(AND($C5425=Party_Statement!$C$5,$B5425&gt;=Party_Statement!$C$6,$B5425&lt;=Party_Statement!$E$6),SUMPRODUCT(($C$3:$C5425=Party_Statement!$C$5)*($B$3:$B5425&gt;=Party_Statement!$C$6)*($B$3:$B5425&lt;=Party_Statement!$E$6)),""))</f>
        <v/>
      </c>
    </row>
    <row r="5426" spans="1:11" x14ac:dyDescent="0.2">
      <c r="A5426" s="237">
        <f>Purchase_Entry!A1020</f>
        <v>0</v>
      </c>
      <c r="B5426" s="238" t="str">
        <f>Purchase_Entry!B1020</f>
        <v/>
      </c>
      <c r="C5426" s="239">
        <f>Purchase_Entry!D1020</f>
        <v>0</v>
      </c>
      <c r="D5426" s="240" t="s">
        <v>1390</v>
      </c>
      <c r="E5426" s="240">
        <f>Purchase_Entry!C1020</f>
        <v>0</v>
      </c>
      <c r="F5426" s="240">
        <f>Purchase_Entry!F1020</f>
        <v>0</v>
      </c>
      <c r="G5426" s="241">
        <v>0</v>
      </c>
      <c r="H5426" s="241">
        <f>N(Purchase_Entry!P1020)</f>
        <v>0</v>
      </c>
      <c r="I5426" s="241">
        <f t="shared" si="84"/>
        <v>0</v>
      </c>
      <c r="J5426" s="200"/>
      <c r="K5426" s="200" t="str" cm="1">
        <f t="array" ref="K5426">IF($C5426="","",IF(AND($C5426=Party_Statement!$C$5,$B5426&gt;=Party_Statement!$C$6,$B5426&lt;=Party_Statement!$E$6),SUMPRODUCT(($C$3:$C5426=Party_Statement!$C$5)*($B$3:$B5426&gt;=Party_Statement!$C$6)*($B$3:$B5426&lt;=Party_Statement!$E$6)),""))</f>
        <v/>
      </c>
    </row>
    <row r="5427" spans="1:11" x14ac:dyDescent="0.2">
      <c r="A5427" s="237">
        <f>Purchase_Entry!A1021</f>
        <v>0</v>
      </c>
      <c r="B5427" s="238" t="str">
        <f>Purchase_Entry!B1021</f>
        <v/>
      </c>
      <c r="C5427" s="239">
        <f>Purchase_Entry!D1021</f>
        <v>0</v>
      </c>
      <c r="D5427" s="240" t="s">
        <v>1390</v>
      </c>
      <c r="E5427" s="240">
        <f>Purchase_Entry!C1021</f>
        <v>0</v>
      </c>
      <c r="F5427" s="240">
        <f>Purchase_Entry!F1021</f>
        <v>0</v>
      </c>
      <c r="G5427" s="241">
        <v>0</v>
      </c>
      <c r="H5427" s="241">
        <f>N(Purchase_Entry!P1021)</f>
        <v>0</v>
      </c>
      <c r="I5427" s="241">
        <f t="shared" si="84"/>
        <v>0</v>
      </c>
      <c r="J5427" s="200"/>
      <c r="K5427" s="200" t="str" cm="1">
        <f t="array" ref="K5427">IF($C5427="","",IF(AND($C5427=Party_Statement!$C$5,$B5427&gt;=Party_Statement!$C$6,$B5427&lt;=Party_Statement!$E$6),SUMPRODUCT(($C$3:$C5427=Party_Statement!$C$5)*($B$3:$B5427&gt;=Party_Statement!$C$6)*($B$3:$B5427&lt;=Party_Statement!$E$6)),""))</f>
        <v/>
      </c>
    </row>
    <row r="5428" spans="1:11" x14ac:dyDescent="0.2">
      <c r="A5428" s="237">
        <f>Purchase_Entry!A1022</f>
        <v>0</v>
      </c>
      <c r="B5428" s="238" t="str">
        <f>Purchase_Entry!B1022</f>
        <v/>
      </c>
      <c r="C5428" s="239">
        <f>Purchase_Entry!D1022</f>
        <v>0</v>
      </c>
      <c r="D5428" s="240" t="s">
        <v>1390</v>
      </c>
      <c r="E5428" s="240">
        <f>Purchase_Entry!C1022</f>
        <v>0</v>
      </c>
      <c r="F5428" s="240">
        <f>Purchase_Entry!F1022</f>
        <v>0</v>
      </c>
      <c r="G5428" s="241">
        <v>0</v>
      </c>
      <c r="H5428" s="241">
        <f>N(Purchase_Entry!P1022)</f>
        <v>0</v>
      </c>
      <c r="I5428" s="241">
        <f t="shared" si="84"/>
        <v>0</v>
      </c>
      <c r="J5428" s="200"/>
      <c r="K5428" s="200" t="str" cm="1">
        <f t="array" ref="K5428">IF($C5428="","",IF(AND($C5428=Party_Statement!$C$5,$B5428&gt;=Party_Statement!$C$6,$B5428&lt;=Party_Statement!$E$6),SUMPRODUCT(($C$3:$C5428=Party_Statement!$C$5)*($B$3:$B5428&gt;=Party_Statement!$C$6)*($B$3:$B5428&lt;=Party_Statement!$E$6)),""))</f>
        <v/>
      </c>
    </row>
    <row r="5429" spans="1:11" x14ac:dyDescent="0.2">
      <c r="A5429" s="237">
        <f>Purchase_Entry!A1023</f>
        <v>0</v>
      </c>
      <c r="B5429" s="238" t="str">
        <f>Purchase_Entry!B1023</f>
        <v/>
      </c>
      <c r="C5429" s="239">
        <f>Purchase_Entry!D1023</f>
        <v>0</v>
      </c>
      <c r="D5429" s="240" t="s">
        <v>1390</v>
      </c>
      <c r="E5429" s="240">
        <f>Purchase_Entry!C1023</f>
        <v>0</v>
      </c>
      <c r="F5429" s="240">
        <f>Purchase_Entry!F1023</f>
        <v>0</v>
      </c>
      <c r="G5429" s="241">
        <v>0</v>
      </c>
      <c r="H5429" s="241">
        <f>N(Purchase_Entry!P1023)</f>
        <v>0</v>
      </c>
      <c r="I5429" s="241">
        <f t="shared" si="84"/>
        <v>0</v>
      </c>
      <c r="J5429" s="200"/>
      <c r="K5429" s="200" t="str" cm="1">
        <f t="array" ref="K5429">IF($C5429="","",IF(AND($C5429=Party_Statement!$C$5,$B5429&gt;=Party_Statement!$C$6,$B5429&lt;=Party_Statement!$E$6),SUMPRODUCT(($C$3:$C5429=Party_Statement!$C$5)*($B$3:$B5429&gt;=Party_Statement!$C$6)*($B$3:$B5429&lt;=Party_Statement!$E$6)),""))</f>
        <v/>
      </c>
    </row>
    <row r="5430" spans="1:11" x14ac:dyDescent="0.2">
      <c r="A5430" s="237">
        <f>Purchase_Entry!A1024</f>
        <v>0</v>
      </c>
      <c r="B5430" s="238" t="str">
        <f>Purchase_Entry!B1024</f>
        <v/>
      </c>
      <c r="C5430" s="239">
        <f>Purchase_Entry!D1024</f>
        <v>0</v>
      </c>
      <c r="D5430" s="240" t="s">
        <v>1390</v>
      </c>
      <c r="E5430" s="240">
        <f>Purchase_Entry!C1024</f>
        <v>0</v>
      </c>
      <c r="F5430" s="240">
        <f>Purchase_Entry!F1024</f>
        <v>0</v>
      </c>
      <c r="G5430" s="241">
        <v>0</v>
      </c>
      <c r="H5430" s="241">
        <f>N(Purchase_Entry!P1024)</f>
        <v>0</v>
      </c>
      <c r="I5430" s="241">
        <f t="shared" si="84"/>
        <v>0</v>
      </c>
      <c r="J5430" s="200"/>
      <c r="K5430" s="200" t="str" cm="1">
        <f t="array" ref="K5430">IF($C5430="","",IF(AND($C5430=Party_Statement!$C$5,$B5430&gt;=Party_Statement!$C$6,$B5430&lt;=Party_Statement!$E$6),SUMPRODUCT(($C$3:$C5430=Party_Statement!$C$5)*($B$3:$B5430&gt;=Party_Statement!$C$6)*($B$3:$B5430&lt;=Party_Statement!$E$6)),""))</f>
        <v/>
      </c>
    </row>
    <row r="5431" spans="1:11" x14ac:dyDescent="0.2">
      <c r="A5431" s="237">
        <f>Purchase_Entry!A1025</f>
        <v>0</v>
      </c>
      <c r="B5431" s="238" t="str">
        <f>Purchase_Entry!B1025</f>
        <v/>
      </c>
      <c r="C5431" s="239">
        <f>Purchase_Entry!D1025</f>
        <v>0</v>
      </c>
      <c r="D5431" s="240" t="s">
        <v>1390</v>
      </c>
      <c r="E5431" s="240">
        <f>Purchase_Entry!C1025</f>
        <v>0</v>
      </c>
      <c r="F5431" s="240">
        <f>Purchase_Entry!F1025</f>
        <v>0</v>
      </c>
      <c r="G5431" s="241">
        <v>0</v>
      </c>
      <c r="H5431" s="241">
        <f>N(Purchase_Entry!P1025)</f>
        <v>0</v>
      </c>
      <c r="I5431" s="241">
        <f t="shared" si="84"/>
        <v>0</v>
      </c>
      <c r="J5431" s="200"/>
      <c r="K5431" s="200" t="str" cm="1">
        <f t="array" ref="K5431">IF($C5431="","",IF(AND($C5431=Party_Statement!$C$5,$B5431&gt;=Party_Statement!$C$6,$B5431&lt;=Party_Statement!$E$6),SUMPRODUCT(($C$3:$C5431=Party_Statement!$C$5)*($B$3:$B5431&gt;=Party_Statement!$C$6)*($B$3:$B5431&lt;=Party_Statement!$E$6)),""))</f>
        <v/>
      </c>
    </row>
    <row r="5432" spans="1:11" x14ac:dyDescent="0.2">
      <c r="A5432" s="237">
        <f>Purchase_Entry!A1026</f>
        <v>0</v>
      </c>
      <c r="B5432" s="238" t="str">
        <f>Purchase_Entry!B1026</f>
        <v/>
      </c>
      <c r="C5432" s="239">
        <f>Purchase_Entry!D1026</f>
        <v>0</v>
      </c>
      <c r="D5432" s="240" t="s">
        <v>1390</v>
      </c>
      <c r="E5432" s="240">
        <f>Purchase_Entry!C1026</f>
        <v>0</v>
      </c>
      <c r="F5432" s="240">
        <f>Purchase_Entry!F1026</f>
        <v>0</v>
      </c>
      <c r="G5432" s="241">
        <v>0</v>
      </c>
      <c r="H5432" s="241">
        <f>N(Purchase_Entry!P1026)</f>
        <v>0</v>
      </c>
      <c r="I5432" s="241">
        <f t="shared" si="84"/>
        <v>0</v>
      </c>
      <c r="J5432" s="200"/>
      <c r="K5432" s="200" t="str" cm="1">
        <f t="array" ref="K5432">IF($C5432="","",IF(AND($C5432=Party_Statement!$C$5,$B5432&gt;=Party_Statement!$C$6,$B5432&lt;=Party_Statement!$E$6),SUMPRODUCT(($C$3:$C5432=Party_Statement!$C$5)*($B$3:$B5432&gt;=Party_Statement!$C$6)*($B$3:$B5432&lt;=Party_Statement!$E$6)),""))</f>
        <v/>
      </c>
    </row>
    <row r="5433" spans="1:11" x14ac:dyDescent="0.2">
      <c r="A5433" s="237">
        <f>Purchase_Entry!A1027</f>
        <v>0</v>
      </c>
      <c r="B5433" s="238" t="str">
        <f>Purchase_Entry!B1027</f>
        <v/>
      </c>
      <c r="C5433" s="239">
        <f>Purchase_Entry!D1027</f>
        <v>0</v>
      </c>
      <c r="D5433" s="240" t="s">
        <v>1390</v>
      </c>
      <c r="E5433" s="240">
        <f>Purchase_Entry!C1027</f>
        <v>0</v>
      </c>
      <c r="F5433" s="240">
        <f>Purchase_Entry!F1027</f>
        <v>0</v>
      </c>
      <c r="G5433" s="241">
        <v>0</v>
      </c>
      <c r="H5433" s="241">
        <f>N(Purchase_Entry!P1027)</f>
        <v>0</v>
      </c>
      <c r="I5433" s="241">
        <f t="shared" si="84"/>
        <v>0</v>
      </c>
      <c r="J5433" s="200"/>
      <c r="K5433" s="200" t="str" cm="1">
        <f t="array" ref="K5433">IF($C5433="","",IF(AND($C5433=Party_Statement!$C$5,$B5433&gt;=Party_Statement!$C$6,$B5433&lt;=Party_Statement!$E$6),SUMPRODUCT(($C$3:$C5433=Party_Statement!$C$5)*($B$3:$B5433&gt;=Party_Statement!$C$6)*($B$3:$B5433&lt;=Party_Statement!$E$6)),""))</f>
        <v/>
      </c>
    </row>
    <row r="5434" spans="1:11" x14ac:dyDescent="0.2">
      <c r="A5434" s="237">
        <f>Purchase_Entry!A1028</f>
        <v>0</v>
      </c>
      <c r="B5434" s="238" t="str">
        <f>Purchase_Entry!B1028</f>
        <v/>
      </c>
      <c r="C5434" s="239">
        <f>Purchase_Entry!D1028</f>
        <v>0</v>
      </c>
      <c r="D5434" s="240" t="s">
        <v>1390</v>
      </c>
      <c r="E5434" s="240">
        <f>Purchase_Entry!C1028</f>
        <v>0</v>
      </c>
      <c r="F5434" s="240">
        <f>Purchase_Entry!F1028</f>
        <v>0</v>
      </c>
      <c r="G5434" s="241">
        <v>0</v>
      </c>
      <c r="H5434" s="241">
        <f>N(Purchase_Entry!P1028)</f>
        <v>0</v>
      </c>
      <c r="I5434" s="241">
        <f t="shared" ref="I5434:I5497" si="85">IF($C5434="","",IF($C5434=$C1614,$I1614+$G5434-$H5434,$G5434-$H5434))</f>
        <v>0</v>
      </c>
      <c r="J5434" s="200"/>
      <c r="K5434" s="200" t="str" cm="1">
        <f t="array" ref="K5434">IF($C5434="","",IF(AND($C5434=Party_Statement!$C$5,$B5434&gt;=Party_Statement!$C$6,$B5434&lt;=Party_Statement!$E$6),SUMPRODUCT(($C$3:$C5434=Party_Statement!$C$5)*($B$3:$B5434&gt;=Party_Statement!$C$6)*($B$3:$B5434&lt;=Party_Statement!$E$6)),""))</f>
        <v/>
      </c>
    </row>
    <row r="5435" spans="1:11" x14ac:dyDescent="0.2">
      <c r="A5435" s="237">
        <f>Purchase_Entry!A1029</f>
        <v>0</v>
      </c>
      <c r="B5435" s="238" t="str">
        <f>Purchase_Entry!B1029</f>
        <v/>
      </c>
      <c r="C5435" s="239">
        <f>Purchase_Entry!D1029</f>
        <v>0</v>
      </c>
      <c r="D5435" s="240" t="s">
        <v>1390</v>
      </c>
      <c r="E5435" s="240">
        <f>Purchase_Entry!C1029</f>
        <v>0</v>
      </c>
      <c r="F5435" s="240">
        <f>Purchase_Entry!F1029</f>
        <v>0</v>
      </c>
      <c r="G5435" s="241">
        <v>0</v>
      </c>
      <c r="H5435" s="241">
        <f>N(Purchase_Entry!P1029)</f>
        <v>0</v>
      </c>
      <c r="I5435" s="241">
        <f t="shared" si="85"/>
        <v>0</v>
      </c>
      <c r="J5435" s="200"/>
      <c r="K5435" s="200" t="str" cm="1">
        <f t="array" ref="K5435">IF($C5435="","",IF(AND($C5435=Party_Statement!$C$5,$B5435&gt;=Party_Statement!$C$6,$B5435&lt;=Party_Statement!$E$6),SUMPRODUCT(($C$3:$C5435=Party_Statement!$C$5)*($B$3:$B5435&gt;=Party_Statement!$C$6)*($B$3:$B5435&lt;=Party_Statement!$E$6)),""))</f>
        <v/>
      </c>
    </row>
    <row r="5436" spans="1:11" x14ac:dyDescent="0.2">
      <c r="A5436" s="237">
        <f>Purchase_Entry!A1030</f>
        <v>0</v>
      </c>
      <c r="B5436" s="238" t="str">
        <f>Purchase_Entry!B1030</f>
        <v/>
      </c>
      <c r="C5436" s="239">
        <f>Purchase_Entry!D1030</f>
        <v>0</v>
      </c>
      <c r="D5436" s="240" t="s">
        <v>1390</v>
      </c>
      <c r="E5436" s="240">
        <f>Purchase_Entry!C1030</f>
        <v>0</v>
      </c>
      <c r="F5436" s="240">
        <f>Purchase_Entry!F1030</f>
        <v>0</v>
      </c>
      <c r="G5436" s="241">
        <v>0</v>
      </c>
      <c r="H5436" s="241">
        <f>N(Purchase_Entry!P1030)</f>
        <v>0</v>
      </c>
      <c r="I5436" s="241">
        <f t="shared" si="85"/>
        <v>0</v>
      </c>
      <c r="J5436" s="200"/>
      <c r="K5436" s="200" t="str" cm="1">
        <f t="array" ref="K5436">IF($C5436="","",IF(AND($C5436=Party_Statement!$C$5,$B5436&gt;=Party_Statement!$C$6,$B5436&lt;=Party_Statement!$E$6),SUMPRODUCT(($C$3:$C5436=Party_Statement!$C$5)*($B$3:$B5436&gt;=Party_Statement!$C$6)*($B$3:$B5436&lt;=Party_Statement!$E$6)),""))</f>
        <v/>
      </c>
    </row>
    <row r="5437" spans="1:11" x14ac:dyDescent="0.2">
      <c r="A5437" s="237">
        <f>Purchase_Entry!A1031</f>
        <v>0</v>
      </c>
      <c r="B5437" s="238" t="str">
        <f>Purchase_Entry!B1031</f>
        <v/>
      </c>
      <c r="C5437" s="239">
        <f>Purchase_Entry!D1031</f>
        <v>0</v>
      </c>
      <c r="D5437" s="240" t="s">
        <v>1390</v>
      </c>
      <c r="E5437" s="240">
        <f>Purchase_Entry!C1031</f>
        <v>0</v>
      </c>
      <c r="F5437" s="240">
        <f>Purchase_Entry!F1031</f>
        <v>0</v>
      </c>
      <c r="G5437" s="241">
        <v>0</v>
      </c>
      <c r="H5437" s="241">
        <f>N(Purchase_Entry!P1031)</f>
        <v>0</v>
      </c>
      <c r="I5437" s="241">
        <f t="shared" si="85"/>
        <v>0</v>
      </c>
      <c r="J5437" s="200"/>
      <c r="K5437" s="200" t="str" cm="1">
        <f t="array" ref="K5437">IF($C5437="","",IF(AND($C5437=Party_Statement!$C$5,$B5437&gt;=Party_Statement!$C$6,$B5437&lt;=Party_Statement!$E$6),SUMPRODUCT(($C$3:$C5437=Party_Statement!$C$5)*($B$3:$B5437&gt;=Party_Statement!$C$6)*($B$3:$B5437&lt;=Party_Statement!$E$6)),""))</f>
        <v/>
      </c>
    </row>
    <row r="5438" spans="1:11" x14ac:dyDescent="0.2">
      <c r="A5438" s="237">
        <f>Purchase_Entry!A1032</f>
        <v>0</v>
      </c>
      <c r="B5438" s="238" t="str">
        <f>Purchase_Entry!B1032</f>
        <v/>
      </c>
      <c r="C5438" s="239">
        <f>Purchase_Entry!D1032</f>
        <v>0</v>
      </c>
      <c r="D5438" s="240" t="s">
        <v>1390</v>
      </c>
      <c r="E5438" s="240">
        <f>Purchase_Entry!C1032</f>
        <v>0</v>
      </c>
      <c r="F5438" s="240">
        <f>Purchase_Entry!F1032</f>
        <v>0</v>
      </c>
      <c r="G5438" s="241">
        <v>0</v>
      </c>
      <c r="H5438" s="241">
        <f>N(Purchase_Entry!P1032)</f>
        <v>0</v>
      </c>
      <c r="I5438" s="241">
        <f t="shared" si="85"/>
        <v>0</v>
      </c>
      <c r="J5438" s="200"/>
      <c r="K5438" s="200" t="str" cm="1">
        <f t="array" ref="K5438">IF($C5438="","",IF(AND($C5438=Party_Statement!$C$5,$B5438&gt;=Party_Statement!$C$6,$B5438&lt;=Party_Statement!$E$6),SUMPRODUCT(($C$3:$C5438=Party_Statement!$C$5)*($B$3:$B5438&gt;=Party_Statement!$C$6)*($B$3:$B5438&lt;=Party_Statement!$E$6)),""))</f>
        <v/>
      </c>
    </row>
    <row r="5439" spans="1:11" x14ac:dyDescent="0.2">
      <c r="A5439" s="237">
        <f>Purchase_Entry!A1033</f>
        <v>0</v>
      </c>
      <c r="B5439" s="238" t="str">
        <f>Purchase_Entry!B1033</f>
        <v/>
      </c>
      <c r="C5439" s="239">
        <f>Purchase_Entry!D1033</f>
        <v>0</v>
      </c>
      <c r="D5439" s="240" t="s">
        <v>1390</v>
      </c>
      <c r="E5439" s="240">
        <f>Purchase_Entry!C1033</f>
        <v>0</v>
      </c>
      <c r="F5439" s="240">
        <f>Purchase_Entry!F1033</f>
        <v>0</v>
      </c>
      <c r="G5439" s="241">
        <v>0</v>
      </c>
      <c r="H5439" s="241">
        <f>N(Purchase_Entry!P1033)</f>
        <v>0</v>
      </c>
      <c r="I5439" s="241">
        <f t="shared" si="85"/>
        <v>0</v>
      </c>
      <c r="J5439" s="200"/>
      <c r="K5439" s="200" t="str" cm="1">
        <f t="array" ref="K5439">IF($C5439="","",IF(AND($C5439=Party_Statement!$C$5,$B5439&gt;=Party_Statement!$C$6,$B5439&lt;=Party_Statement!$E$6),SUMPRODUCT(($C$3:$C5439=Party_Statement!$C$5)*($B$3:$B5439&gt;=Party_Statement!$C$6)*($B$3:$B5439&lt;=Party_Statement!$E$6)),""))</f>
        <v/>
      </c>
    </row>
    <row r="5440" spans="1:11" x14ac:dyDescent="0.2">
      <c r="A5440" s="237">
        <f>Purchase_Entry!A1034</f>
        <v>0</v>
      </c>
      <c r="B5440" s="238" t="str">
        <f>Purchase_Entry!B1034</f>
        <v/>
      </c>
      <c r="C5440" s="239">
        <f>Purchase_Entry!D1034</f>
        <v>0</v>
      </c>
      <c r="D5440" s="240" t="s">
        <v>1390</v>
      </c>
      <c r="E5440" s="240">
        <f>Purchase_Entry!C1034</f>
        <v>0</v>
      </c>
      <c r="F5440" s="240">
        <f>Purchase_Entry!F1034</f>
        <v>0</v>
      </c>
      <c r="G5440" s="241">
        <v>0</v>
      </c>
      <c r="H5440" s="241">
        <f>N(Purchase_Entry!P1034)</f>
        <v>0</v>
      </c>
      <c r="I5440" s="241">
        <f t="shared" si="85"/>
        <v>0</v>
      </c>
      <c r="J5440" s="200"/>
      <c r="K5440" s="200" t="str" cm="1">
        <f t="array" ref="K5440">IF($C5440="","",IF(AND($C5440=Party_Statement!$C$5,$B5440&gt;=Party_Statement!$C$6,$B5440&lt;=Party_Statement!$E$6),SUMPRODUCT(($C$3:$C5440=Party_Statement!$C$5)*($B$3:$B5440&gt;=Party_Statement!$C$6)*($B$3:$B5440&lt;=Party_Statement!$E$6)),""))</f>
        <v/>
      </c>
    </row>
    <row r="5441" spans="1:11" x14ac:dyDescent="0.2">
      <c r="A5441" s="237">
        <f>Purchase_Entry!A1035</f>
        <v>0</v>
      </c>
      <c r="B5441" s="238" t="str">
        <f>Purchase_Entry!B1035</f>
        <v/>
      </c>
      <c r="C5441" s="239">
        <f>Purchase_Entry!D1035</f>
        <v>0</v>
      </c>
      <c r="D5441" s="240" t="s">
        <v>1390</v>
      </c>
      <c r="E5441" s="240">
        <f>Purchase_Entry!C1035</f>
        <v>0</v>
      </c>
      <c r="F5441" s="240">
        <f>Purchase_Entry!F1035</f>
        <v>0</v>
      </c>
      <c r="G5441" s="241">
        <v>0</v>
      </c>
      <c r="H5441" s="241">
        <f>N(Purchase_Entry!P1035)</f>
        <v>0</v>
      </c>
      <c r="I5441" s="241">
        <f t="shared" si="85"/>
        <v>0</v>
      </c>
      <c r="J5441" s="200"/>
      <c r="K5441" s="200" t="str" cm="1">
        <f t="array" ref="K5441">IF($C5441="","",IF(AND($C5441=Party_Statement!$C$5,$B5441&gt;=Party_Statement!$C$6,$B5441&lt;=Party_Statement!$E$6),SUMPRODUCT(($C$3:$C5441=Party_Statement!$C$5)*($B$3:$B5441&gt;=Party_Statement!$C$6)*($B$3:$B5441&lt;=Party_Statement!$E$6)),""))</f>
        <v/>
      </c>
    </row>
    <row r="5442" spans="1:11" x14ac:dyDescent="0.2">
      <c r="A5442" s="237">
        <f>Purchase_Entry!A1036</f>
        <v>0</v>
      </c>
      <c r="B5442" s="238" t="str">
        <f>Purchase_Entry!B1036</f>
        <v/>
      </c>
      <c r="C5442" s="239">
        <f>Purchase_Entry!D1036</f>
        <v>0</v>
      </c>
      <c r="D5442" s="240" t="s">
        <v>1390</v>
      </c>
      <c r="E5442" s="240">
        <f>Purchase_Entry!C1036</f>
        <v>0</v>
      </c>
      <c r="F5442" s="240">
        <f>Purchase_Entry!F1036</f>
        <v>0</v>
      </c>
      <c r="G5442" s="241">
        <v>0</v>
      </c>
      <c r="H5442" s="241">
        <f>N(Purchase_Entry!P1036)</f>
        <v>0</v>
      </c>
      <c r="I5442" s="241">
        <f t="shared" si="85"/>
        <v>0</v>
      </c>
      <c r="J5442" s="200"/>
      <c r="K5442" s="200" t="str" cm="1">
        <f t="array" ref="K5442">IF($C5442="","",IF(AND($C5442=Party_Statement!$C$5,$B5442&gt;=Party_Statement!$C$6,$B5442&lt;=Party_Statement!$E$6),SUMPRODUCT(($C$3:$C5442=Party_Statement!$C$5)*($B$3:$B5442&gt;=Party_Statement!$C$6)*($B$3:$B5442&lt;=Party_Statement!$E$6)),""))</f>
        <v/>
      </c>
    </row>
    <row r="5443" spans="1:11" x14ac:dyDescent="0.2">
      <c r="A5443" s="237">
        <f>Purchase_Entry!A1037</f>
        <v>0</v>
      </c>
      <c r="B5443" s="238" t="str">
        <f>Purchase_Entry!B1037</f>
        <v/>
      </c>
      <c r="C5443" s="239">
        <f>Purchase_Entry!D1037</f>
        <v>0</v>
      </c>
      <c r="D5443" s="240" t="s">
        <v>1390</v>
      </c>
      <c r="E5443" s="240">
        <f>Purchase_Entry!C1037</f>
        <v>0</v>
      </c>
      <c r="F5443" s="240">
        <f>Purchase_Entry!F1037</f>
        <v>0</v>
      </c>
      <c r="G5443" s="241">
        <v>0</v>
      </c>
      <c r="H5443" s="241">
        <f>N(Purchase_Entry!P1037)</f>
        <v>0</v>
      </c>
      <c r="I5443" s="241">
        <f t="shared" si="85"/>
        <v>0</v>
      </c>
      <c r="J5443" s="200"/>
      <c r="K5443" s="200" t="str" cm="1">
        <f t="array" ref="K5443">IF($C5443="","",IF(AND($C5443=Party_Statement!$C$5,$B5443&gt;=Party_Statement!$C$6,$B5443&lt;=Party_Statement!$E$6),SUMPRODUCT(($C$3:$C5443=Party_Statement!$C$5)*($B$3:$B5443&gt;=Party_Statement!$C$6)*($B$3:$B5443&lt;=Party_Statement!$E$6)),""))</f>
        <v/>
      </c>
    </row>
    <row r="5444" spans="1:11" x14ac:dyDescent="0.2">
      <c r="A5444" s="237">
        <f>Purchase_Entry!A1038</f>
        <v>0</v>
      </c>
      <c r="B5444" s="238" t="str">
        <f>Purchase_Entry!B1038</f>
        <v/>
      </c>
      <c r="C5444" s="239">
        <f>Purchase_Entry!D1038</f>
        <v>0</v>
      </c>
      <c r="D5444" s="240" t="s">
        <v>1390</v>
      </c>
      <c r="E5444" s="240">
        <f>Purchase_Entry!C1038</f>
        <v>0</v>
      </c>
      <c r="F5444" s="240">
        <f>Purchase_Entry!F1038</f>
        <v>0</v>
      </c>
      <c r="G5444" s="241">
        <v>0</v>
      </c>
      <c r="H5444" s="241">
        <f>N(Purchase_Entry!P1038)</f>
        <v>0</v>
      </c>
      <c r="I5444" s="241">
        <f t="shared" si="85"/>
        <v>0</v>
      </c>
      <c r="J5444" s="200"/>
      <c r="K5444" s="200" t="str" cm="1">
        <f t="array" ref="K5444">IF($C5444="","",IF(AND($C5444=Party_Statement!$C$5,$B5444&gt;=Party_Statement!$C$6,$B5444&lt;=Party_Statement!$E$6),SUMPRODUCT(($C$3:$C5444=Party_Statement!$C$5)*($B$3:$B5444&gt;=Party_Statement!$C$6)*($B$3:$B5444&lt;=Party_Statement!$E$6)),""))</f>
        <v/>
      </c>
    </row>
    <row r="5445" spans="1:11" x14ac:dyDescent="0.2">
      <c r="A5445" s="237">
        <f>Purchase_Entry!A1039</f>
        <v>0</v>
      </c>
      <c r="B5445" s="238" t="str">
        <f>Purchase_Entry!B1039</f>
        <v/>
      </c>
      <c r="C5445" s="239">
        <f>Purchase_Entry!D1039</f>
        <v>0</v>
      </c>
      <c r="D5445" s="240" t="s">
        <v>1390</v>
      </c>
      <c r="E5445" s="240">
        <f>Purchase_Entry!C1039</f>
        <v>0</v>
      </c>
      <c r="F5445" s="240">
        <f>Purchase_Entry!F1039</f>
        <v>0</v>
      </c>
      <c r="G5445" s="241">
        <v>0</v>
      </c>
      <c r="H5445" s="241">
        <f>N(Purchase_Entry!P1039)</f>
        <v>0</v>
      </c>
      <c r="I5445" s="241">
        <f t="shared" si="85"/>
        <v>0</v>
      </c>
      <c r="J5445" s="200"/>
      <c r="K5445" s="200" t="str" cm="1">
        <f t="array" ref="K5445">IF($C5445="","",IF(AND($C5445=Party_Statement!$C$5,$B5445&gt;=Party_Statement!$C$6,$B5445&lt;=Party_Statement!$E$6),SUMPRODUCT(($C$3:$C5445=Party_Statement!$C$5)*($B$3:$B5445&gt;=Party_Statement!$C$6)*($B$3:$B5445&lt;=Party_Statement!$E$6)),""))</f>
        <v/>
      </c>
    </row>
    <row r="5446" spans="1:11" x14ac:dyDescent="0.2">
      <c r="A5446" s="237">
        <f>Purchase_Entry!A1040</f>
        <v>0</v>
      </c>
      <c r="B5446" s="238" t="str">
        <f>Purchase_Entry!B1040</f>
        <v/>
      </c>
      <c r="C5446" s="239">
        <f>Purchase_Entry!D1040</f>
        <v>0</v>
      </c>
      <c r="D5446" s="240" t="s">
        <v>1390</v>
      </c>
      <c r="E5446" s="240">
        <f>Purchase_Entry!C1040</f>
        <v>0</v>
      </c>
      <c r="F5446" s="240">
        <f>Purchase_Entry!F1040</f>
        <v>0</v>
      </c>
      <c r="G5446" s="241">
        <v>0</v>
      </c>
      <c r="H5446" s="241">
        <f>N(Purchase_Entry!P1040)</f>
        <v>0</v>
      </c>
      <c r="I5446" s="241">
        <f t="shared" si="85"/>
        <v>0</v>
      </c>
      <c r="J5446" s="200"/>
      <c r="K5446" s="200" t="str" cm="1">
        <f t="array" ref="K5446">IF($C5446="","",IF(AND($C5446=Party_Statement!$C$5,$B5446&gt;=Party_Statement!$C$6,$B5446&lt;=Party_Statement!$E$6),SUMPRODUCT(($C$3:$C5446=Party_Statement!$C$5)*($B$3:$B5446&gt;=Party_Statement!$C$6)*($B$3:$B5446&lt;=Party_Statement!$E$6)),""))</f>
        <v/>
      </c>
    </row>
    <row r="5447" spans="1:11" x14ac:dyDescent="0.2">
      <c r="A5447" s="237">
        <f>Purchase_Entry!A1041</f>
        <v>0</v>
      </c>
      <c r="B5447" s="238" t="str">
        <f>Purchase_Entry!B1041</f>
        <v/>
      </c>
      <c r="C5447" s="239">
        <f>Purchase_Entry!D1041</f>
        <v>0</v>
      </c>
      <c r="D5447" s="240" t="s">
        <v>1390</v>
      </c>
      <c r="E5447" s="240">
        <f>Purchase_Entry!C1041</f>
        <v>0</v>
      </c>
      <c r="F5447" s="240">
        <f>Purchase_Entry!F1041</f>
        <v>0</v>
      </c>
      <c r="G5447" s="241">
        <v>0</v>
      </c>
      <c r="H5447" s="241">
        <f>N(Purchase_Entry!P1041)</f>
        <v>0</v>
      </c>
      <c r="I5447" s="241">
        <f t="shared" si="85"/>
        <v>0</v>
      </c>
      <c r="J5447" s="200"/>
      <c r="K5447" s="200" t="str" cm="1">
        <f t="array" ref="K5447">IF($C5447="","",IF(AND($C5447=Party_Statement!$C$5,$B5447&gt;=Party_Statement!$C$6,$B5447&lt;=Party_Statement!$E$6),SUMPRODUCT(($C$3:$C5447=Party_Statement!$C$5)*($B$3:$B5447&gt;=Party_Statement!$C$6)*($B$3:$B5447&lt;=Party_Statement!$E$6)),""))</f>
        <v/>
      </c>
    </row>
    <row r="5448" spans="1:11" x14ac:dyDescent="0.2">
      <c r="A5448" s="237">
        <f>Purchase_Entry!A1042</f>
        <v>0</v>
      </c>
      <c r="B5448" s="238" t="str">
        <f>Purchase_Entry!B1042</f>
        <v/>
      </c>
      <c r="C5448" s="239">
        <f>Purchase_Entry!D1042</f>
        <v>0</v>
      </c>
      <c r="D5448" s="240" t="s">
        <v>1390</v>
      </c>
      <c r="E5448" s="240">
        <f>Purchase_Entry!C1042</f>
        <v>0</v>
      </c>
      <c r="F5448" s="240">
        <f>Purchase_Entry!F1042</f>
        <v>0</v>
      </c>
      <c r="G5448" s="241">
        <v>0</v>
      </c>
      <c r="H5448" s="241">
        <f>N(Purchase_Entry!P1042)</f>
        <v>0</v>
      </c>
      <c r="I5448" s="241">
        <f t="shared" si="85"/>
        <v>0</v>
      </c>
      <c r="J5448" s="200"/>
      <c r="K5448" s="200" t="str" cm="1">
        <f t="array" ref="K5448">IF($C5448="","",IF(AND($C5448=Party_Statement!$C$5,$B5448&gt;=Party_Statement!$C$6,$B5448&lt;=Party_Statement!$E$6),SUMPRODUCT(($C$3:$C5448=Party_Statement!$C$5)*($B$3:$B5448&gt;=Party_Statement!$C$6)*($B$3:$B5448&lt;=Party_Statement!$E$6)),""))</f>
        <v/>
      </c>
    </row>
    <row r="5449" spans="1:11" x14ac:dyDescent="0.2">
      <c r="A5449" s="237">
        <f>Purchase_Entry!A1043</f>
        <v>0</v>
      </c>
      <c r="B5449" s="238" t="str">
        <f>Purchase_Entry!B1043</f>
        <v/>
      </c>
      <c r="C5449" s="239">
        <f>Purchase_Entry!D1043</f>
        <v>0</v>
      </c>
      <c r="D5449" s="240" t="s">
        <v>1390</v>
      </c>
      <c r="E5449" s="240">
        <f>Purchase_Entry!C1043</f>
        <v>0</v>
      </c>
      <c r="F5449" s="240">
        <f>Purchase_Entry!F1043</f>
        <v>0</v>
      </c>
      <c r="G5449" s="241">
        <v>0</v>
      </c>
      <c r="H5449" s="241">
        <f>N(Purchase_Entry!P1043)</f>
        <v>0</v>
      </c>
      <c r="I5449" s="241">
        <f t="shared" si="85"/>
        <v>0</v>
      </c>
      <c r="J5449" s="200"/>
      <c r="K5449" s="200" t="str" cm="1">
        <f t="array" ref="K5449">IF($C5449="","",IF(AND($C5449=Party_Statement!$C$5,$B5449&gt;=Party_Statement!$C$6,$B5449&lt;=Party_Statement!$E$6),SUMPRODUCT(($C$3:$C5449=Party_Statement!$C$5)*($B$3:$B5449&gt;=Party_Statement!$C$6)*($B$3:$B5449&lt;=Party_Statement!$E$6)),""))</f>
        <v/>
      </c>
    </row>
    <row r="5450" spans="1:11" x14ac:dyDescent="0.2">
      <c r="A5450" s="237">
        <f>Purchase_Entry!A1044</f>
        <v>0</v>
      </c>
      <c r="B5450" s="238" t="str">
        <f>Purchase_Entry!B1044</f>
        <v/>
      </c>
      <c r="C5450" s="239">
        <f>Purchase_Entry!D1044</f>
        <v>0</v>
      </c>
      <c r="D5450" s="240" t="s">
        <v>1390</v>
      </c>
      <c r="E5450" s="240">
        <f>Purchase_Entry!C1044</f>
        <v>0</v>
      </c>
      <c r="F5450" s="240">
        <f>Purchase_Entry!F1044</f>
        <v>0</v>
      </c>
      <c r="G5450" s="241">
        <v>0</v>
      </c>
      <c r="H5450" s="241">
        <f>N(Purchase_Entry!P1044)</f>
        <v>0</v>
      </c>
      <c r="I5450" s="241">
        <f t="shared" si="85"/>
        <v>0</v>
      </c>
      <c r="J5450" s="200"/>
      <c r="K5450" s="200" t="str" cm="1">
        <f t="array" ref="K5450">IF($C5450="","",IF(AND($C5450=Party_Statement!$C$5,$B5450&gt;=Party_Statement!$C$6,$B5450&lt;=Party_Statement!$E$6),SUMPRODUCT(($C$3:$C5450=Party_Statement!$C$5)*($B$3:$B5450&gt;=Party_Statement!$C$6)*($B$3:$B5450&lt;=Party_Statement!$E$6)),""))</f>
        <v/>
      </c>
    </row>
    <row r="5451" spans="1:11" x14ac:dyDescent="0.2">
      <c r="A5451" s="237">
        <f>Purchase_Entry!A1045</f>
        <v>0</v>
      </c>
      <c r="B5451" s="238" t="str">
        <f>Purchase_Entry!B1045</f>
        <v/>
      </c>
      <c r="C5451" s="239">
        <f>Purchase_Entry!D1045</f>
        <v>0</v>
      </c>
      <c r="D5451" s="240" t="s">
        <v>1390</v>
      </c>
      <c r="E5451" s="240">
        <f>Purchase_Entry!C1045</f>
        <v>0</v>
      </c>
      <c r="F5451" s="240">
        <f>Purchase_Entry!F1045</f>
        <v>0</v>
      </c>
      <c r="G5451" s="241">
        <v>0</v>
      </c>
      <c r="H5451" s="241">
        <f>N(Purchase_Entry!P1045)</f>
        <v>0</v>
      </c>
      <c r="I5451" s="241">
        <f t="shared" si="85"/>
        <v>0</v>
      </c>
      <c r="J5451" s="200"/>
      <c r="K5451" s="200" t="str" cm="1">
        <f t="array" ref="K5451">IF($C5451="","",IF(AND($C5451=Party_Statement!$C$5,$B5451&gt;=Party_Statement!$C$6,$B5451&lt;=Party_Statement!$E$6),SUMPRODUCT(($C$3:$C5451=Party_Statement!$C$5)*($B$3:$B5451&gt;=Party_Statement!$C$6)*($B$3:$B5451&lt;=Party_Statement!$E$6)),""))</f>
        <v/>
      </c>
    </row>
    <row r="5452" spans="1:11" x14ac:dyDescent="0.2">
      <c r="A5452" s="237">
        <f>Purchase_Entry!A1046</f>
        <v>0</v>
      </c>
      <c r="B5452" s="238" t="str">
        <f>Purchase_Entry!B1046</f>
        <v/>
      </c>
      <c r="C5452" s="239">
        <f>Purchase_Entry!D1046</f>
        <v>0</v>
      </c>
      <c r="D5452" s="240" t="s">
        <v>1390</v>
      </c>
      <c r="E5452" s="240">
        <f>Purchase_Entry!C1046</f>
        <v>0</v>
      </c>
      <c r="F5452" s="240">
        <f>Purchase_Entry!F1046</f>
        <v>0</v>
      </c>
      <c r="G5452" s="241">
        <v>0</v>
      </c>
      <c r="H5452" s="241">
        <f>N(Purchase_Entry!P1046)</f>
        <v>0</v>
      </c>
      <c r="I5452" s="241">
        <f t="shared" si="85"/>
        <v>0</v>
      </c>
      <c r="J5452" s="200"/>
      <c r="K5452" s="200" t="str" cm="1">
        <f t="array" ref="K5452">IF($C5452="","",IF(AND($C5452=Party_Statement!$C$5,$B5452&gt;=Party_Statement!$C$6,$B5452&lt;=Party_Statement!$E$6),SUMPRODUCT(($C$3:$C5452=Party_Statement!$C$5)*($B$3:$B5452&gt;=Party_Statement!$C$6)*($B$3:$B5452&lt;=Party_Statement!$E$6)),""))</f>
        <v/>
      </c>
    </row>
    <row r="5453" spans="1:11" x14ac:dyDescent="0.2">
      <c r="A5453" s="237">
        <f>Purchase_Entry!A1047</f>
        <v>0</v>
      </c>
      <c r="B5453" s="238" t="str">
        <f>Purchase_Entry!B1047</f>
        <v/>
      </c>
      <c r="C5453" s="239">
        <f>Purchase_Entry!D1047</f>
        <v>0</v>
      </c>
      <c r="D5453" s="240" t="s">
        <v>1390</v>
      </c>
      <c r="E5453" s="240">
        <f>Purchase_Entry!C1047</f>
        <v>0</v>
      </c>
      <c r="F5453" s="240">
        <f>Purchase_Entry!F1047</f>
        <v>0</v>
      </c>
      <c r="G5453" s="241">
        <v>0</v>
      </c>
      <c r="H5453" s="241">
        <f>N(Purchase_Entry!P1047)</f>
        <v>0</v>
      </c>
      <c r="I5453" s="241">
        <f t="shared" si="85"/>
        <v>0</v>
      </c>
      <c r="J5453" s="200"/>
      <c r="K5453" s="200" t="str" cm="1">
        <f t="array" ref="K5453">IF($C5453="","",IF(AND($C5453=Party_Statement!$C$5,$B5453&gt;=Party_Statement!$C$6,$B5453&lt;=Party_Statement!$E$6),SUMPRODUCT(($C$3:$C5453=Party_Statement!$C$5)*($B$3:$B5453&gt;=Party_Statement!$C$6)*($B$3:$B5453&lt;=Party_Statement!$E$6)),""))</f>
        <v/>
      </c>
    </row>
    <row r="5454" spans="1:11" x14ac:dyDescent="0.2">
      <c r="A5454" s="237">
        <f>Purchase_Entry!A1048</f>
        <v>0</v>
      </c>
      <c r="B5454" s="238" t="str">
        <f>Purchase_Entry!B1048</f>
        <v/>
      </c>
      <c r="C5454" s="239">
        <f>Purchase_Entry!D1048</f>
        <v>0</v>
      </c>
      <c r="D5454" s="240" t="s">
        <v>1390</v>
      </c>
      <c r="E5454" s="240">
        <f>Purchase_Entry!C1048</f>
        <v>0</v>
      </c>
      <c r="F5454" s="240">
        <f>Purchase_Entry!F1048</f>
        <v>0</v>
      </c>
      <c r="G5454" s="241">
        <v>0</v>
      </c>
      <c r="H5454" s="241">
        <f>N(Purchase_Entry!P1048)</f>
        <v>0</v>
      </c>
      <c r="I5454" s="241">
        <f t="shared" si="85"/>
        <v>0</v>
      </c>
      <c r="J5454" s="200"/>
      <c r="K5454" s="200" t="str" cm="1">
        <f t="array" ref="K5454">IF($C5454="","",IF(AND($C5454=Party_Statement!$C$5,$B5454&gt;=Party_Statement!$C$6,$B5454&lt;=Party_Statement!$E$6),SUMPRODUCT(($C$3:$C5454=Party_Statement!$C$5)*($B$3:$B5454&gt;=Party_Statement!$C$6)*($B$3:$B5454&lt;=Party_Statement!$E$6)),""))</f>
        <v/>
      </c>
    </row>
    <row r="5455" spans="1:11" x14ac:dyDescent="0.2">
      <c r="A5455" s="237">
        <f>Purchase_Entry!A1049</f>
        <v>0</v>
      </c>
      <c r="B5455" s="238" t="str">
        <f>Purchase_Entry!B1049</f>
        <v/>
      </c>
      <c r="C5455" s="239">
        <f>Purchase_Entry!D1049</f>
        <v>0</v>
      </c>
      <c r="D5455" s="240" t="s">
        <v>1390</v>
      </c>
      <c r="E5455" s="240">
        <f>Purchase_Entry!C1049</f>
        <v>0</v>
      </c>
      <c r="F5455" s="240">
        <f>Purchase_Entry!F1049</f>
        <v>0</v>
      </c>
      <c r="G5455" s="241">
        <v>0</v>
      </c>
      <c r="H5455" s="241">
        <f>N(Purchase_Entry!P1049)</f>
        <v>0</v>
      </c>
      <c r="I5455" s="241">
        <f t="shared" si="85"/>
        <v>0</v>
      </c>
      <c r="J5455" s="200"/>
      <c r="K5455" s="200" t="str" cm="1">
        <f t="array" ref="K5455">IF($C5455="","",IF(AND($C5455=Party_Statement!$C$5,$B5455&gt;=Party_Statement!$C$6,$B5455&lt;=Party_Statement!$E$6),SUMPRODUCT(($C$3:$C5455=Party_Statement!$C$5)*($B$3:$B5455&gt;=Party_Statement!$C$6)*($B$3:$B5455&lt;=Party_Statement!$E$6)),""))</f>
        <v/>
      </c>
    </row>
    <row r="5456" spans="1:11" x14ac:dyDescent="0.2">
      <c r="A5456" s="237">
        <f>Purchase_Entry!A1050</f>
        <v>0</v>
      </c>
      <c r="B5456" s="238" t="str">
        <f>Purchase_Entry!B1050</f>
        <v/>
      </c>
      <c r="C5456" s="239">
        <f>Purchase_Entry!D1050</f>
        <v>0</v>
      </c>
      <c r="D5456" s="240" t="s">
        <v>1390</v>
      </c>
      <c r="E5456" s="240">
        <f>Purchase_Entry!C1050</f>
        <v>0</v>
      </c>
      <c r="F5456" s="240">
        <f>Purchase_Entry!F1050</f>
        <v>0</v>
      </c>
      <c r="G5456" s="241">
        <v>0</v>
      </c>
      <c r="H5456" s="241">
        <f>N(Purchase_Entry!P1050)</f>
        <v>0</v>
      </c>
      <c r="I5456" s="241">
        <f t="shared" si="85"/>
        <v>0</v>
      </c>
      <c r="J5456" s="200"/>
      <c r="K5456" s="200" t="str" cm="1">
        <f t="array" ref="K5456">IF($C5456="","",IF(AND($C5456=Party_Statement!$C$5,$B5456&gt;=Party_Statement!$C$6,$B5456&lt;=Party_Statement!$E$6),SUMPRODUCT(($C$3:$C5456=Party_Statement!$C$5)*($B$3:$B5456&gt;=Party_Statement!$C$6)*($B$3:$B5456&lt;=Party_Statement!$E$6)),""))</f>
        <v/>
      </c>
    </row>
    <row r="5457" spans="1:11" x14ac:dyDescent="0.2">
      <c r="A5457" s="237">
        <f>Purchase_Entry!A1051</f>
        <v>0</v>
      </c>
      <c r="B5457" s="238" t="str">
        <f>Purchase_Entry!B1051</f>
        <v/>
      </c>
      <c r="C5457" s="239">
        <f>Purchase_Entry!D1051</f>
        <v>0</v>
      </c>
      <c r="D5457" s="240" t="s">
        <v>1390</v>
      </c>
      <c r="E5457" s="240">
        <f>Purchase_Entry!C1051</f>
        <v>0</v>
      </c>
      <c r="F5457" s="240">
        <f>Purchase_Entry!F1051</f>
        <v>0</v>
      </c>
      <c r="G5457" s="241">
        <v>0</v>
      </c>
      <c r="H5457" s="241">
        <f>N(Purchase_Entry!P1051)</f>
        <v>0</v>
      </c>
      <c r="I5457" s="241">
        <f t="shared" si="85"/>
        <v>0</v>
      </c>
      <c r="J5457" s="200"/>
      <c r="K5457" s="200" t="str" cm="1">
        <f t="array" ref="K5457">IF($C5457="","",IF(AND($C5457=Party_Statement!$C$5,$B5457&gt;=Party_Statement!$C$6,$B5457&lt;=Party_Statement!$E$6),SUMPRODUCT(($C$3:$C5457=Party_Statement!$C$5)*($B$3:$B5457&gt;=Party_Statement!$C$6)*($B$3:$B5457&lt;=Party_Statement!$E$6)),""))</f>
        <v/>
      </c>
    </row>
    <row r="5458" spans="1:11" x14ac:dyDescent="0.2">
      <c r="A5458" s="237">
        <f>Purchase_Entry!A1052</f>
        <v>0</v>
      </c>
      <c r="B5458" s="238" t="str">
        <f>Purchase_Entry!B1052</f>
        <v/>
      </c>
      <c r="C5458" s="239">
        <f>Purchase_Entry!D1052</f>
        <v>0</v>
      </c>
      <c r="D5458" s="240" t="s">
        <v>1390</v>
      </c>
      <c r="E5458" s="240">
        <f>Purchase_Entry!C1052</f>
        <v>0</v>
      </c>
      <c r="F5458" s="240">
        <f>Purchase_Entry!F1052</f>
        <v>0</v>
      </c>
      <c r="G5458" s="241">
        <v>0</v>
      </c>
      <c r="H5458" s="241">
        <f>N(Purchase_Entry!P1052)</f>
        <v>0</v>
      </c>
      <c r="I5458" s="241">
        <f t="shared" si="85"/>
        <v>0</v>
      </c>
      <c r="J5458" s="200"/>
      <c r="K5458" s="200" t="str" cm="1">
        <f t="array" ref="K5458">IF($C5458="","",IF(AND($C5458=Party_Statement!$C$5,$B5458&gt;=Party_Statement!$C$6,$B5458&lt;=Party_Statement!$E$6),SUMPRODUCT(($C$3:$C5458=Party_Statement!$C$5)*($B$3:$B5458&gt;=Party_Statement!$C$6)*($B$3:$B5458&lt;=Party_Statement!$E$6)),""))</f>
        <v/>
      </c>
    </row>
    <row r="5459" spans="1:11" x14ac:dyDescent="0.2">
      <c r="A5459" s="237">
        <f>Purchase_Entry!A1053</f>
        <v>0</v>
      </c>
      <c r="B5459" s="238" t="str">
        <f>Purchase_Entry!B1053</f>
        <v/>
      </c>
      <c r="C5459" s="239">
        <f>Purchase_Entry!D1053</f>
        <v>0</v>
      </c>
      <c r="D5459" s="240" t="s">
        <v>1390</v>
      </c>
      <c r="E5459" s="240">
        <f>Purchase_Entry!C1053</f>
        <v>0</v>
      </c>
      <c r="F5459" s="240">
        <f>Purchase_Entry!F1053</f>
        <v>0</v>
      </c>
      <c r="G5459" s="241">
        <v>0</v>
      </c>
      <c r="H5459" s="241">
        <f>N(Purchase_Entry!P1053)</f>
        <v>0</v>
      </c>
      <c r="I5459" s="241">
        <f t="shared" si="85"/>
        <v>0</v>
      </c>
      <c r="J5459" s="200"/>
      <c r="K5459" s="200" t="str" cm="1">
        <f t="array" ref="K5459">IF($C5459="","",IF(AND($C5459=Party_Statement!$C$5,$B5459&gt;=Party_Statement!$C$6,$B5459&lt;=Party_Statement!$E$6),SUMPRODUCT(($C$3:$C5459=Party_Statement!$C$5)*($B$3:$B5459&gt;=Party_Statement!$C$6)*($B$3:$B5459&lt;=Party_Statement!$E$6)),""))</f>
        <v/>
      </c>
    </row>
    <row r="5460" spans="1:11" x14ac:dyDescent="0.2">
      <c r="A5460" s="237">
        <f>Purchase_Entry!A1054</f>
        <v>0</v>
      </c>
      <c r="B5460" s="238" t="str">
        <f>Purchase_Entry!B1054</f>
        <v/>
      </c>
      <c r="C5460" s="239">
        <f>Purchase_Entry!D1054</f>
        <v>0</v>
      </c>
      <c r="D5460" s="240" t="s">
        <v>1390</v>
      </c>
      <c r="E5460" s="240">
        <f>Purchase_Entry!C1054</f>
        <v>0</v>
      </c>
      <c r="F5460" s="240">
        <f>Purchase_Entry!F1054</f>
        <v>0</v>
      </c>
      <c r="G5460" s="241">
        <v>0</v>
      </c>
      <c r="H5460" s="241">
        <f>N(Purchase_Entry!P1054)</f>
        <v>0</v>
      </c>
      <c r="I5460" s="241">
        <f t="shared" si="85"/>
        <v>0</v>
      </c>
      <c r="J5460" s="200"/>
      <c r="K5460" s="200" t="str" cm="1">
        <f t="array" ref="K5460">IF($C5460="","",IF(AND($C5460=Party_Statement!$C$5,$B5460&gt;=Party_Statement!$C$6,$B5460&lt;=Party_Statement!$E$6),SUMPRODUCT(($C$3:$C5460=Party_Statement!$C$5)*($B$3:$B5460&gt;=Party_Statement!$C$6)*($B$3:$B5460&lt;=Party_Statement!$E$6)),""))</f>
        <v/>
      </c>
    </row>
    <row r="5461" spans="1:11" x14ac:dyDescent="0.2">
      <c r="A5461" s="237">
        <f>Purchase_Entry!A1055</f>
        <v>0</v>
      </c>
      <c r="B5461" s="238" t="str">
        <f>Purchase_Entry!B1055</f>
        <v/>
      </c>
      <c r="C5461" s="239">
        <f>Purchase_Entry!D1055</f>
        <v>0</v>
      </c>
      <c r="D5461" s="240" t="s">
        <v>1390</v>
      </c>
      <c r="E5461" s="240">
        <f>Purchase_Entry!C1055</f>
        <v>0</v>
      </c>
      <c r="F5461" s="240">
        <f>Purchase_Entry!F1055</f>
        <v>0</v>
      </c>
      <c r="G5461" s="241">
        <v>0</v>
      </c>
      <c r="H5461" s="241">
        <f>N(Purchase_Entry!P1055)</f>
        <v>0</v>
      </c>
      <c r="I5461" s="241">
        <f t="shared" si="85"/>
        <v>0</v>
      </c>
      <c r="J5461" s="200"/>
      <c r="K5461" s="200" t="str" cm="1">
        <f t="array" ref="K5461">IF($C5461="","",IF(AND($C5461=Party_Statement!$C$5,$B5461&gt;=Party_Statement!$C$6,$B5461&lt;=Party_Statement!$E$6),SUMPRODUCT(($C$3:$C5461=Party_Statement!$C$5)*($B$3:$B5461&gt;=Party_Statement!$C$6)*($B$3:$B5461&lt;=Party_Statement!$E$6)),""))</f>
        <v/>
      </c>
    </row>
    <row r="5462" spans="1:11" x14ac:dyDescent="0.2">
      <c r="A5462" s="237">
        <f>Purchase_Entry!A1056</f>
        <v>0</v>
      </c>
      <c r="B5462" s="238" t="str">
        <f>Purchase_Entry!B1056</f>
        <v/>
      </c>
      <c r="C5462" s="239">
        <f>Purchase_Entry!D1056</f>
        <v>0</v>
      </c>
      <c r="D5462" s="240" t="s">
        <v>1390</v>
      </c>
      <c r="E5462" s="240">
        <f>Purchase_Entry!C1056</f>
        <v>0</v>
      </c>
      <c r="F5462" s="240">
        <f>Purchase_Entry!F1056</f>
        <v>0</v>
      </c>
      <c r="G5462" s="241">
        <v>0</v>
      </c>
      <c r="H5462" s="241">
        <f>N(Purchase_Entry!P1056)</f>
        <v>0</v>
      </c>
      <c r="I5462" s="241">
        <f t="shared" si="85"/>
        <v>0</v>
      </c>
      <c r="J5462" s="200"/>
      <c r="K5462" s="200" t="str" cm="1">
        <f t="array" ref="K5462">IF($C5462="","",IF(AND($C5462=Party_Statement!$C$5,$B5462&gt;=Party_Statement!$C$6,$B5462&lt;=Party_Statement!$E$6),SUMPRODUCT(($C$3:$C5462=Party_Statement!$C$5)*($B$3:$B5462&gt;=Party_Statement!$C$6)*($B$3:$B5462&lt;=Party_Statement!$E$6)),""))</f>
        <v/>
      </c>
    </row>
    <row r="5463" spans="1:11" x14ac:dyDescent="0.2">
      <c r="A5463" s="237">
        <f>Purchase_Entry!A1057</f>
        <v>0</v>
      </c>
      <c r="B5463" s="238" t="str">
        <f>Purchase_Entry!B1057</f>
        <v/>
      </c>
      <c r="C5463" s="239">
        <f>Purchase_Entry!D1057</f>
        <v>0</v>
      </c>
      <c r="D5463" s="240" t="s">
        <v>1390</v>
      </c>
      <c r="E5463" s="240">
        <f>Purchase_Entry!C1057</f>
        <v>0</v>
      </c>
      <c r="F5463" s="240">
        <f>Purchase_Entry!F1057</f>
        <v>0</v>
      </c>
      <c r="G5463" s="241">
        <v>0</v>
      </c>
      <c r="H5463" s="241">
        <f>N(Purchase_Entry!P1057)</f>
        <v>0</v>
      </c>
      <c r="I5463" s="241">
        <f t="shared" si="85"/>
        <v>0</v>
      </c>
      <c r="J5463" s="200"/>
      <c r="K5463" s="200" t="str" cm="1">
        <f t="array" ref="K5463">IF($C5463="","",IF(AND($C5463=Party_Statement!$C$5,$B5463&gt;=Party_Statement!$C$6,$B5463&lt;=Party_Statement!$E$6),SUMPRODUCT(($C$3:$C5463=Party_Statement!$C$5)*($B$3:$B5463&gt;=Party_Statement!$C$6)*($B$3:$B5463&lt;=Party_Statement!$E$6)),""))</f>
        <v/>
      </c>
    </row>
    <row r="5464" spans="1:11" x14ac:dyDescent="0.2">
      <c r="A5464" s="237">
        <f>Purchase_Entry!A1058</f>
        <v>0</v>
      </c>
      <c r="B5464" s="238" t="str">
        <f>Purchase_Entry!B1058</f>
        <v/>
      </c>
      <c r="C5464" s="239">
        <f>Purchase_Entry!D1058</f>
        <v>0</v>
      </c>
      <c r="D5464" s="240" t="s">
        <v>1390</v>
      </c>
      <c r="E5464" s="240">
        <f>Purchase_Entry!C1058</f>
        <v>0</v>
      </c>
      <c r="F5464" s="240">
        <f>Purchase_Entry!F1058</f>
        <v>0</v>
      </c>
      <c r="G5464" s="241">
        <v>0</v>
      </c>
      <c r="H5464" s="241">
        <f>N(Purchase_Entry!P1058)</f>
        <v>0</v>
      </c>
      <c r="I5464" s="241">
        <f t="shared" si="85"/>
        <v>0</v>
      </c>
      <c r="J5464" s="200"/>
      <c r="K5464" s="200" t="str" cm="1">
        <f t="array" ref="K5464">IF($C5464="","",IF(AND($C5464=Party_Statement!$C$5,$B5464&gt;=Party_Statement!$C$6,$B5464&lt;=Party_Statement!$E$6),SUMPRODUCT(($C$3:$C5464=Party_Statement!$C$5)*($B$3:$B5464&gt;=Party_Statement!$C$6)*($B$3:$B5464&lt;=Party_Statement!$E$6)),""))</f>
        <v/>
      </c>
    </row>
    <row r="5465" spans="1:11" x14ac:dyDescent="0.2">
      <c r="A5465" s="237">
        <f>Purchase_Entry!A1059</f>
        <v>0</v>
      </c>
      <c r="B5465" s="238" t="str">
        <f>Purchase_Entry!B1059</f>
        <v/>
      </c>
      <c r="C5465" s="239">
        <f>Purchase_Entry!D1059</f>
        <v>0</v>
      </c>
      <c r="D5465" s="240" t="s">
        <v>1390</v>
      </c>
      <c r="E5465" s="240">
        <f>Purchase_Entry!C1059</f>
        <v>0</v>
      </c>
      <c r="F5465" s="240">
        <f>Purchase_Entry!F1059</f>
        <v>0</v>
      </c>
      <c r="G5465" s="241">
        <v>0</v>
      </c>
      <c r="H5465" s="241">
        <f>N(Purchase_Entry!P1059)</f>
        <v>0</v>
      </c>
      <c r="I5465" s="241">
        <f t="shared" si="85"/>
        <v>0</v>
      </c>
      <c r="J5465" s="200"/>
      <c r="K5465" s="200" t="str" cm="1">
        <f t="array" ref="K5465">IF($C5465="","",IF(AND($C5465=Party_Statement!$C$5,$B5465&gt;=Party_Statement!$C$6,$B5465&lt;=Party_Statement!$E$6),SUMPRODUCT(($C$3:$C5465=Party_Statement!$C$5)*($B$3:$B5465&gt;=Party_Statement!$C$6)*($B$3:$B5465&lt;=Party_Statement!$E$6)),""))</f>
        <v/>
      </c>
    </row>
    <row r="5466" spans="1:11" x14ac:dyDescent="0.2">
      <c r="A5466" s="237">
        <f>Purchase_Entry!A1060</f>
        <v>0</v>
      </c>
      <c r="B5466" s="238" t="str">
        <f>Purchase_Entry!B1060</f>
        <v/>
      </c>
      <c r="C5466" s="239">
        <f>Purchase_Entry!D1060</f>
        <v>0</v>
      </c>
      <c r="D5466" s="240" t="s">
        <v>1390</v>
      </c>
      <c r="E5466" s="240">
        <f>Purchase_Entry!C1060</f>
        <v>0</v>
      </c>
      <c r="F5466" s="240">
        <f>Purchase_Entry!F1060</f>
        <v>0</v>
      </c>
      <c r="G5466" s="241">
        <v>0</v>
      </c>
      <c r="H5466" s="241">
        <f>N(Purchase_Entry!P1060)</f>
        <v>0</v>
      </c>
      <c r="I5466" s="241">
        <f t="shared" si="85"/>
        <v>0</v>
      </c>
      <c r="J5466" s="200"/>
      <c r="K5466" s="200" t="str" cm="1">
        <f t="array" ref="K5466">IF($C5466="","",IF(AND($C5466=Party_Statement!$C$5,$B5466&gt;=Party_Statement!$C$6,$B5466&lt;=Party_Statement!$E$6),SUMPRODUCT(($C$3:$C5466=Party_Statement!$C$5)*($B$3:$B5466&gt;=Party_Statement!$C$6)*($B$3:$B5466&lt;=Party_Statement!$E$6)),""))</f>
        <v/>
      </c>
    </row>
    <row r="5467" spans="1:11" x14ac:dyDescent="0.2">
      <c r="A5467" s="237">
        <f>Purchase_Entry!A1061</f>
        <v>0</v>
      </c>
      <c r="B5467" s="238" t="str">
        <f>Purchase_Entry!B1061</f>
        <v/>
      </c>
      <c r="C5467" s="239">
        <f>Purchase_Entry!D1061</f>
        <v>0</v>
      </c>
      <c r="D5467" s="240" t="s">
        <v>1390</v>
      </c>
      <c r="E5467" s="240">
        <f>Purchase_Entry!C1061</f>
        <v>0</v>
      </c>
      <c r="F5467" s="240">
        <f>Purchase_Entry!F1061</f>
        <v>0</v>
      </c>
      <c r="G5467" s="241">
        <v>0</v>
      </c>
      <c r="H5467" s="241">
        <f>N(Purchase_Entry!P1061)</f>
        <v>0</v>
      </c>
      <c r="I5467" s="241">
        <f t="shared" si="85"/>
        <v>0</v>
      </c>
      <c r="J5467" s="200"/>
      <c r="K5467" s="200" t="str" cm="1">
        <f t="array" ref="K5467">IF($C5467="","",IF(AND($C5467=Party_Statement!$C$5,$B5467&gt;=Party_Statement!$C$6,$B5467&lt;=Party_Statement!$E$6),SUMPRODUCT(($C$3:$C5467=Party_Statement!$C$5)*($B$3:$B5467&gt;=Party_Statement!$C$6)*($B$3:$B5467&lt;=Party_Statement!$E$6)),""))</f>
        <v/>
      </c>
    </row>
    <row r="5468" spans="1:11" x14ac:dyDescent="0.2">
      <c r="A5468" s="237">
        <f>Purchase_Entry!A1062</f>
        <v>0</v>
      </c>
      <c r="B5468" s="238" t="str">
        <f>Purchase_Entry!B1062</f>
        <v/>
      </c>
      <c r="C5468" s="239">
        <f>Purchase_Entry!D1062</f>
        <v>0</v>
      </c>
      <c r="D5468" s="240" t="s">
        <v>1390</v>
      </c>
      <c r="E5468" s="240">
        <f>Purchase_Entry!C1062</f>
        <v>0</v>
      </c>
      <c r="F5468" s="240">
        <f>Purchase_Entry!F1062</f>
        <v>0</v>
      </c>
      <c r="G5468" s="241">
        <v>0</v>
      </c>
      <c r="H5468" s="241">
        <f>N(Purchase_Entry!P1062)</f>
        <v>0</v>
      </c>
      <c r="I5468" s="241">
        <f t="shared" si="85"/>
        <v>0</v>
      </c>
      <c r="J5468" s="200"/>
      <c r="K5468" s="200" t="str" cm="1">
        <f t="array" ref="K5468">IF($C5468="","",IF(AND($C5468=Party_Statement!$C$5,$B5468&gt;=Party_Statement!$C$6,$B5468&lt;=Party_Statement!$E$6),SUMPRODUCT(($C$3:$C5468=Party_Statement!$C$5)*($B$3:$B5468&gt;=Party_Statement!$C$6)*($B$3:$B5468&lt;=Party_Statement!$E$6)),""))</f>
        <v/>
      </c>
    </row>
    <row r="5469" spans="1:11" x14ac:dyDescent="0.2">
      <c r="A5469" s="237">
        <f>Purchase_Entry!A1063</f>
        <v>0</v>
      </c>
      <c r="B5469" s="238" t="str">
        <f>Purchase_Entry!B1063</f>
        <v/>
      </c>
      <c r="C5469" s="239">
        <f>Purchase_Entry!D1063</f>
        <v>0</v>
      </c>
      <c r="D5469" s="240" t="s">
        <v>1390</v>
      </c>
      <c r="E5469" s="240">
        <f>Purchase_Entry!C1063</f>
        <v>0</v>
      </c>
      <c r="F5469" s="240">
        <f>Purchase_Entry!F1063</f>
        <v>0</v>
      </c>
      <c r="G5469" s="241">
        <v>0</v>
      </c>
      <c r="H5469" s="241">
        <f>N(Purchase_Entry!P1063)</f>
        <v>0</v>
      </c>
      <c r="I5469" s="241">
        <f t="shared" si="85"/>
        <v>0</v>
      </c>
      <c r="J5469" s="200"/>
      <c r="K5469" s="200" t="str" cm="1">
        <f t="array" ref="K5469">IF($C5469="","",IF(AND($C5469=Party_Statement!$C$5,$B5469&gt;=Party_Statement!$C$6,$B5469&lt;=Party_Statement!$E$6),SUMPRODUCT(($C$3:$C5469=Party_Statement!$C$5)*($B$3:$B5469&gt;=Party_Statement!$C$6)*($B$3:$B5469&lt;=Party_Statement!$E$6)),""))</f>
        <v/>
      </c>
    </row>
    <row r="5470" spans="1:11" x14ac:dyDescent="0.2">
      <c r="A5470" s="237">
        <f>Purchase_Entry!A1064</f>
        <v>0</v>
      </c>
      <c r="B5470" s="238" t="str">
        <f>Purchase_Entry!B1064</f>
        <v/>
      </c>
      <c r="C5470" s="239">
        <f>Purchase_Entry!D1064</f>
        <v>0</v>
      </c>
      <c r="D5470" s="240" t="s">
        <v>1390</v>
      </c>
      <c r="E5470" s="240">
        <f>Purchase_Entry!C1064</f>
        <v>0</v>
      </c>
      <c r="F5470" s="240">
        <f>Purchase_Entry!F1064</f>
        <v>0</v>
      </c>
      <c r="G5470" s="241">
        <v>0</v>
      </c>
      <c r="H5470" s="241">
        <f>N(Purchase_Entry!P1064)</f>
        <v>0</v>
      </c>
      <c r="I5470" s="241">
        <f t="shared" si="85"/>
        <v>0</v>
      </c>
      <c r="J5470" s="200"/>
      <c r="K5470" s="200" t="str" cm="1">
        <f t="array" ref="K5470">IF($C5470="","",IF(AND($C5470=Party_Statement!$C$5,$B5470&gt;=Party_Statement!$C$6,$B5470&lt;=Party_Statement!$E$6),SUMPRODUCT(($C$3:$C5470=Party_Statement!$C$5)*($B$3:$B5470&gt;=Party_Statement!$C$6)*($B$3:$B5470&lt;=Party_Statement!$E$6)),""))</f>
        <v/>
      </c>
    </row>
    <row r="5471" spans="1:11" x14ac:dyDescent="0.2">
      <c r="A5471" s="237">
        <f>Purchase_Entry!A1065</f>
        <v>0</v>
      </c>
      <c r="B5471" s="238" t="str">
        <f>Purchase_Entry!B1065</f>
        <v/>
      </c>
      <c r="C5471" s="239">
        <f>Purchase_Entry!D1065</f>
        <v>0</v>
      </c>
      <c r="D5471" s="240" t="s">
        <v>1390</v>
      </c>
      <c r="E5471" s="240">
        <f>Purchase_Entry!C1065</f>
        <v>0</v>
      </c>
      <c r="F5471" s="240">
        <f>Purchase_Entry!F1065</f>
        <v>0</v>
      </c>
      <c r="G5471" s="241">
        <v>0</v>
      </c>
      <c r="H5471" s="241">
        <f>N(Purchase_Entry!P1065)</f>
        <v>0</v>
      </c>
      <c r="I5471" s="241">
        <f t="shared" si="85"/>
        <v>0</v>
      </c>
      <c r="J5471" s="200"/>
      <c r="K5471" s="200" t="str" cm="1">
        <f t="array" ref="K5471">IF($C5471="","",IF(AND($C5471=Party_Statement!$C$5,$B5471&gt;=Party_Statement!$C$6,$B5471&lt;=Party_Statement!$E$6),SUMPRODUCT(($C$3:$C5471=Party_Statement!$C$5)*($B$3:$B5471&gt;=Party_Statement!$C$6)*($B$3:$B5471&lt;=Party_Statement!$E$6)),""))</f>
        <v/>
      </c>
    </row>
    <row r="5472" spans="1:11" x14ac:dyDescent="0.2">
      <c r="A5472" s="237">
        <f>Purchase_Entry!A1066</f>
        <v>0</v>
      </c>
      <c r="B5472" s="238" t="str">
        <f>Purchase_Entry!B1066</f>
        <v/>
      </c>
      <c r="C5472" s="239">
        <f>Purchase_Entry!D1066</f>
        <v>0</v>
      </c>
      <c r="D5472" s="240" t="s">
        <v>1390</v>
      </c>
      <c r="E5472" s="240">
        <f>Purchase_Entry!C1066</f>
        <v>0</v>
      </c>
      <c r="F5472" s="240">
        <f>Purchase_Entry!F1066</f>
        <v>0</v>
      </c>
      <c r="G5472" s="241">
        <v>0</v>
      </c>
      <c r="H5472" s="241">
        <f>N(Purchase_Entry!P1066)</f>
        <v>0</v>
      </c>
      <c r="I5472" s="241">
        <f t="shared" si="85"/>
        <v>0</v>
      </c>
      <c r="J5472" s="200"/>
      <c r="K5472" s="200" t="str" cm="1">
        <f t="array" ref="K5472">IF($C5472="","",IF(AND($C5472=Party_Statement!$C$5,$B5472&gt;=Party_Statement!$C$6,$B5472&lt;=Party_Statement!$E$6),SUMPRODUCT(($C$3:$C5472=Party_Statement!$C$5)*($B$3:$B5472&gt;=Party_Statement!$C$6)*($B$3:$B5472&lt;=Party_Statement!$E$6)),""))</f>
        <v/>
      </c>
    </row>
    <row r="5473" spans="1:11" x14ac:dyDescent="0.2">
      <c r="A5473" s="237">
        <f>Purchase_Entry!A1067</f>
        <v>0</v>
      </c>
      <c r="B5473" s="238" t="str">
        <f>Purchase_Entry!B1067</f>
        <v/>
      </c>
      <c r="C5473" s="239">
        <f>Purchase_Entry!D1067</f>
        <v>0</v>
      </c>
      <c r="D5473" s="240" t="s">
        <v>1390</v>
      </c>
      <c r="E5473" s="240">
        <f>Purchase_Entry!C1067</f>
        <v>0</v>
      </c>
      <c r="F5473" s="240">
        <f>Purchase_Entry!F1067</f>
        <v>0</v>
      </c>
      <c r="G5473" s="241">
        <v>0</v>
      </c>
      <c r="H5473" s="241">
        <f>N(Purchase_Entry!P1067)</f>
        <v>0</v>
      </c>
      <c r="I5473" s="241">
        <f t="shared" si="85"/>
        <v>0</v>
      </c>
      <c r="J5473" s="200"/>
      <c r="K5473" s="200" t="str" cm="1">
        <f t="array" ref="K5473">IF($C5473="","",IF(AND($C5473=Party_Statement!$C$5,$B5473&gt;=Party_Statement!$C$6,$B5473&lt;=Party_Statement!$E$6),SUMPRODUCT(($C$3:$C5473=Party_Statement!$C$5)*($B$3:$B5473&gt;=Party_Statement!$C$6)*($B$3:$B5473&lt;=Party_Statement!$E$6)),""))</f>
        <v/>
      </c>
    </row>
    <row r="5474" spans="1:11" x14ac:dyDescent="0.2">
      <c r="A5474" s="237">
        <f>Purchase_Entry!A1068</f>
        <v>0</v>
      </c>
      <c r="B5474" s="238" t="str">
        <f>Purchase_Entry!B1068</f>
        <v/>
      </c>
      <c r="C5474" s="239">
        <f>Purchase_Entry!D1068</f>
        <v>0</v>
      </c>
      <c r="D5474" s="240" t="s">
        <v>1390</v>
      </c>
      <c r="E5474" s="240">
        <f>Purchase_Entry!C1068</f>
        <v>0</v>
      </c>
      <c r="F5474" s="240">
        <f>Purchase_Entry!F1068</f>
        <v>0</v>
      </c>
      <c r="G5474" s="241">
        <v>0</v>
      </c>
      <c r="H5474" s="241">
        <f>N(Purchase_Entry!P1068)</f>
        <v>0</v>
      </c>
      <c r="I5474" s="241">
        <f t="shared" si="85"/>
        <v>0</v>
      </c>
      <c r="J5474" s="200"/>
      <c r="K5474" s="200" t="str" cm="1">
        <f t="array" ref="K5474">IF($C5474="","",IF(AND($C5474=Party_Statement!$C$5,$B5474&gt;=Party_Statement!$C$6,$B5474&lt;=Party_Statement!$E$6),SUMPRODUCT(($C$3:$C5474=Party_Statement!$C$5)*($B$3:$B5474&gt;=Party_Statement!$C$6)*($B$3:$B5474&lt;=Party_Statement!$E$6)),""))</f>
        <v/>
      </c>
    </row>
    <row r="5475" spans="1:11" x14ac:dyDescent="0.2">
      <c r="A5475" s="237">
        <f>Purchase_Entry!A1069</f>
        <v>0</v>
      </c>
      <c r="B5475" s="238" t="str">
        <f>Purchase_Entry!B1069</f>
        <v/>
      </c>
      <c r="C5475" s="239">
        <f>Purchase_Entry!D1069</f>
        <v>0</v>
      </c>
      <c r="D5475" s="240" t="s">
        <v>1390</v>
      </c>
      <c r="E5475" s="240">
        <f>Purchase_Entry!C1069</f>
        <v>0</v>
      </c>
      <c r="F5475" s="240">
        <f>Purchase_Entry!F1069</f>
        <v>0</v>
      </c>
      <c r="G5475" s="241">
        <v>0</v>
      </c>
      <c r="H5475" s="241">
        <f>N(Purchase_Entry!P1069)</f>
        <v>0</v>
      </c>
      <c r="I5475" s="241">
        <f t="shared" si="85"/>
        <v>0</v>
      </c>
      <c r="J5475" s="200"/>
      <c r="K5475" s="200" t="str" cm="1">
        <f t="array" ref="K5475">IF($C5475="","",IF(AND($C5475=Party_Statement!$C$5,$B5475&gt;=Party_Statement!$C$6,$B5475&lt;=Party_Statement!$E$6),SUMPRODUCT(($C$3:$C5475=Party_Statement!$C$5)*($B$3:$B5475&gt;=Party_Statement!$C$6)*($B$3:$B5475&lt;=Party_Statement!$E$6)),""))</f>
        <v/>
      </c>
    </row>
    <row r="5476" spans="1:11" x14ac:dyDescent="0.2">
      <c r="A5476" s="237">
        <f>Purchase_Entry!A1070</f>
        <v>0</v>
      </c>
      <c r="B5476" s="238" t="str">
        <f>Purchase_Entry!B1070</f>
        <v/>
      </c>
      <c r="C5476" s="239">
        <f>Purchase_Entry!D1070</f>
        <v>0</v>
      </c>
      <c r="D5476" s="240" t="s">
        <v>1390</v>
      </c>
      <c r="E5476" s="240">
        <f>Purchase_Entry!C1070</f>
        <v>0</v>
      </c>
      <c r="F5476" s="240">
        <f>Purchase_Entry!F1070</f>
        <v>0</v>
      </c>
      <c r="G5476" s="241">
        <v>0</v>
      </c>
      <c r="H5476" s="241">
        <f>N(Purchase_Entry!P1070)</f>
        <v>0</v>
      </c>
      <c r="I5476" s="241">
        <f t="shared" si="85"/>
        <v>0</v>
      </c>
      <c r="J5476" s="200"/>
      <c r="K5476" s="200" t="str" cm="1">
        <f t="array" ref="K5476">IF($C5476="","",IF(AND($C5476=Party_Statement!$C$5,$B5476&gt;=Party_Statement!$C$6,$B5476&lt;=Party_Statement!$E$6),SUMPRODUCT(($C$3:$C5476=Party_Statement!$C$5)*($B$3:$B5476&gt;=Party_Statement!$C$6)*($B$3:$B5476&lt;=Party_Statement!$E$6)),""))</f>
        <v/>
      </c>
    </row>
    <row r="5477" spans="1:11" x14ac:dyDescent="0.2">
      <c r="A5477" s="237">
        <f>Purchase_Entry!A1071</f>
        <v>0</v>
      </c>
      <c r="B5477" s="238" t="str">
        <f>Purchase_Entry!B1071</f>
        <v/>
      </c>
      <c r="C5477" s="239">
        <f>Purchase_Entry!D1071</f>
        <v>0</v>
      </c>
      <c r="D5477" s="240" t="s">
        <v>1390</v>
      </c>
      <c r="E5477" s="240">
        <f>Purchase_Entry!C1071</f>
        <v>0</v>
      </c>
      <c r="F5477" s="240">
        <f>Purchase_Entry!F1071</f>
        <v>0</v>
      </c>
      <c r="G5477" s="241">
        <v>0</v>
      </c>
      <c r="H5477" s="241">
        <f>N(Purchase_Entry!P1071)</f>
        <v>0</v>
      </c>
      <c r="I5477" s="241">
        <f t="shared" si="85"/>
        <v>0</v>
      </c>
      <c r="J5477" s="200"/>
      <c r="K5477" s="200" t="str" cm="1">
        <f t="array" ref="K5477">IF($C5477="","",IF(AND($C5477=Party_Statement!$C$5,$B5477&gt;=Party_Statement!$C$6,$B5477&lt;=Party_Statement!$E$6),SUMPRODUCT(($C$3:$C5477=Party_Statement!$C$5)*($B$3:$B5477&gt;=Party_Statement!$C$6)*($B$3:$B5477&lt;=Party_Statement!$E$6)),""))</f>
        <v/>
      </c>
    </row>
    <row r="5478" spans="1:11" x14ac:dyDescent="0.2">
      <c r="A5478" s="237">
        <f>Purchase_Entry!A1072</f>
        <v>0</v>
      </c>
      <c r="B5478" s="238" t="str">
        <f>Purchase_Entry!B1072</f>
        <v/>
      </c>
      <c r="C5478" s="239">
        <f>Purchase_Entry!D1072</f>
        <v>0</v>
      </c>
      <c r="D5478" s="240" t="s">
        <v>1390</v>
      </c>
      <c r="E5478" s="240">
        <f>Purchase_Entry!C1072</f>
        <v>0</v>
      </c>
      <c r="F5478" s="240">
        <f>Purchase_Entry!F1072</f>
        <v>0</v>
      </c>
      <c r="G5478" s="241">
        <v>0</v>
      </c>
      <c r="H5478" s="241">
        <f>N(Purchase_Entry!P1072)</f>
        <v>0</v>
      </c>
      <c r="I5478" s="241">
        <f t="shared" si="85"/>
        <v>0</v>
      </c>
      <c r="J5478" s="200"/>
      <c r="K5478" s="200" t="str" cm="1">
        <f t="array" ref="K5478">IF($C5478="","",IF(AND($C5478=Party_Statement!$C$5,$B5478&gt;=Party_Statement!$C$6,$B5478&lt;=Party_Statement!$E$6),SUMPRODUCT(($C$3:$C5478=Party_Statement!$C$5)*($B$3:$B5478&gt;=Party_Statement!$C$6)*($B$3:$B5478&lt;=Party_Statement!$E$6)),""))</f>
        <v/>
      </c>
    </row>
    <row r="5479" spans="1:11" x14ac:dyDescent="0.2">
      <c r="A5479" s="237">
        <f>Purchase_Entry!A1073</f>
        <v>0</v>
      </c>
      <c r="B5479" s="238" t="str">
        <f>Purchase_Entry!B1073</f>
        <v/>
      </c>
      <c r="C5479" s="239">
        <f>Purchase_Entry!D1073</f>
        <v>0</v>
      </c>
      <c r="D5479" s="240" t="s">
        <v>1390</v>
      </c>
      <c r="E5479" s="240">
        <f>Purchase_Entry!C1073</f>
        <v>0</v>
      </c>
      <c r="F5479" s="240">
        <f>Purchase_Entry!F1073</f>
        <v>0</v>
      </c>
      <c r="G5479" s="241">
        <v>0</v>
      </c>
      <c r="H5479" s="241">
        <f>N(Purchase_Entry!P1073)</f>
        <v>0</v>
      </c>
      <c r="I5479" s="241">
        <f t="shared" si="85"/>
        <v>0</v>
      </c>
      <c r="J5479" s="200"/>
      <c r="K5479" s="200" t="str" cm="1">
        <f t="array" ref="K5479">IF($C5479="","",IF(AND($C5479=Party_Statement!$C$5,$B5479&gt;=Party_Statement!$C$6,$B5479&lt;=Party_Statement!$E$6),SUMPRODUCT(($C$3:$C5479=Party_Statement!$C$5)*($B$3:$B5479&gt;=Party_Statement!$C$6)*($B$3:$B5479&lt;=Party_Statement!$E$6)),""))</f>
        <v/>
      </c>
    </row>
    <row r="5480" spans="1:11" x14ac:dyDescent="0.2">
      <c r="A5480" s="237">
        <f>Purchase_Entry!A1074</f>
        <v>0</v>
      </c>
      <c r="B5480" s="238" t="str">
        <f>Purchase_Entry!B1074</f>
        <v/>
      </c>
      <c r="C5480" s="239">
        <f>Purchase_Entry!D1074</f>
        <v>0</v>
      </c>
      <c r="D5480" s="240" t="s">
        <v>1390</v>
      </c>
      <c r="E5480" s="240">
        <f>Purchase_Entry!C1074</f>
        <v>0</v>
      </c>
      <c r="F5480" s="240">
        <f>Purchase_Entry!F1074</f>
        <v>0</v>
      </c>
      <c r="G5480" s="241">
        <v>0</v>
      </c>
      <c r="H5480" s="241">
        <f>N(Purchase_Entry!P1074)</f>
        <v>0</v>
      </c>
      <c r="I5480" s="241">
        <f t="shared" si="85"/>
        <v>0</v>
      </c>
      <c r="J5480" s="200"/>
      <c r="K5480" s="200" t="str" cm="1">
        <f t="array" ref="K5480">IF($C5480="","",IF(AND($C5480=Party_Statement!$C$5,$B5480&gt;=Party_Statement!$C$6,$B5480&lt;=Party_Statement!$E$6),SUMPRODUCT(($C$3:$C5480=Party_Statement!$C$5)*($B$3:$B5480&gt;=Party_Statement!$C$6)*($B$3:$B5480&lt;=Party_Statement!$E$6)),""))</f>
        <v/>
      </c>
    </row>
    <row r="5481" spans="1:11" x14ac:dyDescent="0.2">
      <c r="A5481" s="237">
        <f>Purchase_Entry!A1075</f>
        <v>0</v>
      </c>
      <c r="B5481" s="238" t="str">
        <f>Purchase_Entry!B1075</f>
        <v/>
      </c>
      <c r="C5481" s="239">
        <f>Purchase_Entry!D1075</f>
        <v>0</v>
      </c>
      <c r="D5481" s="240" t="s">
        <v>1390</v>
      </c>
      <c r="E5481" s="240">
        <f>Purchase_Entry!C1075</f>
        <v>0</v>
      </c>
      <c r="F5481" s="240">
        <f>Purchase_Entry!F1075</f>
        <v>0</v>
      </c>
      <c r="G5481" s="241">
        <v>0</v>
      </c>
      <c r="H5481" s="241">
        <f>N(Purchase_Entry!P1075)</f>
        <v>0</v>
      </c>
      <c r="I5481" s="241">
        <f t="shared" si="85"/>
        <v>0</v>
      </c>
      <c r="J5481" s="200"/>
      <c r="K5481" s="200" t="str" cm="1">
        <f t="array" ref="K5481">IF($C5481="","",IF(AND($C5481=Party_Statement!$C$5,$B5481&gt;=Party_Statement!$C$6,$B5481&lt;=Party_Statement!$E$6),SUMPRODUCT(($C$3:$C5481=Party_Statement!$C$5)*($B$3:$B5481&gt;=Party_Statement!$C$6)*($B$3:$B5481&lt;=Party_Statement!$E$6)),""))</f>
        <v/>
      </c>
    </row>
    <row r="5482" spans="1:11" x14ac:dyDescent="0.2">
      <c r="A5482" s="237">
        <f>Purchase_Entry!A1076</f>
        <v>0</v>
      </c>
      <c r="B5482" s="238" t="str">
        <f>Purchase_Entry!B1076</f>
        <v/>
      </c>
      <c r="C5482" s="239">
        <f>Purchase_Entry!D1076</f>
        <v>0</v>
      </c>
      <c r="D5482" s="240" t="s">
        <v>1390</v>
      </c>
      <c r="E5482" s="240">
        <f>Purchase_Entry!C1076</f>
        <v>0</v>
      </c>
      <c r="F5482" s="240">
        <f>Purchase_Entry!F1076</f>
        <v>0</v>
      </c>
      <c r="G5482" s="241">
        <v>0</v>
      </c>
      <c r="H5482" s="241">
        <f>N(Purchase_Entry!P1076)</f>
        <v>0</v>
      </c>
      <c r="I5482" s="241">
        <f t="shared" si="85"/>
        <v>0</v>
      </c>
      <c r="J5482" s="200"/>
      <c r="K5482" s="200" t="str" cm="1">
        <f t="array" ref="K5482">IF($C5482="","",IF(AND($C5482=Party_Statement!$C$5,$B5482&gt;=Party_Statement!$C$6,$B5482&lt;=Party_Statement!$E$6),SUMPRODUCT(($C$3:$C5482=Party_Statement!$C$5)*($B$3:$B5482&gt;=Party_Statement!$C$6)*($B$3:$B5482&lt;=Party_Statement!$E$6)),""))</f>
        <v/>
      </c>
    </row>
    <row r="5483" spans="1:11" x14ac:dyDescent="0.2">
      <c r="A5483" s="237">
        <f>Purchase_Entry!A1077</f>
        <v>0</v>
      </c>
      <c r="B5483" s="238" t="str">
        <f>Purchase_Entry!B1077</f>
        <v/>
      </c>
      <c r="C5483" s="239">
        <f>Purchase_Entry!D1077</f>
        <v>0</v>
      </c>
      <c r="D5483" s="240" t="s">
        <v>1390</v>
      </c>
      <c r="E5483" s="240">
        <f>Purchase_Entry!C1077</f>
        <v>0</v>
      </c>
      <c r="F5483" s="240">
        <f>Purchase_Entry!F1077</f>
        <v>0</v>
      </c>
      <c r="G5483" s="241">
        <v>0</v>
      </c>
      <c r="H5483" s="241">
        <f>N(Purchase_Entry!P1077)</f>
        <v>0</v>
      </c>
      <c r="I5483" s="241">
        <f t="shared" si="85"/>
        <v>0</v>
      </c>
      <c r="J5483" s="200"/>
      <c r="K5483" s="200" t="str" cm="1">
        <f t="array" ref="K5483">IF($C5483="","",IF(AND($C5483=Party_Statement!$C$5,$B5483&gt;=Party_Statement!$C$6,$B5483&lt;=Party_Statement!$E$6),SUMPRODUCT(($C$3:$C5483=Party_Statement!$C$5)*($B$3:$B5483&gt;=Party_Statement!$C$6)*($B$3:$B5483&lt;=Party_Statement!$E$6)),""))</f>
        <v/>
      </c>
    </row>
    <row r="5484" spans="1:11" x14ac:dyDescent="0.2">
      <c r="A5484" s="237">
        <f>Purchase_Entry!A1078</f>
        <v>0</v>
      </c>
      <c r="B5484" s="238" t="str">
        <f>Purchase_Entry!B1078</f>
        <v/>
      </c>
      <c r="C5484" s="239">
        <f>Purchase_Entry!D1078</f>
        <v>0</v>
      </c>
      <c r="D5484" s="240" t="s">
        <v>1390</v>
      </c>
      <c r="E5484" s="240">
        <f>Purchase_Entry!C1078</f>
        <v>0</v>
      </c>
      <c r="F5484" s="240">
        <f>Purchase_Entry!F1078</f>
        <v>0</v>
      </c>
      <c r="G5484" s="241">
        <v>0</v>
      </c>
      <c r="H5484" s="241">
        <f>N(Purchase_Entry!P1078)</f>
        <v>0</v>
      </c>
      <c r="I5484" s="241">
        <f t="shared" si="85"/>
        <v>0</v>
      </c>
      <c r="J5484" s="200"/>
      <c r="K5484" s="200" t="str" cm="1">
        <f t="array" ref="K5484">IF($C5484="","",IF(AND($C5484=Party_Statement!$C$5,$B5484&gt;=Party_Statement!$C$6,$B5484&lt;=Party_Statement!$E$6),SUMPRODUCT(($C$3:$C5484=Party_Statement!$C$5)*($B$3:$B5484&gt;=Party_Statement!$C$6)*($B$3:$B5484&lt;=Party_Statement!$E$6)),""))</f>
        <v/>
      </c>
    </row>
    <row r="5485" spans="1:11" x14ac:dyDescent="0.2">
      <c r="A5485" s="237">
        <f>Purchase_Entry!A1079</f>
        <v>0</v>
      </c>
      <c r="B5485" s="238" t="str">
        <f>Purchase_Entry!B1079</f>
        <v/>
      </c>
      <c r="C5485" s="239">
        <f>Purchase_Entry!D1079</f>
        <v>0</v>
      </c>
      <c r="D5485" s="240" t="s">
        <v>1390</v>
      </c>
      <c r="E5485" s="240">
        <f>Purchase_Entry!C1079</f>
        <v>0</v>
      </c>
      <c r="F5485" s="240">
        <f>Purchase_Entry!F1079</f>
        <v>0</v>
      </c>
      <c r="G5485" s="241">
        <v>0</v>
      </c>
      <c r="H5485" s="241">
        <f>N(Purchase_Entry!P1079)</f>
        <v>0</v>
      </c>
      <c r="I5485" s="241">
        <f t="shared" si="85"/>
        <v>0</v>
      </c>
      <c r="J5485" s="200"/>
      <c r="K5485" s="200" t="str" cm="1">
        <f t="array" ref="K5485">IF($C5485="","",IF(AND($C5485=Party_Statement!$C$5,$B5485&gt;=Party_Statement!$C$6,$B5485&lt;=Party_Statement!$E$6),SUMPRODUCT(($C$3:$C5485=Party_Statement!$C$5)*($B$3:$B5485&gt;=Party_Statement!$C$6)*($B$3:$B5485&lt;=Party_Statement!$E$6)),""))</f>
        <v/>
      </c>
    </row>
    <row r="5486" spans="1:11" x14ac:dyDescent="0.2">
      <c r="A5486" s="237">
        <f>Purchase_Entry!A1080</f>
        <v>0</v>
      </c>
      <c r="B5486" s="238" t="str">
        <f>Purchase_Entry!B1080</f>
        <v/>
      </c>
      <c r="C5486" s="239">
        <f>Purchase_Entry!D1080</f>
        <v>0</v>
      </c>
      <c r="D5486" s="240" t="s">
        <v>1390</v>
      </c>
      <c r="E5486" s="240">
        <f>Purchase_Entry!C1080</f>
        <v>0</v>
      </c>
      <c r="F5486" s="240">
        <f>Purchase_Entry!F1080</f>
        <v>0</v>
      </c>
      <c r="G5486" s="241">
        <v>0</v>
      </c>
      <c r="H5486" s="241">
        <f>N(Purchase_Entry!P1080)</f>
        <v>0</v>
      </c>
      <c r="I5486" s="241">
        <f t="shared" si="85"/>
        <v>0</v>
      </c>
      <c r="J5486" s="200"/>
      <c r="K5486" s="200" t="str" cm="1">
        <f t="array" ref="K5486">IF($C5486="","",IF(AND($C5486=Party_Statement!$C$5,$B5486&gt;=Party_Statement!$C$6,$B5486&lt;=Party_Statement!$E$6),SUMPRODUCT(($C$3:$C5486=Party_Statement!$C$5)*($B$3:$B5486&gt;=Party_Statement!$C$6)*($B$3:$B5486&lt;=Party_Statement!$E$6)),""))</f>
        <v/>
      </c>
    </row>
    <row r="5487" spans="1:11" x14ac:dyDescent="0.2">
      <c r="A5487" s="237">
        <f>Purchase_Entry!A1081</f>
        <v>0</v>
      </c>
      <c r="B5487" s="238" t="str">
        <f>Purchase_Entry!B1081</f>
        <v/>
      </c>
      <c r="C5487" s="239">
        <f>Purchase_Entry!D1081</f>
        <v>0</v>
      </c>
      <c r="D5487" s="240" t="s">
        <v>1390</v>
      </c>
      <c r="E5487" s="240">
        <f>Purchase_Entry!C1081</f>
        <v>0</v>
      </c>
      <c r="F5487" s="240">
        <f>Purchase_Entry!F1081</f>
        <v>0</v>
      </c>
      <c r="G5487" s="241">
        <v>0</v>
      </c>
      <c r="H5487" s="241">
        <f>N(Purchase_Entry!P1081)</f>
        <v>0</v>
      </c>
      <c r="I5487" s="241">
        <f t="shared" si="85"/>
        <v>0</v>
      </c>
      <c r="J5487" s="200"/>
      <c r="K5487" s="200" t="str" cm="1">
        <f t="array" ref="K5487">IF($C5487="","",IF(AND($C5487=Party_Statement!$C$5,$B5487&gt;=Party_Statement!$C$6,$B5487&lt;=Party_Statement!$E$6),SUMPRODUCT(($C$3:$C5487=Party_Statement!$C$5)*($B$3:$B5487&gt;=Party_Statement!$C$6)*($B$3:$B5487&lt;=Party_Statement!$E$6)),""))</f>
        <v/>
      </c>
    </row>
    <row r="5488" spans="1:11" x14ac:dyDescent="0.2">
      <c r="A5488" s="237">
        <f>Purchase_Entry!A1082</f>
        <v>0</v>
      </c>
      <c r="B5488" s="238" t="str">
        <f>Purchase_Entry!B1082</f>
        <v/>
      </c>
      <c r="C5488" s="239">
        <f>Purchase_Entry!D1082</f>
        <v>0</v>
      </c>
      <c r="D5488" s="240" t="s">
        <v>1390</v>
      </c>
      <c r="E5488" s="240">
        <f>Purchase_Entry!C1082</f>
        <v>0</v>
      </c>
      <c r="F5488" s="240">
        <f>Purchase_Entry!F1082</f>
        <v>0</v>
      </c>
      <c r="G5488" s="241">
        <v>0</v>
      </c>
      <c r="H5488" s="241">
        <f>N(Purchase_Entry!P1082)</f>
        <v>0</v>
      </c>
      <c r="I5488" s="241">
        <f t="shared" si="85"/>
        <v>0</v>
      </c>
      <c r="J5488" s="200"/>
      <c r="K5488" s="200" t="str" cm="1">
        <f t="array" ref="K5488">IF($C5488="","",IF(AND($C5488=Party_Statement!$C$5,$B5488&gt;=Party_Statement!$C$6,$B5488&lt;=Party_Statement!$E$6),SUMPRODUCT(($C$3:$C5488=Party_Statement!$C$5)*($B$3:$B5488&gt;=Party_Statement!$C$6)*($B$3:$B5488&lt;=Party_Statement!$E$6)),""))</f>
        <v/>
      </c>
    </row>
    <row r="5489" spans="1:11" x14ac:dyDescent="0.2">
      <c r="A5489" s="237">
        <f>Purchase_Entry!A1083</f>
        <v>0</v>
      </c>
      <c r="B5489" s="238" t="str">
        <f>Purchase_Entry!B1083</f>
        <v/>
      </c>
      <c r="C5489" s="239">
        <f>Purchase_Entry!D1083</f>
        <v>0</v>
      </c>
      <c r="D5489" s="240" t="s">
        <v>1390</v>
      </c>
      <c r="E5489" s="240">
        <f>Purchase_Entry!C1083</f>
        <v>0</v>
      </c>
      <c r="F5489" s="240">
        <f>Purchase_Entry!F1083</f>
        <v>0</v>
      </c>
      <c r="G5489" s="241">
        <v>0</v>
      </c>
      <c r="H5489" s="241">
        <f>N(Purchase_Entry!P1083)</f>
        <v>0</v>
      </c>
      <c r="I5489" s="241">
        <f t="shared" si="85"/>
        <v>0</v>
      </c>
      <c r="J5489" s="200"/>
      <c r="K5489" s="200" t="str" cm="1">
        <f t="array" ref="K5489">IF($C5489="","",IF(AND($C5489=Party_Statement!$C$5,$B5489&gt;=Party_Statement!$C$6,$B5489&lt;=Party_Statement!$E$6),SUMPRODUCT(($C$3:$C5489=Party_Statement!$C$5)*($B$3:$B5489&gt;=Party_Statement!$C$6)*($B$3:$B5489&lt;=Party_Statement!$E$6)),""))</f>
        <v/>
      </c>
    </row>
    <row r="5490" spans="1:11" x14ac:dyDescent="0.2">
      <c r="A5490" s="237">
        <f>Purchase_Entry!A1084</f>
        <v>0</v>
      </c>
      <c r="B5490" s="238" t="str">
        <f>Purchase_Entry!B1084</f>
        <v/>
      </c>
      <c r="C5490" s="239">
        <f>Purchase_Entry!D1084</f>
        <v>0</v>
      </c>
      <c r="D5490" s="240" t="s">
        <v>1390</v>
      </c>
      <c r="E5490" s="240">
        <f>Purchase_Entry!C1084</f>
        <v>0</v>
      </c>
      <c r="F5490" s="240">
        <f>Purchase_Entry!F1084</f>
        <v>0</v>
      </c>
      <c r="G5490" s="241">
        <v>0</v>
      </c>
      <c r="H5490" s="241">
        <f>N(Purchase_Entry!P1084)</f>
        <v>0</v>
      </c>
      <c r="I5490" s="241">
        <f t="shared" si="85"/>
        <v>0</v>
      </c>
      <c r="J5490" s="200"/>
      <c r="K5490" s="200" t="str" cm="1">
        <f t="array" ref="K5490">IF($C5490="","",IF(AND($C5490=Party_Statement!$C$5,$B5490&gt;=Party_Statement!$C$6,$B5490&lt;=Party_Statement!$E$6),SUMPRODUCT(($C$3:$C5490=Party_Statement!$C$5)*($B$3:$B5490&gt;=Party_Statement!$C$6)*($B$3:$B5490&lt;=Party_Statement!$E$6)),""))</f>
        <v/>
      </c>
    </row>
    <row r="5491" spans="1:11" x14ac:dyDescent="0.2">
      <c r="A5491" s="237">
        <f>Purchase_Entry!A1085</f>
        <v>0</v>
      </c>
      <c r="B5491" s="238" t="str">
        <f>Purchase_Entry!B1085</f>
        <v/>
      </c>
      <c r="C5491" s="239">
        <f>Purchase_Entry!D1085</f>
        <v>0</v>
      </c>
      <c r="D5491" s="240" t="s">
        <v>1390</v>
      </c>
      <c r="E5491" s="240">
        <f>Purchase_Entry!C1085</f>
        <v>0</v>
      </c>
      <c r="F5491" s="240">
        <f>Purchase_Entry!F1085</f>
        <v>0</v>
      </c>
      <c r="G5491" s="241">
        <v>0</v>
      </c>
      <c r="H5491" s="241">
        <f>N(Purchase_Entry!P1085)</f>
        <v>0</v>
      </c>
      <c r="I5491" s="241">
        <f t="shared" si="85"/>
        <v>0</v>
      </c>
      <c r="J5491" s="200"/>
      <c r="K5491" s="200" t="str" cm="1">
        <f t="array" ref="K5491">IF($C5491="","",IF(AND($C5491=Party_Statement!$C$5,$B5491&gt;=Party_Statement!$C$6,$B5491&lt;=Party_Statement!$E$6),SUMPRODUCT(($C$3:$C5491=Party_Statement!$C$5)*($B$3:$B5491&gt;=Party_Statement!$C$6)*($B$3:$B5491&lt;=Party_Statement!$E$6)),""))</f>
        <v/>
      </c>
    </row>
    <row r="5492" spans="1:11" x14ac:dyDescent="0.2">
      <c r="A5492" s="237">
        <f>Purchase_Entry!A1086</f>
        <v>0</v>
      </c>
      <c r="B5492" s="238" t="str">
        <f>Purchase_Entry!B1086</f>
        <v/>
      </c>
      <c r="C5492" s="239">
        <f>Purchase_Entry!D1086</f>
        <v>0</v>
      </c>
      <c r="D5492" s="240" t="s">
        <v>1390</v>
      </c>
      <c r="E5492" s="240">
        <f>Purchase_Entry!C1086</f>
        <v>0</v>
      </c>
      <c r="F5492" s="240">
        <f>Purchase_Entry!F1086</f>
        <v>0</v>
      </c>
      <c r="G5492" s="241">
        <v>0</v>
      </c>
      <c r="H5492" s="241">
        <f>N(Purchase_Entry!P1086)</f>
        <v>0</v>
      </c>
      <c r="I5492" s="241">
        <f t="shared" si="85"/>
        <v>0</v>
      </c>
      <c r="J5492" s="200"/>
      <c r="K5492" s="200" t="str" cm="1">
        <f t="array" ref="K5492">IF($C5492="","",IF(AND($C5492=Party_Statement!$C$5,$B5492&gt;=Party_Statement!$C$6,$B5492&lt;=Party_Statement!$E$6),SUMPRODUCT(($C$3:$C5492=Party_Statement!$C$5)*($B$3:$B5492&gt;=Party_Statement!$C$6)*($B$3:$B5492&lt;=Party_Statement!$E$6)),""))</f>
        <v/>
      </c>
    </row>
    <row r="5493" spans="1:11" x14ac:dyDescent="0.2">
      <c r="A5493" s="237">
        <f>Purchase_Entry!A1087</f>
        <v>0</v>
      </c>
      <c r="B5493" s="238" t="str">
        <f>Purchase_Entry!B1087</f>
        <v/>
      </c>
      <c r="C5493" s="239">
        <f>Purchase_Entry!D1087</f>
        <v>0</v>
      </c>
      <c r="D5493" s="240" t="s">
        <v>1390</v>
      </c>
      <c r="E5493" s="240">
        <f>Purchase_Entry!C1087</f>
        <v>0</v>
      </c>
      <c r="F5493" s="240">
        <f>Purchase_Entry!F1087</f>
        <v>0</v>
      </c>
      <c r="G5493" s="241">
        <v>0</v>
      </c>
      <c r="H5493" s="241">
        <f>N(Purchase_Entry!P1087)</f>
        <v>0</v>
      </c>
      <c r="I5493" s="241">
        <f t="shared" si="85"/>
        <v>0</v>
      </c>
      <c r="J5493" s="200"/>
      <c r="K5493" s="200" t="str" cm="1">
        <f t="array" ref="K5493">IF($C5493="","",IF(AND($C5493=Party_Statement!$C$5,$B5493&gt;=Party_Statement!$C$6,$B5493&lt;=Party_Statement!$E$6),SUMPRODUCT(($C$3:$C5493=Party_Statement!$C$5)*($B$3:$B5493&gt;=Party_Statement!$C$6)*($B$3:$B5493&lt;=Party_Statement!$E$6)),""))</f>
        <v/>
      </c>
    </row>
    <row r="5494" spans="1:11" x14ac:dyDescent="0.2">
      <c r="A5494" s="237">
        <f>Purchase_Entry!A1088</f>
        <v>0</v>
      </c>
      <c r="B5494" s="238" t="str">
        <f>Purchase_Entry!B1088</f>
        <v/>
      </c>
      <c r="C5494" s="239">
        <f>Purchase_Entry!D1088</f>
        <v>0</v>
      </c>
      <c r="D5494" s="240" t="s">
        <v>1390</v>
      </c>
      <c r="E5494" s="240">
        <f>Purchase_Entry!C1088</f>
        <v>0</v>
      </c>
      <c r="F5494" s="240">
        <f>Purchase_Entry!F1088</f>
        <v>0</v>
      </c>
      <c r="G5494" s="241">
        <v>0</v>
      </c>
      <c r="H5494" s="241">
        <f>N(Purchase_Entry!P1088)</f>
        <v>0</v>
      </c>
      <c r="I5494" s="241">
        <f t="shared" si="85"/>
        <v>0</v>
      </c>
      <c r="J5494" s="200"/>
      <c r="K5494" s="200" t="str" cm="1">
        <f t="array" ref="K5494">IF($C5494="","",IF(AND($C5494=Party_Statement!$C$5,$B5494&gt;=Party_Statement!$C$6,$B5494&lt;=Party_Statement!$E$6),SUMPRODUCT(($C$3:$C5494=Party_Statement!$C$5)*($B$3:$B5494&gt;=Party_Statement!$C$6)*($B$3:$B5494&lt;=Party_Statement!$E$6)),""))</f>
        <v/>
      </c>
    </row>
    <row r="5495" spans="1:11" x14ac:dyDescent="0.2">
      <c r="A5495" s="237">
        <f>Purchase_Entry!A1089</f>
        <v>0</v>
      </c>
      <c r="B5495" s="238" t="str">
        <f>Purchase_Entry!B1089</f>
        <v/>
      </c>
      <c r="C5495" s="239">
        <f>Purchase_Entry!D1089</f>
        <v>0</v>
      </c>
      <c r="D5495" s="240" t="s">
        <v>1390</v>
      </c>
      <c r="E5495" s="240">
        <f>Purchase_Entry!C1089</f>
        <v>0</v>
      </c>
      <c r="F5495" s="240">
        <f>Purchase_Entry!F1089</f>
        <v>0</v>
      </c>
      <c r="G5495" s="241">
        <v>0</v>
      </c>
      <c r="H5495" s="241">
        <f>N(Purchase_Entry!P1089)</f>
        <v>0</v>
      </c>
      <c r="I5495" s="241">
        <f t="shared" si="85"/>
        <v>0</v>
      </c>
      <c r="J5495" s="200"/>
      <c r="K5495" s="200" t="str" cm="1">
        <f t="array" ref="K5495">IF($C5495="","",IF(AND($C5495=Party_Statement!$C$5,$B5495&gt;=Party_Statement!$C$6,$B5495&lt;=Party_Statement!$E$6),SUMPRODUCT(($C$3:$C5495=Party_Statement!$C$5)*($B$3:$B5495&gt;=Party_Statement!$C$6)*($B$3:$B5495&lt;=Party_Statement!$E$6)),""))</f>
        <v/>
      </c>
    </row>
    <row r="5496" spans="1:11" x14ac:dyDescent="0.2">
      <c r="A5496" s="237">
        <f>Purchase_Entry!A1090</f>
        <v>0</v>
      </c>
      <c r="B5496" s="238" t="str">
        <f>Purchase_Entry!B1090</f>
        <v/>
      </c>
      <c r="C5496" s="239">
        <f>Purchase_Entry!D1090</f>
        <v>0</v>
      </c>
      <c r="D5496" s="240" t="s">
        <v>1390</v>
      </c>
      <c r="E5496" s="240">
        <f>Purchase_Entry!C1090</f>
        <v>0</v>
      </c>
      <c r="F5496" s="240">
        <f>Purchase_Entry!F1090</f>
        <v>0</v>
      </c>
      <c r="G5496" s="241">
        <v>0</v>
      </c>
      <c r="H5496" s="241">
        <f>N(Purchase_Entry!P1090)</f>
        <v>0</v>
      </c>
      <c r="I5496" s="241">
        <f t="shared" si="85"/>
        <v>0</v>
      </c>
      <c r="J5496" s="200"/>
      <c r="K5496" s="200" t="str" cm="1">
        <f t="array" ref="K5496">IF($C5496="","",IF(AND($C5496=Party_Statement!$C$5,$B5496&gt;=Party_Statement!$C$6,$B5496&lt;=Party_Statement!$E$6),SUMPRODUCT(($C$3:$C5496=Party_Statement!$C$5)*($B$3:$B5496&gt;=Party_Statement!$C$6)*($B$3:$B5496&lt;=Party_Statement!$E$6)),""))</f>
        <v/>
      </c>
    </row>
    <row r="5497" spans="1:11" x14ac:dyDescent="0.2">
      <c r="A5497" s="237">
        <f>Purchase_Entry!A1091</f>
        <v>0</v>
      </c>
      <c r="B5497" s="238" t="str">
        <f>Purchase_Entry!B1091</f>
        <v/>
      </c>
      <c r="C5497" s="239">
        <f>Purchase_Entry!D1091</f>
        <v>0</v>
      </c>
      <c r="D5497" s="240" t="s">
        <v>1390</v>
      </c>
      <c r="E5497" s="240">
        <f>Purchase_Entry!C1091</f>
        <v>0</v>
      </c>
      <c r="F5497" s="240">
        <f>Purchase_Entry!F1091</f>
        <v>0</v>
      </c>
      <c r="G5497" s="241">
        <v>0</v>
      </c>
      <c r="H5497" s="241">
        <f>N(Purchase_Entry!P1091)</f>
        <v>0</v>
      </c>
      <c r="I5497" s="241">
        <f t="shared" si="85"/>
        <v>0</v>
      </c>
      <c r="J5497" s="200"/>
      <c r="K5497" s="200" t="str" cm="1">
        <f t="array" ref="K5497">IF($C5497="","",IF(AND($C5497=Party_Statement!$C$5,$B5497&gt;=Party_Statement!$C$6,$B5497&lt;=Party_Statement!$E$6),SUMPRODUCT(($C$3:$C5497=Party_Statement!$C$5)*($B$3:$B5497&gt;=Party_Statement!$C$6)*($B$3:$B5497&lt;=Party_Statement!$E$6)),""))</f>
        <v/>
      </c>
    </row>
    <row r="5498" spans="1:11" x14ac:dyDescent="0.2">
      <c r="A5498" s="237">
        <f>Purchase_Entry!A1092</f>
        <v>0</v>
      </c>
      <c r="B5498" s="238" t="str">
        <f>Purchase_Entry!B1092</f>
        <v/>
      </c>
      <c r="C5498" s="239">
        <f>Purchase_Entry!D1092</f>
        <v>0</v>
      </c>
      <c r="D5498" s="240" t="s">
        <v>1390</v>
      </c>
      <c r="E5498" s="240">
        <f>Purchase_Entry!C1092</f>
        <v>0</v>
      </c>
      <c r="F5498" s="240">
        <f>Purchase_Entry!F1092</f>
        <v>0</v>
      </c>
      <c r="G5498" s="241">
        <v>0</v>
      </c>
      <c r="H5498" s="241">
        <f>N(Purchase_Entry!P1092)</f>
        <v>0</v>
      </c>
      <c r="I5498" s="241">
        <f t="shared" ref="I5498:I5561" si="86">IF($C5498="","",IF($C5498=$C1678,$I1678+$G5498-$H5498,$G5498-$H5498))</f>
        <v>0</v>
      </c>
      <c r="J5498" s="200"/>
      <c r="K5498" s="200" t="str" cm="1">
        <f t="array" ref="K5498">IF($C5498="","",IF(AND($C5498=Party_Statement!$C$5,$B5498&gt;=Party_Statement!$C$6,$B5498&lt;=Party_Statement!$E$6),SUMPRODUCT(($C$3:$C5498=Party_Statement!$C$5)*($B$3:$B5498&gt;=Party_Statement!$C$6)*($B$3:$B5498&lt;=Party_Statement!$E$6)),""))</f>
        <v/>
      </c>
    </row>
    <row r="5499" spans="1:11" x14ac:dyDescent="0.2">
      <c r="A5499" s="237">
        <f>Purchase_Entry!A1093</f>
        <v>0</v>
      </c>
      <c r="B5499" s="238" t="str">
        <f>Purchase_Entry!B1093</f>
        <v/>
      </c>
      <c r="C5499" s="239">
        <f>Purchase_Entry!D1093</f>
        <v>0</v>
      </c>
      <c r="D5499" s="240" t="s">
        <v>1390</v>
      </c>
      <c r="E5499" s="240">
        <f>Purchase_Entry!C1093</f>
        <v>0</v>
      </c>
      <c r="F5499" s="240">
        <f>Purchase_Entry!F1093</f>
        <v>0</v>
      </c>
      <c r="G5499" s="241">
        <v>0</v>
      </c>
      <c r="H5499" s="241">
        <f>N(Purchase_Entry!P1093)</f>
        <v>0</v>
      </c>
      <c r="I5499" s="241">
        <f t="shared" si="86"/>
        <v>0</v>
      </c>
      <c r="J5499" s="200"/>
      <c r="K5499" s="200" t="str" cm="1">
        <f t="array" ref="K5499">IF($C5499="","",IF(AND($C5499=Party_Statement!$C$5,$B5499&gt;=Party_Statement!$C$6,$B5499&lt;=Party_Statement!$E$6),SUMPRODUCT(($C$3:$C5499=Party_Statement!$C$5)*($B$3:$B5499&gt;=Party_Statement!$C$6)*($B$3:$B5499&lt;=Party_Statement!$E$6)),""))</f>
        <v/>
      </c>
    </row>
    <row r="5500" spans="1:11" x14ac:dyDescent="0.2">
      <c r="A5500" s="237">
        <f>Purchase_Entry!A1094</f>
        <v>0</v>
      </c>
      <c r="B5500" s="238" t="str">
        <f>Purchase_Entry!B1094</f>
        <v/>
      </c>
      <c r="C5500" s="239">
        <f>Purchase_Entry!D1094</f>
        <v>0</v>
      </c>
      <c r="D5500" s="240" t="s">
        <v>1390</v>
      </c>
      <c r="E5500" s="240">
        <f>Purchase_Entry!C1094</f>
        <v>0</v>
      </c>
      <c r="F5500" s="240">
        <f>Purchase_Entry!F1094</f>
        <v>0</v>
      </c>
      <c r="G5500" s="241">
        <v>0</v>
      </c>
      <c r="H5500" s="241">
        <f>N(Purchase_Entry!P1094)</f>
        <v>0</v>
      </c>
      <c r="I5500" s="241">
        <f t="shared" si="86"/>
        <v>0</v>
      </c>
      <c r="J5500" s="200"/>
      <c r="K5500" s="200" t="str" cm="1">
        <f t="array" ref="K5500">IF($C5500="","",IF(AND($C5500=Party_Statement!$C$5,$B5500&gt;=Party_Statement!$C$6,$B5500&lt;=Party_Statement!$E$6),SUMPRODUCT(($C$3:$C5500=Party_Statement!$C$5)*($B$3:$B5500&gt;=Party_Statement!$C$6)*($B$3:$B5500&lt;=Party_Statement!$E$6)),""))</f>
        <v/>
      </c>
    </row>
    <row r="5501" spans="1:11" x14ac:dyDescent="0.2">
      <c r="A5501" s="237">
        <f>Purchase_Entry!A1095</f>
        <v>0</v>
      </c>
      <c r="B5501" s="238" t="str">
        <f>Purchase_Entry!B1095</f>
        <v/>
      </c>
      <c r="C5501" s="239">
        <f>Purchase_Entry!D1095</f>
        <v>0</v>
      </c>
      <c r="D5501" s="240" t="s">
        <v>1390</v>
      </c>
      <c r="E5501" s="240">
        <f>Purchase_Entry!C1095</f>
        <v>0</v>
      </c>
      <c r="F5501" s="240">
        <f>Purchase_Entry!F1095</f>
        <v>0</v>
      </c>
      <c r="G5501" s="241">
        <v>0</v>
      </c>
      <c r="H5501" s="241">
        <f>N(Purchase_Entry!P1095)</f>
        <v>0</v>
      </c>
      <c r="I5501" s="241">
        <f t="shared" si="86"/>
        <v>0</v>
      </c>
      <c r="J5501" s="200"/>
      <c r="K5501" s="200" t="str" cm="1">
        <f t="array" ref="K5501">IF($C5501="","",IF(AND($C5501=Party_Statement!$C$5,$B5501&gt;=Party_Statement!$C$6,$B5501&lt;=Party_Statement!$E$6),SUMPRODUCT(($C$3:$C5501=Party_Statement!$C$5)*($B$3:$B5501&gt;=Party_Statement!$C$6)*($B$3:$B5501&lt;=Party_Statement!$E$6)),""))</f>
        <v/>
      </c>
    </row>
    <row r="5502" spans="1:11" x14ac:dyDescent="0.2">
      <c r="A5502" s="237">
        <f>Purchase_Entry!A1096</f>
        <v>0</v>
      </c>
      <c r="B5502" s="238" t="str">
        <f>Purchase_Entry!B1096</f>
        <v/>
      </c>
      <c r="C5502" s="239">
        <f>Purchase_Entry!D1096</f>
        <v>0</v>
      </c>
      <c r="D5502" s="240" t="s">
        <v>1390</v>
      </c>
      <c r="E5502" s="240">
        <f>Purchase_Entry!C1096</f>
        <v>0</v>
      </c>
      <c r="F5502" s="240">
        <f>Purchase_Entry!F1096</f>
        <v>0</v>
      </c>
      <c r="G5502" s="241">
        <v>0</v>
      </c>
      <c r="H5502" s="241">
        <f>N(Purchase_Entry!P1096)</f>
        <v>0</v>
      </c>
      <c r="I5502" s="241">
        <f t="shared" si="86"/>
        <v>0</v>
      </c>
      <c r="J5502" s="200"/>
      <c r="K5502" s="200" t="str" cm="1">
        <f t="array" ref="K5502">IF($C5502="","",IF(AND($C5502=Party_Statement!$C$5,$B5502&gt;=Party_Statement!$C$6,$B5502&lt;=Party_Statement!$E$6),SUMPRODUCT(($C$3:$C5502=Party_Statement!$C$5)*($B$3:$B5502&gt;=Party_Statement!$C$6)*($B$3:$B5502&lt;=Party_Statement!$E$6)),""))</f>
        <v/>
      </c>
    </row>
    <row r="5503" spans="1:11" x14ac:dyDescent="0.2">
      <c r="A5503" s="237">
        <f>Purchase_Entry!A1097</f>
        <v>0</v>
      </c>
      <c r="B5503" s="238" t="str">
        <f>Purchase_Entry!B1097</f>
        <v/>
      </c>
      <c r="C5503" s="239">
        <f>Purchase_Entry!D1097</f>
        <v>0</v>
      </c>
      <c r="D5503" s="240" t="s">
        <v>1390</v>
      </c>
      <c r="E5503" s="240">
        <f>Purchase_Entry!C1097</f>
        <v>0</v>
      </c>
      <c r="F5503" s="240">
        <f>Purchase_Entry!F1097</f>
        <v>0</v>
      </c>
      <c r="G5503" s="241">
        <v>0</v>
      </c>
      <c r="H5503" s="241">
        <f>N(Purchase_Entry!P1097)</f>
        <v>0</v>
      </c>
      <c r="I5503" s="241">
        <f t="shared" si="86"/>
        <v>0</v>
      </c>
      <c r="J5503" s="200"/>
      <c r="K5503" s="200" t="str" cm="1">
        <f t="array" ref="K5503">IF($C5503="","",IF(AND($C5503=Party_Statement!$C$5,$B5503&gt;=Party_Statement!$C$6,$B5503&lt;=Party_Statement!$E$6),SUMPRODUCT(($C$3:$C5503=Party_Statement!$C$5)*($B$3:$B5503&gt;=Party_Statement!$C$6)*($B$3:$B5503&lt;=Party_Statement!$E$6)),""))</f>
        <v/>
      </c>
    </row>
    <row r="5504" spans="1:11" x14ac:dyDescent="0.2">
      <c r="A5504" s="237">
        <f>Purchase_Entry!A1098</f>
        <v>0</v>
      </c>
      <c r="B5504" s="238" t="str">
        <f>Purchase_Entry!B1098</f>
        <v/>
      </c>
      <c r="C5504" s="239">
        <f>Purchase_Entry!D1098</f>
        <v>0</v>
      </c>
      <c r="D5504" s="240" t="s">
        <v>1390</v>
      </c>
      <c r="E5504" s="240">
        <f>Purchase_Entry!C1098</f>
        <v>0</v>
      </c>
      <c r="F5504" s="240">
        <f>Purchase_Entry!F1098</f>
        <v>0</v>
      </c>
      <c r="G5504" s="241">
        <v>0</v>
      </c>
      <c r="H5504" s="241">
        <f>N(Purchase_Entry!P1098)</f>
        <v>0</v>
      </c>
      <c r="I5504" s="241">
        <f t="shared" si="86"/>
        <v>0</v>
      </c>
      <c r="J5504" s="200"/>
      <c r="K5504" s="200" t="str" cm="1">
        <f t="array" ref="K5504">IF($C5504="","",IF(AND($C5504=Party_Statement!$C$5,$B5504&gt;=Party_Statement!$C$6,$B5504&lt;=Party_Statement!$E$6),SUMPRODUCT(($C$3:$C5504=Party_Statement!$C$5)*($B$3:$B5504&gt;=Party_Statement!$C$6)*($B$3:$B5504&lt;=Party_Statement!$E$6)),""))</f>
        <v/>
      </c>
    </row>
    <row r="5505" spans="1:11" x14ac:dyDescent="0.2">
      <c r="A5505" s="237">
        <f>Purchase_Entry!A1099</f>
        <v>0</v>
      </c>
      <c r="B5505" s="238" t="str">
        <f>Purchase_Entry!B1099</f>
        <v/>
      </c>
      <c r="C5505" s="239">
        <f>Purchase_Entry!D1099</f>
        <v>0</v>
      </c>
      <c r="D5505" s="240" t="s">
        <v>1390</v>
      </c>
      <c r="E5505" s="240">
        <f>Purchase_Entry!C1099</f>
        <v>0</v>
      </c>
      <c r="F5505" s="240">
        <f>Purchase_Entry!F1099</f>
        <v>0</v>
      </c>
      <c r="G5505" s="241">
        <v>0</v>
      </c>
      <c r="H5505" s="241">
        <f>N(Purchase_Entry!P1099)</f>
        <v>0</v>
      </c>
      <c r="I5505" s="241">
        <f t="shared" si="86"/>
        <v>0</v>
      </c>
      <c r="J5505" s="200"/>
      <c r="K5505" s="200" t="str" cm="1">
        <f t="array" ref="K5505">IF($C5505="","",IF(AND($C5505=Party_Statement!$C$5,$B5505&gt;=Party_Statement!$C$6,$B5505&lt;=Party_Statement!$E$6),SUMPRODUCT(($C$3:$C5505=Party_Statement!$C$5)*($B$3:$B5505&gt;=Party_Statement!$C$6)*($B$3:$B5505&lt;=Party_Statement!$E$6)),""))</f>
        <v/>
      </c>
    </row>
    <row r="5506" spans="1:11" x14ac:dyDescent="0.2">
      <c r="A5506" s="237">
        <f>Purchase_Entry!A1100</f>
        <v>0</v>
      </c>
      <c r="B5506" s="238" t="str">
        <f>Purchase_Entry!B1100</f>
        <v/>
      </c>
      <c r="C5506" s="239">
        <f>Purchase_Entry!D1100</f>
        <v>0</v>
      </c>
      <c r="D5506" s="240" t="s">
        <v>1390</v>
      </c>
      <c r="E5506" s="240">
        <f>Purchase_Entry!C1100</f>
        <v>0</v>
      </c>
      <c r="F5506" s="240">
        <f>Purchase_Entry!F1100</f>
        <v>0</v>
      </c>
      <c r="G5506" s="241">
        <v>0</v>
      </c>
      <c r="H5506" s="241">
        <f>N(Purchase_Entry!P1100)</f>
        <v>0</v>
      </c>
      <c r="I5506" s="241">
        <f t="shared" si="86"/>
        <v>0</v>
      </c>
      <c r="J5506" s="200"/>
      <c r="K5506" s="200" t="str" cm="1">
        <f t="array" ref="K5506">IF($C5506="","",IF(AND($C5506=Party_Statement!$C$5,$B5506&gt;=Party_Statement!$C$6,$B5506&lt;=Party_Statement!$E$6),SUMPRODUCT(($C$3:$C5506=Party_Statement!$C$5)*($B$3:$B5506&gt;=Party_Statement!$C$6)*($B$3:$B5506&lt;=Party_Statement!$E$6)),""))</f>
        <v/>
      </c>
    </row>
    <row r="5507" spans="1:11" x14ac:dyDescent="0.2">
      <c r="A5507" s="237">
        <f>Purchase_Entry!A1101</f>
        <v>0</v>
      </c>
      <c r="B5507" s="238" t="str">
        <f>Purchase_Entry!B1101</f>
        <v/>
      </c>
      <c r="C5507" s="239">
        <f>Purchase_Entry!D1101</f>
        <v>0</v>
      </c>
      <c r="D5507" s="240" t="s">
        <v>1390</v>
      </c>
      <c r="E5507" s="240">
        <f>Purchase_Entry!C1101</f>
        <v>0</v>
      </c>
      <c r="F5507" s="240">
        <f>Purchase_Entry!F1101</f>
        <v>0</v>
      </c>
      <c r="G5507" s="241">
        <v>0</v>
      </c>
      <c r="H5507" s="241">
        <f>N(Purchase_Entry!P1101)</f>
        <v>0</v>
      </c>
      <c r="I5507" s="241">
        <f t="shared" si="86"/>
        <v>0</v>
      </c>
      <c r="J5507" s="200"/>
      <c r="K5507" s="200" t="str" cm="1">
        <f t="array" ref="K5507">IF($C5507="","",IF(AND($C5507=Party_Statement!$C$5,$B5507&gt;=Party_Statement!$C$6,$B5507&lt;=Party_Statement!$E$6),SUMPRODUCT(($C$3:$C5507=Party_Statement!$C$5)*($B$3:$B5507&gt;=Party_Statement!$C$6)*($B$3:$B5507&lt;=Party_Statement!$E$6)),""))</f>
        <v/>
      </c>
    </row>
    <row r="5508" spans="1:11" x14ac:dyDescent="0.2">
      <c r="A5508" s="237">
        <f>Purchase_Entry!A1102</f>
        <v>0</v>
      </c>
      <c r="B5508" s="238" t="str">
        <f>Purchase_Entry!B1102</f>
        <v/>
      </c>
      <c r="C5508" s="239">
        <f>Purchase_Entry!D1102</f>
        <v>0</v>
      </c>
      <c r="D5508" s="240" t="s">
        <v>1390</v>
      </c>
      <c r="E5508" s="240">
        <f>Purchase_Entry!C1102</f>
        <v>0</v>
      </c>
      <c r="F5508" s="240">
        <f>Purchase_Entry!F1102</f>
        <v>0</v>
      </c>
      <c r="G5508" s="241">
        <v>0</v>
      </c>
      <c r="H5508" s="241">
        <f>N(Purchase_Entry!P1102)</f>
        <v>0</v>
      </c>
      <c r="I5508" s="241">
        <f t="shared" si="86"/>
        <v>0</v>
      </c>
      <c r="J5508" s="200"/>
      <c r="K5508" s="200" t="str" cm="1">
        <f t="array" ref="K5508">IF($C5508="","",IF(AND($C5508=Party_Statement!$C$5,$B5508&gt;=Party_Statement!$C$6,$B5508&lt;=Party_Statement!$E$6),SUMPRODUCT(($C$3:$C5508=Party_Statement!$C$5)*($B$3:$B5508&gt;=Party_Statement!$C$6)*($B$3:$B5508&lt;=Party_Statement!$E$6)),""))</f>
        <v/>
      </c>
    </row>
    <row r="5509" spans="1:11" x14ac:dyDescent="0.2">
      <c r="A5509" s="237">
        <f>Purchase_Entry!A1103</f>
        <v>0</v>
      </c>
      <c r="B5509" s="238" t="str">
        <f>Purchase_Entry!B1103</f>
        <v/>
      </c>
      <c r="C5509" s="239">
        <f>Purchase_Entry!D1103</f>
        <v>0</v>
      </c>
      <c r="D5509" s="240" t="s">
        <v>1390</v>
      </c>
      <c r="E5509" s="240">
        <f>Purchase_Entry!C1103</f>
        <v>0</v>
      </c>
      <c r="F5509" s="240">
        <f>Purchase_Entry!F1103</f>
        <v>0</v>
      </c>
      <c r="G5509" s="241">
        <v>0</v>
      </c>
      <c r="H5509" s="241">
        <f>N(Purchase_Entry!P1103)</f>
        <v>0</v>
      </c>
      <c r="I5509" s="241">
        <f t="shared" si="86"/>
        <v>0</v>
      </c>
      <c r="J5509" s="200"/>
      <c r="K5509" s="200" t="str" cm="1">
        <f t="array" ref="K5509">IF($C5509="","",IF(AND($C5509=Party_Statement!$C$5,$B5509&gt;=Party_Statement!$C$6,$B5509&lt;=Party_Statement!$E$6),SUMPRODUCT(($C$3:$C5509=Party_Statement!$C$5)*($B$3:$B5509&gt;=Party_Statement!$C$6)*($B$3:$B5509&lt;=Party_Statement!$E$6)),""))</f>
        <v/>
      </c>
    </row>
    <row r="5510" spans="1:11" x14ac:dyDescent="0.2">
      <c r="A5510" s="237">
        <f>Purchase_Entry!A1104</f>
        <v>0</v>
      </c>
      <c r="B5510" s="238" t="str">
        <f>Purchase_Entry!B1104</f>
        <v/>
      </c>
      <c r="C5510" s="239">
        <f>Purchase_Entry!D1104</f>
        <v>0</v>
      </c>
      <c r="D5510" s="240" t="s">
        <v>1390</v>
      </c>
      <c r="E5510" s="240">
        <f>Purchase_Entry!C1104</f>
        <v>0</v>
      </c>
      <c r="F5510" s="240">
        <f>Purchase_Entry!F1104</f>
        <v>0</v>
      </c>
      <c r="G5510" s="241">
        <v>0</v>
      </c>
      <c r="H5510" s="241">
        <f>N(Purchase_Entry!P1104)</f>
        <v>0</v>
      </c>
      <c r="I5510" s="241">
        <f t="shared" si="86"/>
        <v>0</v>
      </c>
      <c r="J5510" s="200"/>
      <c r="K5510" s="200" t="str" cm="1">
        <f t="array" ref="K5510">IF($C5510="","",IF(AND($C5510=Party_Statement!$C$5,$B5510&gt;=Party_Statement!$C$6,$B5510&lt;=Party_Statement!$E$6),SUMPRODUCT(($C$3:$C5510=Party_Statement!$C$5)*($B$3:$B5510&gt;=Party_Statement!$C$6)*($B$3:$B5510&lt;=Party_Statement!$E$6)),""))</f>
        <v/>
      </c>
    </row>
    <row r="5511" spans="1:11" x14ac:dyDescent="0.2">
      <c r="A5511" s="237">
        <f>Purchase_Entry!A1105</f>
        <v>0</v>
      </c>
      <c r="B5511" s="238" t="str">
        <f>Purchase_Entry!B1105</f>
        <v/>
      </c>
      <c r="C5511" s="239">
        <f>Purchase_Entry!D1105</f>
        <v>0</v>
      </c>
      <c r="D5511" s="240" t="s">
        <v>1390</v>
      </c>
      <c r="E5511" s="240">
        <f>Purchase_Entry!C1105</f>
        <v>0</v>
      </c>
      <c r="F5511" s="240">
        <f>Purchase_Entry!F1105</f>
        <v>0</v>
      </c>
      <c r="G5511" s="241">
        <v>0</v>
      </c>
      <c r="H5511" s="241">
        <f>N(Purchase_Entry!P1105)</f>
        <v>0</v>
      </c>
      <c r="I5511" s="241">
        <f t="shared" si="86"/>
        <v>0</v>
      </c>
      <c r="J5511" s="200"/>
      <c r="K5511" s="200" t="str" cm="1">
        <f t="array" ref="K5511">IF($C5511="","",IF(AND($C5511=Party_Statement!$C$5,$B5511&gt;=Party_Statement!$C$6,$B5511&lt;=Party_Statement!$E$6),SUMPRODUCT(($C$3:$C5511=Party_Statement!$C$5)*($B$3:$B5511&gt;=Party_Statement!$C$6)*($B$3:$B5511&lt;=Party_Statement!$E$6)),""))</f>
        <v/>
      </c>
    </row>
    <row r="5512" spans="1:11" x14ac:dyDescent="0.2">
      <c r="A5512" s="237">
        <f>Purchase_Entry!A1106</f>
        <v>0</v>
      </c>
      <c r="B5512" s="238" t="str">
        <f>Purchase_Entry!B1106</f>
        <v/>
      </c>
      <c r="C5512" s="239">
        <f>Purchase_Entry!D1106</f>
        <v>0</v>
      </c>
      <c r="D5512" s="240" t="s">
        <v>1390</v>
      </c>
      <c r="E5512" s="240">
        <f>Purchase_Entry!C1106</f>
        <v>0</v>
      </c>
      <c r="F5512" s="240">
        <f>Purchase_Entry!F1106</f>
        <v>0</v>
      </c>
      <c r="G5512" s="241">
        <v>0</v>
      </c>
      <c r="H5512" s="241">
        <f>N(Purchase_Entry!P1106)</f>
        <v>0</v>
      </c>
      <c r="I5512" s="241">
        <f t="shared" si="86"/>
        <v>0</v>
      </c>
      <c r="J5512" s="200"/>
      <c r="K5512" s="200" t="str" cm="1">
        <f t="array" ref="K5512">IF($C5512="","",IF(AND($C5512=Party_Statement!$C$5,$B5512&gt;=Party_Statement!$C$6,$B5512&lt;=Party_Statement!$E$6),SUMPRODUCT(($C$3:$C5512=Party_Statement!$C$5)*($B$3:$B5512&gt;=Party_Statement!$C$6)*($B$3:$B5512&lt;=Party_Statement!$E$6)),""))</f>
        <v/>
      </c>
    </row>
    <row r="5513" spans="1:11" x14ac:dyDescent="0.2">
      <c r="A5513" s="237">
        <f>Purchase_Entry!A1107</f>
        <v>0</v>
      </c>
      <c r="B5513" s="238" t="str">
        <f>Purchase_Entry!B1107</f>
        <v/>
      </c>
      <c r="C5513" s="239">
        <f>Purchase_Entry!D1107</f>
        <v>0</v>
      </c>
      <c r="D5513" s="240" t="s">
        <v>1390</v>
      </c>
      <c r="E5513" s="240">
        <f>Purchase_Entry!C1107</f>
        <v>0</v>
      </c>
      <c r="F5513" s="240">
        <f>Purchase_Entry!F1107</f>
        <v>0</v>
      </c>
      <c r="G5513" s="241">
        <v>0</v>
      </c>
      <c r="H5513" s="241">
        <f>N(Purchase_Entry!P1107)</f>
        <v>0</v>
      </c>
      <c r="I5513" s="241">
        <f t="shared" si="86"/>
        <v>0</v>
      </c>
      <c r="J5513" s="200"/>
      <c r="K5513" s="200" t="str" cm="1">
        <f t="array" ref="K5513">IF($C5513="","",IF(AND($C5513=Party_Statement!$C$5,$B5513&gt;=Party_Statement!$C$6,$B5513&lt;=Party_Statement!$E$6),SUMPRODUCT(($C$3:$C5513=Party_Statement!$C$5)*($B$3:$B5513&gt;=Party_Statement!$C$6)*($B$3:$B5513&lt;=Party_Statement!$E$6)),""))</f>
        <v/>
      </c>
    </row>
    <row r="5514" spans="1:11" x14ac:dyDescent="0.2">
      <c r="A5514" s="237">
        <f>Purchase_Entry!A1108</f>
        <v>0</v>
      </c>
      <c r="B5514" s="238" t="str">
        <f>Purchase_Entry!B1108</f>
        <v/>
      </c>
      <c r="C5514" s="239">
        <f>Purchase_Entry!D1108</f>
        <v>0</v>
      </c>
      <c r="D5514" s="240" t="s">
        <v>1390</v>
      </c>
      <c r="E5514" s="240">
        <f>Purchase_Entry!C1108</f>
        <v>0</v>
      </c>
      <c r="F5514" s="240">
        <f>Purchase_Entry!F1108</f>
        <v>0</v>
      </c>
      <c r="G5514" s="241">
        <v>0</v>
      </c>
      <c r="H5514" s="241">
        <f>N(Purchase_Entry!P1108)</f>
        <v>0</v>
      </c>
      <c r="I5514" s="241">
        <f t="shared" si="86"/>
        <v>0</v>
      </c>
      <c r="J5514" s="200"/>
      <c r="K5514" s="200" t="str" cm="1">
        <f t="array" ref="K5514">IF($C5514="","",IF(AND($C5514=Party_Statement!$C$5,$B5514&gt;=Party_Statement!$C$6,$B5514&lt;=Party_Statement!$E$6),SUMPRODUCT(($C$3:$C5514=Party_Statement!$C$5)*($B$3:$B5514&gt;=Party_Statement!$C$6)*($B$3:$B5514&lt;=Party_Statement!$E$6)),""))</f>
        <v/>
      </c>
    </row>
    <row r="5515" spans="1:11" x14ac:dyDescent="0.2">
      <c r="A5515" s="237">
        <f>Purchase_Entry!A1109</f>
        <v>0</v>
      </c>
      <c r="B5515" s="238" t="str">
        <f>Purchase_Entry!B1109</f>
        <v/>
      </c>
      <c r="C5515" s="239">
        <f>Purchase_Entry!D1109</f>
        <v>0</v>
      </c>
      <c r="D5515" s="240" t="s">
        <v>1390</v>
      </c>
      <c r="E5515" s="240">
        <f>Purchase_Entry!C1109</f>
        <v>0</v>
      </c>
      <c r="F5515" s="240">
        <f>Purchase_Entry!F1109</f>
        <v>0</v>
      </c>
      <c r="G5515" s="241">
        <v>0</v>
      </c>
      <c r="H5515" s="241">
        <f>N(Purchase_Entry!P1109)</f>
        <v>0</v>
      </c>
      <c r="I5515" s="241">
        <f t="shared" si="86"/>
        <v>0</v>
      </c>
      <c r="J5515" s="200"/>
      <c r="K5515" s="200" t="str" cm="1">
        <f t="array" ref="K5515">IF($C5515="","",IF(AND($C5515=Party_Statement!$C$5,$B5515&gt;=Party_Statement!$C$6,$B5515&lt;=Party_Statement!$E$6),SUMPRODUCT(($C$3:$C5515=Party_Statement!$C$5)*($B$3:$B5515&gt;=Party_Statement!$C$6)*($B$3:$B5515&lt;=Party_Statement!$E$6)),""))</f>
        <v/>
      </c>
    </row>
    <row r="5516" spans="1:11" x14ac:dyDescent="0.2">
      <c r="A5516" s="237">
        <f>Purchase_Entry!A1110</f>
        <v>0</v>
      </c>
      <c r="B5516" s="238" t="str">
        <f>Purchase_Entry!B1110</f>
        <v/>
      </c>
      <c r="C5516" s="239">
        <f>Purchase_Entry!D1110</f>
        <v>0</v>
      </c>
      <c r="D5516" s="240" t="s">
        <v>1390</v>
      </c>
      <c r="E5516" s="240">
        <f>Purchase_Entry!C1110</f>
        <v>0</v>
      </c>
      <c r="F5516" s="240">
        <f>Purchase_Entry!F1110</f>
        <v>0</v>
      </c>
      <c r="G5516" s="241">
        <v>0</v>
      </c>
      <c r="H5516" s="241">
        <f>N(Purchase_Entry!P1110)</f>
        <v>0</v>
      </c>
      <c r="I5516" s="241">
        <f t="shared" si="86"/>
        <v>0</v>
      </c>
      <c r="J5516" s="200"/>
      <c r="K5516" s="200" t="str" cm="1">
        <f t="array" ref="K5516">IF($C5516="","",IF(AND($C5516=Party_Statement!$C$5,$B5516&gt;=Party_Statement!$C$6,$B5516&lt;=Party_Statement!$E$6),SUMPRODUCT(($C$3:$C5516=Party_Statement!$C$5)*($B$3:$B5516&gt;=Party_Statement!$C$6)*($B$3:$B5516&lt;=Party_Statement!$E$6)),""))</f>
        <v/>
      </c>
    </row>
    <row r="5517" spans="1:11" x14ac:dyDescent="0.2">
      <c r="A5517" s="237">
        <f>Purchase_Entry!A1111</f>
        <v>0</v>
      </c>
      <c r="B5517" s="238" t="str">
        <f>Purchase_Entry!B1111</f>
        <v/>
      </c>
      <c r="C5517" s="239">
        <f>Purchase_Entry!D1111</f>
        <v>0</v>
      </c>
      <c r="D5517" s="240" t="s">
        <v>1390</v>
      </c>
      <c r="E5517" s="240">
        <f>Purchase_Entry!C1111</f>
        <v>0</v>
      </c>
      <c r="F5517" s="240">
        <f>Purchase_Entry!F1111</f>
        <v>0</v>
      </c>
      <c r="G5517" s="241">
        <v>0</v>
      </c>
      <c r="H5517" s="241">
        <f>N(Purchase_Entry!P1111)</f>
        <v>0</v>
      </c>
      <c r="I5517" s="241">
        <f t="shared" si="86"/>
        <v>0</v>
      </c>
      <c r="J5517" s="200"/>
      <c r="K5517" s="200" t="str" cm="1">
        <f t="array" ref="K5517">IF($C5517="","",IF(AND($C5517=Party_Statement!$C$5,$B5517&gt;=Party_Statement!$C$6,$B5517&lt;=Party_Statement!$E$6),SUMPRODUCT(($C$3:$C5517=Party_Statement!$C$5)*($B$3:$B5517&gt;=Party_Statement!$C$6)*($B$3:$B5517&lt;=Party_Statement!$E$6)),""))</f>
        <v/>
      </c>
    </row>
    <row r="5518" spans="1:11" x14ac:dyDescent="0.2">
      <c r="A5518" s="237">
        <f>Purchase_Entry!A1112</f>
        <v>0</v>
      </c>
      <c r="B5518" s="238" t="str">
        <f>Purchase_Entry!B1112</f>
        <v/>
      </c>
      <c r="C5518" s="239">
        <f>Purchase_Entry!D1112</f>
        <v>0</v>
      </c>
      <c r="D5518" s="240" t="s">
        <v>1390</v>
      </c>
      <c r="E5518" s="240">
        <f>Purchase_Entry!C1112</f>
        <v>0</v>
      </c>
      <c r="F5518" s="240">
        <f>Purchase_Entry!F1112</f>
        <v>0</v>
      </c>
      <c r="G5518" s="241">
        <v>0</v>
      </c>
      <c r="H5518" s="241">
        <f>N(Purchase_Entry!P1112)</f>
        <v>0</v>
      </c>
      <c r="I5518" s="241">
        <f t="shared" si="86"/>
        <v>0</v>
      </c>
      <c r="J5518" s="200"/>
      <c r="K5518" s="200" t="str" cm="1">
        <f t="array" ref="K5518">IF($C5518="","",IF(AND($C5518=Party_Statement!$C$5,$B5518&gt;=Party_Statement!$C$6,$B5518&lt;=Party_Statement!$E$6),SUMPRODUCT(($C$3:$C5518=Party_Statement!$C$5)*($B$3:$B5518&gt;=Party_Statement!$C$6)*($B$3:$B5518&lt;=Party_Statement!$E$6)),""))</f>
        <v/>
      </c>
    </row>
    <row r="5519" spans="1:11" x14ac:dyDescent="0.2">
      <c r="A5519" s="237">
        <f>Purchase_Entry!A1113</f>
        <v>0</v>
      </c>
      <c r="B5519" s="238" t="str">
        <f>Purchase_Entry!B1113</f>
        <v/>
      </c>
      <c r="C5519" s="239">
        <f>Purchase_Entry!D1113</f>
        <v>0</v>
      </c>
      <c r="D5519" s="240" t="s">
        <v>1390</v>
      </c>
      <c r="E5519" s="240">
        <f>Purchase_Entry!C1113</f>
        <v>0</v>
      </c>
      <c r="F5519" s="240">
        <f>Purchase_Entry!F1113</f>
        <v>0</v>
      </c>
      <c r="G5519" s="241">
        <v>0</v>
      </c>
      <c r="H5519" s="241">
        <f>N(Purchase_Entry!P1113)</f>
        <v>0</v>
      </c>
      <c r="I5519" s="241">
        <f t="shared" si="86"/>
        <v>0</v>
      </c>
      <c r="J5519" s="200"/>
      <c r="K5519" s="200" t="str" cm="1">
        <f t="array" ref="K5519">IF($C5519="","",IF(AND($C5519=Party_Statement!$C$5,$B5519&gt;=Party_Statement!$C$6,$B5519&lt;=Party_Statement!$E$6),SUMPRODUCT(($C$3:$C5519=Party_Statement!$C$5)*($B$3:$B5519&gt;=Party_Statement!$C$6)*($B$3:$B5519&lt;=Party_Statement!$E$6)),""))</f>
        <v/>
      </c>
    </row>
    <row r="5520" spans="1:11" x14ac:dyDescent="0.2">
      <c r="A5520" s="237">
        <f>Purchase_Entry!A1114</f>
        <v>0</v>
      </c>
      <c r="B5520" s="238" t="str">
        <f>Purchase_Entry!B1114</f>
        <v/>
      </c>
      <c r="C5520" s="239">
        <f>Purchase_Entry!D1114</f>
        <v>0</v>
      </c>
      <c r="D5520" s="240" t="s">
        <v>1390</v>
      </c>
      <c r="E5520" s="240">
        <f>Purchase_Entry!C1114</f>
        <v>0</v>
      </c>
      <c r="F5520" s="240">
        <f>Purchase_Entry!F1114</f>
        <v>0</v>
      </c>
      <c r="G5520" s="241">
        <v>0</v>
      </c>
      <c r="H5520" s="241">
        <f>N(Purchase_Entry!P1114)</f>
        <v>0</v>
      </c>
      <c r="I5520" s="241">
        <f t="shared" si="86"/>
        <v>0</v>
      </c>
      <c r="J5520" s="200"/>
      <c r="K5520" s="200" t="str" cm="1">
        <f t="array" ref="K5520">IF($C5520="","",IF(AND($C5520=Party_Statement!$C$5,$B5520&gt;=Party_Statement!$C$6,$B5520&lt;=Party_Statement!$E$6),SUMPRODUCT(($C$3:$C5520=Party_Statement!$C$5)*($B$3:$B5520&gt;=Party_Statement!$C$6)*($B$3:$B5520&lt;=Party_Statement!$E$6)),""))</f>
        <v/>
      </c>
    </row>
    <row r="5521" spans="1:11" x14ac:dyDescent="0.2">
      <c r="A5521" s="237">
        <f>Purchase_Entry!A1115</f>
        <v>0</v>
      </c>
      <c r="B5521" s="238" t="str">
        <f>Purchase_Entry!B1115</f>
        <v/>
      </c>
      <c r="C5521" s="239">
        <f>Purchase_Entry!D1115</f>
        <v>0</v>
      </c>
      <c r="D5521" s="240" t="s">
        <v>1390</v>
      </c>
      <c r="E5521" s="240">
        <f>Purchase_Entry!C1115</f>
        <v>0</v>
      </c>
      <c r="F5521" s="240">
        <f>Purchase_Entry!F1115</f>
        <v>0</v>
      </c>
      <c r="G5521" s="241">
        <v>0</v>
      </c>
      <c r="H5521" s="241">
        <f>N(Purchase_Entry!P1115)</f>
        <v>0</v>
      </c>
      <c r="I5521" s="241">
        <f t="shared" si="86"/>
        <v>0</v>
      </c>
      <c r="J5521" s="200"/>
      <c r="K5521" s="200" t="str" cm="1">
        <f t="array" ref="K5521">IF($C5521="","",IF(AND($C5521=Party_Statement!$C$5,$B5521&gt;=Party_Statement!$C$6,$B5521&lt;=Party_Statement!$E$6),SUMPRODUCT(($C$3:$C5521=Party_Statement!$C$5)*($B$3:$B5521&gt;=Party_Statement!$C$6)*($B$3:$B5521&lt;=Party_Statement!$E$6)),""))</f>
        <v/>
      </c>
    </row>
    <row r="5522" spans="1:11" x14ac:dyDescent="0.2">
      <c r="A5522" s="237">
        <f>Purchase_Entry!A1116</f>
        <v>0</v>
      </c>
      <c r="B5522" s="238" t="str">
        <f>Purchase_Entry!B1116</f>
        <v/>
      </c>
      <c r="C5522" s="239">
        <f>Purchase_Entry!D1116</f>
        <v>0</v>
      </c>
      <c r="D5522" s="240" t="s">
        <v>1390</v>
      </c>
      <c r="E5522" s="240">
        <f>Purchase_Entry!C1116</f>
        <v>0</v>
      </c>
      <c r="F5522" s="240">
        <f>Purchase_Entry!F1116</f>
        <v>0</v>
      </c>
      <c r="G5522" s="241">
        <v>0</v>
      </c>
      <c r="H5522" s="241">
        <f>N(Purchase_Entry!P1116)</f>
        <v>0</v>
      </c>
      <c r="I5522" s="241">
        <f t="shared" si="86"/>
        <v>0</v>
      </c>
      <c r="J5522" s="200"/>
      <c r="K5522" s="200" t="str" cm="1">
        <f t="array" ref="K5522">IF($C5522="","",IF(AND($C5522=Party_Statement!$C$5,$B5522&gt;=Party_Statement!$C$6,$B5522&lt;=Party_Statement!$E$6),SUMPRODUCT(($C$3:$C5522=Party_Statement!$C$5)*($B$3:$B5522&gt;=Party_Statement!$C$6)*($B$3:$B5522&lt;=Party_Statement!$E$6)),""))</f>
        <v/>
      </c>
    </row>
    <row r="5523" spans="1:11" x14ac:dyDescent="0.2">
      <c r="A5523" s="237">
        <f>Purchase_Entry!A1117</f>
        <v>0</v>
      </c>
      <c r="B5523" s="238" t="str">
        <f>Purchase_Entry!B1117</f>
        <v/>
      </c>
      <c r="C5523" s="239">
        <f>Purchase_Entry!D1117</f>
        <v>0</v>
      </c>
      <c r="D5523" s="240" t="s">
        <v>1390</v>
      </c>
      <c r="E5523" s="240">
        <f>Purchase_Entry!C1117</f>
        <v>0</v>
      </c>
      <c r="F5523" s="240">
        <f>Purchase_Entry!F1117</f>
        <v>0</v>
      </c>
      <c r="G5523" s="241">
        <v>0</v>
      </c>
      <c r="H5523" s="241">
        <f>N(Purchase_Entry!P1117)</f>
        <v>0</v>
      </c>
      <c r="I5523" s="241">
        <f t="shared" si="86"/>
        <v>0</v>
      </c>
      <c r="J5523" s="200"/>
      <c r="K5523" s="200" t="str" cm="1">
        <f t="array" ref="K5523">IF($C5523="","",IF(AND($C5523=Party_Statement!$C$5,$B5523&gt;=Party_Statement!$C$6,$B5523&lt;=Party_Statement!$E$6),SUMPRODUCT(($C$3:$C5523=Party_Statement!$C$5)*($B$3:$B5523&gt;=Party_Statement!$C$6)*($B$3:$B5523&lt;=Party_Statement!$E$6)),""))</f>
        <v/>
      </c>
    </row>
    <row r="5524" spans="1:11" x14ac:dyDescent="0.2">
      <c r="A5524" s="237">
        <f>Purchase_Entry!A1118</f>
        <v>0</v>
      </c>
      <c r="B5524" s="238" t="str">
        <f>Purchase_Entry!B1118</f>
        <v/>
      </c>
      <c r="C5524" s="239">
        <f>Purchase_Entry!D1118</f>
        <v>0</v>
      </c>
      <c r="D5524" s="240" t="s">
        <v>1390</v>
      </c>
      <c r="E5524" s="240">
        <f>Purchase_Entry!C1118</f>
        <v>0</v>
      </c>
      <c r="F5524" s="240">
        <f>Purchase_Entry!F1118</f>
        <v>0</v>
      </c>
      <c r="G5524" s="241">
        <v>0</v>
      </c>
      <c r="H5524" s="241">
        <f>N(Purchase_Entry!P1118)</f>
        <v>0</v>
      </c>
      <c r="I5524" s="241">
        <f t="shared" si="86"/>
        <v>0</v>
      </c>
      <c r="J5524" s="200"/>
      <c r="K5524" s="200" t="str" cm="1">
        <f t="array" ref="K5524">IF($C5524="","",IF(AND($C5524=Party_Statement!$C$5,$B5524&gt;=Party_Statement!$C$6,$B5524&lt;=Party_Statement!$E$6),SUMPRODUCT(($C$3:$C5524=Party_Statement!$C$5)*($B$3:$B5524&gt;=Party_Statement!$C$6)*($B$3:$B5524&lt;=Party_Statement!$E$6)),""))</f>
        <v/>
      </c>
    </row>
    <row r="5525" spans="1:11" x14ac:dyDescent="0.2">
      <c r="A5525" s="237">
        <f>Purchase_Entry!A1119</f>
        <v>0</v>
      </c>
      <c r="B5525" s="238" t="str">
        <f>Purchase_Entry!B1119</f>
        <v/>
      </c>
      <c r="C5525" s="239">
        <f>Purchase_Entry!D1119</f>
        <v>0</v>
      </c>
      <c r="D5525" s="240" t="s">
        <v>1390</v>
      </c>
      <c r="E5525" s="240">
        <f>Purchase_Entry!C1119</f>
        <v>0</v>
      </c>
      <c r="F5525" s="240">
        <f>Purchase_Entry!F1119</f>
        <v>0</v>
      </c>
      <c r="G5525" s="241">
        <v>0</v>
      </c>
      <c r="H5525" s="241">
        <f>N(Purchase_Entry!P1119)</f>
        <v>0</v>
      </c>
      <c r="I5525" s="241">
        <f t="shared" si="86"/>
        <v>0</v>
      </c>
      <c r="J5525" s="200"/>
      <c r="K5525" s="200" t="str" cm="1">
        <f t="array" ref="K5525">IF($C5525="","",IF(AND($C5525=Party_Statement!$C$5,$B5525&gt;=Party_Statement!$C$6,$B5525&lt;=Party_Statement!$E$6),SUMPRODUCT(($C$3:$C5525=Party_Statement!$C$5)*($B$3:$B5525&gt;=Party_Statement!$C$6)*($B$3:$B5525&lt;=Party_Statement!$E$6)),""))</f>
        <v/>
      </c>
    </row>
    <row r="5526" spans="1:11" x14ac:dyDescent="0.2">
      <c r="A5526" s="237">
        <f>Purchase_Entry!A1120</f>
        <v>0</v>
      </c>
      <c r="B5526" s="238" t="str">
        <f>Purchase_Entry!B1120</f>
        <v/>
      </c>
      <c r="C5526" s="239">
        <f>Purchase_Entry!D1120</f>
        <v>0</v>
      </c>
      <c r="D5526" s="240" t="s">
        <v>1390</v>
      </c>
      <c r="E5526" s="240">
        <f>Purchase_Entry!C1120</f>
        <v>0</v>
      </c>
      <c r="F5526" s="240">
        <f>Purchase_Entry!F1120</f>
        <v>0</v>
      </c>
      <c r="G5526" s="241">
        <v>0</v>
      </c>
      <c r="H5526" s="241">
        <f>N(Purchase_Entry!P1120)</f>
        <v>0</v>
      </c>
      <c r="I5526" s="241">
        <f t="shared" si="86"/>
        <v>0</v>
      </c>
      <c r="J5526" s="200"/>
      <c r="K5526" s="200" t="str" cm="1">
        <f t="array" ref="K5526">IF($C5526="","",IF(AND($C5526=Party_Statement!$C$5,$B5526&gt;=Party_Statement!$C$6,$B5526&lt;=Party_Statement!$E$6),SUMPRODUCT(($C$3:$C5526=Party_Statement!$C$5)*($B$3:$B5526&gt;=Party_Statement!$C$6)*($B$3:$B5526&lt;=Party_Statement!$E$6)),""))</f>
        <v/>
      </c>
    </row>
    <row r="5527" spans="1:11" x14ac:dyDescent="0.2">
      <c r="A5527" s="237">
        <f>Purchase_Entry!A1121</f>
        <v>0</v>
      </c>
      <c r="B5527" s="238" t="str">
        <f>Purchase_Entry!B1121</f>
        <v/>
      </c>
      <c r="C5527" s="239">
        <f>Purchase_Entry!D1121</f>
        <v>0</v>
      </c>
      <c r="D5527" s="240" t="s">
        <v>1390</v>
      </c>
      <c r="E5527" s="240">
        <f>Purchase_Entry!C1121</f>
        <v>0</v>
      </c>
      <c r="F5527" s="240">
        <f>Purchase_Entry!F1121</f>
        <v>0</v>
      </c>
      <c r="G5527" s="241">
        <v>0</v>
      </c>
      <c r="H5527" s="241">
        <f>N(Purchase_Entry!P1121)</f>
        <v>0</v>
      </c>
      <c r="I5527" s="241">
        <f t="shared" si="86"/>
        <v>0</v>
      </c>
      <c r="J5527" s="200"/>
      <c r="K5527" s="200" t="str" cm="1">
        <f t="array" ref="K5527">IF($C5527="","",IF(AND($C5527=Party_Statement!$C$5,$B5527&gt;=Party_Statement!$C$6,$B5527&lt;=Party_Statement!$E$6),SUMPRODUCT(($C$3:$C5527=Party_Statement!$C$5)*($B$3:$B5527&gt;=Party_Statement!$C$6)*($B$3:$B5527&lt;=Party_Statement!$E$6)),""))</f>
        <v/>
      </c>
    </row>
    <row r="5528" spans="1:11" x14ac:dyDescent="0.2">
      <c r="A5528" s="237">
        <f>Purchase_Entry!A1122</f>
        <v>0</v>
      </c>
      <c r="B5528" s="238" t="str">
        <f>Purchase_Entry!B1122</f>
        <v/>
      </c>
      <c r="C5528" s="239">
        <f>Purchase_Entry!D1122</f>
        <v>0</v>
      </c>
      <c r="D5528" s="240" t="s">
        <v>1390</v>
      </c>
      <c r="E5528" s="240">
        <f>Purchase_Entry!C1122</f>
        <v>0</v>
      </c>
      <c r="F5528" s="240">
        <f>Purchase_Entry!F1122</f>
        <v>0</v>
      </c>
      <c r="G5528" s="241">
        <v>0</v>
      </c>
      <c r="H5528" s="241">
        <f>N(Purchase_Entry!P1122)</f>
        <v>0</v>
      </c>
      <c r="I5528" s="241">
        <f t="shared" si="86"/>
        <v>0</v>
      </c>
      <c r="J5528" s="200"/>
      <c r="K5528" s="200" t="str" cm="1">
        <f t="array" ref="K5528">IF($C5528="","",IF(AND($C5528=Party_Statement!$C$5,$B5528&gt;=Party_Statement!$C$6,$B5528&lt;=Party_Statement!$E$6),SUMPRODUCT(($C$3:$C5528=Party_Statement!$C$5)*($B$3:$B5528&gt;=Party_Statement!$C$6)*($B$3:$B5528&lt;=Party_Statement!$E$6)),""))</f>
        <v/>
      </c>
    </row>
    <row r="5529" spans="1:11" x14ac:dyDescent="0.2">
      <c r="A5529" s="237">
        <f>Purchase_Entry!A1123</f>
        <v>0</v>
      </c>
      <c r="B5529" s="238" t="str">
        <f>Purchase_Entry!B1123</f>
        <v/>
      </c>
      <c r="C5529" s="239">
        <f>Purchase_Entry!D1123</f>
        <v>0</v>
      </c>
      <c r="D5529" s="240" t="s">
        <v>1390</v>
      </c>
      <c r="E5529" s="240">
        <f>Purchase_Entry!C1123</f>
        <v>0</v>
      </c>
      <c r="F5529" s="240">
        <f>Purchase_Entry!F1123</f>
        <v>0</v>
      </c>
      <c r="G5529" s="241">
        <v>0</v>
      </c>
      <c r="H5529" s="241">
        <f>N(Purchase_Entry!P1123)</f>
        <v>0</v>
      </c>
      <c r="I5529" s="241">
        <f t="shared" si="86"/>
        <v>0</v>
      </c>
      <c r="J5529" s="200"/>
      <c r="K5529" s="200" t="str" cm="1">
        <f t="array" ref="K5529">IF($C5529="","",IF(AND($C5529=Party_Statement!$C$5,$B5529&gt;=Party_Statement!$C$6,$B5529&lt;=Party_Statement!$E$6),SUMPRODUCT(($C$3:$C5529=Party_Statement!$C$5)*($B$3:$B5529&gt;=Party_Statement!$C$6)*($B$3:$B5529&lt;=Party_Statement!$E$6)),""))</f>
        <v/>
      </c>
    </row>
    <row r="5530" spans="1:11" x14ac:dyDescent="0.2">
      <c r="A5530" s="237">
        <f>Purchase_Entry!A1124</f>
        <v>0</v>
      </c>
      <c r="B5530" s="238" t="str">
        <f>Purchase_Entry!B1124</f>
        <v/>
      </c>
      <c r="C5530" s="239">
        <f>Purchase_Entry!D1124</f>
        <v>0</v>
      </c>
      <c r="D5530" s="240" t="s">
        <v>1390</v>
      </c>
      <c r="E5530" s="240">
        <f>Purchase_Entry!C1124</f>
        <v>0</v>
      </c>
      <c r="F5530" s="240">
        <f>Purchase_Entry!F1124</f>
        <v>0</v>
      </c>
      <c r="G5530" s="241">
        <v>0</v>
      </c>
      <c r="H5530" s="241">
        <f>N(Purchase_Entry!P1124)</f>
        <v>0</v>
      </c>
      <c r="I5530" s="241">
        <f t="shared" si="86"/>
        <v>0</v>
      </c>
      <c r="J5530" s="200"/>
      <c r="K5530" s="200" t="str" cm="1">
        <f t="array" ref="K5530">IF($C5530="","",IF(AND($C5530=Party_Statement!$C$5,$B5530&gt;=Party_Statement!$C$6,$B5530&lt;=Party_Statement!$E$6),SUMPRODUCT(($C$3:$C5530=Party_Statement!$C$5)*($B$3:$B5530&gt;=Party_Statement!$C$6)*($B$3:$B5530&lt;=Party_Statement!$E$6)),""))</f>
        <v/>
      </c>
    </row>
    <row r="5531" spans="1:11" x14ac:dyDescent="0.2">
      <c r="A5531" s="237">
        <f>Purchase_Entry!A1125</f>
        <v>0</v>
      </c>
      <c r="B5531" s="238" t="str">
        <f>Purchase_Entry!B1125</f>
        <v/>
      </c>
      <c r="C5531" s="239">
        <f>Purchase_Entry!D1125</f>
        <v>0</v>
      </c>
      <c r="D5531" s="240" t="s">
        <v>1390</v>
      </c>
      <c r="E5531" s="240">
        <f>Purchase_Entry!C1125</f>
        <v>0</v>
      </c>
      <c r="F5531" s="240">
        <f>Purchase_Entry!F1125</f>
        <v>0</v>
      </c>
      <c r="G5531" s="241">
        <v>0</v>
      </c>
      <c r="H5531" s="241">
        <f>N(Purchase_Entry!P1125)</f>
        <v>0</v>
      </c>
      <c r="I5531" s="241">
        <f t="shared" si="86"/>
        <v>0</v>
      </c>
      <c r="J5531" s="200"/>
      <c r="K5531" s="200" t="str" cm="1">
        <f t="array" ref="K5531">IF($C5531="","",IF(AND($C5531=Party_Statement!$C$5,$B5531&gt;=Party_Statement!$C$6,$B5531&lt;=Party_Statement!$E$6),SUMPRODUCT(($C$3:$C5531=Party_Statement!$C$5)*($B$3:$B5531&gt;=Party_Statement!$C$6)*($B$3:$B5531&lt;=Party_Statement!$E$6)),""))</f>
        <v/>
      </c>
    </row>
    <row r="5532" spans="1:11" x14ac:dyDescent="0.2">
      <c r="A5532" s="237">
        <f>Purchase_Entry!A1126</f>
        <v>0</v>
      </c>
      <c r="B5532" s="238" t="str">
        <f>Purchase_Entry!B1126</f>
        <v/>
      </c>
      <c r="C5532" s="239">
        <f>Purchase_Entry!D1126</f>
        <v>0</v>
      </c>
      <c r="D5532" s="240" t="s">
        <v>1390</v>
      </c>
      <c r="E5532" s="240">
        <f>Purchase_Entry!C1126</f>
        <v>0</v>
      </c>
      <c r="F5532" s="240">
        <f>Purchase_Entry!F1126</f>
        <v>0</v>
      </c>
      <c r="G5532" s="241">
        <v>0</v>
      </c>
      <c r="H5532" s="241">
        <f>N(Purchase_Entry!P1126)</f>
        <v>0</v>
      </c>
      <c r="I5532" s="241">
        <f t="shared" si="86"/>
        <v>0</v>
      </c>
      <c r="J5532" s="200"/>
      <c r="K5532" s="200" t="str" cm="1">
        <f t="array" ref="K5532">IF($C5532="","",IF(AND($C5532=Party_Statement!$C$5,$B5532&gt;=Party_Statement!$C$6,$B5532&lt;=Party_Statement!$E$6),SUMPRODUCT(($C$3:$C5532=Party_Statement!$C$5)*($B$3:$B5532&gt;=Party_Statement!$C$6)*($B$3:$B5532&lt;=Party_Statement!$E$6)),""))</f>
        <v/>
      </c>
    </row>
    <row r="5533" spans="1:11" x14ac:dyDescent="0.2">
      <c r="A5533" s="237">
        <f>Purchase_Entry!A1127</f>
        <v>0</v>
      </c>
      <c r="B5533" s="238" t="str">
        <f>Purchase_Entry!B1127</f>
        <v/>
      </c>
      <c r="C5533" s="239">
        <f>Purchase_Entry!D1127</f>
        <v>0</v>
      </c>
      <c r="D5533" s="240" t="s">
        <v>1390</v>
      </c>
      <c r="E5533" s="240">
        <f>Purchase_Entry!C1127</f>
        <v>0</v>
      </c>
      <c r="F5533" s="240">
        <f>Purchase_Entry!F1127</f>
        <v>0</v>
      </c>
      <c r="G5533" s="241">
        <v>0</v>
      </c>
      <c r="H5533" s="241">
        <f>N(Purchase_Entry!P1127)</f>
        <v>0</v>
      </c>
      <c r="I5533" s="241">
        <f t="shared" si="86"/>
        <v>0</v>
      </c>
      <c r="J5533" s="200"/>
      <c r="K5533" s="200" t="str" cm="1">
        <f t="array" ref="K5533">IF($C5533="","",IF(AND($C5533=Party_Statement!$C$5,$B5533&gt;=Party_Statement!$C$6,$B5533&lt;=Party_Statement!$E$6),SUMPRODUCT(($C$3:$C5533=Party_Statement!$C$5)*($B$3:$B5533&gt;=Party_Statement!$C$6)*($B$3:$B5533&lt;=Party_Statement!$E$6)),""))</f>
        <v/>
      </c>
    </row>
    <row r="5534" spans="1:11" x14ac:dyDescent="0.2">
      <c r="A5534" s="237">
        <f>Purchase_Entry!A1128</f>
        <v>0</v>
      </c>
      <c r="B5534" s="238" t="str">
        <f>Purchase_Entry!B1128</f>
        <v/>
      </c>
      <c r="C5534" s="239">
        <f>Purchase_Entry!D1128</f>
        <v>0</v>
      </c>
      <c r="D5534" s="240" t="s">
        <v>1390</v>
      </c>
      <c r="E5534" s="240">
        <f>Purchase_Entry!C1128</f>
        <v>0</v>
      </c>
      <c r="F5534" s="240">
        <f>Purchase_Entry!F1128</f>
        <v>0</v>
      </c>
      <c r="G5534" s="241">
        <v>0</v>
      </c>
      <c r="H5534" s="241">
        <f>N(Purchase_Entry!P1128)</f>
        <v>0</v>
      </c>
      <c r="I5534" s="241">
        <f t="shared" si="86"/>
        <v>0</v>
      </c>
      <c r="J5534" s="200"/>
      <c r="K5534" s="200" t="str" cm="1">
        <f t="array" ref="K5534">IF($C5534="","",IF(AND($C5534=Party_Statement!$C$5,$B5534&gt;=Party_Statement!$C$6,$B5534&lt;=Party_Statement!$E$6),SUMPRODUCT(($C$3:$C5534=Party_Statement!$C$5)*($B$3:$B5534&gt;=Party_Statement!$C$6)*($B$3:$B5534&lt;=Party_Statement!$E$6)),""))</f>
        <v/>
      </c>
    </row>
    <row r="5535" spans="1:11" x14ac:dyDescent="0.2">
      <c r="A5535" s="237">
        <f>Purchase_Entry!A1129</f>
        <v>0</v>
      </c>
      <c r="B5535" s="238" t="str">
        <f>Purchase_Entry!B1129</f>
        <v/>
      </c>
      <c r="C5535" s="239">
        <f>Purchase_Entry!D1129</f>
        <v>0</v>
      </c>
      <c r="D5535" s="240" t="s">
        <v>1390</v>
      </c>
      <c r="E5535" s="240">
        <f>Purchase_Entry!C1129</f>
        <v>0</v>
      </c>
      <c r="F5535" s="240">
        <f>Purchase_Entry!F1129</f>
        <v>0</v>
      </c>
      <c r="G5535" s="241">
        <v>0</v>
      </c>
      <c r="H5535" s="241">
        <f>N(Purchase_Entry!P1129)</f>
        <v>0</v>
      </c>
      <c r="I5535" s="241">
        <f t="shared" si="86"/>
        <v>0</v>
      </c>
      <c r="J5535" s="200"/>
      <c r="K5535" s="200" t="str" cm="1">
        <f t="array" ref="K5535">IF($C5535="","",IF(AND($C5535=Party_Statement!$C$5,$B5535&gt;=Party_Statement!$C$6,$B5535&lt;=Party_Statement!$E$6),SUMPRODUCT(($C$3:$C5535=Party_Statement!$C$5)*($B$3:$B5535&gt;=Party_Statement!$C$6)*($B$3:$B5535&lt;=Party_Statement!$E$6)),""))</f>
        <v/>
      </c>
    </row>
    <row r="5536" spans="1:11" x14ac:dyDescent="0.2">
      <c r="A5536" s="237">
        <f>Purchase_Entry!A1130</f>
        <v>0</v>
      </c>
      <c r="B5536" s="238" t="str">
        <f>Purchase_Entry!B1130</f>
        <v/>
      </c>
      <c r="C5536" s="239">
        <f>Purchase_Entry!D1130</f>
        <v>0</v>
      </c>
      <c r="D5536" s="240" t="s">
        <v>1390</v>
      </c>
      <c r="E5536" s="240">
        <f>Purchase_Entry!C1130</f>
        <v>0</v>
      </c>
      <c r="F5536" s="240">
        <f>Purchase_Entry!F1130</f>
        <v>0</v>
      </c>
      <c r="G5536" s="241">
        <v>0</v>
      </c>
      <c r="H5536" s="241">
        <f>N(Purchase_Entry!P1130)</f>
        <v>0</v>
      </c>
      <c r="I5536" s="241">
        <f t="shared" si="86"/>
        <v>0</v>
      </c>
      <c r="J5536" s="200"/>
      <c r="K5536" s="200" t="str" cm="1">
        <f t="array" ref="K5536">IF($C5536="","",IF(AND($C5536=Party_Statement!$C$5,$B5536&gt;=Party_Statement!$C$6,$B5536&lt;=Party_Statement!$E$6),SUMPRODUCT(($C$3:$C5536=Party_Statement!$C$5)*($B$3:$B5536&gt;=Party_Statement!$C$6)*($B$3:$B5536&lt;=Party_Statement!$E$6)),""))</f>
        <v/>
      </c>
    </row>
    <row r="5537" spans="1:11" x14ac:dyDescent="0.2">
      <c r="A5537" s="237">
        <f>Purchase_Entry!A1131</f>
        <v>0</v>
      </c>
      <c r="B5537" s="238" t="str">
        <f>Purchase_Entry!B1131</f>
        <v/>
      </c>
      <c r="C5537" s="239">
        <f>Purchase_Entry!D1131</f>
        <v>0</v>
      </c>
      <c r="D5537" s="240" t="s">
        <v>1390</v>
      </c>
      <c r="E5537" s="240">
        <f>Purchase_Entry!C1131</f>
        <v>0</v>
      </c>
      <c r="F5537" s="240">
        <f>Purchase_Entry!F1131</f>
        <v>0</v>
      </c>
      <c r="G5537" s="241">
        <v>0</v>
      </c>
      <c r="H5537" s="241">
        <f>N(Purchase_Entry!P1131)</f>
        <v>0</v>
      </c>
      <c r="I5537" s="241">
        <f t="shared" si="86"/>
        <v>0</v>
      </c>
      <c r="J5537" s="200"/>
      <c r="K5537" s="200" t="str" cm="1">
        <f t="array" ref="K5537">IF($C5537="","",IF(AND($C5537=Party_Statement!$C$5,$B5537&gt;=Party_Statement!$C$6,$B5537&lt;=Party_Statement!$E$6),SUMPRODUCT(($C$3:$C5537=Party_Statement!$C$5)*($B$3:$B5537&gt;=Party_Statement!$C$6)*($B$3:$B5537&lt;=Party_Statement!$E$6)),""))</f>
        <v/>
      </c>
    </row>
    <row r="5538" spans="1:11" x14ac:dyDescent="0.2">
      <c r="A5538" s="237">
        <f>Purchase_Entry!A1132</f>
        <v>0</v>
      </c>
      <c r="B5538" s="238" t="str">
        <f>Purchase_Entry!B1132</f>
        <v/>
      </c>
      <c r="C5538" s="239">
        <f>Purchase_Entry!D1132</f>
        <v>0</v>
      </c>
      <c r="D5538" s="240" t="s">
        <v>1390</v>
      </c>
      <c r="E5538" s="240">
        <f>Purchase_Entry!C1132</f>
        <v>0</v>
      </c>
      <c r="F5538" s="240">
        <f>Purchase_Entry!F1132</f>
        <v>0</v>
      </c>
      <c r="G5538" s="241">
        <v>0</v>
      </c>
      <c r="H5538" s="241">
        <f>N(Purchase_Entry!P1132)</f>
        <v>0</v>
      </c>
      <c r="I5538" s="241">
        <f t="shared" si="86"/>
        <v>0</v>
      </c>
      <c r="J5538" s="200"/>
      <c r="K5538" s="200" t="str" cm="1">
        <f t="array" ref="K5538">IF($C5538="","",IF(AND($C5538=Party_Statement!$C$5,$B5538&gt;=Party_Statement!$C$6,$B5538&lt;=Party_Statement!$E$6),SUMPRODUCT(($C$3:$C5538=Party_Statement!$C$5)*($B$3:$B5538&gt;=Party_Statement!$C$6)*($B$3:$B5538&lt;=Party_Statement!$E$6)),""))</f>
        <v/>
      </c>
    </row>
    <row r="5539" spans="1:11" x14ac:dyDescent="0.2">
      <c r="A5539" s="237">
        <f>Purchase_Entry!A1133</f>
        <v>0</v>
      </c>
      <c r="B5539" s="238" t="str">
        <f>Purchase_Entry!B1133</f>
        <v/>
      </c>
      <c r="C5539" s="239">
        <f>Purchase_Entry!D1133</f>
        <v>0</v>
      </c>
      <c r="D5539" s="240" t="s">
        <v>1390</v>
      </c>
      <c r="E5539" s="240">
        <f>Purchase_Entry!C1133</f>
        <v>0</v>
      </c>
      <c r="F5539" s="240">
        <f>Purchase_Entry!F1133</f>
        <v>0</v>
      </c>
      <c r="G5539" s="241">
        <v>0</v>
      </c>
      <c r="H5539" s="241">
        <f>N(Purchase_Entry!P1133)</f>
        <v>0</v>
      </c>
      <c r="I5539" s="241">
        <f t="shared" si="86"/>
        <v>0</v>
      </c>
      <c r="J5539" s="200"/>
      <c r="K5539" s="200" t="str" cm="1">
        <f t="array" ref="K5539">IF($C5539="","",IF(AND($C5539=Party_Statement!$C$5,$B5539&gt;=Party_Statement!$C$6,$B5539&lt;=Party_Statement!$E$6),SUMPRODUCT(($C$3:$C5539=Party_Statement!$C$5)*($B$3:$B5539&gt;=Party_Statement!$C$6)*($B$3:$B5539&lt;=Party_Statement!$E$6)),""))</f>
        <v/>
      </c>
    </row>
    <row r="5540" spans="1:11" x14ac:dyDescent="0.2">
      <c r="A5540" s="237">
        <f>Purchase_Entry!A1134</f>
        <v>0</v>
      </c>
      <c r="B5540" s="238" t="str">
        <f>Purchase_Entry!B1134</f>
        <v/>
      </c>
      <c r="C5540" s="239">
        <f>Purchase_Entry!D1134</f>
        <v>0</v>
      </c>
      <c r="D5540" s="240" t="s">
        <v>1390</v>
      </c>
      <c r="E5540" s="240">
        <f>Purchase_Entry!C1134</f>
        <v>0</v>
      </c>
      <c r="F5540" s="240">
        <f>Purchase_Entry!F1134</f>
        <v>0</v>
      </c>
      <c r="G5540" s="241">
        <v>0</v>
      </c>
      <c r="H5540" s="241">
        <f>N(Purchase_Entry!P1134)</f>
        <v>0</v>
      </c>
      <c r="I5540" s="241">
        <f t="shared" si="86"/>
        <v>0</v>
      </c>
      <c r="J5540" s="200"/>
      <c r="K5540" s="200" t="str" cm="1">
        <f t="array" ref="K5540">IF($C5540="","",IF(AND($C5540=Party_Statement!$C$5,$B5540&gt;=Party_Statement!$C$6,$B5540&lt;=Party_Statement!$E$6),SUMPRODUCT(($C$3:$C5540=Party_Statement!$C$5)*($B$3:$B5540&gt;=Party_Statement!$C$6)*($B$3:$B5540&lt;=Party_Statement!$E$6)),""))</f>
        <v/>
      </c>
    </row>
    <row r="5541" spans="1:11" x14ac:dyDescent="0.2">
      <c r="A5541" s="237">
        <f>Purchase_Entry!A1135</f>
        <v>0</v>
      </c>
      <c r="B5541" s="238" t="str">
        <f>Purchase_Entry!B1135</f>
        <v/>
      </c>
      <c r="C5541" s="239">
        <f>Purchase_Entry!D1135</f>
        <v>0</v>
      </c>
      <c r="D5541" s="240" t="s">
        <v>1390</v>
      </c>
      <c r="E5541" s="240">
        <f>Purchase_Entry!C1135</f>
        <v>0</v>
      </c>
      <c r="F5541" s="240">
        <f>Purchase_Entry!F1135</f>
        <v>0</v>
      </c>
      <c r="G5541" s="241">
        <v>0</v>
      </c>
      <c r="H5541" s="241">
        <f>N(Purchase_Entry!P1135)</f>
        <v>0</v>
      </c>
      <c r="I5541" s="241">
        <f t="shared" si="86"/>
        <v>0</v>
      </c>
      <c r="J5541" s="200"/>
      <c r="K5541" s="200" t="str" cm="1">
        <f t="array" ref="K5541">IF($C5541="","",IF(AND($C5541=Party_Statement!$C$5,$B5541&gt;=Party_Statement!$C$6,$B5541&lt;=Party_Statement!$E$6),SUMPRODUCT(($C$3:$C5541=Party_Statement!$C$5)*($B$3:$B5541&gt;=Party_Statement!$C$6)*($B$3:$B5541&lt;=Party_Statement!$E$6)),""))</f>
        <v/>
      </c>
    </row>
    <row r="5542" spans="1:11" x14ac:dyDescent="0.2">
      <c r="A5542" s="237">
        <f>Purchase_Entry!A1136</f>
        <v>0</v>
      </c>
      <c r="B5542" s="238" t="str">
        <f>Purchase_Entry!B1136</f>
        <v/>
      </c>
      <c r="C5542" s="239">
        <f>Purchase_Entry!D1136</f>
        <v>0</v>
      </c>
      <c r="D5542" s="240" t="s">
        <v>1390</v>
      </c>
      <c r="E5542" s="240">
        <f>Purchase_Entry!C1136</f>
        <v>0</v>
      </c>
      <c r="F5542" s="240">
        <f>Purchase_Entry!F1136</f>
        <v>0</v>
      </c>
      <c r="G5542" s="241">
        <v>0</v>
      </c>
      <c r="H5542" s="241">
        <f>N(Purchase_Entry!P1136)</f>
        <v>0</v>
      </c>
      <c r="I5542" s="241">
        <f t="shared" si="86"/>
        <v>0</v>
      </c>
      <c r="J5542" s="200"/>
      <c r="K5542" s="200" t="str" cm="1">
        <f t="array" ref="K5542">IF($C5542="","",IF(AND($C5542=Party_Statement!$C$5,$B5542&gt;=Party_Statement!$C$6,$B5542&lt;=Party_Statement!$E$6),SUMPRODUCT(($C$3:$C5542=Party_Statement!$C$5)*($B$3:$B5542&gt;=Party_Statement!$C$6)*($B$3:$B5542&lt;=Party_Statement!$E$6)),""))</f>
        <v/>
      </c>
    </row>
    <row r="5543" spans="1:11" x14ac:dyDescent="0.2">
      <c r="A5543" s="237">
        <f>Purchase_Entry!A1137</f>
        <v>0</v>
      </c>
      <c r="B5543" s="238" t="str">
        <f>Purchase_Entry!B1137</f>
        <v/>
      </c>
      <c r="C5543" s="239">
        <f>Purchase_Entry!D1137</f>
        <v>0</v>
      </c>
      <c r="D5543" s="240" t="s">
        <v>1390</v>
      </c>
      <c r="E5543" s="240">
        <f>Purchase_Entry!C1137</f>
        <v>0</v>
      </c>
      <c r="F5543" s="240">
        <f>Purchase_Entry!F1137</f>
        <v>0</v>
      </c>
      <c r="G5543" s="241">
        <v>0</v>
      </c>
      <c r="H5543" s="241">
        <f>N(Purchase_Entry!P1137)</f>
        <v>0</v>
      </c>
      <c r="I5543" s="241">
        <f t="shared" si="86"/>
        <v>0</v>
      </c>
      <c r="J5543" s="200"/>
      <c r="K5543" s="200" t="str" cm="1">
        <f t="array" ref="K5543">IF($C5543="","",IF(AND($C5543=Party_Statement!$C$5,$B5543&gt;=Party_Statement!$C$6,$B5543&lt;=Party_Statement!$E$6),SUMPRODUCT(($C$3:$C5543=Party_Statement!$C$5)*($B$3:$B5543&gt;=Party_Statement!$C$6)*($B$3:$B5543&lt;=Party_Statement!$E$6)),""))</f>
        <v/>
      </c>
    </row>
    <row r="5544" spans="1:11" x14ac:dyDescent="0.2">
      <c r="A5544" s="237">
        <f>Purchase_Entry!A1138</f>
        <v>0</v>
      </c>
      <c r="B5544" s="238" t="str">
        <f>Purchase_Entry!B1138</f>
        <v/>
      </c>
      <c r="C5544" s="239">
        <f>Purchase_Entry!D1138</f>
        <v>0</v>
      </c>
      <c r="D5544" s="240" t="s">
        <v>1390</v>
      </c>
      <c r="E5544" s="240">
        <f>Purchase_Entry!C1138</f>
        <v>0</v>
      </c>
      <c r="F5544" s="240">
        <f>Purchase_Entry!F1138</f>
        <v>0</v>
      </c>
      <c r="G5544" s="241">
        <v>0</v>
      </c>
      <c r="H5544" s="241">
        <f>N(Purchase_Entry!P1138)</f>
        <v>0</v>
      </c>
      <c r="I5544" s="241">
        <f t="shared" si="86"/>
        <v>0</v>
      </c>
      <c r="J5544" s="200"/>
      <c r="K5544" s="200" t="str" cm="1">
        <f t="array" ref="K5544">IF($C5544="","",IF(AND($C5544=Party_Statement!$C$5,$B5544&gt;=Party_Statement!$C$6,$B5544&lt;=Party_Statement!$E$6),SUMPRODUCT(($C$3:$C5544=Party_Statement!$C$5)*($B$3:$B5544&gt;=Party_Statement!$C$6)*($B$3:$B5544&lt;=Party_Statement!$E$6)),""))</f>
        <v/>
      </c>
    </row>
    <row r="5545" spans="1:11" x14ac:dyDescent="0.2">
      <c r="A5545" s="237">
        <f>Purchase_Entry!A1139</f>
        <v>0</v>
      </c>
      <c r="B5545" s="238" t="str">
        <f>Purchase_Entry!B1139</f>
        <v/>
      </c>
      <c r="C5545" s="239">
        <f>Purchase_Entry!D1139</f>
        <v>0</v>
      </c>
      <c r="D5545" s="240" t="s">
        <v>1390</v>
      </c>
      <c r="E5545" s="240">
        <f>Purchase_Entry!C1139</f>
        <v>0</v>
      </c>
      <c r="F5545" s="240">
        <f>Purchase_Entry!F1139</f>
        <v>0</v>
      </c>
      <c r="G5545" s="241">
        <v>0</v>
      </c>
      <c r="H5545" s="241">
        <f>N(Purchase_Entry!P1139)</f>
        <v>0</v>
      </c>
      <c r="I5545" s="241">
        <f t="shared" si="86"/>
        <v>0</v>
      </c>
      <c r="J5545" s="200"/>
      <c r="K5545" s="200" t="str" cm="1">
        <f t="array" ref="K5545">IF($C5545="","",IF(AND($C5545=Party_Statement!$C$5,$B5545&gt;=Party_Statement!$C$6,$B5545&lt;=Party_Statement!$E$6),SUMPRODUCT(($C$3:$C5545=Party_Statement!$C$5)*($B$3:$B5545&gt;=Party_Statement!$C$6)*($B$3:$B5545&lt;=Party_Statement!$E$6)),""))</f>
        <v/>
      </c>
    </row>
    <row r="5546" spans="1:11" x14ac:dyDescent="0.2">
      <c r="A5546" s="237">
        <f>Purchase_Entry!A1140</f>
        <v>0</v>
      </c>
      <c r="B5546" s="238" t="str">
        <f>Purchase_Entry!B1140</f>
        <v/>
      </c>
      <c r="C5546" s="239">
        <f>Purchase_Entry!D1140</f>
        <v>0</v>
      </c>
      <c r="D5546" s="240" t="s">
        <v>1390</v>
      </c>
      <c r="E5546" s="240">
        <f>Purchase_Entry!C1140</f>
        <v>0</v>
      </c>
      <c r="F5546" s="240">
        <f>Purchase_Entry!F1140</f>
        <v>0</v>
      </c>
      <c r="G5546" s="241">
        <v>0</v>
      </c>
      <c r="H5546" s="241">
        <f>N(Purchase_Entry!P1140)</f>
        <v>0</v>
      </c>
      <c r="I5546" s="241">
        <f t="shared" si="86"/>
        <v>0</v>
      </c>
      <c r="J5546" s="200"/>
      <c r="K5546" s="200" t="str" cm="1">
        <f t="array" ref="K5546">IF($C5546="","",IF(AND($C5546=Party_Statement!$C$5,$B5546&gt;=Party_Statement!$C$6,$B5546&lt;=Party_Statement!$E$6),SUMPRODUCT(($C$3:$C5546=Party_Statement!$C$5)*($B$3:$B5546&gt;=Party_Statement!$C$6)*($B$3:$B5546&lt;=Party_Statement!$E$6)),""))</f>
        <v/>
      </c>
    </row>
    <row r="5547" spans="1:11" x14ac:dyDescent="0.2">
      <c r="A5547" s="237">
        <f>Purchase_Entry!A1141</f>
        <v>0</v>
      </c>
      <c r="B5547" s="238" t="str">
        <f>Purchase_Entry!B1141</f>
        <v/>
      </c>
      <c r="C5547" s="239">
        <f>Purchase_Entry!D1141</f>
        <v>0</v>
      </c>
      <c r="D5547" s="240" t="s">
        <v>1390</v>
      </c>
      <c r="E5547" s="240">
        <f>Purchase_Entry!C1141</f>
        <v>0</v>
      </c>
      <c r="F5547" s="240">
        <f>Purchase_Entry!F1141</f>
        <v>0</v>
      </c>
      <c r="G5547" s="241">
        <v>0</v>
      </c>
      <c r="H5547" s="241">
        <f>N(Purchase_Entry!P1141)</f>
        <v>0</v>
      </c>
      <c r="I5547" s="241">
        <f t="shared" si="86"/>
        <v>0</v>
      </c>
      <c r="J5547" s="200"/>
      <c r="K5547" s="200" t="str" cm="1">
        <f t="array" ref="K5547">IF($C5547="","",IF(AND($C5547=Party_Statement!$C$5,$B5547&gt;=Party_Statement!$C$6,$B5547&lt;=Party_Statement!$E$6),SUMPRODUCT(($C$3:$C5547=Party_Statement!$C$5)*($B$3:$B5547&gt;=Party_Statement!$C$6)*($B$3:$B5547&lt;=Party_Statement!$E$6)),""))</f>
        <v/>
      </c>
    </row>
    <row r="5548" spans="1:11" x14ac:dyDescent="0.2">
      <c r="A5548" s="237">
        <f>Purchase_Entry!A1142</f>
        <v>0</v>
      </c>
      <c r="B5548" s="238" t="str">
        <f>Purchase_Entry!B1142</f>
        <v/>
      </c>
      <c r="C5548" s="239">
        <f>Purchase_Entry!D1142</f>
        <v>0</v>
      </c>
      <c r="D5548" s="240" t="s">
        <v>1390</v>
      </c>
      <c r="E5548" s="240">
        <f>Purchase_Entry!C1142</f>
        <v>0</v>
      </c>
      <c r="F5548" s="240">
        <f>Purchase_Entry!F1142</f>
        <v>0</v>
      </c>
      <c r="G5548" s="241">
        <v>0</v>
      </c>
      <c r="H5548" s="241">
        <f>N(Purchase_Entry!P1142)</f>
        <v>0</v>
      </c>
      <c r="I5548" s="241">
        <f t="shared" si="86"/>
        <v>0</v>
      </c>
      <c r="J5548" s="200"/>
      <c r="K5548" s="200" t="str" cm="1">
        <f t="array" ref="K5548">IF($C5548="","",IF(AND($C5548=Party_Statement!$C$5,$B5548&gt;=Party_Statement!$C$6,$B5548&lt;=Party_Statement!$E$6),SUMPRODUCT(($C$3:$C5548=Party_Statement!$C$5)*($B$3:$B5548&gt;=Party_Statement!$C$6)*($B$3:$B5548&lt;=Party_Statement!$E$6)),""))</f>
        <v/>
      </c>
    </row>
    <row r="5549" spans="1:11" x14ac:dyDescent="0.2">
      <c r="A5549" s="237">
        <f>Purchase_Entry!A1143</f>
        <v>0</v>
      </c>
      <c r="B5549" s="238" t="str">
        <f>Purchase_Entry!B1143</f>
        <v/>
      </c>
      <c r="C5549" s="239">
        <f>Purchase_Entry!D1143</f>
        <v>0</v>
      </c>
      <c r="D5549" s="240" t="s">
        <v>1390</v>
      </c>
      <c r="E5549" s="240">
        <f>Purchase_Entry!C1143</f>
        <v>0</v>
      </c>
      <c r="F5549" s="240">
        <f>Purchase_Entry!F1143</f>
        <v>0</v>
      </c>
      <c r="G5549" s="241">
        <v>0</v>
      </c>
      <c r="H5549" s="241">
        <f>N(Purchase_Entry!P1143)</f>
        <v>0</v>
      </c>
      <c r="I5549" s="241">
        <f t="shared" si="86"/>
        <v>0</v>
      </c>
      <c r="J5549" s="200"/>
      <c r="K5549" s="200" t="str" cm="1">
        <f t="array" ref="K5549">IF($C5549="","",IF(AND($C5549=Party_Statement!$C$5,$B5549&gt;=Party_Statement!$C$6,$B5549&lt;=Party_Statement!$E$6),SUMPRODUCT(($C$3:$C5549=Party_Statement!$C$5)*($B$3:$B5549&gt;=Party_Statement!$C$6)*($B$3:$B5549&lt;=Party_Statement!$E$6)),""))</f>
        <v/>
      </c>
    </row>
    <row r="5550" spans="1:11" x14ac:dyDescent="0.2">
      <c r="A5550" s="237">
        <f>Purchase_Entry!A1144</f>
        <v>0</v>
      </c>
      <c r="B5550" s="238" t="str">
        <f>Purchase_Entry!B1144</f>
        <v/>
      </c>
      <c r="C5550" s="239">
        <f>Purchase_Entry!D1144</f>
        <v>0</v>
      </c>
      <c r="D5550" s="240" t="s">
        <v>1390</v>
      </c>
      <c r="E5550" s="240">
        <f>Purchase_Entry!C1144</f>
        <v>0</v>
      </c>
      <c r="F5550" s="240">
        <f>Purchase_Entry!F1144</f>
        <v>0</v>
      </c>
      <c r="G5550" s="241">
        <v>0</v>
      </c>
      <c r="H5550" s="241">
        <f>N(Purchase_Entry!P1144)</f>
        <v>0</v>
      </c>
      <c r="I5550" s="241">
        <f t="shared" si="86"/>
        <v>0</v>
      </c>
      <c r="J5550" s="200"/>
      <c r="K5550" s="200" t="str" cm="1">
        <f t="array" ref="K5550">IF($C5550="","",IF(AND($C5550=Party_Statement!$C$5,$B5550&gt;=Party_Statement!$C$6,$B5550&lt;=Party_Statement!$E$6),SUMPRODUCT(($C$3:$C5550=Party_Statement!$C$5)*($B$3:$B5550&gt;=Party_Statement!$C$6)*($B$3:$B5550&lt;=Party_Statement!$E$6)),""))</f>
        <v/>
      </c>
    </row>
    <row r="5551" spans="1:11" x14ac:dyDescent="0.2">
      <c r="A5551" s="237">
        <f>Purchase_Entry!A1145</f>
        <v>0</v>
      </c>
      <c r="B5551" s="238" t="str">
        <f>Purchase_Entry!B1145</f>
        <v/>
      </c>
      <c r="C5551" s="239">
        <f>Purchase_Entry!D1145</f>
        <v>0</v>
      </c>
      <c r="D5551" s="240" t="s">
        <v>1390</v>
      </c>
      <c r="E5551" s="240">
        <f>Purchase_Entry!C1145</f>
        <v>0</v>
      </c>
      <c r="F5551" s="240">
        <f>Purchase_Entry!F1145</f>
        <v>0</v>
      </c>
      <c r="G5551" s="241">
        <v>0</v>
      </c>
      <c r="H5551" s="241">
        <f>N(Purchase_Entry!P1145)</f>
        <v>0</v>
      </c>
      <c r="I5551" s="241">
        <f t="shared" si="86"/>
        <v>0</v>
      </c>
      <c r="J5551" s="200"/>
      <c r="K5551" s="200" t="str" cm="1">
        <f t="array" ref="K5551">IF($C5551="","",IF(AND($C5551=Party_Statement!$C$5,$B5551&gt;=Party_Statement!$C$6,$B5551&lt;=Party_Statement!$E$6),SUMPRODUCT(($C$3:$C5551=Party_Statement!$C$5)*($B$3:$B5551&gt;=Party_Statement!$C$6)*($B$3:$B5551&lt;=Party_Statement!$E$6)),""))</f>
        <v/>
      </c>
    </row>
    <row r="5552" spans="1:11" x14ac:dyDescent="0.2">
      <c r="A5552" s="237">
        <f>Purchase_Entry!A1146</f>
        <v>0</v>
      </c>
      <c r="B5552" s="238" t="str">
        <f>Purchase_Entry!B1146</f>
        <v/>
      </c>
      <c r="C5552" s="239">
        <f>Purchase_Entry!D1146</f>
        <v>0</v>
      </c>
      <c r="D5552" s="240" t="s">
        <v>1390</v>
      </c>
      <c r="E5552" s="240">
        <f>Purchase_Entry!C1146</f>
        <v>0</v>
      </c>
      <c r="F5552" s="240">
        <f>Purchase_Entry!F1146</f>
        <v>0</v>
      </c>
      <c r="G5552" s="241">
        <v>0</v>
      </c>
      <c r="H5552" s="241">
        <f>N(Purchase_Entry!P1146)</f>
        <v>0</v>
      </c>
      <c r="I5552" s="241">
        <f t="shared" si="86"/>
        <v>0</v>
      </c>
      <c r="J5552" s="200"/>
      <c r="K5552" s="200" t="str" cm="1">
        <f t="array" ref="K5552">IF($C5552="","",IF(AND($C5552=Party_Statement!$C$5,$B5552&gt;=Party_Statement!$C$6,$B5552&lt;=Party_Statement!$E$6),SUMPRODUCT(($C$3:$C5552=Party_Statement!$C$5)*($B$3:$B5552&gt;=Party_Statement!$C$6)*($B$3:$B5552&lt;=Party_Statement!$E$6)),""))</f>
        <v/>
      </c>
    </row>
    <row r="5553" spans="1:11" x14ac:dyDescent="0.2">
      <c r="A5553" s="237">
        <f>Purchase_Entry!A1147</f>
        <v>0</v>
      </c>
      <c r="B5553" s="238" t="str">
        <f>Purchase_Entry!B1147</f>
        <v/>
      </c>
      <c r="C5553" s="239">
        <f>Purchase_Entry!D1147</f>
        <v>0</v>
      </c>
      <c r="D5553" s="240" t="s">
        <v>1390</v>
      </c>
      <c r="E5553" s="240">
        <f>Purchase_Entry!C1147</f>
        <v>0</v>
      </c>
      <c r="F5553" s="240">
        <f>Purchase_Entry!F1147</f>
        <v>0</v>
      </c>
      <c r="G5553" s="241">
        <v>0</v>
      </c>
      <c r="H5553" s="241">
        <f>N(Purchase_Entry!P1147)</f>
        <v>0</v>
      </c>
      <c r="I5553" s="241">
        <f t="shared" si="86"/>
        <v>0</v>
      </c>
      <c r="J5553" s="200"/>
      <c r="K5553" s="200" t="str" cm="1">
        <f t="array" ref="K5553">IF($C5553="","",IF(AND($C5553=Party_Statement!$C$5,$B5553&gt;=Party_Statement!$C$6,$B5553&lt;=Party_Statement!$E$6),SUMPRODUCT(($C$3:$C5553=Party_Statement!$C$5)*($B$3:$B5553&gt;=Party_Statement!$C$6)*($B$3:$B5553&lt;=Party_Statement!$E$6)),""))</f>
        <v/>
      </c>
    </row>
    <row r="5554" spans="1:11" x14ac:dyDescent="0.2">
      <c r="A5554" s="237">
        <f>Purchase_Entry!A1148</f>
        <v>0</v>
      </c>
      <c r="B5554" s="238" t="str">
        <f>Purchase_Entry!B1148</f>
        <v/>
      </c>
      <c r="C5554" s="239">
        <f>Purchase_Entry!D1148</f>
        <v>0</v>
      </c>
      <c r="D5554" s="240" t="s">
        <v>1390</v>
      </c>
      <c r="E5554" s="240">
        <f>Purchase_Entry!C1148</f>
        <v>0</v>
      </c>
      <c r="F5554" s="240">
        <f>Purchase_Entry!F1148</f>
        <v>0</v>
      </c>
      <c r="G5554" s="241">
        <v>0</v>
      </c>
      <c r="H5554" s="241">
        <f>N(Purchase_Entry!P1148)</f>
        <v>0</v>
      </c>
      <c r="I5554" s="241">
        <f t="shared" si="86"/>
        <v>0</v>
      </c>
      <c r="J5554" s="200"/>
      <c r="K5554" s="200" t="str" cm="1">
        <f t="array" ref="K5554">IF($C5554="","",IF(AND($C5554=Party_Statement!$C$5,$B5554&gt;=Party_Statement!$C$6,$B5554&lt;=Party_Statement!$E$6),SUMPRODUCT(($C$3:$C5554=Party_Statement!$C$5)*($B$3:$B5554&gt;=Party_Statement!$C$6)*($B$3:$B5554&lt;=Party_Statement!$E$6)),""))</f>
        <v/>
      </c>
    </row>
    <row r="5555" spans="1:11" x14ac:dyDescent="0.2">
      <c r="A5555" s="237">
        <f>Purchase_Entry!A1149</f>
        <v>0</v>
      </c>
      <c r="B5555" s="238" t="str">
        <f>Purchase_Entry!B1149</f>
        <v/>
      </c>
      <c r="C5555" s="239">
        <f>Purchase_Entry!D1149</f>
        <v>0</v>
      </c>
      <c r="D5555" s="240" t="s">
        <v>1390</v>
      </c>
      <c r="E5555" s="240">
        <f>Purchase_Entry!C1149</f>
        <v>0</v>
      </c>
      <c r="F5555" s="240">
        <f>Purchase_Entry!F1149</f>
        <v>0</v>
      </c>
      <c r="G5555" s="241">
        <v>0</v>
      </c>
      <c r="H5555" s="241">
        <f>N(Purchase_Entry!P1149)</f>
        <v>0</v>
      </c>
      <c r="I5555" s="241">
        <f t="shared" si="86"/>
        <v>0</v>
      </c>
      <c r="J5555" s="200"/>
      <c r="K5555" s="200" t="str" cm="1">
        <f t="array" ref="K5555">IF($C5555="","",IF(AND($C5555=Party_Statement!$C$5,$B5555&gt;=Party_Statement!$C$6,$B5555&lt;=Party_Statement!$E$6),SUMPRODUCT(($C$3:$C5555=Party_Statement!$C$5)*($B$3:$B5555&gt;=Party_Statement!$C$6)*($B$3:$B5555&lt;=Party_Statement!$E$6)),""))</f>
        <v/>
      </c>
    </row>
    <row r="5556" spans="1:11" x14ac:dyDescent="0.2">
      <c r="A5556" s="237">
        <f>Purchase_Entry!A1150</f>
        <v>0</v>
      </c>
      <c r="B5556" s="238" t="str">
        <f>Purchase_Entry!B1150</f>
        <v/>
      </c>
      <c r="C5556" s="239">
        <f>Purchase_Entry!D1150</f>
        <v>0</v>
      </c>
      <c r="D5556" s="240" t="s">
        <v>1390</v>
      </c>
      <c r="E5556" s="240">
        <f>Purchase_Entry!C1150</f>
        <v>0</v>
      </c>
      <c r="F5556" s="240">
        <f>Purchase_Entry!F1150</f>
        <v>0</v>
      </c>
      <c r="G5556" s="241">
        <v>0</v>
      </c>
      <c r="H5556" s="241">
        <f>N(Purchase_Entry!P1150)</f>
        <v>0</v>
      </c>
      <c r="I5556" s="241">
        <f t="shared" si="86"/>
        <v>0</v>
      </c>
      <c r="J5556" s="200"/>
      <c r="K5556" s="200" t="str" cm="1">
        <f t="array" ref="K5556">IF($C5556="","",IF(AND($C5556=Party_Statement!$C$5,$B5556&gt;=Party_Statement!$C$6,$B5556&lt;=Party_Statement!$E$6),SUMPRODUCT(($C$3:$C5556=Party_Statement!$C$5)*($B$3:$B5556&gt;=Party_Statement!$C$6)*($B$3:$B5556&lt;=Party_Statement!$E$6)),""))</f>
        <v/>
      </c>
    </row>
    <row r="5557" spans="1:11" x14ac:dyDescent="0.2">
      <c r="A5557" s="237">
        <f>Purchase_Entry!A1151</f>
        <v>0</v>
      </c>
      <c r="B5557" s="238" t="str">
        <f>Purchase_Entry!B1151</f>
        <v/>
      </c>
      <c r="C5557" s="239">
        <f>Purchase_Entry!D1151</f>
        <v>0</v>
      </c>
      <c r="D5557" s="240" t="s">
        <v>1390</v>
      </c>
      <c r="E5557" s="240">
        <f>Purchase_Entry!C1151</f>
        <v>0</v>
      </c>
      <c r="F5557" s="240">
        <f>Purchase_Entry!F1151</f>
        <v>0</v>
      </c>
      <c r="G5557" s="241">
        <v>0</v>
      </c>
      <c r="H5557" s="241">
        <f>N(Purchase_Entry!P1151)</f>
        <v>0</v>
      </c>
      <c r="I5557" s="241">
        <f t="shared" si="86"/>
        <v>0</v>
      </c>
      <c r="J5557" s="200"/>
      <c r="K5557" s="200" t="str" cm="1">
        <f t="array" ref="K5557">IF($C5557="","",IF(AND($C5557=Party_Statement!$C$5,$B5557&gt;=Party_Statement!$C$6,$B5557&lt;=Party_Statement!$E$6),SUMPRODUCT(($C$3:$C5557=Party_Statement!$C$5)*($B$3:$B5557&gt;=Party_Statement!$C$6)*($B$3:$B5557&lt;=Party_Statement!$E$6)),""))</f>
        <v/>
      </c>
    </row>
    <row r="5558" spans="1:11" x14ac:dyDescent="0.2">
      <c r="A5558" s="237">
        <f>Purchase_Entry!A1152</f>
        <v>0</v>
      </c>
      <c r="B5558" s="238" t="str">
        <f>Purchase_Entry!B1152</f>
        <v/>
      </c>
      <c r="C5558" s="239">
        <f>Purchase_Entry!D1152</f>
        <v>0</v>
      </c>
      <c r="D5558" s="240" t="s">
        <v>1390</v>
      </c>
      <c r="E5558" s="240">
        <f>Purchase_Entry!C1152</f>
        <v>0</v>
      </c>
      <c r="F5558" s="240">
        <f>Purchase_Entry!F1152</f>
        <v>0</v>
      </c>
      <c r="G5558" s="241">
        <v>0</v>
      </c>
      <c r="H5558" s="241">
        <f>N(Purchase_Entry!P1152)</f>
        <v>0</v>
      </c>
      <c r="I5558" s="241">
        <f t="shared" si="86"/>
        <v>0</v>
      </c>
      <c r="J5558" s="200"/>
      <c r="K5558" s="200" t="str" cm="1">
        <f t="array" ref="K5558">IF($C5558="","",IF(AND($C5558=Party_Statement!$C$5,$B5558&gt;=Party_Statement!$C$6,$B5558&lt;=Party_Statement!$E$6),SUMPRODUCT(($C$3:$C5558=Party_Statement!$C$5)*($B$3:$B5558&gt;=Party_Statement!$C$6)*($B$3:$B5558&lt;=Party_Statement!$E$6)),""))</f>
        <v/>
      </c>
    </row>
    <row r="5559" spans="1:11" x14ac:dyDescent="0.2">
      <c r="A5559" s="237">
        <f>Purchase_Entry!A1153</f>
        <v>0</v>
      </c>
      <c r="B5559" s="238" t="str">
        <f>Purchase_Entry!B1153</f>
        <v/>
      </c>
      <c r="C5559" s="239">
        <f>Purchase_Entry!D1153</f>
        <v>0</v>
      </c>
      <c r="D5559" s="240" t="s">
        <v>1390</v>
      </c>
      <c r="E5559" s="240">
        <f>Purchase_Entry!C1153</f>
        <v>0</v>
      </c>
      <c r="F5559" s="240">
        <f>Purchase_Entry!F1153</f>
        <v>0</v>
      </c>
      <c r="G5559" s="241">
        <v>0</v>
      </c>
      <c r="H5559" s="241">
        <f>N(Purchase_Entry!P1153)</f>
        <v>0</v>
      </c>
      <c r="I5559" s="241">
        <f t="shared" si="86"/>
        <v>0</v>
      </c>
      <c r="J5559" s="200"/>
      <c r="K5559" s="200" t="str" cm="1">
        <f t="array" ref="K5559">IF($C5559="","",IF(AND($C5559=Party_Statement!$C$5,$B5559&gt;=Party_Statement!$C$6,$B5559&lt;=Party_Statement!$E$6),SUMPRODUCT(($C$3:$C5559=Party_Statement!$C$5)*($B$3:$B5559&gt;=Party_Statement!$C$6)*($B$3:$B5559&lt;=Party_Statement!$E$6)),""))</f>
        <v/>
      </c>
    </row>
    <row r="5560" spans="1:11" x14ac:dyDescent="0.2">
      <c r="A5560" s="237">
        <f>Purchase_Entry!A1154</f>
        <v>0</v>
      </c>
      <c r="B5560" s="238" t="str">
        <f>Purchase_Entry!B1154</f>
        <v/>
      </c>
      <c r="C5560" s="239">
        <f>Purchase_Entry!D1154</f>
        <v>0</v>
      </c>
      <c r="D5560" s="240" t="s">
        <v>1390</v>
      </c>
      <c r="E5560" s="240">
        <f>Purchase_Entry!C1154</f>
        <v>0</v>
      </c>
      <c r="F5560" s="240">
        <f>Purchase_Entry!F1154</f>
        <v>0</v>
      </c>
      <c r="G5560" s="241">
        <v>0</v>
      </c>
      <c r="H5560" s="241">
        <f>N(Purchase_Entry!P1154)</f>
        <v>0</v>
      </c>
      <c r="I5560" s="241">
        <f t="shared" si="86"/>
        <v>0</v>
      </c>
      <c r="J5560" s="200"/>
      <c r="K5560" s="200" t="str" cm="1">
        <f t="array" ref="K5560">IF($C5560="","",IF(AND($C5560=Party_Statement!$C$5,$B5560&gt;=Party_Statement!$C$6,$B5560&lt;=Party_Statement!$E$6),SUMPRODUCT(($C$3:$C5560=Party_Statement!$C$5)*($B$3:$B5560&gt;=Party_Statement!$C$6)*($B$3:$B5560&lt;=Party_Statement!$E$6)),""))</f>
        <v/>
      </c>
    </row>
    <row r="5561" spans="1:11" x14ac:dyDescent="0.2">
      <c r="A5561" s="237">
        <f>Purchase_Entry!A1155</f>
        <v>0</v>
      </c>
      <c r="B5561" s="238" t="str">
        <f>Purchase_Entry!B1155</f>
        <v/>
      </c>
      <c r="C5561" s="239">
        <f>Purchase_Entry!D1155</f>
        <v>0</v>
      </c>
      <c r="D5561" s="240" t="s">
        <v>1390</v>
      </c>
      <c r="E5561" s="240">
        <f>Purchase_Entry!C1155</f>
        <v>0</v>
      </c>
      <c r="F5561" s="240">
        <f>Purchase_Entry!F1155</f>
        <v>0</v>
      </c>
      <c r="G5561" s="241">
        <v>0</v>
      </c>
      <c r="H5561" s="241">
        <f>N(Purchase_Entry!P1155)</f>
        <v>0</v>
      </c>
      <c r="I5561" s="241">
        <f t="shared" si="86"/>
        <v>0</v>
      </c>
      <c r="J5561" s="200"/>
      <c r="K5561" s="200" t="str" cm="1">
        <f t="array" ref="K5561">IF($C5561="","",IF(AND($C5561=Party_Statement!$C$5,$B5561&gt;=Party_Statement!$C$6,$B5561&lt;=Party_Statement!$E$6),SUMPRODUCT(($C$3:$C5561=Party_Statement!$C$5)*($B$3:$B5561&gt;=Party_Statement!$C$6)*($B$3:$B5561&lt;=Party_Statement!$E$6)),""))</f>
        <v/>
      </c>
    </row>
    <row r="5562" spans="1:11" x14ac:dyDescent="0.2">
      <c r="A5562" s="237">
        <f>Purchase_Entry!A1156</f>
        <v>0</v>
      </c>
      <c r="B5562" s="238" t="str">
        <f>Purchase_Entry!B1156</f>
        <v/>
      </c>
      <c r="C5562" s="239">
        <f>Purchase_Entry!D1156</f>
        <v>0</v>
      </c>
      <c r="D5562" s="240" t="s">
        <v>1390</v>
      </c>
      <c r="E5562" s="240">
        <f>Purchase_Entry!C1156</f>
        <v>0</v>
      </c>
      <c r="F5562" s="240">
        <f>Purchase_Entry!F1156</f>
        <v>0</v>
      </c>
      <c r="G5562" s="241">
        <v>0</v>
      </c>
      <c r="H5562" s="241">
        <f>N(Purchase_Entry!P1156)</f>
        <v>0</v>
      </c>
      <c r="I5562" s="241">
        <f t="shared" ref="I5562:I5625" si="87">IF($C5562="","",IF($C5562=$C1742,$I1742+$G5562-$H5562,$G5562-$H5562))</f>
        <v>0</v>
      </c>
      <c r="J5562" s="200"/>
      <c r="K5562" s="200" t="str" cm="1">
        <f t="array" ref="K5562">IF($C5562="","",IF(AND($C5562=Party_Statement!$C$5,$B5562&gt;=Party_Statement!$C$6,$B5562&lt;=Party_Statement!$E$6),SUMPRODUCT(($C$3:$C5562=Party_Statement!$C$5)*($B$3:$B5562&gt;=Party_Statement!$C$6)*($B$3:$B5562&lt;=Party_Statement!$E$6)),""))</f>
        <v/>
      </c>
    </row>
    <row r="5563" spans="1:11" x14ac:dyDescent="0.2">
      <c r="A5563" s="237">
        <f>Purchase_Entry!A1157</f>
        <v>0</v>
      </c>
      <c r="B5563" s="238" t="str">
        <f>Purchase_Entry!B1157</f>
        <v/>
      </c>
      <c r="C5563" s="239">
        <f>Purchase_Entry!D1157</f>
        <v>0</v>
      </c>
      <c r="D5563" s="240" t="s">
        <v>1390</v>
      </c>
      <c r="E5563" s="240">
        <f>Purchase_Entry!C1157</f>
        <v>0</v>
      </c>
      <c r="F5563" s="240">
        <f>Purchase_Entry!F1157</f>
        <v>0</v>
      </c>
      <c r="G5563" s="241">
        <v>0</v>
      </c>
      <c r="H5563" s="241">
        <f>N(Purchase_Entry!P1157)</f>
        <v>0</v>
      </c>
      <c r="I5563" s="241">
        <f t="shared" si="87"/>
        <v>0</v>
      </c>
      <c r="J5563" s="200"/>
      <c r="K5563" s="200" t="str" cm="1">
        <f t="array" ref="K5563">IF($C5563="","",IF(AND($C5563=Party_Statement!$C$5,$B5563&gt;=Party_Statement!$C$6,$B5563&lt;=Party_Statement!$E$6),SUMPRODUCT(($C$3:$C5563=Party_Statement!$C$5)*($B$3:$B5563&gt;=Party_Statement!$C$6)*($B$3:$B5563&lt;=Party_Statement!$E$6)),""))</f>
        <v/>
      </c>
    </row>
    <row r="5564" spans="1:11" x14ac:dyDescent="0.2">
      <c r="A5564" s="237">
        <f>Purchase_Entry!A1158</f>
        <v>0</v>
      </c>
      <c r="B5564" s="238" t="str">
        <f>Purchase_Entry!B1158</f>
        <v/>
      </c>
      <c r="C5564" s="239">
        <f>Purchase_Entry!D1158</f>
        <v>0</v>
      </c>
      <c r="D5564" s="240" t="s">
        <v>1390</v>
      </c>
      <c r="E5564" s="240">
        <f>Purchase_Entry!C1158</f>
        <v>0</v>
      </c>
      <c r="F5564" s="240">
        <f>Purchase_Entry!F1158</f>
        <v>0</v>
      </c>
      <c r="G5564" s="241">
        <v>0</v>
      </c>
      <c r="H5564" s="241">
        <f>N(Purchase_Entry!P1158)</f>
        <v>0</v>
      </c>
      <c r="I5564" s="241">
        <f t="shared" si="87"/>
        <v>0</v>
      </c>
      <c r="J5564" s="200"/>
      <c r="K5564" s="200" t="str" cm="1">
        <f t="array" ref="K5564">IF($C5564="","",IF(AND($C5564=Party_Statement!$C$5,$B5564&gt;=Party_Statement!$C$6,$B5564&lt;=Party_Statement!$E$6),SUMPRODUCT(($C$3:$C5564=Party_Statement!$C$5)*($B$3:$B5564&gt;=Party_Statement!$C$6)*($B$3:$B5564&lt;=Party_Statement!$E$6)),""))</f>
        <v/>
      </c>
    </row>
    <row r="5565" spans="1:11" x14ac:dyDescent="0.2">
      <c r="A5565" s="237">
        <f>Purchase_Entry!A1159</f>
        <v>0</v>
      </c>
      <c r="B5565" s="238" t="str">
        <f>Purchase_Entry!B1159</f>
        <v/>
      </c>
      <c r="C5565" s="239">
        <f>Purchase_Entry!D1159</f>
        <v>0</v>
      </c>
      <c r="D5565" s="240" t="s">
        <v>1390</v>
      </c>
      <c r="E5565" s="240">
        <f>Purchase_Entry!C1159</f>
        <v>0</v>
      </c>
      <c r="F5565" s="240">
        <f>Purchase_Entry!F1159</f>
        <v>0</v>
      </c>
      <c r="G5565" s="241">
        <v>0</v>
      </c>
      <c r="H5565" s="241">
        <f>N(Purchase_Entry!P1159)</f>
        <v>0</v>
      </c>
      <c r="I5565" s="241">
        <f t="shared" si="87"/>
        <v>0</v>
      </c>
      <c r="J5565" s="200"/>
      <c r="K5565" s="200" t="str" cm="1">
        <f t="array" ref="K5565">IF($C5565="","",IF(AND($C5565=Party_Statement!$C$5,$B5565&gt;=Party_Statement!$C$6,$B5565&lt;=Party_Statement!$E$6),SUMPRODUCT(($C$3:$C5565=Party_Statement!$C$5)*($B$3:$B5565&gt;=Party_Statement!$C$6)*($B$3:$B5565&lt;=Party_Statement!$E$6)),""))</f>
        <v/>
      </c>
    </row>
    <row r="5566" spans="1:11" x14ac:dyDescent="0.2">
      <c r="A5566" s="237">
        <f>Purchase_Entry!A1160</f>
        <v>0</v>
      </c>
      <c r="B5566" s="238" t="str">
        <f>Purchase_Entry!B1160</f>
        <v/>
      </c>
      <c r="C5566" s="239">
        <f>Purchase_Entry!D1160</f>
        <v>0</v>
      </c>
      <c r="D5566" s="240" t="s">
        <v>1390</v>
      </c>
      <c r="E5566" s="240">
        <f>Purchase_Entry!C1160</f>
        <v>0</v>
      </c>
      <c r="F5566" s="240">
        <f>Purchase_Entry!F1160</f>
        <v>0</v>
      </c>
      <c r="G5566" s="241">
        <v>0</v>
      </c>
      <c r="H5566" s="241">
        <f>N(Purchase_Entry!P1160)</f>
        <v>0</v>
      </c>
      <c r="I5566" s="241">
        <f t="shared" si="87"/>
        <v>0</v>
      </c>
      <c r="J5566" s="200"/>
      <c r="K5566" s="200" t="str" cm="1">
        <f t="array" ref="K5566">IF($C5566="","",IF(AND($C5566=Party_Statement!$C$5,$B5566&gt;=Party_Statement!$C$6,$B5566&lt;=Party_Statement!$E$6),SUMPRODUCT(($C$3:$C5566=Party_Statement!$C$5)*($B$3:$B5566&gt;=Party_Statement!$C$6)*($B$3:$B5566&lt;=Party_Statement!$E$6)),""))</f>
        <v/>
      </c>
    </row>
    <row r="5567" spans="1:11" x14ac:dyDescent="0.2">
      <c r="A5567" s="237">
        <f>Purchase_Entry!A1161</f>
        <v>0</v>
      </c>
      <c r="B5567" s="238" t="str">
        <f>Purchase_Entry!B1161</f>
        <v/>
      </c>
      <c r="C5567" s="239">
        <f>Purchase_Entry!D1161</f>
        <v>0</v>
      </c>
      <c r="D5567" s="240" t="s">
        <v>1390</v>
      </c>
      <c r="E5567" s="240">
        <f>Purchase_Entry!C1161</f>
        <v>0</v>
      </c>
      <c r="F5567" s="240">
        <f>Purchase_Entry!F1161</f>
        <v>0</v>
      </c>
      <c r="G5567" s="241">
        <v>0</v>
      </c>
      <c r="H5567" s="241">
        <f>N(Purchase_Entry!P1161)</f>
        <v>0</v>
      </c>
      <c r="I5567" s="241">
        <f t="shared" si="87"/>
        <v>0</v>
      </c>
      <c r="J5567" s="200"/>
      <c r="K5567" s="200" t="str" cm="1">
        <f t="array" ref="K5567">IF($C5567="","",IF(AND($C5567=Party_Statement!$C$5,$B5567&gt;=Party_Statement!$C$6,$B5567&lt;=Party_Statement!$E$6),SUMPRODUCT(($C$3:$C5567=Party_Statement!$C$5)*($B$3:$B5567&gt;=Party_Statement!$C$6)*($B$3:$B5567&lt;=Party_Statement!$E$6)),""))</f>
        <v/>
      </c>
    </row>
    <row r="5568" spans="1:11" x14ac:dyDescent="0.2">
      <c r="A5568" s="237">
        <f>Purchase_Entry!A1162</f>
        <v>0</v>
      </c>
      <c r="B5568" s="238" t="str">
        <f>Purchase_Entry!B1162</f>
        <v/>
      </c>
      <c r="C5568" s="239">
        <f>Purchase_Entry!D1162</f>
        <v>0</v>
      </c>
      <c r="D5568" s="240" t="s">
        <v>1390</v>
      </c>
      <c r="E5568" s="240">
        <f>Purchase_Entry!C1162</f>
        <v>0</v>
      </c>
      <c r="F5568" s="240">
        <f>Purchase_Entry!F1162</f>
        <v>0</v>
      </c>
      <c r="G5568" s="241">
        <v>0</v>
      </c>
      <c r="H5568" s="241">
        <f>N(Purchase_Entry!P1162)</f>
        <v>0</v>
      </c>
      <c r="I5568" s="241">
        <f t="shared" si="87"/>
        <v>0</v>
      </c>
      <c r="J5568" s="200"/>
      <c r="K5568" s="200" t="str" cm="1">
        <f t="array" ref="K5568">IF($C5568="","",IF(AND($C5568=Party_Statement!$C$5,$B5568&gt;=Party_Statement!$C$6,$B5568&lt;=Party_Statement!$E$6),SUMPRODUCT(($C$3:$C5568=Party_Statement!$C$5)*($B$3:$B5568&gt;=Party_Statement!$C$6)*($B$3:$B5568&lt;=Party_Statement!$E$6)),""))</f>
        <v/>
      </c>
    </row>
    <row r="5569" spans="1:11" x14ac:dyDescent="0.2">
      <c r="A5569" s="237">
        <f>Purchase_Entry!A1163</f>
        <v>0</v>
      </c>
      <c r="B5569" s="238" t="str">
        <f>Purchase_Entry!B1163</f>
        <v/>
      </c>
      <c r="C5569" s="239">
        <f>Purchase_Entry!D1163</f>
        <v>0</v>
      </c>
      <c r="D5569" s="240" t="s">
        <v>1390</v>
      </c>
      <c r="E5569" s="240">
        <f>Purchase_Entry!C1163</f>
        <v>0</v>
      </c>
      <c r="F5569" s="240">
        <f>Purchase_Entry!F1163</f>
        <v>0</v>
      </c>
      <c r="G5569" s="241">
        <v>0</v>
      </c>
      <c r="H5569" s="241">
        <f>N(Purchase_Entry!P1163)</f>
        <v>0</v>
      </c>
      <c r="I5569" s="241">
        <f t="shared" si="87"/>
        <v>0</v>
      </c>
      <c r="J5569" s="200"/>
      <c r="K5569" s="200" t="str" cm="1">
        <f t="array" ref="K5569">IF($C5569="","",IF(AND($C5569=Party_Statement!$C$5,$B5569&gt;=Party_Statement!$C$6,$B5569&lt;=Party_Statement!$E$6),SUMPRODUCT(($C$3:$C5569=Party_Statement!$C$5)*($B$3:$B5569&gt;=Party_Statement!$C$6)*($B$3:$B5569&lt;=Party_Statement!$E$6)),""))</f>
        <v/>
      </c>
    </row>
    <row r="5570" spans="1:11" x14ac:dyDescent="0.2">
      <c r="A5570" s="237">
        <f>Purchase_Entry!A1164</f>
        <v>0</v>
      </c>
      <c r="B5570" s="238" t="str">
        <f>Purchase_Entry!B1164</f>
        <v/>
      </c>
      <c r="C5570" s="239">
        <f>Purchase_Entry!D1164</f>
        <v>0</v>
      </c>
      <c r="D5570" s="240" t="s">
        <v>1390</v>
      </c>
      <c r="E5570" s="240">
        <f>Purchase_Entry!C1164</f>
        <v>0</v>
      </c>
      <c r="F5570" s="240">
        <f>Purchase_Entry!F1164</f>
        <v>0</v>
      </c>
      <c r="G5570" s="241">
        <v>0</v>
      </c>
      <c r="H5570" s="241">
        <f>N(Purchase_Entry!P1164)</f>
        <v>0</v>
      </c>
      <c r="I5570" s="241">
        <f t="shared" si="87"/>
        <v>0</v>
      </c>
      <c r="J5570" s="200"/>
      <c r="K5570" s="200" t="str" cm="1">
        <f t="array" ref="K5570">IF($C5570="","",IF(AND($C5570=Party_Statement!$C$5,$B5570&gt;=Party_Statement!$C$6,$B5570&lt;=Party_Statement!$E$6),SUMPRODUCT(($C$3:$C5570=Party_Statement!$C$5)*($B$3:$B5570&gt;=Party_Statement!$C$6)*($B$3:$B5570&lt;=Party_Statement!$E$6)),""))</f>
        <v/>
      </c>
    </row>
    <row r="5571" spans="1:11" x14ac:dyDescent="0.2">
      <c r="A5571" s="237">
        <f>Purchase_Entry!A1165</f>
        <v>0</v>
      </c>
      <c r="B5571" s="238" t="str">
        <f>Purchase_Entry!B1165</f>
        <v/>
      </c>
      <c r="C5571" s="239">
        <f>Purchase_Entry!D1165</f>
        <v>0</v>
      </c>
      <c r="D5571" s="240" t="s">
        <v>1390</v>
      </c>
      <c r="E5571" s="240">
        <f>Purchase_Entry!C1165</f>
        <v>0</v>
      </c>
      <c r="F5571" s="240">
        <f>Purchase_Entry!F1165</f>
        <v>0</v>
      </c>
      <c r="G5571" s="241">
        <v>0</v>
      </c>
      <c r="H5571" s="241">
        <f>N(Purchase_Entry!P1165)</f>
        <v>0</v>
      </c>
      <c r="I5571" s="241">
        <f t="shared" si="87"/>
        <v>0</v>
      </c>
      <c r="J5571" s="200"/>
      <c r="K5571" s="200" t="str" cm="1">
        <f t="array" ref="K5571">IF($C5571="","",IF(AND($C5571=Party_Statement!$C$5,$B5571&gt;=Party_Statement!$C$6,$B5571&lt;=Party_Statement!$E$6),SUMPRODUCT(($C$3:$C5571=Party_Statement!$C$5)*($B$3:$B5571&gt;=Party_Statement!$C$6)*($B$3:$B5571&lt;=Party_Statement!$E$6)),""))</f>
        <v/>
      </c>
    </row>
    <row r="5572" spans="1:11" x14ac:dyDescent="0.2">
      <c r="A5572" s="237">
        <f>Purchase_Entry!A1166</f>
        <v>0</v>
      </c>
      <c r="B5572" s="238" t="str">
        <f>Purchase_Entry!B1166</f>
        <v/>
      </c>
      <c r="C5572" s="239">
        <f>Purchase_Entry!D1166</f>
        <v>0</v>
      </c>
      <c r="D5572" s="240" t="s">
        <v>1390</v>
      </c>
      <c r="E5572" s="240">
        <f>Purchase_Entry!C1166</f>
        <v>0</v>
      </c>
      <c r="F5572" s="240">
        <f>Purchase_Entry!F1166</f>
        <v>0</v>
      </c>
      <c r="G5572" s="241">
        <v>0</v>
      </c>
      <c r="H5572" s="241">
        <f>N(Purchase_Entry!P1166)</f>
        <v>0</v>
      </c>
      <c r="I5572" s="241">
        <f t="shared" si="87"/>
        <v>0</v>
      </c>
      <c r="J5572" s="200"/>
      <c r="K5572" s="200" t="str" cm="1">
        <f t="array" ref="K5572">IF($C5572="","",IF(AND($C5572=Party_Statement!$C$5,$B5572&gt;=Party_Statement!$C$6,$B5572&lt;=Party_Statement!$E$6),SUMPRODUCT(($C$3:$C5572=Party_Statement!$C$5)*($B$3:$B5572&gt;=Party_Statement!$C$6)*($B$3:$B5572&lt;=Party_Statement!$E$6)),""))</f>
        <v/>
      </c>
    </row>
    <row r="5573" spans="1:11" x14ac:dyDescent="0.2">
      <c r="A5573" s="237">
        <f>Purchase_Entry!A1167</f>
        <v>0</v>
      </c>
      <c r="B5573" s="238" t="str">
        <f>Purchase_Entry!B1167</f>
        <v/>
      </c>
      <c r="C5573" s="239">
        <f>Purchase_Entry!D1167</f>
        <v>0</v>
      </c>
      <c r="D5573" s="240" t="s">
        <v>1390</v>
      </c>
      <c r="E5573" s="240">
        <f>Purchase_Entry!C1167</f>
        <v>0</v>
      </c>
      <c r="F5573" s="240">
        <f>Purchase_Entry!F1167</f>
        <v>0</v>
      </c>
      <c r="G5573" s="241">
        <v>0</v>
      </c>
      <c r="H5573" s="241">
        <f>N(Purchase_Entry!P1167)</f>
        <v>0</v>
      </c>
      <c r="I5573" s="241">
        <f t="shared" si="87"/>
        <v>0</v>
      </c>
      <c r="J5573" s="200"/>
      <c r="K5573" s="200" t="str" cm="1">
        <f t="array" ref="K5573">IF($C5573="","",IF(AND($C5573=Party_Statement!$C$5,$B5573&gt;=Party_Statement!$C$6,$B5573&lt;=Party_Statement!$E$6),SUMPRODUCT(($C$3:$C5573=Party_Statement!$C$5)*($B$3:$B5573&gt;=Party_Statement!$C$6)*($B$3:$B5573&lt;=Party_Statement!$E$6)),""))</f>
        <v/>
      </c>
    </row>
    <row r="5574" spans="1:11" x14ac:dyDescent="0.2">
      <c r="A5574" s="237">
        <f>Purchase_Entry!A1168</f>
        <v>0</v>
      </c>
      <c r="B5574" s="238" t="str">
        <f>Purchase_Entry!B1168</f>
        <v/>
      </c>
      <c r="C5574" s="239">
        <f>Purchase_Entry!D1168</f>
        <v>0</v>
      </c>
      <c r="D5574" s="240" t="s">
        <v>1390</v>
      </c>
      <c r="E5574" s="240">
        <f>Purchase_Entry!C1168</f>
        <v>0</v>
      </c>
      <c r="F5574" s="240">
        <f>Purchase_Entry!F1168</f>
        <v>0</v>
      </c>
      <c r="G5574" s="241">
        <v>0</v>
      </c>
      <c r="H5574" s="241">
        <f>N(Purchase_Entry!P1168)</f>
        <v>0</v>
      </c>
      <c r="I5574" s="241">
        <f t="shared" si="87"/>
        <v>0</v>
      </c>
      <c r="J5574" s="200"/>
      <c r="K5574" s="200" t="str" cm="1">
        <f t="array" ref="K5574">IF($C5574="","",IF(AND($C5574=Party_Statement!$C$5,$B5574&gt;=Party_Statement!$C$6,$B5574&lt;=Party_Statement!$E$6),SUMPRODUCT(($C$3:$C5574=Party_Statement!$C$5)*($B$3:$B5574&gt;=Party_Statement!$C$6)*($B$3:$B5574&lt;=Party_Statement!$E$6)),""))</f>
        <v/>
      </c>
    </row>
    <row r="5575" spans="1:11" x14ac:dyDescent="0.2">
      <c r="A5575" s="237">
        <f>Purchase_Entry!A1169</f>
        <v>0</v>
      </c>
      <c r="B5575" s="238" t="str">
        <f>Purchase_Entry!B1169</f>
        <v/>
      </c>
      <c r="C5575" s="239">
        <f>Purchase_Entry!D1169</f>
        <v>0</v>
      </c>
      <c r="D5575" s="240" t="s">
        <v>1390</v>
      </c>
      <c r="E5575" s="240">
        <f>Purchase_Entry!C1169</f>
        <v>0</v>
      </c>
      <c r="F5575" s="240">
        <f>Purchase_Entry!F1169</f>
        <v>0</v>
      </c>
      <c r="G5575" s="241">
        <v>0</v>
      </c>
      <c r="H5575" s="241">
        <f>N(Purchase_Entry!P1169)</f>
        <v>0</v>
      </c>
      <c r="I5575" s="241">
        <f t="shared" si="87"/>
        <v>0</v>
      </c>
      <c r="J5575" s="200"/>
      <c r="K5575" s="200" t="str" cm="1">
        <f t="array" ref="K5575">IF($C5575="","",IF(AND($C5575=Party_Statement!$C$5,$B5575&gt;=Party_Statement!$C$6,$B5575&lt;=Party_Statement!$E$6),SUMPRODUCT(($C$3:$C5575=Party_Statement!$C$5)*($B$3:$B5575&gt;=Party_Statement!$C$6)*($B$3:$B5575&lt;=Party_Statement!$E$6)),""))</f>
        <v/>
      </c>
    </row>
    <row r="5576" spans="1:11" x14ac:dyDescent="0.2">
      <c r="A5576" s="237">
        <f>Purchase_Entry!A1170</f>
        <v>0</v>
      </c>
      <c r="B5576" s="238" t="str">
        <f>Purchase_Entry!B1170</f>
        <v/>
      </c>
      <c r="C5576" s="239">
        <f>Purchase_Entry!D1170</f>
        <v>0</v>
      </c>
      <c r="D5576" s="240" t="s">
        <v>1390</v>
      </c>
      <c r="E5576" s="240">
        <f>Purchase_Entry!C1170</f>
        <v>0</v>
      </c>
      <c r="F5576" s="240">
        <f>Purchase_Entry!F1170</f>
        <v>0</v>
      </c>
      <c r="G5576" s="241">
        <v>0</v>
      </c>
      <c r="H5576" s="241">
        <f>N(Purchase_Entry!P1170)</f>
        <v>0</v>
      </c>
      <c r="I5576" s="241">
        <f t="shared" si="87"/>
        <v>0</v>
      </c>
      <c r="J5576" s="200"/>
      <c r="K5576" s="200" t="str" cm="1">
        <f t="array" ref="K5576">IF($C5576="","",IF(AND($C5576=Party_Statement!$C$5,$B5576&gt;=Party_Statement!$C$6,$B5576&lt;=Party_Statement!$E$6),SUMPRODUCT(($C$3:$C5576=Party_Statement!$C$5)*($B$3:$B5576&gt;=Party_Statement!$C$6)*($B$3:$B5576&lt;=Party_Statement!$E$6)),""))</f>
        <v/>
      </c>
    </row>
    <row r="5577" spans="1:11" x14ac:dyDescent="0.2">
      <c r="A5577" s="237">
        <f>Purchase_Entry!A1171</f>
        <v>0</v>
      </c>
      <c r="B5577" s="238" t="str">
        <f>Purchase_Entry!B1171</f>
        <v/>
      </c>
      <c r="C5577" s="239">
        <f>Purchase_Entry!D1171</f>
        <v>0</v>
      </c>
      <c r="D5577" s="240" t="s">
        <v>1390</v>
      </c>
      <c r="E5577" s="240">
        <f>Purchase_Entry!C1171</f>
        <v>0</v>
      </c>
      <c r="F5577" s="240">
        <f>Purchase_Entry!F1171</f>
        <v>0</v>
      </c>
      <c r="G5577" s="241">
        <v>0</v>
      </c>
      <c r="H5577" s="241">
        <f>N(Purchase_Entry!P1171)</f>
        <v>0</v>
      </c>
      <c r="I5577" s="241">
        <f t="shared" si="87"/>
        <v>0</v>
      </c>
      <c r="J5577" s="200"/>
      <c r="K5577" s="200" t="str" cm="1">
        <f t="array" ref="K5577">IF($C5577="","",IF(AND($C5577=Party_Statement!$C$5,$B5577&gt;=Party_Statement!$C$6,$B5577&lt;=Party_Statement!$E$6),SUMPRODUCT(($C$3:$C5577=Party_Statement!$C$5)*($B$3:$B5577&gt;=Party_Statement!$C$6)*($B$3:$B5577&lt;=Party_Statement!$E$6)),""))</f>
        <v/>
      </c>
    </row>
    <row r="5578" spans="1:11" x14ac:dyDescent="0.2">
      <c r="A5578" s="237">
        <f>Purchase_Entry!A1172</f>
        <v>0</v>
      </c>
      <c r="B5578" s="238" t="str">
        <f>Purchase_Entry!B1172</f>
        <v/>
      </c>
      <c r="C5578" s="239">
        <f>Purchase_Entry!D1172</f>
        <v>0</v>
      </c>
      <c r="D5578" s="240" t="s">
        <v>1390</v>
      </c>
      <c r="E5578" s="240">
        <f>Purchase_Entry!C1172</f>
        <v>0</v>
      </c>
      <c r="F5578" s="240">
        <f>Purchase_Entry!F1172</f>
        <v>0</v>
      </c>
      <c r="G5578" s="241">
        <v>0</v>
      </c>
      <c r="H5578" s="241">
        <f>N(Purchase_Entry!P1172)</f>
        <v>0</v>
      </c>
      <c r="I5578" s="241">
        <f t="shared" si="87"/>
        <v>0</v>
      </c>
      <c r="J5578" s="200"/>
      <c r="K5578" s="200" t="str" cm="1">
        <f t="array" ref="K5578">IF($C5578="","",IF(AND($C5578=Party_Statement!$C$5,$B5578&gt;=Party_Statement!$C$6,$B5578&lt;=Party_Statement!$E$6),SUMPRODUCT(($C$3:$C5578=Party_Statement!$C$5)*($B$3:$B5578&gt;=Party_Statement!$C$6)*($B$3:$B5578&lt;=Party_Statement!$E$6)),""))</f>
        <v/>
      </c>
    </row>
    <row r="5579" spans="1:11" x14ac:dyDescent="0.2">
      <c r="A5579" s="237">
        <f>Purchase_Entry!A1173</f>
        <v>0</v>
      </c>
      <c r="B5579" s="238" t="str">
        <f>Purchase_Entry!B1173</f>
        <v/>
      </c>
      <c r="C5579" s="239">
        <f>Purchase_Entry!D1173</f>
        <v>0</v>
      </c>
      <c r="D5579" s="240" t="s">
        <v>1390</v>
      </c>
      <c r="E5579" s="240">
        <f>Purchase_Entry!C1173</f>
        <v>0</v>
      </c>
      <c r="F5579" s="240">
        <f>Purchase_Entry!F1173</f>
        <v>0</v>
      </c>
      <c r="G5579" s="241">
        <v>0</v>
      </c>
      <c r="H5579" s="241">
        <f>N(Purchase_Entry!P1173)</f>
        <v>0</v>
      </c>
      <c r="I5579" s="241">
        <f t="shared" si="87"/>
        <v>0</v>
      </c>
      <c r="J5579" s="200"/>
      <c r="K5579" s="200" t="str" cm="1">
        <f t="array" ref="K5579">IF($C5579="","",IF(AND($C5579=Party_Statement!$C$5,$B5579&gt;=Party_Statement!$C$6,$B5579&lt;=Party_Statement!$E$6),SUMPRODUCT(($C$3:$C5579=Party_Statement!$C$5)*($B$3:$B5579&gt;=Party_Statement!$C$6)*($B$3:$B5579&lt;=Party_Statement!$E$6)),""))</f>
        <v/>
      </c>
    </row>
    <row r="5580" spans="1:11" x14ac:dyDescent="0.2">
      <c r="A5580" s="237">
        <f>Purchase_Entry!A1174</f>
        <v>0</v>
      </c>
      <c r="B5580" s="238" t="str">
        <f>Purchase_Entry!B1174</f>
        <v/>
      </c>
      <c r="C5580" s="239">
        <f>Purchase_Entry!D1174</f>
        <v>0</v>
      </c>
      <c r="D5580" s="240" t="s">
        <v>1390</v>
      </c>
      <c r="E5580" s="240">
        <f>Purchase_Entry!C1174</f>
        <v>0</v>
      </c>
      <c r="F5580" s="240">
        <f>Purchase_Entry!F1174</f>
        <v>0</v>
      </c>
      <c r="G5580" s="241">
        <v>0</v>
      </c>
      <c r="H5580" s="241">
        <f>N(Purchase_Entry!P1174)</f>
        <v>0</v>
      </c>
      <c r="I5580" s="241">
        <f t="shared" si="87"/>
        <v>0</v>
      </c>
      <c r="J5580" s="200"/>
      <c r="K5580" s="200" t="str" cm="1">
        <f t="array" ref="K5580">IF($C5580="","",IF(AND($C5580=Party_Statement!$C$5,$B5580&gt;=Party_Statement!$C$6,$B5580&lt;=Party_Statement!$E$6),SUMPRODUCT(($C$3:$C5580=Party_Statement!$C$5)*($B$3:$B5580&gt;=Party_Statement!$C$6)*($B$3:$B5580&lt;=Party_Statement!$E$6)),""))</f>
        <v/>
      </c>
    </row>
    <row r="5581" spans="1:11" x14ac:dyDescent="0.2">
      <c r="A5581" s="237">
        <f>Purchase_Entry!A1175</f>
        <v>0</v>
      </c>
      <c r="B5581" s="238" t="str">
        <f>Purchase_Entry!B1175</f>
        <v/>
      </c>
      <c r="C5581" s="239">
        <f>Purchase_Entry!D1175</f>
        <v>0</v>
      </c>
      <c r="D5581" s="240" t="s">
        <v>1390</v>
      </c>
      <c r="E5581" s="240">
        <f>Purchase_Entry!C1175</f>
        <v>0</v>
      </c>
      <c r="F5581" s="240">
        <f>Purchase_Entry!F1175</f>
        <v>0</v>
      </c>
      <c r="G5581" s="241">
        <v>0</v>
      </c>
      <c r="H5581" s="241">
        <f>N(Purchase_Entry!P1175)</f>
        <v>0</v>
      </c>
      <c r="I5581" s="241">
        <f t="shared" si="87"/>
        <v>0</v>
      </c>
      <c r="J5581" s="200"/>
      <c r="K5581" s="200" t="str" cm="1">
        <f t="array" ref="K5581">IF($C5581="","",IF(AND($C5581=Party_Statement!$C$5,$B5581&gt;=Party_Statement!$C$6,$B5581&lt;=Party_Statement!$E$6),SUMPRODUCT(($C$3:$C5581=Party_Statement!$C$5)*($B$3:$B5581&gt;=Party_Statement!$C$6)*($B$3:$B5581&lt;=Party_Statement!$E$6)),""))</f>
        <v/>
      </c>
    </row>
    <row r="5582" spans="1:11" x14ac:dyDescent="0.2">
      <c r="A5582" s="237">
        <f>Purchase_Entry!A1176</f>
        <v>0</v>
      </c>
      <c r="B5582" s="238" t="str">
        <f>Purchase_Entry!B1176</f>
        <v/>
      </c>
      <c r="C5582" s="239">
        <f>Purchase_Entry!D1176</f>
        <v>0</v>
      </c>
      <c r="D5582" s="240" t="s">
        <v>1390</v>
      </c>
      <c r="E5582" s="240">
        <f>Purchase_Entry!C1176</f>
        <v>0</v>
      </c>
      <c r="F5582" s="240">
        <f>Purchase_Entry!F1176</f>
        <v>0</v>
      </c>
      <c r="G5582" s="241">
        <v>0</v>
      </c>
      <c r="H5582" s="241">
        <f>N(Purchase_Entry!P1176)</f>
        <v>0</v>
      </c>
      <c r="I5582" s="241">
        <f t="shared" si="87"/>
        <v>0</v>
      </c>
      <c r="J5582" s="200"/>
      <c r="K5582" s="200" t="str" cm="1">
        <f t="array" ref="K5582">IF($C5582="","",IF(AND($C5582=Party_Statement!$C$5,$B5582&gt;=Party_Statement!$C$6,$B5582&lt;=Party_Statement!$E$6),SUMPRODUCT(($C$3:$C5582=Party_Statement!$C$5)*($B$3:$B5582&gt;=Party_Statement!$C$6)*($B$3:$B5582&lt;=Party_Statement!$E$6)),""))</f>
        <v/>
      </c>
    </row>
    <row r="5583" spans="1:11" x14ac:dyDescent="0.2">
      <c r="A5583" s="237">
        <f>Purchase_Entry!A1177</f>
        <v>0</v>
      </c>
      <c r="B5583" s="238" t="str">
        <f>Purchase_Entry!B1177</f>
        <v/>
      </c>
      <c r="C5583" s="239">
        <f>Purchase_Entry!D1177</f>
        <v>0</v>
      </c>
      <c r="D5583" s="240" t="s">
        <v>1390</v>
      </c>
      <c r="E5583" s="240">
        <f>Purchase_Entry!C1177</f>
        <v>0</v>
      </c>
      <c r="F5583" s="240">
        <f>Purchase_Entry!F1177</f>
        <v>0</v>
      </c>
      <c r="G5583" s="241">
        <v>0</v>
      </c>
      <c r="H5583" s="241">
        <f>N(Purchase_Entry!P1177)</f>
        <v>0</v>
      </c>
      <c r="I5583" s="241">
        <f t="shared" si="87"/>
        <v>0</v>
      </c>
      <c r="J5583" s="200"/>
      <c r="K5583" s="200" t="str" cm="1">
        <f t="array" ref="K5583">IF($C5583="","",IF(AND($C5583=Party_Statement!$C$5,$B5583&gt;=Party_Statement!$C$6,$B5583&lt;=Party_Statement!$E$6),SUMPRODUCT(($C$3:$C5583=Party_Statement!$C$5)*($B$3:$B5583&gt;=Party_Statement!$C$6)*($B$3:$B5583&lt;=Party_Statement!$E$6)),""))</f>
        <v/>
      </c>
    </row>
    <row r="5584" spans="1:11" x14ac:dyDescent="0.2">
      <c r="A5584" s="237">
        <f>Purchase_Entry!A1178</f>
        <v>0</v>
      </c>
      <c r="B5584" s="238" t="str">
        <f>Purchase_Entry!B1178</f>
        <v/>
      </c>
      <c r="C5584" s="239">
        <f>Purchase_Entry!D1178</f>
        <v>0</v>
      </c>
      <c r="D5584" s="240" t="s">
        <v>1390</v>
      </c>
      <c r="E5584" s="240">
        <f>Purchase_Entry!C1178</f>
        <v>0</v>
      </c>
      <c r="F5584" s="240">
        <f>Purchase_Entry!F1178</f>
        <v>0</v>
      </c>
      <c r="G5584" s="241">
        <v>0</v>
      </c>
      <c r="H5584" s="241">
        <f>N(Purchase_Entry!P1178)</f>
        <v>0</v>
      </c>
      <c r="I5584" s="241">
        <f t="shared" si="87"/>
        <v>0</v>
      </c>
      <c r="J5584" s="200"/>
      <c r="K5584" s="200" t="str" cm="1">
        <f t="array" ref="K5584">IF($C5584="","",IF(AND($C5584=Party_Statement!$C$5,$B5584&gt;=Party_Statement!$C$6,$B5584&lt;=Party_Statement!$E$6),SUMPRODUCT(($C$3:$C5584=Party_Statement!$C$5)*($B$3:$B5584&gt;=Party_Statement!$C$6)*($B$3:$B5584&lt;=Party_Statement!$E$6)),""))</f>
        <v/>
      </c>
    </row>
    <row r="5585" spans="1:11" x14ac:dyDescent="0.2">
      <c r="A5585" s="237">
        <f>Purchase_Entry!A1179</f>
        <v>0</v>
      </c>
      <c r="B5585" s="238" t="str">
        <f>Purchase_Entry!B1179</f>
        <v/>
      </c>
      <c r="C5585" s="239">
        <f>Purchase_Entry!D1179</f>
        <v>0</v>
      </c>
      <c r="D5585" s="240" t="s">
        <v>1390</v>
      </c>
      <c r="E5585" s="240">
        <f>Purchase_Entry!C1179</f>
        <v>0</v>
      </c>
      <c r="F5585" s="240">
        <f>Purchase_Entry!F1179</f>
        <v>0</v>
      </c>
      <c r="G5585" s="241">
        <v>0</v>
      </c>
      <c r="H5585" s="241">
        <f>N(Purchase_Entry!P1179)</f>
        <v>0</v>
      </c>
      <c r="I5585" s="241">
        <f t="shared" si="87"/>
        <v>0</v>
      </c>
      <c r="J5585" s="200"/>
      <c r="K5585" s="200" t="str" cm="1">
        <f t="array" ref="K5585">IF($C5585="","",IF(AND($C5585=Party_Statement!$C$5,$B5585&gt;=Party_Statement!$C$6,$B5585&lt;=Party_Statement!$E$6),SUMPRODUCT(($C$3:$C5585=Party_Statement!$C$5)*($B$3:$B5585&gt;=Party_Statement!$C$6)*($B$3:$B5585&lt;=Party_Statement!$E$6)),""))</f>
        <v/>
      </c>
    </row>
    <row r="5586" spans="1:11" x14ac:dyDescent="0.2">
      <c r="A5586" s="237">
        <f>Purchase_Entry!A1180</f>
        <v>0</v>
      </c>
      <c r="B5586" s="238" t="str">
        <f>Purchase_Entry!B1180</f>
        <v/>
      </c>
      <c r="C5586" s="239">
        <f>Purchase_Entry!D1180</f>
        <v>0</v>
      </c>
      <c r="D5586" s="240" t="s">
        <v>1390</v>
      </c>
      <c r="E5586" s="240">
        <f>Purchase_Entry!C1180</f>
        <v>0</v>
      </c>
      <c r="F5586" s="240">
        <f>Purchase_Entry!F1180</f>
        <v>0</v>
      </c>
      <c r="G5586" s="241">
        <v>0</v>
      </c>
      <c r="H5586" s="241">
        <f>N(Purchase_Entry!P1180)</f>
        <v>0</v>
      </c>
      <c r="I5586" s="241">
        <f t="shared" si="87"/>
        <v>0</v>
      </c>
      <c r="J5586" s="200"/>
      <c r="K5586" s="200" t="str" cm="1">
        <f t="array" ref="K5586">IF($C5586="","",IF(AND($C5586=Party_Statement!$C$5,$B5586&gt;=Party_Statement!$C$6,$B5586&lt;=Party_Statement!$E$6),SUMPRODUCT(($C$3:$C5586=Party_Statement!$C$5)*($B$3:$B5586&gt;=Party_Statement!$C$6)*($B$3:$B5586&lt;=Party_Statement!$E$6)),""))</f>
        <v/>
      </c>
    </row>
    <row r="5587" spans="1:11" x14ac:dyDescent="0.2">
      <c r="A5587" s="237">
        <f>Purchase_Entry!A1181</f>
        <v>0</v>
      </c>
      <c r="B5587" s="238" t="str">
        <f>Purchase_Entry!B1181</f>
        <v/>
      </c>
      <c r="C5587" s="239">
        <f>Purchase_Entry!D1181</f>
        <v>0</v>
      </c>
      <c r="D5587" s="240" t="s">
        <v>1390</v>
      </c>
      <c r="E5587" s="240">
        <f>Purchase_Entry!C1181</f>
        <v>0</v>
      </c>
      <c r="F5587" s="240">
        <f>Purchase_Entry!F1181</f>
        <v>0</v>
      </c>
      <c r="G5587" s="241">
        <v>0</v>
      </c>
      <c r="H5587" s="241">
        <f>N(Purchase_Entry!P1181)</f>
        <v>0</v>
      </c>
      <c r="I5587" s="241">
        <f t="shared" si="87"/>
        <v>0</v>
      </c>
      <c r="J5587" s="200"/>
      <c r="K5587" s="200" t="str" cm="1">
        <f t="array" ref="K5587">IF($C5587="","",IF(AND($C5587=Party_Statement!$C$5,$B5587&gt;=Party_Statement!$C$6,$B5587&lt;=Party_Statement!$E$6),SUMPRODUCT(($C$3:$C5587=Party_Statement!$C$5)*($B$3:$B5587&gt;=Party_Statement!$C$6)*($B$3:$B5587&lt;=Party_Statement!$E$6)),""))</f>
        <v/>
      </c>
    </row>
    <row r="5588" spans="1:11" x14ac:dyDescent="0.2">
      <c r="A5588" s="237">
        <f>Purchase_Entry!A1182</f>
        <v>0</v>
      </c>
      <c r="B5588" s="238" t="str">
        <f>Purchase_Entry!B1182</f>
        <v/>
      </c>
      <c r="C5588" s="239">
        <f>Purchase_Entry!D1182</f>
        <v>0</v>
      </c>
      <c r="D5588" s="240" t="s">
        <v>1390</v>
      </c>
      <c r="E5588" s="240">
        <f>Purchase_Entry!C1182</f>
        <v>0</v>
      </c>
      <c r="F5588" s="240">
        <f>Purchase_Entry!F1182</f>
        <v>0</v>
      </c>
      <c r="G5588" s="241">
        <v>0</v>
      </c>
      <c r="H5588" s="241">
        <f>N(Purchase_Entry!P1182)</f>
        <v>0</v>
      </c>
      <c r="I5588" s="241">
        <f t="shared" si="87"/>
        <v>0</v>
      </c>
      <c r="J5588" s="200"/>
      <c r="K5588" s="200" t="str" cm="1">
        <f t="array" ref="K5588">IF($C5588="","",IF(AND($C5588=Party_Statement!$C$5,$B5588&gt;=Party_Statement!$C$6,$B5588&lt;=Party_Statement!$E$6),SUMPRODUCT(($C$3:$C5588=Party_Statement!$C$5)*($B$3:$B5588&gt;=Party_Statement!$C$6)*($B$3:$B5588&lt;=Party_Statement!$E$6)),""))</f>
        <v/>
      </c>
    </row>
    <row r="5589" spans="1:11" x14ac:dyDescent="0.2">
      <c r="A5589" s="237">
        <f>Purchase_Entry!A1183</f>
        <v>0</v>
      </c>
      <c r="B5589" s="238" t="str">
        <f>Purchase_Entry!B1183</f>
        <v/>
      </c>
      <c r="C5589" s="239">
        <f>Purchase_Entry!D1183</f>
        <v>0</v>
      </c>
      <c r="D5589" s="240" t="s">
        <v>1390</v>
      </c>
      <c r="E5589" s="240">
        <f>Purchase_Entry!C1183</f>
        <v>0</v>
      </c>
      <c r="F5589" s="240">
        <f>Purchase_Entry!F1183</f>
        <v>0</v>
      </c>
      <c r="G5589" s="241">
        <v>0</v>
      </c>
      <c r="H5589" s="241">
        <f>N(Purchase_Entry!P1183)</f>
        <v>0</v>
      </c>
      <c r="I5589" s="241">
        <f t="shared" si="87"/>
        <v>0</v>
      </c>
      <c r="J5589" s="200"/>
      <c r="K5589" s="200" t="str" cm="1">
        <f t="array" ref="K5589">IF($C5589="","",IF(AND($C5589=Party_Statement!$C$5,$B5589&gt;=Party_Statement!$C$6,$B5589&lt;=Party_Statement!$E$6),SUMPRODUCT(($C$3:$C5589=Party_Statement!$C$5)*($B$3:$B5589&gt;=Party_Statement!$C$6)*($B$3:$B5589&lt;=Party_Statement!$E$6)),""))</f>
        <v/>
      </c>
    </row>
    <row r="5590" spans="1:11" x14ac:dyDescent="0.2">
      <c r="A5590" s="237">
        <f>Purchase_Entry!A1184</f>
        <v>0</v>
      </c>
      <c r="B5590" s="238" t="str">
        <f>Purchase_Entry!B1184</f>
        <v/>
      </c>
      <c r="C5590" s="239">
        <f>Purchase_Entry!D1184</f>
        <v>0</v>
      </c>
      <c r="D5590" s="240" t="s">
        <v>1390</v>
      </c>
      <c r="E5590" s="240">
        <f>Purchase_Entry!C1184</f>
        <v>0</v>
      </c>
      <c r="F5590" s="240">
        <f>Purchase_Entry!F1184</f>
        <v>0</v>
      </c>
      <c r="G5590" s="241">
        <v>0</v>
      </c>
      <c r="H5590" s="241">
        <f>N(Purchase_Entry!P1184)</f>
        <v>0</v>
      </c>
      <c r="I5590" s="241">
        <f t="shared" si="87"/>
        <v>0</v>
      </c>
      <c r="J5590" s="200"/>
      <c r="K5590" s="200" t="str" cm="1">
        <f t="array" ref="K5590">IF($C5590="","",IF(AND($C5590=Party_Statement!$C$5,$B5590&gt;=Party_Statement!$C$6,$B5590&lt;=Party_Statement!$E$6),SUMPRODUCT(($C$3:$C5590=Party_Statement!$C$5)*($B$3:$B5590&gt;=Party_Statement!$C$6)*($B$3:$B5590&lt;=Party_Statement!$E$6)),""))</f>
        <v/>
      </c>
    </row>
    <row r="5591" spans="1:11" x14ac:dyDescent="0.2">
      <c r="A5591" s="237">
        <f>Purchase_Entry!A1185</f>
        <v>0</v>
      </c>
      <c r="B5591" s="238" t="str">
        <f>Purchase_Entry!B1185</f>
        <v/>
      </c>
      <c r="C5591" s="239">
        <f>Purchase_Entry!D1185</f>
        <v>0</v>
      </c>
      <c r="D5591" s="240" t="s">
        <v>1390</v>
      </c>
      <c r="E5591" s="240">
        <f>Purchase_Entry!C1185</f>
        <v>0</v>
      </c>
      <c r="F5591" s="240">
        <f>Purchase_Entry!F1185</f>
        <v>0</v>
      </c>
      <c r="G5591" s="241">
        <v>0</v>
      </c>
      <c r="H5591" s="241">
        <f>N(Purchase_Entry!P1185)</f>
        <v>0</v>
      </c>
      <c r="I5591" s="241">
        <f t="shared" si="87"/>
        <v>0</v>
      </c>
      <c r="J5591" s="200"/>
      <c r="K5591" s="200" t="str" cm="1">
        <f t="array" ref="K5591">IF($C5591="","",IF(AND($C5591=Party_Statement!$C$5,$B5591&gt;=Party_Statement!$C$6,$B5591&lt;=Party_Statement!$E$6),SUMPRODUCT(($C$3:$C5591=Party_Statement!$C$5)*($B$3:$B5591&gt;=Party_Statement!$C$6)*($B$3:$B5591&lt;=Party_Statement!$E$6)),""))</f>
        <v/>
      </c>
    </row>
    <row r="5592" spans="1:11" x14ac:dyDescent="0.2">
      <c r="A5592" s="237">
        <f>Purchase_Entry!A1186</f>
        <v>0</v>
      </c>
      <c r="B5592" s="238" t="str">
        <f>Purchase_Entry!B1186</f>
        <v/>
      </c>
      <c r="C5592" s="239">
        <f>Purchase_Entry!D1186</f>
        <v>0</v>
      </c>
      <c r="D5592" s="240" t="s">
        <v>1390</v>
      </c>
      <c r="E5592" s="240">
        <f>Purchase_Entry!C1186</f>
        <v>0</v>
      </c>
      <c r="F5592" s="240">
        <f>Purchase_Entry!F1186</f>
        <v>0</v>
      </c>
      <c r="G5592" s="241">
        <v>0</v>
      </c>
      <c r="H5592" s="241">
        <f>N(Purchase_Entry!P1186)</f>
        <v>0</v>
      </c>
      <c r="I5592" s="241">
        <f t="shared" si="87"/>
        <v>0</v>
      </c>
      <c r="J5592" s="200"/>
      <c r="K5592" s="200" t="str" cm="1">
        <f t="array" ref="K5592">IF($C5592="","",IF(AND($C5592=Party_Statement!$C$5,$B5592&gt;=Party_Statement!$C$6,$B5592&lt;=Party_Statement!$E$6),SUMPRODUCT(($C$3:$C5592=Party_Statement!$C$5)*($B$3:$B5592&gt;=Party_Statement!$C$6)*($B$3:$B5592&lt;=Party_Statement!$E$6)),""))</f>
        <v/>
      </c>
    </row>
    <row r="5593" spans="1:11" x14ac:dyDescent="0.2">
      <c r="A5593" s="237">
        <f>Purchase_Entry!A1187</f>
        <v>0</v>
      </c>
      <c r="B5593" s="238" t="str">
        <f>Purchase_Entry!B1187</f>
        <v/>
      </c>
      <c r="C5593" s="239">
        <f>Purchase_Entry!D1187</f>
        <v>0</v>
      </c>
      <c r="D5593" s="240" t="s">
        <v>1390</v>
      </c>
      <c r="E5593" s="240">
        <f>Purchase_Entry!C1187</f>
        <v>0</v>
      </c>
      <c r="F5593" s="240">
        <f>Purchase_Entry!F1187</f>
        <v>0</v>
      </c>
      <c r="G5593" s="241">
        <v>0</v>
      </c>
      <c r="H5593" s="241">
        <f>N(Purchase_Entry!P1187)</f>
        <v>0</v>
      </c>
      <c r="I5593" s="241">
        <f t="shared" si="87"/>
        <v>0</v>
      </c>
      <c r="J5593" s="200"/>
      <c r="K5593" s="200" t="str" cm="1">
        <f t="array" ref="K5593">IF($C5593="","",IF(AND($C5593=Party_Statement!$C$5,$B5593&gt;=Party_Statement!$C$6,$B5593&lt;=Party_Statement!$E$6),SUMPRODUCT(($C$3:$C5593=Party_Statement!$C$5)*($B$3:$B5593&gt;=Party_Statement!$C$6)*($B$3:$B5593&lt;=Party_Statement!$E$6)),""))</f>
        <v/>
      </c>
    </row>
    <row r="5594" spans="1:11" x14ac:dyDescent="0.2">
      <c r="A5594" s="237">
        <f>Purchase_Entry!A1188</f>
        <v>0</v>
      </c>
      <c r="B5594" s="238" t="str">
        <f>Purchase_Entry!B1188</f>
        <v/>
      </c>
      <c r="C5594" s="239">
        <f>Purchase_Entry!D1188</f>
        <v>0</v>
      </c>
      <c r="D5594" s="240" t="s">
        <v>1390</v>
      </c>
      <c r="E5594" s="240">
        <f>Purchase_Entry!C1188</f>
        <v>0</v>
      </c>
      <c r="F5594" s="240">
        <f>Purchase_Entry!F1188</f>
        <v>0</v>
      </c>
      <c r="G5594" s="241">
        <v>0</v>
      </c>
      <c r="H5594" s="241">
        <f>N(Purchase_Entry!P1188)</f>
        <v>0</v>
      </c>
      <c r="I5594" s="241">
        <f t="shared" si="87"/>
        <v>0</v>
      </c>
      <c r="J5594" s="200"/>
      <c r="K5594" s="200" t="str" cm="1">
        <f t="array" ref="K5594">IF($C5594="","",IF(AND($C5594=Party_Statement!$C$5,$B5594&gt;=Party_Statement!$C$6,$B5594&lt;=Party_Statement!$E$6),SUMPRODUCT(($C$3:$C5594=Party_Statement!$C$5)*($B$3:$B5594&gt;=Party_Statement!$C$6)*($B$3:$B5594&lt;=Party_Statement!$E$6)),""))</f>
        <v/>
      </c>
    </row>
    <row r="5595" spans="1:11" x14ac:dyDescent="0.2">
      <c r="A5595" s="237">
        <f>Purchase_Entry!A1189</f>
        <v>0</v>
      </c>
      <c r="B5595" s="238" t="str">
        <f>Purchase_Entry!B1189</f>
        <v/>
      </c>
      <c r="C5595" s="239">
        <f>Purchase_Entry!D1189</f>
        <v>0</v>
      </c>
      <c r="D5595" s="240" t="s">
        <v>1390</v>
      </c>
      <c r="E5595" s="240">
        <f>Purchase_Entry!C1189</f>
        <v>0</v>
      </c>
      <c r="F5595" s="240">
        <f>Purchase_Entry!F1189</f>
        <v>0</v>
      </c>
      <c r="G5595" s="241">
        <v>0</v>
      </c>
      <c r="H5595" s="241">
        <f>N(Purchase_Entry!P1189)</f>
        <v>0</v>
      </c>
      <c r="I5595" s="241">
        <f t="shared" si="87"/>
        <v>0</v>
      </c>
      <c r="J5595" s="200"/>
      <c r="K5595" s="200" t="str" cm="1">
        <f t="array" ref="K5595">IF($C5595="","",IF(AND($C5595=Party_Statement!$C$5,$B5595&gt;=Party_Statement!$C$6,$B5595&lt;=Party_Statement!$E$6),SUMPRODUCT(($C$3:$C5595=Party_Statement!$C$5)*($B$3:$B5595&gt;=Party_Statement!$C$6)*($B$3:$B5595&lt;=Party_Statement!$E$6)),""))</f>
        <v/>
      </c>
    </row>
    <row r="5596" spans="1:11" x14ac:dyDescent="0.2">
      <c r="A5596" s="237">
        <f>Purchase_Entry!A1190</f>
        <v>0</v>
      </c>
      <c r="B5596" s="238" t="str">
        <f>Purchase_Entry!B1190</f>
        <v/>
      </c>
      <c r="C5596" s="239">
        <f>Purchase_Entry!D1190</f>
        <v>0</v>
      </c>
      <c r="D5596" s="240" t="s">
        <v>1390</v>
      </c>
      <c r="E5596" s="240">
        <f>Purchase_Entry!C1190</f>
        <v>0</v>
      </c>
      <c r="F5596" s="240">
        <f>Purchase_Entry!F1190</f>
        <v>0</v>
      </c>
      <c r="G5596" s="241">
        <v>0</v>
      </c>
      <c r="H5596" s="241">
        <f>N(Purchase_Entry!P1190)</f>
        <v>0</v>
      </c>
      <c r="I5596" s="241">
        <f t="shared" si="87"/>
        <v>0</v>
      </c>
      <c r="J5596" s="200"/>
      <c r="K5596" s="200" t="str" cm="1">
        <f t="array" ref="K5596">IF($C5596="","",IF(AND($C5596=Party_Statement!$C$5,$B5596&gt;=Party_Statement!$C$6,$B5596&lt;=Party_Statement!$E$6),SUMPRODUCT(($C$3:$C5596=Party_Statement!$C$5)*($B$3:$B5596&gt;=Party_Statement!$C$6)*($B$3:$B5596&lt;=Party_Statement!$E$6)),""))</f>
        <v/>
      </c>
    </row>
    <row r="5597" spans="1:11" x14ac:dyDescent="0.2">
      <c r="A5597" s="237">
        <f>Purchase_Entry!A1191</f>
        <v>0</v>
      </c>
      <c r="B5597" s="238" t="str">
        <f>Purchase_Entry!B1191</f>
        <v/>
      </c>
      <c r="C5597" s="239">
        <f>Purchase_Entry!D1191</f>
        <v>0</v>
      </c>
      <c r="D5597" s="240" t="s">
        <v>1390</v>
      </c>
      <c r="E5597" s="240">
        <f>Purchase_Entry!C1191</f>
        <v>0</v>
      </c>
      <c r="F5597" s="240">
        <f>Purchase_Entry!F1191</f>
        <v>0</v>
      </c>
      <c r="G5597" s="241">
        <v>0</v>
      </c>
      <c r="H5597" s="241">
        <f>N(Purchase_Entry!P1191)</f>
        <v>0</v>
      </c>
      <c r="I5597" s="241">
        <f t="shared" si="87"/>
        <v>0</v>
      </c>
      <c r="J5597" s="200"/>
      <c r="K5597" s="200" t="str" cm="1">
        <f t="array" ref="K5597">IF($C5597="","",IF(AND($C5597=Party_Statement!$C$5,$B5597&gt;=Party_Statement!$C$6,$B5597&lt;=Party_Statement!$E$6),SUMPRODUCT(($C$3:$C5597=Party_Statement!$C$5)*($B$3:$B5597&gt;=Party_Statement!$C$6)*($B$3:$B5597&lt;=Party_Statement!$E$6)),""))</f>
        <v/>
      </c>
    </row>
    <row r="5598" spans="1:11" x14ac:dyDescent="0.2">
      <c r="A5598" s="237">
        <f>Purchase_Entry!A1192</f>
        <v>0</v>
      </c>
      <c r="B5598" s="238" t="str">
        <f>Purchase_Entry!B1192</f>
        <v/>
      </c>
      <c r="C5598" s="239">
        <f>Purchase_Entry!D1192</f>
        <v>0</v>
      </c>
      <c r="D5598" s="240" t="s">
        <v>1390</v>
      </c>
      <c r="E5598" s="240">
        <f>Purchase_Entry!C1192</f>
        <v>0</v>
      </c>
      <c r="F5598" s="240">
        <f>Purchase_Entry!F1192</f>
        <v>0</v>
      </c>
      <c r="G5598" s="241">
        <v>0</v>
      </c>
      <c r="H5598" s="241">
        <f>N(Purchase_Entry!P1192)</f>
        <v>0</v>
      </c>
      <c r="I5598" s="241">
        <f t="shared" si="87"/>
        <v>0</v>
      </c>
      <c r="J5598" s="200"/>
      <c r="K5598" s="200" t="str" cm="1">
        <f t="array" ref="K5598">IF($C5598="","",IF(AND($C5598=Party_Statement!$C$5,$B5598&gt;=Party_Statement!$C$6,$B5598&lt;=Party_Statement!$E$6),SUMPRODUCT(($C$3:$C5598=Party_Statement!$C$5)*($B$3:$B5598&gt;=Party_Statement!$C$6)*($B$3:$B5598&lt;=Party_Statement!$E$6)),""))</f>
        <v/>
      </c>
    </row>
    <row r="5599" spans="1:11" x14ac:dyDescent="0.2">
      <c r="A5599" s="237">
        <f>Purchase_Entry!A1193</f>
        <v>0</v>
      </c>
      <c r="B5599" s="238" t="str">
        <f>Purchase_Entry!B1193</f>
        <v/>
      </c>
      <c r="C5599" s="239">
        <f>Purchase_Entry!D1193</f>
        <v>0</v>
      </c>
      <c r="D5599" s="240" t="s">
        <v>1390</v>
      </c>
      <c r="E5599" s="240">
        <f>Purchase_Entry!C1193</f>
        <v>0</v>
      </c>
      <c r="F5599" s="240">
        <f>Purchase_Entry!F1193</f>
        <v>0</v>
      </c>
      <c r="G5599" s="241">
        <v>0</v>
      </c>
      <c r="H5599" s="241">
        <f>N(Purchase_Entry!P1193)</f>
        <v>0</v>
      </c>
      <c r="I5599" s="241">
        <f t="shared" si="87"/>
        <v>0</v>
      </c>
      <c r="J5599" s="200"/>
      <c r="K5599" s="200" t="str" cm="1">
        <f t="array" ref="K5599">IF($C5599="","",IF(AND($C5599=Party_Statement!$C$5,$B5599&gt;=Party_Statement!$C$6,$B5599&lt;=Party_Statement!$E$6),SUMPRODUCT(($C$3:$C5599=Party_Statement!$C$5)*($B$3:$B5599&gt;=Party_Statement!$C$6)*($B$3:$B5599&lt;=Party_Statement!$E$6)),""))</f>
        <v/>
      </c>
    </row>
    <row r="5600" spans="1:11" x14ac:dyDescent="0.2">
      <c r="A5600" s="237">
        <f>Purchase_Entry!A1194</f>
        <v>0</v>
      </c>
      <c r="B5600" s="238" t="str">
        <f>Purchase_Entry!B1194</f>
        <v/>
      </c>
      <c r="C5600" s="239">
        <f>Purchase_Entry!D1194</f>
        <v>0</v>
      </c>
      <c r="D5600" s="240" t="s">
        <v>1390</v>
      </c>
      <c r="E5600" s="240">
        <f>Purchase_Entry!C1194</f>
        <v>0</v>
      </c>
      <c r="F5600" s="240">
        <f>Purchase_Entry!F1194</f>
        <v>0</v>
      </c>
      <c r="G5600" s="241">
        <v>0</v>
      </c>
      <c r="H5600" s="241">
        <f>N(Purchase_Entry!P1194)</f>
        <v>0</v>
      </c>
      <c r="I5600" s="241">
        <f t="shared" si="87"/>
        <v>0</v>
      </c>
      <c r="J5600" s="200"/>
      <c r="K5600" s="200" t="str" cm="1">
        <f t="array" ref="K5600">IF($C5600="","",IF(AND($C5600=Party_Statement!$C$5,$B5600&gt;=Party_Statement!$C$6,$B5600&lt;=Party_Statement!$E$6),SUMPRODUCT(($C$3:$C5600=Party_Statement!$C$5)*($B$3:$B5600&gt;=Party_Statement!$C$6)*($B$3:$B5600&lt;=Party_Statement!$E$6)),""))</f>
        <v/>
      </c>
    </row>
    <row r="5601" spans="1:11" x14ac:dyDescent="0.2">
      <c r="A5601" s="237">
        <f>Purchase_Entry!A1195</f>
        <v>0</v>
      </c>
      <c r="B5601" s="238" t="str">
        <f>Purchase_Entry!B1195</f>
        <v/>
      </c>
      <c r="C5601" s="239">
        <f>Purchase_Entry!D1195</f>
        <v>0</v>
      </c>
      <c r="D5601" s="240" t="s">
        <v>1390</v>
      </c>
      <c r="E5601" s="240">
        <f>Purchase_Entry!C1195</f>
        <v>0</v>
      </c>
      <c r="F5601" s="240">
        <f>Purchase_Entry!F1195</f>
        <v>0</v>
      </c>
      <c r="G5601" s="241">
        <v>0</v>
      </c>
      <c r="H5601" s="241">
        <f>N(Purchase_Entry!P1195)</f>
        <v>0</v>
      </c>
      <c r="I5601" s="241">
        <f t="shared" si="87"/>
        <v>0</v>
      </c>
      <c r="J5601" s="200"/>
      <c r="K5601" s="200" t="str" cm="1">
        <f t="array" ref="K5601">IF($C5601="","",IF(AND($C5601=Party_Statement!$C$5,$B5601&gt;=Party_Statement!$C$6,$B5601&lt;=Party_Statement!$E$6),SUMPRODUCT(($C$3:$C5601=Party_Statement!$C$5)*($B$3:$B5601&gt;=Party_Statement!$C$6)*($B$3:$B5601&lt;=Party_Statement!$E$6)),""))</f>
        <v/>
      </c>
    </row>
    <row r="5602" spans="1:11" x14ac:dyDescent="0.2">
      <c r="A5602" s="237">
        <f>Purchase_Entry!A1196</f>
        <v>0</v>
      </c>
      <c r="B5602" s="238" t="str">
        <f>Purchase_Entry!B1196</f>
        <v/>
      </c>
      <c r="C5602" s="239">
        <f>Purchase_Entry!D1196</f>
        <v>0</v>
      </c>
      <c r="D5602" s="240" t="s">
        <v>1390</v>
      </c>
      <c r="E5602" s="240">
        <f>Purchase_Entry!C1196</f>
        <v>0</v>
      </c>
      <c r="F5602" s="240">
        <f>Purchase_Entry!F1196</f>
        <v>0</v>
      </c>
      <c r="G5602" s="241">
        <v>0</v>
      </c>
      <c r="H5602" s="241">
        <f>N(Purchase_Entry!P1196)</f>
        <v>0</v>
      </c>
      <c r="I5602" s="241">
        <f t="shared" si="87"/>
        <v>0</v>
      </c>
      <c r="J5602" s="200"/>
      <c r="K5602" s="200" t="str" cm="1">
        <f t="array" ref="K5602">IF($C5602="","",IF(AND($C5602=Party_Statement!$C$5,$B5602&gt;=Party_Statement!$C$6,$B5602&lt;=Party_Statement!$E$6),SUMPRODUCT(($C$3:$C5602=Party_Statement!$C$5)*($B$3:$B5602&gt;=Party_Statement!$C$6)*($B$3:$B5602&lt;=Party_Statement!$E$6)),""))</f>
        <v/>
      </c>
    </row>
    <row r="5603" spans="1:11" x14ac:dyDescent="0.2">
      <c r="A5603" s="237">
        <f>Purchase_Entry!A1197</f>
        <v>0</v>
      </c>
      <c r="B5603" s="238" t="str">
        <f>Purchase_Entry!B1197</f>
        <v/>
      </c>
      <c r="C5603" s="239">
        <f>Purchase_Entry!D1197</f>
        <v>0</v>
      </c>
      <c r="D5603" s="240" t="s">
        <v>1390</v>
      </c>
      <c r="E5603" s="240">
        <f>Purchase_Entry!C1197</f>
        <v>0</v>
      </c>
      <c r="F5603" s="240">
        <f>Purchase_Entry!F1197</f>
        <v>0</v>
      </c>
      <c r="G5603" s="241">
        <v>0</v>
      </c>
      <c r="H5603" s="241">
        <f>N(Purchase_Entry!P1197)</f>
        <v>0</v>
      </c>
      <c r="I5603" s="241">
        <f t="shared" si="87"/>
        <v>0</v>
      </c>
      <c r="J5603" s="200"/>
      <c r="K5603" s="200" t="str" cm="1">
        <f t="array" ref="K5603">IF($C5603="","",IF(AND($C5603=Party_Statement!$C$5,$B5603&gt;=Party_Statement!$C$6,$B5603&lt;=Party_Statement!$E$6),SUMPRODUCT(($C$3:$C5603=Party_Statement!$C$5)*($B$3:$B5603&gt;=Party_Statement!$C$6)*($B$3:$B5603&lt;=Party_Statement!$E$6)),""))</f>
        <v/>
      </c>
    </row>
    <row r="5604" spans="1:11" x14ac:dyDescent="0.2">
      <c r="A5604" s="237">
        <f>Purchase_Entry!A1198</f>
        <v>0</v>
      </c>
      <c r="B5604" s="238" t="str">
        <f>Purchase_Entry!B1198</f>
        <v/>
      </c>
      <c r="C5604" s="239">
        <f>Purchase_Entry!D1198</f>
        <v>0</v>
      </c>
      <c r="D5604" s="240" t="s">
        <v>1390</v>
      </c>
      <c r="E5604" s="240">
        <f>Purchase_Entry!C1198</f>
        <v>0</v>
      </c>
      <c r="F5604" s="240">
        <f>Purchase_Entry!F1198</f>
        <v>0</v>
      </c>
      <c r="G5604" s="241">
        <v>0</v>
      </c>
      <c r="H5604" s="241">
        <f>N(Purchase_Entry!P1198)</f>
        <v>0</v>
      </c>
      <c r="I5604" s="241">
        <f t="shared" si="87"/>
        <v>0</v>
      </c>
      <c r="J5604" s="200"/>
      <c r="K5604" s="200" t="str" cm="1">
        <f t="array" ref="K5604">IF($C5604="","",IF(AND($C5604=Party_Statement!$C$5,$B5604&gt;=Party_Statement!$C$6,$B5604&lt;=Party_Statement!$E$6),SUMPRODUCT(($C$3:$C5604=Party_Statement!$C$5)*($B$3:$B5604&gt;=Party_Statement!$C$6)*($B$3:$B5604&lt;=Party_Statement!$E$6)),""))</f>
        <v/>
      </c>
    </row>
    <row r="5605" spans="1:11" x14ac:dyDescent="0.2">
      <c r="A5605" s="237">
        <f>Purchase_Entry!A1199</f>
        <v>0</v>
      </c>
      <c r="B5605" s="238" t="str">
        <f>Purchase_Entry!B1199</f>
        <v/>
      </c>
      <c r="C5605" s="239">
        <f>Purchase_Entry!D1199</f>
        <v>0</v>
      </c>
      <c r="D5605" s="240" t="s">
        <v>1390</v>
      </c>
      <c r="E5605" s="240">
        <f>Purchase_Entry!C1199</f>
        <v>0</v>
      </c>
      <c r="F5605" s="240">
        <f>Purchase_Entry!F1199</f>
        <v>0</v>
      </c>
      <c r="G5605" s="241">
        <v>0</v>
      </c>
      <c r="H5605" s="241">
        <f>N(Purchase_Entry!P1199)</f>
        <v>0</v>
      </c>
      <c r="I5605" s="241">
        <f t="shared" si="87"/>
        <v>0</v>
      </c>
      <c r="J5605" s="200"/>
      <c r="K5605" s="200" t="str" cm="1">
        <f t="array" ref="K5605">IF($C5605="","",IF(AND($C5605=Party_Statement!$C$5,$B5605&gt;=Party_Statement!$C$6,$B5605&lt;=Party_Statement!$E$6),SUMPRODUCT(($C$3:$C5605=Party_Statement!$C$5)*($B$3:$B5605&gt;=Party_Statement!$C$6)*($B$3:$B5605&lt;=Party_Statement!$E$6)),""))</f>
        <v/>
      </c>
    </row>
    <row r="5606" spans="1:11" x14ac:dyDescent="0.2">
      <c r="A5606" s="237">
        <f>Purchase_Entry!A1200</f>
        <v>0</v>
      </c>
      <c r="B5606" s="238" t="str">
        <f>Purchase_Entry!B1200</f>
        <v/>
      </c>
      <c r="C5606" s="239">
        <f>Purchase_Entry!D1200</f>
        <v>0</v>
      </c>
      <c r="D5606" s="240" t="s">
        <v>1390</v>
      </c>
      <c r="E5606" s="240">
        <f>Purchase_Entry!C1200</f>
        <v>0</v>
      </c>
      <c r="F5606" s="240">
        <f>Purchase_Entry!F1200</f>
        <v>0</v>
      </c>
      <c r="G5606" s="241">
        <v>0</v>
      </c>
      <c r="H5606" s="241">
        <f>N(Purchase_Entry!P1200)</f>
        <v>0</v>
      </c>
      <c r="I5606" s="241">
        <f t="shared" si="87"/>
        <v>0</v>
      </c>
      <c r="J5606" s="200"/>
      <c r="K5606" s="200" t="str" cm="1">
        <f t="array" ref="K5606">IF($C5606="","",IF(AND($C5606=Party_Statement!$C$5,$B5606&gt;=Party_Statement!$C$6,$B5606&lt;=Party_Statement!$E$6),SUMPRODUCT(($C$3:$C5606=Party_Statement!$C$5)*($B$3:$B5606&gt;=Party_Statement!$C$6)*($B$3:$B5606&lt;=Party_Statement!$E$6)),""))</f>
        <v/>
      </c>
    </row>
    <row r="5607" spans="1:11" x14ac:dyDescent="0.2">
      <c r="A5607" s="237">
        <f>Purchase_Entry!A1201</f>
        <v>0</v>
      </c>
      <c r="B5607" s="238" t="str">
        <f>Purchase_Entry!B1201</f>
        <v/>
      </c>
      <c r="C5607" s="239">
        <f>Purchase_Entry!D1201</f>
        <v>0</v>
      </c>
      <c r="D5607" s="240" t="s">
        <v>1390</v>
      </c>
      <c r="E5607" s="240">
        <f>Purchase_Entry!C1201</f>
        <v>0</v>
      </c>
      <c r="F5607" s="240">
        <f>Purchase_Entry!F1201</f>
        <v>0</v>
      </c>
      <c r="G5607" s="241">
        <v>0</v>
      </c>
      <c r="H5607" s="241">
        <f>N(Purchase_Entry!P1201)</f>
        <v>0</v>
      </c>
      <c r="I5607" s="241">
        <f t="shared" si="87"/>
        <v>0</v>
      </c>
      <c r="J5607" s="200"/>
      <c r="K5607" s="200" t="str" cm="1">
        <f t="array" ref="K5607">IF($C5607="","",IF(AND($C5607=Party_Statement!$C$5,$B5607&gt;=Party_Statement!$C$6,$B5607&lt;=Party_Statement!$E$6),SUMPRODUCT(($C$3:$C5607=Party_Statement!$C$5)*($B$3:$B5607&gt;=Party_Statement!$C$6)*($B$3:$B5607&lt;=Party_Statement!$E$6)),""))</f>
        <v/>
      </c>
    </row>
    <row r="5608" spans="1:11" x14ac:dyDescent="0.2">
      <c r="A5608" s="237">
        <f>Purchase_Entry!A1202</f>
        <v>0</v>
      </c>
      <c r="B5608" s="238" t="str">
        <f>Purchase_Entry!B1202</f>
        <v/>
      </c>
      <c r="C5608" s="239">
        <f>Purchase_Entry!D1202</f>
        <v>0</v>
      </c>
      <c r="D5608" s="240" t="s">
        <v>1390</v>
      </c>
      <c r="E5608" s="240">
        <f>Purchase_Entry!C1202</f>
        <v>0</v>
      </c>
      <c r="F5608" s="240">
        <f>Purchase_Entry!F1202</f>
        <v>0</v>
      </c>
      <c r="G5608" s="241">
        <v>0</v>
      </c>
      <c r="H5608" s="241">
        <f>N(Purchase_Entry!P1202)</f>
        <v>0</v>
      </c>
      <c r="I5608" s="241">
        <f t="shared" si="87"/>
        <v>0</v>
      </c>
      <c r="J5608" s="200"/>
      <c r="K5608" s="200" t="str" cm="1">
        <f t="array" ref="K5608">IF($C5608="","",IF(AND($C5608=Party_Statement!$C$5,$B5608&gt;=Party_Statement!$C$6,$B5608&lt;=Party_Statement!$E$6),SUMPRODUCT(($C$3:$C5608=Party_Statement!$C$5)*($B$3:$B5608&gt;=Party_Statement!$C$6)*($B$3:$B5608&lt;=Party_Statement!$E$6)),""))</f>
        <v/>
      </c>
    </row>
    <row r="5609" spans="1:11" x14ac:dyDescent="0.2">
      <c r="A5609" s="237">
        <f>Purchase_Entry!A1203</f>
        <v>0</v>
      </c>
      <c r="B5609" s="238" t="str">
        <f>Purchase_Entry!B1203</f>
        <v/>
      </c>
      <c r="C5609" s="239">
        <f>Purchase_Entry!D1203</f>
        <v>0</v>
      </c>
      <c r="D5609" s="240" t="s">
        <v>1390</v>
      </c>
      <c r="E5609" s="240">
        <f>Purchase_Entry!C1203</f>
        <v>0</v>
      </c>
      <c r="F5609" s="240">
        <f>Purchase_Entry!F1203</f>
        <v>0</v>
      </c>
      <c r="G5609" s="241">
        <v>0</v>
      </c>
      <c r="H5609" s="241">
        <f>N(Purchase_Entry!P1203)</f>
        <v>0</v>
      </c>
      <c r="I5609" s="241">
        <f t="shared" si="87"/>
        <v>0</v>
      </c>
      <c r="J5609" s="200"/>
      <c r="K5609" s="200" t="str" cm="1">
        <f t="array" ref="K5609">IF($C5609="","",IF(AND($C5609=Party_Statement!$C$5,$B5609&gt;=Party_Statement!$C$6,$B5609&lt;=Party_Statement!$E$6),SUMPRODUCT(($C$3:$C5609=Party_Statement!$C$5)*($B$3:$B5609&gt;=Party_Statement!$C$6)*($B$3:$B5609&lt;=Party_Statement!$E$6)),""))</f>
        <v/>
      </c>
    </row>
    <row r="5610" spans="1:11" x14ac:dyDescent="0.2">
      <c r="A5610" s="237">
        <f>Purchase_Entry!A1204</f>
        <v>0</v>
      </c>
      <c r="B5610" s="238" t="str">
        <f>Purchase_Entry!B1204</f>
        <v/>
      </c>
      <c r="C5610" s="239">
        <f>Purchase_Entry!D1204</f>
        <v>0</v>
      </c>
      <c r="D5610" s="240" t="s">
        <v>1390</v>
      </c>
      <c r="E5610" s="240">
        <f>Purchase_Entry!C1204</f>
        <v>0</v>
      </c>
      <c r="F5610" s="240">
        <f>Purchase_Entry!F1204</f>
        <v>0</v>
      </c>
      <c r="G5610" s="241">
        <v>0</v>
      </c>
      <c r="H5610" s="241">
        <f>N(Purchase_Entry!P1204)</f>
        <v>0</v>
      </c>
      <c r="I5610" s="241">
        <f t="shared" si="87"/>
        <v>0</v>
      </c>
      <c r="J5610" s="200"/>
      <c r="K5610" s="200" t="str" cm="1">
        <f t="array" ref="K5610">IF($C5610="","",IF(AND($C5610=Party_Statement!$C$5,$B5610&gt;=Party_Statement!$C$6,$B5610&lt;=Party_Statement!$E$6),SUMPRODUCT(($C$3:$C5610=Party_Statement!$C$5)*($B$3:$B5610&gt;=Party_Statement!$C$6)*($B$3:$B5610&lt;=Party_Statement!$E$6)),""))</f>
        <v/>
      </c>
    </row>
    <row r="5611" spans="1:11" x14ac:dyDescent="0.2">
      <c r="A5611" s="237">
        <f>Purchase_Entry!A1205</f>
        <v>0</v>
      </c>
      <c r="B5611" s="238" t="str">
        <f>Purchase_Entry!B1205</f>
        <v/>
      </c>
      <c r="C5611" s="239">
        <f>Purchase_Entry!D1205</f>
        <v>0</v>
      </c>
      <c r="D5611" s="240" t="s">
        <v>1390</v>
      </c>
      <c r="E5611" s="240">
        <f>Purchase_Entry!C1205</f>
        <v>0</v>
      </c>
      <c r="F5611" s="240">
        <f>Purchase_Entry!F1205</f>
        <v>0</v>
      </c>
      <c r="G5611" s="241">
        <v>0</v>
      </c>
      <c r="H5611" s="241">
        <f>N(Purchase_Entry!P1205)</f>
        <v>0</v>
      </c>
      <c r="I5611" s="241">
        <f t="shared" si="87"/>
        <v>0</v>
      </c>
      <c r="J5611" s="200"/>
      <c r="K5611" s="200" t="str" cm="1">
        <f t="array" ref="K5611">IF($C5611="","",IF(AND($C5611=Party_Statement!$C$5,$B5611&gt;=Party_Statement!$C$6,$B5611&lt;=Party_Statement!$E$6),SUMPRODUCT(($C$3:$C5611=Party_Statement!$C$5)*($B$3:$B5611&gt;=Party_Statement!$C$6)*($B$3:$B5611&lt;=Party_Statement!$E$6)),""))</f>
        <v/>
      </c>
    </row>
    <row r="5612" spans="1:11" x14ac:dyDescent="0.2">
      <c r="A5612" s="237">
        <f>Purchase_Entry!A1206</f>
        <v>0</v>
      </c>
      <c r="B5612" s="238" t="str">
        <f>Purchase_Entry!B1206</f>
        <v/>
      </c>
      <c r="C5612" s="239">
        <f>Purchase_Entry!D1206</f>
        <v>0</v>
      </c>
      <c r="D5612" s="240" t="s">
        <v>1390</v>
      </c>
      <c r="E5612" s="240">
        <f>Purchase_Entry!C1206</f>
        <v>0</v>
      </c>
      <c r="F5612" s="240">
        <f>Purchase_Entry!F1206</f>
        <v>0</v>
      </c>
      <c r="G5612" s="241">
        <v>0</v>
      </c>
      <c r="H5612" s="241">
        <f>N(Purchase_Entry!P1206)</f>
        <v>0</v>
      </c>
      <c r="I5612" s="241">
        <f t="shared" si="87"/>
        <v>0</v>
      </c>
      <c r="J5612" s="200"/>
      <c r="K5612" s="200" t="str" cm="1">
        <f t="array" ref="K5612">IF($C5612="","",IF(AND($C5612=Party_Statement!$C$5,$B5612&gt;=Party_Statement!$C$6,$B5612&lt;=Party_Statement!$E$6),SUMPRODUCT(($C$3:$C5612=Party_Statement!$C$5)*($B$3:$B5612&gt;=Party_Statement!$C$6)*($B$3:$B5612&lt;=Party_Statement!$E$6)),""))</f>
        <v/>
      </c>
    </row>
    <row r="5613" spans="1:11" x14ac:dyDescent="0.2">
      <c r="A5613" s="237">
        <f>Purchase_Entry!A1207</f>
        <v>0</v>
      </c>
      <c r="B5613" s="238" t="str">
        <f>Purchase_Entry!B1207</f>
        <v/>
      </c>
      <c r="C5613" s="239">
        <f>Purchase_Entry!D1207</f>
        <v>0</v>
      </c>
      <c r="D5613" s="240" t="s">
        <v>1390</v>
      </c>
      <c r="E5613" s="240">
        <f>Purchase_Entry!C1207</f>
        <v>0</v>
      </c>
      <c r="F5613" s="240">
        <f>Purchase_Entry!F1207</f>
        <v>0</v>
      </c>
      <c r="G5613" s="241">
        <v>0</v>
      </c>
      <c r="H5613" s="241">
        <f>N(Purchase_Entry!P1207)</f>
        <v>0</v>
      </c>
      <c r="I5613" s="241">
        <f t="shared" si="87"/>
        <v>0</v>
      </c>
      <c r="J5613" s="200"/>
      <c r="K5613" s="200" t="str" cm="1">
        <f t="array" ref="K5613">IF($C5613="","",IF(AND($C5613=Party_Statement!$C$5,$B5613&gt;=Party_Statement!$C$6,$B5613&lt;=Party_Statement!$E$6),SUMPRODUCT(($C$3:$C5613=Party_Statement!$C$5)*($B$3:$B5613&gt;=Party_Statement!$C$6)*($B$3:$B5613&lt;=Party_Statement!$E$6)),""))</f>
        <v/>
      </c>
    </row>
    <row r="5614" spans="1:11" x14ac:dyDescent="0.2">
      <c r="A5614" s="237">
        <f>Purchase_Entry!A1208</f>
        <v>0</v>
      </c>
      <c r="B5614" s="238" t="str">
        <f>Purchase_Entry!B1208</f>
        <v/>
      </c>
      <c r="C5614" s="239">
        <f>Purchase_Entry!D1208</f>
        <v>0</v>
      </c>
      <c r="D5614" s="240" t="s">
        <v>1390</v>
      </c>
      <c r="E5614" s="240">
        <f>Purchase_Entry!C1208</f>
        <v>0</v>
      </c>
      <c r="F5614" s="240">
        <f>Purchase_Entry!F1208</f>
        <v>0</v>
      </c>
      <c r="G5614" s="241">
        <v>0</v>
      </c>
      <c r="H5614" s="241">
        <f>N(Purchase_Entry!P1208)</f>
        <v>0</v>
      </c>
      <c r="I5614" s="241">
        <f t="shared" si="87"/>
        <v>0</v>
      </c>
      <c r="J5614" s="200"/>
      <c r="K5614" s="200" t="str" cm="1">
        <f t="array" ref="K5614">IF($C5614="","",IF(AND($C5614=Party_Statement!$C$5,$B5614&gt;=Party_Statement!$C$6,$B5614&lt;=Party_Statement!$E$6),SUMPRODUCT(($C$3:$C5614=Party_Statement!$C$5)*($B$3:$B5614&gt;=Party_Statement!$C$6)*($B$3:$B5614&lt;=Party_Statement!$E$6)),""))</f>
        <v/>
      </c>
    </row>
    <row r="5615" spans="1:11" x14ac:dyDescent="0.2">
      <c r="A5615" s="237">
        <f>Purchase_Entry!A1209</f>
        <v>0</v>
      </c>
      <c r="B5615" s="238" t="str">
        <f>Purchase_Entry!B1209</f>
        <v/>
      </c>
      <c r="C5615" s="239">
        <f>Purchase_Entry!D1209</f>
        <v>0</v>
      </c>
      <c r="D5615" s="240" t="s">
        <v>1390</v>
      </c>
      <c r="E5615" s="240">
        <f>Purchase_Entry!C1209</f>
        <v>0</v>
      </c>
      <c r="F5615" s="240">
        <f>Purchase_Entry!F1209</f>
        <v>0</v>
      </c>
      <c r="G5615" s="241">
        <v>0</v>
      </c>
      <c r="H5615" s="241">
        <f>N(Purchase_Entry!P1209)</f>
        <v>0</v>
      </c>
      <c r="I5615" s="241">
        <f t="shared" si="87"/>
        <v>0</v>
      </c>
      <c r="J5615" s="200"/>
      <c r="K5615" s="200" t="str" cm="1">
        <f t="array" ref="K5615">IF($C5615="","",IF(AND($C5615=Party_Statement!$C$5,$B5615&gt;=Party_Statement!$C$6,$B5615&lt;=Party_Statement!$E$6),SUMPRODUCT(($C$3:$C5615=Party_Statement!$C$5)*($B$3:$B5615&gt;=Party_Statement!$C$6)*($B$3:$B5615&lt;=Party_Statement!$E$6)),""))</f>
        <v/>
      </c>
    </row>
    <row r="5616" spans="1:11" x14ac:dyDescent="0.2">
      <c r="A5616" s="237">
        <f>Purchase_Entry!A1210</f>
        <v>0</v>
      </c>
      <c r="B5616" s="238" t="str">
        <f>Purchase_Entry!B1210</f>
        <v/>
      </c>
      <c r="C5616" s="239">
        <f>Purchase_Entry!D1210</f>
        <v>0</v>
      </c>
      <c r="D5616" s="240" t="s">
        <v>1390</v>
      </c>
      <c r="E5616" s="240">
        <f>Purchase_Entry!C1210</f>
        <v>0</v>
      </c>
      <c r="F5616" s="240">
        <f>Purchase_Entry!F1210</f>
        <v>0</v>
      </c>
      <c r="G5616" s="241">
        <v>0</v>
      </c>
      <c r="H5616" s="241">
        <f>N(Purchase_Entry!P1210)</f>
        <v>0</v>
      </c>
      <c r="I5616" s="241">
        <f t="shared" si="87"/>
        <v>0</v>
      </c>
      <c r="J5616" s="200"/>
      <c r="K5616" s="200" t="str" cm="1">
        <f t="array" ref="K5616">IF($C5616="","",IF(AND($C5616=Party_Statement!$C$5,$B5616&gt;=Party_Statement!$C$6,$B5616&lt;=Party_Statement!$E$6),SUMPRODUCT(($C$3:$C5616=Party_Statement!$C$5)*($B$3:$B5616&gt;=Party_Statement!$C$6)*($B$3:$B5616&lt;=Party_Statement!$E$6)),""))</f>
        <v/>
      </c>
    </row>
    <row r="5617" spans="1:11" x14ac:dyDescent="0.2">
      <c r="A5617" s="237">
        <f>Purchase_Entry!A1211</f>
        <v>0</v>
      </c>
      <c r="B5617" s="238" t="str">
        <f>Purchase_Entry!B1211</f>
        <v/>
      </c>
      <c r="C5617" s="239">
        <f>Purchase_Entry!D1211</f>
        <v>0</v>
      </c>
      <c r="D5617" s="240" t="s">
        <v>1390</v>
      </c>
      <c r="E5617" s="240">
        <f>Purchase_Entry!C1211</f>
        <v>0</v>
      </c>
      <c r="F5617" s="240">
        <f>Purchase_Entry!F1211</f>
        <v>0</v>
      </c>
      <c r="G5617" s="241">
        <v>0</v>
      </c>
      <c r="H5617" s="241">
        <f>N(Purchase_Entry!P1211)</f>
        <v>0</v>
      </c>
      <c r="I5617" s="241">
        <f t="shared" si="87"/>
        <v>0</v>
      </c>
      <c r="J5617" s="200"/>
      <c r="K5617" s="200" t="str" cm="1">
        <f t="array" ref="K5617">IF($C5617="","",IF(AND($C5617=Party_Statement!$C$5,$B5617&gt;=Party_Statement!$C$6,$B5617&lt;=Party_Statement!$E$6),SUMPRODUCT(($C$3:$C5617=Party_Statement!$C$5)*($B$3:$B5617&gt;=Party_Statement!$C$6)*($B$3:$B5617&lt;=Party_Statement!$E$6)),""))</f>
        <v/>
      </c>
    </row>
    <row r="5618" spans="1:11" x14ac:dyDescent="0.2">
      <c r="A5618" s="237">
        <f>Purchase_Entry!A1212</f>
        <v>0</v>
      </c>
      <c r="B5618" s="238" t="str">
        <f>Purchase_Entry!B1212</f>
        <v/>
      </c>
      <c r="C5618" s="239">
        <f>Purchase_Entry!D1212</f>
        <v>0</v>
      </c>
      <c r="D5618" s="240" t="s">
        <v>1390</v>
      </c>
      <c r="E5618" s="240">
        <f>Purchase_Entry!C1212</f>
        <v>0</v>
      </c>
      <c r="F5618" s="240">
        <f>Purchase_Entry!F1212</f>
        <v>0</v>
      </c>
      <c r="G5618" s="241">
        <v>0</v>
      </c>
      <c r="H5618" s="241">
        <f>N(Purchase_Entry!P1212)</f>
        <v>0</v>
      </c>
      <c r="I5618" s="241">
        <f t="shared" si="87"/>
        <v>0</v>
      </c>
      <c r="J5618" s="200"/>
      <c r="K5618" s="200" t="str" cm="1">
        <f t="array" ref="K5618">IF($C5618="","",IF(AND($C5618=Party_Statement!$C$5,$B5618&gt;=Party_Statement!$C$6,$B5618&lt;=Party_Statement!$E$6),SUMPRODUCT(($C$3:$C5618=Party_Statement!$C$5)*($B$3:$B5618&gt;=Party_Statement!$C$6)*($B$3:$B5618&lt;=Party_Statement!$E$6)),""))</f>
        <v/>
      </c>
    </row>
    <row r="5619" spans="1:11" x14ac:dyDescent="0.2">
      <c r="A5619" s="237">
        <f>Purchase_Entry!A1213</f>
        <v>0</v>
      </c>
      <c r="B5619" s="238" t="str">
        <f>Purchase_Entry!B1213</f>
        <v/>
      </c>
      <c r="C5619" s="239">
        <f>Purchase_Entry!D1213</f>
        <v>0</v>
      </c>
      <c r="D5619" s="240" t="s">
        <v>1390</v>
      </c>
      <c r="E5619" s="240">
        <f>Purchase_Entry!C1213</f>
        <v>0</v>
      </c>
      <c r="F5619" s="240">
        <f>Purchase_Entry!F1213</f>
        <v>0</v>
      </c>
      <c r="G5619" s="241">
        <v>0</v>
      </c>
      <c r="H5619" s="241">
        <f>N(Purchase_Entry!P1213)</f>
        <v>0</v>
      </c>
      <c r="I5619" s="241">
        <f t="shared" si="87"/>
        <v>0</v>
      </c>
      <c r="J5619" s="200"/>
      <c r="K5619" s="200" t="str" cm="1">
        <f t="array" ref="K5619">IF($C5619="","",IF(AND($C5619=Party_Statement!$C$5,$B5619&gt;=Party_Statement!$C$6,$B5619&lt;=Party_Statement!$E$6),SUMPRODUCT(($C$3:$C5619=Party_Statement!$C$5)*($B$3:$B5619&gt;=Party_Statement!$C$6)*($B$3:$B5619&lt;=Party_Statement!$E$6)),""))</f>
        <v/>
      </c>
    </row>
    <row r="5620" spans="1:11" x14ac:dyDescent="0.2">
      <c r="A5620" s="237">
        <f>Purchase_Entry!A1214</f>
        <v>0</v>
      </c>
      <c r="B5620" s="238" t="str">
        <f>Purchase_Entry!B1214</f>
        <v/>
      </c>
      <c r="C5620" s="239">
        <f>Purchase_Entry!D1214</f>
        <v>0</v>
      </c>
      <c r="D5620" s="240" t="s">
        <v>1390</v>
      </c>
      <c r="E5620" s="240">
        <f>Purchase_Entry!C1214</f>
        <v>0</v>
      </c>
      <c r="F5620" s="240">
        <f>Purchase_Entry!F1214</f>
        <v>0</v>
      </c>
      <c r="G5620" s="241">
        <v>0</v>
      </c>
      <c r="H5620" s="241">
        <f>N(Purchase_Entry!P1214)</f>
        <v>0</v>
      </c>
      <c r="I5620" s="241">
        <f t="shared" si="87"/>
        <v>0</v>
      </c>
      <c r="J5620" s="200"/>
      <c r="K5620" s="200" t="str" cm="1">
        <f t="array" ref="K5620">IF($C5620="","",IF(AND($C5620=Party_Statement!$C$5,$B5620&gt;=Party_Statement!$C$6,$B5620&lt;=Party_Statement!$E$6),SUMPRODUCT(($C$3:$C5620=Party_Statement!$C$5)*($B$3:$B5620&gt;=Party_Statement!$C$6)*($B$3:$B5620&lt;=Party_Statement!$E$6)),""))</f>
        <v/>
      </c>
    </row>
    <row r="5621" spans="1:11" x14ac:dyDescent="0.2">
      <c r="A5621" s="237">
        <f>Purchase_Entry!A1215</f>
        <v>0</v>
      </c>
      <c r="B5621" s="238" t="str">
        <f>Purchase_Entry!B1215</f>
        <v/>
      </c>
      <c r="C5621" s="239">
        <f>Purchase_Entry!D1215</f>
        <v>0</v>
      </c>
      <c r="D5621" s="240" t="s">
        <v>1390</v>
      </c>
      <c r="E5621" s="240">
        <f>Purchase_Entry!C1215</f>
        <v>0</v>
      </c>
      <c r="F5621" s="240">
        <f>Purchase_Entry!F1215</f>
        <v>0</v>
      </c>
      <c r="G5621" s="241">
        <v>0</v>
      </c>
      <c r="H5621" s="241">
        <f>N(Purchase_Entry!P1215)</f>
        <v>0</v>
      </c>
      <c r="I5621" s="241">
        <f t="shared" si="87"/>
        <v>0</v>
      </c>
      <c r="J5621" s="200"/>
      <c r="K5621" s="200" t="str" cm="1">
        <f t="array" ref="K5621">IF($C5621="","",IF(AND($C5621=Party_Statement!$C$5,$B5621&gt;=Party_Statement!$C$6,$B5621&lt;=Party_Statement!$E$6),SUMPRODUCT(($C$3:$C5621=Party_Statement!$C$5)*($B$3:$B5621&gt;=Party_Statement!$C$6)*($B$3:$B5621&lt;=Party_Statement!$E$6)),""))</f>
        <v/>
      </c>
    </row>
    <row r="5622" spans="1:11" x14ac:dyDescent="0.2">
      <c r="A5622" s="237">
        <f>Purchase_Entry!A1216</f>
        <v>0</v>
      </c>
      <c r="B5622" s="238" t="str">
        <f>Purchase_Entry!B1216</f>
        <v/>
      </c>
      <c r="C5622" s="239">
        <f>Purchase_Entry!D1216</f>
        <v>0</v>
      </c>
      <c r="D5622" s="240" t="s">
        <v>1390</v>
      </c>
      <c r="E5622" s="240">
        <f>Purchase_Entry!C1216</f>
        <v>0</v>
      </c>
      <c r="F5622" s="240">
        <f>Purchase_Entry!F1216</f>
        <v>0</v>
      </c>
      <c r="G5622" s="241">
        <v>0</v>
      </c>
      <c r="H5622" s="241">
        <f>N(Purchase_Entry!P1216)</f>
        <v>0</v>
      </c>
      <c r="I5622" s="241">
        <f t="shared" si="87"/>
        <v>0</v>
      </c>
      <c r="J5622" s="200"/>
      <c r="K5622" s="200" t="str" cm="1">
        <f t="array" ref="K5622">IF($C5622="","",IF(AND($C5622=Party_Statement!$C$5,$B5622&gt;=Party_Statement!$C$6,$B5622&lt;=Party_Statement!$E$6),SUMPRODUCT(($C$3:$C5622=Party_Statement!$C$5)*($B$3:$B5622&gt;=Party_Statement!$C$6)*($B$3:$B5622&lt;=Party_Statement!$E$6)),""))</f>
        <v/>
      </c>
    </row>
    <row r="5623" spans="1:11" x14ac:dyDescent="0.2">
      <c r="A5623" s="237">
        <f>Purchase_Entry!A1217</f>
        <v>0</v>
      </c>
      <c r="B5623" s="238" t="str">
        <f>Purchase_Entry!B1217</f>
        <v/>
      </c>
      <c r="C5623" s="239">
        <f>Purchase_Entry!D1217</f>
        <v>0</v>
      </c>
      <c r="D5623" s="240" t="s">
        <v>1390</v>
      </c>
      <c r="E5623" s="240">
        <f>Purchase_Entry!C1217</f>
        <v>0</v>
      </c>
      <c r="F5623" s="240">
        <f>Purchase_Entry!F1217</f>
        <v>0</v>
      </c>
      <c r="G5623" s="241">
        <v>0</v>
      </c>
      <c r="H5623" s="241">
        <f>N(Purchase_Entry!P1217)</f>
        <v>0</v>
      </c>
      <c r="I5623" s="241">
        <f t="shared" si="87"/>
        <v>0</v>
      </c>
      <c r="J5623" s="200"/>
      <c r="K5623" s="200" t="str" cm="1">
        <f t="array" ref="K5623">IF($C5623="","",IF(AND($C5623=Party_Statement!$C$5,$B5623&gt;=Party_Statement!$C$6,$B5623&lt;=Party_Statement!$E$6),SUMPRODUCT(($C$3:$C5623=Party_Statement!$C$5)*($B$3:$B5623&gt;=Party_Statement!$C$6)*($B$3:$B5623&lt;=Party_Statement!$E$6)),""))</f>
        <v/>
      </c>
    </row>
    <row r="5624" spans="1:11" x14ac:dyDescent="0.2">
      <c r="A5624" s="237">
        <f>Purchase_Entry!A1218</f>
        <v>0</v>
      </c>
      <c r="B5624" s="238" t="str">
        <f>Purchase_Entry!B1218</f>
        <v/>
      </c>
      <c r="C5624" s="239">
        <f>Purchase_Entry!D1218</f>
        <v>0</v>
      </c>
      <c r="D5624" s="240" t="s">
        <v>1390</v>
      </c>
      <c r="E5624" s="240">
        <f>Purchase_Entry!C1218</f>
        <v>0</v>
      </c>
      <c r="F5624" s="240">
        <f>Purchase_Entry!F1218</f>
        <v>0</v>
      </c>
      <c r="G5624" s="241">
        <v>0</v>
      </c>
      <c r="H5624" s="241">
        <f>N(Purchase_Entry!P1218)</f>
        <v>0</v>
      </c>
      <c r="I5624" s="241">
        <f t="shared" si="87"/>
        <v>0</v>
      </c>
      <c r="J5624" s="200"/>
      <c r="K5624" s="200" t="str" cm="1">
        <f t="array" ref="K5624">IF($C5624="","",IF(AND($C5624=Party_Statement!$C$5,$B5624&gt;=Party_Statement!$C$6,$B5624&lt;=Party_Statement!$E$6),SUMPRODUCT(($C$3:$C5624=Party_Statement!$C$5)*($B$3:$B5624&gt;=Party_Statement!$C$6)*($B$3:$B5624&lt;=Party_Statement!$E$6)),""))</f>
        <v/>
      </c>
    </row>
    <row r="5625" spans="1:11" x14ac:dyDescent="0.2">
      <c r="A5625" s="237">
        <f>Purchase_Entry!A1219</f>
        <v>0</v>
      </c>
      <c r="B5625" s="238" t="str">
        <f>Purchase_Entry!B1219</f>
        <v/>
      </c>
      <c r="C5625" s="239">
        <f>Purchase_Entry!D1219</f>
        <v>0</v>
      </c>
      <c r="D5625" s="240" t="s">
        <v>1390</v>
      </c>
      <c r="E5625" s="240">
        <f>Purchase_Entry!C1219</f>
        <v>0</v>
      </c>
      <c r="F5625" s="240">
        <f>Purchase_Entry!F1219</f>
        <v>0</v>
      </c>
      <c r="G5625" s="241">
        <v>0</v>
      </c>
      <c r="H5625" s="241">
        <f>N(Purchase_Entry!P1219)</f>
        <v>0</v>
      </c>
      <c r="I5625" s="241">
        <f t="shared" si="87"/>
        <v>0</v>
      </c>
      <c r="J5625" s="200"/>
      <c r="K5625" s="200" t="str" cm="1">
        <f t="array" ref="K5625">IF($C5625="","",IF(AND($C5625=Party_Statement!$C$5,$B5625&gt;=Party_Statement!$C$6,$B5625&lt;=Party_Statement!$E$6),SUMPRODUCT(($C$3:$C5625=Party_Statement!$C$5)*($B$3:$B5625&gt;=Party_Statement!$C$6)*($B$3:$B5625&lt;=Party_Statement!$E$6)),""))</f>
        <v/>
      </c>
    </row>
    <row r="5626" spans="1:11" x14ac:dyDescent="0.2">
      <c r="A5626" s="237">
        <f>Purchase_Entry!A1220</f>
        <v>0</v>
      </c>
      <c r="B5626" s="238" t="str">
        <f>Purchase_Entry!B1220</f>
        <v/>
      </c>
      <c r="C5626" s="239">
        <f>Purchase_Entry!D1220</f>
        <v>0</v>
      </c>
      <c r="D5626" s="240" t="s">
        <v>1390</v>
      </c>
      <c r="E5626" s="240">
        <f>Purchase_Entry!C1220</f>
        <v>0</v>
      </c>
      <c r="F5626" s="240">
        <f>Purchase_Entry!F1220</f>
        <v>0</v>
      </c>
      <c r="G5626" s="241">
        <v>0</v>
      </c>
      <c r="H5626" s="241">
        <f>N(Purchase_Entry!P1220)</f>
        <v>0</v>
      </c>
      <c r="I5626" s="241">
        <f t="shared" ref="I5626:I5689" si="88">IF($C5626="","",IF($C5626=$C1806,$I1806+$G5626-$H5626,$G5626-$H5626))</f>
        <v>0</v>
      </c>
      <c r="J5626" s="200"/>
      <c r="K5626" s="200" t="str" cm="1">
        <f t="array" ref="K5626">IF($C5626="","",IF(AND($C5626=Party_Statement!$C$5,$B5626&gt;=Party_Statement!$C$6,$B5626&lt;=Party_Statement!$E$6),SUMPRODUCT(($C$3:$C5626=Party_Statement!$C$5)*($B$3:$B5626&gt;=Party_Statement!$C$6)*($B$3:$B5626&lt;=Party_Statement!$E$6)),""))</f>
        <v/>
      </c>
    </row>
    <row r="5627" spans="1:11" x14ac:dyDescent="0.2">
      <c r="A5627" s="237">
        <f>Purchase_Entry!A1221</f>
        <v>0</v>
      </c>
      <c r="B5627" s="238" t="str">
        <f>Purchase_Entry!B1221</f>
        <v/>
      </c>
      <c r="C5627" s="239">
        <f>Purchase_Entry!D1221</f>
        <v>0</v>
      </c>
      <c r="D5627" s="240" t="s">
        <v>1390</v>
      </c>
      <c r="E5627" s="240">
        <f>Purchase_Entry!C1221</f>
        <v>0</v>
      </c>
      <c r="F5627" s="240">
        <f>Purchase_Entry!F1221</f>
        <v>0</v>
      </c>
      <c r="G5627" s="241">
        <v>0</v>
      </c>
      <c r="H5627" s="241">
        <f>N(Purchase_Entry!P1221)</f>
        <v>0</v>
      </c>
      <c r="I5627" s="241">
        <f t="shared" si="88"/>
        <v>0</v>
      </c>
      <c r="J5627" s="200"/>
      <c r="K5627" s="200" t="str" cm="1">
        <f t="array" ref="K5627">IF($C5627="","",IF(AND($C5627=Party_Statement!$C$5,$B5627&gt;=Party_Statement!$C$6,$B5627&lt;=Party_Statement!$E$6),SUMPRODUCT(($C$3:$C5627=Party_Statement!$C$5)*($B$3:$B5627&gt;=Party_Statement!$C$6)*($B$3:$B5627&lt;=Party_Statement!$E$6)),""))</f>
        <v/>
      </c>
    </row>
    <row r="5628" spans="1:11" x14ac:dyDescent="0.2">
      <c r="A5628" s="237">
        <f>Purchase_Entry!A1222</f>
        <v>0</v>
      </c>
      <c r="B5628" s="238" t="str">
        <f>Purchase_Entry!B1222</f>
        <v/>
      </c>
      <c r="C5628" s="239">
        <f>Purchase_Entry!D1222</f>
        <v>0</v>
      </c>
      <c r="D5628" s="240" t="s">
        <v>1390</v>
      </c>
      <c r="E5628" s="240">
        <f>Purchase_Entry!C1222</f>
        <v>0</v>
      </c>
      <c r="F5628" s="240">
        <f>Purchase_Entry!F1222</f>
        <v>0</v>
      </c>
      <c r="G5628" s="241">
        <v>0</v>
      </c>
      <c r="H5628" s="241">
        <f>N(Purchase_Entry!P1222)</f>
        <v>0</v>
      </c>
      <c r="I5628" s="241">
        <f t="shared" si="88"/>
        <v>0</v>
      </c>
      <c r="J5628" s="200"/>
      <c r="K5628" s="200" t="str" cm="1">
        <f t="array" ref="K5628">IF($C5628="","",IF(AND($C5628=Party_Statement!$C$5,$B5628&gt;=Party_Statement!$C$6,$B5628&lt;=Party_Statement!$E$6),SUMPRODUCT(($C$3:$C5628=Party_Statement!$C$5)*($B$3:$B5628&gt;=Party_Statement!$C$6)*($B$3:$B5628&lt;=Party_Statement!$E$6)),""))</f>
        <v/>
      </c>
    </row>
    <row r="5629" spans="1:11" x14ac:dyDescent="0.2">
      <c r="A5629" s="237">
        <f>Purchase_Entry!A1223</f>
        <v>0</v>
      </c>
      <c r="B5629" s="238" t="str">
        <f>Purchase_Entry!B1223</f>
        <v/>
      </c>
      <c r="C5629" s="239">
        <f>Purchase_Entry!D1223</f>
        <v>0</v>
      </c>
      <c r="D5629" s="240" t="s">
        <v>1390</v>
      </c>
      <c r="E5629" s="240">
        <f>Purchase_Entry!C1223</f>
        <v>0</v>
      </c>
      <c r="F5629" s="240">
        <f>Purchase_Entry!F1223</f>
        <v>0</v>
      </c>
      <c r="G5629" s="241">
        <v>0</v>
      </c>
      <c r="H5629" s="241">
        <f>N(Purchase_Entry!P1223)</f>
        <v>0</v>
      </c>
      <c r="I5629" s="241">
        <f t="shared" si="88"/>
        <v>0</v>
      </c>
      <c r="J5629" s="200"/>
      <c r="K5629" s="200" t="str" cm="1">
        <f t="array" ref="K5629">IF($C5629="","",IF(AND($C5629=Party_Statement!$C$5,$B5629&gt;=Party_Statement!$C$6,$B5629&lt;=Party_Statement!$E$6),SUMPRODUCT(($C$3:$C5629=Party_Statement!$C$5)*($B$3:$B5629&gt;=Party_Statement!$C$6)*($B$3:$B5629&lt;=Party_Statement!$E$6)),""))</f>
        <v/>
      </c>
    </row>
    <row r="5630" spans="1:11" x14ac:dyDescent="0.2">
      <c r="A5630" s="237">
        <f>Purchase_Entry!A1224</f>
        <v>0</v>
      </c>
      <c r="B5630" s="238" t="str">
        <f>Purchase_Entry!B1224</f>
        <v/>
      </c>
      <c r="C5630" s="239">
        <f>Purchase_Entry!D1224</f>
        <v>0</v>
      </c>
      <c r="D5630" s="240" t="s">
        <v>1390</v>
      </c>
      <c r="E5630" s="240">
        <f>Purchase_Entry!C1224</f>
        <v>0</v>
      </c>
      <c r="F5630" s="240">
        <f>Purchase_Entry!F1224</f>
        <v>0</v>
      </c>
      <c r="G5630" s="241">
        <v>0</v>
      </c>
      <c r="H5630" s="241">
        <f>N(Purchase_Entry!P1224)</f>
        <v>0</v>
      </c>
      <c r="I5630" s="241">
        <f t="shared" si="88"/>
        <v>0</v>
      </c>
      <c r="J5630" s="200"/>
      <c r="K5630" s="200" t="str" cm="1">
        <f t="array" ref="K5630">IF($C5630="","",IF(AND($C5630=Party_Statement!$C$5,$B5630&gt;=Party_Statement!$C$6,$B5630&lt;=Party_Statement!$E$6),SUMPRODUCT(($C$3:$C5630=Party_Statement!$C$5)*($B$3:$B5630&gt;=Party_Statement!$C$6)*($B$3:$B5630&lt;=Party_Statement!$E$6)),""))</f>
        <v/>
      </c>
    </row>
    <row r="5631" spans="1:11" x14ac:dyDescent="0.2">
      <c r="A5631" s="237">
        <f>Purchase_Entry!A1225</f>
        <v>0</v>
      </c>
      <c r="B5631" s="238" t="str">
        <f>Purchase_Entry!B1225</f>
        <v/>
      </c>
      <c r="C5631" s="239">
        <f>Purchase_Entry!D1225</f>
        <v>0</v>
      </c>
      <c r="D5631" s="240" t="s">
        <v>1390</v>
      </c>
      <c r="E5631" s="240">
        <f>Purchase_Entry!C1225</f>
        <v>0</v>
      </c>
      <c r="F5631" s="240">
        <f>Purchase_Entry!F1225</f>
        <v>0</v>
      </c>
      <c r="G5631" s="241">
        <v>0</v>
      </c>
      <c r="H5631" s="241">
        <f>N(Purchase_Entry!P1225)</f>
        <v>0</v>
      </c>
      <c r="I5631" s="241">
        <f t="shared" si="88"/>
        <v>0</v>
      </c>
      <c r="J5631" s="200"/>
      <c r="K5631" s="200" t="str" cm="1">
        <f t="array" ref="K5631">IF($C5631="","",IF(AND($C5631=Party_Statement!$C$5,$B5631&gt;=Party_Statement!$C$6,$B5631&lt;=Party_Statement!$E$6),SUMPRODUCT(($C$3:$C5631=Party_Statement!$C$5)*($B$3:$B5631&gt;=Party_Statement!$C$6)*($B$3:$B5631&lt;=Party_Statement!$E$6)),""))</f>
        <v/>
      </c>
    </row>
    <row r="5632" spans="1:11" x14ac:dyDescent="0.2">
      <c r="A5632" s="237">
        <f>Purchase_Entry!A1226</f>
        <v>0</v>
      </c>
      <c r="B5632" s="238" t="str">
        <f>Purchase_Entry!B1226</f>
        <v/>
      </c>
      <c r="C5632" s="239">
        <f>Purchase_Entry!D1226</f>
        <v>0</v>
      </c>
      <c r="D5632" s="240" t="s">
        <v>1390</v>
      </c>
      <c r="E5632" s="240">
        <f>Purchase_Entry!C1226</f>
        <v>0</v>
      </c>
      <c r="F5632" s="240">
        <f>Purchase_Entry!F1226</f>
        <v>0</v>
      </c>
      <c r="G5632" s="241">
        <v>0</v>
      </c>
      <c r="H5632" s="241">
        <f>N(Purchase_Entry!P1226)</f>
        <v>0</v>
      </c>
      <c r="I5632" s="241">
        <f t="shared" si="88"/>
        <v>0</v>
      </c>
      <c r="J5632" s="200"/>
      <c r="K5632" s="200" t="str" cm="1">
        <f t="array" ref="K5632">IF($C5632="","",IF(AND($C5632=Party_Statement!$C$5,$B5632&gt;=Party_Statement!$C$6,$B5632&lt;=Party_Statement!$E$6),SUMPRODUCT(($C$3:$C5632=Party_Statement!$C$5)*($B$3:$B5632&gt;=Party_Statement!$C$6)*($B$3:$B5632&lt;=Party_Statement!$E$6)),""))</f>
        <v/>
      </c>
    </row>
    <row r="5633" spans="1:11" x14ac:dyDescent="0.2">
      <c r="A5633" s="237">
        <f>Purchase_Entry!A1227</f>
        <v>0</v>
      </c>
      <c r="B5633" s="238" t="str">
        <f>Purchase_Entry!B1227</f>
        <v/>
      </c>
      <c r="C5633" s="239">
        <f>Purchase_Entry!D1227</f>
        <v>0</v>
      </c>
      <c r="D5633" s="240" t="s">
        <v>1390</v>
      </c>
      <c r="E5633" s="240">
        <f>Purchase_Entry!C1227</f>
        <v>0</v>
      </c>
      <c r="F5633" s="240">
        <f>Purchase_Entry!F1227</f>
        <v>0</v>
      </c>
      <c r="G5633" s="241">
        <v>0</v>
      </c>
      <c r="H5633" s="241">
        <f>N(Purchase_Entry!P1227)</f>
        <v>0</v>
      </c>
      <c r="I5633" s="241">
        <f t="shared" si="88"/>
        <v>0</v>
      </c>
      <c r="J5633" s="200"/>
      <c r="K5633" s="200" t="str" cm="1">
        <f t="array" ref="K5633">IF($C5633="","",IF(AND($C5633=Party_Statement!$C$5,$B5633&gt;=Party_Statement!$C$6,$B5633&lt;=Party_Statement!$E$6),SUMPRODUCT(($C$3:$C5633=Party_Statement!$C$5)*($B$3:$B5633&gt;=Party_Statement!$C$6)*($B$3:$B5633&lt;=Party_Statement!$E$6)),""))</f>
        <v/>
      </c>
    </row>
    <row r="5634" spans="1:11" x14ac:dyDescent="0.2">
      <c r="A5634" s="237">
        <f>Purchase_Entry!A1228</f>
        <v>0</v>
      </c>
      <c r="B5634" s="238" t="str">
        <f>Purchase_Entry!B1228</f>
        <v/>
      </c>
      <c r="C5634" s="239">
        <f>Purchase_Entry!D1228</f>
        <v>0</v>
      </c>
      <c r="D5634" s="240" t="s">
        <v>1390</v>
      </c>
      <c r="E5634" s="240">
        <f>Purchase_Entry!C1228</f>
        <v>0</v>
      </c>
      <c r="F5634" s="240">
        <f>Purchase_Entry!F1228</f>
        <v>0</v>
      </c>
      <c r="G5634" s="241">
        <v>0</v>
      </c>
      <c r="H5634" s="241">
        <f>N(Purchase_Entry!P1228)</f>
        <v>0</v>
      </c>
      <c r="I5634" s="241">
        <f t="shared" si="88"/>
        <v>0</v>
      </c>
      <c r="J5634" s="200"/>
      <c r="K5634" s="200" t="str" cm="1">
        <f t="array" ref="K5634">IF($C5634="","",IF(AND($C5634=Party_Statement!$C$5,$B5634&gt;=Party_Statement!$C$6,$B5634&lt;=Party_Statement!$E$6),SUMPRODUCT(($C$3:$C5634=Party_Statement!$C$5)*($B$3:$B5634&gt;=Party_Statement!$C$6)*($B$3:$B5634&lt;=Party_Statement!$E$6)),""))</f>
        <v/>
      </c>
    </row>
    <row r="5635" spans="1:11" x14ac:dyDescent="0.2">
      <c r="A5635" s="237">
        <f>Purchase_Entry!A1229</f>
        <v>0</v>
      </c>
      <c r="B5635" s="238" t="str">
        <f>Purchase_Entry!B1229</f>
        <v/>
      </c>
      <c r="C5635" s="239">
        <f>Purchase_Entry!D1229</f>
        <v>0</v>
      </c>
      <c r="D5635" s="240" t="s">
        <v>1390</v>
      </c>
      <c r="E5635" s="240">
        <f>Purchase_Entry!C1229</f>
        <v>0</v>
      </c>
      <c r="F5635" s="240">
        <f>Purchase_Entry!F1229</f>
        <v>0</v>
      </c>
      <c r="G5635" s="241">
        <v>0</v>
      </c>
      <c r="H5635" s="241">
        <f>N(Purchase_Entry!P1229)</f>
        <v>0</v>
      </c>
      <c r="I5635" s="241">
        <f t="shared" si="88"/>
        <v>0</v>
      </c>
      <c r="J5635" s="200"/>
      <c r="K5635" s="200" t="str" cm="1">
        <f t="array" ref="K5635">IF($C5635="","",IF(AND($C5635=Party_Statement!$C$5,$B5635&gt;=Party_Statement!$C$6,$B5635&lt;=Party_Statement!$E$6),SUMPRODUCT(($C$3:$C5635=Party_Statement!$C$5)*($B$3:$B5635&gt;=Party_Statement!$C$6)*($B$3:$B5635&lt;=Party_Statement!$E$6)),""))</f>
        <v/>
      </c>
    </row>
    <row r="5636" spans="1:11" x14ac:dyDescent="0.2">
      <c r="A5636" s="237">
        <f>Purchase_Entry!A1230</f>
        <v>0</v>
      </c>
      <c r="B5636" s="238" t="str">
        <f>Purchase_Entry!B1230</f>
        <v/>
      </c>
      <c r="C5636" s="239">
        <f>Purchase_Entry!D1230</f>
        <v>0</v>
      </c>
      <c r="D5636" s="240" t="s">
        <v>1390</v>
      </c>
      <c r="E5636" s="240">
        <f>Purchase_Entry!C1230</f>
        <v>0</v>
      </c>
      <c r="F5636" s="240">
        <f>Purchase_Entry!F1230</f>
        <v>0</v>
      </c>
      <c r="G5636" s="241">
        <v>0</v>
      </c>
      <c r="H5636" s="241">
        <f>N(Purchase_Entry!P1230)</f>
        <v>0</v>
      </c>
      <c r="I5636" s="241">
        <f t="shared" si="88"/>
        <v>0</v>
      </c>
      <c r="J5636" s="200"/>
      <c r="K5636" s="200" t="str" cm="1">
        <f t="array" ref="K5636">IF($C5636="","",IF(AND($C5636=Party_Statement!$C$5,$B5636&gt;=Party_Statement!$C$6,$B5636&lt;=Party_Statement!$E$6),SUMPRODUCT(($C$3:$C5636=Party_Statement!$C$5)*($B$3:$B5636&gt;=Party_Statement!$C$6)*($B$3:$B5636&lt;=Party_Statement!$E$6)),""))</f>
        <v/>
      </c>
    </row>
    <row r="5637" spans="1:11" x14ac:dyDescent="0.2">
      <c r="A5637" s="237">
        <f>Purchase_Entry!A1231</f>
        <v>0</v>
      </c>
      <c r="B5637" s="238" t="str">
        <f>Purchase_Entry!B1231</f>
        <v/>
      </c>
      <c r="C5637" s="239">
        <f>Purchase_Entry!D1231</f>
        <v>0</v>
      </c>
      <c r="D5637" s="240" t="s">
        <v>1390</v>
      </c>
      <c r="E5637" s="240">
        <f>Purchase_Entry!C1231</f>
        <v>0</v>
      </c>
      <c r="F5637" s="240">
        <f>Purchase_Entry!F1231</f>
        <v>0</v>
      </c>
      <c r="G5637" s="241">
        <v>0</v>
      </c>
      <c r="H5637" s="241">
        <f>N(Purchase_Entry!P1231)</f>
        <v>0</v>
      </c>
      <c r="I5637" s="241">
        <f t="shared" si="88"/>
        <v>0</v>
      </c>
      <c r="J5637" s="200"/>
      <c r="K5637" s="200" t="str" cm="1">
        <f t="array" ref="K5637">IF($C5637="","",IF(AND($C5637=Party_Statement!$C$5,$B5637&gt;=Party_Statement!$C$6,$B5637&lt;=Party_Statement!$E$6),SUMPRODUCT(($C$3:$C5637=Party_Statement!$C$5)*($B$3:$B5637&gt;=Party_Statement!$C$6)*($B$3:$B5637&lt;=Party_Statement!$E$6)),""))</f>
        <v/>
      </c>
    </row>
    <row r="5638" spans="1:11" x14ac:dyDescent="0.2">
      <c r="A5638" s="237">
        <f>Purchase_Entry!A1232</f>
        <v>0</v>
      </c>
      <c r="B5638" s="238" t="str">
        <f>Purchase_Entry!B1232</f>
        <v/>
      </c>
      <c r="C5638" s="239">
        <f>Purchase_Entry!D1232</f>
        <v>0</v>
      </c>
      <c r="D5638" s="240" t="s">
        <v>1390</v>
      </c>
      <c r="E5638" s="240">
        <f>Purchase_Entry!C1232</f>
        <v>0</v>
      </c>
      <c r="F5638" s="240">
        <f>Purchase_Entry!F1232</f>
        <v>0</v>
      </c>
      <c r="G5638" s="241">
        <v>0</v>
      </c>
      <c r="H5638" s="241">
        <f>N(Purchase_Entry!P1232)</f>
        <v>0</v>
      </c>
      <c r="I5638" s="241">
        <f t="shared" si="88"/>
        <v>0</v>
      </c>
      <c r="J5638" s="200"/>
      <c r="K5638" s="200" t="str" cm="1">
        <f t="array" ref="K5638">IF($C5638="","",IF(AND($C5638=Party_Statement!$C$5,$B5638&gt;=Party_Statement!$C$6,$B5638&lt;=Party_Statement!$E$6),SUMPRODUCT(($C$3:$C5638=Party_Statement!$C$5)*($B$3:$B5638&gt;=Party_Statement!$C$6)*($B$3:$B5638&lt;=Party_Statement!$E$6)),""))</f>
        <v/>
      </c>
    </row>
    <row r="5639" spans="1:11" x14ac:dyDescent="0.2">
      <c r="A5639" s="237">
        <f>Purchase_Entry!A1233</f>
        <v>0</v>
      </c>
      <c r="B5639" s="238" t="str">
        <f>Purchase_Entry!B1233</f>
        <v/>
      </c>
      <c r="C5639" s="239">
        <f>Purchase_Entry!D1233</f>
        <v>0</v>
      </c>
      <c r="D5639" s="240" t="s">
        <v>1390</v>
      </c>
      <c r="E5639" s="240">
        <f>Purchase_Entry!C1233</f>
        <v>0</v>
      </c>
      <c r="F5639" s="240">
        <f>Purchase_Entry!F1233</f>
        <v>0</v>
      </c>
      <c r="G5639" s="241">
        <v>0</v>
      </c>
      <c r="H5639" s="241">
        <f>N(Purchase_Entry!P1233)</f>
        <v>0</v>
      </c>
      <c r="I5639" s="241">
        <f t="shared" si="88"/>
        <v>0</v>
      </c>
      <c r="J5639" s="200"/>
      <c r="K5639" s="200" t="str" cm="1">
        <f t="array" ref="K5639">IF($C5639="","",IF(AND($C5639=Party_Statement!$C$5,$B5639&gt;=Party_Statement!$C$6,$B5639&lt;=Party_Statement!$E$6),SUMPRODUCT(($C$3:$C5639=Party_Statement!$C$5)*($B$3:$B5639&gt;=Party_Statement!$C$6)*($B$3:$B5639&lt;=Party_Statement!$E$6)),""))</f>
        <v/>
      </c>
    </row>
    <row r="5640" spans="1:11" x14ac:dyDescent="0.2">
      <c r="A5640" s="237">
        <f>Purchase_Entry!A1234</f>
        <v>0</v>
      </c>
      <c r="B5640" s="238" t="str">
        <f>Purchase_Entry!B1234</f>
        <v/>
      </c>
      <c r="C5640" s="239">
        <f>Purchase_Entry!D1234</f>
        <v>0</v>
      </c>
      <c r="D5640" s="240" t="s">
        <v>1390</v>
      </c>
      <c r="E5640" s="240">
        <f>Purchase_Entry!C1234</f>
        <v>0</v>
      </c>
      <c r="F5640" s="240">
        <f>Purchase_Entry!F1234</f>
        <v>0</v>
      </c>
      <c r="G5640" s="241">
        <v>0</v>
      </c>
      <c r="H5640" s="241">
        <f>N(Purchase_Entry!P1234)</f>
        <v>0</v>
      </c>
      <c r="I5640" s="241">
        <f t="shared" si="88"/>
        <v>0</v>
      </c>
      <c r="J5640" s="200"/>
      <c r="K5640" s="200" t="str" cm="1">
        <f t="array" ref="K5640">IF($C5640="","",IF(AND($C5640=Party_Statement!$C$5,$B5640&gt;=Party_Statement!$C$6,$B5640&lt;=Party_Statement!$E$6),SUMPRODUCT(($C$3:$C5640=Party_Statement!$C$5)*($B$3:$B5640&gt;=Party_Statement!$C$6)*($B$3:$B5640&lt;=Party_Statement!$E$6)),""))</f>
        <v/>
      </c>
    </row>
    <row r="5641" spans="1:11" x14ac:dyDescent="0.2">
      <c r="A5641" s="237">
        <f>Purchase_Entry!A1235</f>
        <v>0</v>
      </c>
      <c r="B5641" s="238" t="str">
        <f>Purchase_Entry!B1235</f>
        <v/>
      </c>
      <c r="C5641" s="239">
        <f>Purchase_Entry!D1235</f>
        <v>0</v>
      </c>
      <c r="D5641" s="240" t="s">
        <v>1390</v>
      </c>
      <c r="E5641" s="240">
        <f>Purchase_Entry!C1235</f>
        <v>0</v>
      </c>
      <c r="F5641" s="240">
        <f>Purchase_Entry!F1235</f>
        <v>0</v>
      </c>
      <c r="G5641" s="241">
        <v>0</v>
      </c>
      <c r="H5641" s="241">
        <f>N(Purchase_Entry!P1235)</f>
        <v>0</v>
      </c>
      <c r="I5641" s="241">
        <f t="shared" si="88"/>
        <v>0</v>
      </c>
      <c r="J5641" s="200"/>
      <c r="K5641" s="200" t="str" cm="1">
        <f t="array" ref="K5641">IF($C5641="","",IF(AND($C5641=Party_Statement!$C$5,$B5641&gt;=Party_Statement!$C$6,$B5641&lt;=Party_Statement!$E$6),SUMPRODUCT(($C$3:$C5641=Party_Statement!$C$5)*($B$3:$B5641&gt;=Party_Statement!$C$6)*($B$3:$B5641&lt;=Party_Statement!$E$6)),""))</f>
        <v/>
      </c>
    </row>
    <row r="5642" spans="1:11" x14ac:dyDescent="0.2">
      <c r="A5642" s="237">
        <f>Purchase_Entry!A1236</f>
        <v>0</v>
      </c>
      <c r="B5642" s="238" t="str">
        <f>Purchase_Entry!B1236</f>
        <v/>
      </c>
      <c r="C5642" s="239">
        <f>Purchase_Entry!D1236</f>
        <v>0</v>
      </c>
      <c r="D5642" s="240" t="s">
        <v>1390</v>
      </c>
      <c r="E5642" s="240">
        <f>Purchase_Entry!C1236</f>
        <v>0</v>
      </c>
      <c r="F5642" s="240">
        <f>Purchase_Entry!F1236</f>
        <v>0</v>
      </c>
      <c r="G5642" s="241">
        <v>0</v>
      </c>
      <c r="H5642" s="241">
        <f>N(Purchase_Entry!P1236)</f>
        <v>0</v>
      </c>
      <c r="I5642" s="241">
        <f t="shared" si="88"/>
        <v>0</v>
      </c>
      <c r="J5642" s="200"/>
      <c r="K5642" s="200" t="str" cm="1">
        <f t="array" ref="K5642">IF($C5642="","",IF(AND($C5642=Party_Statement!$C$5,$B5642&gt;=Party_Statement!$C$6,$B5642&lt;=Party_Statement!$E$6),SUMPRODUCT(($C$3:$C5642=Party_Statement!$C$5)*($B$3:$B5642&gt;=Party_Statement!$C$6)*($B$3:$B5642&lt;=Party_Statement!$E$6)),""))</f>
        <v/>
      </c>
    </row>
    <row r="5643" spans="1:11" x14ac:dyDescent="0.2">
      <c r="A5643" s="237">
        <f>Purchase_Entry!A1237</f>
        <v>0</v>
      </c>
      <c r="B5643" s="238" t="str">
        <f>Purchase_Entry!B1237</f>
        <v/>
      </c>
      <c r="C5643" s="239">
        <f>Purchase_Entry!D1237</f>
        <v>0</v>
      </c>
      <c r="D5643" s="240" t="s">
        <v>1390</v>
      </c>
      <c r="E5643" s="240">
        <f>Purchase_Entry!C1237</f>
        <v>0</v>
      </c>
      <c r="F5643" s="240">
        <f>Purchase_Entry!F1237</f>
        <v>0</v>
      </c>
      <c r="G5643" s="241">
        <v>0</v>
      </c>
      <c r="H5643" s="241">
        <f>N(Purchase_Entry!P1237)</f>
        <v>0</v>
      </c>
      <c r="I5643" s="241">
        <f t="shared" si="88"/>
        <v>0</v>
      </c>
      <c r="J5643" s="200"/>
      <c r="K5643" s="200" t="str" cm="1">
        <f t="array" ref="K5643">IF($C5643="","",IF(AND($C5643=Party_Statement!$C$5,$B5643&gt;=Party_Statement!$C$6,$B5643&lt;=Party_Statement!$E$6),SUMPRODUCT(($C$3:$C5643=Party_Statement!$C$5)*($B$3:$B5643&gt;=Party_Statement!$C$6)*($B$3:$B5643&lt;=Party_Statement!$E$6)),""))</f>
        <v/>
      </c>
    </row>
    <row r="5644" spans="1:11" x14ac:dyDescent="0.2">
      <c r="A5644" s="237">
        <f>Purchase_Entry!A1238</f>
        <v>0</v>
      </c>
      <c r="B5644" s="238" t="str">
        <f>Purchase_Entry!B1238</f>
        <v/>
      </c>
      <c r="C5644" s="239">
        <f>Purchase_Entry!D1238</f>
        <v>0</v>
      </c>
      <c r="D5644" s="240" t="s">
        <v>1390</v>
      </c>
      <c r="E5644" s="240">
        <f>Purchase_Entry!C1238</f>
        <v>0</v>
      </c>
      <c r="F5644" s="240">
        <f>Purchase_Entry!F1238</f>
        <v>0</v>
      </c>
      <c r="G5644" s="241">
        <v>0</v>
      </c>
      <c r="H5644" s="241">
        <f>N(Purchase_Entry!P1238)</f>
        <v>0</v>
      </c>
      <c r="I5644" s="241">
        <f t="shared" si="88"/>
        <v>0</v>
      </c>
      <c r="J5644" s="200"/>
      <c r="K5644" s="200" t="str" cm="1">
        <f t="array" ref="K5644">IF($C5644="","",IF(AND($C5644=Party_Statement!$C$5,$B5644&gt;=Party_Statement!$C$6,$B5644&lt;=Party_Statement!$E$6),SUMPRODUCT(($C$3:$C5644=Party_Statement!$C$5)*($B$3:$B5644&gt;=Party_Statement!$C$6)*($B$3:$B5644&lt;=Party_Statement!$E$6)),""))</f>
        <v/>
      </c>
    </row>
    <row r="5645" spans="1:11" x14ac:dyDescent="0.2">
      <c r="A5645" s="237">
        <f>Purchase_Entry!A1239</f>
        <v>0</v>
      </c>
      <c r="B5645" s="238" t="str">
        <f>Purchase_Entry!B1239</f>
        <v/>
      </c>
      <c r="C5645" s="239">
        <f>Purchase_Entry!D1239</f>
        <v>0</v>
      </c>
      <c r="D5645" s="240" t="s">
        <v>1390</v>
      </c>
      <c r="E5645" s="240">
        <f>Purchase_Entry!C1239</f>
        <v>0</v>
      </c>
      <c r="F5645" s="240">
        <f>Purchase_Entry!F1239</f>
        <v>0</v>
      </c>
      <c r="G5645" s="241">
        <v>0</v>
      </c>
      <c r="H5645" s="241">
        <f>N(Purchase_Entry!P1239)</f>
        <v>0</v>
      </c>
      <c r="I5645" s="241">
        <f t="shared" si="88"/>
        <v>0</v>
      </c>
      <c r="J5645" s="200"/>
      <c r="K5645" s="200" t="str" cm="1">
        <f t="array" ref="K5645">IF($C5645="","",IF(AND($C5645=Party_Statement!$C$5,$B5645&gt;=Party_Statement!$C$6,$B5645&lt;=Party_Statement!$E$6),SUMPRODUCT(($C$3:$C5645=Party_Statement!$C$5)*($B$3:$B5645&gt;=Party_Statement!$C$6)*($B$3:$B5645&lt;=Party_Statement!$E$6)),""))</f>
        <v/>
      </c>
    </row>
    <row r="5646" spans="1:11" x14ac:dyDescent="0.2">
      <c r="A5646" s="237">
        <f>Purchase_Entry!A1240</f>
        <v>0</v>
      </c>
      <c r="B5646" s="238" t="str">
        <f>Purchase_Entry!B1240</f>
        <v/>
      </c>
      <c r="C5646" s="239">
        <f>Purchase_Entry!D1240</f>
        <v>0</v>
      </c>
      <c r="D5646" s="240" t="s">
        <v>1390</v>
      </c>
      <c r="E5646" s="240">
        <f>Purchase_Entry!C1240</f>
        <v>0</v>
      </c>
      <c r="F5646" s="240">
        <f>Purchase_Entry!F1240</f>
        <v>0</v>
      </c>
      <c r="G5646" s="241">
        <v>0</v>
      </c>
      <c r="H5646" s="241">
        <f>N(Purchase_Entry!P1240)</f>
        <v>0</v>
      </c>
      <c r="I5646" s="241">
        <f t="shared" si="88"/>
        <v>0</v>
      </c>
      <c r="J5646" s="200"/>
      <c r="K5646" s="200" t="str" cm="1">
        <f t="array" ref="K5646">IF($C5646="","",IF(AND($C5646=Party_Statement!$C$5,$B5646&gt;=Party_Statement!$C$6,$B5646&lt;=Party_Statement!$E$6),SUMPRODUCT(($C$3:$C5646=Party_Statement!$C$5)*($B$3:$B5646&gt;=Party_Statement!$C$6)*($B$3:$B5646&lt;=Party_Statement!$E$6)),""))</f>
        <v/>
      </c>
    </row>
    <row r="5647" spans="1:11" x14ac:dyDescent="0.2">
      <c r="A5647" s="237">
        <f>Purchase_Entry!A1241</f>
        <v>0</v>
      </c>
      <c r="B5647" s="238" t="str">
        <f>Purchase_Entry!B1241</f>
        <v/>
      </c>
      <c r="C5647" s="239">
        <f>Purchase_Entry!D1241</f>
        <v>0</v>
      </c>
      <c r="D5647" s="240" t="s">
        <v>1390</v>
      </c>
      <c r="E5647" s="240">
        <f>Purchase_Entry!C1241</f>
        <v>0</v>
      </c>
      <c r="F5647" s="240">
        <f>Purchase_Entry!F1241</f>
        <v>0</v>
      </c>
      <c r="G5647" s="241">
        <v>0</v>
      </c>
      <c r="H5647" s="241">
        <f>N(Purchase_Entry!P1241)</f>
        <v>0</v>
      </c>
      <c r="I5647" s="241">
        <f t="shared" si="88"/>
        <v>0</v>
      </c>
      <c r="J5647" s="200"/>
      <c r="K5647" s="200" t="str" cm="1">
        <f t="array" ref="K5647">IF($C5647="","",IF(AND($C5647=Party_Statement!$C$5,$B5647&gt;=Party_Statement!$C$6,$B5647&lt;=Party_Statement!$E$6),SUMPRODUCT(($C$3:$C5647=Party_Statement!$C$5)*($B$3:$B5647&gt;=Party_Statement!$C$6)*($B$3:$B5647&lt;=Party_Statement!$E$6)),""))</f>
        <v/>
      </c>
    </row>
    <row r="5648" spans="1:11" x14ac:dyDescent="0.2">
      <c r="A5648" s="237">
        <f>Purchase_Entry!A1242</f>
        <v>0</v>
      </c>
      <c r="B5648" s="238" t="str">
        <f>Purchase_Entry!B1242</f>
        <v/>
      </c>
      <c r="C5648" s="239">
        <f>Purchase_Entry!D1242</f>
        <v>0</v>
      </c>
      <c r="D5648" s="240" t="s">
        <v>1390</v>
      </c>
      <c r="E5648" s="240">
        <f>Purchase_Entry!C1242</f>
        <v>0</v>
      </c>
      <c r="F5648" s="240">
        <f>Purchase_Entry!F1242</f>
        <v>0</v>
      </c>
      <c r="G5648" s="241">
        <v>0</v>
      </c>
      <c r="H5648" s="241">
        <f>N(Purchase_Entry!P1242)</f>
        <v>0</v>
      </c>
      <c r="I5648" s="241">
        <f t="shared" si="88"/>
        <v>0</v>
      </c>
      <c r="J5648" s="200"/>
      <c r="K5648" s="200" t="str" cm="1">
        <f t="array" ref="K5648">IF($C5648="","",IF(AND($C5648=Party_Statement!$C$5,$B5648&gt;=Party_Statement!$C$6,$B5648&lt;=Party_Statement!$E$6),SUMPRODUCT(($C$3:$C5648=Party_Statement!$C$5)*($B$3:$B5648&gt;=Party_Statement!$C$6)*($B$3:$B5648&lt;=Party_Statement!$E$6)),""))</f>
        <v/>
      </c>
    </row>
    <row r="5649" spans="1:11" x14ac:dyDescent="0.2">
      <c r="A5649" s="237">
        <f>Purchase_Entry!A1243</f>
        <v>0</v>
      </c>
      <c r="B5649" s="238" t="str">
        <f>Purchase_Entry!B1243</f>
        <v/>
      </c>
      <c r="C5649" s="239">
        <f>Purchase_Entry!D1243</f>
        <v>0</v>
      </c>
      <c r="D5649" s="240" t="s">
        <v>1390</v>
      </c>
      <c r="E5649" s="240">
        <f>Purchase_Entry!C1243</f>
        <v>0</v>
      </c>
      <c r="F5649" s="240">
        <f>Purchase_Entry!F1243</f>
        <v>0</v>
      </c>
      <c r="G5649" s="241">
        <v>0</v>
      </c>
      <c r="H5649" s="241">
        <f>N(Purchase_Entry!P1243)</f>
        <v>0</v>
      </c>
      <c r="I5649" s="241">
        <f t="shared" si="88"/>
        <v>0</v>
      </c>
      <c r="J5649" s="200"/>
      <c r="K5649" s="200" t="str" cm="1">
        <f t="array" ref="K5649">IF($C5649="","",IF(AND($C5649=Party_Statement!$C$5,$B5649&gt;=Party_Statement!$C$6,$B5649&lt;=Party_Statement!$E$6),SUMPRODUCT(($C$3:$C5649=Party_Statement!$C$5)*($B$3:$B5649&gt;=Party_Statement!$C$6)*($B$3:$B5649&lt;=Party_Statement!$E$6)),""))</f>
        <v/>
      </c>
    </row>
    <row r="5650" spans="1:11" x14ac:dyDescent="0.2">
      <c r="A5650" s="237">
        <f>Purchase_Entry!A1244</f>
        <v>0</v>
      </c>
      <c r="B5650" s="238" t="str">
        <f>Purchase_Entry!B1244</f>
        <v/>
      </c>
      <c r="C5650" s="239">
        <f>Purchase_Entry!D1244</f>
        <v>0</v>
      </c>
      <c r="D5650" s="240" t="s">
        <v>1390</v>
      </c>
      <c r="E5650" s="240">
        <f>Purchase_Entry!C1244</f>
        <v>0</v>
      </c>
      <c r="F5650" s="240">
        <f>Purchase_Entry!F1244</f>
        <v>0</v>
      </c>
      <c r="G5650" s="241">
        <v>0</v>
      </c>
      <c r="H5650" s="241">
        <f>N(Purchase_Entry!P1244)</f>
        <v>0</v>
      </c>
      <c r="I5650" s="241">
        <f t="shared" si="88"/>
        <v>0</v>
      </c>
      <c r="J5650" s="200"/>
      <c r="K5650" s="200" t="str" cm="1">
        <f t="array" ref="K5650">IF($C5650="","",IF(AND($C5650=Party_Statement!$C$5,$B5650&gt;=Party_Statement!$C$6,$B5650&lt;=Party_Statement!$E$6),SUMPRODUCT(($C$3:$C5650=Party_Statement!$C$5)*($B$3:$B5650&gt;=Party_Statement!$C$6)*($B$3:$B5650&lt;=Party_Statement!$E$6)),""))</f>
        <v/>
      </c>
    </row>
    <row r="5651" spans="1:11" x14ac:dyDescent="0.2">
      <c r="A5651" s="237">
        <f>Purchase_Entry!A1245</f>
        <v>0</v>
      </c>
      <c r="B5651" s="238" t="str">
        <f>Purchase_Entry!B1245</f>
        <v/>
      </c>
      <c r="C5651" s="239">
        <f>Purchase_Entry!D1245</f>
        <v>0</v>
      </c>
      <c r="D5651" s="240" t="s">
        <v>1390</v>
      </c>
      <c r="E5651" s="240">
        <f>Purchase_Entry!C1245</f>
        <v>0</v>
      </c>
      <c r="F5651" s="240">
        <f>Purchase_Entry!F1245</f>
        <v>0</v>
      </c>
      <c r="G5651" s="241">
        <v>0</v>
      </c>
      <c r="H5651" s="241">
        <f>N(Purchase_Entry!P1245)</f>
        <v>0</v>
      </c>
      <c r="I5651" s="241">
        <f t="shared" si="88"/>
        <v>0</v>
      </c>
      <c r="J5651" s="200"/>
      <c r="K5651" s="200" t="str" cm="1">
        <f t="array" ref="K5651">IF($C5651="","",IF(AND($C5651=Party_Statement!$C$5,$B5651&gt;=Party_Statement!$C$6,$B5651&lt;=Party_Statement!$E$6),SUMPRODUCT(($C$3:$C5651=Party_Statement!$C$5)*($B$3:$B5651&gt;=Party_Statement!$C$6)*($B$3:$B5651&lt;=Party_Statement!$E$6)),""))</f>
        <v/>
      </c>
    </row>
    <row r="5652" spans="1:11" x14ac:dyDescent="0.2">
      <c r="A5652" s="237">
        <f>Purchase_Entry!A1246</f>
        <v>0</v>
      </c>
      <c r="B5652" s="238" t="str">
        <f>Purchase_Entry!B1246</f>
        <v/>
      </c>
      <c r="C5652" s="239">
        <f>Purchase_Entry!D1246</f>
        <v>0</v>
      </c>
      <c r="D5652" s="240" t="s">
        <v>1390</v>
      </c>
      <c r="E5652" s="240">
        <f>Purchase_Entry!C1246</f>
        <v>0</v>
      </c>
      <c r="F5652" s="240">
        <f>Purchase_Entry!F1246</f>
        <v>0</v>
      </c>
      <c r="G5652" s="241">
        <v>0</v>
      </c>
      <c r="H5652" s="241">
        <f>N(Purchase_Entry!P1246)</f>
        <v>0</v>
      </c>
      <c r="I5652" s="241">
        <f t="shared" si="88"/>
        <v>0</v>
      </c>
      <c r="J5652" s="200"/>
      <c r="K5652" s="200" t="str" cm="1">
        <f t="array" ref="K5652">IF($C5652="","",IF(AND($C5652=Party_Statement!$C$5,$B5652&gt;=Party_Statement!$C$6,$B5652&lt;=Party_Statement!$E$6),SUMPRODUCT(($C$3:$C5652=Party_Statement!$C$5)*($B$3:$B5652&gt;=Party_Statement!$C$6)*($B$3:$B5652&lt;=Party_Statement!$E$6)),""))</f>
        <v/>
      </c>
    </row>
    <row r="5653" spans="1:11" x14ac:dyDescent="0.2">
      <c r="A5653" s="237">
        <f>Purchase_Entry!A1247</f>
        <v>0</v>
      </c>
      <c r="B5653" s="238" t="str">
        <f>Purchase_Entry!B1247</f>
        <v/>
      </c>
      <c r="C5653" s="239">
        <f>Purchase_Entry!D1247</f>
        <v>0</v>
      </c>
      <c r="D5653" s="240" t="s">
        <v>1390</v>
      </c>
      <c r="E5653" s="240">
        <f>Purchase_Entry!C1247</f>
        <v>0</v>
      </c>
      <c r="F5653" s="240">
        <f>Purchase_Entry!F1247</f>
        <v>0</v>
      </c>
      <c r="G5653" s="241">
        <v>0</v>
      </c>
      <c r="H5653" s="241">
        <f>N(Purchase_Entry!P1247)</f>
        <v>0</v>
      </c>
      <c r="I5653" s="241">
        <f t="shared" si="88"/>
        <v>0</v>
      </c>
      <c r="J5653" s="200"/>
      <c r="K5653" s="200" t="str" cm="1">
        <f t="array" ref="K5653">IF($C5653="","",IF(AND($C5653=Party_Statement!$C$5,$B5653&gt;=Party_Statement!$C$6,$B5653&lt;=Party_Statement!$E$6),SUMPRODUCT(($C$3:$C5653=Party_Statement!$C$5)*($B$3:$B5653&gt;=Party_Statement!$C$6)*($B$3:$B5653&lt;=Party_Statement!$E$6)),""))</f>
        <v/>
      </c>
    </row>
    <row r="5654" spans="1:11" x14ac:dyDescent="0.2">
      <c r="A5654" s="237">
        <f>Purchase_Entry!A1248</f>
        <v>0</v>
      </c>
      <c r="B5654" s="238" t="str">
        <f>Purchase_Entry!B1248</f>
        <v/>
      </c>
      <c r="C5654" s="239">
        <f>Purchase_Entry!D1248</f>
        <v>0</v>
      </c>
      <c r="D5654" s="240" t="s">
        <v>1390</v>
      </c>
      <c r="E5654" s="240">
        <f>Purchase_Entry!C1248</f>
        <v>0</v>
      </c>
      <c r="F5654" s="240">
        <f>Purchase_Entry!F1248</f>
        <v>0</v>
      </c>
      <c r="G5654" s="241">
        <v>0</v>
      </c>
      <c r="H5654" s="241">
        <f>N(Purchase_Entry!P1248)</f>
        <v>0</v>
      </c>
      <c r="I5654" s="241">
        <f t="shared" si="88"/>
        <v>0</v>
      </c>
      <c r="J5654" s="200"/>
      <c r="K5654" s="200" t="str" cm="1">
        <f t="array" ref="K5654">IF($C5654="","",IF(AND($C5654=Party_Statement!$C$5,$B5654&gt;=Party_Statement!$C$6,$B5654&lt;=Party_Statement!$E$6),SUMPRODUCT(($C$3:$C5654=Party_Statement!$C$5)*($B$3:$B5654&gt;=Party_Statement!$C$6)*($B$3:$B5654&lt;=Party_Statement!$E$6)),""))</f>
        <v/>
      </c>
    </row>
    <row r="5655" spans="1:11" x14ac:dyDescent="0.2">
      <c r="A5655" s="237">
        <f>Purchase_Entry!A1249</f>
        <v>0</v>
      </c>
      <c r="B5655" s="238" t="str">
        <f>Purchase_Entry!B1249</f>
        <v/>
      </c>
      <c r="C5655" s="239">
        <f>Purchase_Entry!D1249</f>
        <v>0</v>
      </c>
      <c r="D5655" s="240" t="s">
        <v>1390</v>
      </c>
      <c r="E5655" s="240">
        <f>Purchase_Entry!C1249</f>
        <v>0</v>
      </c>
      <c r="F5655" s="240">
        <f>Purchase_Entry!F1249</f>
        <v>0</v>
      </c>
      <c r="G5655" s="241">
        <v>0</v>
      </c>
      <c r="H5655" s="241">
        <f>N(Purchase_Entry!P1249)</f>
        <v>0</v>
      </c>
      <c r="I5655" s="241">
        <f t="shared" si="88"/>
        <v>0</v>
      </c>
      <c r="J5655" s="200"/>
      <c r="K5655" s="200" t="str" cm="1">
        <f t="array" ref="K5655">IF($C5655="","",IF(AND($C5655=Party_Statement!$C$5,$B5655&gt;=Party_Statement!$C$6,$B5655&lt;=Party_Statement!$E$6),SUMPRODUCT(($C$3:$C5655=Party_Statement!$C$5)*($B$3:$B5655&gt;=Party_Statement!$C$6)*($B$3:$B5655&lt;=Party_Statement!$E$6)),""))</f>
        <v/>
      </c>
    </row>
    <row r="5656" spans="1:11" x14ac:dyDescent="0.2">
      <c r="A5656" s="237">
        <f>Purchase_Entry!A1250</f>
        <v>0</v>
      </c>
      <c r="B5656" s="238" t="str">
        <f>Purchase_Entry!B1250</f>
        <v/>
      </c>
      <c r="C5656" s="239">
        <f>Purchase_Entry!D1250</f>
        <v>0</v>
      </c>
      <c r="D5656" s="240" t="s">
        <v>1390</v>
      </c>
      <c r="E5656" s="240">
        <f>Purchase_Entry!C1250</f>
        <v>0</v>
      </c>
      <c r="F5656" s="240">
        <f>Purchase_Entry!F1250</f>
        <v>0</v>
      </c>
      <c r="G5656" s="241">
        <v>0</v>
      </c>
      <c r="H5656" s="241">
        <f>N(Purchase_Entry!P1250)</f>
        <v>0</v>
      </c>
      <c r="I5656" s="241">
        <f t="shared" si="88"/>
        <v>0</v>
      </c>
      <c r="J5656" s="200"/>
      <c r="K5656" s="200" t="str" cm="1">
        <f t="array" ref="K5656">IF($C5656="","",IF(AND($C5656=Party_Statement!$C$5,$B5656&gt;=Party_Statement!$C$6,$B5656&lt;=Party_Statement!$E$6),SUMPRODUCT(($C$3:$C5656=Party_Statement!$C$5)*($B$3:$B5656&gt;=Party_Statement!$C$6)*($B$3:$B5656&lt;=Party_Statement!$E$6)),""))</f>
        <v/>
      </c>
    </row>
    <row r="5657" spans="1:11" x14ac:dyDescent="0.2">
      <c r="A5657" s="237">
        <f>Purchase_Entry!A1251</f>
        <v>0</v>
      </c>
      <c r="B5657" s="238" t="str">
        <f>Purchase_Entry!B1251</f>
        <v/>
      </c>
      <c r="C5657" s="239">
        <f>Purchase_Entry!D1251</f>
        <v>0</v>
      </c>
      <c r="D5657" s="240" t="s">
        <v>1390</v>
      </c>
      <c r="E5657" s="240">
        <f>Purchase_Entry!C1251</f>
        <v>0</v>
      </c>
      <c r="F5657" s="240">
        <f>Purchase_Entry!F1251</f>
        <v>0</v>
      </c>
      <c r="G5657" s="241">
        <v>0</v>
      </c>
      <c r="H5657" s="241">
        <f>N(Purchase_Entry!P1251)</f>
        <v>0</v>
      </c>
      <c r="I5657" s="241">
        <f t="shared" si="88"/>
        <v>0</v>
      </c>
      <c r="J5657" s="200"/>
      <c r="K5657" s="200" t="str" cm="1">
        <f t="array" ref="K5657">IF($C5657="","",IF(AND($C5657=Party_Statement!$C$5,$B5657&gt;=Party_Statement!$C$6,$B5657&lt;=Party_Statement!$E$6),SUMPRODUCT(($C$3:$C5657=Party_Statement!$C$5)*($B$3:$B5657&gt;=Party_Statement!$C$6)*($B$3:$B5657&lt;=Party_Statement!$E$6)),""))</f>
        <v/>
      </c>
    </row>
    <row r="5658" spans="1:11" x14ac:dyDescent="0.2">
      <c r="A5658" s="237">
        <f>Purchase_Entry!A1252</f>
        <v>0</v>
      </c>
      <c r="B5658" s="238" t="str">
        <f>Purchase_Entry!B1252</f>
        <v/>
      </c>
      <c r="C5658" s="239">
        <f>Purchase_Entry!D1252</f>
        <v>0</v>
      </c>
      <c r="D5658" s="240" t="s">
        <v>1390</v>
      </c>
      <c r="E5658" s="240">
        <f>Purchase_Entry!C1252</f>
        <v>0</v>
      </c>
      <c r="F5658" s="240">
        <f>Purchase_Entry!F1252</f>
        <v>0</v>
      </c>
      <c r="G5658" s="241">
        <v>0</v>
      </c>
      <c r="H5658" s="241">
        <f>N(Purchase_Entry!P1252)</f>
        <v>0</v>
      </c>
      <c r="I5658" s="241">
        <f t="shared" si="88"/>
        <v>0</v>
      </c>
      <c r="J5658" s="200"/>
      <c r="K5658" s="200" t="str" cm="1">
        <f t="array" ref="K5658">IF($C5658="","",IF(AND($C5658=Party_Statement!$C$5,$B5658&gt;=Party_Statement!$C$6,$B5658&lt;=Party_Statement!$E$6),SUMPRODUCT(($C$3:$C5658=Party_Statement!$C$5)*($B$3:$B5658&gt;=Party_Statement!$C$6)*($B$3:$B5658&lt;=Party_Statement!$E$6)),""))</f>
        <v/>
      </c>
    </row>
    <row r="5659" spans="1:11" x14ac:dyDescent="0.2">
      <c r="A5659" s="237">
        <f>Purchase_Entry!A1253</f>
        <v>0</v>
      </c>
      <c r="B5659" s="238" t="str">
        <f>Purchase_Entry!B1253</f>
        <v/>
      </c>
      <c r="C5659" s="239">
        <f>Purchase_Entry!D1253</f>
        <v>0</v>
      </c>
      <c r="D5659" s="240" t="s">
        <v>1390</v>
      </c>
      <c r="E5659" s="240">
        <f>Purchase_Entry!C1253</f>
        <v>0</v>
      </c>
      <c r="F5659" s="240">
        <f>Purchase_Entry!F1253</f>
        <v>0</v>
      </c>
      <c r="G5659" s="241">
        <v>0</v>
      </c>
      <c r="H5659" s="241">
        <f>N(Purchase_Entry!P1253)</f>
        <v>0</v>
      </c>
      <c r="I5659" s="241">
        <f t="shared" si="88"/>
        <v>0</v>
      </c>
      <c r="J5659" s="200"/>
      <c r="K5659" s="200" t="str" cm="1">
        <f t="array" ref="K5659">IF($C5659="","",IF(AND($C5659=Party_Statement!$C$5,$B5659&gt;=Party_Statement!$C$6,$B5659&lt;=Party_Statement!$E$6),SUMPRODUCT(($C$3:$C5659=Party_Statement!$C$5)*($B$3:$B5659&gt;=Party_Statement!$C$6)*($B$3:$B5659&lt;=Party_Statement!$E$6)),""))</f>
        <v/>
      </c>
    </row>
    <row r="5660" spans="1:11" x14ac:dyDescent="0.2">
      <c r="A5660" s="237">
        <f>Purchase_Entry!A1254</f>
        <v>0</v>
      </c>
      <c r="B5660" s="238" t="str">
        <f>Purchase_Entry!B1254</f>
        <v/>
      </c>
      <c r="C5660" s="239">
        <f>Purchase_Entry!D1254</f>
        <v>0</v>
      </c>
      <c r="D5660" s="240" t="s">
        <v>1390</v>
      </c>
      <c r="E5660" s="240">
        <f>Purchase_Entry!C1254</f>
        <v>0</v>
      </c>
      <c r="F5660" s="240">
        <f>Purchase_Entry!F1254</f>
        <v>0</v>
      </c>
      <c r="G5660" s="241">
        <v>0</v>
      </c>
      <c r="H5660" s="241">
        <f>N(Purchase_Entry!P1254)</f>
        <v>0</v>
      </c>
      <c r="I5660" s="241">
        <f t="shared" si="88"/>
        <v>0</v>
      </c>
      <c r="J5660" s="200"/>
      <c r="K5660" s="200" t="str" cm="1">
        <f t="array" ref="K5660">IF($C5660="","",IF(AND($C5660=Party_Statement!$C$5,$B5660&gt;=Party_Statement!$C$6,$B5660&lt;=Party_Statement!$E$6),SUMPRODUCT(($C$3:$C5660=Party_Statement!$C$5)*($B$3:$B5660&gt;=Party_Statement!$C$6)*($B$3:$B5660&lt;=Party_Statement!$E$6)),""))</f>
        <v/>
      </c>
    </row>
    <row r="5661" spans="1:11" x14ac:dyDescent="0.2">
      <c r="A5661" s="237">
        <f>Purchase_Entry!A1255</f>
        <v>0</v>
      </c>
      <c r="B5661" s="238" t="str">
        <f>Purchase_Entry!B1255</f>
        <v/>
      </c>
      <c r="C5661" s="239">
        <f>Purchase_Entry!D1255</f>
        <v>0</v>
      </c>
      <c r="D5661" s="240" t="s">
        <v>1390</v>
      </c>
      <c r="E5661" s="240">
        <f>Purchase_Entry!C1255</f>
        <v>0</v>
      </c>
      <c r="F5661" s="240">
        <f>Purchase_Entry!F1255</f>
        <v>0</v>
      </c>
      <c r="G5661" s="241">
        <v>0</v>
      </c>
      <c r="H5661" s="241">
        <f>N(Purchase_Entry!P1255)</f>
        <v>0</v>
      </c>
      <c r="I5661" s="241">
        <f t="shared" si="88"/>
        <v>0</v>
      </c>
      <c r="J5661" s="200"/>
      <c r="K5661" s="200" t="str" cm="1">
        <f t="array" ref="K5661">IF($C5661="","",IF(AND($C5661=Party_Statement!$C$5,$B5661&gt;=Party_Statement!$C$6,$B5661&lt;=Party_Statement!$E$6),SUMPRODUCT(($C$3:$C5661=Party_Statement!$C$5)*($B$3:$B5661&gt;=Party_Statement!$C$6)*($B$3:$B5661&lt;=Party_Statement!$E$6)),""))</f>
        <v/>
      </c>
    </row>
    <row r="5662" spans="1:11" x14ac:dyDescent="0.2">
      <c r="A5662" s="237">
        <f>Purchase_Entry!A1256</f>
        <v>0</v>
      </c>
      <c r="B5662" s="238" t="str">
        <f>Purchase_Entry!B1256</f>
        <v/>
      </c>
      <c r="C5662" s="239">
        <f>Purchase_Entry!D1256</f>
        <v>0</v>
      </c>
      <c r="D5662" s="240" t="s">
        <v>1390</v>
      </c>
      <c r="E5662" s="240">
        <f>Purchase_Entry!C1256</f>
        <v>0</v>
      </c>
      <c r="F5662" s="240">
        <f>Purchase_Entry!F1256</f>
        <v>0</v>
      </c>
      <c r="G5662" s="241">
        <v>0</v>
      </c>
      <c r="H5662" s="241">
        <f>N(Purchase_Entry!P1256)</f>
        <v>0</v>
      </c>
      <c r="I5662" s="241">
        <f t="shared" si="88"/>
        <v>0</v>
      </c>
      <c r="J5662" s="200"/>
      <c r="K5662" s="200" t="str" cm="1">
        <f t="array" ref="K5662">IF($C5662="","",IF(AND($C5662=Party_Statement!$C$5,$B5662&gt;=Party_Statement!$C$6,$B5662&lt;=Party_Statement!$E$6),SUMPRODUCT(($C$3:$C5662=Party_Statement!$C$5)*($B$3:$B5662&gt;=Party_Statement!$C$6)*($B$3:$B5662&lt;=Party_Statement!$E$6)),""))</f>
        <v/>
      </c>
    </row>
    <row r="5663" spans="1:11" x14ac:dyDescent="0.2">
      <c r="A5663" s="237">
        <f>Purchase_Entry!A1257</f>
        <v>0</v>
      </c>
      <c r="B5663" s="238" t="str">
        <f>Purchase_Entry!B1257</f>
        <v/>
      </c>
      <c r="C5663" s="239">
        <f>Purchase_Entry!D1257</f>
        <v>0</v>
      </c>
      <c r="D5663" s="240" t="s">
        <v>1390</v>
      </c>
      <c r="E5663" s="240">
        <f>Purchase_Entry!C1257</f>
        <v>0</v>
      </c>
      <c r="F5663" s="240">
        <f>Purchase_Entry!F1257</f>
        <v>0</v>
      </c>
      <c r="G5663" s="241">
        <v>0</v>
      </c>
      <c r="H5663" s="241">
        <f>N(Purchase_Entry!P1257)</f>
        <v>0</v>
      </c>
      <c r="I5663" s="241">
        <f t="shared" si="88"/>
        <v>0</v>
      </c>
      <c r="J5663" s="200"/>
      <c r="K5663" s="200" t="str" cm="1">
        <f t="array" ref="K5663">IF($C5663="","",IF(AND($C5663=Party_Statement!$C$5,$B5663&gt;=Party_Statement!$C$6,$B5663&lt;=Party_Statement!$E$6),SUMPRODUCT(($C$3:$C5663=Party_Statement!$C$5)*($B$3:$B5663&gt;=Party_Statement!$C$6)*($B$3:$B5663&lt;=Party_Statement!$E$6)),""))</f>
        <v/>
      </c>
    </row>
    <row r="5664" spans="1:11" x14ac:dyDescent="0.2">
      <c r="A5664" s="237">
        <f>Purchase_Entry!A1258</f>
        <v>0</v>
      </c>
      <c r="B5664" s="238" t="str">
        <f>Purchase_Entry!B1258</f>
        <v/>
      </c>
      <c r="C5664" s="239">
        <f>Purchase_Entry!D1258</f>
        <v>0</v>
      </c>
      <c r="D5664" s="240" t="s">
        <v>1390</v>
      </c>
      <c r="E5664" s="240">
        <f>Purchase_Entry!C1258</f>
        <v>0</v>
      </c>
      <c r="F5664" s="240">
        <f>Purchase_Entry!F1258</f>
        <v>0</v>
      </c>
      <c r="G5664" s="241">
        <v>0</v>
      </c>
      <c r="H5664" s="241">
        <f>N(Purchase_Entry!P1258)</f>
        <v>0</v>
      </c>
      <c r="I5664" s="241">
        <f t="shared" si="88"/>
        <v>0</v>
      </c>
      <c r="J5664" s="200"/>
      <c r="K5664" s="200" t="str" cm="1">
        <f t="array" ref="K5664">IF($C5664="","",IF(AND($C5664=Party_Statement!$C$5,$B5664&gt;=Party_Statement!$C$6,$B5664&lt;=Party_Statement!$E$6),SUMPRODUCT(($C$3:$C5664=Party_Statement!$C$5)*($B$3:$B5664&gt;=Party_Statement!$C$6)*($B$3:$B5664&lt;=Party_Statement!$E$6)),""))</f>
        <v/>
      </c>
    </row>
    <row r="5665" spans="1:11" x14ac:dyDescent="0.2">
      <c r="A5665" s="237">
        <f>Purchase_Entry!A1259</f>
        <v>0</v>
      </c>
      <c r="B5665" s="238" t="str">
        <f>Purchase_Entry!B1259</f>
        <v/>
      </c>
      <c r="C5665" s="239">
        <f>Purchase_Entry!D1259</f>
        <v>0</v>
      </c>
      <c r="D5665" s="240" t="s">
        <v>1390</v>
      </c>
      <c r="E5665" s="240">
        <f>Purchase_Entry!C1259</f>
        <v>0</v>
      </c>
      <c r="F5665" s="240">
        <f>Purchase_Entry!F1259</f>
        <v>0</v>
      </c>
      <c r="G5665" s="241">
        <v>0</v>
      </c>
      <c r="H5665" s="241">
        <f>N(Purchase_Entry!P1259)</f>
        <v>0</v>
      </c>
      <c r="I5665" s="241">
        <f t="shared" si="88"/>
        <v>0</v>
      </c>
      <c r="J5665" s="200"/>
      <c r="K5665" s="200" t="str" cm="1">
        <f t="array" ref="K5665">IF($C5665="","",IF(AND($C5665=Party_Statement!$C$5,$B5665&gt;=Party_Statement!$C$6,$B5665&lt;=Party_Statement!$E$6),SUMPRODUCT(($C$3:$C5665=Party_Statement!$C$5)*($B$3:$B5665&gt;=Party_Statement!$C$6)*($B$3:$B5665&lt;=Party_Statement!$E$6)),""))</f>
        <v/>
      </c>
    </row>
    <row r="5666" spans="1:11" x14ac:dyDescent="0.2">
      <c r="A5666" s="237">
        <f>Purchase_Entry!A1260</f>
        <v>0</v>
      </c>
      <c r="B5666" s="238" t="str">
        <f>Purchase_Entry!B1260</f>
        <v/>
      </c>
      <c r="C5666" s="239">
        <f>Purchase_Entry!D1260</f>
        <v>0</v>
      </c>
      <c r="D5666" s="240" t="s">
        <v>1390</v>
      </c>
      <c r="E5666" s="240">
        <f>Purchase_Entry!C1260</f>
        <v>0</v>
      </c>
      <c r="F5666" s="240">
        <f>Purchase_Entry!F1260</f>
        <v>0</v>
      </c>
      <c r="G5666" s="241">
        <v>0</v>
      </c>
      <c r="H5666" s="241">
        <f>N(Purchase_Entry!P1260)</f>
        <v>0</v>
      </c>
      <c r="I5666" s="241">
        <f t="shared" si="88"/>
        <v>0</v>
      </c>
      <c r="J5666" s="200"/>
      <c r="K5666" s="200" t="str" cm="1">
        <f t="array" ref="K5666">IF($C5666="","",IF(AND($C5666=Party_Statement!$C$5,$B5666&gt;=Party_Statement!$C$6,$B5666&lt;=Party_Statement!$E$6),SUMPRODUCT(($C$3:$C5666=Party_Statement!$C$5)*($B$3:$B5666&gt;=Party_Statement!$C$6)*($B$3:$B5666&lt;=Party_Statement!$E$6)),""))</f>
        <v/>
      </c>
    </row>
    <row r="5667" spans="1:11" x14ac:dyDescent="0.2">
      <c r="A5667" s="237">
        <f>Purchase_Entry!A1261</f>
        <v>0</v>
      </c>
      <c r="B5667" s="238" t="str">
        <f>Purchase_Entry!B1261</f>
        <v/>
      </c>
      <c r="C5667" s="239">
        <f>Purchase_Entry!D1261</f>
        <v>0</v>
      </c>
      <c r="D5667" s="240" t="s">
        <v>1390</v>
      </c>
      <c r="E5667" s="240">
        <f>Purchase_Entry!C1261</f>
        <v>0</v>
      </c>
      <c r="F5667" s="240">
        <f>Purchase_Entry!F1261</f>
        <v>0</v>
      </c>
      <c r="G5667" s="241">
        <v>0</v>
      </c>
      <c r="H5667" s="241">
        <f>N(Purchase_Entry!P1261)</f>
        <v>0</v>
      </c>
      <c r="I5667" s="241">
        <f t="shared" si="88"/>
        <v>0</v>
      </c>
      <c r="J5667" s="200"/>
      <c r="K5667" s="200" t="str" cm="1">
        <f t="array" ref="K5667">IF($C5667="","",IF(AND($C5667=Party_Statement!$C$5,$B5667&gt;=Party_Statement!$C$6,$B5667&lt;=Party_Statement!$E$6),SUMPRODUCT(($C$3:$C5667=Party_Statement!$C$5)*($B$3:$B5667&gt;=Party_Statement!$C$6)*($B$3:$B5667&lt;=Party_Statement!$E$6)),""))</f>
        <v/>
      </c>
    </row>
    <row r="5668" spans="1:11" x14ac:dyDescent="0.2">
      <c r="A5668" s="237">
        <f>Purchase_Entry!A1262</f>
        <v>0</v>
      </c>
      <c r="B5668" s="238" t="str">
        <f>Purchase_Entry!B1262</f>
        <v/>
      </c>
      <c r="C5668" s="239">
        <f>Purchase_Entry!D1262</f>
        <v>0</v>
      </c>
      <c r="D5668" s="240" t="s">
        <v>1390</v>
      </c>
      <c r="E5668" s="240">
        <f>Purchase_Entry!C1262</f>
        <v>0</v>
      </c>
      <c r="F5668" s="240">
        <f>Purchase_Entry!F1262</f>
        <v>0</v>
      </c>
      <c r="G5668" s="241">
        <v>0</v>
      </c>
      <c r="H5668" s="241">
        <f>N(Purchase_Entry!P1262)</f>
        <v>0</v>
      </c>
      <c r="I5668" s="241">
        <f t="shared" si="88"/>
        <v>0</v>
      </c>
      <c r="J5668" s="200"/>
      <c r="K5668" s="200" t="str" cm="1">
        <f t="array" ref="K5668">IF($C5668="","",IF(AND($C5668=Party_Statement!$C$5,$B5668&gt;=Party_Statement!$C$6,$B5668&lt;=Party_Statement!$E$6),SUMPRODUCT(($C$3:$C5668=Party_Statement!$C$5)*($B$3:$B5668&gt;=Party_Statement!$C$6)*($B$3:$B5668&lt;=Party_Statement!$E$6)),""))</f>
        <v/>
      </c>
    </row>
    <row r="5669" spans="1:11" x14ac:dyDescent="0.2">
      <c r="A5669" s="237">
        <f>Purchase_Entry!A1263</f>
        <v>0</v>
      </c>
      <c r="B5669" s="238" t="str">
        <f>Purchase_Entry!B1263</f>
        <v/>
      </c>
      <c r="C5669" s="239">
        <f>Purchase_Entry!D1263</f>
        <v>0</v>
      </c>
      <c r="D5669" s="240" t="s">
        <v>1390</v>
      </c>
      <c r="E5669" s="240">
        <f>Purchase_Entry!C1263</f>
        <v>0</v>
      </c>
      <c r="F5669" s="240">
        <f>Purchase_Entry!F1263</f>
        <v>0</v>
      </c>
      <c r="G5669" s="241">
        <v>0</v>
      </c>
      <c r="H5669" s="241">
        <f>N(Purchase_Entry!P1263)</f>
        <v>0</v>
      </c>
      <c r="I5669" s="241">
        <f t="shared" si="88"/>
        <v>0</v>
      </c>
      <c r="J5669" s="200"/>
      <c r="K5669" s="200" t="str" cm="1">
        <f t="array" ref="K5669">IF($C5669="","",IF(AND($C5669=Party_Statement!$C$5,$B5669&gt;=Party_Statement!$C$6,$B5669&lt;=Party_Statement!$E$6),SUMPRODUCT(($C$3:$C5669=Party_Statement!$C$5)*($B$3:$B5669&gt;=Party_Statement!$C$6)*($B$3:$B5669&lt;=Party_Statement!$E$6)),""))</f>
        <v/>
      </c>
    </row>
    <row r="5670" spans="1:11" x14ac:dyDescent="0.2">
      <c r="A5670" s="237">
        <f>Purchase_Entry!A1264</f>
        <v>0</v>
      </c>
      <c r="B5670" s="238" t="str">
        <f>Purchase_Entry!B1264</f>
        <v/>
      </c>
      <c r="C5670" s="239">
        <f>Purchase_Entry!D1264</f>
        <v>0</v>
      </c>
      <c r="D5670" s="240" t="s">
        <v>1390</v>
      </c>
      <c r="E5670" s="240">
        <f>Purchase_Entry!C1264</f>
        <v>0</v>
      </c>
      <c r="F5670" s="240">
        <f>Purchase_Entry!F1264</f>
        <v>0</v>
      </c>
      <c r="G5670" s="241">
        <v>0</v>
      </c>
      <c r="H5670" s="241">
        <f>N(Purchase_Entry!P1264)</f>
        <v>0</v>
      </c>
      <c r="I5670" s="241">
        <f t="shared" si="88"/>
        <v>0</v>
      </c>
      <c r="J5670" s="200"/>
      <c r="K5670" s="200" t="str" cm="1">
        <f t="array" ref="K5670">IF($C5670="","",IF(AND($C5670=Party_Statement!$C$5,$B5670&gt;=Party_Statement!$C$6,$B5670&lt;=Party_Statement!$E$6),SUMPRODUCT(($C$3:$C5670=Party_Statement!$C$5)*($B$3:$B5670&gt;=Party_Statement!$C$6)*($B$3:$B5670&lt;=Party_Statement!$E$6)),""))</f>
        <v/>
      </c>
    </row>
    <row r="5671" spans="1:11" x14ac:dyDescent="0.2">
      <c r="A5671" s="237">
        <f>Purchase_Entry!A1265</f>
        <v>0</v>
      </c>
      <c r="B5671" s="238" t="str">
        <f>Purchase_Entry!B1265</f>
        <v/>
      </c>
      <c r="C5671" s="239">
        <f>Purchase_Entry!D1265</f>
        <v>0</v>
      </c>
      <c r="D5671" s="240" t="s">
        <v>1390</v>
      </c>
      <c r="E5671" s="240">
        <f>Purchase_Entry!C1265</f>
        <v>0</v>
      </c>
      <c r="F5671" s="240">
        <f>Purchase_Entry!F1265</f>
        <v>0</v>
      </c>
      <c r="G5671" s="241">
        <v>0</v>
      </c>
      <c r="H5671" s="241">
        <f>N(Purchase_Entry!P1265)</f>
        <v>0</v>
      </c>
      <c r="I5671" s="241">
        <f t="shared" si="88"/>
        <v>0</v>
      </c>
      <c r="J5671" s="200"/>
      <c r="K5671" s="200" t="str" cm="1">
        <f t="array" ref="K5671">IF($C5671="","",IF(AND($C5671=Party_Statement!$C$5,$B5671&gt;=Party_Statement!$C$6,$B5671&lt;=Party_Statement!$E$6),SUMPRODUCT(($C$3:$C5671=Party_Statement!$C$5)*($B$3:$B5671&gt;=Party_Statement!$C$6)*($B$3:$B5671&lt;=Party_Statement!$E$6)),""))</f>
        <v/>
      </c>
    </row>
    <row r="5672" spans="1:11" x14ac:dyDescent="0.2">
      <c r="A5672" s="237">
        <f>Purchase_Entry!A1266</f>
        <v>0</v>
      </c>
      <c r="B5672" s="238" t="str">
        <f>Purchase_Entry!B1266</f>
        <v/>
      </c>
      <c r="C5672" s="239">
        <f>Purchase_Entry!D1266</f>
        <v>0</v>
      </c>
      <c r="D5672" s="240" t="s">
        <v>1390</v>
      </c>
      <c r="E5672" s="240">
        <f>Purchase_Entry!C1266</f>
        <v>0</v>
      </c>
      <c r="F5672" s="240">
        <f>Purchase_Entry!F1266</f>
        <v>0</v>
      </c>
      <c r="G5672" s="241">
        <v>0</v>
      </c>
      <c r="H5672" s="241">
        <f>N(Purchase_Entry!P1266)</f>
        <v>0</v>
      </c>
      <c r="I5672" s="241">
        <f t="shared" si="88"/>
        <v>0</v>
      </c>
      <c r="J5672" s="200"/>
      <c r="K5672" s="200" t="str" cm="1">
        <f t="array" ref="K5672">IF($C5672="","",IF(AND($C5672=Party_Statement!$C$5,$B5672&gt;=Party_Statement!$C$6,$B5672&lt;=Party_Statement!$E$6),SUMPRODUCT(($C$3:$C5672=Party_Statement!$C$5)*($B$3:$B5672&gt;=Party_Statement!$C$6)*($B$3:$B5672&lt;=Party_Statement!$E$6)),""))</f>
        <v/>
      </c>
    </row>
    <row r="5673" spans="1:11" x14ac:dyDescent="0.2">
      <c r="A5673" s="237">
        <f>Purchase_Entry!A1267</f>
        <v>0</v>
      </c>
      <c r="B5673" s="238" t="str">
        <f>Purchase_Entry!B1267</f>
        <v/>
      </c>
      <c r="C5673" s="239">
        <f>Purchase_Entry!D1267</f>
        <v>0</v>
      </c>
      <c r="D5673" s="240" t="s">
        <v>1390</v>
      </c>
      <c r="E5673" s="240">
        <f>Purchase_Entry!C1267</f>
        <v>0</v>
      </c>
      <c r="F5673" s="240">
        <f>Purchase_Entry!F1267</f>
        <v>0</v>
      </c>
      <c r="G5673" s="241">
        <v>0</v>
      </c>
      <c r="H5673" s="241">
        <f>N(Purchase_Entry!P1267)</f>
        <v>0</v>
      </c>
      <c r="I5673" s="241">
        <f t="shared" si="88"/>
        <v>0</v>
      </c>
      <c r="J5673" s="200"/>
      <c r="K5673" s="200" t="str" cm="1">
        <f t="array" ref="K5673">IF($C5673="","",IF(AND($C5673=Party_Statement!$C$5,$B5673&gt;=Party_Statement!$C$6,$B5673&lt;=Party_Statement!$E$6),SUMPRODUCT(($C$3:$C5673=Party_Statement!$C$5)*($B$3:$B5673&gt;=Party_Statement!$C$6)*($B$3:$B5673&lt;=Party_Statement!$E$6)),""))</f>
        <v/>
      </c>
    </row>
    <row r="5674" spans="1:11" x14ac:dyDescent="0.2">
      <c r="A5674" s="237">
        <f>Purchase_Entry!A1268</f>
        <v>0</v>
      </c>
      <c r="B5674" s="238" t="str">
        <f>Purchase_Entry!B1268</f>
        <v/>
      </c>
      <c r="C5674" s="239">
        <f>Purchase_Entry!D1268</f>
        <v>0</v>
      </c>
      <c r="D5674" s="240" t="s">
        <v>1390</v>
      </c>
      <c r="E5674" s="240">
        <f>Purchase_Entry!C1268</f>
        <v>0</v>
      </c>
      <c r="F5674" s="240">
        <f>Purchase_Entry!F1268</f>
        <v>0</v>
      </c>
      <c r="G5674" s="241">
        <v>0</v>
      </c>
      <c r="H5674" s="241">
        <f>N(Purchase_Entry!P1268)</f>
        <v>0</v>
      </c>
      <c r="I5674" s="241">
        <f t="shared" si="88"/>
        <v>0</v>
      </c>
      <c r="J5674" s="200"/>
      <c r="K5674" s="200" t="str" cm="1">
        <f t="array" ref="K5674">IF($C5674="","",IF(AND($C5674=Party_Statement!$C$5,$B5674&gt;=Party_Statement!$C$6,$B5674&lt;=Party_Statement!$E$6),SUMPRODUCT(($C$3:$C5674=Party_Statement!$C$5)*($B$3:$B5674&gt;=Party_Statement!$C$6)*($B$3:$B5674&lt;=Party_Statement!$E$6)),""))</f>
        <v/>
      </c>
    </row>
    <row r="5675" spans="1:11" x14ac:dyDescent="0.2">
      <c r="A5675" s="237">
        <f>Purchase_Entry!A1269</f>
        <v>0</v>
      </c>
      <c r="B5675" s="238" t="str">
        <f>Purchase_Entry!B1269</f>
        <v/>
      </c>
      <c r="C5675" s="239">
        <f>Purchase_Entry!D1269</f>
        <v>0</v>
      </c>
      <c r="D5675" s="240" t="s">
        <v>1390</v>
      </c>
      <c r="E5675" s="240">
        <f>Purchase_Entry!C1269</f>
        <v>0</v>
      </c>
      <c r="F5675" s="240">
        <f>Purchase_Entry!F1269</f>
        <v>0</v>
      </c>
      <c r="G5675" s="241">
        <v>0</v>
      </c>
      <c r="H5675" s="241">
        <f>N(Purchase_Entry!P1269)</f>
        <v>0</v>
      </c>
      <c r="I5675" s="241">
        <f t="shared" si="88"/>
        <v>0</v>
      </c>
      <c r="J5675" s="200"/>
      <c r="K5675" s="200" t="str" cm="1">
        <f t="array" ref="K5675">IF($C5675="","",IF(AND($C5675=Party_Statement!$C$5,$B5675&gt;=Party_Statement!$C$6,$B5675&lt;=Party_Statement!$E$6),SUMPRODUCT(($C$3:$C5675=Party_Statement!$C$5)*($B$3:$B5675&gt;=Party_Statement!$C$6)*($B$3:$B5675&lt;=Party_Statement!$E$6)),""))</f>
        <v/>
      </c>
    </row>
    <row r="5676" spans="1:11" x14ac:dyDescent="0.2">
      <c r="A5676" s="237">
        <f>Purchase_Entry!A1270</f>
        <v>0</v>
      </c>
      <c r="B5676" s="238" t="str">
        <f>Purchase_Entry!B1270</f>
        <v/>
      </c>
      <c r="C5676" s="239">
        <f>Purchase_Entry!D1270</f>
        <v>0</v>
      </c>
      <c r="D5676" s="240" t="s">
        <v>1390</v>
      </c>
      <c r="E5676" s="240">
        <f>Purchase_Entry!C1270</f>
        <v>0</v>
      </c>
      <c r="F5676" s="240">
        <f>Purchase_Entry!F1270</f>
        <v>0</v>
      </c>
      <c r="G5676" s="241">
        <v>0</v>
      </c>
      <c r="H5676" s="241">
        <f>N(Purchase_Entry!P1270)</f>
        <v>0</v>
      </c>
      <c r="I5676" s="241">
        <f t="shared" si="88"/>
        <v>0</v>
      </c>
      <c r="J5676" s="200"/>
      <c r="K5676" s="200" t="str" cm="1">
        <f t="array" ref="K5676">IF($C5676="","",IF(AND($C5676=Party_Statement!$C$5,$B5676&gt;=Party_Statement!$C$6,$B5676&lt;=Party_Statement!$E$6),SUMPRODUCT(($C$3:$C5676=Party_Statement!$C$5)*($B$3:$B5676&gt;=Party_Statement!$C$6)*($B$3:$B5676&lt;=Party_Statement!$E$6)),""))</f>
        <v/>
      </c>
    </row>
    <row r="5677" spans="1:11" x14ac:dyDescent="0.2">
      <c r="A5677" s="237">
        <f>Purchase_Entry!A1271</f>
        <v>0</v>
      </c>
      <c r="B5677" s="238" t="str">
        <f>Purchase_Entry!B1271</f>
        <v/>
      </c>
      <c r="C5677" s="239">
        <f>Purchase_Entry!D1271</f>
        <v>0</v>
      </c>
      <c r="D5677" s="240" t="s">
        <v>1390</v>
      </c>
      <c r="E5677" s="240">
        <f>Purchase_Entry!C1271</f>
        <v>0</v>
      </c>
      <c r="F5677" s="240">
        <f>Purchase_Entry!F1271</f>
        <v>0</v>
      </c>
      <c r="G5677" s="241">
        <v>0</v>
      </c>
      <c r="H5677" s="241">
        <f>N(Purchase_Entry!P1271)</f>
        <v>0</v>
      </c>
      <c r="I5677" s="241">
        <f t="shared" si="88"/>
        <v>0</v>
      </c>
      <c r="J5677" s="200"/>
      <c r="K5677" s="200" t="str" cm="1">
        <f t="array" ref="K5677">IF($C5677="","",IF(AND($C5677=Party_Statement!$C$5,$B5677&gt;=Party_Statement!$C$6,$B5677&lt;=Party_Statement!$E$6),SUMPRODUCT(($C$3:$C5677=Party_Statement!$C$5)*($B$3:$B5677&gt;=Party_Statement!$C$6)*($B$3:$B5677&lt;=Party_Statement!$E$6)),""))</f>
        <v/>
      </c>
    </row>
    <row r="5678" spans="1:11" x14ac:dyDescent="0.2">
      <c r="A5678" s="237">
        <f>Purchase_Entry!A1272</f>
        <v>0</v>
      </c>
      <c r="B5678" s="238" t="str">
        <f>Purchase_Entry!B1272</f>
        <v/>
      </c>
      <c r="C5678" s="239">
        <f>Purchase_Entry!D1272</f>
        <v>0</v>
      </c>
      <c r="D5678" s="240" t="s">
        <v>1390</v>
      </c>
      <c r="E5678" s="240">
        <f>Purchase_Entry!C1272</f>
        <v>0</v>
      </c>
      <c r="F5678" s="240">
        <f>Purchase_Entry!F1272</f>
        <v>0</v>
      </c>
      <c r="G5678" s="241">
        <v>0</v>
      </c>
      <c r="H5678" s="241">
        <f>N(Purchase_Entry!P1272)</f>
        <v>0</v>
      </c>
      <c r="I5678" s="241">
        <f t="shared" si="88"/>
        <v>0</v>
      </c>
      <c r="J5678" s="200"/>
      <c r="K5678" s="200" t="str" cm="1">
        <f t="array" ref="K5678">IF($C5678="","",IF(AND($C5678=Party_Statement!$C$5,$B5678&gt;=Party_Statement!$C$6,$B5678&lt;=Party_Statement!$E$6),SUMPRODUCT(($C$3:$C5678=Party_Statement!$C$5)*($B$3:$B5678&gt;=Party_Statement!$C$6)*($B$3:$B5678&lt;=Party_Statement!$E$6)),""))</f>
        <v/>
      </c>
    </row>
    <row r="5679" spans="1:11" x14ac:dyDescent="0.2">
      <c r="A5679" s="237">
        <f>Purchase_Entry!A1273</f>
        <v>0</v>
      </c>
      <c r="B5679" s="238" t="str">
        <f>Purchase_Entry!B1273</f>
        <v/>
      </c>
      <c r="C5679" s="239">
        <f>Purchase_Entry!D1273</f>
        <v>0</v>
      </c>
      <c r="D5679" s="240" t="s">
        <v>1390</v>
      </c>
      <c r="E5679" s="240">
        <f>Purchase_Entry!C1273</f>
        <v>0</v>
      </c>
      <c r="F5679" s="240">
        <f>Purchase_Entry!F1273</f>
        <v>0</v>
      </c>
      <c r="G5679" s="241">
        <v>0</v>
      </c>
      <c r="H5679" s="241">
        <f>N(Purchase_Entry!P1273)</f>
        <v>0</v>
      </c>
      <c r="I5679" s="241">
        <f t="shared" si="88"/>
        <v>0</v>
      </c>
      <c r="J5679" s="200"/>
      <c r="K5679" s="200" t="str" cm="1">
        <f t="array" ref="K5679">IF($C5679="","",IF(AND($C5679=Party_Statement!$C$5,$B5679&gt;=Party_Statement!$C$6,$B5679&lt;=Party_Statement!$E$6),SUMPRODUCT(($C$3:$C5679=Party_Statement!$C$5)*($B$3:$B5679&gt;=Party_Statement!$C$6)*($B$3:$B5679&lt;=Party_Statement!$E$6)),""))</f>
        <v/>
      </c>
    </row>
    <row r="5680" spans="1:11" x14ac:dyDescent="0.2">
      <c r="A5680" s="237">
        <f>Purchase_Entry!A1274</f>
        <v>0</v>
      </c>
      <c r="B5680" s="238" t="str">
        <f>Purchase_Entry!B1274</f>
        <v/>
      </c>
      <c r="C5680" s="239">
        <f>Purchase_Entry!D1274</f>
        <v>0</v>
      </c>
      <c r="D5680" s="240" t="s">
        <v>1390</v>
      </c>
      <c r="E5680" s="240">
        <f>Purchase_Entry!C1274</f>
        <v>0</v>
      </c>
      <c r="F5680" s="240">
        <f>Purchase_Entry!F1274</f>
        <v>0</v>
      </c>
      <c r="G5680" s="241">
        <v>0</v>
      </c>
      <c r="H5680" s="241">
        <f>N(Purchase_Entry!P1274)</f>
        <v>0</v>
      </c>
      <c r="I5680" s="241">
        <f t="shared" si="88"/>
        <v>0</v>
      </c>
      <c r="J5680" s="200"/>
      <c r="K5680" s="200" t="str" cm="1">
        <f t="array" ref="K5680">IF($C5680="","",IF(AND($C5680=Party_Statement!$C$5,$B5680&gt;=Party_Statement!$C$6,$B5680&lt;=Party_Statement!$E$6),SUMPRODUCT(($C$3:$C5680=Party_Statement!$C$5)*($B$3:$B5680&gt;=Party_Statement!$C$6)*($B$3:$B5680&lt;=Party_Statement!$E$6)),""))</f>
        <v/>
      </c>
    </row>
    <row r="5681" spans="1:11" x14ac:dyDescent="0.2">
      <c r="A5681" s="237">
        <f>Purchase_Entry!A1275</f>
        <v>0</v>
      </c>
      <c r="B5681" s="238" t="str">
        <f>Purchase_Entry!B1275</f>
        <v/>
      </c>
      <c r="C5681" s="239">
        <f>Purchase_Entry!D1275</f>
        <v>0</v>
      </c>
      <c r="D5681" s="240" t="s">
        <v>1390</v>
      </c>
      <c r="E5681" s="240">
        <f>Purchase_Entry!C1275</f>
        <v>0</v>
      </c>
      <c r="F5681" s="240">
        <f>Purchase_Entry!F1275</f>
        <v>0</v>
      </c>
      <c r="G5681" s="241">
        <v>0</v>
      </c>
      <c r="H5681" s="241">
        <f>N(Purchase_Entry!P1275)</f>
        <v>0</v>
      </c>
      <c r="I5681" s="241">
        <f t="shared" si="88"/>
        <v>0</v>
      </c>
      <c r="J5681" s="200"/>
      <c r="K5681" s="200" t="str" cm="1">
        <f t="array" ref="K5681">IF($C5681="","",IF(AND($C5681=Party_Statement!$C$5,$B5681&gt;=Party_Statement!$C$6,$B5681&lt;=Party_Statement!$E$6),SUMPRODUCT(($C$3:$C5681=Party_Statement!$C$5)*($B$3:$B5681&gt;=Party_Statement!$C$6)*($B$3:$B5681&lt;=Party_Statement!$E$6)),""))</f>
        <v/>
      </c>
    </row>
    <row r="5682" spans="1:11" x14ac:dyDescent="0.2">
      <c r="A5682" s="237">
        <f>Purchase_Entry!A1276</f>
        <v>0</v>
      </c>
      <c r="B5682" s="238" t="str">
        <f>Purchase_Entry!B1276</f>
        <v/>
      </c>
      <c r="C5682" s="239">
        <f>Purchase_Entry!D1276</f>
        <v>0</v>
      </c>
      <c r="D5682" s="240" t="s">
        <v>1390</v>
      </c>
      <c r="E5682" s="240">
        <f>Purchase_Entry!C1276</f>
        <v>0</v>
      </c>
      <c r="F5682" s="240">
        <f>Purchase_Entry!F1276</f>
        <v>0</v>
      </c>
      <c r="G5682" s="241">
        <v>0</v>
      </c>
      <c r="H5682" s="241">
        <f>N(Purchase_Entry!P1276)</f>
        <v>0</v>
      </c>
      <c r="I5682" s="241">
        <f t="shared" si="88"/>
        <v>0</v>
      </c>
      <c r="J5682" s="200"/>
      <c r="K5682" s="200" t="str" cm="1">
        <f t="array" ref="K5682">IF($C5682="","",IF(AND($C5682=Party_Statement!$C$5,$B5682&gt;=Party_Statement!$C$6,$B5682&lt;=Party_Statement!$E$6),SUMPRODUCT(($C$3:$C5682=Party_Statement!$C$5)*($B$3:$B5682&gt;=Party_Statement!$C$6)*($B$3:$B5682&lt;=Party_Statement!$E$6)),""))</f>
        <v/>
      </c>
    </row>
    <row r="5683" spans="1:11" x14ac:dyDescent="0.2">
      <c r="A5683" s="237">
        <f>Purchase_Entry!A1277</f>
        <v>0</v>
      </c>
      <c r="B5683" s="238" t="str">
        <f>Purchase_Entry!B1277</f>
        <v/>
      </c>
      <c r="C5683" s="239">
        <f>Purchase_Entry!D1277</f>
        <v>0</v>
      </c>
      <c r="D5683" s="240" t="s">
        <v>1390</v>
      </c>
      <c r="E5683" s="240">
        <f>Purchase_Entry!C1277</f>
        <v>0</v>
      </c>
      <c r="F5683" s="240">
        <f>Purchase_Entry!F1277</f>
        <v>0</v>
      </c>
      <c r="G5683" s="241">
        <v>0</v>
      </c>
      <c r="H5683" s="241">
        <f>N(Purchase_Entry!P1277)</f>
        <v>0</v>
      </c>
      <c r="I5683" s="241">
        <f t="shared" si="88"/>
        <v>0</v>
      </c>
      <c r="J5683" s="200"/>
      <c r="K5683" s="200" t="str" cm="1">
        <f t="array" ref="K5683">IF($C5683="","",IF(AND($C5683=Party_Statement!$C$5,$B5683&gt;=Party_Statement!$C$6,$B5683&lt;=Party_Statement!$E$6),SUMPRODUCT(($C$3:$C5683=Party_Statement!$C$5)*($B$3:$B5683&gt;=Party_Statement!$C$6)*($B$3:$B5683&lt;=Party_Statement!$E$6)),""))</f>
        <v/>
      </c>
    </row>
    <row r="5684" spans="1:11" x14ac:dyDescent="0.2">
      <c r="A5684" s="237">
        <f>Purchase_Entry!A1278</f>
        <v>0</v>
      </c>
      <c r="B5684" s="238" t="str">
        <f>Purchase_Entry!B1278</f>
        <v/>
      </c>
      <c r="C5684" s="239">
        <f>Purchase_Entry!D1278</f>
        <v>0</v>
      </c>
      <c r="D5684" s="240" t="s">
        <v>1390</v>
      </c>
      <c r="E5684" s="240">
        <f>Purchase_Entry!C1278</f>
        <v>0</v>
      </c>
      <c r="F5684" s="240">
        <f>Purchase_Entry!F1278</f>
        <v>0</v>
      </c>
      <c r="G5684" s="241">
        <v>0</v>
      </c>
      <c r="H5684" s="241">
        <f>N(Purchase_Entry!P1278)</f>
        <v>0</v>
      </c>
      <c r="I5684" s="241">
        <f t="shared" si="88"/>
        <v>0</v>
      </c>
      <c r="J5684" s="200"/>
      <c r="K5684" s="200" t="str" cm="1">
        <f t="array" ref="K5684">IF($C5684="","",IF(AND($C5684=Party_Statement!$C$5,$B5684&gt;=Party_Statement!$C$6,$B5684&lt;=Party_Statement!$E$6),SUMPRODUCT(($C$3:$C5684=Party_Statement!$C$5)*($B$3:$B5684&gt;=Party_Statement!$C$6)*($B$3:$B5684&lt;=Party_Statement!$E$6)),""))</f>
        <v/>
      </c>
    </row>
    <row r="5685" spans="1:11" x14ac:dyDescent="0.2">
      <c r="A5685" s="237">
        <f>Purchase_Entry!A1279</f>
        <v>0</v>
      </c>
      <c r="B5685" s="238" t="str">
        <f>Purchase_Entry!B1279</f>
        <v/>
      </c>
      <c r="C5685" s="239">
        <f>Purchase_Entry!D1279</f>
        <v>0</v>
      </c>
      <c r="D5685" s="240" t="s">
        <v>1390</v>
      </c>
      <c r="E5685" s="240">
        <f>Purchase_Entry!C1279</f>
        <v>0</v>
      </c>
      <c r="F5685" s="240">
        <f>Purchase_Entry!F1279</f>
        <v>0</v>
      </c>
      <c r="G5685" s="241">
        <v>0</v>
      </c>
      <c r="H5685" s="241">
        <f>N(Purchase_Entry!P1279)</f>
        <v>0</v>
      </c>
      <c r="I5685" s="241">
        <f t="shared" si="88"/>
        <v>0</v>
      </c>
      <c r="J5685" s="200"/>
      <c r="K5685" s="200" t="str" cm="1">
        <f t="array" ref="K5685">IF($C5685="","",IF(AND($C5685=Party_Statement!$C$5,$B5685&gt;=Party_Statement!$C$6,$B5685&lt;=Party_Statement!$E$6),SUMPRODUCT(($C$3:$C5685=Party_Statement!$C$5)*($B$3:$B5685&gt;=Party_Statement!$C$6)*($B$3:$B5685&lt;=Party_Statement!$E$6)),""))</f>
        <v/>
      </c>
    </row>
    <row r="5686" spans="1:11" x14ac:dyDescent="0.2">
      <c r="A5686" s="237">
        <f>Purchase_Entry!A1280</f>
        <v>0</v>
      </c>
      <c r="B5686" s="238" t="str">
        <f>Purchase_Entry!B1280</f>
        <v/>
      </c>
      <c r="C5686" s="239">
        <f>Purchase_Entry!D1280</f>
        <v>0</v>
      </c>
      <c r="D5686" s="240" t="s">
        <v>1390</v>
      </c>
      <c r="E5686" s="240">
        <f>Purchase_Entry!C1280</f>
        <v>0</v>
      </c>
      <c r="F5686" s="240">
        <f>Purchase_Entry!F1280</f>
        <v>0</v>
      </c>
      <c r="G5686" s="241">
        <v>0</v>
      </c>
      <c r="H5686" s="241">
        <f>N(Purchase_Entry!P1280)</f>
        <v>0</v>
      </c>
      <c r="I5686" s="241">
        <f t="shared" si="88"/>
        <v>0</v>
      </c>
      <c r="J5686" s="200"/>
      <c r="K5686" s="200" t="str" cm="1">
        <f t="array" ref="K5686">IF($C5686="","",IF(AND($C5686=Party_Statement!$C$5,$B5686&gt;=Party_Statement!$C$6,$B5686&lt;=Party_Statement!$E$6),SUMPRODUCT(($C$3:$C5686=Party_Statement!$C$5)*($B$3:$B5686&gt;=Party_Statement!$C$6)*($B$3:$B5686&lt;=Party_Statement!$E$6)),""))</f>
        <v/>
      </c>
    </row>
    <row r="5687" spans="1:11" x14ac:dyDescent="0.2">
      <c r="A5687" s="237">
        <f>Purchase_Entry!A1281</f>
        <v>0</v>
      </c>
      <c r="B5687" s="238" t="str">
        <f>Purchase_Entry!B1281</f>
        <v/>
      </c>
      <c r="C5687" s="239">
        <f>Purchase_Entry!D1281</f>
        <v>0</v>
      </c>
      <c r="D5687" s="240" t="s">
        <v>1390</v>
      </c>
      <c r="E5687" s="240">
        <f>Purchase_Entry!C1281</f>
        <v>0</v>
      </c>
      <c r="F5687" s="240">
        <f>Purchase_Entry!F1281</f>
        <v>0</v>
      </c>
      <c r="G5687" s="241">
        <v>0</v>
      </c>
      <c r="H5687" s="241">
        <f>N(Purchase_Entry!P1281)</f>
        <v>0</v>
      </c>
      <c r="I5687" s="241">
        <f t="shared" si="88"/>
        <v>0</v>
      </c>
      <c r="J5687" s="200"/>
      <c r="K5687" s="200" t="str" cm="1">
        <f t="array" ref="K5687">IF($C5687="","",IF(AND($C5687=Party_Statement!$C$5,$B5687&gt;=Party_Statement!$C$6,$B5687&lt;=Party_Statement!$E$6),SUMPRODUCT(($C$3:$C5687=Party_Statement!$C$5)*($B$3:$B5687&gt;=Party_Statement!$C$6)*($B$3:$B5687&lt;=Party_Statement!$E$6)),""))</f>
        <v/>
      </c>
    </row>
    <row r="5688" spans="1:11" x14ac:dyDescent="0.2">
      <c r="A5688" s="237">
        <f>Purchase_Entry!A1282</f>
        <v>0</v>
      </c>
      <c r="B5688" s="238" t="str">
        <f>Purchase_Entry!B1282</f>
        <v/>
      </c>
      <c r="C5688" s="239">
        <f>Purchase_Entry!D1282</f>
        <v>0</v>
      </c>
      <c r="D5688" s="240" t="s">
        <v>1390</v>
      </c>
      <c r="E5688" s="240">
        <f>Purchase_Entry!C1282</f>
        <v>0</v>
      </c>
      <c r="F5688" s="240">
        <f>Purchase_Entry!F1282</f>
        <v>0</v>
      </c>
      <c r="G5688" s="241">
        <v>0</v>
      </c>
      <c r="H5688" s="241">
        <f>N(Purchase_Entry!P1282)</f>
        <v>0</v>
      </c>
      <c r="I5688" s="241">
        <f t="shared" si="88"/>
        <v>0</v>
      </c>
      <c r="J5688" s="200"/>
      <c r="K5688" s="200" t="str" cm="1">
        <f t="array" ref="K5688">IF($C5688="","",IF(AND($C5688=Party_Statement!$C$5,$B5688&gt;=Party_Statement!$C$6,$B5688&lt;=Party_Statement!$E$6),SUMPRODUCT(($C$3:$C5688=Party_Statement!$C$5)*($B$3:$B5688&gt;=Party_Statement!$C$6)*($B$3:$B5688&lt;=Party_Statement!$E$6)),""))</f>
        <v/>
      </c>
    </row>
    <row r="5689" spans="1:11" x14ac:dyDescent="0.2">
      <c r="A5689" s="237">
        <f>Purchase_Entry!A1283</f>
        <v>0</v>
      </c>
      <c r="B5689" s="238" t="str">
        <f>Purchase_Entry!B1283</f>
        <v/>
      </c>
      <c r="C5689" s="239">
        <f>Purchase_Entry!D1283</f>
        <v>0</v>
      </c>
      <c r="D5689" s="240" t="s">
        <v>1390</v>
      </c>
      <c r="E5689" s="240">
        <f>Purchase_Entry!C1283</f>
        <v>0</v>
      </c>
      <c r="F5689" s="240">
        <f>Purchase_Entry!F1283</f>
        <v>0</v>
      </c>
      <c r="G5689" s="241">
        <v>0</v>
      </c>
      <c r="H5689" s="241">
        <f>N(Purchase_Entry!P1283)</f>
        <v>0</v>
      </c>
      <c r="I5689" s="241">
        <f t="shared" si="88"/>
        <v>0</v>
      </c>
      <c r="J5689" s="200"/>
      <c r="K5689" s="200" t="str" cm="1">
        <f t="array" ref="K5689">IF($C5689="","",IF(AND($C5689=Party_Statement!$C$5,$B5689&gt;=Party_Statement!$C$6,$B5689&lt;=Party_Statement!$E$6),SUMPRODUCT(($C$3:$C5689=Party_Statement!$C$5)*($B$3:$B5689&gt;=Party_Statement!$C$6)*($B$3:$B5689&lt;=Party_Statement!$E$6)),""))</f>
        <v/>
      </c>
    </row>
    <row r="5690" spans="1:11" x14ac:dyDescent="0.2">
      <c r="A5690" s="237">
        <f>Purchase_Entry!A1284</f>
        <v>0</v>
      </c>
      <c r="B5690" s="238" t="str">
        <f>Purchase_Entry!B1284</f>
        <v/>
      </c>
      <c r="C5690" s="239">
        <f>Purchase_Entry!D1284</f>
        <v>0</v>
      </c>
      <c r="D5690" s="240" t="s">
        <v>1390</v>
      </c>
      <c r="E5690" s="240">
        <f>Purchase_Entry!C1284</f>
        <v>0</v>
      </c>
      <c r="F5690" s="240">
        <f>Purchase_Entry!F1284</f>
        <v>0</v>
      </c>
      <c r="G5690" s="241">
        <v>0</v>
      </c>
      <c r="H5690" s="241">
        <f>N(Purchase_Entry!P1284)</f>
        <v>0</v>
      </c>
      <c r="I5690" s="241">
        <f t="shared" ref="I5690:I5753" si="89">IF($C5690="","",IF($C5690=$C1870,$I1870+$G5690-$H5690,$G5690-$H5690))</f>
        <v>0</v>
      </c>
      <c r="J5690" s="200"/>
      <c r="K5690" s="200" t="str" cm="1">
        <f t="array" ref="K5690">IF($C5690="","",IF(AND($C5690=Party_Statement!$C$5,$B5690&gt;=Party_Statement!$C$6,$B5690&lt;=Party_Statement!$E$6),SUMPRODUCT(($C$3:$C5690=Party_Statement!$C$5)*($B$3:$B5690&gt;=Party_Statement!$C$6)*($B$3:$B5690&lt;=Party_Statement!$E$6)),""))</f>
        <v/>
      </c>
    </row>
    <row r="5691" spans="1:11" x14ac:dyDescent="0.2">
      <c r="A5691" s="237">
        <f>Purchase_Entry!A1285</f>
        <v>0</v>
      </c>
      <c r="B5691" s="238" t="str">
        <f>Purchase_Entry!B1285</f>
        <v/>
      </c>
      <c r="C5691" s="239">
        <f>Purchase_Entry!D1285</f>
        <v>0</v>
      </c>
      <c r="D5691" s="240" t="s">
        <v>1390</v>
      </c>
      <c r="E5691" s="240">
        <f>Purchase_Entry!C1285</f>
        <v>0</v>
      </c>
      <c r="F5691" s="240">
        <f>Purchase_Entry!F1285</f>
        <v>0</v>
      </c>
      <c r="G5691" s="241">
        <v>0</v>
      </c>
      <c r="H5691" s="241">
        <f>N(Purchase_Entry!P1285)</f>
        <v>0</v>
      </c>
      <c r="I5691" s="241">
        <f t="shared" si="89"/>
        <v>0</v>
      </c>
      <c r="J5691" s="200"/>
      <c r="K5691" s="200" t="str" cm="1">
        <f t="array" ref="K5691">IF($C5691="","",IF(AND($C5691=Party_Statement!$C$5,$B5691&gt;=Party_Statement!$C$6,$B5691&lt;=Party_Statement!$E$6),SUMPRODUCT(($C$3:$C5691=Party_Statement!$C$5)*($B$3:$B5691&gt;=Party_Statement!$C$6)*($B$3:$B5691&lt;=Party_Statement!$E$6)),""))</f>
        <v/>
      </c>
    </row>
    <row r="5692" spans="1:11" x14ac:dyDescent="0.2">
      <c r="A5692" s="237">
        <f>Purchase_Entry!A1286</f>
        <v>0</v>
      </c>
      <c r="B5692" s="238" t="str">
        <f>Purchase_Entry!B1286</f>
        <v/>
      </c>
      <c r="C5692" s="239">
        <f>Purchase_Entry!D1286</f>
        <v>0</v>
      </c>
      <c r="D5692" s="240" t="s">
        <v>1390</v>
      </c>
      <c r="E5692" s="240">
        <f>Purchase_Entry!C1286</f>
        <v>0</v>
      </c>
      <c r="F5692" s="240">
        <f>Purchase_Entry!F1286</f>
        <v>0</v>
      </c>
      <c r="G5692" s="241">
        <v>0</v>
      </c>
      <c r="H5692" s="241">
        <f>N(Purchase_Entry!P1286)</f>
        <v>0</v>
      </c>
      <c r="I5692" s="241">
        <f t="shared" si="89"/>
        <v>0</v>
      </c>
      <c r="J5692" s="200"/>
      <c r="K5692" s="200" t="str" cm="1">
        <f t="array" ref="K5692">IF($C5692="","",IF(AND($C5692=Party_Statement!$C$5,$B5692&gt;=Party_Statement!$C$6,$B5692&lt;=Party_Statement!$E$6),SUMPRODUCT(($C$3:$C5692=Party_Statement!$C$5)*($B$3:$B5692&gt;=Party_Statement!$C$6)*($B$3:$B5692&lt;=Party_Statement!$E$6)),""))</f>
        <v/>
      </c>
    </row>
    <row r="5693" spans="1:11" x14ac:dyDescent="0.2">
      <c r="A5693" s="237">
        <f>Purchase_Entry!A1287</f>
        <v>0</v>
      </c>
      <c r="B5693" s="238" t="str">
        <f>Purchase_Entry!B1287</f>
        <v/>
      </c>
      <c r="C5693" s="239">
        <f>Purchase_Entry!D1287</f>
        <v>0</v>
      </c>
      <c r="D5693" s="240" t="s">
        <v>1390</v>
      </c>
      <c r="E5693" s="240">
        <f>Purchase_Entry!C1287</f>
        <v>0</v>
      </c>
      <c r="F5693" s="240">
        <f>Purchase_Entry!F1287</f>
        <v>0</v>
      </c>
      <c r="G5693" s="241">
        <v>0</v>
      </c>
      <c r="H5693" s="241">
        <f>N(Purchase_Entry!P1287)</f>
        <v>0</v>
      </c>
      <c r="I5693" s="241">
        <f t="shared" si="89"/>
        <v>0</v>
      </c>
      <c r="J5693" s="200"/>
      <c r="K5693" s="200" t="str" cm="1">
        <f t="array" ref="K5693">IF($C5693="","",IF(AND($C5693=Party_Statement!$C$5,$B5693&gt;=Party_Statement!$C$6,$B5693&lt;=Party_Statement!$E$6),SUMPRODUCT(($C$3:$C5693=Party_Statement!$C$5)*($B$3:$B5693&gt;=Party_Statement!$C$6)*($B$3:$B5693&lt;=Party_Statement!$E$6)),""))</f>
        <v/>
      </c>
    </row>
    <row r="5694" spans="1:11" x14ac:dyDescent="0.2">
      <c r="A5694" s="237">
        <f>Purchase_Entry!A1288</f>
        <v>0</v>
      </c>
      <c r="B5694" s="238" t="str">
        <f>Purchase_Entry!B1288</f>
        <v/>
      </c>
      <c r="C5694" s="239">
        <f>Purchase_Entry!D1288</f>
        <v>0</v>
      </c>
      <c r="D5694" s="240" t="s">
        <v>1390</v>
      </c>
      <c r="E5694" s="240">
        <f>Purchase_Entry!C1288</f>
        <v>0</v>
      </c>
      <c r="F5694" s="240">
        <f>Purchase_Entry!F1288</f>
        <v>0</v>
      </c>
      <c r="G5694" s="241">
        <v>0</v>
      </c>
      <c r="H5694" s="241">
        <f>N(Purchase_Entry!P1288)</f>
        <v>0</v>
      </c>
      <c r="I5694" s="241">
        <f t="shared" si="89"/>
        <v>0</v>
      </c>
      <c r="J5694" s="200"/>
      <c r="K5694" s="200" t="str" cm="1">
        <f t="array" ref="K5694">IF($C5694="","",IF(AND($C5694=Party_Statement!$C$5,$B5694&gt;=Party_Statement!$C$6,$B5694&lt;=Party_Statement!$E$6),SUMPRODUCT(($C$3:$C5694=Party_Statement!$C$5)*($B$3:$B5694&gt;=Party_Statement!$C$6)*($B$3:$B5694&lt;=Party_Statement!$E$6)),""))</f>
        <v/>
      </c>
    </row>
    <row r="5695" spans="1:11" x14ac:dyDescent="0.2">
      <c r="A5695" s="237">
        <f>Purchase_Entry!A1289</f>
        <v>0</v>
      </c>
      <c r="B5695" s="238" t="str">
        <f>Purchase_Entry!B1289</f>
        <v/>
      </c>
      <c r="C5695" s="239">
        <f>Purchase_Entry!D1289</f>
        <v>0</v>
      </c>
      <c r="D5695" s="240" t="s">
        <v>1390</v>
      </c>
      <c r="E5695" s="240">
        <f>Purchase_Entry!C1289</f>
        <v>0</v>
      </c>
      <c r="F5695" s="240">
        <f>Purchase_Entry!F1289</f>
        <v>0</v>
      </c>
      <c r="G5695" s="241">
        <v>0</v>
      </c>
      <c r="H5695" s="241">
        <f>N(Purchase_Entry!P1289)</f>
        <v>0</v>
      </c>
      <c r="I5695" s="241">
        <f t="shared" si="89"/>
        <v>0</v>
      </c>
      <c r="J5695" s="200"/>
      <c r="K5695" s="200" t="str" cm="1">
        <f t="array" ref="K5695">IF($C5695="","",IF(AND($C5695=Party_Statement!$C$5,$B5695&gt;=Party_Statement!$C$6,$B5695&lt;=Party_Statement!$E$6),SUMPRODUCT(($C$3:$C5695=Party_Statement!$C$5)*($B$3:$B5695&gt;=Party_Statement!$C$6)*($B$3:$B5695&lt;=Party_Statement!$E$6)),""))</f>
        <v/>
      </c>
    </row>
    <row r="5696" spans="1:11" x14ac:dyDescent="0.2">
      <c r="A5696" s="237">
        <f>Purchase_Entry!A1290</f>
        <v>0</v>
      </c>
      <c r="B5696" s="238" t="str">
        <f>Purchase_Entry!B1290</f>
        <v/>
      </c>
      <c r="C5696" s="239">
        <f>Purchase_Entry!D1290</f>
        <v>0</v>
      </c>
      <c r="D5696" s="240" t="s">
        <v>1390</v>
      </c>
      <c r="E5696" s="240">
        <f>Purchase_Entry!C1290</f>
        <v>0</v>
      </c>
      <c r="F5696" s="240">
        <f>Purchase_Entry!F1290</f>
        <v>0</v>
      </c>
      <c r="G5696" s="241">
        <v>0</v>
      </c>
      <c r="H5696" s="241">
        <f>N(Purchase_Entry!P1290)</f>
        <v>0</v>
      </c>
      <c r="I5696" s="241">
        <f t="shared" si="89"/>
        <v>0</v>
      </c>
      <c r="J5696" s="200"/>
      <c r="K5696" s="200" t="str" cm="1">
        <f t="array" ref="K5696">IF($C5696="","",IF(AND($C5696=Party_Statement!$C$5,$B5696&gt;=Party_Statement!$C$6,$B5696&lt;=Party_Statement!$E$6),SUMPRODUCT(($C$3:$C5696=Party_Statement!$C$5)*($B$3:$B5696&gt;=Party_Statement!$C$6)*($B$3:$B5696&lt;=Party_Statement!$E$6)),""))</f>
        <v/>
      </c>
    </row>
    <row r="5697" spans="1:11" x14ac:dyDescent="0.2">
      <c r="A5697" s="237">
        <f>Purchase_Entry!A1291</f>
        <v>0</v>
      </c>
      <c r="B5697" s="238" t="str">
        <f>Purchase_Entry!B1291</f>
        <v/>
      </c>
      <c r="C5697" s="239">
        <f>Purchase_Entry!D1291</f>
        <v>0</v>
      </c>
      <c r="D5697" s="240" t="s">
        <v>1390</v>
      </c>
      <c r="E5697" s="240">
        <f>Purchase_Entry!C1291</f>
        <v>0</v>
      </c>
      <c r="F5697" s="240">
        <f>Purchase_Entry!F1291</f>
        <v>0</v>
      </c>
      <c r="G5697" s="241">
        <v>0</v>
      </c>
      <c r="H5697" s="241">
        <f>N(Purchase_Entry!P1291)</f>
        <v>0</v>
      </c>
      <c r="I5697" s="241">
        <f t="shared" si="89"/>
        <v>0</v>
      </c>
      <c r="J5697" s="200"/>
      <c r="K5697" s="200" t="str" cm="1">
        <f t="array" ref="K5697">IF($C5697="","",IF(AND($C5697=Party_Statement!$C$5,$B5697&gt;=Party_Statement!$C$6,$B5697&lt;=Party_Statement!$E$6),SUMPRODUCT(($C$3:$C5697=Party_Statement!$C$5)*($B$3:$B5697&gt;=Party_Statement!$C$6)*($B$3:$B5697&lt;=Party_Statement!$E$6)),""))</f>
        <v/>
      </c>
    </row>
    <row r="5698" spans="1:11" x14ac:dyDescent="0.2">
      <c r="A5698" s="237">
        <f>Purchase_Entry!A1292</f>
        <v>0</v>
      </c>
      <c r="B5698" s="238" t="str">
        <f>Purchase_Entry!B1292</f>
        <v/>
      </c>
      <c r="C5698" s="239">
        <f>Purchase_Entry!D1292</f>
        <v>0</v>
      </c>
      <c r="D5698" s="240" t="s">
        <v>1390</v>
      </c>
      <c r="E5698" s="240">
        <f>Purchase_Entry!C1292</f>
        <v>0</v>
      </c>
      <c r="F5698" s="240">
        <f>Purchase_Entry!F1292</f>
        <v>0</v>
      </c>
      <c r="G5698" s="241">
        <v>0</v>
      </c>
      <c r="H5698" s="241">
        <f>N(Purchase_Entry!P1292)</f>
        <v>0</v>
      </c>
      <c r="I5698" s="241">
        <f t="shared" si="89"/>
        <v>0</v>
      </c>
      <c r="J5698" s="200"/>
      <c r="K5698" s="200" t="str" cm="1">
        <f t="array" ref="K5698">IF($C5698="","",IF(AND($C5698=Party_Statement!$C$5,$B5698&gt;=Party_Statement!$C$6,$B5698&lt;=Party_Statement!$E$6),SUMPRODUCT(($C$3:$C5698=Party_Statement!$C$5)*($B$3:$B5698&gt;=Party_Statement!$C$6)*($B$3:$B5698&lt;=Party_Statement!$E$6)),""))</f>
        <v/>
      </c>
    </row>
    <row r="5699" spans="1:11" x14ac:dyDescent="0.2">
      <c r="A5699" s="237">
        <f>Purchase_Entry!A1293</f>
        <v>0</v>
      </c>
      <c r="B5699" s="238" t="str">
        <f>Purchase_Entry!B1293</f>
        <v/>
      </c>
      <c r="C5699" s="239">
        <f>Purchase_Entry!D1293</f>
        <v>0</v>
      </c>
      <c r="D5699" s="240" t="s">
        <v>1390</v>
      </c>
      <c r="E5699" s="240">
        <f>Purchase_Entry!C1293</f>
        <v>0</v>
      </c>
      <c r="F5699" s="240">
        <f>Purchase_Entry!F1293</f>
        <v>0</v>
      </c>
      <c r="G5699" s="241">
        <v>0</v>
      </c>
      <c r="H5699" s="241">
        <f>N(Purchase_Entry!P1293)</f>
        <v>0</v>
      </c>
      <c r="I5699" s="241">
        <f t="shared" si="89"/>
        <v>0</v>
      </c>
      <c r="J5699" s="200"/>
      <c r="K5699" s="200" t="str" cm="1">
        <f t="array" ref="K5699">IF($C5699="","",IF(AND($C5699=Party_Statement!$C$5,$B5699&gt;=Party_Statement!$C$6,$B5699&lt;=Party_Statement!$E$6),SUMPRODUCT(($C$3:$C5699=Party_Statement!$C$5)*($B$3:$B5699&gt;=Party_Statement!$C$6)*($B$3:$B5699&lt;=Party_Statement!$E$6)),""))</f>
        <v/>
      </c>
    </row>
    <row r="5700" spans="1:11" x14ac:dyDescent="0.2">
      <c r="A5700" s="237">
        <f>Purchase_Entry!A1294</f>
        <v>0</v>
      </c>
      <c r="B5700" s="238" t="str">
        <f>Purchase_Entry!B1294</f>
        <v/>
      </c>
      <c r="C5700" s="239">
        <f>Purchase_Entry!D1294</f>
        <v>0</v>
      </c>
      <c r="D5700" s="240" t="s">
        <v>1390</v>
      </c>
      <c r="E5700" s="240">
        <f>Purchase_Entry!C1294</f>
        <v>0</v>
      </c>
      <c r="F5700" s="240">
        <f>Purchase_Entry!F1294</f>
        <v>0</v>
      </c>
      <c r="G5700" s="241">
        <v>0</v>
      </c>
      <c r="H5700" s="241">
        <f>N(Purchase_Entry!P1294)</f>
        <v>0</v>
      </c>
      <c r="I5700" s="241">
        <f t="shared" si="89"/>
        <v>0</v>
      </c>
      <c r="J5700" s="200"/>
      <c r="K5700" s="200" t="str" cm="1">
        <f t="array" ref="K5700">IF($C5700="","",IF(AND($C5700=Party_Statement!$C$5,$B5700&gt;=Party_Statement!$C$6,$B5700&lt;=Party_Statement!$E$6),SUMPRODUCT(($C$3:$C5700=Party_Statement!$C$5)*($B$3:$B5700&gt;=Party_Statement!$C$6)*($B$3:$B5700&lt;=Party_Statement!$E$6)),""))</f>
        <v/>
      </c>
    </row>
    <row r="5701" spans="1:11" x14ac:dyDescent="0.2">
      <c r="A5701" s="237">
        <f>Purchase_Entry!A1295</f>
        <v>0</v>
      </c>
      <c r="B5701" s="238" t="str">
        <f>Purchase_Entry!B1295</f>
        <v/>
      </c>
      <c r="C5701" s="239">
        <f>Purchase_Entry!D1295</f>
        <v>0</v>
      </c>
      <c r="D5701" s="240" t="s">
        <v>1390</v>
      </c>
      <c r="E5701" s="240">
        <f>Purchase_Entry!C1295</f>
        <v>0</v>
      </c>
      <c r="F5701" s="240">
        <f>Purchase_Entry!F1295</f>
        <v>0</v>
      </c>
      <c r="G5701" s="241">
        <v>0</v>
      </c>
      <c r="H5701" s="241">
        <f>N(Purchase_Entry!P1295)</f>
        <v>0</v>
      </c>
      <c r="I5701" s="241">
        <f t="shared" si="89"/>
        <v>0</v>
      </c>
      <c r="J5701" s="200"/>
      <c r="K5701" s="200" t="str" cm="1">
        <f t="array" ref="K5701">IF($C5701="","",IF(AND($C5701=Party_Statement!$C$5,$B5701&gt;=Party_Statement!$C$6,$B5701&lt;=Party_Statement!$E$6),SUMPRODUCT(($C$3:$C5701=Party_Statement!$C$5)*($B$3:$B5701&gt;=Party_Statement!$C$6)*($B$3:$B5701&lt;=Party_Statement!$E$6)),""))</f>
        <v/>
      </c>
    </row>
    <row r="5702" spans="1:11" x14ac:dyDescent="0.2">
      <c r="A5702" s="237">
        <f>Purchase_Entry!A1296</f>
        <v>0</v>
      </c>
      <c r="B5702" s="238" t="str">
        <f>Purchase_Entry!B1296</f>
        <v/>
      </c>
      <c r="C5702" s="239">
        <f>Purchase_Entry!D1296</f>
        <v>0</v>
      </c>
      <c r="D5702" s="240" t="s">
        <v>1390</v>
      </c>
      <c r="E5702" s="240">
        <f>Purchase_Entry!C1296</f>
        <v>0</v>
      </c>
      <c r="F5702" s="240">
        <f>Purchase_Entry!F1296</f>
        <v>0</v>
      </c>
      <c r="G5702" s="241">
        <v>0</v>
      </c>
      <c r="H5702" s="241">
        <f>N(Purchase_Entry!P1296)</f>
        <v>0</v>
      </c>
      <c r="I5702" s="241">
        <f t="shared" si="89"/>
        <v>0</v>
      </c>
      <c r="J5702" s="200"/>
      <c r="K5702" s="200" t="str" cm="1">
        <f t="array" ref="K5702">IF($C5702="","",IF(AND($C5702=Party_Statement!$C$5,$B5702&gt;=Party_Statement!$C$6,$B5702&lt;=Party_Statement!$E$6),SUMPRODUCT(($C$3:$C5702=Party_Statement!$C$5)*($B$3:$B5702&gt;=Party_Statement!$C$6)*($B$3:$B5702&lt;=Party_Statement!$E$6)),""))</f>
        <v/>
      </c>
    </row>
    <row r="5703" spans="1:11" x14ac:dyDescent="0.2">
      <c r="A5703" s="237">
        <f>Purchase_Entry!A1297</f>
        <v>0</v>
      </c>
      <c r="B5703" s="238" t="str">
        <f>Purchase_Entry!B1297</f>
        <v/>
      </c>
      <c r="C5703" s="239">
        <f>Purchase_Entry!D1297</f>
        <v>0</v>
      </c>
      <c r="D5703" s="240" t="s">
        <v>1390</v>
      </c>
      <c r="E5703" s="240">
        <f>Purchase_Entry!C1297</f>
        <v>0</v>
      </c>
      <c r="F5703" s="240">
        <f>Purchase_Entry!F1297</f>
        <v>0</v>
      </c>
      <c r="G5703" s="241">
        <v>0</v>
      </c>
      <c r="H5703" s="241">
        <f>N(Purchase_Entry!P1297)</f>
        <v>0</v>
      </c>
      <c r="I5703" s="241">
        <f t="shared" si="89"/>
        <v>0</v>
      </c>
      <c r="J5703" s="200"/>
      <c r="K5703" s="200" t="str" cm="1">
        <f t="array" ref="K5703">IF($C5703="","",IF(AND($C5703=Party_Statement!$C$5,$B5703&gt;=Party_Statement!$C$6,$B5703&lt;=Party_Statement!$E$6),SUMPRODUCT(($C$3:$C5703=Party_Statement!$C$5)*($B$3:$B5703&gt;=Party_Statement!$C$6)*($B$3:$B5703&lt;=Party_Statement!$E$6)),""))</f>
        <v/>
      </c>
    </row>
    <row r="5704" spans="1:11" x14ac:dyDescent="0.2">
      <c r="A5704" s="237">
        <f>Purchase_Entry!A1298</f>
        <v>0</v>
      </c>
      <c r="B5704" s="238" t="str">
        <f>Purchase_Entry!B1298</f>
        <v/>
      </c>
      <c r="C5704" s="239">
        <f>Purchase_Entry!D1298</f>
        <v>0</v>
      </c>
      <c r="D5704" s="240" t="s">
        <v>1390</v>
      </c>
      <c r="E5704" s="240">
        <f>Purchase_Entry!C1298</f>
        <v>0</v>
      </c>
      <c r="F5704" s="240">
        <f>Purchase_Entry!F1298</f>
        <v>0</v>
      </c>
      <c r="G5704" s="241">
        <v>0</v>
      </c>
      <c r="H5704" s="241">
        <f>N(Purchase_Entry!P1298)</f>
        <v>0</v>
      </c>
      <c r="I5704" s="241">
        <f t="shared" si="89"/>
        <v>0</v>
      </c>
      <c r="J5704" s="200"/>
      <c r="K5704" s="200" t="str" cm="1">
        <f t="array" ref="K5704">IF($C5704="","",IF(AND($C5704=Party_Statement!$C$5,$B5704&gt;=Party_Statement!$C$6,$B5704&lt;=Party_Statement!$E$6),SUMPRODUCT(($C$3:$C5704=Party_Statement!$C$5)*($B$3:$B5704&gt;=Party_Statement!$C$6)*($B$3:$B5704&lt;=Party_Statement!$E$6)),""))</f>
        <v/>
      </c>
    </row>
    <row r="5705" spans="1:11" x14ac:dyDescent="0.2">
      <c r="A5705" s="237">
        <f>Purchase_Entry!A1299</f>
        <v>0</v>
      </c>
      <c r="B5705" s="238" t="str">
        <f>Purchase_Entry!B1299</f>
        <v/>
      </c>
      <c r="C5705" s="239">
        <f>Purchase_Entry!D1299</f>
        <v>0</v>
      </c>
      <c r="D5705" s="240" t="s">
        <v>1390</v>
      </c>
      <c r="E5705" s="240">
        <f>Purchase_Entry!C1299</f>
        <v>0</v>
      </c>
      <c r="F5705" s="240">
        <f>Purchase_Entry!F1299</f>
        <v>0</v>
      </c>
      <c r="G5705" s="241">
        <v>0</v>
      </c>
      <c r="H5705" s="241">
        <f>N(Purchase_Entry!P1299)</f>
        <v>0</v>
      </c>
      <c r="I5705" s="241">
        <f t="shared" si="89"/>
        <v>0</v>
      </c>
      <c r="J5705" s="200"/>
      <c r="K5705" s="200" t="str" cm="1">
        <f t="array" ref="K5705">IF($C5705="","",IF(AND($C5705=Party_Statement!$C$5,$B5705&gt;=Party_Statement!$C$6,$B5705&lt;=Party_Statement!$E$6),SUMPRODUCT(($C$3:$C5705=Party_Statement!$C$5)*($B$3:$B5705&gt;=Party_Statement!$C$6)*($B$3:$B5705&lt;=Party_Statement!$E$6)),""))</f>
        <v/>
      </c>
    </row>
    <row r="5706" spans="1:11" x14ac:dyDescent="0.2">
      <c r="A5706" s="237">
        <f>Purchase_Entry!A1300</f>
        <v>0</v>
      </c>
      <c r="B5706" s="238" t="str">
        <f>Purchase_Entry!B1300</f>
        <v/>
      </c>
      <c r="C5706" s="239">
        <f>Purchase_Entry!D1300</f>
        <v>0</v>
      </c>
      <c r="D5706" s="240" t="s">
        <v>1390</v>
      </c>
      <c r="E5706" s="240">
        <f>Purchase_Entry!C1300</f>
        <v>0</v>
      </c>
      <c r="F5706" s="240">
        <f>Purchase_Entry!F1300</f>
        <v>0</v>
      </c>
      <c r="G5706" s="241">
        <v>0</v>
      </c>
      <c r="H5706" s="241">
        <f>N(Purchase_Entry!P1300)</f>
        <v>0</v>
      </c>
      <c r="I5706" s="241">
        <f t="shared" si="89"/>
        <v>0</v>
      </c>
      <c r="J5706" s="200"/>
      <c r="K5706" s="200" t="str" cm="1">
        <f t="array" ref="K5706">IF($C5706="","",IF(AND($C5706=Party_Statement!$C$5,$B5706&gt;=Party_Statement!$C$6,$B5706&lt;=Party_Statement!$E$6),SUMPRODUCT(($C$3:$C5706=Party_Statement!$C$5)*($B$3:$B5706&gt;=Party_Statement!$C$6)*($B$3:$B5706&lt;=Party_Statement!$E$6)),""))</f>
        <v/>
      </c>
    </row>
    <row r="5707" spans="1:11" x14ac:dyDescent="0.2">
      <c r="A5707" s="237">
        <f>Purchase_Entry!A1301</f>
        <v>0</v>
      </c>
      <c r="B5707" s="238" t="str">
        <f>Purchase_Entry!B1301</f>
        <v/>
      </c>
      <c r="C5707" s="239">
        <f>Purchase_Entry!D1301</f>
        <v>0</v>
      </c>
      <c r="D5707" s="240" t="s">
        <v>1390</v>
      </c>
      <c r="E5707" s="240">
        <f>Purchase_Entry!C1301</f>
        <v>0</v>
      </c>
      <c r="F5707" s="240">
        <f>Purchase_Entry!F1301</f>
        <v>0</v>
      </c>
      <c r="G5707" s="241">
        <v>0</v>
      </c>
      <c r="H5707" s="241">
        <f>N(Purchase_Entry!P1301)</f>
        <v>0</v>
      </c>
      <c r="I5707" s="241">
        <f t="shared" si="89"/>
        <v>0</v>
      </c>
      <c r="J5707" s="200"/>
      <c r="K5707" s="200" t="str" cm="1">
        <f t="array" ref="K5707">IF($C5707="","",IF(AND($C5707=Party_Statement!$C$5,$B5707&gt;=Party_Statement!$C$6,$B5707&lt;=Party_Statement!$E$6),SUMPRODUCT(($C$3:$C5707=Party_Statement!$C$5)*($B$3:$B5707&gt;=Party_Statement!$C$6)*($B$3:$B5707&lt;=Party_Statement!$E$6)),""))</f>
        <v/>
      </c>
    </row>
    <row r="5708" spans="1:11" x14ac:dyDescent="0.2">
      <c r="A5708" s="237">
        <f>Purchase_Entry!A1302</f>
        <v>0</v>
      </c>
      <c r="B5708" s="238" t="str">
        <f>Purchase_Entry!B1302</f>
        <v/>
      </c>
      <c r="C5708" s="239">
        <f>Purchase_Entry!D1302</f>
        <v>0</v>
      </c>
      <c r="D5708" s="240" t="s">
        <v>1390</v>
      </c>
      <c r="E5708" s="240">
        <f>Purchase_Entry!C1302</f>
        <v>0</v>
      </c>
      <c r="F5708" s="240">
        <f>Purchase_Entry!F1302</f>
        <v>0</v>
      </c>
      <c r="G5708" s="241">
        <v>0</v>
      </c>
      <c r="H5708" s="241">
        <f>N(Purchase_Entry!P1302)</f>
        <v>0</v>
      </c>
      <c r="I5708" s="241">
        <f t="shared" si="89"/>
        <v>0</v>
      </c>
      <c r="J5708" s="200"/>
      <c r="K5708" s="200" t="str" cm="1">
        <f t="array" ref="K5708">IF($C5708="","",IF(AND($C5708=Party_Statement!$C$5,$B5708&gt;=Party_Statement!$C$6,$B5708&lt;=Party_Statement!$E$6),SUMPRODUCT(($C$3:$C5708=Party_Statement!$C$5)*($B$3:$B5708&gt;=Party_Statement!$C$6)*($B$3:$B5708&lt;=Party_Statement!$E$6)),""))</f>
        <v/>
      </c>
    </row>
    <row r="5709" spans="1:11" x14ac:dyDescent="0.2">
      <c r="A5709" s="237">
        <f>Purchase_Entry!A1303</f>
        <v>0</v>
      </c>
      <c r="B5709" s="238" t="str">
        <f>Purchase_Entry!B1303</f>
        <v/>
      </c>
      <c r="C5709" s="239">
        <f>Purchase_Entry!D1303</f>
        <v>0</v>
      </c>
      <c r="D5709" s="240" t="s">
        <v>1390</v>
      </c>
      <c r="E5709" s="240">
        <f>Purchase_Entry!C1303</f>
        <v>0</v>
      </c>
      <c r="F5709" s="240">
        <f>Purchase_Entry!F1303</f>
        <v>0</v>
      </c>
      <c r="G5709" s="241">
        <v>0</v>
      </c>
      <c r="H5709" s="241">
        <f>N(Purchase_Entry!P1303)</f>
        <v>0</v>
      </c>
      <c r="I5709" s="241">
        <f t="shared" si="89"/>
        <v>0</v>
      </c>
      <c r="J5709" s="200"/>
      <c r="K5709" s="200" t="str" cm="1">
        <f t="array" ref="K5709">IF($C5709="","",IF(AND($C5709=Party_Statement!$C$5,$B5709&gt;=Party_Statement!$C$6,$B5709&lt;=Party_Statement!$E$6),SUMPRODUCT(($C$3:$C5709=Party_Statement!$C$5)*($B$3:$B5709&gt;=Party_Statement!$C$6)*($B$3:$B5709&lt;=Party_Statement!$E$6)),""))</f>
        <v/>
      </c>
    </row>
    <row r="5710" spans="1:11" x14ac:dyDescent="0.2">
      <c r="A5710" s="237">
        <f>Purchase_Entry!A1304</f>
        <v>0</v>
      </c>
      <c r="B5710" s="238" t="str">
        <f>Purchase_Entry!B1304</f>
        <v/>
      </c>
      <c r="C5710" s="239">
        <f>Purchase_Entry!D1304</f>
        <v>0</v>
      </c>
      <c r="D5710" s="240" t="s">
        <v>1390</v>
      </c>
      <c r="E5710" s="240">
        <f>Purchase_Entry!C1304</f>
        <v>0</v>
      </c>
      <c r="F5710" s="240">
        <f>Purchase_Entry!F1304</f>
        <v>0</v>
      </c>
      <c r="G5710" s="241">
        <v>0</v>
      </c>
      <c r="H5710" s="241">
        <f>N(Purchase_Entry!P1304)</f>
        <v>0</v>
      </c>
      <c r="I5710" s="241">
        <f t="shared" si="89"/>
        <v>0</v>
      </c>
      <c r="J5710" s="200"/>
      <c r="K5710" s="200" t="str" cm="1">
        <f t="array" ref="K5710">IF($C5710="","",IF(AND($C5710=Party_Statement!$C$5,$B5710&gt;=Party_Statement!$C$6,$B5710&lt;=Party_Statement!$E$6),SUMPRODUCT(($C$3:$C5710=Party_Statement!$C$5)*($B$3:$B5710&gt;=Party_Statement!$C$6)*($B$3:$B5710&lt;=Party_Statement!$E$6)),""))</f>
        <v/>
      </c>
    </row>
    <row r="5711" spans="1:11" x14ac:dyDescent="0.2">
      <c r="A5711" s="237">
        <f>Purchase_Entry!A1305</f>
        <v>0</v>
      </c>
      <c r="B5711" s="238" t="str">
        <f>Purchase_Entry!B1305</f>
        <v/>
      </c>
      <c r="C5711" s="239">
        <f>Purchase_Entry!D1305</f>
        <v>0</v>
      </c>
      <c r="D5711" s="240" t="s">
        <v>1390</v>
      </c>
      <c r="E5711" s="240">
        <f>Purchase_Entry!C1305</f>
        <v>0</v>
      </c>
      <c r="F5711" s="240">
        <f>Purchase_Entry!F1305</f>
        <v>0</v>
      </c>
      <c r="G5711" s="241">
        <v>0</v>
      </c>
      <c r="H5711" s="241">
        <f>N(Purchase_Entry!P1305)</f>
        <v>0</v>
      </c>
      <c r="I5711" s="241">
        <f t="shared" si="89"/>
        <v>0</v>
      </c>
      <c r="J5711" s="200"/>
      <c r="K5711" s="200" t="str" cm="1">
        <f t="array" ref="K5711">IF($C5711="","",IF(AND($C5711=Party_Statement!$C$5,$B5711&gt;=Party_Statement!$C$6,$B5711&lt;=Party_Statement!$E$6),SUMPRODUCT(($C$3:$C5711=Party_Statement!$C$5)*($B$3:$B5711&gt;=Party_Statement!$C$6)*($B$3:$B5711&lt;=Party_Statement!$E$6)),""))</f>
        <v/>
      </c>
    </row>
    <row r="5712" spans="1:11" x14ac:dyDescent="0.2">
      <c r="A5712" s="237">
        <f>Purchase_Entry!A1306</f>
        <v>0</v>
      </c>
      <c r="B5712" s="238" t="str">
        <f>Purchase_Entry!B1306</f>
        <v/>
      </c>
      <c r="C5712" s="239">
        <f>Purchase_Entry!D1306</f>
        <v>0</v>
      </c>
      <c r="D5712" s="240" t="s">
        <v>1390</v>
      </c>
      <c r="E5712" s="240">
        <f>Purchase_Entry!C1306</f>
        <v>0</v>
      </c>
      <c r="F5712" s="240">
        <f>Purchase_Entry!F1306</f>
        <v>0</v>
      </c>
      <c r="G5712" s="241">
        <v>0</v>
      </c>
      <c r="H5712" s="241">
        <f>N(Purchase_Entry!P1306)</f>
        <v>0</v>
      </c>
      <c r="I5712" s="241">
        <f t="shared" si="89"/>
        <v>0</v>
      </c>
      <c r="J5712" s="200"/>
      <c r="K5712" s="200" t="str" cm="1">
        <f t="array" ref="K5712">IF($C5712="","",IF(AND($C5712=Party_Statement!$C$5,$B5712&gt;=Party_Statement!$C$6,$B5712&lt;=Party_Statement!$E$6),SUMPRODUCT(($C$3:$C5712=Party_Statement!$C$5)*($B$3:$B5712&gt;=Party_Statement!$C$6)*($B$3:$B5712&lt;=Party_Statement!$E$6)),""))</f>
        <v/>
      </c>
    </row>
    <row r="5713" spans="1:11" x14ac:dyDescent="0.2">
      <c r="A5713" s="237">
        <f>Purchase_Entry!A1307</f>
        <v>0</v>
      </c>
      <c r="B5713" s="238" t="str">
        <f>Purchase_Entry!B1307</f>
        <v/>
      </c>
      <c r="C5713" s="239">
        <f>Purchase_Entry!D1307</f>
        <v>0</v>
      </c>
      <c r="D5713" s="240" t="s">
        <v>1390</v>
      </c>
      <c r="E5713" s="240">
        <f>Purchase_Entry!C1307</f>
        <v>0</v>
      </c>
      <c r="F5713" s="240">
        <f>Purchase_Entry!F1307</f>
        <v>0</v>
      </c>
      <c r="G5713" s="241">
        <v>0</v>
      </c>
      <c r="H5713" s="241">
        <f>N(Purchase_Entry!P1307)</f>
        <v>0</v>
      </c>
      <c r="I5713" s="241">
        <f t="shared" si="89"/>
        <v>0</v>
      </c>
      <c r="J5713" s="200"/>
      <c r="K5713" s="200" t="str" cm="1">
        <f t="array" ref="K5713">IF($C5713="","",IF(AND($C5713=Party_Statement!$C$5,$B5713&gt;=Party_Statement!$C$6,$B5713&lt;=Party_Statement!$E$6),SUMPRODUCT(($C$3:$C5713=Party_Statement!$C$5)*($B$3:$B5713&gt;=Party_Statement!$C$6)*($B$3:$B5713&lt;=Party_Statement!$E$6)),""))</f>
        <v/>
      </c>
    </row>
    <row r="5714" spans="1:11" x14ac:dyDescent="0.2">
      <c r="A5714" s="237">
        <f>Purchase_Entry!A1308</f>
        <v>0</v>
      </c>
      <c r="B5714" s="238" t="str">
        <f>Purchase_Entry!B1308</f>
        <v/>
      </c>
      <c r="C5714" s="239">
        <f>Purchase_Entry!D1308</f>
        <v>0</v>
      </c>
      <c r="D5714" s="240" t="s">
        <v>1390</v>
      </c>
      <c r="E5714" s="240">
        <f>Purchase_Entry!C1308</f>
        <v>0</v>
      </c>
      <c r="F5714" s="240">
        <f>Purchase_Entry!F1308</f>
        <v>0</v>
      </c>
      <c r="G5714" s="241">
        <v>0</v>
      </c>
      <c r="H5714" s="241">
        <f>N(Purchase_Entry!P1308)</f>
        <v>0</v>
      </c>
      <c r="I5714" s="241">
        <f t="shared" si="89"/>
        <v>0</v>
      </c>
      <c r="J5714" s="200"/>
      <c r="K5714" s="200" t="str" cm="1">
        <f t="array" ref="K5714">IF($C5714="","",IF(AND($C5714=Party_Statement!$C$5,$B5714&gt;=Party_Statement!$C$6,$B5714&lt;=Party_Statement!$E$6),SUMPRODUCT(($C$3:$C5714=Party_Statement!$C$5)*($B$3:$B5714&gt;=Party_Statement!$C$6)*($B$3:$B5714&lt;=Party_Statement!$E$6)),""))</f>
        <v/>
      </c>
    </row>
    <row r="5715" spans="1:11" x14ac:dyDescent="0.2">
      <c r="A5715" s="237">
        <f>Purchase_Entry!A1309</f>
        <v>0</v>
      </c>
      <c r="B5715" s="238" t="str">
        <f>Purchase_Entry!B1309</f>
        <v/>
      </c>
      <c r="C5715" s="239">
        <f>Purchase_Entry!D1309</f>
        <v>0</v>
      </c>
      <c r="D5715" s="240" t="s">
        <v>1390</v>
      </c>
      <c r="E5715" s="240">
        <f>Purchase_Entry!C1309</f>
        <v>0</v>
      </c>
      <c r="F5715" s="240">
        <f>Purchase_Entry!F1309</f>
        <v>0</v>
      </c>
      <c r="G5715" s="241">
        <v>0</v>
      </c>
      <c r="H5715" s="241">
        <f>N(Purchase_Entry!P1309)</f>
        <v>0</v>
      </c>
      <c r="I5715" s="241">
        <f t="shared" si="89"/>
        <v>0</v>
      </c>
      <c r="J5715" s="200"/>
      <c r="K5715" s="200" t="str" cm="1">
        <f t="array" ref="K5715">IF($C5715="","",IF(AND($C5715=Party_Statement!$C$5,$B5715&gt;=Party_Statement!$C$6,$B5715&lt;=Party_Statement!$E$6),SUMPRODUCT(($C$3:$C5715=Party_Statement!$C$5)*($B$3:$B5715&gt;=Party_Statement!$C$6)*($B$3:$B5715&lt;=Party_Statement!$E$6)),""))</f>
        <v/>
      </c>
    </row>
    <row r="5716" spans="1:11" x14ac:dyDescent="0.2">
      <c r="A5716" s="237">
        <f>Purchase_Entry!A1310</f>
        <v>0</v>
      </c>
      <c r="B5716" s="238" t="str">
        <f>Purchase_Entry!B1310</f>
        <v/>
      </c>
      <c r="C5716" s="239">
        <f>Purchase_Entry!D1310</f>
        <v>0</v>
      </c>
      <c r="D5716" s="240" t="s">
        <v>1390</v>
      </c>
      <c r="E5716" s="240">
        <f>Purchase_Entry!C1310</f>
        <v>0</v>
      </c>
      <c r="F5716" s="240">
        <f>Purchase_Entry!F1310</f>
        <v>0</v>
      </c>
      <c r="G5716" s="241">
        <v>0</v>
      </c>
      <c r="H5716" s="241">
        <f>N(Purchase_Entry!P1310)</f>
        <v>0</v>
      </c>
      <c r="I5716" s="241">
        <f t="shared" si="89"/>
        <v>0</v>
      </c>
      <c r="J5716" s="200"/>
      <c r="K5716" s="200" t="str" cm="1">
        <f t="array" ref="K5716">IF($C5716="","",IF(AND($C5716=Party_Statement!$C$5,$B5716&gt;=Party_Statement!$C$6,$B5716&lt;=Party_Statement!$E$6),SUMPRODUCT(($C$3:$C5716=Party_Statement!$C$5)*($B$3:$B5716&gt;=Party_Statement!$C$6)*($B$3:$B5716&lt;=Party_Statement!$E$6)),""))</f>
        <v/>
      </c>
    </row>
    <row r="5717" spans="1:11" x14ac:dyDescent="0.2">
      <c r="A5717" s="237">
        <f>Purchase_Entry!A1311</f>
        <v>0</v>
      </c>
      <c r="B5717" s="238" t="str">
        <f>Purchase_Entry!B1311</f>
        <v/>
      </c>
      <c r="C5717" s="239">
        <f>Purchase_Entry!D1311</f>
        <v>0</v>
      </c>
      <c r="D5717" s="240" t="s">
        <v>1390</v>
      </c>
      <c r="E5717" s="240">
        <f>Purchase_Entry!C1311</f>
        <v>0</v>
      </c>
      <c r="F5717" s="240">
        <f>Purchase_Entry!F1311</f>
        <v>0</v>
      </c>
      <c r="G5717" s="241">
        <v>0</v>
      </c>
      <c r="H5717" s="241">
        <f>N(Purchase_Entry!P1311)</f>
        <v>0</v>
      </c>
      <c r="I5717" s="241">
        <f t="shared" si="89"/>
        <v>0</v>
      </c>
      <c r="J5717" s="200"/>
      <c r="K5717" s="200" t="str" cm="1">
        <f t="array" ref="K5717">IF($C5717="","",IF(AND($C5717=Party_Statement!$C$5,$B5717&gt;=Party_Statement!$C$6,$B5717&lt;=Party_Statement!$E$6),SUMPRODUCT(($C$3:$C5717=Party_Statement!$C$5)*($B$3:$B5717&gt;=Party_Statement!$C$6)*($B$3:$B5717&lt;=Party_Statement!$E$6)),""))</f>
        <v/>
      </c>
    </row>
    <row r="5718" spans="1:11" x14ac:dyDescent="0.2">
      <c r="A5718" s="237">
        <f>Purchase_Entry!A1312</f>
        <v>0</v>
      </c>
      <c r="B5718" s="238" t="str">
        <f>Purchase_Entry!B1312</f>
        <v/>
      </c>
      <c r="C5718" s="239">
        <f>Purchase_Entry!D1312</f>
        <v>0</v>
      </c>
      <c r="D5718" s="240" t="s">
        <v>1390</v>
      </c>
      <c r="E5718" s="240">
        <f>Purchase_Entry!C1312</f>
        <v>0</v>
      </c>
      <c r="F5718" s="240">
        <f>Purchase_Entry!F1312</f>
        <v>0</v>
      </c>
      <c r="G5718" s="241">
        <v>0</v>
      </c>
      <c r="H5718" s="241">
        <f>N(Purchase_Entry!P1312)</f>
        <v>0</v>
      </c>
      <c r="I5718" s="241">
        <f t="shared" si="89"/>
        <v>0</v>
      </c>
      <c r="J5718" s="200"/>
      <c r="K5718" s="200" t="str" cm="1">
        <f t="array" ref="K5718">IF($C5718="","",IF(AND($C5718=Party_Statement!$C$5,$B5718&gt;=Party_Statement!$C$6,$B5718&lt;=Party_Statement!$E$6),SUMPRODUCT(($C$3:$C5718=Party_Statement!$C$5)*($B$3:$B5718&gt;=Party_Statement!$C$6)*($B$3:$B5718&lt;=Party_Statement!$E$6)),""))</f>
        <v/>
      </c>
    </row>
    <row r="5719" spans="1:11" x14ac:dyDescent="0.2">
      <c r="A5719" s="237">
        <f>Purchase_Entry!A1313</f>
        <v>0</v>
      </c>
      <c r="B5719" s="238" t="str">
        <f>Purchase_Entry!B1313</f>
        <v/>
      </c>
      <c r="C5719" s="239">
        <f>Purchase_Entry!D1313</f>
        <v>0</v>
      </c>
      <c r="D5719" s="240" t="s">
        <v>1390</v>
      </c>
      <c r="E5719" s="240">
        <f>Purchase_Entry!C1313</f>
        <v>0</v>
      </c>
      <c r="F5719" s="240">
        <f>Purchase_Entry!F1313</f>
        <v>0</v>
      </c>
      <c r="G5719" s="241">
        <v>0</v>
      </c>
      <c r="H5719" s="241">
        <f>N(Purchase_Entry!P1313)</f>
        <v>0</v>
      </c>
      <c r="I5719" s="241">
        <f t="shared" si="89"/>
        <v>0</v>
      </c>
      <c r="J5719" s="200"/>
      <c r="K5719" s="200" t="str" cm="1">
        <f t="array" ref="K5719">IF($C5719="","",IF(AND($C5719=Party_Statement!$C$5,$B5719&gt;=Party_Statement!$C$6,$B5719&lt;=Party_Statement!$E$6),SUMPRODUCT(($C$3:$C5719=Party_Statement!$C$5)*($B$3:$B5719&gt;=Party_Statement!$C$6)*($B$3:$B5719&lt;=Party_Statement!$E$6)),""))</f>
        <v/>
      </c>
    </row>
    <row r="5720" spans="1:11" x14ac:dyDescent="0.2">
      <c r="A5720" s="237">
        <f>Purchase_Entry!A1314</f>
        <v>0</v>
      </c>
      <c r="B5720" s="238" t="str">
        <f>Purchase_Entry!B1314</f>
        <v/>
      </c>
      <c r="C5720" s="239">
        <f>Purchase_Entry!D1314</f>
        <v>0</v>
      </c>
      <c r="D5720" s="240" t="s">
        <v>1390</v>
      </c>
      <c r="E5720" s="240">
        <f>Purchase_Entry!C1314</f>
        <v>0</v>
      </c>
      <c r="F5720" s="240">
        <f>Purchase_Entry!F1314</f>
        <v>0</v>
      </c>
      <c r="G5720" s="241">
        <v>0</v>
      </c>
      <c r="H5720" s="241">
        <f>N(Purchase_Entry!P1314)</f>
        <v>0</v>
      </c>
      <c r="I5720" s="241">
        <f t="shared" si="89"/>
        <v>0</v>
      </c>
      <c r="J5720" s="200"/>
      <c r="K5720" s="200" t="str" cm="1">
        <f t="array" ref="K5720">IF($C5720="","",IF(AND($C5720=Party_Statement!$C$5,$B5720&gt;=Party_Statement!$C$6,$B5720&lt;=Party_Statement!$E$6),SUMPRODUCT(($C$3:$C5720=Party_Statement!$C$5)*($B$3:$B5720&gt;=Party_Statement!$C$6)*($B$3:$B5720&lt;=Party_Statement!$E$6)),""))</f>
        <v/>
      </c>
    </row>
    <row r="5721" spans="1:11" x14ac:dyDescent="0.2">
      <c r="A5721" s="237">
        <f>Purchase_Entry!A1315</f>
        <v>0</v>
      </c>
      <c r="B5721" s="238" t="str">
        <f>Purchase_Entry!B1315</f>
        <v/>
      </c>
      <c r="C5721" s="239">
        <f>Purchase_Entry!D1315</f>
        <v>0</v>
      </c>
      <c r="D5721" s="240" t="s">
        <v>1390</v>
      </c>
      <c r="E5721" s="240">
        <f>Purchase_Entry!C1315</f>
        <v>0</v>
      </c>
      <c r="F5721" s="240">
        <f>Purchase_Entry!F1315</f>
        <v>0</v>
      </c>
      <c r="G5721" s="241">
        <v>0</v>
      </c>
      <c r="H5721" s="241">
        <f>N(Purchase_Entry!P1315)</f>
        <v>0</v>
      </c>
      <c r="I5721" s="241">
        <f t="shared" si="89"/>
        <v>0</v>
      </c>
      <c r="J5721" s="200"/>
      <c r="K5721" s="200" t="str" cm="1">
        <f t="array" ref="K5721">IF($C5721="","",IF(AND($C5721=Party_Statement!$C$5,$B5721&gt;=Party_Statement!$C$6,$B5721&lt;=Party_Statement!$E$6),SUMPRODUCT(($C$3:$C5721=Party_Statement!$C$5)*($B$3:$B5721&gt;=Party_Statement!$C$6)*($B$3:$B5721&lt;=Party_Statement!$E$6)),""))</f>
        <v/>
      </c>
    </row>
    <row r="5722" spans="1:11" x14ac:dyDescent="0.2">
      <c r="A5722" s="237">
        <f>Purchase_Entry!A1316</f>
        <v>0</v>
      </c>
      <c r="B5722" s="238" t="str">
        <f>Purchase_Entry!B1316</f>
        <v/>
      </c>
      <c r="C5722" s="239">
        <f>Purchase_Entry!D1316</f>
        <v>0</v>
      </c>
      <c r="D5722" s="240" t="s">
        <v>1390</v>
      </c>
      <c r="E5722" s="240">
        <f>Purchase_Entry!C1316</f>
        <v>0</v>
      </c>
      <c r="F5722" s="240">
        <f>Purchase_Entry!F1316</f>
        <v>0</v>
      </c>
      <c r="G5722" s="241">
        <v>0</v>
      </c>
      <c r="H5722" s="241">
        <f>N(Purchase_Entry!P1316)</f>
        <v>0</v>
      </c>
      <c r="I5722" s="241">
        <f t="shared" si="89"/>
        <v>0</v>
      </c>
      <c r="J5722" s="200"/>
      <c r="K5722" s="200" t="str" cm="1">
        <f t="array" ref="K5722">IF($C5722="","",IF(AND($C5722=Party_Statement!$C$5,$B5722&gt;=Party_Statement!$C$6,$B5722&lt;=Party_Statement!$E$6),SUMPRODUCT(($C$3:$C5722=Party_Statement!$C$5)*($B$3:$B5722&gt;=Party_Statement!$C$6)*($B$3:$B5722&lt;=Party_Statement!$E$6)),""))</f>
        <v/>
      </c>
    </row>
    <row r="5723" spans="1:11" x14ac:dyDescent="0.2">
      <c r="A5723" s="237">
        <f>Purchase_Entry!A1317</f>
        <v>0</v>
      </c>
      <c r="B5723" s="238" t="str">
        <f>Purchase_Entry!B1317</f>
        <v/>
      </c>
      <c r="C5723" s="239">
        <f>Purchase_Entry!D1317</f>
        <v>0</v>
      </c>
      <c r="D5723" s="240" t="s">
        <v>1390</v>
      </c>
      <c r="E5723" s="240">
        <f>Purchase_Entry!C1317</f>
        <v>0</v>
      </c>
      <c r="F5723" s="240">
        <f>Purchase_Entry!F1317</f>
        <v>0</v>
      </c>
      <c r="G5723" s="241">
        <v>0</v>
      </c>
      <c r="H5723" s="241">
        <f>N(Purchase_Entry!P1317)</f>
        <v>0</v>
      </c>
      <c r="I5723" s="241">
        <f t="shared" si="89"/>
        <v>0</v>
      </c>
      <c r="J5723" s="200"/>
      <c r="K5723" s="200" t="str" cm="1">
        <f t="array" ref="K5723">IF($C5723="","",IF(AND($C5723=Party_Statement!$C$5,$B5723&gt;=Party_Statement!$C$6,$B5723&lt;=Party_Statement!$E$6),SUMPRODUCT(($C$3:$C5723=Party_Statement!$C$5)*($B$3:$B5723&gt;=Party_Statement!$C$6)*($B$3:$B5723&lt;=Party_Statement!$E$6)),""))</f>
        <v/>
      </c>
    </row>
    <row r="5724" spans="1:11" x14ac:dyDescent="0.2">
      <c r="A5724" s="237">
        <f>Purchase_Entry!A1318</f>
        <v>0</v>
      </c>
      <c r="B5724" s="238" t="str">
        <f>Purchase_Entry!B1318</f>
        <v/>
      </c>
      <c r="C5724" s="239">
        <f>Purchase_Entry!D1318</f>
        <v>0</v>
      </c>
      <c r="D5724" s="240" t="s">
        <v>1390</v>
      </c>
      <c r="E5724" s="240">
        <f>Purchase_Entry!C1318</f>
        <v>0</v>
      </c>
      <c r="F5724" s="240">
        <f>Purchase_Entry!F1318</f>
        <v>0</v>
      </c>
      <c r="G5724" s="241">
        <v>0</v>
      </c>
      <c r="H5724" s="241">
        <f>N(Purchase_Entry!P1318)</f>
        <v>0</v>
      </c>
      <c r="I5724" s="241">
        <f t="shared" si="89"/>
        <v>0</v>
      </c>
      <c r="J5724" s="200"/>
      <c r="K5724" s="200" t="str" cm="1">
        <f t="array" ref="K5724">IF($C5724="","",IF(AND($C5724=Party_Statement!$C$5,$B5724&gt;=Party_Statement!$C$6,$B5724&lt;=Party_Statement!$E$6),SUMPRODUCT(($C$3:$C5724=Party_Statement!$C$5)*($B$3:$B5724&gt;=Party_Statement!$C$6)*($B$3:$B5724&lt;=Party_Statement!$E$6)),""))</f>
        <v/>
      </c>
    </row>
    <row r="5725" spans="1:11" x14ac:dyDescent="0.2">
      <c r="A5725" s="237">
        <f>Purchase_Entry!A1319</f>
        <v>0</v>
      </c>
      <c r="B5725" s="238" t="str">
        <f>Purchase_Entry!B1319</f>
        <v/>
      </c>
      <c r="C5725" s="239">
        <f>Purchase_Entry!D1319</f>
        <v>0</v>
      </c>
      <c r="D5725" s="240" t="s">
        <v>1390</v>
      </c>
      <c r="E5725" s="240">
        <f>Purchase_Entry!C1319</f>
        <v>0</v>
      </c>
      <c r="F5725" s="240">
        <f>Purchase_Entry!F1319</f>
        <v>0</v>
      </c>
      <c r="G5725" s="241">
        <v>0</v>
      </c>
      <c r="H5725" s="241">
        <f>N(Purchase_Entry!P1319)</f>
        <v>0</v>
      </c>
      <c r="I5725" s="241">
        <f t="shared" si="89"/>
        <v>0</v>
      </c>
      <c r="J5725" s="200"/>
      <c r="K5725" s="200" t="str" cm="1">
        <f t="array" ref="K5725">IF($C5725="","",IF(AND($C5725=Party_Statement!$C$5,$B5725&gt;=Party_Statement!$C$6,$B5725&lt;=Party_Statement!$E$6),SUMPRODUCT(($C$3:$C5725=Party_Statement!$C$5)*($B$3:$B5725&gt;=Party_Statement!$C$6)*($B$3:$B5725&lt;=Party_Statement!$E$6)),""))</f>
        <v/>
      </c>
    </row>
    <row r="5726" spans="1:11" x14ac:dyDescent="0.2">
      <c r="A5726" s="237">
        <f>Purchase_Entry!A1320</f>
        <v>0</v>
      </c>
      <c r="B5726" s="238" t="str">
        <f>Purchase_Entry!B1320</f>
        <v/>
      </c>
      <c r="C5726" s="239">
        <f>Purchase_Entry!D1320</f>
        <v>0</v>
      </c>
      <c r="D5726" s="240" t="s">
        <v>1390</v>
      </c>
      <c r="E5726" s="240">
        <f>Purchase_Entry!C1320</f>
        <v>0</v>
      </c>
      <c r="F5726" s="240">
        <f>Purchase_Entry!F1320</f>
        <v>0</v>
      </c>
      <c r="G5726" s="241">
        <v>0</v>
      </c>
      <c r="H5726" s="241">
        <f>N(Purchase_Entry!P1320)</f>
        <v>0</v>
      </c>
      <c r="I5726" s="241">
        <f t="shared" si="89"/>
        <v>0</v>
      </c>
      <c r="J5726" s="200"/>
      <c r="K5726" s="200" t="str" cm="1">
        <f t="array" ref="K5726">IF($C5726="","",IF(AND($C5726=Party_Statement!$C$5,$B5726&gt;=Party_Statement!$C$6,$B5726&lt;=Party_Statement!$E$6),SUMPRODUCT(($C$3:$C5726=Party_Statement!$C$5)*($B$3:$B5726&gt;=Party_Statement!$C$6)*($B$3:$B5726&lt;=Party_Statement!$E$6)),""))</f>
        <v/>
      </c>
    </row>
    <row r="5727" spans="1:11" x14ac:dyDescent="0.2">
      <c r="A5727" s="237">
        <f>Purchase_Entry!A1321</f>
        <v>0</v>
      </c>
      <c r="B5727" s="238" t="str">
        <f>Purchase_Entry!B1321</f>
        <v/>
      </c>
      <c r="C5727" s="239">
        <f>Purchase_Entry!D1321</f>
        <v>0</v>
      </c>
      <c r="D5727" s="240" t="s">
        <v>1390</v>
      </c>
      <c r="E5727" s="240">
        <f>Purchase_Entry!C1321</f>
        <v>0</v>
      </c>
      <c r="F5727" s="240">
        <f>Purchase_Entry!F1321</f>
        <v>0</v>
      </c>
      <c r="G5727" s="241">
        <v>0</v>
      </c>
      <c r="H5727" s="241">
        <f>N(Purchase_Entry!P1321)</f>
        <v>0</v>
      </c>
      <c r="I5727" s="241">
        <f t="shared" si="89"/>
        <v>0</v>
      </c>
      <c r="J5727" s="200"/>
      <c r="K5727" s="200" t="str" cm="1">
        <f t="array" ref="K5727">IF($C5727="","",IF(AND($C5727=Party_Statement!$C$5,$B5727&gt;=Party_Statement!$C$6,$B5727&lt;=Party_Statement!$E$6),SUMPRODUCT(($C$3:$C5727=Party_Statement!$C$5)*($B$3:$B5727&gt;=Party_Statement!$C$6)*($B$3:$B5727&lt;=Party_Statement!$E$6)),""))</f>
        <v/>
      </c>
    </row>
    <row r="5728" spans="1:11" x14ac:dyDescent="0.2">
      <c r="A5728" s="237">
        <f>Purchase_Entry!A1322</f>
        <v>0</v>
      </c>
      <c r="B5728" s="238" t="str">
        <f>Purchase_Entry!B1322</f>
        <v/>
      </c>
      <c r="C5728" s="239">
        <f>Purchase_Entry!D1322</f>
        <v>0</v>
      </c>
      <c r="D5728" s="240" t="s">
        <v>1390</v>
      </c>
      <c r="E5728" s="240">
        <f>Purchase_Entry!C1322</f>
        <v>0</v>
      </c>
      <c r="F5728" s="240">
        <f>Purchase_Entry!F1322</f>
        <v>0</v>
      </c>
      <c r="G5728" s="241">
        <v>0</v>
      </c>
      <c r="H5728" s="241">
        <f>N(Purchase_Entry!P1322)</f>
        <v>0</v>
      </c>
      <c r="I5728" s="241">
        <f t="shared" si="89"/>
        <v>0</v>
      </c>
      <c r="J5728" s="200"/>
      <c r="K5728" s="200" t="str" cm="1">
        <f t="array" ref="K5728">IF($C5728="","",IF(AND($C5728=Party_Statement!$C$5,$B5728&gt;=Party_Statement!$C$6,$B5728&lt;=Party_Statement!$E$6),SUMPRODUCT(($C$3:$C5728=Party_Statement!$C$5)*($B$3:$B5728&gt;=Party_Statement!$C$6)*($B$3:$B5728&lt;=Party_Statement!$E$6)),""))</f>
        <v/>
      </c>
    </row>
    <row r="5729" spans="1:11" x14ac:dyDescent="0.2">
      <c r="A5729" s="237">
        <f>Purchase_Entry!A1323</f>
        <v>0</v>
      </c>
      <c r="B5729" s="238" t="str">
        <f>Purchase_Entry!B1323</f>
        <v/>
      </c>
      <c r="C5729" s="239">
        <f>Purchase_Entry!D1323</f>
        <v>0</v>
      </c>
      <c r="D5729" s="240" t="s">
        <v>1390</v>
      </c>
      <c r="E5729" s="240">
        <f>Purchase_Entry!C1323</f>
        <v>0</v>
      </c>
      <c r="F5729" s="240">
        <f>Purchase_Entry!F1323</f>
        <v>0</v>
      </c>
      <c r="G5729" s="241">
        <v>0</v>
      </c>
      <c r="H5729" s="241">
        <f>N(Purchase_Entry!P1323)</f>
        <v>0</v>
      </c>
      <c r="I5729" s="241">
        <f t="shared" si="89"/>
        <v>0</v>
      </c>
      <c r="J5729" s="200"/>
      <c r="K5729" s="200" t="str" cm="1">
        <f t="array" ref="K5729">IF($C5729="","",IF(AND($C5729=Party_Statement!$C$5,$B5729&gt;=Party_Statement!$C$6,$B5729&lt;=Party_Statement!$E$6),SUMPRODUCT(($C$3:$C5729=Party_Statement!$C$5)*($B$3:$B5729&gt;=Party_Statement!$C$6)*($B$3:$B5729&lt;=Party_Statement!$E$6)),""))</f>
        <v/>
      </c>
    </row>
    <row r="5730" spans="1:11" x14ac:dyDescent="0.2">
      <c r="A5730" s="237">
        <f>Purchase_Entry!A1324</f>
        <v>0</v>
      </c>
      <c r="B5730" s="238" t="str">
        <f>Purchase_Entry!B1324</f>
        <v/>
      </c>
      <c r="C5730" s="239">
        <f>Purchase_Entry!D1324</f>
        <v>0</v>
      </c>
      <c r="D5730" s="240" t="s">
        <v>1390</v>
      </c>
      <c r="E5730" s="240">
        <f>Purchase_Entry!C1324</f>
        <v>0</v>
      </c>
      <c r="F5730" s="240">
        <f>Purchase_Entry!F1324</f>
        <v>0</v>
      </c>
      <c r="G5730" s="241">
        <v>0</v>
      </c>
      <c r="H5730" s="241">
        <f>N(Purchase_Entry!P1324)</f>
        <v>0</v>
      </c>
      <c r="I5730" s="241">
        <f t="shared" si="89"/>
        <v>0</v>
      </c>
      <c r="J5730" s="200"/>
      <c r="K5730" s="200" t="str" cm="1">
        <f t="array" ref="K5730">IF($C5730="","",IF(AND($C5730=Party_Statement!$C$5,$B5730&gt;=Party_Statement!$C$6,$B5730&lt;=Party_Statement!$E$6),SUMPRODUCT(($C$3:$C5730=Party_Statement!$C$5)*($B$3:$B5730&gt;=Party_Statement!$C$6)*($B$3:$B5730&lt;=Party_Statement!$E$6)),""))</f>
        <v/>
      </c>
    </row>
    <row r="5731" spans="1:11" x14ac:dyDescent="0.2">
      <c r="A5731" s="237">
        <f>Purchase_Entry!A1325</f>
        <v>0</v>
      </c>
      <c r="B5731" s="238" t="str">
        <f>Purchase_Entry!B1325</f>
        <v/>
      </c>
      <c r="C5731" s="239">
        <f>Purchase_Entry!D1325</f>
        <v>0</v>
      </c>
      <c r="D5731" s="240" t="s">
        <v>1390</v>
      </c>
      <c r="E5731" s="240">
        <f>Purchase_Entry!C1325</f>
        <v>0</v>
      </c>
      <c r="F5731" s="240">
        <f>Purchase_Entry!F1325</f>
        <v>0</v>
      </c>
      <c r="G5731" s="241">
        <v>0</v>
      </c>
      <c r="H5731" s="241">
        <f>N(Purchase_Entry!P1325)</f>
        <v>0</v>
      </c>
      <c r="I5731" s="241">
        <f t="shared" si="89"/>
        <v>0</v>
      </c>
      <c r="J5731" s="200"/>
      <c r="K5731" s="200" t="str" cm="1">
        <f t="array" ref="K5731">IF($C5731="","",IF(AND($C5731=Party_Statement!$C$5,$B5731&gt;=Party_Statement!$C$6,$B5731&lt;=Party_Statement!$E$6),SUMPRODUCT(($C$3:$C5731=Party_Statement!$C$5)*($B$3:$B5731&gt;=Party_Statement!$C$6)*($B$3:$B5731&lt;=Party_Statement!$E$6)),""))</f>
        <v/>
      </c>
    </row>
    <row r="5732" spans="1:11" x14ac:dyDescent="0.2">
      <c r="A5732" s="237">
        <f>Purchase_Entry!A1326</f>
        <v>0</v>
      </c>
      <c r="B5732" s="238" t="str">
        <f>Purchase_Entry!B1326</f>
        <v/>
      </c>
      <c r="C5732" s="239">
        <f>Purchase_Entry!D1326</f>
        <v>0</v>
      </c>
      <c r="D5732" s="240" t="s">
        <v>1390</v>
      </c>
      <c r="E5732" s="240">
        <f>Purchase_Entry!C1326</f>
        <v>0</v>
      </c>
      <c r="F5732" s="240">
        <f>Purchase_Entry!F1326</f>
        <v>0</v>
      </c>
      <c r="G5732" s="241">
        <v>0</v>
      </c>
      <c r="H5732" s="241">
        <f>N(Purchase_Entry!P1326)</f>
        <v>0</v>
      </c>
      <c r="I5732" s="241">
        <f t="shared" si="89"/>
        <v>0</v>
      </c>
      <c r="J5732" s="200"/>
      <c r="K5732" s="200" t="str" cm="1">
        <f t="array" ref="K5732">IF($C5732="","",IF(AND($C5732=Party_Statement!$C$5,$B5732&gt;=Party_Statement!$C$6,$B5732&lt;=Party_Statement!$E$6),SUMPRODUCT(($C$3:$C5732=Party_Statement!$C$5)*($B$3:$B5732&gt;=Party_Statement!$C$6)*($B$3:$B5732&lt;=Party_Statement!$E$6)),""))</f>
        <v/>
      </c>
    </row>
    <row r="5733" spans="1:11" x14ac:dyDescent="0.2">
      <c r="A5733" s="237">
        <f>Purchase_Entry!A1327</f>
        <v>0</v>
      </c>
      <c r="B5733" s="238" t="str">
        <f>Purchase_Entry!B1327</f>
        <v/>
      </c>
      <c r="C5733" s="239">
        <f>Purchase_Entry!D1327</f>
        <v>0</v>
      </c>
      <c r="D5733" s="240" t="s">
        <v>1390</v>
      </c>
      <c r="E5733" s="240">
        <f>Purchase_Entry!C1327</f>
        <v>0</v>
      </c>
      <c r="F5733" s="240">
        <f>Purchase_Entry!F1327</f>
        <v>0</v>
      </c>
      <c r="G5733" s="241">
        <v>0</v>
      </c>
      <c r="H5733" s="241">
        <f>N(Purchase_Entry!P1327)</f>
        <v>0</v>
      </c>
      <c r="I5733" s="241">
        <f t="shared" si="89"/>
        <v>0</v>
      </c>
      <c r="J5733" s="200"/>
      <c r="K5733" s="200" t="str" cm="1">
        <f t="array" ref="K5733">IF($C5733="","",IF(AND($C5733=Party_Statement!$C$5,$B5733&gt;=Party_Statement!$C$6,$B5733&lt;=Party_Statement!$E$6),SUMPRODUCT(($C$3:$C5733=Party_Statement!$C$5)*($B$3:$B5733&gt;=Party_Statement!$C$6)*($B$3:$B5733&lt;=Party_Statement!$E$6)),""))</f>
        <v/>
      </c>
    </row>
    <row r="5734" spans="1:11" x14ac:dyDescent="0.2">
      <c r="A5734" s="237">
        <f>Purchase_Entry!A1328</f>
        <v>0</v>
      </c>
      <c r="B5734" s="238" t="str">
        <f>Purchase_Entry!B1328</f>
        <v/>
      </c>
      <c r="C5734" s="239">
        <f>Purchase_Entry!D1328</f>
        <v>0</v>
      </c>
      <c r="D5734" s="240" t="s">
        <v>1390</v>
      </c>
      <c r="E5734" s="240">
        <f>Purchase_Entry!C1328</f>
        <v>0</v>
      </c>
      <c r="F5734" s="240">
        <f>Purchase_Entry!F1328</f>
        <v>0</v>
      </c>
      <c r="G5734" s="241">
        <v>0</v>
      </c>
      <c r="H5734" s="241">
        <f>N(Purchase_Entry!P1328)</f>
        <v>0</v>
      </c>
      <c r="I5734" s="241">
        <f t="shared" si="89"/>
        <v>0</v>
      </c>
      <c r="J5734" s="200"/>
      <c r="K5734" s="200" t="str" cm="1">
        <f t="array" ref="K5734">IF($C5734="","",IF(AND($C5734=Party_Statement!$C$5,$B5734&gt;=Party_Statement!$C$6,$B5734&lt;=Party_Statement!$E$6),SUMPRODUCT(($C$3:$C5734=Party_Statement!$C$5)*($B$3:$B5734&gt;=Party_Statement!$C$6)*($B$3:$B5734&lt;=Party_Statement!$E$6)),""))</f>
        <v/>
      </c>
    </row>
    <row r="5735" spans="1:11" x14ac:dyDescent="0.2">
      <c r="A5735" s="237">
        <f>Purchase_Entry!A1329</f>
        <v>0</v>
      </c>
      <c r="B5735" s="238" t="str">
        <f>Purchase_Entry!B1329</f>
        <v/>
      </c>
      <c r="C5735" s="239">
        <f>Purchase_Entry!D1329</f>
        <v>0</v>
      </c>
      <c r="D5735" s="240" t="s">
        <v>1390</v>
      </c>
      <c r="E5735" s="240">
        <f>Purchase_Entry!C1329</f>
        <v>0</v>
      </c>
      <c r="F5735" s="240">
        <f>Purchase_Entry!F1329</f>
        <v>0</v>
      </c>
      <c r="G5735" s="241">
        <v>0</v>
      </c>
      <c r="H5735" s="241">
        <f>N(Purchase_Entry!P1329)</f>
        <v>0</v>
      </c>
      <c r="I5735" s="241">
        <f t="shared" si="89"/>
        <v>0</v>
      </c>
      <c r="J5735" s="200"/>
      <c r="K5735" s="200" t="str" cm="1">
        <f t="array" ref="K5735">IF($C5735="","",IF(AND($C5735=Party_Statement!$C$5,$B5735&gt;=Party_Statement!$C$6,$B5735&lt;=Party_Statement!$E$6),SUMPRODUCT(($C$3:$C5735=Party_Statement!$C$5)*($B$3:$B5735&gt;=Party_Statement!$C$6)*($B$3:$B5735&lt;=Party_Statement!$E$6)),""))</f>
        <v/>
      </c>
    </row>
    <row r="5736" spans="1:11" x14ac:dyDescent="0.2">
      <c r="A5736" s="237">
        <f>Purchase_Entry!A1330</f>
        <v>0</v>
      </c>
      <c r="B5736" s="238" t="str">
        <f>Purchase_Entry!B1330</f>
        <v/>
      </c>
      <c r="C5736" s="239">
        <f>Purchase_Entry!D1330</f>
        <v>0</v>
      </c>
      <c r="D5736" s="240" t="s">
        <v>1390</v>
      </c>
      <c r="E5736" s="240">
        <f>Purchase_Entry!C1330</f>
        <v>0</v>
      </c>
      <c r="F5736" s="240">
        <f>Purchase_Entry!F1330</f>
        <v>0</v>
      </c>
      <c r="G5736" s="241">
        <v>0</v>
      </c>
      <c r="H5736" s="241">
        <f>N(Purchase_Entry!P1330)</f>
        <v>0</v>
      </c>
      <c r="I5736" s="241">
        <f t="shared" si="89"/>
        <v>0</v>
      </c>
      <c r="J5736" s="200"/>
      <c r="K5736" s="200" t="str" cm="1">
        <f t="array" ref="K5736">IF($C5736="","",IF(AND($C5736=Party_Statement!$C$5,$B5736&gt;=Party_Statement!$C$6,$B5736&lt;=Party_Statement!$E$6),SUMPRODUCT(($C$3:$C5736=Party_Statement!$C$5)*($B$3:$B5736&gt;=Party_Statement!$C$6)*($B$3:$B5736&lt;=Party_Statement!$E$6)),""))</f>
        <v/>
      </c>
    </row>
    <row r="5737" spans="1:11" x14ac:dyDescent="0.2">
      <c r="A5737" s="237">
        <f>Purchase_Entry!A1331</f>
        <v>0</v>
      </c>
      <c r="B5737" s="238" t="str">
        <f>Purchase_Entry!B1331</f>
        <v/>
      </c>
      <c r="C5737" s="239">
        <f>Purchase_Entry!D1331</f>
        <v>0</v>
      </c>
      <c r="D5737" s="240" t="s">
        <v>1390</v>
      </c>
      <c r="E5737" s="240">
        <f>Purchase_Entry!C1331</f>
        <v>0</v>
      </c>
      <c r="F5737" s="240">
        <f>Purchase_Entry!F1331</f>
        <v>0</v>
      </c>
      <c r="G5737" s="241">
        <v>0</v>
      </c>
      <c r="H5737" s="241">
        <f>N(Purchase_Entry!P1331)</f>
        <v>0</v>
      </c>
      <c r="I5737" s="241">
        <f t="shared" si="89"/>
        <v>0</v>
      </c>
      <c r="J5737" s="200"/>
      <c r="K5737" s="200" t="str" cm="1">
        <f t="array" ref="K5737">IF($C5737="","",IF(AND($C5737=Party_Statement!$C$5,$B5737&gt;=Party_Statement!$C$6,$B5737&lt;=Party_Statement!$E$6),SUMPRODUCT(($C$3:$C5737=Party_Statement!$C$5)*($B$3:$B5737&gt;=Party_Statement!$C$6)*($B$3:$B5737&lt;=Party_Statement!$E$6)),""))</f>
        <v/>
      </c>
    </row>
    <row r="5738" spans="1:11" x14ac:dyDescent="0.2">
      <c r="A5738" s="237">
        <f>Purchase_Entry!A1332</f>
        <v>0</v>
      </c>
      <c r="B5738" s="238" t="str">
        <f>Purchase_Entry!B1332</f>
        <v/>
      </c>
      <c r="C5738" s="239">
        <f>Purchase_Entry!D1332</f>
        <v>0</v>
      </c>
      <c r="D5738" s="240" t="s">
        <v>1390</v>
      </c>
      <c r="E5738" s="240">
        <f>Purchase_Entry!C1332</f>
        <v>0</v>
      </c>
      <c r="F5738" s="240">
        <f>Purchase_Entry!F1332</f>
        <v>0</v>
      </c>
      <c r="G5738" s="241">
        <v>0</v>
      </c>
      <c r="H5738" s="241">
        <f>N(Purchase_Entry!P1332)</f>
        <v>0</v>
      </c>
      <c r="I5738" s="241">
        <f t="shared" si="89"/>
        <v>0</v>
      </c>
      <c r="J5738" s="200"/>
      <c r="K5738" s="200" t="str" cm="1">
        <f t="array" ref="K5738">IF($C5738="","",IF(AND($C5738=Party_Statement!$C$5,$B5738&gt;=Party_Statement!$C$6,$B5738&lt;=Party_Statement!$E$6),SUMPRODUCT(($C$3:$C5738=Party_Statement!$C$5)*($B$3:$B5738&gt;=Party_Statement!$C$6)*($B$3:$B5738&lt;=Party_Statement!$E$6)),""))</f>
        <v/>
      </c>
    </row>
    <row r="5739" spans="1:11" x14ac:dyDescent="0.2">
      <c r="A5739" s="237">
        <f>Purchase_Entry!A1333</f>
        <v>0</v>
      </c>
      <c r="B5739" s="238" t="str">
        <f>Purchase_Entry!B1333</f>
        <v/>
      </c>
      <c r="C5739" s="239">
        <f>Purchase_Entry!D1333</f>
        <v>0</v>
      </c>
      <c r="D5739" s="240" t="s">
        <v>1390</v>
      </c>
      <c r="E5739" s="240">
        <f>Purchase_Entry!C1333</f>
        <v>0</v>
      </c>
      <c r="F5739" s="240">
        <f>Purchase_Entry!F1333</f>
        <v>0</v>
      </c>
      <c r="G5739" s="241">
        <v>0</v>
      </c>
      <c r="H5739" s="241">
        <f>N(Purchase_Entry!P1333)</f>
        <v>0</v>
      </c>
      <c r="I5739" s="241">
        <f t="shared" si="89"/>
        <v>0</v>
      </c>
      <c r="J5739" s="200"/>
      <c r="K5739" s="200" t="str" cm="1">
        <f t="array" ref="K5739">IF($C5739="","",IF(AND($C5739=Party_Statement!$C$5,$B5739&gt;=Party_Statement!$C$6,$B5739&lt;=Party_Statement!$E$6),SUMPRODUCT(($C$3:$C5739=Party_Statement!$C$5)*($B$3:$B5739&gt;=Party_Statement!$C$6)*($B$3:$B5739&lt;=Party_Statement!$E$6)),""))</f>
        <v/>
      </c>
    </row>
    <row r="5740" spans="1:11" x14ac:dyDescent="0.2">
      <c r="A5740" s="237">
        <f>Purchase_Entry!A1334</f>
        <v>0</v>
      </c>
      <c r="B5740" s="238" t="str">
        <f>Purchase_Entry!B1334</f>
        <v/>
      </c>
      <c r="C5740" s="239">
        <f>Purchase_Entry!D1334</f>
        <v>0</v>
      </c>
      <c r="D5740" s="240" t="s">
        <v>1390</v>
      </c>
      <c r="E5740" s="240">
        <f>Purchase_Entry!C1334</f>
        <v>0</v>
      </c>
      <c r="F5740" s="240">
        <f>Purchase_Entry!F1334</f>
        <v>0</v>
      </c>
      <c r="G5740" s="241">
        <v>0</v>
      </c>
      <c r="H5740" s="241">
        <f>N(Purchase_Entry!P1334)</f>
        <v>0</v>
      </c>
      <c r="I5740" s="241">
        <f t="shared" si="89"/>
        <v>0</v>
      </c>
      <c r="J5740" s="200"/>
      <c r="K5740" s="200" t="str" cm="1">
        <f t="array" ref="K5740">IF($C5740="","",IF(AND($C5740=Party_Statement!$C$5,$B5740&gt;=Party_Statement!$C$6,$B5740&lt;=Party_Statement!$E$6),SUMPRODUCT(($C$3:$C5740=Party_Statement!$C$5)*($B$3:$B5740&gt;=Party_Statement!$C$6)*($B$3:$B5740&lt;=Party_Statement!$E$6)),""))</f>
        <v/>
      </c>
    </row>
    <row r="5741" spans="1:11" x14ac:dyDescent="0.2">
      <c r="A5741" s="237">
        <f>Purchase_Entry!A1335</f>
        <v>0</v>
      </c>
      <c r="B5741" s="238" t="str">
        <f>Purchase_Entry!B1335</f>
        <v/>
      </c>
      <c r="C5741" s="239">
        <f>Purchase_Entry!D1335</f>
        <v>0</v>
      </c>
      <c r="D5741" s="240" t="s">
        <v>1390</v>
      </c>
      <c r="E5741" s="240">
        <f>Purchase_Entry!C1335</f>
        <v>0</v>
      </c>
      <c r="F5741" s="240">
        <f>Purchase_Entry!F1335</f>
        <v>0</v>
      </c>
      <c r="G5741" s="241">
        <v>0</v>
      </c>
      <c r="H5741" s="241">
        <f>N(Purchase_Entry!P1335)</f>
        <v>0</v>
      </c>
      <c r="I5741" s="241">
        <f t="shared" si="89"/>
        <v>0</v>
      </c>
      <c r="J5741" s="200"/>
      <c r="K5741" s="200" t="str" cm="1">
        <f t="array" ref="K5741">IF($C5741="","",IF(AND($C5741=Party_Statement!$C$5,$B5741&gt;=Party_Statement!$C$6,$B5741&lt;=Party_Statement!$E$6),SUMPRODUCT(($C$3:$C5741=Party_Statement!$C$5)*($B$3:$B5741&gt;=Party_Statement!$C$6)*($B$3:$B5741&lt;=Party_Statement!$E$6)),""))</f>
        <v/>
      </c>
    </row>
    <row r="5742" spans="1:11" x14ac:dyDescent="0.2">
      <c r="A5742" s="237">
        <f>Purchase_Entry!A1336</f>
        <v>0</v>
      </c>
      <c r="B5742" s="238" t="str">
        <f>Purchase_Entry!B1336</f>
        <v/>
      </c>
      <c r="C5742" s="239">
        <f>Purchase_Entry!D1336</f>
        <v>0</v>
      </c>
      <c r="D5742" s="240" t="s">
        <v>1390</v>
      </c>
      <c r="E5742" s="240">
        <f>Purchase_Entry!C1336</f>
        <v>0</v>
      </c>
      <c r="F5742" s="240">
        <f>Purchase_Entry!F1336</f>
        <v>0</v>
      </c>
      <c r="G5742" s="241">
        <v>0</v>
      </c>
      <c r="H5742" s="241">
        <f>N(Purchase_Entry!P1336)</f>
        <v>0</v>
      </c>
      <c r="I5742" s="241">
        <f t="shared" si="89"/>
        <v>0</v>
      </c>
      <c r="J5742" s="200"/>
      <c r="K5742" s="200" t="str" cm="1">
        <f t="array" ref="K5742">IF($C5742="","",IF(AND($C5742=Party_Statement!$C$5,$B5742&gt;=Party_Statement!$C$6,$B5742&lt;=Party_Statement!$E$6),SUMPRODUCT(($C$3:$C5742=Party_Statement!$C$5)*($B$3:$B5742&gt;=Party_Statement!$C$6)*($B$3:$B5742&lt;=Party_Statement!$E$6)),""))</f>
        <v/>
      </c>
    </row>
    <row r="5743" spans="1:11" x14ac:dyDescent="0.2">
      <c r="A5743" s="237">
        <f>Purchase_Entry!A1337</f>
        <v>0</v>
      </c>
      <c r="B5743" s="238" t="str">
        <f>Purchase_Entry!B1337</f>
        <v/>
      </c>
      <c r="C5743" s="239">
        <f>Purchase_Entry!D1337</f>
        <v>0</v>
      </c>
      <c r="D5743" s="240" t="s">
        <v>1390</v>
      </c>
      <c r="E5743" s="240">
        <f>Purchase_Entry!C1337</f>
        <v>0</v>
      </c>
      <c r="F5743" s="240">
        <f>Purchase_Entry!F1337</f>
        <v>0</v>
      </c>
      <c r="G5743" s="241">
        <v>0</v>
      </c>
      <c r="H5743" s="241">
        <f>N(Purchase_Entry!P1337)</f>
        <v>0</v>
      </c>
      <c r="I5743" s="241">
        <f t="shared" si="89"/>
        <v>0</v>
      </c>
      <c r="J5743" s="200"/>
      <c r="K5743" s="200" t="str" cm="1">
        <f t="array" ref="K5743">IF($C5743="","",IF(AND($C5743=Party_Statement!$C$5,$B5743&gt;=Party_Statement!$C$6,$B5743&lt;=Party_Statement!$E$6),SUMPRODUCT(($C$3:$C5743=Party_Statement!$C$5)*($B$3:$B5743&gt;=Party_Statement!$C$6)*($B$3:$B5743&lt;=Party_Statement!$E$6)),""))</f>
        <v/>
      </c>
    </row>
    <row r="5744" spans="1:11" x14ac:dyDescent="0.2">
      <c r="A5744" s="237">
        <f>Purchase_Entry!A1338</f>
        <v>0</v>
      </c>
      <c r="B5744" s="238" t="str">
        <f>Purchase_Entry!B1338</f>
        <v/>
      </c>
      <c r="C5744" s="239">
        <f>Purchase_Entry!D1338</f>
        <v>0</v>
      </c>
      <c r="D5744" s="240" t="s">
        <v>1390</v>
      </c>
      <c r="E5744" s="240">
        <f>Purchase_Entry!C1338</f>
        <v>0</v>
      </c>
      <c r="F5744" s="240">
        <f>Purchase_Entry!F1338</f>
        <v>0</v>
      </c>
      <c r="G5744" s="241">
        <v>0</v>
      </c>
      <c r="H5744" s="241">
        <f>N(Purchase_Entry!P1338)</f>
        <v>0</v>
      </c>
      <c r="I5744" s="241">
        <f t="shared" si="89"/>
        <v>0</v>
      </c>
      <c r="J5744" s="200"/>
      <c r="K5744" s="200" t="str" cm="1">
        <f t="array" ref="K5744">IF($C5744="","",IF(AND($C5744=Party_Statement!$C$5,$B5744&gt;=Party_Statement!$C$6,$B5744&lt;=Party_Statement!$E$6),SUMPRODUCT(($C$3:$C5744=Party_Statement!$C$5)*($B$3:$B5744&gt;=Party_Statement!$C$6)*($B$3:$B5744&lt;=Party_Statement!$E$6)),""))</f>
        <v/>
      </c>
    </row>
    <row r="5745" spans="1:11" x14ac:dyDescent="0.2">
      <c r="A5745" s="237">
        <f>Purchase_Entry!A1339</f>
        <v>0</v>
      </c>
      <c r="B5745" s="238" t="str">
        <f>Purchase_Entry!B1339</f>
        <v/>
      </c>
      <c r="C5745" s="239">
        <f>Purchase_Entry!D1339</f>
        <v>0</v>
      </c>
      <c r="D5745" s="240" t="s">
        <v>1390</v>
      </c>
      <c r="E5745" s="240">
        <f>Purchase_Entry!C1339</f>
        <v>0</v>
      </c>
      <c r="F5745" s="240">
        <f>Purchase_Entry!F1339</f>
        <v>0</v>
      </c>
      <c r="G5745" s="241">
        <v>0</v>
      </c>
      <c r="H5745" s="241">
        <f>N(Purchase_Entry!P1339)</f>
        <v>0</v>
      </c>
      <c r="I5745" s="241">
        <f t="shared" si="89"/>
        <v>0</v>
      </c>
      <c r="J5745" s="200"/>
      <c r="K5745" s="200" t="str" cm="1">
        <f t="array" ref="K5745">IF($C5745="","",IF(AND($C5745=Party_Statement!$C$5,$B5745&gt;=Party_Statement!$C$6,$B5745&lt;=Party_Statement!$E$6),SUMPRODUCT(($C$3:$C5745=Party_Statement!$C$5)*($B$3:$B5745&gt;=Party_Statement!$C$6)*($B$3:$B5745&lt;=Party_Statement!$E$6)),""))</f>
        <v/>
      </c>
    </row>
    <row r="5746" spans="1:11" x14ac:dyDescent="0.2">
      <c r="A5746" s="237">
        <f>Purchase_Entry!A1340</f>
        <v>0</v>
      </c>
      <c r="B5746" s="238" t="str">
        <f>Purchase_Entry!B1340</f>
        <v/>
      </c>
      <c r="C5746" s="239">
        <f>Purchase_Entry!D1340</f>
        <v>0</v>
      </c>
      <c r="D5746" s="240" t="s">
        <v>1390</v>
      </c>
      <c r="E5746" s="240">
        <f>Purchase_Entry!C1340</f>
        <v>0</v>
      </c>
      <c r="F5746" s="240">
        <f>Purchase_Entry!F1340</f>
        <v>0</v>
      </c>
      <c r="G5746" s="241">
        <v>0</v>
      </c>
      <c r="H5746" s="241">
        <f>N(Purchase_Entry!P1340)</f>
        <v>0</v>
      </c>
      <c r="I5746" s="241">
        <f t="shared" si="89"/>
        <v>0</v>
      </c>
      <c r="J5746" s="200"/>
      <c r="K5746" s="200" t="str" cm="1">
        <f t="array" ref="K5746">IF($C5746="","",IF(AND($C5746=Party_Statement!$C$5,$B5746&gt;=Party_Statement!$C$6,$B5746&lt;=Party_Statement!$E$6),SUMPRODUCT(($C$3:$C5746=Party_Statement!$C$5)*($B$3:$B5746&gt;=Party_Statement!$C$6)*($B$3:$B5746&lt;=Party_Statement!$E$6)),""))</f>
        <v/>
      </c>
    </row>
    <row r="5747" spans="1:11" x14ac:dyDescent="0.2">
      <c r="A5747" s="237">
        <f>Purchase_Entry!A1341</f>
        <v>0</v>
      </c>
      <c r="B5747" s="238" t="str">
        <f>Purchase_Entry!B1341</f>
        <v/>
      </c>
      <c r="C5747" s="239">
        <f>Purchase_Entry!D1341</f>
        <v>0</v>
      </c>
      <c r="D5747" s="240" t="s">
        <v>1390</v>
      </c>
      <c r="E5747" s="240">
        <f>Purchase_Entry!C1341</f>
        <v>0</v>
      </c>
      <c r="F5747" s="240">
        <f>Purchase_Entry!F1341</f>
        <v>0</v>
      </c>
      <c r="G5747" s="241">
        <v>0</v>
      </c>
      <c r="H5747" s="241">
        <f>N(Purchase_Entry!P1341)</f>
        <v>0</v>
      </c>
      <c r="I5747" s="241">
        <f t="shared" si="89"/>
        <v>0</v>
      </c>
      <c r="J5747" s="200"/>
      <c r="K5747" s="200" t="str" cm="1">
        <f t="array" ref="K5747">IF($C5747="","",IF(AND($C5747=Party_Statement!$C$5,$B5747&gt;=Party_Statement!$C$6,$B5747&lt;=Party_Statement!$E$6),SUMPRODUCT(($C$3:$C5747=Party_Statement!$C$5)*($B$3:$B5747&gt;=Party_Statement!$C$6)*($B$3:$B5747&lt;=Party_Statement!$E$6)),""))</f>
        <v/>
      </c>
    </row>
    <row r="5748" spans="1:11" x14ac:dyDescent="0.2">
      <c r="A5748" s="237">
        <f>Purchase_Entry!A1342</f>
        <v>0</v>
      </c>
      <c r="B5748" s="238" t="str">
        <f>Purchase_Entry!B1342</f>
        <v/>
      </c>
      <c r="C5748" s="239">
        <f>Purchase_Entry!D1342</f>
        <v>0</v>
      </c>
      <c r="D5748" s="240" t="s">
        <v>1390</v>
      </c>
      <c r="E5748" s="240">
        <f>Purchase_Entry!C1342</f>
        <v>0</v>
      </c>
      <c r="F5748" s="240">
        <f>Purchase_Entry!F1342</f>
        <v>0</v>
      </c>
      <c r="G5748" s="241">
        <v>0</v>
      </c>
      <c r="H5748" s="241">
        <f>N(Purchase_Entry!P1342)</f>
        <v>0</v>
      </c>
      <c r="I5748" s="241">
        <f t="shared" si="89"/>
        <v>0</v>
      </c>
      <c r="J5748" s="200"/>
      <c r="K5748" s="200" t="str" cm="1">
        <f t="array" ref="K5748">IF($C5748="","",IF(AND($C5748=Party_Statement!$C$5,$B5748&gt;=Party_Statement!$C$6,$B5748&lt;=Party_Statement!$E$6),SUMPRODUCT(($C$3:$C5748=Party_Statement!$C$5)*($B$3:$B5748&gt;=Party_Statement!$C$6)*($B$3:$B5748&lt;=Party_Statement!$E$6)),""))</f>
        <v/>
      </c>
    </row>
    <row r="5749" spans="1:11" x14ac:dyDescent="0.2">
      <c r="A5749" s="237">
        <f>Purchase_Entry!A1343</f>
        <v>0</v>
      </c>
      <c r="B5749" s="238" t="str">
        <f>Purchase_Entry!B1343</f>
        <v/>
      </c>
      <c r="C5749" s="239">
        <f>Purchase_Entry!D1343</f>
        <v>0</v>
      </c>
      <c r="D5749" s="240" t="s">
        <v>1390</v>
      </c>
      <c r="E5749" s="240">
        <f>Purchase_Entry!C1343</f>
        <v>0</v>
      </c>
      <c r="F5749" s="240">
        <f>Purchase_Entry!F1343</f>
        <v>0</v>
      </c>
      <c r="G5749" s="241">
        <v>0</v>
      </c>
      <c r="H5749" s="241">
        <f>N(Purchase_Entry!P1343)</f>
        <v>0</v>
      </c>
      <c r="I5749" s="241">
        <f t="shared" si="89"/>
        <v>0</v>
      </c>
      <c r="J5749" s="200"/>
      <c r="K5749" s="200" t="str" cm="1">
        <f t="array" ref="K5749">IF($C5749="","",IF(AND($C5749=Party_Statement!$C$5,$B5749&gt;=Party_Statement!$C$6,$B5749&lt;=Party_Statement!$E$6),SUMPRODUCT(($C$3:$C5749=Party_Statement!$C$5)*($B$3:$B5749&gt;=Party_Statement!$C$6)*($B$3:$B5749&lt;=Party_Statement!$E$6)),""))</f>
        <v/>
      </c>
    </row>
    <row r="5750" spans="1:11" x14ac:dyDescent="0.2">
      <c r="A5750" s="237">
        <f>Purchase_Entry!A1344</f>
        <v>0</v>
      </c>
      <c r="B5750" s="238" t="str">
        <f>Purchase_Entry!B1344</f>
        <v/>
      </c>
      <c r="C5750" s="239">
        <f>Purchase_Entry!D1344</f>
        <v>0</v>
      </c>
      <c r="D5750" s="240" t="s">
        <v>1390</v>
      </c>
      <c r="E5750" s="240">
        <f>Purchase_Entry!C1344</f>
        <v>0</v>
      </c>
      <c r="F5750" s="240">
        <f>Purchase_Entry!F1344</f>
        <v>0</v>
      </c>
      <c r="G5750" s="241">
        <v>0</v>
      </c>
      <c r="H5750" s="241">
        <f>N(Purchase_Entry!P1344)</f>
        <v>0</v>
      </c>
      <c r="I5750" s="241">
        <f t="shared" si="89"/>
        <v>0</v>
      </c>
      <c r="J5750" s="200"/>
      <c r="K5750" s="200" t="str" cm="1">
        <f t="array" ref="K5750">IF($C5750="","",IF(AND($C5750=Party_Statement!$C$5,$B5750&gt;=Party_Statement!$C$6,$B5750&lt;=Party_Statement!$E$6),SUMPRODUCT(($C$3:$C5750=Party_Statement!$C$5)*($B$3:$B5750&gt;=Party_Statement!$C$6)*($B$3:$B5750&lt;=Party_Statement!$E$6)),""))</f>
        <v/>
      </c>
    </row>
    <row r="5751" spans="1:11" x14ac:dyDescent="0.2">
      <c r="A5751" s="237">
        <f>Purchase_Entry!A1345</f>
        <v>0</v>
      </c>
      <c r="B5751" s="238" t="str">
        <f>Purchase_Entry!B1345</f>
        <v/>
      </c>
      <c r="C5751" s="239">
        <f>Purchase_Entry!D1345</f>
        <v>0</v>
      </c>
      <c r="D5751" s="240" t="s">
        <v>1390</v>
      </c>
      <c r="E5751" s="240">
        <f>Purchase_Entry!C1345</f>
        <v>0</v>
      </c>
      <c r="F5751" s="240">
        <f>Purchase_Entry!F1345</f>
        <v>0</v>
      </c>
      <c r="G5751" s="241">
        <v>0</v>
      </c>
      <c r="H5751" s="241">
        <f>N(Purchase_Entry!P1345)</f>
        <v>0</v>
      </c>
      <c r="I5751" s="241">
        <f t="shared" si="89"/>
        <v>0</v>
      </c>
      <c r="J5751" s="200"/>
      <c r="K5751" s="200" t="str" cm="1">
        <f t="array" ref="K5751">IF($C5751="","",IF(AND($C5751=Party_Statement!$C$5,$B5751&gt;=Party_Statement!$C$6,$B5751&lt;=Party_Statement!$E$6),SUMPRODUCT(($C$3:$C5751=Party_Statement!$C$5)*($B$3:$B5751&gt;=Party_Statement!$C$6)*($B$3:$B5751&lt;=Party_Statement!$E$6)),""))</f>
        <v/>
      </c>
    </row>
    <row r="5752" spans="1:11" x14ac:dyDescent="0.2">
      <c r="A5752" s="237">
        <f>Purchase_Entry!A1346</f>
        <v>0</v>
      </c>
      <c r="B5752" s="238" t="str">
        <f>Purchase_Entry!B1346</f>
        <v/>
      </c>
      <c r="C5752" s="239">
        <f>Purchase_Entry!D1346</f>
        <v>0</v>
      </c>
      <c r="D5752" s="240" t="s">
        <v>1390</v>
      </c>
      <c r="E5752" s="240">
        <f>Purchase_Entry!C1346</f>
        <v>0</v>
      </c>
      <c r="F5752" s="240">
        <f>Purchase_Entry!F1346</f>
        <v>0</v>
      </c>
      <c r="G5752" s="241">
        <v>0</v>
      </c>
      <c r="H5752" s="241">
        <f>N(Purchase_Entry!P1346)</f>
        <v>0</v>
      </c>
      <c r="I5752" s="241">
        <f t="shared" si="89"/>
        <v>0</v>
      </c>
      <c r="J5752" s="200"/>
      <c r="K5752" s="200" t="str" cm="1">
        <f t="array" ref="K5752">IF($C5752="","",IF(AND($C5752=Party_Statement!$C$5,$B5752&gt;=Party_Statement!$C$6,$B5752&lt;=Party_Statement!$E$6),SUMPRODUCT(($C$3:$C5752=Party_Statement!$C$5)*($B$3:$B5752&gt;=Party_Statement!$C$6)*($B$3:$B5752&lt;=Party_Statement!$E$6)),""))</f>
        <v/>
      </c>
    </row>
    <row r="5753" spans="1:11" x14ac:dyDescent="0.2">
      <c r="A5753" s="237">
        <f>Purchase_Entry!A1347</f>
        <v>0</v>
      </c>
      <c r="B5753" s="238" t="str">
        <f>Purchase_Entry!B1347</f>
        <v/>
      </c>
      <c r="C5753" s="239">
        <f>Purchase_Entry!D1347</f>
        <v>0</v>
      </c>
      <c r="D5753" s="240" t="s">
        <v>1390</v>
      </c>
      <c r="E5753" s="240">
        <f>Purchase_Entry!C1347</f>
        <v>0</v>
      </c>
      <c r="F5753" s="240">
        <f>Purchase_Entry!F1347</f>
        <v>0</v>
      </c>
      <c r="G5753" s="241">
        <v>0</v>
      </c>
      <c r="H5753" s="241">
        <f>N(Purchase_Entry!P1347)</f>
        <v>0</v>
      </c>
      <c r="I5753" s="241">
        <f t="shared" si="89"/>
        <v>0</v>
      </c>
      <c r="J5753" s="200"/>
      <c r="K5753" s="200" t="str" cm="1">
        <f t="array" ref="K5753">IF($C5753="","",IF(AND($C5753=Party_Statement!$C$5,$B5753&gt;=Party_Statement!$C$6,$B5753&lt;=Party_Statement!$E$6),SUMPRODUCT(($C$3:$C5753=Party_Statement!$C$5)*($B$3:$B5753&gt;=Party_Statement!$C$6)*($B$3:$B5753&lt;=Party_Statement!$E$6)),""))</f>
        <v/>
      </c>
    </row>
    <row r="5754" spans="1:11" x14ac:dyDescent="0.2">
      <c r="A5754" s="237">
        <f>Purchase_Entry!A1348</f>
        <v>0</v>
      </c>
      <c r="B5754" s="238" t="str">
        <f>Purchase_Entry!B1348</f>
        <v/>
      </c>
      <c r="C5754" s="239">
        <f>Purchase_Entry!D1348</f>
        <v>0</v>
      </c>
      <c r="D5754" s="240" t="s">
        <v>1390</v>
      </c>
      <c r="E5754" s="240">
        <f>Purchase_Entry!C1348</f>
        <v>0</v>
      </c>
      <c r="F5754" s="240">
        <f>Purchase_Entry!F1348</f>
        <v>0</v>
      </c>
      <c r="G5754" s="241">
        <v>0</v>
      </c>
      <c r="H5754" s="241">
        <f>N(Purchase_Entry!P1348)</f>
        <v>0</v>
      </c>
      <c r="I5754" s="241">
        <f t="shared" ref="I5754:I5817" si="90">IF($C5754="","",IF($C5754=$C1934,$I1934+$G5754-$H5754,$G5754-$H5754))</f>
        <v>0</v>
      </c>
      <c r="J5754" s="200"/>
      <c r="K5754" s="200" t="str" cm="1">
        <f t="array" ref="K5754">IF($C5754="","",IF(AND($C5754=Party_Statement!$C$5,$B5754&gt;=Party_Statement!$C$6,$B5754&lt;=Party_Statement!$E$6),SUMPRODUCT(($C$3:$C5754=Party_Statement!$C$5)*($B$3:$B5754&gt;=Party_Statement!$C$6)*($B$3:$B5754&lt;=Party_Statement!$E$6)),""))</f>
        <v/>
      </c>
    </row>
    <row r="5755" spans="1:11" x14ac:dyDescent="0.2">
      <c r="A5755" s="237">
        <f>Purchase_Entry!A1349</f>
        <v>0</v>
      </c>
      <c r="B5755" s="238" t="str">
        <f>Purchase_Entry!B1349</f>
        <v/>
      </c>
      <c r="C5755" s="239">
        <f>Purchase_Entry!D1349</f>
        <v>0</v>
      </c>
      <c r="D5755" s="240" t="s">
        <v>1390</v>
      </c>
      <c r="E5755" s="240">
        <f>Purchase_Entry!C1349</f>
        <v>0</v>
      </c>
      <c r="F5755" s="240">
        <f>Purchase_Entry!F1349</f>
        <v>0</v>
      </c>
      <c r="G5755" s="241">
        <v>0</v>
      </c>
      <c r="H5755" s="241">
        <f>N(Purchase_Entry!P1349)</f>
        <v>0</v>
      </c>
      <c r="I5755" s="241">
        <f t="shared" si="90"/>
        <v>0</v>
      </c>
      <c r="J5755" s="200"/>
      <c r="K5755" s="200" t="str" cm="1">
        <f t="array" ref="K5755">IF($C5755="","",IF(AND($C5755=Party_Statement!$C$5,$B5755&gt;=Party_Statement!$C$6,$B5755&lt;=Party_Statement!$E$6),SUMPRODUCT(($C$3:$C5755=Party_Statement!$C$5)*($B$3:$B5755&gt;=Party_Statement!$C$6)*($B$3:$B5755&lt;=Party_Statement!$E$6)),""))</f>
        <v/>
      </c>
    </row>
    <row r="5756" spans="1:11" x14ac:dyDescent="0.2">
      <c r="A5756" s="237">
        <f>Purchase_Entry!A1350</f>
        <v>0</v>
      </c>
      <c r="B5756" s="238" t="str">
        <f>Purchase_Entry!B1350</f>
        <v/>
      </c>
      <c r="C5756" s="239">
        <f>Purchase_Entry!D1350</f>
        <v>0</v>
      </c>
      <c r="D5756" s="240" t="s">
        <v>1390</v>
      </c>
      <c r="E5756" s="240">
        <f>Purchase_Entry!C1350</f>
        <v>0</v>
      </c>
      <c r="F5756" s="240">
        <f>Purchase_Entry!F1350</f>
        <v>0</v>
      </c>
      <c r="G5756" s="241">
        <v>0</v>
      </c>
      <c r="H5756" s="241">
        <f>N(Purchase_Entry!P1350)</f>
        <v>0</v>
      </c>
      <c r="I5756" s="241">
        <f t="shared" si="90"/>
        <v>0</v>
      </c>
      <c r="J5756" s="200"/>
      <c r="K5756" s="200" t="str" cm="1">
        <f t="array" ref="K5756">IF($C5756="","",IF(AND($C5756=Party_Statement!$C$5,$B5756&gt;=Party_Statement!$C$6,$B5756&lt;=Party_Statement!$E$6),SUMPRODUCT(($C$3:$C5756=Party_Statement!$C$5)*($B$3:$B5756&gt;=Party_Statement!$C$6)*($B$3:$B5756&lt;=Party_Statement!$E$6)),""))</f>
        <v/>
      </c>
    </row>
    <row r="5757" spans="1:11" x14ac:dyDescent="0.2">
      <c r="A5757" s="237">
        <f>Purchase_Entry!A1351</f>
        <v>0</v>
      </c>
      <c r="B5757" s="238" t="str">
        <f>Purchase_Entry!B1351</f>
        <v/>
      </c>
      <c r="C5757" s="239">
        <f>Purchase_Entry!D1351</f>
        <v>0</v>
      </c>
      <c r="D5757" s="240" t="s">
        <v>1390</v>
      </c>
      <c r="E5757" s="240">
        <f>Purchase_Entry!C1351</f>
        <v>0</v>
      </c>
      <c r="F5757" s="240">
        <f>Purchase_Entry!F1351</f>
        <v>0</v>
      </c>
      <c r="G5757" s="241">
        <v>0</v>
      </c>
      <c r="H5757" s="241">
        <f>N(Purchase_Entry!P1351)</f>
        <v>0</v>
      </c>
      <c r="I5757" s="241">
        <f t="shared" si="90"/>
        <v>0</v>
      </c>
      <c r="J5757" s="200"/>
      <c r="K5757" s="200" t="str" cm="1">
        <f t="array" ref="K5757">IF($C5757="","",IF(AND($C5757=Party_Statement!$C$5,$B5757&gt;=Party_Statement!$C$6,$B5757&lt;=Party_Statement!$E$6),SUMPRODUCT(($C$3:$C5757=Party_Statement!$C$5)*($B$3:$B5757&gt;=Party_Statement!$C$6)*($B$3:$B5757&lt;=Party_Statement!$E$6)),""))</f>
        <v/>
      </c>
    </row>
    <row r="5758" spans="1:11" x14ac:dyDescent="0.2">
      <c r="A5758" s="237">
        <f>Purchase_Entry!A1352</f>
        <v>0</v>
      </c>
      <c r="B5758" s="238" t="str">
        <f>Purchase_Entry!B1352</f>
        <v/>
      </c>
      <c r="C5758" s="239">
        <f>Purchase_Entry!D1352</f>
        <v>0</v>
      </c>
      <c r="D5758" s="240" t="s">
        <v>1390</v>
      </c>
      <c r="E5758" s="240">
        <f>Purchase_Entry!C1352</f>
        <v>0</v>
      </c>
      <c r="F5758" s="240">
        <f>Purchase_Entry!F1352</f>
        <v>0</v>
      </c>
      <c r="G5758" s="241">
        <v>0</v>
      </c>
      <c r="H5758" s="241">
        <f>N(Purchase_Entry!P1352)</f>
        <v>0</v>
      </c>
      <c r="I5758" s="241">
        <f t="shared" si="90"/>
        <v>0</v>
      </c>
      <c r="J5758" s="200"/>
      <c r="K5758" s="200" t="str" cm="1">
        <f t="array" ref="K5758">IF($C5758="","",IF(AND($C5758=Party_Statement!$C$5,$B5758&gt;=Party_Statement!$C$6,$B5758&lt;=Party_Statement!$E$6),SUMPRODUCT(($C$3:$C5758=Party_Statement!$C$5)*($B$3:$B5758&gt;=Party_Statement!$C$6)*($B$3:$B5758&lt;=Party_Statement!$E$6)),""))</f>
        <v/>
      </c>
    </row>
    <row r="5759" spans="1:11" x14ac:dyDescent="0.2">
      <c r="A5759" s="237">
        <f>Purchase_Entry!A1353</f>
        <v>0</v>
      </c>
      <c r="B5759" s="238" t="str">
        <f>Purchase_Entry!B1353</f>
        <v/>
      </c>
      <c r="C5759" s="239">
        <f>Purchase_Entry!D1353</f>
        <v>0</v>
      </c>
      <c r="D5759" s="240" t="s">
        <v>1390</v>
      </c>
      <c r="E5759" s="240">
        <f>Purchase_Entry!C1353</f>
        <v>0</v>
      </c>
      <c r="F5759" s="240">
        <f>Purchase_Entry!F1353</f>
        <v>0</v>
      </c>
      <c r="G5759" s="241">
        <v>0</v>
      </c>
      <c r="H5759" s="241">
        <f>N(Purchase_Entry!P1353)</f>
        <v>0</v>
      </c>
      <c r="I5759" s="241">
        <f t="shared" si="90"/>
        <v>0</v>
      </c>
      <c r="J5759" s="200"/>
      <c r="K5759" s="200" t="str" cm="1">
        <f t="array" ref="K5759">IF($C5759="","",IF(AND($C5759=Party_Statement!$C$5,$B5759&gt;=Party_Statement!$C$6,$B5759&lt;=Party_Statement!$E$6),SUMPRODUCT(($C$3:$C5759=Party_Statement!$C$5)*($B$3:$B5759&gt;=Party_Statement!$C$6)*($B$3:$B5759&lt;=Party_Statement!$E$6)),""))</f>
        <v/>
      </c>
    </row>
    <row r="5760" spans="1:11" x14ac:dyDescent="0.2">
      <c r="A5760" s="237">
        <f>Purchase_Entry!A1354</f>
        <v>0</v>
      </c>
      <c r="B5760" s="238" t="str">
        <f>Purchase_Entry!B1354</f>
        <v/>
      </c>
      <c r="C5760" s="239">
        <f>Purchase_Entry!D1354</f>
        <v>0</v>
      </c>
      <c r="D5760" s="240" t="s">
        <v>1390</v>
      </c>
      <c r="E5760" s="240">
        <f>Purchase_Entry!C1354</f>
        <v>0</v>
      </c>
      <c r="F5760" s="240">
        <f>Purchase_Entry!F1354</f>
        <v>0</v>
      </c>
      <c r="G5760" s="241">
        <v>0</v>
      </c>
      <c r="H5760" s="241">
        <f>N(Purchase_Entry!P1354)</f>
        <v>0</v>
      </c>
      <c r="I5760" s="241">
        <f t="shared" si="90"/>
        <v>0</v>
      </c>
      <c r="J5760" s="200"/>
      <c r="K5760" s="200" t="str" cm="1">
        <f t="array" ref="K5760">IF($C5760="","",IF(AND($C5760=Party_Statement!$C$5,$B5760&gt;=Party_Statement!$C$6,$B5760&lt;=Party_Statement!$E$6),SUMPRODUCT(($C$3:$C5760=Party_Statement!$C$5)*($B$3:$B5760&gt;=Party_Statement!$C$6)*($B$3:$B5760&lt;=Party_Statement!$E$6)),""))</f>
        <v/>
      </c>
    </row>
    <row r="5761" spans="1:11" x14ac:dyDescent="0.2">
      <c r="A5761" s="237">
        <f>Purchase_Entry!A1355</f>
        <v>0</v>
      </c>
      <c r="B5761" s="238" t="str">
        <f>Purchase_Entry!B1355</f>
        <v/>
      </c>
      <c r="C5761" s="239">
        <f>Purchase_Entry!D1355</f>
        <v>0</v>
      </c>
      <c r="D5761" s="240" t="s">
        <v>1390</v>
      </c>
      <c r="E5761" s="240">
        <f>Purchase_Entry!C1355</f>
        <v>0</v>
      </c>
      <c r="F5761" s="240">
        <f>Purchase_Entry!F1355</f>
        <v>0</v>
      </c>
      <c r="G5761" s="241">
        <v>0</v>
      </c>
      <c r="H5761" s="241">
        <f>N(Purchase_Entry!P1355)</f>
        <v>0</v>
      </c>
      <c r="I5761" s="241">
        <f t="shared" si="90"/>
        <v>0</v>
      </c>
      <c r="J5761" s="200"/>
      <c r="K5761" s="200" t="str" cm="1">
        <f t="array" ref="K5761">IF($C5761="","",IF(AND($C5761=Party_Statement!$C$5,$B5761&gt;=Party_Statement!$C$6,$B5761&lt;=Party_Statement!$E$6),SUMPRODUCT(($C$3:$C5761=Party_Statement!$C$5)*($B$3:$B5761&gt;=Party_Statement!$C$6)*($B$3:$B5761&lt;=Party_Statement!$E$6)),""))</f>
        <v/>
      </c>
    </row>
    <row r="5762" spans="1:11" x14ac:dyDescent="0.2">
      <c r="A5762" s="237">
        <f>Purchase_Entry!A1356</f>
        <v>0</v>
      </c>
      <c r="B5762" s="238" t="str">
        <f>Purchase_Entry!B1356</f>
        <v/>
      </c>
      <c r="C5762" s="239">
        <f>Purchase_Entry!D1356</f>
        <v>0</v>
      </c>
      <c r="D5762" s="240" t="s">
        <v>1390</v>
      </c>
      <c r="E5762" s="240">
        <f>Purchase_Entry!C1356</f>
        <v>0</v>
      </c>
      <c r="F5762" s="240">
        <f>Purchase_Entry!F1356</f>
        <v>0</v>
      </c>
      <c r="G5762" s="241">
        <v>0</v>
      </c>
      <c r="H5762" s="241">
        <f>N(Purchase_Entry!P1356)</f>
        <v>0</v>
      </c>
      <c r="I5762" s="241">
        <f t="shared" si="90"/>
        <v>0</v>
      </c>
      <c r="J5762" s="200"/>
      <c r="K5762" s="200" t="str" cm="1">
        <f t="array" ref="K5762">IF($C5762="","",IF(AND($C5762=Party_Statement!$C$5,$B5762&gt;=Party_Statement!$C$6,$B5762&lt;=Party_Statement!$E$6),SUMPRODUCT(($C$3:$C5762=Party_Statement!$C$5)*($B$3:$B5762&gt;=Party_Statement!$C$6)*($B$3:$B5762&lt;=Party_Statement!$E$6)),""))</f>
        <v/>
      </c>
    </row>
    <row r="5763" spans="1:11" x14ac:dyDescent="0.2">
      <c r="A5763" s="237">
        <f>Purchase_Entry!A1357</f>
        <v>0</v>
      </c>
      <c r="B5763" s="238" t="str">
        <f>Purchase_Entry!B1357</f>
        <v/>
      </c>
      <c r="C5763" s="239">
        <f>Purchase_Entry!D1357</f>
        <v>0</v>
      </c>
      <c r="D5763" s="240" t="s">
        <v>1390</v>
      </c>
      <c r="E5763" s="240">
        <f>Purchase_Entry!C1357</f>
        <v>0</v>
      </c>
      <c r="F5763" s="240">
        <f>Purchase_Entry!F1357</f>
        <v>0</v>
      </c>
      <c r="G5763" s="241">
        <v>0</v>
      </c>
      <c r="H5763" s="241">
        <f>N(Purchase_Entry!P1357)</f>
        <v>0</v>
      </c>
      <c r="I5763" s="241">
        <f t="shared" si="90"/>
        <v>0</v>
      </c>
      <c r="J5763" s="200"/>
      <c r="K5763" s="200" t="str" cm="1">
        <f t="array" ref="K5763">IF($C5763="","",IF(AND($C5763=Party_Statement!$C$5,$B5763&gt;=Party_Statement!$C$6,$B5763&lt;=Party_Statement!$E$6),SUMPRODUCT(($C$3:$C5763=Party_Statement!$C$5)*($B$3:$B5763&gt;=Party_Statement!$C$6)*($B$3:$B5763&lt;=Party_Statement!$E$6)),""))</f>
        <v/>
      </c>
    </row>
    <row r="5764" spans="1:11" x14ac:dyDescent="0.2">
      <c r="A5764" s="237">
        <f>Purchase_Entry!A1358</f>
        <v>0</v>
      </c>
      <c r="B5764" s="238" t="str">
        <f>Purchase_Entry!B1358</f>
        <v/>
      </c>
      <c r="C5764" s="239">
        <f>Purchase_Entry!D1358</f>
        <v>0</v>
      </c>
      <c r="D5764" s="240" t="s">
        <v>1390</v>
      </c>
      <c r="E5764" s="240">
        <f>Purchase_Entry!C1358</f>
        <v>0</v>
      </c>
      <c r="F5764" s="240">
        <f>Purchase_Entry!F1358</f>
        <v>0</v>
      </c>
      <c r="G5764" s="241">
        <v>0</v>
      </c>
      <c r="H5764" s="241">
        <f>N(Purchase_Entry!P1358)</f>
        <v>0</v>
      </c>
      <c r="I5764" s="241">
        <f t="shared" si="90"/>
        <v>0</v>
      </c>
      <c r="J5764" s="200"/>
      <c r="K5764" s="200" t="str" cm="1">
        <f t="array" ref="K5764">IF($C5764="","",IF(AND($C5764=Party_Statement!$C$5,$B5764&gt;=Party_Statement!$C$6,$B5764&lt;=Party_Statement!$E$6),SUMPRODUCT(($C$3:$C5764=Party_Statement!$C$5)*($B$3:$B5764&gt;=Party_Statement!$C$6)*($B$3:$B5764&lt;=Party_Statement!$E$6)),""))</f>
        <v/>
      </c>
    </row>
    <row r="5765" spans="1:11" x14ac:dyDescent="0.2">
      <c r="A5765" s="237">
        <f>Purchase_Entry!A1359</f>
        <v>0</v>
      </c>
      <c r="B5765" s="238" t="str">
        <f>Purchase_Entry!B1359</f>
        <v/>
      </c>
      <c r="C5765" s="239">
        <f>Purchase_Entry!D1359</f>
        <v>0</v>
      </c>
      <c r="D5765" s="240" t="s">
        <v>1390</v>
      </c>
      <c r="E5765" s="240">
        <f>Purchase_Entry!C1359</f>
        <v>0</v>
      </c>
      <c r="F5765" s="240">
        <f>Purchase_Entry!F1359</f>
        <v>0</v>
      </c>
      <c r="G5765" s="241">
        <v>0</v>
      </c>
      <c r="H5765" s="241">
        <f>N(Purchase_Entry!P1359)</f>
        <v>0</v>
      </c>
      <c r="I5765" s="241">
        <f t="shared" si="90"/>
        <v>0</v>
      </c>
      <c r="J5765" s="200"/>
      <c r="K5765" s="200" t="str" cm="1">
        <f t="array" ref="K5765">IF($C5765="","",IF(AND($C5765=Party_Statement!$C$5,$B5765&gt;=Party_Statement!$C$6,$B5765&lt;=Party_Statement!$E$6),SUMPRODUCT(($C$3:$C5765=Party_Statement!$C$5)*($B$3:$B5765&gt;=Party_Statement!$C$6)*($B$3:$B5765&lt;=Party_Statement!$E$6)),""))</f>
        <v/>
      </c>
    </row>
    <row r="5766" spans="1:11" x14ac:dyDescent="0.2">
      <c r="A5766" s="237">
        <f>Purchase_Entry!A1360</f>
        <v>0</v>
      </c>
      <c r="B5766" s="238" t="str">
        <f>Purchase_Entry!B1360</f>
        <v/>
      </c>
      <c r="C5766" s="239">
        <f>Purchase_Entry!D1360</f>
        <v>0</v>
      </c>
      <c r="D5766" s="240" t="s">
        <v>1390</v>
      </c>
      <c r="E5766" s="240">
        <f>Purchase_Entry!C1360</f>
        <v>0</v>
      </c>
      <c r="F5766" s="240">
        <f>Purchase_Entry!F1360</f>
        <v>0</v>
      </c>
      <c r="G5766" s="241">
        <v>0</v>
      </c>
      <c r="H5766" s="241">
        <f>N(Purchase_Entry!P1360)</f>
        <v>0</v>
      </c>
      <c r="I5766" s="241">
        <f t="shared" si="90"/>
        <v>0</v>
      </c>
      <c r="J5766" s="200"/>
      <c r="K5766" s="200" t="str" cm="1">
        <f t="array" ref="K5766">IF($C5766="","",IF(AND($C5766=Party_Statement!$C$5,$B5766&gt;=Party_Statement!$C$6,$B5766&lt;=Party_Statement!$E$6),SUMPRODUCT(($C$3:$C5766=Party_Statement!$C$5)*($B$3:$B5766&gt;=Party_Statement!$C$6)*($B$3:$B5766&lt;=Party_Statement!$E$6)),""))</f>
        <v/>
      </c>
    </row>
    <row r="5767" spans="1:11" x14ac:dyDescent="0.2">
      <c r="A5767" s="237">
        <f>Purchase_Entry!A1361</f>
        <v>0</v>
      </c>
      <c r="B5767" s="238" t="str">
        <f>Purchase_Entry!B1361</f>
        <v/>
      </c>
      <c r="C5767" s="239">
        <f>Purchase_Entry!D1361</f>
        <v>0</v>
      </c>
      <c r="D5767" s="240" t="s">
        <v>1390</v>
      </c>
      <c r="E5767" s="240">
        <f>Purchase_Entry!C1361</f>
        <v>0</v>
      </c>
      <c r="F5767" s="240">
        <f>Purchase_Entry!F1361</f>
        <v>0</v>
      </c>
      <c r="G5767" s="241">
        <v>0</v>
      </c>
      <c r="H5767" s="241">
        <f>N(Purchase_Entry!P1361)</f>
        <v>0</v>
      </c>
      <c r="I5767" s="241">
        <f t="shared" si="90"/>
        <v>0</v>
      </c>
      <c r="J5767" s="200"/>
      <c r="K5767" s="200" t="str" cm="1">
        <f t="array" ref="K5767">IF($C5767="","",IF(AND($C5767=Party_Statement!$C$5,$B5767&gt;=Party_Statement!$C$6,$B5767&lt;=Party_Statement!$E$6),SUMPRODUCT(($C$3:$C5767=Party_Statement!$C$5)*($B$3:$B5767&gt;=Party_Statement!$C$6)*($B$3:$B5767&lt;=Party_Statement!$E$6)),""))</f>
        <v/>
      </c>
    </row>
    <row r="5768" spans="1:11" x14ac:dyDescent="0.2">
      <c r="A5768" s="237">
        <f>Purchase_Entry!A1362</f>
        <v>0</v>
      </c>
      <c r="B5768" s="238" t="str">
        <f>Purchase_Entry!B1362</f>
        <v/>
      </c>
      <c r="C5768" s="239">
        <f>Purchase_Entry!D1362</f>
        <v>0</v>
      </c>
      <c r="D5768" s="240" t="s">
        <v>1390</v>
      </c>
      <c r="E5768" s="240">
        <f>Purchase_Entry!C1362</f>
        <v>0</v>
      </c>
      <c r="F5768" s="240">
        <f>Purchase_Entry!F1362</f>
        <v>0</v>
      </c>
      <c r="G5768" s="241">
        <v>0</v>
      </c>
      <c r="H5768" s="241">
        <f>N(Purchase_Entry!P1362)</f>
        <v>0</v>
      </c>
      <c r="I5768" s="241">
        <f t="shared" si="90"/>
        <v>0</v>
      </c>
      <c r="J5768" s="200"/>
      <c r="K5768" s="200" t="str" cm="1">
        <f t="array" ref="K5768">IF($C5768="","",IF(AND($C5768=Party_Statement!$C$5,$B5768&gt;=Party_Statement!$C$6,$B5768&lt;=Party_Statement!$E$6),SUMPRODUCT(($C$3:$C5768=Party_Statement!$C$5)*($B$3:$B5768&gt;=Party_Statement!$C$6)*($B$3:$B5768&lt;=Party_Statement!$E$6)),""))</f>
        <v/>
      </c>
    </row>
    <row r="5769" spans="1:11" x14ac:dyDescent="0.2">
      <c r="A5769" s="237">
        <f>Purchase_Entry!A1363</f>
        <v>0</v>
      </c>
      <c r="B5769" s="238" t="str">
        <f>Purchase_Entry!B1363</f>
        <v/>
      </c>
      <c r="C5769" s="239">
        <f>Purchase_Entry!D1363</f>
        <v>0</v>
      </c>
      <c r="D5769" s="240" t="s">
        <v>1390</v>
      </c>
      <c r="E5769" s="240">
        <f>Purchase_Entry!C1363</f>
        <v>0</v>
      </c>
      <c r="F5769" s="240">
        <f>Purchase_Entry!F1363</f>
        <v>0</v>
      </c>
      <c r="G5769" s="241">
        <v>0</v>
      </c>
      <c r="H5769" s="241">
        <f>N(Purchase_Entry!P1363)</f>
        <v>0</v>
      </c>
      <c r="I5769" s="241">
        <f t="shared" si="90"/>
        <v>0</v>
      </c>
      <c r="J5769" s="200"/>
      <c r="K5769" s="200" t="str" cm="1">
        <f t="array" ref="K5769">IF($C5769="","",IF(AND($C5769=Party_Statement!$C$5,$B5769&gt;=Party_Statement!$C$6,$B5769&lt;=Party_Statement!$E$6),SUMPRODUCT(($C$3:$C5769=Party_Statement!$C$5)*($B$3:$B5769&gt;=Party_Statement!$C$6)*($B$3:$B5769&lt;=Party_Statement!$E$6)),""))</f>
        <v/>
      </c>
    </row>
    <row r="5770" spans="1:11" x14ac:dyDescent="0.2">
      <c r="A5770" s="237">
        <f>Purchase_Entry!A1364</f>
        <v>0</v>
      </c>
      <c r="B5770" s="238" t="str">
        <f>Purchase_Entry!B1364</f>
        <v/>
      </c>
      <c r="C5770" s="239">
        <f>Purchase_Entry!D1364</f>
        <v>0</v>
      </c>
      <c r="D5770" s="240" t="s">
        <v>1390</v>
      </c>
      <c r="E5770" s="240">
        <f>Purchase_Entry!C1364</f>
        <v>0</v>
      </c>
      <c r="F5770" s="240">
        <f>Purchase_Entry!F1364</f>
        <v>0</v>
      </c>
      <c r="G5770" s="241">
        <v>0</v>
      </c>
      <c r="H5770" s="241">
        <f>N(Purchase_Entry!P1364)</f>
        <v>0</v>
      </c>
      <c r="I5770" s="241">
        <f t="shared" si="90"/>
        <v>0</v>
      </c>
      <c r="J5770" s="200"/>
      <c r="K5770" s="200" t="str" cm="1">
        <f t="array" ref="K5770">IF($C5770="","",IF(AND($C5770=Party_Statement!$C$5,$B5770&gt;=Party_Statement!$C$6,$B5770&lt;=Party_Statement!$E$6),SUMPRODUCT(($C$3:$C5770=Party_Statement!$C$5)*($B$3:$B5770&gt;=Party_Statement!$C$6)*($B$3:$B5770&lt;=Party_Statement!$E$6)),""))</f>
        <v/>
      </c>
    </row>
    <row r="5771" spans="1:11" x14ac:dyDescent="0.2">
      <c r="A5771" s="237">
        <f>Purchase_Entry!A1365</f>
        <v>0</v>
      </c>
      <c r="B5771" s="238" t="str">
        <f>Purchase_Entry!B1365</f>
        <v/>
      </c>
      <c r="C5771" s="239">
        <f>Purchase_Entry!D1365</f>
        <v>0</v>
      </c>
      <c r="D5771" s="240" t="s">
        <v>1390</v>
      </c>
      <c r="E5771" s="240">
        <f>Purchase_Entry!C1365</f>
        <v>0</v>
      </c>
      <c r="F5771" s="240">
        <f>Purchase_Entry!F1365</f>
        <v>0</v>
      </c>
      <c r="G5771" s="241">
        <v>0</v>
      </c>
      <c r="H5771" s="241">
        <f>N(Purchase_Entry!P1365)</f>
        <v>0</v>
      </c>
      <c r="I5771" s="241">
        <f t="shared" si="90"/>
        <v>0</v>
      </c>
      <c r="J5771" s="200"/>
      <c r="K5771" s="200" t="str" cm="1">
        <f t="array" ref="K5771">IF($C5771="","",IF(AND($C5771=Party_Statement!$C$5,$B5771&gt;=Party_Statement!$C$6,$B5771&lt;=Party_Statement!$E$6),SUMPRODUCT(($C$3:$C5771=Party_Statement!$C$5)*($B$3:$B5771&gt;=Party_Statement!$C$6)*($B$3:$B5771&lt;=Party_Statement!$E$6)),""))</f>
        <v/>
      </c>
    </row>
    <row r="5772" spans="1:11" x14ac:dyDescent="0.2">
      <c r="A5772" s="237">
        <f>Purchase_Entry!A1366</f>
        <v>0</v>
      </c>
      <c r="B5772" s="238" t="str">
        <f>Purchase_Entry!B1366</f>
        <v/>
      </c>
      <c r="C5772" s="239">
        <f>Purchase_Entry!D1366</f>
        <v>0</v>
      </c>
      <c r="D5772" s="240" t="s">
        <v>1390</v>
      </c>
      <c r="E5772" s="240">
        <f>Purchase_Entry!C1366</f>
        <v>0</v>
      </c>
      <c r="F5772" s="240">
        <f>Purchase_Entry!F1366</f>
        <v>0</v>
      </c>
      <c r="G5772" s="241">
        <v>0</v>
      </c>
      <c r="H5772" s="241">
        <f>N(Purchase_Entry!P1366)</f>
        <v>0</v>
      </c>
      <c r="I5772" s="241">
        <f t="shared" si="90"/>
        <v>0</v>
      </c>
      <c r="J5772" s="200"/>
      <c r="K5772" s="200" t="str" cm="1">
        <f t="array" ref="K5772">IF($C5772="","",IF(AND($C5772=Party_Statement!$C$5,$B5772&gt;=Party_Statement!$C$6,$B5772&lt;=Party_Statement!$E$6),SUMPRODUCT(($C$3:$C5772=Party_Statement!$C$5)*($B$3:$B5772&gt;=Party_Statement!$C$6)*($B$3:$B5772&lt;=Party_Statement!$E$6)),""))</f>
        <v/>
      </c>
    </row>
    <row r="5773" spans="1:11" x14ac:dyDescent="0.2">
      <c r="A5773" s="237">
        <f>Purchase_Entry!A1367</f>
        <v>0</v>
      </c>
      <c r="B5773" s="238" t="str">
        <f>Purchase_Entry!B1367</f>
        <v/>
      </c>
      <c r="C5773" s="239">
        <f>Purchase_Entry!D1367</f>
        <v>0</v>
      </c>
      <c r="D5773" s="240" t="s">
        <v>1390</v>
      </c>
      <c r="E5773" s="240">
        <f>Purchase_Entry!C1367</f>
        <v>0</v>
      </c>
      <c r="F5773" s="240">
        <f>Purchase_Entry!F1367</f>
        <v>0</v>
      </c>
      <c r="G5773" s="241">
        <v>0</v>
      </c>
      <c r="H5773" s="241">
        <f>N(Purchase_Entry!P1367)</f>
        <v>0</v>
      </c>
      <c r="I5773" s="241">
        <f t="shared" si="90"/>
        <v>0</v>
      </c>
      <c r="J5773" s="200"/>
      <c r="K5773" s="200" t="str" cm="1">
        <f t="array" ref="K5773">IF($C5773="","",IF(AND($C5773=Party_Statement!$C$5,$B5773&gt;=Party_Statement!$C$6,$B5773&lt;=Party_Statement!$E$6),SUMPRODUCT(($C$3:$C5773=Party_Statement!$C$5)*($B$3:$B5773&gt;=Party_Statement!$C$6)*($B$3:$B5773&lt;=Party_Statement!$E$6)),""))</f>
        <v/>
      </c>
    </row>
    <row r="5774" spans="1:11" x14ac:dyDescent="0.2">
      <c r="A5774" s="237">
        <f>Purchase_Entry!A1368</f>
        <v>0</v>
      </c>
      <c r="B5774" s="238" t="str">
        <f>Purchase_Entry!B1368</f>
        <v/>
      </c>
      <c r="C5774" s="239">
        <f>Purchase_Entry!D1368</f>
        <v>0</v>
      </c>
      <c r="D5774" s="240" t="s">
        <v>1390</v>
      </c>
      <c r="E5774" s="240">
        <f>Purchase_Entry!C1368</f>
        <v>0</v>
      </c>
      <c r="F5774" s="240">
        <f>Purchase_Entry!F1368</f>
        <v>0</v>
      </c>
      <c r="G5774" s="241">
        <v>0</v>
      </c>
      <c r="H5774" s="241">
        <f>N(Purchase_Entry!P1368)</f>
        <v>0</v>
      </c>
      <c r="I5774" s="241">
        <f t="shared" si="90"/>
        <v>0</v>
      </c>
      <c r="J5774" s="200"/>
      <c r="K5774" s="200" t="str" cm="1">
        <f t="array" ref="K5774">IF($C5774="","",IF(AND($C5774=Party_Statement!$C$5,$B5774&gt;=Party_Statement!$C$6,$B5774&lt;=Party_Statement!$E$6),SUMPRODUCT(($C$3:$C5774=Party_Statement!$C$5)*($B$3:$B5774&gt;=Party_Statement!$C$6)*($B$3:$B5774&lt;=Party_Statement!$E$6)),""))</f>
        <v/>
      </c>
    </row>
    <row r="5775" spans="1:11" x14ac:dyDescent="0.2">
      <c r="A5775" s="237">
        <f>Purchase_Entry!A1369</f>
        <v>0</v>
      </c>
      <c r="B5775" s="238" t="str">
        <f>Purchase_Entry!B1369</f>
        <v/>
      </c>
      <c r="C5775" s="239">
        <f>Purchase_Entry!D1369</f>
        <v>0</v>
      </c>
      <c r="D5775" s="240" t="s">
        <v>1390</v>
      </c>
      <c r="E5775" s="240">
        <f>Purchase_Entry!C1369</f>
        <v>0</v>
      </c>
      <c r="F5775" s="240">
        <f>Purchase_Entry!F1369</f>
        <v>0</v>
      </c>
      <c r="G5775" s="241">
        <v>0</v>
      </c>
      <c r="H5775" s="241">
        <f>N(Purchase_Entry!P1369)</f>
        <v>0</v>
      </c>
      <c r="I5775" s="241">
        <f t="shared" si="90"/>
        <v>0</v>
      </c>
      <c r="J5775" s="200"/>
      <c r="K5775" s="200" t="str" cm="1">
        <f t="array" ref="K5775">IF($C5775="","",IF(AND($C5775=Party_Statement!$C$5,$B5775&gt;=Party_Statement!$C$6,$B5775&lt;=Party_Statement!$E$6),SUMPRODUCT(($C$3:$C5775=Party_Statement!$C$5)*($B$3:$B5775&gt;=Party_Statement!$C$6)*($B$3:$B5775&lt;=Party_Statement!$E$6)),""))</f>
        <v/>
      </c>
    </row>
    <row r="5776" spans="1:11" x14ac:dyDescent="0.2">
      <c r="A5776" s="237">
        <f>Purchase_Entry!A1370</f>
        <v>0</v>
      </c>
      <c r="B5776" s="238" t="str">
        <f>Purchase_Entry!B1370</f>
        <v/>
      </c>
      <c r="C5776" s="239">
        <f>Purchase_Entry!D1370</f>
        <v>0</v>
      </c>
      <c r="D5776" s="240" t="s">
        <v>1390</v>
      </c>
      <c r="E5776" s="240">
        <f>Purchase_Entry!C1370</f>
        <v>0</v>
      </c>
      <c r="F5776" s="240">
        <f>Purchase_Entry!F1370</f>
        <v>0</v>
      </c>
      <c r="G5776" s="241">
        <v>0</v>
      </c>
      <c r="H5776" s="241">
        <f>N(Purchase_Entry!P1370)</f>
        <v>0</v>
      </c>
      <c r="I5776" s="241">
        <f t="shared" si="90"/>
        <v>0</v>
      </c>
      <c r="J5776" s="200"/>
      <c r="K5776" s="200" t="str" cm="1">
        <f t="array" ref="K5776">IF($C5776="","",IF(AND($C5776=Party_Statement!$C$5,$B5776&gt;=Party_Statement!$C$6,$B5776&lt;=Party_Statement!$E$6),SUMPRODUCT(($C$3:$C5776=Party_Statement!$C$5)*($B$3:$B5776&gt;=Party_Statement!$C$6)*($B$3:$B5776&lt;=Party_Statement!$E$6)),""))</f>
        <v/>
      </c>
    </row>
    <row r="5777" spans="1:11" x14ac:dyDescent="0.2">
      <c r="A5777" s="237">
        <f>Purchase_Entry!A1371</f>
        <v>0</v>
      </c>
      <c r="B5777" s="238" t="str">
        <f>Purchase_Entry!B1371</f>
        <v/>
      </c>
      <c r="C5777" s="239">
        <f>Purchase_Entry!D1371</f>
        <v>0</v>
      </c>
      <c r="D5777" s="240" t="s">
        <v>1390</v>
      </c>
      <c r="E5777" s="240">
        <f>Purchase_Entry!C1371</f>
        <v>0</v>
      </c>
      <c r="F5777" s="240">
        <f>Purchase_Entry!F1371</f>
        <v>0</v>
      </c>
      <c r="G5777" s="241">
        <v>0</v>
      </c>
      <c r="H5777" s="241">
        <f>N(Purchase_Entry!P1371)</f>
        <v>0</v>
      </c>
      <c r="I5777" s="241">
        <f t="shared" si="90"/>
        <v>0</v>
      </c>
      <c r="J5777" s="200"/>
      <c r="K5777" s="200" t="str" cm="1">
        <f t="array" ref="K5777">IF($C5777="","",IF(AND($C5777=Party_Statement!$C$5,$B5777&gt;=Party_Statement!$C$6,$B5777&lt;=Party_Statement!$E$6),SUMPRODUCT(($C$3:$C5777=Party_Statement!$C$5)*($B$3:$B5777&gt;=Party_Statement!$C$6)*($B$3:$B5777&lt;=Party_Statement!$E$6)),""))</f>
        <v/>
      </c>
    </row>
    <row r="5778" spans="1:11" x14ac:dyDescent="0.2">
      <c r="A5778" s="237">
        <f>Purchase_Entry!A1372</f>
        <v>0</v>
      </c>
      <c r="B5778" s="238" t="str">
        <f>Purchase_Entry!B1372</f>
        <v/>
      </c>
      <c r="C5778" s="239">
        <f>Purchase_Entry!D1372</f>
        <v>0</v>
      </c>
      <c r="D5778" s="240" t="s">
        <v>1390</v>
      </c>
      <c r="E5778" s="240">
        <f>Purchase_Entry!C1372</f>
        <v>0</v>
      </c>
      <c r="F5778" s="240">
        <f>Purchase_Entry!F1372</f>
        <v>0</v>
      </c>
      <c r="G5778" s="241">
        <v>0</v>
      </c>
      <c r="H5778" s="241">
        <f>N(Purchase_Entry!P1372)</f>
        <v>0</v>
      </c>
      <c r="I5778" s="241">
        <f t="shared" si="90"/>
        <v>0</v>
      </c>
      <c r="J5778" s="200"/>
      <c r="K5778" s="200" t="str" cm="1">
        <f t="array" ref="K5778">IF($C5778="","",IF(AND($C5778=Party_Statement!$C$5,$B5778&gt;=Party_Statement!$C$6,$B5778&lt;=Party_Statement!$E$6),SUMPRODUCT(($C$3:$C5778=Party_Statement!$C$5)*($B$3:$B5778&gt;=Party_Statement!$C$6)*($B$3:$B5778&lt;=Party_Statement!$E$6)),""))</f>
        <v/>
      </c>
    </row>
    <row r="5779" spans="1:11" x14ac:dyDescent="0.2">
      <c r="A5779" s="237">
        <f>Purchase_Entry!A1373</f>
        <v>0</v>
      </c>
      <c r="B5779" s="238" t="str">
        <f>Purchase_Entry!B1373</f>
        <v/>
      </c>
      <c r="C5779" s="239">
        <f>Purchase_Entry!D1373</f>
        <v>0</v>
      </c>
      <c r="D5779" s="240" t="s">
        <v>1390</v>
      </c>
      <c r="E5779" s="240">
        <f>Purchase_Entry!C1373</f>
        <v>0</v>
      </c>
      <c r="F5779" s="240">
        <f>Purchase_Entry!F1373</f>
        <v>0</v>
      </c>
      <c r="G5779" s="241">
        <v>0</v>
      </c>
      <c r="H5779" s="241">
        <f>N(Purchase_Entry!P1373)</f>
        <v>0</v>
      </c>
      <c r="I5779" s="241">
        <f t="shared" si="90"/>
        <v>0</v>
      </c>
      <c r="J5779" s="200"/>
      <c r="K5779" s="200" t="str" cm="1">
        <f t="array" ref="K5779">IF($C5779="","",IF(AND($C5779=Party_Statement!$C$5,$B5779&gt;=Party_Statement!$C$6,$B5779&lt;=Party_Statement!$E$6),SUMPRODUCT(($C$3:$C5779=Party_Statement!$C$5)*($B$3:$B5779&gt;=Party_Statement!$C$6)*($B$3:$B5779&lt;=Party_Statement!$E$6)),""))</f>
        <v/>
      </c>
    </row>
    <row r="5780" spans="1:11" x14ac:dyDescent="0.2">
      <c r="A5780" s="237">
        <f>Purchase_Entry!A1374</f>
        <v>0</v>
      </c>
      <c r="B5780" s="238" t="str">
        <f>Purchase_Entry!B1374</f>
        <v/>
      </c>
      <c r="C5780" s="239">
        <f>Purchase_Entry!D1374</f>
        <v>0</v>
      </c>
      <c r="D5780" s="240" t="s">
        <v>1390</v>
      </c>
      <c r="E5780" s="240">
        <f>Purchase_Entry!C1374</f>
        <v>0</v>
      </c>
      <c r="F5780" s="240">
        <f>Purchase_Entry!F1374</f>
        <v>0</v>
      </c>
      <c r="G5780" s="241">
        <v>0</v>
      </c>
      <c r="H5780" s="241">
        <f>N(Purchase_Entry!P1374)</f>
        <v>0</v>
      </c>
      <c r="I5780" s="241">
        <f t="shared" si="90"/>
        <v>0</v>
      </c>
      <c r="J5780" s="200"/>
      <c r="K5780" s="200" t="str" cm="1">
        <f t="array" ref="K5780">IF($C5780="","",IF(AND($C5780=Party_Statement!$C$5,$B5780&gt;=Party_Statement!$C$6,$B5780&lt;=Party_Statement!$E$6),SUMPRODUCT(($C$3:$C5780=Party_Statement!$C$5)*($B$3:$B5780&gt;=Party_Statement!$C$6)*($B$3:$B5780&lt;=Party_Statement!$E$6)),""))</f>
        <v/>
      </c>
    </row>
    <row r="5781" spans="1:11" x14ac:dyDescent="0.2">
      <c r="A5781" s="237">
        <f>Purchase_Entry!A1375</f>
        <v>0</v>
      </c>
      <c r="B5781" s="238" t="str">
        <f>Purchase_Entry!B1375</f>
        <v/>
      </c>
      <c r="C5781" s="239">
        <f>Purchase_Entry!D1375</f>
        <v>0</v>
      </c>
      <c r="D5781" s="240" t="s">
        <v>1390</v>
      </c>
      <c r="E5781" s="240">
        <f>Purchase_Entry!C1375</f>
        <v>0</v>
      </c>
      <c r="F5781" s="240">
        <f>Purchase_Entry!F1375</f>
        <v>0</v>
      </c>
      <c r="G5781" s="241">
        <v>0</v>
      </c>
      <c r="H5781" s="241">
        <f>N(Purchase_Entry!P1375)</f>
        <v>0</v>
      </c>
      <c r="I5781" s="241">
        <f t="shared" si="90"/>
        <v>0</v>
      </c>
      <c r="J5781" s="200"/>
      <c r="K5781" s="200" t="str" cm="1">
        <f t="array" ref="K5781">IF($C5781="","",IF(AND($C5781=Party_Statement!$C$5,$B5781&gt;=Party_Statement!$C$6,$B5781&lt;=Party_Statement!$E$6),SUMPRODUCT(($C$3:$C5781=Party_Statement!$C$5)*($B$3:$B5781&gt;=Party_Statement!$C$6)*($B$3:$B5781&lt;=Party_Statement!$E$6)),""))</f>
        <v/>
      </c>
    </row>
    <row r="5782" spans="1:11" x14ac:dyDescent="0.2">
      <c r="A5782" s="237">
        <f>Purchase_Entry!A1376</f>
        <v>0</v>
      </c>
      <c r="B5782" s="238" t="str">
        <f>Purchase_Entry!B1376</f>
        <v/>
      </c>
      <c r="C5782" s="239">
        <f>Purchase_Entry!D1376</f>
        <v>0</v>
      </c>
      <c r="D5782" s="240" t="s">
        <v>1390</v>
      </c>
      <c r="E5782" s="240">
        <f>Purchase_Entry!C1376</f>
        <v>0</v>
      </c>
      <c r="F5782" s="240">
        <f>Purchase_Entry!F1376</f>
        <v>0</v>
      </c>
      <c r="G5782" s="241">
        <v>0</v>
      </c>
      <c r="H5782" s="241">
        <f>N(Purchase_Entry!P1376)</f>
        <v>0</v>
      </c>
      <c r="I5782" s="241">
        <f t="shared" si="90"/>
        <v>0</v>
      </c>
      <c r="J5782" s="200"/>
      <c r="K5782" s="200" t="str" cm="1">
        <f t="array" ref="K5782">IF($C5782="","",IF(AND($C5782=Party_Statement!$C$5,$B5782&gt;=Party_Statement!$C$6,$B5782&lt;=Party_Statement!$E$6),SUMPRODUCT(($C$3:$C5782=Party_Statement!$C$5)*($B$3:$B5782&gt;=Party_Statement!$C$6)*($B$3:$B5782&lt;=Party_Statement!$E$6)),""))</f>
        <v/>
      </c>
    </row>
    <row r="5783" spans="1:11" x14ac:dyDescent="0.2">
      <c r="A5783" s="237">
        <f>Purchase_Entry!A1377</f>
        <v>0</v>
      </c>
      <c r="B5783" s="238" t="str">
        <f>Purchase_Entry!B1377</f>
        <v/>
      </c>
      <c r="C5783" s="239">
        <f>Purchase_Entry!D1377</f>
        <v>0</v>
      </c>
      <c r="D5783" s="240" t="s">
        <v>1390</v>
      </c>
      <c r="E5783" s="240">
        <f>Purchase_Entry!C1377</f>
        <v>0</v>
      </c>
      <c r="F5783" s="240">
        <f>Purchase_Entry!F1377</f>
        <v>0</v>
      </c>
      <c r="G5783" s="241">
        <v>0</v>
      </c>
      <c r="H5783" s="241">
        <f>N(Purchase_Entry!P1377)</f>
        <v>0</v>
      </c>
      <c r="I5783" s="241">
        <f t="shared" si="90"/>
        <v>0</v>
      </c>
      <c r="J5783" s="200"/>
      <c r="K5783" s="200" t="str" cm="1">
        <f t="array" ref="K5783">IF($C5783="","",IF(AND($C5783=Party_Statement!$C$5,$B5783&gt;=Party_Statement!$C$6,$B5783&lt;=Party_Statement!$E$6),SUMPRODUCT(($C$3:$C5783=Party_Statement!$C$5)*($B$3:$B5783&gt;=Party_Statement!$C$6)*($B$3:$B5783&lt;=Party_Statement!$E$6)),""))</f>
        <v/>
      </c>
    </row>
    <row r="5784" spans="1:11" x14ac:dyDescent="0.2">
      <c r="A5784" s="237">
        <f>Purchase_Entry!A1378</f>
        <v>0</v>
      </c>
      <c r="B5784" s="238" t="str">
        <f>Purchase_Entry!B1378</f>
        <v/>
      </c>
      <c r="C5784" s="239">
        <f>Purchase_Entry!D1378</f>
        <v>0</v>
      </c>
      <c r="D5784" s="240" t="s">
        <v>1390</v>
      </c>
      <c r="E5784" s="240">
        <f>Purchase_Entry!C1378</f>
        <v>0</v>
      </c>
      <c r="F5784" s="240">
        <f>Purchase_Entry!F1378</f>
        <v>0</v>
      </c>
      <c r="G5784" s="241">
        <v>0</v>
      </c>
      <c r="H5784" s="241">
        <f>N(Purchase_Entry!P1378)</f>
        <v>0</v>
      </c>
      <c r="I5784" s="241">
        <f t="shared" si="90"/>
        <v>0</v>
      </c>
      <c r="J5784" s="200"/>
      <c r="K5784" s="200" t="str" cm="1">
        <f t="array" ref="K5784">IF($C5784="","",IF(AND($C5784=Party_Statement!$C$5,$B5784&gt;=Party_Statement!$C$6,$B5784&lt;=Party_Statement!$E$6),SUMPRODUCT(($C$3:$C5784=Party_Statement!$C$5)*($B$3:$B5784&gt;=Party_Statement!$C$6)*($B$3:$B5784&lt;=Party_Statement!$E$6)),""))</f>
        <v/>
      </c>
    </row>
    <row r="5785" spans="1:11" x14ac:dyDescent="0.2">
      <c r="A5785" s="237">
        <f>Purchase_Entry!A1379</f>
        <v>0</v>
      </c>
      <c r="B5785" s="238" t="str">
        <f>Purchase_Entry!B1379</f>
        <v/>
      </c>
      <c r="C5785" s="239">
        <f>Purchase_Entry!D1379</f>
        <v>0</v>
      </c>
      <c r="D5785" s="240" t="s">
        <v>1390</v>
      </c>
      <c r="E5785" s="240">
        <f>Purchase_Entry!C1379</f>
        <v>0</v>
      </c>
      <c r="F5785" s="240">
        <f>Purchase_Entry!F1379</f>
        <v>0</v>
      </c>
      <c r="G5785" s="241">
        <v>0</v>
      </c>
      <c r="H5785" s="241">
        <f>N(Purchase_Entry!P1379)</f>
        <v>0</v>
      </c>
      <c r="I5785" s="241">
        <f t="shared" si="90"/>
        <v>0</v>
      </c>
      <c r="J5785" s="200"/>
      <c r="K5785" s="200" t="str" cm="1">
        <f t="array" ref="K5785">IF($C5785="","",IF(AND($C5785=Party_Statement!$C$5,$B5785&gt;=Party_Statement!$C$6,$B5785&lt;=Party_Statement!$E$6),SUMPRODUCT(($C$3:$C5785=Party_Statement!$C$5)*($B$3:$B5785&gt;=Party_Statement!$C$6)*($B$3:$B5785&lt;=Party_Statement!$E$6)),""))</f>
        <v/>
      </c>
    </row>
    <row r="5786" spans="1:11" x14ac:dyDescent="0.2">
      <c r="A5786" s="237">
        <f>Purchase_Entry!A1380</f>
        <v>0</v>
      </c>
      <c r="B5786" s="238" t="str">
        <f>Purchase_Entry!B1380</f>
        <v/>
      </c>
      <c r="C5786" s="239">
        <f>Purchase_Entry!D1380</f>
        <v>0</v>
      </c>
      <c r="D5786" s="240" t="s">
        <v>1390</v>
      </c>
      <c r="E5786" s="240">
        <f>Purchase_Entry!C1380</f>
        <v>0</v>
      </c>
      <c r="F5786" s="240">
        <f>Purchase_Entry!F1380</f>
        <v>0</v>
      </c>
      <c r="G5786" s="241">
        <v>0</v>
      </c>
      <c r="H5786" s="241">
        <f>N(Purchase_Entry!P1380)</f>
        <v>0</v>
      </c>
      <c r="I5786" s="241">
        <f t="shared" si="90"/>
        <v>0</v>
      </c>
      <c r="J5786" s="200"/>
      <c r="K5786" s="200" t="str" cm="1">
        <f t="array" ref="K5786">IF($C5786="","",IF(AND($C5786=Party_Statement!$C$5,$B5786&gt;=Party_Statement!$C$6,$B5786&lt;=Party_Statement!$E$6),SUMPRODUCT(($C$3:$C5786=Party_Statement!$C$5)*($B$3:$B5786&gt;=Party_Statement!$C$6)*($B$3:$B5786&lt;=Party_Statement!$E$6)),""))</f>
        <v/>
      </c>
    </row>
    <row r="5787" spans="1:11" x14ac:dyDescent="0.2">
      <c r="A5787" s="237">
        <f>Purchase_Entry!A1381</f>
        <v>0</v>
      </c>
      <c r="B5787" s="238" t="str">
        <f>Purchase_Entry!B1381</f>
        <v/>
      </c>
      <c r="C5787" s="239">
        <f>Purchase_Entry!D1381</f>
        <v>0</v>
      </c>
      <c r="D5787" s="240" t="s">
        <v>1390</v>
      </c>
      <c r="E5787" s="240">
        <f>Purchase_Entry!C1381</f>
        <v>0</v>
      </c>
      <c r="F5787" s="240">
        <f>Purchase_Entry!F1381</f>
        <v>0</v>
      </c>
      <c r="G5787" s="241">
        <v>0</v>
      </c>
      <c r="H5787" s="241">
        <f>N(Purchase_Entry!P1381)</f>
        <v>0</v>
      </c>
      <c r="I5787" s="241">
        <f t="shared" si="90"/>
        <v>0</v>
      </c>
      <c r="J5787" s="200"/>
      <c r="K5787" s="200" t="str" cm="1">
        <f t="array" ref="K5787">IF($C5787="","",IF(AND($C5787=Party_Statement!$C$5,$B5787&gt;=Party_Statement!$C$6,$B5787&lt;=Party_Statement!$E$6),SUMPRODUCT(($C$3:$C5787=Party_Statement!$C$5)*($B$3:$B5787&gt;=Party_Statement!$C$6)*($B$3:$B5787&lt;=Party_Statement!$E$6)),""))</f>
        <v/>
      </c>
    </row>
    <row r="5788" spans="1:11" x14ac:dyDescent="0.2">
      <c r="A5788" s="237">
        <f>Purchase_Entry!A1382</f>
        <v>0</v>
      </c>
      <c r="B5788" s="238" t="str">
        <f>Purchase_Entry!B1382</f>
        <v/>
      </c>
      <c r="C5788" s="239">
        <f>Purchase_Entry!D1382</f>
        <v>0</v>
      </c>
      <c r="D5788" s="240" t="s">
        <v>1390</v>
      </c>
      <c r="E5788" s="240">
        <f>Purchase_Entry!C1382</f>
        <v>0</v>
      </c>
      <c r="F5788" s="240">
        <f>Purchase_Entry!F1382</f>
        <v>0</v>
      </c>
      <c r="G5788" s="241">
        <v>0</v>
      </c>
      <c r="H5788" s="241">
        <f>N(Purchase_Entry!P1382)</f>
        <v>0</v>
      </c>
      <c r="I5788" s="241">
        <f t="shared" si="90"/>
        <v>0</v>
      </c>
      <c r="J5788" s="200"/>
      <c r="K5788" s="200" t="str" cm="1">
        <f t="array" ref="K5788">IF($C5788="","",IF(AND($C5788=Party_Statement!$C$5,$B5788&gt;=Party_Statement!$C$6,$B5788&lt;=Party_Statement!$E$6),SUMPRODUCT(($C$3:$C5788=Party_Statement!$C$5)*($B$3:$B5788&gt;=Party_Statement!$C$6)*($B$3:$B5788&lt;=Party_Statement!$E$6)),""))</f>
        <v/>
      </c>
    </row>
    <row r="5789" spans="1:11" x14ac:dyDescent="0.2">
      <c r="A5789" s="237">
        <f>Purchase_Entry!A1383</f>
        <v>0</v>
      </c>
      <c r="B5789" s="238" t="str">
        <f>Purchase_Entry!B1383</f>
        <v/>
      </c>
      <c r="C5789" s="239">
        <f>Purchase_Entry!D1383</f>
        <v>0</v>
      </c>
      <c r="D5789" s="240" t="s">
        <v>1390</v>
      </c>
      <c r="E5789" s="240">
        <f>Purchase_Entry!C1383</f>
        <v>0</v>
      </c>
      <c r="F5789" s="240">
        <f>Purchase_Entry!F1383</f>
        <v>0</v>
      </c>
      <c r="G5789" s="241">
        <v>0</v>
      </c>
      <c r="H5789" s="241">
        <f>N(Purchase_Entry!P1383)</f>
        <v>0</v>
      </c>
      <c r="I5789" s="241">
        <f t="shared" si="90"/>
        <v>0</v>
      </c>
      <c r="J5789" s="200"/>
      <c r="K5789" s="200" t="str" cm="1">
        <f t="array" ref="K5789">IF($C5789="","",IF(AND($C5789=Party_Statement!$C$5,$B5789&gt;=Party_Statement!$C$6,$B5789&lt;=Party_Statement!$E$6),SUMPRODUCT(($C$3:$C5789=Party_Statement!$C$5)*($B$3:$B5789&gt;=Party_Statement!$C$6)*($B$3:$B5789&lt;=Party_Statement!$E$6)),""))</f>
        <v/>
      </c>
    </row>
    <row r="5790" spans="1:11" x14ac:dyDescent="0.2">
      <c r="A5790" s="237">
        <f>Purchase_Entry!A1384</f>
        <v>0</v>
      </c>
      <c r="B5790" s="238" t="str">
        <f>Purchase_Entry!B1384</f>
        <v/>
      </c>
      <c r="C5790" s="239">
        <f>Purchase_Entry!D1384</f>
        <v>0</v>
      </c>
      <c r="D5790" s="240" t="s">
        <v>1390</v>
      </c>
      <c r="E5790" s="240">
        <f>Purchase_Entry!C1384</f>
        <v>0</v>
      </c>
      <c r="F5790" s="240">
        <f>Purchase_Entry!F1384</f>
        <v>0</v>
      </c>
      <c r="G5790" s="241">
        <v>0</v>
      </c>
      <c r="H5790" s="241">
        <f>N(Purchase_Entry!P1384)</f>
        <v>0</v>
      </c>
      <c r="I5790" s="241">
        <f t="shared" si="90"/>
        <v>0</v>
      </c>
      <c r="J5790" s="200"/>
      <c r="K5790" s="200" t="str" cm="1">
        <f t="array" ref="K5790">IF($C5790="","",IF(AND($C5790=Party_Statement!$C$5,$B5790&gt;=Party_Statement!$C$6,$B5790&lt;=Party_Statement!$E$6),SUMPRODUCT(($C$3:$C5790=Party_Statement!$C$5)*($B$3:$B5790&gt;=Party_Statement!$C$6)*($B$3:$B5790&lt;=Party_Statement!$E$6)),""))</f>
        <v/>
      </c>
    </row>
    <row r="5791" spans="1:11" x14ac:dyDescent="0.2">
      <c r="A5791" s="237">
        <f>Purchase_Entry!A1385</f>
        <v>0</v>
      </c>
      <c r="B5791" s="238" t="str">
        <f>Purchase_Entry!B1385</f>
        <v/>
      </c>
      <c r="C5791" s="239">
        <f>Purchase_Entry!D1385</f>
        <v>0</v>
      </c>
      <c r="D5791" s="240" t="s">
        <v>1390</v>
      </c>
      <c r="E5791" s="240">
        <f>Purchase_Entry!C1385</f>
        <v>0</v>
      </c>
      <c r="F5791" s="240">
        <f>Purchase_Entry!F1385</f>
        <v>0</v>
      </c>
      <c r="G5791" s="241">
        <v>0</v>
      </c>
      <c r="H5791" s="241">
        <f>N(Purchase_Entry!P1385)</f>
        <v>0</v>
      </c>
      <c r="I5791" s="241">
        <f t="shared" si="90"/>
        <v>0</v>
      </c>
      <c r="J5791" s="200"/>
      <c r="K5791" s="200" t="str" cm="1">
        <f t="array" ref="K5791">IF($C5791="","",IF(AND($C5791=Party_Statement!$C$5,$B5791&gt;=Party_Statement!$C$6,$B5791&lt;=Party_Statement!$E$6),SUMPRODUCT(($C$3:$C5791=Party_Statement!$C$5)*($B$3:$B5791&gt;=Party_Statement!$C$6)*($B$3:$B5791&lt;=Party_Statement!$E$6)),""))</f>
        <v/>
      </c>
    </row>
    <row r="5792" spans="1:11" x14ac:dyDescent="0.2">
      <c r="A5792" s="237">
        <f>Purchase_Entry!A1386</f>
        <v>0</v>
      </c>
      <c r="B5792" s="238" t="str">
        <f>Purchase_Entry!B1386</f>
        <v/>
      </c>
      <c r="C5792" s="239">
        <f>Purchase_Entry!D1386</f>
        <v>0</v>
      </c>
      <c r="D5792" s="240" t="s">
        <v>1390</v>
      </c>
      <c r="E5792" s="240">
        <f>Purchase_Entry!C1386</f>
        <v>0</v>
      </c>
      <c r="F5792" s="240">
        <f>Purchase_Entry!F1386</f>
        <v>0</v>
      </c>
      <c r="G5792" s="241">
        <v>0</v>
      </c>
      <c r="H5792" s="241">
        <f>N(Purchase_Entry!P1386)</f>
        <v>0</v>
      </c>
      <c r="I5792" s="241">
        <f t="shared" si="90"/>
        <v>0</v>
      </c>
      <c r="J5792" s="200"/>
      <c r="K5792" s="200" t="str" cm="1">
        <f t="array" ref="K5792">IF($C5792="","",IF(AND($C5792=Party_Statement!$C$5,$B5792&gt;=Party_Statement!$C$6,$B5792&lt;=Party_Statement!$E$6),SUMPRODUCT(($C$3:$C5792=Party_Statement!$C$5)*($B$3:$B5792&gt;=Party_Statement!$C$6)*($B$3:$B5792&lt;=Party_Statement!$E$6)),""))</f>
        <v/>
      </c>
    </row>
    <row r="5793" spans="1:11" x14ac:dyDescent="0.2">
      <c r="A5793" s="237">
        <f>Purchase_Entry!A1387</f>
        <v>0</v>
      </c>
      <c r="B5793" s="238" t="str">
        <f>Purchase_Entry!B1387</f>
        <v/>
      </c>
      <c r="C5793" s="239">
        <f>Purchase_Entry!D1387</f>
        <v>0</v>
      </c>
      <c r="D5793" s="240" t="s">
        <v>1390</v>
      </c>
      <c r="E5793" s="240">
        <f>Purchase_Entry!C1387</f>
        <v>0</v>
      </c>
      <c r="F5793" s="240">
        <f>Purchase_Entry!F1387</f>
        <v>0</v>
      </c>
      <c r="G5793" s="241">
        <v>0</v>
      </c>
      <c r="H5793" s="241">
        <f>N(Purchase_Entry!P1387)</f>
        <v>0</v>
      </c>
      <c r="I5793" s="241">
        <f t="shared" si="90"/>
        <v>0</v>
      </c>
      <c r="J5793" s="200"/>
      <c r="K5793" s="200" t="str" cm="1">
        <f t="array" ref="K5793">IF($C5793="","",IF(AND($C5793=Party_Statement!$C$5,$B5793&gt;=Party_Statement!$C$6,$B5793&lt;=Party_Statement!$E$6),SUMPRODUCT(($C$3:$C5793=Party_Statement!$C$5)*($B$3:$B5793&gt;=Party_Statement!$C$6)*($B$3:$B5793&lt;=Party_Statement!$E$6)),""))</f>
        <v/>
      </c>
    </row>
    <row r="5794" spans="1:11" x14ac:dyDescent="0.2">
      <c r="A5794" s="237">
        <f>Purchase_Entry!A1388</f>
        <v>0</v>
      </c>
      <c r="B5794" s="238" t="str">
        <f>Purchase_Entry!B1388</f>
        <v/>
      </c>
      <c r="C5794" s="239">
        <f>Purchase_Entry!D1388</f>
        <v>0</v>
      </c>
      <c r="D5794" s="240" t="s">
        <v>1390</v>
      </c>
      <c r="E5794" s="240">
        <f>Purchase_Entry!C1388</f>
        <v>0</v>
      </c>
      <c r="F5794" s="240">
        <f>Purchase_Entry!F1388</f>
        <v>0</v>
      </c>
      <c r="G5794" s="241">
        <v>0</v>
      </c>
      <c r="H5794" s="241">
        <f>N(Purchase_Entry!P1388)</f>
        <v>0</v>
      </c>
      <c r="I5794" s="241">
        <f t="shared" si="90"/>
        <v>0</v>
      </c>
      <c r="J5794" s="200"/>
      <c r="K5794" s="200" t="str" cm="1">
        <f t="array" ref="K5794">IF($C5794="","",IF(AND($C5794=Party_Statement!$C$5,$B5794&gt;=Party_Statement!$C$6,$B5794&lt;=Party_Statement!$E$6),SUMPRODUCT(($C$3:$C5794=Party_Statement!$C$5)*($B$3:$B5794&gt;=Party_Statement!$C$6)*($B$3:$B5794&lt;=Party_Statement!$E$6)),""))</f>
        <v/>
      </c>
    </row>
    <row r="5795" spans="1:11" x14ac:dyDescent="0.2">
      <c r="A5795" s="237">
        <f>Purchase_Entry!A1389</f>
        <v>0</v>
      </c>
      <c r="B5795" s="238" t="str">
        <f>Purchase_Entry!B1389</f>
        <v/>
      </c>
      <c r="C5795" s="239" t="str">
        <f>Purchase_Entry!D1389</f>
        <v>TOTALS ►</v>
      </c>
      <c r="D5795" s="240" t="s">
        <v>1390</v>
      </c>
      <c r="E5795" s="240">
        <f>Purchase_Entry!C1389</f>
        <v>0</v>
      </c>
      <c r="F5795" s="240">
        <f>Purchase_Entry!F1389</f>
        <v>0</v>
      </c>
      <c r="G5795" s="241">
        <v>0</v>
      </c>
      <c r="H5795" s="241">
        <f>N(Purchase_Entry!P1389)</f>
        <v>2778172.8272704519</v>
      </c>
      <c r="I5795" s="241">
        <f t="shared" si="90"/>
        <v>-2778172.8272704519</v>
      </c>
      <c r="J5795" s="200"/>
      <c r="K5795" s="200" t="str" cm="1">
        <f t="array" ref="K5795">IF($C5795="","",IF(AND($C5795=Party_Statement!$C$5,$B5795&gt;=Party_Statement!$C$6,$B5795&lt;=Party_Statement!$E$6),SUMPRODUCT(($C$3:$C5795=Party_Statement!$C$5)*($B$3:$B5795&gt;=Party_Statement!$C$6)*($B$3:$B5795&lt;=Party_Statement!$E$6)),""))</f>
        <v/>
      </c>
    </row>
    <row r="5796" spans="1:11" x14ac:dyDescent="0.2">
      <c r="A5796" s="237">
        <f>Purchase_Entry!A1390</f>
        <v>0</v>
      </c>
      <c r="B5796" s="238">
        <f>Purchase_Entry!B1390</f>
        <v>0</v>
      </c>
      <c r="C5796" s="239">
        <f>Purchase_Entry!D1390</f>
        <v>0</v>
      </c>
      <c r="D5796" s="240" t="s">
        <v>1390</v>
      </c>
      <c r="E5796" s="240">
        <f>Purchase_Entry!C1390</f>
        <v>0</v>
      </c>
      <c r="F5796" s="240">
        <f>Purchase_Entry!F1390</f>
        <v>0</v>
      </c>
      <c r="G5796" s="241">
        <v>0</v>
      </c>
      <c r="H5796" s="241">
        <f>N(Purchase_Entry!P1390)</f>
        <v>0</v>
      </c>
      <c r="I5796" s="241">
        <f t="shared" si="90"/>
        <v>0</v>
      </c>
      <c r="J5796" s="200"/>
      <c r="K5796" s="200" t="str" cm="1">
        <f t="array" ref="K5796">IF($C5796="","",IF(AND($C5796=Party_Statement!$C$5,$B5796&gt;=Party_Statement!$C$6,$B5796&lt;=Party_Statement!$E$6),SUMPRODUCT(($C$3:$C5796=Party_Statement!$C$5)*($B$3:$B5796&gt;=Party_Statement!$C$6)*($B$3:$B5796&lt;=Party_Statement!$E$6)),""))</f>
        <v/>
      </c>
    </row>
    <row r="5797" spans="1:11" x14ac:dyDescent="0.2">
      <c r="A5797" s="237">
        <f>Purchase_Entry!A1391</f>
        <v>0</v>
      </c>
      <c r="B5797" s="238">
        <f>Purchase_Entry!B1391</f>
        <v>0</v>
      </c>
      <c r="C5797" s="239">
        <f>Purchase_Entry!D1391</f>
        <v>0</v>
      </c>
      <c r="D5797" s="240" t="s">
        <v>1390</v>
      </c>
      <c r="E5797" s="240">
        <f>Purchase_Entry!C1391</f>
        <v>0</v>
      </c>
      <c r="F5797" s="240">
        <f>Purchase_Entry!F1391</f>
        <v>0</v>
      </c>
      <c r="G5797" s="241">
        <v>0</v>
      </c>
      <c r="H5797" s="241">
        <f>N(Purchase_Entry!P1391)</f>
        <v>0</v>
      </c>
      <c r="I5797" s="241">
        <f t="shared" si="90"/>
        <v>0</v>
      </c>
      <c r="J5797" s="200"/>
      <c r="K5797" s="200" t="str" cm="1">
        <f t="array" ref="K5797">IF($C5797="","",IF(AND($C5797=Party_Statement!$C$5,$B5797&gt;=Party_Statement!$C$6,$B5797&lt;=Party_Statement!$E$6),SUMPRODUCT(($C$3:$C5797=Party_Statement!$C$5)*($B$3:$B5797&gt;=Party_Statement!$C$6)*($B$3:$B5797&lt;=Party_Statement!$E$6)),""))</f>
        <v/>
      </c>
    </row>
    <row r="5798" spans="1:11" x14ac:dyDescent="0.2">
      <c r="A5798" s="237">
        <f>Purchase_Entry!A1392</f>
        <v>0</v>
      </c>
      <c r="B5798" s="238">
        <f>Purchase_Entry!B1392</f>
        <v>0</v>
      </c>
      <c r="C5798" s="239">
        <f>Purchase_Entry!D1392</f>
        <v>0</v>
      </c>
      <c r="D5798" s="240" t="s">
        <v>1390</v>
      </c>
      <c r="E5798" s="240">
        <f>Purchase_Entry!C1392</f>
        <v>0</v>
      </c>
      <c r="F5798" s="240">
        <f>Purchase_Entry!F1392</f>
        <v>0</v>
      </c>
      <c r="G5798" s="241">
        <v>0</v>
      </c>
      <c r="H5798" s="241">
        <f>N(Purchase_Entry!P1392)</f>
        <v>0</v>
      </c>
      <c r="I5798" s="241">
        <f t="shared" si="90"/>
        <v>0</v>
      </c>
      <c r="J5798" s="200"/>
      <c r="K5798" s="200" t="str" cm="1">
        <f t="array" ref="K5798">IF($C5798="","",IF(AND($C5798=Party_Statement!$C$5,$B5798&gt;=Party_Statement!$C$6,$B5798&lt;=Party_Statement!$E$6),SUMPRODUCT(($C$3:$C5798=Party_Statement!$C$5)*($B$3:$B5798&gt;=Party_Statement!$C$6)*($B$3:$B5798&lt;=Party_Statement!$E$6)),""))</f>
        <v/>
      </c>
    </row>
    <row r="5799" spans="1:11" x14ac:dyDescent="0.2">
      <c r="A5799" s="237">
        <f>Purchase_Entry!A1393</f>
        <v>0</v>
      </c>
      <c r="B5799" s="238">
        <f>Purchase_Entry!B1393</f>
        <v>0</v>
      </c>
      <c r="C5799" s="239">
        <f>Purchase_Entry!D1393</f>
        <v>0</v>
      </c>
      <c r="D5799" s="240" t="s">
        <v>1390</v>
      </c>
      <c r="E5799" s="240">
        <f>Purchase_Entry!C1393</f>
        <v>0</v>
      </c>
      <c r="F5799" s="240">
        <f>Purchase_Entry!F1393</f>
        <v>0</v>
      </c>
      <c r="G5799" s="241">
        <v>0</v>
      </c>
      <c r="H5799" s="241">
        <f>N(Purchase_Entry!P1393)</f>
        <v>0</v>
      </c>
      <c r="I5799" s="241">
        <f t="shared" si="90"/>
        <v>0</v>
      </c>
      <c r="J5799" s="200"/>
      <c r="K5799" s="200" t="str" cm="1">
        <f t="array" ref="K5799">IF($C5799="","",IF(AND($C5799=Party_Statement!$C$5,$B5799&gt;=Party_Statement!$C$6,$B5799&lt;=Party_Statement!$E$6),SUMPRODUCT(($C$3:$C5799=Party_Statement!$C$5)*($B$3:$B5799&gt;=Party_Statement!$C$6)*($B$3:$B5799&lt;=Party_Statement!$E$6)),""))</f>
        <v/>
      </c>
    </row>
    <row r="5800" spans="1:11" x14ac:dyDescent="0.2">
      <c r="A5800" s="237">
        <f>Purchase_Entry!A1394</f>
        <v>0</v>
      </c>
      <c r="B5800" s="238">
        <f>Purchase_Entry!B1394</f>
        <v>0</v>
      </c>
      <c r="C5800" s="239">
        <f>Purchase_Entry!D1394</f>
        <v>0</v>
      </c>
      <c r="D5800" s="240" t="s">
        <v>1390</v>
      </c>
      <c r="E5800" s="240">
        <f>Purchase_Entry!C1394</f>
        <v>0</v>
      </c>
      <c r="F5800" s="240">
        <f>Purchase_Entry!F1394</f>
        <v>0</v>
      </c>
      <c r="G5800" s="241">
        <v>0</v>
      </c>
      <c r="H5800" s="241">
        <f>N(Purchase_Entry!P1394)</f>
        <v>0</v>
      </c>
      <c r="I5800" s="241">
        <f t="shared" si="90"/>
        <v>0</v>
      </c>
      <c r="J5800" s="200"/>
      <c r="K5800" s="200" t="str" cm="1">
        <f t="array" ref="K5800">IF($C5800="","",IF(AND($C5800=Party_Statement!$C$5,$B5800&gt;=Party_Statement!$C$6,$B5800&lt;=Party_Statement!$E$6),SUMPRODUCT(($C$3:$C5800=Party_Statement!$C$5)*($B$3:$B5800&gt;=Party_Statement!$C$6)*($B$3:$B5800&lt;=Party_Statement!$E$6)),""))</f>
        <v/>
      </c>
    </row>
    <row r="5801" spans="1:11" x14ac:dyDescent="0.2">
      <c r="A5801" s="237">
        <f>Purchase_Entry!A1395</f>
        <v>0</v>
      </c>
      <c r="B5801" s="238">
        <f>Purchase_Entry!B1395</f>
        <v>0</v>
      </c>
      <c r="C5801" s="239">
        <f>Purchase_Entry!D1395</f>
        <v>0</v>
      </c>
      <c r="D5801" s="240" t="s">
        <v>1390</v>
      </c>
      <c r="E5801" s="240">
        <f>Purchase_Entry!C1395</f>
        <v>0</v>
      </c>
      <c r="F5801" s="240">
        <f>Purchase_Entry!F1395</f>
        <v>0</v>
      </c>
      <c r="G5801" s="241">
        <v>0</v>
      </c>
      <c r="H5801" s="241">
        <f>N(Purchase_Entry!P1395)</f>
        <v>0</v>
      </c>
      <c r="I5801" s="241">
        <f t="shared" si="90"/>
        <v>0</v>
      </c>
      <c r="J5801" s="200"/>
      <c r="K5801" s="200" t="str" cm="1">
        <f t="array" ref="K5801">IF($C5801="","",IF(AND($C5801=Party_Statement!$C$5,$B5801&gt;=Party_Statement!$C$6,$B5801&lt;=Party_Statement!$E$6),SUMPRODUCT(($C$3:$C5801=Party_Statement!$C$5)*($B$3:$B5801&gt;=Party_Statement!$C$6)*($B$3:$B5801&lt;=Party_Statement!$E$6)),""))</f>
        <v/>
      </c>
    </row>
    <row r="5802" spans="1:11" x14ac:dyDescent="0.2">
      <c r="A5802" s="237">
        <f>Purchase_Entry!A1396</f>
        <v>0</v>
      </c>
      <c r="B5802" s="238">
        <f>Purchase_Entry!B1396</f>
        <v>0</v>
      </c>
      <c r="C5802" s="239">
        <f>Purchase_Entry!D1396</f>
        <v>0</v>
      </c>
      <c r="D5802" s="240" t="s">
        <v>1390</v>
      </c>
      <c r="E5802" s="240">
        <f>Purchase_Entry!C1396</f>
        <v>0</v>
      </c>
      <c r="F5802" s="240">
        <f>Purchase_Entry!F1396</f>
        <v>0</v>
      </c>
      <c r="G5802" s="241">
        <v>0</v>
      </c>
      <c r="H5802" s="241">
        <f>N(Purchase_Entry!P1396)</f>
        <v>0</v>
      </c>
      <c r="I5802" s="241">
        <f t="shared" si="90"/>
        <v>0</v>
      </c>
      <c r="J5802" s="200"/>
      <c r="K5802" s="200" t="str" cm="1">
        <f t="array" ref="K5802">IF($C5802="","",IF(AND($C5802=Party_Statement!$C$5,$B5802&gt;=Party_Statement!$C$6,$B5802&lt;=Party_Statement!$E$6),SUMPRODUCT(($C$3:$C5802=Party_Statement!$C$5)*($B$3:$B5802&gt;=Party_Statement!$C$6)*($B$3:$B5802&lt;=Party_Statement!$E$6)),""))</f>
        <v/>
      </c>
    </row>
    <row r="5803" spans="1:11" x14ac:dyDescent="0.2">
      <c r="A5803" s="237">
        <f>Purchase_Entry!A1397</f>
        <v>0</v>
      </c>
      <c r="B5803" s="238">
        <f>Purchase_Entry!B1397</f>
        <v>0</v>
      </c>
      <c r="C5803" s="239">
        <f>Purchase_Entry!D1397</f>
        <v>0</v>
      </c>
      <c r="D5803" s="240" t="s">
        <v>1390</v>
      </c>
      <c r="E5803" s="240">
        <f>Purchase_Entry!C1397</f>
        <v>0</v>
      </c>
      <c r="F5803" s="240">
        <f>Purchase_Entry!F1397</f>
        <v>0</v>
      </c>
      <c r="G5803" s="241">
        <v>0</v>
      </c>
      <c r="H5803" s="241">
        <f>N(Purchase_Entry!P1397)</f>
        <v>0</v>
      </c>
      <c r="I5803" s="241">
        <f t="shared" si="90"/>
        <v>0</v>
      </c>
      <c r="J5803" s="200"/>
      <c r="K5803" s="200" t="str" cm="1">
        <f t="array" ref="K5803">IF($C5803="","",IF(AND($C5803=Party_Statement!$C$5,$B5803&gt;=Party_Statement!$C$6,$B5803&lt;=Party_Statement!$E$6),SUMPRODUCT(($C$3:$C5803=Party_Statement!$C$5)*($B$3:$B5803&gt;=Party_Statement!$C$6)*($B$3:$B5803&lt;=Party_Statement!$E$6)),""))</f>
        <v/>
      </c>
    </row>
    <row r="5804" spans="1:11" x14ac:dyDescent="0.2">
      <c r="A5804" s="237">
        <f>Purchase_Entry!A1398</f>
        <v>0</v>
      </c>
      <c r="B5804" s="238">
        <f>Purchase_Entry!B1398</f>
        <v>0</v>
      </c>
      <c r="C5804" s="239">
        <f>Purchase_Entry!D1398</f>
        <v>0</v>
      </c>
      <c r="D5804" s="240" t="s">
        <v>1390</v>
      </c>
      <c r="E5804" s="240">
        <f>Purchase_Entry!C1398</f>
        <v>0</v>
      </c>
      <c r="F5804" s="240">
        <f>Purchase_Entry!F1398</f>
        <v>0</v>
      </c>
      <c r="G5804" s="241">
        <v>0</v>
      </c>
      <c r="H5804" s="241">
        <f>N(Purchase_Entry!P1398)</f>
        <v>0</v>
      </c>
      <c r="I5804" s="241">
        <f t="shared" si="90"/>
        <v>0</v>
      </c>
      <c r="J5804" s="200"/>
      <c r="K5804" s="200" t="str" cm="1">
        <f t="array" ref="K5804">IF($C5804="","",IF(AND($C5804=Party_Statement!$C$5,$B5804&gt;=Party_Statement!$C$6,$B5804&lt;=Party_Statement!$E$6),SUMPRODUCT(($C$3:$C5804=Party_Statement!$C$5)*($B$3:$B5804&gt;=Party_Statement!$C$6)*($B$3:$B5804&lt;=Party_Statement!$E$6)),""))</f>
        <v/>
      </c>
    </row>
    <row r="5805" spans="1:11" x14ac:dyDescent="0.2">
      <c r="A5805" s="237">
        <f>Purchase_Entry!A1399</f>
        <v>0</v>
      </c>
      <c r="B5805" s="238">
        <f>Purchase_Entry!B1399</f>
        <v>0</v>
      </c>
      <c r="C5805" s="239">
        <f>Purchase_Entry!D1399</f>
        <v>0</v>
      </c>
      <c r="D5805" s="240" t="s">
        <v>1390</v>
      </c>
      <c r="E5805" s="240">
        <f>Purchase_Entry!C1399</f>
        <v>0</v>
      </c>
      <c r="F5805" s="240">
        <f>Purchase_Entry!F1399</f>
        <v>0</v>
      </c>
      <c r="G5805" s="241">
        <v>0</v>
      </c>
      <c r="H5805" s="241">
        <f>N(Purchase_Entry!P1399)</f>
        <v>0</v>
      </c>
      <c r="I5805" s="241">
        <f t="shared" si="90"/>
        <v>0</v>
      </c>
      <c r="J5805" s="200"/>
      <c r="K5805" s="200" t="str" cm="1">
        <f t="array" ref="K5805">IF($C5805="","",IF(AND($C5805=Party_Statement!$C$5,$B5805&gt;=Party_Statement!$C$6,$B5805&lt;=Party_Statement!$E$6),SUMPRODUCT(($C$3:$C5805=Party_Statement!$C$5)*($B$3:$B5805&gt;=Party_Statement!$C$6)*($B$3:$B5805&lt;=Party_Statement!$E$6)),""))</f>
        <v/>
      </c>
    </row>
    <row r="5806" spans="1:11" x14ac:dyDescent="0.2">
      <c r="A5806" s="237">
        <f>Purchase_Entry!A1400</f>
        <v>0</v>
      </c>
      <c r="B5806" s="238">
        <f>Purchase_Entry!B1400</f>
        <v>0</v>
      </c>
      <c r="C5806" s="239">
        <f>Purchase_Entry!D1400</f>
        <v>0</v>
      </c>
      <c r="D5806" s="240" t="s">
        <v>1390</v>
      </c>
      <c r="E5806" s="240">
        <f>Purchase_Entry!C1400</f>
        <v>0</v>
      </c>
      <c r="F5806" s="240">
        <f>Purchase_Entry!F1400</f>
        <v>0</v>
      </c>
      <c r="G5806" s="241">
        <v>0</v>
      </c>
      <c r="H5806" s="241">
        <f>N(Purchase_Entry!P1400)</f>
        <v>0</v>
      </c>
      <c r="I5806" s="241">
        <f t="shared" si="90"/>
        <v>0</v>
      </c>
      <c r="J5806" s="200"/>
      <c r="K5806" s="200" t="str" cm="1">
        <f t="array" ref="K5806">IF($C5806="","",IF(AND($C5806=Party_Statement!$C$5,$B5806&gt;=Party_Statement!$C$6,$B5806&lt;=Party_Statement!$E$6),SUMPRODUCT(($C$3:$C5806=Party_Statement!$C$5)*($B$3:$B5806&gt;=Party_Statement!$C$6)*($B$3:$B5806&lt;=Party_Statement!$E$6)),""))</f>
        <v/>
      </c>
    </row>
    <row r="5807" spans="1:11" x14ac:dyDescent="0.2">
      <c r="A5807" s="237">
        <f>Purchase_Entry!A1401</f>
        <v>0</v>
      </c>
      <c r="B5807" s="238">
        <f>Purchase_Entry!B1401</f>
        <v>0</v>
      </c>
      <c r="C5807" s="239">
        <f>Purchase_Entry!D1401</f>
        <v>0</v>
      </c>
      <c r="D5807" s="240" t="s">
        <v>1390</v>
      </c>
      <c r="E5807" s="240">
        <f>Purchase_Entry!C1401</f>
        <v>0</v>
      </c>
      <c r="F5807" s="240">
        <f>Purchase_Entry!F1401</f>
        <v>0</v>
      </c>
      <c r="G5807" s="241">
        <v>0</v>
      </c>
      <c r="H5807" s="241">
        <f>N(Purchase_Entry!P1401)</f>
        <v>0</v>
      </c>
      <c r="I5807" s="241">
        <f t="shared" si="90"/>
        <v>0</v>
      </c>
      <c r="J5807" s="200"/>
      <c r="K5807" s="200" t="str" cm="1">
        <f t="array" ref="K5807">IF($C5807="","",IF(AND($C5807=Party_Statement!$C$5,$B5807&gt;=Party_Statement!$C$6,$B5807&lt;=Party_Statement!$E$6),SUMPRODUCT(($C$3:$C5807=Party_Statement!$C$5)*($B$3:$B5807&gt;=Party_Statement!$C$6)*($B$3:$B5807&lt;=Party_Statement!$E$6)),""))</f>
        <v/>
      </c>
    </row>
    <row r="5808" spans="1:11" x14ac:dyDescent="0.2">
      <c r="A5808" s="237">
        <f>Purchase_Entry!A1402</f>
        <v>0</v>
      </c>
      <c r="B5808" s="238">
        <f>Purchase_Entry!B1402</f>
        <v>0</v>
      </c>
      <c r="C5808" s="239">
        <f>Purchase_Entry!D1402</f>
        <v>0</v>
      </c>
      <c r="D5808" s="240" t="s">
        <v>1390</v>
      </c>
      <c r="E5808" s="240">
        <f>Purchase_Entry!C1402</f>
        <v>0</v>
      </c>
      <c r="F5808" s="240">
        <f>Purchase_Entry!F1402</f>
        <v>0</v>
      </c>
      <c r="G5808" s="241">
        <v>0</v>
      </c>
      <c r="H5808" s="241">
        <f>N(Purchase_Entry!P1402)</f>
        <v>0</v>
      </c>
      <c r="I5808" s="241">
        <f t="shared" si="90"/>
        <v>0</v>
      </c>
      <c r="J5808" s="200"/>
      <c r="K5808" s="200" t="str" cm="1">
        <f t="array" ref="K5808">IF($C5808="","",IF(AND($C5808=Party_Statement!$C$5,$B5808&gt;=Party_Statement!$C$6,$B5808&lt;=Party_Statement!$E$6),SUMPRODUCT(($C$3:$C5808=Party_Statement!$C$5)*($B$3:$B5808&gt;=Party_Statement!$C$6)*($B$3:$B5808&lt;=Party_Statement!$E$6)),""))</f>
        <v/>
      </c>
    </row>
    <row r="5809" spans="1:11" x14ac:dyDescent="0.2">
      <c r="A5809" s="237">
        <f>Purchase_Entry!A1403</f>
        <v>0</v>
      </c>
      <c r="B5809" s="238">
        <f>Purchase_Entry!B1403</f>
        <v>0</v>
      </c>
      <c r="C5809" s="239">
        <f>Purchase_Entry!D1403</f>
        <v>0</v>
      </c>
      <c r="D5809" s="240" t="s">
        <v>1390</v>
      </c>
      <c r="E5809" s="240">
        <f>Purchase_Entry!C1403</f>
        <v>0</v>
      </c>
      <c r="F5809" s="240">
        <f>Purchase_Entry!F1403</f>
        <v>0</v>
      </c>
      <c r="G5809" s="241">
        <v>0</v>
      </c>
      <c r="H5809" s="241">
        <f>N(Purchase_Entry!P1403)</f>
        <v>0</v>
      </c>
      <c r="I5809" s="241">
        <f t="shared" si="90"/>
        <v>0</v>
      </c>
      <c r="J5809" s="200"/>
      <c r="K5809" s="200" t="str" cm="1">
        <f t="array" ref="K5809">IF($C5809="","",IF(AND($C5809=Party_Statement!$C$5,$B5809&gt;=Party_Statement!$C$6,$B5809&lt;=Party_Statement!$E$6),SUMPRODUCT(($C$3:$C5809=Party_Statement!$C$5)*($B$3:$B5809&gt;=Party_Statement!$C$6)*($B$3:$B5809&lt;=Party_Statement!$E$6)),""))</f>
        <v/>
      </c>
    </row>
    <row r="5810" spans="1:11" x14ac:dyDescent="0.2">
      <c r="A5810" s="237">
        <f>Purchase_Entry!A1404</f>
        <v>0</v>
      </c>
      <c r="B5810" s="238">
        <f>Purchase_Entry!B1404</f>
        <v>0</v>
      </c>
      <c r="C5810" s="239">
        <f>Purchase_Entry!D1404</f>
        <v>0</v>
      </c>
      <c r="D5810" s="240" t="s">
        <v>1390</v>
      </c>
      <c r="E5810" s="240">
        <f>Purchase_Entry!C1404</f>
        <v>0</v>
      </c>
      <c r="F5810" s="240">
        <f>Purchase_Entry!F1404</f>
        <v>0</v>
      </c>
      <c r="G5810" s="241">
        <v>0</v>
      </c>
      <c r="H5810" s="241">
        <f>N(Purchase_Entry!P1404)</f>
        <v>0</v>
      </c>
      <c r="I5810" s="241">
        <f t="shared" si="90"/>
        <v>0</v>
      </c>
      <c r="J5810" s="200"/>
      <c r="K5810" s="200" t="str" cm="1">
        <f t="array" ref="K5810">IF($C5810="","",IF(AND($C5810=Party_Statement!$C$5,$B5810&gt;=Party_Statement!$C$6,$B5810&lt;=Party_Statement!$E$6),SUMPRODUCT(($C$3:$C5810=Party_Statement!$C$5)*($B$3:$B5810&gt;=Party_Statement!$C$6)*($B$3:$B5810&lt;=Party_Statement!$E$6)),""))</f>
        <v/>
      </c>
    </row>
    <row r="5811" spans="1:11" x14ac:dyDescent="0.2">
      <c r="A5811" s="237">
        <f>Purchase_Entry!A1405</f>
        <v>0</v>
      </c>
      <c r="B5811" s="238">
        <f>Purchase_Entry!B1405</f>
        <v>0</v>
      </c>
      <c r="C5811" s="239">
        <f>Purchase_Entry!D1405</f>
        <v>0</v>
      </c>
      <c r="D5811" s="240" t="s">
        <v>1390</v>
      </c>
      <c r="E5811" s="240">
        <f>Purchase_Entry!C1405</f>
        <v>0</v>
      </c>
      <c r="F5811" s="240">
        <f>Purchase_Entry!F1405</f>
        <v>0</v>
      </c>
      <c r="G5811" s="241">
        <v>0</v>
      </c>
      <c r="H5811" s="241">
        <f>N(Purchase_Entry!P1405)</f>
        <v>0</v>
      </c>
      <c r="I5811" s="241">
        <f t="shared" si="90"/>
        <v>0</v>
      </c>
      <c r="J5811" s="200"/>
      <c r="K5811" s="200" t="str" cm="1">
        <f t="array" ref="K5811">IF($C5811="","",IF(AND($C5811=Party_Statement!$C$5,$B5811&gt;=Party_Statement!$C$6,$B5811&lt;=Party_Statement!$E$6),SUMPRODUCT(($C$3:$C5811=Party_Statement!$C$5)*($B$3:$B5811&gt;=Party_Statement!$C$6)*($B$3:$B5811&lt;=Party_Statement!$E$6)),""))</f>
        <v/>
      </c>
    </row>
    <row r="5812" spans="1:11" x14ac:dyDescent="0.2">
      <c r="A5812" s="237">
        <f>Purchase_Entry!A1406</f>
        <v>0</v>
      </c>
      <c r="B5812" s="238">
        <f>Purchase_Entry!B1406</f>
        <v>0</v>
      </c>
      <c r="C5812" s="239">
        <f>Purchase_Entry!D1406</f>
        <v>0</v>
      </c>
      <c r="D5812" s="240" t="s">
        <v>1390</v>
      </c>
      <c r="E5812" s="240">
        <f>Purchase_Entry!C1406</f>
        <v>0</v>
      </c>
      <c r="F5812" s="240">
        <f>Purchase_Entry!F1406</f>
        <v>0</v>
      </c>
      <c r="G5812" s="241">
        <v>0</v>
      </c>
      <c r="H5812" s="241">
        <f>N(Purchase_Entry!P1406)</f>
        <v>0</v>
      </c>
      <c r="I5812" s="241">
        <f t="shared" si="90"/>
        <v>0</v>
      </c>
      <c r="J5812" s="200"/>
      <c r="K5812" s="200" t="str" cm="1">
        <f t="array" ref="K5812">IF($C5812="","",IF(AND($C5812=Party_Statement!$C$5,$B5812&gt;=Party_Statement!$C$6,$B5812&lt;=Party_Statement!$E$6),SUMPRODUCT(($C$3:$C5812=Party_Statement!$C$5)*($B$3:$B5812&gt;=Party_Statement!$C$6)*($B$3:$B5812&lt;=Party_Statement!$E$6)),""))</f>
        <v/>
      </c>
    </row>
    <row r="5813" spans="1:11" x14ac:dyDescent="0.2">
      <c r="A5813" s="237">
        <f>Purchase_Entry!A1407</f>
        <v>0</v>
      </c>
      <c r="B5813" s="238">
        <f>Purchase_Entry!B1407</f>
        <v>0</v>
      </c>
      <c r="C5813" s="239">
        <f>Purchase_Entry!D1407</f>
        <v>0</v>
      </c>
      <c r="D5813" s="240" t="s">
        <v>1390</v>
      </c>
      <c r="E5813" s="240">
        <f>Purchase_Entry!C1407</f>
        <v>0</v>
      </c>
      <c r="F5813" s="240">
        <f>Purchase_Entry!F1407</f>
        <v>0</v>
      </c>
      <c r="G5813" s="241">
        <v>0</v>
      </c>
      <c r="H5813" s="241">
        <f>N(Purchase_Entry!P1407)</f>
        <v>0</v>
      </c>
      <c r="I5813" s="241">
        <f t="shared" si="90"/>
        <v>0</v>
      </c>
      <c r="J5813" s="200"/>
      <c r="K5813" s="200" t="str" cm="1">
        <f t="array" ref="K5813">IF($C5813="","",IF(AND($C5813=Party_Statement!$C$5,$B5813&gt;=Party_Statement!$C$6,$B5813&lt;=Party_Statement!$E$6),SUMPRODUCT(($C$3:$C5813=Party_Statement!$C$5)*($B$3:$B5813&gt;=Party_Statement!$C$6)*($B$3:$B5813&lt;=Party_Statement!$E$6)),""))</f>
        <v/>
      </c>
    </row>
    <row r="5814" spans="1:11" x14ac:dyDescent="0.2">
      <c r="A5814" s="237">
        <f>Purchase_Entry!A1408</f>
        <v>0</v>
      </c>
      <c r="B5814" s="238">
        <f>Purchase_Entry!B1408</f>
        <v>0</v>
      </c>
      <c r="C5814" s="239">
        <f>Purchase_Entry!D1408</f>
        <v>0</v>
      </c>
      <c r="D5814" s="240" t="s">
        <v>1390</v>
      </c>
      <c r="E5814" s="240">
        <f>Purchase_Entry!C1408</f>
        <v>0</v>
      </c>
      <c r="F5814" s="240">
        <f>Purchase_Entry!F1408</f>
        <v>0</v>
      </c>
      <c r="G5814" s="241">
        <v>0</v>
      </c>
      <c r="H5814" s="241">
        <f>N(Purchase_Entry!P1408)</f>
        <v>0</v>
      </c>
      <c r="I5814" s="241">
        <f t="shared" si="90"/>
        <v>0</v>
      </c>
      <c r="J5814" s="200"/>
      <c r="K5814" s="200" t="str" cm="1">
        <f t="array" ref="K5814">IF($C5814="","",IF(AND($C5814=Party_Statement!$C$5,$B5814&gt;=Party_Statement!$C$6,$B5814&lt;=Party_Statement!$E$6),SUMPRODUCT(($C$3:$C5814=Party_Statement!$C$5)*($B$3:$B5814&gt;=Party_Statement!$C$6)*($B$3:$B5814&lt;=Party_Statement!$E$6)),""))</f>
        <v/>
      </c>
    </row>
    <row r="5815" spans="1:11" x14ac:dyDescent="0.2">
      <c r="A5815" s="237">
        <f>Purchase_Entry!A1409</f>
        <v>0</v>
      </c>
      <c r="B5815" s="238">
        <f>Purchase_Entry!B1409</f>
        <v>0</v>
      </c>
      <c r="C5815" s="239">
        <f>Purchase_Entry!D1409</f>
        <v>0</v>
      </c>
      <c r="D5815" s="240" t="s">
        <v>1390</v>
      </c>
      <c r="E5815" s="240">
        <f>Purchase_Entry!C1409</f>
        <v>0</v>
      </c>
      <c r="F5815" s="240">
        <f>Purchase_Entry!F1409</f>
        <v>0</v>
      </c>
      <c r="G5815" s="241">
        <v>0</v>
      </c>
      <c r="H5815" s="241">
        <f>N(Purchase_Entry!P1409)</f>
        <v>0</v>
      </c>
      <c r="I5815" s="241">
        <f t="shared" si="90"/>
        <v>0</v>
      </c>
      <c r="J5815" s="200"/>
      <c r="K5815" s="200" t="str" cm="1">
        <f t="array" ref="K5815">IF($C5815="","",IF(AND($C5815=Party_Statement!$C$5,$B5815&gt;=Party_Statement!$C$6,$B5815&lt;=Party_Statement!$E$6),SUMPRODUCT(($C$3:$C5815=Party_Statement!$C$5)*($B$3:$B5815&gt;=Party_Statement!$C$6)*($B$3:$B5815&lt;=Party_Statement!$E$6)),""))</f>
        <v/>
      </c>
    </row>
    <row r="5816" spans="1:11" x14ac:dyDescent="0.2">
      <c r="A5816" s="237">
        <f>Purchase_Entry!A1410</f>
        <v>0</v>
      </c>
      <c r="B5816" s="238">
        <f>Purchase_Entry!B1410</f>
        <v>0</v>
      </c>
      <c r="C5816" s="239">
        <f>Purchase_Entry!D1410</f>
        <v>0</v>
      </c>
      <c r="D5816" s="240" t="s">
        <v>1390</v>
      </c>
      <c r="E5816" s="240">
        <f>Purchase_Entry!C1410</f>
        <v>0</v>
      </c>
      <c r="F5816" s="240">
        <f>Purchase_Entry!F1410</f>
        <v>0</v>
      </c>
      <c r="G5816" s="241">
        <v>0</v>
      </c>
      <c r="H5816" s="241">
        <f>N(Purchase_Entry!P1410)</f>
        <v>0</v>
      </c>
      <c r="I5816" s="241">
        <f t="shared" si="90"/>
        <v>0</v>
      </c>
      <c r="J5816" s="200"/>
      <c r="K5816" s="200" t="str" cm="1">
        <f t="array" ref="K5816">IF($C5816="","",IF(AND($C5816=Party_Statement!$C$5,$B5816&gt;=Party_Statement!$C$6,$B5816&lt;=Party_Statement!$E$6),SUMPRODUCT(($C$3:$C5816=Party_Statement!$C$5)*($B$3:$B5816&gt;=Party_Statement!$C$6)*($B$3:$B5816&lt;=Party_Statement!$E$6)),""))</f>
        <v/>
      </c>
    </row>
    <row r="5817" spans="1:11" x14ac:dyDescent="0.2">
      <c r="A5817" s="237">
        <f>Purchase_Entry!A1411</f>
        <v>0</v>
      </c>
      <c r="B5817" s="238">
        <f>Purchase_Entry!B1411</f>
        <v>0</v>
      </c>
      <c r="C5817" s="239">
        <f>Purchase_Entry!D1411</f>
        <v>0</v>
      </c>
      <c r="D5817" s="240" t="s">
        <v>1390</v>
      </c>
      <c r="E5817" s="240">
        <f>Purchase_Entry!C1411</f>
        <v>0</v>
      </c>
      <c r="F5817" s="240">
        <f>Purchase_Entry!F1411</f>
        <v>0</v>
      </c>
      <c r="G5817" s="241">
        <v>0</v>
      </c>
      <c r="H5817" s="241">
        <f>N(Purchase_Entry!P1411)</f>
        <v>0</v>
      </c>
      <c r="I5817" s="241">
        <f t="shared" si="90"/>
        <v>0</v>
      </c>
      <c r="J5817" s="200"/>
      <c r="K5817" s="200" t="str" cm="1">
        <f t="array" ref="K5817">IF($C5817="","",IF(AND($C5817=Party_Statement!$C$5,$B5817&gt;=Party_Statement!$C$6,$B5817&lt;=Party_Statement!$E$6),SUMPRODUCT(($C$3:$C5817=Party_Statement!$C$5)*($B$3:$B5817&gt;=Party_Statement!$C$6)*($B$3:$B5817&lt;=Party_Statement!$E$6)),""))</f>
        <v/>
      </c>
    </row>
    <row r="5818" spans="1:11" x14ac:dyDescent="0.2">
      <c r="A5818" s="237">
        <f>Purchase_Entry!A1412</f>
        <v>0</v>
      </c>
      <c r="B5818" s="238">
        <f>Purchase_Entry!B1412</f>
        <v>0</v>
      </c>
      <c r="C5818" s="239">
        <f>Purchase_Entry!D1412</f>
        <v>0</v>
      </c>
      <c r="D5818" s="240" t="s">
        <v>1390</v>
      </c>
      <c r="E5818" s="240">
        <f>Purchase_Entry!C1412</f>
        <v>0</v>
      </c>
      <c r="F5818" s="240">
        <f>Purchase_Entry!F1412</f>
        <v>0</v>
      </c>
      <c r="G5818" s="241">
        <v>0</v>
      </c>
      <c r="H5818" s="241">
        <f>N(Purchase_Entry!P1412)</f>
        <v>0</v>
      </c>
      <c r="I5818" s="241">
        <f t="shared" ref="I5818:I5881" si="91">IF($C5818="","",IF($C5818=$C1998,$I1998+$G5818-$H5818,$G5818-$H5818))</f>
        <v>0</v>
      </c>
      <c r="J5818" s="200"/>
      <c r="K5818" s="200" t="str" cm="1">
        <f t="array" ref="K5818">IF($C5818="","",IF(AND($C5818=Party_Statement!$C$5,$B5818&gt;=Party_Statement!$C$6,$B5818&lt;=Party_Statement!$E$6),SUMPRODUCT(($C$3:$C5818=Party_Statement!$C$5)*($B$3:$B5818&gt;=Party_Statement!$C$6)*($B$3:$B5818&lt;=Party_Statement!$E$6)),""))</f>
        <v/>
      </c>
    </row>
    <row r="5819" spans="1:11" x14ac:dyDescent="0.2">
      <c r="A5819" s="237">
        <f>Purchase_Entry!A1413</f>
        <v>0</v>
      </c>
      <c r="B5819" s="238">
        <f>Purchase_Entry!B1413</f>
        <v>0</v>
      </c>
      <c r="C5819" s="239">
        <f>Purchase_Entry!D1413</f>
        <v>0</v>
      </c>
      <c r="D5819" s="240" t="s">
        <v>1390</v>
      </c>
      <c r="E5819" s="240">
        <f>Purchase_Entry!C1413</f>
        <v>0</v>
      </c>
      <c r="F5819" s="240">
        <f>Purchase_Entry!F1413</f>
        <v>0</v>
      </c>
      <c r="G5819" s="241">
        <v>0</v>
      </c>
      <c r="H5819" s="241">
        <f>N(Purchase_Entry!P1413)</f>
        <v>0</v>
      </c>
      <c r="I5819" s="241">
        <f t="shared" si="91"/>
        <v>0</v>
      </c>
      <c r="J5819" s="200"/>
      <c r="K5819" s="200" t="str" cm="1">
        <f t="array" ref="K5819">IF($C5819="","",IF(AND($C5819=Party_Statement!$C$5,$B5819&gt;=Party_Statement!$C$6,$B5819&lt;=Party_Statement!$E$6),SUMPRODUCT(($C$3:$C5819=Party_Statement!$C$5)*($B$3:$B5819&gt;=Party_Statement!$C$6)*($B$3:$B5819&lt;=Party_Statement!$E$6)),""))</f>
        <v/>
      </c>
    </row>
    <row r="5820" spans="1:11" x14ac:dyDescent="0.2">
      <c r="A5820" s="237">
        <f>Purchase_Entry!A1414</f>
        <v>0</v>
      </c>
      <c r="B5820" s="238">
        <f>Purchase_Entry!B1414</f>
        <v>0</v>
      </c>
      <c r="C5820" s="239">
        <f>Purchase_Entry!D1414</f>
        <v>0</v>
      </c>
      <c r="D5820" s="240" t="s">
        <v>1390</v>
      </c>
      <c r="E5820" s="240">
        <f>Purchase_Entry!C1414</f>
        <v>0</v>
      </c>
      <c r="F5820" s="240">
        <f>Purchase_Entry!F1414</f>
        <v>0</v>
      </c>
      <c r="G5820" s="241">
        <v>0</v>
      </c>
      <c r="H5820" s="241">
        <f>N(Purchase_Entry!P1414)</f>
        <v>0</v>
      </c>
      <c r="I5820" s="241">
        <f t="shared" si="91"/>
        <v>0</v>
      </c>
      <c r="J5820" s="200"/>
      <c r="K5820" s="200" t="str" cm="1">
        <f t="array" ref="K5820">IF($C5820="","",IF(AND($C5820=Party_Statement!$C$5,$B5820&gt;=Party_Statement!$C$6,$B5820&lt;=Party_Statement!$E$6),SUMPRODUCT(($C$3:$C5820=Party_Statement!$C$5)*($B$3:$B5820&gt;=Party_Statement!$C$6)*($B$3:$B5820&lt;=Party_Statement!$E$6)),""))</f>
        <v/>
      </c>
    </row>
    <row r="5821" spans="1:11" x14ac:dyDescent="0.2">
      <c r="A5821" s="237">
        <f>Purchase_Entry!A1415</f>
        <v>0</v>
      </c>
      <c r="B5821" s="238">
        <f>Purchase_Entry!B1415</f>
        <v>0</v>
      </c>
      <c r="C5821" s="239">
        <f>Purchase_Entry!D1415</f>
        <v>0</v>
      </c>
      <c r="D5821" s="240" t="s">
        <v>1390</v>
      </c>
      <c r="E5821" s="240">
        <f>Purchase_Entry!C1415</f>
        <v>0</v>
      </c>
      <c r="F5821" s="240">
        <f>Purchase_Entry!F1415</f>
        <v>0</v>
      </c>
      <c r="G5821" s="241">
        <v>0</v>
      </c>
      <c r="H5821" s="241">
        <f>N(Purchase_Entry!P1415)</f>
        <v>0</v>
      </c>
      <c r="I5821" s="241">
        <f t="shared" si="91"/>
        <v>0</v>
      </c>
      <c r="J5821" s="200"/>
      <c r="K5821" s="200" t="str" cm="1">
        <f t="array" ref="K5821">IF($C5821="","",IF(AND($C5821=Party_Statement!$C$5,$B5821&gt;=Party_Statement!$C$6,$B5821&lt;=Party_Statement!$E$6),SUMPRODUCT(($C$3:$C5821=Party_Statement!$C$5)*($B$3:$B5821&gt;=Party_Statement!$C$6)*($B$3:$B5821&lt;=Party_Statement!$E$6)),""))</f>
        <v/>
      </c>
    </row>
    <row r="5822" spans="1:11" x14ac:dyDescent="0.2">
      <c r="A5822" s="237">
        <f>Purchase_Entry!A1416</f>
        <v>0</v>
      </c>
      <c r="B5822" s="238">
        <f>Purchase_Entry!B1416</f>
        <v>0</v>
      </c>
      <c r="C5822" s="239">
        <f>Purchase_Entry!D1416</f>
        <v>0</v>
      </c>
      <c r="D5822" s="240" t="s">
        <v>1390</v>
      </c>
      <c r="E5822" s="240">
        <f>Purchase_Entry!C1416</f>
        <v>0</v>
      </c>
      <c r="F5822" s="240">
        <f>Purchase_Entry!F1416</f>
        <v>0</v>
      </c>
      <c r="G5822" s="241">
        <v>0</v>
      </c>
      <c r="H5822" s="241">
        <f>N(Purchase_Entry!P1416)</f>
        <v>0</v>
      </c>
      <c r="I5822" s="241">
        <f t="shared" si="91"/>
        <v>0</v>
      </c>
      <c r="J5822" s="200"/>
      <c r="K5822" s="200" t="str" cm="1">
        <f t="array" ref="K5822">IF($C5822="","",IF(AND($C5822=Party_Statement!$C$5,$B5822&gt;=Party_Statement!$C$6,$B5822&lt;=Party_Statement!$E$6),SUMPRODUCT(($C$3:$C5822=Party_Statement!$C$5)*($B$3:$B5822&gt;=Party_Statement!$C$6)*($B$3:$B5822&lt;=Party_Statement!$E$6)),""))</f>
        <v/>
      </c>
    </row>
    <row r="5823" spans="1:11" x14ac:dyDescent="0.2">
      <c r="A5823" s="237">
        <f>Purchase_Entry!A1417</f>
        <v>0</v>
      </c>
      <c r="B5823" s="238">
        <f>Purchase_Entry!B1417</f>
        <v>0</v>
      </c>
      <c r="C5823" s="239">
        <f>Purchase_Entry!D1417</f>
        <v>0</v>
      </c>
      <c r="D5823" s="240" t="s">
        <v>1390</v>
      </c>
      <c r="E5823" s="240">
        <f>Purchase_Entry!C1417</f>
        <v>0</v>
      </c>
      <c r="F5823" s="240">
        <f>Purchase_Entry!F1417</f>
        <v>0</v>
      </c>
      <c r="G5823" s="241">
        <v>0</v>
      </c>
      <c r="H5823" s="241">
        <f>N(Purchase_Entry!P1417)</f>
        <v>0</v>
      </c>
      <c r="I5823" s="241">
        <f t="shared" si="91"/>
        <v>0</v>
      </c>
      <c r="J5823" s="200"/>
      <c r="K5823" s="200" t="str" cm="1">
        <f t="array" ref="K5823">IF($C5823="","",IF(AND($C5823=Party_Statement!$C$5,$B5823&gt;=Party_Statement!$C$6,$B5823&lt;=Party_Statement!$E$6),SUMPRODUCT(($C$3:$C5823=Party_Statement!$C$5)*($B$3:$B5823&gt;=Party_Statement!$C$6)*($B$3:$B5823&lt;=Party_Statement!$E$6)),""))</f>
        <v/>
      </c>
    </row>
    <row r="5824" spans="1:11" x14ac:dyDescent="0.2">
      <c r="A5824" s="237">
        <f>Purchase_Entry!A1418</f>
        <v>0</v>
      </c>
      <c r="B5824" s="238">
        <f>Purchase_Entry!B1418</f>
        <v>0</v>
      </c>
      <c r="C5824" s="239">
        <f>Purchase_Entry!D1418</f>
        <v>0</v>
      </c>
      <c r="D5824" s="240" t="s">
        <v>1390</v>
      </c>
      <c r="E5824" s="240">
        <f>Purchase_Entry!C1418</f>
        <v>0</v>
      </c>
      <c r="F5824" s="240">
        <f>Purchase_Entry!F1418</f>
        <v>0</v>
      </c>
      <c r="G5824" s="241">
        <v>0</v>
      </c>
      <c r="H5824" s="241">
        <f>N(Purchase_Entry!P1418)</f>
        <v>0</v>
      </c>
      <c r="I5824" s="241">
        <f t="shared" si="91"/>
        <v>0</v>
      </c>
      <c r="J5824" s="200"/>
      <c r="K5824" s="200" t="str" cm="1">
        <f t="array" ref="K5824">IF($C5824="","",IF(AND($C5824=Party_Statement!$C$5,$B5824&gt;=Party_Statement!$C$6,$B5824&lt;=Party_Statement!$E$6),SUMPRODUCT(($C$3:$C5824=Party_Statement!$C$5)*($B$3:$B5824&gt;=Party_Statement!$C$6)*($B$3:$B5824&lt;=Party_Statement!$E$6)),""))</f>
        <v/>
      </c>
    </row>
    <row r="5825" spans="1:11" x14ac:dyDescent="0.2">
      <c r="A5825" s="237">
        <f>Purchase_Entry!A1419</f>
        <v>0</v>
      </c>
      <c r="B5825" s="238">
        <f>Purchase_Entry!B1419</f>
        <v>0</v>
      </c>
      <c r="C5825" s="239">
        <f>Purchase_Entry!D1419</f>
        <v>0</v>
      </c>
      <c r="D5825" s="240" t="s">
        <v>1390</v>
      </c>
      <c r="E5825" s="240">
        <f>Purchase_Entry!C1419</f>
        <v>0</v>
      </c>
      <c r="F5825" s="240">
        <f>Purchase_Entry!F1419</f>
        <v>0</v>
      </c>
      <c r="G5825" s="241">
        <v>0</v>
      </c>
      <c r="H5825" s="241">
        <f>N(Purchase_Entry!P1419)</f>
        <v>0</v>
      </c>
      <c r="I5825" s="241">
        <f t="shared" si="91"/>
        <v>0</v>
      </c>
      <c r="J5825" s="200"/>
      <c r="K5825" s="200" t="str" cm="1">
        <f t="array" ref="K5825">IF($C5825="","",IF(AND($C5825=Party_Statement!$C$5,$B5825&gt;=Party_Statement!$C$6,$B5825&lt;=Party_Statement!$E$6),SUMPRODUCT(($C$3:$C5825=Party_Statement!$C$5)*($B$3:$B5825&gt;=Party_Statement!$C$6)*($B$3:$B5825&lt;=Party_Statement!$E$6)),""))</f>
        <v/>
      </c>
    </row>
    <row r="5826" spans="1:11" x14ac:dyDescent="0.2">
      <c r="A5826" s="237">
        <f>Purchase_Entry!A1420</f>
        <v>0</v>
      </c>
      <c r="B5826" s="238">
        <f>Purchase_Entry!B1420</f>
        <v>0</v>
      </c>
      <c r="C5826" s="239">
        <f>Purchase_Entry!D1420</f>
        <v>0</v>
      </c>
      <c r="D5826" s="240" t="s">
        <v>1390</v>
      </c>
      <c r="E5826" s="240">
        <f>Purchase_Entry!C1420</f>
        <v>0</v>
      </c>
      <c r="F5826" s="240">
        <f>Purchase_Entry!F1420</f>
        <v>0</v>
      </c>
      <c r="G5826" s="241">
        <v>0</v>
      </c>
      <c r="H5826" s="241">
        <f>N(Purchase_Entry!P1420)</f>
        <v>0</v>
      </c>
      <c r="I5826" s="241">
        <f t="shared" si="91"/>
        <v>0</v>
      </c>
      <c r="J5826" s="200"/>
      <c r="K5826" s="200" t="str" cm="1">
        <f t="array" ref="K5826">IF($C5826="","",IF(AND($C5826=Party_Statement!$C$5,$B5826&gt;=Party_Statement!$C$6,$B5826&lt;=Party_Statement!$E$6),SUMPRODUCT(($C$3:$C5826=Party_Statement!$C$5)*($B$3:$B5826&gt;=Party_Statement!$C$6)*($B$3:$B5826&lt;=Party_Statement!$E$6)),""))</f>
        <v/>
      </c>
    </row>
    <row r="5827" spans="1:11" x14ac:dyDescent="0.2">
      <c r="A5827" s="237">
        <f>Purchase_Entry!A1421</f>
        <v>0</v>
      </c>
      <c r="B5827" s="238">
        <f>Purchase_Entry!B1421</f>
        <v>0</v>
      </c>
      <c r="C5827" s="239">
        <f>Purchase_Entry!D1421</f>
        <v>0</v>
      </c>
      <c r="D5827" s="240" t="s">
        <v>1390</v>
      </c>
      <c r="E5827" s="240">
        <f>Purchase_Entry!C1421</f>
        <v>0</v>
      </c>
      <c r="F5827" s="240">
        <f>Purchase_Entry!F1421</f>
        <v>0</v>
      </c>
      <c r="G5827" s="241">
        <v>0</v>
      </c>
      <c r="H5827" s="241">
        <f>N(Purchase_Entry!P1421)</f>
        <v>0</v>
      </c>
      <c r="I5827" s="241">
        <f t="shared" si="91"/>
        <v>0</v>
      </c>
      <c r="J5827" s="200"/>
      <c r="K5827" s="200" t="str" cm="1">
        <f t="array" ref="K5827">IF($C5827="","",IF(AND($C5827=Party_Statement!$C$5,$B5827&gt;=Party_Statement!$C$6,$B5827&lt;=Party_Statement!$E$6),SUMPRODUCT(($C$3:$C5827=Party_Statement!$C$5)*($B$3:$B5827&gt;=Party_Statement!$C$6)*($B$3:$B5827&lt;=Party_Statement!$E$6)),""))</f>
        <v/>
      </c>
    </row>
    <row r="5828" spans="1:11" x14ac:dyDescent="0.2">
      <c r="A5828" s="237">
        <f>Purchase_Entry!A1422</f>
        <v>0</v>
      </c>
      <c r="B5828" s="238">
        <f>Purchase_Entry!B1422</f>
        <v>0</v>
      </c>
      <c r="C5828" s="239">
        <f>Purchase_Entry!D1422</f>
        <v>0</v>
      </c>
      <c r="D5828" s="240" t="s">
        <v>1390</v>
      </c>
      <c r="E5828" s="240">
        <f>Purchase_Entry!C1422</f>
        <v>0</v>
      </c>
      <c r="F5828" s="240">
        <f>Purchase_Entry!F1422</f>
        <v>0</v>
      </c>
      <c r="G5828" s="241">
        <v>0</v>
      </c>
      <c r="H5828" s="241">
        <f>N(Purchase_Entry!P1422)</f>
        <v>0</v>
      </c>
      <c r="I5828" s="241">
        <f t="shared" si="91"/>
        <v>0</v>
      </c>
      <c r="J5828" s="200"/>
      <c r="K5828" s="200" t="str" cm="1">
        <f t="array" ref="K5828">IF($C5828="","",IF(AND($C5828=Party_Statement!$C$5,$B5828&gt;=Party_Statement!$C$6,$B5828&lt;=Party_Statement!$E$6),SUMPRODUCT(($C$3:$C5828=Party_Statement!$C$5)*($B$3:$B5828&gt;=Party_Statement!$C$6)*($B$3:$B5828&lt;=Party_Statement!$E$6)),""))</f>
        <v/>
      </c>
    </row>
    <row r="5829" spans="1:11" x14ac:dyDescent="0.2">
      <c r="A5829" s="237">
        <f>Purchase_Entry!A1423</f>
        <v>0</v>
      </c>
      <c r="B5829" s="238">
        <f>Purchase_Entry!B1423</f>
        <v>0</v>
      </c>
      <c r="C5829" s="239">
        <f>Purchase_Entry!D1423</f>
        <v>0</v>
      </c>
      <c r="D5829" s="240" t="s">
        <v>1390</v>
      </c>
      <c r="E5829" s="240">
        <f>Purchase_Entry!C1423</f>
        <v>0</v>
      </c>
      <c r="F5829" s="240">
        <f>Purchase_Entry!F1423</f>
        <v>0</v>
      </c>
      <c r="G5829" s="241">
        <v>0</v>
      </c>
      <c r="H5829" s="241">
        <f>N(Purchase_Entry!P1423)</f>
        <v>0</v>
      </c>
      <c r="I5829" s="241">
        <f t="shared" si="91"/>
        <v>0</v>
      </c>
      <c r="J5829" s="200"/>
      <c r="K5829" s="200" t="str" cm="1">
        <f t="array" ref="K5829">IF($C5829="","",IF(AND($C5829=Party_Statement!$C$5,$B5829&gt;=Party_Statement!$C$6,$B5829&lt;=Party_Statement!$E$6),SUMPRODUCT(($C$3:$C5829=Party_Statement!$C$5)*($B$3:$B5829&gt;=Party_Statement!$C$6)*($B$3:$B5829&lt;=Party_Statement!$E$6)),""))</f>
        <v/>
      </c>
    </row>
    <row r="5830" spans="1:11" x14ac:dyDescent="0.2">
      <c r="A5830" s="237">
        <f>Purchase_Entry!A1424</f>
        <v>0</v>
      </c>
      <c r="B5830" s="238">
        <f>Purchase_Entry!B1424</f>
        <v>0</v>
      </c>
      <c r="C5830" s="239">
        <f>Purchase_Entry!D1424</f>
        <v>0</v>
      </c>
      <c r="D5830" s="240" t="s">
        <v>1390</v>
      </c>
      <c r="E5830" s="240">
        <f>Purchase_Entry!C1424</f>
        <v>0</v>
      </c>
      <c r="F5830" s="240">
        <f>Purchase_Entry!F1424</f>
        <v>0</v>
      </c>
      <c r="G5830" s="241">
        <v>0</v>
      </c>
      <c r="H5830" s="241">
        <f>N(Purchase_Entry!P1424)</f>
        <v>0</v>
      </c>
      <c r="I5830" s="241">
        <f t="shared" si="91"/>
        <v>0</v>
      </c>
      <c r="J5830" s="200"/>
      <c r="K5830" s="200" t="str" cm="1">
        <f t="array" ref="K5830">IF($C5830="","",IF(AND($C5830=Party_Statement!$C$5,$B5830&gt;=Party_Statement!$C$6,$B5830&lt;=Party_Statement!$E$6),SUMPRODUCT(($C$3:$C5830=Party_Statement!$C$5)*($B$3:$B5830&gt;=Party_Statement!$C$6)*($B$3:$B5830&lt;=Party_Statement!$E$6)),""))</f>
        <v/>
      </c>
    </row>
    <row r="5831" spans="1:11" x14ac:dyDescent="0.2">
      <c r="A5831" s="237">
        <f>Purchase_Entry!A1425</f>
        <v>0</v>
      </c>
      <c r="B5831" s="238">
        <f>Purchase_Entry!B1425</f>
        <v>0</v>
      </c>
      <c r="C5831" s="239">
        <f>Purchase_Entry!D1425</f>
        <v>0</v>
      </c>
      <c r="D5831" s="240" t="s">
        <v>1390</v>
      </c>
      <c r="E5831" s="240">
        <f>Purchase_Entry!C1425</f>
        <v>0</v>
      </c>
      <c r="F5831" s="240">
        <f>Purchase_Entry!F1425</f>
        <v>0</v>
      </c>
      <c r="G5831" s="241">
        <v>0</v>
      </c>
      <c r="H5831" s="241">
        <f>N(Purchase_Entry!P1425)</f>
        <v>0</v>
      </c>
      <c r="I5831" s="241">
        <f t="shared" si="91"/>
        <v>0</v>
      </c>
      <c r="J5831" s="200"/>
      <c r="K5831" s="200" t="str" cm="1">
        <f t="array" ref="K5831">IF($C5831="","",IF(AND($C5831=Party_Statement!$C$5,$B5831&gt;=Party_Statement!$C$6,$B5831&lt;=Party_Statement!$E$6),SUMPRODUCT(($C$3:$C5831=Party_Statement!$C$5)*($B$3:$B5831&gt;=Party_Statement!$C$6)*($B$3:$B5831&lt;=Party_Statement!$E$6)),""))</f>
        <v/>
      </c>
    </row>
    <row r="5832" spans="1:11" x14ac:dyDescent="0.2">
      <c r="A5832" s="237">
        <f>Purchase_Entry!A1426</f>
        <v>0</v>
      </c>
      <c r="B5832" s="238">
        <f>Purchase_Entry!B1426</f>
        <v>0</v>
      </c>
      <c r="C5832" s="239">
        <f>Purchase_Entry!D1426</f>
        <v>0</v>
      </c>
      <c r="D5832" s="240" t="s">
        <v>1390</v>
      </c>
      <c r="E5832" s="240">
        <f>Purchase_Entry!C1426</f>
        <v>0</v>
      </c>
      <c r="F5832" s="240">
        <f>Purchase_Entry!F1426</f>
        <v>0</v>
      </c>
      <c r="G5832" s="241">
        <v>0</v>
      </c>
      <c r="H5832" s="241">
        <f>N(Purchase_Entry!P1426)</f>
        <v>0</v>
      </c>
      <c r="I5832" s="241">
        <f t="shared" si="91"/>
        <v>0</v>
      </c>
      <c r="J5832" s="200"/>
      <c r="K5832" s="200" t="str" cm="1">
        <f t="array" ref="K5832">IF($C5832="","",IF(AND($C5832=Party_Statement!$C$5,$B5832&gt;=Party_Statement!$C$6,$B5832&lt;=Party_Statement!$E$6),SUMPRODUCT(($C$3:$C5832=Party_Statement!$C$5)*($B$3:$B5832&gt;=Party_Statement!$C$6)*($B$3:$B5832&lt;=Party_Statement!$E$6)),""))</f>
        <v/>
      </c>
    </row>
    <row r="5833" spans="1:11" x14ac:dyDescent="0.2">
      <c r="A5833" s="237">
        <f>Purchase_Entry!A1427</f>
        <v>0</v>
      </c>
      <c r="B5833" s="238">
        <f>Purchase_Entry!B1427</f>
        <v>0</v>
      </c>
      <c r="C5833" s="239">
        <f>Purchase_Entry!D1427</f>
        <v>0</v>
      </c>
      <c r="D5833" s="240" t="s">
        <v>1390</v>
      </c>
      <c r="E5833" s="240">
        <f>Purchase_Entry!C1427</f>
        <v>0</v>
      </c>
      <c r="F5833" s="240">
        <f>Purchase_Entry!F1427</f>
        <v>0</v>
      </c>
      <c r="G5833" s="241">
        <v>0</v>
      </c>
      <c r="H5833" s="241">
        <f>N(Purchase_Entry!P1427)</f>
        <v>0</v>
      </c>
      <c r="I5833" s="241">
        <f t="shared" si="91"/>
        <v>0</v>
      </c>
      <c r="J5833" s="200"/>
      <c r="K5833" s="200" t="str" cm="1">
        <f t="array" ref="K5833">IF($C5833="","",IF(AND($C5833=Party_Statement!$C$5,$B5833&gt;=Party_Statement!$C$6,$B5833&lt;=Party_Statement!$E$6),SUMPRODUCT(($C$3:$C5833=Party_Statement!$C$5)*($B$3:$B5833&gt;=Party_Statement!$C$6)*($B$3:$B5833&lt;=Party_Statement!$E$6)),""))</f>
        <v/>
      </c>
    </row>
    <row r="5834" spans="1:11" x14ac:dyDescent="0.2">
      <c r="A5834" s="237">
        <f>Purchase_Entry!A1428</f>
        <v>0</v>
      </c>
      <c r="B5834" s="238">
        <f>Purchase_Entry!B1428</f>
        <v>0</v>
      </c>
      <c r="C5834" s="239">
        <f>Purchase_Entry!D1428</f>
        <v>0</v>
      </c>
      <c r="D5834" s="240" t="s">
        <v>1390</v>
      </c>
      <c r="E5834" s="240">
        <f>Purchase_Entry!C1428</f>
        <v>0</v>
      </c>
      <c r="F5834" s="240">
        <f>Purchase_Entry!F1428</f>
        <v>0</v>
      </c>
      <c r="G5834" s="241">
        <v>0</v>
      </c>
      <c r="H5834" s="241">
        <f>N(Purchase_Entry!P1428)</f>
        <v>0</v>
      </c>
      <c r="I5834" s="241">
        <f t="shared" si="91"/>
        <v>0</v>
      </c>
      <c r="J5834" s="200"/>
      <c r="K5834" s="200" t="str" cm="1">
        <f t="array" ref="K5834">IF($C5834="","",IF(AND($C5834=Party_Statement!$C$5,$B5834&gt;=Party_Statement!$C$6,$B5834&lt;=Party_Statement!$E$6),SUMPRODUCT(($C$3:$C5834=Party_Statement!$C$5)*($B$3:$B5834&gt;=Party_Statement!$C$6)*($B$3:$B5834&lt;=Party_Statement!$E$6)),""))</f>
        <v/>
      </c>
    </row>
    <row r="5835" spans="1:11" x14ac:dyDescent="0.2">
      <c r="A5835" s="237">
        <f>Purchase_Entry!A1429</f>
        <v>0</v>
      </c>
      <c r="B5835" s="238">
        <f>Purchase_Entry!B1429</f>
        <v>0</v>
      </c>
      <c r="C5835" s="239">
        <f>Purchase_Entry!D1429</f>
        <v>0</v>
      </c>
      <c r="D5835" s="240" t="s">
        <v>1390</v>
      </c>
      <c r="E5835" s="240">
        <f>Purchase_Entry!C1429</f>
        <v>0</v>
      </c>
      <c r="F5835" s="240">
        <f>Purchase_Entry!F1429</f>
        <v>0</v>
      </c>
      <c r="G5835" s="241">
        <v>0</v>
      </c>
      <c r="H5835" s="241">
        <f>N(Purchase_Entry!P1429)</f>
        <v>0</v>
      </c>
      <c r="I5835" s="241">
        <f t="shared" si="91"/>
        <v>0</v>
      </c>
      <c r="J5835" s="200"/>
      <c r="K5835" s="200" t="str" cm="1">
        <f t="array" ref="K5835">IF($C5835="","",IF(AND($C5835=Party_Statement!$C$5,$B5835&gt;=Party_Statement!$C$6,$B5835&lt;=Party_Statement!$E$6),SUMPRODUCT(($C$3:$C5835=Party_Statement!$C$5)*($B$3:$B5835&gt;=Party_Statement!$C$6)*($B$3:$B5835&lt;=Party_Statement!$E$6)),""))</f>
        <v/>
      </c>
    </row>
    <row r="5836" spans="1:11" x14ac:dyDescent="0.2">
      <c r="A5836" s="237">
        <f>Purchase_Entry!A1430</f>
        <v>0</v>
      </c>
      <c r="B5836" s="238">
        <f>Purchase_Entry!B1430</f>
        <v>0</v>
      </c>
      <c r="C5836" s="239">
        <f>Purchase_Entry!D1430</f>
        <v>0</v>
      </c>
      <c r="D5836" s="240" t="s">
        <v>1390</v>
      </c>
      <c r="E5836" s="240">
        <f>Purchase_Entry!C1430</f>
        <v>0</v>
      </c>
      <c r="F5836" s="240">
        <f>Purchase_Entry!F1430</f>
        <v>0</v>
      </c>
      <c r="G5836" s="241">
        <v>0</v>
      </c>
      <c r="H5836" s="241">
        <f>N(Purchase_Entry!P1430)</f>
        <v>0</v>
      </c>
      <c r="I5836" s="241">
        <f t="shared" si="91"/>
        <v>0</v>
      </c>
      <c r="J5836" s="200"/>
      <c r="K5836" s="200" t="str" cm="1">
        <f t="array" ref="K5836">IF($C5836="","",IF(AND($C5836=Party_Statement!$C$5,$B5836&gt;=Party_Statement!$C$6,$B5836&lt;=Party_Statement!$E$6),SUMPRODUCT(($C$3:$C5836=Party_Statement!$C$5)*($B$3:$B5836&gt;=Party_Statement!$C$6)*($B$3:$B5836&lt;=Party_Statement!$E$6)),""))</f>
        <v/>
      </c>
    </row>
    <row r="5837" spans="1:11" x14ac:dyDescent="0.2">
      <c r="A5837" s="237">
        <f>Purchase_Entry!A1431</f>
        <v>0</v>
      </c>
      <c r="B5837" s="238">
        <f>Purchase_Entry!B1431</f>
        <v>0</v>
      </c>
      <c r="C5837" s="239">
        <f>Purchase_Entry!D1431</f>
        <v>0</v>
      </c>
      <c r="D5837" s="240" t="s">
        <v>1390</v>
      </c>
      <c r="E5837" s="240">
        <f>Purchase_Entry!C1431</f>
        <v>0</v>
      </c>
      <c r="F5837" s="240">
        <f>Purchase_Entry!F1431</f>
        <v>0</v>
      </c>
      <c r="G5837" s="241">
        <v>0</v>
      </c>
      <c r="H5837" s="241">
        <f>N(Purchase_Entry!P1431)</f>
        <v>0</v>
      </c>
      <c r="I5837" s="241">
        <f t="shared" si="91"/>
        <v>0</v>
      </c>
      <c r="J5837" s="200"/>
      <c r="K5837" s="200" t="str" cm="1">
        <f t="array" ref="K5837">IF($C5837="","",IF(AND($C5837=Party_Statement!$C$5,$B5837&gt;=Party_Statement!$C$6,$B5837&lt;=Party_Statement!$E$6),SUMPRODUCT(($C$3:$C5837=Party_Statement!$C$5)*($B$3:$B5837&gt;=Party_Statement!$C$6)*($B$3:$B5837&lt;=Party_Statement!$E$6)),""))</f>
        <v/>
      </c>
    </row>
    <row r="5838" spans="1:11" x14ac:dyDescent="0.2">
      <c r="A5838" s="237">
        <f>Purchase_Entry!A1432</f>
        <v>0</v>
      </c>
      <c r="B5838" s="238">
        <f>Purchase_Entry!B1432</f>
        <v>0</v>
      </c>
      <c r="C5838" s="239">
        <f>Purchase_Entry!D1432</f>
        <v>0</v>
      </c>
      <c r="D5838" s="240" t="s">
        <v>1390</v>
      </c>
      <c r="E5838" s="240">
        <f>Purchase_Entry!C1432</f>
        <v>0</v>
      </c>
      <c r="F5838" s="240">
        <f>Purchase_Entry!F1432</f>
        <v>0</v>
      </c>
      <c r="G5838" s="241">
        <v>0</v>
      </c>
      <c r="H5838" s="241">
        <f>N(Purchase_Entry!P1432)</f>
        <v>0</v>
      </c>
      <c r="I5838" s="241">
        <f t="shared" si="91"/>
        <v>0</v>
      </c>
      <c r="J5838" s="200"/>
      <c r="K5838" s="200" t="str" cm="1">
        <f t="array" ref="K5838">IF($C5838="","",IF(AND($C5838=Party_Statement!$C$5,$B5838&gt;=Party_Statement!$C$6,$B5838&lt;=Party_Statement!$E$6),SUMPRODUCT(($C$3:$C5838=Party_Statement!$C$5)*($B$3:$B5838&gt;=Party_Statement!$C$6)*($B$3:$B5838&lt;=Party_Statement!$E$6)),""))</f>
        <v/>
      </c>
    </row>
    <row r="5839" spans="1:11" x14ac:dyDescent="0.2">
      <c r="A5839" s="237">
        <f>Purchase_Entry!A1433</f>
        <v>0</v>
      </c>
      <c r="B5839" s="238">
        <f>Purchase_Entry!B1433</f>
        <v>0</v>
      </c>
      <c r="C5839" s="239">
        <f>Purchase_Entry!D1433</f>
        <v>0</v>
      </c>
      <c r="D5839" s="240" t="s">
        <v>1390</v>
      </c>
      <c r="E5839" s="240">
        <f>Purchase_Entry!C1433</f>
        <v>0</v>
      </c>
      <c r="F5839" s="240">
        <f>Purchase_Entry!F1433</f>
        <v>0</v>
      </c>
      <c r="G5839" s="241">
        <v>0</v>
      </c>
      <c r="H5839" s="241">
        <f>N(Purchase_Entry!P1433)</f>
        <v>0</v>
      </c>
      <c r="I5839" s="241">
        <f t="shared" si="91"/>
        <v>0</v>
      </c>
      <c r="J5839" s="200"/>
      <c r="K5839" s="200" t="str" cm="1">
        <f t="array" ref="K5839">IF($C5839="","",IF(AND($C5839=Party_Statement!$C$5,$B5839&gt;=Party_Statement!$C$6,$B5839&lt;=Party_Statement!$E$6),SUMPRODUCT(($C$3:$C5839=Party_Statement!$C$5)*($B$3:$B5839&gt;=Party_Statement!$C$6)*($B$3:$B5839&lt;=Party_Statement!$E$6)),""))</f>
        <v/>
      </c>
    </row>
    <row r="5840" spans="1:11" x14ac:dyDescent="0.2">
      <c r="A5840" s="237">
        <f>Purchase_Entry!A1434</f>
        <v>0</v>
      </c>
      <c r="B5840" s="238">
        <f>Purchase_Entry!B1434</f>
        <v>0</v>
      </c>
      <c r="C5840" s="239">
        <f>Purchase_Entry!D1434</f>
        <v>0</v>
      </c>
      <c r="D5840" s="240" t="s">
        <v>1390</v>
      </c>
      <c r="E5840" s="240">
        <f>Purchase_Entry!C1434</f>
        <v>0</v>
      </c>
      <c r="F5840" s="240">
        <f>Purchase_Entry!F1434</f>
        <v>0</v>
      </c>
      <c r="G5840" s="241">
        <v>0</v>
      </c>
      <c r="H5840" s="241">
        <f>N(Purchase_Entry!P1434)</f>
        <v>0</v>
      </c>
      <c r="I5840" s="241">
        <f t="shared" si="91"/>
        <v>0</v>
      </c>
      <c r="J5840" s="200"/>
      <c r="K5840" s="200" t="str" cm="1">
        <f t="array" ref="K5840">IF($C5840="","",IF(AND($C5840=Party_Statement!$C$5,$B5840&gt;=Party_Statement!$C$6,$B5840&lt;=Party_Statement!$E$6),SUMPRODUCT(($C$3:$C5840=Party_Statement!$C$5)*($B$3:$B5840&gt;=Party_Statement!$C$6)*($B$3:$B5840&lt;=Party_Statement!$E$6)),""))</f>
        <v/>
      </c>
    </row>
    <row r="5841" spans="1:11" x14ac:dyDescent="0.2">
      <c r="A5841" s="237">
        <f>Purchase_Entry!A1435</f>
        <v>0</v>
      </c>
      <c r="B5841" s="238">
        <f>Purchase_Entry!B1435</f>
        <v>0</v>
      </c>
      <c r="C5841" s="239">
        <f>Purchase_Entry!D1435</f>
        <v>0</v>
      </c>
      <c r="D5841" s="240" t="s">
        <v>1390</v>
      </c>
      <c r="E5841" s="240">
        <f>Purchase_Entry!C1435</f>
        <v>0</v>
      </c>
      <c r="F5841" s="240">
        <f>Purchase_Entry!F1435</f>
        <v>0</v>
      </c>
      <c r="G5841" s="241">
        <v>0</v>
      </c>
      <c r="H5841" s="241">
        <f>N(Purchase_Entry!P1435)</f>
        <v>0</v>
      </c>
      <c r="I5841" s="241">
        <f t="shared" si="91"/>
        <v>0</v>
      </c>
      <c r="J5841" s="200"/>
      <c r="K5841" s="200" t="str" cm="1">
        <f t="array" ref="K5841">IF($C5841="","",IF(AND($C5841=Party_Statement!$C$5,$B5841&gt;=Party_Statement!$C$6,$B5841&lt;=Party_Statement!$E$6),SUMPRODUCT(($C$3:$C5841=Party_Statement!$C$5)*($B$3:$B5841&gt;=Party_Statement!$C$6)*($B$3:$B5841&lt;=Party_Statement!$E$6)),""))</f>
        <v/>
      </c>
    </row>
    <row r="5842" spans="1:11" x14ac:dyDescent="0.2">
      <c r="A5842" s="237">
        <f>Purchase_Entry!A1436</f>
        <v>0</v>
      </c>
      <c r="B5842" s="238">
        <f>Purchase_Entry!B1436</f>
        <v>0</v>
      </c>
      <c r="C5842" s="239">
        <f>Purchase_Entry!D1436</f>
        <v>0</v>
      </c>
      <c r="D5842" s="240" t="s">
        <v>1390</v>
      </c>
      <c r="E5842" s="240">
        <f>Purchase_Entry!C1436</f>
        <v>0</v>
      </c>
      <c r="F5842" s="240">
        <f>Purchase_Entry!F1436</f>
        <v>0</v>
      </c>
      <c r="G5842" s="241">
        <v>0</v>
      </c>
      <c r="H5842" s="241">
        <f>N(Purchase_Entry!P1436)</f>
        <v>0</v>
      </c>
      <c r="I5842" s="241">
        <f t="shared" si="91"/>
        <v>0</v>
      </c>
      <c r="J5842" s="200"/>
      <c r="K5842" s="200" t="str" cm="1">
        <f t="array" ref="K5842">IF($C5842="","",IF(AND($C5842=Party_Statement!$C$5,$B5842&gt;=Party_Statement!$C$6,$B5842&lt;=Party_Statement!$E$6),SUMPRODUCT(($C$3:$C5842=Party_Statement!$C$5)*($B$3:$B5842&gt;=Party_Statement!$C$6)*($B$3:$B5842&lt;=Party_Statement!$E$6)),""))</f>
        <v/>
      </c>
    </row>
    <row r="5843" spans="1:11" x14ac:dyDescent="0.2">
      <c r="A5843" s="237">
        <f>Purchase_Entry!A1437</f>
        <v>0</v>
      </c>
      <c r="B5843" s="238">
        <f>Purchase_Entry!B1437</f>
        <v>0</v>
      </c>
      <c r="C5843" s="239">
        <f>Purchase_Entry!D1437</f>
        <v>0</v>
      </c>
      <c r="D5843" s="240" t="s">
        <v>1390</v>
      </c>
      <c r="E5843" s="240">
        <f>Purchase_Entry!C1437</f>
        <v>0</v>
      </c>
      <c r="F5843" s="240">
        <f>Purchase_Entry!F1437</f>
        <v>0</v>
      </c>
      <c r="G5843" s="241">
        <v>0</v>
      </c>
      <c r="H5843" s="241">
        <f>N(Purchase_Entry!P1437)</f>
        <v>0</v>
      </c>
      <c r="I5843" s="241">
        <f t="shared" si="91"/>
        <v>0</v>
      </c>
      <c r="J5843" s="200"/>
      <c r="K5843" s="200" t="str" cm="1">
        <f t="array" ref="K5843">IF($C5843="","",IF(AND($C5843=Party_Statement!$C$5,$B5843&gt;=Party_Statement!$C$6,$B5843&lt;=Party_Statement!$E$6),SUMPRODUCT(($C$3:$C5843=Party_Statement!$C$5)*($B$3:$B5843&gt;=Party_Statement!$C$6)*($B$3:$B5843&lt;=Party_Statement!$E$6)),""))</f>
        <v/>
      </c>
    </row>
    <row r="5844" spans="1:11" x14ac:dyDescent="0.2">
      <c r="A5844" s="237">
        <f>Purchase_Entry!A1438</f>
        <v>0</v>
      </c>
      <c r="B5844" s="238">
        <f>Purchase_Entry!B1438</f>
        <v>0</v>
      </c>
      <c r="C5844" s="239">
        <f>Purchase_Entry!D1438</f>
        <v>0</v>
      </c>
      <c r="D5844" s="240" t="s">
        <v>1390</v>
      </c>
      <c r="E5844" s="240">
        <f>Purchase_Entry!C1438</f>
        <v>0</v>
      </c>
      <c r="F5844" s="240">
        <f>Purchase_Entry!F1438</f>
        <v>0</v>
      </c>
      <c r="G5844" s="241">
        <v>0</v>
      </c>
      <c r="H5844" s="241">
        <f>N(Purchase_Entry!P1438)</f>
        <v>0</v>
      </c>
      <c r="I5844" s="241">
        <f t="shared" si="91"/>
        <v>0</v>
      </c>
      <c r="J5844" s="200"/>
      <c r="K5844" s="200" t="str" cm="1">
        <f t="array" ref="K5844">IF($C5844="","",IF(AND($C5844=Party_Statement!$C$5,$B5844&gt;=Party_Statement!$C$6,$B5844&lt;=Party_Statement!$E$6),SUMPRODUCT(($C$3:$C5844=Party_Statement!$C$5)*($B$3:$B5844&gt;=Party_Statement!$C$6)*($B$3:$B5844&lt;=Party_Statement!$E$6)),""))</f>
        <v/>
      </c>
    </row>
    <row r="5845" spans="1:11" x14ac:dyDescent="0.2">
      <c r="A5845" s="237">
        <f>Purchase_Entry!A1439</f>
        <v>0</v>
      </c>
      <c r="B5845" s="238">
        <f>Purchase_Entry!B1439</f>
        <v>0</v>
      </c>
      <c r="C5845" s="239">
        <f>Purchase_Entry!D1439</f>
        <v>0</v>
      </c>
      <c r="D5845" s="240" t="s">
        <v>1390</v>
      </c>
      <c r="E5845" s="240">
        <f>Purchase_Entry!C1439</f>
        <v>0</v>
      </c>
      <c r="F5845" s="240">
        <f>Purchase_Entry!F1439</f>
        <v>0</v>
      </c>
      <c r="G5845" s="241">
        <v>0</v>
      </c>
      <c r="H5845" s="241">
        <f>N(Purchase_Entry!P1439)</f>
        <v>0</v>
      </c>
      <c r="I5845" s="241">
        <f t="shared" si="91"/>
        <v>0</v>
      </c>
      <c r="J5845" s="200"/>
      <c r="K5845" s="200" t="str" cm="1">
        <f t="array" ref="K5845">IF($C5845="","",IF(AND($C5845=Party_Statement!$C$5,$B5845&gt;=Party_Statement!$C$6,$B5845&lt;=Party_Statement!$E$6),SUMPRODUCT(($C$3:$C5845=Party_Statement!$C$5)*($B$3:$B5845&gt;=Party_Statement!$C$6)*($B$3:$B5845&lt;=Party_Statement!$E$6)),""))</f>
        <v/>
      </c>
    </row>
    <row r="5846" spans="1:11" x14ac:dyDescent="0.2">
      <c r="A5846" s="237">
        <f>Purchase_Entry!A1440</f>
        <v>0</v>
      </c>
      <c r="B5846" s="238">
        <f>Purchase_Entry!B1440</f>
        <v>0</v>
      </c>
      <c r="C5846" s="239">
        <f>Purchase_Entry!D1440</f>
        <v>0</v>
      </c>
      <c r="D5846" s="240" t="s">
        <v>1390</v>
      </c>
      <c r="E5846" s="240">
        <f>Purchase_Entry!C1440</f>
        <v>0</v>
      </c>
      <c r="F5846" s="240">
        <f>Purchase_Entry!F1440</f>
        <v>0</v>
      </c>
      <c r="G5846" s="241">
        <v>0</v>
      </c>
      <c r="H5846" s="241">
        <f>N(Purchase_Entry!P1440)</f>
        <v>0</v>
      </c>
      <c r="I5846" s="241">
        <f t="shared" si="91"/>
        <v>0</v>
      </c>
      <c r="J5846" s="200"/>
      <c r="K5846" s="200" t="str" cm="1">
        <f t="array" ref="K5846">IF($C5846="","",IF(AND($C5846=Party_Statement!$C$5,$B5846&gt;=Party_Statement!$C$6,$B5846&lt;=Party_Statement!$E$6),SUMPRODUCT(($C$3:$C5846=Party_Statement!$C$5)*($B$3:$B5846&gt;=Party_Statement!$C$6)*($B$3:$B5846&lt;=Party_Statement!$E$6)),""))</f>
        <v/>
      </c>
    </row>
    <row r="5847" spans="1:11" x14ac:dyDescent="0.2">
      <c r="A5847" s="237">
        <f>Purchase_Entry!A1441</f>
        <v>0</v>
      </c>
      <c r="B5847" s="238">
        <f>Purchase_Entry!B1441</f>
        <v>0</v>
      </c>
      <c r="C5847" s="239">
        <f>Purchase_Entry!D1441</f>
        <v>0</v>
      </c>
      <c r="D5847" s="240" t="s">
        <v>1390</v>
      </c>
      <c r="E5847" s="240">
        <f>Purchase_Entry!C1441</f>
        <v>0</v>
      </c>
      <c r="F5847" s="240">
        <f>Purchase_Entry!F1441</f>
        <v>0</v>
      </c>
      <c r="G5847" s="241">
        <v>0</v>
      </c>
      <c r="H5847" s="241">
        <f>N(Purchase_Entry!P1441)</f>
        <v>0</v>
      </c>
      <c r="I5847" s="241">
        <f t="shared" si="91"/>
        <v>0</v>
      </c>
      <c r="J5847" s="200"/>
      <c r="K5847" s="200" t="str" cm="1">
        <f t="array" ref="K5847">IF($C5847="","",IF(AND($C5847=Party_Statement!$C$5,$B5847&gt;=Party_Statement!$C$6,$B5847&lt;=Party_Statement!$E$6),SUMPRODUCT(($C$3:$C5847=Party_Statement!$C$5)*($B$3:$B5847&gt;=Party_Statement!$C$6)*($B$3:$B5847&lt;=Party_Statement!$E$6)),""))</f>
        <v/>
      </c>
    </row>
    <row r="5848" spans="1:11" x14ac:dyDescent="0.2">
      <c r="A5848" s="237">
        <f>Purchase_Entry!A1442</f>
        <v>0</v>
      </c>
      <c r="B5848" s="238">
        <f>Purchase_Entry!B1442</f>
        <v>0</v>
      </c>
      <c r="C5848" s="239">
        <f>Purchase_Entry!D1442</f>
        <v>0</v>
      </c>
      <c r="D5848" s="240" t="s">
        <v>1390</v>
      </c>
      <c r="E5848" s="240">
        <f>Purchase_Entry!C1442</f>
        <v>0</v>
      </c>
      <c r="F5848" s="240">
        <f>Purchase_Entry!F1442</f>
        <v>0</v>
      </c>
      <c r="G5848" s="241">
        <v>0</v>
      </c>
      <c r="H5848" s="241">
        <f>N(Purchase_Entry!P1442)</f>
        <v>0</v>
      </c>
      <c r="I5848" s="241">
        <f t="shared" si="91"/>
        <v>0</v>
      </c>
      <c r="J5848" s="200"/>
      <c r="K5848" s="200" t="str" cm="1">
        <f t="array" ref="K5848">IF($C5848="","",IF(AND($C5848=Party_Statement!$C$5,$B5848&gt;=Party_Statement!$C$6,$B5848&lt;=Party_Statement!$E$6),SUMPRODUCT(($C$3:$C5848=Party_Statement!$C$5)*($B$3:$B5848&gt;=Party_Statement!$C$6)*($B$3:$B5848&lt;=Party_Statement!$E$6)),""))</f>
        <v/>
      </c>
    </row>
    <row r="5849" spans="1:11" x14ac:dyDescent="0.2">
      <c r="A5849" s="237">
        <f>Purchase_Entry!A1443</f>
        <v>0</v>
      </c>
      <c r="B5849" s="238">
        <f>Purchase_Entry!B1443</f>
        <v>0</v>
      </c>
      <c r="C5849" s="239">
        <f>Purchase_Entry!D1443</f>
        <v>0</v>
      </c>
      <c r="D5849" s="240" t="s">
        <v>1390</v>
      </c>
      <c r="E5849" s="240">
        <f>Purchase_Entry!C1443</f>
        <v>0</v>
      </c>
      <c r="F5849" s="240">
        <f>Purchase_Entry!F1443</f>
        <v>0</v>
      </c>
      <c r="G5849" s="241">
        <v>0</v>
      </c>
      <c r="H5849" s="241">
        <f>N(Purchase_Entry!P1443)</f>
        <v>0</v>
      </c>
      <c r="I5849" s="241">
        <f t="shared" si="91"/>
        <v>0</v>
      </c>
      <c r="J5849" s="200"/>
      <c r="K5849" s="200" t="str" cm="1">
        <f t="array" ref="K5849">IF($C5849="","",IF(AND($C5849=Party_Statement!$C$5,$B5849&gt;=Party_Statement!$C$6,$B5849&lt;=Party_Statement!$E$6),SUMPRODUCT(($C$3:$C5849=Party_Statement!$C$5)*($B$3:$B5849&gt;=Party_Statement!$C$6)*($B$3:$B5849&lt;=Party_Statement!$E$6)),""))</f>
        <v/>
      </c>
    </row>
    <row r="5850" spans="1:11" x14ac:dyDescent="0.2">
      <c r="A5850" s="237">
        <f>Purchase_Entry!A1444</f>
        <v>0</v>
      </c>
      <c r="B5850" s="238">
        <f>Purchase_Entry!B1444</f>
        <v>0</v>
      </c>
      <c r="C5850" s="239">
        <f>Purchase_Entry!D1444</f>
        <v>0</v>
      </c>
      <c r="D5850" s="240" t="s">
        <v>1390</v>
      </c>
      <c r="E5850" s="240">
        <f>Purchase_Entry!C1444</f>
        <v>0</v>
      </c>
      <c r="F5850" s="240">
        <f>Purchase_Entry!F1444</f>
        <v>0</v>
      </c>
      <c r="G5850" s="241">
        <v>0</v>
      </c>
      <c r="H5850" s="241">
        <f>N(Purchase_Entry!P1444)</f>
        <v>0</v>
      </c>
      <c r="I5850" s="241">
        <f t="shared" si="91"/>
        <v>0</v>
      </c>
      <c r="J5850" s="200"/>
      <c r="K5850" s="200" t="str" cm="1">
        <f t="array" ref="K5850">IF($C5850="","",IF(AND($C5850=Party_Statement!$C$5,$B5850&gt;=Party_Statement!$C$6,$B5850&lt;=Party_Statement!$E$6),SUMPRODUCT(($C$3:$C5850=Party_Statement!$C$5)*($B$3:$B5850&gt;=Party_Statement!$C$6)*($B$3:$B5850&lt;=Party_Statement!$E$6)),""))</f>
        <v/>
      </c>
    </row>
    <row r="5851" spans="1:11" x14ac:dyDescent="0.2">
      <c r="A5851" s="237">
        <f>Purchase_Entry!A1445</f>
        <v>0</v>
      </c>
      <c r="B5851" s="238">
        <f>Purchase_Entry!B1445</f>
        <v>0</v>
      </c>
      <c r="C5851" s="239">
        <f>Purchase_Entry!D1445</f>
        <v>0</v>
      </c>
      <c r="D5851" s="240" t="s">
        <v>1390</v>
      </c>
      <c r="E5851" s="240">
        <f>Purchase_Entry!C1445</f>
        <v>0</v>
      </c>
      <c r="F5851" s="240">
        <f>Purchase_Entry!F1445</f>
        <v>0</v>
      </c>
      <c r="G5851" s="241">
        <v>0</v>
      </c>
      <c r="H5851" s="241">
        <f>N(Purchase_Entry!P1445)</f>
        <v>0</v>
      </c>
      <c r="I5851" s="241">
        <f t="shared" si="91"/>
        <v>0</v>
      </c>
      <c r="J5851" s="200"/>
      <c r="K5851" s="200" t="str" cm="1">
        <f t="array" ref="K5851">IF($C5851="","",IF(AND($C5851=Party_Statement!$C$5,$B5851&gt;=Party_Statement!$C$6,$B5851&lt;=Party_Statement!$E$6),SUMPRODUCT(($C$3:$C5851=Party_Statement!$C$5)*($B$3:$B5851&gt;=Party_Statement!$C$6)*($B$3:$B5851&lt;=Party_Statement!$E$6)),""))</f>
        <v/>
      </c>
    </row>
    <row r="5852" spans="1:11" x14ac:dyDescent="0.2">
      <c r="A5852" s="237">
        <f>Purchase_Entry!A1446</f>
        <v>0</v>
      </c>
      <c r="B5852" s="238">
        <f>Purchase_Entry!B1446</f>
        <v>0</v>
      </c>
      <c r="C5852" s="239">
        <f>Purchase_Entry!D1446</f>
        <v>0</v>
      </c>
      <c r="D5852" s="240" t="s">
        <v>1390</v>
      </c>
      <c r="E5852" s="240">
        <f>Purchase_Entry!C1446</f>
        <v>0</v>
      </c>
      <c r="F5852" s="240">
        <f>Purchase_Entry!F1446</f>
        <v>0</v>
      </c>
      <c r="G5852" s="241">
        <v>0</v>
      </c>
      <c r="H5852" s="241">
        <f>N(Purchase_Entry!P1446)</f>
        <v>0</v>
      </c>
      <c r="I5852" s="241">
        <f t="shared" si="91"/>
        <v>0</v>
      </c>
      <c r="J5852" s="200"/>
      <c r="K5852" s="200" t="str" cm="1">
        <f t="array" ref="K5852">IF($C5852="","",IF(AND($C5852=Party_Statement!$C$5,$B5852&gt;=Party_Statement!$C$6,$B5852&lt;=Party_Statement!$E$6),SUMPRODUCT(($C$3:$C5852=Party_Statement!$C$5)*($B$3:$B5852&gt;=Party_Statement!$C$6)*($B$3:$B5852&lt;=Party_Statement!$E$6)),""))</f>
        <v/>
      </c>
    </row>
    <row r="5853" spans="1:11" x14ac:dyDescent="0.2">
      <c r="A5853" s="237">
        <f>Purchase_Entry!A1447</f>
        <v>0</v>
      </c>
      <c r="B5853" s="238">
        <f>Purchase_Entry!B1447</f>
        <v>0</v>
      </c>
      <c r="C5853" s="239">
        <f>Purchase_Entry!D1447</f>
        <v>0</v>
      </c>
      <c r="D5853" s="240" t="s">
        <v>1390</v>
      </c>
      <c r="E5853" s="240">
        <f>Purchase_Entry!C1447</f>
        <v>0</v>
      </c>
      <c r="F5853" s="240">
        <f>Purchase_Entry!F1447</f>
        <v>0</v>
      </c>
      <c r="G5853" s="241">
        <v>0</v>
      </c>
      <c r="H5853" s="241">
        <f>N(Purchase_Entry!P1447)</f>
        <v>0</v>
      </c>
      <c r="I5853" s="241">
        <f t="shared" si="91"/>
        <v>0</v>
      </c>
      <c r="J5853" s="200"/>
      <c r="K5853" s="200" t="str" cm="1">
        <f t="array" ref="K5853">IF($C5853="","",IF(AND($C5853=Party_Statement!$C$5,$B5853&gt;=Party_Statement!$C$6,$B5853&lt;=Party_Statement!$E$6),SUMPRODUCT(($C$3:$C5853=Party_Statement!$C$5)*($B$3:$B5853&gt;=Party_Statement!$C$6)*($B$3:$B5853&lt;=Party_Statement!$E$6)),""))</f>
        <v/>
      </c>
    </row>
    <row r="5854" spans="1:11" x14ac:dyDescent="0.2">
      <c r="A5854" s="237">
        <f>Purchase_Entry!A1448</f>
        <v>0</v>
      </c>
      <c r="B5854" s="238">
        <f>Purchase_Entry!B1448</f>
        <v>0</v>
      </c>
      <c r="C5854" s="239">
        <f>Purchase_Entry!D1448</f>
        <v>0</v>
      </c>
      <c r="D5854" s="240" t="s">
        <v>1390</v>
      </c>
      <c r="E5854" s="240">
        <f>Purchase_Entry!C1448</f>
        <v>0</v>
      </c>
      <c r="F5854" s="240">
        <f>Purchase_Entry!F1448</f>
        <v>0</v>
      </c>
      <c r="G5854" s="241">
        <v>0</v>
      </c>
      <c r="H5854" s="241">
        <f>N(Purchase_Entry!P1448)</f>
        <v>0</v>
      </c>
      <c r="I5854" s="241">
        <f t="shared" si="91"/>
        <v>0</v>
      </c>
      <c r="J5854" s="200"/>
      <c r="K5854" s="200" t="str" cm="1">
        <f t="array" ref="K5854">IF($C5854="","",IF(AND($C5854=Party_Statement!$C$5,$B5854&gt;=Party_Statement!$C$6,$B5854&lt;=Party_Statement!$E$6),SUMPRODUCT(($C$3:$C5854=Party_Statement!$C$5)*($B$3:$B5854&gt;=Party_Statement!$C$6)*($B$3:$B5854&lt;=Party_Statement!$E$6)),""))</f>
        <v/>
      </c>
    </row>
    <row r="5855" spans="1:11" x14ac:dyDescent="0.2">
      <c r="A5855" s="237">
        <f>Purchase_Entry!A1449</f>
        <v>0</v>
      </c>
      <c r="B5855" s="238">
        <f>Purchase_Entry!B1449</f>
        <v>0</v>
      </c>
      <c r="C5855" s="239">
        <f>Purchase_Entry!D1449</f>
        <v>0</v>
      </c>
      <c r="D5855" s="240" t="s">
        <v>1390</v>
      </c>
      <c r="E5855" s="240">
        <f>Purchase_Entry!C1449</f>
        <v>0</v>
      </c>
      <c r="F5855" s="240">
        <f>Purchase_Entry!F1449</f>
        <v>0</v>
      </c>
      <c r="G5855" s="241">
        <v>0</v>
      </c>
      <c r="H5855" s="241">
        <f>N(Purchase_Entry!P1449)</f>
        <v>0</v>
      </c>
      <c r="I5855" s="241">
        <f t="shared" si="91"/>
        <v>0</v>
      </c>
      <c r="J5855" s="200"/>
      <c r="K5855" s="200" t="str" cm="1">
        <f t="array" ref="K5855">IF($C5855="","",IF(AND($C5855=Party_Statement!$C$5,$B5855&gt;=Party_Statement!$C$6,$B5855&lt;=Party_Statement!$E$6),SUMPRODUCT(($C$3:$C5855=Party_Statement!$C$5)*($B$3:$B5855&gt;=Party_Statement!$C$6)*($B$3:$B5855&lt;=Party_Statement!$E$6)),""))</f>
        <v/>
      </c>
    </row>
    <row r="5856" spans="1:11" x14ac:dyDescent="0.2">
      <c r="A5856" s="237">
        <f>Purchase_Entry!A1450</f>
        <v>0</v>
      </c>
      <c r="B5856" s="238">
        <f>Purchase_Entry!B1450</f>
        <v>0</v>
      </c>
      <c r="C5856" s="239">
        <f>Purchase_Entry!D1450</f>
        <v>0</v>
      </c>
      <c r="D5856" s="240" t="s">
        <v>1390</v>
      </c>
      <c r="E5856" s="240">
        <f>Purchase_Entry!C1450</f>
        <v>0</v>
      </c>
      <c r="F5856" s="240">
        <f>Purchase_Entry!F1450</f>
        <v>0</v>
      </c>
      <c r="G5856" s="241">
        <v>0</v>
      </c>
      <c r="H5856" s="241">
        <f>N(Purchase_Entry!P1450)</f>
        <v>0</v>
      </c>
      <c r="I5856" s="241">
        <f t="shared" si="91"/>
        <v>0</v>
      </c>
      <c r="J5856" s="200"/>
      <c r="K5856" s="200" t="str" cm="1">
        <f t="array" ref="K5856">IF($C5856="","",IF(AND($C5856=Party_Statement!$C$5,$B5856&gt;=Party_Statement!$C$6,$B5856&lt;=Party_Statement!$E$6),SUMPRODUCT(($C$3:$C5856=Party_Statement!$C$5)*($B$3:$B5856&gt;=Party_Statement!$C$6)*($B$3:$B5856&lt;=Party_Statement!$E$6)),""))</f>
        <v/>
      </c>
    </row>
    <row r="5857" spans="1:11" x14ac:dyDescent="0.2">
      <c r="A5857" s="237">
        <f>Purchase_Entry!A1451</f>
        <v>0</v>
      </c>
      <c r="B5857" s="238">
        <f>Purchase_Entry!B1451</f>
        <v>0</v>
      </c>
      <c r="C5857" s="239">
        <f>Purchase_Entry!D1451</f>
        <v>0</v>
      </c>
      <c r="D5857" s="240" t="s">
        <v>1390</v>
      </c>
      <c r="E5857" s="240">
        <f>Purchase_Entry!C1451</f>
        <v>0</v>
      </c>
      <c r="F5857" s="240">
        <f>Purchase_Entry!F1451</f>
        <v>0</v>
      </c>
      <c r="G5857" s="241">
        <v>0</v>
      </c>
      <c r="H5857" s="241">
        <f>N(Purchase_Entry!P1451)</f>
        <v>0</v>
      </c>
      <c r="I5857" s="241">
        <f t="shared" si="91"/>
        <v>0</v>
      </c>
      <c r="J5857" s="200"/>
      <c r="K5857" s="200" t="str" cm="1">
        <f t="array" ref="K5857">IF($C5857="","",IF(AND($C5857=Party_Statement!$C$5,$B5857&gt;=Party_Statement!$C$6,$B5857&lt;=Party_Statement!$E$6),SUMPRODUCT(($C$3:$C5857=Party_Statement!$C$5)*($B$3:$B5857&gt;=Party_Statement!$C$6)*($B$3:$B5857&lt;=Party_Statement!$E$6)),""))</f>
        <v/>
      </c>
    </row>
    <row r="5858" spans="1:11" x14ac:dyDescent="0.2">
      <c r="A5858" s="237">
        <f>Purchase_Entry!A1452</f>
        <v>0</v>
      </c>
      <c r="B5858" s="238">
        <f>Purchase_Entry!B1452</f>
        <v>0</v>
      </c>
      <c r="C5858" s="239">
        <f>Purchase_Entry!D1452</f>
        <v>0</v>
      </c>
      <c r="D5858" s="240" t="s">
        <v>1390</v>
      </c>
      <c r="E5858" s="240">
        <f>Purchase_Entry!C1452</f>
        <v>0</v>
      </c>
      <c r="F5858" s="240">
        <f>Purchase_Entry!F1452</f>
        <v>0</v>
      </c>
      <c r="G5858" s="241">
        <v>0</v>
      </c>
      <c r="H5858" s="241">
        <f>N(Purchase_Entry!P1452)</f>
        <v>0</v>
      </c>
      <c r="I5858" s="241">
        <f t="shared" si="91"/>
        <v>0</v>
      </c>
      <c r="J5858" s="200"/>
      <c r="K5858" s="200" t="str" cm="1">
        <f t="array" ref="K5858">IF($C5858="","",IF(AND($C5858=Party_Statement!$C$5,$B5858&gt;=Party_Statement!$C$6,$B5858&lt;=Party_Statement!$E$6),SUMPRODUCT(($C$3:$C5858=Party_Statement!$C$5)*($B$3:$B5858&gt;=Party_Statement!$C$6)*($B$3:$B5858&lt;=Party_Statement!$E$6)),""))</f>
        <v/>
      </c>
    </row>
    <row r="5859" spans="1:11" x14ac:dyDescent="0.2">
      <c r="A5859" s="237">
        <f>Purchase_Entry!A1453</f>
        <v>0</v>
      </c>
      <c r="B5859" s="238">
        <f>Purchase_Entry!B1453</f>
        <v>0</v>
      </c>
      <c r="C5859" s="239">
        <f>Purchase_Entry!D1453</f>
        <v>0</v>
      </c>
      <c r="D5859" s="240" t="s">
        <v>1390</v>
      </c>
      <c r="E5859" s="240">
        <f>Purchase_Entry!C1453</f>
        <v>0</v>
      </c>
      <c r="F5859" s="240">
        <f>Purchase_Entry!F1453</f>
        <v>0</v>
      </c>
      <c r="G5859" s="241">
        <v>0</v>
      </c>
      <c r="H5859" s="241">
        <f>N(Purchase_Entry!P1453)</f>
        <v>0</v>
      </c>
      <c r="I5859" s="241">
        <f t="shared" si="91"/>
        <v>0</v>
      </c>
      <c r="J5859" s="200"/>
      <c r="K5859" s="200" t="str" cm="1">
        <f t="array" ref="K5859">IF($C5859="","",IF(AND($C5859=Party_Statement!$C$5,$B5859&gt;=Party_Statement!$C$6,$B5859&lt;=Party_Statement!$E$6),SUMPRODUCT(($C$3:$C5859=Party_Statement!$C$5)*($B$3:$B5859&gt;=Party_Statement!$C$6)*($B$3:$B5859&lt;=Party_Statement!$E$6)),""))</f>
        <v/>
      </c>
    </row>
    <row r="5860" spans="1:11" x14ac:dyDescent="0.2">
      <c r="A5860" s="237">
        <f>Purchase_Entry!A1454</f>
        <v>0</v>
      </c>
      <c r="B5860" s="238">
        <f>Purchase_Entry!B1454</f>
        <v>0</v>
      </c>
      <c r="C5860" s="239">
        <f>Purchase_Entry!D1454</f>
        <v>0</v>
      </c>
      <c r="D5860" s="240" t="s">
        <v>1390</v>
      </c>
      <c r="E5860" s="240">
        <f>Purchase_Entry!C1454</f>
        <v>0</v>
      </c>
      <c r="F5860" s="240">
        <f>Purchase_Entry!F1454</f>
        <v>0</v>
      </c>
      <c r="G5860" s="241">
        <v>0</v>
      </c>
      <c r="H5860" s="241">
        <f>N(Purchase_Entry!P1454)</f>
        <v>0</v>
      </c>
      <c r="I5860" s="241">
        <f t="shared" si="91"/>
        <v>0</v>
      </c>
      <c r="J5860" s="200"/>
      <c r="K5860" s="200" t="str" cm="1">
        <f t="array" ref="K5860">IF($C5860="","",IF(AND($C5860=Party_Statement!$C$5,$B5860&gt;=Party_Statement!$C$6,$B5860&lt;=Party_Statement!$E$6),SUMPRODUCT(($C$3:$C5860=Party_Statement!$C$5)*($B$3:$B5860&gt;=Party_Statement!$C$6)*($B$3:$B5860&lt;=Party_Statement!$E$6)),""))</f>
        <v/>
      </c>
    </row>
    <row r="5861" spans="1:11" x14ac:dyDescent="0.2">
      <c r="A5861" s="237">
        <f>Purchase_Entry!A1455</f>
        <v>0</v>
      </c>
      <c r="B5861" s="238">
        <f>Purchase_Entry!B1455</f>
        <v>0</v>
      </c>
      <c r="C5861" s="239">
        <f>Purchase_Entry!D1455</f>
        <v>0</v>
      </c>
      <c r="D5861" s="240" t="s">
        <v>1390</v>
      </c>
      <c r="E5861" s="240">
        <f>Purchase_Entry!C1455</f>
        <v>0</v>
      </c>
      <c r="F5861" s="240">
        <f>Purchase_Entry!F1455</f>
        <v>0</v>
      </c>
      <c r="G5861" s="241">
        <v>0</v>
      </c>
      <c r="H5861" s="241">
        <f>N(Purchase_Entry!P1455)</f>
        <v>0</v>
      </c>
      <c r="I5861" s="241">
        <f t="shared" si="91"/>
        <v>0</v>
      </c>
      <c r="J5861" s="200"/>
      <c r="K5861" s="200" t="str" cm="1">
        <f t="array" ref="K5861">IF($C5861="","",IF(AND($C5861=Party_Statement!$C$5,$B5861&gt;=Party_Statement!$C$6,$B5861&lt;=Party_Statement!$E$6),SUMPRODUCT(($C$3:$C5861=Party_Statement!$C$5)*($B$3:$B5861&gt;=Party_Statement!$C$6)*($B$3:$B5861&lt;=Party_Statement!$E$6)),""))</f>
        <v/>
      </c>
    </row>
    <row r="5862" spans="1:11" x14ac:dyDescent="0.2">
      <c r="A5862" s="237">
        <f>Purchase_Entry!A1456</f>
        <v>0</v>
      </c>
      <c r="B5862" s="238">
        <f>Purchase_Entry!B1456</f>
        <v>0</v>
      </c>
      <c r="C5862" s="239">
        <f>Purchase_Entry!D1456</f>
        <v>0</v>
      </c>
      <c r="D5862" s="240" t="s">
        <v>1390</v>
      </c>
      <c r="E5862" s="240">
        <f>Purchase_Entry!C1456</f>
        <v>0</v>
      </c>
      <c r="F5862" s="240">
        <f>Purchase_Entry!F1456</f>
        <v>0</v>
      </c>
      <c r="G5862" s="241">
        <v>0</v>
      </c>
      <c r="H5862" s="241">
        <f>N(Purchase_Entry!P1456)</f>
        <v>0</v>
      </c>
      <c r="I5862" s="241">
        <f t="shared" si="91"/>
        <v>0</v>
      </c>
      <c r="J5862" s="200"/>
      <c r="K5862" s="200" t="str" cm="1">
        <f t="array" ref="K5862">IF($C5862="","",IF(AND($C5862=Party_Statement!$C$5,$B5862&gt;=Party_Statement!$C$6,$B5862&lt;=Party_Statement!$E$6),SUMPRODUCT(($C$3:$C5862=Party_Statement!$C$5)*($B$3:$B5862&gt;=Party_Statement!$C$6)*($B$3:$B5862&lt;=Party_Statement!$E$6)),""))</f>
        <v/>
      </c>
    </row>
    <row r="5863" spans="1:11" x14ac:dyDescent="0.2">
      <c r="A5863" s="237">
        <f>Purchase_Entry!A1457</f>
        <v>0</v>
      </c>
      <c r="B5863" s="238">
        <f>Purchase_Entry!B1457</f>
        <v>0</v>
      </c>
      <c r="C5863" s="239">
        <f>Purchase_Entry!D1457</f>
        <v>0</v>
      </c>
      <c r="D5863" s="240" t="s">
        <v>1390</v>
      </c>
      <c r="E5863" s="240">
        <f>Purchase_Entry!C1457</f>
        <v>0</v>
      </c>
      <c r="F5863" s="240">
        <f>Purchase_Entry!F1457</f>
        <v>0</v>
      </c>
      <c r="G5863" s="241">
        <v>0</v>
      </c>
      <c r="H5863" s="241">
        <f>N(Purchase_Entry!P1457)</f>
        <v>0</v>
      </c>
      <c r="I5863" s="241">
        <f t="shared" si="91"/>
        <v>0</v>
      </c>
      <c r="J5863" s="200"/>
      <c r="K5863" s="200" t="str" cm="1">
        <f t="array" ref="K5863">IF($C5863="","",IF(AND($C5863=Party_Statement!$C$5,$B5863&gt;=Party_Statement!$C$6,$B5863&lt;=Party_Statement!$E$6),SUMPRODUCT(($C$3:$C5863=Party_Statement!$C$5)*($B$3:$B5863&gt;=Party_Statement!$C$6)*($B$3:$B5863&lt;=Party_Statement!$E$6)),""))</f>
        <v/>
      </c>
    </row>
    <row r="5864" spans="1:11" x14ac:dyDescent="0.2">
      <c r="A5864" s="237">
        <f>Purchase_Entry!A1458</f>
        <v>0</v>
      </c>
      <c r="B5864" s="238">
        <f>Purchase_Entry!B1458</f>
        <v>0</v>
      </c>
      <c r="C5864" s="239">
        <f>Purchase_Entry!D1458</f>
        <v>0</v>
      </c>
      <c r="D5864" s="240" t="s">
        <v>1390</v>
      </c>
      <c r="E5864" s="240">
        <f>Purchase_Entry!C1458</f>
        <v>0</v>
      </c>
      <c r="F5864" s="240">
        <f>Purchase_Entry!F1458</f>
        <v>0</v>
      </c>
      <c r="G5864" s="241">
        <v>0</v>
      </c>
      <c r="H5864" s="241">
        <f>N(Purchase_Entry!P1458)</f>
        <v>0</v>
      </c>
      <c r="I5864" s="241">
        <f t="shared" si="91"/>
        <v>0</v>
      </c>
      <c r="J5864" s="200"/>
      <c r="K5864" s="200" t="str" cm="1">
        <f t="array" ref="K5864">IF($C5864="","",IF(AND($C5864=Party_Statement!$C$5,$B5864&gt;=Party_Statement!$C$6,$B5864&lt;=Party_Statement!$E$6),SUMPRODUCT(($C$3:$C5864=Party_Statement!$C$5)*($B$3:$B5864&gt;=Party_Statement!$C$6)*($B$3:$B5864&lt;=Party_Statement!$E$6)),""))</f>
        <v/>
      </c>
    </row>
    <row r="5865" spans="1:11" x14ac:dyDescent="0.2">
      <c r="A5865" s="237">
        <f>Purchase_Entry!A1459</f>
        <v>0</v>
      </c>
      <c r="B5865" s="238">
        <f>Purchase_Entry!B1459</f>
        <v>0</v>
      </c>
      <c r="C5865" s="239">
        <f>Purchase_Entry!D1459</f>
        <v>0</v>
      </c>
      <c r="D5865" s="240" t="s">
        <v>1390</v>
      </c>
      <c r="E5865" s="240">
        <f>Purchase_Entry!C1459</f>
        <v>0</v>
      </c>
      <c r="F5865" s="240">
        <f>Purchase_Entry!F1459</f>
        <v>0</v>
      </c>
      <c r="G5865" s="241">
        <v>0</v>
      </c>
      <c r="H5865" s="241">
        <f>N(Purchase_Entry!P1459)</f>
        <v>0</v>
      </c>
      <c r="I5865" s="241">
        <f t="shared" si="91"/>
        <v>0</v>
      </c>
      <c r="J5865" s="200"/>
      <c r="K5865" s="200" t="str" cm="1">
        <f t="array" ref="K5865">IF($C5865="","",IF(AND($C5865=Party_Statement!$C$5,$B5865&gt;=Party_Statement!$C$6,$B5865&lt;=Party_Statement!$E$6),SUMPRODUCT(($C$3:$C5865=Party_Statement!$C$5)*($B$3:$B5865&gt;=Party_Statement!$C$6)*($B$3:$B5865&lt;=Party_Statement!$E$6)),""))</f>
        <v/>
      </c>
    </row>
    <row r="5866" spans="1:11" x14ac:dyDescent="0.2">
      <c r="A5866" s="237">
        <f>Purchase_Entry!A1460</f>
        <v>0</v>
      </c>
      <c r="B5866" s="238">
        <f>Purchase_Entry!B1460</f>
        <v>0</v>
      </c>
      <c r="C5866" s="239">
        <f>Purchase_Entry!D1460</f>
        <v>0</v>
      </c>
      <c r="D5866" s="240" t="s">
        <v>1390</v>
      </c>
      <c r="E5866" s="240">
        <f>Purchase_Entry!C1460</f>
        <v>0</v>
      </c>
      <c r="F5866" s="240">
        <f>Purchase_Entry!F1460</f>
        <v>0</v>
      </c>
      <c r="G5866" s="241">
        <v>0</v>
      </c>
      <c r="H5866" s="241">
        <f>N(Purchase_Entry!P1460)</f>
        <v>0</v>
      </c>
      <c r="I5866" s="241">
        <f t="shared" si="91"/>
        <v>0</v>
      </c>
      <c r="J5866" s="200"/>
      <c r="K5866" s="200" t="str" cm="1">
        <f t="array" ref="K5866">IF($C5866="","",IF(AND($C5866=Party_Statement!$C$5,$B5866&gt;=Party_Statement!$C$6,$B5866&lt;=Party_Statement!$E$6),SUMPRODUCT(($C$3:$C5866=Party_Statement!$C$5)*($B$3:$B5866&gt;=Party_Statement!$C$6)*($B$3:$B5866&lt;=Party_Statement!$E$6)),""))</f>
        <v/>
      </c>
    </row>
    <row r="5867" spans="1:11" x14ac:dyDescent="0.2">
      <c r="A5867" s="237">
        <f>Purchase_Entry!A1461</f>
        <v>0</v>
      </c>
      <c r="B5867" s="238">
        <f>Purchase_Entry!B1461</f>
        <v>0</v>
      </c>
      <c r="C5867" s="239">
        <f>Purchase_Entry!D1461</f>
        <v>0</v>
      </c>
      <c r="D5867" s="240" t="s">
        <v>1390</v>
      </c>
      <c r="E5867" s="240">
        <f>Purchase_Entry!C1461</f>
        <v>0</v>
      </c>
      <c r="F5867" s="240">
        <f>Purchase_Entry!F1461</f>
        <v>0</v>
      </c>
      <c r="G5867" s="241">
        <v>0</v>
      </c>
      <c r="H5867" s="241">
        <f>N(Purchase_Entry!P1461)</f>
        <v>0</v>
      </c>
      <c r="I5867" s="241">
        <f t="shared" si="91"/>
        <v>0</v>
      </c>
      <c r="J5867" s="200"/>
      <c r="K5867" s="200" t="str" cm="1">
        <f t="array" ref="K5867">IF($C5867="","",IF(AND($C5867=Party_Statement!$C$5,$B5867&gt;=Party_Statement!$C$6,$B5867&lt;=Party_Statement!$E$6),SUMPRODUCT(($C$3:$C5867=Party_Statement!$C$5)*($B$3:$B5867&gt;=Party_Statement!$C$6)*($B$3:$B5867&lt;=Party_Statement!$E$6)),""))</f>
        <v/>
      </c>
    </row>
    <row r="5868" spans="1:11" x14ac:dyDescent="0.2">
      <c r="A5868" s="237">
        <f>Purchase_Entry!A1462</f>
        <v>0</v>
      </c>
      <c r="B5868" s="238">
        <f>Purchase_Entry!B1462</f>
        <v>0</v>
      </c>
      <c r="C5868" s="239">
        <f>Purchase_Entry!D1462</f>
        <v>0</v>
      </c>
      <c r="D5868" s="240" t="s">
        <v>1390</v>
      </c>
      <c r="E5868" s="240">
        <f>Purchase_Entry!C1462</f>
        <v>0</v>
      </c>
      <c r="F5868" s="240">
        <f>Purchase_Entry!F1462</f>
        <v>0</v>
      </c>
      <c r="G5868" s="241">
        <v>0</v>
      </c>
      <c r="H5868" s="241">
        <f>N(Purchase_Entry!P1462)</f>
        <v>0</v>
      </c>
      <c r="I5868" s="241">
        <f t="shared" si="91"/>
        <v>0</v>
      </c>
      <c r="J5868" s="200"/>
      <c r="K5868" s="200" t="str" cm="1">
        <f t="array" ref="K5868">IF($C5868="","",IF(AND($C5868=Party_Statement!$C$5,$B5868&gt;=Party_Statement!$C$6,$B5868&lt;=Party_Statement!$E$6),SUMPRODUCT(($C$3:$C5868=Party_Statement!$C$5)*($B$3:$B5868&gt;=Party_Statement!$C$6)*($B$3:$B5868&lt;=Party_Statement!$E$6)),""))</f>
        <v/>
      </c>
    </row>
    <row r="5869" spans="1:11" x14ac:dyDescent="0.2">
      <c r="A5869" s="237">
        <f>Purchase_Entry!A1463</f>
        <v>0</v>
      </c>
      <c r="B5869" s="238">
        <f>Purchase_Entry!B1463</f>
        <v>0</v>
      </c>
      <c r="C5869" s="239">
        <f>Purchase_Entry!D1463</f>
        <v>0</v>
      </c>
      <c r="D5869" s="240" t="s">
        <v>1390</v>
      </c>
      <c r="E5869" s="240">
        <f>Purchase_Entry!C1463</f>
        <v>0</v>
      </c>
      <c r="F5869" s="240">
        <f>Purchase_Entry!F1463</f>
        <v>0</v>
      </c>
      <c r="G5869" s="241">
        <v>0</v>
      </c>
      <c r="H5869" s="241">
        <f>N(Purchase_Entry!P1463)</f>
        <v>0</v>
      </c>
      <c r="I5869" s="241">
        <f t="shared" si="91"/>
        <v>0</v>
      </c>
      <c r="J5869" s="200"/>
      <c r="K5869" s="200" t="str" cm="1">
        <f t="array" ref="K5869">IF($C5869="","",IF(AND($C5869=Party_Statement!$C$5,$B5869&gt;=Party_Statement!$C$6,$B5869&lt;=Party_Statement!$E$6),SUMPRODUCT(($C$3:$C5869=Party_Statement!$C$5)*($B$3:$B5869&gt;=Party_Statement!$C$6)*($B$3:$B5869&lt;=Party_Statement!$E$6)),""))</f>
        <v/>
      </c>
    </row>
    <row r="5870" spans="1:11" x14ac:dyDescent="0.2">
      <c r="A5870" s="237">
        <f>Purchase_Entry!A1464</f>
        <v>0</v>
      </c>
      <c r="B5870" s="238">
        <f>Purchase_Entry!B1464</f>
        <v>0</v>
      </c>
      <c r="C5870" s="239">
        <f>Purchase_Entry!D1464</f>
        <v>0</v>
      </c>
      <c r="D5870" s="240" t="s">
        <v>1390</v>
      </c>
      <c r="E5870" s="240">
        <f>Purchase_Entry!C1464</f>
        <v>0</v>
      </c>
      <c r="F5870" s="240">
        <f>Purchase_Entry!F1464</f>
        <v>0</v>
      </c>
      <c r="G5870" s="241">
        <v>0</v>
      </c>
      <c r="H5870" s="241">
        <f>N(Purchase_Entry!P1464)</f>
        <v>0</v>
      </c>
      <c r="I5870" s="241">
        <f t="shared" si="91"/>
        <v>0</v>
      </c>
      <c r="J5870" s="200"/>
      <c r="K5870" s="200" t="str" cm="1">
        <f t="array" ref="K5870">IF($C5870="","",IF(AND($C5870=Party_Statement!$C$5,$B5870&gt;=Party_Statement!$C$6,$B5870&lt;=Party_Statement!$E$6),SUMPRODUCT(($C$3:$C5870=Party_Statement!$C$5)*($B$3:$B5870&gt;=Party_Statement!$C$6)*($B$3:$B5870&lt;=Party_Statement!$E$6)),""))</f>
        <v/>
      </c>
    </row>
    <row r="5871" spans="1:11" x14ac:dyDescent="0.2">
      <c r="A5871" s="237">
        <f>Purchase_Entry!A1465</f>
        <v>0</v>
      </c>
      <c r="B5871" s="238">
        <f>Purchase_Entry!B1465</f>
        <v>0</v>
      </c>
      <c r="C5871" s="239">
        <f>Purchase_Entry!D1465</f>
        <v>0</v>
      </c>
      <c r="D5871" s="240" t="s">
        <v>1390</v>
      </c>
      <c r="E5871" s="240">
        <f>Purchase_Entry!C1465</f>
        <v>0</v>
      </c>
      <c r="F5871" s="240">
        <f>Purchase_Entry!F1465</f>
        <v>0</v>
      </c>
      <c r="G5871" s="241">
        <v>0</v>
      </c>
      <c r="H5871" s="241">
        <f>N(Purchase_Entry!P1465)</f>
        <v>0</v>
      </c>
      <c r="I5871" s="241">
        <f t="shared" si="91"/>
        <v>0</v>
      </c>
      <c r="J5871" s="200"/>
      <c r="K5871" s="200" t="str" cm="1">
        <f t="array" ref="K5871">IF($C5871="","",IF(AND($C5871=Party_Statement!$C$5,$B5871&gt;=Party_Statement!$C$6,$B5871&lt;=Party_Statement!$E$6),SUMPRODUCT(($C$3:$C5871=Party_Statement!$C$5)*($B$3:$B5871&gt;=Party_Statement!$C$6)*($B$3:$B5871&lt;=Party_Statement!$E$6)),""))</f>
        <v/>
      </c>
    </row>
    <row r="5872" spans="1:11" x14ac:dyDescent="0.2">
      <c r="A5872" s="237">
        <f>Purchase_Entry!A1466</f>
        <v>0</v>
      </c>
      <c r="B5872" s="238">
        <f>Purchase_Entry!B1466</f>
        <v>0</v>
      </c>
      <c r="C5872" s="239">
        <f>Purchase_Entry!D1466</f>
        <v>0</v>
      </c>
      <c r="D5872" s="240" t="s">
        <v>1390</v>
      </c>
      <c r="E5872" s="240">
        <f>Purchase_Entry!C1466</f>
        <v>0</v>
      </c>
      <c r="F5872" s="240">
        <f>Purchase_Entry!F1466</f>
        <v>0</v>
      </c>
      <c r="G5872" s="241">
        <v>0</v>
      </c>
      <c r="H5872" s="241">
        <f>N(Purchase_Entry!P1466)</f>
        <v>0</v>
      </c>
      <c r="I5872" s="241">
        <f t="shared" si="91"/>
        <v>0</v>
      </c>
      <c r="J5872" s="200"/>
      <c r="K5872" s="200" t="str" cm="1">
        <f t="array" ref="K5872">IF($C5872="","",IF(AND($C5872=Party_Statement!$C$5,$B5872&gt;=Party_Statement!$C$6,$B5872&lt;=Party_Statement!$E$6),SUMPRODUCT(($C$3:$C5872=Party_Statement!$C$5)*($B$3:$B5872&gt;=Party_Statement!$C$6)*($B$3:$B5872&lt;=Party_Statement!$E$6)),""))</f>
        <v/>
      </c>
    </row>
    <row r="5873" spans="1:11" x14ac:dyDescent="0.2">
      <c r="A5873" s="237">
        <f>Purchase_Entry!A1467</f>
        <v>0</v>
      </c>
      <c r="B5873" s="238">
        <f>Purchase_Entry!B1467</f>
        <v>0</v>
      </c>
      <c r="C5873" s="239">
        <f>Purchase_Entry!D1467</f>
        <v>0</v>
      </c>
      <c r="D5873" s="240" t="s">
        <v>1390</v>
      </c>
      <c r="E5873" s="240">
        <f>Purchase_Entry!C1467</f>
        <v>0</v>
      </c>
      <c r="F5873" s="240">
        <f>Purchase_Entry!F1467</f>
        <v>0</v>
      </c>
      <c r="G5873" s="241">
        <v>0</v>
      </c>
      <c r="H5873" s="241">
        <f>N(Purchase_Entry!P1467)</f>
        <v>0</v>
      </c>
      <c r="I5873" s="241">
        <f t="shared" si="91"/>
        <v>0</v>
      </c>
      <c r="J5873" s="200"/>
      <c r="K5873" s="200" t="str" cm="1">
        <f t="array" ref="K5873">IF($C5873="","",IF(AND($C5873=Party_Statement!$C$5,$B5873&gt;=Party_Statement!$C$6,$B5873&lt;=Party_Statement!$E$6),SUMPRODUCT(($C$3:$C5873=Party_Statement!$C$5)*($B$3:$B5873&gt;=Party_Statement!$C$6)*($B$3:$B5873&lt;=Party_Statement!$E$6)),""))</f>
        <v/>
      </c>
    </row>
    <row r="5874" spans="1:11" x14ac:dyDescent="0.2">
      <c r="A5874" s="237">
        <f>Purchase_Entry!A1468</f>
        <v>0</v>
      </c>
      <c r="B5874" s="238">
        <f>Purchase_Entry!B1468</f>
        <v>0</v>
      </c>
      <c r="C5874" s="239">
        <f>Purchase_Entry!D1468</f>
        <v>0</v>
      </c>
      <c r="D5874" s="240" t="s">
        <v>1390</v>
      </c>
      <c r="E5874" s="240">
        <f>Purchase_Entry!C1468</f>
        <v>0</v>
      </c>
      <c r="F5874" s="240">
        <f>Purchase_Entry!F1468</f>
        <v>0</v>
      </c>
      <c r="G5874" s="241">
        <v>0</v>
      </c>
      <c r="H5874" s="241">
        <f>N(Purchase_Entry!P1468)</f>
        <v>0</v>
      </c>
      <c r="I5874" s="241">
        <f t="shared" si="91"/>
        <v>0</v>
      </c>
      <c r="J5874" s="200"/>
      <c r="K5874" s="200" t="str" cm="1">
        <f t="array" ref="K5874">IF($C5874="","",IF(AND($C5874=Party_Statement!$C$5,$B5874&gt;=Party_Statement!$C$6,$B5874&lt;=Party_Statement!$E$6),SUMPRODUCT(($C$3:$C5874=Party_Statement!$C$5)*($B$3:$B5874&gt;=Party_Statement!$C$6)*($B$3:$B5874&lt;=Party_Statement!$E$6)),""))</f>
        <v/>
      </c>
    </row>
    <row r="5875" spans="1:11" x14ac:dyDescent="0.2">
      <c r="A5875" s="237">
        <f>Purchase_Entry!A1469</f>
        <v>0</v>
      </c>
      <c r="B5875" s="238">
        <f>Purchase_Entry!B1469</f>
        <v>0</v>
      </c>
      <c r="C5875" s="239">
        <f>Purchase_Entry!D1469</f>
        <v>0</v>
      </c>
      <c r="D5875" s="240" t="s">
        <v>1390</v>
      </c>
      <c r="E5875" s="240">
        <f>Purchase_Entry!C1469</f>
        <v>0</v>
      </c>
      <c r="F5875" s="240">
        <f>Purchase_Entry!F1469</f>
        <v>0</v>
      </c>
      <c r="G5875" s="241">
        <v>0</v>
      </c>
      <c r="H5875" s="241">
        <f>N(Purchase_Entry!P1469)</f>
        <v>0</v>
      </c>
      <c r="I5875" s="241">
        <f t="shared" si="91"/>
        <v>0</v>
      </c>
      <c r="J5875" s="200"/>
      <c r="K5875" s="200" t="str" cm="1">
        <f t="array" ref="K5875">IF($C5875="","",IF(AND($C5875=Party_Statement!$C$5,$B5875&gt;=Party_Statement!$C$6,$B5875&lt;=Party_Statement!$E$6),SUMPRODUCT(($C$3:$C5875=Party_Statement!$C$5)*($B$3:$B5875&gt;=Party_Statement!$C$6)*($B$3:$B5875&lt;=Party_Statement!$E$6)),""))</f>
        <v/>
      </c>
    </row>
    <row r="5876" spans="1:11" x14ac:dyDescent="0.2">
      <c r="A5876" s="237">
        <f>Purchase_Entry!A1470</f>
        <v>0</v>
      </c>
      <c r="B5876" s="238">
        <f>Purchase_Entry!B1470</f>
        <v>0</v>
      </c>
      <c r="C5876" s="239">
        <f>Purchase_Entry!D1470</f>
        <v>0</v>
      </c>
      <c r="D5876" s="240" t="s">
        <v>1390</v>
      </c>
      <c r="E5876" s="240">
        <f>Purchase_Entry!C1470</f>
        <v>0</v>
      </c>
      <c r="F5876" s="240">
        <f>Purchase_Entry!F1470</f>
        <v>0</v>
      </c>
      <c r="G5876" s="241">
        <v>0</v>
      </c>
      <c r="H5876" s="241">
        <f>N(Purchase_Entry!P1470)</f>
        <v>0</v>
      </c>
      <c r="I5876" s="241">
        <f t="shared" si="91"/>
        <v>0</v>
      </c>
      <c r="J5876" s="200"/>
      <c r="K5876" s="200" t="str" cm="1">
        <f t="array" ref="K5876">IF($C5876="","",IF(AND($C5876=Party_Statement!$C$5,$B5876&gt;=Party_Statement!$C$6,$B5876&lt;=Party_Statement!$E$6),SUMPRODUCT(($C$3:$C5876=Party_Statement!$C$5)*($B$3:$B5876&gt;=Party_Statement!$C$6)*($B$3:$B5876&lt;=Party_Statement!$E$6)),""))</f>
        <v/>
      </c>
    </row>
    <row r="5877" spans="1:11" x14ac:dyDescent="0.2">
      <c r="A5877" s="237">
        <f>Purchase_Entry!A1471</f>
        <v>0</v>
      </c>
      <c r="B5877" s="238">
        <f>Purchase_Entry!B1471</f>
        <v>0</v>
      </c>
      <c r="C5877" s="239">
        <f>Purchase_Entry!D1471</f>
        <v>0</v>
      </c>
      <c r="D5877" s="240" t="s">
        <v>1390</v>
      </c>
      <c r="E5877" s="240">
        <f>Purchase_Entry!C1471</f>
        <v>0</v>
      </c>
      <c r="F5877" s="240">
        <f>Purchase_Entry!F1471</f>
        <v>0</v>
      </c>
      <c r="G5877" s="241">
        <v>0</v>
      </c>
      <c r="H5877" s="241">
        <f>N(Purchase_Entry!P1471)</f>
        <v>0</v>
      </c>
      <c r="I5877" s="241">
        <f t="shared" si="91"/>
        <v>0</v>
      </c>
      <c r="J5877" s="200"/>
      <c r="K5877" s="200" t="str" cm="1">
        <f t="array" ref="K5877">IF($C5877="","",IF(AND($C5877=Party_Statement!$C$5,$B5877&gt;=Party_Statement!$C$6,$B5877&lt;=Party_Statement!$E$6),SUMPRODUCT(($C$3:$C5877=Party_Statement!$C$5)*($B$3:$B5877&gt;=Party_Statement!$C$6)*($B$3:$B5877&lt;=Party_Statement!$E$6)),""))</f>
        <v/>
      </c>
    </row>
    <row r="5878" spans="1:11" x14ac:dyDescent="0.2">
      <c r="A5878" s="237">
        <f>Purchase_Entry!A1472</f>
        <v>0</v>
      </c>
      <c r="B5878" s="238">
        <f>Purchase_Entry!B1472</f>
        <v>0</v>
      </c>
      <c r="C5878" s="239">
        <f>Purchase_Entry!D1472</f>
        <v>0</v>
      </c>
      <c r="D5878" s="240" t="s">
        <v>1390</v>
      </c>
      <c r="E5878" s="240">
        <f>Purchase_Entry!C1472</f>
        <v>0</v>
      </c>
      <c r="F5878" s="240">
        <f>Purchase_Entry!F1472</f>
        <v>0</v>
      </c>
      <c r="G5878" s="241">
        <v>0</v>
      </c>
      <c r="H5878" s="241">
        <f>N(Purchase_Entry!P1472)</f>
        <v>0</v>
      </c>
      <c r="I5878" s="241">
        <f t="shared" si="91"/>
        <v>0</v>
      </c>
      <c r="J5878" s="200"/>
      <c r="K5878" s="200" t="str" cm="1">
        <f t="array" ref="K5878">IF($C5878="","",IF(AND($C5878=Party_Statement!$C$5,$B5878&gt;=Party_Statement!$C$6,$B5878&lt;=Party_Statement!$E$6),SUMPRODUCT(($C$3:$C5878=Party_Statement!$C$5)*($B$3:$B5878&gt;=Party_Statement!$C$6)*($B$3:$B5878&lt;=Party_Statement!$E$6)),""))</f>
        <v/>
      </c>
    </row>
    <row r="5879" spans="1:11" x14ac:dyDescent="0.2">
      <c r="A5879" s="237">
        <f>Purchase_Entry!A1473</f>
        <v>0</v>
      </c>
      <c r="B5879" s="238">
        <f>Purchase_Entry!B1473</f>
        <v>0</v>
      </c>
      <c r="C5879" s="239">
        <f>Purchase_Entry!D1473</f>
        <v>0</v>
      </c>
      <c r="D5879" s="240" t="s">
        <v>1390</v>
      </c>
      <c r="E5879" s="240">
        <f>Purchase_Entry!C1473</f>
        <v>0</v>
      </c>
      <c r="F5879" s="240">
        <f>Purchase_Entry!F1473</f>
        <v>0</v>
      </c>
      <c r="G5879" s="241">
        <v>0</v>
      </c>
      <c r="H5879" s="241">
        <f>N(Purchase_Entry!P1473)</f>
        <v>0</v>
      </c>
      <c r="I5879" s="241">
        <f t="shared" si="91"/>
        <v>0</v>
      </c>
      <c r="J5879" s="200"/>
      <c r="K5879" s="200" t="str" cm="1">
        <f t="array" ref="K5879">IF($C5879="","",IF(AND($C5879=Party_Statement!$C$5,$B5879&gt;=Party_Statement!$C$6,$B5879&lt;=Party_Statement!$E$6),SUMPRODUCT(($C$3:$C5879=Party_Statement!$C$5)*($B$3:$B5879&gt;=Party_Statement!$C$6)*($B$3:$B5879&lt;=Party_Statement!$E$6)),""))</f>
        <v/>
      </c>
    </row>
    <row r="5880" spans="1:11" x14ac:dyDescent="0.2">
      <c r="A5880" s="237">
        <f>Purchase_Entry!A1474</f>
        <v>0</v>
      </c>
      <c r="B5880" s="238">
        <f>Purchase_Entry!B1474</f>
        <v>0</v>
      </c>
      <c r="C5880" s="239">
        <f>Purchase_Entry!D1474</f>
        <v>0</v>
      </c>
      <c r="D5880" s="240" t="s">
        <v>1390</v>
      </c>
      <c r="E5880" s="240">
        <f>Purchase_Entry!C1474</f>
        <v>0</v>
      </c>
      <c r="F5880" s="240">
        <f>Purchase_Entry!F1474</f>
        <v>0</v>
      </c>
      <c r="G5880" s="241">
        <v>0</v>
      </c>
      <c r="H5880" s="241">
        <f>N(Purchase_Entry!P1474)</f>
        <v>0</v>
      </c>
      <c r="I5880" s="241">
        <f t="shared" si="91"/>
        <v>0</v>
      </c>
      <c r="J5880" s="200"/>
      <c r="K5880" s="200" t="str" cm="1">
        <f t="array" ref="K5880">IF($C5880="","",IF(AND($C5880=Party_Statement!$C$5,$B5880&gt;=Party_Statement!$C$6,$B5880&lt;=Party_Statement!$E$6),SUMPRODUCT(($C$3:$C5880=Party_Statement!$C$5)*($B$3:$B5880&gt;=Party_Statement!$C$6)*($B$3:$B5880&lt;=Party_Statement!$E$6)),""))</f>
        <v/>
      </c>
    </row>
    <row r="5881" spans="1:11" x14ac:dyDescent="0.2">
      <c r="A5881" s="237">
        <f>Purchase_Entry!A1475</f>
        <v>0</v>
      </c>
      <c r="B5881" s="238">
        <f>Purchase_Entry!B1475</f>
        <v>0</v>
      </c>
      <c r="C5881" s="239">
        <f>Purchase_Entry!D1475</f>
        <v>0</v>
      </c>
      <c r="D5881" s="240" t="s">
        <v>1390</v>
      </c>
      <c r="E5881" s="240">
        <f>Purchase_Entry!C1475</f>
        <v>0</v>
      </c>
      <c r="F5881" s="240">
        <f>Purchase_Entry!F1475</f>
        <v>0</v>
      </c>
      <c r="G5881" s="241">
        <v>0</v>
      </c>
      <c r="H5881" s="241">
        <f>N(Purchase_Entry!P1475)</f>
        <v>0</v>
      </c>
      <c r="I5881" s="241">
        <f t="shared" si="91"/>
        <v>0</v>
      </c>
      <c r="J5881" s="200"/>
      <c r="K5881" s="200" t="str" cm="1">
        <f t="array" ref="K5881">IF($C5881="","",IF(AND($C5881=Party_Statement!$C$5,$B5881&gt;=Party_Statement!$C$6,$B5881&lt;=Party_Statement!$E$6),SUMPRODUCT(($C$3:$C5881=Party_Statement!$C$5)*($B$3:$B5881&gt;=Party_Statement!$C$6)*($B$3:$B5881&lt;=Party_Statement!$E$6)),""))</f>
        <v/>
      </c>
    </row>
    <row r="5882" spans="1:11" x14ac:dyDescent="0.2">
      <c r="A5882" s="237">
        <f>Purchase_Entry!A1476</f>
        <v>0</v>
      </c>
      <c r="B5882" s="238">
        <f>Purchase_Entry!B1476</f>
        <v>0</v>
      </c>
      <c r="C5882" s="239">
        <f>Purchase_Entry!D1476</f>
        <v>0</v>
      </c>
      <c r="D5882" s="240" t="s">
        <v>1390</v>
      </c>
      <c r="E5882" s="240">
        <f>Purchase_Entry!C1476</f>
        <v>0</v>
      </c>
      <c r="F5882" s="240">
        <f>Purchase_Entry!F1476</f>
        <v>0</v>
      </c>
      <c r="G5882" s="241">
        <v>0</v>
      </c>
      <c r="H5882" s="241">
        <f>N(Purchase_Entry!P1476)</f>
        <v>0</v>
      </c>
      <c r="I5882" s="241">
        <f t="shared" ref="I5882:I5945" si="92">IF($C5882="","",IF($C5882=$C2062,$I2062+$G5882-$H5882,$G5882-$H5882))</f>
        <v>0</v>
      </c>
      <c r="J5882" s="200"/>
      <c r="K5882" s="200" t="str" cm="1">
        <f t="array" ref="K5882">IF($C5882="","",IF(AND($C5882=Party_Statement!$C$5,$B5882&gt;=Party_Statement!$C$6,$B5882&lt;=Party_Statement!$E$6),SUMPRODUCT(($C$3:$C5882=Party_Statement!$C$5)*($B$3:$B5882&gt;=Party_Statement!$C$6)*($B$3:$B5882&lt;=Party_Statement!$E$6)),""))</f>
        <v/>
      </c>
    </row>
    <row r="5883" spans="1:11" x14ac:dyDescent="0.2">
      <c r="A5883" s="237">
        <f>Purchase_Entry!A1477</f>
        <v>0</v>
      </c>
      <c r="B5883" s="238">
        <f>Purchase_Entry!B1477</f>
        <v>0</v>
      </c>
      <c r="C5883" s="239">
        <f>Purchase_Entry!D1477</f>
        <v>0</v>
      </c>
      <c r="D5883" s="240" t="s">
        <v>1390</v>
      </c>
      <c r="E5883" s="240">
        <f>Purchase_Entry!C1477</f>
        <v>0</v>
      </c>
      <c r="F5883" s="240">
        <f>Purchase_Entry!F1477</f>
        <v>0</v>
      </c>
      <c r="G5883" s="241">
        <v>0</v>
      </c>
      <c r="H5883" s="241">
        <f>N(Purchase_Entry!P1477)</f>
        <v>0</v>
      </c>
      <c r="I5883" s="241">
        <f t="shared" si="92"/>
        <v>0</v>
      </c>
      <c r="J5883" s="200"/>
      <c r="K5883" s="200" t="str" cm="1">
        <f t="array" ref="K5883">IF($C5883="","",IF(AND($C5883=Party_Statement!$C$5,$B5883&gt;=Party_Statement!$C$6,$B5883&lt;=Party_Statement!$E$6),SUMPRODUCT(($C$3:$C5883=Party_Statement!$C$5)*($B$3:$B5883&gt;=Party_Statement!$C$6)*($B$3:$B5883&lt;=Party_Statement!$E$6)),""))</f>
        <v/>
      </c>
    </row>
    <row r="5884" spans="1:11" x14ac:dyDescent="0.2">
      <c r="A5884" s="237">
        <f>Purchase_Entry!A1478</f>
        <v>0</v>
      </c>
      <c r="B5884" s="238">
        <f>Purchase_Entry!B1478</f>
        <v>0</v>
      </c>
      <c r="C5884" s="239">
        <f>Purchase_Entry!D1478</f>
        <v>0</v>
      </c>
      <c r="D5884" s="240" t="s">
        <v>1390</v>
      </c>
      <c r="E5884" s="240">
        <f>Purchase_Entry!C1478</f>
        <v>0</v>
      </c>
      <c r="F5884" s="240">
        <f>Purchase_Entry!F1478</f>
        <v>0</v>
      </c>
      <c r="G5884" s="241">
        <v>0</v>
      </c>
      <c r="H5884" s="241">
        <f>N(Purchase_Entry!P1478)</f>
        <v>0</v>
      </c>
      <c r="I5884" s="241">
        <f t="shared" si="92"/>
        <v>0</v>
      </c>
      <c r="J5884" s="200"/>
      <c r="K5884" s="200" t="str" cm="1">
        <f t="array" ref="K5884">IF($C5884="","",IF(AND($C5884=Party_Statement!$C$5,$B5884&gt;=Party_Statement!$C$6,$B5884&lt;=Party_Statement!$E$6),SUMPRODUCT(($C$3:$C5884=Party_Statement!$C$5)*($B$3:$B5884&gt;=Party_Statement!$C$6)*($B$3:$B5884&lt;=Party_Statement!$E$6)),""))</f>
        <v/>
      </c>
    </row>
    <row r="5885" spans="1:11" x14ac:dyDescent="0.2">
      <c r="A5885" s="237">
        <f>Purchase_Entry!A1479</f>
        <v>0</v>
      </c>
      <c r="B5885" s="238">
        <f>Purchase_Entry!B1479</f>
        <v>0</v>
      </c>
      <c r="C5885" s="239">
        <f>Purchase_Entry!D1479</f>
        <v>0</v>
      </c>
      <c r="D5885" s="240" t="s">
        <v>1390</v>
      </c>
      <c r="E5885" s="240">
        <f>Purchase_Entry!C1479</f>
        <v>0</v>
      </c>
      <c r="F5885" s="240">
        <f>Purchase_Entry!F1479</f>
        <v>0</v>
      </c>
      <c r="G5885" s="241">
        <v>0</v>
      </c>
      <c r="H5885" s="241">
        <f>N(Purchase_Entry!P1479)</f>
        <v>0</v>
      </c>
      <c r="I5885" s="241">
        <f t="shared" si="92"/>
        <v>0</v>
      </c>
      <c r="J5885" s="200"/>
      <c r="K5885" s="200" t="str" cm="1">
        <f t="array" ref="K5885">IF($C5885="","",IF(AND($C5885=Party_Statement!$C$5,$B5885&gt;=Party_Statement!$C$6,$B5885&lt;=Party_Statement!$E$6),SUMPRODUCT(($C$3:$C5885=Party_Statement!$C$5)*($B$3:$B5885&gt;=Party_Statement!$C$6)*($B$3:$B5885&lt;=Party_Statement!$E$6)),""))</f>
        <v/>
      </c>
    </row>
    <row r="5886" spans="1:11" x14ac:dyDescent="0.2">
      <c r="A5886" s="237">
        <f>Purchase_Entry!A1480</f>
        <v>0</v>
      </c>
      <c r="B5886" s="238">
        <f>Purchase_Entry!B1480</f>
        <v>0</v>
      </c>
      <c r="C5886" s="239">
        <f>Purchase_Entry!D1480</f>
        <v>0</v>
      </c>
      <c r="D5886" s="240" t="s">
        <v>1390</v>
      </c>
      <c r="E5886" s="240">
        <f>Purchase_Entry!C1480</f>
        <v>0</v>
      </c>
      <c r="F5886" s="240">
        <f>Purchase_Entry!F1480</f>
        <v>0</v>
      </c>
      <c r="G5886" s="241">
        <v>0</v>
      </c>
      <c r="H5886" s="241">
        <f>N(Purchase_Entry!P1480)</f>
        <v>0</v>
      </c>
      <c r="I5886" s="241">
        <f t="shared" si="92"/>
        <v>0</v>
      </c>
      <c r="J5886" s="200"/>
      <c r="K5886" s="200" t="str" cm="1">
        <f t="array" ref="K5886">IF($C5886="","",IF(AND($C5886=Party_Statement!$C$5,$B5886&gt;=Party_Statement!$C$6,$B5886&lt;=Party_Statement!$E$6),SUMPRODUCT(($C$3:$C5886=Party_Statement!$C$5)*($B$3:$B5886&gt;=Party_Statement!$C$6)*($B$3:$B5886&lt;=Party_Statement!$E$6)),""))</f>
        <v/>
      </c>
    </row>
    <row r="5887" spans="1:11" x14ac:dyDescent="0.2">
      <c r="A5887" s="237">
        <f>Purchase_Entry!A1481</f>
        <v>0</v>
      </c>
      <c r="B5887" s="238">
        <f>Purchase_Entry!B1481</f>
        <v>0</v>
      </c>
      <c r="C5887" s="239">
        <f>Purchase_Entry!D1481</f>
        <v>0</v>
      </c>
      <c r="D5887" s="240" t="s">
        <v>1390</v>
      </c>
      <c r="E5887" s="240">
        <f>Purchase_Entry!C1481</f>
        <v>0</v>
      </c>
      <c r="F5887" s="240">
        <f>Purchase_Entry!F1481</f>
        <v>0</v>
      </c>
      <c r="G5887" s="241">
        <v>0</v>
      </c>
      <c r="H5887" s="241">
        <f>N(Purchase_Entry!P1481)</f>
        <v>0</v>
      </c>
      <c r="I5887" s="241">
        <f t="shared" si="92"/>
        <v>0</v>
      </c>
      <c r="J5887" s="200"/>
      <c r="K5887" s="200" t="str" cm="1">
        <f t="array" ref="K5887">IF($C5887="","",IF(AND($C5887=Party_Statement!$C$5,$B5887&gt;=Party_Statement!$C$6,$B5887&lt;=Party_Statement!$E$6),SUMPRODUCT(($C$3:$C5887=Party_Statement!$C$5)*($B$3:$B5887&gt;=Party_Statement!$C$6)*($B$3:$B5887&lt;=Party_Statement!$E$6)),""))</f>
        <v/>
      </c>
    </row>
    <row r="5888" spans="1:11" x14ac:dyDescent="0.2">
      <c r="A5888" s="237">
        <f>Purchase_Entry!A1482</f>
        <v>0</v>
      </c>
      <c r="B5888" s="238">
        <f>Purchase_Entry!B1482</f>
        <v>0</v>
      </c>
      <c r="C5888" s="239">
        <f>Purchase_Entry!D1482</f>
        <v>0</v>
      </c>
      <c r="D5888" s="240" t="s">
        <v>1390</v>
      </c>
      <c r="E5888" s="240">
        <f>Purchase_Entry!C1482</f>
        <v>0</v>
      </c>
      <c r="F5888" s="240">
        <f>Purchase_Entry!F1482</f>
        <v>0</v>
      </c>
      <c r="G5888" s="241">
        <v>0</v>
      </c>
      <c r="H5888" s="241">
        <f>N(Purchase_Entry!P1482)</f>
        <v>0</v>
      </c>
      <c r="I5888" s="241">
        <f t="shared" si="92"/>
        <v>0</v>
      </c>
      <c r="J5888" s="200"/>
      <c r="K5888" s="200" t="str" cm="1">
        <f t="array" ref="K5888">IF($C5888="","",IF(AND($C5888=Party_Statement!$C$5,$B5888&gt;=Party_Statement!$C$6,$B5888&lt;=Party_Statement!$E$6),SUMPRODUCT(($C$3:$C5888=Party_Statement!$C$5)*($B$3:$B5888&gt;=Party_Statement!$C$6)*($B$3:$B5888&lt;=Party_Statement!$E$6)),""))</f>
        <v/>
      </c>
    </row>
    <row r="5889" spans="1:11" x14ac:dyDescent="0.2">
      <c r="A5889" s="237">
        <f>Purchase_Entry!A1483</f>
        <v>0</v>
      </c>
      <c r="B5889" s="238">
        <f>Purchase_Entry!B1483</f>
        <v>0</v>
      </c>
      <c r="C5889" s="239">
        <f>Purchase_Entry!D1483</f>
        <v>0</v>
      </c>
      <c r="D5889" s="240" t="s">
        <v>1390</v>
      </c>
      <c r="E5889" s="240">
        <f>Purchase_Entry!C1483</f>
        <v>0</v>
      </c>
      <c r="F5889" s="240">
        <f>Purchase_Entry!F1483</f>
        <v>0</v>
      </c>
      <c r="G5889" s="241">
        <v>0</v>
      </c>
      <c r="H5889" s="241">
        <f>N(Purchase_Entry!P1483)</f>
        <v>0</v>
      </c>
      <c r="I5889" s="241">
        <f t="shared" si="92"/>
        <v>0</v>
      </c>
      <c r="J5889" s="200"/>
      <c r="K5889" s="200" t="str" cm="1">
        <f t="array" ref="K5889">IF($C5889="","",IF(AND($C5889=Party_Statement!$C$5,$B5889&gt;=Party_Statement!$C$6,$B5889&lt;=Party_Statement!$E$6),SUMPRODUCT(($C$3:$C5889=Party_Statement!$C$5)*($B$3:$B5889&gt;=Party_Statement!$C$6)*($B$3:$B5889&lt;=Party_Statement!$E$6)),""))</f>
        <v/>
      </c>
    </row>
    <row r="5890" spans="1:11" x14ac:dyDescent="0.2">
      <c r="A5890" s="237">
        <f>Purchase_Entry!A1484</f>
        <v>0</v>
      </c>
      <c r="B5890" s="238">
        <f>Purchase_Entry!B1484</f>
        <v>0</v>
      </c>
      <c r="C5890" s="239">
        <f>Purchase_Entry!D1484</f>
        <v>0</v>
      </c>
      <c r="D5890" s="240" t="s">
        <v>1390</v>
      </c>
      <c r="E5890" s="240">
        <f>Purchase_Entry!C1484</f>
        <v>0</v>
      </c>
      <c r="F5890" s="240">
        <f>Purchase_Entry!F1484</f>
        <v>0</v>
      </c>
      <c r="G5890" s="241">
        <v>0</v>
      </c>
      <c r="H5890" s="241">
        <f>N(Purchase_Entry!P1484)</f>
        <v>0</v>
      </c>
      <c r="I5890" s="241">
        <f t="shared" si="92"/>
        <v>0</v>
      </c>
      <c r="J5890" s="200"/>
      <c r="K5890" s="200" t="str" cm="1">
        <f t="array" ref="K5890">IF($C5890="","",IF(AND($C5890=Party_Statement!$C$5,$B5890&gt;=Party_Statement!$C$6,$B5890&lt;=Party_Statement!$E$6),SUMPRODUCT(($C$3:$C5890=Party_Statement!$C$5)*($B$3:$B5890&gt;=Party_Statement!$C$6)*($B$3:$B5890&lt;=Party_Statement!$E$6)),""))</f>
        <v/>
      </c>
    </row>
    <row r="5891" spans="1:11" x14ac:dyDescent="0.2">
      <c r="A5891" s="237">
        <f>Purchase_Entry!A1485</f>
        <v>0</v>
      </c>
      <c r="B5891" s="238">
        <f>Purchase_Entry!B1485</f>
        <v>0</v>
      </c>
      <c r="C5891" s="239">
        <f>Purchase_Entry!D1485</f>
        <v>0</v>
      </c>
      <c r="D5891" s="240" t="s">
        <v>1390</v>
      </c>
      <c r="E5891" s="240">
        <f>Purchase_Entry!C1485</f>
        <v>0</v>
      </c>
      <c r="F5891" s="240">
        <f>Purchase_Entry!F1485</f>
        <v>0</v>
      </c>
      <c r="G5891" s="241">
        <v>0</v>
      </c>
      <c r="H5891" s="241">
        <f>N(Purchase_Entry!P1485)</f>
        <v>0</v>
      </c>
      <c r="I5891" s="241">
        <f t="shared" si="92"/>
        <v>0</v>
      </c>
      <c r="J5891" s="200"/>
      <c r="K5891" s="200" t="str" cm="1">
        <f t="array" ref="K5891">IF($C5891="","",IF(AND($C5891=Party_Statement!$C$5,$B5891&gt;=Party_Statement!$C$6,$B5891&lt;=Party_Statement!$E$6),SUMPRODUCT(($C$3:$C5891=Party_Statement!$C$5)*($B$3:$B5891&gt;=Party_Statement!$C$6)*($B$3:$B5891&lt;=Party_Statement!$E$6)),""))</f>
        <v/>
      </c>
    </row>
    <row r="5892" spans="1:11" x14ac:dyDescent="0.2">
      <c r="A5892" s="237">
        <f>Purchase_Entry!A1486</f>
        <v>0</v>
      </c>
      <c r="B5892" s="238">
        <f>Purchase_Entry!B1486</f>
        <v>0</v>
      </c>
      <c r="C5892" s="239">
        <f>Purchase_Entry!D1486</f>
        <v>0</v>
      </c>
      <c r="D5892" s="240" t="s">
        <v>1390</v>
      </c>
      <c r="E5892" s="240">
        <f>Purchase_Entry!C1486</f>
        <v>0</v>
      </c>
      <c r="F5892" s="240">
        <f>Purchase_Entry!F1486</f>
        <v>0</v>
      </c>
      <c r="G5892" s="241">
        <v>0</v>
      </c>
      <c r="H5892" s="241">
        <f>N(Purchase_Entry!P1486)</f>
        <v>0</v>
      </c>
      <c r="I5892" s="241">
        <f t="shared" si="92"/>
        <v>0</v>
      </c>
      <c r="J5892" s="200"/>
      <c r="K5892" s="200" t="str" cm="1">
        <f t="array" ref="K5892">IF($C5892="","",IF(AND($C5892=Party_Statement!$C$5,$B5892&gt;=Party_Statement!$C$6,$B5892&lt;=Party_Statement!$E$6),SUMPRODUCT(($C$3:$C5892=Party_Statement!$C$5)*($B$3:$B5892&gt;=Party_Statement!$C$6)*($B$3:$B5892&lt;=Party_Statement!$E$6)),""))</f>
        <v/>
      </c>
    </row>
    <row r="5893" spans="1:11" x14ac:dyDescent="0.2">
      <c r="A5893" s="237">
        <f>Purchase_Entry!A1487</f>
        <v>0</v>
      </c>
      <c r="B5893" s="238">
        <f>Purchase_Entry!B1487</f>
        <v>0</v>
      </c>
      <c r="C5893" s="239">
        <f>Purchase_Entry!D1487</f>
        <v>0</v>
      </c>
      <c r="D5893" s="240" t="s">
        <v>1390</v>
      </c>
      <c r="E5893" s="240">
        <f>Purchase_Entry!C1487</f>
        <v>0</v>
      </c>
      <c r="F5893" s="240">
        <f>Purchase_Entry!F1487</f>
        <v>0</v>
      </c>
      <c r="G5893" s="241">
        <v>0</v>
      </c>
      <c r="H5893" s="241">
        <f>N(Purchase_Entry!P1487)</f>
        <v>0</v>
      </c>
      <c r="I5893" s="241">
        <f t="shared" si="92"/>
        <v>0</v>
      </c>
      <c r="J5893" s="200"/>
      <c r="K5893" s="200" t="str" cm="1">
        <f t="array" ref="K5893">IF($C5893="","",IF(AND($C5893=Party_Statement!$C$5,$B5893&gt;=Party_Statement!$C$6,$B5893&lt;=Party_Statement!$E$6),SUMPRODUCT(($C$3:$C5893=Party_Statement!$C$5)*($B$3:$B5893&gt;=Party_Statement!$C$6)*($B$3:$B5893&lt;=Party_Statement!$E$6)),""))</f>
        <v/>
      </c>
    </row>
    <row r="5894" spans="1:11" x14ac:dyDescent="0.2">
      <c r="A5894" s="237">
        <f>Purchase_Entry!A1488</f>
        <v>0</v>
      </c>
      <c r="B5894" s="238">
        <f>Purchase_Entry!B1488</f>
        <v>0</v>
      </c>
      <c r="C5894" s="239">
        <f>Purchase_Entry!D1488</f>
        <v>0</v>
      </c>
      <c r="D5894" s="240" t="s">
        <v>1390</v>
      </c>
      <c r="E5894" s="240">
        <f>Purchase_Entry!C1488</f>
        <v>0</v>
      </c>
      <c r="F5894" s="240">
        <f>Purchase_Entry!F1488</f>
        <v>0</v>
      </c>
      <c r="G5894" s="241">
        <v>0</v>
      </c>
      <c r="H5894" s="241">
        <f>N(Purchase_Entry!P1488)</f>
        <v>0</v>
      </c>
      <c r="I5894" s="241">
        <f t="shared" si="92"/>
        <v>0</v>
      </c>
      <c r="J5894" s="200"/>
      <c r="K5894" s="200" t="str" cm="1">
        <f t="array" ref="K5894">IF($C5894="","",IF(AND($C5894=Party_Statement!$C$5,$B5894&gt;=Party_Statement!$C$6,$B5894&lt;=Party_Statement!$E$6),SUMPRODUCT(($C$3:$C5894=Party_Statement!$C$5)*($B$3:$B5894&gt;=Party_Statement!$C$6)*($B$3:$B5894&lt;=Party_Statement!$E$6)),""))</f>
        <v/>
      </c>
    </row>
    <row r="5895" spans="1:11" x14ac:dyDescent="0.2">
      <c r="A5895" s="237">
        <f>Purchase_Entry!A1489</f>
        <v>0</v>
      </c>
      <c r="B5895" s="238">
        <f>Purchase_Entry!B1489</f>
        <v>0</v>
      </c>
      <c r="C5895" s="239">
        <f>Purchase_Entry!D1489</f>
        <v>0</v>
      </c>
      <c r="D5895" s="240" t="s">
        <v>1390</v>
      </c>
      <c r="E5895" s="240">
        <f>Purchase_Entry!C1489</f>
        <v>0</v>
      </c>
      <c r="F5895" s="240">
        <f>Purchase_Entry!F1489</f>
        <v>0</v>
      </c>
      <c r="G5895" s="241">
        <v>0</v>
      </c>
      <c r="H5895" s="241">
        <f>N(Purchase_Entry!P1489)</f>
        <v>0</v>
      </c>
      <c r="I5895" s="241">
        <f t="shared" si="92"/>
        <v>0</v>
      </c>
      <c r="J5895" s="200"/>
      <c r="K5895" s="200" t="str" cm="1">
        <f t="array" ref="K5895">IF($C5895="","",IF(AND($C5895=Party_Statement!$C$5,$B5895&gt;=Party_Statement!$C$6,$B5895&lt;=Party_Statement!$E$6),SUMPRODUCT(($C$3:$C5895=Party_Statement!$C$5)*($B$3:$B5895&gt;=Party_Statement!$C$6)*($B$3:$B5895&lt;=Party_Statement!$E$6)),""))</f>
        <v/>
      </c>
    </row>
    <row r="5896" spans="1:11" x14ac:dyDescent="0.2">
      <c r="A5896" s="237">
        <f>Purchase_Entry!A1490</f>
        <v>0</v>
      </c>
      <c r="B5896" s="238">
        <f>Purchase_Entry!B1490</f>
        <v>0</v>
      </c>
      <c r="C5896" s="239">
        <f>Purchase_Entry!D1490</f>
        <v>0</v>
      </c>
      <c r="D5896" s="240" t="s">
        <v>1390</v>
      </c>
      <c r="E5896" s="240">
        <f>Purchase_Entry!C1490</f>
        <v>0</v>
      </c>
      <c r="F5896" s="240">
        <f>Purchase_Entry!F1490</f>
        <v>0</v>
      </c>
      <c r="G5896" s="241">
        <v>0</v>
      </c>
      <c r="H5896" s="241">
        <f>N(Purchase_Entry!P1490)</f>
        <v>0</v>
      </c>
      <c r="I5896" s="241">
        <f t="shared" si="92"/>
        <v>0</v>
      </c>
      <c r="J5896" s="200"/>
      <c r="K5896" s="200" t="str" cm="1">
        <f t="array" ref="K5896">IF($C5896="","",IF(AND($C5896=Party_Statement!$C$5,$B5896&gt;=Party_Statement!$C$6,$B5896&lt;=Party_Statement!$E$6),SUMPRODUCT(($C$3:$C5896=Party_Statement!$C$5)*($B$3:$B5896&gt;=Party_Statement!$C$6)*($B$3:$B5896&lt;=Party_Statement!$E$6)),""))</f>
        <v/>
      </c>
    </row>
    <row r="5897" spans="1:11" x14ac:dyDescent="0.2">
      <c r="A5897" s="237">
        <f>Purchase_Entry!A1491</f>
        <v>0</v>
      </c>
      <c r="B5897" s="238">
        <f>Purchase_Entry!B1491</f>
        <v>0</v>
      </c>
      <c r="C5897" s="239">
        <f>Purchase_Entry!D1491</f>
        <v>0</v>
      </c>
      <c r="D5897" s="240" t="s">
        <v>1390</v>
      </c>
      <c r="E5897" s="240">
        <f>Purchase_Entry!C1491</f>
        <v>0</v>
      </c>
      <c r="F5897" s="240">
        <f>Purchase_Entry!F1491</f>
        <v>0</v>
      </c>
      <c r="G5897" s="241">
        <v>0</v>
      </c>
      <c r="H5897" s="241">
        <f>N(Purchase_Entry!P1491)</f>
        <v>0</v>
      </c>
      <c r="I5897" s="241">
        <f t="shared" si="92"/>
        <v>0</v>
      </c>
      <c r="J5897" s="200"/>
      <c r="K5897" s="200" t="str" cm="1">
        <f t="array" ref="K5897">IF($C5897="","",IF(AND($C5897=Party_Statement!$C$5,$B5897&gt;=Party_Statement!$C$6,$B5897&lt;=Party_Statement!$E$6),SUMPRODUCT(($C$3:$C5897=Party_Statement!$C$5)*($B$3:$B5897&gt;=Party_Statement!$C$6)*($B$3:$B5897&lt;=Party_Statement!$E$6)),""))</f>
        <v/>
      </c>
    </row>
    <row r="5898" spans="1:11" x14ac:dyDescent="0.2">
      <c r="A5898" s="237">
        <f>Purchase_Entry!A1492</f>
        <v>0</v>
      </c>
      <c r="B5898" s="238">
        <f>Purchase_Entry!B1492</f>
        <v>0</v>
      </c>
      <c r="C5898" s="239">
        <f>Purchase_Entry!D1492</f>
        <v>0</v>
      </c>
      <c r="D5898" s="240" t="s">
        <v>1390</v>
      </c>
      <c r="E5898" s="240">
        <f>Purchase_Entry!C1492</f>
        <v>0</v>
      </c>
      <c r="F5898" s="240">
        <f>Purchase_Entry!F1492</f>
        <v>0</v>
      </c>
      <c r="G5898" s="241">
        <v>0</v>
      </c>
      <c r="H5898" s="241">
        <f>N(Purchase_Entry!P1492)</f>
        <v>0</v>
      </c>
      <c r="I5898" s="241">
        <f t="shared" si="92"/>
        <v>0</v>
      </c>
      <c r="J5898" s="200"/>
      <c r="K5898" s="200" t="str" cm="1">
        <f t="array" ref="K5898">IF($C5898="","",IF(AND($C5898=Party_Statement!$C$5,$B5898&gt;=Party_Statement!$C$6,$B5898&lt;=Party_Statement!$E$6),SUMPRODUCT(($C$3:$C5898=Party_Statement!$C$5)*($B$3:$B5898&gt;=Party_Statement!$C$6)*($B$3:$B5898&lt;=Party_Statement!$E$6)),""))</f>
        <v/>
      </c>
    </row>
    <row r="5899" spans="1:11" x14ac:dyDescent="0.2">
      <c r="A5899" s="237">
        <f>Purchase_Entry!A1493</f>
        <v>0</v>
      </c>
      <c r="B5899" s="238">
        <f>Purchase_Entry!B1493</f>
        <v>0</v>
      </c>
      <c r="C5899" s="239">
        <f>Purchase_Entry!D1493</f>
        <v>0</v>
      </c>
      <c r="D5899" s="240" t="s">
        <v>1390</v>
      </c>
      <c r="E5899" s="240">
        <f>Purchase_Entry!C1493</f>
        <v>0</v>
      </c>
      <c r="F5899" s="240">
        <f>Purchase_Entry!F1493</f>
        <v>0</v>
      </c>
      <c r="G5899" s="241">
        <v>0</v>
      </c>
      <c r="H5899" s="241">
        <f>N(Purchase_Entry!P1493)</f>
        <v>0</v>
      </c>
      <c r="I5899" s="241">
        <f t="shared" si="92"/>
        <v>0</v>
      </c>
      <c r="J5899" s="200"/>
      <c r="K5899" s="200" t="str" cm="1">
        <f t="array" ref="K5899">IF($C5899="","",IF(AND($C5899=Party_Statement!$C$5,$B5899&gt;=Party_Statement!$C$6,$B5899&lt;=Party_Statement!$E$6),SUMPRODUCT(($C$3:$C5899=Party_Statement!$C$5)*($B$3:$B5899&gt;=Party_Statement!$C$6)*($B$3:$B5899&lt;=Party_Statement!$E$6)),""))</f>
        <v/>
      </c>
    </row>
    <row r="5900" spans="1:11" x14ac:dyDescent="0.2">
      <c r="A5900" s="237">
        <f>Purchase_Entry!A1494</f>
        <v>0</v>
      </c>
      <c r="B5900" s="238">
        <f>Purchase_Entry!B1494</f>
        <v>0</v>
      </c>
      <c r="C5900" s="239">
        <f>Purchase_Entry!D1494</f>
        <v>0</v>
      </c>
      <c r="D5900" s="240" t="s">
        <v>1390</v>
      </c>
      <c r="E5900" s="240">
        <f>Purchase_Entry!C1494</f>
        <v>0</v>
      </c>
      <c r="F5900" s="240">
        <f>Purchase_Entry!F1494</f>
        <v>0</v>
      </c>
      <c r="G5900" s="241">
        <v>0</v>
      </c>
      <c r="H5900" s="241">
        <f>N(Purchase_Entry!P1494)</f>
        <v>0</v>
      </c>
      <c r="I5900" s="241">
        <f t="shared" si="92"/>
        <v>0</v>
      </c>
      <c r="J5900" s="200"/>
      <c r="K5900" s="200" t="str" cm="1">
        <f t="array" ref="K5900">IF($C5900="","",IF(AND($C5900=Party_Statement!$C$5,$B5900&gt;=Party_Statement!$C$6,$B5900&lt;=Party_Statement!$E$6),SUMPRODUCT(($C$3:$C5900=Party_Statement!$C$5)*($B$3:$B5900&gt;=Party_Statement!$C$6)*($B$3:$B5900&lt;=Party_Statement!$E$6)),""))</f>
        <v/>
      </c>
    </row>
    <row r="5901" spans="1:11" x14ac:dyDescent="0.2">
      <c r="A5901" s="237">
        <f>Purchase_Entry!A1495</f>
        <v>0</v>
      </c>
      <c r="B5901" s="238">
        <f>Purchase_Entry!B1495</f>
        <v>0</v>
      </c>
      <c r="C5901" s="239">
        <f>Purchase_Entry!D1495</f>
        <v>0</v>
      </c>
      <c r="D5901" s="240" t="s">
        <v>1390</v>
      </c>
      <c r="E5901" s="240">
        <f>Purchase_Entry!C1495</f>
        <v>0</v>
      </c>
      <c r="F5901" s="240">
        <f>Purchase_Entry!F1495</f>
        <v>0</v>
      </c>
      <c r="G5901" s="241">
        <v>0</v>
      </c>
      <c r="H5901" s="241">
        <f>N(Purchase_Entry!P1495)</f>
        <v>0</v>
      </c>
      <c r="I5901" s="241">
        <f t="shared" si="92"/>
        <v>0</v>
      </c>
      <c r="J5901" s="200"/>
      <c r="K5901" s="200" t="str" cm="1">
        <f t="array" ref="K5901">IF($C5901="","",IF(AND($C5901=Party_Statement!$C$5,$B5901&gt;=Party_Statement!$C$6,$B5901&lt;=Party_Statement!$E$6),SUMPRODUCT(($C$3:$C5901=Party_Statement!$C$5)*($B$3:$B5901&gt;=Party_Statement!$C$6)*($B$3:$B5901&lt;=Party_Statement!$E$6)),""))</f>
        <v/>
      </c>
    </row>
    <row r="5902" spans="1:11" x14ac:dyDescent="0.2">
      <c r="A5902" s="237">
        <f>Purchase_Entry!A1496</f>
        <v>0</v>
      </c>
      <c r="B5902" s="238">
        <f>Purchase_Entry!B1496</f>
        <v>0</v>
      </c>
      <c r="C5902" s="239">
        <f>Purchase_Entry!D1496</f>
        <v>0</v>
      </c>
      <c r="D5902" s="240" t="s">
        <v>1390</v>
      </c>
      <c r="E5902" s="240">
        <f>Purchase_Entry!C1496</f>
        <v>0</v>
      </c>
      <c r="F5902" s="240">
        <f>Purchase_Entry!F1496</f>
        <v>0</v>
      </c>
      <c r="G5902" s="241">
        <v>0</v>
      </c>
      <c r="H5902" s="241">
        <f>N(Purchase_Entry!P1496)</f>
        <v>0</v>
      </c>
      <c r="I5902" s="241">
        <f t="shared" si="92"/>
        <v>0</v>
      </c>
      <c r="J5902" s="200"/>
      <c r="K5902" s="200" t="str" cm="1">
        <f t="array" ref="K5902">IF($C5902="","",IF(AND($C5902=Party_Statement!$C$5,$B5902&gt;=Party_Statement!$C$6,$B5902&lt;=Party_Statement!$E$6),SUMPRODUCT(($C$3:$C5902=Party_Statement!$C$5)*($B$3:$B5902&gt;=Party_Statement!$C$6)*($B$3:$B5902&lt;=Party_Statement!$E$6)),""))</f>
        <v/>
      </c>
    </row>
    <row r="5903" spans="1:11" x14ac:dyDescent="0.2">
      <c r="A5903" s="237">
        <f>Purchase_Entry!A1497</f>
        <v>0</v>
      </c>
      <c r="B5903" s="238">
        <f>Purchase_Entry!B1497</f>
        <v>0</v>
      </c>
      <c r="C5903" s="239">
        <f>Purchase_Entry!D1497</f>
        <v>0</v>
      </c>
      <c r="D5903" s="240" t="s">
        <v>1390</v>
      </c>
      <c r="E5903" s="240">
        <f>Purchase_Entry!C1497</f>
        <v>0</v>
      </c>
      <c r="F5903" s="240">
        <f>Purchase_Entry!F1497</f>
        <v>0</v>
      </c>
      <c r="G5903" s="241">
        <v>0</v>
      </c>
      <c r="H5903" s="241">
        <f>N(Purchase_Entry!P1497)</f>
        <v>0</v>
      </c>
      <c r="I5903" s="241">
        <f t="shared" si="92"/>
        <v>0</v>
      </c>
      <c r="J5903" s="200"/>
      <c r="K5903" s="200" t="str" cm="1">
        <f t="array" ref="K5903">IF($C5903="","",IF(AND($C5903=Party_Statement!$C$5,$B5903&gt;=Party_Statement!$C$6,$B5903&lt;=Party_Statement!$E$6),SUMPRODUCT(($C$3:$C5903=Party_Statement!$C$5)*($B$3:$B5903&gt;=Party_Statement!$C$6)*($B$3:$B5903&lt;=Party_Statement!$E$6)),""))</f>
        <v/>
      </c>
    </row>
    <row r="5904" spans="1:11" x14ac:dyDescent="0.2">
      <c r="A5904" s="237">
        <f>Purchase_Entry!A1498</f>
        <v>0</v>
      </c>
      <c r="B5904" s="238">
        <f>Purchase_Entry!B1498</f>
        <v>0</v>
      </c>
      <c r="C5904" s="239">
        <f>Purchase_Entry!D1498</f>
        <v>0</v>
      </c>
      <c r="D5904" s="240" t="s">
        <v>1390</v>
      </c>
      <c r="E5904" s="240">
        <f>Purchase_Entry!C1498</f>
        <v>0</v>
      </c>
      <c r="F5904" s="240">
        <f>Purchase_Entry!F1498</f>
        <v>0</v>
      </c>
      <c r="G5904" s="241">
        <v>0</v>
      </c>
      <c r="H5904" s="241">
        <f>N(Purchase_Entry!P1498)</f>
        <v>0</v>
      </c>
      <c r="I5904" s="241">
        <f t="shared" si="92"/>
        <v>0</v>
      </c>
      <c r="J5904" s="200"/>
      <c r="K5904" s="200" t="str" cm="1">
        <f t="array" ref="K5904">IF($C5904="","",IF(AND($C5904=Party_Statement!$C$5,$B5904&gt;=Party_Statement!$C$6,$B5904&lt;=Party_Statement!$E$6),SUMPRODUCT(($C$3:$C5904=Party_Statement!$C$5)*($B$3:$B5904&gt;=Party_Statement!$C$6)*($B$3:$B5904&lt;=Party_Statement!$E$6)),""))</f>
        <v/>
      </c>
    </row>
    <row r="5905" spans="1:11" x14ac:dyDescent="0.2">
      <c r="A5905" s="237">
        <f>Purchase_Entry!A1499</f>
        <v>0</v>
      </c>
      <c r="B5905" s="238">
        <f>Purchase_Entry!B1499</f>
        <v>0</v>
      </c>
      <c r="C5905" s="239">
        <f>Purchase_Entry!D1499</f>
        <v>0</v>
      </c>
      <c r="D5905" s="240" t="s">
        <v>1390</v>
      </c>
      <c r="E5905" s="240">
        <f>Purchase_Entry!C1499</f>
        <v>0</v>
      </c>
      <c r="F5905" s="240">
        <f>Purchase_Entry!F1499</f>
        <v>0</v>
      </c>
      <c r="G5905" s="241">
        <v>0</v>
      </c>
      <c r="H5905" s="241">
        <f>N(Purchase_Entry!P1499)</f>
        <v>0</v>
      </c>
      <c r="I5905" s="241">
        <f t="shared" si="92"/>
        <v>0</v>
      </c>
      <c r="J5905" s="200"/>
      <c r="K5905" s="200" t="str" cm="1">
        <f t="array" ref="K5905">IF($C5905="","",IF(AND($C5905=Party_Statement!$C$5,$B5905&gt;=Party_Statement!$C$6,$B5905&lt;=Party_Statement!$E$6),SUMPRODUCT(($C$3:$C5905=Party_Statement!$C$5)*($B$3:$B5905&gt;=Party_Statement!$C$6)*($B$3:$B5905&lt;=Party_Statement!$E$6)),""))</f>
        <v/>
      </c>
    </row>
    <row r="5906" spans="1:11" x14ac:dyDescent="0.2">
      <c r="A5906" s="237">
        <f>Purchase_Entry!A1500</f>
        <v>0</v>
      </c>
      <c r="B5906" s="238">
        <f>Purchase_Entry!B1500</f>
        <v>0</v>
      </c>
      <c r="C5906" s="239">
        <f>Purchase_Entry!D1500</f>
        <v>0</v>
      </c>
      <c r="D5906" s="240" t="s">
        <v>1390</v>
      </c>
      <c r="E5906" s="240">
        <f>Purchase_Entry!C1500</f>
        <v>0</v>
      </c>
      <c r="F5906" s="240">
        <f>Purchase_Entry!F1500</f>
        <v>0</v>
      </c>
      <c r="G5906" s="241">
        <v>0</v>
      </c>
      <c r="H5906" s="241">
        <f>N(Purchase_Entry!P1500)</f>
        <v>0</v>
      </c>
      <c r="I5906" s="241">
        <f t="shared" si="92"/>
        <v>0</v>
      </c>
      <c r="J5906" s="200"/>
      <c r="K5906" s="200" t="str" cm="1">
        <f t="array" ref="K5906">IF($C5906="","",IF(AND($C5906=Party_Statement!$C$5,$B5906&gt;=Party_Statement!$C$6,$B5906&lt;=Party_Statement!$E$6),SUMPRODUCT(($C$3:$C5906=Party_Statement!$C$5)*($B$3:$B5906&gt;=Party_Statement!$C$6)*($B$3:$B5906&lt;=Party_Statement!$E$6)),""))</f>
        <v/>
      </c>
    </row>
    <row r="5907" spans="1:11" x14ac:dyDescent="0.2">
      <c r="A5907" s="237">
        <f>Purchase_Entry!A1501</f>
        <v>0</v>
      </c>
      <c r="B5907" s="238">
        <f>Purchase_Entry!B1501</f>
        <v>0</v>
      </c>
      <c r="C5907" s="239">
        <f>Purchase_Entry!D1501</f>
        <v>0</v>
      </c>
      <c r="D5907" s="240" t="s">
        <v>1390</v>
      </c>
      <c r="E5907" s="240">
        <f>Purchase_Entry!C1501</f>
        <v>0</v>
      </c>
      <c r="F5907" s="240">
        <f>Purchase_Entry!F1501</f>
        <v>0</v>
      </c>
      <c r="G5907" s="241">
        <v>0</v>
      </c>
      <c r="H5907" s="241">
        <f>N(Purchase_Entry!P1501)</f>
        <v>0</v>
      </c>
      <c r="I5907" s="241">
        <f t="shared" si="92"/>
        <v>0</v>
      </c>
      <c r="J5907" s="200"/>
      <c r="K5907" s="200" t="str" cm="1">
        <f t="array" ref="K5907">IF($C5907="","",IF(AND($C5907=Party_Statement!$C$5,$B5907&gt;=Party_Statement!$C$6,$B5907&lt;=Party_Statement!$E$6),SUMPRODUCT(($C$3:$C5907=Party_Statement!$C$5)*($B$3:$B5907&gt;=Party_Statement!$C$6)*($B$3:$B5907&lt;=Party_Statement!$E$6)),""))</f>
        <v/>
      </c>
    </row>
    <row r="5908" spans="1:11" x14ac:dyDescent="0.2">
      <c r="A5908" s="237">
        <f>Purchase_Entry!A1502</f>
        <v>0</v>
      </c>
      <c r="B5908" s="238">
        <f>Purchase_Entry!B1502</f>
        <v>0</v>
      </c>
      <c r="C5908" s="239">
        <f>Purchase_Entry!D1502</f>
        <v>0</v>
      </c>
      <c r="D5908" s="240" t="s">
        <v>1390</v>
      </c>
      <c r="E5908" s="240">
        <f>Purchase_Entry!C1502</f>
        <v>0</v>
      </c>
      <c r="F5908" s="240">
        <f>Purchase_Entry!F1502</f>
        <v>0</v>
      </c>
      <c r="G5908" s="241">
        <v>0</v>
      </c>
      <c r="H5908" s="241">
        <f>N(Purchase_Entry!P1502)</f>
        <v>0</v>
      </c>
      <c r="I5908" s="241">
        <f t="shared" si="92"/>
        <v>0</v>
      </c>
      <c r="J5908" s="200"/>
      <c r="K5908" s="200" t="str" cm="1">
        <f t="array" ref="K5908">IF($C5908="","",IF(AND($C5908=Party_Statement!$C$5,$B5908&gt;=Party_Statement!$C$6,$B5908&lt;=Party_Statement!$E$6),SUMPRODUCT(($C$3:$C5908=Party_Statement!$C$5)*($B$3:$B5908&gt;=Party_Statement!$C$6)*($B$3:$B5908&lt;=Party_Statement!$E$6)),""))</f>
        <v/>
      </c>
    </row>
    <row r="5909" spans="1:11" x14ac:dyDescent="0.2">
      <c r="A5909" s="237">
        <f>Purchase_Entry!A1503</f>
        <v>0</v>
      </c>
      <c r="B5909" s="238">
        <f>Purchase_Entry!B1503</f>
        <v>0</v>
      </c>
      <c r="C5909" s="239">
        <f>Purchase_Entry!D1503</f>
        <v>0</v>
      </c>
      <c r="D5909" s="240" t="s">
        <v>1390</v>
      </c>
      <c r="E5909" s="240">
        <f>Purchase_Entry!C1503</f>
        <v>0</v>
      </c>
      <c r="F5909" s="240">
        <f>Purchase_Entry!F1503</f>
        <v>0</v>
      </c>
      <c r="G5909" s="241">
        <v>0</v>
      </c>
      <c r="H5909" s="241">
        <f>N(Purchase_Entry!P1503)</f>
        <v>0</v>
      </c>
      <c r="I5909" s="241">
        <f t="shared" si="92"/>
        <v>0</v>
      </c>
      <c r="J5909" s="200"/>
      <c r="K5909" s="200" t="str" cm="1">
        <f t="array" ref="K5909">IF($C5909="","",IF(AND($C5909=Party_Statement!$C$5,$B5909&gt;=Party_Statement!$C$6,$B5909&lt;=Party_Statement!$E$6),SUMPRODUCT(($C$3:$C5909=Party_Statement!$C$5)*($B$3:$B5909&gt;=Party_Statement!$C$6)*($B$3:$B5909&lt;=Party_Statement!$E$6)),""))</f>
        <v/>
      </c>
    </row>
    <row r="5910" spans="1:11" x14ac:dyDescent="0.2">
      <c r="A5910" s="237">
        <f>Purchase_Entry!A1504</f>
        <v>0</v>
      </c>
      <c r="B5910" s="238">
        <f>Purchase_Entry!B1504</f>
        <v>0</v>
      </c>
      <c r="C5910" s="239">
        <f>Purchase_Entry!D1504</f>
        <v>0</v>
      </c>
      <c r="D5910" s="240" t="s">
        <v>1390</v>
      </c>
      <c r="E5910" s="240">
        <f>Purchase_Entry!C1504</f>
        <v>0</v>
      </c>
      <c r="F5910" s="240">
        <f>Purchase_Entry!F1504</f>
        <v>0</v>
      </c>
      <c r="G5910" s="241">
        <v>0</v>
      </c>
      <c r="H5910" s="241">
        <f>N(Purchase_Entry!P1504)</f>
        <v>0</v>
      </c>
      <c r="I5910" s="241">
        <f t="shared" si="92"/>
        <v>0</v>
      </c>
      <c r="J5910" s="200"/>
      <c r="K5910" s="200" t="str" cm="1">
        <f t="array" ref="K5910">IF($C5910="","",IF(AND($C5910=Party_Statement!$C$5,$B5910&gt;=Party_Statement!$C$6,$B5910&lt;=Party_Statement!$E$6),SUMPRODUCT(($C$3:$C5910=Party_Statement!$C$5)*($B$3:$B5910&gt;=Party_Statement!$C$6)*($B$3:$B5910&lt;=Party_Statement!$E$6)),""))</f>
        <v/>
      </c>
    </row>
    <row r="5911" spans="1:11" x14ac:dyDescent="0.2">
      <c r="A5911" s="237">
        <f>Purchase_Entry!A1505</f>
        <v>0</v>
      </c>
      <c r="B5911" s="238">
        <f>Purchase_Entry!B1505</f>
        <v>0</v>
      </c>
      <c r="C5911" s="239">
        <f>Purchase_Entry!D1505</f>
        <v>0</v>
      </c>
      <c r="D5911" s="240" t="s">
        <v>1390</v>
      </c>
      <c r="E5911" s="240">
        <f>Purchase_Entry!C1505</f>
        <v>0</v>
      </c>
      <c r="F5911" s="240">
        <f>Purchase_Entry!F1505</f>
        <v>0</v>
      </c>
      <c r="G5911" s="241">
        <v>0</v>
      </c>
      <c r="H5911" s="241">
        <f>N(Purchase_Entry!P1505)</f>
        <v>0</v>
      </c>
      <c r="I5911" s="241">
        <f t="shared" si="92"/>
        <v>0</v>
      </c>
      <c r="J5911" s="200"/>
      <c r="K5911" s="200" t="str" cm="1">
        <f t="array" ref="K5911">IF($C5911="","",IF(AND($C5911=Party_Statement!$C$5,$B5911&gt;=Party_Statement!$C$6,$B5911&lt;=Party_Statement!$E$6),SUMPRODUCT(($C$3:$C5911=Party_Statement!$C$5)*($B$3:$B5911&gt;=Party_Statement!$C$6)*($B$3:$B5911&lt;=Party_Statement!$E$6)),""))</f>
        <v/>
      </c>
    </row>
    <row r="5912" spans="1:11" x14ac:dyDescent="0.2">
      <c r="A5912" s="237">
        <f>Purchase_Entry!A1506</f>
        <v>0</v>
      </c>
      <c r="B5912" s="238">
        <f>Purchase_Entry!B1506</f>
        <v>0</v>
      </c>
      <c r="C5912" s="239">
        <f>Purchase_Entry!D1506</f>
        <v>0</v>
      </c>
      <c r="D5912" s="240" t="s">
        <v>1390</v>
      </c>
      <c r="E5912" s="240">
        <f>Purchase_Entry!C1506</f>
        <v>0</v>
      </c>
      <c r="F5912" s="240">
        <f>Purchase_Entry!F1506</f>
        <v>0</v>
      </c>
      <c r="G5912" s="241">
        <v>0</v>
      </c>
      <c r="H5912" s="241">
        <f>N(Purchase_Entry!P1506)</f>
        <v>0</v>
      </c>
      <c r="I5912" s="241">
        <f t="shared" si="92"/>
        <v>0</v>
      </c>
      <c r="J5912" s="200"/>
      <c r="K5912" s="200" t="str" cm="1">
        <f t="array" ref="K5912">IF($C5912="","",IF(AND($C5912=Party_Statement!$C$5,$B5912&gt;=Party_Statement!$C$6,$B5912&lt;=Party_Statement!$E$6),SUMPRODUCT(($C$3:$C5912=Party_Statement!$C$5)*($B$3:$B5912&gt;=Party_Statement!$C$6)*($B$3:$B5912&lt;=Party_Statement!$E$6)),""))</f>
        <v/>
      </c>
    </row>
    <row r="5913" spans="1:11" x14ac:dyDescent="0.2">
      <c r="A5913" s="237">
        <f>Purchase_Entry!A1507</f>
        <v>0</v>
      </c>
      <c r="B5913" s="238">
        <f>Purchase_Entry!B1507</f>
        <v>0</v>
      </c>
      <c r="C5913" s="239">
        <f>Purchase_Entry!D1507</f>
        <v>0</v>
      </c>
      <c r="D5913" s="240" t="s">
        <v>1390</v>
      </c>
      <c r="E5913" s="240">
        <f>Purchase_Entry!C1507</f>
        <v>0</v>
      </c>
      <c r="F5913" s="240">
        <f>Purchase_Entry!F1507</f>
        <v>0</v>
      </c>
      <c r="G5913" s="241">
        <v>0</v>
      </c>
      <c r="H5913" s="241">
        <f>N(Purchase_Entry!P1507)</f>
        <v>0</v>
      </c>
      <c r="I5913" s="241">
        <f t="shared" si="92"/>
        <v>0</v>
      </c>
      <c r="J5913" s="200"/>
      <c r="K5913" s="200" t="str" cm="1">
        <f t="array" ref="K5913">IF($C5913="","",IF(AND($C5913=Party_Statement!$C$5,$B5913&gt;=Party_Statement!$C$6,$B5913&lt;=Party_Statement!$E$6),SUMPRODUCT(($C$3:$C5913=Party_Statement!$C$5)*($B$3:$B5913&gt;=Party_Statement!$C$6)*($B$3:$B5913&lt;=Party_Statement!$E$6)),""))</f>
        <v/>
      </c>
    </row>
    <row r="5914" spans="1:11" x14ac:dyDescent="0.2">
      <c r="A5914" s="237">
        <f>Purchase_Entry!A1508</f>
        <v>0</v>
      </c>
      <c r="B5914" s="238">
        <f>Purchase_Entry!B1508</f>
        <v>0</v>
      </c>
      <c r="C5914" s="239">
        <f>Purchase_Entry!D1508</f>
        <v>0</v>
      </c>
      <c r="D5914" s="240" t="s">
        <v>1390</v>
      </c>
      <c r="E5914" s="240">
        <f>Purchase_Entry!C1508</f>
        <v>0</v>
      </c>
      <c r="F5914" s="240">
        <f>Purchase_Entry!F1508</f>
        <v>0</v>
      </c>
      <c r="G5914" s="241">
        <v>0</v>
      </c>
      <c r="H5914" s="241">
        <f>N(Purchase_Entry!P1508)</f>
        <v>0</v>
      </c>
      <c r="I5914" s="241">
        <f t="shared" si="92"/>
        <v>0</v>
      </c>
      <c r="J5914" s="200"/>
      <c r="K5914" s="200" t="str" cm="1">
        <f t="array" ref="K5914">IF($C5914="","",IF(AND($C5914=Party_Statement!$C$5,$B5914&gt;=Party_Statement!$C$6,$B5914&lt;=Party_Statement!$E$6),SUMPRODUCT(($C$3:$C5914=Party_Statement!$C$5)*($B$3:$B5914&gt;=Party_Statement!$C$6)*($B$3:$B5914&lt;=Party_Statement!$E$6)),""))</f>
        <v/>
      </c>
    </row>
    <row r="5915" spans="1:11" x14ac:dyDescent="0.2">
      <c r="A5915" s="237">
        <f>Purchase_Entry!A1509</f>
        <v>0</v>
      </c>
      <c r="B5915" s="238">
        <f>Purchase_Entry!B1509</f>
        <v>0</v>
      </c>
      <c r="C5915" s="239">
        <f>Purchase_Entry!D1509</f>
        <v>0</v>
      </c>
      <c r="D5915" s="240" t="s">
        <v>1390</v>
      </c>
      <c r="E5915" s="240">
        <f>Purchase_Entry!C1509</f>
        <v>0</v>
      </c>
      <c r="F5915" s="240">
        <f>Purchase_Entry!F1509</f>
        <v>0</v>
      </c>
      <c r="G5915" s="241">
        <v>0</v>
      </c>
      <c r="H5915" s="241">
        <f>N(Purchase_Entry!P1509)</f>
        <v>0</v>
      </c>
      <c r="I5915" s="241">
        <f t="shared" si="92"/>
        <v>0</v>
      </c>
      <c r="J5915" s="200"/>
      <c r="K5915" s="200" t="str" cm="1">
        <f t="array" ref="K5915">IF($C5915="","",IF(AND($C5915=Party_Statement!$C$5,$B5915&gt;=Party_Statement!$C$6,$B5915&lt;=Party_Statement!$E$6),SUMPRODUCT(($C$3:$C5915=Party_Statement!$C$5)*($B$3:$B5915&gt;=Party_Statement!$C$6)*($B$3:$B5915&lt;=Party_Statement!$E$6)),""))</f>
        <v/>
      </c>
    </row>
    <row r="5916" spans="1:11" x14ac:dyDescent="0.2">
      <c r="A5916" s="237">
        <f>Purchase_Entry!A1510</f>
        <v>0</v>
      </c>
      <c r="B5916" s="238">
        <f>Purchase_Entry!B1510</f>
        <v>0</v>
      </c>
      <c r="C5916" s="239">
        <f>Purchase_Entry!D1510</f>
        <v>0</v>
      </c>
      <c r="D5916" s="240" t="s">
        <v>1390</v>
      </c>
      <c r="E5916" s="240">
        <f>Purchase_Entry!C1510</f>
        <v>0</v>
      </c>
      <c r="F5916" s="240">
        <f>Purchase_Entry!F1510</f>
        <v>0</v>
      </c>
      <c r="G5916" s="241">
        <v>0</v>
      </c>
      <c r="H5916" s="241">
        <f>N(Purchase_Entry!P1510)</f>
        <v>0</v>
      </c>
      <c r="I5916" s="241">
        <f t="shared" si="92"/>
        <v>0</v>
      </c>
      <c r="J5916" s="200"/>
      <c r="K5916" s="200" t="str" cm="1">
        <f t="array" ref="K5916">IF($C5916="","",IF(AND($C5916=Party_Statement!$C$5,$B5916&gt;=Party_Statement!$C$6,$B5916&lt;=Party_Statement!$E$6),SUMPRODUCT(($C$3:$C5916=Party_Statement!$C$5)*($B$3:$B5916&gt;=Party_Statement!$C$6)*($B$3:$B5916&lt;=Party_Statement!$E$6)),""))</f>
        <v/>
      </c>
    </row>
    <row r="5917" spans="1:11" x14ac:dyDescent="0.2">
      <c r="A5917" s="237">
        <f>Purchase_Entry!A1511</f>
        <v>0</v>
      </c>
      <c r="B5917" s="238">
        <f>Purchase_Entry!B1511</f>
        <v>0</v>
      </c>
      <c r="C5917" s="239">
        <f>Purchase_Entry!D1511</f>
        <v>0</v>
      </c>
      <c r="D5917" s="240" t="s">
        <v>1390</v>
      </c>
      <c r="E5917" s="240">
        <f>Purchase_Entry!C1511</f>
        <v>0</v>
      </c>
      <c r="F5917" s="240">
        <f>Purchase_Entry!F1511</f>
        <v>0</v>
      </c>
      <c r="G5917" s="241">
        <v>0</v>
      </c>
      <c r="H5917" s="241">
        <f>N(Purchase_Entry!P1511)</f>
        <v>0</v>
      </c>
      <c r="I5917" s="241">
        <f t="shared" si="92"/>
        <v>0</v>
      </c>
      <c r="J5917" s="200"/>
      <c r="K5917" s="200" t="str" cm="1">
        <f t="array" ref="K5917">IF($C5917="","",IF(AND($C5917=Party_Statement!$C$5,$B5917&gt;=Party_Statement!$C$6,$B5917&lt;=Party_Statement!$E$6),SUMPRODUCT(($C$3:$C5917=Party_Statement!$C$5)*($B$3:$B5917&gt;=Party_Statement!$C$6)*($B$3:$B5917&lt;=Party_Statement!$E$6)),""))</f>
        <v/>
      </c>
    </row>
    <row r="5918" spans="1:11" x14ac:dyDescent="0.2">
      <c r="A5918" s="237">
        <f>Purchase_Entry!A1512</f>
        <v>0</v>
      </c>
      <c r="B5918" s="238">
        <f>Purchase_Entry!B1512</f>
        <v>0</v>
      </c>
      <c r="C5918" s="239">
        <f>Purchase_Entry!D1512</f>
        <v>0</v>
      </c>
      <c r="D5918" s="240" t="s">
        <v>1390</v>
      </c>
      <c r="E5918" s="240">
        <f>Purchase_Entry!C1512</f>
        <v>0</v>
      </c>
      <c r="F5918" s="240">
        <f>Purchase_Entry!F1512</f>
        <v>0</v>
      </c>
      <c r="G5918" s="241">
        <v>0</v>
      </c>
      <c r="H5918" s="241">
        <f>N(Purchase_Entry!P1512)</f>
        <v>0</v>
      </c>
      <c r="I5918" s="241">
        <f t="shared" si="92"/>
        <v>0</v>
      </c>
      <c r="J5918" s="200"/>
      <c r="K5918" s="200" t="str" cm="1">
        <f t="array" ref="K5918">IF($C5918="","",IF(AND($C5918=Party_Statement!$C$5,$B5918&gt;=Party_Statement!$C$6,$B5918&lt;=Party_Statement!$E$6),SUMPRODUCT(($C$3:$C5918=Party_Statement!$C$5)*($B$3:$B5918&gt;=Party_Statement!$C$6)*($B$3:$B5918&lt;=Party_Statement!$E$6)),""))</f>
        <v/>
      </c>
    </row>
    <row r="5919" spans="1:11" x14ac:dyDescent="0.2">
      <c r="A5919" s="237">
        <f>Purchase_Entry!A1513</f>
        <v>0</v>
      </c>
      <c r="B5919" s="238">
        <f>Purchase_Entry!B1513</f>
        <v>0</v>
      </c>
      <c r="C5919" s="239">
        <f>Purchase_Entry!D1513</f>
        <v>0</v>
      </c>
      <c r="D5919" s="240" t="s">
        <v>1390</v>
      </c>
      <c r="E5919" s="240">
        <f>Purchase_Entry!C1513</f>
        <v>0</v>
      </c>
      <c r="F5919" s="240">
        <f>Purchase_Entry!F1513</f>
        <v>0</v>
      </c>
      <c r="G5919" s="241">
        <v>0</v>
      </c>
      <c r="H5919" s="241">
        <f>N(Purchase_Entry!P1513)</f>
        <v>0</v>
      </c>
      <c r="I5919" s="241">
        <f t="shared" si="92"/>
        <v>0</v>
      </c>
      <c r="J5919" s="200"/>
      <c r="K5919" s="200" t="str" cm="1">
        <f t="array" ref="K5919">IF($C5919="","",IF(AND($C5919=Party_Statement!$C$5,$B5919&gt;=Party_Statement!$C$6,$B5919&lt;=Party_Statement!$E$6),SUMPRODUCT(($C$3:$C5919=Party_Statement!$C$5)*($B$3:$B5919&gt;=Party_Statement!$C$6)*($B$3:$B5919&lt;=Party_Statement!$E$6)),""))</f>
        <v/>
      </c>
    </row>
    <row r="5920" spans="1:11" x14ac:dyDescent="0.2">
      <c r="A5920" s="237">
        <f>Purchase_Entry!A1514</f>
        <v>0</v>
      </c>
      <c r="B5920" s="238">
        <f>Purchase_Entry!B1514</f>
        <v>0</v>
      </c>
      <c r="C5920" s="239">
        <f>Purchase_Entry!D1514</f>
        <v>0</v>
      </c>
      <c r="D5920" s="240" t="s">
        <v>1390</v>
      </c>
      <c r="E5920" s="240">
        <f>Purchase_Entry!C1514</f>
        <v>0</v>
      </c>
      <c r="F5920" s="240">
        <f>Purchase_Entry!F1514</f>
        <v>0</v>
      </c>
      <c r="G5920" s="241">
        <v>0</v>
      </c>
      <c r="H5920" s="241">
        <f>N(Purchase_Entry!P1514)</f>
        <v>0</v>
      </c>
      <c r="I5920" s="241">
        <f t="shared" si="92"/>
        <v>0</v>
      </c>
      <c r="J5920" s="200"/>
      <c r="K5920" s="200" t="str" cm="1">
        <f t="array" ref="K5920">IF($C5920="","",IF(AND($C5920=Party_Statement!$C$5,$B5920&gt;=Party_Statement!$C$6,$B5920&lt;=Party_Statement!$E$6),SUMPRODUCT(($C$3:$C5920=Party_Statement!$C$5)*($B$3:$B5920&gt;=Party_Statement!$C$6)*($B$3:$B5920&lt;=Party_Statement!$E$6)),""))</f>
        <v/>
      </c>
    </row>
    <row r="5921" spans="1:11" x14ac:dyDescent="0.2">
      <c r="A5921" s="237">
        <f>Purchase_Entry!A1515</f>
        <v>0</v>
      </c>
      <c r="B5921" s="238">
        <f>Purchase_Entry!B1515</f>
        <v>0</v>
      </c>
      <c r="C5921" s="239">
        <f>Purchase_Entry!D1515</f>
        <v>0</v>
      </c>
      <c r="D5921" s="240" t="s">
        <v>1390</v>
      </c>
      <c r="E5921" s="240">
        <f>Purchase_Entry!C1515</f>
        <v>0</v>
      </c>
      <c r="F5921" s="240">
        <f>Purchase_Entry!F1515</f>
        <v>0</v>
      </c>
      <c r="G5921" s="241">
        <v>0</v>
      </c>
      <c r="H5921" s="241">
        <f>N(Purchase_Entry!P1515)</f>
        <v>0</v>
      </c>
      <c r="I5921" s="241">
        <f t="shared" si="92"/>
        <v>0</v>
      </c>
      <c r="J5921" s="200"/>
      <c r="K5921" s="200" t="str" cm="1">
        <f t="array" ref="K5921">IF($C5921="","",IF(AND($C5921=Party_Statement!$C$5,$B5921&gt;=Party_Statement!$C$6,$B5921&lt;=Party_Statement!$E$6),SUMPRODUCT(($C$3:$C5921=Party_Statement!$C$5)*($B$3:$B5921&gt;=Party_Statement!$C$6)*($B$3:$B5921&lt;=Party_Statement!$E$6)),""))</f>
        <v/>
      </c>
    </row>
    <row r="5922" spans="1:11" x14ac:dyDescent="0.2">
      <c r="A5922" s="237">
        <f>Purchase_Entry!A1516</f>
        <v>0</v>
      </c>
      <c r="B5922" s="238">
        <f>Purchase_Entry!B1516</f>
        <v>0</v>
      </c>
      <c r="C5922" s="239">
        <f>Purchase_Entry!D1516</f>
        <v>0</v>
      </c>
      <c r="D5922" s="240" t="s">
        <v>1390</v>
      </c>
      <c r="E5922" s="240">
        <f>Purchase_Entry!C1516</f>
        <v>0</v>
      </c>
      <c r="F5922" s="240">
        <f>Purchase_Entry!F1516</f>
        <v>0</v>
      </c>
      <c r="G5922" s="241">
        <v>0</v>
      </c>
      <c r="H5922" s="241">
        <f>N(Purchase_Entry!P1516)</f>
        <v>0</v>
      </c>
      <c r="I5922" s="241">
        <f t="shared" si="92"/>
        <v>0</v>
      </c>
      <c r="J5922" s="200"/>
      <c r="K5922" s="200" t="str" cm="1">
        <f t="array" ref="K5922">IF($C5922="","",IF(AND($C5922=Party_Statement!$C$5,$B5922&gt;=Party_Statement!$C$6,$B5922&lt;=Party_Statement!$E$6),SUMPRODUCT(($C$3:$C5922=Party_Statement!$C$5)*($B$3:$B5922&gt;=Party_Statement!$C$6)*($B$3:$B5922&lt;=Party_Statement!$E$6)),""))</f>
        <v/>
      </c>
    </row>
    <row r="5923" spans="1:11" x14ac:dyDescent="0.2">
      <c r="A5923" s="237">
        <f>Purchase_Entry!A1517</f>
        <v>0</v>
      </c>
      <c r="B5923" s="238">
        <f>Purchase_Entry!B1517</f>
        <v>0</v>
      </c>
      <c r="C5923" s="239">
        <f>Purchase_Entry!D1517</f>
        <v>0</v>
      </c>
      <c r="D5923" s="240" t="s">
        <v>1390</v>
      </c>
      <c r="E5923" s="240">
        <f>Purchase_Entry!C1517</f>
        <v>0</v>
      </c>
      <c r="F5923" s="240">
        <f>Purchase_Entry!F1517</f>
        <v>0</v>
      </c>
      <c r="G5923" s="241">
        <v>0</v>
      </c>
      <c r="H5923" s="241">
        <f>N(Purchase_Entry!P1517)</f>
        <v>0</v>
      </c>
      <c r="I5923" s="241">
        <f t="shared" si="92"/>
        <v>0</v>
      </c>
      <c r="J5923" s="200"/>
      <c r="K5923" s="200" t="str" cm="1">
        <f t="array" ref="K5923">IF($C5923="","",IF(AND($C5923=Party_Statement!$C$5,$B5923&gt;=Party_Statement!$C$6,$B5923&lt;=Party_Statement!$E$6),SUMPRODUCT(($C$3:$C5923=Party_Statement!$C$5)*($B$3:$B5923&gt;=Party_Statement!$C$6)*($B$3:$B5923&lt;=Party_Statement!$E$6)),""))</f>
        <v/>
      </c>
    </row>
    <row r="5924" spans="1:11" x14ac:dyDescent="0.2">
      <c r="A5924" s="237">
        <f>Purchase_Entry!A1518</f>
        <v>0</v>
      </c>
      <c r="B5924" s="238">
        <f>Purchase_Entry!B1518</f>
        <v>0</v>
      </c>
      <c r="C5924" s="239">
        <f>Purchase_Entry!D1518</f>
        <v>0</v>
      </c>
      <c r="D5924" s="240" t="s">
        <v>1390</v>
      </c>
      <c r="E5924" s="240">
        <f>Purchase_Entry!C1518</f>
        <v>0</v>
      </c>
      <c r="F5924" s="240">
        <f>Purchase_Entry!F1518</f>
        <v>0</v>
      </c>
      <c r="G5924" s="241">
        <v>0</v>
      </c>
      <c r="H5924" s="241">
        <f>N(Purchase_Entry!P1518)</f>
        <v>0</v>
      </c>
      <c r="I5924" s="241">
        <f t="shared" si="92"/>
        <v>0</v>
      </c>
      <c r="J5924" s="200"/>
      <c r="K5924" s="200" t="str" cm="1">
        <f t="array" ref="K5924">IF($C5924="","",IF(AND($C5924=Party_Statement!$C$5,$B5924&gt;=Party_Statement!$C$6,$B5924&lt;=Party_Statement!$E$6),SUMPRODUCT(($C$3:$C5924=Party_Statement!$C$5)*($B$3:$B5924&gt;=Party_Statement!$C$6)*($B$3:$B5924&lt;=Party_Statement!$E$6)),""))</f>
        <v/>
      </c>
    </row>
    <row r="5925" spans="1:11" x14ac:dyDescent="0.2">
      <c r="A5925" s="237">
        <f>Purchase_Entry!A1519</f>
        <v>0</v>
      </c>
      <c r="B5925" s="238">
        <f>Purchase_Entry!B1519</f>
        <v>0</v>
      </c>
      <c r="C5925" s="239">
        <f>Purchase_Entry!D1519</f>
        <v>0</v>
      </c>
      <c r="D5925" s="240" t="s">
        <v>1390</v>
      </c>
      <c r="E5925" s="240">
        <f>Purchase_Entry!C1519</f>
        <v>0</v>
      </c>
      <c r="F5925" s="240">
        <f>Purchase_Entry!F1519</f>
        <v>0</v>
      </c>
      <c r="G5925" s="241">
        <v>0</v>
      </c>
      <c r="H5925" s="241">
        <f>N(Purchase_Entry!P1519)</f>
        <v>0</v>
      </c>
      <c r="I5925" s="241">
        <f t="shared" si="92"/>
        <v>0</v>
      </c>
      <c r="J5925" s="200"/>
      <c r="K5925" s="200" t="str" cm="1">
        <f t="array" ref="K5925">IF($C5925="","",IF(AND($C5925=Party_Statement!$C$5,$B5925&gt;=Party_Statement!$C$6,$B5925&lt;=Party_Statement!$E$6),SUMPRODUCT(($C$3:$C5925=Party_Statement!$C$5)*($B$3:$B5925&gt;=Party_Statement!$C$6)*($B$3:$B5925&lt;=Party_Statement!$E$6)),""))</f>
        <v/>
      </c>
    </row>
    <row r="5926" spans="1:11" x14ac:dyDescent="0.2">
      <c r="A5926" s="237">
        <f>Purchase_Entry!A1520</f>
        <v>0</v>
      </c>
      <c r="B5926" s="238">
        <f>Purchase_Entry!B1520</f>
        <v>0</v>
      </c>
      <c r="C5926" s="239">
        <f>Purchase_Entry!D1520</f>
        <v>0</v>
      </c>
      <c r="D5926" s="240" t="s">
        <v>1390</v>
      </c>
      <c r="E5926" s="240">
        <f>Purchase_Entry!C1520</f>
        <v>0</v>
      </c>
      <c r="F5926" s="240">
        <f>Purchase_Entry!F1520</f>
        <v>0</v>
      </c>
      <c r="G5926" s="241">
        <v>0</v>
      </c>
      <c r="H5926" s="241">
        <f>N(Purchase_Entry!P1520)</f>
        <v>0</v>
      </c>
      <c r="I5926" s="241">
        <f t="shared" si="92"/>
        <v>0</v>
      </c>
      <c r="J5926" s="200"/>
      <c r="K5926" s="200" t="str" cm="1">
        <f t="array" ref="K5926">IF($C5926="","",IF(AND($C5926=Party_Statement!$C$5,$B5926&gt;=Party_Statement!$C$6,$B5926&lt;=Party_Statement!$E$6),SUMPRODUCT(($C$3:$C5926=Party_Statement!$C$5)*($B$3:$B5926&gt;=Party_Statement!$C$6)*($B$3:$B5926&lt;=Party_Statement!$E$6)),""))</f>
        <v/>
      </c>
    </row>
    <row r="5927" spans="1:11" x14ac:dyDescent="0.2">
      <c r="A5927" s="237">
        <f>Purchase_Entry!A1521</f>
        <v>0</v>
      </c>
      <c r="B5927" s="238">
        <f>Purchase_Entry!B1521</f>
        <v>0</v>
      </c>
      <c r="C5927" s="239">
        <f>Purchase_Entry!D1521</f>
        <v>0</v>
      </c>
      <c r="D5927" s="240" t="s">
        <v>1390</v>
      </c>
      <c r="E5927" s="240">
        <f>Purchase_Entry!C1521</f>
        <v>0</v>
      </c>
      <c r="F5927" s="240">
        <f>Purchase_Entry!F1521</f>
        <v>0</v>
      </c>
      <c r="G5927" s="241">
        <v>0</v>
      </c>
      <c r="H5927" s="241">
        <f>N(Purchase_Entry!P1521)</f>
        <v>0</v>
      </c>
      <c r="I5927" s="241">
        <f t="shared" si="92"/>
        <v>0</v>
      </c>
      <c r="J5927" s="200"/>
      <c r="K5927" s="200" t="str" cm="1">
        <f t="array" ref="K5927">IF($C5927="","",IF(AND($C5927=Party_Statement!$C$5,$B5927&gt;=Party_Statement!$C$6,$B5927&lt;=Party_Statement!$E$6),SUMPRODUCT(($C$3:$C5927=Party_Statement!$C$5)*($B$3:$B5927&gt;=Party_Statement!$C$6)*($B$3:$B5927&lt;=Party_Statement!$E$6)),""))</f>
        <v/>
      </c>
    </row>
    <row r="5928" spans="1:11" x14ac:dyDescent="0.2">
      <c r="A5928" s="237">
        <f>Purchase_Entry!A1522</f>
        <v>0</v>
      </c>
      <c r="B5928" s="238">
        <f>Purchase_Entry!B1522</f>
        <v>0</v>
      </c>
      <c r="C5928" s="239">
        <f>Purchase_Entry!D1522</f>
        <v>0</v>
      </c>
      <c r="D5928" s="240" t="s">
        <v>1390</v>
      </c>
      <c r="E5928" s="240">
        <f>Purchase_Entry!C1522</f>
        <v>0</v>
      </c>
      <c r="F5928" s="240">
        <f>Purchase_Entry!F1522</f>
        <v>0</v>
      </c>
      <c r="G5928" s="241">
        <v>0</v>
      </c>
      <c r="H5928" s="241">
        <f>N(Purchase_Entry!P1522)</f>
        <v>0</v>
      </c>
      <c r="I5928" s="241">
        <f t="shared" si="92"/>
        <v>0</v>
      </c>
      <c r="J5928" s="200"/>
      <c r="K5928" s="200" t="str" cm="1">
        <f t="array" ref="K5928">IF($C5928="","",IF(AND($C5928=Party_Statement!$C$5,$B5928&gt;=Party_Statement!$C$6,$B5928&lt;=Party_Statement!$E$6),SUMPRODUCT(($C$3:$C5928=Party_Statement!$C$5)*($B$3:$B5928&gt;=Party_Statement!$C$6)*($B$3:$B5928&lt;=Party_Statement!$E$6)),""))</f>
        <v/>
      </c>
    </row>
    <row r="5929" spans="1:11" x14ac:dyDescent="0.2">
      <c r="A5929" s="237">
        <f>Purchase_Entry!A1523</f>
        <v>0</v>
      </c>
      <c r="B5929" s="238">
        <f>Purchase_Entry!B1523</f>
        <v>0</v>
      </c>
      <c r="C5929" s="239">
        <f>Purchase_Entry!D1523</f>
        <v>0</v>
      </c>
      <c r="D5929" s="240" t="s">
        <v>1390</v>
      </c>
      <c r="E5929" s="240">
        <f>Purchase_Entry!C1523</f>
        <v>0</v>
      </c>
      <c r="F5929" s="240">
        <f>Purchase_Entry!F1523</f>
        <v>0</v>
      </c>
      <c r="G5929" s="241">
        <v>0</v>
      </c>
      <c r="H5929" s="241">
        <f>N(Purchase_Entry!P1523)</f>
        <v>0</v>
      </c>
      <c r="I5929" s="241">
        <f t="shared" si="92"/>
        <v>0</v>
      </c>
      <c r="J5929" s="200"/>
      <c r="K5929" s="200" t="str" cm="1">
        <f t="array" ref="K5929">IF($C5929="","",IF(AND($C5929=Party_Statement!$C$5,$B5929&gt;=Party_Statement!$C$6,$B5929&lt;=Party_Statement!$E$6),SUMPRODUCT(($C$3:$C5929=Party_Statement!$C$5)*($B$3:$B5929&gt;=Party_Statement!$C$6)*($B$3:$B5929&lt;=Party_Statement!$E$6)),""))</f>
        <v/>
      </c>
    </row>
    <row r="5930" spans="1:11" x14ac:dyDescent="0.2">
      <c r="A5930" s="237">
        <f>Purchase_Entry!A1524</f>
        <v>0</v>
      </c>
      <c r="B5930" s="238">
        <f>Purchase_Entry!B1524</f>
        <v>0</v>
      </c>
      <c r="C5930" s="239">
        <f>Purchase_Entry!D1524</f>
        <v>0</v>
      </c>
      <c r="D5930" s="240" t="s">
        <v>1390</v>
      </c>
      <c r="E5930" s="240">
        <f>Purchase_Entry!C1524</f>
        <v>0</v>
      </c>
      <c r="F5930" s="240">
        <f>Purchase_Entry!F1524</f>
        <v>0</v>
      </c>
      <c r="G5930" s="241">
        <v>0</v>
      </c>
      <c r="H5930" s="241">
        <f>N(Purchase_Entry!P1524)</f>
        <v>0</v>
      </c>
      <c r="I5930" s="241">
        <f t="shared" si="92"/>
        <v>0</v>
      </c>
      <c r="J5930" s="200"/>
      <c r="K5930" s="200" t="str" cm="1">
        <f t="array" ref="K5930">IF($C5930="","",IF(AND($C5930=Party_Statement!$C$5,$B5930&gt;=Party_Statement!$C$6,$B5930&lt;=Party_Statement!$E$6),SUMPRODUCT(($C$3:$C5930=Party_Statement!$C$5)*($B$3:$B5930&gt;=Party_Statement!$C$6)*($B$3:$B5930&lt;=Party_Statement!$E$6)),""))</f>
        <v/>
      </c>
    </row>
    <row r="5931" spans="1:11" x14ac:dyDescent="0.2">
      <c r="A5931" s="237">
        <f>Purchase_Entry!A1525</f>
        <v>0</v>
      </c>
      <c r="B5931" s="238">
        <f>Purchase_Entry!B1525</f>
        <v>0</v>
      </c>
      <c r="C5931" s="239">
        <f>Purchase_Entry!D1525</f>
        <v>0</v>
      </c>
      <c r="D5931" s="240" t="s">
        <v>1390</v>
      </c>
      <c r="E5931" s="240">
        <f>Purchase_Entry!C1525</f>
        <v>0</v>
      </c>
      <c r="F5931" s="240">
        <f>Purchase_Entry!F1525</f>
        <v>0</v>
      </c>
      <c r="G5931" s="241">
        <v>0</v>
      </c>
      <c r="H5931" s="241">
        <f>N(Purchase_Entry!P1525)</f>
        <v>0</v>
      </c>
      <c r="I5931" s="241">
        <f t="shared" si="92"/>
        <v>0</v>
      </c>
      <c r="J5931" s="200"/>
      <c r="K5931" s="200" t="str" cm="1">
        <f t="array" ref="K5931">IF($C5931="","",IF(AND($C5931=Party_Statement!$C$5,$B5931&gt;=Party_Statement!$C$6,$B5931&lt;=Party_Statement!$E$6),SUMPRODUCT(($C$3:$C5931=Party_Statement!$C$5)*($B$3:$B5931&gt;=Party_Statement!$C$6)*($B$3:$B5931&lt;=Party_Statement!$E$6)),""))</f>
        <v/>
      </c>
    </row>
    <row r="5932" spans="1:11" x14ac:dyDescent="0.2">
      <c r="A5932" s="237">
        <f>Purchase_Entry!A1526</f>
        <v>0</v>
      </c>
      <c r="B5932" s="238">
        <f>Purchase_Entry!B1526</f>
        <v>0</v>
      </c>
      <c r="C5932" s="239">
        <f>Purchase_Entry!D1526</f>
        <v>0</v>
      </c>
      <c r="D5932" s="240" t="s">
        <v>1390</v>
      </c>
      <c r="E5932" s="240">
        <f>Purchase_Entry!C1526</f>
        <v>0</v>
      </c>
      <c r="F5932" s="240">
        <f>Purchase_Entry!F1526</f>
        <v>0</v>
      </c>
      <c r="G5932" s="241">
        <v>0</v>
      </c>
      <c r="H5932" s="241">
        <f>N(Purchase_Entry!P1526)</f>
        <v>0</v>
      </c>
      <c r="I5932" s="241">
        <f t="shared" si="92"/>
        <v>0</v>
      </c>
      <c r="J5932" s="200"/>
      <c r="K5932" s="200" t="str" cm="1">
        <f t="array" ref="K5932">IF($C5932="","",IF(AND($C5932=Party_Statement!$C$5,$B5932&gt;=Party_Statement!$C$6,$B5932&lt;=Party_Statement!$E$6),SUMPRODUCT(($C$3:$C5932=Party_Statement!$C$5)*($B$3:$B5932&gt;=Party_Statement!$C$6)*($B$3:$B5932&lt;=Party_Statement!$E$6)),""))</f>
        <v/>
      </c>
    </row>
    <row r="5933" spans="1:11" x14ac:dyDescent="0.2">
      <c r="A5933" s="237">
        <f>Purchase_Entry!A1527</f>
        <v>0</v>
      </c>
      <c r="B5933" s="238">
        <f>Purchase_Entry!B1527</f>
        <v>0</v>
      </c>
      <c r="C5933" s="239">
        <f>Purchase_Entry!D1527</f>
        <v>0</v>
      </c>
      <c r="D5933" s="240" t="s">
        <v>1390</v>
      </c>
      <c r="E5933" s="240">
        <f>Purchase_Entry!C1527</f>
        <v>0</v>
      </c>
      <c r="F5933" s="240">
        <f>Purchase_Entry!F1527</f>
        <v>0</v>
      </c>
      <c r="G5933" s="241">
        <v>0</v>
      </c>
      <c r="H5933" s="241">
        <f>N(Purchase_Entry!P1527)</f>
        <v>0</v>
      </c>
      <c r="I5933" s="241">
        <f t="shared" si="92"/>
        <v>0</v>
      </c>
      <c r="J5933" s="200"/>
      <c r="K5933" s="200" t="str" cm="1">
        <f t="array" ref="K5933">IF($C5933="","",IF(AND($C5933=Party_Statement!$C$5,$B5933&gt;=Party_Statement!$C$6,$B5933&lt;=Party_Statement!$E$6),SUMPRODUCT(($C$3:$C5933=Party_Statement!$C$5)*($B$3:$B5933&gt;=Party_Statement!$C$6)*($B$3:$B5933&lt;=Party_Statement!$E$6)),""))</f>
        <v/>
      </c>
    </row>
    <row r="5934" spans="1:11" x14ac:dyDescent="0.2">
      <c r="A5934" s="237">
        <f>Purchase_Entry!A1528</f>
        <v>0</v>
      </c>
      <c r="B5934" s="238">
        <f>Purchase_Entry!B1528</f>
        <v>0</v>
      </c>
      <c r="C5934" s="239">
        <f>Purchase_Entry!D1528</f>
        <v>0</v>
      </c>
      <c r="D5934" s="240" t="s">
        <v>1390</v>
      </c>
      <c r="E5934" s="240">
        <f>Purchase_Entry!C1528</f>
        <v>0</v>
      </c>
      <c r="F5934" s="240">
        <f>Purchase_Entry!F1528</f>
        <v>0</v>
      </c>
      <c r="G5934" s="241">
        <v>0</v>
      </c>
      <c r="H5934" s="241">
        <f>N(Purchase_Entry!P1528)</f>
        <v>0</v>
      </c>
      <c r="I5934" s="241">
        <f t="shared" si="92"/>
        <v>0</v>
      </c>
      <c r="J5934" s="200"/>
      <c r="K5934" s="200" t="str" cm="1">
        <f t="array" ref="K5934">IF($C5934="","",IF(AND($C5934=Party_Statement!$C$5,$B5934&gt;=Party_Statement!$C$6,$B5934&lt;=Party_Statement!$E$6),SUMPRODUCT(($C$3:$C5934=Party_Statement!$C$5)*($B$3:$B5934&gt;=Party_Statement!$C$6)*($B$3:$B5934&lt;=Party_Statement!$E$6)),""))</f>
        <v/>
      </c>
    </row>
    <row r="5935" spans="1:11" x14ac:dyDescent="0.2">
      <c r="A5935" s="237">
        <f>Purchase_Entry!A1529</f>
        <v>0</v>
      </c>
      <c r="B5935" s="238">
        <f>Purchase_Entry!B1529</f>
        <v>0</v>
      </c>
      <c r="C5935" s="239">
        <f>Purchase_Entry!D1529</f>
        <v>0</v>
      </c>
      <c r="D5935" s="240" t="s">
        <v>1390</v>
      </c>
      <c r="E5935" s="240">
        <f>Purchase_Entry!C1529</f>
        <v>0</v>
      </c>
      <c r="F5935" s="240">
        <f>Purchase_Entry!F1529</f>
        <v>0</v>
      </c>
      <c r="G5935" s="241">
        <v>0</v>
      </c>
      <c r="H5935" s="241">
        <f>N(Purchase_Entry!P1529)</f>
        <v>0</v>
      </c>
      <c r="I5935" s="241">
        <f t="shared" si="92"/>
        <v>0</v>
      </c>
      <c r="J5935" s="200"/>
      <c r="K5935" s="200" t="str" cm="1">
        <f t="array" ref="K5935">IF($C5935="","",IF(AND($C5935=Party_Statement!$C$5,$B5935&gt;=Party_Statement!$C$6,$B5935&lt;=Party_Statement!$E$6),SUMPRODUCT(($C$3:$C5935=Party_Statement!$C$5)*($B$3:$B5935&gt;=Party_Statement!$C$6)*($B$3:$B5935&lt;=Party_Statement!$E$6)),""))</f>
        <v/>
      </c>
    </row>
    <row r="5936" spans="1:11" x14ac:dyDescent="0.2">
      <c r="A5936" s="237">
        <f>Purchase_Entry!A1530</f>
        <v>0</v>
      </c>
      <c r="B5936" s="238">
        <f>Purchase_Entry!B1530</f>
        <v>0</v>
      </c>
      <c r="C5936" s="239">
        <f>Purchase_Entry!D1530</f>
        <v>0</v>
      </c>
      <c r="D5936" s="240" t="s">
        <v>1390</v>
      </c>
      <c r="E5936" s="240">
        <f>Purchase_Entry!C1530</f>
        <v>0</v>
      </c>
      <c r="F5936" s="240">
        <f>Purchase_Entry!F1530</f>
        <v>0</v>
      </c>
      <c r="G5936" s="241">
        <v>0</v>
      </c>
      <c r="H5936" s="241">
        <f>N(Purchase_Entry!P1530)</f>
        <v>0</v>
      </c>
      <c r="I5936" s="241">
        <f t="shared" si="92"/>
        <v>0</v>
      </c>
      <c r="J5936" s="200"/>
      <c r="K5936" s="200" t="str" cm="1">
        <f t="array" ref="K5936">IF($C5936="","",IF(AND($C5936=Party_Statement!$C$5,$B5936&gt;=Party_Statement!$C$6,$B5936&lt;=Party_Statement!$E$6),SUMPRODUCT(($C$3:$C5936=Party_Statement!$C$5)*($B$3:$B5936&gt;=Party_Statement!$C$6)*($B$3:$B5936&lt;=Party_Statement!$E$6)),""))</f>
        <v/>
      </c>
    </row>
    <row r="5937" spans="1:11" x14ac:dyDescent="0.2">
      <c r="A5937" s="237">
        <f>Purchase_Entry!A1531</f>
        <v>0</v>
      </c>
      <c r="B5937" s="238">
        <f>Purchase_Entry!B1531</f>
        <v>0</v>
      </c>
      <c r="C5937" s="239">
        <f>Purchase_Entry!D1531</f>
        <v>0</v>
      </c>
      <c r="D5937" s="240" t="s">
        <v>1390</v>
      </c>
      <c r="E5937" s="240">
        <f>Purchase_Entry!C1531</f>
        <v>0</v>
      </c>
      <c r="F5937" s="240">
        <f>Purchase_Entry!F1531</f>
        <v>0</v>
      </c>
      <c r="G5937" s="241">
        <v>0</v>
      </c>
      <c r="H5937" s="241">
        <f>N(Purchase_Entry!P1531)</f>
        <v>0</v>
      </c>
      <c r="I5937" s="241">
        <f t="shared" si="92"/>
        <v>0</v>
      </c>
      <c r="J5937" s="200"/>
      <c r="K5937" s="200" t="str" cm="1">
        <f t="array" ref="K5937">IF($C5937="","",IF(AND($C5937=Party_Statement!$C$5,$B5937&gt;=Party_Statement!$C$6,$B5937&lt;=Party_Statement!$E$6),SUMPRODUCT(($C$3:$C5937=Party_Statement!$C$5)*($B$3:$B5937&gt;=Party_Statement!$C$6)*($B$3:$B5937&lt;=Party_Statement!$E$6)),""))</f>
        <v/>
      </c>
    </row>
    <row r="5938" spans="1:11" x14ac:dyDescent="0.2">
      <c r="A5938" s="237">
        <f>Purchase_Entry!A1532</f>
        <v>0</v>
      </c>
      <c r="B5938" s="238">
        <f>Purchase_Entry!B1532</f>
        <v>0</v>
      </c>
      <c r="C5938" s="239">
        <f>Purchase_Entry!D1532</f>
        <v>0</v>
      </c>
      <c r="D5938" s="240" t="s">
        <v>1390</v>
      </c>
      <c r="E5938" s="240">
        <f>Purchase_Entry!C1532</f>
        <v>0</v>
      </c>
      <c r="F5938" s="240">
        <f>Purchase_Entry!F1532</f>
        <v>0</v>
      </c>
      <c r="G5938" s="241">
        <v>0</v>
      </c>
      <c r="H5938" s="241">
        <f>N(Purchase_Entry!P1532)</f>
        <v>0</v>
      </c>
      <c r="I5938" s="241">
        <f t="shared" si="92"/>
        <v>0</v>
      </c>
      <c r="J5938" s="200"/>
      <c r="K5938" s="200" t="str" cm="1">
        <f t="array" ref="K5938">IF($C5938="","",IF(AND($C5938=Party_Statement!$C$5,$B5938&gt;=Party_Statement!$C$6,$B5938&lt;=Party_Statement!$E$6),SUMPRODUCT(($C$3:$C5938=Party_Statement!$C$5)*($B$3:$B5938&gt;=Party_Statement!$C$6)*($B$3:$B5938&lt;=Party_Statement!$E$6)),""))</f>
        <v/>
      </c>
    </row>
    <row r="5939" spans="1:11" x14ac:dyDescent="0.2">
      <c r="A5939" s="237">
        <f>Purchase_Entry!A1533</f>
        <v>0</v>
      </c>
      <c r="B5939" s="238">
        <f>Purchase_Entry!B1533</f>
        <v>0</v>
      </c>
      <c r="C5939" s="239">
        <f>Purchase_Entry!D1533</f>
        <v>0</v>
      </c>
      <c r="D5939" s="240" t="s">
        <v>1390</v>
      </c>
      <c r="E5939" s="240">
        <f>Purchase_Entry!C1533</f>
        <v>0</v>
      </c>
      <c r="F5939" s="240">
        <f>Purchase_Entry!F1533</f>
        <v>0</v>
      </c>
      <c r="G5939" s="241">
        <v>0</v>
      </c>
      <c r="H5939" s="241">
        <f>N(Purchase_Entry!P1533)</f>
        <v>0</v>
      </c>
      <c r="I5939" s="241">
        <f t="shared" si="92"/>
        <v>0</v>
      </c>
      <c r="J5939" s="200"/>
      <c r="K5939" s="200" t="str" cm="1">
        <f t="array" ref="K5939">IF($C5939="","",IF(AND($C5939=Party_Statement!$C$5,$B5939&gt;=Party_Statement!$C$6,$B5939&lt;=Party_Statement!$E$6),SUMPRODUCT(($C$3:$C5939=Party_Statement!$C$5)*($B$3:$B5939&gt;=Party_Statement!$C$6)*($B$3:$B5939&lt;=Party_Statement!$E$6)),""))</f>
        <v/>
      </c>
    </row>
    <row r="5940" spans="1:11" x14ac:dyDescent="0.2">
      <c r="A5940" s="237">
        <f>Purchase_Entry!A1534</f>
        <v>0</v>
      </c>
      <c r="B5940" s="238">
        <f>Purchase_Entry!B1534</f>
        <v>0</v>
      </c>
      <c r="C5940" s="239">
        <f>Purchase_Entry!D1534</f>
        <v>0</v>
      </c>
      <c r="D5940" s="240" t="s">
        <v>1390</v>
      </c>
      <c r="E5940" s="240">
        <f>Purchase_Entry!C1534</f>
        <v>0</v>
      </c>
      <c r="F5940" s="240">
        <f>Purchase_Entry!F1534</f>
        <v>0</v>
      </c>
      <c r="G5940" s="241">
        <v>0</v>
      </c>
      <c r="H5940" s="241">
        <f>N(Purchase_Entry!P1534)</f>
        <v>0</v>
      </c>
      <c r="I5940" s="241">
        <f t="shared" si="92"/>
        <v>0</v>
      </c>
      <c r="J5940" s="200"/>
      <c r="K5940" s="200" t="str" cm="1">
        <f t="array" ref="K5940">IF($C5940="","",IF(AND($C5940=Party_Statement!$C$5,$B5940&gt;=Party_Statement!$C$6,$B5940&lt;=Party_Statement!$E$6),SUMPRODUCT(($C$3:$C5940=Party_Statement!$C$5)*($B$3:$B5940&gt;=Party_Statement!$C$6)*($B$3:$B5940&lt;=Party_Statement!$E$6)),""))</f>
        <v/>
      </c>
    </row>
    <row r="5941" spans="1:11" x14ac:dyDescent="0.2">
      <c r="A5941" s="237">
        <f>Purchase_Entry!A1535</f>
        <v>0</v>
      </c>
      <c r="B5941" s="238">
        <f>Purchase_Entry!B1535</f>
        <v>0</v>
      </c>
      <c r="C5941" s="239">
        <f>Purchase_Entry!D1535</f>
        <v>0</v>
      </c>
      <c r="D5941" s="240" t="s">
        <v>1390</v>
      </c>
      <c r="E5941" s="240">
        <f>Purchase_Entry!C1535</f>
        <v>0</v>
      </c>
      <c r="F5941" s="240">
        <f>Purchase_Entry!F1535</f>
        <v>0</v>
      </c>
      <c r="G5941" s="241">
        <v>0</v>
      </c>
      <c r="H5941" s="241">
        <f>N(Purchase_Entry!P1535)</f>
        <v>0</v>
      </c>
      <c r="I5941" s="241">
        <f t="shared" si="92"/>
        <v>0</v>
      </c>
      <c r="J5941" s="200"/>
      <c r="K5941" s="200" t="str" cm="1">
        <f t="array" ref="K5941">IF($C5941="","",IF(AND($C5941=Party_Statement!$C$5,$B5941&gt;=Party_Statement!$C$6,$B5941&lt;=Party_Statement!$E$6),SUMPRODUCT(($C$3:$C5941=Party_Statement!$C$5)*($B$3:$B5941&gt;=Party_Statement!$C$6)*($B$3:$B5941&lt;=Party_Statement!$E$6)),""))</f>
        <v/>
      </c>
    </row>
    <row r="5942" spans="1:11" x14ac:dyDescent="0.2">
      <c r="A5942" s="237">
        <f>Purchase_Entry!A1536</f>
        <v>0</v>
      </c>
      <c r="B5942" s="238">
        <f>Purchase_Entry!B1536</f>
        <v>0</v>
      </c>
      <c r="C5942" s="239">
        <f>Purchase_Entry!D1536</f>
        <v>0</v>
      </c>
      <c r="D5942" s="240" t="s">
        <v>1390</v>
      </c>
      <c r="E5942" s="240">
        <f>Purchase_Entry!C1536</f>
        <v>0</v>
      </c>
      <c r="F5942" s="240">
        <f>Purchase_Entry!F1536</f>
        <v>0</v>
      </c>
      <c r="G5942" s="241">
        <v>0</v>
      </c>
      <c r="H5942" s="241">
        <f>N(Purchase_Entry!P1536)</f>
        <v>0</v>
      </c>
      <c r="I5942" s="241">
        <f t="shared" si="92"/>
        <v>0</v>
      </c>
      <c r="J5942" s="200"/>
      <c r="K5942" s="200" t="str" cm="1">
        <f t="array" ref="K5942">IF($C5942="","",IF(AND($C5942=Party_Statement!$C$5,$B5942&gt;=Party_Statement!$C$6,$B5942&lt;=Party_Statement!$E$6),SUMPRODUCT(($C$3:$C5942=Party_Statement!$C$5)*($B$3:$B5942&gt;=Party_Statement!$C$6)*($B$3:$B5942&lt;=Party_Statement!$E$6)),""))</f>
        <v/>
      </c>
    </row>
    <row r="5943" spans="1:11" x14ac:dyDescent="0.2">
      <c r="A5943" s="237">
        <f>Purchase_Entry!A1537</f>
        <v>0</v>
      </c>
      <c r="B5943" s="238">
        <f>Purchase_Entry!B1537</f>
        <v>0</v>
      </c>
      <c r="C5943" s="239">
        <f>Purchase_Entry!D1537</f>
        <v>0</v>
      </c>
      <c r="D5943" s="240" t="s">
        <v>1390</v>
      </c>
      <c r="E5943" s="240">
        <f>Purchase_Entry!C1537</f>
        <v>0</v>
      </c>
      <c r="F5943" s="240">
        <f>Purchase_Entry!F1537</f>
        <v>0</v>
      </c>
      <c r="G5943" s="241">
        <v>0</v>
      </c>
      <c r="H5943" s="241">
        <f>N(Purchase_Entry!P1537)</f>
        <v>0</v>
      </c>
      <c r="I5943" s="241">
        <f t="shared" si="92"/>
        <v>0</v>
      </c>
      <c r="J5943" s="200"/>
      <c r="K5943" s="200" t="str" cm="1">
        <f t="array" ref="K5943">IF($C5943="","",IF(AND($C5943=Party_Statement!$C$5,$B5943&gt;=Party_Statement!$C$6,$B5943&lt;=Party_Statement!$E$6),SUMPRODUCT(($C$3:$C5943=Party_Statement!$C$5)*($B$3:$B5943&gt;=Party_Statement!$C$6)*($B$3:$B5943&lt;=Party_Statement!$E$6)),""))</f>
        <v/>
      </c>
    </row>
    <row r="5944" spans="1:11" x14ac:dyDescent="0.2">
      <c r="A5944" s="237">
        <f>Purchase_Entry!A1538</f>
        <v>0</v>
      </c>
      <c r="B5944" s="238">
        <f>Purchase_Entry!B1538</f>
        <v>0</v>
      </c>
      <c r="C5944" s="239">
        <f>Purchase_Entry!D1538</f>
        <v>0</v>
      </c>
      <c r="D5944" s="240" t="s">
        <v>1390</v>
      </c>
      <c r="E5944" s="240">
        <f>Purchase_Entry!C1538</f>
        <v>0</v>
      </c>
      <c r="F5944" s="240">
        <f>Purchase_Entry!F1538</f>
        <v>0</v>
      </c>
      <c r="G5944" s="241">
        <v>0</v>
      </c>
      <c r="H5944" s="241">
        <f>N(Purchase_Entry!P1538)</f>
        <v>0</v>
      </c>
      <c r="I5944" s="241">
        <f t="shared" si="92"/>
        <v>0</v>
      </c>
      <c r="J5944" s="200"/>
      <c r="K5944" s="200" t="str" cm="1">
        <f t="array" ref="K5944">IF($C5944="","",IF(AND($C5944=Party_Statement!$C$5,$B5944&gt;=Party_Statement!$C$6,$B5944&lt;=Party_Statement!$E$6),SUMPRODUCT(($C$3:$C5944=Party_Statement!$C$5)*($B$3:$B5944&gt;=Party_Statement!$C$6)*($B$3:$B5944&lt;=Party_Statement!$E$6)),""))</f>
        <v/>
      </c>
    </row>
    <row r="5945" spans="1:11" x14ac:dyDescent="0.2">
      <c r="A5945" s="237">
        <f>Purchase_Entry!A1539</f>
        <v>0</v>
      </c>
      <c r="B5945" s="238">
        <f>Purchase_Entry!B1539</f>
        <v>0</v>
      </c>
      <c r="C5945" s="239">
        <f>Purchase_Entry!D1539</f>
        <v>0</v>
      </c>
      <c r="D5945" s="240" t="s">
        <v>1390</v>
      </c>
      <c r="E5945" s="240">
        <f>Purchase_Entry!C1539</f>
        <v>0</v>
      </c>
      <c r="F5945" s="240">
        <f>Purchase_Entry!F1539</f>
        <v>0</v>
      </c>
      <c r="G5945" s="241">
        <v>0</v>
      </c>
      <c r="H5945" s="241">
        <f>N(Purchase_Entry!P1539)</f>
        <v>0</v>
      </c>
      <c r="I5945" s="241">
        <f t="shared" si="92"/>
        <v>0</v>
      </c>
      <c r="J5945" s="200"/>
      <c r="K5945" s="200" t="str" cm="1">
        <f t="array" ref="K5945">IF($C5945="","",IF(AND($C5945=Party_Statement!$C$5,$B5945&gt;=Party_Statement!$C$6,$B5945&lt;=Party_Statement!$E$6),SUMPRODUCT(($C$3:$C5945=Party_Statement!$C$5)*($B$3:$B5945&gt;=Party_Statement!$C$6)*($B$3:$B5945&lt;=Party_Statement!$E$6)),""))</f>
        <v/>
      </c>
    </row>
    <row r="5946" spans="1:11" x14ac:dyDescent="0.2">
      <c r="A5946" s="237">
        <f>Purchase_Entry!A1540</f>
        <v>0</v>
      </c>
      <c r="B5946" s="238">
        <f>Purchase_Entry!B1540</f>
        <v>0</v>
      </c>
      <c r="C5946" s="239">
        <f>Purchase_Entry!D1540</f>
        <v>0</v>
      </c>
      <c r="D5946" s="240" t="s">
        <v>1390</v>
      </c>
      <c r="E5946" s="240">
        <f>Purchase_Entry!C1540</f>
        <v>0</v>
      </c>
      <c r="F5946" s="240">
        <f>Purchase_Entry!F1540</f>
        <v>0</v>
      </c>
      <c r="G5946" s="241">
        <v>0</v>
      </c>
      <c r="H5946" s="241">
        <f>N(Purchase_Entry!P1540)</f>
        <v>0</v>
      </c>
      <c r="I5946" s="241">
        <f t="shared" ref="I5946:I6009" si="93">IF($C5946="","",IF($C5946=$C2126,$I2126+$G5946-$H5946,$G5946-$H5946))</f>
        <v>0</v>
      </c>
      <c r="J5946" s="200"/>
      <c r="K5946" s="200" t="str" cm="1">
        <f t="array" ref="K5946">IF($C5946="","",IF(AND($C5946=Party_Statement!$C$5,$B5946&gt;=Party_Statement!$C$6,$B5946&lt;=Party_Statement!$E$6),SUMPRODUCT(($C$3:$C5946=Party_Statement!$C$5)*($B$3:$B5946&gt;=Party_Statement!$C$6)*($B$3:$B5946&lt;=Party_Statement!$E$6)),""))</f>
        <v/>
      </c>
    </row>
    <row r="5947" spans="1:11" x14ac:dyDescent="0.2">
      <c r="A5947" s="237">
        <f>Purchase_Entry!A1541</f>
        <v>0</v>
      </c>
      <c r="B5947" s="238">
        <f>Purchase_Entry!B1541</f>
        <v>0</v>
      </c>
      <c r="C5947" s="239">
        <f>Purchase_Entry!D1541</f>
        <v>0</v>
      </c>
      <c r="D5947" s="240" t="s">
        <v>1390</v>
      </c>
      <c r="E5947" s="240">
        <f>Purchase_Entry!C1541</f>
        <v>0</v>
      </c>
      <c r="F5947" s="240">
        <f>Purchase_Entry!F1541</f>
        <v>0</v>
      </c>
      <c r="G5947" s="241">
        <v>0</v>
      </c>
      <c r="H5947" s="241">
        <f>N(Purchase_Entry!P1541)</f>
        <v>0</v>
      </c>
      <c r="I5947" s="241">
        <f t="shared" si="93"/>
        <v>0</v>
      </c>
      <c r="J5947" s="200"/>
      <c r="K5947" s="200" t="str" cm="1">
        <f t="array" ref="K5947">IF($C5947="","",IF(AND($C5947=Party_Statement!$C$5,$B5947&gt;=Party_Statement!$C$6,$B5947&lt;=Party_Statement!$E$6),SUMPRODUCT(($C$3:$C5947=Party_Statement!$C$5)*($B$3:$B5947&gt;=Party_Statement!$C$6)*($B$3:$B5947&lt;=Party_Statement!$E$6)),""))</f>
        <v/>
      </c>
    </row>
    <row r="5948" spans="1:11" x14ac:dyDescent="0.2">
      <c r="A5948" s="237">
        <f>Purchase_Entry!A1542</f>
        <v>0</v>
      </c>
      <c r="B5948" s="238">
        <f>Purchase_Entry!B1542</f>
        <v>0</v>
      </c>
      <c r="C5948" s="239">
        <f>Purchase_Entry!D1542</f>
        <v>0</v>
      </c>
      <c r="D5948" s="240" t="s">
        <v>1390</v>
      </c>
      <c r="E5948" s="240">
        <f>Purchase_Entry!C1542</f>
        <v>0</v>
      </c>
      <c r="F5948" s="240">
        <f>Purchase_Entry!F1542</f>
        <v>0</v>
      </c>
      <c r="G5948" s="241">
        <v>0</v>
      </c>
      <c r="H5948" s="241">
        <f>N(Purchase_Entry!P1542)</f>
        <v>0</v>
      </c>
      <c r="I5948" s="241">
        <f t="shared" si="93"/>
        <v>0</v>
      </c>
      <c r="J5948" s="200"/>
      <c r="K5948" s="200" t="str" cm="1">
        <f t="array" ref="K5948">IF($C5948="","",IF(AND($C5948=Party_Statement!$C$5,$B5948&gt;=Party_Statement!$C$6,$B5948&lt;=Party_Statement!$E$6),SUMPRODUCT(($C$3:$C5948=Party_Statement!$C$5)*($B$3:$B5948&gt;=Party_Statement!$C$6)*($B$3:$B5948&lt;=Party_Statement!$E$6)),""))</f>
        <v/>
      </c>
    </row>
    <row r="5949" spans="1:11" x14ac:dyDescent="0.2">
      <c r="A5949" s="237">
        <f>Purchase_Entry!A1543</f>
        <v>0</v>
      </c>
      <c r="B5949" s="238">
        <f>Purchase_Entry!B1543</f>
        <v>0</v>
      </c>
      <c r="C5949" s="239">
        <f>Purchase_Entry!D1543</f>
        <v>0</v>
      </c>
      <c r="D5949" s="240" t="s">
        <v>1390</v>
      </c>
      <c r="E5949" s="240">
        <f>Purchase_Entry!C1543</f>
        <v>0</v>
      </c>
      <c r="F5949" s="240">
        <f>Purchase_Entry!F1543</f>
        <v>0</v>
      </c>
      <c r="G5949" s="241">
        <v>0</v>
      </c>
      <c r="H5949" s="241">
        <f>N(Purchase_Entry!P1543)</f>
        <v>0</v>
      </c>
      <c r="I5949" s="241">
        <f t="shared" si="93"/>
        <v>0</v>
      </c>
      <c r="J5949" s="200"/>
      <c r="K5949" s="200" t="str" cm="1">
        <f t="array" ref="K5949">IF($C5949="","",IF(AND($C5949=Party_Statement!$C$5,$B5949&gt;=Party_Statement!$C$6,$B5949&lt;=Party_Statement!$E$6),SUMPRODUCT(($C$3:$C5949=Party_Statement!$C$5)*($B$3:$B5949&gt;=Party_Statement!$C$6)*($B$3:$B5949&lt;=Party_Statement!$E$6)),""))</f>
        <v/>
      </c>
    </row>
    <row r="5950" spans="1:11" x14ac:dyDescent="0.2">
      <c r="A5950" s="237">
        <f>Purchase_Entry!A1544</f>
        <v>0</v>
      </c>
      <c r="B5950" s="238">
        <f>Purchase_Entry!B1544</f>
        <v>0</v>
      </c>
      <c r="C5950" s="239">
        <f>Purchase_Entry!D1544</f>
        <v>0</v>
      </c>
      <c r="D5950" s="240" t="s">
        <v>1390</v>
      </c>
      <c r="E5950" s="240">
        <f>Purchase_Entry!C1544</f>
        <v>0</v>
      </c>
      <c r="F5950" s="240">
        <f>Purchase_Entry!F1544</f>
        <v>0</v>
      </c>
      <c r="G5950" s="241">
        <v>0</v>
      </c>
      <c r="H5950" s="241">
        <f>N(Purchase_Entry!P1544)</f>
        <v>0</v>
      </c>
      <c r="I5950" s="241">
        <f t="shared" si="93"/>
        <v>0</v>
      </c>
      <c r="J5950" s="200"/>
      <c r="K5950" s="200" t="str" cm="1">
        <f t="array" ref="K5950">IF($C5950="","",IF(AND($C5950=Party_Statement!$C$5,$B5950&gt;=Party_Statement!$C$6,$B5950&lt;=Party_Statement!$E$6),SUMPRODUCT(($C$3:$C5950=Party_Statement!$C$5)*($B$3:$B5950&gt;=Party_Statement!$C$6)*($B$3:$B5950&lt;=Party_Statement!$E$6)),""))</f>
        <v/>
      </c>
    </row>
    <row r="5951" spans="1:11" x14ac:dyDescent="0.2">
      <c r="A5951" s="237">
        <f>Purchase_Entry!A1545</f>
        <v>0</v>
      </c>
      <c r="B5951" s="238">
        <f>Purchase_Entry!B1545</f>
        <v>0</v>
      </c>
      <c r="C5951" s="239">
        <f>Purchase_Entry!D1545</f>
        <v>0</v>
      </c>
      <c r="D5951" s="240" t="s">
        <v>1390</v>
      </c>
      <c r="E5951" s="240">
        <f>Purchase_Entry!C1545</f>
        <v>0</v>
      </c>
      <c r="F5951" s="240">
        <f>Purchase_Entry!F1545</f>
        <v>0</v>
      </c>
      <c r="G5951" s="241">
        <v>0</v>
      </c>
      <c r="H5951" s="241">
        <f>N(Purchase_Entry!P1545)</f>
        <v>0</v>
      </c>
      <c r="I5951" s="241">
        <f t="shared" si="93"/>
        <v>0</v>
      </c>
      <c r="J5951" s="200"/>
      <c r="K5951" s="200" t="str" cm="1">
        <f t="array" ref="K5951">IF($C5951="","",IF(AND($C5951=Party_Statement!$C$5,$B5951&gt;=Party_Statement!$C$6,$B5951&lt;=Party_Statement!$E$6),SUMPRODUCT(($C$3:$C5951=Party_Statement!$C$5)*($B$3:$B5951&gt;=Party_Statement!$C$6)*($B$3:$B5951&lt;=Party_Statement!$E$6)),""))</f>
        <v/>
      </c>
    </row>
    <row r="5952" spans="1:11" x14ac:dyDescent="0.2">
      <c r="A5952" s="237">
        <f>Purchase_Entry!A1546</f>
        <v>0</v>
      </c>
      <c r="B5952" s="238">
        <f>Purchase_Entry!B1546</f>
        <v>0</v>
      </c>
      <c r="C5952" s="239">
        <f>Purchase_Entry!D1546</f>
        <v>0</v>
      </c>
      <c r="D5952" s="240" t="s">
        <v>1390</v>
      </c>
      <c r="E5952" s="240">
        <f>Purchase_Entry!C1546</f>
        <v>0</v>
      </c>
      <c r="F5952" s="240">
        <f>Purchase_Entry!F1546</f>
        <v>0</v>
      </c>
      <c r="G5952" s="241">
        <v>0</v>
      </c>
      <c r="H5952" s="241">
        <f>N(Purchase_Entry!P1546)</f>
        <v>0</v>
      </c>
      <c r="I5952" s="241">
        <f t="shared" si="93"/>
        <v>0</v>
      </c>
      <c r="J5952" s="200"/>
      <c r="K5952" s="200" t="str" cm="1">
        <f t="array" ref="K5952">IF($C5952="","",IF(AND($C5952=Party_Statement!$C$5,$B5952&gt;=Party_Statement!$C$6,$B5952&lt;=Party_Statement!$E$6),SUMPRODUCT(($C$3:$C5952=Party_Statement!$C$5)*($B$3:$B5952&gt;=Party_Statement!$C$6)*($B$3:$B5952&lt;=Party_Statement!$E$6)),""))</f>
        <v/>
      </c>
    </row>
    <row r="5953" spans="1:11" x14ac:dyDescent="0.2">
      <c r="A5953" s="237">
        <f>Purchase_Entry!A1547</f>
        <v>0</v>
      </c>
      <c r="B5953" s="238">
        <f>Purchase_Entry!B1547</f>
        <v>0</v>
      </c>
      <c r="C5953" s="239">
        <f>Purchase_Entry!D1547</f>
        <v>0</v>
      </c>
      <c r="D5953" s="240" t="s">
        <v>1390</v>
      </c>
      <c r="E5953" s="240">
        <f>Purchase_Entry!C1547</f>
        <v>0</v>
      </c>
      <c r="F5953" s="240">
        <f>Purchase_Entry!F1547</f>
        <v>0</v>
      </c>
      <c r="G5953" s="241">
        <v>0</v>
      </c>
      <c r="H5953" s="241">
        <f>N(Purchase_Entry!P1547)</f>
        <v>0</v>
      </c>
      <c r="I5953" s="241">
        <f t="shared" si="93"/>
        <v>0</v>
      </c>
      <c r="J5953" s="200"/>
      <c r="K5953" s="200" t="str" cm="1">
        <f t="array" ref="K5953">IF($C5953="","",IF(AND($C5953=Party_Statement!$C$5,$B5953&gt;=Party_Statement!$C$6,$B5953&lt;=Party_Statement!$E$6),SUMPRODUCT(($C$3:$C5953=Party_Statement!$C$5)*($B$3:$B5953&gt;=Party_Statement!$C$6)*($B$3:$B5953&lt;=Party_Statement!$E$6)),""))</f>
        <v/>
      </c>
    </row>
    <row r="5954" spans="1:11" x14ac:dyDescent="0.2">
      <c r="A5954" s="237">
        <f>Purchase_Entry!A1548</f>
        <v>0</v>
      </c>
      <c r="B5954" s="238">
        <f>Purchase_Entry!B1548</f>
        <v>0</v>
      </c>
      <c r="C5954" s="239">
        <f>Purchase_Entry!D1548</f>
        <v>0</v>
      </c>
      <c r="D5954" s="240" t="s">
        <v>1390</v>
      </c>
      <c r="E5954" s="240">
        <f>Purchase_Entry!C1548</f>
        <v>0</v>
      </c>
      <c r="F5954" s="240">
        <f>Purchase_Entry!F1548</f>
        <v>0</v>
      </c>
      <c r="G5954" s="241">
        <v>0</v>
      </c>
      <c r="H5954" s="241">
        <f>N(Purchase_Entry!P1548)</f>
        <v>0</v>
      </c>
      <c r="I5954" s="241">
        <f t="shared" si="93"/>
        <v>0</v>
      </c>
      <c r="J5954" s="200"/>
      <c r="K5954" s="200" t="str" cm="1">
        <f t="array" ref="K5954">IF($C5954="","",IF(AND($C5954=Party_Statement!$C$5,$B5954&gt;=Party_Statement!$C$6,$B5954&lt;=Party_Statement!$E$6),SUMPRODUCT(($C$3:$C5954=Party_Statement!$C$5)*($B$3:$B5954&gt;=Party_Statement!$C$6)*($B$3:$B5954&lt;=Party_Statement!$E$6)),""))</f>
        <v/>
      </c>
    </row>
    <row r="5955" spans="1:11" x14ac:dyDescent="0.2">
      <c r="A5955" s="237">
        <f>Purchase_Entry!A1549</f>
        <v>0</v>
      </c>
      <c r="B5955" s="238">
        <f>Purchase_Entry!B1549</f>
        <v>0</v>
      </c>
      <c r="C5955" s="239">
        <f>Purchase_Entry!D1549</f>
        <v>0</v>
      </c>
      <c r="D5955" s="240" t="s">
        <v>1390</v>
      </c>
      <c r="E5955" s="240">
        <f>Purchase_Entry!C1549</f>
        <v>0</v>
      </c>
      <c r="F5955" s="240">
        <f>Purchase_Entry!F1549</f>
        <v>0</v>
      </c>
      <c r="G5955" s="241">
        <v>0</v>
      </c>
      <c r="H5955" s="241">
        <f>N(Purchase_Entry!P1549)</f>
        <v>0</v>
      </c>
      <c r="I5955" s="241">
        <f t="shared" si="93"/>
        <v>0</v>
      </c>
      <c r="J5955" s="200"/>
      <c r="K5955" s="200" t="str" cm="1">
        <f t="array" ref="K5955">IF($C5955="","",IF(AND($C5955=Party_Statement!$C$5,$B5955&gt;=Party_Statement!$C$6,$B5955&lt;=Party_Statement!$E$6),SUMPRODUCT(($C$3:$C5955=Party_Statement!$C$5)*($B$3:$B5955&gt;=Party_Statement!$C$6)*($B$3:$B5955&lt;=Party_Statement!$E$6)),""))</f>
        <v/>
      </c>
    </row>
    <row r="5956" spans="1:11" x14ac:dyDescent="0.2">
      <c r="A5956" s="237">
        <f>Purchase_Entry!A1550</f>
        <v>0</v>
      </c>
      <c r="B5956" s="238">
        <f>Purchase_Entry!B1550</f>
        <v>0</v>
      </c>
      <c r="C5956" s="239">
        <f>Purchase_Entry!D1550</f>
        <v>0</v>
      </c>
      <c r="D5956" s="240" t="s">
        <v>1390</v>
      </c>
      <c r="E5956" s="240">
        <f>Purchase_Entry!C1550</f>
        <v>0</v>
      </c>
      <c r="F5956" s="240">
        <f>Purchase_Entry!F1550</f>
        <v>0</v>
      </c>
      <c r="G5956" s="241">
        <v>0</v>
      </c>
      <c r="H5956" s="241">
        <f>N(Purchase_Entry!P1550)</f>
        <v>0</v>
      </c>
      <c r="I5956" s="241">
        <f t="shared" si="93"/>
        <v>0</v>
      </c>
      <c r="J5956" s="200"/>
      <c r="K5956" s="200" t="str" cm="1">
        <f t="array" ref="K5956">IF($C5956="","",IF(AND($C5956=Party_Statement!$C$5,$B5956&gt;=Party_Statement!$C$6,$B5956&lt;=Party_Statement!$E$6),SUMPRODUCT(($C$3:$C5956=Party_Statement!$C$5)*($B$3:$B5956&gt;=Party_Statement!$C$6)*($B$3:$B5956&lt;=Party_Statement!$E$6)),""))</f>
        <v/>
      </c>
    </row>
    <row r="5957" spans="1:11" x14ac:dyDescent="0.2">
      <c r="A5957" s="237">
        <f>Purchase_Entry!A1551</f>
        <v>0</v>
      </c>
      <c r="B5957" s="238">
        <f>Purchase_Entry!B1551</f>
        <v>0</v>
      </c>
      <c r="C5957" s="239">
        <f>Purchase_Entry!D1551</f>
        <v>0</v>
      </c>
      <c r="D5957" s="240" t="s">
        <v>1390</v>
      </c>
      <c r="E5957" s="240">
        <f>Purchase_Entry!C1551</f>
        <v>0</v>
      </c>
      <c r="F5957" s="240">
        <f>Purchase_Entry!F1551</f>
        <v>0</v>
      </c>
      <c r="G5957" s="241">
        <v>0</v>
      </c>
      <c r="H5957" s="241">
        <f>N(Purchase_Entry!P1551)</f>
        <v>0</v>
      </c>
      <c r="I5957" s="241">
        <f t="shared" si="93"/>
        <v>0</v>
      </c>
      <c r="J5957" s="200"/>
      <c r="K5957" s="200" t="str" cm="1">
        <f t="array" ref="K5957">IF($C5957="","",IF(AND($C5957=Party_Statement!$C$5,$B5957&gt;=Party_Statement!$C$6,$B5957&lt;=Party_Statement!$E$6),SUMPRODUCT(($C$3:$C5957=Party_Statement!$C$5)*($B$3:$B5957&gt;=Party_Statement!$C$6)*($B$3:$B5957&lt;=Party_Statement!$E$6)),""))</f>
        <v/>
      </c>
    </row>
    <row r="5958" spans="1:11" x14ac:dyDescent="0.2">
      <c r="A5958" s="237">
        <f>Purchase_Entry!A1552</f>
        <v>0</v>
      </c>
      <c r="B5958" s="238">
        <f>Purchase_Entry!B1552</f>
        <v>0</v>
      </c>
      <c r="C5958" s="239">
        <f>Purchase_Entry!D1552</f>
        <v>0</v>
      </c>
      <c r="D5958" s="240" t="s">
        <v>1390</v>
      </c>
      <c r="E5958" s="240">
        <f>Purchase_Entry!C1552</f>
        <v>0</v>
      </c>
      <c r="F5958" s="240">
        <f>Purchase_Entry!F1552</f>
        <v>0</v>
      </c>
      <c r="G5958" s="241">
        <v>0</v>
      </c>
      <c r="H5958" s="241">
        <f>N(Purchase_Entry!P1552)</f>
        <v>0</v>
      </c>
      <c r="I5958" s="241">
        <f t="shared" si="93"/>
        <v>0</v>
      </c>
      <c r="J5958" s="200"/>
      <c r="K5958" s="200" t="str" cm="1">
        <f t="array" ref="K5958">IF($C5958="","",IF(AND($C5958=Party_Statement!$C$5,$B5958&gt;=Party_Statement!$C$6,$B5958&lt;=Party_Statement!$E$6),SUMPRODUCT(($C$3:$C5958=Party_Statement!$C$5)*($B$3:$B5958&gt;=Party_Statement!$C$6)*($B$3:$B5958&lt;=Party_Statement!$E$6)),""))</f>
        <v/>
      </c>
    </row>
    <row r="5959" spans="1:11" x14ac:dyDescent="0.2">
      <c r="A5959" s="237">
        <f>Purchase_Entry!A1553</f>
        <v>0</v>
      </c>
      <c r="B5959" s="238">
        <f>Purchase_Entry!B1553</f>
        <v>0</v>
      </c>
      <c r="C5959" s="239">
        <f>Purchase_Entry!D1553</f>
        <v>0</v>
      </c>
      <c r="D5959" s="240" t="s">
        <v>1390</v>
      </c>
      <c r="E5959" s="240">
        <f>Purchase_Entry!C1553</f>
        <v>0</v>
      </c>
      <c r="F5959" s="240">
        <f>Purchase_Entry!F1553</f>
        <v>0</v>
      </c>
      <c r="G5959" s="241">
        <v>0</v>
      </c>
      <c r="H5959" s="241">
        <f>N(Purchase_Entry!P1553)</f>
        <v>0</v>
      </c>
      <c r="I5959" s="241">
        <f t="shared" si="93"/>
        <v>0</v>
      </c>
      <c r="J5959" s="200"/>
      <c r="K5959" s="200" t="str" cm="1">
        <f t="array" ref="K5959">IF($C5959="","",IF(AND($C5959=Party_Statement!$C$5,$B5959&gt;=Party_Statement!$C$6,$B5959&lt;=Party_Statement!$E$6),SUMPRODUCT(($C$3:$C5959=Party_Statement!$C$5)*($B$3:$B5959&gt;=Party_Statement!$C$6)*($B$3:$B5959&lt;=Party_Statement!$E$6)),""))</f>
        <v/>
      </c>
    </row>
    <row r="5960" spans="1:11" x14ac:dyDescent="0.2">
      <c r="A5960" s="237">
        <f>Purchase_Entry!A1554</f>
        <v>0</v>
      </c>
      <c r="B5960" s="238">
        <f>Purchase_Entry!B1554</f>
        <v>0</v>
      </c>
      <c r="C5960" s="239">
        <f>Purchase_Entry!D1554</f>
        <v>0</v>
      </c>
      <c r="D5960" s="240" t="s">
        <v>1390</v>
      </c>
      <c r="E5960" s="240">
        <f>Purchase_Entry!C1554</f>
        <v>0</v>
      </c>
      <c r="F5960" s="240">
        <f>Purchase_Entry!F1554</f>
        <v>0</v>
      </c>
      <c r="G5960" s="241">
        <v>0</v>
      </c>
      <c r="H5960" s="241">
        <f>N(Purchase_Entry!P1554)</f>
        <v>0</v>
      </c>
      <c r="I5960" s="241">
        <f t="shared" si="93"/>
        <v>0</v>
      </c>
      <c r="J5960" s="200"/>
      <c r="K5960" s="200" t="str" cm="1">
        <f t="array" ref="K5960">IF($C5960="","",IF(AND($C5960=Party_Statement!$C$5,$B5960&gt;=Party_Statement!$C$6,$B5960&lt;=Party_Statement!$E$6),SUMPRODUCT(($C$3:$C5960=Party_Statement!$C$5)*($B$3:$B5960&gt;=Party_Statement!$C$6)*($B$3:$B5960&lt;=Party_Statement!$E$6)),""))</f>
        <v/>
      </c>
    </row>
    <row r="5961" spans="1:11" x14ac:dyDescent="0.2">
      <c r="A5961" s="237">
        <f>Purchase_Entry!A1555</f>
        <v>0</v>
      </c>
      <c r="B5961" s="238">
        <f>Purchase_Entry!B1555</f>
        <v>0</v>
      </c>
      <c r="C5961" s="239">
        <f>Purchase_Entry!D1555</f>
        <v>0</v>
      </c>
      <c r="D5961" s="240" t="s">
        <v>1390</v>
      </c>
      <c r="E5961" s="240">
        <f>Purchase_Entry!C1555</f>
        <v>0</v>
      </c>
      <c r="F5961" s="240">
        <f>Purchase_Entry!F1555</f>
        <v>0</v>
      </c>
      <c r="G5961" s="241">
        <v>0</v>
      </c>
      <c r="H5961" s="241">
        <f>N(Purchase_Entry!P1555)</f>
        <v>0</v>
      </c>
      <c r="I5961" s="241">
        <f t="shared" si="93"/>
        <v>0</v>
      </c>
      <c r="J5961" s="200"/>
      <c r="K5961" s="200" t="str" cm="1">
        <f t="array" ref="K5961">IF($C5961="","",IF(AND($C5961=Party_Statement!$C$5,$B5961&gt;=Party_Statement!$C$6,$B5961&lt;=Party_Statement!$E$6),SUMPRODUCT(($C$3:$C5961=Party_Statement!$C$5)*($B$3:$B5961&gt;=Party_Statement!$C$6)*($B$3:$B5961&lt;=Party_Statement!$E$6)),""))</f>
        <v/>
      </c>
    </row>
    <row r="5962" spans="1:11" x14ac:dyDescent="0.2">
      <c r="A5962" s="237">
        <f>Purchase_Entry!A1556</f>
        <v>0</v>
      </c>
      <c r="B5962" s="238">
        <f>Purchase_Entry!B1556</f>
        <v>0</v>
      </c>
      <c r="C5962" s="239">
        <f>Purchase_Entry!D1556</f>
        <v>0</v>
      </c>
      <c r="D5962" s="240" t="s">
        <v>1390</v>
      </c>
      <c r="E5962" s="240">
        <f>Purchase_Entry!C1556</f>
        <v>0</v>
      </c>
      <c r="F5962" s="240">
        <f>Purchase_Entry!F1556</f>
        <v>0</v>
      </c>
      <c r="G5962" s="241">
        <v>0</v>
      </c>
      <c r="H5962" s="241">
        <f>N(Purchase_Entry!P1556)</f>
        <v>0</v>
      </c>
      <c r="I5962" s="241">
        <f t="shared" si="93"/>
        <v>0</v>
      </c>
      <c r="J5962" s="200"/>
      <c r="K5962" s="200" t="str" cm="1">
        <f t="array" ref="K5962">IF($C5962="","",IF(AND($C5962=Party_Statement!$C$5,$B5962&gt;=Party_Statement!$C$6,$B5962&lt;=Party_Statement!$E$6),SUMPRODUCT(($C$3:$C5962=Party_Statement!$C$5)*($B$3:$B5962&gt;=Party_Statement!$C$6)*($B$3:$B5962&lt;=Party_Statement!$E$6)),""))</f>
        <v/>
      </c>
    </row>
    <row r="5963" spans="1:11" x14ac:dyDescent="0.2">
      <c r="A5963" s="237">
        <f>Purchase_Entry!A1557</f>
        <v>0</v>
      </c>
      <c r="B5963" s="238">
        <f>Purchase_Entry!B1557</f>
        <v>0</v>
      </c>
      <c r="C5963" s="239">
        <f>Purchase_Entry!D1557</f>
        <v>0</v>
      </c>
      <c r="D5963" s="240" t="s">
        <v>1390</v>
      </c>
      <c r="E5963" s="240">
        <f>Purchase_Entry!C1557</f>
        <v>0</v>
      </c>
      <c r="F5963" s="240">
        <f>Purchase_Entry!F1557</f>
        <v>0</v>
      </c>
      <c r="G5963" s="241">
        <v>0</v>
      </c>
      <c r="H5963" s="241">
        <f>N(Purchase_Entry!P1557)</f>
        <v>0</v>
      </c>
      <c r="I5963" s="241">
        <f t="shared" si="93"/>
        <v>0</v>
      </c>
      <c r="J5963" s="200"/>
      <c r="K5963" s="200" t="str" cm="1">
        <f t="array" ref="K5963">IF($C5963="","",IF(AND($C5963=Party_Statement!$C$5,$B5963&gt;=Party_Statement!$C$6,$B5963&lt;=Party_Statement!$E$6),SUMPRODUCT(($C$3:$C5963=Party_Statement!$C$5)*($B$3:$B5963&gt;=Party_Statement!$C$6)*($B$3:$B5963&lt;=Party_Statement!$E$6)),""))</f>
        <v/>
      </c>
    </row>
    <row r="5964" spans="1:11" x14ac:dyDescent="0.2">
      <c r="A5964" s="237">
        <f>Purchase_Entry!A1558</f>
        <v>0</v>
      </c>
      <c r="B5964" s="238">
        <f>Purchase_Entry!B1558</f>
        <v>0</v>
      </c>
      <c r="C5964" s="239">
        <f>Purchase_Entry!D1558</f>
        <v>0</v>
      </c>
      <c r="D5964" s="240" t="s">
        <v>1390</v>
      </c>
      <c r="E5964" s="240">
        <f>Purchase_Entry!C1558</f>
        <v>0</v>
      </c>
      <c r="F5964" s="240">
        <f>Purchase_Entry!F1558</f>
        <v>0</v>
      </c>
      <c r="G5964" s="241">
        <v>0</v>
      </c>
      <c r="H5964" s="241">
        <f>N(Purchase_Entry!P1558)</f>
        <v>0</v>
      </c>
      <c r="I5964" s="241">
        <f t="shared" si="93"/>
        <v>0</v>
      </c>
      <c r="J5964" s="200"/>
      <c r="K5964" s="200" t="str" cm="1">
        <f t="array" ref="K5964">IF($C5964="","",IF(AND($C5964=Party_Statement!$C$5,$B5964&gt;=Party_Statement!$C$6,$B5964&lt;=Party_Statement!$E$6),SUMPRODUCT(($C$3:$C5964=Party_Statement!$C$5)*($B$3:$B5964&gt;=Party_Statement!$C$6)*($B$3:$B5964&lt;=Party_Statement!$E$6)),""))</f>
        <v/>
      </c>
    </row>
    <row r="5965" spans="1:11" x14ac:dyDescent="0.2">
      <c r="A5965" s="237">
        <f>Purchase_Entry!A1559</f>
        <v>0</v>
      </c>
      <c r="B5965" s="238">
        <f>Purchase_Entry!B1559</f>
        <v>0</v>
      </c>
      <c r="C5965" s="239">
        <f>Purchase_Entry!D1559</f>
        <v>0</v>
      </c>
      <c r="D5965" s="240" t="s">
        <v>1390</v>
      </c>
      <c r="E5965" s="240">
        <f>Purchase_Entry!C1559</f>
        <v>0</v>
      </c>
      <c r="F5965" s="240">
        <f>Purchase_Entry!F1559</f>
        <v>0</v>
      </c>
      <c r="G5965" s="241">
        <v>0</v>
      </c>
      <c r="H5965" s="241">
        <f>N(Purchase_Entry!P1559)</f>
        <v>0</v>
      </c>
      <c r="I5965" s="241">
        <f t="shared" si="93"/>
        <v>0</v>
      </c>
      <c r="J5965" s="200"/>
      <c r="K5965" s="200" t="str" cm="1">
        <f t="array" ref="K5965">IF($C5965="","",IF(AND($C5965=Party_Statement!$C$5,$B5965&gt;=Party_Statement!$C$6,$B5965&lt;=Party_Statement!$E$6),SUMPRODUCT(($C$3:$C5965=Party_Statement!$C$5)*($B$3:$B5965&gt;=Party_Statement!$C$6)*($B$3:$B5965&lt;=Party_Statement!$E$6)),""))</f>
        <v/>
      </c>
    </row>
    <row r="5966" spans="1:11" x14ac:dyDescent="0.2">
      <c r="A5966" s="237">
        <f>Purchase_Entry!A1560</f>
        <v>0</v>
      </c>
      <c r="B5966" s="238">
        <f>Purchase_Entry!B1560</f>
        <v>0</v>
      </c>
      <c r="C5966" s="239">
        <f>Purchase_Entry!D1560</f>
        <v>0</v>
      </c>
      <c r="D5966" s="240" t="s">
        <v>1390</v>
      </c>
      <c r="E5966" s="240">
        <f>Purchase_Entry!C1560</f>
        <v>0</v>
      </c>
      <c r="F5966" s="240">
        <f>Purchase_Entry!F1560</f>
        <v>0</v>
      </c>
      <c r="G5966" s="241">
        <v>0</v>
      </c>
      <c r="H5966" s="241">
        <f>N(Purchase_Entry!P1560)</f>
        <v>0</v>
      </c>
      <c r="I5966" s="241">
        <f t="shared" si="93"/>
        <v>0</v>
      </c>
      <c r="J5966" s="200"/>
      <c r="K5966" s="200" t="str" cm="1">
        <f t="array" ref="K5966">IF($C5966="","",IF(AND($C5966=Party_Statement!$C$5,$B5966&gt;=Party_Statement!$C$6,$B5966&lt;=Party_Statement!$E$6),SUMPRODUCT(($C$3:$C5966=Party_Statement!$C$5)*($B$3:$B5966&gt;=Party_Statement!$C$6)*($B$3:$B5966&lt;=Party_Statement!$E$6)),""))</f>
        <v/>
      </c>
    </row>
    <row r="5967" spans="1:11" x14ac:dyDescent="0.2">
      <c r="A5967" s="237">
        <f>Purchase_Entry!A1561</f>
        <v>0</v>
      </c>
      <c r="B5967" s="238">
        <f>Purchase_Entry!B1561</f>
        <v>0</v>
      </c>
      <c r="C5967" s="239">
        <f>Purchase_Entry!D1561</f>
        <v>0</v>
      </c>
      <c r="D5967" s="240" t="s">
        <v>1390</v>
      </c>
      <c r="E5967" s="240">
        <f>Purchase_Entry!C1561</f>
        <v>0</v>
      </c>
      <c r="F5967" s="240">
        <f>Purchase_Entry!F1561</f>
        <v>0</v>
      </c>
      <c r="G5967" s="241">
        <v>0</v>
      </c>
      <c r="H5967" s="241">
        <f>N(Purchase_Entry!P1561)</f>
        <v>0</v>
      </c>
      <c r="I5967" s="241">
        <f t="shared" si="93"/>
        <v>0</v>
      </c>
      <c r="J5967" s="200"/>
      <c r="K5967" s="200" t="str" cm="1">
        <f t="array" ref="K5967">IF($C5967="","",IF(AND($C5967=Party_Statement!$C$5,$B5967&gt;=Party_Statement!$C$6,$B5967&lt;=Party_Statement!$E$6),SUMPRODUCT(($C$3:$C5967=Party_Statement!$C$5)*($B$3:$B5967&gt;=Party_Statement!$C$6)*($B$3:$B5967&lt;=Party_Statement!$E$6)),""))</f>
        <v/>
      </c>
    </row>
    <row r="5968" spans="1:11" x14ac:dyDescent="0.2">
      <c r="A5968" s="237">
        <f>Purchase_Entry!A1562</f>
        <v>0</v>
      </c>
      <c r="B5968" s="238">
        <f>Purchase_Entry!B1562</f>
        <v>0</v>
      </c>
      <c r="C5968" s="239">
        <f>Purchase_Entry!D1562</f>
        <v>0</v>
      </c>
      <c r="D5968" s="240" t="s">
        <v>1390</v>
      </c>
      <c r="E5968" s="240">
        <f>Purchase_Entry!C1562</f>
        <v>0</v>
      </c>
      <c r="F5968" s="240">
        <f>Purchase_Entry!F1562</f>
        <v>0</v>
      </c>
      <c r="G5968" s="241">
        <v>0</v>
      </c>
      <c r="H5968" s="241">
        <f>N(Purchase_Entry!P1562)</f>
        <v>0</v>
      </c>
      <c r="I5968" s="241">
        <f t="shared" si="93"/>
        <v>0</v>
      </c>
      <c r="J5968" s="200"/>
      <c r="K5968" s="200" t="str" cm="1">
        <f t="array" ref="K5968">IF($C5968="","",IF(AND($C5968=Party_Statement!$C$5,$B5968&gt;=Party_Statement!$C$6,$B5968&lt;=Party_Statement!$E$6),SUMPRODUCT(($C$3:$C5968=Party_Statement!$C$5)*($B$3:$B5968&gt;=Party_Statement!$C$6)*($B$3:$B5968&lt;=Party_Statement!$E$6)),""))</f>
        <v/>
      </c>
    </row>
    <row r="5969" spans="1:11" x14ac:dyDescent="0.2">
      <c r="A5969" s="237">
        <f>Purchase_Entry!A1563</f>
        <v>0</v>
      </c>
      <c r="B5969" s="238">
        <f>Purchase_Entry!B1563</f>
        <v>0</v>
      </c>
      <c r="C5969" s="239">
        <f>Purchase_Entry!D1563</f>
        <v>0</v>
      </c>
      <c r="D5969" s="240" t="s">
        <v>1390</v>
      </c>
      <c r="E5969" s="240">
        <f>Purchase_Entry!C1563</f>
        <v>0</v>
      </c>
      <c r="F5969" s="240">
        <f>Purchase_Entry!F1563</f>
        <v>0</v>
      </c>
      <c r="G5969" s="241">
        <v>0</v>
      </c>
      <c r="H5969" s="241">
        <f>N(Purchase_Entry!P1563)</f>
        <v>0</v>
      </c>
      <c r="I5969" s="241">
        <f t="shared" si="93"/>
        <v>0</v>
      </c>
      <c r="J5969" s="200"/>
      <c r="K5969" s="200" t="str" cm="1">
        <f t="array" ref="K5969">IF($C5969="","",IF(AND($C5969=Party_Statement!$C$5,$B5969&gt;=Party_Statement!$C$6,$B5969&lt;=Party_Statement!$E$6),SUMPRODUCT(($C$3:$C5969=Party_Statement!$C$5)*($B$3:$B5969&gt;=Party_Statement!$C$6)*($B$3:$B5969&lt;=Party_Statement!$E$6)),""))</f>
        <v/>
      </c>
    </row>
    <row r="5970" spans="1:11" x14ac:dyDescent="0.2">
      <c r="A5970" s="237">
        <f>Purchase_Entry!A1564</f>
        <v>0</v>
      </c>
      <c r="B5970" s="238">
        <f>Purchase_Entry!B1564</f>
        <v>0</v>
      </c>
      <c r="C5970" s="239">
        <f>Purchase_Entry!D1564</f>
        <v>0</v>
      </c>
      <c r="D5970" s="240" t="s">
        <v>1390</v>
      </c>
      <c r="E5970" s="240">
        <f>Purchase_Entry!C1564</f>
        <v>0</v>
      </c>
      <c r="F5970" s="240">
        <f>Purchase_Entry!F1564</f>
        <v>0</v>
      </c>
      <c r="G5970" s="241">
        <v>0</v>
      </c>
      <c r="H5970" s="241">
        <f>N(Purchase_Entry!P1564)</f>
        <v>0</v>
      </c>
      <c r="I5970" s="241">
        <f t="shared" si="93"/>
        <v>0</v>
      </c>
      <c r="J5970" s="200"/>
      <c r="K5970" s="200" t="str" cm="1">
        <f t="array" ref="K5970">IF($C5970="","",IF(AND($C5970=Party_Statement!$C$5,$B5970&gt;=Party_Statement!$C$6,$B5970&lt;=Party_Statement!$E$6),SUMPRODUCT(($C$3:$C5970=Party_Statement!$C$5)*($B$3:$B5970&gt;=Party_Statement!$C$6)*($B$3:$B5970&lt;=Party_Statement!$E$6)),""))</f>
        <v/>
      </c>
    </row>
    <row r="5971" spans="1:11" x14ac:dyDescent="0.2">
      <c r="A5971" s="237">
        <f>Purchase_Entry!A1565</f>
        <v>0</v>
      </c>
      <c r="B5971" s="238">
        <f>Purchase_Entry!B1565</f>
        <v>0</v>
      </c>
      <c r="C5971" s="239">
        <f>Purchase_Entry!D1565</f>
        <v>0</v>
      </c>
      <c r="D5971" s="240" t="s">
        <v>1390</v>
      </c>
      <c r="E5971" s="240">
        <f>Purchase_Entry!C1565</f>
        <v>0</v>
      </c>
      <c r="F5971" s="240">
        <f>Purchase_Entry!F1565</f>
        <v>0</v>
      </c>
      <c r="G5971" s="241">
        <v>0</v>
      </c>
      <c r="H5971" s="241">
        <f>N(Purchase_Entry!P1565)</f>
        <v>0</v>
      </c>
      <c r="I5971" s="241">
        <f t="shared" si="93"/>
        <v>0</v>
      </c>
      <c r="J5971" s="200"/>
      <c r="K5971" s="200" t="str" cm="1">
        <f t="array" ref="K5971">IF($C5971="","",IF(AND($C5971=Party_Statement!$C$5,$B5971&gt;=Party_Statement!$C$6,$B5971&lt;=Party_Statement!$E$6),SUMPRODUCT(($C$3:$C5971=Party_Statement!$C$5)*($B$3:$B5971&gt;=Party_Statement!$C$6)*($B$3:$B5971&lt;=Party_Statement!$E$6)),""))</f>
        <v/>
      </c>
    </row>
    <row r="5972" spans="1:11" x14ac:dyDescent="0.2">
      <c r="A5972" s="237">
        <f>Purchase_Entry!A1566</f>
        <v>0</v>
      </c>
      <c r="B5972" s="238">
        <f>Purchase_Entry!B1566</f>
        <v>0</v>
      </c>
      <c r="C5972" s="239">
        <f>Purchase_Entry!D1566</f>
        <v>0</v>
      </c>
      <c r="D5972" s="240" t="s">
        <v>1390</v>
      </c>
      <c r="E5972" s="240">
        <f>Purchase_Entry!C1566</f>
        <v>0</v>
      </c>
      <c r="F5972" s="240">
        <f>Purchase_Entry!F1566</f>
        <v>0</v>
      </c>
      <c r="G5972" s="241">
        <v>0</v>
      </c>
      <c r="H5972" s="241">
        <f>N(Purchase_Entry!P1566)</f>
        <v>0</v>
      </c>
      <c r="I5972" s="241">
        <f t="shared" si="93"/>
        <v>0</v>
      </c>
      <c r="J5972" s="200"/>
      <c r="K5972" s="200" t="str" cm="1">
        <f t="array" ref="K5972">IF($C5972="","",IF(AND($C5972=Party_Statement!$C$5,$B5972&gt;=Party_Statement!$C$6,$B5972&lt;=Party_Statement!$E$6),SUMPRODUCT(($C$3:$C5972=Party_Statement!$C$5)*($B$3:$B5972&gt;=Party_Statement!$C$6)*($B$3:$B5972&lt;=Party_Statement!$E$6)),""))</f>
        <v/>
      </c>
    </row>
    <row r="5973" spans="1:11" x14ac:dyDescent="0.2">
      <c r="A5973" s="237">
        <f>Purchase_Entry!A1567</f>
        <v>0</v>
      </c>
      <c r="B5973" s="238">
        <f>Purchase_Entry!B1567</f>
        <v>0</v>
      </c>
      <c r="C5973" s="239">
        <f>Purchase_Entry!D1567</f>
        <v>0</v>
      </c>
      <c r="D5973" s="240" t="s">
        <v>1390</v>
      </c>
      <c r="E5973" s="240">
        <f>Purchase_Entry!C1567</f>
        <v>0</v>
      </c>
      <c r="F5973" s="240">
        <f>Purchase_Entry!F1567</f>
        <v>0</v>
      </c>
      <c r="G5973" s="241">
        <v>0</v>
      </c>
      <c r="H5973" s="241">
        <f>N(Purchase_Entry!P1567)</f>
        <v>0</v>
      </c>
      <c r="I5973" s="241">
        <f t="shared" si="93"/>
        <v>0</v>
      </c>
      <c r="J5973" s="200"/>
      <c r="K5973" s="200" t="str" cm="1">
        <f t="array" ref="K5973">IF($C5973="","",IF(AND($C5973=Party_Statement!$C$5,$B5973&gt;=Party_Statement!$C$6,$B5973&lt;=Party_Statement!$E$6),SUMPRODUCT(($C$3:$C5973=Party_Statement!$C$5)*($B$3:$B5973&gt;=Party_Statement!$C$6)*($B$3:$B5973&lt;=Party_Statement!$E$6)),""))</f>
        <v/>
      </c>
    </row>
    <row r="5974" spans="1:11" x14ac:dyDescent="0.2">
      <c r="A5974" s="237">
        <f>Purchase_Entry!A1568</f>
        <v>0</v>
      </c>
      <c r="B5974" s="238">
        <f>Purchase_Entry!B1568</f>
        <v>0</v>
      </c>
      <c r="C5974" s="239">
        <f>Purchase_Entry!D1568</f>
        <v>0</v>
      </c>
      <c r="D5974" s="240" t="s">
        <v>1390</v>
      </c>
      <c r="E5974" s="240">
        <f>Purchase_Entry!C1568</f>
        <v>0</v>
      </c>
      <c r="F5974" s="240">
        <f>Purchase_Entry!F1568</f>
        <v>0</v>
      </c>
      <c r="G5974" s="241">
        <v>0</v>
      </c>
      <c r="H5974" s="241">
        <f>N(Purchase_Entry!P1568)</f>
        <v>0</v>
      </c>
      <c r="I5974" s="241">
        <f t="shared" si="93"/>
        <v>0</v>
      </c>
      <c r="J5974" s="200"/>
      <c r="K5974" s="200" t="str" cm="1">
        <f t="array" ref="K5974">IF($C5974="","",IF(AND($C5974=Party_Statement!$C$5,$B5974&gt;=Party_Statement!$C$6,$B5974&lt;=Party_Statement!$E$6),SUMPRODUCT(($C$3:$C5974=Party_Statement!$C$5)*($B$3:$B5974&gt;=Party_Statement!$C$6)*($B$3:$B5974&lt;=Party_Statement!$E$6)),""))</f>
        <v/>
      </c>
    </row>
    <row r="5975" spans="1:11" x14ac:dyDescent="0.2">
      <c r="A5975" s="237">
        <f>Purchase_Entry!A1569</f>
        <v>0</v>
      </c>
      <c r="B5975" s="238">
        <f>Purchase_Entry!B1569</f>
        <v>0</v>
      </c>
      <c r="C5975" s="239">
        <f>Purchase_Entry!D1569</f>
        <v>0</v>
      </c>
      <c r="D5975" s="240" t="s">
        <v>1390</v>
      </c>
      <c r="E5975" s="240">
        <f>Purchase_Entry!C1569</f>
        <v>0</v>
      </c>
      <c r="F5975" s="240">
        <f>Purchase_Entry!F1569</f>
        <v>0</v>
      </c>
      <c r="G5975" s="241">
        <v>0</v>
      </c>
      <c r="H5975" s="241">
        <f>N(Purchase_Entry!P1569)</f>
        <v>0</v>
      </c>
      <c r="I5975" s="241">
        <f t="shared" si="93"/>
        <v>0</v>
      </c>
      <c r="J5975" s="200"/>
      <c r="K5975" s="200" t="str" cm="1">
        <f t="array" ref="K5975">IF($C5975="","",IF(AND($C5975=Party_Statement!$C$5,$B5975&gt;=Party_Statement!$C$6,$B5975&lt;=Party_Statement!$E$6),SUMPRODUCT(($C$3:$C5975=Party_Statement!$C$5)*($B$3:$B5975&gt;=Party_Statement!$C$6)*($B$3:$B5975&lt;=Party_Statement!$E$6)),""))</f>
        <v/>
      </c>
    </row>
    <row r="5976" spans="1:11" x14ac:dyDescent="0.2">
      <c r="A5976" s="237">
        <f>Purchase_Entry!A1570</f>
        <v>0</v>
      </c>
      <c r="B5976" s="238">
        <f>Purchase_Entry!B1570</f>
        <v>0</v>
      </c>
      <c r="C5976" s="239">
        <f>Purchase_Entry!D1570</f>
        <v>0</v>
      </c>
      <c r="D5976" s="240" t="s">
        <v>1390</v>
      </c>
      <c r="E5976" s="240">
        <f>Purchase_Entry!C1570</f>
        <v>0</v>
      </c>
      <c r="F5976" s="240">
        <f>Purchase_Entry!F1570</f>
        <v>0</v>
      </c>
      <c r="G5976" s="241">
        <v>0</v>
      </c>
      <c r="H5976" s="241">
        <f>N(Purchase_Entry!P1570)</f>
        <v>0</v>
      </c>
      <c r="I5976" s="241">
        <f t="shared" si="93"/>
        <v>0</v>
      </c>
      <c r="J5976" s="200"/>
      <c r="K5976" s="200" t="str" cm="1">
        <f t="array" ref="K5976">IF($C5976="","",IF(AND($C5976=Party_Statement!$C$5,$B5976&gt;=Party_Statement!$C$6,$B5976&lt;=Party_Statement!$E$6),SUMPRODUCT(($C$3:$C5976=Party_Statement!$C$5)*($B$3:$B5976&gt;=Party_Statement!$C$6)*($B$3:$B5976&lt;=Party_Statement!$E$6)),""))</f>
        <v/>
      </c>
    </row>
    <row r="5977" spans="1:11" x14ac:dyDescent="0.2">
      <c r="A5977" s="237">
        <f>Purchase_Entry!A1571</f>
        <v>0</v>
      </c>
      <c r="B5977" s="238">
        <f>Purchase_Entry!B1571</f>
        <v>0</v>
      </c>
      <c r="C5977" s="239">
        <f>Purchase_Entry!D1571</f>
        <v>0</v>
      </c>
      <c r="D5977" s="240" t="s">
        <v>1390</v>
      </c>
      <c r="E5977" s="240">
        <f>Purchase_Entry!C1571</f>
        <v>0</v>
      </c>
      <c r="F5977" s="240">
        <f>Purchase_Entry!F1571</f>
        <v>0</v>
      </c>
      <c r="G5977" s="241">
        <v>0</v>
      </c>
      <c r="H5977" s="241">
        <f>N(Purchase_Entry!P1571)</f>
        <v>0</v>
      </c>
      <c r="I5977" s="241">
        <f t="shared" si="93"/>
        <v>0</v>
      </c>
      <c r="J5977" s="200"/>
      <c r="K5977" s="200" t="str" cm="1">
        <f t="array" ref="K5977">IF($C5977="","",IF(AND($C5977=Party_Statement!$C$5,$B5977&gt;=Party_Statement!$C$6,$B5977&lt;=Party_Statement!$E$6),SUMPRODUCT(($C$3:$C5977=Party_Statement!$C$5)*($B$3:$B5977&gt;=Party_Statement!$C$6)*($B$3:$B5977&lt;=Party_Statement!$E$6)),""))</f>
        <v/>
      </c>
    </row>
    <row r="5978" spans="1:11" x14ac:dyDescent="0.2">
      <c r="A5978" s="237">
        <f>Purchase_Entry!A1572</f>
        <v>0</v>
      </c>
      <c r="B5978" s="238">
        <f>Purchase_Entry!B1572</f>
        <v>0</v>
      </c>
      <c r="C5978" s="239">
        <f>Purchase_Entry!D1572</f>
        <v>0</v>
      </c>
      <c r="D5978" s="240" t="s">
        <v>1390</v>
      </c>
      <c r="E5978" s="240">
        <f>Purchase_Entry!C1572</f>
        <v>0</v>
      </c>
      <c r="F5978" s="240">
        <f>Purchase_Entry!F1572</f>
        <v>0</v>
      </c>
      <c r="G5978" s="241">
        <v>0</v>
      </c>
      <c r="H5978" s="241">
        <f>N(Purchase_Entry!P1572)</f>
        <v>0</v>
      </c>
      <c r="I5978" s="241">
        <f t="shared" si="93"/>
        <v>0</v>
      </c>
      <c r="J5978" s="200"/>
      <c r="K5978" s="200" t="str" cm="1">
        <f t="array" ref="K5978">IF($C5978="","",IF(AND($C5978=Party_Statement!$C$5,$B5978&gt;=Party_Statement!$C$6,$B5978&lt;=Party_Statement!$E$6),SUMPRODUCT(($C$3:$C5978=Party_Statement!$C$5)*($B$3:$B5978&gt;=Party_Statement!$C$6)*($B$3:$B5978&lt;=Party_Statement!$E$6)),""))</f>
        <v/>
      </c>
    </row>
    <row r="5979" spans="1:11" x14ac:dyDescent="0.2">
      <c r="A5979" s="237">
        <f>Purchase_Entry!A1573</f>
        <v>0</v>
      </c>
      <c r="B5979" s="238">
        <f>Purchase_Entry!B1573</f>
        <v>0</v>
      </c>
      <c r="C5979" s="239">
        <f>Purchase_Entry!D1573</f>
        <v>0</v>
      </c>
      <c r="D5979" s="240" t="s">
        <v>1390</v>
      </c>
      <c r="E5979" s="240">
        <f>Purchase_Entry!C1573</f>
        <v>0</v>
      </c>
      <c r="F5979" s="240">
        <f>Purchase_Entry!F1573</f>
        <v>0</v>
      </c>
      <c r="G5979" s="241">
        <v>0</v>
      </c>
      <c r="H5979" s="241">
        <f>N(Purchase_Entry!P1573)</f>
        <v>0</v>
      </c>
      <c r="I5979" s="241">
        <f t="shared" si="93"/>
        <v>0</v>
      </c>
      <c r="J5979" s="200"/>
      <c r="K5979" s="200" t="str" cm="1">
        <f t="array" ref="K5979">IF($C5979="","",IF(AND($C5979=Party_Statement!$C$5,$B5979&gt;=Party_Statement!$C$6,$B5979&lt;=Party_Statement!$E$6),SUMPRODUCT(($C$3:$C5979=Party_Statement!$C$5)*($B$3:$B5979&gt;=Party_Statement!$C$6)*($B$3:$B5979&lt;=Party_Statement!$E$6)),""))</f>
        <v/>
      </c>
    </row>
    <row r="5980" spans="1:11" x14ac:dyDescent="0.2">
      <c r="A5980" s="237">
        <f>Purchase_Entry!A1574</f>
        <v>0</v>
      </c>
      <c r="B5980" s="238">
        <f>Purchase_Entry!B1574</f>
        <v>0</v>
      </c>
      <c r="C5980" s="239">
        <f>Purchase_Entry!D1574</f>
        <v>0</v>
      </c>
      <c r="D5980" s="240" t="s">
        <v>1390</v>
      </c>
      <c r="E5980" s="240">
        <f>Purchase_Entry!C1574</f>
        <v>0</v>
      </c>
      <c r="F5980" s="240">
        <f>Purchase_Entry!F1574</f>
        <v>0</v>
      </c>
      <c r="G5980" s="241">
        <v>0</v>
      </c>
      <c r="H5980" s="241">
        <f>N(Purchase_Entry!P1574)</f>
        <v>0</v>
      </c>
      <c r="I5980" s="241">
        <f t="shared" si="93"/>
        <v>0</v>
      </c>
      <c r="J5980" s="200"/>
      <c r="K5980" s="200" t="str" cm="1">
        <f t="array" ref="K5980">IF($C5980="","",IF(AND($C5980=Party_Statement!$C$5,$B5980&gt;=Party_Statement!$C$6,$B5980&lt;=Party_Statement!$E$6),SUMPRODUCT(($C$3:$C5980=Party_Statement!$C$5)*($B$3:$B5980&gt;=Party_Statement!$C$6)*($B$3:$B5980&lt;=Party_Statement!$E$6)),""))</f>
        <v/>
      </c>
    </row>
    <row r="5981" spans="1:11" x14ac:dyDescent="0.2">
      <c r="A5981" s="237">
        <f>Purchase_Entry!A1575</f>
        <v>0</v>
      </c>
      <c r="B5981" s="238">
        <f>Purchase_Entry!B1575</f>
        <v>0</v>
      </c>
      <c r="C5981" s="239">
        <f>Purchase_Entry!D1575</f>
        <v>0</v>
      </c>
      <c r="D5981" s="240" t="s">
        <v>1390</v>
      </c>
      <c r="E5981" s="240">
        <f>Purchase_Entry!C1575</f>
        <v>0</v>
      </c>
      <c r="F5981" s="240">
        <f>Purchase_Entry!F1575</f>
        <v>0</v>
      </c>
      <c r="G5981" s="241">
        <v>0</v>
      </c>
      <c r="H5981" s="241">
        <f>N(Purchase_Entry!P1575)</f>
        <v>0</v>
      </c>
      <c r="I5981" s="241">
        <f t="shared" si="93"/>
        <v>0</v>
      </c>
      <c r="J5981" s="200"/>
      <c r="K5981" s="200" t="str" cm="1">
        <f t="array" ref="K5981">IF($C5981="","",IF(AND($C5981=Party_Statement!$C$5,$B5981&gt;=Party_Statement!$C$6,$B5981&lt;=Party_Statement!$E$6),SUMPRODUCT(($C$3:$C5981=Party_Statement!$C$5)*($B$3:$B5981&gt;=Party_Statement!$C$6)*($B$3:$B5981&lt;=Party_Statement!$E$6)),""))</f>
        <v/>
      </c>
    </row>
    <row r="5982" spans="1:11" x14ac:dyDescent="0.2">
      <c r="A5982" s="237">
        <f>Purchase_Entry!A1576</f>
        <v>0</v>
      </c>
      <c r="B5982" s="238">
        <f>Purchase_Entry!B1576</f>
        <v>0</v>
      </c>
      <c r="C5982" s="239">
        <f>Purchase_Entry!D1576</f>
        <v>0</v>
      </c>
      <c r="D5982" s="240" t="s">
        <v>1390</v>
      </c>
      <c r="E5982" s="240">
        <f>Purchase_Entry!C1576</f>
        <v>0</v>
      </c>
      <c r="F5982" s="240">
        <f>Purchase_Entry!F1576</f>
        <v>0</v>
      </c>
      <c r="G5982" s="241">
        <v>0</v>
      </c>
      <c r="H5982" s="241">
        <f>N(Purchase_Entry!P1576)</f>
        <v>0</v>
      </c>
      <c r="I5982" s="241">
        <f t="shared" si="93"/>
        <v>0</v>
      </c>
      <c r="J5982" s="200"/>
      <c r="K5982" s="200" t="str" cm="1">
        <f t="array" ref="K5982">IF($C5982="","",IF(AND($C5982=Party_Statement!$C$5,$B5982&gt;=Party_Statement!$C$6,$B5982&lt;=Party_Statement!$E$6),SUMPRODUCT(($C$3:$C5982=Party_Statement!$C$5)*($B$3:$B5982&gt;=Party_Statement!$C$6)*($B$3:$B5982&lt;=Party_Statement!$E$6)),""))</f>
        <v/>
      </c>
    </row>
    <row r="5983" spans="1:11" x14ac:dyDescent="0.2">
      <c r="A5983" s="237">
        <f>Purchase_Entry!A1577</f>
        <v>0</v>
      </c>
      <c r="B5983" s="238">
        <f>Purchase_Entry!B1577</f>
        <v>0</v>
      </c>
      <c r="C5983" s="239">
        <f>Purchase_Entry!D1577</f>
        <v>0</v>
      </c>
      <c r="D5983" s="240" t="s">
        <v>1390</v>
      </c>
      <c r="E5983" s="240">
        <f>Purchase_Entry!C1577</f>
        <v>0</v>
      </c>
      <c r="F5983" s="240">
        <f>Purchase_Entry!F1577</f>
        <v>0</v>
      </c>
      <c r="G5983" s="241">
        <v>0</v>
      </c>
      <c r="H5983" s="241">
        <f>N(Purchase_Entry!P1577)</f>
        <v>0</v>
      </c>
      <c r="I5983" s="241">
        <f t="shared" si="93"/>
        <v>0</v>
      </c>
      <c r="J5983" s="200"/>
      <c r="K5983" s="200" t="str" cm="1">
        <f t="array" ref="K5983">IF($C5983="","",IF(AND($C5983=Party_Statement!$C$5,$B5983&gt;=Party_Statement!$C$6,$B5983&lt;=Party_Statement!$E$6),SUMPRODUCT(($C$3:$C5983=Party_Statement!$C$5)*($B$3:$B5983&gt;=Party_Statement!$C$6)*($B$3:$B5983&lt;=Party_Statement!$E$6)),""))</f>
        <v/>
      </c>
    </row>
    <row r="5984" spans="1:11" x14ac:dyDescent="0.2">
      <c r="A5984" s="237">
        <f>Purchase_Entry!A1578</f>
        <v>0</v>
      </c>
      <c r="B5984" s="238">
        <f>Purchase_Entry!B1578</f>
        <v>0</v>
      </c>
      <c r="C5984" s="239">
        <f>Purchase_Entry!D1578</f>
        <v>0</v>
      </c>
      <c r="D5984" s="240" t="s">
        <v>1390</v>
      </c>
      <c r="E5984" s="240">
        <f>Purchase_Entry!C1578</f>
        <v>0</v>
      </c>
      <c r="F5984" s="240">
        <f>Purchase_Entry!F1578</f>
        <v>0</v>
      </c>
      <c r="G5984" s="241">
        <v>0</v>
      </c>
      <c r="H5984" s="241">
        <f>N(Purchase_Entry!P1578)</f>
        <v>0</v>
      </c>
      <c r="I5984" s="241">
        <f t="shared" si="93"/>
        <v>0</v>
      </c>
      <c r="J5984" s="200"/>
      <c r="K5984" s="200" t="str" cm="1">
        <f t="array" ref="K5984">IF($C5984="","",IF(AND($C5984=Party_Statement!$C$5,$B5984&gt;=Party_Statement!$C$6,$B5984&lt;=Party_Statement!$E$6),SUMPRODUCT(($C$3:$C5984=Party_Statement!$C$5)*($B$3:$B5984&gt;=Party_Statement!$C$6)*($B$3:$B5984&lt;=Party_Statement!$E$6)),""))</f>
        <v/>
      </c>
    </row>
    <row r="5985" spans="1:11" x14ac:dyDescent="0.2">
      <c r="A5985" s="237">
        <f>Purchase_Entry!A1579</f>
        <v>0</v>
      </c>
      <c r="B5985" s="238">
        <f>Purchase_Entry!B1579</f>
        <v>0</v>
      </c>
      <c r="C5985" s="239">
        <f>Purchase_Entry!D1579</f>
        <v>0</v>
      </c>
      <c r="D5985" s="240" t="s">
        <v>1390</v>
      </c>
      <c r="E5985" s="240">
        <f>Purchase_Entry!C1579</f>
        <v>0</v>
      </c>
      <c r="F5985" s="240">
        <f>Purchase_Entry!F1579</f>
        <v>0</v>
      </c>
      <c r="G5985" s="241">
        <v>0</v>
      </c>
      <c r="H5985" s="241">
        <f>N(Purchase_Entry!P1579)</f>
        <v>0</v>
      </c>
      <c r="I5985" s="241">
        <f t="shared" si="93"/>
        <v>0</v>
      </c>
      <c r="J5985" s="200"/>
      <c r="K5985" s="200" t="str" cm="1">
        <f t="array" ref="K5985">IF($C5985="","",IF(AND($C5985=Party_Statement!$C$5,$B5985&gt;=Party_Statement!$C$6,$B5985&lt;=Party_Statement!$E$6),SUMPRODUCT(($C$3:$C5985=Party_Statement!$C$5)*($B$3:$B5985&gt;=Party_Statement!$C$6)*($B$3:$B5985&lt;=Party_Statement!$E$6)),""))</f>
        <v/>
      </c>
    </row>
    <row r="5986" spans="1:11" x14ac:dyDescent="0.2">
      <c r="A5986" s="237">
        <f>Purchase_Entry!A1580</f>
        <v>0</v>
      </c>
      <c r="B5986" s="238">
        <f>Purchase_Entry!B1580</f>
        <v>0</v>
      </c>
      <c r="C5986" s="239">
        <f>Purchase_Entry!D1580</f>
        <v>0</v>
      </c>
      <c r="D5986" s="240" t="s">
        <v>1390</v>
      </c>
      <c r="E5986" s="240">
        <f>Purchase_Entry!C1580</f>
        <v>0</v>
      </c>
      <c r="F5986" s="240">
        <f>Purchase_Entry!F1580</f>
        <v>0</v>
      </c>
      <c r="G5986" s="241">
        <v>0</v>
      </c>
      <c r="H5986" s="241">
        <f>N(Purchase_Entry!P1580)</f>
        <v>0</v>
      </c>
      <c r="I5986" s="241">
        <f t="shared" si="93"/>
        <v>0</v>
      </c>
      <c r="J5986" s="200"/>
      <c r="K5986" s="200" t="str" cm="1">
        <f t="array" ref="K5986">IF($C5986="","",IF(AND($C5986=Party_Statement!$C$5,$B5986&gt;=Party_Statement!$C$6,$B5986&lt;=Party_Statement!$E$6),SUMPRODUCT(($C$3:$C5986=Party_Statement!$C$5)*($B$3:$B5986&gt;=Party_Statement!$C$6)*($B$3:$B5986&lt;=Party_Statement!$E$6)),""))</f>
        <v/>
      </c>
    </row>
    <row r="5987" spans="1:11" x14ac:dyDescent="0.2">
      <c r="A5987" s="237">
        <f>Purchase_Entry!A1581</f>
        <v>0</v>
      </c>
      <c r="B5987" s="238">
        <f>Purchase_Entry!B1581</f>
        <v>0</v>
      </c>
      <c r="C5987" s="239">
        <f>Purchase_Entry!D1581</f>
        <v>0</v>
      </c>
      <c r="D5987" s="240" t="s">
        <v>1390</v>
      </c>
      <c r="E5987" s="240">
        <f>Purchase_Entry!C1581</f>
        <v>0</v>
      </c>
      <c r="F5987" s="240">
        <f>Purchase_Entry!F1581</f>
        <v>0</v>
      </c>
      <c r="G5987" s="241">
        <v>0</v>
      </c>
      <c r="H5987" s="241">
        <f>N(Purchase_Entry!P1581)</f>
        <v>0</v>
      </c>
      <c r="I5987" s="241">
        <f t="shared" si="93"/>
        <v>0</v>
      </c>
      <c r="J5987" s="200"/>
      <c r="K5987" s="200" t="str" cm="1">
        <f t="array" ref="K5987">IF($C5987="","",IF(AND($C5987=Party_Statement!$C$5,$B5987&gt;=Party_Statement!$C$6,$B5987&lt;=Party_Statement!$E$6),SUMPRODUCT(($C$3:$C5987=Party_Statement!$C$5)*($B$3:$B5987&gt;=Party_Statement!$C$6)*($B$3:$B5987&lt;=Party_Statement!$E$6)),""))</f>
        <v/>
      </c>
    </row>
    <row r="5988" spans="1:11" x14ac:dyDescent="0.2">
      <c r="A5988" s="237">
        <f>Purchase_Entry!A1582</f>
        <v>0</v>
      </c>
      <c r="B5988" s="238">
        <f>Purchase_Entry!B1582</f>
        <v>0</v>
      </c>
      <c r="C5988" s="239">
        <f>Purchase_Entry!D1582</f>
        <v>0</v>
      </c>
      <c r="D5988" s="240" t="s">
        <v>1390</v>
      </c>
      <c r="E5988" s="240">
        <f>Purchase_Entry!C1582</f>
        <v>0</v>
      </c>
      <c r="F5988" s="240">
        <f>Purchase_Entry!F1582</f>
        <v>0</v>
      </c>
      <c r="G5988" s="241">
        <v>0</v>
      </c>
      <c r="H5988" s="241">
        <f>N(Purchase_Entry!P1582)</f>
        <v>0</v>
      </c>
      <c r="I5988" s="241">
        <f t="shared" si="93"/>
        <v>0</v>
      </c>
      <c r="J5988" s="200"/>
      <c r="K5988" s="200" t="str" cm="1">
        <f t="array" ref="K5988">IF($C5988="","",IF(AND($C5988=Party_Statement!$C$5,$B5988&gt;=Party_Statement!$C$6,$B5988&lt;=Party_Statement!$E$6),SUMPRODUCT(($C$3:$C5988=Party_Statement!$C$5)*($B$3:$B5988&gt;=Party_Statement!$C$6)*($B$3:$B5988&lt;=Party_Statement!$E$6)),""))</f>
        <v/>
      </c>
    </row>
    <row r="5989" spans="1:11" x14ac:dyDescent="0.2">
      <c r="A5989" s="237">
        <f>Purchase_Entry!A1583</f>
        <v>0</v>
      </c>
      <c r="B5989" s="238">
        <f>Purchase_Entry!B1583</f>
        <v>0</v>
      </c>
      <c r="C5989" s="239">
        <f>Purchase_Entry!D1583</f>
        <v>0</v>
      </c>
      <c r="D5989" s="240" t="s">
        <v>1390</v>
      </c>
      <c r="E5989" s="240">
        <f>Purchase_Entry!C1583</f>
        <v>0</v>
      </c>
      <c r="F5989" s="240">
        <f>Purchase_Entry!F1583</f>
        <v>0</v>
      </c>
      <c r="G5989" s="241">
        <v>0</v>
      </c>
      <c r="H5989" s="241">
        <f>N(Purchase_Entry!P1583)</f>
        <v>0</v>
      </c>
      <c r="I5989" s="241">
        <f t="shared" si="93"/>
        <v>0</v>
      </c>
      <c r="J5989" s="200"/>
      <c r="K5989" s="200" t="str" cm="1">
        <f t="array" ref="K5989">IF($C5989="","",IF(AND($C5989=Party_Statement!$C$5,$B5989&gt;=Party_Statement!$C$6,$B5989&lt;=Party_Statement!$E$6),SUMPRODUCT(($C$3:$C5989=Party_Statement!$C$5)*($B$3:$B5989&gt;=Party_Statement!$C$6)*($B$3:$B5989&lt;=Party_Statement!$E$6)),""))</f>
        <v/>
      </c>
    </row>
    <row r="5990" spans="1:11" x14ac:dyDescent="0.2">
      <c r="A5990" s="237">
        <f>Purchase_Entry!A1584</f>
        <v>0</v>
      </c>
      <c r="B5990" s="238">
        <f>Purchase_Entry!B1584</f>
        <v>0</v>
      </c>
      <c r="C5990" s="239">
        <f>Purchase_Entry!D1584</f>
        <v>0</v>
      </c>
      <c r="D5990" s="240" t="s">
        <v>1390</v>
      </c>
      <c r="E5990" s="240">
        <f>Purchase_Entry!C1584</f>
        <v>0</v>
      </c>
      <c r="F5990" s="240">
        <f>Purchase_Entry!F1584</f>
        <v>0</v>
      </c>
      <c r="G5990" s="241">
        <v>0</v>
      </c>
      <c r="H5990" s="241">
        <f>N(Purchase_Entry!P1584)</f>
        <v>0</v>
      </c>
      <c r="I5990" s="241">
        <f t="shared" si="93"/>
        <v>0</v>
      </c>
      <c r="J5990" s="200"/>
      <c r="K5990" s="200" t="str" cm="1">
        <f t="array" ref="K5990">IF($C5990="","",IF(AND($C5990=Party_Statement!$C$5,$B5990&gt;=Party_Statement!$C$6,$B5990&lt;=Party_Statement!$E$6),SUMPRODUCT(($C$3:$C5990=Party_Statement!$C$5)*($B$3:$B5990&gt;=Party_Statement!$C$6)*($B$3:$B5990&lt;=Party_Statement!$E$6)),""))</f>
        <v/>
      </c>
    </row>
    <row r="5991" spans="1:11" x14ac:dyDescent="0.2">
      <c r="A5991" s="237">
        <f>Purchase_Entry!A1585</f>
        <v>0</v>
      </c>
      <c r="B5991" s="238">
        <f>Purchase_Entry!B1585</f>
        <v>0</v>
      </c>
      <c r="C5991" s="239">
        <f>Purchase_Entry!D1585</f>
        <v>0</v>
      </c>
      <c r="D5991" s="240" t="s">
        <v>1390</v>
      </c>
      <c r="E5991" s="240">
        <f>Purchase_Entry!C1585</f>
        <v>0</v>
      </c>
      <c r="F5991" s="240">
        <f>Purchase_Entry!F1585</f>
        <v>0</v>
      </c>
      <c r="G5991" s="241">
        <v>0</v>
      </c>
      <c r="H5991" s="241">
        <f>N(Purchase_Entry!P1585)</f>
        <v>0</v>
      </c>
      <c r="I5991" s="241">
        <f t="shared" si="93"/>
        <v>0</v>
      </c>
      <c r="J5991" s="200"/>
      <c r="K5991" s="200" t="str" cm="1">
        <f t="array" ref="K5991">IF($C5991="","",IF(AND($C5991=Party_Statement!$C$5,$B5991&gt;=Party_Statement!$C$6,$B5991&lt;=Party_Statement!$E$6),SUMPRODUCT(($C$3:$C5991=Party_Statement!$C$5)*($B$3:$B5991&gt;=Party_Statement!$C$6)*($B$3:$B5991&lt;=Party_Statement!$E$6)),""))</f>
        <v/>
      </c>
    </row>
    <row r="5992" spans="1:11" x14ac:dyDescent="0.2">
      <c r="A5992" s="237">
        <f>Purchase_Entry!A1586</f>
        <v>0</v>
      </c>
      <c r="B5992" s="238">
        <f>Purchase_Entry!B1586</f>
        <v>0</v>
      </c>
      <c r="C5992" s="239">
        <f>Purchase_Entry!D1586</f>
        <v>0</v>
      </c>
      <c r="D5992" s="240" t="s">
        <v>1390</v>
      </c>
      <c r="E5992" s="240">
        <f>Purchase_Entry!C1586</f>
        <v>0</v>
      </c>
      <c r="F5992" s="240">
        <f>Purchase_Entry!F1586</f>
        <v>0</v>
      </c>
      <c r="G5992" s="241">
        <v>0</v>
      </c>
      <c r="H5992" s="241">
        <f>N(Purchase_Entry!P1586)</f>
        <v>0</v>
      </c>
      <c r="I5992" s="241">
        <f t="shared" si="93"/>
        <v>0</v>
      </c>
      <c r="J5992" s="200"/>
      <c r="K5992" s="200" t="str" cm="1">
        <f t="array" ref="K5992">IF($C5992="","",IF(AND($C5992=Party_Statement!$C$5,$B5992&gt;=Party_Statement!$C$6,$B5992&lt;=Party_Statement!$E$6),SUMPRODUCT(($C$3:$C5992=Party_Statement!$C$5)*($B$3:$B5992&gt;=Party_Statement!$C$6)*($B$3:$B5992&lt;=Party_Statement!$E$6)),""))</f>
        <v/>
      </c>
    </row>
    <row r="5993" spans="1:11" x14ac:dyDescent="0.2">
      <c r="A5993" s="237">
        <f>Purchase_Entry!A1587</f>
        <v>0</v>
      </c>
      <c r="B5993" s="238">
        <f>Purchase_Entry!B1587</f>
        <v>0</v>
      </c>
      <c r="C5993" s="239">
        <f>Purchase_Entry!D1587</f>
        <v>0</v>
      </c>
      <c r="D5993" s="240" t="s">
        <v>1390</v>
      </c>
      <c r="E5993" s="240">
        <f>Purchase_Entry!C1587</f>
        <v>0</v>
      </c>
      <c r="F5993" s="240">
        <f>Purchase_Entry!F1587</f>
        <v>0</v>
      </c>
      <c r="G5993" s="241">
        <v>0</v>
      </c>
      <c r="H5993" s="241">
        <f>N(Purchase_Entry!P1587)</f>
        <v>0</v>
      </c>
      <c r="I5993" s="241">
        <f t="shared" si="93"/>
        <v>0</v>
      </c>
      <c r="J5993" s="200"/>
      <c r="K5993" s="200" t="str" cm="1">
        <f t="array" ref="K5993">IF($C5993="","",IF(AND($C5993=Party_Statement!$C$5,$B5993&gt;=Party_Statement!$C$6,$B5993&lt;=Party_Statement!$E$6),SUMPRODUCT(($C$3:$C5993=Party_Statement!$C$5)*($B$3:$B5993&gt;=Party_Statement!$C$6)*($B$3:$B5993&lt;=Party_Statement!$E$6)),""))</f>
        <v/>
      </c>
    </row>
    <row r="5994" spans="1:11" x14ac:dyDescent="0.2">
      <c r="A5994" s="237">
        <f>Purchase_Entry!A1588</f>
        <v>0</v>
      </c>
      <c r="B5994" s="238">
        <f>Purchase_Entry!B1588</f>
        <v>0</v>
      </c>
      <c r="C5994" s="239">
        <f>Purchase_Entry!D1588</f>
        <v>0</v>
      </c>
      <c r="D5994" s="240" t="s">
        <v>1390</v>
      </c>
      <c r="E5994" s="240">
        <f>Purchase_Entry!C1588</f>
        <v>0</v>
      </c>
      <c r="F5994" s="240">
        <f>Purchase_Entry!F1588</f>
        <v>0</v>
      </c>
      <c r="G5994" s="241">
        <v>0</v>
      </c>
      <c r="H5994" s="241">
        <f>N(Purchase_Entry!P1588)</f>
        <v>0</v>
      </c>
      <c r="I5994" s="241">
        <f t="shared" si="93"/>
        <v>0</v>
      </c>
      <c r="J5994" s="200"/>
      <c r="K5994" s="200" t="str" cm="1">
        <f t="array" ref="K5994">IF($C5994="","",IF(AND($C5994=Party_Statement!$C$5,$B5994&gt;=Party_Statement!$C$6,$B5994&lt;=Party_Statement!$E$6),SUMPRODUCT(($C$3:$C5994=Party_Statement!$C$5)*($B$3:$B5994&gt;=Party_Statement!$C$6)*($B$3:$B5994&lt;=Party_Statement!$E$6)),""))</f>
        <v/>
      </c>
    </row>
    <row r="5995" spans="1:11" x14ac:dyDescent="0.2">
      <c r="A5995" s="237">
        <f>Purchase_Entry!A1589</f>
        <v>0</v>
      </c>
      <c r="B5995" s="238">
        <f>Purchase_Entry!B1589</f>
        <v>0</v>
      </c>
      <c r="C5995" s="239">
        <f>Purchase_Entry!D1589</f>
        <v>0</v>
      </c>
      <c r="D5995" s="240" t="s">
        <v>1390</v>
      </c>
      <c r="E5995" s="240">
        <f>Purchase_Entry!C1589</f>
        <v>0</v>
      </c>
      <c r="F5995" s="240">
        <f>Purchase_Entry!F1589</f>
        <v>0</v>
      </c>
      <c r="G5995" s="241">
        <v>0</v>
      </c>
      <c r="H5995" s="241">
        <f>N(Purchase_Entry!P1589)</f>
        <v>0</v>
      </c>
      <c r="I5995" s="241">
        <f t="shared" si="93"/>
        <v>0</v>
      </c>
      <c r="J5995" s="200"/>
      <c r="K5995" s="200" t="str" cm="1">
        <f t="array" ref="K5995">IF($C5995="","",IF(AND($C5995=Party_Statement!$C$5,$B5995&gt;=Party_Statement!$C$6,$B5995&lt;=Party_Statement!$E$6),SUMPRODUCT(($C$3:$C5995=Party_Statement!$C$5)*($B$3:$B5995&gt;=Party_Statement!$C$6)*($B$3:$B5995&lt;=Party_Statement!$E$6)),""))</f>
        <v/>
      </c>
    </row>
    <row r="5996" spans="1:11" x14ac:dyDescent="0.2">
      <c r="A5996" s="237">
        <f>Purchase_Entry!A1590</f>
        <v>0</v>
      </c>
      <c r="B5996" s="238">
        <f>Purchase_Entry!B1590</f>
        <v>0</v>
      </c>
      <c r="C5996" s="239">
        <f>Purchase_Entry!D1590</f>
        <v>0</v>
      </c>
      <c r="D5996" s="240" t="s">
        <v>1390</v>
      </c>
      <c r="E5996" s="240">
        <f>Purchase_Entry!C1590</f>
        <v>0</v>
      </c>
      <c r="F5996" s="240">
        <f>Purchase_Entry!F1590</f>
        <v>0</v>
      </c>
      <c r="G5996" s="241">
        <v>0</v>
      </c>
      <c r="H5996" s="241">
        <f>N(Purchase_Entry!P1590)</f>
        <v>0</v>
      </c>
      <c r="I5996" s="241">
        <f t="shared" si="93"/>
        <v>0</v>
      </c>
      <c r="J5996" s="200"/>
      <c r="K5996" s="200" t="str" cm="1">
        <f t="array" ref="K5996">IF($C5996="","",IF(AND($C5996=Party_Statement!$C$5,$B5996&gt;=Party_Statement!$C$6,$B5996&lt;=Party_Statement!$E$6),SUMPRODUCT(($C$3:$C5996=Party_Statement!$C$5)*($B$3:$B5996&gt;=Party_Statement!$C$6)*($B$3:$B5996&lt;=Party_Statement!$E$6)),""))</f>
        <v/>
      </c>
    </row>
    <row r="5997" spans="1:11" x14ac:dyDescent="0.2">
      <c r="A5997" s="237">
        <f>Purchase_Entry!A1591</f>
        <v>0</v>
      </c>
      <c r="B5997" s="238">
        <f>Purchase_Entry!B1591</f>
        <v>0</v>
      </c>
      <c r="C5997" s="239">
        <f>Purchase_Entry!D1591</f>
        <v>0</v>
      </c>
      <c r="D5997" s="240" t="s">
        <v>1390</v>
      </c>
      <c r="E5997" s="240">
        <f>Purchase_Entry!C1591</f>
        <v>0</v>
      </c>
      <c r="F5997" s="240">
        <f>Purchase_Entry!F1591</f>
        <v>0</v>
      </c>
      <c r="G5997" s="241">
        <v>0</v>
      </c>
      <c r="H5997" s="241">
        <f>N(Purchase_Entry!P1591)</f>
        <v>0</v>
      </c>
      <c r="I5997" s="241">
        <f t="shared" si="93"/>
        <v>0</v>
      </c>
      <c r="J5997" s="200"/>
      <c r="K5997" s="200" t="str" cm="1">
        <f t="array" ref="K5997">IF($C5997="","",IF(AND($C5997=Party_Statement!$C$5,$B5997&gt;=Party_Statement!$C$6,$B5997&lt;=Party_Statement!$E$6),SUMPRODUCT(($C$3:$C5997=Party_Statement!$C$5)*($B$3:$B5997&gt;=Party_Statement!$C$6)*($B$3:$B5997&lt;=Party_Statement!$E$6)),""))</f>
        <v/>
      </c>
    </row>
    <row r="5998" spans="1:11" x14ac:dyDescent="0.2">
      <c r="A5998" s="237">
        <f>Purchase_Entry!A1592</f>
        <v>0</v>
      </c>
      <c r="B5998" s="238">
        <f>Purchase_Entry!B1592</f>
        <v>0</v>
      </c>
      <c r="C5998" s="239">
        <f>Purchase_Entry!D1592</f>
        <v>0</v>
      </c>
      <c r="D5998" s="240" t="s">
        <v>1390</v>
      </c>
      <c r="E5998" s="240">
        <f>Purchase_Entry!C1592</f>
        <v>0</v>
      </c>
      <c r="F5998" s="240">
        <f>Purchase_Entry!F1592</f>
        <v>0</v>
      </c>
      <c r="G5998" s="241">
        <v>0</v>
      </c>
      <c r="H5998" s="241">
        <f>N(Purchase_Entry!P1592)</f>
        <v>0</v>
      </c>
      <c r="I5998" s="241">
        <f t="shared" si="93"/>
        <v>0</v>
      </c>
      <c r="J5998" s="200"/>
      <c r="K5998" s="200" t="str" cm="1">
        <f t="array" ref="K5998">IF($C5998="","",IF(AND($C5998=Party_Statement!$C$5,$B5998&gt;=Party_Statement!$C$6,$B5998&lt;=Party_Statement!$E$6),SUMPRODUCT(($C$3:$C5998=Party_Statement!$C$5)*($B$3:$B5998&gt;=Party_Statement!$C$6)*($B$3:$B5998&lt;=Party_Statement!$E$6)),""))</f>
        <v/>
      </c>
    </row>
    <row r="5999" spans="1:11" x14ac:dyDescent="0.2">
      <c r="A5999" s="237">
        <f>Purchase_Entry!A1593</f>
        <v>0</v>
      </c>
      <c r="B5999" s="238">
        <f>Purchase_Entry!B1593</f>
        <v>0</v>
      </c>
      <c r="C5999" s="239">
        <f>Purchase_Entry!D1593</f>
        <v>0</v>
      </c>
      <c r="D5999" s="240" t="s">
        <v>1390</v>
      </c>
      <c r="E5999" s="240">
        <f>Purchase_Entry!C1593</f>
        <v>0</v>
      </c>
      <c r="F5999" s="240">
        <f>Purchase_Entry!F1593</f>
        <v>0</v>
      </c>
      <c r="G5999" s="241">
        <v>0</v>
      </c>
      <c r="H5999" s="241">
        <f>N(Purchase_Entry!P1593)</f>
        <v>0</v>
      </c>
      <c r="I5999" s="241">
        <f t="shared" si="93"/>
        <v>0</v>
      </c>
      <c r="J5999" s="200"/>
      <c r="K5999" s="200" t="str" cm="1">
        <f t="array" ref="K5999">IF($C5999="","",IF(AND($C5999=Party_Statement!$C$5,$B5999&gt;=Party_Statement!$C$6,$B5999&lt;=Party_Statement!$E$6),SUMPRODUCT(($C$3:$C5999=Party_Statement!$C$5)*($B$3:$B5999&gt;=Party_Statement!$C$6)*($B$3:$B5999&lt;=Party_Statement!$E$6)),""))</f>
        <v/>
      </c>
    </row>
    <row r="6000" spans="1:11" x14ac:dyDescent="0.2">
      <c r="A6000" s="237">
        <f>Purchase_Entry!A1594</f>
        <v>0</v>
      </c>
      <c r="B6000" s="238">
        <f>Purchase_Entry!B1594</f>
        <v>0</v>
      </c>
      <c r="C6000" s="239">
        <f>Purchase_Entry!D1594</f>
        <v>0</v>
      </c>
      <c r="D6000" s="240" t="s">
        <v>1390</v>
      </c>
      <c r="E6000" s="240">
        <f>Purchase_Entry!C1594</f>
        <v>0</v>
      </c>
      <c r="F6000" s="240">
        <f>Purchase_Entry!F1594</f>
        <v>0</v>
      </c>
      <c r="G6000" s="241">
        <v>0</v>
      </c>
      <c r="H6000" s="241">
        <f>N(Purchase_Entry!P1594)</f>
        <v>0</v>
      </c>
      <c r="I6000" s="241">
        <f t="shared" si="93"/>
        <v>0</v>
      </c>
      <c r="J6000" s="200"/>
      <c r="K6000" s="200" t="str" cm="1">
        <f t="array" ref="K6000">IF($C6000="","",IF(AND($C6000=Party_Statement!$C$5,$B6000&gt;=Party_Statement!$C$6,$B6000&lt;=Party_Statement!$E$6),SUMPRODUCT(($C$3:$C6000=Party_Statement!$C$5)*($B$3:$B6000&gt;=Party_Statement!$C$6)*($B$3:$B6000&lt;=Party_Statement!$E$6)),""))</f>
        <v/>
      </c>
    </row>
    <row r="6001" spans="1:11" x14ac:dyDescent="0.2">
      <c r="A6001" s="237">
        <f>Purchase_Entry!A1595</f>
        <v>0</v>
      </c>
      <c r="B6001" s="238">
        <f>Purchase_Entry!B1595</f>
        <v>0</v>
      </c>
      <c r="C6001" s="239">
        <f>Purchase_Entry!D1595</f>
        <v>0</v>
      </c>
      <c r="D6001" s="240" t="s">
        <v>1390</v>
      </c>
      <c r="E6001" s="240">
        <f>Purchase_Entry!C1595</f>
        <v>0</v>
      </c>
      <c r="F6001" s="240">
        <f>Purchase_Entry!F1595</f>
        <v>0</v>
      </c>
      <c r="G6001" s="241">
        <v>0</v>
      </c>
      <c r="H6001" s="241">
        <f>N(Purchase_Entry!P1595)</f>
        <v>0</v>
      </c>
      <c r="I6001" s="241">
        <f t="shared" si="93"/>
        <v>0</v>
      </c>
      <c r="J6001" s="200"/>
      <c r="K6001" s="200" t="str" cm="1">
        <f t="array" ref="K6001">IF($C6001="","",IF(AND($C6001=Party_Statement!$C$5,$B6001&gt;=Party_Statement!$C$6,$B6001&lt;=Party_Statement!$E$6),SUMPRODUCT(($C$3:$C6001=Party_Statement!$C$5)*($B$3:$B6001&gt;=Party_Statement!$C$6)*($B$3:$B6001&lt;=Party_Statement!$E$6)),""))</f>
        <v/>
      </c>
    </row>
    <row r="6002" spans="1:11" x14ac:dyDescent="0.2">
      <c r="A6002" s="237">
        <f>Purchase_Entry!A1596</f>
        <v>0</v>
      </c>
      <c r="B6002" s="238">
        <f>Purchase_Entry!B1596</f>
        <v>0</v>
      </c>
      <c r="C6002" s="239">
        <f>Purchase_Entry!D1596</f>
        <v>0</v>
      </c>
      <c r="D6002" s="240" t="s">
        <v>1390</v>
      </c>
      <c r="E6002" s="240">
        <f>Purchase_Entry!C1596</f>
        <v>0</v>
      </c>
      <c r="F6002" s="240">
        <f>Purchase_Entry!F1596</f>
        <v>0</v>
      </c>
      <c r="G6002" s="241">
        <v>0</v>
      </c>
      <c r="H6002" s="241">
        <f>N(Purchase_Entry!P1596)</f>
        <v>0</v>
      </c>
      <c r="I6002" s="241">
        <f t="shared" si="93"/>
        <v>0</v>
      </c>
      <c r="J6002" s="200"/>
      <c r="K6002" s="200" t="str" cm="1">
        <f t="array" ref="K6002">IF($C6002="","",IF(AND($C6002=Party_Statement!$C$5,$B6002&gt;=Party_Statement!$C$6,$B6002&lt;=Party_Statement!$E$6),SUMPRODUCT(($C$3:$C6002=Party_Statement!$C$5)*($B$3:$B6002&gt;=Party_Statement!$C$6)*($B$3:$B6002&lt;=Party_Statement!$E$6)),""))</f>
        <v/>
      </c>
    </row>
    <row r="6003" spans="1:11" x14ac:dyDescent="0.2">
      <c r="A6003" s="237">
        <f>Purchase_Entry!A1597</f>
        <v>0</v>
      </c>
      <c r="B6003" s="238">
        <f>Purchase_Entry!B1597</f>
        <v>0</v>
      </c>
      <c r="C6003" s="239">
        <f>Purchase_Entry!D1597</f>
        <v>0</v>
      </c>
      <c r="D6003" s="240" t="s">
        <v>1390</v>
      </c>
      <c r="E6003" s="240">
        <f>Purchase_Entry!C1597</f>
        <v>0</v>
      </c>
      <c r="F6003" s="240">
        <f>Purchase_Entry!F1597</f>
        <v>0</v>
      </c>
      <c r="G6003" s="241">
        <v>0</v>
      </c>
      <c r="H6003" s="241">
        <f>N(Purchase_Entry!P1597)</f>
        <v>0</v>
      </c>
      <c r="I6003" s="241">
        <f t="shared" si="93"/>
        <v>0</v>
      </c>
      <c r="J6003" s="200"/>
      <c r="K6003" s="200" t="str" cm="1">
        <f t="array" ref="K6003">IF($C6003="","",IF(AND($C6003=Party_Statement!$C$5,$B6003&gt;=Party_Statement!$C$6,$B6003&lt;=Party_Statement!$E$6),SUMPRODUCT(($C$3:$C6003=Party_Statement!$C$5)*($B$3:$B6003&gt;=Party_Statement!$C$6)*($B$3:$B6003&lt;=Party_Statement!$E$6)),""))</f>
        <v/>
      </c>
    </row>
    <row r="6004" spans="1:11" x14ac:dyDescent="0.2">
      <c r="A6004" s="237">
        <f>Purchase_Entry!A1598</f>
        <v>0</v>
      </c>
      <c r="B6004" s="238">
        <f>Purchase_Entry!B1598</f>
        <v>0</v>
      </c>
      <c r="C6004" s="239">
        <f>Purchase_Entry!D1598</f>
        <v>0</v>
      </c>
      <c r="D6004" s="240" t="s">
        <v>1390</v>
      </c>
      <c r="E6004" s="240">
        <f>Purchase_Entry!C1598</f>
        <v>0</v>
      </c>
      <c r="F6004" s="240">
        <f>Purchase_Entry!F1598</f>
        <v>0</v>
      </c>
      <c r="G6004" s="241">
        <v>0</v>
      </c>
      <c r="H6004" s="241">
        <f>N(Purchase_Entry!P1598)</f>
        <v>0</v>
      </c>
      <c r="I6004" s="241">
        <f t="shared" si="93"/>
        <v>0</v>
      </c>
      <c r="J6004" s="200"/>
      <c r="K6004" s="200" t="str" cm="1">
        <f t="array" ref="K6004">IF($C6004="","",IF(AND($C6004=Party_Statement!$C$5,$B6004&gt;=Party_Statement!$C$6,$B6004&lt;=Party_Statement!$E$6),SUMPRODUCT(($C$3:$C6004=Party_Statement!$C$5)*($B$3:$B6004&gt;=Party_Statement!$C$6)*($B$3:$B6004&lt;=Party_Statement!$E$6)),""))</f>
        <v/>
      </c>
    </row>
    <row r="6005" spans="1:11" x14ac:dyDescent="0.2">
      <c r="A6005" s="237">
        <f>Purchase_Entry!A1599</f>
        <v>0</v>
      </c>
      <c r="B6005" s="238">
        <f>Purchase_Entry!B1599</f>
        <v>0</v>
      </c>
      <c r="C6005" s="239">
        <f>Purchase_Entry!D1599</f>
        <v>0</v>
      </c>
      <c r="D6005" s="240" t="s">
        <v>1390</v>
      </c>
      <c r="E6005" s="240">
        <f>Purchase_Entry!C1599</f>
        <v>0</v>
      </c>
      <c r="F6005" s="240">
        <f>Purchase_Entry!F1599</f>
        <v>0</v>
      </c>
      <c r="G6005" s="241">
        <v>0</v>
      </c>
      <c r="H6005" s="241">
        <f>N(Purchase_Entry!P1599)</f>
        <v>0</v>
      </c>
      <c r="I6005" s="241">
        <f t="shared" si="93"/>
        <v>0</v>
      </c>
      <c r="J6005" s="200"/>
      <c r="K6005" s="200" t="str" cm="1">
        <f t="array" ref="K6005">IF($C6005="","",IF(AND($C6005=Party_Statement!$C$5,$B6005&gt;=Party_Statement!$C$6,$B6005&lt;=Party_Statement!$E$6),SUMPRODUCT(($C$3:$C6005=Party_Statement!$C$5)*($B$3:$B6005&gt;=Party_Statement!$C$6)*($B$3:$B6005&lt;=Party_Statement!$E$6)),""))</f>
        <v/>
      </c>
    </row>
    <row r="6006" spans="1:11" x14ac:dyDescent="0.2">
      <c r="A6006" s="237">
        <f>Purchase_Entry!A1600</f>
        <v>0</v>
      </c>
      <c r="B6006" s="238">
        <f>Purchase_Entry!B1600</f>
        <v>0</v>
      </c>
      <c r="C6006" s="239">
        <f>Purchase_Entry!D1600</f>
        <v>0</v>
      </c>
      <c r="D6006" s="240" t="s">
        <v>1390</v>
      </c>
      <c r="E6006" s="240">
        <f>Purchase_Entry!C1600</f>
        <v>0</v>
      </c>
      <c r="F6006" s="240">
        <f>Purchase_Entry!F1600</f>
        <v>0</v>
      </c>
      <c r="G6006" s="241">
        <v>0</v>
      </c>
      <c r="H6006" s="241">
        <f>N(Purchase_Entry!P1600)</f>
        <v>0</v>
      </c>
      <c r="I6006" s="241">
        <f t="shared" si="93"/>
        <v>0</v>
      </c>
      <c r="J6006" s="200"/>
      <c r="K6006" s="200" t="str" cm="1">
        <f t="array" ref="K6006">IF($C6006="","",IF(AND($C6006=Party_Statement!$C$5,$B6006&gt;=Party_Statement!$C$6,$B6006&lt;=Party_Statement!$E$6),SUMPRODUCT(($C$3:$C6006=Party_Statement!$C$5)*($B$3:$B6006&gt;=Party_Statement!$C$6)*($B$3:$B6006&lt;=Party_Statement!$E$6)),""))</f>
        <v/>
      </c>
    </row>
    <row r="6007" spans="1:11" x14ac:dyDescent="0.2">
      <c r="A6007" s="237">
        <f>Purchase_Entry!A1601</f>
        <v>0</v>
      </c>
      <c r="B6007" s="238">
        <f>Purchase_Entry!B1601</f>
        <v>0</v>
      </c>
      <c r="C6007" s="239">
        <f>Purchase_Entry!D1601</f>
        <v>0</v>
      </c>
      <c r="D6007" s="240" t="s">
        <v>1390</v>
      </c>
      <c r="E6007" s="240">
        <f>Purchase_Entry!C1601</f>
        <v>0</v>
      </c>
      <c r="F6007" s="240">
        <f>Purchase_Entry!F1601</f>
        <v>0</v>
      </c>
      <c r="G6007" s="241">
        <v>0</v>
      </c>
      <c r="H6007" s="241">
        <f>N(Purchase_Entry!P1601)</f>
        <v>0</v>
      </c>
      <c r="I6007" s="241">
        <f t="shared" si="93"/>
        <v>0</v>
      </c>
      <c r="J6007" s="200"/>
      <c r="K6007" s="200" t="str" cm="1">
        <f t="array" ref="K6007">IF($C6007="","",IF(AND($C6007=Party_Statement!$C$5,$B6007&gt;=Party_Statement!$C$6,$B6007&lt;=Party_Statement!$E$6),SUMPRODUCT(($C$3:$C6007=Party_Statement!$C$5)*($B$3:$B6007&gt;=Party_Statement!$C$6)*($B$3:$B6007&lt;=Party_Statement!$E$6)),""))</f>
        <v/>
      </c>
    </row>
    <row r="6008" spans="1:11" x14ac:dyDescent="0.2">
      <c r="A6008" s="237">
        <f>Purchase_Entry!A1602</f>
        <v>0</v>
      </c>
      <c r="B6008" s="238">
        <f>Purchase_Entry!B1602</f>
        <v>0</v>
      </c>
      <c r="C6008" s="239">
        <f>Purchase_Entry!D1602</f>
        <v>0</v>
      </c>
      <c r="D6008" s="240" t="s">
        <v>1390</v>
      </c>
      <c r="E6008" s="240">
        <f>Purchase_Entry!C1602</f>
        <v>0</v>
      </c>
      <c r="F6008" s="240">
        <f>Purchase_Entry!F1602</f>
        <v>0</v>
      </c>
      <c r="G6008" s="241">
        <v>0</v>
      </c>
      <c r="H6008" s="241">
        <f>N(Purchase_Entry!P1602)</f>
        <v>0</v>
      </c>
      <c r="I6008" s="241">
        <f t="shared" si="93"/>
        <v>0</v>
      </c>
      <c r="J6008" s="200"/>
      <c r="K6008" s="200" t="str" cm="1">
        <f t="array" ref="K6008">IF($C6008="","",IF(AND($C6008=Party_Statement!$C$5,$B6008&gt;=Party_Statement!$C$6,$B6008&lt;=Party_Statement!$E$6),SUMPRODUCT(($C$3:$C6008=Party_Statement!$C$5)*($B$3:$B6008&gt;=Party_Statement!$C$6)*($B$3:$B6008&lt;=Party_Statement!$E$6)),""))</f>
        <v/>
      </c>
    </row>
    <row r="6009" spans="1:11" x14ac:dyDescent="0.2">
      <c r="A6009" s="237">
        <f>Purchase_Entry!A1603</f>
        <v>0</v>
      </c>
      <c r="B6009" s="238">
        <f>Purchase_Entry!B1603</f>
        <v>0</v>
      </c>
      <c r="C6009" s="239">
        <f>Purchase_Entry!D1603</f>
        <v>0</v>
      </c>
      <c r="D6009" s="240" t="s">
        <v>1390</v>
      </c>
      <c r="E6009" s="240">
        <f>Purchase_Entry!C1603</f>
        <v>0</v>
      </c>
      <c r="F6009" s="240">
        <f>Purchase_Entry!F1603</f>
        <v>0</v>
      </c>
      <c r="G6009" s="241">
        <v>0</v>
      </c>
      <c r="H6009" s="241">
        <f>N(Purchase_Entry!P1603)</f>
        <v>0</v>
      </c>
      <c r="I6009" s="241">
        <f t="shared" si="93"/>
        <v>0</v>
      </c>
      <c r="J6009" s="200"/>
      <c r="K6009" s="200" t="str" cm="1">
        <f t="array" ref="K6009">IF($C6009="","",IF(AND($C6009=Party_Statement!$C$5,$B6009&gt;=Party_Statement!$C$6,$B6009&lt;=Party_Statement!$E$6),SUMPRODUCT(($C$3:$C6009=Party_Statement!$C$5)*($B$3:$B6009&gt;=Party_Statement!$C$6)*($B$3:$B6009&lt;=Party_Statement!$E$6)),""))</f>
        <v/>
      </c>
    </row>
    <row r="6010" spans="1:11" x14ac:dyDescent="0.2">
      <c r="A6010" s="237">
        <f>Purchase_Entry!A1604</f>
        <v>0</v>
      </c>
      <c r="B6010" s="238">
        <f>Purchase_Entry!B1604</f>
        <v>0</v>
      </c>
      <c r="C6010" s="239">
        <f>Purchase_Entry!D1604</f>
        <v>0</v>
      </c>
      <c r="D6010" s="240" t="s">
        <v>1390</v>
      </c>
      <c r="E6010" s="240">
        <f>Purchase_Entry!C1604</f>
        <v>0</v>
      </c>
      <c r="F6010" s="240">
        <f>Purchase_Entry!F1604</f>
        <v>0</v>
      </c>
      <c r="G6010" s="241">
        <v>0</v>
      </c>
      <c r="H6010" s="241">
        <f>N(Purchase_Entry!P1604)</f>
        <v>0</v>
      </c>
      <c r="I6010" s="241">
        <f t="shared" ref="I6010:I6073" si="94">IF($C6010="","",IF($C6010=$C2190,$I2190+$G6010-$H6010,$G6010-$H6010))</f>
        <v>0</v>
      </c>
      <c r="J6010" s="200"/>
      <c r="K6010" s="200" t="str" cm="1">
        <f t="array" ref="K6010">IF($C6010="","",IF(AND($C6010=Party_Statement!$C$5,$B6010&gt;=Party_Statement!$C$6,$B6010&lt;=Party_Statement!$E$6),SUMPRODUCT(($C$3:$C6010=Party_Statement!$C$5)*($B$3:$B6010&gt;=Party_Statement!$C$6)*($B$3:$B6010&lt;=Party_Statement!$E$6)),""))</f>
        <v/>
      </c>
    </row>
    <row r="6011" spans="1:11" x14ac:dyDescent="0.2">
      <c r="A6011" s="237">
        <f>Purchase_Entry!A1605</f>
        <v>0</v>
      </c>
      <c r="B6011" s="238">
        <f>Purchase_Entry!B1605</f>
        <v>0</v>
      </c>
      <c r="C6011" s="239">
        <f>Purchase_Entry!D1605</f>
        <v>0</v>
      </c>
      <c r="D6011" s="240" t="s">
        <v>1390</v>
      </c>
      <c r="E6011" s="240">
        <f>Purchase_Entry!C1605</f>
        <v>0</v>
      </c>
      <c r="F6011" s="240">
        <f>Purchase_Entry!F1605</f>
        <v>0</v>
      </c>
      <c r="G6011" s="241">
        <v>0</v>
      </c>
      <c r="H6011" s="241">
        <f>N(Purchase_Entry!P1605)</f>
        <v>0</v>
      </c>
      <c r="I6011" s="241">
        <f t="shared" si="94"/>
        <v>0</v>
      </c>
      <c r="J6011" s="200"/>
      <c r="K6011" s="200" t="str" cm="1">
        <f t="array" ref="K6011">IF($C6011="","",IF(AND($C6011=Party_Statement!$C$5,$B6011&gt;=Party_Statement!$C$6,$B6011&lt;=Party_Statement!$E$6),SUMPRODUCT(($C$3:$C6011=Party_Statement!$C$5)*($B$3:$B6011&gt;=Party_Statement!$C$6)*($B$3:$B6011&lt;=Party_Statement!$E$6)),""))</f>
        <v/>
      </c>
    </row>
    <row r="6012" spans="1:11" x14ac:dyDescent="0.2">
      <c r="A6012" s="237">
        <f>Purchase_Entry!A1606</f>
        <v>0</v>
      </c>
      <c r="B6012" s="238">
        <f>Purchase_Entry!B1606</f>
        <v>0</v>
      </c>
      <c r="C6012" s="239">
        <f>Purchase_Entry!D1606</f>
        <v>0</v>
      </c>
      <c r="D6012" s="240" t="s">
        <v>1390</v>
      </c>
      <c r="E6012" s="240">
        <f>Purchase_Entry!C1606</f>
        <v>0</v>
      </c>
      <c r="F6012" s="240">
        <f>Purchase_Entry!F1606</f>
        <v>0</v>
      </c>
      <c r="G6012" s="241">
        <v>0</v>
      </c>
      <c r="H6012" s="241">
        <f>N(Purchase_Entry!P1606)</f>
        <v>0</v>
      </c>
      <c r="I6012" s="241">
        <f t="shared" si="94"/>
        <v>0</v>
      </c>
      <c r="J6012" s="200"/>
      <c r="K6012" s="200" t="str" cm="1">
        <f t="array" ref="K6012">IF($C6012="","",IF(AND($C6012=Party_Statement!$C$5,$B6012&gt;=Party_Statement!$C$6,$B6012&lt;=Party_Statement!$E$6),SUMPRODUCT(($C$3:$C6012=Party_Statement!$C$5)*($B$3:$B6012&gt;=Party_Statement!$C$6)*($B$3:$B6012&lt;=Party_Statement!$E$6)),""))</f>
        <v/>
      </c>
    </row>
    <row r="6013" spans="1:11" x14ac:dyDescent="0.2">
      <c r="A6013" s="237">
        <f>Purchase_Entry!A1607</f>
        <v>0</v>
      </c>
      <c r="B6013" s="238">
        <f>Purchase_Entry!B1607</f>
        <v>0</v>
      </c>
      <c r="C6013" s="239">
        <f>Purchase_Entry!D1607</f>
        <v>0</v>
      </c>
      <c r="D6013" s="240" t="s">
        <v>1390</v>
      </c>
      <c r="E6013" s="240">
        <f>Purchase_Entry!C1607</f>
        <v>0</v>
      </c>
      <c r="F6013" s="240">
        <f>Purchase_Entry!F1607</f>
        <v>0</v>
      </c>
      <c r="G6013" s="241">
        <v>0</v>
      </c>
      <c r="H6013" s="241">
        <f>N(Purchase_Entry!P1607)</f>
        <v>0</v>
      </c>
      <c r="I6013" s="241">
        <f t="shared" si="94"/>
        <v>0</v>
      </c>
      <c r="J6013" s="200"/>
      <c r="K6013" s="200" t="str" cm="1">
        <f t="array" ref="K6013">IF($C6013="","",IF(AND($C6013=Party_Statement!$C$5,$B6013&gt;=Party_Statement!$C$6,$B6013&lt;=Party_Statement!$E$6),SUMPRODUCT(($C$3:$C6013=Party_Statement!$C$5)*($B$3:$B6013&gt;=Party_Statement!$C$6)*($B$3:$B6013&lt;=Party_Statement!$E$6)),""))</f>
        <v/>
      </c>
    </row>
    <row r="6014" spans="1:11" x14ac:dyDescent="0.2">
      <c r="A6014" s="237">
        <f>Purchase_Entry!A1608</f>
        <v>0</v>
      </c>
      <c r="B6014" s="238">
        <f>Purchase_Entry!B1608</f>
        <v>0</v>
      </c>
      <c r="C6014" s="239">
        <f>Purchase_Entry!D1608</f>
        <v>0</v>
      </c>
      <c r="D6014" s="240" t="s">
        <v>1390</v>
      </c>
      <c r="E6014" s="240">
        <f>Purchase_Entry!C1608</f>
        <v>0</v>
      </c>
      <c r="F6014" s="240">
        <f>Purchase_Entry!F1608</f>
        <v>0</v>
      </c>
      <c r="G6014" s="241">
        <v>0</v>
      </c>
      <c r="H6014" s="241">
        <f>N(Purchase_Entry!P1608)</f>
        <v>0</v>
      </c>
      <c r="I6014" s="241">
        <f t="shared" si="94"/>
        <v>0</v>
      </c>
      <c r="J6014" s="200"/>
      <c r="K6014" s="200" t="str" cm="1">
        <f t="array" ref="K6014">IF($C6014="","",IF(AND($C6014=Party_Statement!$C$5,$B6014&gt;=Party_Statement!$C$6,$B6014&lt;=Party_Statement!$E$6),SUMPRODUCT(($C$3:$C6014=Party_Statement!$C$5)*($B$3:$B6014&gt;=Party_Statement!$C$6)*($B$3:$B6014&lt;=Party_Statement!$E$6)),""))</f>
        <v/>
      </c>
    </row>
    <row r="6015" spans="1:11" x14ac:dyDescent="0.2">
      <c r="A6015" s="237">
        <f>Purchase_Entry!A1609</f>
        <v>0</v>
      </c>
      <c r="B6015" s="238">
        <f>Purchase_Entry!B1609</f>
        <v>0</v>
      </c>
      <c r="C6015" s="239">
        <f>Purchase_Entry!D1609</f>
        <v>0</v>
      </c>
      <c r="D6015" s="240" t="s">
        <v>1390</v>
      </c>
      <c r="E6015" s="240">
        <f>Purchase_Entry!C1609</f>
        <v>0</v>
      </c>
      <c r="F6015" s="240">
        <f>Purchase_Entry!F1609</f>
        <v>0</v>
      </c>
      <c r="G6015" s="241">
        <v>0</v>
      </c>
      <c r="H6015" s="241">
        <f>N(Purchase_Entry!P1609)</f>
        <v>0</v>
      </c>
      <c r="I6015" s="241">
        <f t="shared" si="94"/>
        <v>0</v>
      </c>
      <c r="J6015" s="200"/>
      <c r="K6015" s="200" t="str" cm="1">
        <f t="array" ref="K6015">IF($C6015="","",IF(AND($C6015=Party_Statement!$C$5,$B6015&gt;=Party_Statement!$C$6,$B6015&lt;=Party_Statement!$E$6),SUMPRODUCT(($C$3:$C6015=Party_Statement!$C$5)*($B$3:$B6015&gt;=Party_Statement!$C$6)*($B$3:$B6015&lt;=Party_Statement!$E$6)),""))</f>
        <v/>
      </c>
    </row>
    <row r="6016" spans="1:11" x14ac:dyDescent="0.2">
      <c r="A6016" s="237">
        <f>Purchase_Entry!A1610</f>
        <v>0</v>
      </c>
      <c r="B6016" s="238">
        <f>Purchase_Entry!B1610</f>
        <v>0</v>
      </c>
      <c r="C6016" s="239">
        <f>Purchase_Entry!D1610</f>
        <v>0</v>
      </c>
      <c r="D6016" s="240" t="s">
        <v>1390</v>
      </c>
      <c r="E6016" s="240">
        <f>Purchase_Entry!C1610</f>
        <v>0</v>
      </c>
      <c r="F6016" s="240">
        <f>Purchase_Entry!F1610</f>
        <v>0</v>
      </c>
      <c r="G6016" s="241">
        <v>0</v>
      </c>
      <c r="H6016" s="241">
        <f>N(Purchase_Entry!P1610)</f>
        <v>0</v>
      </c>
      <c r="I6016" s="241">
        <f t="shared" si="94"/>
        <v>0</v>
      </c>
      <c r="J6016" s="200"/>
      <c r="K6016" s="200" t="str" cm="1">
        <f t="array" ref="K6016">IF($C6016="","",IF(AND($C6016=Party_Statement!$C$5,$B6016&gt;=Party_Statement!$C$6,$B6016&lt;=Party_Statement!$E$6),SUMPRODUCT(($C$3:$C6016=Party_Statement!$C$5)*($B$3:$B6016&gt;=Party_Statement!$C$6)*($B$3:$B6016&lt;=Party_Statement!$E$6)),""))</f>
        <v/>
      </c>
    </row>
    <row r="6017" spans="1:11" x14ac:dyDescent="0.2">
      <c r="A6017" s="237">
        <f>Purchase_Entry!A1611</f>
        <v>0</v>
      </c>
      <c r="B6017" s="238">
        <f>Purchase_Entry!B1611</f>
        <v>0</v>
      </c>
      <c r="C6017" s="239">
        <f>Purchase_Entry!D1611</f>
        <v>0</v>
      </c>
      <c r="D6017" s="240" t="s">
        <v>1390</v>
      </c>
      <c r="E6017" s="240">
        <f>Purchase_Entry!C1611</f>
        <v>0</v>
      </c>
      <c r="F6017" s="240">
        <f>Purchase_Entry!F1611</f>
        <v>0</v>
      </c>
      <c r="G6017" s="241">
        <v>0</v>
      </c>
      <c r="H6017" s="241">
        <f>N(Purchase_Entry!P1611)</f>
        <v>0</v>
      </c>
      <c r="I6017" s="241">
        <f t="shared" si="94"/>
        <v>0</v>
      </c>
      <c r="J6017" s="200"/>
      <c r="K6017" s="200" t="str" cm="1">
        <f t="array" ref="K6017">IF($C6017="","",IF(AND($C6017=Party_Statement!$C$5,$B6017&gt;=Party_Statement!$C$6,$B6017&lt;=Party_Statement!$E$6),SUMPRODUCT(($C$3:$C6017=Party_Statement!$C$5)*($B$3:$B6017&gt;=Party_Statement!$C$6)*($B$3:$B6017&lt;=Party_Statement!$E$6)),""))</f>
        <v/>
      </c>
    </row>
    <row r="6018" spans="1:11" x14ac:dyDescent="0.2">
      <c r="A6018" s="237">
        <f>Purchase_Entry!A1612</f>
        <v>0</v>
      </c>
      <c r="B6018" s="238">
        <f>Purchase_Entry!B1612</f>
        <v>0</v>
      </c>
      <c r="C6018" s="239">
        <f>Purchase_Entry!D1612</f>
        <v>0</v>
      </c>
      <c r="D6018" s="240" t="s">
        <v>1390</v>
      </c>
      <c r="E6018" s="240">
        <f>Purchase_Entry!C1612</f>
        <v>0</v>
      </c>
      <c r="F6018" s="240">
        <f>Purchase_Entry!F1612</f>
        <v>0</v>
      </c>
      <c r="G6018" s="241">
        <v>0</v>
      </c>
      <c r="H6018" s="241">
        <f>N(Purchase_Entry!P1612)</f>
        <v>0</v>
      </c>
      <c r="I6018" s="241">
        <f t="shared" si="94"/>
        <v>0</v>
      </c>
      <c r="J6018" s="200"/>
      <c r="K6018" s="200" t="str" cm="1">
        <f t="array" ref="K6018">IF($C6018="","",IF(AND($C6018=Party_Statement!$C$5,$B6018&gt;=Party_Statement!$C$6,$B6018&lt;=Party_Statement!$E$6),SUMPRODUCT(($C$3:$C6018=Party_Statement!$C$5)*($B$3:$B6018&gt;=Party_Statement!$C$6)*($B$3:$B6018&lt;=Party_Statement!$E$6)),""))</f>
        <v/>
      </c>
    </row>
    <row r="6019" spans="1:11" x14ac:dyDescent="0.2">
      <c r="A6019" s="237">
        <f>Purchase_Entry!A1613</f>
        <v>0</v>
      </c>
      <c r="B6019" s="238">
        <f>Purchase_Entry!B1613</f>
        <v>0</v>
      </c>
      <c r="C6019" s="239">
        <f>Purchase_Entry!D1613</f>
        <v>0</v>
      </c>
      <c r="D6019" s="240" t="s">
        <v>1390</v>
      </c>
      <c r="E6019" s="240">
        <f>Purchase_Entry!C1613</f>
        <v>0</v>
      </c>
      <c r="F6019" s="240">
        <f>Purchase_Entry!F1613</f>
        <v>0</v>
      </c>
      <c r="G6019" s="241">
        <v>0</v>
      </c>
      <c r="H6019" s="241">
        <f>N(Purchase_Entry!P1613)</f>
        <v>0</v>
      </c>
      <c r="I6019" s="241">
        <f t="shared" si="94"/>
        <v>0</v>
      </c>
      <c r="J6019" s="200"/>
      <c r="K6019" s="200" t="str" cm="1">
        <f t="array" ref="K6019">IF($C6019="","",IF(AND($C6019=Party_Statement!$C$5,$B6019&gt;=Party_Statement!$C$6,$B6019&lt;=Party_Statement!$E$6),SUMPRODUCT(($C$3:$C6019=Party_Statement!$C$5)*($B$3:$B6019&gt;=Party_Statement!$C$6)*($B$3:$B6019&lt;=Party_Statement!$E$6)),""))</f>
        <v/>
      </c>
    </row>
    <row r="6020" spans="1:11" x14ac:dyDescent="0.2">
      <c r="A6020" s="237">
        <f>Purchase_Entry!A1614</f>
        <v>0</v>
      </c>
      <c r="B6020" s="238">
        <f>Purchase_Entry!B1614</f>
        <v>0</v>
      </c>
      <c r="C6020" s="239">
        <f>Purchase_Entry!D1614</f>
        <v>0</v>
      </c>
      <c r="D6020" s="240" t="s">
        <v>1390</v>
      </c>
      <c r="E6020" s="240">
        <f>Purchase_Entry!C1614</f>
        <v>0</v>
      </c>
      <c r="F6020" s="240">
        <f>Purchase_Entry!F1614</f>
        <v>0</v>
      </c>
      <c r="G6020" s="241">
        <v>0</v>
      </c>
      <c r="H6020" s="241">
        <f>N(Purchase_Entry!P1614)</f>
        <v>0</v>
      </c>
      <c r="I6020" s="241">
        <f t="shared" si="94"/>
        <v>0</v>
      </c>
      <c r="J6020" s="200"/>
      <c r="K6020" s="200" t="str" cm="1">
        <f t="array" ref="K6020">IF($C6020="","",IF(AND($C6020=Party_Statement!$C$5,$B6020&gt;=Party_Statement!$C$6,$B6020&lt;=Party_Statement!$E$6),SUMPRODUCT(($C$3:$C6020=Party_Statement!$C$5)*($B$3:$B6020&gt;=Party_Statement!$C$6)*($B$3:$B6020&lt;=Party_Statement!$E$6)),""))</f>
        <v/>
      </c>
    </row>
    <row r="6021" spans="1:11" x14ac:dyDescent="0.2">
      <c r="A6021" s="237">
        <f>Purchase_Entry!A1615</f>
        <v>0</v>
      </c>
      <c r="B6021" s="238">
        <f>Purchase_Entry!B1615</f>
        <v>0</v>
      </c>
      <c r="C6021" s="239">
        <f>Purchase_Entry!D1615</f>
        <v>0</v>
      </c>
      <c r="D6021" s="240" t="s">
        <v>1390</v>
      </c>
      <c r="E6021" s="240">
        <f>Purchase_Entry!C1615</f>
        <v>0</v>
      </c>
      <c r="F6021" s="240">
        <f>Purchase_Entry!F1615</f>
        <v>0</v>
      </c>
      <c r="G6021" s="241">
        <v>0</v>
      </c>
      <c r="H6021" s="241">
        <f>N(Purchase_Entry!P1615)</f>
        <v>0</v>
      </c>
      <c r="I6021" s="241">
        <f t="shared" si="94"/>
        <v>0</v>
      </c>
      <c r="J6021" s="200"/>
      <c r="K6021" s="200" t="str" cm="1">
        <f t="array" ref="K6021">IF($C6021="","",IF(AND($C6021=Party_Statement!$C$5,$B6021&gt;=Party_Statement!$C$6,$B6021&lt;=Party_Statement!$E$6),SUMPRODUCT(($C$3:$C6021=Party_Statement!$C$5)*($B$3:$B6021&gt;=Party_Statement!$C$6)*($B$3:$B6021&lt;=Party_Statement!$E$6)),""))</f>
        <v/>
      </c>
    </row>
    <row r="6022" spans="1:11" x14ac:dyDescent="0.2">
      <c r="A6022" s="237">
        <f>Purchase_Entry!A1616</f>
        <v>0</v>
      </c>
      <c r="B6022" s="238">
        <f>Purchase_Entry!B1616</f>
        <v>0</v>
      </c>
      <c r="C6022" s="239">
        <f>Purchase_Entry!D1616</f>
        <v>0</v>
      </c>
      <c r="D6022" s="240" t="s">
        <v>1390</v>
      </c>
      <c r="E6022" s="240">
        <f>Purchase_Entry!C1616</f>
        <v>0</v>
      </c>
      <c r="F6022" s="240">
        <f>Purchase_Entry!F1616</f>
        <v>0</v>
      </c>
      <c r="G6022" s="241">
        <v>0</v>
      </c>
      <c r="H6022" s="241">
        <f>N(Purchase_Entry!P1616)</f>
        <v>0</v>
      </c>
      <c r="I6022" s="241">
        <f t="shared" si="94"/>
        <v>0</v>
      </c>
      <c r="J6022" s="200"/>
      <c r="K6022" s="200" t="str" cm="1">
        <f t="array" ref="K6022">IF($C6022="","",IF(AND($C6022=Party_Statement!$C$5,$B6022&gt;=Party_Statement!$C$6,$B6022&lt;=Party_Statement!$E$6),SUMPRODUCT(($C$3:$C6022=Party_Statement!$C$5)*($B$3:$B6022&gt;=Party_Statement!$C$6)*($B$3:$B6022&lt;=Party_Statement!$E$6)),""))</f>
        <v/>
      </c>
    </row>
    <row r="6023" spans="1:11" x14ac:dyDescent="0.2">
      <c r="A6023" s="237">
        <f>Purchase_Entry!A1617</f>
        <v>0</v>
      </c>
      <c r="B6023" s="238">
        <f>Purchase_Entry!B1617</f>
        <v>0</v>
      </c>
      <c r="C6023" s="239">
        <f>Purchase_Entry!D1617</f>
        <v>0</v>
      </c>
      <c r="D6023" s="240" t="s">
        <v>1390</v>
      </c>
      <c r="E6023" s="240">
        <f>Purchase_Entry!C1617</f>
        <v>0</v>
      </c>
      <c r="F6023" s="240">
        <f>Purchase_Entry!F1617</f>
        <v>0</v>
      </c>
      <c r="G6023" s="241">
        <v>0</v>
      </c>
      <c r="H6023" s="241">
        <f>N(Purchase_Entry!P1617)</f>
        <v>0</v>
      </c>
      <c r="I6023" s="241">
        <f t="shared" si="94"/>
        <v>0</v>
      </c>
      <c r="J6023" s="200"/>
      <c r="K6023" s="200" t="str" cm="1">
        <f t="array" ref="K6023">IF($C6023="","",IF(AND($C6023=Party_Statement!$C$5,$B6023&gt;=Party_Statement!$C$6,$B6023&lt;=Party_Statement!$E$6),SUMPRODUCT(($C$3:$C6023=Party_Statement!$C$5)*($B$3:$B6023&gt;=Party_Statement!$C$6)*($B$3:$B6023&lt;=Party_Statement!$E$6)),""))</f>
        <v/>
      </c>
    </row>
    <row r="6024" spans="1:11" x14ac:dyDescent="0.2">
      <c r="A6024" s="237">
        <f>Purchase_Entry!A1618</f>
        <v>0</v>
      </c>
      <c r="B6024" s="238">
        <f>Purchase_Entry!B1618</f>
        <v>0</v>
      </c>
      <c r="C6024" s="239">
        <f>Purchase_Entry!D1618</f>
        <v>0</v>
      </c>
      <c r="D6024" s="240" t="s">
        <v>1390</v>
      </c>
      <c r="E6024" s="240">
        <f>Purchase_Entry!C1618</f>
        <v>0</v>
      </c>
      <c r="F6024" s="240">
        <f>Purchase_Entry!F1618</f>
        <v>0</v>
      </c>
      <c r="G6024" s="241">
        <v>0</v>
      </c>
      <c r="H6024" s="241">
        <f>N(Purchase_Entry!P1618)</f>
        <v>0</v>
      </c>
      <c r="I6024" s="241">
        <f t="shared" si="94"/>
        <v>0</v>
      </c>
      <c r="J6024" s="200"/>
      <c r="K6024" s="200" t="str" cm="1">
        <f t="array" ref="K6024">IF($C6024="","",IF(AND($C6024=Party_Statement!$C$5,$B6024&gt;=Party_Statement!$C$6,$B6024&lt;=Party_Statement!$E$6),SUMPRODUCT(($C$3:$C6024=Party_Statement!$C$5)*($B$3:$B6024&gt;=Party_Statement!$C$6)*($B$3:$B6024&lt;=Party_Statement!$E$6)),""))</f>
        <v/>
      </c>
    </row>
    <row r="6025" spans="1:11" x14ac:dyDescent="0.2">
      <c r="A6025" s="237">
        <f>Purchase_Entry!A1619</f>
        <v>0</v>
      </c>
      <c r="B6025" s="238">
        <f>Purchase_Entry!B1619</f>
        <v>0</v>
      </c>
      <c r="C6025" s="239">
        <f>Purchase_Entry!D1619</f>
        <v>0</v>
      </c>
      <c r="D6025" s="240" t="s">
        <v>1390</v>
      </c>
      <c r="E6025" s="240">
        <f>Purchase_Entry!C1619</f>
        <v>0</v>
      </c>
      <c r="F6025" s="240">
        <f>Purchase_Entry!F1619</f>
        <v>0</v>
      </c>
      <c r="G6025" s="241">
        <v>0</v>
      </c>
      <c r="H6025" s="241">
        <f>N(Purchase_Entry!P1619)</f>
        <v>0</v>
      </c>
      <c r="I6025" s="241">
        <f t="shared" si="94"/>
        <v>0</v>
      </c>
      <c r="J6025" s="200"/>
      <c r="K6025" s="200" t="str" cm="1">
        <f t="array" ref="K6025">IF($C6025="","",IF(AND($C6025=Party_Statement!$C$5,$B6025&gt;=Party_Statement!$C$6,$B6025&lt;=Party_Statement!$E$6),SUMPRODUCT(($C$3:$C6025=Party_Statement!$C$5)*($B$3:$B6025&gt;=Party_Statement!$C$6)*($B$3:$B6025&lt;=Party_Statement!$E$6)),""))</f>
        <v/>
      </c>
    </row>
    <row r="6026" spans="1:11" x14ac:dyDescent="0.2">
      <c r="A6026" s="237">
        <f>Purchase_Entry!A1620</f>
        <v>0</v>
      </c>
      <c r="B6026" s="238">
        <f>Purchase_Entry!B1620</f>
        <v>0</v>
      </c>
      <c r="C6026" s="239">
        <f>Purchase_Entry!D1620</f>
        <v>0</v>
      </c>
      <c r="D6026" s="240" t="s">
        <v>1390</v>
      </c>
      <c r="E6026" s="240">
        <f>Purchase_Entry!C1620</f>
        <v>0</v>
      </c>
      <c r="F6026" s="240">
        <f>Purchase_Entry!F1620</f>
        <v>0</v>
      </c>
      <c r="G6026" s="241">
        <v>0</v>
      </c>
      <c r="H6026" s="241">
        <f>N(Purchase_Entry!P1620)</f>
        <v>0</v>
      </c>
      <c r="I6026" s="241">
        <f t="shared" si="94"/>
        <v>0</v>
      </c>
      <c r="J6026" s="200"/>
      <c r="K6026" s="200" t="str" cm="1">
        <f t="array" ref="K6026">IF($C6026="","",IF(AND($C6026=Party_Statement!$C$5,$B6026&gt;=Party_Statement!$C$6,$B6026&lt;=Party_Statement!$E$6),SUMPRODUCT(($C$3:$C6026=Party_Statement!$C$5)*($B$3:$B6026&gt;=Party_Statement!$C$6)*($B$3:$B6026&lt;=Party_Statement!$E$6)),""))</f>
        <v/>
      </c>
    </row>
    <row r="6027" spans="1:11" x14ac:dyDescent="0.2">
      <c r="A6027" s="237">
        <f>Purchase_Entry!A1621</f>
        <v>0</v>
      </c>
      <c r="B6027" s="238">
        <f>Purchase_Entry!B1621</f>
        <v>0</v>
      </c>
      <c r="C6027" s="239">
        <f>Purchase_Entry!D1621</f>
        <v>0</v>
      </c>
      <c r="D6027" s="240" t="s">
        <v>1390</v>
      </c>
      <c r="E6027" s="240">
        <f>Purchase_Entry!C1621</f>
        <v>0</v>
      </c>
      <c r="F6027" s="240">
        <f>Purchase_Entry!F1621</f>
        <v>0</v>
      </c>
      <c r="G6027" s="241">
        <v>0</v>
      </c>
      <c r="H6027" s="241">
        <f>N(Purchase_Entry!P1621)</f>
        <v>0</v>
      </c>
      <c r="I6027" s="241">
        <f t="shared" si="94"/>
        <v>0</v>
      </c>
      <c r="J6027" s="200"/>
      <c r="K6027" s="200" t="str" cm="1">
        <f t="array" ref="K6027">IF($C6027="","",IF(AND($C6027=Party_Statement!$C$5,$B6027&gt;=Party_Statement!$C$6,$B6027&lt;=Party_Statement!$E$6),SUMPRODUCT(($C$3:$C6027=Party_Statement!$C$5)*($B$3:$B6027&gt;=Party_Statement!$C$6)*($B$3:$B6027&lt;=Party_Statement!$E$6)),""))</f>
        <v/>
      </c>
    </row>
    <row r="6028" spans="1:11" x14ac:dyDescent="0.2">
      <c r="A6028" s="237">
        <f>Purchase_Entry!A1622</f>
        <v>0</v>
      </c>
      <c r="B6028" s="238">
        <f>Purchase_Entry!B1622</f>
        <v>0</v>
      </c>
      <c r="C6028" s="239">
        <f>Purchase_Entry!D1622</f>
        <v>0</v>
      </c>
      <c r="D6028" s="240" t="s">
        <v>1390</v>
      </c>
      <c r="E6028" s="240">
        <f>Purchase_Entry!C1622</f>
        <v>0</v>
      </c>
      <c r="F6028" s="240">
        <f>Purchase_Entry!F1622</f>
        <v>0</v>
      </c>
      <c r="G6028" s="241">
        <v>0</v>
      </c>
      <c r="H6028" s="241">
        <f>N(Purchase_Entry!P1622)</f>
        <v>0</v>
      </c>
      <c r="I6028" s="241">
        <f t="shared" si="94"/>
        <v>0</v>
      </c>
      <c r="J6028" s="200"/>
      <c r="K6028" s="200" t="str" cm="1">
        <f t="array" ref="K6028">IF($C6028="","",IF(AND($C6028=Party_Statement!$C$5,$B6028&gt;=Party_Statement!$C$6,$B6028&lt;=Party_Statement!$E$6),SUMPRODUCT(($C$3:$C6028=Party_Statement!$C$5)*($B$3:$B6028&gt;=Party_Statement!$C$6)*($B$3:$B6028&lt;=Party_Statement!$E$6)),""))</f>
        <v/>
      </c>
    </row>
    <row r="6029" spans="1:11" x14ac:dyDescent="0.2">
      <c r="A6029" s="237">
        <f>Purchase_Entry!A1623</f>
        <v>0</v>
      </c>
      <c r="B6029" s="238">
        <f>Purchase_Entry!B1623</f>
        <v>0</v>
      </c>
      <c r="C6029" s="239">
        <f>Purchase_Entry!D1623</f>
        <v>0</v>
      </c>
      <c r="D6029" s="240" t="s">
        <v>1390</v>
      </c>
      <c r="E6029" s="240">
        <f>Purchase_Entry!C1623</f>
        <v>0</v>
      </c>
      <c r="F6029" s="240">
        <f>Purchase_Entry!F1623</f>
        <v>0</v>
      </c>
      <c r="G6029" s="241">
        <v>0</v>
      </c>
      <c r="H6029" s="241">
        <f>N(Purchase_Entry!P1623)</f>
        <v>0</v>
      </c>
      <c r="I6029" s="241">
        <f t="shared" si="94"/>
        <v>0</v>
      </c>
      <c r="J6029" s="200"/>
      <c r="K6029" s="200" t="str" cm="1">
        <f t="array" ref="K6029">IF($C6029="","",IF(AND($C6029=Party_Statement!$C$5,$B6029&gt;=Party_Statement!$C$6,$B6029&lt;=Party_Statement!$E$6),SUMPRODUCT(($C$3:$C6029=Party_Statement!$C$5)*($B$3:$B6029&gt;=Party_Statement!$C$6)*($B$3:$B6029&lt;=Party_Statement!$E$6)),""))</f>
        <v/>
      </c>
    </row>
    <row r="6030" spans="1:11" x14ac:dyDescent="0.2">
      <c r="A6030" s="237">
        <f>Purchase_Entry!A1624</f>
        <v>0</v>
      </c>
      <c r="B6030" s="238">
        <f>Purchase_Entry!B1624</f>
        <v>0</v>
      </c>
      <c r="C6030" s="239">
        <f>Purchase_Entry!D1624</f>
        <v>0</v>
      </c>
      <c r="D6030" s="240" t="s">
        <v>1390</v>
      </c>
      <c r="E6030" s="240">
        <f>Purchase_Entry!C1624</f>
        <v>0</v>
      </c>
      <c r="F6030" s="240">
        <f>Purchase_Entry!F1624</f>
        <v>0</v>
      </c>
      <c r="G6030" s="241">
        <v>0</v>
      </c>
      <c r="H6030" s="241">
        <f>N(Purchase_Entry!P1624)</f>
        <v>0</v>
      </c>
      <c r="I6030" s="241">
        <f t="shared" si="94"/>
        <v>0</v>
      </c>
      <c r="J6030" s="200"/>
      <c r="K6030" s="200" t="str" cm="1">
        <f t="array" ref="K6030">IF($C6030="","",IF(AND($C6030=Party_Statement!$C$5,$B6030&gt;=Party_Statement!$C$6,$B6030&lt;=Party_Statement!$E$6),SUMPRODUCT(($C$3:$C6030=Party_Statement!$C$5)*($B$3:$B6030&gt;=Party_Statement!$C$6)*($B$3:$B6030&lt;=Party_Statement!$E$6)),""))</f>
        <v/>
      </c>
    </row>
    <row r="6031" spans="1:11" x14ac:dyDescent="0.2">
      <c r="A6031" s="237">
        <f>Purchase_Entry!A1625</f>
        <v>0</v>
      </c>
      <c r="B6031" s="238">
        <f>Purchase_Entry!B1625</f>
        <v>0</v>
      </c>
      <c r="C6031" s="239">
        <f>Purchase_Entry!D1625</f>
        <v>0</v>
      </c>
      <c r="D6031" s="240" t="s">
        <v>1390</v>
      </c>
      <c r="E6031" s="240">
        <f>Purchase_Entry!C1625</f>
        <v>0</v>
      </c>
      <c r="F6031" s="240">
        <f>Purchase_Entry!F1625</f>
        <v>0</v>
      </c>
      <c r="G6031" s="241">
        <v>0</v>
      </c>
      <c r="H6031" s="241">
        <f>N(Purchase_Entry!P1625)</f>
        <v>0</v>
      </c>
      <c r="I6031" s="241">
        <f t="shared" si="94"/>
        <v>0</v>
      </c>
      <c r="J6031" s="200"/>
      <c r="K6031" s="200" t="str" cm="1">
        <f t="array" ref="K6031">IF($C6031="","",IF(AND($C6031=Party_Statement!$C$5,$B6031&gt;=Party_Statement!$C$6,$B6031&lt;=Party_Statement!$E$6),SUMPRODUCT(($C$3:$C6031=Party_Statement!$C$5)*($B$3:$B6031&gt;=Party_Statement!$C$6)*($B$3:$B6031&lt;=Party_Statement!$E$6)),""))</f>
        <v/>
      </c>
    </row>
    <row r="6032" spans="1:11" x14ac:dyDescent="0.2">
      <c r="A6032" s="237">
        <f>Purchase_Entry!A1626</f>
        <v>0</v>
      </c>
      <c r="B6032" s="238">
        <f>Purchase_Entry!B1626</f>
        <v>0</v>
      </c>
      <c r="C6032" s="239">
        <f>Purchase_Entry!D1626</f>
        <v>0</v>
      </c>
      <c r="D6032" s="240" t="s">
        <v>1390</v>
      </c>
      <c r="E6032" s="240">
        <f>Purchase_Entry!C1626</f>
        <v>0</v>
      </c>
      <c r="F6032" s="240">
        <f>Purchase_Entry!F1626</f>
        <v>0</v>
      </c>
      <c r="G6032" s="241">
        <v>0</v>
      </c>
      <c r="H6032" s="241">
        <f>N(Purchase_Entry!P1626)</f>
        <v>0</v>
      </c>
      <c r="I6032" s="241">
        <f t="shared" si="94"/>
        <v>0</v>
      </c>
      <c r="J6032" s="200"/>
      <c r="K6032" s="200" t="str" cm="1">
        <f t="array" ref="K6032">IF($C6032="","",IF(AND($C6032=Party_Statement!$C$5,$B6032&gt;=Party_Statement!$C$6,$B6032&lt;=Party_Statement!$E$6),SUMPRODUCT(($C$3:$C6032=Party_Statement!$C$5)*($B$3:$B6032&gt;=Party_Statement!$C$6)*($B$3:$B6032&lt;=Party_Statement!$E$6)),""))</f>
        <v/>
      </c>
    </row>
    <row r="6033" spans="1:11" x14ac:dyDescent="0.2">
      <c r="A6033" s="237">
        <f>Purchase_Entry!A1627</f>
        <v>0</v>
      </c>
      <c r="B6033" s="238">
        <f>Purchase_Entry!B1627</f>
        <v>0</v>
      </c>
      <c r="C6033" s="239">
        <f>Purchase_Entry!D1627</f>
        <v>0</v>
      </c>
      <c r="D6033" s="240" t="s">
        <v>1390</v>
      </c>
      <c r="E6033" s="240">
        <f>Purchase_Entry!C1627</f>
        <v>0</v>
      </c>
      <c r="F6033" s="240">
        <f>Purchase_Entry!F1627</f>
        <v>0</v>
      </c>
      <c r="G6033" s="241">
        <v>0</v>
      </c>
      <c r="H6033" s="241">
        <f>N(Purchase_Entry!P1627)</f>
        <v>0</v>
      </c>
      <c r="I6033" s="241">
        <f t="shared" si="94"/>
        <v>0</v>
      </c>
      <c r="J6033" s="200"/>
      <c r="K6033" s="200" t="str" cm="1">
        <f t="array" ref="K6033">IF($C6033="","",IF(AND($C6033=Party_Statement!$C$5,$B6033&gt;=Party_Statement!$C$6,$B6033&lt;=Party_Statement!$E$6),SUMPRODUCT(($C$3:$C6033=Party_Statement!$C$5)*($B$3:$B6033&gt;=Party_Statement!$C$6)*($B$3:$B6033&lt;=Party_Statement!$E$6)),""))</f>
        <v/>
      </c>
    </row>
    <row r="6034" spans="1:11" x14ac:dyDescent="0.2">
      <c r="A6034" s="237">
        <f>Purchase_Entry!A1628</f>
        <v>0</v>
      </c>
      <c r="B6034" s="238">
        <f>Purchase_Entry!B1628</f>
        <v>0</v>
      </c>
      <c r="C6034" s="239">
        <f>Purchase_Entry!D1628</f>
        <v>0</v>
      </c>
      <c r="D6034" s="240" t="s">
        <v>1390</v>
      </c>
      <c r="E6034" s="240">
        <f>Purchase_Entry!C1628</f>
        <v>0</v>
      </c>
      <c r="F6034" s="240">
        <f>Purchase_Entry!F1628</f>
        <v>0</v>
      </c>
      <c r="G6034" s="241">
        <v>0</v>
      </c>
      <c r="H6034" s="241">
        <f>N(Purchase_Entry!P1628)</f>
        <v>0</v>
      </c>
      <c r="I6034" s="241">
        <f t="shared" si="94"/>
        <v>0</v>
      </c>
      <c r="J6034" s="200"/>
      <c r="K6034" s="200" t="str" cm="1">
        <f t="array" ref="K6034">IF($C6034="","",IF(AND($C6034=Party_Statement!$C$5,$B6034&gt;=Party_Statement!$C$6,$B6034&lt;=Party_Statement!$E$6),SUMPRODUCT(($C$3:$C6034=Party_Statement!$C$5)*($B$3:$B6034&gt;=Party_Statement!$C$6)*($B$3:$B6034&lt;=Party_Statement!$E$6)),""))</f>
        <v/>
      </c>
    </row>
    <row r="6035" spans="1:11" x14ac:dyDescent="0.2">
      <c r="A6035" s="237">
        <f>Purchase_Entry!A1629</f>
        <v>0</v>
      </c>
      <c r="B6035" s="238">
        <f>Purchase_Entry!B1629</f>
        <v>0</v>
      </c>
      <c r="C6035" s="239">
        <f>Purchase_Entry!D1629</f>
        <v>0</v>
      </c>
      <c r="D6035" s="240" t="s">
        <v>1390</v>
      </c>
      <c r="E6035" s="240">
        <f>Purchase_Entry!C1629</f>
        <v>0</v>
      </c>
      <c r="F6035" s="240">
        <f>Purchase_Entry!F1629</f>
        <v>0</v>
      </c>
      <c r="G6035" s="241">
        <v>0</v>
      </c>
      <c r="H6035" s="241">
        <f>N(Purchase_Entry!P1629)</f>
        <v>0</v>
      </c>
      <c r="I6035" s="241">
        <f t="shared" si="94"/>
        <v>0</v>
      </c>
      <c r="J6035" s="200"/>
      <c r="K6035" s="200" t="str" cm="1">
        <f t="array" ref="K6035">IF($C6035="","",IF(AND($C6035=Party_Statement!$C$5,$B6035&gt;=Party_Statement!$C$6,$B6035&lt;=Party_Statement!$E$6),SUMPRODUCT(($C$3:$C6035=Party_Statement!$C$5)*($B$3:$B6035&gt;=Party_Statement!$C$6)*($B$3:$B6035&lt;=Party_Statement!$E$6)),""))</f>
        <v/>
      </c>
    </row>
    <row r="6036" spans="1:11" x14ac:dyDescent="0.2">
      <c r="A6036" s="237">
        <f>Purchase_Entry!A1630</f>
        <v>0</v>
      </c>
      <c r="B6036" s="238">
        <f>Purchase_Entry!B1630</f>
        <v>0</v>
      </c>
      <c r="C6036" s="239">
        <f>Purchase_Entry!D1630</f>
        <v>0</v>
      </c>
      <c r="D6036" s="240" t="s">
        <v>1390</v>
      </c>
      <c r="E6036" s="240">
        <f>Purchase_Entry!C1630</f>
        <v>0</v>
      </c>
      <c r="F6036" s="240">
        <f>Purchase_Entry!F1630</f>
        <v>0</v>
      </c>
      <c r="G6036" s="241">
        <v>0</v>
      </c>
      <c r="H6036" s="241">
        <f>N(Purchase_Entry!P1630)</f>
        <v>0</v>
      </c>
      <c r="I6036" s="241">
        <f t="shared" si="94"/>
        <v>0</v>
      </c>
      <c r="J6036" s="200"/>
      <c r="K6036" s="200" t="str" cm="1">
        <f t="array" ref="K6036">IF($C6036="","",IF(AND($C6036=Party_Statement!$C$5,$B6036&gt;=Party_Statement!$C$6,$B6036&lt;=Party_Statement!$E$6),SUMPRODUCT(($C$3:$C6036=Party_Statement!$C$5)*($B$3:$B6036&gt;=Party_Statement!$C$6)*($B$3:$B6036&lt;=Party_Statement!$E$6)),""))</f>
        <v/>
      </c>
    </row>
    <row r="6037" spans="1:11" x14ac:dyDescent="0.2">
      <c r="A6037" s="237">
        <f>Purchase_Entry!A1631</f>
        <v>0</v>
      </c>
      <c r="B6037" s="238">
        <f>Purchase_Entry!B1631</f>
        <v>0</v>
      </c>
      <c r="C6037" s="239">
        <f>Purchase_Entry!D1631</f>
        <v>0</v>
      </c>
      <c r="D6037" s="240" t="s">
        <v>1390</v>
      </c>
      <c r="E6037" s="240">
        <f>Purchase_Entry!C1631</f>
        <v>0</v>
      </c>
      <c r="F6037" s="240">
        <f>Purchase_Entry!F1631</f>
        <v>0</v>
      </c>
      <c r="G6037" s="241">
        <v>0</v>
      </c>
      <c r="H6037" s="241">
        <f>N(Purchase_Entry!P1631)</f>
        <v>0</v>
      </c>
      <c r="I6037" s="241">
        <f t="shared" si="94"/>
        <v>0</v>
      </c>
      <c r="J6037" s="200"/>
      <c r="K6037" s="200" t="str" cm="1">
        <f t="array" ref="K6037">IF($C6037="","",IF(AND($C6037=Party_Statement!$C$5,$B6037&gt;=Party_Statement!$C$6,$B6037&lt;=Party_Statement!$E$6),SUMPRODUCT(($C$3:$C6037=Party_Statement!$C$5)*($B$3:$B6037&gt;=Party_Statement!$C$6)*($B$3:$B6037&lt;=Party_Statement!$E$6)),""))</f>
        <v/>
      </c>
    </row>
    <row r="6038" spans="1:11" x14ac:dyDescent="0.2">
      <c r="A6038" s="237">
        <f>Purchase_Entry!A1632</f>
        <v>0</v>
      </c>
      <c r="B6038" s="238">
        <f>Purchase_Entry!B1632</f>
        <v>0</v>
      </c>
      <c r="C6038" s="239">
        <f>Purchase_Entry!D1632</f>
        <v>0</v>
      </c>
      <c r="D6038" s="240" t="s">
        <v>1390</v>
      </c>
      <c r="E6038" s="240">
        <f>Purchase_Entry!C1632</f>
        <v>0</v>
      </c>
      <c r="F6038" s="240">
        <f>Purchase_Entry!F1632</f>
        <v>0</v>
      </c>
      <c r="G6038" s="241">
        <v>0</v>
      </c>
      <c r="H6038" s="241">
        <f>N(Purchase_Entry!P1632)</f>
        <v>0</v>
      </c>
      <c r="I6038" s="241">
        <f t="shared" si="94"/>
        <v>0</v>
      </c>
      <c r="J6038" s="200"/>
      <c r="K6038" s="200" t="str" cm="1">
        <f t="array" ref="K6038">IF($C6038="","",IF(AND($C6038=Party_Statement!$C$5,$B6038&gt;=Party_Statement!$C$6,$B6038&lt;=Party_Statement!$E$6),SUMPRODUCT(($C$3:$C6038=Party_Statement!$C$5)*($B$3:$B6038&gt;=Party_Statement!$C$6)*($B$3:$B6038&lt;=Party_Statement!$E$6)),""))</f>
        <v/>
      </c>
    </row>
    <row r="6039" spans="1:11" x14ac:dyDescent="0.2">
      <c r="A6039" s="237">
        <f>Purchase_Entry!A1633</f>
        <v>0</v>
      </c>
      <c r="B6039" s="238">
        <f>Purchase_Entry!B1633</f>
        <v>0</v>
      </c>
      <c r="C6039" s="239">
        <f>Purchase_Entry!D1633</f>
        <v>0</v>
      </c>
      <c r="D6039" s="240" t="s">
        <v>1390</v>
      </c>
      <c r="E6039" s="240">
        <f>Purchase_Entry!C1633</f>
        <v>0</v>
      </c>
      <c r="F6039" s="240">
        <f>Purchase_Entry!F1633</f>
        <v>0</v>
      </c>
      <c r="G6039" s="241">
        <v>0</v>
      </c>
      <c r="H6039" s="241">
        <f>N(Purchase_Entry!P1633)</f>
        <v>0</v>
      </c>
      <c r="I6039" s="241">
        <f t="shared" si="94"/>
        <v>0</v>
      </c>
      <c r="J6039" s="200"/>
      <c r="K6039" s="200" t="str" cm="1">
        <f t="array" ref="K6039">IF($C6039="","",IF(AND($C6039=Party_Statement!$C$5,$B6039&gt;=Party_Statement!$C$6,$B6039&lt;=Party_Statement!$E$6),SUMPRODUCT(($C$3:$C6039=Party_Statement!$C$5)*($B$3:$B6039&gt;=Party_Statement!$C$6)*($B$3:$B6039&lt;=Party_Statement!$E$6)),""))</f>
        <v/>
      </c>
    </row>
    <row r="6040" spans="1:11" x14ac:dyDescent="0.2">
      <c r="A6040" s="237">
        <f>Purchase_Entry!A1634</f>
        <v>0</v>
      </c>
      <c r="B6040" s="238">
        <f>Purchase_Entry!B1634</f>
        <v>0</v>
      </c>
      <c r="C6040" s="239">
        <f>Purchase_Entry!D1634</f>
        <v>0</v>
      </c>
      <c r="D6040" s="240" t="s">
        <v>1390</v>
      </c>
      <c r="E6040" s="240">
        <f>Purchase_Entry!C1634</f>
        <v>0</v>
      </c>
      <c r="F6040" s="240">
        <f>Purchase_Entry!F1634</f>
        <v>0</v>
      </c>
      <c r="G6040" s="241">
        <v>0</v>
      </c>
      <c r="H6040" s="241">
        <f>N(Purchase_Entry!P1634)</f>
        <v>0</v>
      </c>
      <c r="I6040" s="241">
        <f t="shared" si="94"/>
        <v>0</v>
      </c>
      <c r="J6040" s="200"/>
      <c r="K6040" s="200" t="str" cm="1">
        <f t="array" ref="K6040">IF($C6040="","",IF(AND($C6040=Party_Statement!$C$5,$B6040&gt;=Party_Statement!$C$6,$B6040&lt;=Party_Statement!$E$6),SUMPRODUCT(($C$3:$C6040=Party_Statement!$C$5)*($B$3:$B6040&gt;=Party_Statement!$C$6)*($B$3:$B6040&lt;=Party_Statement!$E$6)),""))</f>
        <v/>
      </c>
    </row>
    <row r="6041" spans="1:11" x14ac:dyDescent="0.2">
      <c r="A6041" s="237">
        <f>Purchase_Entry!A1635</f>
        <v>0</v>
      </c>
      <c r="B6041" s="238">
        <f>Purchase_Entry!B1635</f>
        <v>0</v>
      </c>
      <c r="C6041" s="239">
        <f>Purchase_Entry!D1635</f>
        <v>0</v>
      </c>
      <c r="D6041" s="240" t="s">
        <v>1390</v>
      </c>
      <c r="E6041" s="240">
        <f>Purchase_Entry!C1635</f>
        <v>0</v>
      </c>
      <c r="F6041" s="240">
        <f>Purchase_Entry!F1635</f>
        <v>0</v>
      </c>
      <c r="G6041" s="241">
        <v>0</v>
      </c>
      <c r="H6041" s="241">
        <f>N(Purchase_Entry!P1635)</f>
        <v>0</v>
      </c>
      <c r="I6041" s="241">
        <f t="shared" si="94"/>
        <v>0</v>
      </c>
      <c r="J6041" s="200"/>
      <c r="K6041" s="200" t="str" cm="1">
        <f t="array" ref="K6041">IF($C6041="","",IF(AND($C6041=Party_Statement!$C$5,$B6041&gt;=Party_Statement!$C$6,$B6041&lt;=Party_Statement!$E$6),SUMPRODUCT(($C$3:$C6041=Party_Statement!$C$5)*($B$3:$B6041&gt;=Party_Statement!$C$6)*($B$3:$B6041&lt;=Party_Statement!$E$6)),""))</f>
        <v/>
      </c>
    </row>
    <row r="6042" spans="1:11" x14ac:dyDescent="0.2">
      <c r="A6042" s="237">
        <f>Purchase_Entry!A1636</f>
        <v>0</v>
      </c>
      <c r="B6042" s="238">
        <f>Purchase_Entry!B1636</f>
        <v>0</v>
      </c>
      <c r="C6042" s="239">
        <f>Purchase_Entry!D1636</f>
        <v>0</v>
      </c>
      <c r="D6042" s="240" t="s">
        <v>1390</v>
      </c>
      <c r="E6042" s="240">
        <f>Purchase_Entry!C1636</f>
        <v>0</v>
      </c>
      <c r="F6042" s="240">
        <f>Purchase_Entry!F1636</f>
        <v>0</v>
      </c>
      <c r="G6042" s="241">
        <v>0</v>
      </c>
      <c r="H6042" s="241">
        <f>N(Purchase_Entry!P1636)</f>
        <v>0</v>
      </c>
      <c r="I6042" s="241">
        <f t="shared" si="94"/>
        <v>0</v>
      </c>
      <c r="J6042" s="200"/>
      <c r="K6042" s="200" t="str" cm="1">
        <f t="array" ref="K6042">IF($C6042="","",IF(AND($C6042=Party_Statement!$C$5,$B6042&gt;=Party_Statement!$C$6,$B6042&lt;=Party_Statement!$E$6),SUMPRODUCT(($C$3:$C6042=Party_Statement!$C$5)*($B$3:$B6042&gt;=Party_Statement!$C$6)*($B$3:$B6042&lt;=Party_Statement!$E$6)),""))</f>
        <v/>
      </c>
    </row>
    <row r="6043" spans="1:11" x14ac:dyDescent="0.2">
      <c r="A6043" s="237">
        <f>Purchase_Entry!A1637</f>
        <v>0</v>
      </c>
      <c r="B6043" s="238">
        <f>Purchase_Entry!B1637</f>
        <v>0</v>
      </c>
      <c r="C6043" s="239">
        <f>Purchase_Entry!D1637</f>
        <v>0</v>
      </c>
      <c r="D6043" s="240" t="s">
        <v>1390</v>
      </c>
      <c r="E6043" s="240">
        <f>Purchase_Entry!C1637</f>
        <v>0</v>
      </c>
      <c r="F6043" s="240">
        <f>Purchase_Entry!F1637</f>
        <v>0</v>
      </c>
      <c r="G6043" s="241">
        <v>0</v>
      </c>
      <c r="H6043" s="241">
        <f>N(Purchase_Entry!P1637)</f>
        <v>0</v>
      </c>
      <c r="I6043" s="241">
        <f t="shared" si="94"/>
        <v>0</v>
      </c>
      <c r="J6043" s="200"/>
      <c r="K6043" s="200" t="str" cm="1">
        <f t="array" ref="K6043">IF($C6043="","",IF(AND($C6043=Party_Statement!$C$5,$B6043&gt;=Party_Statement!$C$6,$B6043&lt;=Party_Statement!$E$6),SUMPRODUCT(($C$3:$C6043=Party_Statement!$C$5)*($B$3:$B6043&gt;=Party_Statement!$C$6)*($B$3:$B6043&lt;=Party_Statement!$E$6)),""))</f>
        <v/>
      </c>
    </row>
    <row r="6044" spans="1:11" x14ac:dyDescent="0.2">
      <c r="A6044" s="237">
        <f>Purchase_Entry!A1638</f>
        <v>0</v>
      </c>
      <c r="B6044" s="238">
        <f>Purchase_Entry!B1638</f>
        <v>0</v>
      </c>
      <c r="C6044" s="239">
        <f>Purchase_Entry!D1638</f>
        <v>0</v>
      </c>
      <c r="D6044" s="240" t="s">
        <v>1390</v>
      </c>
      <c r="E6044" s="240">
        <f>Purchase_Entry!C1638</f>
        <v>0</v>
      </c>
      <c r="F6044" s="240">
        <f>Purchase_Entry!F1638</f>
        <v>0</v>
      </c>
      <c r="G6044" s="241">
        <v>0</v>
      </c>
      <c r="H6044" s="241">
        <f>N(Purchase_Entry!P1638)</f>
        <v>0</v>
      </c>
      <c r="I6044" s="241">
        <f t="shared" si="94"/>
        <v>0</v>
      </c>
      <c r="J6044" s="200"/>
      <c r="K6044" s="200" t="str" cm="1">
        <f t="array" ref="K6044">IF($C6044="","",IF(AND($C6044=Party_Statement!$C$5,$B6044&gt;=Party_Statement!$C$6,$B6044&lt;=Party_Statement!$E$6),SUMPRODUCT(($C$3:$C6044=Party_Statement!$C$5)*($B$3:$B6044&gt;=Party_Statement!$C$6)*($B$3:$B6044&lt;=Party_Statement!$E$6)),""))</f>
        <v/>
      </c>
    </row>
    <row r="6045" spans="1:11" x14ac:dyDescent="0.2">
      <c r="A6045" s="237">
        <f>Purchase_Entry!A1639</f>
        <v>0</v>
      </c>
      <c r="B6045" s="238">
        <f>Purchase_Entry!B1639</f>
        <v>0</v>
      </c>
      <c r="C6045" s="239">
        <f>Purchase_Entry!D1639</f>
        <v>0</v>
      </c>
      <c r="D6045" s="240" t="s">
        <v>1390</v>
      </c>
      <c r="E6045" s="240">
        <f>Purchase_Entry!C1639</f>
        <v>0</v>
      </c>
      <c r="F6045" s="240">
        <f>Purchase_Entry!F1639</f>
        <v>0</v>
      </c>
      <c r="G6045" s="241">
        <v>0</v>
      </c>
      <c r="H6045" s="241">
        <f>N(Purchase_Entry!P1639)</f>
        <v>0</v>
      </c>
      <c r="I6045" s="241">
        <f t="shared" si="94"/>
        <v>0</v>
      </c>
      <c r="J6045" s="200"/>
      <c r="K6045" s="200" t="str" cm="1">
        <f t="array" ref="K6045">IF($C6045="","",IF(AND($C6045=Party_Statement!$C$5,$B6045&gt;=Party_Statement!$C$6,$B6045&lt;=Party_Statement!$E$6),SUMPRODUCT(($C$3:$C6045=Party_Statement!$C$5)*($B$3:$B6045&gt;=Party_Statement!$C$6)*($B$3:$B6045&lt;=Party_Statement!$E$6)),""))</f>
        <v/>
      </c>
    </row>
    <row r="6046" spans="1:11" x14ac:dyDescent="0.2">
      <c r="A6046" s="237">
        <f>Purchase_Entry!A1640</f>
        <v>0</v>
      </c>
      <c r="B6046" s="238">
        <f>Purchase_Entry!B1640</f>
        <v>0</v>
      </c>
      <c r="C6046" s="239">
        <f>Purchase_Entry!D1640</f>
        <v>0</v>
      </c>
      <c r="D6046" s="240" t="s">
        <v>1390</v>
      </c>
      <c r="E6046" s="240">
        <f>Purchase_Entry!C1640</f>
        <v>0</v>
      </c>
      <c r="F6046" s="240">
        <f>Purchase_Entry!F1640</f>
        <v>0</v>
      </c>
      <c r="G6046" s="241">
        <v>0</v>
      </c>
      <c r="H6046" s="241">
        <f>N(Purchase_Entry!P1640)</f>
        <v>0</v>
      </c>
      <c r="I6046" s="241">
        <f t="shared" si="94"/>
        <v>0</v>
      </c>
      <c r="J6046" s="200"/>
      <c r="K6046" s="200" t="str" cm="1">
        <f t="array" ref="K6046">IF($C6046="","",IF(AND($C6046=Party_Statement!$C$5,$B6046&gt;=Party_Statement!$C$6,$B6046&lt;=Party_Statement!$E$6),SUMPRODUCT(($C$3:$C6046=Party_Statement!$C$5)*($B$3:$B6046&gt;=Party_Statement!$C$6)*($B$3:$B6046&lt;=Party_Statement!$E$6)),""))</f>
        <v/>
      </c>
    </row>
    <row r="6047" spans="1:11" x14ac:dyDescent="0.2">
      <c r="A6047" s="237">
        <f>Purchase_Entry!A1641</f>
        <v>0</v>
      </c>
      <c r="B6047" s="238">
        <f>Purchase_Entry!B1641</f>
        <v>0</v>
      </c>
      <c r="C6047" s="239">
        <f>Purchase_Entry!D1641</f>
        <v>0</v>
      </c>
      <c r="D6047" s="240" t="s">
        <v>1390</v>
      </c>
      <c r="E6047" s="240">
        <f>Purchase_Entry!C1641</f>
        <v>0</v>
      </c>
      <c r="F6047" s="240">
        <f>Purchase_Entry!F1641</f>
        <v>0</v>
      </c>
      <c r="G6047" s="241">
        <v>0</v>
      </c>
      <c r="H6047" s="241">
        <f>N(Purchase_Entry!P1641)</f>
        <v>0</v>
      </c>
      <c r="I6047" s="241">
        <f t="shared" si="94"/>
        <v>0</v>
      </c>
      <c r="J6047" s="200"/>
      <c r="K6047" s="200" t="str" cm="1">
        <f t="array" ref="K6047">IF($C6047="","",IF(AND($C6047=Party_Statement!$C$5,$B6047&gt;=Party_Statement!$C$6,$B6047&lt;=Party_Statement!$E$6),SUMPRODUCT(($C$3:$C6047=Party_Statement!$C$5)*($B$3:$B6047&gt;=Party_Statement!$C$6)*($B$3:$B6047&lt;=Party_Statement!$E$6)),""))</f>
        <v/>
      </c>
    </row>
    <row r="6048" spans="1:11" x14ac:dyDescent="0.2">
      <c r="A6048" s="237">
        <f>Purchase_Entry!A1642</f>
        <v>0</v>
      </c>
      <c r="B6048" s="238">
        <f>Purchase_Entry!B1642</f>
        <v>0</v>
      </c>
      <c r="C6048" s="239">
        <f>Purchase_Entry!D1642</f>
        <v>0</v>
      </c>
      <c r="D6048" s="240" t="s">
        <v>1390</v>
      </c>
      <c r="E6048" s="240">
        <f>Purchase_Entry!C1642</f>
        <v>0</v>
      </c>
      <c r="F6048" s="240">
        <f>Purchase_Entry!F1642</f>
        <v>0</v>
      </c>
      <c r="G6048" s="241">
        <v>0</v>
      </c>
      <c r="H6048" s="241">
        <f>N(Purchase_Entry!P1642)</f>
        <v>0</v>
      </c>
      <c r="I6048" s="241">
        <f t="shared" si="94"/>
        <v>0</v>
      </c>
      <c r="J6048" s="200"/>
      <c r="K6048" s="200" t="str" cm="1">
        <f t="array" ref="K6048">IF($C6048="","",IF(AND($C6048=Party_Statement!$C$5,$B6048&gt;=Party_Statement!$C$6,$B6048&lt;=Party_Statement!$E$6),SUMPRODUCT(($C$3:$C6048=Party_Statement!$C$5)*($B$3:$B6048&gt;=Party_Statement!$C$6)*($B$3:$B6048&lt;=Party_Statement!$E$6)),""))</f>
        <v/>
      </c>
    </row>
    <row r="6049" spans="1:11" x14ac:dyDescent="0.2">
      <c r="A6049" s="237">
        <f>Purchase_Entry!A1643</f>
        <v>0</v>
      </c>
      <c r="B6049" s="238">
        <f>Purchase_Entry!B1643</f>
        <v>0</v>
      </c>
      <c r="C6049" s="239">
        <f>Purchase_Entry!D1643</f>
        <v>0</v>
      </c>
      <c r="D6049" s="240" t="s">
        <v>1390</v>
      </c>
      <c r="E6049" s="240">
        <f>Purchase_Entry!C1643</f>
        <v>0</v>
      </c>
      <c r="F6049" s="240">
        <f>Purchase_Entry!F1643</f>
        <v>0</v>
      </c>
      <c r="G6049" s="241">
        <v>0</v>
      </c>
      <c r="H6049" s="241">
        <f>N(Purchase_Entry!P1643)</f>
        <v>0</v>
      </c>
      <c r="I6049" s="241">
        <f t="shared" si="94"/>
        <v>0</v>
      </c>
      <c r="J6049" s="200"/>
      <c r="K6049" s="200" t="str" cm="1">
        <f t="array" ref="K6049">IF($C6049="","",IF(AND($C6049=Party_Statement!$C$5,$B6049&gt;=Party_Statement!$C$6,$B6049&lt;=Party_Statement!$E$6),SUMPRODUCT(($C$3:$C6049=Party_Statement!$C$5)*($B$3:$B6049&gt;=Party_Statement!$C$6)*($B$3:$B6049&lt;=Party_Statement!$E$6)),""))</f>
        <v/>
      </c>
    </row>
    <row r="6050" spans="1:11" x14ac:dyDescent="0.2">
      <c r="A6050" s="237">
        <f>Purchase_Entry!A1644</f>
        <v>0</v>
      </c>
      <c r="B6050" s="238">
        <f>Purchase_Entry!B1644</f>
        <v>0</v>
      </c>
      <c r="C6050" s="239">
        <f>Purchase_Entry!D1644</f>
        <v>0</v>
      </c>
      <c r="D6050" s="240" t="s">
        <v>1390</v>
      </c>
      <c r="E6050" s="240">
        <f>Purchase_Entry!C1644</f>
        <v>0</v>
      </c>
      <c r="F6050" s="240">
        <f>Purchase_Entry!F1644</f>
        <v>0</v>
      </c>
      <c r="G6050" s="241">
        <v>0</v>
      </c>
      <c r="H6050" s="241">
        <f>N(Purchase_Entry!P1644)</f>
        <v>0</v>
      </c>
      <c r="I6050" s="241">
        <f t="shared" si="94"/>
        <v>0</v>
      </c>
      <c r="J6050" s="200"/>
      <c r="K6050" s="200" t="str" cm="1">
        <f t="array" ref="K6050">IF($C6050="","",IF(AND($C6050=Party_Statement!$C$5,$B6050&gt;=Party_Statement!$C$6,$B6050&lt;=Party_Statement!$E$6),SUMPRODUCT(($C$3:$C6050=Party_Statement!$C$5)*($B$3:$B6050&gt;=Party_Statement!$C$6)*($B$3:$B6050&lt;=Party_Statement!$E$6)),""))</f>
        <v/>
      </c>
    </row>
    <row r="6051" spans="1:11" x14ac:dyDescent="0.2">
      <c r="A6051" s="237">
        <f>Purchase_Entry!A1645</f>
        <v>0</v>
      </c>
      <c r="B6051" s="238">
        <f>Purchase_Entry!B1645</f>
        <v>0</v>
      </c>
      <c r="C6051" s="239">
        <f>Purchase_Entry!D1645</f>
        <v>0</v>
      </c>
      <c r="D6051" s="240" t="s">
        <v>1390</v>
      </c>
      <c r="E6051" s="240">
        <f>Purchase_Entry!C1645</f>
        <v>0</v>
      </c>
      <c r="F6051" s="240">
        <f>Purchase_Entry!F1645</f>
        <v>0</v>
      </c>
      <c r="G6051" s="241">
        <v>0</v>
      </c>
      <c r="H6051" s="241">
        <f>N(Purchase_Entry!P1645)</f>
        <v>0</v>
      </c>
      <c r="I6051" s="241">
        <f t="shared" si="94"/>
        <v>0</v>
      </c>
      <c r="J6051" s="200"/>
      <c r="K6051" s="200" t="str" cm="1">
        <f t="array" ref="K6051">IF($C6051="","",IF(AND($C6051=Party_Statement!$C$5,$B6051&gt;=Party_Statement!$C$6,$B6051&lt;=Party_Statement!$E$6),SUMPRODUCT(($C$3:$C6051=Party_Statement!$C$5)*($B$3:$B6051&gt;=Party_Statement!$C$6)*($B$3:$B6051&lt;=Party_Statement!$E$6)),""))</f>
        <v/>
      </c>
    </row>
    <row r="6052" spans="1:11" x14ac:dyDescent="0.2">
      <c r="A6052" s="237">
        <f>Purchase_Entry!A1646</f>
        <v>0</v>
      </c>
      <c r="B6052" s="238">
        <f>Purchase_Entry!B1646</f>
        <v>0</v>
      </c>
      <c r="C6052" s="239">
        <f>Purchase_Entry!D1646</f>
        <v>0</v>
      </c>
      <c r="D6052" s="240" t="s">
        <v>1390</v>
      </c>
      <c r="E6052" s="240">
        <f>Purchase_Entry!C1646</f>
        <v>0</v>
      </c>
      <c r="F6052" s="240">
        <f>Purchase_Entry!F1646</f>
        <v>0</v>
      </c>
      <c r="G6052" s="241">
        <v>0</v>
      </c>
      <c r="H6052" s="241">
        <f>N(Purchase_Entry!P1646)</f>
        <v>0</v>
      </c>
      <c r="I6052" s="241">
        <f t="shared" si="94"/>
        <v>0</v>
      </c>
      <c r="J6052" s="200"/>
      <c r="K6052" s="200" t="str" cm="1">
        <f t="array" ref="K6052">IF($C6052="","",IF(AND($C6052=Party_Statement!$C$5,$B6052&gt;=Party_Statement!$C$6,$B6052&lt;=Party_Statement!$E$6),SUMPRODUCT(($C$3:$C6052=Party_Statement!$C$5)*($B$3:$B6052&gt;=Party_Statement!$C$6)*($B$3:$B6052&lt;=Party_Statement!$E$6)),""))</f>
        <v/>
      </c>
    </row>
    <row r="6053" spans="1:11" x14ac:dyDescent="0.2">
      <c r="A6053" s="237">
        <f>Purchase_Entry!A1647</f>
        <v>0</v>
      </c>
      <c r="B6053" s="238">
        <f>Purchase_Entry!B1647</f>
        <v>0</v>
      </c>
      <c r="C6053" s="239">
        <f>Purchase_Entry!D1647</f>
        <v>0</v>
      </c>
      <c r="D6053" s="240" t="s">
        <v>1390</v>
      </c>
      <c r="E6053" s="240">
        <f>Purchase_Entry!C1647</f>
        <v>0</v>
      </c>
      <c r="F6053" s="240">
        <f>Purchase_Entry!F1647</f>
        <v>0</v>
      </c>
      <c r="G6053" s="241">
        <v>0</v>
      </c>
      <c r="H6053" s="241">
        <f>N(Purchase_Entry!P1647)</f>
        <v>0</v>
      </c>
      <c r="I6053" s="241">
        <f t="shared" si="94"/>
        <v>0</v>
      </c>
      <c r="J6053" s="200"/>
      <c r="K6053" s="200" t="str" cm="1">
        <f t="array" ref="K6053">IF($C6053="","",IF(AND($C6053=Party_Statement!$C$5,$B6053&gt;=Party_Statement!$C$6,$B6053&lt;=Party_Statement!$E$6),SUMPRODUCT(($C$3:$C6053=Party_Statement!$C$5)*($B$3:$B6053&gt;=Party_Statement!$C$6)*($B$3:$B6053&lt;=Party_Statement!$E$6)),""))</f>
        <v/>
      </c>
    </row>
    <row r="6054" spans="1:11" x14ac:dyDescent="0.2">
      <c r="A6054" s="237">
        <f>Purchase_Entry!A1648</f>
        <v>0</v>
      </c>
      <c r="B6054" s="238">
        <f>Purchase_Entry!B1648</f>
        <v>0</v>
      </c>
      <c r="C6054" s="239">
        <f>Purchase_Entry!D1648</f>
        <v>0</v>
      </c>
      <c r="D6054" s="240" t="s">
        <v>1390</v>
      </c>
      <c r="E6054" s="240">
        <f>Purchase_Entry!C1648</f>
        <v>0</v>
      </c>
      <c r="F6054" s="240">
        <f>Purchase_Entry!F1648</f>
        <v>0</v>
      </c>
      <c r="G6054" s="241">
        <v>0</v>
      </c>
      <c r="H6054" s="241">
        <f>N(Purchase_Entry!P1648)</f>
        <v>0</v>
      </c>
      <c r="I6054" s="241">
        <f t="shared" si="94"/>
        <v>0</v>
      </c>
      <c r="J6054" s="200"/>
      <c r="K6054" s="200" t="str" cm="1">
        <f t="array" ref="K6054">IF($C6054="","",IF(AND($C6054=Party_Statement!$C$5,$B6054&gt;=Party_Statement!$C$6,$B6054&lt;=Party_Statement!$E$6),SUMPRODUCT(($C$3:$C6054=Party_Statement!$C$5)*($B$3:$B6054&gt;=Party_Statement!$C$6)*($B$3:$B6054&lt;=Party_Statement!$E$6)),""))</f>
        <v/>
      </c>
    </row>
    <row r="6055" spans="1:11" x14ac:dyDescent="0.2">
      <c r="A6055" s="237">
        <f>Purchase_Entry!A1649</f>
        <v>0</v>
      </c>
      <c r="B6055" s="238">
        <f>Purchase_Entry!B1649</f>
        <v>0</v>
      </c>
      <c r="C6055" s="239">
        <f>Purchase_Entry!D1649</f>
        <v>0</v>
      </c>
      <c r="D6055" s="240" t="s">
        <v>1390</v>
      </c>
      <c r="E6055" s="240">
        <f>Purchase_Entry!C1649</f>
        <v>0</v>
      </c>
      <c r="F6055" s="240">
        <f>Purchase_Entry!F1649</f>
        <v>0</v>
      </c>
      <c r="G6055" s="241">
        <v>0</v>
      </c>
      <c r="H6055" s="241">
        <f>N(Purchase_Entry!P1649)</f>
        <v>0</v>
      </c>
      <c r="I6055" s="241">
        <f t="shared" si="94"/>
        <v>0</v>
      </c>
      <c r="J6055" s="200"/>
      <c r="K6055" s="200" t="str" cm="1">
        <f t="array" ref="K6055">IF($C6055="","",IF(AND($C6055=Party_Statement!$C$5,$B6055&gt;=Party_Statement!$C$6,$B6055&lt;=Party_Statement!$E$6),SUMPRODUCT(($C$3:$C6055=Party_Statement!$C$5)*($B$3:$B6055&gt;=Party_Statement!$C$6)*($B$3:$B6055&lt;=Party_Statement!$E$6)),""))</f>
        <v/>
      </c>
    </row>
    <row r="6056" spans="1:11" x14ac:dyDescent="0.2">
      <c r="A6056" s="237">
        <f>Purchase_Entry!A1650</f>
        <v>0</v>
      </c>
      <c r="B6056" s="238">
        <f>Purchase_Entry!B1650</f>
        <v>0</v>
      </c>
      <c r="C6056" s="239">
        <f>Purchase_Entry!D1650</f>
        <v>0</v>
      </c>
      <c r="D6056" s="240" t="s">
        <v>1390</v>
      </c>
      <c r="E6056" s="240">
        <f>Purchase_Entry!C1650</f>
        <v>0</v>
      </c>
      <c r="F6056" s="240">
        <f>Purchase_Entry!F1650</f>
        <v>0</v>
      </c>
      <c r="G6056" s="241">
        <v>0</v>
      </c>
      <c r="H6056" s="241">
        <f>N(Purchase_Entry!P1650)</f>
        <v>0</v>
      </c>
      <c r="I6056" s="241">
        <f t="shared" si="94"/>
        <v>0</v>
      </c>
      <c r="J6056" s="200"/>
      <c r="K6056" s="200" t="str" cm="1">
        <f t="array" ref="K6056">IF($C6056="","",IF(AND($C6056=Party_Statement!$C$5,$B6056&gt;=Party_Statement!$C$6,$B6056&lt;=Party_Statement!$E$6),SUMPRODUCT(($C$3:$C6056=Party_Statement!$C$5)*($B$3:$B6056&gt;=Party_Statement!$C$6)*($B$3:$B6056&lt;=Party_Statement!$E$6)),""))</f>
        <v/>
      </c>
    </row>
    <row r="6057" spans="1:11" x14ac:dyDescent="0.2">
      <c r="A6057" s="237">
        <f>Purchase_Entry!A1651</f>
        <v>0</v>
      </c>
      <c r="B6057" s="238">
        <f>Purchase_Entry!B1651</f>
        <v>0</v>
      </c>
      <c r="C6057" s="239">
        <f>Purchase_Entry!D1651</f>
        <v>0</v>
      </c>
      <c r="D6057" s="240" t="s">
        <v>1390</v>
      </c>
      <c r="E6057" s="240">
        <f>Purchase_Entry!C1651</f>
        <v>0</v>
      </c>
      <c r="F6057" s="240">
        <f>Purchase_Entry!F1651</f>
        <v>0</v>
      </c>
      <c r="G6057" s="241">
        <v>0</v>
      </c>
      <c r="H6057" s="241">
        <f>N(Purchase_Entry!P1651)</f>
        <v>0</v>
      </c>
      <c r="I6057" s="241">
        <f t="shared" si="94"/>
        <v>0</v>
      </c>
      <c r="J6057" s="200"/>
      <c r="K6057" s="200" t="str" cm="1">
        <f t="array" ref="K6057">IF($C6057="","",IF(AND($C6057=Party_Statement!$C$5,$B6057&gt;=Party_Statement!$C$6,$B6057&lt;=Party_Statement!$E$6),SUMPRODUCT(($C$3:$C6057=Party_Statement!$C$5)*($B$3:$B6057&gt;=Party_Statement!$C$6)*($B$3:$B6057&lt;=Party_Statement!$E$6)),""))</f>
        <v/>
      </c>
    </row>
    <row r="6058" spans="1:11" x14ac:dyDescent="0.2">
      <c r="A6058" s="237">
        <f>Purchase_Entry!A1652</f>
        <v>0</v>
      </c>
      <c r="B6058" s="238">
        <f>Purchase_Entry!B1652</f>
        <v>0</v>
      </c>
      <c r="C6058" s="239">
        <f>Purchase_Entry!D1652</f>
        <v>0</v>
      </c>
      <c r="D6058" s="240" t="s">
        <v>1390</v>
      </c>
      <c r="E6058" s="240">
        <f>Purchase_Entry!C1652</f>
        <v>0</v>
      </c>
      <c r="F6058" s="240">
        <f>Purchase_Entry!F1652</f>
        <v>0</v>
      </c>
      <c r="G6058" s="241">
        <v>0</v>
      </c>
      <c r="H6058" s="241">
        <f>N(Purchase_Entry!P1652)</f>
        <v>0</v>
      </c>
      <c r="I6058" s="241">
        <f t="shared" si="94"/>
        <v>0</v>
      </c>
      <c r="J6058" s="200"/>
      <c r="K6058" s="200" t="str" cm="1">
        <f t="array" ref="K6058">IF($C6058="","",IF(AND($C6058=Party_Statement!$C$5,$B6058&gt;=Party_Statement!$C$6,$B6058&lt;=Party_Statement!$E$6),SUMPRODUCT(($C$3:$C6058=Party_Statement!$C$5)*($B$3:$B6058&gt;=Party_Statement!$C$6)*($B$3:$B6058&lt;=Party_Statement!$E$6)),""))</f>
        <v/>
      </c>
    </row>
    <row r="6059" spans="1:11" x14ac:dyDescent="0.2">
      <c r="A6059" s="237">
        <f>Purchase_Entry!A1653</f>
        <v>0</v>
      </c>
      <c r="B6059" s="238">
        <f>Purchase_Entry!B1653</f>
        <v>0</v>
      </c>
      <c r="C6059" s="239">
        <f>Purchase_Entry!D1653</f>
        <v>0</v>
      </c>
      <c r="D6059" s="240" t="s">
        <v>1390</v>
      </c>
      <c r="E6059" s="240">
        <f>Purchase_Entry!C1653</f>
        <v>0</v>
      </c>
      <c r="F6059" s="240">
        <f>Purchase_Entry!F1653</f>
        <v>0</v>
      </c>
      <c r="G6059" s="241">
        <v>0</v>
      </c>
      <c r="H6059" s="241">
        <f>N(Purchase_Entry!P1653)</f>
        <v>0</v>
      </c>
      <c r="I6059" s="241">
        <f t="shared" si="94"/>
        <v>0</v>
      </c>
      <c r="J6059" s="200"/>
      <c r="K6059" s="200" t="str" cm="1">
        <f t="array" ref="K6059">IF($C6059="","",IF(AND($C6059=Party_Statement!$C$5,$B6059&gt;=Party_Statement!$C$6,$B6059&lt;=Party_Statement!$E$6),SUMPRODUCT(($C$3:$C6059=Party_Statement!$C$5)*($B$3:$B6059&gt;=Party_Statement!$C$6)*($B$3:$B6059&lt;=Party_Statement!$E$6)),""))</f>
        <v/>
      </c>
    </row>
    <row r="6060" spans="1:11" x14ac:dyDescent="0.2">
      <c r="A6060" s="237">
        <f>Purchase_Entry!A1654</f>
        <v>0</v>
      </c>
      <c r="B6060" s="238">
        <f>Purchase_Entry!B1654</f>
        <v>0</v>
      </c>
      <c r="C6060" s="239">
        <f>Purchase_Entry!D1654</f>
        <v>0</v>
      </c>
      <c r="D6060" s="240" t="s">
        <v>1390</v>
      </c>
      <c r="E6060" s="240">
        <f>Purchase_Entry!C1654</f>
        <v>0</v>
      </c>
      <c r="F6060" s="240">
        <f>Purchase_Entry!F1654</f>
        <v>0</v>
      </c>
      <c r="G6060" s="241">
        <v>0</v>
      </c>
      <c r="H6060" s="241">
        <f>N(Purchase_Entry!P1654)</f>
        <v>0</v>
      </c>
      <c r="I6060" s="241">
        <f t="shared" si="94"/>
        <v>0</v>
      </c>
      <c r="J6060" s="200"/>
      <c r="K6060" s="200" t="str" cm="1">
        <f t="array" ref="K6060">IF($C6060="","",IF(AND($C6060=Party_Statement!$C$5,$B6060&gt;=Party_Statement!$C$6,$B6060&lt;=Party_Statement!$E$6),SUMPRODUCT(($C$3:$C6060=Party_Statement!$C$5)*($B$3:$B6060&gt;=Party_Statement!$C$6)*($B$3:$B6060&lt;=Party_Statement!$E$6)),""))</f>
        <v/>
      </c>
    </row>
    <row r="6061" spans="1:11" x14ac:dyDescent="0.2">
      <c r="A6061" s="237">
        <f>Purchase_Entry!A1655</f>
        <v>0</v>
      </c>
      <c r="B6061" s="238">
        <f>Purchase_Entry!B1655</f>
        <v>0</v>
      </c>
      <c r="C6061" s="239">
        <f>Purchase_Entry!D1655</f>
        <v>0</v>
      </c>
      <c r="D6061" s="240" t="s">
        <v>1390</v>
      </c>
      <c r="E6061" s="240">
        <f>Purchase_Entry!C1655</f>
        <v>0</v>
      </c>
      <c r="F6061" s="240">
        <f>Purchase_Entry!F1655</f>
        <v>0</v>
      </c>
      <c r="G6061" s="241">
        <v>0</v>
      </c>
      <c r="H6061" s="241">
        <f>N(Purchase_Entry!P1655)</f>
        <v>0</v>
      </c>
      <c r="I6061" s="241">
        <f t="shared" si="94"/>
        <v>0</v>
      </c>
      <c r="J6061" s="200"/>
      <c r="K6061" s="200" t="str" cm="1">
        <f t="array" ref="K6061">IF($C6061="","",IF(AND($C6061=Party_Statement!$C$5,$B6061&gt;=Party_Statement!$C$6,$B6061&lt;=Party_Statement!$E$6),SUMPRODUCT(($C$3:$C6061=Party_Statement!$C$5)*($B$3:$B6061&gt;=Party_Statement!$C$6)*($B$3:$B6061&lt;=Party_Statement!$E$6)),""))</f>
        <v/>
      </c>
    </row>
    <row r="6062" spans="1:11" x14ac:dyDescent="0.2">
      <c r="A6062" s="237">
        <f>Purchase_Entry!A1656</f>
        <v>0</v>
      </c>
      <c r="B6062" s="238">
        <f>Purchase_Entry!B1656</f>
        <v>0</v>
      </c>
      <c r="C6062" s="239">
        <f>Purchase_Entry!D1656</f>
        <v>0</v>
      </c>
      <c r="D6062" s="240" t="s">
        <v>1390</v>
      </c>
      <c r="E6062" s="240">
        <f>Purchase_Entry!C1656</f>
        <v>0</v>
      </c>
      <c r="F6062" s="240">
        <f>Purchase_Entry!F1656</f>
        <v>0</v>
      </c>
      <c r="G6062" s="241">
        <v>0</v>
      </c>
      <c r="H6062" s="241">
        <f>N(Purchase_Entry!P1656)</f>
        <v>0</v>
      </c>
      <c r="I6062" s="241">
        <f t="shared" si="94"/>
        <v>0</v>
      </c>
      <c r="J6062" s="200"/>
      <c r="K6062" s="200" t="str" cm="1">
        <f t="array" ref="K6062">IF($C6062="","",IF(AND($C6062=Party_Statement!$C$5,$B6062&gt;=Party_Statement!$C$6,$B6062&lt;=Party_Statement!$E$6),SUMPRODUCT(($C$3:$C6062=Party_Statement!$C$5)*($B$3:$B6062&gt;=Party_Statement!$C$6)*($B$3:$B6062&lt;=Party_Statement!$E$6)),""))</f>
        <v/>
      </c>
    </row>
    <row r="6063" spans="1:11" x14ac:dyDescent="0.2">
      <c r="A6063" s="237">
        <f>Purchase_Entry!A1657</f>
        <v>0</v>
      </c>
      <c r="B6063" s="238">
        <f>Purchase_Entry!B1657</f>
        <v>0</v>
      </c>
      <c r="C6063" s="239">
        <f>Purchase_Entry!D1657</f>
        <v>0</v>
      </c>
      <c r="D6063" s="240" t="s">
        <v>1390</v>
      </c>
      <c r="E6063" s="240">
        <f>Purchase_Entry!C1657</f>
        <v>0</v>
      </c>
      <c r="F6063" s="240">
        <f>Purchase_Entry!F1657</f>
        <v>0</v>
      </c>
      <c r="G6063" s="241">
        <v>0</v>
      </c>
      <c r="H6063" s="241">
        <f>N(Purchase_Entry!P1657)</f>
        <v>0</v>
      </c>
      <c r="I6063" s="241">
        <f t="shared" si="94"/>
        <v>0</v>
      </c>
      <c r="J6063" s="200"/>
      <c r="K6063" s="200" t="str" cm="1">
        <f t="array" ref="K6063">IF($C6063="","",IF(AND($C6063=Party_Statement!$C$5,$B6063&gt;=Party_Statement!$C$6,$B6063&lt;=Party_Statement!$E$6),SUMPRODUCT(($C$3:$C6063=Party_Statement!$C$5)*($B$3:$B6063&gt;=Party_Statement!$C$6)*($B$3:$B6063&lt;=Party_Statement!$E$6)),""))</f>
        <v/>
      </c>
    </row>
    <row r="6064" spans="1:11" x14ac:dyDescent="0.2">
      <c r="A6064" s="237">
        <f>Purchase_Entry!A1658</f>
        <v>0</v>
      </c>
      <c r="B6064" s="238">
        <f>Purchase_Entry!B1658</f>
        <v>0</v>
      </c>
      <c r="C6064" s="239">
        <f>Purchase_Entry!D1658</f>
        <v>0</v>
      </c>
      <c r="D6064" s="240" t="s">
        <v>1390</v>
      </c>
      <c r="E6064" s="240">
        <f>Purchase_Entry!C1658</f>
        <v>0</v>
      </c>
      <c r="F6064" s="240">
        <f>Purchase_Entry!F1658</f>
        <v>0</v>
      </c>
      <c r="G6064" s="241">
        <v>0</v>
      </c>
      <c r="H6064" s="241">
        <f>N(Purchase_Entry!P1658)</f>
        <v>0</v>
      </c>
      <c r="I6064" s="241">
        <f t="shared" si="94"/>
        <v>0</v>
      </c>
      <c r="J6064" s="200"/>
      <c r="K6064" s="200" t="str" cm="1">
        <f t="array" ref="K6064">IF($C6064="","",IF(AND($C6064=Party_Statement!$C$5,$B6064&gt;=Party_Statement!$C$6,$B6064&lt;=Party_Statement!$E$6),SUMPRODUCT(($C$3:$C6064=Party_Statement!$C$5)*($B$3:$B6064&gt;=Party_Statement!$C$6)*($B$3:$B6064&lt;=Party_Statement!$E$6)),""))</f>
        <v/>
      </c>
    </row>
    <row r="6065" spans="1:11" x14ac:dyDescent="0.2">
      <c r="A6065" s="237">
        <f>Purchase_Entry!A1659</f>
        <v>0</v>
      </c>
      <c r="B6065" s="238">
        <f>Purchase_Entry!B1659</f>
        <v>0</v>
      </c>
      <c r="C6065" s="239">
        <f>Purchase_Entry!D1659</f>
        <v>0</v>
      </c>
      <c r="D6065" s="240" t="s">
        <v>1390</v>
      </c>
      <c r="E6065" s="240">
        <f>Purchase_Entry!C1659</f>
        <v>0</v>
      </c>
      <c r="F6065" s="240">
        <f>Purchase_Entry!F1659</f>
        <v>0</v>
      </c>
      <c r="G6065" s="241">
        <v>0</v>
      </c>
      <c r="H6065" s="241">
        <f>N(Purchase_Entry!P1659)</f>
        <v>0</v>
      </c>
      <c r="I6065" s="241">
        <f t="shared" si="94"/>
        <v>0</v>
      </c>
      <c r="J6065" s="200"/>
      <c r="K6065" s="200" t="str" cm="1">
        <f t="array" ref="K6065">IF($C6065="","",IF(AND($C6065=Party_Statement!$C$5,$B6065&gt;=Party_Statement!$C$6,$B6065&lt;=Party_Statement!$E$6),SUMPRODUCT(($C$3:$C6065=Party_Statement!$C$5)*($B$3:$B6065&gt;=Party_Statement!$C$6)*($B$3:$B6065&lt;=Party_Statement!$E$6)),""))</f>
        <v/>
      </c>
    </row>
    <row r="6066" spans="1:11" x14ac:dyDescent="0.2">
      <c r="A6066" s="237">
        <f>Purchase_Entry!A1660</f>
        <v>0</v>
      </c>
      <c r="B6066" s="238">
        <f>Purchase_Entry!B1660</f>
        <v>0</v>
      </c>
      <c r="C6066" s="239">
        <f>Purchase_Entry!D1660</f>
        <v>0</v>
      </c>
      <c r="D6066" s="240" t="s">
        <v>1390</v>
      </c>
      <c r="E6066" s="240">
        <f>Purchase_Entry!C1660</f>
        <v>0</v>
      </c>
      <c r="F6066" s="240">
        <f>Purchase_Entry!F1660</f>
        <v>0</v>
      </c>
      <c r="G6066" s="241">
        <v>0</v>
      </c>
      <c r="H6066" s="241">
        <f>N(Purchase_Entry!P1660)</f>
        <v>0</v>
      </c>
      <c r="I6066" s="241">
        <f t="shared" si="94"/>
        <v>0</v>
      </c>
      <c r="J6066" s="200"/>
      <c r="K6066" s="200" t="str" cm="1">
        <f t="array" ref="K6066">IF($C6066="","",IF(AND($C6066=Party_Statement!$C$5,$B6066&gt;=Party_Statement!$C$6,$B6066&lt;=Party_Statement!$E$6),SUMPRODUCT(($C$3:$C6066=Party_Statement!$C$5)*($B$3:$B6066&gt;=Party_Statement!$C$6)*($B$3:$B6066&lt;=Party_Statement!$E$6)),""))</f>
        <v/>
      </c>
    </row>
    <row r="6067" spans="1:11" x14ac:dyDescent="0.2">
      <c r="A6067" s="237">
        <f>Purchase_Entry!A1661</f>
        <v>0</v>
      </c>
      <c r="B6067" s="238">
        <f>Purchase_Entry!B1661</f>
        <v>0</v>
      </c>
      <c r="C6067" s="239">
        <f>Purchase_Entry!D1661</f>
        <v>0</v>
      </c>
      <c r="D6067" s="240" t="s">
        <v>1390</v>
      </c>
      <c r="E6067" s="240">
        <f>Purchase_Entry!C1661</f>
        <v>0</v>
      </c>
      <c r="F6067" s="240">
        <f>Purchase_Entry!F1661</f>
        <v>0</v>
      </c>
      <c r="G6067" s="241">
        <v>0</v>
      </c>
      <c r="H6067" s="241">
        <f>N(Purchase_Entry!P1661)</f>
        <v>0</v>
      </c>
      <c r="I6067" s="241">
        <f t="shared" si="94"/>
        <v>0</v>
      </c>
      <c r="J6067" s="200"/>
      <c r="K6067" s="200" t="str" cm="1">
        <f t="array" ref="K6067">IF($C6067="","",IF(AND($C6067=Party_Statement!$C$5,$B6067&gt;=Party_Statement!$C$6,$B6067&lt;=Party_Statement!$E$6),SUMPRODUCT(($C$3:$C6067=Party_Statement!$C$5)*($B$3:$B6067&gt;=Party_Statement!$C$6)*($B$3:$B6067&lt;=Party_Statement!$E$6)),""))</f>
        <v/>
      </c>
    </row>
    <row r="6068" spans="1:11" x14ac:dyDescent="0.2">
      <c r="A6068" s="237">
        <f>Purchase_Entry!A1662</f>
        <v>0</v>
      </c>
      <c r="B6068" s="238">
        <f>Purchase_Entry!B1662</f>
        <v>0</v>
      </c>
      <c r="C6068" s="239">
        <f>Purchase_Entry!D1662</f>
        <v>0</v>
      </c>
      <c r="D6068" s="240" t="s">
        <v>1390</v>
      </c>
      <c r="E6068" s="240">
        <f>Purchase_Entry!C1662</f>
        <v>0</v>
      </c>
      <c r="F6068" s="240">
        <f>Purchase_Entry!F1662</f>
        <v>0</v>
      </c>
      <c r="G6068" s="241">
        <v>0</v>
      </c>
      <c r="H6068" s="241">
        <f>N(Purchase_Entry!P1662)</f>
        <v>0</v>
      </c>
      <c r="I6068" s="241">
        <f t="shared" si="94"/>
        <v>0</v>
      </c>
      <c r="J6068" s="200"/>
      <c r="K6068" s="200" t="str" cm="1">
        <f t="array" ref="K6068">IF($C6068="","",IF(AND($C6068=Party_Statement!$C$5,$B6068&gt;=Party_Statement!$C$6,$B6068&lt;=Party_Statement!$E$6),SUMPRODUCT(($C$3:$C6068=Party_Statement!$C$5)*($B$3:$B6068&gt;=Party_Statement!$C$6)*($B$3:$B6068&lt;=Party_Statement!$E$6)),""))</f>
        <v/>
      </c>
    </row>
    <row r="6069" spans="1:11" x14ac:dyDescent="0.2">
      <c r="A6069" s="237">
        <f>Purchase_Entry!A1663</f>
        <v>0</v>
      </c>
      <c r="B6069" s="238">
        <f>Purchase_Entry!B1663</f>
        <v>0</v>
      </c>
      <c r="C6069" s="239">
        <f>Purchase_Entry!D1663</f>
        <v>0</v>
      </c>
      <c r="D6069" s="240" t="s">
        <v>1390</v>
      </c>
      <c r="E6069" s="240">
        <f>Purchase_Entry!C1663</f>
        <v>0</v>
      </c>
      <c r="F6069" s="240">
        <f>Purchase_Entry!F1663</f>
        <v>0</v>
      </c>
      <c r="G6069" s="241">
        <v>0</v>
      </c>
      <c r="H6069" s="241">
        <f>N(Purchase_Entry!P1663)</f>
        <v>0</v>
      </c>
      <c r="I6069" s="241">
        <f t="shared" si="94"/>
        <v>0</v>
      </c>
      <c r="J6069" s="200"/>
      <c r="K6069" s="200" t="str" cm="1">
        <f t="array" ref="K6069">IF($C6069="","",IF(AND($C6069=Party_Statement!$C$5,$B6069&gt;=Party_Statement!$C$6,$B6069&lt;=Party_Statement!$E$6),SUMPRODUCT(($C$3:$C6069=Party_Statement!$C$5)*($B$3:$B6069&gt;=Party_Statement!$C$6)*($B$3:$B6069&lt;=Party_Statement!$E$6)),""))</f>
        <v/>
      </c>
    </row>
    <row r="6070" spans="1:11" x14ac:dyDescent="0.2">
      <c r="A6070" s="237">
        <f>Purchase_Entry!A1664</f>
        <v>0</v>
      </c>
      <c r="B6070" s="238">
        <f>Purchase_Entry!B1664</f>
        <v>0</v>
      </c>
      <c r="C6070" s="239">
        <f>Purchase_Entry!D1664</f>
        <v>0</v>
      </c>
      <c r="D6070" s="240" t="s">
        <v>1390</v>
      </c>
      <c r="E6070" s="240">
        <f>Purchase_Entry!C1664</f>
        <v>0</v>
      </c>
      <c r="F6070" s="240">
        <f>Purchase_Entry!F1664</f>
        <v>0</v>
      </c>
      <c r="G6070" s="241">
        <v>0</v>
      </c>
      <c r="H6070" s="241">
        <f>N(Purchase_Entry!P1664)</f>
        <v>0</v>
      </c>
      <c r="I6070" s="241">
        <f t="shared" si="94"/>
        <v>0</v>
      </c>
      <c r="J6070" s="200"/>
      <c r="K6070" s="200" t="str" cm="1">
        <f t="array" ref="K6070">IF($C6070="","",IF(AND($C6070=Party_Statement!$C$5,$B6070&gt;=Party_Statement!$C$6,$B6070&lt;=Party_Statement!$E$6),SUMPRODUCT(($C$3:$C6070=Party_Statement!$C$5)*($B$3:$B6070&gt;=Party_Statement!$C$6)*($B$3:$B6070&lt;=Party_Statement!$E$6)),""))</f>
        <v/>
      </c>
    </row>
    <row r="6071" spans="1:11" x14ac:dyDescent="0.2">
      <c r="A6071" s="237">
        <f>Purchase_Entry!A1665</f>
        <v>0</v>
      </c>
      <c r="B6071" s="238">
        <f>Purchase_Entry!B1665</f>
        <v>0</v>
      </c>
      <c r="C6071" s="239">
        <f>Purchase_Entry!D1665</f>
        <v>0</v>
      </c>
      <c r="D6071" s="240" t="s">
        <v>1390</v>
      </c>
      <c r="E6071" s="240">
        <f>Purchase_Entry!C1665</f>
        <v>0</v>
      </c>
      <c r="F6071" s="240">
        <f>Purchase_Entry!F1665</f>
        <v>0</v>
      </c>
      <c r="G6071" s="241">
        <v>0</v>
      </c>
      <c r="H6071" s="241">
        <f>N(Purchase_Entry!P1665)</f>
        <v>0</v>
      </c>
      <c r="I6071" s="241">
        <f t="shared" si="94"/>
        <v>0</v>
      </c>
      <c r="J6071" s="200"/>
      <c r="K6071" s="200" t="str" cm="1">
        <f t="array" ref="K6071">IF($C6071="","",IF(AND($C6071=Party_Statement!$C$5,$B6071&gt;=Party_Statement!$C$6,$B6071&lt;=Party_Statement!$E$6),SUMPRODUCT(($C$3:$C6071=Party_Statement!$C$5)*($B$3:$B6071&gt;=Party_Statement!$C$6)*($B$3:$B6071&lt;=Party_Statement!$E$6)),""))</f>
        <v/>
      </c>
    </row>
    <row r="6072" spans="1:11" x14ac:dyDescent="0.2">
      <c r="A6072" s="237">
        <f>Purchase_Entry!A1666</f>
        <v>0</v>
      </c>
      <c r="B6072" s="238">
        <f>Purchase_Entry!B1666</f>
        <v>0</v>
      </c>
      <c r="C6072" s="239">
        <f>Purchase_Entry!D1666</f>
        <v>0</v>
      </c>
      <c r="D6072" s="240" t="s">
        <v>1390</v>
      </c>
      <c r="E6072" s="240">
        <f>Purchase_Entry!C1666</f>
        <v>0</v>
      </c>
      <c r="F6072" s="240">
        <f>Purchase_Entry!F1666</f>
        <v>0</v>
      </c>
      <c r="G6072" s="241">
        <v>0</v>
      </c>
      <c r="H6072" s="241">
        <f>N(Purchase_Entry!P1666)</f>
        <v>0</v>
      </c>
      <c r="I6072" s="241">
        <f t="shared" si="94"/>
        <v>0</v>
      </c>
      <c r="J6072" s="200"/>
      <c r="K6072" s="200" t="str" cm="1">
        <f t="array" ref="K6072">IF($C6072="","",IF(AND($C6072=Party_Statement!$C$5,$B6072&gt;=Party_Statement!$C$6,$B6072&lt;=Party_Statement!$E$6),SUMPRODUCT(($C$3:$C6072=Party_Statement!$C$5)*($B$3:$B6072&gt;=Party_Statement!$C$6)*($B$3:$B6072&lt;=Party_Statement!$E$6)),""))</f>
        <v/>
      </c>
    </row>
    <row r="6073" spans="1:11" x14ac:dyDescent="0.2">
      <c r="A6073" s="237">
        <f>Purchase_Entry!A1667</f>
        <v>0</v>
      </c>
      <c r="B6073" s="238">
        <f>Purchase_Entry!B1667</f>
        <v>0</v>
      </c>
      <c r="C6073" s="239">
        <f>Purchase_Entry!D1667</f>
        <v>0</v>
      </c>
      <c r="D6073" s="240" t="s">
        <v>1390</v>
      </c>
      <c r="E6073" s="240">
        <f>Purchase_Entry!C1667</f>
        <v>0</v>
      </c>
      <c r="F6073" s="240">
        <f>Purchase_Entry!F1667</f>
        <v>0</v>
      </c>
      <c r="G6073" s="241">
        <v>0</v>
      </c>
      <c r="H6073" s="241">
        <f>N(Purchase_Entry!P1667)</f>
        <v>0</v>
      </c>
      <c r="I6073" s="241">
        <f t="shared" si="94"/>
        <v>0</v>
      </c>
      <c r="J6073" s="200"/>
      <c r="K6073" s="200" t="str" cm="1">
        <f t="array" ref="K6073">IF($C6073="","",IF(AND($C6073=Party_Statement!$C$5,$B6073&gt;=Party_Statement!$C$6,$B6073&lt;=Party_Statement!$E$6),SUMPRODUCT(($C$3:$C6073=Party_Statement!$C$5)*($B$3:$B6073&gt;=Party_Statement!$C$6)*($B$3:$B6073&lt;=Party_Statement!$E$6)),""))</f>
        <v/>
      </c>
    </row>
    <row r="6074" spans="1:11" x14ac:dyDescent="0.2">
      <c r="A6074" s="237">
        <f>Purchase_Entry!A1668</f>
        <v>0</v>
      </c>
      <c r="B6074" s="238">
        <f>Purchase_Entry!B1668</f>
        <v>0</v>
      </c>
      <c r="C6074" s="239">
        <f>Purchase_Entry!D1668</f>
        <v>0</v>
      </c>
      <c r="D6074" s="240" t="s">
        <v>1390</v>
      </c>
      <c r="E6074" s="240">
        <f>Purchase_Entry!C1668</f>
        <v>0</v>
      </c>
      <c r="F6074" s="240">
        <f>Purchase_Entry!F1668</f>
        <v>0</v>
      </c>
      <c r="G6074" s="241">
        <v>0</v>
      </c>
      <c r="H6074" s="241">
        <f>N(Purchase_Entry!P1668)</f>
        <v>0</v>
      </c>
      <c r="I6074" s="241">
        <f t="shared" ref="I6074:I6137" si="95">IF($C6074="","",IF($C6074=$C2254,$I2254+$G6074-$H6074,$G6074-$H6074))</f>
        <v>0</v>
      </c>
      <c r="J6074" s="200"/>
      <c r="K6074" s="200" t="str" cm="1">
        <f t="array" ref="K6074">IF($C6074="","",IF(AND($C6074=Party_Statement!$C$5,$B6074&gt;=Party_Statement!$C$6,$B6074&lt;=Party_Statement!$E$6),SUMPRODUCT(($C$3:$C6074=Party_Statement!$C$5)*($B$3:$B6074&gt;=Party_Statement!$C$6)*($B$3:$B6074&lt;=Party_Statement!$E$6)),""))</f>
        <v/>
      </c>
    </row>
    <row r="6075" spans="1:11" x14ac:dyDescent="0.2">
      <c r="A6075" s="237">
        <f>Purchase_Entry!A1669</f>
        <v>0</v>
      </c>
      <c r="B6075" s="238">
        <f>Purchase_Entry!B1669</f>
        <v>0</v>
      </c>
      <c r="C6075" s="239">
        <f>Purchase_Entry!D1669</f>
        <v>0</v>
      </c>
      <c r="D6075" s="240" t="s">
        <v>1390</v>
      </c>
      <c r="E6075" s="240">
        <f>Purchase_Entry!C1669</f>
        <v>0</v>
      </c>
      <c r="F6075" s="240">
        <f>Purchase_Entry!F1669</f>
        <v>0</v>
      </c>
      <c r="G6075" s="241">
        <v>0</v>
      </c>
      <c r="H6075" s="241">
        <f>N(Purchase_Entry!P1669)</f>
        <v>0</v>
      </c>
      <c r="I6075" s="241">
        <f t="shared" si="95"/>
        <v>0</v>
      </c>
      <c r="J6075" s="200"/>
      <c r="K6075" s="200" t="str" cm="1">
        <f t="array" ref="K6075">IF($C6075="","",IF(AND($C6075=Party_Statement!$C$5,$B6075&gt;=Party_Statement!$C$6,$B6075&lt;=Party_Statement!$E$6),SUMPRODUCT(($C$3:$C6075=Party_Statement!$C$5)*($B$3:$B6075&gt;=Party_Statement!$C$6)*($B$3:$B6075&lt;=Party_Statement!$E$6)),""))</f>
        <v/>
      </c>
    </row>
    <row r="6076" spans="1:11" x14ac:dyDescent="0.2">
      <c r="A6076" s="237">
        <f>Purchase_Entry!A1670</f>
        <v>0</v>
      </c>
      <c r="B6076" s="238">
        <f>Purchase_Entry!B1670</f>
        <v>0</v>
      </c>
      <c r="C6076" s="239">
        <f>Purchase_Entry!D1670</f>
        <v>0</v>
      </c>
      <c r="D6076" s="240" t="s">
        <v>1390</v>
      </c>
      <c r="E6076" s="240">
        <f>Purchase_Entry!C1670</f>
        <v>0</v>
      </c>
      <c r="F6076" s="240">
        <f>Purchase_Entry!F1670</f>
        <v>0</v>
      </c>
      <c r="G6076" s="241">
        <v>0</v>
      </c>
      <c r="H6076" s="241">
        <f>N(Purchase_Entry!P1670)</f>
        <v>0</v>
      </c>
      <c r="I6076" s="241">
        <f t="shared" si="95"/>
        <v>0</v>
      </c>
      <c r="J6076" s="200"/>
      <c r="K6076" s="200" t="str" cm="1">
        <f t="array" ref="K6076">IF($C6076="","",IF(AND($C6076=Party_Statement!$C$5,$B6076&gt;=Party_Statement!$C$6,$B6076&lt;=Party_Statement!$E$6),SUMPRODUCT(($C$3:$C6076=Party_Statement!$C$5)*($B$3:$B6076&gt;=Party_Statement!$C$6)*($B$3:$B6076&lt;=Party_Statement!$E$6)),""))</f>
        <v/>
      </c>
    </row>
    <row r="6077" spans="1:11" x14ac:dyDescent="0.2">
      <c r="A6077" s="237">
        <f>Purchase_Entry!A1671</f>
        <v>0</v>
      </c>
      <c r="B6077" s="238">
        <f>Purchase_Entry!B1671</f>
        <v>0</v>
      </c>
      <c r="C6077" s="239">
        <f>Purchase_Entry!D1671</f>
        <v>0</v>
      </c>
      <c r="D6077" s="240" t="s">
        <v>1390</v>
      </c>
      <c r="E6077" s="240">
        <f>Purchase_Entry!C1671</f>
        <v>0</v>
      </c>
      <c r="F6077" s="240">
        <f>Purchase_Entry!F1671</f>
        <v>0</v>
      </c>
      <c r="G6077" s="241">
        <v>0</v>
      </c>
      <c r="H6077" s="241">
        <f>N(Purchase_Entry!P1671)</f>
        <v>0</v>
      </c>
      <c r="I6077" s="241">
        <f t="shared" si="95"/>
        <v>0</v>
      </c>
      <c r="J6077" s="200"/>
      <c r="K6077" s="200" t="str" cm="1">
        <f t="array" ref="K6077">IF($C6077="","",IF(AND($C6077=Party_Statement!$C$5,$B6077&gt;=Party_Statement!$C$6,$B6077&lt;=Party_Statement!$E$6),SUMPRODUCT(($C$3:$C6077=Party_Statement!$C$5)*($B$3:$B6077&gt;=Party_Statement!$C$6)*($B$3:$B6077&lt;=Party_Statement!$E$6)),""))</f>
        <v/>
      </c>
    </row>
    <row r="6078" spans="1:11" x14ac:dyDescent="0.2">
      <c r="A6078" s="237">
        <f>Purchase_Entry!A1672</f>
        <v>0</v>
      </c>
      <c r="B6078" s="238">
        <f>Purchase_Entry!B1672</f>
        <v>0</v>
      </c>
      <c r="C6078" s="239">
        <f>Purchase_Entry!D1672</f>
        <v>0</v>
      </c>
      <c r="D6078" s="240" t="s">
        <v>1390</v>
      </c>
      <c r="E6078" s="240">
        <f>Purchase_Entry!C1672</f>
        <v>0</v>
      </c>
      <c r="F6078" s="240">
        <f>Purchase_Entry!F1672</f>
        <v>0</v>
      </c>
      <c r="G6078" s="241">
        <v>0</v>
      </c>
      <c r="H6078" s="241">
        <f>N(Purchase_Entry!P1672)</f>
        <v>0</v>
      </c>
      <c r="I6078" s="241">
        <f t="shared" si="95"/>
        <v>0</v>
      </c>
      <c r="J6078" s="200"/>
      <c r="K6078" s="200" t="str" cm="1">
        <f t="array" ref="K6078">IF($C6078="","",IF(AND($C6078=Party_Statement!$C$5,$B6078&gt;=Party_Statement!$C$6,$B6078&lt;=Party_Statement!$E$6),SUMPRODUCT(($C$3:$C6078=Party_Statement!$C$5)*($B$3:$B6078&gt;=Party_Statement!$C$6)*($B$3:$B6078&lt;=Party_Statement!$E$6)),""))</f>
        <v/>
      </c>
    </row>
    <row r="6079" spans="1:11" x14ac:dyDescent="0.2">
      <c r="A6079" s="237">
        <f>Purchase_Entry!A1673</f>
        <v>0</v>
      </c>
      <c r="B6079" s="238">
        <f>Purchase_Entry!B1673</f>
        <v>0</v>
      </c>
      <c r="C6079" s="239">
        <f>Purchase_Entry!D1673</f>
        <v>0</v>
      </c>
      <c r="D6079" s="240" t="s">
        <v>1390</v>
      </c>
      <c r="E6079" s="240">
        <f>Purchase_Entry!C1673</f>
        <v>0</v>
      </c>
      <c r="F6079" s="240">
        <f>Purchase_Entry!F1673</f>
        <v>0</v>
      </c>
      <c r="G6079" s="241">
        <v>0</v>
      </c>
      <c r="H6079" s="241">
        <f>N(Purchase_Entry!P1673)</f>
        <v>0</v>
      </c>
      <c r="I6079" s="241">
        <f t="shared" si="95"/>
        <v>0</v>
      </c>
      <c r="J6079" s="200"/>
      <c r="K6079" s="200" t="str" cm="1">
        <f t="array" ref="K6079">IF($C6079="","",IF(AND($C6079=Party_Statement!$C$5,$B6079&gt;=Party_Statement!$C$6,$B6079&lt;=Party_Statement!$E$6),SUMPRODUCT(($C$3:$C6079=Party_Statement!$C$5)*($B$3:$B6079&gt;=Party_Statement!$C$6)*($B$3:$B6079&lt;=Party_Statement!$E$6)),""))</f>
        <v/>
      </c>
    </row>
    <row r="6080" spans="1:11" x14ac:dyDescent="0.2">
      <c r="A6080" s="237">
        <f>Purchase_Entry!A1674</f>
        <v>0</v>
      </c>
      <c r="B6080" s="238">
        <f>Purchase_Entry!B1674</f>
        <v>0</v>
      </c>
      <c r="C6080" s="239">
        <f>Purchase_Entry!D1674</f>
        <v>0</v>
      </c>
      <c r="D6080" s="240" t="s">
        <v>1390</v>
      </c>
      <c r="E6080" s="240">
        <f>Purchase_Entry!C1674</f>
        <v>0</v>
      </c>
      <c r="F6080" s="240">
        <f>Purchase_Entry!F1674</f>
        <v>0</v>
      </c>
      <c r="G6080" s="241">
        <v>0</v>
      </c>
      <c r="H6080" s="241">
        <f>N(Purchase_Entry!P1674)</f>
        <v>0</v>
      </c>
      <c r="I6080" s="241">
        <f t="shared" si="95"/>
        <v>0</v>
      </c>
      <c r="J6080" s="200"/>
      <c r="K6080" s="200" t="str" cm="1">
        <f t="array" ref="K6080">IF($C6080="","",IF(AND($C6080=Party_Statement!$C$5,$B6080&gt;=Party_Statement!$C$6,$B6080&lt;=Party_Statement!$E$6),SUMPRODUCT(($C$3:$C6080=Party_Statement!$C$5)*($B$3:$B6080&gt;=Party_Statement!$C$6)*($B$3:$B6080&lt;=Party_Statement!$E$6)),""))</f>
        <v/>
      </c>
    </row>
    <row r="6081" spans="1:11" x14ac:dyDescent="0.2">
      <c r="A6081" s="237">
        <f>Purchase_Entry!A1675</f>
        <v>0</v>
      </c>
      <c r="B6081" s="238">
        <f>Purchase_Entry!B1675</f>
        <v>0</v>
      </c>
      <c r="C6081" s="239">
        <f>Purchase_Entry!D1675</f>
        <v>0</v>
      </c>
      <c r="D6081" s="240" t="s">
        <v>1390</v>
      </c>
      <c r="E6081" s="240">
        <f>Purchase_Entry!C1675</f>
        <v>0</v>
      </c>
      <c r="F6081" s="240">
        <f>Purchase_Entry!F1675</f>
        <v>0</v>
      </c>
      <c r="G6081" s="241">
        <v>0</v>
      </c>
      <c r="H6081" s="241">
        <f>N(Purchase_Entry!P1675)</f>
        <v>0</v>
      </c>
      <c r="I6081" s="241">
        <f t="shared" si="95"/>
        <v>0</v>
      </c>
      <c r="J6081" s="200"/>
      <c r="K6081" s="200" t="str" cm="1">
        <f t="array" ref="K6081">IF($C6081="","",IF(AND($C6081=Party_Statement!$C$5,$B6081&gt;=Party_Statement!$C$6,$B6081&lt;=Party_Statement!$E$6),SUMPRODUCT(($C$3:$C6081=Party_Statement!$C$5)*($B$3:$B6081&gt;=Party_Statement!$C$6)*($B$3:$B6081&lt;=Party_Statement!$E$6)),""))</f>
        <v/>
      </c>
    </row>
    <row r="6082" spans="1:11" x14ac:dyDescent="0.2">
      <c r="A6082" s="237">
        <f>Purchase_Entry!A1676</f>
        <v>0</v>
      </c>
      <c r="B6082" s="238">
        <f>Purchase_Entry!B1676</f>
        <v>0</v>
      </c>
      <c r="C6082" s="239">
        <f>Purchase_Entry!D1676</f>
        <v>0</v>
      </c>
      <c r="D6082" s="240" t="s">
        <v>1390</v>
      </c>
      <c r="E6082" s="240">
        <f>Purchase_Entry!C1676</f>
        <v>0</v>
      </c>
      <c r="F6082" s="240">
        <f>Purchase_Entry!F1676</f>
        <v>0</v>
      </c>
      <c r="G6082" s="241">
        <v>0</v>
      </c>
      <c r="H6082" s="241">
        <f>N(Purchase_Entry!P1676)</f>
        <v>0</v>
      </c>
      <c r="I6082" s="241">
        <f t="shared" si="95"/>
        <v>0</v>
      </c>
      <c r="J6082" s="200"/>
      <c r="K6082" s="200" t="str" cm="1">
        <f t="array" ref="K6082">IF($C6082="","",IF(AND($C6082=Party_Statement!$C$5,$B6082&gt;=Party_Statement!$C$6,$B6082&lt;=Party_Statement!$E$6),SUMPRODUCT(($C$3:$C6082=Party_Statement!$C$5)*($B$3:$B6082&gt;=Party_Statement!$C$6)*($B$3:$B6082&lt;=Party_Statement!$E$6)),""))</f>
        <v/>
      </c>
    </row>
    <row r="6083" spans="1:11" x14ac:dyDescent="0.2">
      <c r="A6083" s="237">
        <f>Purchase_Entry!A1677</f>
        <v>0</v>
      </c>
      <c r="B6083" s="238">
        <f>Purchase_Entry!B1677</f>
        <v>0</v>
      </c>
      <c r="C6083" s="239">
        <f>Purchase_Entry!D1677</f>
        <v>0</v>
      </c>
      <c r="D6083" s="240" t="s">
        <v>1390</v>
      </c>
      <c r="E6083" s="240">
        <f>Purchase_Entry!C1677</f>
        <v>0</v>
      </c>
      <c r="F6083" s="240">
        <f>Purchase_Entry!F1677</f>
        <v>0</v>
      </c>
      <c r="G6083" s="241">
        <v>0</v>
      </c>
      <c r="H6083" s="241">
        <f>N(Purchase_Entry!P1677)</f>
        <v>0</v>
      </c>
      <c r="I6083" s="241">
        <f t="shared" si="95"/>
        <v>0</v>
      </c>
      <c r="J6083" s="200"/>
      <c r="K6083" s="200" t="str" cm="1">
        <f t="array" ref="K6083">IF($C6083="","",IF(AND($C6083=Party_Statement!$C$5,$B6083&gt;=Party_Statement!$C$6,$B6083&lt;=Party_Statement!$E$6),SUMPRODUCT(($C$3:$C6083=Party_Statement!$C$5)*($B$3:$B6083&gt;=Party_Statement!$C$6)*($B$3:$B6083&lt;=Party_Statement!$E$6)),""))</f>
        <v/>
      </c>
    </row>
    <row r="6084" spans="1:11" x14ac:dyDescent="0.2">
      <c r="A6084" s="237">
        <f>Purchase_Entry!A1678</f>
        <v>0</v>
      </c>
      <c r="B6084" s="238">
        <f>Purchase_Entry!B1678</f>
        <v>0</v>
      </c>
      <c r="C6084" s="239">
        <f>Purchase_Entry!D1678</f>
        <v>0</v>
      </c>
      <c r="D6084" s="240" t="s">
        <v>1390</v>
      </c>
      <c r="E6084" s="240">
        <f>Purchase_Entry!C1678</f>
        <v>0</v>
      </c>
      <c r="F6084" s="240">
        <f>Purchase_Entry!F1678</f>
        <v>0</v>
      </c>
      <c r="G6084" s="241">
        <v>0</v>
      </c>
      <c r="H6084" s="241">
        <f>N(Purchase_Entry!P1678)</f>
        <v>0</v>
      </c>
      <c r="I6084" s="241">
        <f t="shared" si="95"/>
        <v>0</v>
      </c>
      <c r="J6084" s="200"/>
      <c r="K6084" s="200" t="str" cm="1">
        <f t="array" ref="K6084">IF($C6084="","",IF(AND($C6084=Party_Statement!$C$5,$B6084&gt;=Party_Statement!$C$6,$B6084&lt;=Party_Statement!$E$6),SUMPRODUCT(($C$3:$C6084=Party_Statement!$C$5)*($B$3:$B6084&gt;=Party_Statement!$C$6)*($B$3:$B6084&lt;=Party_Statement!$E$6)),""))</f>
        <v/>
      </c>
    </row>
    <row r="6085" spans="1:11" x14ac:dyDescent="0.2">
      <c r="A6085" s="237">
        <f>Purchase_Entry!A1679</f>
        <v>0</v>
      </c>
      <c r="B6085" s="238">
        <f>Purchase_Entry!B1679</f>
        <v>0</v>
      </c>
      <c r="C6085" s="239">
        <f>Purchase_Entry!D1679</f>
        <v>0</v>
      </c>
      <c r="D6085" s="240" t="s">
        <v>1390</v>
      </c>
      <c r="E6085" s="240">
        <f>Purchase_Entry!C1679</f>
        <v>0</v>
      </c>
      <c r="F6085" s="240">
        <f>Purchase_Entry!F1679</f>
        <v>0</v>
      </c>
      <c r="G6085" s="241">
        <v>0</v>
      </c>
      <c r="H6085" s="241">
        <f>N(Purchase_Entry!P1679)</f>
        <v>0</v>
      </c>
      <c r="I6085" s="241">
        <f t="shared" si="95"/>
        <v>0</v>
      </c>
      <c r="J6085" s="200"/>
      <c r="K6085" s="200" t="str" cm="1">
        <f t="array" ref="K6085">IF($C6085="","",IF(AND($C6085=Party_Statement!$C$5,$B6085&gt;=Party_Statement!$C$6,$B6085&lt;=Party_Statement!$E$6),SUMPRODUCT(($C$3:$C6085=Party_Statement!$C$5)*($B$3:$B6085&gt;=Party_Statement!$C$6)*($B$3:$B6085&lt;=Party_Statement!$E$6)),""))</f>
        <v/>
      </c>
    </row>
    <row r="6086" spans="1:11" x14ac:dyDescent="0.2">
      <c r="A6086" s="237">
        <f>Purchase_Entry!A1680</f>
        <v>0</v>
      </c>
      <c r="B6086" s="238">
        <f>Purchase_Entry!B1680</f>
        <v>0</v>
      </c>
      <c r="C6086" s="239">
        <f>Purchase_Entry!D1680</f>
        <v>0</v>
      </c>
      <c r="D6086" s="240" t="s">
        <v>1390</v>
      </c>
      <c r="E6086" s="240">
        <f>Purchase_Entry!C1680</f>
        <v>0</v>
      </c>
      <c r="F6086" s="240">
        <f>Purchase_Entry!F1680</f>
        <v>0</v>
      </c>
      <c r="G6086" s="241">
        <v>0</v>
      </c>
      <c r="H6086" s="241">
        <f>N(Purchase_Entry!P1680)</f>
        <v>0</v>
      </c>
      <c r="I6086" s="241">
        <f t="shared" si="95"/>
        <v>0</v>
      </c>
      <c r="J6086" s="200"/>
      <c r="K6086" s="200" t="str" cm="1">
        <f t="array" ref="K6086">IF($C6086="","",IF(AND($C6086=Party_Statement!$C$5,$B6086&gt;=Party_Statement!$C$6,$B6086&lt;=Party_Statement!$E$6),SUMPRODUCT(($C$3:$C6086=Party_Statement!$C$5)*($B$3:$B6086&gt;=Party_Statement!$C$6)*($B$3:$B6086&lt;=Party_Statement!$E$6)),""))</f>
        <v/>
      </c>
    </row>
    <row r="6087" spans="1:11" x14ac:dyDescent="0.2">
      <c r="A6087" s="237">
        <f>Purchase_Entry!A1681</f>
        <v>0</v>
      </c>
      <c r="B6087" s="238">
        <f>Purchase_Entry!B1681</f>
        <v>0</v>
      </c>
      <c r="C6087" s="239">
        <f>Purchase_Entry!D1681</f>
        <v>0</v>
      </c>
      <c r="D6087" s="240" t="s">
        <v>1390</v>
      </c>
      <c r="E6087" s="240">
        <f>Purchase_Entry!C1681</f>
        <v>0</v>
      </c>
      <c r="F6087" s="240">
        <f>Purchase_Entry!F1681</f>
        <v>0</v>
      </c>
      <c r="G6087" s="241">
        <v>0</v>
      </c>
      <c r="H6087" s="241">
        <f>N(Purchase_Entry!P1681)</f>
        <v>0</v>
      </c>
      <c r="I6087" s="241">
        <f t="shared" si="95"/>
        <v>0</v>
      </c>
      <c r="J6087" s="200"/>
      <c r="K6087" s="200" t="str" cm="1">
        <f t="array" ref="K6087">IF($C6087="","",IF(AND($C6087=Party_Statement!$C$5,$B6087&gt;=Party_Statement!$C$6,$B6087&lt;=Party_Statement!$E$6),SUMPRODUCT(($C$3:$C6087=Party_Statement!$C$5)*($B$3:$B6087&gt;=Party_Statement!$C$6)*($B$3:$B6087&lt;=Party_Statement!$E$6)),""))</f>
        <v/>
      </c>
    </row>
    <row r="6088" spans="1:11" x14ac:dyDescent="0.2">
      <c r="A6088" s="237">
        <f>Purchase_Entry!A1682</f>
        <v>0</v>
      </c>
      <c r="B6088" s="238">
        <f>Purchase_Entry!B1682</f>
        <v>0</v>
      </c>
      <c r="C6088" s="239">
        <f>Purchase_Entry!D1682</f>
        <v>0</v>
      </c>
      <c r="D6088" s="240" t="s">
        <v>1390</v>
      </c>
      <c r="E6088" s="240">
        <f>Purchase_Entry!C1682</f>
        <v>0</v>
      </c>
      <c r="F6088" s="240">
        <f>Purchase_Entry!F1682</f>
        <v>0</v>
      </c>
      <c r="G6088" s="241">
        <v>0</v>
      </c>
      <c r="H6088" s="241">
        <f>N(Purchase_Entry!P1682)</f>
        <v>0</v>
      </c>
      <c r="I6088" s="241">
        <f t="shared" si="95"/>
        <v>0</v>
      </c>
      <c r="J6088" s="200"/>
      <c r="K6088" s="200" t="str" cm="1">
        <f t="array" ref="K6088">IF($C6088="","",IF(AND($C6088=Party_Statement!$C$5,$B6088&gt;=Party_Statement!$C$6,$B6088&lt;=Party_Statement!$E$6),SUMPRODUCT(($C$3:$C6088=Party_Statement!$C$5)*($B$3:$B6088&gt;=Party_Statement!$C$6)*($B$3:$B6088&lt;=Party_Statement!$E$6)),""))</f>
        <v/>
      </c>
    </row>
    <row r="6089" spans="1:11" x14ac:dyDescent="0.2">
      <c r="A6089" s="237">
        <f>Purchase_Entry!A1683</f>
        <v>0</v>
      </c>
      <c r="B6089" s="238">
        <f>Purchase_Entry!B1683</f>
        <v>0</v>
      </c>
      <c r="C6089" s="239">
        <f>Purchase_Entry!D1683</f>
        <v>0</v>
      </c>
      <c r="D6089" s="240" t="s">
        <v>1390</v>
      </c>
      <c r="E6089" s="240">
        <f>Purchase_Entry!C1683</f>
        <v>0</v>
      </c>
      <c r="F6089" s="240">
        <f>Purchase_Entry!F1683</f>
        <v>0</v>
      </c>
      <c r="G6089" s="241">
        <v>0</v>
      </c>
      <c r="H6089" s="241">
        <f>N(Purchase_Entry!P1683)</f>
        <v>0</v>
      </c>
      <c r="I6089" s="241">
        <f t="shared" si="95"/>
        <v>0</v>
      </c>
      <c r="J6089" s="200"/>
      <c r="K6089" s="200" t="str" cm="1">
        <f t="array" ref="K6089">IF($C6089="","",IF(AND($C6089=Party_Statement!$C$5,$B6089&gt;=Party_Statement!$C$6,$B6089&lt;=Party_Statement!$E$6),SUMPRODUCT(($C$3:$C6089=Party_Statement!$C$5)*($B$3:$B6089&gt;=Party_Statement!$C$6)*($B$3:$B6089&lt;=Party_Statement!$E$6)),""))</f>
        <v/>
      </c>
    </row>
    <row r="6090" spans="1:11" x14ac:dyDescent="0.2">
      <c r="A6090" s="237">
        <f>Purchase_Entry!A1684</f>
        <v>0</v>
      </c>
      <c r="B6090" s="238">
        <f>Purchase_Entry!B1684</f>
        <v>0</v>
      </c>
      <c r="C6090" s="239">
        <f>Purchase_Entry!D1684</f>
        <v>0</v>
      </c>
      <c r="D6090" s="240" t="s">
        <v>1390</v>
      </c>
      <c r="E6090" s="240">
        <f>Purchase_Entry!C1684</f>
        <v>0</v>
      </c>
      <c r="F6090" s="240">
        <f>Purchase_Entry!F1684</f>
        <v>0</v>
      </c>
      <c r="G6090" s="241">
        <v>0</v>
      </c>
      <c r="H6090" s="241">
        <f>N(Purchase_Entry!P1684)</f>
        <v>0</v>
      </c>
      <c r="I6090" s="241">
        <f t="shared" si="95"/>
        <v>0</v>
      </c>
      <c r="J6090" s="200"/>
      <c r="K6090" s="200" t="str" cm="1">
        <f t="array" ref="K6090">IF($C6090="","",IF(AND($C6090=Party_Statement!$C$5,$B6090&gt;=Party_Statement!$C$6,$B6090&lt;=Party_Statement!$E$6),SUMPRODUCT(($C$3:$C6090=Party_Statement!$C$5)*($B$3:$B6090&gt;=Party_Statement!$C$6)*($B$3:$B6090&lt;=Party_Statement!$E$6)),""))</f>
        <v/>
      </c>
    </row>
    <row r="6091" spans="1:11" x14ac:dyDescent="0.2">
      <c r="A6091" s="237">
        <f>Purchase_Entry!A1685</f>
        <v>0</v>
      </c>
      <c r="B6091" s="238">
        <f>Purchase_Entry!B1685</f>
        <v>0</v>
      </c>
      <c r="C6091" s="239">
        <f>Purchase_Entry!D1685</f>
        <v>0</v>
      </c>
      <c r="D6091" s="240" t="s">
        <v>1390</v>
      </c>
      <c r="E6091" s="240">
        <f>Purchase_Entry!C1685</f>
        <v>0</v>
      </c>
      <c r="F6091" s="240">
        <f>Purchase_Entry!F1685</f>
        <v>0</v>
      </c>
      <c r="G6091" s="241">
        <v>0</v>
      </c>
      <c r="H6091" s="241">
        <f>N(Purchase_Entry!P1685)</f>
        <v>0</v>
      </c>
      <c r="I6091" s="241">
        <f t="shared" si="95"/>
        <v>0</v>
      </c>
      <c r="J6091" s="200"/>
      <c r="K6091" s="200" t="str" cm="1">
        <f t="array" ref="K6091">IF($C6091="","",IF(AND($C6091=Party_Statement!$C$5,$B6091&gt;=Party_Statement!$C$6,$B6091&lt;=Party_Statement!$E$6),SUMPRODUCT(($C$3:$C6091=Party_Statement!$C$5)*($B$3:$B6091&gt;=Party_Statement!$C$6)*($B$3:$B6091&lt;=Party_Statement!$E$6)),""))</f>
        <v/>
      </c>
    </row>
    <row r="6092" spans="1:11" x14ac:dyDescent="0.2">
      <c r="A6092" s="237">
        <f>Purchase_Entry!A1686</f>
        <v>0</v>
      </c>
      <c r="B6092" s="238">
        <f>Purchase_Entry!B1686</f>
        <v>0</v>
      </c>
      <c r="C6092" s="239">
        <f>Purchase_Entry!D1686</f>
        <v>0</v>
      </c>
      <c r="D6092" s="240" t="s">
        <v>1390</v>
      </c>
      <c r="E6092" s="240">
        <f>Purchase_Entry!C1686</f>
        <v>0</v>
      </c>
      <c r="F6092" s="240">
        <f>Purchase_Entry!F1686</f>
        <v>0</v>
      </c>
      <c r="G6092" s="241">
        <v>0</v>
      </c>
      <c r="H6092" s="241">
        <f>N(Purchase_Entry!P1686)</f>
        <v>0</v>
      </c>
      <c r="I6092" s="241">
        <f t="shared" si="95"/>
        <v>0</v>
      </c>
      <c r="J6092" s="200"/>
      <c r="K6092" s="200" t="str" cm="1">
        <f t="array" ref="K6092">IF($C6092="","",IF(AND($C6092=Party_Statement!$C$5,$B6092&gt;=Party_Statement!$C$6,$B6092&lt;=Party_Statement!$E$6),SUMPRODUCT(($C$3:$C6092=Party_Statement!$C$5)*($B$3:$B6092&gt;=Party_Statement!$C$6)*($B$3:$B6092&lt;=Party_Statement!$E$6)),""))</f>
        <v/>
      </c>
    </row>
    <row r="6093" spans="1:11" x14ac:dyDescent="0.2">
      <c r="A6093" s="237">
        <f>Purchase_Entry!A1687</f>
        <v>0</v>
      </c>
      <c r="B6093" s="238">
        <f>Purchase_Entry!B1687</f>
        <v>0</v>
      </c>
      <c r="C6093" s="239">
        <f>Purchase_Entry!D1687</f>
        <v>0</v>
      </c>
      <c r="D6093" s="240" t="s">
        <v>1390</v>
      </c>
      <c r="E6093" s="240">
        <f>Purchase_Entry!C1687</f>
        <v>0</v>
      </c>
      <c r="F6093" s="240">
        <f>Purchase_Entry!F1687</f>
        <v>0</v>
      </c>
      <c r="G6093" s="241">
        <v>0</v>
      </c>
      <c r="H6093" s="241">
        <f>N(Purchase_Entry!P1687)</f>
        <v>0</v>
      </c>
      <c r="I6093" s="241">
        <f t="shared" si="95"/>
        <v>0</v>
      </c>
      <c r="J6093" s="200"/>
      <c r="K6093" s="200" t="str" cm="1">
        <f t="array" ref="K6093">IF($C6093="","",IF(AND($C6093=Party_Statement!$C$5,$B6093&gt;=Party_Statement!$C$6,$B6093&lt;=Party_Statement!$E$6),SUMPRODUCT(($C$3:$C6093=Party_Statement!$C$5)*($B$3:$B6093&gt;=Party_Statement!$C$6)*($B$3:$B6093&lt;=Party_Statement!$E$6)),""))</f>
        <v/>
      </c>
    </row>
    <row r="6094" spans="1:11" x14ac:dyDescent="0.2">
      <c r="A6094" s="237">
        <f>Purchase_Entry!A1688</f>
        <v>0</v>
      </c>
      <c r="B6094" s="238">
        <f>Purchase_Entry!B1688</f>
        <v>0</v>
      </c>
      <c r="C6094" s="239">
        <f>Purchase_Entry!D1688</f>
        <v>0</v>
      </c>
      <c r="D6094" s="240" t="s">
        <v>1390</v>
      </c>
      <c r="E6094" s="240">
        <f>Purchase_Entry!C1688</f>
        <v>0</v>
      </c>
      <c r="F6094" s="240">
        <f>Purchase_Entry!F1688</f>
        <v>0</v>
      </c>
      <c r="G6094" s="241">
        <v>0</v>
      </c>
      <c r="H6094" s="241">
        <f>N(Purchase_Entry!P1688)</f>
        <v>0</v>
      </c>
      <c r="I6094" s="241">
        <f t="shared" si="95"/>
        <v>0</v>
      </c>
      <c r="J6094" s="200"/>
      <c r="K6094" s="200" t="str" cm="1">
        <f t="array" ref="K6094">IF($C6094="","",IF(AND($C6094=Party_Statement!$C$5,$B6094&gt;=Party_Statement!$C$6,$B6094&lt;=Party_Statement!$E$6),SUMPRODUCT(($C$3:$C6094=Party_Statement!$C$5)*($B$3:$B6094&gt;=Party_Statement!$C$6)*($B$3:$B6094&lt;=Party_Statement!$E$6)),""))</f>
        <v/>
      </c>
    </row>
    <row r="6095" spans="1:11" x14ac:dyDescent="0.2">
      <c r="A6095" s="237">
        <f>Purchase_Entry!A1689</f>
        <v>0</v>
      </c>
      <c r="B6095" s="238">
        <f>Purchase_Entry!B1689</f>
        <v>0</v>
      </c>
      <c r="C6095" s="239">
        <f>Purchase_Entry!D1689</f>
        <v>0</v>
      </c>
      <c r="D6095" s="240" t="s">
        <v>1390</v>
      </c>
      <c r="E6095" s="240">
        <f>Purchase_Entry!C1689</f>
        <v>0</v>
      </c>
      <c r="F6095" s="240">
        <f>Purchase_Entry!F1689</f>
        <v>0</v>
      </c>
      <c r="G6095" s="241">
        <v>0</v>
      </c>
      <c r="H6095" s="241">
        <f>N(Purchase_Entry!P1689)</f>
        <v>0</v>
      </c>
      <c r="I6095" s="241">
        <f t="shared" si="95"/>
        <v>0</v>
      </c>
      <c r="J6095" s="200"/>
      <c r="K6095" s="200" t="str" cm="1">
        <f t="array" ref="K6095">IF($C6095="","",IF(AND($C6095=Party_Statement!$C$5,$B6095&gt;=Party_Statement!$C$6,$B6095&lt;=Party_Statement!$E$6),SUMPRODUCT(($C$3:$C6095=Party_Statement!$C$5)*($B$3:$B6095&gt;=Party_Statement!$C$6)*($B$3:$B6095&lt;=Party_Statement!$E$6)),""))</f>
        <v/>
      </c>
    </row>
    <row r="6096" spans="1:11" x14ac:dyDescent="0.2">
      <c r="A6096" s="237">
        <f>Purchase_Entry!A1690</f>
        <v>0</v>
      </c>
      <c r="B6096" s="238">
        <f>Purchase_Entry!B1690</f>
        <v>0</v>
      </c>
      <c r="C6096" s="239">
        <f>Purchase_Entry!D1690</f>
        <v>0</v>
      </c>
      <c r="D6096" s="240" t="s">
        <v>1390</v>
      </c>
      <c r="E6096" s="240">
        <f>Purchase_Entry!C1690</f>
        <v>0</v>
      </c>
      <c r="F6096" s="240">
        <f>Purchase_Entry!F1690</f>
        <v>0</v>
      </c>
      <c r="G6096" s="241">
        <v>0</v>
      </c>
      <c r="H6096" s="241">
        <f>N(Purchase_Entry!P1690)</f>
        <v>0</v>
      </c>
      <c r="I6096" s="241">
        <f t="shared" si="95"/>
        <v>0</v>
      </c>
      <c r="J6096" s="200"/>
      <c r="K6096" s="200" t="str" cm="1">
        <f t="array" ref="K6096">IF($C6096="","",IF(AND($C6096=Party_Statement!$C$5,$B6096&gt;=Party_Statement!$C$6,$B6096&lt;=Party_Statement!$E$6),SUMPRODUCT(($C$3:$C6096=Party_Statement!$C$5)*($B$3:$B6096&gt;=Party_Statement!$C$6)*($B$3:$B6096&lt;=Party_Statement!$E$6)),""))</f>
        <v/>
      </c>
    </row>
    <row r="6097" spans="1:11" x14ac:dyDescent="0.2">
      <c r="A6097" s="237">
        <f>Purchase_Entry!A1691</f>
        <v>0</v>
      </c>
      <c r="B6097" s="238">
        <f>Purchase_Entry!B1691</f>
        <v>0</v>
      </c>
      <c r="C6097" s="239">
        <f>Purchase_Entry!D1691</f>
        <v>0</v>
      </c>
      <c r="D6097" s="240" t="s">
        <v>1390</v>
      </c>
      <c r="E6097" s="240">
        <f>Purchase_Entry!C1691</f>
        <v>0</v>
      </c>
      <c r="F6097" s="240">
        <f>Purchase_Entry!F1691</f>
        <v>0</v>
      </c>
      <c r="G6097" s="241">
        <v>0</v>
      </c>
      <c r="H6097" s="241">
        <f>N(Purchase_Entry!P1691)</f>
        <v>0</v>
      </c>
      <c r="I6097" s="241">
        <f t="shared" si="95"/>
        <v>0</v>
      </c>
      <c r="J6097" s="200"/>
      <c r="K6097" s="200" t="str" cm="1">
        <f t="array" ref="K6097">IF($C6097="","",IF(AND($C6097=Party_Statement!$C$5,$B6097&gt;=Party_Statement!$C$6,$B6097&lt;=Party_Statement!$E$6),SUMPRODUCT(($C$3:$C6097=Party_Statement!$C$5)*($B$3:$B6097&gt;=Party_Statement!$C$6)*($B$3:$B6097&lt;=Party_Statement!$E$6)),""))</f>
        <v/>
      </c>
    </row>
    <row r="6098" spans="1:11" x14ac:dyDescent="0.2">
      <c r="A6098" s="237">
        <f>Purchase_Entry!A1692</f>
        <v>0</v>
      </c>
      <c r="B6098" s="238">
        <f>Purchase_Entry!B1692</f>
        <v>0</v>
      </c>
      <c r="C6098" s="239">
        <f>Purchase_Entry!D1692</f>
        <v>0</v>
      </c>
      <c r="D6098" s="240" t="s">
        <v>1390</v>
      </c>
      <c r="E6098" s="240">
        <f>Purchase_Entry!C1692</f>
        <v>0</v>
      </c>
      <c r="F6098" s="240">
        <f>Purchase_Entry!F1692</f>
        <v>0</v>
      </c>
      <c r="G6098" s="241">
        <v>0</v>
      </c>
      <c r="H6098" s="241">
        <f>N(Purchase_Entry!P1692)</f>
        <v>0</v>
      </c>
      <c r="I6098" s="241">
        <f t="shared" si="95"/>
        <v>0</v>
      </c>
      <c r="J6098" s="200"/>
      <c r="K6098" s="200" t="str" cm="1">
        <f t="array" ref="K6098">IF($C6098="","",IF(AND($C6098=Party_Statement!$C$5,$B6098&gt;=Party_Statement!$C$6,$B6098&lt;=Party_Statement!$E$6),SUMPRODUCT(($C$3:$C6098=Party_Statement!$C$5)*($B$3:$B6098&gt;=Party_Statement!$C$6)*($B$3:$B6098&lt;=Party_Statement!$E$6)),""))</f>
        <v/>
      </c>
    </row>
    <row r="6099" spans="1:11" x14ac:dyDescent="0.2">
      <c r="A6099" s="237">
        <f>Purchase_Entry!A1693</f>
        <v>0</v>
      </c>
      <c r="B6099" s="238">
        <f>Purchase_Entry!B1693</f>
        <v>0</v>
      </c>
      <c r="C6099" s="239">
        <f>Purchase_Entry!D1693</f>
        <v>0</v>
      </c>
      <c r="D6099" s="240" t="s">
        <v>1390</v>
      </c>
      <c r="E6099" s="240">
        <f>Purchase_Entry!C1693</f>
        <v>0</v>
      </c>
      <c r="F6099" s="240">
        <f>Purchase_Entry!F1693</f>
        <v>0</v>
      </c>
      <c r="G6099" s="241">
        <v>0</v>
      </c>
      <c r="H6099" s="241">
        <f>N(Purchase_Entry!P1693)</f>
        <v>0</v>
      </c>
      <c r="I6099" s="241">
        <f t="shared" si="95"/>
        <v>0</v>
      </c>
      <c r="J6099" s="200"/>
      <c r="K6099" s="200" t="str" cm="1">
        <f t="array" ref="K6099">IF($C6099="","",IF(AND($C6099=Party_Statement!$C$5,$B6099&gt;=Party_Statement!$C$6,$B6099&lt;=Party_Statement!$E$6),SUMPRODUCT(($C$3:$C6099=Party_Statement!$C$5)*($B$3:$B6099&gt;=Party_Statement!$C$6)*($B$3:$B6099&lt;=Party_Statement!$E$6)),""))</f>
        <v/>
      </c>
    </row>
    <row r="6100" spans="1:11" x14ac:dyDescent="0.2">
      <c r="A6100" s="237">
        <f>Purchase_Entry!A1694</f>
        <v>0</v>
      </c>
      <c r="B6100" s="238">
        <f>Purchase_Entry!B1694</f>
        <v>0</v>
      </c>
      <c r="C6100" s="239">
        <f>Purchase_Entry!D1694</f>
        <v>0</v>
      </c>
      <c r="D6100" s="240" t="s">
        <v>1390</v>
      </c>
      <c r="E6100" s="240">
        <f>Purchase_Entry!C1694</f>
        <v>0</v>
      </c>
      <c r="F6100" s="240">
        <f>Purchase_Entry!F1694</f>
        <v>0</v>
      </c>
      <c r="G6100" s="241">
        <v>0</v>
      </c>
      <c r="H6100" s="241">
        <f>N(Purchase_Entry!P1694)</f>
        <v>0</v>
      </c>
      <c r="I6100" s="241">
        <f t="shared" si="95"/>
        <v>0</v>
      </c>
      <c r="J6100" s="200"/>
      <c r="K6100" s="200" t="str" cm="1">
        <f t="array" ref="K6100">IF($C6100="","",IF(AND($C6100=Party_Statement!$C$5,$B6100&gt;=Party_Statement!$C$6,$B6100&lt;=Party_Statement!$E$6),SUMPRODUCT(($C$3:$C6100=Party_Statement!$C$5)*($B$3:$B6100&gt;=Party_Statement!$C$6)*($B$3:$B6100&lt;=Party_Statement!$E$6)),""))</f>
        <v/>
      </c>
    </row>
    <row r="6101" spans="1:11" x14ac:dyDescent="0.2">
      <c r="A6101" s="237">
        <f>Purchase_Entry!A1695</f>
        <v>0</v>
      </c>
      <c r="B6101" s="238">
        <f>Purchase_Entry!B1695</f>
        <v>0</v>
      </c>
      <c r="C6101" s="239">
        <f>Purchase_Entry!D1695</f>
        <v>0</v>
      </c>
      <c r="D6101" s="240" t="s">
        <v>1390</v>
      </c>
      <c r="E6101" s="240">
        <f>Purchase_Entry!C1695</f>
        <v>0</v>
      </c>
      <c r="F6101" s="240">
        <f>Purchase_Entry!F1695</f>
        <v>0</v>
      </c>
      <c r="G6101" s="241">
        <v>0</v>
      </c>
      <c r="H6101" s="241">
        <f>N(Purchase_Entry!P1695)</f>
        <v>0</v>
      </c>
      <c r="I6101" s="241">
        <f t="shared" si="95"/>
        <v>0</v>
      </c>
      <c r="J6101" s="200"/>
      <c r="K6101" s="200" t="str" cm="1">
        <f t="array" ref="K6101">IF($C6101="","",IF(AND($C6101=Party_Statement!$C$5,$B6101&gt;=Party_Statement!$C$6,$B6101&lt;=Party_Statement!$E$6),SUMPRODUCT(($C$3:$C6101=Party_Statement!$C$5)*($B$3:$B6101&gt;=Party_Statement!$C$6)*($B$3:$B6101&lt;=Party_Statement!$E$6)),""))</f>
        <v/>
      </c>
    </row>
    <row r="6102" spans="1:11" x14ac:dyDescent="0.2">
      <c r="A6102" s="237">
        <f>Purchase_Entry!A1696</f>
        <v>0</v>
      </c>
      <c r="B6102" s="238">
        <f>Purchase_Entry!B1696</f>
        <v>0</v>
      </c>
      <c r="C6102" s="239">
        <f>Purchase_Entry!D1696</f>
        <v>0</v>
      </c>
      <c r="D6102" s="240" t="s">
        <v>1390</v>
      </c>
      <c r="E6102" s="240">
        <f>Purchase_Entry!C1696</f>
        <v>0</v>
      </c>
      <c r="F6102" s="240">
        <f>Purchase_Entry!F1696</f>
        <v>0</v>
      </c>
      <c r="G6102" s="241">
        <v>0</v>
      </c>
      <c r="H6102" s="241">
        <f>N(Purchase_Entry!P1696)</f>
        <v>0</v>
      </c>
      <c r="I6102" s="241">
        <f t="shared" si="95"/>
        <v>0</v>
      </c>
      <c r="J6102" s="200"/>
      <c r="K6102" s="200" t="str" cm="1">
        <f t="array" ref="K6102">IF($C6102="","",IF(AND($C6102=Party_Statement!$C$5,$B6102&gt;=Party_Statement!$C$6,$B6102&lt;=Party_Statement!$E$6),SUMPRODUCT(($C$3:$C6102=Party_Statement!$C$5)*($B$3:$B6102&gt;=Party_Statement!$C$6)*($B$3:$B6102&lt;=Party_Statement!$E$6)),""))</f>
        <v/>
      </c>
    </row>
    <row r="6103" spans="1:11" x14ac:dyDescent="0.2">
      <c r="A6103" s="237">
        <f>Purchase_Entry!A1697</f>
        <v>0</v>
      </c>
      <c r="B6103" s="238">
        <f>Purchase_Entry!B1697</f>
        <v>0</v>
      </c>
      <c r="C6103" s="239">
        <f>Purchase_Entry!D1697</f>
        <v>0</v>
      </c>
      <c r="D6103" s="240" t="s">
        <v>1390</v>
      </c>
      <c r="E6103" s="240">
        <f>Purchase_Entry!C1697</f>
        <v>0</v>
      </c>
      <c r="F6103" s="240">
        <f>Purchase_Entry!F1697</f>
        <v>0</v>
      </c>
      <c r="G6103" s="241">
        <v>0</v>
      </c>
      <c r="H6103" s="241">
        <f>N(Purchase_Entry!P1697)</f>
        <v>0</v>
      </c>
      <c r="I6103" s="241">
        <f t="shared" si="95"/>
        <v>0</v>
      </c>
      <c r="J6103" s="200"/>
      <c r="K6103" s="200" t="str" cm="1">
        <f t="array" ref="K6103">IF($C6103="","",IF(AND($C6103=Party_Statement!$C$5,$B6103&gt;=Party_Statement!$C$6,$B6103&lt;=Party_Statement!$E$6),SUMPRODUCT(($C$3:$C6103=Party_Statement!$C$5)*($B$3:$B6103&gt;=Party_Statement!$C$6)*($B$3:$B6103&lt;=Party_Statement!$E$6)),""))</f>
        <v/>
      </c>
    </row>
    <row r="6104" spans="1:11" x14ac:dyDescent="0.2">
      <c r="A6104" s="237">
        <f>Purchase_Entry!A1698</f>
        <v>0</v>
      </c>
      <c r="B6104" s="238">
        <f>Purchase_Entry!B1698</f>
        <v>0</v>
      </c>
      <c r="C6104" s="239">
        <f>Purchase_Entry!D1698</f>
        <v>0</v>
      </c>
      <c r="D6104" s="240" t="s">
        <v>1390</v>
      </c>
      <c r="E6104" s="240">
        <f>Purchase_Entry!C1698</f>
        <v>0</v>
      </c>
      <c r="F6104" s="240">
        <f>Purchase_Entry!F1698</f>
        <v>0</v>
      </c>
      <c r="G6104" s="241">
        <v>0</v>
      </c>
      <c r="H6104" s="241">
        <f>N(Purchase_Entry!P1698)</f>
        <v>0</v>
      </c>
      <c r="I6104" s="241">
        <f t="shared" si="95"/>
        <v>0</v>
      </c>
      <c r="J6104" s="200"/>
      <c r="K6104" s="200" t="str" cm="1">
        <f t="array" ref="K6104">IF($C6104="","",IF(AND($C6104=Party_Statement!$C$5,$B6104&gt;=Party_Statement!$C$6,$B6104&lt;=Party_Statement!$E$6),SUMPRODUCT(($C$3:$C6104=Party_Statement!$C$5)*($B$3:$B6104&gt;=Party_Statement!$C$6)*($B$3:$B6104&lt;=Party_Statement!$E$6)),""))</f>
        <v/>
      </c>
    </row>
    <row r="6105" spans="1:11" x14ac:dyDescent="0.2">
      <c r="A6105" s="237">
        <f>Purchase_Entry!A1699</f>
        <v>0</v>
      </c>
      <c r="B6105" s="238">
        <f>Purchase_Entry!B1699</f>
        <v>0</v>
      </c>
      <c r="C6105" s="239">
        <f>Purchase_Entry!D1699</f>
        <v>0</v>
      </c>
      <c r="D6105" s="240" t="s">
        <v>1390</v>
      </c>
      <c r="E6105" s="240">
        <f>Purchase_Entry!C1699</f>
        <v>0</v>
      </c>
      <c r="F6105" s="240">
        <f>Purchase_Entry!F1699</f>
        <v>0</v>
      </c>
      <c r="G6105" s="241">
        <v>0</v>
      </c>
      <c r="H6105" s="241">
        <f>N(Purchase_Entry!P1699)</f>
        <v>0</v>
      </c>
      <c r="I6105" s="241">
        <f t="shared" si="95"/>
        <v>0</v>
      </c>
      <c r="J6105" s="200"/>
      <c r="K6105" s="200" t="str" cm="1">
        <f t="array" ref="K6105">IF($C6105="","",IF(AND($C6105=Party_Statement!$C$5,$B6105&gt;=Party_Statement!$C$6,$B6105&lt;=Party_Statement!$E$6),SUMPRODUCT(($C$3:$C6105=Party_Statement!$C$5)*($B$3:$B6105&gt;=Party_Statement!$C$6)*($B$3:$B6105&lt;=Party_Statement!$E$6)),""))</f>
        <v/>
      </c>
    </row>
    <row r="6106" spans="1:11" x14ac:dyDescent="0.2">
      <c r="A6106" s="237">
        <f>Purchase_Entry!A1700</f>
        <v>0</v>
      </c>
      <c r="B6106" s="238">
        <f>Purchase_Entry!B1700</f>
        <v>0</v>
      </c>
      <c r="C6106" s="239">
        <f>Purchase_Entry!D1700</f>
        <v>0</v>
      </c>
      <c r="D6106" s="240" t="s">
        <v>1390</v>
      </c>
      <c r="E6106" s="240">
        <f>Purchase_Entry!C1700</f>
        <v>0</v>
      </c>
      <c r="F6106" s="240">
        <f>Purchase_Entry!F1700</f>
        <v>0</v>
      </c>
      <c r="G6106" s="241">
        <v>0</v>
      </c>
      <c r="H6106" s="241">
        <f>N(Purchase_Entry!P1700)</f>
        <v>0</v>
      </c>
      <c r="I6106" s="241">
        <f t="shared" si="95"/>
        <v>0</v>
      </c>
      <c r="J6106" s="200"/>
      <c r="K6106" s="200" t="str" cm="1">
        <f t="array" ref="K6106">IF($C6106="","",IF(AND($C6106=Party_Statement!$C$5,$B6106&gt;=Party_Statement!$C$6,$B6106&lt;=Party_Statement!$E$6),SUMPRODUCT(($C$3:$C6106=Party_Statement!$C$5)*($B$3:$B6106&gt;=Party_Statement!$C$6)*($B$3:$B6106&lt;=Party_Statement!$E$6)),""))</f>
        <v/>
      </c>
    </row>
    <row r="6107" spans="1:11" x14ac:dyDescent="0.2">
      <c r="A6107" s="237">
        <f>Purchase_Entry!A1701</f>
        <v>0</v>
      </c>
      <c r="B6107" s="238">
        <f>Purchase_Entry!B1701</f>
        <v>0</v>
      </c>
      <c r="C6107" s="239">
        <f>Purchase_Entry!D1701</f>
        <v>0</v>
      </c>
      <c r="D6107" s="240" t="s">
        <v>1390</v>
      </c>
      <c r="E6107" s="240">
        <f>Purchase_Entry!C1701</f>
        <v>0</v>
      </c>
      <c r="F6107" s="240">
        <f>Purchase_Entry!F1701</f>
        <v>0</v>
      </c>
      <c r="G6107" s="241">
        <v>0</v>
      </c>
      <c r="H6107" s="241">
        <f>N(Purchase_Entry!P1701)</f>
        <v>0</v>
      </c>
      <c r="I6107" s="241">
        <f t="shared" si="95"/>
        <v>0</v>
      </c>
      <c r="J6107" s="200"/>
      <c r="K6107" s="200" t="str" cm="1">
        <f t="array" ref="K6107">IF($C6107="","",IF(AND($C6107=Party_Statement!$C$5,$B6107&gt;=Party_Statement!$C$6,$B6107&lt;=Party_Statement!$E$6),SUMPRODUCT(($C$3:$C6107=Party_Statement!$C$5)*($B$3:$B6107&gt;=Party_Statement!$C$6)*($B$3:$B6107&lt;=Party_Statement!$E$6)),""))</f>
        <v/>
      </c>
    </row>
    <row r="6108" spans="1:11" x14ac:dyDescent="0.2">
      <c r="A6108" s="237">
        <f>Purchase_Entry!A1702</f>
        <v>0</v>
      </c>
      <c r="B6108" s="238">
        <f>Purchase_Entry!B1702</f>
        <v>0</v>
      </c>
      <c r="C6108" s="239">
        <f>Purchase_Entry!D1702</f>
        <v>0</v>
      </c>
      <c r="D6108" s="240" t="s">
        <v>1390</v>
      </c>
      <c r="E6108" s="240">
        <f>Purchase_Entry!C1702</f>
        <v>0</v>
      </c>
      <c r="F6108" s="240">
        <f>Purchase_Entry!F1702</f>
        <v>0</v>
      </c>
      <c r="G6108" s="241">
        <v>0</v>
      </c>
      <c r="H6108" s="241">
        <f>N(Purchase_Entry!P1702)</f>
        <v>0</v>
      </c>
      <c r="I6108" s="241">
        <f t="shared" si="95"/>
        <v>0</v>
      </c>
      <c r="J6108" s="200"/>
      <c r="K6108" s="200" t="str" cm="1">
        <f t="array" ref="K6108">IF($C6108="","",IF(AND($C6108=Party_Statement!$C$5,$B6108&gt;=Party_Statement!$C$6,$B6108&lt;=Party_Statement!$E$6),SUMPRODUCT(($C$3:$C6108=Party_Statement!$C$5)*($B$3:$B6108&gt;=Party_Statement!$C$6)*($B$3:$B6108&lt;=Party_Statement!$E$6)),""))</f>
        <v/>
      </c>
    </row>
    <row r="6109" spans="1:11" x14ac:dyDescent="0.2">
      <c r="A6109" s="237">
        <f>Purchase_Entry!A1703</f>
        <v>0</v>
      </c>
      <c r="B6109" s="238">
        <f>Purchase_Entry!B1703</f>
        <v>0</v>
      </c>
      <c r="C6109" s="239">
        <f>Purchase_Entry!D1703</f>
        <v>0</v>
      </c>
      <c r="D6109" s="240" t="s">
        <v>1390</v>
      </c>
      <c r="E6109" s="240">
        <f>Purchase_Entry!C1703</f>
        <v>0</v>
      </c>
      <c r="F6109" s="240">
        <f>Purchase_Entry!F1703</f>
        <v>0</v>
      </c>
      <c r="G6109" s="241">
        <v>0</v>
      </c>
      <c r="H6109" s="241">
        <f>N(Purchase_Entry!P1703)</f>
        <v>0</v>
      </c>
      <c r="I6109" s="241">
        <f t="shared" si="95"/>
        <v>0</v>
      </c>
      <c r="J6109" s="200"/>
      <c r="K6109" s="200" t="str" cm="1">
        <f t="array" ref="K6109">IF($C6109="","",IF(AND($C6109=Party_Statement!$C$5,$B6109&gt;=Party_Statement!$C$6,$B6109&lt;=Party_Statement!$E$6),SUMPRODUCT(($C$3:$C6109=Party_Statement!$C$5)*($B$3:$B6109&gt;=Party_Statement!$C$6)*($B$3:$B6109&lt;=Party_Statement!$E$6)),""))</f>
        <v/>
      </c>
    </row>
    <row r="6110" spans="1:11" x14ac:dyDescent="0.2">
      <c r="A6110" s="237">
        <f>Purchase_Entry!A1704</f>
        <v>0</v>
      </c>
      <c r="B6110" s="238">
        <f>Purchase_Entry!B1704</f>
        <v>0</v>
      </c>
      <c r="C6110" s="239">
        <f>Purchase_Entry!D1704</f>
        <v>0</v>
      </c>
      <c r="D6110" s="240" t="s">
        <v>1390</v>
      </c>
      <c r="E6110" s="240">
        <f>Purchase_Entry!C1704</f>
        <v>0</v>
      </c>
      <c r="F6110" s="240">
        <f>Purchase_Entry!F1704</f>
        <v>0</v>
      </c>
      <c r="G6110" s="241">
        <v>0</v>
      </c>
      <c r="H6110" s="241">
        <f>N(Purchase_Entry!P1704)</f>
        <v>0</v>
      </c>
      <c r="I6110" s="241">
        <f t="shared" si="95"/>
        <v>0</v>
      </c>
      <c r="J6110" s="200"/>
      <c r="K6110" s="200" t="str" cm="1">
        <f t="array" ref="K6110">IF($C6110="","",IF(AND($C6110=Party_Statement!$C$5,$B6110&gt;=Party_Statement!$C$6,$B6110&lt;=Party_Statement!$E$6),SUMPRODUCT(($C$3:$C6110=Party_Statement!$C$5)*($B$3:$B6110&gt;=Party_Statement!$C$6)*($B$3:$B6110&lt;=Party_Statement!$E$6)),""))</f>
        <v/>
      </c>
    </row>
    <row r="6111" spans="1:11" x14ac:dyDescent="0.2">
      <c r="A6111" s="237">
        <f>Purchase_Entry!A1705</f>
        <v>0</v>
      </c>
      <c r="B6111" s="238">
        <f>Purchase_Entry!B1705</f>
        <v>0</v>
      </c>
      <c r="C6111" s="239">
        <f>Purchase_Entry!D1705</f>
        <v>0</v>
      </c>
      <c r="D6111" s="240" t="s">
        <v>1390</v>
      </c>
      <c r="E6111" s="240">
        <f>Purchase_Entry!C1705</f>
        <v>0</v>
      </c>
      <c r="F6111" s="240">
        <f>Purchase_Entry!F1705</f>
        <v>0</v>
      </c>
      <c r="G6111" s="241">
        <v>0</v>
      </c>
      <c r="H6111" s="241">
        <f>N(Purchase_Entry!P1705)</f>
        <v>0</v>
      </c>
      <c r="I6111" s="241">
        <f t="shared" si="95"/>
        <v>0</v>
      </c>
      <c r="J6111" s="200"/>
      <c r="K6111" s="200" t="str" cm="1">
        <f t="array" ref="K6111">IF($C6111="","",IF(AND($C6111=Party_Statement!$C$5,$B6111&gt;=Party_Statement!$C$6,$B6111&lt;=Party_Statement!$E$6),SUMPRODUCT(($C$3:$C6111=Party_Statement!$C$5)*($B$3:$B6111&gt;=Party_Statement!$C$6)*($B$3:$B6111&lt;=Party_Statement!$E$6)),""))</f>
        <v/>
      </c>
    </row>
    <row r="6112" spans="1:11" x14ac:dyDescent="0.2">
      <c r="A6112" s="237">
        <f>Purchase_Entry!A1706</f>
        <v>0</v>
      </c>
      <c r="B6112" s="238">
        <f>Purchase_Entry!B1706</f>
        <v>0</v>
      </c>
      <c r="C6112" s="239">
        <f>Purchase_Entry!D1706</f>
        <v>0</v>
      </c>
      <c r="D6112" s="240" t="s">
        <v>1390</v>
      </c>
      <c r="E6112" s="240">
        <f>Purchase_Entry!C1706</f>
        <v>0</v>
      </c>
      <c r="F6112" s="240">
        <f>Purchase_Entry!F1706</f>
        <v>0</v>
      </c>
      <c r="G6112" s="241">
        <v>0</v>
      </c>
      <c r="H6112" s="241">
        <f>N(Purchase_Entry!P1706)</f>
        <v>0</v>
      </c>
      <c r="I6112" s="241">
        <f t="shared" si="95"/>
        <v>0</v>
      </c>
      <c r="J6112" s="200"/>
      <c r="K6112" s="200" t="str" cm="1">
        <f t="array" ref="K6112">IF($C6112="","",IF(AND($C6112=Party_Statement!$C$5,$B6112&gt;=Party_Statement!$C$6,$B6112&lt;=Party_Statement!$E$6),SUMPRODUCT(($C$3:$C6112=Party_Statement!$C$5)*($B$3:$B6112&gt;=Party_Statement!$C$6)*($B$3:$B6112&lt;=Party_Statement!$E$6)),""))</f>
        <v/>
      </c>
    </row>
    <row r="6113" spans="1:11" x14ac:dyDescent="0.2">
      <c r="A6113" s="237">
        <f>Purchase_Entry!A1707</f>
        <v>0</v>
      </c>
      <c r="B6113" s="238">
        <f>Purchase_Entry!B1707</f>
        <v>0</v>
      </c>
      <c r="C6113" s="239">
        <f>Purchase_Entry!D1707</f>
        <v>0</v>
      </c>
      <c r="D6113" s="240" t="s">
        <v>1390</v>
      </c>
      <c r="E6113" s="240">
        <f>Purchase_Entry!C1707</f>
        <v>0</v>
      </c>
      <c r="F6113" s="240">
        <f>Purchase_Entry!F1707</f>
        <v>0</v>
      </c>
      <c r="G6113" s="241">
        <v>0</v>
      </c>
      <c r="H6113" s="241">
        <f>N(Purchase_Entry!P1707)</f>
        <v>0</v>
      </c>
      <c r="I6113" s="241">
        <f t="shared" si="95"/>
        <v>0</v>
      </c>
      <c r="J6113" s="200"/>
      <c r="K6113" s="200" t="str" cm="1">
        <f t="array" ref="K6113">IF($C6113="","",IF(AND($C6113=Party_Statement!$C$5,$B6113&gt;=Party_Statement!$C$6,$B6113&lt;=Party_Statement!$E$6),SUMPRODUCT(($C$3:$C6113=Party_Statement!$C$5)*($B$3:$B6113&gt;=Party_Statement!$C$6)*($B$3:$B6113&lt;=Party_Statement!$E$6)),""))</f>
        <v/>
      </c>
    </row>
    <row r="6114" spans="1:11" x14ac:dyDescent="0.2">
      <c r="A6114" s="237">
        <f>Purchase_Entry!A1708</f>
        <v>0</v>
      </c>
      <c r="B6114" s="238">
        <f>Purchase_Entry!B1708</f>
        <v>0</v>
      </c>
      <c r="C6114" s="239">
        <f>Purchase_Entry!D1708</f>
        <v>0</v>
      </c>
      <c r="D6114" s="240" t="s">
        <v>1390</v>
      </c>
      <c r="E6114" s="240">
        <f>Purchase_Entry!C1708</f>
        <v>0</v>
      </c>
      <c r="F6114" s="240">
        <f>Purchase_Entry!F1708</f>
        <v>0</v>
      </c>
      <c r="G6114" s="241">
        <v>0</v>
      </c>
      <c r="H6114" s="241">
        <f>N(Purchase_Entry!P1708)</f>
        <v>0</v>
      </c>
      <c r="I6114" s="241">
        <f t="shared" si="95"/>
        <v>0</v>
      </c>
      <c r="J6114" s="200"/>
      <c r="K6114" s="200" t="str" cm="1">
        <f t="array" ref="K6114">IF($C6114="","",IF(AND($C6114=Party_Statement!$C$5,$B6114&gt;=Party_Statement!$C$6,$B6114&lt;=Party_Statement!$E$6),SUMPRODUCT(($C$3:$C6114=Party_Statement!$C$5)*($B$3:$B6114&gt;=Party_Statement!$C$6)*($B$3:$B6114&lt;=Party_Statement!$E$6)),""))</f>
        <v/>
      </c>
    </row>
    <row r="6115" spans="1:11" x14ac:dyDescent="0.2">
      <c r="A6115" s="237">
        <f>Purchase_Entry!A1709</f>
        <v>0</v>
      </c>
      <c r="B6115" s="238">
        <f>Purchase_Entry!B1709</f>
        <v>0</v>
      </c>
      <c r="C6115" s="239">
        <f>Purchase_Entry!D1709</f>
        <v>0</v>
      </c>
      <c r="D6115" s="240" t="s">
        <v>1390</v>
      </c>
      <c r="E6115" s="240">
        <f>Purchase_Entry!C1709</f>
        <v>0</v>
      </c>
      <c r="F6115" s="240">
        <f>Purchase_Entry!F1709</f>
        <v>0</v>
      </c>
      <c r="G6115" s="241">
        <v>0</v>
      </c>
      <c r="H6115" s="241">
        <f>N(Purchase_Entry!P1709)</f>
        <v>0</v>
      </c>
      <c r="I6115" s="241">
        <f t="shared" si="95"/>
        <v>0</v>
      </c>
      <c r="J6115" s="200"/>
      <c r="K6115" s="200" t="str" cm="1">
        <f t="array" ref="K6115">IF($C6115="","",IF(AND($C6115=Party_Statement!$C$5,$B6115&gt;=Party_Statement!$C$6,$B6115&lt;=Party_Statement!$E$6),SUMPRODUCT(($C$3:$C6115=Party_Statement!$C$5)*($B$3:$B6115&gt;=Party_Statement!$C$6)*($B$3:$B6115&lt;=Party_Statement!$E$6)),""))</f>
        <v/>
      </c>
    </row>
    <row r="6116" spans="1:11" x14ac:dyDescent="0.2">
      <c r="A6116" s="237">
        <f>Purchase_Entry!A1710</f>
        <v>0</v>
      </c>
      <c r="B6116" s="238">
        <f>Purchase_Entry!B1710</f>
        <v>0</v>
      </c>
      <c r="C6116" s="239">
        <f>Purchase_Entry!D1710</f>
        <v>0</v>
      </c>
      <c r="D6116" s="240" t="s">
        <v>1390</v>
      </c>
      <c r="E6116" s="240">
        <f>Purchase_Entry!C1710</f>
        <v>0</v>
      </c>
      <c r="F6116" s="240">
        <f>Purchase_Entry!F1710</f>
        <v>0</v>
      </c>
      <c r="G6116" s="241">
        <v>0</v>
      </c>
      <c r="H6116" s="241">
        <f>N(Purchase_Entry!P1710)</f>
        <v>0</v>
      </c>
      <c r="I6116" s="241">
        <f t="shared" si="95"/>
        <v>0</v>
      </c>
      <c r="J6116" s="200"/>
      <c r="K6116" s="200" t="str" cm="1">
        <f t="array" ref="K6116">IF($C6116="","",IF(AND($C6116=Party_Statement!$C$5,$B6116&gt;=Party_Statement!$C$6,$B6116&lt;=Party_Statement!$E$6),SUMPRODUCT(($C$3:$C6116=Party_Statement!$C$5)*($B$3:$B6116&gt;=Party_Statement!$C$6)*($B$3:$B6116&lt;=Party_Statement!$E$6)),""))</f>
        <v/>
      </c>
    </row>
    <row r="6117" spans="1:11" x14ac:dyDescent="0.2">
      <c r="A6117" s="237">
        <f>Purchase_Entry!A1711</f>
        <v>0</v>
      </c>
      <c r="B6117" s="238">
        <f>Purchase_Entry!B1711</f>
        <v>0</v>
      </c>
      <c r="C6117" s="239">
        <f>Purchase_Entry!D1711</f>
        <v>0</v>
      </c>
      <c r="D6117" s="240" t="s">
        <v>1390</v>
      </c>
      <c r="E6117" s="240">
        <f>Purchase_Entry!C1711</f>
        <v>0</v>
      </c>
      <c r="F6117" s="240">
        <f>Purchase_Entry!F1711</f>
        <v>0</v>
      </c>
      <c r="G6117" s="241">
        <v>0</v>
      </c>
      <c r="H6117" s="241">
        <f>N(Purchase_Entry!P1711)</f>
        <v>0</v>
      </c>
      <c r="I6117" s="241">
        <f t="shared" si="95"/>
        <v>0</v>
      </c>
      <c r="J6117" s="200"/>
      <c r="K6117" s="200" t="str" cm="1">
        <f t="array" ref="K6117">IF($C6117="","",IF(AND($C6117=Party_Statement!$C$5,$B6117&gt;=Party_Statement!$C$6,$B6117&lt;=Party_Statement!$E$6),SUMPRODUCT(($C$3:$C6117=Party_Statement!$C$5)*($B$3:$B6117&gt;=Party_Statement!$C$6)*($B$3:$B6117&lt;=Party_Statement!$E$6)),""))</f>
        <v/>
      </c>
    </row>
    <row r="6118" spans="1:11" x14ac:dyDescent="0.2">
      <c r="A6118" s="237">
        <f>Purchase_Entry!A1712</f>
        <v>0</v>
      </c>
      <c r="B6118" s="238">
        <f>Purchase_Entry!B1712</f>
        <v>0</v>
      </c>
      <c r="C6118" s="239">
        <f>Purchase_Entry!D1712</f>
        <v>0</v>
      </c>
      <c r="D6118" s="240" t="s">
        <v>1390</v>
      </c>
      <c r="E6118" s="240">
        <f>Purchase_Entry!C1712</f>
        <v>0</v>
      </c>
      <c r="F6118" s="240">
        <f>Purchase_Entry!F1712</f>
        <v>0</v>
      </c>
      <c r="G6118" s="241">
        <v>0</v>
      </c>
      <c r="H6118" s="241">
        <f>N(Purchase_Entry!P1712)</f>
        <v>0</v>
      </c>
      <c r="I6118" s="241">
        <f t="shared" si="95"/>
        <v>0</v>
      </c>
      <c r="J6118" s="200"/>
      <c r="K6118" s="200" t="str" cm="1">
        <f t="array" ref="K6118">IF($C6118="","",IF(AND($C6118=Party_Statement!$C$5,$B6118&gt;=Party_Statement!$C$6,$B6118&lt;=Party_Statement!$E$6),SUMPRODUCT(($C$3:$C6118=Party_Statement!$C$5)*($B$3:$B6118&gt;=Party_Statement!$C$6)*($B$3:$B6118&lt;=Party_Statement!$E$6)),""))</f>
        <v/>
      </c>
    </row>
    <row r="6119" spans="1:11" x14ac:dyDescent="0.2">
      <c r="A6119" s="237">
        <f>Purchase_Entry!A1713</f>
        <v>0</v>
      </c>
      <c r="B6119" s="238">
        <f>Purchase_Entry!B1713</f>
        <v>0</v>
      </c>
      <c r="C6119" s="239">
        <f>Purchase_Entry!D1713</f>
        <v>0</v>
      </c>
      <c r="D6119" s="240" t="s">
        <v>1390</v>
      </c>
      <c r="E6119" s="240">
        <f>Purchase_Entry!C1713</f>
        <v>0</v>
      </c>
      <c r="F6119" s="240">
        <f>Purchase_Entry!F1713</f>
        <v>0</v>
      </c>
      <c r="G6119" s="241">
        <v>0</v>
      </c>
      <c r="H6119" s="241">
        <f>N(Purchase_Entry!P1713)</f>
        <v>0</v>
      </c>
      <c r="I6119" s="241">
        <f t="shared" si="95"/>
        <v>0</v>
      </c>
      <c r="J6119" s="200"/>
      <c r="K6119" s="200" t="str" cm="1">
        <f t="array" ref="K6119">IF($C6119="","",IF(AND($C6119=Party_Statement!$C$5,$B6119&gt;=Party_Statement!$C$6,$B6119&lt;=Party_Statement!$E$6),SUMPRODUCT(($C$3:$C6119=Party_Statement!$C$5)*($B$3:$B6119&gt;=Party_Statement!$C$6)*($B$3:$B6119&lt;=Party_Statement!$E$6)),""))</f>
        <v/>
      </c>
    </row>
    <row r="6120" spans="1:11" x14ac:dyDescent="0.2">
      <c r="A6120" s="237">
        <f>Purchase_Entry!A1714</f>
        <v>0</v>
      </c>
      <c r="B6120" s="238">
        <f>Purchase_Entry!B1714</f>
        <v>0</v>
      </c>
      <c r="C6120" s="239">
        <f>Purchase_Entry!D1714</f>
        <v>0</v>
      </c>
      <c r="D6120" s="240" t="s">
        <v>1390</v>
      </c>
      <c r="E6120" s="240">
        <f>Purchase_Entry!C1714</f>
        <v>0</v>
      </c>
      <c r="F6120" s="240">
        <f>Purchase_Entry!F1714</f>
        <v>0</v>
      </c>
      <c r="G6120" s="241">
        <v>0</v>
      </c>
      <c r="H6120" s="241">
        <f>N(Purchase_Entry!P1714)</f>
        <v>0</v>
      </c>
      <c r="I6120" s="241">
        <f t="shared" si="95"/>
        <v>0</v>
      </c>
      <c r="J6120" s="200"/>
      <c r="K6120" s="200" t="str" cm="1">
        <f t="array" ref="K6120">IF($C6120="","",IF(AND($C6120=Party_Statement!$C$5,$B6120&gt;=Party_Statement!$C$6,$B6120&lt;=Party_Statement!$E$6),SUMPRODUCT(($C$3:$C6120=Party_Statement!$C$5)*($B$3:$B6120&gt;=Party_Statement!$C$6)*($B$3:$B6120&lt;=Party_Statement!$E$6)),""))</f>
        <v/>
      </c>
    </row>
    <row r="6121" spans="1:11" x14ac:dyDescent="0.2">
      <c r="A6121" s="237">
        <f>Purchase_Entry!A1715</f>
        <v>0</v>
      </c>
      <c r="B6121" s="238">
        <f>Purchase_Entry!B1715</f>
        <v>0</v>
      </c>
      <c r="C6121" s="239">
        <f>Purchase_Entry!D1715</f>
        <v>0</v>
      </c>
      <c r="D6121" s="240" t="s">
        <v>1390</v>
      </c>
      <c r="E6121" s="240">
        <f>Purchase_Entry!C1715</f>
        <v>0</v>
      </c>
      <c r="F6121" s="240">
        <f>Purchase_Entry!F1715</f>
        <v>0</v>
      </c>
      <c r="G6121" s="241">
        <v>0</v>
      </c>
      <c r="H6121" s="241">
        <f>N(Purchase_Entry!P1715)</f>
        <v>0</v>
      </c>
      <c r="I6121" s="241">
        <f t="shared" si="95"/>
        <v>0</v>
      </c>
      <c r="J6121" s="200"/>
      <c r="K6121" s="200" t="str" cm="1">
        <f t="array" ref="K6121">IF($C6121="","",IF(AND($C6121=Party_Statement!$C$5,$B6121&gt;=Party_Statement!$C$6,$B6121&lt;=Party_Statement!$E$6),SUMPRODUCT(($C$3:$C6121=Party_Statement!$C$5)*($B$3:$B6121&gt;=Party_Statement!$C$6)*($B$3:$B6121&lt;=Party_Statement!$E$6)),""))</f>
        <v/>
      </c>
    </row>
    <row r="6122" spans="1:11" x14ac:dyDescent="0.2">
      <c r="A6122" s="237">
        <f>Purchase_Entry!A1716</f>
        <v>0</v>
      </c>
      <c r="B6122" s="238">
        <f>Purchase_Entry!B1716</f>
        <v>0</v>
      </c>
      <c r="C6122" s="239">
        <f>Purchase_Entry!D1716</f>
        <v>0</v>
      </c>
      <c r="D6122" s="240" t="s">
        <v>1390</v>
      </c>
      <c r="E6122" s="240">
        <f>Purchase_Entry!C1716</f>
        <v>0</v>
      </c>
      <c r="F6122" s="240">
        <f>Purchase_Entry!F1716</f>
        <v>0</v>
      </c>
      <c r="G6122" s="241">
        <v>0</v>
      </c>
      <c r="H6122" s="241">
        <f>N(Purchase_Entry!P1716)</f>
        <v>0</v>
      </c>
      <c r="I6122" s="241">
        <f t="shared" si="95"/>
        <v>0</v>
      </c>
      <c r="J6122" s="200"/>
      <c r="K6122" s="200" t="str" cm="1">
        <f t="array" ref="K6122">IF($C6122="","",IF(AND($C6122=Party_Statement!$C$5,$B6122&gt;=Party_Statement!$C$6,$B6122&lt;=Party_Statement!$E$6),SUMPRODUCT(($C$3:$C6122=Party_Statement!$C$5)*($B$3:$B6122&gt;=Party_Statement!$C$6)*($B$3:$B6122&lt;=Party_Statement!$E$6)),""))</f>
        <v/>
      </c>
    </row>
    <row r="6123" spans="1:11" x14ac:dyDescent="0.2">
      <c r="A6123" s="237">
        <f>Purchase_Entry!A1717</f>
        <v>0</v>
      </c>
      <c r="B6123" s="238">
        <f>Purchase_Entry!B1717</f>
        <v>0</v>
      </c>
      <c r="C6123" s="239">
        <f>Purchase_Entry!D1717</f>
        <v>0</v>
      </c>
      <c r="D6123" s="240" t="s">
        <v>1390</v>
      </c>
      <c r="E6123" s="240">
        <f>Purchase_Entry!C1717</f>
        <v>0</v>
      </c>
      <c r="F6123" s="240">
        <f>Purchase_Entry!F1717</f>
        <v>0</v>
      </c>
      <c r="G6123" s="241">
        <v>0</v>
      </c>
      <c r="H6123" s="241">
        <f>N(Purchase_Entry!P1717)</f>
        <v>0</v>
      </c>
      <c r="I6123" s="241">
        <f t="shared" si="95"/>
        <v>0</v>
      </c>
      <c r="J6123" s="200"/>
      <c r="K6123" s="200" t="str" cm="1">
        <f t="array" ref="K6123">IF($C6123="","",IF(AND($C6123=Party_Statement!$C$5,$B6123&gt;=Party_Statement!$C$6,$B6123&lt;=Party_Statement!$E$6),SUMPRODUCT(($C$3:$C6123=Party_Statement!$C$5)*($B$3:$B6123&gt;=Party_Statement!$C$6)*($B$3:$B6123&lt;=Party_Statement!$E$6)),""))</f>
        <v/>
      </c>
    </row>
    <row r="6124" spans="1:11" x14ac:dyDescent="0.2">
      <c r="A6124" s="237">
        <f>Purchase_Entry!A1718</f>
        <v>0</v>
      </c>
      <c r="B6124" s="238">
        <f>Purchase_Entry!B1718</f>
        <v>0</v>
      </c>
      <c r="C6124" s="239">
        <f>Purchase_Entry!D1718</f>
        <v>0</v>
      </c>
      <c r="D6124" s="240" t="s">
        <v>1390</v>
      </c>
      <c r="E6124" s="240">
        <f>Purchase_Entry!C1718</f>
        <v>0</v>
      </c>
      <c r="F6124" s="240">
        <f>Purchase_Entry!F1718</f>
        <v>0</v>
      </c>
      <c r="G6124" s="241">
        <v>0</v>
      </c>
      <c r="H6124" s="241">
        <f>N(Purchase_Entry!P1718)</f>
        <v>0</v>
      </c>
      <c r="I6124" s="241">
        <f t="shared" si="95"/>
        <v>0</v>
      </c>
      <c r="J6124" s="200"/>
      <c r="K6124" s="200" t="str" cm="1">
        <f t="array" ref="K6124">IF($C6124="","",IF(AND($C6124=Party_Statement!$C$5,$B6124&gt;=Party_Statement!$C$6,$B6124&lt;=Party_Statement!$E$6),SUMPRODUCT(($C$3:$C6124=Party_Statement!$C$5)*($B$3:$B6124&gt;=Party_Statement!$C$6)*($B$3:$B6124&lt;=Party_Statement!$E$6)),""))</f>
        <v/>
      </c>
    </row>
    <row r="6125" spans="1:11" x14ac:dyDescent="0.2">
      <c r="A6125" s="237">
        <f>Purchase_Entry!A1719</f>
        <v>0</v>
      </c>
      <c r="B6125" s="238">
        <f>Purchase_Entry!B1719</f>
        <v>0</v>
      </c>
      <c r="C6125" s="239">
        <f>Purchase_Entry!D1719</f>
        <v>0</v>
      </c>
      <c r="D6125" s="240" t="s">
        <v>1390</v>
      </c>
      <c r="E6125" s="240">
        <f>Purchase_Entry!C1719</f>
        <v>0</v>
      </c>
      <c r="F6125" s="240">
        <f>Purchase_Entry!F1719</f>
        <v>0</v>
      </c>
      <c r="G6125" s="241">
        <v>0</v>
      </c>
      <c r="H6125" s="241">
        <f>N(Purchase_Entry!P1719)</f>
        <v>0</v>
      </c>
      <c r="I6125" s="241">
        <f t="shared" si="95"/>
        <v>0</v>
      </c>
      <c r="J6125" s="200"/>
      <c r="K6125" s="200" t="str" cm="1">
        <f t="array" ref="K6125">IF($C6125="","",IF(AND($C6125=Party_Statement!$C$5,$B6125&gt;=Party_Statement!$C$6,$B6125&lt;=Party_Statement!$E$6),SUMPRODUCT(($C$3:$C6125=Party_Statement!$C$5)*($B$3:$B6125&gt;=Party_Statement!$C$6)*($B$3:$B6125&lt;=Party_Statement!$E$6)),""))</f>
        <v/>
      </c>
    </row>
    <row r="6126" spans="1:11" x14ac:dyDescent="0.2">
      <c r="A6126" s="237">
        <f>Purchase_Entry!A1720</f>
        <v>0</v>
      </c>
      <c r="B6126" s="238">
        <f>Purchase_Entry!B1720</f>
        <v>0</v>
      </c>
      <c r="C6126" s="239">
        <f>Purchase_Entry!D1720</f>
        <v>0</v>
      </c>
      <c r="D6126" s="240" t="s">
        <v>1390</v>
      </c>
      <c r="E6126" s="240">
        <f>Purchase_Entry!C1720</f>
        <v>0</v>
      </c>
      <c r="F6126" s="240">
        <f>Purchase_Entry!F1720</f>
        <v>0</v>
      </c>
      <c r="G6126" s="241">
        <v>0</v>
      </c>
      <c r="H6126" s="241">
        <f>N(Purchase_Entry!P1720)</f>
        <v>0</v>
      </c>
      <c r="I6126" s="241">
        <f t="shared" si="95"/>
        <v>0</v>
      </c>
      <c r="J6126" s="200"/>
      <c r="K6126" s="200" t="str" cm="1">
        <f t="array" ref="K6126">IF($C6126="","",IF(AND($C6126=Party_Statement!$C$5,$B6126&gt;=Party_Statement!$C$6,$B6126&lt;=Party_Statement!$E$6),SUMPRODUCT(($C$3:$C6126=Party_Statement!$C$5)*($B$3:$B6126&gt;=Party_Statement!$C$6)*($B$3:$B6126&lt;=Party_Statement!$E$6)),""))</f>
        <v/>
      </c>
    </row>
    <row r="6127" spans="1:11" x14ac:dyDescent="0.2">
      <c r="A6127" s="237">
        <f>Purchase_Entry!A1721</f>
        <v>0</v>
      </c>
      <c r="B6127" s="238">
        <f>Purchase_Entry!B1721</f>
        <v>0</v>
      </c>
      <c r="C6127" s="239">
        <f>Purchase_Entry!D1721</f>
        <v>0</v>
      </c>
      <c r="D6127" s="240" t="s">
        <v>1390</v>
      </c>
      <c r="E6127" s="240">
        <f>Purchase_Entry!C1721</f>
        <v>0</v>
      </c>
      <c r="F6127" s="240">
        <f>Purchase_Entry!F1721</f>
        <v>0</v>
      </c>
      <c r="G6127" s="241">
        <v>0</v>
      </c>
      <c r="H6127" s="241">
        <f>N(Purchase_Entry!P1721)</f>
        <v>0</v>
      </c>
      <c r="I6127" s="241">
        <f t="shared" si="95"/>
        <v>0</v>
      </c>
      <c r="J6127" s="200"/>
      <c r="K6127" s="200" t="str" cm="1">
        <f t="array" ref="K6127">IF($C6127="","",IF(AND($C6127=Party_Statement!$C$5,$B6127&gt;=Party_Statement!$C$6,$B6127&lt;=Party_Statement!$E$6),SUMPRODUCT(($C$3:$C6127=Party_Statement!$C$5)*($B$3:$B6127&gt;=Party_Statement!$C$6)*($B$3:$B6127&lt;=Party_Statement!$E$6)),""))</f>
        <v/>
      </c>
    </row>
    <row r="6128" spans="1:11" x14ac:dyDescent="0.2">
      <c r="A6128" s="237">
        <f>Purchase_Entry!A1722</f>
        <v>0</v>
      </c>
      <c r="B6128" s="238">
        <f>Purchase_Entry!B1722</f>
        <v>0</v>
      </c>
      <c r="C6128" s="239">
        <f>Purchase_Entry!D1722</f>
        <v>0</v>
      </c>
      <c r="D6128" s="240" t="s">
        <v>1390</v>
      </c>
      <c r="E6128" s="240">
        <f>Purchase_Entry!C1722</f>
        <v>0</v>
      </c>
      <c r="F6128" s="240">
        <f>Purchase_Entry!F1722</f>
        <v>0</v>
      </c>
      <c r="G6128" s="241">
        <v>0</v>
      </c>
      <c r="H6128" s="241">
        <f>N(Purchase_Entry!P1722)</f>
        <v>0</v>
      </c>
      <c r="I6128" s="241">
        <f t="shared" si="95"/>
        <v>0</v>
      </c>
      <c r="J6128" s="200"/>
      <c r="K6128" s="200" t="str" cm="1">
        <f t="array" ref="K6128">IF($C6128="","",IF(AND($C6128=Party_Statement!$C$5,$B6128&gt;=Party_Statement!$C$6,$B6128&lt;=Party_Statement!$E$6),SUMPRODUCT(($C$3:$C6128=Party_Statement!$C$5)*($B$3:$B6128&gt;=Party_Statement!$C$6)*($B$3:$B6128&lt;=Party_Statement!$E$6)),""))</f>
        <v/>
      </c>
    </row>
    <row r="6129" spans="1:11" x14ac:dyDescent="0.2">
      <c r="A6129" s="237">
        <f>Purchase_Entry!A1723</f>
        <v>0</v>
      </c>
      <c r="B6129" s="238">
        <f>Purchase_Entry!B1723</f>
        <v>0</v>
      </c>
      <c r="C6129" s="239">
        <f>Purchase_Entry!D1723</f>
        <v>0</v>
      </c>
      <c r="D6129" s="240" t="s">
        <v>1390</v>
      </c>
      <c r="E6129" s="240">
        <f>Purchase_Entry!C1723</f>
        <v>0</v>
      </c>
      <c r="F6129" s="240">
        <f>Purchase_Entry!F1723</f>
        <v>0</v>
      </c>
      <c r="G6129" s="241">
        <v>0</v>
      </c>
      <c r="H6129" s="241">
        <f>N(Purchase_Entry!P1723)</f>
        <v>0</v>
      </c>
      <c r="I6129" s="241">
        <f t="shared" si="95"/>
        <v>0</v>
      </c>
      <c r="J6129" s="200"/>
      <c r="K6129" s="200" t="str" cm="1">
        <f t="array" ref="K6129">IF($C6129="","",IF(AND($C6129=Party_Statement!$C$5,$B6129&gt;=Party_Statement!$C$6,$B6129&lt;=Party_Statement!$E$6),SUMPRODUCT(($C$3:$C6129=Party_Statement!$C$5)*($B$3:$B6129&gt;=Party_Statement!$C$6)*($B$3:$B6129&lt;=Party_Statement!$E$6)),""))</f>
        <v/>
      </c>
    </row>
    <row r="6130" spans="1:11" x14ac:dyDescent="0.2">
      <c r="A6130" s="237">
        <f>Purchase_Entry!A1724</f>
        <v>0</v>
      </c>
      <c r="B6130" s="238">
        <f>Purchase_Entry!B1724</f>
        <v>0</v>
      </c>
      <c r="C6130" s="239">
        <f>Purchase_Entry!D1724</f>
        <v>0</v>
      </c>
      <c r="D6130" s="240" t="s">
        <v>1390</v>
      </c>
      <c r="E6130" s="240">
        <f>Purchase_Entry!C1724</f>
        <v>0</v>
      </c>
      <c r="F6130" s="240">
        <f>Purchase_Entry!F1724</f>
        <v>0</v>
      </c>
      <c r="G6130" s="241">
        <v>0</v>
      </c>
      <c r="H6130" s="241">
        <f>N(Purchase_Entry!P1724)</f>
        <v>0</v>
      </c>
      <c r="I6130" s="241">
        <f t="shared" si="95"/>
        <v>0</v>
      </c>
      <c r="J6130" s="200"/>
      <c r="K6130" s="200" t="str" cm="1">
        <f t="array" ref="K6130">IF($C6130="","",IF(AND($C6130=Party_Statement!$C$5,$B6130&gt;=Party_Statement!$C$6,$B6130&lt;=Party_Statement!$E$6),SUMPRODUCT(($C$3:$C6130=Party_Statement!$C$5)*($B$3:$B6130&gt;=Party_Statement!$C$6)*($B$3:$B6130&lt;=Party_Statement!$E$6)),""))</f>
        <v/>
      </c>
    </row>
    <row r="6131" spans="1:11" x14ac:dyDescent="0.2">
      <c r="A6131" s="237">
        <f>Purchase_Entry!A1725</f>
        <v>0</v>
      </c>
      <c r="B6131" s="238">
        <f>Purchase_Entry!B1725</f>
        <v>0</v>
      </c>
      <c r="C6131" s="239">
        <f>Purchase_Entry!D1725</f>
        <v>0</v>
      </c>
      <c r="D6131" s="240" t="s">
        <v>1390</v>
      </c>
      <c r="E6131" s="240">
        <f>Purchase_Entry!C1725</f>
        <v>0</v>
      </c>
      <c r="F6131" s="240">
        <f>Purchase_Entry!F1725</f>
        <v>0</v>
      </c>
      <c r="G6131" s="241">
        <v>0</v>
      </c>
      <c r="H6131" s="241">
        <f>N(Purchase_Entry!P1725)</f>
        <v>0</v>
      </c>
      <c r="I6131" s="241">
        <f t="shared" si="95"/>
        <v>0</v>
      </c>
      <c r="J6131" s="200"/>
      <c r="K6131" s="200" t="str" cm="1">
        <f t="array" ref="K6131">IF($C6131="","",IF(AND($C6131=Party_Statement!$C$5,$B6131&gt;=Party_Statement!$C$6,$B6131&lt;=Party_Statement!$E$6),SUMPRODUCT(($C$3:$C6131=Party_Statement!$C$5)*($B$3:$B6131&gt;=Party_Statement!$C$6)*($B$3:$B6131&lt;=Party_Statement!$E$6)),""))</f>
        <v/>
      </c>
    </row>
    <row r="6132" spans="1:11" x14ac:dyDescent="0.2">
      <c r="A6132" s="237">
        <f>Purchase_Entry!A1726</f>
        <v>0</v>
      </c>
      <c r="B6132" s="238">
        <f>Purchase_Entry!B1726</f>
        <v>0</v>
      </c>
      <c r="C6132" s="239">
        <f>Purchase_Entry!D1726</f>
        <v>0</v>
      </c>
      <c r="D6132" s="240" t="s">
        <v>1390</v>
      </c>
      <c r="E6132" s="240">
        <f>Purchase_Entry!C1726</f>
        <v>0</v>
      </c>
      <c r="F6132" s="240">
        <f>Purchase_Entry!F1726</f>
        <v>0</v>
      </c>
      <c r="G6132" s="241">
        <v>0</v>
      </c>
      <c r="H6132" s="241">
        <f>N(Purchase_Entry!P1726)</f>
        <v>0</v>
      </c>
      <c r="I6132" s="241">
        <f t="shared" si="95"/>
        <v>0</v>
      </c>
      <c r="J6132" s="200"/>
      <c r="K6132" s="200" t="str" cm="1">
        <f t="array" ref="K6132">IF($C6132="","",IF(AND($C6132=Party_Statement!$C$5,$B6132&gt;=Party_Statement!$C$6,$B6132&lt;=Party_Statement!$E$6),SUMPRODUCT(($C$3:$C6132=Party_Statement!$C$5)*($B$3:$B6132&gt;=Party_Statement!$C$6)*($B$3:$B6132&lt;=Party_Statement!$E$6)),""))</f>
        <v/>
      </c>
    </row>
    <row r="6133" spans="1:11" x14ac:dyDescent="0.2">
      <c r="A6133" s="237">
        <f>Purchase_Entry!A1727</f>
        <v>0</v>
      </c>
      <c r="B6133" s="238">
        <f>Purchase_Entry!B1727</f>
        <v>0</v>
      </c>
      <c r="C6133" s="239">
        <f>Purchase_Entry!D1727</f>
        <v>0</v>
      </c>
      <c r="D6133" s="240" t="s">
        <v>1390</v>
      </c>
      <c r="E6133" s="240">
        <f>Purchase_Entry!C1727</f>
        <v>0</v>
      </c>
      <c r="F6133" s="240">
        <f>Purchase_Entry!F1727</f>
        <v>0</v>
      </c>
      <c r="G6133" s="241">
        <v>0</v>
      </c>
      <c r="H6133" s="241">
        <f>N(Purchase_Entry!P1727)</f>
        <v>0</v>
      </c>
      <c r="I6133" s="241">
        <f t="shared" si="95"/>
        <v>0</v>
      </c>
      <c r="J6133" s="200"/>
      <c r="K6133" s="200" t="str" cm="1">
        <f t="array" ref="K6133">IF($C6133="","",IF(AND($C6133=Party_Statement!$C$5,$B6133&gt;=Party_Statement!$C$6,$B6133&lt;=Party_Statement!$E$6),SUMPRODUCT(($C$3:$C6133=Party_Statement!$C$5)*($B$3:$B6133&gt;=Party_Statement!$C$6)*($B$3:$B6133&lt;=Party_Statement!$E$6)),""))</f>
        <v/>
      </c>
    </row>
    <row r="6134" spans="1:11" x14ac:dyDescent="0.2">
      <c r="A6134" s="237">
        <f>Purchase_Entry!A1728</f>
        <v>0</v>
      </c>
      <c r="B6134" s="238">
        <f>Purchase_Entry!B1728</f>
        <v>0</v>
      </c>
      <c r="C6134" s="239">
        <f>Purchase_Entry!D1728</f>
        <v>0</v>
      </c>
      <c r="D6134" s="240" t="s">
        <v>1390</v>
      </c>
      <c r="E6134" s="240">
        <f>Purchase_Entry!C1728</f>
        <v>0</v>
      </c>
      <c r="F6134" s="240">
        <f>Purchase_Entry!F1728</f>
        <v>0</v>
      </c>
      <c r="G6134" s="241">
        <v>0</v>
      </c>
      <c r="H6134" s="241">
        <f>N(Purchase_Entry!P1728)</f>
        <v>0</v>
      </c>
      <c r="I6134" s="241">
        <f t="shared" si="95"/>
        <v>0</v>
      </c>
      <c r="J6134" s="200"/>
      <c r="K6134" s="200" t="str" cm="1">
        <f t="array" ref="K6134">IF($C6134="","",IF(AND($C6134=Party_Statement!$C$5,$B6134&gt;=Party_Statement!$C$6,$B6134&lt;=Party_Statement!$E$6),SUMPRODUCT(($C$3:$C6134=Party_Statement!$C$5)*($B$3:$B6134&gt;=Party_Statement!$C$6)*($B$3:$B6134&lt;=Party_Statement!$E$6)),""))</f>
        <v/>
      </c>
    </row>
    <row r="6135" spans="1:11" x14ac:dyDescent="0.2">
      <c r="A6135" s="237">
        <f>Purchase_Entry!A1729</f>
        <v>0</v>
      </c>
      <c r="B6135" s="238">
        <f>Purchase_Entry!B1729</f>
        <v>0</v>
      </c>
      <c r="C6135" s="239">
        <f>Purchase_Entry!D1729</f>
        <v>0</v>
      </c>
      <c r="D6135" s="240" t="s">
        <v>1390</v>
      </c>
      <c r="E6135" s="240">
        <f>Purchase_Entry!C1729</f>
        <v>0</v>
      </c>
      <c r="F6135" s="240">
        <f>Purchase_Entry!F1729</f>
        <v>0</v>
      </c>
      <c r="G6135" s="241">
        <v>0</v>
      </c>
      <c r="H6135" s="241">
        <f>N(Purchase_Entry!P1729)</f>
        <v>0</v>
      </c>
      <c r="I6135" s="241">
        <f t="shared" si="95"/>
        <v>0</v>
      </c>
      <c r="J6135" s="200"/>
      <c r="K6135" s="200" t="str" cm="1">
        <f t="array" ref="K6135">IF($C6135="","",IF(AND($C6135=Party_Statement!$C$5,$B6135&gt;=Party_Statement!$C$6,$B6135&lt;=Party_Statement!$E$6),SUMPRODUCT(($C$3:$C6135=Party_Statement!$C$5)*($B$3:$B6135&gt;=Party_Statement!$C$6)*($B$3:$B6135&lt;=Party_Statement!$E$6)),""))</f>
        <v/>
      </c>
    </row>
    <row r="6136" spans="1:11" x14ac:dyDescent="0.2">
      <c r="A6136" s="237">
        <f>Purchase_Entry!A1730</f>
        <v>0</v>
      </c>
      <c r="B6136" s="238">
        <f>Purchase_Entry!B1730</f>
        <v>0</v>
      </c>
      <c r="C6136" s="239">
        <f>Purchase_Entry!D1730</f>
        <v>0</v>
      </c>
      <c r="D6136" s="240" t="s">
        <v>1390</v>
      </c>
      <c r="E6136" s="240">
        <f>Purchase_Entry!C1730</f>
        <v>0</v>
      </c>
      <c r="F6136" s="240">
        <f>Purchase_Entry!F1730</f>
        <v>0</v>
      </c>
      <c r="G6136" s="241">
        <v>0</v>
      </c>
      <c r="H6136" s="241">
        <f>N(Purchase_Entry!P1730)</f>
        <v>0</v>
      </c>
      <c r="I6136" s="241">
        <f t="shared" si="95"/>
        <v>0</v>
      </c>
      <c r="J6136" s="200"/>
      <c r="K6136" s="200" t="str" cm="1">
        <f t="array" ref="K6136">IF($C6136="","",IF(AND($C6136=Party_Statement!$C$5,$B6136&gt;=Party_Statement!$C$6,$B6136&lt;=Party_Statement!$E$6),SUMPRODUCT(($C$3:$C6136=Party_Statement!$C$5)*($B$3:$B6136&gt;=Party_Statement!$C$6)*($B$3:$B6136&lt;=Party_Statement!$E$6)),""))</f>
        <v/>
      </c>
    </row>
    <row r="6137" spans="1:11" x14ac:dyDescent="0.2">
      <c r="A6137" s="237">
        <f>Purchase_Entry!A1731</f>
        <v>0</v>
      </c>
      <c r="B6137" s="238">
        <f>Purchase_Entry!B1731</f>
        <v>0</v>
      </c>
      <c r="C6137" s="239">
        <f>Purchase_Entry!D1731</f>
        <v>0</v>
      </c>
      <c r="D6137" s="240" t="s">
        <v>1390</v>
      </c>
      <c r="E6137" s="240">
        <f>Purchase_Entry!C1731</f>
        <v>0</v>
      </c>
      <c r="F6137" s="240">
        <f>Purchase_Entry!F1731</f>
        <v>0</v>
      </c>
      <c r="G6137" s="241">
        <v>0</v>
      </c>
      <c r="H6137" s="241">
        <f>N(Purchase_Entry!P1731)</f>
        <v>0</v>
      </c>
      <c r="I6137" s="241">
        <f t="shared" si="95"/>
        <v>0</v>
      </c>
      <c r="J6137" s="200"/>
      <c r="K6137" s="200" t="str" cm="1">
        <f t="array" ref="K6137">IF($C6137="","",IF(AND($C6137=Party_Statement!$C$5,$B6137&gt;=Party_Statement!$C$6,$B6137&lt;=Party_Statement!$E$6),SUMPRODUCT(($C$3:$C6137=Party_Statement!$C$5)*($B$3:$B6137&gt;=Party_Statement!$C$6)*($B$3:$B6137&lt;=Party_Statement!$E$6)),""))</f>
        <v/>
      </c>
    </row>
    <row r="6138" spans="1:11" x14ac:dyDescent="0.2">
      <c r="A6138" s="237">
        <f>Purchase_Entry!A1732</f>
        <v>0</v>
      </c>
      <c r="B6138" s="238">
        <f>Purchase_Entry!B1732</f>
        <v>0</v>
      </c>
      <c r="C6138" s="239">
        <f>Purchase_Entry!D1732</f>
        <v>0</v>
      </c>
      <c r="D6138" s="240" t="s">
        <v>1390</v>
      </c>
      <c r="E6138" s="240">
        <f>Purchase_Entry!C1732</f>
        <v>0</v>
      </c>
      <c r="F6138" s="240">
        <f>Purchase_Entry!F1732</f>
        <v>0</v>
      </c>
      <c r="G6138" s="241">
        <v>0</v>
      </c>
      <c r="H6138" s="241">
        <f>N(Purchase_Entry!P1732)</f>
        <v>0</v>
      </c>
      <c r="I6138" s="241">
        <f t="shared" ref="I6138:I6201" si="96">IF($C6138="","",IF($C6138=$C2318,$I2318+$G6138-$H6138,$G6138-$H6138))</f>
        <v>0</v>
      </c>
      <c r="J6138" s="200"/>
      <c r="K6138" s="200" t="str" cm="1">
        <f t="array" ref="K6138">IF($C6138="","",IF(AND($C6138=Party_Statement!$C$5,$B6138&gt;=Party_Statement!$C$6,$B6138&lt;=Party_Statement!$E$6),SUMPRODUCT(($C$3:$C6138=Party_Statement!$C$5)*($B$3:$B6138&gt;=Party_Statement!$C$6)*($B$3:$B6138&lt;=Party_Statement!$E$6)),""))</f>
        <v/>
      </c>
    </row>
    <row r="6139" spans="1:11" x14ac:dyDescent="0.2">
      <c r="A6139" s="237">
        <f>Purchase_Entry!A1733</f>
        <v>0</v>
      </c>
      <c r="B6139" s="238">
        <f>Purchase_Entry!B1733</f>
        <v>0</v>
      </c>
      <c r="C6139" s="239">
        <f>Purchase_Entry!D1733</f>
        <v>0</v>
      </c>
      <c r="D6139" s="240" t="s">
        <v>1390</v>
      </c>
      <c r="E6139" s="240">
        <f>Purchase_Entry!C1733</f>
        <v>0</v>
      </c>
      <c r="F6139" s="240">
        <f>Purchase_Entry!F1733</f>
        <v>0</v>
      </c>
      <c r="G6139" s="241">
        <v>0</v>
      </c>
      <c r="H6139" s="241">
        <f>N(Purchase_Entry!P1733)</f>
        <v>0</v>
      </c>
      <c r="I6139" s="241">
        <f t="shared" si="96"/>
        <v>0</v>
      </c>
      <c r="J6139" s="200"/>
      <c r="K6139" s="200" t="str" cm="1">
        <f t="array" ref="K6139">IF($C6139="","",IF(AND($C6139=Party_Statement!$C$5,$B6139&gt;=Party_Statement!$C$6,$B6139&lt;=Party_Statement!$E$6),SUMPRODUCT(($C$3:$C6139=Party_Statement!$C$5)*($B$3:$B6139&gt;=Party_Statement!$C$6)*($B$3:$B6139&lt;=Party_Statement!$E$6)),""))</f>
        <v/>
      </c>
    </row>
    <row r="6140" spans="1:11" x14ac:dyDescent="0.2">
      <c r="A6140" s="237">
        <f>Purchase_Entry!A1734</f>
        <v>0</v>
      </c>
      <c r="B6140" s="238">
        <f>Purchase_Entry!B1734</f>
        <v>0</v>
      </c>
      <c r="C6140" s="239">
        <f>Purchase_Entry!D1734</f>
        <v>0</v>
      </c>
      <c r="D6140" s="240" t="s">
        <v>1390</v>
      </c>
      <c r="E6140" s="240">
        <f>Purchase_Entry!C1734</f>
        <v>0</v>
      </c>
      <c r="F6140" s="240">
        <f>Purchase_Entry!F1734</f>
        <v>0</v>
      </c>
      <c r="G6140" s="241">
        <v>0</v>
      </c>
      <c r="H6140" s="241">
        <f>N(Purchase_Entry!P1734)</f>
        <v>0</v>
      </c>
      <c r="I6140" s="241">
        <f t="shared" si="96"/>
        <v>0</v>
      </c>
      <c r="J6140" s="200"/>
      <c r="K6140" s="200" t="str" cm="1">
        <f t="array" ref="K6140">IF($C6140="","",IF(AND($C6140=Party_Statement!$C$5,$B6140&gt;=Party_Statement!$C$6,$B6140&lt;=Party_Statement!$E$6),SUMPRODUCT(($C$3:$C6140=Party_Statement!$C$5)*($B$3:$B6140&gt;=Party_Statement!$C$6)*($B$3:$B6140&lt;=Party_Statement!$E$6)),""))</f>
        <v/>
      </c>
    </row>
    <row r="6141" spans="1:11" x14ac:dyDescent="0.2">
      <c r="A6141" s="237">
        <f>Purchase_Entry!A1735</f>
        <v>0</v>
      </c>
      <c r="B6141" s="238">
        <f>Purchase_Entry!B1735</f>
        <v>0</v>
      </c>
      <c r="C6141" s="239">
        <f>Purchase_Entry!D1735</f>
        <v>0</v>
      </c>
      <c r="D6141" s="240" t="s">
        <v>1390</v>
      </c>
      <c r="E6141" s="240">
        <f>Purchase_Entry!C1735</f>
        <v>0</v>
      </c>
      <c r="F6141" s="240">
        <f>Purchase_Entry!F1735</f>
        <v>0</v>
      </c>
      <c r="G6141" s="241">
        <v>0</v>
      </c>
      <c r="H6141" s="241">
        <f>N(Purchase_Entry!P1735)</f>
        <v>0</v>
      </c>
      <c r="I6141" s="241">
        <f t="shared" si="96"/>
        <v>0</v>
      </c>
      <c r="J6141" s="200"/>
      <c r="K6141" s="200" t="str" cm="1">
        <f t="array" ref="K6141">IF($C6141="","",IF(AND($C6141=Party_Statement!$C$5,$B6141&gt;=Party_Statement!$C$6,$B6141&lt;=Party_Statement!$E$6),SUMPRODUCT(($C$3:$C6141=Party_Statement!$C$5)*($B$3:$B6141&gt;=Party_Statement!$C$6)*($B$3:$B6141&lt;=Party_Statement!$E$6)),""))</f>
        <v/>
      </c>
    </row>
    <row r="6142" spans="1:11" x14ac:dyDescent="0.2">
      <c r="A6142" s="237">
        <f>Purchase_Entry!A1736</f>
        <v>0</v>
      </c>
      <c r="B6142" s="238">
        <f>Purchase_Entry!B1736</f>
        <v>0</v>
      </c>
      <c r="C6142" s="239">
        <f>Purchase_Entry!D1736</f>
        <v>0</v>
      </c>
      <c r="D6142" s="240" t="s">
        <v>1390</v>
      </c>
      <c r="E6142" s="240">
        <f>Purchase_Entry!C1736</f>
        <v>0</v>
      </c>
      <c r="F6142" s="240">
        <f>Purchase_Entry!F1736</f>
        <v>0</v>
      </c>
      <c r="G6142" s="241">
        <v>0</v>
      </c>
      <c r="H6142" s="241">
        <f>N(Purchase_Entry!P1736)</f>
        <v>0</v>
      </c>
      <c r="I6142" s="241">
        <f t="shared" si="96"/>
        <v>0</v>
      </c>
      <c r="J6142" s="200"/>
      <c r="K6142" s="200" t="str" cm="1">
        <f t="array" ref="K6142">IF($C6142="","",IF(AND($C6142=Party_Statement!$C$5,$B6142&gt;=Party_Statement!$C$6,$B6142&lt;=Party_Statement!$E$6),SUMPRODUCT(($C$3:$C6142=Party_Statement!$C$5)*($B$3:$B6142&gt;=Party_Statement!$C$6)*($B$3:$B6142&lt;=Party_Statement!$E$6)),""))</f>
        <v/>
      </c>
    </row>
    <row r="6143" spans="1:11" x14ac:dyDescent="0.2">
      <c r="A6143" s="237">
        <f>Purchase_Entry!A1737</f>
        <v>0</v>
      </c>
      <c r="B6143" s="238">
        <f>Purchase_Entry!B1737</f>
        <v>0</v>
      </c>
      <c r="C6143" s="239">
        <f>Purchase_Entry!D1737</f>
        <v>0</v>
      </c>
      <c r="D6143" s="240" t="s">
        <v>1390</v>
      </c>
      <c r="E6143" s="240">
        <f>Purchase_Entry!C1737</f>
        <v>0</v>
      </c>
      <c r="F6143" s="240">
        <f>Purchase_Entry!F1737</f>
        <v>0</v>
      </c>
      <c r="G6143" s="241">
        <v>0</v>
      </c>
      <c r="H6143" s="241">
        <f>N(Purchase_Entry!P1737)</f>
        <v>0</v>
      </c>
      <c r="I6143" s="241">
        <f t="shared" si="96"/>
        <v>0</v>
      </c>
      <c r="J6143" s="200"/>
      <c r="K6143" s="200" t="str" cm="1">
        <f t="array" ref="K6143">IF($C6143="","",IF(AND($C6143=Party_Statement!$C$5,$B6143&gt;=Party_Statement!$C$6,$B6143&lt;=Party_Statement!$E$6),SUMPRODUCT(($C$3:$C6143=Party_Statement!$C$5)*($B$3:$B6143&gt;=Party_Statement!$C$6)*($B$3:$B6143&lt;=Party_Statement!$E$6)),""))</f>
        <v/>
      </c>
    </row>
    <row r="6144" spans="1:11" x14ac:dyDescent="0.2">
      <c r="A6144" s="237">
        <f>Purchase_Entry!A1738</f>
        <v>0</v>
      </c>
      <c r="B6144" s="238">
        <f>Purchase_Entry!B1738</f>
        <v>0</v>
      </c>
      <c r="C6144" s="239">
        <f>Purchase_Entry!D1738</f>
        <v>0</v>
      </c>
      <c r="D6144" s="240" t="s">
        <v>1390</v>
      </c>
      <c r="E6144" s="240">
        <f>Purchase_Entry!C1738</f>
        <v>0</v>
      </c>
      <c r="F6144" s="240">
        <f>Purchase_Entry!F1738</f>
        <v>0</v>
      </c>
      <c r="G6144" s="241">
        <v>0</v>
      </c>
      <c r="H6144" s="241">
        <f>N(Purchase_Entry!P1738)</f>
        <v>0</v>
      </c>
      <c r="I6144" s="241">
        <f t="shared" si="96"/>
        <v>0</v>
      </c>
      <c r="J6144" s="200"/>
      <c r="K6144" s="200" t="str" cm="1">
        <f t="array" ref="K6144">IF($C6144="","",IF(AND($C6144=Party_Statement!$C$5,$B6144&gt;=Party_Statement!$C$6,$B6144&lt;=Party_Statement!$E$6),SUMPRODUCT(($C$3:$C6144=Party_Statement!$C$5)*($B$3:$B6144&gt;=Party_Statement!$C$6)*($B$3:$B6144&lt;=Party_Statement!$E$6)),""))</f>
        <v/>
      </c>
    </row>
    <row r="6145" spans="1:11" x14ac:dyDescent="0.2">
      <c r="A6145" s="237">
        <f>Purchase_Entry!A1739</f>
        <v>0</v>
      </c>
      <c r="B6145" s="238">
        <f>Purchase_Entry!B1739</f>
        <v>0</v>
      </c>
      <c r="C6145" s="239">
        <f>Purchase_Entry!D1739</f>
        <v>0</v>
      </c>
      <c r="D6145" s="240" t="s">
        <v>1390</v>
      </c>
      <c r="E6145" s="240">
        <f>Purchase_Entry!C1739</f>
        <v>0</v>
      </c>
      <c r="F6145" s="240">
        <f>Purchase_Entry!F1739</f>
        <v>0</v>
      </c>
      <c r="G6145" s="241">
        <v>0</v>
      </c>
      <c r="H6145" s="241">
        <f>N(Purchase_Entry!P1739)</f>
        <v>0</v>
      </c>
      <c r="I6145" s="241">
        <f t="shared" si="96"/>
        <v>0</v>
      </c>
      <c r="J6145" s="200"/>
      <c r="K6145" s="200" t="str" cm="1">
        <f t="array" ref="K6145">IF($C6145="","",IF(AND($C6145=Party_Statement!$C$5,$B6145&gt;=Party_Statement!$C$6,$B6145&lt;=Party_Statement!$E$6),SUMPRODUCT(($C$3:$C6145=Party_Statement!$C$5)*($B$3:$B6145&gt;=Party_Statement!$C$6)*($B$3:$B6145&lt;=Party_Statement!$E$6)),""))</f>
        <v/>
      </c>
    </row>
    <row r="6146" spans="1:11" x14ac:dyDescent="0.2">
      <c r="A6146" s="237">
        <f>Purchase_Entry!A1740</f>
        <v>0</v>
      </c>
      <c r="B6146" s="238">
        <f>Purchase_Entry!B1740</f>
        <v>0</v>
      </c>
      <c r="C6146" s="239">
        <f>Purchase_Entry!D1740</f>
        <v>0</v>
      </c>
      <c r="D6146" s="240" t="s">
        <v>1390</v>
      </c>
      <c r="E6146" s="240">
        <f>Purchase_Entry!C1740</f>
        <v>0</v>
      </c>
      <c r="F6146" s="240">
        <f>Purchase_Entry!F1740</f>
        <v>0</v>
      </c>
      <c r="G6146" s="241">
        <v>0</v>
      </c>
      <c r="H6146" s="241">
        <f>N(Purchase_Entry!P1740)</f>
        <v>0</v>
      </c>
      <c r="I6146" s="241">
        <f t="shared" si="96"/>
        <v>0</v>
      </c>
      <c r="J6146" s="200"/>
      <c r="K6146" s="200" t="str" cm="1">
        <f t="array" ref="K6146">IF($C6146="","",IF(AND($C6146=Party_Statement!$C$5,$B6146&gt;=Party_Statement!$C$6,$B6146&lt;=Party_Statement!$E$6),SUMPRODUCT(($C$3:$C6146=Party_Statement!$C$5)*($B$3:$B6146&gt;=Party_Statement!$C$6)*($B$3:$B6146&lt;=Party_Statement!$E$6)),""))</f>
        <v/>
      </c>
    </row>
    <row r="6147" spans="1:11" x14ac:dyDescent="0.2">
      <c r="A6147" s="237">
        <f>Purchase_Entry!A1741</f>
        <v>0</v>
      </c>
      <c r="B6147" s="238">
        <f>Purchase_Entry!B1741</f>
        <v>0</v>
      </c>
      <c r="C6147" s="239">
        <f>Purchase_Entry!D1741</f>
        <v>0</v>
      </c>
      <c r="D6147" s="240" t="s">
        <v>1390</v>
      </c>
      <c r="E6147" s="240">
        <f>Purchase_Entry!C1741</f>
        <v>0</v>
      </c>
      <c r="F6147" s="240">
        <f>Purchase_Entry!F1741</f>
        <v>0</v>
      </c>
      <c r="G6147" s="241">
        <v>0</v>
      </c>
      <c r="H6147" s="241">
        <f>N(Purchase_Entry!P1741)</f>
        <v>0</v>
      </c>
      <c r="I6147" s="241">
        <f t="shared" si="96"/>
        <v>0</v>
      </c>
      <c r="J6147" s="200"/>
      <c r="K6147" s="200" t="str" cm="1">
        <f t="array" ref="K6147">IF($C6147="","",IF(AND($C6147=Party_Statement!$C$5,$B6147&gt;=Party_Statement!$C$6,$B6147&lt;=Party_Statement!$E$6),SUMPRODUCT(($C$3:$C6147=Party_Statement!$C$5)*($B$3:$B6147&gt;=Party_Statement!$C$6)*($B$3:$B6147&lt;=Party_Statement!$E$6)),""))</f>
        <v/>
      </c>
    </row>
    <row r="6148" spans="1:11" x14ac:dyDescent="0.2">
      <c r="A6148" s="237">
        <f>Purchase_Entry!A1742</f>
        <v>0</v>
      </c>
      <c r="B6148" s="238">
        <f>Purchase_Entry!B1742</f>
        <v>0</v>
      </c>
      <c r="C6148" s="239">
        <f>Purchase_Entry!D1742</f>
        <v>0</v>
      </c>
      <c r="D6148" s="240" t="s">
        <v>1390</v>
      </c>
      <c r="E6148" s="240">
        <f>Purchase_Entry!C1742</f>
        <v>0</v>
      </c>
      <c r="F6148" s="240">
        <f>Purchase_Entry!F1742</f>
        <v>0</v>
      </c>
      <c r="G6148" s="241">
        <v>0</v>
      </c>
      <c r="H6148" s="241">
        <f>N(Purchase_Entry!P1742)</f>
        <v>0</v>
      </c>
      <c r="I6148" s="241">
        <f t="shared" si="96"/>
        <v>0</v>
      </c>
      <c r="J6148" s="200"/>
      <c r="K6148" s="200" t="str" cm="1">
        <f t="array" ref="K6148">IF($C6148="","",IF(AND($C6148=Party_Statement!$C$5,$B6148&gt;=Party_Statement!$C$6,$B6148&lt;=Party_Statement!$E$6),SUMPRODUCT(($C$3:$C6148=Party_Statement!$C$5)*($B$3:$B6148&gt;=Party_Statement!$C$6)*($B$3:$B6148&lt;=Party_Statement!$E$6)),""))</f>
        <v/>
      </c>
    </row>
    <row r="6149" spans="1:11" x14ac:dyDescent="0.2">
      <c r="A6149" s="237">
        <f>Purchase_Entry!A1743</f>
        <v>0</v>
      </c>
      <c r="B6149" s="238">
        <f>Purchase_Entry!B1743</f>
        <v>0</v>
      </c>
      <c r="C6149" s="239">
        <f>Purchase_Entry!D1743</f>
        <v>0</v>
      </c>
      <c r="D6149" s="240" t="s">
        <v>1390</v>
      </c>
      <c r="E6149" s="240">
        <f>Purchase_Entry!C1743</f>
        <v>0</v>
      </c>
      <c r="F6149" s="240">
        <f>Purchase_Entry!F1743</f>
        <v>0</v>
      </c>
      <c r="G6149" s="241">
        <v>0</v>
      </c>
      <c r="H6149" s="241">
        <f>N(Purchase_Entry!P1743)</f>
        <v>0</v>
      </c>
      <c r="I6149" s="241">
        <f t="shared" si="96"/>
        <v>0</v>
      </c>
      <c r="J6149" s="200"/>
      <c r="K6149" s="200" t="str" cm="1">
        <f t="array" ref="K6149">IF($C6149="","",IF(AND($C6149=Party_Statement!$C$5,$B6149&gt;=Party_Statement!$C$6,$B6149&lt;=Party_Statement!$E$6),SUMPRODUCT(($C$3:$C6149=Party_Statement!$C$5)*($B$3:$B6149&gt;=Party_Statement!$C$6)*($B$3:$B6149&lt;=Party_Statement!$E$6)),""))</f>
        <v/>
      </c>
    </row>
    <row r="6150" spans="1:11" x14ac:dyDescent="0.2">
      <c r="A6150" s="237">
        <f>Purchase_Entry!A1744</f>
        <v>0</v>
      </c>
      <c r="B6150" s="238">
        <f>Purchase_Entry!B1744</f>
        <v>0</v>
      </c>
      <c r="C6150" s="239">
        <f>Purchase_Entry!D1744</f>
        <v>0</v>
      </c>
      <c r="D6150" s="240" t="s">
        <v>1390</v>
      </c>
      <c r="E6150" s="240">
        <f>Purchase_Entry!C1744</f>
        <v>0</v>
      </c>
      <c r="F6150" s="240">
        <f>Purchase_Entry!F1744</f>
        <v>0</v>
      </c>
      <c r="G6150" s="241">
        <v>0</v>
      </c>
      <c r="H6150" s="241">
        <f>N(Purchase_Entry!P1744)</f>
        <v>0</v>
      </c>
      <c r="I6150" s="241">
        <f t="shared" si="96"/>
        <v>0</v>
      </c>
      <c r="J6150" s="200"/>
      <c r="K6150" s="200" t="str" cm="1">
        <f t="array" ref="K6150">IF($C6150="","",IF(AND($C6150=Party_Statement!$C$5,$B6150&gt;=Party_Statement!$C$6,$B6150&lt;=Party_Statement!$E$6),SUMPRODUCT(($C$3:$C6150=Party_Statement!$C$5)*($B$3:$B6150&gt;=Party_Statement!$C$6)*($B$3:$B6150&lt;=Party_Statement!$E$6)),""))</f>
        <v/>
      </c>
    </row>
    <row r="6151" spans="1:11" x14ac:dyDescent="0.2">
      <c r="A6151" s="237">
        <f>Purchase_Entry!A1745</f>
        <v>0</v>
      </c>
      <c r="B6151" s="238">
        <f>Purchase_Entry!B1745</f>
        <v>0</v>
      </c>
      <c r="C6151" s="239">
        <f>Purchase_Entry!D1745</f>
        <v>0</v>
      </c>
      <c r="D6151" s="240" t="s">
        <v>1390</v>
      </c>
      <c r="E6151" s="240">
        <f>Purchase_Entry!C1745</f>
        <v>0</v>
      </c>
      <c r="F6151" s="240">
        <f>Purchase_Entry!F1745</f>
        <v>0</v>
      </c>
      <c r="G6151" s="241">
        <v>0</v>
      </c>
      <c r="H6151" s="241">
        <f>N(Purchase_Entry!P1745)</f>
        <v>0</v>
      </c>
      <c r="I6151" s="241">
        <f t="shared" si="96"/>
        <v>0</v>
      </c>
      <c r="J6151" s="200"/>
      <c r="K6151" s="200" t="str" cm="1">
        <f t="array" ref="K6151">IF($C6151="","",IF(AND($C6151=Party_Statement!$C$5,$B6151&gt;=Party_Statement!$C$6,$B6151&lt;=Party_Statement!$E$6),SUMPRODUCT(($C$3:$C6151=Party_Statement!$C$5)*($B$3:$B6151&gt;=Party_Statement!$C$6)*($B$3:$B6151&lt;=Party_Statement!$E$6)),""))</f>
        <v/>
      </c>
    </row>
    <row r="6152" spans="1:11" x14ac:dyDescent="0.2">
      <c r="A6152" s="237">
        <f>Purchase_Entry!A1746</f>
        <v>0</v>
      </c>
      <c r="B6152" s="238">
        <f>Purchase_Entry!B1746</f>
        <v>0</v>
      </c>
      <c r="C6152" s="239">
        <f>Purchase_Entry!D1746</f>
        <v>0</v>
      </c>
      <c r="D6152" s="240" t="s">
        <v>1390</v>
      </c>
      <c r="E6152" s="240">
        <f>Purchase_Entry!C1746</f>
        <v>0</v>
      </c>
      <c r="F6152" s="240">
        <f>Purchase_Entry!F1746</f>
        <v>0</v>
      </c>
      <c r="G6152" s="241">
        <v>0</v>
      </c>
      <c r="H6152" s="241">
        <f>N(Purchase_Entry!P1746)</f>
        <v>0</v>
      </c>
      <c r="I6152" s="241">
        <f t="shared" si="96"/>
        <v>0</v>
      </c>
      <c r="J6152" s="200"/>
      <c r="K6152" s="200" t="str" cm="1">
        <f t="array" ref="K6152">IF($C6152="","",IF(AND($C6152=Party_Statement!$C$5,$B6152&gt;=Party_Statement!$C$6,$B6152&lt;=Party_Statement!$E$6),SUMPRODUCT(($C$3:$C6152=Party_Statement!$C$5)*($B$3:$B6152&gt;=Party_Statement!$C$6)*($B$3:$B6152&lt;=Party_Statement!$E$6)),""))</f>
        <v/>
      </c>
    </row>
    <row r="6153" spans="1:11" x14ac:dyDescent="0.2">
      <c r="A6153" s="237">
        <f>Purchase_Entry!A1747</f>
        <v>0</v>
      </c>
      <c r="B6153" s="238">
        <f>Purchase_Entry!B1747</f>
        <v>0</v>
      </c>
      <c r="C6153" s="239">
        <f>Purchase_Entry!D1747</f>
        <v>0</v>
      </c>
      <c r="D6153" s="240" t="s">
        <v>1390</v>
      </c>
      <c r="E6153" s="240">
        <f>Purchase_Entry!C1747</f>
        <v>0</v>
      </c>
      <c r="F6153" s="240">
        <f>Purchase_Entry!F1747</f>
        <v>0</v>
      </c>
      <c r="G6153" s="241">
        <v>0</v>
      </c>
      <c r="H6153" s="241">
        <f>N(Purchase_Entry!P1747)</f>
        <v>0</v>
      </c>
      <c r="I6153" s="241">
        <f t="shared" si="96"/>
        <v>0</v>
      </c>
      <c r="J6153" s="200"/>
      <c r="K6153" s="200" t="str" cm="1">
        <f t="array" ref="K6153">IF($C6153="","",IF(AND($C6153=Party_Statement!$C$5,$B6153&gt;=Party_Statement!$C$6,$B6153&lt;=Party_Statement!$E$6),SUMPRODUCT(($C$3:$C6153=Party_Statement!$C$5)*($B$3:$B6153&gt;=Party_Statement!$C$6)*($B$3:$B6153&lt;=Party_Statement!$E$6)),""))</f>
        <v/>
      </c>
    </row>
    <row r="6154" spans="1:11" x14ac:dyDescent="0.2">
      <c r="A6154" s="237">
        <f>Purchase_Entry!A1748</f>
        <v>0</v>
      </c>
      <c r="B6154" s="238">
        <f>Purchase_Entry!B1748</f>
        <v>0</v>
      </c>
      <c r="C6154" s="239">
        <f>Purchase_Entry!D1748</f>
        <v>0</v>
      </c>
      <c r="D6154" s="240" t="s">
        <v>1390</v>
      </c>
      <c r="E6154" s="240">
        <f>Purchase_Entry!C1748</f>
        <v>0</v>
      </c>
      <c r="F6154" s="240">
        <f>Purchase_Entry!F1748</f>
        <v>0</v>
      </c>
      <c r="G6154" s="241">
        <v>0</v>
      </c>
      <c r="H6154" s="241">
        <f>N(Purchase_Entry!P1748)</f>
        <v>0</v>
      </c>
      <c r="I6154" s="241">
        <f t="shared" si="96"/>
        <v>0</v>
      </c>
      <c r="J6154" s="200"/>
      <c r="K6154" s="200" t="str" cm="1">
        <f t="array" ref="K6154">IF($C6154="","",IF(AND($C6154=Party_Statement!$C$5,$B6154&gt;=Party_Statement!$C$6,$B6154&lt;=Party_Statement!$E$6),SUMPRODUCT(($C$3:$C6154=Party_Statement!$C$5)*($B$3:$B6154&gt;=Party_Statement!$C$6)*($B$3:$B6154&lt;=Party_Statement!$E$6)),""))</f>
        <v/>
      </c>
    </row>
    <row r="6155" spans="1:11" x14ac:dyDescent="0.2">
      <c r="A6155" s="237">
        <f>Purchase_Entry!A1749</f>
        <v>0</v>
      </c>
      <c r="B6155" s="238">
        <f>Purchase_Entry!B1749</f>
        <v>0</v>
      </c>
      <c r="C6155" s="239">
        <f>Purchase_Entry!D1749</f>
        <v>0</v>
      </c>
      <c r="D6155" s="240" t="s">
        <v>1390</v>
      </c>
      <c r="E6155" s="240">
        <f>Purchase_Entry!C1749</f>
        <v>0</v>
      </c>
      <c r="F6155" s="240">
        <f>Purchase_Entry!F1749</f>
        <v>0</v>
      </c>
      <c r="G6155" s="241">
        <v>0</v>
      </c>
      <c r="H6155" s="241">
        <f>N(Purchase_Entry!P1749)</f>
        <v>0</v>
      </c>
      <c r="I6155" s="241">
        <f t="shared" si="96"/>
        <v>0</v>
      </c>
      <c r="J6155" s="200"/>
      <c r="K6155" s="200" t="str" cm="1">
        <f t="array" ref="K6155">IF($C6155="","",IF(AND($C6155=Party_Statement!$C$5,$B6155&gt;=Party_Statement!$C$6,$B6155&lt;=Party_Statement!$E$6),SUMPRODUCT(($C$3:$C6155=Party_Statement!$C$5)*($B$3:$B6155&gt;=Party_Statement!$C$6)*($B$3:$B6155&lt;=Party_Statement!$E$6)),""))</f>
        <v/>
      </c>
    </row>
    <row r="6156" spans="1:11" x14ac:dyDescent="0.2">
      <c r="A6156" s="237">
        <f>Purchase_Entry!A1750</f>
        <v>0</v>
      </c>
      <c r="B6156" s="238">
        <f>Purchase_Entry!B1750</f>
        <v>0</v>
      </c>
      <c r="C6156" s="239">
        <f>Purchase_Entry!D1750</f>
        <v>0</v>
      </c>
      <c r="D6156" s="240" t="s">
        <v>1390</v>
      </c>
      <c r="E6156" s="240">
        <f>Purchase_Entry!C1750</f>
        <v>0</v>
      </c>
      <c r="F6156" s="240">
        <f>Purchase_Entry!F1750</f>
        <v>0</v>
      </c>
      <c r="G6156" s="241">
        <v>0</v>
      </c>
      <c r="H6156" s="241">
        <f>N(Purchase_Entry!P1750)</f>
        <v>0</v>
      </c>
      <c r="I6156" s="241">
        <f t="shared" si="96"/>
        <v>0</v>
      </c>
      <c r="J6156" s="200"/>
      <c r="K6156" s="200" t="str" cm="1">
        <f t="array" ref="K6156">IF($C6156="","",IF(AND($C6156=Party_Statement!$C$5,$B6156&gt;=Party_Statement!$C$6,$B6156&lt;=Party_Statement!$E$6),SUMPRODUCT(($C$3:$C6156=Party_Statement!$C$5)*($B$3:$B6156&gt;=Party_Statement!$C$6)*($B$3:$B6156&lt;=Party_Statement!$E$6)),""))</f>
        <v/>
      </c>
    </row>
    <row r="6157" spans="1:11" x14ac:dyDescent="0.2">
      <c r="A6157" s="237">
        <f>Purchase_Entry!A1751</f>
        <v>0</v>
      </c>
      <c r="B6157" s="238">
        <f>Purchase_Entry!B1751</f>
        <v>0</v>
      </c>
      <c r="C6157" s="239">
        <f>Purchase_Entry!D1751</f>
        <v>0</v>
      </c>
      <c r="D6157" s="240" t="s">
        <v>1390</v>
      </c>
      <c r="E6157" s="240">
        <f>Purchase_Entry!C1751</f>
        <v>0</v>
      </c>
      <c r="F6157" s="240">
        <f>Purchase_Entry!F1751</f>
        <v>0</v>
      </c>
      <c r="G6157" s="241">
        <v>0</v>
      </c>
      <c r="H6157" s="241">
        <f>N(Purchase_Entry!P1751)</f>
        <v>0</v>
      </c>
      <c r="I6157" s="241">
        <f t="shared" si="96"/>
        <v>0</v>
      </c>
      <c r="J6157" s="200"/>
      <c r="K6157" s="200" t="str" cm="1">
        <f t="array" ref="K6157">IF($C6157="","",IF(AND($C6157=Party_Statement!$C$5,$B6157&gt;=Party_Statement!$C$6,$B6157&lt;=Party_Statement!$E$6),SUMPRODUCT(($C$3:$C6157=Party_Statement!$C$5)*($B$3:$B6157&gt;=Party_Statement!$C$6)*($B$3:$B6157&lt;=Party_Statement!$E$6)),""))</f>
        <v/>
      </c>
    </row>
    <row r="6158" spans="1:11" x14ac:dyDescent="0.2">
      <c r="A6158" s="237">
        <f>Purchase_Entry!A1752</f>
        <v>0</v>
      </c>
      <c r="B6158" s="238">
        <f>Purchase_Entry!B1752</f>
        <v>0</v>
      </c>
      <c r="C6158" s="239">
        <f>Purchase_Entry!D1752</f>
        <v>0</v>
      </c>
      <c r="D6158" s="240" t="s">
        <v>1390</v>
      </c>
      <c r="E6158" s="240">
        <f>Purchase_Entry!C1752</f>
        <v>0</v>
      </c>
      <c r="F6158" s="240">
        <f>Purchase_Entry!F1752</f>
        <v>0</v>
      </c>
      <c r="G6158" s="241">
        <v>0</v>
      </c>
      <c r="H6158" s="241">
        <f>N(Purchase_Entry!P1752)</f>
        <v>0</v>
      </c>
      <c r="I6158" s="241">
        <f t="shared" si="96"/>
        <v>0</v>
      </c>
      <c r="J6158" s="200"/>
      <c r="K6158" s="200" t="str" cm="1">
        <f t="array" ref="K6158">IF($C6158="","",IF(AND($C6158=Party_Statement!$C$5,$B6158&gt;=Party_Statement!$C$6,$B6158&lt;=Party_Statement!$E$6),SUMPRODUCT(($C$3:$C6158=Party_Statement!$C$5)*($B$3:$B6158&gt;=Party_Statement!$C$6)*($B$3:$B6158&lt;=Party_Statement!$E$6)),""))</f>
        <v/>
      </c>
    </row>
    <row r="6159" spans="1:11" x14ac:dyDescent="0.2">
      <c r="A6159" s="237">
        <f>Purchase_Entry!A1753</f>
        <v>0</v>
      </c>
      <c r="B6159" s="238">
        <f>Purchase_Entry!B1753</f>
        <v>0</v>
      </c>
      <c r="C6159" s="239">
        <f>Purchase_Entry!D1753</f>
        <v>0</v>
      </c>
      <c r="D6159" s="240" t="s">
        <v>1390</v>
      </c>
      <c r="E6159" s="240">
        <f>Purchase_Entry!C1753</f>
        <v>0</v>
      </c>
      <c r="F6159" s="240">
        <f>Purchase_Entry!F1753</f>
        <v>0</v>
      </c>
      <c r="G6159" s="241">
        <v>0</v>
      </c>
      <c r="H6159" s="241">
        <f>N(Purchase_Entry!P1753)</f>
        <v>0</v>
      </c>
      <c r="I6159" s="241">
        <f t="shared" si="96"/>
        <v>0</v>
      </c>
      <c r="J6159" s="200"/>
      <c r="K6159" s="200" t="str" cm="1">
        <f t="array" ref="K6159">IF($C6159="","",IF(AND($C6159=Party_Statement!$C$5,$B6159&gt;=Party_Statement!$C$6,$B6159&lt;=Party_Statement!$E$6),SUMPRODUCT(($C$3:$C6159=Party_Statement!$C$5)*($B$3:$B6159&gt;=Party_Statement!$C$6)*($B$3:$B6159&lt;=Party_Statement!$E$6)),""))</f>
        <v/>
      </c>
    </row>
    <row r="6160" spans="1:11" x14ac:dyDescent="0.2">
      <c r="A6160" s="237">
        <f>Purchase_Entry!A1754</f>
        <v>0</v>
      </c>
      <c r="B6160" s="238">
        <f>Purchase_Entry!B1754</f>
        <v>0</v>
      </c>
      <c r="C6160" s="239">
        <f>Purchase_Entry!D1754</f>
        <v>0</v>
      </c>
      <c r="D6160" s="240" t="s">
        <v>1390</v>
      </c>
      <c r="E6160" s="240">
        <f>Purchase_Entry!C1754</f>
        <v>0</v>
      </c>
      <c r="F6160" s="240">
        <f>Purchase_Entry!F1754</f>
        <v>0</v>
      </c>
      <c r="G6160" s="241">
        <v>0</v>
      </c>
      <c r="H6160" s="241">
        <f>N(Purchase_Entry!P1754)</f>
        <v>0</v>
      </c>
      <c r="I6160" s="241">
        <f t="shared" si="96"/>
        <v>0</v>
      </c>
      <c r="J6160" s="200"/>
      <c r="K6160" s="200" t="str" cm="1">
        <f t="array" ref="K6160">IF($C6160="","",IF(AND($C6160=Party_Statement!$C$5,$B6160&gt;=Party_Statement!$C$6,$B6160&lt;=Party_Statement!$E$6),SUMPRODUCT(($C$3:$C6160=Party_Statement!$C$5)*($B$3:$B6160&gt;=Party_Statement!$C$6)*($B$3:$B6160&lt;=Party_Statement!$E$6)),""))</f>
        <v/>
      </c>
    </row>
    <row r="6161" spans="1:11" x14ac:dyDescent="0.2">
      <c r="A6161" s="237">
        <f>Purchase_Entry!A1755</f>
        <v>0</v>
      </c>
      <c r="B6161" s="238">
        <f>Purchase_Entry!B1755</f>
        <v>0</v>
      </c>
      <c r="C6161" s="239">
        <f>Purchase_Entry!D1755</f>
        <v>0</v>
      </c>
      <c r="D6161" s="240" t="s">
        <v>1390</v>
      </c>
      <c r="E6161" s="240">
        <f>Purchase_Entry!C1755</f>
        <v>0</v>
      </c>
      <c r="F6161" s="240">
        <f>Purchase_Entry!F1755</f>
        <v>0</v>
      </c>
      <c r="G6161" s="241">
        <v>0</v>
      </c>
      <c r="H6161" s="241">
        <f>N(Purchase_Entry!P1755)</f>
        <v>0</v>
      </c>
      <c r="I6161" s="241">
        <f t="shared" si="96"/>
        <v>0</v>
      </c>
      <c r="J6161" s="200"/>
      <c r="K6161" s="200" t="str" cm="1">
        <f t="array" ref="K6161">IF($C6161="","",IF(AND($C6161=Party_Statement!$C$5,$B6161&gt;=Party_Statement!$C$6,$B6161&lt;=Party_Statement!$E$6),SUMPRODUCT(($C$3:$C6161=Party_Statement!$C$5)*($B$3:$B6161&gt;=Party_Statement!$C$6)*($B$3:$B6161&lt;=Party_Statement!$E$6)),""))</f>
        <v/>
      </c>
    </row>
    <row r="6162" spans="1:11" x14ac:dyDescent="0.2">
      <c r="A6162" s="237">
        <f>Purchase_Entry!A1756</f>
        <v>0</v>
      </c>
      <c r="B6162" s="238">
        <f>Purchase_Entry!B1756</f>
        <v>0</v>
      </c>
      <c r="C6162" s="239">
        <f>Purchase_Entry!D1756</f>
        <v>0</v>
      </c>
      <c r="D6162" s="240" t="s">
        <v>1390</v>
      </c>
      <c r="E6162" s="240">
        <f>Purchase_Entry!C1756</f>
        <v>0</v>
      </c>
      <c r="F6162" s="240">
        <f>Purchase_Entry!F1756</f>
        <v>0</v>
      </c>
      <c r="G6162" s="241">
        <v>0</v>
      </c>
      <c r="H6162" s="241">
        <f>N(Purchase_Entry!P1756)</f>
        <v>0</v>
      </c>
      <c r="I6162" s="241">
        <f t="shared" si="96"/>
        <v>0</v>
      </c>
      <c r="J6162" s="200"/>
      <c r="K6162" s="200" t="str" cm="1">
        <f t="array" ref="K6162">IF($C6162="","",IF(AND($C6162=Party_Statement!$C$5,$B6162&gt;=Party_Statement!$C$6,$B6162&lt;=Party_Statement!$E$6),SUMPRODUCT(($C$3:$C6162=Party_Statement!$C$5)*($B$3:$B6162&gt;=Party_Statement!$C$6)*($B$3:$B6162&lt;=Party_Statement!$E$6)),""))</f>
        <v/>
      </c>
    </row>
    <row r="6163" spans="1:11" x14ac:dyDescent="0.2">
      <c r="A6163" s="237">
        <f>Purchase_Entry!A1757</f>
        <v>0</v>
      </c>
      <c r="B6163" s="238">
        <f>Purchase_Entry!B1757</f>
        <v>0</v>
      </c>
      <c r="C6163" s="239">
        <f>Purchase_Entry!D1757</f>
        <v>0</v>
      </c>
      <c r="D6163" s="240" t="s">
        <v>1390</v>
      </c>
      <c r="E6163" s="240">
        <f>Purchase_Entry!C1757</f>
        <v>0</v>
      </c>
      <c r="F6163" s="240">
        <f>Purchase_Entry!F1757</f>
        <v>0</v>
      </c>
      <c r="G6163" s="241">
        <v>0</v>
      </c>
      <c r="H6163" s="241">
        <f>N(Purchase_Entry!P1757)</f>
        <v>0</v>
      </c>
      <c r="I6163" s="241">
        <f t="shared" si="96"/>
        <v>0</v>
      </c>
      <c r="J6163" s="200"/>
      <c r="K6163" s="200" t="str" cm="1">
        <f t="array" ref="K6163">IF($C6163="","",IF(AND($C6163=Party_Statement!$C$5,$B6163&gt;=Party_Statement!$C$6,$B6163&lt;=Party_Statement!$E$6),SUMPRODUCT(($C$3:$C6163=Party_Statement!$C$5)*($B$3:$B6163&gt;=Party_Statement!$C$6)*($B$3:$B6163&lt;=Party_Statement!$E$6)),""))</f>
        <v/>
      </c>
    </row>
    <row r="6164" spans="1:11" x14ac:dyDescent="0.2">
      <c r="A6164" s="237">
        <f>Purchase_Entry!A1758</f>
        <v>0</v>
      </c>
      <c r="B6164" s="238">
        <f>Purchase_Entry!B1758</f>
        <v>0</v>
      </c>
      <c r="C6164" s="239">
        <f>Purchase_Entry!D1758</f>
        <v>0</v>
      </c>
      <c r="D6164" s="240" t="s">
        <v>1390</v>
      </c>
      <c r="E6164" s="240">
        <f>Purchase_Entry!C1758</f>
        <v>0</v>
      </c>
      <c r="F6164" s="240">
        <f>Purchase_Entry!F1758</f>
        <v>0</v>
      </c>
      <c r="G6164" s="241">
        <v>0</v>
      </c>
      <c r="H6164" s="241">
        <f>N(Purchase_Entry!P1758)</f>
        <v>0</v>
      </c>
      <c r="I6164" s="241">
        <f t="shared" si="96"/>
        <v>0</v>
      </c>
      <c r="J6164" s="200"/>
      <c r="K6164" s="200" t="str" cm="1">
        <f t="array" ref="K6164">IF($C6164="","",IF(AND($C6164=Party_Statement!$C$5,$B6164&gt;=Party_Statement!$C$6,$B6164&lt;=Party_Statement!$E$6),SUMPRODUCT(($C$3:$C6164=Party_Statement!$C$5)*($B$3:$B6164&gt;=Party_Statement!$C$6)*($B$3:$B6164&lt;=Party_Statement!$E$6)),""))</f>
        <v/>
      </c>
    </row>
    <row r="6165" spans="1:11" x14ac:dyDescent="0.2">
      <c r="A6165" s="237">
        <f>Purchase_Entry!A1759</f>
        <v>0</v>
      </c>
      <c r="B6165" s="238">
        <f>Purchase_Entry!B1759</f>
        <v>0</v>
      </c>
      <c r="C6165" s="239">
        <f>Purchase_Entry!D1759</f>
        <v>0</v>
      </c>
      <c r="D6165" s="240" t="s">
        <v>1390</v>
      </c>
      <c r="E6165" s="240">
        <f>Purchase_Entry!C1759</f>
        <v>0</v>
      </c>
      <c r="F6165" s="240">
        <f>Purchase_Entry!F1759</f>
        <v>0</v>
      </c>
      <c r="G6165" s="241">
        <v>0</v>
      </c>
      <c r="H6165" s="241">
        <f>N(Purchase_Entry!P1759)</f>
        <v>0</v>
      </c>
      <c r="I6165" s="241">
        <f t="shared" si="96"/>
        <v>0</v>
      </c>
      <c r="J6165" s="200"/>
      <c r="K6165" s="200" t="str" cm="1">
        <f t="array" ref="K6165">IF($C6165="","",IF(AND($C6165=Party_Statement!$C$5,$B6165&gt;=Party_Statement!$C$6,$B6165&lt;=Party_Statement!$E$6),SUMPRODUCT(($C$3:$C6165=Party_Statement!$C$5)*($B$3:$B6165&gt;=Party_Statement!$C$6)*($B$3:$B6165&lt;=Party_Statement!$E$6)),""))</f>
        <v/>
      </c>
    </row>
    <row r="6166" spans="1:11" x14ac:dyDescent="0.2">
      <c r="A6166" s="237">
        <f>Purchase_Entry!A1760</f>
        <v>0</v>
      </c>
      <c r="B6166" s="238">
        <f>Purchase_Entry!B1760</f>
        <v>0</v>
      </c>
      <c r="C6166" s="239">
        <f>Purchase_Entry!D1760</f>
        <v>0</v>
      </c>
      <c r="D6166" s="240" t="s">
        <v>1390</v>
      </c>
      <c r="E6166" s="240">
        <f>Purchase_Entry!C1760</f>
        <v>0</v>
      </c>
      <c r="F6166" s="240">
        <f>Purchase_Entry!F1760</f>
        <v>0</v>
      </c>
      <c r="G6166" s="241">
        <v>0</v>
      </c>
      <c r="H6166" s="241">
        <f>N(Purchase_Entry!P1760)</f>
        <v>0</v>
      </c>
      <c r="I6166" s="241">
        <f t="shared" si="96"/>
        <v>0</v>
      </c>
      <c r="J6166" s="200"/>
      <c r="K6166" s="200" t="str" cm="1">
        <f t="array" ref="K6166">IF($C6166="","",IF(AND($C6166=Party_Statement!$C$5,$B6166&gt;=Party_Statement!$C$6,$B6166&lt;=Party_Statement!$E$6),SUMPRODUCT(($C$3:$C6166=Party_Statement!$C$5)*($B$3:$B6166&gt;=Party_Statement!$C$6)*($B$3:$B6166&lt;=Party_Statement!$E$6)),""))</f>
        <v/>
      </c>
    </row>
    <row r="6167" spans="1:11" x14ac:dyDescent="0.2">
      <c r="A6167" s="237">
        <f>Purchase_Entry!A1761</f>
        <v>0</v>
      </c>
      <c r="B6167" s="238">
        <f>Purchase_Entry!B1761</f>
        <v>0</v>
      </c>
      <c r="C6167" s="239">
        <f>Purchase_Entry!D1761</f>
        <v>0</v>
      </c>
      <c r="D6167" s="240" t="s">
        <v>1390</v>
      </c>
      <c r="E6167" s="240">
        <f>Purchase_Entry!C1761</f>
        <v>0</v>
      </c>
      <c r="F6167" s="240">
        <f>Purchase_Entry!F1761</f>
        <v>0</v>
      </c>
      <c r="G6167" s="241">
        <v>0</v>
      </c>
      <c r="H6167" s="241">
        <f>N(Purchase_Entry!P1761)</f>
        <v>0</v>
      </c>
      <c r="I6167" s="241">
        <f t="shared" si="96"/>
        <v>0</v>
      </c>
      <c r="J6167" s="200"/>
      <c r="K6167" s="200" t="str" cm="1">
        <f t="array" ref="K6167">IF($C6167="","",IF(AND($C6167=Party_Statement!$C$5,$B6167&gt;=Party_Statement!$C$6,$B6167&lt;=Party_Statement!$E$6),SUMPRODUCT(($C$3:$C6167=Party_Statement!$C$5)*($B$3:$B6167&gt;=Party_Statement!$C$6)*($B$3:$B6167&lt;=Party_Statement!$E$6)),""))</f>
        <v/>
      </c>
    </row>
    <row r="6168" spans="1:11" x14ac:dyDescent="0.2">
      <c r="A6168" s="237">
        <f>Purchase_Entry!A1762</f>
        <v>0</v>
      </c>
      <c r="B6168" s="238">
        <f>Purchase_Entry!B1762</f>
        <v>0</v>
      </c>
      <c r="C6168" s="239">
        <f>Purchase_Entry!D1762</f>
        <v>0</v>
      </c>
      <c r="D6168" s="240" t="s">
        <v>1390</v>
      </c>
      <c r="E6168" s="240">
        <f>Purchase_Entry!C1762</f>
        <v>0</v>
      </c>
      <c r="F6168" s="240">
        <f>Purchase_Entry!F1762</f>
        <v>0</v>
      </c>
      <c r="G6168" s="241">
        <v>0</v>
      </c>
      <c r="H6168" s="241">
        <f>N(Purchase_Entry!P1762)</f>
        <v>0</v>
      </c>
      <c r="I6168" s="241">
        <f t="shared" si="96"/>
        <v>0</v>
      </c>
      <c r="J6168" s="200"/>
      <c r="K6168" s="200" t="str" cm="1">
        <f t="array" ref="K6168">IF($C6168="","",IF(AND($C6168=Party_Statement!$C$5,$B6168&gt;=Party_Statement!$C$6,$B6168&lt;=Party_Statement!$E$6),SUMPRODUCT(($C$3:$C6168=Party_Statement!$C$5)*($B$3:$B6168&gt;=Party_Statement!$C$6)*($B$3:$B6168&lt;=Party_Statement!$E$6)),""))</f>
        <v/>
      </c>
    </row>
    <row r="6169" spans="1:11" x14ac:dyDescent="0.2">
      <c r="A6169" s="237">
        <f>Purchase_Entry!A1763</f>
        <v>0</v>
      </c>
      <c r="B6169" s="238">
        <f>Purchase_Entry!B1763</f>
        <v>0</v>
      </c>
      <c r="C6169" s="239">
        <f>Purchase_Entry!D1763</f>
        <v>0</v>
      </c>
      <c r="D6169" s="240" t="s">
        <v>1390</v>
      </c>
      <c r="E6169" s="240">
        <f>Purchase_Entry!C1763</f>
        <v>0</v>
      </c>
      <c r="F6169" s="240">
        <f>Purchase_Entry!F1763</f>
        <v>0</v>
      </c>
      <c r="G6169" s="241">
        <v>0</v>
      </c>
      <c r="H6169" s="241">
        <f>N(Purchase_Entry!P1763)</f>
        <v>0</v>
      </c>
      <c r="I6169" s="241">
        <f t="shared" si="96"/>
        <v>0</v>
      </c>
      <c r="J6169" s="200"/>
      <c r="K6169" s="200" t="str" cm="1">
        <f t="array" ref="K6169">IF($C6169="","",IF(AND($C6169=Party_Statement!$C$5,$B6169&gt;=Party_Statement!$C$6,$B6169&lt;=Party_Statement!$E$6),SUMPRODUCT(($C$3:$C6169=Party_Statement!$C$5)*($B$3:$B6169&gt;=Party_Statement!$C$6)*($B$3:$B6169&lt;=Party_Statement!$E$6)),""))</f>
        <v/>
      </c>
    </row>
    <row r="6170" spans="1:11" x14ac:dyDescent="0.2">
      <c r="A6170" s="237">
        <f>Purchase_Entry!A1764</f>
        <v>0</v>
      </c>
      <c r="B6170" s="238">
        <f>Purchase_Entry!B1764</f>
        <v>0</v>
      </c>
      <c r="C6170" s="239">
        <f>Purchase_Entry!D1764</f>
        <v>0</v>
      </c>
      <c r="D6170" s="240" t="s">
        <v>1390</v>
      </c>
      <c r="E6170" s="240">
        <f>Purchase_Entry!C1764</f>
        <v>0</v>
      </c>
      <c r="F6170" s="240">
        <f>Purchase_Entry!F1764</f>
        <v>0</v>
      </c>
      <c r="G6170" s="241">
        <v>0</v>
      </c>
      <c r="H6170" s="241">
        <f>N(Purchase_Entry!P1764)</f>
        <v>0</v>
      </c>
      <c r="I6170" s="241">
        <f t="shared" si="96"/>
        <v>0</v>
      </c>
      <c r="J6170" s="200"/>
      <c r="K6170" s="200" t="str" cm="1">
        <f t="array" ref="K6170">IF($C6170="","",IF(AND($C6170=Party_Statement!$C$5,$B6170&gt;=Party_Statement!$C$6,$B6170&lt;=Party_Statement!$E$6),SUMPRODUCT(($C$3:$C6170=Party_Statement!$C$5)*($B$3:$B6170&gt;=Party_Statement!$C$6)*($B$3:$B6170&lt;=Party_Statement!$E$6)),""))</f>
        <v/>
      </c>
    </row>
    <row r="6171" spans="1:11" x14ac:dyDescent="0.2">
      <c r="A6171" s="237">
        <f>Purchase_Entry!A1765</f>
        <v>0</v>
      </c>
      <c r="B6171" s="238">
        <f>Purchase_Entry!B1765</f>
        <v>0</v>
      </c>
      <c r="C6171" s="239">
        <f>Purchase_Entry!D1765</f>
        <v>0</v>
      </c>
      <c r="D6171" s="240" t="s">
        <v>1390</v>
      </c>
      <c r="E6171" s="240">
        <f>Purchase_Entry!C1765</f>
        <v>0</v>
      </c>
      <c r="F6171" s="240">
        <f>Purchase_Entry!F1765</f>
        <v>0</v>
      </c>
      <c r="G6171" s="241">
        <v>0</v>
      </c>
      <c r="H6171" s="241">
        <f>N(Purchase_Entry!P1765)</f>
        <v>0</v>
      </c>
      <c r="I6171" s="241">
        <f t="shared" si="96"/>
        <v>0</v>
      </c>
      <c r="J6171" s="200"/>
      <c r="K6171" s="200" t="str" cm="1">
        <f t="array" ref="K6171">IF($C6171="","",IF(AND($C6171=Party_Statement!$C$5,$B6171&gt;=Party_Statement!$C$6,$B6171&lt;=Party_Statement!$E$6),SUMPRODUCT(($C$3:$C6171=Party_Statement!$C$5)*($B$3:$B6171&gt;=Party_Statement!$C$6)*($B$3:$B6171&lt;=Party_Statement!$E$6)),""))</f>
        <v/>
      </c>
    </row>
    <row r="6172" spans="1:11" x14ac:dyDescent="0.2">
      <c r="A6172" s="237">
        <f>Purchase_Entry!A1766</f>
        <v>0</v>
      </c>
      <c r="B6172" s="238">
        <f>Purchase_Entry!B1766</f>
        <v>0</v>
      </c>
      <c r="C6172" s="239">
        <f>Purchase_Entry!D1766</f>
        <v>0</v>
      </c>
      <c r="D6172" s="240" t="s">
        <v>1390</v>
      </c>
      <c r="E6172" s="240">
        <f>Purchase_Entry!C1766</f>
        <v>0</v>
      </c>
      <c r="F6172" s="240">
        <f>Purchase_Entry!F1766</f>
        <v>0</v>
      </c>
      <c r="G6172" s="241">
        <v>0</v>
      </c>
      <c r="H6172" s="241">
        <f>N(Purchase_Entry!P1766)</f>
        <v>0</v>
      </c>
      <c r="I6172" s="241">
        <f t="shared" si="96"/>
        <v>0</v>
      </c>
      <c r="J6172" s="200"/>
      <c r="K6172" s="200" t="str" cm="1">
        <f t="array" ref="K6172">IF($C6172="","",IF(AND($C6172=Party_Statement!$C$5,$B6172&gt;=Party_Statement!$C$6,$B6172&lt;=Party_Statement!$E$6),SUMPRODUCT(($C$3:$C6172=Party_Statement!$C$5)*($B$3:$B6172&gt;=Party_Statement!$C$6)*($B$3:$B6172&lt;=Party_Statement!$E$6)),""))</f>
        <v/>
      </c>
    </row>
    <row r="6173" spans="1:11" x14ac:dyDescent="0.2">
      <c r="A6173" s="237">
        <f>Purchase_Entry!A1767</f>
        <v>0</v>
      </c>
      <c r="B6173" s="238">
        <f>Purchase_Entry!B1767</f>
        <v>0</v>
      </c>
      <c r="C6173" s="239">
        <f>Purchase_Entry!D1767</f>
        <v>0</v>
      </c>
      <c r="D6173" s="240" t="s">
        <v>1390</v>
      </c>
      <c r="E6173" s="240">
        <f>Purchase_Entry!C1767</f>
        <v>0</v>
      </c>
      <c r="F6173" s="240">
        <f>Purchase_Entry!F1767</f>
        <v>0</v>
      </c>
      <c r="G6173" s="241">
        <v>0</v>
      </c>
      <c r="H6173" s="241">
        <f>N(Purchase_Entry!P1767)</f>
        <v>0</v>
      </c>
      <c r="I6173" s="241">
        <f t="shared" si="96"/>
        <v>0</v>
      </c>
      <c r="J6173" s="200"/>
      <c r="K6173" s="200" t="str" cm="1">
        <f t="array" ref="K6173">IF($C6173="","",IF(AND($C6173=Party_Statement!$C$5,$B6173&gt;=Party_Statement!$C$6,$B6173&lt;=Party_Statement!$E$6),SUMPRODUCT(($C$3:$C6173=Party_Statement!$C$5)*($B$3:$B6173&gt;=Party_Statement!$C$6)*($B$3:$B6173&lt;=Party_Statement!$E$6)),""))</f>
        <v/>
      </c>
    </row>
    <row r="6174" spans="1:11" x14ac:dyDescent="0.2">
      <c r="A6174" s="237">
        <f>Purchase_Entry!A1768</f>
        <v>0</v>
      </c>
      <c r="B6174" s="238">
        <f>Purchase_Entry!B1768</f>
        <v>0</v>
      </c>
      <c r="C6174" s="239">
        <f>Purchase_Entry!D1768</f>
        <v>0</v>
      </c>
      <c r="D6174" s="240" t="s">
        <v>1390</v>
      </c>
      <c r="E6174" s="240">
        <f>Purchase_Entry!C1768</f>
        <v>0</v>
      </c>
      <c r="F6174" s="240">
        <f>Purchase_Entry!F1768</f>
        <v>0</v>
      </c>
      <c r="G6174" s="241">
        <v>0</v>
      </c>
      <c r="H6174" s="241">
        <f>N(Purchase_Entry!P1768)</f>
        <v>0</v>
      </c>
      <c r="I6174" s="241">
        <f t="shared" si="96"/>
        <v>0</v>
      </c>
      <c r="J6174" s="200"/>
      <c r="K6174" s="200" t="str" cm="1">
        <f t="array" ref="K6174">IF($C6174="","",IF(AND($C6174=Party_Statement!$C$5,$B6174&gt;=Party_Statement!$C$6,$B6174&lt;=Party_Statement!$E$6),SUMPRODUCT(($C$3:$C6174=Party_Statement!$C$5)*($B$3:$B6174&gt;=Party_Statement!$C$6)*($B$3:$B6174&lt;=Party_Statement!$E$6)),""))</f>
        <v/>
      </c>
    </row>
    <row r="6175" spans="1:11" x14ac:dyDescent="0.2">
      <c r="A6175" s="237">
        <f>Purchase_Entry!A1769</f>
        <v>0</v>
      </c>
      <c r="B6175" s="238">
        <f>Purchase_Entry!B1769</f>
        <v>0</v>
      </c>
      <c r="C6175" s="239">
        <f>Purchase_Entry!D1769</f>
        <v>0</v>
      </c>
      <c r="D6175" s="240" t="s">
        <v>1390</v>
      </c>
      <c r="E6175" s="240">
        <f>Purchase_Entry!C1769</f>
        <v>0</v>
      </c>
      <c r="F6175" s="240">
        <f>Purchase_Entry!F1769</f>
        <v>0</v>
      </c>
      <c r="G6175" s="241">
        <v>0</v>
      </c>
      <c r="H6175" s="241">
        <f>N(Purchase_Entry!P1769)</f>
        <v>0</v>
      </c>
      <c r="I6175" s="241">
        <f t="shared" si="96"/>
        <v>0</v>
      </c>
      <c r="J6175" s="200"/>
      <c r="K6175" s="200" t="str" cm="1">
        <f t="array" ref="K6175">IF($C6175="","",IF(AND($C6175=Party_Statement!$C$5,$B6175&gt;=Party_Statement!$C$6,$B6175&lt;=Party_Statement!$E$6),SUMPRODUCT(($C$3:$C6175=Party_Statement!$C$5)*($B$3:$B6175&gt;=Party_Statement!$C$6)*($B$3:$B6175&lt;=Party_Statement!$E$6)),""))</f>
        <v/>
      </c>
    </row>
    <row r="6176" spans="1:11" x14ac:dyDescent="0.2">
      <c r="A6176" s="237">
        <f>Purchase_Entry!A1770</f>
        <v>0</v>
      </c>
      <c r="B6176" s="238">
        <f>Purchase_Entry!B1770</f>
        <v>0</v>
      </c>
      <c r="C6176" s="239">
        <f>Purchase_Entry!D1770</f>
        <v>0</v>
      </c>
      <c r="D6176" s="240" t="s">
        <v>1390</v>
      </c>
      <c r="E6176" s="240">
        <f>Purchase_Entry!C1770</f>
        <v>0</v>
      </c>
      <c r="F6176" s="240">
        <f>Purchase_Entry!F1770</f>
        <v>0</v>
      </c>
      <c r="G6176" s="241">
        <v>0</v>
      </c>
      <c r="H6176" s="241">
        <f>N(Purchase_Entry!P1770)</f>
        <v>0</v>
      </c>
      <c r="I6176" s="241">
        <f t="shared" si="96"/>
        <v>0</v>
      </c>
      <c r="J6176" s="200"/>
      <c r="K6176" s="200" t="str" cm="1">
        <f t="array" ref="K6176">IF($C6176="","",IF(AND($C6176=Party_Statement!$C$5,$B6176&gt;=Party_Statement!$C$6,$B6176&lt;=Party_Statement!$E$6),SUMPRODUCT(($C$3:$C6176=Party_Statement!$C$5)*($B$3:$B6176&gt;=Party_Statement!$C$6)*($B$3:$B6176&lt;=Party_Statement!$E$6)),""))</f>
        <v/>
      </c>
    </row>
    <row r="6177" spans="1:11" x14ac:dyDescent="0.2">
      <c r="A6177" s="237">
        <f>Purchase_Entry!A1771</f>
        <v>0</v>
      </c>
      <c r="B6177" s="238">
        <f>Purchase_Entry!B1771</f>
        <v>0</v>
      </c>
      <c r="C6177" s="239">
        <f>Purchase_Entry!D1771</f>
        <v>0</v>
      </c>
      <c r="D6177" s="240" t="s">
        <v>1390</v>
      </c>
      <c r="E6177" s="240">
        <f>Purchase_Entry!C1771</f>
        <v>0</v>
      </c>
      <c r="F6177" s="240">
        <f>Purchase_Entry!F1771</f>
        <v>0</v>
      </c>
      <c r="G6177" s="241">
        <v>0</v>
      </c>
      <c r="H6177" s="241">
        <f>N(Purchase_Entry!P1771)</f>
        <v>0</v>
      </c>
      <c r="I6177" s="241">
        <f t="shared" si="96"/>
        <v>0</v>
      </c>
      <c r="J6177" s="200"/>
      <c r="K6177" s="200" t="str" cm="1">
        <f t="array" ref="K6177">IF($C6177="","",IF(AND($C6177=Party_Statement!$C$5,$B6177&gt;=Party_Statement!$C$6,$B6177&lt;=Party_Statement!$E$6),SUMPRODUCT(($C$3:$C6177=Party_Statement!$C$5)*($B$3:$B6177&gt;=Party_Statement!$C$6)*($B$3:$B6177&lt;=Party_Statement!$E$6)),""))</f>
        <v/>
      </c>
    </row>
    <row r="6178" spans="1:11" x14ac:dyDescent="0.2">
      <c r="A6178" s="237">
        <f>Purchase_Entry!A1772</f>
        <v>0</v>
      </c>
      <c r="B6178" s="238">
        <f>Purchase_Entry!B1772</f>
        <v>0</v>
      </c>
      <c r="C6178" s="239">
        <f>Purchase_Entry!D1772</f>
        <v>0</v>
      </c>
      <c r="D6178" s="240" t="s">
        <v>1390</v>
      </c>
      <c r="E6178" s="240">
        <f>Purchase_Entry!C1772</f>
        <v>0</v>
      </c>
      <c r="F6178" s="240">
        <f>Purchase_Entry!F1772</f>
        <v>0</v>
      </c>
      <c r="G6178" s="241">
        <v>0</v>
      </c>
      <c r="H6178" s="241">
        <f>N(Purchase_Entry!P1772)</f>
        <v>0</v>
      </c>
      <c r="I6178" s="241">
        <f t="shared" si="96"/>
        <v>0</v>
      </c>
      <c r="J6178" s="200"/>
      <c r="K6178" s="200" t="str" cm="1">
        <f t="array" ref="K6178">IF($C6178="","",IF(AND($C6178=Party_Statement!$C$5,$B6178&gt;=Party_Statement!$C$6,$B6178&lt;=Party_Statement!$E$6),SUMPRODUCT(($C$3:$C6178=Party_Statement!$C$5)*($B$3:$B6178&gt;=Party_Statement!$C$6)*($B$3:$B6178&lt;=Party_Statement!$E$6)),""))</f>
        <v/>
      </c>
    </row>
    <row r="6179" spans="1:11" x14ac:dyDescent="0.2">
      <c r="A6179" s="237">
        <f>Purchase_Entry!A1773</f>
        <v>0</v>
      </c>
      <c r="B6179" s="238">
        <f>Purchase_Entry!B1773</f>
        <v>0</v>
      </c>
      <c r="C6179" s="239">
        <f>Purchase_Entry!D1773</f>
        <v>0</v>
      </c>
      <c r="D6179" s="240" t="s">
        <v>1390</v>
      </c>
      <c r="E6179" s="240">
        <f>Purchase_Entry!C1773</f>
        <v>0</v>
      </c>
      <c r="F6179" s="240">
        <f>Purchase_Entry!F1773</f>
        <v>0</v>
      </c>
      <c r="G6179" s="241">
        <v>0</v>
      </c>
      <c r="H6179" s="241">
        <f>N(Purchase_Entry!P1773)</f>
        <v>0</v>
      </c>
      <c r="I6179" s="241">
        <f t="shared" si="96"/>
        <v>0</v>
      </c>
      <c r="J6179" s="200"/>
      <c r="K6179" s="200" t="str" cm="1">
        <f t="array" ref="K6179">IF($C6179="","",IF(AND($C6179=Party_Statement!$C$5,$B6179&gt;=Party_Statement!$C$6,$B6179&lt;=Party_Statement!$E$6),SUMPRODUCT(($C$3:$C6179=Party_Statement!$C$5)*($B$3:$B6179&gt;=Party_Statement!$C$6)*($B$3:$B6179&lt;=Party_Statement!$E$6)),""))</f>
        <v/>
      </c>
    </row>
    <row r="6180" spans="1:11" x14ac:dyDescent="0.2">
      <c r="A6180" s="237">
        <f>Purchase_Entry!A1774</f>
        <v>0</v>
      </c>
      <c r="B6180" s="238">
        <f>Purchase_Entry!B1774</f>
        <v>0</v>
      </c>
      <c r="C6180" s="239">
        <f>Purchase_Entry!D1774</f>
        <v>0</v>
      </c>
      <c r="D6180" s="240" t="s">
        <v>1390</v>
      </c>
      <c r="E6180" s="240">
        <f>Purchase_Entry!C1774</f>
        <v>0</v>
      </c>
      <c r="F6180" s="240">
        <f>Purchase_Entry!F1774</f>
        <v>0</v>
      </c>
      <c r="G6180" s="241">
        <v>0</v>
      </c>
      <c r="H6180" s="241">
        <f>N(Purchase_Entry!P1774)</f>
        <v>0</v>
      </c>
      <c r="I6180" s="241">
        <f t="shared" si="96"/>
        <v>0</v>
      </c>
      <c r="J6180" s="200"/>
      <c r="K6180" s="200" t="str" cm="1">
        <f t="array" ref="K6180">IF($C6180="","",IF(AND($C6180=Party_Statement!$C$5,$B6180&gt;=Party_Statement!$C$6,$B6180&lt;=Party_Statement!$E$6),SUMPRODUCT(($C$3:$C6180=Party_Statement!$C$5)*($B$3:$B6180&gt;=Party_Statement!$C$6)*($B$3:$B6180&lt;=Party_Statement!$E$6)),""))</f>
        <v/>
      </c>
    </row>
    <row r="6181" spans="1:11" x14ac:dyDescent="0.2">
      <c r="A6181" s="237">
        <f>Purchase_Entry!A1775</f>
        <v>0</v>
      </c>
      <c r="B6181" s="238">
        <f>Purchase_Entry!B1775</f>
        <v>0</v>
      </c>
      <c r="C6181" s="239">
        <f>Purchase_Entry!D1775</f>
        <v>0</v>
      </c>
      <c r="D6181" s="240" t="s">
        <v>1390</v>
      </c>
      <c r="E6181" s="240">
        <f>Purchase_Entry!C1775</f>
        <v>0</v>
      </c>
      <c r="F6181" s="240">
        <f>Purchase_Entry!F1775</f>
        <v>0</v>
      </c>
      <c r="G6181" s="241">
        <v>0</v>
      </c>
      <c r="H6181" s="241">
        <f>N(Purchase_Entry!P1775)</f>
        <v>0</v>
      </c>
      <c r="I6181" s="241">
        <f t="shared" si="96"/>
        <v>0</v>
      </c>
      <c r="J6181" s="200"/>
      <c r="K6181" s="200" t="str" cm="1">
        <f t="array" ref="K6181">IF($C6181="","",IF(AND($C6181=Party_Statement!$C$5,$B6181&gt;=Party_Statement!$C$6,$B6181&lt;=Party_Statement!$E$6),SUMPRODUCT(($C$3:$C6181=Party_Statement!$C$5)*($B$3:$B6181&gt;=Party_Statement!$C$6)*($B$3:$B6181&lt;=Party_Statement!$E$6)),""))</f>
        <v/>
      </c>
    </row>
    <row r="6182" spans="1:11" x14ac:dyDescent="0.2">
      <c r="A6182" s="237">
        <f>Purchase_Entry!A1776</f>
        <v>0</v>
      </c>
      <c r="B6182" s="238">
        <f>Purchase_Entry!B1776</f>
        <v>0</v>
      </c>
      <c r="C6182" s="239">
        <f>Purchase_Entry!D1776</f>
        <v>0</v>
      </c>
      <c r="D6182" s="240" t="s">
        <v>1390</v>
      </c>
      <c r="E6182" s="240">
        <f>Purchase_Entry!C1776</f>
        <v>0</v>
      </c>
      <c r="F6182" s="240">
        <f>Purchase_Entry!F1776</f>
        <v>0</v>
      </c>
      <c r="G6182" s="241">
        <v>0</v>
      </c>
      <c r="H6182" s="241">
        <f>N(Purchase_Entry!P1776)</f>
        <v>0</v>
      </c>
      <c r="I6182" s="241">
        <f t="shared" si="96"/>
        <v>0</v>
      </c>
      <c r="J6182" s="200"/>
      <c r="K6182" s="200" t="str" cm="1">
        <f t="array" ref="K6182">IF($C6182="","",IF(AND($C6182=Party_Statement!$C$5,$B6182&gt;=Party_Statement!$C$6,$B6182&lt;=Party_Statement!$E$6),SUMPRODUCT(($C$3:$C6182=Party_Statement!$C$5)*($B$3:$B6182&gt;=Party_Statement!$C$6)*($B$3:$B6182&lt;=Party_Statement!$E$6)),""))</f>
        <v/>
      </c>
    </row>
    <row r="6183" spans="1:11" x14ac:dyDescent="0.2">
      <c r="A6183" s="237">
        <f>Purchase_Entry!A1777</f>
        <v>0</v>
      </c>
      <c r="B6183" s="238">
        <f>Purchase_Entry!B1777</f>
        <v>0</v>
      </c>
      <c r="C6183" s="239">
        <f>Purchase_Entry!D1777</f>
        <v>0</v>
      </c>
      <c r="D6183" s="240" t="s">
        <v>1390</v>
      </c>
      <c r="E6183" s="240">
        <f>Purchase_Entry!C1777</f>
        <v>0</v>
      </c>
      <c r="F6183" s="240">
        <f>Purchase_Entry!F1777</f>
        <v>0</v>
      </c>
      <c r="G6183" s="241">
        <v>0</v>
      </c>
      <c r="H6183" s="241">
        <f>N(Purchase_Entry!P1777)</f>
        <v>0</v>
      </c>
      <c r="I6183" s="241">
        <f t="shared" si="96"/>
        <v>0</v>
      </c>
      <c r="J6183" s="200"/>
      <c r="K6183" s="200" t="str" cm="1">
        <f t="array" ref="K6183">IF($C6183="","",IF(AND($C6183=Party_Statement!$C$5,$B6183&gt;=Party_Statement!$C$6,$B6183&lt;=Party_Statement!$E$6),SUMPRODUCT(($C$3:$C6183=Party_Statement!$C$5)*($B$3:$B6183&gt;=Party_Statement!$C$6)*($B$3:$B6183&lt;=Party_Statement!$E$6)),""))</f>
        <v/>
      </c>
    </row>
    <row r="6184" spans="1:11" x14ac:dyDescent="0.2">
      <c r="A6184" s="237">
        <f>Purchase_Entry!A1778</f>
        <v>0</v>
      </c>
      <c r="B6184" s="238">
        <f>Purchase_Entry!B1778</f>
        <v>0</v>
      </c>
      <c r="C6184" s="239">
        <f>Purchase_Entry!D1778</f>
        <v>0</v>
      </c>
      <c r="D6184" s="240" t="s">
        <v>1390</v>
      </c>
      <c r="E6184" s="240">
        <f>Purchase_Entry!C1778</f>
        <v>0</v>
      </c>
      <c r="F6184" s="240">
        <f>Purchase_Entry!F1778</f>
        <v>0</v>
      </c>
      <c r="G6184" s="241">
        <v>0</v>
      </c>
      <c r="H6184" s="241">
        <f>N(Purchase_Entry!P1778)</f>
        <v>0</v>
      </c>
      <c r="I6184" s="241">
        <f t="shared" si="96"/>
        <v>0</v>
      </c>
      <c r="J6184" s="200"/>
      <c r="K6184" s="200" t="str" cm="1">
        <f t="array" ref="K6184">IF($C6184="","",IF(AND($C6184=Party_Statement!$C$5,$B6184&gt;=Party_Statement!$C$6,$B6184&lt;=Party_Statement!$E$6),SUMPRODUCT(($C$3:$C6184=Party_Statement!$C$5)*($B$3:$B6184&gt;=Party_Statement!$C$6)*($B$3:$B6184&lt;=Party_Statement!$E$6)),""))</f>
        <v/>
      </c>
    </row>
    <row r="6185" spans="1:11" x14ac:dyDescent="0.2">
      <c r="A6185" s="237">
        <f>Purchase_Entry!A1779</f>
        <v>0</v>
      </c>
      <c r="B6185" s="238">
        <f>Purchase_Entry!B1779</f>
        <v>0</v>
      </c>
      <c r="C6185" s="239">
        <f>Purchase_Entry!D1779</f>
        <v>0</v>
      </c>
      <c r="D6185" s="240" t="s">
        <v>1390</v>
      </c>
      <c r="E6185" s="240">
        <f>Purchase_Entry!C1779</f>
        <v>0</v>
      </c>
      <c r="F6185" s="240">
        <f>Purchase_Entry!F1779</f>
        <v>0</v>
      </c>
      <c r="G6185" s="241">
        <v>0</v>
      </c>
      <c r="H6185" s="241">
        <f>N(Purchase_Entry!P1779)</f>
        <v>0</v>
      </c>
      <c r="I6185" s="241">
        <f t="shared" si="96"/>
        <v>0</v>
      </c>
      <c r="J6185" s="200"/>
      <c r="K6185" s="200" t="str" cm="1">
        <f t="array" ref="K6185">IF($C6185="","",IF(AND($C6185=Party_Statement!$C$5,$B6185&gt;=Party_Statement!$C$6,$B6185&lt;=Party_Statement!$E$6),SUMPRODUCT(($C$3:$C6185=Party_Statement!$C$5)*($B$3:$B6185&gt;=Party_Statement!$C$6)*($B$3:$B6185&lt;=Party_Statement!$E$6)),""))</f>
        <v/>
      </c>
    </row>
    <row r="6186" spans="1:11" x14ac:dyDescent="0.2">
      <c r="A6186" s="237">
        <f>Purchase_Entry!A1780</f>
        <v>0</v>
      </c>
      <c r="B6186" s="238">
        <f>Purchase_Entry!B1780</f>
        <v>0</v>
      </c>
      <c r="C6186" s="239">
        <f>Purchase_Entry!D1780</f>
        <v>0</v>
      </c>
      <c r="D6186" s="240" t="s">
        <v>1390</v>
      </c>
      <c r="E6186" s="240">
        <f>Purchase_Entry!C1780</f>
        <v>0</v>
      </c>
      <c r="F6186" s="240">
        <f>Purchase_Entry!F1780</f>
        <v>0</v>
      </c>
      <c r="G6186" s="241">
        <v>0</v>
      </c>
      <c r="H6186" s="241">
        <f>N(Purchase_Entry!P1780)</f>
        <v>0</v>
      </c>
      <c r="I6186" s="241">
        <f t="shared" si="96"/>
        <v>0</v>
      </c>
      <c r="J6186" s="200"/>
      <c r="K6186" s="200" t="str" cm="1">
        <f t="array" ref="K6186">IF($C6186="","",IF(AND($C6186=Party_Statement!$C$5,$B6186&gt;=Party_Statement!$C$6,$B6186&lt;=Party_Statement!$E$6),SUMPRODUCT(($C$3:$C6186=Party_Statement!$C$5)*($B$3:$B6186&gt;=Party_Statement!$C$6)*($B$3:$B6186&lt;=Party_Statement!$E$6)),""))</f>
        <v/>
      </c>
    </row>
    <row r="6187" spans="1:11" x14ac:dyDescent="0.2">
      <c r="A6187" s="237">
        <f>Purchase_Entry!A1781</f>
        <v>0</v>
      </c>
      <c r="B6187" s="238">
        <f>Purchase_Entry!B1781</f>
        <v>0</v>
      </c>
      <c r="C6187" s="239">
        <f>Purchase_Entry!D1781</f>
        <v>0</v>
      </c>
      <c r="D6187" s="240" t="s">
        <v>1390</v>
      </c>
      <c r="E6187" s="240">
        <f>Purchase_Entry!C1781</f>
        <v>0</v>
      </c>
      <c r="F6187" s="240">
        <f>Purchase_Entry!F1781</f>
        <v>0</v>
      </c>
      <c r="G6187" s="241">
        <v>0</v>
      </c>
      <c r="H6187" s="241">
        <f>N(Purchase_Entry!P1781)</f>
        <v>0</v>
      </c>
      <c r="I6187" s="241">
        <f t="shared" si="96"/>
        <v>0</v>
      </c>
      <c r="J6187" s="200"/>
      <c r="K6187" s="200" t="str" cm="1">
        <f t="array" ref="K6187">IF($C6187="","",IF(AND($C6187=Party_Statement!$C$5,$B6187&gt;=Party_Statement!$C$6,$B6187&lt;=Party_Statement!$E$6),SUMPRODUCT(($C$3:$C6187=Party_Statement!$C$5)*($B$3:$B6187&gt;=Party_Statement!$C$6)*($B$3:$B6187&lt;=Party_Statement!$E$6)),""))</f>
        <v/>
      </c>
    </row>
    <row r="6188" spans="1:11" x14ac:dyDescent="0.2">
      <c r="A6188" s="237">
        <f>Purchase_Entry!A1782</f>
        <v>0</v>
      </c>
      <c r="B6188" s="238">
        <f>Purchase_Entry!B1782</f>
        <v>0</v>
      </c>
      <c r="C6188" s="239">
        <f>Purchase_Entry!D1782</f>
        <v>0</v>
      </c>
      <c r="D6188" s="240" t="s">
        <v>1390</v>
      </c>
      <c r="E6188" s="240">
        <f>Purchase_Entry!C1782</f>
        <v>0</v>
      </c>
      <c r="F6188" s="240">
        <f>Purchase_Entry!F1782</f>
        <v>0</v>
      </c>
      <c r="G6188" s="241">
        <v>0</v>
      </c>
      <c r="H6188" s="241">
        <f>N(Purchase_Entry!P1782)</f>
        <v>0</v>
      </c>
      <c r="I6188" s="241">
        <f t="shared" si="96"/>
        <v>0</v>
      </c>
      <c r="J6188" s="200"/>
      <c r="K6188" s="200" t="str" cm="1">
        <f t="array" ref="K6188">IF($C6188="","",IF(AND($C6188=Party_Statement!$C$5,$B6188&gt;=Party_Statement!$C$6,$B6188&lt;=Party_Statement!$E$6),SUMPRODUCT(($C$3:$C6188=Party_Statement!$C$5)*($B$3:$B6188&gt;=Party_Statement!$C$6)*($B$3:$B6188&lt;=Party_Statement!$E$6)),""))</f>
        <v/>
      </c>
    </row>
    <row r="6189" spans="1:11" x14ac:dyDescent="0.2">
      <c r="A6189" s="237">
        <f>Purchase_Entry!A1783</f>
        <v>0</v>
      </c>
      <c r="B6189" s="238">
        <f>Purchase_Entry!B1783</f>
        <v>0</v>
      </c>
      <c r="C6189" s="239">
        <f>Purchase_Entry!D1783</f>
        <v>0</v>
      </c>
      <c r="D6189" s="240" t="s">
        <v>1390</v>
      </c>
      <c r="E6189" s="240">
        <f>Purchase_Entry!C1783</f>
        <v>0</v>
      </c>
      <c r="F6189" s="240">
        <f>Purchase_Entry!F1783</f>
        <v>0</v>
      </c>
      <c r="G6189" s="241">
        <v>0</v>
      </c>
      <c r="H6189" s="241">
        <f>N(Purchase_Entry!P1783)</f>
        <v>0</v>
      </c>
      <c r="I6189" s="241">
        <f t="shared" si="96"/>
        <v>0</v>
      </c>
      <c r="J6189" s="200"/>
      <c r="K6189" s="200" t="str" cm="1">
        <f t="array" ref="K6189">IF($C6189="","",IF(AND($C6189=Party_Statement!$C$5,$B6189&gt;=Party_Statement!$C$6,$B6189&lt;=Party_Statement!$E$6),SUMPRODUCT(($C$3:$C6189=Party_Statement!$C$5)*($B$3:$B6189&gt;=Party_Statement!$C$6)*($B$3:$B6189&lt;=Party_Statement!$E$6)),""))</f>
        <v/>
      </c>
    </row>
    <row r="6190" spans="1:11" x14ac:dyDescent="0.2">
      <c r="A6190" s="237">
        <f>Purchase_Entry!A1784</f>
        <v>0</v>
      </c>
      <c r="B6190" s="238">
        <f>Purchase_Entry!B1784</f>
        <v>0</v>
      </c>
      <c r="C6190" s="239">
        <f>Purchase_Entry!D1784</f>
        <v>0</v>
      </c>
      <c r="D6190" s="240" t="s">
        <v>1390</v>
      </c>
      <c r="E6190" s="240">
        <f>Purchase_Entry!C1784</f>
        <v>0</v>
      </c>
      <c r="F6190" s="240">
        <f>Purchase_Entry!F1784</f>
        <v>0</v>
      </c>
      <c r="G6190" s="241">
        <v>0</v>
      </c>
      <c r="H6190" s="241">
        <f>N(Purchase_Entry!P1784)</f>
        <v>0</v>
      </c>
      <c r="I6190" s="241">
        <f t="shared" si="96"/>
        <v>0</v>
      </c>
      <c r="J6190" s="200"/>
      <c r="K6190" s="200" t="str" cm="1">
        <f t="array" ref="K6190">IF($C6190="","",IF(AND($C6190=Party_Statement!$C$5,$B6190&gt;=Party_Statement!$C$6,$B6190&lt;=Party_Statement!$E$6),SUMPRODUCT(($C$3:$C6190=Party_Statement!$C$5)*($B$3:$B6190&gt;=Party_Statement!$C$6)*($B$3:$B6190&lt;=Party_Statement!$E$6)),""))</f>
        <v/>
      </c>
    </row>
    <row r="6191" spans="1:11" x14ac:dyDescent="0.2">
      <c r="A6191" s="237">
        <f>Purchase_Entry!A1785</f>
        <v>0</v>
      </c>
      <c r="B6191" s="238">
        <f>Purchase_Entry!B1785</f>
        <v>0</v>
      </c>
      <c r="C6191" s="239">
        <f>Purchase_Entry!D1785</f>
        <v>0</v>
      </c>
      <c r="D6191" s="240" t="s">
        <v>1390</v>
      </c>
      <c r="E6191" s="240">
        <f>Purchase_Entry!C1785</f>
        <v>0</v>
      </c>
      <c r="F6191" s="240">
        <f>Purchase_Entry!F1785</f>
        <v>0</v>
      </c>
      <c r="G6191" s="241">
        <v>0</v>
      </c>
      <c r="H6191" s="241">
        <f>N(Purchase_Entry!P1785)</f>
        <v>0</v>
      </c>
      <c r="I6191" s="241">
        <f t="shared" si="96"/>
        <v>0</v>
      </c>
      <c r="J6191" s="200"/>
      <c r="K6191" s="200" t="str" cm="1">
        <f t="array" ref="K6191">IF($C6191="","",IF(AND($C6191=Party_Statement!$C$5,$B6191&gt;=Party_Statement!$C$6,$B6191&lt;=Party_Statement!$E$6),SUMPRODUCT(($C$3:$C6191=Party_Statement!$C$5)*($B$3:$B6191&gt;=Party_Statement!$C$6)*($B$3:$B6191&lt;=Party_Statement!$E$6)),""))</f>
        <v/>
      </c>
    </row>
    <row r="6192" spans="1:11" x14ac:dyDescent="0.2">
      <c r="A6192" s="237">
        <f>Purchase_Entry!A1786</f>
        <v>0</v>
      </c>
      <c r="B6192" s="238">
        <f>Purchase_Entry!B1786</f>
        <v>0</v>
      </c>
      <c r="C6192" s="239">
        <f>Purchase_Entry!D1786</f>
        <v>0</v>
      </c>
      <c r="D6192" s="240" t="s">
        <v>1390</v>
      </c>
      <c r="E6192" s="240">
        <f>Purchase_Entry!C1786</f>
        <v>0</v>
      </c>
      <c r="F6192" s="240">
        <f>Purchase_Entry!F1786</f>
        <v>0</v>
      </c>
      <c r="G6192" s="241">
        <v>0</v>
      </c>
      <c r="H6192" s="241">
        <f>N(Purchase_Entry!P1786)</f>
        <v>0</v>
      </c>
      <c r="I6192" s="241">
        <f t="shared" si="96"/>
        <v>0</v>
      </c>
      <c r="J6192" s="200"/>
      <c r="K6192" s="200" t="str" cm="1">
        <f t="array" ref="K6192">IF($C6192="","",IF(AND($C6192=Party_Statement!$C$5,$B6192&gt;=Party_Statement!$C$6,$B6192&lt;=Party_Statement!$E$6),SUMPRODUCT(($C$3:$C6192=Party_Statement!$C$5)*($B$3:$B6192&gt;=Party_Statement!$C$6)*($B$3:$B6192&lt;=Party_Statement!$E$6)),""))</f>
        <v/>
      </c>
    </row>
    <row r="6193" spans="1:11" x14ac:dyDescent="0.2">
      <c r="A6193" s="237">
        <f>Purchase_Entry!A1787</f>
        <v>0</v>
      </c>
      <c r="B6193" s="238">
        <f>Purchase_Entry!B1787</f>
        <v>0</v>
      </c>
      <c r="C6193" s="239">
        <f>Purchase_Entry!D1787</f>
        <v>0</v>
      </c>
      <c r="D6193" s="240" t="s">
        <v>1390</v>
      </c>
      <c r="E6193" s="240">
        <f>Purchase_Entry!C1787</f>
        <v>0</v>
      </c>
      <c r="F6193" s="240">
        <f>Purchase_Entry!F1787</f>
        <v>0</v>
      </c>
      <c r="G6193" s="241">
        <v>0</v>
      </c>
      <c r="H6193" s="241">
        <f>N(Purchase_Entry!P1787)</f>
        <v>0</v>
      </c>
      <c r="I6193" s="241">
        <f t="shared" si="96"/>
        <v>0</v>
      </c>
      <c r="J6193" s="200"/>
      <c r="K6193" s="200" t="str" cm="1">
        <f t="array" ref="K6193">IF($C6193="","",IF(AND($C6193=Party_Statement!$C$5,$B6193&gt;=Party_Statement!$C$6,$B6193&lt;=Party_Statement!$E$6),SUMPRODUCT(($C$3:$C6193=Party_Statement!$C$5)*($B$3:$B6193&gt;=Party_Statement!$C$6)*($B$3:$B6193&lt;=Party_Statement!$E$6)),""))</f>
        <v/>
      </c>
    </row>
    <row r="6194" spans="1:11" x14ac:dyDescent="0.2">
      <c r="A6194" s="237">
        <f>Purchase_Entry!A1788</f>
        <v>0</v>
      </c>
      <c r="B6194" s="238">
        <f>Purchase_Entry!B1788</f>
        <v>0</v>
      </c>
      <c r="C6194" s="239">
        <f>Purchase_Entry!D1788</f>
        <v>0</v>
      </c>
      <c r="D6194" s="240" t="s">
        <v>1390</v>
      </c>
      <c r="E6194" s="240">
        <f>Purchase_Entry!C1788</f>
        <v>0</v>
      </c>
      <c r="F6194" s="240">
        <f>Purchase_Entry!F1788</f>
        <v>0</v>
      </c>
      <c r="G6194" s="241">
        <v>0</v>
      </c>
      <c r="H6194" s="241">
        <f>N(Purchase_Entry!P1788)</f>
        <v>0</v>
      </c>
      <c r="I6194" s="241">
        <f t="shared" si="96"/>
        <v>0</v>
      </c>
      <c r="J6194" s="200"/>
      <c r="K6194" s="200" t="str" cm="1">
        <f t="array" ref="K6194">IF($C6194="","",IF(AND($C6194=Party_Statement!$C$5,$B6194&gt;=Party_Statement!$C$6,$B6194&lt;=Party_Statement!$E$6),SUMPRODUCT(($C$3:$C6194=Party_Statement!$C$5)*($B$3:$B6194&gt;=Party_Statement!$C$6)*($B$3:$B6194&lt;=Party_Statement!$E$6)),""))</f>
        <v/>
      </c>
    </row>
    <row r="6195" spans="1:11" x14ac:dyDescent="0.2">
      <c r="A6195" s="237">
        <f>Purchase_Entry!A1789</f>
        <v>0</v>
      </c>
      <c r="B6195" s="238">
        <f>Purchase_Entry!B1789</f>
        <v>0</v>
      </c>
      <c r="C6195" s="239">
        <f>Purchase_Entry!D1789</f>
        <v>0</v>
      </c>
      <c r="D6195" s="240" t="s">
        <v>1390</v>
      </c>
      <c r="E6195" s="240">
        <f>Purchase_Entry!C1789</f>
        <v>0</v>
      </c>
      <c r="F6195" s="240">
        <f>Purchase_Entry!F1789</f>
        <v>0</v>
      </c>
      <c r="G6195" s="241">
        <v>0</v>
      </c>
      <c r="H6195" s="241">
        <f>N(Purchase_Entry!P1789)</f>
        <v>0</v>
      </c>
      <c r="I6195" s="241">
        <f t="shared" si="96"/>
        <v>0</v>
      </c>
      <c r="J6195" s="200"/>
      <c r="K6195" s="200" t="str" cm="1">
        <f t="array" ref="K6195">IF($C6195="","",IF(AND($C6195=Party_Statement!$C$5,$B6195&gt;=Party_Statement!$C$6,$B6195&lt;=Party_Statement!$E$6),SUMPRODUCT(($C$3:$C6195=Party_Statement!$C$5)*($B$3:$B6195&gt;=Party_Statement!$C$6)*($B$3:$B6195&lt;=Party_Statement!$E$6)),""))</f>
        <v/>
      </c>
    </row>
    <row r="6196" spans="1:11" x14ac:dyDescent="0.2">
      <c r="A6196" s="237">
        <f>Purchase_Entry!A1790</f>
        <v>0</v>
      </c>
      <c r="B6196" s="238">
        <f>Purchase_Entry!B1790</f>
        <v>0</v>
      </c>
      <c r="C6196" s="239">
        <f>Purchase_Entry!D1790</f>
        <v>0</v>
      </c>
      <c r="D6196" s="240" t="s">
        <v>1390</v>
      </c>
      <c r="E6196" s="240">
        <f>Purchase_Entry!C1790</f>
        <v>0</v>
      </c>
      <c r="F6196" s="240">
        <f>Purchase_Entry!F1790</f>
        <v>0</v>
      </c>
      <c r="G6196" s="241">
        <v>0</v>
      </c>
      <c r="H6196" s="241">
        <f>N(Purchase_Entry!P1790)</f>
        <v>0</v>
      </c>
      <c r="I6196" s="241">
        <f t="shared" si="96"/>
        <v>0</v>
      </c>
      <c r="J6196" s="200"/>
      <c r="K6196" s="200" t="str" cm="1">
        <f t="array" ref="K6196">IF($C6196="","",IF(AND($C6196=Party_Statement!$C$5,$B6196&gt;=Party_Statement!$C$6,$B6196&lt;=Party_Statement!$E$6),SUMPRODUCT(($C$3:$C6196=Party_Statement!$C$5)*($B$3:$B6196&gt;=Party_Statement!$C$6)*($B$3:$B6196&lt;=Party_Statement!$E$6)),""))</f>
        <v/>
      </c>
    </row>
    <row r="6197" spans="1:11" x14ac:dyDescent="0.2">
      <c r="A6197" s="237">
        <f>Purchase_Entry!A1791</f>
        <v>0</v>
      </c>
      <c r="B6197" s="238">
        <f>Purchase_Entry!B1791</f>
        <v>0</v>
      </c>
      <c r="C6197" s="239">
        <f>Purchase_Entry!D1791</f>
        <v>0</v>
      </c>
      <c r="D6197" s="240" t="s">
        <v>1390</v>
      </c>
      <c r="E6197" s="240">
        <f>Purchase_Entry!C1791</f>
        <v>0</v>
      </c>
      <c r="F6197" s="240">
        <f>Purchase_Entry!F1791</f>
        <v>0</v>
      </c>
      <c r="G6197" s="241">
        <v>0</v>
      </c>
      <c r="H6197" s="241">
        <f>N(Purchase_Entry!P1791)</f>
        <v>0</v>
      </c>
      <c r="I6197" s="241">
        <f t="shared" si="96"/>
        <v>0</v>
      </c>
      <c r="J6197" s="200"/>
      <c r="K6197" s="200" t="str" cm="1">
        <f t="array" ref="K6197">IF($C6197="","",IF(AND($C6197=Party_Statement!$C$5,$B6197&gt;=Party_Statement!$C$6,$B6197&lt;=Party_Statement!$E$6),SUMPRODUCT(($C$3:$C6197=Party_Statement!$C$5)*($B$3:$B6197&gt;=Party_Statement!$C$6)*($B$3:$B6197&lt;=Party_Statement!$E$6)),""))</f>
        <v/>
      </c>
    </row>
    <row r="6198" spans="1:11" x14ac:dyDescent="0.2">
      <c r="A6198" s="237">
        <f>Purchase_Entry!A1792</f>
        <v>0</v>
      </c>
      <c r="B6198" s="238">
        <f>Purchase_Entry!B1792</f>
        <v>0</v>
      </c>
      <c r="C6198" s="239">
        <f>Purchase_Entry!D1792</f>
        <v>0</v>
      </c>
      <c r="D6198" s="240" t="s">
        <v>1390</v>
      </c>
      <c r="E6198" s="240">
        <f>Purchase_Entry!C1792</f>
        <v>0</v>
      </c>
      <c r="F6198" s="240">
        <f>Purchase_Entry!F1792</f>
        <v>0</v>
      </c>
      <c r="G6198" s="241">
        <v>0</v>
      </c>
      <c r="H6198" s="241">
        <f>N(Purchase_Entry!P1792)</f>
        <v>0</v>
      </c>
      <c r="I6198" s="241">
        <f t="shared" si="96"/>
        <v>0</v>
      </c>
      <c r="J6198" s="200"/>
      <c r="K6198" s="200" t="str" cm="1">
        <f t="array" ref="K6198">IF($C6198="","",IF(AND($C6198=Party_Statement!$C$5,$B6198&gt;=Party_Statement!$C$6,$B6198&lt;=Party_Statement!$E$6),SUMPRODUCT(($C$3:$C6198=Party_Statement!$C$5)*($B$3:$B6198&gt;=Party_Statement!$C$6)*($B$3:$B6198&lt;=Party_Statement!$E$6)),""))</f>
        <v/>
      </c>
    </row>
    <row r="6199" spans="1:11" x14ac:dyDescent="0.2">
      <c r="A6199" s="237">
        <f>Purchase_Entry!A1793</f>
        <v>0</v>
      </c>
      <c r="B6199" s="238">
        <f>Purchase_Entry!B1793</f>
        <v>0</v>
      </c>
      <c r="C6199" s="239">
        <f>Purchase_Entry!D1793</f>
        <v>0</v>
      </c>
      <c r="D6199" s="240" t="s">
        <v>1390</v>
      </c>
      <c r="E6199" s="240">
        <f>Purchase_Entry!C1793</f>
        <v>0</v>
      </c>
      <c r="F6199" s="240">
        <f>Purchase_Entry!F1793</f>
        <v>0</v>
      </c>
      <c r="G6199" s="241">
        <v>0</v>
      </c>
      <c r="H6199" s="241">
        <f>N(Purchase_Entry!P1793)</f>
        <v>0</v>
      </c>
      <c r="I6199" s="241">
        <f t="shared" si="96"/>
        <v>0</v>
      </c>
      <c r="J6199" s="200"/>
      <c r="K6199" s="200" t="str" cm="1">
        <f t="array" ref="K6199">IF($C6199="","",IF(AND($C6199=Party_Statement!$C$5,$B6199&gt;=Party_Statement!$C$6,$B6199&lt;=Party_Statement!$E$6),SUMPRODUCT(($C$3:$C6199=Party_Statement!$C$5)*($B$3:$B6199&gt;=Party_Statement!$C$6)*($B$3:$B6199&lt;=Party_Statement!$E$6)),""))</f>
        <v/>
      </c>
    </row>
    <row r="6200" spans="1:11" x14ac:dyDescent="0.2">
      <c r="A6200" s="237">
        <f>Purchase_Entry!A1794</f>
        <v>0</v>
      </c>
      <c r="B6200" s="238">
        <f>Purchase_Entry!B1794</f>
        <v>0</v>
      </c>
      <c r="C6200" s="239">
        <f>Purchase_Entry!D1794</f>
        <v>0</v>
      </c>
      <c r="D6200" s="240" t="s">
        <v>1390</v>
      </c>
      <c r="E6200" s="240">
        <f>Purchase_Entry!C1794</f>
        <v>0</v>
      </c>
      <c r="F6200" s="240">
        <f>Purchase_Entry!F1794</f>
        <v>0</v>
      </c>
      <c r="G6200" s="241">
        <v>0</v>
      </c>
      <c r="H6200" s="241">
        <f>N(Purchase_Entry!P1794)</f>
        <v>0</v>
      </c>
      <c r="I6200" s="241">
        <f t="shared" si="96"/>
        <v>0</v>
      </c>
      <c r="J6200" s="200"/>
      <c r="K6200" s="200" t="str" cm="1">
        <f t="array" ref="K6200">IF($C6200="","",IF(AND($C6200=Party_Statement!$C$5,$B6200&gt;=Party_Statement!$C$6,$B6200&lt;=Party_Statement!$E$6),SUMPRODUCT(($C$3:$C6200=Party_Statement!$C$5)*($B$3:$B6200&gt;=Party_Statement!$C$6)*($B$3:$B6200&lt;=Party_Statement!$E$6)),""))</f>
        <v/>
      </c>
    </row>
    <row r="6201" spans="1:11" x14ac:dyDescent="0.2">
      <c r="A6201" s="237">
        <f>Purchase_Entry!A1795</f>
        <v>0</v>
      </c>
      <c r="B6201" s="238">
        <f>Purchase_Entry!B1795</f>
        <v>0</v>
      </c>
      <c r="C6201" s="239">
        <f>Purchase_Entry!D1795</f>
        <v>0</v>
      </c>
      <c r="D6201" s="240" t="s">
        <v>1390</v>
      </c>
      <c r="E6201" s="240">
        <f>Purchase_Entry!C1795</f>
        <v>0</v>
      </c>
      <c r="F6201" s="240">
        <f>Purchase_Entry!F1795</f>
        <v>0</v>
      </c>
      <c r="G6201" s="241">
        <v>0</v>
      </c>
      <c r="H6201" s="241">
        <f>N(Purchase_Entry!P1795)</f>
        <v>0</v>
      </c>
      <c r="I6201" s="241">
        <f t="shared" si="96"/>
        <v>0</v>
      </c>
      <c r="J6201" s="200"/>
      <c r="K6201" s="200" t="str" cm="1">
        <f t="array" ref="K6201">IF($C6201="","",IF(AND($C6201=Party_Statement!$C$5,$B6201&gt;=Party_Statement!$C$6,$B6201&lt;=Party_Statement!$E$6),SUMPRODUCT(($C$3:$C6201=Party_Statement!$C$5)*($B$3:$B6201&gt;=Party_Statement!$C$6)*($B$3:$B6201&lt;=Party_Statement!$E$6)),""))</f>
        <v/>
      </c>
    </row>
    <row r="6202" spans="1:11" x14ac:dyDescent="0.2">
      <c r="A6202" s="237">
        <f>Purchase_Entry!A1796</f>
        <v>0</v>
      </c>
      <c r="B6202" s="238">
        <f>Purchase_Entry!B1796</f>
        <v>0</v>
      </c>
      <c r="C6202" s="239">
        <f>Purchase_Entry!D1796</f>
        <v>0</v>
      </c>
      <c r="D6202" s="240" t="s">
        <v>1390</v>
      </c>
      <c r="E6202" s="240">
        <f>Purchase_Entry!C1796</f>
        <v>0</v>
      </c>
      <c r="F6202" s="240">
        <f>Purchase_Entry!F1796</f>
        <v>0</v>
      </c>
      <c r="G6202" s="241">
        <v>0</v>
      </c>
      <c r="H6202" s="241">
        <f>N(Purchase_Entry!P1796)</f>
        <v>0</v>
      </c>
      <c r="I6202" s="241">
        <f t="shared" ref="I6202:I6265" si="97">IF($C6202="","",IF($C6202=$C2382,$I2382+$G6202-$H6202,$G6202-$H6202))</f>
        <v>0</v>
      </c>
      <c r="J6202" s="200"/>
      <c r="K6202" s="200" t="str" cm="1">
        <f t="array" ref="K6202">IF($C6202="","",IF(AND($C6202=Party_Statement!$C$5,$B6202&gt;=Party_Statement!$C$6,$B6202&lt;=Party_Statement!$E$6),SUMPRODUCT(($C$3:$C6202=Party_Statement!$C$5)*($B$3:$B6202&gt;=Party_Statement!$C$6)*($B$3:$B6202&lt;=Party_Statement!$E$6)),""))</f>
        <v/>
      </c>
    </row>
    <row r="6203" spans="1:11" x14ac:dyDescent="0.2">
      <c r="A6203" s="237">
        <f>Purchase_Entry!A1797</f>
        <v>0</v>
      </c>
      <c r="B6203" s="238">
        <f>Purchase_Entry!B1797</f>
        <v>0</v>
      </c>
      <c r="C6203" s="239">
        <f>Purchase_Entry!D1797</f>
        <v>0</v>
      </c>
      <c r="D6203" s="240" t="s">
        <v>1390</v>
      </c>
      <c r="E6203" s="240">
        <f>Purchase_Entry!C1797</f>
        <v>0</v>
      </c>
      <c r="F6203" s="240">
        <f>Purchase_Entry!F1797</f>
        <v>0</v>
      </c>
      <c r="G6203" s="241">
        <v>0</v>
      </c>
      <c r="H6203" s="241">
        <f>N(Purchase_Entry!P1797)</f>
        <v>0</v>
      </c>
      <c r="I6203" s="241">
        <f t="shared" si="97"/>
        <v>0</v>
      </c>
      <c r="J6203" s="200"/>
      <c r="K6203" s="200" t="str" cm="1">
        <f t="array" ref="K6203">IF($C6203="","",IF(AND($C6203=Party_Statement!$C$5,$B6203&gt;=Party_Statement!$C$6,$B6203&lt;=Party_Statement!$E$6),SUMPRODUCT(($C$3:$C6203=Party_Statement!$C$5)*($B$3:$B6203&gt;=Party_Statement!$C$6)*($B$3:$B6203&lt;=Party_Statement!$E$6)),""))</f>
        <v/>
      </c>
    </row>
    <row r="6204" spans="1:11" x14ac:dyDescent="0.2">
      <c r="A6204" s="237">
        <f>Purchase_Entry!A1798</f>
        <v>0</v>
      </c>
      <c r="B6204" s="238">
        <f>Purchase_Entry!B1798</f>
        <v>0</v>
      </c>
      <c r="C6204" s="239">
        <f>Purchase_Entry!D1798</f>
        <v>0</v>
      </c>
      <c r="D6204" s="240" t="s">
        <v>1390</v>
      </c>
      <c r="E6204" s="240">
        <f>Purchase_Entry!C1798</f>
        <v>0</v>
      </c>
      <c r="F6204" s="240">
        <f>Purchase_Entry!F1798</f>
        <v>0</v>
      </c>
      <c r="G6204" s="241">
        <v>0</v>
      </c>
      <c r="H6204" s="241">
        <f>N(Purchase_Entry!P1798)</f>
        <v>0</v>
      </c>
      <c r="I6204" s="241">
        <f t="shared" si="97"/>
        <v>0</v>
      </c>
      <c r="J6204" s="200"/>
      <c r="K6204" s="200" t="str" cm="1">
        <f t="array" ref="K6204">IF($C6204="","",IF(AND($C6204=Party_Statement!$C$5,$B6204&gt;=Party_Statement!$C$6,$B6204&lt;=Party_Statement!$E$6),SUMPRODUCT(($C$3:$C6204=Party_Statement!$C$5)*($B$3:$B6204&gt;=Party_Statement!$C$6)*($B$3:$B6204&lt;=Party_Statement!$E$6)),""))</f>
        <v/>
      </c>
    </row>
    <row r="6205" spans="1:11" x14ac:dyDescent="0.2">
      <c r="A6205" s="237">
        <f>Purchase_Entry!A1799</f>
        <v>0</v>
      </c>
      <c r="B6205" s="238">
        <f>Purchase_Entry!B1799</f>
        <v>0</v>
      </c>
      <c r="C6205" s="239">
        <f>Purchase_Entry!D1799</f>
        <v>0</v>
      </c>
      <c r="D6205" s="240" t="s">
        <v>1390</v>
      </c>
      <c r="E6205" s="240">
        <f>Purchase_Entry!C1799</f>
        <v>0</v>
      </c>
      <c r="F6205" s="240">
        <f>Purchase_Entry!F1799</f>
        <v>0</v>
      </c>
      <c r="G6205" s="241">
        <v>0</v>
      </c>
      <c r="H6205" s="241">
        <f>N(Purchase_Entry!P1799)</f>
        <v>0</v>
      </c>
      <c r="I6205" s="241">
        <f t="shared" si="97"/>
        <v>0</v>
      </c>
      <c r="J6205" s="200"/>
      <c r="K6205" s="200" t="str" cm="1">
        <f t="array" ref="K6205">IF($C6205="","",IF(AND($C6205=Party_Statement!$C$5,$B6205&gt;=Party_Statement!$C$6,$B6205&lt;=Party_Statement!$E$6),SUMPRODUCT(($C$3:$C6205=Party_Statement!$C$5)*($B$3:$B6205&gt;=Party_Statement!$C$6)*($B$3:$B6205&lt;=Party_Statement!$E$6)),""))</f>
        <v/>
      </c>
    </row>
    <row r="6206" spans="1:11" x14ac:dyDescent="0.2">
      <c r="A6206" s="237">
        <f>Purchase_Entry!A1800</f>
        <v>0</v>
      </c>
      <c r="B6206" s="238">
        <f>Purchase_Entry!B1800</f>
        <v>0</v>
      </c>
      <c r="C6206" s="239">
        <f>Purchase_Entry!D1800</f>
        <v>0</v>
      </c>
      <c r="D6206" s="240" t="s">
        <v>1390</v>
      </c>
      <c r="E6206" s="240">
        <f>Purchase_Entry!C1800</f>
        <v>0</v>
      </c>
      <c r="F6206" s="240">
        <f>Purchase_Entry!F1800</f>
        <v>0</v>
      </c>
      <c r="G6206" s="241">
        <v>0</v>
      </c>
      <c r="H6206" s="241">
        <f>N(Purchase_Entry!P1800)</f>
        <v>0</v>
      </c>
      <c r="I6206" s="241">
        <f t="shared" si="97"/>
        <v>0</v>
      </c>
      <c r="J6206" s="200"/>
      <c r="K6206" s="200" t="str" cm="1">
        <f t="array" ref="K6206">IF($C6206="","",IF(AND($C6206=Party_Statement!$C$5,$B6206&gt;=Party_Statement!$C$6,$B6206&lt;=Party_Statement!$E$6),SUMPRODUCT(($C$3:$C6206=Party_Statement!$C$5)*($B$3:$B6206&gt;=Party_Statement!$C$6)*($B$3:$B6206&lt;=Party_Statement!$E$6)),""))</f>
        <v/>
      </c>
    </row>
    <row r="6207" spans="1:11" x14ac:dyDescent="0.2">
      <c r="A6207" s="237">
        <f>Purchase_Entry!A1801</f>
        <v>0</v>
      </c>
      <c r="B6207" s="238">
        <f>Purchase_Entry!B1801</f>
        <v>0</v>
      </c>
      <c r="C6207" s="239">
        <f>Purchase_Entry!D1801</f>
        <v>0</v>
      </c>
      <c r="D6207" s="240" t="s">
        <v>1390</v>
      </c>
      <c r="E6207" s="240">
        <f>Purchase_Entry!C1801</f>
        <v>0</v>
      </c>
      <c r="F6207" s="240">
        <f>Purchase_Entry!F1801</f>
        <v>0</v>
      </c>
      <c r="G6207" s="241">
        <v>0</v>
      </c>
      <c r="H6207" s="241">
        <f>N(Purchase_Entry!P1801)</f>
        <v>0</v>
      </c>
      <c r="I6207" s="241">
        <f t="shared" si="97"/>
        <v>0</v>
      </c>
      <c r="J6207" s="200"/>
      <c r="K6207" s="200" t="str" cm="1">
        <f t="array" ref="K6207">IF($C6207="","",IF(AND($C6207=Party_Statement!$C$5,$B6207&gt;=Party_Statement!$C$6,$B6207&lt;=Party_Statement!$E$6),SUMPRODUCT(($C$3:$C6207=Party_Statement!$C$5)*($B$3:$B6207&gt;=Party_Statement!$C$6)*($B$3:$B6207&lt;=Party_Statement!$E$6)),""))</f>
        <v/>
      </c>
    </row>
    <row r="6208" spans="1:11" x14ac:dyDescent="0.2">
      <c r="A6208" s="237">
        <f>Purchase_Entry!A1802</f>
        <v>0</v>
      </c>
      <c r="B6208" s="238">
        <f>Purchase_Entry!B1802</f>
        <v>0</v>
      </c>
      <c r="C6208" s="239">
        <f>Purchase_Entry!D1802</f>
        <v>0</v>
      </c>
      <c r="D6208" s="240" t="s">
        <v>1390</v>
      </c>
      <c r="E6208" s="240">
        <f>Purchase_Entry!C1802</f>
        <v>0</v>
      </c>
      <c r="F6208" s="240">
        <f>Purchase_Entry!F1802</f>
        <v>0</v>
      </c>
      <c r="G6208" s="241">
        <v>0</v>
      </c>
      <c r="H6208" s="241">
        <f>N(Purchase_Entry!P1802)</f>
        <v>0</v>
      </c>
      <c r="I6208" s="241">
        <f t="shared" si="97"/>
        <v>0</v>
      </c>
      <c r="J6208" s="200"/>
      <c r="K6208" s="200" t="str" cm="1">
        <f t="array" ref="K6208">IF($C6208="","",IF(AND($C6208=Party_Statement!$C$5,$B6208&gt;=Party_Statement!$C$6,$B6208&lt;=Party_Statement!$E$6),SUMPRODUCT(($C$3:$C6208=Party_Statement!$C$5)*($B$3:$B6208&gt;=Party_Statement!$C$6)*($B$3:$B6208&lt;=Party_Statement!$E$6)),""))</f>
        <v/>
      </c>
    </row>
    <row r="6209" spans="1:11" x14ac:dyDescent="0.2">
      <c r="A6209" s="237">
        <f>Purchase_Entry!A1803</f>
        <v>0</v>
      </c>
      <c r="B6209" s="238">
        <f>Purchase_Entry!B1803</f>
        <v>0</v>
      </c>
      <c r="C6209" s="239">
        <f>Purchase_Entry!D1803</f>
        <v>0</v>
      </c>
      <c r="D6209" s="240" t="s">
        <v>1390</v>
      </c>
      <c r="E6209" s="240">
        <f>Purchase_Entry!C1803</f>
        <v>0</v>
      </c>
      <c r="F6209" s="240">
        <f>Purchase_Entry!F1803</f>
        <v>0</v>
      </c>
      <c r="G6209" s="241">
        <v>0</v>
      </c>
      <c r="H6209" s="241">
        <f>N(Purchase_Entry!P1803)</f>
        <v>0</v>
      </c>
      <c r="I6209" s="241">
        <f t="shared" si="97"/>
        <v>0</v>
      </c>
      <c r="J6209" s="200"/>
      <c r="K6209" s="200" t="str" cm="1">
        <f t="array" ref="K6209">IF($C6209="","",IF(AND($C6209=Party_Statement!$C$5,$B6209&gt;=Party_Statement!$C$6,$B6209&lt;=Party_Statement!$E$6),SUMPRODUCT(($C$3:$C6209=Party_Statement!$C$5)*($B$3:$B6209&gt;=Party_Statement!$C$6)*($B$3:$B6209&lt;=Party_Statement!$E$6)),""))</f>
        <v/>
      </c>
    </row>
    <row r="6210" spans="1:11" x14ac:dyDescent="0.2">
      <c r="A6210" s="237">
        <f>Purchase_Entry!A1804</f>
        <v>0</v>
      </c>
      <c r="B6210" s="238">
        <f>Purchase_Entry!B1804</f>
        <v>0</v>
      </c>
      <c r="C6210" s="239">
        <f>Purchase_Entry!D1804</f>
        <v>0</v>
      </c>
      <c r="D6210" s="240" t="s">
        <v>1390</v>
      </c>
      <c r="E6210" s="240">
        <f>Purchase_Entry!C1804</f>
        <v>0</v>
      </c>
      <c r="F6210" s="240">
        <f>Purchase_Entry!F1804</f>
        <v>0</v>
      </c>
      <c r="G6210" s="241">
        <v>0</v>
      </c>
      <c r="H6210" s="241">
        <f>N(Purchase_Entry!P1804)</f>
        <v>0</v>
      </c>
      <c r="I6210" s="241">
        <f t="shared" si="97"/>
        <v>0</v>
      </c>
      <c r="J6210" s="200"/>
      <c r="K6210" s="200" t="str" cm="1">
        <f t="array" ref="K6210">IF($C6210="","",IF(AND($C6210=Party_Statement!$C$5,$B6210&gt;=Party_Statement!$C$6,$B6210&lt;=Party_Statement!$E$6),SUMPRODUCT(($C$3:$C6210=Party_Statement!$C$5)*($B$3:$B6210&gt;=Party_Statement!$C$6)*($B$3:$B6210&lt;=Party_Statement!$E$6)),""))</f>
        <v/>
      </c>
    </row>
    <row r="6211" spans="1:11" x14ac:dyDescent="0.2">
      <c r="A6211" s="237">
        <f>Purchase_Entry!A1805</f>
        <v>0</v>
      </c>
      <c r="B6211" s="238">
        <f>Purchase_Entry!B1805</f>
        <v>0</v>
      </c>
      <c r="C6211" s="239">
        <f>Purchase_Entry!D1805</f>
        <v>0</v>
      </c>
      <c r="D6211" s="240" t="s">
        <v>1390</v>
      </c>
      <c r="E6211" s="240">
        <f>Purchase_Entry!C1805</f>
        <v>0</v>
      </c>
      <c r="F6211" s="240">
        <f>Purchase_Entry!F1805</f>
        <v>0</v>
      </c>
      <c r="G6211" s="241">
        <v>0</v>
      </c>
      <c r="H6211" s="241">
        <f>N(Purchase_Entry!P1805)</f>
        <v>0</v>
      </c>
      <c r="I6211" s="241">
        <f t="shared" si="97"/>
        <v>0</v>
      </c>
      <c r="J6211" s="200"/>
      <c r="K6211" s="200" t="str" cm="1">
        <f t="array" ref="K6211">IF($C6211="","",IF(AND($C6211=Party_Statement!$C$5,$B6211&gt;=Party_Statement!$C$6,$B6211&lt;=Party_Statement!$E$6),SUMPRODUCT(($C$3:$C6211=Party_Statement!$C$5)*($B$3:$B6211&gt;=Party_Statement!$C$6)*($B$3:$B6211&lt;=Party_Statement!$E$6)),""))</f>
        <v/>
      </c>
    </row>
    <row r="6212" spans="1:11" x14ac:dyDescent="0.2">
      <c r="A6212" s="237">
        <f>Purchase_Entry!A1806</f>
        <v>0</v>
      </c>
      <c r="B6212" s="238">
        <f>Purchase_Entry!B1806</f>
        <v>0</v>
      </c>
      <c r="C6212" s="239">
        <f>Purchase_Entry!D1806</f>
        <v>0</v>
      </c>
      <c r="D6212" s="240" t="s">
        <v>1390</v>
      </c>
      <c r="E6212" s="240">
        <f>Purchase_Entry!C1806</f>
        <v>0</v>
      </c>
      <c r="F6212" s="240">
        <f>Purchase_Entry!F1806</f>
        <v>0</v>
      </c>
      <c r="G6212" s="241">
        <v>0</v>
      </c>
      <c r="H6212" s="241">
        <f>N(Purchase_Entry!P1806)</f>
        <v>0</v>
      </c>
      <c r="I6212" s="241">
        <f t="shared" si="97"/>
        <v>0</v>
      </c>
      <c r="J6212" s="200"/>
      <c r="K6212" s="200" t="str" cm="1">
        <f t="array" ref="K6212">IF($C6212="","",IF(AND($C6212=Party_Statement!$C$5,$B6212&gt;=Party_Statement!$C$6,$B6212&lt;=Party_Statement!$E$6),SUMPRODUCT(($C$3:$C6212=Party_Statement!$C$5)*($B$3:$B6212&gt;=Party_Statement!$C$6)*($B$3:$B6212&lt;=Party_Statement!$E$6)),""))</f>
        <v/>
      </c>
    </row>
    <row r="6213" spans="1:11" x14ac:dyDescent="0.2">
      <c r="A6213" s="237">
        <f>Purchase_Entry!A1807</f>
        <v>0</v>
      </c>
      <c r="B6213" s="238">
        <f>Purchase_Entry!B1807</f>
        <v>0</v>
      </c>
      <c r="C6213" s="239">
        <f>Purchase_Entry!D1807</f>
        <v>0</v>
      </c>
      <c r="D6213" s="240" t="s">
        <v>1390</v>
      </c>
      <c r="E6213" s="240">
        <f>Purchase_Entry!C1807</f>
        <v>0</v>
      </c>
      <c r="F6213" s="240">
        <f>Purchase_Entry!F1807</f>
        <v>0</v>
      </c>
      <c r="G6213" s="241">
        <v>0</v>
      </c>
      <c r="H6213" s="241">
        <f>N(Purchase_Entry!P1807)</f>
        <v>0</v>
      </c>
      <c r="I6213" s="241">
        <f t="shared" si="97"/>
        <v>0</v>
      </c>
      <c r="J6213" s="200"/>
      <c r="K6213" s="200" t="str" cm="1">
        <f t="array" ref="K6213">IF($C6213="","",IF(AND($C6213=Party_Statement!$C$5,$B6213&gt;=Party_Statement!$C$6,$B6213&lt;=Party_Statement!$E$6),SUMPRODUCT(($C$3:$C6213=Party_Statement!$C$5)*($B$3:$B6213&gt;=Party_Statement!$C$6)*($B$3:$B6213&lt;=Party_Statement!$E$6)),""))</f>
        <v/>
      </c>
    </row>
    <row r="6214" spans="1:11" x14ac:dyDescent="0.2">
      <c r="A6214" s="237">
        <f>Purchase_Entry!A1808</f>
        <v>0</v>
      </c>
      <c r="B6214" s="238">
        <f>Purchase_Entry!B1808</f>
        <v>0</v>
      </c>
      <c r="C6214" s="239">
        <f>Purchase_Entry!D1808</f>
        <v>0</v>
      </c>
      <c r="D6214" s="240" t="s">
        <v>1390</v>
      </c>
      <c r="E6214" s="240">
        <f>Purchase_Entry!C1808</f>
        <v>0</v>
      </c>
      <c r="F6214" s="240">
        <f>Purchase_Entry!F1808</f>
        <v>0</v>
      </c>
      <c r="G6214" s="241">
        <v>0</v>
      </c>
      <c r="H6214" s="241">
        <f>N(Purchase_Entry!P1808)</f>
        <v>0</v>
      </c>
      <c r="I6214" s="241">
        <f t="shared" si="97"/>
        <v>0</v>
      </c>
      <c r="J6214" s="200"/>
      <c r="K6214" s="200" t="str" cm="1">
        <f t="array" ref="K6214">IF($C6214="","",IF(AND($C6214=Party_Statement!$C$5,$B6214&gt;=Party_Statement!$C$6,$B6214&lt;=Party_Statement!$E$6),SUMPRODUCT(($C$3:$C6214=Party_Statement!$C$5)*($B$3:$B6214&gt;=Party_Statement!$C$6)*($B$3:$B6214&lt;=Party_Statement!$E$6)),""))</f>
        <v/>
      </c>
    </row>
    <row r="6215" spans="1:11" x14ac:dyDescent="0.2">
      <c r="A6215" s="237">
        <f>Purchase_Entry!A1809</f>
        <v>0</v>
      </c>
      <c r="B6215" s="238">
        <f>Purchase_Entry!B1809</f>
        <v>0</v>
      </c>
      <c r="C6215" s="239">
        <f>Purchase_Entry!D1809</f>
        <v>0</v>
      </c>
      <c r="D6215" s="240" t="s">
        <v>1390</v>
      </c>
      <c r="E6215" s="240">
        <f>Purchase_Entry!C1809</f>
        <v>0</v>
      </c>
      <c r="F6215" s="240">
        <f>Purchase_Entry!F1809</f>
        <v>0</v>
      </c>
      <c r="G6215" s="241">
        <v>0</v>
      </c>
      <c r="H6215" s="241">
        <f>N(Purchase_Entry!P1809)</f>
        <v>0</v>
      </c>
      <c r="I6215" s="241">
        <f t="shared" si="97"/>
        <v>0</v>
      </c>
      <c r="J6215" s="200"/>
      <c r="K6215" s="200" t="str" cm="1">
        <f t="array" ref="K6215">IF($C6215="","",IF(AND($C6215=Party_Statement!$C$5,$B6215&gt;=Party_Statement!$C$6,$B6215&lt;=Party_Statement!$E$6),SUMPRODUCT(($C$3:$C6215=Party_Statement!$C$5)*($B$3:$B6215&gt;=Party_Statement!$C$6)*($B$3:$B6215&lt;=Party_Statement!$E$6)),""))</f>
        <v/>
      </c>
    </row>
    <row r="6216" spans="1:11" x14ac:dyDescent="0.2">
      <c r="A6216" s="237">
        <f>Purchase_Entry!A1810</f>
        <v>0</v>
      </c>
      <c r="B6216" s="238">
        <f>Purchase_Entry!B1810</f>
        <v>0</v>
      </c>
      <c r="C6216" s="239">
        <f>Purchase_Entry!D1810</f>
        <v>0</v>
      </c>
      <c r="D6216" s="240" t="s">
        <v>1390</v>
      </c>
      <c r="E6216" s="240">
        <f>Purchase_Entry!C1810</f>
        <v>0</v>
      </c>
      <c r="F6216" s="240">
        <f>Purchase_Entry!F1810</f>
        <v>0</v>
      </c>
      <c r="G6216" s="241">
        <v>0</v>
      </c>
      <c r="H6216" s="241">
        <f>N(Purchase_Entry!P1810)</f>
        <v>0</v>
      </c>
      <c r="I6216" s="241">
        <f t="shared" si="97"/>
        <v>0</v>
      </c>
      <c r="J6216" s="200"/>
      <c r="K6216" s="200" t="str" cm="1">
        <f t="array" ref="K6216">IF($C6216="","",IF(AND($C6216=Party_Statement!$C$5,$B6216&gt;=Party_Statement!$C$6,$B6216&lt;=Party_Statement!$E$6),SUMPRODUCT(($C$3:$C6216=Party_Statement!$C$5)*($B$3:$B6216&gt;=Party_Statement!$C$6)*($B$3:$B6216&lt;=Party_Statement!$E$6)),""))</f>
        <v/>
      </c>
    </row>
    <row r="6217" spans="1:11" x14ac:dyDescent="0.2">
      <c r="A6217" s="237">
        <f>Purchase_Entry!A1811</f>
        <v>0</v>
      </c>
      <c r="B6217" s="238">
        <f>Purchase_Entry!B1811</f>
        <v>0</v>
      </c>
      <c r="C6217" s="239">
        <f>Purchase_Entry!D1811</f>
        <v>0</v>
      </c>
      <c r="D6217" s="240" t="s">
        <v>1390</v>
      </c>
      <c r="E6217" s="240">
        <f>Purchase_Entry!C1811</f>
        <v>0</v>
      </c>
      <c r="F6217" s="240">
        <f>Purchase_Entry!F1811</f>
        <v>0</v>
      </c>
      <c r="G6217" s="241">
        <v>0</v>
      </c>
      <c r="H6217" s="241">
        <f>N(Purchase_Entry!P1811)</f>
        <v>0</v>
      </c>
      <c r="I6217" s="241">
        <f t="shared" si="97"/>
        <v>0</v>
      </c>
      <c r="J6217" s="200"/>
      <c r="K6217" s="200" t="str" cm="1">
        <f t="array" ref="K6217">IF($C6217="","",IF(AND($C6217=Party_Statement!$C$5,$B6217&gt;=Party_Statement!$C$6,$B6217&lt;=Party_Statement!$E$6),SUMPRODUCT(($C$3:$C6217=Party_Statement!$C$5)*($B$3:$B6217&gt;=Party_Statement!$C$6)*($B$3:$B6217&lt;=Party_Statement!$E$6)),""))</f>
        <v/>
      </c>
    </row>
    <row r="6218" spans="1:11" x14ac:dyDescent="0.2">
      <c r="A6218" s="237">
        <f>Purchase_Entry!A1812</f>
        <v>0</v>
      </c>
      <c r="B6218" s="238">
        <f>Purchase_Entry!B1812</f>
        <v>0</v>
      </c>
      <c r="C6218" s="239">
        <f>Purchase_Entry!D1812</f>
        <v>0</v>
      </c>
      <c r="D6218" s="240" t="s">
        <v>1390</v>
      </c>
      <c r="E6218" s="240">
        <f>Purchase_Entry!C1812</f>
        <v>0</v>
      </c>
      <c r="F6218" s="240">
        <f>Purchase_Entry!F1812</f>
        <v>0</v>
      </c>
      <c r="G6218" s="241">
        <v>0</v>
      </c>
      <c r="H6218" s="241">
        <f>N(Purchase_Entry!P1812)</f>
        <v>0</v>
      </c>
      <c r="I6218" s="241">
        <f t="shared" si="97"/>
        <v>0</v>
      </c>
      <c r="J6218" s="200"/>
      <c r="K6218" s="200" t="str" cm="1">
        <f t="array" ref="K6218">IF($C6218="","",IF(AND($C6218=Party_Statement!$C$5,$B6218&gt;=Party_Statement!$C$6,$B6218&lt;=Party_Statement!$E$6),SUMPRODUCT(($C$3:$C6218=Party_Statement!$C$5)*($B$3:$B6218&gt;=Party_Statement!$C$6)*($B$3:$B6218&lt;=Party_Statement!$E$6)),""))</f>
        <v/>
      </c>
    </row>
    <row r="6219" spans="1:11" x14ac:dyDescent="0.2">
      <c r="A6219" s="237">
        <f>Purchase_Entry!A1813</f>
        <v>0</v>
      </c>
      <c r="B6219" s="238">
        <f>Purchase_Entry!B1813</f>
        <v>0</v>
      </c>
      <c r="C6219" s="239">
        <f>Purchase_Entry!D1813</f>
        <v>0</v>
      </c>
      <c r="D6219" s="240" t="s">
        <v>1390</v>
      </c>
      <c r="E6219" s="240">
        <f>Purchase_Entry!C1813</f>
        <v>0</v>
      </c>
      <c r="F6219" s="240">
        <f>Purchase_Entry!F1813</f>
        <v>0</v>
      </c>
      <c r="G6219" s="241">
        <v>0</v>
      </c>
      <c r="H6219" s="241">
        <f>N(Purchase_Entry!P1813)</f>
        <v>0</v>
      </c>
      <c r="I6219" s="241">
        <f t="shared" si="97"/>
        <v>0</v>
      </c>
      <c r="J6219" s="200"/>
      <c r="K6219" s="200" t="str" cm="1">
        <f t="array" ref="K6219">IF($C6219="","",IF(AND($C6219=Party_Statement!$C$5,$B6219&gt;=Party_Statement!$C$6,$B6219&lt;=Party_Statement!$E$6),SUMPRODUCT(($C$3:$C6219=Party_Statement!$C$5)*($B$3:$B6219&gt;=Party_Statement!$C$6)*($B$3:$B6219&lt;=Party_Statement!$E$6)),""))</f>
        <v/>
      </c>
    </row>
    <row r="6220" spans="1:11" x14ac:dyDescent="0.2">
      <c r="A6220" s="237">
        <f>Purchase_Entry!A1814</f>
        <v>0</v>
      </c>
      <c r="B6220" s="238">
        <f>Purchase_Entry!B1814</f>
        <v>0</v>
      </c>
      <c r="C6220" s="239">
        <f>Purchase_Entry!D1814</f>
        <v>0</v>
      </c>
      <c r="D6220" s="240" t="s">
        <v>1390</v>
      </c>
      <c r="E6220" s="240">
        <f>Purchase_Entry!C1814</f>
        <v>0</v>
      </c>
      <c r="F6220" s="240">
        <f>Purchase_Entry!F1814</f>
        <v>0</v>
      </c>
      <c r="G6220" s="241">
        <v>0</v>
      </c>
      <c r="H6220" s="241">
        <f>N(Purchase_Entry!P1814)</f>
        <v>0</v>
      </c>
      <c r="I6220" s="241">
        <f t="shared" si="97"/>
        <v>0</v>
      </c>
      <c r="J6220" s="200"/>
      <c r="K6220" s="200" t="str" cm="1">
        <f t="array" ref="K6220">IF($C6220="","",IF(AND($C6220=Party_Statement!$C$5,$B6220&gt;=Party_Statement!$C$6,$B6220&lt;=Party_Statement!$E$6),SUMPRODUCT(($C$3:$C6220=Party_Statement!$C$5)*($B$3:$B6220&gt;=Party_Statement!$C$6)*($B$3:$B6220&lt;=Party_Statement!$E$6)),""))</f>
        <v/>
      </c>
    </row>
    <row r="6221" spans="1:11" x14ac:dyDescent="0.2">
      <c r="A6221" s="237">
        <f>Purchase_Entry!A1815</f>
        <v>0</v>
      </c>
      <c r="B6221" s="238">
        <f>Purchase_Entry!B1815</f>
        <v>0</v>
      </c>
      <c r="C6221" s="239">
        <f>Purchase_Entry!D1815</f>
        <v>0</v>
      </c>
      <c r="D6221" s="240" t="s">
        <v>1390</v>
      </c>
      <c r="E6221" s="240">
        <f>Purchase_Entry!C1815</f>
        <v>0</v>
      </c>
      <c r="F6221" s="240">
        <f>Purchase_Entry!F1815</f>
        <v>0</v>
      </c>
      <c r="G6221" s="241">
        <v>0</v>
      </c>
      <c r="H6221" s="241">
        <f>N(Purchase_Entry!P1815)</f>
        <v>0</v>
      </c>
      <c r="I6221" s="241">
        <f t="shared" si="97"/>
        <v>0</v>
      </c>
      <c r="J6221" s="200"/>
      <c r="K6221" s="200" t="str" cm="1">
        <f t="array" ref="K6221">IF($C6221="","",IF(AND($C6221=Party_Statement!$C$5,$B6221&gt;=Party_Statement!$C$6,$B6221&lt;=Party_Statement!$E$6),SUMPRODUCT(($C$3:$C6221=Party_Statement!$C$5)*($B$3:$B6221&gt;=Party_Statement!$C$6)*($B$3:$B6221&lt;=Party_Statement!$E$6)),""))</f>
        <v/>
      </c>
    </row>
    <row r="6222" spans="1:11" x14ac:dyDescent="0.2">
      <c r="A6222" s="237">
        <f>Purchase_Entry!A1816</f>
        <v>0</v>
      </c>
      <c r="B6222" s="238">
        <f>Purchase_Entry!B1816</f>
        <v>0</v>
      </c>
      <c r="C6222" s="239">
        <f>Purchase_Entry!D1816</f>
        <v>0</v>
      </c>
      <c r="D6222" s="240" t="s">
        <v>1390</v>
      </c>
      <c r="E6222" s="240">
        <f>Purchase_Entry!C1816</f>
        <v>0</v>
      </c>
      <c r="F6222" s="240">
        <f>Purchase_Entry!F1816</f>
        <v>0</v>
      </c>
      <c r="G6222" s="241">
        <v>0</v>
      </c>
      <c r="H6222" s="241">
        <f>N(Purchase_Entry!P1816)</f>
        <v>0</v>
      </c>
      <c r="I6222" s="241">
        <f t="shared" si="97"/>
        <v>0</v>
      </c>
      <c r="J6222" s="200"/>
      <c r="K6222" s="200" t="str" cm="1">
        <f t="array" ref="K6222">IF($C6222="","",IF(AND($C6222=Party_Statement!$C$5,$B6222&gt;=Party_Statement!$C$6,$B6222&lt;=Party_Statement!$E$6),SUMPRODUCT(($C$3:$C6222=Party_Statement!$C$5)*($B$3:$B6222&gt;=Party_Statement!$C$6)*($B$3:$B6222&lt;=Party_Statement!$E$6)),""))</f>
        <v/>
      </c>
    </row>
    <row r="6223" spans="1:11" x14ac:dyDescent="0.2">
      <c r="A6223" s="237">
        <f>Purchase_Entry!A1817</f>
        <v>0</v>
      </c>
      <c r="B6223" s="238">
        <f>Purchase_Entry!B1817</f>
        <v>0</v>
      </c>
      <c r="C6223" s="239">
        <f>Purchase_Entry!D1817</f>
        <v>0</v>
      </c>
      <c r="D6223" s="240" t="s">
        <v>1390</v>
      </c>
      <c r="E6223" s="240">
        <f>Purchase_Entry!C1817</f>
        <v>0</v>
      </c>
      <c r="F6223" s="240">
        <f>Purchase_Entry!F1817</f>
        <v>0</v>
      </c>
      <c r="G6223" s="241">
        <v>0</v>
      </c>
      <c r="H6223" s="241">
        <f>N(Purchase_Entry!P1817)</f>
        <v>0</v>
      </c>
      <c r="I6223" s="241">
        <f t="shared" si="97"/>
        <v>0</v>
      </c>
      <c r="J6223" s="200"/>
      <c r="K6223" s="200" t="str" cm="1">
        <f t="array" ref="K6223">IF($C6223="","",IF(AND($C6223=Party_Statement!$C$5,$B6223&gt;=Party_Statement!$C$6,$B6223&lt;=Party_Statement!$E$6),SUMPRODUCT(($C$3:$C6223=Party_Statement!$C$5)*($B$3:$B6223&gt;=Party_Statement!$C$6)*($B$3:$B6223&lt;=Party_Statement!$E$6)),""))</f>
        <v/>
      </c>
    </row>
    <row r="6224" spans="1:11" x14ac:dyDescent="0.2">
      <c r="A6224" s="237">
        <f>Purchase_Entry!A1818</f>
        <v>0</v>
      </c>
      <c r="B6224" s="238">
        <f>Purchase_Entry!B1818</f>
        <v>0</v>
      </c>
      <c r="C6224" s="239">
        <f>Purchase_Entry!D1818</f>
        <v>0</v>
      </c>
      <c r="D6224" s="240" t="s">
        <v>1390</v>
      </c>
      <c r="E6224" s="240">
        <f>Purchase_Entry!C1818</f>
        <v>0</v>
      </c>
      <c r="F6224" s="240">
        <f>Purchase_Entry!F1818</f>
        <v>0</v>
      </c>
      <c r="G6224" s="241">
        <v>0</v>
      </c>
      <c r="H6224" s="241">
        <f>N(Purchase_Entry!P1818)</f>
        <v>0</v>
      </c>
      <c r="I6224" s="241">
        <f t="shared" si="97"/>
        <v>0</v>
      </c>
      <c r="J6224" s="200"/>
      <c r="K6224" s="200" t="str" cm="1">
        <f t="array" ref="K6224">IF($C6224="","",IF(AND($C6224=Party_Statement!$C$5,$B6224&gt;=Party_Statement!$C$6,$B6224&lt;=Party_Statement!$E$6),SUMPRODUCT(($C$3:$C6224=Party_Statement!$C$5)*($B$3:$B6224&gt;=Party_Statement!$C$6)*($B$3:$B6224&lt;=Party_Statement!$E$6)),""))</f>
        <v/>
      </c>
    </row>
    <row r="6225" spans="1:11" x14ac:dyDescent="0.2">
      <c r="A6225" s="237">
        <f>Purchase_Entry!A1819</f>
        <v>0</v>
      </c>
      <c r="B6225" s="238">
        <f>Purchase_Entry!B1819</f>
        <v>0</v>
      </c>
      <c r="C6225" s="239">
        <f>Purchase_Entry!D1819</f>
        <v>0</v>
      </c>
      <c r="D6225" s="240" t="s">
        <v>1390</v>
      </c>
      <c r="E6225" s="240">
        <f>Purchase_Entry!C1819</f>
        <v>0</v>
      </c>
      <c r="F6225" s="240">
        <f>Purchase_Entry!F1819</f>
        <v>0</v>
      </c>
      <c r="G6225" s="241">
        <v>0</v>
      </c>
      <c r="H6225" s="241">
        <f>N(Purchase_Entry!P1819)</f>
        <v>0</v>
      </c>
      <c r="I6225" s="241">
        <f t="shared" si="97"/>
        <v>0</v>
      </c>
      <c r="J6225" s="200"/>
      <c r="K6225" s="200" t="str" cm="1">
        <f t="array" ref="K6225">IF($C6225="","",IF(AND($C6225=Party_Statement!$C$5,$B6225&gt;=Party_Statement!$C$6,$B6225&lt;=Party_Statement!$E$6),SUMPRODUCT(($C$3:$C6225=Party_Statement!$C$5)*($B$3:$B6225&gt;=Party_Statement!$C$6)*($B$3:$B6225&lt;=Party_Statement!$E$6)),""))</f>
        <v/>
      </c>
    </row>
    <row r="6226" spans="1:11" x14ac:dyDescent="0.2">
      <c r="A6226" s="237">
        <f>Purchase_Entry!A1820</f>
        <v>0</v>
      </c>
      <c r="B6226" s="238">
        <f>Purchase_Entry!B1820</f>
        <v>0</v>
      </c>
      <c r="C6226" s="239">
        <f>Purchase_Entry!D1820</f>
        <v>0</v>
      </c>
      <c r="D6226" s="240" t="s">
        <v>1390</v>
      </c>
      <c r="E6226" s="240">
        <f>Purchase_Entry!C1820</f>
        <v>0</v>
      </c>
      <c r="F6226" s="240">
        <f>Purchase_Entry!F1820</f>
        <v>0</v>
      </c>
      <c r="G6226" s="241">
        <v>0</v>
      </c>
      <c r="H6226" s="241">
        <f>N(Purchase_Entry!P1820)</f>
        <v>0</v>
      </c>
      <c r="I6226" s="241">
        <f t="shared" si="97"/>
        <v>0</v>
      </c>
      <c r="J6226" s="200"/>
      <c r="K6226" s="200" t="str" cm="1">
        <f t="array" ref="K6226">IF($C6226="","",IF(AND($C6226=Party_Statement!$C$5,$B6226&gt;=Party_Statement!$C$6,$B6226&lt;=Party_Statement!$E$6),SUMPRODUCT(($C$3:$C6226=Party_Statement!$C$5)*($B$3:$B6226&gt;=Party_Statement!$C$6)*($B$3:$B6226&lt;=Party_Statement!$E$6)),""))</f>
        <v/>
      </c>
    </row>
    <row r="6227" spans="1:11" x14ac:dyDescent="0.2">
      <c r="A6227" s="237">
        <f>Purchase_Entry!A1821</f>
        <v>0</v>
      </c>
      <c r="B6227" s="238">
        <f>Purchase_Entry!B1821</f>
        <v>0</v>
      </c>
      <c r="C6227" s="239">
        <f>Purchase_Entry!D1821</f>
        <v>0</v>
      </c>
      <c r="D6227" s="240" t="s">
        <v>1390</v>
      </c>
      <c r="E6227" s="240">
        <f>Purchase_Entry!C1821</f>
        <v>0</v>
      </c>
      <c r="F6227" s="240">
        <f>Purchase_Entry!F1821</f>
        <v>0</v>
      </c>
      <c r="G6227" s="241">
        <v>0</v>
      </c>
      <c r="H6227" s="241">
        <f>N(Purchase_Entry!P1821)</f>
        <v>0</v>
      </c>
      <c r="I6227" s="241">
        <f t="shared" si="97"/>
        <v>0</v>
      </c>
      <c r="J6227" s="200"/>
      <c r="K6227" s="200" t="str" cm="1">
        <f t="array" ref="K6227">IF($C6227="","",IF(AND($C6227=Party_Statement!$C$5,$B6227&gt;=Party_Statement!$C$6,$B6227&lt;=Party_Statement!$E$6),SUMPRODUCT(($C$3:$C6227=Party_Statement!$C$5)*($B$3:$B6227&gt;=Party_Statement!$C$6)*($B$3:$B6227&lt;=Party_Statement!$E$6)),""))</f>
        <v/>
      </c>
    </row>
    <row r="6228" spans="1:11" x14ac:dyDescent="0.2">
      <c r="A6228" s="237">
        <f>Purchase_Entry!A1822</f>
        <v>0</v>
      </c>
      <c r="B6228" s="238">
        <f>Purchase_Entry!B1822</f>
        <v>0</v>
      </c>
      <c r="C6228" s="239">
        <f>Purchase_Entry!D1822</f>
        <v>0</v>
      </c>
      <c r="D6228" s="240" t="s">
        <v>1390</v>
      </c>
      <c r="E6228" s="240">
        <f>Purchase_Entry!C1822</f>
        <v>0</v>
      </c>
      <c r="F6228" s="240">
        <f>Purchase_Entry!F1822</f>
        <v>0</v>
      </c>
      <c r="G6228" s="241">
        <v>0</v>
      </c>
      <c r="H6228" s="241">
        <f>N(Purchase_Entry!P1822)</f>
        <v>0</v>
      </c>
      <c r="I6228" s="241">
        <f t="shared" si="97"/>
        <v>0</v>
      </c>
      <c r="J6228" s="200"/>
      <c r="K6228" s="200" t="str" cm="1">
        <f t="array" ref="K6228">IF($C6228="","",IF(AND($C6228=Party_Statement!$C$5,$B6228&gt;=Party_Statement!$C$6,$B6228&lt;=Party_Statement!$E$6),SUMPRODUCT(($C$3:$C6228=Party_Statement!$C$5)*($B$3:$B6228&gt;=Party_Statement!$C$6)*($B$3:$B6228&lt;=Party_Statement!$E$6)),""))</f>
        <v/>
      </c>
    </row>
    <row r="6229" spans="1:11" x14ac:dyDescent="0.2">
      <c r="A6229" s="237">
        <f>Purchase_Entry!A1823</f>
        <v>0</v>
      </c>
      <c r="B6229" s="238">
        <f>Purchase_Entry!B1823</f>
        <v>0</v>
      </c>
      <c r="C6229" s="239">
        <f>Purchase_Entry!D1823</f>
        <v>0</v>
      </c>
      <c r="D6229" s="240" t="s">
        <v>1390</v>
      </c>
      <c r="E6229" s="240">
        <f>Purchase_Entry!C1823</f>
        <v>0</v>
      </c>
      <c r="F6229" s="240">
        <f>Purchase_Entry!F1823</f>
        <v>0</v>
      </c>
      <c r="G6229" s="241">
        <v>0</v>
      </c>
      <c r="H6229" s="241">
        <f>N(Purchase_Entry!P1823)</f>
        <v>0</v>
      </c>
      <c r="I6229" s="241">
        <f t="shared" si="97"/>
        <v>0</v>
      </c>
      <c r="J6229" s="200"/>
      <c r="K6229" s="200" t="str" cm="1">
        <f t="array" ref="K6229">IF($C6229="","",IF(AND($C6229=Party_Statement!$C$5,$B6229&gt;=Party_Statement!$C$6,$B6229&lt;=Party_Statement!$E$6),SUMPRODUCT(($C$3:$C6229=Party_Statement!$C$5)*($B$3:$B6229&gt;=Party_Statement!$C$6)*($B$3:$B6229&lt;=Party_Statement!$E$6)),""))</f>
        <v/>
      </c>
    </row>
    <row r="6230" spans="1:11" x14ac:dyDescent="0.2">
      <c r="A6230" s="237">
        <f>Purchase_Entry!A1824</f>
        <v>0</v>
      </c>
      <c r="B6230" s="238">
        <f>Purchase_Entry!B1824</f>
        <v>0</v>
      </c>
      <c r="C6230" s="239">
        <f>Purchase_Entry!D1824</f>
        <v>0</v>
      </c>
      <c r="D6230" s="240" t="s">
        <v>1390</v>
      </c>
      <c r="E6230" s="240">
        <f>Purchase_Entry!C1824</f>
        <v>0</v>
      </c>
      <c r="F6230" s="240">
        <f>Purchase_Entry!F1824</f>
        <v>0</v>
      </c>
      <c r="G6230" s="241">
        <v>0</v>
      </c>
      <c r="H6230" s="241">
        <f>N(Purchase_Entry!P1824)</f>
        <v>0</v>
      </c>
      <c r="I6230" s="241">
        <f t="shared" si="97"/>
        <v>0</v>
      </c>
      <c r="J6230" s="200"/>
      <c r="K6230" s="200" t="str" cm="1">
        <f t="array" ref="K6230">IF($C6230="","",IF(AND($C6230=Party_Statement!$C$5,$B6230&gt;=Party_Statement!$C$6,$B6230&lt;=Party_Statement!$E$6),SUMPRODUCT(($C$3:$C6230=Party_Statement!$C$5)*($B$3:$B6230&gt;=Party_Statement!$C$6)*($B$3:$B6230&lt;=Party_Statement!$E$6)),""))</f>
        <v/>
      </c>
    </row>
    <row r="6231" spans="1:11" x14ac:dyDescent="0.2">
      <c r="A6231" s="237">
        <f>Purchase_Entry!A1825</f>
        <v>0</v>
      </c>
      <c r="B6231" s="238">
        <f>Purchase_Entry!B1825</f>
        <v>0</v>
      </c>
      <c r="C6231" s="239">
        <f>Purchase_Entry!D1825</f>
        <v>0</v>
      </c>
      <c r="D6231" s="240" t="s">
        <v>1390</v>
      </c>
      <c r="E6231" s="240">
        <f>Purchase_Entry!C1825</f>
        <v>0</v>
      </c>
      <c r="F6231" s="240">
        <f>Purchase_Entry!F1825</f>
        <v>0</v>
      </c>
      <c r="G6231" s="241">
        <v>0</v>
      </c>
      <c r="H6231" s="241">
        <f>N(Purchase_Entry!P1825)</f>
        <v>0</v>
      </c>
      <c r="I6231" s="241">
        <f t="shared" si="97"/>
        <v>0</v>
      </c>
      <c r="J6231" s="200"/>
      <c r="K6231" s="200" t="str" cm="1">
        <f t="array" ref="K6231">IF($C6231="","",IF(AND($C6231=Party_Statement!$C$5,$B6231&gt;=Party_Statement!$C$6,$B6231&lt;=Party_Statement!$E$6),SUMPRODUCT(($C$3:$C6231=Party_Statement!$C$5)*($B$3:$B6231&gt;=Party_Statement!$C$6)*($B$3:$B6231&lt;=Party_Statement!$E$6)),""))</f>
        <v/>
      </c>
    </row>
    <row r="6232" spans="1:11" x14ac:dyDescent="0.2">
      <c r="A6232" s="237">
        <f>Purchase_Entry!A1826</f>
        <v>0</v>
      </c>
      <c r="B6232" s="238">
        <f>Purchase_Entry!B1826</f>
        <v>0</v>
      </c>
      <c r="C6232" s="239">
        <f>Purchase_Entry!D1826</f>
        <v>0</v>
      </c>
      <c r="D6232" s="240" t="s">
        <v>1390</v>
      </c>
      <c r="E6232" s="240">
        <f>Purchase_Entry!C1826</f>
        <v>0</v>
      </c>
      <c r="F6232" s="240">
        <f>Purchase_Entry!F1826</f>
        <v>0</v>
      </c>
      <c r="G6232" s="241">
        <v>0</v>
      </c>
      <c r="H6232" s="241">
        <f>N(Purchase_Entry!P1826)</f>
        <v>0</v>
      </c>
      <c r="I6232" s="241">
        <f t="shared" si="97"/>
        <v>0</v>
      </c>
      <c r="J6232" s="200"/>
      <c r="K6232" s="200" t="str" cm="1">
        <f t="array" ref="K6232">IF($C6232="","",IF(AND($C6232=Party_Statement!$C$5,$B6232&gt;=Party_Statement!$C$6,$B6232&lt;=Party_Statement!$E$6),SUMPRODUCT(($C$3:$C6232=Party_Statement!$C$5)*($B$3:$B6232&gt;=Party_Statement!$C$6)*($B$3:$B6232&lt;=Party_Statement!$E$6)),""))</f>
        <v/>
      </c>
    </row>
    <row r="6233" spans="1:11" x14ac:dyDescent="0.2">
      <c r="A6233" s="237">
        <f>Purchase_Entry!A1827</f>
        <v>0</v>
      </c>
      <c r="B6233" s="238">
        <f>Purchase_Entry!B1827</f>
        <v>0</v>
      </c>
      <c r="C6233" s="239">
        <f>Purchase_Entry!D1827</f>
        <v>0</v>
      </c>
      <c r="D6233" s="240" t="s">
        <v>1390</v>
      </c>
      <c r="E6233" s="240">
        <f>Purchase_Entry!C1827</f>
        <v>0</v>
      </c>
      <c r="F6233" s="240">
        <f>Purchase_Entry!F1827</f>
        <v>0</v>
      </c>
      <c r="G6233" s="241">
        <v>0</v>
      </c>
      <c r="H6233" s="241">
        <f>N(Purchase_Entry!P1827)</f>
        <v>0</v>
      </c>
      <c r="I6233" s="241">
        <f t="shared" si="97"/>
        <v>0</v>
      </c>
      <c r="J6233" s="200"/>
      <c r="K6233" s="200" t="str" cm="1">
        <f t="array" ref="K6233">IF($C6233="","",IF(AND($C6233=Party_Statement!$C$5,$B6233&gt;=Party_Statement!$C$6,$B6233&lt;=Party_Statement!$E$6),SUMPRODUCT(($C$3:$C6233=Party_Statement!$C$5)*($B$3:$B6233&gt;=Party_Statement!$C$6)*($B$3:$B6233&lt;=Party_Statement!$E$6)),""))</f>
        <v/>
      </c>
    </row>
    <row r="6234" spans="1:11" x14ac:dyDescent="0.2">
      <c r="A6234" s="237">
        <f>Purchase_Entry!A1828</f>
        <v>0</v>
      </c>
      <c r="B6234" s="238">
        <f>Purchase_Entry!B1828</f>
        <v>0</v>
      </c>
      <c r="C6234" s="239">
        <f>Purchase_Entry!D1828</f>
        <v>0</v>
      </c>
      <c r="D6234" s="240" t="s">
        <v>1390</v>
      </c>
      <c r="E6234" s="240">
        <f>Purchase_Entry!C1828</f>
        <v>0</v>
      </c>
      <c r="F6234" s="240">
        <f>Purchase_Entry!F1828</f>
        <v>0</v>
      </c>
      <c r="G6234" s="241">
        <v>0</v>
      </c>
      <c r="H6234" s="241">
        <f>N(Purchase_Entry!P1828)</f>
        <v>0</v>
      </c>
      <c r="I6234" s="241">
        <f t="shared" si="97"/>
        <v>0</v>
      </c>
      <c r="J6234" s="200"/>
      <c r="K6234" s="200" t="str" cm="1">
        <f t="array" ref="K6234">IF($C6234="","",IF(AND($C6234=Party_Statement!$C$5,$B6234&gt;=Party_Statement!$C$6,$B6234&lt;=Party_Statement!$E$6),SUMPRODUCT(($C$3:$C6234=Party_Statement!$C$5)*($B$3:$B6234&gt;=Party_Statement!$C$6)*($B$3:$B6234&lt;=Party_Statement!$E$6)),""))</f>
        <v/>
      </c>
    </row>
    <row r="6235" spans="1:11" x14ac:dyDescent="0.2">
      <c r="A6235" s="237">
        <f>Purchase_Entry!A1829</f>
        <v>0</v>
      </c>
      <c r="B6235" s="238">
        <f>Purchase_Entry!B1829</f>
        <v>0</v>
      </c>
      <c r="C6235" s="239">
        <f>Purchase_Entry!D1829</f>
        <v>0</v>
      </c>
      <c r="D6235" s="240" t="s">
        <v>1390</v>
      </c>
      <c r="E6235" s="240">
        <f>Purchase_Entry!C1829</f>
        <v>0</v>
      </c>
      <c r="F6235" s="240">
        <f>Purchase_Entry!F1829</f>
        <v>0</v>
      </c>
      <c r="G6235" s="241">
        <v>0</v>
      </c>
      <c r="H6235" s="241">
        <f>N(Purchase_Entry!P1829)</f>
        <v>0</v>
      </c>
      <c r="I6235" s="241">
        <f t="shared" si="97"/>
        <v>0</v>
      </c>
      <c r="J6235" s="200"/>
      <c r="K6235" s="200" t="str" cm="1">
        <f t="array" ref="K6235">IF($C6235="","",IF(AND($C6235=Party_Statement!$C$5,$B6235&gt;=Party_Statement!$C$6,$B6235&lt;=Party_Statement!$E$6),SUMPRODUCT(($C$3:$C6235=Party_Statement!$C$5)*($B$3:$B6235&gt;=Party_Statement!$C$6)*($B$3:$B6235&lt;=Party_Statement!$E$6)),""))</f>
        <v/>
      </c>
    </row>
    <row r="6236" spans="1:11" x14ac:dyDescent="0.2">
      <c r="A6236" s="237">
        <f>Purchase_Entry!A1830</f>
        <v>0</v>
      </c>
      <c r="B6236" s="238">
        <f>Purchase_Entry!B1830</f>
        <v>0</v>
      </c>
      <c r="C6236" s="239">
        <f>Purchase_Entry!D1830</f>
        <v>0</v>
      </c>
      <c r="D6236" s="240" t="s">
        <v>1390</v>
      </c>
      <c r="E6236" s="240">
        <f>Purchase_Entry!C1830</f>
        <v>0</v>
      </c>
      <c r="F6236" s="240">
        <f>Purchase_Entry!F1830</f>
        <v>0</v>
      </c>
      <c r="G6236" s="241">
        <v>0</v>
      </c>
      <c r="H6236" s="241">
        <f>N(Purchase_Entry!P1830)</f>
        <v>0</v>
      </c>
      <c r="I6236" s="241">
        <f t="shared" si="97"/>
        <v>0</v>
      </c>
      <c r="J6236" s="200"/>
      <c r="K6236" s="200" t="str" cm="1">
        <f t="array" ref="K6236">IF($C6236="","",IF(AND($C6236=Party_Statement!$C$5,$B6236&gt;=Party_Statement!$C$6,$B6236&lt;=Party_Statement!$E$6),SUMPRODUCT(($C$3:$C6236=Party_Statement!$C$5)*($B$3:$B6236&gt;=Party_Statement!$C$6)*($B$3:$B6236&lt;=Party_Statement!$E$6)),""))</f>
        <v/>
      </c>
    </row>
    <row r="6237" spans="1:11" x14ac:dyDescent="0.2">
      <c r="A6237" s="237">
        <f>Purchase_Entry!A1831</f>
        <v>0</v>
      </c>
      <c r="B6237" s="238">
        <f>Purchase_Entry!B1831</f>
        <v>0</v>
      </c>
      <c r="C6237" s="239">
        <f>Purchase_Entry!D1831</f>
        <v>0</v>
      </c>
      <c r="D6237" s="240" t="s">
        <v>1390</v>
      </c>
      <c r="E6237" s="240">
        <f>Purchase_Entry!C1831</f>
        <v>0</v>
      </c>
      <c r="F6237" s="240">
        <f>Purchase_Entry!F1831</f>
        <v>0</v>
      </c>
      <c r="G6237" s="241">
        <v>0</v>
      </c>
      <c r="H6237" s="241">
        <f>N(Purchase_Entry!P1831)</f>
        <v>0</v>
      </c>
      <c r="I6237" s="241">
        <f t="shared" si="97"/>
        <v>0</v>
      </c>
      <c r="J6237" s="200"/>
      <c r="K6237" s="200" t="str" cm="1">
        <f t="array" ref="K6237">IF($C6237="","",IF(AND($C6237=Party_Statement!$C$5,$B6237&gt;=Party_Statement!$C$6,$B6237&lt;=Party_Statement!$E$6),SUMPRODUCT(($C$3:$C6237=Party_Statement!$C$5)*($B$3:$B6237&gt;=Party_Statement!$C$6)*($B$3:$B6237&lt;=Party_Statement!$E$6)),""))</f>
        <v/>
      </c>
    </row>
    <row r="6238" spans="1:11" x14ac:dyDescent="0.2">
      <c r="A6238" s="237">
        <f>Purchase_Entry!A1832</f>
        <v>0</v>
      </c>
      <c r="B6238" s="238">
        <f>Purchase_Entry!B1832</f>
        <v>0</v>
      </c>
      <c r="C6238" s="239">
        <f>Purchase_Entry!D1832</f>
        <v>0</v>
      </c>
      <c r="D6238" s="240" t="s">
        <v>1390</v>
      </c>
      <c r="E6238" s="240">
        <f>Purchase_Entry!C1832</f>
        <v>0</v>
      </c>
      <c r="F6238" s="240">
        <f>Purchase_Entry!F1832</f>
        <v>0</v>
      </c>
      <c r="G6238" s="241">
        <v>0</v>
      </c>
      <c r="H6238" s="241">
        <f>N(Purchase_Entry!P1832)</f>
        <v>0</v>
      </c>
      <c r="I6238" s="241">
        <f t="shared" si="97"/>
        <v>0</v>
      </c>
      <c r="J6238" s="200"/>
      <c r="K6238" s="200" t="str" cm="1">
        <f t="array" ref="K6238">IF($C6238="","",IF(AND($C6238=Party_Statement!$C$5,$B6238&gt;=Party_Statement!$C$6,$B6238&lt;=Party_Statement!$E$6),SUMPRODUCT(($C$3:$C6238=Party_Statement!$C$5)*($B$3:$B6238&gt;=Party_Statement!$C$6)*($B$3:$B6238&lt;=Party_Statement!$E$6)),""))</f>
        <v/>
      </c>
    </row>
    <row r="6239" spans="1:11" x14ac:dyDescent="0.2">
      <c r="A6239" s="237">
        <f>Purchase_Entry!A1833</f>
        <v>0</v>
      </c>
      <c r="B6239" s="238">
        <f>Purchase_Entry!B1833</f>
        <v>0</v>
      </c>
      <c r="C6239" s="239">
        <f>Purchase_Entry!D1833</f>
        <v>0</v>
      </c>
      <c r="D6239" s="240" t="s">
        <v>1390</v>
      </c>
      <c r="E6239" s="240">
        <f>Purchase_Entry!C1833</f>
        <v>0</v>
      </c>
      <c r="F6239" s="240">
        <f>Purchase_Entry!F1833</f>
        <v>0</v>
      </c>
      <c r="G6239" s="241">
        <v>0</v>
      </c>
      <c r="H6239" s="241">
        <f>N(Purchase_Entry!P1833)</f>
        <v>0</v>
      </c>
      <c r="I6239" s="241">
        <f t="shared" si="97"/>
        <v>0</v>
      </c>
      <c r="J6239" s="200"/>
      <c r="K6239" s="200" t="str" cm="1">
        <f t="array" ref="K6239">IF($C6239="","",IF(AND($C6239=Party_Statement!$C$5,$B6239&gt;=Party_Statement!$C$6,$B6239&lt;=Party_Statement!$E$6),SUMPRODUCT(($C$3:$C6239=Party_Statement!$C$5)*($B$3:$B6239&gt;=Party_Statement!$C$6)*($B$3:$B6239&lt;=Party_Statement!$E$6)),""))</f>
        <v/>
      </c>
    </row>
    <row r="6240" spans="1:11" x14ac:dyDescent="0.2">
      <c r="A6240" s="237">
        <f>Purchase_Entry!A1834</f>
        <v>0</v>
      </c>
      <c r="B6240" s="238">
        <f>Purchase_Entry!B1834</f>
        <v>0</v>
      </c>
      <c r="C6240" s="239">
        <f>Purchase_Entry!D1834</f>
        <v>0</v>
      </c>
      <c r="D6240" s="240" t="s">
        <v>1390</v>
      </c>
      <c r="E6240" s="240">
        <f>Purchase_Entry!C1834</f>
        <v>0</v>
      </c>
      <c r="F6240" s="240">
        <f>Purchase_Entry!F1834</f>
        <v>0</v>
      </c>
      <c r="G6240" s="241">
        <v>0</v>
      </c>
      <c r="H6240" s="241">
        <f>N(Purchase_Entry!P1834)</f>
        <v>0</v>
      </c>
      <c r="I6240" s="241">
        <f t="shared" si="97"/>
        <v>0</v>
      </c>
      <c r="J6240" s="200"/>
      <c r="K6240" s="200" t="str" cm="1">
        <f t="array" ref="K6240">IF($C6240="","",IF(AND($C6240=Party_Statement!$C$5,$B6240&gt;=Party_Statement!$C$6,$B6240&lt;=Party_Statement!$E$6),SUMPRODUCT(($C$3:$C6240=Party_Statement!$C$5)*($B$3:$B6240&gt;=Party_Statement!$C$6)*($B$3:$B6240&lt;=Party_Statement!$E$6)),""))</f>
        <v/>
      </c>
    </row>
    <row r="6241" spans="1:11" x14ac:dyDescent="0.2">
      <c r="A6241" s="237">
        <f>Purchase_Entry!A1835</f>
        <v>0</v>
      </c>
      <c r="B6241" s="238">
        <f>Purchase_Entry!B1835</f>
        <v>0</v>
      </c>
      <c r="C6241" s="239">
        <f>Purchase_Entry!D1835</f>
        <v>0</v>
      </c>
      <c r="D6241" s="240" t="s">
        <v>1390</v>
      </c>
      <c r="E6241" s="240">
        <f>Purchase_Entry!C1835</f>
        <v>0</v>
      </c>
      <c r="F6241" s="240">
        <f>Purchase_Entry!F1835</f>
        <v>0</v>
      </c>
      <c r="G6241" s="241">
        <v>0</v>
      </c>
      <c r="H6241" s="241">
        <f>N(Purchase_Entry!P1835)</f>
        <v>0</v>
      </c>
      <c r="I6241" s="241">
        <f t="shared" si="97"/>
        <v>0</v>
      </c>
      <c r="J6241" s="200"/>
      <c r="K6241" s="200" t="str" cm="1">
        <f t="array" ref="K6241">IF($C6241="","",IF(AND($C6241=Party_Statement!$C$5,$B6241&gt;=Party_Statement!$C$6,$B6241&lt;=Party_Statement!$E$6),SUMPRODUCT(($C$3:$C6241=Party_Statement!$C$5)*($B$3:$B6241&gt;=Party_Statement!$C$6)*($B$3:$B6241&lt;=Party_Statement!$E$6)),""))</f>
        <v/>
      </c>
    </row>
    <row r="6242" spans="1:11" x14ac:dyDescent="0.2">
      <c r="A6242" s="237">
        <f>Purchase_Entry!A1836</f>
        <v>0</v>
      </c>
      <c r="B6242" s="238">
        <f>Purchase_Entry!B1836</f>
        <v>0</v>
      </c>
      <c r="C6242" s="239">
        <f>Purchase_Entry!D1836</f>
        <v>0</v>
      </c>
      <c r="D6242" s="240" t="s">
        <v>1390</v>
      </c>
      <c r="E6242" s="240">
        <f>Purchase_Entry!C1836</f>
        <v>0</v>
      </c>
      <c r="F6242" s="240">
        <f>Purchase_Entry!F1836</f>
        <v>0</v>
      </c>
      <c r="G6242" s="241">
        <v>0</v>
      </c>
      <c r="H6242" s="241">
        <f>N(Purchase_Entry!P1836)</f>
        <v>0</v>
      </c>
      <c r="I6242" s="241">
        <f t="shared" si="97"/>
        <v>0</v>
      </c>
      <c r="J6242" s="200"/>
      <c r="K6242" s="200" t="str" cm="1">
        <f t="array" ref="K6242">IF($C6242="","",IF(AND($C6242=Party_Statement!$C$5,$B6242&gt;=Party_Statement!$C$6,$B6242&lt;=Party_Statement!$E$6),SUMPRODUCT(($C$3:$C6242=Party_Statement!$C$5)*($B$3:$B6242&gt;=Party_Statement!$C$6)*($B$3:$B6242&lt;=Party_Statement!$E$6)),""))</f>
        <v/>
      </c>
    </row>
    <row r="6243" spans="1:11" x14ac:dyDescent="0.2">
      <c r="A6243" s="237">
        <f>Purchase_Entry!A1837</f>
        <v>0</v>
      </c>
      <c r="B6243" s="238">
        <f>Purchase_Entry!B1837</f>
        <v>0</v>
      </c>
      <c r="C6243" s="239">
        <f>Purchase_Entry!D1837</f>
        <v>0</v>
      </c>
      <c r="D6243" s="240" t="s">
        <v>1390</v>
      </c>
      <c r="E6243" s="240">
        <f>Purchase_Entry!C1837</f>
        <v>0</v>
      </c>
      <c r="F6243" s="240">
        <f>Purchase_Entry!F1837</f>
        <v>0</v>
      </c>
      <c r="G6243" s="241">
        <v>0</v>
      </c>
      <c r="H6243" s="241">
        <f>N(Purchase_Entry!P1837)</f>
        <v>0</v>
      </c>
      <c r="I6243" s="241">
        <f t="shared" si="97"/>
        <v>0</v>
      </c>
      <c r="J6243" s="200"/>
      <c r="K6243" s="200" t="str" cm="1">
        <f t="array" ref="K6243">IF($C6243="","",IF(AND($C6243=Party_Statement!$C$5,$B6243&gt;=Party_Statement!$C$6,$B6243&lt;=Party_Statement!$E$6),SUMPRODUCT(($C$3:$C6243=Party_Statement!$C$5)*($B$3:$B6243&gt;=Party_Statement!$C$6)*($B$3:$B6243&lt;=Party_Statement!$E$6)),""))</f>
        <v/>
      </c>
    </row>
    <row r="6244" spans="1:11" x14ac:dyDescent="0.2">
      <c r="A6244" s="237">
        <f>Purchase_Entry!A1838</f>
        <v>0</v>
      </c>
      <c r="B6244" s="238">
        <f>Purchase_Entry!B1838</f>
        <v>0</v>
      </c>
      <c r="C6244" s="239">
        <f>Purchase_Entry!D1838</f>
        <v>0</v>
      </c>
      <c r="D6244" s="240" t="s">
        <v>1390</v>
      </c>
      <c r="E6244" s="240">
        <f>Purchase_Entry!C1838</f>
        <v>0</v>
      </c>
      <c r="F6244" s="240">
        <f>Purchase_Entry!F1838</f>
        <v>0</v>
      </c>
      <c r="G6244" s="241">
        <v>0</v>
      </c>
      <c r="H6244" s="241">
        <f>N(Purchase_Entry!P1838)</f>
        <v>0</v>
      </c>
      <c r="I6244" s="241">
        <f t="shared" si="97"/>
        <v>0</v>
      </c>
      <c r="J6244" s="200"/>
      <c r="K6244" s="200" t="str" cm="1">
        <f t="array" ref="K6244">IF($C6244="","",IF(AND($C6244=Party_Statement!$C$5,$B6244&gt;=Party_Statement!$C$6,$B6244&lt;=Party_Statement!$E$6),SUMPRODUCT(($C$3:$C6244=Party_Statement!$C$5)*($B$3:$B6244&gt;=Party_Statement!$C$6)*($B$3:$B6244&lt;=Party_Statement!$E$6)),""))</f>
        <v/>
      </c>
    </row>
    <row r="6245" spans="1:11" x14ac:dyDescent="0.2">
      <c r="A6245" s="237">
        <f>Purchase_Entry!A1839</f>
        <v>0</v>
      </c>
      <c r="B6245" s="238">
        <f>Purchase_Entry!B1839</f>
        <v>0</v>
      </c>
      <c r="C6245" s="239">
        <f>Purchase_Entry!D1839</f>
        <v>0</v>
      </c>
      <c r="D6245" s="240" t="s">
        <v>1390</v>
      </c>
      <c r="E6245" s="240">
        <f>Purchase_Entry!C1839</f>
        <v>0</v>
      </c>
      <c r="F6245" s="240">
        <f>Purchase_Entry!F1839</f>
        <v>0</v>
      </c>
      <c r="G6245" s="241">
        <v>0</v>
      </c>
      <c r="H6245" s="241">
        <f>N(Purchase_Entry!P1839)</f>
        <v>0</v>
      </c>
      <c r="I6245" s="241">
        <f t="shared" si="97"/>
        <v>0</v>
      </c>
      <c r="J6245" s="200"/>
      <c r="K6245" s="200" t="str" cm="1">
        <f t="array" ref="K6245">IF($C6245="","",IF(AND($C6245=Party_Statement!$C$5,$B6245&gt;=Party_Statement!$C$6,$B6245&lt;=Party_Statement!$E$6),SUMPRODUCT(($C$3:$C6245=Party_Statement!$C$5)*($B$3:$B6245&gt;=Party_Statement!$C$6)*($B$3:$B6245&lt;=Party_Statement!$E$6)),""))</f>
        <v/>
      </c>
    </row>
    <row r="6246" spans="1:11" x14ac:dyDescent="0.2">
      <c r="A6246" s="237">
        <f>Purchase_Entry!A1840</f>
        <v>0</v>
      </c>
      <c r="B6246" s="238">
        <f>Purchase_Entry!B1840</f>
        <v>0</v>
      </c>
      <c r="C6246" s="239">
        <f>Purchase_Entry!D1840</f>
        <v>0</v>
      </c>
      <c r="D6246" s="240" t="s">
        <v>1390</v>
      </c>
      <c r="E6246" s="240">
        <f>Purchase_Entry!C1840</f>
        <v>0</v>
      </c>
      <c r="F6246" s="240">
        <f>Purchase_Entry!F1840</f>
        <v>0</v>
      </c>
      <c r="G6246" s="241">
        <v>0</v>
      </c>
      <c r="H6246" s="241">
        <f>N(Purchase_Entry!P1840)</f>
        <v>0</v>
      </c>
      <c r="I6246" s="241">
        <f t="shared" si="97"/>
        <v>0</v>
      </c>
      <c r="J6246" s="200"/>
      <c r="K6246" s="200" t="str" cm="1">
        <f t="array" ref="K6246">IF($C6246="","",IF(AND($C6246=Party_Statement!$C$5,$B6246&gt;=Party_Statement!$C$6,$B6246&lt;=Party_Statement!$E$6),SUMPRODUCT(($C$3:$C6246=Party_Statement!$C$5)*($B$3:$B6246&gt;=Party_Statement!$C$6)*($B$3:$B6246&lt;=Party_Statement!$E$6)),""))</f>
        <v/>
      </c>
    </row>
    <row r="6247" spans="1:11" x14ac:dyDescent="0.2">
      <c r="A6247" s="237">
        <f>Purchase_Entry!A1841</f>
        <v>0</v>
      </c>
      <c r="B6247" s="238">
        <f>Purchase_Entry!B1841</f>
        <v>0</v>
      </c>
      <c r="C6247" s="239">
        <f>Purchase_Entry!D1841</f>
        <v>0</v>
      </c>
      <c r="D6247" s="240" t="s">
        <v>1390</v>
      </c>
      <c r="E6247" s="240">
        <f>Purchase_Entry!C1841</f>
        <v>0</v>
      </c>
      <c r="F6247" s="240">
        <f>Purchase_Entry!F1841</f>
        <v>0</v>
      </c>
      <c r="G6247" s="241">
        <v>0</v>
      </c>
      <c r="H6247" s="241">
        <f>N(Purchase_Entry!P1841)</f>
        <v>0</v>
      </c>
      <c r="I6247" s="241">
        <f t="shared" si="97"/>
        <v>0</v>
      </c>
      <c r="J6247" s="200"/>
      <c r="K6247" s="200" t="str" cm="1">
        <f t="array" ref="K6247">IF($C6247="","",IF(AND($C6247=Party_Statement!$C$5,$B6247&gt;=Party_Statement!$C$6,$B6247&lt;=Party_Statement!$E$6),SUMPRODUCT(($C$3:$C6247=Party_Statement!$C$5)*($B$3:$B6247&gt;=Party_Statement!$C$6)*($B$3:$B6247&lt;=Party_Statement!$E$6)),""))</f>
        <v/>
      </c>
    </row>
    <row r="6248" spans="1:11" x14ac:dyDescent="0.2">
      <c r="A6248" s="237">
        <f>Purchase_Entry!A1842</f>
        <v>0</v>
      </c>
      <c r="B6248" s="238">
        <f>Purchase_Entry!B1842</f>
        <v>0</v>
      </c>
      <c r="C6248" s="239">
        <f>Purchase_Entry!D1842</f>
        <v>0</v>
      </c>
      <c r="D6248" s="240" t="s">
        <v>1390</v>
      </c>
      <c r="E6248" s="240">
        <f>Purchase_Entry!C1842</f>
        <v>0</v>
      </c>
      <c r="F6248" s="240">
        <f>Purchase_Entry!F1842</f>
        <v>0</v>
      </c>
      <c r="G6248" s="241">
        <v>0</v>
      </c>
      <c r="H6248" s="241">
        <f>N(Purchase_Entry!P1842)</f>
        <v>0</v>
      </c>
      <c r="I6248" s="241">
        <f t="shared" si="97"/>
        <v>0</v>
      </c>
      <c r="J6248" s="200"/>
      <c r="K6248" s="200" t="str" cm="1">
        <f t="array" ref="K6248">IF($C6248="","",IF(AND($C6248=Party_Statement!$C$5,$B6248&gt;=Party_Statement!$C$6,$B6248&lt;=Party_Statement!$E$6),SUMPRODUCT(($C$3:$C6248=Party_Statement!$C$5)*($B$3:$B6248&gt;=Party_Statement!$C$6)*($B$3:$B6248&lt;=Party_Statement!$E$6)),""))</f>
        <v/>
      </c>
    </row>
    <row r="6249" spans="1:11" x14ac:dyDescent="0.2">
      <c r="A6249" s="237">
        <f>Purchase_Entry!A1843</f>
        <v>0</v>
      </c>
      <c r="B6249" s="238">
        <f>Purchase_Entry!B1843</f>
        <v>0</v>
      </c>
      <c r="C6249" s="239">
        <f>Purchase_Entry!D1843</f>
        <v>0</v>
      </c>
      <c r="D6249" s="240" t="s">
        <v>1390</v>
      </c>
      <c r="E6249" s="240">
        <f>Purchase_Entry!C1843</f>
        <v>0</v>
      </c>
      <c r="F6249" s="240">
        <f>Purchase_Entry!F1843</f>
        <v>0</v>
      </c>
      <c r="G6249" s="241">
        <v>0</v>
      </c>
      <c r="H6249" s="241">
        <f>N(Purchase_Entry!P1843)</f>
        <v>0</v>
      </c>
      <c r="I6249" s="241">
        <f t="shared" si="97"/>
        <v>0</v>
      </c>
      <c r="J6249" s="200"/>
      <c r="K6249" s="200" t="str" cm="1">
        <f t="array" ref="K6249">IF($C6249="","",IF(AND($C6249=Party_Statement!$C$5,$B6249&gt;=Party_Statement!$C$6,$B6249&lt;=Party_Statement!$E$6),SUMPRODUCT(($C$3:$C6249=Party_Statement!$C$5)*($B$3:$B6249&gt;=Party_Statement!$C$6)*($B$3:$B6249&lt;=Party_Statement!$E$6)),""))</f>
        <v/>
      </c>
    </row>
    <row r="6250" spans="1:11" x14ac:dyDescent="0.2">
      <c r="A6250" s="237">
        <f>Purchase_Entry!A1844</f>
        <v>0</v>
      </c>
      <c r="B6250" s="238">
        <f>Purchase_Entry!B1844</f>
        <v>0</v>
      </c>
      <c r="C6250" s="239">
        <f>Purchase_Entry!D1844</f>
        <v>0</v>
      </c>
      <c r="D6250" s="240" t="s">
        <v>1390</v>
      </c>
      <c r="E6250" s="240">
        <f>Purchase_Entry!C1844</f>
        <v>0</v>
      </c>
      <c r="F6250" s="240">
        <f>Purchase_Entry!F1844</f>
        <v>0</v>
      </c>
      <c r="G6250" s="241">
        <v>0</v>
      </c>
      <c r="H6250" s="241">
        <f>N(Purchase_Entry!P1844)</f>
        <v>0</v>
      </c>
      <c r="I6250" s="241">
        <f t="shared" si="97"/>
        <v>0</v>
      </c>
      <c r="J6250" s="200"/>
      <c r="K6250" s="200" t="str" cm="1">
        <f t="array" ref="K6250">IF($C6250="","",IF(AND($C6250=Party_Statement!$C$5,$B6250&gt;=Party_Statement!$C$6,$B6250&lt;=Party_Statement!$E$6),SUMPRODUCT(($C$3:$C6250=Party_Statement!$C$5)*($B$3:$B6250&gt;=Party_Statement!$C$6)*($B$3:$B6250&lt;=Party_Statement!$E$6)),""))</f>
        <v/>
      </c>
    </row>
    <row r="6251" spans="1:11" x14ac:dyDescent="0.2">
      <c r="A6251" s="237">
        <f>Purchase_Entry!A1845</f>
        <v>0</v>
      </c>
      <c r="B6251" s="238">
        <f>Purchase_Entry!B1845</f>
        <v>0</v>
      </c>
      <c r="C6251" s="239">
        <f>Purchase_Entry!D1845</f>
        <v>0</v>
      </c>
      <c r="D6251" s="240" t="s">
        <v>1390</v>
      </c>
      <c r="E6251" s="240">
        <f>Purchase_Entry!C1845</f>
        <v>0</v>
      </c>
      <c r="F6251" s="240">
        <f>Purchase_Entry!F1845</f>
        <v>0</v>
      </c>
      <c r="G6251" s="241">
        <v>0</v>
      </c>
      <c r="H6251" s="241">
        <f>N(Purchase_Entry!P1845)</f>
        <v>0</v>
      </c>
      <c r="I6251" s="241">
        <f t="shared" si="97"/>
        <v>0</v>
      </c>
      <c r="J6251" s="200"/>
      <c r="K6251" s="200" t="str" cm="1">
        <f t="array" ref="K6251">IF($C6251="","",IF(AND($C6251=Party_Statement!$C$5,$B6251&gt;=Party_Statement!$C$6,$B6251&lt;=Party_Statement!$E$6),SUMPRODUCT(($C$3:$C6251=Party_Statement!$C$5)*($B$3:$B6251&gt;=Party_Statement!$C$6)*($B$3:$B6251&lt;=Party_Statement!$E$6)),""))</f>
        <v/>
      </c>
    </row>
    <row r="6252" spans="1:11" x14ac:dyDescent="0.2">
      <c r="A6252" s="237">
        <f>Purchase_Entry!A1846</f>
        <v>0</v>
      </c>
      <c r="B6252" s="238">
        <f>Purchase_Entry!B1846</f>
        <v>0</v>
      </c>
      <c r="C6252" s="239">
        <f>Purchase_Entry!D1846</f>
        <v>0</v>
      </c>
      <c r="D6252" s="240" t="s">
        <v>1390</v>
      </c>
      <c r="E6252" s="240">
        <f>Purchase_Entry!C1846</f>
        <v>0</v>
      </c>
      <c r="F6252" s="240">
        <f>Purchase_Entry!F1846</f>
        <v>0</v>
      </c>
      <c r="G6252" s="241">
        <v>0</v>
      </c>
      <c r="H6252" s="241">
        <f>N(Purchase_Entry!P1846)</f>
        <v>0</v>
      </c>
      <c r="I6252" s="241">
        <f t="shared" si="97"/>
        <v>0</v>
      </c>
      <c r="J6252" s="200"/>
      <c r="K6252" s="200" t="str" cm="1">
        <f t="array" ref="K6252">IF($C6252="","",IF(AND($C6252=Party_Statement!$C$5,$B6252&gt;=Party_Statement!$C$6,$B6252&lt;=Party_Statement!$E$6),SUMPRODUCT(($C$3:$C6252=Party_Statement!$C$5)*($B$3:$B6252&gt;=Party_Statement!$C$6)*($B$3:$B6252&lt;=Party_Statement!$E$6)),""))</f>
        <v/>
      </c>
    </row>
    <row r="6253" spans="1:11" x14ac:dyDescent="0.2">
      <c r="A6253" s="237">
        <f>Purchase_Entry!A1847</f>
        <v>0</v>
      </c>
      <c r="B6253" s="238">
        <f>Purchase_Entry!B1847</f>
        <v>0</v>
      </c>
      <c r="C6253" s="239">
        <f>Purchase_Entry!D1847</f>
        <v>0</v>
      </c>
      <c r="D6253" s="240" t="s">
        <v>1390</v>
      </c>
      <c r="E6253" s="240">
        <f>Purchase_Entry!C1847</f>
        <v>0</v>
      </c>
      <c r="F6253" s="240">
        <f>Purchase_Entry!F1847</f>
        <v>0</v>
      </c>
      <c r="G6253" s="241">
        <v>0</v>
      </c>
      <c r="H6253" s="241">
        <f>N(Purchase_Entry!P1847)</f>
        <v>0</v>
      </c>
      <c r="I6253" s="241">
        <f t="shared" si="97"/>
        <v>0</v>
      </c>
      <c r="J6253" s="200"/>
      <c r="K6253" s="200" t="str" cm="1">
        <f t="array" ref="K6253">IF($C6253="","",IF(AND($C6253=Party_Statement!$C$5,$B6253&gt;=Party_Statement!$C$6,$B6253&lt;=Party_Statement!$E$6),SUMPRODUCT(($C$3:$C6253=Party_Statement!$C$5)*($B$3:$B6253&gt;=Party_Statement!$C$6)*($B$3:$B6253&lt;=Party_Statement!$E$6)),""))</f>
        <v/>
      </c>
    </row>
    <row r="6254" spans="1:11" x14ac:dyDescent="0.2">
      <c r="A6254" s="237">
        <f>Purchase_Entry!A1848</f>
        <v>0</v>
      </c>
      <c r="B6254" s="238">
        <f>Purchase_Entry!B1848</f>
        <v>0</v>
      </c>
      <c r="C6254" s="239">
        <f>Purchase_Entry!D1848</f>
        <v>0</v>
      </c>
      <c r="D6254" s="240" t="s">
        <v>1390</v>
      </c>
      <c r="E6254" s="240">
        <f>Purchase_Entry!C1848</f>
        <v>0</v>
      </c>
      <c r="F6254" s="240">
        <f>Purchase_Entry!F1848</f>
        <v>0</v>
      </c>
      <c r="G6254" s="241">
        <v>0</v>
      </c>
      <c r="H6254" s="241">
        <f>N(Purchase_Entry!P1848)</f>
        <v>0</v>
      </c>
      <c r="I6254" s="241">
        <f t="shared" si="97"/>
        <v>0</v>
      </c>
      <c r="J6254" s="200"/>
      <c r="K6254" s="200" t="str" cm="1">
        <f t="array" ref="K6254">IF($C6254="","",IF(AND($C6254=Party_Statement!$C$5,$B6254&gt;=Party_Statement!$C$6,$B6254&lt;=Party_Statement!$E$6),SUMPRODUCT(($C$3:$C6254=Party_Statement!$C$5)*($B$3:$B6254&gt;=Party_Statement!$C$6)*($B$3:$B6254&lt;=Party_Statement!$E$6)),""))</f>
        <v/>
      </c>
    </row>
    <row r="6255" spans="1:11" x14ac:dyDescent="0.2">
      <c r="A6255" s="237">
        <f>Purchase_Entry!A1849</f>
        <v>0</v>
      </c>
      <c r="B6255" s="238">
        <f>Purchase_Entry!B1849</f>
        <v>0</v>
      </c>
      <c r="C6255" s="239">
        <f>Purchase_Entry!D1849</f>
        <v>0</v>
      </c>
      <c r="D6255" s="240" t="s">
        <v>1390</v>
      </c>
      <c r="E6255" s="240">
        <f>Purchase_Entry!C1849</f>
        <v>0</v>
      </c>
      <c r="F6255" s="240">
        <f>Purchase_Entry!F1849</f>
        <v>0</v>
      </c>
      <c r="G6255" s="241">
        <v>0</v>
      </c>
      <c r="H6255" s="241">
        <f>N(Purchase_Entry!P1849)</f>
        <v>0</v>
      </c>
      <c r="I6255" s="241">
        <f t="shared" si="97"/>
        <v>0</v>
      </c>
      <c r="J6255" s="200"/>
      <c r="K6255" s="200" t="str" cm="1">
        <f t="array" ref="K6255">IF($C6255="","",IF(AND($C6255=Party_Statement!$C$5,$B6255&gt;=Party_Statement!$C$6,$B6255&lt;=Party_Statement!$E$6),SUMPRODUCT(($C$3:$C6255=Party_Statement!$C$5)*($B$3:$B6255&gt;=Party_Statement!$C$6)*($B$3:$B6255&lt;=Party_Statement!$E$6)),""))</f>
        <v/>
      </c>
    </row>
    <row r="6256" spans="1:11" x14ac:dyDescent="0.2">
      <c r="A6256" s="237">
        <f>Purchase_Entry!A1850</f>
        <v>0</v>
      </c>
      <c r="B6256" s="238">
        <f>Purchase_Entry!B1850</f>
        <v>0</v>
      </c>
      <c r="C6256" s="239">
        <f>Purchase_Entry!D1850</f>
        <v>0</v>
      </c>
      <c r="D6256" s="240" t="s">
        <v>1390</v>
      </c>
      <c r="E6256" s="240">
        <f>Purchase_Entry!C1850</f>
        <v>0</v>
      </c>
      <c r="F6256" s="240">
        <f>Purchase_Entry!F1850</f>
        <v>0</v>
      </c>
      <c r="G6256" s="241">
        <v>0</v>
      </c>
      <c r="H6256" s="241">
        <f>N(Purchase_Entry!P1850)</f>
        <v>0</v>
      </c>
      <c r="I6256" s="241">
        <f t="shared" si="97"/>
        <v>0</v>
      </c>
      <c r="J6256" s="200"/>
      <c r="K6256" s="200" t="str" cm="1">
        <f t="array" ref="K6256">IF($C6256="","",IF(AND($C6256=Party_Statement!$C$5,$B6256&gt;=Party_Statement!$C$6,$B6256&lt;=Party_Statement!$E$6),SUMPRODUCT(($C$3:$C6256=Party_Statement!$C$5)*($B$3:$B6256&gt;=Party_Statement!$C$6)*($B$3:$B6256&lt;=Party_Statement!$E$6)),""))</f>
        <v/>
      </c>
    </row>
    <row r="6257" spans="1:11" x14ac:dyDescent="0.2">
      <c r="A6257" s="237">
        <f>Purchase_Entry!A1851</f>
        <v>0</v>
      </c>
      <c r="B6257" s="238">
        <f>Purchase_Entry!B1851</f>
        <v>0</v>
      </c>
      <c r="C6257" s="239">
        <f>Purchase_Entry!D1851</f>
        <v>0</v>
      </c>
      <c r="D6257" s="240" t="s">
        <v>1390</v>
      </c>
      <c r="E6257" s="240">
        <f>Purchase_Entry!C1851</f>
        <v>0</v>
      </c>
      <c r="F6257" s="240">
        <f>Purchase_Entry!F1851</f>
        <v>0</v>
      </c>
      <c r="G6257" s="241">
        <v>0</v>
      </c>
      <c r="H6257" s="241">
        <f>N(Purchase_Entry!P1851)</f>
        <v>0</v>
      </c>
      <c r="I6257" s="241">
        <f t="shared" si="97"/>
        <v>0</v>
      </c>
      <c r="J6257" s="200"/>
      <c r="K6257" s="200" t="str" cm="1">
        <f t="array" ref="K6257">IF($C6257="","",IF(AND($C6257=Party_Statement!$C$5,$B6257&gt;=Party_Statement!$C$6,$B6257&lt;=Party_Statement!$E$6),SUMPRODUCT(($C$3:$C6257=Party_Statement!$C$5)*($B$3:$B6257&gt;=Party_Statement!$C$6)*($B$3:$B6257&lt;=Party_Statement!$E$6)),""))</f>
        <v/>
      </c>
    </row>
    <row r="6258" spans="1:11" x14ac:dyDescent="0.2">
      <c r="A6258" s="237">
        <f>Purchase_Entry!A1852</f>
        <v>0</v>
      </c>
      <c r="B6258" s="238">
        <f>Purchase_Entry!B1852</f>
        <v>0</v>
      </c>
      <c r="C6258" s="239">
        <f>Purchase_Entry!D1852</f>
        <v>0</v>
      </c>
      <c r="D6258" s="240" t="s">
        <v>1390</v>
      </c>
      <c r="E6258" s="240">
        <f>Purchase_Entry!C1852</f>
        <v>0</v>
      </c>
      <c r="F6258" s="240">
        <f>Purchase_Entry!F1852</f>
        <v>0</v>
      </c>
      <c r="G6258" s="241">
        <v>0</v>
      </c>
      <c r="H6258" s="241">
        <f>N(Purchase_Entry!P1852)</f>
        <v>0</v>
      </c>
      <c r="I6258" s="241">
        <f t="shared" si="97"/>
        <v>0</v>
      </c>
      <c r="J6258" s="200"/>
      <c r="K6258" s="200" t="str" cm="1">
        <f t="array" ref="K6258">IF($C6258="","",IF(AND($C6258=Party_Statement!$C$5,$B6258&gt;=Party_Statement!$C$6,$B6258&lt;=Party_Statement!$E$6),SUMPRODUCT(($C$3:$C6258=Party_Statement!$C$5)*($B$3:$B6258&gt;=Party_Statement!$C$6)*($B$3:$B6258&lt;=Party_Statement!$E$6)),""))</f>
        <v/>
      </c>
    </row>
    <row r="6259" spans="1:11" x14ac:dyDescent="0.2">
      <c r="A6259" s="237">
        <f>Purchase_Entry!A1853</f>
        <v>0</v>
      </c>
      <c r="B6259" s="238">
        <f>Purchase_Entry!B1853</f>
        <v>0</v>
      </c>
      <c r="C6259" s="239">
        <f>Purchase_Entry!D1853</f>
        <v>0</v>
      </c>
      <c r="D6259" s="240" t="s">
        <v>1390</v>
      </c>
      <c r="E6259" s="240">
        <f>Purchase_Entry!C1853</f>
        <v>0</v>
      </c>
      <c r="F6259" s="240">
        <f>Purchase_Entry!F1853</f>
        <v>0</v>
      </c>
      <c r="G6259" s="241">
        <v>0</v>
      </c>
      <c r="H6259" s="241">
        <f>N(Purchase_Entry!P1853)</f>
        <v>0</v>
      </c>
      <c r="I6259" s="241">
        <f t="shared" si="97"/>
        <v>0</v>
      </c>
      <c r="J6259" s="200"/>
      <c r="K6259" s="200" t="str" cm="1">
        <f t="array" ref="K6259">IF($C6259="","",IF(AND($C6259=Party_Statement!$C$5,$B6259&gt;=Party_Statement!$C$6,$B6259&lt;=Party_Statement!$E$6),SUMPRODUCT(($C$3:$C6259=Party_Statement!$C$5)*($B$3:$B6259&gt;=Party_Statement!$C$6)*($B$3:$B6259&lt;=Party_Statement!$E$6)),""))</f>
        <v/>
      </c>
    </row>
    <row r="6260" spans="1:11" x14ac:dyDescent="0.2">
      <c r="A6260" s="237">
        <f>Purchase_Entry!A1854</f>
        <v>0</v>
      </c>
      <c r="B6260" s="238">
        <f>Purchase_Entry!B1854</f>
        <v>0</v>
      </c>
      <c r="C6260" s="239">
        <f>Purchase_Entry!D1854</f>
        <v>0</v>
      </c>
      <c r="D6260" s="240" t="s">
        <v>1390</v>
      </c>
      <c r="E6260" s="240">
        <f>Purchase_Entry!C1854</f>
        <v>0</v>
      </c>
      <c r="F6260" s="240">
        <f>Purchase_Entry!F1854</f>
        <v>0</v>
      </c>
      <c r="G6260" s="241">
        <v>0</v>
      </c>
      <c r="H6260" s="241">
        <f>N(Purchase_Entry!P1854)</f>
        <v>0</v>
      </c>
      <c r="I6260" s="241">
        <f t="shared" si="97"/>
        <v>0</v>
      </c>
      <c r="J6260" s="200"/>
      <c r="K6260" s="200" t="str" cm="1">
        <f t="array" ref="K6260">IF($C6260="","",IF(AND($C6260=Party_Statement!$C$5,$B6260&gt;=Party_Statement!$C$6,$B6260&lt;=Party_Statement!$E$6),SUMPRODUCT(($C$3:$C6260=Party_Statement!$C$5)*($B$3:$B6260&gt;=Party_Statement!$C$6)*($B$3:$B6260&lt;=Party_Statement!$E$6)),""))</f>
        <v/>
      </c>
    </row>
    <row r="6261" spans="1:11" x14ac:dyDescent="0.2">
      <c r="A6261" s="237">
        <f>Purchase_Entry!A1855</f>
        <v>0</v>
      </c>
      <c r="B6261" s="238">
        <f>Purchase_Entry!B1855</f>
        <v>0</v>
      </c>
      <c r="C6261" s="239">
        <f>Purchase_Entry!D1855</f>
        <v>0</v>
      </c>
      <c r="D6261" s="240" t="s">
        <v>1390</v>
      </c>
      <c r="E6261" s="240">
        <f>Purchase_Entry!C1855</f>
        <v>0</v>
      </c>
      <c r="F6261" s="240">
        <f>Purchase_Entry!F1855</f>
        <v>0</v>
      </c>
      <c r="G6261" s="241">
        <v>0</v>
      </c>
      <c r="H6261" s="241">
        <f>N(Purchase_Entry!P1855)</f>
        <v>0</v>
      </c>
      <c r="I6261" s="241">
        <f t="shared" si="97"/>
        <v>0</v>
      </c>
      <c r="J6261" s="200"/>
      <c r="K6261" s="200" t="str" cm="1">
        <f t="array" ref="K6261">IF($C6261="","",IF(AND($C6261=Party_Statement!$C$5,$B6261&gt;=Party_Statement!$C$6,$B6261&lt;=Party_Statement!$E$6),SUMPRODUCT(($C$3:$C6261=Party_Statement!$C$5)*($B$3:$B6261&gt;=Party_Statement!$C$6)*($B$3:$B6261&lt;=Party_Statement!$E$6)),""))</f>
        <v/>
      </c>
    </row>
    <row r="6262" spans="1:11" x14ac:dyDescent="0.2">
      <c r="A6262" s="237">
        <f>Purchase_Entry!A1856</f>
        <v>0</v>
      </c>
      <c r="B6262" s="238">
        <f>Purchase_Entry!B1856</f>
        <v>0</v>
      </c>
      <c r="C6262" s="239">
        <f>Purchase_Entry!D1856</f>
        <v>0</v>
      </c>
      <c r="D6262" s="240" t="s">
        <v>1390</v>
      </c>
      <c r="E6262" s="240">
        <f>Purchase_Entry!C1856</f>
        <v>0</v>
      </c>
      <c r="F6262" s="240">
        <f>Purchase_Entry!F1856</f>
        <v>0</v>
      </c>
      <c r="G6262" s="241">
        <v>0</v>
      </c>
      <c r="H6262" s="241">
        <f>N(Purchase_Entry!P1856)</f>
        <v>0</v>
      </c>
      <c r="I6262" s="241">
        <f t="shared" si="97"/>
        <v>0</v>
      </c>
      <c r="J6262" s="200"/>
      <c r="K6262" s="200" t="str" cm="1">
        <f t="array" ref="K6262">IF($C6262="","",IF(AND($C6262=Party_Statement!$C$5,$B6262&gt;=Party_Statement!$C$6,$B6262&lt;=Party_Statement!$E$6),SUMPRODUCT(($C$3:$C6262=Party_Statement!$C$5)*($B$3:$B6262&gt;=Party_Statement!$C$6)*($B$3:$B6262&lt;=Party_Statement!$E$6)),""))</f>
        <v/>
      </c>
    </row>
    <row r="6263" spans="1:11" x14ac:dyDescent="0.2">
      <c r="A6263" s="237">
        <f>Purchase_Entry!A1857</f>
        <v>0</v>
      </c>
      <c r="B6263" s="238">
        <f>Purchase_Entry!B1857</f>
        <v>0</v>
      </c>
      <c r="C6263" s="239">
        <f>Purchase_Entry!D1857</f>
        <v>0</v>
      </c>
      <c r="D6263" s="240" t="s">
        <v>1390</v>
      </c>
      <c r="E6263" s="240">
        <f>Purchase_Entry!C1857</f>
        <v>0</v>
      </c>
      <c r="F6263" s="240">
        <f>Purchase_Entry!F1857</f>
        <v>0</v>
      </c>
      <c r="G6263" s="241">
        <v>0</v>
      </c>
      <c r="H6263" s="241">
        <f>N(Purchase_Entry!P1857)</f>
        <v>0</v>
      </c>
      <c r="I6263" s="241">
        <f t="shared" si="97"/>
        <v>0</v>
      </c>
      <c r="J6263" s="200"/>
      <c r="K6263" s="200" t="str" cm="1">
        <f t="array" ref="K6263">IF($C6263="","",IF(AND($C6263=Party_Statement!$C$5,$B6263&gt;=Party_Statement!$C$6,$B6263&lt;=Party_Statement!$E$6),SUMPRODUCT(($C$3:$C6263=Party_Statement!$C$5)*($B$3:$B6263&gt;=Party_Statement!$C$6)*($B$3:$B6263&lt;=Party_Statement!$E$6)),""))</f>
        <v/>
      </c>
    </row>
    <row r="6264" spans="1:11" x14ac:dyDescent="0.2">
      <c r="A6264" s="237">
        <f>Purchase_Entry!A1858</f>
        <v>0</v>
      </c>
      <c r="B6264" s="238">
        <f>Purchase_Entry!B1858</f>
        <v>0</v>
      </c>
      <c r="C6264" s="239">
        <f>Purchase_Entry!D1858</f>
        <v>0</v>
      </c>
      <c r="D6264" s="240" t="s">
        <v>1390</v>
      </c>
      <c r="E6264" s="240">
        <f>Purchase_Entry!C1858</f>
        <v>0</v>
      </c>
      <c r="F6264" s="240">
        <f>Purchase_Entry!F1858</f>
        <v>0</v>
      </c>
      <c r="G6264" s="241">
        <v>0</v>
      </c>
      <c r="H6264" s="241">
        <f>N(Purchase_Entry!P1858)</f>
        <v>0</v>
      </c>
      <c r="I6264" s="241">
        <f t="shared" si="97"/>
        <v>0</v>
      </c>
      <c r="J6264" s="200"/>
      <c r="K6264" s="200" t="str" cm="1">
        <f t="array" ref="K6264">IF($C6264="","",IF(AND($C6264=Party_Statement!$C$5,$B6264&gt;=Party_Statement!$C$6,$B6264&lt;=Party_Statement!$E$6),SUMPRODUCT(($C$3:$C6264=Party_Statement!$C$5)*($B$3:$B6264&gt;=Party_Statement!$C$6)*($B$3:$B6264&lt;=Party_Statement!$E$6)),""))</f>
        <v/>
      </c>
    </row>
    <row r="6265" spans="1:11" x14ac:dyDescent="0.2">
      <c r="A6265" s="237">
        <f>Purchase_Entry!A1859</f>
        <v>0</v>
      </c>
      <c r="B6265" s="238">
        <f>Purchase_Entry!B1859</f>
        <v>0</v>
      </c>
      <c r="C6265" s="239">
        <f>Purchase_Entry!D1859</f>
        <v>0</v>
      </c>
      <c r="D6265" s="240" t="s">
        <v>1390</v>
      </c>
      <c r="E6265" s="240">
        <f>Purchase_Entry!C1859</f>
        <v>0</v>
      </c>
      <c r="F6265" s="240">
        <f>Purchase_Entry!F1859</f>
        <v>0</v>
      </c>
      <c r="G6265" s="241">
        <v>0</v>
      </c>
      <c r="H6265" s="241">
        <f>N(Purchase_Entry!P1859)</f>
        <v>0</v>
      </c>
      <c r="I6265" s="241">
        <f t="shared" si="97"/>
        <v>0</v>
      </c>
      <c r="J6265" s="200"/>
      <c r="K6265" s="200" t="str" cm="1">
        <f t="array" ref="K6265">IF($C6265="","",IF(AND($C6265=Party_Statement!$C$5,$B6265&gt;=Party_Statement!$C$6,$B6265&lt;=Party_Statement!$E$6),SUMPRODUCT(($C$3:$C6265=Party_Statement!$C$5)*($B$3:$B6265&gt;=Party_Statement!$C$6)*($B$3:$B6265&lt;=Party_Statement!$E$6)),""))</f>
        <v/>
      </c>
    </row>
    <row r="6266" spans="1:11" x14ac:dyDescent="0.2">
      <c r="A6266" s="237">
        <f>Purchase_Entry!A1860</f>
        <v>0</v>
      </c>
      <c r="B6266" s="238">
        <f>Purchase_Entry!B1860</f>
        <v>0</v>
      </c>
      <c r="C6266" s="239">
        <f>Purchase_Entry!D1860</f>
        <v>0</v>
      </c>
      <c r="D6266" s="240" t="s">
        <v>1390</v>
      </c>
      <c r="E6266" s="240">
        <f>Purchase_Entry!C1860</f>
        <v>0</v>
      </c>
      <c r="F6266" s="240">
        <f>Purchase_Entry!F1860</f>
        <v>0</v>
      </c>
      <c r="G6266" s="241">
        <v>0</v>
      </c>
      <c r="H6266" s="241">
        <f>N(Purchase_Entry!P1860)</f>
        <v>0</v>
      </c>
      <c r="I6266" s="241">
        <f t="shared" ref="I6266:I6329" si="98">IF($C6266="","",IF($C6266=$C2446,$I2446+$G6266-$H6266,$G6266-$H6266))</f>
        <v>0</v>
      </c>
      <c r="J6266" s="200"/>
      <c r="K6266" s="200" t="str" cm="1">
        <f t="array" ref="K6266">IF($C6266="","",IF(AND($C6266=Party_Statement!$C$5,$B6266&gt;=Party_Statement!$C$6,$B6266&lt;=Party_Statement!$E$6),SUMPRODUCT(($C$3:$C6266=Party_Statement!$C$5)*($B$3:$B6266&gt;=Party_Statement!$C$6)*($B$3:$B6266&lt;=Party_Statement!$E$6)),""))</f>
        <v/>
      </c>
    </row>
    <row r="6267" spans="1:11" x14ac:dyDescent="0.2">
      <c r="A6267" s="237">
        <f>Purchase_Entry!A1861</f>
        <v>0</v>
      </c>
      <c r="B6267" s="238">
        <f>Purchase_Entry!B1861</f>
        <v>0</v>
      </c>
      <c r="C6267" s="239">
        <f>Purchase_Entry!D1861</f>
        <v>0</v>
      </c>
      <c r="D6267" s="240" t="s">
        <v>1390</v>
      </c>
      <c r="E6267" s="240">
        <f>Purchase_Entry!C1861</f>
        <v>0</v>
      </c>
      <c r="F6267" s="240">
        <f>Purchase_Entry!F1861</f>
        <v>0</v>
      </c>
      <c r="G6267" s="241">
        <v>0</v>
      </c>
      <c r="H6267" s="241">
        <f>N(Purchase_Entry!P1861)</f>
        <v>0</v>
      </c>
      <c r="I6267" s="241">
        <f t="shared" si="98"/>
        <v>0</v>
      </c>
      <c r="J6267" s="200"/>
      <c r="K6267" s="200" t="str" cm="1">
        <f t="array" ref="K6267">IF($C6267="","",IF(AND($C6267=Party_Statement!$C$5,$B6267&gt;=Party_Statement!$C$6,$B6267&lt;=Party_Statement!$E$6),SUMPRODUCT(($C$3:$C6267=Party_Statement!$C$5)*($B$3:$B6267&gt;=Party_Statement!$C$6)*($B$3:$B6267&lt;=Party_Statement!$E$6)),""))</f>
        <v/>
      </c>
    </row>
    <row r="6268" spans="1:11" x14ac:dyDescent="0.2">
      <c r="A6268" s="237">
        <f>Purchase_Entry!A1862</f>
        <v>0</v>
      </c>
      <c r="B6268" s="238">
        <f>Purchase_Entry!B1862</f>
        <v>0</v>
      </c>
      <c r="C6268" s="239">
        <f>Purchase_Entry!D1862</f>
        <v>0</v>
      </c>
      <c r="D6268" s="240" t="s">
        <v>1390</v>
      </c>
      <c r="E6268" s="240">
        <f>Purchase_Entry!C1862</f>
        <v>0</v>
      </c>
      <c r="F6268" s="240">
        <f>Purchase_Entry!F1862</f>
        <v>0</v>
      </c>
      <c r="G6268" s="241">
        <v>0</v>
      </c>
      <c r="H6268" s="241">
        <f>N(Purchase_Entry!P1862)</f>
        <v>0</v>
      </c>
      <c r="I6268" s="241">
        <f t="shared" si="98"/>
        <v>0</v>
      </c>
      <c r="J6268" s="200"/>
      <c r="K6268" s="200" t="str" cm="1">
        <f t="array" ref="K6268">IF($C6268="","",IF(AND($C6268=Party_Statement!$C$5,$B6268&gt;=Party_Statement!$C$6,$B6268&lt;=Party_Statement!$E$6),SUMPRODUCT(($C$3:$C6268=Party_Statement!$C$5)*($B$3:$B6268&gt;=Party_Statement!$C$6)*($B$3:$B6268&lt;=Party_Statement!$E$6)),""))</f>
        <v/>
      </c>
    </row>
    <row r="6269" spans="1:11" x14ac:dyDescent="0.2">
      <c r="A6269" s="237">
        <f>Purchase_Entry!A1863</f>
        <v>0</v>
      </c>
      <c r="B6269" s="238">
        <f>Purchase_Entry!B1863</f>
        <v>0</v>
      </c>
      <c r="C6269" s="239">
        <f>Purchase_Entry!D1863</f>
        <v>0</v>
      </c>
      <c r="D6269" s="240" t="s">
        <v>1390</v>
      </c>
      <c r="E6269" s="240">
        <f>Purchase_Entry!C1863</f>
        <v>0</v>
      </c>
      <c r="F6269" s="240">
        <f>Purchase_Entry!F1863</f>
        <v>0</v>
      </c>
      <c r="G6269" s="241">
        <v>0</v>
      </c>
      <c r="H6269" s="241">
        <f>N(Purchase_Entry!P1863)</f>
        <v>0</v>
      </c>
      <c r="I6269" s="241">
        <f t="shared" si="98"/>
        <v>0</v>
      </c>
      <c r="J6269" s="200"/>
      <c r="K6269" s="200" t="str" cm="1">
        <f t="array" ref="K6269">IF($C6269="","",IF(AND($C6269=Party_Statement!$C$5,$B6269&gt;=Party_Statement!$C$6,$B6269&lt;=Party_Statement!$E$6),SUMPRODUCT(($C$3:$C6269=Party_Statement!$C$5)*($B$3:$B6269&gt;=Party_Statement!$C$6)*($B$3:$B6269&lt;=Party_Statement!$E$6)),""))</f>
        <v/>
      </c>
    </row>
    <row r="6270" spans="1:11" x14ac:dyDescent="0.2">
      <c r="A6270" s="237">
        <f>Purchase_Entry!A1864</f>
        <v>0</v>
      </c>
      <c r="B6270" s="238">
        <f>Purchase_Entry!B1864</f>
        <v>0</v>
      </c>
      <c r="C6270" s="239">
        <f>Purchase_Entry!D1864</f>
        <v>0</v>
      </c>
      <c r="D6270" s="240" t="s">
        <v>1390</v>
      </c>
      <c r="E6270" s="240">
        <f>Purchase_Entry!C1864</f>
        <v>0</v>
      </c>
      <c r="F6270" s="240">
        <f>Purchase_Entry!F1864</f>
        <v>0</v>
      </c>
      <c r="G6270" s="241">
        <v>0</v>
      </c>
      <c r="H6270" s="241">
        <f>N(Purchase_Entry!P1864)</f>
        <v>0</v>
      </c>
      <c r="I6270" s="241">
        <f t="shared" si="98"/>
        <v>0</v>
      </c>
      <c r="J6270" s="200"/>
      <c r="K6270" s="200" t="str" cm="1">
        <f t="array" ref="K6270">IF($C6270="","",IF(AND($C6270=Party_Statement!$C$5,$B6270&gt;=Party_Statement!$C$6,$B6270&lt;=Party_Statement!$E$6),SUMPRODUCT(($C$3:$C6270=Party_Statement!$C$5)*($B$3:$B6270&gt;=Party_Statement!$C$6)*($B$3:$B6270&lt;=Party_Statement!$E$6)),""))</f>
        <v/>
      </c>
    </row>
    <row r="6271" spans="1:11" x14ac:dyDescent="0.2">
      <c r="A6271" s="237">
        <f>Purchase_Entry!A1865</f>
        <v>0</v>
      </c>
      <c r="B6271" s="238">
        <f>Purchase_Entry!B1865</f>
        <v>0</v>
      </c>
      <c r="C6271" s="239">
        <f>Purchase_Entry!D1865</f>
        <v>0</v>
      </c>
      <c r="D6271" s="240" t="s">
        <v>1390</v>
      </c>
      <c r="E6271" s="240">
        <f>Purchase_Entry!C1865</f>
        <v>0</v>
      </c>
      <c r="F6271" s="240">
        <f>Purchase_Entry!F1865</f>
        <v>0</v>
      </c>
      <c r="G6271" s="241">
        <v>0</v>
      </c>
      <c r="H6271" s="241">
        <f>N(Purchase_Entry!P1865)</f>
        <v>0</v>
      </c>
      <c r="I6271" s="241">
        <f t="shared" si="98"/>
        <v>0</v>
      </c>
      <c r="J6271" s="200"/>
      <c r="K6271" s="200" t="str" cm="1">
        <f t="array" ref="K6271">IF($C6271="","",IF(AND($C6271=Party_Statement!$C$5,$B6271&gt;=Party_Statement!$C$6,$B6271&lt;=Party_Statement!$E$6),SUMPRODUCT(($C$3:$C6271=Party_Statement!$C$5)*($B$3:$B6271&gt;=Party_Statement!$C$6)*($B$3:$B6271&lt;=Party_Statement!$E$6)),""))</f>
        <v/>
      </c>
    </row>
    <row r="6272" spans="1:11" x14ac:dyDescent="0.2">
      <c r="A6272" s="237">
        <f>Purchase_Entry!A1866</f>
        <v>0</v>
      </c>
      <c r="B6272" s="238">
        <f>Purchase_Entry!B1866</f>
        <v>0</v>
      </c>
      <c r="C6272" s="239">
        <f>Purchase_Entry!D1866</f>
        <v>0</v>
      </c>
      <c r="D6272" s="240" t="s">
        <v>1390</v>
      </c>
      <c r="E6272" s="240">
        <f>Purchase_Entry!C1866</f>
        <v>0</v>
      </c>
      <c r="F6272" s="240">
        <f>Purchase_Entry!F1866</f>
        <v>0</v>
      </c>
      <c r="G6272" s="241">
        <v>0</v>
      </c>
      <c r="H6272" s="241">
        <f>N(Purchase_Entry!P1866)</f>
        <v>0</v>
      </c>
      <c r="I6272" s="241">
        <f t="shared" si="98"/>
        <v>0</v>
      </c>
      <c r="J6272" s="200"/>
      <c r="K6272" s="200" t="str" cm="1">
        <f t="array" ref="K6272">IF($C6272="","",IF(AND($C6272=Party_Statement!$C$5,$B6272&gt;=Party_Statement!$C$6,$B6272&lt;=Party_Statement!$E$6),SUMPRODUCT(($C$3:$C6272=Party_Statement!$C$5)*($B$3:$B6272&gt;=Party_Statement!$C$6)*($B$3:$B6272&lt;=Party_Statement!$E$6)),""))</f>
        <v/>
      </c>
    </row>
    <row r="6273" spans="1:11" x14ac:dyDescent="0.2">
      <c r="A6273" s="237">
        <f>Purchase_Entry!A1867</f>
        <v>0</v>
      </c>
      <c r="B6273" s="238">
        <f>Purchase_Entry!B1867</f>
        <v>0</v>
      </c>
      <c r="C6273" s="239">
        <f>Purchase_Entry!D1867</f>
        <v>0</v>
      </c>
      <c r="D6273" s="240" t="s">
        <v>1390</v>
      </c>
      <c r="E6273" s="240">
        <f>Purchase_Entry!C1867</f>
        <v>0</v>
      </c>
      <c r="F6273" s="240">
        <f>Purchase_Entry!F1867</f>
        <v>0</v>
      </c>
      <c r="G6273" s="241">
        <v>0</v>
      </c>
      <c r="H6273" s="241">
        <f>N(Purchase_Entry!P1867)</f>
        <v>0</v>
      </c>
      <c r="I6273" s="241">
        <f t="shared" si="98"/>
        <v>0</v>
      </c>
      <c r="J6273" s="200"/>
      <c r="K6273" s="200" t="str" cm="1">
        <f t="array" ref="K6273">IF($C6273="","",IF(AND($C6273=Party_Statement!$C$5,$B6273&gt;=Party_Statement!$C$6,$B6273&lt;=Party_Statement!$E$6),SUMPRODUCT(($C$3:$C6273=Party_Statement!$C$5)*($B$3:$B6273&gt;=Party_Statement!$C$6)*($B$3:$B6273&lt;=Party_Statement!$E$6)),""))</f>
        <v/>
      </c>
    </row>
    <row r="6274" spans="1:11" x14ac:dyDescent="0.2">
      <c r="A6274" s="237">
        <f>Purchase_Entry!A1868</f>
        <v>0</v>
      </c>
      <c r="B6274" s="238">
        <f>Purchase_Entry!B1868</f>
        <v>0</v>
      </c>
      <c r="C6274" s="239">
        <f>Purchase_Entry!D1868</f>
        <v>0</v>
      </c>
      <c r="D6274" s="240" t="s">
        <v>1390</v>
      </c>
      <c r="E6274" s="240">
        <f>Purchase_Entry!C1868</f>
        <v>0</v>
      </c>
      <c r="F6274" s="240">
        <f>Purchase_Entry!F1868</f>
        <v>0</v>
      </c>
      <c r="G6274" s="241">
        <v>0</v>
      </c>
      <c r="H6274" s="241">
        <f>N(Purchase_Entry!P1868)</f>
        <v>0</v>
      </c>
      <c r="I6274" s="241">
        <f t="shared" si="98"/>
        <v>0</v>
      </c>
      <c r="J6274" s="200"/>
      <c r="K6274" s="200" t="str" cm="1">
        <f t="array" ref="K6274">IF($C6274="","",IF(AND($C6274=Party_Statement!$C$5,$B6274&gt;=Party_Statement!$C$6,$B6274&lt;=Party_Statement!$E$6),SUMPRODUCT(($C$3:$C6274=Party_Statement!$C$5)*($B$3:$B6274&gt;=Party_Statement!$C$6)*($B$3:$B6274&lt;=Party_Statement!$E$6)),""))</f>
        <v/>
      </c>
    </row>
    <row r="6275" spans="1:11" x14ac:dyDescent="0.2">
      <c r="A6275" s="237">
        <f>Purchase_Entry!A1869</f>
        <v>0</v>
      </c>
      <c r="B6275" s="238">
        <f>Purchase_Entry!B1869</f>
        <v>0</v>
      </c>
      <c r="C6275" s="239">
        <f>Purchase_Entry!D1869</f>
        <v>0</v>
      </c>
      <c r="D6275" s="240" t="s">
        <v>1390</v>
      </c>
      <c r="E6275" s="240">
        <f>Purchase_Entry!C1869</f>
        <v>0</v>
      </c>
      <c r="F6275" s="240">
        <f>Purchase_Entry!F1869</f>
        <v>0</v>
      </c>
      <c r="G6275" s="241">
        <v>0</v>
      </c>
      <c r="H6275" s="241">
        <f>N(Purchase_Entry!P1869)</f>
        <v>0</v>
      </c>
      <c r="I6275" s="241">
        <f t="shared" si="98"/>
        <v>0</v>
      </c>
      <c r="J6275" s="200"/>
      <c r="K6275" s="200" t="str" cm="1">
        <f t="array" ref="K6275">IF($C6275="","",IF(AND($C6275=Party_Statement!$C$5,$B6275&gt;=Party_Statement!$C$6,$B6275&lt;=Party_Statement!$E$6),SUMPRODUCT(($C$3:$C6275=Party_Statement!$C$5)*($B$3:$B6275&gt;=Party_Statement!$C$6)*($B$3:$B6275&lt;=Party_Statement!$E$6)),""))</f>
        <v/>
      </c>
    </row>
    <row r="6276" spans="1:11" x14ac:dyDescent="0.2">
      <c r="A6276" s="237">
        <f>Purchase_Entry!A1870</f>
        <v>0</v>
      </c>
      <c r="B6276" s="238">
        <f>Purchase_Entry!B1870</f>
        <v>0</v>
      </c>
      <c r="C6276" s="239">
        <f>Purchase_Entry!D1870</f>
        <v>0</v>
      </c>
      <c r="D6276" s="240" t="s">
        <v>1390</v>
      </c>
      <c r="E6276" s="240">
        <f>Purchase_Entry!C1870</f>
        <v>0</v>
      </c>
      <c r="F6276" s="240">
        <f>Purchase_Entry!F1870</f>
        <v>0</v>
      </c>
      <c r="G6276" s="241">
        <v>0</v>
      </c>
      <c r="H6276" s="241">
        <f>N(Purchase_Entry!P1870)</f>
        <v>0</v>
      </c>
      <c r="I6276" s="241">
        <f t="shared" si="98"/>
        <v>0</v>
      </c>
      <c r="J6276" s="200"/>
      <c r="K6276" s="200" t="str" cm="1">
        <f t="array" ref="K6276">IF($C6276="","",IF(AND($C6276=Party_Statement!$C$5,$B6276&gt;=Party_Statement!$C$6,$B6276&lt;=Party_Statement!$E$6),SUMPRODUCT(($C$3:$C6276=Party_Statement!$C$5)*($B$3:$B6276&gt;=Party_Statement!$C$6)*($B$3:$B6276&lt;=Party_Statement!$E$6)),""))</f>
        <v/>
      </c>
    </row>
    <row r="6277" spans="1:11" x14ac:dyDescent="0.2">
      <c r="A6277" s="237">
        <f>Purchase_Entry!A1871</f>
        <v>0</v>
      </c>
      <c r="B6277" s="238">
        <f>Purchase_Entry!B1871</f>
        <v>0</v>
      </c>
      <c r="C6277" s="239">
        <f>Purchase_Entry!D1871</f>
        <v>0</v>
      </c>
      <c r="D6277" s="240" t="s">
        <v>1390</v>
      </c>
      <c r="E6277" s="240">
        <f>Purchase_Entry!C1871</f>
        <v>0</v>
      </c>
      <c r="F6277" s="240">
        <f>Purchase_Entry!F1871</f>
        <v>0</v>
      </c>
      <c r="G6277" s="241">
        <v>0</v>
      </c>
      <c r="H6277" s="241">
        <f>N(Purchase_Entry!P1871)</f>
        <v>0</v>
      </c>
      <c r="I6277" s="241">
        <f t="shared" si="98"/>
        <v>0</v>
      </c>
      <c r="J6277" s="200"/>
      <c r="K6277" s="200" t="str" cm="1">
        <f t="array" ref="K6277">IF($C6277="","",IF(AND($C6277=Party_Statement!$C$5,$B6277&gt;=Party_Statement!$C$6,$B6277&lt;=Party_Statement!$E$6),SUMPRODUCT(($C$3:$C6277=Party_Statement!$C$5)*($B$3:$B6277&gt;=Party_Statement!$C$6)*($B$3:$B6277&lt;=Party_Statement!$E$6)),""))</f>
        <v/>
      </c>
    </row>
    <row r="6278" spans="1:11" x14ac:dyDescent="0.2">
      <c r="A6278" s="237">
        <f>Purchase_Entry!A1872</f>
        <v>0</v>
      </c>
      <c r="B6278" s="238">
        <f>Purchase_Entry!B1872</f>
        <v>0</v>
      </c>
      <c r="C6278" s="239">
        <f>Purchase_Entry!D1872</f>
        <v>0</v>
      </c>
      <c r="D6278" s="240" t="s">
        <v>1390</v>
      </c>
      <c r="E6278" s="240">
        <f>Purchase_Entry!C1872</f>
        <v>0</v>
      </c>
      <c r="F6278" s="240">
        <f>Purchase_Entry!F1872</f>
        <v>0</v>
      </c>
      <c r="G6278" s="241">
        <v>0</v>
      </c>
      <c r="H6278" s="241">
        <f>N(Purchase_Entry!P1872)</f>
        <v>0</v>
      </c>
      <c r="I6278" s="241">
        <f t="shared" si="98"/>
        <v>0</v>
      </c>
      <c r="J6278" s="200"/>
      <c r="K6278" s="200" t="str" cm="1">
        <f t="array" ref="K6278">IF($C6278="","",IF(AND($C6278=Party_Statement!$C$5,$B6278&gt;=Party_Statement!$C$6,$B6278&lt;=Party_Statement!$E$6),SUMPRODUCT(($C$3:$C6278=Party_Statement!$C$5)*($B$3:$B6278&gt;=Party_Statement!$C$6)*($B$3:$B6278&lt;=Party_Statement!$E$6)),""))</f>
        <v/>
      </c>
    </row>
    <row r="6279" spans="1:11" x14ac:dyDescent="0.2">
      <c r="A6279" s="237">
        <f>Purchase_Entry!A1873</f>
        <v>0</v>
      </c>
      <c r="B6279" s="238">
        <f>Purchase_Entry!B1873</f>
        <v>0</v>
      </c>
      <c r="C6279" s="239">
        <f>Purchase_Entry!D1873</f>
        <v>0</v>
      </c>
      <c r="D6279" s="240" t="s">
        <v>1390</v>
      </c>
      <c r="E6279" s="240">
        <f>Purchase_Entry!C1873</f>
        <v>0</v>
      </c>
      <c r="F6279" s="240">
        <f>Purchase_Entry!F1873</f>
        <v>0</v>
      </c>
      <c r="G6279" s="241">
        <v>0</v>
      </c>
      <c r="H6279" s="241">
        <f>N(Purchase_Entry!P1873)</f>
        <v>0</v>
      </c>
      <c r="I6279" s="241">
        <f t="shared" si="98"/>
        <v>0</v>
      </c>
      <c r="J6279" s="200"/>
      <c r="K6279" s="200" t="str" cm="1">
        <f t="array" ref="K6279">IF($C6279="","",IF(AND($C6279=Party_Statement!$C$5,$B6279&gt;=Party_Statement!$C$6,$B6279&lt;=Party_Statement!$E$6),SUMPRODUCT(($C$3:$C6279=Party_Statement!$C$5)*($B$3:$B6279&gt;=Party_Statement!$C$6)*($B$3:$B6279&lt;=Party_Statement!$E$6)),""))</f>
        <v/>
      </c>
    </row>
    <row r="6280" spans="1:11" x14ac:dyDescent="0.2">
      <c r="A6280" s="237">
        <f>Purchase_Entry!A1874</f>
        <v>0</v>
      </c>
      <c r="B6280" s="238">
        <f>Purchase_Entry!B1874</f>
        <v>0</v>
      </c>
      <c r="C6280" s="239">
        <f>Purchase_Entry!D1874</f>
        <v>0</v>
      </c>
      <c r="D6280" s="240" t="s">
        <v>1390</v>
      </c>
      <c r="E6280" s="240">
        <f>Purchase_Entry!C1874</f>
        <v>0</v>
      </c>
      <c r="F6280" s="240">
        <f>Purchase_Entry!F1874</f>
        <v>0</v>
      </c>
      <c r="G6280" s="241">
        <v>0</v>
      </c>
      <c r="H6280" s="241">
        <f>N(Purchase_Entry!P1874)</f>
        <v>0</v>
      </c>
      <c r="I6280" s="241">
        <f t="shared" si="98"/>
        <v>0</v>
      </c>
      <c r="J6280" s="200"/>
      <c r="K6280" s="200" t="str" cm="1">
        <f t="array" ref="K6280">IF($C6280="","",IF(AND($C6280=Party_Statement!$C$5,$B6280&gt;=Party_Statement!$C$6,$B6280&lt;=Party_Statement!$E$6),SUMPRODUCT(($C$3:$C6280=Party_Statement!$C$5)*($B$3:$B6280&gt;=Party_Statement!$C$6)*($B$3:$B6280&lt;=Party_Statement!$E$6)),""))</f>
        <v/>
      </c>
    </row>
    <row r="6281" spans="1:11" x14ac:dyDescent="0.2">
      <c r="A6281" s="237">
        <f>Purchase_Entry!A1875</f>
        <v>0</v>
      </c>
      <c r="B6281" s="238">
        <f>Purchase_Entry!B1875</f>
        <v>0</v>
      </c>
      <c r="C6281" s="239">
        <f>Purchase_Entry!D1875</f>
        <v>0</v>
      </c>
      <c r="D6281" s="240" t="s">
        <v>1390</v>
      </c>
      <c r="E6281" s="240">
        <f>Purchase_Entry!C1875</f>
        <v>0</v>
      </c>
      <c r="F6281" s="240">
        <f>Purchase_Entry!F1875</f>
        <v>0</v>
      </c>
      <c r="G6281" s="241">
        <v>0</v>
      </c>
      <c r="H6281" s="241">
        <f>N(Purchase_Entry!P1875)</f>
        <v>0</v>
      </c>
      <c r="I6281" s="241">
        <f t="shared" si="98"/>
        <v>0</v>
      </c>
      <c r="J6281" s="200"/>
      <c r="K6281" s="200" t="str" cm="1">
        <f t="array" ref="K6281">IF($C6281="","",IF(AND($C6281=Party_Statement!$C$5,$B6281&gt;=Party_Statement!$C$6,$B6281&lt;=Party_Statement!$E$6),SUMPRODUCT(($C$3:$C6281=Party_Statement!$C$5)*($B$3:$B6281&gt;=Party_Statement!$C$6)*($B$3:$B6281&lt;=Party_Statement!$E$6)),""))</f>
        <v/>
      </c>
    </row>
    <row r="6282" spans="1:11" x14ac:dyDescent="0.2">
      <c r="A6282" s="237">
        <f>Purchase_Entry!A1876</f>
        <v>0</v>
      </c>
      <c r="B6282" s="238">
        <f>Purchase_Entry!B1876</f>
        <v>0</v>
      </c>
      <c r="C6282" s="239">
        <f>Purchase_Entry!D1876</f>
        <v>0</v>
      </c>
      <c r="D6282" s="240" t="s">
        <v>1390</v>
      </c>
      <c r="E6282" s="240">
        <f>Purchase_Entry!C1876</f>
        <v>0</v>
      </c>
      <c r="F6282" s="240">
        <f>Purchase_Entry!F1876</f>
        <v>0</v>
      </c>
      <c r="G6282" s="241">
        <v>0</v>
      </c>
      <c r="H6282" s="241">
        <f>N(Purchase_Entry!P1876)</f>
        <v>0</v>
      </c>
      <c r="I6282" s="241">
        <f t="shared" si="98"/>
        <v>0</v>
      </c>
      <c r="J6282" s="200"/>
      <c r="K6282" s="200" t="str" cm="1">
        <f t="array" ref="K6282">IF($C6282="","",IF(AND($C6282=Party_Statement!$C$5,$B6282&gt;=Party_Statement!$C$6,$B6282&lt;=Party_Statement!$E$6),SUMPRODUCT(($C$3:$C6282=Party_Statement!$C$5)*($B$3:$B6282&gt;=Party_Statement!$C$6)*($B$3:$B6282&lt;=Party_Statement!$E$6)),""))</f>
        <v/>
      </c>
    </row>
    <row r="6283" spans="1:11" x14ac:dyDescent="0.2">
      <c r="A6283" s="237">
        <f>Purchase_Entry!A1877</f>
        <v>0</v>
      </c>
      <c r="B6283" s="238">
        <f>Purchase_Entry!B1877</f>
        <v>0</v>
      </c>
      <c r="C6283" s="239">
        <f>Purchase_Entry!D1877</f>
        <v>0</v>
      </c>
      <c r="D6283" s="240" t="s">
        <v>1390</v>
      </c>
      <c r="E6283" s="240">
        <f>Purchase_Entry!C1877</f>
        <v>0</v>
      </c>
      <c r="F6283" s="240">
        <f>Purchase_Entry!F1877</f>
        <v>0</v>
      </c>
      <c r="G6283" s="241">
        <v>0</v>
      </c>
      <c r="H6283" s="241">
        <f>N(Purchase_Entry!P1877)</f>
        <v>0</v>
      </c>
      <c r="I6283" s="241">
        <f t="shared" si="98"/>
        <v>0</v>
      </c>
      <c r="J6283" s="200"/>
      <c r="K6283" s="200" t="str" cm="1">
        <f t="array" ref="K6283">IF($C6283="","",IF(AND($C6283=Party_Statement!$C$5,$B6283&gt;=Party_Statement!$C$6,$B6283&lt;=Party_Statement!$E$6),SUMPRODUCT(($C$3:$C6283=Party_Statement!$C$5)*($B$3:$B6283&gt;=Party_Statement!$C$6)*($B$3:$B6283&lt;=Party_Statement!$E$6)),""))</f>
        <v/>
      </c>
    </row>
    <row r="6284" spans="1:11" x14ac:dyDescent="0.2">
      <c r="A6284" s="237">
        <f>Purchase_Entry!A1878</f>
        <v>0</v>
      </c>
      <c r="B6284" s="238">
        <f>Purchase_Entry!B1878</f>
        <v>0</v>
      </c>
      <c r="C6284" s="239">
        <f>Purchase_Entry!D1878</f>
        <v>0</v>
      </c>
      <c r="D6284" s="240" t="s">
        <v>1390</v>
      </c>
      <c r="E6284" s="240">
        <f>Purchase_Entry!C1878</f>
        <v>0</v>
      </c>
      <c r="F6284" s="240">
        <f>Purchase_Entry!F1878</f>
        <v>0</v>
      </c>
      <c r="G6284" s="241">
        <v>0</v>
      </c>
      <c r="H6284" s="241">
        <f>N(Purchase_Entry!P1878)</f>
        <v>0</v>
      </c>
      <c r="I6284" s="241">
        <f t="shared" si="98"/>
        <v>0</v>
      </c>
      <c r="J6284" s="200"/>
      <c r="K6284" s="200" t="str" cm="1">
        <f t="array" ref="K6284">IF($C6284="","",IF(AND($C6284=Party_Statement!$C$5,$B6284&gt;=Party_Statement!$C$6,$B6284&lt;=Party_Statement!$E$6),SUMPRODUCT(($C$3:$C6284=Party_Statement!$C$5)*($B$3:$B6284&gt;=Party_Statement!$C$6)*($B$3:$B6284&lt;=Party_Statement!$E$6)),""))</f>
        <v/>
      </c>
    </row>
    <row r="6285" spans="1:11" x14ac:dyDescent="0.2">
      <c r="A6285" s="237">
        <f>Purchase_Entry!A1879</f>
        <v>0</v>
      </c>
      <c r="B6285" s="238">
        <f>Purchase_Entry!B1879</f>
        <v>0</v>
      </c>
      <c r="C6285" s="239">
        <f>Purchase_Entry!D1879</f>
        <v>0</v>
      </c>
      <c r="D6285" s="240" t="s">
        <v>1390</v>
      </c>
      <c r="E6285" s="240">
        <f>Purchase_Entry!C1879</f>
        <v>0</v>
      </c>
      <c r="F6285" s="240">
        <f>Purchase_Entry!F1879</f>
        <v>0</v>
      </c>
      <c r="G6285" s="241">
        <v>0</v>
      </c>
      <c r="H6285" s="241">
        <f>N(Purchase_Entry!P1879)</f>
        <v>0</v>
      </c>
      <c r="I6285" s="241">
        <f t="shared" si="98"/>
        <v>0</v>
      </c>
      <c r="J6285" s="200"/>
      <c r="K6285" s="200" t="str" cm="1">
        <f t="array" ref="K6285">IF($C6285="","",IF(AND($C6285=Party_Statement!$C$5,$B6285&gt;=Party_Statement!$C$6,$B6285&lt;=Party_Statement!$E$6),SUMPRODUCT(($C$3:$C6285=Party_Statement!$C$5)*($B$3:$B6285&gt;=Party_Statement!$C$6)*($B$3:$B6285&lt;=Party_Statement!$E$6)),""))</f>
        <v/>
      </c>
    </row>
    <row r="6286" spans="1:11" x14ac:dyDescent="0.2">
      <c r="A6286" s="237">
        <f>Purchase_Entry!A1880</f>
        <v>0</v>
      </c>
      <c r="B6286" s="238">
        <f>Purchase_Entry!B1880</f>
        <v>0</v>
      </c>
      <c r="C6286" s="239">
        <f>Purchase_Entry!D1880</f>
        <v>0</v>
      </c>
      <c r="D6286" s="240" t="s">
        <v>1390</v>
      </c>
      <c r="E6286" s="240">
        <f>Purchase_Entry!C1880</f>
        <v>0</v>
      </c>
      <c r="F6286" s="240">
        <f>Purchase_Entry!F1880</f>
        <v>0</v>
      </c>
      <c r="G6286" s="241">
        <v>0</v>
      </c>
      <c r="H6286" s="241">
        <f>N(Purchase_Entry!P1880)</f>
        <v>0</v>
      </c>
      <c r="I6286" s="241">
        <f t="shared" si="98"/>
        <v>0</v>
      </c>
      <c r="J6286" s="200"/>
      <c r="K6286" s="200" t="str" cm="1">
        <f t="array" ref="K6286">IF($C6286="","",IF(AND($C6286=Party_Statement!$C$5,$B6286&gt;=Party_Statement!$C$6,$B6286&lt;=Party_Statement!$E$6),SUMPRODUCT(($C$3:$C6286=Party_Statement!$C$5)*($B$3:$B6286&gt;=Party_Statement!$C$6)*($B$3:$B6286&lt;=Party_Statement!$E$6)),""))</f>
        <v/>
      </c>
    </row>
    <row r="6287" spans="1:11" x14ac:dyDescent="0.2">
      <c r="A6287" s="237">
        <f>Purchase_Entry!A1881</f>
        <v>0</v>
      </c>
      <c r="B6287" s="238">
        <f>Purchase_Entry!B1881</f>
        <v>0</v>
      </c>
      <c r="C6287" s="239">
        <f>Purchase_Entry!D1881</f>
        <v>0</v>
      </c>
      <c r="D6287" s="240" t="s">
        <v>1390</v>
      </c>
      <c r="E6287" s="240">
        <f>Purchase_Entry!C1881</f>
        <v>0</v>
      </c>
      <c r="F6287" s="240">
        <f>Purchase_Entry!F1881</f>
        <v>0</v>
      </c>
      <c r="G6287" s="241">
        <v>0</v>
      </c>
      <c r="H6287" s="241">
        <f>N(Purchase_Entry!P1881)</f>
        <v>0</v>
      </c>
      <c r="I6287" s="241">
        <f t="shared" si="98"/>
        <v>0</v>
      </c>
      <c r="J6287" s="200"/>
      <c r="K6287" s="200" t="str" cm="1">
        <f t="array" ref="K6287">IF($C6287="","",IF(AND($C6287=Party_Statement!$C$5,$B6287&gt;=Party_Statement!$C$6,$B6287&lt;=Party_Statement!$E$6),SUMPRODUCT(($C$3:$C6287=Party_Statement!$C$5)*($B$3:$B6287&gt;=Party_Statement!$C$6)*($B$3:$B6287&lt;=Party_Statement!$E$6)),""))</f>
        <v/>
      </c>
    </row>
    <row r="6288" spans="1:11" x14ac:dyDescent="0.2">
      <c r="A6288" s="237">
        <f>Purchase_Entry!A1882</f>
        <v>0</v>
      </c>
      <c r="B6288" s="238">
        <f>Purchase_Entry!B1882</f>
        <v>0</v>
      </c>
      <c r="C6288" s="239">
        <f>Purchase_Entry!D1882</f>
        <v>0</v>
      </c>
      <c r="D6288" s="240" t="s">
        <v>1390</v>
      </c>
      <c r="E6288" s="240">
        <f>Purchase_Entry!C1882</f>
        <v>0</v>
      </c>
      <c r="F6288" s="240">
        <f>Purchase_Entry!F1882</f>
        <v>0</v>
      </c>
      <c r="G6288" s="241">
        <v>0</v>
      </c>
      <c r="H6288" s="241">
        <f>N(Purchase_Entry!P1882)</f>
        <v>0</v>
      </c>
      <c r="I6288" s="241">
        <f t="shared" si="98"/>
        <v>0</v>
      </c>
      <c r="J6288" s="200"/>
      <c r="K6288" s="200" t="str" cm="1">
        <f t="array" ref="K6288">IF($C6288="","",IF(AND($C6288=Party_Statement!$C$5,$B6288&gt;=Party_Statement!$C$6,$B6288&lt;=Party_Statement!$E$6),SUMPRODUCT(($C$3:$C6288=Party_Statement!$C$5)*($B$3:$B6288&gt;=Party_Statement!$C$6)*($B$3:$B6288&lt;=Party_Statement!$E$6)),""))</f>
        <v/>
      </c>
    </row>
    <row r="6289" spans="1:11" x14ac:dyDescent="0.2">
      <c r="A6289" s="237">
        <f>Purchase_Entry!A1883</f>
        <v>0</v>
      </c>
      <c r="B6289" s="238">
        <f>Purchase_Entry!B1883</f>
        <v>0</v>
      </c>
      <c r="C6289" s="239">
        <f>Purchase_Entry!D1883</f>
        <v>0</v>
      </c>
      <c r="D6289" s="240" t="s">
        <v>1390</v>
      </c>
      <c r="E6289" s="240">
        <f>Purchase_Entry!C1883</f>
        <v>0</v>
      </c>
      <c r="F6289" s="240">
        <f>Purchase_Entry!F1883</f>
        <v>0</v>
      </c>
      <c r="G6289" s="241">
        <v>0</v>
      </c>
      <c r="H6289" s="241">
        <f>N(Purchase_Entry!P1883)</f>
        <v>0</v>
      </c>
      <c r="I6289" s="241">
        <f t="shared" si="98"/>
        <v>0</v>
      </c>
      <c r="J6289" s="200"/>
      <c r="K6289" s="200" t="str" cm="1">
        <f t="array" ref="K6289">IF($C6289="","",IF(AND($C6289=Party_Statement!$C$5,$B6289&gt;=Party_Statement!$C$6,$B6289&lt;=Party_Statement!$E$6),SUMPRODUCT(($C$3:$C6289=Party_Statement!$C$5)*($B$3:$B6289&gt;=Party_Statement!$C$6)*($B$3:$B6289&lt;=Party_Statement!$E$6)),""))</f>
        <v/>
      </c>
    </row>
    <row r="6290" spans="1:11" x14ac:dyDescent="0.2">
      <c r="A6290" s="237">
        <f>Purchase_Entry!A1884</f>
        <v>0</v>
      </c>
      <c r="B6290" s="238">
        <f>Purchase_Entry!B1884</f>
        <v>0</v>
      </c>
      <c r="C6290" s="239">
        <f>Purchase_Entry!D1884</f>
        <v>0</v>
      </c>
      <c r="D6290" s="240" t="s">
        <v>1390</v>
      </c>
      <c r="E6290" s="240">
        <f>Purchase_Entry!C1884</f>
        <v>0</v>
      </c>
      <c r="F6290" s="240">
        <f>Purchase_Entry!F1884</f>
        <v>0</v>
      </c>
      <c r="G6290" s="241">
        <v>0</v>
      </c>
      <c r="H6290" s="241">
        <f>N(Purchase_Entry!P1884)</f>
        <v>0</v>
      </c>
      <c r="I6290" s="241">
        <f t="shared" si="98"/>
        <v>0</v>
      </c>
      <c r="J6290" s="200"/>
      <c r="K6290" s="200" t="str" cm="1">
        <f t="array" ref="K6290">IF($C6290="","",IF(AND($C6290=Party_Statement!$C$5,$B6290&gt;=Party_Statement!$C$6,$B6290&lt;=Party_Statement!$E$6),SUMPRODUCT(($C$3:$C6290=Party_Statement!$C$5)*($B$3:$B6290&gt;=Party_Statement!$C$6)*($B$3:$B6290&lt;=Party_Statement!$E$6)),""))</f>
        <v/>
      </c>
    </row>
    <row r="6291" spans="1:11" x14ac:dyDescent="0.2">
      <c r="A6291" s="237">
        <f>Purchase_Entry!A1885</f>
        <v>0</v>
      </c>
      <c r="B6291" s="238">
        <f>Purchase_Entry!B1885</f>
        <v>0</v>
      </c>
      <c r="C6291" s="239">
        <f>Purchase_Entry!D1885</f>
        <v>0</v>
      </c>
      <c r="D6291" s="240" t="s">
        <v>1390</v>
      </c>
      <c r="E6291" s="240">
        <f>Purchase_Entry!C1885</f>
        <v>0</v>
      </c>
      <c r="F6291" s="240">
        <f>Purchase_Entry!F1885</f>
        <v>0</v>
      </c>
      <c r="G6291" s="241">
        <v>0</v>
      </c>
      <c r="H6291" s="241">
        <f>N(Purchase_Entry!P1885)</f>
        <v>0</v>
      </c>
      <c r="I6291" s="241">
        <f t="shared" si="98"/>
        <v>0</v>
      </c>
      <c r="J6291" s="200"/>
      <c r="K6291" s="200" t="str" cm="1">
        <f t="array" ref="K6291">IF($C6291="","",IF(AND($C6291=Party_Statement!$C$5,$B6291&gt;=Party_Statement!$C$6,$B6291&lt;=Party_Statement!$E$6),SUMPRODUCT(($C$3:$C6291=Party_Statement!$C$5)*($B$3:$B6291&gt;=Party_Statement!$C$6)*($B$3:$B6291&lt;=Party_Statement!$E$6)),""))</f>
        <v/>
      </c>
    </row>
    <row r="6292" spans="1:11" x14ac:dyDescent="0.2">
      <c r="A6292" s="237">
        <f>Purchase_Entry!A1886</f>
        <v>0</v>
      </c>
      <c r="B6292" s="238">
        <f>Purchase_Entry!B1886</f>
        <v>0</v>
      </c>
      <c r="C6292" s="239">
        <f>Purchase_Entry!D1886</f>
        <v>0</v>
      </c>
      <c r="D6292" s="240" t="s">
        <v>1390</v>
      </c>
      <c r="E6292" s="240">
        <f>Purchase_Entry!C1886</f>
        <v>0</v>
      </c>
      <c r="F6292" s="240">
        <f>Purchase_Entry!F1886</f>
        <v>0</v>
      </c>
      <c r="G6292" s="241">
        <v>0</v>
      </c>
      <c r="H6292" s="241">
        <f>N(Purchase_Entry!P1886)</f>
        <v>0</v>
      </c>
      <c r="I6292" s="241">
        <f t="shared" si="98"/>
        <v>0</v>
      </c>
      <c r="J6292" s="200"/>
      <c r="K6292" s="200" t="str" cm="1">
        <f t="array" ref="K6292">IF($C6292="","",IF(AND($C6292=Party_Statement!$C$5,$B6292&gt;=Party_Statement!$C$6,$B6292&lt;=Party_Statement!$E$6),SUMPRODUCT(($C$3:$C6292=Party_Statement!$C$5)*($B$3:$B6292&gt;=Party_Statement!$C$6)*($B$3:$B6292&lt;=Party_Statement!$E$6)),""))</f>
        <v/>
      </c>
    </row>
    <row r="6293" spans="1:11" x14ac:dyDescent="0.2">
      <c r="A6293" s="237">
        <f>Purchase_Entry!A1887</f>
        <v>0</v>
      </c>
      <c r="B6293" s="238">
        <f>Purchase_Entry!B1887</f>
        <v>0</v>
      </c>
      <c r="C6293" s="239">
        <f>Purchase_Entry!D1887</f>
        <v>0</v>
      </c>
      <c r="D6293" s="240" t="s">
        <v>1390</v>
      </c>
      <c r="E6293" s="240">
        <f>Purchase_Entry!C1887</f>
        <v>0</v>
      </c>
      <c r="F6293" s="240">
        <f>Purchase_Entry!F1887</f>
        <v>0</v>
      </c>
      <c r="G6293" s="241">
        <v>0</v>
      </c>
      <c r="H6293" s="241">
        <f>N(Purchase_Entry!P1887)</f>
        <v>0</v>
      </c>
      <c r="I6293" s="241">
        <f t="shared" si="98"/>
        <v>0</v>
      </c>
      <c r="J6293" s="200"/>
      <c r="K6293" s="200" t="str" cm="1">
        <f t="array" ref="K6293">IF($C6293="","",IF(AND($C6293=Party_Statement!$C$5,$B6293&gt;=Party_Statement!$C$6,$B6293&lt;=Party_Statement!$E$6),SUMPRODUCT(($C$3:$C6293=Party_Statement!$C$5)*($B$3:$B6293&gt;=Party_Statement!$C$6)*($B$3:$B6293&lt;=Party_Statement!$E$6)),""))</f>
        <v/>
      </c>
    </row>
    <row r="6294" spans="1:11" x14ac:dyDescent="0.2">
      <c r="A6294" s="237">
        <f>Purchase_Entry!A1888</f>
        <v>0</v>
      </c>
      <c r="B6294" s="238">
        <f>Purchase_Entry!B1888</f>
        <v>0</v>
      </c>
      <c r="C6294" s="239">
        <f>Purchase_Entry!D1888</f>
        <v>0</v>
      </c>
      <c r="D6294" s="240" t="s">
        <v>1390</v>
      </c>
      <c r="E6294" s="240">
        <f>Purchase_Entry!C1888</f>
        <v>0</v>
      </c>
      <c r="F6294" s="240">
        <f>Purchase_Entry!F1888</f>
        <v>0</v>
      </c>
      <c r="G6294" s="241">
        <v>0</v>
      </c>
      <c r="H6294" s="241">
        <f>N(Purchase_Entry!P1888)</f>
        <v>0</v>
      </c>
      <c r="I6294" s="241">
        <f t="shared" si="98"/>
        <v>0</v>
      </c>
      <c r="J6294" s="200"/>
      <c r="K6294" s="200" t="str" cm="1">
        <f t="array" ref="K6294">IF($C6294="","",IF(AND($C6294=Party_Statement!$C$5,$B6294&gt;=Party_Statement!$C$6,$B6294&lt;=Party_Statement!$E$6),SUMPRODUCT(($C$3:$C6294=Party_Statement!$C$5)*($B$3:$B6294&gt;=Party_Statement!$C$6)*($B$3:$B6294&lt;=Party_Statement!$E$6)),""))</f>
        <v/>
      </c>
    </row>
    <row r="6295" spans="1:11" x14ac:dyDescent="0.2">
      <c r="A6295" s="237">
        <f>Purchase_Entry!A1889</f>
        <v>0</v>
      </c>
      <c r="B6295" s="238">
        <f>Purchase_Entry!B1889</f>
        <v>0</v>
      </c>
      <c r="C6295" s="239">
        <f>Purchase_Entry!D1889</f>
        <v>0</v>
      </c>
      <c r="D6295" s="240" t="s">
        <v>1390</v>
      </c>
      <c r="E6295" s="240">
        <f>Purchase_Entry!C1889</f>
        <v>0</v>
      </c>
      <c r="F6295" s="240">
        <f>Purchase_Entry!F1889</f>
        <v>0</v>
      </c>
      <c r="G6295" s="241">
        <v>0</v>
      </c>
      <c r="H6295" s="241">
        <f>N(Purchase_Entry!P1889)</f>
        <v>0</v>
      </c>
      <c r="I6295" s="241">
        <f t="shared" si="98"/>
        <v>0</v>
      </c>
      <c r="J6295" s="200"/>
      <c r="K6295" s="200" t="str" cm="1">
        <f t="array" ref="K6295">IF($C6295="","",IF(AND($C6295=Party_Statement!$C$5,$B6295&gt;=Party_Statement!$C$6,$B6295&lt;=Party_Statement!$E$6),SUMPRODUCT(($C$3:$C6295=Party_Statement!$C$5)*($B$3:$B6295&gt;=Party_Statement!$C$6)*($B$3:$B6295&lt;=Party_Statement!$E$6)),""))</f>
        <v/>
      </c>
    </row>
    <row r="6296" spans="1:11" x14ac:dyDescent="0.2">
      <c r="A6296" s="237">
        <f>Purchase_Entry!A1890</f>
        <v>0</v>
      </c>
      <c r="B6296" s="238">
        <f>Purchase_Entry!B1890</f>
        <v>0</v>
      </c>
      <c r="C6296" s="239">
        <f>Purchase_Entry!D1890</f>
        <v>0</v>
      </c>
      <c r="D6296" s="240" t="s">
        <v>1390</v>
      </c>
      <c r="E6296" s="240">
        <f>Purchase_Entry!C1890</f>
        <v>0</v>
      </c>
      <c r="F6296" s="240">
        <f>Purchase_Entry!F1890</f>
        <v>0</v>
      </c>
      <c r="G6296" s="241">
        <v>0</v>
      </c>
      <c r="H6296" s="241">
        <f>N(Purchase_Entry!P1890)</f>
        <v>0</v>
      </c>
      <c r="I6296" s="241">
        <f t="shared" si="98"/>
        <v>0</v>
      </c>
      <c r="J6296" s="200"/>
      <c r="K6296" s="200" t="str" cm="1">
        <f t="array" ref="K6296">IF($C6296="","",IF(AND($C6296=Party_Statement!$C$5,$B6296&gt;=Party_Statement!$C$6,$B6296&lt;=Party_Statement!$E$6),SUMPRODUCT(($C$3:$C6296=Party_Statement!$C$5)*($B$3:$B6296&gt;=Party_Statement!$C$6)*($B$3:$B6296&lt;=Party_Statement!$E$6)),""))</f>
        <v/>
      </c>
    </row>
    <row r="6297" spans="1:11" x14ac:dyDescent="0.2">
      <c r="A6297" s="237">
        <f>Purchase_Entry!A1891</f>
        <v>0</v>
      </c>
      <c r="B6297" s="238">
        <f>Purchase_Entry!B1891</f>
        <v>0</v>
      </c>
      <c r="C6297" s="239">
        <f>Purchase_Entry!D1891</f>
        <v>0</v>
      </c>
      <c r="D6297" s="240" t="s">
        <v>1390</v>
      </c>
      <c r="E6297" s="240">
        <f>Purchase_Entry!C1891</f>
        <v>0</v>
      </c>
      <c r="F6297" s="240">
        <f>Purchase_Entry!F1891</f>
        <v>0</v>
      </c>
      <c r="G6297" s="241">
        <v>0</v>
      </c>
      <c r="H6297" s="241">
        <f>N(Purchase_Entry!P1891)</f>
        <v>0</v>
      </c>
      <c r="I6297" s="241">
        <f t="shared" si="98"/>
        <v>0</v>
      </c>
      <c r="J6297" s="200"/>
      <c r="K6297" s="200" t="str" cm="1">
        <f t="array" ref="K6297">IF($C6297="","",IF(AND($C6297=Party_Statement!$C$5,$B6297&gt;=Party_Statement!$C$6,$B6297&lt;=Party_Statement!$E$6),SUMPRODUCT(($C$3:$C6297=Party_Statement!$C$5)*($B$3:$B6297&gt;=Party_Statement!$C$6)*($B$3:$B6297&lt;=Party_Statement!$E$6)),""))</f>
        <v/>
      </c>
    </row>
    <row r="6298" spans="1:11" x14ac:dyDescent="0.2">
      <c r="A6298" s="237">
        <f>Purchase_Entry!A1892</f>
        <v>0</v>
      </c>
      <c r="B6298" s="238">
        <f>Purchase_Entry!B1892</f>
        <v>0</v>
      </c>
      <c r="C6298" s="239">
        <f>Purchase_Entry!D1892</f>
        <v>0</v>
      </c>
      <c r="D6298" s="240" t="s">
        <v>1390</v>
      </c>
      <c r="E6298" s="240">
        <f>Purchase_Entry!C1892</f>
        <v>0</v>
      </c>
      <c r="F6298" s="240">
        <f>Purchase_Entry!F1892</f>
        <v>0</v>
      </c>
      <c r="G6298" s="241">
        <v>0</v>
      </c>
      <c r="H6298" s="241">
        <f>N(Purchase_Entry!P1892)</f>
        <v>0</v>
      </c>
      <c r="I6298" s="241">
        <f t="shared" si="98"/>
        <v>0</v>
      </c>
      <c r="J6298" s="200"/>
      <c r="K6298" s="200" t="str" cm="1">
        <f t="array" ref="K6298">IF($C6298="","",IF(AND($C6298=Party_Statement!$C$5,$B6298&gt;=Party_Statement!$C$6,$B6298&lt;=Party_Statement!$E$6),SUMPRODUCT(($C$3:$C6298=Party_Statement!$C$5)*($B$3:$B6298&gt;=Party_Statement!$C$6)*($B$3:$B6298&lt;=Party_Statement!$E$6)),""))</f>
        <v/>
      </c>
    </row>
    <row r="6299" spans="1:11" x14ac:dyDescent="0.2">
      <c r="A6299" s="237">
        <f>Purchase_Entry!A1893</f>
        <v>0</v>
      </c>
      <c r="B6299" s="238">
        <f>Purchase_Entry!B1893</f>
        <v>0</v>
      </c>
      <c r="C6299" s="239">
        <f>Purchase_Entry!D1893</f>
        <v>0</v>
      </c>
      <c r="D6299" s="240" t="s">
        <v>1390</v>
      </c>
      <c r="E6299" s="240">
        <f>Purchase_Entry!C1893</f>
        <v>0</v>
      </c>
      <c r="F6299" s="240">
        <f>Purchase_Entry!F1893</f>
        <v>0</v>
      </c>
      <c r="G6299" s="241">
        <v>0</v>
      </c>
      <c r="H6299" s="241">
        <f>N(Purchase_Entry!P1893)</f>
        <v>0</v>
      </c>
      <c r="I6299" s="241">
        <f t="shared" si="98"/>
        <v>0</v>
      </c>
      <c r="J6299" s="200"/>
      <c r="K6299" s="200" t="str" cm="1">
        <f t="array" ref="K6299">IF($C6299="","",IF(AND($C6299=Party_Statement!$C$5,$B6299&gt;=Party_Statement!$C$6,$B6299&lt;=Party_Statement!$E$6),SUMPRODUCT(($C$3:$C6299=Party_Statement!$C$5)*($B$3:$B6299&gt;=Party_Statement!$C$6)*($B$3:$B6299&lt;=Party_Statement!$E$6)),""))</f>
        <v/>
      </c>
    </row>
    <row r="6300" spans="1:11" x14ac:dyDescent="0.2">
      <c r="A6300" s="237">
        <f>Purchase_Entry!A1894</f>
        <v>0</v>
      </c>
      <c r="B6300" s="238">
        <f>Purchase_Entry!B1894</f>
        <v>0</v>
      </c>
      <c r="C6300" s="239">
        <f>Purchase_Entry!D1894</f>
        <v>0</v>
      </c>
      <c r="D6300" s="240" t="s">
        <v>1390</v>
      </c>
      <c r="E6300" s="240">
        <f>Purchase_Entry!C1894</f>
        <v>0</v>
      </c>
      <c r="F6300" s="240">
        <f>Purchase_Entry!F1894</f>
        <v>0</v>
      </c>
      <c r="G6300" s="241">
        <v>0</v>
      </c>
      <c r="H6300" s="241">
        <f>N(Purchase_Entry!P1894)</f>
        <v>0</v>
      </c>
      <c r="I6300" s="241">
        <f t="shared" si="98"/>
        <v>0</v>
      </c>
      <c r="J6300" s="200"/>
      <c r="K6300" s="200" t="str" cm="1">
        <f t="array" ref="K6300">IF($C6300="","",IF(AND($C6300=Party_Statement!$C$5,$B6300&gt;=Party_Statement!$C$6,$B6300&lt;=Party_Statement!$E$6),SUMPRODUCT(($C$3:$C6300=Party_Statement!$C$5)*($B$3:$B6300&gt;=Party_Statement!$C$6)*($B$3:$B6300&lt;=Party_Statement!$E$6)),""))</f>
        <v/>
      </c>
    </row>
    <row r="6301" spans="1:11" x14ac:dyDescent="0.2">
      <c r="A6301" s="237">
        <f>Purchase_Entry!A1895</f>
        <v>0</v>
      </c>
      <c r="B6301" s="238">
        <f>Purchase_Entry!B1895</f>
        <v>0</v>
      </c>
      <c r="C6301" s="239">
        <f>Purchase_Entry!D1895</f>
        <v>0</v>
      </c>
      <c r="D6301" s="240" t="s">
        <v>1390</v>
      </c>
      <c r="E6301" s="240">
        <f>Purchase_Entry!C1895</f>
        <v>0</v>
      </c>
      <c r="F6301" s="240">
        <f>Purchase_Entry!F1895</f>
        <v>0</v>
      </c>
      <c r="G6301" s="241">
        <v>0</v>
      </c>
      <c r="H6301" s="241">
        <f>N(Purchase_Entry!P1895)</f>
        <v>0</v>
      </c>
      <c r="I6301" s="241">
        <f t="shared" si="98"/>
        <v>0</v>
      </c>
      <c r="J6301" s="200"/>
      <c r="K6301" s="200" t="str" cm="1">
        <f t="array" ref="K6301">IF($C6301="","",IF(AND($C6301=Party_Statement!$C$5,$B6301&gt;=Party_Statement!$C$6,$B6301&lt;=Party_Statement!$E$6),SUMPRODUCT(($C$3:$C6301=Party_Statement!$C$5)*($B$3:$B6301&gt;=Party_Statement!$C$6)*($B$3:$B6301&lt;=Party_Statement!$E$6)),""))</f>
        <v/>
      </c>
    </row>
    <row r="6302" spans="1:11" x14ac:dyDescent="0.2">
      <c r="A6302" s="237">
        <f>Purchase_Entry!A1896</f>
        <v>0</v>
      </c>
      <c r="B6302" s="238">
        <f>Purchase_Entry!B1896</f>
        <v>0</v>
      </c>
      <c r="C6302" s="239">
        <f>Purchase_Entry!D1896</f>
        <v>0</v>
      </c>
      <c r="D6302" s="240" t="s">
        <v>1390</v>
      </c>
      <c r="E6302" s="240">
        <f>Purchase_Entry!C1896</f>
        <v>0</v>
      </c>
      <c r="F6302" s="240">
        <f>Purchase_Entry!F1896</f>
        <v>0</v>
      </c>
      <c r="G6302" s="241">
        <v>0</v>
      </c>
      <c r="H6302" s="241">
        <f>N(Purchase_Entry!P1896)</f>
        <v>0</v>
      </c>
      <c r="I6302" s="241">
        <f t="shared" si="98"/>
        <v>0</v>
      </c>
      <c r="J6302" s="200"/>
      <c r="K6302" s="200" t="str" cm="1">
        <f t="array" ref="K6302">IF($C6302="","",IF(AND($C6302=Party_Statement!$C$5,$B6302&gt;=Party_Statement!$C$6,$B6302&lt;=Party_Statement!$E$6),SUMPRODUCT(($C$3:$C6302=Party_Statement!$C$5)*($B$3:$B6302&gt;=Party_Statement!$C$6)*($B$3:$B6302&lt;=Party_Statement!$E$6)),""))</f>
        <v/>
      </c>
    </row>
    <row r="6303" spans="1:11" x14ac:dyDescent="0.2">
      <c r="A6303" s="237">
        <f>Purchase_Entry!A1897</f>
        <v>0</v>
      </c>
      <c r="B6303" s="238">
        <f>Purchase_Entry!B1897</f>
        <v>0</v>
      </c>
      <c r="C6303" s="239">
        <f>Purchase_Entry!D1897</f>
        <v>0</v>
      </c>
      <c r="D6303" s="240" t="s">
        <v>1390</v>
      </c>
      <c r="E6303" s="240">
        <f>Purchase_Entry!C1897</f>
        <v>0</v>
      </c>
      <c r="F6303" s="240">
        <f>Purchase_Entry!F1897</f>
        <v>0</v>
      </c>
      <c r="G6303" s="241">
        <v>0</v>
      </c>
      <c r="H6303" s="241">
        <f>N(Purchase_Entry!P1897)</f>
        <v>0</v>
      </c>
      <c r="I6303" s="241">
        <f t="shared" si="98"/>
        <v>0</v>
      </c>
      <c r="J6303" s="200"/>
      <c r="K6303" s="200" t="str" cm="1">
        <f t="array" ref="K6303">IF($C6303="","",IF(AND($C6303=Party_Statement!$C$5,$B6303&gt;=Party_Statement!$C$6,$B6303&lt;=Party_Statement!$E$6),SUMPRODUCT(($C$3:$C6303=Party_Statement!$C$5)*($B$3:$B6303&gt;=Party_Statement!$C$6)*($B$3:$B6303&lt;=Party_Statement!$E$6)),""))</f>
        <v/>
      </c>
    </row>
    <row r="6304" spans="1:11" x14ac:dyDescent="0.2">
      <c r="A6304" s="237">
        <f>Purchase_Entry!A1898</f>
        <v>0</v>
      </c>
      <c r="B6304" s="238">
        <f>Purchase_Entry!B1898</f>
        <v>0</v>
      </c>
      <c r="C6304" s="239">
        <f>Purchase_Entry!D1898</f>
        <v>0</v>
      </c>
      <c r="D6304" s="240" t="s">
        <v>1390</v>
      </c>
      <c r="E6304" s="240">
        <f>Purchase_Entry!C1898</f>
        <v>0</v>
      </c>
      <c r="F6304" s="240">
        <f>Purchase_Entry!F1898</f>
        <v>0</v>
      </c>
      <c r="G6304" s="241">
        <v>0</v>
      </c>
      <c r="H6304" s="241">
        <f>N(Purchase_Entry!P1898)</f>
        <v>0</v>
      </c>
      <c r="I6304" s="241">
        <f t="shared" si="98"/>
        <v>0</v>
      </c>
      <c r="J6304" s="200"/>
      <c r="K6304" s="200" t="str" cm="1">
        <f t="array" ref="K6304">IF($C6304="","",IF(AND($C6304=Party_Statement!$C$5,$B6304&gt;=Party_Statement!$C$6,$B6304&lt;=Party_Statement!$E$6),SUMPRODUCT(($C$3:$C6304=Party_Statement!$C$5)*($B$3:$B6304&gt;=Party_Statement!$C$6)*($B$3:$B6304&lt;=Party_Statement!$E$6)),""))</f>
        <v/>
      </c>
    </row>
    <row r="6305" spans="1:11" x14ac:dyDescent="0.2">
      <c r="A6305" s="237">
        <f>Purchase_Entry!A1899</f>
        <v>0</v>
      </c>
      <c r="B6305" s="238">
        <f>Purchase_Entry!B1899</f>
        <v>0</v>
      </c>
      <c r="C6305" s="239">
        <f>Purchase_Entry!D1899</f>
        <v>0</v>
      </c>
      <c r="D6305" s="240" t="s">
        <v>1390</v>
      </c>
      <c r="E6305" s="240">
        <f>Purchase_Entry!C1899</f>
        <v>0</v>
      </c>
      <c r="F6305" s="240">
        <f>Purchase_Entry!F1899</f>
        <v>0</v>
      </c>
      <c r="G6305" s="241">
        <v>0</v>
      </c>
      <c r="H6305" s="241">
        <f>N(Purchase_Entry!P1899)</f>
        <v>0</v>
      </c>
      <c r="I6305" s="241">
        <f t="shared" si="98"/>
        <v>0</v>
      </c>
      <c r="J6305" s="200"/>
      <c r="K6305" s="200" t="str" cm="1">
        <f t="array" ref="K6305">IF($C6305="","",IF(AND($C6305=Party_Statement!$C$5,$B6305&gt;=Party_Statement!$C$6,$B6305&lt;=Party_Statement!$E$6),SUMPRODUCT(($C$3:$C6305=Party_Statement!$C$5)*($B$3:$B6305&gt;=Party_Statement!$C$6)*($B$3:$B6305&lt;=Party_Statement!$E$6)),""))</f>
        <v/>
      </c>
    </row>
    <row r="6306" spans="1:11" x14ac:dyDescent="0.2">
      <c r="A6306" s="237">
        <f>Purchase_Entry!A1900</f>
        <v>0</v>
      </c>
      <c r="B6306" s="238">
        <f>Purchase_Entry!B1900</f>
        <v>0</v>
      </c>
      <c r="C6306" s="239">
        <f>Purchase_Entry!D1900</f>
        <v>0</v>
      </c>
      <c r="D6306" s="240" t="s">
        <v>1390</v>
      </c>
      <c r="E6306" s="240">
        <f>Purchase_Entry!C1900</f>
        <v>0</v>
      </c>
      <c r="F6306" s="240">
        <f>Purchase_Entry!F1900</f>
        <v>0</v>
      </c>
      <c r="G6306" s="241">
        <v>0</v>
      </c>
      <c r="H6306" s="241">
        <f>N(Purchase_Entry!P1900)</f>
        <v>0</v>
      </c>
      <c r="I6306" s="241">
        <f t="shared" si="98"/>
        <v>0</v>
      </c>
      <c r="J6306" s="200"/>
      <c r="K6306" s="200" t="str" cm="1">
        <f t="array" ref="K6306">IF($C6306="","",IF(AND($C6306=Party_Statement!$C$5,$B6306&gt;=Party_Statement!$C$6,$B6306&lt;=Party_Statement!$E$6),SUMPRODUCT(($C$3:$C6306=Party_Statement!$C$5)*($B$3:$B6306&gt;=Party_Statement!$C$6)*($B$3:$B6306&lt;=Party_Statement!$E$6)),""))</f>
        <v/>
      </c>
    </row>
    <row r="6307" spans="1:11" x14ac:dyDescent="0.2">
      <c r="A6307" s="237">
        <f>Purchase_Entry!A1901</f>
        <v>0</v>
      </c>
      <c r="B6307" s="238">
        <f>Purchase_Entry!B1901</f>
        <v>0</v>
      </c>
      <c r="C6307" s="239">
        <f>Purchase_Entry!D1901</f>
        <v>0</v>
      </c>
      <c r="D6307" s="240" t="s">
        <v>1390</v>
      </c>
      <c r="E6307" s="240">
        <f>Purchase_Entry!C1901</f>
        <v>0</v>
      </c>
      <c r="F6307" s="240">
        <f>Purchase_Entry!F1901</f>
        <v>0</v>
      </c>
      <c r="G6307" s="241">
        <v>0</v>
      </c>
      <c r="H6307" s="241">
        <f>N(Purchase_Entry!P1901)</f>
        <v>0</v>
      </c>
      <c r="I6307" s="241">
        <f t="shared" si="98"/>
        <v>0</v>
      </c>
      <c r="J6307" s="200"/>
      <c r="K6307" s="200" t="str" cm="1">
        <f t="array" ref="K6307">IF($C6307="","",IF(AND($C6307=Party_Statement!$C$5,$B6307&gt;=Party_Statement!$C$6,$B6307&lt;=Party_Statement!$E$6),SUMPRODUCT(($C$3:$C6307=Party_Statement!$C$5)*($B$3:$B6307&gt;=Party_Statement!$C$6)*($B$3:$B6307&lt;=Party_Statement!$E$6)),""))</f>
        <v/>
      </c>
    </row>
    <row r="6308" spans="1:11" x14ac:dyDescent="0.2">
      <c r="A6308" s="237">
        <f>Purchase_Entry!A1902</f>
        <v>0</v>
      </c>
      <c r="B6308" s="238">
        <f>Purchase_Entry!B1902</f>
        <v>0</v>
      </c>
      <c r="C6308" s="239">
        <f>Purchase_Entry!D1902</f>
        <v>0</v>
      </c>
      <c r="D6308" s="240" t="s">
        <v>1390</v>
      </c>
      <c r="E6308" s="240">
        <f>Purchase_Entry!C1902</f>
        <v>0</v>
      </c>
      <c r="F6308" s="240">
        <f>Purchase_Entry!F1902</f>
        <v>0</v>
      </c>
      <c r="G6308" s="241">
        <v>0</v>
      </c>
      <c r="H6308" s="241">
        <f>N(Purchase_Entry!P1902)</f>
        <v>0</v>
      </c>
      <c r="I6308" s="241">
        <f t="shared" si="98"/>
        <v>0</v>
      </c>
      <c r="J6308" s="200"/>
      <c r="K6308" s="200" t="str" cm="1">
        <f t="array" ref="K6308">IF($C6308="","",IF(AND($C6308=Party_Statement!$C$5,$B6308&gt;=Party_Statement!$C$6,$B6308&lt;=Party_Statement!$E$6),SUMPRODUCT(($C$3:$C6308=Party_Statement!$C$5)*($B$3:$B6308&gt;=Party_Statement!$C$6)*($B$3:$B6308&lt;=Party_Statement!$E$6)),""))</f>
        <v/>
      </c>
    </row>
    <row r="6309" spans="1:11" x14ac:dyDescent="0.2">
      <c r="A6309" s="237">
        <f>Purchase_Entry!A1903</f>
        <v>0</v>
      </c>
      <c r="B6309" s="238">
        <f>Purchase_Entry!B1903</f>
        <v>0</v>
      </c>
      <c r="C6309" s="239">
        <f>Purchase_Entry!D1903</f>
        <v>0</v>
      </c>
      <c r="D6309" s="240" t="s">
        <v>1390</v>
      </c>
      <c r="E6309" s="240">
        <f>Purchase_Entry!C1903</f>
        <v>0</v>
      </c>
      <c r="F6309" s="240">
        <f>Purchase_Entry!F1903</f>
        <v>0</v>
      </c>
      <c r="G6309" s="241">
        <v>0</v>
      </c>
      <c r="H6309" s="241">
        <f>N(Purchase_Entry!P1903)</f>
        <v>0</v>
      </c>
      <c r="I6309" s="241">
        <f t="shared" si="98"/>
        <v>0</v>
      </c>
      <c r="J6309" s="200"/>
      <c r="K6309" s="200" t="str" cm="1">
        <f t="array" ref="K6309">IF($C6309="","",IF(AND($C6309=Party_Statement!$C$5,$B6309&gt;=Party_Statement!$C$6,$B6309&lt;=Party_Statement!$E$6),SUMPRODUCT(($C$3:$C6309=Party_Statement!$C$5)*($B$3:$B6309&gt;=Party_Statement!$C$6)*($B$3:$B6309&lt;=Party_Statement!$E$6)),""))</f>
        <v/>
      </c>
    </row>
    <row r="6310" spans="1:11" x14ac:dyDescent="0.2">
      <c r="A6310" s="237">
        <f>Purchase_Entry!A1904</f>
        <v>0</v>
      </c>
      <c r="B6310" s="238">
        <f>Purchase_Entry!B1904</f>
        <v>0</v>
      </c>
      <c r="C6310" s="239">
        <f>Purchase_Entry!D1904</f>
        <v>0</v>
      </c>
      <c r="D6310" s="240" t="s">
        <v>1390</v>
      </c>
      <c r="E6310" s="240">
        <f>Purchase_Entry!C1904</f>
        <v>0</v>
      </c>
      <c r="F6310" s="240">
        <f>Purchase_Entry!F1904</f>
        <v>0</v>
      </c>
      <c r="G6310" s="241">
        <v>0</v>
      </c>
      <c r="H6310" s="241">
        <f>N(Purchase_Entry!P1904)</f>
        <v>0</v>
      </c>
      <c r="I6310" s="241">
        <f t="shared" si="98"/>
        <v>0</v>
      </c>
      <c r="J6310" s="200"/>
      <c r="K6310" s="200" t="str" cm="1">
        <f t="array" ref="K6310">IF($C6310="","",IF(AND($C6310=Party_Statement!$C$5,$B6310&gt;=Party_Statement!$C$6,$B6310&lt;=Party_Statement!$E$6),SUMPRODUCT(($C$3:$C6310=Party_Statement!$C$5)*($B$3:$B6310&gt;=Party_Statement!$C$6)*($B$3:$B6310&lt;=Party_Statement!$E$6)),""))</f>
        <v/>
      </c>
    </row>
    <row r="6311" spans="1:11" x14ac:dyDescent="0.2">
      <c r="A6311" s="237">
        <f>Purchase_Entry!A1905</f>
        <v>0</v>
      </c>
      <c r="B6311" s="238">
        <f>Purchase_Entry!B1905</f>
        <v>0</v>
      </c>
      <c r="C6311" s="239">
        <f>Purchase_Entry!D1905</f>
        <v>0</v>
      </c>
      <c r="D6311" s="240" t="s">
        <v>1390</v>
      </c>
      <c r="E6311" s="240">
        <f>Purchase_Entry!C1905</f>
        <v>0</v>
      </c>
      <c r="F6311" s="240">
        <f>Purchase_Entry!F1905</f>
        <v>0</v>
      </c>
      <c r="G6311" s="241">
        <v>0</v>
      </c>
      <c r="H6311" s="241">
        <f>N(Purchase_Entry!P1905)</f>
        <v>0</v>
      </c>
      <c r="I6311" s="241">
        <f t="shared" si="98"/>
        <v>0</v>
      </c>
      <c r="J6311" s="200"/>
      <c r="K6311" s="200" t="str" cm="1">
        <f t="array" ref="K6311">IF($C6311="","",IF(AND($C6311=Party_Statement!$C$5,$B6311&gt;=Party_Statement!$C$6,$B6311&lt;=Party_Statement!$E$6),SUMPRODUCT(($C$3:$C6311=Party_Statement!$C$5)*($B$3:$B6311&gt;=Party_Statement!$C$6)*($B$3:$B6311&lt;=Party_Statement!$E$6)),""))</f>
        <v/>
      </c>
    </row>
    <row r="6312" spans="1:11" x14ac:dyDescent="0.2">
      <c r="A6312" s="237">
        <f>Purchase_Entry!A1906</f>
        <v>0</v>
      </c>
      <c r="B6312" s="238">
        <f>Purchase_Entry!B1906</f>
        <v>0</v>
      </c>
      <c r="C6312" s="239">
        <f>Purchase_Entry!D1906</f>
        <v>0</v>
      </c>
      <c r="D6312" s="240" t="s">
        <v>1390</v>
      </c>
      <c r="E6312" s="240">
        <f>Purchase_Entry!C1906</f>
        <v>0</v>
      </c>
      <c r="F6312" s="240">
        <f>Purchase_Entry!F1906</f>
        <v>0</v>
      </c>
      <c r="G6312" s="241">
        <v>0</v>
      </c>
      <c r="H6312" s="241">
        <f>N(Purchase_Entry!P1906)</f>
        <v>0</v>
      </c>
      <c r="I6312" s="241">
        <f t="shared" si="98"/>
        <v>0</v>
      </c>
      <c r="J6312" s="200"/>
      <c r="K6312" s="200" t="str" cm="1">
        <f t="array" ref="K6312">IF($C6312="","",IF(AND($C6312=Party_Statement!$C$5,$B6312&gt;=Party_Statement!$C$6,$B6312&lt;=Party_Statement!$E$6),SUMPRODUCT(($C$3:$C6312=Party_Statement!$C$5)*($B$3:$B6312&gt;=Party_Statement!$C$6)*($B$3:$B6312&lt;=Party_Statement!$E$6)),""))</f>
        <v/>
      </c>
    </row>
    <row r="6313" spans="1:11" x14ac:dyDescent="0.2">
      <c r="A6313" s="237">
        <f>Purchase_Entry!A1907</f>
        <v>0</v>
      </c>
      <c r="B6313" s="238">
        <f>Purchase_Entry!B1907</f>
        <v>0</v>
      </c>
      <c r="C6313" s="239">
        <f>Purchase_Entry!D1907</f>
        <v>0</v>
      </c>
      <c r="D6313" s="240" t="s">
        <v>1390</v>
      </c>
      <c r="E6313" s="240">
        <f>Purchase_Entry!C1907</f>
        <v>0</v>
      </c>
      <c r="F6313" s="240">
        <f>Purchase_Entry!F1907</f>
        <v>0</v>
      </c>
      <c r="G6313" s="241">
        <v>0</v>
      </c>
      <c r="H6313" s="241">
        <f>N(Purchase_Entry!P1907)</f>
        <v>0</v>
      </c>
      <c r="I6313" s="241">
        <f t="shared" si="98"/>
        <v>0</v>
      </c>
      <c r="J6313" s="200"/>
      <c r="K6313" s="200" t="str" cm="1">
        <f t="array" ref="K6313">IF($C6313="","",IF(AND($C6313=Party_Statement!$C$5,$B6313&gt;=Party_Statement!$C$6,$B6313&lt;=Party_Statement!$E$6),SUMPRODUCT(($C$3:$C6313=Party_Statement!$C$5)*($B$3:$B6313&gt;=Party_Statement!$C$6)*($B$3:$B6313&lt;=Party_Statement!$E$6)),""))</f>
        <v/>
      </c>
    </row>
    <row r="6314" spans="1:11" x14ac:dyDescent="0.2">
      <c r="A6314" s="237">
        <f>Purchase_Entry!A1908</f>
        <v>0</v>
      </c>
      <c r="B6314" s="238">
        <f>Purchase_Entry!B1908</f>
        <v>0</v>
      </c>
      <c r="C6314" s="239">
        <f>Purchase_Entry!D1908</f>
        <v>0</v>
      </c>
      <c r="D6314" s="240" t="s">
        <v>1390</v>
      </c>
      <c r="E6314" s="240">
        <f>Purchase_Entry!C1908</f>
        <v>0</v>
      </c>
      <c r="F6314" s="240">
        <f>Purchase_Entry!F1908</f>
        <v>0</v>
      </c>
      <c r="G6314" s="241">
        <v>0</v>
      </c>
      <c r="H6314" s="241">
        <f>N(Purchase_Entry!P1908)</f>
        <v>0</v>
      </c>
      <c r="I6314" s="241">
        <f t="shared" si="98"/>
        <v>0</v>
      </c>
      <c r="J6314" s="200"/>
      <c r="K6314" s="200" t="str" cm="1">
        <f t="array" ref="K6314">IF($C6314="","",IF(AND($C6314=Party_Statement!$C$5,$B6314&gt;=Party_Statement!$C$6,$B6314&lt;=Party_Statement!$E$6),SUMPRODUCT(($C$3:$C6314=Party_Statement!$C$5)*($B$3:$B6314&gt;=Party_Statement!$C$6)*($B$3:$B6314&lt;=Party_Statement!$E$6)),""))</f>
        <v/>
      </c>
    </row>
    <row r="6315" spans="1:11" x14ac:dyDescent="0.2">
      <c r="A6315" s="237">
        <f>Purchase_Entry!A1909</f>
        <v>0</v>
      </c>
      <c r="B6315" s="238">
        <f>Purchase_Entry!B1909</f>
        <v>0</v>
      </c>
      <c r="C6315" s="239">
        <f>Purchase_Entry!D1909</f>
        <v>0</v>
      </c>
      <c r="D6315" s="240" t="s">
        <v>1390</v>
      </c>
      <c r="E6315" s="240">
        <f>Purchase_Entry!C1909</f>
        <v>0</v>
      </c>
      <c r="F6315" s="240">
        <f>Purchase_Entry!F1909</f>
        <v>0</v>
      </c>
      <c r="G6315" s="241">
        <v>0</v>
      </c>
      <c r="H6315" s="241">
        <f>N(Purchase_Entry!P1909)</f>
        <v>0</v>
      </c>
      <c r="I6315" s="241">
        <f t="shared" si="98"/>
        <v>0</v>
      </c>
      <c r="J6315" s="200"/>
      <c r="K6315" s="200" t="str" cm="1">
        <f t="array" ref="K6315">IF($C6315="","",IF(AND($C6315=Party_Statement!$C$5,$B6315&gt;=Party_Statement!$C$6,$B6315&lt;=Party_Statement!$E$6),SUMPRODUCT(($C$3:$C6315=Party_Statement!$C$5)*($B$3:$B6315&gt;=Party_Statement!$C$6)*($B$3:$B6315&lt;=Party_Statement!$E$6)),""))</f>
        <v/>
      </c>
    </row>
    <row r="6316" spans="1:11" x14ac:dyDescent="0.2">
      <c r="A6316" s="237">
        <f>Purchase_Entry!A1910</f>
        <v>0</v>
      </c>
      <c r="B6316" s="238">
        <f>Purchase_Entry!B1910</f>
        <v>0</v>
      </c>
      <c r="C6316" s="239">
        <f>Purchase_Entry!D1910</f>
        <v>0</v>
      </c>
      <c r="D6316" s="240" t="s">
        <v>1390</v>
      </c>
      <c r="E6316" s="240">
        <f>Purchase_Entry!C1910</f>
        <v>0</v>
      </c>
      <c r="F6316" s="240">
        <f>Purchase_Entry!F1910</f>
        <v>0</v>
      </c>
      <c r="G6316" s="241">
        <v>0</v>
      </c>
      <c r="H6316" s="241">
        <f>N(Purchase_Entry!P1910)</f>
        <v>0</v>
      </c>
      <c r="I6316" s="241">
        <f t="shared" si="98"/>
        <v>0</v>
      </c>
      <c r="J6316" s="200"/>
      <c r="K6316" s="200" t="str" cm="1">
        <f t="array" ref="K6316">IF($C6316="","",IF(AND($C6316=Party_Statement!$C$5,$B6316&gt;=Party_Statement!$C$6,$B6316&lt;=Party_Statement!$E$6),SUMPRODUCT(($C$3:$C6316=Party_Statement!$C$5)*($B$3:$B6316&gt;=Party_Statement!$C$6)*($B$3:$B6316&lt;=Party_Statement!$E$6)),""))</f>
        <v/>
      </c>
    </row>
    <row r="6317" spans="1:11" x14ac:dyDescent="0.2">
      <c r="A6317" s="237">
        <f>Purchase_Entry!A1911</f>
        <v>0</v>
      </c>
      <c r="B6317" s="238">
        <f>Purchase_Entry!B1911</f>
        <v>0</v>
      </c>
      <c r="C6317" s="239">
        <f>Purchase_Entry!D1911</f>
        <v>0</v>
      </c>
      <c r="D6317" s="240" t="s">
        <v>1390</v>
      </c>
      <c r="E6317" s="240">
        <f>Purchase_Entry!C1911</f>
        <v>0</v>
      </c>
      <c r="F6317" s="240">
        <f>Purchase_Entry!F1911</f>
        <v>0</v>
      </c>
      <c r="G6317" s="241">
        <v>0</v>
      </c>
      <c r="H6317" s="241">
        <f>N(Purchase_Entry!P1911)</f>
        <v>0</v>
      </c>
      <c r="I6317" s="241">
        <f t="shared" si="98"/>
        <v>0</v>
      </c>
      <c r="J6317" s="200"/>
      <c r="K6317" s="200" t="str" cm="1">
        <f t="array" ref="K6317">IF($C6317="","",IF(AND($C6317=Party_Statement!$C$5,$B6317&gt;=Party_Statement!$C$6,$B6317&lt;=Party_Statement!$E$6),SUMPRODUCT(($C$3:$C6317=Party_Statement!$C$5)*($B$3:$B6317&gt;=Party_Statement!$C$6)*($B$3:$B6317&lt;=Party_Statement!$E$6)),""))</f>
        <v/>
      </c>
    </row>
    <row r="6318" spans="1:11" x14ac:dyDescent="0.2">
      <c r="A6318" s="237">
        <f>Purchase_Entry!A1912</f>
        <v>0</v>
      </c>
      <c r="B6318" s="238">
        <f>Purchase_Entry!B1912</f>
        <v>0</v>
      </c>
      <c r="C6318" s="239">
        <f>Purchase_Entry!D1912</f>
        <v>0</v>
      </c>
      <c r="D6318" s="240" t="s">
        <v>1390</v>
      </c>
      <c r="E6318" s="240">
        <f>Purchase_Entry!C1912</f>
        <v>0</v>
      </c>
      <c r="F6318" s="240">
        <f>Purchase_Entry!F1912</f>
        <v>0</v>
      </c>
      <c r="G6318" s="241">
        <v>0</v>
      </c>
      <c r="H6318" s="241">
        <f>N(Purchase_Entry!P1912)</f>
        <v>0</v>
      </c>
      <c r="I6318" s="241">
        <f t="shared" si="98"/>
        <v>0</v>
      </c>
      <c r="J6318" s="200"/>
      <c r="K6318" s="200" t="str" cm="1">
        <f t="array" ref="K6318">IF($C6318="","",IF(AND($C6318=Party_Statement!$C$5,$B6318&gt;=Party_Statement!$C$6,$B6318&lt;=Party_Statement!$E$6),SUMPRODUCT(($C$3:$C6318=Party_Statement!$C$5)*($B$3:$B6318&gt;=Party_Statement!$C$6)*($B$3:$B6318&lt;=Party_Statement!$E$6)),""))</f>
        <v/>
      </c>
    </row>
    <row r="6319" spans="1:11" x14ac:dyDescent="0.2">
      <c r="A6319" s="237">
        <f>Purchase_Entry!A1913</f>
        <v>0</v>
      </c>
      <c r="B6319" s="238">
        <f>Purchase_Entry!B1913</f>
        <v>0</v>
      </c>
      <c r="C6319" s="239">
        <f>Purchase_Entry!D1913</f>
        <v>0</v>
      </c>
      <c r="D6319" s="240" t="s">
        <v>1390</v>
      </c>
      <c r="E6319" s="240">
        <f>Purchase_Entry!C1913</f>
        <v>0</v>
      </c>
      <c r="F6319" s="240">
        <f>Purchase_Entry!F1913</f>
        <v>0</v>
      </c>
      <c r="G6319" s="241">
        <v>0</v>
      </c>
      <c r="H6319" s="241">
        <f>N(Purchase_Entry!P1913)</f>
        <v>0</v>
      </c>
      <c r="I6319" s="241">
        <f t="shared" si="98"/>
        <v>0</v>
      </c>
      <c r="J6319" s="200"/>
      <c r="K6319" s="200" t="str" cm="1">
        <f t="array" ref="K6319">IF($C6319="","",IF(AND($C6319=Party_Statement!$C$5,$B6319&gt;=Party_Statement!$C$6,$B6319&lt;=Party_Statement!$E$6),SUMPRODUCT(($C$3:$C6319=Party_Statement!$C$5)*($B$3:$B6319&gt;=Party_Statement!$C$6)*($B$3:$B6319&lt;=Party_Statement!$E$6)),""))</f>
        <v/>
      </c>
    </row>
    <row r="6320" spans="1:11" x14ac:dyDescent="0.2">
      <c r="A6320" s="237">
        <f>Purchase_Entry!A1914</f>
        <v>0</v>
      </c>
      <c r="B6320" s="238">
        <f>Purchase_Entry!B1914</f>
        <v>0</v>
      </c>
      <c r="C6320" s="239">
        <f>Purchase_Entry!D1914</f>
        <v>0</v>
      </c>
      <c r="D6320" s="240" t="s">
        <v>1390</v>
      </c>
      <c r="E6320" s="240">
        <f>Purchase_Entry!C1914</f>
        <v>0</v>
      </c>
      <c r="F6320" s="240">
        <f>Purchase_Entry!F1914</f>
        <v>0</v>
      </c>
      <c r="G6320" s="241">
        <v>0</v>
      </c>
      <c r="H6320" s="241">
        <f>N(Purchase_Entry!P1914)</f>
        <v>0</v>
      </c>
      <c r="I6320" s="241">
        <f t="shared" si="98"/>
        <v>0</v>
      </c>
      <c r="J6320" s="200"/>
      <c r="K6320" s="200" t="str" cm="1">
        <f t="array" ref="K6320">IF($C6320="","",IF(AND($C6320=Party_Statement!$C$5,$B6320&gt;=Party_Statement!$C$6,$B6320&lt;=Party_Statement!$E$6),SUMPRODUCT(($C$3:$C6320=Party_Statement!$C$5)*($B$3:$B6320&gt;=Party_Statement!$C$6)*($B$3:$B6320&lt;=Party_Statement!$E$6)),""))</f>
        <v/>
      </c>
    </row>
    <row r="6321" spans="1:11" x14ac:dyDescent="0.2">
      <c r="A6321" s="237">
        <f>Purchase_Entry!A1915</f>
        <v>0</v>
      </c>
      <c r="B6321" s="238">
        <f>Purchase_Entry!B1915</f>
        <v>0</v>
      </c>
      <c r="C6321" s="239">
        <f>Purchase_Entry!D1915</f>
        <v>0</v>
      </c>
      <c r="D6321" s="240" t="s">
        <v>1390</v>
      </c>
      <c r="E6321" s="240">
        <f>Purchase_Entry!C1915</f>
        <v>0</v>
      </c>
      <c r="F6321" s="240">
        <f>Purchase_Entry!F1915</f>
        <v>0</v>
      </c>
      <c r="G6321" s="241">
        <v>0</v>
      </c>
      <c r="H6321" s="241">
        <f>N(Purchase_Entry!P1915)</f>
        <v>0</v>
      </c>
      <c r="I6321" s="241">
        <f t="shared" si="98"/>
        <v>0</v>
      </c>
      <c r="J6321" s="200"/>
      <c r="K6321" s="200" t="str" cm="1">
        <f t="array" ref="K6321">IF($C6321="","",IF(AND($C6321=Party_Statement!$C$5,$B6321&gt;=Party_Statement!$C$6,$B6321&lt;=Party_Statement!$E$6),SUMPRODUCT(($C$3:$C6321=Party_Statement!$C$5)*($B$3:$B6321&gt;=Party_Statement!$C$6)*($B$3:$B6321&lt;=Party_Statement!$E$6)),""))</f>
        <v/>
      </c>
    </row>
    <row r="6322" spans="1:11" x14ac:dyDescent="0.2">
      <c r="A6322" s="237">
        <f>Purchase_Entry!A1916</f>
        <v>0</v>
      </c>
      <c r="B6322" s="238">
        <f>Purchase_Entry!B1916</f>
        <v>0</v>
      </c>
      <c r="C6322" s="239">
        <f>Purchase_Entry!D1916</f>
        <v>0</v>
      </c>
      <c r="D6322" s="240" t="s">
        <v>1390</v>
      </c>
      <c r="E6322" s="240">
        <f>Purchase_Entry!C1916</f>
        <v>0</v>
      </c>
      <c r="F6322" s="240">
        <f>Purchase_Entry!F1916</f>
        <v>0</v>
      </c>
      <c r="G6322" s="241">
        <v>0</v>
      </c>
      <c r="H6322" s="241">
        <f>N(Purchase_Entry!P1916)</f>
        <v>0</v>
      </c>
      <c r="I6322" s="241">
        <f t="shared" si="98"/>
        <v>0</v>
      </c>
      <c r="J6322" s="200"/>
      <c r="K6322" s="200" t="str" cm="1">
        <f t="array" ref="K6322">IF($C6322="","",IF(AND($C6322=Party_Statement!$C$5,$B6322&gt;=Party_Statement!$C$6,$B6322&lt;=Party_Statement!$E$6),SUMPRODUCT(($C$3:$C6322=Party_Statement!$C$5)*($B$3:$B6322&gt;=Party_Statement!$C$6)*($B$3:$B6322&lt;=Party_Statement!$E$6)),""))</f>
        <v/>
      </c>
    </row>
    <row r="6323" spans="1:11" x14ac:dyDescent="0.2">
      <c r="A6323" s="237">
        <f>Purchase_Entry!A1917</f>
        <v>0</v>
      </c>
      <c r="B6323" s="238">
        <f>Purchase_Entry!B1917</f>
        <v>0</v>
      </c>
      <c r="C6323" s="239">
        <f>Purchase_Entry!D1917</f>
        <v>0</v>
      </c>
      <c r="D6323" s="240" t="s">
        <v>1390</v>
      </c>
      <c r="E6323" s="240">
        <f>Purchase_Entry!C1917</f>
        <v>0</v>
      </c>
      <c r="F6323" s="240">
        <f>Purchase_Entry!F1917</f>
        <v>0</v>
      </c>
      <c r="G6323" s="241">
        <v>0</v>
      </c>
      <c r="H6323" s="241">
        <f>N(Purchase_Entry!P1917)</f>
        <v>0</v>
      </c>
      <c r="I6323" s="241">
        <f t="shared" si="98"/>
        <v>0</v>
      </c>
      <c r="J6323" s="200"/>
      <c r="K6323" s="200" t="str" cm="1">
        <f t="array" ref="K6323">IF($C6323="","",IF(AND($C6323=Party_Statement!$C$5,$B6323&gt;=Party_Statement!$C$6,$B6323&lt;=Party_Statement!$E$6),SUMPRODUCT(($C$3:$C6323=Party_Statement!$C$5)*($B$3:$B6323&gt;=Party_Statement!$C$6)*($B$3:$B6323&lt;=Party_Statement!$E$6)),""))</f>
        <v/>
      </c>
    </row>
    <row r="6324" spans="1:11" x14ac:dyDescent="0.2">
      <c r="A6324" s="237">
        <f>Purchase_Entry!A1918</f>
        <v>0</v>
      </c>
      <c r="B6324" s="238">
        <f>Purchase_Entry!B1918</f>
        <v>0</v>
      </c>
      <c r="C6324" s="239">
        <f>Purchase_Entry!D1918</f>
        <v>0</v>
      </c>
      <c r="D6324" s="240" t="s">
        <v>1390</v>
      </c>
      <c r="E6324" s="240">
        <f>Purchase_Entry!C1918</f>
        <v>0</v>
      </c>
      <c r="F6324" s="240">
        <f>Purchase_Entry!F1918</f>
        <v>0</v>
      </c>
      <c r="G6324" s="241">
        <v>0</v>
      </c>
      <c r="H6324" s="241">
        <f>N(Purchase_Entry!P1918)</f>
        <v>0</v>
      </c>
      <c r="I6324" s="241">
        <f t="shared" si="98"/>
        <v>0</v>
      </c>
      <c r="J6324" s="200"/>
      <c r="K6324" s="200" t="str" cm="1">
        <f t="array" ref="K6324">IF($C6324="","",IF(AND($C6324=Party_Statement!$C$5,$B6324&gt;=Party_Statement!$C$6,$B6324&lt;=Party_Statement!$E$6),SUMPRODUCT(($C$3:$C6324=Party_Statement!$C$5)*($B$3:$B6324&gt;=Party_Statement!$C$6)*($B$3:$B6324&lt;=Party_Statement!$E$6)),""))</f>
        <v/>
      </c>
    </row>
    <row r="6325" spans="1:11" x14ac:dyDescent="0.2">
      <c r="A6325" s="237">
        <f>Purchase_Entry!A1919</f>
        <v>0</v>
      </c>
      <c r="B6325" s="238">
        <f>Purchase_Entry!B1919</f>
        <v>0</v>
      </c>
      <c r="C6325" s="239">
        <f>Purchase_Entry!D1919</f>
        <v>0</v>
      </c>
      <c r="D6325" s="240" t="s">
        <v>1390</v>
      </c>
      <c r="E6325" s="240">
        <f>Purchase_Entry!C1919</f>
        <v>0</v>
      </c>
      <c r="F6325" s="240">
        <f>Purchase_Entry!F1919</f>
        <v>0</v>
      </c>
      <c r="G6325" s="241">
        <v>0</v>
      </c>
      <c r="H6325" s="241">
        <f>N(Purchase_Entry!P1919)</f>
        <v>0</v>
      </c>
      <c r="I6325" s="241">
        <f t="shared" si="98"/>
        <v>0</v>
      </c>
      <c r="J6325" s="200"/>
      <c r="K6325" s="200" t="str" cm="1">
        <f t="array" ref="K6325">IF($C6325="","",IF(AND($C6325=Party_Statement!$C$5,$B6325&gt;=Party_Statement!$C$6,$B6325&lt;=Party_Statement!$E$6),SUMPRODUCT(($C$3:$C6325=Party_Statement!$C$5)*($B$3:$B6325&gt;=Party_Statement!$C$6)*($B$3:$B6325&lt;=Party_Statement!$E$6)),""))</f>
        <v/>
      </c>
    </row>
    <row r="6326" spans="1:11" x14ac:dyDescent="0.2">
      <c r="A6326" s="237">
        <f>Purchase_Entry!A1920</f>
        <v>0</v>
      </c>
      <c r="B6326" s="238">
        <f>Purchase_Entry!B1920</f>
        <v>0</v>
      </c>
      <c r="C6326" s="239">
        <f>Purchase_Entry!D1920</f>
        <v>0</v>
      </c>
      <c r="D6326" s="240" t="s">
        <v>1390</v>
      </c>
      <c r="E6326" s="240">
        <f>Purchase_Entry!C1920</f>
        <v>0</v>
      </c>
      <c r="F6326" s="240">
        <f>Purchase_Entry!F1920</f>
        <v>0</v>
      </c>
      <c r="G6326" s="241">
        <v>0</v>
      </c>
      <c r="H6326" s="241">
        <f>N(Purchase_Entry!P1920)</f>
        <v>0</v>
      </c>
      <c r="I6326" s="241">
        <f t="shared" si="98"/>
        <v>0</v>
      </c>
      <c r="J6326" s="200"/>
      <c r="K6326" s="200" t="str" cm="1">
        <f t="array" ref="K6326">IF($C6326="","",IF(AND($C6326=Party_Statement!$C$5,$B6326&gt;=Party_Statement!$C$6,$B6326&lt;=Party_Statement!$E$6),SUMPRODUCT(($C$3:$C6326=Party_Statement!$C$5)*($B$3:$B6326&gt;=Party_Statement!$C$6)*($B$3:$B6326&lt;=Party_Statement!$E$6)),""))</f>
        <v/>
      </c>
    </row>
    <row r="6327" spans="1:11" x14ac:dyDescent="0.2">
      <c r="A6327" s="237">
        <f>Purchase_Entry!A1921</f>
        <v>0</v>
      </c>
      <c r="B6327" s="238">
        <f>Purchase_Entry!B1921</f>
        <v>0</v>
      </c>
      <c r="C6327" s="239">
        <f>Purchase_Entry!D1921</f>
        <v>0</v>
      </c>
      <c r="D6327" s="240" t="s">
        <v>1390</v>
      </c>
      <c r="E6327" s="240">
        <f>Purchase_Entry!C1921</f>
        <v>0</v>
      </c>
      <c r="F6327" s="240">
        <f>Purchase_Entry!F1921</f>
        <v>0</v>
      </c>
      <c r="G6327" s="241">
        <v>0</v>
      </c>
      <c r="H6327" s="241">
        <f>N(Purchase_Entry!P1921)</f>
        <v>0</v>
      </c>
      <c r="I6327" s="241">
        <f t="shared" si="98"/>
        <v>0</v>
      </c>
      <c r="J6327" s="200"/>
      <c r="K6327" s="200" t="str" cm="1">
        <f t="array" ref="K6327">IF($C6327="","",IF(AND($C6327=Party_Statement!$C$5,$B6327&gt;=Party_Statement!$C$6,$B6327&lt;=Party_Statement!$E$6),SUMPRODUCT(($C$3:$C6327=Party_Statement!$C$5)*($B$3:$B6327&gt;=Party_Statement!$C$6)*($B$3:$B6327&lt;=Party_Statement!$E$6)),""))</f>
        <v/>
      </c>
    </row>
    <row r="6328" spans="1:11" x14ac:dyDescent="0.2">
      <c r="A6328" s="237">
        <f>Purchase_Entry!A1922</f>
        <v>0</v>
      </c>
      <c r="B6328" s="238">
        <f>Purchase_Entry!B1922</f>
        <v>0</v>
      </c>
      <c r="C6328" s="239">
        <f>Purchase_Entry!D1922</f>
        <v>0</v>
      </c>
      <c r="D6328" s="240" t="s">
        <v>1390</v>
      </c>
      <c r="E6328" s="240">
        <f>Purchase_Entry!C1922</f>
        <v>0</v>
      </c>
      <c r="F6328" s="240">
        <f>Purchase_Entry!F1922</f>
        <v>0</v>
      </c>
      <c r="G6328" s="241">
        <v>0</v>
      </c>
      <c r="H6328" s="241">
        <f>N(Purchase_Entry!P1922)</f>
        <v>0</v>
      </c>
      <c r="I6328" s="241">
        <f t="shared" si="98"/>
        <v>0</v>
      </c>
      <c r="J6328" s="200"/>
      <c r="K6328" s="200" t="str" cm="1">
        <f t="array" ref="K6328">IF($C6328="","",IF(AND($C6328=Party_Statement!$C$5,$B6328&gt;=Party_Statement!$C$6,$B6328&lt;=Party_Statement!$E$6),SUMPRODUCT(($C$3:$C6328=Party_Statement!$C$5)*($B$3:$B6328&gt;=Party_Statement!$C$6)*($B$3:$B6328&lt;=Party_Statement!$E$6)),""))</f>
        <v/>
      </c>
    </row>
    <row r="6329" spans="1:11" x14ac:dyDescent="0.2">
      <c r="A6329" s="237">
        <f>Purchase_Entry!A1923</f>
        <v>0</v>
      </c>
      <c r="B6329" s="238">
        <f>Purchase_Entry!B1923</f>
        <v>0</v>
      </c>
      <c r="C6329" s="239">
        <f>Purchase_Entry!D1923</f>
        <v>0</v>
      </c>
      <c r="D6329" s="240" t="s">
        <v>1390</v>
      </c>
      <c r="E6329" s="240">
        <f>Purchase_Entry!C1923</f>
        <v>0</v>
      </c>
      <c r="F6329" s="240">
        <f>Purchase_Entry!F1923</f>
        <v>0</v>
      </c>
      <c r="G6329" s="241">
        <v>0</v>
      </c>
      <c r="H6329" s="241">
        <f>N(Purchase_Entry!P1923)</f>
        <v>0</v>
      </c>
      <c r="I6329" s="241">
        <f t="shared" si="98"/>
        <v>0</v>
      </c>
      <c r="J6329" s="200"/>
      <c r="K6329" s="200" t="str" cm="1">
        <f t="array" ref="K6329">IF($C6329="","",IF(AND($C6329=Party_Statement!$C$5,$B6329&gt;=Party_Statement!$C$6,$B6329&lt;=Party_Statement!$E$6),SUMPRODUCT(($C$3:$C6329=Party_Statement!$C$5)*($B$3:$B6329&gt;=Party_Statement!$C$6)*($B$3:$B6329&lt;=Party_Statement!$E$6)),""))</f>
        <v/>
      </c>
    </row>
    <row r="6330" spans="1:11" x14ac:dyDescent="0.2">
      <c r="A6330" s="237">
        <f>Purchase_Entry!A1924</f>
        <v>0</v>
      </c>
      <c r="B6330" s="238">
        <f>Purchase_Entry!B1924</f>
        <v>0</v>
      </c>
      <c r="C6330" s="239">
        <f>Purchase_Entry!D1924</f>
        <v>0</v>
      </c>
      <c r="D6330" s="240" t="s">
        <v>1390</v>
      </c>
      <c r="E6330" s="240">
        <f>Purchase_Entry!C1924</f>
        <v>0</v>
      </c>
      <c r="F6330" s="240">
        <f>Purchase_Entry!F1924</f>
        <v>0</v>
      </c>
      <c r="G6330" s="241">
        <v>0</v>
      </c>
      <c r="H6330" s="241">
        <f>N(Purchase_Entry!P1924)</f>
        <v>0</v>
      </c>
      <c r="I6330" s="241">
        <f t="shared" ref="I6330:I6393" si="99">IF($C6330="","",IF($C6330=$C2510,$I2510+$G6330-$H6330,$G6330-$H6330))</f>
        <v>0</v>
      </c>
      <c r="J6330" s="200"/>
      <c r="K6330" s="200" t="str" cm="1">
        <f t="array" ref="K6330">IF($C6330="","",IF(AND($C6330=Party_Statement!$C$5,$B6330&gt;=Party_Statement!$C$6,$B6330&lt;=Party_Statement!$E$6),SUMPRODUCT(($C$3:$C6330=Party_Statement!$C$5)*($B$3:$B6330&gt;=Party_Statement!$C$6)*($B$3:$B6330&lt;=Party_Statement!$E$6)),""))</f>
        <v/>
      </c>
    </row>
    <row r="6331" spans="1:11" x14ac:dyDescent="0.2">
      <c r="A6331" s="237">
        <f>Purchase_Entry!A1925</f>
        <v>0</v>
      </c>
      <c r="B6331" s="238">
        <f>Purchase_Entry!B1925</f>
        <v>0</v>
      </c>
      <c r="C6331" s="239">
        <f>Purchase_Entry!D1925</f>
        <v>0</v>
      </c>
      <c r="D6331" s="240" t="s">
        <v>1390</v>
      </c>
      <c r="E6331" s="240">
        <f>Purchase_Entry!C1925</f>
        <v>0</v>
      </c>
      <c r="F6331" s="240">
        <f>Purchase_Entry!F1925</f>
        <v>0</v>
      </c>
      <c r="G6331" s="241">
        <v>0</v>
      </c>
      <c r="H6331" s="241">
        <f>N(Purchase_Entry!P1925)</f>
        <v>0</v>
      </c>
      <c r="I6331" s="241">
        <f t="shared" si="99"/>
        <v>0</v>
      </c>
      <c r="J6331" s="200"/>
      <c r="K6331" s="200" t="str" cm="1">
        <f t="array" ref="K6331">IF($C6331="","",IF(AND($C6331=Party_Statement!$C$5,$B6331&gt;=Party_Statement!$C$6,$B6331&lt;=Party_Statement!$E$6),SUMPRODUCT(($C$3:$C6331=Party_Statement!$C$5)*($B$3:$B6331&gt;=Party_Statement!$C$6)*($B$3:$B6331&lt;=Party_Statement!$E$6)),""))</f>
        <v/>
      </c>
    </row>
    <row r="6332" spans="1:11" x14ac:dyDescent="0.2">
      <c r="A6332" s="237">
        <f>Purchase_Entry!A1926</f>
        <v>0</v>
      </c>
      <c r="B6332" s="238">
        <f>Purchase_Entry!B1926</f>
        <v>0</v>
      </c>
      <c r="C6332" s="239">
        <f>Purchase_Entry!D1926</f>
        <v>0</v>
      </c>
      <c r="D6332" s="240" t="s">
        <v>1390</v>
      </c>
      <c r="E6332" s="240">
        <f>Purchase_Entry!C1926</f>
        <v>0</v>
      </c>
      <c r="F6332" s="240">
        <f>Purchase_Entry!F1926</f>
        <v>0</v>
      </c>
      <c r="G6332" s="241">
        <v>0</v>
      </c>
      <c r="H6332" s="241">
        <f>N(Purchase_Entry!P1926)</f>
        <v>0</v>
      </c>
      <c r="I6332" s="241">
        <f t="shared" si="99"/>
        <v>0</v>
      </c>
      <c r="J6332" s="200"/>
      <c r="K6332" s="200" t="str" cm="1">
        <f t="array" ref="K6332">IF($C6332="","",IF(AND($C6332=Party_Statement!$C$5,$B6332&gt;=Party_Statement!$C$6,$B6332&lt;=Party_Statement!$E$6),SUMPRODUCT(($C$3:$C6332=Party_Statement!$C$5)*($B$3:$B6332&gt;=Party_Statement!$C$6)*($B$3:$B6332&lt;=Party_Statement!$E$6)),""))</f>
        <v/>
      </c>
    </row>
    <row r="6333" spans="1:11" x14ac:dyDescent="0.2">
      <c r="A6333" s="237">
        <f>Purchase_Entry!A1927</f>
        <v>0</v>
      </c>
      <c r="B6333" s="238">
        <f>Purchase_Entry!B1927</f>
        <v>0</v>
      </c>
      <c r="C6333" s="239">
        <f>Purchase_Entry!D1927</f>
        <v>0</v>
      </c>
      <c r="D6333" s="240" t="s">
        <v>1390</v>
      </c>
      <c r="E6333" s="240">
        <f>Purchase_Entry!C1927</f>
        <v>0</v>
      </c>
      <c r="F6333" s="240">
        <f>Purchase_Entry!F1927</f>
        <v>0</v>
      </c>
      <c r="G6333" s="241">
        <v>0</v>
      </c>
      <c r="H6333" s="241">
        <f>N(Purchase_Entry!P1927)</f>
        <v>0</v>
      </c>
      <c r="I6333" s="241">
        <f t="shared" si="99"/>
        <v>0</v>
      </c>
      <c r="J6333" s="200"/>
      <c r="K6333" s="200" t="str" cm="1">
        <f t="array" ref="K6333">IF($C6333="","",IF(AND($C6333=Party_Statement!$C$5,$B6333&gt;=Party_Statement!$C$6,$B6333&lt;=Party_Statement!$E$6),SUMPRODUCT(($C$3:$C6333=Party_Statement!$C$5)*($B$3:$B6333&gt;=Party_Statement!$C$6)*($B$3:$B6333&lt;=Party_Statement!$E$6)),""))</f>
        <v/>
      </c>
    </row>
    <row r="6334" spans="1:11" x14ac:dyDescent="0.2">
      <c r="A6334" s="237">
        <f>Purchase_Entry!A1928</f>
        <v>0</v>
      </c>
      <c r="B6334" s="238">
        <f>Purchase_Entry!B1928</f>
        <v>0</v>
      </c>
      <c r="C6334" s="239">
        <f>Purchase_Entry!D1928</f>
        <v>0</v>
      </c>
      <c r="D6334" s="240" t="s">
        <v>1390</v>
      </c>
      <c r="E6334" s="240">
        <f>Purchase_Entry!C1928</f>
        <v>0</v>
      </c>
      <c r="F6334" s="240">
        <f>Purchase_Entry!F1928</f>
        <v>0</v>
      </c>
      <c r="G6334" s="241">
        <v>0</v>
      </c>
      <c r="H6334" s="241">
        <f>N(Purchase_Entry!P1928)</f>
        <v>0</v>
      </c>
      <c r="I6334" s="241">
        <f t="shared" si="99"/>
        <v>0</v>
      </c>
      <c r="J6334" s="200"/>
      <c r="K6334" s="200" t="str" cm="1">
        <f t="array" ref="K6334">IF($C6334="","",IF(AND($C6334=Party_Statement!$C$5,$B6334&gt;=Party_Statement!$C$6,$B6334&lt;=Party_Statement!$E$6),SUMPRODUCT(($C$3:$C6334=Party_Statement!$C$5)*($B$3:$B6334&gt;=Party_Statement!$C$6)*($B$3:$B6334&lt;=Party_Statement!$E$6)),""))</f>
        <v/>
      </c>
    </row>
    <row r="6335" spans="1:11" x14ac:dyDescent="0.2">
      <c r="A6335" s="237">
        <f>Purchase_Entry!A1929</f>
        <v>0</v>
      </c>
      <c r="B6335" s="238">
        <f>Purchase_Entry!B1929</f>
        <v>0</v>
      </c>
      <c r="C6335" s="239">
        <f>Purchase_Entry!D1929</f>
        <v>0</v>
      </c>
      <c r="D6335" s="240" t="s">
        <v>1390</v>
      </c>
      <c r="E6335" s="240">
        <f>Purchase_Entry!C1929</f>
        <v>0</v>
      </c>
      <c r="F6335" s="240">
        <f>Purchase_Entry!F1929</f>
        <v>0</v>
      </c>
      <c r="G6335" s="241">
        <v>0</v>
      </c>
      <c r="H6335" s="241">
        <f>N(Purchase_Entry!P1929)</f>
        <v>0</v>
      </c>
      <c r="I6335" s="241">
        <f t="shared" si="99"/>
        <v>0</v>
      </c>
      <c r="J6335" s="200"/>
      <c r="K6335" s="200" t="str" cm="1">
        <f t="array" ref="K6335">IF($C6335="","",IF(AND($C6335=Party_Statement!$C$5,$B6335&gt;=Party_Statement!$C$6,$B6335&lt;=Party_Statement!$E$6),SUMPRODUCT(($C$3:$C6335=Party_Statement!$C$5)*($B$3:$B6335&gt;=Party_Statement!$C$6)*($B$3:$B6335&lt;=Party_Statement!$E$6)),""))</f>
        <v/>
      </c>
    </row>
    <row r="6336" spans="1:11" x14ac:dyDescent="0.2">
      <c r="A6336" s="237">
        <f>Purchase_Entry!A1930</f>
        <v>0</v>
      </c>
      <c r="B6336" s="238">
        <f>Purchase_Entry!B1930</f>
        <v>0</v>
      </c>
      <c r="C6336" s="239">
        <f>Purchase_Entry!D1930</f>
        <v>0</v>
      </c>
      <c r="D6336" s="240" t="s">
        <v>1390</v>
      </c>
      <c r="E6336" s="240">
        <f>Purchase_Entry!C1930</f>
        <v>0</v>
      </c>
      <c r="F6336" s="240">
        <f>Purchase_Entry!F1930</f>
        <v>0</v>
      </c>
      <c r="G6336" s="241">
        <v>0</v>
      </c>
      <c r="H6336" s="241">
        <f>N(Purchase_Entry!P1930)</f>
        <v>0</v>
      </c>
      <c r="I6336" s="241">
        <f t="shared" si="99"/>
        <v>0</v>
      </c>
      <c r="J6336" s="200"/>
      <c r="K6336" s="200" t="str" cm="1">
        <f t="array" ref="K6336">IF($C6336="","",IF(AND($C6336=Party_Statement!$C$5,$B6336&gt;=Party_Statement!$C$6,$B6336&lt;=Party_Statement!$E$6),SUMPRODUCT(($C$3:$C6336=Party_Statement!$C$5)*($B$3:$B6336&gt;=Party_Statement!$C$6)*($B$3:$B6336&lt;=Party_Statement!$E$6)),""))</f>
        <v/>
      </c>
    </row>
    <row r="6337" spans="1:11" x14ac:dyDescent="0.2">
      <c r="A6337" s="237">
        <f>Purchase_Entry!A1931</f>
        <v>0</v>
      </c>
      <c r="B6337" s="238">
        <f>Purchase_Entry!B1931</f>
        <v>0</v>
      </c>
      <c r="C6337" s="239">
        <f>Purchase_Entry!D1931</f>
        <v>0</v>
      </c>
      <c r="D6337" s="240" t="s">
        <v>1390</v>
      </c>
      <c r="E6337" s="240">
        <f>Purchase_Entry!C1931</f>
        <v>0</v>
      </c>
      <c r="F6337" s="240">
        <f>Purchase_Entry!F1931</f>
        <v>0</v>
      </c>
      <c r="G6337" s="241">
        <v>0</v>
      </c>
      <c r="H6337" s="241">
        <f>N(Purchase_Entry!P1931)</f>
        <v>0</v>
      </c>
      <c r="I6337" s="241">
        <f t="shared" si="99"/>
        <v>0</v>
      </c>
      <c r="J6337" s="200"/>
      <c r="K6337" s="200" t="str" cm="1">
        <f t="array" ref="K6337">IF($C6337="","",IF(AND($C6337=Party_Statement!$C$5,$B6337&gt;=Party_Statement!$C$6,$B6337&lt;=Party_Statement!$E$6),SUMPRODUCT(($C$3:$C6337=Party_Statement!$C$5)*($B$3:$B6337&gt;=Party_Statement!$C$6)*($B$3:$B6337&lt;=Party_Statement!$E$6)),""))</f>
        <v/>
      </c>
    </row>
    <row r="6338" spans="1:11" x14ac:dyDescent="0.2">
      <c r="A6338" s="237">
        <f>Purchase_Entry!A1932</f>
        <v>0</v>
      </c>
      <c r="B6338" s="238">
        <f>Purchase_Entry!B1932</f>
        <v>0</v>
      </c>
      <c r="C6338" s="239">
        <f>Purchase_Entry!D1932</f>
        <v>0</v>
      </c>
      <c r="D6338" s="240" t="s">
        <v>1390</v>
      </c>
      <c r="E6338" s="240">
        <f>Purchase_Entry!C1932</f>
        <v>0</v>
      </c>
      <c r="F6338" s="240">
        <f>Purchase_Entry!F1932</f>
        <v>0</v>
      </c>
      <c r="G6338" s="241">
        <v>0</v>
      </c>
      <c r="H6338" s="241">
        <f>N(Purchase_Entry!P1932)</f>
        <v>0</v>
      </c>
      <c r="I6338" s="241">
        <f t="shared" si="99"/>
        <v>0</v>
      </c>
      <c r="J6338" s="200"/>
      <c r="K6338" s="200" t="str" cm="1">
        <f t="array" ref="K6338">IF($C6338="","",IF(AND($C6338=Party_Statement!$C$5,$B6338&gt;=Party_Statement!$C$6,$B6338&lt;=Party_Statement!$E$6),SUMPRODUCT(($C$3:$C6338=Party_Statement!$C$5)*($B$3:$B6338&gt;=Party_Statement!$C$6)*($B$3:$B6338&lt;=Party_Statement!$E$6)),""))</f>
        <v/>
      </c>
    </row>
    <row r="6339" spans="1:11" x14ac:dyDescent="0.2">
      <c r="A6339" s="237">
        <f>Purchase_Entry!A1933</f>
        <v>0</v>
      </c>
      <c r="B6339" s="238">
        <f>Purchase_Entry!B1933</f>
        <v>0</v>
      </c>
      <c r="C6339" s="239">
        <f>Purchase_Entry!D1933</f>
        <v>0</v>
      </c>
      <c r="D6339" s="240" t="s">
        <v>1390</v>
      </c>
      <c r="E6339" s="240">
        <f>Purchase_Entry!C1933</f>
        <v>0</v>
      </c>
      <c r="F6339" s="240">
        <f>Purchase_Entry!F1933</f>
        <v>0</v>
      </c>
      <c r="G6339" s="241">
        <v>0</v>
      </c>
      <c r="H6339" s="241">
        <f>N(Purchase_Entry!P1933)</f>
        <v>0</v>
      </c>
      <c r="I6339" s="241">
        <f t="shared" si="99"/>
        <v>0</v>
      </c>
      <c r="J6339" s="200"/>
      <c r="K6339" s="200" t="str" cm="1">
        <f t="array" ref="K6339">IF($C6339="","",IF(AND($C6339=Party_Statement!$C$5,$B6339&gt;=Party_Statement!$C$6,$B6339&lt;=Party_Statement!$E$6),SUMPRODUCT(($C$3:$C6339=Party_Statement!$C$5)*($B$3:$B6339&gt;=Party_Statement!$C$6)*($B$3:$B6339&lt;=Party_Statement!$E$6)),""))</f>
        <v/>
      </c>
    </row>
    <row r="6340" spans="1:11" x14ac:dyDescent="0.2">
      <c r="A6340" s="237">
        <f>Purchase_Entry!A1934</f>
        <v>0</v>
      </c>
      <c r="B6340" s="238">
        <f>Purchase_Entry!B1934</f>
        <v>0</v>
      </c>
      <c r="C6340" s="239">
        <f>Purchase_Entry!D1934</f>
        <v>0</v>
      </c>
      <c r="D6340" s="240" t="s">
        <v>1390</v>
      </c>
      <c r="E6340" s="240">
        <f>Purchase_Entry!C1934</f>
        <v>0</v>
      </c>
      <c r="F6340" s="240">
        <f>Purchase_Entry!F1934</f>
        <v>0</v>
      </c>
      <c r="G6340" s="241">
        <v>0</v>
      </c>
      <c r="H6340" s="241">
        <f>N(Purchase_Entry!P1934)</f>
        <v>0</v>
      </c>
      <c r="I6340" s="241">
        <f t="shared" si="99"/>
        <v>0</v>
      </c>
      <c r="J6340" s="200"/>
      <c r="K6340" s="200" t="str" cm="1">
        <f t="array" ref="K6340">IF($C6340="","",IF(AND($C6340=Party_Statement!$C$5,$B6340&gt;=Party_Statement!$C$6,$B6340&lt;=Party_Statement!$E$6),SUMPRODUCT(($C$3:$C6340=Party_Statement!$C$5)*($B$3:$B6340&gt;=Party_Statement!$C$6)*($B$3:$B6340&lt;=Party_Statement!$E$6)),""))</f>
        <v/>
      </c>
    </row>
    <row r="6341" spans="1:11" x14ac:dyDescent="0.2">
      <c r="A6341" s="237">
        <f>Purchase_Entry!A1935</f>
        <v>0</v>
      </c>
      <c r="B6341" s="238">
        <f>Purchase_Entry!B1935</f>
        <v>0</v>
      </c>
      <c r="C6341" s="239">
        <f>Purchase_Entry!D1935</f>
        <v>0</v>
      </c>
      <c r="D6341" s="240" t="s">
        <v>1390</v>
      </c>
      <c r="E6341" s="240">
        <f>Purchase_Entry!C1935</f>
        <v>0</v>
      </c>
      <c r="F6341" s="240">
        <f>Purchase_Entry!F1935</f>
        <v>0</v>
      </c>
      <c r="G6341" s="241">
        <v>0</v>
      </c>
      <c r="H6341" s="241">
        <f>N(Purchase_Entry!P1935)</f>
        <v>0</v>
      </c>
      <c r="I6341" s="241">
        <f t="shared" si="99"/>
        <v>0</v>
      </c>
      <c r="J6341" s="200"/>
      <c r="K6341" s="200" t="str" cm="1">
        <f t="array" ref="K6341">IF($C6341="","",IF(AND($C6341=Party_Statement!$C$5,$B6341&gt;=Party_Statement!$C$6,$B6341&lt;=Party_Statement!$E$6),SUMPRODUCT(($C$3:$C6341=Party_Statement!$C$5)*($B$3:$B6341&gt;=Party_Statement!$C$6)*($B$3:$B6341&lt;=Party_Statement!$E$6)),""))</f>
        <v/>
      </c>
    </row>
    <row r="6342" spans="1:11" x14ac:dyDescent="0.2">
      <c r="A6342" s="237">
        <f>Purchase_Entry!A1936</f>
        <v>0</v>
      </c>
      <c r="B6342" s="238">
        <f>Purchase_Entry!B1936</f>
        <v>0</v>
      </c>
      <c r="C6342" s="239">
        <f>Purchase_Entry!D1936</f>
        <v>0</v>
      </c>
      <c r="D6342" s="240" t="s">
        <v>1390</v>
      </c>
      <c r="E6342" s="240">
        <f>Purchase_Entry!C1936</f>
        <v>0</v>
      </c>
      <c r="F6342" s="240">
        <f>Purchase_Entry!F1936</f>
        <v>0</v>
      </c>
      <c r="G6342" s="241">
        <v>0</v>
      </c>
      <c r="H6342" s="241">
        <f>N(Purchase_Entry!P1936)</f>
        <v>0</v>
      </c>
      <c r="I6342" s="241">
        <f t="shared" si="99"/>
        <v>0</v>
      </c>
      <c r="J6342" s="200"/>
      <c r="K6342" s="200" t="str" cm="1">
        <f t="array" ref="K6342">IF($C6342="","",IF(AND($C6342=Party_Statement!$C$5,$B6342&gt;=Party_Statement!$C$6,$B6342&lt;=Party_Statement!$E$6),SUMPRODUCT(($C$3:$C6342=Party_Statement!$C$5)*($B$3:$B6342&gt;=Party_Statement!$C$6)*($B$3:$B6342&lt;=Party_Statement!$E$6)),""))</f>
        <v/>
      </c>
    </row>
    <row r="6343" spans="1:11" x14ac:dyDescent="0.2">
      <c r="A6343" s="237">
        <f>Purchase_Entry!A1937</f>
        <v>0</v>
      </c>
      <c r="B6343" s="238">
        <f>Purchase_Entry!B1937</f>
        <v>0</v>
      </c>
      <c r="C6343" s="239">
        <f>Purchase_Entry!D1937</f>
        <v>0</v>
      </c>
      <c r="D6343" s="240" t="s">
        <v>1390</v>
      </c>
      <c r="E6343" s="240">
        <f>Purchase_Entry!C1937</f>
        <v>0</v>
      </c>
      <c r="F6343" s="240">
        <f>Purchase_Entry!F1937</f>
        <v>0</v>
      </c>
      <c r="G6343" s="241">
        <v>0</v>
      </c>
      <c r="H6343" s="241">
        <f>N(Purchase_Entry!P1937)</f>
        <v>0</v>
      </c>
      <c r="I6343" s="241">
        <f t="shared" si="99"/>
        <v>0</v>
      </c>
      <c r="J6343" s="200"/>
      <c r="K6343" s="200" t="str" cm="1">
        <f t="array" ref="K6343">IF($C6343="","",IF(AND($C6343=Party_Statement!$C$5,$B6343&gt;=Party_Statement!$C$6,$B6343&lt;=Party_Statement!$E$6),SUMPRODUCT(($C$3:$C6343=Party_Statement!$C$5)*($B$3:$B6343&gt;=Party_Statement!$C$6)*($B$3:$B6343&lt;=Party_Statement!$E$6)),""))</f>
        <v/>
      </c>
    </row>
    <row r="6344" spans="1:11" x14ac:dyDescent="0.2">
      <c r="A6344" s="237">
        <f>Purchase_Entry!A1938</f>
        <v>0</v>
      </c>
      <c r="B6344" s="238">
        <f>Purchase_Entry!B1938</f>
        <v>0</v>
      </c>
      <c r="C6344" s="239">
        <f>Purchase_Entry!D1938</f>
        <v>0</v>
      </c>
      <c r="D6344" s="240" t="s">
        <v>1390</v>
      </c>
      <c r="E6344" s="240">
        <f>Purchase_Entry!C1938</f>
        <v>0</v>
      </c>
      <c r="F6344" s="240">
        <f>Purchase_Entry!F1938</f>
        <v>0</v>
      </c>
      <c r="G6344" s="241">
        <v>0</v>
      </c>
      <c r="H6344" s="241">
        <f>N(Purchase_Entry!P1938)</f>
        <v>0</v>
      </c>
      <c r="I6344" s="241">
        <f t="shared" si="99"/>
        <v>0</v>
      </c>
      <c r="J6344" s="200"/>
      <c r="K6344" s="200" t="str" cm="1">
        <f t="array" ref="K6344">IF($C6344="","",IF(AND($C6344=Party_Statement!$C$5,$B6344&gt;=Party_Statement!$C$6,$B6344&lt;=Party_Statement!$E$6),SUMPRODUCT(($C$3:$C6344=Party_Statement!$C$5)*($B$3:$B6344&gt;=Party_Statement!$C$6)*($B$3:$B6344&lt;=Party_Statement!$E$6)),""))</f>
        <v/>
      </c>
    </row>
    <row r="6345" spans="1:11" x14ac:dyDescent="0.2">
      <c r="A6345" s="237">
        <f>Purchase_Entry!A1939</f>
        <v>0</v>
      </c>
      <c r="B6345" s="238">
        <f>Purchase_Entry!B1939</f>
        <v>0</v>
      </c>
      <c r="C6345" s="239">
        <f>Purchase_Entry!D1939</f>
        <v>0</v>
      </c>
      <c r="D6345" s="240" t="s">
        <v>1390</v>
      </c>
      <c r="E6345" s="240">
        <f>Purchase_Entry!C1939</f>
        <v>0</v>
      </c>
      <c r="F6345" s="240">
        <f>Purchase_Entry!F1939</f>
        <v>0</v>
      </c>
      <c r="G6345" s="241">
        <v>0</v>
      </c>
      <c r="H6345" s="241">
        <f>N(Purchase_Entry!P1939)</f>
        <v>0</v>
      </c>
      <c r="I6345" s="241">
        <f t="shared" si="99"/>
        <v>0</v>
      </c>
      <c r="J6345" s="200"/>
      <c r="K6345" s="200" t="str" cm="1">
        <f t="array" ref="K6345">IF($C6345="","",IF(AND($C6345=Party_Statement!$C$5,$B6345&gt;=Party_Statement!$C$6,$B6345&lt;=Party_Statement!$E$6),SUMPRODUCT(($C$3:$C6345=Party_Statement!$C$5)*($B$3:$B6345&gt;=Party_Statement!$C$6)*($B$3:$B6345&lt;=Party_Statement!$E$6)),""))</f>
        <v/>
      </c>
    </row>
    <row r="6346" spans="1:11" x14ac:dyDescent="0.2">
      <c r="A6346" s="237">
        <f>Purchase_Entry!A1940</f>
        <v>0</v>
      </c>
      <c r="B6346" s="238">
        <f>Purchase_Entry!B1940</f>
        <v>0</v>
      </c>
      <c r="C6346" s="239">
        <f>Purchase_Entry!D1940</f>
        <v>0</v>
      </c>
      <c r="D6346" s="240" t="s">
        <v>1390</v>
      </c>
      <c r="E6346" s="240">
        <f>Purchase_Entry!C1940</f>
        <v>0</v>
      </c>
      <c r="F6346" s="240">
        <f>Purchase_Entry!F1940</f>
        <v>0</v>
      </c>
      <c r="G6346" s="241">
        <v>0</v>
      </c>
      <c r="H6346" s="241">
        <f>N(Purchase_Entry!P1940)</f>
        <v>0</v>
      </c>
      <c r="I6346" s="241">
        <f t="shared" si="99"/>
        <v>0</v>
      </c>
      <c r="J6346" s="200"/>
      <c r="K6346" s="200" t="str" cm="1">
        <f t="array" ref="K6346">IF($C6346="","",IF(AND($C6346=Party_Statement!$C$5,$B6346&gt;=Party_Statement!$C$6,$B6346&lt;=Party_Statement!$E$6),SUMPRODUCT(($C$3:$C6346=Party_Statement!$C$5)*($B$3:$B6346&gt;=Party_Statement!$C$6)*($B$3:$B6346&lt;=Party_Statement!$E$6)),""))</f>
        <v/>
      </c>
    </row>
    <row r="6347" spans="1:11" x14ac:dyDescent="0.2">
      <c r="A6347" s="237">
        <f>Purchase_Entry!A1941</f>
        <v>0</v>
      </c>
      <c r="B6347" s="238">
        <f>Purchase_Entry!B1941</f>
        <v>0</v>
      </c>
      <c r="C6347" s="239">
        <f>Purchase_Entry!D1941</f>
        <v>0</v>
      </c>
      <c r="D6347" s="240" t="s">
        <v>1390</v>
      </c>
      <c r="E6347" s="240">
        <f>Purchase_Entry!C1941</f>
        <v>0</v>
      </c>
      <c r="F6347" s="240">
        <f>Purchase_Entry!F1941</f>
        <v>0</v>
      </c>
      <c r="G6347" s="241">
        <v>0</v>
      </c>
      <c r="H6347" s="241">
        <f>N(Purchase_Entry!P1941)</f>
        <v>0</v>
      </c>
      <c r="I6347" s="241">
        <f t="shared" si="99"/>
        <v>0</v>
      </c>
      <c r="J6347" s="200"/>
      <c r="K6347" s="200" t="str" cm="1">
        <f t="array" ref="K6347">IF($C6347="","",IF(AND($C6347=Party_Statement!$C$5,$B6347&gt;=Party_Statement!$C$6,$B6347&lt;=Party_Statement!$E$6),SUMPRODUCT(($C$3:$C6347=Party_Statement!$C$5)*($B$3:$B6347&gt;=Party_Statement!$C$6)*($B$3:$B6347&lt;=Party_Statement!$E$6)),""))</f>
        <v/>
      </c>
    </row>
    <row r="6348" spans="1:11" x14ac:dyDescent="0.2">
      <c r="A6348" s="237">
        <f>Purchase_Entry!A1942</f>
        <v>0</v>
      </c>
      <c r="B6348" s="238">
        <f>Purchase_Entry!B1942</f>
        <v>0</v>
      </c>
      <c r="C6348" s="239">
        <f>Purchase_Entry!D1942</f>
        <v>0</v>
      </c>
      <c r="D6348" s="240" t="s">
        <v>1390</v>
      </c>
      <c r="E6348" s="240">
        <f>Purchase_Entry!C1942</f>
        <v>0</v>
      </c>
      <c r="F6348" s="240">
        <f>Purchase_Entry!F1942</f>
        <v>0</v>
      </c>
      <c r="G6348" s="241">
        <v>0</v>
      </c>
      <c r="H6348" s="241">
        <f>N(Purchase_Entry!P1942)</f>
        <v>0</v>
      </c>
      <c r="I6348" s="241">
        <f t="shared" si="99"/>
        <v>0</v>
      </c>
      <c r="J6348" s="200"/>
      <c r="K6348" s="200" t="str" cm="1">
        <f t="array" ref="K6348">IF($C6348="","",IF(AND($C6348=Party_Statement!$C$5,$B6348&gt;=Party_Statement!$C$6,$B6348&lt;=Party_Statement!$E$6),SUMPRODUCT(($C$3:$C6348=Party_Statement!$C$5)*($B$3:$B6348&gt;=Party_Statement!$C$6)*($B$3:$B6348&lt;=Party_Statement!$E$6)),""))</f>
        <v/>
      </c>
    </row>
    <row r="6349" spans="1:11" x14ac:dyDescent="0.2">
      <c r="A6349" s="237">
        <f>Purchase_Entry!A1943</f>
        <v>0</v>
      </c>
      <c r="B6349" s="238">
        <f>Purchase_Entry!B1943</f>
        <v>0</v>
      </c>
      <c r="C6349" s="239">
        <f>Purchase_Entry!D1943</f>
        <v>0</v>
      </c>
      <c r="D6349" s="240" t="s">
        <v>1390</v>
      </c>
      <c r="E6349" s="240">
        <f>Purchase_Entry!C1943</f>
        <v>0</v>
      </c>
      <c r="F6349" s="240">
        <f>Purchase_Entry!F1943</f>
        <v>0</v>
      </c>
      <c r="G6349" s="241">
        <v>0</v>
      </c>
      <c r="H6349" s="241">
        <f>N(Purchase_Entry!P1943)</f>
        <v>0</v>
      </c>
      <c r="I6349" s="241">
        <f t="shared" si="99"/>
        <v>0</v>
      </c>
      <c r="J6349" s="200"/>
      <c r="K6349" s="200" t="str" cm="1">
        <f t="array" ref="K6349">IF($C6349="","",IF(AND($C6349=Party_Statement!$C$5,$B6349&gt;=Party_Statement!$C$6,$B6349&lt;=Party_Statement!$E$6),SUMPRODUCT(($C$3:$C6349=Party_Statement!$C$5)*($B$3:$B6349&gt;=Party_Statement!$C$6)*($B$3:$B6349&lt;=Party_Statement!$E$6)),""))</f>
        <v/>
      </c>
    </row>
    <row r="6350" spans="1:11" x14ac:dyDescent="0.2">
      <c r="A6350" s="237">
        <f>Purchase_Entry!A1944</f>
        <v>0</v>
      </c>
      <c r="B6350" s="238">
        <f>Purchase_Entry!B1944</f>
        <v>0</v>
      </c>
      <c r="C6350" s="239">
        <f>Purchase_Entry!D1944</f>
        <v>0</v>
      </c>
      <c r="D6350" s="240" t="s">
        <v>1390</v>
      </c>
      <c r="E6350" s="240">
        <f>Purchase_Entry!C1944</f>
        <v>0</v>
      </c>
      <c r="F6350" s="240">
        <f>Purchase_Entry!F1944</f>
        <v>0</v>
      </c>
      <c r="G6350" s="241">
        <v>0</v>
      </c>
      <c r="H6350" s="241">
        <f>N(Purchase_Entry!P1944)</f>
        <v>0</v>
      </c>
      <c r="I6350" s="241">
        <f t="shared" si="99"/>
        <v>0</v>
      </c>
      <c r="J6350" s="200"/>
      <c r="K6350" s="200" t="str" cm="1">
        <f t="array" ref="K6350">IF($C6350="","",IF(AND($C6350=Party_Statement!$C$5,$B6350&gt;=Party_Statement!$C$6,$B6350&lt;=Party_Statement!$E$6),SUMPRODUCT(($C$3:$C6350=Party_Statement!$C$5)*($B$3:$B6350&gt;=Party_Statement!$C$6)*($B$3:$B6350&lt;=Party_Statement!$E$6)),""))</f>
        <v/>
      </c>
    </row>
    <row r="6351" spans="1:11" x14ac:dyDescent="0.2">
      <c r="A6351" s="237">
        <f>Purchase_Entry!A1945</f>
        <v>0</v>
      </c>
      <c r="B6351" s="238">
        <f>Purchase_Entry!B1945</f>
        <v>0</v>
      </c>
      <c r="C6351" s="239">
        <f>Purchase_Entry!D1945</f>
        <v>0</v>
      </c>
      <c r="D6351" s="240" t="s">
        <v>1390</v>
      </c>
      <c r="E6351" s="240">
        <f>Purchase_Entry!C1945</f>
        <v>0</v>
      </c>
      <c r="F6351" s="240">
        <f>Purchase_Entry!F1945</f>
        <v>0</v>
      </c>
      <c r="G6351" s="241">
        <v>0</v>
      </c>
      <c r="H6351" s="241">
        <f>N(Purchase_Entry!P1945)</f>
        <v>0</v>
      </c>
      <c r="I6351" s="241">
        <f t="shared" si="99"/>
        <v>0</v>
      </c>
      <c r="J6351" s="200"/>
      <c r="K6351" s="200" t="str" cm="1">
        <f t="array" ref="K6351">IF($C6351="","",IF(AND($C6351=Party_Statement!$C$5,$B6351&gt;=Party_Statement!$C$6,$B6351&lt;=Party_Statement!$E$6),SUMPRODUCT(($C$3:$C6351=Party_Statement!$C$5)*($B$3:$B6351&gt;=Party_Statement!$C$6)*($B$3:$B6351&lt;=Party_Statement!$E$6)),""))</f>
        <v/>
      </c>
    </row>
    <row r="6352" spans="1:11" x14ac:dyDescent="0.2">
      <c r="A6352" s="237">
        <f>Purchase_Entry!A1946</f>
        <v>0</v>
      </c>
      <c r="B6352" s="238">
        <f>Purchase_Entry!B1946</f>
        <v>0</v>
      </c>
      <c r="C6352" s="239">
        <f>Purchase_Entry!D1946</f>
        <v>0</v>
      </c>
      <c r="D6352" s="240" t="s">
        <v>1390</v>
      </c>
      <c r="E6352" s="240">
        <f>Purchase_Entry!C1946</f>
        <v>0</v>
      </c>
      <c r="F6352" s="240">
        <f>Purchase_Entry!F1946</f>
        <v>0</v>
      </c>
      <c r="G6352" s="241">
        <v>0</v>
      </c>
      <c r="H6352" s="241">
        <f>N(Purchase_Entry!P1946)</f>
        <v>0</v>
      </c>
      <c r="I6352" s="241">
        <f t="shared" si="99"/>
        <v>0</v>
      </c>
      <c r="J6352" s="200"/>
      <c r="K6352" s="200" t="str" cm="1">
        <f t="array" ref="K6352">IF($C6352="","",IF(AND($C6352=Party_Statement!$C$5,$B6352&gt;=Party_Statement!$C$6,$B6352&lt;=Party_Statement!$E$6),SUMPRODUCT(($C$3:$C6352=Party_Statement!$C$5)*($B$3:$B6352&gt;=Party_Statement!$C$6)*($B$3:$B6352&lt;=Party_Statement!$E$6)),""))</f>
        <v/>
      </c>
    </row>
    <row r="6353" spans="1:11" x14ac:dyDescent="0.2">
      <c r="A6353" s="237">
        <f>Purchase_Entry!A1947</f>
        <v>0</v>
      </c>
      <c r="B6353" s="238">
        <f>Purchase_Entry!B1947</f>
        <v>0</v>
      </c>
      <c r="C6353" s="239">
        <f>Purchase_Entry!D1947</f>
        <v>0</v>
      </c>
      <c r="D6353" s="240" t="s">
        <v>1390</v>
      </c>
      <c r="E6353" s="240">
        <f>Purchase_Entry!C1947</f>
        <v>0</v>
      </c>
      <c r="F6353" s="240">
        <f>Purchase_Entry!F1947</f>
        <v>0</v>
      </c>
      <c r="G6353" s="241">
        <v>0</v>
      </c>
      <c r="H6353" s="241">
        <f>N(Purchase_Entry!P1947)</f>
        <v>0</v>
      </c>
      <c r="I6353" s="241">
        <f t="shared" si="99"/>
        <v>0</v>
      </c>
      <c r="J6353" s="200"/>
      <c r="K6353" s="200" t="str" cm="1">
        <f t="array" ref="K6353">IF($C6353="","",IF(AND($C6353=Party_Statement!$C$5,$B6353&gt;=Party_Statement!$C$6,$B6353&lt;=Party_Statement!$E$6),SUMPRODUCT(($C$3:$C6353=Party_Statement!$C$5)*($B$3:$B6353&gt;=Party_Statement!$C$6)*($B$3:$B6353&lt;=Party_Statement!$E$6)),""))</f>
        <v/>
      </c>
    </row>
    <row r="6354" spans="1:11" x14ac:dyDescent="0.2">
      <c r="A6354" s="237">
        <f>Purchase_Entry!A1948</f>
        <v>0</v>
      </c>
      <c r="B6354" s="238">
        <f>Purchase_Entry!B1948</f>
        <v>0</v>
      </c>
      <c r="C6354" s="239">
        <f>Purchase_Entry!D1948</f>
        <v>0</v>
      </c>
      <c r="D6354" s="240" t="s">
        <v>1390</v>
      </c>
      <c r="E6354" s="240">
        <f>Purchase_Entry!C1948</f>
        <v>0</v>
      </c>
      <c r="F6354" s="240">
        <f>Purchase_Entry!F1948</f>
        <v>0</v>
      </c>
      <c r="G6354" s="241">
        <v>0</v>
      </c>
      <c r="H6354" s="241">
        <f>N(Purchase_Entry!P1948)</f>
        <v>0</v>
      </c>
      <c r="I6354" s="241">
        <f t="shared" si="99"/>
        <v>0</v>
      </c>
      <c r="J6354" s="200"/>
      <c r="K6354" s="200" t="str" cm="1">
        <f t="array" ref="K6354">IF($C6354="","",IF(AND($C6354=Party_Statement!$C$5,$B6354&gt;=Party_Statement!$C$6,$B6354&lt;=Party_Statement!$E$6),SUMPRODUCT(($C$3:$C6354=Party_Statement!$C$5)*($B$3:$B6354&gt;=Party_Statement!$C$6)*($B$3:$B6354&lt;=Party_Statement!$E$6)),""))</f>
        <v/>
      </c>
    </row>
    <row r="6355" spans="1:11" x14ac:dyDescent="0.2">
      <c r="A6355" s="237">
        <f>Purchase_Entry!A1949</f>
        <v>0</v>
      </c>
      <c r="B6355" s="238">
        <f>Purchase_Entry!B1949</f>
        <v>0</v>
      </c>
      <c r="C6355" s="239">
        <f>Purchase_Entry!D1949</f>
        <v>0</v>
      </c>
      <c r="D6355" s="240" t="s">
        <v>1390</v>
      </c>
      <c r="E6355" s="240">
        <f>Purchase_Entry!C1949</f>
        <v>0</v>
      </c>
      <c r="F6355" s="240">
        <f>Purchase_Entry!F1949</f>
        <v>0</v>
      </c>
      <c r="G6355" s="241">
        <v>0</v>
      </c>
      <c r="H6355" s="241">
        <f>N(Purchase_Entry!P1949)</f>
        <v>0</v>
      </c>
      <c r="I6355" s="241">
        <f t="shared" si="99"/>
        <v>0</v>
      </c>
      <c r="J6355" s="200"/>
      <c r="K6355" s="200" t="str" cm="1">
        <f t="array" ref="K6355">IF($C6355="","",IF(AND($C6355=Party_Statement!$C$5,$B6355&gt;=Party_Statement!$C$6,$B6355&lt;=Party_Statement!$E$6),SUMPRODUCT(($C$3:$C6355=Party_Statement!$C$5)*($B$3:$B6355&gt;=Party_Statement!$C$6)*($B$3:$B6355&lt;=Party_Statement!$E$6)),""))</f>
        <v/>
      </c>
    </row>
    <row r="6356" spans="1:11" x14ac:dyDescent="0.2">
      <c r="A6356" s="237">
        <f>Purchase_Entry!A1950</f>
        <v>0</v>
      </c>
      <c r="B6356" s="238">
        <f>Purchase_Entry!B1950</f>
        <v>0</v>
      </c>
      <c r="C6356" s="239">
        <f>Purchase_Entry!D1950</f>
        <v>0</v>
      </c>
      <c r="D6356" s="240" t="s">
        <v>1390</v>
      </c>
      <c r="E6356" s="240">
        <f>Purchase_Entry!C1950</f>
        <v>0</v>
      </c>
      <c r="F6356" s="240">
        <f>Purchase_Entry!F1950</f>
        <v>0</v>
      </c>
      <c r="G6356" s="241">
        <v>0</v>
      </c>
      <c r="H6356" s="241">
        <f>N(Purchase_Entry!P1950)</f>
        <v>0</v>
      </c>
      <c r="I6356" s="241">
        <f t="shared" si="99"/>
        <v>0</v>
      </c>
      <c r="J6356" s="200"/>
      <c r="K6356" s="200" t="str" cm="1">
        <f t="array" ref="K6356">IF($C6356="","",IF(AND($C6356=Party_Statement!$C$5,$B6356&gt;=Party_Statement!$C$6,$B6356&lt;=Party_Statement!$E$6),SUMPRODUCT(($C$3:$C6356=Party_Statement!$C$5)*($B$3:$B6356&gt;=Party_Statement!$C$6)*($B$3:$B6356&lt;=Party_Statement!$E$6)),""))</f>
        <v/>
      </c>
    </row>
    <row r="6357" spans="1:11" x14ac:dyDescent="0.2">
      <c r="A6357" s="237">
        <f>Purchase_Entry!A1951</f>
        <v>0</v>
      </c>
      <c r="B6357" s="238">
        <f>Purchase_Entry!B1951</f>
        <v>0</v>
      </c>
      <c r="C6357" s="239">
        <f>Purchase_Entry!D1951</f>
        <v>0</v>
      </c>
      <c r="D6357" s="240" t="s">
        <v>1390</v>
      </c>
      <c r="E6357" s="240">
        <f>Purchase_Entry!C1951</f>
        <v>0</v>
      </c>
      <c r="F6357" s="240">
        <f>Purchase_Entry!F1951</f>
        <v>0</v>
      </c>
      <c r="G6357" s="241">
        <v>0</v>
      </c>
      <c r="H6357" s="241">
        <f>N(Purchase_Entry!P1951)</f>
        <v>0</v>
      </c>
      <c r="I6357" s="241">
        <f t="shared" si="99"/>
        <v>0</v>
      </c>
      <c r="J6357" s="200"/>
      <c r="K6357" s="200" t="str" cm="1">
        <f t="array" ref="K6357">IF($C6357="","",IF(AND($C6357=Party_Statement!$C$5,$B6357&gt;=Party_Statement!$C$6,$B6357&lt;=Party_Statement!$E$6),SUMPRODUCT(($C$3:$C6357=Party_Statement!$C$5)*($B$3:$B6357&gt;=Party_Statement!$C$6)*($B$3:$B6357&lt;=Party_Statement!$E$6)),""))</f>
        <v/>
      </c>
    </row>
    <row r="6358" spans="1:11" x14ac:dyDescent="0.2">
      <c r="A6358" s="237">
        <f>Purchase_Entry!A1952</f>
        <v>0</v>
      </c>
      <c r="B6358" s="238">
        <f>Purchase_Entry!B1952</f>
        <v>0</v>
      </c>
      <c r="C6358" s="239">
        <f>Purchase_Entry!D1952</f>
        <v>0</v>
      </c>
      <c r="D6358" s="240" t="s">
        <v>1390</v>
      </c>
      <c r="E6358" s="240">
        <f>Purchase_Entry!C1952</f>
        <v>0</v>
      </c>
      <c r="F6358" s="240">
        <f>Purchase_Entry!F1952</f>
        <v>0</v>
      </c>
      <c r="G6358" s="241">
        <v>0</v>
      </c>
      <c r="H6358" s="241">
        <f>N(Purchase_Entry!P1952)</f>
        <v>0</v>
      </c>
      <c r="I6358" s="241">
        <f t="shared" si="99"/>
        <v>0</v>
      </c>
      <c r="J6358" s="200"/>
      <c r="K6358" s="200" t="str" cm="1">
        <f t="array" ref="K6358">IF($C6358="","",IF(AND($C6358=Party_Statement!$C$5,$B6358&gt;=Party_Statement!$C$6,$B6358&lt;=Party_Statement!$E$6),SUMPRODUCT(($C$3:$C6358=Party_Statement!$C$5)*($B$3:$B6358&gt;=Party_Statement!$C$6)*($B$3:$B6358&lt;=Party_Statement!$E$6)),""))</f>
        <v/>
      </c>
    </row>
    <row r="6359" spans="1:11" x14ac:dyDescent="0.2">
      <c r="A6359" s="237">
        <f>Purchase_Entry!A1953</f>
        <v>0</v>
      </c>
      <c r="B6359" s="238">
        <f>Purchase_Entry!B1953</f>
        <v>0</v>
      </c>
      <c r="C6359" s="239">
        <f>Purchase_Entry!D1953</f>
        <v>0</v>
      </c>
      <c r="D6359" s="240" t="s">
        <v>1390</v>
      </c>
      <c r="E6359" s="240">
        <f>Purchase_Entry!C1953</f>
        <v>0</v>
      </c>
      <c r="F6359" s="240">
        <f>Purchase_Entry!F1953</f>
        <v>0</v>
      </c>
      <c r="G6359" s="241">
        <v>0</v>
      </c>
      <c r="H6359" s="241">
        <f>N(Purchase_Entry!P1953)</f>
        <v>0</v>
      </c>
      <c r="I6359" s="241">
        <f t="shared" si="99"/>
        <v>0</v>
      </c>
      <c r="J6359" s="200"/>
      <c r="K6359" s="200" t="str" cm="1">
        <f t="array" ref="K6359">IF($C6359="","",IF(AND($C6359=Party_Statement!$C$5,$B6359&gt;=Party_Statement!$C$6,$B6359&lt;=Party_Statement!$E$6),SUMPRODUCT(($C$3:$C6359=Party_Statement!$C$5)*($B$3:$B6359&gt;=Party_Statement!$C$6)*($B$3:$B6359&lt;=Party_Statement!$E$6)),""))</f>
        <v/>
      </c>
    </row>
    <row r="6360" spans="1:11" x14ac:dyDescent="0.2">
      <c r="A6360" s="237">
        <f>Purchase_Entry!A1954</f>
        <v>0</v>
      </c>
      <c r="B6360" s="238">
        <f>Purchase_Entry!B1954</f>
        <v>0</v>
      </c>
      <c r="C6360" s="239">
        <f>Purchase_Entry!D1954</f>
        <v>0</v>
      </c>
      <c r="D6360" s="240" t="s">
        <v>1390</v>
      </c>
      <c r="E6360" s="240">
        <f>Purchase_Entry!C1954</f>
        <v>0</v>
      </c>
      <c r="F6360" s="240">
        <f>Purchase_Entry!F1954</f>
        <v>0</v>
      </c>
      <c r="G6360" s="241">
        <v>0</v>
      </c>
      <c r="H6360" s="241">
        <f>N(Purchase_Entry!P1954)</f>
        <v>0</v>
      </c>
      <c r="I6360" s="241">
        <f t="shared" si="99"/>
        <v>0</v>
      </c>
      <c r="J6360" s="200"/>
      <c r="K6360" s="200" t="str" cm="1">
        <f t="array" ref="K6360">IF($C6360="","",IF(AND($C6360=Party_Statement!$C$5,$B6360&gt;=Party_Statement!$C$6,$B6360&lt;=Party_Statement!$E$6),SUMPRODUCT(($C$3:$C6360=Party_Statement!$C$5)*($B$3:$B6360&gt;=Party_Statement!$C$6)*($B$3:$B6360&lt;=Party_Statement!$E$6)),""))</f>
        <v/>
      </c>
    </row>
    <row r="6361" spans="1:11" x14ac:dyDescent="0.2">
      <c r="A6361" s="237">
        <f>Purchase_Entry!A1955</f>
        <v>0</v>
      </c>
      <c r="B6361" s="238">
        <f>Purchase_Entry!B1955</f>
        <v>0</v>
      </c>
      <c r="C6361" s="239">
        <f>Purchase_Entry!D1955</f>
        <v>0</v>
      </c>
      <c r="D6361" s="240" t="s">
        <v>1390</v>
      </c>
      <c r="E6361" s="240">
        <f>Purchase_Entry!C1955</f>
        <v>0</v>
      </c>
      <c r="F6361" s="240">
        <f>Purchase_Entry!F1955</f>
        <v>0</v>
      </c>
      <c r="G6361" s="241">
        <v>0</v>
      </c>
      <c r="H6361" s="241">
        <f>N(Purchase_Entry!P1955)</f>
        <v>0</v>
      </c>
      <c r="I6361" s="241">
        <f t="shared" si="99"/>
        <v>0</v>
      </c>
      <c r="J6361" s="200"/>
      <c r="K6361" s="200" t="str" cm="1">
        <f t="array" ref="K6361">IF($C6361="","",IF(AND($C6361=Party_Statement!$C$5,$B6361&gt;=Party_Statement!$C$6,$B6361&lt;=Party_Statement!$E$6),SUMPRODUCT(($C$3:$C6361=Party_Statement!$C$5)*($B$3:$B6361&gt;=Party_Statement!$C$6)*($B$3:$B6361&lt;=Party_Statement!$E$6)),""))</f>
        <v/>
      </c>
    </row>
    <row r="6362" spans="1:11" x14ac:dyDescent="0.2">
      <c r="A6362" s="237">
        <f>Purchase_Entry!A1956</f>
        <v>0</v>
      </c>
      <c r="B6362" s="238">
        <f>Purchase_Entry!B1956</f>
        <v>0</v>
      </c>
      <c r="C6362" s="239">
        <f>Purchase_Entry!D1956</f>
        <v>0</v>
      </c>
      <c r="D6362" s="240" t="s">
        <v>1390</v>
      </c>
      <c r="E6362" s="240">
        <f>Purchase_Entry!C1956</f>
        <v>0</v>
      </c>
      <c r="F6362" s="240">
        <f>Purchase_Entry!F1956</f>
        <v>0</v>
      </c>
      <c r="G6362" s="241">
        <v>0</v>
      </c>
      <c r="H6362" s="241">
        <f>N(Purchase_Entry!P1956)</f>
        <v>0</v>
      </c>
      <c r="I6362" s="241">
        <f t="shared" si="99"/>
        <v>0</v>
      </c>
      <c r="J6362" s="200"/>
      <c r="K6362" s="200" t="str" cm="1">
        <f t="array" ref="K6362">IF($C6362="","",IF(AND($C6362=Party_Statement!$C$5,$B6362&gt;=Party_Statement!$C$6,$B6362&lt;=Party_Statement!$E$6),SUMPRODUCT(($C$3:$C6362=Party_Statement!$C$5)*($B$3:$B6362&gt;=Party_Statement!$C$6)*($B$3:$B6362&lt;=Party_Statement!$E$6)),""))</f>
        <v/>
      </c>
    </row>
    <row r="6363" spans="1:11" x14ac:dyDescent="0.2">
      <c r="A6363" s="237">
        <f>Purchase_Entry!A1957</f>
        <v>0</v>
      </c>
      <c r="B6363" s="238">
        <f>Purchase_Entry!B1957</f>
        <v>0</v>
      </c>
      <c r="C6363" s="239">
        <f>Purchase_Entry!D1957</f>
        <v>0</v>
      </c>
      <c r="D6363" s="240" t="s">
        <v>1390</v>
      </c>
      <c r="E6363" s="240">
        <f>Purchase_Entry!C1957</f>
        <v>0</v>
      </c>
      <c r="F6363" s="240">
        <f>Purchase_Entry!F1957</f>
        <v>0</v>
      </c>
      <c r="G6363" s="241">
        <v>0</v>
      </c>
      <c r="H6363" s="241">
        <f>N(Purchase_Entry!P1957)</f>
        <v>0</v>
      </c>
      <c r="I6363" s="241">
        <f t="shared" si="99"/>
        <v>0</v>
      </c>
      <c r="J6363" s="200"/>
      <c r="K6363" s="200" t="str" cm="1">
        <f t="array" ref="K6363">IF($C6363="","",IF(AND($C6363=Party_Statement!$C$5,$B6363&gt;=Party_Statement!$C$6,$B6363&lt;=Party_Statement!$E$6),SUMPRODUCT(($C$3:$C6363=Party_Statement!$C$5)*($B$3:$B6363&gt;=Party_Statement!$C$6)*($B$3:$B6363&lt;=Party_Statement!$E$6)),""))</f>
        <v/>
      </c>
    </row>
    <row r="6364" spans="1:11" x14ac:dyDescent="0.2">
      <c r="A6364" s="237">
        <f>Purchase_Entry!A1958</f>
        <v>0</v>
      </c>
      <c r="B6364" s="238">
        <f>Purchase_Entry!B1958</f>
        <v>0</v>
      </c>
      <c r="C6364" s="239">
        <f>Purchase_Entry!D1958</f>
        <v>0</v>
      </c>
      <c r="D6364" s="240" t="s">
        <v>1390</v>
      </c>
      <c r="E6364" s="240">
        <f>Purchase_Entry!C1958</f>
        <v>0</v>
      </c>
      <c r="F6364" s="240">
        <f>Purchase_Entry!F1958</f>
        <v>0</v>
      </c>
      <c r="G6364" s="241">
        <v>0</v>
      </c>
      <c r="H6364" s="241">
        <f>N(Purchase_Entry!P1958)</f>
        <v>0</v>
      </c>
      <c r="I6364" s="241">
        <f t="shared" si="99"/>
        <v>0</v>
      </c>
      <c r="J6364" s="200"/>
      <c r="K6364" s="200" t="str" cm="1">
        <f t="array" ref="K6364">IF($C6364="","",IF(AND($C6364=Party_Statement!$C$5,$B6364&gt;=Party_Statement!$C$6,$B6364&lt;=Party_Statement!$E$6),SUMPRODUCT(($C$3:$C6364=Party_Statement!$C$5)*($B$3:$B6364&gt;=Party_Statement!$C$6)*($B$3:$B6364&lt;=Party_Statement!$E$6)),""))</f>
        <v/>
      </c>
    </row>
    <row r="6365" spans="1:11" x14ac:dyDescent="0.2">
      <c r="A6365" s="237">
        <f>Purchase_Entry!A1959</f>
        <v>0</v>
      </c>
      <c r="B6365" s="238">
        <f>Purchase_Entry!B1959</f>
        <v>0</v>
      </c>
      <c r="C6365" s="239">
        <f>Purchase_Entry!D1959</f>
        <v>0</v>
      </c>
      <c r="D6365" s="240" t="s">
        <v>1390</v>
      </c>
      <c r="E6365" s="240">
        <f>Purchase_Entry!C1959</f>
        <v>0</v>
      </c>
      <c r="F6365" s="240">
        <f>Purchase_Entry!F1959</f>
        <v>0</v>
      </c>
      <c r="G6365" s="241">
        <v>0</v>
      </c>
      <c r="H6365" s="241">
        <f>N(Purchase_Entry!P1959)</f>
        <v>0</v>
      </c>
      <c r="I6365" s="241">
        <f t="shared" si="99"/>
        <v>0</v>
      </c>
      <c r="J6365" s="200"/>
      <c r="K6365" s="200" t="str" cm="1">
        <f t="array" ref="K6365">IF($C6365="","",IF(AND($C6365=Party_Statement!$C$5,$B6365&gt;=Party_Statement!$C$6,$B6365&lt;=Party_Statement!$E$6),SUMPRODUCT(($C$3:$C6365=Party_Statement!$C$5)*($B$3:$B6365&gt;=Party_Statement!$C$6)*($B$3:$B6365&lt;=Party_Statement!$E$6)),""))</f>
        <v/>
      </c>
    </row>
    <row r="6366" spans="1:11" x14ac:dyDescent="0.2">
      <c r="A6366" s="237">
        <f>Purchase_Entry!A1960</f>
        <v>0</v>
      </c>
      <c r="B6366" s="238">
        <f>Purchase_Entry!B1960</f>
        <v>0</v>
      </c>
      <c r="C6366" s="239">
        <f>Purchase_Entry!D1960</f>
        <v>0</v>
      </c>
      <c r="D6366" s="240" t="s">
        <v>1390</v>
      </c>
      <c r="E6366" s="240">
        <f>Purchase_Entry!C1960</f>
        <v>0</v>
      </c>
      <c r="F6366" s="240">
        <f>Purchase_Entry!F1960</f>
        <v>0</v>
      </c>
      <c r="G6366" s="241">
        <v>0</v>
      </c>
      <c r="H6366" s="241">
        <f>N(Purchase_Entry!P1960)</f>
        <v>0</v>
      </c>
      <c r="I6366" s="241">
        <f t="shared" si="99"/>
        <v>0</v>
      </c>
      <c r="J6366" s="200"/>
      <c r="K6366" s="200" t="str" cm="1">
        <f t="array" ref="K6366">IF($C6366="","",IF(AND($C6366=Party_Statement!$C$5,$B6366&gt;=Party_Statement!$C$6,$B6366&lt;=Party_Statement!$E$6),SUMPRODUCT(($C$3:$C6366=Party_Statement!$C$5)*($B$3:$B6366&gt;=Party_Statement!$C$6)*($B$3:$B6366&lt;=Party_Statement!$E$6)),""))</f>
        <v/>
      </c>
    </row>
    <row r="6367" spans="1:11" x14ac:dyDescent="0.2">
      <c r="A6367" s="237">
        <f>Purchase_Entry!A1961</f>
        <v>0</v>
      </c>
      <c r="B6367" s="238">
        <f>Purchase_Entry!B1961</f>
        <v>0</v>
      </c>
      <c r="C6367" s="239">
        <f>Purchase_Entry!D1961</f>
        <v>0</v>
      </c>
      <c r="D6367" s="240" t="s">
        <v>1390</v>
      </c>
      <c r="E6367" s="240">
        <f>Purchase_Entry!C1961</f>
        <v>0</v>
      </c>
      <c r="F6367" s="240">
        <f>Purchase_Entry!F1961</f>
        <v>0</v>
      </c>
      <c r="G6367" s="241">
        <v>0</v>
      </c>
      <c r="H6367" s="241">
        <f>N(Purchase_Entry!P1961)</f>
        <v>0</v>
      </c>
      <c r="I6367" s="241">
        <f t="shared" si="99"/>
        <v>0</v>
      </c>
      <c r="J6367" s="200"/>
      <c r="K6367" s="200" t="str" cm="1">
        <f t="array" ref="K6367">IF($C6367="","",IF(AND($C6367=Party_Statement!$C$5,$B6367&gt;=Party_Statement!$C$6,$B6367&lt;=Party_Statement!$E$6),SUMPRODUCT(($C$3:$C6367=Party_Statement!$C$5)*($B$3:$B6367&gt;=Party_Statement!$C$6)*($B$3:$B6367&lt;=Party_Statement!$E$6)),""))</f>
        <v/>
      </c>
    </row>
    <row r="6368" spans="1:11" x14ac:dyDescent="0.2">
      <c r="A6368" s="237">
        <f>Purchase_Entry!A1962</f>
        <v>0</v>
      </c>
      <c r="B6368" s="238">
        <f>Purchase_Entry!B1962</f>
        <v>0</v>
      </c>
      <c r="C6368" s="239">
        <f>Purchase_Entry!D1962</f>
        <v>0</v>
      </c>
      <c r="D6368" s="240" t="s">
        <v>1390</v>
      </c>
      <c r="E6368" s="240">
        <f>Purchase_Entry!C1962</f>
        <v>0</v>
      </c>
      <c r="F6368" s="240">
        <f>Purchase_Entry!F1962</f>
        <v>0</v>
      </c>
      <c r="G6368" s="241">
        <v>0</v>
      </c>
      <c r="H6368" s="241">
        <f>N(Purchase_Entry!P1962)</f>
        <v>0</v>
      </c>
      <c r="I6368" s="241">
        <f t="shared" si="99"/>
        <v>0</v>
      </c>
      <c r="J6368" s="200"/>
      <c r="K6368" s="200" t="str" cm="1">
        <f t="array" ref="K6368">IF($C6368="","",IF(AND($C6368=Party_Statement!$C$5,$B6368&gt;=Party_Statement!$C$6,$B6368&lt;=Party_Statement!$E$6),SUMPRODUCT(($C$3:$C6368=Party_Statement!$C$5)*($B$3:$B6368&gt;=Party_Statement!$C$6)*($B$3:$B6368&lt;=Party_Statement!$E$6)),""))</f>
        <v/>
      </c>
    </row>
    <row r="6369" spans="1:11" x14ac:dyDescent="0.2">
      <c r="A6369" s="237">
        <f>Purchase_Entry!A1963</f>
        <v>0</v>
      </c>
      <c r="B6369" s="238">
        <f>Purchase_Entry!B1963</f>
        <v>0</v>
      </c>
      <c r="C6369" s="239">
        <f>Purchase_Entry!D1963</f>
        <v>0</v>
      </c>
      <c r="D6369" s="240" t="s">
        <v>1390</v>
      </c>
      <c r="E6369" s="240">
        <f>Purchase_Entry!C1963</f>
        <v>0</v>
      </c>
      <c r="F6369" s="240">
        <f>Purchase_Entry!F1963</f>
        <v>0</v>
      </c>
      <c r="G6369" s="241">
        <v>0</v>
      </c>
      <c r="H6369" s="241">
        <f>N(Purchase_Entry!P1963)</f>
        <v>0</v>
      </c>
      <c r="I6369" s="241">
        <f t="shared" si="99"/>
        <v>0</v>
      </c>
      <c r="J6369" s="200"/>
      <c r="K6369" s="200" t="str" cm="1">
        <f t="array" ref="K6369">IF($C6369="","",IF(AND($C6369=Party_Statement!$C$5,$B6369&gt;=Party_Statement!$C$6,$B6369&lt;=Party_Statement!$E$6),SUMPRODUCT(($C$3:$C6369=Party_Statement!$C$5)*($B$3:$B6369&gt;=Party_Statement!$C$6)*($B$3:$B6369&lt;=Party_Statement!$E$6)),""))</f>
        <v/>
      </c>
    </row>
    <row r="6370" spans="1:11" x14ac:dyDescent="0.2">
      <c r="A6370" s="237">
        <f>Purchase_Entry!A1964</f>
        <v>0</v>
      </c>
      <c r="B6370" s="238">
        <f>Purchase_Entry!B1964</f>
        <v>0</v>
      </c>
      <c r="C6370" s="239">
        <f>Purchase_Entry!D1964</f>
        <v>0</v>
      </c>
      <c r="D6370" s="240" t="s">
        <v>1390</v>
      </c>
      <c r="E6370" s="240">
        <f>Purchase_Entry!C1964</f>
        <v>0</v>
      </c>
      <c r="F6370" s="240">
        <f>Purchase_Entry!F1964</f>
        <v>0</v>
      </c>
      <c r="G6370" s="241">
        <v>0</v>
      </c>
      <c r="H6370" s="241">
        <f>N(Purchase_Entry!P1964)</f>
        <v>0</v>
      </c>
      <c r="I6370" s="241">
        <f t="shared" si="99"/>
        <v>0</v>
      </c>
      <c r="J6370" s="200"/>
      <c r="K6370" s="200" t="str" cm="1">
        <f t="array" ref="K6370">IF($C6370="","",IF(AND($C6370=Party_Statement!$C$5,$B6370&gt;=Party_Statement!$C$6,$B6370&lt;=Party_Statement!$E$6),SUMPRODUCT(($C$3:$C6370=Party_Statement!$C$5)*($B$3:$B6370&gt;=Party_Statement!$C$6)*($B$3:$B6370&lt;=Party_Statement!$E$6)),""))</f>
        <v/>
      </c>
    </row>
    <row r="6371" spans="1:11" x14ac:dyDescent="0.2">
      <c r="A6371" s="237">
        <f>Purchase_Entry!A1965</f>
        <v>0</v>
      </c>
      <c r="B6371" s="238">
        <f>Purchase_Entry!B1965</f>
        <v>0</v>
      </c>
      <c r="C6371" s="239">
        <f>Purchase_Entry!D1965</f>
        <v>0</v>
      </c>
      <c r="D6371" s="240" t="s">
        <v>1390</v>
      </c>
      <c r="E6371" s="240">
        <f>Purchase_Entry!C1965</f>
        <v>0</v>
      </c>
      <c r="F6371" s="240">
        <f>Purchase_Entry!F1965</f>
        <v>0</v>
      </c>
      <c r="G6371" s="241">
        <v>0</v>
      </c>
      <c r="H6371" s="241">
        <f>N(Purchase_Entry!P1965)</f>
        <v>0</v>
      </c>
      <c r="I6371" s="241">
        <f t="shared" si="99"/>
        <v>0</v>
      </c>
      <c r="J6371" s="200"/>
      <c r="K6371" s="200" t="str" cm="1">
        <f t="array" ref="K6371">IF($C6371="","",IF(AND($C6371=Party_Statement!$C$5,$B6371&gt;=Party_Statement!$C$6,$B6371&lt;=Party_Statement!$E$6),SUMPRODUCT(($C$3:$C6371=Party_Statement!$C$5)*($B$3:$B6371&gt;=Party_Statement!$C$6)*($B$3:$B6371&lt;=Party_Statement!$E$6)),""))</f>
        <v/>
      </c>
    </row>
    <row r="6372" spans="1:11" x14ac:dyDescent="0.2">
      <c r="A6372" s="237">
        <f>Purchase_Entry!A1966</f>
        <v>0</v>
      </c>
      <c r="B6372" s="238">
        <f>Purchase_Entry!B1966</f>
        <v>0</v>
      </c>
      <c r="C6372" s="239">
        <f>Purchase_Entry!D1966</f>
        <v>0</v>
      </c>
      <c r="D6372" s="240" t="s">
        <v>1390</v>
      </c>
      <c r="E6372" s="240">
        <f>Purchase_Entry!C1966</f>
        <v>0</v>
      </c>
      <c r="F6372" s="240">
        <f>Purchase_Entry!F1966</f>
        <v>0</v>
      </c>
      <c r="G6372" s="241">
        <v>0</v>
      </c>
      <c r="H6372" s="241">
        <f>N(Purchase_Entry!P1966)</f>
        <v>0</v>
      </c>
      <c r="I6372" s="241">
        <f t="shared" si="99"/>
        <v>0</v>
      </c>
      <c r="J6372" s="200"/>
      <c r="K6372" s="200" t="str" cm="1">
        <f t="array" ref="K6372">IF($C6372="","",IF(AND($C6372=Party_Statement!$C$5,$B6372&gt;=Party_Statement!$C$6,$B6372&lt;=Party_Statement!$E$6),SUMPRODUCT(($C$3:$C6372=Party_Statement!$C$5)*($B$3:$B6372&gt;=Party_Statement!$C$6)*($B$3:$B6372&lt;=Party_Statement!$E$6)),""))</f>
        <v/>
      </c>
    </row>
    <row r="6373" spans="1:11" x14ac:dyDescent="0.2">
      <c r="A6373" s="237">
        <f>Purchase_Entry!A1967</f>
        <v>0</v>
      </c>
      <c r="B6373" s="238">
        <f>Purchase_Entry!B1967</f>
        <v>0</v>
      </c>
      <c r="C6373" s="239">
        <f>Purchase_Entry!D1967</f>
        <v>0</v>
      </c>
      <c r="D6373" s="240" t="s">
        <v>1390</v>
      </c>
      <c r="E6373" s="240">
        <f>Purchase_Entry!C1967</f>
        <v>0</v>
      </c>
      <c r="F6373" s="240">
        <f>Purchase_Entry!F1967</f>
        <v>0</v>
      </c>
      <c r="G6373" s="241">
        <v>0</v>
      </c>
      <c r="H6373" s="241">
        <f>N(Purchase_Entry!P1967)</f>
        <v>0</v>
      </c>
      <c r="I6373" s="241">
        <f t="shared" si="99"/>
        <v>0</v>
      </c>
      <c r="J6373" s="200"/>
      <c r="K6373" s="200" t="str" cm="1">
        <f t="array" ref="K6373">IF($C6373="","",IF(AND($C6373=Party_Statement!$C$5,$B6373&gt;=Party_Statement!$C$6,$B6373&lt;=Party_Statement!$E$6),SUMPRODUCT(($C$3:$C6373=Party_Statement!$C$5)*($B$3:$B6373&gt;=Party_Statement!$C$6)*($B$3:$B6373&lt;=Party_Statement!$E$6)),""))</f>
        <v/>
      </c>
    </row>
    <row r="6374" spans="1:11" x14ac:dyDescent="0.2">
      <c r="A6374" s="237">
        <f>Purchase_Entry!A1968</f>
        <v>0</v>
      </c>
      <c r="B6374" s="238">
        <f>Purchase_Entry!B1968</f>
        <v>0</v>
      </c>
      <c r="C6374" s="239">
        <f>Purchase_Entry!D1968</f>
        <v>0</v>
      </c>
      <c r="D6374" s="240" t="s">
        <v>1390</v>
      </c>
      <c r="E6374" s="240">
        <f>Purchase_Entry!C1968</f>
        <v>0</v>
      </c>
      <c r="F6374" s="240">
        <f>Purchase_Entry!F1968</f>
        <v>0</v>
      </c>
      <c r="G6374" s="241">
        <v>0</v>
      </c>
      <c r="H6374" s="241">
        <f>N(Purchase_Entry!P1968)</f>
        <v>0</v>
      </c>
      <c r="I6374" s="241">
        <f t="shared" si="99"/>
        <v>0</v>
      </c>
      <c r="J6374" s="200"/>
      <c r="K6374" s="200" t="str" cm="1">
        <f t="array" ref="K6374">IF($C6374="","",IF(AND($C6374=Party_Statement!$C$5,$B6374&gt;=Party_Statement!$C$6,$B6374&lt;=Party_Statement!$E$6),SUMPRODUCT(($C$3:$C6374=Party_Statement!$C$5)*($B$3:$B6374&gt;=Party_Statement!$C$6)*($B$3:$B6374&lt;=Party_Statement!$E$6)),""))</f>
        <v/>
      </c>
    </row>
    <row r="6375" spans="1:11" x14ac:dyDescent="0.2">
      <c r="A6375" s="237">
        <f>Purchase_Entry!A1969</f>
        <v>0</v>
      </c>
      <c r="B6375" s="238">
        <f>Purchase_Entry!B1969</f>
        <v>0</v>
      </c>
      <c r="C6375" s="239">
        <f>Purchase_Entry!D1969</f>
        <v>0</v>
      </c>
      <c r="D6375" s="240" t="s">
        <v>1390</v>
      </c>
      <c r="E6375" s="240">
        <f>Purchase_Entry!C1969</f>
        <v>0</v>
      </c>
      <c r="F6375" s="240">
        <f>Purchase_Entry!F1969</f>
        <v>0</v>
      </c>
      <c r="G6375" s="241">
        <v>0</v>
      </c>
      <c r="H6375" s="241">
        <f>N(Purchase_Entry!P1969)</f>
        <v>0</v>
      </c>
      <c r="I6375" s="241">
        <f t="shared" si="99"/>
        <v>0</v>
      </c>
      <c r="J6375" s="200"/>
      <c r="K6375" s="200" t="str" cm="1">
        <f t="array" ref="K6375">IF($C6375="","",IF(AND($C6375=Party_Statement!$C$5,$B6375&gt;=Party_Statement!$C$6,$B6375&lt;=Party_Statement!$E$6),SUMPRODUCT(($C$3:$C6375=Party_Statement!$C$5)*($B$3:$B6375&gt;=Party_Statement!$C$6)*($B$3:$B6375&lt;=Party_Statement!$E$6)),""))</f>
        <v/>
      </c>
    </row>
    <row r="6376" spans="1:11" x14ac:dyDescent="0.2">
      <c r="A6376" s="237">
        <f>Purchase_Entry!A1970</f>
        <v>0</v>
      </c>
      <c r="B6376" s="238">
        <f>Purchase_Entry!B1970</f>
        <v>0</v>
      </c>
      <c r="C6376" s="239">
        <f>Purchase_Entry!D1970</f>
        <v>0</v>
      </c>
      <c r="D6376" s="240" t="s">
        <v>1390</v>
      </c>
      <c r="E6376" s="240">
        <f>Purchase_Entry!C1970</f>
        <v>0</v>
      </c>
      <c r="F6376" s="240">
        <f>Purchase_Entry!F1970</f>
        <v>0</v>
      </c>
      <c r="G6376" s="241">
        <v>0</v>
      </c>
      <c r="H6376" s="241">
        <f>N(Purchase_Entry!P1970)</f>
        <v>0</v>
      </c>
      <c r="I6376" s="241">
        <f t="shared" si="99"/>
        <v>0</v>
      </c>
      <c r="J6376" s="200"/>
      <c r="K6376" s="200" t="str" cm="1">
        <f t="array" ref="K6376">IF($C6376="","",IF(AND($C6376=Party_Statement!$C$5,$B6376&gt;=Party_Statement!$C$6,$B6376&lt;=Party_Statement!$E$6),SUMPRODUCT(($C$3:$C6376=Party_Statement!$C$5)*($B$3:$B6376&gt;=Party_Statement!$C$6)*($B$3:$B6376&lt;=Party_Statement!$E$6)),""))</f>
        <v/>
      </c>
    </row>
    <row r="6377" spans="1:11" x14ac:dyDescent="0.2">
      <c r="A6377" s="237">
        <f>Purchase_Entry!A1971</f>
        <v>0</v>
      </c>
      <c r="B6377" s="238">
        <f>Purchase_Entry!B1971</f>
        <v>0</v>
      </c>
      <c r="C6377" s="239">
        <f>Purchase_Entry!D1971</f>
        <v>0</v>
      </c>
      <c r="D6377" s="240" t="s">
        <v>1390</v>
      </c>
      <c r="E6377" s="240">
        <f>Purchase_Entry!C1971</f>
        <v>0</v>
      </c>
      <c r="F6377" s="240">
        <f>Purchase_Entry!F1971</f>
        <v>0</v>
      </c>
      <c r="G6377" s="241">
        <v>0</v>
      </c>
      <c r="H6377" s="241">
        <f>N(Purchase_Entry!P1971)</f>
        <v>0</v>
      </c>
      <c r="I6377" s="241">
        <f t="shared" si="99"/>
        <v>0</v>
      </c>
      <c r="J6377" s="200"/>
      <c r="K6377" s="200" t="str" cm="1">
        <f t="array" ref="K6377">IF($C6377="","",IF(AND($C6377=Party_Statement!$C$5,$B6377&gt;=Party_Statement!$C$6,$B6377&lt;=Party_Statement!$E$6),SUMPRODUCT(($C$3:$C6377=Party_Statement!$C$5)*($B$3:$B6377&gt;=Party_Statement!$C$6)*($B$3:$B6377&lt;=Party_Statement!$E$6)),""))</f>
        <v/>
      </c>
    </row>
    <row r="6378" spans="1:11" x14ac:dyDescent="0.2">
      <c r="A6378" s="237">
        <f>Purchase_Entry!A1972</f>
        <v>0</v>
      </c>
      <c r="B6378" s="238">
        <f>Purchase_Entry!B1972</f>
        <v>0</v>
      </c>
      <c r="C6378" s="239">
        <f>Purchase_Entry!D1972</f>
        <v>0</v>
      </c>
      <c r="D6378" s="240" t="s">
        <v>1390</v>
      </c>
      <c r="E6378" s="240">
        <f>Purchase_Entry!C1972</f>
        <v>0</v>
      </c>
      <c r="F6378" s="240">
        <f>Purchase_Entry!F1972</f>
        <v>0</v>
      </c>
      <c r="G6378" s="241">
        <v>0</v>
      </c>
      <c r="H6378" s="241">
        <f>N(Purchase_Entry!P1972)</f>
        <v>0</v>
      </c>
      <c r="I6378" s="241">
        <f t="shared" si="99"/>
        <v>0</v>
      </c>
      <c r="J6378" s="200"/>
      <c r="K6378" s="200" t="str" cm="1">
        <f t="array" ref="K6378">IF($C6378="","",IF(AND($C6378=Party_Statement!$C$5,$B6378&gt;=Party_Statement!$C$6,$B6378&lt;=Party_Statement!$E$6),SUMPRODUCT(($C$3:$C6378=Party_Statement!$C$5)*($B$3:$B6378&gt;=Party_Statement!$C$6)*($B$3:$B6378&lt;=Party_Statement!$E$6)),""))</f>
        <v/>
      </c>
    </row>
    <row r="6379" spans="1:11" x14ac:dyDescent="0.2">
      <c r="A6379" s="237">
        <f>Purchase_Entry!A1973</f>
        <v>0</v>
      </c>
      <c r="B6379" s="238">
        <f>Purchase_Entry!B1973</f>
        <v>0</v>
      </c>
      <c r="C6379" s="239">
        <f>Purchase_Entry!D1973</f>
        <v>0</v>
      </c>
      <c r="D6379" s="240" t="s">
        <v>1390</v>
      </c>
      <c r="E6379" s="240">
        <f>Purchase_Entry!C1973</f>
        <v>0</v>
      </c>
      <c r="F6379" s="240">
        <f>Purchase_Entry!F1973</f>
        <v>0</v>
      </c>
      <c r="G6379" s="241">
        <v>0</v>
      </c>
      <c r="H6379" s="241">
        <f>N(Purchase_Entry!P1973)</f>
        <v>0</v>
      </c>
      <c r="I6379" s="241">
        <f t="shared" si="99"/>
        <v>0</v>
      </c>
      <c r="J6379" s="200"/>
      <c r="K6379" s="200" t="str" cm="1">
        <f t="array" ref="K6379">IF($C6379="","",IF(AND($C6379=Party_Statement!$C$5,$B6379&gt;=Party_Statement!$C$6,$B6379&lt;=Party_Statement!$E$6),SUMPRODUCT(($C$3:$C6379=Party_Statement!$C$5)*($B$3:$B6379&gt;=Party_Statement!$C$6)*($B$3:$B6379&lt;=Party_Statement!$E$6)),""))</f>
        <v/>
      </c>
    </row>
    <row r="6380" spans="1:11" x14ac:dyDescent="0.2">
      <c r="A6380" s="237">
        <f>Purchase_Entry!A1974</f>
        <v>0</v>
      </c>
      <c r="B6380" s="238">
        <f>Purchase_Entry!B1974</f>
        <v>0</v>
      </c>
      <c r="C6380" s="239">
        <f>Purchase_Entry!D1974</f>
        <v>0</v>
      </c>
      <c r="D6380" s="240" t="s">
        <v>1390</v>
      </c>
      <c r="E6380" s="240">
        <f>Purchase_Entry!C1974</f>
        <v>0</v>
      </c>
      <c r="F6380" s="240">
        <f>Purchase_Entry!F1974</f>
        <v>0</v>
      </c>
      <c r="G6380" s="241">
        <v>0</v>
      </c>
      <c r="H6380" s="241">
        <f>N(Purchase_Entry!P1974)</f>
        <v>0</v>
      </c>
      <c r="I6380" s="241">
        <f t="shared" si="99"/>
        <v>0</v>
      </c>
      <c r="J6380" s="200"/>
      <c r="K6380" s="200" t="str" cm="1">
        <f t="array" ref="K6380">IF($C6380="","",IF(AND($C6380=Party_Statement!$C$5,$B6380&gt;=Party_Statement!$C$6,$B6380&lt;=Party_Statement!$E$6),SUMPRODUCT(($C$3:$C6380=Party_Statement!$C$5)*($B$3:$B6380&gt;=Party_Statement!$C$6)*($B$3:$B6380&lt;=Party_Statement!$E$6)),""))</f>
        <v/>
      </c>
    </row>
    <row r="6381" spans="1:11" x14ac:dyDescent="0.2">
      <c r="A6381" s="237">
        <f>Purchase_Entry!A1975</f>
        <v>0</v>
      </c>
      <c r="B6381" s="238">
        <f>Purchase_Entry!B1975</f>
        <v>0</v>
      </c>
      <c r="C6381" s="239">
        <f>Purchase_Entry!D1975</f>
        <v>0</v>
      </c>
      <c r="D6381" s="240" t="s">
        <v>1390</v>
      </c>
      <c r="E6381" s="240">
        <f>Purchase_Entry!C1975</f>
        <v>0</v>
      </c>
      <c r="F6381" s="240">
        <f>Purchase_Entry!F1975</f>
        <v>0</v>
      </c>
      <c r="G6381" s="241">
        <v>0</v>
      </c>
      <c r="H6381" s="241">
        <f>N(Purchase_Entry!P1975)</f>
        <v>0</v>
      </c>
      <c r="I6381" s="241">
        <f t="shared" si="99"/>
        <v>0</v>
      </c>
      <c r="J6381" s="200"/>
      <c r="K6381" s="200" t="str" cm="1">
        <f t="array" ref="K6381">IF($C6381="","",IF(AND($C6381=Party_Statement!$C$5,$B6381&gt;=Party_Statement!$C$6,$B6381&lt;=Party_Statement!$E$6),SUMPRODUCT(($C$3:$C6381=Party_Statement!$C$5)*($B$3:$B6381&gt;=Party_Statement!$C$6)*($B$3:$B6381&lt;=Party_Statement!$E$6)),""))</f>
        <v/>
      </c>
    </row>
    <row r="6382" spans="1:11" x14ac:dyDescent="0.2">
      <c r="A6382" s="237">
        <f>Purchase_Entry!A1976</f>
        <v>0</v>
      </c>
      <c r="B6382" s="238">
        <f>Purchase_Entry!B1976</f>
        <v>0</v>
      </c>
      <c r="C6382" s="239">
        <f>Purchase_Entry!D1976</f>
        <v>0</v>
      </c>
      <c r="D6382" s="240" t="s">
        <v>1390</v>
      </c>
      <c r="E6382" s="240">
        <f>Purchase_Entry!C1976</f>
        <v>0</v>
      </c>
      <c r="F6382" s="240">
        <f>Purchase_Entry!F1976</f>
        <v>0</v>
      </c>
      <c r="G6382" s="241">
        <v>0</v>
      </c>
      <c r="H6382" s="241">
        <f>N(Purchase_Entry!P1976)</f>
        <v>0</v>
      </c>
      <c r="I6382" s="241">
        <f t="shared" si="99"/>
        <v>0</v>
      </c>
      <c r="J6382" s="200"/>
      <c r="K6382" s="200" t="str" cm="1">
        <f t="array" ref="K6382">IF($C6382="","",IF(AND($C6382=Party_Statement!$C$5,$B6382&gt;=Party_Statement!$C$6,$B6382&lt;=Party_Statement!$E$6),SUMPRODUCT(($C$3:$C6382=Party_Statement!$C$5)*($B$3:$B6382&gt;=Party_Statement!$C$6)*($B$3:$B6382&lt;=Party_Statement!$E$6)),""))</f>
        <v/>
      </c>
    </row>
    <row r="6383" spans="1:11" x14ac:dyDescent="0.2">
      <c r="A6383" s="237">
        <f>Purchase_Entry!A1977</f>
        <v>0</v>
      </c>
      <c r="B6383" s="238">
        <f>Purchase_Entry!B1977</f>
        <v>0</v>
      </c>
      <c r="C6383" s="239">
        <f>Purchase_Entry!D1977</f>
        <v>0</v>
      </c>
      <c r="D6383" s="240" t="s">
        <v>1390</v>
      </c>
      <c r="E6383" s="240">
        <f>Purchase_Entry!C1977</f>
        <v>0</v>
      </c>
      <c r="F6383" s="240">
        <f>Purchase_Entry!F1977</f>
        <v>0</v>
      </c>
      <c r="G6383" s="241">
        <v>0</v>
      </c>
      <c r="H6383" s="241">
        <f>N(Purchase_Entry!P1977)</f>
        <v>0</v>
      </c>
      <c r="I6383" s="241">
        <f t="shared" si="99"/>
        <v>0</v>
      </c>
      <c r="J6383" s="200"/>
      <c r="K6383" s="200" t="str" cm="1">
        <f t="array" ref="K6383">IF($C6383="","",IF(AND($C6383=Party_Statement!$C$5,$B6383&gt;=Party_Statement!$C$6,$B6383&lt;=Party_Statement!$E$6),SUMPRODUCT(($C$3:$C6383=Party_Statement!$C$5)*($B$3:$B6383&gt;=Party_Statement!$C$6)*($B$3:$B6383&lt;=Party_Statement!$E$6)),""))</f>
        <v/>
      </c>
    </row>
    <row r="6384" spans="1:11" x14ac:dyDescent="0.2">
      <c r="A6384" s="237">
        <f>Purchase_Entry!A1978</f>
        <v>0</v>
      </c>
      <c r="B6384" s="238">
        <f>Purchase_Entry!B1978</f>
        <v>0</v>
      </c>
      <c r="C6384" s="239">
        <f>Purchase_Entry!D1978</f>
        <v>0</v>
      </c>
      <c r="D6384" s="240" t="s">
        <v>1390</v>
      </c>
      <c r="E6384" s="240">
        <f>Purchase_Entry!C1978</f>
        <v>0</v>
      </c>
      <c r="F6384" s="240">
        <f>Purchase_Entry!F1978</f>
        <v>0</v>
      </c>
      <c r="G6384" s="241">
        <v>0</v>
      </c>
      <c r="H6384" s="241">
        <f>N(Purchase_Entry!P1978)</f>
        <v>0</v>
      </c>
      <c r="I6384" s="241">
        <f t="shared" si="99"/>
        <v>0</v>
      </c>
      <c r="J6384" s="200"/>
      <c r="K6384" s="200" t="str" cm="1">
        <f t="array" ref="K6384">IF($C6384="","",IF(AND($C6384=Party_Statement!$C$5,$B6384&gt;=Party_Statement!$C$6,$B6384&lt;=Party_Statement!$E$6),SUMPRODUCT(($C$3:$C6384=Party_Statement!$C$5)*($B$3:$B6384&gt;=Party_Statement!$C$6)*($B$3:$B6384&lt;=Party_Statement!$E$6)),""))</f>
        <v/>
      </c>
    </row>
    <row r="6385" spans="1:11" x14ac:dyDescent="0.2">
      <c r="A6385" s="237">
        <f>Purchase_Entry!A1979</f>
        <v>0</v>
      </c>
      <c r="B6385" s="238">
        <f>Purchase_Entry!B1979</f>
        <v>0</v>
      </c>
      <c r="C6385" s="239">
        <f>Purchase_Entry!D1979</f>
        <v>0</v>
      </c>
      <c r="D6385" s="240" t="s">
        <v>1390</v>
      </c>
      <c r="E6385" s="240">
        <f>Purchase_Entry!C1979</f>
        <v>0</v>
      </c>
      <c r="F6385" s="240">
        <f>Purchase_Entry!F1979</f>
        <v>0</v>
      </c>
      <c r="G6385" s="241">
        <v>0</v>
      </c>
      <c r="H6385" s="241">
        <f>N(Purchase_Entry!P1979)</f>
        <v>0</v>
      </c>
      <c r="I6385" s="241">
        <f t="shared" si="99"/>
        <v>0</v>
      </c>
      <c r="J6385" s="200"/>
      <c r="K6385" s="200" t="str" cm="1">
        <f t="array" ref="K6385">IF($C6385="","",IF(AND($C6385=Party_Statement!$C$5,$B6385&gt;=Party_Statement!$C$6,$B6385&lt;=Party_Statement!$E$6),SUMPRODUCT(($C$3:$C6385=Party_Statement!$C$5)*($B$3:$B6385&gt;=Party_Statement!$C$6)*($B$3:$B6385&lt;=Party_Statement!$E$6)),""))</f>
        <v/>
      </c>
    </row>
    <row r="6386" spans="1:11" x14ac:dyDescent="0.2">
      <c r="A6386" s="237">
        <f>Purchase_Entry!A1980</f>
        <v>0</v>
      </c>
      <c r="B6386" s="238">
        <f>Purchase_Entry!B1980</f>
        <v>0</v>
      </c>
      <c r="C6386" s="239">
        <f>Purchase_Entry!D1980</f>
        <v>0</v>
      </c>
      <c r="D6386" s="240" t="s">
        <v>1390</v>
      </c>
      <c r="E6386" s="240">
        <f>Purchase_Entry!C1980</f>
        <v>0</v>
      </c>
      <c r="F6386" s="240">
        <f>Purchase_Entry!F1980</f>
        <v>0</v>
      </c>
      <c r="G6386" s="241">
        <v>0</v>
      </c>
      <c r="H6386" s="241">
        <f>N(Purchase_Entry!P1980)</f>
        <v>0</v>
      </c>
      <c r="I6386" s="241">
        <f t="shared" si="99"/>
        <v>0</v>
      </c>
      <c r="J6386" s="200"/>
      <c r="K6386" s="200" t="str" cm="1">
        <f t="array" ref="K6386">IF($C6386="","",IF(AND($C6386=Party_Statement!$C$5,$B6386&gt;=Party_Statement!$C$6,$B6386&lt;=Party_Statement!$E$6),SUMPRODUCT(($C$3:$C6386=Party_Statement!$C$5)*($B$3:$B6386&gt;=Party_Statement!$C$6)*($B$3:$B6386&lt;=Party_Statement!$E$6)),""))</f>
        <v/>
      </c>
    </row>
    <row r="6387" spans="1:11" x14ac:dyDescent="0.2">
      <c r="A6387" s="237">
        <f>Purchase_Entry!A1981</f>
        <v>0</v>
      </c>
      <c r="B6387" s="238">
        <f>Purchase_Entry!B1981</f>
        <v>0</v>
      </c>
      <c r="C6387" s="239">
        <f>Purchase_Entry!D1981</f>
        <v>0</v>
      </c>
      <c r="D6387" s="240" t="s">
        <v>1390</v>
      </c>
      <c r="E6387" s="240">
        <f>Purchase_Entry!C1981</f>
        <v>0</v>
      </c>
      <c r="F6387" s="240">
        <f>Purchase_Entry!F1981</f>
        <v>0</v>
      </c>
      <c r="G6387" s="241">
        <v>0</v>
      </c>
      <c r="H6387" s="241">
        <f>N(Purchase_Entry!P1981)</f>
        <v>0</v>
      </c>
      <c r="I6387" s="241">
        <f t="shared" si="99"/>
        <v>0</v>
      </c>
      <c r="J6387" s="200"/>
      <c r="K6387" s="200" t="str" cm="1">
        <f t="array" ref="K6387">IF($C6387="","",IF(AND($C6387=Party_Statement!$C$5,$B6387&gt;=Party_Statement!$C$6,$B6387&lt;=Party_Statement!$E$6),SUMPRODUCT(($C$3:$C6387=Party_Statement!$C$5)*($B$3:$B6387&gt;=Party_Statement!$C$6)*($B$3:$B6387&lt;=Party_Statement!$E$6)),""))</f>
        <v/>
      </c>
    </row>
    <row r="6388" spans="1:11" x14ac:dyDescent="0.2">
      <c r="A6388" s="237">
        <f>Purchase_Entry!A1982</f>
        <v>0</v>
      </c>
      <c r="B6388" s="238">
        <f>Purchase_Entry!B1982</f>
        <v>0</v>
      </c>
      <c r="C6388" s="239">
        <f>Purchase_Entry!D1982</f>
        <v>0</v>
      </c>
      <c r="D6388" s="240" t="s">
        <v>1390</v>
      </c>
      <c r="E6388" s="240">
        <f>Purchase_Entry!C1982</f>
        <v>0</v>
      </c>
      <c r="F6388" s="240">
        <f>Purchase_Entry!F1982</f>
        <v>0</v>
      </c>
      <c r="G6388" s="241">
        <v>0</v>
      </c>
      <c r="H6388" s="241">
        <f>N(Purchase_Entry!P1982)</f>
        <v>0</v>
      </c>
      <c r="I6388" s="241">
        <f t="shared" si="99"/>
        <v>0</v>
      </c>
      <c r="J6388" s="200"/>
      <c r="K6388" s="200" t="str" cm="1">
        <f t="array" ref="K6388">IF($C6388="","",IF(AND($C6388=Party_Statement!$C$5,$B6388&gt;=Party_Statement!$C$6,$B6388&lt;=Party_Statement!$E$6),SUMPRODUCT(($C$3:$C6388=Party_Statement!$C$5)*($B$3:$B6388&gt;=Party_Statement!$C$6)*($B$3:$B6388&lt;=Party_Statement!$E$6)),""))</f>
        <v/>
      </c>
    </row>
    <row r="6389" spans="1:11" x14ac:dyDescent="0.2">
      <c r="A6389" s="237">
        <f>Purchase_Entry!A1983</f>
        <v>0</v>
      </c>
      <c r="B6389" s="238">
        <f>Purchase_Entry!B1983</f>
        <v>0</v>
      </c>
      <c r="C6389" s="239">
        <f>Purchase_Entry!D1983</f>
        <v>0</v>
      </c>
      <c r="D6389" s="240" t="s">
        <v>1390</v>
      </c>
      <c r="E6389" s="240">
        <f>Purchase_Entry!C1983</f>
        <v>0</v>
      </c>
      <c r="F6389" s="240">
        <f>Purchase_Entry!F1983</f>
        <v>0</v>
      </c>
      <c r="G6389" s="241">
        <v>0</v>
      </c>
      <c r="H6389" s="241">
        <f>N(Purchase_Entry!P1983)</f>
        <v>0</v>
      </c>
      <c r="I6389" s="241">
        <f t="shared" si="99"/>
        <v>0</v>
      </c>
      <c r="J6389" s="200"/>
      <c r="K6389" s="200" t="str" cm="1">
        <f t="array" ref="K6389">IF($C6389="","",IF(AND($C6389=Party_Statement!$C$5,$B6389&gt;=Party_Statement!$C$6,$B6389&lt;=Party_Statement!$E$6),SUMPRODUCT(($C$3:$C6389=Party_Statement!$C$5)*($B$3:$B6389&gt;=Party_Statement!$C$6)*($B$3:$B6389&lt;=Party_Statement!$E$6)),""))</f>
        <v/>
      </c>
    </row>
    <row r="6390" spans="1:11" x14ac:dyDescent="0.2">
      <c r="A6390" s="237">
        <f>Purchase_Entry!A1984</f>
        <v>0</v>
      </c>
      <c r="B6390" s="238">
        <f>Purchase_Entry!B1984</f>
        <v>0</v>
      </c>
      <c r="C6390" s="239">
        <f>Purchase_Entry!D1984</f>
        <v>0</v>
      </c>
      <c r="D6390" s="240" t="s">
        <v>1390</v>
      </c>
      <c r="E6390" s="240">
        <f>Purchase_Entry!C1984</f>
        <v>0</v>
      </c>
      <c r="F6390" s="240">
        <f>Purchase_Entry!F1984</f>
        <v>0</v>
      </c>
      <c r="G6390" s="241">
        <v>0</v>
      </c>
      <c r="H6390" s="241">
        <f>N(Purchase_Entry!P1984)</f>
        <v>0</v>
      </c>
      <c r="I6390" s="241">
        <f t="shared" si="99"/>
        <v>0</v>
      </c>
      <c r="J6390" s="200"/>
      <c r="K6390" s="200" t="str" cm="1">
        <f t="array" ref="K6390">IF($C6390="","",IF(AND($C6390=Party_Statement!$C$5,$B6390&gt;=Party_Statement!$C$6,$B6390&lt;=Party_Statement!$E$6),SUMPRODUCT(($C$3:$C6390=Party_Statement!$C$5)*($B$3:$B6390&gt;=Party_Statement!$C$6)*($B$3:$B6390&lt;=Party_Statement!$E$6)),""))</f>
        <v/>
      </c>
    </row>
    <row r="6391" spans="1:11" x14ac:dyDescent="0.2">
      <c r="A6391" s="237">
        <f>Purchase_Entry!A1985</f>
        <v>0</v>
      </c>
      <c r="B6391" s="238">
        <f>Purchase_Entry!B1985</f>
        <v>0</v>
      </c>
      <c r="C6391" s="239">
        <f>Purchase_Entry!D1985</f>
        <v>0</v>
      </c>
      <c r="D6391" s="240" t="s">
        <v>1390</v>
      </c>
      <c r="E6391" s="240">
        <f>Purchase_Entry!C1985</f>
        <v>0</v>
      </c>
      <c r="F6391" s="240">
        <f>Purchase_Entry!F1985</f>
        <v>0</v>
      </c>
      <c r="G6391" s="241">
        <v>0</v>
      </c>
      <c r="H6391" s="241">
        <f>N(Purchase_Entry!P1985)</f>
        <v>0</v>
      </c>
      <c r="I6391" s="241">
        <f t="shared" si="99"/>
        <v>0</v>
      </c>
      <c r="J6391" s="200"/>
      <c r="K6391" s="200" t="str" cm="1">
        <f t="array" ref="K6391">IF($C6391="","",IF(AND($C6391=Party_Statement!$C$5,$B6391&gt;=Party_Statement!$C$6,$B6391&lt;=Party_Statement!$E$6),SUMPRODUCT(($C$3:$C6391=Party_Statement!$C$5)*($B$3:$B6391&gt;=Party_Statement!$C$6)*($B$3:$B6391&lt;=Party_Statement!$E$6)),""))</f>
        <v/>
      </c>
    </row>
    <row r="6392" spans="1:11" x14ac:dyDescent="0.2">
      <c r="A6392" s="237">
        <f>Purchase_Entry!A1986</f>
        <v>0</v>
      </c>
      <c r="B6392" s="238">
        <f>Purchase_Entry!B1986</f>
        <v>0</v>
      </c>
      <c r="C6392" s="239">
        <f>Purchase_Entry!D1986</f>
        <v>0</v>
      </c>
      <c r="D6392" s="240" t="s">
        <v>1390</v>
      </c>
      <c r="E6392" s="240">
        <f>Purchase_Entry!C1986</f>
        <v>0</v>
      </c>
      <c r="F6392" s="240">
        <f>Purchase_Entry!F1986</f>
        <v>0</v>
      </c>
      <c r="G6392" s="241">
        <v>0</v>
      </c>
      <c r="H6392" s="241">
        <f>N(Purchase_Entry!P1986)</f>
        <v>0</v>
      </c>
      <c r="I6392" s="241">
        <f t="shared" si="99"/>
        <v>0</v>
      </c>
      <c r="J6392" s="200"/>
      <c r="K6392" s="200" t="str" cm="1">
        <f t="array" ref="K6392">IF($C6392="","",IF(AND($C6392=Party_Statement!$C$5,$B6392&gt;=Party_Statement!$C$6,$B6392&lt;=Party_Statement!$E$6),SUMPRODUCT(($C$3:$C6392=Party_Statement!$C$5)*($B$3:$B6392&gt;=Party_Statement!$C$6)*($B$3:$B6392&lt;=Party_Statement!$E$6)),""))</f>
        <v/>
      </c>
    </row>
    <row r="6393" spans="1:11" x14ac:dyDescent="0.2">
      <c r="A6393" s="237">
        <f>Purchase_Entry!A1987</f>
        <v>0</v>
      </c>
      <c r="B6393" s="238">
        <f>Purchase_Entry!B1987</f>
        <v>0</v>
      </c>
      <c r="C6393" s="239">
        <f>Purchase_Entry!D1987</f>
        <v>0</v>
      </c>
      <c r="D6393" s="240" t="s">
        <v>1390</v>
      </c>
      <c r="E6393" s="240">
        <f>Purchase_Entry!C1987</f>
        <v>0</v>
      </c>
      <c r="F6393" s="240">
        <f>Purchase_Entry!F1987</f>
        <v>0</v>
      </c>
      <c r="G6393" s="241">
        <v>0</v>
      </c>
      <c r="H6393" s="241">
        <f>N(Purchase_Entry!P1987)</f>
        <v>0</v>
      </c>
      <c r="I6393" s="241">
        <f t="shared" si="99"/>
        <v>0</v>
      </c>
      <c r="J6393" s="200"/>
      <c r="K6393" s="200" t="str" cm="1">
        <f t="array" ref="K6393">IF($C6393="","",IF(AND($C6393=Party_Statement!$C$5,$B6393&gt;=Party_Statement!$C$6,$B6393&lt;=Party_Statement!$E$6),SUMPRODUCT(($C$3:$C6393=Party_Statement!$C$5)*($B$3:$B6393&gt;=Party_Statement!$C$6)*($B$3:$B6393&lt;=Party_Statement!$E$6)),""))</f>
        <v/>
      </c>
    </row>
    <row r="6394" spans="1:11" x14ac:dyDescent="0.2">
      <c r="A6394" s="237">
        <f>Purchase_Entry!A1988</f>
        <v>0</v>
      </c>
      <c r="B6394" s="238">
        <f>Purchase_Entry!B1988</f>
        <v>0</v>
      </c>
      <c r="C6394" s="239">
        <f>Purchase_Entry!D1988</f>
        <v>0</v>
      </c>
      <c r="D6394" s="240" t="s">
        <v>1390</v>
      </c>
      <c r="E6394" s="240">
        <f>Purchase_Entry!C1988</f>
        <v>0</v>
      </c>
      <c r="F6394" s="240">
        <f>Purchase_Entry!F1988</f>
        <v>0</v>
      </c>
      <c r="G6394" s="241">
        <v>0</v>
      </c>
      <c r="H6394" s="241">
        <f>N(Purchase_Entry!P1988)</f>
        <v>0</v>
      </c>
      <c r="I6394" s="241">
        <f t="shared" ref="I6394:I6457" si="100">IF($C6394="","",IF($C6394=$C2574,$I2574+$G6394-$H6394,$G6394-$H6394))</f>
        <v>0</v>
      </c>
      <c r="J6394" s="200"/>
      <c r="K6394" s="200" t="str" cm="1">
        <f t="array" ref="K6394">IF($C6394="","",IF(AND($C6394=Party_Statement!$C$5,$B6394&gt;=Party_Statement!$C$6,$B6394&lt;=Party_Statement!$E$6),SUMPRODUCT(($C$3:$C6394=Party_Statement!$C$5)*($B$3:$B6394&gt;=Party_Statement!$C$6)*($B$3:$B6394&lt;=Party_Statement!$E$6)),""))</f>
        <v/>
      </c>
    </row>
    <row r="6395" spans="1:11" x14ac:dyDescent="0.2">
      <c r="A6395" s="237">
        <f>Purchase_Entry!A1989</f>
        <v>0</v>
      </c>
      <c r="B6395" s="238">
        <f>Purchase_Entry!B1989</f>
        <v>0</v>
      </c>
      <c r="C6395" s="239">
        <f>Purchase_Entry!D1989</f>
        <v>0</v>
      </c>
      <c r="D6395" s="240" t="s">
        <v>1390</v>
      </c>
      <c r="E6395" s="240">
        <f>Purchase_Entry!C1989</f>
        <v>0</v>
      </c>
      <c r="F6395" s="240">
        <f>Purchase_Entry!F1989</f>
        <v>0</v>
      </c>
      <c r="G6395" s="241">
        <v>0</v>
      </c>
      <c r="H6395" s="241">
        <f>N(Purchase_Entry!P1989)</f>
        <v>0</v>
      </c>
      <c r="I6395" s="241">
        <f t="shared" si="100"/>
        <v>0</v>
      </c>
      <c r="J6395" s="200"/>
      <c r="K6395" s="200" t="str" cm="1">
        <f t="array" ref="K6395">IF($C6395="","",IF(AND($C6395=Party_Statement!$C$5,$B6395&gt;=Party_Statement!$C$6,$B6395&lt;=Party_Statement!$E$6),SUMPRODUCT(($C$3:$C6395=Party_Statement!$C$5)*($B$3:$B6395&gt;=Party_Statement!$C$6)*($B$3:$B6395&lt;=Party_Statement!$E$6)),""))</f>
        <v/>
      </c>
    </row>
    <row r="6396" spans="1:11" x14ac:dyDescent="0.2">
      <c r="A6396" s="237">
        <f>Purchase_Entry!A1990</f>
        <v>0</v>
      </c>
      <c r="B6396" s="238">
        <f>Purchase_Entry!B1990</f>
        <v>0</v>
      </c>
      <c r="C6396" s="239">
        <f>Purchase_Entry!D1990</f>
        <v>0</v>
      </c>
      <c r="D6396" s="240" t="s">
        <v>1390</v>
      </c>
      <c r="E6396" s="240">
        <f>Purchase_Entry!C1990</f>
        <v>0</v>
      </c>
      <c r="F6396" s="240">
        <f>Purchase_Entry!F1990</f>
        <v>0</v>
      </c>
      <c r="G6396" s="241">
        <v>0</v>
      </c>
      <c r="H6396" s="241">
        <f>N(Purchase_Entry!P1990)</f>
        <v>0</v>
      </c>
      <c r="I6396" s="241">
        <f t="shared" si="100"/>
        <v>0</v>
      </c>
      <c r="J6396" s="200"/>
      <c r="K6396" s="200" t="str" cm="1">
        <f t="array" ref="K6396">IF($C6396="","",IF(AND($C6396=Party_Statement!$C$5,$B6396&gt;=Party_Statement!$C$6,$B6396&lt;=Party_Statement!$E$6),SUMPRODUCT(($C$3:$C6396=Party_Statement!$C$5)*($B$3:$B6396&gt;=Party_Statement!$C$6)*($B$3:$B6396&lt;=Party_Statement!$E$6)),""))</f>
        <v/>
      </c>
    </row>
    <row r="6397" spans="1:11" x14ac:dyDescent="0.2">
      <c r="A6397" s="237">
        <f>Purchase_Entry!A1991</f>
        <v>0</v>
      </c>
      <c r="B6397" s="238">
        <f>Purchase_Entry!B1991</f>
        <v>0</v>
      </c>
      <c r="C6397" s="239">
        <f>Purchase_Entry!D1991</f>
        <v>0</v>
      </c>
      <c r="D6397" s="240" t="s">
        <v>1390</v>
      </c>
      <c r="E6397" s="240">
        <f>Purchase_Entry!C1991</f>
        <v>0</v>
      </c>
      <c r="F6397" s="240">
        <f>Purchase_Entry!F1991</f>
        <v>0</v>
      </c>
      <c r="G6397" s="241">
        <v>0</v>
      </c>
      <c r="H6397" s="241">
        <f>N(Purchase_Entry!P1991)</f>
        <v>0</v>
      </c>
      <c r="I6397" s="241">
        <f t="shared" si="100"/>
        <v>0</v>
      </c>
      <c r="J6397" s="200"/>
      <c r="K6397" s="200" t="str" cm="1">
        <f t="array" ref="K6397">IF($C6397="","",IF(AND($C6397=Party_Statement!$C$5,$B6397&gt;=Party_Statement!$C$6,$B6397&lt;=Party_Statement!$E$6),SUMPRODUCT(($C$3:$C6397=Party_Statement!$C$5)*($B$3:$B6397&gt;=Party_Statement!$C$6)*($B$3:$B6397&lt;=Party_Statement!$E$6)),""))</f>
        <v/>
      </c>
    </row>
    <row r="6398" spans="1:11" x14ac:dyDescent="0.2">
      <c r="A6398" s="237">
        <f>Purchase_Entry!A1992</f>
        <v>0</v>
      </c>
      <c r="B6398" s="238">
        <f>Purchase_Entry!B1992</f>
        <v>0</v>
      </c>
      <c r="C6398" s="239">
        <f>Purchase_Entry!D1992</f>
        <v>0</v>
      </c>
      <c r="D6398" s="240" t="s">
        <v>1390</v>
      </c>
      <c r="E6398" s="240">
        <f>Purchase_Entry!C1992</f>
        <v>0</v>
      </c>
      <c r="F6398" s="240">
        <f>Purchase_Entry!F1992</f>
        <v>0</v>
      </c>
      <c r="G6398" s="241">
        <v>0</v>
      </c>
      <c r="H6398" s="241">
        <f>N(Purchase_Entry!P1992)</f>
        <v>0</v>
      </c>
      <c r="I6398" s="241">
        <f t="shared" si="100"/>
        <v>0</v>
      </c>
      <c r="J6398" s="200"/>
      <c r="K6398" s="200" t="str" cm="1">
        <f t="array" ref="K6398">IF($C6398="","",IF(AND($C6398=Party_Statement!$C$5,$B6398&gt;=Party_Statement!$C$6,$B6398&lt;=Party_Statement!$E$6),SUMPRODUCT(($C$3:$C6398=Party_Statement!$C$5)*($B$3:$B6398&gt;=Party_Statement!$C$6)*($B$3:$B6398&lt;=Party_Statement!$E$6)),""))</f>
        <v/>
      </c>
    </row>
    <row r="6399" spans="1:11" x14ac:dyDescent="0.2">
      <c r="A6399" s="237">
        <f>Purchase_Entry!A1993</f>
        <v>0</v>
      </c>
      <c r="B6399" s="238">
        <f>Purchase_Entry!B1993</f>
        <v>0</v>
      </c>
      <c r="C6399" s="239">
        <f>Purchase_Entry!D1993</f>
        <v>0</v>
      </c>
      <c r="D6399" s="240" t="s">
        <v>1390</v>
      </c>
      <c r="E6399" s="240">
        <f>Purchase_Entry!C1993</f>
        <v>0</v>
      </c>
      <c r="F6399" s="240">
        <f>Purchase_Entry!F1993</f>
        <v>0</v>
      </c>
      <c r="G6399" s="241">
        <v>0</v>
      </c>
      <c r="H6399" s="241">
        <f>N(Purchase_Entry!P1993)</f>
        <v>0</v>
      </c>
      <c r="I6399" s="241">
        <f t="shared" si="100"/>
        <v>0</v>
      </c>
      <c r="J6399" s="200"/>
      <c r="K6399" s="200" t="str" cm="1">
        <f t="array" ref="K6399">IF($C6399="","",IF(AND($C6399=Party_Statement!$C$5,$B6399&gt;=Party_Statement!$C$6,$B6399&lt;=Party_Statement!$E$6),SUMPRODUCT(($C$3:$C6399=Party_Statement!$C$5)*($B$3:$B6399&gt;=Party_Statement!$C$6)*($B$3:$B6399&lt;=Party_Statement!$E$6)),""))</f>
        <v/>
      </c>
    </row>
    <row r="6400" spans="1:11" x14ac:dyDescent="0.2">
      <c r="A6400" s="237">
        <f>Purchase_Entry!A1994</f>
        <v>0</v>
      </c>
      <c r="B6400" s="238">
        <f>Purchase_Entry!B1994</f>
        <v>0</v>
      </c>
      <c r="C6400" s="239">
        <f>Purchase_Entry!D1994</f>
        <v>0</v>
      </c>
      <c r="D6400" s="240" t="s">
        <v>1390</v>
      </c>
      <c r="E6400" s="240">
        <f>Purchase_Entry!C1994</f>
        <v>0</v>
      </c>
      <c r="F6400" s="240">
        <f>Purchase_Entry!F1994</f>
        <v>0</v>
      </c>
      <c r="G6400" s="241">
        <v>0</v>
      </c>
      <c r="H6400" s="241">
        <f>N(Purchase_Entry!P1994)</f>
        <v>0</v>
      </c>
      <c r="I6400" s="241">
        <f t="shared" si="100"/>
        <v>0</v>
      </c>
      <c r="J6400" s="200"/>
      <c r="K6400" s="200" t="str" cm="1">
        <f t="array" ref="K6400">IF($C6400="","",IF(AND($C6400=Party_Statement!$C$5,$B6400&gt;=Party_Statement!$C$6,$B6400&lt;=Party_Statement!$E$6),SUMPRODUCT(($C$3:$C6400=Party_Statement!$C$5)*($B$3:$B6400&gt;=Party_Statement!$C$6)*($B$3:$B6400&lt;=Party_Statement!$E$6)),""))</f>
        <v/>
      </c>
    </row>
    <row r="6401" spans="1:11" x14ac:dyDescent="0.2">
      <c r="A6401" s="237">
        <f>Purchase_Entry!A1995</f>
        <v>0</v>
      </c>
      <c r="B6401" s="238">
        <f>Purchase_Entry!B1995</f>
        <v>0</v>
      </c>
      <c r="C6401" s="239">
        <f>Purchase_Entry!D1995</f>
        <v>0</v>
      </c>
      <c r="D6401" s="240" t="s">
        <v>1390</v>
      </c>
      <c r="E6401" s="240">
        <f>Purchase_Entry!C1995</f>
        <v>0</v>
      </c>
      <c r="F6401" s="240">
        <f>Purchase_Entry!F1995</f>
        <v>0</v>
      </c>
      <c r="G6401" s="241">
        <v>0</v>
      </c>
      <c r="H6401" s="241">
        <f>N(Purchase_Entry!P1995)</f>
        <v>0</v>
      </c>
      <c r="I6401" s="241">
        <f t="shared" si="100"/>
        <v>0</v>
      </c>
      <c r="J6401" s="200"/>
      <c r="K6401" s="200" t="str" cm="1">
        <f t="array" ref="K6401">IF($C6401="","",IF(AND($C6401=Party_Statement!$C$5,$B6401&gt;=Party_Statement!$C$6,$B6401&lt;=Party_Statement!$E$6),SUMPRODUCT(($C$3:$C6401=Party_Statement!$C$5)*($B$3:$B6401&gt;=Party_Statement!$C$6)*($B$3:$B6401&lt;=Party_Statement!$E$6)),""))</f>
        <v/>
      </c>
    </row>
    <row r="6402" spans="1:11" x14ac:dyDescent="0.2">
      <c r="A6402" s="237">
        <f>Purchase_Entry!A1996</f>
        <v>0</v>
      </c>
      <c r="B6402" s="238">
        <f>Purchase_Entry!B1996</f>
        <v>0</v>
      </c>
      <c r="C6402" s="239">
        <f>Purchase_Entry!D1996</f>
        <v>0</v>
      </c>
      <c r="D6402" s="240" t="s">
        <v>1390</v>
      </c>
      <c r="E6402" s="240">
        <f>Purchase_Entry!C1996</f>
        <v>0</v>
      </c>
      <c r="F6402" s="240">
        <f>Purchase_Entry!F1996</f>
        <v>0</v>
      </c>
      <c r="G6402" s="241">
        <v>0</v>
      </c>
      <c r="H6402" s="241">
        <f>N(Purchase_Entry!P1996)</f>
        <v>0</v>
      </c>
      <c r="I6402" s="241">
        <f t="shared" si="100"/>
        <v>0</v>
      </c>
      <c r="J6402" s="200"/>
      <c r="K6402" s="200" t="str" cm="1">
        <f t="array" ref="K6402">IF($C6402="","",IF(AND($C6402=Party_Statement!$C$5,$B6402&gt;=Party_Statement!$C$6,$B6402&lt;=Party_Statement!$E$6),SUMPRODUCT(($C$3:$C6402=Party_Statement!$C$5)*($B$3:$B6402&gt;=Party_Statement!$C$6)*($B$3:$B6402&lt;=Party_Statement!$E$6)),""))</f>
        <v/>
      </c>
    </row>
    <row r="6403" spans="1:11" x14ac:dyDescent="0.2">
      <c r="A6403" s="237">
        <f>Purchase_Entry!A1997</f>
        <v>0</v>
      </c>
      <c r="B6403" s="238">
        <f>Purchase_Entry!B1997</f>
        <v>0</v>
      </c>
      <c r="C6403" s="239">
        <f>Purchase_Entry!D1997</f>
        <v>0</v>
      </c>
      <c r="D6403" s="240" t="s">
        <v>1390</v>
      </c>
      <c r="E6403" s="240">
        <f>Purchase_Entry!C1997</f>
        <v>0</v>
      </c>
      <c r="F6403" s="240">
        <f>Purchase_Entry!F1997</f>
        <v>0</v>
      </c>
      <c r="G6403" s="241">
        <v>0</v>
      </c>
      <c r="H6403" s="241">
        <f>N(Purchase_Entry!P1997)</f>
        <v>0</v>
      </c>
      <c r="I6403" s="241">
        <f t="shared" si="100"/>
        <v>0</v>
      </c>
      <c r="J6403" s="200"/>
      <c r="K6403" s="200" t="str" cm="1">
        <f t="array" ref="K6403">IF($C6403="","",IF(AND($C6403=Party_Statement!$C$5,$B6403&gt;=Party_Statement!$C$6,$B6403&lt;=Party_Statement!$E$6),SUMPRODUCT(($C$3:$C6403=Party_Statement!$C$5)*($B$3:$B6403&gt;=Party_Statement!$C$6)*($B$3:$B6403&lt;=Party_Statement!$E$6)),""))</f>
        <v/>
      </c>
    </row>
    <row r="6404" spans="1:11" x14ac:dyDescent="0.2">
      <c r="A6404" s="237">
        <f>Purchase_Entry!A1998</f>
        <v>0</v>
      </c>
      <c r="B6404" s="238">
        <f>Purchase_Entry!B1998</f>
        <v>0</v>
      </c>
      <c r="C6404" s="239">
        <f>Purchase_Entry!D1998</f>
        <v>0</v>
      </c>
      <c r="D6404" s="240" t="s">
        <v>1390</v>
      </c>
      <c r="E6404" s="240">
        <f>Purchase_Entry!C1998</f>
        <v>0</v>
      </c>
      <c r="F6404" s="240">
        <f>Purchase_Entry!F1998</f>
        <v>0</v>
      </c>
      <c r="G6404" s="241">
        <v>0</v>
      </c>
      <c r="H6404" s="241">
        <f>N(Purchase_Entry!P1998)</f>
        <v>0</v>
      </c>
      <c r="I6404" s="241">
        <f t="shared" si="100"/>
        <v>0</v>
      </c>
      <c r="J6404" s="200"/>
      <c r="K6404" s="200" t="str" cm="1">
        <f t="array" ref="K6404">IF($C6404="","",IF(AND($C6404=Party_Statement!$C$5,$B6404&gt;=Party_Statement!$C$6,$B6404&lt;=Party_Statement!$E$6),SUMPRODUCT(($C$3:$C6404=Party_Statement!$C$5)*($B$3:$B6404&gt;=Party_Statement!$C$6)*($B$3:$B6404&lt;=Party_Statement!$E$6)),""))</f>
        <v/>
      </c>
    </row>
    <row r="6405" spans="1:11" x14ac:dyDescent="0.2">
      <c r="A6405" s="237">
        <f>Purchase_Entry!A1999</f>
        <v>0</v>
      </c>
      <c r="B6405" s="238">
        <f>Purchase_Entry!B1999</f>
        <v>0</v>
      </c>
      <c r="C6405" s="239">
        <f>Purchase_Entry!D1999</f>
        <v>0</v>
      </c>
      <c r="D6405" s="240" t="s">
        <v>1390</v>
      </c>
      <c r="E6405" s="240">
        <f>Purchase_Entry!C1999</f>
        <v>0</v>
      </c>
      <c r="F6405" s="240">
        <f>Purchase_Entry!F1999</f>
        <v>0</v>
      </c>
      <c r="G6405" s="241">
        <v>0</v>
      </c>
      <c r="H6405" s="241">
        <f>N(Purchase_Entry!P1999)</f>
        <v>0</v>
      </c>
      <c r="I6405" s="241">
        <f t="shared" si="100"/>
        <v>0</v>
      </c>
      <c r="J6405" s="200"/>
      <c r="K6405" s="200" t="str" cm="1">
        <f t="array" ref="K6405">IF($C6405="","",IF(AND($C6405=Party_Statement!$C$5,$B6405&gt;=Party_Statement!$C$6,$B6405&lt;=Party_Statement!$E$6),SUMPRODUCT(($C$3:$C6405=Party_Statement!$C$5)*($B$3:$B6405&gt;=Party_Statement!$C$6)*($B$3:$B6405&lt;=Party_Statement!$E$6)),""))</f>
        <v/>
      </c>
    </row>
    <row r="6406" spans="1:11" x14ac:dyDescent="0.2">
      <c r="A6406" s="237">
        <f>Purchase_Entry!A2000</f>
        <v>0</v>
      </c>
      <c r="B6406" s="238">
        <f>Purchase_Entry!B2000</f>
        <v>0</v>
      </c>
      <c r="C6406" s="239">
        <f>Purchase_Entry!D2000</f>
        <v>0</v>
      </c>
      <c r="D6406" s="240" t="s">
        <v>1390</v>
      </c>
      <c r="E6406" s="240">
        <f>Purchase_Entry!C2000</f>
        <v>0</v>
      </c>
      <c r="F6406" s="240">
        <f>Purchase_Entry!F2000</f>
        <v>0</v>
      </c>
      <c r="G6406" s="241">
        <v>0</v>
      </c>
      <c r="H6406" s="241">
        <f>N(Purchase_Entry!P2000)</f>
        <v>0</v>
      </c>
      <c r="I6406" s="241">
        <f t="shared" si="100"/>
        <v>0</v>
      </c>
      <c r="J6406" s="200"/>
      <c r="K6406" s="200" t="str" cm="1">
        <f t="array" ref="K6406">IF($C6406="","",IF(AND($C6406=Party_Statement!$C$5,$B6406&gt;=Party_Statement!$C$6,$B6406&lt;=Party_Statement!$E$6),SUMPRODUCT(($C$3:$C6406=Party_Statement!$C$5)*($B$3:$B6406&gt;=Party_Statement!$C$6)*($B$3:$B6406&lt;=Party_Statement!$E$6)),""))</f>
        <v/>
      </c>
    </row>
    <row r="6407" spans="1:11" x14ac:dyDescent="0.2">
      <c r="A6407" s="237">
        <f>Purchase_Entry!A2001</f>
        <v>0</v>
      </c>
      <c r="B6407" s="238">
        <f>Purchase_Entry!B2001</f>
        <v>0</v>
      </c>
      <c r="C6407" s="239">
        <f>Purchase_Entry!D2001</f>
        <v>0</v>
      </c>
      <c r="D6407" s="240" t="s">
        <v>1390</v>
      </c>
      <c r="E6407" s="240">
        <f>Purchase_Entry!C2001</f>
        <v>0</v>
      </c>
      <c r="F6407" s="240">
        <f>Purchase_Entry!F2001</f>
        <v>0</v>
      </c>
      <c r="G6407" s="241">
        <v>0</v>
      </c>
      <c r="H6407" s="241">
        <f>N(Purchase_Entry!P2001)</f>
        <v>0</v>
      </c>
      <c r="I6407" s="241">
        <f t="shared" si="100"/>
        <v>0</v>
      </c>
      <c r="J6407" s="200"/>
      <c r="K6407" s="200" t="str" cm="1">
        <f t="array" ref="K6407">IF($C6407="","",IF(AND($C6407=Party_Statement!$C$5,$B6407&gt;=Party_Statement!$C$6,$B6407&lt;=Party_Statement!$E$6),SUMPRODUCT(($C$3:$C6407=Party_Statement!$C$5)*($B$3:$B6407&gt;=Party_Statement!$C$6)*($B$3:$B6407&lt;=Party_Statement!$E$6)),""))</f>
        <v/>
      </c>
    </row>
    <row r="6408" spans="1:11" x14ac:dyDescent="0.2">
      <c r="A6408" s="237">
        <f>Purchase_Entry!A2002</f>
        <v>0</v>
      </c>
      <c r="B6408" s="238">
        <f>Purchase_Entry!B2002</f>
        <v>0</v>
      </c>
      <c r="C6408" s="239">
        <f>Purchase_Entry!D2002</f>
        <v>0</v>
      </c>
      <c r="D6408" s="240" t="s">
        <v>1390</v>
      </c>
      <c r="E6408" s="240">
        <f>Purchase_Entry!C2002</f>
        <v>0</v>
      </c>
      <c r="F6408" s="240">
        <f>Purchase_Entry!F2002</f>
        <v>0</v>
      </c>
      <c r="G6408" s="241">
        <v>0</v>
      </c>
      <c r="H6408" s="241">
        <f>N(Purchase_Entry!P2002)</f>
        <v>0</v>
      </c>
      <c r="I6408" s="241">
        <f t="shared" si="100"/>
        <v>0</v>
      </c>
      <c r="J6408" s="200"/>
      <c r="K6408" s="200" t="str" cm="1">
        <f t="array" ref="K6408">IF($C6408="","",IF(AND($C6408=Party_Statement!$C$5,$B6408&gt;=Party_Statement!$C$6,$B6408&lt;=Party_Statement!$E$6),SUMPRODUCT(($C$3:$C6408=Party_Statement!$C$5)*($B$3:$B6408&gt;=Party_Statement!$C$6)*($B$3:$B6408&lt;=Party_Statement!$E$6)),""))</f>
        <v/>
      </c>
    </row>
    <row r="6409" spans="1:11" x14ac:dyDescent="0.2">
      <c r="A6409" s="237">
        <f>Purchase_Entry!A2003</f>
        <v>0</v>
      </c>
      <c r="B6409" s="238">
        <f>Purchase_Entry!B2003</f>
        <v>0</v>
      </c>
      <c r="C6409" s="239">
        <f>Purchase_Entry!D2003</f>
        <v>0</v>
      </c>
      <c r="D6409" s="240" t="s">
        <v>1390</v>
      </c>
      <c r="E6409" s="240">
        <f>Purchase_Entry!C2003</f>
        <v>0</v>
      </c>
      <c r="F6409" s="240">
        <f>Purchase_Entry!F2003</f>
        <v>0</v>
      </c>
      <c r="G6409" s="241">
        <v>0</v>
      </c>
      <c r="H6409" s="241">
        <f>N(Purchase_Entry!P2003)</f>
        <v>0</v>
      </c>
      <c r="I6409" s="241">
        <f t="shared" si="100"/>
        <v>0</v>
      </c>
      <c r="J6409" s="200"/>
      <c r="K6409" s="200" t="str" cm="1">
        <f t="array" ref="K6409">IF($C6409="","",IF(AND($C6409=Party_Statement!$C$5,$B6409&gt;=Party_Statement!$C$6,$B6409&lt;=Party_Statement!$E$6),SUMPRODUCT(($C$3:$C6409=Party_Statement!$C$5)*($B$3:$B6409&gt;=Party_Statement!$C$6)*($B$3:$B6409&lt;=Party_Statement!$E$6)),""))</f>
        <v/>
      </c>
    </row>
    <row r="6410" spans="1:11" x14ac:dyDescent="0.2">
      <c r="A6410" s="237">
        <f>Purchase_Entry!A2004</f>
        <v>0</v>
      </c>
      <c r="B6410" s="238">
        <f>Purchase_Entry!B2004</f>
        <v>0</v>
      </c>
      <c r="C6410" s="239">
        <f>Purchase_Entry!D2004</f>
        <v>0</v>
      </c>
      <c r="D6410" s="240" t="s">
        <v>1390</v>
      </c>
      <c r="E6410" s="240">
        <f>Purchase_Entry!C2004</f>
        <v>0</v>
      </c>
      <c r="F6410" s="240">
        <f>Purchase_Entry!F2004</f>
        <v>0</v>
      </c>
      <c r="G6410" s="241">
        <v>0</v>
      </c>
      <c r="H6410" s="241">
        <f>N(Purchase_Entry!P2004)</f>
        <v>0</v>
      </c>
      <c r="I6410" s="241">
        <f t="shared" si="100"/>
        <v>0</v>
      </c>
      <c r="J6410" s="200"/>
      <c r="K6410" s="200" t="str" cm="1">
        <f t="array" ref="K6410">IF($C6410="","",IF(AND($C6410=Party_Statement!$C$5,$B6410&gt;=Party_Statement!$C$6,$B6410&lt;=Party_Statement!$E$6),SUMPRODUCT(($C$3:$C6410=Party_Statement!$C$5)*($B$3:$B6410&gt;=Party_Statement!$C$6)*($B$3:$B6410&lt;=Party_Statement!$E$6)),""))</f>
        <v/>
      </c>
    </row>
    <row r="6411" spans="1:11" x14ac:dyDescent="0.2">
      <c r="A6411" s="237">
        <f>Purchase_Entry!A2005</f>
        <v>0</v>
      </c>
      <c r="B6411" s="238">
        <f>Purchase_Entry!B2005</f>
        <v>0</v>
      </c>
      <c r="C6411" s="239">
        <f>Purchase_Entry!D2005</f>
        <v>0</v>
      </c>
      <c r="D6411" s="240" t="s">
        <v>1390</v>
      </c>
      <c r="E6411" s="240">
        <f>Purchase_Entry!C2005</f>
        <v>0</v>
      </c>
      <c r="F6411" s="240">
        <f>Purchase_Entry!F2005</f>
        <v>0</v>
      </c>
      <c r="G6411" s="241">
        <v>0</v>
      </c>
      <c r="H6411" s="241">
        <f>N(Purchase_Entry!P2005)</f>
        <v>0</v>
      </c>
      <c r="I6411" s="241">
        <f t="shared" si="100"/>
        <v>0</v>
      </c>
      <c r="J6411" s="200"/>
      <c r="K6411" s="200" t="str" cm="1">
        <f t="array" ref="K6411">IF($C6411="","",IF(AND($C6411=Party_Statement!$C$5,$B6411&gt;=Party_Statement!$C$6,$B6411&lt;=Party_Statement!$E$6),SUMPRODUCT(($C$3:$C6411=Party_Statement!$C$5)*($B$3:$B6411&gt;=Party_Statement!$C$6)*($B$3:$B6411&lt;=Party_Statement!$E$6)),""))</f>
        <v/>
      </c>
    </row>
    <row r="6412" spans="1:11" x14ac:dyDescent="0.2">
      <c r="A6412" s="237">
        <f>Purchase_Entry!A2006</f>
        <v>0</v>
      </c>
      <c r="B6412" s="238">
        <f>Purchase_Entry!B2006</f>
        <v>0</v>
      </c>
      <c r="C6412" s="239">
        <f>Purchase_Entry!D2006</f>
        <v>0</v>
      </c>
      <c r="D6412" s="240" t="s">
        <v>1390</v>
      </c>
      <c r="E6412" s="240">
        <f>Purchase_Entry!C2006</f>
        <v>0</v>
      </c>
      <c r="F6412" s="240">
        <f>Purchase_Entry!F2006</f>
        <v>0</v>
      </c>
      <c r="G6412" s="241">
        <v>0</v>
      </c>
      <c r="H6412" s="241">
        <f>N(Purchase_Entry!P2006)</f>
        <v>0</v>
      </c>
      <c r="I6412" s="241">
        <f t="shared" si="100"/>
        <v>0</v>
      </c>
      <c r="J6412" s="200"/>
      <c r="K6412" s="200" t="str" cm="1">
        <f t="array" ref="K6412">IF($C6412="","",IF(AND($C6412=Party_Statement!$C$5,$B6412&gt;=Party_Statement!$C$6,$B6412&lt;=Party_Statement!$E$6),SUMPRODUCT(($C$3:$C6412=Party_Statement!$C$5)*($B$3:$B6412&gt;=Party_Statement!$C$6)*($B$3:$B6412&lt;=Party_Statement!$E$6)),""))</f>
        <v/>
      </c>
    </row>
    <row r="6413" spans="1:11" x14ac:dyDescent="0.2">
      <c r="A6413" s="237">
        <f>Purchase_Entry!A2007</f>
        <v>0</v>
      </c>
      <c r="B6413" s="238">
        <f>Purchase_Entry!B2007</f>
        <v>0</v>
      </c>
      <c r="C6413" s="239">
        <f>Purchase_Entry!D2007</f>
        <v>0</v>
      </c>
      <c r="D6413" s="240" t="s">
        <v>1390</v>
      </c>
      <c r="E6413" s="240">
        <f>Purchase_Entry!C2007</f>
        <v>0</v>
      </c>
      <c r="F6413" s="240">
        <f>Purchase_Entry!F2007</f>
        <v>0</v>
      </c>
      <c r="G6413" s="241">
        <v>0</v>
      </c>
      <c r="H6413" s="241">
        <f>N(Purchase_Entry!P2007)</f>
        <v>0</v>
      </c>
      <c r="I6413" s="241">
        <f t="shared" si="100"/>
        <v>0</v>
      </c>
      <c r="J6413" s="200"/>
      <c r="K6413" s="200" t="str" cm="1">
        <f t="array" ref="K6413">IF($C6413="","",IF(AND($C6413=Party_Statement!$C$5,$B6413&gt;=Party_Statement!$C$6,$B6413&lt;=Party_Statement!$E$6),SUMPRODUCT(($C$3:$C6413=Party_Statement!$C$5)*($B$3:$B6413&gt;=Party_Statement!$C$6)*($B$3:$B6413&lt;=Party_Statement!$E$6)),""))</f>
        <v/>
      </c>
    </row>
    <row r="6414" spans="1:11" x14ac:dyDescent="0.2">
      <c r="A6414" s="237">
        <f>Purchase_Entry!A2008</f>
        <v>0</v>
      </c>
      <c r="B6414" s="238">
        <f>Purchase_Entry!B2008</f>
        <v>0</v>
      </c>
      <c r="C6414" s="239">
        <f>Purchase_Entry!D2008</f>
        <v>0</v>
      </c>
      <c r="D6414" s="240" t="s">
        <v>1390</v>
      </c>
      <c r="E6414" s="240">
        <f>Purchase_Entry!C2008</f>
        <v>0</v>
      </c>
      <c r="F6414" s="240">
        <f>Purchase_Entry!F2008</f>
        <v>0</v>
      </c>
      <c r="G6414" s="241">
        <v>0</v>
      </c>
      <c r="H6414" s="241">
        <f>N(Purchase_Entry!P2008)</f>
        <v>0</v>
      </c>
      <c r="I6414" s="241">
        <f t="shared" si="100"/>
        <v>0</v>
      </c>
      <c r="J6414" s="200"/>
      <c r="K6414" s="200" t="str" cm="1">
        <f t="array" ref="K6414">IF($C6414="","",IF(AND($C6414=Party_Statement!$C$5,$B6414&gt;=Party_Statement!$C$6,$B6414&lt;=Party_Statement!$E$6),SUMPRODUCT(($C$3:$C6414=Party_Statement!$C$5)*($B$3:$B6414&gt;=Party_Statement!$C$6)*($B$3:$B6414&lt;=Party_Statement!$E$6)),""))</f>
        <v/>
      </c>
    </row>
    <row r="6415" spans="1:11" x14ac:dyDescent="0.2">
      <c r="A6415" s="237">
        <f>Purchase_Entry!A2009</f>
        <v>0</v>
      </c>
      <c r="B6415" s="238">
        <f>Purchase_Entry!B2009</f>
        <v>0</v>
      </c>
      <c r="C6415" s="239">
        <f>Purchase_Entry!D2009</f>
        <v>0</v>
      </c>
      <c r="D6415" s="240" t="s">
        <v>1390</v>
      </c>
      <c r="E6415" s="240">
        <f>Purchase_Entry!C2009</f>
        <v>0</v>
      </c>
      <c r="F6415" s="240">
        <f>Purchase_Entry!F2009</f>
        <v>0</v>
      </c>
      <c r="G6415" s="241">
        <v>0</v>
      </c>
      <c r="H6415" s="241">
        <f>N(Purchase_Entry!P2009)</f>
        <v>0</v>
      </c>
      <c r="I6415" s="241">
        <f t="shared" si="100"/>
        <v>0</v>
      </c>
      <c r="J6415" s="200"/>
      <c r="K6415" s="200" t="str" cm="1">
        <f t="array" ref="K6415">IF($C6415="","",IF(AND($C6415=Party_Statement!$C$5,$B6415&gt;=Party_Statement!$C$6,$B6415&lt;=Party_Statement!$E$6),SUMPRODUCT(($C$3:$C6415=Party_Statement!$C$5)*($B$3:$B6415&gt;=Party_Statement!$C$6)*($B$3:$B6415&lt;=Party_Statement!$E$6)),""))</f>
        <v/>
      </c>
    </row>
    <row r="6416" spans="1:11" x14ac:dyDescent="0.2">
      <c r="A6416" s="237">
        <f>Purchase_Entry!A2010</f>
        <v>0</v>
      </c>
      <c r="B6416" s="238">
        <f>Purchase_Entry!B2010</f>
        <v>0</v>
      </c>
      <c r="C6416" s="239">
        <f>Purchase_Entry!D2010</f>
        <v>0</v>
      </c>
      <c r="D6416" s="240" t="s">
        <v>1390</v>
      </c>
      <c r="E6416" s="240">
        <f>Purchase_Entry!C2010</f>
        <v>0</v>
      </c>
      <c r="F6416" s="240">
        <f>Purchase_Entry!F2010</f>
        <v>0</v>
      </c>
      <c r="G6416" s="241">
        <v>0</v>
      </c>
      <c r="H6416" s="241">
        <f>N(Purchase_Entry!P2010)</f>
        <v>0</v>
      </c>
      <c r="I6416" s="241">
        <f t="shared" si="100"/>
        <v>0</v>
      </c>
      <c r="J6416" s="200"/>
      <c r="K6416" s="200" t="str" cm="1">
        <f t="array" ref="K6416">IF($C6416="","",IF(AND($C6416=Party_Statement!$C$5,$B6416&gt;=Party_Statement!$C$6,$B6416&lt;=Party_Statement!$E$6),SUMPRODUCT(($C$3:$C6416=Party_Statement!$C$5)*($B$3:$B6416&gt;=Party_Statement!$C$6)*($B$3:$B6416&lt;=Party_Statement!$E$6)),""))</f>
        <v/>
      </c>
    </row>
    <row r="6417" spans="1:11" x14ac:dyDescent="0.2">
      <c r="A6417" s="237">
        <f>Purchase_Entry!A2011</f>
        <v>0</v>
      </c>
      <c r="B6417" s="238">
        <f>Purchase_Entry!B2011</f>
        <v>0</v>
      </c>
      <c r="C6417" s="239">
        <f>Purchase_Entry!D2011</f>
        <v>0</v>
      </c>
      <c r="D6417" s="240" t="s">
        <v>1390</v>
      </c>
      <c r="E6417" s="240">
        <f>Purchase_Entry!C2011</f>
        <v>0</v>
      </c>
      <c r="F6417" s="240">
        <f>Purchase_Entry!F2011</f>
        <v>0</v>
      </c>
      <c r="G6417" s="241">
        <v>0</v>
      </c>
      <c r="H6417" s="241">
        <f>N(Purchase_Entry!P2011)</f>
        <v>0</v>
      </c>
      <c r="I6417" s="241">
        <f t="shared" si="100"/>
        <v>0</v>
      </c>
      <c r="J6417" s="200"/>
      <c r="K6417" s="200" t="str" cm="1">
        <f t="array" ref="K6417">IF($C6417="","",IF(AND($C6417=Party_Statement!$C$5,$B6417&gt;=Party_Statement!$C$6,$B6417&lt;=Party_Statement!$E$6),SUMPRODUCT(($C$3:$C6417=Party_Statement!$C$5)*($B$3:$B6417&gt;=Party_Statement!$C$6)*($B$3:$B6417&lt;=Party_Statement!$E$6)),""))</f>
        <v/>
      </c>
    </row>
    <row r="6418" spans="1:11" x14ac:dyDescent="0.2">
      <c r="A6418" s="237">
        <f>Purchase_Entry!A2012</f>
        <v>0</v>
      </c>
      <c r="B6418" s="238">
        <f>Purchase_Entry!B2012</f>
        <v>0</v>
      </c>
      <c r="C6418" s="239">
        <f>Purchase_Entry!D2012</f>
        <v>0</v>
      </c>
      <c r="D6418" s="240" t="s">
        <v>1390</v>
      </c>
      <c r="E6418" s="240">
        <f>Purchase_Entry!C2012</f>
        <v>0</v>
      </c>
      <c r="F6418" s="240">
        <f>Purchase_Entry!F2012</f>
        <v>0</v>
      </c>
      <c r="G6418" s="241">
        <v>0</v>
      </c>
      <c r="H6418" s="241">
        <f>N(Purchase_Entry!P2012)</f>
        <v>0</v>
      </c>
      <c r="I6418" s="241">
        <f t="shared" si="100"/>
        <v>0</v>
      </c>
      <c r="J6418" s="200"/>
      <c r="K6418" s="200" t="str" cm="1">
        <f t="array" ref="K6418">IF($C6418="","",IF(AND($C6418=Party_Statement!$C$5,$B6418&gt;=Party_Statement!$C$6,$B6418&lt;=Party_Statement!$E$6),SUMPRODUCT(($C$3:$C6418=Party_Statement!$C$5)*($B$3:$B6418&gt;=Party_Statement!$C$6)*($B$3:$B6418&lt;=Party_Statement!$E$6)),""))</f>
        <v/>
      </c>
    </row>
    <row r="6419" spans="1:11" x14ac:dyDescent="0.2">
      <c r="A6419" s="237">
        <f>Purchase_Entry!A2013</f>
        <v>0</v>
      </c>
      <c r="B6419" s="238">
        <f>Purchase_Entry!B2013</f>
        <v>0</v>
      </c>
      <c r="C6419" s="239">
        <f>Purchase_Entry!D2013</f>
        <v>0</v>
      </c>
      <c r="D6419" s="240" t="s">
        <v>1390</v>
      </c>
      <c r="E6419" s="240">
        <f>Purchase_Entry!C2013</f>
        <v>0</v>
      </c>
      <c r="F6419" s="240">
        <f>Purchase_Entry!F2013</f>
        <v>0</v>
      </c>
      <c r="G6419" s="241">
        <v>0</v>
      </c>
      <c r="H6419" s="241">
        <f>N(Purchase_Entry!P2013)</f>
        <v>0</v>
      </c>
      <c r="I6419" s="241">
        <f t="shared" si="100"/>
        <v>0</v>
      </c>
      <c r="J6419" s="200"/>
      <c r="K6419" s="200" t="str" cm="1">
        <f t="array" ref="K6419">IF($C6419="","",IF(AND($C6419=Party_Statement!$C$5,$B6419&gt;=Party_Statement!$C$6,$B6419&lt;=Party_Statement!$E$6),SUMPRODUCT(($C$3:$C6419=Party_Statement!$C$5)*($B$3:$B6419&gt;=Party_Statement!$C$6)*($B$3:$B6419&lt;=Party_Statement!$E$6)),""))</f>
        <v/>
      </c>
    </row>
    <row r="6420" spans="1:11" x14ac:dyDescent="0.2">
      <c r="A6420" s="237">
        <f>Purchase_Entry!A2014</f>
        <v>0</v>
      </c>
      <c r="B6420" s="238">
        <f>Purchase_Entry!B2014</f>
        <v>0</v>
      </c>
      <c r="C6420" s="239">
        <f>Purchase_Entry!D2014</f>
        <v>0</v>
      </c>
      <c r="D6420" s="240" t="s">
        <v>1390</v>
      </c>
      <c r="E6420" s="240">
        <f>Purchase_Entry!C2014</f>
        <v>0</v>
      </c>
      <c r="F6420" s="240">
        <f>Purchase_Entry!F2014</f>
        <v>0</v>
      </c>
      <c r="G6420" s="241">
        <v>0</v>
      </c>
      <c r="H6420" s="241">
        <f>N(Purchase_Entry!P2014)</f>
        <v>0</v>
      </c>
      <c r="I6420" s="241">
        <f t="shared" si="100"/>
        <v>0</v>
      </c>
      <c r="J6420" s="200"/>
      <c r="K6420" s="200" t="str" cm="1">
        <f t="array" ref="K6420">IF($C6420="","",IF(AND($C6420=Party_Statement!$C$5,$B6420&gt;=Party_Statement!$C$6,$B6420&lt;=Party_Statement!$E$6),SUMPRODUCT(($C$3:$C6420=Party_Statement!$C$5)*($B$3:$B6420&gt;=Party_Statement!$C$6)*($B$3:$B6420&lt;=Party_Statement!$E$6)),""))</f>
        <v/>
      </c>
    </row>
    <row r="6421" spans="1:11" x14ac:dyDescent="0.2">
      <c r="A6421" s="237">
        <f>Purchase_Entry!A2015</f>
        <v>0</v>
      </c>
      <c r="B6421" s="238">
        <f>Purchase_Entry!B2015</f>
        <v>0</v>
      </c>
      <c r="C6421" s="239">
        <f>Purchase_Entry!D2015</f>
        <v>0</v>
      </c>
      <c r="D6421" s="240" t="s">
        <v>1390</v>
      </c>
      <c r="E6421" s="240">
        <f>Purchase_Entry!C2015</f>
        <v>0</v>
      </c>
      <c r="F6421" s="240">
        <f>Purchase_Entry!F2015</f>
        <v>0</v>
      </c>
      <c r="G6421" s="241">
        <v>0</v>
      </c>
      <c r="H6421" s="241">
        <f>N(Purchase_Entry!P2015)</f>
        <v>0</v>
      </c>
      <c r="I6421" s="241">
        <f t="shared" si="100"/>
        <v>0</v>
      </c>
      <c r="J6421" s="200"/>
      <c r="K6421" s="200" t="str" cm="1">
        <f t="array" ref="K6421">IF($C6421="","",IF(AND($C6421=Party_Statement!$C$5,$B6421&gt;=Party_Statement!$C$6,$B6421&lt;=Party_Statement!$E$6),SUMPRODUCT(($C$3:$C6421=Party_Statement!$C$5)*($B$3:$B6421&gt;=Party_Statement!$C$6)*($B$3:$B6421&lt;=Party_Statement!$E$6)),""))</f>
        <v/>
      </c>
    </row>
    <row r="6422" spans="1:11" x14ac:dyDescent="0.2">
      <c r="A6422" s="237">
        <f>Purchase_Entry!A2016</f>
        <v>0</v>
      </c>
      <c r="B6422" s="238">
        <f>Purchase_Entry!B2016</f>
        <v>0</v>
      </c>
      <c r="C6422" s="239">
        <f>Purchase_Entry!D2016</f>
        <v>0</v>
      </c>
      <c r="D6422" s="240" t="s">
        <v>1390</v>
      </c>
      <c r="E6422" s="240">
        <f>Purchase_Entry!C2016</f>
        <v>0</v>
      </c>
      <c r="F6422" s="240">
        <f>Purchase_Entry!F2016</f>
        <v>0</v>
      </c>
      <c r="G6422" s="241">
        <v>0</v>
      </c>
      <c r="H6422" s="241">
        <f>N(Purchase_Entry!P2016)</f>
        <v>0</v>
      </c>
      <c r="I6422" s="241">
        <f t="shared" si="100"/>
        <v>0</v>
      </c>
      <c r="J6422" s="200"/>
      <c r="K6422" s="200" t="str" cm="1">
        <f t="array" ref="K6422">IF($C6422="","",IF(AND($C6422=Party_Statement!$C$5,$B6422&gt;=Party_Statement!$C$6,$B6422&lt;=Party_Statement!$E$6),SUMPRODUCT(($C$3:$C6422=Party_Statement!$C$5)*($B$3:$B6422&gt;=Party_Statement!$C$6)*($B$3:$B6422&lt;=Party_Statement!$E$6)),""))</f>
        <v/>
      </c>
    </row>
    <row r="6423" spans="1:11" x14ac:dyDescent="0.2">
      <c r="A6423" s="237">
        <f>Purchase_Entry!A2017</f>
        <v>0</v>
      </c>
      <c r="B6423" s="238">
        <f>Purchase_Entry!B2017</f>
        <v>0</v>
      </c>
      <c r="C6423" s="239">
        <f>Purchase_Entry!D2017</f>
        <v>0</v>
      </c>
      <c r="D6423" s="240" t="s">
        <v>1390</v>
      </c>
      <c r="E6423" s="240">
        <f>Purchase_Entry!C2017</f>
        <v>0</v>
      </c>
      <c r="F6423" s="240">
        <f>Purchase_Entry!F2017</f>
        <v>0</v>
      </c>
      <c r="G6423" s="241">
        <v>0</v>
      </c>
      <c r="H6423" s="241">
        <f>N(Purchase_Entry!P2017)</f>
        <v>0</v>
      </c>
      <c r="I6423" s="241">
        <f t="shared" si="100"/>
        <v>0</v>
      </c>
      <c r="J6423" s="200"/>
      <c r="K6423" s="200" t="str" cm="1">
        <f t="array" ref="K6423">IF($C6423="","",IF(AND($C6423=Party_Statement!$C$5,$B6423&gt;=Party_Statement!$C$6,$B6423&lt;=Party_Statement!$E$6),SUMPRODUCT(($C$3:$C6423=Party_Statement!$C$5)*($B$3:$B6423&gt;=Party_Statement!$C$6)*($B$3:$B6423&lt;=Party_Statement!$E$6)),""))</f>
        <v/>
      </c>
    </row>
    <row r="6424" spans="1:11" x14ac:dyDescent="0.2">
      <c r="A6424" s="237">
        <f>Purchase_Entry!A2018</f>
        <v>0</v>
      </c>
      <c r="B6424" s="238">
        <f>Purchase_Entry!B2018</f>
        <v>0</v>
      </c>
      <c r="C6424" s="239">
        <f>Purchase_Entry!D2018</f>
        <v>0</v>
      </c>
      <c r="D6424" s="240" t="s">
        <v>1390</v>
      </c>
      <c r="E6424" s="240">
        <f>Purchase_Entry!C2018</f>
        <v>0</v>
      </c>
      <c r="F6424" s="240">
        <f>Purchase_Entry!F2018</f>
        <v>0</v>
      </c>
      <c r="G6424" s="241">
        <v>0</v>
      </c>
      <c r="H6424" s="241">
        <f>N(Purchase_Entry!P2018)</f>
        <v>0</v>
      </c>
      <c r="I6424" s="241">
        <f t="shared" si="100"/>
        <v>0</v>
      </c>
      <c r="J6424" s="200"/>
      <c r="K6424" s="200" t="str" cm="1">
        <f t="array" ref="K6424">IF($C6424="","",IF(AND($C6424=Party_Statement!$C$5,$B6424&gt;=Party_Statement!$C$6,$B6424&lt;=Party_Statement!$E$6),SUMPRODUCT(($C$3:$C6424=Party_Statement!$C$5)*($B$3:$B6424&gt;=Party_Statement!$C$6)*($B$3:$B6424&lt;=Party_Statement!$E$6)),""))</f>
        <v/>
      </c>
    </row>
    <row r="6425" spans="1:11" x14ac:dyDescent="0.2">
      <c r="A6425" s="237">
        <f>Purchase_Entry!A2019</f>
        <v>0</v>
      </c>
      <c r="B6425" s="238">
        <f>Purchase_Entry!B2019</f>
        <v>0</v>
      </c>
      <c r="C6425" s="239">
        <f>Purchase_Entry!D2019</f>
        <v>0</v>
      </c>
      <c r="D6425" s="240" t="s">
        <v>1390</v>
      </c>
      <c r="E6425" s="240">
        <f>Purchase_Entry!C2019</f>
        <v>0</v>
      </c>
      <c r="F6425" s="240">
        <f>Purchase_Entry!F2019</f>
        <v>0</v>
      </c>
      <c r="G6425" s="241">
        <v>0</v>
      </c>
      <c r="H6425" s="241">
        <f>N(Purchase_Entry!P2019)</f>
        <v>0</v>
      </c>
      <c r="I6425" s="241">
        <f t="shared" si="100"/>
        <v>0</v>
      </c>
      <c r="J6425" s="200"/>
      <c r="K6425" s="200" t="str" cm="1">
        <f t="array" ref="K6425">IF($C6425="","",IF(AND($C6425=Party_Statement!$C$5,$B6425&gt;=Party_Statement!$C$6,$B6425&lt;=Party_Statement!$E$6),SUMPRODUCT(($C$3:$C6425=Party_Statement!$C$5)*($B$3:$B6425&gt;=Party_Statement!$C$6)*($B$3:$B6425&lt;=Party_Statement!$E$6)),""))</f>
        <v/>
      </c>
    </row>
    <row r="6426" spans="1:11" x14ac:dyDescent="0.2">
      <c r="A6426" s="237">
        <f>Purchase_Entry!A2020</f>
        <v>0</v>
      </c>
      <c r="B6426" s="238">
        <f>Purchase_Entry!B2020</f>
        <v>0</v>
      </c>
      <c r="C6426" s="239">
        <f>Purchase_Entry!D2020</f>
        <v>0</v>
      </c>
      <c r="D6426" s="240" t="s">
        <v>1390</v>
      </c>
      <c r="E6426" s="240">
        <f>Purchase_Entry!C2020</f>
        <v>0</v>
      </c>
      <c r="F6426" s="240">
        <f>Purchase_Entry!F2020</f>
        <v>0</v>
      </c>
      <c r="G6426" s="241">
        <v>0</v>
      </c>
      <c r="H6426" s="241">
        <f>N(Purchase_Entry!P2020)</f>
        <v>0</v>
      </c>
      <c r="I6426" s="241">
        <f t="shared" si="100"/>
        <v>0</v>
      </c>
      <c r="J6426" s="200"/>
      <c r="K6426" s="200" t="str" cm="1">
        <f t="array" ref="K6426">IF($C6426="","",IF(AND($C6426=Party_Statement!$C$5,$B6426&gt;=Party_Statement!$C$6,$B6426&lt;=Party_Statement!$E$6),SUMPRODUCT(($C$3:$C6426=Party_Statement!$C$5)*($B$3:$B6426&gt;=Party_Statement!$C$6)*($B$3:$B6426&lt;=Party_Statement!$E$6)),""))</f>
        <v/>
      </c>
    </row>
    <row r="6427" spans="1:11" x14ac:dyDescent="0.2">
      <c r="A6427" s="237">
        <f>Purchase_Entry!A2021</f>
        <v>0</v>
      </c>
      <c r="B6427" s="238">
        <f>Purchase_Entry!B2021</f>
        <v>0</v>
      </c>
      <c r="C6427" s="239">
        <f>Purchase_Entry!D2021</f>
        <v>0</v>
      </c>
      <c r="D6427" s="240" t="s">
        <v>1390</v>
      </c>
      <c r="E6427" s="240">
        <f>Purchase_Entry!C2021</f>
        <v>0</v>
      </c>
      <c r="F6427" s="240">
        <f>Purchase_Entry!F2021</f>
        <v>0</v>
      </c>
      <c r="G6427" s="241">
        <v>0</v>
      </c>
      <c r="H6427" s="241">
        <f>N(Purchase_Entry!P2021)</f>
        <v>0</v>
      </c>
      <c r="I6427" s="241">
        <f t="shared" si="100"/>
        <v>0</v>
      </c>
      <c r="J6427" s="200"/>
      <c r="K6427" s="200" t="str" cm="1">
        <f t="array" ref="K6427">IF($C6427="","",IF(AND($C6427=Party_Statement!$C$5,$B6427&gt;=Party_Statement!$C$6,$B6427&lt;=Party_Statement!$E$6),SUMPRODUCT(($C$3:$C6427=Party_Statement!$C$5)*($B$3:$B6427&gt;=Party_Statement!$C$6)*($B$3:$B6427&lt;=Party_Statement!$E$6)),""))</f>
        <v/>
      </c>
    </row>
    <row r="6428" spans="1:11" x14ac:dyDescent="0.2">
      <c r="A6428" s="237">
        <f>Purchase_Entry!A2022</f>
        <v>0</v>
      </c>
      <c r="B6428" s="238">
        <f>Purchase_Entry!B2022</f>
        <v>0</v>
      </c>
      <c r="C6428" s="239">
        <f>Purchase_Entry!D2022</f>
        <v>0</v>
      </c>
      <c r="D6428" s="240" t="s">
        <v>1390</v>
      </c>
      <c r="E6428" s="240">
        <f>Purchase_Entry!C2022</f>
        <v>0</v>
      </c>
      <c r="F6428" s="240">
        <f>Purchase_Entry!F2022</f>
        <v>0</v>
      </c>
      <c r="G6428" s="241">
        <v>0</v>
      </c>
      <c r="H6428" s="241">
        <f>N(Purchase_Entry!P2022)</f>
        <v>0</v>
      </c>
      <c r="I6428" s="241">
        <f t="shared" si="100"/>
        <v>0</v>
      </c>
      <c r="J6428" s="200"/>
      <c r="K6428" s="200" t="str" cm="1">
        <f t="array" ref="K6428">IF($C6428="","",IF(AND($C6428=Party_Statement!$C$5,$B6428&gt;=Party_Statement!$C$6,$B6428&lt;=Party_Statement!$E$6),SUMPRODUCT(($C$3:$C6428=Party_Statement!$C$5)*($B$3:$B6428&gt;=Party_Statement!$C$6)*($B$3:$B6428&lt;=Party_Statement!$E$6)),""))</f>
        <v/>
      </c>
    </row>
    <row r="6429" spans="1:11" x14ac:dyDescent="0.2">
      <c r="A6429" s="237">
        <f>Purchase_Entry!A2023</f>
        <v>0</v>
      </c>
      <c r="B6429" s="238">
        <f>Purchase_Entry!B2023</f>
        <v>0</v>
      </c>
      <c r="C6429" s="239">
        <f>Purchase_Entry!D2023</f>
        <v>0</v>
      </c>
      <c r="D6429" s="240" t="s">
        <v>1390</v>
      </c>
      <c r="E6429" s="240">
        <f>Purchase_Entry!C2023</f>
        <v>0</v>
      </c>
      <c r="F6429" s="240">
        <f>Purchase_Entry!F2023</f>
        <v>0</v>
      </c>
      <c r="G6429" s="241">
        <v>0</v>
      </c>
      <c r="H6429" s="241">
        <f>N(Purchase_Entry!P2023)</f>
        <v>0</v>
      </c>
      <c r="I6429" s="241">
        <f t="shared" si="100"/>
        <v>0</v>
      </c>
      <c r="J6429" s="200"/>
      <c r="K6429" s="200" t="str" cm="1">
        <f t="array" ref="K6429">IF($C6429="","",IF(AND($C6429=Party_Statement!$C$5,$B6429&gt;=Party_Statement!$C$6,$B6429&lt;=Party_Statement!$E$6),SUMPRODUCT(($C$3:$C6429=Party_Statement!$C$5)*($B$3:$B6429&gt;=Party_Statement!$C$6)*($B$3:$B6429&lt;=Party_Statement!$E$6)),""))</f>
        <v/>
      </c>
    </row>
    <row r="6430" spans="1:11" x14ac:dyDescent="0.2">
      <c r="A6430" s="237">
        <f>Purchase_Entry!A2024</f>
        <v>0</v>
      </c>
      <c r="B6430" s="238">
        <f>Purchase_Entry!B2024</f>
        <v>0</v>
      </c>
      <c r="C6430" s="239">
        <f>Purchase_Entry!D2024</f>
        <v>0</v>
      </c>
      <c r="D6430" s="240" t="s">
        <v>1390</v>
      </c>
      <c r="E6430" s="240">
        <f>Purchase_Entry!C2024</f>
        <v>0</v>
      </c>
      <c r="F6430" s="240">
        <f>Purchase_Entry!F2024</f>
        <v>0</v>
      </c>
      <c r="G6430" s="241">
        <v>0</v>
      </c>
      <c r="H6430" s="241">
        <f>N(Purchase_Entry!P2024)</f>
        <v>0</v>
      </c>
      <c r="I6430" s="241">
        <f t="shared" si="100"/>
        <v>0</v>
      </c>
      <c r="J6430" s="200"/>
      <c r="K6430" s="200" t="str" cm="1">
        <f t="array" ref="K6430">IF($C6430="","",IF(AND($C6430=Party_Statement!$C$5,$B6430&gt;=Party_Statement!$C$6,$B6430&lt;=Party_Statement!$E$6),SUMPRODUCT(($C$3:$C6430=Party_Statement!$C$5)*($B$3:$B6430&gt;=Party_Statement!$C$6)*($B$3:$B6430&lt;=Party_Statement!$E$6)),""))</f>
        <v/>
      </c>
    </row>
    <row r="6431" spans="1:11" x14ac:dyDescent="0.2">
      <c r="A6431" s="237">
        <f>Purchase_Entry!A2025</f>
        <v>0</v>
      </c>
      <c r="B6431" s="238">
        <f>Purchase_Entry!B2025</f>
        <v>0</v>
      </c>
      <c r="C6431" s="239">
        <f>Purchase_Entry!D2025</f>
        <v>0</v>
      </c>
      <c r="D6431" s="240" t="s">
        <v>1390</v>
      </c>
      <c r="E6431" s="240">
        <f>Purchase_Entry!C2025</f>
        <v>0</v>
      </c>
      <c r="F6431" s="240">
        <f>Purchase_Entry!F2025</f>
        <v>0</v>
      </c>
      <c r="G6431" s="241">
        <v>0</v>
      </c>
      <c r="H6431" s="241">
        <f>N(Purchase_Entry!P2025)</f>
        <v>0</v>
      </c>
      <c r="I6431" s="241">
        <f t="shared" si="100"/>
        <v>0</v>
      </c>
      <c r="J6431" s="200"/>
      <c r="K6431" s="200" t="str" cm="1">
        <f t="array" ref="K6431">IF($C6431="","",IF(AND($C6431=Party_Statement!$C$5,$B6431&gt;=Party_Statement!$C$6,$B6431&lt;=Party_Statement!$E$6),SUMPRODUCT(($C$3:$C6431=Party_Statement!$C$5)*($B$3:$B6431&gt;=Party_Statement!$C$6)*($B$3:$B6431&lt;=Party_Statement!$E$6)),""))</f>
        <v/>
      </c>
    </row>
    <row r="6432" spans="1:11" x14ac:dyDescent="0.2">
      <c r="A6432" s="237">
        <f>Purchase_Entry!A2026</f>
        <v>0</v>
      </c>
      <c r="B6432" s="238">
        <f>Purchase_Entry!B2026</f>
        <v>0</v>
      </c>
      <c r="C6432" s="239">
        <f>Purchase_Entry!D2026</f>
        <v>0</v>
      </c>
      <c r="D6432" s="240" t="s">
        <v>1390</v>
      </c>
      <c r="E6432" s="240">
        <f>Purchase_Entry!C2026</f>
        <v>0</v>
      </c>
      <c r="F6432" s="240">
        <f>Purchase_Entry!F2026</f>
        <v>0</v>
      </c>
      <c r="G6432" s="241">
        <v>0</v>
      </c>
      <c r="H6432" s="241">
        <f>N(Purchase_Entry!P2026)</f>
        <v>0</v>
      </c>
      <c r="I6432" s="241">
        <f t="shared" si="100"/>
        <v>0</v>
      </c>
      <c r="J6432" s="200"/>
      <c r="K6432" s="200" t="str" cm="1">
        <f t="array" ref="K6432">IF($C6432="","",IF(AND($C6432=Party_Statement!$C$5,$B6432&gt;=Party_Statement!$C$6,$B6432&lt;=Party_Statement!$E$6),SUMPRODUCT(($C$3:$C6432=Party_Statement!$C$5)*($B$3:$B6432&gt;=Party_Statement!$C$6)*($B$3:$B6432&lt;=Party_Statement!$E$6)),""))</f>
        <v/>
      </c>
    </row>
    <row r="6433" spans="1:11" x14ac:dyDescent="0.2">
      <c r="A6433" s="237">
        <f>Purchase_Entry!A2027</f>
        <v>0</v>
      </c>
      <c r="B6433" s="238">
        <f>Purchase_Entry!B2027</f>
        <v>0</v>
      </c>
      <c r="C6433" s="239">
        <f>Purchase_Entry!D2027</f>
        <v>0</v>
      </c>
      <c r="D6433" s="240" t="s">
        <v>1390</v>
      </c>
      <c r="E6433" s="240">
        <f>Purchase_Entry!C2027</f>
        <v>0</v>
      </c>
      <c r="F6433" s="240">
        <f>Purchase_Entry!F2027</f>
        <v>0</v>
      </c>
      <c r="G6433" s="241">
        <v>0</v>
      </c>
      <c r="H6433" s="241">
        <f>N(Purchase_Entry!P2027)</f>
        <v>0</v>
      </c>
      <c r="I6433" s="241">
        <f t="shared" si="100"/>
        <v>0</v>
      </c>
      <c r="J6433" s="200"/>
      <c r="K6433" s="200" t="str" cm="1">
        <f t="array" ref="K6433">IF($C6433="","",IF(AND($C6433=Party_Statement!$C$5,$B6433&gt;=Party_Statement!$C$6,$B6433&lt;=Party_Statement!$E$6),SUMPRODUCT(($C$3:$C6433=Party_Statement!$C$5)*($B$3:$B6433&gt;=Party_Statement!$C$6)*($B$3:$B6433&lt;=Party_Statement!$E$6)),""))</f>
        <v/>
      </c>
    </row>
    <row r="6434" spans="1:11" x14ac:dyDescent="0.2">
      <c r="A6434" s="237">
        <f>Purchase_Entry!A2028</f>
        <v>0</v>
      </c>
      <c r="B6434" s="238">
        <f>Purchase_Entry!B2028</f>
        <v>0</v>
      </c>
      <c r="C6434" s="239">
        <f>Purchase_Entry!D2028</f>
        <v>0</v>
      </c>
      <c r="D6434" s="240" t="s">
        <v>1390</v>
      </c>
      <c r="E6434" s="240">
        <f>Purchase_Entry!C2028</f>
        <v>0</v>
      </c>
      <c r="F6434" s="240">
        <f>Purchase_Entry!F2028</f>
        <v>0</v>
      </c>
      <c r="G6434" s="241">
        <v>0</v>
      </c>
      <c r="H6434" s="241">
        <f>N(Purchase_Entry!P2028)</f>
        <v>0</v>
      </c>
      <c r="I6434" s="241">
        <f t="shared" si="100"/>
        <v>0</v>
      </c>
      <c r="J6434" s="200"/>
      <c r="K6434" s="200" t="str" cm="1">
        <f t="array" ref="K6434">IF($C6434="","",IF(AND($C6434=Party_Statement!$C$5,$B6434&gt;=Party_Statement!$C$6,$B6434&lt;=Party_Statement!$E$6),SUMPRODUCT(($C$3:$C6434=Party_Statement!$C$5)*($B$3:$B6434&gt;=Party_Statement!$C$6)*($B$3:$B6434&lt;=Party_Statement!$E$6)),""))</f>
        <v/>
      </c>
    </row>
    <row r="6435" spans="1:11" x14ac:dyDescent="0.2">
      <c r="A6435" s="237">
        <f>Purchase_Entry!A2029</f>
        <v>0</v>
      </c>
      <c r="B6435" s="238">
        <f>Purchase_Entry!B2029</f>
        <v>0</v>
      </c>
      <c r="C6435" s="239">
        <f>Purchase_Entry!D2029</f>
        <v>0</v>
      </c>
      <c r="D6435" s="240" t="s">
        <v>1390</v>
      </c>
      <c r="E6435" s="240">
        <f>Purchase_Entry!C2029</f>
        <v>0</v>
      </c>
      <c r="F6435" s="240">
        <f>Purchase_Entry!F2029</f>
        <v>0</v>
      </c>
      <c r="G6435" s="241">
        <v>0</v>
      </c>
      <c r="H6435" s="241">
        <f>N(Purchase_Entry!P2029)</f>
        <v>0</v>
      </c>
      <c r="I6435" s="241">
        <f t="shared" si="100"/>
        <v>0</v>
      </c>
      <c r="J6435" s="200"/>
      <c r="K6435" s="200" t="str" cm="1">
        <f t="array" ref="K6435">IF($C6435="","",IF(AND($C6435=Party_Statement!$C$5,$B6435&gt;=Party_Statement!$C$6,$B6435&lt;=Party_Statement!$E$6),SUMPRODUCT(($C$3:$C6435=Party_Statement!$C$5)*($B$3:$B6435&gt;=Party_Statement!$C$6)*($B$3:$B6435&lt;=Party_Statement!$E$6)),""))</f>
        <v/>
      </c>
    </row>
    <row r="6436" spans="1:11" x14ac:dyDescent="0.2">
      <c r="A6436" s="237">
        <f>Purchase_Entry!A2030</f>
        <v>0</v>
      </c>
      <c r="B6436" s="238">
        <f>Purchase_Entry!B2030</f>
        <v>0</v>
      </c>
      <c r="C6436" s="239">
        <f>Purchase_Entry!D2030</f>
        <v>0</v>
      </c>
      <c r="D6436" s="240" t="s">
        <v>1390</v>
      </c>
      <c r="E6436" s="240">
        <f>Purchase_Entry!C2030</f>
        <v>0</v>
      </c>
      <c r="F6436" s="240">
        <f>Purchase_Entry!F2030</f>
        <v>0</v>
      </c>
      <c r="G6436" s="241">
        <v>0</v>
      </c>
      <c r="H6436" s="241">
        <f>N(Purchase_Entry!P2030)</f>
        <v>0</v>
      </c>
      <c r="I6436" s="241">
        <f t="shared" si="100"/>
        <v>0</v>
      </c>
      <c r="J6436" s="200"/>
      <c r="K6436" s="200" t="str" cm="1">
        <f t="array" ref="K6436">IF($C6436="","",IF(AND($C6436=Party_Statement!$C$5,$B6436&gt;=Party_Statement!$C$6,$B6436&lt;=Party_Statement!$E$6),SUMPRODUCT(($C$3:$C6436=Party_Statement!$C$5)*($B$3:$B6436&gt;=Party_Statement!$C$6)*($B$3:$B6436&lt;=Party_Statement!$E$6)),""))</f>
        <v/>
      </c>
    </row>
    <row r="6437" spans="1:11" x14ac:dyDescent="0.2">
      <c r="A6437" s="237">
        <f>Purchase_Entry!A2031</f>
        <v>0</v>
      </c>
      <c r="B6437" s="238">
        <f>Purchase_Entry!B2031</f>
        <v>0</v>
      </c>
      <c r="C6437" s="239">
        <f>Purchase_Entry!D2031</f>
        <v>0</v>
      </c>
      <c r="D6437" s="240" t="s">
        <v>1390</v>
      </c>
      <c r="E6437" s="240">
        <f>Purchase_Entry!C2031</f>
        <v>0</v>
      </c>
      <c r="F6437" s="240">
        <f>Purchase_Entry!F2031</f>
        <v>0</v>
      </c>
      <c r="G6437" s="241">
        <v>0</v>
      </c>
      <c r="H6437" s="241">
        <f>N(Purchase_Entry!P2031)</f>
        <v>0</v>
      </c>
      <c r="I6437" s="241">
        <f t="shared" si="100"/>
        <v>0</v>
      </c>
      <c r="J6437" s="200"/>
      <c r="K6437" s="200" t="str" cm="1">
        <f t="array" ref="K6437">IF($C6437="","",IF(AND($C6437=Party_Statement!$C$5,$B6437&gt;=Party_Statement!$C$6,$B6437&lt;=Party_Statement!$E$6),SUMPRODUCT(($C$3:$C6437=Party_Statement!$C$5)*($B$3:$B6437&gt;=Party_Statement!$C$6)*($B$3:$B6437&lt;=Party_Statement!$E$6)),""))</f>
        <v/>
      </c>
    </row>
    <row r="6438" spans="1:11" x14ac:dyDescent="0.2">
      <c r="A6438" s="237">
        <f>Purchase_Entry!A2032</f>
        <v>0</v>
      </c>
      <c r="B6438" s="238">
        <f>Purchase_Entry!B2032</f>
        <v>0</v>
      </c>
      <c r="C6438" s="239">
        <f>Purchase_Entry!D2032</f>
        <v>0</v>
      </c>
      <c r="D6438" s="240" t="s">
        <v>1390</v>
      </c>
      <c r="E6438" s="240">
        <f>Purchase_Entry!C2032</f>
        <v>0</v>
      </c>
      <c r="F6438" s="240">
        <f>Purchase_Entry!F2032</f>
        <v>0</v>
      </c>
      <c r="G6438" s="241">
        <v>0</v>
      </c>
      <c r="H6438" s="241">
        <f>N(Purchase_Entry!P2032)</f>
        <v>0</v>
      </c>
      <c r="I6438" s="241">
        <f t="shared" si="100"/>
        <v>0</v>
      </c>
      <c r="J6438" s="200"/>
      <c r="K6438" s="200" t="str" cm="1">
        <f t="array" ref="K6438">IF($C6438="","",IF(AND($C6438=Party_Statement!$C$5,$B6438&gt;=Party_Statement!$C$6,$B6438&lt;=Party_Statement!$E$6),SUMPRODUCT(($C$3:$C6438=Party_Statement!$C$5)*($B$3:$B6438&gt;=Party_Statement!$C$6)*($B$3:$B6438&lt;=Party_Statement!$E$6)),""))</f>
        <v/>
      </c>
    </row>
    <row r="6439" spans="1:11" x14ac:dyDescent="0.2">
      <c r="A6439" s="237">
        <f>Purchase_Entry!A2033</f>
        <v>0</v>
      </c>
      <c r="B6439" s="238">
        <f>Purchase_Entry!B2033</f>
        <v>0</v>
      </c>
      <c r="C6439" s="239">
        <f>Purchase_Entry!D2033</f>
        <v>0</v>
      </c>
      <c r="D6439" s="240" t="s">
        <v>1390</v>
      </c>
      <c r="E6439" s="240">
        <f>Purchase_Entry!C2033</f>
        <v>0</v>
      </c>
      <c r="F6439" s="240">
        <f>Purchase_Entry!F2033</f>
        <v>0</v>
      </c>
      <c r="G6439" s="241">
        <v>0</v>
      </c>
      <c r="H6439" s="241">
        <f>N(Purchase_Entry!P2033)</f>
        <v>0</v>
      </c>
      <c r="I6439" s="241">
        <f t="shared" si="100"/>
        <v>0</v>
      </c>
      <c r="J6439" s="200"/>
      <c r="K6439" s="200" t="str" cm="1">
        <f t="array" ref="K6439">IF($C6439="","",IF(AND($C6439=Party_Statement!$C$5,$B6439&gt;=Party_Statement!$C$6,$B6439&lt;=Party_Statement!$E$6),SUMPRODUCT(($C$3:$C6439=Party_Statement!$C$5)*($B$3:$B6439&gt;=Party_Statement!$C$6)*($B$3:$B6439&lt;=Party_Statement!$E$6)),""))</f>
        <v/>
      </c>
    </row>
    <row r="6440" spans="1:11" x14ac:dyDescent="0.2">
      <c r="A6440" s="237">
        <f>Purchase_Entry!A2034</f>
        <v>0</v>
      </c>
      <c r="B6440" s="238">
        <f>Purchase_Entry!B2034</f>
        <v>0</v>
      </c>
      <c r="C6440" s="239">
        <f>Purchase_Entry!D2034</f>
        <v>0</v>
      </c>
      <c r="D6440" s="240" t="s">
        <v>1390</v>
      </c>
      <c r="E6440" s="240">
        <f>Purchase_Entry!C2034</f>
        <v>0</v>
      </c>
      <c r="F6440" s="240">
        <f>Purchase_Entry!F2034</f>
        <v>0</v>
      </c>
      <c r="G6440" s="241">
        <v>0</v>
      </c>
      <c r="H6440" s="241">
        <f>N(Purchase_Entry!P2034)</f>
        <v>0</v>
      </c>
      <c r="I6440" s="241">
        <f t="shared" si="100"/>
        <v>0</v>
      </c>
      <c r="J6440" s="200"/>
      <c r="K6440" s="200" t="str" cm="1">
        <f t="array" ref="K6440">IF($C6440="","",IF(AND($C6440=Party_Statement!$C$5,$B6440&gt;=Party_Statement!$C$6,$B6440&lt;=Party_Statement!$E$6),SUMPRODUCT(($C$3:$C6440=Party_Statement!$C$5)*($B$3:$B6440&gt;=Party_Statement!$C$6)*($B$3:$B6440&lt;=Party_Statement!$E$6)),""))</f>
        <v/>
      </c>
    </row>
    <row r="6441" spans="1:11" x14ac:dyDescent="0.2">
      <c r="A6441" s="237">
        <f>Purchase_Entry!A2035</f>
        <v>0</v>
      </c>
      <c r="B6441" s="238">
        <f>Purchase_Entry!B2035</f>
        <v>0</v>
      </c>
      <c r="C6441" s="239">
        <f>Purchase_Entry!D2035</f>
        <v>0</v>
      </c>
      <c r="D6441" s="240" t="s">
        <v>1390</v>
      </c>
      <c r="E6441" s="240">
        <f>Purchase_Entry!C2035</f>
        <v>0</v>
      </c>
      <c r="F6441" s="240">
        <f>Purchase_Entry!F2035</f>
        <v>0</v>
      </c>
      <c r="G6441" s="241">
        <v>0</v>
      </c>
      <c r="H6441" s="241">
        <f>N(Purchase_Entry!P2035)</f>
        <v>0</v>
      </c>
      <c r="I6441" s="241">
        <f t="shared" si="100"/>
        <v>0</v>
      </c>
      <c r="J6441" s="200"/>
      <c r="K6441" s="200" t="str" cm="1">
        <f t="array" ref="K6441">IF($C6441="","",IF(AND($C6441=Party_Statement!$C$5,$B6441&gt;=Party_Statement!$C$6,$B6441&lt;=Party_Statement!$E$6),SUMPRODUCT(($C$3:$C6441=Party_Statement!$C$5)*($B$3:$B6441&gt;=Party_Statement!$C$6)*($B$3:$B6441&lt;=Party_Statement!$E$6)),""))</f>
        <v/>
      </c>
    </row>
    <row r="6442" spans="1:11" x14ac:dyDescent="0.2">
      <c r="A6442" s="237">
        <f>Purchase_Entry!A2036</f>
        <v>0</v>
      </c>
      <c r="B6442" s="238">
        <f>Purchase_Entry!B2036</f>
        <v>0</v>
      </c>
      <c r="C6442" s="239">
        <f>Purchase_Entry!D2036</f>
        <v>0</v>
      </c>
      <c r="D6442" s="240" t="s">
        <v>1390</v>
      </c>
      <c r="E6442" s="240">
        <f>Purchase_Entry!C2036</f>
        <v>0</v>
      </c>
      <c r="F6442" s="240">
        <f>Purchase_Entry!F2036</f>
        <v>0</v>
      </c>
      <c r="G6442" s="241">
        <v>0</v>
      </c>
      <c r="H6442" s="241">
        <f>N(Purchase_Entry!P2036)</f>
        <v>0</v>
      </c>
      <c r="I6442" s="241">
        <f t="shared" si="100"/>
        <v>0</v>
      </c>
      <c r="J6442" s="200"/>
      <c r="K6442" s="200" t="str" cm="1">
        <f t="array" ref="K6442">IF($C6442="","",IF(AND($C6442=Party_Statement!$C$5,$B6442&gt;=Party_Statement!$C$6,$B6442&lt;=Party_Statement!$E$6),SUMPRODUCT(($C$3:$C6442=Party_Statement!$C$5)*($B$3:$B6442&gt;=Party_Statement!$C$6)*($B$3:$B6442&lt;=Party_Statement!$E$6)),""))</f>
        <v/>
      </c>
    </row>
    <row r="6443" spans="1:11" x14ac:dyDescent="0.2">
      <c r="A6443" s="237">
        <f>Purchase_Entry!A2037</f>
        <v>0</v>
      </c>
      <c r="B6443" s="238">
        <f>Purchase_Entry!B2037</f>
        <v>0</v>
      </c>
      <c r="C6443" s="239">
        <f>Purchase_Entry!D2037</f>
        <v>0</v>
      </c>
      <c r="D6443" s="240" t="s">
        <v>1390</v>
      </c>
      <c r="E6443" s="240">
        <f>Purchase_Entry!C2037</f>
        <v>0</v>
      </c>
      <c r="F6443" s="240">
        <f>Purchase_Entry!F2037</f>
        <v>0</v>
      </c>
      <c r="G6443" s="241">
        <v>0</v>
      </c>
      <c r="H6443" s="241">
        <f>N(Purchase_Entry!P2037)</f>
        <v>0</v>
      </c>
      <c r="I6443" s="241">
        <f t="shared" si="100"/>
        <v>0</v>
      </c>
      <c r="J6443" s="200"/>
      <c r="K6443" s="200" t="str" cm="1">
        <f t="array" ref="K6443">IF($C6443="","",IF(AND($C6443=Party_Statement!$C$5,$B6443&gt;=Party_Statement!$C$6,$B6443&lt;=Party_Statement!$E$6),SUMPRODUCT(($C$3:$C6443=Party_Statement!$C$5)*($B$3:$B6443&gt;=Party_Statement!$C$6)*($B$3:$B6443&lt;=Party_Statement!$E$6)),""))</f>
        <v/>
      </c>
    </row>
    <row r="6444" spans="1:11" x14ac:dyDescent="0.2">
      <c r="A6444" s="237">
        <f>Purchase_Entry!A2038</f>
        <v>0</v>
      </c>
      <c r="B6444" s="238">
        <f>Purchase_Entry!B2038</f>
        <v>0</v>
      </c>
      <c r="C6444" s="239">
        <f>Purchase_Entry!D2038</f>
        <v>0</v>
      </c>
      <c r="D6444" s="240" t="s">
        <v>1390</v>
      </c>
      <c r="E6444" s="240">
        <f>Purchase_Entry!C2038</f>
        <v>0</v>
      </c>
      <c r="F6444" s="240">
        <f>Purchase_Entry!F2038</f>
        <v>0</v>
      </c>
      <c r="G6444" s="241">
        <v>0</v>
      </c>
      <c r="H6444" s="241">
        <f>N(Purchase_Entry!P2038)</f>
        <v>0</v>
      </c>
      <c r="I6444" s="241">
        <f t="shared" si="100"/>
        <v>0</v>
      </c>
      <c r="J6444" s="200"/>
      <c r="K6444" s="200" t="str" cm="1">
        <f t="array" ref="K6444">IF($C6444="","",IF(AND($C6444=Party_Statement!$C$5,$B6444&gt;=Party_Statement!$C$6,$B6444&lt;=Party_Statement!$E$6),SUMPRODUCT(($C$3:$C6444=Party_Statement!$C$5)*($B$3:$B6444&gt;=Party_Statement!$C$6)*($B$3:$B6444&lt;=Party_Statement!$E$6)),""))</f>
        <v/>
      </c>
    </row>
    <row r="6445" spans="1:11" x14ac:dyDescent="0.2">
      <c r="A6445" s="237">
        <f>Purchase_Entry!A2039</f>
        <v>0</v>
      </c>
      <c r="B6445" s="238">
        <f>Purchase_Entry!B2039</f>
        <v>0</v>
      </c>
      <c r="C6445" s="239">
        <f>Purchase_Entry!D2039</f>
        <v>0</v>
      </c>
      <c r="D6445" s="240" t="s">
        <v>1390</v>
      </c>
      <c r="E6445" s="240">
        <f>Purchase_Entry!C2039</f>
        <v>0</v>
      </c>
      <c r="F6445" s="240">
        <f>Purchase_Entry!F2039</f>
        <v>0</v>
      </c>
      <c r="G6445" s="241">
        <v>0</v>
      </c>
      <c r="H6445" s="241">
        <f>N(Purchase_Entry!P2039)</f>
        <v>0</v>
      </c>
      <c r="I6445" s="241">
        <f t="shared" si="100"/>
        <v>0</v>
      </c>
      <c r="J6445" s="200"/>
      <c r="K6445" s="200" t="str" cm="1">
        <f t="array" ref="K6445">IF($C6445="","",IF(AND($C6445=Party_Statement!$C$5,$B6445&gt;=Party_Statement!$C$6,$B6445&lt;=Party_Statement!$E$6),SUMPRODUCT(($C$3:$C6445=Party_Statement!$C$5)*($B$3:$B6445&gt;=Party_Statement!$C$6)*($B$3:$B6445&lt;=Party_Statement!$E$6)),""))</f>
        <v/>
      </c>
    </row>
    <row r="6446" spans="1:11" x14ac:dyDescent="0.2">
      <c r="A6446" s="237">
        <f>Purchase_Entry!A2040</f>
        <v>0</v>
      </c>
      <c r="B6446" s="238">
        <f>Purchase_Entry!B2040</f>
        <v>0</v>
      </c>
      <c r="C6446" s="239">
        <f>Purchase_Entry!D2040</f>
        <v>0</v>
      </c>
      <c r="D6446" s="240" t="s">
        <v>1390</v>
      </c>
      <c r="E6446" s="240">
        <f>Purchase_Entry!C2040</f>
        <v>0</v>
      </c>
      <c r="F6446" s="240">
        <f>Purchase_Entry!F2040</f>
        <v>0</v>
      </c>
      <c r="G6446" s="241">
        <v>0</v>
      </c>
      <c r="H6446" s="241">
        <f>N(Purchase_Entry!P2040)</f>
        <v>0</v>
      </c>
      <c r="I6446" s="241">
        <f t="shared" si="100"/>
        <v>0</v>
      </c>
      <c r="J6446" s="200"/>
      <c r="K6446" s="200" t="str" cm="1">
        <f t="array" ref="K6446">IF($C6446="","",IF(AND($C6446=Party_Statement!$C$5,$B6446&gt;=Party_Statement!$C$6,$B6446&lt;=Party_Statement!$E$6),SUMPRODUCT(($C$3:$C6446=Party_Statement!$C$5)*($B$3:$B6446&gt;=Party_Statement!$C$6)*($B$3:$B6446&lt;=Party_Statement!$E$6)),""))</f>
        <v/>
      </c>
    </row>
    <row r="6447" spans="1:11" x14ac:dyDescent="0.2">
      <c r="A6447" s="237">
        <f>Purchase_Entry!A2041</f>
        <v>0</v>
      </c>
      <c r="B6447" s="238">
        <f>Purchase_Entry!B2041</f>
        <v>0</v>
      </c>
      <c r="C6447" s="239">
        <f>Purchase_Entry!D2041</f>
        <v>0</v>
      </c>
      <c r="D6447" s="240" t="s">
        <v>1390</v>
      </c>
      <c r="E6447" s="240">
        <f>Purchase_Entry!C2041</f>
        <v>0</v>
      </c>
      <c r="F6447" s="240">
        <f>Purchase_Entry!F2041</f>
        <v>0</v>
      </c>
      <c r="G6447" s="241">
        <v>0</v>
      </c>
      <c r="H6447" s="241">
        <f>N(Purchase_Entry!P2041)</f>
        <v>0</v>
      </c>
      <c r="I6447" s="241">
        <f t="shared" si="100"/>
        <v>0</v>
      </c>
      <c r="J6447" s="200"/>
      <c r="K6447" s="200" t="str" cm="1">
        <f t="array" ref="K6447">IF($C6447="","",IF(AND($C6447=Party_Statement!$C$5,$B6447&gt;=Party_Statement!$C$6,$B6447&lt;=Party_Statement!$E$6),SUMPRODUCT(($C$3:$C6447=Party_Statement!$C$5)*($B$3:$B6447&gt;=Party_Statement!$C$6)*($B$3:$B6447&lt;=Party_Statement!$E$6)),""))</f>
        <v/>
      </c>
    </row>
    <row r="6448" spans="1:11" x14ac:dyDescent="0.2">
      <c r="A6448" s="237">
        <f>Purchase_Entry!A2042</f>
        <v>0</v>
      </c>
      <c r="B6448" s="238">
        <f>Purchase_Entry!B2042</f>
        <v>0</v>
      </c>
      <c r="C6448" s="239">
        <f>Purchase_Entry!D2042</f>
        <v>0</v>
      </c>
      <c r="D6448" s="240" t="s">
        <v>1390</v>
      </c>
      <c r="E6448" s="240">
        <f>Purchase_Entry!C2042</f>
        <v>0</v>
      </c>
      <c r="F6448" s="240">
        <f>Purchase_Entry!F2042</f>
        <v>0</v>
      </c>
      <c r="G6448" s="241">
        <v>0</v>
      </c>
      <c r="H6448" s="241">
        <f>N(Purchase_Entry!P2042)</f>
        <v>0</v>
      </c>
      <c r="I6448" s="241">
        <f t="shared" si="100"/>
        <v>0</v>
      </c>
      <c r="J6448" s="200"/>
      <c r="K6448" s="200" t="str" cm="1">
        <f t="array" ref="K6448">IF($C6448="","",IF(AND($C6448=Party_Statement!$C$5,$B6448&gt;=Party_Statement!$C$6,$B6448&lt;=Party_Statement!$E$6),SUMPRODUCT(($C$3:$C6448=Party_Statement!$C$5)*($B$3:$B6448&gt;=Party_Statement!$C$6)*($B$3:$B6448&lt;=Party_Statement!$E$6)),""))</f>
        <v/>
      </c>
    </row>
    <row r="6449" spans="1:11" x14ac:dyDescent="0.2">
      <c r="A6449" s="237">
        <f>Purchase_Entry!A2043</f>
        <v>0</v>
      </c>
      <c r="B6449" s="238">
        <f>Purchase_Entry!B2043</f>
        <v>0</v>
      </c>
      <c r="C6449" s="239">
        <f>Purchase_Entry!D2043</f>
        <v>0</v>
      </c>
      <c r="D6449" s="240" t="s">
        <v>1390</v>
      </c>
      <c r="E6449" s="240">
        <f>Purchase_Entry!C2043</f>
        <v>0</v>
      </c>
      <c r="F6449" s="240">
        <f>Purchase_Entry!F2043</f>
        <v>0</v>
      </c>
      <c r="G6449" s="241">
        <v>0</v>
      </c>
      <c r="H6449" s="241">
        <f>N(Purchase_Entry!P2043)</f>
        <v>0</v>
      </c>
      <c r="I6449" s="241">
        <f t="shared" si="100"/>
        <v>0</v>
      </c>
      <c r="J6449" s="200"/>
      <c r="K6449" s="200" t="str" cm="1">
        <f t="array" ref="K6449">IF($C6449="","",IF(AND($C6449=Party_Statement!$C$5,$B6449&gt;=Party_Statement!$C$6,$B6449&lt;=Party_Statement!$E$6),SUMPRODUCT(($C$3:$C6449=Party_Statement!$C$5)*($B$3:$B6449&gt;=Party_Statement!$C$6)*($B$3:$B6449&lt;=Party_Statement!$E$6)),""))</f>
        <v/>
      </c>
    </row>
    <row r="6450" spans="1:11" x14ac:dyDescent="0.2">
      <c r="A6450" s="237">
        <f>Purchase_Entry!A2044</f>
        <v>0</v>
      </c>
      <c r="B6450" s="238">
        <f>Purchase_Entry!B2044</f>
        <v>0</v>
      </c>
      <c r="C6450" s="239">
        <f>Purchase_Entry!D2044</f>
        <v>0</v>
      </c>
      <c r="D6450" s="240" t="s">
        <v>1390</v>
      </c>
      <c r="E6450" s="240">
        <f>Purchase_Entry!C2044</f>
        <v>0</v>
      </c>
      <c r="F6450" s="240">
        <f>Purchase_Entry!F2044</f>
        <v>0</v>
      </c>
      <c r="G6450" s="241">
        <v>0</v>
      </c>
      <c r="H6450" s="241">
        <f>N(Purchase_Entry!P2044)</f>
        <v>0</v>
      </c>
      <c r="I6450" s="241">
        <f t="shared" si="100"/>
        <v>0</v>
      </c>
      <c r="J6450" s="200"/>
      <c r="K6450" s="200" t="str" cm="1">
        <f t="array" ref="K6450">IF($C6450="","",IF(AND($C6450=Party_Statement!$C$5,$B6450&gt;=Party_Statement!$C$6,$B6450&lt;=Party_Statement!$E$6),SUMPRODUCT(($C$3:$C6450=Party_Statement!$C$5)*($B$3:$B6450&gt;=Party_Statement!$C$6)*($B$3:$B6450&lt;=Party_Statement!$E$6)),""))</f>
        <v/>
      </c>
    </row>
    <row r="6451" spans="1:11" x14ac:dyDescent="0.2">
      <c r="A6451" s="237">
        <f>Purchase_Entry!A2045</f>
        <v>0</v>
      </c>
      <c r="B6451" s="238">
        <f>Purchase_Entry!B2045</f>
        <v>0</v>
      </c>
      <c r="C6451" s="239">
        <f>Purchase_Entry!D2045</f>
        <v>0</v>
      </c>
      <c r="D6451" s="240" t="s">
        <v>1390</v>
      </c>
      <c r="E6451" s="240">
        <f>Purchase_Entry!C2045</f>
        <v>0</v>
      </c>
      <c r="F6451" s="240">
        <f>Purchase_Entry!F2045</f>
        <v>0</v>
      </c>
      <c r="G6451" s="241">
        <v>0</v>
      </c>
      <c r="H6451" s="241">
        <f>N(Purchase_Entry!P2045)</f>
        <v>0</v>
      </c>
      <c r="I6451" s="241">
        <f t="shared" si="100"/>
        <v>0</v>
      </c>
      <c r="J6451" s="200"/>
      <c r="K6451" s="200" t="str" cm="1">
        <f t="array" ref="K6451">IF($C6451="","",IF(AND($C6451=Party_Statement!$C$5,$B6451&gt;=Party_Statement!$C$6,$B6451&lt;=Party_Statement!$E$6),SUMPRODUCT(($C$3:$C6451=Party_Statement!$C$5)*($B$3:$B6451&gt;=Party_Statement!$C$6)*($B$3:$B6451&lt;=Party_Statement!$E$6)),""))</f>
        <v/>
      </c>
    </row>
    <row r="6452" spans="1:11" x14ac:dyDescent="0.2">
      <c r="A6452" s="237">
        <f>Purchase_Entry!A2046</f>
        <v>0</v>
      </c>
      <c r="B6452" s="238">
        <f>Purchase_Entry!B2046</f>
        <v>0</v>
      </c>
      <c r="C6452" s="239">
        <f>Purchase_Entry!D2046</f>
        <v>0</v>
      </c>
      <c r="D6452" s="240" t="s">
        <v>1390</v>
      </c>
      <c r="E6452" s="240">
        <f>Purchase_Entry!C2046</f>
        <v>0</v>
      </c>
      <c r="F6452" s="240">
        <f>Purchase_Entry!F2046</f>
        <v>0</v>
      </c>
      <c r="G6452" s="241">
        <v>0</v>
      </c>
      <c r="H6452" s="241">
        <f>N(Purchase_Entry!P2046)</f>
        <v>0</v>
      </c>
      <c r="I6452" s="241">
        <f t="shared" si="100"/>
        <v>0</v>
      </c>
      <c r="J6452" s="200"/>
      <c r="K6452" s="200" t="str" cm="1">
        <f t="array" ref="K6452">IF($C6452="","",IF(AND($C6452=Party_Statement!$C$5,$B6452&gt;=Party_Statement!$C$6,$B6452&lt;=Party_Statement!$E$6),SUMPRODUCT(($C$3:$C6452=Party_Statement!$C$5)*($B$3:$B6452&gt;=Party_Statement!$C$6)*($B$3:$B6452&lt;=Party_Statement!$E$6)),""))</f>
        <v/>
      </c>
    </row>
    <row r="6453" spans="1:11" x14ac:dyDescent="0.2">
      <c r="A6453" s="237">
        <f>Purchase_Entry!A2047</f>
        <v>0</v>
      </c>
      <c r="B6453" s="238">
        <f>Purchase_Entry!B2047</f>
        <v>0</v>
      </c>
      <c r="C6453" s="239">
        <f>Purchase_Entry!D2047</f>
        <v>0</v>
      </c>
      <c r="D6453" s="240" t="s">
        <v>1390</v>
      </c>
      <c r="E6453" s="240">
        <f>Purchase_Entry!C2047</f>
        <v>0</v>
      </c>
      <c r="F6453" s="240">
        <f>Purchase_Entry!F2047</f>
        <v>0</v>
      </c>
      <c r="G6453" s="241">
        <v>0</v>
      </c>
      <c r="H6453" s="241">
        <f>N(Purchase_Entry!P2047)</f>
        <v>0</v>
      </c>
      <c r="I6453" s="241">
        <f t="shared" si="100"/>
        <v>0</v>
      </c>
      <c r="J6453" s="200"/>
      <c r="K6453" s="200" t="str" cm="1">
        <f t="array" ref="K6453">IF($C6453="","",IF(AND($C6453=Party_Statement!$C$5,$B6453&gt;=Party_Statement!$C$6,$B6453&lt;=Party_Statement!$E$6),SUMPRODUCT(($C$3:$C6453=Party_Statement!$C$5)*($B$3:$B6453&gt;=Party_Statement!$C$6)*($B$3:$B6453&lt;=Party_Statement!$E$6)),""))</f>
        <v/>
      </c>
    </row>
    <row r="6454" spans="1:11" x14ac:dyDescent="0.2">
      <c r="A6454" s="237">
        <f>Purchase_Entry!A2048</f>
        <v>0</v>
      </c>
      <c r="B6454" s="238">
        <f>Purchase_Entry!B2048</f>
        <v>0</v>
      </c>
      <c r="C6454" s="239">
        <f>Purchase_Entry!D2048</f>
        <v>0</v>
      </c>
      <c r="D6454" s="240" t="s">
        <v>1390</v>
      </c>
      <c r="E6454" s="240">
        <f>Purchase_Entry!C2048</f>
        <v>0</v>
      </c>
      <c r="F6454" s="240">
        <f>Purchase_Entry!F2048</f>
        <v>0</v>
      </c>
      <c r="G6454" s="241">
        <v>0</v>
      </c>
      <c r="H6454" s="241">
        <f>N(Purchase_Entry!P2048)</f>
        <v>0</v>
      </c>
      <c r="I6454" s="241">
        <f t="shared" si="100"/>
        <v>0</v>
      </c>
      <c r="J6454" s="200"/>
      <c r="K6454" s="200" t="str" cm="1">
        <f t="array" ref="K6454">IF($C6454="","",IF(AND($C6454=Party_Statement!$C$5,$B6454&gt;=Party_Statement!$C$6,$B6454&lt;=Party_Statement!$E$6),SUMPRODUCT(($C$3:$C6454=Party_Statement!$C$5)*($B$3:$B6454&gt;=Party_Statement!$C$6)*($B$3:$B6454&lt;=Party_Statement!$E$6)),""))</f>
        <v/>
      </c>
    </row>
    <row r="6455" spans="1:11" x14ac:dyDescent="0.2">
      <c r="A6455" s="237">
        <f>Purchase_Entry!A2049</f>
        <v>0</v>
      </c>
      <c r="B6455" s="238">
        <f>Purchase_Entry!B2049</f>
        <v>0</v>
      </c>
      <c r="C6455" s="239">
        <f>Purchase_Entry!D2049</f>
        <v>0</v>
      </c>
      <c r="D6455" s="240" t="s">
        <v>1390</v>
      </c>
      <c r="E6455" s="240">
        <f>Purchase_Entry!C2049</f>
        <v>0</v>
      </c>
      <c r="F6455" s="240">
        <f>Purchase_Entry!F2049</f>
        <v>0</v>
      </c>
      <c r="G6455" s="241">
        <v>0</v>
      </c>
      <c r="H6455" s="241">
        <f>N(Purchase_Entry!P2049)</f>
        <v>0</v>
      </c>
      <c r="I6455" s="241">
        <f t="shared" si="100"/>
        <v>0</v>
      </c>
      <c r="J6455" s="200"/>
      <c r="K6455" s="200" t="str" cm="1">
        <f t="array" ref="K6455">IF($C6455="","",IF(AND($C6455=Party_Statement!$C$5,$B6455&gt;=Party_Statement!$C$6,$B6455&lt;=Party_Statement!$E$6),SUMPRODUCT(($C$3:$C6455=Party_Statement!$C$5)*($B$3:$B6455&gt;=Party_Statement!$C$6)*($B$3:$B6455&lt;=Party_Statement!$E$6)),""))</f>
        <v/>
      </c>
    </row>
    <row r="6456" spans="1:11" x14ac:dyDescent="0.2">
      <c r="A6456" s="237">
        <f>Purchase_Entry!A2050</f>
        <v>0</v>
      </c>
      <c r="B6456" s="238">
        <f>Purchase_Entry!B2050</f>
        <v>0</v>
      </c>
      <c r="C6456" s="239">
        <f>Purchase_Entry!D2050</f>
        <v>0</v>
      </c>
      <c r="D6456" s="240" t="s">
        <v>1390</v>
      </c>
      <c r="E6456" s="240">
        <f>Purchase_Entry!C2050</f>
        <v>0</v>
      </c>
      <c r="F6456" s="240">
        <f>Purchase_Entry!F2050</f>
        <v>0</v>
      </c>
      <c r="G6456" s="241">
        <v>0</v>
      </c>
      <c r="H6456" s="241">
        <f>N(Purchase_Entry!P2050)</f>
        <v>0</v>
      </c>
      <c r="I6456" s="241">
        <f t="shared" si="100"/>
        <v>0</v>
      </c>
      <c r="J6456" s="200"/>
      <c r="K6456" s="200" t="str" cm="1">
        <f t="array" ref="K6456">IF($C6456="","",IF(AND($C6456=Party_Statement!$C$5,$B6456&gt;=Party_Statement!$C$6,$B6456&lt;=Party_Statement!$E$6),SUMPRODUCT(($C$3:$C6456=Party_Statement!$C$5)*($B$3:$B6456&gt;=Party_Statement!$C$6)*($B$3:$B6456&lt;=Party_Statement!$E$6)),""))</f>
        <v/>
      </c>
    </row>
    <row r="6457" spans="1:11" x14ac:dyDescent="0.2">
      <c r="A6457" s="237">
        <f>Purchase_Entry!A2051</f>
        <v>0</v>
      </c>
      <c r="B6457" s="238">
        <f>Purchase_Entry!B2051</f>
        <v>0</v>
      </c>
      <c r="C6457" s="239">
        <f>Purchase_Entry!D2051</f>
        <v>0</v>
      </c>
      <c r="D6457" s="240" t="s">
        <v>1390</v>
      </c>
      <c r="E6457" s="240">
        <f>Purchase_Entry!C2051</f>
        <v>0</v>
      </c>
      <c r="F6457" s="240">
        <f>Purchase_Entry!F2051</f>
        <v>0</v>
      </c>
      <c r="G6457" s="241">
        <v>0</v>
      </c>
      <c r="H6457" s="241">
        <f>N(Purchase_Entry!P2051)</f>
        <v>0</v>
      </c>
      <c r="I6457" s="241">
        <f t="shared" si="100"/>
        <v>0</v>
      </c>
      <c r="J6457" s="200"/>
      <c r="K6457" s="200" t="str" cm="1">
        <f t="array" ref="K6457">IF($C6457="","",IF(AND($C6457=Party_Statement!$C$5,$B6457&gt;=Party_Statement!$C$6,$B6457&lt;=Party_Statement!$E$6),SUMPRODUCT(($C$3:$C6457=Party_Statement!$C$5)*($B$3:$B6457&gt;=Party_Statement!$C$6)*($B$3:$B6457&lt;=Party_Statement!$E$6)),""))</f>
        <v/>
      </c>
    </row>
    <row r="6458" spans="1:11" x14ac:dyDescent="0.2">
      <c r="A6458" s="237">
        <f>Purchase_Entry!A2052</f>
        <v>0</v>
      </c>
      <c r="B6458" s="238">
        <f>Purchase_Entry!B2052</f>
        <v>0</v>
      </c>
      <c r="C6458" s="239">
        <f>Purchase_Entry!D2052</f>
        <v>0</v>
      </c>
      <c r="D6458" s="240" t="s">
        <v>1390</v>
      </c>
      <c r="E6458" s="240">
        <f>Purchase_Entry!C2052</f>
        <v>0</v>
      </c>
      <c r="F6458" s="240">
        <f>Purchase_Entry!F2052</f>
        <v>0</v>
      </c>
      <c r="G6458" s="241">
        <v>0</v>
      </c>
      <c r="H6458" s="241">
        <f>N(Purchase_Entry!P2052)</f>
        <v>0</v>
      </c>
      <c r="I6458" s="241">
        <f t="shared" ref="I6458:I6471" si="101">IF($C6458="","",IF($C6458=$C2638,$I2638+$G6458-$H6458,$G6458-$H6458))</f>
        <v>0</v>
      </c>
      <c r="J6458" s="200"/>
      <c r="K6458" s="200" t="str" cm="1">
        <f t="array" ref="K6458">IF($C6458="","",IF(AND($C6458=Party_Statement!$C$5,$B6458&gt;=Party_Statement!$C$6,$B6458&lt;=Party_Statement!$E$6),SUMPRODUCT(($C$3:$C6458=Party_Statement!$C$5)*($B$3:$B6458&gt;=Party_Statement!$C$6)*($B$3:$B6458&lt;=Party_Statement!$E$6)),""))</f>
        <v/>
      </c>
    </row>
    <row r="6459" spans="1:11" x14ac:dyDescent="0.2">
      <c r="A6459" s="237">
        <f>Purchase_Entry!A2053</f>
        <v>0</v>
      </c>
      <c r="B6459" s="238">
        <f>Purchase_Entry!B2053</f>
        <v>0</v>
      </c>
      <c r="C6459" s="239">
        <f>Purchase_Entry!D2053</f>
        <v>0</v>
      </c>
      <c r="D6459" s="240" t="s">
        <v>1390</v>
      </c>
      <c r="E6459" s="240">
        <f>Purchase_Entry!C2053</f>
        <v>0</v>
      </c>
      <c r="F6459" s="240">
        <f>Purchase_Entry!F2053</f>
        <v>0</v>
      </c>
      <c r="G6459" s="241">
        <v>0</v>
      </c>
      <c r="H6459" s="241">
        <f>N(Purchase_Entry!P2053)</f>
        <v>0</v>
      </c>
      <c r="I6459" s="241">
        <f t="shared" si="101"/>
        <v>0</v>
      </c>
      <c r="J6459" s="200"/>
      <c r="K6459" s="200" t="str" cm="1">
        <f t="array" ref="K6459">IF($C6459="","",IF(AND($C6459=Party_Statement!$C$5,$B6459&gt;=Party_Statement!$C$6,$B6459&lt;=Party_Statement!$E$6),SUMPRODUCT(($C$3:$C6459=Party_Statement!$C$5)*($B$3:$B6459&gt;=Party_Statement!$C$6)*($B$3:$B6459&lt;=Party_Statement!$E$6)),""))</f>
        <v/>
      </c>
    </row>
    <row r="6460" spans="1:11" x14ac:dyDescent="0.2">
      <c r="A6460" s="237">
        <f>Purchase_Entry!A2054</f>
        <v>0</v>
      </c>
      <c r="B6460" s="238">
        <f>Purchase_Entry!B2054</f>
        <v>0</v>
      </c>
      <c r="C6460" s="239">
        <f>Purchase_Entry!D2054</f>
        <v>0</v>
      </c>
      <c r="D6460" s="240" t="s">
        <v>1390</v>
      </c>
      <c r="E6460" s="240">
        <f>Purchase_Entry!C2054</f>
        <v>0</v>
      </c>
      <c r="F6460" s="240">
        <f>Purchase_Entry!F2054</f>
        <v>0</v>
      </c>
      <c r="G6460" s="241">
        <v>0</v>
      </c>
      <c r="H6460" s="241">
        <f>N(Purchase_Entry!P2054)</f>
        <v>0</v>
      </c>
      <c r="I6460" s="241">
        <f t="shared" si="101"/>
        <v>0</v>
      </c>
      <c r="J6460" s="200"/>
      <c r="K6460" s="200" t="str" cm="1">
        <f t="array" ref="K6460">IF($C6460="","",IF(AND($C6460=Party_Statement!$C$5,$B6460&gt;=Party_Statement!$C$6,$B6460&lt;=Party_Statement!$E$6),SUMPRODUCT(($C$3:$C6460=Party_Statement!$C$5)*($B$3:$B6460&gt;=Party_Statement!$C$6)*($B$3:$B6460&lt;=Party_Statement!$E$6)),""))</f>
        <v/>
      </c>
    </row>
    <row r="6461" spans="1:11" x14ac:dyDescent="0.2">
      <c r="A6461" s="237">
        <f>Purchase_Entry!A2055</f>
        <v>0</v>
      </c>
      <c r="B6461" s="238">
        <f>Purchase_Entry!B2055</f>
        <v>0</v>
      </c>
      <c r="C6461" s="239">
        <f>Purchase_Entry!D2055</f>
        <v>0</v>
      </c>
      <c r="D6461" s="240" t="s">
        <v>1390</v>
      </c>
      <c r="E6461" s="240">
        <f>Purchase_Entry!C2055</f>
        <v>0</v>
      </c>
      <c r="F6461" s="240">
        <f>Purchase_Entry!F2055</f>
        <v>0</v>
      </c>
      <c r="G6461" s="241">
        <v>0</v>
      </c>
      <c r="H6461" s="241">
        <f>N(Purchase_Entry!P2055)</f>
        <v>0</v>
      </c>
      <c r="I6461" s="241">
        <f t="shared" si="101"/>
        <v>0</v>
      </c>
      <c r="J6461" s="200"/>
      <c r="K6461" s="200" t="str" cm="1">
        <f t="array" ref="K6461">IF($C6461="","",IF(AND($C6461=Party_Statement!$C$5,$B6461&gt;=Party_Statement!$C$6,$B6461&lt;=Party_Statement!$E$6),SUMPRODUCT(($C$3:$C6461=Party_Statement!$C$5)*($B$3:$B6461&gt;=Party_Statement!$C$6)*($B$3:$B6461&lt;=Party_Statement!$E$6)),""))</f>
        <v/>
      </c>
    </row>
    <row r="6462" spans="1:11" x14ac:dyDescent="0.2">
      <c r="A6462" s="237">
        <f>Purchase_Entry!A2056</f>
        <v>0</v>
      </c>
      <c r="B6462" s="238">
        <f>Purchase_Entry!B2056</f>
        <v>0</v>
      </c>
      <c r="C6462" s="239">
        <f>Purchase_Entry!D2056</f>
        <v>0</v>
      </c>
      <c r="D6462" s="240" t="s">
        <v>1390</v>
      </c>
      <c r="E6462" s="240">
        <f>Purchase_Entry!C2056</f>
        <v>0</v>
      </c>
      <c r="F6462" s="240">
        <f>Purchase_Entry!F2056</f>
        <v>0</v>
      </c>
      <c r="G6462" s="241">
        <v>0</v>
      </c>
      <c r="H6462" s="241">
        <f>N(Purchase_Entry!P2056)</f>
        <v>0</v>
      </c>
      <c r="I6462" s="241">
        <f t="shared" si="101"/>
        <v>0</v>
      </c>
      <c r="J6462" s="200"/>
      <c r="K6462" s="200" t="str" cm="1">
        <f t="array" ref="K6462">IF($C6462="","",IF(AND($C6462=Party_Statement!$C$5,$B6462&gt;=Party_Statement!$C$6,$B6462&lt;=Party_Statement!$E$6),SUMPRODUCT(($C$3:$C6462=Party_Statement!$C$5)*($B$3:$B6462&gt;=Party_Statement!$C$6)*($B$3:$B6462&lt;=Party_Statement!$E$6)),""))</f>
        <v/>
      </c>
    </row>
    <row r="6463" spans="1:11" x14ac:dyDescent="0.2">
      <c r="A6463" s="237">
        <f>Purchase_Entry!A2057</f>
        <v>0</v>
      </c>
      <c r="B6463" s="238">
        <f>Purchase_Entry!B2057</f>
        <v>0</v>
      </c>
      <c r="C6463" s="239">
        <f>Purchase_Entry!D2057</f>
        <v>0</v>
      </c>
      <c r="D6463" s="240" t="s">
        <v>1390</v>
      </c>
      <c r="E6463" s="240">
        <f>Purchase_Entry!C2057</f>
        <v>0</v>
      </c>
      <c r="F6463" s="240">
        <f>Purchase_Entry!F2057</f>
        <v>0</v>
      </c>
      <c r="G6463" s="241">
        <v>0</v>
      </c>
      <c r="H6463" s="241">
        <f>N(Purchase_Entry!P2057)</f>
        <v>0</v>
      </c>
      <c r="I6463" s="241">
        <f t="shared" si="101"/>
        <v>0</v>
      </c>
      <c r="J6463" s="200"/>
      <c r="K6463" s="200" t="str" cm="1">
        <f t="array" ref="K6463">IF($C6463="","",IF(AND($C6463=Party_Statement!$C$5,$B6463&gt;=Party_Statement!$C$6,$B6463&lt;=Party_Statement!$E$6),SUMPRODUCT(($C$3:$C6463=Party_Statement!$C$5)*($B$3:$B6463&gt;=Party_Statement!$C$6)*($B$3:$B6463&lt;=Party_Statement!$E$6)),""))</f>
        <v/>
      </c>
    </row>
    <row r="6464" spans="1:11" x14ac:dyDescent="0.2">
      <c r="A6464" s="237">
        <f>Purchase_Entry!A2058</f>
        <v>0</v>
      </c>
      <c r="B6464" s="238">
        <f>Purchase_Entry!B2058</f>
        <v>0</v>
      </c>
      <c r="C6464" s="239">
        <f>Purchase_Entry!D2058</f>
        <v>0</v>
      </c>
      <c r="D6464" s="240" t="s">
        <v>1390</v>
      </c>
      <c r="E6464" s="240">
        <f>Purchase_Entry!C2058</f>
        <v>0</v>
      </c>
      <c r="F6464" s="240">
        <f>Purchase_Entry!F2058</f>
        <v>0</v>
      </c>
      <c r="G6464" s="241">
        <v>0</v>
      </c>
      <c r="H6464" s="241">
        <f>N(Purchase_Entry!P2058)</f>
        <v>0</v>
      </c>
      <c r="I6464" s="241">
        <f t="shared" si="101"/>
        <v>0</v>
      </c>
      <c r="J6464" s="200"/>
      <c r="K6464" s="200" t="str" cm="1">
        <f t="array" ref="K6464">IF($C6464="","",IF(AND($C6464=Party_Statement!$C$5,$B6464&gt;=Party_Statement!$C$6,$B6464&lt;=Party_Statement!$E$6),SUMPRODUCT(($C$3:$C6464=Party_Statement!$C$5)*($B$3:$B6464&gt;=Party_Statement!$C$6)*($B$3:$B6464&lt;=Party_Statement!$E$6)),""))</f>
        <v/>
      </c>
    </row>
    <row r="6465" spans="1:11" x14ac:dyDescent="0.2">
      <c r="A6465" s="237">
        <f>Purchase_Entry!A2059</f>
        <v>0</v>
      </c>
      <c r="B6465" s="238">
        <f>Purchase_Entry!B2059</f>
        <v>0</v>
      </c>
      <c r="C6465" s="239">
        <f>Purchase_Entry!D2059</f>
        <v>0</v>
      </c>
      <c r="D6465" s="240" t="s">
        <v>1390</v>
      </c>
      <c r="E6465" s="240">
        <f>Purchase_Entry!C2059</f>
        <v>0</v>
      </c>
      <c r="F6465" s="240">
        <f>Purchase_Entry!F2059</f>
        <v>0</v>
      </c>
      <c r="G6465" s="241">
        <v>0</v>
      </c>
      <c r="H6465" s="241">
        <f>N(Purchase_Entry!P2059)</f>
        <v>0</v>
      </c>
      <c r="I6465" s="241">
        <f t="shared" si="101"/>
        <v>0</v>
      </c>
      <c r="J6465" s="200"/>
      <c r="K6465" s="200" t="str" cm="1">
        <f t="array" ref="K6465">IF($C6465="","",IF(AND($C6465=Party_Statement!$C$5,$B6465&gt;=Party_Statement!$C$6,$B6465&lt;=Party_Statement!$E$6),SUMPRODUCT(($C$3:$C6465=Party_Statement!$C$5)*($B$3:$B6465&gt;=Party_Statement!$C$6)*($B$3:$B6465&lt;=Party_Statement!$E$6)),""))</f>
        <v/>
      </c>
    </row>
    <row r="6466" spans="1:11" x14ac:dyDescent="0.2">
      <c r="A6466" s="237">
        <f>Purchase_Entry!A2060</f>
        <v>0</v>
      </c>
      <c r="B6466" s="238">
        <f>Purchase_Entry!B2060</f>
        <v>0</v>
      </c>
      <c r="C6466" s="239">
        <f>Purchase_Entry!D2060</f>
        <v>0</v>
      </c>
      <c r="D6466" s="240" t="s">
        <v>1390</v>
      </c>
      <c r="E6466" s="240">
        <f>Purchase_Entry!C2060</f>
        <v>0</v>
      </c>
      <c r="F6466" s="240">
        <f>Purchase_Entry!F2060</f>
        <v>0</v>
      </c>
      <c r="G6466" s="241">
        <v>0</v>
      </c>
      <c r="H6466" s="241">
        <f>N(Purchase_Entry!P2060)</f>
        <v>0</v>
      </c>
      <c r="I6466" s="241">
        <f t="shared" si="101"/>
        <v>0</v>
      </c>
      <c r="J6466" s="200"/>
      <c r="K6466" s="200" t="str" cm="1">
        <f t="array" ref="K6466">IF($C6466="","",IF(AND($C6466=Party_Statement!$C$5,$B6466&gt;=Party_Statement!$C$6,$B6466&lt;=Party_Statement!$E$6),SUMPRODUCT(($C$3:$C6466=Party_Statement!$C$5)*($B$3:$B6466&gt;=Party_Statement!$C$6)*($B$3:$B6466&lt;=Party_Statement!$E$6)),""))</f>
        <v/>
      </c>
    </row>
    <row r="6467" spans="1:11" x14ac:dyDescent="0.2">
      <c r="A6467" s="237">
        <f>Purchase_Entry!A2061</f>
        <v>0</v>
      </c>
      <c r="B6467" s="238">
        <f>Purchase_Entry!B2061</f>
        <v>0</v>
      </c>
      <c r="C6467" s="239">
        <f>Purchase_Entry!D2061</f>
        <v>0</v>
      </c>
      <c r="D6467" s="240" t="s">
        <v>1390</v>
      </c>
      <c r="E6467" s="240">
        <f>Purchase_Entry!C2061</f>
        <v>0</v>
      </c>
      <c r="F6467" s="240">
        <f>Purchase_Entry!F2061</f>
        <v>0</v>
      </c>
      <c r="G6467" s="241">
        <v>0</v>
      </c>
      <c r="H6467" s="241">
        <f>N(Purchase_Entry!P2061)</f>
        <v>0</v>
      </c>
      <c r="I6467" s="241">
        <f t="shared" si="101"/>
        <v>0</v>
      </c>
      <c r="J6467" s="200"/>
      <c r="K6467" s="200" t="str" cm="1">
        <f t="array" ref="K6467">IF($C6467="","",IF(AND($C6467=Party_Statement!$C$5,$B6467&gt;=Party_Statement!$C$6,$B6467&lt;=Party_Statement!$E$6),SUMPRODUCT(($C$3:$C6467=Party_Statement!$C$5)*($B$3:$B6467&gt;=Party_Statement!$C$6)*($B$3:$B6467&lt;=Party_Statement!$E$6)),""))</f>
        <v/>
      </c>
    </row>
    <row r="6468" spans="1:11" x14ac:dyDescent="0.2">
      <c r="A6468" s="237">
        <f>Purchase_Entry!A2062</f>
        <v>0</v>
      </c>
      <c r="B6468" s="238">
        <f>Purchase_Entry!B2062</f>
        <v>0</v>
      </c>
      <c r="C6468" s="239">
        <f>Purchase_Entry!D2062</f>
        <v>0</v>
      </c>
      <c r="D6468" s="240" t="s">
        <v>1390</v>
      </c>
      <c r="E6468" s="240">
        <f>Purchase_Entry!C2062</f>
        <v>0</v>
      </c>
      <c r="F6468" s="240">
        <f>Purchase_Entry!F2062</f>
        <v>0</v>
      </c>
      <c r="G6468" s="241">
        <v>0</v>
      </c>
      <c r="H6468" s="241">
        <f>N(Purchase_Entry!P2062)</f>
        <v>0</v>
      </c>
      <c r="I6468" s="241">
        <f t="shared" si="101"/>
        <v>0</v>
      </c>
      <c r="J6468" s="200"/>
      <c r="K6468" s="200" t="str" cm="1">
        <f t="array" ref="K6468">IF($C6468="","",IF(AND($C6468=Party_Statement!$C$5,$B6468&gt;=Party_Statement!$C$6,$B6468&lt;=Party_Statement!$E$6),SUMPRODUCT(($C$3:$C6468=Party_Statement!$C$5)*($B$3:$B6468&gt;=Party_Statement!$C$6)*($B$3:$B6468&lt;=Party_Statement!$E$6)),""))</f>
        <v/>
      </c>
    </row>
    <row r="6469" spans="1:11" x14ac:dyDescent="0.2">
      <c r="A6469" s="237">
        <f>Purchase_Entry!A2063</f>
        <v>0</v>
      </c>
      <c r="B6469" s="238">
        <f>Purchase_Entry!B2063</f>
        <v>0</v>
      </c>
      <c r="C6469" s="239">
        <f>Purchase_Entry!D2063</f>
        <v>0</v>
      </c>
      <c r="D6469" s="240" t="s">
        <v>1390</v>
      </c>
      <c r="E6469" s="240">
        <f>Purchase_Entry!C2063</f>
        <v>0</v>
      </c>
      <c r="F6469" s="240">
        <f>Purchase_Entry!F2063</f>
        <v>0</v>
      </c>
      <c r="G6469" s="241">
        <v>0</v>
      </c>
      <c r="H6469" s="241">
        <f>N(Purchase_Entry!P2063)</f>
        <v>0</v>
      </c>
      <c r="I6469" s="241">
        <f t="shared" si="101"/>
        <v>0</v>
      </c>
      <c r="J6469" s="200"/>
      <c r="K6469" s="200" t="str" cm="1">
        <f t="array" ref="K6469">IF($C6469="","",IF(AND($C6469=Party_Statement!$C$5,$B6469&gt;=Party_Statement!$C$6,$B6469&lt;=Party_Statement!$E$6),SUMPRODUCT(($C$3:$C6469=Party_Statement!$C$5)*($B$3:$B6469&gt;=Party_Statement!$C$6)*($B$3:$B6469&lt;=Party_Statement!$E$6)),""))</f>
        <v/>
      </c>
    </row>
    <row r="6470" spans="1:11" x14ac:dyDescent="0.2">
      <c r="A6470" s="237">
        <f>Purchase_Entry!A2064</f>
        <v>0</v>
      </c>
      <c r="B6470" s="238">
        <f>Purchase_Entry!B2064</f>
        <v>0</v>
      </c>
      <c r="C6470" s="239">
        <f>Purchase_Entry!D2064</f>
        <v>0</v>
      </c>
      <c r="D6470" s="240" t="s">
        <v>1390</v>
      </c>
      <c r="E6470" s="240">
        <f>Purchase_Entry!C2064</f>
        <v>0</v>
      </c>
      <c r="F6470" s="240">
        <f>Purchase_Entry!F2064</f>
        <v>0</v>
      </c>
      <c r="G6470" s="241">
        <v>0</v>
      </c>
      <c r="H6470" s="241">
        <f>N(Purchase_Entry!P2064)</f>
        <v>0</v>
      </c>
      <c r="I6470" s="241">
        <f t="shared" si="101"/>
        <v>0</v>
      </c>
      <c r="J6470" s="200"/>
      <c r="K6470" s="200" t="str" cm="1">
        <f t="array" ref="K6470">IF($C6470="","",IF(AND($C6470=Party_Statement!$C$5,$B6470&gt;=Party_Statement!$C$6,$B6470&lt;=Party_Statement!$E$6),SUMPRODUCT(($C$3:$C6470=Party_Statement!$C$5)*($B$3:$B6470&gt;=Party_Statement!$C$6)*($B$3:$B6470&lt;=Party_Statement!$E$6)),""))</f>
        <v/>
      </c>
    </row>
    <row r="6471" spans="1:11" x14ac:dyDescent="0.2">
      <c r="A6471" s="237">
        <f>Purchase_Entry!A2065</f>
        <v>0</v>
      </c>
      <c r="B6471" s="238">
        <f>Purchase_Entry!B2065</f>
        <v>0</v>
      </c>
      <c r="C6471" s="239">
        <f>Purchase_Entry!D2065</f>
        <v>0</v>
      </c>
      <c r="D6471" s="240" t="s">
        <v>1390</v>
      </c>
      <c r="E6471" s="240">
        <f>Purchase_Entry!C2065</f>
        <v>0</v>
      </c>
      <c r="F6471" s="240">
        <f>Purchase_Entry!F2065</f>
        <v>0</v>
      </c>
      <c r="G6471" s="241">
        <v>0</v>
      </c>
      <c r="H6471" s="241">
        <f>N(Purchase_Entry!P2065)</f>
        <v>0</v>
      </c>
      <c r="I6471" s="241">
        <f t="shared" si="101"/>
        <v>0</v>
      </c>
      <c r="J6471" s="200"/>
      <c r="K6471" s="200" t="str" cm="1">
        <f t="array" ref="K6471">IF($C6471="","",IF(AND($C6471=Party_Statement!$C$5,$B6471&gt;=Party_Statement!$C$6,$B6471&lt;=Party_Statement!$E$6),SUMPRODUCT(($C$3:$C6471=Party_Statement!$C$5)*($B$3:$B6471&gt;=Party_Statement!$C$6)*($B$3:$B6471&lt;=Party_Statement!$E$6)),""))</f>
        <v/>
      </c>
    </row>
    <row r="6472" spans="1:11" x14ac:dyDescent="0.2">
      <c r="A6472" s="237"/>
      <c r="B6472" s="238"/>
      <c r="C6472" s="239"/>
      <c r="D6472" s="240"/>
      <c r="E6472" s="240"/>
      <c r="F6472" s="240"/>
      <c r="G6472" s="241"/>
      <c r="H6472" s="241"/>
      <c r="I6472" s="241"/>
      <c r="J6472" s="200"/>
      <c r="K6472" s="200" t="str" cm="1">
        <f t="array" ref="K6472">IF($C6472="","",IF(AND($C6472=Party_Statement!$C$5,$B6472&gt;=Party_Statement!$C$6,$B6472&lt;=Party_Statement!$E$6),SUMPRODUCT(($C$3:$C6472=Party_Statement!$C$5)*($B$3:$B6472&gt;=Party_Statement!$C$6)*($B$3:$B6472&lt;=Party_Statement!$E$6)),""))</f>
        <v/>
      </c>
    </row>
    <row r="6473" spans="1:11" x14ac:dyDescent="0.2">
      <c r="A6473" s="214" t="s">
        <v>9626</v>
      </c>
      <c r="B6473" s="214" t="s">
        <v>9626</v>
      </c>
      <c r="C6473" s="214" t="s">
        <v>9626</v>
      </c>
      <c r="D6473" s="214" t="s">
        <v>9626</v>
      </c>
      <c r="E6473" s="214" t="s">
        <v>9626</v>
      </c>
      <c r="F6473" s="214" t="s">
        <v>9626</v>
      </c>
      <c r="G6473" s="214" t="s">
        <v>9626</v>
      </c>
      <c r="H6473" s="214" t="s">
        <v>9626</v>
      </c>
      <c r="I6473" s="214" t="s">
        <v>9626</v>
      </c>
      <c r="J6473" s="214" t="s">
        <v>9626</v>
      </c>
      <c r="K6473" s="200" t="str" cm="1">
        <f t="array" ref="K6473">IF($C6473="","",IF(AND($C6473=Party_Statement!$C$5,$B6473&gt;=Party_Statement!$C$6,$B6473&lt;=Party_Statement!$E$6),SUMPRODUCT(($C$3:$C6473=Party_Statement!$C$5)*($B$3:$B6473&gt;=Party_Statement!$C$6)*($B$3:$B6473&lt;=Party_Statement!$E$6)),""))</f>
        <v/>
      </c>
    </row>
    <row r="6474" spans="1:11" x14ac:dyDescent="0.2">
      <c r="A6474" s="203" t="str">
        <f>Collection!A3</f>
        <v>2083/03/16</v>
      </c>
      <c r="B6474" s="197">
        <f>Collection!B3</f>
        <v>46203</v>
      </c>
      <c r="C6474" s="200" t="str">
        <f>Collection!D3</f>
        <v>SRIJANA DAIRY</v>
      </c>
      <c r="D6474" s="200" t="str">
        <f>Collection!F3</f>
        <v>Collection</v>
      </c>
      <c r="E6474" s="200">
        <f>Collection!C3</f>
        <v>3701</v>
      </c>
      <c r="F6474" s="200"/>
      <c r="G6474" s="201"/>
      <c r="H6474" s="201">
        <f>Collection!H3</f>
        <v>10200</v>
      </c>
      <c r="I6474" s="241">
        <f>IF($C6474="","",IF($C6474=$C1492,$I1492+$G6474-$H6474,$G6474-$H6474))</f>
        <v>-10200</v>
      </c>
      <c r="J6474" s="200"/>
      <c r="K6474" s="200" t="str" cm="1">
        <f t="array" ref="K6474">IF($C6474="","",IF(AND($C6474=Party_Statement!$C$5,$B6474&gt;=Party_Statement!$C$6,$B6474&lt;=Party_Statement!$E$6),SUMPRODUCT(($C$3:$C6474=Party_Statement!$C$5)*($B$3:$B6474&gt;=Party_Statement!$C$6)*($B$3:$B6474&lt;=Party_Statement!$E$6)),""))</f>
        <v/>
      </c>
    </row>
    <row r="6475" spans="1:11" x14ac:dyDescent="0.2">
      <c r="A6475" s="203" t="str">
        <f>Collection!A4</f>
        <v>2083/03/16</v>
      </c>
      <c r="B6475" s="197">
        <f>Collection!B4</f>
        <v>46203</v>
      </c>
      <c r="C6475" s="200" t="str">
        <f>Collection!D4</f>
        <v>SOBHA BHATTARAI</v>
      </c>
      <c r="D6475" s="200" t="str">
        <f>Collection!F4</f>
        <v>Collection</v>
      </c>
      <c r="E6475" s="200">
        <f>Collection!C4</f>
        <v>3702</v>
      </c>
      <c r="F6475" s="200"/>
      <c r="G6475" s="201"/>
      <c r="H6475" s="201">
        <f>Collection!H4</f>
        <v>1275</v>
      </c>
      <c r="I6475" s="241">
        <f t="shared" ref="I6475:I6538" si="102">IF($C6475="","",IF($C6475=$C1493,$I1493+$G6475-$H6475,$G6475-$H6475))</f>
        <v>-1275</v>
      </c>
      <c r="J6475" s="200"/>
      <c r="K6475" s="200" t="str" cm="1">
        <f t="array" ref="K6475">IF($C6475="","",IF(AND($C6475=Party_Statement!$C$5,$B6475&gt;=Party_Statement!$C$6,$B6475&lt;=Party_Statement!$E$6),SUMPRODUCT(($C$3:$C6475=Party_Statement!$C$5)*($B$3:$B6475&gt;=Party_Statement!$C$6)*($B$3:$B6475&lt;=Party_Statement!$E$6)),""))</f>
        <v/>
      </c>
    </row>
    <row r="6476" spans="1:11" x14ac:dyDescent="0.2">
      <c r="A6476" s="203" t="str">
        <f>Collection!A5</f>
        <v>2083/03/16</v>
      </c>
      <c r="B6476" s="197">
        <f>Collection!B5</f>
        <v>46203</v>
      </c>
      <c r="C6476" s="200" t="str">
        <f>Collection!D5</f>
        <v>PALPALI KIRANA</v>
      </c>
      <c r="D6476" s="200" t="str">
        <f>Collection!F5</f>
        <v>Collection</v>
      </c>
      <c r="E6476" s="200">
        <f>Collection!C5</f>
        <v>3703</v>
      </c>
      <c r="F6476" s="200"/>
      <c r="G6476" s="201"/>
      <c r="H6476" s="201">
        <f>Collection!H5</f>
        <v>2125</v>
      </c>
      <c r="I6476" s="241">
        <f t="shared" si="102"/>
        <v>0</v>
      </c>
      <c r="J6476" s="200"/>
      <c r="K6476" s="200" t="str" cm="1">
        <f t="array" ref="K6476">IF($C6476="","",IF(AND($C6476=Party_Statement!$C$5,$B6476&gt;=Party_Statement!$C$6,$B6476&lt;=Party_Statement!$E$6),SUMPRODUCT(($C$3:$C6476=Party_Statement!$C$5)*($B$3:$B6476&gt;=Party_Statement!$C$6)*($B$3:$B6476&lt;=Party_Statement!$E$6)),""))</f>
        <v/>
      </c>
    </row>
    <row r="6477" spans="1:11" x14ac:dyDescent="0.2">
      <c r="A6477" s="203" t="str">
        <f>Collection!A6</f>
        <v>2083/03/16</v>
      </c>
      <c r="B6477" s="197">
        <f>Collection!B6</f>
        <v>46203</v>
      </c>
      <c r="C6477" s="200" t="str">
        <f>Collection!D6</f>
        <v>AAMOSH KIRANA</v>
      </c>
      <c r="D6477" s="200" t="str">
        <f>Collection!F6</f>
        <v>Collection</v>
      </c>
      <c r="E6477" s="200">
        <f>Collection!C6</f>
        <v>3704</v>
      </c>
      <c r="F6477" s="200"/>
      <c r="G6477" s="201"/>
      <c r="H6477" s="201">
        <f>Collection!H6</f>
        <v>10000</v>
      </c>
      <c r="I6477" s="241">
        <f t="shared" si="102"/>
        <v>-10000</v>
      </c>
      <c r="J6477" s="200"/>
      <c r="K6477" s="200" cm="1">
        <f t="array" ref="K6477">IF($C6477="","",IF(AND($C6477=Party_Statement!$C$5,$B6477&gt;=Party_Statement!$C$6,$B6477&lt;=Party_Statement!$E$6),SUMPRODUCT(($C$3:$C6477=Party_Statement!$C$5)*($B$3:$B6477&gt;=Party_Statement!$C$6)*($B$3:$B6477&lt;=Party_Statement!$E$6)),""))</f>
        <v>246</v>
      </c>
    </row>
    <row r="6478" spans="1:11" x14ac:dyDescent="0.2">
      <c r="A6478" s="203" t="str">
        <f>Collection!A7</f>
        <v>2083/03/16</v>
      </c>
      <c r="B6478" s="197">
        <f>Collection!B7</f>
        <v>46203</v>
      </c>
      <c r="C6478" s="200" t="str">
        <f>Collection!D7</f>
        <v>AAYUSH AND AAYUSHMA</v>
      </c>
      <c r="D6478" s="200" t="str">
        <f>Collection!F7</f>
        <v>Collection</v>
      </c>
      <c r="E6478" s="200">
        <f>Collection!C7</f>
        <v>3705</v>
      </c>
      <c r="F6478" s="200"/>
      <c r="G6478" s="201"/>
      <c r="H6478" s="201">
        <f>Collection!H7</f>
        <v>595</v>
      </c>
      <c r="I6478" s="241">
        <f t="shared" si="102"/>
        <v>-595</v>
      </c>
      <c r="J6478" s="200"/>
      <c r="K6478" s="200" t="str" cm="1">
        <f t="array" ref="K6478">IF($C6478="","",IF(AND($C6478=Party_Statement!$C$5,$B6478&gt;=Party_Statement!$C$6,$B6478&lt;=Party_Statement!$E$6),SUMPRODUCT(($C$3:$C6478=Party_Statement!$C$5)*($B$3:$B6478&gt;=Party_Statement!$C$6)*($B$3:$B6478&lt;=Party_Statement!$E$6)),""))</f>
        <v/>
      </c>
    </row>
    <row r="6479" spans="1:11" x14ac:dyDescent="0.2">
      <c r="A6479" s="203" t="str">
        <f>Collection!A8</f>
        <v>2083/03/16</v>
      </c>
      <c r="B6479" s="197">
        <f>Collection!B8</f>
        <v>46203</v>
      </c>
      <c r="C6479" s="200" t="str">
        <f>Collection!D8</f>
        <v>YUBARAJ AND SAMRAT</v>
      </c>
      <c r="D6479" s="200" t="str">
        <f>Collection!F8</f>
        <v>Collection</v>
      </c>
      <c r="E6479" s="200">
        <f>Collection!C8</f>
        <v>3706</v>
      </c>
      <c r="F6479" s="200"/>
      <c r="G6479" s="201"/>
      <c r="H6479" s="201">
        <f>Collection!H8</f>
        <v>1700</v>
      </c>
      <c r="I6479" s="241">
        <f t="shared" si="102"/>
        <v>-1700</v>
      </c>
      <c r="J6479" s="200"/>
      <c r="K6479" s="200" t="str" cm="1">
        <f t="array" ref="K6479">IF($C6479="","",IF(AND($C6479=Party_Statement!$C$5,$B6479&gt;=Party_Statement!$C$6,$B6479&lt;=Party_Statement!$E$6),SUMPRODUCT(($C$3:$C6479=Party_Statement!$C$5)*($B$3:$B6479&gt;=Party_Statement!$C$6)*($B$3:$B6479&lt;=Party_Statement!$E$6)),""))</f>
        <v/>
      </c>
    </row>
    <row r="6480" spans="1:11" x14ac:dyDescent="0.2">
      <c r="A6480" s="203" t="str">
        <f>Collection!A9</f>
        <v>2083/03/16</v>
      </c>
      <c r="B6480" s="197">
        <f>Collection!B9</f>
        <v>46203</v>
      </c>
      <c r="C6480" s="200" t="str">
        <f>Collection!D9</f>
        <v>SAMIKSHYA KIRANA</v>
      </c>
      <c r="D6480" s="200" t="str">
        <f>Collection!F9</f>
        <v>Collection</v>
      </c>
      <c r="E6480" s="200">
        <f>Collection!C9</f>
        <v>3707</v>
      </c>
      <c r="F6480" s="200"/>
      <c r="G6480" s="201"/>
      <c r="H6480" s="201">
        <f>Collection!H9</f>
        <v>850</v>
      </c>
      <c r="I6480" s="241">
        <f t="shared" si="102"/>
        <v>-850</v>
      </c>
      <c r="J6480" s="200"/>
      <c r="K6480" s="200" t="str" cm="1">
        <f t="array" ref="K6480">IF($C6480="","",IF(AND($C6480=Party_Statement!$C$5,$B6480&gt;=Party_Statement!$C$6,$B6480&lt;=Party_Statement!$E$6),SUMPRODUCT(($C$3:$C6480=Party_Statement!$C$5)*($B$3:$B6480&gt;=Party_Statement!$C$6)*($B$3:$B6480&lt;=Party_Statement!$E$6)),""))</f>
        <v/>
      </c>
    </row>
    <row r="6481" spans="1:11" x14ac:dyDescent="0.2">
      <c r="A6481" s="203" t="str">
        <f>Collection!A10</f>
        <v>2083/03/16</v>
      </c>
      <c r="B6481" s="197">
        <f>Collection!B10</f>
        <v>46203</v>
      </c>
      <c r="C6481" s="200" t="str">
        <f>Collection!D10</f>
        <v>DEURALI KIRANA</v>
      </c>
      <c r="D6481" s="200" t="str">
        <f>Collection!F10</f>
        <v>Collection</v>
      </c>
      <c r="E6481" s="200">
        <f>Collection!C10</f>
        <v>3708</v>
      </c>
      <c r="F6481" s="200"/>
      <c r="G6481" s="201"/>
      <c r="H6481" s="201">
        <f>Collection!H10</f>
        <v>425</v>
      </c>
      <c r="I6481" s="241">
        <f t="shared" si="102"/>
        <v>-425</v>
      </c>
      <c r="J6481" s="200"/>
      <c r="K6481" s="200" t="str" cm="1">
        <f t="array" ref="K6481">IF($C6481="","",IF(AND($C6481=Party_Statement!$C$5,$B6481&gt;=Party_Statement!$C$6,$B6481&lt;=Party_Statement!$E$6),SUMPRODUCT(($C$3:$C6481=Party_Statement!$C$5)*($B$3:$B6481&gt;=Party_Statement!$C$6)*($B$3:$B6481&lt;=Party_Statement!$E$6)),""))</f>
        <v/>
      </c>
    </row>
    <row r="6482" spans="1:11" x14ac:dyDescent="0.2">
      <c r="A6482" s="203" t="str">
        <f>Collection!A11</f>
        <v>2083/03/16</v>
      </c>
      <c r="B6482" s="197">
        <f>Collection!B11</f>
        <v>46203</v>
      </c>
      <c r="C6482" s="200" t="str">
        <f>Collection!D11</f>
        <v>GIRI KIRANA</v>
      </c>
      <c r="D6482" s="200" t="str">
        <f>Collection!F11</f>
        <v>Collection</v>
      </c>
      <c r="E6482" s="200">
        <f>Collection!C11</f>
        <v>3709</v>
      </c>
      <c r="F6482" s="200"/>
      <c r="G6482" s="201"/>
      <c r="H6482" s="201">
        <f>Collection!H11</f>
        <v>2550</v>
      </c>
      <c r="I6482" s="241">
        <f t="shared" si="102"/>
        <v>-2550</v>
      </c>
      <c r="J6482" s="200"/>
      <c r="K6482" s="200" t="str" cm="1">
        <f t="array" ref="K6482">IF($C6482="","",IF(AND($C6482=Party_Statement!$C$5,$B6482&gt;=Party_Statement!$C$6,$B6482&lt;=Party_Statement!$E$6),SUMPRODUCT(($C$3:$C6482=Party_Statement!$C$5)*($B$3:$B6482&gt;=Party_Statement!$C$6)*($B$3:$B6482&lt;=Party_Statement!$E$6)),""))</f>
        <v/>
      </c>
    </row>
    <row r="6483" spans="1:11" x14ac:dyDescent="0.2">
      <c r="A6483" s="203" t="str">
        <f>Collection!A12</f>
        <v>2083/03/16</v>
      </c>
      <c r="B6483" s="197">
        <f>Collection!B12</f>
        <v>46203</v>
      </c>
      <c r="C6483" s="200" t="str">
        <f>Collection!D12</f>
        <v>ORGANIC TARKALI</v>
      </c>
      <c r="D6483" s="200" t="str">
        <f>Collection!F12</f>
        <v>Collection</v>
      </c>
      <c r="E6483" s="200">
        <f>Collection!C12</f>
        <v>3710</v>
      </c>
      <c r="F6483" s="200"/>
      <c r="G6483" s="201"/>
      <c r="H6483" s="201">
        <f>Collection!H12</f>
        <v>3800</v>
      </c>
      <c r="I6483" s="241">
        <f t="shared" si="102"/>
        <v>-3800</v>
      </c>
      <c r="J6483" s="200"/>
      <c r="K6483" s="200" t="str" cm="1">
        <f t="array" ref="K6483">IF($C6483="","",IF(AND($C6483=Party_Statement!$C$5,$B6483&gt;=Party_Statement!$C$6,$B6483&lt;=Party_Statement!$E$6),SUMPRODUCT(($C$3:$C6483=Party_Statement!$C$5)*($B$3:$B6483&gt;=Party_Statement!$C$6)*($B$3:$B6483&lt;=Party_Statement!$E$6)),""))</f>
        <v/>
      </c>
    </row>
    <row r="6484" spans="1:11" x14ac:dyDescent="0.2">
      <c r="A6484" s="203" t="str">
        <f>Collection!A13</f>
        <v>2083/03/16</v>
      </c>
      <c r="B6484" s="197">
        <f>Collection!B13</f>
        <v>46203</v>
      </c>
      <c r="C6484" s="200" t="str">
        <f>Collection!D13</f>
        <v>BHUSAL JANARAL STORE</v>
      </c>
      <c r="D6484" s="200" t="str">
        <f>Collection!F13</f>
        <v>Collection</v>
      </c>
      <c r="E6484" s="200">
        <f>Collection!C13</f>
        <v>3711</v>
      </c>
      <c r="F6484" s="200"/>
      <c r="G6484" s="201"/>
      <c r="H6484" s="201">
        <f>Collection!H13</f>
        <v>430</v>
      </c>
      <c r="I6484" s="241">
        <f t="shared" si="102"/>
        <v>-430</v>
      </c>
      <c r="J6484" s="200"/>
      <c r="K6484" s="200" t="str" cm="1">
        <f t="array" ref="K6484">IF($C6484="","",IF(AND($C6484=Party_Statement!$C$5,$B6484&gt;=Party_Statement!$C$6,$B6484&lt;=Party_Statement!$E$6),SUMPRODUCT(($C$3:$C6484=Party_Statement!$C$5)*($B$3:$B6484&gt;=Party_Statement!$C$6)*($B$3:$B6484&lt;=Party_Statement!$E$6)),""))</f>
        <v/>
      </c>
    </row>
    <row r="6485" spans="1:11" x14ac:dyDescent="0.2">
      <c r="A6485" s="203" t="str">
        <f>Collection!A14</f>
        <v>2083/03/16</v>
      </c>
      <c r="B6485" s="197">
        <f>Collection!B14</f>
        <v>46203</v>
      </c>
      <c r="C6485" s="200" t="str">
        <f>Collection!D14</f>
        <v>LOCAL</v>
      </c>
      <c r="D6485" s="200" t="str">
        <f>Collection!F14</f>
        <v>Collection</v>
      </c>
      <c r="E6485" s="200">
        <f>Collection!C14</f>
        <v>6017</v>
      </c>
      <c r="F6485" s="200"/>
      <c r="G6485" s="201"/>
      <c r="H6485" s="201">
        <f>Collection!H14</f>
        <v>240</v>
      </c>
      <c r="I6485" s="241">
        <f t="shared" si="102"/>
        <v>-240</v>
      </c>
      <c r="J6485" s="200"/>
      <c r="K6485" s="200" t="str" cm="1">
        <f t="array" ref="K6485">IF($C6485="","",IF(AND($C6485=Party_Statement!$C$5,$B6485&gt;=Party_Statement!$C$6,$B6485&lt;=Party_Statement!$E$6),SUMPRODUCT(($C$3:$C6485=Party_Statement!$C$5)*($B$3:$B6485&gt;=Party_Statement!$C$6)*($B$3:$B6485&lt;=Party_Statement!$E$6)),""))</f>
        <v/>
      </c>
    </row>
    <row r="6486" spans="1:11" x14ac:dyDescent="0.2">
      <c r="A6486" s="203" t="str">
        <f>Collection!A15</f>
        <v>2083/03/16</v>
      </c>
      <c r="B6486" s="197">
        <f>Collection!B15</f>
        <v>46203</v>
      </c>
      <c r="C6486" s="200" t="str">
        <f>Collection!D15</f>
        <v>PETTY CASH</v>
      </c>
      <c r="D6486" s="200" t="str">
        <f>Collection!F15</f>
        <v>Petty Cash</v>
      </c>
      <c r="E6486" s="200">
        <f>Collection!C15</f>
        <v>0</v>
      </c>
      <c r="F6486" s="200"/>
      <c r="G6486" s="201"/>
      <c r="H6486" s="201">
        <f>Collection!H15</f>
        <v>0</v>
      </c>
      <c r="I6486" s="241">
        <f t="shared" si="102"/>
        <v>0</v>
      </c>
      <c r="J6486" s="200"/>
      <c r="K6486" s="200" t="str" cm="1">
        <f t="array" ref="K6486">IF($C6486="","",IF(AND($C6486=Party_Statement!$C$5,$B6486&gt;=Party_Statement!$C$6,$B6486&lt;=Party_Statement!$E$6),SUMPRODUCT(($C$3:$C6486=Party_Statement!$C$5)*($B$3:$B6486&gt;=Party_Statement!$C$6)*($B$3:$B6486&lt;=Party_Statement!$E$6)),""))</f>
        <v/>
      </c>
    </row>
    <row r="6487" spans="1:11" x14ac:dyDescent="0.2">
      <c r="A6487" s="203" t="str">
        <f>Collection!A16</f>
        <v>2083/03/17</v>
      </c>
      <c r="B6487" s="197">
        <f>Collection!B16</f>
        <v>46204</v>
      </c>
      <c r="C6487" s="200" t="str">
        <f>Collection!D16</f>
        <v>SRIJANA DAIRY</v>
      </c>
      <c r="D6487" s="200" t="str">
        <f>Collection!F16</f>
        <v>Collection</v>
      </c>
      <c r="E6487" s="200">
        <f>Collection!C16</f>
        <v>3712</v>
      </c>
      <c r="F6487" s="200"/>
      <c r="G6487" s="201"/>
      <c r="H6487" s="201">
        <f>Collection!H16</f>
        <v>5100</v>
      </c>
      <c r="I6487" s="241">
        <f t="shared" si="102"/>
        <v>-5100</v>
      </c>
      <c r="J6487" s="200"/>
      <c r="K6487" s="200" t="str" cm="1">
        <f t="array" ref="K6487">IF($C6487="","",IF(AND($C6487=Party_Statement!$C$5,$B6487&gt;=Party_Statement!$C$6,$B6487&lt;=Party_Statement!$E$6),SUMPRODUCT(($C$3:$C6487=Party_Statement!$C$5)*($B$3:$B6487&gt;=Party_Statement!$C$6)*($B$3:$B6487&lt;=Party_Statement!$E$6)),""))</f>
        <v/>
      </c>
    </row>
    <row r="6488" spans="1:11" x14ac:dyDescent="0.2">
      <c r="A6488" s="203" t="str">
        <f>Collection!A17</f>
        <v>2083/03/17</v>
      </c>
      <c r="B6488" s="197">
        <f>Collection!B17</f>
        <v>46204</v>
      </c>
      <c r="C6488" s="200" t="str">
        <f>Collection!D17</f>
        <v>SOBHA BHATTARAI</v>
      </c>
      <c r="D6488" s="200" t="str">
        <f>Collection!F17</f>
        <v>Collection</v>
      </c>
      <c r="E6488" s="200">
        <f>Collection!C17</f>
        <v>3713</v>
      </c>
      <c r="F6488" s="200"/>
      <c r="G6488" s="201"/>
      <c r="H6488" s="201">
        <f>Collection!H17</f>
        <v>2125</v>
      </c>
      <c r="I6488" s="241">
        <f t="shared" si="102"/>
        <v>-2125</v>
      </c>
      <c r="J6488" s="200"/>
      <c r="K6488" s="200" t="str" cm="1">
        <f t="array" ref="K6488">IF($C6488="","",IF(AND($C6488=Party_Statement!$C$5,$B6488&gt;=Party_Statement!$C$6,$B6488&lt;=Party_Statement!$E$6),SUMPRODUCT(($C$3:$C6488=Party_Statement!$C$5)*($B$3:$B6488&gt;=Party_Statement!$C$6)*($B$3:$B6488&lt;=Party_Statement!$E$6)),""))</f>
        <v/>
      </c>
    </row>
    <row r="6489" spans="1:11" x14ac:dyDescent="0.2">
      <c r="A6489" s="203" t="str">
        <f>Collection!A18</f>
        <v>2083/03/17</v>
      </c>
      <c r="B6489" s="197">
        <f>Collection!B18</f>
        <v>46204</v>
      </c>
      <c r="C6489" s="200" t="str">
        <f>Collection!D18</f>
        <v>MANAKAMANA DAIRY</v>
      </c>
      <c r="D6489" s="200" t="str">
        <f>Collection!F18</f>
        <v>Collection</v>
      </c>
      <c r="E6489" s="200">
        <f>Collection!C18</f>
        <v>3714</v>
      </c>
      <c r="F6489" s="200"/>
      <c r="G6489" s="201"/>
      <c r="H6489" s="201">
        <f>Collection!H18</f>
        <v>2125</v>
      </c>
      <c r="I6489" s="241">
        <f t="shared" si="102"/>
        <v>-2125</v>
      </c>
      <c r="J6489" s="200"/>
      <c r="K6489" s="200" t="str" cm="1">
        <f t="array" ref="K6489">IF($C6489="","",IF(AND($C6489=Party_Statement!$C$5,$B6489&gt;=Party_Statement!$C$6,$B6489&lt;=Party_Statement!$E$6),SUMPRODUCT(($C$3:$C6489=Party_Statement!$C$5)*($B$3:$B6489&gt;=Party_Statement!$C$6)*($B$3:$B6489&lt;=Party_Statement!$E$6)),""))</f>
        <v/>
      </c>
    </row>
    <row r="6490" spans="1:11" x14ac:dyDescent="0.2">
      <c r="A6490" s="203" t="str">
        <f>Collection!A19</f>
        <v>2083/03/17</v>
      </c>
      <c r="B6490" s="197">
        <f>Collection!B19</f>
        <v>46204</v>
      </c>
      <c r="C6490" s="200" t="str">
        <f>Collection!D19</f>
        <v>SAMIKSHYA KIRANA</v>
      </c>
      <c r="D6490" s="200" t="str">
        <f>Collection!F19</f>
        <v>Collection</v>
      </c>
      <c r="E6490" s="200">
        <f>Collection!C19</f>
        <v>3715</v>
      </c>
      <c r="F6490" s="200"/>
      <c r="G6490" s="201"/>
      <c r="H6490" s="201">
        <f>Collection!H19</f>
        <v>850</v>
      </c>
      <c r="I6490" s="241">
        <f t="shared" si="102"/>
        <v>-850</v>
      </c>
      <c r="J6490" s="200"/>
      <c r="K6490" s="200" t="str" cm="1">
        <f t="array" ref="K6490">IF($C6490="","",IF(AND($C6490=Party_Statement!$C$5,$B6490&gt;=Party_Statement!$C$6,$B6490&lt;=Party_Statement!$E$6),SUMPRODUCT(($C$3:$C6490=Party_Statement!$C$5)*($B$3:$B6490&gt;=Party_Statement!$C$6)*($B$3:$B6490&lt;=Party_Statement!$E$6)),""))</f>
        <v/>
      </c>
    </row>
    <row r="6491" spans="1:11" x14ac:dyDescent="0.2">
      <c r="A6491" s="203" t="str">
        <f>Collection!A20</f>
        <v>2083/03/17</v>
      </c>
      <c r="B6491" s="197">
        <f>Collection!B20</f>
        <v>46204</v>
      </c>
      <c r="C6491" s="200" t="str">
        <f>Collection!D20</f>
        <v>PALPALI KIRANA</v>
      </c>
      <c r="D6491" s="200" t="str">
        <f>Collection!F20</f>
        <v>Collection</v>
      </c>
      <c r="E6491" s="200">
        <f>Collection!C20</f>
        <v>3716</v>
      </c>
      <c r="F6491" s="200"/>
      <c r="G6491" s="201"/>
      <c r="H6491" s="201">
        <f>Collection!H20</f>
        <v>1700</v>
      </c>
      <c r="I6491" s="241">
        <f t="shared" si="102"/>
        <v>-1700</v>
      </c>
      <c r="J6491" s="200"/>
      <c r="K6491" s="200" t="str" cm="1">
        <f t="array" ref="K6491">IF($C6491="","",IF(AND($C6491=Party_Statement!$C$5,$B6491&gt;=Party_Statement!$C$6,$B6491&lt;=Party_Statement!$E$6),SUMPRODUCT(($C$3:$C6491=Party_Statement!$C$5)*($B$3:$B6491&gt;=Party_Statement!$C$6)*($B$3:$B6491&lt;=Party_Statement!$E$6)),""))</f>
        <v/>
      </c>
    </row>
    <row r="6492" spans="1:11" x14ac:dyDescent="0.2">
      <c r="A6492" s="203" t="str">
        <f>Collection!A21</f>
        <v>2083/03/17</v>
      </c>
      <c r="B6492" s="197">
        <f>Collection!B21</f>
        <v>46204</v>
      </c>
      <c r="C6492" s="200" t="str">
        <f>Collection!D21</f>
        <v>AAMOSH KIRANA</v>
      </c>
      <c r="D6492" s="200" t="str">
        <f>Collection!F21</f>
        <v>Collection</v>
      </c>
      <c r="E6492" s="200">
        <f>Collection!C21</f>
        <v>3717</v>
      </c>
      <c r="F6492" s="200"/>
      <c r="G6492" s="201"/>
      <c r="H6492" s="201">
        <f>Collection!H21</f>
        <v>4400</v>
      </c>
      <c r="I6492" s="241">
        <f t="shared" si="102"/>
        <v>-4400</v>
      </c>
      <c r="J6492" s="200"/>
      <c r="K6492" s="200" cm="1">
        <f t="array" ref="K6492">IF($C6492="","",IF(AND($C6492=Party_Statement!$C$5,$B6492&gt;=Party_Statement!$C$6,$B6492&lt;=Party_Statement!$E$6),SUMPRODUCT(($C$3:$C6492=Party_Statement!$C$5)*($B$3:$B6492&gt;=Party_Statement!$C$6)*($B$3:$B6492&lt;=Party_Statement!$E$6)),""))</f>
        <v>247</v>
      </c>
    </row>
    <row r="6493" spans="1:11" x14ac:dyDescent="0.2">
      <c r="A6493" s="203" t="str">
        <f>Collection!A22</f>
        <v>2083/03/17</v>
      </c>
      <c r="B6493" s="197">
        <f>Collection!B22</f>
        <v>46204</v>
      </c>
      <c r="C6493" s="200" t="str">
        <f>Collection!D22</f>
        <v>DEURALI KIRANA</v>
      </c>
      <c r="D6493" s="200" t="str">
        <f>Collection!F22</f>
        <v>Collection</v>
      </c>
      <c r="E6493" s="200">
        <f>Collection!C22</f>
        <v>3718</v>
      </c>
      <c r="F6493" s="200"/>
      <c r="G6493" s="201"/>
      <c r="H6493" s="201">
        <f>Collection!H22</f>
        <v>425</v>
      </c>
      <c r="I6493" s="241">
        <f t="shared" si="102"/>
        <v>-425</v>
      </c>
      <c r="J6493" s="200"/>
      <c r="K6493" s="200" t="str" cm="1">
        <f t="array" ref="K6493">IF($C6493="","",IF(AND($C6493=Party_Statement!$C$5,$B6493&gt;=Party_Statement!$C$6,$B6493&lt;=Party_Statement!$E$6),SUMPRODUCT(($C$3:$C6493=Party_Statement!$C$5)*($B$3:$B6493&gt;=Party_Statement!$C$6)*($B$3:$B6493&lt;=Party_Statement!$E$6)),""))</f>
        <v/>
      </c>
    </row>
    <row r="6494" spans="1:11" x14ac:dyDescent="0.2">
      <c r="A6494" s="203" t="str">
        <f>Collection!A23</f>
        <v>2083/03/17</v>
      </c>
      <c r="B6494" s="197">
        <f>Collection!B23</f>
        <v>46204</v>
      </c>
      <c r="C6494" s="200" t="str">
        <f>Collection!D23</f>
        <v>GIRI KIRANA</v>
      </c>
      <c r="D6494" s="200" t="str">
        <f>Collection!F23</f>
        <v>Collection</v>
      </c>
      <c r="E6494" s="200">
        <f>Collection!C23</f>
        <v>3719</v>
      </c>
      <c r="F6494" s="200"/>
      <c r="G6494" s="201"/>
      <c r="H6494" s="201">
        <f>Collection!H23</f>
        <v>1275</v>
      </c>
      <c r="I6494" s="241">
        <f t="shared" si="102"/>
        <v>-1275</v>
      </c>
      <c r="J6494" s="200"/>
      <c r="K6494" s="200" t="str" cm="1">
        <f t="array" ref="K6494">IF($C6494="","",IF(AND($C6494=Party_Statement!$C$5,$B6494&gt;=Party_Statement!$C$6,$B6494&lt;=Party_Statement!$E$6),SUMPRODUCT(($C$3:$C6494=Party_Statement!$C$5)*($B$3:$B6494&gt;=Party_Statement!$C$6)*($B$3:$B6494&lt;=Party_Statement!$E$6)),""))</f>
        <v/>
      </c>
    </row>
    <row r="6495" spans="1:11" x14ac:dyDescent="0.2">
      <c r="A6495" s="203" t="str">
        <f>Collection!A24</f>
        <v>2083/03/17</v>
      </c>
      <c r="B6495" s="197">
        <f>Collection!B24</f>
        <v>46204</v>
      </c>
      <c r="C6495" s="200" t="str">
        <f>Collection!D24</f>
        <v>YUBARAJ AND SAMRAT</v>
      </c>
      <c r="D6495" s="200" t="str">
        <f>Collection!F24</f>
        <v>Collection</v>
      </c>
      <c r="E6495" s="200">
        <f>Collection!C24</f>
        <v>3720</v>
      </c>
      <c r="F6495" s="200"/>
      <c r="G6495" s="201"/>
      <c r="H6495" s="201">
        <f>Collection!H24</f>
        <v>1275</v>
      </c>
      <c r="I6495" s="241">
        <f t="shared" si="102"/>
        <v>-1275</v>
      </c>
      <c r="J6495" s="200"/>
      <c r="K6495" s="200" t="str" cm="1">
        <f t="array" ref="K6495">IF($C6495="","",IF(AND($C6495=Party_Statement!$C$5,$B6495&gt;=Party_Statement!$C$6,$B6495&lt;=Party_Statement!$E$6),SUMPRODUCT(($C$3:$C6495=Party_Statement!$C$5)*($B$3:$B6495&gt;=Party_Statement!$C$6)*($B$3:$B6495&lt;=Party_Statement!$E$6)),""))</f>
        <v/>
      </c>
    </row>
    <row r="6496" spans="1:11" x14ac:dyDescent="0.2">
      <c r="A6496" s="203" t="str">
        <f>Collection!A25</f>
        <v>2083/03/17</v>
      </c>
      <c r="B6496" s="197">
        <f>Collection!B25</f>
        <v>46204</v>
      </c>
      <c r="C6496" s="200" t="str">
        <f>Collection!D25</f>
        <v>AAYUSH AND AAYUSHMA</v>
      </c>
      <c r="D6496" s="200" t="str">
        <f>Collection!F25</f>
        <v>Collection</v>
      </c>
      <c r="E6496" s="200">
        <f>Collection!C25</f>
        <v>3721</v>
      </c>
      <c r="F6496" s="200"/>
      <c r="G6496" s="201"/>
      <c r="H6496" s="201">
        <f>Collection!H25</f>
        <v>425</v>
      </c>
      <c r="I6496" s="241">
        <f t="shared" si="102"/>
        <v>-425</v>
      </c>
      <c r="J6496" s="200"/>
      <c r="K6496" s="200" t="str" cm="1">
        <f t="array" ref="K6496">IF($C6496="","",IF(AND($C6496=Party_Statement!$C$5,$B6496&gt;=Party_Statement!$C$6,$B6496&lt;=Party_Statement!$E$6),SUMPRODUCT(($C$3:$C6496=Party_Statement!$C$5)*($B$3:$B6496&gt;=Party_Statement!$C$6)*($B$3:$B6496&lt;=Party_Statement!$E$6)),""))</f>
        <v/>
      </c>
    </row>
    <row r="6497" spans="1:11" x14ac:dyDescent="0.2">
      <c r="A6497" s="203" t="str">
        <f>Collection!A26</f>
        <v>2083/03/17</v>
      </c>
      <c r="B6497" s="197">
        <f>Collection!B26</f>
        <v>46204</v>
      </c>
      <c r="C6497" s="200" t="str">
        <f>Collection!D26</f>
        <v>B KALIKA CANTEEN</v>
      </c>
      <c r="D6497" s="200" t="str">
        <f>Collection!F26</f>
        <v>Collection</v>
      </c>
      <c r="E6497" s="200">
        <f>Collection!C26</f>
        <v>3722</v>
      </c>
      <c r="F6497" s="200"/>
      <c r="G6497" s="201"/>
      <c r="H6497" s="201">
        <f>Collection!H26</f>
        <v>2975</v>
      </c>
      <c r="I6497" s="241">
        <f t="shared" si="102"/>
        <v>-2975</v>
      </c>
      <c r="J6497" s="200"/>
      <c r="K6497" s="200" t="str" cm="1">
        <f t="array" ref="K6497">IF($C6497="","",IF(AND($C6497=Party_Statement!$C$5,$B6497&gt;=Party_Statement!$C$6,$B6497&lt;=Party_Statement!$E$6),SUMPRODUCT(($C$3:$C6497=Party_Statement!$C$5)*($B$3:$B6497&gt;=Party_Statement!$C$6)*($B$3:$B6497&lt;=Party_Statement!$E$6)),""))</f>
        <v/>
      </c>
    </row>
    <row r="6498" spans="1:11" x14ac:dyDescent="0.2">
      <c r="A6498" s="203" t="str">
        <f>Collection!A27</f>
        <v>2083/03/17</v>
      </c>
      <c r="B6498" s="197">
        <f>Collection!B27</f>
        <v>46204</v>
      </c>
      <c r="C6498" s="200" t="str">
        <f>Collection!D27</f>
        <v>ORGANIC TARKALI</v>
      </c>
      <c r="D6498" s="200" t="str">
        <f>Collection!F27</f>
        <v>Collection</v>
      </c>
      <c r="E6498" s="200">
        <f>Collection!C27</f>
        <v>3723</v>
      </c>
      <c r="F6498" s="200"/>
      <c r="G6498" s="201"/>
      <c r="H6498" s="201">
        <f>Collection!H27</f>
        <v>2850</v>
      </c>
      <c r="I6498" s="241">
        <f t="shared" si="102"/>
        <v>-475</v>
      </c>
      <c r="J6498" s="200"/>
      <c r="K6498" s="200" t="str" cm="1">
        <f t="array" ref="K6498">IF($C6498="","",IF(AND($C6498=Party_Statement!$C$5,$B6498&gt;=Party_Statement!$C$6,$B6498&lt;=Party_Statement!$E$6),SUMPRODUCT(($C$3:$C6498=Party_Statement!$C$5)*($B$3:$B6498&gt;=Party_Statement!$C$6)*($B$3:$B6498&lt;=Party_Statement!$E$6)),""))</f>
        <v/>
      </c>
    </row>
    <row r="6499" spans="1:11" x14ac:dyDescent="0.2">
      <c r="A6499" s="203" t="str">
        <f>Collection!A28</f>
        <v>2083/03/17</v>
      </c>
      <c r="B6499" s="197">
        <f>Collection!B28</f>
        <v>46204</v>
      </c>
      <c r="C6499" s="200" t="str">
        <f>Collection!D28</f>
        <v>SHARMA DAI</v>
      </c>
      <c r="D6499" s="200" t="str">
        <f>Collection!F28</f>
        <v>Collection</v>
      </c>
      <c r="E6499" s="200">
        <f>Collection!C28</f>
        <v>3724</v>
      </c>
      <c r="F6499" s="200"/>
      <c r="G6499" s="201"/>
      <c r="H6499" s="201">
        <f>Collection!H28</f>
        <v>10000</v>
      </c>
      <c r="I6499" s="241">
        <f t="shared" si="102"/>
        <v>-10000</v>
      </c>
      <c r="J6499" s="200"/>
      <c r="K6499" s="200" t="str" cm="1">
        <f t="array" ref="K6499">IF($C6499="","",IF(AND($C6499=Party_Statement!$C$5,$B6499&gt;=Party_Statement!$C$6,$B6499&lt;=Party_Statement!$E$6),SUMPRODUCT(($C$3:$C6499=Party_Statement!$C$5)*($B$3:$B6499&gt;=Party_Statement!$C$6)*($B$3:$B6499&lt;=Party_Statement!$E$6)),""))</f>
        <v/>
      </c>
    </row>
    <row r="6500" spans="1:11" x14ac:dyDescent="0.2">
      <c r="A6500" s="203" t="str">
        <f>Collection!A29</f>
        <v>2083/03/17</v>
      </c>
      <c r="B6500" s="197">
        <f>Collection!B29</f>
        <v>46204</v>
      </c>
      <c r="C6500" s="200" t="str">
        <f>Collection!D29</f>
        <v>LOCAL</v>
      </c>
      <c r="D6500" s="200" t="str">
        <f>Collection!F29</f>
        <v>Collection</v>
      </c>
      <c r="E6500" s="200">
        <f>Collection!C29</f>
        <v>6038</v>
      </c>
      <c r="F6500" s="200"/>
      <c r="G6500" s="201"/>
      <c r="H6500" s="201">
        <f>Collection!H29</f>
        <v>1440</v>
      </c>
      <c r="I6500" s="241">
        <f t="shared" si="102"/>
        <v>-1440</v>
      </c>
      <c r="J6500" s="200"/>
      <c r="K6500" s="200" t="str" cm="1">
        <f t="array" ref="K6500">IF($C6500="","",IF(AND($C6500=Party_Statement!$C$5,$B6500&gt;=Party_Statement!$C$6,$B6500&lt;=Party_Statement!$E$6),SUMPRODUCT(($C$3:$C6500=Party_Statement!$C$5)*($B$3:$B6500&gt;=Party_Statement!$C$6)*($B$3:$B6500&lt;=Party_Statement!$E$6)),""))</f>
        <v/>
      </c>
    </row>
    <row r="6501" spans="1:11" x14ac:dyDescent="0.2">
      <c r="A6501" s="203" t="str">
        <f>Collection!A30</f>
        <v>2083/03/18</v>
      </c>
      <c r="B6501" s="197">
        <f>Collection!B30</f>
        <v>46205</v>
      </c>
      <c r="C6501" s="200" t="str">
        <f>Collection!D30</f>
        <v>YUBARAJ AND SAMRAT</v>
      </c>
      <c r="D6501" s="200" t="str">
        <f>Collection!F30</f>
        <v>Collection</v>
      </c>
      <c r="E6501" s="200">
        <f>Collection!C30</f>
        <v>3725</v>
      </c>
      <c r="F6501" s="200"/>
      <c r="G6501" s="201"/>
      <c r="H6501" s="201">
        <f>Collection!H30</f>
        <v>1700</v>
      </c>
      <c r="I6501" s="241">
        <f t="shared" si="102"/>
        <v>-1700</v>
      </c>
      <c r="J6501" s="200"/>
      <c r="K6501" s="200" t="str" cm="1">
        <f t="array" ref="K6501">IF($C6501="","",IF(AND($C6501=Party_Statement!$C$5,$B6501&gt;=Party_Statement!$C$6,$B6501&lt;=Party_Statement!$E$6),SUMPRODUCT(($C$3:$C6501=Party_Statement!$C$5)*($B$3:$B6501&gt;=Party_Statement!$C$6)*($B$3:$B6501&lt;=Party_Statement!$E$6)),""))</f>
        <v/>
      </c>
    </row>
    <row r="6502" spans="1:11" x14ac:dyDescent="0.2">
      <c r="A6502" s="203" t="str">
        <f>Collection!A31</f>
        <v>2083/03/18</v>
      </c>
      <c r="B6502" s="197">
        <f>Collection!B31</f>
        <v>46205</v>
      </c>
      <c r="C6502" s="200" t="str">
        <f>Collection!D31</f>
        <v>AAMOSH KIRANA</v>
      </c>
      <c r="D6502" s="200" t="str">
        <f>Collection!F31</f>
        <v>Collection</v>
      </c>
      <c r="E6502" s="200">
        <f>Collection!C31</f>
        <v>3726</v>
      </c>
      <c r="F6502" s="200"/>
      <c r="G6502" s="201"/>
      <c r="H6502" s="201">
        <f>Collection!H31</f>
        <v>5000</v>
      </c>
      <c r="I6502" s="241">
        <f t="shared" si="102"/>
        <v>-5000</v>
      </c>
      <c r="J6502" s="200"/>
      <c r="K6502" s="200" cm="1">
        <f t="array" ref="K6502">IF($C6502="","",IF(AND($C6502=Party_Statement!$C$5,$B6502&gt;=Party_Statement!$C$6,$B6502&lt;=Party_Statement!$E$6),SUMPRODUCT(($C$3:$C6502=Party_Statement!$C$5)*($B$3:$B6502&gt;=Party_Statement!$C$6)*($B$3:$B6502&lt;=Party_Statement!$E$6)),""))</f>
        <v>248</v>
      </c>
    </row>
    <row r="6503" spans="1:11" x14ac:dyDescent="0.2">
      <c r="A6503" s="203" t="str">
        <f>Collection!A32</f>
        <v>2083/03/18</v>
      </c>
      <c r="B6503" s="197">
        <f>Collection!B32</f>
        <v>46205</v>
      </c>
      <c r="C6503" s="200" t="str">
        <f>Collection!D32</f>
        <v>SOBHA BHATTARAI</v>
      </c>
      <c r="D6503" s="200" t="str">
        <f>Collection!F32</f>
        <v>Collection</v>
      </c>
      <c r="E6503" s="200">
        <f>Collection!C32</f>
        <v>3727</v>
      </c>
      <c r="F6503" s="200"/>
      <c r="G6503" s="201"/>
      <c r="H6503" s="201">
        <f>Collection!H32</f>
        <v>2550</v>
      </c>
      <c r="I6503" s="241">
        <f t="shared" si="102"/>
        <v>-2550</v>
      </c>
      <c r="J6503" s="200"/>
      <c r="K6503" s="200" t="str" cm="1">
        <f t="array" ref="K6503">IF($C6503="","",IF(AND($C6503=Party_Statement!$C$5,$B6503&gt;=Party_Statement!$C$6,$B6503&lt;=Party_Statement!$E$6),SUMPRODUCT(($C$3:$C6503=Party_Statement!$C$5)*($B$3:$B6503&gt;=Party_Statement!$C$6)*($B$3:$B6503&lt;=Party_Statement!$E$6)),""))</f>
        <v/>
      </c>
    </row>
    <row r="6504" spans="1:11" x14ac:dyDescent="0.2">
      <c r="A6504" s="203" t="str">
        <f>Collection!A33</f>
        <v>2083/03/18</v>
      </c>
      <c r="B6504" s="197">
        <f>Collection!B33</f>
        <v>46205</v>
      </c>
      <c r="C6504" s="200" t="str">
        <f>Collection!D33</f>
        <v>AAYUSH AND AAYUSHMA</v>
      </c>
      <c r="D6504" s="200" t="str">
        <f>Collection!F33</f>
        <v>Collection</v>
      </c>
      <c r="E6504" s="200">
        <f>Collection!C33</f>
        <v>3728</v>
      </c>
      <c r="F6504" s="200"/>
      <c r="G6504" s="201"/>
      <c r="H6504" s="201">
        <f>Collection!H33</f>
        <v>425</v>
      </c>
      <c r="I6504" s="241">
        <f t="shared" si="102"/>
        <v>-425</v>
      </c>
      <c r="J6504" s="200"/>
      <c r="K6504" s="200" t="str" cm="1">
        <f t="array" ref="K6504">IF($C6504="","",IF(AND($C6504=Party_Statement!$C$5,$B6504&gt;=Party_Statement!$C$6,$B6504&lt;=Party_Statement!$E$6),SUMPRODUCT(($C$3:$C6504=Party_Statement!$C$5)*($B$3:$B6504&gt;=Party_Statement!$C$6)*($B$3:$B6504&lt;=Party_Statement!$E$6)),""))</f>
        <v/>
      </c>
    </row>
    <row r="6505" spans="1:11" x14ac:dyDescent="0.2">
      <c r="A6505" s="203" t="str">
        <f>Collection!A34</f>
        <v>2083/03/18</v>
      </c>
      <c r="B6505" s="197">
        <f>Collection!B34</f>
        <v>46205</v>
      </c>
      <c r="C6505" s="200" t="str">
        <f>Collection!D34</f>
        <v>SAMIKSHYA KIRANA</v>
      </c>
      <c r="D6505" s="200" t="str">
        <f>Collection!F34</f>
        <v>Collection</v>
      </c>
      <c r="E6505" s="200">
        <f>Collection!C34</f>
        <v>3729</v>
      </c>
      <c r="F6505" s="200"/>
      <c r="G6505" s="201"/>
      <c r="H6505" s="201">
        <f>Collection!H34</f>
        <v>850</v>
      </c>
      <c r="I6505" s="241">
        <f t="shared" si="102"/>
        <v>-850</v>
      </c>
      <c r="J6505" s="200"/>
      <c r="K6505" s="200" t="str" cm="1">
        <f t="array" ref="K6505">IF($C6505="","",IF(AND($C6505=Party_Statement!$C$5,$B6505&gt;=Party_Statement!$C$6,$B6505&lt;=Party_Statement!$E$6),SUMPRODUCT(($C$3:$C6505=Party_Statement!$C$5)*($B$3:$B6505&gt;=Party_Statement!$C$6)*($B$3:$B6505&lt;=Party_Statement!$E$6)),""))</f>
        <v/>
      </c>
    </row>
    <row r="6506" spans="1:11" x14ac:dyDescent="0.2">
      <c r="A6506" s="203" t="str">
        <f>Collection!A35</f>
        <v>2083/03/18</v>
      </c>
      <c r="B6506" s="197">
        <f>Collection!B35</f>
        <v>46205</v>
      </c>
      <c r="C6506" s="200" t="str">
        <f>Collection!D35</f>
        <v>GIRI KIRANA</v>
      </c>
      <c r="D6506" s="200" t="str">
        <f>Collection!F35</f>
        <v>Collection</v>
      </c>
      <c r="E6506" s="200">
        <f>Collection!C35</f>
        <v>3730</v>
      </c>
      <c r="F6506" s="200"/>
      <c r="G6506" s="201"/>
      <c r="H6506" s="201">
        <f>Collection!H35</f>
        <v>1275</v>
      </c>
      <c r="I6506" s="241">
        <f t="shared" si="102"/>
        <v>-1275</v>
      </c>
      <c r="J6506" s="200"/>
      <c r="K6506" s="200" t="str" cm="1">
        <f t="array" ref="K6506">IF($C6506="","",IF(AND($C6506=Party_Statement!$C$5,$B6506&gt;=Party_Statement!$C$6,$B6506&lt;=Party_Statement!$E$6),SUMPRODUCT(($C$3:$C6506=Party_Statement!$C$5)*($B$3:$B6506&gt;=Party_Statement!$C$6)*($B$3:$B6506&lt;=Party_Statement!$E$6)),""))</f>
        <v/>
      </c>
    </row>
    <row r="6507" spans="1:11" x14ac:dyDescent="0.2">
      <c r="A6507" s="203" t="str">
        <f>Collection!A36</f>
        <v>2083/03/18</v>
      </c>
      <c r="B6507" s="197">
        <f>Collection!B36</f>
        <v>46205</v>
      </c>
      <c r="C6507" s="200" t="str">
        <f>Collection!D36</f>
        <v>DEURALI KIRANA</v>
      </c>
      <c r="D6507" s="200" t="str">
        <f>Collection!F36</f>
        <v>Collection</v>
      </c>
      <c r="E6507" s="200">
        <f>Collection!C36</f>
        <v>3731</v>
      </c>
      <c r="F6507" s="200"/>
      <c r="G6507" s="201"/>
      <c r="H6507" s="201">
        <f>Collection!H36</f>
        <v>425</v>
      </c>
      <c r="I6507" s="241">
        <f t="shared" si="102"/>
        <v>-425</v>
      </c>
      <c r="J6507" s="200"/>
      <c r="K6507" s="200" t="str" cm="1">
        <f t="array" ref="K6507">IF($C6507="","",IF(AND($C6507=Party_Statement!$C$5,$B6507&gt;=Party_Statement!$C$6,$B6507&lt;=Party_Statement!$E$6),SUMPRODUCT(($C$3:$C6507=Party_Statement!$C$5)*($B$3:$B6507&gt;=Party_Statement!$C$6)*($B$3:$B6507&lt;=Party_Statement!$E$6)),""))</f>
        <v/>
      </c>
    </row>
    <row r="6508" spans="1:11" x14ac:dyDescent="0.2">
      <c r="A6508" s="203" t="str">
        <f>Collection!A37</f>
        <v>2083/03/18</v>
      </c>
      <c r="B6508" s="197">
        <f>Collection!B37</f>
        <v>46205</v>
      </c>
      <c r="C6508" s="200" t="str">
        <f>Collection!D37</f>
        <v>PALPALI KIRANA</v>
      </c>
      <c r="D6508" s="200" t="str">
        <f>Collection!F37</f>
        <v>Collection</v>
      </c>
      <c r="E6508" s="200">
        <f>Collection!C37</f>
        <v>3732</v>
      </c>
      <c r="F6508" s="200"/>
      <c r="G6508" s="201"/>
      <c r="H6508" s="201">
        <f>Collection!H37</f>
        <v>1700</v>
      </c>
      <c r="I6508" s="241">
        <f t="shared" si="102"/>
        <v>-1700</v>
      </c>
      <c r="J6508" s="200"/>
      <c r="K6508" s="200" t="str" cm="1">
        <f t="array" ref="K6508">IF($C6508="","",IF(AND($C6508=Party_Statement!$C$5,$B6508&gt;=Party_Statement!$C$6,$B6508&lt;=Party_Statement!$E$6),SUMPRODUCT(($C$3:$C6508=Party_Statement!$C$5)*($B$3:$B6508&gt;=Party_Statement!$C$6)*($B$3:$B6508&lt;=Party_Statement!$E$6)),""))</f>
        <v/>
      </c>
    </row>
    <row r="6509" spans="1:11" x14ac:dyDescent="0.2">
      <c r="A6509" s="203" t="str">
        <f>Collection!A38</f>
        <v>2083/03/18</v>
      </c>
      <c r="B6509" s="197">
        <f>Collection!B38</f>
        <v>46205</v>
      </c>
      <c r="C6509" s="200" t="str">
        <f>Collection!D38</f>
        <v>PETTY CASH</v>
      </c>
      <c r="D6509" s="200" t="str">
        <f>Collection!F38</f>
        <v>Advance</v>
      </c>
      <c r="E6509" s="200">
        <f>Collection!C38</f>
        <v>0</v>
      </c>
      <c r="F6509" s="200"/>
      <c r="G6509" s="201"/>
      <c r="H6509" s="201">
        <f>Collection!H38</f>
        <v>0</v>
      </c>
      <c r="I6509" s="241">
        <f t="shared" si="102"/>
        <v>0</v>
      </c>
      <c r="J6509" s="200"/>
      <c r="K6509" s="200" t="str" cm="1">
        <f t="array" ref="K6509">IF($C6509="","",IF(AND($C6509=Party_Statement!$C$5,$B6509&gt;=Party_Statement!$C$6,$B6509&lt;=Party_Statement!$E$6),SUMPRODUCT(($C$3:$C6509=Party_Statement!$C$5)*($B$3:$B6509&gt;=Party_Statement!$C$6)*($B$3:$B6509&lt;=Party_Statement!$E$6)),""))</f>
        <v/>
      </c>
    </row>
    <row r="6510" spans="1:11" x14ac:dyDescent="0.2">
      <c r="A6510" s="203" t="str">
        <f>Collection!A39</f>
        <v>2083/03/18</v>
      </c>
      <c r="B6510" s="197">
        <f>Collection!B39</f>
        <v>46205</v>
      </c>
      <c r="C6510" s="200" t="str">
        <f>Collection!D39</f>
        <v>ORGANIC TARKALI</v>
      </c>
      <c r="D6510" s="200" t="str">
        <f>Collection!F39</f>
        <v>Collection</v>
      </c>
      <c r="E6510" s="200">
        <f>Collection!C39</f>
        <v>3733</v>
      </c>
      <c r="F6510" s="200"/>
      <c r="G6510" s="201"/>
      <c r="H6510" s="201">
        <f>Collection!H39</f>
        <v>4990</v>
      </c>
      <c r="I6510" s="241">
        <f t="shared" si="102"/>
        <v>-4990</v>
      </c>
      <c r="J6510" s="200"/>
      <c r="K6510" s="200" t="str" cm="1">
        <f t="array" ref="K6510">IF($C6510="","",IF(AND($C6510=Party_Statement!$C$5,$B6510&gt;=Party_Statement!$C$6,$B6510&lt;=Party_Statement!$E$6),SUMPRODUCT(($C$3:$C6510=Party_Statement!$C$5)*($B$3:$B6510&gt;=Party_Statement!$C$6)*($B$3:$B6510&lt;=Party_Statement!$E$6)),""))</f>
        <v/>
      </c>
    </row>
    <row r="6511" spans="1:11" x14ac:dyDescent="0.2">
      <c r="A6511" s="203" t="str">
        <f>Collection!A40</f>
        <v>2083/03/18</v>
      </c>
      <c r="B6511" s="197">
        <f>Collection!B40</f>
        <v>46205</v>
      </c>
      <c r="C6511" s="200" t="str">
        <f>Collection!D40</f>
        <v>LOCAL</v>
      </c>
      <c r="D6511" s="200" t="str">
        <f>Collection!F40</f>
        <v>Collection</v>
      </c>
      <c r="E6511" s="200">
        <f>Collection!C40</f>
        <v>6055</v>
      </c>
      <c r="F6511" s="200"/>
      <c r="G6511" s="201"/>
      <c r="H6511" s="201">
        <f>Collection!H40</f>
        <v>450</v>
      </c>
      <c r="I6511" s="241">
        <f t="shared" si="102"/>
        <v>-450</v>
      </c>
      <c r="J6511" s="200"/>
      <c r="K6511" s="200" t="str" cm="1">
        <f t="array" ref="K6511">IF($C6511="","",IF(AND($C6511=Party_Statement!$C$5,$B6511&gt;=Party_Statement!$C$6,$B6511&lt;=Party_Statement!$E$6),SUMPRODUCT(($C$3:$C6511=Party_Statement!$C$5)*($B$3:$B6511&gt;=Party_Statement!$C$6)*($B$3:$B6511&lt;=Party_Statement!$E$6)),""))</f>
        <v/>
      </c>
    </row>
    <row r="6512" spans="1:11" x14ac:dyDescent="0.2">
      <c r="A6512" s="203" t="str">
        <f>Collection!A41</f>
        <v>2083/03/19</v>
      </c>
      <c r="B6512" s="197">
        <f>Collection!B41</f>
        <v>46206</v>
      </c>
      <c r="C6512" s="200" t="str">
        <f>Collection!D41</f>
        <v>SRIJANA DAIRY</v>
      </c>
      <c r="D6512" s="200" t="str">
        <f>Collection!F41</f>
        <v>Collection</v>
      </c>
      <c r="E6512" s="200">
        <f>Collection!C41</f>
        <v>3734</v>
      </c>
      <c r="F6512" s="200"/>
      <c r="G6512" s="201"/>
      <c r="H6512" s="201">
        <f>Collection!H41</f>
        <v>5100</v>
      </c>
      <c r="I6512" s="241">
        <f t="shared" si="102"/>
        <v>-5100</v>
      </c>
      <c r="J6512" s="200"/>
      <c r="K6512" s="200" t="str" cm="1">
        <f t="array" ref="K6512">IF($C6512="","",IF(AND($C6512=Party_Statement!$C$5,$B6512&gt;=Party_Statement!$C$6,$B6512&lt;=Party_Statement!$E$6),SUMPRODUCT(($C$3:$C6512=Party_Statement!$C$5)*($B$3:$B6512&gt;=Party_Statement!$C$6)*($B$3:$B6512&lt;=Party_Statement!$E$6)),""))</f>
        <v/>
      </c>
    </row>
    <row r="6513" spans="1:11" x14ac:dyDescent="0.2">
      <c r="A6513" s="203" t="str">
        <f>Collection!A42</f>
        <v>2083/03/19</v>
      </c>
      <c r="B6513" s="197">
        <f>Collection!B42</f>
        <v>46206</v>
      </c>
      <c r="C6513" s="200" t="str">
        <f>Collection!D42</f>
        <v>SOBHA BHATTARAI</v>
      </c>
      <c r="D6513" s="200" t="str">
        <f>Collection!F42</f>
        <v>Collection</v>
      </c>
      <c r="E6513" s="200">
        <f>Collection!C42</f>
        <v>3735</v>
      </c>
      <c r="F6513" s="200"/>
      <c r="G6513" s="201"/>
      <c r="H6513" s="201">
        <f>Collection!H42</f>
        <v>2125</v>
      </c>
      <c r="I6513" s="241">
        <f t="shared" si="102"/>
        <v>-2125</v>
      </c>
      <c r="J6513" s="200"/>
      <c r="K6513" s="200" t="str" cm="1">
        <f t="array" ref="K6513">IF($C6513="","",IF(AND($C6513=Party_Statement!$C$5,$B6513&gt;=Party_Statement!$C$6,$B6513&lt;=Party_Statement!$E$6),SUMPRODUCT(($C$3:$C6513=Party_Statement!$C$5)*($B$3:$B6513&gt;=Party_Statement!$C$6)*($B$3:$B6513&lt;=Party_Statement!$E$6)),""))</f>
        <v/>
      </c>
    </row>
    <row r="6514" spans="1:11" x14ac:dyDescent="0.2">
      <c r="A6514" s="203" t="str">
        <f>Collection!A43</f>
        <v>2083/03/19</v>
      </c>
      <c r="B6514" s="197">
        <f>Collection!B43</f>
        <v>46206</v>
      </c>
      <c r="C6514" s="200" t="str">
        <f>Collection!D43</f>
        <v>AAMOSH KIRANA</v>
      </c>
      <c r="D6514" s="200" t="str">
        <f>Collection!F43</f>
        <v>Collection</v>
      </c>
      <c r="E6514" s="200">
        <f>Collection!C43</f>
        <v>3736</v>
      </c>
      <c r="F6514" s="200"/>
      <c r="G6514" s="201"/>
      <c r="H6514" s="201">
        <f>Collection!H43</f>
        <v>5000</v>
      </c>
      <c r="I6514" s="241">
        <f t="shared" si="102"/>
        <v>-5000</v>
      </c>
      <c r="J6514" s="200"/>
      <c r="K6514" s="200" cm="1">
        <f t="array" ref="K6514">IF($C6514="","",IF(AND($C6514=Party_Statement!$C$5,$B6514&gt;=Party_Statement!$C$6,$B6514&lt;=Party_Statement!$E$6),SUMPRODUCT(($C$3:$C6514=Party_Statement!$C$5)*($B$3:$B6514&gt;=Party_Statement!$C$6)*($B$3:$B6514&lt;=Party_Statement!$E$6)),""))</f>
        <v>249</v>
      </c>
    </row>
    <row r="6515" spans="1:11" x14ac:dyDescent="0.2">
      <c r="A6515" s="203" t="str">
        <f>Collection!A44</f>
        <v>2083/03/19</v>
      </c>
      <c r="B6515" s="197">
        <f>Collection!B44</f>
        <v>46206</v>
      </c>
      <c r="C6515" s="200" t="str">
        <f>Collection!D44</f>
        <v>PALPALI KIRANA</v>
      </c>
      <c r="D6515" s="200" t="str">
        <f>Collection!F44</f>
        <v>Collection</v>
      </c>
      <c r="E6515" s="200">
        <f>Collection!C44</f>
        <v>3737</v>
      </c>
      <c r="F6515" s="200"/>
      <c r="G6515" s="201"/>
      <c r="H6515" s="201">
        <f>Collection!H44</f>
        <v>2125</v>
      </c>
      <c r="I6515" s="241">
        <f t="shared" si="102"/>
        <v>-2125</v>
      </c>
      <c r="J6515" s="200"/>
      <c r="K6515" s="200" t="str" cm="1">
        <f t="array" ref="K6515">IF($C6515="","",IF(AND($C6515=Party_Statement!$C$5,$B6515&gt;=Party_Statement!$C$6,$B6515&lt;=Party_Statement!$E$6),SUMPRODUCT(($C$3:$C6515=Party_Statement!$C$5)*($B$3:$B6515&gt;=Party_Statement!$C$6)*($B$3:$B6515&lt;=Party_Statement!$E$6)),""))</f>
        <v/>
      </c>
    </row>
    <row r="6516" spans="1:11" x14ac:dyDescent="0.2">
      <c r="A6516" s="203" t="str">
        <f>Collection!A45</f>
        <v>2083/03/19</v>
      </c>
      <c r="B6516" s="197">
        <f>Collection!B45</f>
        <v>46206</v>
      </c>
      <c r="C6516" s="200" t="str">
        <f>Collection!D45</f>
        <v>DEURALI KIRANA</v>
      </c>
      <c r="D6516" s="200" t="str">
        <f>Collection!F45</f>
        <v>Collection</v>
      </c>
      <c r="E6516" s="200">
        <f>Collection!C45</f>
        <v>3738</v>
      </c>
      <c r="F6516" s="200"/>
      <c r="G6516" s="201"/>
      <c r="H6516" s="201">
        <f>Collection!H45</f>
        <v>425</v>
      </c>
      <c r="I6516" s="241">
        <f t="shared" si="102"/>
        <v>-425</v>
      </c>
      <c r="J6516" s="200"/>
      <c r="K6516" s="200" t="str" cm="1">
        <f t="array" ref="K6516">IF($C6516="","",IF(AND($C6516=Party_Statement!$C$5,$B6516&gt;=Party_Statement!$C$6,$B6516&lt;=Party_Statement!$E$6),SUMPRODUCT(($C$3:$C6516=Party_Statement!$C$5)*($B$3:$B6516&gt;=Party_Statement!$C$6)*($B$3:$B6516&lt;=Party_Statement!$E$6)),""))</f>
        <v/>
      </c>
    </row>
    <row r="6517" spans="1:11" x14ac:dyDescent="0.2">
      <c r="A6517" s="203" t="str">
        <f>Collection!A46</f>
        <v>2083/03/19</v>
      </c>
      <c r="B6517" s="197">
        <f>Collection!B46</f>
        <v>46206</v>
      </c>
      <c r="C6517" s="200" t="str">
        <f>Collection!D46</f>
        <v>GIRI KIRANA</v>
      </c>
      <c r="D6517" s="200" t="str">
        <f>Collection!F46</f>
        <v>Collection</v>
      </c>
      <c r="E6517" s="200">
        <f>Collection!C46</f>
        <v>3739</v>
      </c>
      <c r="F6517" s="200"/>
      <c r="G6517" s="201"/>
      <c r="H6517" s="201">
        <f>Collection!H46</f>
        <v>1275</v>
      </c>
      <c r="I6517" s="241">
        <f t="shared" si="102"/>
        <v>-1275</v>
      </c>
      <c r="J6517" s="200"/>
      <c r="K6517" s="200" t="str" cm="1">
        <f t="array" ref="K6517">IF($C6517="","",IF(AND($C6517=Party_Statement!$C$5,$B6517&gt;=Party_Statement!$C$6,$B6517&lt;=Party_Statement!$E$6),SUMPRODUCT(($C$3:$C6517=Party_Statement!$C$5)*($B$3:$B6517&gt;=Party_Statement!$C$6)*($B$3:$B6517&lt;=Party_Statement!$E$6)),""))</f>
        <v/>
      </c>
    </row>
    <row r="6518" spans="1:11" x14ac:dyDescent="0.2">
      <c r="A6518" s="203" t="str">
        <f>Collection!A47</f>
        <v>2083/03/19</v>
      </c>
      <c r="B6518" s="197">
        <f>Collection!B47</f>
        <v>46206</v>
      </c>
      <c r="C6518" s="200" t="str">
        <f>Collection!D47</f>
        <v>SAMIKSHYA KIRANA</v>
      </c>
      <c r="D6518" s="200" t="str">
        <f>Collection!F47</f>
        <v>Collection</v>
      </c>
      <c r="E6518" s="200">
        <f>Collection!C47</f>
        <v>3740</v>
      </c>
      <c r="F6518" s="200"/>
      <c r="G6518" s="201"/>
      <c r="H6518" s="201">
        <f>Collection!H47</f>
        <v>850</v>
      </c>
      <c r="I6518" s="241">
        <f t="shared" si="102"/>
        <v>-850</v>
      </c>
      <c r="J6518" s="200"/>
      <c r="K6518" s="200" t="str" cm="1">
        <f t="array" ref="K6518">IF($C6518="","",IF(AND($C6518=Party_Statement!$C$5,$B6518&gt;=Party_Statement!$C$6,$B6518&lt;=Party_Statement!$E$6),SUMPRODUCT(($C$3:$C6518=Party_Statement!$C$5)*($B$3:$B6518&gt;=Party_Statement!$C$6)*($B$3:$B6518&lt;=Party_Statement!$E$6)),""))</f>
        <v/>
      </c>
    </row>
    <row r="6519" spans="1:11" x14ac:dyDescent="0.2">
      <c r="A6519" s="203" t="str">
        <f>Collection!A48</f>
        <v>2083/03/19</v>
      </c>
      <c r="B6519" s="197">
        <f>Collection!B48</f>
        <v>46206</v>
      </c>
      <c r="C6519" s="200" t="str">
        <f>Collection!D48</f>
        <v>YUBARAJ AND SAMRAT</v>
      </c>
      <c r="D6519" s="200" t="str">
        <f>Collection!F48</f>
        <v>Collection</v>
      </c>
      <c r="E6519" s="200">
        <f>Collection!C48</f>
        <v>3741</v>
      </c>
      <c r="F6519" s="200"/>
      <c r="G6519" s="201"/>
      <c r="H6519" s="201">
        <f>Collection!H48</f>
        <v>1275</v>
      </c>
      <c r="I6519" s="241">
        <f t="shared" si="102"/>
        <v>-1275</v>
      </c>
      <c r="J6519" s="200"/>
      <c r="K6519" s="200" t="str" cm="1">
        <f t="array" ref="K6519">IF($C6519="","",IF(AND($C6519=Party_Statement!$C$5,$B6519&gt;=Party_Statement!$C$6,$B6519&lt;=Party_Statement!$E$6),SUMPRODUCT(($C$3:$C6519=Party_Statement!$C$5)*($B$3:$B6519&gt;=Party_Statement!$C$6)*($B$3:$B6519&lt;=Party_Statement!$E$6)),""))</f>
        <v/>
      </c>
    </row>
    <row r="6520" spans="1:11" x14ac:dyDescent="0.2">
      <c r="A6520" s="203" t="str">
        <f>Collection!A49</f>
        <v>2083/03/19</v>
      </c>
      <c r="B6520" s="197">
        <f>Collection!B49</f>
        <v>46206</v>
      </c>
      <c r="C6520" s="200" t="str">
        <f>Collection!D49</f>
        <v>MANAKAMANA DAIRY</v>
      </c>
      <c r="D6520" s="200" t="str">
        <f>Collection!F49</f>
        <v>Collection</v>
      </c>
      <c r="E6520" s="200">
        <f>Collection!C49</f>
        <v>3742</v>
      </c>
      <c r="F6520" s="200"/>
      <c r="G6520" s="201"/>
      <c r="H6520" s="201">
        <f>Collection!H49</f>
        <v>1700</v>
      </c>
      <c r="I6520" s="241">
        <f t="shared" si="102"/>
        <v>-1700</v>
      </c>
      <c r="J6520" s="200"/>
      <c r="K6520" s="200" t="str" cm="1">
        <f t="array" ref="K6520">IF($C6520="","",IF(AND($C6520=Party_Statement!$C$5,$B6520&gt;=Party_Statement!$C$6,$B6520&lt;=Party_Statement!$E$6),SUMPRODUCT(($C$3:$C6520=Party_Statement!$C$5)*($B$3:$B6520&gt;=Party_Statement!$C$6)*($B$3:$B6520&lt;=Party_Statement!$E$6)),""))</f>
        <v/>
      </c>
    </row>
    <row r="6521" spans="1:11" x14ac:dyDescent="0.2">
      <c r="A6521" s="203" t="str">
        <f>Collection!A50</f>
        <v>2083/03/19</v>
      </c>
      <c r="B6521" s="197">
        <f>Collection!B50</f>
        <v>46206</v>
      </c>
      <c r="C6521" s="200" t="str">
        <f>Collection!D50</f>
        <v>ORGANIC TARKALI</v>
      </c>
      <c r="D6521" s="200" t="str">
        <f>Collection!F50</f>
        <v>Collection</v>
      </c>
      <c r="E6521" s="200">
        <f>Collection!C50</f>
        <v>3743</v>
      </c>
      <c r="F6521" s="200"/>
      <c r="G6521" s="201"/>
      <c r="H6521" s="201">
        <f>Collection!H50</f>
        <v>3795</v>
      </c>
      <c r="I6521" s="241">
        <f t="shared" si="102"/>
        <v>-3795</v>
      </c>
      <c r="J6521" s="200"/>
      <c r="K6521" s="200" t="str" cm="1">
        <f t="array" ref="K6521">IF($C6521="","",IF(AND($C6521=Party_Statement!$C$5,$B6521&gt;=Party_Statement!$C$6,$B6521&lt;=Party_Statement!$E$6),SUMPRODUCT(($C$3:$C6521=Party_Statement!$C$5)*($B$3:$B6521&gt;=Party_Statement!$C$6)*($B$3:$B6521&lt;=Party_Statement!$E$6)),""))</f>
        <v/>
      </c>
    </row>
    <row r="6522" spans="1:11" x14ac:dyDescent="0.2">
      <c r="A6522" s="203" t="str">
        <f>Collection!A51</f>
        <v>2083/03/19</v>
      </c>
      <c r="B6522" s="197">
        <f>Collection!B51</f>
        <v>46206</v>
      </c>
      <c r="C6522" s="200" t="str">
        <f>Collection!D51</f>
        <v>LOCAL</v>
      </c>
      <c r="D6522" s="200" t="str">
        <f>Collection!F51</f>
        <v>Collection</v>
      </c>
      <c r="E6522" s="200">
        <f>Collection!C51</f>
        <v>6074</v>
      </c>
      <c r="F6522" s="200"/>
      <c r="G6522" s="201"/>
      <c r="H6522" s="201">
        <f>Collection!H51</f>
        <v>820</v>
      </c>
      <c r="I6522" s="241">
        <f t="shared" si="102"/>
        <v>-570</v>
      </c>
      <c r="J6522" s="200"/>
      <c r="K6522" s="200" t="str" cm="1">
        <f t="array" ref="K6522">IF($C6522="","",IF(AND($C6522=Party_Statement!$C$5,$B6522&gt;=Party_Statement!$C$6,$B6522&lt;=Party_Statement!$E$6),SUMPRODUCT(($C$3:$C6522=Party_Statement!$C$5)*($B$3:$B6522&gt;=Party_Statement!$C$6)*($B$3:$B6522&lt;=Party_Statement!$E$6)),""))</f>
        <v/>
      </c>
    </row>
    <row r="6523" spans="1:11" x14ac:dyDescent="0.2">
      <c r="A6523" s="203" t="str">
        <f>Collection!A52</f>
        <v>2083/03/20</v>
      </c>
      <c r="B6523" s="197">
        <f>Collection!B52</f>
        <v>46207</v>
      </c>
      <c r="C6523" s="200" t="str">
        <f>Collection!D52</f>
        <v>SRIJANA DAIRY</v>
      </c>
      <c r="D6523" s="200" t="str">
        <f>Collection!F52</f>
        <v>Collection</v>
      </c>
      <c r="E6523" s="200">
        <f>Collection!C52</f>
        <v>3745</v>
      </c>
      <c r="F6523" s="200"/>
      <c r="G6523" s="201"/>
      <c r="H6523" s="201">
        <f>Collection!H52</f>
        <v>5100</v>
      </c>
      <c r="I6523" s="241">
        <f t="shared" si="102"/>
        <v>-5100</v>
      </c>
      <c r="J6523" s="200"/>
      <c r="K6523" s="200" t="str" cm="1">
        <f t="array" ref="K6523">IF($C6523="","",IF(AND($C6523=Party_Statement!$C$5,$B6523&gt;=Party_Statement!$C$6,$B6523&lt;=Party_Statement!$E$6),SUMPRODUCT(($C$3:$C6523=Party_Statement!$C$5)*($B$3:$B6523&gt;=Party_Statement!$C$6)*($B$3:$B6523&lt;=Party_Statement!$E$6)),""))</f>
        <v/>
      </c>
    </row>
    <row r="6524" spans="1:11" x14ac:dyDescent="0.2">
      <c r="A6524" s="203" t="str">
        <f>Collection!A53</f>
        <v>2083/03/20</v>
      </c>
      <c r="B6524" s="197">
        <f>Collection!B53</f>
        <v>46207</v>
      </c>
      <c r="C6524" s="200" t="str">
        <f>Collection!D53</f>
        <v>SOBHA BHATTARAI</v>
      </c>
      <c r="D6524" s="200" t="str">
        <f>Collection!F53</f>
        <v>Collection</v>
      </c>
      <c r="E6524" s="200">
        <f>Collection!C53</f>
        <v>3746</v>
      </c>
      <c r="F6524" s="200"/>
      <c r="G6524" s="201"/>
      <c r="H6524" s="201">
        <f>Collection!H53</f>
        <v>2550</v>
      </c>
      <c r="I6524" s="241">
        <f t="shared" si="102"/>
        <v>-2550</v>
      </c>
      <c r="J6524" s="200"/>
      <c r="K6524" s="200" t="str" cm="1">
        <f t="array" ref="K6524">IF($C6524="","",IF(AND($C6524=Party_Statement!$C$5,$B6524&gt;=Party_Statement!$C$6,$B6524&lt;=Party_Statement!$E$6),SUMPRODUCT(($C$3:$C6524=Party_Statement!$C$5)*($B$3:$B6524&gt;=Party_Statement!$C$6)*($B$3:$B6524&lt;=Party_Statement!$E$6)),""))</f>
        <v/>
      </c>
    </row>
    <row r="6525" spans="1:11" x14ac:dyDescent="0.2">
      <c r="A6525" s="203" t="str">
        <f>Collection!A54</f>
        <v>2083/03/20</v>
      </c>
      <c r="B6525" s="197">
        <f>Collection!B54</f>
        <v>46207</v>
      </c>
      <c r="C6525" s="200" t="str">
        <f>Collection!D54</f>
        <v>SAMIKSHYA KIRANA</v>
      </c>
      <c r="D6525" s="200" t="str">
        <f>Collection!F54</f>
        <v>Collection</v>
      </c>
      <c r="E6525" s="200">
        <f>Collection!C54</f>
        <v>3747</v>
      </c>
      <c r="F6525" s="200"/>
      <c r="G6525" s="201"/>
      <c r="H6525" s="201">
        <f>Collection!H54</f>
        <v>850</v>
      </c>
      <c r="I6525" s="241">
        <f t="shared" si="102"/>
        <v>-850</v>
      </c>
      <c r="J6525" s="200"/>
      <c r="K6525" s="200" t="str" cm="1">
        <f t="array" ref="K6525">IF($C6525="","",IF(AND($C6525=Party_Statement!$C$5,$B6525&gt;=Party_Statement!$C$6,$B6525&lt;=Party_Statement!$E$6),SUMPRODUCT(($C$3:$C6525=Party_Statement!$C$5)*($B$3:$B6525&gt;=Party_Statement!$C$6)*($B$3:$B6525&lt;=Party_Statement!$E$6)),""))</f>
        <v/>
      </c>
    </row>
    <row r="6526" spans="1:11" x14ac:dyDescent="0.2">
      <c r="A6526" s="203" t="str">
        <f>Collection!A55</f>
        <v>2083/03/20</v>
      </c>
      <c r="B6526" s="197">
        <f>Collection!B55</f>
        <v>46207</v>
      </c>
      <c r="C6526" s="200" t="str">
        <f>Collection!D55</f>
        <v>PALPALI KIRANA</v>
      </c>
      <c r="D6526" s="200" t="str">
        <f>Collection!F55</f>
        <v>Collection</v>
      </c>
      <c r="E6526" s="200">
        <f>Collection!C55</f>
        <v>3748</v>
      </c>
      <c r="F6526" s="200"/>
      <c r="G6526" s="201"/>
      <c r="H6526" s="201">
        <f>Collection!H55</f>
        <v>1700</v>
      </c>
      <c r="I6526" s="241">
        <f t="shared" si="102"/>
        <v>-1700</v>
      </c>
      <c r="J6526" s="200"/>
      <c r="K6526" s="200" t="str" cm="1">
        <f t="array" ref="K6526">IF($C6526="","",IF(AND($C6526=Party_Statement!$C$5,$B6526&gt;=Party_Statement!$C$6,$B6526&lt;=Party_Statement!$E$6),SUMPRODUCT(($C$3:$C6526=Party_Statement!$C$5)*($B$3:$B6526&gt;=Party_Statement!$C$6)*($B$3:$B6526&lt;=Party_Statement!$E$6)),""))</f>
        <v/>
      </c>
    </row>
    <row r="6527" spans="1:11" x14ac:dyDescent="0.2">
      <c r="A6527" s="203" t="str">
        <f>Collection!A56</f>
        <v>2083/03/20</v>
      </c>
      <c r="B6527" s="197">
        <f>Collection!B56</f>
        <v>46207</v>
      </c>
      <c r="C6527" s="200" t="str">
        <f>Collection!D56</f>
        <v>AAMOSH KIRANA</v>
      </c>
      <c r="D6527" s="200" t="str">
        <f>Collection!F56</f>
        <v>Collection</v>
      </c>
      <c r="E6527" s="200">
        <f>Collection!C56</f>
        <v>3749</v>
      </c>
      <c r="F6527" s="200"/>
      <c r="G6527" s="201"/>
      <c r="H6527" s="201">
        <f>Collection!H56</f>
        <v>9000</v>
      </c>
      <c r="I6527" s="241">
        <f t="shared" si="102"/>
        <v>-9000</v>
      </c>
      <c r="J6527" s="200"/>
      <c r="K6527" s="200" cm="1">
        <f t="array" ref="K6527">IF($C6527="","",IF(AND($C6527=Party_Statement!$C$5,$B6527&gt;=Party_Statement!$C$6,$B6527&lt;=Party_Statement!$E$6),SUMPRODUCT(($C$3:$C6527=Party_Statement!$C$5)*($B$3:$B6527&gt;=Party_Statement!$C$6)*($B$3:$B6527&lt;=Party_Statement!$E$6)),""))</f>
        <v>250</v>
      </c>
    </row>
    <row r="6528" spans="1:11" x14ac:dyDescent="0.2">
      <c r="A6528" s="203" t="str">
        <f>Collection!A57</f>
        <v>2083/03/20</v>
      </c>
      <c r="B6528" s="197">
        <f>Collection!B57</f>
        <v>46207</v>
      </c>
      <c r="C6528" s="200" t="str">
        <f>Collection!D57</f>
        <v>DEURALI KIRANA</v>
      </c>
      <c r="D6528" s="200" t="str">
        <f>Collection!F57</f>
        <v>Collection</v>
      </c>
      <c r="E6528" s="200">
        <f>Collection!C57</f>
        <v>3750</v>
      </c>
      <c r="F6528" s="200"/>
      <c r="G6528" s="201"/>
      <c r="H6528" s="201">
        <f>Collection!H57</f>
        <v>425</v>
      </c>
      <c r="I6528" s="241">
        <f t="shared" si="102"/>
        <v>-425</v>
      </c>
      <c r="J6528" s="200"/>
      <c r="K6528" s="200" t="str" cm="1">
        <f t="array" ref="K6528">IF($C6528="","",IF(AND($C6528=Party_Statement!$C$5,$B6528&gt;=Party_Statement!$C$6,$B6528&lt;=Party_Statement!$E$6),SUMPRODUCT(($C$3:$C6528=Party_Statement!$C$5)*($B$3:$B6528&gt;=Party_Statement!$C$6)*($B$3:$B6528&lt;=Party_Statement!$E$6)),""))</f>
        <v/>
      </c>
    </row>
    <row r="6529" spans="1:11" x14ac:dyDescent="0.2">
      <c r="A6529" s="203" t="str">
        <f>Collection!A58</f>
        <v>2083/03/20</v>
      </c>
      <c r="B6529" s="197">
        <f>Collection!B58</f>
        <v>46207</v>
      </c>
      <c r="C6529" s="200" t="str">
        <f>Collection!D58</f>
        <v>GIRI KIRANA</v>
      </c>
      <c r="D6529" s="200" t="str">
        <f>Collection!F58</f>
        <v>Collection</v>
      </c>
      <c r="E6529" s="200">
        <f>Collection!C58</f>
        <v>3751</v>
      </c>
      <c r="F6529" s="200"/>
      <c r="G6529" s="201"/>
      <c r="H6529" s="201">
        <f>Collection!H58</f>
        <v>1275</v>
      </c>
      <c r="I6529" s="241">
        <f t="shared" si="102"/>
        <v>-1275</v>
      </c>
      <c r="J6529" s="200"/>
      <c r="K6529" s="200" t="str" cm="1">
        <f t="array" ref="K6529">IF($C6529="","",IF(AND($C6529=Party_Statement!$C$5,$B6529&gt;=Party_Statement!$C$6,$B6529&lt;=Party_Statement!$E$6),SUMPRODUCT(($C$3:$C6529=Party_Statement!$C$5)*($B$3:$B6529&gt;=Party_Statement!$C$6)*($B$3:$B6529&lt;=Party_Statement!$E$6)),""))</f>
        <v/>
      </c>
    </row>
    <row r="6530" spans="1:11" x14ac:dyDescent="0.2">
      <c r="A6530" s="203" t="str">
        <f>Collection!A59</f>
        <v>2083/03/20</v>
      </c>
      <c r="B6530" s="197">
        <f>Collection!B59</f>
        <v>46207</v>
      </c>
      <c r="C6530" s="200" t="str">
        <f>Collection!D59</f>
        <v>AAYUSH AND AAYUSHMA</v>
      </c>
      <c r="D6530" s="200" t="str">
        <f>Collection!F59</f>
        <v>Collection</v>
      </c>
      <c r="E6530" s="200">
        <f>Collection!C59</f>
        <v>3752</v>
      </c>
      <c r="F6530" s="200"/>
      <c r="G6530" s="201"/>
      <c r="H6530" s="201">
        <f>Collection!H59</f>
        <v>425</v>
      </c>
      <c r="I6530" s="241">
        <f t="shared" si="102"/>
        <v>-425</v>
      </c>
      <c r="J6530" s="200"/>
      <c r="K6530" s="200" t="str" cm="1">
        <f t="array" ref="K6530">IF($C6530="","",IF(AND($C6530=Party_Statement!$C$5,$B6530&gt;=Party_Statement!$C$6,$B6530&lt;=Party_Statement!$E$6),SUMPRODUCT(($C$3:$C6530=Party_Statement!$C$5)*($B$3:$B6530&gt;=Party_Statement!$C$6)*($B$3:$B6530&lt;=Party_Statement!$E$6)),""))</f>
        <v/>
      </c>
    </row>
    <row r="6531" spans="1:11" x14ac:dyDescent="0.2">
      <c r="A6531" s="203" t="str">
        <f>Collection!A60</f>
        <v>2083/03/20</v>
      </c>
      <c r="B6531" s="197">
        <f>Collection!B60</f>
        <v>46207</v>
      </c>
      <c r="C6531" s="200" t="str">
        <f>Collection!D60</f>
        <v>YUBARAJ AND SAMRAT</v>
      </c>
      <c r="D6531" s="200" t="str">
        <f>Collection!F60</f>
        <v>Collection</v>
      </c>
      <c r="E6531" s="200">
        <f>Collection!C60</f>
        <v>3753</v>
      </c>
      <c r="F6531" s="200"/>
      <c r="G6531" s="201"/>
      <c r="H6531" s="201">
        <f>Collection!H60</f>
        <v>1020</v>
      </c>
      <c r="I6531" s="241">
        <f t="shared" si="102"/>
        <v>-170</v>
      </c>
      <c r="J6531" s="200"/>
      <c r="K6531" s="200" t="str" cm="1">
        <f t="array" ref="K6531">IF($C6531="","",IF(AND($C6531=Party_Statement!$C$5,$B6531&gt;=Party_Statement!$C$6,$B6531&lt;=Party_Statement!$E$6),SUMPRODUCT(($C$3:$C6531=Party_Statement!$C$5)*($B$3:$B6531&gt;=Party_Statement!$C$6)*($B$3:$B6531&lt;=Party_Statement!$E$6)),""))</f>
        <v/>
      </c>
    </row>
    <row r="6532" spans="1:11" x14ac:dyDescent="0.2">
      <c r="A6532" s="203" t="str">
        <f>Collection!A61</f>
        <v>2083/03/20</v>
      </c>
      <c r="B6532" s="197">
        <f>Collection!B61</f>
        <v>46207</v>
      </c>
      <c r="C6532" s="200" t="str">
        <f>Collection!D61</f>
        <v>ORGANIC TARKALI</v>
      </c>
      <c r="D6532" s="200" t="str">
        <f>Collection!F61</f>
        <v>Collection</v>
      </c>
      <c r="E6532" s="200">
        <f>Collection!C61</f>
        <v>3754</v>
      </c>
      <c r="F6532" s="200"/>
      <c r="G6532" s="201"/>
      <c r="H6532" s="201">
        <f>Collection!H61</f>
        <v>3395</v>
      </c>
      <c r="I6532" s="241">
        <f t="shared" si="102"/>
        <v>-3395</v>
      </c>
      <c r="J6532" s="200"/>
      <c r="K6532" s="200" t="str" cm="1">
        <f t="array" ref="K6532">IF($C6532="","",IF(AND($C6532=Party_Statement!$C$5,$B6532&gt;=Party_Statement!$C$6,$B6532&lt;=Party_Statement!$E$6),SUMPRODUCT(($C$3:$C6532=Party_Statement!$C$5)*($B$3:$B6532&gt;=Party_Statement!$C$6)*($B$3:$B6532&lt;=Party_Statement!$E$6)),""))</f>
        <v/>
      </c>
    </row>
    <row r="6533" spans="1:11" x14ac:dyDescent="0.2">
      <c r="A6533" s="203" t="str">
        <f>Collection!A62</f>
        <v>2083/03/20</v>
      </c>
      <c r="B6533" s="197">
        <f>Collection!B62</f>
        <v>46207</v>
      </c>
      <c r="C6533" s="200" t="str">
        <f>Collection!D62</f>
        <v>PETTY CASH</v>
      </c>
      <c r="D6533" s="200" t="str">
        <f>Collection!F62</f>
        <v>Advance</v>
      </c>
      <c r="E6533" s="200">
        <f>Collection!C62</f>
        <v>0</v>
      </c>
      <c r="F6533" s="200"/>
      <c r="G6533" s="201"/>
      <c r="H6533" s="201">
        <f>Collection!H62</f>
        <v>0</v>
      </c>
      <c r="I6533" s="241">
        <f t="shared" si="102"/>
        <v>0</v>
      </c>
      <c r="J6533" s="200"/>
      <c r="K6533" s="200" t="str" cm="1">
        <f t="array" ref="K6533">IF($C6533="","",IF(AND($C6533=Party_Statement!$C$5,$B6533&gt;=Party_Statement!$C$6,$B6533&lt;=Party_Statement!$E$6),SUMPRODUCT(($C$3:$C6533=Party_Statement!$C$5)*($B$3:$B6533&gt;=Party_Statement!$C$6)*($B$3:$B6533&lt;=Party_Statement!$E$6)),""))</f>
        <v/>
      </c>
    </row>
    <row r="6534" spans="1:11" x14ac:dyDescent="0.2">
      <c r="A6534" s="203" t="str">
        <f>Collection!A63</f>
        <v>2083/03/20</v>
      </c>
      <c r="B6534" s="197">
        <f>Collection!B63</f>
        <v>46207</v>
      </c>
      <c r="C6534" s="200" t="str">
        <f>Collection!D63</f>
        <v>LOCAL</v>
      </c>
      <c r="D6534" s="200" t="str">
        <f>Collection!F63</f>
        <v>Collection</v>
      </c>
      <c r="E6534" s="200">
        <f>Collection!C63</f>
        <v>6093</v>
      </c>
      <c r="F6534" s="200"/>
      <c r="G6534" s="201"/>
      <c r="H6534" s="201">
        <f>Collection!H63</f>
        <v>1095</v>
      </c>
      <c r="I6534" s="241">
        <f t="shared" si="102"/>
        <v>-1095</v>
      </c>
      <c r="J6534" s="200"/>
      <c r="K6534" s="200" t="str" cm="1">
        <f t="array" ref="K6534">IF($C6534="","",IF(AND($C6534=Party_Statement!$C$5,$B6534&gt;=Party_Statement!$C$6,$B6534&lt;=Party_Statement!$E$6),SUMPRODUCT(($C$3:$C6534=Party_Statement!$C$5)*($B$3:$B6534&gt;=Party_Statement!$C$6)*($B$3:$B6534&lt;=Party_Statement!$E$6)),""))</f>
        <v/>
      </c>
    </row>
    <row r="6535" spans="1:11" x14ac:dyDescent="0.2">
      <c r="A6535" s="203" t="str">
        <f>Collection!A64</f>
        <v>2083/03/21</v>
      </c>
      <c r="B6535" s="197">
        <f>Collection!B64</f>
        <v>46208</v>
      </c>
      <c r="C6535" s="200" t="str">
        <f>Collection!D64</f>
        <v>SRIJANA DAIRY</v>
      </c>
      <c r="D6535" s="200" t="str">
        <f>Collection!F64</f>
        <v>Collection</v>
      </c>
      <c r="E6535" s="200">
        <f>Collection!C64</f>
        <v>3755</v>
      </c>
      <c r="F6535" s="200"/>
      <c r="G6535" s="201"/>
      <c r="H6535" s="201">
        <f>Collection!H64</f>
        <v>5100</v>
      </c>
      <c r="I6535" s="241">
        <f t="shared" si="102"/>
        <v>-5100</v>
      </c>
      <c r="J6535" s="200"/>
      <c r="K6535" s="200" t="str" cm="1">
        <f t="array" ref="K6535">IF($C6535="","",IF(AND($C6535=Party_Statement!$C$5,$B6535&gt;=Party_Statement!$C$6,$B6535&lt;=Party_Statement!$E$6),SUMPRODUCT(($C$3:$C6535=Party_Statement!$C$5)*($B$3:$B6535&gt;=Party_Statement!$C$6)*($B$3:$B6535&lt;=Party_Statement!$E$6)),""))</f>
        <v/>
      </c>
    </row>
    <row r="6536" spans="1:11" x14ac:dyDescent="0.2">
      <c r="A6536" s="203" t="str">
        <f>Collection!A65</f>
        <v>2083/03/21</v>
      </c>
      <c r="B6536" s="197">
        <f>Collection!B65</f>
        <v>46208</v>
      </c>
      <c r="C6536" s="200" t="str">
        <f>Collection!D65</f>
        <v>SOBHA BHATTARAI</v>
      </c>
      <c r="D6536" s="200" t="str">
        <f>Collection!F65</f>
        <v>Collection</v>
      </c>
      <c r="E6536" s="200">
        <f>Collection!C65</f>
        <v>3756</v>
      </c>
      <c r="F6536" s="200"/>
      <c r="G6536" s="201"/>
      <c r="H6536" s="201">
        <f>Collection!H65</f>
        <v>2550</v>
      </c>
      <c r="I6536" s="241">
        <f t="shared" si="102"/>
        <v>-2550</v>
      </c>
      <c r="J6536" s="200"/>
      <c r="K6536" s="200" t="str" cm="1">
        <f t="array" ref="K6536">IF($C6536="","",IF(AND($C6536=Party_Statement!$C$5,$B6536&gt;=Party_Statement!$C$6,$B6536&lt;=Party_Statement!$E$6),SUMPRODUCT(($C$3:$C6536=Party_Statement!$C$5)*($B$3:$B6536&gt;=Party_Statement!$C$6)*($B$3:$B6536&lt;=Party_Statement!$E$6)),""))</f>
        <v/>
      </c>
    </row>
    <row r="6537" spans="1:11" x14ac:dyDescent="0.2">
      <c r="A6537" s="203" t="str">
        <f>Collection!A66</f>
        <v>2083/03/21</v>
      </c>
      <c r="B6537" s="197">
        <f>Collection!B66</f>
        <v>46208</v>
      </c>
      <c r="C6537" s="200" t="str">
        <f>Collection!D66</f>
        <v>MANAKAMANA DAIRY</v>
      </c>
      <c r="D6537" s="200" t="str">
        <f>Collection!F66</f>
        <v>Collection</v>
      </c>
      <c r="E6537" s="200">
        <f>Collection!C66</f>
        <v>3757</v>
      </c>
      <c r="F6537" s="200"/>
      <c r="G6537" s="201"/>
      <c r="H6537" s="201">
        <f>Collection!H66</f>
        <v>1000</v>
      </c>
      <c r="I6537" s="241">
        <f t="shared" si="102"/>
        <v>-1000</v>
      </c>
      <c r="J6537" s="200"/>
      <c r="K6537" s="200" t="str" cm="1">
        <f t="array" ref="K6537">IF($C6537="","",IF(AND($C6537=Party_Statement!$C$5,$B6537&gt;=Party_Statement!$C$6,$B6537&lt;=Party_Statement!$E$6),SUMPRODUCT(($C$3:$C6537=Party_Statement!$C$5)*($B$3:$B6537&gt;=Party_Statement!$C$6)*($B$3:$B6537&lt;=Party_Statement!$E$6)),""))</f>
        <v/>
      </c>
    </row>
    <row r="6538" spans="1:11" x14ac:dyDescent="0.2">
      <c r="A6538" s="203" t="str">
        <f>Collection!A67</f>
        <v>2083/03/21</v>
      </c>
      <c r="B6538" s="197">
        <f>Collection!B67</f>
        <v>46208</v>
      </c>
      <c r="C6538" s="200" t="str">
        <f>Collection!D67</f>
        <v>SAMIKSHYA KIRANA</v>
      </c>
      <c r="D6538" s="200" t="str">
        <f>Collection!F67</f>
        <v>Collection</v>
      </c>
      <c r="E6538" s="200">
        <f>Collection!C67</f>
        <v>3758</v>
      </c>
      <c r="F6538" s="200"/>
      <c r="G6538" s="201"/>
      <c r="H6538" s="201">
        <f>Collection!H67</f>
        <v>850</v>
      </c>
      <c r="I6538" s="241">
        <f t="shared" si="102"/>
        <v>-850</v>
      </c>
      <c r="J6538" s="200"/>
      <c r="K6538" s="200" t="str" cm="1">
        <f t="array" ref="K6538">IF($C6538="","",IF(AND($C6538=Party_Statement!$C$5,$B6538&gt;=Party_Statement!$C$6,$B6538&lt;=Party_Statement!$E$6),SUMPRODUCT(($C$3:$C6538=Party_Statement!$C$5)*($B$3:$B6538&gt;=Party_Statement!$C$6)*($B$3:$B6538&lt;=Party_Statement!$E$6)),""))</f>
        <v/>
      </c>
    </row>
    <row r="6539" spans="1:11" x14ac:dyDescent="0.2">
      <c r="A6539" s="203" t="str">
        <f>Collection!A68</f>
        <v>2083/03/21</v>
      </c>
      <c r="B6539" s="197">
        <f>Collection!B68</f>
        <v>46208</v>
      </c>
      <c r="C6539" s="200" t="str">
        <f>Collection!D68</f>
        <v>PALPALI KIRANA</v>
      </c>
      <c r="D6539" s="200" t="str">
        <f>Collection!F68</f>
        <v>Collection</v>
      </c>
      <c r="E6539" s="200">
        <f>Collection!C68</f>
        <v>3759</v>
      </c>
      <c r="F6539" s="200"/>
      <c r="G6539" s="201"/>
      <c r="H6539" s="201">
        <f>Collection!H68</f>
        <v>2975</v>
      </c>
      <c r="I6539" s="241">
        <f t="shared" ref="I6539:I6602" si="103">IF($C6539="","",IF($C6539=$C1557,$I1557+$G6539-$H6539,$G6539-$H6539))</f>
        <v>-2975</v>
      </c>
      <c r="J6539" s="200"/>
      <c r="K6539" s="200" t="str" cm="1">
        <f t="array" ref="K6539">IF($C6539="","",IF(AND($C6539=Party_Statement!$C$5,$B6539&gt;=Party_Statement!$C$6,$B6539&lt;=Party_Statement!$E$6),SUMPRODUCT(($C$3:$C6539=Party_Statement!$C$5)*($B$3:$B6539&gt;=Party_Statement!$C$6)*($B$3:$B6539&lt;=Party_Statement!$E$6)),""))</f>
        <v/>
      </c>
    </row>
    <row r="6540" spans="1:11" x14ac:dyDescent="0.2">
      <c r="A6540" s="203" t="str">
        <f>Collection!A69</f>
        <v>2083/03/21</v>
      </c>
      <c r="B6540" s="197">
        <f>Collection!B69</f>
        <v>46208</v>
      </c>
      <c r="C6540" s="200" t="str">
        <f>Collection!D69</f>
        <v>AAMOSH KIRANA</v>
      </c>
      <c r="D6540" s="200" t="str">
        <f>Collection!F69</f>
        <v>Collection</v>
      </c>
      <c r="E6540" s="200">
        <f>Collection!C69</f>
        <v>3760</v>
      </c>
      <c r="F6540" s="200"/>
      <c r="G6540" s="201"/>
      <c r="H6540" s="201">
        <f>Collection!H69</f>
        <v>6500</v>
      </c>
      <c r="I6540" s="241">
        <f t="shared" si="103"/>
        <v>-6500</v>
      </c>
      <c r="J6540" s="200"/>
      <c r="K6540" s="200" cm="1">
        <f t="array" ref="K6540">IF($C6540="","",IF(AND($C6540=Party_Statement!$C$5,$B6540&gt;=Party_Statement!$C$6,$B6540&lt;=Party_Statement!$E$6),SUMPRODUCT(($C$3:$C6540=Party_Statement!$C$5)*($B$3:$B6540&gt;=Party_Statement!$C$6)*($B$3:$B6540&lt;=Party_Statement!$E$6)),""))</f>
        <v>251</v>
      </c>
    </row>
    <row r="6541" spans="1:11" x14ac:dyDescent="0.2">
      <c r="A6541" s="203" t="str">
        <f>Collection!A70</f>
        <v>2083/03/21</v>
      </c>
      <c r="B6541" s="197">
        <f>Collection!B70</f>
        <v>46208</v>
      </c>
      <c r="C6541" s="200" t="str">
        <f>Collection!D70</f>
        <v>DEURALI KIRANA</v>
      </c>
      <c r="D6541" s="200" t="str">
        <f>Collection!F70</f>
        <v>Collection</v>
      </c>
      <c r="E6541" s="200">
        <f>Collection!C70</f>
        <v>3761</v>
      </c>
      <c r="F6541" s="200"/>
      <c r="G6541" s="201"/>
      <c r="H6541" s="201">
        <f>Collection!H70</f>
        <v>425</v>
      </c>
      <c r="I6541" s="241">
        <f t="shared" si="103"/>
        <v>-25</v>
      </c>
      <c r="J6541" s="200"/>
      <c r="K6541" s="200" t="str" cm="1">
        <f t="array" ref="K6541">IF($C6541="","",IF(AND($C6541=Party_Statement!$C$5,$B6541&gt;=Party_Statement!$C$6,$B6541&lt;=Party_Statement!$E$6),SUMPRODUCT(($C$3:$C6541=Party_Statement!$C$5)*($B$3:$B6541&gt;=Party_Statement!$C$6)*($B$3:$B6541&lt;=Party_Statement!$E$6)),""))</f>
        <v/>
      </c>
    </row>
    <row r="6542" spans="1:11" x14ac:dyDescent="0.2">
      <c r="A6542" s="203" t="str">
        <f>Collection!A71</f>
        <v>2083/03/21</v>
      </c>
      <c r="B6542" s="197">
        <f>Collection!B71</f>
        <v>46208</v>
      </c>
      <c r="C6542" s="200" t="str">
        <f>Collection!D71</f>
        <v>GIRI KIRANA</v>
      </c>
      <c r="D6542" s="200" t="str">
        <f>Collection!F71</f>
        <v>Collection</v>
      </c>
      <c r="E6542" s="200">
        <f>Collection!C71</f>
        <v>3762</v>
      </c>
      <c r="F6542" s="200"/>
      <c r="G6542" s="201"/>
      <c r="H6542" s="201">
        <f>Collection!H71</f>
        <v>1275</v>
      </c>
      <c r="I6542" s="241">
        <f t="shared" si="103"/>
        <v>0</v>
      </c>
      <c r="J6542" s="200"/>
      <c r="K6542" s="200" t="str" cm="1">
        <f t="array" ref="K6542">IF($C6542="","",IF(AND($C6542=Party_Statement!$C$5,$B6542&gt;=Party_Statement!$C$6,$B6542&lt;=Party_Statement!$E$6),SUMPRODUCT(($C$3:$C6542=Party_Statement!$C$5)*($B$3:$B6542&gt;=Party_Statement!$C$6)*($B$3:$B6542&lt;=Party_Statement!$E$6)),""))</f>
        <v/>
      </c>
    </row>
    <row r="6543" spans="1:11" x14ac:dyDescent="0.2">
      <c r="A6543" s="203" t="str">
        <f>Collection!A72</f>
        <v>2083/03/21</v>
      </c>
      <c r="B6543" s="197">
        <f>Collection!B72</f>
        <v>46208</v>
      </c>
      <c r="C6543" s="200" t="str">
        <f>Collection!D72</f>
        <v>YUBARAJ AND SAMRAT</v>
      </c>
      <c r="D6543" s="200" t="str">
        <f>Collection!F72</f>
        <v>Collection</v>
      </c>
      <c r="E6543" s="200">
        <f>Collection!C72</f>
        <v>3763</v>
      </c>
      <c r="F6543" s="200"/>
      <c r="G6543" s="201"/>
      <c r="H6543" s="201">
        <f>Collection!H72</f>
        <v>1700</v>
      </c>
      <c r="I6543" s="241">
        <f t="shared" si="103"/>
        <v>-1700</v>
      </c>
      <c r="J6543" s="200"/>
      <c r="K6543" s="200" t="str" cm="1">
        <f t="array" ref="K6543">IF($C6543="","",IF(AND($C6543=Party_Statement!$C$5,$B6543&gt;=Party_Statement!$C$6,$B6543&lt;=Party_Statement!$E$6),SUMPRODUCT(($C$3:$C6543=Party_Statement!$C$5)*($B$3:$B6543&gt;=Party_Statement!$C$6)*($B$3:$B6543&lt;=Party_Statement!$E$6)),""))</f>
        <v/>
      </c>
    </row>
    <row r="6544" spans="1:11" x14ac:dyDescent="0.2">
      <c r="A6544" s="203" t="str">
        <f>Collection!A73</f>
        <v>2083/03/21</v>
      </c>
      <c r="B6544" s="197">
        <f>Collection!B73</f>
        <v>46208</v>
      </c>
      <c r="C6544" s="200" t="str">
        <f>Collection!D73</f>
        <v>AAYUSH AND AAYUSHMA</v>
      </c>
      <c r="D6544" s="200" t="str">
        <f>Collection!F73</f>
        <v>Collection</v>
      </c>
      <c r="E6544" s="200">
        <f>Collection!C73</f>
        <v>3764</v>
      </c>
      <c r="F6544" s="200"/>
      <c r="G6544" s="201"/>
      <c r="H6544" s="201">
        <f>Collection!H73</f>
        <v>425</v>
      </c>
      <c r="I6544" s="241">
        <f t="shared" si="103"/>
        <v>-425</v>
      </c>
      <c r="J6544" s="200"/>
      <c r="K6544" s="200" t="str" cm="1">
        <f t="array" ref="K6544">IF($C6544="","",IF(AND($C6544=Party_Statement!$C$5,$B6544&gt;=Party_Statement!$C$6,$B6544&lt;=Party_Statement!$E$6),SUMPRODUCT(($C$3:$C6544=Party_Statement!$C$5)*($B$3:$B6544&gt;=Party_Statement!$C$6)*($B$3:$B6544&lt;=Party_Statement!$E$6)),""))</f>
        <v/>
      </c>
    </row>
    <row r="6545" spans="1:11" x14ac:dyDescent="0.2">
      <c r="A6545" s="203" t="str">
        <f>Collection!A74</f>
        <v>2083/03/21</v>
      </c>
      <c r="B6545" s="197">
        <f>Collection!B74</f>
        <v>46208</v>
      </c>
      <c r="C6545" s="200" t="str">
        <f>Collection!D74</f>
        <v>PETTY CASH</v>
      </c>
      <c r="D6545" s="200" t="str">
        <f>Collection!F74</f>
        <v>Advance</v>
      </c>
      <c r="E6545" s="200">
        <f>Collection!C74</f>
        <v>0</v>
      </c>
      <c r="F6545" s="200"/>
      <c r="G6545" s="201"/>
      <c r="H6545" s="201">
        <f>Collection!H74</f>
        <v>0</v>
      </c>
      <c r="I6545" s="241">
        <f t="shared" si="103"/>
        <v>0</v>
      </c>
      <c r="J6545" s="200"/>
      <c r="K6545" s="200" t="str" cm="1">
        <f t="array" ref="K6545">IF($C6545="","",IF(AND($C6545=Party_Statement!$C$5,$B6545&gt;=Party_Statement!$C$6,$B6545&lt;=Party_Statement!$E$6),SUMPRODUCT(($C$3:$C6545=Party_Statement!$C$5)*($B$3:$B6545&gt;=Party_Statement!$C$6)*($B$3:$B6545&lt;=Party_Statement!$E$6)),""))</f>
        <v/>
      </c>
    </row>
    <row r="6546" spans="1:11" x14ac:dyDescent="0.2">
      <c r="A6546" s="203" t="str">
        <f>Collection!A75</f>
        <v>2083/03/21</v>
      </c>
      <c r="B6546" s="197">
        <f>Collection!B75</f>
        <v>46208</v>
      </c>
      <c r="C6546" s="200" t="str">
        <f>Collection!D75</f>
        <v>ORGANIC TARKALI</v>
      </c>
      <c r="D6546" s="200" t="str">
        <f>Collection!F75</f>
        <v>Collection</v>
      </c>
      <c r="E6546" s="200">
        <f>Collection!C75</f>
        <v>3765</v>
      </c>
      <c r="F6546" s="200"/>
      <c r="G6546" s="201"/>
      <c r="H6546" s="201">
        <f>Collection!H75</f>
        <v>4535</v>
      </c>
      <c r="I6546" s="241">
        <f t="shared" si="103"/>
        <v>-4535</v>
      </c>
      <c r="J6546" s="200"/>
      <c r="K6546" s="200" t="str" cm="1">
        <f t="array" ref="K6546">IF($C6546="","",IF(AND($C6546=Party_Statement!$C$5,$B6546&gt;=Party_Statement!$C$6,$B6546&lt;=Party_Statement!$E$6),SUMPRODUCT(($C$3:$C6546=Party_Statement!$C$5)*($B$3:$B6546&gt;=Party_Statement!$C$6)*($B$3:$B6546&lt;=Party_Statement!$E$6)),""))</f>
        <v/>
      </c>
    </row>
    <row r="6547" spans="1:11" x14ac:dyDescent="0.2">
      <c r="A6547" s="203" t="str">
        <f>Collection!A76</f>
        <v>2083/03/21</v>
      </c>
      <c r="B6547" s="197">
        <f>Collection!B76</f>
        <v>46208</v>
      </c>
      <c r="C6547" s="200" t="str">
        <f>Collection!D76</f>
        <v>LOCAL</v>
      </c>
      <c r="D6547" s="200" t="str">
        <f>Collection!F76</f>
        <v>Collection</v>
      </c>
      <c r="E6547" s="200">
        <f>Collection!C76</f>
        <v>6114</v>
      </c>
      <c r="F6547" s="200"/>
      <c r="G6547" s="201"/>
      <c r="H6547" s="201">
        <f>Collection!H76</f>
        <v>475</v>
      </c>
      <c r="I6547" s="241">
        <f t="shared" si="103"/>
        <v>794.97</v>
      </c>
      <c r="J6547" s="200"/>
      <c r="K6547" s="200" t="str" cm="1">
        <f t="array" ref="K6547">IF($C6547="","",IF(AND($C6547=Party_Statement!$C$5,$B6547&gt;=Party_Statement!$C$6,$B6547&lt;=Party_Statement!$E$6),SUMPRODUCT(($C$3:$C6547=Party_Statement!$C$5)*($B$3:$B6547&gt;=Party_Statement!$C$6)*($B$3:$B6547&lt;=Party_Statement!$E$6)),""))</f>
        <v/>
      </c>
    </row>
    <row r="6548" spans="1:11" x14ac:dyDescent="0.2">
      <c r="A6548" s="203" t="str">
        <f>Collection!A77</f>
        <v>2083/03/22</v>
      </c>
      <c r="B6548" s="197">
        <f>Collection!B77</f>
        <v>46209</v>
      </c>
      <c r="C6548" s="200" t="str">
        <f>Collection!D77</f>
        <v>SRIJANA DAIRY</v>
      </c>
      <c r="D6548" s="200" t="str">
        <f>Collection!F77</f>
        <v>Collection</v>
      </c>
      <c r="E6548" s="200">
        <f>Collection!C77</f>
        <v>3766</v>
      </c>
      <c r="F6548" s="200"/>
      <c r="G6548" s="201"/>
      <c r="H6548" s="201">
        <f>Collection!H77</f>
        <v>5180</v>
      </c>
      <c r="I6548" s="241">
        <f t="shared" si="103"/>
        <v>-5180</v>
      </c>
      <c r="J6548" s="200"/>
      <c r="K6548" s="200" t="str" cm="1">
        <f t="array" ref="K6548">IF($C6548="","",IF(AND($C6548=Party_Statement!$C$5,$B6548&gt;=Party_Statement!$C$6,$B6548&lt;=Party_Statement!$E$6),SUMPRODUCT(($C$3:$C6548=Party_Statement!$C$5)*($B$3:$B6548&gt;=Party_Statement!$C$6)*($B$3:$B6548&lt;=Party_Statement!$E$6)),""))</f>
        <v/>
      </c>
    </row>
    <row r="6549" spans="1:11" x14ac:dyDescent="0.2">
      <c r="A6549" s="203" t="str">
        <f>Collection!A78</f>
        <v>2083/03/22</v>
      </c>
      <c r="B6549" s="197">
        <f>Collection!B78</f>
        <v>46209</v>
      </c>
      <c r="C6549" s="200" t="str">
        <f>Collection!D78</f>
        <v>SOBHA BHATTARAI</v>
      </c>
      <c r="D6549" s="200" t="str">
        <f>Collection!F78</f>
        <v>Collection</v>
      </c>
      <c r="E6549" s="200">
        <f>Collection!C78</f>
        <v>3767</v>
      </c>
      <c r="F6549" s="200"/>
      <c r="G6549" s="201"/>
      <c r="H6549" s="201">
        <f>Collection!H78</f>
        <v>3400</v>
      </c>
      <c r="I6549" s="241">
        <f t="shared" si="103"/>
        <v>-3400</v>
      </c>
      <c r="J6549" s="200"/>
      <c r="K6549" s="200" t="str" cm="1">
        <f t="array" ref="K6549">IF($C6549="","",IF(AND($C6549=Party_Statement!$C$5,$B6549&gt;=Party_Statement!$C$6,$B6549&lt;=Party_Statement!$E$6),SUMPRODUCT(($C$3:$C6549=Party_Statement!$C$5)*($B$3:$B6549&gt;=Party_Statement!$C$6)*($B$3:$B6549&lt;=Party_Statement!$E$6)),""))</f>
        <v/>
      </c>
    </row>
    <row r="6550" spans="1:11" x14ac:dyDescent="0.2">
      <c r="A6550" s="203" t="str">
        <f>Collection!A79</f>
        <v>2083/03/22</v>
      </c>
      <c r="B6550" s="197">
        <f>Collection!B79</f>
        <v>46209</v>
      </c>
      <c r="C6550" s="200" t="str">
        <f>Collection!D79</f>
        <v>AAMOSH KIRANA</v>
      </c>
      <c r="D6550" s="200" t="str">
        <f>Collection!F79</f>
        <v>Collection</v>
      </c>
      <c r="E6550" s="200">
        <f>Collection!C79</f>
        <v>3768</v>
      </c>
      <c r="F6550" s="200"/>
      <c r="G6550" s="201"/>
      <c r="H6550" s="201">
        <f>Collection!H79</f>
        <v>8300</v>
      </c>
      <c r="I6550" s="241">
        <f t="shared" si="103"/>
        <v>-8300</v>
      </c>
      <c r="J6550" s="200"/>
      <c r="K6550" s="200" cm="1">
        <f t="array" ref="K6550">IF($C6550="","",IF(AND($C6550=Party_Statement!$C$5,$B6550&gt;=Party_Statement!$C$6,$B6550&lt;=Party_Statement!$E$6),SUMPRODUCT(($C$3:$C6550=Party_Statement!$C$5)*($B$3:$B6550&gt;=Party_Statement!$C$6)*($B$3:$B6550&lt;=Party_Statement!$E$6)),""))</f>
        <v>252</v>
      </c>
    </row>
    <row r="6551" spans="1:11" x14ac:dyDescent="0.2">
      <c r="A6551" s="203" t="str">
        <f>Collection!A80</f>
        <v>2083/03/22</v>
      </c>
      <c r="B6551" s="197">
        <f>Collection!B80</f>
        <v>46209</v>
      </c>
      <c r="C6551" s="200" t="str">
        <f>Collection!D80</f>
        <v>DEURALI KIRANA</v>
      </c>
      <c r="D6551" s="200" t="str">
        <f>Collection!F80</f>
        <v>Collection</v>
      </c>
      <c r="E6551" s="200">
        <f>Collection!C80</f>
        <v>3769</v>
      </c>
      <c r="F6551" s="200"/>
      <c r="G6551" s="201"/>
      <c r="H6551" s="201">
        <f>Collection!H80</f>
        <v>425</v>
      </c>
      <c r="I6551" s="241">
        <f t="shared" si="103"/>
        <v>-425</v>
      </c>
      <c r="J6551" s="200"/>
      <c r="K6551" s="200" t="str" cm="1">
        <f t="array" ref="K6551">IF($C6551="","",IF(AND($C6551=Party_Statement!$C$5,$B6551&gt;=Party_Statement!$C$6,$B6551&lt;=Party_Statement!$E$6),SUMPRODUCT(($C$3:$C6551=Party_Statement!$C$5)*($B$3:$B6551&gt;=Party_Statement!$C$6)*($B$3:$B6551&lt;=Party_Statement!$E$6)),""))</f>
        <v/>
      </c>
    </row>
    <row r="6552" spans="1:11" x14ac:dyDescent="0.2">
      <c r="A6552" s="203" t="str">
        <f>Collection!A81</f>
        <v>2083/03/22</v>
      </c>
      <c r="B6552" s="197">
        <f>Collection!B81</f>
        <v>46209</v>
      </c>
      <c r="C6552" s="200" t="str">
        <f>Collection!D81</f>
        <v>SAMIKSHYA KIRANA</v>
      </c>
      <c r="D6552" s="200" t="str">
        <f>Collection!F81</f>
        <v>Collection</v>
      </c>
      <c r="E6552" s="200">
        <f>Collection!C81</f>
        <v>3770</v>
      </c>
      <c r="F6552" s="200"/>
      <c r="G6552" s="201"/>
      <c r="H6552" s="201">
        <f>Collection!H81</f>
        <v>850</v>
      </c>
      <c r="I6552" s="241">
        <f t="shared" si="103"/>
        <v>-850</v>
      </c>
      <c r="J6552" s="200"/>
      <c r="K6552" s="200" t="str" cm="1">
        <f t="array" ref="K6552">IF($C6552="","",IF(AND($C6552=Party_Statement!$C$5,$B6552&gt;=Party_Statement!$C$6,$B6552&lt;=Party_Statement!$E$6),SUMPRODUCT(($C$3:$C6552=Party_Statement!$C$5)*($B$3:$B6552&gt;=Party_Statement!$C$6)*($B$3:$B6552&lt;=Party_Statement!$E$6)),""))</f>
        <v/>
      </c>
    </row>
    <row r="6553" spans="1:11" x14ac:dyDescent="0.2">
      <c r="A6553" s="203" t="str">
        <f>Collection!A82</f>
        <v>2083/03/22</v>
      </c>
      <c r="B6553" s="197">
        <f>Collection!B82</f>
        <v>46209</v>
      </c>
      <c r="C6553" s="200" t="str">
        <f>Collection!D82</f>
        <v>MANAKAMANA DAIRY</v>
      </c>
      <c r="D6553" s="200" t="str">
        <f>Collection!F82</f>
        <v>Collection</v>
      </c>
      <c r="E6553" s="200">
        <f>Collection!C82</f>
        <v>3771</v>
      </c>
      <c r="F6553" s="200"/>
      <c r="G6553" s="201"/>
      <c r="H6553" s="201">
        <f>Collection!H82</f>
        <v>700</v>
      </c>
      <c r="I6553" s="241">
        <f t="shared" si="103"/>
        <v>150</v>
      </c>
      <c r="J6553" s="200"/>
      <c r="K6553" s="200" t="str" cm="1">
        <f t="array" ref="K6553">IF($C6553="","",IF(AND($C6553=Party_Statement!$C$5,$B6553&gt;=Party_Statement!$C$6,$B6553&lt;=Party_Statement!$E$6),SUMPRODUCT(($C$3:$C6553=Party_Statement!$C$5)*($B$3:$B6553&gt;=Party_Statement!$C$6)*($B$3:$B6553&lt;=Party_Statement!$E$6)),""))</f>
        <v/>
      </c>
    </row>
    <row r="6554" spans="1:11" x14ac:dyDescent="0.2">
      <c r="A6554" s="203" t="str">
        <f>Collection!A83</f>
        <v>2083/03/22</v>
      </c>
      <c r="B6554" s="197">
        <f>Collection!B83</f>
        <v>46209</v>
      </c>
      <c r="C6554" s="200" t="str">
        <f>Collection!D83</f>
        <v>AAYUSH AND AAYUSHMA</v>
      </c>
      <c r="D6554" s="200" t="str">
        <f>Collection!F83</f>
        <v>Collection</v>
      </c>
      <c r="E6554" s="200">
        <f>Collection!C83</f>
        <v>3772</v>
      </c>
      <c r="F6554" s="200"/>
      <c r="G6554" s="201"/>
      <c r="H6554" s="201">
        <f>Collection!H83</f>
        <v>255</v>
      </c>
      <c r="I6554" s="241">
        <f t="shared" si="103"/>
        <v>170</v>
      </c>
      <c r="J6554" s="200"/>
      <c r="K6554" s="200" t="str" cm="1">
        <f t="array" ref="K6554">IF($C6554="","",IF(AND($C6554=Party_Statement!$C$5,$B6554&gt;=Party_Statement!$C$6,$B6554&lt;=Party_Statement!$E$6),SUMPRODUCT(($C$3:$C6554=Party_Statement!$C$5)*($B$3:$B6554&gt;=Party_Statement!$C$6)*($B$3:$B6554&lt;=Party_Statement!$E$6)),""))</f>
        <v/>
      </c>
    </row>
    <row r="6555" spans="1:11" x14ac:dyDescent="0.2">
      <c r="A6555" s="203" t="str">
        <f>Collection!A84</f>
        <v>2083/03/22</v>
      </c>
      <c r="B6555" s="197">
        <f>Collection!B84</f>
        <v>46209</v>
      </c>
      <c r="C6555" s="200" t="str">
        <f>Collection!D84</f>
        <v>YUBARAJ AND SAMRAT</v>
      </c>
      <c r="D6555" s="200" t="str">
        <f>Collection!F84</f>
        <v>Collection</v>
      </c>
      <c r="E6555" s="200">
        <f>Collection!C84</f>
        <v>3773</v>
      </c>
      <c r="F6555" s="200"/>
      <c r="G6555" s="201"/>
      <c r="H6555" s="201">
        <f>Collection!H84</f>
        <v>510</v>
      </c>
      <c r="I6555" s="241">
        <f t="shared" si="103"/>
        <v>-510</v>
      </c>
      <c r="J6555" s="200"/>
      <c r="K6555" s="200" t="str" cm="1">
        <f t="array" ref="K6555">IF($C6555="","",IF(AND($C6555=Party_Statement!$C$5,$B6555&gt;=Party_Statement!$C$6,$B6555&lt;=Party_Statement!$E$6),SUMPRODUCT(($C$3:$C6555=Party_Statement!$C$5)*($B$3:$B6555&gt;=Party_Statement!$C$6)*($B$3:$B6555&lt;=Party_Statement!$E$6)),""))</f>
        <v/>
      </c>
    </row>
    <row r="6556" spans="1:11" x14ac:dyDescent="0.2">
      <c r="A6556" s="203" t="str">
        <f>Collection!A85</f>
        <v>2083/03/22</v>
      </c>
      <c r="B6556" s="197">
        <f>Collection!B85</f>
        <v>46209</v>
      </c>
      <c r="C6556" s="200" t="str">
        <f>Collection!D85</f>
        <v>PALPALI KIRANA</v>
      </c>
      <c r="D6556" s="200" t="str">
        <f>Collection!F85</f>
        <v>Collection</v>
      </c>
      <c r="E6556" s="200">
        <f>Collection!C85</f>
        <v>3774</v>
      </c>
      <c r="F6556" s="200"/>
      <c r="G6556" s="201"/>
      <c r="H6556" s="201">
        <f>Collection!H85</f>
        <v>1700</v>
      </c>
      <c r="I6556" s="241">
        <f t="shared" si="103"/>
        <v>-1700</v>
      </c>
      <c r="J6556" s="200"/>
      <c r="K6556" s="200" t="str" cm="1">
        <f t="array" ref="K6556">IF($C6556="","",IF(AND($C6556=Party_Statement!$C$5,$B6556&gt;=Party_Statement!$C$6,$B6556&lt;=Party_Statement!$E$6),SUMPRODUCT(($C$3:$C6556=Party_Statement!$C$5)*($B$3:$B6556&gt;=Party_Statement!$C$6)*($B$3:$B6556&lt;=Party_Statement!$E$6)),""))</f>
        <v/>
      </c>
    </row>
    <row r="6557" spans="1:11" x14ac:dyDescent="0.2">
      <c r="A6557" s="203" t="str">
        <f>Collection!A86</f>
        <v>2083/03/22</v>
      </c>
      <c r="B6557" s="197">
        <f>Collection!B86</f>
        <v>46209</v>
      </c>
      <c r="C6557" s="200" t="str">
        <f>Collection!D86</f>
        <v>GIRI KIRANA</v>
      </c>
      <c r="D6557" s="200" t="str">
        <f>Collection!F86</f>
        <v>Collection</v>
      </c>
      <c r="E6557" s="200">
        <f>Collection!C86</f>
        <v>3775</v>
      </c>
      <c r="F6557" s="200"/>
      <c r="G6557" s="201"/>
      <c r="H6557" s="201">
        <f>Collection!H86</f>
        <v>1275</v>
      </c>
      <c r="I6557" s="241">
        <f t="shared" si="103"/>
        <v>-1275</v>
      </c>
      <c r="J6557" s="200"/>
      <c r="K6557" s="200" t="str" cm="1">
        <f t="array" ref="K6557">IF($C6557="","",IF(AND($C6557=Party_Statement!$C$5,$B6557&gt;=Party_Statement!$C$6,$B6557&lt;=Party_Statement!$E$6),SUMPRODUCT(($C$3:$C6557=Party_Statement!$C$5)*($B$3:$B6557&gt;=Party_Statement!$C$6)*($B$3:$B6557&lt;=Party_Statement!$E$6)),""))</f>
        <v/>
      </c>
    </row>
    <row r="6558" spans="1:11" x14ac:dyDescent="0.2">
      <c r="A6558" s="203" t="str">
        <f>Collection!A87</f>
        <v>2083/03/22</v>
      </c>
      <c r="B6558" s="197">
        <f>Collection!B87</f>
        <v>46209</v>
      </c>
      <c r="C6558" s="200" t="str">
        <f>Collection!D87</f>
        <v>ORGANIC TARKALI</v>
      </c>
      <c r="D6558" s="200" t="str">
        <f>Collection!F87</f>
        <v>Collection</v>
      </c>
      <c r="E6558" s="200">
        <f>Collection!C87</f>
        <v>3776</v>
      </c>
      <c r="F6558" s="200"/>
      <c r="G6558" s="201"/>
      <c r="H6558" s="201">
        <f>Collection!H87</f>
        <v>3395</v>
      </c>
      <c r="I6558" s="241">
        <f t="shared" si="103"/>
        <v>-3395</v>
      </c>
      <c r="J6558" s="200"/>
      <c r="K6558" s="200" t="str" cm="1">
        <f t="array" ref="K6558">IF($C6558="","",IF(AND($C6558=Party_Statement!$C$5,$B6558&gt;=Party_Statement!$C$6,$B6558&lt;=Party_Statement!$E$6),SUMPRODUCT(($C$3:$C6558=Party_Statement!$C$5)*($B$3:$B6558&gt;=Party_Statement!$C$6)*($B$3:$B6558&lt;=Party_Statement!$E$6)),""))</f>
        <v/>
      </c>
    </row>
    <row r="6559" spans="1:11" x14ac:dyDescent="0.2">
      <c r="A6559" s="203" t="str">
        <f>Collection!A88</f>
        <v>2083/03/22</v>
      </c>
      <c r="B6559" s="197">
        <f>Collection!B88</f>
        <v>46209</v>
      </c>
      <c r="C6559" s="200" t="str">
        <f>Collection!D88</f>
        <v>NEUPANE KIRANA</v>
      </c>
      <c r="D6559" s="200" t="str">
        <f>Collection!F88</f>
        <v>Collection</v>
      </c>
      <c r="E6559" s="200">
        <f>Collection!C88</f>
        <v>3777</v>
      </c>
      <c r="F6559" s="200"/>
      <c r="G6559" s="201"/>
      <c r="H6559" s="201">
        <f>Collection!H88</f>
        <v>180</v>
      </c>
      <c r="I6559" s="241">
        <f t="shared" si="103"/>
        <v>-180</v>
      </c>
      <c r="J6559" s="200"/>
      <c r="K6559" s="200" t="str" cm="1">
        <f t="array" ref="K6559">IF($C6559="","",IF(AND($C6559=Party_Statement!$C$5,$B6559&gt;=Party_Statement!$C$6,$B6559&lt;=Party_Statement!$E$6),SUMPRODUCT(($C$3:$C6559=Party_Statement!$C$5)*($B$3:$B6559&gt;=Party_Statement!$C$6)*($B$3:$B6559&lt;=Party_Statement!$E$6)),""))</f>
        <v/>
      </c>
    </row>
    <row r="6560" spans="1:11" x14ac:dyDescent="0.2">
      <c r="A6560" s="203" t="str">
        <f>Collection!A89</f>
        <v>2083/03/22</v>
      </c>
      <c r="B6560" s="197">
        <f>Collection!B89</f>
        <v>46209</v>
      </c>
      <c r="C6560" s="200" t="str">
        <f>Collection!D89</f>
        <v>BHUSAL JANARAL STORE</v>
      </c>
      <c r="D6560" s="200" t="str">
        <f>Collection!F89</f>
        <v>Collection</v>
      </c>
      <c r="E6560" s="200">
        <f>Collection!C89</f>
        <v>3778</v>
      </c>
      <c r="F6560" s="200"/>
      <c r="G6560" s="201"/>
      <c r="H6560" s="201">
        <f>Collection!H89</f>
        <v>580</v>
      </c>
      <c r="I6560" s="241">
        <f t="shared" si="103"/>
        <v>-580</v>
      </c>
      <c r="J6560" s="200"/>
      <c r="K6560" s="200" t="str" cm="1">
        <f t="array" ref="K6560">IF($C6560="","",IF(AND($C6560=Party_Statement!$C$5,$B6560&gt;=Party_Statement!$C$6,$B6560&lt;=Party_Statement!$E$6),SUMPRODUCT(($C$3:$C6560=Party_Statement!$C$5)*($B$3:$B6560&gt;=Party_Statement!$C$6)*($B$3:$B6560&lt;=Party_Statement!$E$6)),""))</f>
        <v/>
      </c>
    </row>
    <row r="6561" spans="1:11" x14ac:dyDescent="0.2">
      <c r="A6561" s="203" t="str">
        <f>Collection!A90</f>
        <v>2083/03/22</v>
      </c>
      <c r="B6561" s="197">
        <f>Collection!B90</f>
        <v>46209</v>
      </c>
      <c r="C6561" s="200" t="str">
        <f>Collection!D90</f>
        <v>LOCAL</v>
      </c>
      <c r="D6561" s="200" t="str">
        <f>Collection!F90</f>
        <v>Collection</v>
      </c>
      <c r="E6561" s="200">
        <f>Collection!C90</f>
        <v>0</v>
      </c>
      <c r="F6561" s="200"/>
      <c r="G6561" s="201"/>
      <c r="H6561" s="201">
        <f>Collection!H90</f>
        <v>430</v>
      </c>
      <c r="I6561" s="241">
        <f t="shared" si="103"/>
        <v>-430</v>
      </c>
      <c r="J6561" s="200"/>
      <c r="K6561" s="200" t="str" cm="1">
        <f t="array" ref="K6561">IF($C6561="","",IF(AND($C6561=Party_Statement!$C$5,$B6561&gt;=Party_Statement!$C$6,$B6561&lt;=Party_Statement!$E$6),SUMPRODUCT(($C$3:$C6561=Party_Statement!$C$5)*($B$3:$B6561&gt;=Party_Statement!$C$6)*($B$3:$B6561&lt;=Party_Statement!$E$6)),""))</f>
        <v/>
      </c>
    </row>
    <row r="6562" spans="1:11" x14ac:dyDescent="0.2">
      <c r="A6562" s="203" t="str">
        <f>Collection!A91</f>
        <v>2083/03/23</v>
      </c>
      <c r="B6562" s="197">
        <f>Collection!B91</f>
        <v>46210</v>
      </c>
      <c r="C6562" s="200" t="str">
        <f>Collection!D91</f>
        <v>GANGA NEUPANE</v>
      </c>
      <c r="D6562" s="200" t="str">
        <f>Collection!F91</f>
        <v>Collection</v>
      </c>
      <c r="E6562" s="200">
        <f>Collection!C91</f>
        <v>3779</v>
      </c>
      <c r="F6562" s="200"/>
      <c r="G6562" s="201"/>
      <c r="H6562" s="201">
        <f>Collection!H91</f>
        <v>4000</v>
      </c>
      <c r="I6562" s="241">
        <f t="shared" si="103"/>
        <v>-4000</v>
      </c>
      <c r="J6562" s="200"/>
      <c r="K6562" s="200" t="str" cm="1">
        <f t="array" ref="K6562">IF($C6562="","",IF(AND($C6562=Party_Statement!$C$5,$B6562&gt;=Party_Statement!$C$6,$B6562&lt;=Party_Statement!$E$6),SUMPRODUCT(($C$3:$C6562=Party_Statement!$C$5)*($B$3:$B6562&gt;=Party_Statement!$C$6)*($B$3:$B6562&lt;=Party_Statement!$E$6)),""))</f>
        <v/>
      </c>
    </row>
    <row r="6563" spans="1:11" x14ac:dyDescent="0.2">
      <c r="A6563" s="203" t="str">
        <f>Collection!A92</f>
        <v>2083/03/23</v>
      </c>
      <c r="B6563" s="197">
        <f>Collection!B92</f>
        <v>46210</v>
      </c>
      <c r="C6563" s="200" t="str">
        <f>Collection!D92</f>
        <v>SRIJANA DAIRY</v>
      </c>
      <c r="D6563" s="200" t="str">
        <f>Collection!F92</f>
        <v>Collection</v>
      </c>
      <c r="E6563" s="200">
        <f>Collection!C92</f>
        <v>3780</v>
      </c>
      <c r="F6563" s="200"/>
      <c r="G6563" s="201"/>
      <c r="H6563" s="201">
        <f>Collection!H92</f>
        <v>5180</v>
      </c>
      <c r="I6563" s="241">
        <f t="shared" si="103"/>
        <v>-5180</v>
      </c>
      <c r="J6563" s="200"/>
      <c r="K6563" s="200" t="str" cm="1">
        <f t="array" ref="K6563">IF($C6563="","",IF(AND($C6563=Party_Statement!$C$5,$B6563&gt;=Party_Statement!$C$6,$B6563&lt;=Party_Statement!$E$6),SUMPRODUCT(($C$3:$C6563=Party_Statement!$C$5)*($B$3:$B6563&gt;=Party_Statement!$C$6)*($B$3:$B6563&lt;=Party_Statement!$E$6)),""))</f>
        <v/>
      </c>
    </row>
    <row r="6564" spans="1:11" x14ac:dyDescent="0.2">
      <c r="A6564" s="203" t="str">
        <f>Collection!A93</f>
        <v>2083/03/23</v>
      </c>
      <c r="B6564" s="197">
        <f>Collection!B93</f>
        <v>46210</v>
      </c>
      <c r="C6564" s="200" t="str">
        <f>Collection!D93</f>
        <v>SOBHA BHATTARAI</v>
      </c>
      <c r="D6564" s="200" t="str">
        <f>Collection!F93</f>
        <v>Collection</v>
      </c>
      <c r="E6564" s="200">
        <f>Collection!C93</f>
        <v>3781</v>
      </c>
      <c r="F6564" s="200"/>
      <c r="G6564" s="201"/>
      <c r="H6564" s="201">
        <f>Collection!H93</f>
        <v>2550</v>
      </c>
      <c r="I6564" s="241">
        <f t="shared" si="103"/>
        <v>-2550</v>
      </c>
      <c r="J6564" s="200"/>
      <c r="K6564" s="200" t="str" cm="1">
        <f t="array" ref="K6564">IF($C6564="","",IF(AND($C6564=Party_Statement!$C$5,$B6564&gt;=Party_Statement!$C$6,$B6564&lt;=Party_Statement!$E$6),SUMPRODUCT(($C$3:$C6564=Party_Statement!$C$5)*($B$3:$B6564&gt;=Party_Statement!$C$6)*($B$3:$B6564&lt;=Party_Statement!$E$6)),""))</f>
        <v/>
      </c>
    </row>
    <row r="6565" spans="1:11" x14ac:dyDescent="0.2">
      <c r="A6565" s="203" t="str">
        <f>Collection!A94</f>
        <v>2083/03/23</v>
      </c>
      <c r="B6565" s="197">
        <f>Collection!B94</f>
        <v>46210</v>
      </c>
      <c r="C6565" s="200" t="str">
        <f>Collection!D94</f>
        <v>SAMIKSHYA KIRANA</v>
      </c>
      <c r="D6565" s="200" t="str">
        <f>Collection!F94</f>
        <v>Collection</v>
      </c>
      <c r="E6565" s="200">
        <f>Collection!C94</f>
        <v>3782</v>
      </c>
      <c r="F6565" s="200"/>
      <c r="G6565" s="201"/>
      <c r="H6565" s="201">
        <f>Collection!H94</f>
        <v>425</v>
      </c>
      <c r="I6565" s="241">
        <f t="shared" si="103"/>
        <v>-425</v>
      </c>
      <c r="J6565" s="200"/>
      <c r="K6565" s="200" t="str" cm="1">
        <f t="array" ref="K6565">IF($C6565="","",IF(AND($C6565=Party_Statement!$C$5,$B6565&gt;=Party_Statement!$C$6,$B6565&lt;=Party_Statement!$E$6),SUMPRODUCT(($C$3:$C6565=Party_Statement!$C$5)*($B$3:$B6565&gt;=Party_Statement!$C$6)*($B$3:$B6565&lt;=Party_Statement!$E$6)),""))</f>
        <v/>
      </c>
    </row>
    <row r="6566" spans="1:11" x14ac:dyDescent="0.2">
      <c r="A6566" s="203" t="str">
        <f>Collection!A95</f>
        <v>2083/03/23</v>
      </c>
      <c r="B6566" s="197">
        <f>Collection!B95</f>
        <v>46210</v>
      </c>
      <c r="C6566" s="200" t="str">
        <f>Collection!D95</f>
        <v>PALPALI KIRANA</v>
      </c>
      <c r="D6566" s="200" t="str">
        <f>Collection!F95</f>
        <v>Collection</v>
      </c>
      <c r="E6566" s="200">
        <f>Collection!C95</f>
        <v>3783</v>
      </c>
      <c r="F6566" s="200"/>
      <c r="G6566" s="201"/>
      <c r="H6566" s="201">
        <f>Collection!H95</f>
        <v>2550</v>
      </c>
      <c r="I6566" s="241">
        <f t="shared" si="103"/>
        <v>-2550</v>
      </c>
      <c r="J6566" s="200"/>
      <c r="K6566" s="200" t="str" cm="1">
        <f t="array" ref="K6566">IF($C6566="","",IF(AND($C6566=Party_Statement!$C$5,$B6566&gt;=Party_Statement!$C$6,$B6566&lt;=Party_Statement!$E$6),SUMPRODUCT(($C$3:$C6566=Party_Statement!$C$5)*($B$3:$B6566&gt;=Party_Statement!$C$6)*($B$3:$B6566&lt;=Party_Statement!$E$6)),""))</f>
        <v/>
      </c>
    </row>
    <row r="6567" spans="1:11" x14ac:dyDescent="0.2">
      <c r="A6567" s="203" t="str">
        <f>Collection!A96</f>
        <v>2083/03/23</v>
      </c>
      <c r="B6567" s="197">
        <f>Collection!B96</f>
        <v>46210</v>
      </c>
      <c r="C6567" s="200" t="str">
        <f>Collection!D96</f>
        <v>YUBARAJ AND SAMRAT</v>
      </c>
      <c r="D6567" s="200" t="str">
        <f>Collection!F96</f>
        <v>Collection</v>
      </c>
      <c r="E6567" s="200">
        <f>Collection!C96</f>
        <v>3784</v>
      </c>
      <c r="F6567" s="200"/>
      <c r="G6567" s="201"/>
      <c r="H6567" s="201">
        <f>Collection!H96</f>
        <v>1275</v>
      </c>
      <c r="I6567" s="241">
        <f t="shared" si="103"/>
        <v>-1275</v>
      </c>
      <c r="J6567" s="200"/>
      <c r="K6567" s="200" t="str" cm="1">
        <f t="array" ref="K6567">IF($C6567="","",IF(AND($C6567=Party_Statement!$C$5,$B6567&gt;=Party_Statement!$C$6,$B6567&lt;=Party_Statement!$E$6),SUMPRODUCT(($C$3:$C6567=Party_Statement!$C$5)*($B$3:$B6567&gt;=Party_Statement!$C$6)*($B$3:$B6567&lt;=Party_Statement!$E$6)),""))</f>
        <v/>
      </c>
    </row>
    <row r="6568" spans="1:11" x14ac:dyDescent="0.2">
      <c r="A6568" s="203" t="str">
        <f>Collection!A97</f>
        <v>2083/03/23</v>
      </c>
      <c r="B6568" s="197">
        <f>Collection!B97</f>
        <v>46210</v>
      </c>
      <c r="C6568" s="200" t="str">
        <f>Collection!D97</f>
        <v>GIRI KIRANA</v>
      </c>
      <c r="D6568" s="200" t="str">
        <f>Collection!F97</f>
        <v>Collection</v>
      </c>
      <c r="E6568" s="200">
        <f>Collection!C97</f>
        <v>3785</v>
      </c>
      <c r="F6568" s="200"/>
      <c r="G6568" s="201"/>
      <c r="H6568" s="201">
        <f>Collection!H97</f>
        <v>1275</v>
      </c>
      <c r="I6568" s="241">
        <f t="shared" si="103"/>
        <v>-1275</v>
      </c>
      <c r="J6568" s="200"/>
      <c r="K6568" s="200" t="str" cm="1">
        <f t="array" ref="K6568">IF($C6568="","",IF(AND($C6568=Party_Statement!$C$5,$B6568&gt;=Party_Statement!$C$6,$B6568&lt;=Party_Statement!$E$6),SUMPRODUCT(($C$3:$C6568=Party_Statement!$C$5)*($B$3:$B6568&gt;=Party_Statement!$C$6)*($B$3:$B6568&lt;=Party_Statement!$E$6)),""))</f>
        <v/>
      </c>
    </row>
    <row r="6569" spans="1:11" x14ac:dyDescent="0.2">
      <c r="A6569" s="203" t="str">
        <f>Collection!A98</f>
        <v>2083/03/23</v>
      </c>
      <c r="B6569" s="197">
        <f>Collection!B98</f>
        <v>46210</v>
      </c>
      <c r="C6569" s="200" t="str">
        <f>Collection!D98</f>
        <v>AAMOSH KIRANA</v>
      </c>
      <c r="D6569" s="200" t="str">
        <f>Collection!F98</f>
        <v>Collection</v>
      </c>
      <c r="E6569" s="200">
        <f>Collection!C98</f>
        <v>3786</v>
      </c>
      <c r="F6569" s="200"/>
      <c r="G6569" s="201"/>
      <c r="H6569" s="201">
        <f>Collection!H98</f>
        <v>7000</v>
      </c>
      <c r="I6569" s="241">
        <f t="shared" si="103"/>
        <v>-7000</v>
      </c>
      <c r="J6569" s="200"/>
      <c r="K6569" s="200" cm="1">
        <f t="array" ref="K6569">IF($C6569="","",IF(AND($C6569=Party_Statement!$C$5,$B6569&gt;=Party_Statement!$C$6,$B6569&lt;=Party_Statement!$E$6),SUMPRODUCT(($C$3:$C6569=Party_Statement!$C$5)*($B$3:$B6569&gt;=Party_Statement!$C$6)*($B$3:$B6569&lt;=Party_Statement!$E$6)),""))</f>
        <v>253</v>
      </c>
    </row>
    <row r="6570" spans="1:11" x14ac:dyDescent="0.2">
      <c r="A6570" s="203" t="str">
        <f>Collection!A99</f>
        <v>2083/03/23</v>
      </c>
      <c r="B6570" s="197">
        <f>Collection!B99</f>
        <v>46210</v>
      </c>
      <c r="C6570" s="200" t="str">
        <f>Collection!D99</f>
        <v>DEURALI KIRANA</v>
      </c>
      <c r="D6570" s="200" t="str">
        <f>Collection!F99</f>
        <v>Collection</v>
      </c>
      <c r="E6570" s="200">
        <f>Collection!C99</f>
        <v>3787</v>
      </c>
      <c r="F6570" s="200"/>
      <c r="G6570" s="201"/>
      <c r="H6570" s="201">
        <f>Collection!H99</f>
        <v>425</v>
      </c>
      <c r="I6570" s="241">
        <f t="shared" si="103"/>
        <v>-425</v>
      </c>
      <c r="J6570" s="200"/>
      <c r="K6570" s="200" t="str" cm="1">
        <f t="array" ref="K6570">IF($C6570="","",IF(AND($C6570=Party_Statement!$C$5,$B6570&gt;=Party_Statement!$C$6,$B6570&lt;=Party_Statement!$E$6),SUMPRODUCT(($C$3:$C6570=Party_Statement!$C$5)*($B$3:$B6570&gt;=Party_Statement!$C$6)*($B$3:$B6570&lt;=Party_Statement!$E$6)),""))</f>
        <v/>
      </c>
    </row>
    <row r="6571" spans="1:11" x14ac:dyDescent="0.2">
      <c r="A6571" s="203" t="str">
        <f>Collection!A100</f>
        <v>2083/03/23</v>
      </c>
      <c r="B6571" s="197">
        <f>Collection!B100</f>
        <v>46210</v>
      </c>
      <c r="C6571" s="200" t="str">
        <f>Collection!D100</f>
        <v>ORGANIC TARKALI</v>
      </c>
      <c r="D6571" s="200" t="str">
        <f>Collection!F100</f>
        <v>Collection</v>
      </c>
      <c r="E6571" s="200">
        <f>Collection!C100</f>
        <v>3788</v>
      </c>
      <c r="F6571" s="200"/>
      <c r="G6571" s="201"/>
      <c r="H6571" s="201">
        <f>Collection!H100</f>
        <v>1900</v>
      </c>
      <c r="I6571" s="241">
        <f t="shared" si="103"/>
        <v>-1900</v>
      </c>
      <c r="J6571" s="200"/>
      <c r="K6571" s="200" t="str" cm="1">
        <f t="array" ref="K6571">IF($C6571="","",IF(AND($C6571=Party_Statement!$C$5,$B6571&gt;=Party_Statement!$C$6,$B6571&lt;=Party_Statement!$E$6),SUMPRODUCT(($C$3:$C6571=Party_Statement!$C$5)*($B$3:$B6571&gt;=Party_Statement!$C$6)*($B$3:$B6571&lt;=Party_Statement!$E$6)),""))</f>
        <v/>
      </c>
    </row>
    <row r="6572" spans="1:11" x14ac:dyDescent="0.2">
      <c r="A6572" s="203" t="str">
        <f>Collection!A101</f>
        <v>2083/03/23</v>
      </c>
      <c r="B6572" s="197">
        <f>Collection!B101</f>
        <v>46210</v>
      </c>
      <c r="C6572" s="200" t="str">
        <f>Collection!D101</f>
        <v>NEUPANE KIRANA</v>
      </c>
      <c r="D6572" s="200" t="str">
        <f>Collection!F101</f>
        <v>Collection</v>
      </c>
      <c r="E6572" s="200">
        <f>Collection!C101</f>
        <v>3789</v>
      </c>
      <c r="F6572" s="200"/>
      <c r="G6572" s="201"/>
      <c r="H6572" s="201">
        <f>Collection!H101</f>
        <v>180</v>
      </c>
      <c r="I6572" s="241">
        <f t="shared" si="103"/>
        <v>-180</v>
      </c>
      <c r="J6572" s="200"/>
      <c r="K6572" s="200" t="str" cm="1">
        <f t="array" ref="K6572">IF($C6572="","",IF(AND($C6572=Party_Statement!$C$5,$B6572&gt;=Party_Statement!$C$6,$B6572&lt;=Party_Statement!$E$6),SUMPRODUCT(($C$3:$C6572=Party_Statement!$C$5)*($B$3:$B6572&gt;=Party_Statement!$C$6)*($B$3:$B6572&lt;=Party_Statement!$E$6)),""))</f>
        <v/>
      </c>
    </row>
    <row r="6573" spans="1:11" x14ac:dyDescent="0.2">
      <c r="A6573" s="203" t="str">
        <f>Collection!A102</f>
        <v>2083/03/23</v>
      </c>
      <c r="B6573" s="197">
        <f>Collection!B102</f>
        <v>46210</v>
      </c>
      <c r="C6573" s="200" t="str">
        <f>Collection!D102</f>
        <v>PETTY CASH</v>
      </c>
      <c r="D6573" s="200" t="str">
        <f>Collection!F102</f>
        <v>Petty Cash</v>
      </c>
      <c r="E6573" s="200">
        <f>Collection!C102</f>
        <v>0</v>
      </c>
      <c r="F6573" s="200"/>
      <c r="G6573" s="201"/>
      <c r="H6573" s="201">
        <f>Collection!H102</f>
        <v>0</v>
      </c>
      <c r="I6573" s="241">
        <f t="shared" si="103"/>
        <v>0</v>
      </c>
      <c r="J6573" s="200"/>
      <c r="K6573" s="200" t="str" cm="1">
        <f t="array" ref="K6573">IF($C6573="","",IF(AND($C6573=Party_Statement!$C$5,$B6573&gt;=Party_Statement!$C$6,$B6573&lt;=Party_Statement!$E$6),SUMPRODUCT(($C$3:$C6573=Party_Statement!$C$5)*($B$3:$B6573&gt;=Party_Statement!$C$6)*($B$3:$B6573&lt;=Party_Statement!$E$6)),""))</f>
        <v/>
      </c>
    </row>
    <row r="6574" spans="1:11" x14ac:dyDescent="0.2">
      <c r="A6574" s="203" t="str">
        <f>Collection!A103</f>
        <v>2083/03/24</v>
      </c>
      <c r="B6574" s="197">
        <f>Collection!B103</f>
        <v>46211</v>
      </c>
      <c r="C6574" s="200" t="str">
        <f>Collection!D103</f>
        <v>SRIJANA DAIRY</v>
      </c>
      <c r="D6574" s="200" t="str">
        <f>Collection!F103</f>
        <v>Collection</v>
      </c>
      <c r="E6574" s="200">
        <f>Collection!C103</f>
        <v>3790</v>
      </c>
      <c r="F6574" s="200"/>
      <c r="G6574" s="201"/>
      <c r="H6574" s="201">
        <f>Collection!H103</f>
        <v>5180</v>
      </c>
      <c r="I6574" s="241">
        <f t="shared" si="103"/>
        <v>-5180</v>
      </c>
      <c r="J6574" s="200"/>
      <c r="K6574" s="200" t="str" cm="1">
        <f t="array" ref="K6574">IF($C6574="","",IF(AND($C6574=Party_Statement!$C$5,$B6574&gt;=Party_Statement!$C$6,$B6574&lt;=Party_Statement!$E$6),SUMPRODUCT(($C$3:$C6574=Party_Statement!$C$5)*($B$3:$B6574&gt;=Party_Statement!$C$6)*($B$3:$B6574&lt;=Party_Statement!$E$6)),""))</f>
        <v/>
      </c>
    </row>
    <row r="6575" spans="1:11" x14ac:dyDescent="0.2">
      <c r="A6575" s="203" t="str">
        <f>Collection!A104</f>
        <v>2083/03/24</v>
      </c>
      <c r="B6575" s="197">
        <f>Collection!B104</f>
        <v>46211</v>
      </c>
      <c r="C6575" s="200" t="str">
        <f>Collection!D104</f>
        <v>SOBHA BHATTARAI</v>
      </c>
      <c r="D6575" s="200" t="str">
        <f>Collection!F104</f>
        <v>Collection</v>
      </c>
      <c r="E6575" s="200">
        <f>Collection!C104</f>
        <v>3791</v>
      </c>
      <c r="F6575" s="200"/>
      <c r="G6575" s="201"/>
      <c r="H6575" s="201">
        <f>Collection!H104</f>
        <v>1275</v>
      </c>
      <c r="I6575" s="241">
        <f t="shared" si="103"/>
        <v>-1275</v>
      </c>
      <c r="J6575" s="200"/>
      <c r="K6575" s="200" t="str" cm="1">
        <f t="array" ref="K6575">IF($C6575="","",IF(AND($C6575=Party_Statement!$C$5,$B6575&gt;=Party_Statement!$C$6,$B6575&lt;=Party_Statement!$E$6),SUMPRODUCT(($C$3:$C6575=Party_Statement!$C$5)*($B$3:$B6575&gt;=Party_Statement!$C$6)*($B$3:$B6575&lt;=Party_Statement!$E$6)),""))</f>
        <v/>
      </c>
    </row>
    <row r="6576" spans="1:11" x14ac:dyDescent="0.2">
      <c r="A6576" s="203" t="str">
        <f>Collection!A105</f>
        <v>2083/03/24</v>
      </c>
      <c r="B6576" s="197">
        <f>Collection!B105</f>
        <v>46211</v>
      </c>
      <c r="C6576" s="200" t="str">
        <f>Collection!D105</f>
        <v>SAMIKSHYA KIRANA</v>
      </c>
      <c r="D6576" s="200" t="str">
        <f>Collection!F105</f>
        <v>Collection</v>
      </c>
      <c r="E6576" s="200">
        <f>Collection!C105</f>
        <v>3792</v>
      </c>
      <c r="F6576" s="200"/>
      <c r="G6576" s="201"/>
      <c r="H6576" s="201">
        <f>Collection!H105</f>
        <v>680</v>
      </c>
      <c r="I6576" s="241">
        <f t="shared" si="103"/>
        <v>-680</v>
      </c>
      <c r="J6576" s="200"/>
      <c r="K6576" s="200" t="str" cm="1">
        <f t="array" ref="K6576">IF($C6576="","",IF(AND($C6576=Party_Statement!$C$5,$B6576&gt;=Party_Statement!$C$6,$B6576&lt;=Party_Statement!$E$6),SUMPRODUCT(($C$3:$C6576=Party_Statement!$C$5)*($B$3:$B6576&gt;=Party_Statement!$C$6)*($B$3:$B6576&lt;=Party_Statement!$E$6)),""))</f>
        <v/>
      </c>
    </row>
    <row r="6577" spans="1:11" x14ac:dyDescent="0.2">
      <c r="A6577" s="203" t="str">
        <f>Collection!A106</f>
        <v>2083/03/24</v>
      </c>
      <c r="B6577" s="197">
        <f>Collection!B106</f>
        <v>46211</v>
      </c>
      <c r="C6577" s="200" t="str">
        <f>Collection!D106</f>
        <v>DEURALI KIRANA</v>
      </c>
      <c r="D6577" s="200" t="str">
        <f>Collection!F106</f>
        <v>Collection</v>
      </c>
      <c r="E6577" s="200">
        <f>Collection!C106</f>
        <v>3793</v>
      </c>
      <c r="F6577" s="200"/>
      <c r="G6577" s="201"/>
      <c r="H6577" s="201">
        <f>Collection!H106</f>
        <v>425</v>
      </c>
      <c r="I6577" s="241">
        <f t="shared" si="103"/>
        <v>-425</v>
      </c>
      <c r="J6577" s="200"/>
      <c r="K6577" s="200" t="str" cm="1">
        <f t="array" ref="K6577">IF($C6577="","",IF(AND($C6577=Party_Statement!$C$5,$B6577&gt;=Party_Statement!$C$6,$B6577&lt;=Party_Statement!$E$6),SUMPRODUCT(($C$3:$C6577=Party_Statement!$C$5)*($B$3:$B6577&gt;=Party_Statement!$C$6)*($B$3:$B6577&lt;=Party_Statement!$E$6)),""))</f>
        <v/>
      </c>
    </row>
    <row r="6578" spans="1:11" x14ac:dyDescent="0.2">
      <c r="A6578" s="203" t="str">
        <f>Collection!A107</f>
        <v>2083/03/24</v>
      </c>
      <c r="B6578" s="197">
        <f>Collection!B107</f>
        <v>46211</v>
      </c>
      <c r="C6578" s="200" t="str">
        <f>Collection!D107</f>
        <v>AAMOSH KIRANA</v>
      </c>
      <c r="D6578" s="200" t="str">
        <f>Collection!F107</f>
        <v>Collection</v>
      </c>
      <c r="E6578" s="200">
        <f>Collection!C107</f>
        <v>3794</v>
      </c>
      <c r="F6578" s="200"/>
      <c r="G6578" s="201"/>
      <c r="H6578" s="201">
        <f>Collection!H107</f>
        <v>4900</v>
      </c>
      <c r="I6578" s="241">
        <f t="shared" si="103"/>
        <v>-4900</v>
      </c>
      <c r="J6578" s="200"/>
      <c r="K6578" s="200" cm="1">
        <f t="array" ref="K6578">IF($C6578="","",IF(AND($C6578=Party_Statement!$C$5,$B6578&gt;=Party_Statement!$C$6,$B6578&lt;=Party_Statement!$E$6),SUMPRODUCT(($C$3:$C6578=Party_Statement!$C$5)*($B$3:$B6578&gt;=Party_Statement!$C$6)*($B$3:$B6578&lt;=Party_Statement!$E$6)),""))</f>
        <v>254</v>
      </c>
    </row>
    <row r="6579" spans="1:11" x14ac:dyDescent="0.2">
      <c r="A6579" s="203" t="str">
        <f>Collection!A108</f>
        <v>2083/03/24</v>
      </c>
      <c r="B6579" s="197">
        <f>Collection!B108</f>
        <v>46211</v>
      </c>
      <c r="C6579" s="200" t="str">
        <f>Collection!D108</f>
        <v>YUBARAJ AND SAMRAT</v>
      </c>
      <c r="D6579" s="200" t="str">
        <f>Collection!F108</f>
        <v>Collection</v>
      </c>
      <c r="E6579" s="200">
        <f>Collection!C108</f>
        <v>3795</v>
      </c>
      <c r="F6579" s="200"/>
      <c r="G6579" s="201"/>
      <c r="H6579" s="201">
        <f>Collection!H108</f>
        <v>1020</v>
      </c>
      <c r="I6579" s="241">
        <f t="shared" si="103"/>
        <v>-1020</v>
      </c>
      <c r="J6579" s="200"/>
      <c r="K6579" s="200" t="str" cm="1">
        <f t="array" ref="K6579">IF($C6579="","",IF(AND($C6579=Party_Statement!$C$5,$B6579&gt;=Party_Statement!$C$6,$B6579&lt;=Party_Statement!$E$6),SUMPRODUCT(($C$3:$C6579=Party_Statement!$C$5)*($B$3:$B6579&gt;=Party_Statement!$C$6)*($B$3:$B6579&lt;=Party_Statement!$E$6)),""))</f>
        <v/>
      </c>
    </row>
    <row r="6580" spans="1:11" x14ac:dyDescent="0.2">
      <c r="A6580" s="203" t="str">
        <f>Collection!A109</f>
        <v>2083/03/24</v>
      </c>
      <c r="B6580" s="197">
        <f>Collection!B109</f>
        <v>46211</v>
      </c>
      <c r="C6580" s="200" t="str">
        <f>Collection!D109</f>
        <v>AAYUSH AND AAYUSHMA</v>
      </c>
      <c r="D6580" s="200" t="str">
        <f>Collection!F109</f>
        <v>Collection</v>
      </c>
      <c r="E6580" s="200">
        <f>Collection!C109</f>
        <v>3796</v>
      </c>
      <c r="F6580" s="200"/>
      <c r="G6580" s="201"/>
      <c r="H6580" s="201">
        <f>Collection!H109</f>
        <v>425</v>
      </c>
      <c r="I6580" s="241">
        <f t="shared" si="103"/>
        <v>-425</v>
      </c>
      <c r="J6580" s="200"/>
      <c r="K6580" s="200" t="str" cm="1">
        <f t="array" ref="K6580">IF($C6580="","",IF(AND($C6580=Party_Statement!$C$5,$B6580&gt;=Party_Statement!$C$6,$B6580&lt;=Party_Statement!$E$6),SUMPRODUCT(($C$3:$C6580=Party_Statement!$C$5)*($B$3:$B6580&gt;=Party_Statement!$C$6)*($B$3:$B6580&lt;=Party_Statement!$E$6)),""))</f>
        <v/>
      </c>
    </row>
    <row r="6581" spans="1:11" x14ac:dyDescent="0.2">
      <c r="A6581" s="203" t="str">
        <f>Collection!A110</f>
        <v>2083/03/24</v>
      </c>
      <c r="B6581" s="197">
        <f>Collection!B110</f>
        <v>46211</v>
      </c>
      <c r="C6581" s="200" t="str">
        <f>Collection!D110</f>
        <v>PALPALI KIRANA</v>
      </c>
      <c r="D6581" s="200" t="str">
        <f>Collection!F110</f>
        <v>Collection</v>
      </c>
      <c r="E6581" s="200">
        <f>Collection!C110</f>
        <v>3797</v>
      </c>
      <c r="F6581" s="200"/>
      <c r="G6581" s="201"/>
      <c r="H6581" s="201">
        <f>Collection!H110</f>
        <v>1700</v>
      </c>
      <c r="I6581" s="241">
        <f t="shared" si="103"/>
        <v>-1700</v>
      </c>
      <c r="J6581" s="200"/>
      <c r="K6581" s="200" t="str" cm="1">
        <f t="array" ref="K6581">IF($C6581="","",IF(AND($C6581=Party_Statement!$C$5,$B6581&gt;=Party_Statement!$C$6,$B6581&lt;=Party_Statement!$E$6),SUMPRODUCT(($C$3:$C6581=Party_Statement!$C$5)*($B$3:$B6581&gt;=Party_Statement!$C$6)*($B$3:$B6581&lt;=Party_Statement!$E$6)),""))</f>
        <v/>
      </c>
    </row>
    <row r="6582" spans="1:11" x14ac:dyDescent="0.2">
      <c r="A6582" s="203" t="str">
        <f>Collection!A111</f>
        <v>2083/03/24</v>
      </c>
      <c r="B6582" s="197">
        <f>Collection!B111</f>
        <v>46211</v>
      </c>
      <c r="C6582" s="200" t="str">
        <f>Collection!D111</f>
        <v>GIRI KIRANA</v>
      </c>
      <c r="D6582" s="200" t="str">
        <f>Collection!F111</f>
        <v>Collection</v>
      </c>
      <c r="E6582" s="200">
        <f>Collection!C111</f>
        <v>3798</v>
      </c>
      <c r="F6582" s="200"/>
      <c r="G6582" s="201"/>
      <c r="H6582" s="201">
        <f>Collection!H111</f>
        <v>1275</v>
      </c>
      <c r="I6582" s="241">
        <f t="shared" si="103"/>
        <v>0</v>
      </c>
      <c r="J6582" s="200"/>
      <c r="K6582" s="200" t="str" cm="1">
        <f t="array" ref="K6582">IF($C6582="","",IF(AND($C6582=Party_Statement!$C$5,$B6582&gt;=Party_Statement!$C$6,$B6582&lt;=Party_Statement!$E$6),SUMPRODUCT(($C$3:$C6582=Party_Statement!$C$5)*($B$3:$B6582&gt;=Party_Statement!$C$6)*($B$3:$B6582&lt;=Party_Statement!$E$6)),""))</f>
        <v/>
      </c>
    </row>
    <row r="6583" spans="1:11" x14ac:dyDescent="0.2">
      <c r="A6583" s="203" t="str">
        <f>Collection!A112</f>
        <v>2083/03/24</v>
      </c>
      <c r="B6583" s="197">
        <f>Collection!B112</f>
        <v>46211</v>
      </c>
      <c r="C6583" s="200" t="str">
        <f>Collection!D112</f>
        <v>B KALIKA CANTEEN</v>
      </c>
      <c r="D6583" s="200" t="str">
        <f>Collection!F112</f>
        <v>Collection</v>
      </c>
      <c r="E6583" s="200">
        <f>Collection!C112</f>
        <v>3799</v>
      </c>
      <c r="F6583" s="200"/>
      <c r="G6583" s="201"/>
      <c r="H6583" s="201">
        <f>Collection!H112</f>
        <v>2975</v>
      </c>
      <c r="I6583" s="241">
        <f t="shared" si="103"/>
        <v>-2975</v>
      </c>
      <c r="J6583" s="200"/>
      <c r="K6583" s="200" t="str" cm="1">
        <f t="array" ref="K6583">IF($C6583="","",IF(AND($C6583=Party_Statement!$C$5,$B6583&gt;=Party_Statement!$C$6,$B6583&lt;=Party_Statement!$E$6),SUMPRODUCT(($C$3:$C6583=Party_Statement!$C$5)*($B$3:$B6583&gt;=Party_Statement!$C$6)*($B$3:$B6583&lt;=Party_Statement!$E$6)),""))</f>
        <v/>
      </c>
    </row>
    <row r="6584" spans="1:11" x14ac:dyDescent="0.2">
      <c r="A6584" s="203" t="str">
        <f>Collection!A113</f>
        <v>2083/03/24</v>
      </c>
      <c r="B6584" s="197">
        <f>Collection!B113</f>
        <v>46211</v>
      </c>
      <c r="C6584" s="200" t="str">
        <f>Collection!D113</f>
        <v>ORGANIC TARKALI</v>
      </c>
      <c r="D6584" s="200" t="str">
        <f>Collection!F113</f>
        <v>Collection</v>
      </c>
      <c r="E6584" s="200">
        <f>Collection!C113</f>
        <v>3800</v>
      </c>
      <c r="F6584" s="200"/>
      <c r="G6584" s="201"/>
      <c r="H6584" s="201">
        <f>Collection!H113</f>
        <v>2375</v>
      </c>
      <c r="I6584" s="241">
        <f t="shared" si="103"/>
        <v>-2375</v>
      </c>
      <c r="J6584" s="200"/>
      <c r="K6584" s="200" t="str" cm="1">
        <f t="array" ref="K6584">IF($C6584="","",IF(AND($C6584=Party_Statement!$C$5,$B6584&gt;=Party_Statement!$C$6,$B6584&lt;=Party_Statement!$E$6),SUMPRODUCT(($C$3:$C6584=Party_Statement!$C$5)*($B$3:$B6584&gt;=Party_Statement!$C$6)*($B$3:$B6584&lt;=Party_Statement!$E$6)),""))</f>
        <v/>
      </c>
    </row>
    <row r="6585" spans="1:11" x14ac:dyDescent="0.2">
      <c r="A6585" s="203" t="str">
        <f>Collection!A114</f>
        <v>2083/03/24</v>
      </c>
      <c r="B6585" s="197">
        <f>Collection!B114</f>
        <v>46211</v>
      </c>
      <c r="C6585" s="200" t="str">
        <f>Collection!D114</f>
        <v>NEUPANE KIRANA</v>
      </c>
      <c r="D6585" s="200" t="str">
        <f>Collection!F114</f>
        <v>Collection</v>
      </c>
      <c r="E6585" s="200">
        <f>Collection!C114</f>
        <v>3801</v>
      </c>
      <c r="F6585" s="200"/>
      <c r="G6585" s="201"/>
      <c r="H6585" s="201">
        <f>Collection!H114</f>
        <v>180</v>
      </c>
      <c r="I6585" s="241">
        <f t="shared" si="103"/>
        <v>-180</v>
      </c>
      <c r="J6585" s="200"/>
      <c r="K6585" s="200" t="str" cm="1">
        <f t="array" ref="K6585">IF($C6585="","",IF(AND($C6585=Party_Statement!$C$5,$B6585&gt;=Party_Statement!$C$6,$B6585&lt;=Party_Statement!$E$6),SUMPRODUCT(($C$3:$C6585=Party_Statement!$C$5)*($B$3:$B6585&gt;=Party_Statement!$C$6)*($B$3:$B6585&lt;=Party_Statement!$E$6)),""))</f>
        <v/>
      </c>
    </row>
    <row r="6586" spans="1:11" x14ac:dyDescent="0.2">
      <c r="A6586" s="203" t="str">
        <f>Collection!A115</f>
        <v>2083/03/24</v>
      </c>
      <c r="B6586" s="197">
        <f>Collection!B115</f>
        <v>46211</v>
      </c>
      <c r="C6586" s="200" t="str">
        <f>Collection!D115</f>
        <v>BHUSAL JANARAL STORE</v>
      </c>
      <c r="D6586" s="200" t="str">
        <f>Collection!F115</f>
        <v>Collection</v>
      </c>
      <c r="E6586" s="200">
        <f>Collection!C115</f>
        <v>3802</v>
      </c>
      <c r="F6586" s="200"/>
      <c r="G6586" s="201"/>
      <c r="H6586" s="201">
        <f>Collection!H115</f>
        <v>860</v>
      </c>
      <c r="I6586" s="241">
        <f t="shared" si="103"/>
        <v>-860</v>
      </c>
      <c r="J6586" s="200"/>
      <c r="K6586" s="200" t="str" cm="1">
        <f t="array" ref="K6586">IF($C6586="","",IF(AND($C6586=Party_Statement!$C$5,$B6586&gt;=Party_Statement!$C$6,$B6586&lt;=Party_Statement!$E$6),SUMPRODUCT(($C$3:$C6586=Party_Statement!$C$5)*($B$3:$B6586&gt;=Party_Statement!$C$6)*($B$3:$B6586&lt;=Party_Statement!$E$6)),""))</f>
        <v/>
      </c>
    </row>
    <row r="6587" spans="1:11" x14ac:dyDescent="0.2">
      <c r="A6587" s="203" t="str">
        <f>Collection!A116</f>
        <v>2083/03/24</v>
      </c>
      <c r="B6587" s="197">
        <f>Collection!B116</f>
        <v>46211</v>
      </c>
      <c r="C6587" s="200" t="str">
        <f>Collection!D116</f>
        <v>KULCHANDRA GYAWALI</v>
      </c>
      <c r="D6587" s="200" t="str">
        <f>Collection!F116</f>
        <v>Collection</v>
      </c>
      <c r="E6587" s="200">
        <f>Collection!C116</f>
        <v>3803</v>
      </c>
      <c r="F6587" s="200"/>
      <c r="G6587" s="201"/>
      <c r="H6587" s="201">
        <f>Collection!H116</f>
        <v>1600</v>
      </c>
      <c r="I6587" s="241">
        <f t="shared" si="103"/>
        <v>-1600</v>
      </c>
      <c r="J6587" s="200"/>
      <c r="K6587" s="200" t="str" cm="1">
        <f t="array" ref="K6587">IF($C6587="","",IF(AND($C6587=Party_Statement!$C$5,$B6587&gt;=Party_Statement!$C$6,$B6587&lt;=Party_Statement!$E$6),SUMPRODUCT(($C$3:$C6587=Party_Statement!$C$5)*($B$3:$B6587&gt;=Party_Statement!$C$6)*($B$3:$B6587&lt;=Party_Statement!$E$6)),""))</f>
        <v/>
      </c>
    </row>
    <row r="6588" spans="1:11" x14ac:dyDescent="0.2">
      <c r="A6588" s="203" t="str">
        <f>Collection!A117</f>
        <v>2083/03/24</v>
      </c>
      <c r="B6588" s="197">
        <f>Collection!B117</f>
        <v>46211</v>
      </c>
      <c r="C6588" s="200" t="str">
        <f>Collection!D117</f>
        <v>PETTY CASH</v>
      </c>
      <c r="D6588" s="200" t="str">
        <f>Collection!F117</f>
        <v>Petty Cash</v>
      </c>
      <c r="E6588" s="200">
        <f>Collection!C117</f>
        <v>0</v>
      </c>
      <c r="F6588" s="200"/>
      <c r="G6588" s="201"/>
      <c r="H6588" s="201">
        <f>Collection!H117</f>
        <v>0</v>
      </c>
      <c r="I6588" s="241">
        <f t="shared" si="103"/>
        <v>0</v>
      </c>
      <c r="J6588" s="200"/>
      <c r="K6588" s="200" t="str" cm="1">
        <f t="array" ref="K6588">IF($C6588="","",IF(AND($C6588=Party_Statement!$C$5,$B6588&gt;=Party_Statement!$C$6,$B6588&lt;=Party_Statement!$E$6),SUMPRODUCT(($C$3:$C6588=Party_Statement!$C$5)*($B$3:$B6588&gt;=Party_Statement!$C$6)*($B$3:$B6588&lt;=Party_Statement!$E$6)),""))</f>
        <v/>
      </c>
    </row>
    <row r="6589" spans="1:11" x14ac:dyDescent="0.2">
      <c r="A6589" s="203" t="str">
        <f>Collection!A118</f>
        <v>2083/03/24</v>
      </c>
      <c r="B6589" s="197">
        <f>Collection!B118</f>
        <v>46211</v>
      </c>
      <c r="C6589" s="200" t="str">
        <f>Collection!D118</f>
        <v>LOCAL</v>
      </c>
      <c r="D6589" s="200" t="str">
        <f>Collection!F118</f>
        <v>Collection</v>
      </c>
      <c r="E6589" s="200">
        <f>Collection!C118</f>
        <v>0</v>
      </c>
      <c r="F6589" s="200"/>
      <c r="G6589" s="201"/>
      <c r="H6589" s="201">
        <f>Collection!H118</f>
        <v>510</v>
      </c>
      <c r="I6589" s="241">
        <f t="shared" si="103"/>
        <v>-510</v>
      </c>
      <c r="J6589" s="200"/>
      <c r="K6589" s="200" t="str" cm="1">
        <f t="array" ref="K6589">IF($C6589="","",IF(AND($C6589=Party_Statement!$C$5,$B6589&gt;=Party_Statement!$C$6,$B6589&lt;=Party_Statement!$E$6),SUMPRODUCT(($C$3:$C6589=Party_Statement!$C$5)*($B$3:$B6589&gt;=Party_Statement!$C$6)*($B$3:$B6589&lt;=Party_Statement!$E$6)),""))</f>
        <v/>
      </c>
    </row>
    <row r="6590" spans="1:11" x14ac:dyDescent="0.2">
      <c r="A6590" s="203" t="str">
        <f>Collection!A119</f>
        <v>2083/03/25</v>
      </c>
      <c r="B6590" s="197">
        <f>Collection!B119</f>
        <v>46212</v>
      </c>
      <c r="C6590" s="200" t="str">
        <f>Collection!D119</f>
        <v>SRIJANA DAIRY</v>
      </c>
      <c r="D6590" s="200" t="str">
        <f>Collection!F119</f>
        <v>Collection</v>
      </c>
      <c r="E6590" s="200">
        <f>Collection!C119</f>
        <v>3804</v>
      </c>
      <c r="F6590" s="200"/>
      <c r="G6590" s="201"/>
      <c r="H6590" s="201">
        <f>Collection!H119</f>
        <v>5180</v>
      </c>
      <c r="I6590" s="241">
        <f t="shared" si="103"/>
        <v>-5180</v>
      </c>
      <c r="J6590" s="200"/>
      <c r="K6590" s="200" t="str" cm="1">
        <f t="array" ref="K6590">IF($C6590="","",IF(AND($C6590=Party_Statement!$C$5,$B6590&gt;=Party_Statement!$C$6,$B6590&lt;=Party_Statement!$E$6),SUMPRODUCT(($C$3:$C6590=Party_Statement!$C$5)*($B$3:$B6590&gt;=Party_Statement!$C$6)*($B$3:$B6590&lt;=Party_Statement!$E$6)),""))</f>
        <v/>
      </c>
    </row>
    <row r="6591" spans="1:11" x14ac:dyDescent="0.2">
      <c r="A6591" s="203" t="str">
        <f>Collection!A120</f>
        <v>2083/03/25</v>
      </c>
      <c r="B6591" s="197">
        <f>Collection!B120</f>
        <v>46212</v>
      </c>
      <c r="C6591" s="200" t="str">
        <f>Collection!D120</f>
        <v>SOBHA BHATTARAI</v>
      </c>
      <c r="D6591" s="200" t="str">
        <f>Collection!F120</f>
        <v>Collection</v>
      </c>
      <c r="E6591" s="200">
        <f>Collection!C120</f>
        <v>3805</v>
      </c>
      <c r="F6591" s="200"/>
      <c r="G6591" s="201"/>
      <c r="H6591" s="201">
        <f>Collection!H120</f>
        <v>2550</v>
      </c>
      <c r="I6591" s="241">
        <f t="shared" si="103"/>
        <v>-2550</v>
      </c>
      <c r="J6591" s="200"/>
      <c r="K6591" s="200" t="str" cm="1">
        <f t="array" ref="K6591">IF($C6591="","",IF(AND($C6591=Party_Statement!$C$5,$B6591&gt;=Party_Statement!$C$6,$B6591&lt;=Party_Statement!$E$6),SUMPRODUCT(($C$3:$C6591=Party_Statement!$C$5)*($B$3:$B6591&gt;=Party_Statement!$C$6)*($B$3:$B6591&lt;=Party_Statement!$E$6)),""))</f>
        <v/>
      </c>
    </row>
    <row r="6592" spans="1:11" x14ac:dyDescent="0.2">
      <c r="A6592" s="203" t="str">
        <f>Collection!A121</f>
        <v>2083/03/25</v>
      </c>
      <c r="B6592" s="197">
        <f>Collection!B121</f>
        <v>46212</v>
      </c>
      <c r="C6592" s="200" t="str">
        <f>Collection!D121</f>
        <v>MANAKAMANA DAIRY</v>
      </c>
      <c r="D6592" s="200" t="str">
        <f>Collection!F121</f>
        <v>Collection</v>
      </c>
      <c r="E6592" s="200">
        <f>Collection!C121</f>
        <v>3806</v>
      </c>
      <c r="F6592" s="200"/>
      <c r="G6592" s="201"/>
      <c r="H6592" s="201">
        <f>Collection!H121</f>
        <v>2550</v>
      </c>
      <c r="I6592" s="241">
        <f t="shared" si="103"/>
        <v>-2550</v>
      </c>
      <c r="J6592" s="200"/>
      <c r="K6592" s="200" t="str" cm="1">
        <f t="array" ref="K6592">IF($C6592="","",IF(AND($C6592=Party_Statement!$C$5,$B6592&gt;=Party_Statement!$C$6,$B6592&lt;=Party_Statement!$E$6),SUMPRODUCT(($C$3:$C6592=Party_Statement!$C$5)*($B$3:$B6592&gt;=Party_Statement!$C$6)*($B$3:$B6592&lt;=Party_Statement!$E$6)),""))</f>
        <v/>
      </c>
    </row>
    <row r="6593" spans="1:11" x14ac:dyDescent="0.2">
      <c r="A6593" s="203" t="str">
        <f>Collection!A122</f>
        <v>2083/03/25</v>
      </c>
      <c r="B6593" s="197">
        <f>Collection!B122</f>
        <v>46212</v>
      </c>
      <c r="C6593" s="200" t="str">
        <f>Collection!D122</f>
        <v>AAYUSH AND AAYUSHMA</v>
      </c>
      <c r="D6593" s="200" t="str">
        <f>Collection!F122</f>
        <v>Collection</v>
      </c>
      <c r="E6593" s="200">
        <f>Collection!C122</f>
        <v>3807</v>
      </c>
      <c r="F6593" s="200"/>
      <c r="G6593" s="201"/>
      <c r="H6593" s="201">
        <f>Collection!H122</f>
        <v>680</v>
      </c>
      <c r="I6593" s="241">
        <f t="shared" si="103"/>
        <v>-680</v>
      </c>
      <c r="J6593" s="200"/>
      <c r="K6593" s="200" t="str" cm="1">
        <f t="array" ref="K6593">IF($C6593="","",IF(AND($C6593=Party_Statement!$C$5,$B6593&gt;=Party_Statement!$C$6,$B6593&lt;=Party_Statement!$E$6),SUMPRODUCT(($C$3:$C6593=Party_Statement!$C$5)*($B$3:$B6593&gt;=Party_Statement!$C$6)*($B$3:$B6593&lt;=Party_Statement!$E$6)),""))</f>
        <v/>
      </c>
    </row>
    <row r="6594" spans="1:11" x14ac:dyDescent="0.2">
      <c r="A6594" s="203" t="str">
        <f>Collection!A123</f>
        <v>2083/03/25</v>
      </c>
      <c r="B6594" s="197">
        <f>Collection!B123</f>
        <v>46212</v>
      </c>
      <c r="C6594" s="200" t="str">
        <f>Collection!D123</f>
        <v>YUBARAJ AND SAMRAT</v>
      </c>
      <c r="D6594" s="200" t="str">
        <f>Collection!F123</f>
        <v>Collection</v>
      </c>
      <c r="E6594" s="200">
        <f>Collection!C123</f>
        <v>3808</v>
      </c>
      <c r="F6594" s="200"/>
      <c r="G6594" s="201"/>
      <c r="H6594" s="201">
        <f>Collection!H123</f>
        <v>1020</v>
      </c>
      <c r="I6594" s="241">
        <f t="shared" si="103"/>
        <v>-1020</v>
      </c>
      <c r="J6594" s="200"/>
      <c r="K6594" s="200" t="str" cm="1">
        <f t="array" ref="K6594">IF($C6594="","",IF(AND($C6594=Party_Statement!$C$5,$B6594&gt;=Party_Statement!$C$6,$B6594&lt;=Party_Statement!$E$6),SUMPRODUCT(($C$3:$C6594=Party_Statement!$C$5)*($B$3:$B6594&gt;=Party_Statement!$C$6)*($B$3:$B6594&lt;=Party_Statement!$E$6)),""))</f>
        <v/>
      </c>
    </row>
    <row r="6595" spans="1:11" x14ac:dyDescent="0.2">
      <c r="A6595" s="203" t="str">
        <f>Collection!A124</f>
        <v>2083/03/25</v>
      </c>
      <c r="B6595" s="197">
        <f>Collection!B124</f>
        <v>46212</v>
      </c>
      <c r="C6595" s="200" t="str">
        <f>Collection!D124</f>
        <v>SAMIKSHYA KIRANA</v>
      </c>
      <c r="D6595" s="200" t="str">
        <f>Collection!F124</f>
        <v>Collection</v>
      </c>
      <c r="E6595" s="200">
        <f>Collection!C124</f>
        <v>3809</v>
      </c>
      <c r="F6595" s="200"/>
      <c r="G6595" s="201"/>
      <c r="H6595" s="201">
        <f>Collection!H124</f>
        <v>680</v>
      </c>
      <c r="I6595" s="241">
        <f t="shared" si="103"/>
        <v>-680</v>
      </c>
      <c r="J6595" s="200"/>
      <c r="K6595" s="200" t="str" cm="1">
        <f t="array" ref="K6595">IF($C6595="","",IF(AND($C6595=Party_Statement!$C$5,$B6595&gt;=Party_Statement!$C$6,$B6595&lt;=Party_Statement!$E$6),SUMPRODUCT(($C$3:$C6595=Party_Statement!$C$5)*($B$3:$B6595&gt;=Party_Statement!$C$6)*($B$3:$B6595&lt;=Party_Statement!$E$6)),""))</f>
        <v/>
      </c>
    </row>
    <row r="6596" spans="1:11" x14ac:dyDescent="0.2">
      <c r="A6596" s="203" t="str">
        <f>Collection!A125</f>
        <v>2083/03/25</v>
      </c>
      <c r="B6596" s="197">
        <f>Collection!B125</f>
        <v>46212</v>
      </c>
      <c r="C6596" s="200" t="str">
        <f>Collection!D125</f>
        <v>PALPALI KIRANA</v>
      </c>
      <c r="D6596" s="200" t="str">
        <f>Collection!F125</f>
        <v>Collection</v>
      </c>
      <c r="E6596" s="200">
        <f>Collection!C125</f>
        <v>3810</v>
      </c>
      <c r="F6596" s="200"/>
      <c r="G6596" s="201"/>
      <c r="H6596" s="201">
        <f>Collection!H125</f>
        <v>1700</v>
      </c>
      <c r="I6596" s="241">
        <f t="shared" si="103"/>
        <v>-1700</v>
      </c>
      <c r="J6596" s="200"/>
      <c r="K6596" s="200" t="str" cm="1">
        <f t="array" ref="K6596">IF($C6596="","",IF(AND($C6596=Party_Statement!$C$5,$B6596&gt;=Party_Statement!$C$6,$B6596&lt;=Party_Statement!$E$6),SUMPRODUCT(($C$3:$C6596=Party_Statement!$C$5)*($B$3:$B6596&gt;=Party_Statement!$C$6)*($B$3:$B6596&lt;=Party_Statement!$E$6)),""))</f>
        <v/>
      </c>
    </row>
    <row r="6597" spans="1:11" x14ac:dyDescent="0.2">
      <c r="A6597" s="203" t="str">
        <f>Collection!A126</f>
        <v>2083/03/25</v>
      </c>
      <c r="B6597" s="197">
        <f>Collection!B126</f>
        <v>46212</v>
      </c>
      <c r="C6597" s="200" t="str">
        <f>Collection!D126</f>
        <v>GIRI KIRANA</v>
      </c>
      <c r="D6597" s="200" t="str">
        <f>Collection!F126</f>
        <v>Collection</v>
      </c>
      <c r="E6597" s="200">
        <f>Collection!C126</f>
        <v>3811</v>
      </c>
      <c r="F6597" s="200"/>
      <c r="G6597" s="201"/>
      <c r="H6597" s="201">
        <f>Collection!H126</f>
        <v>1275</v>
      </c>
      <c r="I6597" s="241">
        <f t="shared" si="103"/>
        <v>-1275</v>
      </c>
      <c r="J6597" s="200"/>
      <c r="K6597" s="200" t="str" cm="1">
        <f t="array" ref="K6597">IF($C6597="","",IF(AND($C6597=Party_Statement!$C$5,$B6597&gt;=Party_Statement!$C$6,$B6597&lt;=Party_Statement!$E$6),SUMPRODUCT(($C$3:$C6597=Party_Statement!$C$5)*($B$3:$B6597&gt;=Party_Statement!$C$6)*($B$3:$B6597&lt;=Party_Statement!$E$6)),""))</f>
        <v/>
      </c>
    </row>
    <row r="6598" spans="1:11" x14ac:dyDescent="0.2">
      <c r="A6598" s="203" t="str">
        <f>Collection!A127</f>
        <v>2083/03/25</v>
      </c>
      <c r="B6598" s="197">
        <f>Collection!B127</f>
        <v>46212</v>
      </c>
      <c r="C6598" s="200" t="str">
        <f>Collection!D127</f>
        <v>DEURALI KIRANA</v>
      </c>
      <c r="D6598" s="200" t="str">
        <f>Collection!F127</f>
        <v>Collection</v>
      </c>
      <c r="E6598" s="200">
        <f>Collection!C127</f>
        <v>3812</v>
      </c>
      <c r="F6598" s="200"/>
      <c r="G6598" s="201"/>
      <c r="H6598" s="201">
        <f>Collection!H127</f>
        <v>425</v>
      </c>
      <c r="I6598" s="241">
        <f t="shared" si="103"/>
        <v>-425</v>
      </c>
      <c r="J6598" s="200"/>
      <c r="K6598" s="200" t="str" cm="1">
        <f t="array" ref="K6598">IF($C6598="","",IF(AND($C6598=Party_Statement!$C$5,$B6598&gt;=Party_Statement!$C$6,$B6598&lt;=Party_Statement!$E$6),SUMPRODUCT(($C$3:$C6598=Party_Statement!$C$5)*($B$3:$B6598&gt;=Party_Statement!$C$6)*($B$3:$B6598&lt;=Party_Statement!$E$6)),""))</f>
        <v/>
      </c>
    </row>
    <row r="6599" spans="1:11" x14ac:dyDescent="0.2">
      <c r="A6599" s="203" t="str">
        <f>Collection!A128</f>
        <v>2083/03/25</v>
      </c>
      <c r="B6599" s="197">
        <f>Collection!B128</f>
        <v>46212</v>
      </c>
      <c r="C6599" s="200" t="str">
        <f>Collection!D128</f>
        <v>AAMOSH KIRANA</v>
      </c>
      <c r="D6599" s="200" t="str">
        <f>Collection!F128</f>
        <v>Collection</v>
      </c>
      <c r="E6599" s="200">
        <f>Collection!C128</f>
        <v>3813</v>
      </c>
      <c r="F6599" s="200"/>
      <c r="G6599" s="201"/>
      <c r="H6599" s="201">
        <f>Collection!H128</f>
        <v>9250</v>
      </c>
      <c r="I6599" s="241">
        <f t="shared" si="103"/>
        <v>-9250</v>
      </c>
      <c r="J6599" s="200"/>
      <c r="K6599" s="200" cm="1">
        <f t="array" ref="K6599">IF($C6599="","",IF(AND($C6599=Party_Statement!$C$5,$B6599&gt;=Party_Statement!$C$6,$B6599&lt;=Party_Statement!$E$6),SUMPRODUCT(($C$3:$C6599=Party_Statement!$C$5)*($B$3:$B6599&gt;=Party_Statement!$C$6)*($B$3:$B6599&lt;=Party_Statement!$E$6)),""))</f>
        <v>255</v>
      </c>
    </row>
    <row r="6600" spans="1:11" x14ac:dyDescent="0.2">
      <c r="A6600" s="203" t="str">
        <f>Collection!A129</f>
        <v>2083/03/25</v>
      </c>
      <c r="B6600" s="197">
        <f>Collection!B129</f>
        <v>46212</v>
      </c>
      <c r="C6600" s="200" t="str">
        <f>Collection!D129</f>
        <v>ORGANIC TARKALI</v>
      </c>
      <c r="D6600" s="200" t="str">
        <f>Collection!F129</f>
        <v>Collection</v>
      </c>
      <c r="E6600" s="200">
        <f>Collection!C129</f>
        <v>3814</v>
      </c>
      <c r="F6600" s="200"/>
      <c r="G6600" s="201"/>
      <c r="H6600" s="201">
        <f>Collection!H129</f>
        <v>2850</v>
      </c>
      <c r="I6600" s="241">
        <f t="shared" si="103"/>
        <v>-2850</v>
      </c>
      <c r="J6600" s="200"/>
      <c r="K6600" s="200" t="str" cm="1">
        <f t="array" ref="K6600">IF($C6600="","",IF(AND($C6600=Party_Statement!$C$5,$B6600&gt;=Party_Statement!$C$6,$B6600&lt;=Party_Statement!$E$6),SUMPRODUCT(($C$3:$C6600=Party_Statement!$C$5)*($B$3:$B6600&gt;=Party_Statement!$C$6)*($B$3:$B6600&lt;=Party_Statement!$E$6)),""))</f>
        <v/>
      </c>
    </row>
    <row r="6601" spans="1:11" x14ac:dyDescent="0.2">
      <c r="A6601" s="203" t="str">
        <f>Collection!A130</f>
        <v>2083/03/25</v>
      </c>
      <c r="B6601" s="197">
        <f>Collection!B130</f>
        <v>46212</v>
      </c>
      <c r="C6601" s="200" t="str">
        <f>Collection!D130</f>
        <v>NEUPANE KIRANA</v>
      </c>
      <c r="D6601" s="200" t="str">
        <f>Collection!F130</f>
        <v>Collection</v>
      </c>
      <c r="E6601" s="200">
        <f>Collection!C130</f>
        <v>3815</v>
      </c>
      <c r="F6601" s="200"/>
      <c r="G6601" s="201"/>
      <c r="H6601" s="201">
        <f>Collection!H130</f>
        <v>180</v>
      </c>
      <c r="I6601" s="241">
        <f t="shared" si="103"/>
        <v>-180</v>
      </c>
      <c r="J6601" s="200"/>
      <c r="K6601" s="200" t="str" cm="1">
        <f t="array" ref="K6601">IF($C6601="","",IF(AND($C6601=Party_Statement!$C$5,$B6601&gt;=Party_Statement!$C$6,$B6601&lt;=Party_Statement!$E$6),SUMPRODUCT(($C$3:$C6601=Party_Statement!$C$5)*($B$3:$B6601&gt;=Party_Statement!$C$6)*($B$3:$B6601&lt;=Party_Statement!$E$6)),""))</f>
        <v/>
      </c>
    </row>
    <row r="6602" spans="1:11" x14ac:dyDescent="0.2">
      <c r="A6602" s="203" t="str">
        <f>Collection!A131</f>
        <v>2083/03/25</v>
      </c>
      <c r="B6602" s="197">
        <f>Collection!B131</f>
        <v>46212</v>
      </c>
      <c r="C6602" s="200" t="str">
        <f>Collection!D131</f>
        <v>BIKRAM DHUNGANA</v>
      </c>
      <c r="D6602" s="200" t="str">
        <f>Collection!F131</f>
        <v>Collection</v>
      </c>
      <c r="E6602" s="200">
        <f>Collection!C131</f>
        <v>3816</v>
      </c>
      <c r="F6602" s="200"/>
      <c r="G6602" s="201"/>
      <c r="H6602" s="201">
        <f>Collection!H131</f>
        <v>2200</v>
      </c>
      <c r="I6602" s="241">
        <f t="shared" si="103"/>
        <v>-2200</v>
      </c>
      <c r="J6602" s="200"/>
      <c r="K6602" s="200" t="str" cm="1">
        <f t="array" ref="K6602">IF($C6602="","",IF(AND($C6602=Party_Statement!$C$5,$B6602&gt;=Party_Statement!$C$6,$B6602&lt;=Party_Statement!$E$6),SUMPRODUCT(($C$3:$C6602=Party_Statement!$C$5)*($B$3:$B6602&gt;=Party_Statement!$C$6)*($B$3:$B6602&lt;=Party_Statement!$E$6)),""))</f>
        <v/>
      </c>
    </row>
    <row r="6603" spans="1:11" x14ac:dyDescent="0.2">
      <c r="A6603" s="203" t="str">
        <f>Collection!A132</f>
        <v>2083/03/25</v>
      </c>
      <c r="B6603" s="197">
        <f>Collection!B132</f>
        <v>46212</v>
      </c>
      <c r="C6603" s="200" t="str">
        <f>Collection!D132</f>
        <v>PETTY CASH</v>
      </c>
      <c r="D6603" s="200" t="str">
        <f>Collection!F132</f>
        <v>Petty Cash</v>
      </c>
      <c r="E6603" s="200">
        <f>Collection!C132</f>
        <v>0</v>
      </c>
      <c r="F6603" s="200"/>
      <c r="G6603" s="201"/>
      <c r="H6603" s="201">
        <f>Collection!H132</f>
        <v>0</v>
      </c>
      <c r="I6603" s="241">
        <f t="shared" ref="I6603:I6666" si="104">IF($C6603="","",IF($C6603=$C1621,$I1621+$G6603-$H6603,$G6603-$H6603))</f>
        <v>0</v>
      </c>
      <c r="J6603" s="200"/>
      <c r="K6603" s="200" t="str" cm="1">
        <f t="array" ref="K6603">IF($C6603="","",IF(AND($C6603=Party_Statement!$C$5,$B6603&gt;=Party_Statement!$C$6,$B6603&lt;=Party_Statement!$E$6),SUMPRODUCT(($C$3:$C6603=Party_Statement!$C$5)*($B$3:$B6603&gt;=Party_Statement!$C$6)*($B$3:$B6603&lt;=Party_Statement!$E$6)),""))</f>
        <v/>
      </c>
    </row>
    <row r="6604" spans="1:11" x14ac:dyDescent="0.2">
      <c r="A6604" s="203" t="str">
        <f>Collection!A133</f>
        <v>2083/03/25</v>
      </c>
      <c r="B6604" s="197">
        <f>Collection!B133</f>
        <v>46212</v>
      </c>
      <c r="C6604" s="200" t="str">
        <f>Collection!D133</f>
        <v>LOCAL</v>
      </c>
      <c r="D6604" s="200" t="str">
        <f>Collection!F133</f>
        <v>Collection</v>
      </c>
      <c r="E6604" s="200">
        <f>Collection!C133</f>
        <v>0</v>
      </c>
      <c r="F6604" s="200"/>
      <c r="G6604" s="201"/>
      <c r="H6604" s="201">
        <f>Collection!H133</f>
        <v>250</v>
      </c>
      <c r="I6604" s="241">
        <f t="shared" si="104"/>
        <v>-250</v>
      </c>
      <c r="J6604" s="200"/>
      <c r="K6604" s="200" t="str" cm="1">
        <f t="array" ref="K6604">IF($C6604="","",IF(AND($C6604=Party_Statement!$C$5,$B6604&gt;=Party_Statement!$C$6,$B6604&lt;=Party_Statement!$E$6),SUMPRODUCT(($C$3:$C6604=Party_Statement!$C$5)*($B$3:$B6604&gt;=Party_Statement!$C$6)*($B$3:$B6604&lt;=Party_Statement!$E$6)),""))</f>
        <v/>
      </c>
    </row>
    <row r="6605" spans="1:11" x14ac:dyDescent="0.2">
      <c r="A6605" s="203" t="str">
        <f>Collection!A134</f>
        <v>2083/03/26</v>
      </c>
      <c r="B6605" s="197">
        <f>Collection!B134</f>
        <v>46213</v>
      </c>
      <c r="C6605" s="200" t="str">
        <f>Collection!D134</f>
        <v>SRIJANA DAIRY</v>
      </c>
      <c r="D6605" s="200" t="str">
        <f>Collection!F134</f>
        <v>Collection</v>
      </c>
      <c r="E6605" s="200">
        <f>Collection!C134</f>
        <v>3817</v>
      </c>
      <c r="F6605" s="200"/>
      <c r="G6605" s="201"/>
      <c r="H6605" s="201">
        <f>Collection!H134</f>
        <v>5180</v>
      </c>
      <c r="I6605" s="241">
        <f t="shared" si="104"/>
        <v>-5180</v>
      </c>
      <c r="J6605" s="200"/>
      <c r="K6605" s="200" t="str" cm="1">
        <f t="array" ref="K6605">IF($C6605="","",IF(AND($C6605=Party_Statement!$C$5,$B6605&gt;=Party_Statement!$C$6,$B6605&lt;=Party_Statement!$E$6),SUMPRODUCT(($C$3:$C6605=Party_Statement!$C$5)*($B$3:$B6605&gt;=Party_Statement!$C$6)*($B$3:$B6605&lt;=Party_Statement!$E$6)),""))</f>
        <v/>
      </c>
    </row>
    <row r="6606" spans="1:11" x14ac:dyDescent="0.2">
      <c r="A6606" s="203" t="str">
        <f>Collection!A135</f>
        <v>2083/03/26</v>
      </c>
      <c r="B6606" s="197">
        <f>Collection!B135</f>
        <v>46213</v>
      </c>
      <c r="C6606" s="200" t="str">
        <f>Collection!D135</f>
        <v>SOBHA BHATTARAI</v>
      </c>
      <c r="D6606" s="200" t="str">
        <f>Collection!F135</f>
        <v>Collection</v>
      </c>
      <c r="E6606" s="200">
        <f>Collection!C135</f>
        <v>3818</v>
      </c>
      <c r="F6606" s="200"/>
      <c r="G6606" s="201"/>
      <c r="H6606" s="201">
        <f>Collection!H135</f>
        <v>2550</v>
      </c>
      <c r="I6606" s="241">
        <f t="shared" si="104"/>
        <v>-2550</v>
      </c>
      <c r="J6606" s="200"/>
      <c r="K6606" s="200" t="str" cm="1">
        <f t="array" ref="K6606">IF($C6606="","",IF(AND($C6606=Party_Statement!$C$5,$B6606&gt;=Party_Statement!$C$6,$B6606&lt;=Party_Statement!$E$6),SUMPRODUCT(($C$3:$C6606=Party_Statement!$C$5)*($B$3:$B6606&gt;=Party_Statement!$C$6)*($B$3:$B6606&lt;=Party_Statement!$E$6)),""))</f>
        <v/>
      </c>
    </row>
    <row r="6607" spans="1:11" x14ac:dyDescent="0.2">
      <c r="A6607" s="203" t="str">
        <f>Collection!A136</f>
        <v>2083/03/26</v>
      </c>
      <c r="B6607" s="197">
        <f>Collection!B136</f>
        <v>46213</v>
      </c>
      <c r="C6607" s="200" t="str">
        <f>Collection!D136</f>
        <v>PALPALI KIRANA</v>
      </c>
      <c r="D6607" s="200" t="str">
        <f>Collection!F136</f>
        <v>Collection</v>
      </c>
      <c r="E6607" s="200">
        <f>Collection!C136</f>
        <v>3819</v>
      </c>
      <c r="F6607" s="200"/>
      <c r="G6607" s="201"/>
      <c r="H6607" s="201">
        <f>Collection!H136</f>
        <v>1700</v>
      </c>
      <c r="I6607" s="241">
        <f t="shared" si="104"/>
        <v>-1700</v>
      </c>
      <c r="J6607" s="200"/>
      <c r="K6607" s="200" t="str" cm="1">
        <f t="array" ref="K6607">IF($C6607="","",IF(AND($C6607=Party_Statement!$C$5,$B6607&gt;=Party_Statement!$C$6,$B6607&lt;=Party_Statement!$E$6),SUMPRODUCT(($C$3:$C6607=Party_Statement!$C$5)*($B$3:$B6607&gt;=Party_Statement!$C$6)*($B$3:$B6607&lt;=Party_Statement!$E$6)),""))</f>
        <v/>
      </c>
    </row>
    <row r="6608" spans="1:11" x14ac:dyDescent="0.2">
      <c r="A6608" s="203" t="str">
        <f>Collection!A137</f>
        <v>2083/03/26</v>
      </c>
      <c r="B6608" s="197">
        <f>Collection!B137</f>
        <v>46213</v>
      </c>
      <c r="C6608" s="200" t="str">
        <f>Collection!D137</f>
        <v>AAMOSH KIRANA</v>
      </c>
      <c r="D6608" s="200" t="str">
        <f>Collection!F137</f>
        <v>Collection</v>
      </c>
      <c r="E6608" s="200">
        <f>Collection!C137</f>
        <v>3820</v>
      </c>
      <c r="F6608" s="200"/>
      <c r="G6608" s="201"/>
      <c r="H6608" s="201">
        <f>Collection!H137</f>
        <v>3500</v>
      </c>
      <c r="I6608" s="241">
        <f t="shared" si="104"/>
        <v>-3500</v>
      </c>
      <c r="J6608" s="200"/>
      <c r="K6608" s="200" cm="1">
        <f t="array" ref="K6608">IF($C6608="","",IF(AND($C6608=Party_Statement!$C$5,$B6608&gt;=Party_Statement!$C$6,$B6608&lt;=Party_Statement!$E$6),SUMPRODUCT(($C$3:$C6608=Party_Statement!$C$5)*($B$3:$B6608&gt;=Party_Statement!$C$6)*($B$3:$B6608&lt;=Party_Statement!$E$6)),""))</f>
        <v>256</v>
      </c>
    </row>
    <row r="6609" spans="1:11" x14ac:dyDescent="0.2">
      <c r="A6609" s="203" t="str">
        <f>Collection!A138</f>
        <v>2083/03/26</v>
      </c>
      <c r="B6609" s="197">
        <f>Collection!B138</f>
        <v>46213</v>
      </c>
      <c r="C6609" s="200" t="str">
        <f>Collection!D138</f>
        <v>DEURALI KIRANA</v>
      </c>
      <c r="D6609" s="200" t="str">
        <f>Collection!F138</f>
        <v>Collection</v>
      </c>
      <c r="E6609" s="200">
        <f>Collection!C138</f>
        <v>3821</v>
      </c>
      <c r="F6609" s="200"/>
      <c r="G6609" s="201"/>
      <c r="H6609" s="201">
        <f>Collection!H138</f>
        <v>425</v>
      </c>
      <c r="I6609" s="241">
        <f t="shared" si="104"/>
        <v>-425</v>
      </c>
      <c r="J6609" s="200"/>
      <c r="K6609" s="200" t="str" cm="1">
        <f t="array" ref="K6609">IF($C6609="","",IF(AND($C6609=Party_Statement!$C$5,$B6609&gt;=Party_Statement!$C$6,$B6609&lt;=Party_Statement!$E$6),SUMPRODUCT(($C$3:$C6609=Party_Statement!$C$5)*($B$3:$B6609&gt;=Party_Statement!$C$6)*($B$3:$B6609&lt;=Party_Statement!$E$6)),""))</f>
        <v/>
      </c>
    </row>
    <row r="6610" spans="1:11" x14ac:dyDescent="0.2">
      <c r="A6610" s="203" t="str">
        <f>Collection!A139</f>
        <v>2083/03/26</v>
      </c>
      <c r="B6610" s="197">
        <f>Collection!B139</f>
        <v>46213</v>
      </c>
      <c r="C6610" s="200" t="str">
        <f>Collection!D139</f>
        <v>GIRI KIRANA</v>
      </c>
      <c r="D6610" s="200" t="str">
        <f>Collection!F139</f>
        <v>Collection</v>
      </c>
      <c r="E6610" s="200">
        <f>Collection!C139</f>
        <v>3822</v>
      </c>
      <c r="F6610" s="200"/>
      <c r="G6610" s="201"/>
      <c r="H6610" s="201">
        <f>Collection!H139</f>
        <v>1275</v>
      </c>
      <c r="I6610" s="241">
        <f t="shared" si="104"/>
        <v>-1275</v>
      </c>
      <c r="J6610" s="200"/>
      <c r="K6610" s="200" t="str" cm="1">
        <f t="array" ref="K6610">IF($C6610="","",IF(AND($C6610=Party_Statement!$C$5,$B6610&gt;=Party_Statement!$C$6,$B6610&lt;=Party_Statement!$E$6),SUMPRODUCT(($C$3:$C6610=Party_Statement!$C$5)*($B$3:$B6610&gt;=Party_Statement!$C$6)*($B$3:$B6610&lt;=Party_Statement!$E$6)),""))</f>
        <v/>
      </c>
    </row>
    <row r="6611" spans="1:11" x14ac:dyDescent="0.2">
      <c r="A6611" s="203" t="str">
        <f>Collection!A140</f>
        <v>2083/03/26</v>
      </c>
      <c r="B6611" s="197">
        <f>Collection!B140</f>
        <v>46213</v>
      </c>
      <c r="C6611" s="200" t="str">
        <f>Collection!D140</f>
        <v>SAMIKSHYA KIRANA</v>
      </c>
      <c r="D6611" s="200" t="str">
        <f>Collection!F140</f>
        <v>Collection</v>
      </c>
      <c r="E6611" s="200">
        <f>Collection!C140</f>
        <v>3823</v>
      </c>
      <c r="F6611" s="200"/>
      <c r="G6611" s="201"/>
      <c r="H6611" s="201">
        <f>Collection!H140</f>
        <v>680</v>
      </c>
      <c r="I6611" s="241">
        <f t="shared" si="104"/>
        <v>170</v>
      </c>
      <c r="J6611" s="200"/>
      <c r="K6611" s="200" t="str" cm="1">
        <f t="array" ref="K6611">IF($C6611="","",IF(AND($C6611=Party_Statement!$C$5,$B6611&gt;=Party_Statement!$C$6,$B6611&lt;=Party_Statement!$E$6),SUMPRODUCT(($C$3:$C6611=Party_Statement!$C$5)*($B$3:$B6611&gt;=Party_Statement!$C$6)*($B$3:$B6611&lt;=Party_Statement!$E$6)),""))</f>
        <v/>
      </c>
    </row>
    <row r="6612" spans="1:11" x14ac:dyDescent="0.2">
      <c r="A6612" s="203" t="str">
        <f>Collection!A141</f>
        <v>2083/03/26</v>
      </c>
      <c r="B6612" s="197">
        <f>Collection!B141</f>
        <v>46213</v>
      </c>
      <c r="C6612" s="200" t="str">
        <f>Collection!D141</f>
        <v>AAYUSH AND AAYUSHMA</v>
      </c>
      <c r="D6612" s="200" t="str">
        <f>Collection!F141</f>
        <v>Collection</v>
      </c>
      <c r="E6612" s="200">
        <f>Collection!C141</f>
        <v>3824</v>
      </c>
      <c r="F6612" s="200"/>
      <c r="G6612" s="201"/>
      <c r="H6612" s="201">
        <f>Collection!H141</f>
        <v>425</v>
      </c>
      <c r="I6612" s="241">
        <f t="shared" si="104"/>
        <v>-425</v>
      </c>
      <c r="J6612" s="200"/>
      <c r="K6612" s="200" t="str" cm="1">
        <f t="array" ref="K6612">IF($C6612="","",IF(AND($C6612=Party_Statement!$C$5,$B6612&gt;=Party_Statement!$C$6,$B6612&lt;=Party_Statement!$E$6),SUMPRODUCT(($C$3:$C6612=Party_Statement!$C$5)*($B$3:$B6612&gt;=Party_Statement!$C$6)*($B$3:$B6612&lt;=Party_Statement!$E$6)),""))</f>
        <v/>
      </c>
    </row>
    <row r="6613" spans="1:11" x14ac:dyDescent="0.2">
      <c r="A6613" s="203" t="str">
        <f>Collection!A142</f>
        <v>2083/03/26</v>
      </c>
      <c r="B6613" s="197">
        <f>Collection!B142</f>
        <v>46213</v>
      </c>
      <c r="C6613" s="200" t="str">
        <f>Collection!D142</f>
        <v>YUBARAJ AND SAMRAT</v>
      </c>
      <c r="D6613" s="200" t="str">
        <f>Collection!F142</f>
        <v>Collection</v>
      </c>
      <c r="E6613" s="200">
        <f>Collection!C142</f>
        <v>3825</v>
      </c>
      <c r="F6613" s="200"/>
      <c r="G6613" s="201"/>
      <c r="H6613" s="201">
        <f>Collection!H142</f>
        <v>1445</v>
      </c>
      <c r="I6613" s="241">
        <f t="shared" si="104"/>
        <v>-1445</v>
      </c>
      <c r="J6613" s="200"/>
      <c r="K6613" s="200" t="str" cm="1">
        <f t="array" ref="K6613">IF($C6613="","",IF(AND($C6613=Party_Statement!$C$5,$B6613&gt;=Party_Statement!$C$6,$B6613&lt;=Party_Statement!$E$6),SUMPRODUCT(($C$3:$C6613=Party_Statement!$C$5)*($B$3:$B6613&gt;=Party_Statement!$C$6)*($B$3:$B6613&lt;=Party_Statement!$E$6)),""))</f>
        <v/>
      </c>
    </row>
    <row r="6614" spans="1:11" x14ac:dyDescent="0.2">
      <c r="A6614" s="203" t="str">
        <f>Collection!A143</f>
        <v>2083/03/26</v>
      </c>
      <c r="B6614" s="197">
        <f>Collection!B143</f>
        <v>46213</v>
      </c>
      <c r="C6614" s="200" t="str">
        <f>Collection!D143</f>
        <v>ORGANIC TARKALI</v>
      </c>
      <c r="D6614" s="200" t="str">
        <f>Collection!F143</f>
        <v>Collection</v>
      </c>
      <c r="E6614" s="200">
        <f>Collection!C143</f>
        <v>3826</v>
      </c>
      <c r="F6614" s="200"/>
      <c r="G6614" s="201"/>
      <c r="H6614" s="201">
        <f>Collection!H143</f>
        <v>2920</v>
      </c>
      <c r="I6614" s="241">
        <f t="shared" si="104"/>
        <v>-2920</v>
      </c>
      <c r="J6614" s="200"/>
      <c r="K6614" s="200" t="str" cm="1">
        <f t="array" ref="K6614">IF($C6614="","",IF(AND($C6614=Party_Statement!$C$5,$B6614&gt;=Party_Statement!$C$6,$B6614&lt;=Party_Statement!$E$6),SUMPRODUCT(($C$3:$C6614=Party_Statement!$C$5)*($B$3:$B6614&gt;=Party_Statement!$C$6)*($B$3:$B6614&lt;=Party_Statement!$E$6)),""))</f>
        <v/>
      </c>
    </row>
    <row r="6615" spans="1:11" x14ac:dyDescent="0.2">
      <c r="A6615" s="203" t="str">
        <f>Collection!A144</f>
        <v>2083/03/26</v>
      </c>
      <c r="B6615" s="197">
        <f>Collection!B144</f>
        <v>46213</v>
      </c>
      <c r="C6615" s="200" t="str">
        <f>Collection!D144</f>
        <v>NEUPANE KIRANA</v>
      </c>
      <c r="D6615" s="200" t="str">
        <f>Collection!F144</f>
        <v>Collection</v>
      </c>
      <c r="E6615" s="200">
        <f>Collection!C144</f>
        <v>3827</v>
      </c>
      <c r="F6615" s="200"/>
      <c r="G6615" s="201"/>
      <c r="H6615" s="201">
        <f>Collection!H144</f>
        <v>180</v>
      </c>
      <c r="I6615" s="241">
        <f t="shared" si="104"/>
        <v>-180</v>
      </c>
      <c r="J6615" s="200"/>
      <c r="K6615" s="200" t="str" cm="1">
        <f t="array" ref="K6615">IF($C6615="","",IF(AND($C6615=Party_Statement!$C$5,$B6615&gt;=Party_Statement!$C$6,$B6615&lt;=Party_Statement!$E$6),SUMPRODUCT(($C$3:$C6615=Party_Statement!$C$5)*($B$3:$B6615&gt;=Party_Statement!$C$6)*($B$3:$B6615&lt;=Party_Statement!$E$6)),""))</f>
        <v/>
      </c>
    </row>
    <row r="6616" spans="1:11" x14ac:dyDescent="0.2">
      <c r="A6616" s="203" t="str">
        <f>Collection!A145</f>
        <v>2083/03/26</v>
      </c>
      <c r="B6616" s="197">
        <f>Collection!B145</f>
        <v>46213</v>
      </c>
      <c r="C6616" s="200" t="str">
        <f>Collection!D145</f>
        <v>DANDA PANI ACHARYA</v>
      </c>
      <c r="D6616" s="200" t="str">
        <f>Collection!F145</f>
        <v>Collection</v>
      </c>
      <c r="E6616" s="200">
        <f>Collection!C145</f>
        <v>3828</v>
      </c>
      <c r="F6616" s="200"/>
      <c r="G6616" s="201"/>
      <c r="H6616" s="201">
        <f>Collection!H145</f>
        <v>1100</v>
      </c>
      <c r="I6616" s="241">
        <f t="shared" si="104"/>
        <v>-1100</v>
      </c>
      <c r="J6616" s="200"/>
      <c r="K6616" s="200" t="str" cm="1">
        <f t="array" ref="K6616">IF($C6616="","",IF(AND($C6616=Party_Statement!$C$5,$B6616&gt;=Party_Statement!$C$6,$B6616&lt;=Party_Statement!$E$6),SUMPRODUCT(($C$3:$C6616=Party_Statement!$C$5)*($B$3:$B6616&gt;=Party_Statement!$C$6)*($B$3:$B6616&lt;=Party_Statement!$E$6)),""))</f>
        <v/>
      </c>
    </row>
    <row r="6617" spans="1:11" x14ac:dyDescent="0.2">
      <c r="A6617" s="203" t="str">
        <f>Collection!A146</f>
        <v>2083/03/26</v>
      </c>
      <c r="B6617" s="197">
        <f>Collection!B146</f>
        <v>46213</v>
      </c>
      <c r="C6617" s="200" t="str">
        <f>Collection!D146</f>
        <v>DURGA MALLA</v>
      </c>
      <c r="D6617" s="200" t="str">
        <f>Collection!F146</f>
        <v>Collection</v>
      </c>
      <c r="E6617" s="200">
        <f>Collection!C146</f>
        <v>3829</v>
      </c>
      <c r="F6617" s="200"/>
      <c r="G6617" s="201"/>
      <c r="H6617" s="201">
        <f>Collection!H146</f>
        <v>16500</v>
      </c>
      <c r="I6617" s="241">
        <f t="shared" si="104"/>
        <v>-16500</v>
      </c>
      <c r="J6617" s="200"/>
      <c r="K6617" s="200" t="str" cm="1">
        <f t="array" ref="K6617">IF($C6617="","",IF(AND($C6617=Party_Statement!$C$5,$B6617&gt;=Party_Statement!$C$6,$B6617&lt;=Party_Statement!$E$6),SUMPRODUCT(($C$3:$C6617=Party_Statement!$C$5)*($B$3:$B6617&gt;=Party_Statement!$C$6)*($B$3:$B6617&lt;=Party_Statement!$E$6)),""))</f>
        <v/>
      </c>
    </row>
    <row r="6618" spans="1:11" x14ac:dyDescent="0.2">
      <c r="A6618" s="203" t="str">
        <f>Collection!A147</f>
        <v>2083/03/26</v>
      </c>
      <c r="B6618" s="197">
        <f>Collection!B147</f>
        <v>46213</v>
      </c>
      <c r="C6618" s="200" t="str">
        <f>Collection!D147</f>
        <v>PETTY CASH</v>
      </c>
      <c r="D6618" s="200" t="str">
        <f>Collection!F147</f>
        <v>Petty Cash</v>
      </c>
      <c r="E6618" s="200">
        <f>Collection!C147</f>
        <v>0</v>
      </c>
      <c r="F6618" s="200"/>
      <c r="G6618" s="201"/>
      <c r="H6618" s="201">
        <f>Collection!H147</f>
        <v>0</v>
      </c>
      <c r="I6618" s="241">
        <f t="shared" si="104"/>
        <v>0</v>
      </c>
      <c r="J6618" s="200"/>
      <c r="K6618" s="200" t="str" cm="1">
        <f t="array" ref="K6618">IF($C6618="","",IF(AND($C6618=Party_Statement!$C$5,$B6618&gt;=Party_Statement!$C$6,$B6618&lt;=Party_Statement!$E$6),SUMPRODUCT(($C$3:$C6618=Party_Statement!$C$5)*($B$3:$B6618&gt;=Party_Statement!$C$6)*($B$3:$B6618&lt;=Party_Statement!$E$6)),""))</f>
        <v/>
      </c>
    </row>
    <row r="6619" spans="1:11" x14ac:dyDescent="0.2">
      <c r="A6619" s="203" t="str">
        <f>Collection!A148</f>
        <v>2083/03/26</v>
      </c>
      <c r="B6619" s="197">
        <f>Collection!B148</f>
        <v>46213</v>
      </c>
      <c r="C6619" s="200" t="str">
        <f>Collection!D148</f>
        <v>LOCAL</v>
      </c>
      <c r="D6619" s="200" t="str">
        <f>Collection!F148</f>
        <v>Collection</v>
      </c>
      <c r="E6619" s="200">
        <f>Collection!C148</f>
        <v>0</v>
      </c>
      <c r="F6619" s="200"/>
      <c r="G6619" s="201"/>
      <c r="H6619" s="201">
        <f>Collection!H148</f>
        <v>3655</v>
      </c>
      <c r="I6619" s="241">
        <f t="shared" si="104"/>
        <v>-1105</v>
      </c>
      <c r="J6619" s="200"/>
      <c r="K6619" s="200" t="str" cm="1">
        <f t="array" ref="K6619">IF($C6619="","",IF(AND($C6619=Party_Statement!$C$5,$B6619&gt;=Party_Statement!$C$6,$B6619&lt;=Party_Statement!$E$6),SUMPRODUCT(($C$3:$C6619=Party_Statement!$C$5)*($B$3:$B6619&gt;=Party_Statement!$C$6)*($B$3:$B6619&lt;=Party_Statement!$E$6)),""))</f>
        <v/>
      </c>
    </row>
    <row r="6620" spans="1:11" x14ac:dyDescent="0.2">
      <c r="A6620" s="203" t="str">
        <f>Collection!A149</f>
        <v>2083/03/27</v>
      </c>
      <c r="B6620" s="197">
        <f>Collection!B149</f>
        <v>46214</v>
      </c>
      <c r="C6620" s="200" t="str">
        <f>Collection!D149</f>
        <v>SRIJANA DAIRY</v>
      </c>
      <c r="D6620" s="200" t="str">
        <f>Collection!F149</f>
        <v>Collection</v>
      </c>
      <c r="E6620" s="200">
        <f>Collection!C149</f>
        <v>3830</v>
      </c>
      <c r="F6620" s="200"/>
      <c r="G6620" s="201"/>
      <c r="H6620" s="201">
        <f>Collection!H149</f>
        <v>5100</v>
      </c>
      <c r="I6620" s="241">
        <f t="shared" si="104"/>
        <v>-5100</v>
      </c>
      <c r="J6620" s="200"/>
      <c r="K6620" s="200" t="str" cm="1">
        <f t="array" ref="K6620">IF($C6620="","",IF(AND($C6620=Party_Statement!$C$5,$B6620&gt;=Party_Statement!$C$6,$B6620&lt;=Party_Statement!$E$6),SUMPRODUCT(($C$3:$C6620=Party_Statement!$C$5)*($B$3:$B6620&gt;=Party_Statement!$C$6)*($B$3:$B6620&lt;=Party_Statement!$E$6)),""))</f>
        <v/>
      </c>
    </row>
    <row r="6621" spans="1:11" x14ac:dyDescent="0.2">
      <c r="A6621" s="203" t="str">
        <f>Collection!A150</f>
        <v>2083/03/27</v>
      </c>
      <c r="B6621" s="197">
        <f>Collection!B150</f>
        <v>46214</v>
      </c>
      <c r="C6621" s="200" t="str">
        <f>Collection!D150</f>
        <v>SOBHA BHATTARAI</v>
      </c>
      <c r="D6621" s="200" t="str">
        <f>Collection!F150</f>
        <v>Collection</v>
      </c>
      <c r="E6621" s="200">
        <f>Collection!C150</f>
        <v>3831</v>
      </c>
      <c r="F6621" s="200"/>
      <c r="G6621" s="201"/>
      <c r="H6621" s="201">
        <f>Collection!H150</f>
        <v>2975</v>
      </c>
      <c r="I6621" s="241">
        <f t="shared" si="104"/>
        <v>-2975</v>
      </c>
      <c r="J6621" s="200"/>
      <c r="K6621" s="200" t="str" cm="1">
        <f t="array" ref="K6621">IF($C6621="","",IF(AND($C6621=Party_Statement!$C$5,$B6621&gt;=Party_Statement!$C$6,$B6621&lt;=Party_Statement!$E$6),SUMPRODUCT(($C$3:$C6621=Party_Statement!$C$5)*($B$3:$B6621&gt;=Party_Statement!$C$6)*($B$3:$B6621&lt;=Party_Statement!$E$6)),""))</f>
        <v/>
      </c>
    </row>
    <row r="6622" spans="1:11" x14ac:dyDescent="0.2">
      <c r="A6622" s="203" t="str">
        <f>Collection!A151</f>
        <v>2083/03/27</v>
      </c>
      <c r="B6622" s="197">
        <f>Collection!B151</f>
        <v>46214</v>
      </c>
      <c r="C6622" s="200" t="str">
        <f>Collection!D151</f>
        <v>PALPALI KIRANA</v>
      </c>
      <c r="D6622" s="200" t="str">
        <f>Collection!F151</f>
        <v>Collection</v>
      </c>
      <c r="E6622" s="200">
        <f>Collection!C151</f>
        <v>3832</v>
      </c>
      <c r="F6622" s="200"/>
      <c r="G6622" s="201"/>
      <c r="H6622" s="201">
        <f>Collection!H151</f>
        <v>1700</v>
      </c>
      <c r="I6622" s="241">
        <f t="shared" si="104"/>
        <v>-1700</v>
      </c>
      <c r="J6622" s="200"/>
      <c r="K6622" s="200" t="str" cm="1">
        <f t="array" ref="K6622">IF($C6622="","",IF(AND($C6622=Party_Statement!$C$5,$B6622&gt;=Party_Statement!$C$6,$B6622&lt;=Party_Statement!$E$6),SUMPRODUCT(($C$3:$C6622=Party_Statement!$C$5)*($B$3:$B6622&gt;=Party_Statement!$C$6)*($B$3:$B6622&lt;=Party_Statement!$E$6)),""))</f>
        <v/>
      </c>
    </row>
    <row r="6623" spans="1:11" x14ac:dyDescent="0.2">
      <c r="A6623" s="203" t="str">
        <f>Collection!A152</f>
        <v>2083/03/27</v>
      </c>
      <c r="B6623" s="197">
        <f>Collection!B152</f>
        <v>46214</v>
      </c>
      <c r="C6623" s="200" t="str">
        <f>Collection!D152</f>
        <v>AAMOSH KIRANA</v>
      </c>
      <c r="D6623" s="200" t="str">
        <f>Collection!F152</f>
        <v>Collection</v>
      </c>
      <c r="E6623" s="200">
        <f>Collection!C152</f>
        <v>3833</v>
      </c>
      <c r="F6623" s="200"/>
      <c r="G6623" s="201"/>
      <c r="H6623" s="201">
        <f>Collection!H152</f>
        <v>10000</v>
      </c>
      <c r="I6623" s="241">
        <f t="shared" si="104"/>
        <v>-10000</v>
      </c>
      <c r="J6623" s="200"/>
      <c r="K6623" s="200" cm="1">
        <f t="array" ref="K6623">IF($C6623="","",IF(AND($C6623=Party_Statement!$C$5,$B6623&gt;=Party_Statement!$C$6,$B6623&lt;=Party_Statement!$E$6),SUMPRODUCT(($C$3:$C6623=Party_Statement!$C$5)*($B$3:$B6623&gt;=Party_Statement!$C$6)*($B$3:$B6623&lt;=Party_Statement!$E$6)),""))</f>
        <v>257</v>
      </c>
    </row>
    <row r="6624" spans="1:11" x14ac:dyDescent="0.2">
      <c r="A6624" s="203" t="str">
        <f>Collection!A153</f>
        <v>2083/03/27</v>
      </c>
      <c r="B6624" s="197">
        <f>Collection!B153</f>
        <v>46214</v>
      </c>
      <c r="C6624" s="200" t="str">
        <f>Collection!D153</f>
        <v>GIRI KIRANA</v>
      </c>
      <c r="D6624" s="200" t="str">
        <f>Collection!F153</f>
        <v>Collection</v>
      </c>
      <c r="E6624" s="200">
        <f>Collection!C153</f>
        <v>3834</v>
      </c>
      <c r="F6624" s="200"/>
      <c r="G6624" s="201"/>
      <c r="H6624" s="201">
        <f>Collection!H153</f>
        <v>1275</v>
      </c>
      <c r="I6624" s="241">
        <f t="shared" si="104"/>
        <v>-1275</v>
      </c>
      <c r="J6624" s="200"/>
      <c r="K6624" s="200" t="str" cm="1">
        <f t="array" ref="K6624">IF($C6624="","",IF(AND($C6624=Party_Statement!$C$5,$B6624&gt;=Party_Statement!$C$6,$B6624&lt;=Party_Statement!$E$6),SUMPRODUCT(($C$3:$C6624=Party_Statement!$C$5)*($B$3:$B6624&gt;=Party_Statement!$C$6)*($B$3:$B6624&lt;=Party_Statement!$E$6)),""))</f>
        <v/>
      </c>
    </row>
    <row r="6625" spans="1:11" x14ac:dyDescent="0.2">
      <c r="A6625" s="203" t="str">
        <f>Collection!A154</f>
        <v>2083/03/27</v>
      </c>
      <c r="B6625" s="197">
        <f>Collection!B154</f>
        <v>46214</v>
      </c>
      <c r="C6625" s="200" t="str">
        <f>Collection!D154</f>
        <v>YUBARAJ AND SAMRAT</v>
      </c>
      <c r="D6625" s="200" t="str">
        <f>Collection!F154</f>
        <v>Collection</v>
      </c>
      <c r="E6625" s="200">
        <f>Collection!C154</f>
        <v>3835</v>
      </c>
      <c r="F6625" s="200"/>
      <c r="G6625" s="201"/>
      <c r="H6625" s="201">
        <f>Collection!H154</f>
        <v>1275</v>
      </c>
      <c r="I6625" s="241">
        <f t="shared" si="104"/>
        <v>-1275</v>
      </c>
      <c r="J6625" s="200"/>
      <c r="K6625" s="200" t="str" cm="1">
        <f t="array" ref="K6625">IF($C6625="","",IF(AND($C6625=Party_Statement!$C$5,$B6625&gt;=Party_Statement!$C$6,$B6625&lt;=Party_Statement!$E$6),SUMPRODUCT(($C$3:$C6625=Party_Statement!$C$5)*($B$3:$B6625&gt;=Party_Statement!$C$6)*($B$3:$B6625&lt;=Party_Statement!$E$6)),""))</f>
        <v/>
      </c>
    </row>
    <row r="6626" spans="1:11" x14ac:dyDescent="0.2">
      <c r="A6626" s="203" t="str">
        <f>Collection!A155</f>
        <v>2083/03/27</v>
      </c>
      <c r="B6626" s="197">
        <f>Collection!B155</f>
        <v>46214</v>
      </c>
      <c r="C6626" s="200" t="str">
        <f>Collection!D155</f>
        <v>DEURALI KIRANA</v>
      </c>
      <c r="D6626" s="200" t="str">
        <f>Collection!F155</f>
        <v>Collection</v>
      </c>
      <c r="E6626" s="200">
        <f>Collection!C155</f>
        <v>3836</v>
      </c>
      <c r="F6626" s="200"/>
      <c r="G6626" s="201"/>
      <c r="H6626" s="201">
        <f>Collection!H155</f>
        <v>425</v>
      </c>
      <c r="I6626" s="241">
        <f t="shared" si="104"/>
        <v>-425</v>
      </c>
      <c r="J6626" s="200"/>
      <c r="K6626" s="200" t="str" cm="1">
        <f t="array" ref="K6626">IF($C6626="","",IF(AND($C6626=Party_Statement!$C$5,$B6626&gt;=Party_Statement!$C$6,$B6626&lt;=Party_Statement!$E$6),SUMPRODUCT(($C$3:$C6626=Party_Statement!$C$5)*($B$3:$B6626&gt;=Party_Statement!$C$6)*($B$3:$B6626&lt;=Party_Statement!$E$6)),""))</f>
        <v/>
      </c>
    </row>
    <row r="6627" spans="1:11" x14ac:dyDescent="0.2">
      <c r="A6627" s="203" t="str">
        <f>Collection!A156</f>
        <v>2083/03/27</v>
      </c>
      <c r="B6627" s="197">
        <f>Collection!B156</f>
        <v>46214</v>
      </c>
      <c r="C6627" s="200" t="str">
        <f>Collection!D156</f>
        <v>SAMIKSHYA KIRANA</v>
      </c>
      <c r="D6627" s="200" t="str">
        <f>Collection!F156</f>
        <v>Collection</v>
      </c>
      <c r="E6627" s="200">
        <f>Collection!C156</f>
        <v>3837</v>
      </c>
      <c r="F6627" s="200"/>
      <c r="G6627" s="201"/>
      <c r="H6627" s="201">
        <f>Collection!H156</f>
        <v>680</v>
      </c>
      <c r="I6627" s="241">
        <f t="shared" si="104"/>
        <v>-680</v>
      </c>
      <c r="J6627" s="200"/>
      <c r="K6627" s="200" t="str" cm="1">
        <f t="array" ref="K6627">IF($C6627="","",IF(AND($C6627=Party_Statement!$C$5,$B6627&gt;=Party_Statement!$C$6,$B6627&lt;=Party_Statement!$E$6),SUMPRODUCT(($C$3:$C6627=Party_Statement!$C$5)*($B$3:$B6627&gt;=Party_Statement!$C$6)*($B$3:$B6627&lt;=Party_Statement!$E$6)),""))</f>
        <v/>
      </c>
    </row>
    <row r="6628" spans="1:11" x14ac:dyDescent="0.2">
      <c r="A6628" s="203" t="str">
        <f>Collection!A157</f>
        <v>2083/03/27</v>
      </c>
      <c r="B6628" s="197">
        <f>Collection!B157</f>
        <v>46214</v>
      </c>
      <c r="C6628" s="200" t="str">
        <f>Collection!D157</f>
        <v>AAYUSH AND AAYUSHMA</v>
      </c>
      <c r="D6628" s="200" t="str">
        <f>Collection!F157</f>
        <v>Collection</v>
      </c>
      <c r="E6628" s="200">
        <f>Collection!C157</f>
        <v>3838</v>
      </c>
      <c r="F6628" s="200"/>
      <c r="G6628" s="201"/>
      <c r="H6628" s="201">
        <f>Collection!H157</f>
        <v>425</v>
      </c>
      <c r="I6628" s="241">
        <f t="shared" si="104"/>
        <v>-425</v>
      </c>
      <c r="J6628" s="200"/>
      <c r="K6628" s="200" t="str" cm="1">
        <f t="array" ref="K6628">IF($C6628="","",IF(AND($C6628=Party_Statement!$C$5,$B6628&gt;=Party_Statement!$C$6,$B6628&lt;=Party_Statement!$E$6),SUMPRODUCT(($C$3:$C6628=Party_Statement!$C$5)*($B$3:$B6628&gt;=Party_Statement!$C$6)*($B$3:$B6628&lt;=Party_Statement!$E$6)),""))</f>
        <v/>
      </c>
    </row>
    <row r="6629" spans="1:11" x14ac:dyDescent="0.2">
      <c r="A6629" s="203" t="str">
        <f>Collection!A158</f>
        <v>2083/03/27</v>
      </c>
      <c r="B6629" s="197">
        <f>Collection!B158</f>
        <v>46214</v>
      </c>
      <c r="C6629" s="200" t="str">
        <f>Collection!D158</f>
        <v>ORGANIC TARKALI</v>
      </c>
      <c r="D6629" s="200" t="str">
        <f>Collection!F158</f>
        <v>Collection</v>
      </c>
      <c r="E6629" s="200">
        <f>Collection!C158</f>
        <v>3839</v>
      </c>
      <c r="F6629" s="200"/>
      <c r="G6629" s="201"/>
      <c r="H6629" s="201">
        <f>Collection!H158</f>
        <v>3000</v>
      </c>
      <c r="I6629" s="241">
        <f t="shared" si="104"/>
        <v>-3000</v>
      </c>
      <c r="J6629" s="200"/>
      <c r="K6629" s="200" t="str" cm="1">
        <f t="array" ref="K6629">IF($C6629="","",IF(AND($C6629=Party_Statement!$C$5,$B6629&gt;=Party_Statement!$C$6,$B6629&lt;=Party_Statement!$E$6),SUMPRODUCT(($C$3:$C6629=Party_Statement!$C$5)*($B$3:$B6629&gt;=Party_Statement!$C$6)*($B$3:$B6629&lt;=Party_Statement!$E$6)),""))</f>
        <v/>
      </c>
    </row>
    <row r="6630" spans="1:11" x14ac:dyDescent="0.2">
      <c r="A6630" s="203" t="str">
        <f>Collection!A159</f>
        <v>2083/03/27</v>
      </c>
      <c r="B6630" s="197">
        <f>Collection!B159</f>
        <v>46214</v>
      </c>
      <c r="C6630" s="200" t="str">
        <f>Collection!D159</f>
        <v>BHUSAL JANARAL STORE</v>
      </c>
      <c r="D6630" s="200" t="str">
        <f>Collection!F159</f>
        <v>Collection</v>
      </c>
      <c r="E6630" s="200">
        <f>Collection!C159</f>
        <v>3840</v>
      </c>
      <c r="F6630" s="200"/>
      <c r="G6630" s="201"/>
      <c r="H6630" s="201">
        <f>Collection!H159</f>
        <v>430</v>
      </c>
      <c r="I6630" s="241">
        <f t="shared" si="104"/>
        <v>-430</v>
      </c>
      <c r="J6630" s="200"/>
      <c r="K6630" s="200" t="str" cm="1">
        <f t="array" ref="K6630">IF($C6630="","",IF(AND($C6630=Party_Statement!$C$5,$B6630&gt;=Party_Statement!$C$6,$B6630&lt;=Party_Statement!$E$6),SUMPRODUCT(($C$3:$C6630=Party_Statement!$C$5)*($B$3:$B6630&gt;=Party_Statement!$C$6)*($B$3:$B6630&lt;=Party_Statement!$E$6)),""))</f>
        <v/>
      </c>
    </row>
    <row r="6631" spans="1:11" x14ac:dyDescent="0.2">
      <c r="A6631" s="203" t="str">
        <f>Collection!A160</f>
        <v>2083/03/27</v>
      </c>
      <c r="B6631" s="197">
        <f>Collection!B160</f>
        <v>46214</v>
      </c>
      <c r="C6631" s="200" t="str">
        <f>Collection!D160</f>
        <v>NEUPANE KIRANA</v>
      </c>
      <c r="D6631" s="200" t="str">
        <f>Collection!F160</f>
        <v>Collection</v>
      </c>
      <c r="E6631" s="200">
        <f>Collection!C160</f>
        <v>3841</v>
      </c>
      <c r="F6631" s="200"/>
      <c r="G6631" s="201"/>
      <c r="H6631" s="201">
        <f>Collection!H160</f>
        <v>180</v>
      </c>
      <c r="I6631" s="241">
        <f t="shared" si="104"/>
        <v>-180</v>
      </c>
      <c r="J6631" s="200"/>
      <c r="K6631" s="200" t="str" cm="1">
        <f t="array" ref="K6631">IF($C6631="","",IF(AND($C6631=Party_Statement!$C$5,$B6631&gt;=Party_Statement!$C$6,$B6631&lt;=Party_Statement!$E$6),SUMPRODUCT(($C$3:$C6631=Party_Statement!$C$5)*($B$3:$B6631&gt;=Party_Statement!$C$6)*($B$3:$B6631&lt;=Party_Statement!$E$6)),""))</f>
        <v/>
      </c>
    </row>
    <row r="6632" spans="1:11" x14ac:dyDescent="0.2">
      <c r="A6632" s="203" t="str">
        <f>Collection!A161</f>
        <v>2083/03/27</v>
      </c>
      <c r="B6632" s="197">
        <f>Collection!B161</f>
        <v>46214</v>
      </c>
      <c r="C6632" s="200" t="str">
        <f>Collection!D161</f>
        <v>PETTY CASH</v>
      </c>
      <c r="D6632" s="200" t="str">
        <f>Collection!F161</f>
        <v>Petty Cash</v>
      </c>
      <c r="E6632" s="200">
        <f>Collection!C161</f>
        <v>0</v>
      </c>
      <c r="F6632" s="200"/>
      <c r="G6632" s="201"/>
      <c r="H6632" s="201">
        <f>Collection!H161</f>
        <v>0</v>
      </c>
      <c r="I6632" s="241">
        <f t="shared" si="104"/>
        <v>0</v>
      </c>
      <c r="J6632" s="200"/>
      <c r="K6632" s="200" t="str" cm="1">
        <f t="array" ref="K6632">IF($C6632="","",IF(AND($C6632=Party_Statement!$C$5,$B6632&gt;=Party_Statement!$C$6,$B6632&lt;=Party_Statement!$E$6),SUMPRODUCT(($C$3:$C6632=Party_Statement!$C$5)*($B$3:$B6632&gt;=Party_Statement!$C$6)*($B$3:$B6632&lt;=Party_Statement!$E$6)),""))</f>
        <v/>
      </c>
    </row>
    <row r="6633" spans="1:11" x14ac:dyDescent="0.2">
      <c r="A6633" s="203" t="str">
        <f>Collection!A162</f>
        <v>2083/03/27</v>
      </c>
      <c r="B6633" s="197">
        <f>Collection!B162</f>
        <v>46214</v>
      </c>
      <c r="C6633" s="200" t="str">
        <f>Collection!D162</f>
        <v>LOCAL</v>
      </c>
      <c r="D6633" s="200" t="str">
        <f>Collection!F162</f>
        <v>Collection</v>
      </c>
      <c r="E6633" s="200">
        <f>Collection!C162</f>
        <v>6232</v>
      </c>
      <c r="F6633" s="200"/>
      <c r="G6633" s="201"/>
      <c r="H6633" s="201">
        <f>Collection!H162</f>
        <v>505</v>
      </c>
      <c r="I6633" s="241">
        <f t="shared" si="104"/>
        <v>-505</v>
      </c>
      <c r="J6633" s="200"/>
      <c r="K6633" s="200" t="str" cm="1">
        <f t="array" ref="K6633">IF($C6633="","",IF(AND($C6633=Party_Statement!$C$5,$B6633&gt;=Party_Statement!$C$6,$B6633&lt;=Party_Statement!$E$6),SUMPRODUCT(($C$3:$C6633=Party_Statement!$C$5)*($B$3:$B6633&gt;=Party_Statement!$C$6)*($B$3:$B6633&lt;=Party_Statement!$E$6)),""))</f>
        <v/>
      </c>
    </row>
    <row r="6634" spans="1:11" x14ac:dyDescent="0.2">
      <c r="A6634" s="203" t="str">
        <f>Collection!A163</f>
        <v>2083/03/28</v>
      </c>
      <c r="B6634" s="197">
        <f>Collection!B163</f>
        <v>46215</v>
      </c>
      <c r="C6634" s="200" t="str">
        <f>Collection!D163</f>
        <v>AAYUSH AND AAYUSHMA</v>
      </c>
      <c r="D6634" s="200" t="str">
        <f>Collection!F163</f>
        <v>Collection</v>
      </c>
      <c r="E6634" s="200">
        <f>Collection!C163</f>
        <v>3842</v>
      </c>
      <c r="F6634" s="200"/>
      <c r="G6634" s="201"/>
      <c r="H6634" s="201">
        <f>Collection!H163</f>
        <v>400</v>
      </c>
      <c r="I6634" s="241">
        <f t="shared" si="104"/>
        <v>-400</v>
      </c>
      <c r="J6634" s="200"/>
      <c r="K6634" s="200" t="str" cm="1">
        <f t="array" ref="K6634">IF($C6634="","",IF(AND($C6634=Party_Statement!$C$5,$B6634&gt;=Party_Statement!$C$6,$B6634&lt;=Party_Statement!$E$6),SUMPRODUCT(($C$3:$C6634=Party_Statement!$C$5)*($B$3:$B6634&gt;=Party_Statement!$C$6)*($B$3:$B6634&lt;=Party_Statement!$E$6)),""))</f>
        <v/>
      </c>
    </row>
    <row r="6635" spans="1:11" x14ac:dyDescent="0.2">
      <c r="A6635" s="203" t="str">
        <f>Collection!A164</f>
        <v>2083/03/28</v>
      </c>
      <c r="B6635" s="197">
        <f>Collection!B164</f>
        <v>46215</v>
      </c>
      <c r="C6635" s="200" t="str">
        <f>Collection!D164</f>
        <v>ORGANIC TARKALI</v>
      </c>
      <c r="D6635" s="200" t="str">
        <f>Collection!F164</f>
        <v>Collection</v>
      </c>
      <c r="E6635" s="200">
        <f>Collection!C164</f>
        <v>3843</v>
      </c>
      <c r="F6635" s="200"/>
      <c r="G6635" s="201"/>
      <c r="H6635" s="201">
        <f>Collection!H164</f>
        <v>2850</v>
      </c>
      <c r="I6635" s="241">
        <f t="shared" si="104"/>
        <v>-2850</v>
      </c>
      <c r="J6635" s="200"/>
      <c r="K6635" s="200" t="str" cm="1">
        <f t="array" ref="K6635">IF($C6635="","",IF(AND($C6635=Party_Statement!$C$5,$B6635&gt;=Party_Statement!$C$6,$B6635&lt;=Party_Statement!$E$6),SUMPRODUCT(($C$3:$C6635=Party_Statement!$C$5)*($B$3:$B6635&gt;=Party_Statement!$C$6)*($B$3:$B6635&lt;=Party_Statement!$E$6)),""))</f>
        <v/>
      </c>
    </row>
    <row r="6636" spans="1:11" x14ac:dyDescent="0.2">
      <c r="A6636" s="203" t="str">
        <f>Collection!A165</f>
        <v>2083/03/28</v>
      </c>
      <c r="B6636" s="197">
        <f>Collection!B165</f>
        <v>46215</v>
      </c>
      <c r="C6636" s="200" t="str">
        <f>Collection!D165</f>
        <v>SOBHA BHATTARAI</v>
      </c>
      <c r="D6636" s="200" t="str">
        <f>Collection!F165</f>
        <v>Collection</v>
      </c>
      <c r="E6636" s="200">
        <f>Collection!C165</f>
        <v>3844</v>
      </c>
      <c r="F6636" s="200"/>
      <c r="G6636" s="201"/>
      <c r="H6636" s="201">
        <f>Collection!H165</f>
        <v>2975</v>
      </c>
      <c r="I6636" s="241">
        <f t="shared" si="104"/>
        <v>-2975</v>
      </c>
      <c r="J6636" s="200"/>
      <c r="K6636" s="200" t="str" cm="1">
        <f t="array" ref="K6636">IF($C6636="","",IF(AND($C6636=Party_Statement!$C$5,$B6636&gt;=Party_Statement!$C$6,$B6636&lt;=Party_Statement!$E$6),SUMPRODUCT(($C$3:$C6636=Party_Statement!$C$5)*($B$3:$B6636&gt;=Party_Statement!$C$6)*($B$3:$B6636&lt;=Party_Statement!$E$6)),""))</f>
        <v/>
      </c>
    </row>
    <row r="6637" spans="1:11" x14ac:dyDescent="0.2">
      <c r="A6637" s="203" t="str">
        <f>Collection!A166</f>
        <v>2083/03/28</v>
      </c>
      <c r="B6637" s="197">
        <f>Collection!B166</f>
        <v>46215</v>
      </c>
      <c r="C6637" s="200" t="str">
        <f>Collection!D166</f>
        <v>SAMIKSHYA KIRANA</v>
      </c>
      <c r="D6637" s="200" t="str">
        <f>Collection!F166</f>
        <v>Collection</v>
      </c>
      <c r="E6637" s="200">
        <f>Collection!C166</f>
        <v>3845</v>
      </c>
      <c r="F6637" s="200"/>
      <c r="G6637" s="201"/>
      <c r="H6637" s="201">
        <f>Collection!H166</f>
        <v>680</v>
      </c>
      <c r="I6637" s="241">
        <f t="shared" si="104"/>
        <v>-680</v>
      </c>
      <c r="J6637" s="200"/>
      <c r="K6637" s="200" t="str" cm="1">
        <f t="array" ref="K6637">IF($C6637="","",IF(AND($C6637=Party_Statement!$C$5,$B6637&gt;=Party_Statement!$C$6,$B6637&lt;=Party_Statement!$E$6),SUMPRODUCT(($C$3:$C6637=Party_Statement!$C$5)*($B$3:$B6637&gt;=Party_Statement!$C$6)*($B$3:$B6637&lt;=Party_Statement!$E$6)),""))</f>
        <v/>
      </c>
    </row>
    <row r="6638" spans="1:11" x14ac:dyDescent="0.2">
      <c r="A6638" s="203" t="str">
        <f>Collection!A167</f>
        <v>2083/03/28</v>
      </c>
      <c r="B6638" s="197">
        <f>Collection!B167</f>
        <v>46215</v>
      </c>
      <c r="C6638" s="200" t="str">
        <f>Collection!D167</f>
        <v>PALPALI KIRANA</v>
      </c>
      <c r="D6638" s="200" t="str">
        <f>Collection!F167</f>
        <v>Collection</v>
      </c>
      <c r="E6638" s="200">
        <f>Collection!C167</f>
        <v>3846</v>
      </c>
      <c r="F6638" s="200"/>
      <c r="G6638" s="201"/>
      <c r="H6638" s="201">
        <f>Collection!H167</f>
        <v>2975</v>
      </c>
      <c r="I6638" s="241">
        <f t="shared" si="104"/>
        <v>-2975</v>
      </c>
      <c r="J6638" s="200"/>
      <c r="K6638" s="200" t="str" cm="1">
        <f t="array" ref="K6638">IF($C6638="","",IF(AND($C6638=Party_Statement!$C$5,$B6638&gt;=Party_Statement!$C$6,$B6638&lt;=Party_Statement!$E$6),SUMPRODUCT(($C$3:$C6638=Party_Statement!$C$5)*($B$3:$B6638&gt;=Party_Statement!$C$6)*($B$3:$B6638&lt;=Party_Statement!$E$6)),""))</f>
        <v/>
      </c>
    </row>
    <row r="6639" spans="1:11" x14ac:dyDescent="0.2">
      <c r="A6639" s="203" t="str">
        <f>Collection!A168</f>
        <v>2083/03/28</v>
      </c>
      <c r="B6639" s="197">
        <f>Collection!B168</f>
        <v>46215</v>
      </c>
      <c r="C6639" s="200" t="str">
        <f>Collection!D168</f>
        <v>GIRI KIRANA</v>
      </c>
      <c r="D6639" s="200" t="str">
        <f>Collection!F168</f>
        <v>Collection</v>
      </c>
      <c r="E6639" s="200">
        <f>Collection!C168</f>
        <v>3847</v>
      </c>
      <c r="F6639" s="200"/>
      <c r="G6639" s="201"/>
      <c r="H6639" s="201">
        <f>Collection!H168</f>
        <v>1275</v>
      </c>
      <c r="I6639" s="241">
        <f t="shared" si="104"/>
        <v>-1275</v>
      </c>
      <c r="J6639" s="200"/>
      <c r="K6639" s="200" t="str" cm="1">
        <f t="array" ref="K6639">IF($C6639="","",IF(AND($C6639=Party_Statement!$C$5,$B6639&gt;=Party_Statement!$C$6,$B6639&lt;=Party_Statement!$E$6),SUMPRODUCT(($C$3:$C6639=Party_Statement!$C$5)*($B$3:$B6639&gt;=Party_Statement!$C$6)*($B$3:$B6639&lt;=Party_Statement!$E$6)),""))</f>
        <v/>
      </c>
    </row>
    <row r="6640" spans="1:11" x14ac:dyDescent="0.2">
      <c r="A6640" s="203" t="str">
        <f>Collection!A169</f>
        <v>2083/03/28</v>
      </c>
      <c r="B6640" s="197">
        <f>Collection!B169</f>
        <v>46215</v>
      </c>
      <c r="C6640" s="200" t="str">
        <f>Collection!D169</f>
        <v>DEURALI KIRANA</v>
      </c>
      <c r="D6640" s="200" t="str">
        <f>Collection!F169</f>
        <v>Collection</v>
      </c>
      <c r="E6640" s="200">
        <f>Collection!C169</f>
        <v>3848</v>
      </c>
      <c r="F6640" s="200"/>
      <c r="G6640" s="201"/>
      <c r="H6640" s="201">
        <f>Collection!H169</f>
        <v>425</v>
      </c>
      <c r="I6640" s="241">
        <f t="shared" si="104"/>
        <v>-425</v>
      </c>
      <c r="J6640" s="200"/>
      <c r="K6640" s="200" t="str" cm="1">
        <f t="array" ref="K6640">IF($C6640="","",IF(AND($C6640=Party_Statement!$C$5,$B6640&gt;=Party_Statement!$C$6,$B6640&lt;=Party_Statement!$E$6),SUMPRODUCT(($C$3:$C6640=Party_Statement!$C$5)*($B$3:$B6640&gt;=Party_Statement!$C$6)*($B$3:$B6640&lt;=Party_Statement!$E$6)),""))</f>
        <v/>
      </c>
    </row>
    <row r="6641" spans="1:11" x14ac:dyDescent="0.2">
      <c r="A6641" s="203" t="str">
        <f>Collection!A170</f>
        <v>2083/03/28</v>
      </c>
      <c r="B6641" s="197">
        <f>Collection!B170</f>
        <v>46215</v>
      </c>
      <c r="C6641" s="200" t="str">
        <f>Collection!D170</f>
        <v>AAMOSH KIRANA</v>
      </c>
      <c r="D6641" s="200" t="str">
        <f>Collection!F170</f>
        <v>Collection</v>
      </c>
      <c r="E6641" s="200">
        <f>Collection!C170</f>
        <v>3849</v>
      </c>
      <c r="F6641" s="200"/>
      <c r="G6641" s="201"/>
      <c r="H6641" s="201">
        <f>Collection!H170</f>
        <v>7500</v>
      </c>
      <c r="I6641" s="241">
        <f t="shared" si="104"/>
        <v>-7500</v>
      </c>
      <c r="J6641" s="200"/>
      <c r="K6641" s="200" cm="1">
        <f t="array" ref="K6641">IF($C6641="","",IF(AND($C6641=Party_Statement!$C$5,$B6641&gt;=Party_Statement!$C$6,$B6641&lt;=Party_Statement!$E$6),SUMPRODUCT(($C$3:$C6641=Party_Statement!$C$5)*($B$3:$B6641&gt;=Party_Statement!$C$6)*($B$3:$B6641&lt;=Party_Statement!$E$6)),""))</f>
        <v>258</v>
      </c>
    </row>
    <row r="6642" spans="1:11" x14ac:dyDescent="0.2">
      <c r="A6642" s="203" t="str">
        <f>Collection!A171</f>
        <v>2083/03/28</v>
      </c>
      <c r="B6642" s="197">
        <f>Collection!B171</f>
        <v>46215</v>
      </c>
      <c r="C6642" s="200" t="str">
        <f>Collection!D171</f>
        <v>NEUPANE KIRANA</v>
      </c>
      <c r="D6642" s="200" t="str">
        <f>Collection!F171</f>
        <v>Collection</v>
      </c>
      <c r="E6642" s="200">
        <f>Collection!C171</f>
        <v>3850</v>
      </c>
      <c r="F6642" s="200"/>
      <c r="G6642" s="201"/>
      <c r="H6642" s="201">
        <f>Collection!H171</f>
        <v>180</v>
      </c>
      <c r="I6642" s="241">
        <f t="shared" si="104"/>
        <v>-180</v>
      </c>
      <c r="J6642" s="200"/>
      <c r="K6642" s="200" t="str" cm="1">
        <f t="array" ref="K6642">IF($C6642="","",IF(AND($C6642=Party_Statement!$C$5,$B6642&gt;=Party_Statement!$C$6,$B6642&lt;=Party_Statement!$E$6),SUMPRODUCT(($C$3:$C6642=Party_Statement!$C$5)*($B$3:$B6642&gt;=Party_Statement!$C$6)*($B$3:$B6642&lt;=Party_Statement!$E$6)),""))</f>
        <v/>
      </c>
    </row>
    <row r="6643" spans="1:11" x14ac:dyDescent="0.2">
      <c r="A6643" s="203" t="str">
        <f>Collection!A172</f>
        <v>2083/03/28</v>
      </c>
      <c r="B6643" s="197">
        <f>Collection!B172</f>
        <v>46215</v>
      </c>
      <c r="C6643" s="200" t="str">
        <f>Collection!D172</f>
        <v>PETTY CASH</v>
      </c>
      <c r="D6643" s="200" t="str">
        <f>Collection!F172</f>
        <v>Petty Cash</v>
      </c>
      <c r="E6643" s="200">
        <f>Collection!C172</f>
        <v>0</v>
      </c>
      <c r="F6643" s="200"/>
      <c r="G6643" s="201"/>
      <c r="H6643" s="201">
        <f>Collection!H172</f>
        <v>0</v>
      </c>
      <c r="I6643" s="241">
        <f t="shared" si="104"/>
        <v>0</v>
      </c>
      <c r="J6643" s="200"/>
      <c r="K6643" s="200" t="str" cm="1">
        <f t="array" ref="K6643">IF($C6643="","",IF(AND($C6643=Party_Statement!$C$5,$B6643&gt;=Party_Statement!$C$6,$B6643&lt;=Party_Statement!$E$6),SUMPRODUCT(($C$3:$C6643=Party_Statement!$C$5)*($B$3:$B6643&gt;=Party_Statement!$C$6)*($B$3:$B6643&lt;=Party_Statement!$E$6)),""))</f>
        <v/>
      </c>
    </row>
    <row r="6644" spans="1:11" x14ac:dyDescent="0.2">
      <c r="A6644" s="203" t="str">
        <f>Collection!A173</f>
        <v>2083/03/28</v>
      </c>
      <c r="B6644" s="197">
        <f>Collection!B173</f>
        <v>46215</v>
      </c>
      <c r="C6644" s="200" t="str">
        <f>Collection!D173</f>
        <v>LOCAL</v>
      </c>
      <c r="D6644" s="200" t="str">
        <f>Collection!F173</f>
        <v>Collection</v>
      </c>
      <c r="E6644" s="200">
        <f>Collection!C173</f>
        <v>6246</v>
      </c>
      <c r="F6644" s="200"/>
      <c r="G6644" s="201"/>
      <c r="H6644" s="201">
        <f>Collection!H173</f>
        <v>350</v>
      </c>
      <c r="I6644" s="241">
        <f t="shared" si="104"/>
        <v>-350</v>
      </c>
      <c r="J6644" s="200"/>
      <c r="K6644" s="200" t="str" cm="1">
        <f t="array" ref="K6644">IF($C6644="","",IF(AND($C6644=Party_Statement!$C$5,$B6644&gt;=Party_Statement!$C$6,$B6644&lt;=Party_Statement!$E$6),SUMPRODUCT(($C$3:$C6644=Party_Statement!$C$5)*($B$3:$B6644&gt;=Party_Statement!$C$6)*($B$3:$B6644&lt;=Party_Statement!$E$6)),""))</f>
        <v/>
      </c>
    </row>
    <row r="6645" spans="1:11" x14ac:dyDescent="0.2">
      <c r="A6645" s="203" t="str">
        <f>Collection!A174</f>
        <v>2083/03/29</v>
      </c>
      <c r="B6645" s="197">
        <f>Collection!B174</f>
        <v>46216</v>
      </c>
      <c r="C6645" s="200" t="str">
        <f>Collection!D174</f>
        <v>SRIJANA DAIRY</v>
      </c>
      <c r="D6645" s="200" t="str">
        <f>Collection!F174</f>
        <v>Collection</v>
      </c>
      <c r="E6645" s="200">
        <f>Collection!C174</f>
        <v>3851</v>
      </c>
      <c r="F6645" s="200"/>
      <c r="G6645" s="201"/>
      <c r="H6645" s="201">
        <f>Collection!H174</f>
        <v>5180</v>
      </c>
      <c r="I6645" s="241">
        <f t="shared" si="104"/>
        <v>-5180</v>
      </c>
      <c r="J6645" s="200"/>
      <c r="K6645" s="200" t="str" cm="1">
        <f t="array" ref="K6645">IF($C6645="","",IF(AND($C6645=Party_Statement!$C$5,$B6645&gt;=Party_Statement!$C$6,$B6645&lt;=Party_Statement!$E$6),SUMPRODUCT(($C$3:$C6645=Party_Statement!$C$5)*($B$3:$B6645&gt;=Party_Statement!$C$6)*($B$3:$B6645&lt;=Party_Statement!$E$6)),""))</f>
        <v/>
      </c>
    </row>
    <row r="6646" spans="1:11" x14ac:dyDescent="0.2">
      <c r="A6646" s="203" t="str">
        <f>Collection!A175</f>
        <v>2083/03/29</v>
      </c>
      <c r="B6646" s="197">
        <f>Collection!B175</f>
        <v>46216</v>
      </c>
      <c r="C6646" s="200" t="str">
        <f>Collection!D175</f>
        <v>SOBHA BHATTARAI</v>
      </c>
      <c r="D6646" s="200" t="str">
        <f>Collection!F175</f>
        <v>Collection</v>
      </c>
      <c r="E6646" s="200">
        <f>Collection!C175</f>
        <v>3852</v>
      </c>
      <c r="F6646" s="200"/>
      <c r="G6646" s="201"/>
      <c r="H6646" s="201">
        <f>Collection!H175</f>
        <v>2550</v>
      </c>
      <c r="I6646" s="241">
        <f t="shared" si="104"/>
        <v>-2550</v>
      </c>
      <c r="J6646" s="200"/>
      <c r="K6646" s="200" t="str" cm="1">
        <f t="array" ref="K6646">IF($C6646="","",IF(AND($C6646=Party_Statement!$C$5,$B6646&gt;=Party_Statement!$C$6,$B6646&lt;=Party_Statement!$E$6),SUMPRODUCT(($C$3:$C6646=Party_Statement!$C$5)*($B$3:$B6646&gt;=Party_Statement!$C$6)*($B$3:$B6646&lt;=Party_Statement!$E$6)),""))</f>
        <v/>
      </c>
    </row>
    <row r="6647" spans="1:11" x14ac:dyDescent="0.2">
      <c r="A6647" s="203" t="str">
        <f>Collection!A176</f>
        <v>2083/03/29</v>
      </c>
      <c r="B6647" s="197">
        <f>Collection!B176</f>
        <v>46216</v>
      </c>
      <c r="C6647" s="200" t="str">
        <f>Collection!D176</f>
        <v>YUBARAJ AND SAMRAT</v>
      </c>
      <c r="D6647" s="200" t="str">
        <f>Collection!F176</f>
        <v>Collection</v>
      </c>
      <c r="E6647" s="200">
        <f>Collection!C176</f>
        <v>3853</v>
      </c>
      <c r="F6647" s="200"/>
      <c r="G6647" s="201"/>
      <c r="H6647" s="201">
        <f>Collection!H176</f>
        <v>1020</v>
      </c>
      <c r="I6647" s="241">
        <f t="shared" si="104"/>
        <v>-1020</v>
      </c>
      <c r="J6647" s="200"/>
      <c r="K6647" s="200" t="str" cm="1">
        <f t="array" ref="K6647">IF($C6647="","",IF(AND($C6647=Party_Statement!$C$5,$B6647&gt;=Party_Statement!$C$6,$B6647&lt;=Party_Statement!$E$6),SUMPRODUCT(($C$3:$C6647=Party_Statement!$C$5)*($B$3:$B6647&gt;=Party_Statement!$C$6)*($B$3:$B6647&lt;=Party_Statement!$E$6)),""))</f>
        <v/>
      </c>
    </row>
    <row r="6648" spans="1:11" x14ac:dyDescent="0.2">
      <c r="A6648" s="203" t="str">
        <f>Collection!A177</f>
        <v>2083/03/29</v>
      </c>
      <c r="B6648" s="197">
        <f>Collection!B177</f>
        <v>46216</v>
      </c>
      <c r="C6648" s="200" t="str">
        <f>Collection!D177</f>
        <v>SAMIKSHYA KIRANA</v>
      </c>
      <c r="D6648" s="200" t="str">
        <f>Collection!F177</f>
        <v>Collection</v>
      </c>
      <c r="E6648" s="200">
        <f>Collection!C177</f>
        <v>3854</v>
      </c>
      <c r="F6648" s="200"/>
      <c r="G6648" s="201"/>
      <c r="H6648" s="201">
        <f>Collection!H177</f>
        <v>680</v>
      </c>
      <c r="I6648" s="241">
        <f t="shared" si="104"/>
        <v>-680</v>
      </c>
      <c r="J6648" s="200"/>
      <c r="K6648" s="200" t="str" cm="1">
        <f t="array" ref="K6648">IF($C6648="","",IF(AND($C6648=Party_Statement!$C$5,$B6648&gt;=Party_Statement!$C$6,$B6648&lt;=Party_Statement!$E$6),SUMPRODUCT(($C$3:$C6648=Party_Statement!$C$5)*($B$3:$B6648&gt;=Party_Statement!$C$6)*($B$3:$B6648&lt;=Party_Statement!$E$6)),""))</f>
        <v/>
      </c>
    </row>
    <row r="6649" spans="1:11" x14ac:dyDescent="0.2">
      <c r="A6649" s="203" t="str">
        <f>Collection!A178</f>
        <v>2083/03/29</v>
      </c>
      <c r="B6649" s="197">
        <f>Collection!B178</f>
        <v>46216</v>
      </c>
      <c r="C6649" s="200" t="str">
        <f>Collection!D178</f>
        <v>PALPALI KIRANA</v>
      </c>
      <c r="D6649" s="200" t="str">
        <f>Collection!F178</f>
        <v>Collection</v>
      </c>
      <c r="E6649" s="200">
        <f>Collection!C178</f>
        <v>3855</v>
      </c>
      <c r="F6649" s="200"/>
      <c r="G6649" s="201"/>
      <c r="H6649" s="201">
        <f>Collection!H178</f>
        <v>1700</v>
      </c>
      <c r="I6649" s="241">
        <f t="shared" si="104"/>
        <v>-1700</v>
      </c>
      <c r="J6649" s="200"/>
      <c r="K6649" s="200" t="str" cm="1">
        <f t="array" ref="K6649">IF($C6649="","",IF(AND($C6649=Party_Statement!$C$5,$B6649&gt;=Party_Statement!$C$6,$B6649&lt;=Party_Statement!$E$6),SUMPRODUCT(($C$3:$C6649=Party_Statement!$C$5)*($B$3:$B6649&gt;=Party_Statement!$C$6)*($B$3:$B6649&lt;=Party_Statement!$E$6)),""))</f>
        <v/>
      </c>
    </row>
    <row r="6650" spans="1:11" x14ac:dyDescent="0.2">
      <c r="A6650" s="203" t="str">
        <f>Collection!A179</f>
        <v>2083/03/29</v>
      </c>
      <c r="B6650" s="197">
        <f>Collection!B179</f>
        <v>46216</v>
      </c>
      <c r="C6650" s="200" t="str">
        <f>Collection!D179</f>
        <v>GIRI KIRANA</v>
      </c>
      <c r="D6650" s="200" t="str">
        <f>Collection!F179</f>
        <v>Collection</v>
      </c>
      <c r="E6650" s="200">
        <f>Collection!C179</f>
        <v>3856</v>
      </c>
      <c r="F6650" s="200"/>
      <c r="G6650" s="201"/>
      <c r="H6650" s="201">
        <f>Collection!H179</f>
        <v>1275</v>
      </c>
      <c r="I6650" s="241">
        <f t="shared" si="104"/>
        <v>-1275</v>
      </c>
      <c r="J6650" s="200"/>
      <c r="K6650" s="200" t="str" cm="1">
        <f t="array" ref="K6650">IF($C6650="","",IF(AND($C6650=Party_Statement!$C$5,$B6650&gt;=Party_Statement!$C$6,$B6650&lt;=Party_Statement!$E$6),SUMPRODUCT(($C$3:$C6650=Party_Statement!$C$5)*($B$3:$B6650&gt;=Party_Statement!$C$6)*($B$3:$B6650&lt;=Party_Statement!$E$6)),""))</f>
        <v/>
      </c>
    </row>
    <row r="6651" spans="1:11" x14ac:dyDescent="0.2">
      <c r="A6651" s="203" t="str">
        <f>Collection!A180</f>
        <v>2083/03/29</v>
      </c>
      <c r="B6651" s="197">
        <f>Collection!B180</f>
        <v>46216</v>
      </c>
      <c r="C6651" s="200" t="str">
        <f>Collection!D180</f>
        <v>AAMOSH KIRANA</v>
      </c>
      <c r="D6651" s="200" t="str">
        <f>Collection!F180</f>
        <v>Collection</v>
      </c>
      <c r="E6651" s="200">
        <f>Collection!C180</f>
        <v>3857</v>
      </c>
      <c r="F6651" s="200"/>
      <c r="G6651" s="201"/>
      <c r="H6651" s="201">
        <f>Collection!H180</f>
        <v>7000</v>
      </c>
      <c r="I6651" s="241">
        <f t="shared" si="104"/>
        <v>-7000</v>
      </c>
      <c r="J6651" s="200"/>
      <c r="K6651" s="200" cm="1">
        <f t="array" ref="K6651">IF($C6651="","",IF(AND($C6651=Party_Statement!$C$5,$B6651&gt;=Party_Statement!$C$6,$B6651&lt;=Party_Statement!$E$6),SUMPRODUCT(($C$3:$C6651=Party_Statement!$C$5)*($B$3:$B6651&gt;=Party_Statement!$C$6)*($B$3:$B6651&lt;=Party_Statement!$E$6)),""))</f>
        <v>259</v>
      </c>
    </row>
    <row r="6652" spans="1:11" x14ac:dyDescent="0.2">
      <c r="A6652" s="203" t="str">
        <f>Collection!A181</f>
        <v>2083/03/29</v>
      </c>
      <c r="B6652" s="197">
        <f>Collection!B181</f>
        <v>46216</v>
      </c>
      <c r="C6652" s="200" t="str">
        <f>Collection!D181</f>
        <v>ORGANIC TARKALI</v>
      </c>
      <c r="D6652" s="200" t="str">
        <f>Collection!F181</f>
        <v>Collection</v>
      </c>
      <c r="E6652" s="200">
        <f>Collection!C181</f>
        <v>3858</v>
      </c>
      <c r="F6652" s="200"/>
      <c r="G6652" s="201"/>
      <c r="H6652" s="201">
        <f>Collection!H181</f>
        <v>3395</v>
      </c>
      <c r="I6652" s="241">
        <f t="shared" si="104"/>
        <v>-3395</v>
      </c>
      <c r="J6652" s="200"/>
      <c r="K6652" s="200" t="str" cm="1">
        <f t="array" ref="K6652">IF($C6652="","",IF(AND($C6652=Party_Statement!$C$5,$B6652&gt;=Party_Statement!$C$6,$B6652&lt;=Party_Statement!$E$6),SUMPRODUCT(($C$3:$C6652=Party_Statement!$C$5)*($B$3:$B6652&gt;=Party_Statement!$C$6)*($B$3:$B6652&lt;=Party_Statement!$E$6)),""))</f>
        <v/>
      </c>
    </row>
    <row r="6653" spans="1:11" x14ac:dyDescent="0.2">
      <c r="A6653" s="203" t="str">
        <f>Collection!A182</f>
        <v>2083/03/29</v>
      </c>
      <c r="B6653" s="197">
        <f>Collection!B182</f>
        <v>46216</v>
      </c>
      <c r="C6653" s="200" t="str">
        <f>Collection!D182</f>
        <v>DEURALI KIRANA</v>
      </c>
      <c r="D6653" s="200" t="str">
        <f>Collection!F182</f>
        <v>Collection</v>
      </c>
      <c r="E6653" s="200">
        <f>Collection!C182</f>
        <v>3859</v>
      </c>
      <c r="F6653" s="200"/>
      <c r="G6653" s="201"/>
      <c r="H6653" s="201">
        <f>Collection!H182</f>
        <v>425</v>
      </c>
      <c r="I6653" s="241">
        <f t="shared" si="104"/>
        <v>-425</v>
      </c>
      <c r="J6653" s="200"/>
      <c r="K6653" s="200" t="str" cm="1">
        <f t="array" ref="K6653">IF($C6653="","",IF(AND($C6653=Party_Statement!$C$5,$B6653&gt;=Party_Statement!$C$6,$B6653&lt;=Party_Statement!$E$6),SUMPRODUCT(($C$3:$C6653=Party_Statement!$C$5)*($B$3:$B6653&gt;=Party_Statement!$C$6)*($B$3:$B6653&lt;=Party_Statement!$E$6)),""))</f>
        <v/>
      </c>
    </row>
    <row r="6654" spans="1:11" x14ac:dyDescent="0.2">
      <c r="A6654" s="203" t="str">
        <f>Collection!A183</f>
        <v>2083/03/29</v>
      </c>
      <c r="B6654" s="197">
        <f>Collection!B183</f>
        <v>46216</v>
      </c>
      <c r="C6654" s="200" t="str">
        <f>Collection!D183</f>
        <v>PETTY CASH</v>
      </c>
      <c r="D6654" s="200" t="str">
        <f>Collection!F183</f>
        <v>Petty Cash</v>
      </c>
      <c r="E6654" s="200">
        <f>Collection!C183</f>
        <v>0</v>
      </c>
      <c r="F6654" s="200"/>
      <c r="G6654" s="201"/>
      <c r="H6654" s="201">
        <f>Collection!H183</f>
        <v>0</v>
      </c>
      <c r="I6654" s="241">
        <f t="shared" si="104"/>
        <v>0</v>
      </c>
      <c r="J6654" s="200"/>
      <c r="K6654" s="200" t="str" cm="1">
        <f t="array" ref="K6654">IF($C6654="","",IF(AND($C6654=Party_Statement!$C$5,$B6654&gt;=Party_Statement!$C$6,$B6654&lt;=Party_Statement!$E$6),SUMPRODUCT(($C$3:$C6654=Party_Statement!$C$5)*($B$3:$B6654&gt;=Party_Statement!$C$6)*($B$3:$B6654&lt;=Party_Statement!$E$6)),""))</f>
        <v/>
      </c>
    </row>
    <row r="6655" spans="1:11" x14ac:dyDescent="0.2">
      <c r="A6655" s="203" t="str">
        <f>Collection!A184</f>
        <v>2083/03/29</v>
      </c>
      <c r="B6655" s="197">
        <f>Collection!B184</f>
        <v>46216</v>
      </c>
      <c r="C6655" s="200" t="str">
        <f>Collection!D184</f>
        <v>LOCAL</v>
      </c>
      <c r="D6655" s="200" t="str">
        <f>Collection!F184</f>
        <v>Collection</v>
      </c>
      <c r="E6655" s="200">
        <f>Collection!C184</f>
        <v>6250</v>
      </c>
      <c r="F6655" s="200"/>
      <c r="G6655" s="201"/>
      <c r="H6655" s="201">
        <f>Collection!H184</f>
        <v>715</v>
      </c>
      <c r="I6655" s="241">
        <f t="shared" si="104"/>
        <v>-715</v>
      </c>
      <c r="J6655" s="200"/>
      <c r="K6655" s="200" t="str" cm="1">
        <f t="array" ref="K6655">IF($C6655="","",IF(AND($C6655=Party_Statement!$C$5,$B6655&gt;=Party_Statement!$C$6,$B6655&lt;=Party_Statement!$E$6),SUMPRODUCT(($C$3:$C6655=Party_Statement!$C$5)*($B$3:$B6655&gt;=Party_Statement!$C$6)*($B$3:$B6655&lt;=Party_Statement!$E$6)),""))</f>
        <v/>
      </c>
    </row>
    <row r="6656" spans="1:11" x14ac:dyDescent="0.2">
      <c r="A6656" s="203" t="str">
        <f>Collection!A185</f>
        <v>2083/03/30</v>
      </c>
      <c r="B6656" s="197">
        <f>Collection!B185</f>
        <v>46217</v>
      </c>
      <c r="C6656" s="200" t="str">
        <f>Collection!D185</f>
        <v>SRIJANA DAIRY</v>
      </c>
      <c r="D6656" s="200" t="str">
        <f>Collection!F185</f>
        <v>Collection</v>
      </c>
      <c r="E6656" s="200">
        <f>Collection!C185</f>
        <v>3860</v>
      </c>
      <c r="F6656" s="200"/>
      <c r="G6656" s="201"/>
      <c r="H6656" s="201">
        <f>Collection!H185</f>
        <v>5180</v>
      </c>
      <c r="I6656" s="241">
        <f t="shared" si="104"/>
        <v>-5180</v>
      </c>
      <c r="J6656" s="200"/>
      <c r="K6656" s="200" t="str" cm="1">
        <f t="array" ref="K6656">IF($C6656="","",IF(AND($C6656=Party_Statement!$C$5,$B6656&gt;=Party_Statement!$C$6,$B6656&lt;=Party_Statement!$E$6),SUMPRODUCT(($C$3:$C6656=Party_Statement!$C$5)*($B$3:$B6656&gt;=Party_Statement!$C$6)*($B$3:$B6656&lt;=Party_Statement!$E$6)),""))</f>
        <v/>
      </c>
    </row>
    <row r="6657" spans="1:11" x14ac:dyDescent="0.2">
      <c r="A6657" s="203" t="str">
        <f>Collection!A186</f>
        <v>2083/03/30</v>
      </c>
      <c r="B6657" s="197">
        <f>Collection!B186</f>
        <v>46217</v>
      </c>
      <c r="C6657" s="200" t="str">
        <f>Collection!D186</f>
        <v>SOBHA BHATTARAI</v>
      </c>
      <c r="D6657" s="200" t="str">
        <f>Collection!F186</f>
        <v>Collection</v>
      </c>
      <c r="E6657" s="200">
        <f>Collection!C186</f>
        <v>3861</v>
      </c>
      <c r="F6657" s="200"/>
      <c r="G6657" s="201"/>
      <c r="H6657" s="201">
        <f>Collection!H186</f>
        <v>2975</v>
      </c>
      <c r="I6657" s="241">
        <f t="shared" si="104"/>
        <v>-2975</v>
      </c>
      <c r="J6657" s="200"/>
      <c r="K6657" s="200" t="str" cm="1">
        <f t="array" ref="K6657">IF($C6657="","",IF(AND($C6657=Party_Statement!$C$5,$B6657&gt;=Party_Statement!$C$6,$B6657&lt;=Party_Statement!$E$6),SUMPRODUCT(($C$3:$C6657=Party_Statement!$C$5)*($B$3:$B6657&gt;=Party_Statement!$C$6)*($B$3:$B6657&lt;=Party_Statement!$E$6)),""))</f>
        <v/>
      </c>
    </row>
    <row r="6658" spans="1:11" x14ac:dyDescent="0.2">
      <c r="A6658" s="203" t="str">
        <f>Collection!A187</f>
        <v>2083/03/30</v>
      </c>
      <c r="B6658" s="197">
        <f>Collection!B187</f>
        <v>46217</v>
      </c>
      <c r="C6658" s="200" t="str">
        <f>Collection!D187</f>
        <v>PALPALI KIRANA</v>
      </c>
      <c r="D6658" s="200" t="str">
        <f>Collection!F187</f>
        <v>Collection</v>
      </c>
      <c r="E6658" s="200">
        <f>Collection!C187</f>
        <v>3862</v>
      </c>
      <c r="F6658" s="200"/>
      <c r="G6658" s="201"/>
      <c r="H6658" s="201">
        <f>Collection!H187</f>
        <v>1700</v>
      </c>
      <c r="I6658" s="241">
        <f t="shared" si="104"/>
        <v>-1700</v>
      </c>
      <c r="J6658" s="200"/>
      <c r="K6658" s="200" t="str" cm="1">
        <f t="array" ref="K6658">IF($C6658="","",IF(AND($C6658=Party_Statement!$C$5,$B6658&gt;=Party_Statement!$C$6,$B6658&lt;=Party_Statement!$E$6),SUMPRODUCT(($C$3:$C6658=Party_Statement!$C$5)*($B$3:$B6658&gt;=Party_Statement!$C$6)*($B$3:$B6658&lt;=Party_Statement!$E$6)),""))</f>
        <v/>
      </c>
    </row>
    <row r="6659" spans="1:11" x14ac:dyDescent="0.2">
      <c r="A6659" s="203" t="str">
        <f>Collection!A188</f>
        <v>2083/03/30</v>
      </c>
      <c r="B6659" s="197">
        <f>Collection!B188</f>
        <v>46217</v>
      </c>
      <c r="C6659" s="200" t="str">
        <f>Collection!D188</f>
        <v>AAMOSH KIRANA</v>
      </c>
      <c r="D6659" s="200" t="str">
        <f>Collection!F188</f>
        <v>Collection</v>
      </c>
      <c r="E6659" s="200">
        <f>Collection!C188</f>
        <v>3863</v>
      </c>
      <c r="F6659" s="200"/>
      <c r="G6659" s="201"/>
      <c r="H6659" s="201">
        <f>Collection!H188</f>
        <v>6000</v>
      </c>
      <c r="I6659" s="241">
        <f t="shared" si="104"/>
        <v>-3875</v>
      </c>
      <c r="J6659" s="200"/>
      <c r="K6659" s="200" cm="1">
        <f t="array" ref="K6659">IF($C6659="","",IF(AND($C6659=Party_Statement!$C$5,$B6659&gt;=Party_Statement!$C$6,$B6659&lt;=Party_Statement!$E$6),SUMPRODUCT(($C$3:$C6659=Party_Statement!$C$5)*($B$3:$B6659&gt;=Party_Statement!$C$6)*($B$3:$B6659&lt;=Party_Statement!$E$6)),""))</f>
        <v>260</v>
      </c>
    </row>
    <row r="6660" spans="1:11" x14ac:dyDescent="0.2">
      <c r="A6660" s="203" t="str">
        <f>Collection!A189</f>
        <v>2083/03/30</v>
      </c>
      <c r="B6660" s="197">
        <f>Collection!B189</f>
        <v>46217</v>
      </c>
      <c r="C6660" s="200" t="str">
        <f>Collection!D189</f>
        <v>GIRI KIRANA</v>
      </c>
      <c r="D6660" s="200" t="str">
        <f>Collection!F189</f>
        <v>Collection</v>
      </c>
      <c r="E6660" s="200">
        <f>Collection!C189</f>
        <v>3864</v>
      </c>
      <c r="F6660" s="200"/>
      <c r="G6660" s="201"/>
      <c r="H6660" s="201">
        <f>Collection!H189</f>
        <v>2550</v>
      </c>
      <c r="I6660" s="241">
        <f t="shared" si="104"/>
        <v>-2550</v>
      </c>
      <c r="J6660" s="200"/>
      <c r="K6660" s="200" t="str" cm="1">
        <f t="array" ref="K6660">IF($C6660="","",IF(AND($C6660=Party_Statement!$C$5,$B6660&gt;=Party_Statement!$C$6,$B6660&lt;=Party_Statement!$E$6),SUMPRODUCT(($C$3:$C6660=Party_Statement!$C$5)*($B$3:$B6660&gt;=Party_Statement!$C$6)*($B$3:$B6660&lt;=Party_Statement!$E$6)),""))</f>
        <v/>
      </c>
    </row>
    <row r="6661" spans="1:11" x14ac:dyDescent="0.2">
      <c r="A6661" s="203" t="str">
        <f>Collection!A190</f>
        <v>2083/03/30</v>
      </c>
      <c r="B6661" s="197">
        <f>Collection!B190</f>
        <v>46217</v>
      </c>
      <c r="C6661" s="200" t="str">
        <f>Collection!D190</f>
        <v>SAMIKSHYA KIRANA</v>
      </c>
      <c r="D6661" s="200" t="str">
        <f>Collection!F190</f>
        <v>Collection</v>
      </c>
      <c r="E6661" s="200">
        <f>Collection!C190</f>
        <v>3865</v>
      </c>
      <c r="F6661" s="200"/>
      <c r="G6661" s="201"/>
      <c r="H6661" s="201">
        <f>Collection!H190</f>
        <v>680</v>
      </c>
      <c r="I6661" s="241">
        <f t="shared" si="104"/>
        <v>-680</v>
      </c>
      <c r="J6661" s="200"/>
      <c r="K6661" s="200" t="str" cm="1">
        <f t="array" ref="K6661">IF($C6661="","",IF(AND($C6661=Party_Statement!$C$5,$B6661&gt;=Party_Statement!$C$6,$B6661&lt;=Party_Statement!$E$6),SUMPRODUCT(($C$3:$C6661=Party_Statement!$C$5)*($B$3:$B6661&gt;=Party_Statement!$C$6)*($B$3:$B6661&lt;=Party_Statement!$E$6)),""))</f>
        <v/>
      </c>
    </row>
    <row r="6662" spans="1:11" x14ac:dyDescent="0.2">
      <c r="A6662" s="203" t="str">
        <f>Collection!A191</f>
        <v>2083/03/30</v>
      </c>
      <c r="B6662" s="197">
        <f>Collection!B191</f>
        <v>46217</v>
      </c>
      <c r="C6662" s="200" t="str">
        <f>Collection!D191</f>
        <v>YUBARAJ AND SAMRAT</v>
      </c>
      <c r="D6662" s="200" t="str">
        <f>Collection!F191</f>
        <v>Collection</v>
      </c>
      <c r="E6662" s="200">
        <f>Collection!C191</f>
        <v>3866</v>
      </c>
      <c r="F6662" s="200"/>
      <c r="G6662" s="201"/>
      <c r="H6662" s="201">
        <f>Collection!H191</f>
        <v>1275</v>
      </c>
      <c r="I6662" s="241">
        <f t="shared" si="104"/>
        <v>-1275</v>
      </c>
      <c r="J6662" s="200"/>
      <c r="K6662" s="200" t="str" cm="1">
        <f t="array" ref="K6662">IF($C6662="","",IF(AND($C6662=Party_Statement!$C$5,$B6662&gt;=Party_Statement!$C$6,$B6662&lt;=Party_Statement!$E$6),SUMPRODUCT(($C$3:$C6662=Party_Statement!$C$5)*($B$3:$B6662&gt;=Party_Statement!$C$6)*($B$3:$B6662&lt;=Party_Statement!$E$6)),""))</f>
        <v/>
      </c>
    </row>
    <row r="6663" spans="1:11" x14ac:dyDescent="0.2">
      <c r="A6663" s="203" t="str">
        <f>Collection!A192</f>
        <v>2083/03/30</v>
      </c>
      <c r="B6663" s="197">
        <f>Collection!B192</f>
        <v>46217</v>
      </c>
      <c r="C6663" s="200" t="str">
        <f>Collection!D192</f>
        <v>DEURALI KIRANA</v>
      </c>
      <c r="D6663" s="200" t="str">
        <f>Collection!F192</f>
        <v>Collection</v>
      </c>
      <c r="E6663" s="200">
        <f>Collection!C192</f>
        <v>3867</v>
      </c>
      <c r="F6663" s="200"/>
      <c r="G6663" s="201"/>
      <c r="H6663" s="201">
        <f>Collection!H192</f>
        <v>425</v>
      </c>
      <c r="I6663" s="241">
        <f t="shared" si="104"/>
        <v>-425</v>
      </c>
      <c r="J6663" s="200"/>
      <c r="K6663" s="200" t="str" cm="1">
        <f t="array" ref="K6663">IF($C6663="","",IF(AND($C6663=Party_Statement!$C$5,$B6663&gt;=Party_Statement!$C$6,$B6663&lt;=Party_Statement!$E$6),SUMPRODUCT(($C$3:$C6663=Party_Statement!$C$5)*($B$3:$B6663&gt;=Party_Statement!$C$6)*($B$3:$B6663&lt;=Party_Statement!$E$6)),""))</f>
        <v/>
      </c>
    </row>
    <row r="6664" spans="1:11" x14ac:dyDescent="0.2">
      <c r="A6664" s="203" t="str">
        <f>Collection!A193</f>
        <v>2083/03/30</v>
      </c>
      <c r="B6664" s="197">
        <f>Collection!B193</f>
        <v>46217</v>
      </c>
      <c r="C6664" s="200" t="str">
        <f>Collection!D193</f>
        <v>MANAKAMANA DAIRY</v>
      </c>
      <c r="D6664" s="200" t="str">
        <f>Collection!F193</f>
        <v>Collection</v>
      </c>
      <c r="E6664" s="200">
        <f>Collection!C193</f>
        <v>3868</v>
      </c>
      <c r="F6664" s="200"/>
      <c r="G6664" s="201"/>
      <c r="H6664" s="201">
        <f>Collection!H193</f>
        <v>3400</v>
      </c>
      <c r="I6664" s="241">
        <f t="shared" si="104"/>
        <v>-3400</v>
      </c>
      <c r="J6664" s="200"/>
      <c r="K6664" s="200" t="str" cm="1">
        <f t="array" ref="K6664">IF($C6664="","",IF(AND($C6664=Party_Statement!$C$5,$B6664&gt;=Party_Statement!$C$6,$B6664&lt;=Party_Statement!$E$6),SUMPRODUCT(($C$3:$C6664=Party_Statement!$C$5)*($B$3:$B6664&gt;=Party_Statement!$C$6)*($B$3:$B6664&lt;=Party_Statement!$E$6)),""))</f>
        <v/>
      </c>
    </row>
    <row r="6665" spans="1:11" x14ac:dyDescent="0.2">
      <c r="A6665" s="203" t="str">
        <f>Collection!A194</f>
        <v>2083/03/30</v>
      </c>
      <c r="B6665" s="197">
        <f>Collection!B194</f>
        <v>46217</v>
      </c>
      <c r="C6665" s="200" t="str">
        <f>Collection!D194</f>
        <v>ORGANIC TARKALI</v>
      </c>
      <c r="D6665" s="200" t="str">
        <f>Collection!F194</f>
        <v>Collection</v>
      </c>
      <c r="E6665" s="200">
        <f>Collection!C194</f>
        <v>3869</v>
      </c>
      <c r="F6665" s="200"/>
      <c r="G6665" s="201"/>
      <c r="H6665" s="201">
        <f>Collection!H194</f>
        <v>2920</v>
      </c>
      <c r="I6665" s="241">
        <f t="shared" si="104"/>
        <v>-1020</v>
      </c>
      <c r="J6665" s="200"/>
      <c r="K6665" s="200" t="str" cm="1">
        <f t="array" ref="K6665">IF($C6665="","",IF(AND($C6665=Party_Statement!$C$5,$B6665&gt;=Party_Statement!$C$6,$B6665&lt;=Party_Statement!$E$6),SUMPRODUCT(($C$3:$C6665=Party_Statement!$C$5)*($B$3:$B6665&gt;=Party_Statement!$C$6)*($B$3:$B6665&lt;=Party_Statement!$E$6)),""))</f>
        <v/>
      </c>
    </row>
    <row r="6666" spans="1:11" x14ac:dyDescent="0.2">
      <c r="A6666" s="203" t="str">
        <f>Collection!A195</f>
        <v>2083/03/30</v>
      </c>
      <c r="B6666" s="197">
        <f>Collection!B195</f>
        <v>46217</v>
      </c>
      <c r="C6666" s="200" t="str">
        <f>Collection!D195</f>
        <v>SHARMA DAI</v>
      </c>
      <c r="D6666" s="200" t="str">
        <f>Collection!F195</f>
        <v>Collection</v>
      </c>
      <c r="E6666" s="200">
        <f>Collection!C195</f>
        <v>3870</v>
      </c>
      <c r="F6666" s="200"/>
      <c r="G6666" s="201"/>
      <c r="H6666" s="201">
        <f>Collection!H195</f>
        <v>10000</v>
      </c>
      <c r="I6666" s="241">
        <f t="shared" si="104"/>
        <v>-10000</v>
      </c>
      <c r="J6666" s="200"/>
      <c r="K6666" s="200" t="str" cm="1">
        <f t="array" ref="K6666">IF($C6666="","",IF(AND($C6666=Party_Statement!$C$5,$B6666&gt;=Party_Statement!$C$6,$B6666&lt;=Party_Statement!$E$6),SUMPRODUCT(($C$3:$C6666=Party_Statement!$C$5)*($B$3:$B6666&gt;=Party_Statement!$C$6)*($B$3:$B6666&lt;=Party_Statement!$E$6)),""))</f>
        <v/>
      </c>
    </row>
    <row r="6667" spans="1:11" x14ac:dyDescent="0.2">
      <c r="A6667" s="203" t="str">
        <f>Collection!A196</f>
        <v>2083/03/30</v>
      </c>
      <c r="B6667" s="197">
        <f>Collection!B196</f>
        <v>46217</v>
      </c>
      <c r="C6667" s="200" t="str">
        <f>Collection!D196</f>
        <v>NEUPANE KIRANA</v>
      </c>
      <c r="D6667" s="200" t="str">
        <f>Collection!F196</f>
        <v>Collection</v>
      </c>
      <c r="E6667" s="200">
        <f>Collection!C196</f>
        <v>3871</v>
      </c>
      <c r="F6667" s="200"/>
      <c r="G6667" s="201"/>
      <c r="H6667" s="201">
        <f>Collection!H196</f>
        <v>360</v>
      </c>
      <c r="I6667" s="241">
        <f t="shared" ref="I6667:I6730" si="105">IF($C6667="","",IF($C6667=$C1685,$I1685+$G6667-$H6667,$G6667-$H6667))</f>
        <v>-360</v>
      </c>
      <c r="J6667" s="200"/>
      <c r="K6667" s="200" t="str" cm="1">
        <f t="array" ref="K6667">IF($C6667="","",IF(AND($C6667=Party_Statement!$C$5,$B6667&gt;=Party_Statement!$C$6,$B6667&lt;=Party_Statement!$E$6),SUMPRODUCT(($C$3:$C6667=Party_Statement!$C$5)*($B$3:$B6667&gt;=Party_Statement!$C$6)*($B$3:$B6667&lt;=Party_Statement!$E$6)),""))</f>
        <v/>
      </c>
    </row>
    <row r="6668" spans="1:11" x14ac:dyDescent="0.2">
      <c r="A6668" s="203" t="str">
        <f>Collection!A197</f>
        <v>2083/03/30</v>
      </c>
      <c r="B6668" s="197">
        <f>Collection!B197</f>
        <v>46217</v>
      </c>
      <c r="C6668" s="200" t="str">
        <f>Collection!D197</f>
        <v>PETTY CASH</v>
      </c>
      <c r="D6668" s="200" t="str">
        <f>Collection!F197</f>
        <v>Petty Cash</v>
      </c>
      <c r="E6668" s="200">
        <f>Collection!C197</f>
        <v>0</v>
      </c>
      <c r="F6668" s="200"/>
      <c r="G6668" s="201"/>
      <c r="H6668" s="201">
        <f>Collection!H197</f>
        <v>0</v>
      </c>
      <c r="I6668" s="241">
        <f t="shared" si="105"/>
        <v>0</v>
      </c>
      <c r="J6668" s="200"/>
      <c r="K6668" s="200" t="str" cm="1">
        <f t="array" ref="K6668">IF($C6668="","",IF(AND($C6668=Party_Statement!$C$5,$B6668&gt;=Party_Statement!$C$6,$B6668&lt;=Party_Statement!$E$6),SUMPRODUCT(($C$3:$C6668=Party_Statement!$C$5)*($B$3:$B6668&gt;=Party_Statement!$C$6)*($B$3:$B6668&lt;=Party_Statement!$E$6)),""))</f>
        <v/>
      </c>
    </row>
    <row r="6669" spans="1:11" x14ac:dyDescent="0.2">
      <c r="A6669" s="203" t="str">
        <f>Collection!A198</f>
        <v>2083/03/30</v>
      </c>
      <c r="B6669" s="197">
        <f>Collection!B198</f>
        <v>46217</v>
      </c>
      <c r="C6669" s="200" t="str">
        <f>Collection!D198</f>
        <v>LOCAL</v>
      </c>
      <c r="D6669" s="200" t="str">
        <f>Collection!F198</f>
        <v>Collection</v>
      </c>
      <c r="E6669" s="200">
        <f>Collection!C198</f>
        <v>0</v>
      </c>
      <c r="F6669" s="200"/>
      <c r="G6669" s="201"/>
      <c r="H6669" s="201">
        <f>Collection!H198</f>
        <v>525</v>
      </c>
      <c r="I6669" s="241">
        <f t="shared" si="105"/>
        <v>-525</v>
      </c>
      <c r="J6669" s="200"/>
      <c r="K6669" s="200" t="str" cm="1">
        <f t="array" ref="K6669">IF($C6669="","",IF(AND($C6669=Party_Statement!$C$5,$B6669&gt;=Party_Statement!$C$6,$B6669&lt;=Party_Statement!$E$6),SUMPRODUCT(($C$3:$C6669=Party_Statement!$C$5)*($B$3:$B6669&gt;=Party_Statement!$C$6)*($B$3:$B6669&lt;=Party_Statement!$E$6)),""))</f>
        <v/>
      </c>
    </row>
    <row r="6670" spans="1:11" x14ac:dyDescent="0.2">
      <c r="A6670" s="203" t="str">
        <f>Collection!A199</f>
        <v>2083/03/31</v>
      </c>
      <c r="B6670" s="197">
        <f>Collection!B199</f>
        <v>46218</v>
      </c>
      <c r="C6670" s="200" t="str">
        <f>Collection!D199</f>
        <v>SRIJANA DAIRY</v>
      </c>
      <c r="D6670" s="200" t="str">
        <f>Collection!F199</f>
        <v>Collection</v>
      </c>
      <c r="E6670" s="200">
        <f>Collection!C199</f>
        <v>3872</v>
      </c>
      <c r="F6670" s="200"/>
      <c r="G6670" s="201"/>
      <c r="H6670" s="201">
        <f>Collection!H199</f>
        <v>5180</v>
      </c>
      <c r="I6670" s="241">
        <f t="shared" si="105"/>
        <v>-5180</v>
      </c>
      <c r="J6670" s="200"/>
      <c r="K6670" s="200" t="str" cm="1">
        <f t="array" ref="K6670">IF($C6670="","",IF(AND($C6670=Party_Statement!$C$5,$B6670&gt;=Party_Statement!$C$6,$B6670&lt;=Party_Statement!$E$6),SUMPRODUCT(($C$3:$C6670=Party_Statement!$C$5)*($B$3:$B6670&gt;=Party_Statement!$C$6)*($B$3:$B6670&lt;=Party_Statement!$E$6)),""))</f>
        <v/>
      </c>
    </row>
    <row r="6671" spans="1:11" x14ac:dyDescent="0.2">
      <c r="A6671" s="203" t="str">
        <f>Collection!A200</f>
        <v>2083/03/31</v>
      </c>
      <c r="B6671" s="197">
        <f>Collection!B200</f>
        <v>46218</v>
      </c>
      <c r="C6671" s="200" t="str">
        <f>Collection!D200</f>
        <v>SOBHA BHATTARAI</v>
      </c>
      <c r="D6671" s="200" t="str">
        <f>Collection!F200</f>
        <v>Collection</v>
      </c>
      <c r="E6671" s="200">
        <f>Collection!C200</f>
        <v>3873</v>
      </c>
      <c r="F6671" s="200"/>
      <c r="G6671" s="201"/>
      <c r="H6671" s="201">
        <f>Collection!H200</f>
        <v>2975</v>
      </c>
      <c r="I6671" s="241">
        <f t="shared" si="105"/>
        <v>-2975</v>
      </c>
      <c r="J6671" s="200"/>
      <c r="K6671" s="200" t="str" cm="1">
        <f t="array" ref="K6671">IF($C6671="","",IF(AND($C6671=Party_Statement!$C$5,$B6671&gt;=Party_Statement!$C$6,$B6671&lt;=Party_Statement!$E$6),SUMPRODUCT(($C$3:$C6671=Party_Statement!$C$5)*($B$3:$B6671&gt;=Party_Statement!$C$6)*($B$3:$B6671&lt;=Party_Statement!$E$6)),""))</f>
        <v/>
      </c>
    </row>
    <row r="6672" spans="1:11" x14ac:dyDescent="0.2">
      <c r="A6672" s="203" t="str">
        <f>Collection!A201</f>
        <v>2083/03/31</v>
      </c>
      <c r="B6672" s="197">
        <f>Collection!B201</f>
        <v>46218</v>
      </c>
      <c r="C6672" s="200" t="str">
        <f>Collection!D201</f>
        <v>SAMIKSHYA KIRANA</v>
      </c>
      <c r="D6672" s="200" t="str">
        <f>Collection!F201</f>
        <v>Collection</v>
      </c>
      <c r="E6672" s="200">
        <f>Collection!C201</f>
        <v>3874</v>
      </c>
      <c r="F6672" s="200"/>
      <c r="G6672" s="201"/>
      <c r="H6672" s="201">
        <f>Collection!H201</f>
        <v>680</v>
      </c>
      <c r="I6672" s="241">
        <f t="shared" si="105"/>
        <v>-680</v>
      </c>
      <c r="J6672" s="200"/>
      <c r="K6672" s="200" t="str" cm="1">
        <f t="array" ref="K6672">IF($C6672="","",IF(AND($C6672=Party_Statement!$C$5,$B6672&gt;=Party_Statement!$C$6,$B6672&lt;=Party_Statement!$E$6),SUMPRODUCT(($C$3:$C6672=Party_Statement!$C$5)*($B$3:$B6672&gt;=Party_Statement!$C$6)*($B$3:$B6672&lt;=Party_Statement!$E$6)),""))</f>
        <v/>
      </c>
    </row>
    <row r="6673" spans="1:11" x14ac:dyDescent="0.2">
      <c r="A6673" s="203" t="str">
        <f>Collection!A202</f>
        <v>2083/03/31</v>
      </c>
      <c r="B6673" s="197">
        <f>Collection!B202</f>
        <v>46218</v>
      </c>
      <c r="C6673" s="200" t="str">
        <f>Collection!D202</f>
        <v>PALPALI KIRANA</v>
      </c>
      <c r="D6673" s="200" t="str">
        <f>Collection!F202</f>
        <v>Collection</v>
      </c>
      <c r="E6673" s="200">
        <f>Collection!C202</f>
        <v>3875</v>
      </c>
      <c r="F6673" s="200"/>
      <c r="G6673" s="201"/>
      <c r="H6673" s="201">
        <f>Collection!H202</f>
        <v>1700</v>
      </c>
      <c r="I6673" s="241">
        <f t="shared" si="105"/>
        <v>-1700</v>
      </c>
      <c r="J6673" s="200"/>
      <c r="K6673" s="200" t="str" cm="1">
        <f t="array" ref="K6673">IF($C6673="","",IF(AND($C6673=Party_Statement!$C$5,$B6673&gt;=Party_Statement!$C$6,$B6673&lt;=Party_Statement!$E$6),SUMPRODUCT(($C$3:$C6673=Party_Statement!$C$5)*($B$3:$B6673&gt;=Party_Statement!$C$6)*($B$3:$B6673&lt;=Party_Statement!$E$6)),""))</f>
        <v/>
      </c>
    </row>
    <row r="6674" spans="1:11" x14ac:dyDescent="0.2">
      <c r="A6674" s="203" t="str">
        <f>Collection!A203</f>
        <v>2083/03/31</v>
      </c>
      <c r="B6674" s="197">
        <f>Collection!B203</f>
        <v>46218</v>
      </c>
      <c r="C6674" s="200" t="str">
        <f>Collection!D203</f>
        <v>AAMOSH KIRANA</v>
      </c>
      <c r="D6674" s="200" t="str">
        <f>Collection!F203</f>
        <v>Collection</v>
      </c>
      <c r="E6674" s="200">
        <f>Collection!C203</f>
        <v>3876</v>
      </c>
      <c r="F6674" s="200"/>
      <c r="G6674" s="201"/>
      <c r="H6674" s="201">
        <f>Collection!H203</f>
        <v>6100</v>
      </c>
      <c r="I6674" s="241">
        <f t="shared" si="105"/>
        <v>-6100</v>
      </c>
      <c r="J6674" s="200"/>
      <c r="K6674" s="200" cm="1">
        <f t="array" ref="K6674">IF($C6674="","",IF(AND($C6674=Party_Statement!$C$5,$B6674&gt;=Party_Statement!$C$6,$B6674&lt;=Party_Statement!$E$6),SUMPRODUCT(($C$3:$C6674=Party_Statement!$C$5)*($B$3:$B6674&gt;=Party_Statement!$C$6)*($B$3:$B6674&lt;=Party_Statement!$E$6)),""))</f>
        <v>261</v>
      </c>
    </row>
    <row r="6675" spans="1:11" x14ac:dyDescent="0.2">
      <c r="A6675" s="203" t="str">
        <f>Collection!A204</f>
        <v>2083/03/31</v>
      </c>
      <c r="B6675" s="197">
        <f>Collection!B204</f>
        <v>46218</v>
      </c>
      <c r="C6675" s="200" t="str">
        <f>Collection!D204</f>
        <v>GIRI KIRANA</v>
      </c>
      <c r="D6675" s="200" t="str">
        <f>Collection!F204</f>
        <v>Collection</v>
      </c>
      <c r="E6675" s="200">
        <f>Collection!C204</f>
        <v>3877</v>
      </c>
      <c r="F6675" s="200"/>
      <c r="G6675" s="201"/>
      <c r="H6675" s="201">
        <f>Collection!H204</f>
        <v>1275</v>
      </c>
      <c r="I6675" s="241">
        <f t="shared" si="105"/>
        <v>-1275</v>
      </c>
      <c r="J6675" s="200"/>
      <c r="K6675" s="200" t="str" cm="1">
        <f t="array" ref="K6675">IF($C6675="","",IF(AND($C6675=Party_Statement!$C$5,$B6675&gt;=Party_Statement!$C$6,$B6675&lt;=Party_Statement!$E$6),SUMPRODUCT(($C$3:$C6675=Party_Statement!$C$5)*($B$3:$B6675&gt;=Party_Statement!$C$6)*($B$3:$B6675&lt;=Party_Statement!$E$6)),""))</f>
        <v/>
      </c>
    </row>
    <row r="6676" spans="1:11" x14ac:dyDescent="0.2">
      <c r="A6676" s="203" t="str">
        <f>Collection!A205</f>
        <v>2083/03/31</v>
      </c>
      <c r="B6676" s="197">
        <f>Collection!B205</f>
        <v>46218</v>
      </c>
      <c r="C6676" s="200" t="str">
        <f>Collection!D205</f>
        <v>YUBARAJ AND SAMRAT</v>
      </c>
      <c r="D6676" s="200" t="str">
        <f>Collection!F205</f>
        <v>Collection</v>
      </c>
      <c r="E6676" s="200">
        <f>Collection!C205</f>
        <v>3878</v>
      </c>
      <c r="F6676" s="200"/>
      <c r="G6676" s="201"/>
      <c r="H6676" s="201">
        <f>Collection!H205</f>
        <v>1275</v>
      </c>
      <c r="I6676" s="241">
        <f t="shared" si="105"/>
        <v>-1275</v>
      </c>
      <c r="J6676" s="200"/>
      <c r="K6676" s="200" t="str" cm="1">
        <f t="array" ref="K6676">IF($C6676="","",IF(AND($C6676=Party_Statement!$C$5,$B6676&gt;=Party_Statement!$C$6,$B6676&lt;=Party_Statement!$E$6),SUMPRODUCT(($C$3:$C6676=Party_Statement!$C$5)*($B$3:$B6676&gt;=Party_Statement!$C$6)*($B$3:$B6676&lt;=Party_Statement!$E$6)),""))</f>
        <v/>
      </c>
    </row>
    <row r="6677" spans="1:11" x14ac:dyDescent="0.2">
      <c r="A6677" s="203" t="str">
        <f>Collection!A206</f>
        <v>2083/03/31</v>
      </c>
      <c r="B6677" s="197">
        <f>Collection!B206</f>
        <v>46218</v>
      </c>
      <c r="C6677" s="200" t="str">
        <f>Collection!D206</f>
        <v>DEURALI KIRANA</v>
      </c>
      <c r="D6677" s="200" t="str">
        <f>Collection!F206</f>
        <v>Collection</v>
      </c>
      <c r="E6677" s="200">
        <f>Collection!C206</f>
        <v>3879</v>
      </c>
      <c r="F6677" s="200"/>
      <c r="G6677" s="201"/>
      <c r="H6677" s="201">
        <f>Collection!H206</f>
        <v>425</v>
      </c>
      <c r="I6677" s="241">
        <f t="shared" si="105"/>
        <v>-425</v>
      </c>
      <c r="J6677" s="200"/>
      <c r="K6677" s="200" t="str" cm="1">
        <f t="array" ref="K6677">IF($C6677="","",IF(AND($C6677=Party_Statement!$C$5,$B6677&gt;=Party_Statement!$C$6,$B6677&lt;=Party_Statement!$E$6),SUMPRODUCT(($C$3:$C6677=Party_Statement!$C$5)*($B$3:$B6677&gt;=Party_Statement!$C$6)*($B$3:$B6677&lt;=Party_Statement!$E$6)),""))</f>
        <v/>
      </c>
    </row>
    <row r="6678" spans="1:11" x14ac:dyDescent="0.2">
      <c r="A6678" s="203" t="str">
        <f>Collection!A207</f>
        <v>2083/03/31</v>
      </c>
      <c r="B6678" s="197">
        <f>Collection!B207</f>
        <v>46218</v>
      </c>
      <c r="C6678" s="200" t="str">
        <f>Collection!D207</f>
        <v>B KALIKA CANTEEN</v>
      </c>
      <c r="D6678" s="200" t="str">
        <f>Collection!F207</f>
        <v>Collection</v>
      </c>
      <c r="E6678" s="200">
        <f>Collection!C207</f>
        <v>3880</v>
      </c>
      <c r="F6678" s="200"/>
      <c r="G6678" s="201"/>
      <c r="H6678" s="201">
        <f>Collection!H207</f>
        <v>2975</v>
      </c>
      <c r="I6678" s="241">
        <f t="shared" si="105"/>
        <v>-2975</v>
      </c>
      <c r="J6678" s="200"/>
      <c r="K6678" s="200" t="str" cm="1">
        <f t="array" ref="K6678">IF($C6678="","",IF(AND($C6678=Party_Statement!$C$5,$B6678&gt;=Party_Statement!$C$6,$B6678&lt;=Party_Statement!$E$6),SUMPRODUCT(($C$3:$C6678=Party_Statement!$C$5)*($B$3:$B6678&gt;=Party_Statement!$C$6)*($B$3:$B6678&lt;=Party_Statement!$E$6)),""))</f>
        <v/>
      </c>
    </row>
    <row r="6679" spans="1:11" x14ac:dyDescent="0.2">
      <c r="A6679" s="203" t="str">
        <f>Collection!A208</f>
        <v>2083/03/31</v>
      </c>
      <c r="B6679" s="197">
        <f>Collection!B208</f>
        <v>46218</v>
      </c>
      <c r="C6679" s="200" t="str">
        <f>Collection!D208</f>
        <v>ORGANIC TARKALI</v>
      </c>
      <c r="D6679" s="200" t="str">
        <f>Collection!F208</f>
        <v>Collection</v>
      </c>
      <c r="E6679" s="200">
        <f>Collection!C208</f>
        <v>3881</v>
      </c>
      <c r="F6679" s="200"/>
      <c r="G6679" s="201"/>
      <c r="H6679" s="201">
        <f>Collection!H208</f>
        <v>2375</v>
      </c>
      <c r="I6679" s="241">
        <f t="shared" si="105"/>
        <v>-2375</v>
      </c>
      <c r="J6679" s="200"/>
      <c r="K6679" s="200" t="str" cm="1">
        <f t="array" ref="K6679">IF($C6679="","",IF(AND($C6679=Party_Statement!$C$5,$B6679&gt;=Party_Statement!$C$6,$B6679&lt;=Party_Statement!$E$6),SUMPRODUCT(($C$3:$C6679=Party_Statement!$C$5)*($B$3:$B6679&gt;=Party_Statement!$C$6)*($B$3:$B6679&lt;=Party_Statement!$E$6)),""))</f>
        <v/>
      </c>
    </row>
    <row r="6680" spans="1:11" x14ac:dyDescent="0.2">
      <c r="A6680" s="203" t="str">
        <f>Collection!A209</f>
        <v>2083/03/31</v>
      </c>
      <c r="B6680" s="197">
        <f>Collection!B209</f>
        <v>46218</v>
      </c>
      <c r="C6680" s="200" t="str">
        <f>Collection!D209</f>
        <v>NEUPANE KIRANA</v>
      </c>
      <c r="D6680" s="200" t="str">
        <f>Collection!F209</f>
        <v>Collection</v>
      </c>
      <c r="E6680" s="200">
        <f>Collection!C209</f>
        <v>3882</v>
      </c>
      <c r="F6680" s="200"/>
      <c r="G6680" s="201"/>
      <c r="H6680" s="201">
        <f>Collection!H209</f>
        <v>180</v>
      </c>
      <c r="I6680" s="241">
        <f t="shared" si="105"/>
        <v>-180</v>
      </c>
      <c r="J6680" s="200"/>
      <c r="K6680" s="200" t="str" cm="1">
        <f t="array" ref="K6680">IF($C6680="","",IF(AND($C6680=Party_Statement!$C$5,$B6680&gt;=Party_Statement!$C$6,$B6680&lt;=Party_Statement!$E$6),SUMPRODUCT(($C$3:$C6680=Party_Statement!$C$5)*($B$3:$B6680&gt;=Party_Statement!$C$6)*($B$3:$B6680&lt;=Party_Statement!$E$6)),""))</f>
        <v/>
      </c>
    </row>
    <row r="6681" spans="1:11" x14ac:dyDescent="0.2">
      <c r="A6681" s="203" t="str">
        <f>Collection!A210</f>
        <v>2083/03/31</v>
      </c>
      <c r="B6681" s="197">
        <f>Collection!B210</f>
        <v>46218</v>
      </c>
      <c r="C6681" s="200" t="str">
        <f>Collection!D210</f>
        <v>DIPAK NEPAL</v>
      </c>
      <c r="D6681" s="200" t="str">
        <f>Collection!F210</f>
        <v>Collection</v>
      </c>
      <c r="E6681" s="200">
        <f>Collection!C210</f>
        <v>0</v>
      </c>
      <c r="F6681" s="200"/>
      <c r="G6681" s="201"/>
      <c r="H6681" s="201">
        <f>Collection!H210</f>
        <v>1725</v>
      </c>
      <c r="I6681" s="241">
        <f t="shared" si="105"/>
        <v>-1725</v>
      </c>
      <c r="J6681" s="200"/>
      <c r="K6681" s="200" t="str" cm="1">
        <f t="array" ref="K6681">IF($C6681="","",IF(AND($C6681=Party_Statement!$C$5,$B6681&gt;=Party_Statement!$C$6,$B6681&lt;=Party_Statement!$E$6),SUMPRODUCT(($C$3:$C6681=Party_Statement!$C$5)*($B$3:$B6681&gt;=Party_Statement!$C$6)*($B$3:$B6681&lt;=Party_Statement!$E$6)),""))</f>
        <v/>
      </c>
    </row>
    <row r="6682" spans="1:11" x14ac:dyDescent="0.2">
      <c r="A6682" s="203" t="str">
        <f>Collection!A211</f>
        <v>2083/03/31</v>
      </c>
      <c r="B6682" s="197">
        <f>Collection!B211</f>
        <v>46218</v>
      </c>
      <c r="C6682" s="200" t="str">
        <f>Collection!D211</f>
        <v>PETTY CASH</v>
      </c>
      <c r="D6682" s="200" t="str">
        <f>Collection!F211</f>
        <v>Petty Cash</v>
      </c>
      <c r="E6682" s="200">
        <f>Collection!C211</f>
        <v>0</v>
      </c>
      <c r="F6682" s="200"/>
      <c r="G6682" s="201"/>
      <c r="H6682" s="201">
        <f>Collection!H211</f>
        <v>0</v>
      </c>
      <c r="I6682" s="241">
        <f t="shared" si="105"/>
        <v>0</v>
      </c>
      <c r="J6682" s="200"/>
      <c r="K6682" s="200" t="str" cm="1">
        <f t="array" ref="K6682">IF($C6682="","",IF(AND($C6682=Party_Statement!$C$5,$B6682&gt;=Party_Statement!$C$6,$B6682&lt;=Party_Statement!$E$6),SUMPRODUCT(($C$3:$C6682=Party_Statement!$C$5)*($B$3:$B6682&gt;=Party_Statement!$C$6)*($B$3:$B6682&lt;=Party_Statement!$E$6)),""))</f>
        <v/>
      </c>
    </row>
    <row r="6683" spans="1:11" x14ac:dyDescent="0.2">
      <c r="A6683" s="203" t="str">
        <f>Collection!A212</f>
        <v>2083/03/32</v>
      </c>
      <c r="B6683" s="197">
        <f>Collection!B212</f>
        <v>46219</v>
      </c>
      <c r="C6683" s="200" t="str">
        <f>Collection!D212</f>
        <v>LOCAL</v>
      </c>
      <c r="D6683" s="200" t="str">
        <f>Collection!F212</f>
        <v>Collection</v>
      </c>
      <c r="E6683" s="200">
        <f>Collection!C212</f>
        <v>6319</v>
      </c>
      <c r="F6683" s="200"/>
      <c r="G6683" s="201"/>
      <c r="H6683" s="201">
        <f>Collection!H212</f>
        <v>235</v>
      </c>
      <c r="I6683" s="241">
        <f t="shared" si="105"/>
        <v>-235</v>
      </c>
      <c r="J6683" s="200"/>
      <c r="K6683" s="200" t="str" cm="1">
        <f t="array" ref="K6683">IF($C6683="","",IF(AND($C6683=Party_Statement!$C$5,$B6683&gt;=Party_Statement!$C$6,$B6683&lt;=Party_Statement!$E$6),SUMPRODUCT(($C$3:$C6683=Party_Statement!$C$5)*($B$3:$B6683&gt;=Party_Statement!$C$6)*($B$3:$B6683&lt;=Party_Statement!$E$6)),""))</f>
        <v/>
      </c>
    </row>
    <row r="6684" spans="1:11" x14ac:dyDescent="0.2">
      <c r="A6684" s="203" t="str">
        <f>Collection!A213</f>
        <v>2083/03/32</v>
      </c>
      <c r="B6684" s="197">
        <f>Collection!B213</f>
        <v>46219</v>
      </c>
      <c r="C6684" s="200" t="str">
        <f>Collection!D213</f>
        <v>SRIJANA DAIRY</v>
      </c>
      <c r="D6684" s="200" t="str">
        <f>Collection!F213</f>
        <v>Collection</v>
      </c>
      <c r="E6684" s="200">
        <f>Collection!C213</f>
        <v>3883</v>
      </c>
      <c r="F6684" s="200"/>
      <c r="G6684" s="201"/>
      <c r="H6684" s="201">
        <f>Collection!H213</f>
        <v>5180</v>
      </c>
      <c r="I6684" s="241">
        <f t="shared" si="105"/>
        <v>-5180</v>
      </c>
      <c r="J6684" s="200"/>
      <c r="K6684" s="200" t="str" cm="1">
        <f t="array" ref="K6684">IF($C6684="","",IF(AND($C6684=Party_Statement!$C$5,$B6684&gt;=Party_Statement!$C$6,$B6684&lt;=Party_Statement!$E$6),SUMPRODUCT(($C$3:$C6684=Party_Statement!$C$5)*($B$3:$B6684&gt;=Party_Statement!$C$6)*($B$3:$B6684&lt;=Party_Statement!$E$6)),""))</f>
        <v/>
      </c>
    </row>
    <row r="6685" spans="1:11" x14ac:dyDescent="0.2">
      <c r="A6685" s="203" t="str">
        <f>Collection!A214</f>
        <v>2083/03/32</v>
      </c>
      <c r="B6685" s="197">
        <f>Collection!B214</f>
        <v>46219</v>
      </c>
      <c r="C6685" s="200" t="str">
        <f>Collection!D214</f>
        <v>AAMOSH KIRANA</v>
      </c>
      <c r="D6685" s="200" t="str">
        <f>Collection!F214</f>
        <v>Collection</v>
      </c>
      <c r="E6685" s="200">
        <f>Collection!C214</f>
        <v>3884</v>
      </c>
      <c r="F6685" s="200"/>
      <c r="G6685" s="201"/>
      <c r="H6685" s="201">
        <f>Collection!H214</f>
        <v>5400</v>
      </c>
      <c r="I6685" s="241">
        <f t="shared" si="105"/>
        <v>-5400</v>
      </c>
      <c r="J6685" s="200"/>
      <c r="K6685" s="200" cm="1">
        <f t="array" ref="K6685">IF($C6685="","",IF(AND($C6685=Party_Statement!$C$5,$B6685&gt;=Party_Statement!$C$6,$B6685&lt;=Party_Statement!$E$6),SUMPRODUCT(($C$3:$C6685=Party_Statement!$C$5)*($B$3:$B6685&gt;=Party_Statement!$C$6)*($B$3:$B6685&lt;=Party_Statement!$E$6)),""))</f>
        <v>262</v>
      </c>
    </row>
    <row r="6686" spans="1:11" x14ac:dyDescent="0.2">
      <c r="A6686" s="203" t="str">
        <f>Collection!A215</f>
        <v>2083/03/32</v>
      </c>
      <c r="B6686" s="197">
        <f>Collection!B215</f>
        <v>46219</v>
      </c>
      <c r="C6686" s="200" t="str">
        <f>Collection!D215</f>
        <v>SOBHA BHATTARAI</v>
      </c>
      <c r="D6686" s="200" t="str">
        <f>Collection!F215</f>
        <v>Collection</v>
      </c>
      <c r="E6686" s="200">
        <f>Collection!C215</f>
        <v>3885</v>
      </c>
      <c r="F6686" s="200"/>
      <c r="G6686" s="201"/>
      <c r="H6686" s="201">
        <f>Collection!H215</f>
        <v>2975</v>
      </c>
      <c r="I6686" s="241">
        <f t="shared" si="105"/>
        <v>-2975</v>
      </c>
      <c r="J6686" s="200"/>
      <c r="K6686" s="200" t="str" cm="1">
        <f t="array" ref="K6686">IF($C6686="","",IF(AND($C6686=Party_Statement!$C$5,$B6686&gt;=Party_Statement!$C$6,$B6686&lt;=Party_Statement!$E$6),SUMPRODUCT(($C$3:$C6686=Party_Statement!$C$5)*($B$3:$B6686&gt;=Party_Statement!$C$6)*($B$3:$B6686&lt;=Party_Statement!$E$6)),""))</f>
        <v/>
      </c>
    </row>
    <row r="6687" spans="1:11" x14ac:dyDescent="0.2">
      <c r="A6687" s="203" t="str">
        <f>Collection!A216</f>
        <v>2083/03/32</v>
      </c>
      <c r="B6687" s="197">
        <f>Collection!B216</f>
        <v>46219</v>
      </c>
      <c r="C6687" s="200" t="str">
        <f>Collection!D216</f>
        <v>SAMIKSHYA KIRANA</v>
      </c>
      <c r="D6687" s="200" t="str">
        <f>Collection!F216</f>
        <v>Collection</v>
      </c>
      <c r="E6687" s="200">
        <f>Collection!C216</f>
        <v>3886</v>
      </c>
      <c r="F6687" s="200"/>
      <c r="G6687" s="201"/>
      <c r="H6687" s="201">
        <f>Collection!H216</f>
        <v>680</v>
      </c>
      <c r="I6687" s="241">
        <f t="shared" si="105"/>
        <v>-680</v>
      </c>
      <c r="J6687" s="200"/>
      <c r="K6687" s="200" t="str" cm="1">
        <f t="array" ref="K6687">IF($C6687="","",IF(AND($C6687=Party_Statement!$C$5,$B6687&gt;=Party_Statement!$C$6,$B6687&lt;=Party_Statement!$E$6),SUMPRODUCT(($C$3:$C6687=Party_Statement!$C$5)*($B$3:$B6687&gt;=Party_Statement!$C$6)*($B$3:$B6687&lt;=Party_Statement!$E$6)),""))</f>
        <v/>
      </c>
    </row>
    <row r="6688" spans="1:11" x14ac:dyDescent="0.2">
      <c r="A6688" s="203" t="str">
        <f>Collection!A217</f>
        <v>2083/03/32</v>
      </c>
      <c r="B6688" s="197">
        <f>Collection!B217</f>
        <v>46219</v>
      </c>
      <c r="C6688" s="200" t="str">
        <f>Collection!D217</f>
        <v>MANAKAMANA DAIRY</v>
      </c>
      <c r="D6688" s="200" t="str">
        <f>Collection!F217</f>
        <v>Collection</v>
      </c>
      <c r="E6688" s="200">
        <f>Collection!C217</f>
        <v>3887</v>
      </c>
      <c r="F6688" s="200"/>
      <c r="G6688" s="201"/>
      <c r="H6688" s="201">
        <f>Collection!H217</f>
        <v>1700</v>
      </c>
      <c r="I6688" s="241">
        <f t="shared" si="105"/>
        <v>-1700</v>
      </c>
      <c r="J6688" s="200"/>
      <c r="K6688" s="200" t="str" cm="1">
        <f t="array" ref="K6688">IF($C6688="","",IF(AND($C6688=Party_Statement!$C$5,$B6688&gt;=Party_Statement!$C$6,$B6688&lt;=Party_Statement!$E$6),SUMPRODUCT(($C$3:$C6688=Party_Statement!$C$5)*($B$3:$B6688&gt;=Party_Statement!$C$6)*($B$3:$B6688&lt;=Party_Statement!$E$6)),""))</f>
        <v/>
      </c>
    </row>
    <row r="6689" spans="1:11" x14ac:dyDescent="0.2">
      <c r="A6689" s="203" t="str">
        <f>Collection!A218</f>
        <v>2083/03/32</v>
      </c>
      <c r="B6689" s="197">
        <f>Collection!B218</f>
        <v>46219</v>
      </c>
      <c r="C6689" s="200" t="str">
        <f>Collection!D218</f>
        <v>AAYUSH AND AAYUSHMA</v>
      </c>
      <c r="D6689" s="200" t="str">
        <f>Collection!F218</f>
        <v>Collection</v>
      </c>
      <c r="E6689" s="200">
        <f>Collection!C218</f>
        <v>3888</v>
      </c>
      <c r="F6689" s="200"/>
      <c r="G6689" s="201"/>
      <c r="H6689" s="201">
        <f>Collection!H218</f>
        <v>680</v>
      </c>
      <c r="I6689" s="241">
        <f t="shared" si="105"/>
        <v>-680</v>
      </c>
      <c r="J6689" s="200"/>
      <c r="K6689" s="200" t="str" cm="1">
        <f t="array" ref="K6689">IF($C6689="","",IF(AND($C6689=Party_Statement!$C$5,$B6689&gt;=Party_Statement!$C$6,$B6689&lt;=Party_Statement!$E$6),SUMPRODUCT(($C$3:$C6689=Party_Statement!$C$5)*($B$3:$B6689&gt;=Party_Statement!$C$6)*($B$3:$B6689&lt;=Party_Statement!$E$6)),""))</f>
        <v/>
      </c>
    </row>
    <row r="6690" spans="1:11" x14ac:dyDescent="0.2">
      <c r="A6690" s="203" t="str">
        <f>Collection!A219</f>
        <v>2083/03/32</v>
      </c>
      <c r="B6690" s="197">
        <f>Collection!B219</f>
        <v>46219</v>
      </c>
      <c r="C6690" s="200" t="str">
        <f>Collection!D219</f>
        <v>YUBARAJ AND SAMRAT</v>
      </c>
      <c r="D6690" s="200" t="str">
        <f>Collection!F219</f>
        <v>Collection</v>
      </c>
      <c r="E6690" s="200">
        <f>Collection!C219</f>
        <v>3889</v>
      </c>
      <c r="F6690" s="200"/>
      <c r="G6690" s="201"/>
      <c r="H6690" s="201">
        <f>Collection!H219</f>
        <v>1275</v>
      </c>
      <c r="I6690" s="241">
        <f t="shared" si="105"/>
        <v>-1275</v>
      </c>
      <c r="J6690" s="200"/>
      <c r="K6690" s="200" t="str" cm="1">
        <f t="array" ref="K6690">IF($C6690="","",IF(AND($C6690=Party_Statement!$C$5,$B6690&gt;=Party_Statement!$C$6,$B6690&lt;=Party_Statement!$E$6),SUMPRODUCT(($C$3:$C6690=Party_Statement!$C$5)*($B$3:$B6690&gt;=Party_Statement!$C$6)*($B$3:$B6690&lt;=Party_Statement!$E$6)),""))</f>
        <v/>
      </c>
    </row>
    <row r="6691" spans="1:11" x14ac:dyDescent="0.2">
      <c r="A6691" s="203" t="str">
        <f>Collection!A220</f>
        <v>2083/03/32</v>
      </c>
      <c r="B6691" s="197">
        <f>Collection!B220</f>
        <v>46219</v>
      </c>
      <c r="C6691" s="200" t="str">
        <f>Collection!D220</f>
        <v>PALPALI KIRANA</v>
      </c>
      <c r="D6691" s="200" t="str">
        <f>Collection!F220</f>
        <v>Collection</v>
      </c>
      <c r="E6691" s="200">
        <f>Collection!C220</f>
        <v>3890</v>
      </c>
      <c r="F6691" s="200"/>
      <c r="G6691" s="201"/>
      <c r="H6691" s="201">
        <f>Collection!H220</f>
        <v>2550</v>
      </c>
      <c r="I6691" s="241">
        <f t="shared" si="105"/>
        <v>-2550</v>
      </c>
      <c r="J6691" s="200"/>
      <c r="K6691" s="200" t="str" cm="1">
        <f t="array" ref="K6691">IF($C6691="","",IF(AND($C6691=Party_Statement!$C$5,$B6691&gt;=Party_Statement!$C$6,$B6691&lt;=Party_Statement!$E$6),SUMPRODUCT(($C$3:$C6691=Party_Statement!$C$5)*($B$3:$B6691&gt;=Party_Statement!$C$6)*($B$3:$B6691&lt;=Party_Statement!$E$6)),""))</f>
        <v/>
      </c>
    </row>
    <row r="6692" spans="1:11" x14ac:dyDescent="0.2">
      <c r="A6692" s="203" t="str">
        <f>Collection!A221</f>
        <v>2083/03/32</v>
      </c>
      <c r="B6692" s="197">
        <f>Collection!B221</f>
        <v>46219</v>
      </c>
      <c r="C6692" s="200" t="str">
        <f>Collection!D221</f>
        <v>DEURALI KIRANA</v>
      </c>
      <c r="D6692" s="200" t="str">
        <f>Collection!F221</f>
        <v>Collection</v>
      </c>
      <c r="E6692" s="200">
        <f>Collection!C221</f>
        <v>3891</v>
      </c>
      <c r="F6692" s="200"/>
      <c r="G6692" s="201"/>
      <c r="H6692" s="201">
        <f>Collection!H221</f>
        <v>850</v>
      </c>
      <c r="I6692" s="241">
        <f t="shared" si="105"/>
        <v>-850</v>
      </c>
      <c r="J6692" s="200"/>
      <c r="K6692" s="200" t="str" cm="1">
        <f t="array" ref="K6692">IF($C6692="","",IF(AND($C6692=Party_Statement!$C$5,$B6692&gt;=Party_Statement!$C$6,$B6692&lt;=Party_Statement!$E$6),SUMPRODUCT(($C$3:$C6692=Party_Statement!$C$5)*($B$3:$B6692&gt;=Party_Statement!$C$6)*($B$3:$B6692&lt;=Party_Statement!$E$6)),""))</f>
        <v/>
      </c>
    </row>
    <row r="6693" spans="1:11" x14ac:dyDescent="0.2">
      <c r="A6693" s="203" t="str">
        <f>Collection!A222</f>
        <v>2083/03/32</v>
      </c>
      <c r="B6693" s="197">
        <f>Collection!B222</f>
        <v>46219</v>
      </c>
      <c r="C6693" s="200" t="str">
        <f>Collection!D222</f>
        <v>GIRI KIRANA</v>
      </c>
      <c r="D6693" s="200" t="str">
        <f>Collection!F222</f>
        <v>Collection</v>
      </c>
      <c r="E6693" s="200">
        <f>Collection!C222</f>
        <v>3892</v>
      </c>
      <c r="F6693" s="200"/>
      <c r="G6693" s="201"/>
      <c r="H6693" s="201">
        <f>Collection!H222</f>
        <v>1275</v>
      </c>
      <c r="I6693" s="241">
        <f t="shared" si="105"/>
        <v>-1275</v>
      </c>
      <c r="J6693" s="200"/>
      <c r="K6693" s="200" t="str" cm="1">
        <f t="array" ref="K6693">IF($C6693="","",IF(AND($C6693=Party_Statement!$C$5,$B6693&gt;=Party_Statement!$C$6,$B6693&lt;=Party_Statement!$E$6),SUMPRODUCT(($C$3:$C6693=Party_Statement!$C$5)*($B$3:$B6693&gt;=Party_Statement!$C$6)*($B$3:$B6693&lt;=Party_Statement!$E$6)),""))</f>
        <v/>
      </c>
    </row>
    <row r="6694" spans="1:11" x14ac:dyDescent="0.2">
      <c r="A6694" s="203" t="str">
        <f>Collection!A223</f>
        <v>2083/03/32</v>
      </c>
      <c r="B6694" s="197">
        <f>Collection!B223</f>
        <v>46219</v>
      </c>
      <c r="C6694" s="200" t="str">
        <f>Collection!D223</f>
        <v>ORGANIC TARKALI</v>
      </c>
      <c r="D6694" s="200" t="str">
        <f>Collection!F223</f>
        <v>Collection</v>
      </c>
      <c r="E6694" s="200">
        <f>Collection!C223</f>
        <v>3893</v>
      </c>
      <c r="F6694" s="200"/>
      <c r="G6694" s="201"/>
      <c r="H6694" s="201">
        <f>Collection!H223</f>
        <v>2800</v>
      </c>
      <c r="I6694" s="241">
        <f t="shared" si="105"/>
        <v>-2800</v>
      </c>
      <c r="J6694" s="200"/>
      <c r="K6694" s="200" t="str" cm="1">
        <f t="array" ref="K6694">IF($C6694="","",IF(AND($C6694=Party_Statement!$C$5,$B6694&gt;=Party_Statement!$C$6,$B6694&lt;=Party_Statement!$E$6),SUMPRODUCT(($C$3:$C6694=Party_Statement!$C$5)*($B$3:$B6694&gt;=Party_Statement!$C$6)*($B$3:$B6694&lt;=Party_Statement!$E$6)),""))</f>
        <v/>
      </c>
    </row>
    <row r="6695" spans="1:11" x14ac:dyDescent="0.2">
      <c r="A6695" s="203" t="str">
        <f>Collection!A224</f>
        <v>2083/03/32</v>
      </c>
      <c r="B6695" s="197">
        <f>Collection!B224</f>
        <v>46219</v>
      </c>
      <c r="C6695" s="200" t="str">
        <f>Collection!D224</f>
        <v>LOCAL</v>
      </c>
      <c r="D6695" s="200" t="str">
        <f>Collection!F224</f>
        <v>Collection</v>
      </c>
      <c r="E6695" s="200">
        <f>Collection!C224</f>
        <v>6299</v>
      </c>
      <c r="F6695" s="200"/>
      <c r="G6695" s="201"/>
      <c r="H6695" s="201">
        <f>Collection!H224</f>
        <v>790</v>
      </c>
      <c r="I6695" s="241">
        <f t="shared" si="105"/>
        <v>2009.9499999999998</v>
      </c>
      <c r="J6695" s="200"/>
      <c r="K6695" s="200" t="str" cm="1">
        <f t="array" ref="K6695">IF($C6695="","",IF(AND($C6695=Party_Statement!$C$5,$B6695&gt;=Party_Statement!$C$6,$B6695&lt;=Party_Statement!$E$6),SUMPRODUCT(($C$3:$C6695=Party_Statement!$C$5)*($B$3:$B6695&gt;=Party_Statement!$C$6)*($B$3:$B6695&lt;=Party_Statement!$E$6)),""))</f>
        <v/>
      </c>
    </row>
    <row r="6696" spans="1:11" x14ac:dyDescent="0.2">
      <c r="A6696" s="203" t="str">
        <f>Collection!A225</f>
        <v>2083/04/01</v>
      </c>
      <c r="B6696" s="197">
        <f>Collection!B225</f>
        <v>46220</v>
      </c>
      <c r="C6696" s="200" t="str">
        <f>Collection!D225</f>
        <v>LOCAL</v>
      </c>
      <c r="D6696" s="200" t="str">
        <f>Collection!F225</f>
        <v>Collection</v>
      </c>
      <c r="E6696" s="200">
        <f>Collection!C225</f>
        <v>6336</v>
      </c>
      <c r="F6696" s="200"/>
      <c r="G6696" s="201"/>
      <c r="H6696" s="201">
        <f>Collection!H225</f>
        <v>1325</v>
      </c>
      <c r="I6696" s="241">
        <f t="shared" si="105"/>
        <v>-125</v>
      </c>
      <c r="J6696" s="200"/>
      <c r="K6696" s="200" t="str" cm="1">
        <f t="array" ref="K6696">IF($C6696="","",IF(AND($C6696=Party_Statement!$C$5,$B6696&gt;=Party_Statement!$C$6,$B6696&lt;=Party_Statement!$E$6),SUMPRODUCT(($C$3:$C6696=Party_Statement!$C$5)*($B$3:$B6696&gt;=Party_Statement!$C$6)*($B$3:$B6696&lt;=Party_Statement!$E$6)),""))</f>
        <v/>
      </c>
    </row>
    <row r="6697" spans="1:11" x14ac:dyDescent="0.2">
      <c r="A6697" s="203" t="str">
        <f>Collection!A226</f>
        <v>2083/04/01</v>
      </c>
      <c r="B6697" s="197">
        <f>Collection!B226</f>
        <v>46220</v>
      </c>
      <c r="C6697" s="200" t="str">
        <f>Collection!D226</f>
        <v>SRIJANA DAIRY</v>
      </c>
      <c r="D6697" s="200" t="str">
        <f>Collection!F226</f>
        <v>Collection</v>
      </c>
      <c r="E6697" s="200">
        <f>Collection!C226</f>
        <v>3894</v>
      </c>
      <c r="F6697" s="200"/>
      <c r="G6697" s="201"/>
      <c r="H6697" s="201">
        <f>Collection!H226</f>
        <v>5180</v>
      </c>
      <c r="I6697" s="241">
        <f t="shared" si="105"/>
        <v>-5180</v>
      </c>
      <c r="J6697" s="200"/>
      <c r="K6697" s="200" t="str" cm="1">
        <f t="array" ref="K6697">IF($C6697="","",IF(AND($C6697=Party_Statement!$C$5,$B6697&gt;=Party_Statement!$C$6,$B6697&lt;=Party_Statement!$E$6),SUMPRODUCT(($C$3:$C6697=Party_Statement!$C$5)*($B$3:$B6697&gt;=Party_Statement!$C$6)*($B$3:$B6697&lt;=Party_Statement!$E$6)),""))</f>
        <v/>
      </c>
    </row>
    <row r="6698" spans="1:11" x14ac:dyDescent="0.2">
      <c r="A6698" s="203" t="str">
        <f>Collection!A227</f>
        <v>2083/04/01</v>
      </c>
      <c r="B6698" s="197">
        <f>Collection!B227</f>
        <v>46220</v>
      </c>
      <c r="C6698" s="200" t="str">
        <f>Collection!D227</f>
        <v>SOBHA BHATTARAI</v>
      </c>
      <c r="D6698" s="200" t="str">
        <f>Collection!F227</f>
        <v>Collection</v>
      </c>
      <c r="E6698" s="200">
        <f>Collection!C227</f>
        <v>3895</v>
      </c>
      <c r="F6698" s="200"/>
      <c r="G6698" s="201"/>
      <c r="H6698" s="201">
        <f>Collection!H227</f>
        <v>4675</v>
      </c>
      <c r="I6698" s="241">
        <f t="shared" si="105"/>
        <v>-4675</v>
      </c>
      <c r="J6698" s="200"/>
      <c r="K6698" s="200" t="str" cm="1">
        <f t="array" ref="K6698">IF($C6698="","",IF(AND($C6698=Party_Statement!$C$5,$B6698&gt;=Party_Statement!$C$6,$B6698&lt;=Party_Statement!$E$6),SUMPRODUCT(($C$3:$C6698=Party_Statement!$C$5)*($B$3:$B6698&gt;=Party_Statement!$C$6)*($B$3:$B6698&lt;=Party_Statement!$E$6)),""))</f>
        <v/>
      </c>
    </row>
    <row r="6699" spans="1:11" x14ac:dyDescent="0.2">
      <c r="A6699" s="203" t="str">
        <f>Collection!A228</f>
        <v>2083/04/01</v>
      </c>
      <c r="B6699" s="197">
        <f>Collection!B228</f>
        <v>46220</v>
      </c>
      <c r="C6699" s="200" t="str">
        <f>Collection!D228</f>
        <v>PALPALI KIRANA</v>
      </c>
      <c r="D6699" s="200" t="str">
        <f>Collection!F228</f>
        <v>Collection</v>
      </c>
      <c r="E6699" s="200">
        <f>Collection!C228</f>
        <v>3896</v>
      </c>
      <c r="F6699" s="200"/>
      <c r="G6699" s="201"/>
      <c r="H6699" s="201">
        <f>Collection!H228</f>
        <v>2125</v>
      </c>
      <c r="I6699" s="241">
        <f t="shared" si="105"/>
        <v>-2125</v>
      </c>
      <c r="J6699" s="200"/>
      <c r="K6699" s="200" t="str" cm="1">
        <f t="array" ref="K6699">IF($C6699="","",IF(AND($C6699=Party_Statement!$C$5,$B6699&gt;=Party_Statement!$C$6,$B6699&lt;=Party_Statement!$E$6),SUMPRODUCT(($C$3:$C6699=Party_Statement!$C$5)*($B$3:$B6699&gt;=Party_Statement!$C$6)*($B$3:$B6699&lt;=Party_Statement!$E$6)),""))</f>
        <v/>
      </c>
    </row>
    <row r="6700" spans="1:11" x14ac:dyDescent="0.2">
      <c r="A6700" s="203" t="str">
        <f>Collection!A229</f>
        <v>2083/04/01</v>
      </c>
      <c r="B6700" s="197">
        <f>Collection!B229</f>
        <v>46220</v>
      </c>
      <c r="C6700" s="200" t="str">
        <f>Collection!D229</f>
        <v>AAMOSH KIRANA</v>
      </c>
      <c r="D6700" s="200" t="str">
        <f>Collection!F229</f>
        <v>Collection</v>
      </c>
      <c r="E6700" s="200">
        <f>Collection!C229</f>
        <v>3897</v>
      </c>
      <c r="F6700" s="200"/>
      <c r="G6700" s="201"/>
      <c r="H6700" s="201">
        <f>Collection!H229</f>
        <v>6500</v>
      </c>
      <c r="I6700" s="241">
        <f t="shared" si="105"/>
        <v>-6500</v>
      </c>
      <c r="J6700" s="200"/>
      <c r="K6700" s="200" cm="1">
        <f t="array" ref="K6700">IF($C6700="","",IF(AND($C6700=Party_Statement!$C$5,$B6700&gt;=Party_Statement!$C$6,$B6700&lt;=Party_Statement!$E$6),SUMPRODUCT(($C$3:$C6700=Party_Statement!$C$5)*($B$3:$B6700&gt;=Party_Statement!$C$6)*($B$3:$B6700&lt;=Party_Statement!$E$6)),""))</f>
        <v>263</v>
      </c>
    </row>
    <row r="6701" spans="1:11" x14ac:dyDescent="0.2">
      <c r="A6701" s="203" t="str">
        <f>Collection!A230</f>
        <v>2083/04/01</v>
      </c>
      <c r="B6701" s="197">
        <f>Collection!B230</f>
        <v>46220</v>
      </c>
      <c r="C6701" s="200" t="str">
        <f>Collection!D230</f>
        <v>DEURALI KIRANA</v>
      </c>
      <c r="D6701" s="200" t="str">
        <f>Collection!F230</f>
        <v>Collection</v>
      </c>
      <c r="E6701" s="200">
        <f>Collection!C230</f>
        <v>3898</v>
      </c>
      <c r="F6701" s="200"/>
      <c r="G6701" s="201"/>
      <c r="H6701" s="201">
        <f>Collection!H230</f>
        <v>425</v>
      </c>
      <c r="I6701" s="241">
        <f t="shared" si="105"/>
        <v>-425</v>
      </c>
      <c r="J6701" s="200"/>
      <c r="K6701" s="200" t="str" cm="1">
        <f t="array" ref="K6701">IF($C6701="","",IF(AND($C6701=Party_Statement!$C$5,$B6701&gt;=Party_Statement!$C$6,$B6701&lt;=Party_Statement!$E$6),SUMPRODUCT(($C$3:$C6701=Party_Statement!$C$5)*($B$3:$B6701&gt;=Party_Statement!$C$6)*($B$3:$B6701&lt;=Party_Statement!$E$6)),""))</f>
        <v/>
      </c>
    </row>
    <row r="6702" spans="1:11" x14ac:dyDescent="0.2">
      <c r="A6702" s="203" t="str">
        <f>Collection!A231</f>
        <v>2083/04/01</v>
      </c>
      <c r="B6702" s="197">
        <f>Collection!B231</f>
        <v>46220</v>
      </c>
      <c r="C6702" s="200" t="str">
        <f>Collection!D231</f>
        <v>GIRI KIRANA</v>
      </c>
      <c r="D6702" s="200" t="str">
        <f>Collection!F231</f>
        <v>Collection</v>
      </c>
      <c r="E6702" s="200">
        <f>Collection!C231</f>
        <v>3899</v>
      </c>
      <c r="F6702" s="200"/>
      <c r="G6702" s="201"/>
      <c r="H6702" s="201">
        <f>Collection!H231</f>
        <v>1275</v>
      </c>
      <c r="I6702" s="241">
        <f t="shared" si="105"/>
        <v>-1275</v>
      </c>
      <c r="J6702" s="200"/>
      <c r="K6702" s="200" t="str" cm="1">
        <f t="array" ref="K6702">IF($C6702="","",IF(AND($C6702=Party_Statement!$C$5,$B6702&gt;=Party_Statement!$C$6,$B6702&lt;=Party_Statement!$E$6),SUMPRODUCT(($C$3:$C6702=Party_Statement!$C$5)*($B$3:$B6702&gt;=Party_Statement!$C$6)*($B$3:$B6702&lt;=Party_Statement!$E$6)),""))</f>
        <v/>
      </c>
    </row>
    <row r="6703" spans="1:11" x14ac:dyDescent="0.2">
      <c r="A6703" s="203" t="str">
        <f>Collection!A232</f>
        <v>2083/04/01</v>
      </c>
      <c r="B6703" s="197">
        <f>Collection!B232</f>
        <v>46220</v>
      </c>
      <c r="C6703" s="200" t="str">
        <f>Collection!D232</f>
        <v>SAMIKSHYA KIRANA</v>
      </c>
      <c r="D6703" s="200" t="str">
        <f>Collection!F232</f>
        <v>Collection</v>
      </c>
      <c r="E6703" s="200">
        <f>Collection!C232</f>
        <v>3900</v>
      </c>
      <c r="F6703" s="200"/>
      <c r="G6703" s="201"/>
      <c r="H6703" s="201">
        <f>Collection!H232</f>
        <v>680</v>
      </c>
      <c r="I6703" s="241">
        <f t="shared" si="105"/>
        <v>-680</v>
      </c>
      <c r="J6703" s="200"/>
      <c r="K6703" s="200" t="str" cm="1">
        <f t="array" ref="K6703">IF($C6703="","",IF(AND($C6703=Party_Statement!$C$5,$B6703&gt;=Party_Statement!$C$6,$B6703&lt;=Party_Statement!$E$6),SUMPRODUCT(($C$3:$C6703=Party_Statement!$C$5)*($B$3:$B6703&gt;=Party_Statement!$C$6)*($B$3:$B6703&lt;=Party_Statement!$E$6)),""))</f>
        <v/>
      </c>
    </row>
    <row r="6704" spans="1:11" x14ac:dyDescent="0.2">
      <c r="A6704" s="203" t="str">
        <f>Collection!A233</f>
        <v>2083/04/01</v>
      </c>
      <c r="B6704" s="197">
        <f>Collection!B233</f>
        <v>46220</v>
      </c>
      <c r="C6704" s="200" t="str">
        <f>Collection!D233</f>
        <v>YUBARAJ AND SAMRAT</v>
      </c>
      <c r="D6704" s="200" t="str">
        <f>Collection!F233</f>
        <v>Collection</v>
      </c>
      <c r="E6704" s="200">
        <f>Collection!C233</f>
        <v>3901</v>
      </c>
      <c r="F6704" s="200"/>
      <c r="G6704" s="201"/>
      <c r="H6704" s="201">
        <f>Collection!H233</f>
        <v>2125</v>
      </c>
      <c r="I6704" s="241">
        <f t="shared" si="105"/>
        <v>-2125</v>
      </c>
      <c r="J6704" s="200"/>
      <c r="K6704" s="200" t="str" cm="1">
        <f t="array" ref="K6704">IF($C6704="","",IF(AND($C6704=Party_Statement!$C$5,$B6704&gt;=Party_Statement!$C$6,$B6704&lt;=Party_Statement!$E$6),SUMPRODUCT(($C$3:$C6704=Party_Statement!$C$5)*($B$3:$B6704&gt;=Party_Statement!$C$6)*($B$3:$B6704&lt;=Party_Statement!$E$6)),""))</f>
        <v/>
      </c>
    </row>
    <row r="6705" spans="1:11" x14ac:dyDescent="0.2">
      <c r="A6705" s="203" t="str">
        <f>Collection!A234</f>
        <v>2083/04/01</v>
      </c>
      <c r="B6705" s="197">
        <f>Collection!B234</f>
        <v>46220</v>
      </c>
      <c r="C6705" s="200" t="str">
        <f>Collection!D234</f>
        <v>NEUPANE KIRANA</v>
      </c>
      <c r="D6705" s="200" t="str">
        <f>Collection!F234</f>
        <v>Collection</v>
      </c>
      <c r="E6705" s="200">
        <f>Collection!C234</f>
        <v>3902</v>
      </c>
      <c r="F6705" s="200"/>
      <c r="G6705" s="201"/>
      <c r="H6705" s="201">
        <f>Collection!H234</f>
        <v>360</v>
      </c>
      <c r="I6705" s="241">
        <f t="shared" si="105"/>
        <v>-360</v>
      </c>
      <c r="J6705" s="200"/>
      <c r="K6705" s="200" t="str" cm="1">
        <f t="array" ref="K6705">IF($C6705="","",IF(AND($C6705=Party_Statement!$C$5,$B6705&gt;=Party_Statement!$C$6,$B6705&lt;=Party_Statement!$E$6),SUMPRODUCT(($C$3:$C6705=Party_Statement!$C$5)*($B$3:$B6705&gt;=Party_Statement!$C$6)*($B$3:$B6705&lt;=Party_Statement!$E$6)),""))</f>
        <v/>
      </c>
    </row>
    <row r="6706" spans="1:11" x14ac:dyDescent="0.2">
      <c r="A6706" s="203" t="str">
        <f>Collection!A235</f>
        <v>2083/04/01</v>
      </c>
      <c r="B6706" s="197">
        <f>Collection!B235</f>
        <v>46220</v>
      </c>
      <c r="C6706" s="200" t="str">
        <f>Collection!D235</f>
        <v>ORGANIC TARKALI</v>
      </c>
      <c r="D6706" s="200" t="str">
        <f>Collection!F235</f>
        <v>Collection</v>
      </c>
      <c r="E6706" s="200">
        <f>Collection!C235</f>
        <v>3903</v>
      </c>
      <c r="F6706" s="200"/>
      <c r="G6706" s="201"/>
      <c r="H6706" s="201">
        <f>Collection!H235</f>
        <v>3800</v>
      </c>
      <c r="I6706" s="241">
        <f t="shared" si="105"/>
        <v>-3800</v>
      </c>
      <c r="J6706" s="200"/>
      <c r="K6706" s="200" t="str" cm="1">
        <f t="array" ref="K6706">IF($C6706="","",IF(AND($C6706=Party_Statement!$C$5,$B6706&gt;=Party_Statement!$C$6,$B6706&lt;=Party_Statement!$E$6),SUMPRODUCT(($C$3:$C6706=Party_Statement!$C$5)*($B$3:$B6706&gt;=Party_Statement!$C$6)*($B$3:$B6706&lt;=Party_Statement!$E$6)),""))</f>
        <v/>
      </c>
    </row>
    <row r="6707" spans="1:11" x14ac:dyDescent="0.2">
      <c r="A6707" s="203" t="str">
        <f>Collection!A236</f>
        <v>2083/04/01</v>
      </c>
      <c r="B6707" s="197">
        <f>Collection!B236</f>
        <v>46220</v>
      </c>
      <c r="C6707" s="200" t="str">
        <f>Collection!D236</f>
        <v>SUBHA MAYA STORE</v>
      </c>
      <c r="D6707" s="200" t="str">
        <f>Collection!F236</f>
        <v>Collection</v>
      </c>
      <c r="E6707" s="200">
        <f>Collection!C236</f>
        <v>3904</v>
      </c>
      <c r="F6707" s="200"/>
      <c r="G6707" s="201"/>
      <c r="H6707" s="201">
        <f>Collection!H236</f>
        <v>16500</v>
      </c>
      <c r="I6707" s="241">
        <f t="shared" si="105"/>
        <v>-16500</v>
      </c>
      <c r="J6707" s="200"/>
      <c r="K6707" s="200" t="str" cm="1">
        <f t="array" ref="K6707">IF($C6707="","",IF(AND($C6707=Party_Statement!$C$5,$B6707&gt;=Party_Statement!$C$6,$B6707&lt;=Party_Statement!$E$6),SUMPRODUCT(($C$3:$C6707=Party_Statement!$C$5)*($B$3:$B6707&gt;=Party_Statement!$C$6)*($B$3:$B6707&lt;=Party_Statement!$E$6)),""))</f>
        <v/>
      </c>
    </row>
    <row r="6708" spans="1:11" x14ac:dyDescent="0.2">
      <c r="A6708" s="203" t="str">
        <f>Collection!A237</f>
        <v>2083/04/01</v>
      </c>
      <c r="B6708" s="197">
        <f>Collection!B237</f>
        <v>46220</v>
      </c>
      <c r="C6708" s="200" t="str">
        <f>Collection!D237</f>
        <v>PETTY CASH</v>
      </c>
      <c r="D6708" s="200" t="str">
        <f>Collection!F237</f>
        <v>Petty Cash</v>
      </c>
      <c r="E6708" s="200">
        <f>Collection!C237</f>
        <v>0</v>
      </c>
      <c r="F6708" s="200"/>
      <c r="G6708" s="201"/>
      <c r="H6708" s="201">
        <f>Collection!H237</f>
        <v>0</v>
      </c>
      <c r="I6708" s="241">
        <f t="shared" si="105"/>
        <v>0</v>
      </c>
      <c r="J6708" s="200"/>
      <c r="K6708" s="200" t="str" cm="1">
        <f t="array" ref="K6708">IF($C6708="","",IF(AND($C6708=Party_Statement!$C$5,$B6708&gt;=Party_Statement!$C$6,$B6708&lt;=Party_Statement!$E$6),SUMPRODUCT(($C$3:$C6708=Party_Statement!$C$5)*($B$3:$B6708&gt;=Party_Statement!$C$6)*($B$3:$B6708&lt;=Party_Statement!$E$6)),""))</f>
        <v/>
      </c>
    </row>
    <row r="6709" spans="1:11" x14ac:dyDescent="0.2">
      <c r="A6709" s="203" t="str">
        <f>Collection!A238</f>
        <v>2083/04/02</v>
      </c>
      <c r="B6709" s="197">
        <f>Collection!B238</f>
        <v>46221</v>
      </c>
      <c r="C6709" s="200" t="str">
        <f>Collection!D238</f>
        <v>LOCAL</v>
      </c>
      <c r="D6709" s="200" t="str">
        <f>Collection!F238</f>
        <v>Collection</v>
      </c>
      <c r="E6709" s="200">
        <f>Collection!C238</f>
        <v>6342</v>
      </c>
      <c r="F6709" s="200"/>
      <c r="G6709" s="201"/>
      <c r="H6709" s="201">
        <f>Collection!H238</f>
        <v>840</v>
      </c>
      <c r="I6709" s="241">
        <f t="shared" si="105"/>
        <v>-840</v>
      </c>
      <c r="J6709" s="200"/>
      <c r="K6709" s="200" t="str" cm="1">
        <f t="array" ref="K6709">IF($C6709="","",IF(AND($C6709=Party_Statement!$C$5,$B6709&gt;=Party_Statement!$C$6,$B6709&lt;=Party_Statement!$E$6),SUMPRODUCT(($C$3:$C6709=Party_Statement!$C$5)*($B$3:$B6709&gt;=Party_Statement!$C$6)*($B$3:$B6709&lt;=Party_Statement!$E$6)),""))</f>
        <v/>
      </c>
    </row>
    <row r="6710" spans="1:11" x14ac:dyDescent="0.2">
      <c r="A6710" s="203" t="str">
        <f>Collection!A239</f>
        <v>2083/04/02</v>
      </c>
      <c r="B6710" s="197">
        <f>Collection!B239</f>
        <v>46221</v>
      </c>
      <c r="C6710" s="200" t="str">
        <f>Collection!D239</f>
        <v>LOCAL</v>
      </c>
      <c r="D6710" s="200" t="str">
        <f>Collection!F239</f>
        <v>Collection</v>
      </c>
      <c r="E6710" s="200">
        <f>Collection!C239</f>
        <v>6341</v>
      </c>
      <c r="F6710" s="200"/>
      <c r="G6710" s="201"/>
      <c r="H6710" s="201">
        <f>Collection!H239</f>
        <v>270</v>
      </c>
      <c r="I6710" s="241">
        <f t="shared" si="105"/>
        <v>-270</v>
      </c>
      <c r="J6710" s="200"/>
      <c r="K6710" s="200" t="str" cm="1">
        <f t="array" ref="K6710">IF($C6710="","",IF(AND($C6710=Party_Statement!$C$5,$B6710&gt;=Party_Statement!$C$6,$B6710&lt;=Party_Statement!$E$6),SUMPRODUCT(($C$3:$C6710=Party_Statement!$C$5)*($B$3:$B6710&gt;=Party_Statement!$C$6)*($B$3:$B6710&lt;=Party_Statement!$E$6)),""))</f>
        <v/>
      </c>
    </row>
    <row r="6711" spans="1:11" x14ac:dyDescent="0.2">
      <c r="A6711" s="203" t="str">
        <f>Collection!A240</f>
        <v>2083/04/02</v>
      </c>
      <c r="B6711" s="197">
        <f>Collection!B240</f>
        <v>46221</v>
      </c>
      <c r="C6711" s="200" t="str">
        <f>Collection!D240</f>
        <v>KAMALA THAPA</v>
      </c>
      <c r="D6711" s="200" t="str">
        <f>Collection!F240</f>
        <v>Collection</v>
      </c>
      <c r="E6711" s="200">
        <f>Collection!C240</f>
        <v>3905</v>
      </c>
      <c r="F6711" s="200"/>
      <c r="G6711" s="201"/>
      <c r="H6711" s="201">
        <f>Collection!H240</f>
        <v>1100</v>
      </c>
      <c r="I6711" s="241">
        <f t="shared" si="105"/>
        <v>-1100</v>
      </c>
      <c r="J6711" s="200"/>
      <c r="K6711" s="200" t="str" cm="1">
        <f t="array" ref="K6711">IF($C6711="","",IF(AND($C6711=Party_Statement!$C$5,$B6711&gt;=Party_Statement!$C$6,$B6711&lt;=Party_Statement!$E$6),SUMPRODUCT(($C$3:$C6711=Party_Statement!$C$5)*($B$3:$B6711&gt;=Party_Statement!$C$6)*($B$3:$B6711&lt;=Party_Statement!$E$6)),""))</f>
        <v/>
      </c>
    </row>
    <row r="6712" spans="1:11" x14ac:dyDescent="0.2">
      <c r="A6712" s="203" t="str">
        <f>Collection!A241</f>
        <v>2083/04/02</v>
      </c>
      <c r="B6712" s="197">
        <f>Collection!B241</f>
        <v>46221</v>
      </c>
      <c r="C6712" s="200" t="str">
        <f>Collection!D241</f>
        <v>SRIJANA DAIRY</v>
      </c>
      <c r="D6712" s="200" t="str">
        <f>Collection!F241</f>
        <v>Collection</v>
      </c>
      <c r="E6712" s="200">
        <f>Collection!C241</f>
        <v>3906</v>
      </c>
      <c r="F6712" s="200"/>
      <c r="G6712" s="201"/>
      <c r="H6712" s="201">
        <f>Collection!H241</f>
        <v>2975</v>
      </c>
      <c r="I6712" s="241">
        <f t="shared" si="105"/>
        <v>-2975</v>
      </c>
      <c r="J6712" s="200"/>
      <c r="K6712" s="200" t="str" cm="1">
        <f t="array" ref="K6712">IF($C6712="","",IF(AND($C6712=Party_Statement!$C$5,$B6712&gt;=Party_Statement!$C$6,$B6712&lt;=Party_Statement!$E$6),SUMPRODUCT(($C$3:$C6712=Party_Statement!$C$5)*($B$3:$B6712&gt;=Party_Statement!$C$6)*($B$3:$B6712&lt;=Party_Statement!$E$6)),""))</f>
        <v/>
      </c>
    </row>
    <row r="6713" spans="1:11" x14ac:dyDescent="0.2">
      <c r="A6713" s="203" t="str">
        <f>Collection!A242</f>
        <v>2083/04/02</v>
      </c>
      <c r="B6713" s="197">
        <f>Collection!B242</f>
        <v>46221</v>
      </c>
      <c r="C6713" s="200" t="str">
        <f>Collection!D242</f>
        <v>SOBHA BHATTARAI</v>
      </c>
      <c r="D6713" s="200" t="str">
        <f>Collection!F242</f>
        <v>Collection</v>
      </c>
      <c r="E6713" s="200">
        <f>Collection!C242</f>
        <v>3907</v>
      </c>
      <c r="F6713" s="200"/>
      <c r="G6713" s="201"/>
      <c r="H6713" s="201">
        <f>Collection!H242</f>
        <v>2125</v>
      </c>
      <c r="I6713" s="241">
        <f t="shared" si="105"/>
        <v>-2125</v>
      </c>
      <c r="J6713" s="200"/>
      <c r="K6713" s="200" t="str" cm="1">
        <f t="array" ref="K6713">IF($C6713="","",IF(AND($C6713=Party_Statement!$C$5,$B6713&gt;=Party_Statement!$C$6,$B6713&lt;=Party_Statement!$E$6),SUMPRODUCT(($C$3:$C6713=Party_Statement!$C$5)*($B$3:$B6713&gt;=Party_Statement!$C$6)*($B$3:$B6713&lt;=Party_Statement!$E$6)),""))</f>
        <v/>
      </c>
    </row>
    <row r="6714" spans="1:11" x14ac:dyDescent="0.2">
      <c r="A6714" s="203" t="str">
        <f>Collection!A243</f>
        <v>2083/04/02</v>
      </c>
      <c r="B6714" s="197">
        <f>Collection!B243</f>
        <v>46221</v>
      </c>
      <c r="C6714" s="200" t="str">
        <f>Collection!D243</f>
        <v>AAYUSH AND AAYUSHMA</v>
      </c>
      <c r="D6714" s="200" t="str">
        <f>Collection!F243</f>
        <v>Collection</v>
      </c>
      <c r="E6714" s="200">
        <f>Collection!C243</f>
        <v>3908</v>
      </c>
      <c r="F6714" s="200"/>
      <c r="G6714" s="201"/>
      <c r="H6714" s="201">
        <f>Collection!H243</f>
        <v>425</v>
      </c>
      <c r="I6714" s="241">
        <f t="shared" si="105"/>
        <v>-425</v>
      </c>
      <c r="J6714" s="200"/>
      <c r="K6714" s="200" t="str" cm="1">
        <f t="array" ref="K6714">IF($C6714="","",IF(AND($C6714=Party_Statement!$C$5,$B6714&gt;=Party_Statement!$C$6,$B6714&lt;=Party_Statement!$E$6),SUMPRODUCT(($C$3:$C6714=Party_Statement!$C$5)*($B$3:$B6714&gt;=Party_Statement!$C$6)*($B$3:$B6714&lt;=Party_Statement!$E$6)),""))</f>
        <v/>
      </c>
    </row>
    <row r="6715" spans="1:11" x14ac:dyDescent="0.2">
      <c r="A6715" s="203" t="str">
        <f>Collection!A244</f>
        <v>2083/04/02</v>
      </c>
      <c r="B6715" s="197">
        <f>Collection!B244</f>
        <v>46221</v>
      </c>
      <c r="C6715" s="200" t="str">
        <f>Collection!D244</f>
        <v>YUBARAJ AND SAMRAT</v>
      </c>
      <c r="D6715" s="200" t="str">
        <f>Collection!F244</f>
        <v>Collection</v>
      </c>
      <c r="E6715" s="200">
        <f>Collection!C244</f>
        <v>3909</v>
      </c>
      <c r="F6715" s="200"/>
      <c r="G6715" s="201"/>
      <c r="H6715" s="201">
        <f>Collection!H244</f>
        <v>1020</v>
      </c>
      <c r="I6715" s="241">
        <f t="shared" si="105"/>
        <v>-170</v>
      </c>
      <c r="J6715" s="200"/>
      <c r="K6715" s="200" t="str" cm="1">
        <f t="array" ref="K6715">IF($C6715="","",IF(AND($C6715=Party_Statement!$C$5,$B6715&gt;=Party_Statement!$C$6,$B6715&lt;=Party_Statement!$E$6),SUMPRODUCT(($C$3:$C6715=Party_Statement!$C$5)*($B$3:$B6715&gt;=Party_Statement!$C$6)*($B$3:$B6715&lt;=Party_Statement!$E$6)),""))</f>
        <v/>
      </c>
    </row>
    <row r="6716" spans="1:11" x14ac:dyDescent="0.2">
      <c r="A6716" s="203" t="str">
        <f>Collection!A245</f>
        <v>2083/04/02</v>
      </c>
      <c r="B6716" s="197">
        <f>Collection!B245</f>
        <v>46221</v>
      </c>
      <c r="C6716" s="200" t="str">
        <f>Collection!D245</f>
        <v>SAMIKSHYA KIRANA</v>
      </c>
      <c r="D6716" s="200" t="str">
        <f>Collection!F245</f>
        <v>Collection</v>
      </c>
      <c r="E6716" s="200">
        <f>Collection!C245</f>
        <v>3910</v>
      </c>
      <c r="F6716" s="200"/>
      <c r="G6716" s="201"/>
      <c r="H6716" s="201">
        <f>Collection!H245</f>
        <v>680</v>
      </c>
      <c r="I6716" s="241">
        <f t="shared" si="105"/>
        <v>-680</v>
      </c>
      <c r="J6716" s="200"/>
      <c r="K6716" s="200" t="str" cm="1">
        <f t="array" ref="K6716">IF($C6716="","",IF(AND($C6716=Party_Statement!$C$5,$B6716&gt;=Party_Statement!$C$6,$B6716&lt;=Party_Statement!$E$6),SUMPRODUCT(($C$3:$C6716=Party_Statement!$C$5)*($B$3:$B6716&gt;=Party_Statement!$C$6)*($B$3:$B6716&lt;=Party_Statement!$E$6)),""))</f>
        <v/>
      </c>
    </row>
    <row r="6717" spans="1:11" x14ac:dyDescent="0.2">
      <c r="A6717" s="203" t="str">
        <f>Collection!A246</f>
        <v>2083/04/02</v>
      </c>
      <c r="B6717" s="197">
        <f>Collection!B246</f>
        <v>46221</v>
      </c>
      <c r="C6717" s="200" t="str">
        <f>Collection!D246</f>
        <v>GIRI KIRANA</v>
      </c>
      <c r="D6717" s="200" t="str">
        <f>Collection!F246</f>
        <v>Collection</v>
      </c>
      <c r="E6717" s="200">
        <f>Collection!C246</f>
        <v>3911</v>
      </c>
      <c r="F6717" s="200"/>
      <c r="G6717" s="201"/>
      <c r="H6717" s="201">
        <f>Collection!H246</f>
        <v>2975</v>
      </c>
      <c r="I6717" s="241">
        <f t="shared" si="105"/>
        <v>-2975</v>
      </c>
      <c r="J6717" s="200"/>
      <c r="K6717" s="200" t="str" cm="1">
        <f t="array" ref="K6717">IF($C6717="","",IF(AND($C6717=Party_Statement!$C$5,$B6717&gt;=Party_Statement!$C$6,$B6717&lt;=Party_Statement!$E$6),SUMPRODUCT(($C$3:$C6717=Party_Statement!$C$5)*($B$3:$B6717&gt;=Party_Statement!$C$6)*($B$3:$B6717&lt;=Party_Statement!$E$6)),""))</f>
        <v/>
      </c>
    </row>
    <row r="6718" spans="1:11" x14ac:dyDescent="0.2">
      <c r="A6718" s="203" t="str">
        <f>Collection!A247</f>
        <v>2083/04/02</v>
      </c>
      <c r="B6718" s="197">
        <f>Collection!B247</f>
        <v>46221</v>
      </c>
      <c r="C6718" s="200" t="str">
        <f>Collection!D247</f>
        <v>AAMOSH KIRANA</v>
      </c>
      <c r="D6718" s="200" t="str">
        <f>Collection!F247</f>
        <v>Collection</v>
      </c>
      <c r="E6718" s="200">
        <f>Collection!C247</f>
        <v>3912</v>
      </c>
      <c r="F6718" s="200"/>
      <c r="G6718" s="201"/>
      <c r="H6718" s="201">
        <f>Collection!H247</f>
        <v>24000</v>
      </c>
      <c r="I6718" s="241">
        <f t="shared" si="105"/>
        <v>-24000</v>
      </c>
      <c r="J6718" s="200"/>
      <c r="K6718" s="200" cm="1">
        <f t="array" ref="K6718">IF($C6718="","",IF(AND($C6718=Party_Statement!$C$5,$B6718&gt;=Party_Statement!$C$6,$B6718&lt;=Party_Statement!$E$6),SUMPRODUCT(($C$3:$C6718=Party_Statement!$C$5)*($B$3:$B6718&gt;=Party_Statement!$C$6)*($B$3:$B6718&lt;=Party_Statement!$E$6)),""))</f>
        <v>264</v>
      </c>
    </row>
    <row r="6719" spans="1:11" x14ac:dyDescent="0.2">
      <c r="A6719" s="203" t="str">
        <f>Collection!A248</f>
        <v>2083/04/02</v>
      </c>
      <c r="B6719" s="197">
        <f>Collection!B248</f>
        <v>46221</v>
      </c>
      <c r="C6719" s="200" t="str">
        <f>Collection!D248</f>
        <v>PALPALI KIRANA</v>
      </c>
      <c r="D6719" s="200" t="str">
        <f>Collection!F248</f>
        <v>Collection</v>
      </c>
      <c r="E6719" s="200">
        <f>Collection!C248</f>
        <v>3913</v>
      </c>
      <c r="F6719" s="200"/>
      <c r="G6719" s="201"/>
      <c r="H6719" s="201">
        <f>Collection!H248</f>
        <v>1700</v>
      </c>
      <c r="I6719" s="241">
        <f t="shared" si="105"/>
        <v>-1700</v>
      </c>
      <c r="J6719" s="200"/>
      <c r="K6719" s="200" t="str" cm="1">
        <f t="array" ref="K6719">IF($C6719="","",IF(AND($C6719=Party_Statement!$C$5,$B6719&gt;=Party_Statement!$C$6,$B6719&lt;=Party_Statement!$E$6),SUMPRODUCT(($C$3:$C6719=Party_Statement!$C$5)*($B$3:$B6719&gt;=Party_Statement!$C$6)*($B$3:$B6719&lt;=Party_Statement!$E$6)),""))</f>
        <v/>
      </c>
    </row>
    <row r="6720" spans="1:11" x14ac:dyDescent="0.2">
      <c r="A6720" s="203" t="str">
        <f>Collection!A249</f>
        <v>2083/04/02</v>
      </c>
      <c r="B6720" s="197">
        <f>Collection!B249</f>
        <v>46221</v>
      </c>
      <c r="C6720" s="200" t="str">
        <f>Collection!D249</f>
        <v>DEURALI KIRANA</v>
      </c>
      <c r="D6720" s="200" t="str">
        <f>Collection!F249</f>
        <v>Collection</v>
      </c>
      <c r="E6720" s="200">
        <f>Collection!C249</f>
        <v>3914</v>
      </c>
      <c r="F6720" s="200"/>
      <c r="G6720" s="201"/>
      <c r="H6720" s="201">
        <f>Collection!H249</f>
        <v>425</v>
      </c>
      <c r="I6720" s="241">
        <f t="shared" si="105"/>
        <v>-425</v>
      </c>
      <c r="J6720" s="200"/>
      <c r="K6720" s="200" t="str" cm="1">
        <f t="array" ref="K6720">IF($C6720="","",IF(AND($C6720=Party_Statement!$C$5,$B6720&gt;=Party_Statement!$C$6,$B6720&lt;=Party_Statement!$E$6),SUMPRODUCT(($C$3:$C6720=Party_Statement!$C$5)*($B$3:$B6720&gt;=Party_Statement!$C$6)*($B$3:$B6720&lt;=Party_Statement!$E$6)),""))</f>
        <v/>
      </c>
    </row>
    <row r="6721" spans="1:11" x14ac:dyDescent="0.2">
      <c r="A6721" s="203" t="str">
        <f>Collection!A250</f>
        <v>2083/04/02</v>
      </c>
      <c r="B6721" s="197">
        <f>Collection!B250</f>
        <v>46221</v>
      </c>
      <c r="C6721" s="200" t="str">
        <f>Collection!D250</f>
        <v>KRITIKA KIRANA</v>
      </c>
      <c r="D6721" s="200" t="str">
        <f>Collection!F250</f>
        <v>Collection</v>
      </c>
      <c r="E6721" s="200">
        <f>Collection!C250</f>
        <v>3915</v>
      </c>
      <c r="F6721" s="200"/>
      <c r="G6721" s="201"/>
      <c r="H6721" s="201">
        <f>Collection!H250</f>
        <v>32695</v>
      </c>
      <c r="I6721" s="241">
        <f t="shared" si="105"/>
        <v>-32695</v>
      </c>
      <c r="J6721" s="200"/>
      <c r="K6721" s="200" t="str" cm="1">
        <f t="array" ref="K6721">IF($C6721="","",IF(AND($C6721=Party_Statement!$C$5,$B6721&gt;=Party_Statement!$C$6,$B6721&lt;=Party_Statement!$E$6),SUMPRODUCT(($C$3:$C6721=Party_Statement!$C$5)*($B$3:$B6721&gt;=Party_Statement!$C$6)*($B$3:$B6721&lt;=Party_Statement!$E$6)),""))</f>
        <v/>
      </c>
    </row>
    <row r="6722" spans="1:11" x14ac:dyDescent="0.2">
      <c r="A6722" s="203" t="str">
        <f>Collection!A251</f>
        <v>2083/04/02</v>
      </c>
      <c r="B6722" s="197">
        <f>Collection!B251</f>
        <v>46221</v>
      </c>
      <c r="C6722" s="200" t="str">
        <f>Collection!D251</f>
        <v>NEUPANE KIRANA</v>
      </c>
      <c r="D6722" s="200" t="str">
        <f>Collection!F251</f>
        <v>Collection</v>
      </c>
      <c r="E6722" s="200">
        <f>Collection!C251</f>
        <v>3916</v>
      </c>
      <c r="F6722" s="200"/>
      <c r="G6722" s="201"/>
      <c r="H6722" s="201">
        <f>Collection!H251</f>
        <v>180</v>
      </c>
      <c r="I6722" s="241">
        <f t="shared" si="105"/>
        <v>-180</v>
      </c>
      <c r="J6722" s="200"/>
      <c r="K6722" s="200" t="str" cm="1">
        <f t="array" ref="K6722">IF($C6722="","",IF(AND($C6722=Party_Statement!$C$5,$B6722&gt;=Party_Statement!$C$6,$B6722&lt;=Party_Statement!$E$6),SUMPRODUCT(($C$3:$C6722=Party_Statement!$C$5)*($B$3:$B6722&gt;=Party_Statement!$C$6)*($B$3:$B6722&lt;=Party_Statement!$E$6)),""))</f>
        <v/>
      </c>
    </row>
    <row r="6723" spans="1:11" s="64" customFormat="1" x14ac:dyDescent="0.2">
      <c r="A6723" s="203" t="str">
        <f>Collection!A252</f>
        <v>2083/04/02</v>
      </c>
      <c r="B6723" s="197">
        <f>Collection!B252</f>
        <v>46221</v>
      </c>
      <c r="C6723" s="200" t="str">
        <f>Collection!D252</f>
        <v>ORGANIC TARKALI</v>
      </c>
      <c r="D6723" s="200" t="str">
        <f>Collection!F252</f>
        <v>Collection</v>
      </c>
      <c r="E6723" s="200">
        <f>Collection!C252</f>
        <v>3917</v>
      </c>
      <c r="F6723" s="202"/>
      <c r="G6723" s="201"/>
      <c r="H6723" s="201">
        <f>Collection!H252</f>
        <v>2920</v>
      </c>
      <c r="I6723" s="241">
        <f t="shared" si="105"/>
        <v>-2920</v>
      </c>
      <c r="J6723" s="202"/>
      <c r="K6723" s="200" t="str" cm="1">
        <f t="array" ref="K6723">IF($C6723="","",IF(AND($C6723=Party_Statement!$C$5,$B6723&gt;=Party_Statement!$C$6,$B6723&lt;=Party_Statement!$E$6),SUMPRODUCT(($C$3:$C6723=Party_Statement!$C$5)*($B$3:$B6723&gt;=Party_Statement!$C$6)*($B$3:$B6723&lt;=Party_Statement!$E$6)),""))</f>
        <v/>
      </c>
    </row>
    <row r="6724" spans="1:11" x14ac:dyDescent="0.2">
      <c r="A6724" s="203" t="str">
        <f>Collection!A253</f>
        <v>2083/04/02</v>
      </c>
      <c r="B6724" s="197">
        <f>Collection!B253</f>
        <v>46221</v>
      </c>
      <c r="C6724" s="200" t="str">
        <f>Collection!D253</f>
        <v>BHUSAL JANARAL STORE</v>
      </c>
      <c r="D6724" s="200" t="str">
        <f>Collection!F253</f>
        <v>Collection</v>
      </c>
      <c r="E6724" s="200">
        <f>Collection!C253</f>
        <v>3918</v>
      </c>
      <c r="F6724" s="200"/>
      <c r="G6724" s="201"/>
      <c r="H6724" s="201">
        <f>Collection!H253</f>
        <v>3830</v>
      </c>
      <c r="I6724" s="241">
        <f t="shared" si="105"/>
        <v>-3830</v>
      </c>
      <c r="J6724" s="200"/>
      <c r="K6724" s="200" t="str" cm="1">
        <f t="array" ref="K6724">IF($C6724="","",IF(AND($C6724=Party_Statement!$C$5,$B6724&gt;=Party_Statement!$C$6,$B6724&lt;=Party_Statement!$E$6),SUMPRODUCT(($C$3:$C6724=Party_Statement!$C$5)*($B$3:$B6724&gt;=Party_Statement!$C$6)*($B$3:$B6724&lt;=Party_Statement!$E$6)),""))</f>
        <v/>
      </c>
    </row>
    <row r="6725" spans="1:11" x14ac:dyDescent="0.2">
      <c r="A6725" s="203" t="str">
        <f>Collection!A254</f>
        <v>2083/04/02</v>
      </c>
      <c r="B6725" s="197">
        <f>Collection!B254</f>
        <v>46221</v>
      </c>
      <c r="C6725" s="200" t="str">
        <f>Collection!D254</f>
        <v>PETTY CASH</v>
      </c>
      <c r="D6725" s="200" t="str">
        <f>Collection!F254</f>
        <v>Petty Cash</v>
      </c>
      <c r="E6725" s="200">
        <f>Collection!C254</f>
        <v>0</v>
      </c>
      <c r="F6725" s="200"/>
      <c r="G6725" s="201"/>
      <c r="H6725" s="201">
        <f>Collection!H254</f>
        <v>0</v>
      </c>
      <c r="I6725" s="241">
        <f t="shared" si="105"/>
        <v>0</v>
      </c>
      <c r="J6725" s="200"/>
      <c r="K6725" s="200" t="str" cm="1">
        <f t="array" ref="K6725">IF($C6725="","",IF(AND($C6725=Party_Statement!$C$5,$B6725&gt;=Party_Statement!$C$6,$B6725&lt;=Party_Statement!$E$6),SUMPRODUCT(($C$3:$C6725=Party_Statement!$C$5)*($B$3:$B6725&gt;=Party_Statement!$C$6)*($B$3:$B6725&lt;=Party_Statement!$E$6)),""))</f>
        <v/>
      </c>
    </row>
    <row r="6726" spans="1:11" x14ac:dyDescent="0.2">
      <c r="A6726" s="203" t="str">
        <f>Collection!A255</f>
        <v>2083/04/03</v>
      </c>
      <c r="B6726" s="197">
        <f>Collection!B255</f>
        <v>46222</v>
      </c>
      <c r="C6726" s="200" t="str">
        <f>Collection!D255</f>
        <v>LOCAL</v>
      </c>
      <c r="D6726" s="200" t="str">
        <f>Collection!F255</f>
        <v>Collection</v>
      </c>
      <c r="E6726" s="200">
        <f>Collection!C255</f>
        <v>6376</v>
      </c>
      <c r="F6726" s="200"/>
      <c r="G6726" s="201"/>
      <c r="H6726" s="201">
        <f>Collection!H255</f>
        <v>530</v>
      </c>
      <c r="I6726" s="241">
        <f t="shared" si="105"/>
        <v>-530</v>
      </c>
      <c r="J6726" s="200"/>
      <c r="K6726" s="200" t="str" cm="1">
        <f t="array" ref="K6726">IF($C6726="","",IF(AND($C6726=Party_Statement!$C$5,$B6726&gt;=Party_Statement!$C$6,$B6726&lt;=Party_Statement!$E$6),SUMPRODUCT(($C$3:$C6726=Party_Statement!$C$5)*($B$3:$B6726&gt;=Party_Statement!$C$6)*($B$3:$B6726&lt;=Party_Statement!$E$6)),""))</f>
        <v/>
      </c>
    </row>
    <row r="6727" spans="1:11" x14ac:dyDescent="0.2">
      <c r="A6727" s="203" t="str">
        <f>Collection!A256</f>
        <v>2083/04/03</v>
      </c>
      <c r="B6727" s="197">
        <f>Collection!B256</f>
        <v>46222</v>
      </c>
      <c r="C6727" s="200" t="str">
        <f>Collection!D256</f>
        <v>SRIJANA DAIRY</v>
      </c>
      <c r="D6727" s="200" t="str">
        <f>Collection!F256</f>
        <v>Collection</v>
      </c>
      <c r="E6727" s="200">
        <f>Collection!C256</f>
        <v>3919</v>
      </c>
      <c r="F6727" s="200"/>
      <c r="G6727" s="201"/>
      <c r="H6727" s="201">
        <f>Collection!H256</f>
        <v>5100</v>
      </c>
      <c r="I6727" s="241">
        <f t="shared" si="105"/>
        <v>-5100</v>
      </c>
      <c r="J6727" s="200"/>
      <c r="K6727" s="200" t="str" cm="1">
        <f t="array" ref="K6727">IF($C6727="","",IF(AND($C6727=Party_Statement!$C$5,$B6727&gt;=Party_Statement!$C$6,$B6727&lt;=Party_Statement!$E$6),SUMPRODUCT(($C$3:$C6727=Party_Statement!$C$5)*($B$3:$B6727&gt;=Party_Statement!$C$6)*($B$3:$B6727&lt;=Party_Statement!$E$6)),""))</f>
        <v/>
      </c>
    </row>
    <row r="6728" spans="1:11" x14ac:dyDescent="0.2">
      <c r="A6728" s="203" t="str">
        <f>Collection!A257</f>
        <v>2083/04/03</v>
      </c>
      <c r="B6728" s="197">
        <f>Collection!B257</f>
        <v>46222</v>
      </c>
      <c r="C6728" s="200" t="str">
        <f>Collection!D257</f>
        <v>ORGANIC TARKALI</v>
      </c>
      <c r="D6728" s="200" t="str">
        <f>Collection!F257</f>
        <v>Collection</v>
      </c>
      <c r="E6728" s="200">
        <f>Collection!C257</f>
        <v>3920</v>
      </c>
      <c r="F6728" s="200"/>
      <c r="G6728" s="201"/>
      <c r="H6728" s="201">
        <f>Collection!H257</f>
        <v>1900</v>
      </c>
      <c r="I6728" s="241">
        <f t="shared" si="105"/>
        <v>-1900</v>
      </c>
      <c r="J6728" s="200"/>
      <c r="K6728" s="200" t="str" cm="1">
        <f t="array" ref="K6728">IF($C6728="","",IF(AND($C6728=Party_Statement!$C$5,$B6728&gt;=Party_Statement!$C$6,$B6728&lt;=Party_Statement!$E$6),SUMPRODUCT(($C$3:$C6728=Party_Statement!$C$5)*($B$3:$B6728&gt;=Party_Statement!$C$6)*($B$3:$B6728&lt;=Party_Statement!$E$6)),""))</f>
        <v/>
      </c>
    </row>
    <row r="6729" spans="1:11" x14ac:dyDescent="0.2">
      <c r="A6729" s="203" t="str">
        <f>Collection!A258</f>
        <v>2083/04/03</v>
      </c>
      <c r="B6729" s="197">
        <f>Collection!B258</f>
        <v>46222</v>
      </c>
      <c r="C6729" s="200" t="str">
        <f>Collection!D258</f>
        <v>ORGANIC TARKALI</v>
      </c>
      <c r="D6729" s="200" t="str">
        <f>Collection!F258</f>
        <v>Collection</v>
      </c>
      <c r="E6729" s="200">
        <f>Collection!C258</f>
        <v>3921</v>
      </c>
      <c r="F6729" s="200"/>
      <c r="G6729" s="201"/>
      <c r="H6729" s="201">
        <f>Collection!H258</f>
        <v>5900</v>
      </c>
      <c r="I6729" s="241">
        <f t="shared" si="105"/>
        <v>-5900</v>
      </c>
      <c r="J6729" s="200"/>
      <c r="K6729" s="200" t="str" cm="1">
        <f t="array" ref="K6729">IF($C6729="","",IF(AND($C6729=Party_Statement!$C$5,$B6729&gt;=Party_Statement!$C$6,$B6729&lt;=Party_Statement!$E$6),SUMPRODUCT(($C$3:$C6729=Party_Statement!$C$5)*($B$3:$B6729&gt;=Party_Statement!$C$6)*($B$3:$B6729&lt;=Party_Statement!$E$6)),""))</f>
        <v/>
      </c>
    </row>
    <row r="6730" spans="1:11" x14ac:dyDescent="0.2">
      <c r="A6730" s="203" t="str">
        <f>Collection!A259</f>
        <v>2083/04/03</v>
      </c>
      <c r="B6730" s="197">
        <f>Collection!B259</f>
        <v>46222</v>
      </c>
      <c r="C6730" s="200" t="str">
        <f>Collection!D259</f>
        <v>SOBHA BHATTARAI</v>
      </c>
      <c r="D6730" s="200" t="str">
        <f>Collection!F259</f>
        <v>Collection</v>
      </c>
      <c r="E6730" s="200">
        <f>Collection!C259</f>
        <v>3922</v>
      </c>
      <c r="F6730" s="200"/>
      <c r="G6730" s="201"/>
      <c r="H6730" s="201">
        <f>Collection!H259</f>
        <v>2975</v>
      </c>
      <c r="I6730" s="241">
        <f t="shared" si="105"/>
        <v>1275</v>
      </c>
      <c r="J6730" s="200"/>
      <c r="K6730" s="200" t="str" cm="1">
        <f t="array" ref="K6730">IF($C6730="","",IF(AND($C6730=Party_Statement!$C$5,$B6730&gt;=Party_Statement!$C$6,$B6730&lt;=Party_Statement!$E$6),SUMPRODUCT(($C$3:$C6730=Party_Statement!$C$5)*($B$3:$B6730&gt;=Party_Statement!$C$6)*($B$3:$B6730&lt;=Party_Statement!$E$6)),""))</f>
        <v/>
      </c>
    </row>
    <row r="6731" spans="1:11" x14ac:dyDescent="0.2">
      <c r="A6731" s="203" t="str">
        <f>Collection!A260</f>
        <v>2083/04/03</v>
      </c>
      <c r="B6731" s="197">
        <f>Collection!B260</f>
        <v>46222</v>
      </c>
      <c r="C6731" s="200" t="str">
        <f>Collection!D260</f>
        <v>YUBARAJ AND SAMRAT</v>
      </c>
      <c r="D6731" s="200" t="str">
        <f>Collection!F260</f>
        <v>Collection</v>
      </c>
      <c r="E6731" s="200">
        <f>Collection!C260</f>
        <v>3923</v>
      </c>
      <c r="F6731" s="200"/>
      <c r="G6731" s="201"/>
      <c r="H6731" s="201">
        <f>Collection!H260</f>
        <v>1275</v>
      </c>
      <c r="I6731" s="241">
        <f t="shared" ref="I6731:I6794" si="106">IF($C6731="","",IF($C6731=$C1749,$I1749+$G6731-$H6731,$G6731-$H6731))</f>
        <v>-1275</v>
      </c>
      <c r="J6731" s="200"/>
      <c r="K6731" s="200" t="str" cm="1">
        <f t="array" ref="K6731">IF($C6731="","",IF(AND($C6731=Party_Statement!$C$5,$B6731&gt;=Party_Statement!$C$6,$B6731&lt;=Party_Statement!$E$6),SUMPRODUCT(($C$3:$C6731=Party_Statement!$C$5)*($B$3:$B6731&gt;=Party_Statement!$C$6)*($B$3:$B6731&lt;=Party_Statement!$E$6)),""))</f>
        <v/>
      </c>
    </row>
    <row r="6732" spans="1:11" x14ac:dyDescent="0.2">
      <c r="A6732" s="203" t="str">
        <f>Collection!A261</f>
        <v>2083/04/03</v>
      </c>
      <c r="B6732" s="197">
        <f>Collection!B261</f>
        <v>46222</v>
      </c>
      <c r="C6732" s="200" t="str">
        <f>Collection!D261</f>
        <v>SAMIKSHYA KIRANA</v>
      </c>
      <c r="D6732" s="200" t="str">
        <f>Collection!F261</f>
        <v>Collection</v>
      </c>
      <c r="E6732" s="200">
        <f>Collection!C261</f>
        <v>3924</v>
      </c>
      <c r="F6732" s="200"/>
      <c r="G6732" s="201"/>
      <c r="H6732" s="201">
        <f>Collection!H261</f>
        <v>680</v>
      </c>
      <c r="I6732" s="241">
        <f t="shared" si="106"/>
        <v>-680</v>
      </c>
      <c r="J6732" s="200"/>
      <c r="K6732" s="200" t="str" cm="1">
        <f t="array" ref="K6732">IF($C6732="","",IF(AND($C6732=Party_Statement!$C$5,$B6732&gt;=Party_Statement!$C$6,$B6732&lt;=Party_Statement!$E$6),SUMPRODUCT(($C$3:$C6732=Party_Statement!$C$5)*($B$3:$B6732&gt;=Party_Statement!$C$6)*($B$3:$B6732&lt;=Party_Statement!$E$6)),""))</f>
        <v/>
      </c>
    </row>
    <row r="6733" spans="1:11" x14ac:dyDescent="0.2">
      <c r="A6733" s="203" t="str">
        <f>Collection!A262</f>
        <v>2083/04/03</v>
      </c>
      <c r="B6733" s="197">
        <f>Collection!B262</f>
        <v>46222</v>
      </c>
      <c r="C6733" s="200" t="str">
        <f>Collection!D262</f>
        <v>PALPALI KIRANA</v>
      </c>
      <c r="D6733" s="200" t="str">
        <f>Collection!F262</f>
        <v>Collection</v>
      </c>
      <c r="E6733" s="200">
        <f>Collection!C262</f>
        <v>3925</v>
      </c>
      <c r="F6733" s="200"/>
      <c r="G6733" s="201"/>
      <c r="H6733" s="201">
        <f>Collection!H262</f>
        <v>1700</v>
      </c>
      <c r="I6733" s="241">
        <f t="shared" si="106"/>
        <v>-1700</v>
      </c>
      <c r="J6733" s="200"/>
      <c r="K6733" s="200" t="str" cm="1">
        <f t="array" ref="K6733">IF($C6733="","",IF(AND($C6733=Party_Statement!$C$5,$B6733&gt;=Party_Statement!$C$6,$B6733&lt;=Party_Statement!$E$6),SUMPRODUCT(($C$3:$C6733=Party_Statement!$C$5)*($B$3:$B6733&gt;=Party_Statement!$C$6)*($B$3:$B6733&lt;=Party_Statement!$E$6)),""))</f>
        <v/>
      </c>
    </row>
    <row r="6734" spans="1:11" x14ac:dyDescent="0.2">
      <c r="A6734" s="203" t="str">
        <f>Collection!A263</f>
        <v>2083/04/03</v>
      </c>
      <c r="B6734" s="197">
        <f>Collection!B263</f>
        <v>46222</v>
      </c>
      <c r="C6734" s="200" t="str">
        <f>Collection!D263</f>
        <v>GIRI KIRANA</v>
      </c>
      <c r="D6734" s="200" t="str">
        <f>Collection!F263</f>
        <v>Collection</v>
      </c>
      <c r="E6734" s="200">
        <f>Collection!C263</f>
        <v>3926</v>
      </c>
      <c r="F6734" s="200"/>
      <c r="G6734" s="201"/>
      <c r="H6734" s="201">
        <f>Collection!H263</f>
        <v>1275</v>
      </c>
      <c r="I6734" s="241">
        <f t="shared" si="106"/>
        <v>-1275</v>
      </c>
      <c r="J6734" s="200"/>
      <c r="K6734" s="200" t="str" cm="1">
        <f t="array" ref="K6734">IF($C6734="","",IF(AND($C6734=Party_Statement!$C$5,$B6734&gt;=Party_Statement!$C$6,$B6734&lt;=Party_Statement!$E$6),SUMPRODUCT(($C$3:$C6734=Party_Statement!$C$5)*($B$3:$B6734&gt;=Party_Statement!$C$6)*($B$3:$B6734&lt;=Party_Statement!$E$6)),""))</f>
        <v/>
      </c>
    </row>
    <row r="6735" spans="1:11" x14ac:dyDescent="0.2">
      <c r="A6735" s="203" t="str">
        <f>Collection!A264</f>
        <v>2083/04/03</v>
      </c>
      <c r="B6735" s="197">
        <f>Collection!B264</f>
        <v>46222</v>
      </c>
      <c r="C6735" s="200" t="str">
        <f>Collection!D264</f>
        <v>DEURALI KIRANA</v>
      </c>
      <c r="D6735" s="200" t="str">
        <f>Collection!F264</f>
        <v>Collection</v>
      </c>
      <c r="E6735" s="200">
        <f>Collection!C264</f>
        <v>3927</v>
      </c>
      <c r="F6735" s="200"/>
      <c r="G6735" s="201"/>
      <c r="H6735" s="201">
        <f>Collection!H264</f>
        <v>425</v>
      </c>
      <c r="I6735" s="241">
        <f t="shared" si="106"/>
        <v>-425</v>
      </c>
      <c r="J6735" s="200"/>
      <c r="K6735" s="200" t="str" cm="1">
        <f t="array" ref="K6735">IF($C6735="","",IF(AND($C6735=Party_Statement!$C$5,$B6735&gt;=Party_Statement!$C$6,$B6735&lt;=Party_Statement!$E$6),SUMPRODUCT(($C$3:$C6735=Party_Statement!$C$5)*($B$3:$B6735&gt;=Party_Statement!$C$6)*($B$3:$B6735&lt;=Party_Statement!$E$6)),""))</f>
        <v/>
      </c>
    </row>
    <row r="6736" spans="1:11" x14ac:dyDescent="0.2">
      <c r="A6736" s="203" t="str">
        <f>Collection!A265</f>
        <v>2083/04/03</v>
      </c>
      <c r="B6736" s="197">
        <f>Collection!B265</f>
        <v>46222</v>
      </c>
      <c r="C6736" s="200" t="str">
        <f>Collection!D265</f>
        <v>AAMOSH KIRANA</v>
      </c>
      <c r="D6736" s="200" t="str">
        <f>Collection!F265</f>
        <v>Collection</v>
      </c>
      <c r="E6736" s="200">
        <f>Collection!C265</f>
        <v>3928</v>
      </c>
      <c r="F6736" s="200"/>
      <c r="G6736" s="201"/>
      <c r="H6736" s="201">
        <f>Collection!H265</f>
        <v>7000</v>
      </c>
      <c r="I6736" s="241">
        <f t="shared" si="106"/>
        <v>-7000</v>
      </c>
      <c r="J6736" s="200"/>
      <c r="K6736" s="200" cm="1">
        <f t="array" ref="K6736">IF($C6736="","",IF(AND($C6736=Party_Statement!$C$5,$B6736&gt;=Party_Statement!$C$6,$B6736&lt;=Party_Statement!$E$6),SUMPRODUCT(($C$3:$C6736=Party_Statement!$C$5)*($B$3:$B6736&gt;=Party_Statement!$C$6)*($B$3:$B6736&lt;=Party_Statement!$E$6)),""))</f>
        <v>265</v>
      </c>
    </row>
    <row r="6737" spans="1:11" x14ac:dyDescent="0.2">
      <c r="A6737" s="203" t="str">
        <f>Collection!A266</f>
        <v>2083/04/03</v>
      </c>
      <c r="B6737" s="197">
        <f>Collection!B266</f>
        <v>46222</v>
      </c>
      <c r="C6737" s="200" t="str">
        <f>Collection!D266</f>
        <v>SHARMA DAI</v>
      </c>
      <c r="D6737" s="200" t="str">
        <f>Collection!F266</f>
        <v>Collection</v>
      </c>
      <c r="E6737" s="200">
        <f>Collection!C266</f>
        <v>3929</v>
      </c>
      <c r="F6737" s="200"/>
      <c r="G6737" s="201"/>
      <c r="H6737" s="201">
        <f>Collection!H266</f>
        <v>15000</v>
      </c>
      <c r="I6737" s="241">
        <f t="shared" si="106"/>
        <v>-15000</v>
      </c>
      <c r="J6737" s="200"/>
      <c r="K6737" s="200" t="str" cm="1">
        <f t="array" ref="K6737">IF($C6737="","",IF(AND($C6737=Party_Statement!$C$5,$B6737&gt;=Party_Statement!$C$6,$B6737&lt;=Party_Statement!$E$6),SUMPRODUCT(($C$3:$C6737=Party_Statement!$C$5)*($B$3:$B6737&gt;=Party_Statement!$C$6)*($B$3:$B6737&lt;=Party_Statement!$E$6)),""))</f>
        <v/>
      </c>
    </row>
    <row r="6738" spans="1:11" x14ac:dyDescent="0.2">
      <c r="A6738" s="203" t="str">
        <f>Collection!A267</f>
        <v>2083/04/03</v>
      </c>
      <c r="B6738" s="197">
        <f>Collection!B267</f>
        <v>46222</v>
      </c>
      <c r="C6738" s="200" t="str">
        <f>Collection!D267</f>
        <v>PETTY CASH</v>
      </c>
      <c r="D6738" s="200" t="str">
        <f>Collection!F267</f>
        <v>Petty Cash</v>
      </c>
      <c r="E6738" s="200">
        <f>Collection!C267</f>
        <v>0</v>
      </c>
      <c r="F6738" s="200"/>
      <c r="G6738" s="201"/>
      <c r="H6738" s="201">
        <f>Collection!H267</f>
        <v>0</v>
      </c>
      <c r="I6738" s="241">
        <f t="shared" si="106"/>
        <v>0</v>
      </c>
      <c r="J6738" s="200"/>
      <c r="K6738" s="200" t="str" cm="1">
        <f t="array" ref="K6738">IF($C6738="","",IF(AND($C6738=Party_Statement!$C$5,$B6738&gt;=Party_Statement!$C$6,$B6738&lt;=Party_Statement!$E$6),SUMPRODUCT(($C$3:$C6738=Party_Statement!$C$5)*($B$3:$B6738&gt;=Party_Statement!$C$6)*($B$3:$B6738&lt;=Party_Statement!$E$6)),""))</f>
        <v/>
      </c>
    </row>
    <row r="6739" spans="1:11" x14ac:dyDescent="0.2">
      <c r="A6739" s="203" t="str">
        <f>Collection!A268</f>
        <v>2083/04/03</v>
      </c>
      <c r="B6739" s="197">
        <f>Collection!B268</f>
        <v>46222</v>
      </c>
      <c r="C6739" s="200" t="str">
        <f>Collection!D268</f>
        <v>PETTY CASH</v>
      </c>
      <c r="D6739" s="200" t="str">
        <f>Collection!F268</f>
        <v>Petty Cash</v>
      </c>
      <c r="E6739" s="200">
        <f>Collection!C268</f>
        <v>0</v>
      </c>
      <c r="F6739" s="200"/>
      <c r="G6739" s="201"/>
      <c r="H6739" s="201">
        <f>Collection!H268</f>
        <v>0</v>
      </c>
      <c r="I6739" s="241">
        <f t="shared" si="106"/>
        <v>0</v>
      </c>
      <c r="J6739" s="200"/>
      <c r="K6739" s="200" t="str" cm="1">
        <f t="array" ref="K6739">IF($C6739="","",IF(AND($C6739=Party_Statement!$C$5,$B6739&gt;=Party_Statement!$C$6,$B6739&lt;=Party_Statement!$E$6),SUMPRODUCT(($C$3:$C6739=Party_Statement!$C$5)*($B$3:$B6739&gt;=Party_Statement!$C$6)*($B$3:$B6739&lt;=Party_Statement!$E$6)),""))</f>
        <v/>
      </c>
    </row>
    <row r="6740" spans="1:11" x14ac:dyDescent="0.2">
      <c r="A6740" s="203" t="str">
        <f>Collection!A269</f>
        <v>2083/04/04</v>
      </c>
      <c r="B6740" s="197">
        <f>Collection!B269</f>
        <v>46223</v>
      </c>
      <c r="C6740" s="200" t="str">
        <f>Collection!D269</f>
        <v>SRIJANA DAIRY</v>
      </c>
      <c r="D6740" s="200" t="str">
        <f>Collection!F269</f>
        <v>Collection</v>
      </c>
      <c r="E6740" s="200">
        <f>Collection!C269</f>
        <v>3930</v>
      </c>
      <c r="F6740" s="200"/>
      <c r="G6740" s="201"/>
      <c r="H6740" s="201">
        <f>Collection!H269</f>
        <v>5180</v>
      </c>
      <c r="I6740" s="241">
        <f t="shared" si="106"/>
        <v>-5180</v>
      </c>
      <c r="J6740" s="200"/>
      <c r="K6740" s="200" t="str" cm="1">
        <f t="array" ref="K6740">IF($C6740="","",IF(AND($C6740=Party_Statement!$C$5,$B6740&gt;=Party_Statement!$C$6,$B6740&lt;=Party_Statement!$E$6),SUMPRODUCT(($C$3:$C6740=Party_Statement!$C$5)*($B$3:$B6740&gt;=Party_Statement!$C$6)*($B$3:$B6740&lt;=Party_Statement!$E$6)),""))</f>
        <v/>
      </c>
    </row>
    <row r="6741" spans="1:11" x14ac:dyDescent="0.2">
      <c r="A6741" s="203" t="str">
        <f>Collection!A270</f>
        <v>2083/04/04</v>
      </c>
      <c r="B6741" s="197">
        <f>Collection!B270</f>
        <v>46223</v>
      </c>
      <c r="C6741" s="200" t="str">
        <f>Collection!D270</f>
        <v>SOBHA BHATTARAI</v>
      </c>
      <c r="D6741" s="200" t="str">
        <f>Collection!F270</f>
        <v>Collection</v>
      </c>
      <c r="E6741" s="200">
        <f>Collection!C270</f>
        <v>3931</v>
      </c>
      <c r="F6741" s="200"/>
      <c r="G6741" s="201"/>
      <c r="H6741" s="201">
        <f>Collection!H270</f>
        <v>2975</v>
      </c>
      <c r="I6741" s="241">
        <f t="shared" si="106"/>
        <v>-2975</v>
      </c>
      <c r="J6741" s="200"/>
      <c r="K6741" s="200" t="str" cm="1">
        <f t="array" ref="K6741">IF($C6741="","",IF(AND($C6741=Party_Statement!$C$5,$B6741&gt;=Party_Statement!$C$6,$B6741&lt;=Party_Statement!$E$6),SUMPRODUCT(($C$3:$C6741=Party_Statement!$C$5)*($B$3:$B6741&gt;=Party_Statement!$C$6)*($B$3:$B6741&lt;=Party_Statement!$E$6)),""))</f>
        <v/>
      </c>
    </row>
    <row r="6742" spans="1:11" x14ac:dyDescent="0.2">
      <c r="A6742" s="203" t="str">
        <f>Collection!A271</f>
        <v>2083/04/04</v>
      </c>
      <c r="B6742" s="197">
        <f>Collection!B271</f>
        <v>46223</v>
      </c>
      <c r="C6742" s="200" t="str">
        <f>Collection!D271</f>
        <v>SAMIKSHYA KIRANA</v>
      </c>
      <c r="D6742" s="200" t="str">
        <f>Collection!F271</f>
        <v>Collection</v>
      </c>
      <c r="E6742" s="200">
        <f>Collection!C271</f>
        <v>3932</v>
      </c>
      <c r="F6742" s="200"/>
      <c r="G6742" s="201"/>
      <c r="H6742" s="201">
        <f>Collection!H271</f>
        <v>680</v>
      </c>
      <c r="I6742" s="241">
        <f t="shared" si="106"/>
        <v>-680</v>
      </c>
      <c r="J6742" s="200"/>
      <c r="K6742" s="200" t="str" cm="1">
        <f t="array" ref="K6742">IF($C6742="","",IF(AND($C6742=Party_Statement!$C$5,$B6742&gt;=Party_Statement!$C$6,$B6742&lt;=Party_Statement!$E$6),SUMPRODUCT(($C$3:$C6742=Party_Statement!$C$5)*($B$3:$B6742&gt;=Party_Statement!$C$6)*($B$3:$B6742&lt;=Party_Statement!$E$6)),""))</f>
        <v/>
      </c>
    </row>
    <row r="6743" spans="1:11" x14ac:dyDescent="0.2">
      <c r="A6743" s="203" t="str">
        <f>Collection!A272</f>
        <v>2083/04/04</v>
      </c>
      <c r="B6743" s="197">
        <f>Collection!B272</f>
        <v>46223</v>
      </c>
      <c r="C6743" s="200" t="str">
        <f>Collection!D272</f>
        <v>PALPALI KIRANA</v>
      </c>
      <c r="D6743" s="200" t="str">
        <f>Collection!F272</f>
        <v>Collection</v>
      </c>
      <c r="E6743" s="200">
        <f>Collection!C272</f>
        <v>3933</v>
      </c>
      <c r="F6743" s="200"/>
      <c r="G6743" s="201"/>
      <c r="H6743" s="201">
        <f>Collection!H272</f>
        <v>2125</v>
      </c>
      <c r="I6743" s="241">
        <f t="shared" si="106"/>
        <v>-2125</v>
      </c>
      <c r="J6743" s="200"/>
      <c r="K6743" s="200" t="str" cm="1">
        <f t="array" ref="K6743">IF($C6743="","",IF(AND($C6743=Party_Statement!$C$5,$B6743&gt;=Party_Statement!$C$6,$B6743&lt;=Party_Statement!$E$6),SUMPRODUCT(($C$3:$C6743=Party_Statement!$C$5)*($B$3:$B6743&gt;=Party_Statement!$C$6)*($B$3:$B6743&lt;=Party_Statement!$E$6)),""))</f>
        <v/>
      </c>
    </row>
    <row r="6744" spans="1:11" x14ac:dyDescent="0.2">
      <c r="A6744" s="203" t="str">
        <f>Collection!A273</f>
        <v>2083/04/04</v>
      </c>
      <c r="B6744" s="197">
        <f>Collection!B273</f>
        <v>46223</v>
      </c>
      <c r="C6744" s="200" t="str">
        <f>Collection!D273</f>
        <v>AAMOSH KIRANA</v>
      </c>
      <c r="D6744" s="200" t="str">
        <f>Collection!F273</f>
        <v>Collection</v>
      </c>
      <c r="E6744" s="200">
        <f>Collection!C273</f>
        <v>3934</v>
      </c>
      <c r="F6744" s="200"/>
      <c r="G6744" s="201"/>
      <c r="H6744" s="201">
        <f>Collection!H273</f>
        <v>14000</v>
      </c>
      <c r="I6744" s="241">
        <f t="shared" si="106"/>
        <v>-14000</v>
      </c>
      <c r="J6744" s="200"/>
      <c r="K6744" s="200" cm="1">
        <f t="array" ref="K6744">IF($C6744="","",IF(AND($C6744=Party_Statement!$C$5,$B6744&gt;=Party_Statement!$C$6,$B6744&lt;=Party_Statement!$E$6),SUMPRODUCT(($C$3:$C6744=Party_Statement!$C$5)*($B$3:$B6744&gt;=Party_Statement!$C$6)*($B$3:$B6744&lt;=Party_Statement!$E$6)),""))</f>
        <v>266</v>
      </c>
    </row>
    <row r="6745" spans="1:11" x14ac:dyDescent="0.2">
      <c r="A6745" s="203" t="str">
        <f>Collection!A274</f>
        <v>2083/04/04</v>
      </c>
      <c r="B6745" s="197">
        <f>Collection!B274</f>
        <v>46223</v>
      </c>
      <c r="C6745" s="200" t="str">
        <f>Collection!D274</f>
        <v>GIRI KIRANA</v>
      </c>
      <c r="D6745" s="200" t="str">
        <f>Collection!F274</f>
        <v>Collection</v>
      </c>
      <c r="E6745" s="200">
        <f>Collection!C274</f>
        <v>3935</v>
      </c>
      <c r="F6745" s="200"/>
      <c r="G6745" s="201"/>
      <c r="H6745" s="201">
        <f>Collection!H274</f>
        <v>1275</v>
      </c>
      <c r="I6745" s="241">
        <f t="shared" si="106"/>
        <v>-1275</v>
      </c>
      <c r="J6745" s="200"/>
      <c r="K6745" s="200" t="str" cm="1">
        <f t="array" ref="K6745">IF($C6745="","",IF(AND($C6745=Party_Statement!$C$5,$B6745&gt;=Party_Statement!$C$6,$B6745&lt;=Party_Statement!$E$6),SUMPRODUCT(($C$3:$C6745=Party_Statement!$C$5)*($B$3:$B6745&gt;=Party_Statement!$C$6)*($B$3:$B6745&lt;=Party_Statement!$E$6)),""))</f>
        <v/>
      </c>
    </row>
    <row r="6746" spans="1:11" x14ac:dyDescent="0.2">
      <c r="A6746" s="203" t="str">
        <f>Collection!A275</f>
        <v>2083/04/04</v>
      </c>
      <c r="B6746" s="197">
        <f>Collection!B275</f>
        <v>46223</v>
      </c>
      <c r="C6746" s="200" t="str">
        <f>Collection!D275</f>
        <v>YUBARAJ AND SAMRAT</v>
      </c>
      <c r="D6746" s="200" t="str">
        <f>Collection!F275</f>
        <v>Collection</v>
      </c>
      <c r="E6746" s="200">
        <f>Collection!C275</f>
        <v>3936</v>
      </c>
      <c r="F6746" s="200"/>
      <c r="G6746" s="201"/>
      <c r="H6746" s="201">
        <f>Collection!H275</f>
        <v>1020</v>
      </c>
      <c r="I6746" s="241">
        <f t="shared" si="106"/>
        <v>-1020</v>
      </c>
      <c r="J6746" s="200"/>
      <c r="K6746" s="200" t="str" cm="1">
        <f t="array" ref="K6746">IF($C6746="","",IF(AND($C6746=Party_Statement!$C$5,$B6746&gt;=Party_Statement!$C$6,$B6746&lt;=Party_Statement!$E$6),SUMPRODUCT(($C$3:$C6746=Party_Statement!$C$5)*($B$3:$B6746&gt;=Party_Statement!$C$6)*($B$3:$B6746&lt;=Party_Statement!$E$6)),""))</f>
        <v/>
      </c>
    </row>
    <row r="6747" spans="1:11" x14ac:dyDescent="0.2">
      <c r="A6747" s="203" t="str">
        <f>Collection!A276</f>
        <v>2083/04/04</v>
      </c>
      <c r="B6747" s="197">
        <f>Collection!B276</f>
        <v>46223</v>
      </c>
      <c r="C6747" s="200" t="str">
        <f>Collection!D276</f>
        <v>AAYUSH AND AAYUSHMA</v>
      </c>
      <c r="D6747" s="200" t="str">
        <f>Collection!F276</f>
        <v>Collection</v>
      </c>
      <c r="E6747" s="200">
        <f>Collection!C276</f>
        <v>3937</v>
      </c>
      <c r="F6747" s="200"/>
      <c r="G6747" s="201"/>
      <c r="H6747" s="201">
        <f>Collection!H276</f>
        <v>680</v>
      </c>
      <c r="I6747" s="241">
        <f t="shared" si="106"/>
        <v>-680</v>
      </c>
      <c r="J6747" s="200"/>
      <c r="K6747" s="200" t="str" cm="1">
        <f t="array" ref="K6747">IF($C6747="","",IF(AND($C6747=Party_Statement!$C$5,$B6747&gt;=Party_Statement!$C$6,$B6747&lt;=Party_Statement!$E$6),SUMPRODUCT(($C$3:$C6747=Party_Statement!$C$5)*($B$3:$B6747&gt;=Party_Statement!$C$6)*($B$3:$B6747&lt;=Party_Statement!$E$6)),""))</f>
        <v/>
      </c>
    </row>
    <row r="6748" spans="1:11" x14ac:dyDescent="0.2">
      <c r="A6748" s="203" t="str">
        <f>Collection!A277</f>
        <v>2083/04/04</v>
      </c>
      <c r="B6748" s="197">
        <f>Collection!B277</f>
        <v>46223</v>
      </c>
      <c r="C6748" s="200" t="str">
        <f>Collection!D277</f>
        <v>DEURALI KIRANA</v>
      </c>
      <c r="D6748" s="200" t="str">
        <f>Collection!F277</f>
        <v>Collection</v>
      </c>
      <c r="E6748" s="200">
        <f>Collection!C277</f>
        <v>3938</v>
      </c>
      <c r="F6748" s="200"/>
      <c r="G6748" s="201"/>
      <c r="H6748" s="201">
        <f>Collection!H277</f>
        <v>425</v>
      </c>
      <c r="I6748" s="241">
        <f t="shared" si="106"/>
        <v>-425</v>
      </c>
      <c r="J6748" s="200"/>
      <c r="K6748" s="200" t="str" cm="1">
        <f t="array" ref="K6748">IF($C6748="","",IF(AND($C6748=Party_Statement!$C$5,$B6748&gt;=Party_Statement!$C$6,$B6748&lt;=Party_Statement!$E$6),SUMPRODUCT(($C$3:$C6748=Party_Statement!$C$5)*($B$3:$B6748&gt;=Party_Statement!$C$6)*($B$3:$B6748&lt;=Party_Statement!$E$6)),""))</f>
        <v/>
      </c>
    </row>
    <row r="6749" spans="1:11" x14ac:dyDescent="0.2">
      <c r="A6749" s="203" t="str">
        <f>Collection!A278</f>
        <v>2083/04/04</v>
      </c>
      <c r="B6749" s="197">
        <f>Collection!B278</f>
        <v>46223</v>
      </c>
      <c r="C6749" s="200" t="str">
        <f>Collection!D278</f>
        <v>ORGANIC TARKALI</v>
      </c>
      <c r="D6749" s="200" t="str">
        <f>Collection!F278</f>
        <v>Collection</v>
      </c>
      <c r="E6749" s="200">
        <f>Collection!C278</f>
        <v>3939</v>
      </c>
      <c r="F6749" s="200"/>
      <c r="G6749" s="201"/>
      <c r="H6749" s="201">
        <f>Collection!H278</f>
        <v>1995</v>
      </c>
      <c r="I6749" s="241">
        <f t="shared" si="106"/>
        <v>-1995</v>
      </c>
      <c r="J6749" s="200"/>
      <c r="K6749" s="200" t="str" cm="1">
        <f t="array" ref="K6749">IF($C6749="","",IF(AND($C6749=Party_Statement!$C$5,$B6749&gt;=Party_Statement!$C$6,$B6749&lt;=Party_Statement!$E$6),SUMPRODUCT(($C$3:$C6749=Party_Statement!$C$5)*($B$3:$B6749&gt;=Party_Statement!$C$6)*($B$3:$B6749&lt;=Party_Statement!$E$6)),""))</f>
        <v/>
      </c>
    </row>
    <row r="6750" spans="1:11" x14ac:dyDescent="0.2">
      <c r="A6750" s="203" t="str">
        <f>Collection!A279</f>
        <v>2083/04/04</v>
      </c>
      <c r="B6750" s="197">
        <f>Collection!B279</f>
        <v>46223</v>
      </c>
      <c r="C6750" s="200" t="str">
        <f>Collection!D279</f>
        <v>SITA MALLA</v>
      </c>
      <c r="D6750" s="200" t="str">
        <f>Collection!F279</f>
        <v>Collection</v>
      </c>
      <c r="E6750" s="200">
        <f>Collection!C279</f>
        <v>3940</v>
      </c>
      <c r="F6750" s="200"/>
      <c r="G6750" s="201"/>
      <c r="H6750" s="201">
        <f>Collection!H279</f>
        <v>10700</v>
      </c>
      <c r="I6750" s="241">
        <f t="shared" si="106"/>
        <v>-10700</v>
      </c>
      <c r="J6750" s="200"/>
      <c r="K6750" s="200" t="str" cm="1">
        <f t="array" ref="K6750">IF($C6750="","",IF(AND($C6750=Party_Statement!$C$5,$B6750&gt;=Party_Statement!$C$6,$B6750&lt;=Party_Statement!$E$6),SUMPRODUCT(($C$3:$C6750=Party_Statement!$C$5)*($B$3:$B6750&gt;=Party_Statement!$C$6)*($B$3:$B6750&lt;=Party_Statement!$E$6)),""))</f>
        <v/>
      </c>
    </row>
    <row r="6751" spans="1:11" x14ac:dyDescent="0.2">
      <c r="A6751" s="203" t="str">
        <f>Collection!A280</f>
        <v>2083/04/04</v>
      </c>
      <c r="B6751" s="197">
        <f>Collection!B280</f>
        <v>46223</v>
      </c>
      <c r="C6751" s="200" t="str">
        <f>Collection!D280</f>
        <v>PUSHPA ADHIKARI</v>
      </c>
      <c r="D6751" s="200" t="str">
        <f>Collection!F280</f>
        <v>Collection</v>
      </c>
      <c r="E6751" s="200">
        <f>Collection!C280</f>
        <v>3941</v>
      </c>
      <c r="F6751" s="200"/>
      <c r="G6751" s="201"/>
      <c r="H6751" s="201">
        <f>Collection!H280</f>
        <v>1100</v>
      </c>
      <c r="I6751" s="241">
        <f t="shared" si="106"/>
        <v>-1100</v>
      </c>
      <c r="J6751" s="200"/>
      <c r="K6751" s="200" t="str" cm="1">
        <f t="array" ref="K6751">IF($C6751="","",IF(AND($C6751=Party_Statement!$C$5,$B6751&gt;=Party_Statement!$C$6,$B6751&lt;=Party_Statement!$E$6),SUMPRODUCT(($C$3:$C6751=Party_Statement!$C$5)*($B$3:$B6751&gt;=Party_Statement!$C$6)*($B$3:$B6751&lt;=Party_Statement!$E$6)),""))</f>
        <v/>
      </c>
    </row>
    <row r="6752" spans="1:11" x14ac:dyDescent="0.2">
      <c r="A6752" s="203" t="str">
        <f>Collection!A281</f>
        <v>2083/04/04</v>
      </c>
      <c r="B6752" s="197">
        <f>Collection!B281</f>
        <v>46223</v>
      </c>
      <c r="C6752" s="200" t="str">
        <f>Collection!D281</f>
        <v>DURGA MALLA</v>
      </c>
      <c r="D6752" s="200" t="str">
        <f>Collection!F281</f>
        <v>Collection</v>
      </c>
      <c r="E6752" s="200">
        <f>Collection!C281</f>
        <v>3942</v>
      </c>
      <c r="F6752" s="200"/>
      <c r="G6752" s="201"/>
      <c r="H6752" s="201">
        <f>Collection!H281</f>
        <v>2200</v>
      </c>
      <c r="I6752" s="241">
        <f t="shared" si="106"/>
        <v>-2200</v>
      </c>
      <c r="J6752" s="200"/>
      <c r="K6752" s="200" t="str" cm="1">
        <f t="array" ref="K6752">IF($C6752="","",IF(AND($C6752=Party_Statement!$C$5,$B6752&gt;=Party_Statement!$C$6,$B6752&lt;=Party_Statement!$E$6),SUMPRODUCT(($C$3:$C6752=Party_Statement!$C$5)*($B$3:$B6752&gt;=Party_Statement!$C$6)*($B$3:$B6752&lt;=Party_Statement!$E$6)),""))</f>
        <v/>
      </c>
    </row>
    <row r="6753" spans="1:11" x14ac:dyDescent="0.2">
      <c r="A6753" s="203" t="str">
        <f>Collection!A282</f>
        <v>2083/04/05</v>
      </c>
      <c r="B6753" s="197">
        <f>Collection!B282</f>
        <v>46224</v>
      </c>
      <c r="C6753" s="200" t="str">
        <f>Collection!D282</f>
        <v>LOCAL</v>
      </c>
      <c r="D6753" s="200" t="str">
        <f>Collection!F282</f>
        <v>Collection</v>
      </c>
      <c r="E6753" s="200">
        <f>Collection!C282</f>
        <v>3943</v>
      </c>
      <c r="F6753" s="200"/>
      <c r="G6753" s="201"/>
      <c r="H6753" s="201">
        <f>Collection!H282</f>
        <v>2200</v>
      </c>
      <c r="I6753" s="241">
        <f t="shared" si="106"/>
        <v>-1600</v>
      </c>
      <c r="J6753" s="200"/>
      <c r="K6753" s="200" t="str" cm="1">
        <f t="array" ref="K6753">IF($C6753="","",IF(AND($C6753=Party_Statement!$C$5,$B6753&gt;=Party_Statement!$C$6,$B6753&lt;=Party_Statement!$E$6),SUMPRODUCT(($C$3:$C6753=Party_Statement!$C$5)*($B$3:$B6753&gt;=Party_Statement!$C$6)*($B$3:$B6753&lt;=Party_Statement!$E$6)),""))</f>
        <v/>
      </c>
    </row>
    <row r="6754" spans="1:11" x14ac:dyDescent="0.2">
      <c r="A6754" s="203" t="str">
        <f>Collection!A283</f>
        <v>2083/04/05</v>
      </c>
      <c r="B6754" s="197">
        <f>Collection!B283</f>
        <v>46224</v>
      </c>
      <c r="C6754" s="200" t="str">
        <f>Collection!D283</f>
        <v>LOCAL</v>
      </c>
      <c r="D6754" s="200" t="str">
        <f>Collection!F283</f>
        <v>Collection</v>
      </c>
      <c r="E6754" s="200">
        <f>Collection!C283</f>
        <v>3944</v>
      </c>
      <c r="F6754" s="200"/>
      <c r="G6754" s="201"/>
      <c r="H6754" s="201">
        <f>Collection!H283</f>
        <v>900</v>
      </c>
      <c r="I6754" s="241">
        <f t="shared" si="106"/>
        <v>-300</v>
      </c>
      <c r="J6754" s="200"/>
      <c r="K6754" s="200" t="str" cm="1">
        <f t="array" ref="K6754">IF($C6754="","",IF(AND($C6754=Party_Statement!$C$5,$B6754&gt;=Party_Statement!$C$6,$B6754&lt;=Party_Statement!$E$6),SUMPRODUCT(($C$3:$C6754=Party_Statement!$C$5)*($B$3:$B6754&gt;=Party_Statement!$C$6)*($B$3:$B6754&lt;=Party_Statement!$E$6)),""))</f>
        <v/>
      </c>
    </row>
    <row r="6755" spans="1:11" x14ac:dyDescent="0.2">
      <c r="A6755" s="203" t="str">
        <f>Collection!A284</f>
        <v>2083/04/05</v>
      </c>
      <c r="B6755" s="197">
        <f>Collection!B284</f>
        <v>46224</v>
      </c>
      <c r="C6755" s="200" t="str">
        <f>Collection!D284</f>
        <v>SRIJANA DAIRY</v>
      </c>
      <c r="D6755" s="200" t="str">
        <f>Collection!F284</f>
        <v>Collection</v>
      </c>
      <c r="E6755" s="200">
        <f>Collection!C284</f>
        <v>3951</v>
      </c>
      <c r="F6755" s="200"/>
      <c r="G6755" s="201"/>
      <c r="H6755" s="201">
        <f>Collection!H284</f>
        <v>5180</v>
      </c>
      <c r="I6755" s="241">
        <f t="shared" si="106"/>
        <v>-5180</v>
      </c>
      <c r="J6755" s="200"/>
      <c r="K6755" s="200" t="str" cm="1">
        <f t="array" ref="K6755">IF($C6755="","",IF(AND($C6755=Party_Statement!$C$5,$B6755&gt;=Party_Statement!$C$6,$B6755&lt;=Party_Statement!$E$6),SUMPRODUCT(($C$3:$C6755=Party_Statement!$C$5)*($B$3:$B6755&gt;=Party_Statement!$C$6)*($B$3:$B6755&lt;=Party_Statement!$E$6)),""))</f>
        <v/>
      </c>
    </row>
    <row r="6756" spans="1:11" x14ac:dyDescent="0.2">
      <c r="A6756" s="203" t="str">
        <f>Collection!A285</f>
        <v>2083/04/05</v>
      </c>
      <c r="B6756" s="197">
        <f>Collection!B285</f>
        <v>46224</v>
      </c>
      <c r="C6756" s="200" t="str">
        <f>Collection!D285</f>
        <v>SOBHA BHATTARAI</v>
      </c>
      <c r="D6756" s="200" t="str">
        <f>Collection!F285</f>
        <v>Collection</v>
      </c>
      <c r="E6756" s="200">
        <f>Collection!C285</f>
        <v>3952</v>
      </c>
      <c r="F6756" s="200"/>
      <c r="G6756" s="201"/>
      <c r="H6756" s="201">
        <f>Collection!H285</f>
        <v>2550</v>
      </c>
      <c r="I6756" s="241">
        <f t="shared" si="106"/>
        <v>-2550</v>
      </c>
      <c r="J6756" s="200"/>
      <c r="K6756" s="200" t="str" cm="1">
        <f t="array" ref="K6756">IF($C6756="","",IF(AND($C6756=Party_Statement!$C$5,$B6756&gt;=Party_Statement!$C$6,$B6756&lt;=Party_Statement!$E$6),SUMPRODUCT(($C$3:$C6756=Party_Statement!$C$5)*($B$3:$B6756&gt;=Party_Statement!$C$6)*($B$3:$B6756&lt;=Party_Statement!$E$6)),""))</f>
        <v/>
      </c>
    </row>
    <row r="6757" spans="1:11" x14ac:dyDescent="0.2">
      <c r="A6757" s="203" t="str">
        <f>Collection!A286</f>
        <v>2083/04/05</v>
      </c>
      <c r="B6757" s="197">
        <f>Collection!B286</f>
        <v>46224</v>
      </c>
      <c r="C6757" s="200" t="str">
        <f>Collection!D286</f>
        <v>AAMOSH KIRANA</v>
      </c>
      <c r="D6757" s="200" t="str">
        <f>Collection!F286</f>
        <v>Collection</v>
      </c>
      <c r="E6757" s="200">
        <f>Collection!C286</f>
        <v>3953</v>
      </c>
      <c r="F6757" s="200"/>
      <c r="G6757" s="201"/>
      <c r="H6757" s="201">
        <f>Collection!H286</f>
        <v>7500</v>
      </c>
      <c r="I6757" s="241">
        <f t="shared" si="106"/>
        <v>-7500</v>
      </c>
      <c r="J6757" s="200"/>
      <c r="K6757" s="200" cm="1">
        <f t="array" ref="K6757">IF($C6757="","",IF(AND($C6757=Party_Statement!$C$5,$B6757&gt;=Party_Statement!$C$6,$B6757&lt;=Party_Statement!$E$6),SUMPRODUCT(($C$3:$C6757=Party_Statement!$C$5)*($B$3:$B6757&gt;=Party_Statement!$C$6)*($B$3:$B6757&lt;=Party_Statement!$E$6)),""))</f>
        <v>267</v>
      </c>
    </row>
    <row r="6758" spans="1:11" x14ac:dyDescent="0.2">
      <c r="A6758" s="203" t="str">
        <f>Collection!A287</f>
        <v>2083/04/05</v>
      </c>
      <c r="B6758" s="197">
        <f>Collection!B287</f>
        <v>46224</v>
      </c>
      <c r="C6758" s="200" t="str">
        <f>Collection!D287</f>
        <v>MANAKAMANA DAIRY</v>
      </c>
      <c r="D6758" s="200" t="str">
        <f>Collection!F287</f>
        <v>Collection</v>
      </c>
      <c r="E6758" s="200">
        <f>Collection!C287</f>
        <v>3954</v>
      </c>
      <c r="F6758" s="200"/>
      <c r="G6758" s="201"/>
      <c r="H6758" s="201">
        <f>Collection!H287</f>
        <v>1600</v>
      </c>
      <c r="I6758" s="241">
        <f t="shared" si="106"/>
        <v>-1600</v>
      </c>
      <c r="J6758" s="200"/>
      <c r="K6758" s="200" t="str" cm="1">
        <f t="array" ref="K6758">IF($C6758="","",IF(AND($C6758=Party_Statement!$C$5,$B6758&gt;=Party_Statement!$C$6,$B6758&lt;=Party_Statement!$E$6),SUMPRODUCT(($C$3:$C6758=Party_Statement!$C$5)*($B$3:$B6758&gt;=Party_Statement!$C$6)*($B$3:$B6758&lt;=Party_Statement!$E$6)),""))</f>
        <v/>
      </c>
    </row>
    <row r="6759" spans="1:11" s="64" customFormat="1" x14ac:dyDescent="0.2">
      <c r="A6759" s="203" t="str">
        <f>Collection!A288</f>
        <v>2083/04/05</v>
      </c>
      <c r="B6759" s="197">
        <f>Collection!B288</f>
        <v>46224</v>
      </c>
      <c r="C6759" s="200" t="str">
        <f>Collection!D288</f>
        <v>YUBARAJ AND SAMRAT</v>
      </c>
      <c r="D6759" s="200" t="str">
        <f>Collection!F288</f>
        <v>Collection</v>
      </c>
      <c r="E6759" s="200">
        <f>Collection!C288</f>
        <v>3955</v>
      </c>
      <c r="F6759" s="202"/>
      <c r="G6759" s="201"/>
      <c r="H6759" s="201">
        <f>Collection!H288</f>
        <v>1020</v>
      </c>
      <c r="I6759" s="241">
        <f t="shared" si="106"/>
        <v>-1020</v>
      </c>
      <c r="J6759" s="202"/>
      <c r="K6759" s="200" t="str" cm="1">
        <f t="array" ref="K6759">IF($C6759="","",IF(AND($C6759=Party_Statement!$C$5,$B6759&gt;=Party_Statement!$C$6,$B6759&lt;=Party_Statement!$E$6),SUMPRODUCT(($C$3:$C6759=Party_Statement!$C$5)*($B$3:$B6759&gt;=Party_Statement!$C$6)*($B$3:$B6759&lt;=Party_Statement!$E$6)),""))</f>
        <v/>
      </c>
    </row>
    <row r="6760" spans="1:11" x14ac:dyDescent="0.2">
      <c r="A6760" s="203" t="str">
        <f>Collection!A289</f>
        <v>2083/04/05</v>
      </c>
      <c r="B6760" s="197">
        <f>Collection!B289</f>
        <v>46224</v>
      </c>
      <c r="C6760" s="200" t="str">
        <f>Collection!D289</f>
        <v>SAMIKSHYA KIRANA</v>
      </c>
      <c r="D6760" s="200" t="str">
        <f>Collection!F289</f>
        <v>Collection</v>
      </c>
      <c r="E6760" s="200">
        <f>Collection!C289</f>
        <v>3956</v>
      </c>
      <c r="F6760" s="200"/>
      <c r="G6760" s="201"/>
      <c r="H6760" s="201">
        <f>Collection!H289</f>
        <v>680</v>
      </c>
      <c r="I6760" s="241">
        <f t="shared" si="106"/>
        <v>-680</v>
      </c>
      <c r="J6760" s="200"/>
      <c r="K6760" s="200" t="str" cm="1">
        <f t="array" ref="K6760">IF($C6760="","",IF(AND($C6760=Party_Statement!$C$5,$B6760&gt;=Party_Statement!$C$6,$B6760&lt;=Party_Statement!$E$6),SUMPRODUCT(($C$3:$C6760=Party_Statement!$C$5)*($B$3:$B6760&gt;=Party_Statement!$C$6)*($B$3:$B6760&lt;=Party_Statement!$E$6)),""))</f>
        <v/>
      </c>
    </row>
    <row r="6761" spans="1:11" x14ac:dyDescent="0.2">
      <c r="A6761" s="203" t="str">
        <f>Collection!A290</f>
        <v>2083/04/05</v>
      </c>
      <c r="B6761" s="197">
        <f>Collection!B290</f>
        <v>46224</v>
      </c>
      <c r="C6761" s="200" t="str">
        <f>Collection!D290</f>
        <v>GIRI KIRANA</v>
      </c>
      <c r="D6761" s="200" t="str">
        <f>Collection!F290</f>
        <v>Collection</v>
      </c>
      <c r="E6761" s="200">
        <f>Collection!C290</f>
        <v>3957</v>
      </c>
      <c r="F6761" s="200"/>
      <c r="G6761" s="201"/>
      <c r="H6761" s="201">
        <f>Collection!H290</f>
        <v>1275</v>
      </c>
      <c r="I6761" s="241">
        <f t="shared" si="106"/>
        <v>-1275</v>
      </c>
      <c r="J6761" s="200"/>
      <c r="K6761" s="200" t="str" cm="1">
        <f t="array" ref="K6761">IF($C6761="","",IF(AND($C6761=Party_Statement!$C$5,$B6761&gt;=Party_Statement!$C$6,$B6761&lt;=Party_Statement!$E$6),SUMPRODUCT(($C$3:$C6761=Party_Statement!$C$5)*($B$3:$B6761&gt;=Party_Statement!$C$6)*($B$3:$B6761&lt;=Party_Statement!$E$6)),""))</f>
        <v/>
      </c>
    </row>
    <row r="6762" spans="1:11" x14ac:dyDescent="0.2">
      <c r="A6762" s="203" t="str">
        <f>Collection!A291</f>
        <v>2083/04/05</v>
      </c>
      <c r="B6762" s="197">
        <f>Collection!B291</f>
        <v>46224</v>
      </c>
      <c r="C6762" s="200" t="str">
        <f>Collection!D291</f>
        <v>PALPALI KIRANA</v>
      </c>
      <c r="D6762" s="200" t="str">
        <f>Collection!F291</f>
        <v>Collection</v>
      </c>
      <c r="E6762" s="200">
        <f>Collection!C291</f>
        <v>3958</v>
      </c>
      <c r="F6762" s="200"/>
      <c r="G6762" s="201"/>
      <c r="H6762" s="201">
        <f>Collection!H291</f>
        <v>2125</v>
      </c>
      <c r="I6762" s="241">
        <f t="shared" si="106"/>
        <v>-2125</v>
      </c>
      <c r="J6762" s="200"/>
      <c r="K6762" s="200" t="str" cm="1">
        <f t="array" ref="K6762">IF($C6762="","",IF(AND($C6762=Party_Statement!$C$5,$B6762&gt;=Party_Statement!$C$6,$B6762&lt;=Party_Statement!$E$6),SUMPRODUCT(($C$3:$C6762=Party_Statement!$C$5)*($B$3:$B6762&gt;=Party_Statement!$C$6)*($B$3:$B6762&lt;=Party_Statement!$E$6)),""))</f>
        <v/>
      </c>
    </row>
    <row r="6763" spans="1:11" x14ac:dyDescent="0.2">
      <c r="A6763" s="203" t="str">
        <f>Collection!A292</f>
        <v>2083/04/05</v>
      </c>
      <c r="B6763" s="197">
        <f>Collection!B292</f>
        <v>46224</v>
      </c>
      <c r="C6763" s="200" t="str">
        <f>Collection!D292</f>
        <v>DEURALI KIRANA</v>
      </c>
      <c r="D6763" s="200" t="str">
        <f>Collection!F292</f>
        <v>Collection</v>
      </c>
      <c r="E6763" s="200">
        <f>Collection!C292</f>
        <v>3959</v>
      </c>
      <c r="F6763" s="200"/>
      <c r="G6763" s="201"/>
      <c r="H6763" s="201">
        <f>Collection!H292</f>
        <v>425</v>
      </c>
      <c r="I6763" s="241">
        <f t="shared" si="106"/>
        <v>-425</v>
      </c>
      <c r="J6763" s="200"/>
      <c r="K6763" s="200" t="str" cm="1">
        <f t="array" ref="K6763">IF($C6763="","",IF(AND($C6763=Party_Statement!$C$5,$B6763&gt;=Party_Statement!$C$6,$B6763&lt;=Party_Statement!$E$6),SUMPRODUCT(($C$3:$C6763=Party_Statement!$C$5)*($B$3:$B6763&gt;=Party_Statement!$C$6)*($B$3:$B6763&lt;=Party_Statement!$E$6)),""))</f>
        <v/>
      </c>
    </row>
    <row r="6764" spans="1:11" x14ac:dyDescent="0.2">
      <c r="A6764" s="203" t="str">
        <f>Collection!A293</f>
        <v>2083/04/05</v>
      </c>
      <c r="B6764" s="197">
        <f>Collection!B293</f>
        <v>46224</v>
      </c>
      <c r="C6764" s="200" t="str">
        <f>Collection!D293</f>
        <v>ORGANIC TARKALI</v>
      </c>
      <c r="D6764" s="200" t="str">
        <f>Collection!F293</f>
        <v>Collection</v>
      </c>
      <c r="E6764" s="200">
        <f>Collection!C293</f>
        <v>3960</v>
      </c>
      <c r="F6764" s="200"/>
      <c r="G6764" s="201"/>
      <c r="H6764" s="201">
        <f>Collection!H293</f>
        <v>3650</v>
      </c>
      <c r="I6764" s="241">
        <f t="shared" si="106"/>
        <v>-3650</v>
      </c>
      <c r="J6764" s="200"/>
      <c r="K6764" s="200" t="str" cm="1">
        <f t="array" ref="K6764">IF($C6764="","",IF(AND($C6764=Party_Statement!$C$5,$B6764&gt;=Party_Statement!$C$6,$B6764&lt;=Party_Statement!$E$6),SUMPRODUCT(($C$3:$C6764=Party_Statement!$C$5)*($B$3:$B6764&gt;=Party_Statement!$C$6)*($B$3:$B6764&lt;=Party_Statement!$E$6)),""))</f>
        <v/>
      </c>
    </row>
    <row r="6765" spans="1:11" x14ac:dyDescent="0.2">
      <c r="A6765" s="203" t="str">
        <f>Collection!A294</f>
        <v>2083/04/05</v>
      </c>
      <c r="B6765" s="197">
        <f>Collection!B294</f>
        <v>46224</v>
      </c>
      <c r="C6765" s="200" t="str">
        <f>Collection!D294</f>
        <v>NEUPANE KIRANA</v>
      </c>
      <c r="D6765" s="200" t="str">
        <f>Collection!F294</f>
        <v>Collection</v>
      </c>
      <c r="E6765" s="200">
        <f>Collection!C294</f>
        <v>3961</v>
      </c>
      <c r="F6765" s="200"/>
      <c r="G6765" s="201"/>
      <c r="H6765" s="201">
        <f>Collection!H294</f>
        <v>600</v>
      </c>
      <c r="I6765" s="241">
        <f t="shared" si="106"/>
        <v>-600</v>
      </c>
      <c r="J6765" s="200"/>
      <c r="K6765" s="200" t="str" cm="1">
        <f t="array" ref="K6765">IF($C6765="","",IF(AND($C6765=Party_Statement!$C$5,$B6765&gt;=Party_Statement!$C$6,$B6765&lt;=Party_Statement!$E$6),SUMPRODUCT(($C$3:$C6765=Party_Statement!$C$5)*($B$3:$B6765&gt;=Party_Statement!$C$6)*($B$3:$B6765&lt;=Party_Statement!$E$6)),""))</f>
        <v/>
      </c>
    </row>
    <row r="6766" spans="1:11" x14ac:dyDescent="0.2">
      <c r="A6766" s="203" t="str">
        <f>Collection!A295</f>
        <v>2083/04/05</v>
      </c>
      <c r="B6766" s="197">
        <f>Collection!B295</f>
        <v>46224</v>
      </c>
      <c r="C6766" s="200" t="str">
        <f>Collection!D295</f>
        <v>NEUPANE KIRANA</v>
      </c>
      <c r="D6766" s="200" t="str">
        <f>Collection!F295</f>
        <v>Collection</v>
      </c>
      <c r="E6766" s="200">
        <f>Collection!C295</f>
        <v>3962</v>
      </c>
      <c r="F6766" s="200"/>
      <c r="G6766" s="201"/>
      <c r="H6766" s="201">
        <f>Collection!H295</f>
        <v>200</v>
      </c>
      <c r="I6766" s="241">
        <f t="shared" si="106"/>
        <v>-200</v>
      </c>
      <c r="J6766" s="200"/>
      <c r="K6766" s="200" t="str" cm="1">
        <f t="array" ref="K6766">IF($C6766="","",IF(AND($C6766=Party_Statement!$C$5,$B6766&gt;=Party_Statement!$C$6,$B6766&lt;=Party_Statement!$E$6),SUMPRODUCT(($C$3:$C6766=Party_Statement!$C$5)*($B$3:$B6766&gt;=Party_Statement!$C$6)*($B$3:$B6766&lt;=Party_Statement!$E$6)),""))</f>
        <v/>
      </c>
    </row>
    <row r="6767" spans="1:11" x14ac:dyDescent="0.2">
      <c r="A6767" s="203" t="str">
        <f>Collection!A296</f>
        <v>2083/04/05</v>
      </c>
      <c r="B6767" s="197">
        <f>Collection!B296</f>
        <v>46224</v>
      </c>
      <c r="C6767" s="200" t="str">
        <f>Collection!D296</f>
        <v>PETTY CASH</v>
      </c>
      <c r="D6767" s="200" t="str">
        <f>Collection!F296</f>
        <v>Petty Cash</v>
      </c>
      <c r="E6767" s="200">
        <f>Collection!C296</f>
        <v>0</v>
      </c>
      <c r="F6767" s="200"/>
      <c r="G6767" s="201"/>
      <c r="H6767" s="201">
        <f>Collection!H296</f>
        <v>0</v>
      </c>
      <c r="I6767" s="241">
        <f t="shared" si="106"/>
        <v>0</v>
      </c>
      <c r="J6767" s="200"/>
      <c r="K6767" s="200" t="str" cm="1">
        <f t="array" ref="K6767">IF($C6767="","",IF(AND($C6767=Party_Statement!$C$5,$B6767&gt;=Party_Statement!$C$6,$B6767&lt;=Party_Statement!$E$6),SUMPRODUCT(($C$3:$C6767=Party_Statement!$C$5)*($B$3:$B6767&gt;=Party_Statement!$C$6)*($B$3:$B6767&lt;=Party_Statement!$E$6)),""))</f>
        <v/>
      </c>
    </row>
    <row r="6768" spans="1:11" x14ac:dyDescent="0.2">
      <c r="A6768" s="203" t="str">
        <f>Collection!A297</f>
        <v>2083/04/05</v>
      </c>
      <c r="B6768" s="197">
        <f>Collection!B297</f>
        <v>46224</v>
      </c>
      <c r="C6768" s="200" t="str">
        <f>Collection!D297</f>
        <v>LOCAL</v>
      </c>
      <c r="D6768" s="200" t="str">
        <f>Collection!F297</f>
        <v>Collection</v>
      </c>
      <c r="E6768" s="200">
        <f>Collection!C297</f>
        <v>6391</v>
      </c>
      <c r="F6768" s="200"/>
      <c r="G6768" s="201"/>
      <c r="H6768" s="201">
        <f>Collection!H297</f>
        <v>450</v>
      </c>
      <c r="I6768" s="241">
        <f t="shared" si="106"/>
        <v>-450</v>
      </c>
      <c r="J6768" s="200"/>
      <c r="K6768" s="200" t="str" cm="1">
        <f t="array" ref="K6768">IF($C6768="","",IF(AND($C6768=Party_Statement!$C$5,$B6768&gt;=Party_Statement!$C$6,$B6768&lt;=Party_Statement!$E$6),SUMPRODUCT(($C$3:$C6768=Party_Statement!$C$5)*($B$3:$B6768&gt;=Party_Statement!$C$6)*($B$3:$B6768&lt;=Party_Statement!$E$6)),""))</f>
        <v/>
      </c>
    </row>
    <row r="6769" spans="1:11" x14ac:dyDescent="0.2">
      <c r="A6769" s="203" t="str">
        <f>Collection!A298</f>
        <v>2083/04/06</v>
      </c>
      <c r="B6769" s="197">
        <f>Collection!B298</f>
        <v>46225</v>
      </c>
      <c r="C6769" s="200" t="str">
        <f>Collection!D298</f>
        <v>GIRI KIRANA</v>
      </c>
      <c r="D6769" s="200" t="str">
        <f>Collection!F298</f>
        <v>Collection</v>
      </c>
      <c r="E6769" s="200">
        <f>Collection!C298</f>
        <v>3963</v>
      </c>
      <c r="F6769" s="200"/>
      <c r="G6769" s="201"/>
      <c r="H6769" s="201">
        <f>Collection!H298</f>
        <v>1275</v>
      </c>
      <c r="I6769" s="241">
        <f t="shared" si="106"/>
        <v>-1275</v>
      </c>
      <c r="J6769" s="200"/>
      <c r="K6769" s="200" t="str" cm="1">
        <f t="array" ref="K6769">IF($C6769="","",IF(AND($C6769=Party_Statement!$C$5,$B6769&gt;=Party_Statement!$C$6,$B6769&lt;=Party_Statement!$E$6),SUMPRODUCT(($C$3:$C6769=Party_Statement!$C$5)*($B$3:$B6769&gt;=Party_Statement!$C$6)*($B$3:$B6769&lt;=Party_Statement!$E$6)),""))</f>
        <v/>
      </c>
    </row>
    <row r="6770" spans="1:11" x14ac:dyDescent="0.2">
      <c r="A6770" s="203" t="str">
        <f>Collection!A299</f>
        <v>2083/04/06</v>
      </c>
      <c r="B6770" s="197">
        <f>Collection!B299</f>
        <v>46225</v>
      </c>
      <c r="C6770" s="200" t="str">
        <f>Collection!D299</f>
        <v>AAMOSH KIRANA</v>
      </c>
      <c r="D6770" s="200" t="str">
        <f>Collection!F299</f>
        <v>Collection</v>
      </c>
      <c r="E6770" s="200">
        <f>Collection!C299</f>
        <v>3964</v>
      </c>
      <c r="F6770" s="200"/>
      <c r="G6770" s="201"/>
      <c r="H6770" s="201">
        <f>Collection!H299</f>
        <v>5000</v>
      </c>
      <c r="I6770" s="241">
        <f t="shared" si="106"/>
        <v>-5000</v>
      </c>
      <c r="J6770" s="200"/>
      <c r="K6770" s="200" cm="1">
        <f t="array" ref="K6770">IF($C6770="","",IF(AND($C6770=Party_Statement!$C$5,$B6770&gt;=Party_Statement!$C$6,$B6770&lt;=Party_Statement!$E$6),SUMPRODUCT(($C$3:$C6770=Party_Statement!$C$5)*($B$3:$B6770&gt;=Party_Statement!$C$6)*($B$3:$B6770&lt;=Party_Statement!$E$6)),""))</f>
        <v>268</v>
      </c>
    </row>
    <row r="6771" spans="1:11" x14ac:dyDescent="0.2">
      <c r="A6771" s="203" t="str">
        <f>Collection!A300</f>
        <v>2083/04/06</v>
      </c>
      <c r="B6771" s="197">
        <f>Collection!B300</f>
        <v>46225</v>
      </c>
      <c r="C6771" s="200" t="str">
        <f>Collection!D300</f>
        <v>B KALIKA CANTEEN</v>
      </c>
      <c r="D6771" s="200" t="str">
        <f>Collection!F300</f>
        <v>Collection</v>
      </c>
      <c r="E6771" s="200">
        <f>Collection!C300</f>
        <v>3965</v>
      </c>
      <c r="F6771" s="200"/>
      <c r="G6771" s="201"/>
      <c r="H6771" s="201">
        <f>Collection!H300</f>
        <v>2975</v>
      </c>
      <c r="I6771" s="241">
        <f t="shared" si="106"/>
        <v>-2975</v>
      </c>
      <c r="J6771" s="200"/>
      <c r="K6771" s="200" t="str" cm="1">
        <f t="array" ref="K6771">IF($C6771="","",IF(AND($C6771=Party_Statement!$C$5,$B6771&gt;=Party_Statement!$C$6,$B6771&lt;=Party_Statement!$E$6),SUMPRODUCT(($C$3:$C6771=Party_Statement!$C$5)*($B$3:$B6771&gt;=Party_Statement!$C$6)*($B$3:$B6771&lt;=Party_Statement!$E$6)),""))</f>
        <v/>
      </c>
    </row>
    <row r="6772" spans="1:11" x14ac:dyDescent="0.2">
      <c r="A6772" s="203" t="str">
        <f>Collection!A301</f>
        <v>2083/04/06</v>
      </c>
      <c r="B6772" s="197">
        <f>Collection!B301</f>
        <v>46225</v>
      </c>
      <c r="C6772" s="200" t="str">
        <f>Collection!D301</f>
        <v>ORGANIC TARKALI</v>
      </c>
      <c r="D6772" s="200" t="str">
        <f>Collection!F301</f>
        <v>Collection</v>
      </c>
      <c r="E6772" s="200">
        <f>Collection!C301</f>
        <v>3966</v>
      </c>
      <c r="F6772" s="200"/>
      <c r="G6772" s="201"/>
      <c r="H6772" s="201">
        <f>Collection!H301</f>
        <v>3870</v>
      </c>
      <c r="I6772" s="241">
        <f t="shared" si="106"/>
        <v>-3870</v>
      </c>
      <c r="J6772" s="200"/>
      <c r="K6772" s="200" t="str" cm="1">
        <f t="array" ref="K6772">IF($C6772="","",IF(AND($C6772=Party_Statement!$C$5,$B6772&gt;=Party_Statement!$C$6,$B6772&lt;=Party_Statement!$E$6),SUMPRODUCT(($C$3:$C6772=Party_Statement!$C$5)*($B$3:$B6772&gt;=Party_Statement!$C$6)*($B$3:$B6772&lt;=Party_Statement!$E$6)),""))</f>
        <v/>
      </c>
    </row>
    <row r="6773" spans="1:11" x14ac:dyDescent="0.2">
      <c r="A6773" s="203" t="str">
        <f>Collection!A302</f>
        <v>2083/04/06</v>
      </c>
      <c r="B6773" s="197">
        <f>Collection!B302</f>
        <v>46225</v>
      </c>
      <c r="C6773" s="200" t="str">
        <f>Collection!D302</f>
        <v>DEURALI KIRANA</v>
      </c>
      <c r="D6773" s="200" t="str">
        <f>Collection!F302</f>
        <v>Collection</v>
      </c>
      <c r="E6773" s="200">
        <f>Collection!C302</f>
        <v>3967</v>
      </c>
      <c r="F6773" s="200"/>
      <c r="G6773" s="201"/>
      <c r="H6773" s="201">
        <f>Collection!H302</f>
        <v>425</v>
      </c>
      <c r="I6773" s="241">
        <f t="shared" si="106"/>
        <v>-425</v>
      </c>
      <c r="J6773" s="200"/>
      <c r="K6773" s="200" t="str" cm="1">
        <f t="array" ref="K6773">IF($C6773="","",IF(AND($C6773=Party_Statement!$C$5,$B6773&gt;=Party_Statement!$C$6,$B6773&lt;=Party_Statement!$E$6),SUMPRODUCT(($C$3:$C6773=Party_Statement!$C$5)*($B$3:$B6773&gt;=Party_Statement!$C$6)*($B$3:$B6773&lt;=Party_Statement!$E$6)),""))</f>
        <v/>
      </c>
    </row>
    <row r="6774" spans="1:11" x14ac:dyDescent="0.2">
      <c r="A6774" s="203" t="str">
        <f>Collection!A303</f>
        <v>2083/04/06</v>
      </c>
      <c r="B6774" s="197">
        <f>Collection!B303</f>
        <v>46225</v>
      </c>
      <c r="C6774" s="200" t="str">
        <f>Collection!D303</f>
        <v>SRIJANA DAIRY</v>
      </c>
      <c r="D6774" s="200" t="str">
        <f>Collection!F303</f>
        <v>Collection</v>
      </c>
      <c r="E6774" s="200">
        <f>Collection!C303</f>
        <v>3945</v>
      </c>
      <c r="F6774" s="200"/>
      <c r="G6774" s="201"/>
      <c r="H6774" s="201">
        <f>Collection!H303</f>
        <v>5180</v>
      </c>
      <c r="I6774" s="241">
        <f t="shared" si="106"/>
        <v>-5180</v>
      </c>
      <c r="J6774" s="200"/>
      <c r="K6774" s="200" t="str" cm="1">
        <f t="array" ref="K6774">IF($C6774="","",IF(AND($C6774=Party_Statement!$C$5,$B6774&gt;=Party_Statement!$C$6,$B6774&lt;=Party_Statement!$E$6),SUMPRODUCT(($C$3:$C6774=Party_Statement!$C$5)*($B$3:$B6774&gt;=Party_Statement!$C$6)*($B$3:$B6774&lt;=Party_Statement!$E$6)),""))</f>
        <v/>
      </c>
    </row>
    <row r="6775" spans="1:11" x14ac:dyDescent="0.2">
      <c r="A6775" s="203" t="str">
        <f>Collection!A304</f>
        <v>2083/04/06</v>
      </c>
      <c r="B6775" s="197">
        <f>Collection!B304</f>
        <v>46225</v>
      </c>
      <c r="C6775" s="200" t="str">
        <f>Collection!D304</f>
        <v>SOBHA BHATTARAI</v>
      </c>
      <c r="D6775" s="200" t="str">
        <f>Collection!F304</f>
        <v>Collection</v>
      </c>
      <c r="E6775" s="200">
        <f>Collection!C304</f>
        <v>3946</v>
      </c>
      <c r="F6775" s="200"/>
      <c r="G6775" s="201"/>
      <c r="H6775" s="201">
        <f>Collection!H304</f>
        <v>3825</v>
      </c>
      <c r="I6775" s="241">
        <f t="shared" si="106"/>
        <v>-3825</v>
      </c>
      <c r="J6775" s="200"/>
      <c r="K6775" s="200" t="str" cm="1">
        <f t="array" ref="K6775">IF($C6775="","",IF(AND($C6775=Party_Statement!$C$5,$B6775&gt;=Party_Statement!$C$6,$B6775&lt;=Party_Statement!$E$6),SUMPRODUCT(($C$3:$C6775=Party_Statement!$C$5)*($B$3:$B6775&gt;=Party_Statement!$C$6)*($B$3:$B6775&lt;=Party_Statement!$E$6)),""))</f>
        <v/>
      </c>
    </row>
    <row r="6776" spans="1:11" x14ac:dyDescent="0.2">
      <c r="A6776" s="203" t="str">
        <f>Collection!A305</f>
        <v>2083/04/06</v>
      </c>
      <c r="B6776" s="197">
        <f>Collection!B305</f>
        <v>46225</v>
      </c>
      <c r="C6776" s="200" t="str">
        <f>Collection!D305</f>
        <v>SAMIKSHYA KIRANA</v>
      </c>
      <c r="D6776" s="200" t="str">
        <f>Collection!F305</f>
        <v>Collection</v>
      </c>
      <c r="E6776" s="200">
        <f>Collection!C305</f>
        <v>3947</v>
      </c>
      <c r="F6776" s="200"/>
      <c r="G6776" s="201"/>
      <c r="H6776" s="201">
        <f>Collection!H305</f>
        <v>680</v>
      </c>
      <c r="I6776" s="241">
        <f t="shared" si="106"/>
        <v>-680</v>
      </c>
      <c r="J6776" s="200"/>
      <c r="K6776" s="200" t="str" cm="1">
        <f t="array" ref="K6776">IF($C6776="","",IF(AND($C6776=Party_Statement!$C$5,$B6776&gt;=Party_Statement!$C$6,$B6776&lt;=Party_Statement!$E$6),SUMPRODUCT(($C$3:$C6776=Party_Statement!$C$5)*($B$3:$B6776&gt;=Party_Statement!$C$6)*($B$3:$B6776&lt;=Party_Statement!$E$6)),""))</f>
        <v/>
      </c>
    </row>
    <row r="6777" spans="1:11" x14ac:dyDescent="0.2">
      <c r="A6777" s="203" t="str">
        <f>Collection!A306</f>
        <v>2083/04/06</v>
      </c>
      <c r="B6777" s="197">
        <f>Collection!B306</f>
        <v>46225</v>
      </c>
      <c r="C6777" s="200" t="str">
        <f>Collection!D306</f>
        <v>AAYUSH AND AAYUSHMA</v>
      </c>
      <c r="D6777" s="200" t="str">
        <f>Collection!F306</f>
        <v>Collection</v>
      </c>
      <c r="E6777" s="200">
        <f>Collection!C306</f>
        <v>3948</v>
      </c>
      <c r="F6777" s="200"/>
      <c r="G6777" s="201"/>
      <c r="H6777" s="201">
        <f>Collection!H306</f>
        <v>425</v>
      </c>
      <c r="I6777" s="241">
        <f t="shared" si="106"/>
        <v>-425</v>
      </c>
      <c r="J6777" s="200"/>
      <c r="K6777" s="200" t="str" cm="1">
        <f t="array" ref="K6777">IF($C6777="","",IF(AND($C6777=Party_Statement!$C$5,$B6777&gt;=Party_Statement!$C$6,$B6777&lt;=Party_Statement!$E$6),SUMPRODUCT(($C$3:$C6777=Party_Statement!$C$5)*($B$3:$B6777&gt;=Party_Statement!$C$6)*($B$3:$B6777&lt;=Party_Statement!$E$6)),""))</f>
        <v/>
      </c>
    </row>
    <row r="6778" spans="1:11" x14ac:dyDescent="0.2">
      <c r="A6778" s="203" t="str">
        <f>Collection!A307</f>
        <v>2083/04/06</v>
      </c>
      <c r="B6778" s="197">
        <f>Collection!B307</f>
        <v>46225</v>
      </c>
      <c r="C6778" s="200" t="str">
        <f>Collection!D307</f>
        <v>YUBARAJ AND SAMRAT</v>
      </c>
      <c r="D6778" s="200" t="str">
        <f>Collection!F307</f>
        <v>Collection</v>
      </c>
      <c r="E6778" s="200">
        <f>Collection!C307</f>
        <v>3949</v>
      </c>
      <c r="F6778" s="200"/>
      <c r="G6778" s="201"/>
      <c r="H6778" s="201">
        <f>Collection!H307</f>
        <v>1020</v>
      </c>
      <c r="I6778" s="241">
        <f t="shared" si="106"/>
        <v>-1020</v>
      </c>
      <c r="J6778" s="200"/>
      <c r="K6778" s="200" t="str" cm="1">
        <f t="array" ref="K6778">IF($C6778="","",IF(AND($C6778=Party_Statement!$C$5,$B6778&gt;=Party_Statement!$C$6,$B6778&lt;=Party_Statement!$E$6),SUMPRODUCT(($C$3:$C6778=Party_Statement!$C$5)*($B$3:$B6778&gt;=Party_Statement!$C$6)*($B$3:$B6778&lt;=Party_Statement!$E$6)),""))</f>
        <v/>
      </c>
    </row>
    <row r="6779" spans="1:11" x14ac:dyDescent="0.2">
      <c r="A6779" s="203" t="str">
        <f>Collection!A308</f>
        <v>2083/04/06</v>
      </c>
      <c r="B6779" s="197">
        <f>Collection!B308</f>
        <v>46225</v>
      </c>
      <c r="C6779" s="200" t="str">
        <f>Collection!D308</f>
        <v>PALPALI KIRANA</v>
      </c>
      <c r="D6779" s="200" t="str">
        <f>Collection!F308</f>
        <v>Collection</v>
      </c>
      <c r="E6779" s="200">
        <f>Collection!C308</f>
        <v>3950</v>
      </c>
      <c r="F6779" s="200"/>
      <c r="G6779" s="201"/>
      <c r="H6779" s="201">
        <f>Collection!H308</f>
        <v>1275</v>
      </c>
      <c r="I6779" s="241">
        <f t="shared" si="106"/>
        <v>-1275</v>
      </c>
      <c r="J6779" s="200"/>
      <c r="K6779" s="200" t="str" cm="1">
        <f t="array" ref="K6779">IF($C6779="","",IF(AND($C6779=Party_Statement!$C$5,$B6779&gt;=Party_Statement!$C$6,$B6779&lt;=Party_Statement!$E$6),SUMPRODUCT(($C$3:$C6779=Party_Statement!$C$5)*($B$3:$B6779&gt;=Party_Statement!$C$6)*($B$3:$B6779&lt;=Party_Statement!$E$6)),""))</f>
        <v/>
      </c>
    </row>
    <row r="6780" spans="1:11" x14ac:dyDescent="0.2">
      <c r="A6780" s="203" t="str">
        <f>Collection!A309</f>
        <v>2083/04/06</v>
      </c>
      <c r="B6780" s="197">
        <f>Collection!B309</f>
        <v>46225</v>
      </c>
      <c r="C6780" s="200" t="str">
        <f>Collection!D309</f>
        <v>PETTY CASH</v>
      </c>
      <c r="D6780" s="200" t="str">
        <f>Collection!F309</f>
        <v>Petty Cash</v>
      </c>
      <c r="E6780" s="200">
        <f>Collection!C309</f>
        <v>0</v>
      </c>
      <c r="F6780" s="200"/>
      <c r="G6780" s="201"/>
      <c r="H6780" s="201">
        <f>Collection!H309</f>
        <v>0</v>
      </c>
      <c r="I6780" s="241">
        <f t="shared" si="106"/>
        <v>0</v>
      </c>
      <c r="J6780" s="200"/>
      <c r="K6780" s="200" t="str" cm="1">
        <f t="array" ref="K6780">IF($C6780="","",IF(AND($C6780=Party_Statement!$C$5,$B6780&gt;=Party_Statement!$C$6,$B6780&lt;=Party_Statement!$E$6),SUMPRODUCT(($C$3:$C6780=Party_Statement!$C$5)*($B$3:$B6780&gt;=Party_Statement!$C$6)*($B$3:$B6780&lt;=Party_Statement!$E$6)),""))</f>
        <v/>
      </c>
    </row>
    <row r="6781" spans="1:11" x14ac:dyDescent="0.2">
      <c r="A6781" s="203" t="str">
        <f>Collection!A310</f>
        <v>2083/04/06</v>
      </c>
      <c r="B6781" s="197">
        <f>Collection!B310</f>
        <v>46225</v>
      </c>
      <c r="C6781" s="200" t="str">
        <f>Collection!D310</f>
        <v>LOCAL</v>
      </c>
      <c r="D6781" s="200" t="str">
        <f>Collection!F310</f>
        <v>Collection</v>
      </c>
      <c r="E6781" s="200">
        <f>Collection!C310</f>
        <v>6417</v>
      </c>
      <c r="F6781" s="200"/>
      <c r="G6781" s="201"/>
      <c r="H6781" s="201">
        <f>Collection!H310</f>
        <v>470</v>
      </c>
      <c r="I6781" s="241">
        <f t="shared" si="106"/>
        <v>-470</v>
      </c>
      <c r="J6781" s="200"/>
      <c r="K6781" s="200" t="str" cm="1">
        <f t="array" ref="K6781">IF($C6781="","",IF(AND($C6781=Party_Statement!$C$5,$B6781&gt;=Party_Statement!$C$6,$B6781&lt;=Party_Statement!$E$6),SUMPRODUCT(($C$3:$C6781=Party_Statement!$C$5)*($B$3:$B6781&gt;=Party_Statement!$C$6)*($B$3:$B6781&lt;=Party_Statement!$E$6)),""))</f>
        <v/>
      </c>
    </row>
    <row r="6782" spans="1:11" x14ac:dyDescent="0.2">
      <c r="A6782" s="203" t="str">
        <f>Collection!A311</f>
        <v>2083/04/07</v>
      </c>
      <c r="B6782" s="197">
        <f>Collection!B311</f>
        <v>46226</v>
      </c>
      <c r="C6782" s="200" t="str">
        <f>Collection!D311</f>
        <v>SRIJANA DAIRY</v>
      </c>
      <c r="D6782" s="200" t="str">
        <f>Collection!F311</f>
        <v>Collection</v>
      </c>
      <c r="E6782" s="200">
        <f>Collection!C311</f>
        <v>3968</v>
      </c>
      <c r="F6782" s="200"/>
      <c r="G6782" s="201"/>
      <c r="H6782" s="201">
        <f>Collection!H311</f>
        <v>5180</v>
      </c>
      <c r="I6782" s="241">
        <f t="shared" si="106"/>
        <v>-5020</v>
      </c>
      <c r="J6782" s="200"/>
      <c r="K6782" s="200" t="str" cm="1">
        <f t="array" ref="K6782">IF($C6782="","",IF(AND($C6782=Party_Statement!$C$5,$B6782&gt;=Party_Statement!$C$6,$B6782&lt;=Party_Statement!$E$6),SUMPRODUCT(($C$3:$C6782=Party_Statement!$C$5)*($B$3:$B6782&gt;=Party_Statement!$C$6)*($B$3:$B6782&lt;=Party_Statement!$E$6)),""))</f>
        <v/>
      </c>
    </row>
    <row r="6783" spans="1:11" x14ac:dyDescent="0.2">
      <c r="A6783" s="203" t="str">
        <f>Collection!A312</f>
        <v>2083/04/07</v>
      </c>
      <c r="B6783" s="197">
        <f>Collection!B312</f>
        <v>46226</v>
      </c>
      <c r="C6783" s="200" t="str">
        <f>Collection!D312</f>
        <v>PALPALI KIRANA</v>
      </c>
      <c r="D6783" s="200" t="str">
        <f>Collection!F312</f>
        <v>Collection</v>
      </c>
      <c r="E6783" s="200">
        <f>Collection!C312</f>
        <v>3969</v>
      </c>
      <c r="F6783" s="200"/>
      <c r="G6783" s="201"/>
      <c r="H6783" s="201">
        <f>Collection!H312</f>
        <v>1700</v>
      </c>
      <c r="I6783" s="241">
        <f t="shared" si="106"/>
        <v>425</v>
      </c>
      <c r="J6783" s="200"/>
      <c r="K6783" s="200" t="str" cm="1">
        <f t="array" ref="K6783">IF($C6783="","",IF(AND($C6783=Party_Statement!$C$5,$B6783&gt;=Party_Statement!$C$6,$B6783&lt;=Party_Statement!$E$6),SUMPRODUCT(($C$3:$C6783=Party_Statement!$C$5)*($B$3:$B6783&gt;=Party_Statement!$C$6)*($B$3:$B6783&lt;=Party_Statement!$E$6)),""))</f>
        <v/>
      </c>
    </row>
    <row r="6784" spans="1:11" x14ac:dyDescent="0.2">
      <c r="A6784" s="203" t="str">
        <f>Collection!A313</f>
        <v>2083/04/07</v>
      </c>
      <c r="B6784" s="197">
        <f>Collection!B313</f>
        <v>46226</v>
      </c>
      <c r="C6784" s="200" t="str">
        <f>Collection!D313</f>
        <v>AAMOSH KIRANA</v>
      </c>
      <c r="D6784" s="200" t="str">
        <f>Collection!F313</f>
        <v>Collection</v>
      </c>
      <c r="E6784" s="200">
        <f>Collection!C313</f>
        <v>3970</v>
      </c>
      <c r="F6784" s="200"/>
      <c r="G6784" s="201"/>
      <c r="H6784" s="201">
        <f>Collection!H313</f>
        <v>7000</v>
      </c>
      <c r="I6784" s="241">
        <f t="shared" si="106"/>
        <v>-3560</v>
      </c>
      <c r="J6784" s="200"/>
      <c r="K6784" s="200" cm="1">
        <f t="array" ref="K6784">IF($C6784="","",IF(AND($C6784=Party_Statement!$C$5,$B6784&gt;=Party_Statement!$C$6,$B6784&lt;=Party_Statement!$E$6),SUMPRODUCT(($C$3:$C6784=Party_Statement!$C$5)*($B$3:$B6784&gt;=Party_Statement!$C$6)*($B$3:$B6784&lt;=Party_Statement!$E$6)),""))</f>
        <v>269</v>
      </c>
    </row>
    <row r="6785" spans="1:11" x14ac:dyDescent="0.2">
      <c r="A6785" s="203" t="str">
        <f>Collection!A314</f>
        <v>2083/04/07</v>
      </c>
      <c r="B6785" s="197">
        <f>Collection!B314</f>
        <v>46226</v>
      </c>
      <c r="C6785" s="200" t="str">
        <f>Collection!D314</f>
        <v>SAMIKSHYA KIRANA</v>
      </c>
      <c r="D6785" s="200" t="str">
        <f>Collection!F314</f>
        <v>Collection</v>
      </c>
      <c r="E6785" s="200">
        <f>Collection!C314</f>
        <v>3971</v>
      </c>
      <c r="F6785" s="200"/>
      <c r="G6785" s="201"/>
      <c r="H6785" s="201">
        <f>Collection!H314</f>
        <v>680</v>
      </c>
      <c r="I6785" s="241">
        <f t="shared" si="106"/>
        <v>-680</v>
      </c>
      <c r="J6785" s="200"/>
      <c r="K6785" s="200" t="str" cm="1">
        <f t="array" ref="K6785">IF($C6785="","",IF(AND($C6785=Party_Statement!$C$5,$B6785&gt;=Party_Statement!$C$6,$B6785&lt;=Party_Statement!$E$6),SUMPRODUCT(($C$3:$C6785=Party_Statement!$C$5)*($B$3:$B6785&gt;=Party_Statement!$C$6)*($B$3:$B6785&lt;=Party_Statement!$E$6)),""))</f>
        <v/>
      </c>
    </row>
    <row r="6786" spans="1:11" x14ac:dyDescent="0.2">
      <c r="A6786" s="203" t="str">
        <f>Collection!A315</f>
        <v>2083/04/07</v>
      </c>
      <c r="B6786" s="197">
        <f>Collection!B315</f>
        <v>46226</v>
      </c>
      <c r="C6786" s="200" t="str">
        <f>Collection!D315</f>
        <v>GIRI KIRANA</v>
      </c>
      <c r="D6786" s="200" t="str">
        <f>Collection!F315</f>
        <v>Collection</v>
      </c>
      <c r="E6786" s="200">
        <f>Collection!C315</f>
        <v>3972</v>
      </c>
      <c r="F6786" s="200"/>
      <c r="G6786" s="201"/>
      <c r="H6786" s="201">
        <f>Collection!H315</f>
        <v>1275</v>
      </c>
      <c r="I6786" s="241">
        <f t="shared" si="106"/>
        <v>0</v>
      </c>
      <c r="J6786" s="200"/>
      <c r="K6786" s="200" t="str" cm="1">
        <f t="array" ref="K6786">IF($C6786="","",IF(AND($C6786=Party_Statement!$C$5,$B6786&gt;=Party_Statement!$C$6,$B6786&lt;=Party_Statement!$E$6),SUMPRODUCT(($C$3:$C6786=Party_Statement!$C$5)*($B$3:$B6786&gt;=Party_Statement!$C$6)*($B$3:$B6786&lt;=Party_Statement!$E$6)),""))</f>
        <v/>
      </c>
    </row>
    <row r="6787" spans="1:11" x14ac:dyDescent="0.2">
      <c r="A6787" s="203" t="str">
        <f>Collection!A316</f>
        <v>2083/04/07</v>
      </c>
      <c r="B6787" s="197">
        <f>Collection!B316</f>
        <v>46226</v>
      </c>
      <c r="C6787" s="200" t="str">
        <f>Collection!D316</f>
        <v>ORGANIC TARKALI</v>
      </c>
      <c r="D6787" s="200" t="str">
        <f>Collection!F316</f>
        <v>Collection</v>
      </c>
      <c r="E6787" s="200">
        <f>Collection!C316</f>
        <v>3973</v>
      </c>
      <c r="F6787" s="200"/>
      <c r="G6787" s="201"/>
      <c r="H6787" s="201">
        <f>Collection!H316</f>
        <v>2375</v>
      </c>
      <c r="I6787" s="241">
        <f t="shared" si="106"/>
        <v>-2375</v>
      </c>
      <c r="J6787" s="200"/>
      <c r="K6787" s="200" t="str" cm="1">
        <f t="array" ref="K6787">IF($C6787="","",IF(AND($C6787=Party_Statement!$C$5,$B6787&gt;=Party_Statement!$C$6,$B6787&lt;=Party_Statement!$E$6),SUMPRODUCT(($C$3:$C6787=Party_Statement!$C$5)*($B$3:$B6787&gt;=Party_Statement!$C$6)*($B$3:$B6787&lt;=Party_Statement!$E$6)),""))</f>
        <v/>
      </c>
    </row>
    <row r="6788" spans="1:11" x14ac:dyDescent="0.2">
      <c r="A6788" s="203" t="str">
        <f>Collection!A317</f>
        <v>2083/04/07</v>
      </c>
      <c r="B6788" s="197">
        <f>Collection!B317</f>
        <v>46226</v>
      </c>
      <c r="C6788" s="200" t="str">
        <f>Collection!D317</f>
        <v>SHARMA DAI</v>
      </c>
      <c r="D6788" s="200" t="str">
        <f>Collection!F317</f>
        <v>Collection</v>
      </c>
      <c r="E6788" s="200">
        <f>Collection!C317</f>
        <v>3974</v>
      </c>
      <c r="F6788" s="200"/>
      <c r="G6788" s="201"/>
      <c r="H6788" s="201">
        <f>Collection!H317</f>
        <v>15000</v>
      </c>
      <c r="I6788" s="241">
        <f t="shared" si="106"/>
        <v>-15000</v>
      </c>
      <c r="J6788" s="200"/>
      <c r="K6788" s="200" t="str" cm="1">
        <f t="array" ref="K6788">IF($C6788="","",IF(AND($C6788=Party_Statement!$C$5,$B6788&gt;=Party_Statement!$C$6,$B6788&lt;=Party_Statement!$E$6),SUMPRODUCT(($C$3:$C6788=Party_Statement!$C$5)*($B$3:$B6788&gt;=Party_Statement!$C$6)*($B$3:$B6788&lt;=Party_Statement!$E$6)),""))</f>
        <v/>
      </c>
    </row>
    <row r="6789" spans="1:11" x14ac:dyDescent="0.2">
      <c r="A6789" s="203" t="str">
        <f>Collection!A318</f>
        <v>2083/04/07</v>
      </c>
      <c r="B6789" s="197">
        <f>Collection!B318</f>
        <v>46226</v>
      </c>
      <c r="C6789" s="200" t="str">
        <f>Collection!D318</f>
        <v>YUBARAJ AND SAMRAT</v>
      </c>
      <c r="D6789" s="200" t="str">
        <f>Collection!F318</f>
        <v>Collection</v>
      </c>
      <c r="E6789" s="200">
        <f>Collection!C318</f>
        <v>3975</v>
      </c>
      <c r="F6789" s="200"/>
      <c r="G6789" s="201"/>
      <c r="H6789" s="201">
        <f>Collection!H318</f>
        <v>1020</v>
      </c>
      <c r="I6789" s="241">
        <f t="shared" si="106"/>
        <v>-170</v>
      </c>
      <c r="J6789" s="200"/>
      <c r="K6789" s="200" t="str" cm="1">
        <f t="array" ref="K6789">IF($C6789="","",IF(AND($C6789=Party_Statement!$C$5,$B6789&gt;=Party_Statement!$C$6,$B6789&lt;=Party_Statement!$E$6),SUMPRODUCT(($C$3:$C6789=Party_Statement!$C$5)*($B$3:$B6789&gt;=Party_Statement!$C$6)*($B$3:$B6789&lt;=Party_Statement!$E$6)),""))</f>
        <v/>
      </c>
    </row>
    <row r="6790" spans="1:11" x14ac:dyDescent="0.2">
      <c r="A6790" s="203" t="str">
        <f>Collection!A319</f>
        <v>2083/04/07</v>
      </c>
      <c r="B6790" s="197">
        <f>Collection!B319</f>
        <v>46226</v>
      </c>
      <c r="C6790" s="200" t="str">
        <f>Collection!D319</f>
        <v>SOBHA BHATTARAI</v>
      </c>
      <c r="D6790" s="200" t="str">
        <f>Collection!F319</f>
        <v>Collection</v>
      </c>
      <c r="E6790" s="200">
        <f>Collection!C319</f>
        <v>3976</v>
      </c>
      <c r="F6790" s="200"/>
      <c r="G6790" s="201"/>
      <c r="H6790" s="201">
        <f>Collection!H319</f>
        <v>4250</v>
      </c>
      <c r="I6790" s="241">
        <f t="shared" si="106"/>
        <v>-4250</v>
      </c>
      <c r="J6790" s="200"/>
      <c r="K6790" s="200" t="str" cm="1">
        <f t="array" ref="K6790">IF($C6790="","",IF(AND($C6790=Party_Statement!$C$5,$B6790&gt;=Party_Statement!$C$6,$B6790&lt;=Party_Statement!$E$6),SUMPRODUCT(($C$3:$C6790=Party_Statement!$C$5)*($B$3:$B6790&gt;=Party_Statement!$C$6)*($B$3:$B6790&lt;=Party_Statement!$E$6)),""))</f>
        <v/>
      </c>
    </row>
    <row r="6791" spans="1:11" x14ac:dyDescent="0.2">
      <c r="A6791" s="203" t="str">
        <f>Collection!A320</f>
        <v>2083/04/07</v>
      </c>
      <c r="B6791" s="197">
        <f>Collection!B320</f>
        <v>46226</v>
      </c>
      <c r="C6791" s="200" t="str">
        <f>Collection!D320</f>
        <v>DEURALI KIRANA</v>
      </c>
      <c r="D6791" s="200" t="str">
        <f>Collection!F320</f>
        <v>Collection</v>
      </c>
      <c r="E6791" s="200">
        <f>Collection!C320</f>
        <v>3977</v>
      </c>
      <c r="F6791" s="200"/>
      <c r="G6791" s="201"/>
      <c r="H6791" s="201">
        <f>Collection!H320</f>
        <v>425</v>
      </c>
      <c r="I6791" s="241">
        <f t="shared" si="106"/>
        <v>-425</v>
      </c>
      <c r="J6791" s="200"/>
      <c r="K6791" s="200" t="str" cm="1">
        <f t="array" ref="K6791">IF($C6791="","",IF(AND($C6791=Party_Statement!$C$5,$B6791&gt;=Party_Statement!$C$6,$B6791&lt;=Party_Statement!$E$6),SUMPRODUCT(($C$3:$C6791=Party_Statement!$C$5)*($B$3:$B6791&gt;=Party_Statement!$C$6)*($B$3:$B6791&lt;=Party_Statement!$E$6)),""))</f>
        <v/>
      </c>
    </row>
    <row r="6792" spans="1:11" x14ac:dyDescent="0.2">
      <c r="A6792" s="203" t="str">
        <f>Collection!A321</f>
        <v>2083/04/07</v>
      </c>
      <c r="B6792" s="197">
        <f>Collection!B321</f>
        <v>46226</v>
      </c>
      <c r="C6792" s="200" t="str">
        <f>Collection!D321</f>
        <v>NAWARAJ NEPAL</v>
      </c>
      <c r="D6792" s="200" t="str">
        <f>Collection!F321</f>
        <v>Collection</v>
      </c>
      <c r="E6792" s="200">
        <f>Collection!C321</f>
        <v>3978</v>
      </c>
      <c r="F6792" s="200"/>
      <c r="G6792" s="201"/>
      <c r="H6792" s="201">
        <f>Collection!H321</f>
        <v>805</v>
      </c>
      <c r="I6792" s="241">
        <f t="shared" si="106"/>
        <v>-805</v>
      </c>
      <c r="J6792" s="200"/>
      <c r="K6792" s="200" t="str" cm="1">
        <f t="array" ref="K6792">IF($C6792="","",IF(AND($C6792=Party_Statement!$C$5,$B6792&gt;=Party_Statement!$C$6,$B6792&lt;=Party_Statement!$E$6),SUMPRODUCT(($C$3:$C6792=Party_Statement!$C$5)*($B$3:$B6792&gt;=Party_Statement!$C$6)*($B$3:$B6792&lt;=Party_Statement!$E$6)),""))</f>
        <v/>
      </c>
    </row>
    <row r="6793" spans="1:11" x14ac:dyDescent="0.2">
      <c r="A6793" s="203" t="str">
        <f>Collection!A322</f>
        <v>2083/04/07</v>
      </c>
      <c r="B6793" s="197">
        <f>Collection!B322</f>
        <v>46226</v>
      </c>
      <c r="C6793" s="200" t="str">
        <f>Collection!D322</f>
        <v>TILAK RAYAMAJHI</v>
      </c>
      <c r="D6793" s="200" t="str">
        <f>Collection!F322</f>
        <v>Collection</v>
      </c>
      <c r="E6793" s="200">
        <f>Collection!C322</f>
        <v>3979</v>
      </c>
      <c r="F6793" s="200"/>
      <c r="G6793" s="201"/>
      <c r="H6793" s="201">
        <f>Collection!H322</f>
        <v>3015</v>
      </c>
      <c r="I6793" s="241">
        <f t="shared" si="106"/>
        <v>-3015</v>
      </c>
      <c r="J6793" s="200"/>
      <c r="K6793" s="200" t="str" cm="1">
        <f t="array" ref="K6793">IF($C6793="","",IF(AND($C6793=Party_Statement!$C$5,$B6793&gt;=Party_Statement!$C$6,$B6793&lt;=Party_Statement!$E$6),SUMPRODUCT(($C$3:$C6793=Party_Statement!$C$5)*($B$3:$B6793&gt;=Party_Statement!$C$6)*($B$3:$B6793&lt;=Party_Statement!$E$6)),""))</f>
        <v/>
      </c>
    </row>
    <row r="6794" spans="1:11" x14ac:dyDescent="0.2">
      <c r="A6794" s="203" t="str">
        <f>Collection!A323</f>
        <v>2083/04/07</v>
      </c>
      <c r="B6794" s="197">
        <f>Collection!B323</f>
        <v>46226</v>
      </c>
      <c r="C6794" s="200" t="str">
        <f>Collection!D323</f>
        <v>PETTY CASH</v>
      </c>
      <c r="D6794" s="200" t="str">
        <f>Collection!F323</f>
        <v>Petty Cash</v>
      </c>
      <c r="E6794" s="200">
        <f>Collection!C323</f>
        <v>0</v>
      </c>
      <c r="F6794" s="200"/>
      <c r="G6794" s="201"/>
      <c r="H6794" s="201">
        <f>Collection!H323</f>
        <v>0</v>
      </c>
      <c r="I6794" s="241">
        <f t="shared" si="106"/>
        <v>0</v>
      </c>
      <c r="J6794" s="200"/>
      <c r="K6794" s="200" t="str" cm="1">
        <f t="array" ref="K6794">IF($C6794="","",IF(AND($C6794=Party_Statement!$C$5,$B6794&gt;=Party_Statement!$C$6,$B6794&lt;=Party_Statement!$E$6),SUMPRODUCT(($C$3:$C6794=Party_Statement!$C$5)*($B$3:$B6794&gt;=Party_Statement!$C$6)*($B$3:$B6794&lt;=Party_Statement!$E$6)),""))</f>
        <v/>
      </c>
    </row>
    <row r="6795" spans="1:11" s="64" customFormat="1" x14ac:dyDescent="0.2">
      <c r="A6795" s="203" t="str">
        <f>Collection!A324</f>
        <v>2083/04/07</v>
      </c>
      <c r="B6795" s="197">
        <f>Collection!B324</f>
        <v>46226</v>
      </c>
      <c r="C6795" s="200" t="str">
        <f>Collection!D324</f>
        <v>PETTY CASH</v>
      </c>
      <c r="D6795" s="200" t="str">
        <f>Collection!F324</f>
        <v>Petty Cash</v>
      </c>
      <c r="E6795" s="200">
        <f>Collection!C324</f>
        <v>0</v>
      </c>
      <c r="F6795" s="202"/>
      <c r="G6795" s="201"/>
      <c r="H6795" s="201">
        <f>Collection!H324</f>
        <v>0</v>
      </c>
      <c r="I6795" s="241">
        <f t="shared" ref="I6795:I6858" si="107">IF($C6795="","",IF($C6795=$C1813,$I1813+$G6795-$H6795,$G6795-$H6795))</f>
        <v>0</v>
      </c>
      <c r="J6795" s="202"/>
      <c r="K6795" s="200" t="str" cm="1">
        <f t="array" ref="K6795">IF($C6795="","",IF(AND($C6795=Party_Statement!$C$5,$B6795&gt;=Party_Statement!$C$6,$B6795&lt;=Party_Statement!$E$6),SUMPRODUCT(($C$3:$C6795=Party_Statement!$C$5)*($B$3:$B6795&gt;=Party_Statement!$C$6)*($B$3:$B6795&lt;=Party_Statement!$E$6)),""))</f>
        <v/>
      </c>
    </row>
    <row r="6796" spans="1:11" x14ac:dyDescent="0.2">
      <c r="A6796" s="203" t="str">
        <f>Collection!A325</f>
        <v>2083/04/07</v>
      </c>
      <c r="B6796" s="197">
        <f>Collection!B325</f>
        <v>46226</v>
      </c>
      <c r="C6796" s="200" t="str">
        <f>Collection!D325</f>
        <v>LOCAL</v>
      </c>
      <c r="D6796" s="200" t="str">
        <f>Collection!F325</f>
        <v>Collection</v>
      </c>
      <c r="E6796" s="200">
        <f>Collection!C325</f>
        <v>6436</v>
      </c>
      <c r="F6796" s="200"/>
      <c r="G6796" s="201"/>
      <c r="H6796" s="201">
        <f>Collection!H325</f>
        <v>1100</v>
      </c>
      <c r="I6796" s="241">
        <f t="shared" si="107"/>
        <v>-1100</v>
      </c>
      <c r="J6796" s="200"/>
      <c r="K6796" s="200" t="str" cm="1">
        <f t="array" ref="K6796">IF($C6796="","",IF(AND($C6796=Party_Statement!$C$5,$B6796&gt;=Party_Statement!$C$6,$B6796&lt;=Party_Statement!$E$6),SUMPRODUCT(($C$3:$C6796=Party_Statement!$C$5)*($B$3:$B6796&gt;=Party_Statement!$C$6)*($B$3:$B6796&lt;=Party_Statement!$E$6)),""))</f>
        <v/>
      </c>
    </row>
    <row r="6797" spans="1:11" x14ac:dyDescent="0.2">
      <c r="A6797" s="203" t="str">
        <f>Collection!A326</f>
        <v>2083/04/07</v>
      </c>
      <c r="B6797" s="197">
        <f>Collection!B326</f>
        <v>46226</v>
      </c>
      <c r="C6797" s="200" t="str">
        <f>Collection!D326</f>
        <v>LOCAL</v>
      </c>
      <c r="D6797" s="200" t="str">
        <f>Collection!F326</f>
        <v>Collection</v>
      </c>
      <c r="E6797" s="200">
        <f>Collection!C326</f>
        <v>6436</v>
      </c>
      <c r="F6797" s="200"/>
      <c r="G6797" s="201"/>
      <c r="H6797" s="201">
        <f>Collection!H326</f>
        <v>500</v>
      </c>
      <c r="I6797" s="241">
        <f t="shared" si="107"/>
        <v>-500</v>
      </c>
      <c r="J6797" s="200"/>
      <c r="K6797" s="200" t="str" cm="1">
        <f t="array" ref="K6797">IF($C6797="","",IF(AND($C6797=Party_Statement!$C$5,$B6797&gt;=Party_Statement!$C$6,$B6797&lt;=Party_Statement!$E$6),SUMPRODUCT(($C$3:$C6797=Party_Statement!$C$5)*($B$3:$B6797&gt;=Party_Statement!$C$6)*($B$3:$B6797&lt;=Party_Statement!$E$6)),""))</f>
        <v/>
      </c>
    </row>
    <row r="6798" spans="1:11" x14ac:dyDescent="0.2">
      <c r="A6798" s="203" t="str">
        <f>Collection!A327</f>
        <v>2083/04/08</v>
      </c>
      <c r="B6798" s="197">
        <f>Collection!B327</f>
        <v>46227</v>
      </c>
      <c r="C6798" s="200" t="str">
        <f>Collection!D327</f>
        <v>SRIJANA DAIRY</v>
      </c>
      <c r="D6798" s="200" t="str">
        <f>Collection!F327</f>
        <v>Collection</v>
      </c>
      <c r="E6798" s="200">
        <f>Collection!C327</f>
        <v>3980</v>
      </c>
      <c r="F6798" s="200"/>
      <c r="G6798" s="201"/>
      <c r="H6798" s="201">
        <f>Collection!H327</f>
        <v>5180</v>
      </c>
      <c r="I6798" s="241">
        <f t="shared" si="107"/>
        <v>-5180</v>
      </c>
      <c r="J6798" s="200"/>
      <c r="K6798" s="200" t="str" cm="1">
        <f t="array" ref="K6798">IF($C6798="","",IF(AND($C6798=Party_Statement!$C$5,$B6798&gt;=Party_Statement!$C$6,$B6798&lt;=Party_Statement!$E$6),SUMPRODUCT(($C$3:$C6798=Party_Statement!$C$5)*($B$3:$B6798&gt;=Party_Statement!$C$6)*($B$3:$B6798&lt;=Party_Statement!$E$6)),""))</f>
        <v/>
      </c>
    </row>
    <row r="6799" spans="1:11" x14ac:dyDescent="0.2">
      <c r="A6799" s="203" t="str">
        <f>Collection!A328</f>
        <v>2083/04/08</v>
      </c>
      <c r="B6799" s="197">
        <f>Collection!B328</f>
        <v>46227</v>
      </c>
      <c r="C6799" s="200" t="str">
        <f>Collection!D328</f>
        <v>SOBHA BHATTARAI</v>
      </c>
      <c r="D6799" s="200" t="str">
        <f>Collection!F328</f>
        <v>Collection</v>
      </c>
      <c r="E6799" s="200">
        <f>Collection!C328</f>
        <v>3981</v>
      </c>
      <c r="F6799" s="200"/>
      <c r="G6799" s="201"/>
      <c r="H6799" s="201">
        <f>Collection!H328</f>
        <v>5100</v>
      </c>
      <c r="I6799" s="241">
        <f t="shared" si="107"/>
        <v>-5100</v>
      </c>
      <c r="J6799" s="200"/>
      <c r="K6799" s="200" t="str" cm="1">
        <f t="array" ref="K6799">IF($C6799="","",IF(AND($C6799=Party_Statement!$C$5,$B6799&gt;=Party_Statement!$C$6,$B6799&lt;=Party_Statement!$E$6),SUMPRODUCT(($C$3:$C6799=Party_Statement!$C$5)*($B$3:$B6799&gt;=Party_Statement!$C$6)*($B$3:$B6799&lt;=Party_Statement!$E$6)),""))</f>
        <v/>
      </c>
    </row>
    <row r="6800" spans="1:11" x14ac:dyDescent="0.2">
      <c r="A6800" s="203" t="str">
        <f>Collection!A329</f>
        <v>2083/04/08</v>
      </c>
      <c r="B6800" s="197">
        <f>Collection!B329</f>
        <v>46227</v>
      </c>
      <c r="C6800" s="200" t="str">
        <f>Collection!D329</f>
        <v>PALPALI KIRANA</v>
      </c>
      <c r="D6800" s="200" t="str">
        <f>Collection!F329</f>
        <v>Collection</v>
      </c>
      <c r="E6800" s="200">
        <f>Collection!C329</f>
        <v>3982</v>
      </c>
      <c r="F6800" s="200"/>
      <c r="G6800" s="201"/>
      <c r="H6800" s="201">
        <f>Collection!H329</f>
        <v>1700</v>
      </c>
      <c r="I6800" s="241">
        <f t="shared" si="107"/>
        <v>-1700</v>
      </c>
      <c r="J6800" s="200"/>
      <c r="K6800" s="200" t="str" cm="1">
        <f t="array" ref="K6800">IF($C6800="","",IF(AND($C6800=Party_Statement!$C$5,$B6800&gt;=Party_Statement!$C$6,$B6800&lt;=Party_Statement!$E$6),SUMPRODUCT(($C$3:$C6800=Party_Statement!$C$5)*($B$3:$B6800&gt;=Party_Statement!$C$6)*($B$3:$B6800&lt;=Party_Statement!$E$6)),""))</f>
        <v/>
      </c>
    </row>
    <row r="6801" spans="1:11" x14ac:dyDescent="0.2">
      <c r="A6801" s="203" t="str">
        <f>Collection!A330</f>
        <v>2083/04/08</v>
      </c>
      <c r="B6801" s="197">
        <f>Collection!B330</f>
        <v>46227</v>
      </c>
      <c r="C6801" s="200" t="str">
        <f>Collection!D330</f>
        <v>AAMOSH KIRANA</v>
      </c>
      <c r="D6801" s="200" t="str">
        <f>Collection!F330</f>
        <v>Collection</v>
      </c>
      <c r="E6801" s="200">
        <f>Collection!C330</f>
        <v>3983</v>
      </c>
      <c r="F6801" s="200"/>
      <c r="G6801" s="201"/>
      <c r="H6801" s="201">
        <f>Collection!H330</f>
        <v>5500</v>
      </c>
      <c r="I6801" s="241">
        <f t="shared" si="107"/>
        <v>-5500</v>
      </c>
      <c r="J6801" s="200"/>
      <c r="K6801" s="200" cm="1">
        <f t="array" ref="K6801">IF($C6801="","",IF(AND($C6801=Party_Statement!$C$5,$B6801&gt;=Party_Statement!$C$6,$B6801&lt;=Party_Statement!$E$6),SUMPRODUCT(($C$3:$C6801=Party_Statement!$C$5)*($B$3:$B6801&gt;=Party_Statement!$C$6)*($B$3:$B6801&lt;=Party_Statement!$E$6)),""))</f>
        <v>270</v>
      </c>
    </row>
    <row r="6802" spans="1:11" x14ac:dyDescent="0.2">
      <c r="A6802" s="203" t="str">
        <f>Collection!A331</f>
        <v>2083/04/08</v>
      </c>
      <c r="B6802" s="197">
        <f>Collection!B331</f>
        <v>46227</v>
      </c>
      <c r="C6802" s="200" t="str">
        <f>Collection!D331</f>
        <v>DEURALI KIRANA</v>
      </c>
      <c r="D6802" s="200" t="str">
        <f>Collection!F331</f>
        <v>Collection</v>
      </c>
      <c r="E6802" s="200">
        <f>Collection!C331</f>
        <v>3984</v>
      </c>
      <c r="F6802" s="200"/>
      <c r="G6802" s="201"/>
      <c r="H6802" s="201">
        <f>Collection!H331</f>
        <v>425</v>
      </c>
      <c r="I6802" s="241">
        <f t="shared" si="107"/>
        <v>-425</v>
      </c>
      <c r="J6802" s="200"/>
      <c r="K6802" s="200" t="str" cm="1">
        <f t="array" ref="K6802">IF($C6802="","",IF(AND($C6802=Party_Statement!$C$5,$B6802&gt;=Party_Statement!$C$6,$B6802&lt;=Party_Statement!$E$6),SUMPRODUCT(($C$3:$C6802=Party_Statement!$C$5)*($B$3:$B6802&gt;=Party_Statement!$C$6)*($B$3:$B6802&lt;=Party_Statement!$E$6)),""))</f>
        <v/>
      </c>
    </row>
    <row r="6803" spans="1:11" x14ac:dyDescent="0.2">
      <c r="A6803" s="203" t="str">
        <f>Collection!A332</f>
        <v>2083/04/08</v>
      </c>
      <c r="B6803" s="197">
        <f>Collection!B332</f>
        <v>46227</v>
      </c>
      <c r="C6803" s="200" t="str">
        <f>Collection!D332</f>
        <v>GIRI KIRANA</v>
      </c>
      <c r="D6803" s="200" t="str">
        <f>Collection!F332</f>
        <v>Collection</v>
      </c>
      <c r="E6803" s="200">
        <f>Collection!C332</f>
        <v>3985</v>
      </c>
      <c r="F6803" s="200"/>
      <c r="G6803" s="201"/>
      <c r="H6803" s="201">
        <f>Collection!H332</f>
        <v>1275</v>
      </c>
      <c r="I6803" s="241">
        <f t="shared" si="107"/>
        <v>-1275</v>
      </c>
      <c r="J6803" s="200"/>
      <c r="K6803" s="200" t="str" cm="1">
        <f t="array" ref="K6803">IF($C6803="","",IF(AND($C6803=Party_Statement!$C$5,$B6803&gt;=Party_Statement!$C$6,$B6803&lt;=Party_Statement!$E$6),SUMPRODUCT(($C$3:$C6803=Party_Statement!$C$5)*($B$3:$B6803&gt;=Party_Statement!$C$6)*($B$3:$B6803&lt;=Party_Statement!$E$6)),""))</f>
        <v/>
      </c>
    </row>
    <row r="6804" spans="1:11" x14ac:dyDescent="0.2">
      <c r="A6804" s="203" t="str">
        <f>Collection!A333</f>
        <v>2083/04/08</v>
      </c>
      <c r="B6804" s="197">
        <f>Collection!B333</f>
        <v>46227</v>
      </c>
      <c r="C6804" s="200" t="str">
        <f>Collection!D333</f>
        <v>SAMIKSHYA KIRANA</v>
      </c>
      <c r="D6804" s="200" t="str">
        <f>Collection!F333</f>
        <v>Collection</v>
      </c>
      <c r="E6804" s="200">
        <f>Collection!C333</f>
        <v>3986</v>
      </c>
      <c r="F6804" s="200"/>
      <c r="G6804" s="201"/>
      <c r="H6804" s="201">
        <f>Collection!H333</f>
        <v>680</v>
      </c>
      <c r="I6804" s="241">
        <f t="shared" si="107"/>
        <v>-680</v>
      </c>
      <c r="J6804" s="200"/>
      <c r="K6804" s="200" t="str" cm="1">
        <f t="array" ref="K6804">IF($C6804="","",IF(AND($C6804=Party_Statement!$C$5,$B6804&gt;=Party_Statement!$C$6,$B6804&lt;=Party_Statement!$E$6),SUMPRODUCT(($C$3:$C6804=Party_Statement!$C$5)*($B$3:$B6804&gt;=Party_Statement!$C$6)*($B$3:$B6804&lt;=Party_Statement!$E$6)),""))</f>
        <v/>
      </c>
    </row>
    <row r="6805" spans="1:11" x14ac:dyDescent="0.2">
      <c r="A6805" s="203" t="str">
        <f>Collection!A334</f>
        <v>2083/04/08</v>
      </c>
      <c r="B6805" s="197">
        <f>Collection!B334</f>
        <v>46227</v>
      </c>
      <c r="C6805" s="200" t="str">
        <f>Collection!D334</f>
        <v>YUBARAJ AND SAMRAT</v>
      </c>
      <c r="D6805" s="200" t="str">
        <f>Collection!F334</f>
        <v>Collection</v>
      </c>
      <c r="E6805" s="200">
        <f>Collection!C334</f>
        <v>3987</v>
      </c>
      <c r="F6805" s="200"/>
      <c r="G6805" s="201"/>
      <c r="H6805" s="201">
        <f>Collection!H334</f>
        <v>1020</v>
      </c>
      <c r="I6805" s="241">
        <f t="shared" si="107"/>
        <v>-1020</v>
      </c>
      <c r="J6805" s="200"/>
      <c r="K6805" s="200" t="str" cm="1">
        <f t="array" ref="K6805">IF($C6805="","",IF(AND($C6805=Party_Statement!$C$5,$B6805&gt;=Party_Statement!$C$6,$B6805&lt;=Party_Statement!$E$6),SUMPRODUCT(($C$3:$C6805=Party_Statement!$C$5)*($B$3:$B6805&gt;=Party_Statement!$C$6)*($B$3:$B6805&lt;=Party_Statement!$E$6)),""))</f>
        <v/>
      </c>
    </row>
    <row r="6806" spans="1:11" x14ac:dyDescent="0.2">
      <c r="A6806" s="203" t="str">
        <f>Collection!A335</f>
        <v>2083/04/08</v>
      </c>
      <c r="B6806" s="197">
        <f>Collection!B335</f>
        <v>46227</v>
      </c>
      <c r="C6806" s="200" t="str">
        <f>Collection!D335</f>
        <v>MANAKAMANA DAIRY</v>
      </c>
      <c r="D6806" s="200" t="str">
        <f>Collection!F335</f>
        <v>Collection</v>
      </c>
      <c r="E6806" s="200">
        <f>Collection!C335</f>
        <v>3988</v>
      </c>
      <c r="F6806" s="200"/>
      <c r="G6806" s="201"/>
      <c r="H6806" s="201">
        <f>Collection!H335</f>
        <v>1900</v>
      </c>
      <c r="I6806" s="241">
        <f t="shared" si="107"/>
        <v>-1900</v>
      </c>
      <c r="J6806" s="200"/>
      <c r="K6806" s="200" t="str" cm="1">
        <f t="array" ref="K6806">IF($C6806="","",IF(AND($C6806=Party_Statement!$C$5,$B6806&gt;=Party_Statement!$C$6,$B6806&lt;=Party_Statement!$E$6),SUMPRODUCT(($C$3:$C6806=Party_Statement!$C$5)*($B$3:$B6806&gt;=Party_Statement!$C$6)*($B$3:$B6806&lt;=Party_Statement!$E$6)),""))</f>
        <v/>
      </c>
    </row>
    <row r="6807" spans="1:11" x14ac:dyDescent="0.2">
      <c r="A6807" s="203" t="str">
        <f>Collection!A336</f>
        <v>2083/04/08</v>
      </c>
      <c r="B6807" s="197">
        <f>Collection!B336</f>
        <v>46227</v>
      </c>
      <c r="C6807" s="200" t="str">
        <f>Collection!D336</f>
        <v>ORGANIC TARKALI</v>
      </c>
      <c r="D6807" s="200" t="str">
        <f>Collection!F336</f>
        <v>Collection</v>
      </c>
      <c r="E6807" s="200">
        <f>Collection!C336</f>
        <v>3989</v>
      </c>
      <c r="F6807" s="200"/>
      <c r="G6807" s="201"/>
      <c r="H6807" s="201">
        <f>Collection!H336</f>
        <v>2375</v>
      </c>
      <c r="I6807" s="241">
        <f t="shared" si="107"/>
        <v>-2375</v>
      </c>
      <c r="J6807" s="200"/>
      <c r="K6807" s="200" t="str" cm="1">
        <f t="array" ref="K6807">IF($C6807="","",IF(AND($C6807=Party_Statement!$C$5,$B6807&gt;=Party_Statement!$C$6,$B6807&lt;=Party_Statement!$E$6),SUMPRODUCT(($C$3:$C6807=Party_Statement!$C$5)*($B$3:$B6807&gt;=Party_Statement!$C$6)*($B$3:$B6807&lt;=Party_Statement!$E$6)),""))</f>
        <v/>
      </c>
    </row>
    <row r="6808" spans="1:11" x14ac:dyDescent="0.2">
      <c r="A6808" s="203" t="str">
        <f>Collection!A337</f>
        <v>2083/04/08</v>
      </c>
      <c r="B6808" s="197">
        <f>Collection!B337</f>
        <v>46227</v>
      </c>
      <c r="C6808" s="200" t="str">
        <f>Collection!D337</f>
        <v>NEHA MISTHAN BHANDAR</v>
      </c>
      <c r="D6808" s="200" t="str">
        <f>Collection!F337</f>
        <v>Collection</v>
      </c>
      <c r="E6808" s="200">
        <f>Collection!C337</f>
        <v>3990</v>
      </c>
      <c r="F6808" s="200"/>
      <c r="G6808" s="201"/>
      <c r="H6808" s="201">
        <f>Collection!H337</f>
        <v>3400</v>
      </c>
      <c r="I6808" s="241">
        <f t="shared" si="107"/>
        <v>-3400</v>
      </c>
      <c r="J6808" s="200"/>
      <c r="K6808" s="200" t="str" cm="1">
        <f t="array" ref="K6808">IF($C6808="","",IF(AND($C6808=Party_Statement!$C$5,$B6808&gt;=Party_Statement!$C$6,$B6808&lt;=Party_Statement!$E$6),SUMPRODUCT(($C$3:$C6808=Party_Statement!$C$5)*($B$3:$B6808&gt;=Party_Statement!$C$6)*($B$3:$B6808&lt;=Party_Statement!$E$6)),""))</f>
        <v/>
      </c>
    </row>
    <row r="6809" spans="1:11" x14ac:dyDescent="0.2">
      <c r="A6809" s="203" t="str">
        <f>Collection!A338</f>
        <v>2083/04/08</v>
      </c>
      <c r="B6809" s="197">
        <f>Collection!B338</f>
        <v>46227</v>
      </c>
      <c r="C6809" s="200" t="str">
        <f>Collection!D338</f>
        <v>PETTY CASH</v>
      </c>
      <c r="D6809" s="200" t="str">
        <f>Collection!F338</f>
        <v>Petty Cash</v>
      </c>
      <c r="E6809" s="200">
        <f>Collection!C338</f>
        <v>0</v>
      </c>
      <c r="F6809" s="200"/>
      <c r="G6809" s="201"/>
      <c r="H6809" s="201">
        <f>Collection!H338</f>
        <v>0</v>
      </c>
      <c r="I6809" s="241">
        <f t="shared" si="107"/>
        <v>0</v>
      </c>
      <c r="J6809" s="200"/>
      <c r="K6809" s="200" t="str" cm="1">
        <f t="array" ref="K6809">IF($C6809="","",IF(AND($C6809=Party_Statement!$C$5,$B6809&gt;=Party_Statement!$C$6,$B6809&lt;=Party_Statement!$E$6),SUMPRODUCT(($C$3:$C6809=Party_Statement!$C$5)*($B$3:$B6809&gt;=Party_Statement!$C$6)*($B$3:$B6809&lt;=Party_Statement!$E$6)),""))</f>
        <v/>
      </c>
    </row>
    <row r="6810" spans="1:11" x14ac:dyDescent="0.2">
      <c r="A6810" s="203" t="str">
        <f>Collection!A339</f>
        <v>2083/04/08</v>
      </c>
      <c r="B6810" s="197">
        <f>Collection!B339</f>
        <v>46227</v>
      </c>
      <c r="C6810" s="200" t="str">
        <f>Collection!D339</f>
        <v>LOCAL</v>
      </c>
      <c r="D6810" s="200" t="str">
        <f>Collection!F339</f>
        <v>Collection</v>
      </c>
      <c r="E6810" s="200">
        <f>Collection!C339</f>
        <v>6451</v>
      </c>
      <c r="F6810" s="200"/>
      <c r="G6810" s="201"/>
      <c r="H6810" s="201">
        <f>Collection!H339</f>
        <v>300</v>
      </c>
      <c r="I6810" s="241">
        <f t="shared" si="107"/>
        <v>-300</v>
      </c>
      <c r="J6810" s="200"/>
      <c r="K6810" s="200" t="str" cm="1">
        <f t="array" ref="K6810">IF($C6810="","",IF(AND($C6810=Party_Statement!$C$5,$B6810&gt;=Party_Statement!$C$6,$B6810&lt;=Party_Statement!$E$6),SUMPRODUCT(($C$3:$C6810=Party_Statement!$C$5)*($B$3:$B6810&gt;=Party_Statement!$C$6)*($B$3:$B6810&lt;=Party_Statement!$E$6)),""))</f>
        <v/>
      </c>
    </row>
    <row r="6811" spans="1:11" x14ac:dyDescent="0.2">
      <c r="A6811" s="203" t="str">
        <f>Collection!A340</f>
        <v>2083/04/09</v>
      </c>
      <c r="B6811" s="197">
        <f>Collection!B340</f>
        <v>46228</v>
      </c>
      <c r="C6811" s="200" t="str">
        <f>Collection!D340</f>
        <v>LOCAL</v>
      </c>
      <c r="D6811" s="200" t="str">
        <f>Collection!F340</f>
        <v>Collection</v>
      </c>
      <c r="E6811" s="200">
        <f>Collection!C340</f>
        <v>6453</v>
      </c>
      <c r="F6811" s="200"/>
      <c r="G6811" s="201"/>
      <c r="H6811" s="201">
        <f>Collection!H340</f>
        <v>2350</v>
      </c>
      <c r="I6811" s="241">
        <f t="shared" si="107"/>
        <v>-2350</v>
      </c>
      <c r="J6811" s="200"/>
      <c r="K6811" s="200" t="str" cm="1">
        <f t="array" ref="K6811">IF($C6811="","",IF(AND($C6811=Party_Statement!$C$5,$B6811&gt;=Party_Statement!$C$6,$B6811&lt;=Party_Statement!$E$6),SUMPRODUCT(($C$3:$C6811=Party_Statement!$C$5)*($B$3:$B6811&gt;=Party_Statement!$C$6)*($B$3:$B6811&lt;=Party_Statement!$E$6)),""))</f>
        <v/>
      </c>
    </row>
    <row r="6812" spans="1:11" x14ac:dyDescent="0.2">
      <c r="A6812" s="203" t="str">
        <f>Collection!A341</f>
        <v>2083/04/09</v>
      </c>
      <c r="B6812" s="197">
        <f>Collection!B341</f>
        <v>46228</v>
      </c>
      <c r="C6812" s="200" t="str">
        <f>Collection!D341</f>
        <v>SRIJANA DAIRY</v>
      </c>
      <c r="D6812" s="200" t="str">
        <f>Collection!F341</f>
        <v>Collection</v>
      </c>
      <c r="E6812" s="200">
        <f>Collection!C341</f>
        <v>3991</v>
      </c>
      <c r="F6812" s="200"/>
      <c r="G6812" s="201"/>
      <c r="H6812" s="201">
        <f>Collection!H341</f>
        <v>5180</v>
      </c>
      <c r="I6812" s="241">
        <f t="shared" si="107"/>
        <v>-5180</v>
      </c>
      <c r="J6812" s="200"/>
      <c r="K6812" s="200" t="str" cm="1">
        <f t="array" ref="K6812">IF($C6812="","",IF(AND($C6812=Party_Statement!$C$5,$B6812&gt;=Party_Statement!$C$6,$B6812&lt;=Party_Statement!$E$6),SUMPRODUCT(($C$3:$C6812=Party_Statement!$C$5)*($B$3:$B6812&gt;=Party_Statement!$C$6)*($B$3:$B6812&lt;=Party_Statement!$E$6)),""))</f>
        <v/>
      </c>
    </row>
    <row r="6813" spans="1:11" x14ac:dyDescent="0.2">
      <c r="A6813" s="203" t="str">
        <f>Collection!A342</f>
        <v>2083/04/09</v>
      </c>
      <c r="B6813" s="197">
        <f>Collection!B342</f>
        <v>46228</v>
      </c>
      <c r="C6813" s="200" t="str">
        <f>Collection!D342</f>
        <v>SOBHA BHATTARAI</v>
      </c>
      <c r="D6813" s="200" t="str">
        <f>Collection!F342</f>
        <v>Collection</v>
      </c>
      <c r="E6813" s="200">
        <f>Collection!C342</f>
        <v>3992</v>
      </c>
      <c r="F6813" s="200"/>
      <c r="G6813" s="201"/>
      <c r="H6813" s="201">
        <f>Collection!H342</f>
        <v>4250</v>
      </c>
      <c r="I6813" s="241">
        <f t="shared" si="107"/>
        <v>-4250</v>
      </c>
      <c r="J6813" s="200"/>
      <c r="K6813" s="200" t="str" cm="1">
        <f t="array" ref="K6813">IF($C6813="","",IF(AND($C6813=Party_Statement!$C$5,$B6813&gt;=Party_Statement!$C$6,$B6813&lt;=Party_Statement!$E$6),SUMPRODUCT(($C$3:$C6813=Party_Statement!$C$5)*($B$3:$B6813&gt;=Party_Statement!$C$6)*($B$3:$B6813&lt;=Party_Statement!$E$6)),""))</f>
        <v/>
      </c>
    </row>
    <row r="6814" spans="1:11" x14ac:dyDescent="0.2">
      <c r="A6814" s="203" t="str">
        <f>Collection!A343</f>
        <v>2083/04/09</v>
      </c>
      <c r="B6814" s="197">
        <f>Collection!B343</f>
        <v>46228</v>
      </c>
      <c r="C6814" s="200" t="str">
        <f>Collection!D343</f>
        <v>SAMIKSHYA KIRANA</v>
      </c>
      <c r="D6814" s="200" t="str">
        <f>Collection!F343</f>
        <v>Collection</v>
      </c>
      <c r="E6814" s="200">
        <f>Collection!C343</f>
        <v>3993</v>
      </c>
      <c r="F6814" s="200"/>
      <c r="G6814" s="201"/>
      <c r="H6814" s="201">
        <f>Collection!H343</f>
        <v>680</v>
      </c>
      <c r="I6814" s="241">
        <f t="shared" si="107"/>
        <v>-680</v>
      </c>
      <c r="J6814" s="200"/>
      <c r="K6814" s="200" t="str" cm="1">
        <f t="array" ref="K6814">IF($C6814="","",IF(AND($C6814=Party_Statement!$C$5,$B6814&gt;=Party_Statement!$C$6,$B6814&lt;=Party_Statement!$E$6),SUMPRODUCT(($C$3:$C6814=Party_Statement!$C$5)*($B$3:$B6814&gt;=Party_Statement!$C$6)*($B$3:$B6814&lt;=Party_Statement!$E$6)),""))</f>
        <v/>
      </c>
    </row>
    <row r="6815" spans="1:11" x14ac:dyDescent="0.2">
      <c r="A6815" s="203" t="str">
        <f>Collection!A344</f>
        <v>2083/04/09</v>
      </c>
      <c r="B6815" s="197">
        <f>Collection!B344</f>
        <v>46228</v>
      </c>
      <c r="C6815" s="200" t="str">
        <f>Collection!D344</f>
        <v>AAMOSH KIRANA</v>
      </c>
      <c r="D6815" s="200" t="str">
        <f>Collection!F344</f>
        <v>Collection</v>
      </c>
      <c r="E6815" s="200">
        <f>Collection!C344</f>
        <v>3994</v>
      </c>
      <c r="F6815" s="200"/>
      <c r="G6815" s="201"/>
      <c r="H6815" s="201">
        <f>Collection!H344</f>
        <v>10000</v>
      </c>
      <c r="I6815" s="241">
        <f t="shared" si="107"/>
        <v>-10000</v>
      </c>
      <c r="J6815" s="200"/>
      <c r="K6815" s="200" cm="1">
        <f t="array" ref="K6815">IF($C6815="","",IF(AND($C6815=Party_Statement!$C$5,$B6815&gt;=Party_Statement!$C$6,$B6815&lt;=Party_Statement!$E$6),SUMPRODUCT(($C$3:$C6815=Party_Statement!$C$5)*($B$3:$B6815&gt;=Party_Statement!$C$6)*($B$3:$B6815&lt;=Party_Statement!$E$6)),""))</f>
        <v>271</v>
      </c>
    </row>
    <row r="6816" spans="1:11" x14ac:dyDescent="0.2">
      <c r="A6816" s="203" t="str">
        <f>Collection!A345</f>
        <v>2083/04/09</v>
      </c>
      <c r="B6816" s="197">
        <f>Collection!B345</f>
        <v>46228</v>
      </c>
      <c r="C6816" s="200" t="str">
        <f>Collection!D345</f>
        <v>AAYUSH AND AAYUSHMA</v>
      </c>
      <c r="D6816" s="200" t="str">
        <f>Collection!F345</f>
        <v>Collection</v>
      </c>
      <c r="E6816" s="200">
        <f>Collection!C345</f>
        <v>3995</v>
      </c>
      <c r="F6816" s="200"/>
      <c r="G6816" s="201"/>
      <c r="H6816" s="201">
        <f>Collection!H345</f>
        <v>425</v>
      </c>
      <c r="I6816" s="241">
        <f t="shared" si="107"/>
        <v>-425</v>
      </c>
      <c r="J6816" s="200"/>
      <c r="K6816" s="200" t="str" cm="1">
        <f t="array" ref="K6816">IF($C6816="","",IF(AND($C6816=Party_Statement!$C$5,$B6816&gt;=Party_Statement!$C$6,$B6816&lt;=Party_Statement!$E$6),SUMPRODUCT(($C$3:$C6816=Party_Statement!$C$5)*($B$3:$B6816&gt;=Party_Statement!$C$6)*($B$3:$B6816&lt;=Party_Statement!$E$6)),""))</f>
        <v/>
      </c>
    </row>
    <row r="6817" spans="1:11" x14ac:dyDescent="0.2">
      <c r="A6817" s="203" t="str">
        <f>Collection!A346</f>
        <v>2083/04/09</v>
      </c>
      <c r="B6817" s="197">
        <f>Collection!B346</f>
        <v>46228</v>
      </c>
      <c r="C6817" s="200" t="str">
        <f>Collection!D346</f>
        <v>YUBARAJ AND SAMRAT</v>
      </c>
      <c r="D6817" s="200" t="str">
        <f>Collection!F346</f>
        <v>Collection</v>
      </c>
      <c r="E6817" s="200">
        <f>Collection!C346</f>
        <v>3996</v>
      </c>
      <c r="F6817" s="200"/>
      <c r="G6817" s="201"/>
      <c r="H6817" s="201">
        <f>Collection!H346</f>
        <v>1020</v>
      </c>
      <c r="I6817" s="241">
        <f t="shared" si="107"/>
        <v>-1020</v>
      </c>
      <c r="J6817" s="200"/>
      <c r="K6817" s="200" t="str" cm="1">
        <f t="array" ref="K6817">IF($C6817="","",IF(AND($C6817=Party_Statement!$C$5,$B6817&gt;=Party_Statement!$C$6,$B6817&lt;=Party_Statement!$E$6),SUMPRODUCT(($C$3:$C6817=Party_Statement!$C$5)*($B$3:$B6817&gt;=Party_Statement!$C$6)*($B$3:$B6817&lt;=Party_Statement!$E$6)),""))</f>
        <v/>
      </c>
    </row>
    <row r="6818" spans="1:11" x14ac:dyDescent="0.2">
      <c r="A6818" s="203" t="str">
        <f>Collection!A347</f>
        <v>2083/04/09</v>
      </c>
      <c r="B6818" s="197">
        <f>Collection!B347</f>
        <v>46228</v>
      </c>
      <c r="C6818" s="200" t="str">
        <f>Collection!D347</f>
        <v>PALPALI KIRANA</v>
      </c>
      <c r="D6818" s="200" t="str">
        <f>Collection!F347</f>
        <v>Collection</v>
      </c>
      <c r="E6818" s="200">
        <f>Collection!C347</f>
        <v>3997</v>
      </c>
      <c r="F6818" s="200"/>
      <c r="G6818" s="201"/>
      <c r="H6818" s="201">
        <f>Collection!H347</f>
        <v>2125</v>
      </c>
      <c r="I6818" s="241">
        <f t="shared" si="107"/>
        <v>-2125</v>
      </c>
      <c r="J6818" s="200"/>
      <c r="K6818" s="200" t="str" cm="1">
        <f t="array" ref="K6818">IF($C6818="","",IF(AND($C6818=Party_Statement!$C$5,$B6818&gt;=Party_Statement!$C$6,$B6818&lt;=Party_Statement!$E$6),SUMPRODUCT(($C$3:$C6818=Party_Statement!$C$5)*($B$3:$B6818&gt;=Party_Statement!$C$6)*($B$3:$B6818&lt;=Party_Statement!$E$6)),""))</f>
        <v/>
      </c>
    </row>
    <row r="6819" spans="1:11" x14ac:dyDescent="0.2">
      <c r="A6819" s="203" t="str">
        <f>Collection!A348</f>
        <v>2083/04/09</v>
      </c>
      <c r="B6819" s="197">
        <f>Collection!B348</f>
        <v>46228</v>
      </c>
      <c r="C6819" s="200" t="str">
        <f>Collection!D348</f>
        <v>DEURALI KIRANA</v>
      </c>
      <c r="D6819" s="200" t="str">
        <f>Collection!F348</f>
        <v>Collection</v>
      </c>
      <c r="E6819" s="200">
        <f>Collection!C348</f>
        <v>3998</v>
      </c>
      <c r="F6819" s="200"/>
      <c r="G6819" s="201"/>
      <c r="H6819" s="201">
        <f>Collection!H348</f>
        <v>425</v>
      </c>
      <c r="I6819" s="241">
        <f t="shared" si="107"/>
        <v>0</v>
      </c>
      <c r="J6819" s="200"/>
      <c r="K6819" s="200" t="str" cm="1">
        <f t="array" ref="K6819">IF($C6819="","",IF(AND($C6819=Party_Statement!$C$5,$B6819&gt;=Party_Statement!$C$6,$B6819&lt;=Party_Statement!$E$6),SUMPRODUCT(($C$3:$C6819=Party_Statement!$C$5)*($B$3:$B6819&gt;=Party_Statement!$C$6)*($B$3:$B6819&lt;=Party_Statement!$E$6)),""))</f>
        <v/>
      </c>
    </row>
    <row r="6820" spans="1:11" x14ac:dyDescent="0.2">
      <c r="A6820" s="203" t="str">
        <f>Collection!A349</f>
        <v>2083/04/09</v>
      </c>
      <c r="B6820" s="197">
        <f>Collection!B349</f>
        <v>46228</v>
      </c>
      <c r="C6820" s="200" t="str">
        <f>Collection!D349</f>
        <v>GIRI KIRANA</v>
      </c>
      <c r="D6820" s="200" t="str">
        <f>Collection!F349</f>
        <v>Collection</v>
      </c>
      <c r="E6820" s="200">
        <f>Collection!C349</f>
        <v>3999</v>
      </c>
      <c r="F6820" s="200"/>
      <c r="G6820" s="201"/>
      <c r="H6820" s="201">
        <f>Collection!H349</f>
        <v>1275</v>
      </c>
      <c r="I6820" s="241">
        <f t="shared" si="107"/>
        <v>-1275</v>
      </c>
      <c r="J6820" s="200"/>
      <c r="K6820" s="200" t="str" cm="1">
        <f t="array" ref="K6820">IF($C6820="","",IF(AND($C6820=Party_Statement!$C$5,$B6820&gt;=Party_Statement!$C$6,$B6820&lt;=Party_Statement!$E$6),SUMPRODUCT(($C$3:$C6820=Party_Statement!$C$5)*($B$3:$B6820&gt;=Party_Statement!$C$6)*($B$3:$B6820&lt;=Party_Statement!$E$6)),""))</f>
        <v/>
      </c>
    </row>
    <row r="6821" spans="1:11" x14ac:dyDescent="0.2">
      <c r="A6821" s="203" t="str">
        <f>Collection!A350</f>
        <v>2083/04/09</v>
      </c>
      <c r="B6821" s="197">
        <f>Collection!B350</f>
        <v>46228</v>
      </c>
      <c r="C6821" s="200" t="str">
        <f>Collection!D350</f>
        <v>ORGANIC TARKALI</v>
      </c>
      <c r="D6821" s="200" t="str">
        <f>Collection!F350</f>
        <v>Collection</v>
      </c>
      <c r="E6821" s="200">
        <f>Collection!C350</f>
        <v>4000</v>
      </c>
      <c r="F6821" s="200"/>
      <c r="G6821" s="201"/>
      <c r="H6821" s="201">
        <f>Collection!H350</f>
        <v>2495</v>
      </c>
      <c r="I6821" s="241">
        <f t="shared" si="107"/>
        <v>-2495</v>
      </c>
      <c r="J6821" s="200"/>
      <c r="K6821" s="200" t="str" cm="1">
        <f t="array" ref="K6821">IF($C6821="","",IF(AND($C6821=Party_Statement!$C$5,$B6821&gt;=Party_Statement!$C$6,$B6821&lt;=Party_Statement!$E$6),SUMPRODUCT(($C$3:$C6821=Party_Statement!$C$5)*($B$3:$B6821&gt;=Party_Statement!$C$6)*($B$3:$B6821&lt;=Party_Statement!$E$6)),""))</f>
        <v/>
      </c>
    </row>
    <row r="6822" spans="1:11" x14ac:dyDescent="0.2">
      <c r="A6822" s="203" t="str">
        <f>Collection!A351</f>
        <v>2083/04/09</v>
      </c>
      <c r="B6822" s="197">
        <f>Collection!B351</f>
        <v>46228</v>
      </c>
      <c r="C6822" s="200" t="str">
        <f>Collection!D351</f>
        <v>NEUPANE KIRANA</v>
      </c>
      <c r="D6822" s="200" t="str">
        <f>Collection!F351</f>
        <v>Collection</v>
      </c>
      <c r="E6822" s="200">
        <f>Collection!C351</f>
        <v>4001</v>
      </c>
      <c r="F6822" s="200"/>
      <c r="G6822" s="201"/>
      <c r="H6822" s="201">
        <f>Collection!H351</f>
        <v>400</v>
      </c>
      <c r="I6822" s="241">
        <f t="shared" si="107"/>
        <v>-400</v>
      </c>
      <c r="J6822" s="200"/>
      <c r="K6822" s="200" t="str" cm="1">
        <f t="array" ref="K6822">IF($C6822="","",IF(AND($C6822=Party_Statement!$C$5,$B6822&gt;=Party_Statement!$C$6,$B6822&lt;=Party_Statement!$E$6),SUMPRODUCT(($C$3:$C6822=Party_Statement!$C$5)*($B$3:$B6822&gt;=Party_Statement!$C$6)*($B$3:$B6822&lt;=Party_Statement!$E$6)),""))</f>
        <v/>
      </c>
    </row>
    <row r="6823" spans="1:11" x14ac:dyDescent="0.2">
      <c r="A6823" s="203" t="str">
        <f>Collection!A352</f>
        <v>2083/04/09</v>
      </c>
      <c r="B6823" s="197">
        <f>Collection!B352</f>
        <v>46228</v>
      </c>
      <c r="C6823" s="200" t="str">
        <f>Collection!D352</f>
        <v>SHANKAR KHAREL</v>
      </c>
      <c r="D6823" s="200" t="str">
        <f>Collection!F352</f>
        <v>Collection</v>
      </c>
      <c r="E6823" s="200">
        <f>Collection!C352</f>
        <v>4002</v>
      </c>
      <c r="F6823" s="200"/>
      <c r="G6823" s="201"/>
      <c r="H6823" s="201">
        <f>Collection!H352</f>
        <v>5000</v>
      </c>
      <c r="I6823" s="241">
        <f t="shared" si="107"/>
        <v>-5000</v>
      </c>
      <c r="J6823" s="200"/>
      <c r="K6823" s="200" t="str" cm="1">
        <f t="array" ref="K6823">IF($C6823="","",IF(AND($C6823=Party_Statement!$C$5,$B6823&gt;=Party_Statement!$C$6,$B6823&lt;=Party_Statement!$E$6),SUMPRODUCT(($C$3:$C6823=Party_Statement!$C$5)*($B$3:$B6823&gt;=Party_Statement!$C$6)*($B$3:$B6823&lt;=Party_Statement!$E$6)),""))</f>
        <v/>
      </c>
    </row>
    <row r="6824" spans="1:11" x14ac:dyDescent="0.2">
      <c r="A6824" s="203" t="str">
        <f>Collection!A353</f>
        <v>2083/04/09</v>
      </c>
      <c r="B6824" s="197">
        <f>Collection!B353</f>
        <v>46228</v>
      </c>
      <c r="C6824" s="200" t="str">
        <f>Collection!D353</f>
        <v>PETTY CASH</v>
      </c>
      <c r="D6824" s="200" t="str">
        <f>Collection!F353</f>
        <v>Petty Cash</v>
      </c>
      <c r="E6824" s="200">
        <f>Collection!C353</f>
        <v>0</v>
      </c>
      <c r="F6824" s="200"/>
      <c r="G6824" s="201"/>
      <c r="H6824" s="201">
        <f>Collection!H353</f>
        <v>0</v>
      </c>
      <c r="I6824" s="241">
        <f t="shared" si="107"/>
        <v>0</v>
      </c>
      <c r="J6824" s="200"/>
      <c r="K6824" s="200" t="str" cm="1">
        <f t="array" ref="K6824">IF($C6824="","",IF(AND($C6824=Party_Statement!$C$5,$B6824&gt;=Party_Statement!$C$6,$B6824&lt;=Party_Statement!$E$6),SUMPRODUCT(($C$3:$C6824=Party_Statement!$C$5)*($B$3:$B6824&gt;=Party_Statement!$C$6)*($B$3:$B6824&lt;=Party_Statement!$E$6)),""))</f>
        <v/>
      </c>
    </row>
    <row r="6825" spans="1:11" x14ac:dyDescent="0.2">
      <c r="A6825" s="203" t="str">
        <f>Collection!A354</f>
        <v>2083/04/09</v>
      </c>
      <c r="B6825" s="197">
        <f>Collection!B354</f>
        <v>46228</v>
      </c>
      <c r="C6825" s="200" t="str">
        <f>Collection!D354</f>
        <v>PETTY CASH</v>
      </c>
      <c r="D6825" s="200" t="str">
        <f>Collection!F354</f>
        <v>Petty Cash</v>
      </c>
      <c r="E6825" s="200">
        <f>Collection!C354</f>
        <v>0</v>
      </c>
      <c r="F6825" s="200"/>
      <c r="G6825" s="201"/>
      <c r="H6825" s="201">
        <f>Collection!H354</f>
        <v>0</v>
      </c>
      <c r="I6825" s="241">
        <f t="shared" si="107"/>
        <v>0</v>
      </c>
      <c r="J6825" s="200"/>
      <c r="K6825" s="200" t="str" cm="1">
        <f t="array" ref="K6825">IF($C6825="","",IF(AND($C6825=Party_Statement!$C$5,$B6825&gt;=Party_Statement!$C$6,$B6825&lt;=Party_Statement!$E$6),SUMPRODUCT(($C$3:$C6825=Party_Statement!$C$5)*($B$3:$B6825&gt;=Party_Statement!$C$6)*($B$3:$B6825&lt;=Party_Statement!$E$6)),""))</f>
        <v/>
      </c>
    </row>
    <row r="6826" spans="1:11" x14ac:dyDescent="0.2">
      <c r="A6826" s="203" t="str">
        <f>Collection!A355</f>
        <v>2083/04/09</v>
      </c>
      <c r="B6826" s="197">
        <f>Collection!B355</f>
        <v>46228</v>
      </c>
      <c r="C6826" s="200" t="str">
        <f>Collection!D355</f>
        <v>LOCAL</v>
      </c>
      <c r="D6826" s="200" t="str">
        <f>Collection!F355</f>
        <v>Collection</v>
      </c>
      <c r="E6826" s="200">
        <f>Collection!C355</f>
        <v>6452</v>
      </c>
      <c r="F6826" s="200"/>
      <c r="G6826" s="201"/>
      <c r="H6826" s="201">
        <f>Collection!H355</f>
        <v>650</v>
      </c>
      <c r="I6826" s="241">
        <f t="shared" si="107"/>
        <v>-650</v>
      </c>
      <c r="J6826" s="200"/>
      <c r="K6826" s="200" t="str" cm="1">
        <f t="array" ref="K6826">IF($C6826="","",IF(AND($C6826=Party_Statement!$C$5,$B6826&gt;=Party_Statement!$C$6,$B6826&lt;=Party_Statement!$E$6),SUMPRODUCT(($C$3:$C6826=Party_Statement!$C$5)*($B$3:$B6826&gt;=Party_Statement!$C$6)*($B$3:$B6826&lt;=Party_Statement!$E$6)),""))</f>
        <v/>
      </c>
    </row>
    <row r="6827" spans="1:11" x14ac:dyDescent="0.2">
      <c r="A6827" s="203" t="str">
        <f>Collection!A356</f>
        <v>2083/04/10</v>
      </c>
      <c r="B6827" s="197">
        <f>Collection!B356</f>
        <v>46229</v>
      </c>
      <c r="C6827" s="200" t="str">
        <f>Collection!D356</f>
        <v>DEURALI KIRANA</v>
      </c>
      <c r="D6827" s="200" t="str">
        <f>Collection!F356</f>
        <v>Collection</v>
      </c>
      <c r="E6827" s="200">
        <f>Collection!C356</f>
        <v>4003</v>
      </c>
      <c r="F6827" s="200"/>
      <c r="G6827" s="201"/>
      <c r="H6827" s="201">
        <f>Collection!H356</f>
        <v>425</v>
      </c>
      <c r="I6827" s="241">
        <f t="shared" si="107"/>
        <v>-425</v>
      </c>
      <c r="J6827" s="200"/>
      <c r="K6827" s="200" t="str" cm="1">
        <f t="array" ref="K6827">IF($C6827="","",IF(AND($C6827=Party_Statement!$C$5,$B6827&gt;=Party_Statement!$C$6,$B6827&lt;=Party_Statement!$E$6),SUMPRODUCT(($C$3:$C6827=Party_Statement!$C$5)*($B$3:$B6827&gt;=Party_Statement!$C$6)*($B$3:$B6827&lt;=Party_Statement!$E$6)),""))</f>
        <v/>
      </c>
    </row>
    <row r="6828" spans="1:11" x14ac:dyDescent="0.2">
      <c r="A6828" s="203" t="str">
        <f>Collection!A357</f>
        <v>2083/04/10</v>
      </c>
      <c r="B6828" s="197">
        <f>Collection!B357</f>
        <v>46229</v>
      </c>
      <c r="C6828" s="200" t="str">
        <f>Collection!D357</f>
        <v>GANGA NEUPANE</v>
      </c>
      <c r="D6828" s="200" t="str">
        <f>Collection!F357</f>
        <v>Collection</v>
      </c>
      <c r="E6828" s="200">
        <f>Collection!C357</f>
        <v>4004</v>
      </c>
      <c r="F6828" s="200"/>
      <c r="G6828" s="201"/>
      <c r="H6828" s="201">
        <f>Collection!H357</f>
        <v>5000</v>
      </c>
      <c r="I6828" s="241">
        <f t="shared" si="107"/>
        <v>-5000</v>
      </c>
      <c r="J6828" s="200"/>
      <c r="K6828" s="200" t="str" cm="1">
        <f t="array" ref="K6828">IF($C6828="","",IF(AND($C6828=Party_Statement!$C$5,$B6828&gt;=Party_Statement!$C$6,$B6828&lt;=Party_Statement!$E$6),SUMPRODUCT(($C$3:$C6828=Party_Statement!$C$5)*($B$3:$B6828&gt;=Party_Statement!$C$6)*($B$3:$B6828&lt;=Party_Statement!$E$6)),""))</f>
        <v/>
      </c>
    </row>
    <row r="6829" spans="1:11" x14ac:dyDescent="0.2">
      <c r="A6829" s="203" t="str">
        <f>Collection!A358</f>
        <v>2083/04/10</v>
      </c>
      <c r="B6829" s="197">
        <f>Collection!B358</f>
        <v>46229</v>
      </c>
      <c r="C6829" s="200" t="str">
        <f>Collection!D358</f>
        <v>SRIJANA DAIRY</v>
      </c>
      <c r="D6829" s="200" t="str">
        <f>Collection!F358</f>
        <v>Collection</v>
      </c>
      <c r="E6829" s="200">
        <f>Collection!C358</f>
        <v>4005</v>
      </c>
      <c r="F6829" s="200"/>
      <c r="G6829" s="201"/>
      <c r="H6829" s="201">
        <f>Collection!H358</f>
        <v>4755</v>
      </c>
      <c r="I6829" s="241">
        <f t="shared" si="107"/>
        <v>-4755</v>
      </c>
      <c r="J6829" s="200"/>
      <c r="K6829" s="200" t="str" cm="1">
        <f t="array" ref="K6829">IF($C6829="","",IF(AND($C6829=Party_Statement!$C$5,$B6829&gt;=Party_Statement!$C$6,$B6829&lt;=Party_Statement!$E$6),SUMPRODUCT(($C$3:$C6829=Party_Statement!$C$5)*($B$3:$B6829&gt;=Party_Statement!$C$6)*($B$3:$B6829&lt;=Party_Statement!$E$6)),""))</f>
        <v/>
      </c>
    </row>
    <row r="6830" spans="1:11" x14ac:dyDescent="0.2">
      <c r="A6830" s="203" t="str">
        <f>Collection!A359</f>
        <v>2083/04/10</v>
      </c>
      <c r="B6830" s="197">
        <f>Collection!B359</f>
        <v>46229</v>
      </c>
      <c r="C6830" s="200" t="str">
        <f>Collection!D359</f>
        <v>SOBHA BHATTARAI</v>
      </c>
      <c r="D6830" s="200" t="str">
        <f>Collection!F359</f>
        <v>Collection</v>
      </c>
      <c r="E6830" s="200">
        <f>Collection!C359</f>
        <v>4006</v>
      </c>
      <c r="F6830" s="200"/>
      <c r="G6830" s="201"/>
      <c r="H6830" s="201">
        <f>Collection!H359</f>
        <v>4250</v>
      </c>
      <c r="I6830" s="241">
        <f t="shared" si="107"/>
        <v>-4250</v>
      </c>
      <c r="J6830" s="200"/>
      <c r="K6830" s="200" t="str" cm="1">
        <f t="array" ref="K6830">IF($C6830="","",IF(AND($C6830=Party_Statement!$C$5,$B6830&gt;=Party_Statement!$C$6,$B6830&lt;=Party_Statement!$E$6),SUMPRODUCT(($C$3:$C6830=Party_Statement!$C$5)*($B$3:$B6830&gt;=Party_Statement!$C$6)*($B$3:$B6830&lt;=Party_Statement!$E$6)),""))</f>
        <v/>
      </c>
    </row>
    <row r="6831" spans="1:11" s="64" customFormat="1" x14ac:dyDescent="0.2">
      <c r="A6831" s="203" t="str">
        <f>Collection!A360</f>
        <v>2083/04/10</v>
      </c>
      <c r="B6831" s="197">
        <f>Collection!B360</f>
        <v>46229</v>
      </c>
      <c r="C6831" s="200" t="str">
        <f>Collection!D360</f>
        <v>PALPALI KIRANA</v>
      </c>
      <c r="D6831" s="200" t="str">
        <f>Collection!F360</f>
        <v>Collection</v>
      </c>
      <c r="E6831" s="200">
        <f>Collection!C360</f>
        <v>4007</v>
      </c>
      <c r="F6831" s="202"/>
      <c r="G6831" s="201"/>
      <c r="H6831" s="201">
        <f>Collection!H360</f>
        <v>2125</v>
      </c>
      <c r="I6831" s="241">
        <f t="shared" si="107"/>
        <v>-2125</v>
      </c>
      <c r="J6831" s="202"/>
      <c r="K6831" s="200" t="str" cm="1">
        <f t="array" ref="K6831">IF($C6831="","",IF(AND($C6831=Party_Statement!$C$5,$B6831&gt;=Party_Statement!$C$6,$B6831&lt;=Party_Statement!$E$6),SUMPRODUCT(($C$3:$C6831=Party_Statement!$C$5)*($B$3:$B6831&gt;=Party_Statement!$C$6)*($B$3:$B6831&lt;=Party_Statement!$E$6)),""))</f>
        <v/>
      </c>
    </row>
    <row r="6832" spans="1:11" x14ac:dyDescent="0.2">
      <c r="A6832" s="203" t="str">
        <f>Collection!A361</f>
        <v>2083/04/10</v>
      </c>
      <c r="B6832" s="197">
        <f>Collection!B361</f>
        <v>46229</v>
      </c>
      <c r="C6832" s="200" t="str">
        <f>Collection!D361</f>
        <v>AAMOSH KIRANA</v>
      </c>
      <c r="D6832" s="200" t="str">
        <f>Collection!F361</f>
        <v>Collection</v>
      </c>
      <c r="E6832" s="200">
        <f>Collection!C361</f>
        <v>4008</v>
      </c>
      <c r="F6832" s="200"/>
      <c r="G6832" s="201"/>
      <c r="H6832" s="201">
        <f>Collection!H361</f>
        <v>9700</v>
      </c>
      <c r="I6832" s="241">
        <f t="shared" si="107"/>
        <v>-9700</v>
      </c>
      <c r="J6832" s="200"/>
      <c r="K6832" s="200" cm="1">
        <f t="array" ref="K6832">IF($C6832="","",IF(AND($C6832=Party_Statement!$C$5,$B6832&gt;=Party_Statement!$C$6,$B6832&lt;=Party_Statement!$E$6),SUMPRODUCT(($C$3:$C6832=Party_Statement!$C$5)*($B$3:$B6832&gt;=Party_Statement!$C$6)*($B$3:$B6832&lt;=Party_Statement!$E$6)),""))</f>
        <v>272</v>
      </c>
    </row>
    <row r="6833" spans="1:11" x14ac:dyDescent="0.2">
      <c r="A6833" s="203" t="str">
        <f>Collection!A362</f>
        <v>2083/04/10</v>
      </c>
      <c r="B6833" s="197">
        <f>Collection!B362</f>
        <v>46229</v>
      </c>
      <c r="C6833" s="200" t="str">
        <f>Collection!D362</f>
        <v>GIRI KIRANA</v>
      </c>
      <c r="D6833" s="200" t="str">
        <f>Collection!F362</f>
        <v>Collection</v>
      </c>
      <c r="E6833" s="200">
        <f>Collection!C362</f>
        <v>4009</v>
      </c>
      <c r="F6833" s="200"/>
      <c r="G6833" s="201"/>
      <c r="H6833" s="201">
        <f>Collection!H362</f>
        <v>1700</v>
      </c>
      <c r="I6833" s="241">
        <f t="shared" si="107"/>
        <v>-1700</v>
      </c>
      <c r="J6833" s="200"/>
      <c r="K6833" s="200" t="str" cm="1">
        <f t="array" ref="K6833">IF($C6833="","",IF(AND($C6833=Party_Statement!$C$5,$B6833&gt;=Party_Statement!$C$6,$B6833&lt;=Party_Statement!$E$6),SUMPRODUCT(($C$3:$C6833=Party_Statement!$C$5)*($B$3:$B6833&gt;=Party_Statement!$C$6)*($B$3:$B6833&lt;=Party_Statement!$E$6)),""))</f>
        <v/>
      </c>
    </row>
    <row r="6834" spans="1:11" x14ac:dyDescent="0.2">
      <c r="A6834" s="203" t="str">
        <f>Collection!A363</f>
        <v>2083/04/10</v>
      </c>
      <c r="B6834" s="197">
        <f>Collection!B363</f>
        <v>46229</v>
      </c>
      <c r="C6834" s="200" t="str">
        <f>Collection!D363</f>
        <v>SAMIKSHYA KIRANA</v>
      </c>
      <c r="D6834" s="200" t="str">
        <f>Collection!F363</f>
        <v>Collection</v>
      </c>
      <c r="E6834" s="200">
        <f>Collection!C363</f>
        <v>4010</v>
      </c>
      <c r="F6834" s="200"/>
      <c r="G6834" s="201"/>
      <c r="H6834" s="201">
        <f>Collection!H363</f>
        <v>680</v>
      </c>
      <c r="I6834" s="241">
        <f t="shared" si="107"/>
        <v>-680</v>
      </c>
      <c r="J6834" s="200"/>
      <c r="K6834" s="200" t="str" cm="1">
        <f t="array" ref="K6834">IF($C6834="","",IF(AND($C6834=Party_Statement!$C$5,$B6834&gt;=Party_Statement!$C$6,$B6834&lt;=Party_Statement!$E$6),SUMPRODUCT(($C$3:$C6834=Party_Statement!$C$5)*($B$3:$B6834&gt;=Party_Statement!$C$6)*($B$3:$B6834&lt;=Party_Statement!$E$6)),""))</f>
        <v/>
      </c>
    </row>
    <row r="6835" spans="1:11" x14ac:dyDescent="0.2">
      <c r="A6835" s="203" t="str">
        <f>Collection!A364</f>
        <v>2083/04/10</v>
      </c>
      <c r="B6835" s="197">
        <f>Collection!B364</f>
        <v>46229</v>
      </c>
      <c r="C6835" s="200" t="str">
        <f>Collection!D364</f>
        <v>YUBARAJ AND SAMRAT</v>
      </c>
      <c r="D6835" s="200" t="str">
        <f>Collection!F364</f>
        <v>Collection</v>
      </c>
      <c r="E6835" s="200">
        <f>Collection!C364</f>
        <v>4011</v>
      </c>
      <c r="F6835" s="200"/>
      <c r="G6835" s="201"/>
      <c r="H6835" s="201">
        <f>Collection!H364</f>
        <v>1020</v>
      </c>
      <c r="I6835" s="241">
        <f t="shared" si="107"/>
        <v>-1020</v>
      </c>
      <c r="J6835" s="200"/>
      <c r="K6835" s="200" t="str" cm="1">
        <f t="array" ref="K6835">IF($C6835="","",IF(AND($C6835=Party_Statement!$C$5,$B6835&gt;=Party_Statement!$C$6,$B6835&lt;=Party_Statement!$E$6),SUMPRODUCT(($C$3:$C6835=Party_Statement!$C$5)*($B$3:$B6835&gt;=Party_Statement!$C$6)*($B$3:$B6835&lt;=Party_Statement!$E$6)),""))</f>
        <v/>
      </c>
    </row>
    <row r="6836" spans="1:11" x14ac:dyDescent="0.2">
      <c r="A6836" s="203" t="str">
        <f>Collection!A365</f>
        <v>2083/04/10</v>
      </c>
      <c r="B6836" s="197">
        <f>Collection!B365</f>
        <v>46229</v>
      </c>
      <c r="C6836" s="200" t="str">
        <f>Collection!D365</f>
        <v>ORGANIC TARKALI</v>
      </c>
      <c r="D6836" s="200" t="str">
        <f>Collection!F365</f>
        <v>Collection</v>
      </c>
      <c r="E6836" s="200">
        <f>Collection!C365</f>
        <v>4012</v>
      </c>
      <c r="F6836" s="200"/>
      <c r="G6836" s="201"/>
      <c r="H6836" s="201">
        <f>Collection!H365</f>
        <v>7420</v>
      </c>
      <c r="I6836" s="241">
        <f t="shared" si="107"/>
        <v>-7420</v>
      </c>
      <c r="J6836" s="200"/>
      <c r="K6836" s="200" t="str" cm="1">
        <f t="array" ref="K6836">IF($C6836="","",IF(AND($C6836=Party_Statement!$C$5,$B6836&gt;=Party_Statement!$C$6,$B6836&lt;=Party_Statement!$E$6),SUMPRODUCT(($C$3:$C6836=Party_Statement!$C$5)*($B$3:$B6836&gt;=Party_Statement!$C$6)*($B$3:$B6836&lt;=Party_Statement!$E$6)),""))</f>
        <v/>
      </c>
    </row>
    <row r="6837" spans="1:11" x14ac:dyDescent="0.2">
      <c r="A6837" s="203" t="str">
        <f>Collection!A366</f>
        <v>2083/04/11</v>
      </c>
      <c r="B6837" s="197">
        <f>Collection!B366</f>
        <v>46230</v>
      </c>
      <c r="C6837" s="200" t="str">
        <f>Collection!D366</f>
        <v>SAMIKSHYA KIRANA</v>
      </c>
      <c r="D6837" s="200" t="str">
        <f>Collection!F366</f>
        <v>Collection</v>
      </c>
      <c r="E6837" s="200">
        <f>Collection!C366</f>
        <v>4013</v>
      </c>
      <c r="F6837" s="200"/>
      <c r="G6837" s="201"/>
      <c r="H6837" s="201">
        <f>Collection!H366</f>
        <v>680</v>
      </c>
      <c r="I6837" s="241">
        <f t="shared" si="107"/>
        <v>-680</v>
      </c>
      <c r="J6837" s="200"/>
      <c r="K6837" s="200" t="str" cm="1">
        <f t="array" ref="K6837">IF($C6837="","",IF(AND($C6837=Party_Statement!$C$5,$B6837&gt;=Party_Statement!$C$6,$B6837&lt;=Party_Statement!$E$6),SUMPRODUCT(($C$3:$C6837=Party_Statement!$C$5)*($B$3:$B6837&gt;=Party_Statement!$C$6)*($B$3:$B6837&lt;=Party_Statement!$E$6)),""))</f>
        <v/>
      </c>
    </row>
    <row r="6838" spans="1:11" x14ac:dyDescent="0.2">
      <c r="A6838" s="203" t="str">
        <f>Collection!A367</f>
        <v>2083/04/11</v>
      </c>
      <c r="B6838" s="197">
        <f>Collection!B367</f>
        <v>46230</v>
      </c>
      <c r="C6838" s="200" t="str">
        <f>Collection!D367</f>
        <v>SRIJANA DAIRY</v>
      </c>
      <c r="D6838" s="200" t="str">
        <f>Collection!F367</f>
        <v>Collection</v>
      </c>
      <c r="E6838" s="200">
        <f>Collection!C367</f>
        <v>4014</v>
      </c>
      <c r="F6838" s="200"/>
      <c r="G6838" s="201"/>
      <c r="H6838" s="201">
        <f>Collection!H367</f>
        <v>5180</v>
      </c>
      <c r="I6838" s="241">
        <f t="shared" si="107"/>
        <v>-5180</v>
      </c>
      <c r="J6838" s="200"/>
      <c r="K6838" s="200" t="str" cm="1">
        <f t="array" ref="K6838">IF($C6838="","",IF(AND($C6838=Party_Statement!$C$5,$B6838&gt;=Party_Statement!$C$6,$B6838&lt;=Party_Statement!$E$6),SUMPRODUCT(($C$3:$C6838=Party_Statement!$C$5)*($B$3:$B6838&gt;=Party_Statement!$C$6)*($B$3:$B6838&lt;=Party_Statement!$E$6)),""))</f>
        <v/>
      </c>
    </row>
    <row r="6839" spans="1:11" x14ac:dyDescent="0.2">
      <c r="A6839" s="203" t="str">
        <f>Collection!A368</f>
        <v>2083/04/11</v>
      </c>
      <c r="B6839" s="197">
        <f>Collection!B368</f>
        <v>46230</v>
      </c>
      <c r="C6839" s="200" t="str">
        <f>Collection!D368</f>
        <v>MANAKAMANA DAIRY</v>
      </c>
      <c r="D6839" s="200" t="str">
        <f>Collection!F368</f>
        <v>Collection</v>
      </c>
      <c r="E6839" s="200">
        <f>Collection!C368</f>
        <v>4015</v>
      </c>
      <c r="F6839" s="200"/>
      <c r="G6839" s="201"/>
      <c r="H6839" s="201">
        <f>Collection!H368</f>
        <v>1650</v>
      </c>
      <c r="I6839" s="241">
        <f t="shared" si="107"/>
        <v>-1650</v>
      </c>
      <c r="J6839" s="200"/>
      <c r="K6839" s="200" t="str" cm="1">
        <f t="array" ref="K6839">IF($C6839="","",IF(AND($C6839=Party_Statement!$C$5,$B6839&gt;=Party_Statement!$C$6,$B6839&lt;=Party_Statement!$E$6),SUMPRODUCT(($C$3:$C6839=Party_Statement!$C$5)*($B$3:$B6839&gt;=Party_Statement!$C$6)*($B$3:$B6839&lt;=Party_Statement!$E$6)),""))</f>
        <v/>
      </c>
    </row>
    <row r="6840" spans="1:11" x14ac:dyDescent="0.2">
      <c r="A6840" s="203" t="str">
        <f>Collection!A369</f>
        <v>2083/04/11</v>
      </c>
      <c r="B6840" s="197">
        <f>Collection!B369</f>
        <v>46230</v>
      </c>
      <c r="C6840" s="200" t="str">
        <f>Collection!D369</f>
        <v>YUBARAJ AND SAMRAT</v>
      </c>
      <c r="D6840" s="200" t="str">
        <f>Collection!F369</f>
        <v>Collection</v>
      </c>
      <c r="E6840" s="200">
        <f>Collection!C369</f>
        <v>4016</v>
      </c>
      <c r="F6840" s="200"/>
      <c r="G6840" s="201"/>
      <c r="H6840" s="201">
        <f>Collection!H369</f>
        <v>1275</v>
      </c>
      <c r="I6840" s="241">
        <f t="shared" si="107"/>
        <v>-1275</v>
      </c>
      <c r="J6840" s="200"/>
      <c r="K6840" s="200" t="str" cm="1">
        <f t="array" ref="K6840">IF($C6840="","",IF(AND($C6840=Party_Statement!$C$5,$B6840&gt;=Party_Statement!$C$6,$B6840&lt;=Party_Statement!$E$6),SUMPRODUCT(($C$3:$C6840=Party_Statement!$C$5)*($B$3:$B6840&gt;=Party_Statement!$C$6)*($B$3:$B6840&lt;=Party_Statement!$E$6)),""))</f>
        <v/>
      </c>
    </row>
    <row r="6841" spans="1:11" x14ac:dyDescent="0.2">
      <c r="A6841" s="203" t="str">
        <f>Collection!A370</f>
        <v>2083/04/11</v>
      </c>
      <c r="B6841" s="197">
        <f>Collection!B370</f>
        <v>46230</v>
      </c>
      <c r="C6841" s="200" t="str">
        <f>Collection!D370</f>
        <v>PALPALI KIRANA</v>
      </c>
      <c r="D6841" s="200" t="str">
        <f>Collection!F370</f>
        <v>Collection</v>
      </c>
      <c r="E6841" s="200">
        <f>Collection!C370</f>
        <v>4017</v>
      </c>
      <c r="F6841" s="200"/>
      <c r="G6841" s="201"/>
      <c r="H6841" s="201">
        <f>Collection!H370</f>
        <v>2975</v>
      </c>
      <c r="I6841" s="241">
        <f t="shared" si="107"/>
        <v>-2975</v>
      </c>
      <c r="J6841" s="200"/>
      <c r="K6841" s="200" t="str" cm="1">
        <f t="array" ref="K6841">IF($C6841="","",IF(AND($C6841=Party_Statement!$C$5,$B6841&gt;=Party_Statement!$C$6,$B6841&lt;=Party_Statement!$E$6),SUMPRODUCT(($C$3:$C6841=Party_Statement!$C$5)*($B$3:$B6841&gt;=Party_Statement!$C$6)*($B$3:$B6841&lt;=Party_Statement!$E$6)),""))</f>
        <v/>
      </c>
    </row>
    <row r="6842" spans="1:11" x14ac:dyDescent="0.2">
      <c r="A6842" s="203" t="str">
        <f>Collection!A371</f>
        <v>2083/04/11</v>
      </c>
      <c r="B6842" s="197">
        <f>Collection!B371</f>
        <v>46230</v>
      </c>
      <c r="C6842" s="200" t="str">
        <f>Collection!D371</f>
        <v>GIRI KIRANA</v>
      </c>
      <c r="D6842" s="200" t="str">
        <f>Collection!F371</f>
        <v>Collection</v>
      </c>
      <c r="E6842" s="200">
        <f>Collection!C371</f>
        <v>4018</v>
      </c>
      <c r="F6842" s="200"/>
      <c r="G6842" s="201"/>
      <c r="H6842" s="201">
        <f>Collection!H371</f>
        <v>1275</v>
      </c>
      <c r="I6842" s="241">
        <f t="shared" si="107"/>
        <v>-1275</v>
      </c>
      <c r="J6842" s="200"/>
      <c r="K6842" s="200" t="str" cm="1">
        <f t="array" ref="K6842">IF($C6842="","",IF(AND($C6842=Party_Statement!$C$5,$B6842&gt;=Party_Statement!$C$6,$B6842&lt;=Party_Statement!$E$6),SUMPRODUCT(($C$3:$C6842=Party_Statement!$C$5)*($B$3:$B6842&gt;=Party_Statement!$C$6)*($B$3:$B6842&lt;=Party_Statement!$E$6)),""))</f>
        <v/>
      </c>
    </row>
    <row r="6843" spans="1:11" x14ac:dyDescent="0.2">
      <c r="A6843" s="203" t="str">
        <f>Collection!A372</f>
        <v>2083/04/11</v>
      </c>
      <c r="B6843" s="197">
        <f>Collection!B372</f>
        <v>46230</v>
      </c>
      <c r="C6843" s="200" t="str">
        <f>Collection!D372</f>
        <v>SOBHA BHATTARAI</v>
      </c>
      <c r="D6843" s="200" t="str">
        <f>Collection!F372</f>
        <v>Collection</v>
      </c>
      <c r="E6843" s="200">
        <f>Collection!C372</f>
        <v>4019</v>
      </c>
      <c r="F6843" s="200"/>
      <c r="G6843" s="201"/>
      <c r="H6843" s="201">
        <f>Collection!H372</f>
        <v>3825</v>
      </c>
      <c r="I6843" s="241">
        <f t="shared" si="107"/>
        <v>-3825</v>
      </c>
      <c r="J6843" s="200"/>
      <c r="K6843" s="200" t="str" cm="1">
        <f t="array" ref="K6843">IF($C6843="","",IF(AND($C6843=Party_Statement!$C$5,$B6843&gt;=Party_Statement!$C$6,$B6843&lt;=Party_Statement!$E$6),SUMPRODUCT(($C$3:$C6843=Party_Statement!$C$5)*($B$3:$B6843&gt;=Party_Statement!$C$6)*($B$3:$B6843&lt;=Party_Statement!$E$6)),""))</f>
        <v/>
      </c>
    </row>
    <row r="6844" spans="1:11" x14ac:dyDescent="0.2">
      <c r="A6844" s="203" t="str">
        <f>Collection!A373</f>
        <v>2083/04/11</v>
      </c>
      <c r="B6844" s="197">
        <f>Collection!B373</f>
        <v>46230</v>
      </c>
      <c r="C6844" s="200" t="str">
        <f>Collection!D373</f>
        <v>AAMOSH KIRANA</v>
      </c>
      <c r="D6844" s="200" t="str">
        <f>Collection!F373</f>
        <v>Collection</v>
      </c>
      <c r="E6844" s="200">
        <f>Collection!C373</f>
        <v>4020</v>
      </c>
      <c r="F6844" s="200"/>
      <c r="G6844" s="201"/>
      <c r="H6844" s="201">
        <f>Collection!H373</f>
        <v>3000</v>
      </c>
      <c r="I6844" s="241">
        <f t="shared" si="107"/>
        <v>-3000</v>
      </c>
      <c r="J6844" s="200"/>
      <c r="K6844" s="200" cm="1">
        <f t="array" ref="K6844">IF($C6844="","",IF(AND($C6844=Party_Statement!$C$5,$B6844&gt;=Party_Statement!$C$6,$B6844&lt;=Party_Statement!$E$6),SUMPRODUCT(($C$3:$C6844=Party_Statement!$C$5)*($B$3:$B6844&gt;=Party_Statement!$C$6)*($B$3:$B6844&lt;=Party_Statement!$E$6)),""))</f>
        <v>273</v>
      </c>
    </row>
    <row r="6845" spans="1:11" x14ac:dyDescent="0.2">
      <c r="A6845" s="203" t="str">
        <f>Collection!A374</f>
        <v>2083/04/11</v>
      </c>
      <c r="B6845" s="197">
        <f>Collection!B374</f>
        <v>46230</v>
      </c>
      <c r="C6845" s="200" t="str">
        <f>Collection!D374</f>
        <v>DEURALI KIRANA</v>
      </c>
      <c r="D6845" s="200" t="str">
        <f>Collection!F374</f>
        <v>Collection</v>
      </c>
      <c r="E6845" s="200">
        <f>Collection!C374</f>
        <v>4021</v>
      </c>
      <c r="F6845" s="200"/>
      <c r="G6845" s="201"/>
      <c r="H6845" s="201">
        <f>Collection!H374</f>
        <v>425</v>
      </c>
      <c r="I6845" s="241">
        <f t="shared" si="107"/>
        <v>-425</v>
      </c>
      <c r="J6845" s="200"/>
      <c r="K6845" s="200" t="str" cm="1">
        <f t="array" ref="K6845">IF($C6845="","",IF(AND($C6845=Party_Statement!$C$5,$B6845&gt;=Party_Statement!$C$6,$B6845&lt;=Party_Statement!$E$6),SUMPRODUCT(($C$3:$C6845=Party_Statement!$C$5)*($B$3:$B6845&gt;=Party_Statement!$C$6)*($B$3:$B6845&lt;=Party_Statement!$E$6)),""))</f>
        <v/>
      </c>
    </row>
    <row r="6846" spans="1:11" x14ac:dyDescent="0.2">
      <c r="A6846" s="203" t="str">
        <f>Collection!A375</f>
        <v>2083/04/11</v>
      </c>
      <c r="B6846" s="197">
        <f>Collection!B375</f>
        <v>46230</v>
      </c>
      <c r="C6846" s="200" t="str">
        <f>Collection!D375</f>
        <v>NEUPANE KIRANA</v>
      </c>
      <c r="D6846" s="200" t="str">
        <f>Collection!F375</f>
        <v>Collection</v>
      </c>
      <c r="E6846" s="200">
        <f>Collection!C375</f>
        <v>4022</v>
      </c>
      <c r="F6846" s="200"/>
      <c r="G6846" s="201"/>
      <c r="H6846" s="201">
        <f>Collection!H375</f>
        <v>400</v>
      </c>
      <c r="I6846" s="241">
        <f t="shared" si="107"/>
        <v>-400</v>
      </c>
      <c r="J6846" s="200"/>
      <c r="K6846" s="200" t="str" cm="1">
        <f t="array" ref="K6846">IF($C6846="","",IF(AND($C6846=Party_Statement!$C$5,$B6846&gt;=Party_Statement!$C$6,$B6846&lt;=Party_Statement!$E$6),SUMPRODUCT(($C$3:$C6846=Party_Statement!$C$5)*($B$3:$B6846&gt;=Party_Statement!$C$6)*($B$3:$B6846&lt;=Party_Statement!$E$6)),""))</f>
        <v/>
      </c>
    </row>
    <row r="6847" spans="1:11" x14ac:dyDescent="0.2">
      <c r="A6847" s="203" t="str">
        <f>Collection!A376</f>
        <v>2083/04/11</v>
      </c>
      <c r="B6847" s="197">
        <f>Collection!B376</f>
        <v>46230</v>
      </c>
      <c r="C6847" s="200" t="str">
        <f>Collection!D376</f>
        <v>ORGANIC TARKALI</v>
      </c>
      <c r="D6847" s="200" t="str">
        <f>Collection!F376</f>
        <v>Collection</v>
      </c>
      <c r="E6847" s="200">
        <f>Collection!C376</f>
        <v>4023</v>
      </c>
      <c r="F6847" s="200"/>
      <c r="G6847" s="201"/>
      <c r="H6847" s="201">
        <f>Collection!H376</f>
        <v>3395</v>
      </c>
      <c r="I6847" s="241">
        <f t="shared" si="107"/>
        <v>-3395</v>
      </c>
      <c r="J6847" s="200"/>
      <c r="K6847" s="200" t="str" cm="1">
        <f t="array" ref="K6847">IF($C6847="","",IF(AND($C6847=Party_Statement!$C$5,$B6847&gt;=Party_Statement!$C$6,$B6847&lt;=Party_Statement!$E$6),SUMPRODUCT(($C$3:$C6847=Party_Statement!$C$5)*($B$3:$B6847&gt;=Party_Statement!$C$6)*($B$3:$B6847&lt;=Party_Statement!$E$6)),""))</f>
        <v/>
      </c>
    </row>
    <row r="6848" spans="1:11" x14ac:dyDescent="0.2">
      <c r="A6848" s="203" t="str">
        <f>Collection!A377</f>
        <v>2083/04/11</v>
      </c>
      <c r="B6848" s="197">
        <f>Collection!B377</f>
        <v>46230</v>
      </c>
      <c r="C6848" s="200" t="str">
        <f>Collection!D377</f>
        <v>AAMOSH KIRANA</v>
      </c>
      <c r="D6848" s="200" t="str">
        <f>Collection!F377</f>
        <v>Collection</v>
      </c>
      <c r="E6848" s="200">
        <f>Collection!C377</f>
        <v>4024</v>
      </c>
      <c r="F6848" s="200"/>
      <c r="G6848" s="201"/>
      <c r="H6848" s="201">
        <f>Collection!H377</f>
        <v>7000</v>
      </c>
      <c r="I6848" s="241">
        <f t="shared" si="107"/>
        <v>-7000</v>
      </c>
      <c r="J6848" s="200"/>
      <c r="K6848" s="200" cm="1">
        <f t="array" ref="K6848">IF($C6848="","",IF(AND($C6848=Party_Statement!$C$5,$B6848&gt;=Party_Statement!$C$6,$B6848&lt;=Party_Statement!$E$6),SUMPRODUCT(($C$3:$C6848=Party_Statement!$C$5)*($B$3:$B6848&gt;=Party_Statement!$C$6)*($B$3:$B6848&lt;=Party_Statement!$E$6)),""))</f>
        <v>274</v>
      </c>
    </row>
    <row r="6849" spans="1:11" x14ac:dyDescent="0.2">
      <c r="A6849" s="203" t="str">
        <f>Collection!A378</f>
        <v>2083/04/11</v>
      </c>
      <c r="B6849" s="197">
        <f>Collection!B378</f>
        <v>46230</v>
      </c>
      <c r="C6849" s="200" t="str">
        <f>Collection!D378</f>
        <v>LOCAL</v>
      </c>
      <c r="D6849" s="200" t="str">
        <f>Collection!F378</f>
        <v>Collection</v>
      </c>
      <c r="E6849" s="200">
        <f>Collection!C378</f>
        <v>6454</v>
      </c>
      <c r="F6849" s="200"/>
      <c r="G6849" s="201"/>
      <c r="H6849" s="201">
        <f>Collection!H378</f>
        <v>350</v>
      </c>
      <c r="I6849" s="241">
        <f t="shared" si="107"/>
        <v>-350</v>
      </c>
      <c r="J6849" s="200"/>
      <c r="K6849" s="200" t="str" cm="1">
        <f t="array" ref="K6849">IF($C6849="","",IF(AND($C6849=Party_Statement!$C$5,$B6849&gt;=Party_Statement!$C$6,$B6849&lt;=Party_Statement!$E$6),SUMPRODUCT(($C$3:$C6849=Party_Statement!$C$5)*($B$3:$B6849&gt;=Party_Statement!$C$6)*($B$3:$B6849&lt;=Party_Statement!$E$6)),""))</f>
        <v/>
      </c>
    </row>
    <row r="6850" spans="1:11" x14ac:dyDescent="0.2">
      <c r="A6850" s="203" t="str">
        <f>Collection!A379</f>
        <v>2083/04/11</v>
      </c>
      <c r="B6850" s="197">
        <f>Collection!B379</f>
        <v>46230</v>
      </c>
      <c r="C6850" s="200" t="str">
        <f>Collection!D379</f>
        <v>PETTY CASH</v>
      </c>
      <c r="D6850" s="200" t="str">
        <f>Collection!F379</f>
        <v>Petty Cash</v>
      </c>
      <c r="E6850" s="200">
        <f>Collection!C379</f>
        <v>0</v>
      </c>
      <c r="F6850" s="200"/>
      <c r="G6850" s="201"/>
      <c r="H6850" s="201">
        <f>Collection!H379</f>
        <v>0</v>
      </c>
      <c r="I6850" s="241">
        <f t="shared" si="107"/>
        <v>0</v>
      </c>
      <c r="J6850" s="200"/>
      <c r="K6850" s="200" t="str" cm="1">
        <f t="array" ref="K6850">IF($C6850="","",IF(AND($C6850=Party_Statement!$C$5,$B6850&gt;=Party_Statement!$C$6,$B6850&lt;=Party_Statement!$E$6),SUMPRODUCT(($C$3:$C6850=Party_Statement!$C$5)*($B$3:$B6850&gt;=Party_Statement!$C$6)*($B$3:$B6850&lt;=Party_Statement!$E$6)),""))</f>
        <v/>
      </c>
    </row>
    <row r="6851" spans="1:11" x14ac:dyDescent="0.2">
      <c r="A6851" s="203" t="str">
        <f>Collection!A380</f>
        <v>2083/04/11</v>
      </c>
      <c r="B6851" s="197">
        <f>Collection!B380</f>
        <v>46230</v>
      </c>
      <c r="C6851" s="200" t="str">
        <f>Collection!D380</f>
        <v>PETTY CASH</v>
      </c>
      <c r="D6851" s="200" t="str">
        <f>Collection!F380</f>
        <v>Petty Cash</v>
      </c>
      <c r="E6851" s="200">
        <f>Collection!C380</f>
        <v>0</v>
      </c>
      <c r="F6851" s="200"/>
      <c r="G6851" s="201"/>
      <c r="H6851" s="201">
        <f>Collection!H380</f>
        <v>0</v>
      </c>
      <c r="I6851" s="241">
        <f t="shared" si="107"/>
        <v>0</v>
      </c>
      <c r="J6851" s="200"/>
      <c r="K6851" s="200" t="str" cm="1">
        <f t="array" ref="K6851">IF($C6851="","",IF(AND($C6851=Party_Statement!$C$5,$B6851&gt;=Party_Statement!$C$6,$B6851&lt;=Party_Statement!$E$6),SUMPRODUCT(($C$3:$C6851=Party_Statement!$C$5)*($B$3:$B6851&gt;=Party_Statement!$C$6)*($B$3:$B6851&lt;=Party_Statement!$E$6)),""))</f>
        <v/>
      </c>
    </row>
    <row r="6852" spans="1:11" x14ac:dyDescent="0.2">
      <c r="A6852" s="203" t="str">
        <f>Collection!A381</f>
        <v>2083/04/11</v>
      </c>
      <c r="B6852" s="197">
        <f>Collection!B381</f>
        <v>46230</v>
      </c>
      <c r="C6852" s="200" t="str">
        <f>Collection!D381</f>
        <v>PETTY CASH</v>
      </c>
      <c r="D6852" s="200" t="str">
        <f>Collection!F381</f>
        <v>Petty Cash</v>
      </c>
      <c r="E6852" s="200">
        <f>Collection!C381</f>
        <v>0</v>
      </c>
      <c r="F6852" s="200"/>
      <c r="G6852" s="201"/>
      <c r="H6852" s="201">
        <f>Collection!H381</f>
        <v>0</v>
      </c>
      <c r="I6852" s="241">
        <f t="shared" si="107"/>
        <v>0</v>
      </c>
      <c r="J6852" s="200"/>
      <c r="K6852" s="200" t="str" cm="1">
        <f t="array" ref="K6852">IF($C6852="","",IF(AND($C6852=Party_Statement!$C$5,$B6852&gt;=Party_Statement!$C$6,$B6852&lt;=Party_Statement!$E$6),SUMPRODUCT(($C$3:$C6852=Party_Statement!$C$5)*($B$3:$B6852&gt;=Party_Statement!$C$6)*($B$3:$B6852&lt;=Party_Statement!$E$6)),""))</f>
        <v/>
      </c>
    </row>
    <row r="6853" spans="1:11" x14ac:dyDescent="0.2">
      <c r="A6853" s="203" t="str">
        <f>Collection!A382</f>
        <v>2083/04/12</v>
      </c>
      <c r="B6853" s="197">
        <f>Collection!B382</f>
        <v>46231</v>
      </c>
      <c r="C6853" s="200" t="str">
        <f>Collection!D382</f>
        <v>SRIJANA DAIRY</v>
      </c>
      <c r="D6853" s="200" t="str">
        <f>Collection!F382</f>
        <v>Collection</v>
      </c>
      <c r="E6853" s="200">
        <f>Collection!C382</f>
        <v>4025</v>
      </c>
      <c r="F6853" s="200"/>
      <c r="G6853" s="201"/>
      <c r="H6853" s="201">
        <f>Collection!H382</f>
        <v>5180</v>
      </c>
      <c r="I6853" s="241">
        <f t="shared" si="107"/>
        <v>-5180</v>
      </c>
      <c r="J6853" s="200"/>
      <c r="K6853" s="200" t="str" cm="1">
        <f t="array" ref="K6853">IF($C6853="","",IF(AND($C6853=Party_Statement!$C$5,$B6853&gt;=Party_Statement!$C$6,$B6853&lt;=Party_Statement!$E$6),SUMPRODUCT(($C$3:$C6853=Party_Statement!$C$5)*($B$3:$B6853&gt;=Party_Statement!$C$6)*($B$3:$B6853&lt;=Party_Statement!$E$6)),""))</f>
        <v/>
      </c>
    </row>
    <row r="6854" spans="1:11" x14ac:dyDescent="0.2">
      <c r="A6854" s="203" t="str">
        <f>Collection!A383</f>
        <v>2083/04/12</v>
      </c>
      <c r="B6854" s="197">
        <f>Collection!B383</f>
        <v>46231</v>
      </c>
      <c r="C6854" s="200" t="str">
        <f>Collection!D383</f>
        <v>SOBHA BHATTARAI</v>
      </c>
      <c r="D6854" s="200" t="str">
        <f>Collection!F383</f>
        <v>Collection</v>
      </c>
      <c r="E6854" s="200">
        <f>Collection!C383</f>
        <v>4026</v>
      </c>
      <c r="F6854" s="200"/>
      <c r="G6854" s="201"/>
      <c r="H6854" s="201">
        <f>Collection!H383</f>
        <v>1700</v>
      </c>
      <c r="I6854" s="241">
        <f t="shared" si="107"/>
        <v>-1700</v>
      </c>
      <c r="J6854" s="200"/>
      <c r="K6854" s="200" t="str" cm="1">
        <f t="array" ref="K6854">IF($C6854="","",IF(AND($C6854=Party_Statement!$C$5,$B6854&gt;=Party_Statement!$C$6,$B6854&lt;=Party_Statement!$E$6),SUMPRODUCT(($C$3:$C6854=Party_Statement!$C$5)*($B$3:$B6854&gt;=Party_Statement!$C$6)*($B$3:$B6854&lt;=Party_Statement!$E$6)),""))</f>
        <v/>
      </c>
    </row>
    <row r="6855" spans="1:11" x14ac:dyDescent="0.2">
      <c r="A6855" s="203" t="str">
        <f>Collection!A384</f>
        <v>2083/04/12</v>
      </c>
      <c r="B6855" s="197">
        <f>Collection!B384</f>
        <v>46231</v>
      </c>
      <c r="C6855" s="200" t="str">
        <f>Collection!D384</f>
        <v>GIRI KIRANA</v>
      </c>
      <c r="D6855" s="200" t="str">
        <f>Collection!F384</f>
        <v>Collection</v>
      </c>
      <c r="E6855" s="200">
        <f>Collection!C384</f>
        <v>4027</v>
      </c>
      <c r="F6855" s="200"/>
      <c r="G6855" s="201"/>
      <c r="H6855" s="201">
        <f>Collection!H384</f>
        <v>1275</v>
      </c>
      <c r="I6855" s="241">
        <f t="shared" si="107"/>
        <v>-1275</v>
      </c>
      <c r="J6855" s="200"/>
      <c r="K6855" s="200" t="str" cm="1">
        <f t="array" ref="K6855">IF($C6855="","",IF(AND($C6855=Party_Statement!$C$5,$B6855&gt;=Party_Statement!$C$6,$B6855&lt;=Party_Statement!$E$6),SUMPRODUCT(($C$3:$C6855=Party_Statement!$C$5)*($B$3:$B6855&gt;=Party_Statement!$C$6)*($B$3:$B6855&lt;=Party_Statement!$E$6)),""))</f>
        <v/>
      </c>
    </row>
    <row r="6856" spans="1:11" x14ac:dyDescent="0.2">
      <c r="A6856" s="203" t="str">
        <f>Collection!A385</f>
        <v>2083/04/12</v>
      </c>
      <c r="B6856" s="197">
        <f>Collection!B385</f>
        <v>46231</v>
      </c>
      <c r="C6856" s="200" t="str">
        <f>Collection!D385</f>
        <v>AAMOSH KIRANA</v>
      </c>
      <c r="D6856" s="200" t="str">
        <f>Collection!F385</f>
        <v>Collection</v>
      </c>
      <c r="E6856" s="200">
        <f>Collection!C385</f>
        <v>4028</v>
      </c>
      <c r="F6856" s="200"/>
      <c r="G6856" s="201"/>
      <c r="H6856" s="201">
        <f>Collection!H385</f>
        <v>7700</v>
      </c>
      <c r="I6856" s="241">
        <f t="shared" si="107"/>
        <v>-7700</v>
      </c>
      <c r="J6856" s="200"/>
      <c r="K6856" s="200" cm="1">
        <f t="array" ref="K6856">IF($C6856="","",IF(AND($C6856=Party_Statement!$C$5,$B6856&gt;=Party_Statement!$C$6,$B6856&lt;=Party_Statement!$E$6),SUMPRODUCT(($C$3:$C6856=Party_Statement!$C$5)*($B$3:$B6856&gt;=Party_Statement!$C$6)*($B$3:$B6856&lt;=Party_Statement!$E$6)),""))</f>
        <v>275</v>
      </c>
    </row>
    <row r="6857" spans="1:11" x14ac:dyDescent="0.2">
      <c r="A6857" s="203" t="str">
        <f>Collection!A386</f>
        <v>2083/04/12</v>
      </c>
      <c r="B6857" s="197">
        <f>Collection!B386</f>
        <v>46231</v>
      </c>
      <c r="C6857" s="200" t="str">
        <f>Collection!D386</f>
        <v>DEURALI KIRANA</v>
      </c>
      <c r="D6857" s="200" t="str">
        <f>Collection!F386</f>
        <v>Collection</v>
      </c>
      <c r="E6857" s="200">
        <f>Collection!C386</f>
        <v>4029</v>
      </c>
      <c r="F6857" s="200"/>
      <c r="G6857" s="201"/>
      <c r="H6857" s="201">
        <f>Collection!H386</f>
        <v>425</v>
      </c>
      <c r="I6857" s="241">
        <f t="shared" si="107"/>
        <v>-425</v>
      </c>
      <c r="J6857" s="200"/>
      <c r="K6857" s="200" t="str" cm="1">
        <f t="array" ref="K6857">IF($C6857="","",IF(AND($C6857=Party_Statement!$C$5,$B6857&gt;=Party_Statement!$C$6,$B6857&lt;=Party_Statement!$E$6),SUMPRODUCT(($C$3:$C6857=Party_Statement!$C$5)*($B$3:$B6857&gt;=Party_Statement!$C$6)*($B$3:$B6857&lt;=Party_Statement!$E$6)),""))</f>
        <v/>
      </c>
    </row>
    <row r="6858" spans="1:11" x14ac:dyDescent="0.2">
      <c r="A6858" s="203" t="str">
        <f>Collection!A387</f>
        <v>2083/04/12</v>
      </c>
      <c r="B6858" s="197">
        <f>Collection!B387</f>
        <v>46231</v>
      </c>
      <c r="C6858" s="200" t="str">
        <f>Collection!D387</f>
        <v>PALPALI KIRANA</v>
      </c>
      <c r="D6858" s="200" t="str">
        <f>Collection!F387</f>
        <v>Collection</v>
      </c>
      <c r="E6858" s="200">
        <f>Collection!C387</f>
        <v>4030</v>
      </c>
      <c r="F6858" s="200"/>
      <c r="G6858" s="201"/>
      <c r="H6858" s="201">
        <f>Collection!H387</f>
        <v>1700</v>
      </c>
      <c r="I6858" s="241">
        <f t="shared" si="107"/>
        <v>-1700</v>
      </c>
      <c r="J6858" s="200"/>
      <c r="K6858" s="200" t="str" cm="1">
        <f t="array" ref="K6858">IF($C6858="","",IF(AND($C6858=Party_Statement!$C$5,$B6858&gt;=Party_Statement!$C$6,$B6858&lt;=Party_Statement!$E$6),SUMPRODUCT(($C$3:$C6858=Party_Statement!$C$5)*($B$3:$B6858&gt;=Party_Statement!$C$6)*($B$3:$B6858&lt;=Party_Statement!$E$6)),""))</f>
        <v/>
      </c>
    </row>
    <row r="6859" spans="1:11" x14ac:dyDescent="0.2">
      <c r="A6859" s="203" t="str">
        <f>Collection!A388</f>
        <v>2083/04/12</v>
      </c>
      <c r="B6859" s="197">
        <f>Collection!B388</f>
        <v>46231</v>
      </c>
      <c r="C6859" s="200" t="str">
        <f>Collection!D388</f>
        <v>SAMIKSHYA KIRANA</v>
      </c>
      <c r="D6859" s="200" t="str">
        <f>Collection!F388</f>
        <v>Collection</v>
      </c>
      <c r="E6859" s="200">
        <f>Collection!C388</f>
        <v>4031</v>
      </c>
      <c r="F6859" s="200"/>
      <c r="G6859" s="201"/>
      <c r="H6859" s="201">
        <f>Collection!H388</f>
        <v>680</v>
      </c>
      <c r="I6859" s="241">
        <f t="shared" ref="I6859:I6922" si="108">IF($C6859="","",IF($C6859=$C1877,$I1877+$G6859-$H6859,$G6859-$H6859))</f>
        <v>-680</v>
      </c>
      <c r="J6859" s="200"/>
      <c r="K6859" s="200" t="str" cm="1">
        <f t="array" ref="K6859">IF($C6859="","",IF(AND($C6859=Party_Statement!$C$5,$B6859&gt;=Party_Statement!$C$6,$B6859&lt;=Party_Statement!$E$6),SUMPRODUCT(($C$3:$C6859=Party_Statement!$C$5)*($B$3:$B6859&gt;=Party_Statement!$C$6)*($B$3:$B6859&lt;=Party_Statement!$E$6)),""))</f>
        <v/>
      </c>
    </row>
    <row r="6860" spans="1:11" x14ac:dyDescent="0.2">
      <c r="A6860" s="203" t="str">
        <f>Collection!A389</f>
        <v>2083/04/12</v>
      </c>
      <c r="B6860" s="197">
        <f>Collection!B389</f>
        <v>46231</v>
      </c>
      <c r="C6860" s="200" t="str">
        <f>Collection!D389</f>
        <v>YUBARAJ AND SAMRAT</v>
      </c>
      <c r="D6860" s="200" t="str">
        <f>Collection!F389</f>
        <v>Collection</v>
      </c>
      <c r="E6860" s="200">
        <f>Collection!C389</f>
        <v>4032</v>
      </c>
      <c r="F6860" s="200"/>
      <c r="G6860" s="201"/>
      <c r="H6860" s="201">
        <f>Collection!H389</f>
        <v>1360</v>
      </c>
      <c r="I6860" s="241">
        <f t="shared" si="108"/>
        <v>-1360</v>
      </c>
      <c r="J6860" s="200"/>
      <c r="K6860" s="200" t="str" cm="1">
        <f t="array" ref="K6860">IF($C6860="","",IF(AND($C6860=Party_Statement!$C$5,$B6860&gt;=Party_Statement!$C$6,$B6860&lt;=Party_Statement!$E$6),SUMPRODUCT(($C$3:$C6860=Party_Statement!$C$5)*($B$3:$B6860&gt;=Party_Statement!$C$6)*($B$3:$B6860&lt;=Party_Statement!$E$6)),""))</f>
        <v/>
      </c>
    </row>
    <row r="6861" spans="1:11" x14ac:dyDescent="0.2">
      <c r="A6861" s="203" t="str">
        <f>Collection!A390</f>
        <v>2083/04/12</v>
      </c>
      <c r="B6861" s="197">
        <f>Collection!B390</f>
        <v>46231</v>
      </c>
      <c r="C6861" s="200" t="str">
        <f>Collection!D390</f>
        <v>AAYUSH AND AAYUSHMA</v>
      </c>
      <c r="D6861" s="200" t="str">
        <f>Collection!F390</f>
        <v>Collection</v>
      </c>
      <c r="E6861" s="200">
        <f>Collection!C390</f>
        <v>4033</v>
      </c>
      <c r="F6861" s="200"/>
      <c r="G6861" s="201"/>
      <c r="H6861" s="201">
        <f>Collection!H390</f>
        <v>1020</v>
      </c>
      <c r="I6861" s="241">
        <f t="shared" si="108"/>
        <v>-1020</v>
      </c>
      <c r="J6861" s="200"/>
      <c r="K6861" s="200" t="str" cm="1">
        <f t="array" ref="K6861">IF($C6861="","",IF(AND($C6861=Party_Statement!$C$5,$B6861&gt;=Party_Statement!$C$6,$B6861&lt;=Party_Statement!$E$6),SUMPRODUCT(($C$3:$C6861=Party_Statement!$C$5)*($B$3:$B6861&gt;=Party_Statement!$C$6)*($B$3:$B6861&lt;=Party_Statement!$E$6)),""))</f>
        <v/>
      </c>
    </row>
    <row r="6862" spans="1:11" x14ac:dyDescent="0.2">
      <c r="A6862" s="203" t="str">
        <f>Collection!A391</f>
        <v>2083/04/12</v>
      </c>
      <c r="B6862" s="197">
        <f>Collection!B391</f>
        <v>46231</v>
      </c>
      <c r="C6862" s="200" t="str">
        <f>Collection!D391</f>
        <v>ORGANIC TARKALI</v>
      </c>
      <c r="D6862" s="200" t="str">
        <f>Collection!F391</f>
        <v>Collection</v>
      </c>
      <c r="E6862" s="200">
        <f>Collection!C391</f>
        <v>4034</v>
      </c>
      <c r="F6862" s="200"/>
      <c r="G6862" s="201"/>
      <c r="H6862" s="201">
        <f>Collection!H391</f>
        <v>2850</v>
      </c>
      <c r="I6862" s="241">
        <f t="shared" si="108"/>
        <v>-2850</v>
      </c>
      <c r="J6862" s="200"/>
      <c r="K6862" s="200" t="str" cm="1">
        <f t="array" ref="K6862">IF($C6862="","",IF(AND($C6862=Party_Statement!$C$5,$B6862&gt;=Party_Statement!$C$6,$B6862&lt;=Party_Statement!$E$6),SUMPRODUCT(($C$3:$C6862=Party_Statement!$C$5)*($B$3:$B6862&gt;=Party_Statement!$C$6)*($B$3:$B6862&lt;=Party_Statement!$E$6)),""))</f>
        <v/>
      </c>
    </row>
    <row r="6863" spans="1:11" x14ac:dyDescent="0.2">
      <c r="A6863" s="203" t="str">
        <f>Collection!A392</f>
        <v>2083/04/12</v>
      </c>
      <c r="B6863" s="197">
        <f>Collection!B392</f>
        <v>46231</v>
      </c>
      <c r="C6863" s="200" t="str">
        <f>Collection!D392</f>
        <v>BHUSAL JANARAL STORE</v>
      </c>
      <c r="D6863" s="200" t="str">
        <f>Collection!F392</f>
        <v>Collection</v>
      </c>
      <c r="E6863" s="200">
        <f>Collection!C392</f>
        <v>4035</v>
      </c>
      <c r="F6863" s="200"/>
      <c r="G6863" s="201"/>
      <c r="H6863" s="201">
        <f>Collection!H392</f>
        <v>430</v>
      </c>
      <c r="I6863" s="241">
        <f t="shared" si="108"/>
        <v>-430</v>
      </c>
      <c r="J6863" s="200"/>
      <c r="K6863" s="200" t="str" cm="1">
        <f t="array" ref="K6863">IF($C6863="","",IF(AND($C6863=Party_Statement!$C$5,$B6863&gt;=Party_Statement!$C$6,$B6863&lt;=Party_Statement!$E$6),SUMPRODUCT(($C$3:$C6863=Party_Statement!$C$5)*($B$3:$B6863&gt;=Party_Statement!$C$6)*($B$3:$B6863&lt;=Party_Statement!$E$6)),""))</f>
        <v/>
      </c>
    </row>
    <row r="6864" spans="1:11" x14ac:dyDescent="0.2">
      <c r="A6864" s="203" t="str">
        <f>Collection!A393</f>
        <v>2083/04/12</v>
      </c>
      <c r="B6864" s="197">
        <f>Collection!B393</f>
        <v>46231</v>
      </c>
      <c r="C6864" s="200" t="str">
        <f>Collection!D393</f>
        <v>LOCAL</v>
      </c>
      <c r="D6864" s="200" t="str">
        <f>Collection!F393</f>
        <v>Collection</v>
      </c>
      <c r="E6864" s="200">
        <f>Collection!C393</f>
        <v>6455</v>
      </c>
      <c r="F6864" s="200"/>
      <c r="G6864" s="201"/>
      <c r="H6864" s="201">
        <f>Collection!H393</f>
        <v>600</v>
      </c>
      <c r="I6864" s="241">
        <f t="shared" si="108"/>
        <v>-150</v>
      </c>
      <c r="J6864" s="200"/>
      <c r="K6864" s="200" t="str" cm="1">
        <f t="array" ref="K6864">IF($C6864="","",IF(AND($C6864=Party_Statement!$C$5,$B6864&gt;=Party_Statement!$C$6,$B6864&lt;=Party_Statement!$E$6),SUMPRODUCT(($C$3:$C6864=Party_Statement!$C$5)*($B$3:$B6864&gt;=Party_Statement!$C$6)*($B$3:$B6864&lt;=Party_Statement!$E$6)),""))</f>
        <v/>
      </c>
    </row>
    <row r="6865" spans="1:11" x14ac:dyDescent="0.2">
      <c r="A6865" s="203" t="str">
        <f>Collection!A394</f>
        <v>2083/04/12</v>
      </c>
      <c r="B6865" s="197">
        <f>Collection!B394</f>
        <v>46231</v>
      </c>
      <c r="C6865" s="200" t="str">
        <f>Collection!D394</f>
        <v>PETTY CASH</v>
      </c>
      <c r="D6865" s="200" t="str">
        <f>Collection!F394</f>
        <v>Petty Cash</v>
      </c>
      <c r="E6865" s="200">
        <f>Collection!C394</f>
        <v>0</v>
      </c>
      <c r="F6865" s="200"/>
      <c r="G6865" s="201"/>
      <c r="H6865" s="201">
        <f>Collection!H394</f>
        <v>0</v>
      </c>
      <c r="I6865" s="241">
        <f t="shared" si="108"/>
        <v>0</v>
      </c>
      <c r="J6865" s="200"/>
      <c r="K6865" s="200" t="str" cm="1">
        <f t="array" ref="K6865">IF($C6865="","",IF(AND($C6865=Party_Statement!$C$5,$B6865&gt;=Party_Statement!$C$6,$B6865&lt;=Party_Statement!$E$6),SUMPRODUCT(($C$3:$C6865=Party_Statement!$C$5)*($B$3:$B6865&gt;=Party_Statement!$C$6)*($B$3:$B6865&lt;=Party_Statement!$E$6)),""))</f>
        <v/>
      </c>
    </row>
    <row r="6866" spans="1:11" x14ac:dyDescent="0.2">
      <c r="A6866" s="203" t="str">
        <f>Collection!A395</f>
        <v>2083/04/12</v>
      </c>
      <c r="B6866" s="197">
        <f>Collection!B395</f>
        <v>46231</v>
      </c>
      <c r="C6866" s="200" t="str">
        <f>Collection!D395</f>
        <v>PETTY CASH</v>
      </c>
      <c r="D6866" s="200" t="str">
        <f>Collection!F395</f>
        <v>Petty Cash</v>
      </c>
      <c r="E6866" s="200">
        <f>Collection!C395</f>
        <v>0</v>
      </c>
      <c r="F6866" s="200"/>
      <c r="G6866" s="201"/>
      <c r="H6866" s="201">
        <f>Collection!H395</f>
        <v>0</v>
      </c>
      <c r="I6866" s="241">
        <f t="shared" si="108"/>
        <v>0</v>
      </c>
      <c r="J6866" s="200"/>
      <c r="K6866" s="200" t="str" cm="1">
        <f t="array" ref="K6866">IF($C6866="","",IF(AND($C6866=Party_Statement!$C$5,$B6866&gt;=Party_Statement!$C$6,$B6866&lt;=Party_Statement!$E$6),SUMPRODUCT(($C$3:$C6866=Party_Statement!$C$5)*($B$3:$B6866&gt;=Party_Statement!$C$6)*($B$3:$B6866&lt;=Party_Statement!$E$6)),""))</f>
        <v/>
      </c>
    </row>
    <row r="6867" spans="1:11" s="64" customFormat="1" x14ac:dyDescent="0.2">
      <c r="A6867" s="203" t="str">
        <f>Collection!A396</f>
        <v>2083/04/12</v>
      </c>
      <c r="B6867" s="197">
        <f>Collection!B396</f>
        <v>46231</v>
      </c>
      <c r="C6867" s="200" t="str">
        <f>Collection!D396</f>
        <v>PETTY CASH</v>
      </c>
      <c r="D6867" s="200" t="str">
        <f>Collection!F396</f>
        <v>Petty Cash</v>
      </c>
      <c r="E6867" s="200">
        <f>Collection!C396</f>
        <v>0</v>
      </c>
      <c r="F6867" s="202"/>
      <c r="G6867" s="201"/>
      <c r="H6867" s="201">
        <f>Collection!H396</f>
        <v>0</v>
      </c>
      <c r="I6867" s="241">
        <f t="shared" si="108"/>
        <v>0</v>
      </c>
      <c r="J6867" s="202"/>
      <c r="K6867" s="200" t="str" cm="1">
        <f t="array" ref="K6867">IF($C6867="","",IF(AND($C6867=Party_Statement!$C$5,$B6867&gt;=Party_Statement!$C$6,$B6867&lt;=Party_Statement!$E$6),SUMPRODUCT(($C$3:$C6867=Party_Statement!$C$5)*($B$3:$B6867&gt;=Party_Statement!$C$6)*($B$3:$B6867&lt;=Party_Statement!$E$6)),""))</f>
        <v/>
      </c>
    </row>
    <row r="6868" spans="1:11" x14ac:dyDescent="0.2">
      <c r="A6868" s="203" t="str">
        <f>Collection!A397</f>
        <v>2083/04/13</v>
      </c>
      <c r="B6868" s="197">
        <f>Collection!B397</f>
        <v>46232</v>
      </c>
      <c r="C6868" s="200" t="str">
        <f>Collection!D397</f>
        <v>SRIJANA DAIRY</v>
      </c>
      <c r="D6868" s="200" t="str">
        <f>Collection!F397</f>
        <v>Collection</v>
      </c>
      <c r="E6868" s="200">
        <f>Collection!C397</f>
        <v>4036</v>
      </c>
      <c r="F6868" s="200"/>
      <c r="G6868" s="201"/>
      <c r="H6868" s="201">
        <f>Collection!H397</f>
        <v>5100</v>
      </c>
      <c r="I6868" s="241">
        <f t="shared" si="108"/>
        <v>-5100</v>
      </c>
      <c r="J6868" s="200"/>
      <c r="K6868" s="200" t="str" cm="1">
        <f t="array" ref="K6868">IF($C6868="","",IF(AND($C6868=Party_Statement!$C$5,$B6868&gt;=Party_Statement!$C$6,$B6868&lt;=Party_Statement!$E$6),SUMPRODUCT(($C$3:$C6868=Party_Statement!$C$5)*($B$3:$B6868&gt;=Party_Statement!$C$6)*($B$3:$B6868&lt;=Party_Statement!$E$6)),""))</f>
        <v/>
      </c>
    </row>
    <row r="6869" spans="1:11" x14ac:dyDescent="0.2">
      <c r="A6869" s="203" t="str">
        <f>Collection!A398</f>
        <v>2083/04/13</v>
      </c>
      <c r="B6869" s="197">
        <f>Collection!B398</f>
        <v>46232</v>
      </c>
      <c r="C6869" s="200" t="str">
        <f>Collection!D398</f>
        <v>SOBHA BHATTARAI</v>
      </c>
      <c r="D6869" s="200" t="str">
        <f>Collection!F398</f>
        <v>Collection</v>
      </c>
      <c r="E6869" s="200">
        <f>Collection!C398</f>
        <v>4037</v>
      </c>
      <c r="F6869" s="200"/>
      <c r="G6869" s="201"/>
      <c r="H6869" s="201">
        <f>Collection!H398</f>
        <v>5100</v>
      </c>
      <c r="I6869" s="241">
        <f t="shared" si="108"/>
        <v>-5100</v>
      </c>
      <c r="J6869" s="200"/>
      <c r="K6869" s="200" t="str" cm="1">
        <f t="array" ref="K6869">IF($C6869="","",IF(AND($C6869=Party_Statement!$C$5,$B6869&gt;=Party_Statement!$C$6,$B6869&lt;=Party_Statement!$E$6),SUMPRODUCT(($C$3:$C6869=Party_Statement!$C$5)*($B$3:$B6869&gt;=Party_Statement!$C$6)*($B$3:$B6869&lt;=Party_Statement!$E$6)),""))</f>
        <v/>
      </c>
    </row>
    <row r="6870" spans="1:11" x14ac:dyDescent="0.2">
      <c r="A6870" s="203" t="str">
        <f>Collection!A399</f>
        <v>2083/04/13</v>
      </c>
      <c r="B6870" s="197">
        <f>Collection!B399</f>
        <v>46232</v>
      </c>
      <c r="C6870" s="200" t="str">
        <f>Collection!D399</f>
        <v>GIRI KIRANA</v>
      </c>
      <c r="D6870" s="200" t="str">
        <f>Collection!F399</f>
        <v>Collection</v>
      </c>
      <c r="E6870" s="200">
        <f>Collection!C399</f>
        <v>4038</v>
      </c>
      <c r="F6870" s="200"/>
      <c r="G6870" s="201"/>
      <c r="H6870" s="201">
        <f>Collection!H399</f>
        <v>1275</v>
      </c>
      <c r="I6870" s="241">
        <f t="shared" si="108"/>
        <v>-1275</v>
      </c>
      <c r="J6870" s="200"/>
      <c r="K6870" s="200" t="str" cm="1">
        <f t="array" ref="K6870">IF($C6870="","",IF(AND($C6870=Party_Statement!$C$5,$B6870&gt;=Party_Statement!$C$6,$B6870&lt;=Party_Statement!$E$6),SUMPRODUCT(($C$3:$C6870=Party_Statement!$C$5)*($B$3:$B6870&gt;=Party_Statement!$C$6)*($B$3:$B6870&lt;=Party_Statement!$E$6)),""))</f>
        <v/>
      </c>
    </row>
    <row r="6871" spans="1:11" x14ac:dyDescent="0.2">
      <c r="A6871" s="203" t="str">
        <f>Collection!A400</f>
        <v>2083/04/13</v>
      </c>
      <c r="B6871" s="197">
        <f>Collection!B400</f>
        <v>46232</v>
      </c>
      <c r="C6871" s="200" t="str">
        <f>Collection!D400</f>
        <v>AAMOSH KIRANA</v>
      </c>
      <c r="D6871" s="200" t="str">
        <f>Collection!F400</f>
        <v>Collection</v>
      </c>
      <c r="E6871" s="200">
        <f>Collection!C400</f>
        <v>4039</v>
      </c>
      <c r="F6871" s="200"/>
      <c r="G6871" s="201"/>
      <c r="H6871" s="201">
        <f>Collection!H400</f>
        <v>5500</v>
      </c>
      <c r="I6871" s="241">
        <f t="shared" si="108"/>
        <v>-5420</v>
      </c>
      <c r="J6871" s="200"/>
      <c r="K6871" s="200" cm="1">
        <f t="array" ref="K6871">IF($C6871="","",IF(AND($C6871=Party_Statement!$C$5,$B6871&gt;=Party_Statement!$C$6,$B6871&lt;=Party_Statement!$E$6),SUMPRODUCT(($C$3:$C6871=Party_Statement!$C$5)*($B$3:$B6871&gt;=Party_Statement!$C$6)*($B$3:$B6871&lt;=Party_Statement!$E$6)),""))</f>
        <v>276</v>
      </c>
    </row>
    <row r="6872" spans="1:11" x14ac:dyDescent="0.2">
      <c r="A6872" s="203" t="str">
        <f>Collection!A401</f>
        <v>2083/04/13</v>
      </c>
      <c r="B6872" s="197">
        <f>Collection!B401</f>
        <v>46232</v>
      </c>
      <c r="C6872" s="200" t="str">
        <f>Collection!D401</f>
        <v>DEURALI KIRANA</v>
      </c>
      <c r="D6872" s="200" t="str">
        <f>Collection!F401</f>
        <v>Collection</v>
      </c>
      <c r="E6872" s="200">
        <f>Collection!C401</f>
        <v>4040</v>
      </c>
      <c r="F6872" s="200"/>
      <c r="G6872" s="201"/>
      <c r="H6872" s="201">
        <f>Collection!H401</f>
        <v>425</v>
      </c>
      <c r="I6872" s="241">
        <f t="shared" si="108"/>
        <v>-425</v>
      </c>
      <c r="J6872" s="200"/>
      <c r="K6872" s="200" t="str" cm="1">
        <f t="array" ref="K6872">IF($C6872="","",IF(AND($C6872=Party_Statement!$C$5,$B6872&gt;=Party_Statement!$C$6,$B6872&lt;=Party_Statement!$E$6),SUMPRODUCT(($C$3:$C6872=Party_Statement!$C$5)*($B$3:$B6872&gt;=Party_Statement!$C$6)*($B$3:$B6872&lt;=Party_Statement!$E$6)),""))</f>
        <v/>
      </c>
    </row>
    <row r="6873" spans="1:11" x14ac:dyDescent="0.2">
      <c r="A6873" s="203" t="str">
        <f>Collection!A402</f>
        <v>2083/04/13</v>
      </c>
      <c r="B6873" s="197">
        <f>Collection!B402</f>
        <v>46232</v>
      </c>
      <c r="C6873" s="200" t="str">
        <f>Collection!D402</f>
        <v>PALPALI KIRANA</v>
      </c>
      <c r="D6873" s="200" t="str">
        <f>Collection!F402</f>
        <v>Collection</v>
      </c>
      <c r="E6873" s="200">
        <f>Collection!C402</f>
        <v>4041</v>
      </c>
      <c r="F6873" s="200"/>
      <c r="G6873" s="201"/>
      <c r="H6873" s="201">
        <f>Collection!H402</f>
        <v>2125</v>
      </c>
      <c r="I6873" s="241">
        <f t="shared" si="108"/>
        <v>-2125</v>
      </c>
      <c r="J6873" s="200"/>
      <c r="K6873" s="200" t="str" cm="1">
        <f t="array" ref="K6873">IF($C6873="","",IF(AND($C6873=Party_Statement!$C$5,$B6873&gt;=Party_Statement!$C$6,$B6873&lt;=Party_Statement!$E$6),SUMPRODUCT(($C$3:$C6873=Party_Statement!$C$5)*($B$3:$B6873&gt;=Party_Statement!$C$6)*($B$3:$B6873&lt;=Party_Statement!$E$6)),""))</f>
        <v/>
      </c>
    </row>
    <row r="6874" spans="1:11" x14ac:dyDescent="0.2">
      <c r="A6874" s="203" t="str">
        <f>Collection!A403</f>
        <v>2083/04/13</v>
      </c>
      <c r="B6874" s="197">
        <f>Collection!B403</f>
        <v>46232</v>
      </c>
      <c r="C6874" s="200" t="str">
        <f>Collection!D403</f>
        <v>SAMIKSHYA KIRANA</v>
      </c>
      <c r="D6874" s="200" t="str">
        <f>Collection!F403</f>
        <v>Collection</v>
      </c>
      <c r="E6874" s="200">
        <f>Collection!C403</f>
        <v>4042</v>
      </c>
      <c r="F6874" s="200"/>
      <c r="G6874" s="201"/>
      <c r="H6874" s="201">
        <f>Collection!H403</f>
        <v>680</v>
      </c>
      <c r="I6874" s="241">
        <f t="shared" si="108"/>
        <v>-680</v>
      </c>
      <c r="J6874" s="200"/>
      <c r="K6874" s="200" t="str" cm="1">
        <f t="array" ref="K6874">IF($C6874="","",IF(AND($C6874=Party_Statement!$C$5,$B6874&gt;=Party_Statement!$C$6,$B6874&lt;=Party_Statement!$E$6),SUMPRODUCT(($C$3:$C6874=Party_Statement!$C$5)*($B$3:$B6874&gt;=Party_Statement!$C$6)*($B$3:$B6874&lt;=Party_Statement!$E$6)),""))</f>
        <v/>
      </c>
    </row>
    <row r="6875" spans="1:11" x14ac:dyDescent="0.2">
      <c r="A6875" s="203" t="str">
        <f>Collection!A404</f>
        <v>2083/04/13</v>
      </c>
      <c r="B6875" s="197">
        <f>Collection!B404</f>
        <v>46232</v>
      </c>
      <c r="C6875" s="200" t="str">
        <f>Collection!D404</f>
        <v>YUBARAJ AND SAMRAT</v>
      </c>
      <c r="D6875" s="200" t="str">
        <f>Collection!F404</f>
        <v>Collection</v>
      </c>
      <c r="E6875" s="200">
        <f>Collection!C404</f>
        <v>4043</v>
      </c>
      <c r="F6875" s="200"/>
      <c r="G6875" s="201"/>
      <c r="H6875" s="201">
        <f>Collection!H404</f>
        <v>1020</v>
      </c>
      <c r="I6875" s="241">
        <f t="shared" si="108"/>
        <v>-1020</v>
      </c>
      <c r="J6875" s="200"/>
      <c r="K6875" s="200" t="str" cm="1">
        <f t="array" ref="K6875">IF($C6875="","",IF(AND($C6875=Party_Statement!$C$5,$B6875&gt;=Party_Statement!$C$6,$B6875&lt;=Party_Statement!$E$6),SUMPRODUCT(($C$3:$C6875=Party_Statement!$C$5)*($B$3:$B6875&gt;=Party_Statement!$C$6)*($B$3:$B6875&lt;=Party_Statement!$E$6)),""))</f>
        <v/>
      </c>
    </row>
    <row r="6876" spans="1:11" x14ac:dyDescent="0.2">
      <c r="A6876" s="203" t="str">
        <f>Collection!A405</f>
        <v>2083/04/13</v>
      </c>
      <c r="B6876" s="197">
        <f>Collection!B405</f>
        <v>46232</v>
      </c>
      <c r="C6876" s="200" t="str">
        <f>Collection!D405</f>
        <v>B KALIKA CANTEEN</v>
      </c>
      <c r="D6876" s="200" t="str">
        <f>Collection!F405</f>
        <v>Collection</v>
      </c>
      <c r="E6876" s="200">
        <f>Collection!C405</f>
        <v>4044</v>
      </c>
      <c r="F6876" s="200"/>
      <c r="G6876" s="201"/>
      <c r="H6876" s="201">
        <f>Collection!H405</f>
        <v>2975</v>
      </c>
      <c r="I6876" s="241">
        <f t="shared" si="108"/>
        <v>-2975</v>
      </c>
      <c r="J6876" s="200"/>
      <c r="K6876" s="200" t="str" cm="1">
        <f t="array" ref="K6876">IF($C6876="","",IF(AND($C6876=Party_Statement!$C$5,$B6876&gt;=Party_Statement!$C$6,$B6876&lt;=Party_Statement!$E$6),SUMPRODUCT(($C$3:$C6876=Party_Statement!$C$5)*($B$3:$B6876&gt;=Party_Statement!$C$6)*($B$3:$B6876&lt;=Party_Statement!$E$6)),""))</f>
        <v/>
      </c>
    </row>
    <row r="6877" spans="1:11" x14ac:dyDescent="0.2">
      <c r="A6877" s="203" t="str">
        <f>Collection!A406</f>
        <v>2083/04/13</v>
      </c>
      <c r="B6877" s="197">
        <f>Collection!B406</f>
        <v>46232</v>
      </c>
      <c r="C6877" s="200" t="str">
        <f>Collection!D406</f>
        <v>ORGANIC TARKALI</v>
      </c>
      <c r="D6877" s="200" t="str">
        <f>Collection!F406</f>
        <v>Collection</v>
      </c>
      <c r="E6877" s="200">
        <f>Collection!C406</f>
        <v>4045</v>
      </c>
      <c r="F6877" s="200"/>
      <c r="G6877" s="201"/>
      <c r="H6877" s="201">
        <f>Collection!H406</f>
        <v>3395</v>
      </c>
      <c r="I6877" s="241">
        <f t="shared" si="108"/>
        <v>-3395</v>
      </c>
      <c r="J6877" s="200"/>
      <c r="K6877" s="200" t="str" cm="1">
        <f t="array" ref="K6877">IF($C6877="","",IF(AND($C6877=Party_Statement!$C$5,$B6877&gt;=Party_Statement!$C$6,$B6877&lt;=Party_Statement!$E$6),SUMPRODUCT(($C$3:$C6877=Party_Statement!$C$5)*($B$3:$B6877&gt;=Party_Statement!$C$6)*($B$3:$B6877&lt;=Party_Statement!$E$6)),""))</f>
        <v/>
      </c>
    </row>
    <row r="6878" spans="1:11" x14ac:dyDescent="0.2">
      <c r="A6878" s="203" t="str">
        <f>Collection!A407</f>
        <v>2083/04/13</v>
      </c>
      <c r="B6878" s="197">
        <f>Collection!B407</f>
        <v>46232</v>
      </c>
      <c r="C6878" s="200" t="str">
        <f>Collection!D407</f>
        <v>SHARMA DAI</v>
      </c>
      <c r="D6878" s="200" t="str">
        <f>Collection!F407</f>
        <v>Collection</v>
      </c>
      <c r="E6878" s="200">
        <f>Collection!C407</f>
        <v>4046</v>
      </c>
      <c r="F6878" s="200"/>
      <c r="G6878" s="201"/>
      <c r="H6878" s="201">
        <f>Collection!H407</f>
        <v>10000</v>
      </c>
      <c r="I6878" s="241">
        <f t="shared" si="108"/>
        <v>-7110</v>
      </c>
      <c r="J6878" s="200"/>
      <c r="K6878" s="200" t="str" cm="1">
        <f t="array" ref="K6878">IF($C6878="","",IF(AND($C6878=Party_Statement!$C$5,$B6878&gt;=Party_Statement!$C$6,$B6878&lt;=Party_Statement!$E$6),SUMPRODUCT(($C$3:$C6878=Party_Statement!$C$5)*($B$3:$B6878&gt;=Party_Statement!$C$6)*($B$3:$B6878&lt;=Party_Statement!$E$6)),""))</f>
        <v/>
      </c>
    </row>
    <row r="6879" spans="1:11" x14ac:dyDescent="0.2">
      <c r="A6879" s="203" t="str">
        <f>Collection!A408</f>
        <v>2083/04/13</v>
      </c>
      <c r="B6879" s="197">
        <f>Collection!B408</f>
        <v>46232</v>
      </c>
      <c r="C6879" s="200" t="str">
        <f>Collection!D408</f>
        <v>NEUPANE KIRANA</v>
      </c>
      <c r="D6879" s="200" t="str">
        <f>Collection!F408</f>
        <v>Collection</v>
      </c>
      <c r="E6879" s="200">
        <f>Collection!C408</f>
        <v>4047</v>
      </c>
      <c r="F6879" s="200"/>
      <c r="G6879" s="201"/>
      <c r="H6879" s="201">
        <f>Collection!H408</f>
        <v>400</v>
      </c>
      <c r="I6879" s="241">
        <f t="shared" si="108"/>
        <v>-400</v>
      </c>
      <c r="J6879" s="200"/>
      <c r="K6879" s="200" t="str" cm="1">
        <f t="array" ref="K6879">IF($C6879="","",IF(AND($C6879=Party_Statement!$C$5,$B6879&gt;=Party_Statement!$C$6,$B6879&lt;=Party_Statement!$E$6),SUMPRODUCT(($C$3:$C6879=Party_Statement!$C$5)*($B$3:$B6879&gt;=Party_Statement!$C$6)*($B$3:$B6879&lt;=Party_Statement!$E$6)),""))</f>
        <v/>
      </c>
    </row>
    <row r="6880" spans="1:11" x14ac:dyDescent="0.2">
      <c r="A6880" s="203" t="str">
        <f>Collection!A409</f>
        <v>2083/04/13</v>
      </c>
      <c r="B6880" s="197">
        <f>Collection!B409</f>
        <v>46232</v>
      </c>
      <c r="C6880" s="200" t="str">
        <f>Collection!D409</f>
        <v>LOCAL</v>
      </c>
      <c r="D6880" s="200" t="str">
        <f>Collection!F409</f>
        <v>Collection</v>
      </c>
      <c r="E6880" s="200">
        <f>Collection!C409</f>
        <v>6456</v>
      </c>
      <c r="F6880" s="200"/>
      <c r="G6880" s="201"/>
      <c r="H6880" s="201">
        <f>Collection!H409</f>
        <v>1675</v>
      </c>
      <c r="I6880" s="241">
        <f t="shared" si="108"/>
        <v>-1675</v>
      </c>
      <c r="J6880" s="200"/>
      <c r="K6880" s="200" t="str" cm="1">
        <f t="array" ref="K6880">IF($C6880="","",IF(AND($C6880=Party_Statement!$C$5,$B6880&gt;=Party_Statement!$C$6,$B6880&lt;=Party_Statement!$E$6),SUMPRODUCT(($C$3:$C6880=Party_Statement!$C$5)*($B$3:$B6880&gt;=Party_Statement!$C$6)*($B$3:$B6880&lt;=Party_Statement!$E$6)),""))</f>
        <v/>
      </c>
    </row>
    <row r="6881" spans="1:11" x14ac:dyDescent="0.2">
      <c r="A6881" s="203" t="str">
        <f>Collection!A410</f>
        <v>2083/04/13</v>
      </c>
      <c r="B6881" s="197">
        <f>Collection!B410</f>
        <v>46232</v>
      </c>
      <c r="C6881" s="200" t="str">
        <f>Collection!D410</f>
        <v>LOCAL</v>
      </c>
      <c r="D6881" s="200" t="str">
        <f>Collection!F410</f>
        <v>Collection</v>
      </c>
      <c r="E6881" s="200">
        <f>Collection!C410</f>
        <v>6457</v>
      </c>
      <c r="F6881" s="200"/>
      <c r="G6881" s="201"/>
      <c r="H6881" s="201">
        <f>Collection!H410</f>
        <v>2100</v>
      </c>
      <c r="I6881" s="241">
        <f t="shared" si="108"/>
        <v>-2100</v>
      </c>
      <c r="J6881" s="200"/>
      <c r="K6881" s="200" t="str" cm="1">
        <f t="array" ref="K6881">IF($C6881="","",IF(AND($C6881=Party_Statement!$C$5,$B6881&gt;=Party_Statement!$C$6,$B6881&lt;=Party_Statement!$E$6),SUMPRODUCT(($C$3:$C6881=Party_Statement!$C$5)*($B$3:$B6881&gt;=Party_Statement!$C$6)*($B$3:$B6881&lt;=Party_Statement!$E$6)),""))</f>
        <v/>
      </c>
    </row>
    <row r="6882" spans="1:11" x14ac:dyDescent="0.2">
      <c r="A6882" s="203" t="str">
        <f>Collection!A411</f>
        <v>2083/04/14</v>
      </c>
      <c r="B6882" s="197">
        <f>Collection!B411</f>
        <v>46233</v>
      </c>
      <c r="C6882" s="200" t="str">
        <f>Collection!D411</f>
        <v>PALPALI KIRANA</v>
      </c>
      <c r="D6882" s="200" t="str">
        <f>Collection!F411</f>
        <v>Collection</v>
      </c>
      <c r="E6882" s="200">
        <f>Collection!C411</f>
        <v>4048</v>
      </c>
      <c r="F6882" s="200"/>
      <c r="G6882" s="201"/>
      <c r="H6882" s="201">
        <f>Collection!H411</f>
        <v>1700</v>
      </c>
      <c r="I6882" s="241">
        <f t="shared" si="108"/>
        <v>-1700</v>
      </c>
      <c r="J6882" s="200"/>
      <c r="K6882" s="200" t="str" cm="1">
        <f t="array" ref="K6882">IF($C6882="","",IF(AND($C6882=Party_Statement!$C$5,$B6882&gt;=Party_Statement!$C$6,$B6882&lt;=Party_Statement!$E$6),SUMPRODUCT(($C$3:$C6882=Party_Statement!$C$5)*($B$3:$B6882&gt;=Party_Statement!$C$6)*($B$3:$B6882&lt;=Party_Statement!$E$6)),""))</f>
        <v/>
      </c>
    </row>
    <row r="6883" spans="1:11" x14ac:dyDescent="0.2">
      <c r="A6883" s="203" t="str">
        <f>Collection!A412</f>
        <v>2083/04/14</v>
      </c>
      <c r="B6883" s="197">
        <f>Collection!B412</f>
        <v>46233</v>
      </c>
      <c r="C6883" s="200" t="str">
        <f>Collection!D412</f>
        <v>SAMIKSHYA KIRANA</v>
      </c>
      <c r="D6883" s="200" t="str">
        <f>Collection!F412</f>
        <v>Collection</v>
      </c>
      <c r="E6883" s="200">
        <f>Collection!C412</f>
        <v>4049</v>
      </c>
      <c r="F6883" s="200"/>
      <c r="G6883" s="201"/>
      <c r="H6883" s="201">
        <f>Collection!H412</f>
        <v>680</v>
      </c>
      <c r="I6883" s="241">
        <f t="shared" si="108"/>
        <v>-680</v>
      </c>
      <c r="J6883" s="200"/>
      <c r="K6883" s="200" t="str" cm="1">
        <f t="array" ref="K6883">IF($C6883="","",IF(AND($C6883=Party_Statement!$C$5,$B6883&gt;=Party_Statement!$C$6,$B6883&lt;=Party_Statement!$E$6),SUMPRODUCT(($C$3:$C6883=Party_Statement!$C$5)*($B$3:$B6883&gt;=Party_Statement!$C$6)*($B$3:$B6883&lt;=Party_Statement!$E$6)),""))</f>
        <v/>
      </c>
    </row>
    <row r="6884" spans="1:11" x14ac:dyDescent="0.2">
      <c r="A6884" s="203" t="str">
        <f>Collection!A413</f>
        <v>2083/04/14</v>
      </c>
      <c r="B6884" s="197">
        <f>Collection!B413</f>
        <v>46233</v>
      </c>
      <c r="C6884" s="200" t="str">
        <f>Collection!D413</f>
        <v xml:space="preserve">CANCELED </v>
      </c>
      <c r="D6884" s="200" t="str">
        <f>Collection!F413</f>
        <v>Collection</v>
      </c>
      <c r="E6884" s="200">
        <f>Collection!C413</f>
        <v>4050</v>
      </c>
      <c r="F6884" s="200"/>
      <c r="G6884" s="201"/>
      <c r="H6884" s="201">
        <f>Collection!H413</f>
        <v>0</v>
      </c>
      <c r="I6884" s="241">
        <f t="shared" si="108"/>
        <v>0</v>
      </c>
      <c r="J6884" s="200"/>
      <c r="K6884" s="200" t="str" cm="1">
        <f t="array" ref="K6884">IF($C6884="","",IF(AND($C6884=Party_Statement!$C$5,$B6884&gt;=Party_Statement!$C$6,$B6884&lt;=Party_Statement!$E$6),SUMPRODUCT(($C$3:$C6884=Party_Statement!$C$5)*($B$3:$B6884&gt;=Party_Statement!$C$6)*($B$3:$B6884&lt;=Party_Statement!$E$6)),""))</f>
        <v/>
      </c>
    </row>
    <row r="6885" spans="1:11" x14ac:dyDescent="0.2">
      <c r="A6885" s="203" t="str">
        <f>Collection!A414</f>
        <v>2083/04/14</v>
      </c>
      <c r="B6885" s="197">
        <f>Collection!B414</f>
        <v>46233</v>
      </c>
      <c r="C6885" s="200" t="str">
        <f>Collection!D414</f>
        <v>SRIJANA DAIRY</v>
      </c>
      <c r="D6885" s="200" t="str">
        <f>Collection!F414</f>
        <v>Collection</v>
      </c>
      <c r="E6885" s="200">
        <f>Collection!C414</f>
        <v>4051</v>
      </c>
      <c r="F6885" s="200"/>
      <c r="G6885" s="201"/>
      <c r="H6885" s="201">
        <f>Collection!H414</f>
        <v>5260</v>
      </c>
      <c r="I6885" s="241">
        <f t="shared" si="108"/>
        <v>-5260</v>
      </c>
      <c r="J6885" s="200"/>
      <c r="K6885" s="200" t="str" cm="1">
        <f t="array" ref="K6885">IF($C6885="","",IF(AND($C6885=Party_Statement!$C$5,$B6885&gt;=Party_Statement!$C$6,$B6885&lt;=Party_Statement!$E$6),SUMPRODUCT(($C$3:$C6885=Party_Statement!$C$5)*($B$3:$B6885&gt;=Party_Statement!$C$6)*($B$3:$B6885&lt;=Party_Statement!$E$6)),""))</f>
        <v/>
      </c>
    </row>
    <row r="6886" spans="1:11" x14ac:dyDescent="0.2">
      <c r="A6886" s="203" t="str">
        <f>Collection!A415</f>
        <v>2083/04/14</v>
      </c>
      <c r="B6886" s="197">
        <f>Collection!B415</f>
        <v>46233</v>
      </c>
      <c r="C6886" s="200" t="str">
        <f>Collection!D415</f>
        <v>SOBHA BHATTARAI</v>
      </c>
      <c r="D6886" s="200" t="str">
        <f>Collection!F415</f>
        <v>Collection</v>
      </c>
      <c r="E6886" s="200">
        <f>Collection!C415</f>
        <v>4052</v>
      </c>
      <c r="F6886" s="200"/>
      <c r="G6886" s="201"/>
      <c r="H6886" s="201">
        <f>Collection!H415</f>
        <v>5100</v>
      </c>
      <c r="I6886" s="241">
        <f t="shared" si="108"/>
        <v>-5100</v>
      </c>
      <c r="J6886" s="200"/>
      <c r="K6886" s="200" t="str" cm="1">
        <f t="array" ref="K6886">IF($C6886="","",IF(AND($C6886=Party_Statement!$C$5,$B6886&gt;=Party_Statement!$C$6,$B6886&lt;=Party_Statement!$E$6),SUMPRODUCT(($C$3:$C6886=Party_Statement!$C$5)*($B$3:$B6886&gt;=Party_Statement!$C$6)*($B$3:$B6886&lt;=Party_Statement!$E$6)),""))</f>
        <v/>
      </c>
    </row>
    <row r="6887" spans="1:11" x14ac:dyDescent="0.2">
      <c r="A6887" s="203" t="str">
        <f>Collection!A416</f>
        <v>2083/04/14</v>
      </c>
      <c r="B6887" s="197">
        <f>Collection!B416</f>
        <v>46233</v>
      </c>
      <c r="C6887" s="200" t="str">
        <f>Collection!D416</f>
        <v>GIRI KIRANA</v>
      </c>
      <c r="D6887" s="200" t="str">
        <f>Collection!F416</f>
        <v>Collection</v>
      </c>
      <c r="E6887" s="200">
        <f>Collection!C416</f>
        <v>4053</v>
      </c>
      <c r="F6887" s="200"/>
      <c r="G6887" s="201"/>
      <c r="H6887" s="201">
        <f>Collection!H416</f>
        <v>1275</v>
      </c>
      <c r="I6887" s="241">
        <f t="shared" si="108"/>
        <v>-1275</v>
      </c>
      <c r="J6887" s="200"/>
      <c r="K6887" s="200" t="str" cm="1">
        <f t="array" ref="K6887">IF($C6887="","",IF(AND($C6887=Party_Statement!$C$5,$B6887&gt;=Party_Statement!$C$6,$B6887&lt;=Party_Statement!$E$6),SUMPRODUCT(($C$3:$C6887=Party_Statement!$C$5)*($B$3:$B6887&gt;=Party_Statement!$C$6)*($B$3:$B6887&lt;=Party_Statement!$E$6)),""))</f>
        <v/>
      </c>
    </row>
    <row r="6888" spans="1:11" x14ac:dyDescent="0.2">
      <c r="A6888" s="203" t="str">
        <f>Collection!A417</f>
        <v>2083/04/14</v>
      </c>
      <c r="B6888" s="197">
        <f>Collection!B417</f>
        <v>46233</v>
      </c>
      <c r="C6888" s="200" t="str">
        <f>Collection!D417</f>
        <v>DEURALI KIRANA</v>
      </c>
      <c r="D6888" s="200" t="str">
        <f>Collection!F417</f>
        <v>Collection</v>
      </c>
      <c r="E6888" s="200">
        <f>Collection!C417</f>
        <v>4054</v>
      </c>
      <c r="F6888" s="200"/>
      <c r="G6888" s="201"/>
      <c r="H6888" s="201">
        <f>Collection!H417</f>
        <v>425</v>
      </c>
      <c r="I6888" s="241">
        <f t="shared" si="108"/>
        <v>-425</v>
      </c>
      <c r="J6888" s="200"/>
      <c r="K6888" s="200" t="str" cm="1">
        <f t="array" ref="K6888">IF($C6888="","",IF(AND($C6888=Party_Statement!$C$5,$B6888&gt;=Party_Statement!$C$6,$B6888&lt;=Party_Statement!$E$6),SUMPRODUCT(($C$3:$C6888=Party_Statement!$C$5)*($B$3:$B6888&gt;=Party_Statement!$C$6)*($B$3:$B6888&lt;=Party_Statement!$E$6)),""))</f>
        <v/>
      </c>
    </row>
    <row r="6889" spans="1:11" x14ac:dyDescent="0.2">
      <c r="A6889" s="203" t="str">
        <f>Collection!A418</f>
        <v>2083/04/14</v>
      </c>
      <c r="B6889" s="197">
        <f>Collection!B418</f>
        <v>46233</v>
      </c>
      <c r="C6889" s="200" t="str">
        <f>Collection!D418</f>
        <v>AAMOSH KIRANA</v>
      </c>
      <c r="D6889" s="200" t="str">
        <f>Collection!F418</f>
        <v>Collection</v>
      </c>
      <c r="E6889" s="200">
        <f>Collection!C418</f>
        <v>4055</v>
      </c>
      <c r="F6889" s="200"/>
      <c r="G6889" s="201"/>
      <c r="H6889" s="201">
        <f>Collection!H418</f>
        <v>7900</v>
      </c>
      <c r="I6889" s="241">
        <f t="shared" si="108"/>
        <v>-7900</v>
      </c>
      <c r="J6889" s="200"/>
      <c r="K6889" s="200" cm="1">
        <f t="array" ref="K6889">IF($C6889="","",IF(AND($C6889=Party_Statement!$C$5,$B6889&gt;=Party_Statement!$C$6,$B6889&lt;=Party_Statement!$E$6),SUMPRODUCT(($C$3:$C6889=Party_Statement!$C$5)*($B$3:$B6889&gt;=Party_Statement!$C$6)*($B$3:$B6889&lt;=Party_Statement!$E$6)),""))</f>
        <v>277</v>
      </c>
    </row>
    <row r="6890" spans="1:11" x14ac:dyDescent="0.2">
      <c r="A6890" s="203" t="str">
        <f>Collection!A419</f>
        <v>2083/04/14</v>
      </c>
      <c r="B6890" s="197">
        <f>Collection!B419</f>
        <v>46233</v>
      </c>
      <c r="C6890" s="200" t="str">
        <f>Collection!D419</f>
        <v>YUBARAJ AND SAMRAT</v>
      </c>
      <c r="D6890" s="200" t="str">
        <f>Collection!F419</f>
        <v>Collection</v>
      </c>
      <c r="E6890" s="200">
        <f>Collection!C419</f>
        <v>4056</v>
      </c>
      <c r="F6890" s="200"/>
      <c r="G6890" s="201"/>
      <c r="H6890" s="201">
        <f>Collection!H419</f>
        <v>1020</v>
      </c>
      <c r="I6890" s="241">
        <f t="shared" si="108"/>
        <v>-1020</v>
      </c>
      <c r="J6890" s="200"/>
      <c r="K6890" s="200" t="str" cm="1">
        <f t="array" ref="K6890">IF($C6890="","",IF(AND($C6890=Party_Statement!$C$5,$B6890&gt;=Party_Statement!$C$6,$B6890&lt;=Party_Statement!$E$6),SUMPRODUCT(($C$3:$C6890=Party_Statement!$C$5)*($B$3:$B6890&gt;=Party_Statement!$C$6)*($B$3:$B6890&lt;=Party_Statement!$E$6)),""))</f>
        <v/>
      </c>
    </row>
    <row r="6891" spans="1:11" x14ac:dyDescent="0.2">
      <c r="A6891" s="203" t="str">
        <f>Collection!A420</f>
        <v>2083/04/14</v>
      </c>
      <c r="B6891" s="197">
        <f>Collection!B420</f>
        <v>46233</v>
      </c>
      <c r="C6891" s="200" t="str">
        <f>Collection!D420</f>
        <v>ORGANIC TARKALI</v>
      </c>
      <c r="D6891" s="200" t="str">
        <f>Collection!F420</f>
        <v>Collection</v>
      </c>
      <c r="E6891" s="200">
        <f>Collection!C420</f>
        <v>4057</v>
      </c>
      <c r="F6891" s="200"/>
      <c r="G6891" s="201"/>
      <c r="H6891" s="201">
        <f>Collection!H420</f>
        <v>2375</v>
      </c>
      <c r="I6891" s="241">
        <f t="shared" si="108"/>
        <v>-2375</v>
      </c>
      <c r="J6891" s="200"/>
      <c r="K6891" s="200" t="str" cm="1">
        <f t="array" ref="K6891">IF($C6891="","",IF(AND($C6891=Party_Statement!$C$5,$B6891&gt;=Party_Statement!$C$6,$B6891&lt;=Party_Statement!$E$6),SUMPRODUCT(($C$3:$C6891=Party_Statement!$C$5)*($B$3:$B6891&gt;=Party_Statement!$C$6)*($B$3:$B6891&lt;=Party_Statement!$E$6)),""))</f>
        <v/>
      </c>
    </row>
    <row r="6892" spans="1:11" x14ac:dyDescent="0.2">
      <c r="A6892" s="203" t="str">
        <f>Collection!A421</f>
        <v>2083/04/14</v>
      </c>
      <c r="B6892" s="197">
        <f>Collection!B421</f>
        <v>46233</v>
      </c>
      <c r="C6892" s="200" t="str">
        <f>Collection!D421</f>
        <v>RISHI ARYAL</v>
      </c>
      <c r="D6892" s="200" t="str">
        <f>Collection!F421</f>
        <v>Collection</v>
      </c>
      <c r="E6892" s="200">
        <f>Collection!C421</f>
        <v>4058</v>
      </c>
      <c r="F6892" s="200"/>
      <c r="G6892" s="201"/>
      <c r="H6892" s="201">
        <f>Collection!H421</f>
        <v>850</v>
      </c>
      <c r="I6892" s="241">
        <f t="shared" si="108"/>
        <v>-850</v>
      </c>
      <c r="J6892" s="200"/>
      <c r="K6892" s="200" t="str" cm="1">
        <f t="array" ref="K6892">IF($C6892="","",IF(AND($C6892=Party_Statement!$C$5,$B6892&gt;=Party_Statement!$C$6,$B6892&lt;=Party_Statement!$E$6),SUMPRODUCT(($C$3:$C6892=Party_Statement!$C$5)*($B$3:$B6892&gt;=Party_Statement!$C$6)*($B$3:$B6892&lt;=Party_Statement!$E$6)),""))</f>
        <v/>
      </c>
    </row>
    <row r="6893" spans="1:11" x14ac:dyDescent="0.2">
      <c r="A6893" s="203" t="str">
        <f>Collection!A422</f>
        <v>2083/04/14</v>
      </c>
      <c r="B6893" s="197">
        <f>Collection!B422</f>
        <v>46233</v>
      </c>
      <c r="C6893" s="200" t="str">
        <f>Collection!D422</f>
        <v>NAWARAJ UPADHYAYA</v>
      </c>
      <c r="D6893" s="200" t="str">
        <f>Collection!F422</f>
        <v>Collection</v>
      </c>
      <c r="E6893" s="200">
        <f>Collection!C422</f>
        <v>4059</v>
      </c>
      <c r="F6893" s="200"/>
      <c r="G6893" s="201"/>
      <c r="H6893" s="201">
        <f>Collection!H422</f>
        <v>170</v>
      </c>
      <c r="I6893" s="241">
        <f t="shared" si="108"/>
        <v>-170</v>
      </c>
      <c r="J6893" s="200"/>
      <c r="K6893" s="200" t="str" cm="1">
        <f t="array" ref="K6893">IF($C6893="","",IF(AND($C6893=Party_Statement!$C$5,$B6893&gt;=Party_Statement!$C$6,$B6893&lt;=Party_Statement!$E$6),SUMPRODUCT(($C$3:$C6893=Party_Statement!$C$5)*($B$3:$B6893&gt;=Party_Statement!$C$6)*($B$3:$B6893&lt;=Party_Statement!$E$6)),""))</f>
        <v/>
      </c>
    </row>
    <row r="6894" spans="1:11" x14ac:dyDescent="0.2">
      <c r="A6894" s="203" t="str">
        <f>Collection!A423</f>
        <v>2083/04/14</v>
      </c>
      <c r="B6894" s="197">
        <f>Collection!B423</f>
        <v>46233</v>
      </c>
      <c r="C6894" s="200" t="str">
        <f>Collection!D423</f>
        <v>PETTY CASH</v>
      </c>
      <c r="D6894" s="200" t="str">
        <f>Collection!F423</f>
        <v>Petty Cash</v>
      </c>
      <c r="E6894" s="200">
        <f>Collection!C423</f>
        <v>0</v>
      </c>
      <c r="F6894" s="200"/>
      <c r="G6894" s="201"/>
      <c r="H6894" s="201">
        <f>Collection!H423</f>
        <v>0</v>
      </c>
      <c r="I6894" s="241">
        <f t="shared" si="108"/>
        <v>0</v>
      </c>
      <c r="J6894" s="200"/>
      <c r="K6894" s="200" t="str" cm="1">
        <f t="array" ref="K6894">IF($C6894="","",IF(AND($C6894=Party_Statement!$C$5,$B6894&gt;=Party_Statement!$C$6,$B6894&lt;=Party_Statement!$E$6),SUMPRODUCT(($C$3:$C6894=Party_Statement!$C$5)*($B$3:$B6894&gt;=Party_Statement!$C$6)*($B$3:$B6894&lt;=Party_Statement!$E$6)),""))</f>
        <v/>
      </c>
    </row>
    <row r="6895" spans="1:11" x14ac:dyDescent="0.2">
      <c r="A6895" s="203" t="str">
        <f>Collection!A424</f>
        <v>2083/04/14</v>
      </c>
      <c r="B6895" s="197">
        <f>Collection!B424</f>
        <v>46233</v>
      </c>
      <c r="C6895" s="200" t="str">
        <f>Collection!D424</f>
        <v>LOCAL</v>
      </c>
      <c r="D6895" s="200" t="str">
        <f>Collection!F424</f>
        <v>Collection</v>
      </c>
      <c r="E6895" s="200">
        <f>Collection!C424</f>
        <v>6458</v>
      </c>
      <c r="F6895" s="200"/>
      <c r="G6895" s="201"/>
      <c r="H6895" s="201">
        <f>Collection!H424</f>
        <v>200</v>
      </c>
      <c r="I6895" s="241">
        <f t="shared" si="108"/>
        <v>-200</v>
      </c>
      <c r="J6895" s="200"/>
      <c r="K6895" s="200" t="str" cm="1">
        <f t="array" ref="K6895">IF($C6895="","",IF(AND($C6895=Party_Statement!$C$5,$B6895&gt;=Party_Statement!$C$6,$B6895&lt;=Party_Statement!$E$6),SUMPRODUCT(($C$3:$C6895=Party_Statement!$C$5)*($B$3:$B6895&gt;=Party_Statement!$C$6)*($B$3:$B6895&lt;=Party_Statement!$E$6)),""))</f>
        <v/>
      </c>
    </row>
    <row r="6896" spans="1:11" x14ac:dyDescent="0.2">
      <c r="A6896" s="203" t="str">
        <f>Collection!A425</f>
        <v>2083/04/15</v>
      </c>
      <c r="B6896" s="197">
        <f>Collection!B425</f>
        <v>46234</v>
      </c>
      <c r="C6896" s="200" t="str">
        <f>Collection!D425</f>
        <v>SRIJANA DAIRY</v>
      </c>
      <c r="D6896" s="200" t="str">
        <f>Collection!F425</f>
        <v>Collection</v>
      </c>
      <c r="E6896" s="200">
        <f>Collection!C425</f>
        <v>4060</v>
      </c>
      <c r="F6896" s="200"/>
      <c r="G6896" s="201"/>
      <c r="H6896" s="201">
        <f>Collection!H425</f>
        <v>8580</v>
      </c>
      <c r="I6896" s="241">
        <f t="shared" si="108"/>
        <v>-8580</v>
      </c>
      <c r="J6896" s="200"/>
      <c r="K6896" s="200" t="str" cm="1">
        <f t="array" ref="K6896">IF($C6896="","",IF(AND($C6896=Party_Statement!$C$5,$B6896&gt;=Party_Statement!$C$6,$B6896&lt;=Party_Statement!$E$6),SUMPRODUCT(($C$3:$C6896=Party_Statement!$C$5)*($B$3:$B6896&gt;=Party_Statement!$C$6)*($B$3:$B6896&lt;=Party_Statement!$E$6)),""))</f>
        <v/>
      </c>
    </row>
    <row r="6897" spans="1:11" x14ac:dyDescent="0.2">
      <c r="A6897" s="203" t="str">
        <f>Collection!A426</f>
        <v>2083/04/15</v>
      </c>
      <c r="B6897" s="197">
        <f>Collection!B426</f>
        <v>46234</v>
      </c>
      <c r="C6897" s="200" t="str">
        <f>Collection!D426</f>
        <v>SOBHA BHATTARAI</v>
      </c>
      <c r="D6897" s="200" t="str">
        <f>Collection!F426</f>
        <v>Collection</v>
      </c>
      <c r="E6897" s="200">
        <f>Collection!C426</f>
        <v>4061</v>
      </c>
      <c r="F6897" s="200"/>
      <c r="G6897" s="201"/>
      <c r="H6897" s="201">
        <f>Collection!H426</f>
        <v>8500</v>
      </c>
      <c r="I6897" s="241">
        <f t="shared" si="108"/>
        <v>-8500</v>
      </c>
      <c r="J6897" s="200"/>
      <c r="K6897" s="200" t="str" cm="1">
        <f t="array" ref="K6897">IF($C6897="","",IF(AND($C6897=Party_Statement!$C$5,$B6897&gt;=Party_Statement!$C$6,$B6897&lt;=Party_Statement!$E$6),SUMPRODUCT(($C$3:$C6897=Party_Statement!$C$5)*($B$3:$B6897&gt;=Party_Statement!$C$6)*($B$3:$B6897&lt;=Party_Statement!$E$6)),""))</f>
        <v/>
      </c>
    </row>
    <row r="6898" spans="1:11" x14ac:dyDescent="0.2">
      <c r="A6898" s="203" t="str">
        <f>Collection!A427</f>
        <v>2083/04/15</v>
      </c>
      <c r="B6898" s="197">
        <f>Collection!B427</f>
        <v>46234</v>
      </c>
      <c r="C6898" s="200" t="str">
        <f>Collection!D427</f>
        <v>GIRI KIRANA</v>
      </c>
      <c r="D6898" s="200" t="str">
        <f>Collection!F427</f>
        <v>Collection</v>
      </c>
      <c r="E6898" s="200">
        <f>Collection!C427</f>
        <v>4062</v>
      </c>
      <c r="F6898" s="200"/>
      <c r="G6898" s="201"/>
      <c r="H6898" s="201">
        <f>Collection!H427</f>
        <v>1275</v>
      </c>
      <c r="I6898" s="241">
        <f t="shared" si="108"/>
        <v>-1275</v>
      </c>
      <c r="J6898" s="200"/>
      <c r="K6898" s="200" t="str" cm="1">
        <f t="array" ref="K6898">IF($C6898="","",IF(AND($C6898=Party_Statement!$C$5,$B6898&gt;=Party_Statement!$C$6,$B6898&lt;=Party_Statement!$E$6),SUMPRODUCT(($C$3:$C6898=Party_Statement!$C$5)*($B$3:$B6898&gt;=Party_Statement!$C$6)*($B$3:$B6898&lt;=Party_Statement!$E$6)),""))</f>
        <v/>
      </c>
    </row>
    <row r="6899" spans="1:11" x14ac:dyDescent="0.2">
      <c r="A6899" s="203" t="str">
        <f>Collection!A428</f>
        <v>2083/04/15</v>
      </c>
      <c r="B6899" s="197">
        <f>Collection!B428</f>
        <v>46234</v>
      </c>
      <c r="C6899" s="200" t="str">
        <f>Collection!D428</f>
        <v>AAMOSH KIRANA</v>
      </c>
      <c r="D6899" s="200" t="str">
        <f>Collection!F428</f>
        <v>Collection</v>
      </c>
      <c r="E6899" s="200">
        <f>Collection!C428</f>
        <v>4063</v>
      </c>
      <c r="F6899" s="200"/>
      <c r="G6899" s="201"/>
      <c r="H6899" s="201">
        <f>Collection!H428</f>
        <v>7000</v>
      </c>
      <c r="I6899" s="241">
        <f t="shared" si="108"/>
        <v>-7000</v>
      </c>
      <c r="J6899" s="200"/>
      <c r="K6899" s="200" cm="1">
        <f t="array" ref="K6899">IF($C6899="","",IF(AND($C6899=Party_Statement!$C$5,$B6899&gt;=Party_Statement!$C$6,$B6899&lt;=Party_Statement!$E$6),SUMPRODUCT(($C$3:$C6899=Party_Statement!$C$5)*($B$3:$B6899&gt;=Party_Statement!$C$6)*($B$3:$B6899&lt;=Party_Statement!$E$6)),""))</f>
        <v>278</v>
      </c>
    </row>
    <row r="6900" spans="1:11" x14ac:dyDescent="0.2">
      <c r="A6900" s="203" t="str">
        <f>Collection!A429</f>
        <v>2083/04/15</v>
      </c>
      <c r="B6900" s="197">
        <f>Collection!B429</f>
        <v>46234</v>
      </c>
      <c r="C6900" s="200" t="str">
        <f>Collection!D429</f>
        <v>DEURALI KIRANA</v>
      </c>
      <c r="D6900" s="200" t="str">
        <f>Collection!F429</f>
        <v>Collection</v>
      </c>
      <c r="E6900" s="200">
        <f>Collection!C429</f>
        <v>4064</v>
      </c>
      <c r="F6900" s="200"/>
      <c r="G6900" s="201"/>
      <c r="H6900" s="201">
        <f>Collection!H429</f>
        <v>425</v>
      </c>
      <c r="I6900" s="241">
        <f t="shared" si="108"/>
        <v>-425</v>
      </c>
      <c r="J6900" s="200"/>
      <c r="K6900" s="200" t="str" cm="1">
        <f t="array" ref="K6900">IF($C6900="","",IF(AND($C6900=Party_Statement!$C$5,$B6900&gt;=Party_Statement!$C$6,$B6900&lt;=Party_Statement!$E$6),SUMPRODUCT(($C$3:$C6900=Party_Statement!$C$5)*($B$3:$B6900&gt;=Party_Statement!$C$6)*($B$3:$B6900&lt;=Party_Statement!$E$6)),""))</f>
        <v/>
      </c>
    </row>
    <row r="6901" spans="1:11" x14ac:dyDescent="0.2">
      <c r="A6901" s="203" t="str">
        <f>Collection!A430</f>
        <v>2083/04/15</v>
      </c>
      <c r="B6901" s="197">
        <f>Collection!B430</f>
        <v>46234</v>
      </c>
      <c r="C6901" s="200" t="str">
        <f>Collection!D430</f>
        <v>PALPALI KIRANA</v>
      </c>
      <c r="D6901" s="200" t="str">
        <f>Collection!F430</f>
        <v>Collection</v>
      </c>
      <c r="E6901" s="200">
        <f>Collection!C430</f>
        <v>4065</v>
      </c>
      <c r="F6901" s="200"/>
      <c r="G6901" s="201"/>
      <c r="H6901" s="201">
        <f>Collection!H430</f>
        <v>3400</v>
      </c>
      <c r="I6901" s="241">
        <f t="shared" si="108"/>
        <v>-3400</v>
      </c>
      <c r="J6901" s="200"/>
      <c r="K6901" s="200" t="str" cm="1">
        <f t="array" ref="K6901">IF($C6901="","",IF(AND($C6901=Party_Statement!$C$5,$B6901&gt;=Party_Statement!$C$6,$B6901&lt;=Party_Statement!$E$6),SUMPRODUCT(($C$3:$C6901=Party_Statement!$C$5)*($B$3:$B6901&gt;=Party_Statement!$C$6)*($B$3:$B6901&lt;=Party_Statement!$E$6)),""))</f>
        <v/>
      </c>
    </row>
    <row r="6902" spans="1:11" x14ac:dyDescent="0.2">
      <c r="A6902" s="203" t="str">
        <f>Collection!A431</f>
        <v>2083/04/15</v>
      </c>
      <c r="B6902" s="197">
        <f>Collection!B431</f>
        <v>46234</v>
      </c>
      <c r="C6902" s="200" t="str">
        <f>Collection!D431</f>
        <v>SAMIKSHYA KIRANA</v>
      </c>
      <c r="D6902" s="200" t="str">
        <f>Collection!F431</f>
        <v>Collection</v>
      </c>
      <c r="E6902" s="200">
        <f>Collection!C431</f>
        <v>4066</v>
      </c>
      <c r="F6902" s="200"/>
      <c r="G6902" s="201"/>
      <c r="H6902" s="201">
        <f>Collection!H431</f>
        <v>850</v>
      </c>
      <c r="I6902" s="241">
        <f t="shared" si="108"/>
        <v>-850</v>
      </c>
      <c r="J6902" s="200"/>
      <c r="K6902" s="200" t="str" cm="1">
        <f t="array" ref="K6902">IF($C6902="","",IF(AND($C6902=Party_Statement!$C$5,$B6902&gt;=Party_Statement!$C$6,$B6902&lt;=Party_Statement!$E$6),SUMPRODUCT(($C$3:$C6902=Party_Statement!$C$5)*($B$3:$B6902&gt;=Party_Statement!$C$6)*($B$3:$B6902&lt;=Party_Statement!$E$6)),""))</f>
        <v/>
      </c>
    </row>
    <row r="6903" spans="1:11" s="64" customFormat="1" x14ac:dyDescent="0.2">
      <c r="A6903" s="203" t="str">
        <f>Collection!A432</f>
        <v>2083/04/15</v>
      </c>
      <c r="B6903" s="197">
        <f>Collection!B432</f>
        <v>46234</v>
      </c>
      <c r="C6903" s="200" t="str">
        <f>Collection!D432</f>
        <v>YUBARAJ AND SAMRAT</v>
      </c>
      <c r="D6903" s="200" t="str">
        <f>Collection!F432</f>
        <v>Collection</v>
      </c>
      <c r="E6903" s="200">
        <f>Collection!C432</f>
        <v>4067</v>
      </c>
      <c r="F6903" s="202"/>
      <c r="G6903" s="201"/>
      <c r="H6903" s="201">
        <f>Collection!H432</f>
        <v>1360</v>
      </c>
      <c r="I6903" s="241">
        <f t="shared" si="108"/>
        <v>-1360</v>
      </c>
      <c r="J6903" s="202"/>
      <c r="K6903" s="200" t="str" cm="1">
        <f t="array" ref="K6903">IF($C6903="","",IF(AND($C6903=Party_Statement!$C$5,$B6903&gt;=Party_Statement!$C$6,$B6903&lt;=Party_Statement!$E$6),SUMPRODUCT(($C$3:$C6903=Party_Statement!$C$5)*($B$3:$B6903&gt;=Party_Statement!$C$6)*($B$3:$B6903&lt;=Party_Statement!$E$6)),""))</f>
        <v/>
      </c>
    </row>
    <row r="6904" spans="1:11" x14ac:dyDescent="0.2">
      <c r="A6904" s="203" t="str">
        <f>Collection!A433</f>
        <v>2083/04/15</v>
      </c>
      <c r="B6904" s="197">
        <f>Collection!B433</f>
        <v>46234</v>
      </c>
      <c r="C6904" s="200" t="str">
        <f>Collection!D433</f>
        <v>MANAKAMANA DAIRY</v>
      </c>
      <c r="D6904" s="200" t="str">
        <f>Collection!F433</f>
        <v>Collection</v>
      </c>
      <c r="E6904" s="200">
        <f>Collection!C433</f>
        <v>4068</v>
      </c>
      <c r="F6904" s="200"/>
      <c r="G6904" s="201"/>
      <c r="H6904" s="201">
        <f>Collection!H433</f>
        <v>1550</v>
      </c>
      <c r="I6904" s="241">
        <f t="shared" si="108"/>
        <v>-1550</v>
      </c>
      <c r="J6904" s="200"/>
      <c r="K6904" s="200" t="str" cm="1">
        <f t="array" ref="K6904">IF($C6904="","",IF(AND($C6904=Party_Statement!$C$5,$B6904&gt;=Party_Statement!$C$6,$B6904&lt;=Party_Statement!$E$6),SUMPRODUCT(($C$3:$C6904=Party_Statement!$C$5)*($B$3:$B6904&gt;=Party_Statement!$C$6)*($B$3:$B6904&lt;=Party_Statement!$E$6)),""))</f>
        <v/>
      </c>
    </row>
    <row r="6905" spans="1:11" x14ac:dyDescent="0.2">
      <c r="A6905" s="203" t="str">
        <f>Collection!A434</f>
        <v>2083/04/15</v>
      </c>
      <c r="B6905" s="197">
        <f>Collection!B434</f>
        <v>46234</v>
      </c>
      <c r="C6905" s="200" t="str">
        <f>Collection!D434</f>
        <v>B KALIKA CANTEEN</v>
      </c>
      <c r="D6905" s="200" t="str">
        <f>Collection!F434</f>
        <v>Collection</v>
      </c>
      <c r="E6905" s="200">
        <f>Collection!C434</f>
        <v>4069</v>
      </c>
      <c r="F6905" s="200"/>
      <c r="G6905" s="201"/>
      <c r="H6905" s="201">
        <f>Collection!H434</f>
        <v>2975</v>
      </c>
      <c r="I6905" s="241">
        <f t="shared" si="108"/>
        <v>-2975</v>
      </c>
      <c r="J6905" s="200"/>
      <c r="K6905" s="200" t="str" cm="1">
        <f t="array" ref="K6905">IF($C6905="","",IF(AND($C6905=Party_Statement!$C$5,$B6905&gt;=Party_Statement!$C$6,$B6905&lt;=Party_Statement!$E$6),SUMPRODUCT(($C$3:$C6905=Party_Statement!$C$5)*($B$3:$B6905&gt;=Party_Statement!$C$6)*($B$3:$B6905&lt;=Party_Statement!$E$6)),""))</f>
        <v/>
      </c>
    </row>
    <row r="6906" spans="1:11" x14ac:dyDescent="0.2">
      <c r="A6906" s="203" t="str">
        <f>Collection!A435</f>
        <v>2083/04/15</v>
      </c>
      <c r="B6906" s="197">
        <f>Collection!B435</f>
        <v>46234</v>
      </c>
      <c r="C6906" s="200" t="str">
        <f>Collection!D435</f>
        <v>ORGANIC TARKALI</v>
      </c>
      <c r="D6906" s="200" t="str">
        <f>Collection!F435</f>
        <v>Collection</v>
      </c>
      <c r="E6906" s="200">
        <f>Collection!C435</f>
        <v>4070</v>
      </c>
      <c r="F6906" s="200"/>
      <c r="G6906" s="201"/>
      <c r="H6906" s="201">
        <f>Collection!H435</f>
        <v>3395</v>
      </c>
      <c r="I6906" s="241">
        <f t="shared" si="108"/>
        <v>-3395</v>
      </c>
      <c r="J6906" s="200"/>
      <c r="K6906" s="200" t="str" cm="1">
        <f t="array" ref="K6906">IF($C6906="","",IF(AND($C6906=Party_Statement!$C$5,$B6906&gt;=Party_Statement!$C$6,$B6906&lt;=Party_Statement!$E$6),SUMPRODUCT(($C$3:$C6906=Party_Statement!$C$5)*($B$3:$B6906&gt;=Party_Statement!$C$6)*($B$3:$B6906&lt;=Party_Statement!$E$6)),""))</f>
        <v/>
      </c>
    </row>
    <row r="6907" spans="1:11" x14ac:dyDescent="0.2">
      <c r="A6907" s="203" t="str">
        <f>Collection!A436</f>
        <v>2083/04/15</v>
      </c>
      <c r="B6907" s="197">
        <f>Collection!B436</f>
        <v>46234</v>
      </c>
      <c r="C6907" s="200" t="str">
        <f>Collection!D436</f>
        <v>NEUPANE KIRANA</v>
      </c>
      <c r="D6907" s="200" t="str">
        <f>Collection!F436</f>
        <v>Collection</v>
      </c>
      <c r="E6907" s="200">
        <f>Collection!C436</f>
        <v>4071</v>
      </c>
      <c r="F6907" s="200"/>
      <c r="G6907" s="201"/>
      <c r="H6907" s="201">
        <f>Collection!H436</f>
        <v>400</v>
      </c>
      <c r="I6907" s="241">
        <f t="shared" si="108"/>
        <v>-400</v>
      </c>
      <c r="J6907" s="200"/>
      <c r="K6907" s="200" t="str" cm="1">
        <f t="array" ref="K6907">IF($C6907="","",IF(AND($C6907=Party_Statement!$C$5,$B6907&gt;=Party_Statement!$C$6,$B6907&lt;=Party_Statement!$E$6),SUMPRODUCT(($C$3:$C6907=Party_Statement!$C$5)*($B$3:$B6907&gt;=Party_Statement!$C$6)*($B$3:$B6907&lt;=Party_Statement!$E$6)),""))</f>
        <v/>
      </c>
    </row>
    <row r="6908" spans="1:11" x14ac:dyDescent="0.2">
      <c r="A6908" s="203" t="str">
        <f>Collection!A437</f>
        <v>2083/04/15</v>
      </c>
      <c r="B6908" s="197">
        <f>Collection!B437</f>
        <v>46234</v>
      </c>
      <c r="C6908" s="200" t="str">
        <f>Collection!D437</f>
        <v>LOCAL</v>
      </c>
      <c r="D6908" s="200" t="str">
        <f>Collection!F437</f>
        <v>Collection</v>
      </c>
      <c r="E6908" s="200">
        <f>Collection!C437</f>
        <v>6459</v>
      </c>
      <c r="F6908" s="200"/>
      <c r="G6908" s="201"/>
      <c r="H6908" s="201">
        <f>Collection!H437</f>
        <v>5750</v>
      </c>
      <c r="I6908" s="241">
        <f t="shared" si="108"/>
        <v>-5750</v>
      </c>
      <c r="J6908" s="200"/>
      <c r="K6908" s="200" t="str" cm="1">
        <f t="array" ref="K6908">IF($C6908="","",IF(AND($C6908=Party_Statement!$C$5,$B6908&gt;=Party_Statement!$C$6,$B6908&lt;=Party_Statement!$E$6),SUMPRODUCT(($C$3:$C6908=Party_Statement!$C$5)*($B$3:$B6908&gt;=Party_Statement!$C$6)*($B$3:$B6908&lt;=Party_Statement!$E$6)),""))</f>
        <v/>
      </c>
    </row>
    <row r="6909" spans="1:11" x14ac:dyDescent="0.2">
      <c r="A6909" s="203" t="str">
        <f>Collection!A438</f>
        <v>2083/04/15</v>
      </c>
      <c r="B6909" s="197">
        <f>Collection!B438</f>
        <v>46234</v>
      </c>
      <c r="C6909" s="200" t="str">
        <f>Collection!D438</f>
        <v>LOCAL</v>
      </c>
      <c r="D6909" s="200" t="str">
        <f>Collection!F438</f>
        <v>Collection</v>
      </c>
      <c r="E6909" s="200">
        <f>Collection!C438</f>
        <v>6460</v>
      </c>
      <c r="F6909" s="200"/>
      <c r="G6909" s="201"/>
      <c r="H6909" s="201">
        <f>Collection!H438</f>
        <v>1630</v>
      </c>
      <c r="I6909" s="241">
        <f t="shared" si="108"/>
        <v>-1630</v>
      </c>
      <c r="J6909" s="200"/>
      <c r="K6909" s="200" t="str" cm="1">
        <f t="array" ref="K6909">IF($C6909="","",IF(AND($C6909=Party_Statement!$C$5,$B6909&gt;=Party_Statement!$C$6,$B6909&lt;=Party_Statement!$E$6),SUMPRODUCT(($C$3:$C6909=Party_Statement!$C$5)*($B$3:$B6909&gt;=Party_Statement!$C$6)*($B$3:$B6909&lt;=Party_Statement!$E$6)),""))</f>
        <v/>
      </c>
    </row>
    <row r="6910" spans="1:11" x14ac:dyDescent="0.2">
      <c r="A6910" s="203" t="str">
        <f>Collection!A439</f>
        <v>2083/04/16</v>
      </c>
      <c r="B6910" s="197">
        <f>Collection!B439</f>
        <v>46235</v>
      </c>
      <c r="C6910" s="200" t="str">
        <f>Collection!D439</f>
        <v>SRIJANA DAIRY</v>
      </c>
      <c r="D6910" s="200" t="str">
        <f>Collection!F439</f>
        <v>Collection</v>
      </c>
      <c r="E6910" s="200">
        <f>Collection!C439</f>
        <v>4072</v>
      </c>
      <c r="F6910" s="200"/>
      <c r="G6910" s="201"/>
      <c r="H6910" s="201">
        <f>Collection!H439</f>
        <v>5180</v>
      </c>
      <c r="I6910" s="241">
        <f t="shared" si="108"/>
        <v>-5100</v>
      </c>
      <c r="J6910" s="200"/>
      <c r="K6910" s="200" t="str" cm="1">
        <f t="array" ref="K6910">IF($C6910="","",IF(AND($C6910=Party_Statement!$C$5,$B6910&gt;=Party_Statement!$C$6,$B6910&lt;=Party_Statement!$E$6),SUMPRODUCT(($C$3:$C6910=Party_Statement!$C$5)*($B$3:$B6910&gt;=Party_Statement!$C$6)*($B$3:$B6910&lt;=Party_Statement!$E$6)),""))</f>
        <v/>
      </c>
    </row>
    <row r="6911" spans="1:11" x14ac:dyDescent="0.2">
      <c r="A6911" s="203" t="str">
        <f>Collection!A440</f>
        <v>2083/04/16</v>
      </c>
      <c r="B6911" s="197">
        <f>Collection!B440</f>
        <v>46235</v>
      </c>
      <c r="C6911" s="200" t="str">
        <f>Collection!D440</f>
        <v>AAMOSH KIRANA</v>
      </c>
      <c r="D6911" s="200" t="str">
        <f>Collection!F440</f>
        <v>Collection</v>
      </c>
      <c r="E6911" s="200">
        <f>Collection!C440</f>
        <v>4073</v>
      </c>
      <c r="F6911" s="200"/>
      <c r="G6911" s="201"/>
      <c r="H6911" s="201">
        <f>Collection!H440</f>
        <v>10000</v>
      </c>
      <c r="I6911" s="241">
        <f t="shared" si="108"/>
        <v>-10000</v>
      </c>
      <c r="J6911" s="200"/>
      <c r="K6911" s="200" cm="1">
        <f t="array" ref="K6911">IF($C6911="","",IF(AND($C6911=Party_Statement!$C$5,$B6911&gt;=Party_Statement!$C$6,$B6911&lt;=Party_Statement!$E$6),SUMPRODUCT(($C$3:$C6911=Party_Statement!$C$5)*($B$3:$B6911&gt;=Party_Statement!$C$6)*($B$3:$B6911&lt;=Party_Statement!$E$6)),""))</f>
        <v>279</v>
      </c>
    </row>
    <row r="6912" spans="1:11" x14ac:dyDescent="0.2">
      <c r="A6912" s="203" t="str">
        <f>Collection!A441</f>
        <v>2083/04/16</v>
      </c>
      <c r="B6912" s="197">
        <f>Collection!B441</f>
        <v>46235</v>
      </c>
      <c r="C6912" s="200" t="str">
        <f>Collection!D441</f>
        <v>SOBHA BHATTARAI</v>
      </c>
      <c r="D6912" s="200" t="str">
        <f>Collection!F441</f>
        <v>Collection</v>
      </c>
      <c r="E6912" s="200">
        <f>Collection!C441</f>
        <v>4074</v>
      </c>
      <c r="F6912" s="200"/>
      <c r="G6912" s="201"/>
      <c r="H6912" s="201">
        <f>Collection!H441</f>
        <v>2550</v>
      </c>
      <c r="I6912" s="241">
        <f t="shared" si="108"/>
        <v>-2550</v>
      </c>
      <c r="J6912" s="200"/>
      <c r="K6912" s="200" t="str" cm="1">
        <f t="array" ref="K6912">IF($C6912="","",IF(AND($C6912=Party_Statement!$C$5,$B6912&gt;=Party_Statement!$C$6,$B6912&lt;=Party_Statement!$E$6),SUMPRODUCT(($C$3:$C6912=Party_Statement!$C$5)*($B$3:$B6912&gt;=Party_Statement!$C$6)*($B$3:$B6912&lt;=Party_Statement!$E$6)),""))</f>
        <v/>
      </c>
    </row>
    <row r="6913" spans="1:11" x14ac:dyDescent="0.2">
      <c r="A6913" s="203" t="str">
        <f>Collection!A442</f>
        <v>2083/04/16</v>
      </c>
      <c r="B6913" s="197">
        <f>Collection!B442</f>
        <v>46235</v>
      </c>
      <c r="C6913" s="200" t="str">
        <f>Collection!D442</f>
        <v>SAMIKSHYA KIRANA</v>
      </c>
      <c r="D6913" s="200" t="str">
        <f>Collection!F442</f>
        <v>Collection</v>
      </c>
      <c r="E6913" s="200">
        <f>Collection!C442</f>
        <v>4075</v>
      </c>
      <c r="F6913" s="200"/>
      <c r="G6913" s="201"/>
      <c r="H6913" s="201">
        <f>Collection!H442</f>
        <v>680</v>
      </c>
      <c r="I6913" s="241">
        <f t="shared" si="108"/>
        <v>-680</v>
      </c>
      <c r="J6913" s="200"/>
      <c r="K6913" s="200" t="str" cm="1">
        <f t="array" ref="K6913">IF($C6913="","",IF(AND($C6913=Party_Statement!$C$5,$B6913&gt;=Party_Statement!$C$6,$B6913&lt;=Party_Statement!$E$6),SUMPRODUCT(($C$3:$C6913=Party_Statement!$C$5)*($B$3:$B6913&gt;=Party_Statement!$C$6)*($B$3:$B6913&lt;=Party_Statement!$E$6)),""))</f>
        <v/>
      </c>
    </row>
    <row r="6914" spans="1:11" x14ac:dyDescent="0.2">
      <c r="A6914" s="203" t="str">
        <f>Collection!A443</f>
        <v>2083/04/16</v>
      </c>
      <c r="B6914" s="197">
        <f>Collection!B443</f>
        <v>46235</v>
      </c>
      <c r="C6914" s="200" t="str">
        <f>Collection!D443</f>
        <v>AAYUSH AND AAYUSHMA</v>
      </c>
      <c r="D6914" s="200" t="str">
        <f>Collection!F443</f>
        <v>Collection</v>
      </c>
      <c r="E6914" s="200">
        <f>Collection!C443</f>
        <v>4076</v>
      </c>
      <c r="F6914" s="200"/>
      <c r="G6914" s="201"/>
      <c r="H6914" s="201">
        <f>Collection!H443</f>
        <v>425</v>
      </c>
      <c r="I6914" s="241">
        <f t="shared" si="108"/>
        <v>-425</v>
      </c>
      <c r="J6914" s="200"/>
      <c r="K6914" s="200" t="str" cm="1">
        <f t="array" ref="K6914">IF($C6914="","",IF(AND($C6914=Party_Statement!$C$5,$B6914&gt;=Party_Statement!$C$6,$B6914&lt;=Party_Statement!$E$6),SUMPRODUCT(($C$3:$C6914=Party_Statement!$C$5)*($B$3:$B6914&gt;=Party_Statement!$C$6)*($B$3:$B6914&lt;=Party_Statement!$E$6)),""))</f>
        <v/>
      </c>
    </row>
    <row r="6915" spans="1:11" x14ac:dyDescent="0.2">
      <c r="A6915" s="203" t="str">
        <f>Collection!A444</f>
        <v>2083/04/16</v>
      </c>
      <c r="B6915" s="197">
        <f>Collection!B444</f>
        <v>46235</v>
      </c>
      <c r="C6915" s="200" t="str">
        <f>Collection!D444</f>
        <v>DEURALI KIRANA</v>
      </c>
      <c r="D6915" s="200" t="str">
        <f>Collection!F444</f>
        <v>Collection</v>
      </c>
      <c r="E6915" s="200">
        <f>Collection!C444</f>
        <v>4077</v>
      </c>
      <c r="F6915" s="200"/>
      <c r="G6915" s="201"/>
      <c r="H6915" s="201">
        <f>Collection!H444</f>
        <v>425</v>
      </c>
      <c r="I6915" s="241">
        <f t="shared" si="108"/>
        <v>-425</v>
      </c>
      <c r="J6915" s="200"/>
      <c r="K6915" s="200" t="str" cm="1">
        <f t="array" ref="K6915">IF($C6915="","",IF(AND($C6915=Party_Statement!$C$5,$B6915&gt;=Party_Statement!$C$6,$B6915&lt;=Party_Statement!$E$6),SUMPRODUCT(($C$3:$C6915=Party_Statement!$C$5)*($B$3:$B6915&gt;=Party_Statement!$C$6)*($B$3:$B6915&lt;=Party_Statement!$E$6)),""))</f>
        <v/>
      </c>
    </row>
    <row r="6916" spans="1:11" x14ac:dyDescent="0.2">
      <c r="A6916" s="203" t="str">
        <f>Collection!A445</f>
        <v>2083/04/16</v>
      </c>
      <c r="B6916" s="197">
        <f>Collection!B445</f>
        <v>46235</v>
      </c>
      <c r="C6916" s="200" t="str">
        <f>Collection!D445</f>
        <v>BHUSAL JANARAL STORE</v>
      </c>
      <c r="D6916" s="200" t="str">
        <f>Collection!F445</f>
        <v>Collection</v>
      </c>
      <c r="E6916" s="200">
        <f>Collection!C445</f>
        <v>4078</v>
      </c>
      <c r="F6916" s="200"/>
      <c r="G6916" s="201"/>
      <c r="H6916" s="201">
        <f>Collection!H445</f>
        <v>860</v>
      </c>
      <c r="I6916" s="241">
        <f t="shared" si="108"/>
        <v>-860</v>
      </c>
      <c r="J6916" s="200"/>
      <c r="K6916" s="200" t="str" cm="1">
        <f t="array" ref="K6916">IF($C6916="","",IF(AND($C6916=Party_Statement!$C$5,$B6916&gt;=Party_Statement!$C$6,$B6916&lt;=Party_Statement!$E$6),SUMPRODUCT(($C$3:$C6916=Party_Statement!$C$5)*($B$3:$B6916&gt;=Party_Statement!$C$6)*($B$3:$B6916&lt;=Party_Statement!$E$6)),""))</f>
        <v/>
      </c>
    </row>
    <row r="6917" spans="1:11" x14ac:dyDescent="0.2">
      <c r="A6917" s="203" t="str">
        <f>Collection!A446</f>
        <v>2083/04/16</v>
      </c>
      <c r="B6917" s="197">
        <f>Collection!B446</f>
        <v>46235</v>
      </c>
      <c r="C6917" s="200" t="str">
        <f>Collection!D446</f>
        <v>ORGANIC TARKALI</v>
      </c>
      <c r="D6917" s="200" t="str">
        <f>Collection!F446</f>
        <v>Collection</v>
      </c>
      <c r="E6917" s="200">
        <f>Collection!C446</f>
        <v>4079</v>
      </c>
      <c r="F6917" s="200"/>
      <c r="G6917" s="201"/>
      <c r="H6917" s="201">
        <f>Collection!H446</f>
        <v>5600</v>
      </c>
      <c r="I6917" s="241">
        <f t="shared" si="108"/>
        <v>-5600</v>
      </c>
      <c r="J6917" s="200"/>
      <c r="K6917" s="200" t="str" cm="1">
        <f t="array" ref="K6917">IF($C6917="","",IF(AND($C6917=Party_Statement!$C$5,$B6917&gt;=Party_Statement!$C$6,$B6917&lt;=Party_Statement!$E$6),SUMPRODUCT(($C$3:$C6917=Party_Statement!$C$5)*($B$3:$B6917&gt;=Party_Statement!$C$6)*($B$3:$B6917&lt;=Party_Statement!$E$6)),""))</f>
        <v/>
      </c>
    </row>
    <row r="6918" spans="1:11" x14ac:dyDescent="0.2">
      <c r="A6918" s="203" t="str">
        <f>Collection!A447</f>
        <v>2083/04/16</v>
      </c>
      <c r="B6918" s="197">
        <f>Collection!B447</f>
        <v>46235</v>
      </c>
      <c r="C6918" s="200" t="str">
        <f>Collection!D447</f>
        <v>J AND J SISTERS</v>
      </c>
      <c r="D6918" s="200" t="str">
        <f>Collection!F447</f>
        <v>Collection</v>
      </c>
      <c r="E6918" s="200">
        <f>Collection!C447</f>
        <v>4080</v>
      </c>
      <c r="F6918" s="200"/>
      <c r="G6918" s="201"/>
      <c r="H6918" s="201">
        <f>Collection!H447</f>
        <v>10685</v>
      </c>
      <c r="I6918" s="241">
        <f t="shared" si="108"/>
        <v>-10685</v>
      </c>
      <c r="J6918" s="200"/>
      <c r="K6918" s="200" t="str" cm="1">
        <f t="array" ref="K6918">IF($C6918="","",IF(AND($C6918=Party_Statement!$C$5,$B6918&gt;=Party_Statement!$C$6,$B6918&lt;=Party_Statement!$E$6),SUMPRODUCT(($C$3:$C6918=Party_Statement!$C$5)*($B$3:$B6918&gt;=Party_Statement!$C$6)*($B$3:$B6918&lt;=Party_Statement!$E$6)),""))</f>
        <v/>
      </c>
    </row>
    <row r="6919" spans="1:11" x14ac:dyDescent="0.2">
      <c r="A6919" s="203" t="str">
        <f>Collection!A448</f>
        <v>2083/04/16</v>
      </c>
      <c r="B6919" s="197">
        <f>Collection!B448</f>
        <v>46235</v>
      </c>
      <c r="C6919" s="200" t="str">
        <f>Collection!D448</f>
        <v>PETTY CASH</v>
      </c>
      <c r="D6919" s="200" t="str">
        <f>Collection!F448</f>
        <v>Petty Cash</v>
      </c>
      <c r="E6919" s="200">
        <f>Collection!C448</f>
        <v>0</v>
      </c>
      <c r="F6919" s="200"/>
      <c r="G6919" s="201"/>
      <c r="H6919" s="201">
        <f>Collection!H448</f>
        <v>0</v>
      </c>
      <c r="I6919" s="241">
        <f t="shared" si="108"/>
        <v>0</v>
      </c>
      <c r="J6919" s="200"/>
      <c r="K6919" s="200" t="str" cm="1">
        <f t="array" ref="K6919">IF($C6919="","",IF(AND($C6919=Party_Statement!$C$5,$B6919&gt;=Party_Statement!$C$6,$B6919&lt;=Party_Statement!$E$6),SUMPRODUCT(($C$3:$C6919=Party_Statement!$C$5)*($B$3:$B6919&gt;=Party_Statement!$C$6)*($B$3:$B6919&lt;=Party_Statement!$E$6)),""))</f>
        <v/>
      </c>
    </row>
    <row r="6920" spans="1:11" x14ac:dyDescent="0.2">
      <c r="A6920" s="203" t="str">
        <f>Collection!A449</f>
        <v>2083/04/16</v>
      </c>
      <c r="B6920" s="197">
        <f>Collection!B449</f>
        <v>46235</v>
      </c>
      <c r="C6920" s="200" t="str">
        <f>Collection!D449</f>
        <v>PETTY CASH</v>
      </c>
      <c r="D6920" s="200" t="str">
        <f>Collection!F449</f>
        <v>Petty Cash</v>
      </c>
      <c r="E6920" s="200">
        <f>Collection!C449</f>
        <v>0</v>
      </c>
      <c r="F6920" s="200"/>
      <c r="G6920" s="201"/>
      <c r="H6920" s="201">
        <f>Collection!H449</f>
        <v>0</v>
      </c>
      <c r="I6920" s="241">
        <f t="shared" si="108"/>
        <v>0</v>
      </c>
      <c r="J6920" s="200"/>
      <c r="K6920" s="200" t="str" cm="1">
        <f t="array" ref="K6920">IF($C6920="","",IF(AND($C6920=Party_Statement!$C$5,$B6920&gt;=Party_Statement!$C$6,$B6920&lt;=Party_Statement!$E$6),SUMPRODUCT(($C$3:$C6920=Party_Statement!$C$5)*($B$3:$B6920&gt;=Party_Statement!$C$6)*($B$3:$B6920&lt;=Party_Statement!$E$6)),""))</f>
        <v/>
      </c>
    </row>
    <row r="6921" spans="1:11" x14ac:dyDescent="0.2">
      <c r="A6921" s="203" t="str">
        <f>Collection!A450</f>
        <v>2083/04/16</v>
      </c>
      <c r="B6921" s="197">
        <f>Collection!B450</f>
        <v>46235</v>
      </c>
      <c r="C6921" s="200" t="str">
        <f>Collection!D450</f>
        <v>LOCAL</v>
      </c>
      <c r="D6921" s="200" t="str">
        <f>Collection!F450</f>
        <v>Collection</v>
      </c>
      <c r="E6921" s="200">
        <f>Collection!C450</f>
        <v>6461</v>
      </c>
      <c r="F6921" s="200"/>
      <c r="G6921" s="201"/>
      <c r="H6921" s="201">
        <f>Collection!H450</f>
        <v>650</v>
      </c>
      <c r="I6921" s="241">
        <f t="shared" si="108"/>
        <v>-650</v>
      </c>
      <c r="J6921" s="200"/>
      <c r="K6921" s="200" t="str" cm="1">
        <f t="array" ref="K6921">IF($C6921="","",IF(AND($C6921=Party_Statement!$C$5,$B6921&gt;=Party_Statement!$C$6,$B6921&lt;=Party_Statement!$E$6),SUMPRODUCT(($C$3:$C6921=Party_Statement!$C$5)*($B$3:$B6921&gt;=Party_Statement!$C$6)*($B$3:$B6921&lt;=Party_Statement!$E$6)),""))</f>
        <v/>
      </c>
    </row>
    <row r="6922" spans="1:11" x14ac:dyDescent="0.2">
      <c r="A6922" s="203" t="str">
        <f>Collection!A451</f>
        <v>2083/04/17</v>
      </c>
      <c r="B6922" s="197">
        <f>Collection!B451</f>
        <v>46236</v>
      </c>
      <c r="C6922" s="200" t="str">
        <f>Collection!D451</f>
        <v>SRIJANA DAIRY</v>
      </c>
      <c r="D6922" s="200" t="str">
        <f>Collection!F451</f>
        <v>Collection</v>
      </c>
      <c r="E6922" s="200">
        <f>Collection!C451</f>
        <v>4081</v>
      </c>
      <c r="F6922" s="200"/>
      <c r="G6922" s="201"/>
      <c r="H6922" s="201">
        <f>Collection!H451</f>
        <v>5180</v>
      </c>
      <c r="I6922" s="241">
        <f t="shared" si="108"/>
        <v>-5180</v>
      </c>
      <c r="J6922" s="200"/>
      <c r="K6922" s="200" t="str" cm="1">
        <f t="array" ref="K6922">IF($C6922="","",IF(AND($C6922=Party_Statement!$C$5,$B6922&gt;=Party_Statement!$C$6,$B6922&lt;=Party_Statement!$E$6),SUMPRODUCT(($C$3:$C6922=Party_Statement!$C$5)*($B$3:$B6922&gt;=Party_Statement!$C$6)*($B$3:$B6922&lt;=Party_Statement!$E$6)),""))</f>
        <v/>
      </c>
    </row>
    <row r="6923" spans="1:11" x14ac:dyDescent="0.2">
      <c r="A6923" s="203" t="str">
        <f>Collection!A452</f>
        <v>2083/04/17</v>
      </c>
      <c r="B6923" s="197">
        <f>Collection!B452</f>
        <v>46236</v>
      </c>
      <c r="C6923" s="200" t="str">
        <f>Collection!D452</f>
        <v>SOBHA BHATTARAI</v>
      </c>
      <c r="D6923" s="200" t="str">
        <f>Collection!F452</f>
        <v>Collection</v>
      </c>
      <c r="E6923" s="200">
        <f>Collection!C452</f>
        <v>4082</v>
      </c>
      <c r="F6923" s="200"/>
      <c r="G6923" s="201"/>
      <c r="H6923" s="201">
        <f>Collection!H452</f>
        <v>4675</v>
      </c>
      <c r="I6923" s="241">
        <f t="shared" ref="I6923:I6986" si="109">IF($C6923="","",IF($C6923=$C1941,$I1941+$G6923-$H6923,$G6923-$H6923))</f>
        <v>-4675</v>
      </c>
      <c r="J6923" s="200"/>
      <c r="K6923" s="200" t="str" cm="1">
        <f t="array" ref="K6923">IF($C6923="","",IF(AND($C6923=Party_Statement!$C$5,$B6923&gt;=Party_Statement!$C$6,$B6923&lt;=Party_Statement!$E$6),SUMPRODUCT(($C$3:$C6923=Party_Statement!$C$5)*($B$3:$B6923&gt;=Party_Statement!$C$6)*($B$3:$B6923&lt;=Party_Statement!$E$6)),""))</f>
        <v/>
      </c>
    </row>
    <row r="6924" spans="1:11" x14ac:dyDescent="0.2">
      <c r="A6924" s="203" t="str">
        <f>Collection!A453</f>
        <v>2083/04/17</v>
      </c>
      <c r="B6924" s="197">
        <f>Collection!B453</f>
        <v>46236</v>
      </c>
      <c r="C6924" s="200" t="str">
        <f>Collection!D453</f>
        <v>GIRI KIRANA</v>
      </c>
      <c r="D6924" s="200" t="str">
        <f>Collection!F453</f>
        <v>Collection</v>
      </c>
      <c r="E6924" s="200">
        <f>Collection!C453</f>
        <v>4083</v>
      </c>
      <c r="F6924" s="200"/>
      <c r="G6924" s="201"/>
      <c r="H6924" s="201">
        <f>Collection!H453</f>
        <v>3400</v>
      </c>
      <c r="I6924" s="241">
        <f t="shared" si="109"/>
        <v>-3400</v>
      </c>
      <c r="J6924" s="200"/>
      <c r="K6924" s="200" t="str" cm="1">
        <f t="array" ref="K6924">IF($C6924="","",IF(AND($C6924=Party_Statement!$C$5,$B6924&gt;=Party_Statement!$C$6,$B6924&lt;=Party_Statement!$E$6),SUMPRODUCT(($C$3:$C6924=Party_Statement!$C$5)*($B$3:$B6924&gt;=Party_Statement!$C$6)*($B$3:$B6924&lt;=Party_Statement!$E$6)),""))</f>
        <v/>
      </c>
    </row>
    <row r="6925" spans="1:11" x14ac:dyDescent="0.2">
      <c r="A6925" s="203" t="str">
        <f>Collection!A454</f>
        <v>2083/04/17</v>
      </c>
      <c r="B6925" s="197">
        <f>Collection!B454</f>
        <v>46236</v>
      </c>
      <c r="C6925" s="200" t="str">
        <f>Collection!D454</f>
        <v>AAMOSH KIRANA</v>
      </c>
      <c r="D6925" s="200" t="str">
        <f>Collection!F454</f>
        <v>Collection</v>
      </c>
      <c r="E6925" s="200">
        <f>Collection!C454</f>
        <v>4084</v>
      </c>
      <c r="F6925" s="200"/>
      <c r="G6925" s="201"/>
      <c r="H6925" s="201">
        <f>Collection!H454</f>
        <v>7500</v>
      </c>
      <c r="I6925" s="241">
        <f t="shared" si="109"/>
        <v>-7500</v>
      </c>
      <c r="J6925" s="200"/>
      <c r="K6925" s="200" cm="1">
        <f t="array" ref="K6925">IF($C6925="","",IF(AND($C6925=Party_Statement!$C$5,$B6925&gt;=Party_Statement!$C$6,$B6925&lt;=Party_Statement!$E$6),SUMPRODUCT(($C$3:$C6925=Party_Statement!$C$5)*($B$3:$B6925&gt;=Party_Statement!$C$6)*($B$3:$B6925&lt;=Party_Statement!$E$6)),""))</f>
        <v>280</v>
      </c>
    </row>
    <row r="6926" spans="1:11" x14ac:dyDescent="0.2">
      <c r="A6926" s="203" t="str">
        <f>Collection!A455</f>
        <v>2083/04/17</v>
      </c>
      <c r="B6926" s="197">
        <f>Collection!B455</f>
        <v>46236</v>
      </c>
      <c r="C6926" s="200" t="str">
        <f>Collection!D455</f>
        <v>SAMIKSHYA KIRANA</v>
      </c>
      <c r="D6926" s="200" t="str">
        <f>Collection!F455</f>
        <v>Collection</v>
      </c>
      <c r="E6926" s="200">
        <f>Collection!C455</f>
        <v>4085</v>
      </c>
      <c r="F6926" s="200"/>
      <c r="G6926" s="201"/>
      <c r="H6926" s="201">
        <f>Collection!H455</f>
        <v>680</v>
      </c>
      <c r="I6926" s="241">
        <f t="shared" si="109"/>
        <v>-680</v>
      </c>
      <c r="J6926" s="200"/>
      <c r="K6926" s="200" t="str" cm="1">
        <f t="array" ref="K6926">IF($C6926="","",IF(AND($C6926=Party_Statement!$C$5,$B6926&gt;=Party_Statement!$C$6,$B6926&lt;=Party_Statement!$E$6),SUMPRODUCT(($C$3:$C6926=Party_Statement!$C$5)*($B$3:$B6926&gt;=Party_Statement!$C$6)*($B$3:$B6926&lt;=Party_Statement!$E$6)),""))</f>
        <v/>
      </c>
    </row>
    <row r="6927" spans="1:11" x14ac:dyDescent="0.2">
      <c r="A6927" s="203" t="str">
        <f>Collection!A456</f>
        <v>2083/04/17</v>
      </c>
      <c r="B6927" s="197">
        <f>Collection!B456</f>
        <v>46236</v>
      </c>
      <c r="C6927" s="200" t="str">
        <f>Collection!D456</f>
        <v>MANAKAMANA DAIRY</v>
      </c>
      <c r="D6927" s="200" t="str">
        <f>Collection!F456</f>
        <v>Collection</v>
      </c>
      <c r="E6927" s="200">
        <f>Collection!C456</f>
        <v>4086</v>
      </c>
      <c r="F6927" s="200"/>
      <c r="G6927" s="201"/>
      <c r="H6927" s="201">
        <f>Collection!H456</f>
        <v>1550</v>
      </c>
      <c r="I6927" s="241">
        <f t="shared" si="109"/>
        <v>-1550</v>
      </c>
      <c r="J6927" s="200"/>
      <c r="K6927" s="200" t="str" cm="1">
        <f t="array" ref="K6927">IF($C6927="","",IF(AND($C6927=Party_Statement!$C$5,$B6927&gt;=Party_Statement!$C$6,$B6927&lt;=Party_Statement!$E$6),SUMPRODUCT(($C$3:$C6927=Party_Statement!$C$5)*($B$3:$B6927&gt;=Party_Statement!$C$6)*($B$3:$B6927&lt;=Party_Statement!$E$6)),""))</f>
        <v/>
      </c>
    </row>
    <row r="6928" spans="1:11" x14ac:dyDescent="0.2">
      <c r="A6928" s="203" t="str">
        <f>Collection!A457</f>
        <v>2083/04/17</v>
      </c>
      <c r="B6928" s="197">
        <f>Collection!B457</f>
        <v>46236</v>
      </c>
      <c r="C6928" s="200" t="str">
        <f>Collection!D457</f>
        <v>ORGANIC TARKALI</v>
      </c>
      <c r="D6928" s="200" t="str">
        <f>Collection!F457</f>
        <v>Collection</v>
      </c>
      <c r="E6928" s="200">
        <f>Collection!C457</f>
        <v>4087</v>
      </c>
      <c r="F6928" s="200"/>
      <c r="G6928" s="201"/>
      <c r="H6928" s="201">
        <f>Collection!H457</f>
        <v>2850</v>
      </c>
      <c r="I6928" s="241">
        <f t="shared" si="109"/>
        <v>-2850</v>
      </c>
      <c r="J6928" s="200"/>
      <c r="K6928" s="200" t="str" cm="1">
        <f t="array" ref="K6928">IF($C6928="","",IF(AND($C6928=Party_Statement!$C$5,$B6928&gt;=Party_Statement!$C$6,$B6928&lt;=Party_Statement!$E$6),SUMPRODUCT(($C$3:$C6928=Party_Statement!$C$5)*($B$3:$B6928&gt;=Party_Statement!$C$6)*($B$3:$B6928&lt;=Party_Statement!$E$6)),""))</f>
        <v/>
      </c>
    </row>
    <row r="6929" spans="1:11" x14ac:dyDescent="0.2">
      <c r="A6929" s="203" t="str">
        <f>Collection!A458</f>
        <v>2083/04/17</v>
      </c>
      <c r="B6929" s="197">
        <f>Collection!B458</f>
        <v>46236</v>
      </c>
      <c r="C6929" s="200" t="str">
        <f>Collection!D458</f>
        <v>DEURALI KIRANA</v>
      </c>
      <c r="D6929" s="200" t="str">
        <f>Collection!F458</f>
        <v>Collection</v>
      </c>
      <c r="E6929" s="200">
        <f>Collection!C458</f>
        <v>4088</v>
      </c>
      <c r="F6929" s="200"/>
      <c r="G6929" s="201"/>
      <c r="H6929" s="201">
        <f>Collection!H458</f>
        <v>1275</v>
      </c>
      <c r="I6929" s="241">
        <f t="shared" si="109"/>
        <v>-1275</v>
      </c>
      <c r="J6929" s="200"/>
      <c r="K6929" s="200" t="str" cm="1">
        <f t="array" ref="K6929">IF($C6929="","",IF(AND($C6929=Party_Statement!$C$5,$B6929&gt;=Party_Statement!$C$6,$B6929&lt;=Party_Statement!$E$6),SUMPRODUCT(($C$3:$C6929=Party_Statement!$C$5)*($B$3:$B6929&gt;=Party_Statement!$C$6)*($B$3:$B6929&lt;=Party_Statement!$E$6)),""))</f>
        <v/>
      </c>
    </row>
    <row r="6930" spans="1:11" x14ac:dyDescent="0.2">
      <c r="A6930" s="203" t="str">
        <f>Collection!A459</f>
        <v>2083/04/17</v>
      </c>
      <c r="B6930" s="197">
        <f>Collection!B459</f>
        <v>46236</v>
      </c>
      <c r="C6930" s="200" t="str">
        <f>Collection!D459</f>
        <v>PALPALI KIRANA</v>
      </c>
      <c r="D6930" s="200" t="str">
        <f>Collection!F459</f>
        <v>Collection</v>
      </c>
      <c r="E6930" s="200">
        <f>Collection!C459</f>
        <v>4089</v>
      </c>
      <c r="F6930" s="200"/>
      <c r="G6930" s="201"/>
      <c r="H6930" s="201">
        <f>Collection!H459</f>
        <v>2975</v>
      </c>
      <c r="I6930" s="241">
        <f t="shared" si="109"/>
        <v>-2975</v>
      </c>
      <c r="J6930" s="200"/>
      <c r="K6930" s="200" t="str" cm="1">
        <f t="array" ref="K6930">IF($C6930="","",IF(AND($C6930=Party_Statement!$C$5,$B6930&gt;=Party_Statement!$C$6,$B6930&lt;=Party_Statement!$E$6),SUMPRODUCT(($C$3:$C6930=Party_Statement!$C$5)*($B$3:$B6930&gt;=Party_Statement!$C$6)*($B$3:$B6930&lt;=Party_Statement!$E$6)),""))</f>
        <v/>
      </c>
    </row>
    <row r="6931" spans="1:11" x14ac:dyDescent="0.2">
      <c r="A6931" s="203" t="str">
        <f>Collection!A460</f>
        <v>2083/04/17</v>
      </c>
      <c r="B6931" s="197">
        <f>Collection!B460</f>
        <v>46236</v>
      </c>
      <c r="C6931" s="200" t="str">
        <f>Collection!D460</f>
        <v>YUBARAJ AND SAMRAT</v>
      </c>
      <c r="D6931" s="200" t="str">
        <f>Collection!F460</f>
        <v>Collection</v>
      </c>
      <c r="E6931" s="200">
        <f>Collection!C460</f>
        <v>4090</v>
      </c>
      <c r="F6931" s="200"/>
      <c r="G6931" s="201"/>
      <c r="H6931" s="201">
        <f>Collection!H460</f>
        <v>1530</v>
      </c>
      <c r="I6931" s="241">
        <f t="shared" si="109"/>
        <v>-1530</v>
      </c>
      <c r="J6931" s="200"/>
      <c r="K6931" s="200" t="str" cm="1">
        <f t="array" ref="K6931">IF($C6931="","",IF(AND($C6931=Party_Statement!$C$5,$B6931&gt;=Party_Statement!$C$6,$B6931&lt;=Party_Statement!$E$6),SUMPRODUCT(($C$3:$C6931=Party_Statement!$C$5)*($B$3:$B6931&gt;=Party_Statement!$C$6)*($B$3:$B6931&lt;=Party_Statement!$E$6)),""))</f>
        <v/>
      </c>
    </row>
    <row r="6932" spans="1:11" x14ac:dyDescent="0.2">
      <c r="A6932" s="203" t="str">
        <f>Collection!A461</f>
        <v>2083/04/17</v>
      </c>
      <c r="B6932" s="197">
        <f>Collection!B461</f>
        <v>46236</v>
      </c>
      <c r="C6932" s="200" t="str">
        <f>Collection!D461</f>
        <v>SHARMA DAI</v>
      </c>
      <c r="D6932" s="200" t="str">
        <f>Collection!F461</f>
        <v>Collection</v>
      </c>
      <c r="E6932" s="200">
        <f>Collection!C461</f>
        <v>4091</v>
      </c>
      <c r="F6932" s="200"/>
      <c r="G6932" s="201"/>
      <c r="H6932" s="201">
        <f>Collection!H461</f>
        <v>5000</v>
      </c>
      <c r="I6932" s="241">
        <f t="shared" si="109"/>
        <v>-5000</v>
      </c>
      <c r="J6932" s="200"/>
      <c r="K6932" s="200" t="str" cm="1">
        <f t="array" ref="K6932">IF($C6932="","",IF(AND($C6932=Party_Statement!$C$5,$B6932&gt;=Party_Statement!$C$6,$B6932&lt;=Party_Statement!$E$6),SUMPRODUCT(($C$3:$C6932=Party_Statement!$C$5)*($B$3:$B6932&gt;=Party_Statement!$C$6)*($B$3:$B6932&lt;=Party_Statement!$E$6)),""))</f>
        <v/>
      </c>
    </row>
    <row r="6933" spans="1:11" x14ac:dyDescent="0.2">
      <c r="A6933" s="203" t="str">
        <f>Collection!A462</f>
        <v>2083/04/17</v>
      </c>
      <c r="B6933" s="197">
        <f>Collection!B462</f>
        <v>46236</v>
      </c>
      <c r="C6933" s="200" t="str">
        <f>Collection!D462</f>
        <v>LOCAL</v>
      </c>
      <c r="D6933" s="200" t="str">
        <f>Collection!F462</f>
        <v>Collection</v>
      </c>
      <c r="E6933" s="200">
        <f>Collection!C462</f>
        <v>6462</v>
      </c>
      <c r="F6933" s="200"/>
      <c r="G6933" s="201"/>
      <c r="H6933" s="201">
        <f>Collection!H462</f>
        <v>1300</v>
      </c>
      <c r="I6933" s="241">
        <f t="shared" si="109"/>
        <v>-1300</v>
      </c>
      <c r="J6933" s="200"/>
      <c r="K6933" s="200" t="str" cm="1">
        <f t="array" ref="K6933">IF($C6933="","",IF(AND($C6933=Party_Statement!$C$5,$B6933&gt;=Party_Statement!$C$6,$B6933&lt;=Party_Statement!$E$6),SUMPRODUCT(($C$3:$C6933=Party_Statement!$C$5)*($B$3:$B6933&gt;=Party_Statement!$C$6)*($B$3:$B6933&lt;=Party_Statement!$E$6)),""))</f>
        <v/>
      </c>
    </row>
    <row r="6934" spans="1:11" x14ac:dyDescent="0.2">
      <c r="A6934" s="203" t="str">
        <f>Collection!A463</f>
        <v>2083/04/17</v>
      </c>
      <c r="B6934" s="197">
        <f>Collection!B463</f>
        <v>46236</v>
      </c>
      <c r="C6934" s="200" t="str">
        <f>Collection!D463</f>
        <v>PETTY CASH</v>
      </c>
      <c r="D6934" s="200" t="str">
        <f>Collection!F463</f>
        <v>Petty Cash</v>
      </c>
      <c r="E6934" s="200">
        <f>Collection!C463</f>
        <v>0</v>
      </c>
      <c r="F6934" s="200"/>
      <c r="G6934" s="201"/>
      <c r="H6934" s="201">
        <f>Collection!H463</f>
        <v>0</v>
      </c>
      <c r="I6934" s="241">
        <f t="shared" si="109"/>
        <v>0</v>
      </c>
      <c r="J6934" s="200"/>
      <c r="K6934" s="200" t="str" cm="1">
        <f t="array" ref="K6934">IF($C6934="","",IF(AND($C6934=Party_Statement!$C$5,$B6934&gt;=Party_Statement!$C$6,$B6934&lt;=Party_Statement!$E$6),SUMPRODUCT(($C$3:$C6934=Party_Statement!$C$5)*($B$3:$B6934&gt;=Party_Statement!$C$6)*($B$3:$B6934&lt;=Party_Statement!$E$6)),""))</f>
        <v/>
      </c>
    </row>
    <row r="6935" spans="1:11" x14ac:dyDescent="0.2">
      <c r="A6935" s="203" t="str">
        <f>Collection!A464</f>
        <v>2083/04/17</v>
      </c>
      <c r="B6935" s="197">
        <f>Collection!B464</f>
        <v>46236</v>
      </c>
      <c r="C6935" s="200" t="str">
        <f>Collection!D464</f>
        <v>PETTY CASH</v>
      </c>
      <c r="D6935" s="200" t="str">
        <f>Collection!F464</f>
        <v>Petty Cash</v>
      </c>
      <c r="E6935" s="200">
        <f>Collection!C464</f>
        <v>0</v>
      </c>
      <c r="F6935" s="200"/>
      <c r="G6935" s="201"/>
      <c r="H6935" s="201">
        <f>Collection!H464</f>
        <v>0</v>
      </c>
      <c r="I6935" s="241">
        <f t="shared" si="109"/>
        <v>0</v>
      </c>
      <c r="J6935" s="200"/>
      <c r="K6935" s="200" t="str" cm="1">
        <f t="array" ref="K6935">IF($C6935="","",IF(AND($C6935=Party_Statement!$C$5,$B6935&gt;=Party_Statement!$C$6,$B6935&lt;=Party_Statement!$E$6),SUMPRODUCT(($C$3:$C6935=Party_Statement!$C$5)*($B$3:$B6935&gt;=Party_Statement!$C$6)*($B$3:$B6935&lt;=Party_Statement!$E$6)),""))</f>
        <v/>
      </c>
    </row>
    <row r="6936" spans="1:11" x14ac:dyDescent="0.2">
      <c r="A6936" s="203" t="str">
        <f>Collection!A465</f>
        <v>2083/04/17</v>
      </c>
      <c r="B6936" s="197">
        <f>Collection!B465</f>
        <v>46236</v>
      </c>
      <c r="C6936" s="200" t="str">
        <f>Collection!D465</f>
        <v>PETTY CASH</v>
      </c>
      <c r="D6936" s="200" t="str">
        <f>Collection!F465</f>
        <v>Petty Cash</v>
      </c>
      <c r="E6936" s="200">
        <f>Collection!C465</f>
        <v>0</v>
      </c>
      <c r="F6936" s="200"/>
      <c r="G6936" s="201"/>
      <c r="H6936" s="201">
        <f>Collection!H465</f>
        <v>0</v>
      </c>
      <c r="I6936" s="241">
        <f t="shared" si="109"/>
        <v>0</v>
      </c>
      <c r="J6936" s="200"/>
      <c r="K6936" s="200" t="str" cm="1">
        <f t="array" ref="K6936">IF($C6936="","",IF(AND($C6936=Party_Statement!$C$5,$B6936&gt;=Party_Statement!$C$6,$B6936&lt;=Party_Statement!$E$6),SUMPRODUCT(($C$3:$C6936=Party_Statement!$C$5)*($B$3:$B6936&gt;=Party_Statement!$C$6)*($B$3:$B6936&lt;=Party_Statement!$E$6)),""))</f>
        <v/>
      </c>
    </row>
    <row r="6937" spans="1:11" x14ac:dyDescent="0.2">
      <c r="A6937" s="203" t="str">
        <f>Collection!A466</f>
        <v>2083/04/18</v>
      </c>
      <c r="B6937" s="197">
        <f>Collection!B466</f>
        <v>46237</v>
      </c>
      <c r="C6937" s="200" t="str">
        <f>Collection!D466</f>
        <v>SRIJANA DAIRY</v>
      </c>
      <c r="D6937" s="200" t="str">
        <f>Collection!F466</f>
        <v>Collection</v>
      </c>
      <c r="E6937" s="200">
        <f>Collection!C466</f>
        <v>4092</v>
      </c>
      <c r="F6937" s="200"/>
      <c r="G6937" s="201"/>
      <c r="H6937" s="201">
        <f>Collection!H466</f>
        <v>5180</v>
      </c>
      <c r="I6937" s="241">
        <f t="shared" si="109"/>
        <v>-5180</v>
      </c>
      <c r="J6937" s="200"/>
      <c r="K6937" s="200" t="str" cm="1">
        <f t="array" ref="K6937">IF($C6937="","",IF(AND($C6937=Party_Statement!$C$5,$B6937&gt;=Party_Statement!$C$6,$B6937&lt;=Party_Statement!$E$6),SUMPRODUCT(($C$3:$C6937=Party_Statement!$C$5)*($B$3:$B6937&gt;=Party_Statement!$C$6)*($B$3:$B6937&lt;=Party_Statement!$E$6)),""))</f>
        <v/>
      </c>
    </row>
    <row r="6938" spans="1:11" x14ac:dyDescent="0.2">
      <c r="A6938" s="203" t="str">
        <f>Collection!A467</f>
        <v>2083/04/18</v>
      </c>
      <c r="B6938" s="197">
        <f>Collection!B467</f>
        <v>46237</v>
      </c>
      <c r="C6938" s="200" t="str">
        <f>Collection!D467</f>
        <v>AAMOSH KIRANA</v>
      </c>
      <c r="D6938" s="200" t="str">
        <f>Collection!F467</f>
        <v>Collection</v>
      </c>
      <c r="E6938" s="200">
        <f>Collection!C467</f>
        <v>4093</v>
      </c>
      <c r="F6938" s="200"/>
      <c r="G6938" s="201"/>
      <c r="H6938" s="201">
        <f>Collection!H467</f>
        <v>6000</v>
      </c>
      <c r="I6938" s="241">
        <f t="shared" si="109"/>
        <v>-6000</v>
      </c>
      <c r="J6938" s="200"/>
      <c r="K6938" s="200" cm="1">
        <f t="array" ref="K6938">IF($C6938="","",IF(AND($C6938=Party_Statement!$C$5,$B6938&gt;=Party_Statement!$C$6,$B6938&lt;=Party_Statement!$E$6),SUMPRODUCT(($C$3:$C6938=Party_Statement!$C$5)*($B$3:$B6938&gt;=Party_Statement!$C$6)*($B$3:$B6938&lt;=Party_Statement!$E$6)),""))</f>
        <v>281</v>
      </c>
    </row>
    <row r="6939" spans="1:11" s="64" customFormat="1" x14ac:dyDescent="0.2">
      <c r="A6939" s="203" t="str">
        <f>Collection!A468</f>
        <v>2083/04/18</v>
      </c>
      <c r="B6939" s="197">
        <f>Collection!B468</f>
        <v>46237</v>
      </c>
      <c r="C6939" s="200" t="str">
        <f>Collection!D468</f>
        <v>GIRI KIRANA</v>
      </c>
      <c r="D6939" s="200" t="str">
        <f>Collection!F468</f>
        <v>Collection</v>
      </c>
      <c r="E6939" s="200">
        <f>Collection!C468</f>
        <v>4094</v>
      </c>
      <c r="F6939" s="202"/>
      <c r="G6939" s="201"/>
      <c r="H6939" s="201">
        <f>Collection!H468</f>
        <v>1275</v>
      </c>
      <c r="I6939" s="241">
        <f t="shared" si="109"/>
        <v>-1275</v>
      </c>
      <c r="J6939" s="202"/>
      <c r="K6939" s="200" t="str" cm="1">
        <f t="array" ref="K6939">IF($C6939="","",IF(AND($C6939=Party_Statement!$C$5,$B6939&gt;=Party_Statement!$C$6,$B6939&lt;=Party_Statement!$E$6),SUMPRODUCT(($C$3:$C6939=Party_Statement!$C$5)*($B$3:$B6939&gt;=Party_Statement!$C$6)*($B$3:$B6939&lt;=Party_Statement!$E$6)),""))</f>
        <v/>
      </c>
    </row>
    <row r="6940" spans="1:11" x14ac:dyDescent="0.2">
      <c r="A6940" s="203" t="str">
        <f>Collection!A469</f>
        <v>2083/04/18</v>
      </c>
      <c r="B6940" s="197">
        <f>Collection!B469</f>
        <v>46237</v>
      </c>
      <c r="C6940" s="200" t="str">
        <f>Collection!D469</f>
        <v>SOBHA BHATTARAI</v>
      </c>
      <c r="D6940" s="200" t="str">
        <f>Collection!F469</f>
        <v>Collection</v>
      </c>
      <c r="E6940" s="200">
        <f>Collection!C469</f>
        <v>4095</v>
      </c>
      <c r="F6940" s="200"/>
      <c r="G6940" s="201"/>
      <c r="H6940" s="201">
        <f>Collection!H469</f>
        <v>4250</v>
      </c>
      <c r="I6940" s="241">
        <f t="shared" si="109"/>
        <v>-4250</v>
      </c>
      <c r="J6940" s="200"/>
      <c r="K6940" s="200" t="str" cm="1">
        <f t="array" ref="K6940">IF($C6940="","",IF(AND($C6940=Party_Statement!$C$5,$B6940&gt;=Party_Statement!$C$6,$B6940&lt;=Party_Statement!$E$6),SUMPRODUCT(($C$3:$C6940=Party_Statement!$C$5)*($B$3:$B6940&gt;=Party_Statement!$C$6)*($B$3:$B6940&lt;=Party_Statement!$E$6)),""))</f>
        <v/>
      </c>
    </row>
    <row r="6941" spans="1:11" x14ac:dyDescent="0.2">
      <c r="A6941" s="203" t="str">
        <f>Collection!A470</f>
        <v>2083/04/18</v>
      </c>
      <c r="B6941" s="197">
        <f>Collection!B470</f>
        <v>46237</v>
      </c>
      <c r="C6941" s="200" t="str">
        <f>Collection!D470</f>
        <v>PALPALI KIRANA</v>
      </c>
      <c r="D6941" s="200" t="str">
        <f>Collection!F470</f>
        <v>Collection</v>
      </c>
      <c r="E6941" s="200">
        <f>Collection!C470</f>
        <v>4096</v>
      </c>
      <c r="F6941" s="200"/>
      <c r="G6941" s="201"/>
      <c r="H6941" s="201">
        <f>Collection!H470</f>
        <v>1700</v>
      </c>
      <c r="I6941" s="241">
        <f t="shared" si="109"/>
        <v>-1700</v>
      </c>
      <c r="J6941" s="200"/>
      <c r="K6941" s="200" t="str" cm="1">
        <f t="array" ref="K6941">IF($C6941="","",IF(AND($C6941=Party_Statement!$C$5,$B6941&gt;=Party_Statement!$C$6,$B6941&lt;=Party_Statement!$E$6),SUMPRODUCT(($C$3:$C6941=Party_Statement!$C$5)*($B$3:$B6941&gt;=Party_Statement!$C$6)*($B$3:$B6941&lt;=Party_Statement!$E$6)),""))</f>
        <v/>
      </c>
    </row>
    <row r="6942" spans="1:11" x14ac:dyDescent="0.2">
      <c r="A6942" s="203" t="str">
        <f>Collection!A471</f>
        <v>2083/04/18</v>
      </c>
      <c r="B6942" s="197">
        <f>Collection!B471</f>
        <v>46237</v>
      </c>
      <c r="C6942" s="200" t="str">
        <f>Collection!D471</f>
        <v>DEURALI KIRANA</v>
      </c>
      <c r="D6942" s="200" t="str">
        <f>Collection!F471</f>
        <v>Collection</v>
      </c>
      <c r="E6942" s="200">
        <f>Collection!C471</f>
        <v>4097</v>
      </c>
      <c r="F6942" s="200"/>
      <c r="G6942" s="201"/>
      <c r="H6942" s="201">
        <f>Collection!H471</f>
        <v>425</v>
      </c>
      <c r="I6942" s="241">
        <f t="shared" si="109"/>
        <v>-425</v>
      </c>
      <c r="J6942" s="200"/>
      <c r="K6942" s="200" t="str" cm="1">
        <f t="array" ref="K6942">IF($C6942="","",IF(AND($C6942=Party_Statement!$C$5,$B6942&gt;=Party_Statement!$C$6,$B6942&lt;=Party_Statement!$E$6),SUMPRODUCT(($C$3:$C6942=Party_Statement!$C$5)*($B$3:$B6942&gt;=Party_Statement!$C$6)*($B$3:$B6942&lt;=Party_Statement!$E$6)),""))</f>
        <v/>
      </c>
    </row>
    <row r="6943" spans="1:11" x14ac:dyDescent="0.2">
      <c r="A6943" s="203" t="str">
        <f>Collection!A472</f>
        <v>2083/04/18</v>
      </c>
      <c r="B6943" s="197">
        <f>Collection!B472</f>
        <v>46237</v>
      </c>
      <c r="C6943" s="200" t="str">
        <f>Collection!D472</f>
        <v>SAMIKSHYA KIRANA</v>
      </c>
      <c r="D6943" s="200" t="str">
        <f>Collection!F472</f>
        <v>Collection</v>
      </c>
      <c r="E6943" s="200">
        <f>Collection!C472</f>
        <v>4098</v>
      </c>
      <c r="F6943" s="200"/>
      <c r="G6943" s="201"/>
      <c r="H6943" s="201">
        <f>Collection!H472</f>
        <v>680</v>
      </c>
      <c r="I6943" s="241">
        <f t="shared" si="109"/>
        <v>-680</v>
      </c>
      <c r="J6943" s="200"/>
      <c r="K6943" s="200" t="str" cm="1">
        <f t="array" ref="K6943">IF($C6943="","",IF(AND($C6943=Party_Statement!$C$5,$B6943&gt;=Party_Statement!$C$6,$B6943&lt;=Party_Statement!$E$6),SUMPRODUCT(($C$3:$C6943=Party_Statement!$C$5)*($B$3:$B6943&gt;=Party_Statement!$C$6)*($B$3:$B6943&lt;=Party_Statement!$E$6)),""))</f>
        <v/>
      </c>
    </row>
    <row r="6944" spans="1:11" x14ac:dyDescent="0.2">
      <c r="A6944" s="203" t="str">
        <f>Collection!A473</f>
        <v>2083/04/18</v>
      </c>
      <c r="B6944" s="197">
        <f>Collection!B473</f>
        <v>46237</v>
      </c>
      <c r="C6944" s="200" t="str">
        <f>Collection!D473</f>
        <v>AAYUSH AND AAYUSHMA</v>
      </c>
      <c r="D6944" s="200" t="str">
        <f>Collection!F473</f>
        <v>Collection</v>
      </c>
      <c r="E6944" s="200">
        <f>Collection!C473</f>
        <v>4099</v>
      </c>
      <c r="F6944" s="200"/>
      <c r="G6944" s="201"/>
      <c r="H6944" s="201">
        <f>Collection!H473</f>
        <v>425</v>
      </c>
      <c r="I6944" s="241">
        <f t="shared" si="109"/>
        <v>-425</v>
      </c>
      <c r="J6944" s="200"/>
      <c r="K6944" s="200" t="str" cm="1">
        <f t="array" ref="K6944">IF($C6944="","",IF(AND($C6944=Party_Statement!$C$5,$B6944&gt;=Party_Statement!$C$6,$B6944&lt;=Party_Statement!$E$6),SUMPRODUCT(($C$3:$C6944=Party_Statement!$C$5)*($B$3:$B6944&gt;=Party_Statement!$C$6)*($B$3:$B6944&lt;=Party_Statement!$E$6)),""))</f>
        <v/>
      </c>
    </row>
    <row r="6945" spans="1:11" x14ac:dyDescent="0.2">
      <c r="A6945" s="203" t="str">
        <f>Collection!A474</f>
        <v>2083/04/18</v>
      </c>
      <c r="B6945" s="197">
        <f>Collection!B474</f>
        <v>46237</v>
      </c>
      <c r="C6945" s="200" t="str">
        <f>Collection!D474</f>
        <v xml:space="preserve">CANCELED </v>
      </c>
      <c r="D6945" s="200">
        <f>Collection!F474</f>
        <v>0</v>
      </c>
      <c r="E6945" s="200">
        <f>Collection!C474</f>
        <v>4100</v>
      </c>
      <c r="F6945" s="200"/>
      <c r="G6945" s="201"/>
      <c r="H6945" s="201">
        <f>Collection!H474</f>
        <v>0</v>
      </c>
      <c r="I6945" s="241">
        <f t="shared" si="109"/>
        <v>0</v>
      </c>
      <c r="J6945" s="200"/>
      <c r="K6945" s="200" t="str" cm="1">
        <f t="array" ref="K6945">IF($C6945="","",IF(AND($C6945=Party_Statement!$C$5,$B6945&gt;=Party_Statement!$C$6,$B6945&lt;=Party_Statement!$E$6),SUMPRODUCT(($C$3:$C6945=Party_Statement!$C$5)*($B$3:$B6945&gt;=Party_Statement!$C$6)*($B$3:$B6945&lt;=Party_Statement!$E$6)),""))</f>
        <v/>
      </c>
    </row>
    <row r="6946" spans="1:11" x14ac:dyDescent="0.2">
      <c r="A6946" s="203" t="str">
        <f>Collection!A475</f>
        <v>2083/04/18</v>
      </c>
      <c r="B6946" s="197">
        <f>Collection!B475</f>
        <v>46237</v>
      </c>
      <c r="C6946" s="200" t="str">
        <f>Collection!D475</f>
        <v>BHUSAL JANARAL STORE</v>
      </c>
      <c r="D6946" s="200" t="str">
        <f>Collection!F475</f>
        <v>Collection</v>
      </c>
      <c r="E6946" s="200">
        <f>Collection!C475</f>
        <v>4101</v>
      </c>
      <c r="F6946" s="200"/>
      <c r="G6946" s="201"/>
      <c r="H6946" s="201">
        <f>Collection!H475</f>
        <v>430</v>
      </c>
      <c r="I6946" s="241">
        <f t="shared" si="109"/>
        <v>-430</v>
      </c>
      <c r="J6946" s="200"/>
      <c r="K6946" s="200" t="str" cm="1">
        <f t="array" ref="K6946">IF($C6946="","",IF(AND($C6946=Party_Statement!$C$5,$B6946&gt;=Party_Statement!$C$6,$B6946&lt;=Party_Statement!$E$6),SUMPRODUCT(($C$3:$C6946=Party_Statement!$C$5)*($B$3:$B6946&gt;=Party_Statement!$C$6)*($B$3:$B6946&lt;=Party_Statement!$E$6)),""))</f>
        <v/>
      </c>
    </row>
    <row r="6947" spans="1:11" x14ac:dyDescent="0.2">
      <c r="A6947" s="203" t="str">
        <f>Collection!A476</f>
        <v>2083/04/18</v>
      </c>
      <c r="B6947" s="197">
        <f>Collection!B476</f>
        <v>46237</v>
      </c>
      <c r="C6947" s="200" t="str">
        <f>Collection!D476</f>
        <v>PETTY CASH</v>
      </c>
      <c r="D6947" s="200" t="str">
        <f>Collection!F476</f>
        <v>Petty Cash</v>
      </c>
      <c r="E6947" s="200">
        <f>Collection!C476</f>
        <v>0</v>
      </c>
      <c r="F6947" s="200"/>
      <c r="G6947" s="201"/>
      <c r="H6947" s="201">
        <f>Collection!H476</f>
        <v>0</v>
      </c>
      <c r="I6947" s="241">
        <f t="shared" si="109"/>
        <v>0</v>
      </c>
      <c r="J6947" s="200"/>
      <c r="K6947" s="200" t="str" cm="1">
        <f t="array" ref="K6947">IF($C6947="","",IF(AND($C6947=Party_Statement!$C$5,$B6947&gt;=Party_Statement!$C$6,$B6947&lt;=Party_Statement!$E$6),SUMPRODUCT(($C$3:$C6947=Party_Statement!$C$5)*($B$3:$B6947&gt;=Party_Statement!$C$6)*($B$3:$B6947&lt;=Party_Statement!$E$6)),""))</f>
        <v/>
      </c>
    </row>
    <row r="6948" spans="1:11" x14ac:dyDescent="0.2">
      <c r="A6948" s="203" t="str">
        <f>Collection!A477</f>
        <v>2083/04/18</v>
      </c>
      <c r="B6948" s="197">
        <f>Collection!B477</f>
        <v>46237</v>
      </c>
      <c r="C6948" s="200" t="str">
        <f>Collection!D477</f>
        <v>PETTY CASH</v>
      </c>
      <c r="D6948" s="200" t="str">
        <f>Collection!F477</f>
        <v>Petty Cash</v>
      </c>
      <c r="E6948" s="200">
        <f>Collection!C477</f>
        <v>0</v>
      </c>
      <c r="F6948" s="200"/>
      <c r="G6948" s="201"/>
      <c r="H6948" s="201">
        <f>Collection!H477</f>
        <v>0</v>
      </c>
      <c r="I6948" s="241">
        <f t="shared" si="109"/>
        <v>0</v>
      </c>
      <c r="J6948" s="200"/>
      <c r="K6948" s="200" t="str" cm="1">
        <f t="array" ref="K6948">IF($C6948="","",IF(AND($C6948=Party_Statement!$C$5,$B6948&gt;=Party_Statement!$C$6,$B6948&lt;=Party_Statement!$E$6),SUMPRODUCT(($C$3:$C6948=Party_Statement!$C$5)*($B$3:$B6948&gt;=Party_Statement!$C$6)*($B$3:$B6948&lt;=Party_Statement!$E$6)),""))</f>
        <v/>
      </c>
    </row>
    <row r="6949" spans="1:11" x14ac:dyDescent="0.2">
      <c r="A6949" s="203" t="str">
        <f>Collection!A478</f>
        <v>2083/04/18</v>
      </c>
      <c r="B6949" s="197">
        <f>Collection!B478</f>
        <v>46237</v>
      </c>
      <c r="C6949" s="200" t="str">
        <f>Collection!D478</f>
        <v>PETTY CASH</v>
      </c>
      <c r="D6949" s="200" t="str">
        <f>Collection!F478</f>
        <v>Petty Cash</v>
      </c>
      <c r="E6949" s="200">
        <f>Collection!C478</f>
        <v>0</v>
      </c>
      <c r="F6949" s="200"/>
      <c r="G6949" s="201"/>
      <c r="H6949" s="201">
        <f>Collection!H478</f>
        <v>0</v>
      </c>
      <c r="I6949" s="241">
        <f t="shared" si="109"/>
        <v>0</v>
      </c>
      <c r="J6949" s="200"/>
      <c r="K6949" s="200" t="str" cm="1">
        <f t="array" ref="K6949">IF($C6949="","",IF(AND($C6949=Party_Statement!$C$5,$B6949&gt;=Party_Statement!$C$6,$B6949&lt;=Party_Statement!$E$6),SUMPRODUCT(($C$3:$C6949=Party_Statement!$C$5)*($B$3:$B6949&gt;=Party_Statement!$C$6)*($B$3:$B6949&lt;=Party_Statement!$E$6)),""))</f>
        <v/>
      </c>
    </row>
    <row r="6950" spans="1:11" x14ac:dyDescent="0.2">
      <c r="A6950" s="203" t="str">
        <f>Collection!A479</f>
        <v>2083/04/19</v>
      </c>
      <c r="B6950" s="197">
        <f>Collection!B479</f>
        <v>46238</v>
      </c>
      <c r="C6950" s="200" t="str">
        <f>Collection!D479</f>
        <v>SRIJANA DAIRY</v>
      </c>
      <c r="D6950" s="200" t="str">
        <f>Collection!F479</f>
        <v>Collection</v>
      </c>
      <c r="E6950" s="200">
        <f>Collection!C479</f>
        <v>4102</v>
      </c>
      <c r="F6950" s="200"/>
      <c r="G6950" s="201"/>
      <c r="H6950" s="201">
        <f>Collection!H479</f>
        <v>5180</v>
      </c>
      <c r="I6950" s="241">
        <f t="shared" si="109"/>
        <v>-5180</v>
      </c>
      <c r="J6950" s="200"/>
      <c r="K6950" s="200" t="str" cm="1">
        <f t="array" ref="K6950">IF($C6950="","",IF(AND($C6950=Party_Statement!$C$5,$B6950&gt;=Party_Statement!$C$6,$B6950&lt;=Party_Statement!$E$6),SUMPRODUCT(($C$3:$C6950=Party_Statement!$C$5)*($B$3:$B6950&gt;=Party_Statement!$C$6)*($B$3:$B6950&lt;=Party_Statement!$E$6)),""))</f>
        <v/>
      </c>
    </row>
    <row r="6951" spans="1:11" x14ac:dyDescent="0.2">
      <c r="A6951" s="203" t="str">
        <f>Collection!A480</f>
        <v>2083/04/19</v>
      </c>
      <c r="B6951" s="197">
        <f>Collection!B480</f>
        <v>46238</v>
      </c>
      <c r="C6951" s="200" t="str">
        <f>Collection!D480</f>
        <v>SOBHA BHATTARAI</v>
      </c>
      <c r="D6951" s="200" t="str">
        <f>Collection!F480</f>
        <v>Collection</v>
      </c>
      <c r="E6951" s="200">
        <f>Collection!C480</f>
        <v>4103</v>
      </c>
      <c r="F6951" s="200"/>
      <c r="G6951" s="201"/>
      <c r="H6951" s="201">
        <f>Collection!H480</f>
        <v>4250</v>
      </c>
      <c r="I6951" s="241">
        <f t="shared" si="109"/>
        <v>-4250</v>
      </c>
      <c r="J6951" s="200"/>
      <c r="K6951" s="200" t="str" cm="1">
        <f t="array" ref="K6951">IF($C6951="","",IF(AND($C6951=Party_Statement!$C$5,$B6951&gt;=Party_Statement!$C$6,$B6951&lt;=Party_Statement!$E$6),SUMPRODUCT(($C$3:$C6951=Party_Statement!$C$5)*($B$3:$B6951&gt;=Party_Statement!$C$6)*($B$3:$B6951&lt;=Party_Statement!$E$6)),""))</f>
        <v/>
      </c>
    </row>
    <row r="6952" spans="1:11" x14ac:dyDescent="0.2">
      <c r="A6952" s="203" t="str">
        <f>Collection!A481</f>
        <v>2083/04/19</v>
      </c>
      <c r="B6952" s="197">
        <f>Collection!B481</f>
        <v>46238</v>
      </c>
      <c r="C6952" s="200" t="str">
        <f>Collection!D481</f>
        <v>AAMOSH KIRANA</v>
      </c>
      <c r="D6952" s="200" t="str">
        <f>Collection!F481</f>
        <v>Collection</v>
      </c>
      <c r="E6952" s="200">
        <f>Collection!C481</f>
        <v>4104</v>
      </c>
      <c r="F6952" s="200"/>
      <c r="G6952" s="201"/>
      <c r="H6952" s="201">
        <f>Collection!H481</f>
        <v>7300</v>
      </c>
      <c r="I6952" s="241">
        <f t="shared" si="109"/>
        <v>-3000</v>
      </c>
      <c r="J6952" s="200"/>
      <c r="K6952" s="200" cm="1">
        <f t="array" ref="K6952">IF($C6952="","",IF(AND($C6952=Party_Statement!$C$5,$B6952&gt;=Party_Statement!$C$6,$B6952&lt;=Party_Statement!$E$6),SUMPRODUCT(($C$3:$C6952=Party_Statement!$C$5)*($B$3:$B6952&gt;=Party_Statement!$C$6)*($B$3:$B6952&lt;=Party_Statement!$E$6)),""))</f>
        <v>282</v>
      </c>
    </row>
    <row r="6953" spans="1:11" x14ac:dyDescent="0.2">
      <c r="A6953" s="203" t="str">
        <f>Collection!A482</f>
        <v>2083/04/19</v>
      </c>
      <c r="B6953" s="197">
        <f>Collection!B482</f>
        <v>46238</v>
      </c>
      <c r="C6953" s="200" t="str">
        <f>Collection!D482</f>
        <v>GIRI KIRANA</v>
      </c>
      <c r="D6953" s="200" t="str">
        <f>Collection!F482</f>
        <v>Collection</v>
      </c>
      <c r="E6953" s="200">
        <f>Collection!C482</f>
        <v>4105</v>
      </c>
      <c r="F6953" s="200"/>
      <c r="G6953" s="201"/>
      <c r="H6953" s="201">
        <f>Collection!H482</f>
        <v>1275</v>
      </c>
      <c r="I6953" s="241">
        <f t="shared" si="109"/>
        <v>-1275</v>
      </c>
      <c r="J6953" s="200"/>
      <c r="K6953" s="200" t="str" cm="1">
        <f t="array" ref="K6953">IF($C6953="","",IF(AND($C6953=Party_Statement!$C$5,$B6953&gt;=Party_Statement!$C$6,$B6953&lt;=Party_Statement!$E$6),SUMPRODUCT(($C$3:$C6953=Party_Statement!$C$5)*($B$3:$B6953&gt;=Party_Statement!$C$6)*($B$3:$B6953&lt;=Party_Statement!$E$6)),""))</f>
        <v/>
      </c>
    </row>
    <row r="6954" spans="1:11" x14ac:dyDescent="0.2">
      <c r="A6954" s="203" t="str">
        <f>Collection!A483</f>
        <v>2083/04/19</v>
      </c>
      <c r="B6954" s="197">
        <f>Collection!B483</f>
        <v>46238</v>
      </c>
      <c r="C6954" s="200" t="str">
        <f>Collection!D483</f>
        <v>SAMIKSHYA KIRANA</v>
      </c>
      <c r="D6954" s="200" t="str">
        <f>Collection!F483</f>
        <v>Collection</v>
      </c>
      <c r="E6954" s="200">
        <f>Collection!C483</f>
        <v>4106</v>
      </c>
      <c r="F6954" s="200"/>
      <c r="G6954" s="201"/>
      <c r="H6954" s="201">
        <f>Collection!H483</f>
        <v>680</v>
      </c>
      <c r="I6954" s="241">
        <f t="shared" si="109"/>
        <v>-680</v>
      </c>
      <c r="J6954" s="200"/>
      <c r="K6954" s="200" t="str" cm="1">
        <f t="array" ref="K6954">IF($C6954="","",IF(AND($C6954=Party_Statement!$C$5,$B6954&gt;=Party_Statement!$C$6,$B6954&lt;=Party_Statement!$E$6),SUMPRODUCT(($C$3:$C6954=Party_Statement!$C$5)*($B$3:$B6954&gt;=Party_Statement!$C$6)*($B$3:$B6954&lt;=Party_Statement!$E$6)),""))</f>
        <v/>
      </c>
    </row>
    <row r="6955" spans="1:11" x14ac:dyDescent="0.2">
      <c r="A6955" s="203" t="str">
        <f>Collection!A484</f>
        <v>2083/04/19</v>
      </c>
      <c r="B6955" s="197">
        <f>Collection!B484</f>
        <v>46238</v>
      </c>
      <c r="C6955" s="200" t="str">
        <f>Collection!D484</f>
        <v>MANAKAMANA DAIRY</v>
      </c>
      <c r="D6955" s="200" t="str">
        <f>Collection!F484</f>
        <v>Collection</v>
      </c>
      <c r="E6955" s="200">
        <f>Collection!C484</f>
        <v>4107</v>
      </c>
      <c r="F6955" s="200"/>
      <c r="G6955" s="201"/>
      <c r="H6955" s="201">
        <f>Collection!H484</f>
        <v>1000</v>
      </c>
      <c r="I6955" s="241">
        <f t="shared" si="109"/>
        <v>-1000</v>
      </c>
      <c r="J6955" s="200"/>
      <c r="K6955" s="200" t="str" cm="1">
        <f t="array" ref="K6955">IF($C6955="","",IF(AND($C6955=Party_Statement!$C$5,$B6955&gt;=Party_Statement!$C$6,$B6955&lt;=Party_Statement!$E$6),SUMPRODUCT(($C$3:$C6955=Party_Statement!$C$5)*($B$3:$B6955&gt;=Party_Statement!$C$6)*($B$3:$B6955&lt;=Party_Statement!$E$6)),""))</f>
        <v/>
      </c>
    </row>
    <row r="6956" spans="1:11" x14ac:dyDescent="0.2">
      <c r="A6956" s="203" t="str">
        <f>Collection!A485</f>
        <v>2083/04/19</v>
      </c>
      <c r="B6956" s="197">
        <f>Collection!B485</f>
        <v>46238</v>
      </c>
      <c r="C6956" s="200" t="str">
        <f>Collection!D485</f>
        <v>YUBARAJ AND SAMRAT</v>
      </c>
      <c r="D6956" s="200" t="str">
        <f>Collection!F485</f>
        <v>Collection</v>
      </c>
      <c r="E6956" s="200">
        <f>Collection!C485</f>
        <v>4108</v>
      </c>
      <c r="F6956" s="200"/>
      <c r="G6956" s="201"/>
      <c r="H6956" s="201">
        <f>Collection!H485</f>
        <v>2295</v>
      </c>
      <c r="I6956" s="241">
        <f t="shared" si="109"/>
        <v>-2295</v>
      </c>
      <c r="J6956" s="200"/>
      <c r="K6956" s="200" t="str" cm="1">
        <f t="array" ref="K6956">IF($C6956="","",IF(AND($C6956=Party_Statement!$C$5,$B6956&gt;=Party_Statement!$C$6,$B6956&lt;=Party_Statement!$E$6),SUMPRODUCT(($C$3:$C6956=Party_Statement!$C$5)*($B$3:$B6956&gt;=Party_Statement!$C$6)*($B$3:$B6956&lt;=Party_Statement!$E$6)),""))</f>
        <v/>
      </c>
    </row>
    <row r="6957" spans="1:11" x14ac:dyDescent="0.2">
      <c r="A6957" s="203" t="str">
        <f>Collection!A486</f>
        <v>2083/04/19</v>
      </c>
      <c r="B6957" s="197">
        <f>Collection!B486</f>
        <v>46238</v>
      </c>
      <c r="C6957" s="200" t="str">
        <f>Collection!D486</f>
        <v>PALPALI KIRANA</v>
      </c>
      <c r="D6957" s="200" t="str">
        <f>Collection!F486</f>
        <v>Collection</v>
      </c>
      <c r="E6957" s="200">
        <f>Collection!C486</f>
        <v>4109</v>
      </c>
      <c r="F6957" s="200"/>
      <c r="G6957" s="201"/>
      <c r="H6957" s="201">
        <f>Collection!H486</f>
        <v>1700</v>
      </c>
      <c r="I6957" s="241">
        <f t="shared" si="109"/>
        <v>-1700</v>
      </c>
      <c r="J6957" s="200"/>
      <c r="K6957" s="200" t="str" cm="1">
        <f t="array" ref="K6957">IF($C6957="","",IF(AND($C6957=Party_Statement!$C$5,$B6957&gt;=Party_Statement!$C$6,$B6957&lt;=Party_Statement!$E$6),SUMPRODUCT(($C$3:$C6957=Party_Statement!$C$5)*($B$3:$B6957&gt;=Party_Statement!$C$6)*($B$3:$B6957&lt;=Party_Statement!$E$6)),""))</f>
        <v/>
      </c>
    </row>
    <row r="6958" spans="1:11" x14ac:dyDescent="0.2">
      <c r="A6958" s="203" t="str">
        <f>Collection!A487</f>
        <v>2083/04/19</v>
      </c>
      <c r="B6958" s="197">
        <f>Collection!B487</f>
        <v>46238</v>
      </c>
      <c r="C6958" s="200" t="str">
        <f>Collection!D487</f>
        <v>KRITIKA KIRANA</v>
      </c>
      <c r="D6958" s="200" t="str">
        <f>Collection!F487</f>
        <v>Collection</v>
      </c>
      <c r="E6958" s="200">
        <f>Collection!C487</f>
        <v>4110</v>
      </c>
      <c r="F6958" s="200"/>
      <c r="G6958" s="201"/>
      <c r="H6958" s="201">
        <f>Collection!H487</f>
        <v>26430</v>
      </c>
      <c r="I6958" s="241">
        <f t="shared" si="109"/>
        <v>-26430</v>
      </c>
      <c r="J6958" s="200"/>
      <c r="K6958" s="200" t="str" cm="1">
        <f t="array" ref="K6958">IF($C6958="","",IF(AND($C6958=Party_Statement!$C$5,$B6958&gt;=Party_Statement!$C$6,$B6958&lt;=Party_Statement!$E$6),SUMPRODUCT(($C$3:$C6958=Party_Statement!$C$5)*($B$3:$B6958&gt;=Party_Statement!$C$6)*($B$3:$B6958&lt;=Party_Statement!$E$6)),""))</f>
        <v/>
      </c>
    </row>
    <row r="6959" spans="1:11" x14ac:dyDescent="0.2">
      <c r="A6959" s="203" t="str">
        <f>Collection!A488</f>
        <v>2083/04/19</v>
      </c>
      <c r="B6959" s="197">
        <f>Collection!B488</f>
        <v>46238</v>
      </c>
      <c r="C6959" s="200" t="str">
        <f>Collection!D488</f>
        <v>ORGANIC TARKALI</v>
      </c>
      <c r="D6959" s="200" t="str">
        <f>Collection!F488</f>
        <v>Collection</v>
      </c>
      <c r="E6959" s="200">
        <f>Collection!C488</f>
        <v>4111</v>
      </c>
      <c r="F6959" s="200"/>
      <c r="G6959" s="201"/>
      <c r="H6959" s="201">
        <f>Collection!H488</f>
        <v>7600</v>
      </c>
      <c r="I6959" s="241">
        <f t="shared" si="109"/>
        <v>-7600</v>
      </c>
      <c r="J6959" s="200"/>
      <c r="K6959" s="200" t="str" cm="1">
        <f t="array" ref="K6959">IF($C6959="","",IF(AND($C6959=Party_Statement!$C$5,$B6959&gt;=Party_Statement!$C$6,$B6959&lt;=Party_Statement!$E$6),SUMPRODUCT(($C$3:$C6959=Party_Statement!$C$5)*($B$3:$B6959&gt;=Party_Statement!$C$6)*($B$3:$B6959&lt;=Party_Statement!$E$6)),""))</f>
        <v/>
      </c>
    </row>
    <row r="6960" spans="1:11" x14ac:dyDescent="0.2">
      <c r="A6960" s="203" t="str">
        <f>Collection!A489</f>
        <v>2083/04/19</v>
      </c>
      <c r="B6960" s="197">
        <f>Collection!B489</f>
        <v>46238</v>
      </c>
      <c r="C6960" s="200" t="str">
        <f>Collection!D489</f>
        <v>DEURALI KIRANA</v>
      </c>
      <c r="D6960" s="200" t="str">
        <f>Collection!F489</f>
        <v>Collection</v>
      </c>
      <c r="E6960" s="200">
        <f>Collection!C489</f>
        <v>4112</v>
      </c>
      <c r="F6960" s="200"/>
      <c r="G6960" s="201"/>
      <c r="H6960" s="201">
        <f>Collection!H489</f>
        <v>425</v>
      </c>
      <c r="I6960" s="241">
        <f t="shared" si="109"/>
        <v>-425</v>
      </c>
      <c r="J6960" s="200"/>
      <c r="K6960" s="200" t="str" cm="1">
        <f t="array" ref="K6960">IF($C6960="","",IF(AND($C6960=Party_Statement!$C$5,$B6960&gt;=Party_Statement!$C$6,$B6960&lt;=Party_Statement!$E$6),SUMPRODUCT(($C$3:$C6960=Party_Statement!$C$5)*($B$3:$B6960&gt;=Party_Statement!$C$6)*($B$3:$B6960&lt;=Party_Statement!$E$6)),""))</f>
        <v/>
      </c>
    </row>
    <row r="6961" spans="1:11" x14ac:dyDescent="0.2">
      <c r="A6961" s="203" t="str">
        <f>Collection!A490</f>
        <v>2083/04/19</v>
      </c>
      <c r="B6961" s="197">
        <f>Collection!B490</f>
        <v>46238</v>
      </c>
      <c r="C6961" s="200" t="str">
        <f>Collection!D490</f>
        <v>NEUPANE KIRANA</v>
      </c>
      <c r="D6961" s="200" t="str">
        <f>Collection!F490</f>
        <v>Collection</v>
      </c>
      <c r="E6961" s="200">
        <f>Collection!C490</f>
        <v>4113</v>
      </c>
      <c r="F6961" s="200"/>
      <c r="G6961" s="201"/>
      <c r="H6961" s="201">
        <f>Collection!H490</f>
        <v>800</v>
      </c>
      <c r="I6961" s="241">
        <f t="shared" si="109"/>
        <v>-800</v>
      </c>
      <c r="J6961" s="200"/>
      <c r="K6961" s="200" t="str" cm="1">
        <f t="array" ref="K6961">IF($C6961="","",IF(AND($C6961=Party_Statement!$C$5,$B6961&gt;=Party_Statement!$C$6,$B6961&lt;=Party_Statement!$E$6),SUMPRODUCT(($C$3:$C6961=Party_Statement!$C$5)*($B$3:$B6961&gt;=Party_Statement!$C$6)*($B$3:$B6961&lt;=Party_Statement!$E$6)),""))</f>
        <v/>
      </c>
    </row>
    <row r="6962" spans="1:11" x14ac:dyDescent="0.2">
      <c r="A6962" s="203" t="str">
        <f>Collection!A491</f>
        <v>2083/04/19</v>
      </c>
      <c r="B6962" s="197">
        <f>Collection!B491</f>
        <v>46238</v>
      </c>
      <c r="C6962" s="200" t="str">
        <f>Collection!D491</f>
        <v>NEUPANE KIRANA</v>
      </c>
      <c r="D6962" s="200" t="str">
        <f>Collection!F491</f>
        <v>Collection</v>
      </c>
      <c r="E6962" s="200">
        <f>Collection!C491</f>
        <v>4114</v>
      </c>
      <c r="F6962" s="200"/>
      <c r="G6962" s="201"/>
      <c r="H6962" s="201">
        <f>Collection!H491</f>
        <v>200</v>
      </c>
      <c r="I6962" s="241">
        <f t="shared" si="109"/>
        <v>-200</v>
      </c>
      <c r="J6962" s="200"/>
      <c r="K6962" s="200" t="str" cm="1">
        <f t="array" ref="K6962">IF($C6962="","",IF(AND($C6962=Party_Statement!$C$5,$B6962&gt;=Party_Statement!$C$6,$B6962&lt;=Party_Statement!$E$6),SUMPRODUCT(($C$3:$C6962=Party_Statement!$C$5)*($B$3:$B6962&gt;=Party_Statement!$C$6)*($B$3:$B6962&lt;=Party_Statement!$E$6)),""))</f>
        <v/>
      </c>
    </row>
    <row r="6963" spans="1:11" x14ac:dyDescent="0.2">
      <c r="A6963" s="203" t="str">
        <f>Collection!A492</f>
        <v>2083/04/19</v>
      </c>
      <c r="B6963" s="197">
        <f>Collection!B492</f>
        <v>46238</v>
      </c>
      <c r="C6963" s="200" t="str">
        <f>Collection!D492</f>
        <v>PETTY CASH</v>
      </c>
      <c r="D6963" s="200" t="str">
        <f>Collection!F492</f>
        <v>Petty Cash</v>
      </c>
      <c r="E6963" s="200">
        <f>Collection!C492</f>
        <v>0</v>
      </c>
      <c r="F6963" s="200"/>
      <c r="G6963" s="201"/>
      <c r="H6963" s="201">
        <f>Collection!H492</f>
        <v>0</v>
      </c>
      <c r="I6963" s="241">
        <f t="shared" si="109"/>
        <v>0</v>
      </c>
      <c r="J6963" s="200"/>
      <c r="K6963" s="200" t="str" cm="1">
        <f t="array" ref="K6963">IF($C6963="","",IF(AND($C6963=Party_Statement!$C$5,$B6963&gt;=Party_Statement!$C$6,$B6963&lt;=Party_Statement!$E$6),SUMPRODUCT(($C$3:$C6963=Party_Statement!$C$5)*($B$3:$B6963&gt;=Party_Statement!$C$6)*($B$3:$B6963&lt;=Party_Statement!$E$6)),""))</f>
        <v/>
      </c>
    </row>
    <row r="6964" spans="1:11" x14ac:dyDescent="0.2">
      <c r="A6964" s="203" t="str">
        <f>Collection!A493</f>
        <v>2083/04/19</v>
      </c>
      <c r="B6964" s="197">
        <f>Collection!B493</f>
        <v>46238</v>
      </c>
      <c r="C6964" s="200" t="str">
        <f>Collection!D493</f>
        <v>LOCAL</v>
      </c>
      <c r="D6964" s="200" t="str">
        <f>Collection!F493</f>
        <v>Collection</v>
      </c>
      <c r="E6964" s="200">
        <f>Collection!C493</f>
        <v>6464</v>
      </c>
      <c r="F6964" s="200"/>
      <c r="G6964" s="201"/>
      <c r="H6964" s="201">
        <f>Collection!H493</f>
        <v>4430</v>
      </c>
      <c r="I6964" s="241">
        <f t="shared" si="109"/>
        <v>-4430</v>
      </c>
      <c r="J6964" s="200"/>
      <c r="K6964" s="200" t="str" cm="1">
        <f t="array" ref="K6964">IF($C6964="","",IF(AND($C6964=Party_Statement!$C$5,$B6964&gt;=Party_Statement!$C$6,$B6964&lt;=Party_Statement!$E$6),SUMPRODUCT(($C$3:$C6964=Party_Statement!$C$5)*($B$3:$B6964&gt;=Party_Statement!$C$6)*($B$3:$B6964&lt;=Party_Statement!$E$6)),""))</f>
        <v/>
      </c>
    </row>
    <row r="6965" spans="1:11" x14ac:dyDescent="0.2">
      <c r="A6965" s="203" t="str">
        <f>Collection!A494</f>
        <v>2083/04/19</v>
      </c>
      <c r="B6965" s="197">
        <f>Collection!B494</f>
        <v>46238</v>
      </c>
      <c r="C6965" s="200" t="str">
        <f>Collection!D494</f>
        <v>LOCAL</v>
      </c>
      <c r="D6965" s="200" t="str">
        <f>Collection!F494</f>
        <v>Collection</v>
      </c>
      <c r="E6965" s="200">
        <f>Collection!C494</f>
        <v>6463</v>
      </c>
      <c r="F6965" s="200"/>
      <c r="G6965" s="201"/>
      <c r="H6965" s="201">
        <f>Collection!H494</f>
        <v>3850</v>
      </c>
      <c r="I6965" s="241">
        <f t="shared" si="109"/>
        <v>-3850</v>
      </c>
      <c r="J6965" s="200"/>
      <c r="K6965" s="200" t="str" cm="1">
        <f t="array" ref="K6965">IF($C6965="","",IF(AND($C6965=Party_Statement!$C$5,$B6965&gt;=Party_Statement!$C$6,$B6965&lt;=Party_Statement!$E$6),SUMPRODUCT(($C$3:$C6965=Party_Statement!$C$5)*($B$3:$B6965&gt;=Party_Statement!$C$6)*($B$3:$B6965&lt;=Party_Statement!$E$6)),""))</f>
        <v/>
      </c>
    </row>
    <row r="6966" spans="1:11" x14ac:dyDescent="0.2">
      <c r="A6966" s="203" t="str">
        <f>Collection!A495</f>
        <v>2083/04/20</v>
      </c>
      <c r="B6966" s="197">
        <f>Collection!B495</f>
        <v>46239</v>
      </c>
      <c r="C6966" s="200" t="str">
        <f>Collection!D495</f>
        <v>SRIJANA DAIRY</v>
      </c>
      <c r="D6966" s="200" t="str">
        <f>Collection!F495</f>
        <v>Collection</v>
      </c>
      <c r="E6966" s="200">
        <f>Collection!C495</f>
        <v>4115</v>
      </c>
      <c r="F6966" s="200"/>
      <c r="G6966" s="201"/>
      <c r="H6966" s="201">
        <f>Collection!H495</f>
        <v>5180</v>
      </c>
      <c r="I6966" s="241">
        <f t="shared" si="109"/>
        <v>-5180</v>
      </c>
      <c r="J6966" s="200"/>
      <c r="K6966" s="200" t="str" cm="1">
        <f t="array" ref="K6966">IF($C6966="","",IF(AND($C6966=Party_Statement!$C$5,$B6966&gt;=Party_Statement!$C$6,$B6966&lt;=Party_Statement!$E$6),SUMPRODUCT(($C$3:$C6966=Party_Statement!$C$5)*($B$3:$B6966&gt;=Party_Statement!$C$6)*($B$3:$B6966&lt;=Party_Statement!$E$6)),""))</f>
        <v/>
      </c>
    </row>
    <row r="6967" spans="1:11" x14ac:dyDescent="0.2">
      <c r="A6967" s="203" t="str">
        <f>Collection!A496</f>
        <v>2083/04/20</v>
      </c>
      <c r="B6967" s="197">
        <f>Collection!B496</f>
        <v>46239</v>
      </c>
      <c r="C6967" s="200" t="str">
        <f>Collection!D496</f>
        <v>AAMOSH KIRANA</v>
      </c>
      <c r="D6967" s="200" t="str">
        <f>Collection!F496</f>
        <v>Collection</v>
      </c>
      <c r="E6967" s="200">
        <f>Collection!C496</f>
        <v>4116</v>
      </c>
      <c r="F6967" s="200"/>
      <c r="G6967" s="201"/>
      <c r="H6967" s="201">
        <f>Collection!H496</f>
        <v>5200</v>
      </c>
      <c r="I6967" s="241">
        <f t="shared" si="109"/>
        <v>-5200</v>
      </c>
      <c r="J6967" s="200"/>
      <c r="K6967" s="200" cm="1">
        <f t="array" ref="K6967">IF($C6967="","",IF(AND($C6967=Party_Statement!$C$5,$B6967&gt;=Party_Statement!$C$6,$B6967&lt;=Party_Statement!$E$6),SUMPRODUCT(($C$3:$C6967=Party_Statement!$C$5)*($B$3:$B6967&gt;=Party_Statement!$C$6)*($B$3:$B6967&lt;=Party_Statement!$E$6)),""))</f>
        <v>283</v>
      </c>
    </row>
    <row r="6968" spans="1:11" x14ac:dyDescent="0.2">
      <c r="A6968" s="203" t="str">
        <f>Collection!A497</f>
        <v>2083/04/20</v>
      </c>
      <c r="B6968" s="197">
        <f>Collection!B497</f>
        <v>46239</v>
      </c>
      <c r="C6968" s="200" t="str">
        <f>Collection!D497</f>
        <v>PALPALI KIRANA</v>
      </c>
      <c r="D6968" s="200" t="str">
        <f>Collection!F497</f>
        <v>Collection</v>
      </c>
      <c r="E6968" s="200">
        <f>Collection!C497</f>
        <v>4117</v>
      </c>
      <c r="F6968" s="200"/>
      <c r="G6968" s="201"/>
      <c r="H6968" s="201">
        <f>Collection!H497</f>
        <v>2125</v>
      </c>
      <c r="I6968" s="241">
        <f t="shared" si="109"/>
        <v>-2125</v>
      </c>
      <c r="J6968" s="200"/>
      <c r="K6968" s="200" t="str" cm="1">
        <f t="array" ref="K6968">IF($C6968="","",IF(AND($C6968=Party_Statement!$C$5,$B6968&gt;=Party_Statement!$C$6,$B6968&lt;=Party_Statement!$E$6),SUMPRODUCT(($C$3:$C6968=Party_Statement!$C$5)*($B$3:$B6968&gt;=Party_Statement!$C$6)*($B$3:$B6968&lt;=Party_Statement!$E$6)),""))</f>
        <v/>
      </c>
    </row>
    <row r="6969" spans="1:11" x14ac:dyDescent="0.2">
      <c r="A6969" s="203" t="str">
        <f>Collection!A498</f>
        <v>2083/04/20</v>
      </c>
      <c r="B6969" s="197">
        <f>Collection!B498</f>
        <v>46239</v>
      </c>
      <c r="C6969" s="200" t="str">
        <f>Collection!D498</f>
        <v>GIRI KIRANA</v>
      </c>
      <c r="D6969" s="200" t="str">
        <f>Collection!F498</f>
        <v>Collection</v>
      </c>
      <c r="E6969" s="200">
        <f>Collection!C498</f>
        <v>4118</v>
      </c>
      <c r="F6969" s="200"/>
      <c r="G6969" s="201"/>
      <c r="H6969" s="201">
        <f>Collection!H498</f>
        <v>1275</v>
      </c>
      <c r="I6969" s="241">
        <f t="shared" si="109"/>
        <v>-1275</v>
      </c>
      <c r="J6969" s="200"/>
      <c r="K6969" s="200" t="str" cm="1">
        <f t="array" ref="K6969">IF($C6969="","",IF(AND($C6969=Party_Statement!$C$5,$B6969&gt;=Party_Statement!$C$6,$B6969&lt;=Party_Statement!$E$6),SUMPRODUCT(($C$3:$C6969=Party_Statement!$C$5)*($B$3:$B6969&gt;=Party_Statement!$C$6)*($B$3:$B6969&lt;=Party_Statement!$E$6)),""))</f>
        <v/>
      </c>
    </row>
    <row r="6970" spans="1:11" x14ac:dyDescent="0.2">
      <c r="A6970" s="203" t="str">
        <f>Collection!A499</f>
        <v>2083/04/20</v>
      </c>
      <c r="B6970" s="197">
        <f>Collection!B499</f>
        <v>46239</v>
      </c>
      <c r="C6970" s="200" t="str">
        <f>Collection!D499</f>
        <v>SOBHA BHATTARAI</v>
      </c>
      <c r="D6970" s="200" t="str">
        <f>Collection!F499</f>
        <v>Collection</v>
      </c>
      <c r="E6970" s="200">
        <f>Collection!C499</f>
        <v>4119</v>
      </c>
      <c r="F6970" s="200"/>
      <c r="G6970" s="201"/>
      <c r="H6970" s="201">
        <f>Collection!H499</f>
        <v>3400</v>
      </c>
      <c r="I6970" s="241">
        <f t="shared" si="109"/>
        <v>-3400</v>
      </c>
      <c r="J6970" s="200"/>
      <c r="K6970" s="200" t="str" cm="1">
        <f t="array" ref="K6970">IF($C6970="","",IF(AND($C6970=Party_Statement!$C$5,$B6970&gt;=Party_Statement!$C$6,$B6970&lt;=Party_Statement!$E$6),SUMPRODUCT(($C$3:$C6970=Party_Statement!$C$5)*($B$3:$B6970&gt;=Party_Statement!$C$6)*($B$3:$B6970&lt;=Party_Statement!$E$6)),""))</f>
        <v/>
      </c>
    </row>
    <row r="6971" spans="1:11" x14ac:dyDescent="0.2">
      <c r="A6971" s="203" t="str">
        <f>Collection!A500</f>
        <v>2083/04/20</v>
      </c>
      <c r="B6971" s="197">
        <f>Collection!B500</f>
        <v>46239</v>
      </c>
      <c r="C6971" s="200" t="str">
        <f>Collection!D500</f>
        <v>SAMIKSHYA KIRANA</v>
      </c>
      <c r="D6971" s="200" t="str">
        <f>Collection!F500</f>
        <v>Collection</v>
      </c>
      <c r="E6971" s="200">
        <f>Collection!C500</f>
        <v>4120</v>
      </c>
      <c r="F6971" s="200"/>
      <c r="G6971" s="201"/>
      <c r="H6971" s="201">
        <f>Collection!H500</f>
        <v>680</v>
      </c>
      <c r="I6971" s="241">
        <f t="shared" si="109"/>
        <v>-680</v>
      </c>
      <c r="J6971" s="200"/>
      <c r="K6971" s="200" t="str" cm="1">
        <f t="array" ref="K6971">IF($C6971="","",IF(AND($C6971=Party_Statement!$C$5,$B6971&gt;=Party_Statement!$C$6,$B6971&lt;=Party_Statement!$E$6),SUMPRODUCT(($C$3:$C6971=Party_Statement!$C$5)*($B$3:$B6971&gt;=Party_Statement!$C$6)*($B$3:$B6971&lt;=Party_Statement!$E$6)),""))</f>
        <v/>
      </c>
    </row>
    <row r="6972" spans="1:11" x14ac:dyDescent="0.2">
      <c r="A6972" s="203" t="str">
        <f>Collection!A501</f>
        <v>2083/04/20</v>
      </c>
      <c r="B6972" s="197">
        <f>Collection!B501</f>
        <v>46239</v>
      </c>
      <c r="C6972" s="200" t="str">
        <f>Collection!D501</f>
        <v>YUBARAJ AND SAMRAT</v>
      </c>
      <c r="D6972" s="200" t="str">
        <f>Collection!F501</f>
        <v>Collection</v>
      </c>
      <c r="E6972" s="200">
        <f>Collection!C501</f>
        <v>4121</v>
      </c>
      <c r="F6972" s="200"/>
      <c r="G6972" s="201"/>
      <c r="H6972" s="201">
        <f>Collection!H501</f>
        <v>1020</v>
      </c>
      <c r="I6972" s="241">
        <f t="shared" si="109"/>
        <v>-1020</v>
      </c>
      <c r="J6972" s="200"/>
      <c r="K6972" s="200" t="str" cm="1">
        <f t="array" ref="K6972">IF($C6972="","",IF(AND($C6972=Party_Statement!$C$5,$B6972&gt;=Party_Statement!$C$6,$B6972&lt;=Party_Statement!$E$6),SUMPRODUCT(($C$3:$C6972=Party_Statement!$C$5)*($B$3:$B6972&gt;=Party_Statement!$C$6)*($B$3:$B6972&lt;=Party_Statement!$E$6)),""))</f>
        <v/>
      </c>
    </row>
    <row r="6973" spans="1:11" x14ac:dyDescent="0.2">
      <c r="A6973" s="203" t="str">
        <f>Collection!A502</f>
        <v>2083/04/20</v>
      </c>
      <c r="B6973" s="197">
        <f>Collection!B502</f>
        <v>46239</v>
      </c>
      <c r="C6973" s="200" t="str">
        <f>Collection!D502</f>
        <v>B KALIKA CANTEEN</v>
      </c>
      <c r="D6973" s="200" t="str">
        <f>Collection!F502</f>
        <v>Collection</v>
      </c>
      <c r="E6973" s="200">
        <f>Collection!C502</f>
        <v>4122</v>
      </c>
      <c r="F6973" s="200"/>
      <c r="G6973" s="201"/>
      <c r="H6973" s="201">
        <f>Collection!H502</f>
        <v>850</v>
      </c>
      <c r="I6973" s="241">
        <f t="shared" si="109"/>
        <v>-850</v>
      </c>
      <c r="J6973" s="200"/>
      <c r="K6973" s="200" t="str" cm="1">
        <f t="array" ref="K6973">IF($C6973="","",IF(AND($C6973=Party_Statement!$C$5,$B6973&gt;=Party_Statement!$C$6,$B6973&lt;=Party_Statement!$E$6),SUMPRODUCT(($C$3:$C6973=Party_Statement!$C$5)*($B$3:$B6973&gt;=Party_Statement!$C$6)*($B$3:$B6973&lt;=Party_Statement!$E$6)),""))</f>
        <v/>
      </c>
    </row>
    <row r="6974" spans="1:11" x14ac:dyDescent="0.2">
      <c r="A6974" s="203" t="str">
        <f>Collection!A503</f>
        <v>2083/04/20</v>
      </c>
      <c r="B6974" s="197">
        <f>Collection!B503</f>
        <v>46239</v>
      </c>
      <c r="C6974" s="200" t="str">
        <f>Collection!D503</f>
        <v>ORGANIC TARKALI</v>
      </c>
      <c r="D6974" s="200" t="str">
        <f>Collection!F503</f>
        <v>Collection</v>
      </c>
      <c r="E6974" s="200">
        <f>Collection!C503</f>
        <v>4123</v>
      </c>
      <c r="F6974" s="200"/>
      <c r="G6974" s="201"/>
      <c r="H6974" s="201">
        <f>Collection!H503</f>
        <v>3870</v>
      </c>
      <c r="I6974" s="241">
        <f t="shared" si="109"/>
        <v>-3870</v>
      </c>
      <c r="J6974" s="200"/>
      <c r="K6974" s="200" t="str" cm="1">
        <f t="array" ref="K6974">IF($C6974="","",IF(AND($C6974=Party_Statement!$C$5,$B6974&gt;=Party_Statement!$C$6,$B6974&lt;=Party_Statement!$E$6),SUMPRODUCT(($C$3:$C6974=Party_Statement!$C$5)*($B$3:$B6974&gt;=Party_Statement!$C$6)*($B$3:$B6974&lt;=Party_Statement!$E$6)),""))</f>
        <v/>
      </c>
    </row>
    <row r="6975" spans="1:11" x14ac:dyDescent="0.2">
      <c r="A6975" s="203" t="str">
        <f>Collection!A504</f>
        <v>2083/04/20</v>
      </c>
      <c r="B6975" s="197">
        <f>Collection!B504</f>
        <v>46239</v>
      </c>
      <c r="C6975" s="200" t="str">
        <f>Collection!D504</f>
        <v>DEURALI KIRANA</v>
      </c>
      <c r="D6975" s="200" t="str">
        <f>Collection!F504</f>
        <v>Collection</v>
      </c>
      <c r="E6975" s="200">
        <f>Collection!C504</f>
        <v>4124</v>
      </c>
      <c r="F6975" s="200"/>
      <c r="G6975" s="201"/>
      <c r="H6975" s="201">
        <f>Collection!H504</f>
        <v>595</v>
      </c>
      <c r="I6975" s="241">
        <f t="shared" si="109"/>
        <v>-595</v>
      </c>
      <c r="J6975" s="200"/>
      <c r="K6975" s="200" t="str" cm="1">
        <f t="array" ref="K6975">IF($C6975="","",IF(AND($C6975=Party_Statement!$C$5,$B6975&gt;=Party_Statement!$C$6,$B6975&lt;=Party_Statement!$E$6),SUMPRODUCT(($C$3:$C6975=Party_Statement!$C$5)*($B$3:$B6975&gt;=Party_Statement!$C$6)*($B$3:$B6975&lt;=Party_Statement!$E$6)),""))</f>
        <v/>
      </c>
    </row>
    <row r="6976" spans="1:11" x14ac:dyDescent="0.2">
      <c r="A6976" s="203" t="str">
        <f>Collection!A505</f>
        <v>2083/04/21</v>
      </c>
      <c r="B6976" s="197">
        <f>Collection!B505</f>
        <v>46240</v>
      </c>
      <c r="C6976" s="200" t="str">
        <f>Collection!D505</f>
        <v>AAMOSH KIRANA</v>
      </c>
      <c r="D6976" s="200" t="str">
        <f>Collection!F505</f>
        <v>Collection</v>
      </c>
      <c r="E6976" s="200">
        <f>Collection!C505</f>
        <v>4125</v>
      </c>
      <c r="F6976" s="200"/>
      <c r="G6976" s="201"/>
      <c r="H6976" s="201">
        <f>Collection!H505</f>
        <v>2500</v>
      </c>
      <c r="I6976" s="241">
        <f t="shared" si="109"/>
        <v>-2500</v>
      </c>
      <c r="J6976" s="200"/>
      <c r="K6976" s="200" cm="1">
        <f t="array" ref="K6976">IF($C6976="","",IF(AND($C6976=Party_Statement!$C$5,$B6976&gt;=Party_Statement!$C$6,$B6976&lt;=Party_Statement!$E$6),SUMPRODUCT(($C$3:$C6976=Party_Statement!$C$5)*($B$3:$B6976&gt;=Party_Statement!$C$6)*($B$3:$B6976&lt;=Party_Statement!$E$6)),""))</f>
        <v>284</v>
      </c>
    </row>
    <row r="6977" spans="1:11" x14ac:dyDescent="0.2">
      <c r="A6977" s="203" t="str">
        <f>Collection!A506</f>
        <v>2083/04/21</v>
      </c>
      <c r="B6977" s="197">
        <f>Collection!B506</f>
        <v>46240</v>
      </c>
      <c r="C6977" s="200" t="str">
        <f>Collection!D506</f>
        <v>SAMIKSHYA KIRANA</v>
      </c>
      <c r="D6977" s="200" t="str">
        <f>Collection!F506</f>
        <v>Collection</v>
      </c>
      <c r="E6977" s="200">
        <f>Collection!C506</f>
        <v>4126</v>
      </c>
      <c r="F6977" s="200"/>
      <c r="G6977" s="201"/>
      <c r="H6977" s="201">
        <f>Collection!H506</f>
        <v>680</v>
      </c>
      <c r="I6977" s="241">
        <f t="shared" si="109"/>
        <v>-680</v>
      </c>
      <c r="J6977" s="200"/>
      <c r="K6977" s="200" t="str" cm="1">
        <f t="array" ref="K6977">IF($C6977="","",IF(AND($C6977=Party_Statement!$C$5,$B6977&gt;=Party_Statement!$C$6,$B6977&lt;=Party_Statement!$E$6),SUMPRODUCT(($C$3:$C6977=Party_Statement!$C$5)*($B$3:$B6977&gt;=Party_Statement!$C$6)*($B$3:$B6977&lt;=Party_Statement!$E$6)),""))</f>
        <v/>
      </c>
    </row>
    <row r="6978" spans="1:11" x14ac:dyDescent="0.2">
      <c r="A6978" s="203" t="str">
        <f>Collection!A507</f>
        <v>2083/04/21</v>
      </c>
      <c r="B6978" s="197">
        <f>Collection!B507</f>
        <v>46240</v>
      </c>
      <c r="C6978" s="200" t="str">
        <f>Collection!D507</f>
        <v>MANAKAMANA DAIRY</v>
      </c>
      <c r="D6978" s="200" t="str">
        <f>Collection!F507</f>
        <v>Collection</v>
      </c>
      <c r="E6978" s="200">
        <f>Collection!C507</f>
        <v>4127</v>
      </c>
      <c r="F6978" s="200"/>
      <c r="G6978" s="201"/>
      <c r="H6978" s="201">
        <f>Collection!H507</f>
        <v>1550</v>
      </c>
      <c r="I6978" s="241">
        <f t="shared" si="109"/>
        <v>-1550</v>
      </c>
      <c r="J6978" s="200"/>
      <c r="K6978" s="200" t="str" cm="1">
        <f t="array" ref="K6978">IF($C6978="","",IF(AND($C6978=Party_Statement!$C$5,$B6978&gt;=Party_Statement!$C$6,$B6978&lt;=Party_Statement!$E$6),SUMPRODUCT(($C$3:$C6978=Party_Statement!$C$5)*($B$3:$B6978&gt;=Party_Statement!$C$6)*($B$3:$B6978&lt;=Party_Statement!$E$6)),""))</f>
        <v/>
      </c>
    </row>
    <row r="6979" spans="1:11" x14ac:dyDescent="0.2">
      <c r="A6979" s="203" t="str">
        <f>Collection!A508</f>
        <v>2083/04/21</v>
      </c>
      <c r="B6979" s="197">
        <f>Collection!B508</f>
        <v>46240</v>
      </c>
      <c r="C6979" s="200" t="str">
        <f>Collection!D508</f>
        <v>AAYUSH AND AAYUSHMA</v>
      </c>
      <c r="D6979" s="200" t="str">
        <f>Collection!F508</f>
        <v>Collection</v>
      </c>
      <c r="E6979" s="200">
        <f>Collection!C508</f>
        <v>4128</v>
      </c>
      <c r="F6979" s="200"/>
      <c r="G6979" s="201"/>
      <c r="H6979" s="201">
        <f>Collection!H508</f>
        <v>680</v>
      </c>
      <c r="I6979" s="241">
        <f t="shared" si="109"/>
        <v>-680</v>
      </c>
      <c r="J6979" s="200"/>
      <c r="K6979" s="200" t="str" cm="1">
        <f t="array" ref="K6979">IF($C6979="","",IF(AND($C6979=Party_Statement!$C$5,$B6979&gt;=Party_Statement!$C$6,$B6979&lt;=Party_Statement!$E$6),SUMPRODUCT(($C$3:$C6979=Party_Statement!$C$5)*($B$3:$B6979&gt;=Party_Statement!$C$6)*($B$3:$B6979&lt;=Party_Statement!$E$6)),""))</f>
        <v/>
      </c>
    </row>
    <row r="6980" spans="1:11" x14ac:dyDescent="0.2">
      <c r="A6980" s="203" t="str">
        <f>Collection!A509</f>
        <v>2083/04/21</v>
      </c>
      <c r="B6980" s="197">
        <f>Collection!B509</f>
        <v>46240</v>
      </c>
      <c r="C6980" s="200" t="str">
        <f>Collection!D509</f>
        <v>ORGANIC TARKALI</v>
      </c>
      <c r="D6980" s="200" t="str">
        <f>Collection!F509</f>
        <v>Collection</v>
      </c>
      <c r="E6980" s="200">
        <f>Collection!C509</f>
        <v>4129</v>
      </c>
      <c r="F6980" s="200"/>
      <c r="G6980" s="201"/>
      <c r="H6980" s="201">
        <f>Collection!H509</f>
        <v>3135</v>
      </c>
      <c r="I6980" s="241">
        <f t="shared" si="109"/>
        <v>-3135</v>
      </c>
      <c r="J6980" s="200"/>
      <c r="K6980" s="200" t="str" cm="1">
        <f t="array" ref="K6980">IF($C6980="","",IF(AND($C6980=Party_Statement!$C$5,$B6980&gt;=Party_Statement!$C$6,$B6980&lt;=Party_Statement!$E$6),SUMPRODUCT(($C$3:$C6980=Party_Statement!$C$5)*($B$3:$B6980&gt;=Party_Statement!$C$6)*($B$3:$B6980&lt;=Party_Statement!$E$6)),""))</f>
        <v/>
      </c>
    </row>
    <row r="6981" spans="1:11" x14ac:dyDescent="0.2">
      <c r="A6981" s="203" t="str">
        <f>Collection!A510</f>
        <v>2083/04/21</v>
      </c>
      <c r="B6981" s="197">
        <f>Collection!B510</f>
        <v>46240</v>
      </c>
      <c r="C6981" s="200" t="str">
        <f>Collection!D510</f>
        <v>SRIJANA DAIRY</v>
      </c>
      <c r="D6981" s="200" t="str">
        <f>Collection!F510</f>
        <v>Collection</v>
      </c>
      <c r="E6981" s="200">
        <f>Collection!C510</f>
        <v>4130</v>
      </c>
      <c r="F6981" s="200"/>
      <c r="G6981" s="201"/>
      <c r="H6981" s="201">
        <f>Collection!H510</f>
        <v>3480</v>
      </c>
      <c r="I6981" s="241">
        <f t="shared" si="109"/>
        <v>-3480</v>
      </c>
      <c r="J6981" s="200"/>
      <c r="K6981" s="200" t="str" cm="1">
        <f t="array" ref="K6981">IF($C6981="","",IF(AND($C6981=Party_Statement!$C$5,$B6981&gt;=Party_Statement!$C$6,$B6981&lt;=Party_Statement!$E$6),SUMPRODUCT(($C$3:$C6981=Party_Statement!$C$5)*($B$3:$B6981&gt;=Party_Statement!$C$6)*($B$3:$B6981&lt;=Party_Statement!$E$6)),""))</f>
        <v/>
      </c>
    </row>
    <row r="6982" spans="1:11" x14ac:dyDescent="0.2">
      <c r="A6982" s="203" t="str">
        <f>Collection!A511</f>
        <v>2083/04/21</v>
      </c>
      <c r="B6982" s="197">
        <f>Collection!B511</f>
        <v>46240</v>
      </c>
      <c r="C6982" s="200" t="str">
        <f>Collection!D511</f>
        <v>SOBHA BHATTARAI</v>
      </c>
      <c r="D6982" s="200" t="str">
        <f>Collection!F511</f>
        <v>Collection</v>
      </c>
      <c r="E6982" s="200">
        <f>Collection!C511</f>
        <v>4131</v>
      </c>
      <c r="F6982" s="200"/>
      <c r="G6982" s="201"/>
      <c r="H6982" s="201">
        <f>Collection!H511</f>
        <v>4250</v>
      </c>
      <c r="I6982" s="241">
        <f t="shared" si="109"/>
        <v>-4250</v>
      </c>
      <c r="J6982" s="200"/>
      <c r="K6982" s="200" t="str" cm="1">
        <f t="array" ref="K6982">IF($C6982="","",IF(AND($C6982=Party_Statement!$C$5,$B6982&gt;=Party_Statement!$C$6,$B6982&lt;=Party_Statement!$E$6),SUMPRODUCT(($C$3:$C6982=Party_Statement!$C$5)*($B$3:$B6982&gt;=Party_Statement!$C$6)*($B$3:$B6982&lt;=Party_Statement!$E$6)),""))</f>
        <v/>
      </c>
    </row>
    <row r="6983" spans="1:11" x14ac:dyDescent="0.2">
      <c r="A6983" s="203" t="str">
        <f>Collection!A512</f>
        <v>2083/04/21</v>
      </c>
      <c r="B6983" s="197">
        <f>Collection!B512</f>
        <v>46240</v>
      </c>
      <c r="C6983" s="200" t="str">
        <f>Collection!D512</f>
        <v>PALPALI KIRANA</v>
      </c>
      <c r="D6983" s="200" t="str">
        <f>Collection!F512</f>
        <v>Collection</v>
      </c>
      <c r="E6983" s="200">
        <f>Collection!C512</f>
        <v>4132</v>
      </c>
      <c r="F6983" s="200"/>
      <c r="G6983" s="201"/>
      <c r="H6983" s="201">
        <f>Collection!H512</f>
        <v>2125</v>
      </c>
      <c r="I6983" s="241">
        <f t="shared" si="109"/>
        <v>-2125</v>
      </c>
      <c r="J6983" s="200"/>
      <c r="K6983" s="200" t="str" cm="1">
        <f t="array" ref="K6983">IF($C6983="","",IF(AND($C6983=Party_Statement!$C$5,$B6983&gt;=Party_Statement!$C$6,$B6983&lt;=Party_Statement!$E$6),SUMPRODUCT(($C$3:$C6983=Party_Statement!$C$5)*($B$3:$B6983&gt;=Party_Statement!$C$6)*($B$3:$B6983&lt;=Party_Statement!$E$6)),""))</f>
        <v/>
      </c>
    </row>
    <row r="6984" spans="1:11" x14ac:dyDescent="0.2">
      <c r="A6984" s="203" t="str">
        <f>Collection!A513</f>
        <v>2083/04/21</v>
      </c>
      <c r="B6984" s="197">
        <f>Collection!B513</f>
        <v>46240</v>
      </c>
      <c r="C6984" s="200" t="str">
        <f>Collection!D513</f>
        <v>DEURALI KIRANA</v>
      </c>
      <c r="D6984" s="200" t="str">
        <f>Collection!F513</f>
        <v>Collection</v>
      </c>
      <c r="E6984" s="200">
        <f>Collection!C513</f>
        <v>4133</v>
      </c>
      <c r="F6984" s="200"/>
      <c r="G6984" s="201"/>
      <c r="H6984" s="201">
        <f>Collection!H513</f>
        <v>595</v>
      </c>
      <c r="I6984" s="241">
        <f t="shared" si="109"/>
        <v>-595</v>
      </c>
      <c r="J6984" s="200"/>
      <c r="K6984" s="200" t="str" cm="1">
        <f t="array" ref="K6984">IF($C6984="","",IF(AND($C6984=Party_Statement!$C$5,$B6984&gt;=Party_Statement!$C$6,$B6984&lt;=Party_Statement!$E$6),SUMPRODUCT(($C$3:$C6984=Party_Statement!$C$5)*($B$3:$B6984&gt;=Party_Statement!$C$6)*($B$3:$B6984&lt;=Party_Statement!$E$6)),""))</f>
        <v/>
      </c>
    </row>
    <row r="6985" spans="1:11" x14ac:dyDescent="0.2">
      <c r="A6985" s="203" t="str">
        <f>Collection!A514</f>
        <v>2083/04/21</v>
      </c>
      <c r="B6985" s="197">
        <f>Collection!B514</f>
        <v>46240</v>
      </c>
      <c r="C6985" s="200" t="str">
        <f>Collection!D514</f>
        <v>GIRI KIRANA</v>
      </c>
      <c r="D6985" s="200" t="str">
        <f>Collection!F514</f>
        <v>Collection</v>
      </c>
      <c r="E6985" s="200">
        <f>Collection!C514</f>
        <v>4134</v>
      </c>
      <c r="F6985" s="200"/>
      <c r="G6985" s="201"/>
      <c r="H6985" s="201">
        <f>Collection!H514</f>
        <v>1275</v>
      </c>
      <c r="I6985" s="241">
        <f t="shared" si="109"/>
        <v>-1275</v>
      </c>
      <c r="J6985" s="200"/>
      <c r="K6985" s="200" t="str" cm="1">
        <f t="array" ref="K6985">IF($C6985="","",IF(AND($C6985=Party_Statement!$C$5,$B6985&gt;=Party_Statement!$C$6,$B6985&lt;=Party_Statement!$E$6),SUMPRODUCT(($C$3:$C6985=Party_Statement!$C$5)*($B$3:$B6985&gt;=Party_Statement!$C$6)*($B$3:$B6985&lt;=Party_Statement!$E$6)),""))</f>
        <v/>
      </c>
    </row>
    <row r="6986" spans="1:11" x14ac:dyDescent="0.2">
      <c r="A6986" s="203" t="str">
        <f>Collection!A515</f>
        <v>2083/04/21</v>
      </c>
      <c r="B6986" s="197">
        <f>Collection!B515</f>
        <v>46240</v>
      </c>
      <c r="C6986" s="200" t="str">
        <f>Collection!D515</f>
        <v>YUBARAJ AND SAMRAT</v>
      </c>
      <c r="D6986" s="200" t="str">
        <f>Collection!F515</f>
        <v>Collection</v>
      </c>
      <c r="E6986" s="200">
        <f>Collection!C515</f>
        <v>4135</v>
      </c>
      <c r="F6986" s="200"/>
      <c r="G6986" s="201"/>
      <c r="H6986" s="201">
        <f>Collection!H515</f>
        <v>1020</v>
      </c>
      <c r="I6986" s="241">
        <f t="shared" si="109"/>
        <v>-1020</v>
      </c>
      <c r="J6986" s="200"/>
      <c r="K6986" s="200" t="str" cm="1">
        <f t="array" ref="K6986">IF($C6986="","",IF(AND($C6986=Party_Statement!$C$5,$B6986&gt;=Party_Statement!$C$6,$B6986&lt;=Party_Statement!$E$6),SUMPRODUCT(($C$3:$C6986=Party_Statement!$C$5)*($B$3:$B6986&gt;=Party_Statement!$C$6)*($B$3:$B6986&lt;=Party_Statement!$E$6)),""))</f>
        <v/>
      </c>
    </row>
    <row r="6987" spans="1:11" x14ac:dyDescent="0.2">
      <c r="A6987" s="203" t="str">
        <f>Collection!A516</f>
        <v>2083/04/21</v>
      </c>
      <c r="B6987" s="197">
        <f>Collection!B516</f>
        <v>46240</v>
      </c>
      <c r="C6987" s="200" t="str">
        <f>Collection!D516</f>
        <v>SHARMA DAI</v>
      </c>
      <c r="D6987" s="200" t="str">
        <f>Collection!F516</f>
        <v>Collection</v>
      </c>
      <c r="E6987" s="200">
        <f>Collection!C516</f>
        <v>4136</v>
      </c>
      <c r="F6987" s="200"/>
      <c r="G6987" s="201"/>
      <c r="H6987" s="201">
        <f>Collection!H516</f>
        <v>10000</v>
      </c>
      <c r="I6987" s="241">
        <f t="shared" ref="I6987:I7050" si="110">IF($C6987="","",IF($C6987=$C2005,$I2005+$G6987-$H6987,$G6987-$H6987))</f>
        <v>-10000</v>
      </c>
      <c r="J6987" s="200"/>
      <c r="K6987" s="200" t="str" cm="1">
        <f t="array" ref="K6987">IF($C6987="","",IF(AND($C6987=Party_Statement!$C$5,$B6987&gt;=Party_Statement!$C$6,$B6987&lt;=Party_Statement!$E$6),SUMPRODUCT(($C$3:$C6987=Party_Statement!$C$5)*($B$3:$B6987&gt;=Party_Statement!$C$6)*($B$3:$B6987&lt;=Party_Statement!$E$6)),""))</f>
        <v/>
      </c>
    </row>
    <row r="6988" spans="1:11" x14ac:dyDescent="0.2">
      <c r="A6988" s="203" t="str">
        <f>Collection!A517</f>
        <v>2083/04/22</v>
      </c>
      <c r="B6988" s="197">
        <f>Collection!B517</f>
        <v>46241</v>
      </c>
      <c r="C6988" s="200" t="str">
        <f>Collection!D517</f>
        <v>GANGA NEUPANE</v>
      </c>
      <c r="D6988" s="200" t="str">
        <f>Collection!F517</f>
        <v>Collection</v>
      </c>
      <c r="E6988" s="200">
        <f>Collection!C517</f>
        <v>4137</v>
      </c>
      <c r="F6988" s="200"/>
      <c r="G6988" s="201"/>
      <c r="H6988" s="201">
        <f>Collection!H517</f>
        <v>4000</v>
      </c>
      <c r="I6988" s="241">
        <f t="shared" si="110"/>
        <v>-4000</v>
      </c>
      <c r="J6988" s="200"/>
      <c r="K6988" s="200" t="str" cm="1">
        <f t="array" ref="K6988">IF($C6988="","",IF(AND($C6988=Party_Statement!$C$5,$B6988&gt;=Party_Statement!$C$6,$B6988&lt;=Party_Statement!$E$6),SUMPRODUCT(($C$3:$C6988=Party_Statement!$C$5)*($B$3:$B6988&gt;=Party_Statement!$C$6)*($B$3:$B6988&lt;=Party_Statement!$E$6)),""))</f>
        <v/>
      </c>
    </row>
    <row r="6989" spans="1:11" x14ac:dyDescent="0.2">
      <c r="A6989" s="203" t="str">
        <f>Collection!A518</f>
        <v>2083/04/22</v>
      </c>
      <c r="B6989" s="197">
        <f>Collection!B518</f>
        <v>46241</v>
      </c>
      <c r="C6989" s="200" t="str">
        <f>Collection!D518</f>
        <v>SOBHA BHATTARAI</v>
      </c>
      <c r="D6989" s="200" t="str">
        <f>Collection!F518</f>
        <v>Collection</v>
      </c>
      <c r="E6989" s="200">
        <f>Collection!C518</f>
        <v>4138</v>
      </c>
      <c r="F6989" s="200"/>
      <c r="G6989" s="201"/>
      <c r="H6989" s="201">
        <f>Collection!H518</f>
        <v>4675</v>
      </c>
      <c r="I6989" s="241">
        <f t="shared" si="110"/>
        <v>-4675</v>
      </c>
      <c r="J6989" s="200"/>
      <c r="K6989" s="200" t="str" cm="1">
        <f t="array" ref="K6989">IF($C6989="","",IF(AND($C6989=Party_Statement!$C$5,$B6989&gt;=Party_Statement!$C$6,$B6989&lt;=Party_Statement!$E$6),SUMPRODUCT(($C$3:$C6989=Party_Statement!$C$5)*($B$3:$B6989&gt;=Party_Statement!$C$6)*($B$3:$B6989&lt;=Party_Statement!$E$6)),""))</f>
        <v/>
      </c>
    </row>
    <row r="6990" spans="1:11" x14ac:dyDescent="0.2">
      <c r="A6990" s="203" t="str">
        <f>Collection!A519</f>
        <v>2083/04/22</v>
      </c>
      <c r="B6990" s="197">
        <f>Collection!B519</f>
        <v>46241</v>
      </c>
      <c r="C6990" s="200" t="str">
        <f>Collection!D519</f>
        <v>AAMOSH KIRANA</v>
      </c>
      <c r="D6990" s="200" t="str">
        <f>Collection!F519</f>
        <v>Collection</v>
      </c>
      <c r="E6990" s="200">
        <f>Collection!C519</f>
        <v>4139</v>
      </c>
      <c r="F6990" s="200"/>
      <c r="G6990" s="201"/>
      <c r="H6990" s="201">
        <f>Collection!H519</f>
        <v>11000</v>
      </c>
      <c r="I6990" s="241">
        <f t="shared" si="110"/>
        <v>-11000</v>
      </c>
      <c r="J6990" s="200"/>
      <c r="K6990" s="200" cm="1">
        <f t="array" ref="K6990">IF($C6990="","",IF(AND($C6990=Party_Statement!$C$5,$B6990&gt;=Party_Statement!$C$6,$B6990&lt;=Party_Statement!$E$6),SUMPRODUCT(($C$3:$C6990=Party_Statement!$C$5)*($B$3:$B6990&gt;=Party_Statement!$C$6)*($B$3:$B6990&lt;=Party_Statement!$E$6)),""))</f>
        <v>285</v>
      </c>
    </row>
    <row r="6991" spans="1:11" x14ac:dyDescent="0.2">
      <c r="A6991" s="203" t="str">
        <f>Collection!A520</f>
        <v>2083/04/22</v>
      </c>
      <c r="B6991" s="197">
        <f>Collection!B520</f>
        <v>46241</v>
      </c>
      <c r="C6991" s="200" t="str">
        <f>Collection!D520</f>
        <v>GIRI KIRANA</v>
      </c>
      <c r="D6991" s="200" t="str">
        <f>Collection!F520</f>
        <v>Collection</v>
      </c>
      <c r="E6991" s="200">
        <f>Collection!C520</f>
        <v>4140</v>
      </c>
      <c r="F6991" s="200"/>
      <c r="G6991" s="201"/>
      <c r="H6991" s="201">
        <f>Collection!H520</f>
        <v>1700</v>
      </c>
      <c r="I6991" s="241">
        <f t="shared" si="110"/>
        <v>-1700</v>
      </c>
      <c r="J6991" s="200"/>
      <c r="K6991" s="200" t="str" cm="1">
        <f t="array" ref="K6991">IF($C6991="","",IF(AND($C6991=Party_Statement!$C$5,$B6991&gt;=Party_Statement!$C$6,$B6991&lt;=Party_Statement!$E$6),SUMPRODUCT(($C$3:$C6991=Party_Statement!$C$5)*($B$3:$B6991&gt;=Party_Statement!$C$6)*($B$3:$B6991&lt;=Party_Statement!$E$6)),""))</f>
        <v/>
      </c>
    </row>
    <row r="6992" spans="1:11" x14ac:dyDescent="0.2">
      <c r="A6992" s="203" t="str">
        <f>Collection!A521</f>
        <v>2083/04/22</v>
      </c>
      <c r="B6992" s="197">
        <f>Collection!B521</f>
        <v>46241</v>
      </c>
      <c r="C6992" s="200" t="str">
        <f>Collection!D521</f>
        <v>PALPALI KIRANA</v>
      </c>
      <c r="D6992" s="200" t="str">
        <f>Collection!F521</f>
        <v>Collection</v>
      </c>
      <c r="E6992" s="200">
        <f>Collection!C521</f>
        <v>4141</v>
      </c>
      <c r="F6992" s="200"/>
      <c r="G6992" s="201"/>
      <c r="H6992" s="201">
        <f>Collection!H521</f>
        <v>2550</v>
      </c>
      <c r="I6992" s="241">
        <f t="shared" si="110"/>
        <v>-2550</v>
      </c>
      <c r="J6992" s="200"/>
      <c r="K6992" s="200" t="str" cm="1">
        <f t="array" ref="K6992">IF($C6992="","",IF(AND($C6992=Party_Statement!$C$5,$B6992&gt;=Party_Statement!$C$6,$B6992&lt;=Party_Statement!$E$6),SUMPRODUCT(($C$3:$C6992=Party_Statement!$C$5)*($B$3:$B6992&gt;=Party_Statement!$C$6)*($B$3:$B6992&lt;=Party_Statement!$E$6)),""))</f>
        <v/>
      </c>
    </row>
    <row r="6993" spans="1:11" x14ac:dyDescent="0.2">
      <c r="A6993" s="203" t="str">
        <f>Collection!A522</f>
        <v>2083/04/22</v>
      </c>
      <c r="B6993" s="197">
        <f>Collection!B522</f>
        <v>46241</v>
      </c>
      <c r="C6993" s="200" t="str">
        <f>Collection!D522</f>
        <v>SAMIKSHYA KIRANA</v>
      </c>
      <c r="D6993" s="200" t="str">
        <f>Collection!F522</f>
        <v>Collection</v>
      </c>
      <c r="E6993" s="200">
        <f>Collection!C522</f>
        <v>4142</v>
      </c>
      <c r="F6993" s="200"/>
      <c r="G6993" s="201"/>
      <c r="H6993" s="201">
        <f>Collection!H522</f>
        <v>680</v>
      </c>
      <c r="I6993" s="241">
        <f t="shared" si="110"/>
        <v>-680</v>
      </c>
      <c r="J6993" s="200"/>
      <c r="K6993" s="200" t="str" cm="1">
        <f t="array" ref="K6993">IF($C6993="","",IF(AND($C6993=Party_Statement!$C$5,$B6993&gt;=Party_Statement!$C$6,$B6993&lt;=Party_Statement!$E$6),SUMPRODUCT(($C$3:$C6993=Party_Statement!$C$5)*($B$3:$B6993&gt;=Party_Statement!$C$6)*($B$3:$B6993&lt;=Party_Statement!$E$6)),""))</f>
        <v/>
      </c>
    </row>
    <row r="6994" spans="1:11" x14ac:dyDescent="0.2">
      <c r="A6994" s="203" t="str">
        <f>Collection!A523</f>
        <v>2083/04/22</v>
      </c>
      <c r="B6994" s="197">
        <f>Collection!B523</f>
        <v>46241</v>
      </c>
      <c r="C6994" s="200" t="str">
        <f>Collection!D523</f>
        <v>YUBARAJ AND SAMRAT</v>
      </c>
      <c r="D6994" s="200" t="str">
        <f>Collection!F523</f>
        <v>Collection</v>
      </c>
      <c r="E6994" s="200">
        <f>Collection!C523</f>
        <v>4143</v>
      </c>
      <c r="F6994" s="200"/>
      <c r="G6994" s="201"/>
      <c r="H6994" s="201">
        <f>Collection!H523</f>
        <v>1020</v>
      </c>
      <c r="I6994" s="241">
        <f t="shared" si="110"/>
        <v>-1020</v>
      </c>
      <c r="J6994" s="200"/>
      <c r="K6994" s="200" t="str" cm="1">
        <f t="array" ref="K6994">IF($C6994="","",IF(AND($C6994=Party_Statement!$C$5,$B6994&gt;=Party_Statement!$C$6,$B6994&lt;=Party_Statement!$E$6),SUMPRODUCT(($C$3:$C6994=Party_Statement!$C$5)*($B$3:$B6994&gt;=Party_Statement!$C$6)*($B$3:$B6994&lt;=Party_Statement!$E$6)),""))</f>
        <v/>
      </c>
    </row>
    <row r="6995" spans="1:11" x14ac:dyDescent="0.2">
      <c r="A6995" s="203" t="str">
        <f>Collection!A524</f>
        <v>2083/04/22</v>
      </c>
      <c r="B6995" s="197">
        <f>Collection!B524</f>
        <v>46241</v>
      </c>
      <c r="C6995" s="200" t="str">
        <f>Collection!D524</f>
        <v>MANAKAMANA DAIRY</v>
      </c>
      <c r="D6995" s="200" t="str">
        <f>Collection!F524</f>
        <v>Collection</v>
      </c>
      <c r="E6995" s="200">
        <f>Collection!C524</f>
        <v>4144</v>
      </c>
      <c r="F6995" s="200"/>
      <c r="G6995" s="201"/>
      <c r="H6995" s="201">
        <f>Collection!H524</f>
        <v>1850</v>
      </c>
      <c r="I6995" s="241">
        <f t="shared" si="110"/>
        <v>-1850</v>
      </c>
      <c r="J6995" s="200"/>
      <c r="K6995" s="200" t="str" cm="1">
        <f t="array" ref="K6995">IF($C6995="","",IF(AND($C6995=Party_Statement!$C$5,$B6995&gt;=Party_Statement!$C$6,$B6995&lt;=Party_Statement!$E$6),SUMPRODUCT(($C$3:$C6995=Party_Statement!$C$5)*($B$3:$B6995&gt;=Party_Statement!$C$6)*($B$3:$B6995&lt;=Party_Statement!$E$6)),""))</f>
        <v/>
      </c>
    </row>
    <row r="6996" spans="1:11" x14ac:dyDescent="0.2">
      <c r="A6996" s="203" t="str">
        <f>Collection!A525</f>
        <v>2083/04/22</v>
      </c>
      <c r="B6996" s="197">
        <f>Collection!B525</f>
        <v>46241</v>
      </c>
      <c r="C6996" s="200" t="str">
        <f>Collection!D525</f>
        <v>ORGANIC TARKALI</v>
      </c>
      <c r="D6996" s="200" t="str">
        <f>Collection!F525</f>
        <v>Collection</v>
      </c>
      <c r="E6996" s="200">
        <f>Collection!C525</f>
        <v>4145</v>
      </c>
      <c r="F6996" s="200"/>
      <c r="G6996" s="201"/>
      <c r="H6996" s="201">
        <f>Collection!H525</f>
        <v>3135</v>
      </c>
      <c r="I6996" s="241">
        <f t="shared" si="110"/>
        <v>-3135</v>
      </c>
      <c r="J6996" s="200"/>
      <c r="K6996" s="200" t="str" cm="1">
        <f t="array" ref="K6996">IF($C6996="","",IF(AND($C6996=Party_Statement!$C$5,$B6996&gt;=Party_Statement!$C$6,$B6996&lt;=Party_Statement!$E$6),SUMPRODUCT(($C$3:$C6996=Party_Statement!$C$5)*($B$3:$B6996&gt;=Party_Statement!$C$6)*($B$3:$B6996&lt;=Party_Statement!$E$6)),""))</f>
        <v/>
      </c>
    </row>
    <row r="6997" spans="1:11" x14ac:dyDescent="0.2">
      <c r="A6997" s="203" t="str">
        <f>Collection!A526</f>
        <v>2083/04/22</v>
      </c>
      <c r="B6997" s="197">
        <f>Collection!B526</f>
        <v>46241</v>
      </c>
      <c r="C6997" s="200" t="str">
        <f>Collection!D526</f>
        <v>SRIJANA DAIRY</v>
      </c>
      <c r="D6997" s="200" t="str">
        <f>Collection!F526</f>
        <v>Collection</v>
      </c>
      <c r="E6997" s="200">
        <f>Collection!C526</f>
        <v>4146</v>
      </c>
      <c r="F6997" s="200"/>
      <c r="G6997" s="201"/>
      <c r="H6997" s="201">
        <f>Collection!H526</f>
        <v>3480</v>
      </c>
      <c r="I6997" s="241">
        <f t="shared" si="110"/>
        <v>-3480</v>
      </c>
      <c r="J6997" s="200"/>
      <c r="K6997" s="200" t="str" cm="1">
        <f t="array" ref="K6997">IF($C6997="","",IF(AND($C6997=Party_Statement!$C$5,$B6997&gt;=Party_Statement!$C$6,$B6997&lt;=Party_Statement!$E$6),SUMPRODUCT(($C$3:$C6997=Party_Statement!$C$5)*($B$3:$B6997&gt;=Party_Statement!$C$6)*($B$3:$B6997&lt;=Party_Statement!$E$6)),""))</f>
        <v/>
      </c>
    </row>
    <row r="6998" spans="1:11" x14ac:dyDescent="0.2">
      <c r="A6998" s="203" t="str">
        <f>Collection!A527</f>
        <v>2083/04/22</v>
      </c>
      <c r="B6998" s="197">
        <f>Collection!B527</f>
        <v>46241</v>
      </c>
      <c r="C6998" s="200" t="str">
        <f>Collection!D527</f>
        <v>DEURALI KIRANA</v>
      </c>
      <c r="D6998" s="200" t="str">
        <f>Collection!F527</f>
        <v>Collection</v>
      </c>
      <c r="E6998" s="200">
        <f>Collection!C527</f>
        <v>4147</v>
      </c>
      <c r="F6998" s="200"/>
      <c r="G6998" s="201"/>
      <c r="H6998" s="201">
        <f>Collection!H527</f>
        <v>425</v>
      </c>
      <c r="I6998" s="241">
        <f t="shared" si="110"/>
        <v>-425</v>
      </c>
      <c r="J6998" s="200"/>
      <c r="K6998" s="200" t="str" cm="1">
        <f t="array" ref="K6998">IF($C6998="","",IF(AND($C6998=Party_Statement!$C$5,$B6998&gt;=Party_Statement!$C$6,$B6998&lt;=Party_Statement!$E$6),SUMPRODUCT(($C$3:$C6998=Party_Statement!$C$5)*($B$3:$B6998&gt;=Party_Statement!$C$6)*($B$3:$B6998&lt;=Party_Statement!$E$6)),""))</f>
        <v/>
      </c>
    </row>
    <row r="6999" spans="1:11" x14ac:dyDescent="0.2">
      <c r="A6999" s="203" t="str">
        <f>Collection!A528</f>
        <v>2083/04/22</v>
      </c>
      <c r="B6999" s="197">
        <f>Collection!B528</f>
        <v>46241</v>
      </c>
      <c r="C6999" s="200" t="str">
        <f>Collection!D528</f>
        <v>NEUPANE KIRANA</v>
      </c>
      <c r="D6999" s="200" t="str">
        <f>Collection!F528</f>
        <v>Collection</v>
      </c>
      <c r="E6999" s="200">
        <f>Collection!C528</f>
        <v>4148</v>
      </c>
      <c r="F6999" s="200"/>
      <c r="G6999" s="201"/>
      <c r="H6999" s="201">
        <f>Collection!H528</f>
        <v>600</v>
      </c>
      <c r="I6999" s="241">
        <f t="shared" si="110"/>
        <v>-600</v>
      </c>
      <c r="J6999" s="200"/>
      <c r="K6999" s="200" t="str" cm="1">
        <f t="array" ref="K6999">IF($C6999="","",IF(AND($C6999=Party_Statement!$C$5,$B6999&gt;=Party_Statement!$C$6,$B6999&lt;=Party_Statement!$E$6),SUMPRODUCT(($C$3:$C6999=Party_Statement!$C$5)*($B$3:$B6999&gt;=Party_Statement!$C$6)*($B$3:$B6999&lt;=Party_Statement!$E$6)),""))</f>
        <v/>
      </c>
    </row>
    <row r="7000" spans="1:11" x14ac:dyDescent="0.2">
      <c r="A7000" s="203" t="str">
        <f>Collection!A529</f>
        <v>2083/04/22</v>
      </c>
      <c r="B7000" s="197">
        <f>Collection!B529</f>
        <v>46241</v>
      </c>
      <c r="C7000" s="200" t="str">
        <f>Collection!D529</f>
        <v>LOCAL</v>
      </c>
      <c r="D7000" s="200" t="str">
        <f>Collection!F529</f>
        <v>Collection</v>
      </c>
      <c r="E7000" s="200">
        <f>Collection!C529</f>
        <v>6865</v>
      </c>
      <c r="F7000" s="200"/>
      <c r="G7000" s="201"/>
      <c r="H7000" s="201">
        <f>Collection!H529</f>
        <v>350</v>
      </c>
      <c r="I7000" s="241">
        <f t="shared" si="110"/>
        <v>-350</v>
      </c>
      <c r="J7000" s="200"/>
      <c r="K7000" s="200" t="str" cm="1">
        <f t="array" ref="K7000">IF($C7000="","",IF(AND($C7000=Party_Statement!$C$5,$B7000&gt;=Party_Statement!$C$6,$B7000&lt;=Party_Statement!$E$6),SUMPRODUCT(($C$3:$C7000=Party_Statement!$C$5)*($B$3:$B7000&gt;=Party_Statement!$C$6)*($B$3:$B7000&lt;=Party_Statement!$E$6)),""))</f>
        <v/>
      </c>
    </row>
    <row r="7001" spans="1:11" x14ac:dyDescent="0.2">
      <c r="A7001" s="203" t="str">
        <f>Collection!A530</f>
        <v>2083/04/22</v>
      </c>
      <c r="B7001" s="197">
        <f>Collection!B530</f>
        <v>46241</v>
      </c>
      <c r="C7001" s="200" t="str">
        <f>Collection!D530</f>
        <v>PETTY CASH</v>
      </c>
      <c r="D7001" s="200" t="str">
        <f>Collection!F530</f>
        <v>Petty Cash</v>
      </c>
      <c r="E7001" s="200">
        <f>Collection!C530</f>
        <v>0</v>
      </c>
      <c r="F7001" s="200"/>
      <c r="G7001" s="201"/>
      <c r="H7001" s="201">
        <f>Collection!H530</f>
        <v>0</v>
      </c>
      <c r="I7001" s="241">
        <f t="shared" si="110"/>
        <v>0</v>
      </c>
      <c r="J7001" s="200"/>
      <c r="K7001" s="200" t="str" cm="1">
        <f t="array" ref="K7001">IF($C7001="","",IF(AND($C7001=Party_Statement!$C$5,$B7001&gt;=Party_Statement!$C$6,$B7001&lt;=Party_Statement!$E$6),SUMPRODUCT(($C$3:$C7001=Party_Statement!$C$5)*($B$3:$B7001&gt;=Party_Statement!$C$6)*($B$3:$B7001&lt;=Party_Statement!$E$6)),""))</f>
        <v/>
      </c>
    </row>
    <row r="7002" spans="1:11" x14ac:dyDescent="0.2">
      <c r="A7002" s="203" t="str">
        <f>Collection!A531</f>
        <v>2083/04/22</v>
      </c>
      <c r="B7002" s="197">
        <f>Collection!B531</f>
        <v>46241</v>
      </c>
      <c r="C7002" s="200" t="str">
        <f>Collection!D531</f>
        <v>LOCAL</v>
      </c>
      <c r="D7002" s="200" t="str">
        <f>Collection!F531</f>
        <v>Collection</v>
      </c>
      <c r="E7002" s="200">
        <f>Collection!C531</f>
        <v>6866</v>
      </c>
      <c r="F7002" s="200"/>
      <c r="G7002" s="201"/>
      <c r="H7002" s="201">
        <f>Collection!H531</f>
        <v>1000</v>
      </c>
      <c r="I7002" s="241">
        <f t="shared" si="110"/>
        <v>-1000</v>
      </c>
      <c r="J7002" s="200"/>
      <c r="K7002" s="200" t="str" cm="1">
        <f t="array" ref="K7002">IF($C7002="","",IF(AND($C7002=Party_Statement!$C$5,$B7002&gt;=Party_Statement!$C$6,$B7002&lt;=Party_Statement!$E$6),SUMPRODUCT(($C$3:$C7002=Party_Statement!$C$5)*($B$3:$B7002&gt;=Party_Statement!$C$6)*($B$3:$B7002&lt;=Party_Statement!$E$6)),""))</f>
        <v/>
      </c>
    </row>
    <row r="7003" spans="1:11" x14ac:dyDescent="0.2">
      <c r="A7003" s="203" t="str">
        <f>Collection!A532</f>
        <v>2083/04/23</v>
      </c>
      <c r="B7003" s="197">
        <f>Collection!B532</f>
        <v>46242</v>
      </c>
      <c r="C7003" s="200" t="str">
        <f>Collection!D532</f>
        <v>SOBHA BHATTARAI</v>
      </c>
      <c r="D7003" s="200" t="str">
        <f>Collection!F532</f>
        <v>Collection</v>
      </c>
      <c r="E7003" s="200">
        <f>Collection!C532</f>
        <v>4149</v>
      </c>
      <c r="F7003" s="200"/>
      <c r="G7003" s="201"/>
      <c r="H7003" s="201">
        <f>Collection!H532</f>
        <v>3400</v>
      </c>
      <c r="I7003" s="241">
        <f t="shared" si="110"/>
        <v>-3400</v>
      </c>
      <c r="J7003" s="200"/>
      <c r="K7003" s="200" t="str" cm="1">
        <f t="array" ref="K7003">IF($C7003="","",IF(AND($C7003=Party_Statement!$C$5,$B7003&gt;=Party_Statement!$C$6,$B7003&lt;=Party_Statement!$E$6),SUMPRODUCT(($C$3:$C7003=Party_Statement!$C$5)*($B$3:$B7003&gt;=Party_Statement!$C$6)*($B$3:$B7003&lt;=Party_Statement!$E$6)),""))</f>
        <v/>
      </c>
    </row>
    <row r="7004" spans="1:11" x14ac:dyDescent="0.2">
      <c r="A7004" s="203" t="str">
        <f>Collection!A533</f>
        <v>2083/04/23</v>
      </c>
      <c r="B7004" s="197">
        <f>Collection!B533</f>
        <v>46242</v>
      </c>
      <c r="C7004" s="200" t="str">
        <f>Collection!D533</f>
        <v>AAMOSH KIRANA</v>
      </c>
      <c r="D7004" s="200" t="str">
        <f>Collection!F533</f>
        <v>Collection</v>
      </c>
      <c r="E7004" s="200">
        <f>Collection!C533</f>
        <v>4150</v>
      </c>
      <c r="F7004" s="200"/>
      <c r="G7004" s="201"/>
      <c r="H7004" s="201">
        <f>Collection!H533</f>
        <v>7100</v>
      </c>
      <c r="I7004" s="241">
        <f t="shared" si="110"/>
        <v>-7100</v>
      </c>
      <c r="J7004" s="200"/>
      <c r="K7004" s="200" cm="1">
        <f t="array" ref="K7004">IF($C7004="","",IF(AND($C7004=Party_Statement!$C$5,$B7004&gt;=Party_Statement!$C$6,$B7004&lt;=Party_Statement!$E$6),SUMPRODUCT(($C$3:$C7004=Party_Statement!$C$5)*($B$3:$B7004&gt;=Party_Statement!$C$6)*($B$3:$B7004&lt;=Party_Statement!$E$6)),""))</f>
        <v>286</v>
      </c>
    </row>
    <row r="7005" spans="1:11" x14ac:dyDescent="0.2">
      <c r="A7005" s="203" t="str">
        <f>Collection!A534</f>
        <v>2083/04/23</v>
      </c>
      <c r="B7005" s="197">
        <f>Collection!B534</f>
        <v>46242</v>
      </c>
      <c r="C7005" s="200" t="str">
        <f>Collection!D534</f>
        <v>PALPALI KIRANA</v>
      </c>
      <c r="D7005" s="200" t="str">
        <f>Collection!F534</f>
        <v>Collection</v>
      </c>
      <c r="E7005" s="200">
        <f>Collection!C534</f>
        <v>4151</v>
      </c>
      <c r="F7005" s="200"/>
      <c r="G7005" s="201"/>
      <c r="H7005" s="201">
        <f>Collection!H534</f>
        <v>2550</v>
      </c>
      <c r="I7005" s="241">
        <f t="shared" si="110"/>
        <v>-2550</v>
      </c>
      <c r="J7005" s="200"/>
      <c r="K7005" s="200" t="str" cm="1">
        <f t="array" ref="K7005">IF($C7005="","",IF(AND($C7005=Party_Statement!$C$5,$B7005&gt;=Party_Statement!$C$6,$B7005&lt;=Party_Statement!$E$6),SUMPRODUCT(($C$3:$C7005=Party_Statement!$C$5)*($B$3:$B7005&gt;=Party_Statement!$C$6)*($B$3:$B7005&lt;=Party_Statement!$E$6)),""))</f>
        <v/>
      </c>
    </row>
    <row r="7006" spans="1:11" x14ac:dyDescent="0.2">
      <c r="A7006" s="203" t="str">
        <f>Collection!A535</f>
        <v>2083/04/23</v>
      </c>
      <c r="B7006" s="197">
        <f>Collection!B535</f>
        <v>46242</v>
      </c>
      <c r="C7006" s="200" t="str">
        <f>Collection!D535</f>
        <v>SRIJANA DAIRY</v>
      </c>
      <c r="D7006" s="200" t="str">
        <f>Collection!F535</f>
        <v>Collection</v>
      </c>
      <c r="E7006" s="200">
        <f>Collection!C535</f>
        <v>4152</v>
      </c>
      <c r="F7006" s="200"/>
      <c r="G7006" s="201"/>
      <c r="H7006" s="201">
        <f>Collection!H535</f>
        <v>5180</v>
      </c>
      <c r="I7006" s="241">
        <f t="shared" si="110"/>
        <v>-5180</v>
      </c>
      <c r="J7006" s="200"/>
      <c r="K7006" s="200" t="str" cm="1">
        <f t="array" ref="K7006">IF($C7006="","",IF(AND($C7006=Party_Statement!$C$5,$B7006&gt;=Party_Statement!$C$6,$B7006&lt;=Party_Statement!$E$6),SUMPRODUCT(($C$3:$C7006=Party_Statement!$C$5)*($B$3:$B7006&gt;=Party_Statement!$C$6)*($B$3:$B7006&lt;=Party_Statement!$E$6)),""))</f>
        <v/>
      </c>
    </row>
    <row r="7007" spans="1:11" x14ac:dyDescent="0.2">
      <c r="A7007" s="203" t="str">
        <f>Collection!A536</f>
        <v>2083/04/23</v>
      </c>
      <c r="B7007" s="197">
        <f>Collection!B536</f>
        <v>46242</v>
      </c>
      <c r="C7007" s="200" t="str">
        <f>Collection!D536</f>
        <v>GIRI KIRANA</v>
      </c>
      <c r="D7007" s="200" t="str">
        <f>Collection!F536</f>
        <v>Collection</v>
      </c>
      <c r="E7007" s="200">
        <f>Collection!C536</f>
        <v>4153</v>
      </c>
      <c r="F7007" s="200"/>
      <c r="G7007" s="201"/>
      <c r="H7007" s="201">
        <f>Collection!H536</f>
        <v>1275</v>
      </c>
      <c r="I7007" s="241">
        <f t="shared" si="110"/>
        <v>-1275</v>
      </c>
      <c r="J7007" s="200"/>
      <c r="K7007" s="200" t="str" cm="1">
        <f t="array" ref="K7007">IF($C7007="","",IF(AND($C7007=Party_Statement!$C$5,$B7007&gt;=Party_Statement!$C$6,$B7007&lt;=Party_Statement!$E$6),SUMPRODUCT(($C$3:$C7007=Party_Statement!$C$5)*($B$3:$B7007&gt;=Party_Statement!$C$6)*($B$3:$B7007&lt;=Party_Statement!$E$6)),""))</f>
        <v/>
      </c>
    </row>
    <row r="7008" spans="1:11" x14ac:dyDescent="0.2">
      <c r="A7008" s="203" t="str">
        <f>Collection!A537</f>
        <v>2083/04/23</v>
      </c>
      <c r="B7008" s="197">
        <f>Collection!B537</f>
        <v>46242</v>
      </c>
      <c r="C7008" s="200" t="str">
        <f>Collection!D537</f>
        <v>DEURALI KIRANA</v>
      </c>
      <c r="D7008" s="200" t="str">
        <f>Collection!F537</f>
        <v>Collection</v>
      </c>
      <c r="E7008" s="200">
        <f>Collection!C537</f>
        <v>4154</v>
      </c>
      <c r="F7008" s="200"/>
      <c r="G7008" s="201"/>
      <c r="H7008" s="201">
        <f>Collection!H537</f>
        <v>595</v>
      </c>
      <c r="I7008" s="241">
        <f t="shared" si="110"/>
        <v>-595</v>
      </c>
      <c r="J7008" s="200"/>
      <c r="K7008" s="200" t="str" cm="1">
        <f t="array" ref="K7008">IF($C7008="","",IF(AND($C7008=Party_Statement!$C$5,$B7008&gt;=Party_Statement!$C$6,$B7008&lt;=Party_Statement!$E$6),SUMPRODUCT(($C$3:$C7008=Party_Statement!$C$5)*($B$3:$B7008&gt;=Party_Statement!$C$6)*($B$3:$B7008&lt;=Party_Statement!$E$6)),""))</f>
        <v/>
      </c>
    </row>
    <row r="7009" spans="1:11" x14ac:dyDescent="0.2">
      <c r="A7009" s="203" t="str">
        <f>Collection!A538</f>
        <v>2083/04/23</v>
      </c>
      <c r="B7009" s="197">
        <f>Collection!B538</f>
        <v>46242</v>
      </c>
      <c r="C7009" s="200" t="str">
        <f>Collection!D538</f>
        <v>SAMIKSHYA KIRANA</v>
      </c>
      <c r="D7009" s="200" t="str">
        <f>Collection!F538</f>
        <v>Collection</v>
      </c>
      <c r="E7009" s="200">
        <f>Collection!C538</f>
        <v>4155</v>
      </c>
      <c r="F7009" s="200"/>
      <c r="G7009" s="201"/>
      <c r="H7009" s="201">
        <f>Collection!H538</f>
        <v>680</v>
      </c>
      <c r="I7009" s="241">
        <f t="shared" si="110"/>
        <v>-680</v>
      </c>
      <c r="J7009" s="200"/>
      <c r="K7009" s="200" t="str" cm="1">
        <f t="array" ref="K7009">IF($C7009="","",IF(AND($C7009=Party_Statement!$C$5,$B7009&gt;=Party_Statement!$C$6,$B7009&lt;=Party_Statement!$E$6),SUMPRODUCT(($C$3:$C7009=Party_Statement!$C$5)*($B$3:$B7009&gt;=Party_Statement!$C$6)*($B$3:$B7009&lt;=Party_Statement!$E$6)),""))</f>
        <v/>
      </c>
    </row>
    <row r="7010" spans="1:11" x14ac:dyDescent="0.2">
      <c r="A7010" s="203" t="str">
        <f>Collection!A539</f>
        <v>2083/04/23</v>
      </c>
      <c r="B7010" s="197">
        <f>Collection!B539</f>
        <v>46242</v>
      </c>
      <c r="C7010" s="200" t="str">
        <f>Collection!D539</f>
        <v>YUBARAJ AND SAMRAT</v>
      </c>
      <c r="D7010" s="200" t="str">
        <f>Collection!F539</f>
        <v>Collection</v>
      </c>
      <c r="E7010" s="200">
        <f>Collection!C539</f>
        <v>4156</v>
      </c>
      <c r="F7010" s="200"/>
      <c r="G7010" s="201"/>
      <c r="H7010" s="201">
        <f>Collection!H539</f>
        <v>1020</v>
      </c>
      <c r="I7010" s="241">
        <f t="shared" si="110"/>
        <v>-1020</v>
      </c>
      <c r="J7010" s="200"/>
      <c r="K7010" s="200" t="str" cm="1">
        <f t="array" ref="K7010">IF($C7010="","",IF(AND($C7010=Party_Statement!$C$5,$B7010&gt;=Party_Statement!$C$6,$B7010&lt;=Party_Statement!$E$6),SUMPRODUCT(($C$3:$C7010=Party_Statement!$C$5)*($B$3:$B7010&gt;=Party_Statement!$C$6)*($B$3:$B7010&lt;=Party_Statement!$E$6)),""))</f>
        <v/>
      </c>
    </row>
    <row r="7011" spans="1:11" x14ac:dyDescent="0.2">
      <c r="A7011" s="203" t="str">
        <f>Collection!A540</f>
        <v>2083/04/23</v>
      </c>
      <c r="B7011" s="197">
        <f>Collection!B540</f>
        <v>46242</v>
      </c>
      <c r="C7011" s="200" t="str">
        <f>Collection!D540</f>
        <v>AAYUSH AND AAYUSHMA</v>
      </c>
      <c r="D7011" s="200" t="str">
        <f>Collection!F540</f>
        <v>Collection</v>
      </c>
      <c r="E7011" s="200">
        <f>Collection!C540</f>
        <v>4157</v>
      </c>
      <c r="F7011" s="200"/>
      <c r="G7011" s="201"/>
      <c r="H7011" s="201">
        <f>Collection!H540</f>
        <v>425</v>
      </c>
      <c r="I7011" s="241">
        <f t="shared" si="110"/>
        <v>-425</v>
      </c>
      <c r="J7011" s="200"/>
      <c r="K7011" s="200" t="str" cm="1">
        <f t="array" ref="K7011">IF($C7011="","",IF(AND($C7011=Party_Statement!$C$5,$B7011&gt;=Party_Statement!$C$6,$B7011&lt;=Party_Statement!$E$6),SUMPRODUCT(($C$3:$C7011=Party_Statement!$C$5)*($B$3:$B7011&gt;=Party_Statement!$C$6)*($B$3:$B7011&lt;=Party_Statement!$E$6)),""))</f>
        <v/>
      </c>
    </row>
    <row r="7012" spans="1:11" x14ac:dyDescent="0.2">
      <c r="A7012" s="203" t="str">
        <f>Collection!A541</f>
        <v>2083/04/23</v>
      </c>
      <c r="B7012" s="197">
        <f>Collection!B541</f>
        <v>46242</v>
      </c>
      <c r="C7012" s="200" t="str">
        <f>Collection!D541</f>
        <v>ORGANIC TARKALI</v>
      </c>
      <c r="D7012" s="200" t="str">
        <f>Collection!F541</f>
        <v>Collection</v>
      </c>
      <c r="E7012" s="200">
        <f>Collection!C541</f>
        <v>4158</v>
      </c>
      <c r="F7012" s="200"/>
      <c r="G7012" s="201"/>
      <c r="H7012" s="201">
        <f>Collection!H541</f>
        <v>4060</v>
      </c>
      <c r="I7012" s="241">
        <f t="shared" si="110"/>
        <v>-4060</v>
      </c>
      <c r="J7012" s="200"/>
      <c r="K7012" s="200" t="str" cm="1">
        <f t="array" ref="K7012">IF($C7012="","",IF(AND($C7012=Party_Statement!$C$5,$B7012&gt;=Party_Statement!$C$6,$B7012&lt;=Party_Statement!$E$6),SUMPRODUCT(($C$3:$C7012=Party_Statement!$C$5)*($B$3:$B7012&gt;=Party_Statement!$C$6)*($B$3:$B7012&lt;=Party_Statement!$E$6)),""))</f>
        <v/>
      </c>
    </row>
    <row r="7013" spans="1:11" x14ac:dyDescent="0.2">
      <c r="A7013" s="203" t="str">
        <f>Collection!A542</f>
        <v>2083/04/23</v>
      </c>
      <c r="B7013" s="197">
        <f>Collection!B542</f>
        <v>46242</v>
      </c>
      <c r="C7013" s="200" t="str">
        <f>Collection!D542</f>
        <v>NEUPANE KIRANA</v>
      </c>
      <c r="D7013" s="200" t="str">
        <f>Collection!F542</f>
        <v>Collection</v>
      </c>
      <c r="E7013" s="200">
        <f>Collection!C542</f>
        <v>4159</v>
      </c>
      <c r="F7013" s="200"/>
      <c r="G7013" s="201"/>
      <c r="H7013" s="201">
        <f>Collection!H542</f>
        <v>200</v>
      </c>
      <c r="I7013" s="241">
        <f t="shared" si="110"/>
        <v>-200</v>
      </c>
      <c r="J7013" s="200"/>
      <c r="K7013" s="200" t="str" cm="1">
        <f t="array" ref="K7013">IF($C7013="","",IF(AND($C7013=Party_Statement!$C$5,$B7013&gt;=Party_Statement!$C$6,$B7013&lt;=Party_Statement!$E$6),SUMPRODUCT(($C$3:$C7013=Party_Statement!$C$5)*($B$3:$B7013&gt;=Party_Statement!$C$6)*($B$3:$B7013&lt;=Party_Statement!$E$6)),""))</f>
        <v/>
      </c>
    </row>
    <row r="7014" spans="1:11" x14ac:dyDescent="0.2">
      <c r="A7014" s="203" t="str">
        <f>Collection!A543</f>
        <v>2083/04/23</v>
      </c>
      <c r="B7014" s="197">
        <f>Collection!B543</f>
        <v>46242</v>
      </c>
      <c r="C7014" s="200" t="str">
        <f>Collection!D543</f>
        <v>LOCAL</v>
      </c>
      <c r="D7014" s="200" t="str">
        <f>Collection!F543</f>
        <v>Collection</v>
      </c>
      <c r="E7014" s="200">
        <f>Collection!C543</f>
        <v>6467</v>
      </c>
      <c r="F7014" s="200"/>
      <c r="G7014" s="201"/>
      <c r="H7014" s="201">
        <f>Collection!H543</f>
        <v>425</v>
      </c>
      <c r="I7014" s="241">
        <f t="shared" si="110"/>
        <v>-425</v>
      </c>
      <c r="J7014" s="200"/>
      <c r="K7014" s="200" t="str" cm="1">
        <f t="array" ref="K7014">IF($C7014="","",IF(AND($C7014=Party_Statement!$C$5,$B7014&gt;=Party_Statement!$C$6,$B7014&lt;=Party_Statement!$E$6),SUMPRODUCT(($C$3:$C7014=Party_Statement!$C$5)*($B$3:$B7014&gt;=Party_Statement!$C$6)*($B$3:$B7014&lt;=Party_Statement!$E$6)),""))</f>
        <v/>
      </c>
    </row>
    <row r="7015" spans="1:11" x14ac:dyDescent="0.2">
      <c r="A7015" s="203" t="str">
        <f>Collection!A544</f>
        <v>2083/04/24</v>
      </c>
      <c r="B7015" s="197">
        <f>Collection!B544</f>
        <v>46243</v>
      </c>
      <c r="C7015" s="200" t="str">
        <f>Collection!D544</f>
        <v>SRIJANA DAIRY</v>
      </c>
      <c r="D7015" s="200" t="str">
        <f>Collection!F544</f>
        <v>Collection</v>
      </c>
      <c r="E7015" s="200">
        <f>Collection!C544</f>
        <v>4160</v>
      </c>
      <c r="F7015" s="200"/>
      <c r="G7015" s="201"/>
      <c r="H7015" s="201">
        <f>Collection!H544</f>
        <v>5180</v>
      </c>
      <c r="I7015" s="241">
        <f t="shared" si="110"/>
        <v>-5180</v>
      </c>
      <c r="J7015" s="200"/>
      <c r="K7015" s="200" t="str" cm="1">
        <f t="array" ref="K7015">IF($C7015="","",IF(AND($C7015=Party_Statement!$C$5,$B7015&gt;=Party_Statement!$C$6,$B7015&lt;=Party_Statement!$E$6),SUMPRODUCT(($C$3:$C7015=Party_Statement!$C$5)*($B$3:$B7015&gt;=Party_Statement!$C$6)*($B$3:$B7015&lt;=Party_Statement!$E$6)),""))</f>
        <v/>
      </c>
    </row>
    <row r="7016" spans="1:11" x14ac:dyDescent="0.2">
      <c r="A7016" s="203" t="str">
        <f>Collection!A545</f>
        <v>2083/04/24</v>
      </c>
      <c r="B7016" s="197">
        <f>Collection!B545</f>
        <v>46243</v>
      </c>
      <c r="C7016" s="200" t="str">
        <f>Collection!D545</f>
        <v>SOBHA BHATTARAI</v>
      </c>
      <c r="D7016" s="200" t="str">
        <f>Collection!F545</f>
        <v>Collection</v>
      </c>
      <c r="E7016" s="200">
        <f>Collection!C545</f>
        <v>4161</v>
      </c>
      <c r="F7016" s="200"/>
      <c r="G7016" s="201"/>
      <c r="H7016" s="201">
        <f>Collection!H545</f>
        <v>4250</v>
      </c>
      <c r="I7016" s="241">
        <f t="shared" si="110"/>
        <v>-4250</v>
      </c>
      <c r="J7016" s="200"/>
      <c r="K7016" s="200" t="str" cm="1">
        <f t="array" ref="K7016">IF($C7016="","",IF(AND($C7016=Party_Statement!$C$5,$B7016&gt;=Party_Statement!$C$6,$B7016&lt;=Party_Statement!$E$6),SUMPRODUCT(($C$3:$C7016=Party_Statement!$C$5)*($B$3:$B7016&gt;=Party_Statement!$C$6)*($B$3:$B7016&lt;=Party_Statement!$E$6)),""))</f>
        <v/>
      </c>
    </row>
    <row r="7017" spans="1:11" x14ac:dyDescent="0.2">
      <c r="A7017" s="203" t="str">
        <f>Collection!A546</f>
        <v>2083/04/24</v>
      </c>
      <c r="B7017" s="197">
        <f>Collection!B546</f>
        <v>46243</v>
      </c>
      <c r="C7017" s="200" t="str">
        <f>Collection!D546</f>
        <v>PALPALI KIRANA</v>
      </c>
      <c r="D7017" s="200" t="str">
        <f>Collection!F546</f>
        <v>Collection</v>
      </c>
      <c r="E7017" s="200">
        <f>Collection!C546</f>
        <v>4162</v>
      </c>
      <c r="F7017" s="200"/>
      <c r="G7017" s="201"/>
      <c r="H7017" s="201">
        <f>Collection!H546</f>
        <v>2550</v>
      </c>
      <c r="I7017" s="241">
        <f t="shared" si="110"/>
        <v>-2550</v>
      </c>
      <c r="J7017" s="200"/>
      <c r="K7017" s="200" t="str" cm="1">
        <f t="array" ref="K7017">IF($C7017="","",IF(AND($C7017=Party_Statement!$C$5,$B7017&gt;=Party_Statement!$C$6,$B7017&lt;=Party_Statement!$E$6),SUMPRODUCT(($C$3:$C7017=Party_Statement!$C$5)*($B$3:$B7017&gt;=Party_Statement!$C$6)*($B$3:$B7017&lt;=Party_Statement!$E$6)),""))</f>
        <v/>
      </c>
    </row>
    <row r="7018" spans="1:11" x14ac:dyDescent="0.2">
      <c r="A7018" s="203" t="str">
        <f>Collection!A547</f>
        <v>2083/04/24</v>
      </c>
      <c r="B7018" s="197">
        <f>Collection!B547</f>
        <v>46243</v>
      </c>
      <c r="C7018" s="200" t="str">
        <f>Collection!D547</f>
        <v>AAMOSH KIRANA</v>
      </c>
      <c r="D7018" s="200" t="str">
        <f>Collection!F547</f>
        <v>Collection</v>
      </c>
      <c r="E7018" s="200">
        <f>Collection!C547</f>
        <v>4163</v>
      </c>
      <c r="F7018" s="200"/>
      <c r="G7018" s="201"/>
      <c r="H7018" s="201">
        <f>Collection!H547</f>
        <v>8000</v>
      </c>
      <c r="I7018" s="241">
        <f t="shared" si="110"/>
        <v>-8000</v>
      </c>
      <c r="J7018" s="200"/>
      <c r="K7018" s="200" cm="1">
        <f t="array" ref="K7018">IF($C7018="","",IF(AND($C7018=Party_Statement!$C$5,$B7018&gt;=Party_Statement!$C$6,$B7018&lt;=Party_Statement!$E$6),SUMPRODUCT(($C$3:$C7018=Party_Statement!$C$5)*($B$3:$B7018&gt;=Party_Statement!$C$6)*($B$3:$B7018&lt;=Party_Statement!$E$6)),""))</f>
        <v>287</v>
      </c>
    </row>
    <row r="7019" spans="1:11" x14ac:dyDescent="0.2">
      <c r="A7019" s="203" t="str">
        <f>Collection!A548</f>
        <v>2083/04/24</v>
      </c>
      <c r="B7019" s="197">
        <f>Collection!B548</f>
        <v>46243</v>
      </c>
      <c r="C7019" s="200" t="str">
        <f>Collection!D548</f>
        <v>GIRI KIRANA</v>
      </c>
      <c r="D7019" s="200" t="str">
        <f>Collection!F548</f>
        <v>Collection</v>
      </c>
      <c r="E7019" s="200">
        <f>Collection!C548</f>
        <v>4164</v>
      </c>
      <c r="F7019" s="200"/>
      <c r="G7019" s="201"/>
      <c r="H7019" s="201">
        <f>Collection!H548</f>
        <v>1275</v>
      </c>
      <c r="I7019" s="241">
        <f t="shared" si="110"/>
        <v>-1275</v>
      </c>
      <c r="J7019" s="200"/>
      <c r="K7019" s="200" t="str" cm="1">
        <f t="array" ref="K7019">IF($C7019="","",IF(AND($C7019=Party_Statement!$C$5,$B7019&gt;=Party_Statement!$C$6,$B7019&lt;=Party_Statement!$E$6),SUMPRODUCT(($C$3:$C7019=Party_Statement!$C$5)*($B$3:$B7019&gt;=Party_Statement!$C$6)*($B$3:$B7019&lt;=Party_Statement!$E$6)),""))</f>
        <v/>
      </c>
    </row>
    <row r="7020" spans="1:11" x14ac:dyDescent="0.2">
      <c r="A7020" s="203" t="str">
        <f>Collection!A549</f>
        <v>2083/04/24</v>
      </c>
      <c r="B7020" s="197">
        <f>Collection!B549</f>
        <v>46243</v>
      </c>
      <c r="C7020" s="200" t="str">
        <f>Collection!D549</f>
        <v>SAMIKSHYA KIRANA</v>
      </c>
      <c r="D7020" s="200" t="str">
        <f>Collection!F549</f>
        <v>Collection</v>
      </c>
      <c r="E7020" s="200">
        <f>Collection!C549</f>
        <v>4165</v>
      </c>
      <c r="F7020" s="200"/>
      <c r="G7020" s="201"/>
      <c r="H7020" s="201">
        <f>Collection!H549</f>
        <v>680</v>
      </c>
      <c r="I7020" s="241">
        <f t="shared" si="110"/>
        <v>-680</v>
      </c>
      <c r="J7020" s="200"/>
      <c r="K7020" s="200" t="str" cm="1">
        <f t="array" ref="K7020">IF($C7020="","",IF(AND($C7020=Party_Statement!$C$5,$B7020&gt;=Party_Statement!$C$6,$B7020&lt;=Party_Statement!$E$6),SUMPRODUCT(($C$3:$C7020=Party_Statement!$C$5)*($B$3:$B7020&gt;=Party_Statement!$C$6)*($B$3:$B7020&lt;=Party_Statement!$E$6)),""))</f>
        <v/>
      </c>
    </row>
    <row r="7021" spans="1:11" x14ac:dyDescent="0.2">
      <c r="A7021" s="203" t="str">
        <f>Collection!A550</f>
        <v>2083/04/24</v>
      </c>
      <c r="B7021" s="197">
        <f>Collection!B550</f>
        <v>46243</v>
      </c>
      <c r="C7021" s="200" t="str">
        <f>Collection!D550</f>
        <v>MANAKAMANA DAIRY</v>
      </c>
      <c r="D7021" s="200" t="str">
        <f>Collection!F550</f>
        <v>Collection</v>
      </c>
      <c r="E7021" s="200">
        <f>Collection!C550</f>
        <v>4166</v>
      </c>
      <c r="F7021" s="200"/>
      <c r="G7021" s="201"/>
      <c r="H7021" s="201">
        <f>Collection!H550</f>
        <v>1700</v>
      </c>
      <c r="I7021" s="241">
        <f t="shared" si="110"/>
        <v>-1700</v>
      </c>
      <c r="J7021" s="200"/>
      <c r="K7021" s="200" t="str" cm="1">
        <f t="array" ref="K7021">IF($C7021="","",IF(AND($C7021=Party_Statement!$C$5,$B7021&gt;=Party_Statement!$C$6,$B7021&lt;=Party_Statement!$E$6),SUMPRODUCT(($C$3:$C7021=Party_Statement!$C$5)*($B$3:$B7021&gt;=Party_Statement!$C$6)*($B$3:$B7021&lt;=Party_Statement!$E$6)),""))</f>
        <v/>
      </c>
    </row>
    <row r="7022" spans="1:11" x14ac:dyDescent="0.2">
      <c r="A7022" s="203" t="str">
        <f>Collection!A551</f>
        <v>2083/04/24</v>
      </c>
      <c r="B7022" s="197">
        <f>Collection!B551</f>
        <v>46243</v>
      </c>
      <c r="C7022" s="200" t="str">
        <f>Collection!D551</f>
        <v>YUBARAJ AND SAMRAT</v>
      </c>
      <c r="D7022" s="200" t="str">
        <f>Collection!F551</f>
        <v>Collection</v>
      </c>
      <c r="E7022" s="200">
        <f>Collection!C551</f>
        <v>4167</v>
      </c>
      <c r="F7022" s="200"/>
      <c r="G7022" s="201"/>
      <c r="H7022" s="201">
        <f>Collection!H551</f>
        <v>1020</v>
      </c>
      <c r="I7022" s="241">
        <f t="shared" si="110"/>
        <v>-1020</v>
      </c>
      <c r="J7022" s="200"/>
      <c r="K7022" s="200" t="str" cm="1">
        <f t="array" ref="K7022">IF($C7022="","",IF(AND($C7022=Party_Statement!$C$5,$B7022&gt;=Party_Statement!$C$6,$B7022&lt;=Party_Statement!$E$6),SUMPRODUCT(($C$3:$C7022=Party_Statement!$C$5)*($B$3:$B7022&gt;=Party_Statement!$C$6)*($B$3:$B7022&lt;=Party_Statement!$E$6)),""))</f>
        <v/>
      </c>
    </row>
    <row r="7023" spans="1:11" x14ac:dyDescent="0.2">
      <c r="A7023" s="203" t="str">
        <f>Collection!A552</f>
        <v>2083/04/24</v>
      </c>
      <c r="B7023" s="197">
        <f>Collection!B552</f>
        <v>46243</v>
      </c>
      <c r="C7023" s="200" t="str">
        <f>Collection!D552</f>
        <v>AAYUSH AND AAYUSHMA</v>
      </c>
      <c r="D7023" s="200" t="str">
        <f>Collection!F552</f>
        <v>Collection</v>
      </c>
      <c r="E7023" s="200">
        <f>Collection!C552</f>
        <v>4168</v>
      </c>
      <c r="F7023" s="200"/>
      <c r="G7023" s="201"/>
      <c r="H7023" s="201">
        <f>Collection!H552</f>
        <v>425</v>
      </c>
      <c r="I7023" s="241">
        <f t="shared" si="110"/>
        <v>-425</v>
      </c>
      <c r="J7023" s="200"/>
      <c r="K7023" s="200" t="str" cm="1">
        <f t="array" ref="K7023">IF($C7023="","",IF(AND($C7023=Party_Statement!$C$5,$B7023&gt;=Party_Statement!$C$6,$B7023&lt;=Party_Statement!$E$6),SUMPRODUCT(($C$3:$C7023=Party_Statement!$C$5)*($B$3:$B7023&gt;=Party_Statement!$C$6)*($B$3:$B7023&lt;=Party_Statement!$E$6)),""))</f>
        <v/>
      </c>
    </row>
    <row r="7024" spans="1:11" x14ac:dyDescent="0.2">
      <c r="A7024" s="203" t="str">
        <f>Collection!A553</f>
        <v>2083/04/24</v>
      </c>
      <c r="B7024" s="197">
        <f>Collection!B553</f>
        <v>46243</v>
      </c>
      <c r="C7024" s="200" t="str">
        <f>Collection!D553</f>
        <v>DEURALI KIRANA</v>
      </c>
      <c r="D7024" s="200" t="str">
        <f>Collection!F553</f>
        <v>Collection</v>
      </c>
      <c r="E7024" s="200">
        <f>Collection!C553</f>
        <v>4169</v>
      </c>
      <c r="F7024" s="200"/>
      <c r="G7024" s="201"/>
      <c r="H7024" s="201">
        <f>Collection!H553</f>
        <v>595</v>
      </c>
      <c r="I7024" s="241">
        <f t="shared" si="110"/>
        <v>-595</v>
      </c>
      <c r="J7024" s="200"/>
      <c r="K7024" s="200" t="str" cm="1">
        <f t="array" ref="K7024">IF($C7024="","",IF(AND($C7024=Party_Statement!$C$5,$B7024&gt;=Party_Statement!$C$6,$B7024&lt;=Party_Statement!$E$6),SUMPRODUCT(($C$3:$C7024=Party_Statement!$C$5)*($B$3:$B7024&gt;=Party_Statement!$C$6)*($B$3:$B7024&lt;=Party_Statement!$E$6)),""))</f>
        <v/>
      </c>
    </row>
    <row r="7025" spans="1:11" x14ac:dyDescent="0.2">
      <c r="A7025" s="203" t="str">
        <f>Collection!A554</f>
        <v>2083/04/24</v>
      </c>
      <c r="B7025" s="197">
        <f>Collection!B554</f>
        <v>46243</v>
      </c>
      <c r="C7025" s="200" t="str">
        <f>Collection!D554</f>
        <v>NEUPANE KIRANA</v>
      </c>
      <c r="D7025" s="200" t="str">
        <f>Collection!F554</f>
        <v>Collection</v>
      </c>
      <c r="E7025" s="200">
        <f>Collection!C554</f>
        <v>4170</v>
      </c>
      <c r="F7025" s="200"/>
      <c r="G7025" s="201"/>
      <c r="H7025" s="201">
        <f>Collection!H554</f>
        <v>200</v>
      </c>
      <c r="I7025" s="241">
        <f t="shared" si="110"/>
        <v>-200</v>
      </c>
      <c r="J7025" s="200"/>
      <c r="K7025" s="200" t="str" cm="1">
        <f t="array" ref="K7025">IF($C7025="","",IF(AND($C7025=Party_Statement!$C$5,$B7025&gt;=Party_Statement!$C$6,$B7025&lt;=Party_Statement!$E$6),SUMPRODUCT(($C$3:$C7025=Party_Statement!$C$5)*($B$3:$B7025&gt;=Party_Statement!$C$6)*($B$3:$B7025&lt;=Party_Statement!$E$6)),""))</f>
        <v/>
      </c>
    </row>
    <row r="7026" spans="1:11" x14ac:dyDescent="0.2">
      <c r="A7026" s="203" t="str">
        <f>Collection!A555</f>
        <v>2083/04/24</v>
      </c>
      <c r="B7026" s="197">
        <f>Collection!B555</f>
        <v>46243</v>
      </c>
      <c r="C7026" s="200" t="str">
        <f>Collection!D555</f>
        <v>PETTY CASH</v>
      </c>
      <c r="D7026" s="200" t="str">
        <f>Collection!F555</f>
        <v>Petty Cash</v>
      </c>
      <c r="E7026" s="200">
        <f>Collection!C555</f>
        <v>0</v>
      </c>
      <c r="F7026" s="200"/>
      <c r="G7026" s="201"/>
      <c r="H7026" s="201">
        <f>Collection!H555</f>
        <v>0</v>
      </c>
      <c r="I7026" s="241">
        <f t="shared" si="110"/>
        <v>0</v>
      </c>
      <c r="J7026" s="200"/>
      <c r="K7026" s="200" t="str" cm="1">
        <f t="array" ref="K7026">IF($C7026="","",IF(AND($C7026=Party_Statement!$C$5,$B7026&gt;=Party_Statement!$C$6,$B7026&lt;=Party_Statement!$E$6),SUMPRODUCT(($C$3:$C7026=Party_Statement!$C$5)*($B$3:$B7026&gt;=Party_Statement!$C$6)*($B$3:$B7026&lt;=Party_Statement!$E$6)),""))</f>
        <v/>
      </c>
    </row>
    <row r="7027" spans="1:11" x14ac:dyDescent="0.2">
      <c r="A7027" s="203" t="str">
        <f>Collection!A556</f>
        <v>2083/04/24</v>
      </c>
      <c r="B7027" s="197">
        <f>Collection!B556</f>
        <v>46243</v>
      </c>
      <c r="C7027" s="200" t="str">
        <f>Collection!D556</f>
        <v>PETTY CASH</v>
      </c>
      <c r="D7027" s="200" t="str">
        <f>Collection!F556</f>
        <v>Petty Cash</v>
      </c>
      <c r="E7027" s="200">
        <f>Collection!C556</f>
        <v>0</v>
      </c>
      <c r="F7027" s="200"/>
      <c r="G7027" s="201"/>
      <c r="H7027" s="201">
        <f>Collection!H556</f>
        <v>0</v>
      </c>
      <c r="I7027" s="241">
        <f t="shared" si="110"/>
        <v>0</v>
      </c>
      <c r="J7027" s="200"/>
      <c r="K7027" s="200" t="str" cm="1">
        <f t="array" ref="K7027">IF($C7027="","",IF(AND($C7027=Party_Statement!$C$5,$B7027&gt;=Party_Statement!$C$6,$B7027&lt;=Party_Statement!$E$6),SUMPRODUCT(($C$3:$C7027=Party_Statement!$C$5)*($B$3:$B7027&gt;=Party_Statement!$C$6)*($B$3:$B7027&lt;=Party_Statement!$E$6)),""))</f>
        <v/>
      </c>
    </row>
    <row r="7028" spans="1:11" x14ac:dyDescent="0.2">
      <c r="A7028" s="203" t="str">
        <f>Collection!A557</f>
        <v>2083/04/24</v>
      </c>
      <c r="B7028" s="197">
        <f>Collection!B557</f>
        <v>46243</v>
      </c>
      <c r="C7028" s="200" t="str">
        <f>Collection!D557</f>
        <v>PETTY CASH</v>
      </c>
      <c r="D7028" s="200" t="str">
        <f>Collection!F557</f>
        <v>Petty Cash</v>
      </c>
      <c r="E7028" s="200">
        <f>Collection!C557</f>
        <v>0</v>
      </c>
      <c r="F7028" s="200"/>
      <c r="G7028" s="201"/>
      <c r="H7028" s="201">
        <f>Collection!H557</f>
        <v>0</v>
      </c>
      <c r="I7028" s="241">
        <f t="shared" si="110"/>
        <v>0</v>
      </c>
      <c r="J7028" s="200"/>
      <c r="K7028" s="200" t="str" cm="1">
        <f t="array" ref="K7028">IF($C7028="","",IF(AND($C7028=Party_Statement!$C$5,$B7028&gt;=Party_Statement!$C$6,$B7028&lt;=Party_Statement!$E$6),SUMPRODUCT(($C$3:$C7028=Party_Statement!$C$5)*($B$3:$B7028&gt;=Party_Statement!$C$6)*($B$3:$B7028&lt;=Party_Statement!$E$6)),""))</f>
        <v/>
      </c>
    </row>
    <row r="7029" spans="1:11" x14ac:dyDescent="0.2">
      <c r="A7029" s="203" t="str">
        <f>Collection!A558</f>
        <v>2083/04/24</v>
      </c>
      <c r="B7029" s="197">
        <f>Collection!B558</f>
        <v>46243</v>
      </c>
      <c r="C7029" s="200" t="str">
        <f>Collection!D558</f>
        <v>LOCAL</v>
      </c>
      <c r="D7029" s="200" t="str">
        <f>Collection!F558</f>
        <v>Collection</v>
      </c>
      <c r="E7029" s="200">
        <f>Collection!C558</f>
        <v>6468</v>
      </c>
      <c r="F7029" s="200"/>
      <c r="G7029" s="201"/>
      <c r="H7029" s="201">
        <f>Collection!H558</f>
        <v>1025</v>
      </c>
      <c r="I7029" s="241">
        <f t="shared" si="110"/>
        <v>-1025</v>
      </c>
      <c r="J7029" s="200"/>
      <c r="K7029" s="200" t="str" cm="1">
        <f t="array" ref="K7029">IF($C7029="","",IF(AND($C7029=Party_Statement!$C$5,$B7029&gt;=Party_Statement!$C$6,$B7029&lt;=Party_Statement!$E$6),SUMPRODUCT(($C$3:$C7029=Party_Statement!$C$5)*($B$3:$B7029&gt;=Party_Statement!$C$6)*($B$3:$B7029&lt;=Party_Statement!$E$6)),""))</f>
        <v/>
      </c>
    </row>
    <row r="7030" spans="1:11" x14ac:dyDescent="0.2">
      <c r="A7030" s="203" t="str">
        <f>Collection!A559</f>
        <v>2083/04/25</v>
      </c>
      <c r="B7030" s="197">
        <f>Collection!B559</f>
        <v>46244</v>
      </c>
      <c r="C7030" s="200" t="str">
        <f>Collection!D559</f>
        <v>AAMOSH KIRANA</v>
      </c>
      <c r="D7030" s="200" t="str">
        <f>Collection!F559</f>
        <v>Collection</v>
      </c>
      <c r="E7030" s="200">
        <f>Collection!C559</f>
        <v>4171</v>
      </c>
      <c r="F7030" s="200"/>
      <c r="G7030" s="201"/>
      <c r="H7030" s="201">
        <f>Collection!H559</f>
        <v>6500</v>
      </c>
      <c r="I7030" s="241">
        <f t="shared" si="110"/>
        <v>-6500</v>
      </c>
      <c r="J7030" s="200"/>
      <c r="K7030" s="200" cm="1">
        <f t="array" ref="K7030">IF($C7030="","",IF(AND($C7030=Party_Statement!$C$5,$B7030&gt;=Party_Statement!$C$6,$B7030&lt;=Party_Statement!$E$6),SUMPRODUCT(($C$3:$C7030=Party_Statement!$C$5)*($B$3:$B7030&gt;=Party_Statement!$C$6)*($B$3:$B7030&lt;=Party_Statement!$E$6)),""))</f>
        <v>288</v>
      </c>
    </row>
    <row r="7031" spans="1:11" x14ac:dyDescent="0.2">
      <c r="A7031" s="203" t="str">
        <f>Collection!A560</f>
        <v>2083/04/25</v>
      </c>
      <c r="B7031" s="197">
        <f>Collection!B560</f>
        <v>46244</v>
      </c>
      <c r="C7031" s="200" t="str">
        <f>Collection!D560</f>
        <v>PALPALI KIRANA</v>
      </c>
      <c r="D7031" s="200" t="str">
        <f>Collection!F560</f>
        <v>Collection</v>
      </c>
      <c r="E7031" s="200">
        <f>Collection!C560</f>
        <v>4172</v>
      </c>
      <c r="F7031" s="200"/>
      <c r="G7031" s="201"/>
      <c r="H7031" s="201">
        <f>Collection!H560</f>
        <v>1275</v>
      </c>
      <c r="I7031" s="241">
        <f t="shared" si="110"/>
        <v>-1275</v>
      </c>
      <c r="J7031" s="200"/>
      <c r="K7031" s="200" t="str" cm="1">
        <f t="array" ref="K7031">IF($C7031="","",IF(AND($C7031=Party_Statement!$C$5,$B7031&gt;=Party_Statement!$C$6,$B7031&lt;=Party_Statement!$E$6),SUMPRODUCT(($C$3:$C7031=Party_Statement!$C$5)*($B$3:$B7031&gt;=Party_Statement!$C$6)*($B$3:$B7031&lt;=Party_Statement!$E$6)),""))</f>
        <v/>
      </c>
    </row>
    <row r="7032" spans="1:11" x14ac:dyDescent="0.2">
      <c r="A7032" s="203" t="str">
        <f>Collection!A561</f>
        <v>2083/04/25</v>
      </c>
      <c r="B7032" s="197">
        <f>Collection!B561</f>
        <v>46244</v>
      </c>
      <c r="C7032" s="200" t="str">
        <f>Collection!D561</f>
        <v>ORGANIC TARKALI</v>
      </c>
      <c r="D7032" s="200" t="str">
        <f>Collection!F561</f>
        <v>Collection</v>
      </c>
      <c r="E7032" s="200">
        <f>Collection!C561</f>
        <v>4173</v>
      </c>
      <c r="F7032" s="200"/>
      <c r="G7032" s="201"/>
      <c r="H7032" s="201">
        <f>Collection!H561</f>
        <v>3800</v>
      </c>
      <c r="I7032" s="241">
        <f t="shared" si="110"/>
        <v>-3800</v>
      </c>
      <c r="J7032" s="200"/>
      <c r="K7032" s="200" t="str" cm="1">
        <f t="array" ref="K7032">IF($C7032="","",IF(AND($C7032=Party_Statement!$C$5,$B7032&gt;=Party_Statement!$C$6,$B7032&lt;=Party_Statement!$E$6),SUMPRODUCT(($C$3:$C7032=Party_Statement!$C$5)*($B$3:$B7032&gt;=Party_Statement!$C$6)*($B$3:$B7032&lt;=Party_Statement!$E$6)),""))</f>
        <v/>
      </c>
    </row>
    <row r="7033" spans="1:11" x14ac:dyDescent="0.2">
      <c r="A7033" s="203" t="str">
        <f>Collection!A562</f>
        <v>2083/04/25</v>
      </c>
      <c r="B7033" s="197">
        <f>Collection!B562</f>
        <v>46244</v>
      </c>
      <c r="C7033" s="200" t="str">
        <f>Collection!D562</f>
        <v>DEURALI KIRANA</v>
      </c>
      <c r="D7033" s="200" t="str">
        <f>Collection!F562</f>
        <v>Collection</v>
      </c>
      <c r="E7033" s="200">
        <f>Collection!C562</f>
        <v>4174</v>
      </c>
      <c r="F7033" s="200"/>
      <c r="G7033" s="201"/>
      <c r="H7033" s="201">
        <f>Collection!H562</f>
        <v>595</v>
      </c>
      <c r="I7033" s="241">
        <f t="shared" si="110"/>
        <v>-595</v>
      </c>
      <c r="J7033" s="200"/>
      <c r="K7033" s="200" t="str" cm="1">
        <f t="array" ref="K7033">IF($C7033="","",IF(AND($C7033=Party_Statement!$C$5,$B7033&gt;=Party_Statement!$C$6,$B7033&lt;=Party_Statement!$E$6),SUMPRODUCT(($C$3:$C7033=Party_Statement!$C$5)*($B$3:$B7033&gt;=Party_Statement!$C$6)*($B$3:$B7033&lt;=Party_Statement!$E$6)),""))</f>
        <v/>
      </c>
    </row>
    <row r="7034" spans="1:11" x14ac:dyDescent="0.2">
      <c r="A7034" s="203" t="str">
        <f>Collection!A563</f>
        <v>2083/04/25</v>
      </c>
      <c r="B7034" s="197">
        <f>Collection!B563</f>
        <v>46244</v>
      </c>
      <c r="C7034" s="200" t="str">
        <f>Collection!D563</f>
        <v>GIRI KIRANA</v>
      </c>
      <c r="D7034" s="200" t="str">
        <f>Collection!F563</f>
        <v>Collection</v>
      </c>
      <c r="E7034" s="200">
        <f>Collection!C563</f>
        <v>4175</v>
      </c>
      <c r="F7034" s="200"/>
      <c r="G7034" s="201"/>
      <c r="H7034" s="201">
        <f>Collection!H563</f>
        <v>1275</v>
      </c>
      <c r="I7034" s="241">
        <f t="shared" si="110"/>
        <v>-1275</v>
      </c>
      <c r="J7034" s="200"/>
      <c r="K7034" s="200" t="str" cm="1">
        <f t="array" ref="K7034">IF($C7034="","",IF(AND($C7034=Party_Statement!$C$5,$B7034&gt;=Party_Statement!$C$6,$B7034&lt;=Party_Statement!$E$6),SUMPRODUCT(($C$3:$C7034=Party_Statement!$C$5)*($B$3:$B7034&gt;=Party_Statement!$C$6)*($B$3:$B7034&lt;=Party_Statement!$E$6)),""))</f>
        <v/>
      </c>
    </row>
    <row r="7035" spans="1:11" x14ac:dyDescent="0.2">
      <c r="A7035" s="203" t="str">
        <f>Collection!A564</f>
        <v>2083/04/25</v>
      </c>
      <c r="B7035" s="197">
        <f>Collection!B564</f>
        <v>46244</v>
      </c>
      <c r="C7035" s="200" t="str">
        <f>Collection!D564</f>
        <v>SAMIKSHYA KIRANA</v>
      </c>
      <c r="D7035" s="200" t="str">
        <f>Collection!F564</f>
        <v>Collection</v>
      </c>
      <c r="E7035" s="200">
        <f>Collection!C564</f>
        <v>4176</v>
      </c>
      <c r="F7035" s="200"/>
      <c r="G7035" s="201"/>
      <c r="H7035" s="201">
        <f>Collection!H564</f>
        <v>680</v>
      </c>
      <c r="I7035" s="241">
        <f t="shared" si="110"/>
        <v>-680</v>
      </c>
      <c r="J7035" s="200"/>
      <c r="K7035" s="200" t="str" cm="1">
        <f t="array" ref="K7035">IF($C7035="","",IF(AND($C7035=Party_Statement!$C$5,$B7035&gt;=Party_Statement!$C$6,$B7035&lt;=Party_Statement!$E$6),SUMPRODUCT(($C$3:$C7035=Party_Statement!$C$5)*($B$3:$B7035&gt;=Party_Statement!$C$6)*($B$3:$B7035&lt;=Party_Statement!$E$6)),""))</f>
        <v/>
      </c>
    </row>
    <row r="7036" spans="1:11" x14ac:dyDescent="0.2">
      <c r="A7036" s="203" t="str">
        <f>Collection!A565</f>
        <v>2083/04/25</v>
      </c>
      <c r="B7036" s="197">
        <f>Collection!B565</f>
        <v>46244</v>
      </c>
      <c r="C7036" s="200" t="str">
        <f>Collection!D565</f>
        <v>NEUPANE KIRANA</v>
      </c>
      <c r="D7036" s="200" t="str">
        <f>Collection!F565</f>
        <v>Collection</v>
      </c>
      <c r="E7036" s="200">
        <f>Collection!C565</f>
        <v>4177</v>
      </c>
      <c r="F7036" s="200"/>
      <c r="G7036" s="201"/>
      <c r="H7036" s="201">
        <f>Collection!H565</f>
        <v>200</v>
      </c>
      <c r="I7036" s="241">
        <f t="shared" si="110"/>
        <v>-200</v>
      </c>
      <c r="J7036" s="200"/>
      <c r="K7036" s="200" t="str" cm="1">
        <f t="array" ref="K7036">IF($C7036="","",IF(AND($C7036=Party_Statement!$C$5,$B7036&gt;=Party_Statement!$C$6,$B7036&lt;=Party_Statement!$E$6),SUMPRODUCT(($C$3:$C7036=Party_Statement!$C$5)*($B$3:$B7036&gt;=Party_Statement!$C$6)*($B$3:$B7036&lt;=Party_Statement!$E$6)),""))</f>
        <v/>
      </c>
    </row>
    <row r="7037" spans="1:11" x14ac:dyDescent="0.2">
      <c r="A7037" s="203" t="str">
        <f>Collection!A566</f>
        <v>2083/04/25</v>
      </c>
      <c r="B7037" s="197">
        <f>Collection!B566</f>
        <v>46244</v>
      </c>
      <c r="C7037" s="200" t="str">
        <f>Collection!D566</f>
        <v>LOCAL</v>
      </c>
      <c r="D7037" s="200" t="str">
        <f>Collection!F566</f>
        <v>Collection</v>
      </c>
      <c r="E7037" s="200">
        <f>Collection!C566</f>
        <v>6469</v>
      </c>
      <c r="F7037" s="200"/>
      <c r="G7037" s="201"/>
      <c r="H7037" s="201">
        <f>Collection!H566</f>
        <v>550</v>
      </c>
      <c r="I7037" s="241">
        <f t="shared" si="110"/>
        <v>-550</v>
      </c>
      <c r="J7037" s="200"/>
      <c r="K7037" s="200" t="str" cm="1">
        <f t="array" ref="K7037">IF($C7037="","",IF(AND($C7037=Party_Statement!$C$5,$B7037&gt;=Party_Statement!$C$6,$B7037&lt;=Party_Statement!$E$6),SUMPRODUCT(($C$3:$C7037=Party_Statement!$C$5)*($B$3:$B7037&gt;=Party_Statement!$C$6)*($B$3:$B7037&lt;=Party_Statement!$E$6)),""))</f>
        <v/>
      </c>
    </row>
    <row r="7038" spans="1:11" x14ac:dyDescent="0.2">
      <c r="A7038" s="203" t="str">
        <f>Collection!A567</f>
        <v>2083/04/25</v>
      </c>
      <c r="B7038" s="197">
        <f>Collection!B567</f>
        <v>46244</v>
      </c>
      <c r="C7038" s="200" t="str">
        <f>Collection!D567</f>
        <v>PETTY CASH</v>
      </c>
      <c r="D7038" s="200" t="str">
        <f>Collection!F567</f>
        <v>Petty Cash</v>
      </c>
      <c r="E7038" s="200">
        <f>Collection!C567</f>
        <v>0</v>
      </c>
      <c r="F7038" s="200"/>
      <c r="G7038" s="201"/>
      <c r="H7038" s="201">
        <f>Collection!H567</f>
        <v>0</v>
      </c>
      <c r="I7038" s="241">
        <f t="shared" si="110"/>
        <v>0</v>
      </c>
      <c r="J7038" s="200"/>
      <c r="K7038" s="200" t="str" cm="1">
        <f t="array" ref="K7038">IF($C7038="","",IF(AND($C7038=Party_Statement!$C$5,$B7038&gt;=Party_Statement!$C$6,$B7038&lt;=Party_Statement!$E$6),SUMPRODUCT(($C$3:$C7038=Party_Statement!$C$5)*($B$3:$B7038&gt;=Party_Statement!$C$6)*($B$3:$B7038&lt;=Party_Statement!$E$6)),""))</f>
        <v/>
      </c>
    </row>
    <row r="7039" spans="1:11" x14ac:dyDescent="0.2">
      <c r="A7039" s="203" t="str">
        <f>Collection!A568</f>
        <v>2083/04/25</v>
      </c>
      <c r="B7039" s="197">
        <f>Collection!B568</f>
        <v>46244</v>
      </c>
      <c r="C7039" s="200" t="str">
        <f>Collection!D568</f>
        <v>PETTY CASH</v>
      </c>
      <c r="D7039" s="200" t="str">
        <f>Collection!F568</f>
        <v>Petty Cash</v>
      </c>
      <c r="E7039" s="200">
        <f>Collection!C568</f>
        <v>0</v>
      </c>
      <c r="F7039" s="200"/>
      <c r="G7039" s="201"/>
      <c r="H7039" s="201">
        <f>Collection!H568</f>
        <v>0</v>
      </c>
      <c r="I7039" s="241">
        <f t="shared" si="110"/>
        <v>0</v>
      </c>
      <c r="J7039" s="200"/>
      <c r="K7039" s="200" t="str" cm="1">
        <f t="array" ref="K7039">IF($C7039="","",IF(AND($C7039=Party_Statement!$C$5,$B7039&gt;=Party_Statement!$C$6,$B7039&lt;=Party_Statement!$E$6),SUMPRODUCT(($C$3:$C7039=Party_Statement!$C$5)*($B$3:$B7039&gt;=Party_Statement!$C$6)*($B$3:$B7039&lt;=Party_Statement!$E$6)),""))</f>
        <v/>
      </c>
    </row>
    <row r="7040" spans="1:11" x14ac:dyDescent="0.2">
      <c r="A7040" s="203" t="str">
        <f>Collection!A569</f>
        <v>2083/04/25</v>
      </c>
      <c r="B7040" s="197">
        <f>Collection!B569</f>
        <v>46244</v>
      </c>
      <c r="C7040" s="200" t="str">
        <f>Collection!D569</f>
        <v>PETTY CASH</v>
      </c>
      <c r="D7040" s="200" t="str">
        <f>Collection!F569</f>
        <v>Petty Cash</v>
      </c>
      <c r="E7040" s="200">
        <f>Collection!C569</f>
        <v>0</v>
      </c>
      <c r="F7040" s="200"/>
      <c r="G7040" s="201"/>
      <c r="H7040" s="201">
        <f>Collection!H569</f>
        <v>0</v>
      </c>
      <c r="I7040" s="241">
        <f t="shared" si="110"/>
        <v>0</v>
      </c>
      <c r="J7040" s="200"/>
      <c r="K7040" s="200" t="str" cm="1">
        <f t="array" ref="K7040">IF($C7040="","",IF(AND($C7040=Party_Statement!$C$5,$B7040&gt;=Party_Statement!$C$6,$B7040&lt;=Party_Statement!$E$6),SUMPRODUCT(($C$3:$C7040=Party_Statement!$C$5)*($B$3:$B7040&gt;=Party_Statement!$C$6)*($B$3:$B7040&lt;=Party_Statement!$E$6)),""))</f>
        <v/>
      </c>
    </row>
    <row r="7041" spans="1:11" x14ac:dyDescent="0.2">
      <c r="A7041" s="203" t="str">
        <f>Collection!A570</f>
        <v>2083/04/26</v>
      </c>
      <c r="B7041" s="197">
        <f>Collection!B570</f>
        <v>46245</v>
      </c>
      <c r="C7041" s="200" t="str">
        <f>Collection!D570</f>
        <v>SRIJANA DAIRY</v>
      </c>
      <c r="D7041" s="200" t="str">
        <f>Collection!F570</f>
        <v>Collection</v>
      </c>
      <c r="E7041" s="200">
        <f>Collection!C570</f>
        <v>4178</v>
      </c>
      <c r="F7041" s="200"/>
      <c r="G7041" s="201"/>
      <c r="H7041" s="201">
        <f>Collection!H570</f>
        <v>1780</v>
      </c>
      <c r="I7041" s="241">
        <f t="shared" si="110"/>
        <v>-1780</v>
      </c>
      <c r="J7041" s="200"/>
      <c r="K7041" s="200" t="str" cm="1">
        <f t="array" ref="K7041">IF($C7041="","",IF(AND($C7041=Party_Statement!$C$5,$B7041&gt;=Party_Statement!$C$6,$B7041&lt;=Party_Statement!$E$6),SUMPRODUCT(($C$3:$C7041=Party_Statement!$C$5)*($B$3:$B7041&gt;=Party_Statement!$C$6)*($B$3:$B7041&lt;=Party_Statement!$E$6)),""))</f>
        <v/>
      </c>
    </row>
    <row r="7042" spans="1:11" x14ac:dyDescent="0.2">
      <c r="A7042" s="203" t="str">
        <f>Collection!A571</f>
        <v>2083/04/26</v>
      </c>
      <c r="B7042" s="197">
        <f>Collection!B571</f>
        <v>46245</v>
      </c>
      <c r="C7042" s="200" t="str">
        <f>Collection!D571</f>
        <v>SOBHA BHATTARAI</v>
      </c>
      <c r="D7042" s="200" t="str">
        <f>Collection!F571</f>
        <v>Collection</v>
      </c>
      <c r="E7042" s="200">
        <f>Collection!C571</f>
        <v>4179</v>
      </c>
      <c r="F7042" s="200"/>
      <c r="G7042" s="201"/>
      <c r="H7042" s="201">
        <f>Collection!H571</f>
        <v>4675</v>
      </c>
      <c r="I7042" s="241">
        <f t="shared" si="110"/>
        <v>-4675</v>
      </c>
      <c r="J7042" s="200"/>
      <c r="K7042" s="200" t="str" cm="1">
        <f t="array" ref="K7042">IF($C7042="","",IF(AND($C7042=Party_Statement!$C$5,$B7042&gt;=Party_Statement!$C$6,$B7042&lt;=Party_Statement!$E$6),SUMPRODUCT(($C$3:$C7042=Party_Statement!$C$5)*($B$3:$B7042&gt;=Party_Statement!$C$6)*($B$3:$B7042&lt;=Party_Statement!$E$6)),""))</f>
        <v/>
      </c>
    </row>
    <row r="7043" spans="1:11" x14ac:dyDescent="0.2">
      <c r="A7043" s="203" t="str">
        <f>Collection!A572</f>
        <v>2083/04/26</v>
      </c>
      <c r="B7043" s="197">
        <f>Collection!B572</f>
        <v>46245</v>
      </c>
      <c r="C7043" s="200" t="str">
        <f>Collection!D572</f>
        <v>AAYUSH AND AAYUSHMA</v>
      </c>
      <c r="D7043" s="200" t="str">
        <f>Collection!F572</f>
        <v>Collection</v>
      </c>
      <c r="E7043" s="200">
        <f>Collection!C572</f>
        <v>4180</v>
      </c>
      <c r="F7043" s="200"/>
      <c r="G7043" s="201"/>
      <c r="H7043" s="201">
        <f>Collection!H572</f>
        <v>425</v>
      </c>
      <c r="I7043" s="241">
        <f t="shared" si="110"/>
        <v>-425</v>
      </c>
      <c r="J7043" s="200"/>
      <c r="K7043" s="200" t="str" cm="1">
        <f t="array" ref="K7043">IF($C7043="","",IF(AND($C7043=Party_Statement!$C$5,$B7043&gt;=Party_Statement!$C$6,$B7043&lt;=Party_Statement!$E$6),SUMPRODUCT(($C$3:$C7043=Party_Statement!$C$5)*($B$3:$B7043&gt;=Party_Statement!$C$6)*($B$3:$B7043&lt;=Party_Statement!$E$6)),""))</f>
        <v/>
      </c>
    </row>
    <row r="7044" spans="1:11" x14ac:dyDescent="0.2">
      <c r="A7044" s="203" t="str">
        <f>Collection!A573</f>
        <v>2083/04/26</v>
      </c>
      <c r="B7044" s="197">
        <f>Collection!B573</f>
        <v>46245</v>
      </c>
      <c r="C7044" s="200" t="str">
        <f>Collection!D573</f>
        <v>YUBARAJ AND SAMRAT</v>
      </c>
      <c r="D7044" s="200" t="str">
        <f>Collection!F573</f>
        <v>Collection</v>
      </c>
      <c r="E7044" s="200">
        <f>Collection!C573</f>
        <v>4181</v>
      </c>
      <c r="F7044" s="200"/>
      <c r="G7044" s="201"/>
      <c r="H7044" s="201">
        <f>Collection!H573</f>
        <v>1020</v>
      </c>
      <c r="I7044" s="241">
        <f t="shared" si="110"/>
        <v>-1020</v>
      </c>
      <c r="J7044" s="200"/>
      <c r="K7044" s="200" t="str" cm="1">
        <f t="array" ref="K7044">IF($C7044="","",IF(AND($C7044=Party_Statement!$C$5,$B7044&gt;=Party_Statement!$C$6,$B7044&lt;=Party_Statement!$E$6),SUMPRODUCT(($C$3:$C7044=Party_Statement!$C$5)*($B$3:$B7044&gt;=Party_Statement!$C$6)*($B$3:$B7044&lt;=Party_Statement!$E$6)),""))</f>
        <v/>
      </c>
    </row>
    <row r="7045" spans="1:11" x14ac:dyDescent="0.2">
      <c r="A7045" s="203" t="str">
        <f>Collection!A574</f>
        <v>2083/04/26</v>
      </c>
      <c r="B7045" s="197">
        <f>Collection!B574</f>
        <v>46245</v>
      </c>
      <c r="C7045" s="200" t="str">
        <f>Collection!D574</f>
        <v>SAMIKSHYA KIRANA</v>
      </c>
      <c r="D7045" s="200" t="str">
        <f>Collection!F574</f>
        <v>Collection</v>
      </c>
      <c r="E7045" s="200">
        <f>Collection!C574</f>
        <v>4182</v>
      </c>
      <c r="F7045" s="200"/>
      <c r="G7045" s="201"/>
      <c r="H7045" s="201">
        <f>Collection!H574</f>
        <v>680</v>
      </c>
      <c r="I7045" s="241">
        <f t="shared" si="110"/>
        <v>-680</v>
      </c>
      <c r="J7045" s="200"/>
      <c r="K7045" s="200" t="str" cm="1">
        <f t="array" ref="K7045">IF($C7045="","",IF(AND($C7045=Party_Statement!$C$5,$B7045&gt;=Party_Statement!$C$6,$B7045&lt;=Party_Statement!$E$6),SUMPRODUCT(($C$3:$C7045=Party_Statement!$C$5)*($B$3:$B7045&gt;=Party_Statement!$C$6)*($B$3:$B7045&lt;=Party_Statement!$E$6)),""))</f>
        <v/>
      </c>
    </row>
    <row r="7046" spans="1:11" x14ac:dyDescent="0.2">
      <c r="A7046" s="203" t="str">
        <f>Collection!A575</f>
        <v>2083/04/26</v>
      </c>
      <c r="B7046" s="197">
        <f>Collection!B575</f>
        <v>46245</v>
      </c>
      <c r="C7046" s="200" t="str">
        <f>Collection!D575</f>
        <v>GIRI KIRANA</v>
      </c>
      <c r="D7046" s="200" t="str">
        <f>Collection!F575</f>
        <v>Collection</v>
      </c>
      <c r="E7046" s="200">
        <f>Collection!C575</f>
        <v>4183</v>
      </c>
      <c r="F7046" s="200"/>
      <c r="G7046" s="201"/>
      <c r="H7046" s="201">
        <f>Collection!H575</f>
        <v>1275</v>
      </c>
      <c r="I7046" s="241">
        <f t="shared" si="110"/>
        <v>-1275</v>
      </c>
      <c r="J7046" s="200"/>
      <c r="K7046" s="200" t="str" cm="1">
        <f t="array" ref="K7046">IF($C7046="","",IF(AND($C7046=Party_Statement!$C$5,$B7046&gt;=Party_Statement!$C$6,$B7046&lt;=Party_Statement!$E$6),SUMPRODUCT(($C$3:$C7046=Party_Statement!$C$5)*($B$3:$B7046&gt;=Party_Statement!$C$6)*($B$3:$B7046&lt;=Party_Statement!$E$6)),""))</f>
        <v/>
      </c>
    </row>
    <row r="7047" spans="1:11" x14ac:dyDescent="0.2">
      <c r="A7047" s="203" t="str">
        <f>Collection!A576</f>
        <v>2083/04/26</v>
      </c>
      <c r="B7047" s="197">
        <f>Collection!B576</f>
        <v>46245</v>
      </c>
      <c r="C7047" s="200" t="str">
        <f>Collection!D576</f>
        <v>AAMOSH KIRANA</v>
      </c>
      <c r="D7047" s="200" t="str">
        <f>Collection!F576</f>
        <v>Collection</v>
      </c>
      <c r="E7047" s="200">
        <f>Collection!C576</f>
        <v>4184</v>
      </c>
      <c r="F7047" s="200"/>
      <c r="G7047" s="201"/>
      <c r="H7047" s="201">
        <f>Collection!H576</f>
        <v>9000</v>
      </c>
      <c r="I7047" s="241">
        <f t="shared" si="110"/>
        <v>-9000</v>
      </c>
      <c r="J7047" s="200"/>
      <c r="K7047" s="200" cm="1">
        <f t="array" ref="K7047">IF($C7047="","",IF(AND($C7047=Party_Statement!$C$5,$B7047&gt;=Party_Statement!$C$6,$B7047&lt;=Party_Statement!$E$6),SUMPRODUCT(($C$3:$C7047=Party_Statement!$C$5)*($B$3:$B7047&gt;=Party_Statement!$C$6)*($B$3:$B7047&lt;=Party_Statement!$E$6)),""))</f>
        <v>289</v>
      </c>
    </row>
    <row r="7048" spans="1:11" x14ac:dyDescent="0.2">
      <c r="A7048" s="203" t="str">
        <f>Collection!A577</f>
        <v>2083/04/26</v>
      </c>
      <c r="B7048" s="197">
        <f>Collection!B577</f>
        <v>46245</v>
      </c>
      <c r="C7048" s="200" t="str">
        <f>Collection!D577</f>
        <v>PALPALI KIRANA</v>
      </c>
      <c r="D7048" s="200" t="str">
        <f>Collection!F577</f>
        <v>Collection</v>
      </c>
      <c r="E7048" s="200">
        <f>Collection!C577</f>
        <v>4185</v>
      </c>
      <c r="F7048" s="200"/>
      <c r="G7048" s="201"/>
      <c r="H7048" s="201">
        <f>Collection!H577</f>
        <v>2550</v>
      </c>
      <c r="I7048" s="241">
        <f t="shared" si="110"/>
        <v>-2550</v>
      </c>
      <c r="J7048" s="200"/>
      <c r="K7048" s="200" t="str" cm="1">
        <f t="array" ref="K7048">IF($C7048="","",IF(AND($C7048=Party_Statement!$C$5,$B7048&gt;=Party_Statement!$C$6,$B7048&lt;=Party_Statement!$E$6),SUMPRODUCT(($C$3:$C7048=Party_Statement!$C$5)*($B$3:$B7048&gt;=Party_Statement!$C$6)*($B$3:$B7048&lt;=Party_Statement!$E$6)),""))</f>
        <v/>
      </c>
    </row>
    <row r="7049" spans="1:11" x14ac:dyDescent="0.2">
      <c r="A7049" s="203" t="str">
        <f>Collection!A578</f>
        <v>2083/04/26</v>
      </c>
      <c r="B7049" s="197">
        <f>Collection!B578</f>
        <v>46245</v>
      </c>
      <c r="C7049" s="200" t="str">
        <f>Collection!D578</f>
        <v>ORGANIC TARKALI</v>
      </c>
      <c r="D7049" s="200" t="str">
        <f>Collection!F578</f>
        <v>Collection</v>
      </c>
      <c r="E7049" s="200">
        <f>Collection!C578</f>
        <v>4186</v>
      </c>
      <c r="F7049" s="200"/>
      <c r="G7049" s="201"/>
      <c r="H7049" s="201">
        <f>Collection!H578</f>
        <v>3870</v>
      </c>
      <c r="I7049" s="241">
        <f t="shared" si="110"/>
        <v>-3870</v>
      </c>
      <c r="J7049" s="200"/>
      <c r="K7049" s="200" t="str" cm="1">
        <f t="array" ref="K7049">IF($C7049="","",IF(AND($C7049=Party_Statement!$C$5,$B7049&gt;=Party_Statement!$C$6,$B7049&lt;=Party_Statement!$E$6),SUMPRODUCT(($C$3:$C7049=Party_Statement!$C$5)*($B$3:$B7049&gt;=Party_Statement!$C$6)*($B$3:$B7049&lt;=Party_Statement!$E$6)),""))</f>
        <v/>
      </c>
    </row>
    <row r="7050" spans="1:11" x14ac:dyDescent="0.2">
      <c r="A7050" s="203" t="str">
        <f>Collection!A579</f>
        <v>2083/04/26</v>
      </c>
      <c r="B7050" s="197">
        <f>Collection!B579</f>
        <v>46245</v>
      </c>
      <c r="C7050" s="200" t="str">
        <f>Collection!D579</f>
        <v>DEURALI KIRANA</v>
      </c>
      <c r="D7050" s="200" t="str">
        <f>Collection!F579</f>
        <v>Collection</v>
      </c>
      <c r="E7050" s="200">
        <f>Collection!C579</f>
        <v>4187</v>
      </c>
      <c r="F7050" s="200"/>
      <c r="G7050" s="201"/>
      <c r="H7050" s="201">
        <f>Collection!H579</f>
        <v>595</v>
      </c>
      <c r="I7050" s="241">
        <f t="shared" si="110"/>
        <v>-595</v>
      </c>
      <c r="J7050" s="200"/>
      <c r="K7050" s="200" t="str" cm="1">
        <f t="array" ref="K7050">IF($C7050="","",IF(AND($C7050=Party_Statement!$C$5,$B7050&gt;=Party_Statement!$C$6,$B7050&lt;=Party_Statement!$E$6),SUMPRODUCT(($C$3:$C7050=Party_Statement!$C$5)*($B$3:$B7050&gt;=Party_Statement!$C$6)*($B$3:$B7050&lt;=Party_Statement!$E$6)),""))</f>
        <v/>
      </c>
    </row>
    <row r="7051" spans="1:11" x14ac:dyDescent="0.2">
      <c r="A7051" s="203" t="str">
        <f>Collection!A580</f>
        <v>2083/04/26</v>
      </c>
      <c r="B7051" s="197">
        <f>Collection!B580</f>
        <v>46245</v>
      </c>
      <c r="C7051" s="200" t="str">
        <f>Collection!D580</f>
        <v>LOCAL</v>
      </c>
      <c r="D7051" s="200" t="str">
        <f>Collection!F580</f>
        <v>Collection</v>
      </c>
      <c r="E7051" s="200">
        <f>Collection!C580</f>
        <v>6470</v>
      </c>
      <c r="F7051" s="200"/>
      <c r="G7051" s="201"/>
      <c r="H7051" s="201">
        <f>Collection!H580</f>
        <v>1600</v>
      </c>
      <c r="I7051" s="241">
        <f t="shared" ref="I7051:I7114" si="111">IF($C7051="","",IF($C7051=$C2069,$I2069+$G7051-$H7051,$G7051-$H7051))</f>
        <v>-1600</v>
      </c>
      <c r="J7051" s="200"/>
      <c r="K7051" s="200" t="str" cm="1">
        <f t="array" ref="K7051">IF($C7051="","",IF(AND($C7051=Party_Statement!$C$5,$B7051&gt;=Party_Statement!$C$6,$B7051&lt;=Party_Statement!$E$6),SUMPRODUCT(($C$3:$C7051=Party_Statement!$C$5)*($B$3:$B7051&gt;=Party_Statement!$C$6)*($B$3:$B7051&lt;=Party_Statement!$E$6)),""))</f>
        <v/>
      </c>
    </row>
    <row r="7052" spans="1:11" x14ac:dyDescent="0.2">
      <c r="A7052" s="203" t="str">
        <f>Collection!A581</f>
        <v>2083/04/27</v>
      </c>
      <c r="B7052" s="197">
        <f>Collection!B581</f>
        <v>46246</v>
      </c>
      <c r="C7052" s="200" t="str">
        <f>Collection!D581</f>
        <v>SRIJANA DAIRY</v>
      </c>
      <c r="D7052" s="200" t="str">
        <f>Collection!F581</f>
        <v>Collection</v>
      </c>
      <c r="E7052" s="200">
        <f>Collection!C581</f>
        <v>4188</v>
      </c>
      <c r="F7052" s="200"/>
      <c r="G7052" s="201"/>
      <c r="H7052" s="201">
        <f>Collection!H581</f>
        <v>5260</v>
      </c>
      <c r="I7052" s="241">
        <f t="shared" si="111"/>
        <v>-5260</v>
      </c>
      <c r="J7052" s="200"/>
      <c r="K7052" s="200" t="str" cm="1">
        <f t="array" ref="K7052">IF($C7052="","",IF(AND($C7052=Party_Statement!$C$5,$B7052&gt;=Party_Statement!$C$6,$B7052&lt;=Party_Statement!$E$6),SUMPRODUCT(($C$3:$C7052=Party_Statement!$C$5)*($B$3:$B7052&gt;=Party_Statement!$C$6)*($B$3:$B7052&lt;=Party_Statement!$E$6)),""))</f>
        <v/>
      </c>
    </row>
    <row r="7053" spans="1:11" x14ac:dyDescent="0.2">
      <c r="A7053" s="203" t="str">
        <f>Collection!A582</f>
        <v>2083/04/27</v>
      </c>
      <c r="B7053" s="197">
        <f>Collection!B582</f>
        <v>46246</v>
      </c>
      <c r="C7053" s="200" t="str">
        <f>Collection!D582</f>
        <v>SOBHA BHATTARAI</v>
      </c>
      <c r="D7053" s="200" t="str">
        <f>Collection!F582</f>
        <v>Collection</v>
      </c>
      <c r="E7053" s="200">
        <f>Collection!C582</f>
        <v>4189</v>
      </c>
      <c r="F7053" s="200"/>
      <c r="G7053" s="201"/>
      <c r="H7053" s="201">
        <f>Collection!H582</f>
        <v>4250</v>
      </c>
      <c r="I7053" s="241">
        <f t="shared" si="111"/>
        <v>-4250</v>
      </c>
      <c r="J7053" s="200"/>
      <c r="K7053" s="200" t="str" cm="1">
        <f t="array" ref="K7053">IF($C7053="","",IF(AND($C7053=Party_Statement!$C$5,$B7053&gt;=Party_Statement!$C$6,$B7053&lt;=Party_Statement!$E$6),SUMPRODUCT(($C$3:$C7053=Party_Statement!$C$5)*($B$3:$B7053&gt;=Party_Statement!$C$6)*($B$3:$B7053&lt;=Party_Statement!$E$6)),""))</f>
        <v/>
      </c>
    </row>
    <row r="7054" spans="1:11" x14ac:dyDescent="0.2">
      <c r="A7054" s="203" t="str">
        <f>Collection!A583</f>
        <v>2083/04/27</v>
      </c>
      <c r="B7054" s="197">
        <f>Collection!B583</f>
        <v>46246</v>
      </c>
      <c r="C7054" s="200" t="str">
        <f>Collection!D583</f>
        <v>PALPALI KIRANA</v>
      </c>
      <c r="D7054" s="200" t="str">
        <f>Collection!F583</f>
        <v>Collection</v>
      </c>
      <c r="E7054" s="200">
        <f>Collection!C583</f>
        <v>4190</v>
      </c>
      <c r="F7054" s="200"/>
      <c r="G7054" s="201"/>
      <c r="H7054" s="201">
        <f>Collection!H583</f>
        <v>1700</v>
      </c>
      <c r="I7054" s="241">
        <f t="shared" si="111"/>
        <v>-1700</v>
      </c>
      <c r="J7054" s="200"/>
      <c r="K7054" s="200" t="str" cm="1">
        <f t="array" ref="K7054">IF($C7054="","",IF(AND($C7054=Party_Statement!$C$5,$B7054&gt;=Party_Statement!$C$6,$B7054&lt;=Party_Statement!$E$6),SUMPRODUCT(($C$3:$C7054=Party_Statement!$C$5)*($B$3:$B7054&gt;=Party_Statement!$C$6)*($B$3:$B7054&lt;=Party_Statement!$E$6)),""))</f>
        <v/>
      </c>
    </row>
    <row r="7055" spans="1:11" x14ac:dyDescent="0.2">
      <c r="A7055" s="203" t="str">
        <f>Collection!A584</f>
        <v>2083/04/27</v>
      </c>
      <c r="B7055" s="197">
        <f>Collection!B584</f>
        <v>46246</v>
      </c>
      <c r="C7055" s="200" t="str">
        <f>Collection!D584</f>
        <v>AAMOSH KIRANA</v>
      </c>
      <c r="D7055" s="200" t="str">
        <f>Collection!F584</f>
        <v>Collection</v>
      </c>
      <c r="E7055" s="200">
        <f>Collection!C584</f>
        <v>4191</v>
      </c>
      <c r="F7055" s="200"/>
      <c r="G7055" s="201"/>
      <c r="H7055" s="201">
        <f>Collection!H584</f>
        <v>7000</v>
      </c>
      <c r="I7055" s="241">
        <f t="shared" si="111"/>
        <v>-7000</v>
      </c>
      <c r="J7055" s="200"/>
      <c r="K7055" s="200" cm="1">
        <f t="array" ref="K7055">IF($C7055="","",IF(AND($C7055=Party_Statement!$C$5,$B7055&gt;=Party_Statement!$C$6,$B7055&lt;=Party_Statement!$E$6),SUMPRODUCT(($C$3:$C7055=Party_Statement!$C$5)*($B$3:$B7055&gt;=Party_Statement!$C$6)*($B$3:$B7055&lt;=Party_Statement!$E$6)),""))</f>
        <v>290</v>
      </c>
    </row>
    <row r="7056" spans="1:11" x14ac:dyDescent="0.2">
      <c r="A7056" s="203" t="str">
        <f>Collection!A585</f>
        <v>2083/04/27</v>
      </c>
      <c r="B7056" s="197">
        <f>Collection!B585</f>
        <v>46246</v>
      </c>
      <c r="C7056" s="200" t="str">
        <f>Collection!D585</f>
        <v>GIRI KIRANA</v>
      </c>
      <c r="D7056" s="200" t="str">
        <f>Collection!F585</f>
        <v>Collection</v>
      </c>
      <c r="E7056" s="200">
        <f>Collection!C585</f>
        <v>4192</v>
      </c>
      <c r="F7056" s="200"/>
      <c r="G7056" s="201"/>
      <c r="H7056" s="201">
        <f>Collection!H585</f>
        <v>1275</v>
      </c>
      <c r="I7056" s="241">
        <f t="shared" si="111"/>
        <v>-1275</v>
      </c>
      <c r="J7056" s="200"/>
      <c r="K7056" s="200" t="str" cm="1">
        <f t="array" ref="K7056">IF($C7056="","",IF(AND($C7056=Party_Statement!$C$5,$B7056&gt;=Party_Statement!$C$6,$B7056&lt;=Party_Statement!$E$6),SUMPRODUCT(($C$3:$C7056=Party_Statement!$C$5)*($B$3:$B7056&gt;=Party_Statement!$C$6)*($B$3:$B7056&lt;=Party_Statement!$E$6)),""))</f>
        <v/>
      </c>
    </row>
    <row r="7057" spans="1:11" x14ac:dyDescent="0.2">
      <c r="A7057" s="203" t="str">
        <f>Collection!A586</f>
        <v>2083/04/27</v>
      </c>
      <c r="B7057" s="197">
        <f>Collection!B586</f>
        <v>46246</v>
      </c>
      <c r="C7057" s="200" t="str">
        <f>Collection!D586</f>
        <v>SAMIKSHYA KIRANA</v>
      </c>
      <c r="D7057" s="200" t="str">
        <f>Collection!F586</f>
        <v>Collection</v>
      </c>
      <c r="E7057" s="200">
        <f>Collection!C586</f>
        <v>4193</v>
      </c>
      <c r="F7057" s="200"/>
      <c r="G7057" s="201"/>
      <c r="H7057" s="201">
        <f>Collection!H586</f>
        <v>680</v>
      </c>
      <c r="I7057" s="241">
        <f t="shared" si="111"/>
        <v>-680</v>
      </c>
      <c r="J7057" s="200"/>
      <c r="K7057" s="200" t="str" cm="1">
        <f t="array" ref="K7057">IF($C7057="","",IF(AND($C7057=Party_Statement!$C$5,$B7057&gt;=Party_Statement!$C$6,$B7057&lt;=Party_Statement!$E$6),SUMPRODUCT(($C$3:$C7057=Party_Statement!$C$5)*($B$3:$B7057&gt;=Party_Statement!$C$6)*($B$3:$B7057&lt;=Party_Statement!$E$6)),""))</f>
        <v/>
      </c>
    </row>
    <row r="7058" spans="1:11" x14ac:dyDescent="0.2">
      <c r="A7058" s="203" t="str">
        <f>Collection!A587</f>
        <v>2083/04/27</v>
      </c>
      <c r="B7058" s="197">
        <f>Collection!B587</f>
        <v>46246</v>
      </c>
      <c r="C7058" s="200" t="str">
        <f>Collection!D587</f>
        <v>YUBARAJ AND SAMRAT</v>
      </c>
      <c r="D7058" s="200" t="str">
        <f>Collection!F587</f>
        <v>Collection</v>
      </c>
      <c r="E7058" s="200">
        <f>Collection!C587</f>
        <v>4194</v>
      </c>
      <c r="F7058" s="200"/>
      <c r="G7058" s="201"/>
      <c r="H7058" s="201">
        <f>Collection!H587</f>
        <v>1020</v>
      </c>
      <c r="I7058" s="241">
        <f t="shared" si="111"/>
        <v>-1020</v>
      </c>
      <c r="J7058" s="200"/>
      <c r="K7058" s="200" t="str" cm="1">
        <f t="array" ref="K7058">IF($C7058="","",IF(AND($C7058=Party_Statement!$C$5,$B7058&gt;=Party_Statement!$C$6,$B7058&lt;=Party_Statement!$E$6),SUMPRODUCT(($C$3:$C7058=Party_Statement!$C$5)*($B$3:$B7058&gt;=Party_Statement!$C$6)*($B$3:$B7058&lt;=Party_Statement!$E$6)),""))</f>
        <v/>
      </c>
    </row>
    <row r="7059" spans="1:11" x14ac:dyDescent="0.2">
      <c r="A7059" s="203" t="str">
        <f>Collection!A588</f>
        <v>2083/04/27</v>
      </c>
      <c r="B7059" s="197">
        <f>Collection!B588</f>
        <v>46246</v>
      </c>
      <c r="C7059" s="200" t="str">
        <f>Collection!D588</f>
        <v>DEURALI KIRANA</v>
      </c>
      <c r="D7059" s="200" t="str">
        <f>Collection!F588</f>
        <v>Collection</v>
      </c>
      <c r="E7059" s="200">
        <f>Collection!C588</f>
        <v>4195</v>
      </c>
      <c r="F7059" s="200"/>
      <c r="G7059" s="201"/>
      <c r="H7059" s="201">
        <f>Collection!H588</f>
        <v>595</v>
      </c>
      <c r="I7059" s="241">
        <f t="shared" si="111"/>
        <v>-595</v>
      </c>
      <c r="J7059" s="200"/>
      <c r="K7059" s="200" t="str" cm="1">
        <f t="array" ref="K7059">IF($C7059="","",IF(AND($C7059=Party_Statement!$C$5,$B7059&gt;=Party_Statement!$C$6,$B7059&lt;=Party_Statement!$E$6),SUMPRODUCT(($C$3:$C7059=Party_Statement!$C$5)*($B$3:$B7059&gt;=Party_Statement!$C$6)*($B$3:$B7059&lt;=Party_Statement!$E$6)),""))</f>
        <v/>
      </c>
    </row>
    <row r="7060" spans="1:11" x14ac:dyDescent="0.2">
      <c r="A7060" s="203" t="str">
        <f>Collection!A589</f>
        <v>2083/04/27</v>
      </c>
      <c r="B7060" s="197">
        <f>Collection!B589</f>
        <v>46246</v>
      </c>
      <c r="C7060" s="200" t="str">
        <f>Collection!D589</f>
        <v>AAYUSH AND AAYUSHMA</v>
      </c>
      <c r="D7060" s="200" t="str">
        <f>Collection!F589</f>
        <v>Collection</v>
      </c>
      <c r="E7060" s="200">
        <f>Collection!C589</f>
        <v>4196</v>
      </c>
      <c r="F7060" s="200"/>
      <c r="G7060" s="201"/>
      <c r="H7060" s="201">
        <f>Collection!H589</f>
        <v>425</v>
      </c>
      <c r="I7060" s="241">
        <f t="shared" si="111"/>
        <v>-425</v>
      </c>
      <c r="J7060" s="200"/>
      <c r="K7060" s="200" t="str" cm="1">
        <f t="array" ref="K7060">IF($C7060="","",IF(AND($C7060=Party_Statement!$C$5,$B7060&gt;=Party_Statement!$C$6,$B7060&lt;=Party_Statement!$E$6),SUMPRODUCT(($C$3:$C7060=Party_Statement!$C$5)*($B$3:$B7060&gt;=Party_Statement!$C$6)*($B$3:$B7060&lt;=Party_Statement!$E$6)),""))</f>
        <v/>
      </c>
    </row>
    <row r="7061" spans="1:11" x14ac:dyDescent="0.2">
      <c r="A7061" s="203" t="str">
        <f>Collection!A590</f>
        <v>2083/04/27</v>
      </c>
      <c r="B7061" s="197">
        <f>Collection!B590</f>
        <v>46246</v>
      </c>
      <c r="C7061" s="200" t="str">
        <f>Collection!D590</f>
        <v>B KALIKA CANTEEN</v>
      </c>
      <c r="D7061" s="200" t="str">
        <f>Collection!F590</f>
        <v>Collection</v>
      </c>
      <c r="E7061" s="200">
        <f>Collection!C590</f>
        <v>4197</v>
      </c>
      <c r="F7061" s="200"/>
      <c r="G7061" s="201"/>
      <c r="H7061" s="201">
        <f>Collection!H590</f>
        <v>2975</v>
      </c>
      <c r="I7061" s="241">
        <f t="shared" si="111"/>
        <v>-2975</v>
      </c>
      <c r="J7061" s="200"/>
      <c r="K7061" s="200" t="str" cm="1">
        <f t="array" ref="K7061">IF($C7061="","",IF(AND($C7061=Party_Statement!$C$5,$B7061&gt;=Party_Statement!$C$6,$B7061&lt;=Party_Statement!$E$6),SUMPRODUCT(($C$3:$C7061=Party_Statement!$C$5)*($B$3:$B7061&gt;=Party_Statement!$C$6)*($B$3:$B7061&lt;=Party_Statement!$E$6)),""))</f>
        <v/>
      </c>
    </row>
    <row r="7062" spans="1:11" x14ac:dyDescent="0.2">
      <c r="A7062" s="203" t="str">
        <f>Collection!A591</f>
        <v>2083/04/27</v>
      </c>
      <c r="B7062" s="197">
        <f>Collection!B591</f>
        <v>46246</v>
      </c>
      <c r="C7062" s="200" t="str">
        <f>Collection!D591</f>
        <v>ORGANIC TARKALI</v>
      </c>
      <c r="D7062" s="200" t="str">
        <f>Collection!F591</f>
        <v>Collection</v>
      </c>
      <c r="E7062" s="200">
        <f>Collection!C591</f>
        <v>4198</v>
      </c>
      <c r="F7062" s="200"/>
      <c r="G7062" s="201"/>
      <c r="H7062" s="201">
        <f>Collection!H591</f>
        <v>2375</v>
      </c>
      <c r="I7062" s="241">
        <f t="shared" si="111"/>
        <v>-2375</v>
      </c>
      <c r="J7062" s="200"/>
      <c r="K7062" s="200" t="str" cm="1">
        <f t="array" ref="K7062">IF($C7062="","",IF(AND($C7062=Party_Statement!$C$5,$B7062&gt;=Party_Statement!$C$6,$B7062&lt;=Party_Statement!$E$6),SUMPRODUCT(($C$3:$C7062=Party_Statement!$C$5)*($B$3:$B7062&gt;=Party_Statement!$C$6)*($B$3:$B7062&lt;=Party_Statement!$E$6)),""))</f>
        <v/>
      </c>
    </row>
    <row r="7063" spans="1:11" x14ac:dyDescent="0.2">
      <c r="A7063" s="203" t="str">
        <f>Collection!A592</f>
        <v>2083/04/27</v>
      </c>
      <c r="B7063" s="197">
        <f>Collection!B592</f>
        <v>46246</v>
      </c>
      <c r="C7063" s="200" t="str">
        <f>Collection!D592</f>
        <v>CHHATRABHUMI STORE</v>
      </c>
      <c r="D7063" s="200" t="str">
        <f>Collection!F592</f>
        <v>Collection</v>
      </c>
      <c r="E7063" s="200">
        <f>Collection!C592</f>
        <v>4199</v>
      </c>
      <c r="F7063" s="200"/>
      <c r="G7063" s="201"/>
      <c r="H7063" s="201">
        <f>Collection!H592</f>
        <v>10000</v>
      </c>
      <c r="I7063" s="241">
        <f t="shared" si="111"/>
        <v>-10000</v>
      </c>
      <c r="J7063" s="200"/>
      <c r="K7063" s="200" t="str" cm="1">
        <f t="array" ref="K7063">IF($C7063="","",IF(AND($C7063=Party_Statement!$C$5,$B7063&gt;=Party_Statement!$C$6,$B7063&lt;=Party_Statement!$E$6),SUMPRODUCT(($C$3:$C7063=Party_Statement!$C$5)*($B$3:$B7063&gt;=Party_Statement!$C$6)*($B$3:$B7063&lt;=Party_Statement!$E$6)),""))</f>
        <v/>
      </c>
    </row>
    <row r="7064" spans="1:11" x14ac:dyDescent="0.2">
      <c r="A7064" s="203" t="str">
        <f>Collection!A593</f>
        <v>2083/04/28</v>
      </c>
      <c r="B7064" s="197">
        <f>Collection!B593</f>
        <v>46247</v>
      </c>
      <c r="C7064" s="200" t="str">
        <f>Collection!D593</f>
        <v>LOCAL</v>
      </c>
      <c r="D7064" s="200" t="str">
        <f>Collection!F593</f>
        <v>Collection</v>
      </c>
      <c r="E7064" s="200">
        <f>Collection!C593</f>
        <v>6471</v>
      </c>
      <c r="F7064" s="200"/>
      <c r="G7064" s="201"/>
      <c r="H7064" s="201">
        <f>Collection!H593</f>
        <v>150</v>
      </c>
      <c r="I7064" s="241">
        <f t="shared" si="111"/>
        <v>-150</v>
      </c>
      <c r="J7064" s="200"/>
      <c r="K7064" s="200" t="str" cm="1">
        <f t="array" ref="K7064">IF($C7064="","",IF(AND($C7064=Party_Statement!$C$5,$B7064&gt;=Party_Statement!$C$6,$B7064&lt;=Party_Statement!$E$6),SUMPRODUCT(($C$3:$C7064=Party_Statement!$C$5)*($B$3:$B7064&gt;=Party_Statement!$C$6)*($B$3:$B7064&lt;=Party_Statement!$E$6)),""))</f>
        <v/>
      </c>
    </row>
    <row r="7065" spans="1:11" x14ac:dyDescent="0.2">
      <c r="A7065" s="203" t="str">
        <f>Collection!A594</f>
        <v>2083/04/28</v>
      </c>
      <c r="B7065" s="197">
        <f>Collection!B594</f>
        <v>46247</v>
      </c>
      <c r="C7065" s="200" t="str">
        <f>Collection!D594</f>
        <v>NEUPANE KIRANA</v>
      </c>
      <c r="D7065" s="200" t="str">
        <f>Collection!F594</f>
        <v>Collection</v>
      </c>
      <c r="E7065" s="200">
        <f>Collection!C594</f>
        <v>4200</v>
      </c>
      <c r="F7065" s="200"/>
      <c r="G7065" s="201"/>
      <c r="H7065" s="201">
        <f>Collection!H594</f>
        <v>400</v>
      </c>
      <c r="I7065" s="241">
        <f t="shared" si="111"/>
        <v>-400</v>
      </c>
      <c r="J7065" s="200"/>
      <c r="K7065" s="200" t="str" cm="1">
        <f t="array" ref="K7065">IF($C7065="","",IF(AND($C7065=Party_Statement!$C$5,$B7065&gt;=Party_Statement!$C$6,$B7065&lt;=Party_Statement!$E$6),SUMPRODUCT(($C$3:$C7065=Party_Statement!$C$5)*($B$3:$B7065&gt;=Party_Statement!$C$6)*($B$3:$B7065&lt;=Party_Statement!$E$6)),""))</f>
        <v/>
      </c>
    </row>
    <row r="7066" spans="1:11" x14ac:dyDescent="0.2">
      <c r="A7066" s="203" t="str">
        <f>Collection!A595</f>
        <v>2083/04/28</v>
      </c>
      <c r="B7066" s="197">
        <f>Collection!B595</f>
        <v>46247</v>
      </c>
      <c r="C7066" s="200" t="str">
        <f>Collection!D595</f>
        <v>SRIJANA DAIRY</v>
      </c>
      <c r="D7066" s="200" t="str">
        <f>Collection!F595</f>
        <v>Collection</v>
      </c>
      <c r="E7066" s="200">
        <f>Collection!C595</f>
        <v>4201</v>
      </c>
      <c r="F7066" s="200"/>
      <c r="G7066" s="201"/>
      <c r="H7066" s="201">
        <f>Collection!H595</f>
        <v>5180</v>
      </c>
      <c r="I7066" s="241">
        <f t="shared" si="111"/>
        <v>-5180</v>
      </c>
      <c r="J7066" s="200"/>
      <c r="K7066" s="200" t="str" cm="1">
        <f t="array" ref="K7066">IF($C7066="","",IF(AND($C7066=Party_Statement!$C$5,$B7066&gt;=Party_Statement!$C$6,$B7066&lt;=Party_Statement!$E$6),SUMPRODUCT(($C$3:$C7066=Party_Statement!$C$5)*($B$3:$B7066&gt;=Party_Statement!$C$6)*($B$3:$B7066&lt;=Party_Statement!$E$6)),""))</f>
        <v/>
      </c>
    </row>
    <row r="7067" spans="1:11" x14ac:dyDescent="0.2">
      <c r="A7067" s="203" t="str">
        <f>Collection!A596</f>
        <v>2083/04/28</v>
      </c>
      <c r="B7067" s="197">
        <f>Collection!B596</f>
        <v>46247</v>
      </c>
      <c r="C7067" s="200" t="str">
        <f>Collection!D596</f>
        <v>GIRI KIRANA</v>
      </c>
      <c r="D7067" s="200" t="str">
        <f>Collection!F596</f>
        <v>Collection</v>
      </c>
      <c r="E7067" s="200">
        <f>Collection!C596</f>
        <v>4202</v>
      </c>
      <c r="F7067" s="200"/>
      <c r="G7067" s="201"/>
      <c r="H7067" s="201">
        <f>Collection!H596</f>
        <v>1275</v>
      </c>
      <c r="I7067" s="241">
        <f t="shared" si="111"/>
        <v>-1275</v>
      </c>
      <c r="J7067" s="200"/>
      <c r="K7067" s="200" t="str" cm="1">
        <f t="array" ref="K7067">IF($C7067="","",IF(AND($C7067=Party_Statement!$C$5,$B7067&gt;=Party_Statement!$C$6,$B7067&lt;=Party_Statement!$E$6),SUMPRODUCT(($C$3:$C7067=Party_Statement!$C$5)*($B$3:$B7067&gt;=Party_Statement!$C$6)*($B$3:$B7067&lt;=Party_Statement!$E$6)),""))</f>
        <v/>
      </c>
    </row>
    <row r="7068" spans="1:11" x14ac:dyDescent="0.2">
      <c r="A7068" s="203" t="str">
        <f>Collection!A597</f>
        <v>2083/04/28</v>
      </c>
      <c r="B7068" s="197">
        <f>Collection!B597</f>
        <v>46247</v>
      </c>
      <c r="C7068" s="200" t="str">
        <f>Collection!D597</f>
        <v>AAMOSH KIRANA</v>
      </c>
      <c r="D7068" s="200" t="str">
        <f>Collection!F597</f>
        <v>Collection</v>
      </c>
      <c r="E7068" s="200">
        <f>Collection!C597</f>
        <v>4203</v>
      </c>
      <c r="F7068" s="200"/>
      <c r="G7068" s="201"/>
      <c r="H7068" s="201">
        <f>Collection!H597</f>
        <v>7700</v>
      </c>
      <c r="I7068" s="241">
        <f t="shared" si="111"/>
        <v>-7700</v>
      </c>
      <c r="J7068" s="200"/>
      <c r="K7068" s="200" cm="1">
        <f t="array" ref="K7068">IF($C7068="","",IF(AND($C7068=Party_Statement!$C$5,$B7068&gt;=Party_Statement!$C$6,$B7068&lt;=Party_Statement!$E$6),SUMPRODUCT(($C$3:$C7068=Party_Statement!$C$5)*($B$3:$B7068&gt;=Party_Statement!$C$6)*($B$3:$B7068&lt;=Party_Statement!$E$6)),""))</f>
        <v>291</v>
      </c>
    </row>
    <row r="7069" spans="1:11" x14ac:dyDescent="0.2">
      <c r="A7069" s="203" t="str">
        <f>Collection!A598</f>
        <v>2083/04/28</v>
      </c>
      <c r="B7069" s="197">
        <f>Collection!B598</f>
        <v>46247</v>
      </c>
      <c r="C7069" s="200" t="str">
        <f>Collection!D598</f>
        <v>PALPALI KIRANA</v>
      </c>
      <c r="D7069" s="200" t="str">
        <f>Collection!F598</f>
        <v>Collection</v>
      </c>
      <c r="E7069" s="200">
        <f>Collection!C598</f>
        <v>4204</v>
      </c>
      <c r="F7069" s="200"/>
      <c r="G7069" s="201"/>
      <c r="H7069" s="201">
        <f>Collection!H598</f>
        <v>2125</v>
      </c>
      <c r="I7069" s="241">
        <f t="shared" si="111"/>
        <v>-2125</v>
      </c>
      <c r="J7069" s="200"/>
      <c r="K7069" s="200" t="str" cm="1">
        <f t="array" ref="K7069">IF($C7069="","",IF(AND($C7069=Party_Statement!$C$5,$B7069&gt;=Party_Statement!$C$6,$B7069&lt;=Party_Statement!$E$6),SUMPRODUCT(($C$3:$C7069=Party_Statement!$C$5)*($B$3:$B7069&gt;=Party_Statement!$C$6)*($B$3:$B7069&lt;=Party_Statement!$E$6)),""))</f>
        <v/>
      </c>
    </row>
    <row r="7070" spans="1:11" x14ac:dyDescent="0.2">
      <c r="A7070" s="203" t="str">
        <f>Collection!A599</f>
        <v>2083/04/28</v>
      </c>
      <c r="B7070" s="197">
        <f>Collection!B599</f>
        <v>46247</v>
      </c>
      <c r="C7070" s="200" t="str">
        <f>Collection!D599</f>
        <v>SOBHA BHATTARAI</v>
      </c>
      <c r="D7070" s="200" t="str">
        <f>Collection!F599</f>
        <v>Collection</v>
      </c>
      <c r="E7070" s="200">
        <f>Collection!C599</f>
        <v>4205</v>
      </c>
      <c r="F7070" s="200"/>
      <c r="G7070" s="201"/>
      <c r="H7070" s="201">
        <f>Collection!H599</f>
        <v>4250</v>
      </c>
      <c r="I7070" s="241">
        <f t="shared" si="111"/>
        <v>-4250</v>
      </c>
      <c r="J7070" s="200"/>
      <c r="K7070" s="200" t="str" cm="1">
        <f t="array" ref="K7070">IF($C7070="","",IF(AND($C7070=Party_Statement!$C$5,$B7070&gt;=Party_Statement!$C$6,$B7070&lt;=Party_Statement!$E$6),SUMPRODUCT(($C$3:$C7070=Party_Statement!$C$5)*($B$3:$B7070&gt;=Party_Statement!$C$6)*($B$3:$B7070&lt;=Party_Statement!$E$6)),""))</f>
        <v/>
      </c>
    </row>
    <row r="7071" spans="1:11" x14ac:dyDescent="0.2">
      <c r="A7071" s="203" t="str">
        <f>Collection!A600</f>
        <v>2083/04/28</v>
      </c>
      <c r="B7071" s="197">
        <f>Collection!B600</f>
        <v>46247</v>
      </c>
      <c r="C7071" s="200" t="str">
        <f>Collection!D600</f>
        <v>SAMIKSHYA KIRANA</v>
      </c>
      <c r="D7071" s="200" t="str">
        <f>Collection!F600</f>
        <v>Collection</v>
      </c>
      <c r="E7071" s="200">
        <f>Collection!C600</f>
        <v>4206</v>
      </c>
      <c r="F7071" s="200"/>
      <c r="G7071" s="201"/>
      <c r="H7071" s="201">
        <f>Collection!H600</f>
        <v>680</v>
      </c>
      <c r="I7071" s="241">
        <f t="shared" si="111"/>
        <v>-680</v>
      </c>
      <c r="J7071" s="200"/>
      <c r="K7071" s="200" t="str" cm="1">
        <f t="array" ref="K7071">IF($C7071="","",IF(AND($C7071=Party_Statement!$C$5,$B7071&gt;=Party_Statement!$C$6,$B7071&lt;=Party_Statement!$E$6),SUMPRODUCT(($C$3:$C7071=Party_Statement!$C$5)*($B$3:$B7071&gt;=Party_Statement!$C$6)*($B$3:$B7071&lt;=Party_Statement!$E$6)),""))</f>
        <v/>
      </c>
    </row>
    <row r="7072" spans="1:11" x14ac:dyDescent="0.2">
      <c r="A7072" s="203" t="str">
        <f>Collection!A601</f>
        <v>2083/04/28</v>
      </c>
      <c r="B7072" s="197">
        <f>Collection!B601</f>
        <v>46247</v>
      </c>
      <c r="C7072" s="200" t="str">
        <f>Collection!D601</f>
        <v>YUBARAJ AND SAMRAT</v>
      </c>
      <c r="D7072" s="200" t="str">
        <f>Collection!F601</f>
        <v>Collection</v>
      </c>
      <c r="E7072" s="200">
        <f>Collection!C601</f>
        <v>4207</v>
      </c>
      <c r="F7072" s="200"/>
      <c r="G7072" s="201"/>
      <c r="H7072" s="201">
        <f>Collection!H601</f>
        <v>1020</v>
      </c>
      <c r="I7072" s="241">
        <f t="shared" si="111"/>
        <v>-1020</v>
      </c>
      <c r="J7072" s="200"/>
      <c r="K7072" s="200" t="str" cm="1">
        <f t="array" ref="K7072">IF($C7072="","",IF(AND($C7072=Party_Statement!$C$5,$B7072&gt;=Party_Statement!$C$6,$B7072&lt;=Party_Statement!$E$6),SUMPRODUCT(($C$3:$C7072=Party_Statement!$C$5)*($B$3:$B7072&gt;=Party_Statement!$C$6)*($B$3:$B7072&lt;=Party_Statement!$E$6)),""))</f>
        <v/>
      </c>
    </row>
    <row r="7073" spans="1:11" x14ac:dyDescent="0.2">
      <c r="A7073" s="203" t="str">
        <f>Collection!A602</f>
        <v>2083/04/28</v>
      </c>
      <c r="B7073" s="197">
        <f>Collection!B602</f>
        <v>46247</v>
      </c>
      <c r="C7073" s="200" t="str">
        <f>Collection!D602</f>
        <v>ORGANIC TARKALI</v>
      </c>
      <c r="D7073" s="200" t="str">
        <f>Collection!F602</f>
        <v>Collection</v>
      </c>
      <c r="E7073" s="200">
        <f>Collection!C602</f>
        <v>4208</v>
      </c>
      <c r="F7073" s="200"/>
      <c r="G7073" s="201"/>
      <c r="H7073" s="201">
        <f>Collection!H602</f>
        <v>3395</v>
      </c>
      <c r="I7073" s="241">
        <f t="shared" si="111"/>
        <v>-3395</v>
      </c>
      <c r="J7073" s="200"/>
      <c r="K7073" s="200" t="str" cm="1">
        <f t="array" ref="K7073">IF($C7073="","",IF(AND($C7073=Party_Statement!$C$5,$B7073&gt;=Party_Statement!$C$6,$B7073&lt;=Party_Statement!$E$6),SUMPRODUCT(($C$3:$C7073=Party_Statement!$C$5)*($B$3:$B7073&gt;=Party_Statement!$C$6)*($B$3:$B7073&lt;=Party_Statement!$E$6)),""))</f>
        <v/>
      </c>
    </row>
    <row r="7074" spans="1:11" x14ac:dyDescent="0.2">
      <c r="A7074" s="203" t="str">
        <f>Collection!A603</f>
        <v>2083/04/28</v>
      </c>
      <c r="B7074" s="197">
        <f>Collection!B603</f>
        <v>46247</v>
      </c>
      <c r="C7074" s="200" t="str">
        <f>Collection!D603</f>
        <v>DEURALI KIRANA</v>
      </c>
      <c r="D7074" s="200" t="str">
        <f>Collection!F603</f>
        <v>Collection</v>
      </c>
      <c r="E7074" s="200">
        <f>Collection!C603</f>
        <v>4209</v>
      </c>
      <c r="F7074" s="200"/>
      <c r="G7074" s="201"/>
      <c r="H7074" s="201">
        <f>Collection!H603</f>
        <v>510</v>
      </c>
      <c r="I7074" s="241">
        <f t="shared" si="111"/>
        <v>-510</v>
      </c>
      <c r="J7074" s="200"/>
      <c r="K7074" s="200" t="str" cm="1">
        <f t="array" ref="K7074">IF($C7074="","",IF(AND($C7074=Party_Statement!$C$5,$B7074&gt;=Party_Statement!$C$6,$B7074&lt;=Party_Statement!$E$6),SUMPRODUCT(($C$3:$C7074=Party_Statement!$C$5)*($B$3:$B7074&gt;=Party_Statement!$C$6)*($B$3:$B7074&lt;=Party_Statement!$E$6)),""))</f>
        <v/>
      </c>
    </row>
    <row r="7075" spans="1:11" x14ac:dyDescent="0.2">
      <c r="A7075" s="203" t="str">
        <f>Collection!A604</f>
        <v>2083/04/28</v>
      </c>
      <c r="B7075" s="197">
        <f>Collection!B604</f>
        <v>46247</v>
      </c>
      <c r="C7075" s="200" t="str">
        <f>Collection!D604</f>
        <v>LOCAL</v>
      </c>
      <c r="D7075" s="200" t="str">
        <f>Collection!F604</f>
        <v>Collection</v>
      </c>
      <c r="E7075" s="200">
        <f>Collection!C604</f>
        <v>6472</v>
      </c>
      <c r="F7075" s="200"/>
      <c r="G7075" s="201"/>
      <c r="H7075" s="201">
        <f>Collection!H604</f>
        <v>350</v>
      </c>
      <c r="I7075" s="241">
        <f t="shared" si="111"/>
        <v>-350</v>
      </c>
      <c r="J7075" s="200"/>
      <c r="K7075" s="200" t="str" cm="1">
        <f t="array" ref="K7075">IF($C7075="","",IF(AND($C7075=Party_Statement!$C$5,$B7075&gt;=Party_Statement!$C$6,$B7075&lt;=Party_Statement!$E$6),SUMPRODUCT(($C$3:$C7075=Party_Statement!$C$5)*($B$3:$B7075&gt;=Party_Statement!$C$6)*($B$3:$B7075&lt;=Party_Statement!$E$6)),""))</f>
        <v/>
      </c>
    </row>
    <row r="7076" spans="1:11" x14ac:dyDescent="0.2">
      <c r="A7076" s="203" t="str">
        <f>Collection!A605</f>
        <v>2083/04/28</v>
      </c>
      <c r="B7076" s="197">
        <f>Collection!B605</f>
        <v>46247</v>
      </c>
      <c r="C7076" s="200" t="str">
        <f>Collection!D605</f>
        <v>PETTY CASH</v>
      </c>
      <c r="D7076" s="200" t="str">
        <f>Collection!F605</f>
        <v>Petty Cash</v>
      </c>
      <c r="E7076" s="200">
        <f>Collection!C605</f>
        <v>0</v>
      </c>
      <c r="F7076" s="200"/>
      <c r="G7076" s="201"/>
      <c r="H7076" s="201">
        <f>Collection!H605</f>
        <v>0</v>
      </c>
      <c r="I7076" s="241">
        <f t="shared" si="111"/>
        <v>0</v>
      </c>
      <c r="J7076" s="200"/>
      <c r="K7076" s="200" t="str" cm="1">
        <f t="array" ref="K7076">IF($C7076="","",IF(AND($C7076=Party_Statement!$C$5,$B7076&gt;=Party_Statement!$C$6,$B7076&lt;=Party_Statement!$E$6),SUMPRODUCT(($C$3:$C7076=Party_Statement!$C$5)*($B$3:$B7076&gt;=Party_Statement!$C$6)*($B$3:$B7076&lt;=Party_Statement!$E$6)),""))</f>
        <v/>
      </c>
    </row>
    <row r="7077" spans="1:11" x14ac:dyDescent="0.2">
      <c r="A7077" s="203" t="str">
        <f>Collection!A606</f>
        <v>2083/04/28</v>
      </c>
      <c r="B7077" s="197">
        <f>Collection!B606</f>
        <v>46247</v>
      </c>
      <c r="C7077" s="200" t="str">
        <f>Collection!D606</f>
        <v>PETTY CASH</v>
      </c>
      <c r="D7077" s="200" t="str">
        <f>Collection!F606</f>
        <v>Petty Cash</v>
      </c>
      <c r="E7077" s="200">
        <f>Collection!C606</f>
        <v>0</v>
      </c>
      <c r="F7077" s="200"/>
      <c r="G7077" s="201"/>
      <c r="H7077" s="201">
        <f>Collection!H606</f>
        <v>0</v>
      </c>
      <c r="I7077" s="241">
        <f t="shared" si="111"/>
        <v>0</v>
      </c>
      <c r="J7077" s="200"/>
      <c r="K7077" s="200" t="str" cm="1">
        <f t="array" ref="K7077">IF($C7077="","",IF(AND($C7077=Party_Statement!$C$5,$B7077&gt;=Party_Statement!$C$6,$B7077&lt;=Party_Statement!$E$6),SUMPRODUCT(($C$3:$C7077=Party_Statement!$C$5)*($B$3:$B7077&gt;=Party_Statement!$C$6)*($B$3:$B7077&lt;=Party_Statement!$E$6)),""))</f>
        <v/>
      </c>
    </row>
    <row r="7078" spans="1:11" x14ac:dyDescent="0.2">
      <c r="A7078" s="203" t="str">
        <f>Collection!A607</f>
        <v>2083/04/29</v>
      </c>
      <c r="B7078" s="197">
        <f>Collection!B607</f>
        <v>46248</v>
      </c>
      <c r="C7078" s="200" t="str">
        <f>Collection!D607</f>
        <v>SRIJANA DAIRY</v>
      </c>
      <c r="D7078" s="200" t="str">
        <f>Collection!F607</f>
        <v>Collection</v>
      </c>
      <c r="E7078" s="200">
        <f>Collection!C607</f>
        <v>4210</v>
      </c>
      <c r="F7078" s="200"/>
      <c r="G7078" s="201"/>
      <c r="H7078" s="201">
        <f>Collection!H607</f>
        <v>5180</v>
      </c>
      <c r="I7078" s="241">
        <f t="shared" si="111"/>
        <v>-5180</v>
      </c>
      <c r="J7078" s="200"/>
      <c r="K7078" s="200" t="str" cm="1">
        <f t="array" ref="K7078">IF($C7078="","",IF(AND($C7078=Party_Statement!$C$5,$B7078&gt;=Party_Statement!$C$6,$B7078&lt;=Party_Statement!$E$6),SUMPRODUCT(($C$3:$C7078=Party_Statement!$C$5)*($B$3:$B7078&gt;=Party_Statement!$C$6)*($B$3:$B7078&lt;=Party_Statement!$E$6)),""))</f>
        <v/>
      </c>
    </row>
    <row r="7079" spans="1:11" x14ac:dyDescent="0.2">
      <c r="A7079" s="203" t="str">
        <f>Collection!A608</f>
        <v>2083/04/29</v>
      </c>
      <c r="B7079" s="197">
        <f>Collection!B608</f>
        <v>46248</v>
      </c>
      <c r="C7079" s="200" t="str">
        <f>Collection!D608</f>
        <v>SOBHA BHATTARAI</v>
      </c>
      <c r="D7079" s="200" t="str">
        <f>Collection!F608</f>
        <v>Collection</v>
      </c>
      <c r="E7079" s="200">
        <f>Collection!C608</f>
        <v>4211</v>
      </c>
      <c r="F7079" s="200"/>
      <c r="G7079" s="201"/>
      <c r="H7079" s="201">
        <f>Collection!H608</f>
        <v>4250</v>
      </c>
      <c r="I7079" s="241">
        <f t="shared" si="111"/>
        <v>-4250</v>
      </c>
      <c r="J7079" s="200"/>
      <c r="K7079" s="200" t="str" cm="1">
        <f t="array" ref="K7079">IF($C7079="","",IF(AND($C7079=Party_Statement!$C$5,$B7079&gt;=Party_Statement!$C$6,$B7079&lt;=Party_Statement!$E$6),SUMPRODUCT(($C$3:$C7079=Party_Statement!$C$5)*($B$3:$B7079&gt;=Party_Statement!$C$6)*($B$3:$B7079&lt;=Party_Statement!$E$6)),""))</f>
        <v/>
      </c>
    </row>
    <row r="7080" spans="1:11" x14ac:dyDescent="0.2">
      <c r="A7080" s="203" t="str">
        <f>Collection!A609</f>
        <v>2083/04/29</v>
      </c>
      <c r="B7080" s="197">
        <f>Collection!B609</f>
        <v>46248</v>
      </c>
      <c r="C7080" s="200" t="str">
        <f>Collection!D609</f>
        <v>AAMOSH KIRANA</v>
      </c>
      <c r="D7080" s="200" t="str">
        <f>Collection!F609</f>
        <v>Collection</v>
      </c>
      <c r="E7080" s="200">
        <f>Collection!C609</f>
        <v>4212</v>
      </c>
      <c r="F7080" s="200"/>
      <c r="G7080" s="201"/>
      <c r="H7080" s="201">
        <f>Collection!H609</f>
        <v>7000</v>
      </c>
      <c r="I7080" s="241">
        <f t="shared" si="111"/>
        <v>-7000</v>
      </c>
      <c r="J7080" s="200"/>
      <c r="K7080" s="200" cm="1">
        <f t="array" ref="K7080">IF($C7080="","",IF(AND($C7080=Party_Statement!$C$5,$B7080&gt;=Party_Statement!$C$6,$B7080&lt;=Party_Statement!$E$6),SUMPRODUCT(($C$3:$C7080=Party_Statement!$C$5)*($B$3:$B7080&gt;=Party_Statement!$C$6)*($B$3:$B7080&lt;=Party_Statement!$E$6)),""))</f>
        <v>292</v>
      </c>
    </row>
    <row r="7081" spans="1:11" x14ac:dyDescent="0.2">
      <c r="A7081" s="203" t="str">
        <f>Collection!A610</f>
        <v>2083/04/29</v>
      </c>
      <c r="B7081" s="197">
        <f>Collection!B610</f>
        <v>46248</v>
      </c>
      <c r="C7081" s="200" t="str">
        <f>Collection!D610</f>
        <v>GIRI KIRANA</v>
      </c>
      <c r="D7081" s="200" t="str">
        <f>Collection!F610</f>
        <v>Collection</v>
      </c>
      <c r="E7081" s="200">
        <f>Collection!C610</f>
        <v>4213</v>
      </c>
      <c r="F7081" s="200"/>
      <c r="G7081" s="201"/>
      <c r="H7081" s="201">
        <f>Collection!H610</f>
        <v>1275</v>
      </c>
      <c r="I7081" s="241">
        <f t="shared" si="111"/>
        <v>-1275</v>
      </c>
      <c r="J7081" s="200"/>
      <c r="K7081" s="200" t="str" cm="1">
        <f t="array" ref="K7081">IF($C7081="","",IF(AND($C7081=Party_Statement!$C$5,$B7081&gt;=Party_Statement!$C$6,$B7081&lt;=Party_Statement!$E$6),SUMPRODUCT(($C$3:$C7081=Party_Statement!$C$5)*($B$3:$B7081&gt;=Party_Statement!$C$6)*($B$3:$B7081&lt;=Party_Statement!$E$6)),""))</f>
        <v/>
      </c>
    </row>
    <row r="7082" spans="1:11" x14ac:dyDescent="0.2">
      <c r="A7082" s="203" t="str">
        <f>Collection!A611</f>
        <v>2083/04/29</v>
      </c>
      <c r="B7082" s="197">
        <f>Collection!B611</f>
        <v>46248</v>
      </c>
      <c r="C7082" s="200" t="str">
        <f>Collection!D611</f>
        <v>PALPALI KIRANA</v>
      </c>
      <c r="D7082" s="200" t="str">
        <f>Collection!F611</f>
        <v>Collection</v>
      </c>
      <c r="E7082" s="200">
        <f>Collection!C611</f>
        <v>4214</v>
      </c>
      <c r="F7082" s="200"/>
      <c r="G7082" s="201"/>
      <c r="H7082" s="201">
        <f>Collection!H611</f>
        <v>1700</v>
      </c>
      <c r="I7082" s="241">
        <f t="shared" si="111"/>
        <v>-1700</v>
      </c>
      <c r="J7082" s="200"/>
      <c r="K7082" s="200" t="str" cm="1">
        <f t="array" ref="K7082">IF($C7082="","",IF(AND($C7082=Party_Statement!$C$5,$B7082&gt;=Party_Statement!$C$6,$B7082&lt;=Party_Statement!$E$6),SUMPRODUCT(($C$3:$C7082=Party_Statement!$C$5)*($B$3:$B7082&gt;=Party_Statement!$C$6)*($B$3:$B7082&lt;=Party_Statement!$E$6)),""))</f>
        <v/>
      </c>
    </row>
    <row r="7083" spans="1:11" x14ac:dyDescent="0.2">
      <c r="A7083" s="203" t="str">
        <f>Collection!A612</f>
        <v>2083/04/29</v>
      </c>
      <c r="B7083" s="197">
        <f>Collection!B612</f>
        <v>46248</v>
      </c>
      <c r="C7083" s="200" t="str">
        <f>Collection!D612</f>
        <v>SAMIKSHYA KIRANA</v>
      </c>
      <c r="D7083" s="200" t="str">
        <f>Collection!F612</f>
        <v>Collection</v>
      </c>
      <c r="E7083" s="200">
        <f>Collection!C612</f>
        <v>4215</v>
      </c>
      <c r="F7083" s="200"/>
      <c r="G7083" s="201"/>
      <c r="H7083" s="201">
        <f>Collection!H612</f>
        <v>680</v>
      </c>
      <c r="I7083" s="241">
        <f t="shared" si="111"/>
        <v>-680</v>
      </c>
      <c r="J7083" s="200"/>
      <c r="K7083" s="200" t="str" cm="1">
        <f t="array" ref="K7083">IF($C7083="","",IF(AND($C7083=Party_Statement!$C$5,$B7083&gt;=Party_Statement!$C$6,$B7083&lt;=Party_Statement!$E$6),SUMPRODUCT(($C$3:$C7083=Party_Statement!$C$5)*($B$3:$B7083&gt;=Party_Statement!$C$6)*($B$3:$B7083&lt;=Party_Statement!$E$6)),""))</f>
        <v/>
      </c>
    </row>
    <row r="7084" spans="1:11" x14ac:dyDescent="0.2">
      <c r="A7084" s="203" t="str">
        <f>Collection!A613</f>
        <v>2083/04/29</v>
      </c>
      <c r="B7084" s="197">
        <f>Collection!B613</f>
        <v>46248</v>
      </c>
      <c r="C7084" s="200" t="str">
        <f>Collection!D613</f>
        <v>YUBARAJ AND SAMRAT</v>
      </c>
      <c r="D7084" s="200" t="str">
        <f>Collection!F613</f>
        <v>Collection</v>
      </c>
      <c r="E7084" s="200">
        <f>Collection!C613</f>
        <v>4216</v>
      </c>
      <c r="F7084" s="200"/>
      <c r="G7084" s="201"/>
      <c r="H7084" s="201">
        <f>Collection!H613</f>
        <v>1020</v>
      </c>
      <c r="I7084" s="241">
        <f t="shared" si="111"/>
        <v>-1020</v>
      </c>
      <c r="J7084" s="200"/>
      <c r="K7084" s="200" t="str" cm="1">
        <f t="array" ref="K7084">IF($C7084="","",IF(AND($C7084=Party_Statement!$C$5,$B7084&gt;=Party_Statement!$C$6,$B7084&lt;=Party_Statement!$E$6),SUMPRODUCT(($C$3:$C7084=Party_Statement!$C$5)*($B$3:$B7084&gt;=Party_Statement!$C$6)*($B$3:$B7084&lt;=Party_Statement!$E$6)),""))</f>
        <v/>
      </c>
    </row>
    <row r="7085" spans="1:11" x14ac:dyDescent="0.2">
      <c r="A7085" s="203" t="str">
        <f>Collection!A614</f>
        <v>2083/04/29</v>
      </c>
      <c r="B7085" s="197">
        <f>Collection!B614</f>
        <v>46248</v>
      </c>
      <c r="C7085" s="200" t="str">
        <f>Collection!D614</f>
        <v>DEURALI KIRANA</v>
      </c>
      <c r="D7085" s="200" t="str">
        <f>Collection!F614</f>
        <v>Collection</v>
      </c>
      <c r="E7085" s="200">
        <f>Collection!C614</f>
        <v>4217</v>
      </c>
      <c r="F7085" s="200"/>
      <c r="G7085" s="201"/>
      <c r="H7085" s="201">
        <f>Collection!H614</f>
        <v>425</v>
      </c>
      <c r="I7085" s="241">
        <f t="shared" si="111"/>
        <v>-425</v>
      </c>
      <c r="J7085" s="200"/>
      <c r="K7085" s="200" t="str" cm="1">
        <f t="array" ref="K7085">IF($C7085="","",IF(AND($C7085=Party_Statement!$C$5,$B7085&gt;=Party_Statement!$C$6,$B7085&lt;=Party_Statement!$E$6),SUMPRODUCT(($C$3:$C7085=Party_Statement!$C$5)*($B$3:$B7085&gt;=Party_Statement!$C$6)*($B$3:$B7085&lt;=Party_Statement!$E$6)),""))</f>
        <v/>
      </c>
    </row>
    <row r="7086" spans="1:11" x14ac:dyDescent="0.2">
      <c r="A7086" s="203" t="str">
        <f>Collection!A615</f>
        <v>2083/04/29</v>
      </c>
      <c r="B7086" s="197">
        <f>Collection!B615</f>
        <v>46248</v>
      </c>
      <c r="C7086" s="200" t="str">
        <f>Collection!D615</f>
        <v>AAYUSH AND AAYUSHMA</v>
      </c>
      <c r="D7086" s="200" t="str">
        <f>Collection!F615</f>
        <v>Collection</v>
      </c>
      <c r="E7086" s="200">
        <f>Collection!C615</f>
        <v>4218</v>
      </c>
      <c r="F7086" s="200"/>
      <c r="G7086" s="201"/>
      <c r="H7086" s="201">
        <f>Collection!H615</f>
        <v>680</v>
      </c>
      <c r="I7086" s="241">
        <f t="shared" si="111"/>
        <v>-680</v>
      </c>
      <c r="J7086" s="200"/>
      <c r="K7086" s="200" t="str" cm="1">
        <f t="array" ref="K7086">IF($C7086="","",IF(AND($C7086=Party_Statement!$C$5,$B7086&gt;=Party_Statement!$C$6,$B7086&lt;=Party_Statement!$E$6),SUMPRODUCT(($C$3:$C7086=Party_Statement!$C$5)*($B$3:$B7086&gt;=Party_Statement!$C$6)*($B$3:$B7086&lt;=Party_Statement!$E$6)),""))</f>
        <v/>
      </c>
    </row>
    <row r="7087" spans="1:11" x14ac:dyDescent="0.2">
      <c r="A7087" s="203" t="str">
        <f>Collection!A616</f>
        <v>2083/04/29</v>
      </c>
      <c r="B7087" s="197">
        <f>Collection!B616</f>
        <v>46248</v>
      </c>
      <c r="C7087" s="200" t="str">
        <f>Collection!D616</f>
        <v>ORGANIC TARKALI</v>
      </c>
      <c r="D7087" s="200" t="str">
        <f>Collection!F616</f>
        <v>Collection</v>
      </c>
      <c r="E7087" s="200">
        <f>Collection!C616</f>
        <v>4219</v>
      </c>
      <c r="F7087" s="200"/>
      <c r="G7087" s="201"/>
      <c r="H7087" s="201">
        <f>Collection!H616</f>
        <v>3565</v>
      </c>
      <c r="I7087" s="241">
        <f t="shared" si="111"/>
        <v>-3565</v>
      </c>
      <c r="J7087" s="200"/>
      <c r="K7087" s="200" t="str" cm="1">
        <f t="array" ref="K7087">IF($C7087="","",IF(AND($C7087=Party_Statement!$C$5,$B7087&gt;=Party_Statement!$C$6,$B7087&lt;=Party_Statement!$E$6),SUMPRODUCT(($C$3:$C7087=Party_Statement!$C$5)*($B$3:$B7087&gt;=Party_Statement!$C$6)*($B$3:$B7087&lt;=Party_Statement!$E$6)),""))</f>
        <v/>
      </c>
    </row>
    <row r="7088" spans="1:11" x14ac:dyDescent="0.2">
      <c r="A7088" s="203" t="str">
        <f>Collection!A617</f>
        <v>2083/04/29</v>
      </c>
      <c r="B7088" s="197">
        <f>Collection!B617</f>
        <v>46248</v>
      </c>
      <c r="C7088" s="200" t="str">
        <f>Collection!D617</f>
        <v>NEUPANE KIRANA</v>
      </c>
      <c r="D7088" s="200" t="str">
        <f>Collection!F617</f>
        <v>Collection</v>
      </c>
      <c r="E7088" s="200">
        <f>Collection!C617</f>
        <v>4220</v>
      </c>
      <c r="F7088" s="200"/>
      <c r="G7088" s="201"/>
      <c r="H7088" s="201">
        <f>Collection!H617</f>
        <v>400</v>
      </c>
      <c r="I7088" s="241">
        <f t="shared" si="111"/>
        <v>-400</v>
      </c>
      <c r="J7088" s="200"/>
      <c r="K7088" s="200" t="str" cm="1">
        <f t="array" ref="K7088">IF($C7088="","",IF(AND($C7088=Party_Statement!$C$5,$B7088&gt;=Party_Statement!$C$6,$B7088&lt;=Party_Statement!$E$6),SUMPRODUCT(($C$3:$C7088=Party_Statement!$C$5)*($B$3:$B7088&gt;=Party_Statement!$C$6)*($B$3:$B7088&lt;=Party_Statement!$E$6)),""))</f>
        <v/>
      </c>
    </row>
    <row r="7089" spans="1:11" x14ac:dyDescent="0.2">
      <c r="A7089" s="203" t="str">
        <f>Collection!A618</f>
        <v>2083/04/29</v>
      </c>
      <c r="B7089" s="197">
        <f>Collection!B618</f>
        <v>46248</v>
      </c>
      <c r="C7089" s="200" t="str">
        <f>Collection!D618</f>
        <v>BHUSAL JANARAL STORE</v>
      </c>
      <c r="D7089" s="200" t="str">
        <f>Collection!F618</f>
        <v>Collection</v>
      </c>
      <c r="E7089" s="200">
        <f>Collection!C618</f>
        <v>4221</v>
      </c>
      <c r="F7089" s="200"/>
      <c r="G7089" s="201"/>
      <c r="H7089" s="201">
        <f>Collection!H618</f>
        <v>8500</v>
      </c>
      <c r="I7089" s="241">
        <f t="shared" si="111"/>
        <v>-8500</v>
      </c>
      <c r="J7089" s="200"/>
      <c r="K7089" s="200" t="str" cm="1">
        <f t="array" ref="K7089">IF($C7089="","",IF(AND($C7089=Party_Statement!$C$5,$B7089&gt;=Party_Statement!$C$6,$B7089&lt;=Party_Statement!$E$6),SUMPRODUCT(($C$3:$C7089=Party_Statement!$C$5)*($B$3:$B7089&gt;=Party_Statement!$C$6)*($B$3:$B7089&lt;=Party_Statement!$E$6)),""))</f>
        <v/>
      </c>
    </row>
    <row r="7090" spans="1:11" x14ac:dyDescent="0.2">
      <c r="A7090" s="203" t="str">
        <f>Collection!A619</f>
        <v>2083/04/29</v>
      </c>
      <c r="B7090" s="197">
        <f>Collection!B619</f>
        <v>46248</v>
      </c>
      <c r="C7090" s="200" t="str">
        <f>Collection!D619</f>
        <v>LOCAL</v>
      </c>
      <c r="D7090" s="200" t="str">
        <f>Collection!F619</f>
        <v>Collection</v>
      </c>
      <c r="E7090" s="200">
        <f>Collection!C619</f>
        <v>6473</v>
      </c>
      <c r="F7090" s="200"/>
      <c r="G7090" s="201"/>
      <c r="H7090" s="201">
        <f>Collection!H619</f>
        <v>550</v>
      </c>
      <c r="I7090" s="241">
        <f t="shared" si="111"/>
        <v>-550</v>
      </c>
      <c r="J7090" s="200"/>
      <c r="K7090" s="200" t="str" cm="1">
        <f t="array" ref="K7090">IF($C7090="","",IF(AND($C7090=Party_Statement!$C$5,$B7090&gt;=Party_Statement!$C$6,$B7090&lt;=Party_Statement!$E$6),SUMPRODUCT(($C$3:$C7090=Party_Statement!$C$5)*($B$3:$B7090&gt;=Party_Statement!$C$6)*($B$3:$B7090&lt;=Party_Statement!$E$6)),""))</f>
        <v/>
      </c>
    </row>
    <row r="7091" spans="1:11" x14ac:dyDescent="0.2">
      <c r="A7091" s="203" t="str">
        <f>Collection!A620</f>
        <v>2083/04/29</v>
      </c>
      <c r="B7091" s="197">
        <f>Collection!B620</f>
        <v>46248</v>
      </c>
      <c r="C7091" s="200" t="str">
        <f>Collection!D620</f>
        <v>PETTY CASH</v>
      </c>
      <c r="D7091" s="200" t="str">
        <f>Collection!F620</f>
        <v>Petty Cash</v>
      </c>
      <c r="E7091" s="200">
        <f>Collection!C620</f>
        <v>0</v>
      </c>
      <c r="F7091" s="200"/>
      <c r="G7091" s="201"/>
      <c r="H7091" s="201">
        <f>Collection!H620</f>
        <v>0</v>
      </c>
      <c r="I7091" s="241">
        <f t="shared" si="111"/>
        <v>0</v>
      </c>
      <c r="J7091" s="200"/>
      <c r="K7091" s="200" t="str" cm="1">
        <f t="array" ref="K7091">IF($C7091="","",IF(AND($C7091=Party_Statement!$C$5,$B7091&gt;=Party_Statement!$C$6,$B7091&lt;=Party_Statement!$E$6),SUMPRODUCT(($C$3:$C7091=Party_Statement!$C$5)*($B$3:$B7091&gt;=Party_Statement!$C$6)*($B$3:$B7091&lt;=Party_Statement!$E$6)),""))</f>
        <v/>
      </c>
    </row>
    <row r="7092" spans="1:11" x14ac:dyDescent="0.2">
      <c r="A7092" s="203" t="str">
        <f>Collection!A621</f>
        <v>2083/04/30</v>
      </c>
      <c r="B7092" s="197">
        <f>Collection!B621</f>
        <v>46249</v>
      </c>
      <c r="C7092" s="200" t="str">
        <f>Collection!D621</f>
        <v>SRIJANA DAIRY</v>
      </c>
      <c r="D7092" s="200" t="str">
        <f>Collection!F621</f>
        <v>Collection</v>
      </c>
      <c r="E7092" s="200">
        <f>Collection!C621</f>
        <v>4222</v>
      </c>
      <c r="F7092" s="200"/>
      <c r="G7092" s="201"/>
      <c r="H7092" s="201">
        <f>Collection!H621</f>
        <v>5180</v>
      </c>
      <c r="I7092" s="241">
        <f t="shared" si="111"/>
        <v>-5180</v>
      </c>
      <c r="J7092" s="200"/>
      <c r="K7092" s="200" t="str" cm="1">
        <f t="array" ref="K7092">IF($C7092="","",IF(AND($C7092=Party_Statement!$C$5,$B7092&gt;=Party_Statement!$C$6,$B7092&lt;=Party_Statement!$E$6),SUMPRODUCT(($C$3:$C7092=Party_Statement!$C$5)*($B$3:$B7092&gt;=Party_Statement!$C$6)*($B$3:$B7092&lt;=Party_Statement!$E$6)),""))</f>
        <v/>
      </c>
    </row>
    <row r="7093" spans="1:11" x14ac:dyDescent="0.2">
      <c r="A7093" s="203" t="str">
        <f>Collection!A622</f>
        <v>2083/04/30</v>
      </c>
      <c r="B7093" s="197">
        <f>Collection!B622</f>
        <v>46249</v>
      </c>
      <c r="C7093" s="200" t="str">
        <f>Collection!D622</f>
        <v>SOBHA BHATTARAI</v>
      </c>
      <c r="D7093" s="200" t="str">
        <f>Collection!F622</f>
        <v>Collection</v>
      </c>
      <c r="E7093" s="200">
        <f>Collection!C622</f>
        <v>4223</v>
      </c>
      <c r="F7093" s="200"/>
      <c r="G7093" s="201"/>
      <c r="H7093" s="201">
        <f>Collection!H622</f>
        <v>4250</v>
      </c>
      <c r="I7093" s="241">
        <f t="shared" si="111"/>
        <v>-4250</v>
      </c>
      <c r="J7093" s="200"/>
      <c r="K7093" s="200" t="str" cm="1">
        <f t="array" ref="K7093">IF($C7093="","",IF(AND($C7093=Party_Statement!$C$5,$B7093&gt;=Party_Statement!$C$6,$B7093&lt;=Party_Statement!$E$6),SUMPRODUCT(($C$3:$C7093=Party_Statement!$C$5)*($B$3:$B7093&gt;=Party_Statement!$C$6)*($B$3:$B7093&lt;=Party_Statement!$E$6)),""))</f>
        <v/>
      </c>
    </row>
    <row r="7094" spans="1:11" x14ac:dyDescent="0.2">
      <c r="A7094" s="203" t="str">
        <f>Collection!A623</f>
        <v>2083/04/30</v>
      </c>
      <c r="B7094" s="197">
        <f>Collection!B623</f>
        <v>46249</v>
      </c>
      <c r="C7094" s="200" t="str">
        <f>Collection!D623</f>
        <v>AAMOSH KIRANA</v>
      </c>
      <c r="D7094" s="200" t="str">
        <f>Collection!F623</f>
        <v>Collection</v>
      </c>
      <c r="E7094" s="200">
        <f>Collection!C623</f>
        <v>4224</v>
      </c>
      <c r="F7094" s="200"/>
      <c r="G7094" s="201"/>
      <c r="H7094" s="201">
        <f>Collection!H623</f>
        <v>7300</v>
      </c>
      <c r="I7094" s="241">
        <f t="shared" si="111"/>
        <v>-7300</v>
      </c>
      <c r="J7094" s="200"/>
      <c r="K7094" s="200" cm="1">
        <f t="array" ref="K7094">IF($C7094="","",IF(AND($C7094=Party_Statement!$C$5,$B7094&gt;=Party_Statement!$C$6,$B7094&lt;=Party_Statement!$E$6),SUMPRODUCT(($C$3:$C7094=Party_Statement!$C$5)*($B$3:$B7094&gt;=Party_Statement!$C$6)*($B$3:$B7094&lt;=Party_Statement!$E$6)),""))</f>
        <v>293</v>
      </c>
    </row>
    <row r="7095" spans="1:11" x14ac:dyDescent="0.2">
      <c r="A7095" s="203" t="str">
        <f>Collection!A624</f>
        <v>2083/04/30</v>
      </c>
      <c r="B7095" s="197">
        <f>Collection!B624</f>
        <v>46249</v>
      </c>
      <c r="C7095" s="200" t="str">
        <f>Collection!D624</f>
        <v>GIRI KIRANA</v>
      </c>
      <c r="D7095" s="200" t="str">
        <f>Collection!F624</f>
        <v>Collection</v>
      </c>
      <c r="E7095" s="200">
        <f>Collection!C624</f>
        <v>4225</v>
      </c>
      <c r="F7095" s="200"/>
      <c r="G7095" s="201"/>
      <c r="H7095" s="201">
        <f>Collection!H624</f>
        <v>1275</v>
      </c>
      <c r="I7095" s="241">
        <f t="shared" si="111"/>
        <v>-1275</v>
      </c>
      <c r="J7095" s="200"/>
      <c r="K7095" s="200" t="str" cm="1">
        <f t="array" ref="K7095">IF($C7095="","",IF(AND($C7095=Party_Statement!$C$5,$B7095&gt;=Party_Statement!$C$6,$B7095&lt;=Party_Statement!$E$6),SUMPRODUCT(($C$3:$C7095=Party_Statement!$C$5)*($B$3:$B7095&gt;=Party_Statement!$C$6)*($B$3:$B7095&lt;=Party_Statement!$E$6)),""))</f>
        <v/>
      </c>
    </row>
    <row r="7096" spans="1:11" x14ac:dyDescent="0.2">
      <c r="A7096" s="203" t="str">
        <f>Collection!A625</f>
        <v>2083/04/30</v>
      </c>
      <c r="B7096" s="197">
        <f>Collection!B625</f>
        <v>46249</v>
      </c>
      <c r="C7096" s="200" t="str">
        <f>Collection!D625</f>
        <v>PALPALI KIRANA</v>
      </c>
      <c r="D7096" s="200" t="str">
        <f>Collection!F625</f>
        <v>Collection</v>
      </c>
      <c r="E7096" s="200">
        <f>Collection!C625</f>
        <v>4226</v>
      </c>
      <c r="F7096" s="200"/>
      <c r="G7096" s="201"/>
      <c r="H7096" s="201">
        <f>Collection!H625</f>
        <v>2550</v>
      </c>
      <c r="I7096" s="241">
        <f t="shared" si="111"/>
        <v>-2550</v>
      </c>
      <c r="J7096" s="200"/>
      <c r="K7096" s="200" t="str" cm="1">
        <f t="array" ref="K7096">IF($C7096="","",IF(AND($C7096=Party_Statement!$C$5,$B7096&gt;=Party_Statement!$C$6,$B7096&lt;=Party_Statement!$E$6),SUMPRODUCT(($C$3:$C7096=Party_Statement!$C$5)*($B$3:$B7096&gt;=Party_Statement!$C$6)*($B$3:$B7096&lt;=Party_Statement!$E$6)),""))</f>
        <v/>
      </c>
    </row>
    <row r="7097" spans="1:11" x14ac:dyDescent="0.2">
      <c r="A7097" s="203" t="str">
        <f>Collection!A626</f>
        <v>2083/04/30</v>
      </c>
      <c r="B7097" s="197">
        <f>Collection!B626</f>
        <v>46249</v>
      </c>
      <c r="C7097" s="200" t="str">
        <f>Collection!D626</f>
        <v>SAMIKSHYA KIRANA</v>
      </c>
      <c r="D7097" s="200" t="str">
        <f>Collection!F626</f>
        <v>Collection</v>
      </c>
      <c r="E7097" s="200">
        <f>Collection!C626</f>
        <v>4227</v>
      </c>
      <c r="F7097" s="200"/>
      <c r="G7097" s="201"/>
      <c r="H7097" s="201">
        <f>Collection!H626</f>
        <v>680</v>
      </c>
      <c r="I7097" s="241">
        <f t="shared" si="111"/>
        <v>-680</v>
      </c>
      <c r="J7097" s="200"/>
      <c r="K7097" s="200" t="str" cm="1">
        <f t="array" ref="K7097">IF($C7097="","",IF(AND($C7097=Party_Statement!$C$5,$B7097&gt;=Party_Statement!$C$6,$B7097&lt;=Party_Statement!$E$6),SUMPRODUCT(($C$3:$C7097=Party_Statement!$C$5)*($B$3:$B7097&gt;=Party_Statement!$C$6)*($B$3:$B7097&lt;=Party_Statement!$E$6)),""))</f>
        <v/>
      </c>
    </row>
    <row r="7098" spans="1:11" x14ac:dyDescent="0.2">
      <c r="A7098" s="203" t="str">
        <f>Collection!A627</f>
        <v>2083/04/30</v>
      </c>
      <c r="B7098" s="197">
        <f>Collection!B627</f>
        <v>46249</v>
      </c>
      <c r="C7098" s="200" t="str">
        <f>Collection!D627</f>
        <v>MANAKAMANA DAIRY</v>
      </c>
      <c r="D7098" s="200" t="str">
        <f>Collection!F627</f>
        <v>Collection</v>
      </c>
      <c r="E7098" s="200">
        <f>Collection!C627</f>
        <v>4228</v>
      </c>
      <c r="F7098" s="200"/>
      <c r="G7098" s="201"/>
      <c r="H7098" s="201">
        <f>Collection!H627</f>
        <v>2550</v>
      </c>
      <c r="I7098" s="241">
        <f t="shared" si="111"/>
        <v>-2550</v>
      </c>
      <c r="J7098" s="200"/>
      <c r="K7098" s="200" t="str" cm="1">
        <f t="array" ref="K7098">IF($C7098="","",IF(AND($C7098=Party_Statement!$C$5,$B7098&gt;=Party_Statement!$C$6,$B7098&lt;=Party_Statement!$E$6),SUMPRODUCT(($C$3:$C7098=Party_Statement!$C$5)*($B$3:$B7098&gt;=Party_Statement!$C$6)*($B$3:$B7098&lt;=Party_Statement!$E$6)),""))</f>
        <v/>
      </c>
    </row>
    <row r="7099" spans="1:11" x14ac:dyDescent="0.2">
      <c r="A7099" s="203" t="str">
        <f>Collection!A628</f>
        <v>2083/04/30</v>
      </c>
      <c r="B7099" s="197">
        <f>Collection!B628</f>
        <v>46249</v>
      </c>
      <c r="C7099" s="200" t="str">
        <f>Collection!D628</f>
        <v>ORGANIC TARKALI</v>
      </c>
      <c r="D7099" s="200" t="str">
        <f>Collection!F628</f>
        <v>Collection</v>
      </c>
      <c r="E7099" s="200">
        <f>Collection!C628</f>
        <v>4229</v>
      </c>
      <c r="F7099" s="200"/>
      <c r="G7099" s="201"/>
      <c r="H7099" s="201">
        <f>Collection!H628</f>
        <v>2980</v>
      </c>
      <c r="I7099" s="241">
        <f t="shared" si="111"/>
        <v>-2980</v>
      </c>
      <c r="J7099" s="200"/>
      <c r="K7099" s="200" t="str" cm="1">
        <f t="array" ref="K7099">IF($C7099="","",IF(AND($C7099=Party_Statement!$C$5,$B7099&gt;=Party_Statement!$C$6,$B7099&lt;=Party_Statement!$E$6),SUMPRODUCT(($C$3:$C7099=Party_Statement!$C$5)*($B$3:$B7099&gt;=Party_Statement!$C$6)*($B$3:$B7099&lt;=Party_Statement!$E$6)),""))</f>
        <v/>
      </c>
    </row>
    <row r="7100" spans="1:11" x14ac:dyDescent="0.2">
      <c r="A7100" s="203" t="str">
        <f>Collection!A629</f>
        <v>2083/04/30</v>
      </c>
      <c r="B7100" s="197">
        <f>Collection!B629</f>
        <v>46249</v>
      </c>
      <c r="C7100" s="200" t="str">
        <f>Collection!D629</f>
        <v>YUBARAJ AND SAMRAT</v>
      </c>
      <c r="D7100" s="200" t="str">
        <f>Collection!F629</f>
        <v>Collection</v>
      </c>
      <c r="E7100" s="200">
        <f>Collection!C629</f>
        <v>4230</v>
      </c>
      <c r="F7100" s="200"/>
      <c r="G7100" s="201"/>
      <c r="H7100" s="201">
        <f>Collection!H629</f>
        <v>1020</v>
      </c>
      <c r="I7100" s="241">
        <f t="shared" si="111"/>
        <v>-1020</v>
      </c>
      <c r="J7100" s="200"/>
      <c r="K7100" s="200" t="str" cm="1">
        <f t="array" ref="K7100">IF($C7100="","",IF(AND($C7100=Party_Statement!$C$5,$B7100&gt;=Party_Statement!$C$6,$B7100&lt;=Party_Statement!$E$6),SUMPRODUCT(($C$3:$C7100=Party_Statement!$C$5)*($B$3:$B7100&gt;=Party_Statement!$C$6)*($B$3:$B7100&lt;=Party_Statement!$E$6)),""))</f>
        <v/>
      </c>
    </row>
    <row r="7101" spans="1:11" x14ac:dyDescent="0.2">
      <c r="A7101" s="203" t="str">
        <f>Collection!A630</f>
        <v>2083/04/30</v>
      </c>
      <c r="B7101" s="197">
        <f>Collection!B630</f>
        <v>46249</v>
      </c>
      <c r="C7101" s="200" t="str">
        <f>Collection!D630</f>
        <v>DEURALI KIRANA</v>
      </c>
      <c r="D7101" s="200" t="str">
        <f>Collection!F630</f>
        <v>Collection</v>
      </c>
      <c r="E7101" s="200">
        <f>Collection!C630</f>
        <v>4231</v>
      </c>
      <c r="F7101" s="200"/>
      <c r="G7101" s="201"/>
      <c r="H7101" s="201">
        <f>Collection!H630</f>
        <v>425</v>
      </c>
      <c r="I7101" s="241">
        <f t="shared" si="111"/>
        <v>-425</v>
      </c>
      <c r="J7101" s="200"/>
      <c r="K7101" s="200" t="str" cm="1">
        <f t="array" ref="K7101">IF($C7101="","",IF(AND($C7101=Party_Statement!$C$5,$B7101&gt;=Party_Statement!$C$6,$B7101&lt;=Party_Statement!$E$6),SUMPRODUCT(($C$3:$C7101=Party_Statement!$C$5)*($B$3:$B7101&gt;=Party_Statement!$C$6)*($B$3:$B7101&lt;=Party_Statement!$E$6)),""))</f>
        <v/>
      </c>
    </row>
    <row r="7102" spans="1:11" x14ac:dyDescent="0.2">
      <c r="A7102" s="203" t="str">
        <f>Collection!A631</f>
        <v>2083/04/30</v>
      </c>
      <c r="B7102" s="197">
        <f>Collection!B631</f>
        <v>46249</v>
      </c>
      <c r="C7102" s="200" t="str">
        <f>Collection!D631</f>
        <v>KULCHANDRA GYAWALI</v>
      </c>
      <c r="D7102" s="200" t="str">
        <f>Collection!F631</f>
        <v>Collection</v>
      </c>
      <c r="E7102" s="200">
        <f>Collection!C631</f>
        <v>4232</v>
      </c>
      <c r="F7102" s="200"/>
      <c r="G7102" s="201"/>
      <c r="H7102" s="201">
        <f>Collection!H631</f>
        <v>2550</v>
      </c>
      <c r="I7102" s="241">
        <f t="shared" si="111"/>
        <v>-2550</v>
      </c>
      <c r="J7102" s="200"/>
      <c r="K7102" s="200" t="str" cm="1">
        <f t="array" ref="K7102">IF($C7102="","",IF(AND($C7102=Party_Statement!$C$5,$B7102&gt;=Party_Statement!$C$6,$B7102&lt;=Party_Statement!$E$6),SUMPRODUCT(($C$3:$C7102=Party_Statement!$C$5)*($B$3:$B7102&gt;=Party_Statement!$C$6)*($B$3:$B7102&lt;=Party_Statement!$E$6)),""))</f>
        <v/>
      </c>
    </row>
    <row r="7103" spans="1:11" x14ac:dyDescent="0.2">
      <c r="A7103" s="203" t="str">
        <f>Collection!A632</f>
        <v>2083/04/30</v>
      </c>
      <c r="B7103" s="197">
        <f>Collection!B632</f>
        <v>46249</v>
      </c>
      <c r="C7103" s="200" t="str">
        <f>Collection!D632</f>
        <v>NEUPANE KIRANA</v>
      </c>
      <c r="D7103" s="200" t="str">
        <f>Collection!F632</f>
        <v>Collection</v>
      </c>
      <c r="E7103" s="200">
        <f>Collection!C632</f>
        <v>4233</v>
      </c>
      <c r="F7103" s="200"/>
      <c r="G7103" s="201"/>
      <c r="H7103" s="201">
        <f>Collection!H632</f>
        <v>200</v>
      </c>
      <c r="I7103" s="241">
        <f t="shared" si="111"/>
        <v>-200</v>
      </c>
      <c r="J7103" s="200"/>
      <c r="K7103" s="200" t="str" cm="1">
        <f t="array" ref="K7103">IF($C7103="","",IF(AND($C7103=Party_Statement!$C$5,$B7103&gt;=Party_Statement!$C$6,$B7103&lt;=Party_Statement!$E$6),SUMPRODUCT(($C$3:$C7103=Party_Statement!$C$5)*($B$3:$B7103&gt;=Party_Statement!$C$6)*($B$3:$B7103&lt;=Party_Statement!$E$6)),""))</f>
        <v/>
      </c>
    </row>
    <row r="7104" spans="1:11" x14ac:dyDescent="0.2">
      <c r="A7104" s="203" t="str">
        <f>Collection!A633</f>
        <v>2083/04/30</v>
      </c>
      <c r="B7104" s="197">
        <f>Collection!B633</f>
        <v>46249</v>
      </c>
      <c r="C7104" s="200" t="str">
        <f>Collection!D633</f>
        <v>LOCAL</v>
      </c>
      <c r="D7104" s="200" t="str">
        <f>Collection!F633</f>
        <v>Collection</v>
      </c>
      <c r="E7104" s="200">
        <f>Collection!C633</f>
        <v>6474</v>
      </c>
      <c r="F7104" s="200"/>
      <c r="G7104" s="201"/>
      <c r="H7104" s="201">
        <f>Collection!H633</f>
        <v>3100</v>
      </c>
      <c r="I7104" s="241">
        <f t="shared" si="111"/>
        <v>-3100</v>
      </c>
      <c r="J7104" s="200"/>
      <c r="K7104" s="200" t="str" cm="1">
        <f t="array" ref="K7104">IF($C7104="","",IF(AND($C7104=Party_Statement!$C$5,$B7104&gt;=Party_Statement!$C$6,$B7104&lt;=Party_Statement!$E$6),SUMPRODUCT(($C$3:$C7104=Party_Statement!$C$5)*($B$3:$B7104&gt;=Party_Statement!$C$6)*($B$3:$B7104&lt;=Party_Statement!$E$6)),""))</f>
        <v/>
      </c>
    </row>
    <row r="7105" spans="1:11" x14ac:dyDescent="0.2">
      <c r="A7105" s="203" t="str">
        <f>Collection!A634</f>
        <v>2083/04/31</v>
      </c>
      <c r="B7105" s="197">
        <f>Collection!B634</f>
        <v>46250</v>
      </c>
      <c r="C7105" s="200" t="str">
        <f>Collection!D634</f>
        <v>SRIJANA DAIRY</v>
      </c>
      <c r="D7105" s="200" t="str">
        <f>Collection!F634</f>
        <v>Collection</v>
      </c>
      <c r="E7105" s="200">
        <f>Collection!C634</f>
        <v>4234</v>
      </c>
      <c r="F7105" s="200"/>
      <c r="G7105" s="201"/>
      <c r="H7105" s="201">
        <f>Collection!H634</f>
        <v>5180</v>
      </c>
      <c r="I7105" s="241">
        <f t="shared" si="111"/>
        <v>-5180</v>
      </c>
      <c r="J7105" s="200"/>
      <c r="K7105" s="200" t="str" cm="1">
        <f t="array" ref="K7105">IF($C7105="","",IF(AND($C7105=Party_Statement!$C$5,$B7105&gt;=Party_Statement!$C$6,$B7105&lt;=Party_Statement!$E$6),SUMPRODUCT(($C$3:$C7105=Party_Statement!$C$5)*($B$3:$B7105&gt;=Party_Statement!$C$6)*($B$3:$B7105&lt;=Party_Statement!$E$6)),""))</f>
        <v/>
      </c>
    </row>
    <row r="7106" spans="1:11" x14ac:dyDescent="0.2">
      <c r="A7106" s="203" t="str">
        <f>Collection!A635</f>
        <v>2083/04/31</v>
      </c>
      <c r="B7106" s="197">
        <f>Collection!B635</f>
        <v>46250</v>
      </c>
      <c r="C7106" s="200" t="str">
        <f>Collection!D635</f>
        <v>SOBHA BHATTARAI</v>
      </c>
      <c r="D7106" s="200" t="str">
        <f>Collection!F635</f>
        <v>Collection</v>
      </c>
      <c r="E7106" s="200">
        <f>Collection!C635</f>
        <v>4235</v>
      </c>
      <c r="F7106" s="200"/>
      <c r="G7106" s="201"/>
      <c r="H7106" s="201">
        <f>Collection!H635</f>
        <v>4250</v>
      </c>
      <c r="I7106" s="241">
        <f t="shared" si="111"/>
        <v>-4250</v>
      </c>
      <c r="J7106" s="200"/>
      <c r="K7106" s="200" t="str" cm="1">
        <f t="array" ref="K7106">IF($C7106="","",IF(AND($C7106=Party_Statement!$C$5,$B7106&gt;=Party_Statement!$C$6,$B7106&lt;=Party_Statement!$E$6),SUMPRODUCT(($C$3:$C7106=Party_Statement!$C$5)*($B$3:$B7106&gt;=Party_Statement!$C$6)*($B$3:$B7106&lt;=Party_Statement!$E$6)),""))</f>
        <v/>
      </c>
    </row>
    <row r="7107" spans="1:11" x14ac:dyDescent="0.2">
      <c r="A7107" s="203" t="str">
        <f>Collection!A636</f>
        <v>2083/04/31</v>
      </c>
      <c r="B7107" s="197">
        <f>Collection!B636</f>
        <v>46250</v>
      </c>
      <c r="C7107" s="200" t="str">
        <f>Collection!D636</f>
        <v>AAMOSH KIRANA</v>
      </c>
      <c r="D7107" s="200" t="str">
        <f>Collection!F636</f>
        <v>Collection</v>
      </c>
      <c r="E7107" s="200">
        <f>Collection!C636</f>
        <v>4236</v>
      </c>
      <c r="F7107" s="200"/>
      <c r="G7107" s="201"/>
      <c r="H7107" s="201">
        <f>Collection!H636</f>
        <v>5500</v>
      </c>
      <c r="I7107" s="241">
        <f t="shared" si="111"/>
        <v>-5500</v>
      </c>
      <c r="J7107" s="200"/>
      <c r="K7107" s="200" cm="1">
        <f t="array" ref="K7107">IF($C7107="","",IF(AND($C7107=Party_Statement!$C$5,$B7107&gt;=Party_Statement!$C$6,$B7107&lt;=Party_Statement!$E$6),SUMPRODUCT(($C$3:$C7107=Party_Statement!$C$5)*($B$3:$B7107&gt;=Party_Statement!$C$6)*($B$3:$B7107&lt;=Party_Statement!$E$6)),""))</f>
        <v>294</v>
      </c>
    </row>
    <row r="7108" spans="1:11" x14ac:dyDescent="0.2">
      <c r="A7108" s="203" t="str">
        <f>Collection!A637</f>
        <v>2083/04/31</v>
      </c>
      <c r="B7108" s="197">
        <f>Collection!B637</f>
        <v>46250</v>
      </c>
      <c r="C7108" s="200" t="str">
        <f>Collection!D637</f>
        <v>GIRI KIRANA</v>
      </c>
      <c r="D7108" s="200" t="str">
        <f>Collection!F637</f>
        <v>Collection</v>
      </c>
      <c r="E7108" s="200">
        <f>Collection!C637</f>
        <v>4237</v>
      </c>
      <c r="F7108" s="200"/>
      <c r="G7108" s="201"/>
      <c r="H7108" s="201">
        <f>Collection!H637</f>
        <v>1275</v>
      </c>
      <c r="I7108" s="241">
        <f t="shared" si="111"/>
        <v>-1275</v>
      </c>
      <c r="J7108" s="200"/>
      <c r="K7108" s="200" t="str" cm="1">
        <f t="array" ref="K7108">IF($C7108="","",IF(AND($C7108=Party_Statement!$C$5,$B7108&gt;=Party_Statement!$C$6,$B7108&lt;=Party_Statement!$E$6),SUMPRODUCT(($C$3:$C7108=Party_Statement!$C$5)*($B$3:$B7108&gt;=Party_Statement!$C$6)*($B$3:$B7108&lt;=Party_Statement!$E$6)),""))</f>
        <v/>
      </c>
    </row>
    <row r="7109" spans="1:11" x14ac:dyDescent="0.2">
      <c r="A7109" s="203" t="str">
        <f>Collection!A638</f>
        <v>2083/04/31</v>
      </c>
      <c r="B7109" s="197">
        <f>Collection!B638</f>
        <v>46250</v>
      </c>
      <c r="C7109" s="200" t="str">
        <f>Collection!D638</f>
        <v>SRIJANA DAIRY</v>
      </c>
      <c r="D7109" s="200" t="str">
        <f>Collection!F638</f>
        <v>Collection</v>
      </c>
      <c r="E7109" s="200">
        <f>Collection!C638</f>
        <v>4238</v>
      </c>
      <c r="F7109" s="200"/>
      <c r="G7109" s="201"/>
      <c r="H7109" s="201">
        <f>Collection!H638</f>
        <v>680</v>
      </c>
      <c r="I7109" s="241">
        <f t="shared" si="111"/>
        <v>-680</v>
      </c>
      <c r="J7109" s="200"/>
      <c r="K7109" s="200" t="str" cm="1">
        <f t="array" ref="K7109">IF($C7109="","",IF(AND($C7109=Party_Statement!$C$5,$B7109&gt;=Party_Statement!$C$6,$B7109&lt;=Party_Statement!$E$6),SUMPRODUCT(($C$3:$C7109=Party_Statement!$C$5)*($B$3:$B7109&gt;=Party_Statement!$C$6)*($B$3:$B7109&lt;=Party_Statement!$E$6)),""))</f>
        <v/>
      </c>
    </row>
    <row r="7110" spans="1:11" x14ac:dyDescent="0.2">
      <c r="A7110" s="203" t="str">
        <f>Collection!A639</f>
        <v>2083/04/31</v>
      </c>
      <c r="B7110" s="197">
        <f>Collection!B639</f>
        <v>46250</v>
      </c>
      <c r="C7110" s="200" t="str">
        <f>Collection!D639</f>
        <v>PALPALI KIRANA</v>
      </c>
      <c r="D7110" s="200" t="str">
        <f>Collection!F639</f>
        <v>Collection</v>
      </c>
      <c r="E7110" s="200">
        <f>Collection!C639</f>
        <v>4239</v>
      </c>
      <c r="F7110" s="200"/>
      <c r="G7110" s="201"/>
      <c r="H7110" s="201">
        <f>Collection!H639</f>
        <v>1700</v>
      </c>
      <c r="I7110" s="241">
        <f t="shared" si="111"/>
        <v>-1700</v>
      </c>
      <c r="J7110" s="200"/>
      <c r="K7110" s="200" t="str" cm="1">
        <f t="array" ref="K7110">IF($C7110="","",IF(AND($C7110=Party_Statement!$C$5,$B7110&gt;=Party_Statement!$C$6,$B7110&lt;=Party_Statement!$E$6),SUMPRODUCT(($C$3:$C7110=Party_Statement!$C$5)*($B$3:$B7110&gt;=Party_Statement!$C$6)*($B$3:$B7110&lt;=Party_Statement!$E$6)),""))</f>
        <v/>
      </c>
    </row>
    <row r="7111" spans="1:11" x14ac:dyDescent="0.2">
      <c r="A7111" s="203" t="str">
        <f>Collection!A640</f>
        <v>2083/04/31</v>
      </c>
      <c r="B7111" s="197">
        <f>Collection!B640</f>
        <v>46250</v>
      </c>
      <c r="C7111" s="200" t="str">
        <f>Collection!D640</f>
        <v>DEURALI KIRANA</v>
      </c>
      <c r="D7111" s="200" t="str">
        <f>Collection!F640</f>
        <v>Collection</v>
      </c>
      <c r="E7111" s="200">
        <f>Collection!C640</f>
        <v>4240</v>
      </c>
      <c r="F7111" s="200"/>
      <c r="G7111" s="201"/>
      <c r="H7111" s="201">
        <f>Collection!H640</f>
        <v>425</v>
      </c>
      <c r="I7111" s="241">
        <f t="shared" si="111"/>
        <v>-425</v>
      </c>
      <c r="J7111" s="200"/>
      <c r="K7111" s="200" t="str" cm="1">
        <f t="array" ref="K7111">IF($C7111="","",IF(AND($C7111=Party_Statement!$C$5,$B7111&gt;=Party_Statement!$C$6,$B7111&lt;=Party_Statement!$E$6),SUMPRODUCT(($C$3:$C7111=Party_Statement!$C$5)*($B$3:$B7111&gt;=Party_Statement!$C$6)*($B$3:$B7111&lt;=Party_Statement!$E$6)),""))</f>
        <v/>
      </c>
    </row>
    <row r="7112" spans="1:11" x14ac:dyDescent="0.2">
      <c r="A7112" s="203" t="str">
        <f>Collection!A641</f>
        <v>2083/04/31</v>
      </c>
      <c r="B7112" s="197">
        <f>Collection!B641</f>
        <v>46250</v>
      </c>
      <c r="C7112" s="200" t="str">
        <f>Collection!D641</f>
        <v>YUBARAJ AND SAMRAT</v>
      </c>
      <c r="D7112" s="200" t="str">
        <f>Collection!F641</f>
        <v>Collection</v>
      </c>
      <c r="E7112" s="200">
        <f>Collection!C641</f>
        <v>4241</v>
      </c>
      <c r="F7112" s="200"/>
      <c r="G7112" s="201"/>
      <c r="H7112" s="201">
        <f>Collection!H641</f>
        <v>1020</v>
      </c>
      <c r="I7112" s="241">
        <f t="shared" si="111"/>
        <v>-1020</v>
      </c>
      <c r="J7112" s="200"/>
      <c r="K7112" s="200" t="str" cm="1">
        <f t="array" ref="K7112">IF($C7112="","",IF(AND($C7112=Party_Statement!$C$5,$B7112&gt;=Party_Statement!$C$6,$B7112&lt;=Party_Statement!$E$6),SUMPRODUCT(($C$3:$C7112=Party_Statement!$C$5)*($B$3:$B7112&gt;=Party_Statement!$C$6)*($B$3:$B7112&lt;=Party_Statement!$E$6)),""))</f>
        <v/>
      </c>
    </row>
    <row r="7113" spans="1:11" x14ac:dyDescent="0.2">
      <c r="A7113" s="203" t="str">
        <f>Collection!A642</f>
        <v>2083/04/31</v>
      </c>
      <c r="B7113" s="197">
        <f>Collection!B642</f>
        <v>46250</v>
      </c>
      <c r="C7113" s="200" t="str">
        <f>Collection!D642</f>
        <v>MADHU PUN</v>
      </c>
      <c r="D7113" s="200" t="str">
        <f>Collection!F642</f>
        <v>Collection</v>
      </c>
      <c r="E7113" s="200">
        <f>Collection!C642</f>
        <v>4242</v>
      </c>
      <c r="F7113" s="200"/>
      <c r="G7113" s="201"/>
      <c r="H7113" s="201">
        <f>Collection!H642</f>
        <v>800</v>
      </c>
      <c r="I7113" s="241">
        <f t="shared" si="111"/>
        <v>-800</v>
      </c>
      <c r="J7113" s="200"/>
      <c r="K7113" s="200" t="str" cm="1">
        <f t="array" ref="K7113">IF($C7113="","",IF(AND($C7113=Party_Statement!$C$5,$B7113&gt;=Party_Statement!$C$6,$B7113&lt;=Party_Statement!$E$6),SUMPRODUCT(($C$3:$C7113=Party_Statement!$C$5)*($B$3:$B7113&gt;=Party_Statement!$C$6)*($B$3:$B7113&lt;=Party_Statement!$E$6)),""))</f>
        <v/>
      </c>
    </row>
    <row r="7114" spans="1:11" x14ac:dyDescent="0.2">
      <c r="A7114" s="203" t="str">
        <f>Collection!A643</f>
        <v>2083/04/31</v>
      </c>
      <c r="B7114" s="197">
        <f>Collection!B643</f>
        <v>46250</v>
      </c>
      <c r="C7114" s="200" t="str">
        <f>Collection!D643</f>
        <v>PETTY CASH</v>
      </c>
      <c r="D7114" s="200" t="str">
        <f>Collection!F643</f>
        <v>Petty Cash</v>
      </c>
      <c r="E7114" s="200">
        <f>Collection!C643</f>
        <v>0</v>
      </c>
      <c r="F7114" s="200"/>
      <c r="G7114" s="201"/>
      <c r="H7114" s="201">
        <f>Collection!H643</f>
        <v>0</v>
      </c>
      <c r="I7114" s="241">
        <f t="shared" si="111"/>
        <v>0</v>
      </c>
      <c r="J7114" s="200"/>
      <c r="K7114" s="200" t="str" cm="1">
        <f t="array" ref="K7114">IF($C7114="","",IF(AND($C7114=Party_Statement!$C$5,$B7114&gt;=Party_Statement!$C$6,$B7114&lt;=Party_Statement!$E$6),SUMPRODUCT(($C$3:$C7114=Party_Statement!$C$5)*($B$3:$B7114&gt;=Party_Statement!$C$6)*($B$3:$B7114&lt;=Party_Statement!$E$6)),""))</f>
        <v/>
      </c>
    </row>
    <row r="7115" spans="1:11" x14ac:dyDescent="0.2">
      <c r="A7115" s="203" t="str">
        <f>Collection!A644</f>
        <v>2083/04/31</v>
      </c>
      <c r="B7115" s="197">
        <f>Collection!B644</f>
        <v>46250</v>
      </c>
      <c r="C7115" s="200" t="str">
        <f>Collection!D644</f>
        <v>LOCAL</v>
      </c>
      <c r="D7115" s="200" t="str">
        <f>Collection!F644</f>
        <v>Collection</v>
      </c>
      <c r="E7115" s="200">
        <f>Collection!C644</f>
        <v>6475</v>
      </c>
      <c r="F7115" s="200"/>
      <c r="G7115" s="201"/>
      <c r="H7115" s="201">
        <f>Collection!H644</f>
        <v>10200</v>
      </c>
      <c r="I7115" s="241">
        <f t="shared" ref="I7115:I7178" si="112">IF($C7115="","",IF($C7115=$C2133,$I2133+$G7115-$H7115,$G7115-$H7115))</f>
        <v>-10200</v>
      </c>
      <c r="J7115" s="200"/>
      <c r="K7115" s="200" t="str" cm="1">
        <f t="array" ref="K7115">IF($C7115="","",IF(AND($C7115=Party_Statement!$C$5,$B7115&gt;=Party_Statement!$C$6,$B7115&lt;=Party_Statement!$E$6),SUMPRODUCT(($C$3:$C7115=Party_Statement!$C$5)*($B$3:$B7115&gt;=Party_Statement!$C$6)*($B$3:$B7115&lt;=Party_Statement!$E$6)),""))</f>
        <v/>
      </c>
    </row>
    <row r="7116" spans="1:11" x14ac:dyDescent="0.2">
      <c r="A7116" s="203" t="str">
        <f>Collection!A645</f>
        <v>2083/04/31</v>
      </c>
      <c r="B7116" s="197">
        <f>Collection!B645</f>
        <v>46250</v>
      </c>
      <c r="C7116" s="200" t="str">
        <f>Collection!D645</f>
        <v>PETTY CASH</v>
      </c>
      <c r="D7116" s="200" t="str">
        <f>Collection!F645</f>
        <v>Petty Cash</v>
      </c>
      <c r="E7116" s="200">
        <f>Collection!C645</f>
        <v>0</v>
      </c>
      <c r="F7116" s="200"/>
      <c r="G7116" s="201"/>
      <c r="H7116" s="201">
        <f>Collection!H645</f>
        <v>0</v>
      </c>
      <c r="I7116" s="241">
        <f t="shared" si="112"/>
        <v>0</v>
      </c>
      <c r="J7116" s="200"/>
      <c r="K7116" s="200" t="str" cm="1">
        <f t="array" ref="K7116">IF($C7116="","",IF(AND($C7116=Party_Statement!$C$5,$B7116&gt;=Party_Statement!$C$6,$B7116&lt;=Party_Statement!$E$6),SUMPRODUCT(($C$3:$C7116=Party_Statement!$C$5)*($B$3:$B7116&gt;=Party_Statement!$C$6)*($B$3:$B7116&lt;=Party_Statement!$E$6)),""))</f>
        <v/>
      </c>
    </row>
    <row r="7117" spans="1:11" x14ac:dyDescent="0.2">
      <c r="A7117" s="203" t="str">
        <f>Collection!A646</f>
        <v>2083/05/01</v>
      </c>
      <c r="B7117" s="197">
        <f>Collection!B646</f>
        <v>46251</v>
      </c>
      <c r="C7117" s="200" t="str">
        <f>Collection!D646</f>
        <v>SRIJANA DAIRY</v>
      </c>
      <c r="D7117" s="200" t="str">
        <f>Collection!F646</f>
        <v>Collection</v>
      </c>
      <c r="E7117" s="200">
        <f>Collection!C646</f>
        <v>4243</v>
      </c>
      <c r="F7117" s="200"/>
      <c r="G7117" s="201"/>
      <c r="H7117" s="201">
        <f>Collection!H646</f>
        <v>3800</v>
      </c>
      <c r="I7117" s="241">
        <f t="shared" si="112"/>
        <v>-3800</v>
      </c>
      <c r="J7117" s="200"/>
      <c r="K7117" s="200" t="str" cm="1">
        <f t="array" ref="K7117">IF($C7117="","",IF(AND($C7117=Party_Statement!$C$5,$B7117&gt;=Party_Statement!$C$6,$B7117&lt;=Party_Statement!$E$6),SUMPRODUCT(($C$3:$C7117=Party_Statement!$C$5)*($B$3:$B7117&gt;=Party_Statement!$C$6)*($B$3:$B7117&lt;=Party_Statement!$E$6)),""))</f>
        <v/>
      </c>
    </row>
    <row r="7118" spans="1:11" x14ac:dyDescent="0.2">
      <c r="A7118" s="203" t="str">
        <f>Collection!A647</f>
        <v>2083/05/01</v>
      </c>
      <c r="B7118" s="197">
        <f>Collection!B647</f>
        <v>46251</v>
      </c>
      <c r="C7118" s="200" t="str">
        <f>Collection!D647</f>
        <v>SOBHA BHATTARAI</v>
      </c>
      <c r="D7118" s="200" t="str">
        <f>Collection!F647</f>
        <v>Collection</v>
      </c>
      <c r="E7118" s="200">
        <f>Collection!C647</f>
        <v>4244</v>
      </c>
      <c r="F7118" s="200"/>
      <c r="G7118" s="201"/>
      <c r="H7118" s="201">
        <f>Collection!H647</f>
        <v>1700</v>
      </c>
      <c r="I7118" s="241">
        <f t="shared" si="112"/>
        <v>-1700</v>
      </c>
      <c r="J7118" s="200"/>
      <c r="K7118" s="200" t="str" cm="1">
        <f t="array" ref="K7118">IF($C7118="","",IF(AND($C7118=Party_Statement!$C$5,$B7118&gt;=Party_Statement!$C$6,$B7118&lt;=Party_Statement!$E$6),SUMPRODUCT(($C$3:$C7118=Party_Statement!$C$5)*($B$3:$B7118&gt;=Party_Statement!$C$6)*($B$3:$B7118&lt;=Party_Statement!$E$6)),""))</f>
        <v/>
      </c>
    </row>
    <row r="7119" spans="1:11" x14ac:dyDescent="0.2">
      <c r="A7119" s="203" t="str">
        <f>Collection!A648</f>
        <v>2083/05/01</v>
      </c>
      <c r="B7119" s="197">
        <f>Collection!B648</f>
        <v>46251</v>
      </c>
      <c r="C7119" s="200" t="str">
        <f>Collection!D648</f>
        <v>AAMOSH KIRANA</v>
      </c>
      <c r="D7119" s="200" t="str">
        <f>Collection!F648</f>
        <v>Collection</v>
      </c>
      <c r="E7119" s="200">
        <f>Collection!C648</f>
        <v>4245</v>
      </c>
      <c r="F7119" s="200"/>
      <c r="G7119" s="201"/>
      <c r="H7119" s="201">
        <f>Collection!H648</f>
        <v>8500</v>
      </c>
      <c r="I7119" s="241">
        <f t="shared" si="112"/>
        <v>-8500</v>
      </c>
      <c r="J7119" s="200"/>
      <c r="K7119" s="200" cm="1">
        <f t="array" ref="K7119">IF($C7119="","",IF(AND($C7119=Party_Statement!$C$5,$B7119&gt;=Party_Statement!$C$6,$B7119&lt;=Party_Statement!$E$6),SUMPRODUCT(($C$3:$C7119=Party_Statement!$C$5)*($B$3:$B7119&gt;=Party_Statement!$C$6)*($B$3:$B7119&lt;=Party_Statement!$E$6)),""))</f>
        <v>295</v>
      </c>
    </row>
    <row r="7120" spans="1:11" x14ac:dyDescent="0.2">
      <c r="A7120" s="203" t="str">
        <f>Collection!A649</f>
        <v>2083/05/01</v>
      </c>
      <c r="B7120" s="197">
        <f>Collection!B649</f>
        <v>46251</v>
      </c>
      <c r="C7120" s="200" t="str">
        <f>Collection!D649</f>
        <v>GIRI KIRANA</v>
      </c>
      <c r="D7120" s="200" t="str">
        <f>Collection!F649</f>
        <v>Collection</v>
      </c>
      <c r="E7120" s="200">
        <f>Collection!C649</f>
        <v>4246</v>
      </c>
      <c r="F7120" s="200"/>
      <c r="G7120" s="201"/>
      <c r="H7120" s="201">
        <f>Collection!H649</f>
        <v>1275</v>
      </c>
      <c r="I7120" s="241">
        <f t="shared" si="112"/>
        <v>-1275</v>
      </c>
      <c r="J7120" s="200"/>
      <c r="K7120" s="200" t="str" cm="1">
        <f t="array" ref="K7120">IF($C7120="","",IF(AND($C7120=Party_Statement!$C$5,$B7120&gt;=Party_Statement!$C$6,$B7120&lt;=Party_Statement!$E$6),SUMPRODUCT(($C$3:$C7120=Party_Statement!$C$5)*($B$3:$B7120&gt;=Party_Statement!$C$6)*($B$3:$B7120&lt;=Party_Statement!$E$6)),""))</f>
        <v/>
      </c>
    </row>
    <row r="7121" spans="1:11" x14ac:dyDescent="0.2">
      <c r="A7121" s="203" t="str">
        <f>Collection!A650</f>
        <v>2083/05/01</v>
      </c>
      <c r="B7121" s="197">
        <f>Collection!B650</f>
        <v>46251</v>
      </c>
      <c r="C7121" s="200" t="str">
        <f>Collection!D650</f>
        <v>ORGANIC TARKALI</v>
      </c>
      <c r="D7121" s="200" t="str">
        <f>Collection!F650</f>
        <v>Collection</v>
      </c>
      <c r="E7121" s="200">
        <f>Collection!C650</f>
        <v>4247</v>
      </c>
      <c r="F7121" s="200"/>
      <c r="G7121" s="201"/>
      <c r="H7121" s="201">
        <f>Collection!H650</f>
        <v>6790</v>
      </c>
      <c r="I7121" s="241">
        <f t="shared" si="112"/>
        <v>-6790</v>
      </c>
      <c r="J7121" s="200"/>
      <c r="K7121" s="200" t="str" cm="1">
        <f t="array" ref="K7121">IF($C7121="","",IF(AND($C7121=Party_Statement!$C$5,$B7121&gt;=Party_Statement!$C$6,$B7121&lt;=Party_Statement!$E$6),SUMPRODUCT(($C$3:$C7121=Party_Statement!$C$5)*($B$3:$B7121&gt;=Party_Statement!$C$6)*($B$3:$B7121&lt;=Party_Statement!$E$6)),""))</f>
        <v/>
      </c>
    </row>
    <row r="7122" spans="1:11" x14ac:dyDescent="0.2">
      <c r="A7122" s="203" t="str">
        <f>Collection!A651</f>
        <v>2083/05/01</v>
      </c>
      <c r="B7122" s="197">
        <f>Collection!B651</f>
        <v>46251</v>
      </c>
      <c r="C7122" s="200" t="str">
        <f>Collection!D651</f>
        <v>DEURALI KIRANA</v>
      </c>
      <c r="D7122" s="200" t="str">
        <f>Collection!F651</f>
        <v>Collection</v>
      </c>
      <c r="E7122" s="200">
        <f>Collection!C651</f>
        <v>4248</v>
      </c>
      <c r="F7122" s="200"/>
      <c r="G7122" s="201"/>
      <c r="H7122" s="201">
        <f>Collection!H651</f>
        <v>510</v>
      </c>
      <c r="I7122" s="241">
        <f t="shared" si="112"/>
        <v>-510</v>
      </c>
      <c r="J7122" s="200"/>
      <c r="K7122" s="200" t="str" cm="1">
        <f t="array" ref="K7122">IF($C7122="","",IF(AND($C7122=Party_Statement!$C$5,$B7122&gt;=Party_Statement!$C$6,$B7122&lt;=Party_Statement!$E$6),SUMPRODUCT(($C$3:$C7122=Party_Statement!$C$5)*($B$3:$B7122&gt;=Party_Statement!$C$6)*($B$3:$B7122&lt;=Party_Statement!$E$6)),""))</f>
        <v/>
      </c>
    </row>
    <row r="7123" spans="1:11" x14ac:dyDescent="0.2">
      <c r="A7123" s="203" t="str">
        <f>Collection!A652</f>
        <v>2083/05/01</v>
      </c>
      <c r="B7123" s="197">
        <f>Collection!B652</f>
        <v>46251</v>
      </c>
      <c r="C7123" s="200" t="str">
        <f>Collection!D652</f>
        <v>PETTY CASH</v>
      </c>
      <c r="D7123" s="200" t="str">
        <f>Collection!F652</f>
        <v>Petty Cash</v>
      </c>
      <c r="E7123" s="200">
        <f>Collection!C652</f>
        <v>0</v>
      </c>
      <c r="F7123" s="200"/>
      <c r="G7123" s="201"/>
      <c r="H7123" s="201">
        <f>Collection!H652</f>
        <v>0</v>
      </c>
      <c r="I7123" s="241">
        <f t="shared" si="112"/>
        <v>0</v>
      </c>
      <c r="J7123" s="200"/>
      <c r="K7123" s="200" t="str" cm="1">
        <f t="array" ref="K7123">IF($C7123="","",IF(AND($C7123=Party_Statement!$C$5,$B7123&gt;=Party_Statement!$C$6,$B7123&lt;=Party_Statement!$E$6),SUMPRODUCT(($C$3:$C7123=Party_Statement!$C$5)*($B$3:$B7123&gt;=Party_Statement!$C$6)*($B$3:$B7123&lt;=Party_Statement!$E$6)),""))</f>
        <v/>
      </c>
    </row>
    <row r="7124" spans="1:11" x14ac:dyDescent="0.2">
      <c r="A7124" s="203" t="str">
        <f>Collection!A653</f>
        <v>2083/05/01</v>
      </c>
      <c r="B7124" s="197">
        <f>Collection!B653</f>
        <v>46251</v>
      </c>
      <c r="C7124" s="200" t="str">
        <f>Collection!D653</f>
        <v>LOCAL</v>
      </c>
      <c r="D7124" s="200" t="str">
        <f>Collection!F653</f>
        <v>Collection</v>
      </c>
      <c r="E7124" s="200">
        <f>Collection!C653</f>
        <v>6476</v>
      </c>
      <c r="F7124" s="200"/>
      <c r="G7124" s="201"/>
      <c r="H7124" s="201">
        <f>Collection!H653</f>
        <v>5070</v>
      </c>
      <c r="I7124" s="241">
        <f t="shared" si="112"/>
        <v>-5070</v>
      </c>
      <c r="J7124" s="200"/>
      <c r="K7124" s="200" t="str" cm="1">
        <f t="array" ref="K7124">IF($C7124="","",IF(AND($C7124=Party_Statement!$C$5,$B7124&gt;=Party_Statement!$C$6,$B7124&lt;=Party_Statement!$E$6),SUMPRODUCT(($C$3:$C7124=Party_Statement!$C$5)*($B$3:$B7124&gt;=Party_Statement!$C$6)*($B$3:$B7124&lt;=Party_Statement!$E$6)),""))</f>
        <v/>
      </c>
    </row>
    <row r="7125" spans="1:11" x14ac:dyDescent="0.2">
      <c r="A7125" s="203" t="str">
        <f>Collection!A654</f>
        <v>2083/05/02</v>
      </c>
      <c r="B7125" s="197">
        <f>Collection!B654</f>
        <v>46252</v>
      </c>
      <c r="C7125" s="200" t="str">
        <f>Collection!D654</f>
        <v>SRIJANA DAIRY</v>
      </c>
      <c r="D7125" s="200" t="str">
        <f>Collection!F654</f>
        <v>Collection</v>
      </c>
      <c r="E7125" s="200">
        <f>Collection!C654</f>
        <v>4249</v>
      </c>
      <c r="F7125" s="200"/>
      <c r="G7125" s="201"/>
      <c r="H7125" s="201">
        <f>Collection!H654</f>
        <v>5100</v>
      </c>
      <c r="I7125" s="241">
        <f t="shared" si="112"/>
        <v>-5100</v>
      </c>
      <c r="J7125" s="200"/>
      <c r="K7125" s="200" t="str" cm="1">
        <f t="array" ref="K7125">IF($C7125="","",IF(AND($C7125=Party_Statement!$C$5,$B7125&gt;=Party_Statement!$C$6,$B7125&lt;=Party_Statement!$E$6),SUMPRODUCT(($C$3:$C7125=Party_Statement!$C$5)*($B$3:$B7125&gt;=Party_Statement!$C$6)*($B$3:$B7125&lt;=Party_Statement!$E$6)),""))</f>
        <v/>
      </c>
    </row>
    <row r="7126" spans="1:11" x14ac:dyDescent="0.2">
      <c r="A7126" s="203" t="str">
        <f>Collection!A655</f>
        <v>2083/05/02</v>
      </c>
      <c r="B7126" s="197">
        <f>Collection!B655</f>
        <v>46252</v>
      </c>
      <c r="C7126" s="200" t="str">
        <f>Collection!D655</f>
        <v>AAMOSH KIRANA</v>
      </c>
      <c r="D7126" s="200" t="str">
        <f>Collection!F655</f>
        <v>Collection</v>
      </c>
      <c r="E7126" s="200">
        <f>Collection!C655</f>
        <v>4250</v>
      </c>
      <c r="F7126" s="200"/>
      <c r="G7126" s="201"/>
      <c r="H7126" s="201">
        <f>Collection!H655</f>
        <v>12000</v>
      </c>
      <c r="I7126" s="241">
        <f t="shared" si="112"/>
        <v>-12000</v>
      </c>
      <c r="J7126" s="200"/>
      <c r="K7126" s="200" cm="1">
        <f t="array" ref="K7126">IF($C7126="","",IF(AND($C7126=Party_Statement!$C$5,$B7126&gt;=Party_Statement!$C$6,$B7126&lt;=Party_Statement!$E$6),SUMPRODUCT(($C$3:$C7126=Party_Statement!$C$5)*($B$3:$B7126&gt;=Party_Statement!$C$6)*($B$3:$B7126&lt;=Party_Statement!$E$6)),""))</f>
        <v>296</v>
      </c>
    </row>
    <row r="7127" spans="1:11" x14ac:dyDescent="0.2">
      <c r="A7127" s="203" t="str">
        <f>Collection!A656</f>
        <v>2083/05/02</v>
      </c>
      <c r="B7127" s="197">
        <f>Collection!B656</f>
        <v>46252</v>
      </c>
      <c r="C7127" s="200" t="str">
        <f>Collection!D656</f>
        <v>GIRI KIRANA</v>
      </c>
      <c r="D7127" s="200" t="str">
        <f>Collection!F656</f>
        <v>Collection</v>
      </c>
      <c r="E7127" s="200">
        <f>Collection!C656</f>
        <v>4251</v>
      </c>
      <c r="F7127" s="200"/>
      <c r="G7127" s="201"/>
      <c r="H7127" s="201">
        <f>Collection!H656</f>
        <v>1700</v>
      </c>
      <c r="I7127" s="241">
        <f t="shared" si="112"/>
        <v>-1700</v>
      </c>
      <c r="J7127" s="200"/>
      <c r="K7127" s="200" t="str" cm="1">
        <f t="array" ref="K7127">IF($C7127="","",IF(AND($C7127=Party_Statement!$C$5,$B7127&gt;=Party_Statement!$C$6,$B7127&lt;=Party_Statement!$E$6),SUMPRODUCT(($C$3:$C7127=Party_Statement!$C$5)*($B$3:$B7127&gt;=Party_Statement!$C$6)*($B$3:$B7127&lt;=Party_Statement!$E$6)),""))</f>
        <v/>
      </c>
    </row>
    <row r="7128" spans="1:11" x14ac:dyDescent="0.2">
      <c r="A7128" s="203" t="str">
        <f>Collection!A657</f>
        <v>2083/05/02</v>
      </c>
      <c r="B7128" s="197">
        <f>Collection!B657</f>
        <v>46252</v>
      </c>
      <c r="C7128" s="200" t="str">
        <f>Collection!D657</f>
        <v>SOBHA BHATTARAI</v>
      </c>
      <c r="D7128" s="200" t="str">
        <f>Collection!F657</f>
        <v>Collection</v>
      </c>
      <c r="E7128" s="200">
        <f>Collection!C657</f>
        <v>4252</v>
      </c>
      <c r="F7128" s="200"/>
      <c r="G7128" s="201"/>
      <c r="H7128" s="201">
        <f>Collection!H657</f>
        <v>4250</v>
      </c>
      <c r="I7128" s="241">
        <f t="shared" si="112"/>
        <v>-4250</v>
      </c>
      <c r="J7128" s="200"/>
      <c r="K7128" s="200" t="str" cm="1">
        <f t="array" ref="K7128">IF($C7128="","",IF(AND($C7128=Party_Statement!$C$5,$B7128&gt;=Party_Statement!$C$6,$B7128&lt;=Party_Statement!$E$6),SUMPRODUCT(($C$3:$C7128=Party_Statement!$C$5)*($B$3:$B7128&gt;=Party_Statement!$C$6)*($B$3:$B7128&lt;=Party_Statement!$E$6)),""))</f>
        <v/>
      </c>
    </row>
    <row r="7129" spans="1:11" x14ac:dyDescent="0.2">
      <c r="A7129" s="203" t="str">
        <f>Collection!A658</f>
        <v>2083/05/02</v>
      </c>
      <c r="B7129" s="197">
        <f>Collection!B658</f>
        <v>46252</v>
      </c>
      <c r="C7129" s="200" t="str">
        <f>Collection!D658</f>
        <v>AAYUSH AND AAYUSHMA</v>
      </c>
      <c r="D7129" s="200" t="str">
        <f>Collection!F658</f>
        <v>Collection</v>
      </c>
      <c r="E7129" s="200">
        <f>Collection!C658</f>
        <v>4253</v>
      </c>
      <c r="F7129" s="200"/>
      <c r="G7129" s="201"/>
      <c r="H7129" s="201">
        <f>Collection!H658</f>
        <v>680</v>
      </c>
      <c r="I7129" s="241">
        <f t="shared" si="112"/>
        <v>-680</v>
      </c>
      <c r="J7129" s="200"/>
      <c r="K7129" s="200" t="str" cm="1">
        <f t="array" ref="K7129">IF($C7129="","",IF(AND($C7129=Party_Statement!$C$5,$B7129&gt;=Party_Statement!$C$6,$B7129&lt;=Party_Statement!$E$6),SUMPRODUCT(($C$3:$C7129=Party_Statement!$C$5)*($B$3:$B7129&gt;=Party_Statement!$C$6)*($B$3:$B7129&lt;=Party_Statement!$E$6)),""))</f>
        <v/>
      </c>
    </row>
    <row r="7130" spans="1:11" x14ac:dyDescent="0.2">
      <c r="A7130" s="203" t="str">
        <f>Collection!A659</f>
        <v>2083/05/02</v>
      </c>
      <c r="B7130" s="197">
        <f>Collection!B659</f>
        <v>46252</v>
      </c>
      <c r="C7130" s="200" t="str">
        <f>Collection!D659</f>
        <v>YUBARAJ AND SAMRAT</v>
      </c>
      <c r="D7130" s="200" t="str">
        <f>Collection!F659</f>
        <v>Collection</v>
      </c>
      <c r="E7130" s="200">
        <f>Collection!C659</f>
        <v>4254</v>
      </c>
      <c r="F7130" s="200"/>
      <c r="G7130" s="201"/>
      <c r="H7130" s="201">
        <f>Collection!H659</f>
        <v>1530</v>
      </c>
      <c r="I7130" s="241">
        <f t="shared" si="112"/>
        <v>-1530</v>
      </c>
      <c r="J7130" s="200"/>
      <c r="K7130" s="200" t="str" cm="1">
        <f t="array" ref="K7130">IF($C7130="","",IF(AND($C7130=Party_Statement!$C$5,$B7130&gt;=Party_Statement!$C$6,$B7130&lt;=Party_Statement!$E$6),SUMPRODUCT(($C$3:$C7130=Party_Statement!$C$5)*($B$3:$B7130&gt;=Party_Statement!$C$6)*($B$3:$B7130&lt;=Party_Statement!$E$6)),""))</f>
        <v/>
      </c>
    </row>
    <row r="7131" spans="1:11" x14ac:dyDescent="0.2">
      <c r="A7131" s="203" t="str">
        <f>Collection!A660</f>
        <v>2083/05/02</v>
      </c>
      <c r="B7131" s="197">
        <f>Collection!B660</f>
        <v>46252</v>
      </c>
      <c r="C7131" s="200" t="str">
        <f>Collection!D660</f>
        <v>MANAKAMANA DAIRY</v>
      </c>
      <c r="D7131" s="200" t="str">
        <f>Collection!F660</f>
        <v>Collection</v>
      </c>
      <c r="E7131" s="200">
        <f>Collection!C660</f>
        <v>4255</v>
      </c>
      <c r="F7131" s="200"/>
      <c r="G7131" s="201"/>
      <c r="H7131" s="201">
        <f>Collection!H660</f>
        <v>1200</v>
      </c>
      <c r="I7131" s="241">
        <f t="shared" si="112"/>
        <v>-1200</v>
      </c>
      <c r="J7131" s="200"/>
      <c r="K7131" s="200" t="str" cm="1">
        <f t="array" ref="K7131">IF($C7131="","",IF(AND($C7131=Party_Statement!$C$5,$B7131&gt;=Party_Statement!$C$6,$B7131&lt;=Party_Statement!$E$6),SUMPRODUCT(($C$3:$C7131=Party_Statement!$C$5)*($B$3:$B7131&gt;=Party_Statement!$C$6)*($B$3:$B7131&lt;=Party_Statement!$E$6)),""))</f>
        <v/>
      </c>
    </row>
    <row r="7132" spans="1:11" x14ac:dyDescent="0.2">
      <c r="A7132" s="203" t="str">
        <f>Collection!A661</f>
        <v>2083/05/02</v>
      </c>
      <c r="B7132" s="197">
        <f>Collection!B661</f>
        <v>46252</v>
      </c>
      <c r="C7132" s="200" t="str">
        <f>Collection!D661</f>
        <v>SAMIKSHYA KIRANA</v>
      </c>
      <c r="D7132" s="200" t="str">
        <f>Collection!F661</f>
        <v>Collection</v>
      </c>
      <c r="E7132" s="200">
        <f>Collection!C661</f>
        <v>4256</v>
      </c>
      <c r="F7132" s="200"/>
      <c r="G7132" s="201"/>
      <c r="H7132" s="201">
        <f>Collection!H661</f>
        <v>680</v>
      </c>
      <c r="I7132" s="241">
        <f t="shared" si="112"/>
        <v>-680</v>
      </c>
      <c r="J7132" s="200"/>
      <c r="K7132" s="200" t="str" cm="1">
        <f t="array" ref="K7132">IF($C7132="","",IF(AND($C7132=Party_Statement!$C$5,$B7132&gt;=Party_Statement!$C$6,$B7132&lt;=Party_Statement!$E$6),SUMPRODUCT(($C$3:$C7132=Party_Statement!$C$5)*($B$3:$B7132&gt;=Party_Statement!$C$6)*($B$3:$B7132&lt;=Party_Statement!$E$6)),""))</f>
        <v/>
      </c>
    </row>
    <row r="7133" spans="1:11" x14ac:dyDescent="0.2">
      <c r="A7133" s="203" t="str">
        <f>Collection!A662</f>
        <v>2083/05/02</v>
      </c>
      <c r="B7133" s="197">
        <f>Collection!B662</f>
        <v>46252</v>
      </c>
      <c r="C7133" s="200" t="str">
        <f>Collection!D662</f>
        <v>ORGANIC TARKALI</v>
      </c>
      <c r="D7133" s="200" t="str">
        <f>Collection!F662</f>
        <v>Collection</v>
      </c>
      <c r="E7133" s="200">
        <f>Collection!C662</f>
        <v>4257</v>
      </c>
      <c r="F7133" s="200"/>
      <c r="G7133" s="201"/>
      <c r="H7133" s="201">
        <f>Collection!H662</f>
        <v>2375</v>
      </c>
      <c r="I7133" s="241">
        <f t="shared" si="112"/>
        <v>-2375</v>
      </c>
      <c r="J7133" s="200"/>
      <c r="K7133" s="200" t="str" cm="1">
        <f t="array" ref="K7133">IF($C7133="","",IF(AND($C7133=Party_Statement!$C$5,$B7133&gt;=Party_Statement!$C$6,$B7133&lt;=Party_Statement!$E$6),SUMPRODUCT(($C$3:$C7133=Party_Statement!$C$5)*($B$3:$B7133&gt;=Party_Statement!$C$6)*($B$3:$B7133&lt;=Party_Statement!$E$6)),""))</f>
        <v/>
      </c>
    </row>
    <row r="7134" spans="1:11" x14ac:dyDescent="0.2">
      <c r="A7134" s="203" t="str">
        <f>Collection!A663</f>
        <v>2083/05/02</v>
      </c>
      <c r="B7134" s="197">
        <f>Collection!B663</f>
        <v>46252</v>
      </c>
      <c r="C7134" s="200" t="str">
        <f>Collection!D663</f>
        <v>PALPALI KIRANA</v>
      </c>
      <c r="D7134" s="200" t="str">
        <f>Collection!F663</f>
        <v>Collection</v>
      </c>
      <c r="E7134" s="200">
        <f>Collection!C663</f>
        <v>4258</v>
      </c>
      <c r="F7134" s="200"/>
      <c r="G7134" s="201"/>
      <c r="H7134" s="201">
        <f>Collection!H663</f>
        <v>5100</v>
      </c>
      <c r="I7134" s="241">
        <f t="shared" si="112"/>
        <v>-5100</v>
      </c>
      <c r="J7134" s="200"/>
      <c r="K7134" s="200" t="str" cm="1">
        <f t="array" ref="K7134">IF($C7134="","",IF(AND($C7134=Party_Statement!$C$5,$B7134&gt;=Party_Statement!$C$6,$B7134&lt;=Party_Statement!$E$6),SUMPRODUCT(($C$3:$C7134=Party_Statement!$C$5)*($B$3:$B7134&gt;=Party_Statement!$C$6)*($B$3:$B7134&lt;=Party_Statement!$E$6)),""))</f>
        <v/>
      </c>
    </row>
    <row r="7135" spans="1:11" x14ac:dyDescent="0.2">
      <c r="A7135" s="203" t="str">
        <f>Collection!A664</f>
        <v>2083/05/02</v>
      </c>
      <c r="B7135" s="197">
        <f>Collection!B664</f>
        <v>46252</v>
      </c>
      <c r="C7135" s="200" t="str">
        <f>Collection!D664</f>
        <v>NEUPANE KIRANA</v>
      </c>
      <c r="D7135" s="200" t="str">
        <f>Collection!F664</f>
        <v>Collection</v>
      </c>
      <c r="E7135" s="200">
        <f>Collection!C664</f>
        <v>4259</v>
      </c>
      <c r="F7135" s="200"/>
      <c r="G7135" s="201"/>
      <c r="H7135" s="201">
        <f>Collection!H664</f>
        <v>400</v>
      </c>
      <c r="I7135" s="241">
        <f t="shared" si="112"/>
        <v>-400</v>
      </c>
      <c r="J7135" s="200"/>
      <c r="K7135" s="200" t="str" cm="1">
        <f t="array" ref="K7135">IF($C7135="","",IF(AND($C7135=Party_Statement!$C$5,$B7135&gt;=Party_Statement!$C$6,$B7135&lt;=Party_Statement!$E$6),SUMPRODUCT(($C$3:$C7135=Party_Statement!$C$5)*($B$3:$B7135&gt;=Party_Statement!$C$6)*($B$3:$B7135&lt;=Party_Statement!$E$6)),""))</f>
        <v/>
      </c>
    </row>
    <row r="7136" spans="1:11" x14ac:dyDescent="0.2">
      <c r="A7136" s="203" t="str">
        <f>Collection!A665</f>
        <v>2083/05/02</v>
      </c>
      <c r="B7136" s="197">
        <f>Collection!B665</f>
        <v>46252</v>
      </c>
      <c r="C7136" s="200" t="str">
        <f>Collection!D665</f>
        <v>PETTY CASH</v>
      </c>
      <c r="D7136" s="200" t="str">
        <f>Collection!F665</f>
        <v>Petty Cash</v>
      </c>
      <c r="E7136" s="200">
        <f>Collection!C665</f>
        <v>0</v>
      </c>
      <c r="F7136" s="200"/>
      <c r="G7136" s="201"/>
      <c r="H7136" s="201">
        <f>Collection!H665</f>
        <v>0</v>
      </c>
      <c r="I7136" s="241">
        <f t="shared" si="112"/>
        <v>0</v>
      </c>
      <c r="J7136" s="200"/>
      <c r="K7136" s="200" t="str" cm="1">
        <f t="array" ref="K7136">IF($C7136="","",IF(AND($C7136=Party_Statement!$C$5,$B7136&gt;=Party_Statement!$C$6,$B7136&lt;=Party_Statement!$E$6),SUMPRODUCT(($C$3:$C7136=Party_Statement!$C$5)*($B$3:$B7136&gt;=Party_Statement!$C$6)*($B$3:$B7136&lt;=Party_Statement!$E$6)),""))</f>
        <v/>
      </c>
    </row>
    <row r="7137" spans="1:11" x14ac:dyDescent="0.2">
      <c r="A7137" s="203" t="str">
        <f>Collection!A666</f>
        <v>2083/05/02</v>
      </c>
      <c r="B7137" s="197">
        <f>Collection!B666</f>
        <v>46252</v>
      </c>
      <c r="C7137" s="200" t="str">
        <f>Collection!D666</f>
        <v>PETTY CASH</v>
      </c>
      <c r="D7137" s="200" t="str">
        <f>Collection!F666</f>
        <v>Petty Cash</v>
      </c>
      <c r="E7137" s="200">
        <f>Collection!C666</f>
        <v>0</v>
      </c>
      <c r="F7137" s="200"/>
      <c r="G7137" s="201"/>
      <c r="H7137" s="201">
        <f>Collection!H666</f>
        <v>0</v>
      </c>
      <c r="I7137" s="241">
        <f t="shared" si="112"/>
        <v>0</v>
      </c>
      <c r="J7137" s="200"/>
      <c r="K7137" s="200" t="str" cm="1">
        <f t="array" ref="K7137">IF($C7137="","",IF(AND($C7137=Party_Statement!$C$5,$B7137&gt;=Party_Statement!$C$6,$B7137&lt;=Party_Statement!$E$6),SUMPRODUCT(($C$3:$C7137=Party_Statement!$C$5)*($B$3:$B7137&gt;=Party_Statement!$C$6)*($B$3:$B7137&lt;=Party_Statement!$E$6)),""))</f>
        <v/>
      </c>
    </row>
    <row r="7138" spans="1:11" x14ac:dyDescent="0.2">
      <c r="A7138" s="203" t="str">
        <f>Collection!A667</f>
        <v>2083/05/02</v>
      </c>
      <c r="B7138" s="197">
        <f>Collection!B667</f>
        <v>46252</v>
      </c>
      <c r="C7138" s="200" t="str">
        <f>Collection!D667</f>
        <v>PETTY CASH</v>
      </c>
      <c r="D7138" s="200" t="str">
        <f>Collection!F667</f>
        <v>Petty Cash</v>
      </c>
      <c r="E7138" s="200">
        <f>Collection!C667</f>
        <v>0</v>
      </c>
      <c r="F7138" s="200"/>
      <c r="G7138" s="201"/>
      <c r="H7138" s="201">
        <f>Collection!H667</f>
        <v>0</v>
      </c>
      <c r="I7138" s="241">
        <f t="shared" si="112"/>
        <v>0</v>
      </c>
      <c r="J7138" s="200"/>
      <c r="K7138" s="200" t="str" cm="1">
        <f t="array" ref="K7138">IF($C7138="","",IF(AND($C7138=Party_Statement!$C$5,$B7138&gt;=Party_Statement!$C$6,$B7138&lt;=Party_Statement!$E$6),SUMPRODUCT(($C$3:$C7138=Party_Statement!$C$5)*($B$3:$B7138&gt;=Party_Statement!$C$6)*($B$3:$B7138&lt;=Party_Statement!$E$6)),""))</f>
        <v/>
      </c>
    </row>
    <row r="7139" spans="1:11" x14ac:dyDescent="0.2">
      <c r="A7139" s="203" t="str">
        <f>Collection!A668</f>
        <v>2083/05/02</v>
      </c>
      <c r="B7139" s="197">
        <f>Collection!B668</f>
        <v>46252</v>
      </c>
      <c r="C7139" s="200" t="str">
        <f>Collection!D668</f>
        <v>LOCAL</v>
      </c>
      <c r="D7139" s="200" t="str">
        <f>Collection!F668</f>
        <v>Collection</v>
      </c>
      <c r="E7139" s="200">
        <f>Collection!C668</f>
        <v>6477</v>
      </c>
      <c r="F7139" s="200"/>
      <c r="G7139" s="201"/>
      <c r="H7139" s="201">
        <f>Collection!H668</f>
        <v>750</v>
      </c>
      <c r="I7139" s="241">
        <f t="shared" si="112"/>
        <v>-750</v>
      </c>
      <c r="J7139" s="200"/>
      <c r="K7139" s="200" t="str" cm="1">
        <f t="array" ref="K7139">IF($C7139="","",IF(AND($C7139=Party_Statement!$C$5,$B7139&gt;=Party_Statement!$C$6,$B7139&lt;=Party_Statement!$E$6),SUMPRODUCT(($C$3:$C7139=Party_Statement!$C$5)*($B$3:$B7139&gt;=Party_Statement!$C$6)*($B$3:$B7139&lt;=Party_Statement!$E$6)),""))</f>
        <v/>
      </c>
    </row>
    <row r="7140" spans="1:11" x14ac:dyDescent="0.2">
      <c r="A7140" s="203" t="str">
        <f>Collection!A669</f>
        <v>2083/05/03</v>
      </c>
      <c r="B7140" s="197">
        <f>Collection!B669</f>
        <v>46253</v>
      </c>
      <c r="C7140" s="200" t="str">
        <f>Collection!D669</f>
        <v>SRIJANA DAIRY</v>
      </c>
      <c r="D7140" s="200" t="str">
        <f>Collection!F669</f>
        <v>Collection</v>
      </c>
      <c r="E7140" s="200">
        <f>Collection!C669</f>
        <v>4260</v>
      </c>
      <c r="F7140" s="200"/>
      <c r="G7140" s="201"/>
      <c r="H7140" s="201">
        <f>Collection!H669</f>
        <v>3480</v>
      </c>
      <c r="I7140" s="241">
        <f t="shared" si="112"/>
        <v>-3480</v>
      </c>
      <c r="J7140" s="200"/>
      <c r="K7140" s="200" t="str" cm="1">
        <f t="array" ref="K7140">IF($C7140="","",IF(AND($C7140=Party_Statement!$C$5,$B7140&gt;=Party_Statement!$C$6,$B7140&lt;=Party_Statement!$E$6),SUMPRODUCT(($C$3:$C7140=Party_Statement!$C$5)*($B$3:$B7140&gt;=Party_Statement!$C$6)*($B$3:$B7140&lt;=Party_Statement!$E$6)),""))</f>
        <v/>
      </c>
    </row>
    <row r="7141" spans="1:11" x14ac:dyDescent="0.2">
      <c r="A7141" s="203" t="str">
        <f>Collection!A670</f>
        <v>2083/05/03</v>
      </c>
      <c r="B7141" s="197">
        <f>Collection!B670</f>
        <v>46253</v>
      </c>
      <c r="C7141" s="200" t="str">
        <f>Collection!D670</f>
        <v>SOBHA BHATTARAI</v>
      </c>
      <c r="D7141" s="200" t="str">
        <f>Collection!F670</f>
        <v>Collection</v>
      </c>
      <c r="E7141" s="200">
        <f>Collection!C670</f>
        <v>4261</v>
      </c>
      <c r="F7141" s="200"/>
      <c r="G7141" s="201"/>
      <c r="H7141" s="201">
        <f>Collection!H670</f>
        <v>4250</v>
      </c>
      <c r="I7141" s="241">
        <f t="shared" si="112"/>
        <v>-4250</v>
      </c>
      <c r="J7141" s="200"/>
      <c r="K7141" s="200" t="str" cm="1">
        <f t="array" ref="K7141">IF($C7141="","",IF(AND($C7141=Party_Statement!$C$5,$B7141&gt;=Party_Statement!$C$6,$B7141&lt;=Party_Statement!$E$6),SUMPRODUCT(($C$3:$C7141=Party_Statement!$C$5)*($B$3:$B7141&gt;=Party_Statement!$C$6)*($B$3:$B7141&lt;=Party_Statement!$E$6)),""))</f>
        <v/>
      </c>
    </row>
    <row r="7142" spans="1:11" x14ac:dyDescent="0.2">
      <c r="A7142" s="203" t="str">
        <f>Collection!A671</f>
        <v>2083/05/03</v>
      </c>
      <c r="B7142" s="197">
        <f>Collection!B671</f>
        <v>46253</v>
      </c>
      <c r="C7142" s="200" t="str">
        <f>Collection!D671</f>
        <v>PALPALI KIRANA</v>
      </c>
      <c r="D7142" s="200" t="str">
        <f>Collection!F671</f>
        <v>Collection</v>
      </c>
      <c r="E7142" s="200">
        <f>Collection!C671</f>
        <v>4262</v>
      </c>
      <c r="F7142" s="200"/>
      <c r="G7142" s="201"/>
      <c r="H7142" s="201">
        <f>Collection!H671</f>
        <v>1700</v>
      </c>
      <c r="I7142" s="241">
        <f t="shared" si="112"/>
        <v>-1700</v>
      </c>
      <c r="J7142" s="200"/>
      <c r="K7142" s="200" t="str" cm="1">
        <f t="array" ref="K7142">IF($C7142="","",IF(AND($C7142=Party_Statement!$C$5,$B7142&gt;=Party_Statement!$C$6,$B7142&lt;=Party_Statement!$E$6),SUMPRODUCT(($C$3:$C7142=Party_Statement!$C$5)*($B$3:$B7142&gt;=Party_Statement!$C$6)*($B$3:$B7142&lt;=Party_Statement!$E$6)),""))</f>
        <v/>
      </c>
    </row>
    <row r="7143" spans="1:11" x14ac:dyDescent="0.2">
      <c r="A7143" s="203" t="str">
        <f>Collection!A672</f>
        <v>2083/05/03</v>
      </c>
      <c r="B7143" s="197">
        <f>Collection!B672</f>
        <v>46253</v>
      </c>
      <c r="C7143" s="200" t="str">
        <f>Collection!D672</f>
        <v>AAMOSH KIRANA</v>
      </c>
      <c r="D7143" s="200" t="str">
        <f>Collection!F672</f>
        <v>Collection</v>
      </c>
      <c r="E7143" s="200">
        <f>Collection!C672</f>
        <v>4263</v>
      </c>
      <c r="F7143" s="200"/>
      <c r="G7143" s="201"/>
      <c r="H7143" s="201">
        <f>Collection!H672</f>
        <v>9700</v>
      </c>
      <c r="I7143" s="241">
        <f t="shared" si="112"/>
        <v>-9700</v>
      </c>
      <c r="J7143" s="200"/>
      <c r="K7143" s="200" cm="1">
        <f t="array" ref="K7143">IF($C7143="","",IF(AND($C7143=Party_Statement!$C$5,$B7143&gt;=Party_Statement!$C$6,$B7143&lt;=Party_Statement!$E$6),SUMPRODUCT(($C$3:$C7143=Party_Statement!$C$5)*($B$3:$B7143&gt;=Party_Statement!$C$6)*($B$3:$B7143&lt;=Party_Statement!$E$6)),""))</f>
        <v>297</v>
      </c>
    </row>
    <row r="7144" spans="1:11" x14ac:dyDescent="0.2">
      <c r="A7144" s="203" t="str">
        <f>Collection!A673</f>
        <v>2083/05/03</v>
      </c>
      <c r="B7144" s="197">
        <f>Collection!B673</f>
        <v>46253</v>
      </c>
      <c r="C7144" s="200" t="str">
        <f>Collection!D673</f>
        <v>GIRI KIRANA</v>
      </c>
      <c r="D7144" s="200" t="str">
        <f>Collection!F673</f>
        <v>Collection</v>
      </c>
      <c r="E7144" s="200">
        <f>Collection!C673</f>
        <v>4264</v>
      </c>
      <c r="F7144" s="200"/>
      <c r="G7144" s="201"/>
      <c r="H7144" s="201">
        <f>Collection!H673</f>
        <v>1275</v>
      </c>
      <c r="I7144" s="241">
        <f t="shared" si="112"/>
        <v>-1275</v>
      </c>
      <c r="J7144" s="200"/>
      <c r="K7144" s="200" t="str" cm="1">
        <f t="array" ref="K7144">IF($C7144="","",IF(AND($C7144=Party_Statement!$C$5,$B7144&gt;=Party_Statement!$C$6,$B7144&lt;=Party_Statement!$E$6),SUMPRODUCT(($C$3:$C7144=Party_Statement!$C$5)*($B$3:$B7144&gt;=Party_Statement!$C$6)*($B$3:$B7144&lt;=Party_Statement!$E$6)),""))</f>
        <v/>
      </c>
    </row>
    <row r="7145" spans="1:11" x14ac:dyDescent="0.2">
      <c r="A7145" s="203" t="str">
        <f>Collection!A674</f>
        <v>2083/05/03</v>
      </c>
      <c r="B7145" s="197">
        <f>Collection!B674</f>
        <v>46253</v>
      </c>
      <c r="C7145" s="200" t="str">
        <f>Collection!D674</f>
        <v>SAMIKSHYA KIRANA</v>
      </c>
      <c r="D7145" s="200" t="str">
        <f>Collection!F674</f>
        <v>Collection</v>
      </c>
      <c r="E7145" s="200">
        <f>Collection!C674</f>
        <v>4265</v>
      </c>
      <c r="F7145" s="200"/>
      <c r="G7145" s="201"/>
      <c r="H7145" s="201">
        <f>Collection!H674</f>
        <v>680</v>
      </c>
      <c r="I7145" s="241">
        <f t="shared" si="112"/>
        <v>-680</v>
      </c>
      <c r="J7145" s="200"/>
      <c r="K7145" s="200" t="str" cm="1">
        <f t="array" ref="K7145">IF($C7145="","",IF(AND($C7145=Party_Statement!$C$5,$B7145&gt;=Party_Statement!$C$6,$B7145&lt;=Party_Statement!$E$6),SUMPRODUCT(($C$3:$C7145=Party_Statement!$C$5)*($B$3:$B7145&gt;=Party_Statement!$C$6)*($B$3:$B7145&lt;=Party_Statement!$E$6)),""))</f>
        <v/>
      </c>
    </row>
    <row r="7146" spans="1:11" x14ac:dyDescent="0.2">
      <c r="A7146" s="203" t="str">
        <f>Collection!A675</f>
        <v>2083/05/03</v>
      </c>
      <c r="B7146" s="197">
        <f>Collection!B675</f>
        <v>46253</v>
      </c>
      <c r="C7146" s="200" t="str">
        <f>Collection!D675</f>
        <v>YUBARAJ AND SAMRAT</v>
      </c>
      <c r="D7146" s="200" t="str">
        <f>Collection!F675</f>
        <v>Collection</v>
      </c>
      <c r="E7146" s="200">
        <f>Collection!C675</f>
        <v>4266</v>
      </c>
      <c r="F7146" s="200"/>
      <c r="G7146" s="201"/>
      <c r="H7146" s="201">
        <f>Collection!H675</f>
        <v>1020</v>
      </c>
      <c r="I7146" s="241">
        <f t="shared" si="112"/>
        <v>-1020</v>
      </c>
      <c r="J7146" s="200"/>
      <c r="K7146" s="200" t="str" cm="1">
        <f t="array" ref="K7146">IF($C7146="","",IF(AND($C7146=Party_Statement!$C$5,$B7146&gt;=Party_Statement!$C$6,$B7146&lt;=Party_Statement!$E$6),SUMPRODUCT(($C$3:$C7146=Party_Statement!$C$5)*($B$3:$B7146&gt;=Party_Statement!$C$6)*($B$3:$B7146&lt;=Party_Statement!$E$6)),""))</f>
        <v/>
      </c>
    </row>
    <row r="7147" spans="1:11" x14ac:dyDescent="0.2">
      <c r="A7147" s="203" t="str">
        <f>Collection!A676</f>
        <v>2083/05/03</v>
      </c>
      <c r="B7147" s="197">
        <f>Collection!B676</f>
        <v>46253</v>
      </c>
      <c r="C7147" s="200" t="str">
        <f>Collection!D676</f>
        <v>B KALIKA CANTEEN</v>
      </c>
      <c r="D7147" s="200" t="str">
        <f>Collection!F676</f>
        <v>Collection</v>
      </c>
      <c r="E7147" s="200">
        <f>Collection!C676</f>
        <v>4267</v>
      </c>
      <c r="F7147" s="200"/>
      <c r="G7147" s="201"/>
      <c r="H7147" s="201">
        <f>Collection!H676</f>
        <v>2975</v>
      </c>
      <c r="I7147" s="241">
        <f t="shared" si="112"/>
        <v>-2975</v>
      </c>
      <c r="J7147" s="200"/>
      <c r="K7147" s="200" t="str" cm="1">
        <f t="array" ref="K7147">IF($C7147="","",IF(AND($C7147=Party_Statement!$C$5,$B7147&gt;=Party_Statement!$C$6,$B7147&lt;=Party_Statement!$E$6),SUMPRODUCT(($C$3:$C7147=Party_Statement!$C$5)*($B$3:$B7147&gt;=Party_Statement!$C$6)*($B$3:$B7147&lt;=Party_Statement!$E$6)),""))</f>
        <v/>
      </c>
    </row>
    <row r="7148" spans="1:11" x14ac:dyDescent="0.2">
      <c r="A7148" s="203" t="str">
        <f>Collection!A677</f>
        <v>2083/05/03</v>
      </c>
      <c r="B7148" s="197">
        <f>Collection!B677</f>
        <v>46253</v>
      </c>
      <c r="C7148" s="200" t="str">
        <f>Collection!D677</f>
        <v>ORGANIC TARKALI</v>
      </c>
      <c r="D7148" s="200" t="str">
        <f>Collection!F677</f>
        <v>Collection</v>
      </c>
      <c r="E7148" s="200">
        <f>Collection!C677</f>
        <v>4268</v>
      </c>
      <c r="F7148" s="200"/>
      <c r="G7148" s="201"/>
      <c r="H7148" s="201">
        <f>Collection!H677</f>
        <v>2660</v>
      </c>
      <c r="I7148" s="241">
        <f t="shared" si="112"/>
        <v>-2660</v>
      </c>
      <c r="J7148" s="200"/>
      <c r="K7148" s="200" t="str" cm="1">
        <f t="array" ref="K7148">IF($C7148="","",IF(AND($C7148=Party_Statement!$C$5,$B7148&gt;=Party_Statement!$C$6,$B7148&lt;=Party_Statement!$E$6),SUMPRODUCT(($C$3:$C7148=Party_Statement!$C$5)*($B$3:$B7148&gt;=Party_Statement!$C$6)*($B$3:$B7148&lt;=Party_Statement!$E$6)),""))</f>
        <v/>
      </c>
    </row>
    <row r="7149" spans="1:11" x14ac:dyDescent="0.2">
      <c r="A7149" s="203" t="str">
        <f>Collection!A678</f>
        <v>2083/05/03</v>
      </c>
      <c r="B7149" s="197">
        <f>Collection!B678</f>
        <v>46253</v>
      </c>
      <c r="C7149" s="200" t="str">
        <f>Collection!D678</f>
        <v>SHARMA DAI</v>
      </c>
      <c r="D7149" s="200" t="str">
        <f>Collection!F678</f>
        <v>Collection</v>
      </c>
      <c r="E7149" s="200">
        <f>Collection!C678</f>
        <v>4269</v>
      </c>
      <c r="F7149" s="200"/>
      <c r="G7149" s="201"/>
      <c r="H7149" s="201">
        <f>Collection!H678</f>
        <v>20000</v>
      </c>
      <c r="I7149" s="241">
        <f t="shared" si="112"/>
        <v>-20000</v>
      </c>
      <c r="J7149" s="200"/>
      <c r="K7149" s="200" t="str" cm="1">
        <f t="array" ref="K7149">IF($C7149="","",IF(AND($C7149=Party_Statement!$C$5,$B7149&gt;=Party_Statement!$C$6,$B7149&lt;=Party_Statement!$E$6),SUMPRODUCT(($C$3:$C7149=Party_Statement!$C$5)*($B$3:$B7149&gt;=Party_Statement!$C$6)*($B$3:$B7149&lt;=Party_Statement!$E$6)),""))</f>
        <v/>
      </c>
    </row>
    <row r="7150" spans="1:11" x14ac:dyDescent="0.2">
      <c r="A7150" s="203" t="str">
        <f>Collection!A679</f>
        <v>2083/05/03</v>
      </c>
      <c r="B7150" s="197">
        <f>Collection!B679</f>
        <v>46253</v>
      </c>
      <c r="C7150" s="200" t="str">
        <f>Collection!D679</f>
        <v>NEUPANE KIRANA</v>
      </c>
      <c r="D7150" s="200" t="str">
        <f>Collection!F679</f>
        <v>Collection</v>
      </c>
      <c r="E7150" s="200">
        <f>Collection!C679</f>
        <v>4270</v>
      </c>
      <c r="F7150" s="200"/>
      <c r="G7150" s="201"/>
      <c r="H7150" s="201">
        <f>Collection!H679</f>
        <v>400</v>
      </c>
      <c r="I7150" s="241">
        <f t="shared" si="112"/>
        <v>-400</v>
      </c>
      <c r="J7150" s="200"/>
      <c r="K7150" s="200" t="str" cm="1">
        <f t="array" ref="K7150">IF($C7150="","",IF(AND($C7150=Party_Statement!$C$5,$B7150&gt;=Party_Statement!$C$6,$B7150&lt;=Party_Statement!$E$6),SUMPRODUCT(($C$3:$C7150=Party_Statement!$C$5)*($B$3:$B7150&gt;=Party_Statement!$C$6)*($B$3:$B7150&lt;=Party_Statement!$E$6)),""))</f>
        <v/>
      </c>
    </row>
    <row r="7151" spans="1:11" x14ac:dyDescent="0.2">
      <c r="A7151" s="203" t="str">
        <f>Collection!A680</f>
        <v>2083/05/03</v>
      </c>
      <c r="B7151" s="197">
        <f>Collection!B680</f>
        <v>46253</v>
      </c>
      <c r="C7151" s="200" t="str">
        <f>Collection!D680</f>
        <v>DEURALI KIRANA</v>
      </c>
      <c r="D7151" s="200" t="str">
        <f>Collection!F680</f>
        <v>Collection</v>
      </c>
      <c r="E7151" s="200">
        <f>Collection!C680</f>
        <v>4271</v>
      </c>
      <c r="F7151" s="200"/>
      <c r="G7151" s="201"/>
      <c r="H7151" s="201">
        <f>Collection!H680</f>
        <v>425</v>
      </c>
      <c r="I7151" s="241">
        <f t="shared" si="112"/>
        <v>-425</v>
      </c>
      <c r="J7151" s="200"/>
      <c r="K7151" s="200" t="str" cm="1">
        <f t="array" ref="K7151">IF($C7151="","",IF(AND($C7151=Party_Statement!$C$5,$B7151&gt;=Party_Statement!$C$6,$B7151&lt;=Party_Statement!$E$6),SUMPRODUCT(($C$3:$C7151=Party_Statement!$C$5)*($B$3:$B7151&gt;=Party_Statement!$C$6)*($B$3:$B7151&lt;=Party_Statement!$E$6)),""))</f>
        <v/>
      </c>
    </row>
    <row r="7152" spans="1:11" x14ac:dyDescent="0.2">
      <c r="A7152" s="203" t="str">
        <f>Collection!A681</f>
        <v>2083/05/03</v>
      </c>
      <c r="B7152" s="197">
        <f>Collection!B681</f>
        <v>46253</v>
      </c>
      <c r="C7152" s="200" t="str">
        <f>Collection!D681</f>
        <v>LOCAL</v>
      </c>
      <c r="D7152" s="200" t="str">
        <f>Collection!F681</f>
        <v>Collection</v>
      </c>
      <c r="E7152" s="200">
        <f>Collection!C681</f>
        <v>6478</v>
      </c>
      <c r="F7152" s="200"/>
      <c r="G7152" s="201"/>
      <c r="H7152" s="201">
        <f>Collection!H681</f>
        <v>500</v>
      </c>
      <c r="I7152" s="241">
        <f t="shared" si="112"/>
        <v>-500</v>
      </c>
      <c r="J7152" s="200"/>
      <c r="K7152" s="200" t="str" cm="1">
        <f t="array" ref="K7152">IF($C7152="","",IF(AND($C7152=Party_Statement!$C$5,$B7152&gt;=Party_Statement!$C$6,$B7152&lt;=Party_Statement!$E$6),SUMPRODUCT(($C$3:$C7152=Party_Statement!$C$5)*($B$3:$B7152&gt;=Party_Statement!$C$6)*($B$3:$B7152&lt;=Party_Statement!$E$6)),""))</f>
        <v/>
      </c>
    </row>
    <row r="7153" spans="1:11" x14ac:dyDescent="0.2">
      <c r="A7153" s="203" t="str">
        <f>Collection!A682</f>
        <v>2083/05/03</v>
      </c>
      <c r="B7153" s="197">
        <f>Collection!B682</f>
        <v>46253</v>
      </c>
      <c r="C7153" s="200" t="str">
        <f>Collection!D682</f>
        <v>PETTY CASH</v>
      </c>
      <c r="D7153" s="200" t="str">
        <f>Collection!F682</f>
        <v>Petty Cash</v>
      </c>
      <c r="E7153" s="200">
        <f>Collection!C682</f>
        <v>0</v>
      </c>
      <c r="F7153" s="200"/>
      <c r="G7153" s="201"/>
      <c r="H7153" s="201">
        <f>Collection!H682</f>
        <v>0</v>
      </c>
      <c r="I7153" s="241">
        <f t="shared" si="112"/>
        <v>0</v>
      </c>
      <c r="J7153" s="200"/>
      <c r="K7153" s="200" t="str" cm="1">
        <f t="array" ref="K7153">IF($C7153="","",IF(AND($C7153=Party_Statement!$C$5,$B7153&gt;=Party_Statement!$C$6,$B7153&lt;=Party_Statement!$E$6),SUMPRODUCT(($C$3:$C7153=Party_Statement!$C$5)*($B$3:$B7153&gt;=Party_Statement!$C$6)*($B$3:$B7153&lt;=Party_Statement!$E$6)),""))</f>
        <v/>
      </c>
    </row>
    <row r="7154" spans="1:11" x14ac:dyDescent="0.2">
      <c r="A7154" s="203" t="str">
        <f>Collection!A683</f>
        <v>2083/05/04</v>
      </c>
      <c r="B7154" s="197">
        <f>Collection!B683</f>
        <v>46254</v>
      </c>
      <c r="C7154" s="200" t="str">
        <f>Collection!D683</f>
        <v>SRIJANA DAIRY</v>
      </c>
      <c r="D7154" s="200" t="str">
        <f>Collection!F683</f>
        <v>Collection</v>
      </c>
      <c r="E7154" s="200">
        <f>Collection!C683</f>
        <v>4272</v>
      </c>
      <c r="F7154" s="200"/>
      <c r="G7154" s="201"/>
      <c r="H7154" s="201">
        <f>Collection!H683</f>
        <v>5180</v>
      </c>
      <c r="I7154" s="241">
        <f t="shared" si="112"/>
        <v>-5180</v>
      </c>
      <c r="J7154" s="200"/>
      <c r="K7154" s="200" t="str" cm="1">
        <f t="array" ref="K7154">IF($C7154="","",IF(AND($C7154=Party_Statement!$C$5,$B7154&gt;=Party_Statement!$C$6,$B7154&lt;=Party_Statement!$E$6),SUMPRODUCT(($C$3:$C7154=Party_Statement!$C$5)*($B$3:$B7154&gt;=Party_Statement!$C$6)*($B$3:$B7154&lt;=Party_Statement!$E$6)),""))</f>
        <v/>
      </c>
    </row>
    <row r="7155" spans="1:11" x14ac:dyDescent="0.2">
      <c r="A7155" s="203" t="str">
        <f>Collection!A684</f>
        <v>2083/05/04</v>
      </c>
      <c r="B7155" s="197">
        <f>Collection!B684</f>
        <v>46254</v>
      </c>
      <c r="C7155" s="200" t="str">
        <f>Collection!D684</f>
        <v>AAMOSH KIRANA</v>
      </c>
      <c r="D7155" s="200" t="str">
        <f>Collection!F684</f>
        <v>Collection</v>
      </c>
      <c r="E7155" s="200">
        <f>Collection!C684</f>
        <v>4273</v>
      </c>
      <c r="F7155" s="200"/>
      <c r="G7155" s="201"/>
      <c r="H7155" s="201">
        <f>Collection!H684</f>
        <v>9800</v>
      </c>
      <c r="I7155" s="241">
        <f t="shared" si="112"/>
        <v>-9800</v>
      </c>
      <c r="J7155" s="200"/>
      <c r="K7155" s="200" cm="1">
        <f t="array" ref="K7155">IF($C7155="","",IF(AND($C7155=Party_Statement!$C$5,$B7155&gt;=Party_Statement!$C$6,$B7155&lt;=Party_Statement!$E$6),SUMPRODUCT(($C$3:$C7155=Party_Statement!$C$5)*($B$3:$B7155&gt;=Party_Statement!$C$6)*($B$3:$B7155&lt;=Party_Statement!$E$6)),""))</f>
        <v>298</v>
      </c>
    </row>
    <row r="7156" spans="1:11" x14ac:dyDescent="0.2">
      <c r="A7156" s="203" t="str">
        <f>Collection!A685</f>
        <v>2083/05/04</v>
      </c>
      <c r="B7156" s="197">
        <f>Collection!B685</f>
        <v>46254</v>
      </c>
      <c r="C7156" s="200" t="str">
        <f>Collection!D685</f>
        <v>GIRI KIRANA</v>
      </c>
      <c r="D7156" s="200" t="str">
        <f>Collection!F685</f>
        <v>Collection</v>
      </c>
      <c r="E7156" s="200">
        <f>Collection!C685</f>
        <v>4274</v>
      </c>
      <c r="F7156" s="200"/>
      <c r="G7156" s="201"/>
      <c r="H7156" s="201">
        <f>Collection!H685</f>
        <v>1275</v>
      </c>
      <c r="I7156" s="241">
        <f t="shared" si="112"/>
        <v>-1275</v>
      </c>
      <c r="J7156" s="200"/>
      <c r="K7156" s="200" t="str" cm="1">
        <f t="array" ref="K7156">IF($C7156="","",IF(AND($C7156=Party_Statement!$C$5,$B7156&gt;=Party_Statement!$C$6,$B7156&lt;=Party_Statement!$E$6),SUMPRODUCT(($C$3:$C7156=Party_Statement!$C$5)*($B$3:$B7156&gt;=Party_Statement!$C$6)*($B$3:$B7156&lt;=Party_Statement!$E$6)),""))</f>
        <v/>
      </c>
    </row>
    <row r="7157" spans="1:11" x14ac:dyDescent="0.2">
      <c r="A7157" s="203" t="str">
        <f>Collection!A686</f>
        <v>2083/05/04</v>
      </c>
      <c r="B7157" s="197">
        <f>Collection!B686</f>
        <v>46254</v>
      </c>
      <c r="C7157" s="200" t="str">
        <f>Collection!D686</f>
        <v>PALPALI KIRANA</v>
      </c>
      <c r="D7157" s="200" t="str">
        <f>Collection!F686</f>
        <v>Collection</v>
      </c>
      <c r="E7157" s="200">
        <f>Collection!C686</f>
        <v>4275</v>
      </c>
      <c r="F7157" s="200"/>
      <c r="G7157" s="201"/>
      <c r="H7157" s="201">
        <f>Collection!H686</f>
        <v>2125</v>
      </c>
      <c r="I7157" s="241">
        <f t="shared" si="112"/>
        <v>-2125</v>
      </c>
      <c r="J7157" s="200"/>
      <c r="K7157" s="200" t="str" cm="1">
        <f t="array" ref="K7157">IF($C7157="","",IF(AND($C7157=Party_Statement!$C$5,$B7157&gt;=Party_Statement!$C$6,$B7157&lt;=Party_Statement!$E$6),SUMPRODUCT(($C$3:$C7157=Party_Statement!$C$5)*($B$3:$B7157&gt;=Party_Statement!$C$6)*($B$3:$B7157&lt;=Party_Statement!$E$6)),""))</f>
        <v/>
      </c>
    </row>
    <row r="7158" spans="1:11" x14ac:dyDescent="0.2">
      <c r="A7158" s="203" t="str">
        <f>Collection!A687</f>
        <v>2083/05/04</v>
      </c>
      <c r="B7158" s="197">
        <f>Collection!B687</f>
        <v>46254</v>
      </c>
      <c r="C7158" s="200" t="str">
        <f>Collection!D687</f>
        <v>SOBHA BHATTARAI</v>
      </c>
      <c r="D7158" s="200" t="str">
        <f>Collection!F687</f>
        <v>Collection</v>
      </c>
      <c r="E7158" s="200">
        <f>Collection!C687</f>
        <v>4276</v>
      </c>
      <c r="F7158" s="200"/>
      <c r="G7158" s="201"/>
      <c r="H7158" s="201">
        <f>Collection!H687</f>
        <v>3400</v>
      </c>
      <c r="I7158" s="241">
        <f t="shared" si="112"/>
        <v>-3400</v>
      </c>
      <c r="J7158" s="200"/>
      <c r="K7158" s="200" t="str" cm="1">
        <f t="array" ref="K7158">IF($C7158="","",IF(AND($C7158=Party_Statement!$C$5,$B7158&gt;=Party_Statement!$C$6,$B7158&lt;=Party_Statement!$E$6),SUMPRODUCT(($C$3:$C7158=Party_Statement!$C$5)*($B$3:$B7158&gt;=Party_Statement!$C$6)*($B$3:$B7158&lt;=Party_Statement!$E$6)),""))</f>
        <v/>
      </c>
    </row>
    <row r="7159" spans="1:11" x14ac:dyDescent="0.2">
      <c r="A7159" s="203" t="str">
        <f>Collection!A688</f>
        <v>2083/05/04</v>
      </c>
      <c r="B7159" s="197">
        <f>Collection!B688</f>
        <v>46254</v>
      </c>
      <c r="C7159" s="200" t="str">
        <f>Collection!D688</f>
        <v>SAMIKSHYA KIRANA</v>
      </c>
      <c r="D7159" s="200" t="str">
        <f>Collection!F688</f>
        <v>Collection</v>
      </c>
      <c r="E7159" s="200">
        <f>Collection!C688</f>
        <v>4277</v>
      </c>
      <c r="F7159" s="200"/>
      <c r="G7159" s="201"/>
      <c r="H7159" s="201">
        <f>Collection!H688</f>
        <v>680</v>
      </c>
      <c r="I7159" s="241">
        <f t="shared" si="112"/>
        <v>-680</v>
      </c>
      <c r="J7159" s="200"/>
      <c r="K7159" s="200" t="str" cm="1">
        <f t="array" ref="K7159">IF($C7159="","",IF(AND($C7159=Party_Statement!$C$5,$B7159&gt;=Party_Statement!$C$6,$B7159&lt;=Party_Statement!$E$6),SUMPRODUCT(($C$3:$C7159=Party_Statement!$C$5)*($B$3:$B7159&gt;=Party_Statement!$C$6)*($B$3:$B7159&lt;=Party_Statement!$E$6)),""))</f>
        <v/>
      </c>
    </row>
    <row r="7160" spans="1:11" x14ac:dyDescent="0.2">
      <c r="A7160" s="203" t="str">
        <f>Collection!A689</f>
        <v>2083/05/04</v>
      </c>
      <c r="B7160" s="197">
        <f>Collection!B689</f>
        <v>46254</v>
      </c>
      <c r="C7160" s="200" t="str">
        <f>Collection!D689</f>
        <v>MANAKAMANA DAIRY</v>
      </c>
      <c r="D7160" s="200" t="str">
        <f>Collection!F689</f>
        <v>Collection</v>
      </c>
      <c r="E7160" s="200">
        <f>Collection!C689</f>
        <v>4278</v>
      </c>
      <c r="F7160" s="200"/>
      <c r="G7160" s="201"/>
      <c r="H7160" s="201">
        <f>Collection!H689</f>
        <v>500</v>
      </c>
      <c r="I7160" s="241">
        <f t="shared" si="112"/>
        <v>-500</v>
      </c>
      <c r="J7160" s="200"/>
      <c r="K7160" s="200" t="str" cm="1">
        <f t="array" ref="K7160">IF($C7160="","",IF(AND($C7160=Party_Statement!$C$5,$B7160&gt;=Party_Statement!$C$6,$B7160&lt;=Party_Statement!$E$6),SUMPRODUCT(($C$3:$C7160=Party_Statement!$C$5)*($B$3:$B7160&gt;=Party_Statement!$C$6)*($B$3:$B7160&lt;=Party_Statement!$E$6)),""))</f>
        <v/>
      </c>
    </row>
    <row r="7161" spans="1:11" x14ac:dyDescent="0.2">
      <c r="A7161" s="203" t="str">
        <f>Collection!A690</f>
        <v>2083/05/04</v>
      </c>
      <c r="B7161" s="197">
        <f>Collection!B690</f>
        <v>46254</v>
      </c>
      <c r="C7161" s="200" t="str">
        <f>Collection!D690</f>
        <v>AAYUSH AND AAYUSHMA</v>
      </c>
      <c r="D7161" s="200" t="str">
        <f>Collection!F690</f>
        <v>Collection</v>
      </c>
      <c r="E7161" s="200">
        <f>Collection!C690</f>
        <v>4279</v>
      </c>
      <c r="F7161" s="200"/>
      <c r="G7161" s="201"/>
      <c r="H7161" s="201">
        <f>Collection!H690</f>
        <v>680</v>
      </c>
      <c r="I7161" s="241">
        <f t="shared" si="112"/>
        <v>-680</v>
      </c>
      <c r="J7161" s="200"/>
      <c r="K7161" s="200" t="str" cm="1">
        <f t="array" ref="K7161">IF($C7161="","",IF(AND($C7161=Party_Statement!$C$5,$B7161&gt;=Party_Statement!$C$6,$B7161&lt;=Party_Statement!$E$6),SUMPRODUCT(($C$3:$C7161=Party_Statement!$C$5)*($B$3:$B7161&gt;=Party_Statement!$C$6)*($B$3:$B7161&lt;=Party_Statement!$E$6)),""))</f>
        <v/>
      </c>
    </row>
    <row r="7162" spans="1:11" x14ac:dyDescent="0.2">
      <c r="A7162" s="203" t="str">
        <f>Collection!A691</f>
        <v>2083/05/04</v>
      </c>
      <c r="B7162" s="197">
        <f>Collection!B691</f>
        <v>46254</v>
      </c>
      <c r="C7162" s="200" t="str">
        <f>Collection!D691</f>
        <v>ORGANIC TARKALI</v>
      </c>
      <c r="D7162" s="200" t="str">
        <f>Collection!F691</f>
        <v>Collection</v>
      </c>
      <c r="E7162" s="200">
        <f>Collection!C691</f>
        <v>4280</v>
      </c>
      <c r="F7162" s="200"/>
      <c r="G7162" s="201"/>
      <c r="H7162" s="201">
        <f>Collection!H691</f>
        <v>3415</v>
      </c>
      <c r="I7162" s="241">
        <f t="shared" si="112"/>
        <v>-3415</v>
      </c>
      <c r="J7162" s="200"/>
      <c r="K7162" s="200" t="str" cm="1">
        <f t="array" ref="K7162">IF($C7162="","",IF(AND($C7162=Party_Statement!$C$5,$B7162&gt;=Party_Statement!$C$6,$B7162&lt;=Party_Statement!$E$6),SUMPRODUCT(($C$3:$C7162=Party_Statement!$C$5)*($B$3:$B7162&gt;=Party_Statement!$C$6)*($B$3:$B7162&lt;=Party_Statement!$E$6)),""))</f>
        <v/>
      </c>
    </row>
    <row r="7163" spans="1:11" x14ac:dyDescent="0.2">
      <c r="A7163" s="203" t="str">
        <f>Collection!A692</f>
        <v>2083/05/04</v>
      </c>
      <c r="B7163" s="197">
        <f>Collection!B692</f>
        <v>46254</v>
      </c>
      <c r="C7163" s="200" t="str">
        <f>Collection!D692</f>
        <v>YUBARAJ AND SAMRAT</v>
      </c>
      <c r="D7163" s="200" t="str">
        <f>Collection!F692</f>
        <v>Collection</v>
      </c>
      <c r="E7163" s="200">
        <f>Collection!C692</f>
        <v>4281</v>
      </c>
      <c r="F7163" s="200"/>
      <c r="G7163" s="201"/>
      <c r="H7163" s="201">
        <f>Collection!H692</f>
        <v>1020</v>
      </c>
      <c r="I7163" s="241">
        <f t="shared" si="112"/>
        <v>-1020</v>
      </c>
      <c r="J7163" s="200"/>
      <c r="K7163" s="200" t="str" cm="1">
        <f t="array" ref="K7163">IF($C7163="","",IF(AND($C7163=Party_Statement!$C$5,$B7163&gt;=Party_Statement!$C$6,$B7163&lt;=Party_Statement!$E$6),SUMPRODUCT(($C$3:$C7163=Party_Statement!$C$5)*($B$3:$B7163&gt;=Party_Statement!$C$6)*($B$3:$B7163&lt;=Party_Statement!$E$6)),""))</f>
        <v/>
      </c>
    </row>
    <row r="7164" spans="1:11" x14ac:dyDescent="0.2">
      <c r="A7164" s="203" t="str">
        <f>Collection!A693</f>
        <v>2083/05/04</v>
      </c>
      <c r="B7164" s="197">
        <f>Collection!B693</f>
        <v>46254</v>
      </c>
      <c r="C7164" s="200" t="str">
        <f>Collection!D693</f>
        <v>DEURALI KIRANA</v>
      </c>
      <c r="D7164" s="200" t="str">
        <f>Collection!F693</f>
        <v>Collection</v>
      </c>
      <c r="E7164" s="200">
        <f>Collection!C693</f>
        <v>4282</v>
      </c>
      <c r="F7164" s="200"/>
      <c r="G7164" s="201"/>
      <c r="H7164" s="201">
        <f>Collection!H693</f>
        <v>850</v>
      </c>
      <c r="I7164" s="241">
        <f t="shared" si="112"/>
        <v>-850</v>
      </c>
      <c r="J7164" s="200"/>
      <c r="K7164" s="200" t="str" cm="1">
        <f t="array" ref="K7164">IF($C7164="","",IF(AND($C7164=Party_Statement!$C$5,$B7164&gt;=Party_Statement!$C$6,$B7164&lt;=Party_Statement!$E$6),SUMPRODUCT(($C$3:$C7164=Party_Statement!$C$5)*($B$3:$B7164&gt;=Party_Statement!$C$6)*($B$3:$B7164&lt;=Party_Statement!$E$6)),""))</f>
        <v/>
      </c>
    </row>
    <row r="7165" spans="1:11" x14ac:dyDescent="0.2">
      <c r="A7165" s="203" t="str">
        <f>Collection!A694</f>
        <v>2083/05/04</v>
      </c>
      <c r="B7165" s="197">
        <f>Collection!B694</f>
        <v>46254</v>
      </c>
      <c r="C7165" s="200" t="str">
        <f>Collection!D694</f>
        <v>LOCAL</v>
      </c>
      <c r="D7165" s="200" t="str">
        <f>Collection!F694</f>
        <v>Collection</v>
      </c>
      <c r="E7165" s="200">
        <f>Collection!C694</f>
        <v>6479</v>
      </c>
      <c r="F7165" s="200"/>
      <c r="G7165" s="201"/>
      <c r="H7165" s="201">
        <f>Collection!H694</f>
        <v>5950</v>
      </c>
      <c r="I7165" s="241">
        <f t="shared" si="112"/>
        <v>-5950</v>
      </c>
      <c r="J7165" s="200"/>
      <c r="K7165" s="200" t="str" cm="1">
        <f t="array" ref="K7165">IF($C7165="","",IF(AND($C7165=Party_Statement!$C$5,$B7165&gt;=Party_Statement!$C$6,$B7165&lt;=Party_Statement!$E$6),SUMPRODUCT(($C$3:$C7165=Party_Statement!$C$5)*($B$3:$B7165&gt;=Party_Statement!$C$6)*($B$3:$B7165&lt;=Party_Statement!$E$6)),""))</f>
        <v/>
      </c>
    </row>
    <row r="7166" spans="1:11" x14ac:dyDescent="0.2">
      <c r="A7166" s="203" t="str">
        <f>Collection!A695</f>
        <v>2083/05/05</v>
      </c>
      <c r="B7166" s="197">
        <f>Collection!B695</f>
        <v>46255</v>
      </c>
      <c r="C7166" s="200" t="str">
        <f>Collection!D695</f>
        <v>GANGA NEUPANE</v>
      </c>
      <c r="D7166" s="200" t="str">
        <f>Collection!F695</f>
        <v>Collection</v>
      </c>
      <c r="E7166" s="200">
        <f>Collection!C695</f>
        <v>4283</v>
      </c>
      <c r="F7166" s="200"/>
      <c r="G7166" s="201"/>
      <c r="H7166" s="201">
        <f>Collection!H695</f>
        <v>5000</v>
      </c>
      <c r="I7166" s="241">
        <f t="shared" si="112"/>
        <v>-5000</v>
      </c>
      <c r="J7166" s="200"/>
      <c r="K7166" s="200" t="str" cm="1">
        <f t="array" ref="K7166">IF($C7166="","",IF(AND($C7166=Party_Statement!$C$5,$B7166&gt;=Party_Statement!$C$6,$B7166&lt;=Party_Statement!$E$6),SUMPRODUCT(($C$3:$C7166=Party_Statement!$C$5)*($B$3:$B7166&gt;=Party_Statement!$C$6)*($B$3:$B7166&lt;=Party_Statement!$E$6)),""))</f>
        <v/>
      </c>
    </row>
    <row r="7167" spans="1:11" x14ac:dyDescent="0.2">
      <c r="A7167" s="203" t="str">
        <f>Collection!A696</f>
        <v>2083/05/05</v>
      </c>
      <c r="B7167" s="197">
        <f>Collection!B696</f>
        <v>46255</v>
      </c>
      <c r="C7167" s="200" t="str">
        <f>Collection!D696</f>
        <v>SRIJANA DAIRY</v>
      </c>
      <c r="D7167" s="200" t="str">
        <f>Collection!F696</f>
        <v>Collection</v>
      </c>
      <c r="E7167" s="200">
        <f>Collection!C696</f>
        <v>4284</v>
      </c>
      <c r="F7167" s="200"/>
      <c r="G7167" s="201"/>
      <c r="H7167" s="201">
        <f>Collection!H696</f>
        <v>5180</v>
      </c>
      <c r="I7167" s="241">
        <f t="shared" si="112"/>
        <v>-5180</v>
      </c>
      <c r="J7167" s="200"/>
      <c r="K7167" s="200" t="str" cm="1">
        <f t="array" ref="K7167">IF($C7167="","",IF(AND($C7167=Party_Statement!$C$5,$B7167&gt;=Party_Statement!$C$6,$B7167&lt;=Party_Statement!$E$6),SUMPRODUCT(($C$3:$C7167=Party_Statement!$C$5)*($B$3:$B7167&gt;=Party_Statement!$C$6)*($B$3:$B7167&lt;=Party_Statement!$E$6)),""))</f>
        <v/>
      </c>
    </row>
    <row r="7168" spans="1:11" x14ac:dyDescent="0.2">
      <c r="A7168" s="203" t="str">
        <f>Collection!A697</f>
        <v>2083/05/05</v>
      </c>
      <c r="B7168" s="197">
        <f>Collection!B697</f>
        <v>46255</v>
      </c>
      <c r="C7168" s="200" t="str">
        <f>Collection!D697</f>
        <v>SOBHA BHATTARAI</v>
      </c>
      <c r="D7168" s="200" t="str">
        <f>Collection!F697</f>
        <v>Collection</v>
      </c>
      <c r="E7168" s="200">
        <f>Collection!C697</f>
        <v>4285</v>
      </c>
      <c r="F7168" s="200"/>
      <c r="G7168" s="201"/>
      <c r="H7168" s="201">
        <f>Collection!H697</f>
        <v>4250</v>
      </c>
      <c r="I7168" s="241">
        <f t="shared" si="112"/>
        <v>-4250</v>
      </c>
      <c r="J7168" s="200"/>
      <c r="K7168" s="200" t="str" cm="1">
        <f t="array" ref="K7168">IF($C7168="","",IF(AND($C7168=Party_Statement!$C$5,$B7168&gt;=Party_Statement!$C$6,$B7168&lt;=Party_Statement!$E$6),SUMPRODUCT(($C$3:$C7168=Party_Statement!$C$5)*($B$3:$B7168&gt;=Party_Statement!$C$6)*($B$3:$B7168&lt;=Party_Statement!$E$6)),""))</f>
        <v/>
      </c>
    </row>
    <row r="7169" spans="1:11" x14ac:dyDescent="0.2">
      <c r="A7169" s="203" t="str">
        <f>Collection!A698</f>
        <v>2083/05/05</v>
      </c>
      <c r="B7169" s="197">
        <f>Collection!B698</f>
        <v>46255</v>
      </c>
      <c r="C7169" s="200" t="str">
        <f>Collection!D698</f>
        <v>PALPALI KIRANA</v>
      </c>
      <c r="D7169" s="200" t="str">
        <f>Collection!F698</f>
        <v>Collection</v>
      </c>
      <c r="E7169" s="200">
        <f>Collection!C698</f>
        <v>4286</v>
      </c>
      <c r="F7169" s="200"/>
      <c r="G7169" s="201"/>
      <c r="H7169" s="201">
        <f>Collection!H698</f>
        <v>1700</v>
      </c>
      <c r="I7169" s="241">
        <f t="shared" si="112"/>
        <v>-1700</v>
      </c>
      <c r="J7169" s="200"/>
      <c r="K7169" s="200" t="str" cm="1">
        <f t="array" ref="K7169">IF($C7169="","",IF(AND($C7169=Party_Statement!$C$5,$B7169&gt;=Party_Statement!$C$6,$B7169&lt;=Party_Statement!$E$6),SUMPRODUCT(($C$3:$C7169=Party_Statement!$C$5)*($B$3:$B7169&gt;=Party_Statement!$C$6)*($B$3:$B7169&lt;=Party_Statement!$E$6)),""))</f>
        <v/>
      </c>
    </row>
    <row r="7170" spans="1:11" x14ac:dyDescent="0.2">
      <c r="A7170" s="203" t="str">
        <f>Collection!A699</f>
        <v>2083/05/05</v>
      </c>
      <c r="B7170" s="197">
        <f>Collection!B699</f>
        <v>46255</v>
      </c>
      <c r="C7170" s="200" t="str">
        <f>Collection!D699</f>
        <v>AAMOSH KIRANA</v>
      </c>
      <c r="D7170" s="200" t="str">
        <f>Collection!F699</f>
        <v>Collection</v>
      </c>
      <c r="E7170" s="200">
        <f>Collection!C699</f>
        <v>4287</v>
      </c>
      <c r="F7170" s="200"/>
      <c r="G7170" s="201"/>
      <c r="H7170" s="201">
        <f>Collection!H699</f>
        <v>11000</v>
      </c>
      <c r="I7170" s="241">
        <f t="shared" si="112"/>
        <v>-11000</v>
      </c>
      <c r="J7170" s="200"/>
      <c r="K7170" s="200" cm="1">
        <f t="array" ref="K7170">IF($C7170="","",IF(AND($C7170=Party_Statement!$C$5,$B7170&gt;=Party_Statement!$C$6,$B7170&lt;=Party_Statement!$E$6),SUMPRODUCT(($C$3:$C7170=Party_Statement!$C$5)*($B$3:$B7170&gt;=Party_Statement!$C$6)*($B$3:$B7170&lt;=Party_Statement!$E$6)),""))</f>
        <v>299</v>
      </c>
    </row>
    <row r="7171" spans="1:11" x14ac:dyDescent="0.2">
      <c r="A7171" s="203" t="str">
        <f>Collection!A700</f>
        <v>2083/05/05</v>
      </c>
      <c r="B7171" s="197">
        <f>Collection!B700</f>
        <v>46255</v>
      </c>
      <c r="C7171" s="200" t="str">
        <f>Collection!D700</f>
        <v>GIRI KIRANA</v>
      </c>
      <c r="D7171" s="200" t="str">
        <f>Collection!F700</f>
        <v>Collection</v>
      </c>
      <c r="E7171" s="200">
        <f>Collection!C700</f>
        <v>4288</v>
      </c>
      <c r="F7171" s="200"/>
      <c r="G7171" s="201"/>
      <c r="H7171" s="201">
        <f>Collection!H700</f>
        <v>1275</v>
      </c>
      <c r="I7171" s="241">
        <f t="shared" si="112"/>
        <v>-1275</v>
      </c>
      <c r="J7171" s="200"/>
      <c r="K7171" s="200" t="str" cm="1">
        <f t="array" ref="K7171">IF($C7171="","",IF(AND($C7171=Party_Statement!$C$5,$B7171&gt;=Party_Statement!$C$6,$B7171&lt;=Party_Statement!$E$6),SUMPRODUCT(($C$3:$C7171=Party_Statement!$C$5)*($B$3:$B7171&gt;=Party_Statement!$C$6)*($B$3:$B7171&lt;=Party_Statement!$E$6)),""))</f>
        <v/>
      </c>
    </row>
    <row r="7172" spans="1:11" x14ac:dyDescent="0.2">
      <c r="A7172" s="203" t="str">
        <f>Collection!A701</f>
        <v>2083/05/05</v>
      </c>
      <c r="B7172" s="197">
        <f>Collection!B701</f>
        <v>46255</v>
      </c>
      <c r="C7172" s="200" t="str">
        <f>Collection!D701</f>
        <v>DEURALI KIRANA</v>
      </c>
      <c r="D7172" s="200" t="str">
        <f>Collection!F701</f>
        <v>Collection</v>
      </c>
      <c r="E7172" s="200">
        <f>Collection!C701</f>
        <v>4289</v>
      </c>
      <c r="F7172" s="200"/>
      <c r="G7172" s="201"/>
      <c r="H7172" s="201">
        <f>Collection!H701</f>
        <v>425</v>
      </c>
      <c r="I7172" s="241">
        <f t="shared" si="112"/>
        <v>-425</v>
      </c>
      <c r="J7172" s="200"/>
      <c r="K7172" s="200" t="str" cm="1">
        <f t="array" ref="K7172">IF($C7172="","",IF(AND($C7172=Party_Statement!$C$5,$B7172&gt;=Party_Statement!$C$6,$B7172&lt;=Party_Statement!$E$6),SUMPRODUCT(($C$3:$C7172=Party_Statement!$C$5)*($B$3:$B7172&gt;=Party_Statement!$C$6)*($B$3:$B7172&lt;=Party_Statement!$E$6)),""))</f>
        <v/>
      </c>
    </row>
    <row r="7173" spans="1:11" x14ac:dyDescent="0.2">
      <c r="A7173" s="203" t="str">
        <f>Collection!A702</f>
        <v>2083/05/05</v>
      </c>
      <c r="B7173" s="197">
        <f>Collection!B702</f>
        <v>46255</v>
      </c>
      <c r="C7173" s="200" t="str">
        <f>Collection!D702</f>
        <v>SAMIKSHYA KIRANA</v>
      </c>
      <c r="D7173" s="200" t="str">
        <f>Collection!F702</f>
        <v>Collection</v>
      </c>
      <c r="E7173" s="200">
        <f>Collection!C702</f>
        <v>4290</v>
      </c>
      <c r="F7173" s="200"/>
      <c r="G7173" s="201"/>
      <c r="H7173" s="201">
        <f>Collection!H702</f>
        <v>680</v>
      </c>
      <c r="I7173" s="241">
        <f t="shared" si="112"/>
        <v>-680</v>
      </c>
      <c r="J7173" s="200"/>
      <c r="K7173" s="200" t="str" cm="1">
        <f t="array" ref="K7173">IF($C7173="","",IF(AND($C7173=Party_Statement!$C$5,$B7173&gt;=Party_Statement!$C$6,$B7173&lt;=Party_Statement!$E$6),SUMPRODUCT(($C$3:$C7173=Party_Statement!$C$5)*($B$3:$B7173&gt;=Party_Statement!$C$6)*($B$3:$B7173&lt;=Party_Statement!$E$6)),""))</f>
        <v/>
      </c>
    </row>
    <row r="7174" spans="1:11" x14ac:dyDescent="0.2">
      <c r="A7174" s="203" t="str">
        <f>Collection!A703</f>
        <v>2083/05/05</v>
      </c>
      <c r="B7174" s="197">
        <f>Collection!B703</f>
        <v>46255</v>
      </c>
      <c r="C7174" s="200" t="str">
        <f>Collection!D703</f>
        <v>MANAKAMANA DAIRY</v>
      </c>
      <c r="D7174" s="200" t="str">
        <f>Collection!F703</f>
        <v>Collection</v>
      </c>
      <c r="E7174" s="200">
        <f>Collection!C703</f>
        <v>4291</v>
      </c>
      <c r="F7174" s="200"/>
      <c r="G7174" s="201"/>
      <c r="H7174" s="201">
        <f>Collection!H703</f>
        <v>1000</v>
      </c>
      <c r="I7174" s="241">
        <f t="shared" si="112"/>
        <v>-1000</v>
      </c>
      <c r="J7174" s="200"/>
      <c r="K7174" s="200" t="str" cm="1">
        <f t="array" ref="K7174">IF($C7174="","",IF(AND($C7174=Party_Statement!$C$5,$B7174&gt;=Party_Statement!$C$6,$B7174&lt;=Party_Statement!$E$6),SUMPRODUCT(($C$3:$C7174=Party_Statement!$C$5)*($B$3:$B7174&gt;=Party_Statement!$C$6)*($B$3:$B7174&lt;=Party_Statement!$E$6)),""))</f>
        <v/>
      </c>
    </row>
    <row r="7175" spans="1:11" x14ac:dyDescent="0.2">
      <c r="A7175" s="203" t="str">
        <f>Collection!A704</f>
        <v>2083/05/05</v>
      </c>
      <c r="B7175" s="197">
        <f>Collection!B704</f>
        <v>46255</v>
      </c>
      <c r="C7175" s="200" t="str">
        <f>Collection!D704</f>
        <v>SUMIT MISTHAN BHANDAR</v>
      </c>
      <c r="D7175" s="200" t="str">
        <f>Collection!F704</f>
        <v>Collection</v>
      </c>
      <c r="E7175" s="200">
        <f>Collection!C704</f>
        <v>4292</v>
      </c>
      <c r="F7175" s="200"/>
      <c r="G7175" s="201"/>
      <c r="H7175" s="201">
        <f>Collection!H704</f>
        <v>1700</v>
      </c>
      <c r="I7175" s="241">
        <f t="shared" si="112"/>
        <v>-1700</v>
      </c>
      <c r="J7175" s="200"/>
      <c r="K7175" s="200" t="str" cm="1">
        <f t="array" ref="K7175">IF($C7175="","",IF(AND($C7175=Party_Statement!$C$5,$B7175&gt;=Party_Statement!$C$6,$B7175&lt;=Party_Statement!$E$6),SUMPRODUCT(($C$3:$C7175=Party_Statement!$C$5)*($B$3:$B7175&gt;=Party_Statement!$C$6)*($B$3:$B7175&lt;=Party_Statement!$E$6)),""))</f>
        <v/>
      </c>
    </row>
    <row r="7176" spans="1:11" x14ac:dyDescent="0.2">
      <c r="A7176" s="203" t="str">
        <f>Collection!A705</f>
        <v>2083/05/05</v>
      </c>
      <c r="B7176" s="197">
        <f>Collection!B705</f>
        <v>46255</v>
      </c>
      <c r="C7176" s="200" t="str">
        <f>Collection!D705</f>
        <v>ORGANIC TARKALI</v>
      </c>
      <c r="D7176" s="200" t="str">
        <f>Collection!F705</f>
        <v>Collection</v>
      </c>
      <c r="E7176" s="200">
        <f>Collection!C705</f>
        <v>4293</v>
      </c>
      <c r="F7176" s="200"/>
      <c r="G7176" s="201"/>
      <c r="H7176" s="201">
        <f>Collection!H705</f>
        <v>1900</v>
      </c>
      <c r="I7176" s="241">
        <f t="shared" si="112"/>
        <v>-1900</v>
      </c>
      <c r="J7176" s="200"/>
      <c r="K7176" s="200" t="str" cm="1">
        <f t="array" ref="K7176">IF($C7176="","",IF(AND($C7176=Party_Statement!$C$5,$B7176&gt;=Party_Statement!$C$6,$B7176&lt;=Party_Statement!$E$6),SUMPRODUCT(($C$3:$C7176=Party_Statement!$C$5)*($B$3:$B7176&gt;=Party_Statement!$C$6)*($B$3:$B7176&lt;=Party_Statement!$E$6)),""))</f>
        <v/>
      </c>
    </row>
    <row r="7177" spans="1:11" x14ac:dyDescent="0.2">
      <c r="A7177" s="203" t="str">
        <f>Collection!A706</f>
        <v>2083/05/05</v>
      </c>
      <c r="B7177" s="197">
        <f>Collection!B706</f>
        <v>46255</v>
      </c>
      <c r="C7177" s="200" t="str">
        <f>Collection!D706</f>
        <v>NEUPANE KIRANA</v>
      </c>
      <c r="D7177" s="200" t="str">
        <f>Collection!F706</f>
        <v>Collection</v>
      </c>
      <c r="E7177" s="200">
        <f>Collection!C706</f>
        <v>4294</v>
      </c>
      <c r="F7177" s="200"/>
      <c r="G7177" s="201"/>
      <c r="H7177" s="201">
        <f>Collection!H706</f>
        <v>400</v>
      </c>
      <c r="I7177" s="241">
        <f t="shared" si="112"/>
        <v>-400</v>
      </c>
      <c r="J7177" s="200"/>
      <c r="K7177" s="200" t="str" cm="1">
        <f t="array" ref="K7177">IF($C7177="","",IF(AND($C7177=Party_Statement!$C$5,$B7177&gt;=Party_Statement!$C$6,$B7177&lt;=Party_Statement!$E$6),SUMPRODUCT(($C$3:$C7177=Party_Statement!$C$5)*($B$3:$B7177&gt;=Party_Statement!$C$6)*($B$3:$B7177&lt;=Party_Statement!$E$6)),""))</f>
        <v/>
      </c>
    </row>
    <row r="7178" spans="1:11" x14ac:dyDescent="0.2">
      <c r="A7178" s="203" t="str">
        <f>Collection!A707</f>
        <v>2083/05/05</v>
      </c>
      <c r="B7178" s="197">
        <f>Collection!B707</f>
        <v>46255</v>
      </c>
      <c r="C7178" s="200" t="str">
        <f>Collection!D707</f>
        <v>SITALA ARYAL</v>
      </c>
      <c r="D7178" s="200" t="str">
        <f>Collection!F707</f>
        <v>Collection</v>
      </c>
      <c r="E7178" s="200">
        <f>Collection!C707</f>
        <v>4295</v>
      </c>
      <c r="F7178" s="200"/>
      <c r="G7178" s="201"/>
      <c r="H7178" s="201">
        <f>Collection!H707</f>
        <v>1530</v>
      </c>
      <c r="I7178" s="241">
        <f t="shared" si="112"/>
        <v>-1530</v>
      </c>
      <c r="J7178" s="200"/>
      <c r="K7178" s="200" t="str" cm="1">
        <f t="array" ref="K7178">IF($C7178="","",IF(AND($C7178=Party_Statement!$C$5,$B7178&gt;=Party_Statement!$C$6,$B7178&lt;=Party_Statement!$E$6),SUMPRODUCT(($C$3:$C7178=Party_Statement!$C$5)*($B$3:$B7178&gt;=Party_Statement!$C$6)*($B$3:$B7178&lt;=Party_Statement!$E$6)),""))</f>
        <v/>
      </c>
    </row>
    <row r="7179" spans="1:11" x14ac:dyDescent="0.2">
      <c r="A7179" s="203" t="str">
        <f>Collection!A708</f>
        <v>2083/05/05</v>
      </c>
      <c r="B7179" s="197">
        <f>Collection!B708</f>
        <v>46255</v>
      </c>
      <c r="C7179" s="200" t="str">
        <f>Collection!D708</f>
        <v>PETTY CASH</v>
      </c>
      <c r="D7179" s="200" t="str">
        <f>Collection!F708</f>
        <v>Petty Cash</v>
      </c>
      <c r="E7179" s="200">
        <f>Collection!C708</f>
        <v>0</v>
      </c>
      <c r="F7179" s="200"/>
      <c r="G7179" s="201"/>
      <c r="H7179" s="201">
        <f>Collection!H708</f>
        <v>0</v>
      </c>
      <c r="I7179" s="241">
        <f t="shared" ref="I7179:I7242" si="113">IF($C7179="","",IF($C7179=$C2197,$I2197+$G7179-$H7179,$G7179-$H7179))</f>
        <v>0</v>
      </c>
      <c r="J7179" s="200"/>
      <c r="K7179" s="200" t="str" cm="1">
        <f t="array" ref="K7179">IF($C7179="","",IF(AND($C7179=Party_Statement!$C$5,$B7179&gt;=Party_Statement!$C$6,$B7179&lt;=Party_Statement!$E$6),SUMPRODUCT(($C$3:$C7179=Party_Statement!$C$5)*($B$3:$B7179&gt;=Party_Statement!$C$6)*($B$3:$B7179&lt;=Party_Statement!$E$6)),""))</f>
        <v/>
      </c>
    </row>
    <row r="7180" spans="1:11" x14ac:dyDescent="0.2">
      <c r="A7180" s="203" t="str">
        <f>Collection!A709</f>
        <v>2083/05/05</v>
      </c>
      <c r="B7180" s="197">
        <f>Collection!B709</f>
        <v>46255</v>
      </c>
      <c r="C7180" s="200" t="str">
        <f>Collection!D709</f>
        <v>LOCAL</v>
      </c>
      <c r="D7180" s="200" t="str">
        <f>Collection!F709</f>
        <v>Collection</v>
      </c>
      <c r="E7180" s="200">
        <f>Collection!C709</f>
        <v>6480</v>
      </c>
      <c r="F7180" s="200"/>
      <c r="G7180" s="201"/>
      <c r="H7180" s="201">
        <f>Collection!H709</f>
        <v>14450</v>
      </c>
      <c r="I7180" s="241">
        <f t="shared" si="113"/>
        <v>-14450</v>
      </c>
      <c r="J7180" s="200"/>
      <c r="K7180" s="200" t="str" cm="1">
        <f t="array" ref="K7180">IF($C7180="","",IF(AND($C7180=Party_Statement!$C$5,$B7180&gt;=Party_Statement!$C$6,$B7180&lt;=Party_Statement!$E$6),SUMPRODUCT(($C$3:$C7180=Party_Statement!$C$5)*($B$3:$B7180&gt;=Party_Statement!$C$6)*($B$3:$B7180&lt;=Party_Statement!$E$6)),""))</f>
        <v/>
      </c>
    </row>
    <row r="7181" spans="1:11" x14ac:dyDescent="0.2">
      <c r="A7181" s="203" t="str">
        <f>Collection!A710</f>
        <v>2083/05/05</v>
      </c>
      <c r="B7181" s="197">
        <f>Collection!B710</f>
        <v>46255</v>
      </c>
      <c r="C7181" s="200" t="str">
        <f>Collection!D710</f>
        <v>NAR BAHADUR RANA</v>
      </c>
      <c r="D7181" s="200" t="str">
        <f>Collection!F710</f>
        <v>ADVANCE RETURNED</v>
      </c>
      <c r="E7181" s="200">
        <f>Collection!C710</f>
        <v>0</v>
      </c>
      <c r="F7181" s="200"/>
      <c r="G7181" s="201"/>
      <c r="H7181" s="201">
        <f>Collection!H710</f>
        <v>33000</v>
      </c>
      <c r="I7181" s="241">
        <f t="shared" si="113"/>
        <v>-33000</v>
      </c>
      <c r="J7181" s="200"/>
      <c r="K7181" s="200" t="str" cm="1">
        <f t="array" ref="K7181">IF($C7181="","",IF(AND($C7181=Party_Statement!$C$5,$B7181&gt;=Party_Statement!$C$6,$B7181&lt;=Party_Statement!$E$6),SUMPRODUCT(($C$3:$C7181=Party_Statement!$C$5)*($B$3:$B7181&gt;=Party_Statement!$C$6)*($B$3:$B7181&lt;=Party_Statement!$E$6)),""))</f>
        <v/>
      </c>
    </row>
    <row r="7182" spans="1:11" x14ac:dyDescent="0.2">
      <c r="A7182" s="203" t="str">
        <f>Collection!A711</f>
        <v>2083/05/05</v>
      </c>
      <c r="B7182" s="197">
        <f>Collection!B711</f>
        <v>46255</v>
      </c>
      <c r="C7182" s="200" t="str">
        <f>Collection!D711</f>
        <v>PETTY CASH</v>
      </c>
      <c r="D7182" s="200" t="str">
        <f>Collection!F711</f>
        <v>Petty Cash</v>
      </c>
      <c r="E7182" s="200">
        <f>Collection!C711</f>
        <v>0</v>
      </c>
      <c r="F7182" s="200"/>
      <c r="G7182" s="201"/>
      <c r="H7182" s="201">
        <f>Collection!H711</f>
        <v>0</v>
      </c>
      <c r="I7182" s="241">
        <f t="shared" si="113"/>
        <v>0</v>
      </c>
      <c r="J7182" s="200"/>
      <c r="K7182" s="200" t="str" cm="1">
        <f t="array" ref="K7182">IF($C7182="","",IF(AND($C7182=Party_Statement!$C$5,$B7182&gt;=Party_Statement!$C$6,$B7182&lt;=Party_Statement!$E$6),SUMPRODUCT(($C$3:$C7182=Party_Statement!$C$5)*($B$3:$B7182&gt;=Party_Statement!$C$6)*($B$3:$B7182&lt;=Party_Statement!$E$6)),""))</f>
        <v/>
      </c>
    </row>
    <row r="7183" spans="1:11" x14ac:dyDescent="0.2">
      <c r="A7183" s="203" t="str">
        <f>Collection!A712</f>
        <v>2083/05/06</v>
      </c>
      <c r="B7183" s="197">
        <f>Collection!B712</f>
        <v>46256</v>
      </c>
      <c r="C7183" s="200" t="str">
        <f>Collection!D712</f>
        <v>SRIJANA DAIRY</v>
      </c>
      <c r="D7183" s="200" t="str">
        <f>Collection!F712</f>
        <v>Collection</v>
      </c>
      <c r="E7183" s="200">
        <f>Collection!C712</f>
        <v>4296</v>
      </c>
      <c r="F7183" s="200"/>
      <c r="G7183" s="201"/>
      <c r="H7183" s="201">
        <f>Collection!H712</f>
        <v>5180</v>
      </c>
      <c r="I7183" s="241">
        <f t="shared" si="113"/>
        <v>-5180</v>
      </c>
      <c r="J7183" s="200"/>
      <c r="K7183" s="200" t="str" cm="1">
        <f t="array" ref="K7183">IF($C7183="","",IF(AND($C7183=Party_Statement!$C$5,$B7183&gt;=Party_Statement!$C$6,$B7183&lt;=Party_Statement!$E$6),SUMPRODUCT(($C$3:$C7183=Party_Statement!$C$5)*($B$3:$B7183&gt;=Party_Statement!$C$6)*($B$3:$B7183&lt;=Party_Statement!$E$6)),""))</f>
        <v/>
      </c>
    </row>
    <row r="7184" spans="1:11" x14ac:dyDescent="0.2">
      <c r="A7184" s="203" t="str">
        <f>Collection!A713</f>
        <v>2083/05/06</v>
      </c>
      <c r="B7184" s="197">
        <f>Collection!B713</f>
        <v>46256</v>
      </c>
      <c r="C7184" s="200" t="str">
        <f>Collection!D713</f>
        <v>SOBHA BHATTARAI</v>
      </c>
      <c r="D7184" s="200" t="str">
        <f>Collection!F713</f>
        <v>Collection</v>
      </c>
      <c r="E7184" s="200">
        <f>Collection!C713</f>
        <v>4297</v>
      </c>
      <c r="F7184" s="200"/>
      <c r="G7184" s="201"/>
      <c r="H7184" s="201">
        <f>Collection!H713</f>
        <v>3400</v>
      </c>
      <c r="I7184" s="241">
        <f t="shared" si="113"/>
        <v>-3400</v>
      </c>
      <c r="J7184" s="200"/>
      <c r="K7184" s="200" t="str" cm="1">
        <f t="array" ref="K7184">IF($C7184="","",IF(AND($C7184=Party_Statement!$C$5,$B7184&gt;=Party_Statement!$C$6,$B7184&lt;=Party_Statement!$E$6),SUMPRODUCT(($C$3:$C7184=Party_Statement!$C$5)*($B$3:$B7184&gt;=Party_Statement!$C$6)*($B$3:$B7184&lt;=Party_Statement!$E$6)),""))</f>
        <v/>
      </c>
    </row>
    <row r="7185" spans="1:11" x14ac:dyDescent="0.2">
      <c r="A7185" s="203" t="str">
        <f>Collection!A714</f>
        <v>2083/05/06</v>
      </c>
      <c r="B7185" s="197">
        <f>Collection!B714</f>
        <v>46256</v>
      </c>
      <c r="C7185" s="200" t="str">
        <f>Collection!D714</f>
        <v>AAMOSH KIRANA</v>
      </c>
      <c r="D7185" s="200" t="str">
        <f>Collection!F714</f>
        <v>Collection</v>
      </c>
      <c r="E7185" s="200">
        <f>Collection!C714</f>
        <v>4298</v>
      </c>
      <c r="F7185" s="200"/>
      <c r="G7185" s="201"/>
      <c r="H7185" s="201">
        <f>Collection!H714</f>
        <v>5700</v>
      </c>
      <c r="I7185" s="241">
        <f t="shared" si="113"/>
        <v>-5700</v>
      </c>
      <c r="J7185" s="200"/>
      <c r="K7185" s="200" cm="1">
        <f t="array" ref="K7185">IF($C7185="","",IF(AND($C7185=Party_Statement!$C$5,$B7185&gt;=Party_Statement!$C$6,$B7185&lt;=Party_Statement!$E$6),SUMPRODUCT(($C$3:$C7185=Party_Statement!$C$5)*($B$3:$B7185&gt;=Party_Statement!$C$6)*($B$3:$B7185&lt;=Party_Statement!$E$6)),""))</f>
        <v>300</v>
      </c>
    </row>
    <row r="7186" spans="1:11" x14ac:dyDescent="0.2">
      <c r="A7186" s="203" t="str">
        <f>Collection!A715</f>
        <v>2083/05/06</v>
      </c>
      <c r="B7186" s="197">
        <f>Collection!B715</f>
        <v>46256</v>
      </c>
      <c r="C7186" s="200" t="str">
        <f>Collection!D715</f>
        <v>PALPALI KIRANA</v>
      </c>
      <c r="D7186" s="200" t="str">
        <f>Collection!F715</f>
        <v>Collection</v>
      </c>
      <c r="E7186" s="200">
        <f>Collection!C715</f>
        <v>4299</v>
      </c>
      <c r="F7186" s="200"/>
      <c r="G7186" s="201"/>
      <c r="H7186" s="201">
        <f>Collection!H715</f>
        <v>1700</v>
      </c>
      <c r="I7186" s="241">
        <f t="shared" si="113"/>
        <v>-1700</v>
      </c>
      <c r="J7186" s="200"/>
      <c r="K7186" s="200" t="str" cm="1">
        <f t="array" ref="K7186">IF($C7186="","",IF(AND($C7186=Party_Statement!$C$5,$B7186&gt;=Party_Statement!$C$6,$B7186&lt;=Party_Statement!$E$6),SUMPRODUCT(($C$3:$C7186=Party_Statement!$C$5)*($B$3:$B7186&gt;=Party_Statement!$C$6)*($B$3:$B7186&lt;=Party_Statement!$E$6)),""))</f>
        <v/>
      </c>
    </row>
    <row r="7187" spans="1:11" x14ac:dyDescent="0.2">
      <c r="A7187" s="203" t="str">
        <f>Collection!A716</f>
        <v>2083/05/06</v>
      </c>
      <c r="B7187" s="197">
        <f>Collection!B716</f>
        <v>46256</v>
      </c>
      <c r="C7187" s="200" t="str">
        <f>Collection!D716</f>
        <v>SAMIKSHYA KIRANA</v>
      </c>
      <c r="D7187" s="200" t="str">
        <f>Collection!F716</f>
        <v>Collection</v>
      </c>
      <c r="E7187" s="200">
        <f>Collection!C716</f>
        <v>4300</v>
      </c>
      <c r="F7187" s="200"/>
      <c r="G7187" s="201"/>
      <c r="H7187" s="201">
        <f>Collection!H716</f>
        <v>680</v>
      </c>
      <c r="I7187" s="241">
        <f t="shared" si="113"/>
        <v>-680</v>
      </c>
      <c r="J7187" s="200"/>
      <c r="K7187" s="200" t="str" cm="1">
        <f t="array" ref="K7187">IF($C7187="","",IF(AND($C7187=Party_Statement!$C$5,$B7187&gt;=Party_Statement!$C$6,$B7187&lt;=Party_Statement!$E$6),SUMPRODUCT(($C$3:$C7187=Party_Statement!$C$5)*($B$3:$B7187&gt;=Party_Statement!$C$6)*($B$3:$B7187&lt;=Party_Statement!$E$6)),""))</f>
        <v/>
      </c>
    </row>
    <row r="7188" spans="1:11" x14ac:dyDescent="0.2">
      <c r="A7188" s="203" t="str">
        <f>Collection!A717</f>
        <v>2083/05/06</v>
      </c>
      <c r="B7188" s="197">
        <f>Collection!B717</f>
        <v>46256</v>
      </c>
      <c r="C7188" s="200" t="str">
        <f>Collection!D717</f>
        <v>GIRI KIRANA</v>
      </c>
      <c r="D7188" s="200" t="str">
        <f>Collection!F717</f>
        <v>Collection</v>
      </c>
      <c r="E7188" s="200">
        <f>Collection!C717</f>
        <v>4301</v>
      </c>
      <c r="F7188" s="200"/>
      <c r="G7188" s="201"/>
      <c r="H7188" s="201">
        <f>Collection!H717</f>
        <v>3400</v>
      </c>
      <c r="I7188" s="241">
        <f t="shared" si="113"/>
        <v>-3400</v>
      </c>
      <c r="J7188" s="200"/>
      <c r="K7188" s="200" t="str" cm="1">
        <f t="array" ref="K7188">IF($C7188="","",IF(AND($C7188=Party_Statement!$C$5,$B7188&gt;=Party_Statement!$C$6,$B7188&lt;=Party_Statement!$E$6),SUMPRODUCT(($C$3:$C7188=Party_Statement!$C$5)*($B$3:$B7188&gt;=Party_Statement!$C$6)*($B$3:$B7188&lt;=Party_Statement!$E$6)),""))</f>
        <v/>
      </c>
    </row>
    <row r="7189" spans="1:11" x14ac:dyDescent="0.2">
      <c r="A7189" s="203" t="str">
        <f>Collection!A718</f>
        <v>2083/05/06</v>
      </c>
      <c r="B7189" s="197">
        <f>Collection!B718</f>
        <v>46256</v>
      </c>
      <c r="C7189" s="200" t="str">
        <f>Collection!D718</f>
        <v>YUBARAJ AND SAMRAT</v>
      </c>
      <c r="D7189" s="200" t="str">
        <f>Collection!F718</f>
        <v>Collection</v>
      </c>
      <c r="E7189" s="200">
        <f>Collection!C718</f>
        <v>4302</v>
      </c>
      <c r="F7189" s="200"/>
      <c r="G7189" s="201"/>
      <c r="H7189" s="201">
        <f>Collection!H718</f>
        <v>2040</v>
      </c>
      <c r="I7189" s="241">
        <f t="shared" si="113"/>
        <v>-2040</v>
      </c>
      <c r="J7189" s="200"/>
      <c r="K7189" s="200" t="str" cm="1">
        <f t="array" ref="K7189">IF($C7189="","",IF(AND($C7189=Party_Statement!$C$5,$B7189&gt;=Party_Statement!$C$6,$B7189&lt;=Party_Statement!$E$6),SUMPRODUCT(($C$3:$C7189=Party_Statement!$C$5)*($B$3:$B7189&gt;=Party_Statement!$C$6)*($B$3:$B7189&lt;=Party_Statement!$E$6)),""))</f>
        <v/>
      </c>
    </row>
    <row r="7190" spans="1:11" x14ac:dyDescent="0.2">
      <c r="A7190" s="203" t="str">
        <f>Collection!A719</f>
        <v>2083/05/06</v>
      </c>
      <c r="B7190" s="197">
        <f>Collection!B719</f>
        <v>46256</v>
      </c>
      <c r="C7190" s="200" t="str">
        <f>Collection!D719</f>
        <v>DEURALI KIRANA</v>
      </c>
      <c r="D7190" s="200" t="str">
        <f>Collection!F719</f>
        <v>Collection</v>
      </c>
      <c r="E7190" s="200">
        <f>Collection!C719</f>
        <v>4303</v>
      </c>
      <c r="F7190" s="200"/>
      <c r="G7190" s="201"/>
      <c r="H7190" s="201">
        <f>Collection!H719</f>
        <v>425</v>
      </c>
      <c r="I7190" s="241">
        <f t="shared" si="113"/>
        <v>-425</v>
      </c>
      <c r="J7190" s="200"/>
      <c r="K7190" s="200" t="str" cm="1">
        <f t="array" ref="K7190">IF($C7190="","",IF(AND($C7190=Party_Statement!$C$5,$B7190&gt;=Party_Statement!$C$6,$B7190&lt;=Party_Statement!$E$6),SUMPRODUCT(($C$3:$C7190=Party_Statement!$C$5)*($B$3:$B7190&gt;=Party_Statement!$C$6)*($B$3:$B7190&lt;=Party_Statement!$E$6)),""))</f>
        <v/>
      </c>
    </row>
    <row r="7191" spans="1:11" x14ac:dyDescent="0.2">
      <c r="A7191" s="203" t="str">
        <f>Collection!A720</f>
        <v>2083/05/06</v>
      </c>
      <c r="B7191" s="197">
        <f>Collection!B720</f>
        <v>46256</v>
      </c>
      <c r="C7191" s="200" t="str">
        <f>Collection!D720</f>
        <v>AAYUSH AND AAYUSHMA</v>
      </c>
      <c r="D7191" s="200" t="str">
        <f>Collection!F720</f>
        <v>Collection</v>
      </c>
      <c r="E7191" s="200">
        <f>Collection!C720</f>
        <v>4304</v>
      </c>
      <c r="F7191" s="200"/>
      <c r="G7191" s="201"/>
      <c r="H7191" s="201">
        <f>Collection!H720</f>
        <v>680</v>
      </c>
      <c r="I7191" s="241">
        <f t="shared" si="113"/>
        <v>-680</v>
      </c>
      <c r="J7191" s="200"/>
      <c r="K7191" s="200" t="str" cm="1">
        <f t="array" ref="K7191">IF($C7191="","",IF(AND($C7191=Party_Statement!$C$5,$B7191&gt;=Party_Statement!$C$6,$B7191&lt;=Party_Statement!$E$6),SUMPRODUCT(($C$3:$C7191=Party_Statement!$C$5)*($B$3:$B7191&gt;=Party_Statement!$C$6)*($B$3:$B7191&lt;=Party_Statement!$E$6)),""))</f>
        <v/>
      </c>
    </row>
    <row r="7192" spans="1:11" x14ac:dyDescent="0.2">
      <c r="A7192" s="203" t="str">
        <f>Collection!A721</f>
        <v>2083/05/06</v>
      </c>
      <c r="B7192" s="197">
        <f>Collection!B721</f>
        <v>46256</v>
      </c>
      <c r="C7192" s="200" t="str">
        <f>Collection!D721</f>
        <v>ORGANIC TARKALI</v>
      </c>
      <c r="D7192" s="200" t="str">
        <f>Collection!F721</f>
        <v>Collection</v>
      </c>
      <c r="E7192" s="200">
        <f>Collection!C721</f>
        <v>4305</v>
      </c>
      <c r="F7192" s="200"/>
      <c r="G7192" s="201"/>
      <c r="H7192" s="201">
        <f>Collection!H721</f>
        <v>2750</v>
      </c>
      <c r="I7192" s="241">
        <f t="shared" si="113"/>
        <v>-2750</v>
      </c>
      <c r="J7192" s="200"/>
      <c r="K7192" s="200" t="str" cm="1">
        <f t="array" ref="K7192">IF($C7192="","",IF(AND($C7192=Party_Statement!$C$5,$B7192&gt;=Party_Statement!$C$6,$B7192&lt;=Party_Statement!$E$6),SUMPRODUCT(($C$3:$C7192=Party_Statement!$C$5)*($B$3:$B7192&gt;=Party_Statement!$C$6)*($B$3:$B7192&lt;=Party_Statement!$E$6)),""))</f>
        <v/>
      </c>
    </row>
    <row r="7193" spans="1:11" x14ac:dyDescent="0.2">
      <c r="A7193" s="203" t="str">
        <f>Collection!A722</f>
        <v>2083/05/06</v>
      </c>
      <c r="B7193" s="197">
        <f>Collection!B722</f>
        <v>46256</v>
      </c>
      <c r="C7193" s="200" t="str">
        <f>Collection!D722</f>
        <v>KULCHANDRA GYAWALI</v>
      </c>
      <c r="D7193" s="200" t="str">
        <f>Collection!F722</f>
        <v>Collection</v>
      </c>
      <c r="E7193" s="200">
        <f>Collection!C722</f>
        <v>4306</v>
      </c>
      <c r="F7193" s="200"/>
      <c r="G7193" s="201"/>
      <c r="H7193" s="201">
        <f>Collection!H722</f>
        <v>850</v>
      </c>
      <c r="I7193" s="241">
        <f t="shared" si="113"/>
        <v>-850</v>
      </c>
      <c r="J7193" s="200"/>
      <c r="K7193" s="200" t="str" cm="1">
        <f t="array" ref="K7193">IF($C7193="","",IF(AND($C7193=Party_Statement!$C$5,$B7193&gt;=Party_Statement!$C$6,$B7193&lt;=Party_Statement!$E$6),SUMPRODUCT(($C$3:$C7193=Party_Statement!$C$5)*($B$3:$B7193&gt;=Party_Statement!$C$6)*($B$3:$B7193&lt;=Party_Statement!$E$6)),""))</f>
        <v/>
      </c>
    </row>
    <row r="7194" spans="1:11" x14ac:dyDescent="0.2">
      <c r="A7194" s="203" t="str">
        <f>Collection!A723</f>
        <v>2083/05/06</v>
      </c>
      <c r="B7194" s="197">
        <f>Collection!B723</f>
        <v>46256</v>
      </c>
      <c r="C7194" s="200" t="str">
        <f>Collection!D723</f>
        <v>NEUPANE KIRANA</v>
      </c>
      <c r="D7194" s="200" t="str">
        <f>Collection!F723</f>
        <v>Collection</v>
      </c>
      <c r="E7194" s="200">
        <f>Collection!C723</f>
        <v>4307</v>
      </c>
      <c r="F7194" s="200"/>
      <c r="G7194" s="201"/>
      <c r="H7194" s="201">
        <f>Collection!H723</f>
        <v>200</v>
      </c>
      <c r="I7194" s="241">
        <f t="shared" si="113"/>
        <v>-200</v>
      </c>
      <c r="J7194" s="200"/>
      <c r="K7194" s="200" t="str" cm="1">
        <f t="array" ref="K7194">IF($C7194="","",IF(AND($C7194=Party_Statement!$C$5,$B7194&gt;=Party_Statement!$C$6,$B7194&lt;=Party_Statement!$E$6),SUMPRODUCT(($C$3:$C7194=Party_Statement!$C$5)*($B$3:$B7194&gt;=Party_Statement!$C$6)*($B$3:$B7194&lt;=Party_Statement!$E$6)),""))</f>
        <v/>
      </c>
    </row>
    <row r="7195" spans="1:11" x14ac:dyDescent="0.2">
      <c r="A7195" s="203" t="str">
        <f>Collection!A724</f>
        <v>2083/05/06</v>
      </c>
      <c r="B7195" s="197">
        <f>Collection!B724</f>
        <v>46256</v>
      </c>
      <c r="C7195" s="200" t="str">
        <f>Collection!D724</f>
        <v>LOCAL</v>
      </c>
      <c r="D7195" s="200" t="str">
        <f>Collection!F724</f>
        <v>Collection</v>
      </c>
      <c r="E7195" s="200">
        <f>Collection!C724</f>
        <v>6481</v>
      </c>
      <c r="F7195" s="200"/>
      <c r="G7195" s="201"/>
      <c r="H7195" s="201">
        <f>Collection!H724</f>
        <v>350</v>
      </c>
      <c r="I7195" s="241">
        <f t="shared" si="113"/>
        <v>-350</v>
      </c>
      <c r="J7195" s="200"/>
      <c r="K7195" s="200" t="str" cm="1">
        <f t="array" ref="K7195">IF($C7195="","",IF(AND($C7195=Party_Statement!$C$5,$B7195&gt;=Party_Statement!$C$6,$B7195&lt;=Party_Statement!$E$6),SUMPRODUCT(($C$3:$C7195=Party_Statement!$C$5)*($B$3:$B7195&gt;=Party_Statement!$C$6)*($B$3:$B7195&lt;=Party_Statement!$E$6)),""))</f>
        <v/>
      </c>
    </row>
    <row r="7196" spans="1:11" x14ac:dyDescent="0.2">
      <c r="A7196" s="203" t="str">
        <f>Collection!A725</f>
        <v>2083/05/06</v>
      </c>
      <c r="B7196" s="197">
        <f>Collection!B725</f>
        <v>46256</v>
      </c>
      <c r="C7196" s="200" t="str">
        <f>Collection!D725</f>
        <v>PETTY CASH</v>
      </c>
      <c r="D7196" s="200" t="str">
        <f>Collection!F725</f>
        <v>Petty Cash</v>
      </c>
      <c r="E7196" s="200">
        <f>Collection!C725</f>
        <v>0</v>
      </c>
      <c r="F7196" s="200"/>
      <c r="G7196" s="201"/>
      <c r="H7196" s="201">
        <f>Collection!H725</f>
        <v>0</v>
      </c>
      <c r="I7196" s="241">
        <f t="shared" si="113"/>
        <v>0</v>
      </c>
      <c r="J7196" s="200"/>
      <c r="K7196" s="200" t="str" cm="1">
        <f t="array" ref="K7196">IF($C7196="","",IF(AND($C7196=Party_Statement!$C$5,$B7196&gt;=Party_Statement!$C$6,$B7196&lt;=Party_Statement!$E$6),SUMPRODUCT(($C$3:$C7196=Party_Statement!$C$5)*($B$3:$B7196&gt;=Party_Statement!$C$6)*($B$3:$B7196&lt;=Party_Statement!$E$6)),""))</f>
        <v/>
      </c>
    </row>
    <row r="7197" spans="1:11" x14ac:dyDescent="0.2">
      <c r="A7197" s="203" t="str">
        <f>Collection!A726</f>
        <v>2083/05/07</v>
      </c>
      <c r="B7197" s="197">
        <f>Collection!B726</f>
        <v>46257</v>
      </c>
      <c r="C7197" s="200" t="str">
        <f>Collection!D726</f>
        <v>SHARMA DAI</v>
      </c>
      <c r="D7197" s="200" t="str">
        <f>Collection!F726</f>
        <v>Collection</v>
      </c>
      <c r="E7197" s="200">
        <f>Collection!C726</f>
        <v>4308</v>
      </c>
      <c r="F7197" s="200"/>
      <c r="G7197" s="201"/>
      <c r="H7197" s="201">
        <f>Collection!H726</f>
        <v>20000</v>
      </c>
      <c r="I7197" s="241">
        <f t="shared" si="113"/>
        <v>-20000</v>
      </c>
      <c r="J7197" s="200"/>
      <c r="K7197" s="200" t="str" cm="1">
        <f t="array" ref="K7197">IF($C7197="","",IF(AND($C7197=Party_Statement!$C$5,$B7197&gt;=Party_Statement!$C$6,$B7197&lt;=Party_Statement!$E$6),SUMPRODUCT(($C$3:$C7197=Party_Statement!$C$5)*($B$3:$B7197&gt;=Party_Statement!$C$6)*($B$3:$B7197&lt;=Party_Statement!$E$6)),""))</f>
        <v/>
      </c>
    </row>
    <row r="7198" spans="1:11" x14ac:dyDescent="0.2">
      <c r="A7198" s="203" t="str">
        <f>Collection!A727</f>
        <v>2083/05/07</v>
      </c>
      <c r="B7198" s="197">
        <f>Collection!B727</f>
        <v>46257</v>
      </c>
      <c r="C7198" s="200" t="str">
        <f>Collection!D727</f>
        <v>SRIJANA DAIRY</v>
      </c>
      <c r="D7198" s="200" t="str">
        <f>Collection!F727</f>
        <v>Collection</v>
      </c>
      <c r="E7198" s="200">
        <f>Collection!C727</f>
        <v>4309</v>
      </c>
      <c r="F7198" s="200"/>
      <c r="G7198" s="201"/>
      <c r="H7198" s="201">
        <f>Collection!H727</f>
        <v>5180</v>
      </c>
      <c r="I7198" s="241">
        <f t="shared" si="113"/>
        <v>-5180</v>
      </c>
      <c r="J7198" s="200"/>
      <c r="K7198" s="200" t="str" cm="1">
        <f t="array" ref="K7198">IF($C7198="","",IF(AND($C7198=Party_Statement!$C$5,$B7198&gt;=Party_Statement!$C$6,$B7198&lt;=Party_Statement!$E$6),SUMPRODUCT(($C$3:$C7198=Party_Statement!$C$5)*($B$3:$B7198&gt;=Party_Statement!$C$6)*($B$3:$B7198&lt;=Party_Statement!$E$6)),""))</f>
        <v/>
      </c>
    </row>
    <row r="7199" spans="1:11" x14ac:dyDescent="0.2">
      <c r="A7199" s="203" t="str">
        <f>Collection!A728</f>
        <v>2083/05/07</v>
      </c>
      <c r="B7199" s="197">
        <f>Collection!B728</f>
        <v>46257</v>
      </c>
      <c r="C7199" s="200" t="str">
        <f>Collection!D728</f>
        <v>SOBHA BHATTARAI</v>
      </c>
      <c r="D7199" s="200" t="str">
        <f>Collection!F728</f>
        <v>Collection</v>
      </c>
      <c r="E7199" s="200">
        <f>Collection!C728</f>
        <v>4310</v>
      </c>
      <c r="F7199" s="200"/>
      <c r="G7199" s="201"/>
      <c r="H7199" s="201">
        <f>Collection!H728</f>
        <v>4250</v>
      </c>
      <c r="I7199" s="241">
        <f t="shared" si="113"/>
        <v>-4250</v>
      </c>
      <c r="J7199" s="200"/>
      <c r="K7199" s="200" t="str" cm="1">
        <f t="array" ref="K7199">IF($C7199="","",IF(AND($C7199=Party_Statement!$C$5,$B7199&gt;=Party_Statement!$C$6,$B7199&lt;=Party_Statement!$E$6),SUMPRODUCT(($C$3:$C7199=Party_Statement!$C$5)*($B$3:$B7199&gt;=Party_Statement!$C$6)*($B$3:$B7199&lt;=Party_Statement!$E$6)),""))</f>
        <v/>
      </c>
    </row>
    <row r="7200" spans="1:11" x14ac:dyDescent="0.2">
      <c r="A7200" s="203" t="str">
        <f>Collection!A729</f>
        <v>2083/05/07</v>
      </c>
      <c r="B7200" s="197">
        <f>Collection!B729</f>
        <v>46257</v>
      </c>
      <c r="C7200" s="200" t="str">
        <f>Collection!D729</f>
        <v>PALPALI KIRANA</v>
      </c>
      <c r="D7200" s="200" t="str">
        <f>Collection!F729</f>
        <v>Collection</v>
      </c>
      <c r="E7200" s="200">
        <f>Collection!C729</f>
        <v>4311</v>
      </c>
      <c r="F7200" s="200"/>
      <c r="G7200" s="201"/>
      <c r="H7200" s="201">
        <f>Collection!H729</f>
        <v>1700</v>
      </c>
      <c r="I7200" s="241">
        <f t="shared" si="113"/>
        <v>-1700</v>
      </c>
      <c r="J7200" s="200"/>
      <c r="K7200" s="200" t="str" cm="1">
        <f t="array" ref="K7200">IF($C7200="","",IF(AND($C7200=Party_Statement!$C$5,$B7200&gt;=Party_Statement!$C$6,$B7200&lt;=Party_Statement!$E$6),SUMPRODUCT(($C$3:$C7200=Party_Statement!$C$5)*($B$3:$B7200&gt;=Party_Statement!$C$6)*($B$3:$B7200&lt;=Party_Statement!$E$6)),""))</f>
        <v/>
      </c>
    </row>
    <row r="7201" spans="1:11" x14ac:dyDescent="0.2">
      <c r="A7201" s="203" t="str">
        <f>Collection!A730</f>
        <v>2083/05/07</v>
      </c>
      <c r="B7201" s="197">
        <f>Collection!B730</f>
        <v>46257</v>
      </c>
      <c r="C7201" s="200" t="str">
        <f>Collection!D730</f>
        <v>AAMOSH KIRANA</v>
      </c>
      <c r="D7201" s="200" t="str">
        <f>Collection!F730</f>
        <v>Collection</v>
      </c>
      <c r="E7201" s="200">
        <f>Collection!C730</f>
        <v>4312</v>
      </c>
      <c r="F7201" s="200"/>
      <c r="G7201" s="201"/>
      <c r="H7201" s="201">
        <f>Collection!H730</f>
        <v>8000</v>
      </c>
      <c r="I7201" s="241">
        <f t="shared" si="113"/>
        <v>-8000</v>
      </c>
      <c r="J7201" s="200"/>
      <c r="K7201" s="200" cm="1">
        <f t="array" ref="K7201">IF($C7201="","",IF(AND($C7201=Party_Statement!$C$5,$B7201&gt;=Party_Statement!$C$6,$B7201&lt;=Party_Statement!$E$6),SUMPRODUCT(($C$3:$C7201=Party_Statement!$C$5)*($B$3:$B7201&gt;=Party_Statement!$C$6)*($B$3:$B7201&lt;=Party_Statement!$E$6)),""))</f>
        <v>301</v>
      </c>
    </row>
    <row r="7202" spans="1:11" x14ac:dyDescent="0.2">
      <c r="A7202" s="203" t="str">
        <f>Collection!A731</f>
        <v>2083/05/07</v>
      </c>
      <c r="B7202" s="197">
        <f>Collection!B731</f>
        <v>46257</v>
      </c>
      <c r="C7202" s="200" t="str">
        <f>Collection!D731</f>
        <v>GIRI KIRANA</v>
      </c>
      <c r="D7202" s="200" t="str">
        <f>Collection!F731</f>
        <v>Collection</v>
      </c>
      <c r="E7202" s="200">
        <f>Collection!C731</f>
        <v>4313</v>
      </c>
      <c r="F7202" s="200"/>
      <c r="G7202" s="201"/>
      <c r="H7202" s="201">
        <f>Collection!H731</f>
        <v>1275</v>
      </c>
      <c r="I7202" s="241">
        <f t="shared" si="113"/>
        <v>-1275</v>
      </c>
      <c r="J7202" s="200"/>
      <c r="K7202" s="200" t="str" cm="1">
        <f t="array" ref="K7202">IF($C7202="","",IF(AND($C7202=Party_Statement!$C$5,$B7202&gt;=Party_Statement!$C$6,$B7202&lt;=Party_Statement!$E$6),SUMPRODUCT(($C$3:$C7202=Party_Statement!$C$5)*($B$3:$B7202&gt;=Party_Statement!$C$6)*($B$3:$B7202&lt;=Party_Statement!$E$6)),""))</f>
        <v/>
      </c>
    </row>
    <row r="7203" spans="1:11" x14ac:dyDescent="0.2">
      <c r="A7203" s="203" t="str">
        <f>Collection!A732</f>
        <v>2083/05/07</v>
      </c>
      <c r="B7203" s="197">
        <f>Collection!B732</f>
        <v>46257</v>
      </c>
      <c r="C7203" s="200" t="str">
        <f>Collection!D732</f>
        <v>DEURALI KIRANA</v>
      </c>
      <c r="D7203" s="200" t="str">
        <f>Collection!F732</f>
        <v>Collection</v>
      </c>
      <c r="E7203" s="200">
        <f>Collection!C732</f>
        <v>4314</v>
      </c>
      <c r="F7203" s="200"/>
      <c r="G7203" s="201"/>
      <c r="H7203" s="201">
        <f>Collection!H732</f>
        <v>425</v>
      </c>
      <c r="I7203" s="241">
        <f t="shared" si="113"/>
        <v>-425</v>
      </c>
      <c r="J7203" s="200"/>
      <c r="K7203" s="200" t="str" cm="1">
        <f t="array" ref="K7203">IF($C7203="","",IF(AND($C7203=Party_Statement!$C$5,$B7203&gt;=Party_Statement!$C$6,$B7203&lt;=Party_Statement!$E$6),SUMPRODUCT(($C$3:$C7203=Party_Statement!$C$5)*($B$3:$B7203&gt;=Party_Statement!$C$6)*($B$3:$B7203&lt;=Party_Statement!$E$6)),""))</f>
        <v/>
      </c>
    </row>
    <row r="7204" spans="1:11" x14ac:dyDescent="0.2">
      <c r="A7204" s="203" t="str">
        <f>Collection!A733</f>
        <v>2083/05/07</v>
      </c>
      <c r="B7204" s="197">
        <f>Collection!B733</f>
        <v>46257</v>
      </c>
      <c r="C7204" s="200" t="str">
        <f>Collection!D733</f>
        <v>SAMIKSHYA KIRANA</v>
      </c>
      <c r="D7204" s="200" t="str">
        <f>Collection!F733</f>
        <v>Collection</v>
      </c>
      <c r="E7204" s="200">
        <f>Collection!C733</f>
        <v>4315</v>
      </c>
      <c r="F7204" s="200"/>
      <c r="G7204" s="201"/>
      <c r="H7204" s="201">
        <f>Collection!H733</f>
        <v>680</v>
      </c>
      <c r="I7204" s="241">
        <f t="shared" si="113"/>
        <v>-680</v>
      </c>
      <c r="J7204" s="200"/>
      <c r="K7204" s="200" t="str" cm="1">
        <f t="array" ref="K7204">IF($C7204="","",IF(AND($C7204=Party_Statement!$C$5,$B7204&gt;=Party_Statement!$C$6,$B7204&lt;=Party_Statement!$E$6),SUMPRODUCT(($C$3:$C7204=Party_Statement!$C$5)*($B$3:$B7204&gt;=Party_Statement!$C$6)*($B$3:$B7204&lt;=Party_Statement!$E$6)),""))</f>
        <v/>
      </c>
    </row>
    <row r="7205" spans="1:11" x14ac:dyDescent="0.2">
      <c r="A7205" s="203" t="str">
        <f>Collection!A734</f>
        <v>2083/05/07</v>
      </c>
      <c r="B7205" s="197">
        <f>Collection!B734</f>
        <v>46257</v>
      </c>
      <c r="C7205" s="200" t="str">
        <f>Collection!D734</f>
        <v>YUBARAJ AND SAMRAT</v>
      </c>
      <c r="D7205" s="200" t="str">
        <f>Collection!F734</f>
        <v>Collection</v>
      </c>
      <c r="E7205" s="200">
        <f>Collection!C734</f>
        <v>4316</v>
      </c>
      <c r="F7205" s="200"/>
      <c r="G7205" s="201"/>
      <c r="H7205" s="201">
        <f>Collection!H734</f>
        <v>1020</v>
      </c>
      <c r="I7205" s="241">
        <f t="shared" si="113"/>
        <v>-1020</v>
      </c>
      <c r="J7205" s="200"/>
      <c r="K7205" s="200" t="str" cm="1">
        <f t="array" ref="K7205">IF($C7205="","",IF(AND($C7205=Party_Statement!$C$5,$B7205&gt;=Party_Statement!$C$6,$B7205&lt;=Party_Statement!$E$6),SUMPRODUCT(($C$3:$C7205=Party_Statement!$C$5)*($B$3:$B7205&gt;=Party_Statement!$C$6)*($B$3:$B7205&lt;=Party_Statement!$E$6)),""))</f>
        <v/>
      </c>
    </row>
    <row r="7206" spans="1:11" x14ac:dyDescent="0.2">
      <c r="A7206" s="203" t="str">
        <f>Collection!A735</f>
        <v>2083/05/07</v>
      </c>
      <c r="B7206" s="197">
        <f>Collection!B735</f>
        <v>46257</v>
      </c>
      <c r="C7206" s="200" t="str">
        <f>Collection!D735</f>
        <v>MANAKAMANA DAIRY</v>
      </c>
      <c r="D7206" s="200" t="str">
        <f>Collection!F735</f>
        <v>Collection</v>
      </c>
      <c r="E7206" s="200">
        <f>Collection!C735</f>
        <v>4317</v>
      </c>
      <c r="F7206" s="200"/>
      <c r="G7206" s="201"/>
      <c r="H7206" s="201">
        <f>Collection!H735</f>
        <v>700</v>
      </c>
      <c r="I7206" s="241">
        <f t="shared" si="113"/>
        <v>-700</v>
      </c>
      <c r="J7206" s="200"/>
      <c r="K7206" s="200" t="str" cm="1">
        <f t="array" ref="K7206">IF($C7206="","",IF(AND($C7206=Party_Statement!$C$5,$B7206&gt;=Party_Statement!$C$6,$B7206&lt;=Party_Statement!$E$6),SUMPRODUCT(($C$3:$C7206=Party_Statement!$C$5)*($B$3:$B7206&gt;=Party_Statement!$C$6)*($B$3:$B7206&lt;=Party_Statement!$E$6)),""))</f>
        <v/>
      </c>
    </row>
    <row r="7207" spans="1:11" x14ac:dyDescent="0.2">
      <c r="A7207" s="203" t="str">
        <f>Collection!A736</f>
        <v>2083/05/07</v>
      </c>
      <c r="B7207" s="197">
        <f>Collection!B736</f>
        <v>46257</v>
      </c>
      <c r="C7207" s="200" t="str">
        <f>Collection!D736</f>
        <v>ORGANIC TARKALI</v>
      </c>
      <c r="D7207" s="200" t="str">
        <f>Collection!F736</f>
        <v>Collection</v>
      </c>
      <c r="E7207" s="200">
        <f>Collection!C736</f>
        <v>4318</v>
      </c>
      <c r="F7207" s="200"/>
      <c r="G7207" s="201"/>
      <c r="H7207" s="201">
        <f>Collection!H736</f>
        <v>1900</v>
      </c>
      <c r="I7207" s="241">
        <f t="shared" si="113"/>
        <v>-1900</v>
      </c>
      <c r="J7207" s="200"/>
      <c r="K7207" s="200" t="str" cm="1">
        <f t="array" ref="K7207">IF($C7207="","",IF(AND($C7207=Party_Statement!$C$5,$B7207&gt;=Party_Statement!$C$6,$B7207&lt;=Party_Statement!$E$6),SUMPRODUCT(($C$3:$C7207=Party_Statement!$C$5)*($B$3:$B7207&gt;=Party_Statement!$C$6)*($B$3:$B7207&lt;=Party_Statement!$E$6)),""))</f>
        <v/>
      </c>
    </row>
    <row r="7208" spans="1:11" x14ac:dyDescent="0.2">
      <c r="A7208" s="203" t="str">
        <f>Collection!A737</f>
        <v>2083/05/07</v>
      </c>
      <c r="B7208" s="197">
        <f>Collection!B737</f>
        <v>46257</v>
      </c>
      <c r="C7208" s="200" t="str">
        <f>Collection!D737</f>
        <v>NEUPANE KIRANA</v>
      </c>
      <c r="D7208" s="200" t="str">
        <f>Collection!F737</f>
        <v>Collection</v>
      </c>
      <c r="E7208" s="200">
        <f>Collection!C737</f>
        <v>4319</v>
      </c>
      <c r="F7208" s="200"/>
      <c r="G7208" s="201"/>
      <c r="H7208" s="201">
        <f>Collection!H737</f>
        <v>200</v>
      </c>
      <c r="I7208" s="241">
        <f t="shared" si="113"/>
        <v>-200</v>
      </c>
      <c r="J7208" s="200"/>
      <c r="K7208" s="200" t="str" cm="1">
        <f t="array" ref="K7208">IF($C7208="","",IF(AND($C7208=Party_Statement!$C$5,$B7208&gt;=Party_Statement!$C$6,$B7208&lt;=Party_Statement!$E$6),SUMPRODUCT(($C$3:$C7208=Party_Statement!$C$5)*($B$3:$B7208&gt;=Party_Statement!$C$6)*($B$3:$B7208&lt;=Party_Statement!$E$6)),""))</f>
        <v/>
      </c>
    </row>
    <row r="7209" spans="1:11" x14ac:dyDescent="0.2">
      <c r="A7209" s="203" t="str">
        <f>Collection!A738</f>
        <v>2083/05/07</v>
      </c>
      <c r="B7209" s="197">
        <f>Collection!B738</f>
        <v>46257</v>
      </c>
      <c r="C7209" s="200" t="str">
        <f>Collection!D738</f>
        <v>LOCAL</v>
      </c>
      <c r="D7209" s="200" t="str">
        <f>Collection!F738</f>
        <v>Collection</v>
      </c>
      <c r="E7209" s="200">
        <f>Collection!C738</f>
        <v>6482</v>
      </c>
      <c r="F7209" s="200"/>
      <c r="G7209" s="201"/>
      <c r="H7209" s="201">
        <f>Collection!H738</f>
        <v>2950</v>
      </c>
      <c r="I7209" s="241">
        <f t="shared" si="113"/>
        <v>-2950</v>
      </c>
      <c r="J7209" s="200"/>
      <c r="K7209" s="200" t="str" cm="1">
        <f t="array" ref="K7209">IF($C7209="","",IF(AND($C7209=Party_Statement!$C$5,$B7209&gt;=Party_Statement!$C$6,$B7209&lt;=Party_Statement!$E$6),SUMPRODUCT(($C$3:$C7209=Party_Statement!$C$5)*($B$3:$B7209&gt;=Party_Statement!$C$6)*($B$3:$B7209&lt;=Party_Statement!$E$6)),""))</f>
        <v/>
      </c>
    </row>
    <row r="7210" spans="1:11" x14ac:dyDescent="0.2">
      <c r="A7210" s="203" t="str">
        <f>Collection!A739</f>
        <v>2083/05/08</v>
      </c>
      <c r="B7210" s="197">
        <f>Collection!B739</f>
        <v>46258</v>
      </c>
      <c r="C7210" s="200" t="str">
        <f>Collection!D739</f>
        <v>SRIJANA DAIRY</v>
      </c>
      <c r="D7210" s="200" t="str">
        <f>Collection!F739</f>
        <v>Collection</v>
      </c>
      <c r="E7210" s="200">
        <f>Collection!C739</f>
        <v>4320</v>
      </c>
      <c r="F7210" s="200"/>
      <c r="G7210" s="201"/>
      <c r="H7210" s="201">
        <f>Collection!H739</f>
        <v>5180</v>
      </c>
      <c r="I7210" s="241">
        <f t="shared" si="113"/>
        <v>-5180</v>
      </c>
      <c r="J7210" s="200"/>
      <c r="K7210" s="200" t="str" cm="1">
        <f t="array" ref="K7210">IF($C7210="","",IF(AND($C7210=Party_Statement!$C$5,$B7210&gt;=Party_Statement!$C$6,$B7210&lt;=Party_Statement!$E$6),SUMPRODUCT(($C$3:$C7210=Party_Statement!$C$5)*($B$3:$B7210&gt;=Party_Statement!$C$6)*($B$3:$B7210&lt;=Party_Statement!$E$6)),""))</f>
        <v/>
      </c>
    </row>
    <row r="7211" spans="1:11" x14ac:dyDescent="0.2">
      <c r="A7211" s="203" t="str">
        <f>Collection!A740</f>
        <v>2083/05/08</v>
      </c>
      <c r="B7211" s="197">
        <f>Collection!B740</f>
        <v>46258</v>
      </c>
      <c r="C7211" s="200" t="str">
        <f>Collection!D740</f>
        <v>SOBHA BHATTARAI</v>
      </c>
      <c r="D7211" s="200" t="str">
        <f>Collection!F740</f>
        <v>Collection</v>
      </c>
      <c r="E7211" s="200">
        <f>Collection!C740</f>
        <v>4321</v>
      </c>
      <c r="F7211" s="200"/>
      <c r="G7211" s="201"/>
      <c r="H7211" s="201">
        <f>Collection!H740</f>
        <v>3400</v>
      </c>
      <c r="I7211" s="241">
        <f t="shared" si="113"/>
        <v>-3400</v>
      </c>
      <c r="J7211" s="200"/>
      <c r="K7211" s="200" t="str" cm="1">
        <f t="array" ref="K7211">IF($C7211="","",IF(AND($C7211=Party_Statement!$C$5,$B7211&gt;=Party_Statement!$C$6,$B7211&lt;=Party_Statement!$E$6),SUMPRODUCT(($C$3:$C7211=Party_Statement!$C$5)*($B$3:$B7211&gt;=Party_Statement!$C$6)*($B$3:$B7211&lt;=Party_Statement!$E$6)),""))</f>
        <v/>
      </c>
    </row>
    <row r="7212" spans="1:11" x14ac:dyDescent="0.2">
      <c r="A7212" s="203" t="str">
        <f>Collection!A741</f>
        <v>2083/05/08</v>
      </c>
      <c r="B7212" s="197">
        <f>Collection!B741</f>
        <v>46258</v>
      </c>
      <c r="C7212" s="200" t="str">
        <f>Collection!D741</f>
        <v>PALPALI KIRANA</v>
      </c>
      <c r="D7212" s="200" t="str">
        <f>Collection!F741</f>
        <v>Collection</v>
      </c>
      <c r="E7212" s="200">
        <f>Collection!C741</f>
        <v>4322</v>
      </c>
      <c r="F7212" s="200"/>
      <c r="G7212" s="201"/>
      <c r="H7212" s="201">
        <f>Collection!H741</f>
        <v>2975</v>
      </c>
      <c r="I7212" s="241">
        <f t="shared" si="113"/>
        <v>-2975</v>
      </c>
      <c r="J7212" s="200"/>
      <c r="K7212" s="200" t="str" cm="1">
        <f t="array" ref="K7212">IF($C7212="","",IF(AND($C7212=Party_Statement!$C$5,$B7212&gt;=Party_Statement!$C$6,$B7212&lt;=Party_Statement!$E$6),SUMPRODUCT(($C$3:$C7212=Party_Statement!$C$5)*($B$3:$B7212&gt;=Party_Statement!$C$6)*($B$3:$B7212&lt;=Party_Statement!$E$6)),""))</f>
        <v/>
      </c>
    </row>
    <row r="7213" spans="1:11" x14ac:dyDescent="0.2">
      <c r="A7213" s="203" t="str">
        <f>Collection!A742</f>
        <v>2083/05/08</v>
      </c>
      <c r="B7213" s="197">
        <f>Collection!B742</f>
        <v>46258</v>
      </c>
      <c r="C7213" s="200" t="str">
        <f>Collection!D742</f>
        <v>AAMOSH KIRANA</v>
      </c>
      <c r="D7213" s="200" t="str">
        <f>Collection!F742</f>
        <v>Collection</v>
      </c>
      <c r="E7213" s="200">
        <f>Collection!C742</f>
        <v>4323</v>
      </c>
      <c r="F7213" s="200"/>
      <c r="G7213" s="201"/>
      <c r="H7213" s="201">
        <f>Collection!H742</f>
        <v>6000</v>
      </c>
      <c r="I7213" s="241">
        <f t="shared" si="113"/>
        <v>-6000</v>
      </c>
      <c r="J7213" s="200"/>
      <c r="K7213" s="200" cm="1">
        <f t="array" ref="K7213">IF($C7213="","",IF(AND($C7213=Party_Statement!$C$5,$B7213&gt;=Party_Statement!$C$6,$B7213&lt;=Party_Statement!$E$6),SUMPRODUCT(($C$3:$C7213=Party_Statement!$C$5)*($B$3:$B7213&gt;=Party_Statement!$C$6)*($B$3:$B7213&lt;=Party_Statement!$E$6)),""))</f>
        <v>302</v>
      </c>
    </row>
    <row r="7214" spans="1:11" x14ac:dyDescent="0.2">
      <c r="A7214" s="203" t="str">
        <f>Collection!A743</f>
        <v>2083/05/08</v>
      </c>
      <c r="B7214" s="197">
        <f>Collection!B743</f>
        <v>46258</v>
      </c>
      <c r="C7214" s="200" t="str">
        <f>Collection!D743</f>
        <v>GIRI KIRANA</v>
      </c>
      <c r="D7214" s="200" t="str">
        <f>Collection!F743</f>
        <v>Collection</v>
      </c>
      <c r="E7214" s="200">
        <f>Collection!C743</f>
        <v>4324</v>
      </c>
      <c r="F7214" s="200"/>
      <c r="G7214" s="201"/>
      <c r="H7214" s="201">
        <f>Collection!H743</f>
        <v>1275</v>
      </c>
      <c r="I7214" s="241">
        <f t="shared" si="113"/>
        <v>-1275</v>
      </c>
      <c r="J7214" s="200"/>
      <c r="K7214" s="200" t="str" cm="1">
        <f t="array" ref="K7214">IF($C7214="","",IF(AND($C7214=Party_Statement!$C$5,$B7214&gt;=Party_Statement!$C$6,$B7214&lt;=Party_Statement!$E$6),SUMPRODUCT(($C$3:$C7214=Party_Statement!$C$5)*($B$3:$B7214&gt;=Party_Statement!$C$6)*($B$3:$B7214&lt;=Party_Statement!$E$6)),""))</f>
        <v/>
      </c>
    </row>
    <row r="7215" spans="1:11" x14ac:dyDescent="0.2">
      <c r="A7215" s="203" t="str">
        <f>Collection!A744</f>
        <v>2083/05/08</v>
      </c>
      <c r="B7215" s="197">
        <f>Collection!B744</f>
        <v>46258</v>
      </c>
      <c r="C7215" s="200" t="str">
        <f>Collection!D744</f>
        <v>SAMIKSHYA KIRANA</v>
      </c>
      <c r="D7215" s="200" t="str">
        <f>Collection!F744</f>
        <v>Collection</v>
      </c>
      <c r="E7215" s="200">
        <f>Collection!C744</f>
        <v>4325</v>
      </c>
      <c r="F7215" s="200"/>
      <c r="G7215" s="201"/>
      <c r="H7215" s="201">
        <f>Collection!H744</f>
        <v>680</v>
      </c>
      <c r="I7215" s="241">
        <f t="shared" si="113"/>
        <v>-680</v>
      </c>
      <c r="J7215" s="200"/>
      <c r="K7215" s="200" t="str" cm="1">
        <f t="array" ref="K7215">IF($C7215="","",IF(AND($C7215=Party_Statement!$C$5,$B7215&gt;=Party_Statement!$C$6,$B7215&lt;=Party_Statement!$E$6),SUMPRODUCT(($C$3:$C7215=Party_Statement!$C$5)*($B$3:$B7215&gt;=Party_Statement!$C$6)*($B$3:$B7215&lt;=Party_Statement!$E$6)),""))</f>
        <v/>
      </c>
    </row>
    <row r="7216" spans="1:11" x14ac:dyDescent="0.2">
      <c r="A7216" s="203" t="str">
        <f>Collection!A745</f>
        <v>2083/05/08</v>
      </c>
      <c r="B7216" s="197">
        <f>Collection!B745</f>
        <v>46258</v>
      </c>
      <c r="C7216" s="200" t="str">
        <f>Collection!D745</f>
        <v>MANAKAMANA DAIRY</v>
      </c>
      <c r="D7216" s="200" t="str">
        <f>Collection!F745</f>
        <v>Collection</v>
      </c>
      <c r="E7216" s="200">
        <f>Collection!C745</f>
        <v>4326</v>
      </c>
      <c r="F7216" s="200"/>
      <c r="G7216" s="201"/>
      <c r="H7216" s="201">
        <f>Collection!H745</f>
        <v>2550</v>
      </c>
      <c r="I7216" s="241">
        <f t="shared" si="113"/>
        <v>-2550</v>
      </c>
      <c r="J7216" s="200"/>
      <c r="K7216" s="200" t="str" cm="1">
        <f t="array" ref="K7216">IF($C7216="","",IF(AND($C7216=Party_Statement!$C$5,$B7216&gt;=Party_Statement!$C$6,$B7216&lt;=Party_Statement!$E$6),SUMPRODUCT(($C$3:$C7216=Party_Statement!$C$5)*($B$3:$B7216&gt;=Party_Statement!$C$6)*($B$3:$B7216&lt;=Party_Statement!$E$6)),""))</f>
        <v/>
      </c>
    </row>
    <row r="7217" spans="1:11" x14ac:dyDescent="0.2">
      <c r="A7217" s="203" t="str">
        <f>Collection!A746</f>
        <v>2083/05/08</v>
      </c>
      <c r="B7217" s="197">
        <f>Collection!B746</f>
        <v>46258</v>
      </c>
      <c r="C7217" s="200" t="str">
        <f>Collection!D746</f>
        <v>AAYUSH AND AAYUSHMA</v>
      </c>
      <c r="D7217" s="200" t="str">
        <f>Collection!F746</f>
        <v>Collection</v>
      </c>
      <c r="E7217" s="200">
        <f>Collection!C746</f>
        <v>4327</v>
      </c>
      <c r="F7217" s="200"/>
      <c r="G7217" s="201"/>
      <c r="H7217" s="201">
        <f>Collection!H746</f>
        <v>595</v>
      </c>
      <c r="I7217" s="241">
        <f t="shared" si="113"/>
        <v>-595</v>
      </c>
      <c r="J7217" s="200"/>
      <c r="K7217" s="200" t="str" cm="1">
        <f t="array" ref="K7217">IF($C7217="","",IF(AND($C7217=Party_Statement!$C$5,$B7217&gt;=Party_Statement!$C$6,$B7217&lt;=Party_Statement!$E$6),SUMPRODUCT(($C$3:$C7217=Party_Statement!$C$5)*($B$3:$B7217&gt;=Party_Statement!$C$6)*($B$3:$B7217&lt;=Party_Statement!$E$6)),""))</f>
        <v/>
      </c>
    </row>
    <row r="7218" spans="1:11" x14ac:dyDescent="0.2">
      <c r="A7218" s="203" t="str">
        <f>Collection!A747</f>
        <v>2083/05/08</v>
      </c>
      <c r="B7218" s="197">
        <f>Collection!B747</f>
        <v>46258</v>
      </c>
      <c r="C7218" s="200" t="str">
        <f>Collection!D747</f>
        <v>YUBARAJ AND SAMRAT</v>
      </c>
      <c r="D7218" s="200" t="str">
        <f>Collection!F747</f>
        <v>Collection</v>
      </c>
      <c r="E7218" s="200">
        <f>Collection!C747</f>
        <v>4328</v>
      </c>
      <c r="F7218" s="200"/>
      <c r="G7218" s="201"/>
      <c r="H7218" s="201">
        <f>Collection!H747</f>
        <v>1020</v>
      </c>
      <c r="I7218" s="241">
        <f t="shared" si="113"/>
        <v>-1020</v>
      </c>
      <c r="J7218" s="200"/>
      <c r="K7218" s="200" t="str" cm="1">
        <f t="array" ref="K7218">IF($C7218="","",IF(AND($C7218=Party_Statement!$C$5,$B7218&gt;=Party_Statement!$C$6,$B7218&lt;=Party_Statement!$E$6),SUMPRODUCT(($C$3:$C7218=Party_Statement!$C$5)*($B$3:$B7218&gt;=Party_Statement!$C$6)*($B$3:$B7218&lt;=Party_Statement!$E$6)),""))</f>
        <v/>
      </c>
    </row>
    <row r="7219" spans="1:11" x14ac:dyDescent="0.2">
      <c r="A7219" s="203" t="str">
        <f>Collection!A748</f>
        <v>2083/05/08</v>
      </c>
      <c r="B7219" s="197">
        <f>Collection!B748</f>
        <v>46258</v>
      </c>
      <c r="C7219" s="200" t="str">
        <f>Collection!D748</f>
        <v>ORGANIC TARKALI</v>
      </c>
      <c r="D7219" s="200" t="str">
        <f>Collection!F748</f>
        <v>Collection</v>
      </c>
      <c r="E7219" s="200">
        <f>Collection!C748</f>
        <v>4329</v>
      </c>
      <c r="F7219" s="200"/>
      <c r="G7219" s="201"/>
      <c r="H7219" s="201">
        <f>Collection!H748</f>
        <v>3870</v>
      </c>
      <c r="I7219" s="241">
        <f t="shared" si="113"/>
        <v>-3870</v>
      </c>
      <c r="J7219" s="200"/>
      <c r="K7219" s="200" t="str" cm="1">
        <f t="array" ref="K7219">IF($C7219="","",IF(AND($C7219=Party_Statement!$C$5,$B7219&gt;=Party_Statement!$C$6,$B7219&lt;=Party_Statement!$E$6),SUMPRODUCT(($C$3:$C7219=Party_Statement!$C$5)*($B$3:$B7219&gt;=Party_Statement!$C$6)*($B$3:$B7219&lt;=Party_Statement!$E$6)),""))</f>
        <v/>
      </c>
    </row>
    <row r="7220" spans="1:11" x14ac:dyDescent="0.2">
      <c r="A7220" s="203" t="str">
        <f>Collection!A749</f>
        <v>2083/05/08</v>
      </c>
      <c r="B7220" s="197">
        <f>Collection!B749</f>
        <v>46258</v>
      </c>
      <c r="C7220" s="200" t="str">
        <f>Collection!D749</f>
        <v>SHARMA DAI</v>
      </c>
      <c r="D7220" s="200" t="str">
        <f>Collection!F749</f>
        <v>Collection</v>
      </c>
      <c r="E7220" s="200">
        <f>Collection!C749</f>
        <v>4330</v>
      </c>
      <c r="F7220" s="200"/>
      <c r="G7220" s="201"/>
      <c r="H7220" s="201">
        <f>Collection!H749</f>
        <v>340</v>
      </c>
      <c r="I7220" s="241">
        <f t="shared" si="113"/>
        <v>-340</v>
      </c>
      <c r="J7220" s="200"/>
      <c r="K7220" s="200" t="str" cm="1">
        <f t="array" ref="K7220">IF($C7220="","",IF(AND($C7220=Party_Statement!$C$5,$B7220&gt;=Party_Statement!$C$6,$B7220&lt;=Party_Statement!$E$6),SUMPRODUCT(($C$3:$C7220=Party_Statement!$C$5)*($B$3:$B7220&gt;=Party_Statement!$C$6)*($B$3:$B7220&lt;=Party_Statement!$E$6)),""))</f>
        <v/>
      </c>
    </row>
    <row r="7221" spans="1:11" x14ac:dyDescent="0.2">
      <c r="A7221" s="203" t="str">
        <f>Collection!A750</f>
        <v>2083/05/08</v>
      </c>
      <c r="B7221" s="197">
        <f>Collection!B750</f>
        <v>46258</v>
      </c>
      <c r="C7221" s="200" t="str">
        <f>Collection!D750</f>
        <v>DEURALI KIRANA</v>
      </c>
      <c r="D7221" s="200" t="str">
        <f>Collection!F750</f>
        <v>Collection</v>
      </c>
      <c r="E7221" s="200">
        <f>Collection!C750</f>
        <v>4331</v>
      </c>
      <c r="F7221" s="200"/>
      <c r="G7221" s="201"/>
      <c r="H7221" s="201">
        <f>Collection!H750</f>
        <v>425</v>
      </c>
      <c r="I7221" s="241">
        <f t="shared" si="113"/>
        <v>-425</v>
      </c>
      <c r="J7221" s="200"/>
      <c r="K7221" s="200" t="str" cm="1">
        <f t="array" ref="K7221">IF($C7221="","",IF(AND($C7221=Party_Statement!$C$5,$B7221&gt;=Party_Statement!$C$6,$B7221&lt;=Party_Statement!$E$6),SUMPRODUCT(($C$3:$C7221=Party_Statement!$C$5)*($B$3:$B7221&gt;=Party_Statement!$C$6)*($B$3:$B7221&lt;=Party_Statement!$E$6)),""))</f>
        <v/>
      </c>
    </row>
    <row r="7222" spans="1:11" x14ac:dyDescent="0.2">
      <c r="A7222" s="203" t="str">
        <f>Collection!A751</f>
        <v>2083/05/08</v>
      </c>
      <c r="B7222" s="197">
        <f>Collection!B751</f>
        <v>46258</v>
      </c>
      <c r="C7222" s="200" t="str">
        <f>Collection!D751</f>
        <v>PETTY CASH</v>
      </c>
      <c r="D7222" s="200" t="str">
        <f>Collection!F751</f>
        <v>Petty Cash</v>
      </c>
      <c r="E7222" s="200">
        <f>Collection!C751</f>
        <v>0</v>
      </c>
      <c r="F7222" s="200"/>
      <c r="G7222" s="201"/>
      <c r="H7222" s="201">
        <f>Collection!H751</f>
        <v>0</v>
      </c>
      <c r="I7222" s="241">
        <f t="shared" si="113"/>
        <v>0</v>
      </c>
      <c r="J7222" s="200"/>
      <c r="K7222" s="200" t="str" cm="1">
        <f t="array" ref="K7222">IF($C7222="","",IF(AND($C7222=Party_Statement!$C$5,$B7222&gt;=Party_Statement!$C$6,$B7222&lt;=Party_Statement!$E$6),SUMPRODUCT(($C$3:$C7222=Party_Statement!$C$5)*($B$3:$B7222&gt;=Party_Statement!$C$6)*($B$3:$B7222&lt;=Party_Statement!$E$6)),""))</f>
        <v/>
      </c>
    </row>
    <row r="7223" spans="1:11" x14ac:dyDescent="0.2">
      <c r="A7223" s="203" t="str">
        <f>Collection!A752</f>
        <v>2083/05/08</v>
      </c>
      <c r="B7223" s="197">
        <f>Collection!B752</f>
        <v>46258</v>
      </c>
      <c r="C7223" s="200" t="str">
        <f>Collection!D752</f>
        <v>TILAK RAYAMAJHI</v>
      </c>
      <c r="D7223" s="200" t="str">
        <f>Collection!F752</f>
        <v>Collection</v>
      </c>
      <c r="E7223" s="200">
        <f>Collection!C752</f>
        <v>4332</v>
      </c>
      <c r="F7223" s="200"/>
      <c r="G7223" s="201"/>
      <c r="H7223" s="201">
        <f>Collection!H752</f>
        <v>3070</v>
      </c>
      <c r="I7223" s="241">
        <f t="shared" si="113"/>
        <v>-3070</v>
      </c>
      <c r="J7223" s="200"/>
      <c r="K7223" s="200" t="str" cm="1">
        <f t="array" ref="K7223">IF($C7223="","",IF(AND($C7223=Party_Statement!$C$5,$B7223&gt;=Party_Statement!$C$6,$B7223&lt;=Party_Statement!$E$6),SUMPRODUCT(($C$3:$C7223=Party_Statement!$C$5)*($B$3:$B7223&gt;=Party_Statement!$C$6)*($B$3:$B7223&lt;=Party_Statement!$E$6)),""))</f>
        <v/>
      </c>
    </row>
    <row r="7224" spans="1:11" x14ac:dyDescent="0.2">
      <c r="A7224" s="203" t="str">
        <f>Collection!A753</f>
        <v>2083/05/09</v>
      </c>
      <c r="B7224" s="197">
        <f>Collection!B753</f>
        <v>46259</v>
      </c>
      <c r="C7224" s="200" t="str">
        <f>Collection!D753</f>
        <v>CANCLED</v>
      </c>
      <c r="D7224" s="200">
        <f>Collection!F753</f>
        <v>0</v>
      </c>
      <c r="E7224" s="200">
        <f>Collection!C753</f>
        <v>4333</v>
      </c>
      <c r="F7224" s="200"/>
      <c r="G7224" s="201"/>
      <c r="H7224" s="201">
        <f>Collection!H753</f>
        <v>0</v>
      </c>
      <c r="I7224" s="241">
        <f t="shared" si="113"/>
        <v>0</v>
      </c>
      <c r="J7224" s="200"/>
      <c r="K7224" s="200" t="str" cm="1">
        <f t="array" ref="K7224">IF($C7224="","",IF(AND($C7224=Party_Statement!$C$5,$B7224&gt;=Party_Statement!$C$6,$B7224&lt;=Party_Statement!$E$6),SUMPRODUCT(($C$3:$C7224=Party_Statement!$C$5)*($B$3:$B7224&gt;=Party_Statement!$C$6)*($B$3:$B7224&lt;=Party_Statement!$E$6)),""))</f>
        <v/>
      </c>
    </row>
    <row r="7225" spans="1:11" x14ac:dyDescent="0.2">
      <c r="A7225" s="203" t="str">
        <f>Collection!A754</f>
        <v>2083/05/09</v>
      </c>
      <c r="B7225" s="197">
        <f>Collection!B754</f>
        <v>46259</v>
      </c>
      <c r="C7225" s="200" t="str">
        <f>Collection!D754</f>
        <v>SRIJANA DAIRY</v>
      </c>
      <c r="D7225" s="200" t="str">
        <f>Collection!F754</f>
        <v>Collection</v>
      </c>
      <c r="E7225" s="200">
        <f>Collection!C754</f>
        <v>4334</v>
      </c>
      <c r="F7225" s="200"/>
      <c r="G7225" s="201"/>
      <c r="H7225" s="201">
        <f>Collection!H754</f>
        <v>3480</v>
      </c>
      <c r="I7225" s="241">
        <f t="shared" si="113"/>
        <v>-3480</v>
      </c>
      <c r="J7225" s="200"/>
      <c r="K7225" s="200" t="str" cm="1">
        <f t="array" ref="K7225">IF($C7225="","",IF(AND($C7225=Party_Statement!$C$5,$B7225&gt;=Party_Statement!$C$6,$B7225&lt;=Party_Statement!$E$6),SUMPRODUCT(($C$3:$C7225=Party_Statement!$C$5)*($B$3:$B7225&gt;=Party_Statement!$C$6)*($B$3:$B7225&lt;=Party_Statement!$E$6)),""))</f>
        <v/>
      </c>
    </row>
    <row r="7226" spans="1:11" x14ac:dyDescent="0.2">
      <c r="A7226" s="203" t="str">
        <f>Collection!A755</f>
        <v>2083/05/09</v>
      </c>
      <c r="B7226" s="197">
        <f>Collection!B755</f>
        <v>46259</v>
      </c>
      <c r="C7226" s="200" t="str">
        <f>Collection!D755</f>
        <v>AAMOSH KIRANA</v>
      </c>
      <c r="D7226" s="200" t="str">
        <f>Collection!F755</f>
        <v>Collection</v>
      </c>
      <c r="E7226" s="200">
        <f>Collection!C755</f>
        <v>4335</v>
      </c>
      <c r="F7226" s="200"/>
      <c r="G7226" s="201"/>
      <c r="H7226" s="201">
        <f>Collection!H755</f>
        <v>9000</v>
      </c>
      <c r="I7226" s="241">
        <f t="shared" si="113"/>
        <v>-9000</v>
      </c>
      <c r="J7226" s="200"/>
      <c r="K7226" s="200" cm="1">
        <f t="array" ref="K7226">IF($C7226="","",IF(AND($C7226=Party_Statement!$C$5,$B7226&gt;=Party_Statement!$C$6,$B7226&lt;=Party_Statement!$E$6),SUMPRODUCT(($C$3:$C7226=Party_Statement!$C$5)*($B$3:$B7226&gt;=Party_Statement!$C$6)*($B$3:$B7226&lt;=Party_Statement!$E$6)),""))</f>
        <v>303</v>
      </c>
    </row>
    <row r="7227" spans="1:11" x14ac:dyDescent="0.2">
      <c r="A7227" s="203" t="str">
        <f>Collection!A756</f>
        <v>2083/05/09</v>
      </c>
      <c r="B7227" s="197">
        <f>Collection!B756</f>
        <v>46259</v>
      </c>
      <c r="C7227" s="200" t="str">
        <f>Collection!D756</f>
        <v>SOBHA BHATTARAI</v>
      </c>
      <c r="D7227" s="200" t="str">
        <f>Collection!F756</f>
        <v>Collection</v>
      </c>
      <c r="E7227" s="200">
        <f>Collection!C756</f>
        <v>4336</v>
      </c>
      <c r="F7227" s="200"/>
      <c r="G7227" s="201"/>
      <c r="H7227" s="201">
        <f>Collection!H756</f>
        <v>3400</v>
      </c>
      <c r="I7227" s="241">
        <f t="shared" si="113"/>
        <v>-3400</v>
      </c>
      <c r="J7227" s="200"/>
      <c r="K7227" s="200" t="str" cm="1">
        <f t="array" ref="K7227">IF($C7227="","",IF(AND($C7227=Party_Statement!$C$5,$B7227&gt;=Party_Statement!$C$6,$B7227&lt;=Party_Statement!$E$6),SUMPRODUCT(($C$3:$C7227=Party_Statement!$C$5)*($B$3:$B7227&gt;=Party_Statement!$C$6)*($B$3:$B7227&lt;=Party_Statement!$E$6)),""))</f>
        <v/>
      </c>
    </row>
    <row r="7228" spans="1:11" x14ac:dyDescent="0.2">
      <c r="A7228" s="203" t="str">
        <f>Collection!A757</f>
        <v>2083/05/09</v>
      </c>
      <c r="B7228" s="197">
        <f>Collection!B757</f>
        <v>46259</v>
      </c>
      <c r="C7228" s="200" t="str">
        <f>Collection!D757</f>
        <v>SAMIKSHYA KIRANA</v>
      </c>
      <c r="D7228" s="200" t="str">
        <f>Collection!F757</f>
        <v>Collection</v>
      </c>
      <c r="E7228" s="200">
        <f>Collection!C757</f>
        <v>4337</v>
      </c>
      <c r="F7228" s="200"/>
      <c r="G7228" s="201"/>
      <c r="H7228" s="201">
        <f>Collection!H757</f>
        <v>680</v>
      </c>
      <c r="I7228" s="241">
        <f t="shared" si="113"/>
        <v>-680</v>
      </c>
      <c r="J7228" s="200"/>
      <c r="K7228" s="200" t="str" cm="1">
        <f t="array" ref="K7228">IF($C7228="","",IF(AND($C7228=Party_Statement!$C$5,$B7228&gt;=Party_Statement!$C$6,$B7228&lt;=Party_Statement!$E$6),SUMPRODUCT(($C$3:$C7228=Party_Statement!$C$5)*($B$3:$B7228&gt;=Party_Statement!$C$6)*($B$3:$B7228&lt;=Party_Statement!$E$6)),""))</f>
        <v/>
      </c>
    </row>
    <row r="7229" spans="1:11" x14ac:dyDescent="0.2">
      <c r="A7229" s="203" t="str">
        <f>Collection!A758</f>
        <v>2083/05/09</v>
      </c>
      <c r="B7229" s="197">
        <f>Collection!B758</f>
        <v>46259</v>
      </c>
      <c r="C7229" s="200" t="str">
        <f>Collection!D758</f>
        <v>YUBARAJ AND SAMRAT</v>
      </c>
      <c r="D7229" s="200" t="str">
        <f>Collection!F758</f>
        <v>Collection</v>
      </c>
      <c r="E7229" s="200">
        <f>Collection!C758</f>
        <v>4338</v>
      </c>
      <c r="F7229" s="200"/>
      <c r="G7229" s="201"/>
      <c r="H7229" s="201">
        <f>Collection!H758</f>
        <v>1020</v>
      </c>
      <c r="I7229" s="241">
        <f t="shared" si="113"/>
        <v>-1020</v>
      </c>
      <c r="J7229" s="200"/>
      <c r="K7229" s="200" t="str" cm="1">
        <f t="array" ref="K7229">IF($C7229="","",IF(AND($C7229=Party_Statement!$C$5,$B7229&gt;=Party_Statement!$C$6,$B7229&lt;=Party_Statement!$E$6),SUMPRODUCT(($C$3:$C7229=Party_Statement!$C$5)*($B$3:$B7229&gt;=Party_Statement!$C$6)*($B$3:$B7229&lt;=Party_Statement!$E$6)),""))</f>
        <v/>
      </c>
    </row>
    <row r="7230" spans="1:11" x14ac:dyDescent="0.2">
      <c r="A7230" s="203" t="str">
        <f>Collection!A759</f>
        <v>2083/05/09</v>
      </c>
      <c r="B7230" s="197">
        <f>Collection!B759</f>
        <v>46259</v>
      </c>
      <c r="C7230" s="200" t="str">
        <f>Collection!D759</f>
        <v>SUMIT MISTHAN BHANDAR</v>
      </c>
      <c r="D7230" s="200" t="str">
        <f>Collection!F759</f>
        <v>Collection</v>
      </c>
      <c r="E7230" s="200">
        <f>Collection!C759</f>
        <v>4339</v>
      </c>
      <c r="F7230" s="200"/>
      <c r="G7230" s="201"/>
      <c r="H7230" s="201">
        <f>Collection!H759</f>
        <v>3400</v>
      </c>
      <c r="I7230" s="241">
        <f t="shared" si="113"/>
        <v>-3400</v>
      </c>
      <c r="J7230" s="200"/>
      <c r="K7230" s="200" t="str" cm="1">
        <f t="array" ref="K7230">IF($C7230="","",IF(AND($C7230=Party_Statement!$C$5,$B7230&gt;=Party_Statement!$C$6,$B7230&lt;=Party_Statement!$E$6),SUMPRODUCT(($C$3:$C7230=Party_Statement!$C$5)*($B$3:$B7230&gt;=Party_Statement!$C$6)*($B$3:$B7230&lt;=Party_Statement!$E$6)),""))</f>
        <v/>
      </c>
    </row>
    <row r="7231" spans="1:11" x14ac:dyDescent="0.2">
      <c r="A7231" s="203" t="str">
        <f>Collection!A760</f>
        <v>2083/05/09</v>
      </c>
      <c r="B7231" s="197">
        <f>Collection!B760</f>
        <v>46259</v>
      </c>
      <c r="C7231" s="200" t="str">
        <f>Collection!D760</f>
        <v>PALPALI KIRANA</v>
      </c>
      <c r="D7231" s="200" t="str">
        <f>Collection!F760</f>
        <v>Collection</v>
      </c>
      <c r="E7231" s="200">
        <f>Collection!C760</f>
        <v>4340</v>
      </c>
      <c r="F7231" s="200"/>
      <c r="G7231" s="201"/>
      <c r="H7231" s="201">
        <f>Collection!H760</f>
        <v>2125</v>
      </c>
      <c r="I7231" s="241">
        <f t="shared" si="113"/>
        <v>-2125</v>
      </c>
      <c r="J7231" s="200"/>
      <c r="K7231" s="200" t="str" cm="1">
        <f t="array" ref="K7231">IF($C7231="","",IF(AND($C7231=Party_Statement!$C$5,$B7231&gt;=Party_Statement!$C$6,$B7231&lt;=Party_Statement!$E$6),SUMPRODUCT(($C$3:$C7231=Party_Statement!$C$5)*($B$3:$B7231&gt;=Party_Statement!$C$6)*($B$3:$B7231&lt;=Party_Statement!$E$6)),""))</f>
        <v/>
      </c>
    </row>
    <row r="7232" spans="1:11" x14ac:dyDescent="0.2">
      <c r="A7232" s="203" t="str">
        <f>Collection!A761</f>
        <v>2083/05/09</v>
      </c>
      <c r="B7232" s="197">
        <f>Collection!B761</f>
        <v>46259</v>
      </c>
      <c r="C7232" s="200" t="str">
        <f>Collection!D761</f>
        <v>GIRI KIRANA</v>
      </c>
      <c r="D7232" s="200" t="str">
        <f>Collection!F761</f>
        <v>Collection</v>
      </c>
      <c r="E7232" s="200">
        <f>Collection!C761</f>
        <v>4341</v>
      </c>
      <c r="F7232" s="200"/>
      <c r="G7232" s="201"/>
      <c r="H7232" s="201">
        <f>Collection!H761</f>
        <v>1275</v>
      </c>
      <c r="I7232" s="241">
        <f t="shared" si="113"/>
        <v>-1275</v>
      </c>
      <c r="J7232" s="200"/>
      <c r="K7232" s="200" t="str" cm="1">
        <f t="array" ref="K7232">IF($C7232="","",IF(AND($C7232=Party_Statement!$C$5,$B7232&gt;=Party_Statement!$C$6,$B7232&lt;=Party_Statement!$E$6),SUMPRODUCT(($C$3:$C7232=Party_Statement!$C$5)*($B$3:$B7232&gt;=Party_Statement!$C$6)*($B$3:$B7232&lt;=Party_Statement!$E$6)),""))</f>
        <v/>
      </c>
    </row>
    <row r="7233" spans="1:11" x14ac:dyDescent="0.2">
      <c r="A7233" s="203" t="str">
        <f>Collection!A762</f>
        <v>2083/05/09</v>
      </c>
      <c r="B7233" s="197">
        <f>Collection!B762</f>
        <v>46259</v>
      </c>
      <c r="C7233" s="200" t="str">
        <f>Collection!D762</f>
        <v>ORGANIC TARKALI</v>
      </c>
      <c r="D7233" s="200" t="str">
        <f>Collection!F762</f>
        <v>Collection</v>
      </c>
      <c r="E7233" s="200">
        <f>Collection!C762</f>
        <v>4342</v>
      </c>
      <c r="F7233" s="200"/>
      <c r="G7233" s="201"/>
      <c r="H7233" s="201">
        <f>Collection!H762</f>
        <v>4750</v>
      </c>
      <c r="I7233" s="241">
        <f t="shared" si="113"/>
        <v>-4750</v>
      </c>
      <c r="J7233" s="200"/>
      <c r="K7233" s="200" t="str" cm="1">
        <f t="array" ref="K7233">IF($C7233="","",IF(AND($C7233=Party_Statement!$C$5,$B7233&gt;=Party_Statement!$C$6,$B7233&lt;=Party_Statement!$E$6),SUMPRODUCT(($C$3:$C7233=Party_Statement!$C$5)*($B$3:$B7233&gt;=Party_Statement!$C$6)*($B$3:$B7233&lt;=Party_Statement!$E$6)),""))</f>
        <v/>
      </c>
    </row>
    <row r="7234" spans="1:11" x14ac:dyDescent="0.2">
      <c r="A7234" s="203" t="str">
        <f>Collection!A763</f>
        <v>2083/05/09</v>
      </c>
      <c r="B7234" s="197">
        <f>Collection!B763</f>
        <v>46259</v>
      </c>
      <c r="C7234" s="200" t="str">
        <f>Collection!D763</f>
        <v>DEURALI KIRANA</v>
      </c>
      <c r="D7234" s="200" t="str">
        <f>Collection!F763</f>
        <v>Collection</v>
      </c>
      <c r="E7234" s="200">
        <f>Collection!C763</f>
        <v>4343</v>
      </c>
      <c r="F7234" s="200"/>
      <c r="G7234" s="201"/>
      <c r="H7234" s="201">
        <f>Collection!H763</f>
        <v>425</v>
      </c>
      <c r="I7234" s="241">
        <f t="shared" si="113"/>
        <v>-425</v>
      </c>
      <c r="J7234" s="200"/>
      <c r="K7234" s="200" t="str" cm="1">
        <f t="array" ref="K7234">IF($C7234="","",IF(AND($C7234=Party_Statement!$C$5,$B7234&gt;=Party_Statement!$C$6,$B7234&lt;=Party_Statement!$E$6),SUMPRODUCT(($C$3:$C7234=Party_Statement!$C$5)*($B$3:$B7234&gt;=Party_Statement!$C$6)*($B$3:$B7234&lt;=Party_Statement!$E$6)),""))</f>
        <v/>
      </c>
    </row>
    <row r="7235" spans="1:11" x14ac:dyDescent="0.2">
      <c r="A7235" s="203" t="str">
        <f>Collection!A764</f>
        <v>2083/05/09</v>
      </c>
      <c r="B7235" s="197">
        <f>Collection!B764</f>
        <v>46259</v>
      </c>
      <c r="C7235" s="200" t="str">
        <f>Collection!D764</f>
        <v>NEUPANE KIRANA</v>
      </c>
      <c r="D7235" s="200" t="str">
        <f>Collection!F764</f>
        <v>Collection</v>
      </c>
      <c r="E7235" s="200">
        <f>Collection!C764</f>
        <v>4344</v>
      </c>
      <c r="F7235" s="200"/>
      <c r="G7235" s="201"/>
      <c r="H7235" s="201">
        <f>Collection!H764</f>
        <v>400</v>
      </c>
      <c r="I7235" s="241">
        <f t="shared" si="113"/>
        <v>-400</v>
      </c>
      <c r="J7235" s="200"/>
      <c r="K7235" s="200" t="str" cm="1">
        <f t="array" ref="K7235">IF($C7235="","",IF(AND($C7235=Party_Statement!$C$5,$B7235&gt;=Party_Statement!$C$6,$B7235&lt;=Party_Statement!$E$6),SUMPRODUCT(($C$3:$C7235=Party_Statement!$C$5)*($B$3:$B7235&gt;=Party_Statement!$C$6)*($B$3:$B7235&lt;=Party_Statement!$E$6)),""))</f>
        <v/>
      </c>
    </row>
    <row r="7236" spans="1:11" x14ac:dyDescent="0.2">
      <c r="A7236" s="203" t="str">
        <f>Collection!A765</f>
        <v>2083/05/09</v>
      </c>
      <c r="B7236" s="197">
        <f>Collection!B765</f>
        <v>46259</v>
      </c>
      <c r="C7236" s="200" t="str">
        <f>Collection!D765</f>
        <v>LOCAL</v>
      </c>
      <c r="D7236" s="200" t="str">
        <f>Collection!F765</f>
        <v>Collection</v>
      </c>
      <c r="E7236" s="200">
        <f>Collection!C765</f>
        <v>6483</v>
      </c>
      <c r="F7236" s="200"/>
      <c r="G7236" s="201"/>
      <c r="H7236" s="201">
        <f>Collection!H765</f>
        <v>400</v>
      </c>
      <c r="I7236" s="241">
        <f t="shared" si="113"/>
        <v>-400</v>
      </c>
      <c r="J7236" s="200"/>
      <c r="K7236" s="200" t="str" cm="1">
        <f t="array" ref="K7236">IF($C7236="","",IF(AND($C7236=Party_Statement!$C$5,$B7236&gt;=Party_Statement!$C$6,$B7236&lt;=Party_Statement!$E$6),SUMPRODUCT(($C$3:$C7236=Party_Statement!$C$5)*($B$3:$B7236&gt;=Party_Statement!$C$6)*($B$3:$B7236&lt;=Party_Statement!$E$6)),""))</f>
        <v/>
      </c>
    </row>
    <row r="7237" spans="1:11" x14ac:dyDescent="0.2">
      <c r="A7237" s="203" t="str">
        <f>Collection!A766</f>
        <v>2083/05/10</v>
      </c>
      <c r="B7237" s="197">
        <f>Collection!B766</f>
        <v>46260</v>
      </c>
      <c r="C7237" s="200" t="str">
        <f>Collection!D766</f>
        <v>SRIJANA DAIRY</v>
      </c>
      <c r="D7237" s="200" t="str">
        <f>Collection!F766</f>
        <v>Collection</v>
      </c>
      <c r="E7237" s="200">
        <f>Collection!C766</f>
        <v>4345</v>
      </c>
      <c r="F7237" s="200"/>
      <c r="G7237" s="201"/>
      <c r="H7237" s="201">
        <f>Collection!H766</f>
        <v>5180</v>
      </c>
      <c r="I7237" s="241">
        <f t="shared" si="113"/>
        <v>-5180</v>
      </c>
      <c r="J7237" s="200"/>
      <c r="K7237" s="200" t="str" cm="1">
        <f t="array" ref="K7237">IF($C7237="","",IF(AND($C7237=Party_Statement!$C$5,$B7237&gt;=Party_Statement!$C$6,$B7237&lt;=Party_Statement!$E$6),SUMPRODUCT(($C$3:$C7237=Party_Statement!$C$5)*($B$3:$B7237&gt;=Party_Statement!$C$6)*($B$3:$B7237&lt;=Party_Statement!$E$6)),""))</f>
        <v/>
      </c>
    </row>
    <row r="7238" spans="1:11" x14ac:dyDescent="0.2">
      <c r="A7238" s="203" t="str">
        <f>Collection!A767</f>
        <v>2083/05/10</v>
      </c>
      <c r="B7238" s="197">
        <f>Collection!B767</f>
        <v>46260</v>
      </c>
      <c r="C7238" s="200" t="str">
        <f>Collection!D767</f>
        <v>SOBHA BHATTARAI</v>
      </c>
      <c r="D7238" s="200" t="str">
        <f>Collection!F767</f>
        <v>Collection</v>
      </c>
      <c r="E7238" s="200">
        <f>Collection!C767</f>
        <v>4346</v>
      </c>
      <c r="F7238" s="200"/>
      <c r="G7238" s="201"/>
      <c r="H7238" s="201">
        <f>Collection!H767</f>
        <v>4250</v>
      </c>
      <c r="I7238" s="241">
        <f t="shared" si="113"/>
        <v>-4250</v>
      </c>
      <c r="J7238" s="200"/>
      <c r="K7238" s="200" t="str" cm="1">
        <f t="array" ref="K7238">IF($C7238="","",IF(AND($C7238=Party_Statement!$C$5,$B7238&gt;=Party_Statement!$C$6,$B7238&lt;=Party_Statement!$E$6),SUMPRODUCT(($C$3:$C7238=Party_Statement!$C$5)*($B$3:$B7238&gt;=Party_Statement!$C$6)*($B$3:$B7238&lt;=Party_Statement!$E$6)),""))</f>
        <v/>
      </c>
    </row>
    <row r="7239" spans="1:11" x14ac:dyDescent="0.2">
      <c r="A7239" s="203" t="str">
        <f>Collection!A768</f>
        <v>2083/05/10</v>
      </c>
      <c r="B7239" s="197">
        <f>Collection!B768</f>
        <v>46260</v>
      </c>
      <c r="C7239" s="200" t="str">
        <f>Collection!D768</f>
        <v>AAMOSH KIRANA</v>
      </c>
      <c r="D7239" s="200" t="str">
        <f>Collection!F768</f>
        <v>Collection</v>
      </c>
      <c r="E7239" s="200">
        <f>Collection!C768</f>
        <v>4347</v>
      </c>
      <c r="F7239" s="200"/>
      <c r="G7239" s="201"/>
      <c r="H7239" s="201">
        <f>Collection!H768</f>
        <v>6500</v>
      </c>
      <c r="I7239" s="241">
        <f t="shared" si="113"/>
        <v>-6500</v>
      </c>
      <c r="J7239" s="200"/>
      <c r="K7239" s="200" cm="1">
        <f t="array" ref="K7239">IF($C7239="","",IF(AND($C7239=Party_Statement!$C$5,$B7239&gt;=Party_Statement!$C$6,$B7239&lt;=Party_Statement!$E$6),SUMPRODUCT(($C$3:$C7239=Party_Statement!$C$5)*($B$3:$B7239&gt;=Party_Statement!$C$6)*($B$3:$B7239&lt;=Party_Statement!$E$6)),""))</f>
        <v>304</v>
      </c>
    </row>
    <row r="7240" spans="1:11" x14ac:dyDescent="0.2">
      <c r="A7240" s="203" t="str">
        <f>Collection!A769</f>
        <v>2083/05/10</v>
      </c>
      <c r="B7240" s="197">
        <f>Collection!B769</f>
        <v>46260</v>
      </c>
      <c r="C7240" s="200" t="str">
        <f>Collection!D769</f>
        <v>GIRI KIRANA</v>
      </c>
      <c r="D7240" s="200" t="str">
        <f>Collection!F769</f>
        <v>Collection</v>
      </c>
      <c r="E7240" s="200">
        <f>Collection!C769</f>
        <v>4348</v>
      </c>
      <c r="F7240" s="200"/>
      <c r="G7240" s="201"/>
      <c r="H7240" s="201">
        <f>Collection!H769</f>
        <v>1275</v>
      </c>
      <c r="I7240" s="241">
        <f t="shared" si="113"/>
        <v>-1275</v>
      </c>
      <c r="J7240" s="200"/>
      <c r="K7240" s="200" t="str" cm="1">
        <f t="array" ref="K7240">IF($C7240="","",IF(AND($C7240=Party_Statement!$C$5,$B7240&gt;=Party_Statement!$C$6,$B7240&lt;=Party_Statement!$E$6),SUMPRODUCT(($C$3:$C7240=Party_Statement!$C$5)*($B$3:$B7240&gt;=Party_Statement!$C$6)*($B$3:$B7240&lt;=Party_Statement!$E$6)),""))</f>
        <v/>
      </c>
    </row>
    <row r="7241" spans="1:11" x14ac:dyDescent="0.2">
      <c r="A7241" s="203" t="str">
        <f>Collection!A770</f>
        <v>2083/05/10</v>
      </c>
      <c r="B7241" s="197">
        <f>Collection!B770</f>
        <v>46260</v>
      </c>
      <c r="C7241" s="200" t="str">
        <f>Collection!D770</f>
        <v>PALPALI KIRANA</v>
      </c>
      <c r="D7241" s="200" t="str">
        <f>Collection!F770</f>
        <v>Collection</v>
      </c>
      <c r="E7241" s="200">
        <f>Collection!C770</f>
        <v>4349</v>
      </c>
      <c r="F7241" s="200"/>
      <c r="G7241" s="201"/>
      <c r="H7241" s="201">
        <f>Collection!H770</f>
        <v>2125</v>
      </c>
      <c r="I7241" s="241">
        <f t="shared" si="113"/>
        <v>-2125</v>
      </c>
      <c r="J7241" s="200"/>
      <c r="K7241" s="200" t="str" cm="1">
        <f t="array" ref="K7241">IF($C7241="","",IF(AND($C7241=Party_Statement!$C$5,$B7241&gt;=Party_Statement!$C$6,$B7241&lt;=Party_Statement!$E$6),SUMPRODUCT(($C$3:$C7241=Party_Statement!$C$5)*($B$3:$B7241&gt;=Party_Statement!$C$6)*($B$3:$B7241&lt;=Party_Statement!$E$6)),""))</f>
        <v/>
      </c>
    </row>
    <row r="7242" spans="1:11" x14ac:dyDescent="0.2">
      <c r="A7242" s="203" t="str">
        <f>Collection!A771</f>
        <v>2083/05/10</v>
      </c>
      <c r="B7242" s="197">
        <f>Collection!B771</f>
        <v>46260</v>
      </c>
      <c r="C7242" s="200" t="str">
        <f>Collection!D771</f>
        <v>SAMIKSHYA KIRANA</v>
      </c>
      <c r="D7242" s="200" t="str">
        <f>Collection!F771</f>
        <v>Collection</v>
      </c>
      <c r="E7242" s="200">
        <f>Collection!C771</f>
        <v>4350</v>
      </c>
      <c r="F7242" s="200"/>
      <c r="G7242" s="201"/>
      <c r="H7242" s="201">
        <f>Collection!H771</f>
        <v>680</v>
      </c>
      <c r="I7242" s="241">
        <f t="shared" si="113"/>
        <v>-680</v>
      </c>
      <c r="J7242" s="200"/>
      <c r="K7242" s="200" t="str" cm="1">
        <f t="array" ref="K7242">IF($C7242="","",IF(AND($C7242=Party_Statement!$C$5,$B7242&gt;=Party_Statement!$C$6,$B7242&lt;=Party_Statement!$E$6),SUMPRODUCT(($C$3:$C7242=Party_Statement!$C$5)*($B$3:$B7242&gt;=Party_Statement!$C$6)*($B$3:$B7242&lt;=Party_Statement!$E$6)),""))</f>
        <v/>
      </c>
    </row>
    <row r="7243" spans="1:11" x14ac:dyDescent="0.2">
      <c r="A7243" s="203" t="str">
        <f>Collection!A772</f>
        <v>2083/05/10</v>
      </c>
      <c r="B7243" s="197">
        <f>Collection!B772</f>
        <v>46260</v>
      </c>
      <c r="C7243" s="200" t="str">
        <f>Collection!D772</f>
        <v>YUBARAJ AND SAMRAT</v>
      </c>
      <c r="D7243" s="200" t="str">
        <f>Collection!F772</f>
        <v>Collection</v>
      </c>
      <c r="E7243" s="200">
        <f>Collection!C772</f>
        <v>4351</v>
      </c>
      <c r="F7243" s="200"/>
      <c r="G7243" s="201"/>
      <c r="H7243" s="201">
        <f>Collection!H772</f>
        <v>850</v>
      </c>
      <c r="I7243" s="241">
        <f t="shared" ref="I7243:I7306" si="114">IF($C7243="","",IF($C7243=$C2261,$I2261+$G7243-$H7243,$G7243-$H7243))</f>
        <v>-850</v>
      </c>
      <c r="J7243" s="200"/>
      <c r="K7243" s="200" t="str" cm="1">
        <f t="array" ref="K7243">IF($C7243="","",IF(AND($C7243=Party_Statement!$C$5,$B7243&gt;=Party_Statement!$C$6,$B7243&lt;=Party_Statement!$E$6),SUMPRODUCT(($C$3:$C7243=Party_Statement!$C$5)*($B$3:$B7243&gt;=Party_Statement!$C$6)*($B$3:$B7243&lt;=Party_Statement!$E$6)),""))</f>
        <v/>
      </c>
    </row>
    <row r="7244" spans="1:11" x14ac:dyDescent="0.2">
      <c r="A7244" s="203" t="str">
        <f>Collection!A773</f>
        <v>2083/05/10</v>
      </c>
      <c r="B7244" s="197">
        <f>Collection!B773</f>
        <v>46260</v>
      </c>
      <c r="C7244" s="200" t="str">
        <f>Collection!D773</f>
        <v>AAYUSH AND AAYUSHMA</v>
      </c>
      <c r="D7244" s="200" t="str">
        <f>Collection!F773</f>
        <v>Collection</v>
      </c>
      <c r="E7244" s="200">
        <f>Collection!C773</f>
        <v>4352</v>
      </c>
      <c r="F7244" s="200"/>
      <c r="G7244" s="201"/>
      <c r="H7244" s="201">
        <f>Collection!H773</f>
        <v>680</v>
      </c>
      <c r="I7244" s="241">
        <f t="shared" si="114"/>
        <v>-680</v>
      </c>
      <c r="J7244" s="200"/>
      <c r="K7244" s="200" t="str" cm="1">
        <f t="array" ref="K7244">IF($C7244="","",IF(AND($C7244=Party_Statement!$C$5,$B7244&gt;=Party_Statement!$C$6,$B7244&lt;=Party_Statement!$E$6),SUMPRODUCT(($C$3:$C7244=Party_Statement!$C$5)*($B$3:$B7244&gt;=Party_Statement!$C$6)*($B$3:$B7244&lt;=Party_Statement!$E$6)),""))</f>
        <v/>
      </c>
    </row>
    <row r="7245" spans="1:11" x14ac:dyDescent="0.2">
      <c r="A7245" s="203" t="str">
        <f>Collection!A774</f>
        <v>2083/05/10</v>
      </c>
      <c r="B7245" s="197">
        <f>Collection!B774</f>
        <v>46260</v>
      </c>
      <c r="C7245" s="200" t="str">
        <f>Collection!D774</f>
        <v>B KALIKA CANTEEN</v>
      </c>
      <c r="D7245" s="200" t="str">
        <f>Collection!F774</f>
        <v>Collection</v>
      </c>
      <c r="E7245" s="200">
        <f>Collection!C774</f>
        <v>4353</v>
      </c>
      <c r="F7245" s="200"/>
      <c r="G7245" s="201"/>
      <c r="H7245" s="201">
        <f>Collection!H774</f>
        <v>2975</v>
      </c>
      <c r="I7245" s="241">
        <f t="shared" si="114"/>
        <v>-2975</v>
      </c>
      <c r="J7245" s="200"/>
      <c r="K7245" s="200" t="str" cm="1">
        <f t="array" ref="K7245">IF($C7245="","",IF(AND($C7245=Party_Statement!$C$5,$B7245&gt;=Party_Statement!$C$6,$B7245&lt;=Party_Statement!$E$6),SUMPRODUCT(($C$3:$C7245=Party_Statement!$C$5)*($B$3:$B7245&gt;=Party_Statement!$C$6)*($B$3:$B7245&lt;=Party_Statement!$E$6)),""))</f>
        <v/>
      </c>
    </row>
    <row r="7246" spans="1:11" x14ac:dyDescent="0.2">
      <c r="A7246" s="203" t="str">
        <f>Collection!A775</f>
        <v>2083/05/10</v>
      </c>
      <c r="B7246" s="197">
        <f>Collection!B775</f>
        <v>46260</v>
      </c>
      <c r="C7246" s="200" t="str">
        <f>Collection!D775</f>
        <v>A KALIKA CANTEEN</v>
      </c>
      <c r="D7246" s="200" t="str">
        <f>Collection!F775</f>
        <v>Collection</v>
      </c>
      <c r="E7246" s="200">
        <f>Collection!C775</f>
        <v>4354</v>
      </c>
      <c r="F7246" s="200"/>
      <c r="G7246" s="201"/>
      <c r="H7246" s="201">
        <f>Collection!H775</f>
        <v>17000</v>
      </c>
      <c r="I7246" s="241">
        <f t="shared" si="114"/>
        <v>-17000</v>
      </c>
      <c r="J7246" s="200"/>
      <c r="K7246" s="200" t="str" cm="1">
        <f t="array" ref="K7246">IF($C7246="","",IF(AND($C7246=Party_Statement!$C$5,$B7246&gt;=Party_Statement!$C$6,$B7246&lt;=Party_Statement!$E$6),SUMPRODUCT(($C$3:$C7246=Party_Statement!$C$5)*($B$3:$B7246&gt;=Party_Statement!$C$6)*($B$3:$B7246&lt;=Party_Statement!$E$6)),""))</f>
        <v/>
      </c>
    </row>
    <row r="7247" spans="1:11" x14ac:dyDescent="0.2">
      <c r="A7247" s="203" t="str">
        <f>Collection!A776</f>
        <v>2083/05/10</v>
      </c>
      <c r="B7247" s="197">
        <f>Collection!B776</f>
        <v>46260</v>
      </c>
      <c r="C7247" s="200" t="str">
        <f>Collection!D776</f>
        <v>ORGANIC TARKALI</v>
      </c>
      <c r="D7247" s="200" t="str">
        <f>Collection!F776</f>
        <v>Collection</v>
      </c>
      <c r="E7247" s="200">
        <f>Collection!C776</f>
        <v>4355</v>
      </c>
      <c r="F7247" s="200"/>
      <c r="G7247" s="201"/>
      <c r="H7247" s="201">
        <f>Collection!H776</f>
        <v>2800</v>
      </c>
      <c r="I7247" s="241">
        <f t="shared" si="114"/>
        <v>-2800</v>
      </c>
      <c r="J7247" s="200"/>
      <c r="K7247" s="200" t="str" cm="1">
        <f t="array" ref="K7247">IF($C7247="","",IF(AND($C7247=Party_Statement!$C$5,$B7247&gt;=Party_Statement!$C$6,$B7247&lt;=Party_Statement!$E$6),SUMPRODUCT(($C$3:$C7247=Party_Statement!$C$5)*($B$3:$B7247&gt;=Party_Statement!$C$6)*($B$3:$B7247&lt;=Party_Statement!$E$6)),""))</f>
        <v/>
      </c>
    </row>
    <row r="7248" spans="1:11" x14ac:dyDescent="0.2">
      <c r="A7248" s="203" t="str">
        <f>Collection!A777</f>
        <v>2083/05/10</v>
      </c>
      <c r="B7248" s="197">
        <f>Collection!B777</f>
        <v>46260</v>
      </c>
      <c r="C7248" s="200" t="str">
        <f>Collection!D777</f>
        <v>DEURALI KIRANA</v>
      </c>
      <c r="D7248" s="200" t="str">
        <f>Collection!F777</f>
        <v>Collection</v>
      </c>
      <c r="E7248" s="200">
        <f>Collection!C777</f>
        <v>4356</v>
      </c>
      <c r="F7248" s="200"/>
      <c r="G7248" s="201"/>
      <c r="H7248" s="201">
        <f>Collection!H777</f>
        <v>425</v>
      </c>
      <c r="I7248" s="241">
        <f t="shared" si="114"/>
        <v>-425</v>
      </c>
      <c r="J7248" s="200"/>
      <c r="K7248" s="200" t="str" cm="1">
        <f t="array" ref="K7248">IF($C7248="","",IF(AND($C7248=Party_Statement!$C$5,$B7248&gt;=Party_Statement!$C$6,$B7248&lt;=Party_Statement!$E$6),SUMPRODUCT(($C$3:$C7248=Party_Statement!$C$5)*($B$3:$B7248&gt;=Party_Statement!$C$6)*($B$3:$B7248&lt;=Party_Statement!$E$6)),""))</f>
        <v/>
      </c>
    </row>
    <row r="7249" spans="1:11" x14ac:dyDescent="0.2">
      <c r="A7249" s="203" t="str">
        <f>Collection!A778</f>
        <v>2083/05/10</v>
      </c>
      <c r="B7249" s="197">
        <f>Collection!B778</f>
        <v>46260</v>
      </c>
      <c r="C7249" s="200" t="str">
        <f>Collection!D778</f>
        <v>PETTY CASH</v>
      </c>
      <c r="D7249" s="200" t="str">
        <f>Collection!F778</f>
        <v>Petty Cash</v>
      </c>
      <c r="E7249" s="200">
        <f>Collection!C778</f>
        <v>0</v>
      </c>
      <c r="F7249" s="200"/>
      <c r="G7249" s="201"/>
      <c r="H7249" s="201">
        <f>Collection!H778</f>
        <v>0</v>
      </c>
      <c r="I7249" s="241">
        <f t="shared" si="114"/>
        <v>0</v>
      </c>
      <c r="J7249" s="200"/>
      <c r="K7249" s="200" t="str" cm="1">
        <f t="array" ref="K7249">IF($C7249="","",IF(AND($C7249=Party_Statement!$C$5,$B7249&gt;=Party_Statement!$C$6,$B7249&lt;=Party_Statement!$E$6),SUMPRODUCT(($C$3:$C7249=Party_Statement!$C$5)*($B$3:$B7249&gt;=Party_Statement!$C$6)*($B$3:$B7249&lt;=Party_Statement!$E$6)),""))</f>
        <v/>
      </c>
    </row>
    <row r="7250" spans="1:11" x14ac:dyDescent="0.2">
      <c r="A7250" s="203" t="str">
        <f>Collection!A779</f>
        <v>2083/05/10</v>
      </c>
      <c r="B7250" s="197">
        <f>Collection!B779</f>
        <v>46260</v>
      </c>
      <c r="C7250" s="200" t="str">
        <f>Collection!D779</f>
        <v>LOCAL</v>
      </c>
      <c r="D7250" s="200" t="str">
        <f>Collection!F779</f>
        <v>Collection</v>
      </c>
      <c r="E7250" s="200">
        <f>Collection!C779</f>
        <v>6484</v>
      </c>
      <c r="F7250" s="200"/>
      <c r="G7250" s="201"/>
      <c r="H7250" s="201">
        <f>Collection!H779</f>
        <v>325</v>
      </c>
      <c r="I7250" s="241">
        <f t="shared" si="114"/>
        <v>-325</v>
      </c>
      <c r="J7250" s="200"/>
      <c r="K7250" s="200" t="str" cm="1">
        <f t="array" ref="K7250">IF($C7250="","",IF(AND($C7250=Party_Statement!$C$5,$B7250&gt;=Party_Statement!$C$6,$B7250&lt;=Party_Statement!$E$6),SUMPRODUCT(($C$3:$C7250=Party_Statement!$C$5)*($B$3:$B7250&gt;=Party_Statement!$C$6)*($B$3:$B7250&lt;=Party_Statement!$E$6)),""))</f>
        <v/>
      </c>
    </row>
    <row r="7251" spans="1:11" x14ac:dyDescent="0.2">
      <c r="A7251" s="203" t="str">
        <f>Collection!A780</f>
        <v>2083/05/10</v>
      </c>
      <c r="B7251" s="197">
        <f>Collection!B780</f>
        <v>46260</v>
      </c>
      <c r="C7251" s="200" t="str">
        <f>Collection!D780</f>
        <v>LOCAL</v>
      </c>
      <c r="D7251" s="200" t="str">
        <f>Collection!F780</f>
        <v>Collection</v>
      </c>
      <c r="E7251" s="200">
        <f>Collection!C780</f>
        <v>6484</v>
      </c>
      <c r="F7251" s="200"/>
      <c r="G7251" s="201"/>
      <c r="H7251" s="201">
        <f>Collection!H780</f>
        <v>2400</v>
      </c>
      <c r="I7251" s="241">
        <f t="shared" si="114"/>
        <v>-2400</v>
      </c>
      <c r="J7251" s="200"/>
      <c r="K7251" s="200" t="str" cm="1">
        <f t="array" ref="K7251">IF($C7251="","",IF(AND($C7251=Party_Statement!$C$5,$B7251&gt;=Party_Statement!$C$6,$B7251&lt;=Party_Statement!$E$6),SUMPRODUCT(($C$3:$C7251=Party_Statement!$C$5)*($B$3:$B7251&gt;=Party_Statement!$C$6)*($B$3:$B7251&lt;=Party_Statement!$E$6)),""))</f>
        <v/>
      </c>
    </row>
    <row r="7252" spans="1:11" x14ac:dyDescent="0.2">
      <c r="A7252" s="203" t="str">
        <f>Collection!A781</f>
        <v>2083/05/10</v>
      </c>
      <c r="B7252" s="197">
        <f>Collection!B781</f>
        <v>46260</v>
      </c>
      <c r="C7252" s="200" t="str">
        <f>Collection!D781</f>
        <v>LOCAL</v>
      </c>
      <c r="D7252" s="200" t="str">
        <f>Collection!F781</f>
        <v>Collection</v>
      </c>
      <c r="E7252" s="200">
        <f>Collection!C781</f>
        <v>6485</v>
      </c>
      <c r="F7252" s="200"/>
      <c r="G7252" s="201"/>
      <c r="H7252" s="201">
        <f>Collection!H781</f>
        <v>300</v>
      </c>
      <c r="I7252" s="241">
        <f t="shared" si="114"/>
        <v>-300</v>
      </c>
      <c r="J7252" s="200"/>
      <c r="K7252" s="200" t="str" cm="1">
        <f t="array" ref="K7252">IF($C7252="","",IF(AND($C7252=Party_Statement!$C$5,$B7252&gt;=Party_Statement!$C$6,$B7252&lt;=Party_Statement!$E$6),SUMPRODUCT(($C$3:$C7252=Party_Statement!$C$5)*($B$3:$B7252&gt;=Party_Statement!$C$6)*($B$3:$B7252&lt;=Party_Statement!$E$6)),""))</f>
        <v/>
      </c>
    </row>
    <row r="7253" spans="1:11" x14ac:dyDescent="0.2">
      <c r="A7253" s="203" t="str">
        <f>Collection!A782</f>
        <v>2083/05/11</v>
      </c>
      <c r="B7253" s="197">
        <f>Collection!B782</f>
        <v>46261</v>
      </c>
      <c r="C7253" s="200" t="str">
        <f>Collection!D782</f>
        <v>SRIJANA DAIRY</v>
      </c>
      <c r="D7253" s="200" t="str">
        <f>Collection!F782</f>
        <v>Collection</v>
      </c>
      <c r="E7253" s="200">
        <f>Collection!C782</f>
        <v>4357</v>
      </c>
      <c r="F7253" s="200"/>
      <c r="G7253" s="201"/>
      <c r="H7253" s="201">
        <f>Collection!H782</f>
        <v>4755</v>
      </c>
      <c r="I7253" s="241">
        <f t="shared" si="114"/>
        <v>-4755</v>
      </c>
      <c r="J7253" s="200"/>
      <c r="K7253" s="200" t="str" cm="1">
        <f t="array" ref="K7253">IF($C7253="","",IF(AND($C7253=Party_Statement!$C$5,$B7253&gt;=Party_Statement!$C$6,$B7253&lt;=Party_Statement!$E$6),SUMPRODUCT(($C$3:$C7253=Party_Statement!$C$5)*($B$3:$B7253&gt;=Party_Statement!$C$6)*($B$3:$B7253&lt;=Party_Statement!$E$6)),""))</f>
        <v/>
      </c>
    </row>
    <row r="7254" spans="1:11" x14ac:dyDescent="0.2">
      <c r="A7254" s="203" t="str">
        <f>Collection!A783</f>
        <v>2083/05/11</v>
      </c>
      <c r="B7254" s="197">
        <f>Collection!B783</f>
        <v>46261</v>
      </c>
      <c r="C7254" s="200" t="str">
        <f>Collection!D783</f>
        <v>SOBHA BHATTARAI</v>
      </c>
      <c r="D7254" s="200" t="str">
        <f>Collection!F783</f>
        <v>Collection</v>
      </c>
      <c r="E7254" s="200">
        <f>Collection!C783</f>
        <v>4358</v>
      </c>
      <c r="F7254" s="200"/>
      <c r="G7254" s="201"/>
      <c r="H7254" s="201">
        <f>Collection!H783</f>
        <v>4250</v>
      </c>
      <c r="I7254" s="241">
        <f t="shared" si="114"/>
        <v>-4250</v>
      </c>
      <c r="J7254" s="200"/>
      <c r="K7254" s="200" t="str" cm="1">
        <f t="array" ref="K7254">IF($C7254="","",IF(AND($C7254=Party_Statement!$C$5,$B7254&gt;=Party_Statement!$C$6,$B7254&lt;=Party_Statement!$E$6),SUMPRODUCT(($C$3:$C7254=Party_Statement!$C$5)*($B$3:$B7254&gt;=Party_Statement!$C$6)*($B$3:$B7254&lt;=Party_Statement!$E$6)),""))</f>
        <v/>
      </c>
    </row>
    <row r="7255" spans="1:11" x14ac:dyDescent="0.2">
      <c r="A7255" s="203" t="str">
        <f>Collection!A784</f>
        <v>2083/05/11</v>
      </c>
      <c r="B7255" s="197">
        <f>Collection!B784</f>
        <v>46261</v>
      </c>
      <c r="C7255" s="200" t="str">
        <f>Collection!D784</f>
        <v>PALPALI KIRANA</v>
      </c>
      <c r="D7255" s="200" t="str">
        <f>Collection!F784</f>
        <v>Collection</v>
      </c>
      <c r="E7255" s="200">
        <f>Collection!C784</f>
        <v>4359</v>
      </c>
      <c r="F7255" s="200"/>
      <c r="G7255" s="201"/>
      <c r="H7255" s="201">
        <f>Collection!H784</f>
        <v>1275</v>
      </c>
      <c r="I7255" s="241">
        <f t="shared" si="114"/>
        <v>-1275</v>
      </c>
      <c r="J7255" s="200"/>
      <c r="K7255" s="200" t="str" cm="1">
        <f t="array" ref="K7255">IF($C7255="","",IF(AND($C7255=Party_Statement!$C$5,$B7255&gt;=Party_Statement!$C$6,$B7255&lt;=Party_Statement!$E$6),SUMPRODUCT(($C$3:$C7255=Party_Statement!$C$5)*($B$3:$B7255&gt;=Party_Statement!$C$6)*($B$3:$B7255&lt;=Party_Statement!$E$6)),""))</f>
        <v/>
      </c>
    </row>
    <row r="7256" spans="1:11" x14ac:dyDescent="0.2">
      <c r="A7256" s="203" t="str">
        <f>Collection!A785</f>
        <v>2083/05/11</v>
      </c>
      <c r="B7256" s="197">
        <f>Collection!B785</f>
        <v>46261</v>
      </c>
      <c r="C7256" s="200" t="str">
        <f>Collection!D785</f>
        <v>GIRI KIRANA</v>
      </c>
      <c r="D7256" s="200" t="str">
        <f>Collection!F785</f>
        <v>Collection</v>
      </c>
      <c r="E7256" s="200">
        <f>Collection!C785</f>
        <v>4360</v>
      </c>
      <c r="F7256" s="200"/>
      <c r="G7256" s="201"/>
      <c r="H7256" s="201">
        <f>Collection!H785</f>
        <v>1700</v>
      </c>
      <c r="I7256" s="241">
        <f t="shared" si="114"/>
        <v>-1700</v>
      </c>
      <c r="J7256" s="200"/>
      <c r="K7256" s="200" t="str" cm="1">
        <f t="array" ref="K7256">IF($C7256="","",IF(AND($C7256=Party_Statement!$C$5,$B7256&gt;=Party_Statement!$C$6,$B7256&lt;=Party_Statement!$E$6),SUMPRODUCT(($C$3:$C7256=Party_Statement!$C$5)*($B$3:$B7256&gt;=Party_Statement!$C$6)*($B$3:$B7256&lt;=Party_Statement!$E$6)),""))</f>
        <v/>
      </c>
    </row>
    <row r="7257" spans="1:11" x14ac:dyDescent="0.2">
      <c r="A7257" s="203" t="str">
        <f>Collection!A786</f>
        <v>2083/05/11</v>
      </c>
      <c r="B7257" s="197">
        <f>Collection!B786</f>
        <v>46261</v>
      </c>
      <c r="C7257" s="200" t="str">
        <f>Collection!D786</f>
        <v>ORGANIC TARKALI</v>
      </c>
      <c r="D7257" s="200" t="str">
        <f>Collection!F786</f>
        <v>Collection</v>
      </c>
      <c r="E7257" s="200">
        <f>Collection!C786</f>
        <v>4361</v>
      </c>
      <c r="F7257" s="200"/>
      <c r="G7257" s="201"/>
      <c r="H7257" s="201">
        <f>Collection!H786</f>
        <v>3650</v>
      </c>
      <c r="I7257" s="241">
        <f t="shared" si="114"/>
        <v>-3650</v>
      </c>
      <c r="J7257" s="200"/>
      <c r="K7257" s="200" t="str" cm="1">
        <f t="array" ref="K7257">IF($C7257="","",IF(AND($C7257=Party_Statement!$C$5,$B7257&gt;=Party_Statement!$C$6,$B7257&lt;=Party_Statement!$E$6),SUMPRODUCT(($C$3:$C7257=Party_Statement!$C$5)*($B$3:$B7257&gt;=Party_Statement!$C$6)*($B$3:$B7257&lt;=Party_Statement!$E$6)),""))</f>
        <v/>
      </c>
    </row>
    <row r="7258" spans="1:11" x14ac:dyDescent="0.2">
      <c r="A7258" s="203" t="str">
        <f>Collection!A787</f>
        <v>2083/05/11</v>
      </c>
      <c r="B7258" s="197">
        <f>Collection!B787</f>
        <v>46261</v>
      </c>
      <c r="C7258" s="200" t="str">
        <f>Collection!D787</f>
        <v>AAMOSH KIRANA</v>
      </c>
      <c r="D7258" s="200" t="str">
        <f>Collection!F787</f>
        <v>Collection</v>
      </c>
      <c r="E7258" s="200">
        <f>Collection!C787</f>
        <v>4362</v>
      </c>
      <c r="F7258" s="200"/>
      <c r="G7258" s="201"/>
      <c r="H7258" s="201">
        <f>Collection!H787</f>
        <v>7500</v>
      </c>
      <c r="I7258" s="241">
        <f t="shared" si="114"/>
        <v>-7500</v>
      </c>
      <c r="J7258" s="200"/>
      <c r="K7258" s="200" cm="1">
        <f t="array" ref="K7258">IF($C7258="","",IF(AND($C7258=Party_Statement!$C$5,$B7258&gt;=Party_Statement!$C$6,$B7258&lt;=Party_Statement!$E$6),SUMPRODUCT(($C$3:$C7258=Party_Statement!$C$5)*($B$3:$B7258&gt;=Party_Statement!$C$6)*($B$3:$B7258&lt;=Party_Statement!$E$6)),""))</f>
        <v>305</v>
      </c>
    </row>
    <row r="7259" spans="1:11" x14ac:dyDescent="0.2">
      <c r="A7259" s="203" t="str">
        <f>Collection!A788</f>
        <v>2083/05/11</v>
      </c>
      <c r="B7259" s="197">
        <f>Collection!B788</f>
        <v>46261</v>
      </c>
      <c r="C7259" s="200" t="str">
        <f>Collection!D788</f>
        <v>SAMIKSHYA KIRANA</v>
      </c>
      <c r="D7259" s="200" t="str">
        <f>Collection!F788</f>
        <v>Collection</v>
      </c>
      <c r="E7259" s="200">
        <f>Collection!C788</f>
        <v>4363</v>
      </c>
      <c r="F7259" s="200"/>
      <c r="G7259" s="201"/>
      <c r="H7259" s="201">
        <f>Collection!H788</f>
        <v>510</v>
      </c>
      <c r="I7259" s="241">
        <f t="shared" si="114"/>
        <v>-510</v>
      </c>
      <c r="J7259" s="200"/>
      <c r="K7259" s="200" t="str" cm="1">
        <f t="array" ref="K7259">IF($C7259="","",IF(AND($C7259=Party_Statement!$C$5,$B7259&gt;=Party_Statement!$C$6,$B7259&lt;=Party_Statement!$E$6),SUMPRODUCT(($C$3:$C7259=Party_Statement!$C$5)*($B$3:$B7259&gt;=Party_Statement!$C$6)*($B$3:$B7259&lt;=Party_Statement!$E$6)),""))</f>
        <v/>
      </c>
    </row>
    <row r="7260" spans="1:11" x14ac:dyDescent="0.2">
      <c r="A7260" s="203" t="str">
        <f>Collection!A789</f>
        <v>2083/05/11</v>
      </c>
      <c r="B7260" s="197">
        <f>Collection!B789</f>
        <v>46261</v>
      </c>
      <c r="C7260" s="200" t="str">
        <f>Collection!D789</f>
        <v>YUBARAJ AND SAMRAT</v>
      </c>
      <c r="D7260" s="200" t="str">
        <f>Collection!F789</f>
        <v>Collection</v>
      </c>
      <c r="E7260" s="200">
        <f>Collection!C789</f>
        <v>4364</v>
      </c>
      <c r="F7260" s="200"/>
      <c r="G7260" s="201"/>
      <c r="H7260" s="201">
        <f>Collection!H789</f>
        <v>680</v>
      </c>
      <c r="I7260" s="241">
        <f t="shared" si="114"/>
        <v>-680</v>
      </c>
      <c r="J7260" s="200"/>
      <c r="K7260" s="200" t="str" cm="1">
        <f t="array" ref="K7260">IF($C7260="","",IF(AND($C7260=Party_Statement!$C$5,$B7260&gt;=Party_Statement!$C$6,$B7260&lt;=Party_Statement!$E$6),SUMPRODUCT(($C$3:$C7260=Party_Statement!$C$5)*($B$3:$B7260&gt;=Party_Statement!$C$6)*($B$3:$B7260&lt;=Party_Statement!$E$6)),""))</f>
        <v/>
      </c>
    </row>
    <row r="7261" spans="1:11" x14ac:dyDescent="0.2">
      <c r="A7261" s="203" t="str">
        <f>Collection!A790</f>
        <v>2083/05/11</v>
      </c>
      <c r="B7261" s="197">
        <f>Collection!B790</f>
        <v>46261</v>
      </c>
      <c r="C7261" s="200" t="str">
        <f>Collection!D790</f>
        <v>KHANAL KIRANA</v>
      </c>
      <c r="D7261" s="200" t="str">
        <f>Collection!F790</f>
        <v>Collection</v>
      </c>
      <c r="E7261" s="200">
        <f>Collection!C790</f>
        <v>4365</v>
      </c>
      <c r="F7261" s="200"/>
      <c r="G7261" s="201"/>
      <c r="H7261" s="201">
        <f>Collection!H790</f>
        <v>425</v>
      </c>
      <c r="I7261" s="241">
        <f t="shared" si="114"/>
        <v>-425</v>
      </c>
      <c r="J7261" s="200"/>
      <c r="K7261" s="200" t="str" cm="1">
        <f t="array" ref="K7261">IF($C7261="","",IF(AND($C7261=Party_Statement!$C$5,$B7261&gt;=Party_Statement!$C$6,$B7261&lt;=Party_Statement!$E$6),SUMPRODUCT(($C$3:$C7261=Party_Statement!$C$5)*($B$3:$B7261&gt;=Party_Statement!$C$6)*($B$3:$B7261&lt;=Party_Statement!$E$6)),""))</f>
        <v/>
      </c>
    </row>
    <row r="7262" spans="1:11" x14ac:dyDescent="0.2">
      <c r="A7262" s="203" t="str">
        <f>Collection!A791</f>
        <v>2083/05/11</v>
      </c>
      <c r="B7262" s="197">
        <f>Collection!B791</f>
        <v>46261</v>
      </c>
      <c r="C7262" s="200" t="str">
        <f>Collection!D791</f>
        <v>DEURALI KIRANA</v>
      </c>
      <c r="D7262" s="200" t="str">
        <f>Collection!F791</f>
        <v>Collection</v>
      </c>
      <c r="E7262" s="200">
        <f>Collection!C791</f>
        <v>4366</v>
      </c>
      <c r="F7262" s="200"/>
      <c r="G7262" s="201"/>
      <c r="H7262" s="201">
        <f>Collection!H791</f>
        <v>425</v>
      </c>
      <c r="I7262" s="241">
        <f t="shared" si="114"/>
        <v>-425</v>
      </c>
      <c r="J7262" s="200"/>
      <c r="K7262" s="200" t="str" cm="1">
        <f t="array" ref="K7262">IF($C7262="","",IF(AND($C7262=Party_Statement!$C$5,$B7262&gt;=Party_Statement!$C$6,$B7262&lt;=Party_Statement!$E$6),SUMPRODUCT(($C$3:$C7262=Party_Statement!$C$5)*($B$3:$B7262&gt;=Party_Statement!$C$6)*($B$3:$B7262&lt;=Party_Statement!$E$6)),""))</f>
        <v/>
      </c>
    </row>
    <row r="7263" spans="1:11" x14ac:dyDescent="0.2">
      <c r="A7263" s="203" t="str">
        <f>Collection!A792</f>
        <v>2083/05/11</v>
      </c>
      <c r="B7263" s="197">
        <f>Collection!B792</f>
        <v>46261</v>
      </c>
      <c r="C7263" s="200" t="str">
        <f>Collection!D792</f>
        <v>CHHATRABHUMI STORE</v>
      </c>
      <c r="D7263" s="200" t="str">
        <f>Collection!F792</f>
        <v>Collection</v>
      </c>
      <c r="E7263" s="200">
        <f>Collection!C792</f>
        <v>4367</v>
      </c>
      <c r="F7263" s="200"/>
      <c r="G7263" s="201"/>
      <c r="H7263" s="201">
        <f>Collection!H792</f>
        <v>40000</v>
      </c>
      <c r="I7263" s="241">
        <f t="shared" si="114"/>
        <v>-40000</v>
      </c>
      <c r="J7263" s="200"/>
      <c r="K7263" s="200" t="str" cm="1">
        <f t="array" ref="K7263">IF($C7263="","",IF(AND($C7263=Party_Statement!$C$5,$B7263&gt;=Party_Statement!$C$6,$B7263&lt;=Party_Statement!$E$6),SUMPRODUCT(($C$3:$C7263=Party_Statement!$C$5)*($B$3:$B7263&gt;=Party_Statement!$C$6)*($B$3:$B7263&lt;=Party_Statement!$E$6)),""))</f>
        <v/>
      </c>
    </row>
    <row r="7264" spans="1:11" x14ac:dyDescent="0.2">
      <c r="A7264" s="203" t="str">
        <f>Collection!A793</f>
        <v>2083/05/11</v>
      </c>
      <c r="B7264" s="197">
        <f>Collection!B793</f>
        <v>46261</v>
      </c>
      <c r="C7264" s="200" t="str">
        <f>Collection!D793</f>
        <v>LOCAL</v>
      </c>
      <c r="D7264" s="200" t="str">
        <f>Collection!F793</f>
        <v>Collection</v>
      </c>
      <c r="E7264" s="200">
        <f>Collection!C793</f>
        <v>6486</v>
      </c>
      <c r="F7264" s="200"/>
      <c r="G7264" s="201"/>
      <c r="H7264" s="201">
        <f>Collection!H793</f>
        <v>350</v>
      </c>
      <c r="I7264" s="241">
        <f t="shared" si="114"/>
        <v>-350</v>
      </c>
      <c r="J7264" s="200"/>
      <c r="K7264" s="200" t="str" cm="1">
        <f t="array" ref="K7264">IF($C7264="","",IF(AND($C7264=Party_Statement!$C$5,$B7264&gt;=Party_Statement!$C$6,$B7264&lt;=Party_Statement!$E$6),SUMPRODUCT(($C$3:$C7264=Party_Statement!$C$5)*($B$3:$B7264&gt;=Party_Statement!$C$6)*($B$3:$B7264&lt;=Party_Statement!$E$6)),""))</f>
        <v/>
      </c>
    </row>
    <row r="7265" spans="1:11" x14ac:dyDescent="0.2">
      <c r="A7265" s="203" t="str">
        <f>Collection!A794</f>
        <v>2083/05/11</v>
      </c>
      <c r="B7265" s="197">
        <f>Collection!B794</f>
        <v>46261</v>
      </c>
      <c r="C7265" s="200" t="str">
        <f>Collection!D794</f>
        <v>PETTY CASH</v>
      </c>
      <c r="D7265" s="200" t="str">
        <f>Collection!F794</f>
        <v>Petty Cash</v>
      </c>
      <c r="E7265" s="200">
        <f>Collection!C794</f>
        <v>0</v>
      </c>
      <c r="F7265" s="200"/>
      <c r="G7265" s="201"/>
      <c r="H7265" s="201">
        <f>Collection!H794</f>
        <v>0</v>
      </c>
      <c r="I7265" s="241">
        <f t="shared" si="114"/>
        <v>0</v>
      </c>
      <c r="J7265" s="200"/>
      <c r="K7265" s="200" t="str" cm="1">
        <f t="array" ref="K7265">IF($C7265="","",IF(AND($C7265=Party_Statement!$C$5,$B7265&gt;=Party_Statement!$C$6,$B7265&lt;=Party_Statement!$E$6),SUMPRODUCT(($C$3:$C7265=Party_Statement!$C$5)*($B$3:$B7265&gt;=Party_Statement!$C$6)*($B$3:$B7265&lt;=Party_Statement!$E$6)),""))</f>
        <v/>
      </c>
    </row>
    <row r="7266" spans="1:11" x14ac:dyDescent="0.2">
      <c r="A7266" s="203" t="str">
        <f>Collection!A795</f>
        <v>2083/05/12</v>
      </c>
      <c r="B7266" s="197">
        <f>Collection!B795</f>
        <v>46262</v>
      </c>
      <c r="C7266" s="200" t="str">
        <f>Collection!D795</f>
        <v>AAMOSH KIRANA</v>
      </c>
      <c r="D7266" s="200" t="str">
        <f>Collection!F795</f>
        <v>Collection</v>
      </c>
      <c r="E7266" s="200">
        <f>Collection!C795</f>
        <v>4368</v>
      </c>
      <c r="F7266" s="200"/>
      <c r="G7266" s="201"/>
      <c r="H7266" s="201">
        <f>Collection!H795</f>
        <v>6000</v>
      </c>
      <c r="I7266" s="241">
        <f t="shared" si="114"/>
        <v>-6000</v>
      </c>
      <c r="J7266" s="200"/>
      <c r="K7266" s="200" cm="1">
        <f t="array" ref="K7266">IF($C7266="","",IF(AND($C7266=Party_Statement!$C$5,$B7266&gt;=Party_Statement!$C$6,$B7266&lt;=Party_Statement!$E$6),SUMPRODUCT(($C$3:$C7266=Party_Statement!$C$5)*($B$3:$B7266&gt;=Party_Statement!$C$6)*($B$3:$B7266&lt;=Party_Statement!$E$6)),""))</f>
        <v>306</v>
      </c>
    </row>
    <row r="7267" spans="1:11" x14ac:dyDescent="0.2">
      <c r="A7267" s="203" t="str">
        <f>Collection!A796</f>
        <v>2083/05/12</v>
      </c>
      <c r="B7267" s="197">
        <f>Collection!B796</f>
        <v>46262</v>
      </c>
      <c r="C7267" s="200" t="str">
        <f>Collection!D796</f>
        <v>SOBHA BHATTARAI</v>
      </c>
      <c r="D7267" s="200" t="str">
        <f>Collection!F796</f>
        <v>Collection</v>
      </c>
      <c r="E7267" s="200">
        <f>Collection!C796</f>
        <v>4369</v>
      </c>
      <c r="F7267" s="200"/>
      <c r="G7267" s="201"/>
      <c r="H7267" s="201">
        <f>Collection!H796</f>
        <v>2550</v>
      </c>
      <c r="I7267" s="241">
        <f t="shared" si="114"/>
        <v>-2550</v>
      </c>
      <c r="J7267" s="200"/>
      <c r="K7267" s="200" t="str" cm="1">
        <f t="array" ref="K7267">IF($C7267="","",IF(AND($C7267=Party_Statement!$C$5,$B7267&gt;=Party_Statement!$C$6,$B7267&lt;=Party_Statement!$E$6),SUMPRODUCT(($C$3:$C7267=Party_Statement!$C$5)*($B$3:$B7267&gt;=Party_Statement!$C$6)*($B$3:$B7267&lt;=Party_Statement!$E$6)),""))</f>
        <v/>
      </c>
    </row>
    <row r="7268" spans="1:11" x14ac:dyDescent="0.2">
      <c r="A7268" s="203" t="str">
        <f>Collection!A797</f>
        <v>2083/05/12</v>
      </c>
      <c r="B7268" s="197">
        <f>Collection!B797</f>
        <v>46262</v>
      </c>
      <c r="C7268" s="200" t="str">
        <f>Collection!D797</f>
        <v>ORGANIC TARKALI</v>
      </c>
      <c r="D7268" s="200" t="str">
        <f>Collection!F797</f>
        <v>Collection</v>
      </c>
      <c r="E7268" s="200">
        <f>Collection!C797</f>
        <v>4370</v>
      </c>
      <c r="F7268" s="200"/>
      <c r="G7268" s="201"/>
      <c r="H7268" s="201">
        <f>Collection!H797</f>
        <v>4075</v>
      </c>
      <c r="I7268" s="241">
        <f t="shared" si="114"/>
        <v>-4075</v>
      </c>
      <c r="J7268" s="200"/>
      <c r="K7268" s="200" t="str" cm="1">
        <f t="array" ref="K7268">IF($C7268="","",IF(AND($C7268=Party_Statement!$C$5,$B7268&gt;=Party_Statement!$C$6,$B7268&lt;=Party_Statement!$E$6),SUMPRODUCT(($C$3:$C7268=Party_Statement!$C$5)*($B$3:$B7268&gt;=Party_Statement!$C$6)*($B$3:$B7268&lt;=Party_Statement!$E$6)),""))</f>
        <v/>
      </c>
    </row>
    <row r="7269" spans="1:11" x14ac:dyDescent="0.2">
      <c r="A7269" s="203" t="str">
        <f>Collection!A798</f>
        <v>2083/05/12</v>
      </c>
      <c r="B7269" s="197">
        <f>Collection!B798</f>
        <v>46262</v>
      </c>
      <c r="C7269" s="200" t="str">
        <f>Collection!D798</f>
        <v>PALPALI KIRANA</v>
      </c>
      <c r="D7269" s="200" t="str">
        <f>Collection!F798</f>
        <v>Collection</v>
      </c>
      <c r="E7269" s="200">
        <f>Collection!C798</f>
        <v>4371</v>
      </c>
      <c r="F7269" s="200"/>
      <c r="G7269" s="201"/>
      <c r="H7269" s="201">
        <f>Collection!H798</f>
        <v>850</v>
      </c>
      <c r="I7269" s="241">
        <f t="shared" si="114"/>
        <v>-850</v>
      </c>
      <c r="J7269" s="200"/>
      <c r="K7269" s="200" t="str" cm="1">
        <f t="array" ref="K7269">IF($C7269="","",IF(AND($C7269=Party_Statement!$C$5,$B7269&gt;=Party_Statement!$C$6,$B7269&lt;=Party_Statement!$E$6),SUMPRODUCT(($C$3:$C7269=Party_Statement!$C$5)*($B$3:$B7269&gt;=Party_Statement!$C$6)*($B$3:$B7269&lt;=Party_Statement!$E$6)),""))</f>
        <v/>
      </c>
    </row>
    <row r="7270" spans="1:11" x14ac:dyDescent="0.2">
      <c r="A7270" s="203" t="str">
        <f>Collection!A799</f>
        <v>2083/05/12</v>
      </c>
      <c r="B7270" s="197">
        <f>Collection!B799</f>
        <v>46262</v>
      </c>
      <c r="C7270" s="200" t="str">
        <f>Collection!D799</f>
        <v>NEUPANE KIRANA</v>
      </c>
      <c r="D7270" s="200" t="str">
        <f>Collection!F799</f>
        <v>Collection</v>
      </c>
      <c r="E7270" s="200">
        <f>Collection!C799</f>
        <v>4372</v>
      </c>
      <c r="F7270" s="200"/>
      <c r="G7270" s="201"/>
      <c r="H7270" s="201">
        <f>Collection!H799</f>
        <v>600</v>
      </c>
      <c r="I7270" s="241">
        <f t="shared" si="114"/>
        <v>-600</v>
      </c>
      <c r="J7270" s="200"/>
      <c r="K7270" s="200" t="str" cm="1">
        <f t="array" ref="K7270">IF($C7270="","",IF(AND($C7270=Party_Statement!$C$5,$B7270&gt;=Party_Statement!$C$6,$B7270&lt;=Party_Statement!$E$6),SUMPRODUCT(($C$3:$C7270=Party_Statement!$C$5)*($B$3:$B7270&gt;=Party_Statement!$C$6)*($B$3:$B7270&lt;=Party_Statement!$E$6)),""))</f>
        <v/>
      </c>
    </row>
    <row r="7271" spans="1:11" x14ac:dyDescent="0.2">
      <c r="A7271" s="203" t="str">
        <f>Collection!A800</f>
        <v>2083/05/12</v>
      </c>
      <c r="B7271" s="197">
        <f>Collection!B800</f>
        <v>46262</v>
      </c>
      <c r="C7271" s="200" t="str">
        <f>Collection!D800</f>
        <v>CANCLED</v>
      </c>
      <c r="D7271" s="200">
        <f>Collection!F800</f>
        <v>0</v>
      </c>
      <c r="E7271" s="200">
        <f>Collection!C800</f>
        <v>4373</v>
      </c>
      <c r="F7271" s="200"/>
      <c r="G7271" s="201"/>
      <c r="H7271" s="201">
        <f>Collection!H800</f>
        <v>0</v>
      </c>
      <c r="I7271" s="241">
        <f t="shared" si="114"/>
        <v>0</v>
      </c>
      <c r="J7271" s="200"/>
      <c r="K7271" s="200" t="str" cm="1">
        <f t="array" ref="K7271">IF($C7271="","",IF(AND($C7271=Party_Statement!$C$5,$B7271&gt;=Party_Statement!$C$6,$B7271&lt;=Party_Statement!$E$6),SUMPRODUCT(($C$3:$C7271=Party_Statement!$C$5)*($B$3:$B7271&gt;=Party_Statement!$C$6)*($B$3:$B7271&lt;=Party_Statement!$E$6)),""))</f>
        <v/>
      </c>
    </row>
    <row r="7272" spans="1:11" x14ac:dyDescent="0.2">
      <c r="A7272" s="203" t="str">
        <f>Collection!A801</f>
        <v>2083/05/12</v>
      </c>
      <c r="B7272" s="197">
        <f>Collection!B801</f>
        <v>46262</v>
      </c>
      <c r="C7272" s="200" t="str">
        <f>Collection!D801</f>
        <v>YAMLAL BHUSAL</v>
      </c>
      <c r="D7272" s="200" t="str">
        <f>Collection!F801</f>
        <v>Collection</v>
      </c>
      <c r="E7272" s="200">
        <f>Collection!C801</f>
        <v>4374</v>
      </c>
      <c r="F7272" s="200"/>
      <c r="G7272" s="201"/>
      <c r="H7272" s="201">
        <f>Collection!H801</f>
        <v>5650</v>
      </c>
      <c r="I7272" s="241">
        <f t="shared" si="114"/>
        <v>-5650</v>
      </c>
      <c r="J7272" s="200"/>
      <c r="K7272" s="200" t="str" cm="1">
        <f t="array" ref="K7272">IF($C7272="","",IF(AND($C7272=Party_Statement!$C$5,$B7272&gt;=Party_Statement!$C$6,$B7272&lt;=Party_Statement!$E$6),SUMPRODUCT(($C$3:$C7272=Party_Statement!$C$5)*($B$3:$B7272&gt;=Party_Statement!$C$6)*($B$3:$B7272&lt;=Party_Statement!$E$6)),""))</f>
        <v/>
      </c>
    </row>
    <row r="7273" spans="1:11" x14ac:dyDescent="0.2">
      <c r="A7273" s="203" t="str">
        <f>Collection!A802</f>
        <v>2083/05/12</v>
      </c>
      <c r="B7273" s="197">
        <f>Collection!B802</f>
        <v>46262</v>
      </c>
      <c r="C7273" s="200" t="str">
        <f>Collection!D802</f>
        <v>LOCAL</v>
      </c>
      <c r="D7273" s="200" t="str">
        <f>Collection!F802</f>
        <v>Collection</v>
      </c>
      <c r="E7273" s="200">
        <f>Collection!C802</f>
        <v>6487</v>
      </c>
      <c r="F7273" s="200"/>
      <c r="G7273" s="201"/>
      <c r="H7273" s="201">
        <f>Collection!H802</f>
        <v>2200</v>
      </c>
      <c r="I7273" s="241">
        <f t="shared" si="114"/>
        <v>-2200</v>
      </c>
      <c r="J7273" s="200"/>
      <c r="K7273" s="200" t="str" cm="1">
        <f t="array" ref="K7273">IF($C7273="","",IF(AND($C7273=Party_Statement!$C$5,$B7273&gt;=Party_Statement!$C$6,$B7273&lt;=Party_Statement!$E$6),SUMPRODUCT(($C$3:$C7273=Party_Statement!$C$5)*($B$3:$B7273&gt;=Party_Statement!$C$6)*($B$3:$B7273&lt;=Party_Statement!$E$6)),""))</f>
        <v/>
      </c>
    </row>
    <row r="7274" spans="1:11" x14ac:dyDescent="0.2">
      <c r="A7274" s="203" t="str">
        <f>Collection!A803</f>
        <v>2083/05/13</v>
      </c>
      <c r="B7274" s="197">
        <f>Collection!B803</f>
        <v>46263</v>
      </c>
      <c r="C7274" s="200" t="str">
        <f>Collection!D803</f>
        <v>SRIJANA DAIRY</v>
      </c>
      <c r="D7274" s="200" t="str">
        <f>Collection!F803</f>
        <v>Collection</v>
      </c>
      <c r="E7274" s="200">
        <f>Collection!C803</f>
        <v>4375</v>
      </c>
      <c r="F7274" s="200"/>
      <c r="G7274" s="201"/>
      <c r="H7274" s="201">
        <f>Collection!H803</f>
        <v>5180</v>
      </c>
      <c r="I7274" s="241">
        <f t="shared" si="114"/>
        <v>-5180</v>
      </c>
      <c r="J7274" s="200"/>
      <c r="K7274" s="200" t="str" cm="1">
        <f t="array" ref="K7274">IF($C7274="","",IF(AND($C7274=Party_Statement!$C$5,$B7274&gt;=Party_Statement!$C$6,$B7274&lt;=Party_Statement!$E$6),SUMPRODUCT(($C$3:$C7274=Party_Statement!$C$5)*($B$3:$B7274&gt;=Party_Statement!$C$6)*($B$3:$B7274&lt;=Party_Statement!$E$6)),""))</f>
        <v/>
      </c>
    </row>
    <row r="7275" spans="1:11" x14ac:dyDescent="0.2">
      <c r="A7275" s="203" t="str">
        <f>Collection!A804</f>
        <v>2083/05/13</v>
      </c>
      <c r="B7275" s="197">
        <f>Collection!B804</f>
        <v>46263</v>
      </c>
      <c r="C7275" s="200" t="str">
        <f>Collection!D804</f>
        <v>SAMIKSHYA KIRANA</v>
      </c>
      <c r="D7275" s="200" t="str">
        <f>Collection!F804</f>
        <v>Collection</v>
      </c>
      <c r="E7275" s="200">
        <f>Collection!C804</f>
        <v>4376</v>
      </c>
      <c r="F7275" s="200"/>
      <c r="G7275" s="201"/>
      <c r="H7275" s="201">
        <f>Collection!H804</f>
        <v>510</v>
      </c>
      <c r="I7275" s="241">
        <f t="shared" si="114"/>
        <v>-510</v>
      </c>
      <c r="J7275" s="200"/>
      <c r="K7275" s="200" t="str" cm="1">
        <f t="array" ref="K7275">IF($C7275="","",IF(AND($C7275=Party_Statement!$C$5,$B7275&gt;=Party_Statement!$C$6,$B7275&lt;=Party_Statement!$E$6),SUMPRODUCT(($C$3:$C7275=Party_Statement!$C$5)*($B$3:$B7275&gt;=Party_Statement!$C$6)*($B$3:$B7275&lt;=Party_Statement!$E$6)),""))</f>
        <v/>
      </c>
    </row>
    <row r="7276" spans="1:11" x14ac:dyDescent="0.2">
      <c r="A7276" s="203" t="str">
        <f>Collection!A805</f>
        <v>2083/05/13</v>
      </c>
      <c r="B7276" s="197">
        <f>Collection!B805</f>
        <v>46263</v>
      </c>
      <c r="C7276" s="200" t="str">
        <f>Collection!D805</f>
        <v>PALPALI KIRANA</v>
      </c>
      <c r="D7276" s="200" t="str">
        <f>Collection!F805</f>
        <v>Collection</v>
      </c>
      <c r="E7276" s="200">
        <f>Collection!C805</f>
        <v>4377</v>
      </c>
      <c r="F7276" s="200"/>
      <c r="G7276" s="201"/>
      <c r="H7276" s="201">
        <f>Collection!H805</f>
        <v>2550</v>
      </c>
      <c r="I7276" s="241">
        <f t="shared" si="114"/>
        <v>-2550</v>
      </c>
      <c r="J7276" s="200"/>
      <c r="K7276" s="200" t="str" cm="1">
        <f t="array" ref="K7276">IF($C7276="","",IF(AND($C7276=Party_Statement!$C$5,$B7276&gt;=Party_Statement!$C$6,$B7276&lt;=Party_Statement!$E$6),SUMPRODUCT(($C$3:$C7276=Party_Statement!$C$5)*($B$3:$B7276&gt;=Party_Statement!$C$6)*($B$3:$B7276&lt;=Party_Statement!$E$6)),""))</f>
        <v/>
      </c>
    </row>
    <row r="7277" spans="1:11" x14ac:dyDescent="0.2">
      <c r="A7277" s="203" t="str">
        <f>Collection!A806</f>
        <v>2083/05/13</v>
      </c>
      <c r="B7277" s="197">
        <f>Collection!B806</f>
        <v>46263</v>
      </c>
      <c r="C7277" s="200" t="str">
        <f>Collection!D806</f>
        <v>AAMOSH KIRANA</v>
      </c>
      <c r="D7277" s="200" t="str">
        <f>Collection!F806</f>
        <v>Collection</v>
      </c>
      <c r="E7277" s="200">
        <f>Collection!C806</f>
        <v>4378</v>
      </c>
      <c r="F7277" s="200"/>
      <c r="G7277" s="201"/>
      <c r="H7277" s="201">
        <f>Collection!H806</f>
        <v>13000</v>
      </c>
      <c r="I7277" s="241">
        <f t="shared" si="114"/>
        <v>-13000</v>
      </c>
      <c r="J7277" s="200"/>
      <c r="K7277" s="200" cm="1">
        <f t="array" ref="K7277">IF($C7277="","",IF(AND($C7277=Party_Statement!$C$5,$B7277&gt;=Party_Statement!$C$6,$B7277&lt;=Party_Statement!$E$6),SUMPRODUCT(($C$3:$C7277=Party_Statement!$C$5)*($B$3:$B7277&gt;=Party_Statement!$C$6)*($B$3:$B7277&lt;=Party_Statement!$E$6)),""))</f>
        <v>307</v>
      </c>
    </row>
    <row r="7278" spans="1:11" x14ac:dyDescent="0.2">
      <c r="A7278" s="203" t="str">
        <f>Collection!A807</f>
        <v>2083/05/13</v>
      </c>
      <c r="B7278" s="197">
        <f>Collection!B807</f>
        <v>46263</v>
      </c>
      <c r="C7278" s="200" t="str">
        <f>Collection!D807</f>
        <v>GIRI KIRANA</v>
      </c>
      <c r="D7278" s="200" t="str">
        <f>Collection!F807</f>
        <v>Collection</v>
      </c>
      <c r="E7278" s="200">
        <f>Collection!C807</f>
        <v>4379</v>
      </c>
      <c r="F7278" s="200"/>
      <c r="G7278" s="201"/>
      <c r="H7278" s="201">
        <f>Collection!H807</f>
        <v>1275</v>
      </c>
      <c r="I7278" s="241">
        <f t="shared" si="114"/>
        <v>-1275</v>
      </c>
      <c r="J7278" s="200"/>
      <c r="K7278" s="200" t="str" cm="1">
        <f t="array" ref="K7278">IF($C7278="","",IF(AND($C7278=Party_Statement!$C$5,$B7278&gt;=Party_Statement!$C$6,$B7278&lt;=Party_Statement!$E$6),SUMPRODUCT(($C$3:$C7278=Party_Statement!$C$5)*($B$3:$B7278&gt;=Party_Statement!$C$6)*($B$3:$B7278&lt;=Party_Statement!$E$6)),""))</f>
        <v/>
      </c>
    </row>
    <row r="7279" spans="1:11" x14ac:dyDescent="0.2">
      <c r="A7279" s="203" t="str">
        <f>Collection!A808</f>
        <v>2083/05/13</v>
      </c>
      <c r="B7279" s="197">
        <f>Collection!B808</f>
        <v>46263</v>
      </c>
      <c r="C7279" s="200" t="str">
        <f>Collection!D808</f>
        <v>SOBHA BHATTARAI</v>
      </c>
      <c r="D7279" s="200" t="str">
        <f>Collection!F808</f>
        <v>Collection</v>
      </c>
      <c r="E7279" s="200">
        <f>Collection!C808</f>
        <v>4380</v>
      </c>
      <c r="F7279" s="200"/>
      <c r="G7279" s="201"/>
      <c r="H7279" s="201">
        <f>Collection!H808</f>
        <v>4250</v>
      </c>
      <c r="I7279" s="241">
        <f t="shared" si="114"/>
        <v>-4250</v>
      </c>
      <c r="J7279" s="200"/>
      <c r="K7279" s="200" t="str" cm="1">
        <f t="array" ref="K7279">IF($C7279="","",IF(AND($C7279=Party_Statement!$C$5,$B7279&gt;=Party_Statement!$C$6,$B7279&lt;=Party_Statement!$E$6),SUMPRODUCT(($C$3:$C7279=Party_Statement!$C$5)*($B$3:$B7279&gt;=Party_Statement!$C$6)*($B$3:$B7279&lt;=Party_Statement!$E$6)),""))</f>
        <v/>
      </c>
    </row>
    <row r="7280" spans="1:11" x14ac:dyDescent="0.2">
      <c r="A7280" s="203" t="str">
        <f>Collection!A809</f>
        <v>2083/05/13</v>
      </c>
      <c r="B7280" s="197">
        <f>Collection!B809</f>
        <v>46263</v>
      </c>
      <c r="C7280" s="200" t="str">
        <f>Collection!D809</f>
        <v>KHANAL KIRANA</v>
      </c>
      <c r="D7280" s="200" t="str">
        <f>Collection!F809</f>
        <v>Collection</v>
      </c>
      <c r="E7280" s="200">
        <f>Collection!C809</f>
        <v>4381</v>
      </c>
      <c r="F7280" s="200"/>
      <c r="G7280" s="201"/>
      <c r="H7280" s="201">
        <f>Collection!H809</f>
        <v>2550</v>
      </c>
      <c r="I7280" s="241">
        <f t="shared" si="114"/>
        <v>-2550</v>
      </c>
      <c r="J7280" s="200"/>
      <c r="K7280" s="200" t="str" cm="1">
        <f t="array" ref="K7280">IF($C7280="","",IF(AND($C7280=Party_Statement!$C$5,$B7280&gt;=Party_Statement!$C$6,$B7280&lt;=Party_Statement!$E$6),SUMPRODUCT(($C$3:$C7280=Party_Statement!$C$5)*($B$3:$B7280&gt;=Party_Statement!$C$6)*($B$3:$B7280&lt;=Party_Statement!$E$6)),""))</f>
        <v/>
      </c>
    </row>
    <row r="7281" spans="1:11" x14ac:dyDescent="0.2">
      <c r="A7281" s="203" t="str">
        <f>Collection!A810</f>
        <v>2083/05/13</v>
      </c>
      <c r="B7281" s="197">
        <f>Collection!B810</f>
        <v>46263</v>
      </c>
      <c r="C7281" s="200" t="str">
        <f>Collection!D810</f>
        <v>AAYUSH AND AAYUSHMA</v>
      </c>
      <c r="D7281" s="200" t="str">
        <f>Collection!F810</f>
        <v>Collection</v>
      </c>
      <c r="E7281" s="200">
        <f>Collection!C810</f>
        <v>4382</v>
      </c>
      <c r="F7281" s="200"/>
      <c r="G7281" s="201"/>
      <c r="H7281" s="201">
        <f>Collection!H810</f>
        <v>425</v>
      </c>
      <c r="I7281" s="241">
        <f t="shared" si="114"/>
        <v>-425</v>
      </c>
      <c r="J7281" s="200"/>
      <c r="K7281" s="200" t="str" cm="1">
        <f t="array" ref="K7281">IF($C7281="","",IF(AND($C7281=Party_Statement!$C$5,$B7281&gt;=Party_Statement!$C$6,$B7281&lt;=Party_Statement!$E$6),SUMPRODUCT(($C$3:$C7281=Party_Statement!$C$5)*($B$3:$B7281&gt;=Party_Statement!$C$6)*($B$3:$B7281&lt;=Party_Statement!$E$6)),""))</f>
        <v/>
      </c>
    </row>
    <row r="7282" spans="1:11" x14ac:dyDescent="0.2">
      <c r="A7282" s="203" t="str">
        <f>Collection!A811</f>
        <v>2083/05/13</v>
      </c>
      <c r="B7282" s="197">
        <f>Collection!B811</f>
        <v>46263</v>
      </c>
      <c r="C7282" s="200" t="str">
        <f>Collection!D811</f>
        <v>ORGANIC TARKALI</v>
      </c>
      <c r="D7282" s="200" t="str">
        <f>Collection!F811</f>
        <v>Collection</v>
      </c>
      <c r="E7282" s="200">
        <f>Collection!C811</f>
        <v>4383</v>
      </c>
      <c r="F7282" s="200"/>
      <c r="G7282" s="201"/>
      <c r="H7282" s="201">
        <f>Collection!H811</f>
        <v>3800</v>
      </c>
      <c r="I7282" s="241">
        <f t="shared" si="114"/>
        <v>-3800</v>
      </c>
      <c r="J7282" s="200"/>
      <c r="K7282" s="200" t="str" cm="1">
        <f t="array" ref="K7282">IF($C7282="","",IF(AND($C7282=Party_Statement!$C$5,$B7282&gt;=Party_Statement!$C$6,$B7282&lt;=Party_Statement!$E$6),SUMPRODUCT(($C$3:$C7282=Party_Statement!$C$5)*($B$3:$B7282&gt;=Party_Statement!$C$6)*($B$3:$B7282&lt;=Party_Statement!$E$6)),""))</f>
        <v/>
      </c>
    </row>
    <row r="7283" spans="1:11" x14ac:dyDescent="0.2">
      <c r="A7283" s="203" t="str">
        <f>Collection!A812</f>
        <v>2083/05/13</v>
      </c>
      <c r="B7283" s="197">
        <f>Collection!B812</f>
        <v>46263</v>
      </c>
      <c r="C7283" s="200" t="str">
        <f>Collection!D812</f>
        <v>YUBARAJ AND SAMRAT</v>
      </c>
      <c r="D7283" s="200" t="str">
        <f>Collection!F812</f>
        <v>Collection</v>
      </c>
      <c r="E7283" s="200">
        <f>Collection!C812</f>
        <v>4384</v>
      </c>
      <c r="F7283" s="200"/>
      <c r="G7283" s="201"/>
      <c r="H7283" s="201">
        <f>Collection!H812</f>
        <v>1020</v>
      </c>
      <c r="I7283" s="241">
        <f t="shared" si="114"/>
        <v>-1020</v>
      </c>
      <c r="J7283" s="200"/>
      <c r="K7283" s="200" t="str" cm="1">
        <f t="array" ref="K7283">IF($C7283="","",IF(AND($C7283=Party_Statement!$C$5,$B7283&gt;=Party_Statement!$C$6,$B7283&lt;=Party_Statement!$E$6),SUMPRODUCT(($C$3:$C7283=Party_Statement!$C$5)*($B$3:$B7283&gt;=Party_Statement!$C$6)*($B$3:$B7283&lt;=Party_Statement!$E$6)),""))</f>
        <v/>
      </c>
    </row>
    <row r="7284" spans="1:11" x14ac:dyDescent="0.2">
      <c r="A7284" s="203" t="str">
        <f>Collection!A813</f>
        <v>2083/05/13</v>
      </c>
      <c r="B7284" s="197">
        <f>Collection!B813</f>
        <v>46263</v>
      </c>
      <c r="C7284" s="200" t="str">
        <f>Collection!D813</f>
        <v>DEURALI KIRANA</v>
      </c>
      <c r="D7284" s="200" t="str">
        <f>Collection!F813</f>
        <v>Collection</v>
      </c>
      <c r="E7284" s="200">
        <f>Collection!C813</f>
        <v>4385</v>
      </c>
      <c r="F7284" s="200"/>
      <c r="G7284" s="201"/>
      <c r="H7284" s="201">
        <f>Collection!H813</f>
        <v>425</v>
      </c>
      <c r="I7284" s="241">
        <f t="shared" si="114"/>
        <v>-425</v>
      </c>
      <c r="J7284" s="200"/>
      <c r="K7284" s="200" t="str" cm="1">
        <f t="array" ref="K7284">IF($C7284="","",IF(AND($C7284=Party_Statement!$C$5,$B7284&gt;=Party_Statement!$C$6,$B7284&lt;=Party_Statement!$E$6),SUMPRODUCT(($C$3:$C7284=Party_Statement!$C$5)*($B$3:$B7284&gt;=Party_Statement!$C$6)*($B$3:$B7284&lt;=Party_Statement!$E$6)),""))</f>
        <v/>
      </c>
    </row>
    <row r="7285" spans="1:11" x14ac:dyDescent="0.2">
      <c r="A7285" s="203" t="str">
        <f>Collection!A814</f>
        <v>2083/05/13</v>
      </c>
      <c r="B7285" s="197">
        <f>Collection!B814</f>
        <v>46263</v>
      </c>
      <c r="C7285" s="200" t="str">
        <f>Collection!D814</f>
        <v>PETTY CASH</v>
      </c>
      <c r="D7285" s="200" t="str">
        <f>Collection!F814</f>
        <v>Petty Cash</v>
      </c>
      <c r="E7285" s="200">
        <f>Collection!C814</f>
        <v>0</v>
      </c>
      <c r="F7285" s="200"/>
      <c r="G7285" s="201"/>
      <c r="H7285" s="201">
        <f>Collection!H814</f>
        <v>0</v>
      </c>
      <c r="I7285" s="241">
        <f t="shared" si="114"/>
        <v>0</v>
      </c>
      <c r="J7285" s="200"/>
      <c r="K7285" s="200" t="str" cm="1">
        <f t="array" ref="K7285">IF($C7285="","",IF(AND($C7285=Party_Statement!$C$5,$B7285&gt;=Party_Statement!$C$6,$B7285&lt;=Party_Statement!$E$6),SUMPRODUCT(($C$3:$C7285=Party_Statement!$C$5)*($B$3:$B7285&gt;=Party_Statement!$C$6)*($B$3:$B7285&lt;=Party_Statement!$E$6)),""))</f>
        <v/>
      </c>
    </row>
    <row r="7286" spans="1:11" x14ac:dyDescent="0.2">
      <c r="A7286" s="203" t="str">
        <f>Collection!A815</f>
        <v>2083/05/14</v>
      </c>
      <c r="B7286" s="197">
        <f>Collection!B815</f>
        <v>46264</v>
      </c>
      <c r="C7286" s="200" t="str">
        <f>Collection!D815</f>
        <v>SRIJANA DAIRY</v>
      </c>
      <c r="D7286" s="200" t="str">
        <f>Collection!F815</f>
        <v>Collection</v>
      </c>
      <c r="E7286" s="200">
        <f>Collection!C815</f>
        <v>4386</v>
      </c>
      <c r="F7286" s="200"/>
      <c r="G7286" s="201"/>
      <c r="H7286" s="201">
        <f>Collection!H815</f>
        <v>5180</v>
      </c>
      <c r="I7286" s="241">
        <f t="shared" si="114"/>
        <v>-5180</v>
      </c>
      <c r="J7286" s="200"/>
      <c r="K7286" s="200" t="str" cm="1">
        <f t="array" ref="K7286">IF($C7286="","",IF(AND($C7286=Party_Statement!$C$5,$B7286&gt;=Party_Statement!$C$6,$B7286&lt;=Party_Statement!$E$6),SUMPRODUCT(($C$3:$C7286=Party_Statement!$C$5)*($B$3:$B7286&gt;=Party_Statement!$C$6)*($B$3:$B7286&lt;=Party_Statement!$E$6)),""))</f>
        <v/>
      </c>
    </row>
    <row r="7287" spans="1:11" x14ac:dyDescent="0.2">
      <c r="A7287" s="203" t="str">
        <f>Collection!A816</f>
        <v>2083/05/14</v>
      </c>
      <c r="B7287" s="197">
        <f>Collection!B816</f>
        <v>46264</v>
      </c>
      <c r="C7287" s="200" t="str">
        <f>Collection!D816</f>
        <v>KHANAL KIRANA</v>
      </c>
      <c r="D7287" s="200" t="str">
        <f>Collection!F816</f>
        <v>Collection</v>
      </c>
      <c r="E7287" s="200">
        <f>Collection!C816</f>
        <v>4387</v>
      </c>
      <c r="F7287" s="200"/>
      <c r="G7287" s="201"/>
      <c r="H7287" s="201">
        <f>Collection!H816</f>
        <v>425</v>
      </c>
      <c r="I7287" s="241">
        <f t="shared" si="114"/>
        <v>-425</v>
      </c>
      <c r="J7287" s="200"/>
      <c r="K7287" s="200" t="str" cm="1">
        <f t="array" ref="K7287">IF($C7287="","",IF(AND($C7287=Party_Statement!$C$5,$B7287&gt;=Party_Statement!$C$6,$B7287&lt;=Party_Statement!$E$6),SUMPRODUCT(($C$3:$C7287=Party_Statement!$C$5)*($B$3:$B7287&gt;=Party_Statement!$C$6)*($B$3:$B7287&lt;=Party_Statement!$E$6)),""))</f>
        <v/>
      </c>
    </row>
    <row r="7288" spans="1:11" x14ac:dyDescent="0.2">
      <c r="A7288" s="203" t="str">
        <f>Collection!A817</f>
        <v>2083/05/14</v>
      </c>
      <c r="B7288" s="197">
        <f>Collection!B817</f>
        <v>46264</v>
      </c>
      <c r="C7288" s="200" t="str">
        <f>Collection!D817</f>
        <v>AAMOSH KIRANA</v>
      </c>
      <c r="D7288" s="200" t="str">
        <f>Collection!F817</f>
        <v>Collection</v>
      </c>
      <c r="E7288" s="200">
        <f>Collection!C817</f>
        <v>4388</v>
      </c>
      <c r="F7288" s="200"/>
      <c r="G7288" s="201"/>
      <c r="H7288" s="201">
        <f>Collection!H817</f>
        <v>3500</v>
      </c>
      <c r="I7288" s="241">
        <f t="shared" si="114"/>
        <v>-3500</v>
      </c>
      <c r="J7288" s="200"/>
      <c r="K7288" s="200" cm="1">
        <f t="array" ref="K7288">IF($C7288="","",IF(AND($C7288=Party_Statement!$C$5,$B7288&gt;=Party_Statement!$C$6,$B7288&lt;=Party_Statement!$E$6),SUMPRODUCT(($C$3:$C7288=Party_Statement!$C$5)*($B$3:$B7288&gt;=Party_Statement!$C$6)*($B$3:$B7288&lt;=Party_Statement!$E$6)),""))</f>
        <v>308</v>
      </c>
    </row>
    <row r="7289" spans="1:11" x14ac:dyDescent="0.2">
      <c r="A7289" s="203" t="str">
        <f>Collection!A818</f>
        <v>2083/05/14</v>
      </c>
      <c r="B7289" s="197">
        <f>Collection!B818</f>
        <v>46264</v>
      </c>
      <c r="C7289" s="200" t="str">
        <f>Collection!D818</f>
        <v>SOBHA BHATTARAI</v>
      </c>
      <c r="D7289" s="200" t="str">
        <f>Collection!F818</f>
        <v>Collection</v>
      </c>
      <c r="E7289" s="200">
        <f>Collection!C818</f>
        <v>4389</v>
      </c>
      <c r="F7289" s="200"/>
      <c r="G7289" s="201"/>
      <c r="H7289" s="201">
        <f>Collection!H818</f>
        <v>4250</v>
      </c>
      <c r="I7289" s="241">
        <f t="shared" si="114"/>
        <v>-4250</v>
      </c>
      <c r="J7289" s="200"/>
      <c r="K7289" s="200" t="str" cm="1">
        <f t="array" ref="K7289">IF($C7289="","",IF(AND($C7289=Party_Statement!$C$5,$B7289&gt;=Party_Statement!$C$6,$B7289&lt;=Party_Statement!$E$6),SUMPRODUCT(($C$3:$C7289=Party_Statement!$C$5)*($B$3:$B7289&gt;=Party_Statement!$C$6)*($B$3:$B7289&lt;=Party_Statement!$E$6)),""))</f>
        <v/>
      </c>
    </row>
    <row r="7290" spans="1:11" x14ac:dyDescent="0.2">
      <c r="A7290" s="203" t="str">
        <f>Collection!A819</f>
        <v>2083/05/14</v>
      </c>
      <c r="B7290" s="197">
        <f>Collection!B819</f>
        <v>46264</v>
      </c>
      <c r="C7290" s="200" t="str">
        <f>Collection!D819</f>
        <v>PALPALI KIRANA</v>
      </c>
      <c r="D7290" s="200" t="str">
        <f>Collection!F819</f>
        <v>Collection</v>
      </c>
      <c r="E7290" s="200">
        <f>Collection!C819</f>
        <v>4390</v>
      </c>
      <c r="F7290" s="200"/>
      <c r="G7290" s="201"/>
      <c r="H7290" s="201">
        <f>Collection!H819</f>
        <v>2975</v>
      </c>
      <c r="I7290" s="241">
        <f t="shared" si="114"/>
        <v>-2975</v>
      </c>
      <c r="J7290" s="200"/>
      <c r="K7290" s="200" t="str" cm="1">
        <f t="array" ref="K7290">IF($C7290="","",IF(AND($C7290=Party_Statement!$C$5,$B7290&gt;=Party_Statement!$C$6,$B7290&lt;=Party_Statement!$E$6),SUMPRODUCT(($C$3:$C7290=Party_Statement!$C$5)*($B$3:$B7290&gt;=Party_Statement!$C$6)*($B$3:$B7290&lt;=Party_Statement!$E$6)),""))</f>
        <v/>
      </c>
    </row>
    <row r="7291" spans="1:11" x14ac:dyDescent="0.2">
      <c r="A7291" s="203" t="str">
        <f>Collection!A820</f>
        <v>2083/05/14</v>
      </c>
      <c r="B7291" s="197">
        <f>Collection!B820</f>
        <v>46264</v>
      </c>
      <c r="C7291" s="200" t="str">
        <f>Collection!D820</f>
        <v>SAMIKSHYA KIRANA</v>
      </c>
      <c r="D7291" s="200" t="str">
        <f>Collection!F820</f>
        <v>Collection</v>
      </c>
      <c r="E7291" s="200">
        <f>Collection!C820</f>
        <v>4391</v>
      </c>
      <c r="F7291" s="200"/>
      <c r="G7291" s="201"/>
      <c r="H7291" s="201">
        <f>Collection!H820</f>
        <v>510</v>
      </c>
      <c r="I7291" s="241">
        <f t="shared" si="114"/>
        <v>-510</v>
      </c>
      <c r="J7291" s="200"/>
      <c r="K7291" s="200" t="str" cm="1">
        <f t="array" ref="K7291">IF($C7291="","",IF(AND($C7291=Party_Statement!$C$5,$B7291&gt;=Party_Statement!$C$6,$B7291&lt;=Party_Statement!$E$6),SUMPRODUCT(($C$3:$C7291=Party_Statement!$C$5)*($B$3:$B7291&gt;=Party_Statement!$C$6)*($B$3:$B7291&lt;=Party_Statement!$E$6)),""))</f>
        <v/>
      </c>
    </row>
    <row r="7292" spans="1:11" x14ac:dyDescent="0.2">
      <c r="A7292" s="203" t="str">
        <f>Collection!A821</f>
        <v>2083/05/14</v>
      </c>
      <c r="B7292" s="197">
        <f>Collection!B821</f>
        <v>46264</v>
      </c>
      <c r="C7292" s="200" t="str">
        <f>Collection!D821</f>
        <v>MANAKAMANA DAIRY</v>
      </c>
      <c r="D7292" s="200" t="str">
        <f>Collection!F821</f>
        <v>Collection</v>
      </c>
      <c r="E7292" s="200">
        <f>Collection!C821</f>
        <v>4392</v>
      </c>
      <c r="F7292" s="200"/>
      <c r="G7292" s="201"/>
      <c r="H7292" s="201">
        <f>Collection!H821</f>
        <v>1550</v>
      </c>
      <c r="I7292" s="241">
        <f t="shared" si="114"/>
        <v>-1550</v>
      </c>
      <c r="J7292" s="200"/>
      <c r="K7292" s="200" t="str" cm="1">
        <f t="array" ref="K7292">IF($C7292="","",IF(AND($C7292=Party_Statement!$C$5,$B7292&gt;=Party_Statement!$C$6,$B7292&lt;=Party_Statement!$E$6),SUMPRODUCT(($C$3:$C7292=Party_Statement!$C$5)*($B$3:$B7292&gt;=Party_Statement!$C$6)*($B$3:$B7292&lt;=Party_Statement!$E$6)),""))</f>
        <v/>
      </c>
    </row>
    <row r="7293" spans="1:11" x14ac:dyDescent="0.2">
      <c r="A7293" s="203" t="str">
        <f>Collection!A822</f>
        <v>2083/05/14</v>
      </c>
      <c r="B7293" s="197">
        <f>Collection!B822</f>
        <v>46264</v>
      </c>
      <c r="C7293" s="200" t="str">
        <f>Collection!D822</f>
        <v>ORGANIC TARKALI</v>
      </c>
      <c r="D7293" s="200" t="str">
        <f>Collection!F822</f>
        <v>Collection</v>
      </c>
      <c r="E7293" s="200">
        <f>Collection!C822</f>
        <v>4393</v>
      </c>
      <c r="F7293" s="200"/>
      <c r="G7293" s="201"/>
      <c r="H7293" s="201">
        <f>Collection!H822</f>
        <v>1900</v>
      </c>
      <c r="I7293" s="241">
        <f t="shared" si="114"/>
        <v>-1900</v>
      </c>
      <c r="J7293" s="200"/>
      <c r="K7293" s="200" t="str" cm="1">
        <f t="array" ref="K7293">IF($C7293="","",IF(AND($C7293=Party_Statement!$C$5,$B7293&gt;=Party_Statement!$C$6,$B7293&lt;=Party_Statement!$E$6),SUMPRODUCT(($C$3:$C7293=Party_Statement!$C$5)*($B$3:$B7293&gt;=Party_Statement!$C$6)*($B$3:$B7293&lt;=Party_Statement!$E$6)),""))</f>
        <v/>
      </c>
    </row>
    <row r="7294" spans="1:11" x14ac:dyDescent="0.2">
      <c r="A7294" s="203" t="str">
        <f>Collection!A823</f>
        <v>2083/05/14</v>
      </c>
      <c r="B7294" s="197">
        <f>Collection!B823</f>
        <v>46264</v>
      </c>
      <c r="C7294" s="200" t="str">
        <f>Collection!D823</f>
        <v>DEURALI KIRANA</v>
      </c>
      <c r="D7294" s="200" t="str">
        <f>Collection!F823</f>
        <v>Collection</v>
      </c>
      <c r="E7294" s="200">
        <f>Collection!C823</f>
        <v>4394</v>
      </c>
      <c r="F7294" s="200"/>
      <c r="G7294" s="201"/>
      <c r="H7294" s="201">
        <f>Collection!H823</f>
        <v>425</v>
      </c>
      <c r="I7294" s="241">
        <f t="shared" si="114"/>
        <v>-425</v>
      </c>
      <c r="J7294" s="200"/>
      <c r="K7294" s="200" t="str" cm="1">
        <f t="array" ref="K7294">IF($C7294="","",IF(AND($C7294=Party_Statement!$C$5,$B7294&gt;=Party_Statement!$C$6,$B7294&lt;=Party_Statement!$E$6),SUMPRODUCT(($C$3:$C7294=Party_Statement!$C$5)*($B$3:$B7294&gt;=Party_Statement!$C$6)*($B$3:$B7294&lt;=Party_Statement!$E$6)),""))</f>
        <v/>
      </c>
    </row>
    <row r="7295" spans="1:11" x14ac:dyDescent="0.2">
      <c r="A7295" s="203" t="str">
        <f>Collection!A824</f>
        <v>2083/05/14</v>
      </c>
      <c r="B7295" s="197">
        <f>Collection!B824</f>
        <v>46264</v>
      </c>
      <c r="C7295" s="200" t="str">
        <f>Collection!D824</f>
        <v>NEUPANE KIRANA</v>
      </c>
      <c r="D7295" s="200" t="str">
        <f>Collection!F824</f>
        <v>Collection</v>
      </c>
      <c r="E7295" s="200">
        <f>Collection!C824</f>
        <v>4395</v>
      </c>
      <c r="F7295" s="200"/>
      <c r="G7295" s="201"/>
      <c r="H7295" s="201">
        <f>Collection!H824</f>
        <v>200</v>
      </c>
      <c r="I7295" s="241">
        <f t="shared" si="114"/>
        <v>-200</v>
      </c>
      <c r="J7295" s="200"/>
      <c r="K7295" s="200" t="str" cm="1">
        <f t="array" ref="K7295">IF($C7295="","",IF(AND($C7295=Party_Statement!$C$5,$B7295&gt;=Party_Statement!$C$6,$B7295&lt;=Party_Statement!$E$6),SUMPRODUCT(($C$3:$C7295=Party_Statement!$C$5)*($B$3:$B7295&gt;=Party_Statement!$C$6)*($B$3:$B7295&lt;=Party_Statement!$E$6)),""))</f>
        <v/>
      </c>
    </row>
    <row r="7296" spans="1:11" x14ac:dyDescent="0.2">
      <c r="A7296" s="203" t="str">
        <f>Collection!A825</f>
        <v>2083/05/15</v>
      </c>
      <c r="B7296" s="197">
        <f>Collection!B825</f>
        <v>46265</v>
      </c>
      <c r="C7296" s="200" t="str">
        <f>Collection!D825</f>
        <v>SRIJANA DAIRY</v>
      </c>
      <c r="D7296" s="200" t="str">
        <f>Collection!F825</f>
        <v>Collection</v>
      </c>
      <c r="E7296" s="200">
        <f>Collection!C825</f>
        <v>4396</v>
      </c>
      <c r="F7296" s="200"/>
      <c r="G7296" s="201"/>
      <c r="H7296" s="201">
        <f>Collection!H825</f>
        <v>6030</v>
      </c>
      <c r="I7296" s="241">
        <f t="shared" si="114"/>
        <v>-6030</v>
      </c>
      <c r="J7296" s="200"/>
      <c r="K7296" s="200" t="str" cm="1">
        <f t="array" ref="K7296">IF($C7296="","",IF(AND($C7296=Party_Statement!$C$5,$B7296&gt;=Party_Statement!$C$6,$B7296&lt;=Party_Statement!$E$6),SUMPRODUCT(($C$3:$C7296=Party_Statement!$C$5)*($B$3:$B7296&gt;=Party_Statement!$C$6)*($B$3:$B7296&lt;=Party_Statement!$E$6)),""))</f>
        <v/>
      </c>
    </row>
    <row r="7297" spans="1:11" x14ac:dyDescent="0.2">
      <c r="A7297" s="203" t="str">
        <f>Collection!A826</f>
        <v>2083/05/15</v>
      </c>
      <c r="B7297" s="197">
        <f>Collection!B826</f>
        <v>46265</v>
      </c>
      <c r="C7297" s="200" t="str">
        <f>Collection!D826</f>
        <v>SOBHA BHATTARAI</v>
      </c>
      <c r="D7297" s="200" t="str">
        <f>Collection!F826</f>
        <v>Collection</v>
      </c>
      <c r="E7297" s="200">
        <f>Collection!C826</f>
        <v>4397</v>
      </c>
      <c r="F7297" s="200"/>
      <c r="G7297" s="201"/>
      <c r="H7297" s="201">
        <f>Collection!H826</f>
        <v>3400</v>
      </c>
      <c r="I7297" s="241">
        <f t="shared" si="114"/>
        <v>-3400</v>
      </c>
      <c r="J7297" s="200"/>
      <c r="K7297" s="200" t="str" cm="1">
        <f t="array" ref="K7297">IF($C7297="","",IF(AND($C7297=Party_Statement!$C$5,$B7297&gt;=Party_Statement!$C$6,$B7297&lt;=Party_Statement!$E$6),SUMPRODUCT(($C$3:$C7297=Party_Statement!$C$5)*($B$3:$B7297&gt;=Party_Statement!$C$6)*($B$3:$B7297&lt;=Party_Statement!$E$6)),""))</f>
        <v/>
      </c>
    </row>
    <row r="7298" spans="1:11" x14ac:dyDescent="0.2">
      <c r="A7298" s="203" t="str">
        <f>Collection!A827</f>
        <v>2083/05/15</v>
      </c>
      <c r="B7298" s="197">
        <f>Collection!B827</f>
        <v>46265</v>
      </c>
      <c r="C7298" s="200" t="str">
        <f>Collection!D827</f>
        <v>KHANAL KIRANA</v>
      </c>
      <c r="D7298" s="200" t="str">
        <f>Collection!F827</f>
        <v>Collection</v>
      </c>
      <c r="E7298" s="200">
        <f>Collection!C827</f>
        <v>4398</v>
      </c>
      <c r="F7298" s="200"/>
      <c r="G7298" s="201"/>
      <c r="H7298" s="201">
        <f>Collection!H827</f>
        <v>1700</v>
      </c>
      <c r="I7298" s="241">
        <f t="shared" si="114"/>
        <v>-1700</v>
      </c>
      <c r="J7298" s="200"/>
      <c r="K7298" s="200" t="str" cm="1">
        <f t="array" ref="K7298">IF($C7298="","",IF(AND($C7298=Party_Statement!$C$5,$B7298&gt;=Party_Statement!$C$6,$B7298&lt;=Party_Statement!$E$6),SUMPRODUCT(($C$3:$C7298=Party_Statement!$C$5)*($B$3:$B7298&gt;=Party_Statement!$C$6)*($B$3:$B7298&lt;=Party_Statement!$E$6)),""))</f>
        <v/>
      </c>
    </row>
    <row r="7299" spans="1:11" x14ac:dyDescent="0.2">
      <c r="A7299" s="203" t="str">
        <f>Collection!A828</f>
        <v>2083/05/15</v>
      </c>
      <c r="B7299" s="197">
        <f>Collection!B828</f>
        <v>46265</v>
      </c>
      <c r="C7299" s="200" t="str">
        <f>Collection!D828</f>
        <v>AAYUSH AND AAYUSHMA</v>
      </c>
      <c r="D7299" s="200" t="str">
        <f>Collection!F828</f>
        <v>Collection</v>
      </c>
      <c r="E7299" s="200">
        <f>Collection!C828</f>
        <v>4399</v>
      </c>
      <c r="F7299" s="200"/>
      <c r="G7299" s="201"/>
      <c r="H7299" s="201">
        <f>Collection!H828</f>
        <v>850</v>
      </c>
      <c r="I7299" s="241">
        <f t="shared" si="114"/>
        <v>-850</v>
      </c>
      <c r="J7299" s="200"/>
      <c r="K7299" s="200" t="str" cm="1">
        <f t="array" ref="K7299">IF($C7299="","",IF(AND($C7299=Party_Statement!$C$5,$B7299&gt;=Party_Statement!$C$6,$B7299&lt;=Party_Statement!$E$6),SUMPRODUCT(($C$3:$C7299=Party_Statement!$C$5)*($B$3:$B7299&gt;=Party_Statement!$C$6)*($B$3:$B7299&lt;=Party_Statement!$E$6)),""))</f>
        <v/>
      </c>
    </row>
    <row r="7300" spans="1:11" x14ac:dyDescent="0.2">
      <c r="A7300" s="203" t="str">
        <f>Collection!A829</f>
        <v>2083/05/15</v>
      </c>
      <c r="B7300" s="197">
        <f>Collection!B829</f>
        <v>46265</v>
      </c>
      <c r="C7300" s="200" t="str">
        <f>Collection!D829</f>
        <v>SAMIKSHYA KIRANA</v>
      </c>
      <c r="D7300" s="200" t="str">
        <f>Collection!F829</f>
        <v>Collection</v>
      </c>
      <c r="E7300" s="200">
        <f>Collection!C829</f>
        <v>4400</v>
      </c>
      <c r="F7300" s="200"/>
      <c r="G7300" s="201"/>
      <c r="H7300" s="201">
        <f>Collection!H829</f>
        <v>680</v>
      </c>
      <c r="I7300" s="241">
        <f t="shared" si="114"/>
        <v>-680</v>
      </c>
      <c r="J7300" s="200"/>
      <c r="K7300" s="200" t="str" cm="1">
        <f t="array" ref="K7300">IF($C7300="","",IF(AND($C7300=Party_Statement!$C$5,$B7300&gt;=Party_Statement!$C$6,$B7300&lt;=Party_Statement!$E$6),SUMPRODUCT(($C$3:$C7300=Party_Statement!$C$5)*($B$3:$B7300&gt;=Party_Statement!$C$6)*($B$3:$B7300&lt;=Party_Statement!$E$6)),""))</f>
        <v/>
      </c>
    </row>
    <row r="7301" spans="1:11" x14ac:dyDescent="0.2">
      <c r="A7301" s="203" t="str">
        <f>Collection!A830</f>
        <v>2083/05/15</v>
      </c>
      <c r="B7301" s="197">
        <f>Collection!B830</f>
        <v>46265</v>
      </c>
      <c r="C7301" s="200" t="str">
        <f>Collection!D830</f>
        <v>AAMOSH KIRANA</v>
      </c>
      <c r="D7301" s="200" t="str">
        <f>Collection!F830</f>
        <v>Collection</v>
      </c>
      <c r="E7301" s="200">
        <f>Collection!C830</f>
        <v>4401</v>
      </c>
      <c r="F7301" s="200"/>
      <c r="G7301" s="201"/>
      <c r="H7301" s="201">
        <f>Collection!H830</f>
        <v>4500</v>
      </c>
      <c r="I7301" s="241">
        <f t="shared" si="114"/>
        <v>-4500</v>
      </c>
      <c r="J7301" s="200"/>
      <c r="K7301" s="200" cm="1">
        <f t="array" ref="K7301">IF($C7301="","",IF(AND($C7301=Party_Statement!$C$5,$B7301&gt;=Party_Statement!$C$6,$B7301&lt;=Party_Statement!$E$6),SUMPRODUCT(($C$3:$C7301=Party_Statement!$C$5)*($B$3:$B7301&gt;=Party_Statement!$C$6)*($B$3:$B7301&lt;=Party_Statement!$E$6)),""))</f>
        <v>309</v>
      </c>
    </row>
    <row r="7302" spans="1:11" x14ac:dyDescent="0.2">
      <c r="A7302" s="203" t="str">
        <f>Collection!A831</f>
        <v>2083/05/15</v>
      </c>
      <c r="B7302" s="197">
        <f>Collection!B831</f>
        <v>46265</v>
      </c>
      <c r="C7302" s="200" t="str">
        <f>Collection!D831</f>
        <v>ORGANIC TARKALI</v>
      </c>
      <c r="D7302" s="200" t="str">
        <f>Collection!F831</f>
        <v>Collection</v>
      </c>
      <c r="E7302" s="200">
        <f>Collection!C831</f>
        <v>4402</v>
      </c>
      <c r="F7302" s="200"/>
      <c r="G7302" s="201"/>
      <c r="H7302" s="201">
        <f>Collection!H831</f>
        <v>3650</v>
      </c>
      <c r="I7302" s="241">
        <f t="shared" si="114"/>
        <v>-3650</v>
      </c>
      <c r="J7302" s="200"/>
      <c r="K7302" s="200" t="str" cm="1">
        <f t="array" ref="K7302">IF($C7302="","",IF(AND($C7302=Party_Statement!$C$5,$B7302&gt;=Party_Statement!$C$6,$B7302&lt;=Party_Statement!$E$6),SUMPRODUCT(($C$3:$C7302=Party_Statement!$C$5)*($B$3:$B7302&gt;=Party_Statement!$C$6)*($B$3:$B7302&lt;=Party_Statement!$E$6)),""))</f>
        <v/>
      </c>
    </row>
    <row r="7303" spans="1:11" x14ac:dyDescent="0.2">
      <c r="A7303" s="203" t="str">
        <f>Collection!A832</f>
        <v>2083/05/15</v>
      </c>
      <c r="B7303" s="197">
        <f>Collection!B832</f>
        <v>46265</v>
      </c>
      <c r="C7303" s="200" t="str">
        <f>Collection!D832</f>
        <v>SHARMA DAI</v>
      </c>
      <c r="D7303" s="200" t="str">
        <f>Collection!F832</f>
        <v>Collection</v>
      </c>
      <c r="E7303" s="200">
        <f>Collection!C832</f>
        <v>4403</v>
      </c>
      <c r="F7303" s="200"/>
      <c r="G7303" s="201"/>
      <c r="H7303" s="201">
        <f>Collection!H832</f>
        <v>10000</v>
      </c>
      <c r="I7303" s="241">
        <f t="shared" si="114"/>
        <v>-10000</v>
      </c>
      <c r="J7303" s="200"/>
      <c r="K7303" s="200" t="str" cm="1">
        <f t="array" ref="K7303">IF($C7303="","",IF(AND($C7303=Party_Statement!$C$5,$B7303&gt;=Party_Statement!$C$6,$B7303&lt;=Party_Statement!$E$6),SUMPRODUCT(($C$3:$C7303=Party_Statement!$C$5)*($B$3:$B7303&gt;=Party_Statement!$C$6)*($B$3:$B7303&lt;=Party_Statement!$E$6)),""))</f>
        <v/>
      </c>
    </row>
    <row r="7304" spans="1:11" x14ac:dyDescent="0.2">
      <c r="A7304" s="203" t="str">
        <f>Collection!A833</f>
        <v>2083/05/15</v>
      </c>
      <c r="B7304" s="197">
        <f>Collection!B833</f>
        <v>46265</v>
      </c>
      <c r="C7304" s="200" t="str">
        <f>Collection!D833</f>
        <v>YUBARAJ AND SAMRAT</v>
      </c>
      <c r="D7304" s="200" t="str">
        <f>Collection!F833</f>
        <v>Collection</v>
      </c>
      <c r="E7304" s="200">
        <f>Collection!C833</f>
        <v>4404</v>
      </c>
      <c r="F7304" s="200"/>
      <c r="G7304" s="201"/>
      <c r="H7304" s="201">
        <f>Collection!H833</f>
        <v>1700</v>
      </c>
      <c r="I7304" s="241">
        <f t="shared" si="114"/>
        <v>-1700</v>
      </c>
      <c r="J7304" s="200"/>
      <c r="K7304" s="200" t="str" cm="1">
        <f t="array" ref="K7304">IF($C7304="","",IF(AND($C7304=Party_Statement!$C$5,$B7304&gt;=Party_Statement!$C$6,$B7304&lt;=Party_Statement!$E$6),SUMPRODUCT(($C$3:$C7304=Party_Statement!$C$5)*($B$3:$B7304&gt;=Party_Statement!$C$6)*($B$3:$B7304&lt;=Party_Statement!$E$6)),""))</f>
        <v/>
      </c>
    </row>
    <row r="7305" spans="1:11" x14ac:dyDescent="0.2">
      <c r="A7305" s="203" t="str">
        <f>Collection!A834</f>
        <v>2083/05/15</v>
      </c>
      <c r="B7305" s="197">
        <f>Collection!B834</f>
        <v>46265</v>
      </c>
      <c r="C7305" s="200" t="str">
        <f>Collection!D834</f>
        <v>DEURALI KIRANA</v>
      </c>
      <c r="D7305" s="200" t="str">
        <f>Collection!F834</f>
        <v>Collection</v>
      </c>
      <c r="E7305" s="200">
        <f>Collection!C834</f>
        <v>4405</v>
      </c>
      <c r="F7305" s="200"/>
      <c r="G7305" s="201"/>
      <c r="H7305" s="201">
        <f>Collection!H834</f>
        <v>1020</v>
      </c>
      <c r="I7305" s="241">
        <f t="shared" si="114"/>
        <v>-1020</v>
      </c>
      <c r="J7305" s="200"/>
      <c r="K7305" s="200" t="str" cm="1">
        <f t="array" ref="K7305">IF($C7305="","",IF(AND($C7305=Party_Statement!$C$5,$B7305&gt;=Party_Statement!$C$6,$B7305&lt;=Party_Statement!$E$6),SUMPRODUCT(($C$3:$C7305=Party_Statement!$C$5)*($B$3:$B7305&gt;=Party_Statement!$C$6)*($B$3:$B7305&lt;=Party_Statement!$E$6)),""))</f>
        <v/>
      </c>
    </row>
    <row r="7306" spans="1:11" x14ac:dyDescent="0.2">
      <c r="A7306" s="203" t="str">
        <f>Collection!A835</f>
        <v>2083/05/15</v>
      </c>
      <c r="B7306" s="197">
        <f>Collection!B835</f>
        <v>46265</v>
      </c>
      <c r="C7306" s="200" t="str">
        <f>Collection!D835</f>
        <v>GIRI KIRANA</v>
      </c>
      <c r="D7306" s="200" t="str">
        <f>Collection!F835</f>
        <v>Collection</v>
      </c>
      <c r="E7306" s="200">
        <f>Collection!C835</f>
        <v>4406</v>
      </c>
      <c r="F7306" s="200"/>
      <c r="G7306" s="201"/>
      <c r="H7306" s="201">
        <f>Collection!H835</f>
        <v>1275</v>
      </c>
      <c r="I7306" s="241">
        <f t="shared" si="114"/>
        <v>-1275</v>
      </c>
      <c r="J7306" s="200"/>
      <c r="K7306" s="200" t="str" cm="1">
        <f t="array" ref="K7306">IF($C7306="","",IF(AND($C7306=Party_Statement!$C$5,$B7306&gt;=Party_Statement!$C$6,$B7306&lt;=Party_Statement!$E$6),SUMPRODUCT(($C$3:$C7306=Party_Statement!$C$5)*($B$3:$B7306&gt;=Party_Statement!$C$6)*($B$3:$B7306&lt;=Party_Statement!$E$6)),""))</f>
        <v/>
      </c>
    </row>
    <row r="7307" spans="1:11" x14ac:dyDescent="0.2">
      <c r="A7307" s="203" t="str">
        <f>Collection!A836</f>
        <v>2083/05/15</v>
      </c>
      <c r="B7307" s="197">
        <f>Collection!B836</f>
        <v>46265</v>
      </c>
      <c r="C7307" s="200" t="str">
        <f>Collection!D836</f>
        <v>NEUPANE KIRANA</v>
      </c>
      <c r="D7307" s="200" t="str">
        <f>Collection!F836</f>
        <v>Collection</v>
      </c>
      <c r="E7307" s="200">
        <f>Collection!C836</f>
        <v>4407</v>
      </c>
      <c r="F7307" s="200"/>
      <c r="G7307" s="201"/>
      <c r="H7307" s="201">
        <f>Collection!H836</f>
        <v>400</v>
      </c>
      <c r="I7307" s="241">
        <f t="shared" ref="I7307:I7370" si="115">IF($C7307="","",IF($C7307=$C2325,$I2325+$G7307-$H7307,$G7307-$H7307))</f>
        <v>-400</v>
      </c>
      <c r="J7307" s="200"/>
      <c r="K7307" s="200" t="str" cm="1">
        <f t="array" ref="K7307">IF($C7307="","",IF(AND($C7307=Party_Statement!$C$5,$B7307&gt;=Party_Statement!$C$6,$B7307&lt;=Party_Statement!$E$6),SUMPRODUCT(($C$3:$C7307=Party_Statement!$C$5)*($B$3:$B7307&gt;=Party_Statement!$C$6)*($B$3:$B7307&lt;=Party_Statement!$E$6)),""))</f>
        <v/>
      </c>
    </row>
    <row r="7308" spans="1:11" x14ac:dyDescent="0.2">
      <c r="A7308" s="203" t="str">
        <f>Collection!A837</f>
        <v>2083/05/15</v>
      </c>
      <c r="B7308" s="197">
        <f>Collection!B837</f>
        <v>46265</v>
      </c>
      <c r="C7308" s="200" t="str">
        <f>Collection!D837</f>
        <v>PALPALI KIRANA</v>
      </c>
      <c r="D7308" s="200" t="str">
        <f>Collection!F837</f>
        <v>Collection</v>
      </c>
      <c r="E7308" s="200">
        <f>Collection!C837</f>
        <v>4408</v>
      </c>
      <c r="F7308" s="200"/>
      <c r="G7308" s="201"/>
      <c r="H7308" s="201">
        <f>Collection!H837</f>
        <v>1700</v>
      </c>
      <c r="I7308" s="241">
        <f t="shared" si="115"/>
        <v>-1700</v>
      </c>
      <c r="J7308" s="200"/>
      <c r="K7308" s="200" t="str" cm="1">
        <f t="array" ref="K7308">IF($C7308="","",IF(AND($C7308=Party_Statement!$C$5,$B7308&gt;=Party_Statement!$C$6,$B7308&lt;=Party_Statement!$E$6),SUMPRODUCT(($C$3:$C7308=Party_Statement!$C$5)*($B$3:$B7308&gt;=Party_Statement!$C$6)*($B$3:$B7308&lt;=Party_Statement!$E$6)),""))</f>
        <v/>
      </c>
    </row>
    <row r="7309" spans="1:11" x14ac:dyDescent="0.2">
      <c r="A7309" s="203" t="str">
        <f>Collection!A838</f>
        <v>2083/05/15</v>
      </c>
      <c r="B7309" s="197">
        <f>Collection!B838</f>
        <v>46265</v>
      </c>
      <c r="C7309" s="200" t="str">
        <f>Collection!D838</f>
        <v>NEHA MISTHAN BHANDAR</v>
      </c>
      <c r="D7309" s="200" t="str">
        <f>Collection!F838</f>
        <v>Collection</v>
      </c>
      <c r="E7309" s="200">
        <f>Collection!C838</f>
        <v>4409</v>
      </c>
      <c r="F7309" s="200"/>
      <c r="G7309" s="201"/>
      <c r="H7309" s="201">
        <f>Collection!H838</f>
        <v>35000</v>
      </c>
      <c r="I7309" s="241">
        <f t="shared" si="115"/>
        <v>-35000</v>
      </c>
      <c r="J7309" s="200"/>
      <c r="K7309" s="200" t="str" cm="1">
        <f t="array" ref="K7309">IF($C7309="","",IF(AND($C7309=Party_Statement!$C$5,$B7309&gt;=Party_Statement!$C$6,$B7309&lt;=Party_Statement!$E$6),SUMPRODUCT(($C$3:$C7309=Party_Statement!$C$5)*($B$3:$B7309&gt;=Party_Statement!$C$6)*($B$3:$B7309&lt;=Party_Statement!$E$6)),""))</f>
        <v/>
      </c>
    </row>
    <row r="7310" spans="1:11" x14ac:dyDescent="0.2">
      <c r="A7310" s="203" t="str">
        <f>Collection!A839</f>
        <v>2083/05/16</v>
      </c>
      <c r="B7310" s="197">
        <f>Collection!B839</f>
        <v>46266</v>
      </c>
      <c r="C7310" s="200" t="str">
        <f>Collection!D839</f>
        <v>SRIJANA DAIRY</v>
      </c>
      <c r="D7310" s="200" t="str">
        <f>Collection!F839</f>
        <v>Collection</v>
      </c>
      <c r="E7310" s="200">
        <f>Collection!C839</f>
        <v>4410</v>
      </c>
      <c r="F7310" s="200"/>
      <c r="G7310" s="201"/>
      <c r="H7310" s="201">
        <f>Collection!H839</f>
        <v>5180</v>
      </c>
      <c r="I7310" s="241">
        <f t="shared" si="115"/>
        <v>-5180</v>
      </c>
      <c r="J7310" s="200"/>
      <c r="K7310" s="200" t="str" cm="1">
        <f t="array" ref="K7310">IF($C7310="","",IF(AND($C7310=Party_Statement!$C$5,$B7310&gt;=Party_Statement!$C$6,$B7310&lt;=Party_Statement!$E$6),SUMPRODUCT(($C$3:$C7310=Party_Statement!$C$5)*($B$3:$B7310&gt;=Party_Statement!$C$6)*($B$3:$B7310&lt;=Party_Statement!$E$6)),""))</f>
        <v/>
      </c>
    </row>
    <row r="7311" spans="1:11" x14ac:dyDescent="0.2">
      <c r="A7311" s="203" t="str">
        <f>Collection!A840</f>
        <v>2083/05/16</v>
      </c>
      <c r="B7311" s="197">
        <f>Collection!B840</f>
        <v>46266</v>
      </c>
      <c r="C7311" s="200" t="str">
        <f>Collection!D840</f>
        <v>SOBHA BHATTARAI</v>
      </c>
      <c r="D7311" s="200" t="str">
        <f>Collection!F840</f>
        <v>Collection</v>
      </c>
      <c r="E7311" s="200">
        <f>Collection!C840</f>
        <v>4411</v>
      </c>
      <c r="F7311" s="200"/>
      <c r="G7311" s="201"/>
      <c r="H7311" s="201">
        <f>Collection!H840</f>
        <v>3400</v>
      </c>
      <c r="I7311" s="241">
        <f t="shared" si="115"/>
        <v>-3400</v>
      </c>
      <c r="J7311" s="200"/>
      <c r="K7311" s="200" t="str" cm="1">
        <f t="array" ref="K7311">IF($C7311="","",IF(AND($C7311=Party_Statement!$C$5,$B7311&gt;=Party_Statement!$C$6,$B7311&lt;=Party_Statement!$E$6),SUMPRODUCT(($C$3:$C7311=Party_Statement!$C$5)*($B$3:$B7311&gt;=Party_Statement!$C$6)*($B$3:$B7311&lt;=Party_Statement!$E$6)),""))</f>
        <v/>
      </c>
    </row>
    <row r="7312" spans="1:11" x14ac:dyDescent="0.2">
      <c r="A7312" s="203" t="str">
        <f>Collection!A841</f>
        <v>2083/05/16</v>
      </c>
      <c r="B7312" s="197">
        <f>Collection!B841</f>
        <v>46266</v>
      </c>
      <c r="C7312" s="200" t="str">
        <f>Collection!D841</f>
        <v>KHANAL KIRANA</v>
      </c>
      <c r="D7312" s="200" t="str">
        <f>Collection!F841</f>
        <v>Collection</v>
      </c>
      <c r="E7312" s="200">
        <f>Collection!C841</f>
        <v>4412</v>
      </c>
      <c r="F7312" s="200"/>
      <c r="G7312" s="201"/>
      <c r="H7312" s="201">
        <f>Collection!H841</f>
        <v>2550</v>
      </c>
      <c r="I7312" s="241">
        <f t="shared" si="115"/>
        <v>-2550</v>
      </c>
      <c r="J7312" s="200"/>
      <c r="K7312" s="200" t="str" cm="1">
        <f t="array" ref="K7312">IF($C7312="","",IF(AND($C7312=Party_Statement!$C$5,$B7312&gt;=Party_Statement!$C$6,$B7312&lt;=Party_Statement!$E$6),SUMPRODUCT(($C$3:$C7312=Party_Statement!$C$5)*($B$3:$B7312&gt;=Party_Statement!$C$6)*($B$3:$B7312&lt;=Party_Statement!$E$6)),""))</f>
        <v/>
      </c>
    </row>
    <row r="7313" spans="1:11" x14ac:dyDescent="0.2">
      <c r="A7313" s="203" t="str">
        <f>Collection!A842</f>
        <v>2083/05/16</v>
      </c>
      <c r="B7313" s="197">
        <f>Collection!B842</f>
        <v>46266</v>
      </c>
      <c r="C7313" s="200" t="str">
        <f>Collection!D842</f>
        <v>PALPALI KIRANA</v>
      </c>
      <c r="D7313" s="200" t="str">
        <f>Collection!F842</f>
        <v>Collection</v>
      </c>
      <c r="E7313" s="200">
        <f>Collection!C842</f>
        <v>4413</v>
      </c>
      <c r="F7313" s="200"/>
      <c r="G7313" s="201"/>
      <c r="H7313" s="201">
        <f>Collection!H842</f>
        <v>2125</v>
      </c>
      <c r="I7313" s="241">
        <f t="shared" si="115"/>
        <v>-2125</v>
      </c>
      <c r="J7313" s="200"/>
      <c r="K7313" s="200" t="str" cm="1">
        <f t="array" ref="K7313">IF($C7313="","",IF(AND($C7313=Party_Statement!$C$5,$B7313&gt;=Party_Statement!$C$6,$B7313&lt;=Party_Statement!$E$6),SUMPRODUCT(($C$3:$C7313=Party_Statement!$C$5)*($B$3:$B7313&gt;=Party_Statement!$C$6)*($B$3:$B7313&lt;=Party_Statement!$E$6)),""))</f>
        <v/>
      </c>
    </row>
    <row r="7314" spans="1:11" x14ac:dyDescent="0.2">
      <c r="A7314" s="203" t="str">
        <f>Collection!A843</f>
        <v>2083/05/16</v>
      </c>
      <c r="B7314" s="197">
        <f>Collection!B843</f>
        <v>46266</v>
      </c>
      <c r="C7314" s="200" t="str">
        <f>Collection!D843</f>
        <v>AAMOSH KIRANA</v>
      </c>
      <c r="D7314" s="200" t="str">
        <f>Collection!F843</f>
        <v>Collection</v>
      </c>
      <c r="E7314" s="200">
        <f>Collection!C843</f>
        <v>4414</v>
      </c>
      <c r="F7314" s="200"/>
      <c r="G7314" s="201"/>
      <c r="H7314" s="201">
        <f>Collection!H843</f>
        <v>5700</v>
      </c>
      <c r="I7314" s="241">
        <f t="shared" si="115"/>
        <v>-5700</v>
      </c>
      <c r="J7314" s="200"/>
      <c r="K7314" s="200" cm="1">
        <f t="array" ref="K7314">IF($C7314="","",IF(AND($C7314=Party_Statement!$C$5,$B7314&gt;=Party_Statement!$C$6,$B7314&lt;=Party_Statement!$E$6),SUMPRODUCT(($C$3:$C7314=Party_Statement!$C$5)*($B$3:$B7314&gt;=Party_Statement!$C$6)*($B$3:$B7314&lt;=Party_Statement!$E$6)),""))</f>
        <v>310</v>
      </c>
    </row>
    <row r="7315" spans="1:11" x14ac:dyDescent="0.2">
      <c r="A7315" s="203" t="str">
        <f>Collection!A844</f>
        <v>2083/05/16</v>
      </c>
      <c r="B7315" s="197">
        <f>Collection!B844</f>
        <v>46266</v>
      </c>
      <c r="C7315" s="200" t="str">
        <f>Collection!D844</f>
        <v>DEURALI KIRANA</v>
      </c>
      <c r="D7315" s="200" t="str">
        <f>Collection!F844</f>
        <v>Collection</v>
      </c>
      <c r="E7315" s="200">
        <f>Collection!C844</f>
        <v>4415</v>
      </c>
      <c r="F7315" s="200"/>
      <c r="G7315" s="201"/>
      <c r="H7315" s="201">
        <f>Collection!H844</f>
        <v>425</v>
      </c>
      <c r="I7315" s="241">
        <f t="shared" si="115"/>
        <v>-425</v>
      </c>
      <c r="J7315" s="200"/>
      <c r="K7315" s="200" t="str" cm="1">
        <f t="array" ref="K7315">IF($C7315="","",IF(AND($C7315=Party_Statement!$C$5,$B7315&gt;=Party_Statement!$C$6,$B7315&lt;=Party_Statement!$E$6),SUMPRODUCT(($C$3:$C7315=Party_Statement!$C$5)*($B$3:$B7315&gt;=Party_Statement!$C$6)*($B$3:$B7315&lt;=Party_Statement!$E$6)),""))</f>
        <v/>
      </c>
    </row>
    <row r="7316" spans="1:11" x14ac:dyDescent="0.2">
      <c r="A7316" s="203" t="str">
        <f>Collection!A845</f>
        <v>2083/05/16</v>
      </c>
      <c r="B7316" s="197">
        <f>Collection!B845</f>
        <v>46266</v>
      </c>
      <c r="C7316" s="200" t="str">
        <f>Collection!D845</f>
        <v>SAMIKSHYA KIRANA</v>
      </c>
      <c r="D7316" s="200" t="str">
        <f>Collection!F845</f>
        <v>Collection</v>
      </c>
      <c r="E7316" s="200">
        <f>Collection!C845</f>
        <v>4416</v>
      </c>
      <c r="F7316" s="200"/>
      <c r="G7316" s="201"/>
      <c r="H7316" s="201">
        <f>Collection!H845</f>
        <v>680</v>
      </c>
      <c r="I7316" s="241">
        <f t="shared" si="115"/>
        <v>-680</v>
      </c>
      <c r="J7316" s="200"/>
      <c r="K7316" s="200" t="str" cm="1">
        <f t="array" ref="K7316">IF($C7316="","",IF(AND($C7316=Party_Statement!$C$5,$B7316&gt;=Party_Statement!$C$6,$B7316&lt;=Party_Statement!$E$6),SUMPRODUCT(($C$3:$C7316=Party_Statement!$C$5)*($B$3:$B7316&gt;=Party_Statement!$C$6)*($B$3:$B7316&lt;=Party_Statement!$E$6)),""))</f>
        <v/>
      </c>
    </row>
    <row r="7317" spans="1:11" x14ac:dyDescent="0.2">
      <c r="A7317" s="203" t="str">
        <f>Collection!A846</f>
        <v>2083/05/16</v>
      </c>
      <c r="B7317" s="197">
        <f>Collection!B846</f>
        <v>46266</v>
      </c>
      <c r="C7317" s="200" t="str">
        <f>Collection!D846</f>
        <v>GIRI KIRANA</v>
      </c>
      <c r="D7317" s="200" t="str">
        <f>Collection!F846</f>
        <v>Collection</v>
      </c>
      <c r="E7317" s="200">
        <f>Collection!C846</f>
        <v>4417</v>
      </c>
      <c r="F7317" s="200"/>
      <c r="G7317" s="201"/>
      <c r="H7317" s="201">
        <f>Collection!H846</f>
        <v>1275</v>
      </c>
      <c r="I7317" s="241">
        <f t="shared" si="115"/>
        <v>-1275</v>
      </c>
      <c r="J7317" s="200"/>
      <c r="K7317" s="200" t="str" cm="1">
        <f t="array" ref="K7317">IF($C7317="","",IF(AND($C7317=Party_Statement!$C$5,$B7317&gt;=Party_Statement!$C$6,$B7317&lt;=Party_Statement!$E$6),SUMPRODUCT(($C$3:$C7317=Party_Statement!$C$5)*($B$3:$B7317&gt;=Party_Statement!$C$6)*($B$3:$B7317&lt;=Party_Statement!$E$6)),""))</f>
        <v/>
      </c>
    </row>
    <row r="7318" spans="1:11" x14ac:dyDescent="0.2">
      <c r="A7318" s="203" t="str">
        <f>Collection!A847</f>
        <v>2083/05/16</v>
      </c>
      <c r="B7318" s="197">
        <f>Collection!B847</f>
        <v>46266</v>
      </c>
      <c r="C7318" s="200" t="str">
        <f>Collection!D847</f>
        <v>ORGANIC TARKALI</v>
      </c>
      <c r="D7318" s="200" t="str">
        <f>Collection!F847</f>
        <v>Collection</v>
      </c>
      <c r="E7318" s="200">
        <f>Collection!C847</f>
        <v>4418</v>
      </c>
      <c r="F7318" s="200"/>
      <c r="G7318" s="201"/>
      <c r="H7318" s="201">
        <f>Collection!H847</f>
        <v>1900</v>
      </c>
      <c r="I7318" s="241">
        <f t="shared" si="115"/>
        <v>-1900</v>
      </c>
      <c r="J7318" s="200"/>
      <c r="K7318" s="200" t="str" cm="1">
        <f t="array" ref="K7318">IF($C7318="","",IF(AND($C7318=Party_Statement!$C$5,$B7318&gt;=Party_Statement!$C$6,$B7318&lt;=Party_Statement!$E$6),SUMPRODUCT(($C$3:$C7318=Party_Statement!$C$5)*($B$3:$B7318&gt;=Party_Statement!$C$6)*($B$3:$B7318&lt;=Party_Statement!$E$6)),""))</f>
        <v/>
      </c>
    </row>
    <row r="7319" spans="1:11" x14ac:dyDescent="0.2">
      <c r="A7319" s="203" t="str">
        <f>Collection!A848</f>
        <v>2083/05/16</v>
      </c>
      <c r="B7319" s="197">
        <f>Collection!B848</f>
        <v>46266</v>
      </c>
      <c r="C7319" s="200" t="str">
        <f>Collection!D848</f>
        <v>LOCAL</v>
      </c>
      <c r="D7319" s="200" t="str">
        <f>Collection!F848</f>
        <v>Collection</v>
      </c>
      <c r="E7319" s="200">
        <f>Collection!C848</f>
        <v>6488</v>
      </c>
      <c r="F7319" s="200"/>
      <c r="G7319" s="201"/>
      <c r="H7319" s="201">
        <f>Collection!H848</f>
        <v>600</v>
      </c>
      <c r="I7319" s="241">
        <f t="shared" si="115"/>
        <v>-600</v>
      </c>
      <c r="J7319" s="200"/>
      <c r="K7319" s="200" t="str" cm="1">
        <f t="array" ref="K7319">IF($C7319="","",IF(AND($C7319=Party_Statement!$C$5,$B7319&gt;=Party_Statement!$C$6,$B7319&lt;=Party_Statement!$E$6),SUMPRODUCT(($C$3:$C7319=Party_Statement!$C$5)*($B$3:$B7319&gt;=Party_Statement!$C$6)*($B$3:$B7319&lt;=Party_Statement!$E$6)),""))</f>
        <v/>
      </c>
    </row>
    <row r="7320" spans="1:11" x14ac:dyDescent="0.2">
      <c r="A7320" s="203" t="str">
        <f>Collection!A849</f>
        <v>2083/05/16</v>
      </c>
      <c r="B7320" s="197">
        <f>Collection!B849</f>
        <v>46266</v>
      </c>
      <c r="C7320" s="200" t="str">
        <f>Collection!D849</f>
        <v>LOCAL</v>
      </c>
      <c r="D7320" s="200" t="str">
        <f>Collection!F849</f>
        <v>Collection</v>
      </c>
      <c r="E7320" s="200">
        <f>Collection!C849</f>
        <v>6489</v>
      </c>
      <c r="F7320" s="200"/>
      <c r="G7320" s="201"/>
      <c r="H7320" s="201">
        <f>Collection!H849</f>
        <v>1750</v>
      </c>
      <c r="I7320" s="241">
        <f t="shared" si="115"/>
        <v>-1750</v>
      </c>
      <c r="J7320" s="200"/>
      <c r="K7320" s="200" t="str" cm="1">
        <f t="array" ref="K7320">IF($C7320="","",IF(AND($C7320=Party_Statement!$C$5,$B7320&gt;=Party_Statement!$C$6,$B7320&lt;=Party_Statement!$E$6),SUMPRODUCT(($C$3:$C7320=Party_Statement!$C$5)*($B$3:$B7320&gt;=Party_Statement!$C$6)*($B$3:$B7320&lt;=Party_Statement!$E$6)),""))</f>
        <v/>
      </c>
    </row>
    <row r="7321" spans="1:11" x14ac:dyDescent="0.2">
      <c r="A7321" s="203" t="str">
        <f>Collection!A850</f>
        <v>2083/05/17</v>
      </c>
      <c r="B7321" s="197">
        <f>Collection!B850</f>
        <v>46267</v>
      </c>
      <c r="C7321" s="200" t="str">
        <f>Collection!D850</f>
        <v>SOBHA BHATTARAI</v>
      </c>
      <c r="D7321" s="200" t="str">
        <f>Collection!F850</f>
        <v>Collection</v>
      </c>
      <c r="E7321" s="200">
        <f>Collection!C850</f>
        <v>4419</v>
      </c>
      <c r="F7321" s="200"/>
      <c r="G7321" s="201"/>
      <c r="H7321" s="201">
        <f>Collection!H850</f>
        <v>4250</v>
      </c>
      <c r="I7321" s="241">
        <f t="shared" si="115"/>
        <v>-4250</v>
      </c>
      <c r="J7321" s="200"/>
      <c r="K7321" s="200" t="str" cm="1">
        <f t="array" ref="K7321">IF($C7321="","",IF(AND($C7321=Party_Statement!$C$5,$B7321&gt;=Party_Statement!$C$6,$B7321&lt;=Party_Statement!$E$6),SUMPRODUCT(($C$3:$C7321=Party_Statement!$C$5)*($B$3:$B7321&gt;=Party_Statement!$C$6)*($B$3:$B7321&lt;=Party_Statement!$E$6)),""))</f>
        <v/>
      </c>
    </row>
    <row r="7322" spans="1:11" x14ac:dyDescent="0.2">
      <c r="A7322" s="203" t="str">
        <f>Collection!A851</f>
        <v>2083/05/17</v>
      </c>
      <c r="B7322" s="197">
        <f>Collection!B851</f>
        <v>46267</v>
      </c>
      <c r="C7322" s="200" t="str">
        <f>Collection!D851</f>
        <v>AAYUSH AND AAYUSHMA</v>
      </c>
      <c r="D7322" s="200" t="str">
        <f>Collection!F851</f>
        <v>Collection</v>
      </c>
      <c r="E7322" s="200">
        <f>Collection!C851</f>
        <v>4420</v>
      </c>
      <c r="F7322" s="200"/>
      <c r="G7322" s="201"/>
      <c r="H7322" s="201">
        <f>Collection!H851</f>
        <v>425</v>
      </c>
      <c r="I7322" s="241">
        <f t="shared" si="115"/>
        <v>-425</v>
      </c>
      <c r="J7322" s="200"/>
      <c r="K7322" s="200" t="str" cm="1">
        <f t="array" ref="K7322">IF($C7322="","",IF(AND($C7322=Party_Statement!$C$5,$B7322&gt;=Party_Statement!$C$6,$B7322&lt;=Party_Statement!$E$6),SUMPRODUCT(($C$3:$C7322=Party_Statement!$C$5)*($B$3:$B7322&gt;=Party_Statement!$C$6)*($B$3:$B7322&lt;=Party_Statement!$E$6)),""))</f>
        <v/>
      </c>
    </row>
    <row r="7323" spans="1:11" x14ac:dyDescent="0.2">
      <c r="A7323" s="203" t="str">
        <f>Collection!A852</f>
        <v>2083/05/17</v>
      </c>
      <c r="B7323" s="197">
        <f>Collection!B852</f>
        <v>46267</v>
      </c>
      <c r="C7323" s="200" t="str">
        <f>Collection!D852</f>
        <v>SAMIKSHYA KIRANA</v>
      </c>
      <c r="D7323" s="200" t="str">
        <f>Collection!F852</f>
        <v>Collection</v>
      </c>
      <c r="E7323" s="200">
        <f>Collection!C852</f>
        <v>4421</v>
      </c>
      <c r="F7323" s="200"/>
      <c r="G7323" s="201"/>
      <c r="H7323" s="201">
        <f>Collection!H852</f>
        <v>680</v>
      </c>
      <c r="I7323" s="241">
        <f t="shared" si="115"/>
        <v>-680</v>
      </c>
      <c r="J7323" s="200"/>
      <c r="K7323" s="200" t="str" cm="1">
        <f t="array" ref="K7323">IF($C7323="","",IF(AND($C7323=Party_Statement!$C$5,$B7323&gt;=Party_Statement!$C$6,$B7323&lt;=Party_Statement!$E$6),SUMPRODUCT(($C$3:$C7323=Party_Statement!$C$5)*($B$3:$B7323&gt;=Party_Statement!$C$6)*($B$3:$B7323&lt;=Party_Statement!$E$6)),""))</f>
        <v/>
      </c>
    </row>
    <row r="7324" spans="1:11" x14ac:dyDescent="0.2">
      <c r="A7324" s="203" t="str">
        <f>Collection!A853</f>
        <v>2083/05/17</v>
      </c>
      <c r="B7324" s="197">
        <f>Collection!B853</f>
        <v>46267</v>
      </c>
      <c r="C7324" s="200" t="str">
        <f>Collection!D853</f>
        <v>AAMOSH KIRANA</v>
      </c>
      <c r="D7324" s="200" t="str">
        <f>Collection!F853</f>
        <v>Collection</v>
      </c>
      <c r="E7324" s="200">
        <f>Collection!C853</f>
        <v>4422</v>
      </c>
      <c r="F7324" s="200"/>
      <c r="G7324" s="201"/>
      <c r="H7324" s="201">
        <f>Collection!H853</f>
        <v>4700</v>
      </c>
      <c r="I7324" s="241">
        <f t="shared" si="115"/>
        <v>-4700</v>
      </c>
      <c r="J7324" s="200"/>
      <c r="K7324" s="200" cm="1">
        <f t="array" ref="K7324">IF($C7324="","",IF(AND($C7324=Party_Statement!$C$5,$B7324&gt;=Party_Statement!$C$6,$B7324&lt;=Party_Statement!$E$6),SUMPRODUCT(($C$3:$C7324=Party_Statement!$C$5)*($B$3:$B7324&gt;=Party_Statement!$C$6)*($B$3:$B7324&lt;=Party_Statement!$E$6)),""))</f>
        <v>311</v>
      </c>
    </row>
    <row r="7325" spans="1:11" x14ac:dyDescent="0.2">
      <c r="A7325" s="203" t="str">
        <f>Collection!A854</f>
        <v>2083/05/17</v>
      </c>
      <c r="B7325" s="197">
        <f>Collection!B854</f>
        <v>46267</v>
      </c>
      <c r="C7325" s="200" t="str">
        <f>Collection!D854</f>
        <v>PALPALI KIRANA</v>
      </c>
      <c r="D7325" s="200" t="str">
        <f>Collection!F854</f>
        <v>Collection</v>
      </c>
      <c r="E7325" s="200">
        <f>Collection!C854</f>
        <v>4423</v>
      </c>
      <c r="F7325" s="200"/>
      <c r="G7325" s="201"/>
      <c r="H7325" s="201">
        <f>Collection!H854</f>
        <v>2125</v>
      </c>
      <c r="I7325" s="241">
        <f t="shared" si="115"/>
        <v>-2125</v>
      </c>
      <c r="J7325" s="200"/>
      <c r="K7325" s="200" t="str" cm="1">
        <f t="array" ref="K7325">IF($C7325="","",IF(AND($C7325=Party_Statement!$C$5,$B7325&gt;=Party_Statement!$C$6,$B7325&lt;=Party_Statement!$E$6),SUMPRODUCT(($C$3:$C7325=Party_Statement!$C$5)*($B$3:$B7325&gt;=Party_Statement!$C$6)*($B$3:$B7325&lt;=Party_Statement!$E$6)),""))</f>
        <v/>
      </c>
    </row>
    <row r="7326" spans="1:11" x14ac:dyDescent="0.2">
      <c r="A7326" s="203" t="str">
        <f>Collection!A855</f>
        <v>2083/05/17</v>
      </c>
      <c r="B7326" s="197">
        <f>Collection!B855</f>
        <v>46267</v>
      </c>
      <c r="C7326" s="200" t="str">
        <f>Collection!D855</f>
        <v>GIRI KIRANA</v>
      </c>
      <c r="D7326" s="200" t="str">
        <f>Collection!F855</f>
        <v>Collection</v>
      </c>
      <c r="E7326" s="200">
        <f>Collection!C855</f>
        <v>4424</v>
      </c>
      <c r="F7326" s="200"/>
      <c r="G7326" s="201"/>
      <c r="H7326" s="201">
        <f>Collection!H855</f>
        <v>1275</v>
      </c>
      <c r="I7326" s="241">
        <f t="shared" si="115"/>
        <v>-1275</v>
      </c>
      <c r="J7326" s="200"/>
      <c r="K7326" s="200" t="str" cm="1">
        <f t="array" ref="K7326">IF($C7326="","",IF(AND($C7326=Party_Statement!$C$5,$B7326&gt;=Party_Statement!$C$6,$B7326&lt;=Party_Statement!$E$6),SUMPRODUCT(($C$3:$C7326=Party_Statement!$C$5)*($B$3:$B7326&gt;=Party_Statement!$C$6)*($B$3:$B7326&lt;=Party_Statement!$E$6)),""))</f>
        <v/>
      </c>
    </row>
    <row r="7327" spans="1:11" x14ac:dyDescent="0.2">
      <c r="A7327" s="203" t="str">
        <f>Collection!A856</f>
        <v>2083/05/17</v>
      </c>
      <c r="B7327" s="197">
        <f>Collection!B856</f>
        <v>46267</v>
      </c>
      <c r="C7327" s="200" t="str">
        <f>Collection!D856</f>
        <v>DEURALI KIRANA</v>
      </c>
      <c r="D7327" s="200" t="str">
        <f>Collection!F856</f>
        <v>Collection</v>
      </c>
      <c r="E7327" s="200">
        <f>Collection!C856</f>
        <v>4425</v>
      </c>
      <c r="F7327" s="200"/>
      <c r="G7327" s="201"/>
      <c r="H7327" s="201">
        <f>Collection!H856</f>
        <v>425</v>
      </c>
      <c r="I7327" s="241">
        <f t="shared" si="115"/>
        <v>-425</v>
      </c>
      <c r="J7327" s="200"/>
      <c r="K7327" s="200" t="str" cm="1">
        <f t="array" ref="K7327">IF($C7327="","",IF(AND($C7327=Party_Statement!$C$5,$B7327&gt;=Party_Statement!$C$6,$B7327&lt;=Party_Statement!$E$6),SUMPRODUCT(($C$3:$C7327=Party_Statement!$C$5)*($B$3:$B7327&gt;=Party_Statement!$C$6)*($B$3:$B7327&lt;=Party_Statement!$E$6)),""))</f>
        <v/>
      </c>
    </row>
    <row r="7328" spans="1:11" x14ac:dyDescent="0.2">
      <c r="A7328" s="203" t="str">
        <f>Collection!A857</f>
        <v>2083/05/17</v>
      </c>
      <c r="B7328" s="197">
        <f>Collection!B857</f>
        <v>46267</v>
      </c>
      <c r="C7328" s="200" t="str">
        <f>Collection!D857</f>
        <v>B KALIKA CANTEEN</v>
      </c>
      <c r="D7328" s="200" t="str">
        <f>Collection!F857</f>
        <v>Collection</v>
      </c>
      <c r="E7328" s="200">
        <f>Collection!C857</f>
        <v>4426</v>
      </c>
      <c r="F7328" s="200"/>
      <c r="G7328" s="201"/>
      <c r="H7328" s="201">
        <f>Collection!H857</f>
        <v>2975</v>
      </c>
      <c r="I7328" s="241">
        <f t="shared" si="115"/>
        <v>-2975</v>
      </c>
      <c r="J7328" s="200"/>
      <c r="K7328" s="200" t="str" cm="1">
        <f t="array" ref="K7328">IF($C7328="","",IF(AND($C7328=Party_Statement!$C$5,$B7328&gt;=Party_Statement!$C$6,$B7328&lt;=Party_Statement!$E$6),SUMPRODUCT(($C$3:$C7328=Party_Statement!$C$5)*($B$3:$B7328&gt;=Party_Statement!$C$6)*($B$3:$B7328&lt;=Party_Statement!$E$6)),""))</f>
        <v/>
      </c>
    </row>
    <row r="7329" spans="1:11" x14ac:dyDescent="0.2">
      <c r="A7329" s="203" t="str">
        <f>Collection!A858</f>
        <v>2083/05/17</v>
      </c>
      <c r="B7329" s="197">
        <f>Collection!B858</f>
        <v>46267</v>
      </c>
      <c r="C7329" s="200" t="str">
        <f>Collection!D858</f>
        <v>ORGANIC TARKALI</v>
      </c>
      <c r="D7329" s="200" t="str">
        <f>Collection!F858</f>
        <v>Collection</v>
      </c>
      <c r="E7329" s="200">
        <f>Collection!C858</f>
        <v>4427</v>
      </c>
      <c r="F7329" s="200"/>
      <c r="G7329" s="201"/>
      <c r="H7329" s="201">
        <f>Collection!H858</f>
        <v>1900</v>
      </c>
      <c r="I7329" s="241">
        <f t="shared" si="115"/>
        <v>-1900</v>
      </c>
      <c r="J7329" s="200"/>
      <c r="K7329" s="200" t="str" cm="1">
        <f t="array" ref="K7329">IF($C7329="","",IF(AND($C7329=Party_Statement!$C$5,$B7329&gt;=Party_Statement!$C$6,$B7329&lt;=Party_Statement!$E$6),SUMPRODUCT(($C$3:$C7329=Party_Statement!$C$5)*($B$3:$B7329&gt;=Party_Statement!$C$6)*($B$3:$B7329&lt;=Party_Statement!$E$6)),""))</f>
        <v/>
      </c>
    </row>
    <row r="7330" spans="1:11" x14ac:dyDescent="0.2">
      <c r="A7330" s="203" t="str">
        <f>Collection!A859</f>
        <v>2083/05/17</v>
      </c>
      <c r="B7330" s="197">
        <f>Collection!B859</f>
        <v>46267</v>
      </c>
      <c r="C7330" s="200" t="str">
        <f>Collection!D859</f>
        <v>LOCAL</v>
      </c>
      <c r="D7330" s="200" t="str">
        <f>Collection!F859</f>
        <v>Collection</v>
      </c>
      <c r="E7330" s="200">
        <f>Collection!C859</f>
        <v>6490</v>
      </c>
      <c r="F7330" s="200"/>
      <c r="G7330" s="201"/>
      <c r="H7330" s="201">
        <f>Collection!H859</f>
        <v>250</v>
      </c>
      <c r="I7330" s="241">
        <f t="shared" si="115"/>
        <v>-250</v>
      </c>
      <c r="J7330" s="200"/>
      <c r="K7330" s="200" t="str" cm="1">
        <f t="array" ref="K7330">IF($C7330="","",IF(AND($C7330=Party_Statement!$C$5,$B7330&gt;=Party_Statement!$C$6,$B7330&lt;=Party_Statement!$E$6),SUMPRODUCT(($C$3:$C7330=Party_Statement!$C$5)*($B$3:$B7330&gt;=Party_Statement!$C$6)*($B$3:$B7330&lt;=Party_Statement!$E$6)),""))</f>
        <v/>
      </c>
    </row>
    <row r="7331" spans="1:11" x14ac:dyDescent="0.2">
      <c r="A7331" s="203" t="str">
        <f>Collection!A860</f>
        <v>2083/05/17</v>
      </c>
      <c r="B7331" s="197">
        <f>Collection!B860</f>
        <v>46267</v>
      </c>
      <c r="C7331" s="200" t="str">
        <f>Collection!D860</f>
        <v>PETTY CASH</v>
      </c>
      <c r="D7331" s="200" t="str">
        <f>Collection!F860</f>
        <v>Petty Cash</v>
      </c>
      <c r="E7331" s="200">
        <f>Collection!C860</f>
        <v>0</v>
      </c>
      <c r="F7331" s="200"/>
      <c r="G7331" s="201"/>
      <c r="H7331" s="201">
        <f>Collection!H860</f>
        <v>0</v>
      </c>
      <c r="I7331" s="241">
        <f t="shared" si="115"/>
        <v>0</v>
      </c>
      <c r="J7331" s="200"/>
      <c r="K7331" s="200" t="str" cm="1">
        <f t="array" ref="K7331">IF($C7331="","",IF(AND($C7331=Party_Statement!$C$5,$B7331&gt;=Party_Statement!$C$6,$B7331&lt;=Party_Statement!$E$6),SUMPRODUCT(($C$3:$C7331=Party_Statement!$C$5)*($B$3:$B7331&gt;=Party_Statement!$C$6)*($B$3:$B7331&lt;=Party_Statement!$E$6)),""))</f>
        <v/>
      </c>
    </row>
    <row r="7332" spans="1:11" x14ac:dyDescent="0.2">
      <c r="A7332" s="203" t="str">
        <f>Collection!A861</f>
        <v>2083/05/18</v>
      </c>
      <c r="B7332" s="197">
        <f>Collection!B861</f>
        <v>46268</v>
      </c>
      <c r="C7332" s="200" t="str">
        <f>Collection!D861</f>
        <v>KHANAL KIRANA</v>
      </c>
      <c r="D7332" s="200" t="str">
        <f>Collection!F861</f>
        <v>Collection</v>
      </c>
      <c r="E7332" s="200">
        <f>Collection!C861</f>
        <v>4428</v>
      </c>
      <c r="F7332" s="200"/>
      <c r="G7332" s="201"/>
      <c r="H7332" s="201">
        <f>Collection!H861</f>
        <v>2550</v>
      </c>
      <c r="I7332" s="241">
        <f t="shared" si="115"/>
        <v>-2550</v>
      </c>
      <c r="J7332" s="200"/>
      <c r="K7332" s="200" t="str" cm="1">
        <f t="array" ref="K7332">IF($C7332="","",IF(AND($C7332=Party_Statement!$C$5,$B7332&gt;=Party_Statement!$C$6,$B7332&lt;=Party_Statement!$E$6),SUMPRODUCT(($C$3:$C7332=Party_Statement!$C$5)*($B$3:$B7332&gt;=Party_Statement!$C$6)*($B$3:$B7332&lt;=Party_Statement!$E$6)),""))</f>
        <v/>
      </c>
    </row>
    <row r="7333" spans="1:11" x14ac:dyDescent="0.2">
      <c r="A7333" s="203" t="str">
        <f>Collection!A862</f>
        <v>2083/05/18</v>
      </c>
      <c r="B7333" s="197">
        <f>Collection!B862</f>
        <v>46268</v>
      </c>
      <c r="C7333" s="200" t="str">
        <f>Collection!D862</f>
        <v>YUBARAJ AND SAMRAT</v>
      </c>
      <c r="D7333" s="200" t="str">
        <f>Collection!F862</f>
        <v>Collection</v>
      </c>
      <c r="E7333" s="200">
        <f>Collection!C862</f>
        <v>4429</v>
      </c>
      <c r="F7333" s="200"/>
      <c r="G7333" s="201"/>
      <c r="H7333" s="201">
        <f>Collection!H862</f>
        <v>850</v>
      </c>
      <c r="I7333" s="241">
        <f t="shared" si="115"/>
        <v>-850</v>
      </c>
      <c r="J7333" s="200"/>
      <c r="K7333" s="200" t="str" cm="1">
        <f t="array" ref="K7333">IF($C7333="","",IF(AND($C7333=Party_Statement!$C$5,$B7333&gt;=Party_Statement!$C$6,$B7333&lt;=Party_Statement!$E$6),SUMPRODUCT(($C$3:$C7333=Party_Statement!$C$5)*($B$3:$B7333&gt;=Party_Statement!$C$6)*($B$3:$B7333&lt;=Party_Statement!$E$6)),""))</f>
        <v/>
      </c>
    </row>
    <row r="7334" spans="1:11" x14ac:dyDescent="0.2">
      <c r="A7334" s="203" t="str">
        <f>Collection!A863</f>
        <v>2083/05/18</v>
      </c>
      <c r="B7334" s="197">
        <f>Collection!B863</f>
        <v>46268</v>
      </c>
      <c r="C7334" s="200" t="str">
        <f>Collection!D863</f>
        <v>SAMIKSHYA KIRANA</v>
      </c>
      <c r="D7334" s="200" t="str">
        <f>Collection!F863</f>
        <v>Collection</v>
      </c>
      <c r="E7334" s="200">
        <f>Collection!C863</f>
        <v>4430</v>
      </c>
      <c r="F7334" s="200"/>
      <c r="G7334" s="201"/>
      <c r="H7334" s="201">
        <f>Collection!H863</f>
        <v>680</v>
      </c>
      <c r="I7334" s="241">
        <f t="shared" si="115"/>
        <v>-680</v>
      </c>
      <c r="J7334" s="200"/>
      <c r="K7334" s="200" t="str" cm="1">
        <f t="array" ref="K7334">IF($C7334="","",IF(AND($C7334=Party_Statement!$C$5,$B7334&gt;=Party_Statement!$C$6,$B7334&lt;=Party_Statement!$E$6),SUMPRODUCT(($C$3:$C7334=Party_Statement!$C$5)*($B$3:$B7334&gt;=Party_Statement!$C$6)*($B$3:$B7334&lt;=Party_Statement!$E$6)),""))</f>
        <v/>
      </c>
    </row>
    <row r="7335" spans="1:11" x14ac:dyDescent="0.2">
      <c r="A7335" s="203" t="str">
        <f>Collection!A864</f>
        <v>2083/05/18</v>
      </c>
      <c r="B7335" s="197">
        <f>Collection!B864</f>
        <v>46268</v>
      </c>
      <c r="C7335" s="200" t="str">
        <f>Collection!D864</f>
        <v>PALPALI KIRANA</v>
      </c>
      <c r="D7335" s="200" t="str">
        <f>Collection!F864</f>
        <v>Collection</v>
      </c>
      <c r="E7335" s="200">
        <f>Collection!C864</f>
        <v>4431</v>
      </c>
      <c r="F7335" s="200"/>
      <c r="G7335" s="201"/>
      <c r="H7335" s="201">
        <f>Collection!H864</f>
        <v>1275</v>
      </c>
      <c r="I7335" s="241">
        <f t="shared" si="115"/>
        <v>-1275</v>
      </c>
      <c r="J7335" s="200"/>
      <c r="K7335" s="200" t="str" cm="1">
        <f t="array" ref="K7335">IF($C7335="","",IF(AND($C7335=Party_Statement!$C$5,$B7335&gt;=Party_Statement!$C$6,$B7335&lt;=Party_Statement!$E$6),SUMPRODUCT(($C$3:$C7335=Party_Statement!$C$5)*($B$3:$B7335&gt;=Party_Statement!$C$6)*($B$3:$B7335&lt;=Party_Statement!$E$6)),""))</f>
        <v/>
      </c>
    </row>
    <row r="7336" spans="1:11" x14ac:dyDescent="0.2">
      <c r="A7336" s="203" t="str">
        <f>Collection!A865</f>
        <v>2083/05/18</v>
      </c>
      <c r="B7336" s="197">
        <f>Collection!B865</f>
        <v>46268</v>
      </c>
      <c r="C7336" s="200" t="str">
        <f>Collection!D865</f>
        <v>AAMOSH KIRANA</v>
      </c>
      <c r="D7336" s="200" t="str">
        <f>Collection!F865</f>
        <v>Collection</v>
      </c>
      <c r="E7336" s="200">
        <f>Collection!C865</f>
        <v>4432</v>
      </c>
      <c r="F7336" s="200"/>
      <c r="G7336" s="201"/>
      <c r="H7336" s="201">
        <f>Collection!H865</f>
        <v>3200</v>
      </c>
      <c r="I7336" s="241">
        <f t="shared" si="115"/>
        <v>-3200</v>
      </c>
      <c r="J7336" s="200"/>
      <c r="K7336" s="200" cm="1">
        <f t="array" ref="K7336">IF($C7336="","",IF(AND($C7336=Party_Statement!$C$5,$B7336&gt;=Party_Statement!$C$6,$B7336&lt;=Party_Statement!$E$6),SUMPRODUCT(($C$3:$C7336=Party_Statement!$C$5)*($B$3:$B7336&gt;=Party_Statement!$C$6)*($B$3:$B7336&lt;=Party_Statement!$E$6)),""))</f>
        <v>312</v>
      </c>
    </row>
    <row r="7337" spans="1:11" x14ac:dyDescent="0.2">
      <c r="A7337" s="203" t="str">
        <f>Collection!A866</f>
        <v>2083/05/18</v>
      </c>
      <c r="B7337" s="197">
        <f>Collection!B866</f>
        <v>46268</v>
      </c>
      <c r="C7337" s="200" t="str">
        <f>Collection!D866</f>
        <v>GIRI KIRANA</v>
      </c>
      <c r="D7337" s="200" t="str">
        <f>Collection!F866</f>
        <v>Collection</v>
      </c>
      <c r="E7337" s="200">
        <f>Collection!C866</f>
        <v>4433</v>
      </c>
      <c r="F7337" s="200"/>
      <c r="G7337" s="201"/>
      <c r="H7337" s="201">
        <f>Collection!H866</f>
        <v>1275</v>
      </c>
      <c r="I7337" s="241">
        <f t="shared" si="115"/>
        <v>-1275</v>
      </c>
      <c r="J7337" s="200"/>
      <c r="K7337" s="200" t="str" cm="1">
        <f t="array" ref="K7337">IF($C7337="","",IF(AND($C7337=Party_Statement!$C$5,$B7337&gt;=Party_Statement!$C$6,$B7337&lt;=Party_Statement!$E$6),SUMPRODUCT(($C$3:$C7337=Party_Statement!$C$5)*($B$3:$B7337&gt;=Party_Statement!$C$6)*($B$3:$B7337&lt;=Party_Statement!$E$6)),""))</f>
        <v/>
      </c>
    </row>
    <row r="7338" spans="1:11" x14ac:dyDescent="0.2">
      <c r="A7338" s="203" t="str">
        <f>Collection!A867</f>
        <v>2083/05/18</v>
      </c>
      <c r="B7338" s="197">
        <f>Collection!B867</f>
        <v>46268</v>
      </c>
      <c r="C7338" s="200" t="str">
        <f>Collection!D867</f>
        <v>MANAKAMANA DAIRY</v>
      </c>
      <c r="D7338" s="200" t="str">
        <f>Collection!F867</f>
        <v>Collection</v>
      </c>
      <c r="E7338" s="200">
        <f>Collection!C867</f>
        <v>4434</v>
      </c>
      <c r="F7338" s="200"/>
      <c r="G7338" s="201"/>
      <c r="H7338" s="201">
        <f>Collection!H867</f>
        <v>1000</v>
      </c>
      <c r="I7338" s="241">
        <f t="shared" si="115"/>
        <v>-1000</v>
      </c>
      <c r="J7338" s="200"/>
      <c r="K7338" s="200" t="str" cm="1">
        <f t="array" ref="K7338">IF($C7338="","",IF(AND($C7338=Party_Statement!$C$5,$B7338&gt;=Party_Statement!$C$6,$B7338&lt;=Party_Statement!$E$6),SUMPRODUCT(($C$3:$C7338=Party_Statement!$C$5)*($B$3:$B7338&gt;=Party_Statement!$C$6)*($B$3:$B7338&lt;=Party_Statement!$E$6)),""))</f>
        <v/>
      </c>
    </row>
    <row r="7339" spans="1:11" x14ac:dyDescent="0.2">
      <c r="A7339" s="203" t="str">
        <f>Collection!A868</f>
        <v>2083/05/18</v>
      </c>
      <c r="B7339" s="197">
        <f>Collection!B868</f>
        <v>46268</v>
      </c>
      <c r="C7339" s="200" t="str">
        <f>Collection!D868</f>
        <v>ORGANIC TARKALI</v>
      </c>
      <c r="D7339" s="200" t="str">
        <f>Collection!F868</f>
        <v>Collection</v>
      </c>
      <c r="E7339" s="200">
        <f>Collection!C868</f>
        <v>4435</v>
      </c>
      <c r="F7339" s="200"/>
      <c r="G7339" s="201"/>
      <c r="H7339" s="201">
        <f>Collection!H868</f>
        <v>2445</v>
      </c>
      <c r="I7339" s="241">
        <f t="shared" si="115"/>
        <v>-2445</v>
      </c>
      <c r="J7339" s="200"/>
      <c r="K7339" s="200" t="str" cm="1">
        <f t="array" ref="K7339">IF($C7339="","",IF(AND($C7339=Party_Statement!$C$5,$B7339&gt;=Party_Statement!$C$6,$B7339&lt;=Party_Statement!$E$6),SUMPRODUCT(($C$3:$C7339=Party_Statement!$C$5)*($B$3:$B7339&gt;=Party_Statement!$C$6)*($B$3:$B7339&lt;=Party_Statement!$E$6)),""))</f>
        <v/>
      </c>
    </row>
    <row r="7340" spans="1:11" x14ac:dyDescent="0.2">
      <c r="A7340" s="203" t="str">
        <f>Collection!A869</f>
        <v>2083/05/18</v>
      </c>
      <c r="B7340" s="197">
        <f>Collection!B869</f>
        <v>46268</v>
      </c>
      <c r="C7340" s="200" t="str">
        <f>Collection!D869</f>
        <v>DEURALI KIRANA</v>
      </c>
      <c r="D7340" s="200" t="str">
        <f>Collection!F869</f>
        <v>Collection</v>
      </c>
      <c r="E7340" s="200">
        <f>Collection!C869</f>
        <v>4436</v>
      </c>
      <c r="F7340" s="200"/>
      <c r="G7340" s="201"/>
      <c r="H7340" s="201">
        <f>Collection!H869</f>
        <v>425</v>
      </c>
      <c r="I7340" s="241">
        <f t="shared" si="115"/>
        <v>-425</v>
      </c>
      <c r="J7340" s="200"/>
      <c r="K7340" s="200" t="str" cm="1">
        <f t="array" ref="K7340">IF($C7340="","",IF(AND($C7340=Party_Statement!$C$5,$B7340&gt;=Party_Statement!$C$6,$B7340&lt;=Party_Statement!$E$6),SUMPRODUCT(($C$3:$C7340=Party_Statement!$C$5)*($B$3:$B7340&gt;=Party_Statement!$C$6)*($B$3:$B7340&lt;=Party_Statement!$E$6)),""))</f>
        <v/>
      </c>
    </row>
    <row r="7341" spans="1:11" x14ac:dyDescent="0.2">
      <c r="A7341" s="203" t="str">
        <f>Collection!A870</f>
        <v>2083/05/18</v>
      </c>
      <c r="B7341" s="197">
        <f>Collection!B870</f>
        <v>46268</v>
      </c>
      <c r="C7341" s="200" t="str">
        <f>Collection!D870</f>
        <v>PETTY CASH</v>
      </c>
      <c r="D7341" s="200" t="str">
        <f>Collection!F870</f>
        <v>Petty Cash</v>
      </c>
      <c r="E7341" s="200">
        <f>Collection!C870</f>
        <v>0</v>
      </c>
      <c r="F7341" s="200"/>
      <c r="G7341" s="201"/>
      <c r="H7341" s="201">
        <f>Collection!H870</f>
        <v>0</v>
      </c>
      <c r="I7341" s="241">
        <f t="shared" si="115"/>
        <v>0</v>
      </c>
      <c r="J7341" s="200"/>
      <c r="K7341" s="200" t="str" cm="1">
        <f t="array" ref="K7341">IF($C7341="","",IF(AND($C7341=Party_Statement!$C$5,$B7341&gt;=Party_Statement!$C$6,$B7341&lt;=Party_Statement!$E$6),SUMPRODUCT(($C$3:$C7341=Party_Statement!$C$5)*($B$3:$B7341&gt;=Party_Statement!$C$6)*($B$3:$B7341&lt;=Party_Statement!$E$6)),""))</f>
        <v/>
      </c>
    </row>
    <row r="7342" spans="1:11" x14ac:dyDescent="0.2">
      <c r="A7342" s="203" t="str">
        <f>Collection!A871</f>
        <v>2083/05/19</v>
      </c>
      <c r="B7342" s="197">
        <f>Collection!B871</f>
        <v>46269</v>
      </c>
      <c r="C7342" s="200" t="str">
        <f>Collection!D871</f>
        <v>SRIJANA DAIRY</v>
      </c>
      <c r="D7342" s="200" t="str">
        <f>Collection!F871</f>
        <v>Collection</v>
      </c>
      <c r="E7342" s="200">
        <f>Collection!C871</f>
        <v>4437</v>
      </c>
      <c r="F7342" s="200"/>
      <c r="G7342" s="201"/>
      <c r="H7342" s="201">
        <f>Collection!H871</f>
        <v>5260</v>
      </c>
      <c r="I7342" s="241">
        <f t="shared" si="115"/>
        <v>-5260</v>
      </c>
      <c r="J7342" s="200"/>
      <c r="K7342" s="200" t="str" cm="1">
        <f t="array" ref="K7342">IF($C7342="","",IF(AND($C7342=Party_Statement!$C$5,$B7342&gt;=Party_Statement!$C$6,$B7342&lt;=Party_Statement!$E$6),SUMPRODUCT(($C$3:$C7342=Party_Statement!$C$5)*($B$3:$B7342&gt;=Party_Statement!$C$6)*($B$3:$B7342&lt;=Party_Statement!$E$6)),""))</f>
        <v/>
      </c>
    </row>
    <row r="7343" spans="1:11" x14ac:dyDescent="0.2">
      <c r="A7343" s="203" t="str">
        <f>Collection!A872</f>
        <v>2083/05/19</v>
      </c>
      <c r="B7343" s="197">
        <f>Collection!B872</f>
        <v>46269</v>
      </c>
      <c r="C7343" s="200" t="str">
        <f>Collection!D872</f>
        <v>SOBHA BHATTARAI</v>
      </c>
      <c r="D7343" s="200" t="str">
        <f>Collection!F872</f>
        <v>Collection</v>
      </c>
      <c r="E7343" s="200">
        <f>Collection!C872</f>
        <v>4438</v>
      </c>
      <c r="F7343" s="200"/>
      <c r="G7343" s="201"/>
      <c r="H7343" s="201">
        <f>Collection!H872</f>
        <v>2975</v>
      </c>
      <c r="I7343" s="241">
        <f t="shared" si="115"/>
        <v>-2975</v>
      </c>
      <c r="J7343" s="200"/>
      <c r="K7343" s="200" t="str" cm="1">
        <f t="array" ref="K7343">IF($C7343="","",IF(AND($C7343=Party_Statement!$C$5,$B7343&gt;=Party_Statement!$C$6,$B7343&lt;=Party_Statement!$E$6),SUMPRODUCT(($C$3:$C7343=Party_Statement!$C$5)*($B$3:$B7343&gt;=Party_Statement!$C$6)*($B$3:$B7343&lt;=Party_Statement!$E$6)),""))</f>
        <v/>
      </c>
    </row>
    <row r="7344" spans="1:11" x14ac:dyDescent="0.2">
      <c r="A7344" s="203" t="str">
        <f>Collection!A873</f>
        <v>2083/05/19</v>
      </c>
      <c r="B7344" s="197">
        <f>Collection!B873</f>
        <v>46269</v>
      </c>
      <c r="C7344" s="200" t="str">
        <f>Collection!D873</f>
        <v>KHANAL KIRANA</v>
      </c>
      <c r="D7344" s="200" t="str">
        <f>Collection!F873</f>
        <v>Collection</v>
      </c>
      <c r="E7344" s="200">
        <f>Collection!C873</f>
        <v>4439</v>
      </c>
      <c r="F7344" s="200"/>
      <c r="G7344" s="201"/>
      <c r="H7344" s="201">
        <f>Collection!H873</f>
        <v>2125</v>
      </c>
      <c r="I7344" s="241">
        <f t="shared" si="115"/>
        <v>-2125</v>
      </c>
      <c r="J7344" s="200"/>
      <c r="K7344" s="200" t="str" cm="1">
        <f t="array" ref="K7344">IF($C7344="","",IF(AND($C7344=Party_Statement!$C$5,$B7344&gt;=Party_Statement!$C$6,$B7344&lt;=Party_Statement!$E$6),SUMPRODUCT(($C$3:$C7344=Party_Statement!$C$5)*($B$3:$B7344&gt;=Party_Statement!$C$6)*($B$3:$B7344&lt;=Party_Statement!$E$6)),""))</f>
        <v/>
      </c>
    </row>
    <row r="7345" spans="1:11" x14ac:dyDescent="0.2">
      <c r="A7345" s="203" t="str">
        <f>Collection!A874</f>
        <v>2083/05/19</v>
      </c>
      <c r="B7345" s="197">
        <f>Collection!B874</f>
        <v>46269</v>
      </c>
      <c r="C7345" s="200" t="str">
        <f>Collection!D874</f>
        <v>YUBARAJ AND SAMRAT</v>
      </c>
      <c r="D7345" s="200" t="str">
        <f>Collection!F874</f>
        <v>Collection</v>
      </c>
      <c r="E7345" s="200">
        <f>Collection!C874</f>
        <v>4440</v>
      </c>
      <c r="F7345" s="200"/>
      <c r="G7345" s="201"/>
      <c r="H7345" s="201">
        <f>Collection!H874</f>
        <v>850</v>
      </c>
      <c r="I7345" s="241">
        <f t="shared" si="115"/>
        <v>-850</v>
      </c>
      <c r="J7345" s="200"/>
      <c r="K7345" s="200" t="str" cm="1">
        <f t="array" ref="K7345">IF($C7345="","",IF(AND($C7345=Party_Statement!$C$5,$B7345&gt;=Party_Statement!$C$6,$B7345&lt;=Party_Statement!$E$6),SUMPRODUCT(($C$3:$C7345=Party_Statement!$C$5)*($B$3:$B7345&gt;=Party_Statement!$C$6)*($B$3:$B7345&lt;=Party_Statement!$E$6)),""))</f>
        <v/>
      </c>
    </row>
    <row r="7346" spans="1:11" x14ac:dyDescent="0.2">
      <c r="A7346" s="203" t="str">
        <f>Collection!A875</f>
        <v>2083/05/19</v>
      </c>
      <c r="B7346" s="197">
        <f>Collection!B875</f>
        <v>46269</v>
      </c>
      <c r="C7346" s="200" t="str">
        <f>Collection!D875</f>
        <v>SAMIKSHYA KIRANA</v>
      </c>
      <c r="D7346" s="200" t="str">
        <f>Collection!F875</f>
        <v>Collection</v>
      </c>
      <c r="E7346" s="200">
        <f>Collection!C875</f>
        <v>4441</v>
      </c>
      <c r="F7346" s="200"/>
      <c r="G7346" s="201"/>
      <c r="H7346" s="201">
        <f>Collection!H875</f>
        <v>680</v>
      </c>
      <c r="I7346" s="241">
        <f t="shared" si="115"/>
        <v>-680</v>
      </c>
      <c r="J7346" s="200"/>
      <c r="K7346" s="200" t="str" cm="1">
        <f t="array" ref="K7346">IF($C7346="","",IF(AND($C7346=Party_Statement!$C$5,$B7346&gt;=Party_Statement!$C$6,$B7346&lt;=Party_Statement!$E$6),SUMPRODUCT(($C$3:$C7346=Party_Statement!$C$5)*($B$3:$B7346&gt;=Party_Statement!$C$6)*($B$3:$B7346&lt;=Party_Statement!$E$6)),""))</f>
        <v/>
      </c>
    </row>
    <row r="7347" spans="1:11" x14ac:dyDescent="0.2">
      <c r="A7347" s="203" t="str">
        <f>Collection!A876</f>
        <v>2083/05/19</v>
      </c>
      <c r="B7347" s="197">
        <f>Collection!B876</f>
        <v>46269</v>
      </c>
      <c r="C7347" s="200" t="str">
        <f>Collection!D876</f>
        <v>PALPALI KIRANA</v>
      </c>
      <c r="D7347" s="200" t="str">
        <f>Collection!F876</f>
        <v>Collection</v>
      </c>
      <c r="E7347" s="200">
        <f>Collection!C876</f>
        <v>4442</v>
      </c>
      <c r="F7347" s="200"/>
      <c r="G7347" s="201"/>
      <c r="H7347" s="201">
        <f>Collection!H876</f>
        <v>2550</v>
      </c>
      <c r="I7347" s="241">
        <f t="shared" si="115"/>
        <v>-2550</v>
      </c>
      <c r="J7347" s="200"/>
      <c r="K7347" s="200" t="str" cm="1">
        <f t="array" ref="K7347">IF($C7347="","",IF(AND($C7347=Party_Statement!$C$5,$B7347&gt;=Party_Statement!$C$6,$B7347&lt;=Party_Statement!$E$6),SUMPRODUCT(($C$3:$C7347=Party_Statement!$C$5)*($B$3:$B7347&gt;=Party_Statement!$C$6)*($B$3:$B7347&lt;=Party_Statement!$E$6)),""))</f>
        <v/>
      </c>
    </row>
    <row r="7348" spans="1:11" x14ac:dyDescent="0.2">
      <c r="A7348" s="203" t="str">
        <f>Collection!A877</f>
        <v>2083/05/19</v>
      </c>
      <c r="B7348" s="197">
        <f>Collection!B877</f>
        <v>46269</v>
      </c>
      <c r="C7348" s="200" t="str">
        <f>Collection!D877</f>
        <v>AAMOSH KIRANA</v>
      </c>
      <c r="D7348" s="200" t="str">
        <f>Collection!F877</f>
        <v>Collection</v>
      </c>
      <c r="E7348" s="200">
        <f>Collection!C877</f>
        <v>4443</v>
      </c>
      <c r="F7348" s="200"/>
      <c r="G7348" s="201"/>
      <c r="H7348" s="201">
        <f>Collection!H877</f>
        <v>6000</v>
      </c>
      <c r="I7348" s="241">
        <f t="shared" si="115"/>
        <v>-6000</v>
      </c>
      <c r="J7348" s="200"/>
      <c r="K7348" s="200" cm="1">
        <f t="array" ref="K7348">IF($C7348="","",IF(AND($C7348=Party_Statement!$C$5,$B7348&gt;=Party_Statement!$C$6,$B7348&lt;=Party_Statement!$E$6),SUMPRODUCT(($C$3:$C7348=Party_Statement!$C$5)*($B$3:$B7348&gt;=Party_Statement!$C$6)*($B$3:$B7348&lt;=Party_Statement!$E$6)),""))</f>
        <v>313</v>
      </c>
    </row>
    <row r="7349" spans="1:11" x14ac:dyDescent="0.2">
      <c r="A7349" s="203" t="str">
        <f>Collection!A878</f>
        <v>2083/05/19</v>
      </c>
      <c r="B7349" s="197">
        <f>Collection!B878</f>
        <v>46269</v>
      </c>
      <c r="C7349" s="200" t="str">
        <f>Collection!D878</f>
        <v>DEURALI KIRANA</v>
      </c>
      <c r="D7349" s="200" t="str">
        <f>Collection!F878</f>
        <v>Collection</v>
      </c>
      <c r="E7349" s="200">
        <f>Collection!C878</f>
        <v>4444</v>
      </c>
      <c r="F7349" s="200"/>
      <c r="G7349" s="201"/>
      <c r="H7349" s="201">
        <f>Collection!H878</f>
        <v>595</v>
      </c>
      <c r="I7349" s="241">
        <f t="shared" si="115"/>
        <v>-595</v>
      </c>
      <c r="J7349" s="200"/>
      <c r="K7349" s="200" t="str" cm="1">
        <f t="array" ref="K7349">IF($C7349="","",IF(AND($C7349=Party_Statement!$C$5,$B7349&gt;=Party_Statement!$C$6,$B7349&lt;=Party_Statement!$E$6),SUMPRODUCT(($C$3:$C7349=Party_Statement!$C$5)*($B$3:$B7349&gt;=Party_Statement!$C$6)*($B$3:$B7349&lt;=Party_Statement!$E$6)),""))</f>
        <v/>
      </c>
    </row>
    <row r="7350" spans="1:11" x14ac:dyDescent="0.2">
      <c r="A7350" s="203" t="str">
        <f>Collection!A879</f>
        <v>2083/05/19</v>
      </c>
      <c r="B7350" s="197">
        <f>Collection!B879</f>
        <v>46269</v>
      </c>
      <c r="C7350" s="200" t="str">
        <f>Collection!D879</f>
        <v>GIRI KIRANA</v>
      </c>
      <c r="D7350" s="200" t="str">
        <f>Collection!F879</f>
        <v>Collection</v>
      </c>
      <c r="E7350" s="200">
        <f>Collection!C879</f>
        <v>4445</v>
      </c>
      <c r="F7350" s="200"/>
      <c r="G7350" s="201"/>
      <c r="H7350" s="201">
        <f>Collection!H879</f>
        <v>1275</v>
      </c>
      <c r="I7350" s="241">
        <f t="shared" si="115"/>
        <v>-1275</v>
      </c>
      <c r="J7350" s="200"/>
      <c r="K7350" s="200" t="str" cm="1">
        <f t="array" ref="K7350">IF($C7350="","",IF(AND($C7350=Party_Statement!$C$5,$B7350&gt;=Party_Statement!$C$6,$B7350&lt;=Party_Statement!$E$6),SUMPRODUCT(($C$3:$C7350=Party_Statement!$C$5)*($B$3:$B7350&gt;=Party_Statement!$C$6)*($B$3:$B7350&lt;=Party_Statement!$E$6)),""))</f>
        <v/>
      </c>
    </row>
    <row r="7351" spans="1:11" x14ac:dyDescent="0.2">
      <c r="A7351" s="203" t="str">
        <f>Collection!A880</f>
        <v>2083/05/19</v>
      </c>
      <c r="B7351" s="197">
        <f>Collection!B880</f>
        <v>46269</v>
      </c>
      <c r="C7351" s="200" t="str">
        <f>Collection!D880</f>
        <v>ORGANIC TARKALI</v>
      </c>
      <c r="D7351" s="200" t="str">
        <f>Collection!F880</f>
        <v>Collection</v>
      </c>
      <c r="E7351" s="200">
        <f>Collection!C880</f>
        <v>4446</v>
      </c>
      <c r="F7351" s="200"/>
      <c r="G7351" s="201"/>
      <c r="H7351" s="201">
        <f>Collection!H880</f>
        <v>4075</v>
      </c>
      <c r="I7351" s="241">
        <f t="shared" si="115"/>
        <v>-4075</v>
      </c>
      <c r="J7351" s="200"/>
      <c r="K7351" s="200" t="str" cm="1">
        <f t="array" ref="K7351">IF($C7351="","",IF(AND($C7351=Party_Statement!$C$5,$B7351&gt;=Party_Statement!$C$6,$B7351&lt;=Party_Statement!$E$6),SUMPRODUCT(($C$3:$C7351=Party_Statement!$C$5)*($B$3:$B7351&gt;=Party_Statement!$C$6)*($B$3:$B7351&lt;=Party_Statement!$E$6)),""))</f>
        <v/>
      </c>
    </row>
    <row r="7352" spans="1:11" x14ac:dyDescent="0.2">
      <c r="A7352" s="203" t="str">
        <f>Collection!A881</f>
        <v>2083/05/20</v>
      </c>
      <c r="B7352" s="197">
        <f>Collection!B881</f>
        <v>46270</v>
      </c>
      <c r="C7352" s="200" t="str">
        <f>Collection!D881</f>
        <v>SRIJANA DAIRY</v>
      </c>
      <c r="D7352" s="200" t="str">
        <f>Collection!F881</f>
        <v>Collection</v>
      </c>
      <c r="E7352" s="200">
        <f>Collection!C881</f>
        <v>4447</v>
      </c>
      <c r="F7352" s="200"/>
      <c r="G7352" s="201"/>
      <c r="H7352" s="201">
        <f>Collection!H881</f>
        <v>5180</v>
      </c>
      <c r="I7352" s="241">
        <f t="shared" si="115"/>
        <v>-5180</v>
      </c>
      <c r="J7352" s="200"/>
      <c r="K7352" s="200" t="str" cm="1">
        <f t="array" ref="K7352">IF($C7352="","",IF(AND($C7352=Party_Statement!$C$5,$B7352&gt;=Party_Statement!$C$6,$B7352&lt;=Party_Statement!$E$6),SUMPRODUCT(($C$3:$C7352=Party_Statement!$C$5)*($B$3:$B7352&gt;=Party_Statement!$C$6)*($B$3:$B7352&lt;=Party_Statement!$E$6)),""))</f>
        <v/>
      </c>
    </row>
    <row r="7353" spans="1:11" x14ac:dyDescent="0.2">
      <c r="A7353" s="203" t="str">
        <f>Collection!A882</f>
        <v>2083/05/20</v>
      </c>
      <c r="B7353" s="197">
        <f>Collection!B882</f>
        <v>46270</v>
      </c>
      <c r="C7353" s="200" t="str">
        <f>Collection!D882</f>
        <v>SOBHA BHATTARAI</v>
      </c>
      <c r="D7353" s="200" t="str">
        <f>Collection!F882</f>
        <v>Collection</v>
      </c>
      <c r="E7353" s="200">
        <f>Collection!C882</f>
        <v>4448</v>
      </c>
      <c r="F7353" s="200"/>
      <c r="G7353" s="201"/>
      <c r="H7353" s="201">
        <f>Collection!H882</f>
        <v>4250</v>
      </c>
      <c r="I7353" s="241">
        <f t="shared" si="115"/>
        <v>-4250</v>
      </c>
      <c r="J7353" s="200"/>
      <c r="K7353" s="200" t="str" cm="1">
        <f t="array" ref="K7353">IF($C7353="","",IF(AND($C7353=Party_Statement!$C$5,$B7353&gt;=Party_Statement!$C$6,$B7353&lt;=Party_Statement!$E$6),SUMPRODUCT(($C$3:$C7353=Party_Statement!$C$5)*($B$3:$B7353&gt;=Party_Statement!$C$6)*($B$3:$B7353&lt;=Party_Statement!$E$6)),""))</f>
        <v/>
      </c>
    </row>
    <row r="7354" spans="1:11" x14ac:dyDescent="0.2">
      <c r="A7354" s="203" t="str">
        <f>Collection!A883</f>
        <v>2083/05/20</v>
      </c>
      <c r="B7354" s="197">
        <f>Collection!B883</f>
        <v>46270</v>
      </c>
      <c r="C7354" s="200" t="str">
        <f>Collection!D883</f>
        <v>MANAKAMANA DAIRY</v>
      </c>
      <c r="D7354" s="200" t="str">
        <f>Collection!F883</f>
        <v>Collection</v>
      </c>
      <c r="E7354" s="200">
        <f>Collection!C883</f>
        <v>4449</v>
      </c>
      <c r="F7354" s="200"/>
      <c r="G7354" s="201"/>
      <c r="H7354" s="201">
        <f>Collection!H883</f>
        <v>1700</v>
      </c>
      <c r="I7354" s="241">
        <f t="shared" si="115"/>
        <v>-1700</v>
      </c>
      <c r="J7354" s="200"/>
      <c r="K7354" s="200" t="str" cm="1">
        <f t="array" ref="K7354">IF($C7354="","",IF(AND($C7354=Party_Statement!$C$5,$B7354&gt;=Party_Statement!$C$6,$B7354&lt;=Party_Statement!$E$6),SUMPRODUCT(($C$3:$C7354=Party_Statement!$C$5)*($B$3:$B7354&gt;=Party_Statement!$C$6)*($B$3:$B7354&lt;=Party_Statement!$E$6)),""))</f>
        <v/>
      </c>
    </row>
    <row r="7355" spans="1:11" x14ac:dyDescent="0.2">
      <c r="A7355" s="203" t="str">
        <f>Collection!A884</f>
        <v>2083/05/20</v>
      </c>
      <c r="B7355" s="197">
        <f>Collection!B884</f>
        <v>46270</v>
      </c>
      <c r="C7355" s="200" t="str">
        <f>Collection!D884</f>
        <v>KHANAL KIRANA</v>
      </c>
      <c r="D7355" s="200" t="str">
        <f>Collection!F884</f>
        <v>Collection</v>
      </c>
      <c r="E7355" s="200">
        <f>Collection!C884</f>
        <v>4450</v>
      </c>
      <c r="F7355" s="200"/>
      <c r="G7355" s="201"/>
      <c r="H7355" s="201">
        <f>Collection!H884</f>
        <v>1700</v>
      </c>
      <c r="I7355" s="241">
        <f t="shared" si="115"/>
        <v>-1700</v>
      </c>
      <c r="J7355" s="200"/>
      <c r="K7355" s="200" t="str" cm="1">
        <f t="array" ref="K7355">IF($C7355="","",IF(AND($C7355=Party_Statement!$C$5,$B7355&gt;=Party_Statement!$C$6,$B7355&lt;=Party_Statement!$E$6),SUMPRODUCT(($C$3:$C7355=Party_Statement!$C$5)*($B$3:$B7355&gt;=Party_Statement!$C$6)*($B$3:$B7355&lt;=Party_Statement!$E$6)),""))</f>
        <v/>
      </c>
    </row>
    <row r="7356" spans="1:11" x14ac:dyDescent="0.2">
      <c r="A7356" s="203" t="str">
        <f>Collection!A885</f>
        <v>2083/05/20</v>
      </c>
      <c r="B7356" s="197">
        <f>Collection!B885</f>
        <v>46270</v>
      </c>
      <c r="C7356" s="200" t="str">
        <f>Collection!D885</f>
        <v>DEURALI KIRANA</v>
      </c>
      <c r="D7356" s="200" t="str">
        <f>Collection!F885</f>
        <v>Collection</v>
      </c>
      <c r="E7356" s="200">
        <f>Collection!C885</f>
        <v>4451</v>
      </c>
      <c r="F7356" s="200"/>
      <c r="G7356" s="201"/>
      <c r="H7356" s="201">
        <f>Collection!H885</f>
        <v>2275</v>
      </c>
      <c r="I7356" s="241">
        <f t="shared" si="115"/>
        <v>-2275</v>
      </c>
      <c r="J7356" s="200"/>
      <c r="K7356" s="200" t="str" cm="1">
        <f t="array" ref="K7356">IF($C7356="","",IF(AND($C7356=Party_Statement!$C$5,$B7356&gt;=Party_Statement!$C$6,$B7356&lt;=Party_Statement!$E$6),SUMPRODUCT(($C$3:$C7356=Party_Statement!$C$5)*($B$3:$B7356&gt;=Party_Statement!$C$6)*($B$3:$B7356&lt;=Party_Statement!$E$6)),""))</f>
        <v/>
      </c>
    </row>
    <row r="7357" spans="1:11" x14ac:dyDescent="0.2">
      <c r="A7357" s="203" t="str">
        <f>Collection!A886</f>
        <v>2083/05/20</v>
      </c>
      <c r="B7357" s="197">
        <f>Collection!B886</f>
        <v>46270</v>
      </c>
      <c r="C7357" s="200" t="str">
        <f>Collection!D886</f>
        <v>SAMIKSHYA KIRANA</v>
      </c>
      <c r="D7357" s="200" t="str">
        <f>Collection!F886</f>
        <v>Collection</v>
      </c>
      <c r="E7357" s="200">
        <f>Collection!C886</f>
        <v>4452</v>
      </c>
      <c r="F7357" s="200"/>
      <c r="G7357" s="201"/>
      <c r="H7357" s="201">
        <f>Collection!H886</f>
        <v>680</v>
      </c>
      <c r="I7357" s="241">
        <f t="shared" si="115"/>
        <v>-680</v>
      </c>
      <c r="J7357" s="200"/>
      <c r="K7357" s="200" t="str" cm="1">
        <f t="array" ref="K7357">IF($C7357="","",IF(AND($C7357=Party_Statement!$C$5,$B7357&gt;=Party_Statement!$C$6,$B7357&lt;=Party_Statement!$E$6),SUMPRODUCT(($C$3:$C7357=Party_Statement!$C$5)*($B$3:$B7357&gt;=Party_Statement!$C$6)*($B$3:$B7357&lt;=Party_Statement!$E$6)),""))</f>
        <v/>
      </c>
    </row>
    <row r="7358" spans="1:11" x14ac:dyDescent="0.2">
      <c r="A7358" s="203" t="str">
        <f>Collection!A887</f>
        <v>2083/05/20</v>
      </c>
      <c r="B7358" s="197">
        <f>Collection!B887</f>
        <v>46270</v>
      </c>
      <c r="C7358" s="200" t="str">
        <f>Collection!D887</f>
        <v>PALPALI KIRANA</v>
      </c>
      <c r="D7358" s="200" t="str">
        <f>Collection!F887</f>
        <v>Collection</v>
      </c>
      <c r="E7358" s="200">
        <f>Collection!C887</f>
        <v>4453</v>
      </c>
      <c r="F7358" s="200"/>
      <c r="G7358" s="201"/>
      <c r="H7358" s="201">
        <f>Collection!H887</f>
        <v>1700</v>
      </c>
      <c r="I7358" s="241">
        <f t="shared" si="115"/>
        <v>-1700</v>
      </c>
      <c r="J7358" s="200"/>
      <c r="K7358" s="200" t="str" cm="1">
        <f t="array" ref="K7358">IF($C7358="","",IF(AND($C7358=Party_Statement!$C$5,$B7358&gt;=Party_Statement!$C$6,$B7358&lt;=Party_Statement!$E$6),SUMPRODUCT(($C$3:$C7358=Party_Statement!$C$5)*($B$3:$B7358&gt;=Party_Statement!$C$6)*($B$3:$B7358&lt;=Party_Statement!$E$6)),""))</f>
        <v/>
      </c>
    </row>
    <row r="7359" spans="1:11" x14ac:dyDescent="0.2">
      <c r="A7359" s="203" t="str">
        <f>Collection!A888</f>
        <v>2083/05/20</v>
      </c>
      <c r="B7359" s="197">
        <f>Collection!B888</f>
        <v>46270</v>
      </c>
      <c r="C7359" s="200" t="str">
        <f>Collection!D888</f>
        <v>AAMOSH KIRANA</v>
      </c>
      <c r="D7359" s="200" t="str">
        <f>Collection!F888</f>
        <v>Collection</v>
      </c>
      <c r="E7359" s="200">
        <f>Collection!C888</f>
        <v>4454</v>
      </c>
      <c r="F7359" s="200"/>
      <c r="G7359" s="201"/>
      <c r="H7359" s="201">
        <f>Collection!H888</f>
        <v>7000</v>
      </c>
      <c r="I7359" s="241">
        <f t="shared" si="115"/>
        <v>-7000</v>
      </c>
      <c r="J7359" s="200"/>
      <c r="K7359" s="200" cm="1">
        <f t="array" ref="K7359">IF($C7359="","",IF(AND($C7359=Party_Statement!$C$5,$B7359&gt;=Party_Statement!$C$6,$B7359&lt;=Party_Statement!$E$6),SUMPRODUCT(($C$3:$C7359=Party_Statement!$C$5)*($B$3:$B7359&gt;=Party_Statement!$C$6)*($B$3:$B7359&lt;=Party_Statement!$E$6)),""))</f>
        <v>314</v>
      </c>
    </row>
    <row r="7360" spans="1:11" x14ac:dyDescent="0.2">
      <c r="A7360" s="203" t="str">
        <f>Collection!A889</f>
        <v>2083/05/20</v>
      </c>
      <c r="B7360" s="197">
        <f>Collection!B889</f>
        <v>46270</v>
      </c>
      <c r="C7360" s="200" t="str">
        <f>Collection!D889</f>
        <v>GIRI KIRANA</v>
      </c>
      <c r="D7360" s="200" t="str">
        <f>Collection!F889</f>
        <v>Collection</v>
      </c>
      <c r="E7360" s="200">
        <f>Collection!C889</f>
        <v>4455</v>
      </c>
      <c r="F7360" s="200"/>
      <c r="G7360" s="201"/>
      <c r="H7360" s="201">
        <f>Collection!H889</f>
        <v>1275</v>
      </c>
      <c r="I7360" s="241">
        <f t="shared" si="115"/>
        <v>-1275</v>
      </c>
      <c r="J7360" s="200"/>
      <c r="K7360" s="200" t="str" cm="1">
        <f t="array" ref="K7360">IF($C7360="","",IF(AND($C7360=Party_Statement!$C$5,$B7360&gt;=Party_Statement!$C$6,$B7360&lt;=Party_Statement!$E$6),SUMPRODUCT(($C$3:$C7360=Party_Statement!$C$5)*($B$3:$B7360&gt;=Party_Statement!$C$6)*($B$3:$B7360&lt;=Party_Statement!$E$6)),""))</f>
        <v/>
      </c>
    </row>
    <row r="7361" spans="1:11" x14ac:dyDescent="0.2">
      <c r="A7361" s="203" t="str">
        <f>Collection!A890</f>
        <v>2083/05/20</v>
      </c>
      <c r="B7361" s="197">
        <f>Collection!B890</f>
        <v>46270</v>
      </c>
      <c r="C7361" s="200" t="str">
        <f>Collection!D890</f>
        <v>ORGANIC TARKALI</v>
      </c>
      <c r="D7361" s="200" t="str">
        <f>Collection!F890</f>
        <v>Collection</v>
      </c>
      <c r="E7361" s="200">
        <f>Collection!C890</f>
        <v>4456</v>
      </c>
      <c r="F7361" s="200"/>
      <c r="G7361" s="201"/>
      <c r="H7361" s="201">
        <f>Collection!H890</f>
        <v>3040</v>
      </c>
      <c r="I7361" s="241">
        <f t="shared" si="115"/>
        <v>-3040</v>
      </c>
      <c r="J7361" s="200"/>
      <c r="K7361" s="200" t="str" cm="1">
        <f t="array" ref="K7361">IF($C7361="","",IF(AND($C7361=Party_Statement!$C$5,$B7361&gt;=Party_Statement!$C$6,$B7361&lt;=Party_Statement!$E$6),SUMPRODUCT(($C$3:$C7361=Party_Statement!$C$5)*($B$3:$B7361&gt;=Party_Statement!$C$6)*($B$3:$B7361&lt;=Party_Statement!$E$6)),""))</f>
        <v/>
      </c>
    </row>
    <row r="7362" spans="1:11" x14ac:dyDescent="0.2">
      <c r="A7362" s="203" t="str">
        <f>Collection!A891</f>
        <v>2083/05/20</v>
      </c>
      <c r="B7362" s="197">
        <f>Collection!B891</f>
        <v>46270</v>
      </c>
      <c r="C7362" s="200" t="str">
        <f>Collection!D891</f>
        <v>YUBARAJ AND SAMRAT</v>
      </c>
      <c r="D7362" s="200" t="str">
        <f>Collection!F891</f>
        <v>Collection</v>
      </c>
      <c r="E7362" s="200">
        <f>Collection!C891</f>
        <v>4457</v>
      </c>
      <c r="F7362" s="200"/>
      <c r="G7362" s="201"/>
      <c r="H7362" s="201">
        <f>Collection!H891</f>
        <v>850</v>
      </c>
      <c r="I7362" s="241">
        <f t="shared" si="115"/>
        <v>-850</v>
      </c>
      <c r="J7362" s="200"/>
      <c r="K7362" s="200" t="str" cm="1">
        <f t="array" ref="K7362">IF($C7362="","",IF(AND($C7362=Party_Statement!$C$5,$B7362&gt;=Party_Statement!$C$6,$B7362&lt;=Party_Statement!$E$6),SUMPRODUCT(($C$3:$C7362=Party_Statement!$C$5)*($B$3:$B7362&gt;=Party_Statement!$C$6)*($B$3:$B7362&lt;=Party_Statement!$E$6)),""))</f>
        <v/>
      </c>
    </row>
    <row r="7363" spans="1:11" x14ac:dyDescent="0.2">
      <c r="A7363" s="203" t="str">
        <f>Collection!A892</f>
        <v>2083/05/20</v>
      </c>
      <c r="B7363" s="197">
        <f>Collection!B892</f>
        <v>46270</v>
      </c>
      <c r="C7363" s="200" t="str">
        <f>Collection!D892</f>
        <v>LOCAL</v>
      </c>
      <c r="D7363" s="200" t="str">
        <f>Collection!F892</f>
        <v>Collection</v>
      </c>
      <c r="E7363" s="200">
        <f>Collection!C892</f>
        <v>6491</v>
      </c>
      <c r="F7363" s="200"/>
      <c r="G7363" s="201"/>
      <c r="H7363" s="201">
        <f>Collection!H892</f>
        <v>650</v>
      </c>
      <c r="I7363" s="241">
        <f t="shared" si="115"/>
        <v>-650</v>
      </c>
      <c r="J7363" s="200"/>
      <c r="K7363" s="200" t="str" cm="1">
        <f t="array" ref="K7363">IF($C7363="","",IF(AND($C7363=Party_Statement!$C$5,$B7363&gt;=Party_Statement!$C$6,$B7363&lt;=Party_Statement!$E$6),SUMPRODUCT(($C$3:$C7363=Party_Statement!$C$5)*($B$3:$B7363&gt;=Party_Statement!$C$6)*($B$3:$B7363&lt;=Party_Statement!$E$6)),""))</f>
        <v/>
      </c>
    </row>
    <row r="7364" spans="1:11" x14ac:dyDescent="0.2">
      <c r="A7364" s="203" t="str">
        <f>Collection!A893</f>
        <v>2083/05/20</v>
      </c>
      <c r="B7364" s="197">
        <f>Collection!B893</f>
        <v>46270</v>
      </c>
      <c r="C7364" s="200" t="str">
        <f>Collection!D893</f>
        <v>LOCAL</v>
      </c>
      <c r="D7364" s="200" t="str">
        <f>Collection!F893</f>
        <v>Collection</v>
      </c>
      <c r="E7364" s="200">
        <f>Collection!C893</f>
        <v>6492</v>
      </c>
      <c r="F7364" s="200"/>
      <c r="G7364" s="201"/>
      <c r="H7364" s="201">
        <f>Collection!H893</f>
        <v>400</v>
      </c>
      <c r="I7364" s="241">
        <f t="shared" si="115"/>
        <v>-400</v>
      </c>
      <c r="J7364" s="200"/>
      <c r="K7364" s="200" t="str" cm="1">
        <f t="array" ref="K7364">IF($C7364="","",IF(AND($C7364=Party_Statement!$C$5,$B7364&gt;=Party_Statement!$C$6,$B7364&lt;=Party_Statement!$E$6),SUMPRODUCT(($C$3:$C7364=Party_Statement!$C$5)*($B$3:$B7364&gt;=Party_Statement!$C$6)*($B$3:$B7364&lt;=Party_Statement!$E$6)),""))</f>
        <v/>
      </c>
    </row>
    <row r="7365" spans="1:11" x14ac:dyDescent="0.2">
      <c r="A7365" s="203" t="str">
        <f>Collection!A894</f>
        <v>2083/05/20</v>
      </c>
      <c r="B7365" s="197">
        <f>Collection!B894</f>
        <v>46270</v>
      </c>
      <c r="C7365" s="200" t="str">
        <f>Collection!D894</f>
        <v>LOCAL</v>
      </c>
      <c r="D7365" s="200" t="str">
        <f>Collection!F894</f>
        <v>Collection</v>
      </c>
      <c r="E7365" s="200">
        <f>Collection!C894</f>
        <v>6493</v>
      </c>
      <c r="F7365" s="200"/>
      <c r="G7365" s="201"/>
      <c r="H7365" s="201">
        <f>Collection!H894</f>
        <v>250</v>
      </c>
      <c r="I7365" s="241">
        <f t="shared" si="115"/>
        <v>-250</v>
      </c>
      <c r="J7365" s="200"/>
      <c r="K7365" s="200" t="str" cm="1">
        <f t="array" ref="K7365">IF($C7365="","",IF(AND($C7365=Party_Statement!$C$5,$B7365&gt;=Party_Statement!$C$6,$B7365&lt;=Party_Statement!$E$6),SUMPRODUCT(($C$3:$C7365=Party_Statement!$C$5)*($B$3:$B7365&gt;=Party_Statement!$C$6)*($B$3:$B7365&lt;=Party_Statement!$E$6)),""))</f>
        <v/>
      </c>
    </row>
    <row r="7366" spans="1:11" x14ac:dyDescent="0.2">
      <c r="A7366" s="203" t="str">
        <f>Collection!A895</f>
        <v>2083/05/20</v>
      </c>
      <c r="B7366" s="197">
        <f>Collection!B895</f>
        <v>46270</v>
      </c>
      <c r="C7366" s="200" t="str">
        <f>Collection!D895</f>
        <v>LOCAL</v>
      </c>
      <c r="D7366" s="200" t="str">
        <f>Collection!F895</f>
        <v>Collection</v>
      </c>
      <c r="E7366" s="200">
        <f>Collection!C895</f>
        <v>6494</v>
      </c>
      <c r="F7366" s="200"/>
      <c r="G7366" s="201"/>
      <c r="H7366" s="201">
        <f>Collection!H895</f>
        <v>2720</v>
      </c>
      <c r="I7366" s="241">
        <f t="shared" si="115"/>
        <v>-2720</v>
      </c>
      <c r="J7366" s="200"/>
      <c r="K7366" s="200" t="str" cm="1">
        <f t="array" ref="K7366">IF($C7366="","",IF(AND($C7366=Party_Statement!$C$5,$B7366&gt;=Party_Statement!$C$6,$B7366&lt;=Party_Statement!$E$6),SUMPRODUCT(($C$3:$C7366=Party_Statement!$C$5)*($B$3:$B7366&gt;=Party_Statement!$C$6)*($B$3:$B7366&lt;=Party_Statement!$E$6)),""))</f>
        <v/>
      </c>
    </row>
    <row r="7367" spans="1:11" x14ac:dyDescent="0.2">
      <c r="A7367" s="203" t="str">
        <f>Collection!A896</f>
        <v>2083/05/21</v>
      </c>
      <c r="B7367" s="197">
        <f>Collection!B896</f>
        <v>46271</v>
      </c>
      <c r="C7367" s="200" t="str">
        <f>Collection!D896</f>
        <v>AAYUSH AND AAYUSHMA</v>
      </c>
      <c r="D7367" s="200" t="str">
        <f>Collection!F896</f>
        <v>Collection</v>
      </c>
      <c r="E7367" s="200">
        <f>Collection!C896</f>
        <v>4458</v>
      </c>
      <c r="F7367" s="200"/>
      <c r="G7367" s="201"/>
      <c r="H7367" s="201">
        <f>Collection!H896</f>
        <v>850</v>
      </c>
      <c r="I7367" s="241">
        <f t="shared" si="115"/>
        <v>-850</v>
      </c>
      <c r="J7367" s="200"/>
      <c r="K7367" s="200" t="str" cm="1">
        <f t="array" ref="K7367">IF($C7367="","",IF(AND($C7367=Party_Statement!$C$5,$B7367&gt;=Party_Statement!$C$6,$B7367&lt;=Party_Statement!$E$6),SUMPRODUCT(($C$3:$C7367=Party_Statement!$C$5)*($B$3:$B7367&gt;=Party_Statement!$C$6)*($B$3:$B7367&lt;=Party_Statement!$E$6)),""))</f>
        <v/>
      </c>
    </row>
    <row r="7368" spans="1:11" x14ac:dyDescent="0.2">
      <c r="A7368" s="203" t="str">
        <f>Collection!A897</f>
        <v>2083/05/21</v>
      </c>
      <c r="B7368" s="197">
        <f>Collection!B897</f>
        <v>46271</v>
      </c>
      <c r="C7368" s="200" t="str">
        <f>Collection!D897</f>
        <v>SRIJANA DAIRY</v>
      </c>
      <c r="D7368" s="200" t="str">
        <f>Collection!F897</f>
        <v>Collection</v>
      </c>
      <c r="E7368" s="200">
        <f>Collection!C897</f>
        <v>4459</v>
      </c>
      <c r="F7368" s="200"/>
      <c r="G7368" s="201"/>
      <c r="H7368" s="201">
        <f>Collection!H897</f>
        <v>5180</v>
      </c>
      <c r="I7368" s="241">
        <f t="shared" si="115"/>
        <v>-5180</v>
      </c>
      <c r="J7368" s="200"/>
      <c r="K7368" s="200" t="str" cm="1">
        <f t="array" ref="K7368">IF($C7368="","",IF(AND($C7368=Party_Statement!$C$5,$B7368&gt;=Party_Statement!$C$6,$B7368&lt;=Party_Statement!$E$6),SUMPRODUCT(($C$3:$C7368=Party_Statement!$C$5)*($B$3:$B7368&gt;=Party_Statement!$C$6)*($B$3:$B7368&lt;=Party_Statement!$E$6)),""))</f>
        <v/>
      </c>
    </row>
    <row r="7369" spans="1:11" x14ac:dyDescent="0.2">
      <c r="A7369" s="203" t="str">
        <f>Collection!A898</f>
        <v>2083/05/21</v>
      </c>
      <c r="B7369" s="197">
        <f>Collection!B898</f>
        <v>46271</v>
      </c>
      <c r="C7369" s="200" t="str">
        <f>Collection!D898</f>
        <v>SOBHA BHATTARAI</v>
      </c>
      <c r="D7369" s="200" t="str">
        <f>Collection!F898</f>
        <v>Collection</v>
      </c>
      <c r="E7369" s="200">
        <f>Collection!C898</f>
        <v>4460</v>
      </c>
      <c r="F7369" s="200"/>
      <c r="G7369" s="201"/>
      <c r="H7369" s="201">
        <f>Collection!H898</f>
        <v>4250</v>
      </c>
      <c r="I7369" s="241">
        <f t="shared" si="115"/>
        <v>-4250</v>
      </c>
      <c r="J7369" s="200"/>
      <c r="K7369" s="200" t="str" cm="1">
        <f t="array" ref="K7369">IF($C7369="","",IF(AND($C7369=Party_Statement!$C$5,$B7369&gt;=Party_Statement!$C$6,$B7369&lt;=Party_Statement!$E$6),SUMPRODUCT(($C$3:$C7369=Party_Statement!$C$5)*($B$3:$B7369&gt;=Party_Statement!$C$6)*($B$3:$B7369&lt;=Party_Statement!$E$6)),""))</f>
        <v/>
      </c>
    </row>
    <row r="7370" spans="1:11" x14ac:dyDescent="0.2">
      <c r="A7370" s="203" t="str">
        <f>Collection!A899</f>
        <v>2083/05/21</v>
      </c>
      <c r="B7370" s="197">
        <f>Collection!B899</f>
        <v>46271</v>
      </c>
      <c r="C7370" s="200" t="str">
        <f>Collection!D899</f>
        <v>KHANAL KIRANA</v>
      </c>
      <c r="D7370" s="200" t="str">
        <f>Collection!F899</f>
        <v>Collection</v>
      </c>
      <c r="E7370" s="200">
        <f>Collection!C899</f>
        <v>4461</v>
      </c>
      <c r="F7370" s="200"/>
      <c r="G7370" s="201"/>
      <c r="H7370" s="201">
        <f>Collection!H899</f>
        <v>1700</v>
      </c>
      <c r="I7370" s="241">
        <f t="shared" si="115"/>
        <v>-1700</v>
      </c>
      <c r="J7370" s="200"/>
      <c r="K7370" s="200" t="str" cm="1">
        <f t="array" ref="K7370">IF($C7370="","",IF(AND($C7370=Party_Statement!$C$5,$B7370&gt;=Party_Statement!$C$6,$B7370&lt;=Party_Statement!$E$6),SUMPRODUCT(($C$3:$C7370=Party_Statement!$C$5)*($B$3:$B7370&gt;=Party_Statement!$C$6)*($B$3:$B7370&lt;=Party_Statement!$E$6)),""))</f>
        <v/>
      </c>
    </row>
    <row r="7371" spans="1:11" x14ac:dyDescent="0.2">
      <c r="A7371" s="203" t="str">
        <f>Collection!A900</f>
        <v>2083/05/21</v>
      </c>
      <c r="B7371" s="197">
        <f>Collection!B900</f>
        <v>46271</v>
      </c>
      <c r="C7371" s="200" t="str">
        <f>Collection!D900</f>
        <v>SAMIKSHYA KIRANA</v>
      </c>
      <c r="D7371" s="200" t="str">
        <f>Collection!F900</f>
        <v>Collection</v>
      </c>
      <c r="E7371" s="200">
        <f>Collection!C900</f>
        <v>4462</v>
      </c>
      <c r="F7371" s="200"/>
      <c r="G7371" s="201"/>
      <c r="H7371" s="201">
        <f>Collection!H900</f>
        <v>680</v>
      </c>
      <c r="I7371" s="241">
        <f t="shared" ref="I7371:I7434" si="116">IF($C7371="","",IF($C7371=$C2389,$I2389+$G7371-$H7371,$G7371-$H7371))</f>
        <v>-680</v>
      </c>
      <c r="J7371" s="200"/>
      <c r="K7371" s="200" t="str" cm="1">
        <f t="array" ref="K7371">IF($C7371="","",IF(AND($C7371=Party_Statement!$C$5,$B7371&gt;=Party_Statement!$C$6,$B7371&lt;=Party_Statement!$E$6),SUMPRODUCT(($C$3:$C7371=Party_Statement!$C$5)*($B$3:$B7371&gt;=Party_Statement!$C$6)*($B$3:$B7371&lt;=Party_Statement!$E$6)),""))</f>
        <v/>
      </c>
    </row>
    <row r="7372" spans="1:11" x14ac:dyDescent="0.2">
      <c r="A7372" s="203" t="str">
        <f>Collection!A901</f>
        <v>2083/05/21</v>
      </c>
      <c r="B7372" s="197">
        <f>Collection!B901</f>
        <v>46271</v>
      </c>
      <c r="C7372" s="200" t="str">
        <f>Collection!D901</f>
        <v>AAMOSH KIRANA</v>
      </c>
      <c r="D7372" s="200" t="str">
        <f>Collection!F901</f>
        <v>Collection</v>
      </c>
      <c r="E7372" s="200">
        <f>Collection!C901</f>
        <v>4463</v>
      </c>
      <c r="F7372" s="200"/>
      <c r="G7372" s="201"/>
      <c r="H7372" s="201">
        <f>Collection!H901</f>
        <v>7700</v>
      </c>
      <c r="I7372" s="241">
        <f t="shared" si="116"/>
        <v>-7700</v>
      </c>
      <c r="J7372" s="200"/>
      <c r="K7372" s="200" cm="1">
        <f t="array" ref="K7372">IF($C7372="","",IF(AND($C7372=Party_Statement!$C$5,$B7372&gt;=Party_Statement!$C$6,$B7372&lt;=Party_Statement!$E$6),SUMPRODUCT(($C$3:$C7372=Party_Statement!$C$5)*($B$3:$B7372&gt;=Party_Statement!$C$6)*($B$3:$B7372&lt;=Party_Statement!$E$6)),""))</f>
        <v>315</v>
      </c>
    </row>
    <row r="7373" spans="1:11" x14ac:dyDescent="0.2">
      <c r="A7373" s="203" t="str">
        <f>Collection!A902</f>
        <v>2083/05/21</v>
      </c>
      <c r="B7373" s="197">
        <f>Collection!B902</f>
        <v>46271</v>
      </c>
      <c r="C7373" s="200" t="str">
        <f>Collection!D902</f>
        <v>GIRI KIRANA</v>
      </c>
      <c r="D7373" s="200" t="str">
        <f>Collection!F902</f>
        <v>Collection</v>
      </c>
      <c r="E7373" s="200">
        <f>Collection!C902</f>
        <v>4464</v>
      </c>
      <c r="F7373" s="200"/>
      <c r="G7373" s="201"/>
      <c r="H7373" s="201">
        <f>Collection!H902</f>
        <v>1275</v>
      </c>
      <c r="I7373" s="241">
        <f t="shared" si="116"/>
        <v>-1275</v>
      </c>
      <c r="J7373" s="200"/>
      <c r="K7373" s="200" t="str" cm="1">
        <f t="array" ref="K7373">IF($C7373="","",IF(AND($C7373=Party_Statement!$C$5,$B7373&gt;=Party_Statement!$C$6,$B7373&lt;=Party_Statement!$E$6),SUMPRODUCT(($C$3:$C7373=Party_Statement!$C$5)*($B$3:$B7373&gt;=Party_Statement!$C$6)*($B$3:$B7373&lt;=Party_Statement!$E$6)),""))</f>
        <v/>
      </c>
    </row>
    <row r="7374" spans="1:11" x14ac:dyDescent="0.2">
      <c r="A7374" s="203" t="str">
        <f>Collection!A903</f>
        <v>2083/05/21</v>
      </c>
      <c r="B7374" s="197">
        <f>Collection!B903</f>
        <v>46271</v>
      </c>
      <c r="C7374" s="200" t="str">
        <f>Collection!D903</f>
        <v>YUBARAJ AND SAMRAT</v>
      </c>
      <c r="D7374" s="200" t="str">
        <f>Collection!F903</f>
        <v>Collection</v>
      </c>
      <c r="E7374" s="200">
        <f>Collection!C903</f>
        <v>4465</v>
      </c>
      <c r="F7374" s="200"/>
      <c r="G7374" s="201"/>
      <c r="H7374" s="201">
        <f>Collection!H903</f>
        <v>850</v>
      </c>
      <c r="I7374" s="241">
        <f t="shared" si="116"/>
        <v>-850</v>
      </c>
      <c r="J7374" s="200"/>
      <c r="K7374" s="200" t="str" cm="1">
        <f t="array" ref="K7374">IF($C7374="","",IF(AND($C7374=Party_Statement!$C$5,$B7374&gt;=Party_Statement!$C$6,$B7374&lt;=Party_Statement!$E$6),SUMPRODUCT(($C$3:$C7374=Party_Statement!$C$5)*($B$3:$B7374&gt;=Party_Statement!$C$6)*($B$3:$B7374&lt;=Party_Statement!$E$6)),""))</f>
        <v/>
      </c>
    </row>
    <row r="7375" spans="1:11" x14ac:dyDescent="0.2">
      <c r="A7375" s="203" t="str">
        <f>Collection!A904</f>
        <v>2083/05/21</v>
      </c>
      <c r="B7375" s="197">
        <f>Collection!B904</f>
        <v>46271</v>
      </c>
      <c r="C7375" s="200" t="str">
        <f>Collection!D904</f>
        <v>DEURALI KIRANA</v>
      </c>
      <c r="D7375" s="200" t="str">
        <f>Collection!F904</f>
        <v>Collection</v>
      </c>
      <c r="E7375" s="200">
        <f>Collection!C904</f>
        <v>4466</v>
      </c>
      <c r="F7375" s="200"/>
      <c r="G7375" s="201"/>
      <c r="H7375" s="201">
        <f>Collection!H904</f>
        <v>1625</v>
      </c>
      <c r="I7375" s="241">
        <f t="shared" si="116"/>
        <v>-1625</v>
      </c>
      <c r="J7375" s="200"/>
      <c r="K7375" s="200" t="str" cm="1">
        <f t="array" ref="K7375">IF($C7375="","",IF(AND($C7375=Party_Statement!$C$5,$B7375&gt;=Party_Statement!$C$6,$B7375&lt;=Party_Statement!$E$6),SUMPRODUCT(($C$3:$C7375=Party_Statement!$C$5)*($B$3:$B7375&gt;=Party_Statement!$C$6)*($B$3:$B7375&lt;=Party_Statement!$E$6)),""))</f>
        <v/>
      </c>
    </row>
    <row r="7376" spans="1:11" x14ac:dyDescent="0.2">
      <c r="A7376" s="203" t="str">
        <f>Collection!A905</f>
        <v>2083/05/21</v>
      </c>
      <c r="B7376" s="197">
        <f>Collection!B905</f>
        <v>46271</v>
      </c>
      <c r="C7376" s="200" t="str">
        <f>Collection!D905</f>
        <v>ORGANIC TARKALI</v>
      </c>
      <c r="D7376" s="200" t="str">
        <f>Collection!F905</f>
        <v>Collection</v>
      </c>
      <c r="E7376" s="200">
        <f>Collection!C905</f>
        <v>4467</v>
      </c>
      <c r="F7376" s="200"/>
      <c r="G7376" s="201"/>
      <c r="H7376" s="201">
        <f>Collection!H905</f>
        <v>2850</v>
      </c>
      <c r="I7376" s="241">
        <f t="shared" si="116"/>
        <v>-2850</v>
      </c>
      <c r="J7376" s="200"/>
      <c r="K7376" s="200" t="str" cm="1">
        <f t="array" ref="K7376">IF($C7376="","",IF(AND($C7376=Party_Statement!$C$5,$B7376&gt;=Party_Statement!$C$6,$B7376&lt;=Party_Statement!$E$6),SUMPRODUCT(($C$3:$C7376=Party_Statement!$C$5)*($B$3:$B7376&gt;=Party_Statement!$C$6)*($B$3:$B7376&lt;=Party_Statement!$E$6)),""))</f>
        <v/>
      </c>
    </row>
    <row r="7377" spans="1:11" x14ac:dyDescent="0.2">
      <c r="A7377" s="203" t="str">
        <f>Collection!A906</f>
        <v>2083/05/22</v>
      </c>
      <c r="B7377" s="197">
        <f>Collection!B906</f>
        <v>46272</v>
      </c>
      <c r="C7377" s="200" t="str">
        <f>Collection!D906</f>
        <v>SRIJANA DAIRY</v>
      </c>
      <c r="D7377" s="200" t="str">
        <f>Collection!F906</f>
        <v>Collection</v>
      </c>
      <c r="E7377" s="200">
        <f>Collection!C906</f>
        <v>4468</v>
      </c>
      <c r="F7377" s="200"/>
      <c r="G7377" s="201"/>
      <c r="H7377" s="201">
        <f>Collection!H906</f>
        <v>9180</v>
      </c>
      <c r="I7377" s="241">
        <f t="shared" si="116"/>
        <v>-9180</v>
      </c>
      <c r="J7377" s="200"/>
      <c r="K7377" s="200" t="str" cm="1">
        <f t="array" ref="K7377">IF($C7377="","",IF(AND($C7377=Party_Statement!$C$5,$B7377&gt;=Party_Statement!$C$6,$B7377&lt;=Party_Statement!$E$6),SUMPRODUCT(($C$3:$C7377=Party_Statement!$C$5)*($B$3:$B7377&gt;=Party_Statement!$C$6)*($B$3:$B7377&lt;=Party_Statement!$E$6)),""))</f>
        <v/>
      </c>
    </row>
    <row r="7378" spans="1:11" x14ac:dyDescent="0.2">
      <c r="A7378" s="203" t="str">
        <f>Collection!A907</f>
        <v>2083/05/22</v>
      </c>
      <c r="B7378" s="197">
        <f>Collection!B907</f>
        <v>46272</v>
      </c>
      <c r="C7378" s="200" t="str">
        <f>Collection!D907</f>
        <v>SOBHA BHATTARAI</v>
      </c>
      <c r="D7378" s="200" t="str">
        <f>Collection!F907</f>
        <v>Collection</v>
      </c>
      <c r="E7378" s="200">
        <f>Collection!C907</f>
        <v>4469</v>
      </c>
      <c r="F7378" s="200"/>
      <c r="G7378" s="201"/>
      <c r="H7378" s="201">
        <f>Collection!H907</f>
        <v>3400</v>
      </c>
      <c r="I7378" s="241">
        <f t="shared" si="116"/>
        <v>-3400</v>
      </c>
      <c r="J7378" s="200"/>
      <c r="K7378" s="200" t="str" cm="1">
        <f t="array" ref="K7378">IF($C7378="","",IF(AND($C7378=Party_Statement!$C$5,$B7378&gt;=Party_Statement!$C$6,$B7378&lt;=Party_Statement!$E$6),SUMPRODUCT(($C$3:$C7378=Party_Statement!$C$5)*($B$3:$B7378&gt;=Party_Statement!$C$6)*($B$3:$B7378&lt;=Party_Statement!$E$6)),""))</f>
        <v/>
      </c>
    </row>
    <row r="7379" spans="1:11" x14ac:dyDescent="0.2">
      <c r="A7379" s="203" t="str">
        <f>Collection!A908</f>
        <v>2083/05/22</v>
      </c>
      <c r="B7379" s="197">
        <f>Collection!B908</f>
        <v>46272</v>
      </c>
      <c r="C7379" s="200" t="str">
        <f>Collection!D908</f>
        <v>PALPALI KIRANA</v>
      </c>
      <c r="D7379" s="200" t="str">
        <f>Collection!F908</f>
        <v>Collection</v>
      </c>
      <c r="E7379" s="200">
        <f>Collection!C908</f>
        <v>4470</v>
      </c>
      <c r="F7379" s="200"/>
      <c r="G7379" s="201"/>
      <c r="H7379" s="201">
        <f>Collection!H908</f>
        <v>2125</v>
      </c>
      <c r="I7379" s="241">
        <f t="shared" si="116"/>
        <v>-2125</v>
      </c>
      <c r="J7379" s="200"/>
      <c r="K7379" s="200" t="str" cm="1">
        <f t="array" ref="K7379">IF($C7379="","",IF(AND($C7379=Party_Statement!$C$5,$B7379&gt;=Party_Statement!$C$6,$B7379&lt;=Party_Statement!$E$6),SUMPRODUCT(($C$3:$C7379=Party_Statement!$C$5)*($B$3:$B7379&gt;=Party_Statement!$C$6)*($B$3:$B7379&lt;=Party_Statement!$E$6)),""))</f>
        <v/>
      </c>
    </row>
    <row r="7380" spans="1:11" x14ac:dyDescent="0.2">
      <c r="A7380" s="203" t="str">
        <f>Collection!A909</f>
        <v>2083/05/22</v>
      </c>
      <c r="B7380" s="197">
        <f>Collection!B909</f>
        <v>46272</v>
      </c>
      <c r="C7380" s="200" t="str">
        <f>Collection!D909</f>
        <v>AAMOSH KIRANA</v>
      </c>
      <c r="D7380" s="200" t="str">
        <f>Collection!F909</f>
        <v>Collection</v>
      </c>
      <c r="E7380" s="200">
        <f>Collection!C909</f>
        <v>4471</v>
      </c>
      <c r="F7380" s="200"/>
      <c r="G7380" s="201"/>
      <c r="H7380" s="201">
        <f>Collection!H909</f>
        <v>11000</v>
      </c>
      <c r="I7380" s="241">
        <f t="shared" si="116"/>
        <v>-11000</v>
      </c>
      <c r="J7380" s="200"/>
      <c r="K7380" s="200" cm="1">
        <f t="array" ref="K7380">IF($C7380="","",IF(AND($C7380=Party_Statement!$C$5,$B7380&gt;=Party_Statement!$C$6,$B7380&lt;=Party_Statement!$E$6),SUMPRODUCT(($C$3:$C7380=Party_Statement!$C$5)*($B$3:$B7380&gt;=Party_Statement!$C$6)*($B$3:$B7380&lt;=Party_Statement!$E$6)),""))</f>
        <v>316</v>
      </c>
    </row>
    <row r="7381" spans="1:11" x14ac:dyDescent="0.2">
      <c r="A7381" s="203" t="str">
        <f>Collection!A910</f>
        <v>2083/05/22</v>
      </c>
      <c r="B7381" s="197">
        <f>Collection!B910</f>
        <v>46272</v>
      </c>
      <c r="C7381" s="200" t="str">
        <f>Collection!D910</f>
        <v>GIRI KIRANA</v>
      </c>
      <c r="D7381" s="200" t="str">
        <f>Collection!F910</f>
        <v>Collection</v>
      </c>
      <c r="E7381" s="200">
        <f>Collection!C910</f>
        <v>4472</v>
      </c>
      <c r="F7381" s="200"/>
      <c r="G7381" s="201"/>
      <c r="H7381" s="201">
        <f>Collection!H910</f>
        <v>1275</v>
      </c>
      <c r="I7381" s="241">
        <f t="shared" si="116"/>
        <v>-1275</v>
      </c>
      <c r="J7381" s="200"/>
      <c r="K7381" s="200" t="str" cm="1">
        <f t="array" ref="K7381">IF($C7381="","",IF(AND($C7381=Party_Statement!$C$5,$B7381&gt;=Party_Statement!$C$6,$B7381&lt;=Party_Statement!$E$6),SUMPRODUCT(($C$3:$C7381=Party_Statement!$C$5)*($B$3:$B7381&gt;=Party_Statement!$C$6)*($B$3:$B7381&lt;=Party_Statement!$E$6)),""))</f>
        <v/>
      </c>
    </row>
    <row r="7382" spans="1:11" x14ac:dyDescent="0.2">
      <c r="A7382" s="203" t="str">
        <f>Collection!A911</f>
        <v>2083/05/22</v>
      </c>
      <c r="B7382" s="197">
        <f>Collection!B911</f>
        <v>46272</v>
      </c>
      <c r="C7382" s="200" t="str">
        <f>Collection!D911</f>
        <v>SAMIKSHYA KIRANA</v>
      </c>
      <c r="D7382" s="200" t="str">
        <f>Collection!F911</f>
        <v>Collection</v>
      </c>
      <c r="E7382" s="200">
        <f>Collection!C911</f>
        <v>4473</v>
      </c>
      <c r="F7382" s="200"/>
      <c r="G7382" s="201"/>
      <c r="H7382" s="201">
        <f>Collection!H911</f>
        <v>850</v>
      </c>
      <c r="I7382" s="241">
        <f t="shared" si="116"/>
        <v>-850</v>
      </c>
      <c r="J7382" s="200"/>
      <c r="K7382" s="200" t="str" cm="1">
        <f t="array" ref="K7382">IF($C7382="","",IF(AND($C7382=Party_Statement!$C$5,$B7382&gt;=Party_Statement!$C$6,$B7382&lt;=Party_Statement!$E$6),SUMPRODUCT(($C$3:$C7382=Party_Statement!$C$5)*($B$3:$B7382&gt;=Party_Statement!$C$6)*($B$3:$B7382&lt;=Party_Statement!$E$6)),""))</f>
        <v/>
      </c>
    </row>
    <row r="7383" spans="1:11" x14ac:dyDescent="0.2">
      <c r="A7383" s="203" t="str">
        <f>Collection!A912</f>
        <v>2083/05/22</v>
      </c>
      <c r="B7383" s="197">
        <f>Collection!B912</f>
        <v>46272</v>
      </c>
      <c r="C7383" s="200" t="str">
        <f>Collection!D912</f>
        <v>MANAKAMANA DAIRY</v>
      </c>
      <c r="D7383" s="200" t="str">
        <f>Collection!F912</f>
        <v>Collection</v>
      </c>
      <c r="E7383" s="200">
        <f>Collection!C912</f>
        <v>4474</v>
      </c>
      <c r="F7383" s="200"/>
      <c r="G7383" s="201"/>
      <c r="H7383" s="201">
        <f>Collection!H912</f>
        <v>1700</v>
      </c>
      <c r="I7383" s="241">
        <f t="shared" si="116"/>
        <v>-1700</v>
      </c>
      <c r="J7383" s="200"/>
      <c r="K7383" s="200" t="str" cm="1">
        <f t="array" ref="K7383">IF($C7383="","",IF(AND($C7383=Party_Statement!$C$5,$B7383&gt;=Party_Statement!$C$6,$B7383&lt;=Party_Statement!$E$6),SUMPRODUCT(($C$3:$C7383=Party_Statement!$C$5)*($B$3:$B7383&gt;=Party_Statement!$C$6)*($B$3:$B7383&lt;=Party_Statement!$E$6)),""))</f>
        <v/>
      </c>
    </row>
    <row r="7384" spans="1:11" s="64" customFormat="1" x14ac:dyDescent="0.2">
      <c r="A7384" s="203" t="str">
        <f>Collection!A913</f>
        <v>2083/05/22</v>
      </c>
      <c r="B7384" s="197">
        <f>Collection!B913</f>
        <v>46272</v>
      </c>
      <c r="C7384" s="200" t="str">
        <f>Collection!D913</f>
        <v>KHANAL KIRANA</v>
      </c>
      <c r="D7384" s="200" t="str">
        <f>Collection!F913</f>
        <v>Collection</v>
      </c>
      <c r="E7384" s="200">
        <f>Collection!C913</f>
        <v>4475</v>
      </c>
      <c r="F7384" s="200"/>
      <c r="G7384" s="201"/>
      <c r="H7384" s="201">
        <f>Collection!H913</f>
        <v>1275</v>
      </c>
      <c r="I7384" s="241">
        <f t="shared" si="116"/>
        <v>-1275</v>
      </c>
      <c r="J7384" s="202"/>
      <c r="K7384" s="200" t="str" cm="1">
        <f t="array" ref="K7384">IF($C7384="","",IF(AND($C7384=Party_Statement!$C$5,$B7384&gt;=Party_Statement!$C$6,$B7384&lt;=Party_Statement!$E$6),SUMPRODUCT(($C$3:$C7384=Party_Statement!$C$5)*($B$3:$B7384&gt;=Party_Statement!$C$6)*($B$3:$B7384&lt;=Party_Statement!$E$6)),""))</f>
        <v/>
      </c>
    </row>
    <row r="7385" spans="1:11" x14ac:dyDescent="0.2">
      <c r="A7385" s="203" t="str">
        <f>Collection!A914</f>
        <v>2083/05/22</v>
      </c>
      <c r="B7385" s="197">
        <f>Collection!B914</f>
        <v>46272</v>
      </c>
      <c r="C7385" s="200" t="str">
        <f>Collection!D914</f>
        <v>DEURALI KIRANA</v>
      </c>
      <c r="D7385" s="200" t="str">
        <f>Collection!F914</f>
        <v>Collection</v>
      </c>
      <c r="E7385" s="200">
        <f>Collection!C914</f>
        <v>4476</v>
      </c>
      <c r="F7385" s="200"/>
      <c r="G7385" s="201"/>
      <c r="H7385" s="201">
        <f>Collection!H914</f>
        <v>425</v>
      </c>
      <c r="I7385" s="241">
        <f t="shared" si="116"/>
        <v>-425</v>
      </c>
      <c r="J7385" s="200"/>
      <c r="K7385" s="200" t="str" cm="1">
        <f t="array" ref="K7385">IF($C7385="","",IF(AND($C7385=Party_Statement!$C$5,$B7385&gt;=Party_Statement!$C$6,$B7385&lt;=Party_Statement!$E$6),SUMPRODUCT(($C$3:$C7385=Party_Statement!$C$5)*($B$3:$B7385&gt;=Party_Statement!$C$6)*($B$3:$B7385&lt;=Party_Statement!$E$6)),""))</f>
        <v/>
      </c>
    </row>
    <row r="7386" spans="1:11" x14ac:dyDescent="0.2">
      <c r="A7386" s="203" t="str">
        <f>Collection!A915</f>
        <v>2083/05/22</v>
      </c>
      <c r="B7386" s="197">
        <f>Collection!B915</f>
        <v>46272</v>
      </c>
      <c r="C7386" s="200" t="str">
        <f>Collection!D915</f>
        <v>YUBARAJ AND SAMRAT</v>
      </c>
      <c r="D7386" s="200" t="str">
        <f>Collection!F915</f>
        <v>Collection</v>
      </c>
      <c r="E7386" s="200">
        <f>Collection!C915</f>
        <v>4477</v>
      </c>
      <c r="F7386" s="200"/>
      <c r="G7386" s="201"/>
      <c r="H7386" s="201">
        <f>Collection!H915</f>
        <v>850</v>
      </c>
      <c r="I7386" s="241">
        <f t="shared" si="116"/>
        <v>-850</v>
      </c>
      <c r="J7386" s="200"/>
      <c r="K7386" s="200" t="str" cm="1">
        <f t="array" ref="K7386">IF($C7386="","",IF(AND($C7386=Party_Statement!$C$5,$B7386&gt;=Party_Statement!$C$6,$B7386&lt;=Party_Statement!$E$6),SUMPRODUCT(($C$3:$C7386=Party_Statement!$C$5)*($B$3:$B7386&gt;=Party_Statement!$C$6)*($B$3:$B7386&lt;=Party_Statement!$E$6)),""))</f>
        <v/>
      </c>
    </row>
    <row r="7387" spans="1:11" x14ac:dyDescent="0.2">
      <c r="A7387" s="203" t="str">
        <f>Collection!A916</f>
        <v>2083/05/22</v>
      </c>
      <c r="B7387" s="197">
        <f>Collection!B916</f>
        <v>46272</v>
      </c>
      <c r="C7387" s="200" t="str">
        <f>Collection!D916</f>
        <v>ORGANIC TARKALI</v>
      </c>
      <c r="D7387" s="200" t="str">
        <f>Collection!F916</f>
        <v>Collection</v>
      </c>
      <c r="E7387" s="200">
        <f>Collection!C916</f>
        <v>4478</v>
      </c>
      <c r="F7387" s="200"/>
      <c r="G7387" s="201"/>
      <c r="H7387" s="201">
        <f>Collection!H916</f>
        <v>2500</v>
      </c>
      <c r="I7387" s="241">
        <f t="shared" si="116"/>
        <v>-2500</v>
      </c>
      <c r="J7387" s="200"/>
      <c r="K7387" s="200" t="str" cm="1">
        <f t="array" ref="K7387">IF($C7387="","",IF(AND($C7387=Party_Statement!$C$5,$B7387&gt;=Party_Statement!$C$6,$B7387&lt;=Party_Statement!$E$6),SUMPRODUCT(($C$3:$C7387=Party_Statement!$C$5)*($B$3:$B7387&gt;=Party_Statement!$C$6)*($B$3:$B7387&lt;=Party_Statement!$E$6)),""))</f>
        <v/>
      </c>
    </row>
    <row r="7388" spans="1:11" x14ac:dyDescent="0.2">
      <c r="A7388" s="203" t="str">
        <f>Collection!A917</f>
        <v>2083/05/22</v>
      </c>
      <c r="B7388" s="197">
        <f>Collection!B917</f>
        <v>46272</v>
      </c>
      <c r="C7388" s="200" t="str">
        <f>Collection!D917</f>
        <v>NEUPANE KIRANA</v>
      </c>
      <c r="D7388" s="200" t="str">
        <f>Collection!F917</f>
        <v>Collection</v>
      </c>
      <c r="E7388" s="200">
        <f>Collection!C917</f>
        <v>4479</v>
      </c>
      <c r="F7388" s="200"/>
      <c r="G7388" s="201"/>
      <c r="H7388" s="201">
        <f>Collection!H917</f>
        <v>1200</v>
      </c>
      <c r="I7388" s="241">
        <f t="shared" si="116"/>
        <v>-1200</v>
      </c>
      <c r="J7388" s="200"/>
      <c r="K7388" s="200" t="str" cm="1">
        <f t="array" ref="K7388">IF($C7388="","",IF(AND($C7388=Party_Statement!$C$5,$B7388&gt;=Party_Statement!$C$6,$B7388&lt;=Party_Statement!$E$6),SUMPRODUCT(($C$3:$C7388=Party_Statement!$C$5)*($B$3:$B7388&gt;=Party_Statement!$C$6)*($B$3:$B7388&lt;=Party_Statement!$E$6)),""))</f>
        <v/>
      </c>
    </row>
    <row r="7389" spans="1:11" s="64" customFormat="1" x14ac:dyDescent="0.2">
      <c r="A7389" s="203" t="str">
        <f>Collection!A918</f>
        <v>2083/05/22</v>
      </c>
      <c r="B7389" s="197">
        <f>Collection!B918</f>
        <v>46272</v>
      </c>
      <c r="C7389" s="200" t="str">
        <f>Collection!D918</f>
        <v>BHUSAL JANARAL STORE</v>
      </c>
      <c r="D7389" s="200" t="str">
        <f>Collection!F918</f>
        <v>Collection</v>
      </c>
      <c r="E7389" s="200">
        <f>Collection!C918</f>
        <v>4480</v>
      </c>
      <c r="F7389" s="200"/>
      <c r="G7389" s="201"/>
      <c r="H7389" s="201">
        <f>Collection!H918</f>
        <v>7650</v>
      </c>
      <c r="I7389" s="241">
        <f t="shared" si="116"/>
        <v>-7650</v>
      </c>
      <c r="J7389" s="202"/>
      <c r="K7389" s="200" t="str" cm="1">
        <f t="array" ref="K7389">IF($C7389="","",IF(AND($C7389=Party_Statement!$C$5,$B7389&gt;=Party_Statement!$C$6,$B7389&lt;=Party_Statement!$E$6),SUMPRODUCT(($C$3:$C7389=Party_Statement!$C$5)*($B$3:$B7389&gt;=Party_Statement!$C$6)*($B$3:$B7389&lt;=Party_Statement!$E$6)),""))</f>
        <v/>
      </c>
    </row>
    <row r="7390" spans="1:11" x14ac:dyDescent="0.2">
      <c r="A7390" s="203" t="str">
        <f>Collection!A919</f>
        <v>2083/05/22</v>
      </c>
      <c r="B7390" s="197">
        <f>Collection!B919</f>
        <v>46272</v>
      </c>
      <c r="C7390" s="200" t="str">
        <f>Collection!D919</f>
        <v>CHHATRABHUMI STORE</v>
      </c>
      <c r="D7390" s="200" t="str">
        <f>Collection!F919</f>
        <v>Collection</v>
      </c>
      <c r="E7390" s="200">
        <f>Collection!C919</f>
        <v>4481</v>
      </c>
      <c r="F7390" s="200"/>
      <c r="G7390" s="201"/>
      <c r="H7390" s="201">
        <f>Collection!H919</f>
        <v>30000</v>
      </c>
      <c r="I7390" s="241">
        <f t="shared" si="116"/>
        <v>-30000</v>
      </c>
      <c r="J7390" s="200"/>
      <c r="K7390" s="200" t="str" cm="1">
        <f t="array" ref="K7390">IF($C7390="","",IF(AND($C7390=Party_Statement!$C$5,$B7390&gt;=Party_Statement!$C$6,$B7390&lt;=Party_Statement!$E$6),SUMPRODUCT(($C$3:$C7390=Party_Statement!$C$5)*($B$3:$B7390&gt;=Party_Statement!$C$6)*($B$3:$B7390&lt;=Party_Statement!$E$6)),""))</f>
        <v/>
      </c>
    </row>
    <row r="7391" spans="1:11" x14ac:dyDescent="0.2">
      <c r="A7391" s="203" t="str">
        <f>Collection!A920</f>
        <v>2083/05/22</v>
      </c>
      <c r="B7391" s="197">
        <f>Collection!B920</f>
        <v>46272</v>
      </c>
      <c r="C7391" s="200" t="str">
        <f>Collection!D920</f>
        <v>SHANKAR KHAREL</v>
      </c>
      <c r="D7391" s="200" t="str">
        <f>Collection!F920</f>
        <v>Collection</v>
      </c>
      <c r="E7391" s="200">
        <f>Collection!C920</f>
        <v>4482</v>
      </c>
      <c r="F7391" s="200"/>
      <c r="G7391" s="201"/>
      <c r="H7391" s="201">
        <f>Collection!H920</f>
        <v>10000</v>
      </c>
      <c r="I7391" s="241">
        <f t="shared" si="116"/>
        <v>-10000</v>
      </c>
      <c r="J7391" s="200"/>
      <c r="K7391" s="200" t="str" cm="1">
        <f t="array" ref="K7391">IF($C7391="","",IF(AND($C7391=Party_Statement!$C$5,$B7391&gt;=Party_Statement!$C$6,$B7391&lt;=Party_Statement!$E$6),SUMPRODUCT(($C$3:$C7391=Party_Statement!$C$5)*($B$3:$B7391&gt;=Party_Statement!$C$6)*($B$3:$B7391&lt;=Party_Statement!$E$6)),""))</f>
        <v/>
      </c>
    </row>
    <row r="7392" spans="1:11" x14ac:dyDescent="0.2">
      <c r="A7392" s="203" t="str">
        <f>Collection!A921</f>
        <v>2083/05/22</v>
      </c>
      <c r="B7392" s="197">
        <f>Collection!B921</f>
        <v>46272</v>
      </c>
      <c r="C7392" s="200" t="str">
        <f>Collection!D921</f>
        <v>J AND J SISTERS</v>
      </c>
      <c r="D7392" s="200" t="str">
        <f>Collection!F921</f>
        <v>Collection</v>
      </c>
      <c r="E7392" s="200">
        <f>Collection!C921</f>
        <v>4483</v>
      </c>
      <c r="F7392" s="200"/>
      <c r="G7392" s="201"/>
      <c r="H7392" s="201">
        <f>Collection!H921</f>
        <v>2825</v>
      </c>
      <c r="I7392" s="241">
        <f t="shared" si="116"/>
        <v>-2825</v>
      </c>
      <c r="J7392" s="200"/>
      <c r="K7392" s="200" t="str" cm="1">
        <f t="array" ref="K7392">IF($C7392="","",IF(AND($C7392=Party_Statement!$C$5,$B7392&gt;=Party_Statement!$C$6,$B7392&lt;=Party_Statement!$E$6),SUMPRODUCT(($C$3:$C7392=Party_Statement!$C$5)*($B$3:$B7392&gt;=Party_Statement!$C$6)*($B$3:$B7392&lt;=Party_Statement!$E$6)),""))</f>
        <v/>
      </c>
    </row>
    <row r="7393" spans="1:11" x14ac:dyDescent="0.2">
      <c r="A7393" s="203" t="str">
        <f>Collection!A922</f>
        <v>2083/05/23</v>
      </c>
      <c r="B7393" s="197">
        <f>Collection!B922</f>
        <v>46273</v>
      </c>
      <c r="C7393" s="200" t="str">
        <f>Collection!D922</f>
        <v>SRIJANA DAIRY</v>
      </c>
      <c r="D7393" s="200" t="str">
        <f>Collection!F922</f>
        <v>Collection</v>
      </c>
      <c r="E7393" s="200">
        <f>Collection!C922</f>
        <v>4484</v>
      </c>
      <c r="F7393" s="200"/>
      <c r="G7393" s="201"/>
      <c r="H7393" s="201">
        <f>Collection!H922</f>
        <v>5180</v>
      </c>
      <c r="I7393" s="241">
        <f t="shared" si="116"/>
        <v>-5180</v>
      </c>
      <c r="J7393" s="200"/>
      <c r="K7393" s="200" t="str" cm="1">
        <f t="array" ref="K7393">IF($C7393="","",IF(AND($C7393=Party_Statement!$C$5,$B7393&gt;=Party_Statement!$C$6,$B7393&lt;=Party_Statement!$E$6),SUMPRODUCT(($C$3:$C7393=Party_Statement!$C$5)*($B$3:$B7393&gt;=Party_Statement!$C$6)*($B$3:$B7393&lt;=Party_Statement!$E$6)),""))</f>
        <v/>
      </c>
    </row>
    <row r="7394" spans="1:11" x14ac:dyDescent="0.2">
      <c r="A7394" s="203" t="str">
        <f>Collection!A923</f>
        <v>2083/05/23</v>
      </c>
      <c r="B7394" s="197">
        <f>Collection!B923</f>
        <v>46273</v>
      </c>
      <c r="C7394" s="200" t="str">
        <f>Collection!D923</f>
        <v>SOBHA BHATTARAI</v>
      </c>
      <c r="D7394" s="200" t="str">
        <f>Collection!F923</f>
        <v>Collection</v>
      </c>
      <c r="E7394" s="200">
        <f>Collection!C923</f>
        <v>4485</v>
      </c>
      <c r="F7394" s="200"/>
      <c r="G7394" s="201"/>
      <c r="H7394" s="201">
        <f>Collection!H923</f>
        <v>3825</v>
      </c>
      <c r="I7394" s="241">
        <f t="shared" si="116"/>
        <v>-3825</v>
      </c>
      <c r="J7394" s="200"/>
      <c r="K7394" s="200" t="str" cm="1">
        <f t="array" ref="K7394">IF($C7394="","",IF(AND($C7394=Party_Statement!$C$5,$B7394&gt;=Party_Statement!$C$6,$B7394&lt;=Party_Statement!$E$6),SUMPRODUCT(($C$3:$C7394=Party_Statement!$C$5)*($B$3:$B7394&gt;=Party_Statement!$C$6)*($B$3:$B7394&lt;=Party_Statement!$E$6)),""))</f>
        <v/>
      </c>
    </row>
    <row r="7395" spans="1:11" x14ac:dyDescent="0.2">
      <c r="A7395" s="203" t="str">
        <f>Collection!A924</f>
        <v>2083/05/23</v>
      </c>
      <c r="B7395" s="197">
        <f>Collection!B924</f>
        <v>46273</v>
      </c>
      <c r="C7395" s="200" t="str">
        <f>Collection!D924</f>
        <v>KHANAL KIRANA</v>
      </c>
      <c r="D7395" s="200" t="str">
        <f>Collection!F924</f>
        <v>Collection</v>
      </c>
      <c r="E7395" s="200">
        <f>Collection!C924</f>
        <v>4486</v>
      </c>
      <c r="F7395" s="200"/>
      <c r="G7395" s="201"/>
      <c r="H7395" s="201">
        <f>Collection!H924</f>
        <v>1780</v>
      </c>
      <c r="I7395" s="241">
        <f t="shared" si="116"/>
        <v>-1780</v>
      </c>
      <c r="J7395" s="200"/>
      <c r="K7395" s="200" t="str" cm="1">
        <f t="array" ref="K7395">IF($C7395="","",IF(AND($C7395=Party_Statement!$C$5,$B7395&gt;=Party_Statement!$C$6,$B7395&lt;=Party_Statement!$E$6),SUMPRODUCT(($C$3:$C7395=Party_Statement!$C$5)*($B$3:$B7395&gt;=Party_Statement!$C$6)*($B$3:$B7395&lt;=Party_Statement!$E$6)),""))</f>
        <v/>
      </c>
    </row>
    <row r="7396" spans="1:11" x14ac:dyDescent="0.2">
      <c r="A7396" s="203" t="str">
        <f>Collection!A925</f>
        <v>2083/05/23</v>
      </c>
      <c r="B7396" s="197">
        <f>Collection!B925</f>
        <v>46273</v>
      </c>
      <c r="C7396" s="200" t="str">
        <f>Collection!D925</f>
        <v>YUBARAJ AND SAMRAT</v>
      </c>
      <c r="D7396" s="200" t="str">
        <f>Collection!F925</f>
        <v>Collection</v>
      </c>
      <c r="E7396" s="200">
        <f>Collection!C925</f>
        <v>4487</v>
      </c>
      <c r="F7396" s="200"/>
      <c r="G7396" s="201"/>
      <c r="H7396" s="201">
        <f>Collection!H925</f>
        <v>850</v>
      </c>
      <c r="I7396" s="241">
        <f t="shared" si="116"/>
        <v>-850</v>
      </c>
      <c r="J7396" s="200"/>
      <c r="K7396" s="200" t="str" cm="1">
        <f t="array" ref="K7396">IF($C7396="","",IF(AND($C7396=Party_Statement!$C$5,$B7396&gt;=Party_Statement!$C$6,$B7396&lt;=Party_Statement!$E$6),SUMPRODUCT(($C$3:$C7396=Party_Statement!$C$5)*($B$3:$B7396&gt;=Party_Statement!$C$6)*($B$3:$B7396&lt;=Party_Statement!$E$6)),""))</f>
        <v/>
      </c>
    </row>
    <row r="7397" spans="1:11" x14ac:dyDescent="0.2">
      <c r="A7397" s="203" t="str">
        <f>Collection!A926</f>
        <v>2083/05/23</v>
      </c>
      <c r="B7397" s="197">
        <f>Collection!B926</f>
        <v>46273</v>
      </c>
      <c r="C7397" s="200" t="str">
        <f>Collection!D926</f>
        <v>AAMOSH KIRANA</v>
      </c>
      <c r="D7397" s="200" t="str">
        <f>Collection!F926</f>
        <v>Collection</v>
      </c>
      <c r="E7397" s="200">
        <f>Collection!C926</f>
        <v>4488</v>
      </c>
      <c r="F7397" s="200"/>
      <c r="G7397" s="201"/>
      <c r="H7397" s="201">
        <f>Collection!H926</f>
        <v>5500</v>
      </c>
      <c r="I7397" s="241">
        <f t="shared" si="116"/>
        <v>-5500</v>
      </c>
      <c r="J7397" s="200"/>
      <c r="K7397" s="200" cm="1">
        <f t="array" ref="K7397">IF($C7397="","",IF(AND($C7397=Party_Statement!$C$5,$B7397&gt;=Party_Statement!$C$6,$B7397&lt;=Party_Statement!$E$6),SUMPRODUCT(($C$3:$C7397=Party_Statement!$C$5)*($B$3:$B7397&gt;=Party_Statement!$C$6)*($B$3:$B7397&lt;=Party_Statement!$E$6)),""))</f>
        <v>317</v>
      </c>
    </row>
    <row r="7398" spans="1:11" x14ac:dyDescent="0.2">
      <c r="A7398" s="203" t="str">
        <f>Collection!A927</f>
        <v>2083/05/23</v>
      </c>
      <c r="B7398" s="197">
        <f>Collection!B927</f>
        <v>46273</v>
      </c>
      <c r="C7398" s="200" t="str">
        <f>Collection!D927</f>
        <v>GIRI KIRANA</v>
      </c>
      <c r="D7398" s="200" t="str">
        <f>Collection!F927</f>
        <v>Collection</v>
      </c>
      <c r="E7398" s="200">
        <f>Collection!C927</f>
        <v>4489</v>
      </c>
      <c r="F7398" s="200"/>
      <c r="G7398" s="201"/>
      <c r="H7398" s="201">
        <f>Collection!H927</f>
        <v>1275</v>
      </c>
      <c r="I7398" s="241">
        <f t="shared" si="116"/>
        <v>-1275</v>
      </c>
      <c r="J7398" s="200"/>
      <c r="K7398" s="200" t="str" cm="1">
        <f t="array" ref="K7398">IF($C7398="","",IF(AND($C7398=Party_Statement!$C$5,$B7398&gt;=Party_Statement!$C$6,$B7398&lt;=Party_Statement!$E$6),SUMPRODUCT(($C$3:$C7398=Party_Statement!$C$5)*($B$3:$B7398&gt;=Party_Statement!$C$6)*($B$3:$B7398&lt;=Party_Statement!$E$6)),""))</f>
        <v/>
      </c>
    </row>
    <row r="7399" spans="1:11" x14ac:dyDescent="0.2">
      <c r="A7399" s="203" t="str">
        <f>Collection!A928</f>
        <v>2083/05/23</v>
      </c>
      <c r="B7399" s="197">
        <f>Collection!B928</f>
        <v>46273</v>
      </c>
      <c r="C7399" s="200" t="str">
        <f>Collection!D928</f>
        <v>DEURALI KIRANA</v>
      </c>
      <c r="D7399" s="200" t="str">
        <f>Collection!F928</f>
        <v>Collection</v>
      </c>
      <c r="E7399" s="200">
        <f>Collection!C928</f>
        <v>4490</v>
      </c>
      <c r="F7399" s="200"/>
      <c r="G7399" s="201"/>
      <c r="H7399" s="201">
        <f>Collection!H928</f>
        <v>425</v>
      </c>
      <c r="I7399" s="241">
        <f t="shared" si="116"/>
        <v>-425</v>
      </c>
      <c r="J7399" s="200"/>
      <c r="K7399" s="200" t="str" cm="1">
        <f t="array" ref="K7399">IF($C7399="","",IF(AND($C7399=Party_Statement!$C$5,$B7399&gt;=Party_Statement!$C$6,$B7399&lt;=Party_Statement!$E$6),SUMPRODUCT(($C$3:$C7399=Party_Statement!$C$5)*($B$3:$B7399&gt;=Party_Statement!$C$6)*($B$3:$B7399&lt;=Party_Statement!$E$6)),""))</f>
        <v/>
      </c>
    </row>
    <row r="7400" spans="1:11" x14ac:dyDescent="0.2">
      <c r="A7400" s="203" t="str">
        <f>Collection!A929</f>
        <v>2083/05/23</v>
      </c>
      <c r="B7400" s="197">
        <f>Collection!B929</f>
        <v>46273</v>
      </c>
      <c r="C7400" s="200" t="str">
        <f>Collection!D929</f>
        <v>SAMIKSHYA KIRANA</v>
      </c>
      <c r="D7400" s="200" t="str">
        <f>Collection!F929</f>
        <v>Collection</v>
      </c>
      <c r="E7400" s="200">
        <f>Collection!C929</f>
        <v>4491</v>
      </c>
      <c r="F7400" s="200"/>
      <c r="G7400" s="201"/>
      <c r="H7400" s="201">
        <f>Collection!H929</f>
        <v>850</v>
      </c>
      <c r="I7400" s="241">
        <f t="shared" si="116"/>
        <v>-850</v>
      </c>
      <c r="J7400" s="200"/>
      <c r="K7400" s="200" t="str" cm="1">
        <f t="array" ref="K7400">IF($C7400="","",IF(AND($C7400=Party_Statement!$C$5,$B7400&gt;=Party_Statement!$C$6,$B7400&lt;=Party_Statement!$E$6),SUMPRODUCT(($C$3:$C7400=Party_Statement!$C$5)*($B$3:$B7400&gt;=Party_Statement!$C$6)*($B$3:$B7400&lt;=Party_Statement!$E$6)),""))</f>
        <v/>
      </c>
    </row>
    <row r="7401" spans="1:11" x14ac:dyDescent="0.2">
      <c r="A7401" s="203" t="str">
        <f>Collection!A930</f>
        <v>2083/05/23</v>
      </c>
      <c r="B7401" s="197">
        <f>Collection!B930</f>
        <v>46273</v>
      </c>
      <c r="C7401" s="200" t="str">
        <f>Collection!D930</f>
        <v>PALPALI KIRANA</v>
      </c>
      <c r="D7401" s="200" t="str">
        <f>Collection!F930</f>
        <v>Collection</v>
      </c>
      <c r="E7401" s="200">
        <f>Collection!C930</f>
        <v>4492</v>
      </c>
      <c r="F7401" s="200"/>
      <c r="G7401" s="201"/>
      <c r="H7401" s="201">
        <f>Collection!H930</f>
        <v>3400</v>
      </c>
      <c r="I7401" s="241">
        <f t="shared" si="116"/>
        <v>-3400</v>
      </c>
      <c r="J7401" s="200"/>
      <c r="K7401" s="200" t="str" cm="1">
        <f t="array" ref="K7401">IF($C7401="","",IF(AND($C7401=Party_Statement!$C$5,$B7401&gt;=Party_Statement!$C$6,$B7401&lt;=Party_Statement!$E$6),SUMPRODUCT(($C$3:$C7401=Party_Statement!$C$5)*($B$3:$B7401&gt;=Party_Statement!$C$6)*($B$3:$B7401&lt;=Party_Statement!$E$6)),""))</f>
        <v/>
      </c>
    </row>
    <row r="7402" spans="1:11" x14ac:dyDescent="0.2">
      <c r="A7402" s="203" t="str">
        <f>Collection!A931</f>
        <v>2083/05/23</v>
      </c>
      <c r="B7402" s="197">
        <f>Collection!B931</f>
        <v>46273</v>
      </c>
      <c r="C7402" s="200" t="str">
        <f>Collection!D931</f>
        <v>ORGANIC TARKALI</v>
      </c>
      <c r="D7402" s="200" t="str">
        <f>Collection!F931</f>
        <v>Collection</v>
      </c>
      <c r="E7402" s="200">
        <f>Collection!C931</f>
        <v>4493</v>
      </c>
      <c r="F7402" s="200"/>
      <c r="G7402" s="201"/>
      <c r="H7402" s="201">
        <f>Collection!H931</f>
        <v>1900</v>
      </c>
      <c r="I7402" s="241">
        <f t="shared" si="116"/>
        <v>-1900</v>
      </c>
      <c r="J7402" s="200"/>
      <c r="K7402" s="200" t="str" cm="1">
        <f t="array" ref="K7402">IF($C7402="","",IF(AND($C7402=Party_Statement!$C$5,$B7402&gt;=Party_Statement!$C$6,$B7402&lt;=Party_Statement!$E$6),SUMPRODUCT(($C$3:$C7402=Party_Statement!$C$5)*($B$3:$B7402&gt;=Party_Statement!$C$6)*($B$3:$B7402&lt;=Party_Statement!$E$6)),""))</f>
        <v/>
      </c>
    </row>
    <row r="7403" spans="1:11" x14ac:dyDescent="0.2">
      <c r="A7403" s="203" t="str">
        <f>Collection!A932</f>
        <v>2083/05/24</v>
      </c>
      <c r="B7403" s="197">
        <f>Collection!B932</f>
        <v>46274</v>
      </c>
      <c r="C7403" s="200" t="str">
        <f>Collection!D932</f>
        <v>SRIJANA DAIRY</v>
      </c>
      <c r="D7403" s="200" t="str">
        <f>Collection!F932</f>
        <v>Collection</v>
      </c>
      <c r="E7403" s="200">
        <f>Collection!C932</f>
        <v>4494</v>
      </c>
      <c r="F7403" s="200"/>
      <c r="G7403" s="201"/>
      <c r="H7403" s="201">
        <f>Collection!H932</f>
        <v>5180</v>
      </c>
      <c r="I7403" s="241">
        <f t="shared" si="116"/>
        <v>-5180</v>
      </c>
      <c r="J7403" s="200"/>
      <c r="K7403" s="200" t="str" cm="1">
        <f t="array" ref="K7403">IF($C7403="","",IF(AND($C7403=Party_Statement!$C$5,$B7403&gt;=Party_Statement!$C$6,$B7403&lt;=Party_Statement!$E$6),SUMPRODUCT(($C$3:$C7403=Party_Statement!$C$5)*($B$3:$B7403&gt;=Party_Statement!$C$6)*($B$3:$B7403&lt;=Party_Statement!$E$6)),""))</f>
        <v/>
      </c>
    </row>
    <row r="7404" spans="1:11" x14ac:dyDescent="0.2">
      <c r="A7404" s="203" t="str">
        <f>Collection!A933</f>
        <v>2083/05/24</v>
      </c>
      <c r="B7404" s="197">
        <f>Collection!B933</f>
        <v>46274</v>
      </c>
      <c r="C7404" s="200" t="str">
        <f>Collection!D933</f>
        <v>SOBHA BHATTARAI</v>
      </c>
      <c r="D7404" s="200" t="str">
        <f>Collection!F933</f>
        <v>Collection</v>
      </c>
      <c r="E7404" s="200">
        <f>Collection!C933</f>
        <v>4495</v>
      </c>
      <c r="F7404" s="200"/>
      <c r="G7404" s="201"/>
      <c r="H7404" s="201">
        <f>Collection!H933</f>
        <v>3400</v>
      </c>
      <c r="I7404" s="241">
        <f t="shared" si="116"/>
        <v>-3400</v>
      </c>
      <c r="J7404" s="200"/>
      <c r="K7404" s="200" t="str" cm="1">
        <f t="array" ref="K7404">IF($C7404="","",IF(AND($C7404=Party_Statement!$C$5,$B7404&gt;=Party_Statement!$C$6,$B7404&lt;=Party_Statement!$E$6),SUMPRODUCT(($C$3:$C7404=Party_Statement!$C$5)*($B$3:$B7404&gt;=Party_Statement!$C$6)*($B$3:$B7404&lt;=Party_Statement!$E$6)),""))</f>
        <v/>
      </c>
    </row>
    <row r="7405" spans="1:11" x14ac:dyDescent="0.2">
      <c r="A7405" s="203" t="str">
        <f>Collection!A934</f>
        <v>2083/05/24</v>
      </c>
      <c r="B7405" s="197">
        <f>Collection!B934</f>
        <v>46274</v>
      </c>
      <c r="C7405" s="200" t="str">
        <f>Collection!D934</f>
        <v>DEURALI KIRANA</v>
      </c>
      <c r="D7405" s="200" t="str">
        <f>Collection!F934</f>
        <v>Collection</v>
      </c>
      <c r="E7405" s="200">
        <f>Collection!C934</f>
        <v>4496</v>
      </c>
      <c r="F7405" s="200"/>
      <c r="G7405" s="201"/>
      <c r="H7405" s="201">
        <f>Collection!H934</f>
        <v>425</v>
      </c>
      <c r="I7405" s="241">
        <f t="shared" si="116"/>
        <v>-425</v>
      </c>
      <c r="J7405" s="200"/>
      <c r="K7405" s="200" t="str" cm="1">
        <f t="array" ref="K7405">IF($C7405="","",IF(AND($C7405=Party_Statement!$C$5,$B7405&gt;=Party_Statement!$C$6,$B7405&lt;=Party_Statement!$E$6),SUMPRODUCT(($C$3:$C7405=Party_Statement!$C$5)*($B$3:$B7405&gt;=Party_Statement!$C$6)*($B$3:$B7405&lt;=Party_Statement!$E$6)),""))</f>
        <v/>
      </c>
    </row>
    <row r="7406" spans="1:11" x14ac:dyDescent="0.2">
      <c r="A7406" s="203" t="str">
        <f>Collection!A935</f>
        <v>2083/05/24</v>
      </c>
      <c r="B7406" s="197">
        <f>Collection!B935</f>
        <v>46274</v>
      </c>
      <c r="C7406" s="200" t="str">
        <f>Collection!D935</f>
        <v>MANAKAMANA DAIRY</v>
      </c>
      <c r="D7406" s="200" t="str">
        <f>Collection!F935</f>
        <v>Collection</v>
      </c>
      <c r="E7406" s="200">
        <f>Collection!C935</f>
        <v>4497</v>
      </c>
      <c r="F7406" s="200"/>
      <c r="G7406" s="201"/>
      <c r="H7406" s="201">
        <f>Collection!H935</f>
        <v>2500</v>
      </c>
      <c r="I7406" s="241">
        <f t="shared" si="116"/>
        <v>-2500</v>
      </c>
      <c r="J7406" s="200"/>
      <c r="K7406" s="200" t="str" cm="1">
        <f t="array" ref="K7406">IF($C7406="","",IF(AND($C7406=Party_Statement!$C$5,$B7406&gt;=Party_Statement!$C$6,$B7406&lt;=Party_Statement!$E$6),SUMPRODUCT(($C$3:$C7406=Party_Statement!$C$5)*($B$3:$B7406&gt;=Party_Statement!$C$6)*($B$3:$B7406&lt;=Party_Statement!$E$6)),""))</f>
        <v/>
      </c>
    </row>
    <row r="7407" spans="1:11" x14ac:dyDescent="0.2">
      <c r="A7407" s="203" t="str">
        <f>Collection!A936</f>
        <v>2083/05/24</v>
      </c>
      <c r="B7407" s="197">
        <f>Collection!B936</f>
        <v>46274</v>
      </c>
      <c r="C7407" s="200" t="str">
        <f>Collection!D936</f>
        <v>KHANAL KIRANA</v>
      </c>
      <c r="D7407" s="200" t="str">
        <f>Collection!F936</f>
        <v>Collection</v>
      </c>
      <c r="E7407" s="200">
        <f>Collection!C936</f>
        <v>4498</v>
      </c>
      <c r="F7407" s="200"/>
      <c r="G7407" s="201"/>
      <c r="H7407" s="201">
        <f>Collection!H936</f>
        <v>2550</v>
      </c>
      <c r="I7407" s="241">
        <f t="shared" si="116"/>
        <v>-2550</v>
      </c>
      <c r="J7407" s="200"/>
      <c r="K7407" s="200" t="str" cm="1">
        <f t="array" ref="K7407">IF($C7407="","",IF(AND($C7407=Party_Statement!$C$5,$B7407&gt;=Party_Statement!$C$6,$B7407&lt;=Party_Statement!$E$6),SUMPRODUCT(($C$3:$C7407=Party_Statement!$C$5)*($B$3:$B7407&gt;=Party_Statement!$C$6)*($B$3:$B7407&lt;=Party_Statement!$E$6)),""))</f>
        <v/>
      </c>
    </row>
    <row r="7408" spans="1:11" x14ac:dyDescent="0.2">
      <c r="A7408" s="203" t="str">
        <f>Collection!A937</f>
        <v>2083/05/24</v>
      </c>
      <c r="B7408" s="197">
        <f>Collection!B937</f>
        <v>46274</v>
      </c>
      <c r="C7408" s="200" t="str">
        <f>Collection!D937</f>
        <v>AAYUSH AND AAYUSHMA</v>
      </c>
      <c r="D7408" s="200" t="str">
        <f>Collection!F937</f>
        <v>Collection</v>
      </c>
      <c r="E7408" s="200">
        <f>Collection!C937</f>
        <v>4499</v>
      </c>
      <c r="F7408" s="200"/>
      <c r="G7408" s="201"/>
      <c r="H7408" s="201">
        <f>Collection!H937</f>
        <v>425</v>
      </c>
      <c r="I7408" s="241">
        <f t="shared" si="116"/>
        <v>-425</v>
      </c>
      <c r="J7408" s="200"/>
      <c r="K7408" s="200" t="str" cm="1">
        <f t="array" ref="K7408">IF($C7408="","",IF(AND($C7408=Party_Statement!$C$5,$B7408&gt;=Party_Statement!$C$6,$B7408&lt;=Party_Statement!$E$6),SUMPRODUCT(($C$3:$C7408=Party_Statement!$C$5)*($B$3:$B7408&gt;=Party_Statement!$C$6)*($B$3:$B7408&lt;=Party_Statement!$E$6)),""))</f>
        <v/>
      </c>
    </row>
    <row r="7409" spans="1:11" x14ac:dyDescent="0.2">
      <c r="A7409" s="203" t="str">
        <f>Collection!A938</f>
        <v>2083/05/24</v>
      </c>
      <c r="B7409" s="197">
        <f>Collection!B938</f>
        <v>46274</v>
      </c>
      <c r="C7409" s="200" t="str">
        <f>Collection!D938</f>
        <v>CANCLED</v>
      </c>
      <c r="D7409" s="200">
        <f>Collection!F938</f>
        <v>0</v>
      </c>
      <c r="E7409" s="200">
        <f>Collection!C938</f>
        <v>4500</v>
      </c>
      <c r="F7409" s="200"/>
      <c r="G7409" s="201"/>
      <c r="H7409" s="201">
        <f>Collection!H938</f>
        <v>0</v>
      </c>
      <c r="I7409" s="241">
        <f t="shared" si="116"/>
        <v>0</v>
      </c>
      <c r="J7409" s="200"/>
      <c r="K7409" s="200" t="str" cm="1">
        <f t="array" ref="K7409">IF($C7409="","",IF(AND($C7409=Party_Statement!$C$5,$B7409&gt;=Party_Statement!$C$6,$B7409&lt;=Party_Statement!$E$6),SUMPRODUCT(($C$3:$C7409=Party_Statement!$C$5)*($B$3:$B7409&gt;=Party_Statement!$C$6)*($B$3:$B7409&lt;=Party_Statement!$E$6)),""))</f>
        <v/>
      </c>
    </row>
    <row r="7410" spans="1:11" x14ac:dyDescent="0.2">
      <c r="A7410" s="203" t="str">
        <f>Collection!A939</f>
        <v>2083/05/24</v>
      </c>
      <c r="B7410" s="197">
        <f>Collection!B939</f>
        <v>46274</v>
      </c>
      <c r="C7410" s="200" t="str">
        <f>Collection!D939</f>
        <v>YUBARAJ AND SAMRAT</v>
      </c>
      <c r="D7410" s="200" t="str">
        <f>Collection!F939</f>
        <v>Collection</v>
      </c>
      <c r="E7410" s="200">
        <f>Collection!C939</f>
        <v>4501</v>
      </c>
      <c r="F7410" s="200"/>
      <c r="G7410" s="201"/>
      <c r="H7410" s="201">
        <f>Collection!H939</f>
        <v>850</v>
      </c>
      <c r="I7410" s="241">
        <f t="shared" si="116"/>
        <v>-850</v>
      </c>
      <c r="J7410" s="200"/>
      <c r="K7410" s="200" t="str" cm="1">
        <f t="array" ref="K7410">IF($C7410="","",IF(AND($C7410=Party_Statement!$C$5,$B7410&gt;=Party_Statement!$C$6,$B7410&lt;=Party_Statement!$E$6),SUMPRODUCT(($C$3:$C7410=Party_Statement!$C$5)*($B$3:$B7410&gt;=Party_Statement!$C$6)*($B$3:$B7410&lt;=Party_Statement!$E$6)),""))</f>
        <v/>
      </c>
    </row>
    <row r="7411" spans="1:11" x14ac:dyDescent="0.2">
      <c r="A7411" s="203" t="str">
        <f>Collection!A940</f>
        <v>2083/05/24</v>
      </c>
      <c r="B7411" s="197">
        <f>Collection!B940</f>
        <v>46274</v>
      </c>
      <c r="C7411" s="200" t="str">
        <f>Collection!D940</f>
        <v>SAMIKSHYA KIRANA</v>
      </c>
      <c r="D7411" s="200" t="str">
        <f>Collection!F940</f>
        <v>Collection</v>
      </c>
      <c r="E7411" s="200">
        <f>Collection!C940</f>
        <v>4502</v>
      </c>
      <c r="F7411" s="200"/>
      <c r="G7411" s="201"/>
      <c r="H7411" s="201">
        <f>Collection!H940</f>
        <v>850</v>
      </c>
      <c r="I7411" s="241">
        <f t="shared" si="116"/>
        <v>-850</v>
      </c>
      <c r="J7411" s="200"/>
      <c r="K7411" s="200" t="str" cm="1">
        <f t="array" ref="K7411">IF($C7411="","",IF(AND($C7411=Party_Statement!$C$5,$B7411&gt;=Party_Statement!$C$6,$B7411&lt;=Party_Statement!$E$6),SUMPRODUCT(($C$3:$C7411=Party_Statement!$C$5)*($B$3:$B7411&gt;=Party_Statement!$C$6)*($B$3:$B7411&lt;=Party_Statement!$E$6)),""))</f>
        <v/>
      </c>
    </row>
    <row r="7412" spans="1:11" x14ac:dyDescent="0.2">
      <c r="A7412" s="203" t="str">
        <f>Collection!A941</f>
        <v>2083/05/24</v>
      </c>
      <c r="B7412" s="197">
        <f>Collection!B941</f>
        <v>46274</v>
      </c>
      <c r="C7412" s="200" t="str">
        <f>Collection!D941</f>
        <v>AAMOSH KIRANA</v>
      </c>
      <c r="D7412" s="200" t="str">
        <f>Collection!F941</f>
        <v>Collection</v>
      </c>
      <c r="E7412" s="200">
        <f>Collection!C941</f>
        <v>4503</v>
      </c>
      <c r="F7412" s="200"/>
      <c r="G7412" s="201"/>
      <c r="H7412" s="201">
        <f>Collection!H941</f>
        <v>7000</v>
      </c>
      <c r="I7412" s="241">
        <f t="shared" si="116"/>
        <v>-7000</v>
      </c>
      <c r="J7412" s="200"/>
      <c r="K7412" s="200" cm="1">
        <f t="array" ref="K7412">IF($C7412="","",IF(AND($C7412=Party_Statement!$C$5,$B7412&gt;=Party_Statement!$C$6,$B7412&lt;=Party_Statement!$E$6),SUMPRODUCT(($C$3:$C7412=Party_Statement!$C$5)*($B$3:$B7412&gt;=Party_Statement!$C$6)*($B$3:$B7412&lt;=Party_Statement!$E$6)),""))</f>
        <v>318</v>
      </c>
    </row>
    <row r="7413" spans="1:11" x14ac:dyDescent="0.2">
      <c r="A7413" s="203" t="str">
        <f>Collection!A942</f>
        <v>2083/05/24</v>
      </c>
      <c r="B7413" s="197">
        <f>Collection!B942</f>
        <v>46274</v>
      </c>
      <c r="C7413" s="200" t="str">
        <f>Collection!D942</f>
        <v>GIRI KIRANA</v>
      </c>
      <c r="D7413" s="200" t="str">
        <f>Collection!F942</f>
        <v>Collection</v>
      </c>
      <c r="E7413" s="200">
        <f>Collection!C942</f>
        <v>4504</v>
      </c>
      <c r="F7413" s="200"/>
      <c r="G7413" s="201"/>
      <c r="H7413" s="201">
        <f>Collection!H942</f>
        <v>1275</v>
      </c>
      <c r="I7413" s="241">
        <f t="shared" si="116"/>
        <v>-1275</v>
      </c>
      <c r="J7413" s="200"/>
      <c r="K7413" s="200" t="str" cm="1">
        <f t="array" ref="K7413">IF($C7413="","",IF(AND($C7413=Party_Statement!$C$5,$B7413&gt;=Party_Statement!$C$6,$B7413&lt;=Party_Statement!$E$6),SUMPRODUCT(($C$3:$C7413=Party_Statement!$C$5)*($B$3:$B7413&gt;=Party_Statement!$C$6)*($B$3:$B7413&lt;=Party_Statement!$E$6)),""))</f>
        <v/>
      </c>
    </row>
    <row r="7414" spans="1:11" x14ac:dyDescent="0.2">
      <c r="A7414" s="203" t="str">
        <f>Collection!A943</f>
        <v>2083/05/24</v>
      </c>
      <c r="B7414" s="197">
        <f>Collection!B943</f>
        <v>46274</v>
      </c>
      <c r="C7414" s="200" t="str">
        <f>Collection!D943</f>
        <v>SUMIT MISTHAN BHANDAR</v>
      </c>
      <c r="D7414" s="200" t="str">
        <f>Collection!F943</f>
        <v>Collection</v>
      </c>
      <c r="E7414" s="200">
        <f>Collection!C943</f>
        <v>4505</v>
      </c>
      <c r="F7414" s="200"/>
      <c r="G7414" s="201"/>
      <c r="H7414" s="201">
        <f>Collection!H943</f>
        <v>3400</v>
      </c>
      <c r="I7414" s="241">
        <f t="shared" si="116"/>
        <v>-3400</v>
      </c>
      <c r="J7414" s="200"/>
      <c r="K7414" s="200" t="str" cm="1">
        <f t="array" ref="K7414">IF($C7414="","",IF(AND($C7414=Party_Statement!$C$5,$B7414&gt;=Party_Statement!$C$6,$B7414&lt;=Party_Statement!$E$6),SUMPRODUCT(($C$3:$C7414=Party_Statement!$C$5)*($B$3:$B7414&gt;=Party_Statement!$C$6)*($B$3:$B7414&lt;=Party_Statement!$E$6)),""))</f>
        <v/>
      </c>
    </row>
    <row r="7415" spans="1:11" x14ac:dyDescent="0.2">
      <c r="A7415" s="203" t="str">
        <f>Collection!A944</f>
        <v>2083/05/24</v>
      </c>
      <c r="B7415" s="197">
        <f>Collection!B944</f>
        <v>46274</v>
      </c>
      <c r="C7415" s="200" t="str">
        <f>Collection!D944</f>
        <v>B KALIKA CANTEEN</v>
      </c>
      <c r="D7415" s="200" t="str">
        <f>Collection!F944</f>
        <v>Collection</v>
      </c>
      <c r="E7415" s="200">
        <f>Collection!C944</f>
        <v>4506</v>
      </c>
      <c r="F7415" s="200"/>
      <c r="G7415" s="201"/>
      <c r="H7415" s="201">
        <f>Collection!H944</f>
        <v>2975</v>
      </c>
      <c r="I7415" s="241">
        <f t="shared" si="116"/>
        <v>-2975</v>
      </c>
      <c r="J7415" s="200"/>
      <c r="K7415" s="200" t="str" cm="1">
        <f t="array" ref="K7415">IF($C7415="","",IF(AND($C7415=Party_Statement!$C$5,$B7415&gt;=Party_Statement!$C$6,$B7415&lt;=Party_Statement!$E$6),SUMPRODUCT(($C$3:$C7415=Party_Statement!$C$5)*($B$3:$B7415&gt;=Party_Statement!$C$6)*($B$3:$B7415&lt;=Party_Statement!$E$6)),""))</f>
        <v/>
      </c>
    </row>
    <row r="7416" spans="1:11" x14ac:dyDescent="0.2">
      <c r="A7416" s="203" t="str">
        <f>Collection!A945</f>
        <v>2083/05/24</v>
      </c>
      <c r="B7416" s="197">
        <f>Collection!B945</f>
        <v>46274</v>
      </c>
      <c r="C7416" s="200" t="str">
        <f>Collection!D945</f>
        <v>ORGANIC TARKALI</v>
      </c>
      <c r="D7416" s="200" t="str">
        <f>Collection!F945</f>
        <v>Collection</v>
      </c>
      <c r="E7416" s="200">
        <f>Collection!C945</f>
        <v>4507</v>
      </c>
      <c r="F7416" s="200"/>
      <c r="G7416" s="201"/>
      <c r="H7416" s="201">
        <f>Collection!H945</f>
        <v>1900</v>
      </c>
      <c r="I7416" s="241">
        <f t="shared" si="116"/>
        <v>-1900</v>
      </c>
      <c r="J7416" s="200"/>
      <c r="K7416" s="200" t="str" cm="1">
        <f t="array" ref="K7416">IF($C7416="","",IF(AND($C7416=Party_Statement!$C$5,$B7416&gt;=Party_Statement!$C$6,$B7416&lt;=Party_Statement!$E$6),SUMPRODUCT(($C$3:$C7416=Party_Statement!$C$5)*($B$3:$B7416&gt;=Party_Statement!$C$6)*($B$3:$B7416&lt;=Party_Statement!$E$6)),""))</f>
        <v/>
      </c>
    </row>
    <row r="7417" spans="1:11" x14ac:dyDescent="0.2">
      <c r="A7417" s="203" t="str">
        <f>Collection!A946</f>
        <v>2083/05/24</v>
      </c>
      <c r="B7417" s="197">
        <f>Collection!B946</f>
        <v>46274</v>
      </c>
      <c r="C7417" s="200" t="str">
        <f>Collection!D946</f>
        <v>RAMESH PANTHI</v>
      </c>
      <c r="D7417" s="200" t="str">
        <f>Collection!F946</f>
        <v>Collection</v>
      </c>
      <c r="E7417" s="200">
        <f>Collection!C946</f>
        <v>4508</v>
      </c>
      <c r="F7417" s="200"/>
      <c r="G7417" s="201"/>
      <c r="H7417" s="201">
        <f>Collection!H946</f>
        <v>1100</v>
      </c>
      <c r="I7417" s="241">
        <f t="shared" si="116"/>
        <v>-1100</v>
      </c>
      <c r="J7417" s="200"/>
      <c r="K7417" s="200" t="str" cm="1">
        <f t="array" ref="K7417">IF($C7417="","",IF(AND($C7417=Party_Statement!$C$5,$B7417&gt;=Party_Statement!$C$6,$B7417&lt;=Party_Statement!$E$6),SUMPRODUCT(($C$3:$C7417=Party_Statement!$C$5)*($B$3:$B7417&gt;=Party_Statement!$C$6)*($B$3:$B7417&lt;=Party_Statement!$E$6)),""))</f>
        <v/>
      </c>
    </row>
    <row r="7418" spans="1:11" x14ac:dyDescent="0.2">
      <c r="A7418" s="203" t="str">
        <f>Collection!A947</f>
        <v>2083/05/24</v>
      </c>
      <c r="B7418" s="197">
        <f>Collection!B947</f>
        <v>46274</v>
      </c>
      <c r="C7418" s="200" t="str">
        <f>Collection!D947</f>
        <v>LOCAL</v>
      </c>
      <c r="D7418" s="200" t="str">
        <f>Collection!F947</f>
        <v>Collection</v>
      </c>
      <c r="E7418" s="200">
        <f>Collection!C947</f>
        <v>6495</v>
      </c>
      <c r="F7418" s="200"/>
      <c r="G7418" s="201"/>
      <c r="H7418" s="201">
        <f>Collection!H947</f>
        <v>1900</v>
      </c>
      <c r="I7418" s="241">
        <f t="shared" si="116"/>
        <v>-1900</v>
      </c>
      <c r="J7418" s="200"/>
      <c r="K7418" s="200" t="str" cm="1">
        <f t="array" ref="K7418">IF($C7418="","",IF(AND($C7418=Party_Statement!$C$5,$B7418&gt;=Party_Statement!$C$6,$B7418&lt;=Party_Statement!$E$6),SUMPRODUCT(($C$3:$C7418=Party_Statement!$C$5)*($B$3:$B7418&gt;=Party_Statement!$C$6)*($B$3:$B7418&lt;=Party_Statement!$E$6)),""))</f>
        <v/>
      </c>
    </row>
    <row r="7419" spans="1:11" x14ac:dyDescent="0.2">
      <c r="A7419" s="203" t="str">
        <f>Collection!A948</f>
        <v>2083/05/24</v>
      </c>
      <c r="B7419" s="197">
        <f>Collection!B948</f>
        <v>46274</v>
      </c>
      <c r="C7419" s="200" t="str">
        <f>Collection!D948</f>
        <v>LOCAL</v>
      </c>
      <c r="D7419" s="200" t="str">
        <f>Collection!F948</f>
        <v>Collection</v>
      </c>
      <c r="E7419" s="200">
        <f>Collection!C948</f>
        <v>6496</v>
      </c>
      <c r="F7419" s="200"/>
      <c r="G7419" s="201"/>
      <c r="H7419" s="201">
        <f>Collection!H948</f>
        <v>275</v>
      </c>
      <c r="I7419" s="241">
        <f t="shared" si="116"/>
        <v>-275</v>
      </c>
      <c r="J7419" s="200"/>
      <c r="K7419" s="200" t="str" cm="1">
        <f t="array" ref="K7419">IF($C7419="","",IF(AND($C7419=Party_Statement!$C$5,$B7419&gt;=Party_Statement!$C$6,$B7419&lt;=Party_Statement!$E$6),SUMPRODUCT(($C$3:$C7419=Party_Statement!$C$5)*($B$3:$B7419&gt;=Party_Statement!$C$6)*($B$3:$B7419&lt;=Party_Statement!$E$6)),""))</f>
        <v/>
      </c>
    </row>
    <row r="7420" spans="1:11" x14ac:dyDescent="0.2">
      <c r="A7420" s="203" t="str">
        <f>Collection!A949</f>
        <v>2083/05/24</v>
      </c>
      <c r="B7420" s="197">
        <f>Collection!B949</f>
        <v>46274</v>
      </c>
      <c r="C7420" s="200" t="str">
        <f>Collection!D949</f>
        <v>LOCAL</v>
      </c>
      <c r="D7420" s="200" t="str">
        <f>Collection!F949</f>
        <v>Collection</v>
      </c>
      <c r="E7420" s="200">
        <f>Collection!C949</f>
        <v>6497</v>
      </c>
      <c r="F7420" s="200"/>
      <c r="G7420" s="201"/>
      <c r="H7420" s="201">
        <f>Collection!H949</f>
        <v>3000</v>
      </c>
      <c r="I7420" s="241">
        <f t="shared" si="116"/>
        <v>-3000</v>
      </c>
      <c r="J7420" s="200"/>
      <c r="K7420" s="200" t="str" cm="1">
        <f t="array" ref="K7420">IF($C7420="","",IF(AND($C7420=Party_Statement!$C$5,$B7420&gt;=Party_Statement!$C$6,$B7420&lt;=Party_Statement!$E$6),SUMPRODUCT(($C$3:$C7420=Party_Statement!$C$5)*($B$3:$B7420&gt;=Party_Statement!$C$6)*($B$3:$B7420&lt;=Party_Statement!$E$6)),""))</f>
        <v/>
      </c>
    </row>
    <row r="7421" spans="1:11" x14ac:dyDescent="0.2">
      <c r="A7421" s="203" t="str">
        <f>Collection!A950</f>
        <v>2083/05/24</v>
      </c>
      <c r="B7421" s="197">
        <f>Collection!B950</f>
        <v>46274</v>
      </c>
      <c r="C7421" s="200" t="str">
        <f>Collection!D950</f>
        <v>LOCAL</v>
      </c>
      <c r="D7421" s="200" t="str">
        <f>Collection!F950</f>
        <v>Collection</v>
      </c>
      <c r="E7421" s="200">
        <f>Collection!C950</f>
        <v>6498</v>
      </c>
      <c r="F7421" s="200"/>
      <c r="G7421" s="201"/>
      <c r="H7421" s="201">
        <f>Collection!H950</f>
        <v>2970</v>
      </c>
      <c r="I7421" s="241">
        <f t="shared" si="116"/>
        <v>-2970</v>
      </c>
      <c r="J7421" s="200"/>
      <c r="K7421" s="200" t="str" cm="1">
        <f t="array" ref="K7421">IF($C7421="","",IF(AND($C7421=Party_Statement!$C$5,$B7421&gt;=Party_Statement!$C$6,$B7421&lt;=Party_Statement!$E$6),SUMPRODUCT(($C$3:$C7421=Party_Statement!$C$5)*($B$3:$B7421&gt;=Party_Statement!$C$6)*($B$3:$B7421&lt;=Party_Statement!$E$6)),""))</f>
        <v/>
      </c>
    </row>
    <row r="7422" spans="1:11" x14ac:dyDescent="0.2">
      <c r="A7422" s="203" t="str">
        <f>Collection!A951</f>
        <v>2083/05/24</v>
      </c>
      <c r="B7422" s="197">
        <f>Collection!B951</f>
        <v>46274</v>
      </c>
      <c r="C7422" s="200" t="str">
        <f>Collection!D951</f>
        <v>PETTY CASH</v>
      </c>
      <c r="D7422" s="200" t="str">
        <f>Collection!F951</f>
        <v>Petty Cash</v>
      </c>
      <c r="E7422" s="200">
        <f>Collection!C951</f>
        <v>0</v>
      </c>
      <c r="F7422" s="200"/>
      <c r="G7422" s="201"/>
      <c r="H7422" s="201">
        <f>Collection!H951</f>
        <v>0</v>
      </c>
      <c r="I7422" s="241">
        <f t="shared" si="116"/>
        <v>0</v>
      </c>
      <c r="J7422" s="200"/>
      <c r="K7422" s="200" t="str" cm="1">
        <f t="array" ref="K7422">IF($C7422="","",IF(AND($C7422=Party_Statement!$C$5,$B7422&gt;=Party_Statement!$C$6,$B7422&lt;=Party_Statement!$E$6),SUMPRODUCT(($C$3:$C7422=Party_Statement!$C$5)*($B$3:$B7422&gt;=Party_Statement!$C$6)*($B$3:$B7422&lt;=Party_Statement!$E$6)),""))</f>
        <v/>
      </c>
    </row>
    <row r="7423" spans="1:11" x14ac:dyDescent="0.2">
      <c r="A7423" s="203" t="str">
        <f>Collection!A952</f>
        <v>2083/05/25</v>
      </c>
      <c r="B7423" s="197">
        <f>Collection!B952</f>
        <v>46275</v>
      </c>
      <c r="C7423" s="200" t="str">
        <f>Collection!D952</f>
        <v>SHARMA DAI</v>
      </c>
      <c r="D7423" s="200" t="str">
        <f>Collection!F952</f>
        <v>Collection</v>
      </c>
      <c r="E7423" s="200">
        <f>Collection!C952</f>
        <v>4509</v>
      </c>
      <c r="F7423" s="200"/>
      <c r="G7423" s="201"/>
      <c r="H7423" s="201">
        <f>Collection!H952</f>
        <v>12500</v>
      </c>
      <c r="I7423" s="241">
        <f t="shared" si="116"/>
        <v>-12500</v>
      </c>
      <c r="J7423" s="200"/>
      <c r="K7423" s="200" t="str" cm="1">
        <f t="array" ref="K7423">IF($C7423="","",IF(AND($C7423=Party_Statement!$C$5,$B7423&gt;=Party_Statement!$C$6,$B7423&lt;=Party_Statement!$E$6),SUMPRODUCT(($C$3:$C7423=Party_Statement!$C$5)*($B$3:$B7423&gt;=Party_Statement!$C$6)*($B$3:$B7423&lt;=Party_Statement!$E$6)),""))</f>
        <v/>
      </c>
    </row>
    <row r="7424" spans="1:11" x14ac:dyDescent="0.2">
      <c r="A7424" s="203" t="str">
        <f>Collection!A953</f>
        <v>2083/05/25</v>
      </c>
      <c r="B7424" s="197">
        <f>Collection!B953</f>
        <v>46275</v>
      </c>
      <c r="C7424" s="200" t="str">
        <f>Collection!D953</f>
        <v>SRIJANA DAIRY</v>
      </c>
      <c r="D7424" s="200" t="str">
        <f>Collection!F953</f>
        <v>Collection</v>
      </c>
      <c r="E7424" s="200">
        <f>Collection!C953</f>
        <v>4510</v>
      </c>
      <c r="F7424" s="200"/>
      <c r="G7424" s="201"/>
      <c r="H7424" s="201">
        <f>Collection!H953</f>
        <v>6000</v>
      </c>
      <c r="I7424" s="241">
        <f t="shared" si="116"/>
        <v>-6000</v>
      </c>
      <c r="J7424" s="200"/>
      <c r="K7424" s="200" t="str" cm="1">
        <f t="array" ref="K7424">IF($C7424="","",IF(AND($C7424=Party_Statement!$C$5,$B7424&gt;=Party_Statement!$C$6,$B7424&lt;=Party_Statement!$E$6),SUMPRODUCT(($C$3:$C7424=Party_Statement!$C$5)*($B$3:$B7424&gt;=Party_Statement!$C$6)*($B$3:$B7424&lt;=Party_Statement!$E$6)),""))</f>
        <v/>
      </c>
    </row>
    <row r="7425" spans="1:11" x14ac:dyDescent="0.2">
      <c r="A7425" s="203" t="str">
        <f>Collection!A954</f>
        <v>2083/05/25</v>
      </c>
      <c r="B7425" s="197">
        <f>Collection!B954</f>
        <v>46275</v>
      </c>
      <c r="C7425" s="200" t="str">
        <f>Collection!D954</f>
        <v>SOBHA BHATTARAI</v>
      </c>
      <c r="D7425" s="200" t="str">
        <f>Collection!F954</f>
        <v>Collection</v>
      </c>
      <c r="E7425" s="200">
        <f>Collection!C954</f>
        <v>4511</v>
      </c>
      <c r="F7425" s="200"/>
      <c r="G7425" s="201"/>
      <c r="H7425" s="201">
        <f>Collection!H954</f>
        <v>4250</v>
      </c>
      <c r="I7425" s="241">
        <f t="shared" si="116"/>
        <v>-4250</v>
      </c>
      <c r="J7425" s="200"/>
      <c r="K7425" s="200" t="str" cm="1">
        <f t="array" ref="K7425">IF($C7425="","",IF(AND($C7425=Party_Statement!$C$5,$B7425&gt;=Party_Statement!$C$6,$B7425&lt;=Party_Statement!$E$6),SUMPRODUCT(($C$3:$C7425=Party_Statement!$C$5)*($B$3:$B7425&gt;=Party_Statement!$C$6)*($B$3:$B7425&lt;=Party_Statement!$E$6)),""))</f>
        <v/>
      </c>
    </row>
    <row r="7426" spans="1:11" x14ac:dyDescent="0.2">
      <c r="A7426" s="203" t="str">
        <f>Collection!A955</f>
        <v>2083/05/25</v>
      </c>
      <c r="B7426" s="197">
        <f>Collection!B955</f>
        <v>46275</v>
      </c>
      <c r="C7426" s="200" t="str">
        <f>Collection!D955</f>
        <v>KHANAL KIRANA</v>
      </c>
      <c r="D7426" s="200" t="str">
        <f>Collection!F955</f>
        <v>Collection</v>
      </c>
      <c r="E7426" s="200">
        <f>Collection!C955</f>
        <v>4512</v>
      </c>
      <c r="F7426" s="200"/>
      <c r="G7426" s="201"/>
      <c r="H7426" s="201">
        <f>Collection!H955</f>
        <v>2550</v>
      </c>
      <c r="I7426" s="241">
        <f t="shared" si="116"/>
        <v>-2550</v>
      </c>
      <c r="J7426" s="200"/>
      <c r="K7426" s="200" t="str" cm="1">
        <f t="array" ref="K7426">IF($C7426="","",IF(AND($C7426=Party_Statement!$C$5,$B7426&gt;=Party_Statement!$C$6,$B7426&lt;=Party_Statement!$E$6),SUMPRODUCT(($C$3:$C7426=Party_Statement!$C$5)*($B$3:$B7426&gt;=Party_Statement!$C$6)*($B$3:$B7426&lt;=Party_Statement!$E$6)),""))</f>
        <v/>
      </c>
    </row>
    <row r="7427" spans="1:11" x14ac:dyDescent="0.2">
      <c r="A7427" s="203" t="str">
        <f>Collection!A956</f>
        <v>2083/05/25</v>
      </c>
      <c r="B7427" s="197">
        <f>Collection!B956</f>
        <v>46275</v>
      </c>
      <c r="C7427" s="200" t="str">
        <f>Collection!D956</f>
        <v>YUBARAJ AND SAMRAT</v>
      </c>
      <c r="D7427" s="200" t="str">
        <f>Collection!F956</f>
        <v>Collection</v>
      </c>
      <c r="E7427" s="200">
        <f>Collection!C956</f>
        <v>4513</v>
      </c>
      <c r="F7427" s="200"/>
      <c r="G7427" s="201"/>
      <c r="H7427" s="201">
        <f>Collection!H956</f>
        <v>850</v>
      </c>
      <c r="I7427" s="241">
        <f t="shared" si="116"/>
        <v>-850</v>
      </c>
      <c r="J7427" s="200"/>
      <c r="K7427" s="200" t="str" cm="1">
        <f t="array" ref="K7427">IF($C7427="","",IF(AND($C7427=Party_Statement!$C$5,$B7427&gt;=Party_Statement!$C$6,$B7427&lt;=Party_Statement!$E$6),SUMPRODUCT(($C$3:$C7427=Party_Statement!$C$5)*($B$3:$B7427&gt;=Party_Statement!$C$6)*($B$3:$B7427&lt;=Party_Statement!$E$6)),""))</f>
        <v/>
      </c>
    </row>
    <row r="7428" spans="1:11" x14ac:dyDescent="0.2">
      <c r="A7428" s="203" t="str">
        <f>Collection!A957</f>
        <v>2083/05/25</v>
      </c>
      <c r="B7428" s="197">
        <f>Collection!B957</f>
        <v>46275</v>
      </c>
      <c r="C7428" s="200" t="str">
        <f>Collection!D957</f>
        <v>SAMIKSHYA KIRANA</v>
      </c>
      <c r="D7428" s="200" t="str">
        <f>Collection!F957</f>
        <v>Collection</v>
      </c>
      <c r="E7428" s="200">
        <f>Collection!C957</f>
        <v>4514</v>
      </c>
      <c r="F7428" s="200"/>
      <c r="G7428" s="201"/>
      <c r="H7428" s="201">
        <f>Collection!H957</f>
        <v>850</v>
      </c>
      <c r="I7428" s="241">
        <f t="shared" si="116"/>
        <v>-850</v>
      </c>
      <c r="J7428" s="200"/>
      <c r="K7428" s="200" t="str" cm="1">
        <f t="array" ref="K7428">IF($C7428="","",IF(AND($C7428=Party_Statement!$C$5,$B7428&gt;=Party_Statement!$C$6,$B7428&lt;=Party_Statement!$E$6),SUMPRODUCT(($C$3:$C7428=Party_Statement!$C$5)*($B$3:$B7428&gt;=Party_Statement!$C$6)*($B$3:$B7428&lt;=Party_Statement!$E$6)),""))</f>
        <v/>
      </c>
    </row>
    <row r="7429" spans="1:11" x14ac:dyDescent="0.2">
      <c r="A7429" s="203" t="str">
        <f>Collection!A958</f>
        <v>2083/05/25</v>
      </c>
      <c r="B7429" s="197">
        <f>Collection!B958</f>
        <v>46275</v>
      </c>
      <c r="C7429" s="200" t="str">
        <f>Collection!D958</f>
        <v>AAMOSH KIRANA</v>
      </c>
      <c r="D7429" s="200" t="str">
        <f>Collection!F958</f>
        <v>Collection</v>
      </c>
      <c r="E7429" s="200">
        <f>Collection!C958</f>
        <v>4515</v>
      </c>
      <c r="F7429" s="200"/>
      <c r="G7429" s="201"/>
      <c r="H7429" s="201">
        <f>Collection!H958</f>
        <v>5500</v>
      </c>
      <c r="I7429" s="241">
        <f t="shared" si="116"/>
        <v>-5500</v>
      </c>
      <c r="J7429" s="200"/>
      <c r="K7429" s="200" cm="1">
        <f t="array" ref="K7429">IF($C7429="","",IF(AND($C7429=Party_Statement!$C$5,$B7429&gt;=Party_Statement!$C$6,$B7429&lt;=Party_Statement!$E$6),SUMPRODUCT(($C$3:$C7429=Party_Statement!$C$5)*($B$3:$B7429&gt;=Party_Statement!$C$6)*($B$3:$B7429&lt;=Party_Statement!$E$6)),""))</f>
        <v>319</v>
      </c>
    </row>
    <row r="7430" spans="1:11" x14ac:dyDescent="0.2">
      <c r="A7430" s="203" t="str">
        <f>Collection!A959</f>
        <v>2083/05/25</v>
      </c>
      <c r="B7430" s="197">
        <f>Collection!B959</f>
        <v>46275</v>
      </c>
      <c r="C7430" s="200" t="str">
        <f>Collection!D959</f>
        <v>PALPALI KIRANA</v>
      </c>
      <c r="D7430" s="200" t="str">
        <f>Collection!F959</f>
        <v>Collection</v>
      </c>
      <c r="E7430" s="200">
        <f>Collection!C959</f>
        <v>4516</v>
      </c>
      <c r="F7430" s="200"/>
      <c r="G7430" s="201"/>
      <c r="H7430" s="201">
        <f>Collection!H959</f>
        <v>1700</v>
      </c>
      <c r="I7430" s="241">
        <f t="shared" si="116"/>
        <v>-1700</v>
      </c>
      <c r="J7430" s="200"/>
      <c r="K7430" s="200" t="str" cm="1">
        <f t="array" ref="K7430">IF($C7430="","",IF(AND($C7430=Party_Statement!$C$5,$B7430&gt;=Party_Statement!$C$6,$B7430&lt;=Party_Statement!$E$6),SUMPRODUCT(($C$3:$C7430=Party_Statement!$C$5)*($B$3:$B7430&gt;=Party_Statement!$C$6)*($B$3:$B7430&lt;=Party_Statement!$E$6)),""))</f>
        <v/>
      </c>
    </row>
    <row r="7431" spans="1:11" x14ac:dyDescent="0.2">
      <c r="A7431" s="203" t="str">
        <f>Collection!A960</f>
        <v>2083/05/25</v>
      </c>
      <c r="B7431" s="197">
        <f>Collection!B960</f>
        <v>46275</v>
      </c>
      <c r="C7431" s="200" t="str">
        <f>Collection!D960</f>
        <v>GIRI KIRANA</v>
      </c>
      <c r="D7431" s="200" t="str">
        <f>Collection!F960</f>
        <v>Collection</v>
      </c>
      <c r="E7431" s="200">
        <f>Collection!C960</f>
        <v>4517</v>
      </c>
      <c r="F7431" s="200"/>
      <c r="G7431" s="201"/>
      <c r="H7431" s="201">
        <f>Collection!H960</f>
        <v>1275</v>
      </c>
      <c r="I7431" s="241">
        <f t="shared" si="116"/>
        <v>-1275</v>
      </c>
      <c r="J7431" s="200"/>
      <c r="K7431" s="200" t="str" cm="1">
        <f t="array" ref="K7431">IF($C7431="","",IF(AND($C7431=Party_Statement!$C$5,$B7431&gt;=Party_Statement!$C$6,$B7431&lt;=Party_Statement!$E$6),SUMPRODUCT(($C$3:$C7431=Party_Statement!$C$5)*($B$3:$B7431&gt;=Party_Statement!$C$6)*($B$3:$B7431&lt;=Party_Statement!$E$6)),""))</f>
        <v/>
      </c>
    </row>
    <row r="7432" spans="1:11" x14ac:dyDescent="0.2">
      <c r="A7432" s="203" t="str">
        <f>Collection!A961</f>
        <v>2083/05/25</v>
      </c>
      <c r="B7432" s="197">
        <f>Collection!B961</f>
        <v>46275</v>
      </c>
      <c r="C7432" s="200" t="str">
        <f>Collection!D961</f>
        <v>ORGANIC TARKALI</v>
      </c>
      <c r="D7432" s="200" t="str">
        <f>Collection!F961</f>
        <v>Collection</v>
      </c>
      <c r="E7432" s="200">
        <f>Collection!C961</f>
        <v>4518</v>
      </c>
      <c r="F7432" s="200"/>
      <c r="G7432" s="201"/>
      <c r="H7432" s="201">
        <f>Collection!H961</f>
        <v>2580</v>
      </c>
      <c r="I7432" s="241">
        <f t="shared" si="116"/>
        <v>-2580</v>
      </c>
      <c r="J7432" s="200"/>
      <c r="K7432" s="200" t="str" cm="1">
        <f t="array" ref="K7432">IF($C7432="","",IF(AND($C7432=Party_Statement!$C$5,$B7432&gt;=Party_Statement!$C$6,$B7432&lt;=Party_Statement!$E$6),SUMPRODUCT(($C$3:$C7432=Party_Statement!$C$5)*($B$3:$B7432&gt;=Party_Statement!$C$6)*($B$3:$B7432&lt;=Party_Statement!$E$6)),""))</f>
        <v/>
      </c>
    </row>
    <row r="7433" spans="1:11" x14ac:dyDescent="0.2">
      <c r="A7433" s="203" t="str">
        <f>Collection!A962</f>
        <v>2083/05/25</v>
      </c>
      <c r="B7433" s="197">
        <f>Collection!B962</f>
        <v>46275</v>
      </c>
      <c r="C7433" s="200" t="str">
        <f>Collection!D962</f>
        <v>DEURALI KIRANA</v>
      </c>
      <c r="D7433" s="200" t="str">
        <f>Collection!F962</f>
        <v>Collection</v>
      </c>
      <c r="E7433" s="200">
        <f>Collection!C962</f>
        <v>4519</v>
      </c>
      <c r="F7433" s="200"/>
      <c r="G7433" s="201"/>
      <c r="H7433" s="201">
        <f>Collection!H962</f>
        <v>425</v>
      </c>
      <c r="I7433" s="241">
        <f t="shared" si="116"/>
        <v>-425</v>
      </c>
      <c r="J7433" s="200"/>
      <c r="K7433" s="200" t="str" cm="1">
        <f t="array" ref="K7433">IF($C7433="","",IF(AND($C7433=Party_Statement!$C$5,$B7433&gt;=Party_Statement!$C$6,$B7433&lt;=Party_Statement!$E$6),SUMPRODUCT(($C$3:$C7433=Party_Statement!$C$5)*($B$3:$B7433&gt;=Party_Statement!$C$6)*($B$3:$B7433&lt;=Party_Statement!$E$6)),""))</f>
        <v/>
      </c>
    </row>
    <row r="7434" spans="1:11" x14ac:dyDescent="0.2">
      <c r="A7434" s="203" t="str">
        <f>Collection!A963</f>
        <v>2083/05/25</v>
      </c>
      <c r="B7434" s="197">
        <f>Collection!B963</f>
        <v>46275</v>
      </c>
      <c r="C7434" s="200" t="str">
        <f>Collection!D963</f>
        <v>LOCAL</v>
      </c>
      <c r="D7434" s="200" t="str">
        <f>Collection!F963</f>
        <v>Collection</v>
      </c>
      <c r="E7434" s="200">
        <f>Collection!C963</f>
        <v>6499</v>
      </c>
      <c r="F7434" s="200"/>
      <c r="G7434" s="201"/>
      <c r="H7434" s="201">
        <f>Collection!H963</f>
        <v>550</v>
      </c>
      <c r="I7434" s="241">
        <f t="shared" si="116"/>
        <v>-550</v>
      </c>
      <c r="J7434" s="200"/>
      <c r="K7434" s="200" t="str" cm="1">
        <f t="array" ref="K7434">IF($C7434="","",IF(AND($C7434=Party_Statement!$C$5,$B7434&gt;=Party_Statement!$C$6,$B7434&lt;=Party_Statement!$E$6),SUMPRODUCT(($C$3:$C7434=Party_Statement!$C$5)*($B$3:$B7434&gt;=Party_Statement!$C$6)*($B$3:$B7434&lt;=Party_Statement!$E$6)),""))</f>
        <v/>
      </c>
    </row>
    <row r="7435" spans="1:11" x14ac:dyDescent="0.2">
      <c r="A7435" s="203" t="str">
        <f>Collection!A964</f>
        <v>2083/05/26</v>
      </c>
      <c r="B7435" s="197">
        <f>Collection!B964</f>
        <v>46276</v>
      </c>
      <c r="C7435" s="200" t="str">
        <f>Collection!D964</f>
        <v>SRIJANA DAIRY</v>
      </c>
      <c r="D7435" s="200" t="str">
        <f>Collection!F964</f>
        <v>Collection</v>
      </c>
      <c r="E7435" s="200">
        <f>Collection!C964</f>
        <v>4520</v>
      </c>
      <c r="F7435" s="200"/>
      <c r="G7435" s="201"/>
      <c r="H7435" s="201">
        <f>Collection!H964</f>
        <v>5555</v>
      </c>
      <c r="I7435" s="241">
        <f t="shared" ref="I7435:I7498" si="117">IF($C7435="","",IF($C7435=$C2453,$I2453+$G7435-$H7435,$G7435-$H7435))</f>
        <v>-5555</v>
      </c>
      <c r="J7435" s="200"/>
      <c r="K7435" s="200" t="str" cm="1">
        <f t="array" ref="K7435">IF($C7435="","",IF(AND($C7435=Party_Statement!$C$5,$B7435&gt;=Party_Statement!$C$6,$B7435&lt;=Party_Statement!$E$6),SUMPRODUCT(($C$3:$C7435=Party_Statement!$C$5)*($B$3:$B7435&gt;=Party_Statement!$C$6)*($B$3:$B7435&lt;=Party_Statement!$E$6)),""))</f>
        <v/>
      </c>
    </row>
    <row r="7436" spans="1:11" x14ac:dyDescent="0.2">
      <c r="A7436" s="203" t="str">
        <f>Collection!A965</f>
        <v>2083/05/26</v>
      </c>
      <c r="B7436" s="197">
        <f>Collection!B965</f>
        <v>46276</v>
      </c>
      <c r="C7436" s="200" t="str">
        <f>Collection!D965</f>
        <v>SOBHA BHATTARAI</v>
      </c>
      <c r="D7436" s="200" t="str">
        <f>Collection!F965</f>
        <v>Collection</v>
      </c>
      <c r="E7436" s="200">
        <f>Collection!C965</f>
        <v>4521</v>
      </c>
      <c r="F7436" s="200"/>
      <c r="G7436" s="201"/>
      <c r="H7436" s="201">
        <f>Collection!H965</f>
        <v>4250</v>
      </c>
      <c r="I7436" s="241">
        <f t="shared" si="117"/>
        <v>-4250</v>
      </c>
      <c r="J7436" s="200"/>
      <c r="K7436" s="200" t="str" cm="1">
        <f t="array" ref="K7436">IF($C7436="","",IF(AND($C7436=Party_Statement!$C$5,$B7436&gt;=Party_Statement!$C$6,$B7436&lt;=Party_Statement!$E$6),SUMPRODUCT(($C$3:$C7436=Party_Statement!$C$5)*($B$3:$B7436&gt;=Party_Statement!$C$6)*($B$3:$B7436&lt;=Party_Statement!$E$6)),""))</f>
        <v/>
      </c>
    </row>
    <row r="7437" spans="1:11" x14ac:dyDescent="0.2">
      <c r="A7437" s="203" t="str">
        <f>Collection!A966</f>
        <v>2083/05/26</v>
      </c>
      <c r="B7437" s="197">
        <f>Collection!B966</f>
        <v>46276</v>
      </c>
      <c r="C7437" s="200" t="str">
        <f>Collection!D966</f>
        <v>DEURALI KIRANA</v>
      </c>
      <c r="D7437" s="200" t="str">
        <f>Collection!F966</f>
        <v>Collection</v>
      </c>
      <c r="E7437" s="200">
        <f>Collection!C966</f>
        <v>4522</v>
      </c>
      <c r="F7437" s="200"/>
      <c r="G7437" s="201"/>
      <c r="H7437" s="201">
        <f>Collection!H966</f>
        <v>425</v>
      </c>
      <c r="I7437" s="241">
        <f t="shared" si="117"/>
        <v>-425</v>
      </c>
      <c r="J7437" s="200"/>
      <c r="K7437" s="200" t="str" cm="1">
        <f t="array" ref="K7437">IF($C7437="","",IF(AND($C7437=Party_Statement!$C$5,$B7437&gt;=Party_Statement!$C$6,$B7437&lt;=Party_Statement!$E$6),SUMPRODUCT(($C$3:$C7437=Party_Statement!$C$5)*($B$3:$B7437&gt;=Party_Statement!$C$6)*($B$3:$B7437&lt;=Party_Statement!$E$6)),""))</f>
        <v/>
      </c>
    </row>
    <row r="7438" spans="1:11" x14ac:dyDescent="0.2">
      <c r="A7438" s="203" t="str">
        <f>Collection!A967</f>
        <v>2083/05/26</v>
      </c>
      <c r="B7438" s="197">
        <f>Collection!B967</f>
        <v>46276</v>
      </c>
      <c r="C7438" s="200" t="str">
        <f>Collection!D967</f>
        <v>KHANAL KIRANA</v>
      </c>
      <c r="D7438" s="200" t="str">
        <f>Collection!F967</f>
        <v>Collection</v>
      </c>
      <c r="E7438" s="200">
        <f>Collection!C967</f>
        <v>4523</v>
      </c>
      <c r="F7438" s="200"/>
      <c r="G7438" s="201"/>
      <c r="H7438" s="201">
        <f>Collection!H967</f>
        <v>6700</v>
      </c>
      <c r="I7438" s="241">
        <f t="shared" si="117"/>
        <v>-6700</v>
      </c>
      <c r="J7438" s="200"/>
      <c r="K7438" s="200" t="str" cm="1">
        <f t="array" ref="K7438">IF($C7438="","",IF(AND($C7438=Party_Statement!$C$5,$B7438&gt;=Party_Statement!$C$6,$B7438&lt;=Party_Statement!$E$6),SUMPRODUCT(($C$3:$C7438=Party_Statement!$C$5)*($B$3:$B7438&gt;=Party_Statement!$C$6)*($B$3:$B7438&lt;=Party_Statement!$E$6)),""))</f>
        <v/>
      </c>
    </row>
    <row r="7439" spans="1:11" x14ac:dyDescent="0.2">
      <c r="A7439" s="203" t="str">
        <f>Collection!A968</f>
        <v>2083/05/26</v>
      </c>
      <c r="B7439" s="197">
        <f>Collection!B968</f>
        <v>46276</v>
      </c>
      <c r="C7439" s="200" t="str">
        <f>Collection!D968</f>
        <v>AAYUSH AND AAYUSHMA</v>
      </c>
      <c r="D7439" s="200" t="str">
        <f>Collection!F968</f>
        <v>Collection</v>
      </c>
      <c r="E7439" s="200">
        <f>Collection!C968</f>
        <v>4524</v>
      </c>
      <c r="F7439" s="200"/>
      <c r="G7439" s="201"/>
      <c r="H7439" s="201">
        <f>Collection!H968</f>
        <v>425</v>
      </c>
      <c r="I7439" s="241">
        <f t="shared" si="117"/>
        <v>-425</v>
      </c>
      <c r="J7439" s="200"/>
      <c r="K7439" s="200" t="str" cm="1">
        <f t="array" ref="K7439">IF($C7439="","",IF(AND($C7439=Party_Statement!$C$5,$B7439&gt;=Party_Statement!$C$6,$B7439&lt;=Party_Statement!$E$6),SUMPRODUCT(($C$3:$C7439=Party_Statement!$C$5)*($B$3:$B7439&gt;=Party_Statement!$C$6)*($B$3:$B7439&lt;=Party_Statement!$E$6)),""))</f>
        <v/>
      </c>
    </row>
    <row r="7440" spans="1:11" x14ac:dyDescent="0.2">
      <c r="A7440" s="203" t="str">
        <f>Collection!A969</f>
        <v>2083/05/26</v>
      </c>
      <c r="B7440" s="197">
        <f>Collection!B969</f>
        <v>46276</v>
      </c>
      <c r="C7440" s="200" t="str">
        <f>Collection!D969</f>
        <v>SAMIKSHYA KIRANA</v>
      </c>
      <c r="D7440" s="200" t="str">
        <f>Collection!F969</f>
        <v>Collection</v>
      </c>
      <c r="E7440" s="200">
        <f>Collection!C969</f>
        <v>4525</v>
      </c>
      <c r="F7440" s="200"/>
      <c r="G7440" s="201"/>
      <c r="H7440" s="201">
        <f>Collection!H969</f>
        <v>850</v>
      </c>
      <c r="I7440" s="241">
        <f t="shared" si="117"/>
        <v>-850</v>
      </c>
      <c r="J7440" s="200"/>
      <c r="K7440" s="200" t="str" cm="1">
        <f t="array" ref="K7440">IF($C7440="","",IF(AND($C7440=Party_Statement!$C$5,$B7440&gt;=Party_Statement!$C$6,$B7440&lt;=Party_Statement!$E$6),SUMPRODUCT(($C$3:$C7440=Party_Statement!$C$5)*($B$3:$B7440&gt;=Party_Statement!$C$6)*($B$3:$B7440&lt;=Party_Statement!$E$6)),""))</f>
        <v/>
      </c>
    </row>
    <row r="7441" spans="1:11" x14ac:dyDescent="0.2">
      <c r="A7441" s="203" t="str">
        <f>Collection!A970</f>
        <v>2083/05/26</v>
      </c>
      <c r="B7441" s="197">
        <f>Collection!B970</f>
        <v>46276</v>
      </c>
      <c r="C7441" s="200" t="str">
        <f>Collection!D970</f>
        <v>PALPALI KIRANA</v>
      </c>
      <c r="D7441" s="200" t="str">
        <f>Collection!F970</f>
        <v>Collection</v>
      </c>
      <c r="E7441" s="200">
        <f>Collection!C970</f>
        <v>4526</v>
      </c>
      <c r="F7441" s="200"/>
      <c r="G7441" s="201"/>
      <c r="H7441" s="201">
        <f>Collection!H970</f>
        <v>1700</v>
      </c>
      <c r="I7441" s="241">
        <f t="shared" si="117"/>
        <v>-1700</v>
      </c>
      <c r="J7441" s="200"/>
      <c r="K7441" s="200" t="str" cm="1">
        <f t="array" ref="K7441">IF($C7441="","",IF(AND($C7441=Party_Statement!$C$5,$B7441&gt;=Party_Statement!$C$6,$B7441&lt;=Party_Statement!$E$6),SUMPRODUCT(($C$3:$C7441=Party_Statement!$C$5)*($B$3:$B7441&gt;=Party_Statement!$C$6)*($B$3:$B7441&lt;=Party_Statement!$E$6)),""))</f>
        <v/>
      </c>
    </row>
    <row r="7442" spans="1:11" x14ac:dyDescent="0.2">
      <c r="A7442" s="203" t="str">
        <f>Collection!A971</f>
        <v>2083/05/26</v>
      </c>
      <c r="B7442" s="197">
        <f>Collection!B971</f>
        <v>46276</v>
      </c>
      <c r="C7442" s="200" t="str">
        <f>Collection!D971</f>
        <v>AAMOSH KIRANA</v>
      </c>
      <c r="D7442" s="200" t="str">
        <f>Collection!F971</f>
        <v>Collection</v>
      </c>
      <c r="E7442" s="200">
        <f>Collection!C971</f>
        <v>4527</v>
      </c>
      <c r="F7442" s="200"/>
      <c r="G7442" s="201"/>
      <c r="H7442" s="201">
        <f>Collection!H971</f>
        <v>15000</v>
      </c>
      <c r="I7442" s="241">
        <f t="shared" si="117"/>
        <v>-15000</v>
      </c>
      <c r="J7442" s="200"/>
      <c r="K7442" s="200" cm="1">
        <f t="array" ref="K7442">IF($C7442="","",IF(AND($C7442=Party_Statement!$C$5,$B7442&gt;=Party_Statement!$C$6,$B7442&lt;=Party_Statement!$E$6),SUMPRODUCT(($C$3:$C7442=Party_Statement!$C$5)*($B$3:$B7442&gt;=Party_Statement!$C$6)*($B$3:$B7442&lt;=Party_Statement!$E$6)),""))</f>
        <v>320</v>
      </c>
    </row>
    <row r="7443" spans="1:11" x14ac:dyDescent="0.2">
      <c r="A7443" s="203" t="str">
        <f>Collection!A972</f>
        <v>2083/05/26</v>
      </c>
      <c r="B7443" s="197">
        <f>Collection!B972</f>
        <v>46276</v>
      </c>
      <c r="C7443" s="200" t="str">
        <f>Collection!D972</f>
        <v>GIRI KIRANA</v>
      </c>
      <c r="D7443" s="200" t="str">
        <f>Collection!F972</f>
        <v>Collection</v>
      </c>
      <c r="E7443" s="200">
        <f>Collection!C972</f>
        <v>4528</v>
      </c>
      <c r="F7443" s="200"/>
      <c r="G7443" s="201"/>
      <c r="H7443" s="201">
        <f>Collection!H972</f>
        <v>1700</v>
      </c>
      <c r="I7443" s="241">
        <f t="shared" si="117"/>
        <v>-1700</v>
      </c>
      <c r="J7443" s="200"/>
      <c r="K7443" s="200" t="str" cm="1">
        <f t="array" ref="K7443">IF($C7443="","",IF(AND($C7443=Party_Statement!$C$5,$B7443&gt;=Party_Statement!$C$6,$B7443&lt;=Party_Statement!$E$6),SUMPRODUCT(($C$3:$C7443=Party_Statement!$C$5)*($B$3:$B7443&gt;=Party_Statement!$C$6)*($B$3:$B7443&lt;=Party_Statement!$E$6)),""))</f>
        <v/>
      </c>
    </row>
    <row r="7444" spans="1:11" x14ac:dyDescent="0.2">
      <c r="A7444" s="203" t="str">
        <f>Collection!A973</f>
        <v>2083/05/26</v>
      </c>
      <c r="B7444" s="197">
        <f>Collection!B973</f>
        <v>46276</v>
      </c>
      <c r="C7444" s="200" t="str">
        <f>Collection!D973</f>
        <v>ORGANIC TARKALI</v>
      </c>
      <c r="D7444" s="200" t="str">
        <f>Collection!F973</f>
        <v>Collection</v>
      </c>
      <c r="E7444" s="200">
        <f>Collection!C973</f>
        <v>4529</v>
      </c>
      <c r="F7444" s="200"/>
      <c r="G7444" s="201"/>
      <c r="H7444" s="201">
        <f>Collection!H973</f>
        <v>2920</v>
      </c>
      <c r="I7444" s="241">
        <f t="shared" si="117"/>
        <v>-2920</v>
      </c>
      <c r="J7444" s="200"/>
      <c r="K7444" s="200" t="str" cm="1">
        <f t="array" ref="K7444">IF($C7444="","",IF(AND($C7444=Party_Statement!$C$5,$B7444&gt;=Party_Statement!$C$6,$B7444&lt;=Party_Statement!$E$6),SUMPRODUCT(($C$3:$C7444=Party_Statement!$C$5)*($B$3:$B7444&gt;=Party_Statement!$C$6)*($B$3:$B7444&lt;=Party_Statement!$E$6)),""))</f>
        <v/>
      </c>
    </row>
    <row r="7445" spans="1:11" x14ac:dyDescent="0.2">
      <c r="A7445" s="203" t="str">
        <f>Collection!A974</f>
        <v>2083/05/26</v>
      </c>
      <c r="B7445" s="197">
        <f>Collection!B974</f>
        <v>46276</v>
      </c>
      <c r="C7445" s="200" t="str">
        <f>Collection!D974</f>
        <v>NEUPANE KIRANA</v>
      </c>
      <c r="D7445" s="200" t="str">
        <f>Collection!F974</f>
        <v>Collection</v>
      </c>
      <c r="E7445" s="200">
        <f>Collection!C974</f>
        <v>4530</v>
      </c>
      <c r="F7445" s="200"/>
      <c r="G7445" s="201"/>
      <c r="H7445" s="201">
        <f>Collection!H974</f>
        <v>450</v>
      </c>
      <c r="I7445" s="241">
        <f t="shared" si="117"/>
        <v>-450</v>
      </c>
      <c r="J7445" s="200"/>
      <c r="K7445" s="200" t="str" cm="1">
        <f t="array" ref="K7445">IF($C7445="","",IF(AND($C7445=Party_Statement!$C$5,$B7445&gt;=Party_Statement!$C$6,$B7445&lt;=Party_Statement!$E$6),SUMPRODUCT(($C$3:$C7445=Party_Statement!$C$5)*($B$3:$B7445&gt;=Party_Statement!$C$6)*($B$3:$B7445&lt;=Party_Statement!$E$6)),""))</f>
        <v/>
      </c>
    </row>
    <row r="7446" spans="1:11" x14ac:dyDescent="0.2">
      <c r="A7446" s="203" t="str">
        <f>Collection!A975</f>
        <v>2083/05/26</v>
      </c>
      <c r="B7446" s="197">
        <f>Collection!B975</f>
        <v>46276</v>
      </c>
      <c r="C7446" s="200" t="str">
        <f>Collection!D975</f>
        <v>PETTY CASH</v>
      </c>
      <c r="D7446" s="200" t="str">
        <f>Collection!F975</f>
        <v>Petty Cash</v>
      </c>
      <c r="E7446" s="200">
        <f>Collection!C975</f>
        <v>0</v>
      </c>
      <c r="F7446" s="200"/>
      <c r="G7446" s="201"/>
      <c r="H7446" s="201">
        <f>Collection!H975</f>
        <v>0</v>
      </c>
      <c r="I7446" s="241">
        <f t="shared" si="117"/>
        <v>0</v>
      </c>
      <c r="J7446" s="200"/>
      <c r="K7446" s="200" t="str" cm="1">
        <f t="array" ref="K7446">IF($C7446="","",IF(AND($C7446=Party_Statement!$C$5,$B7446&gt;=Party_Statement!$C$6,$B7446&lt;=Party_Statement!$E$6),SUMPRODUCT(($C$3:$C7446=Party_Statement!$C$5)*($B$3:$B7446&gt;=Party_Statement!$C$6)*($B$3:$B7446&lt;=Party_Statement!$E$6)),""))</f>
        <v/>
      </c>
    </row>
    <row r="7447" spans="1:11" x14ac:dyDescent="0.2">
      <c r="A7447" s="203" t="str">
        <f>Collection!A976</f>
        <v>2083/05/27</v>
      </c>
      <c r="B7447" s="197">
        <f>Collection!B976</f>
        <v>46277</v>
      </c>
      <c r="C7447" s="200" t="str">
        <f>Collection!D976</f>
        <v>SRIJANA DAIRY</v>
      </c>
      <c r="D7447" s="200" t="str">
        <f>Collection!F976</f>
        <v>Collection</v>
      </c>
      <c r="E7447" s="200">
        <f>Collection!C976</f>
        <v>4531</v>
      </c>
      <c r="F7447" s="200"/>
      <c r="G7447" s="201"/>
      <c r="H7447" s="201">
        <f>Collection!H976</f>
        <v>5180</v>
      </c>
      <c r="I7447" s="241">
        <f t="shared" si="117"/>
        <v>-5180</v>
      </c>
      <c r="J7447" s="200"/>
      <c r="K7447" s="200" t="str" cm="1">
        <f t="array" ref="K7447">IF($C7447="","",IF(AND($C7447=Party_Statement!$C$5,$B7447&gt;=Party_Statement!$C$6,$B7447&lt;=Party_Statement!$E$6),SUMPRODUCT(($C$3:$C7447=Party_Statement!$C$5)*($B$3:$B7447&gt;=Party_Statement!$C$6)*($B$3:$B7447&lt;=Party_Statement!$E$6)),""))</f>
        <v/>
      </c>
    </row>
    <row r="7448" spans="1:11" x14ac:dyDescent="0.2">
      <c r="A7448" s="203" t="str">
        <f>Collection!A977</f>
        <v>2083/05/27</v>
      </c>
      <c r="B7448" s="197">
        <f>Collection!B977</f>
        <v>46277</v>
      </c>
      <c r="C7448" s="200" t="str">
        <f>Collection!D977</f>
        <v>SOBHA BHATTARAI</v>
      </c>
      <c r="D7448" s="200" t="str">
        <f>Collection!F977</f>
        <v>Collection</v>
      </c>
      <c r="E7448" s="200">
        <f>Collection!C977</f>
        <v>4532</v>
      </c>
      <c r="F7448" s="200"/>
      <c r="G7448" s="201"/>
      <c r="H7448" s="201">
        <f>Collection!H977</f>
        <v>3400</v>
      </c>
      <c r="I7448" s="241">
        <f t="shared" si="117"/>
        <v>-3400</v>
      </c>
      <c r="J7448" s="200"/>
      <c r="K7448" s="200" t="str" cm="1">
        <f t="array" ref="K7448">IF($C7448="","",IF(AND($C7448=Party_Statement!$C$5,$B7448&gt;=Party_Statement!$C$6,$B7448&lt;=Party_Statement!$E$6),SUMPRODUCT(($C$3:$C7448=Party_Statement!$C$5)*($B$3:$B7448&gt;=Party_Statement!$C$6)*($B$3:$B7448&lt;=Party_Statement!$E$6)),""))</f>
        <v/>
      </c>
    </row>
    <row r="7449" spans="1:11" x14ac:dyDescent="0.2">
      <c r="A7449" s="203" t="str">
        <f>Collection!A978</f>
        <v>2083/05/27</v>
      </c>
      <c r="B7449" s="197">
        <f>Collection!B978</f>
        <v>46277</v>
      </c>
      <c r="C7449" s="200" t="str">
        <f>Collection!D978</f>
        <v>MANAKAMANA DAIRY</v>
      </c>
      <c r="D7449" s="200" t="str">
        <f>Collection!F978</f>
        <v>Collection</v>
      </c>
      <c r="E7449" s="200">
        <f>Collection!C978</f>
        <v>4533</v>
      </c>
      <c r="F7449" s="200"/>
      <c r="G7449" s="201"/>
      <c r="H7449" s="201">
        <f>Collection!H978</f>
        <v>1750</v>
      </c>
      <c r="I7449" s="241">
        <f t="shared" si="117"/>
        <v>-1750</v>
      </c>
      <c r="J7449" s="200"/>
      <c r="K7449" s="200" t="str" cm="1">
        <f t="array" ref="K7449">IF($C7449="","",IF(AND($C7449=Party_Statement!$C$5,$B7449&gt;=Party_Statement!$C$6,$B7449&lt;=Party_Statement!$E$6),SUMPRODUCT(($C$3:$C7449=Party_Statement!$C$5)*($B$3:$B7449&gt;=Party_Statement!$C$6)*($B$3:$B7449&lt;=Party_Statement!$E$6)),""))</f>
        <v/>
      </c>
    </row>
    <row r="7450" spans="1:11" x14ac:dyDescent="0.2">
      <c r="A7450" s="203" t="str">
        <f>Collection!A979</f>
        <v>2083/05/27</v>
      </c>
      <c r="B7450" s="197">
        <f>Collection!B979</f>
        <v>46277</v>
      </c>
      <c r="C7450" s="200" t="str">
        <f>Collection!D979</f>
        <v>KHANAL KIRANA</v>
      </c>
      <c r="D7450" s="200" t="str">
        <f>Collection!F979</f>
        <v>Collection</v>
      </c>
      <c r="E7450" s="200">
        <f>Collection!C979</f>
        <v>4534</v>
      </c>
      <c r="F7450" s="200"/>
      <c r="G7450" s="201"/>
      <c r="H7450" s="201">
        <f>Collection!H979</f>
        <v>2975</v>
      </c>
      <c r="I7450" s="241">
        <f t="shared" si="117"/>
        <v>-2975</v>
      </c>
      <c r="J7450" s="200"/>
      <c r="K7450" s="200" t="str" cm="1">
        <f t="array" ref="K7450">IF($C7450="","",IF(AND($C7450=Party_Statement!$C$5,$B7450&gt;=Party_Statement!$C$6,$B7450&lt;=Party_Statement!$E$6),SUMPRODUCT(($C$3:$C7450=Party_Statement!$C$5)*($B$3:$B7450&gt;=Party_Statement!$C$6)*($B$3:$B7450&lt;=Party_Statement!$E$6)),""))</f>
        <v/>
      </c>
    </row>
    <row r="7451" spans="1:11" x14ac:dyDescent="0.2">
      <c r="A7451" s="203" t="str">
        <f>Collection!A980</f>
        <v>2083/05/27</v>
      </c>
      <c r="B7451" s="197">
        <f>Collection!B980</f>
        <v>46277</v>
      </c>
      <c r="C7451" s="200" t="str">
        <f>Collection!D980</f>
        <v>AAMOSH KIRANA</v>
      </c>
      <c r="D7451" s="200" t="str">
        <f>Collection!F980</f>
        <v>Collection</v>
      </c>
      <c r="E7451" s="200">
        <f>Collection!C980</f>
        <v>4535</v>
      </c>
      <c r="F7451" s="200"/>
      <c r="G7451" s="201"/>
      <c r="H7451" s="201">
        <f>Collection!H980</f>
        <v>9000</v>
      </c>
      <c r="I7451" s="241">
        <f t="shared" si="117"/>
        <v>-9000</v>
      </c>
      <c r="J7451" s="200"/>
      <c r="K7451" s="200" cm="1">
        <f t="array" ref="K7451">IF($C7451="","",IF(AND($C7451=Party_Statement!$C$5,$B7451&gt;=Party_Statement!$C$6,$B7451&lt;=Party_Statement!$E$6),SUMPRODUCT(($C$3:$C7451=Party_Statement!$C$5)*($B$3:$B7451&gt;=Party_Statement!$C$6)*($B$3:$B7451&lt;=Party_Statement!$E$6)),""))</f>
        <v>321</v>
      </c>
    </row>
    <row r="7452" spans="1:11" x14ac:dyDescent="0.2">
      <c r="A7452" s="203" t="str">
        <f>Collection!A981</f>
        <v>2083/05/27</v>
      </c>
      <c r="B7452" s="197">
        <f>Collection!B981</f>
        <v>46277</v>
      </c>
      <c r="C7452" s="200" t="str">
        <f>Collection!D981</f>
        <v>SAMIKSHYA KIRANA</v>
      </c>
      <c r="D7452" s="200" t="str">
        <f>Collection!F981</f>
        <v>Collection</v>
      </c>
      <c r="E7452" s="200">
        <f>Collection!C981</f>
        <v>4536</v>
      </c>
      <c r="F7452" s="200"/>
      <c r="G7452" s="201"/>
      <c r="H7452" s="201">
        <f>Collection!H981</f>
        <v>850</v>
      </c>
      <c r="I7452" s="241">
        <f t="shared" si="117"/>
        <v>-850</v>
      </c>
      <c r="J7452" s="200"/>
      <c r="K7452" s="200" t="str" cm="1">
        <f t="array" ref="K7452">IF($C7452="","",IF(AND($C7452=Party_Statement!$C$5,$B7452&gt;=Party_Statement!$C$6,$B7452&lt;=Party_Statement!$E$6),SUMPRODUCT(($C$3:$C7452=Party_Statement!$C$5)*($B$3:$B7452&gt;=Party_Statement!$C$6)*($B$3:$B7452&lt;=Party_Statement!$E$6)),""))</f>
        <v/>
      </c>
    </row>
    <row r="7453" spans="1:11" x14ac:dyDescent="0.2">
      <c r="A7453" s="203" t="str">
        <f>Collection!A982</f>
        <v>2083/05/27</v>
      </c>
      <c r="B7453" s="197">
        <f>Collection!B982</f>
        <v>46277</v>
      </c>
      <c r="C7453" s="200" t="str">
        <f>Collection!D982</f>
        <v>PALPALI KIRANA</v>
      </c>
      <c r="D7453" s="200" t="str">
        <f>Collection!F982</f>
        <v>Collection</v>
      </c>
      <c r="E7453" s="200">
        <f>Collection!C982</f>
        <v>4537</v>
      </c>
      <c r="F7453" s="200"/>
      <c r="G7453" s="201"/>
      <c r="H7453" s="201">
        <f>Collection!H982</f>
        <v>1700</v>
      </c>
      <c r="I7453" s="241">
        <f t="shared" si="117"/>
        <v>-1700</v>
      </c>
      <c r="J7453" s="200"/>
      <c r="K7453" s="200" t="str" cm="1">
        <f t="array" ref="K7453">IF($C7453="","",IF(AND($C7453=Party_Statement!$C$5,$B7453&gt;=Party_Statement!$C$6,$B7453&lt;=Party_Statement!$E$6),SUMPRODUCT(($C$3:$C7453=Party_Statement!$C$5)*($B$3:$B7453&gt;=Party_Statement!$C$6)*($B$3:$B7453&lt;=Party_Statement!$E$6)),""))</f>
        <v/>
      </c>
    </row>
    <row r="7454" spans="1:11" x14ac:dyDescent="0.2">
      <c r="A7454" s="203" t="str">
        <f>Collection!A983</f>
        <v>2083/05/27</v>
      </c>
      <c r="B7454" s="197">
        <f>Collection!B983</f>
        <v>46277</v>
      </c>
      <c r="C7454" s="200" t="str">
        <f>Collection!D983</f>
        <v>YUBARAJ AND SAMRAT</v>
      </c>
      <c r="D7454" s="200" t="str">
        <f>Collection!F983</f>
        <v>Collection</v>
      </c>
      <c r="E7454" s="200">
        <f>Collection!C983</f>
        <v>4538</v>
      </c>
      <c r="F7454" s="200"/>
      <c r="G7454" s="201"/>
      <c r="H7454" s="201">
        <f>Collection!H983</f>
        <v>850</v>
      </c>
      <c r="I7454" s="241">
        <f t="shared" si="117"/>
        <v>-850</v>
      </c>
      <c r="J7454" s="200"/>
      <c r="K7454" s="200" t="str" cm="1">
        <f t="array" ref="K7454">IF($C7454="","",IF(AND($C7454=Party_Statement!$C$5,$B7454&gt;=Party_Statement!$C$6,$B7454&lt;=Party_Statement!$E$6),SUMPRODUCT(($C$3:$C7454=Party_Statement!$C$5)*($B$3:$B7454&gt;=Party_Statement!$C$6)*($B$3:$B7454&lt;=Party_Statement!$E$6)),""))</f>
        <v/>
      </c>
    </row>
    <row r="7455" spans="1:11" x14ac:dyDescent="0.2">
      <c r="A7455" s="203" t="str">
        <f>Collection!A984</f>
        <v>2083/05/27</v>
      </c>
      <c r="B7455" s="197">
        <f>Collection!B984</f>
        <v>46277</v>
      </c>
      <c r="C7455" s="200" t="str">
        <f>Collection!D984</f>
        <v>GIRI KIRANA</v>
      </c>
      <c r="D7455" s="200" t="str">
        <f>Collection!F984</f>
        <v>Collection</v>
      </c>
      <c r="E7455" s="200">
        <f>Collection!C984</f>
        <v>4539</v>
      </c>
      <c r="F7455" s="200"/>
      <c r="G7455" s="201"/>
      <c r="H7455" s="201">
        <f>Collection!H984</f>
        <v>1275</v>
      </c>
      <c r="I7455" s="241">
        <f t="shared" si="117"/>
        <v>-1275</v>
      </c>
      <c r="J7455" s="200"/>
      <c r="K7455" s="200" t="str" cm="1">
        <f t="array" ref="K7455">IF($C7455="","",IF(AND($C7455=Party_Statement!$C$5,$B7455&gt;=Party_Statement!$C$6,$B7455&lt;=Party_Statement!$E$6),SUMPRODUCT(($C$3:$C7455=Party_Statement!$C$5)*($B$3:$B7455&gt;=Party_Statement!$C$6)*($B$3:$B7455&lt;=Party_Statement!$E$6)),""))</f>
        <v/>
      </c>
    </row>
    <row r="7456" spans="1:11" x14ac:dyDescent="0.2">
      <c r="A7456" s="203" t="str">
        <f>Collection!A985</f>
        <v>2083/05/27</v>
      </c>
      <c r="B7456" s="197">
        <f>Collection!B985</f>
        <v>46277</v>
      </c>
      <c r="C7456" s="200" t="str">
        <f>Collection!D985</f>
        <v>SUMIT MISTHAN BHANDAR</v>
      </c>
      <c r="D7456" s="200" t="str">
        <f>Collection!F985</f>
        <v>Collection</v>
      </c>
      <c r="E7456" s="200">
        <f>Collection!C985</f>
        <v>4540</v>
      </c>
      <c r="F7456" s="200"/>
      <c r="G7456" s="201"/>
      <c r="H7456" s="201">
        <f>Collection!H985</f>
        <v>5000</v>
      </c>
      <c r="I7456" s="241">
        <f t="shared" si="117"/>
        <v>-5000</v>
      </c>
      <c r="J7456" s="200"/>
      <c r="K7456" s="200" t="str" cm="1">
        <f t="array" ref="K7456">IF($C7456="","",IF(AND($C7456=Party_Statement!$C$5,$B7456&gt;=Party_Statement!$C$6,$B7456&lt;=Party_Statement!$E$6),SUMPRODUCT(($C$3:$C7456=Party_Statement!$C$5)*($B$3:$B7456&gt;=Party_Statement!$C$6)*($B$3:$B7456&lt;=Party_Statement!$E$6)),""))</f>
        <v/>
      </c>
    </row>
    <row r="7457" spans="1:11" x14ac:dyDescent="0.2">
      <c r="A7457" s="203" t="str">
        <f>Collection!A986</f>
        <v>2083/05/27</v>
      </c>
      <c r="B7457" s="197">
        <f>Collection!B986</f>
        <v>46277</v>
      </c>
      <c r="C7457" s="200" t="str">
        <f>Collection!D986</f>
        <v>ORGANIC TARKALI</v>
      </c>
      <c r="D7457" s="200" t="str">
        <f>Collection!F986</f>
        <v>Collection</v>
      </c>
      <c r="E7457" s="200">
        <f>Collection!C986</f>
        <v>4541</v>
      </c>
      <c r="F7457" s="200"/>
      <c r="G7457" s="201"/>
      <c r="H7457" s="201">
        <f>Collection!H986</f>
        <v>4060</v>
      </c>
      <c r="I7457" s="241">
        <f t="shared" si="117"/>
        <v>-4060</v>
      </c>
      <c r="J7457" s="200"/>
      <c r="K7457" s="200" t="str" cm="1">
        <f t="array" ref="K7457">IF($C7457="","",IF(AND($C7457=Party_Statement!$C$5,$B7457&gt;=Party_Statement!$C$6,$B7457&lt;=Party_Statement!$E$6),SUMPRODUCT(($C$3:$C7457=Party_Statement!$C$5)*($B$3:$B7457&gt;=Party_Statement!$C$6)*($B$3:$B7457&lt;=Party_Statement!$E$6)),""))</f>
        <v/>
      </c>
    </row>
    <row r="7458" spans="1:11" x14ac:dyDescent="0.2">
      <c r="A7458" s="203" t="str">
        <f>Collection!A987</f>
        <v>2083/05/27</v>
      </c>
      <c r="B7458" s="197">
        <f>Collection!B987</f>
        <v>46277</v>
      </c>
      <c r="C7458" s="200" t="str">
        <f>Collection!D987</f>
        <v>DEURALI KIRANA</v>
      </c>
      <c r="D7458" s="200" t="str">
        <f>Collection!F987</f>
        <v>Collection</v>
      </c>
      <c r="E7458" s="200">
        <f>Collection!C987</f>
        <v>4542</v>
      </c>
      <c r="F7458" s="200"/>
      <c r="G7458" s="201"/>
      <c r="H7458" s="201">
        <f>Collection!H987</f>
        <v>425</v>
      </c>
      <c r="I7458" s="241">
        <f t="shared" si="117"/>
        <v>-425</v>
      </c>
      <c r="J7458" s="200"/>
      <c r="K7458" s="200" t="str" cm="1">
        <f t="array" ref="K7458">IF($C7458="","",IF(AND($C7458=Party_Statement!$C$5,$B7458&gt;=Party_Statement!$C$6,$B7458&lt;=Party_Statement!$E$6),SUMPRODUCT(($C$3:$C7458=Party_Statement!$C$5)*($B$3:$B7458&gt;=Party_Statement!$C$6)*($B$3:$B7458&lt;=Party_Statement!$E$6)),""))</f>
        <v/>
      </c>
    </row>
    <row r="7459" spans="1:11" x14ac:dyDescent="0.2">
      <c r="A7459" s="203" t="str">
        <f>Collection!A988</f>
        <v>2083/05/27</v>
      </c>
      <c r="B7459" s="197">
        <f>Collection!B988</f>
        <v>46277</v>
      </c>
      <c r="C7459" s="200" t="str">
        <f>Collection!D988</f>
        <v>NEUPANE KIRANA</v>
      </c>
      <c r="D7459" s="200" t="str">
        <f>Collection!F988</f>
        <v>Collection</v>
      </c>
      <c r="E7459" s="200">
        <f>Collection!C988</f>
        <v>4543</v>
      </c>
      <c r="F7459" s="200"/>
      <c r="G7459" s="201"/>
      <c r="H7459" s="201">
        <f>Collection!H988</f>
        <v>100</v>
      </c>
      <c r="I7459" s="241">
        <f t="shared" si="117"/>
        <v>-100</v>
      </c>
      <c r="J7459" s="200"/>
      <c r="K7459" s="200" t="str" cm="1">
        <f t="array" ref="K7459">IF($C7459="","",IF(AND($C7459=Party_Statement!$C$5,$B7459&gt;=Party_Statement!$C$6,$B7459&lt;=Party_Statement!$E$6),SUMPRODUCT(($C$3:$C7459=Party_Statement!$C$5)*($B$3:$B7459&gt;=Party_Statement!$C$6)*($B$3:$B7459&lt;=Party_Statement!$E$6)),""))</f>
        <v/>
      </c>
    </row>
    <row r="7460" spans="1:11" x14ac:dyDescent="0.2">
      <c r="A7460" s="203" t="str">
        <f>Collection!A989</f>
        <v>2083/05/27</v>
      </c>
      <c r="B7460" s="197">
        <f>Collection!B989</f>
        <v>46277</v>
      </c>
      <c r="C7460" s="200" t="str">
        <f>Collection!D989</f>
        <v>GANGA NEUPANE</v>
      </c>
      <c r="D7460" s="200" t="str">
        <f>Collection!F989</f>
        <v>Collection</v>
      </c>
      <c r="E7460" s="200">
        <f>Collection!C989</f>
        <v>4544</v>
      </c>
      <c r="F7460" s="200"/>
      <c r="G7460" s="201"/>
      <c r="H7460" s="201">
        <f>Collection!H989</f>
        <v>4000</v>
      </c>
      <c r="I7460" s="241">
        <f t="shared" si="117"/>
        <v>-4000</v>
      </c>
      <c r="J7460" s="200"/>
      <c r="K7460" s="200" t="str" cm="1">
        <f t="array" ref="K7460">IF($C7460="","",IF(AND($C7460=Party_Statement!$C$5,$B7460&gt;=Party_Statement!$C$6,$B7460&lt;=Party_Statement!$E$6),SUMPRODUCT(($C$3:$C7460=Party_Statement!$C$5)*($B$3:$B7460&gt;=Party_Statement!$C$6)*($B$3:$B7460&lt;=Party_Statement!$E$6)),""))</f>
        <v/>
      </c>
    </row>
    <row r="7461" spans="1:11" x14ac:dyDescent="0.2">
      <c r="A7461" s="203" t="str">
        <f>Collection!A990</f>
        <v>2083/05/27</v>
      </c>
      <c r="B7461" s="197">
        <f>Collection!B990</f>
        <v>46277</v>
      </c>
      <c r="C7461" s="200" t="str">
        <f>Collection!D990</f>
        <v>YAMLAL BHUSAL</v>
      </c>
      <c r="D7461" s="200" t="str">
        <f>Collection!F990</f>
        <v>Collection</v>
      </c>
      <c r="E7461" s="200">
        <f>Collection!C990</f>
        <v>4545</v>
      </c>
      <c r="F7461" s="200"/>
      <c r="G7461" s="201"/>
      <c r="H7461" s="201">
        <f>Collection!H990</f>
        <v>1200</v>
      </c>
      <c r="I7461" s="241">
        <f t="shared" si="117"/>
        <v>-1200</v>
      </c>
      <c r="J7461" s="200"/>
      <c r="K7461" s="200" t="str" cm="1">
        <f t="array" ref="K7461">IF($C7461="","",IF(AND($C7461=Party_Statement!$C$5,$B7461&gt;=Party_Statement!$C$6,$B7461&lt;=Party_Statement!$E$6),SUMPRODUCT(($C$3:$C7461=Party_Statement!$C$5)*($B$3:$B7461&gt;=Party_Statement!$C$6)*($B$3:$B7461&lt;=Party_Statement!$E$6)),""))</f>
        <v/>
      </c>
    </row>
    <row r="7462" spans="1:11" x14ac:dyDescent="0.2">
      <c r="A7462" s="203" t="str">
        <f>Collection!A991</f>
        <v>2083/05/27</v>
      </c>
      <c r="B7462" s="197">
        <f>Collection!B991</f>
        <v>46277</v>
      </c>
      <c r="C7462" s="200" t="str">
        <f>Collection!D991</f>
        <v>LOCAL</v>
      </c>
      <c r="D7462" s="200" t="str">
        <f>Collection!F991</f>
        <v>Collection</v>
      </c>
      <c r="E7462" s="200">
        <f>Collection!C991</f>
        <v>6500</v>
      </c>
      <c r="F7462" s="200"/>
      <c r="G7462" s="201"/>
      <c r="H7462" s="201">
        <f>Collection!H991</f>
        <v>5700</v>
      </c>
      <c r="I7462" s="241">
        <f t="shared" si="117"/>
        <v>-5700</v>
      </c>
      <c r="J7462" s="200"/>
      <c r="K7462" s="200" t="str" cm="1">
        <f t="array" ref="K7462">IF($C7462="","",IF(AND($C7462=Party_Statement!$C$5,$B7462&gt;=Party_Statement!$C$6,$B7462&lt;=Party_Statement!$E$6),SUMPRODUCT(($C$3:$C7462=Party_Statement!$C$5)*($B$3:$B7462&gt;=Party_Statement!$C$6)*($B$3:$B7462&lt;=Party_Statement!$E$6)),""))</f>
        <v/>
      </c>
    </row>
    <row r="7463" spans="1:11" x14ac:dyDescent="0.2">
      <c r="A7463" s="203" t="str">
        <f>Collection!A992</f>
        <v>2083/05/27</v>
      </c>
      <c r="B7463" s="197">
        <f>Collection!B992</f>
        <v>46277</v>
      </c>
      <c r="C7463" s="200" t="str">
        <f>Collection!D992</f>
        <v>LOCAL</v>
      </c>
      <c r="D7463" s="200" t="str">
        <f>Collection!F992</f>
        <v>Collection</v>
      </c>
      <c r="E7463" s="200">
        <f>Collection!C992</f>
        <v>7351</v>
      </c>
      <c r="F7463" s="200"/>
      <c r="G7463" s="201"/>
      <c r="H7463" s="201">
        <f>Collection!H992</f>
        <v>1200</v>
      </c>
      <c r="I7463" s="241">
        <f t="shared" si="117"/>
        <v>-1200</v>
      </c>
      <c r="J7463" s="200"/>
      <c r="K7463" s="200" t="str" cm="1">
        <f t="array" ref="K7463">IF($C7463="","",IF(AND($C7463=Party_Statement!$C$5,$B7463&gt;=Party_Statement!$C$6,$B7463&lt;=Party_Statement!$E$6),SUMPRODUCT(($C$3:$C7463=Party_Statement!$C$5)*($B$3:$B7463&gt;=Party_Statement!$C$6)*($B$3:$B7463&lt;=Party_Statement!$E$6)),""))</f>
        <v/>
      </c>
    </row>
    <row r="7464" spans="1:11" x14ac:dyDescent="0.2">
      <c r="A7464" s="203" t="str">
        <f>Collection!A993</f>
        <v>2083/05/27</v>
      </c>
      <c r="B7464" s="197">
        <f>Collection!B993</f>
        <v>46277</v>
      </c>
      <c r="C7464" s="200" t="str">
        <f>Collection!D993</f>
        <v>LOCAL</v>
      </c>
      <c r="D7464" s="200" t="str">
        <f>Collection!F993</f>
        <v>Collection</v>
      </c>
      <c r="E7464" s="200">
        <f>Collection!C993</f>
        <v>7351</v>
      </c>
      <c r="F7464" s="200"/>
      <c r="G7464" s="201"/>
      <c r="H7464" s="201">
        <f>Collection!H993</f>
        <v>1350</v>
      </c>
      <c r="I7464" s="241">
        <f t="shared" si="117"/>
        <v>-1350</v>
      </c>
      <c r="J7464" s="200"/>
      <c r="K7464" s="200" t="str" cm="1">
        <f t="array" ref="K7464">IF($C7464="","",IF(AND($C7464=Party_Statement!$C$5,$B7464&gt;=Party_Statement!$C$6,$B7464&lt;=Party_Statement!$E$6),SUMPRODUCT(($C$3:$C7464=Party_Statement!$C$5)*($B$3:$B7464&gt;=Party_Statement!$C$6)*($B$3:$B7464&lt;=Party_Statement!$E$6)),""))</f>
        <v/>
      </c>
    </row>
    <row r="7465" spans="1:11" x14ac:dyDescent="0.2">
      <c r="A7465" s="203" t="str">
        <f>Collection!A994</f>
        <v>2083/05/28</v>
      </c>
      <c r="B7465" s="197">
        <f>Collection!B994</f>
        <v>46278</v>
      </c>
      <c r="C7465" s="200" t="str">
        <f>Collection!D994</f>
        <v>AAMOSH KIRANA</v>
      </c>
      <c r="D7465" s="200" t="str">
        <f>Collection!F994</f>
        <v>Collection</v>
      </c>
      <c r="E7465" s="200">
        <f>Collection!C994</f>
        <v>4546</v>
      </c>
      <c r="F7465" s="200"/>
      <c r="G7465" s="201"/>
      <c r="H7465" s="201">
        <f>Collection!H994</f>
        <v>6500</v>
      </c>
      <c r="I7465" s="241">
        <f t="shared" si="117"/>
        <v>-6500</v>
      </c>
      <c r="J7465" s="200"/>
      <c r="K7465" s="200" cm="1">
        <f t="array" ref="K7465">IF($C7465="","",IF(AND($C7465=Party_Statement!$C$5,$B7465&gt;=Party_Statement!$C$6,$B7465&lt;=Party_Statement!$E$6),SUMPRODUCT(($C$3:$C7465=Party_Statement!$C$5)*($B$3:$B7465&gt;=Party_Statement!$C$6)*($B$3:$B7465&lt;=Party_Statement!$E$6)),""))</f>
        <v>322</v>
      </c>
    </row>
    <row r="7466" spans="1:11" x14ac:dyDescent="0.2">
      <c r="A7466" s="203" t="str">
        <f>Collection!A995</f>
        <v>2083/05/28</v>
      </c>
      <c r="B7466" s="197">
        <f>Collection!B995</f>
        <v>46278</v>
      </c>
      <c r="C7466" s="200" t="str">
        <f>Collection!D995</f>
        <v>GIRI KIRANA</v>
      </c>
      <c r="D7466" s="200" t="str">
        <f>Collection!F995</f>
        <v>Collection</v>
      </c>
      <c r="E7466" s="200">
        <f>Collection!C995</f>
        <v>4547</v>
      </c>
      <c r="F7466" s="200"/>
      <c r="G7466" s="201"/>
      <c r="H7466" s="201">
        <f>Collection!H995</f>
        <v>1275</v>
      </c>
      <c r="I7466" s="241">
        <f t="shared" si="117"/>
        <v>-1275</v>
      </c>
      <c r="J7466" s="200"/>
      <c r="K7466" s="200" t="str" cm="1">
        <f t="array" ref="K7466">IF($C7466="","",IF(AND($C7466=Party_Statement!$C$5,$B7466&gt;=Party_Statement!$C$6,$B7466&lt;=Party_Statement!$E$6),SUMPRODUCT(($C$3:$C7466=Party_Statement!$C$5)*($B$3:$B7466&gt;=Party_Statement!$C$6)*($B$3:$B7466&lt;=Party_Statement!$E$6)),""))</f>
        <v/>
      </c>
    </row>
    <row r="7467" spans="1:11" x14ac:dyDescent="0.2">
      <c r="A7467" s="203" t="str">
        <f>Collection!A996</f>
        <v>2083/05/28</v>
      </c>
      <c r="B7467" s="197">
        <f>Collection!B996</f>
        <v>46278</v>
      </c>
      <c r="C7467" s="200" t="str">
        <f>Collection!D996</f>
        <v>ORGANIC TARKALI</v>
      </c>
      <c r="D7467" s="200" t="str">
        <f>Collection!F996</f>
        <v>Collection</v>
      </c>
      <c r="E7467" s="200">
        <f>Collection!C996</f>
        <v>4548</v>
      </c>
      <c r="F7467" s="200"/>
      <c r="G7467" s="201"/>
      <c r="H7467" s="201">
        <f>Collection!H996</f>
        <v>4300</v>
      </c>
      <c r="I7467" s="241">
        <f t="shared" si="117"/>
        <v>-4300</v>
      </c>
      <c r="J7467" s="200"/>
      <c r="K7467" s="200" t="str" cm="1">
        <f t="array" ref="K7467">IF($C7467="","",IF(AND($C7467=Party_Statement!$C$5,$B7467&gt;=Party_Statement!$C$6,$B7467&lt;=Party_Statement!$E$6),SUMPRODUCT(($C$3:$C7467=Party_Statement!$C$5)*($B$3:$B7467&gt;=Party_Statement!$C$6)*($B$3:$B7467&lt;=Party_Statement!$E$6)),""))</f>
        <v/>
      </c>
    </row>
    <row r="7468" spans="1:11" x14ac:dyDescent="0.2">
      <c r="A7468" s="203" t="str">
        <f>Collection!A997</f>
        <v>2083/05/28</v>
      </c>
      <c r="B7468" s="197">
        <f>Collection!B997</f>
        <v>46278</v>
      </c>
      <c r="C7468" s="200" t="str">
        <f>Collection!D997</f>
        <v>DEURALI KIRANA</v>
      </c>
      <c r="D7468" s="200" t="str">
        <f>Collection!F997</f>
        <v>Collection</v>
      </c>
      <c r="E7468" s="200">
        <f>Collection!C997</f>
        <v>4549</v>
      </c>
      <c r="F7468" s="200"/>
      <c r="G7468" s="201"/>
      <c r="H7468" s="201">
        <f>Collection!H997</f>
        <v>425</v>
      </c>
      <c r="I7468" s="241">
        <f t="shared" si="117"/>
        <v>-425</v>
      </c>
      <c r="J7468" s="200"/>
      <c r="K7468" s="200" t="str" cm="1">
        <f t="array" ref="K7468">IF($C7468="","",IF(AND($C7468=Party_Statement!$C$5,$B7468&gt;=Party_Statement!$C$6,$B7468&lt;=Party_Statement!$E$6),SUMPRODUCT(($C$3:$C7468=Party_Statement!$C$5)*($B$3:$B7468&gt;=Party_Statement!$C$6)*($B$3:$B7468&lt;=Party_Statement!$E$6)),""))</f>
        <v/>
      </c>
    </row>
    <row r="7469" spans="1:11" x14ac:dyDescent="0.2">
      <c r="A7469" s="203" t="str">
        <f>Collection!A998</f>
        <v>2083/05/28</v>
      </c>
      <c r="B7469" s="197">
        <f>Collection!B998</f>
        <v>46278</v>
      </c>
      <c r="C7469" s="200" t="str">
        <f>Collection!D998</f>
        <v>NEUPANE KIRANA</v>
      </c>
      <c r="D7469" s="200" t="str">
        <f>Collection!F998</f>
        <v>Collection</v>
      </c>
      <c r="E7469" s="200">
        <f>Collection!C998</f>
        <v>4550</v>
      </c>
      <c r="F7469" s="200"/>
      <c r="G7469" s="201"/>
      <c r="H7469" s="201">
        <f>Collection!H998</f>
        <v>100</v>
      </c>
      <c r="I7469" s="241">
        <f t="shared" si="117"/>
        <v>-100</v>
      </c>
      <c r="J7469" s="200"/>
      <c r="K7469" s="200" t="str" cm="1">
        <f t="array" ref="K7469">IF($C7469="","",IF(AND($C7469=Party_Statement!$C$5,$B7469&gt;=Party_Statement!$C$6,$B7469&lt;=Party_Statement!$E$6),SUMPRODUCT(($C$3:$C7469=Party_Statement!$C$5)*($B$3:$B7469&gt;=Party_Statement!$C$6)*($B$3:$B7469&lt;=Party_Statement!$E$6)),""))</f>
        <v/>
      </c>
    </row>
    <row r="7470" spans="1:11" x14ac:dyDescent="0.2">
      <c r="A7470" s="203" t="str">
        <f>Collection!A999</f>
        <v>2083/05/28</v>
      </c>
      <c r="B7470" s="197">
        <f>Collection!B999</f>
        <v>46278</v>
      </c>
      <c r="C7470" s="200" t="str">
        <f>Collection!D999</f>
        <v>SRIJANA DAIRY</v>
      </c>
      <c r="D7470" s="200" t="str">
        <f>Collection!F999</f>
        <v>Collection</v>
      </c>
      <c r="E7470" s="200">
        <f>Collection!C999</f>
        <v>4551</v>
      </c>
      <c r="F7470" s="200"/>
      <c r="G7470" s="201"/>
      <c r="H7470" s="201">
        <f>Collection!H999</f>
        <v>6880</v>
      </c>
      <c r="I7470" s="241">
        <f t="shared" si="117"/>
        <v>-6880</v>
      </c>
      <c r="J7470" s="200"/>
      <c r="K7470" s="200" t="str" cm="1">
        <f t="array" ref="K7470">IF($C7470="","",IF(AND($C7470=Party_Statement!$C$5,$B7470&gt;=Party_Statement!$C$6,$B7470&lt;=Party_Statement!$E$6),SUMPRODUCT(($C$3:$C7470=Party_Statement!$C$5)*($B$3:$B7470&gt;=Party_Statement!$C$6)*($B$3:$B7470&lt;=Party_Statement!$E$6)),""))</f>
        <v/>
      </c>
    </row>
    <row r="7471" spans="1:11" x14ac:dyDescent="0.2">
      <c r="A7471" s="203" t="str">
        <f>Collection!A1000</f>
        <v>2083/05/28</v>
      </c>
      <c r="B7471" s="197">
        <f>Collection!B1000</f>
        <v>46278</v>
      </c>
      <c r="C7471" s="200" t="str">
        <f>Collection!D1000</f>
        <v>SOBHA BHATTARAI</v>
      </c>
      <c r="D7471" s="200" t="str">
        <f>Collection!F1000</f>
        <v>Collection</v>
      </c>
      <c r="E7471" s="200">
        <f>Collection!C1000</f>
        <v>4552</v>
      </c>
      <c r="F7471" s="200"/>
      <c r="G7471" s="201"/>
      <c r="H7471" s="201">
        <f>Collection!H1000</f>
        <v>4250</v>
      </c>
      <c r="I7471" s="241">
        <f t="shared" si="117"/>
        <v>-4250</v>
      </c>
      <c r="J7471" s="200"/>
      <c r="K7471" s="200" t="str" cm="1">
        <f t="array" ref="K7471">IF($C7471="","",IF(AND($C7471=Party_Statement!$C$5,$B7471&gt;=Party_Statement!$C$6,$B7471&lt;=Party_Statement!$E$6),SUMPRODUCT(($C$3:$C7471=Party_Statement!$C$5)*($B$3:$B7471&gt;=Party_Statement!$C$6)*($B$3:$B7471&lt;=Party_Statement!$E$6)),""))</f>
        <v/>
      </c>
    </row>
    <row r="7472" spans="1:11" x14ac:dyDescent="0.2">
      <c r="A7472" s="203" t="str">
        <f>Collection!A1001</f>
        <v>2083/05/28</v>
      </c>
      <c r="B7472" s="197">
        <f>Collection!B1001</f>
        <v>46278</v>
      </c>
      <c r="C7472" s="200" t="str">
        <f>Collection!D1001</f>
        <v>KHANAL KIRANA</v>
      </c>
      <c r="D7472" s="200" t="str">
        <f>Collection!F1001</f>
        <v>Collection</v>
      </c>
      <c r="E7472" s="200">
        <f>Collection!C1001</f>
        <v>4553</v>
      </c>
      <c r="F7472" s="200"/>
      <c r="G7472" s="201"/>
      <c r="H7472" s="201">
        <f>Collection!H1001</f>
        <v>3400</v>
      </c>
      <c r="I7472" s="241">
        <f t="shared" si="117"/>
        <v>-3400</v>
      </c>
      <c r="J7472" s="200"/>
      <c r="K7472" s="200" t="str" cm="1">
        <f t="array" ref="K7472">IF($C7472="","",IF(AND($C7472=Party_Statement!$C$5,$B7472&gt;=Party_Statement!$C$6,$B7472&lt;=Party_Statement!$E$6),SUMPRODUCT(($C$3:$C7472=Party_Statement!$C$5)*($B$3:$B7472&gt;=Party_Statement!$C$6)*($B$3:$B7472&lt;=Party_Statement!$E$6)),""))</f>
        <v/>
      </c>
    </row>
    <row r="7473" spans="1:11" x14ac:dyDescent="0.2">
      <c r="A7473" s="203" t="str">
        <f>Collection!A1002</f>
        <v>2083/05/28</v>
      </c>
      <c r="B7473" s="197">
        <f>Collection!B1002</f>
        <v>46278</v>
      </c>
      <c r="C7473" s="200" t="str">
        <f>Collection!D1002</f>
        <v>SAMIKSHYA KIRANA</v>
      </c>
      <c r="D7473" s="200" t="str">
        <f>Collection!F1002</f>
        <v>Collection</v>
      </c>
      <c r="E7473" s="200">
        <f>Collection!C1002</f>
        <v>4554</v>
      </c>
      <c r="F7473" s="200"/>
      <c r="G7473" s="201"/>
      <c r="H7473" s="201">
        <f>Collection!H1002</f>
        <v>850</v>
      </c>
      <c r="I7473" s="241">
        <f t="shared" si="117"/>
        <v>-850</v>
      </c>
      <c r="J7473" s="200"/>
      <c r="K7473" s="200" t="str" cm="1">
        <f t="array" ref="K7473">IF($C7473="","",IF(AND($C7473=Party_Statement!$C$5,$B7473&gt;=Party_Statement!$C$6,$B7473&lt;=Party_Statement!$E$6),SUMPRODUCT(($C$3:$C7473=Party_Statement!$C$5)*($B$3:$B7473&gt;=Party_Statement!$C$6)*($B$3:$B7473&lt;=Party_Statement!$E$6)),""))</f>
        <v/>
      </c>
    </row>
    <row r="7474" spans="1:11" x14ac:dyDescent="0.2">
      <c r="A7474" s="203" t="str">
        <f>Collection!A1003</f>
        <v>2083/05/28</v>
      </c>
      <c r="B7474" s="197">
        <f>Collection!B1003</f>
        <v>46278</v>
      </c>
      <c r="C7474" s="200" t="str">
        <f>Collection!D1003</f>
        <v>PALPALI KIRANA</v>
      </c>
      <c r="D7474" s="200" t="str">
        <f>Collection!F1003</f>
        <v>Collection</v>
      </c>
      <c r="E7474" s="200">
        <f>Collection!C1003</f>
        <v>4555</v>
      </c>
      <c r="F7474" s="200"/>
      <c r="G7474" s="201"/>
      <c r="H7474" s="201">
        <f>Collection!H1003</f>
        <v>2550</v>
      </c>
      <c r="I7474" s="241">
        <f t="shared" si="117"/>
        <v>-2550</v>
      </c>
      <c r="J7474" s="200"/>
      <c r="K7474" s="200" t="str" cm="1">
        <f t="array" ref="K7474">IF($C7474="","",IF(AND($C7474=Party_Statement!$C$5,$B7474&gt;=Party_Statement!$C$6,$B7474&lt;=Party_Statement!$E$6),SUMPRODUCT(($C$3:$C7474=Party_Statement!$C$5)*($B$3:$B7474&gt;=Party_Statement!$C$6)*($B$3:$B7474&lt;=Party_Statement!$E$6)),""))</f>
        <v/>
      </c>
    </row>
    <row r="7475" spans="1:11" x14ac:dyDescent="0.2">
      <c r="A7475" s="203" t="str">
        <f>Collection!A1004</f>
        <v>2083/05/28</v>
      </c>
      <c r="B7475" s="197">
        <f>Collection!B1004</f>
        <v>46278</v>
      </c>
      <c r="C7475" s="200" t="str">
        <f>Collection!D1004</f>
        <v>J AND J SISTERS</v>
      </c>
      <c r="D7475" s="200" t="str">
        <f>Collection!F1004</f>
        <v>Collection</v>
      </c>
      <c r="E7475" s="200">
        <f>Collection!C1004</f>
        <v>4556</v>
      </c>
      <c r="F7475" s="200"/>
      <c r="G7475" s="201"/>
      <c r="H7475" s="201">
        <f>Collection!H1004</f>
        <v>8400</v>
      </c>
      <c r="I7475" s="241">
        <f t="shared" si="117"/>
        <v>-8400</v>
      </c>
      <c r="J7475" s="200"/>
      <c r="K7475" s="200" t="str" cm="1">
        <f t="array" ref="K7475">IF($C7475="","",IF(AND($C7475=Party_Statement!$C$5,$B7475&gt;=Party_Statement!$C$6,$B7475&lt;=Party_Statement!$E$6),SUMPRODUCT(($C$3:$C7475=Party_Statement!$C$5)*($B$3:$B7475&gt;=Party_Statement!$C$6)*($B$3:$B7475&lt;=Party_Statement!$E$6)),""))</f>
        <v/>
      </c>
    </row>
    <row r="7476" spans="1:11" x14ac:dyDescent="0.2">
      <c r="A7476" s="203" t="str">
        <f>Collection!A1005</f>
        <v>2083/05/28</v>
      </c>
      <c r="B7476" s="197">
        <f>Collection!B1005</f>
        <v>46278</v>
      </c>
      <c r="C7476" s="200" t="str">
        <f>Collection!D1005</f>
        <v>SATHI MART</v>
      </c>
      <c r="D7476" s="200" t="str">
        <f>Collection!F1005</f>
        <v>Collection</v>
      </c>
      <c r="E7476" s="200">
        <f>Collection!C1005</f>
        <v>4557</v>
      </c>
      <c r="F7476" s="200"/>
      <c r="G7476" s="201"/>
      <c r="H7476" s="201">
        <f>Collection!H1005</f>
        <v>4800</v>
      </c>
      <c r="I7476" s="241">
        <f t="shared" si="117"/>
        <v>-4800</v>
      </c>
      <c r="J7476" s="200"/>
      <c r="K7476" s="200" t="str" cm="1">
        <f t="array" ref="K7476">IF($C7476="","",IF(AND($C7476=Party_Statement!$C$5,$B7476&gt;=Party_Statement!$C$6,$B7476&lt;=Party_Statement!$E$6),SUMPRODUCT(($C$3:$C7476=Party_Statement!$C$5)*($B$3:$B7476&gt;=Party_Statement!$C$6)*($B$3:$B7476&lt;=Party_Statement!$E$6)),""))</f>
        <v/>
      </c>
    </row>
    <row r="7477" spans="1:11" x14ac:dyDescent="0.2">
      <c r="A7477" s="203" t="str">
        <f>Collection!A1006</f>
        <v>2083/05/28</v>
      </c>
      <c r="B7477" s="197">
        <f>Collection!B1006</f>
        <v>46278</v>
      </c>
      <c r="C7477" s="200" t="str">
        <f>Collection!D1006</f>
        <v>LOCAL</v>
      </c>
      <c r="D7477" s="200" t="str">
        <f>Collection!F1006</f>
        <v>Collection</v>
      </c>
      <c r="E7477" s="200">
        <f>Collection!C1006</f>
        <v>7352</v>
      </c>
      <c r="F7477" s="200"/>
      <c r="G7477" s="201"/>
      <c r="H7477" s="201">
        <f>Collection!H1006</f>
        <v>1600</v>
      </c>
      <c r="I7477" s="241">
        <f t="shared" si="117"/>
        <v>-1600</v>
      </c>
      <c r="J7477" s="200"/>
      <c r="K7477" s="200" t="str" cm="1">
        <f t="array" ref="K7477">IF($C7477="","",IF(AND($C7477=Party_Statement!$C$5,$B7477&gt;=Party_Statement!$C$6,$B7477&lt;=Party_Statement!$E$6),SUMPRODUCT(($C$3:$C7477=Party_Statement!$C$5)*($B$3:$B7477&gt;=Party_Statement!$C$6)*($B$3:$B7477&lt;=Party_Statement!$E$6)),""))</f>
        <v/>
      </c>
    </row>
    <row r="7478" spans="1:11" x14ac:dyDescent="0.2">
      <c r="A7478" s="203" t="str">
        <f>Collection!A1007</f>
        <v>2083/05/29</v>
      </c>
      <c r="B7478" s="197">
        <f>Collection!B1007</f>
        <v>46279</v>
      </c>
      <c r="C7478" s="200" t="str">
        <f>Collection!D1007</f>
        <v>SRIJANA DAIRY</v>
      </c>
      <c r="D7478" s="200" t="str">
        <f>Collection!F1007</f>
        <v>Collection</v>
      </c>
      <c r="E7478" s="200">
        <f>Collection!C1007</f>
        <v>4558</v>
      </c>
      <c r="F7478" s="200"/>
      <c r="G7478" s="201"/>
      <c r="H7478" s="201">
        <f>Collection!H1007</f>
        <v>3400</v>
      </c>
      <c r="I7478" s="241">
        <f t="shared" si="117"/>
        <v>-3400</v>
      </c>
      <c r="J7478" s="200"/>
      <c r="K7478" s="200" t="str" cm="1">
        <f t="array" ref="K7478">IF($C7478="","",IF(AND($C7478=Party_Statement!$C$5,$B7478&gt;=Party_Statement!$C$6,$B7478&lt;=Party_Statement!$E$6),SUMPRODUCT(($C$3:$C7478=Party_Statement!$C$5)*($B$3:$B7478&gt;=Party_Statement!$C$6)*($B$3:$B7478&lt;=Party_Statement!$E$6)),""))</f>
        <v/>
      </c>
    </row>
    <row r="7479" spans="1:11" x14ac:dyDescent="0.2">
      <c r="A7479" s="203" t="str">
        <f>Collection!A1008</f>
        <v>2083/05/29</v>
      </c>
      <c r="B7479" s="197">
        <f>Collection!B1008</f>
        <v>46279</v>
      </c>
      <c r="C7479" s="200" t="str">
        <f>Collection!D1008</f>
        <v>AAMOSH KIRANA</v>
      </c>
      <c r="D7479" s="200" t="str">
        <f>Collection!F1008</f>
        <v>Collection</v>
      </c>
      <c r="E7479" s="200">
        <f>Collection!C1008</f>
        <v>4559</v>
      </c>
      <c r="F7479" s="200"/>
      <c r="G7479" s="201"/>
      <c r="H7479" s="201">
        <f>Collection!H1008</f>
        <v>11000</v>
      </c>
      <c r="I7479" s="241">
        <f t="shared" si="117"/>
        <v>-11000</v>
      </c>
      <c r="J7479" s="200"/>
      <c r="K7479" s="200" cm="1">
        <f t="array" ref="K7479">IF($C7479="","",IF(AND($C7479=Party_Statement!$C$5,$B7479&gt;=Party_Statement!$C$6,$B7479&lt;=Party_Statement!$E$6),SUMPRODUCT(($C$3:$C7479=Party_Statement!$C$5)*($B$3:$B7479&gt;=Party_Statement!$C$6)*($B$3:$B7479&lt;=Party_Statement!$E$6)),""))</f>
        <v>323</v>
      </c>
    </row>
    <row r="7480" spans="1:11" x14ac:dyDescent="0.2">
      <c r="A7480" s="203" t="str">
        <f>Collection!A1009</f>
        <v>2083/05/29</v>
      </c>
      <c r="B7480" s="197">
        <f>Collection!B1009</f>
        <v>46279</v>
      </c>
      <c r="C7480" s="200" t="str">
        <f>Collection!D1009</f>
        <v>SOBHA BHATTARAI</v>
      </c>
      <c r="D7480" s="200" t="str">
        <f>Collection!F1009</f>
        <v>Collection</v>
      </c>
      <c r="E7480" s="200">
        <f>Collection!C1009</f>
        <v>4560</v>
      </c>
      <c r="F7480" s="200"/>
      <c r="G7480" s="201"/>
      <c r="H7480" s="201">
        <f>Collection!H1009</f>
        <v>3825</v>
      </c>
      <c r="I7480" s="241">
        <f t="shared" si="117"/>
        <v>-3825</v>
      </c>
      <c r="J7480" s="200"/>
      <c r="K7480" s="200" t="str" cm="1">
        <f t="array" ref="K7480">IF($C7480="","",IF(AND($C7480=Party_Statement!$C$5,$B7480&gt;=Party_Statement!$C$6,$B7480&lt;=Party_Statement!$E$6),SUMPRODUCT(($C$3:$C7480=Party_Statement!$C$5)*($B$3:$B7480&gt;=Party_Statement!$C$6)*($B$3:$B7480&lt;=Party_Statement!$E$6)),""))</f>
        <v/>
      </c>
    </row>
    <row r="7481" spans="1:11" x14ac:dyDescent="0.2">
      <c r="A7481" s="203" t="str">
        <f>Collection!A1010</f>
        <v>2083/05/29</v>
      </c>
      <c r="B7481" s="197">
        <f>Collection!B1010</f>
        <v>46279</v>
      </c>
      <c r="C7481" s="200" t="str">
        <f>Collection!D1010</f>
        <v>KHANAL KIRANA</v>
      </c>
      <c r="D7481" s="200" t="str">
        <f>Collection!F1010</f>
        <v>Collection</v>
      </c>
      <c r="E7481" s="200">
        <f>Collection!C1010</f>
        <v>4561</v>
      </c>
      <c r="F7481" s="200"/>
      <c r="G7481" s="201"/>
      <c r="H7481" s="201">
        <f>Collection!H1010</f>
        <v>1275</v>
      </c>
      <c r="I7481" s="241">
        <f t="shared" si="117"/>
        <v>-1275</v>
      </c>
      <c r="J7481" s="200"/>
      <c r="K7481" s="200" t="str" cm="1">
        <f t="array" ref="K7481">IF($C7481="","",IF(AND($C7481=Party_Statement!$C$5,$B7481&gt;=Party_Statement!$C$6,$B7481&lt;=Party_Statement!$E$6),SUMPRODUCT(($C$3:$C7481=Party_Statement!$C$5)*($B$3:$B7481&gt;=Party_Statement!$C$6)*($B$3:$B7481&lt;=Party_Statement!$E$6)),""))</f>
        <v/>
      </c>
    </row>
    <row r="7482" spans="1:11" x14ac:dyDescent="0.2">
      <c r="A7482" s="203" t="str">
        <f>Collection!A1011</f>
        <v>2083/05/29</v>
      </c>
      <c r="B7482" s="197">
        <f>Collection!B1011</f>
        <v>46279</v>
      </c>
      <c r="C7482" s="200" t="str">
        <f>Collection!D1011</f>
        <v>SAMIKSHYA KIRANA</v>
      </c>
      <c r="D7482" s="200" t="str">
        <f>Collection!F1011</f>
        <v>Collection</v>
      </c>
      <c r="E7482" s="200">
        <f>Collection!C1011</f>
        <v>4562</v>
      </c>
      <c r="F7482" s="200"/>
      <c r="G7482" s="201"/>
      <c r="H7482" s="201">
        <f>Collection!H1011</f>
        <v>850</v>
      </c>
      <c r="I7482" s="241">
        <f t="shared" si="117"/>
        <v>-850</v>
      </c>
      <c r="J7482" s="200"/>
      <c r="K7482" s="200" t="str" cm="1">
        <f t="array" ref="K7482">IF($C7482="","",IF(AND($C7482=Party_Statement!$C$5,$B7482&gt;=Party_Statement!$C$6,$B7482&lt;=Party_Statement!$E$6),SUMPRODUCT(($C$3:$C7482=Party_Statement!$C$5)*($B$3:$B7482&gt;=Party_Statement!$C$6)*($B$3:$B7482&lt;=Party_Statement!$E$6)),""))</f>
        <v/>
      </c>
    </row>
    <row r="7483" spans="1:11" x14ac:dyDescent="0.2">
      <c r="A7483" s="203" t="str">
        <f>Collection!A1012</f>
        <v>2083/05/29</v>
      </c>
      <c r="B7483" s="197">
        <f>Collection!B1012</f>
        <v>46279</v>
      </c>
      <c r="C7483" s="200" t="str">
        <f>Collection!D1012</f>
        <v>PALPALI KIRANA</v>
      </c>
      <c r="D7483" s="200" t="str">
        <f>Collection!F1012</f>
        <v>Collection</v>
      </c>
      <c r="E7483" s="200">
        <f>Collection!C1012</f>
        <v>4563</v>
      </c>
      <c r="F7483" s="200"/>
      <c r="G7483" s="201"/>
      <c r="H7483" s="201">
        <f>Collection!H1012</f>
        <v>2550</v>
      </c>
      <c r="I7483" s="241">
        <f t="shared" si="117"/>
        <v>-2550</v>
      </c>
      <c r="J7483" s="200"/>
      <c r="K7483" s="200" t="str" cm="1">
        <f t="array" ref="K7483">IF($C7483="","",IF(AND($C7483=Party_Statement!$C$5,$B7483&gt;=Party_Statement!$C$6,$B7483&lt;=Party_Statement!$E$6),SUMPRODUCT(($C$3:$C7483=Party_Statement!$C$5)*($B$3:$B7483&gt;=Party_Statement!$C$6)*($B$3:$B7483&lt;=Party_Statement!$E$6)),""))</f>
        <v/>
      </c>
    </row>
    <row r="7484" spans="1:11" x14ac:dyDescent="0.2">
      <c r="A7484" s="203" t="str">
        <f>Collection!A1013</f>
        <v>2083/05/29</v>
      </c>
      <c r="B7484" s="197">
        <f>Collection!B1013</f>
        <v>46279</v>
      </c>
      <c r="C7484" s="200" t="str">
        <f>Collection!D1013</f>
        <v>YUBARAJ AND SAMRAT</v>
      </c>
      <c r="D7484" s="200" t="str">
        <f>Collection!F1013</f>
        <v>Collection</v>
      </c>
      <c r="E7484" s="200">
        <f>Collection!C1013</f>
        <v>4564</v>
      </c>
      <c r="F7484" s="200"/>
      <c r="G7484" s="201"/>
      <c r="H7484" s="201">
        <f>Collection!H1013</f>
        <v>1700</v>
      </c>
      <c r="I7484" s="241">
        <f t="shared" si="117"/>
        <v>-1700</v>
      </c>
      <c r="J7484" s="200"/>
      <c r="K7484" s="200" t="str" cm="1">
        <f t="array" ref="K7484">IF($C7484="","",IF(AND($C7484=Party_Statement!$C$5,$B7484&gt;=Party_Statement!$C$6,$B7484&lt;=Party_Statement!$E$6),SUMPRODUCT(($C$3:$C7484=Party_Statement!$C$5)*($B$3:$B7484&gt;=Party_Statement!$C$6)*($B$3:$B7484&lt;=Party_Statement!$E$6)),""))</f>
        <v/>
      </c>
    </row>
    <row r="7485" spans="1:11" x14ac:dyDescent="0.2">
      <c r="A7485" s="203" t="str">
        <f>Collection!A1014</f>
        <v>2083/05/29</v>
      </c>
      <c r="B7485" s="197">
        <f>Collection!B1014</f>
        <v>46279</v>
      </c>
      <c r="C7485" s="200" t="str">
        <f>Collection!D1014</f>
        <v>GIRI KIRANA</v>
      </c>
      <c r="D7485" s="200" t="str">
        <f>Collection!F1014</f>
        <v>Collection</v>
      </c>
      <c r="E7485" s="200">
        <f>Collection!C1014</f>
        <v>4565</v>
      </c>
      <c r="F7485" s="200"/>
      <c r="G7485" s="201"/>
      <c r="H7485" s="201">
        <f>Collection!H1014</f>
        <v>1700</v>
      </c>
      <c r="I7485" s="241">
        <f t="shared" si="117"/>
        <v>-1700</v>
      </c>
      <c r="J7485" s="200"/>
      <c r="K7485" s="200" t="str" cm="1">
        <f t="array" ref="K7485">IF($C7485="","",IF(AND($C7485=Party_Statement!$C$5,$B7485&gt;=Party_Statement!$C$6,$B7485&lt;=Party_Statement!$E$6),SUMPRODUCT(($C$3:$C7485=Party_Statement!$C$5)*($B$3:$B7485&gt;=Party_Statement!$C$6)*($B$3:$B7485&lt;=Party_Statement!$E$6)),""))</f>
        <v/>
      </c>
    </row>
    <row r="7486" spans="1:11" x14ac:dyDescent="0.2">
      <c r="A7486" s="203" t="str">
        <f>Collection!A1015</f>
        <v>2083/05/29</v>
      </c>
      <c r="B7486" s="197">
        <f>Collection!B1015</f>
        <v>46279</v>
      </c>
      <c r="C7486" s="200" t="str">
        <f>Collection!D1015</f>
        <v>SUMIT MISTHAN BHANDAR</v>
      </c>
      <c r="D7486" s="200" t="str">
        <f>Collection!F1015</f>
        <v>Collection</v>
      </c>
      <c r="E7486" s="200">
        <f>Collection!C1015</f>
        <v>4566</v>
      </c>
      <c r="F7486" s="200"/>
      <c r="G7486" s="201"/>
      <c r="H7486" s="201">
        <f>Collection!H1015</f>
        <v>5000</v>
      </c>
      <c r="I7486" s="241">
        <f t="shared" si="117"/>
        <v>-5000</v>
      </c>
      <c r="J7486" s="200"/>
      <c r="K7486" s="200" t="str" cm="1">
        <f t="array" ref="K7486">IF($C7486="","",IF(AND($C7486=Party_Statement!$C$5,$B7486&gt;=Party_Statement!$C$6,$B7486&lt;=Party_Statement!$E$6),SUMPRODUCT(($C$3:$C7486=Party_Statement!$C$5)*($B$3:$B7486&gt;=Party_Statement!$C$6)*($B$3:$B7486&lt;=Party_Statement!$E$6)),""))</f>
        <v/>
      </c>
    </row>
    <row r="7487" spans="1:11" x14ac:dyDescent="0.2">
      <c r="A7487" s="203" t="str">
        <f>Collection!A1016</f>
        <v>2083/05/29</v>
      </c>
      <c r="B7487" s="197">
        <f>Collection!B1016</f>
        <v>46279</v>
      </c>
      <c r="C7487" s="200" t="str">
        <f>Collection!D1016</f>
        <v>ORGANIC TARKALI</v>
      </c>
      <c r="D7487" s="200" t="str">
        <f>Collection!F1016</f>
        <v>Collection</v>
      </c>
      <c r="E7487" s="200">
        <f>Collection!C1016</f>
        <v>4567</v>
      </c>
      <c r="F7487" s="200"/>
      <c r="G7487" s="201"/>
      <c r="H7487" s="201">
        <f>Collection!H1016</f>
        <v>4000</v>
      </c>
      <c r="I7487" s="241">
        <f t="shared" si="117"/>
        <v>-4000</v>
      </c>
      <c r="J7487" s="200"/>
      <c r="K7487" s="200" t="str" cm="1">
        <f t="array" ref="K7487">IF($C7487="","",IF(AND($C7487=Party_Statement!$C$5,$B7487&gt;=Party_Statement!$C$6,$B7487&lt;=Party_Statement!$E$6),SUMPRODUCT(($C$3:$C7487=Party_Statement!$C$5)*($B$3:$B7487&gt;=Party_Statement!$C$6)*($B$3:$B7487&lt;=Party_Statement!$E$6)),""))</f>
        <v/>
      </c>
    </row>
    <row r="7488" spans="1:11" x14ac:dyDescent="0.2">
      <c r="A7488" s="203" t="str">
        <f>Collection!A1017</f>
        <v>2083/05/29</v>
      </c>
      <c r="B7488" s="197">
        <f>Collection!B1017</f>
        <v>46279</v>
      </c>
      <c r="C7488" s="200" t="str">
        <f>Collection!D1017</f>
        <v>DEURALI KIRANA</v>
      </c>
      <c r="D7488" s="200" t="str">
        <f>Collection!F1017</f>
        <v>Collection</v>
      </c>
      <c r="E7488" s="200">
        <f>Collection!C1017</f>
        <v>4568</v>
      </c>
      <c r="F7488" s="200"/>
      <c r="G7488" s="201"/>
      <c r="H7488" s="201">
        <f>Collection!H1017</f>
        <v>425</v>
      </c>
      <c r="I7488" s="241">
        <f t="shared" si="117"/>
        <v>-425</v>
      </c>
      <c r="J7488" s="200"/>
      <c r="K7488" s="200" t="str" cm="1">
        <f t="array" ref="K7488">IF($C7488="","",IF(AND($C7488=Party_Statement!$C$5,$B7488&gt;=Party_Statement!$C$6,$B7488&lt;=Party_Statement!$E$6),SUMPRODUCT(($C$3:$C7488=Party_Statement!$C$5)*($B$3:$B7488&gt;=Party_Statement!$C$6)*($B$3:$B7488&lt;=Party_Statement!$E$6)),""))</f>
        <v/>
      </c>
    </row>
    <row r="7489" spans="1:11" x14ac:dyDescent="0.2">
      <c r="A7489" s="203" t="str">
        <f>Collection!A1018</f>
        <v>2083/05/29</v>
      </c>
      <c r="B7489" s="197">
        <f>Collection!B1018</f>
        <v>46279</v>
      </c>
      <c r="C7489" s="200" t="str">
        <f>Collection!D1018</f>
        <v>LOCAL</v>
      </c>
      <c r="D7489" s="200" t="str">
        <f>Collection!F1018</f>
        <v>Collection</v>
      </c>
      <c r="E7489" s="200">
        <f>Collection!C1018</f>
        <v>7353</v>
      </c>
      <c r="F7489" s="200"/>
      <c r="G7489" s="201"/>
      <c r="H7489" s="201">
        <f>Collection!H1018</f>
        <v>750</v>
      </c>
      <c r="I7489" s="241">
        <f t="shared" si="117"/>
        <v>-750</v>
      </c>
      <c r="J7489" s="200"/>
      <c r="K7489" s="200" t="str" cm="1">
        <f t="array" ref="K7489">IF($C7489="","",IF(AND($C7489=Party_Statement!$C$5,$B7489&gt;=Party_Statement!$C$6,$B7489&lt;=Party_Statement!$E$6),SUMPRODUCT(($C$3:$C7489=Party_Statement!$C$5)*($B$3:$B7489&gt;=Party_Statement!$C$6)*($B$3:$B7489&lt;=Party_Statement!$E$6)),""))</f>
        <v/>
      </c>
    </row>
    <row r="7490" spans="1:11" x14ac:dyDescent="0.2">
      <c r="A7490" s="203" t="str">
        <f>Collection!A1019</f>
        <v>2083/05/30</v>
      </c>
      <c r="B7490" s="197">
        <f>Collection!B1019</f>
        <v>46280</v>
      </c>
      <c r="C7490" s="200" t="str">
        <f>Collection!D1019</f>
        <v>SRIJANA DAIRY</v>
      </c>
      <c r="D7490" s="200" t="str">
        <f>Collection!F1019</f>
        <v>Collection</v>
      </c>
      <c r="E7490" s="200">
        <f>Collection!C1019</f>
        <v>4569</v>
      </c>
      <c r="F7490" s="200"/>
      <c r="G7490" s="201"/>
      <c r="H7490" s="201">
        <f>Collection!H1019</f>
        <v>5260</v>
      </c>
      <c r="I7490" s="241">
        <f t="shared" si="117"/>
        <v>-5260</v>
      </c>
      <c r="J7490" s="200"/>
      <c r="K7490" s="200" t="str" cm="1">
        <f t="array" ref="K7490">IF($C7490="","",IF(AND($C7490=Party_Statement!$C$5,$B7490&gt;=Party_Statement!$C$6,$B7490&lt;=Party_Statement!$E$6),SUMPRODUCT(($C$3:$C7490=Party_Statement!$C$5)*($B$3:$B7490&gt;=Party_Statement!$C$6)*($B$3:$B7490&lt;=Party_Statement!$E$6)),""))</f>
        <v/>
      </c>
    </row>
    <row r="7491" spans="1:11" x14ac:dyDescent="0.2">
      <c r="A7491" s="203" t="str">
        <f>Collection!A1020</f>
        <v>2083/05/30</v>
      </c>
      <c r="B7491" s="197">
        <f>Collection!B1020</f>
        <v>46280</v>
      </c>
      <c r="C7491" s="200" t="str">
        <f>Collection!D1020</f>
        <v>PALPALI KIRANA</v>
      </c>
      <c r="D7491" s="200" t="str">
        <f>Collection!F1020</f>
        <v>Collection</v>
      </c>
      <c r="E7491" s="200">
        <f>Collection!C1020</f>
        <v>4570</v>
      </c>
      <c r="F7491" s="200"/>
      <c r="G7491" s="201"/>
      <c r="H7491" s="201">
        <f>Collection!H1020</f>
        <v>2125</v>
      </c>
      <c r="I7491" s="241">
        <f t="shared" si="117"/>
        <v>-2125</v>
      </c>
      <c r="J7491" s="200"/>
      <c r="K7491" s="200" t="str" cm="1">
        <f t="array" ref="K7491">IF($C7491="","",IF(AND($C7491=Party_Statement!$C$5,$B7491&gt;=Party_Statement!$C$6,$B7491&lt;=Party_Statement!$E$6),SUMPRODUCT(($C$3:$C7491=Party_Statement!$C$5)*($B$3:$B7491&gt;=Party_Statement!$C$6)*($B$3:$B7491&lt;=Party_Statement!$E$6)),""))</f>
        <v/>
      </c>
    </row>
    <row r="7492" spans="1:11" x14ac:dyDescent="0.2">
      <c r="A7492" s="203" t="str">
        <f>Collection!A1021</f>
        <v>2083/05/30</v>
      </c>
      <c r="B7492" s="197">
        <f>Collection!B1021</f>
        <v>46280</v>
      </c>
      <c r="C7492" s="200" t="str">
        <f>Collection!D1021</f>
        <v>AAMOSH KIRANA</v>
      </c>
      <c r="D7492" s="200" t="str">
        <f>Collection!F1021</f>
        <v>Collection</v>
      </c>
      <c r="E7492" s="200">
        <f>Collection!C1021</f>
        <v>4571</v>
      </c>
      <c r="F7492" s="200"/>
      <c r="G7492" s="201"/>
      <c r="H7492" s="201">
        <f>Collection!H1021</f>
        <v>7000</v>
      </c>
      <c r="I7492" s="241">
        <f t="shared" si="117"/>
        <v>-7000</v>
      </c>
      <c r="J7492" s="200"/>
      <c r="K7492" s="200" cm="1">
        <f t="array" ref="K7492">IF($C7492="","",IF(AND($C7492=Party_Statement!$C$5,$B7492&gt;=Party_Statement!$C$6,$B7492&lt;=Party_Statement!$E$6),SUMPRODUCT(($C$3:$C7492=Party_Statement!$C$5)*($B$3:$B7492&gt;=Party_Statement!$C$6)*($B$3:$B7492&lt;=Party_Statement!$E$6)),""))</f>
        <v>324</v>
      </c>
    </row>
    <row r="7493" spans="1:11" x14ac:dyDescent="0.2">
      <c r="A7493" s="203" t="str">
        <f>Collection!A1022</f>
        <v>2083/05/30</v>
      </c>
      <c r="B7493" s="197">
        <f>Collection!B1022</f>
        <v>46280</v>
      </c>
      <c r="C7493" s="200" t="str">
        <f>Collection!D1022</f>
        <v>DEURALI KIRANA</v>
      </c>
      <c r="D7493" s="200" t="str">
        <f>Collection!F1022</f>
        <v>Collection</v>
      </c>
      <c r="E7493" s="200">
        <f>Collection!C1022</f>
        <v>4572</v>
      </c>
      <c r="F7493" s="200"/>
      <c r="G7493" s="201"/>
      <c r="H7493" s="201">
        <f>Collection!H1022</f>
        <v>680</v>
      </c>
      <c r="I7493" s="241">
        <f t="shared" si="117"/>
        <v>-680</v>
      </c>
      <c r="J7493" s="200"/>
      <c r="K7493" s="200" t="str" cm="1">
        <f t="array" ref="K7493">IF($C7493="","",IF(AND($C7493=Party_Statement!$C$5,$B7493&gt;=Party_Statement!$C$6,$B7493&lt;=Party_Statement!$E$6),SUMPRODUCT(($C$3:$C7493=Party_Statement!$C$5)*($B$3:$B7493&gt;=Party_Statement!$C$6)*($B$3:$B7493&lt;=Party_Statement!$E$6)),""))</f>
        <v/>
      </c>
    </row>
    <row r="7494" spans="1:11" x14ac:dyDescent="0.2">
      <c r="A7494" s="203" t="str">
        <f>Collection!A1023</f>
        <v>2083/05/30</v>
      </c>
      <c r="B7494" s="197">
        <f>Collection!B1023</f>
        <v>46280</v>
      </c>
      <c r="C7494" s="200" t="str">
        <f>Collection!D1023</f>
        <v>GIRI KIRANA</v>
      </c>
      <c r="D7494" s="200" t="str">
        <f>Collection!F1023</f>
        <v>Collection</v>
      </c>
      <c r="E7494" s="200">
        <f>Collection!C1023</f>
        <v>4573</v>
      </c>
      <c r="F7494" s="200"/>
      <c r="G7494" s="201"/>
      <c r="H7494" s="201">
        <f>Collection!H1023</f>
        <v>1275</v>
      </c>
      <c r="I7494" s="241">
        <f t="shared" si="117"/>
        <v>-1275</v>
      </c>
      <c r="J7494" s="200"/>
      <c r="K7494" s="200" t="str" cm="1">
        <f t="array" ref="K7494">IF($C7494="","",IF(AND($C7494=Party_Statement!$C$5,$B7494&gt;=Party_Statement!$C$6,$B7494&lt;=Party_Statement!$E$6),SUMPRODUCT(($C$3:$C7494=Party_Statement!$C$5)*($B$3:$B7494&gt;=Party_Statement!$C$6)*($B$3:$B7494&lt;=Party_Statement!$E$6)),""))</f>
        <v/>
      </c>
    </row>
    <row r="7495" spans="1:11" x14ac:dyDescent="0.2">
      <c r="A7495" s="203" t="str">
        <f>Collection!A1024</f>
        <v>2083/05/30</v>
      </c>
      <c r="B7495" s="197">
        <f>Collection!B1024</f>
        <v>46280</v>
      </c>
      <c r="C7495" s="200" t="str">
        <f>Collection!D1024</f>
        <v>SOBHA BHATTARAI</v>
      </c>
      <c r="D7495" s="200" t="str">
        <f>Collection!F1024</f>
        <v>Collection</v>
      </c>
      <c r="E7495" s="200">
        <f>Collection!C1024</f>
        <v>4574</v>
      </c>
      <c r="F7495" s="200"/>
      <c r="G7495" s="201"/>
      <c r="H7495" s="201">
        <f>Collection!H1024</f>
        <v>2975</v>
      </c>
      <c r="I7495" s="241">
        <f t="shared" si="117"/>
        <v>-2975</v>
      </c>
      <c r="J7495" s="200"/>
      <c r="K7495" s="200" t="str" cm="1">
        <f t="array" ref="K7495">IF($C7495="","",IF(AND($C7495=Party_Statement!$C$5,$B7495&gt;=Party_Statement!$C$6,$B7495&lt;=Party_Statement!$E$6),SUMPRODUCT(($C$3:$C7495=Party_Statement!$C$5)*($B$3:$B7495&gt;=Party_Statement!$C$6)*($B$3:$B7495&lt;=Party_Statement!$E$6)),""))</f>
        <v/>
      </c>
    </row>
    <row r="7496" spans="1:11" x14ac:dyDescent="0.2">
      <c r="A7496" s="203" t="str">
        <f>Collection!A1025</f>
        <v>2083/05/30</v>
      </c>
      <c r="B7496" s="197">
        <f>Collection!B1025</f>
        <v>46280</v>
      </c>
      <c r="C7496" s="200" t="str">
        <f>Collection!D1025</f>
        <v>MANAKAMANA DAIRY</v>
      </c>
      <c r="D7496" s="200" t="str">
        <f>Collection!F1025</f>
        <v>Collection</v>
      </c>
      <c r="E7496" s="200">
        <f>Collection!C1025</f>
        <v>4575</v>
      </c>
      <c r="F7496" s="200"/>
      <c r="G7496" s="201"/>
      <c r="H7496" s="201">
        <f>Collection!H1025</f>
        <v>2500</v>
      </c>
      <c r="I7496" s="241">
        <f t="shared" si="117"/>
        <v>-2500</v>
      </c>
      <c r="J7496" s="200"/>
      <c r="K7496" s="200" t="str" cm="1">
        <f t="array" ref="K7496">IF($C7496="","",IF(AND($C7496=Party_Statement!$C$5,$B7496&gt;=Party_Statement!$C$6,$B7496&lt;=Party_Statement!$E$6),SUMPRODUCT(($C$3:$C7496=Party_Statement!$C$5)*($B$3:$B7496&gt;=Party_Statement!$C$6)*($B$3:$B7496&lt;=Party_Statement!$E$6)),""))</f>
        <v/>
      </c>
    </row>
    <row r="7497" spans="1:11" x14ac:dyDescent="0.2">
      <c r="A7497" s="203" t="str">
        <f>Collection!A1026</f>
        <v>2083/05/30</v>
      </c>
      <c r="B7497" s="197">
        <f>Collection!B1026</f>
        <v>46280</v>
      </c>
      <c r="C7497" s="200" t="str">
        <f>Collection!D1026</f>
        <v>YUBARAJ AND SAMRAT</v>
      </c>
      <c r="D7497" s="200" t="str">
        <f>Collection!F1026</f>
        <v>Collection</v>
      </c>
      <c r="E7497" s="200">
        <f>Collection!C1026</f>
        <v>4576</v>
      </c>
      <c r="F7497" s="200"/>
      <c r="G7497" s="201"/>
      <c r="H7497" s="201">
        <f>Collection!H1026</f>
        <v>850</v>
      </c>
      <c r="I7497" s="241">
        <f t="shared" si="117"/>
        <v>-850</v>
      </c>
      <c r="J7497" s="200"/>
      <c r="K7497" s="200" t="str" cm="1">
        <f t="array" ref="K7497">IF($C7497="","",IF(AND($C7497=Party_Statement!$C$5,$B7497&gt;=Party_Statement!$C$6,$B7497&lt;=Party_Statement!$E$6),SUMPRODUCT(($C$3:$C7497=Party_Statement!$C$5)*($B$3:$B7497&gt;=Party_Statement!$C$6)*($B$3:$B7497&lt;=Party_Statement!$E$6)),""))</f>
        <v/>
      </c>
    </row>
    <row r="7498" spans="1:11" x14ac:dyDescent="0.2">
      <c r="A7498" s="203" t="str">
        <f>Collection!A1027</f>
        <v>2083/05/30</v>
      </c>
      <c r="B7498" s="197">
        <f>Collection!B1027</f>
        <v>46280</v>
      </c>
      <c r="C7498" s="200" t="str">
        <f>Collection!D1027</f>
        <v>SAMIKSHYA KIRANA</v>
      </c>
      <c r="D7498" s="200" t="str">
        <f>Collection!F1027</f>
        <v>Collection</v>
      </c>
      <c r="E7498" s="200">
        <f>Collection!C1027</f>
        <v>4577</v>
      </c>
      <c r="F7498" s="200"/>
      <c r="G7498" s="201"/>
      <c r="H7498" s="201">
        <f>Collection!H1027</f>
        <v>850</v>
      </c>
      <c r="I7498" s="241">
        <f t="shared" si="117"/>
        <v>-850</v>
      </c>
      <c r="J7498" s="200"/>
      <c r="K7498" s="200" t="str" cm="1">
        <f t="array" ref="K7498">IF($C7498="","",IF(AND($C7498=Party_Statement!$C$5,$B7498&gt;=Party_Statement!$C$6,$B7498&lt;=Party_Statement!$E$6),SUMPRODUCT(($C$3:$C7498=Party_Statement!$C$5)*($B$3:$B7498&gt;=Party_Statement!$C$6)*($B$3:$B7498&lt;=Party_Statement!$E$6)),""))</f>
        <v/>
      </c>
    </row>
    <row r="7499" spans="1:11" x14ac:dyDescent="0.2">
      <c r="A7499" s="203" t="str">
        <f>Collection!A1028</f>
        <v>2083/05/30</v>
      </c>
      <c r="B7499" s="197">
        <f>Collection!B1028</f>
        <v>46280</v>
      </c>
      <c r="C7499" s="200" t="str">
        <f>Collection!D1028</f>
        <v>ORGANIC TARKALI</v>
      </c>
      <c r="D7499" s="200" t="str">
        <f>Collection!F1028</f>
        <v>Collection</v>
      </c>
      <c r="E7499" s="200">
        <f>Collection!C1028</f>
        <v>4578</v>
      </c>
      <c r="F7499" s="200"/>
      <c r="G7499" s="201"/>
      <c r="H7499" s="201">
        <f>Collection!H1028</f>
        <v>2700</v>
      </c>
      <c r="I7499" s="241">
        <f t="shared" ref="I7499:I7562" si="118">IF($C7499="","",IF($C7499=$C2517,$I2517+$G7499-$H7499,$G7499-$H7499))</f>
        <v>-2700</v>
      </c>
      <c r="J7499" s="200"/>
      <c r="K7499" s="200" t="str" cm="1">
        <f t="array" ref="K7499">IF($C7499="","",IF(AND($C7499=Party_Statement!$C$5,$B7499&gt;=Party_Statement!$C$6,$B7499&lt;=Party_Statement!$E$6),SUMPRODUCT(($C$3:$C7499=Party_Statement!$C$5)*($B$3:$B7499&gt;=Party_Statement!$C$6)*($B$3:$B7499&lt;=Party_Statement!$E$6)),""))</f>
        <v/>
      </c>
    </row>
    <row r="7500" spans="1:11" x14ac:dyDescent="0.2">
      <c r="A7500" s="203" t="str">
        <f>Collection!A1029</f>
        <v>2083/05/30</v>
      </c>
      <c r="B7500" s="197">
        <f>Collection!B1029</f>
        <v>46280</v>
      </c>
      <c r="C7500" s="200" t="str">
        <f>Collection!D1029</f>
        <v>KHANAL KIRANA</v>
      </c>
      <c r="D7500" s="200" t="str">
        <f>Collection!F1029</f>
        <v>Collection</v>
      </c>
      <c r="E7500" s="200">
        <f>Collection!C1029</f>
        <v>4579</v>
      </c>
      <c r="F7500" s="200"/>
      <c r="G7500" s="201"/>
      <c r="H7500" s="201">
        <f>Collection!H1029</f>
        <v>2125</v>
      </c>
      <c r="I7500" s="241">
        <f t="shared" si="118"/>
        <v>-2125</v>
      </c>
      <c r="J7500" s="200"/>
      <c r="K7500" s="200" t="str" cm="1">
        <f t="array" ref="K7500">IF($C7500="","",IF(AND($C7500=Party_Statement!$C$5,$B7500&gt;=Party_Statement!$C$6,$B7500&lt;=Party_Statement!$E$6),SUMPRODUCT(($C$3:$C7500=Party_Statement!$C$5)*($B$3:$B7500&gt;=Party_Statement!$C$6)*($B$3:$B7500&lt;=Party_Statement!$E$6)),""))</f>
        <v/>
      </c>
    </row>
    <row r="7501" spans="1:11" x14ac:dyDescent="0.2">
      <c r="A7501" s="203" t="str">
        <f>Collection!A1030</f>
        <v>2083/05/30</v>
      </c>
      <c r="B7501" s="197">
        <f>Collection!B1030</f>
        <v>46280</v>
      </c>
      <c r="C7501" s="200" t="str">
        <f>Collection!D1030</f>
        <v>NEUPANE KIRANA</v>
      </c>
      <c r="D7501" s="200" t="str">
        <f>Collection!F1030</f>
        <v>Collection</v>
      </c>
      <c r="E7501" s="200">
        <f>Collection!C1030</f>
        <v>4580</v>
      </c>
      <c r="F7501" s="200"/>
      <c r="G7501" s="201"/>
      <c r="H7501" s="201">
        <f>Collection!H1030</f>
        <v>200</v>
      </c>
      <c r="I7501" s="241">
        <f t="shared" si="118"/>
        <v>-200</v>
      </c>
      <c r="J7501" s="200"/>
      <c r="K7501" s="200" t="str" cm="1">
        <f t="array" ref="K7501">IF($C7501="","",IF(AND($C7501=Party_Statement!$C$5,$B7501&gt;=Party_Statement!$C$6,$B7501&lt;=Party_Statement!$E$6),SUMPRODUCT(($C$3:$C7501=Party_Statement!$C$5)*($B$3:$B7501&gt;=Party_Statement!$C$6)*($B$3:$B7501&lt;=Party_Statement!$E$6)),""))</f>
        <v/>
      </c>
    </row>
    <row r="7502" spans="1:11" x14ac:dyDescent="0.2">
      <c r="A7502" s="203" t="str">
        <f>Collection!A1031</f>
        <v>2083/05/30</v>
      </c>
      <c r="B7502" s="197">
        <f>Collection!B1031</f>
        <v>46280</v>
      </c>
      <c r="C7502" s="200" t="str">
        <f>Collection!D1031</f>
        <v>AAYUSH AND AAYUSHMA</v>
      </c>
      <c r="D7502" s="200" t="str">
        <f>Collection!F1031</f>
        <v>Collection</v>
      </c>
      <c r="E7502" s="200">
        <f>Collection!C1031</f>
        <v>4581</v>
      </c>
      <c r="F7502" s="200"/>
      <c r="G7502" s="201"/>
      <c r="H7502" s="201">
        <f>Collection!H1031</f>
        <v>850</v>
      </c>
      <c r="I7502" s="241">
        <f t="shared" si="118"/>
        <v>-850</v>
      </c>
      <c r="J7502" s="200"/>
      <c r="K7502" s="200" t="str" cm="1">
        <f t="array" ref="K7502">IF($C7502="","",IF(AND($C7502=Party_Statement!$C$5,$B7502&gt;=Party_Statement!$C$6,$B7502&lt;=Party_Statement!$E$6),SUMPRODUCT(($C$3:$C7502=Party_Statement!$C$5)*($B$3:$B7502&gt;=Party_Statement!$C$6)*($B$3:$B7502&lt;=Party_Statement!$E$6)),""))</f>
        <v/>
      </c>
    </row>
    <row r="7503" spans="1:11" x14ac:dyDescent="0.2">
      <c r="A7503" s="203" t="str">
        <f>Collection!A1032</f>
        <v>2083/05/30</v>
      </c>
      <c r="B7503" s="197">
        <f>Collection!B1032</f>
        <v>46280</v>
      </c>
      <c r="C7503" s="200" t="str">
        <f>Collection!D1032</f>
        <v>LOCAL</v>
      </c>
      <c r="D7503" s="200" t="str">
        <f>Collection!F1032</f>
        <v>Collection</v>
      </c>
      <c r="E7503" s="200">
        <f>Collection!C1032</f>
        <v>7354</v>
      </c>
      <c r="F7503" s="200"/>
      <c r="G7503" s="201"/>
      <c r="H7503" s="201">
        <f>Collection!H1032</f>
        <v>450</v>
      </c>
      <c r="I7503" s="241">
        <f t="shared" si="118"/>
        <v>-450</v>
      </c>
      <c r="J7503" s="200"/>
      <c r="K7503" s="200" t="str" cm="1">
        <f t="array" ref="K7503">IF($C7503="","",IF(AND($C7503=Party_Statement!$C$5,$B7503&gt;=Party_Statement!$C$6,$B7503&lt;=Party_Statement!$E$6),SUMPRODUCT(($C$3:$C7503=Party_Statement!$C$5)*($B$3:$B7503&gt;=Party_Statement!$C$6)*($B$3:$B7503&lt;=Party_Statement!$E$6)),""))</f>
        <v/>
      </c>
    </row>
    <row r="7504" spans="1:11" x14ac:dyDescent="0.2">
      <c r="A7504" s="203" t="str">
        <f>Collection!A1033</f>
        <v>2083/05/31</v>
      </c>
      <c r="B7504" s="197">
        <f>Collection!B1033</f>
        <v>46281</v>
      </c>
      <c r="C7504" s="200" t="str">
        <f>Collection!D1033</f>
        <v>SRIJANA DAIRY</v>
      </c>
      <c r="D7504" s="200" t="str">
        <f>Collection!F1033</f>
        <v>Collection</v>
      </c>
      <c r="E7504" s="200">
        <f>Collection!C1033</f>
        <v>4582</v>
      </c>
      <c r="F7504" s="200"/>
      <c r="G7504" s="201"/>
      <c r="H7504" s="201">
        <f>Collection!H1033</f>
        <v>5180</v>
      </c>
      <c r="I7504" s="241">
        <f t="shared" si="118"/>
        <v>-5180</v>
      </c>
      <c r="J7504" s="200"/>
      <c r="K7504" s="200" t="str" cm="1">
        <f t="array" ref="K7504">IF($C7504="","",IF(AND($C7504=Party_Statement!$C$5,$B7504&gt;=Party_Statement!$C$6,$B7504&lt;=Party_Statement!$E$6),SUMPRODUCT(($C$3:$C7504=Party_Statement!$C$5)*($B$3:$B7504&gt;=Party_Statement!$C$6)*($B$3:$B7504&lt;=Party_Statement!$E$6)),""))</f>
        <v/>
      </c>
    </row>
    <row r="7505" spans="1:11" x14ac:dyDescent="0.2">
      <c r="A7505" s="203" t="str">
        <f>Collection!A1034</f>
        <v>2083/05/31</v>
      </c>
      <c r="B7505" s="197">
        <f>Collection!B1034</f>
        <v>46281</v>
      </c>
      <c r="C7505" s="200" t="str">
        <f>Collection!D1034</f>
        <v>SOBHA BHATTARAI</v>
      </c>
      <c r="D7505" s="200" t="str">
        <f>Collection!F1034</f>
        <v>Collection</v>
      </c>
      <c r="E7505" s="200">
        <f>Collection!C1034</f>
        <v>4583</v>
      </c>
      <c r="F7505" s="200"/>
      <c r="G7505" s="201"/>
      <c r="H7505" s="201">
        <f>Collection!H1034</f>
        <v>3400</v>
      </c>
      <c r="I7505" s="241">
        <f t="shared" si="118"/>
        <v>-3400</v>
      </c>
      <c r="J7505" s="200"/>
      <c r="K7505" s="200" t="str" cm="1">
        <f t="array" ref="K7505">IF($C7505="","",IF(AND($C7505=Party_Statement!$C$5,$B7505&gt;=Party_Statement!$C$6,$B7505&lt;=Party_Statement!$E$6),SUMPRODUCT(($C$3:$C7505=Party_Statement!$C$5)*($B$3:$B7505&gt;=Party_Statement!$C$6)*($B$3:$B7505&lt;=Party_Statement!$E$6)),""))</f>
        <v/>
      </c>
    </row>
    <row r="7506" spans="1:11" x14ac:dyDescent="0.2">
      <c r="A7506" s="203" t="str">
        <f>Collection!A1035</f>
        <v>2083/05/31</v>
      </c>
      <c r="B7506" s="197">
        <f>Collection!B1035</f>
        <v>46281</v>
      </c>
      <c r="C7506" s="200" t="str">
        <f>Collection!D1035</f>
        <v>PALPALI KIRANA</v>
      </c>
      <c r="D7506" s="200" t="str">
        <f>Collection!F1035</f>
        <v>Collection</v>
      </c>
      <c r="E7506" s="200">
        <f>Collection!C1035</f>
        <v>4584</v>
      </c>
      <c r="F7506" s="200"/>
      <c r="G7506" s="201"/>
      <c r="H7506" s="201">
        <f>Collection!H1035</f>
        <v>2550</v>
      </c>
      <c r="I7506" s="241">
        <f t="shared" si="118"/>
        <v>-2550</v>
      </c>
      <c r="J7506" s="200"/>
      <c r="K7506" s="200" t="str" cm="1">
        <f t="array" ref="K7506">IF($C7506="","",IF(AND($C7506=Party_Statement!$C$5,$B7506&gt;=Party_Statement!$C$6,$B7506&lt;=Party_Statement!$E$6),SUMPRODUCT(($C$3:$C7506=Party_Statement!$C$5)*($B$3:$B7506&gt;=Party_Statement!$C$6)*($B$3:$B7506&lt;=Party_Statement!$E$6)),""))</f>
        <v/>
      </c>
    </row>
    <row r="7507" spans="1:11" x14ac:dyDescent="0.2">
      <c r="A7507" s="203" t="str">
        <f>Collection!A1036</f>
        <v>2083/05/31</v>
      </c>
      <c r="B7507" s="197">
        <f>Collection!B1036</f>
        <v>46281</v>
      </c>
      <c r="C7507" s="200" t="str">
        <f>Collection!D1036</f>
        <v>AAMOSH KIRANA</v>
      </c>
      <c r="D7507" s="200" t="str">
        <f>Collection!F1036</f>
        <v>Collection</v>
      </c>
      <c r="E7507" s="200">
        <f>Collection!C1036</f>
        <v>4585</v>
      </c>
      <c r="F7507" s="200"/>
      <c r="G7507" s="201"/>
      <c r="H7507" s="201">
        <f>Collection!H1036</f>
        <v>9000</v>
      </c>
      <c r="I7507" s="241">
        <f t="shared" si="118"/>
        <v>-9000</v>
      </c>
      <c r="J7507" s="200"/>
      <c r="K7507" s="200" cm="1">
        <f t="array" ref="K7507">IF($C7507="","",IF(AND($C7507=Party_Statement!$C$5,$B7507&gt;=Party_Statement!$C$6,$B7507&lt;=Party_Statement!$E$6),SUMPRODUCT(($C$3:$C7507=Party_Statement!$C$5)*($B$3:$B7507&gt;=Party_Statement!$C$6)*($B$3:$B7507&lt;=Party_Statement!$E$6)),""))</f>
        <v>325</v>
      </c>
    </row>
    <row r="7508" spans="1:11" x14ac:dyDescent="0.2">
      <c r="A7508" s="203" t="str">
        <f>Collection!A1037</f>
        <v>2083/05/31</v>
      </c>
      <c r="B7508" s="197">
        <f>Collection!B1037</f>
        <v>46281</v>
      </c>
      <c r="C7508" s="200" t="str">
        <f>Collection!D1037</f>
        <v>GIRI KIRANA</v>
      </c>
      <c r="D7508" s="200" t="str">
        <f>Collection!F1037</f>
        <v>Collection</v>
      </c>
      <c r="E7508" s="200">
        <f>Collection!C1037</f>
        <v>4586</v>
      </c>
      <c r="F7508" s="200"/>
      <c r="G7508" s="201"/>
      <c r="H7508" s="201">
        <f>Collection!H1037</f>
        <v>1275</v>
      </c>
      <c r="I7508" s="241">
        <f t="shared" si="118"/>
        <v>-1275</v>
      </c>
      <c r="J7508" s="200"/>
      <c r="K7508" s="200" t="str" cm="1">
        <f t="array" ref="K7508">IF($C7508="","",IF(AND($C7508=Party_Statement!$C$5,$B7508&gt;=Party_Statement!$C$6,$B7508&lt;=Party_Statement!$E$6),SUMPRODUCT(($C$3:$C7508=Party_Statement!$C$5)*($B$3:$B7508&gt;=Party_Statement!$C$6)*($B$3:$B7508&lt;=Party_Statement!$E$6)),""))</f>
        <v/>
      </c>
    </row>
    <row r="7509" spans="1:11" x14ac:dyDescent="0.2">
      <c r="A7509" s="203" t="str">
        <f>Collection!A1038</f>
        <v>2083/05/31</v>
      </c>
      <c r="B7509" s="197">
        <f>Collection!B1038</f>
        <v>46281</v>
      </c>
      <c r="C7509" s="200" t="str">
        <f>Collection!D1038</f>
        <v>MANAKAMANA DAIRY</v>
      </c>
      <c r="D7509" s="200" t="str">
        <f>Collection!F1038</f>
        <v>Collection</v>
      </c>
      <c r="E7509" s="200">
        <f>Collection!C1038</f>
        <v>4587</v>
      </c>
      <c r="F7509" s="200"/>
      <c r="G7509" s="201"/>
      <c r="H7509" s="201">
        <f>Collection!H1038</f>
        <v>900</v>
      </c>
      <c r="I7509" s="241">
        <f t="shared" si="118"/>
        <v>-900</v>
      </c>
      <c r="J7509" s="200"/>
      <c r="K7509" s="200" t="str" cm="1">
        <f t="array" ref="K7509">IF($C7509="","",IF(AND($C7509=Party_Statement!$C$5,$B7509&gt;=Party_Statement!$C$6,$B7509&lt;=Party_Statement!$E$6),SUMPRODUCT(($C$3:$C7509=Party_Statement!$C$5)*($B$3:$B7509&gt;=Party_Statement!$C$6)*($B$3:$B7509&lt;=Party_Statement!$E$6)),""))</f>
        <v/>
      </c>
    </row>
    <row r="7510" spans="1:11" x14ac:dyDescent="0.2">
      <c r="A7510" s="203" t="str">
        <f>Collection!A1039</f>
        <v>2083/05/31</v>
      </c>
      <c r="B7510" s="197">
        <f>Collection!B1039</f>
        <v>46281</v>
      </c>
      <c r="C7510" s="200" t="str">
        <f>Collection!D1039</f>
        <v>KHANAL KIRANA</v>
      </c>
      <c r="D7510" s="200" t="str">
        <f>Collection!F1039</f>
        <v>Collection</v>
      </c>
      <c r="E7510" s="200">
        <f>Collection!C1039</f>
        <v>4588</v>
      </c>
      <c r="F7510" s="200"/>
      <c r="G7510" s="201"/>
      <c r="H7510" s="201">
        <f>Collection!H1039</f>
        <v>1800</v>
      </c>
      <c r="I7510" s="241">
        <f t="shared" si="118"/>
        <v>-1800</v>
      </c>
      <c r="J7510" s="200"/>
      <c r="K7510" s="200" t="str" cm="1">
        <f t="array" ref="K7510">IF($C7510="","",IF(AND($C7510=Party_Statement!$C$5,$B7510&gt;=Party_Statement!$C$6,$B7510&lt;=Party_Statement!$E$6),SUMPRODUCT(($C$3:$C7510=Party_Statement!$C$5)*($B$3:$B7510&gt;=Party_Statement!$C$6)*($B$3:$B7510&lt;=Party_Statement!$E$6)),""))</f>
        <v/>
      </c>
    </row>
    <row r="7511" spans="1:11" x14ac:dyDescent="0.2">
      <c r="A7511" s="203" t="str">
        <f>Collection!A1040</f>
        <v>2083/05/31</v>
      </c>
      <c r="B7511" s="197">
        <f>Collection!B1040</f>
        <v>46281</v>
      </c>
      <c r="C7511" s="200" t="str">
        <f>Collection!D1040</f>
        <v>DEURALI KIRANA</v>
      </c>
      <c r="D7511" s="200" t="str">
        <f>Collection!F1040</f>
        <v>Collection</v>
      </c>
      <c r="E7511" s="200">
        <f>Collection!C1040</f>
        <v>4589</v>
      </c>
      <c r="F7511" s="200"/>
      <c r="G7511" s="201"/>
      <c r="H7511" s="201">
        <f>Collection!H1040</f>
        <v>425</v>
      </c>
      <c r="I7511" s="241">
        <f t="shared" si="118"/>
        <v>-425</v>
      </c>
      <c r="J7511" s="200"/>
      <c r="K7511" s="200" t="str" cm="1">
        <f t="array" ref="K7511">IF($C7511="","",IF(AND($C7511=Party_Statement!$C$5,$B7511&gt;=Party_Statement!$C$6,$B7511&lt;=Party_Statement!$E$6),SUMPRODUCT(($C$3:$C7511=Party_Statement!$C$5)*($B$3:$B7511&gt;=Party_Statement!$C$6)*($B$3:$B7511&lt;=Party_Statement!$E$6)),""))</f>
        <v/>
      </c>
    </row>
    <row r="7512" spans="1:11" x14ac:dyDescent="0.2">
      <c r="A7512" s="203" t="str">
        <f>Collection!A1041</f>
        <v>2083/05/31</v>
      </c>
      <c r="B7512" s="197">
        <f>Collection!B1041</f>
        <v>46281</v>
      </c>
      <c r="C7512" s="200" t="str">
        <f>Collection!D1041</f>
        <v>B KALIKA CANTEEN</v>
      </c>
      <c r="D7512" s="200" t="str">
        <f>Collection!F1041</f>
        <v>Collection</v>
      </c>
      <c r="E7512" s="200">
        <f>Collection!C1041</f>
        <v>4590</v>
      </c>
      <c r="F7512" s="200"/>
      <c r="G7512" s="201"/>
      <c r="H7512" s="201">
        <f>Collection!H1041</f>
        <v>2975</v>
      </c>
      <c r="I7512" s="241">
        <f t="shared" si="118"/>
        <v>-2975</v>
      </c>
      <c r="J7512" s="200"/>
      <c r="K7512" s="200" t="str" cm="1">
        <f t="array" ref="K7512">IF($C7512="","",IF(AND($C7512=Party_Statement!$C$5,$B7512&gt;=Party_Statement!$C$6,$B7512&lt;=Party_Statement!$E$6),SUMPRODUCT(($C$3:$C7512=Party_Statement!$C$5)*($B$3:$B7512&gt;=Party_Statement!$C$6)*($B$3:$B7512&lt;=Party_Statement!$E$6)),""))</f>
        <v/>
      </c>
    </row>
    <row r="7513" spans="1:11" x14ac:dyDescent="0.2">
      <c r="A7513" s="203" t="str">
        <f>Collection!A1042</f>
        <v>2083/05/31</v>
      </c>
      <c r="B7513" s="197">
        <f>Collection!B1042</f>
        <v>46281</v>
      </c>
      <c r="C7513" s="200" t="str">
        <f>Collection!D1042</f>
        <v>ORGANIC TARKALI</v>
      </c>
      <c r="D7513" s="200" t="str">
        <f>Collection!F1042</f>
        <v>Collection</v>
      </c>
      <c r="E7513" s="200">
        <f>Collection!C1042</f>
        <v>4591</v>
      </c>
      <c r="F7513" s="200"/>
      <c r="G7513" s="201"/>
      <c r="H7513" s="201">
        <f>Collection!H1042</f>
        <v>3100</v>
      </c>
      <c r="I7513" s="241">
        <f t="shared" si="118"/>
        <v>-3100</v>
      </c>
      <c r="J7513" s="200"/>
      <c r="K7513" s="200" t="str" cm="1">
        <f t="array" ref="K7513">IF($C7513="","",IF(AND($C7513=Party_Statement!$C$5,$B7513&gt;=Party_Statement!$C$6,$B7513&lt;=Party_Statement!$E$6),SUMPRODUCT(($C$3:$C7513=Party_Statement!$C$5)*($B$3:$B7513&gt;=Party_Statement!$C$6)*($B$3:$B7513&lt;=Party_Statement!$E$6)),""))</f>
        <v/>
      </c>
    </row>
    <row r="7514" spans="1:11" x14ac:dyDescent="0.2">
      <c r="A7514" s="203" t="str">
        <f>Collection!A1043</f>
        <v>2083/05/31</v>
      </c>
      <c r="B7514" s="197">
        <f>Collection!B1043</f>
        <v>46281</v>
      </c>
      <c r="C7514" s="200" t="str">
        <f>Collection!D1043</f>
        <v>YUBARAJ AND SAMRAT</v>
      </c>
      <c r="D7514" s="200" t="str">
        <f>Collection!F1043</f>
        <v>Collection</v>
      </c>
      <c r="E7514" s="200">
        <f>Collection!C1043</f>
        <v>4592</v>
      </c>
      <c r="F7514" s="200"/>
      <c r="G7514" s="201"/>
      <c r="H7514" s="201">
        <f>Collection!H1043</f>
        <v>850</v>
      </c>
      <c r="I7514" s="241">
        <f t="shared" si="118"/>
        <v>-850</v>
      </c>
      <c r="J7514" s="200"/>
      <c r="K7514" s="200" t="str" cm="1">
        <f t="array" ref="K7514">IF($C7514="","",IF(AND($C7514=Party_Statement!$C$5,$B7514&gt;=Party_Statement!$C$6,$B7514&lt;=Party_Statement!$E$6),SUMPRODUCT(($C$3:$C7514=Party_Statement!$C$5)*($B$3:$B7514&gt;=Party_Statement!$C$6)*($B$3:$B7514&lt;=Party_Statement!$E$6)),""))</f>
        <v/>
      </c>
    </row>
    <row r="7515" spans="1:11" x14ac:dyDescent="0.2">
      <c r="A7515" s="203" t="str">
        <f>Collection!A1044</f>
        <v>2083/06/01</v>
      </c>
      <c r="B7515" s="197">
        <f>Collection!B1044</f>
        <v>46282</v>
      </c>
      <c r="C7515" s="200" t="str">
        <f>Collection!D1044</f>
        <v>SRIJANA DAIRY</v>
      </c>
      <c r="D7515" s="200" t="str">
        <f>Collection!F1044</f>
        <v>Collection</v>
      </c>
      <c r="E7515" s="200">
        <f>Collection!C1044</f>
        <v>4593</v>
      </c>
      <c r="F7515" s="200"/>
      <c r="G7515" s="201"/>
      <c r="H7515" s="201">
        <f>Collection!H1044</f>
        <v>3480</v>
      </c>
      <c r="I7515" s="241">
        <f t="shared" si="118"/>
        <v>-3480</v>
      </c>
      <c r="J7515" s="200"/>
      <c r="K7515" s="200" t="str" cm="1">
        <f t="array" ref="K7515">IF($C7515="","",IF(AND($C7515=Party_Statement!$C$5,$B7515&gt;=Party_Statement!$C$6,$B7515&lt;=Party_Statement!$E$6),SUMPRODUCT(($C$3:$C7515=Party_Statement!$C$5)*($B$3:$B7515&gt;=Party_Statement!$C$6)*($B$3:$B7515&lt;=Party_Statement!$E$6)),""))</f>
        <v/>
      </c>
    </row>
    <row r="7516" spans="1:11" x14ac:dyDescent="0.2">
      <c r="A7516" s="203" t="str">
        <f>Collection!A1045</f>
        <v>2083/06/01</v>
      </c>
      <c r="B7516" s="197">
        <f>Collection!B1045</f>
        <v>46282</v>
      </c>
      <c r="C7516" s="200" t="str">
        <f>Collection!D1045</f>
        <v>PALPALI KIRANA</v>
      </c>
      <c r="D7516" s="200" t="str">
        <f>Collection!F1045</f>
        <v>Collection</v>
      </c>
      <c r="E7516" s="200">
        <f>Collection!C1045</f>
        <v>4594</v>
      </c>
      <c r="F7516" s="200"/>
      <c r="G7516" s="201"/>
      <c r="H7516" s="201">
        <f>Collection!H1045</f>
        <v>2550</v>
      </c>
      <c r="I7516" s="241">
        <f t="shared" si="118"/>
        <v>-2550</v>
      </c>
      <c r="J7516" s="200"/>
      <c r="K7516" s="200" t="str" cm="1">
        <f t="array" ref="K7516">IF($C7516="","",IF(AND($C7516=Party_Statement!$C$5,$B7516&gt;=Party_Statement!$C$6,$B7516&lt;=Party_Statement!$E$6),SUMPRODUCT(($C$3:$C7516=Party_Statement!$C$5)*($B$3:$B7516&gt;=Party_Statement!$C$6)*($B$3:$B7516&lt;=Party_Statement!$E$6)),""))</f>
        <v/>
      </c>
    </row>
    <row r="7517" spans="1:11" x14ac:dyDescent="0.2">
      <c r="A7517" s="203" t="str">
        <f>Collection!A1046</f>
        <v>2083/06/01</v>
      </c>
      <c r="B7517" s="197">
        <f>Collection!B1046</f>
        <v>46282</v>
      </c>
      <c r="C7517" s="200" t="str">
        <f>Collection!D1046</f>
        <v>AAMOSH KIRANA</v>
      </c>
      <c r="D7517" s="200" t="str">
        <f>Collection!F1046</f>
        <v>Collection</v>
      </c>
      <c r="E7517" s="200">
        <f>Collection!C1046</f>
        <v>4595</v>
      </c>
      <c r="F7517" s="200"/>
      <c r="G7517" s="201"/>
      <c r="H7517" s="201">
        <f>Collection!H1046</f>
        <v>6000</v>
      </c>
      <c r="I7517" s="241">
        <f t="shared" si="118"/>
        <v>-6000</v>
      </c>
      <c r="J7517" s="200"/>
      <c r="K7517" s="200" cm="1">
        <f t="array" ref="K7517">IF($C7517="","",IF(AND($C7517=Party_Statement!$C$5,$B7517&gt;=Party_Statement!$C$6,$B7517&lt;=Party_Statement!$E$6),SUMPRODUCT(($C$3:$C7517=Party_Statement!$C$5)*($B$3:$B7517&gt;=Party_Statement!$C$6)*($B$3:$B7517&lt;=Party_Statement!$E$6)),""))</f>
        <v>326</v>
      </c>
    </row>
    <row r="7518" spans="1:11" x14ac:dyDescent="0.2">
      <c r="A7518" s="203" t="str">
        <f>Collection!A1047</f>
        <v>2083/06/01</v>
      </c>
      <c r="B7518" s="197">
        <f>Collection!B1047</f>
        <v>46282</v>
      </c>
      <c r="C7518" s="200" t="str">
        <f>Collection!D1047</f>
        <v>SOBHA BHATTARAI</v>
      </c>
      <c r="D7518" s="200" t="str">
        <f>Collection!F1047</f>
        <v>Collection</v>
      </c>
      <c r="E7518" s="200">
        <f>Collection!C1047</f>
        <v>4596</v>
      </c>
      <c r="F7518" s="200"/>
      <c r="G7518" s="201"/>
      <c r="H7518" s="201">
        <f>Collection!H1047</f>
        <v>3400</v>
      </c>
      <c r="I7518" s="241">
        <f t="shared" si="118"/>
        <v>-3400</v>
      </c>
      <c r="J7518" s="200"/>
      <c r="K7518" s="200" t="str" cm="1">
        <f t="array" ref="K7518">IF($C7518="","",IF(AND($C7518=Party_Statement!$C$5,$B7518&gt;=Party_Statement!$C$6,$B7518&lt;=Party_Statement!$E$6),SUMPRODUCT(($C$3:$C7518=Party_Statement!$C$5)*($B$3:$B7518&gt;=Party_Statement!$C$6)*($B$3:$B7518&lt;=Party_Statement!$E$6)),""))</f>
        <v/>
      </c>
    </row>
    <row r="7519" spans="1:11" x14ac:dyDescent="0.2">
      <c r="A7519" s="203" t="str">
        <f>Collection!A1048</f>
        <v>2083/06/01</v>
      </c>
      <c r="B7519" s="197">
        <f>Collection!B1048</f>
        <v>46282</v>
      </c>
      <c r="C7519" s="200" t="str">
        <f>Collection!D1048</f>
        <v>SHARMA DAI</v>
      </c>
      <c r="D7519" s="200" t="str">
        <f>Collection!F1048</f>
        <v>Collection</v>
      </c>
      <c r="E7519" s="200">
        <f>Collection!C1048</f>
        <v>4597</v>
      </c>
      <c r="F7519" s="200"/>
      <c r="G7519" s="201"/>
      <c r="H7519" s="201">
        <f>Collection!H1048</f>
        <v>20000</v>
      </c>
      <c r="I7519" s="241">
        <f t="shared" si="118"/>
        <v>-20000</v>
      </c>
      <c r="J7519" s="200"/>
      <c r="K7519" s="200" t="str" cm="1">
        <f t="array" ref="K7519">IF($C7519="","",IF(AND($C7519=Party_Statement!$C$5,$B7519&gt;=Party_Statement!$C$6,$B7519&lt;=Party_Statement!$E$6),SUMPRODUCT(($C$3:$C7519=Party_Statement!$C$5)*($B$3:$B7519&gt;=Party_Statement!$C$6)*($B$3:$B7519&lt;=Party_Statement!$E$6)),""))</f>
        <v/>
      </c>
    </row>
    <row r="7520" spans="1:11" x14ac:dyDescent="0.2">
      <c r="A7520" s="203" t="str">
        <f>Collection!A1049</f>
        <v>2083/06/01</v>
      </c>
      <c r="B7520" s="197">
        <f>Collection!B1049</f>
        <v>46282</v>
      </c>
      <c r="C7520" s="200" t="str">
        <f>Collection!D1049</f>
        <v>SAMIKSHYA KIRANA</v>
      </c>
      <c r="D7520" s="200" t="str">
        <f>Collection!F1049</f>
        <v>Collection</v>
      </c>
      <c r="E7520" s="200">
        <f>Collection!C1049</f>
        <v>4598</v>
      </c>
      <c r="F7520" s="200"/>
      <c r="G7520" s="201"/>
      <c r="H7520" s="201">
        <f>Collection!H1049</f>
        <v>850</v>
      </c>
      <c r="I7520" s="241">
        <f t="shared" si="118"/>
        <v>-850</v>
      </c>
      <c r="J7520" s="200"/>
      <c r="K7520" s="200" t="str" cm="1">
        <f t="array" ref="K7520">IF($C7520="","",IF(AND($C7520=Party_Statement!$C$5,$B7520&gt;=Party_Statement!$C$6,$B7520&lt;=Party_Statement!$E$6),SUMPRODUCT(($C$3:$C7520=Party_Statement!$C$5)*($B$3:$B7520&gt;=Party_Statement!$C$6)*($B$3:$B7520&lt;=Party_Statement!$E$6)),""))</f>
        <v/>
      </c>
    </row>
    <row r="7521" spans="1:11" x14ac:dyDescent="0.2">
      <c r="A7521" s="203" t="str">
        <f>Collection!A1050</f>
        <v>2083/06/01</v>
      </c>
      <c r="B7521" s="197">
        <f>Collection!B1050</f>
        <v>46282</v>
      </c>
      <c r="C7521" s="200" t="str">
        <f>Collection!D1050</f>
        <v>ORGANIC TARKALI</v>
      </c>
      <c r="D7521" s="200" t="str">
        <f>Collection!F1050</f>
        <v>Collection</v>
      </c>
      <c r="E7521" s="200">
        <f>Collection!C1050</f>
        <v>4599</v>
      </c>
      <c r="F7521" s="200"/>
      <c r="G7521" s="201"/>
      <c r="H7521" s="201">
        <f>Collection!H1050</f>
        <v>2400</v>
      </c>
      <c r="I7521" s="241">
        <f t="shared" si="118"/>
        <v>-2400</v>
      </c>
      <c r="J7521" s="200"/>
      <c r="K7521" s="200" t="str" cm="1">
        <f t="array" ref="K7521">IF($C7521="","",IF(AND($C7521=Party_Statement!$C$5,$B7521&gt;=Party_Statement!$C$6,$B7521&lt;=Party_Statement!$E$6),SUMPRODUCT(($C$3:$C7521=Party_Statement!$C$5)*($B$3:$B7521&gt;=Party_Statement!$C$6)*($B$3:$B7521&lt;=Party_Statement!$E$6)),""))</f>
        <v/>
      </c>
    </row>
    <row r="7522" spans="1:11" x14ac:dyDescent="0.2">
      <c r="A7522" s="203" t="str">
        <f>Collection!A1051</f>
        <v>2083/06/01</v>
      </c>
      <c r="B7522" s="197">
        <f>Collection!B1051</f>
        <v>46282</v>
      </c>
      <c r="C7522" s="200" t="str">
        <f>Collection!D1051</f>
        <v xml:space="preserve">CANCLED </v>
      </c>
      <c r="D7522" s="200">
        <f>Collection!F1051</f>
        <v>0</v>
      </c>
      <c r="E7522" s="200">
        <f>Collection!C1051</f>
        <v>4600</v>
      </c>
      <c r="F7522" s="200"/>
      <c r="G7522" s="201"/>
      <c r="H7522" s="201">
        <f>Collection!H1051</f>
        <v>0</v>
      </c>
      <c r="I7522" s="241">
        <f t="shared" si="118"/>
        <v>0</v>
      </c>
      <c r="J7522" s="200"/>
      <c r="K7522" s="200" t="str" cm="1">
        <f t="array" ref="K7522">IF($C7522="","",IF(AND($C7522=Party_Statement!$C$5,$B7522&gt;=Party_Statement!$C$6,$B7522&lt;=Party_Statement!$E$6),SUMPRODUCT(($C$3:$C7522=Party_Statement!$C$5)*($B$3:$B7522&gt;=Party_Statement!$C$6)*($B$3:$B7522&lt;=Party_Statement!$E$6)),""))</f>
        <v/>
      </c>
    </row>
    <row r="7523" spans="1:11" x14ac:dyDescent="0.2">
      <c r="A7523" s="203" t="str">
        <f>Collection!A1052</f>
        <v>2083/06/01</v>
      </c>
      <c r="B7523" s="197">
        <f>Collection!B1052</f>
        <v>46282</v>
      </c>
      <c r="C7523" s="200" t="str">
        <f>Collection!D1052</f>
        <v>KHANAL KIRANA</v>
      </c>
      <c r="D7523" s="200" t="str">
        <f>Collection!F1052</f>
        <v>Collection</v>
      </c>
      <c r="E7523" s="200">
        <f>Collection!C1052</f>
        <v>4601</v>
      </c>
      <c r="F7523" s="200"/>
      <c r="G7523" s="201"/>
      <c r="H7523" s="201">
        <f>Collection!H1052</f>
        <v>1275</v>
      </c>
      <c r="I7523" s="241">
        <f t="shared" si="118"/>
        <v>-1275</v>
      </c>
      <c r="J7523" s="200"/>
      <c r="K7523" s="200" t="str" cm="1">
        <f t="array" ref="K7523">IF($C7523="","",IF(AND($C7523=Party_Statement!$C$5,$B7523&gt;=Party_Statement!$C$6,$B7523&lt;=Party_Statement!$E$6),SUMPRODUCT(($C$3:$C7523=Party_Statement!$C$5)*($B$3:$B7523&gt;=Party_Statement!$C$6)*($B$3:$B7523&lt;=Party_Statement!$E$6)),""))</f>
        <v/>
      </c>
    </row>
    <row r="7524" spans="1:11" x14ac:dyDescent="0.2">
      <c r="A7524" s="203" t="str">
        <f>Collection!A1053</f>
        <v>2083/06/01</v>
      </c>
      <c r="B7524" s="197">
        <f>Collection!B1053</f>
        <v>46282</v>
      </c>
      <c r="C7524" s="200" t="str">
        <f>Collection!D1053</f>
        <v>GIRI KIRANA</v>
      </c>
      <c r="D7524" s="200" t="str">
        <f>Collection!F1053</f>
        <v>Collection</v>
      </c>
      <c r="E7524" s="200">
        <f>Collection!C1053</f>
        <v>4602</v>
      </c>
      <c r="F7524" s="200"/>
      <c r="G7524" s="201"/>
      <c r="H7524" s="201">
        <f>Collection!H1053</f>
        <v>1275</v>
      </c>
      <c r="I7524" s="241">
        <f t="shared" si="118"/>
        <v>-1275</v>
      </c>
      <c r="J7524" s="200"/>
      <c r="K7524" s="200" t="str" cm="1">
        <f t="array" ref="K7524">IF($C7524="","",IF(AND($C7524=Party_Statement!$C$5,$B7524&gt;=Party_Statement!$C$6,$B7524&lt;=Party_Statement!$E$6),SUMPRODUCT(($C$3:$C7524=Party_Statement!$C$5)*($B$3:$B7524&gt;=Party_Statement!$C$6)*($B$3:$B7524&lt;=Party_Statement!$E$6)),""))</f>
        <v/>
      </c>
    </row>
    <row r="7525" spans="1:11" x14ac:dyDescent="0.2">
      <c r="A7525" s="203" t="str">
        <f>Collection!A1054</f>
        <v>2083/06/01</v>
      </c>
      <c r="B7525" s="197">
        <f>Collection!B1054</f>
        <v>46282</v>
      </c>
      <c r="C7525" s="200" t="str">
        <f>Collection!D1054</f>
        <v>YUBARAJ AND SAMRAT</v>
      </c>
      <c r="D7525" s="200" t="str">
        <f>Collection!F1054</f>
        <v>Collection</v>
      </c>
      <c r="E7525" s="200">
        <f>Collection!C1054</f>
        <v>4603</v>
      </c>
      <c r="F7525" s="200"/>
      <c r="G7525" s="201"/>
      <c r="H7525" s="201">
        <f>Collection!H1054</f>
        <v>850</v>
      </c>
      <c r="I7525" s="241">
        <f t="shared" si="118"/>
        <v>-850</v>
      </c>
      <c r="J7525" s="200"/>
      <c r="K7525" s="200" t="str" cm="1">
        <f t="array" ref="K7525">IF($C7525="","",IF(AND($C7525=Party_Statement!$C$5,$B7525&gt;=Party_Statement!$C$6,$B7525&lt;=Party_Statement!$E$6),SUMPRODUCT(($C$3:$C7525=Party_Statement!$C$5)*($B$3:$B7525&gt;=Party_Statement!$C$6)*($B$3:$B7525&lt;=Party_Statement!$E$6)),""))</f>
        <v/>
      </c>
    </row>
    <row r="7526" spans="1:11" s="64" customFormat="1" x14ac:dyDescent="0.2">
      <c r="A7526" s="203" t="str">
        <f>Collection!A1055</f>
        <v>2083/06/01</v>
      </c>
      <c r="B7526" s="197">
        <f>Collection!B1055</f>
        <v>46282</v>
      </c>
      <c r="C7526" s="200" t="str">
        <f>Collection!D1055</f>
        <v>DEURALI KIRANA</v>
      </c>
      <c r="D7526" s="200" t="str">
        <f>Collection!F1055</f>
        <v>Collection</v>
      </c>
      <c r="E7526" s="200">
        <f>Collection!C1055</f>
        <v>4604</v>
      </c>
      <c r="F7526" s="200"/>
      <c r="G7526" s="201"/>
      <c r="H7526" s="201">
        <f>Collection!H1055</f>
        <v>425</v>
      </c>
      <c r="I7526" s="241">
        <f t="shared" si="118"/>
        <v>-425</v>
      </c>
      <c r="J7526" s="202"/>
      <c r="K7526" s="200" t="str" cm="1">
        <f t="array" ref="K7526">IF($C7526="","",IF(AND($C7526=Party_Statement!$C$5,$B7526&gt;=Party_Statement!$C$6,$B7526&lt;=Party_Statement!$E$6),SUMPRODUCT(($C$3:$C7526=Party_Statement!$C$5)*($B$3:$B7526&gt;=Party_Statement!$C$6)*($B$3:$B7526&lt;=Party_Statement!$E$6)),""))</f>
        <v/>
      </c>
    </row>
    <row r="7527" spans="1:11" x14ac:dyDescent="0.2">
      <c r="A7527" s="203" t="str">
        <f>Collection!A1056</f>
        <v>2083/06/01</v>
      </c>
      <c r="B7527" s="197">
        <f>Collection!B1056</f>
        <v>46282</v>
      </c>
      <c r="C7527" s="200" t="str">
        <f>Collection!D1056</f>
        <v>LOCAL</v>
      </c>
      <c r="D7527" s="200" t="str">
        <f>Collection!F1056</f>
        <v>Collection</v>
      </c>
      <c r="E7527" s="200">
        <f>Collection!C1056</f>
        <v>7355</v>
      </c>
      <c r="F7527" s="200"/>
      <c r="G7527" s="201"/>
      <c r="H7527" s="201">
        <f>Collection!H1056</f>
        <v>350</v>
      </c>
      <c r="I7527" s="241">
        <f t="shared" si="118"/>
        <v>-350</v>
      </c>
      <c r="J7527" s="200"/>
      <c r="K7527" s="200" t="str" cm="1">
        <f t="array" ref="K7527">IF($C7527="","",IF(AND($C7527=Party_Statement!$C$5,$B7527&gt;=Party_Statement!$C$6,$B7527&lt;=Party_Statement!$E$6),SUMPRODUCT(($C$3:$C7527=Party_Statement!$C$5)*($B$3:$B7527&gt;=Party_Statement!$C$6)*($B$3:$B7527&lt;=Party_Statement!$E$6)),""))</f>
        <v/>
      </c>
    </row>
    <row r="7528" spans="1:11" x14ac:dyDescent="0.2">
      <c r="A7528" s="203" t="str">
        <f>Collection!A1057</f>
        <v>2083/06/01</v>
      </c>
      <c r="B7528" s="197">
        <f>Collection!B1057</f>
        <v>46282</v>
      </c>
      <c r="C7528" s="200" t="str">
        <f>Collection!D1057</f>
        <v>LOCAL</v>
      </c>
      <c r="D7528" s="200" t="str">
        <f>Collection!F1057</f>
        <v>Collection</v>
      </c>
      <c r="E7528" s="200">
        <f>Collection!C1057</f>
        <v>7356</v>
      </c>
      <c r="F7528" s="200"/>
      <c r="G7528" s="201"/>
      <c r="H7528" s="201">
        <f>Collection!H1057</f>
        <v>700</v>
      </c>
      <c r="I7528" s="241">
        <f t="shared" si="118"/>
        <v>-700</v>
      </c>
      <c r="J7528" s="200"/>
      <c r="K7528" s="200" t="str" cm="1">
        <f t="array" ref="K7528">IF($C7528="","",IF(AND($C7528=Party_Statement!$C$5,$B7528&gt;=Party_Statement!$C$6,$B7528&lt;=Party_Statement!$E$6),SUMPRODUCT(($C$3:$C7528=Party_Statement!$C$5)*($B$3:$B7528&gt;=Party_Statement!$C$6)*($B$3:$B7528&lt;=Party_Statement!$E$6)),""))</f>
        <v/>
      </c>
    </row>
    <row r="7529" spans="1:11" x14ac:dyDescent="0.2">
      <c r="A7529" s="203" t="str">
        <f>Collection!A1058</f>
        <v>2083/06/01</v>
      </c>
      <c r="B7529" s="197">
        <f>Collection!B1058</f>
        <v>46282</v>
      </c>
      <c r="C7529" s="200" t="str">
        <f>Collection!D1058</f>
        <v>LOCAL</v>
      </c>
      <c r="D7529" s="200" t="str">
        <f>Collection!F1058</f>
        <v>Collection</v>
      </c>
      <c r="E7529" s="200">
        <f>Collection!C1058</f>
        <v>7357</v>
      </c>
      <c r="F7529" s="200"/>
      <c r="G7529" s="201"/>
      <c r="H7529" s="201">
        <f>Collection!H1058</f>
        <v>200</v>
      </c>
      <c r="I7529" s="241">
        <f t="shared" si="118"/>
        <v>-200</v>
      </c>
      <c r="J7529" s="200"/>
      <c r="K7529" s="200" t="str" cm="1">
        <f t="array" ref="K7529">IF($C7529="","",IF(AND($C7529=Party_Statement!$C$5,$B7529&gt;=Party_Statement!$C$6,$B7529&lt;=Party_Statement!$E$6),SUMPRODUCT(($C$3:$C7529=Party_Statement!$C$5)*($B$3:$B7529&gt;=Party_Statement!$C$6)*($B$3:$B7529&lt;=Party_Statement!$E$6)),""))</f>
        <v/>
      </c>
    </row>
    <row r="7530" spans="1:11" x14ac:dyDescent="0.2">
      <c r="A7530" s="203" t="str">
        <f>Collection!A1059</f>
        <v>2083/06/02</v>
      </c>
      <c r="B7530" s="197">
        <f>Collection!B1059</f>
        <v>46283</v>
      </c>
      <c r="C7530" s="200" t="str">
        <f>Collection!D1059</f>
        <v>SRIJANA DAIRY</v>
      </c>
      <c r="D7530" s="200" t="str">
        <f>Collection!F1059</f>
        <v>Collection</v>
      </c>
      <c r="E7530" s="200">
        <f>Collection!C1059</f>
        <v>4605</v>
      </c>
      <c r="F7530" s="200"/>
      <c r="G7530" s="201"/>
      <c r="H7530" s="201">
        <f>Collection!H1059</f>
        <v>5180</v>
      </c>
      <c r="I7530" s="241">
        <f t="shared" si="118"/>
        <v>-5180</v>
      </c>
      <c r="J7530" s="200"/>
      <c r="K7530" s="200" t="str" cm="1">
        <f t="array" ref="K7530">IF($C7530="","",IF(AND($C7530=Party_Statement!$C$5,$B7530&gt;=Party_Statement!$C$6,$B7530&lt;=Party_Statement!$E$6),SUMPRODUCT(($C$3:$C7530=Party_Statement!$C$5)*($B$3:$B7530&gt;=Party_Statement!$C$6)*($B$3:$B7530&lt;=Party_Statement!$E$6)),""))</f>
        <v/>
      </c>
    </row>
    <row r="7531" spans="1:11" x14ac:dyDescent="0.2">
      <c r="A7531" s="203" t="str">
        <f>Collection!A1060</f>
        <v>2083/06/02</v>
      </c>
      <c r="B7531" s="197">
        <f>Collection!B1060</f>
        <v>46283</v>
      </c>
      <c r="C7531" s="200" t="str">
        <f>Collection!D1060</f>
        <v>SOBHA BHATTARAI</v>
      </c>
      <c r="D7531" s="200" t="str">
        <f>Collection!F1060</f>
        <v>Collection</v>
      </c>
      <c r="E7531" s="200">
        <f>Collection!C1060</f>
        <v>4606</v>
      </c>
      <c r="F7531" s="200"/>
      <c r="G7531" s="201"/>
      <c r="H7531" s="201">
        <f>Collection!H1060</f>
        <v>3850</v>
      </c>
      <c r="I7531" s="241">
        <f t="shared" si="118"/>
        <v>-3850</v>
      </c>
      <c r="J7531" s="200"/>
      <c r="K7531" s="200" t="str" cm="1">
        <f t="array" ref="K7531">IF($C7531="","",IF(AND($C7531=Party_Statement!$C$5,$B7531&gt;=Party_Statement!$C$6,$B7531&lt;=Party_Statement!$E$6),SUMPRODUCT(($C$3:$C7531=Party_Statement!$C$5)*($B$3:$B7531&gt;=Party_Statement!$C$6)*($B$3:$B7531&lt;=Party_Statement!$E$6)),""))</f>
        <v/>
      </c>
    </row>
    <row r="7532" spans="1:11" x14ac:dyDescent="0.2">
      <c r="A7532" s="203" t="str">
        <f>Collection!A1061</f>
        <v>2083/06/02</v>
      </c>
      <c r="B7532" s="197">
        <f>Collection!B1061</f>
        <v>46283</v>
      </c>
      <c r="C7532" s="200" t="str">
        <f>Collection!D1061</f>
        <v>KHANAL KIRANA</v>
      </c>
      <c r="D7532" s="200" t="str">
        <f>Collection!F1061</f>
        <v>Collection</v>
      </c>
      <c r="E7532" s="200">
        <f>Collection!C1061</f>
        <v>4607</v>
      </c>
      <c r="F7532" s="200"/>
      <c r="G7532" s="201"/>
      <c r="H7532" s="201">
        <f>Collection!H1061</f>
        <v>1275</v>
      </c>
      <c r="I7532" s="241">
        <f t="shared" si="118"/>
        <v>-1275</v>
      </c>
      <c r="J7532" s="200"/>
      <c r="K7532" s="200" t="str" cm="1">
        <f t="array" ref="K7532">IF($C7532="","",IF(AND($C7532=Party_Statement!$C$5,$B7532&gt;=Party_Statement!$C$6,$B7532&lt;=Party_Statement!$E$6),SUMPRODUCT(($C$3:$C7532=Party_Statement!$C$5)*($B$3:$B7532&gt;=Party_Statement!$C$6)*($B$3:$B7532&lt;=Party_Statement!$E$6)),""))</f>
        <v/>
      </c>
    </row>
    <row r="7533" spans="1:11" x14ac:dyDescent="0.2">
      <c r="A7533" s="203" t="str">
        <f>Collection!A1062</f>
        <v>2083/06/02</v>
      </c>
      <c r="B7533" s="197">
        <f>Collection!B1062</f>
        <v>46283</v>
      </c>
      <c r="C7533" s="200" t="str">
        <f>Collection!D1062</f>
        <v>YUBARAJ AND SAMRAT</v>
      </c>
      <c r="D7533" s="200" t="str">
        <f>Collection!F1062</f>
        <v>Collection</v>
      </c>
      <c r="E7533" s="200">
        <f>Collection!C1062</f>
        <v>4608</v>
      </c>
      <c r="F7533" s="200"/>
      <c r="G7533" s="201"/>
      <c r="H7533" s="201">
        <f>Collection!H1062</f>
        <v>1020</v>
      </c>
      <c r="I7533" s="241">
        <f t="shared" si="118"/>
        <v>-1020</v>
      </c>
      <c r="J7533" s="200"/>
      <c r="K7533" s="200" t="str" cm="1">
        <f t="array" ref="K7533">IF($C7533="","",IF(AND($C7533=Party_Statement!$C$5,$B7533&gt;=Party_Statement!$C$6,$B7533&lt;=Party_Statement!$E$6),SUMPRODUCT(($C$3:$C7533=Party_Statement!$C$5)*($B$3:$B7533&gt;=Party_Statement!$C$6)*($B$3:$B7533&lt;=Party_Statement!$E$6)),""))</f>
        <v/>
      </c>
    </row>
    <row r="7534" spans="1:11" x14ac:dyDescent="0.2">
      <c r="A7534" s="203" t="str">
        <f>Collection!A1063</f>
        <v>2083/06/02</v>
      </c>
      <c r="B7534" s="197">
        <f>Collection!B1063</f>
        <v>46283</v>
      </c>
      <c r="C7534" s="200" t="str">
        <f>Collection!D1063</f>
        <v>SAMIKSHYA KIRANA</v>
      </c>
      <c r="D7534" s="200" t="str">
        <f>Collection!F1063</f>
        <v>Collection</v>
      </c>
      <c r="E7534" s="200">
        <f>Collection!C1063</f>
        <v>4609</v>
      </c>
      <c r="F7534" s="200"/>
      <c r="G7534" s="201"/>
      <c r="H7534" s="201">
        <f>Collection!H1063</f>
        <v>850</v>
      </c>
      <c r="I7534" s="241">
        <f t="shared" si="118"/>
        <v>-850</v>
      </c>
      <c r="J7534" s="200"/>
      <c r="K7534" s="200" t="str" cm="1">
        <f t="array" ref="K7534">IF($C7534="","",IF(AND($C7534=Party_Statement!$C$5,$B7534&gt;=Party_Statement!$C$6,$B7534&lt;=Party_Statement!$E$6),SUMPRODUCT(($C$3:$C7534=Party_Statement!$C$5)*($B$3:$B7534&gt;=Party_Statement!$C$6)*($B$3:$B7534&lt;=Party_Statement!$E$6)),""))</f>
        <v/>
      </c>
    </row>
    <row r="7535" spans="1:11" x14ac:dyDescent="0.2">
      <c r="A7535" s="203" t="str">
        <f>Collection!A1064</f>
        <v>2083/06/02</v>
      </c>
      <c r="B7535" s="197">
        <f>Collection!B1064</f>
        <v>46283</v>
      </c>
      <c r="C7535" s="200" t="str">
        <f>Collection!D1064</f>
        <v>AAMOSH KIRANA</v>
      </c>
      <c r="D7535" s="200" t="str">
        <f>Collection!F1064</f>
        <v>Collection</v>
      </c>
      <c r="E7535" s="200">
        <f>Collection!C1064</f>
        <v>4610</v>
      </c>
      <c r="F7535" s="200"/>
      <c r="G7535" s="201"/>
      <c r="H7535" s="201">
        <f>Collection!H1064</f>
        <v>12500</v>
      </c>
      <c r="I7535" s="241">
        <f t="shared" si="118"/>
        <v>-12500</v>
      </c>
      <c r="J7535" s="200"/>
      <c r="K7535" s="200" cm="1">
        <f t="array" ref="K7535">IF($C7535="","",IF(AND($C7535=Party_Statement!$C$5,$B7535&gt;=Party_Statement!$C$6,$B7535&lt;=Party_Statement!$E$6),SUMPRODUCT(($C$3:$C7535=Party_Statement!$C$5)*($B$3:$B7535&gt;=Party_Statement!$C$6)*($B$3:$B7535&lt;=Party_Statement!$E$6)),""))</f>
        <v>327</v>
      </c>
    </row>
    <row r="7536" spans="1:11" x14ac:dyDescent="0.2">
      <c r="A7536" s="203" t="str">
        <f>Collection!A1065</f>
        <v>2083/06/02</v>
      </c>
      <c r="B7536" s="197">
        <f>Collection!B1065</f>
        <v>46283</v>
      </c>
      <c r="C7536" s="200" t="str">
        <f>Collection!D1065</f>
        <v>DEURALI KIRANA</v>
      </c>
      <c r="D7536" s="200" t="str">
        <f>Collection!F1065</f>
        <v>Collection</v>
      </c>
      <c r="E7536" s="200">
        <f>Collection!C1065</f>
        <v>4611</v>
      </c>
      <c r="F7536" s="200"/>
      <c r="G7536" s="201"/>
      <c r="H7536" s="201">
        <f>Collection!H1065</f>
        <v>425</v>
      </c>
      <c r="I7536" s="241">
        <f t="shared" si="118"/>
        <v>-425</v>
      </c>
      <c r="J7536" s="200"/>
      <c r="K7536" s="200" t="str" cm="1">
        <f t="array" ref="K7536">IF($C7536="","",IF(AND($C7536=Party_Statement!$C$5,$B7536&gt;=Party_Statement!$C$6,$B7536&lt;=Party_Statement!$E$6),SUMPRODUCT(($C$3:$C7536=Party_Statement!$C$5)*($B$3:$B7536&gt;=Party_Statement!$C$6)*($B$3:$B7536&lt;=Party_Statement!$E$6)),""))</f>
        <v/>
      </c>
    </row>
    <row r="7537" spans="1:11" x14ac:dyDescent="0.2">
      <c r="A7537" s="203" t="str">
        <f>Collection!A1066</f>
        <v>2083/06/02</v>
      </c>
      <c r="B7537" s="197">
        <f>Collection!B1066</f>
        <v>46283</v>
      </c>
      <c r="C7537" s="200" t="str">
        <f>Collection!D1066</f>
        <v>GIRI KIRANA</v>
      </c>
      <c r="D7537" s="200" t="str">
        <f>Collection!F1066</f>
        <v>Collection</v>
      </c>
      <c r="E7537" s="200">
        <f>Collection!C1066</f>
        <v>4612</v>
      </c>
      <c r="F7537" s="200"/>
      <c r="G7537" s="201"/>
      <c r="H7537" s="201">
        <f>Collection!H1066</f>
        <v>1275</v>
      </c>
      <c r="I7537" s="241">
        <f t="shared" si="118"/>
        <v>-1275</v>
      </c>
      <c r="J7537" s="200"/>
      <c r="K7537" s="200" t="str" cm="1">
        <f t="array" ref="K7537">IF($C7537="","",IF(AND($C7537=Party_Statement!$C$5,$B7537&gt;=Party_Statement!$C$6,$B7537&lt;=Party_Statement!$E$6),SUMPRODUCT(($C$3:$C7537=Party_Statement!$C$5)*($B$3:$B7537&gt;=Party_Statement!$C$6)*($B$3:$B7537&lt;=Party_Statement!$E$6)),""))</f>
        <v/>
      </c>
    </row>
    <row r="7538" spans="1:11" x14ac:dyDescent="0.2">
      <c r="A7538" s="203" t="str">
        <f>Collection!A1067</f>
        <v>2083/06/02</v>
      </c>
      <c r="B7538" s="197">
        <f>Collection!B1067</f>
        <v>46283</v>
      </c>
      <c r="C7538" s="200" t="str">
        <f>Collection!D1067</f>
        <v>ORGANIC TARKALI</v>
      </c>
      <c r="D7538" s="200" t="str">
        <f>Collection!F1067</f>
        <v>Collection</v>
      </c>
      <c r="E7538" s="200">
        <f>Collection!C1067</f>
        <v>4613</v>
      </c>
      <c r="F7538" s="200"/>
      <c r="G7538" s="201"/>
      <c r="H7538" s="201">
        <f>Collection!H1067</f>
        <v>2090</v>
      </c>
      <c r="I7538" s="241">
        <f t="shared" si="118"/>
        <v>-2090</v>
      </c>
      <c r="J7538" s="200"/>
      <c r="K7538" s="200" t="str" cm="1">
        <f t="array" ref="K7538">IF($C7538="","",IF(AND($C7538=Party_Statement!$C$5,$B7538&gt;=Party_Statement!$C$6,$B7538&lt;=Party_Statement!$E$6),SUMPRODUCT(($C$3:$C7538=Party_Statement!$C$5)*($B$3:$B7538&gt;=Party_Statement!$C$6)*($B$3:$B7538&lt;=Party_Statement!$E$6)),""))</f>
        <v/>
      </c>
    </row>
    <row r="7539" spans="1:11" x14ac:dyDescent="0.2">
      <c r="A7539" s="203" t="str">
        <f>Collection!A1068</f>
        <v>2083/06/02</v>
      </c>
      <c r="B7539" s="197">
        <f>Collection!B1068</f>
        <v>46283</v>
      </c>
      <c r="C7539" s="200" t="str">
        <f>Collection!D1068</f>
        <v>BALKRISHNA GYAWALI</v>
      </c>
      <c r="D7539" s="200" t="str">
        <f>Collection!F1068</f>
        <v>Collection</v>
      </c>
      <c r="E7539" s="200">
        <f>Collection!C1068</f>
        <v>4614</v>
      </c>
      <c r="F7539" s="200"/>
      <c r="G7539" s="201"/>
      <c r="H7539" s="201">
        <f>Collection!H1068</f>
        <v>4500</v>
      </c>
      <c r="I7539" s="241">
        <f t="shared" si="118"/>
        <v>-4500</v>
      </c>
      <c r="J7539" s="200"/>
      <c r="K7539" s="200" t="str" cm="1">
        <f t="array" ref="K7539">IF($C7539="","",IF(AND($C7539=Party_Statement!$C$5,$B7539&gt;=Party_Statement!$C$6,$B7539&lt;=Party_Statement!$E$6),SUMPRODUCT(($C$3:$C7539=Party_Statement!$C$5)*($B$3:$B7539&gt;=Party_Statement!$C$6)*($B$3:$B7539&lt;=Party_Statement!$E$6)),""))</f>
        <v/>
      </c>
    </row>
    <row r="7540" spans="1:11" x14ac:dyDescent="0.2">
      <c r="A7540" s="203" t="str">
        <f>Collection!A1069</f>
        <v>2083/06/02</v>
      </c>
      <c r="B7540" s="197">
        <f>Collection!B1069</f>
        <v>46283</v>
      </c>
      <c r="C7540" s="200" t="str">
        <f>Collection!D1069</f>
        <v>PETTY CASH</v>
      </c>
      <c r="D7540" s="200" t="str">
        <f>Collection!F1069</f>
        <v>Petty Cash</v>
      </c>
      <c r="E7540" s="200">
        <f>Collection!C1069</f>
        <v>0</v>
      </c>
      <c r="F7540" s="200"/>
      <c r="G7540" s="201"/>
      <c r="H7540" s="201">
        <f>Collection!H1069</f>
        <v>0</v>
      </c>
      <c r="I7540" s="241">
        <f t="shared" si="118"/>
        <v>0</v>
      </c>
      <c r="J7540" s="200"/>
      <c r="K7540" s="200" t="str" cm="1">
        <f t="array" ref="K7540">IF($C7540="","",IF(AND($C7540=Party_Statement!$C$5,$B7540&gt;=Party_Statement!$C$6,$B7540&lt;=Party_Statement!$E$6),SUMPRODUCT(($C$3:$C7540=Party_Statement!$C$5)*($B$3:$B7540&gt;=Party_Statement!$C$6)*($B$3:$B7540&lt;=Party_Statement!$E$6)),""))</f>
        <v/>
      </c>
    </row>
    <row r="7541" spans="1:11" x14ac:dyDescent="0.2">
      <c r="A7541" s="203" t="str">
        <f>Collection!A1070</f>
        <v>2083/06/03</v>
      </c>
      <c r="B7541" s="197">
        <f>Collection!B1070</f>
        <v>46284</v>
      </c>
      <c r="C7541" s="200" t="str">
        <f>Collection!D1070</f>
        <v>SRIJANA DAIRY</v>
      </c>
      <c r="D7541" s="200" t="str">
        <f>Collection!F1070</f>
        <v>Collection</v>
      </c>
      <c r="E7541" s="200">
        <f>Collection!C1070</f>
        <v>4615</v>
      </c>
      <c r="F7541" s="200"/>
      <c r="G7541" s="201"/>
      <c r="H7541" s="201">
        <f>Collection!H1070</f>
        <v>5180</v>
      </c>
      <c r="I7541" s="241">
        <f t="shared" si="118"/>
        <v>-5180</v>
      </c>
      <c r="J7541" s="200"/>
      <c r="K7541" s="200" t="str" cm="1">
        <f t="array" ref="K7541">IF($C7541="","",IF(AND($C7541=Party_Statement!$C$5,$B7541&gt;=Party_Statement!$C$6,$B7541&lt;=Party_Statement!$E$6),SUMPRODUCT(($C$3:$C7541=Party_Statement!$C$5)*($B$3:$B7541&gt;=Party_Statement!$C$6)*($B$3:$B7541&lt;=Party_Statement!$E$6)),""))</f>
        <v/>
      </c>
    </row>
    <row r="7542" spans="1:11" x14ac:dyDescent="0.2">
      <c r="A7542" s="203" t="str">
        <f>Collection!A1071</f>
        <v>2083/06/03</v>
      </c>
      <c r="B7542" s="197">
        <f>Collection!B1071</f>
        <v>46284</v>
      </c>
      <c r="C7542" s="200" t="str">
        <f>Collection!D1071</f>
        <v>SOBHA BHATTARAI</v>
      </c>
      <c r="D7542" s="200" t="str">
        <f>Collection!F1071</f>
        <v>Collection</v>
      </c>
      <c r="E7542" s="200">
        <f>Collection!C1071</f>
        <v>4616</v>
      </c>
      <c r="F7542" s="200"/>
      <c r="G7542" s="201"/>
      <c r="H7542" s="201">
        <f>Collection!H1071</f>
        <v>3400</v>
      </c>
      <c r="I7542" s="241">
        <f t="shared" si="118"/>
        <v>-3400</v>
      </c>
      <c r="J7542" s="200"/>
      <c r="K7542" s="200" t="str" cm="1">
        <f t="array" ref="K7542">IF($C7542="","",IF(AND($C7542=Party_Statement!$C$5,$B7542&gt;=Party_Statement!$C$6,$B7542&lt;=Party_Statement!$E$6),SUMPRODUCT(($C$3:$C7542=Party_Statement!$C$5)*($B$3:$B7542&gt;=Party_Statement!$C$6)*($B$3:$B7542&lt;=Party_Statement!$E$6)),""))</f>
        <v/>
      </c>
    </row>
    <row r="7543" spans="1:11" x14ac:dyDescent="0.2">
      <c r="A7543" s="203" t="str">
        <f>Collection!A1072</f>
        <v>2083/06/03</v>
      </c>
      <c r="B7543" s="197">
        <f>Collection!B1072</f>
        <v>46284</v>
      </c>
      <c r="C7543" s="200" t="str">
        <f>Collection!D1072</f>
        <v>PALPALI KIRANA</v>
      </c>
      <c r="D7543" s="200" t="str">
        <f>Collection!F1072</f>
        <v>Collection</v>
      </c>
      <c r="E7543" s="200">
        <f>Collection!C1072</f>
        <v>4617</v>
      </c>
      <c r="F7543" s="200"/>
      <c r="G7543" s="201"/>
      <c r="H7543" s="201">
        <f>Collection!H1072</f>
        <v>2550</v>
      </c>
      <c r="I7543" s="241">
        <f t="shared" si="118"/>
        <v>-2550</v>
      </c>
      <c r="J7543" s="200"/>
      <c r="K7543" s="200" t="str" cm="1">
        <f t="array" ref="K7543">IF($C7543="","",IF(AND($C7543=Party_Statement!$C$5,$B7543&gt;=Party_Statement!$C$6,$B7543&lt;=Party_Statement!$E$6),SUMPRODUCT(($C$3:$C7543=Party_Statement!$C$5)*($B$3:$B7543&gt;=Party_Statement!$C$6)*($B$3:$B7543&lt;=Party_Statement!$E$6)),""))</f>
        <v/>
      </c>
    </row>
    <row r="7544" spans="1:11" x14ac:dyDescent="0.2">
      <c r="A7544" s="203" t="str">
        <f>Collection!A1073</f>
        <v>2083/06/03</v>
      </c>
      <c r="B7544" s="197">
        <f>Collection!B1073</f>
        <v>46284</v>
      </c>
      <c r="C7544" s="200" t="str">
        <f>Collection!D1073</f>
        <v>AAMOSH KIRANA</v>
      </c>
      <c r="D7544" s="200" t="str">
        <f>Collection!F1073</f>
        <v>Collection</v>
      </c>
      <c r="E7544" s="200">
        <f>Collection!C1073</f>
        <v>4618</v>
      </c>
      <c r="F7544" s="200"/>
      <c r="G7544" s="201"/>
      <c r="H7544" s="201">
        <f>Collection!H1073</f>
        <v>7800</v>
      </c>
      <c r="I7544" s="241">
        <f t="shared" si="118"/>
        <v>-7800</v>
      </c>
      <c r="J7544" s="200"/>
      <c r="K7544" s="200" cm="1">
        <f t="array" ref="K7544">IF($C7544="","",IF(AND($C7544=Party_Statement!$C$5,$B7544&gt;=Party_Statement!$C$6,$B7544&lt;=Party_Statement!$E$6),SUMPRODUCT(($C$3:$C7544=Party_Statement!$C$5)*($B$3:$B7544&gt;=Party_Statement!$C$6)*($B$3:$B7544&lt;=Party_Statement!$E$6)),""))</f>
        <v>328</v>
      </c>
    </row>
    <row r="7545" spans="1:11" x14ac:dyDescent="0.2">
      <c r="A7545" s="203" t="str">
        <f>Collection!A1074</f>
        <v>2083/06/03</v>
      </c>
      <c r="B7545" s="197">
        <f>Collection!B1074</f>
        <v>46284</v>
      </c>
      <c r="C7545" s="200" t="str">
        <f>Collection!D1074</f>
        <v>GIRI KIRANA</v>
      </c>
      <c r="D7545" s="200" t="str">
        <f>Collection!F1074</f>
        <v>Collection</v>
      </c>
      <c r="E7545" s="200">
        <f>Collection!C1074</f>
        <v>4619</v>
      </c>
      <c r="F7545" s="200"/>
      <c r="G7545" s="201"/>
      <c r="H7545" s="201">
        <f>Collection!H1074</f>
        <v>1275</v>
      </c>
      <c r="I7545" s="241">
        <f t="shared" si="118"/>
        <v>-1275</v>
      </c>
      <c r="J7545" s="200"/>
      <c r="K7545" s="200" t="str" cm="1">
        <f t="array" ref="K7545">IF($C7545="","",IF(AND($C7545=Party_Statement!$C$5,$B7545&gt;=Party_Statement!$C$6,$B7545&lt;=Party_Statement!$E$6),SUMPRODUCT(($C$3:$C7545=Party_Statement!$C$5)*($B$3:$B7545&gt;=Party_Statement!$C$6)*($B$3:$B7545&lt;=Party_Statement!$E$6)),""))</f>
        <v/>
      </c>
    </row>
    <row r="7546" spans="1:11" x14ac:dyDescent="0.2">
      <c r="A7546" s="203" t="str">
        <f>Collection!A1075</f>
        <v>2083/06/03</v>
      </c>
      <c r="B7546" s="197">
        <f>Collection!B1075</f>
        <v>46284</v>
      </c>
      <c r="C7546" s="200" t="str">
        <f>Collection!D1075</f>
        <v>ORGANIC TARKALI</v>
      </c>
      <c r="D7546" s="200" t="str">
        <f>Collection!F1075</f>
        <v>Collection</v>
      </c>
      <c r="E7546" s="200">
        <f>Collection!C1075</f>
        <v>4620</v>
      </c>
      <c r="F7546" s="200"/>
      <c r="G7546" s="201"/>
      <c r="H7546" s="201">
        <f>Collection!H1075</f>
        <v>3175</v>
      </c>
      <c r="I7546" s="241">
        <f t="shared" si="118"/>
        <v>-3175</v>
      </c>
      <c r="J7546" s="200"/>
      <c r="K7546" s="200" t="str" cm="1">
        <f t="array" ref="K7546">IF($C7546="","",IF(AND($C7546=Party_Statement!$C$5,$B7546&gt;=Party_Statement!$C$6,$B7546&lt;=Party_Statement!$E$6),SUMPRODUCT(($C$3:$C7546=Party_Statement!$C$5)*($B$3:$B7546&gt;=Party_Statement!$C$6)*($B$3:$B7546&lt;=Party_Statement!$E$6)),""))</f>
        <v/>
      </c>
    </row>
    <row r="7547" spans="1:11" x14ac:dyDescent="0.2">
      <c r="A7547" s="203" t="str">
        <f>Collection!A1076</f>
        <v>2083/06/03</v>
      </c>
      <c r="B7547" s="197">
        <f>Collection!B1076</f>
        <v>46284</v>
      </c>
      <c r="C7547" s="200" t="str">
        <f>Collection!D1076</f>
        <v>SAMIKSHYA KIRANA</v>
      </c>
      <c r="D7547" s="200" t="str">
        <f>Collection!F1076</f>
        <v>Collection</v>
      </c>
      <c r="E7547" s="200">
        <f>Collection!C1076</f>
        <v>4621</v>
      </c>
      <c r="F7547" s="200"/>
      <c r="G7547" s="201"/>
      <c r="H7547" s="201">
        <f>Collection!H1076</f>
        <v>850</v>
      </c>
      <c r="I7547" s="241">
        <f t="shared" si="118"/>
        <v>-850</v>
      </c>
      <c r="J7547" s="200"/>
      <c r="K7547" s="200" t="str" cm="1">
        <f t="array" ref="K7547">IF($C7547="","",IF(AND($C7547=Party_Statement!$C$5,$B7547&gt;=Party_Statement!$C$6,$B7547&lt;=Party_Statement!$E$6),SUMPRODUCT(($C$3:$C7547=Party_Statement!$C$5)*($B$3:$B7547&gt;=Party_Statement!$C$6)*($B$3:$B7547&lt;=Party_Statement!$E$6)),""))</f>
        <v/>
      </c>
    </row>
    <row r="7548" spans="1:11" x14ac:dyDescent="0.2">
      <c r="A7548" s="203" t="str">
        <f>Collection!A1077</f>
        <v>2083/06/03</v>
      </c>
      <c r="B7548" s="197">
        <f>Collection!B1077</f>
        <v>46284</v>
      </c>
      <c r="C7548" s="200" t="str">
        <f>Collection!D1077</f>
        <v>YUBARAJ AND SAMRAT</v>
      </c>
      <c r="D7548" s="200" t="str">
        <f>Collection!F1077</f>
        <v>Collection</v>
      </c>
      <c r="E7548" s="200">
        <f>Collection!C1077</f>
        <v>4622</v>
      </c>
      <c r="F7548" s="200"/>
      <c r="G7548" s="201"/>
      <c r="H7548" s="201">
        <f>Collection!H1077</f>
        <v>850</v>
      </c>
      <c r="I7548" s="241">
        <f t="shared" si="118"/>
        <v>-850</v>
      </c>
      <c r="J7548" s="200"/>
      <c r="K7548" s="200" t="str" cm="1">
        <f t="array" ref="K7548">IF($C7548="","",IF(AND($C7548=Party_Statement!$C$5,$B7548&gt;=Party_Statement!$C$6,$B7548&lt;=Party_Statement!$E$6),SUMPRODUCT(($C$3:$C7548=Party_Statement!$C$5)*($B$3:$B7548&gt;=Party_Statement!$C$6)*($B$3:$B7548&lt;=Party_Statement!$E$6)),""))</f>
        <v/>
      </c>
    </row>
    <row r="7549" spans="1:11" x14ac:dyDescent="0.2">
      <c r="A7549" s="203" t="str">
        <f>Collection!A1078</f>
        <v>2083/06/03</v>
      </c>
      <c r="B7549" s="197">
        <f>Collection!B1078</f>
        <v>46284</v>
      </c>
      <c r="C7549" s="200" t="str">
        <f>Collection!D1078</f>
        <v>DEURALI KIRANA</v>
      </c>
      <c r="D7549" s="200" t="str">
        <f>Collection!F1078</f>
        <v>Collection</v>
      </c>
      <c r="E7549" s="200">
        <f>Collection!C1078</f>
        <v>4623</v>
      </c>
      <c r="F7549" s="200"/>
      <c r="G7549" s="201"/>
      <c r="H7549" s="201">
        <f>Collection!H1078</f>
        <v>425</v>
      </c>
      <c r="I7549" s="241">
        <f t="shared" si="118"/>
        <v>-425</v>
      </c>
      <c r="J7549" s="200"/>
      <c r="K7549" s="200" t="str" cm="1">
        <f t="array" ref="K7549">IF($C7549="","",IF(AND($C7549=Party_Statement!$C$5,$B7549&gt;=Party_Statement!$C$6,$B7549&lt;=Party_Statement!$E$6),SUMPRODUCT(($C$3:$C7549=Party_Statement!$C$5)*($B$3:$B7549&gt;=Party_Statement!$C$6)*($B$3:$B7549&lt;=Party_Statement!$E$6)),""))</f>
        <v/>
      </c>
    </row>
    <row r="7550" spans="1:11" x14ac:dyDescent="0.2">
      <c r="A7550" s="203" t="str">
        <f>Collection!A1079</f>
        <v>2083/06/03</v>
      </c>
      <c r="B7550" s="197">
        <f>Collection!B1079</f>
        <v>46284</v>
      </c>
      <c r="C7550" s="200" t="str">
        <f>Collection!D1079</f>
        <v>NEUPANE KIRANA</v>
      </c>
      <c r="D7550" s="200" t="str">
        <f>Collection!F1079</f>
        <v>Collection</v>
      </c>
      <c r="E7550" s="200">
        <f>Collection!C1079</f>
        <v>4624</v>
      </c>
      <c r="F7550" s="200"/>
      <c r="G7550" s="201"/>
      <c r="H7550" s="201">
        <f>Collection!H1079</f>
        <v>100</v>
      </c>
      <c r="I7550" s="241">
        <f t="shared" si="118"/>
        <v>-100</v>
      </c>
      <c r="J7550" s="200"/>
      <c r="K7550" s="200" t="str" cm="1">
        <f t="array" ref="K7550">IF($C7550="","",IF(AND($C7550=Party_Statement!$C$5,$B7550&gt;=Party_Statement!$C$6,$B7550&lt;=Party_Statement!$E$6),SUMPRODUCT(($C$3:$C7550=Party_Statement!$C$5)*($B$3:$B7550&gt;=Party_Statement!$C$6)*($B$3:$B7550&lt;=Party_Statement!$E$6)),""))</f>
        <v/>
      </c>
    </row>
    <row r="7551" spans="1:11" x14ac:dyDescent="0.2">
      <c r="A7551" s="203" t="str">
        <f>Collection!A1080</f>
        <v>2083/06/04</v>
      </c>
      <c r="B7551" s="197">
        <f>Collection!B1080</f>
        <v>46285</v>
      </c>
      <c r="C7551" s="200" t="str">
        <f>Collection!D1080</f>
        <v>SRIJANA DAIRY</v>
      </c>
      <c r="D7551" s="200" t="str">
        <f>Collection!F1080</f>
        <v>Collection</v>
      </c>
      <c r="E7551" s="200">
        <f>Collection!C1080</f>
        <v>4625</v>
      </c>
      <c r="F7551" s="200"/>
      <c r="G7551" s="201"/>
      <c r="H7551" s="201">
        <f>Collection!H1080</f>
        <v>5180</v>
      </c>
      <c r="I7551" s="241">
        <f t="shared" si="118"/>
        <v>-5180</v>
      </c>
      <c r="J7551" s="200"/>
      <c r="K7551" s="200" t="str" cm="1">
        <f t="array" ref="K7551">IF($C7551="","",IF(AND($C7551=Party_Statement!$C$5,$B7551&gt;=Party_Statement!$C$6,$B7551&lt;=Party_Statement!$E$6),SUMPRODUCT(($C$3:$C7551=Party_Statement!$C$5)*($B$3:$B7551&gt;=Party_Statement!$C$6)*($B$3:$B7551&lt;=Party_Statement!$E$6)),""))</f>
        <v/>
      </c>
    </row>
    <row r="7552" spans="1:11" x14ac:dyDescent="0.2">
      <c r="A7552" s="203" t="str">
        <f>Collection!A1081</f>
        <v>2083/06/04</v>
      </c>
      <c r="B7552" s="197">
        <f>Collection!B1081</f>
        <v>46285</v>
      </c>
      <c r="C7552" s="200" t="str">
        <f>Collection!D1081</f>
        <v>AAMOSH KIRANA</v>
      </c>
      <c r="D7552" s="200" t="str">
        <f>Collection!F1081</f>
        <v>Collection</v>
      </c>
      <c r="E7552" s="200">
        <f>Collection!C1081</f>
        <v>4626</v>
      </c>
      <c r="F7552" s="200"/>
      <c r="G7552" s="201"/>
      <c r="H7552" s="201">
        <f>Collection!H1081</f>
        <v>7500</v>
      </c>
      <c r="I7552" s="241">
        <f t="shared" si="118"/>
        <v>-7500</v>
      </c>
      <c r="J7552" s="200"/>
      <c r="K7552" s="200" cm="1">
        <f t="array" ref="K7552">IF($C7552="","",IF(AND($C7552=Party_Statement!$C$5,$B7552&gt;=Party_Statement!$C$6,$B7552&lt;=Party_Statement!$E$6),SUMPRODUCT(($C$3:$C7552=Party_Statement!$C$5)*($B$3:$B7552&gt;=Party_Statement!$C$6)*($B$3:$B7552&lt;=Party_Statement!$E$6)),""))</f>
        <v>329</v>
      </c>
    </row>
    <row r="7553" spans="1:11" x14ac:dyDescent="0.2">
      <c r="A7553" s="203" t="str">
        <f>Collection!A1082</f>
        <v>2083/06/04</v>
      </c>
      <c r="B7553" s="197">
        <f>Collection!B1082</f>
        <v>46285</v>
      </c>
      <c r="C7553" s="200" t="str">
        <f>Collection!D1082</f>
        <v>DEURALI KIRANA</v>
      </c>
      <c r="D7553" s="200" t="str">
        <f>Collection!F1082</f>
        <v>Collection</v>
      </c>
      <c r="E7553" s="200">
        <f>Collection!C1082</f>
        <v>4627</v>
      </c>
      <c r="F7553" s="200"/>
      <c r="G7553" s="201"/>
      <c r="H7553" s="201">
        <f>Collection!H1082</f>
        <v>425</v>
      </c>
      <c r="I7553" s="241">
        <f t="shared" si="118"/>
        <v>-425</v>
      </c>
      <c r="J7553" s="200"/>
      <c r="K7553" s="200" t="str" cm="1">
        <f t="array" ref="K7553">IF($C7553="","",IF(AND($C7553=Party_Statement!$C$5,$B7553&gt;=Party_Statement!$C$6,$B7553&lt;=Party_Statement!$E$6),SUMPRODUCT(($C$3:$C7553=Party_Statement!$C$5)*($B$3:$B7553&gt;=Party_Statement!$C$6)*($B$3:$B7553&lt;=Party_Statement!$E$6)),""))</f>
        <v/>
      </c>
    </row>
    <row r="7554" spans="1:11" x14ac:dyDescent="0.2">
      <c r="A7554" s="203" t="str">
        <f>Collection!A1083</f>
        <v>2083/06/04</v>
      </c>
      <c r="B7554" s="197">
        <f>Collection!B1083</f>
        <v>46285</v>
      </c>
      <c r="C7554" s="200" t="str">
        <f>Collection!D1083</f>
        <v>SOBHA BHATTARAI</v>
      </c>
      <c r="D7554" s="200" t="str">
        <f>Collection!F1083</f>
        <v>Collection</v>
      </c>
      <c r="E7554" s="200">
        <f>Collection!C1083</f>
        <v>4628</v>
      </c>
      <c r="F7554" s="200"/>
      <c r="G7554" s="201"/>
      <c r="H7554" s="201">
        <f>Collection!H1083</f>
        <v>4250</v>
      </c>
      <c r="I7554" s="241">
        <f t="shared" si="118"/>
        <v>-4250</v>
      </c>
      <c r="J7554" s="200"/>
      <c r="K7554" s="200" t="str" cm="1">
        <f t="array" ref="K7554">IF($C7554="","",IF(AND($C7554=Party_Statement!$C$5,$B7554&gt;=Party_Statement!$C$6,$B7554&lt;=Party_Statement!$E$6),SUMPRODUCT(($C$3:$C7554=Party_Statement!$C$5)*($B$3:$B7554&gt;=Party_Statement!$C$6)*($B$3:$B7554&lt;=Party_Statement!$E$6)),""))</f>
        <v/>
      </c>
    </row>
    <row r="7555" spans="1:11" x14ac:dyDescent="0.2">
      <c r="A7555" s="203" t="str">
        <f>Collection!A1084</f>
        <v>2083/06/04</v>
      </c>
      <c r="B7555" s="197">
        <f>Collection!B1084</f>
        <v>46285</v>
      </c>
      <c r="C7555" s="200" t="str">
        <f>Collection!D1084</f>
        <v>MANAKAMANA DAIRY</v>
      </c>
      <c r="D7555" s="200" t="str">
        <f>Collection!F1084</f>
        <v>Collection</v>
      </c>
      <c r="E7555" s="200">
        <f>Collection!C1084</f>
        <v>4629</v>
      </c>
      <c r="F7555" s="200"/>
      <c r="G7555" s="201"/>
      <c r="H7555" s="201">
        <f>Collection!H1084</f>
        <v>2000</v>
      </c>
      <c r="I7555" s="241">
        <f t="shared" si="118"/>
        <v>-2000</v>
      </c>
      <c r="J7555" s="200"/>
      <c r="K7555" s="200" t="str" cm="1">
        <f t="array" ref="K7555">IF($C7555="","",IF(AND($C7555=Party_Statement!$C$5,$B7555&gt;=Party_Statement!$C$6,$B7555&lt;=Party_Statement!$E$6),SUMPRODUCT(($C$3:$C7555=Party_Statement!$C$5)*($B$3:$B7555&gt;=Party_Statement!$C$6)*($B$3:$B7555&lt;=Party_Statement!$E$6)),""))</f>
        <v/>
      </c>
    </row>
    <row r="7556" spans="1:11" x14ac:dyDescent="0.2">
      <c r="A7556" s="203" t="str">
        <f>Collection!A1085</f>
        <v>2083/06/04</v>
      </c>
      <c r="B7556" s="197">
        <f>Collection!B1085</f>
        <v>46285</v>
      </c>
      <c r="C7556" s="200" t="str">
        <f>Collection!D1085</f>
        <v>AAYUSH AND AAYUSHMA</v>
      </c>
      <c r="D7556" s="200" t="str">
        <f>Collection!F1085</f>
        <v>Collection</v>
      </c>
      <c r="E7556" s="200">
        <f>Collection!C1085</f>
        <v>4630</v>
      </c>
      <c r="F7556" s="200"/>
      <c r="G7556" s="201"/>
      <c r="H7556" s="201">
        <f>Collection!H1085</f>
        <v>425</v>
      </c>
      <c r="I7556" s="241">
        <f t="shared" si="118"/>
        <v>-425</v>
      </c>
      <c r="J7556" s="200"/>
      <c r="K7556" s="200" t="str" cm="1">
        <f t="array" ref="K7556">IF($C7556="","",IF(AND($C7556=Party_Statement!$C$5,$B7556&gt;=Party_Statement!$C$6,$B7556&lt;=Party_Statement!$E$6),SUMPRODUCT(($C$3:$C7556=Party_Statement!$C$5)*($B$3:$B7556&gt;=Party_Statement!$C$6)*($B$3:$B7556&lt;=Party_Statement!$E$6)),""))</f>
        <v/>
      </c>
    </row>
    <row r="7557" spans="1:11" x14ac:dyDescent="0.2">
      <c r="A7557" s="203" t="str">
        <f>Collection!A1086</f>
        <v>2083/06/04</v>
      </c>
      <c r="B7557" s="197">
        <f>Collection!B1086</f>
        <v>46285</v>
      </c>
      <c r="C7557" s="200" t="str">
        <f>Collection!D1086</f>
        <v>GIRI KIRANA</v>
      </c>
      <c r="D7557" s="200" t="str">
        <f>Collection!F1086</f>
        <v>Collection</v>
      </c>
      <c r="E7557" s="200">
        <f>Collection!C1086</f>
        <v>4631</v>
      </c>
      <c r="F7557" s="200"/>
      <c r="G7557" s="201"/>
      <c r="H7557" s="201">
        <f>Collection!H1086</f>
        <v>1275</v>
      </c>
      <c r="I7557" s="241">
        <f t="shared" si="118"/>
        <v>-1275</v>
      </c>
      <c r="J7557" s="200"/>
      <c r="K7557" s="200" t="str" cm="1">
        <f t="array" ref="K7557">IF($C7557="","",IF(AND($C7557=Party_Statement!$C$5,$B7557&gt;=Party_Statement!$C$6,$B7557&lt;=Party_Statement!$E$6),SUMPRODUCT(($C$3:$C7557=Party_Statement!$C$5)*($B$3:$B7557&gt;=Party_Statement!$C$6)*($B$3:$B7557&lt;=Party_Statement!$E$6)),""))</f>
        <v/>
      </c>
    </row>
    <row r="7558" spans="1:11" x14ac:dyDescent="0.2">
      <c r="A7558" s="203" t="str">
        <f>Collection!A1087</f>
        <v>2083/06/04</v>
      </c>
      <c r="B7558" s="197">
        <f>Collection!B1087</f>
        <v>46285</v>
      </c>
      <c r="C7558" s="200" t="str">
        <f>Collection!D1087</f>
        <v>PALPALI KIRANA</v>
      </c>
      <c r="D7558" s="200" t="str">
        <f>Collection!F1087</f>
        <v>Collection</v>
      </c>
      <c r="E7558" s="200">
        <f>Collection!C1087</f>
        <v>4632</v>
      </c>
      <c r="F7558" s="200"/>
      <c r="G7558" s="201"/>
      <c r="H7558" s="201">
        <f>Collection!H1087</f>
        <v>850</v>
      </c>
      <c r="I7558" s="241">
        <f t="shared" si="118"/>
        <v>-850</v>
      </c>
      <c r="J7558" s="200"/>
      <c r="K7558" s="200" t="str" cm="1">
        <f t="array" ref="K7558">IF($C7558="","",IF(AND($C7558=Party_Statement!$C$5,$B7558&gt;=Party_Statement!$C$6,$B7558&lt;=Party_Statement!$E$6),SUMPRODUCT(($C$3:$C7558=Party_Statement!$C$5)*($B$3:$B7558&gt;=Party_Statement!$C$6)*($B$3:$B7558&lt;=Party_Statement!$E$6)),""))</f>
        <v/>
      </c>
    </row>
    <row r="7559" spans="1:11" x14ac:dyDescent="0.2">
      <c r="A7559" s="203" t="str">
        <f>Collection!A1088</f>
        <v>2083/06/04</v>
      </c>
      <c r="B7559" s="197">
        <f>Collection!B1088</f>
        <v>46285</v>
      </c>
      <c r="C7559" s="200" t="str">
        <f>Collection!D1088</f>
        <v>KHANAL KIRANA</v>
      </c>
      <c r="D7559" s="200" t="str">
        <f>Collection!F1088</f>
        <v>Collection</v>
      </c>
      <c r="E7559" s="200">
        <f>Collection!C1088</f>
        <v>4633</v>
      </c>
      <c r="F7559" s="200"/>
      <c r="G7559" s="201"/>
      <c r="H7559" s="201">
        <f>Collection!H1088</f>
        <v>1700</v>
      </c>
      <c r="I7559" s="241">
        <f t="shared" si="118"/>
        <v>-1700</v>
      </c>
      <c r="J7559" s="200"/>
      <c r="K7559" s="200" t="str" cm="1">
        <f t="array" ref="K7559">IF($C7559="","",IF(AND($C7559=Party_Statement!$C$5,$B7559&gt;=Party_Statement!$C$6,$B7559&lt;=Party_Statement!$E$6),SUMPRODUCT(($C$3:$C7559=Party_Statement!$C$5)*($B$3:$B7559&gt;=Party_Statement!$C$6)*($B$3:$B7559&lt;=Party_Statement!$E$6)),""))</f>
        <v/>
      </c>
    </row>
    <row r="7560" spans="1:11" x14ac:dyDescent="0.2">
      <c r="A7560" s="203" t="str">
        <f>Collection!A1089</f>
        <v>2083/06/04</v>
      </c>
      <c r="B7560" s="197">
        <f>Collection!B1089</f>
        <v>46285</v>
      </c>
      <c r="C7560" s="200" t="str">
        <f>Collection!D1089</f>
        <v>YUBARAJ AND SAMRAT</v>
      </c>
      <c r="D7560" s="200" t="str">
        <f>Collection!F1089</f>
        <v>Collection</v>
      </c>
      <c r="E7560" s="200">
        <f>Collection!C1089</f>
        <v>4634</v>
      </c>
      <c r="F7560" s="200"/>
      <c r="G7560" s="201"/>
      <c r="H7560" s="201">
        <f>Collection!H1089</f>
        <v>850</v>
      </c>
      <c r="I7560" s="241">
        <f t="shared" si="118"/>
        <v>-850</v>
      </c>
      <c r="J7560" s="200"/>
      <c r="K7560" s="200" t="str" cm="1">
        <f t="array" ref="K7560">IF($C7560="","",IF(AND($C7560=Party_Statement!$C$5,$B7560&gt;=Party_Statement!$C$6,$B7560&lt;=Party_Statement!$E$6),SUMPRODUCT(($C$3:$C7560=Party_Statement!$C$5)*($B$3:$B7560&gt;=Party_Statement!$C$6)*($B$3:$B7560&lt;=Party_Statement!$E$6)),""))</f>
        <v/>
      </c>
    </row>
    <row r="7561" spans="1:11" x14ac:dyDescent="0.2">
      <c r="A7561" s="203" t="str">
        <f>Collection!A1090</f>
        <v>2083/06/04</v>
      </c>
      <c r="B7561" s="197">
        <f>Collection!B1090</f>
        <v>46285</v>
      </c>
      <c r="C7561" s="200" t="str">
        <f>Collection!D1090</f>
        <v>SAMIKSHYA KIRANA</v>
      </c>
      <c r="D7561" s="200" t="str">
        <f>Collection!F1090</f>
        <v>Collection</v>
      </c>
      <c r="E7561" s="200">
        <f>Collection!C1090</f>
        <v>4635</v>
      </c>
      <c r="F7561" s="200"/>
      <c r="G7561" s="201"/>
      <c r="H7561" s="201">
        <f>Collection!H1090</f>
        <v>850</v>
      </c>
      <c r="I7561" s="241">
        <f t="shared" si="118"/>
        <v>-850</v>
      </c>
      <c r="J7561" s="200"/>
      <c r="K7561" s="200" t="str" cm="1">
        <f t="array" ref="K7561">IF($C7561="","",IF(AND($C7561=Party_Statement!$C$5,$B7561&gt;=Party_Statement!$C$6,$B7561&lt;=Party_Statement!$E$6),SUMPRODUCT(($C$3:$C7561=Party_Statement!$C$5)*($B$3:$B7561&gt;=Party_Statement!$C$6)*($B$3:$B7561&lt;=Party_Statement!$E$6)),""))</f>
        <v/>
      </c>
    </row>
    <row r="7562" spans="1:11" x14ac:dyDescent="0.2">
      <c r="A7562" s="203" t="str">
        <f>Collection!A1091</f>
        <v>2083/06/04</v>
      </c>
      <c r="B7562" s="197">
        <f>Collection!B1091</f>
        <v>46285</v>
      </c>
      <c r="C7562" s="200" t="str">
        <f>Collection!D1091</f>
        <v>ORGANIC TARKALI</v>
      </c>
      <c r="D7562" s="200" t="str">
        <f>Collection!F1091</f>
        <v>Collection</v>
      </c>
      <c r="E7562" s="200">
        <f>Collection!C1091</f>
        <v>4636</v>
      </c>
      <c r="F7562" s="200"/>
      <c r="G7562" s="201"/>
      <c r="H7562" s="201">
        <f>Collection!H1091</f>
        <v>1900</v>
      </c>
      <c r="I7562" s="241">
        <f t="shared" si="118"/>
        <v>-1900</v>
      </c>
      <c r="J7562" s="200"/>
      <c r="K7562" s="200" t="str" cm="1">
        <f t="array" ref="K7562">IF($C7562="","",IF(AND($C7562=Party_Statement!$C$5,$B7562&gt;=Party_Statement!$C$6,$B7562&lt;=Party_Statement!$E$6),SUMPRODUCT(($C$3:$C7562=Party_Statement!$C$5)*($B$3:$B7562&gt;=Party_Statement!$C$6)*($B$3:$B7562&lt;=Party_Statement!$E$6)),""))</f>
        <v/>
      </c>
    </row>
    <row r="7563" spans="1:11" x14ac:dyDescent="0.2">
      <c r="A7563" s="203" t="str">
        <f>Collection!A1092</f>
        <v>2083/06/04</v>
      </c>
      <c r="B7563" s="197">
        <f>Collection!B1092</f>
        <v>46285</v>
      </c>
      <c r="C7563" s="200" t="str">
        <f>Collection!D1092</f>
        <v>NEUPANE KIRANA</v>
      </c>
      <c r="D7563" s="200" t="str">
        <f>Collection!F1092</f>
        <v>Collection</v>
      </c>
      <c r="E7563" s="200">
        <f>Collection!C1092</f>
        <v>4637</v>
      </c>
      <c r="F7563" s="200"/>
      <c r="G7563" s="201"/>
      <c r="H7563" s="201">
        <f>Collection!H1092</f>
        <v>100</v>
      </c>
      <c r="I7563" s="241">
        <f t="shared" ref="I7563:I7626" si="119">IF($C7563="","",IF($C7563=$C2581,$I2581+$G7563-$H7563,$G7563-$H7563))</f>
        <v>-100</v>
      </c>
      <c r="J7563" s="200"/>
      <c r="K7563" s="200" t="str" cm="1">
        <f t="array" ref="K7563">IF($C7563="","",IF(AND($C7563=Party_Statement!$C$5,$B7563&gt;=Party_Statement!$C$6,$B7563&lt;=Party_Statement!$E$6),SUMPRODUCT(($C$3:$C7563=Party_Statement!$C$5)*($B$3:$B7563&gt;=Party_Statement!$C$6)*($B$3:$B7563&lt;=Party_Statement!$E$6)),""))</f>
        <v/>
      </c>
    </row>
    <row r="7564" spans="1:11" x14ac:dyDescent="0.2">
      <c r="A7564" s="203" t="str">
        <f>Collection!A1093</f>
        <v>2083/06/04</v>
      </c>
      <c r="B7564" s="197">
        <f>Collection!B1093</f>
        <v>46285</v>
      </c>
      <c r="C7564" s="200" t="str">
        <f>Collection!D1093</f>
        <v>LOCAL</v>
      </c>
      <c r="D7564" s="200" t="str">
        <f>Collection!F1093</f>
        <v>Collection</v>
      </c>
      <c r="E7564" s="200">
        <f>Collection!C1093</f>
        <v>7358</v>
      </c>
      <c r="F7564" s="200"/>
      <c r="G7564" s="201"/>
      <c r="H7564" s="201">
        <f>Collection!H1093</f>
        <v>450</v>
      </c>
      <c r="I7564" s="241">
        <f t="shared" si="119"/>
        <v>-450</v>
      </c>
      <c r="J7564" s="200"/>
      <c r="K7564" s="200" t="str" cm="1">
        <f t="array" ref="K7564">IF($C7564="","",IF(AND($C7564=Party_Statement!$C$5,$B7564&gt;=Party_Statement!$C$6,$B7564&lt;=Party_Statement!$E$6),SUMPRODUCT(($C$3:$C7564=Party_Statement!$C$5)*($B$3:$B7564&gt;=Party_Statement!$C$6)*($B$3:$B7564&lt;=Party_Statement!$E$6)),""))</f>
        <v/>
      </c>
    </row>
    <row r="7565" spans="1:11" x14ac:dyDescent="0.2">
      <c r="A7565" s="203" t="str">
        <f>Collection!A1094</f>
        <v>2083/06/04</v>
      </c>
      <c r="B7565" s="197">
        <f>Collection!B1094</f>
        <v>46285</v>
      </c>
      <c r="C7565" s="200" t="str">
        <f>Collection!D1094</f>
        <v>LOCAL</v>
      </c>
      <c r="D7565" s="200" t="str">
        <f>Collection!F1094</f>
        <v>Collection</v>
      </c>
      <c r="E7565" s="200">
        <f>Collection!C1094</f>
        <v>7359</v>
      </c>
      <c r="F7565" s="200"/>
      <c r="G7565" s="201"/>
      <c r="H7565" s="201">
        <f>Collection!H1094</f>
        <v>300</v>
      </c>
      <c r="I7565" s="241">
        <f t="shared" si="119"/>
        <v>-300</v>
      </c>
      <c r="J7565" s="200"/>
      <c r="K7565" s="200" t="str" cm="1">
        <f t="array" ref="K7565">IF($C7565="","",IF(AND($C7565=Party_Statement!$C$5,$B7565&gt;=Party_Statement!$C$6,$B7565&lt;=Party_Statement!$E$6),SUMPRODUCT(($C$3:$C7565=Party_Statement!$C$5)*($B$3:$B7565&gt;=Party_Statement!$C$6)*($B$3:$B7565&lt;=Party_Statement!$E$6)),""))</f>
        <v/>
      </c>
    </row>
    <row r="7566" spans="1:11" x14ac:dyDescent="0.2">
      <c r="A7566" s="203" t="str">
        <f>Collection!A1095</f>
        <v>2083/06/05</v>
      </c>
      <c r="B7566" s="197">
        <f>Collection!B1095</f>
        <v>46286</v>
      </c>
      <c r="C7566" s="200" t="str">
        <f>Collection!D1095</f>
        <v>SRIJANA DAIRY</v>
      </c>
      <c r="D7566" s="200" t="str">
        <f>Collection!F1095</f>
        <v>Collection</v>
      </c>
      <c r="E7566" s="200">
        <f>Collection!C1095</f>
        <v>4638</v>
      </c>
      <c r="F7566" s="200"/>
      <c r="G7566" s="201"/>
      <c r="H7566" s="201">
        <f>Collection!H1095</f>
        <v>5180</v>
      </c>
      <c r="I7566" s="241">
        <f t="shared" si="119"/>
        <v>-5180</v>
      </c>
      <c r="J7566" s="200"/>
      <c r="K7566" s="200" t="str" cm="1">
        <f t="array" ref="K7566">IF($C7566="","",IF(AND($C7566=Party_Statement!$C$5,$B7566&gt;=Party_Statement!$C$6,$B7566&lt;=Party_Statement!$E$6),SUMPRODUCT(($C$3:$C7566=Party_Statement!$C$5)*($B$3:$B7566&gt;=Party_Statement!$C$6)*($B$3:$B7566&lt;=Party_Statement!$E$6)),""))</f>
        <v/>
      </c>
    </row>
    <row r="7567" spans="1:11" x14ac:dyDescent="0.2">
      <c r="A7567" s="203" t="str">
        <f>Collection!A1096</f>
        <v>2083/06/05</v>
      </c>
      <c r="B7567" s="197">
        <f>Collection!B1096</f>
        <v>46286</v>
      </c>
      <c r="C7567" s="200" t="str">
        <f>Collection!D1096</f>
        <v>SOBHA BHATTARAI</v>
      </c>
      <c r="D7567" s="200" t="str">
        <f>Collection!F1096</f>
        <v>Collection</v>
      </c>
      <c r="E7567" s="200">
        <f>Collection!C1096</f>
        <v>4639</v>
      </c>
      <c r="F7567" s="200"/>
      <c r="G7567" s="201"/>
      <c r="H7567" s="201">
        <f>Collection!H1096</f>
        <v>3400</v>
      </c>
      <c r="I7567" s="241">
        <f t="shared" si="119"/>
        <v>-3400</v>
      </c>
      <c r="J7567" s="200"/>
      <c r="K7567" s="200" t="str" cm="1">
        <f t="array" ref="K7567">IF($C7567="","",IF(AND($C7567=Party_Statement!$C$5,$B7567&gt;=Party_Statement!$C$6,$B7567&lt;=Party_Statement!$E$6),SUMPRODUCT(($C$3:$C7567=Party_Statement!$C$5)*($B$3:$B7567&gt;=Party_Statement!$C$6)*($B$3:$B7567&lt;=Party_Statement!$E$6)),""))</f>
        <v/>
      </c>
    </row>
    <row r="7568" spans="1:11" x14ac:dyDescent="0.2">
      <c r="A7568" s="203" t="str">
        <f>Collection!A1097</f>
        <v>2083/06/05</v>
      </c>
      <c r="B7568" s="197">
        <f>Collection!B1097</f>
        <v>46286</v>
      </c>
      <c r="C7568" s="200" t="str">
        <f>Collection!D1097</f>
        <v>PALPALI KIRANA</v>
      </c>
      <c r="D7568" s="200" t="str">
        <f>Collection!F1097</f>
        <v>Collection</v>
      </c>
      <c r="E7568" s="200">
        <f>Collection!C1097</f>
        <v>4640</v>
      </c>
      <c r="F7568" s="200"/>
      <c r="G7568" s="201"/>
      <c r="H7568" s="201">
        <f>Collection!H1097</f>
        <v>1700</v>
      </c>
      <c r="I7568" s="241">
        <f t="shared" si="119"/>
        <v>-1700</v>
      </c>
      <c r="J7568" s="200"/>
      <c r="K7568" s="200" t="str" cm="1">
        <f t="array" ref="K7568">IF($C7568="","",IF(AND($C7568=Party_Statement!$C$5,$B7568&gt;=Party_Statement!$C$6,$B7568&lt;=Party_Statement!$E$6),SUMPRODUCT(($C$3:$C7568=Party_Statement!$C$5)*($B$3:$B7568&gt;=Party_Statement!$C$6)*($B$3:$B7568&lt;=Party_Statement!$E$6)),""))</f>
        <v/>
      </c>
    </row>
    <row r="7569" spans="1:11" x14ac:dyDescent="0.2">
      <c r="A7569" s="203" t="str">
        <f>Collection!A1098</f>
        <v>2083/06/05</v>
      </c>
      <c r="B7569" s="197">
        <f>Collection!B1098</f>
        <v>46286</v>
      </c>
      <c r="C7569" s="200" t="str">
        <f>Collection!D1098</f>
        <v>AAMOSH KIRANA</v>
      </c>
      <c r="D7569" s="200" t="str">
        <f>Collection!F1098</f>
        <v>Collection</v>
      </c>
      <c r="E7569" s="200">
        <f>Collection!C1098</f>
        <v>4641</v>
      </c>
      <c r="F7569" s="200"/>
      <c r="G7569" s="201"/>
      <c r="H7569" s="201">
        <f>Collection!H1098</f>
        <v>6500</v>
      </c>
      <c r="I7569" s="241">
        <f t="shared" si="119"/>
        <v>-6500</v>
      </c>
      <c r="J7569" s="200"/>
      <c r="K7569" s="200" t="str" cm="1">
        <f t="array" ref="K7569">IF($C7569="","",IF(AND($C7569=Party_Statement!$C$5,$B7569&gt;=Party_Statement!$C$6,$B7569&lt;=Party_Statement!$E$6),SUMPRODUCT(($C$3:$C7569=Party_Statement!$C$5)*($B$3:$B7569&gt;=Party_Statement!$C$6)*($B$3:$B7569&lt;=Party_Statement!$E$6)),""))</f>
        <v/>
      </c>
    </row>
    <row r="7570" spans="1:11" x14ac:dyDescent="0.2">
      <c r="A7570" s="203" t="str">
        <f>Collection!A1099</f>
        <v>2083/06/05</v>
      </c>
      <c r="B7570" s="197">
        <f>Collection!B1099</f>
        <v>46286</v>
      </c>
      <c r="C7570" s="200" t="str">
        <f>Collection!D1099</f>
        <v>DEURALI KIRANA</v>
      </c>
      <c r="D7570" s="200" t="str">
        <f>Collection!F1099</f>
        <v>Collection</v>
      </c>
      <c r="E7570" s="200">
        <f>Collection!C1099</f>
        <v>4642</v>
      </c>
      <c r="F7570" s="200"/>
      <c r="G7570" s="201"/>
      <c r="H7570" s="201">
        <f>Collection!H1099</f>
        <v>425</v>
      </c>
      <c r="I7570" s="241">
        <f t="shared" si="119"/>
        <v>-425</v>
      </c>
      <c r="J7570" s="200"/>
      <c r="K7570" s="200" t="str" cm="1">
        <f t="array" ref="K7570">IF($C7570="","",IF(AND($C7570=Party_Statement!$C$5,$B7570&gt;=Party_Statement!$C$6,$B7570&lt;=Party_Statement!$E$6),SUMPRODUCT(($C$3:$C7570=Party_Statement!$C$5)*($B$3:$B7570&gt;=Party_Statement!$C$6)*($B$3:$B7570&lt;=Party_Statement!$E$6)),""))</f>
        <v/>
      </c>
    </row>
    <row r="7571" spans="1:11" x14ac:dyDescent="0.2">
      <c r="A7571" s="203" t="str">
        <f>Collection!A1100</f>
        <v>2083/06/05</v>
      </c>
      <c r="B7571" s="197">
        <f>Collection!B1100</f>
        <v>46286</v>
      </c>
      <c r="C7571" s="200" t="str">
        <f>Collection!D1100</f>
        <v>GIRI KIRANA</v>
      </c>
      <c r="D7571" s="200" t="str">
        <f>Collection!F1100</f>
        <v>Collection</v>
      </c>
      <c r="E7571" s="200">
        <f>Collection!C1100</f>
        <v>4643</v>
      </c>
      <c r="F7571" s="200"/>
      <c r="G7571" s="201"/>
      <c r="H7571" s="201">
        <f>Collection!H1100</f>
        <v>1700</v>
      </c>
      <c r="I7571" s="241">
        <f t="shared" si="119"/>
        <v>-1700</v>
      </c>
      <c r="J7571" s="200"/>
      <c r="K7571" s="200" t="str" cm="1">
        <f t="array" ref="K7571">IF($C7571="","",IF(AND($C7571=Party_Statement!$C$5,$B7571&gt;=Party_Statement!$C$6,$B7571&lt;=Party_Statement!$E$6),SUMPRODUCT(($C$3:$C7571=Party_Statement!$C$5)*($B$3:$B7571&gt;=Party_Statement!$C$6)*($B$3:$B7571&lt;=Party_Statement!$E$6)),""))</f>
        <v/>
      </c>
    </row>
    <row r="7572" spans="1:11" x14ac:dyDescent="0.2">
      <c r="A7572" s="203" t="str">
        <f>Collection!A1101</f>
        <v>2083/06/05</v>
      </c>
      <c r="B7572" s="197">
        <f>Collection!B1101</f>
        <v>46286</v>
      </c>
      <c r="C7572" s="200" t="str">
        <f>Collection!D1101</f>
        <v>SAMIKSHYA KIRANA</v>
      </c>
      <c r="D7572" s="200" t="str">
        <f>Collection!F1101</f>
        <v>Collection</v>
      </c>
      <c r="E7572" s="200">
        <f>Collection!C1101</f>
        <v>4644</v>
      </c>
      <c r="F7572" s="200"/>
      <c r="G7572" s="201"/>
      <c r="H7572" s="201">
        <f>Collection!H1101</f>
        <v>850</v>
      </c>
      <c r="I7572" s="241">
        <f t="shared" si="119"/>
        <v>-850</v>
      </c>
      <c r="J7572" s="200"/>
      <c r="K7572" s="200" t="str" cm="1">
        <f t="array" ref="K7572">IF($C7572="","",IF(AND($C7572=Party_Statement!$C$5,$B7572&gt;=Party_Statement!$C$6,$B7572&lt;=Party_Statement!$E$6),SUMPRODUCT(($C$3:$C7572=Party_Statement!$C$5)*($B$3:$B7572&gt;=Party_Statement!$C$6)*($B$3:$B7572&lt;=Party_Statement!$E$6)),""))</f>
        <v/>
      </c>
    </row>
    <row r="7573" spans="1:11" x14ac:dyDescent="0.2">
      <c r="A7573" s="203" t="str">
        <f>Collection!A1102</f>
        <v>2083/06/05</v>
      </c>
      <c r="B7573" s="197">
        <f>Collection!B1102</f>
        <v>46286</v>
      </c>
      <c r="C7573" s="200" t="str">
        <f>Collection!D1102</f>
        <v>YUBARAJ AND SAMRAT</v>
      </c>
      <c r="D7573" s="200" t="str">
        <f>Collection!F1102</f>
        <v>Collection</v>
      </c>
      <c r="E7573" s="200">
        <f>Collection!C1102</f>
        <v>4645</v>
      </c>
      <c r="F7573" s="200"/>
      <c r="G7573" s="201"/>
      <c r="H7573" s="201">
        <f>Collection!H1102</f>
        <v>850</v>
      </c>
      <c r="I7573" s="241">
        <f t="shared" si="119"/>
        <v>-850</v>
      </c>
      <c r="J7573" s="200"/>
      <c r="K7573" s="200" t="str" cm="1">
        <f t="array" ref="K7573">IF($C7573="","",IF(AND($C7573=Party_Statement!$C$5,$B7573&gt;=Party_Statement!$C$6,$B7573&lt;=Party_Statement!$E$6),SUMPRODUCT(($C$3:$C7573=Party_Statement!$C$5)*($B$3:$B7573&gt;=Party_Statement!$C$6)*($B$3:$B7573&lt;=Party_Statement!$E$6)),""))</f>
        <v/>
      </c>
    </row>
    <row r="7574" spans="1:11" x14ac:dyDescent="0.2">
      <c r="A7574" s="203" t="str">
        <f>Collection!A1103</f>
        <v>2083/06/05</v>
      </c>
      <c r="B7574" s="197">
        <f>Collection!B1103</f>
        <v>46286</v>
      </c>
      <c r="C7574" s="200" t="str">
        <f>Collection!D1103</f>
        <v>AAYUSH AND AAYUSHMA</v>
      </c>
      <c r="D7574" s="200" t="str">
        <f>Collection!F1103</f>
        <v>Collection</v>
      </c>
      <c r="E7574" s="200">
        <f>Collection!C1103</f>
        <v>4646</v>
      </c>
      <c r="F7574" s="200"/>
      <c r="G7574" s="201"/>
      <c r="H7574" s="201">
        <f>Collection!H1103</f>
        <v>425</v>
      </c>
      <c r="I7574" s="241">
        <f t="shared" si="119"/>
        <v>-425</v>
      </c>
      <c r="J7574" s="200"/>
      <c r="K7574" s="200" t="str" cm="1">
        <f t="array" ref="K7574">IF($C7574="","",IF(AND($C7574=Party_Statement!$C$5,$B7574&gt;=Party_Statement!$C$6,$B7574&lt;=Party_Statement!$E$6),SUMPRODUCT(($C$3:$C7574=Party_Statement!$C$5)*($B$3:$B7574&gt;=Party_Statement!$C$6)*($B$3:$B7574&lt;=Party_Statement!$E$6)),""))</f>
        <v/>
      </c>
    </row>
    <row r="7575" spans="1:11" x14ac:dyDescent="0.2">
      <c r="A7575" s="203" t="str">
        <f>Collection!A1104</f>
        <v>2083/06/05</v>
      </c>
      <c r="B7575" s="197">
        <f>Collection!B1104</f>
        <v>46286</v>
      </c>
      <c r="C7575" s="200" t="str">
        <f>Collection!D1104</f>
        <v>BAGESHWARI ICE CREAM</v>
      </c>
      <c r="D7575" s="200" t="str">
        <f>Collection!F1104</f>
        <v>Collection</v>
      </c>
      <c r="E7575" s="200">
        <f>Collection!C1104</f>
        <v>4647</v>
      </c>
      <c r="F7575" s="200"/>
      <c r="G7575" s="201"/>
      <c r="H7575" s="201">
        <f>Collection!H1104</f>
        <v>6500</v>
      </c>
      <c r="I7575" s="241">
        <f t="shared" si="119"/>
        <v>-6500</v>
      </c>
      <c r="J7575" s="200"/>
      <c r="K7575" s="200" t="str" cm="1">
        <f t="array" ref="K7575">IF($C7575="","",IF(AND($C7575=Party_Statement!$C$5,$B7575&gt;=Party_Statement!$C$6,$B7575&lt;=Party_Statement!$E$6),SUMPRODUCT(($C$3:$C7575=Party_Statement!$C$5)*($B$3:$B7575&gt;=Party_Statement!$C$6)*($B$3:$B7575&lt;=Party_Statement!$E$6)),""))</f>
        <v/>
      </c>
    </row>
    <row r="7576" spans="1:11" x14ac:dyDescent="0.2">
      <c r="A7576" s="203" t="str">
        <f>Collection!A1105</f>
        <v>2083/06/06</v>
      </c>
      <c r="B7576" s="197">
        <f>Collection!B1105</f>
        <v>46287</v>
      </c>
      <c r="C7576" s="200" t="str">
        <f>Collection!D1105</f>
        <v>PALPALI KIRANA</v>
      </c>
      <c r="D7576" s="200" t="str">
        <f>Collection!F1105</f>
        <v>Collection</v>
      </c>
      <c r="E7576" s="200">
        <f>Collection!C1105</f>
        <v>4648</v>
      </c>
      <c r="F7576" s="200"/>
      <c r="G7576" s="201"/>
      <c r="H7576" s="201">
        <f>Collection!H1105</f>
        <v>2125</v>
      </c>
      <c r="I7576" s="241">
        <f t="shared" si="119"/>
        <v>-2125</v>
      </c>
      <c r="J7576" s="200"/>
      <c r="K7576" s="200" t="str" cm="1">
        <f t="array" ref="K7576">IF($C7576="","",IF(AND($C7576=Party_Statement!$C$5,$B7576&gt;=Party_Statement!$C$6,$B7576&lt;=Party_Statement!$E$6),SUMPRODUCT(($C$3:$C7576=Party_Statement!$C$5)*($B$3:$B7576&gt;=Party_Statement!$C$6)*($B$3:$B7576&lt;=Party_Statement!$E$6)),""))</f>
        <v/>
      </c>
    </row>
    <row r="7577" spans="1:11" x14ac:dyDescent="0.2">
      <c r="A7577" s="203" t="str">
        <f>Collection!A1106</f>
        <v>2083/06/06</v>
      </c>
      <c r="B7577" s="197">
        <f>Collection!B1106</f>
        <v>46287</v>
      </c>
      <c r="C7577" s="200" t="str">
        <f>Collection!D1106</f>
        <v>AAMOSH KIRANA</v>
      </c>
      <c r="D7577" s="200" t="str">
        <f>Collection!F1106</f>
        <v>Collection</v>
      </c>
      <c r="E7577" s="200">
        <f>Collection!C1106</f>
        <v>4649</v>
      </c>
      <c r="F7577" s="200"/>
      <c r="G7577" s="201"/>
      <c r="H7577" s="201">
        <f>Collection!H1106</f>
        <v>8500</v>
      </c>
      <c r="I7577" s="241">
        <f t="shared" si="119"/>
        <v>-8500</v>
      </c>
      <c r="J7577" s="200"/>
      <c r="K7577" s="200" t="str" cm="1">
        <f t="array" ref="K7577">IF($C7577="","",IF(AND($C7577=Party_Statement!$C$5,$B7577&gt;=Party_Statement!$C$6,$B7577&lt;=Party_Statement!$E$6),SUMPRODUCT(($C$3:$C7577=Party_Statement!$C$5)*($B$3:$B7577&gt;=Party_Statement!$C$6)*($B$3:$B7577&lt;=Party_Statement!$E$6)),""))</f>
        <v/>
      </c>
    </row>
    <row r="7578" spans="1:11" s="64" customFormat="1" x14ac:dyDescent="0.2">
      <c r="A7578" s="203" t="str">
        <f>Collection!A1107</f>
        <v>2083/06/06</v>
      </c>
      <c r="B7578" s="197">
        <f>Collection!B1107</f>
        <v>46287</v>
      </c>
      <c r="C7578" s="200" t="str">
        <f>Collection!D1107</f>
        <v>GIRI KIRANA</v>
      </c>
      <c r="D7578" s="200" t="str">
        <f>Collection!F1107</f>
        <v>Collection</v>
      </c>
      <c r="E7578" s="200">
        <f>Collection!C1107</f>
        <v>4650</v>
      </c>
      <c r="F7578" s="200"/>
      <c r="G7578" s="201"/>
      <c r="H7578" s="201">
        <f>Collection!H1107</f>
        <v>1275</v>
      </c>
      <c r="I7578" s="241">
        <f t="shared" si="119"/>
        <v>-1275</v>
      </c>
      <c r="J7578" s="202"/>
      <c r="K7578" s="200" t="str" cm="1">
        <f t="array" ref="K7578">IF($C7578="","",IF(AND($C7578=Party_Statement!$C$5,$B7578&gt;=Party_Statement!$C$6,$B7578&lt;=Party_Statement!$E$6),SUMPRODUCT(($C$3:$C7578=Party_Statement!$C$5)*($B$3:$B7578&gt;=Party_Statement!$C$6)*($B$3:$B7578&lt;=Party_Statement!$E$6)),""))</f>
        <v/>
      </c>
    </row>
    <row r="7579" spans="1:11" x14ac:dyDescent="0.2">
      <c r="A7579" s="203" t="str">
        <f>Collection!A1108</f>
        <v>2083/06/06</v>
      </c>
      <c r="B7579" s="197">
        <f>Collection!B1108</f>
        <v>46287</v>
      </c>
      <c r="C7579" s="200" t="str">
        <f>Collection!D1108</f>
        <v>SOBHA BHATTARAI</v>
      </c>
      <c r="D7579" s="200" t="str">
        <f>Collection!F1108</f>
        <v>Collection</v>
      </c>
      <c r="E7579" s="200">
        <f>Collection!C1108</f>
        <v>4651</v>
      </c>
      <c r="F7579" s="200"/>
      <c r="G7579" s="201"/>
      <c r="H7579" s="201">
        <f>Collection!H1108</f>
        <v>3400</v>
      </c>
      <c r="I7579" s="241">
        <f t="shared" si="119"/>
        <v>-3400</v>
      </c>
      <c r="J7579" s="200"/>
      <c r="K7579" s="200" t="str" cm="1">
        <f t="array" ref="K7579">IF($C7579="","",IF(AND($C7579=Party_Statement!$C$5,$B7579&gt;=Party_Statement!$C$6,$B7579&lt;=Party_Statement!$E$6),SUMPRODUCT(($C$3:$C7579=Party_Statement!$C$5)*($B$3:$B7579&gt;=Party_Statement!$C$6)*($B$3:$B7579&lt;=Party_Statement!$E$6)),""))</f>
        <v/>
      </c>
    </row>
    <row r="7580" spans="1:11" s="64" customFormat="1" x14ac:dyDescent="0.2">
      <c r="A7580" s="203" t="str">
        <f>Collection!A1109</f>
        <v>2083/06/06</v>
      </c>
      <c r="B7580" s="197">
        <f>Collection!B1109</f>
        <v>46287</v>
      </c>
      <c r="C7580" s="200" t="str">
        <f>Collection!D1109</f>
        <v>DEURALI KIRANA</v>
      </c>
      <c r="D7580" s="200" t="str">
        <f>Collection!F1109</f>
        <v>Collection</v>
      </c>
      <c r="E7580" s="200">
        <f>Collection!C1109</f>
        <v>4652</v>
      </c>
      <c r="F7580" s="200"/>
      <c r="G7580" s="201"/>
      <c r="H7580" s="201">
        <f>Collection!H1109</f>
        <v>425</v>
      </c>
      <c r="I7580" s="241">
        <f t="shared" si="119"/>
        <v>-425</v>
      </c>
      <c r="J7580" s="202"/>
      <c r="K7580" s="200" t="str" cm="1">
        <f t="array" ref="K7580">IF($C7580="","",IF(AND($C7580=Party_Statement!$C$5,$B7580&gt;=Party_Statement!$C$6,$B7580&lt;=Party_Statement!$E$6),SUMPRODUCT(($C$3:$C7580=Party_Statement!$C$5)*($B$3:$B7580&gt;=Party_Statement!$C$6)*($B$3:$B7580&lt;=Party_Statement!$E$6)),""))</f>
        <v/>
      </c>
    </row>
    <row r="7581" spans="1:11" s="64" customFormat="1" x14ac:dyDescent="0.2">
      <c r="A7581" s="203" t="str">
        <f>Collection!A1110</f>
        <v>2083/06/06</v>
      </c>
      <c r="B7581" s="197">
        <f>Collection!B1110</f>
        <v>46287</v>
      </c>
      <c r="C7581" s="200" t="str">
        <f>Collection!D1110</f>
        <v>MANAKAMANA DAIRY</v>
      </c>
      <c r="D7581" s="200" t="str">
        <f>Collection!F1110</f>
        <v>Collection</v>
      </c>
      <c r="E7581" s="200">
        <f>Collection!C1110</f>
        <v>4653</v>
      </c>
      <c r="F7581" s="200"/>
      <c r="G7581" s="201"/>
      <c r="H7581" s="201">
        <f>Collection!H1110</f>
        <v>550</v>
      </c>
      <c r="I7581" s="241">
        <f t="shared" si="119"/>
        <v>-550</v>
      </c>
      <c r="J7581" s="202"/>
      <c r="K7581" s="200" t="str" cm="1">
        <f t="array" ref="K7581">IF($C7581="","",IF(AND($C7581=Party_Statement!$C$5,$B7581&gt;=Party_Statement!$C$6,$B7581&lt;=Party_Statement!$E$6),SUMPRODUCT(($C$3:$C7581=Party_Statement!$C$5)*($B$3:$B7581&gt;=Party_Statement!$C$6)*($B$3:$B7581&lt;=Party_Statement!$E$6)),""))</f>
        <v/>
      </c>
    </row>
    <row r="7582" spans="1:11" x14ac:dyDescent="0.2">
      <c r="A7582" s="203" t="str">
        <f>Collection!A1111</f>
        <v>2083/06/06</v>
      </c>
      <c r="B7582" s="197">
        <f>Collection!B1111</f>
        <v>46287</v>
      </c>
      <c r="C7582" s="200" t="str">
        <f>Collection!D1111</f>
        <v>SAMIKSHYA KIRANA</v>
      </c>
      <c r="D7582" s="200" t="str">
        <f>Collection!F1111</f>
        <v>Collection</v>
      </c>
      <c r="E7582" s="200">
        <f>Collection!C1111</f>
        <v>4654</v>
      </c>
      <c r="F7582" s="200"/>
      <c r="G7582" s="201"/>
      <c r="H7582" s="201">
        <f>Collection!H1111</f>
        <v>680</v>
      </c>
      <c r="I7582" s="241">
        <f t="shared" si="119"/>
        <v>-680</v>
      </c>
      <c r="J7582" s="200"/>
      <c r="K7582" s="200" t="str" cm="1">
        <f t="array" ref="K7582">IF($C7582="","",IF(AND($C7582=Party_Statement!$C$5,$B7582&gt;=Party_Statement!$C$6,$B7582&lt;=Party_Statement!$E$6),SUMPRODUCT(($C$3:$C7582=Party_Statement!$C$5)*($B$3:$B7582&gt;=Party_Statement!$C$6)*($B$3:$B7582&lt;=Party_Statement!$E$6)),""))</f>
        <v/>
      </c>
    </row>
    <row r="7583" spans="1:11" s="64" customFormat="1" x14ac:dyDescent="0.2">
      <c r="A7583" s="203" t="str">
        <f>Collection!A1112</f>
        <v>2083/06/06</v>
      </c>
      <c r="B7583" s="197">
        <f>Collection!B1112</f>
        <v>46287</v>
      </c>
      <c r="C7583" s="200" t="str">
        <f>Collection!D1112</f>
        <v>GYAWALI DAIRY</v>
      </c>
      <c r="D7583" s="200" t="str">
        <f>Collection!F1112</f>
        <v>Collection</v>
      </c>
      <c r="E7583" s="200">
        <f>Collection!C1112</f>
        <v>4655</v>
      </c>
      <c r="F7583" s="200"/>
      <c r="G7583" s="201"/>
      <c r="H7583" s="201">
        <f>Collection!H1112</f>
        <v>850</v>
      </c>
      <c r="I7583" s="241">
        <f t="shared" si="119"/>
        <v>-850</v>
      </c>
      <c r="J7583" s="202"/>
      <c r="K7583" s="200" t="str" cm="1">
        <f t="array" ref="K7583">IF($C7583="","",IF(AND($C7583=Party_Statement!$C$5,$B7583&gt;=Party_Statement!$C$6,$B7583&lt;=Party_Statement!$E$6),SUMPRODUCT(($C$3:$C7583=Party_Statement!$C$5)*($B$3:$B7583&gt;=Party_Statement!$C$6)*($B$3:$B7583&lt;=Party_Statement!$E$6)),""))</f>
        <v/>
      </c>
    </row>
    <row r="7584" spans="1:11" x14ac:dyDescent="0.2">
      <c r="A7584" s="203" t="str">
        <f>Collection!A1113</f>
        <v>2083/06/06</v>
      </c>
      <c r="B7584" s="197">
        <f>Collection!B1113</f>
        <v>46287</v>
      </c>
      <c r="C7584" s="200" t="str">
        <f>Collection!D1113</f>
        <v>ORGANIC TARKALI</v>
      </c>
      <c r="D7584" s="200" t="str">
        <f>Collection!F1113</f>
        <v>Collection</v>
      </c>
      <c r="E7584" s="200">
        <f>Collection!C1113</f>
        <v>4656</v>
      </c>
      <c r="F7584" s="200"/>
      <c r="G7584" s="201"/>
      <c r="H7584" s="201">
        <f>Collection!H1113</f>
        <v>4550</v>
      </c>
      <c r="I7584" s="241">
        <f t="shared" si="119"/>
        <v>-4550</v>
      </c>
      <c r="J7584" s="200"/>
      <c r="K7584" s="200" t="str" cm="1">
        <f t="array" ref="K7584">IF($C7584="","",IF(AND($C7584=Party_Statement!$C$5,$B7584&gt;=Party_Statement!$C$6,$B7584&lt;=Party_Statement!$E$6),SUMPRODUCT(($C$3:$C7584=Party_Statement!$C$5)*($B$3:$B7584&gt;=Party_Statement!$C$6)*($B$3:$B7584&lt;=Party_Statement!$E$6)),""))</f>
        <v/>
      </c>
    </row>
    <row r="7585" spans="1:11" x14ac:dyDescent="0.2">
      <c r="A7585" s="203" t="str">
        <f>Collection!A1114</f>
        <v>2083/06/06</v>
      </c>
      <c r="B7585" s="197">
        <f>Collection!B1114</f>
        <v>46287</v>
      </c>
      <c r="C7585" s="200" t="str">
        <f>Collection!D1114</f>
        <v>YUBARAJ AND SAMRAT</v>
      </c>
      <c r="D7585" s="200" t="str">
        <f>Collection!F1114</f>
        <v>Collection</v>
      </c>
      <c r="E7585" s="200">
        <f>Collection!C1114</f>
        <v>4657</v>
      </c>
      <c r="F7585" s="200"/>
      <c r="G7585" s="201"/>
      <c r="H7585" s="201">
        <f>Collection!H1114</f>
        <v>425</v>
      </c>
      <c r="I7585" s="241">
        <f t="shared" si="119"/>
        <v>-425</v>
      </c>
      <c r="J7585" s="200"/>
      <c r="K7585" s="200" t="str" cm="1">
        <f t="array" ref="K7585">IF($C7585="","",IF(AND($C7585=Party_Statement!$C$5,$B7585&gt;=Party_Statement!$C$6,$B7585&lt;=Party_Statement!$E$6),SUMPRODUCT(($C$3:$C7585=Party_Statement!$C$5)*($B$3:$B7585&gt;=Party_Statement!$C$6)*($B$3:$B7585&lt;=Party_Statement!$E$6)),""))</f>
        <v/>
      </c>
    </row>
    <row r="7586" spans="1:11" x14ac:dyDescent="0.2">
      <c r="A7586" s="203" t="str">
        <f>Collection!A1115</f>
        <v>2083/06/06</v>
      </c>
      <c r="B7586" s="197">
        <f>Collection!B1115</f>
        <v>46287</v>
      </c>
      <c r="C7586" s="200" t="str">
        <f>Collection!D1115</f>
        <v>SHARMA DAI</v>
      </c>
      <c r="D7586" s="200" t="str">
        <f>Collection!F1115</f>
        <v>Collection</v>
      </c>
      <c r="E7586" s="200">
        <f>Collection!C1115</f>
        <v>4658</v>
      </c>
      <c r="F7586" s="200"/>
      <c r="G7586" s="201"/>
      <c r="H7586" s="201">
        <f>Collection!H1115</f>
        <v>30000</v>
      </c>
      <c r="I7586" s="241">
        <f t="shared" si="119"/>
        <v>-30000</v>
      </c>
      <c r="J7586" s="200"/>
      <c r="K7586" s="200" t="str" cm="1">
        <f t="array" ref="K7586">IF($C7586="","",IF(AND($C7586=Party_Statement!$C$5,$B7586&gt;=Party_Statement!$C$6,$B7586&lt;=Party_Statement!$E$6),SUMPRODUCT(($C$3:$C7586=Party_Statement!$C$5)*($B$3:$B7586&gt;=Party_Statement!$C$6)*($B$3:$B7586&lt;=Party_Statement!$E$6)),""))</f>
        <v/>
      </c>
    </row>
    <row r="7587" spans="1:11" x14ac:dyDescent="0.2">
      <c r="A7587" s="203" t="str">
        <f>Collection!A1116</f>
        <v>2083/06/06</v>
      </c>
      <c r="B7587" s="197">
        <f>Collection!B1116</f>
        <v>46287</v>
      </c>
      <c r="C7587" s="200" t="str">
        <f>Collection!D1116</f>
        <v>SITALA ARYAL</v>
      </c>
      <c r="D7587" s="200" t="str">
        <f>Collection!F1116</f>
        <v>Collection</v>
      </c>
      <c r="E7587" s="200">
        <f>Collection!C1116</f>
        <v>4659</v>
      </c>
      <c r="F7587" s="200"/>
      <c r="G7587" s="201"/>
      <c r="H7587" s="201">
        <f>Collection!H1116</f>
        <v>2000</v>
      </c>
      <c r="I7587" s="241">
        <f t="shared" si="119"/>
        <v>-2000</v>
      </c>
      <c r="J7587" s="200"/>
      <c r="K7587" s="200" t="str" cm="1">
        <f t="array" ref="K7587">IF($C7587="","",IF(AND($C7587=Party_Statement!$C$5,$B7587&gt;=Party_Statement!$C$6,$B7587&lt;=Party_Statement!$E$6),SUMPRODUCT(($C$3:$C7587=Party_Statement!$C$5)*($B$3:$B7587&gt;=Party_Statement!$C$6)*($B$3:$B7587&lt;=Party_Statement!$E$6)),""))</f>
        <v/>
      </c>
    </row>
    <row r="7588" spans="1:11" x14ac:dyDescent="0.2">
      <c r="A7588" s="203" t="str">
        <f>Collection!A1117</f>
        <v>2083/06/07</v>
      </c>
      <c r="B7588" s="197">
        <f>Collection!B1117</f>
        <v>46288</v>
      </c>
      <c r="C7588" s="200" t="str">
        <f>Collection!D1117</f>
        <v>SRIJANA DAIRY</v>
      </c>
      <c r="D7588" s="200" t="str">
        <f>Collection!F1117</f>
        <v>Collection</v>
      </c>
      <c r="E7588" s="200">
        <f>Collection!C1117</f>
        <v>4660</v>
      </c>
      <c r="F7588" s="200"/>
      <c r="G7588" s="201"/>
      <c r="H7588" s="201">
        <f>Collection!H1117</f>
        <v>5100</v>
      </c>
      <c r="I7588" s="241">
        <f t="shared" si="119"/>
        <v>-5100</v>
      </c>
      <c r="J7588" s="200"/>
      <c r="K7588" s="200" t="str" cm="1">
        <f t="array" ref="K7588">IF($C7588="","",IF(AND($C7588=Party_Statement!$C$5,$B7588&gt;=Party_Statement!$C$6,$B7588&lt;=Party_Statement!$E$6),SUMPRODUCT(($C$3:$C7588=Party_Statement!$C$5)*($B$3:$B7588&gt;=Party_Statement!$C$6)*($B$3:$B7588&lt;=Party_Statement!$E$6)),""))</f>
        <v/>
      </c>
    </row>
    <row r="7589" spans="1:11" x14ac:dyDescent="0.2">
      <c r="A7589" s="203" t="str">
        <f>Collection!A1118</f>
        <v>2083/06/07</v>
      </c>
      <c r="B7589" s="197">
        <f>Collection!B1118</f>
        <v>46288</v>
      </c>
      <c r="C7589" s="200" t="str">
        <f>Collection!D1118</f>
        <v>SOBHA BHATTARAI</v>
      </c>
      <c r="D7589" s="200" t="str">
        <f>Collection!F1118</f>
        <v>Collection</v>
      </c>
      <c r="E7589" s="200">
        <f>Collection!C1118</f>
        <v>4661</v>
      </c>
      <c r="F7589" s="200"/>
      <c r="G7589" s="201"/>
      <c r="H7589" s="201">
        <f>Collection!H1118</f>
        <v>3825</v>
      </c>
      <c r="I7589" s="241">
        <f t="shared" si="119"/>
        <v>-3825</v>
      </c>
      <c r="J7589" s="200"/>
      <c r="K7589" s="200" t="str" cm="1">
        <f t="array" ref="K7589">IF($C7589="","",IF(AND($C7589=Party_Statement!$C$5,$B7589&gt;=Party_Statement!$C$6,$B7589&lt;=Party_Statement!$E$6),SUMPRODUCT(($C$3:$C7589=Party_Statement!$C$5)*($B$3:$B7589&gt;=Party_Statement!$C$6)*($B$3:$B7589&lt;=Party_Statement!$E$6)),""))</f>
        <v/>
      </c>
    </row>
    <row r="7590" spans="1:11" x14ac:dyDescent="0.2">
      <c r="A7590" s="203" t="str">
        <f>Collection!A1119</f>
        <v>2083/06/07</v>
      </c>
      <c r="B7590" s="197">
        <f>Collection!B1119</f>
        <v>46288</v>
      </c>
      <c r="C7590" s="200" t="str">
        <f>Collection!D1119</f>
        <v>PALPALI KIRANA</v>
      </c>
      <c r="D7590" s="200" t="str">
        <f>Collection!F1119</f>
        <v>Collection</v>
      </c>
      <c r="E7590" s="200">
        <f>Collection!C1119</f>
        <v>4662</v>
      </c>
      <c r="F7590" s="200"/>
      <c r="G7590" s="201"/>
      <c r="H7590" s="201">
        <f>Collection!H1119</f>
        <v>2550</v>
      </c>
      <c r="I7590" s="241">
        <f t="shared" si="119"/>
        <v>-2550</v>
      </c>
      <c r="J7590" s="200"/>
      <c r="K7590" s="200" t="str" cm="1">
        <f t="array" ref="K7590">IF($C7590="","",IF(AND($C7590=Party_Statement!$C$5,$B7590&gt;=Party_Statement!$C$6,$B7590&lt;=Party_Statement!$E$6),SUMPRODUCT(($C$3:$C7590=Party_Statement!$C$5)*($B$3:$B7590&gt;=Party_Statement!$C$6)*($B$3:$B7590&lt;=Party_Statement!$E$6)),""))</f>
        <v/>
      </c>
    </row>
    <row r="7591" spans="1:11" x14ac:dyDescent="0.2">
      <c r="A7591" s="203" t="str">
        <f>Collection!A1120</f>
        <v>2083/06/07</v>
      </c>
      <c r="B7591" s="197">
        <f>Collection!B1120</f>
        <v>46288</v>
      </c>
      <c r="C7591" s="200" t="str">
        <f>Collection!D1120</f>
        <v>AAMOSH KIRANA</v>
      </c>
      <c r="D7591" s="200" t="str">
        <f>Collection!F1120</f>
        <v>Collection</v>
      </c>
      <c r="E7591" s="200">
        <f>Collection!C1120</f>
        <v>4663</v>
      </c>
      <c r="F7591" s="200"/>
      <c r="G7591" s="201"/>
      <c r="H7591" s="201">
        <f>Collection!H1120</f>
        <v>5500</v>
      </c>
      <c r="I7591" s="241">
        <f t="shared" si="119"/>
        <v>-5500</v>
      </c>
      <c r="J7591" s="200"/>
      <c r="K7591" s="200" t="str" cm="1">
        <f t="array" ref="K7591">IF($C7591="","",IF(AND($C7591=Party_Statement!$C$5,$B7591&gt;=Party_Statement!$C$6,$B7591&lt;=Party_Statement!$E$6),SUMPRODUCT(($C$3:$C7591=Party_Statement!$C$5)*($B$3:$B7591&gt;=Party_Statement!$C$6)*($B$3:$B7591&lt;=Party_Statement!$E$6)),""))</f>
        <v/>
      </c>
    </row>
    <row r="7592" spans="1:11" s="64" customFormat="1" x14ac:dyDescent="0.2">
      <c r="A7592" s="203" t="str">
        <f>Collection!A1121</f>
        <v>2083/06/07</v>
      </c>
      <c r="B7592" s="197">
        <f>Collection!B1121</f>
        <v>46288</v>
      </c>
      <c r="C7592" s="200" t="str">
        <f>Collection!D1121</f>
        <v>DEURALI KIRANA</v>
      </c>
      <c r="D7592" s="200" t="str">
        <f>Collection!F1121</f>
        <v>Collection</v>
      </c>
      <c r="E7592" s="200">
        <f>Collection!C1121</f>
        <v>4664</v>
      </c>
      <c r="F7592" s="200"/>
      <c r="G7592" s="201"/>
      <c r="H7592" s="201">
        <f>Collection!H1121</f>
        <v>425</v>
      </c>
      <c r="I7592" s="241">
        <f t="shared" si="119"/>
        <v>-425</v>
      </c>
      <c r="J7592" s="202"/>
      <c r="K7592" s="200" t="str" cm="1">
        <f t="array" ref="K7592">IF($C7592="","",IF(AND($C7592=Party_Statement!$C$5,$B7592&gt;=Party_Statement!$C$6,$B7592&lt;=Party_Statement!$E$6),SUMPRODUCT(($C$3:$C7592=Party_Statement!$C$5)*($B$3:$B7592&gt;=Party_Statement!$C$6)*($B$3:$B7592&lt;=Party_Statement!$E$6)),""))</f>
        <v/>
      </c>
    </row>
    <row r="7593" spans="1:11" x14ac:dyDescent="0.2">
      <c r="A7593" s="203" t="str">
        <f>Collection!A1122</f>
        <v>2083/06/07</v>
      </c>
      <c r="B7593" s="197">
        <f>Collection!B1122</f>
        <v>46288</v>
      </c>
      <c r="C7593" s="200" t="str">
        <f>Collection!D1122</f>
        <v>GIRI KIRANA</v>
      </c>
      <c r="D7593" s="200" t="str">
        <f>Collection!F1122</f>
        <v>Collection</v>
      </c>
      <c r="E7593" s="200">
        <f>Collection!C1122</f>
        <v>4665</v>
      </c>
      <c r="F7593" s="200"/>
      <c r="G7593" s="201"/>
      <c r="H7593" s="201">
        <f>Collection!H1122</f>
        <v>1275</v>
      </c>
      <c r="I7593" s="241">
        <f t="shared" si="119"/>
        <v>-1275</v>
      </c>
      <c r="J7593" s="200"/>
      <c r="K7593" s="200" t="str" cm="1">
        <f t="array" ref="K7593">IF($C7593="","",IF(AND($C7593=Party_Statement!$C$5,$B7593&gt;=Party_Statement!$C$6,$B7593&lt;=Party_Statement!$E$6),SUMPRODUCT(($C$3:$C7593=Party_Statement!$C$5)*($B$3:$B7593&gt;=Party_Statement!$C$6)*($B$3:$B7593&lt;=Party_Statement!$E$6)),""))</f>
        <v/>
      </c>
    </row>
    <row r="7594" spans="1:11" s="64" customFormat="1" x14ac:dyDescent="0.2">
      <c r="A7594" s="203" t="str">
        <f>Collection!A1123</f>
        <v>2083/06/07</v>
      </c>
      <c r="B7594" s="197">
        <f>Collection!B1123</f>
        <v>46288</v>
      </c>
      <c r="C7594" s="200" t="str">
        <f>Collection!D1123</f>
        <v>SAMIKSHYA KIRANA</v>
      </c>
      <c r="D7594" s="200" t="str">
        <f>Collection!F1123</f>
        <v>Collection</v>
      </c>
      <c r="E7594" s="200">
        <f>Collection!C1123</f>
        <v>4666</v>
      </c>
      <c r="F7594" s="200"/>
      <c r="G7594" s="201"/>
      <c r="H7594" s="201">
        <f>Collection!H1123</f>
        <v>680</v>
      </c>
      <c r="I7594" s="241">
        <f t="shared" si="119"/>
        <v>-680</v>
      </c>
      <c r="J7594" s="202"/>
      <c r="K7594" s="200" t="str" cm="1">
        <f t="array" ref="K7594">IF($C7594="","",IF(AND($C7594=Party_Statement!$C$5,$B7594&gt;=Party_Statement!$C$6,$B7594&lt;=Party_Statement!$E$6),SUMPRODUCT(($C$3:$C7594=Party_Statement!$C$5)*($B$3:$B7594&gt;=Party_Statement!$C$6)*($B$3:$B7594&lt;=Party_Statement!$E$6)),""))</f>
        <v/>
      </c>
    </row>
    <row r="7595" spans="1:11" s="64" customFormat="1" x14ac:dyDescent="0.2">
      <c r="A7595" s="203" t="str">
        <f>Collection!A1124</f>
        <v>2083/06/07</v>
      </c>
      <c r="B7595" s="197">
        <f>Collection!B1124</f>
        <v>46288</v>
      </c>
      <c r="C7595" s="200" t="str">
        <f>Collection!D1124</f>
        <v>MANAKAMANA DAIRY</v>
      </c>
      <c r="D7595" s="200" t="str">
        <f>Collection!F1124</f>
        <v>Collection</v>
      </c>
      <c r="E7595" s="200">
        <f>Collection!C1124</f>
        <v>4667</v>
      </c>
      <c r="F7595" s="200"/>
      <c r="G7595" s="201"/>
      <c r="H7595" s="201">
        <f>Collection!H1124</f>
        <v>2050</v>
      </c>
      <c r="I7595" s="241">
        <f t="shared" si="119"/>
        <v>-2050</v>
      </c>
      <c r="J7595" s="202"/>
      <c r="K7595" s="200" t="str" cm="1">
        <f t="array" ref="K7595">IF($C7595="","",IF(AND($C7595=Party_Statement!$C$5,$B7595&gt;=Party_Statement!$C$6,$B7595&lt;=Party_Statement!$E$6),SUMPRODUCT(($C$3:$C7595=Party_Statement!$C$5)*($B$3:$B7595&gt;=Party_Statement!$C$6)*($B$3:$B7595&lt;=Party_Statement!$E$6)),""))</f>
        <v/>
      </c>
    </row>
    <row r="7596" spans="1:11" x14ac:dyDescent="0.2">
      <c r="A7596" s="203" t="str">
        <f>Collection!A1125</f>
        <v>2083/06/07</v>
      </c>
      <c r="B7596" s="197">
        <f>Collection!B1125</f>
        <v>46288</v>
      </c>
      <c r="C7596" s="200" t="str">
        <f>Collection!D1125</f>
        <v>YUBARAJ AND SAMRAT</v>
      </c>
      <c r="D7596" s="200" t="str">
        <f>Collection!F1125</f>
        <v>Collection</v>
      </c>
      <c r="E7596" s="200">
        <f>Collection!C1125</f>
        <v>4668</v>
      </c>
      <c r="F7596" s="200"/>
      <c r="G7596" s="201"/>
      <c r="H7596" s="201">
        <f>Collection!H1125</f>
        <v>850</v>
      </c>
      <c r="I7596" s="241">
        <f t="shared" si="119"/>
        <v>-850</v>
      </c>
      <c r="J7596" s="200"/>
      <c r="K7596" s="200" t="str" cm="1">
        <f t="array" ref="K7596">IF($C7596="","",IF(AND($C7596=Party_Statement!$C$5,$B7596&gt;=Party_Statement!$C$6,$B7596&lt;=Party_Statement!$E$6),SUMPRODUCT(($C$3:$C7596=Party_Statement!$C$5)*($B$3:$B7596&gt;=Party_Statement!$C$6)*($B$3:$B7596&lt;=Party_Statement!$E$6)),""))</f>
        <v/>
      </c>
    </row>
    <row r="7597" spans="1:11" s="64" customFormat="1" x14ac:dyDescent="0.2">
      <c r="A7597" s="203" t="str">
        <f>Collection!A1126</f>
        <v>2083/06/07</v>
      </c>
      <c r="B7597" s="197">
        <f>Collection!B1126</f>
        <v>46288</v>
      </c>
      <c r="C7597" s="200" t="str">
        <f>Collection!D1126</f>
        <v>GYAWALI DAIRY</v>
      </c>
      <c r="D7597" s="200" t="str">
        <f>Collection!F1126</f>
        <v>Collection</v>
      </c>
      <c r="E7597" s="200">
        <f>Collection!C1126</f>
        <v>4669</v>
      </c>
      <c r="F7597" s="200"/>
      <c r="G7597" s="201"/>
      <c r="H7597" s="201">
        <f>Collection!H1126</f>
        <v>850</v>
      </c>
      <c r="I7597" s="241">
        <f t="shared" si="119"/>
        <v>-850</v>
      </c>
      <c r="J7597" s="202"/>
      <c r="K7597" s="200" t="str" cm="1">
        <f t="array" ref="K7597">IF($C7597="","",IF(AND($C7597=Party_Statement!$C$5,$B7597&gt;=Party_Statement!$C$6,$B7597&lt;=Party_Statement!$E$6),SUMPRODUCT(($C$3:$C7597=Party_Statement!$C$5)*($B$3:$B7597&gt;=Party_Statement!$C$6)*($B$3:$B7597&lt;=Party_Statement!$E$6)),""))</f>
        <v/>
      </c>
    </row>
    <row r="7598" spans="1:11" x14ac:dyDescent="0.2">
      <c r="A7598" s="203" t="str">
        <f>Collection!A1127</f>
        <v>2083/06/07</v>
      </c>
      <c r="B7598" s="197">
        <f>Collection!B1127</f>
        <v>46288</v>
      </c>
      <c r="C7598" s="200" t="str">
        <f>Collection!D1127</f>
        <v>B KALIKA CANTEEN</v>
      </c>
      <c r="D7598" s="200" t="str">
        <f>Collection!F1127</f>
        <v>Collection</v>
      </c>
      <c r="E7598" s="200">
        <f>Collection!C1127</f>
        <v>4670</v>
      </c>
      <c r="F7598" s="200"/>
      <c r="G7598" s="201"/>
      <c r="H7598" s="201">
        <f>Collection!H1127</f>
        <v>2975</v>
      </c>
      <c r="I7598" s="241">
        <f t="shared" si="119"/>
        <v>-2975</v>
      </c>
      <c r="J7598" s="200"/>
      <c r="K7598" s="200" t="str" cm="1">
        <f t="array" ref="K7598">IF($C7598="","",IF(AND($C7598=Party_Statement!$C$5,$B7598&gt;=Party_Statement!$C$6,$B7598&lt;=Party_Statement!$E$6),SUMPRODUCT(($C$3:$C7598=Party_Statement!$C$5)*($B$3:$B7598&gt;=Party_Statement!$C$6)*($B$3:$B7598&lt;=Party_Statement!$E$6)),""))</f>
        <v/>
      </c>
    </row>
    <row r="7599" spans="1:11" x14ac:dyDescent="0.2">
      <c r="A7599" s="203" t="str">
        <f>Collection!A1128</f>
        <v>2083/06/07</v>
      </c>
      <c r="B7599" s="197">
        <f>Collection!B1128</f>
        <v>46288</v>
      </c>
      <c r="C7599" s="200" t="str">
        <f>Collection!D1128</f>
        <v>ORGANIC TARKALI</v>
      </c>
      <c r="D7599" s="200" t="str">
        <f>Collection!F1128</f>
        <v>Collection</v>
      </c>
      <c r="E7599" s="200">
        <f>Collection!C1128</f>
        <v>4671</v>
      </c>
      <c r="F7599" s="200"/>
      <c r="G7599" s="201"/>
      <c r="H7599" s="201">
        <f>Collection!H1128</f>
        <v>2325</v>
      </c>
      <c r="I7599" s="241">
        <f t="shared" si="119"/>
        <v>-2325</v>
      </c>
      <c r="J7599" s="200"/>
      <c r="K7599" s="200" t="str" cm="1">
        <f t="array" ref="K7599">IF($C7599="","",IF(AND($C7599=Party_Statement!$C$5,$B7599&gt;=Party_Statement!$C$6,$B7599&lt;=Party_Statement!$E$6),SUMPRODUCT(($C$3:$C7599=Party_Statement!$C$5)*($B$3:$B7599&gt;=Party_Statement!$C$6)*($B$3:$B7599&lt;=Party_Statement!$E$6)),""))</f>
        <v/>
      </c>
    </row>
    <row r="7600" spans="1:11" x14ac:dyDescent="0.2">
      <c r="A7600" s="203" t="str">
        <f>Collection!A1129</f>
        <v>2083/06/07</v>
      </c>
      <c r="B7600" s="197">
        <f>Collection!B1129</f>
        <v>46288</v>
      </c>
      <c r="C7600" s="200" t="str">
        <f>Collection!D1129</f>
        <v>NEUPANE KIRANA</v>
      </c>
      <c r="D7600" s="200" t="str">
        <f>Collection!F1129</f>
        <v>Collection</v>
      </c>
      <c r="E7600" s="200">
        <f>Collection!C1129</f>
        <v>4672</v>
      </c>
      <c r="F7600" s="200"/>
      <c r="G7600" s="201"/>
      <c r="H7600" s="201">
        <f>Collection!H1129</f>
        <v>100</v>
      </c>
      <c r="I7600" s="241">
        <f t="shared" si="119"/>
        <v>-100</v>
      </c>
      <c r="J7600" s="200"/>
      <c r="K7600" s="200" t="str" cm="1">
        <f t="array" ref="K7600">IF($C7600="","",IF(AND($C7600=Party_Statement!$C$5,$B7600&gt;=Party_Statement!$C$6,$B7600&lt;=Party_Statement!$E$6),SUMPRODUCT(($C$3:$C7600=Party_Statement!$C$5)*($B$3:$B7600&gt;=Party_Statement!$C$6)*($B$3:$B7600&lt;=Party_Statement!$E$6)),""))</f>
        <v/>
      </c>
    </row>
    <row r="7601" spans="1:11" x14ac:dyDescent="0.2">
      <c r="A7601" s="203" t="str">
        <f>Collection!A1130</f>
        <v>2083/06/07</v>
      </c>
      <c r="B7601" s="197">
        <f>Collection!B1130</f>
        <v>46288</v>
      </c>
      <c r="C7601" s="200" t="str">
        <f>Collection!D1130</f>
        <v>LOCAL</v>
      </c>
      <c r="D7601" s="200" t="str">
        <f>Collection!F1130</f>
        <v>Collection</v>
      </c>
      <c r="E7601" s="200">
        <f>Collection!C1130</f>
        <v>7360</v>
      </c>
      <c r="F7601" s="200"/>
      <c r="G7601" s="201"/>
      <c r="H7601" s="201">
        <f>Collection!H1130</f>
        <v>1025</v>
      </c>
      <c r="I7601" s="241">
        <f t="shared" si="119"/>
        <v>-1025</v>
      </c>
      <c r="J7601" s="200"/>
      <c r="K7601" s="200" t="str" cm="1">
        <f t="array" ref="K7601">IF($C7601="","",IF(AND($C7601=Party_Statement!$C$5,$B7601&gt;=Party_Statement!$C$6,$B7601&lt;=Party_Statement!$E$6),SUMPRODUCT(($C$3:$C7601=Party_Statement!$C$5)*($B$3:$B7601&gt;=Party_Statement!$C$6)*($B$3:$B7601&lt;=Party_Statement!$E$6)),""))</f>
        <v/>
      </c>
    </row>
    <row r="7602" spans="1:11" x14ac:dyDescent="0.2">
      <c r="A7602" s="203" t="str">
        <f>Collection!A1131</f>
        <v>2083/06/07</v>
      </c>
      <c r="B7602" s="197">
        <f>Collection!B1131</f>
        <v>46288</v>
      </c>
      <c r="C7602" s="200" t="str">
        <f>Collection!D1131</f>
        <v>LOCAL</v>
      </c>
      <c r="D7602" s="200" t="str">
        <f>Collection!F1131</f>
        <v>Collection</v>
      </c>
      <c r="E7602" s="200">
        <f>Collection!C1131</f>
        <v>7361</v>
      </c>
      <c r="F7602" s="200"/>
      <c r="G7602" s="201"/>
      <c r="H7602" s="201">
        <f>Collection!H1131</f>
        <v>375</v>
      </c>
      <c r="I7602" s="241">
        <f t="shared" si="119"/>
        <v>-375</v>
      </c>
      <c r="J7602" s="200"/>
      <c r="K7602" s="200" t="str" cm="1">
        <f t="array" ref="K7602">IF($C7602="","",IF(AND($C7602=Party_Statement!$C$5,$B7602&gt;=Party_Statement!$C$6,$B7602&lt;=Party_Statement!$E$6),SUMPRODUCT(($C$3:$C7602=Party_Statement!$C$5)*($B$3:$B7602&gt;=Party_Statement!$C$6)*($B$3:$B7602&lt;=Party_Statement!$E$6)),""))</f>
        <v/>
      </c>
    </row>
    <row r="7603" spans="1:11" x14ac:dyDescent="0.2">
      <c r="A7603" s="203" t="str">
        <f>Collection!A1132</f>
        <v>2083/06/07</v>
      </c>
      <c r="B7603" s="197">
        <f>Collection!B1132</f>
        <v>46288</v>
      </c>
      <c r="C7603" s="200" t="str">
        <f>Collection!D1132</f>
        <v>LOCAL</v>
      </c>
      <c r="D7603" s="200" t="str">
        <f>Collection!F1132</f>
        <v>Collection</v>
      </c>
      <c r="E7603" s="200">
        <f>Collection!C1132</f>
        <v>7362</v>
      </c>
      <c r="F7603" s="200"/>
      <c r="G7603" s="201"/>
      <c r="H7603" s="201">
        <f>Collection!H1132</f>
        <v>200</v>
      </c>
      <c r="I7603" s="241">
        <f t="shared" si="119"/>
        <v>-200</v>
      </c>
      <c r="J7603" s="200"/>
      <c r="K7603" s="200" t="str" cm="1">
        <f t="array" ref="K7603">IF($C7603="","",IF(AND($C7603=Party_Statement!$C$5,$B7603&gt;=Party_Statement!$C$6,$B7603&lt;=Party_Statement!$E$6),SUMPRODUCT(($C$3:$C7603=Party_Statement!$C$5)*($B$3:$B7603&gt;=Party_Statement!$C$6)*($B$3:$B7603&lt;=Party_Statement!$E$6)),""))</f>
        <v/>
      </c>
    </row>
    <row r="7604" spans="1:11" x14ac:dyDescent="0.2">
      <c r="A7604" s="203" t="str">
        <f>Collection!A1133</f>
        <v>2083/06/07</v>
      </c>
      <c r="B7604" s="197">
        <f>Collection!B1133</f>
        <v>46288</v>
      </c>
      <c r="C7604" s="200" t="str">
        <f>Collection!D1133</f>
        <v>PETTY CASH</v>
      </c>
      <c r="D7604" s="200" t="str">
        <f>Collection!F1133</f>
        <v>Petty Cash</v>
      </c>
      <c r="E7604" s="200">
        <f>Collection!C1133</f>
        <v>4676</v>
      </c>
      <c r="F7604" s="200"/>
      <c r="G7604" s="201"/>
      <c r="H7604" s="201">
        <f>Collection!H1133</f>
        <v>0</v>
      </c>
      <c r="I7604" s="241">
        <f t="shared" si="119"/>
        <v>0</v>
      </c>
      <c r="J7604" s="200"/>
      <c r="K7604" s="200" t="str" cm="1">
        <f t="array" ref="K7604">IF($C7604="","",IF(AND($C7604=Party_Statement!$C$5,$B7604&gt;=Party_Statement!$C$6,$B7604&lt;=Party_Statement!$E$6),SUMPRODUCT(($C$3:$C7604=Party_Statement!$C$5)*($B$3:$B7604&gt;=Party_Statement!$C$6)*($B$3:$B7604&lt;=Party_Statement!$E$6)),""))</f>
        <v/>
      </c>
    </row>
    <row r="7605" spans="1:11" x14ac:dyDescent="0.2">
      <c r="A7605" s="203" t="str">
        <f>Collection!A1134</f>
        <v>2083/06/07</v>
      </c>
      <c r="B7605" s="197">
        <f>Collection!B1134</f>
        <v>46288</v>
      </c>
      <c r="C7605" s="200">
        <f>Collection!D1134</f>
        <v>0</v>
      </c>
      <c r="D7605" s="200">
        <f>Collection!F1134</f>
        <v>0</v>
      </c>
      <c r="E7605" s="200">
        <f>Collection!C1134</f>
        <v>4677</v>
      </c>
      <c r="F7605" s="200"/>
      <c r="G7605" s="201"/>
      <c r="H7605" s="201">
        <f>Collection!H1134</f>
        <v>0</v>
      </c>
      <c r="I7605" s="241">
        <f t="shared" si="119"/>
        <v>0</v>
      </c>
      <c r="J7605" s="200"/>
      <c r="K7605" s="200" t="str" cm="1">
        <f t="array" ref="K7605">IF($C7605="","",IF(AND($C7605=Party_Statement!$C$5,$B7605&gt;=Party_Statement!$C$6,$B7605&lt;=Party_Statement!$E$6),SUMPRODUCT(($C$3:$C7605=Party_Statement!$C$5)*($B$3:$B7605&gt;=Party_Statement!$C$6)*($B$3:$B7605&lt;=Party_Statement!$E$6)),""))</f>
        <v/>
      </c>
    </row>
    <row r="7606" spans="1:11" s="64" customFormat="1" x14ac:dyDescent="0.2">
      <c r="A7606" s="203" t="str">
        <f>Collection!A1135</f>
        <v>2083/06/07</v>
      </c>
      <c r="B7606" s="197">
        <f>Collection!B1135</f>
        <v>46288</v>
      </c>
      <c r="C7606" s="200">
        <f>Collection!D1135</f>
        <v>0</v>
      </c>
      <c r="D7606" s="200">
        <f>Collection!F1135</f>
        <v>0</v>
      </c>
      <c r="E7606" s="200">
        <f>Collection!C1135</f>
        <v>4678</v>
      </c>
      <c r="F7606" s="200"/>
      <c r="G7606" s="201"/>
      <c r="H7606" s="201">
        <f>Collection!H1135</f>
        <v>0</v>
      </c>
      <c r="I7606" s="241">
        <f t="shared" si="119"/>
        <v>0</v>
      </c>
      <c r="J7606" s="202"/>
      <c r="K7606" s="200" t="str" cm="1">
        <f t="array" ref="K7606">IF($C7606="","",IF(AND($C7606=Party_Statement!$C$5,$B7606&gt;=Party_Statement!$C$6,$B7606&lt;=Party_Statement!$E$6),SUMPRODUCT(($C$3:$C7606=Party_Statement!$C$5)*($B$3:$B7606&gt;=Party_Statement!$C$6)*($B$3:$B7606&lt;=Party_Statement!$E$6)),""))</f>
        <v/>
      </c>
    </row>
    <row r="7607" spans="1:11" x14ac:dyDescent="0.2">
      <c r="A7607" s="203" t="str">
        <f>Collection!A1136</f>
        <v>2083/06/07</v>
      </c>
      <c r="B7607" s="197">
        <f>Collection!B1136</f>
        <v>46288</v>
      </c>
      <c r="C7607" s="200">
        <f>Collection!D1136</f>
        <v>0</v>
      </c>
      <c r="D7607" s="200">
        <f>Collection!F1136</f>
        <v>0</v>
      </c>
      <c r="E7607" s="200">
        <f>Collection!C1136</f>
        <v>4679</v>
      </c>
      <c r="F7607" s="200"/>
      <c r="G7607" s="201"/>
      <c r="H7607" s="201">
        <f>Collection!H1136</f>
        <v>0</v>
      </c>
      <c r="I7607" s="241">
        <f t="shared" si="119"/>
        <v>0</v>
      </c>
      <c r="J7607" s="200"/>
      <c r="K7607" s="200" t="str" cm="1">
        <f t="array" ref="K7607">IF($C7607="","",IF(AND($C7607=Party_Statement!$C$5,$B7607&gt;=Party_Statement!$C$6,$B7607&lt;=Party_Statement!$E$6),SUMPRODUCT(($C$3:$C7607=Party_Statement!$C$5)*($B$3:$B7607&gt;=Party_Statement!$C$6)*($B$3:$B7607&lt;=Party_Statement!$E$6)),""))</f>
        <v/>
      </c>
    </row>
    <row r="7608" spans="1:11" s="64" customFormat="1" x14ac:dyDescent="0.2">
      <c r="A7608" s="203" t="str">
        <f>Collection!A1137</f>
        <v>2083/06/01</v>
      </c>
      <c r="B7608" s="197">
        <f>Collection!B1137</f>
        <v>46282</v>
      </c>
      <c r="C7608" s="200">
        <f>Collection!D1137</f>
        <v>0</v>
      </c>
      <c r="D7608" s="200">
        <f>Collection!F1137</f>
        <v>0</v>
      </c>
      <c r="E7608" s="200">
        <f>Collection!C1137</f>
        <v>4680</v>
      </c>
      <c r="F7608" s="200"/>
      <c r="G7608" s="201"/>
      <c r="H7608" s="201">
        <f>Collection!H1137</f>
        <v>0</v>
      </c>
      <c r="I7608" s="241">
        <f t="shared" si="119"/>
        <v>0</v>
      </c>
      <c r="J7608" s="202"/>
      <c r="K7608" s="200" t="str" cm="1">
        <f t="array" ref="K7608">IF($C7608="","",IF(AND($C7608=Party_Statement!$C$5,$B7608&gt;=Party_Statement!$C$6,$B7608&lt;=Party_Statement!$E$6),SUMPRODUCT(($C$3:$C7608=Party_Statement!$C$5)*($B$3:$B7608&gt;=Party_Statement!$C$6)*($B$3:$B7608&lt;=Party_Statement!$E$6)),""))</f>
        <v/>
      </c>
    </row>
    <row r="7609" spans="1:11" s="64" customFormat="1" x14ac:dyDescent="0.2">
      <c r="A7609" s="203" t="str">
        <f>Collection!A1138</f>
        <v>2083/06/01</v>
      </c>
      <c r="B7609" s="197">
        <f>Collection!B1138</f>
        <v>46282</v>
      </c>
      <c r="C7609" s="200">
        <f>Collection!D1138</f>
        <v>0</v>
      </c>
      <c r="D7609" s="200">
        <f>Collection!F1138</f>
        <v>0</v>
      </c>
      <c r="E7609" s="200">
        <f>Collection!C1138</f>
        <v>4681</v>
      </c>
      <c r="F7609" s="200"/>
      <c r="G7609" s="201"/>
      <c r="H7609" s="201">
        <f>Collection!H1138</f>
        <v>0</v>
      </c>
      <c r="I7609" s="241">
        <f t="shared" si="119"/>
        <v>0</v>
      </c>
      <c r="J7609" s="202"/>
      <c r="K7609" s="200" t="str" cm="1">
        <f t="array" ref="K7609">IF($C7609="","",IF(AND($C7609=Party_Statement!$C$5,$B7609&gt;=Party_Statement!$C$6,$B7609&lt;=Party_Statement!$E$6),SUMPRODUCT(($C$3:$C7609=Party_Statement!$C$5)*($B$3:$B7609&gt;=Party_Statement!$C$6)*($B$3:$B7609&lt;=Party_Statement!$E$6)),""))</f>
        <v/>
      </c>
    </row>
    <row r="7610" spans="1:11" x14ac:dyDescent="0.2">
      <c r="A7610" s="203" t="str">
        <f>Collection!A1139</f>
        <v>2083/06/01</v>
      </c>
      <c r="B7610" s="197">
        <f>Collection!B1139</f>
        <v>46282</v>
      </c>
      <c r="C7610" s="200">
        <f>Collection!D1139</f>
        <v>0</v>
      </c>
      <c r="D7610" s="200">
        <f>Collection!F1139</f>
        <v>0</v>
      </c>
      <c r="E7610" s="200">
        <f>Collection!C1139</f>
        <v>4682</v>
      </c>
      <c r="F7610" s="200"/>
      <c r="G7610" s="201"/>
      <c r="H7610" s="201">
        <f>Collection!H1139</f>
        <v>0</v>
      </c>
      <c r="I7610" s="241">
        <f t="shared" si="119"/>
        <v>0</v>
      </c>
      <c r="J7610" s="200"/>
      <c r="K7610" s="200" t="str" cm="1">
        <f t="array" ref="K7610">IF($C7610="","",IF(AND($C7610=Party_Statement!$C$5,$B7610&gt;=Party_Statement!$C$6,$B7610&lt;=Party_Statement!$E$6),SUMPRODUCT(($C$3:$C7610=Party_Statement!$C$5)*($B$3:$B7610&gt;=Party_Statement!$C$6)*($B$3:$B7610&lt;=Party_Statement!$E$6)),""))</f>
        <v/>
      </c>
    </row>
    <row r="7611" spans="1:11" s="64" customFormat="1" x14ac:dyDescent="0.2">
      <c r="A7611" s="203" t="str">
        <f>Collection!A1140</f>
        <v>2083/06/01</v>
      </c>
      <c r="B7611" s="197">
        <f>Collection!B1140</f>
        <v>46282</v>
      </c>
      <c r="C7611" s="200">
        <f>Collection!D1140</f>
        <v>0</v>
      </c>
      <c r="D7611" s="200">
        <f>Collection!F1140</f>
        <v>0</v>
      </c>
      <c r="E7611" s="200">
        <f>Collection!C1140</f>
        <v>4683</v>
      </c>
      <c r="F7611" s="200"/>
      <c r="G7611" s="201"/>
      <c r="H7611" s="201">
        <f>Collection!H1140</f>
        <v>0</v>
      </c>
      <c r="I7611" s="241">
        <f t="shared" si="119"/>
        <v>0</v>
      </c>
      <c r="J7611" s="202"/>
      <c r="K7611" s="200" t="str" cm="1">
        <f t="array" ref="K7611">IF($C7611="","",IF(AND($C7611=Party_Statement!$C$5,$B7611&gt;=Party_Statement!$C$6,$B7611&lt;=Party_Statement!$E$6),SUMPRODUCT(($C$3:$C7611=Party_Statement!$C$5)*($B$3:$B7611&gt;=Party_Statement!$C$6)*($B$3:$B7611&lt;=Party_Statement!$E$6)),""))</f>
        <v/>
      </c>
    </row>
    <row r="7612" spans="1:11" x14ac:dyDescent="0.2">
      <c r="A7612" s="203" t="str">
        <f>Collection!A1141</f>
        <v>2083/06/01</v>
      </c>
      <c r="B7612" s="197">
        <f>Collection!B1141</f>
        <v>46282</v>
      </c>
      <c r="C7612" s="200">
        <f>Collection!D1141</f>
        <v>0</v>
      </c>
      <c r="D7612" s="200">
        <f>Collection!F1141</f>
        <v>0</v>
      </c>
      <c r="E7612" s="200">
        <f>Collection!C1141</f>
        <v>4684</v>
      </c>
      <c r="F7612" s="200"/>
      <c r="G7612" s="201"/>
      <c r="H7612" s="201">
        <f>Collection!H1141</f>
        <v>0</v>
      </c>
      <c r="I7612" s="241">
        <f t="shared" si="119"/>
        <v>0</v>
      </c>
      <c r="J7612" s="200"/>
      <c r="K7612" s="200" t="str" cm="1">
        <f t="array" ref="K7612">IF($C7612="","",IF(AND($C7612=Party_Statement!$C$5,$B7612&gt;=Party_Statement!$C$6,$B7612&lt;=Party_Statement!$E$6),SUMPRODUCT(($C$3:$C7612=Party_Statement!$C$5)*($B$3:$B7612&gt;=Party_Statement!$C$6)*($B$3:$B7612&lt;=Party_Statement!$E$6)),""))</f>
        <v/>
      </c>
    </row>
    <row r="7613" spans="1:11" x14ac:dyDescent="0.2">
      <c r="A7613" s="203" t="str">
        <f>Collection!A1142</f>
        <v>2083/06/01</v>
      </c>
      <c r="B7613" s="197">
        <f>Collection!B1142</f>
        <v>46282</v>
      </c>
      <c r="C7613" s="200">
        <f>Collection!D1142</f>
        <v>0</v>
      </c>
      <c r="D7613" s="200">
        <f>Collection!F1142</f>
        <v>0</v>
      </c>
      <c r="E7613" s="200">
        <f>Collection!C1142</f>
        <v>4685</v>
      </c>
      <c r="F7613" s="200"/>
      <c r="G7613" s="201"/>
      <c r="H7613" s="201">
        <f>Collection!H1142</f>
        <v>0</v>
      </c>
      <c r="I7613" s="241">
        <f t="shared" si="119"/>
        <v>0</v>
      </c>
      <c r="J7613" s="200"/>
      <c r="K7613" s="200" t="str" cm="1">
        <f t="array" ref="K7613">IF($C7613="","",IF(AND($C7613=Party_Statement!$C$5,$B7613&gt;=Party_Statement!$C$6,$B7613&lt;=Party_Statement!$E$6),SUMPRODUCT(($C$3:$C7613=Party_Statement!$C$5)*($B$3:$B7613&gt;=Party_Statement!$C$6)*($B$3:$B7613&lt;=Party_Statement!$E$6)),""))</f>
        <v/>
      </c>
    </row>
    <row r="7614" spans="1:11" x14ac:dyDescent="0.2">
      <c r="A7614" s="203" t="str">
        <f>Collection!A1143</f>
        <v>2083/06/01</v>
      </c>
      <c r="B7614" s="197">
        <f>Collection!B1143</f>
        <v>46282</v>
      </c>
      <c r="C7614" s="200">
        <f>Collection!D1143</f>
        <v>0</v>
      </c>
      <c r="D7614" s="200">
        <f>Collection!F1143</f>
        <v>0</v>
      </c>
      <c r="E7614" s="200">
        <f>Collection!C1143</f>
        <v>4686</v>
      </c>
      <c r="F7614" s="200"/>
      <c r="G7614" s="201"/>
      <c r="H7614" s="201">
        <f>Collection!H1143</f>
        <v>0</v>
      </c>
      <c r="I7614" s="241">
        <f t="shared" si="119"/>
        <v>0</v>
      </c>
      <c r="J7614" s="200"/>
      <c r="K7614" s="200" t="str" cm="1">
        <f t="array" ref="K7614">IF($C7614="","",IF(AND($C7614=Party_Statement!$C$5,$B7614&gt;=Party_Statement!$C$6,$B7614&lt;=Party_Statement!$E$6),SUMPRODUCT(($C$3:$C7614=Party_Statement!$C$5)*($B$3:$B7614&gt;=Party_Statement!$C$6)*($B$3:$B7614&lt;=Party_Statement!$E$6)),""))</f>
        <v/>
      </c>
    </row>
    <row r="7615" spans="1:11" x14ac:dyDescent="0.2">
      <c r="A7615" s="203" t="str">
        <f>Collection!A1144</f>
        <v>2083/06/01</v>
      </c>
      <c r="B7615" s="197">
        <f>Collection!B1144</f>
        <v>46282</v>
      </c>
      <c r="C7615" s="200">
        <f>Collection!D1144</f>
        <v>0</v>
      </c>
      <c r="D7615" s="200">
        <f>Collection!F1144</f>
        <v>0</v>
      </c>
      <c r="E7615" s="200">
        <f>Collection!C1144</f>
        <v>4687</v>
      </c>
      <c r="F7615" s="200"/>
      <c r="G7615" s="201"/>
      <c r="H7615" s="201">
        <f>Collection!H1144</f>
        <v>0</v>
      </c>
      <c r="I7615" s="241">
        <f t="shared" si="119"/>
        <v>0</v>
      </c>
      <c r="J7615" s="200"/>
      <c r="K7615" s="200" t="str" cm="1">
        <f t="array" ref="K7615">IF($C7615="","",IF(AND($C7615=Party_Statement!$C$5,$B7615&gt;=Party_Statement!$C$6,$B7615&lt;=Party_Statement!$E$6),SUMPRODUCT(($C$3:$C7615=Party_Statement!$C$5)*($B$3:$B7615&gt;=Party_Statement!$C$6)*($B$3:$B7615&lt;=Party_Statement!$E$6)),""))</f>
        <v/>
      </c>
    </row>
    <row r="7616" spans="1:11" x14ac:dyDescent="0.2">
      <c r="A7616" s="203" t="str">
        <f>Collection!A1145</f>
        <v>2083/06/01</v>
      </c>
      <c r="B7616" s="197">
        <f>Collection!B1145</f>
        <v>46282</v>
      </c>
      <c r="C7616" s="200">
        <f>Collection!D1145</f>
        <v>0</v>
      </c>
      <c r="D7616" s="200">
        <f>Collection!F1145</f>
        <v>0</v>
      </c>
      <c r="E7616" s="200">
        <f>Collection!C1145</f>
        <v>4688</v>
      </c>
      <c r="F7616" s="200"/>
      <c r="G7616" s="201"/>
      <c r="H7616" s="201">
        <f>Collection!H1145</f>
        <v>0</v>
      </c>
      <c r="I7616" s="241">
        <f t="shared" si="119"/>
        <v>0</v>
      </c>
      <c r="J7616" s="200"/>
      <c r="K7616" s="200" t="str" cm="1">
        <f t="array" ref="K7616">IF($C7616="","",IF(AND($C7616=Party_Statement!$C$5,$B7616&gt;=Party_Statement!$C$6,$B7616&lt;=Party_Statement!$E$6),SUMPRODUCT(($C$3:$C7616=Party_Statement!$C$5)*($B$3:$B7616&gt;=Party_Statement!$C$6)*($B$3:$B7616&lt;=Party_Statement!$E$6)),""))</f>
        <v/>
      </c>
    </row>
    <row r="7617" spans="1:11" x14ac:dyDescent="0.2">
      <c r="A7617" s="203" t="str">
        <f>Collection!A1146</f>
        <v>2083/06/01</v>
      </c>
      <c r="B7617" s="197">
        <f>Collection!B1146</f>
        <v>46282</v>
      </c>
      <c r="C7617" s="200">
        <f>Collection!D1146</f>
        <v>0</v>
      </c>
      <c r="D7617" s="200">
        <f>Collection!F1146</f>
        <v>0</v>
      </c>
      <c r="E7617" s="200">
        <f>Collection!C1146</f>
        <v>4689</v>
      </c>
      <c r="F7617" s="200"/>
      <c r="G7617" s="201"/>
      <c r="H7617" s="201">
        <f>Collection!H1146</f>
        <v>0</v>
      </c>
      <c r="I7617" s="241">
        <f t="shared" si="119"/>
        <v>0</v>
      </c>
      <c r="J7617" s="200"/>
      <c r="K7617" s="200" t="str" cm="1">
        <f t="array" ref="K7617">IF($C7617="","",IF(AND($C7617=Party_Statement!$C$5,$B7617&gt;=Party_Statement!$C$6,$B7617&lt;=Party_Statement!$E$6),SUMPRODUCT(($C$3:$C7617=Party_Statement!$C$5)*($B$3:$B7617&gt;=Party_Statement!$C$6)*($B$3:$B7617&lt;=Party_Statement!$E$6)),""))</f>
        <v/>
      </c>
    </row>
    <row r="7618" spans="1:11" x14ac:dyDescent="0.2">
      <c r="A7618" s="203" t="str">
        <f>Collection!A1147</f>
        <v>2083/06/01</v>
      </c>
      <c r="B7618" s="197">
        <f>Collection!B1147</f>
        <v>46282</v>
      </c>
      <c r="C7618" s="200">
        <f>Collection!D1147</f>
        <v>0</v>
      </c>
      <c r="D7618" s="200">
        <f>Collection!F1147</f>
        <v>0</v>
      </c>
      <c r="E7618" s="200">
        <f>Collection!C1147</f>
        <v>4690</v>
      </c>
      <c r="F7618" s="200"/>
      <c r="G7618" s="201"/>
      <c r="H7618" s="201">
        <f>Collection!H1147</f>
        <v>0</v>
      </c>
      <c r="I7618" s="241">
        <f t="shared" si="119"/>
        <v>0</v>
      </c>
      <c r="J7618" s="200"/>
      <c r="K7618" s="200" t="str" cm="1">
        <f t="array" ref="K7618">IF($C7618="","",IF(AND($C7618=Party_Statement!$C$5,$B7618&gt;=Party_Statement!$C$6,$B7618&lt;=Party_Statement!$E$6),SUMPRODUCT(($C$3:$C7618=Party_Statement!$C$5)*($B$3:$B7618&gt;=Party_Statement!$C$6)*($B$3:$B7618&lt;=Party_Statement!$E$6)),""))</f>
        <v/>
      </c>
    </row>
    <row r="7619" spans="1:11" x14ac:dyDescent="0.2">
      <c r="A7619" s="203" t="str">
        <f>Collection!A1148</f>
        <v>2083/06/01</v>
      </c>
      <c r="B7619" s="197">
        <f>Collection!B1148</f>
        <v>46282</v>
      </c>
      <c r="C7619" s="200">
        <f>Collection!D1148</f>
        <v>0</v>
      </c>
      <c r="D7619" s="200">
        <f>Collection!F1148</f>
        <v>0</v>
      </c>
      <c r="E7619" s="200">
        <f>Collection!C1148</f>
        <v>4691</v>
      </c>
      <c r="F7619" s="200"/>
      <c r="G7619" s="201"/>
      <c r="H7619" s="201">
        <f>Collection!H1148</f>
        <v>0</v>
      </c>
      <c r="I7619" s="241">
        <f t="shared" si="119"/>
        <v>0</v>
      </c>
      <c r="J7619" s="200"/>
      <c r="K7619" s="200" t="str" cm="1">
        <f t="array" ref="K7619">IF($C7619="","",IF(AND($C7619=Party_Statement!$C$5,$B7619&gt;=Party_Statement!$C$6,$B7619&lt;=Party_Statement!$E$6),SUMPRODUCT(($C$3:$C7619=Party_Statement!$C$5)*($B$3:$B7619&gt;=Party_Statement!$C$6)*($B$3:$B7619&lt;=Party_Statement!$E$6)),""))</f>
        <v/>
      </c>
    </row>
    <row r="7620" spans="1:11" s="64" customFormat="1" x14ac:dyDescent="0.2">
      <c r="A7620" s="203" t="str">
        <f>Collection!A1149</f>
        <v>2083/06/01</v>
      </c>
      <c r="B7620" s="197">
        <f>Collection!B1149</f>
        <v>46282</v>
      </c>
      <c r="C7620" s="200">
        <f>Collection!D1149</f>
        <v>0</v>
      </c>
      <c r="D7620" s="200">
        <f>Collection!F1149</f>
        <v>0</v>
      </c>
      <c r="E7620" s="200">
        <f>Collection!C1149</f>
        <v>4692</v>
      </c>
      <c r="F7620" s="200"/>
      <c r="G7620" s="201"/>
      <c r="H7620" s="201">
        <f>Collection!H1149</f>
        <v>0</v>
      </c>
      <c r="I7620" s="241">
        <f t="shared" si="119"/>
        <v>0</v>
      </c>
      <c r="J7620" s="202"/>
      <c r="K7620" s="200" t="str" cm="1">
        <f t="array" ref="K7620">IF($C7620="","",IF(AND($C7620=Party_Statement!$C$5,$B7620&gt;=Party_Statement!$C$6,$B7620&lt;=Party_Statement!$E$6),SUMPRODUCT(($C$3:$C7620=Party_Statement!$C$5)*($B$3:$B7620&gt;=Party_Statement!$C$6)*($B$3:$B7620&lt;=Party_Statement!$E$6)),""))</f>
        <v/>
      </c>
    </row>
    <row r="7621" spans="1:11" x14ac:dyDescent="0.2">
      <c r="A7621" s="203" t="str">
        <f>Collection!A1150</f>
        <v>2083/06/01</v>
      </c>
      <c r="B7621" s="197">
        <f>Collection!B1150</f>
        <v>46282</v>
      </c>
      <c r="C7621" s="200">
        <f>Collection!D1150</f>
        <v>0</v>
      </c>
      <c r="D7621" s="200">
        <f>Collection!F1150</f>
        <v>0</v>
      </c>
      <c r="E7621" s="200">
        <f>Collection!C1150</f>
        <v>4693</v>
      </c>
      <c r="F7621" s="200"/>
      <c r="G7621" s="201"/>
      <c r="H7621" s="201">
        <f>Collection!H1150</f>
        <v>0</v>
      </c>
      <c r="I7621" s="241">
        <f t="shared" si="119"/>
        <v>0</v>
      </c>
      <c r="J7621" s="200"/>
      <c r="K7621" s="200" t="str" cm="1">
        <f t="array" ref="K7621">IF($C7621="","",IF(AND($C7621=Party_Statement!$C$5,$B7621&gt;=Party_Statement!$C$6,$B7621&lt;=Party_Statement!$E$6),SUMPRODUCT(($C$3:$C7621=Party_Statement!$C$5)*($B$3:$B7621&gt;=Party_Statement!$C$6)*($B$3:$B7621&lt;=Party_Statement!$E$6)),""))</f>
        <v/>
      </c>
    </row>
    <row r="7622" spans="1:11" s="64" customFormat="1" x14ac:dyDescent="0.2">
      <c r="A7622" s="203" t="str">
        <f>Collection!A1151</f>
        <v>2083/06/01</v>
      </c>
      <c r="B7622" s="197">
        <f>Collection!B1151</f>
        <v>46282</v>
      </c>
      <c r="C7622" s="200">
        <f>Collection!D1151</f>
        <v>0</v>
      </c>
      <c r="D7622" s="200">
        <f>Collection!F1151</f>
        <v>0</v>
      </c>
      <c r="E7622" s="200">
        <f>Collection!C1151</f>
        <v>4694</v>
      </c>
      <c r="F7622" s="200"/>
      <c r="G7622" s="201"/>
      <c r="H7622" s="201">
        <f>Collection!H1151</f>
        <v>0</v>
      </c>
      <c r="I7622" s="241">
        <f t="shared" si="119"/>
        <v>0</v>
      </c>
      <c r="J7622" s="202"/>
      <c r="K7622" s="200" t="str" cm="1">
        <f t="array" ref="K7622">IF($C7622="","",IF(AND($C7622=Party_Statement!$C$5,$B7622&gt;=Party_Statement!$C$6,$B7622&lt;=Party_Statement!$E$6),SUMPRODUCT(($C$3:$C7622=Party_Statement!$C$5)*($B$3:$B7622&gt;=Party_Statement!$C$6)*($B$3:$B7622&lt;=Party_Statement!$E$6)),""))</f>
        <v/>
      </c>
    </row>
    <row r="7623" spans="1:11" s="64" customFormat="1" x14ac:dyDescent="0.2">
      <c r="A7623" s="203" t="str">
        <f>Collection!A1152</f>
        <v>2083/06/01</v>
      </c>
      <c r="B7623" s="197">
        <f>Collection!B1152</f>
        <v>46282</v>
      </c>
      <c r="C7623" s="200">
        <f>Collection!D1152</f>
        <v>0</v>
      </c>
      <c r="D7623" s="200">
        <f>Collection!F1152</f>
        <v>0</v>
      </c>
      <c r="E7623" s="200">
        <f>Collection!C1152</f>
        <v>4695</v>
      </c>
      <c r="F7623" s="200"/>
      <c r="G7623" s="201"/>
      <c r="H7623" s="201">
        <f>Collection!H1152</f>
        <v>0</v>
      </c>
      <c r="I7623" s="241">
        <f t="shared" si="119"/>
        <v>0</v>
      </c>
      <c r="J7623" s="202"/>
      <c r="K7623" s="200" t="str" cm="1">
        <f t="array" ref="K7623">IF($C7623="","",IF(AND($C7623=Party_Statement!$C$5,$B7623&gt;=Party_Statement!$C$6,$B7623&lt;=Party_Statement!$E$6),SUMPRODUCT(($C$3:$C7623=Party_Statement!$C$5)*($B$3:$B7623&gt;=Party_Statement!$C$6)*($B$3:$B7623&lt;=Party_Statement!$E$6)),""))</f>
        <v/>
      </c>
    </row>
    <row r="7624" spans="1:11" x14ac:dyDescent="0.2">
      <c r="A7624" s="203" t="str">
        <f>Collection!A1153</f>
        <v>2083/06/01</v>
      </c>
      <c r="B7624" s="197">
        <f>Collection!B1153</f>
        <v>46282</v>
      </c>
      <c r="C7624" s="200">
        <f>Collection!D1153</f>
        <v>0</v>
      </c>
      <c r="D7624" s="200">
        <f>Collection!F1153</f>
        <v>0</v>
      </c>
      <c r="E7624" s="200">
        <f>Collection!C1153</f>
        <v>4696</v>
      </c>
      <c r="F7624" s="200"/>
      <c r="G7624" s="201"/>
      <c r="H7624" s="201">
        <f>Collection!H1153</f>
        <v>0</v>
      </c>
      <c r="I7624" s="241">
        <f t="shared" si="119"/>
        <v>0</v>
      </c>
      <c r="J7624" s="200"/>
      <c r="K7624" s="200" t="str" cm="1">
        <f t="array" ref="K7624">IF($C7624="","",IF(AND($C7624=Party_Statement!$C$5,$B7624&gt;=Party_Statement!$C$6,$B7624&lt;=Party_Statement!$E$6),SUMPRODUCT(($C$3:$C7624=Party_Statement!$C$5)*($B$3:$B7624&gt;=Party_Statement!$C$6)*($B$3:$B7624&lt;=Party_Statement!$E$6)),""))</f>
        <v/>
      </c>
    </row>
    <row r="7625" spans="1:11" s="64" customFormat="1" x14ac:dyDescent="0.2">
      <c r="A7625" s="203" t="str">
        <f>Collection!A1154</f>
        <v>2083/06/01</v>
      </c>
      <c r="B7625" s="197">
        <f>Collection!B1154</f>
        <v>46282</v>
      </c>
      <c r="C7625" s="200">
        <f>Collection!D1154</f>
        <v>0</v>
      </c>
      <c r="D7625" s="200">
        <f>Collection!F1154</f>
        <v>0</v>
      </c>
      <c r="E7625" s="200">
        <f>Collection!C1154</f>
        <v>4697</v>
      </c>
      <c r="F7625" s="200"/>
      <c r="G7625" s="201"/>
      <c r="H7625" s="201">
        <f>Collection!H1154</f>
        <v>0</v>
      </c>
      <c r="I7625" s="241">
        <f t="shared" si="119"/>
        <v>0</v>
      </c>
      <c r="J7625" s="202"/>
      <c r="K7625" s="200" t="str" cm="1">
        <f t="array" ref="K7625">IF($C7625="","",IF(AND($C7625=Party_Statement!$C$5,$B7625&gt;=Party_Statement!$C$6,$B7625&lt;=Party_Statement!$E$6),SUMPRODUCT(($C$3:$C7625=Party_Statement!$C$5)*($B$3:$B7625&gt;=Party_Statement!$C$6)*($B$3:$B7625&lt;=Party_Statement!$E$6)),""))</f>
        <v/>
      </c>
    </row>
    <row r="7626" spans="1:11" x14ac:dyDescent="0.2">
      <c r="A7626" s="203" t="str">
        <f>Collection!A1155</f>
        <v>2083/06/01</v>
      </c>
      <c r="B7626" s="197">
        <f>Collection!B1155</f>
        <v>46282</v>
      </c>
      <c r="C7626" s="200">
        <f>Collection!D1155</f>
        <v>0</v>
      </c>
      <c r="D7626" s="200">
        <f>Collection!F1155</f>
        <v>0</v>
      </c>
      <c r="E7626" s="200">
        <f>Collection!C1155</f>
        <v>4698</v>
      </c>
      <c r="F7626" s="200"/>
      <c r="G7626" s="201"/>
      <c r="H7626" s="201">
        <f>Collection!H1155</f>
        <v>0</v>
      </c>
      <c r="I7626" s="241">
        <f t="shared" si="119"/>
        <v>0</v>
      </c>
      <c r="J7626" s="200"/>
      <c r="K7626" s="200" t="str" cm="1">
        <f t="array" ref="K7626">IF($C7626="","",IF(AND($C7626=Party_Statement!$C$5,$B7626&gt;=Party_Statement!$C$6,$B7626&lt;=Party_Statement!$E$6),SUMPRODUCT(($C$3:$C7626=Party_Statement!$C$5)*($B$3:$B7626&gt;=Party_Statement!$C$6)*($B$3:$B7626&lt;=Party_Statement!$E$6)),""))</f>
        <v/>
      </c>
    </row>
    <row r="7627" spans="1:11" x14ac:dyDescent="0.2">
      <c r="A7627" s="203" t="str">
        <f>Collection!A1156</f>
        <v>2083/06/01</v>
      </c>
      <c r="B7627" s="197">
        <f>Collection!B1156</f>
        <v>46282</v>
      </c>
      <c r="C7627" s="200">
        <f>Collection!D1156</f>
        <v>0</v>
      </c>
      <c r="D7627" s="200">
        <f>Collection!F1156</f>
        <v>0</v>
      </c>
      <c r="E7627" s="200">
        <f>Collection!C1156</f>
        <v>4699</v>
      </c>
      <c r="F7627" s="200"/>
      <c r="G7627" s="201"/>
      <c r="H7627" s="201">
        <f>Collection!H1156</f>
        <v>0</v>
      </c>
      <c r="I7627" s="241">
        <f t="shared" ref="I7627:I7690" si="120">IF($C7627="","",IF($C7627=$C2645,$I2645+$G7627-$H7627,$G7627-$H7627))</f>
        <v>0</v>
      </c>
      <c r="J7627" s="200"/>
      <c r="K7627" s="200" t="str" cm="1">
        <f t="array" ref="K7627">IF($C7627="","",IF(AND($C7627=Party_Statement!$C$5,$B7627&gt;=Party_Statement!$C$6,$B7627&lt;=Party_Statement!$E$6),SUMPRODUCT(($C$3:$C7627=Party_Statement!$C$5)*($B$3:$B7627&gt;=Party_Statement!$C$6)*($B$3:$B7627&lt;=Party_Statement!$E$6)),""))</f>
        <v/>
      </c>
    </row>
    <row r="7628" spans="1:11" x14ac:dyDescent="0.2">
      <c r="A7628" s="203" t="str">
        <f>Collection!A1157</f>
        <v>2083/06/01</v>
      </c>
      <c r="B7628" s="197">
        <f>Collection!B1157</f>
        <v>46282</v>
      </c>
      <c r="C7628" s="200">
        <f>Collection!D1157</f>
        <v>0</v>
      </c>
      <c r="D7628" s="200">
        <f>Collection!F1157</f>
        <v>0</v>
      </c>
      <c r="E7628" s="200">
        <f>Collection!C1157</f>
        <v>4700</v>
      </c>
      <c r="F7628" s="200"/>
      <c r="G7628" s="201"/>
      <c r="H7628" s="201">
        <f>Collection!H1157</f>
        <v>0</v>
      </c>
      <c r="I7628" s="241">
        <f t="shared" si="120"/>
        <v>0</v>
      </c>
      <c r="J7628" s="200"/>
      <c r="K7628" s="200" t="str" cm="1">
        <f t="array" ref="K7628">IF($C7628="","",IF(AND($C7628=Party_Statement!$C$5,$B7628&gt;=Party_Statement!$C$6,$B7628&lt;=Party_Statement!$E$6),SUMPRODUCT(($C$3:$C7628=Party_Statement!$C$5)*($B$3:$B7628&gt;=Party_Statement!$C$6)*($B$3:$B7628&lt;=Party_Statement!$E$6)),""))</f>
        <v/>
      </c>
    </row>
    <row r="7629" spans="1:11" x14ac:dyDescent="0.2">
      <c r="A7629" s="203" t="str">
        <f>Collection!A1158</f>
        <v>2083/06/01</v>
      </c>
      <c r="B7629" s="197">
        <f>Collection!B1158</f>
        <v>46282</v>
      </c>
      <c r="C7629" s="200">
        <f>Collection!D1158</f>
        <v>0</v>
      </c>
      <c r="D7629" s="200">
        <f>Collection!F1158</f>
        <v>0</v>
      </c>
      <c r="E7629" s="200">
        <f>Collection!C1158</f>
        <v>4701</v>
      </c>
      <c r="F7629" s="200"/>
      <c r="G7629" s="201"/>
      <c r="H7629" s="201">
        <f>Collection!H1158</f>
        <v>0</v>
      </c>
      <c r="I7629" s="241">
        <f t="shared" si="120"/>
        <v>0</v>
      </c>
      <c r="J7629" s="200"/>
      <c r="K7629" s="200" t="str" cm="1">
        <f t="array" ref="K7629">IF($C7629="","",IF(AND($C7629=Party_Statement!$C$5,$B7629&gt;=Party_Statement!$C$6,$B7629&lt;=Party_Statement!$E$6),SUMPRODUCT(($C$3:$C7629=Party_Statement!$C$5)*($B$3:$B7629&gt;=Party_Statement!$C$6)*($B$3:$B7629&lt;=Party_Statement!$E$6)),""))</f>
        <v/>
      </c>
    </row>
    <row r="7630" spans="1:11" x14ac:dyDescent="0.2">
      <c r="A7630" s="203" t="str">
        <f>Collection!A1159</f>
        <v>2083/06/01</v>
      </c>
      <c r="B7630" s="197">
        <f>Collection!B1159</f>
        <v>46282</v>
      </c>
      <c r="C7630" s="200">
        <f>Collection!D1159</f>
        <v>0</v>
      </c>
      <c r="D7630" s="200">
        <f>Collection!F1159</f>
        <v>0</v>
      </c>
      <c r="E7630" s="200">
        <f>Collection!C1159</f>
        <v>4702</v>
      </c>
      <c r="F7630" s="200"/>
      <c r="G7630" s="201"/>
      <c r="H7630" s="201">
        <f>Collection!H1159</f>
        <v>0</v>
      </c>
      <c r="I7630" s="241">
        <f t="shared" si="120"/>
        <v>0</v>
      </c>
      <c r="J7630" s="200"/>
      <c r="K7630" s="200" t="str" cm="1">
        <f t="array" ref="K7630">IF($C7630="","",IF(AND($C7630=Party_Statement!$C$5,$B7630&gt;=Party_Statement!$C$6,$B7630&lt;=Party_Statement!$E$6),SUMPRODUCT(($C$3:$C7630=Party_Statement!$C$5)*($B$3:$B7630&gt;=Party_Statement!$C$6)*($B$3:$B7630&lt;=Party_Statement!$E$6)),""))</f>
        <v/>
      </c>
    </row>
    <row r="7631" spans="1:11" x14ac:dyDescent="0.2">
      <c r="A7631" s="203" t="str">
        <f>Collection!A1160</f>
        <v>2083/06/01</v>
      </c>
      <c r="B7631" s="197">
        <f>Collection!B1160</f>
        <v>46282</v>
      </c>
      <c r="C7631" s="200">
        <f>Collection!D1160</f>
        <v>0</v>
      </c>
      <c r="D7631" s="200">
        <f>Collection!F1160</f>
        <v>0</v>
      </c>
      <c r="E7631" s="200">
        <f>Collection!C1160</f>
        <v>4703</v>
      </c>
      <c r="F7631" s="200"/>
      <c r="G7631" s="201"/>
      <c r="H7631" s="201">
        <f>Collection!H1160</f>
        <v>0</v>
      </c>
      <c r="I7631" s="241">
        <f t="shared" si="120"/>
        <v>0</v>
      </c>
      <c r="J7631" s="200"/>
      <c r="K7631" s="200" t="str" cm="1">
        <f t="array" ref="K7631">IF($C7631="","",IF(AND($C7631=Party_Statement!$C$5,$B7631&gt;=Party_Statement!$C$6,$B7631&lt;=Party_Statement!$E$6),SUMPRODUCT(($C$3:$C7631=Party_Statement!$C$5)*($B$3:$B7631&gt;=Party_Statement!$C$6)*($B$3:$B7631&lt;=Party_Statement!$E$6)),""))</f>
        <v/>
      </c>
    </row>
    <row r="7632" spans="1:11" x14ac:dyDescent="0.2">
      <c r="A7632" s="203" t="str">
        <f>Collection!A1161</f>
        <v>2083/06/01</v>
      </c>
      <c r="B7632" s="197">
        <f>Collection!B1161</f>
        <v>46282</v>
      </c>
      <c r="C7632" s="200">
        <f>Collection!D1161</f>
        <v>0</v>
      </c>
      <c r="D7632" s="200">
        <f>Collection!F1161</f>
        <v>0</v>
      </c>
      <c r="E7632" s="200">
        <f>Collection!C1161</f>
        <v>4704</v>
      </c>
      <c r="F7632" s="200"/>
      <c r="G7632" s="201"/>
      <c r="H7632" s="201">
        <f>Collection!H1161</f>
        <v>0</v>
      </c>
      <c r="I7632" s="241">
        <f t="shared" si="120"/>
        <v>0</v>
      </c>
      <c r="J7632" s="200"/>
      <c r="K7632" s="200" t="str" cm="1">
        <f t="array" ref="K7632">IF($C7632="","",IF(AND($C7632=Party_Statement!$C$5,$B7632&gt;=Party_Statement!$C$6,$B7632&lt;=Party_Statement!$E$6),SUMPRODUCT(($C$3:$C7632=Party_Statement!$C$5)*($B$3:$B7632&gt;=Party_Statement!$C$6)*($B$3:$B7632&lt;=Party_Statement!$E$6)),""))</f>
        <v/>
      </c>
    </row>
    <row r="7633" spans="1:11" x14ac:dyDescent="0.2">
      <c r="A7633" s="203" t="str">
        <f>Collection!A1162</f>
        <v>2083/06/01</v>
      </c>
      <c r="B7633" s="197">
        <f>Collection!B1162</f>
        <v>46282</v>
      </c>
      <c r="C7633" s="200">
        <f>Collection!D1162</f>
        <v>0</v>
      </c>
      <c r="D7633" s="200">
        <f>Collection!F1162</f>
        <v>0</v>
      </c>
      <c r="E7633" s="200">
        <f>Collection!C1162</f>
        <v>4705</v>
      </c>
      <c r="F7633" s="200"/>
      <c r="G7633" s="201"/>
      <c r="H7633" s="201">
        <f>Collection!H1162</f>
        <v>0</v>
      </c>
      <c r="I7633" s="241">
        <f t="shared" si="120"/>
        <v>0</v>
      </c>
      <c r="J7633" s="200"/>
      <c r="K7633" s="200" t="str" cm="1">
        <f t="array" ref="K7633">IF($C7633="","",IF(AND($C7633=Party_Statement!$C$5,$B7633&gt;=Party_Statement!$C$6,$B7633&lt;=Party_Statement!$E$6),SUMPRODUCT(($C$3:$C7633=Party_Statement!$C$5)*($B$3:$B7633&gt;=Party_Statement!$C$6)*($B$3:$B7633&lt;=Party_Statement!$E$6)),""))</f>
        <v/>
      </c>
    </row>
    <row r="7634" spans="1:11" s="64" customFormat="1" x14ac:dyDescent="0.2">
      <c r="A7634" s="203" t="str">
        <f>Collection!A1163</f>
        <v>2083/06/01</v>
      </c>
      <c r="B7634" s="197">
        <f>Collection!B1163</f>
        <v>46282</v>
      </c>
      <c r="C7634" s="200">
        <f>Collection!D1163</f>
        <v>0</v>
      </c>
      <c r="D7634" s="200">
        <f>Collection!F1163</f>
        <v>0</v>
      </c>
      <c r="E7634" s="200">
        <f>Collection!C1163</f>
        <v>4706</v>
      </c>
      <c r="F7634" s="200"/>
      <c r="G7634" s="201"/>
      <c r="H7634" s="201">
        <f>Collection!H1163</f>
        <v>0</v>
      </c>
      <c r="I7634" s="241">
        <f t="shared" si="120"/>
        <v>0</v>
      </c>
      <c r="J7634" s="202"/>
      <c r="K7634" s="200" t="str" cm="1">
        <f t="array" ref="K7634">IF($C7634="","",IF(AND($C7634=Party_Statement!$C$5,$B7634&gt;=Party_Statement!$C$6,$B7634&lt;=Party_Statement!$E$6),SUMPRODUCT(($C$3:$C7634=Party_Statement!$C$5)*($B$3:$B7634&gt;=Party_Statement!$C$6)*($B$3:$B7634&lt;=Party_Statement!$E$6)),""))</f>
        <v/>
      </c>
    </row>
    <row r="7635" spans="1:11" x14ac:dyDescent="0.2">
      <c r="A7635" s="203" t="str">
        <f>Collection!A1164</f>
        <v>2083/06/01</v>
      </c>
      <c r="B7635" s="197">
        <f>Collection!B1164</f>
        <v>46282</v>
      </c>
      <c r="C7635" s="200">
        <f>Collection!D1164</f>
        <v>0</v>
      </c>
      <c r="D7635" s="200">
        <f>Collection!F1164</f>
        <v>0</v>
      </c>
      <c r="E7635" s="200">
        <f>Collection!C1164</f>
        <v>4707</v>
      </c>
      <c r="F7635" s="200"/>
      <c r="G7635" s="201"/>
      <c r="H7635" s="201">
        <f>Collection!H1164</f>
        <v>0</v>
      </c>
      <c r="I7635" s="241">
        <f t="shared" si="120"/>
        <v>0</v>
      </c>
      <c r="J7635" s="200"/>
      <c r="K7635" s="200" t="str" cm="1">
        <f t="array" ref="K7635">IF($C7635="","",IF(AND($C7635=Party_Statement!$C$5,$B7635&gt;=Party_Statement!$C$6,$B7635&lt;=Party_Statement!$E$6),SUMPRODUCT(($C$3:$C7635=Party_Statement!$C$5)*($B$3:$B7635&gt;=Party_Statement!$C$6)*($B$3:$B7635&lt;=Party_Statement!$E$6)),""))</f>
        <v/>
      </c>
    </row>
    <row r="7636" spans="1:11" s="64" customFormat="1" x14ac:dyDescent="0.2">
      <c r="A7636" s="203" t="str">
        <f>Collection!A1165</f>
        <v>2083/06/01</v>
      </c>
      <c r="B7636" s="197">
        <f>Collection!B1165</f>
        <v>46282</v>
      </c>
      <c r="C7636" s="200">
        <f>Collection!D1165</f>
        <v>0</v>
      </c>
      <c r="D7636" s="200">
        <f>Collection!F1165</f>
        <v>0</v>
      </c>
      <c r="E7636" s="200">
        <f>Collection!C1165</f>
        <v>4708</v>
      </c>
      <c r="F7636" s="200"/>
      <c r="G7636" s="201"/>
      <c r="H7636" s="201">
        <f>Collection!H1165</f>
        <v>0</v>
      </c>
      <c r="I7636" s="241">
        <f t="shared" si="120"/>
        <v>0</v>
      </c>
      <c r="J7636" s="202"/>
      <c r="K7636" s="200" t="str" cm="1">
        <f t="array" ref="K7636">IF($C7636="","",IF(AND($C7636=Party_Statement!$C$5,$B7636&gt;=Party_Statement!$C$6,$B7636&lt;=Party_Statement!$E$6),SUMPRODUCT(($C$3:$C7636=Party_Statement!$C$5)*($B$3:$B7636&gt;=Party_Statement!$C$6)*($B$3:$B7636&lt;=Party_Statement!$E$6)),""))</f>
        <v/>
      </c>
    </row>
    <row r="7637" spans="1:11" s="64" customFormat="1" x14ac:dyDescent="0.2">
      <c r="A7637" s="203" t="str">
        <f>Collection!A1166</f>
        <v>2083/06/01</v>
      </c>
      <c r="B7637" s="197">
        <f>Collection!B1166</f>
        <v>46282</v>
      </c>
      <c r="C7637" s="200">
        <f>Collection!D1166</f>
        <v>0</v>
      </c>
      <c r="D7637" s="200">
        <f>Collection!F1166</f>
        <v>0</v>
      </c>
      <c r="E7637" s="200">
        <f>Collection!C1166</f>
        <v>4709</v>
      </c>
      <c r="F7637" s="200"/>
      <c r="G7637" s="201"/>
      <c r="H7637" s="201">
        <f>Collection!H1166</f>
        <v>0</v>
      </c>
      <c r="I7637" s="241">
        <f t="shared" si="120"/>
        <v>0</v>
      </c>
      <c r="J7637" s="202"/>
      <c r="K7637" s="200" t="str" cm="1">
        <f t="array" ref="K7637">IF($C7637="","",IF(AND($C7637=Party_Statement!$C$5,$B7637&gt;=Party_Statement!$C$6,$B7637&lt;=Party_Statement!$E$6),SUMPRODUCT(($C$3:$C7637=Party_Statement!$C$5)*($B$3:$B7637&gt;=Party_Statement!$C$6)*($B$3:$B7637&lt;=Party_Statement!$E$6)),""))</f>
        <v/>
      </c>
    </row>
    <row r="7638" spans="1:11" x14ac:dyDescent="0.2">
      <c r="A7638" s="203" t="str">
        <f>Collection!A1167</f>
        <v>2083/06/01</v>
      </c>
      <c r="B7638" s="197">
        <f>Collection!B1167</f>
        <v>46282</v>
      </c>
      <c r="C7638" s="200">
        <f>Collection!D1167</f>
        <v>0</v>
      </c>
      <c r="D7638" s="200">
        <f>Collection!F1167</f>
        <v>0</v>
      </c>
      <c r="E7638" s="200">
        <f>Collection!C1167</f>
        <v>4710</v>
      </c>
      <c r="F7638" s="200"/>
      <c r="G7638" s="201"/>
      <c r="H7638" s="201">
        <f>Collection!H1167</f>
        <v>0</v>
      </c>
      <c r="I7638" s="241">
        <f t="shared" si="120"/>
        <v>0</v>
      </c>
      <c r="J7638" s="200"/>
      <c r="K7638" s="200" t="str" cm="1">
        <f t="array" ref="K7638">IF($C7638="","",IF(AND($C7638=Party_Statement!$C$5,$B7638&gt;=Party_Statement!$C$6,$B7638&lt;=Party_Statement!$E$6),SUMPRODUCT(($C$3:$C7638=Party_Statement!$C$5)*($B$3:$B7638&gt;=Party_Statement!$C$6)*($B$3:$B7638&lt;=Party_Statement!$E$6)),""))</f>
        <v/>
      </c>
    </row>
    <row r="7639" spans="1:11" s="64" customFormat="1" x14ac:dyDescent="0.2">
      <c r="A7639" s="203" t="str">
        <f>Collection!A1168</f>
        <v>2083/06/01</v>
      </c>
      <c r="B7639" s="197">
        <f>Collection!B1168</f>
        <v>46282</v>
      </c>
      <c r="C7639" s="200">
        <f>Collection!D1168</f>
        <v>0</v>
      </c>
      <c r="D7639" s="200">
        <f>Collection!F1168</f>
        <v>0</v>
      </c>
      <c r="E7639" s="200">
        <f>Collection!C1168</f>
        <v>4711</v>
      </c>
      <c r="F7639" s="200"/>
      <c r="G7639" s="201"/>
      <c r="H7639" s="201">
        <f>Collection!H1168</f>
        <v>0</v>
      </c>
      <c r="I7639" s="241">
        <f t="shared" si="120"/>
        <v>0</v>
      </c>
      <c r="J7639" s="202"/>
      <c r="K7639" s="200" t="str" cm="1">
        <f t="array" ref="K7639">IF($C7639="","",IF(AND($C7639=Party_Statement!$C$5,$B7639&gt;=Party_Statement!$C$6,$B7639&lt;=Party_Statement!$E$6),SUMPRODUCT(($C$3:$C7639=Party_Statement!$C$5)*($B$3:$B7639&gt;=Party_Statement!$C$6)*($B$3:$B7639&lt;=Party_Statement!$E$6)),""))</f>
        <v/>
      </c>
    </row>
    <row r="7640" spans="1:11" x14ac:dyDescent="0.2">
      <c r="A7640" s="203" t="str">
        <f>Collection!A1169</f>
        <v>2083/06/01</v>
      </c>
      <c r="B7640" s="197">
        <f>Collection!B1169</f>
        <v>46282</v>
      </c>
      <c r="C7640" s="200">
        <f>Collection!D1169</f>
        <v>0</v>
      </c>
      <c r="D7640" s="200">
        <f>Collection!F1169</f>
        <v>0</v>
      </c>
      <c r="E7640" s="200">
        <f>Collection!C1169</f>
        <v>4712</v>
      </c>
      <c r="F7640" s="200"/>
      <c r="G7640" s="201"/>
      <c r="H7640" s="201">
        <f>Collection!H1169</f>
        <v>0</v>
      </c>
      <c r="I7640" s="241">
        <f t="shared" si="120"/>
        <v>0</v>
      </c>
      <c r="J7640" s="200"/>
      <c r="K7640" s="200" t="str" cm="1">
        <f t="array" ref="K7640">IF($C7640="","",IF(AND($C7640=Party_Statement!$C$5,$B7640&gt;=Party_Statement!$C$6,$B7640&lt;=Party_Statement!$E$6),SUMPRODUCT(($C$3:$C7640=Party_Statement!$C$5)*($B$3:$B7640&gt;=Party_Statement!$C$6)*($B$3:$B7640&lt;=Party_Statement!$E$6)),""))</f>
        <v/>
      </c>
    </row>
    <row r="7641" spans="1:11" x14ac:dyDescent="0.2">
      <c r="A7641" s="203" t="str">
        <f>Collection!A1170</f>
        <v>2083/06/01</v>
      </c>
      <c r="B7641" s="197">
        <f>Collection!B1170</f>
        <v>46282</v>
      </c>
      <c r="C7641" s="200">
        <f>Collection!D1170</f>
        <v>0</v>
      </c>
      <c r="D7641" s="200">
        <f>Collection!F1170</f>
        <v>0</v>
      </c>
      <c r="E7641" s="200">
        <f>Collection!C1170</f>
        <v>4713</v>
      </c>
      <c r="F7641" s="200"/>
      <c r="G7641" s="201"/>
      <c r="H7641" s="201">
        <f>Collection!H1170</f>
        <v>0</v>
      </c>
      <c r="I7641" s="241">
        <f t="shared" si="120"/>
        <v>0</v>
      </c>
      <c r="J7641" s="200"/>
      <c r="K7641" s="200" t="str" cm="1">
        <f t="array" ref="K7641">IF($C7641="","",IF(AND($C7641=Party_Statement!$C$5,$B7641&gt;=Party_Statement!$C$6,$B7641&lt;=Party_Statement!$E$6),SUMPRODUCT(($C$3:$C7641=Party_Statement!$C$5)*($B$3:$B7641&gt;=Party_Statement!$C$6)*($B$3:$B7641&lt;=Party_Statement!$E$6)),""))</f>
        <v/>
      </c>
    </row>
    <row r="7642" spans="1:11" x14ac:dyDescent="0.2">
      <c r="A7642" s="203" t="str">
        <f>Collection!A1171</f>
        <v>2083/06/01</v>
      </c>
      <c r="B7642" s="197">
        <f>Collection!B1171</f>
        <v>46282</v>
      </c>
      <c r="C7642" s="200">
        <f>Collection!D1171</f>
        <v>0</v>
      </c>
      <c r="D7642" s="200">
        <f>Collection!F1171</f>
        <v>0</v>
      </c>
      <c r="E7642" s="200">
        <f>Collection!C1171</f>
        <v>4714</v>
      </c>
      <c r="F7642" s="200"/>
      <c r="G7642" s="201"/>
      <c r="H7642" s="201">
        <f>Collection!H1171</f>
        <v>0</v>
      </c>
      <c r="I7642" s="241">
        <f t="shared" si="120"/>
        <v>0</v>
      </c>
      <c r="J7642" s="200"/>
      <c r="K7642" s="200" t="str" cm="1">
        <f t="array" ref="K7642">IF($C7642="","",IF(AND($C7642=Party_Statement!$C$5,$B7642&gt;=Party_Statement!$C$6,$B7642&lt;=Party_Statement!$E$6),SUMPRODUCT(($C$3:$C7642=Party_Statement!$C$5)*($B$3:$B7642&gt;=Party_Statement!$C$6)*($B$3:$B7642&lt;=Party_Statement!$E$6)),""))</f>
        <v/>
      </c>
    </row>
    <row r="7643" spans="1:11" x14ac:dyDescent="0.2">
      <c r="A7643" s="203" t="str">
        <f>Collection!A1172</f>
        <v>2083/06/01</v>
      </c>
      <c r="B7643" s="197">
        <f>Collection!B1172</f>
        <v>46282</v>
      </c>
      <c r="C7643" s="200">
        <f>Collection!D1172</f>
        <v>0</v>
      </c>
      <c r="D7643" s="200">
        <f>Collection!F1172</f>
        <v>0</v>
      </c>
      <c r="E7643" s="200">
        <f>Collection!C1172</f>
        <v>4715</v>
      </c>
      <c r="F7643" s="200"/>
      <c r="G7643" s="201"/>
      <c r="H7643" s="201">
        <f>Collection!H1172</f>
        <v>0</v>
      </c>
      <c r="I7643" s="241">
        <f t="shared" si="120"/>
        <v>0</v>
      </c>
      <c r="J7643" s="200"/>
      <c r="K7643" s="200" t="str" cm="1">
        <f t="array" ref="K7643">IF($C7643="","",IF(AND($C7643=Party_Statement!$C$5,$B7643&gt;=Party_Statement!$C$6,$B7643&lt;=Party_Statement!$E$6),SUMPRODUCT(($C$3:$C7643=Party_Statement!$C$5)*($B$3:$B7643&gt;=Party_Statement!$C$6)*($B$3:$B7643&lt;=Party_Statement!$E$6)),""))</f>
        <v/>
      </c>
    </row>
    <row r="7644" spans="1:11" x14ac:dyDescent="0.2">
      <c r="A7644" s="203" t="str">
        <f>Collection!A1173</f>
        <v>2083/06/01</v>
      </c>
      <c r="B7644" s="197">
        <f>Collection!B1173</f>
        <v>46282</v>
      </c>
      <c r="C7644" s="200">
        <f>Collection!D1173</f>
        <v>0</v>
      </c>
      <c r="D7644" s="200">
        <f>Collection!F1173</f>
        <v>0</v>
      </c>
      <c r="E7644" s="200">
        <f>Collection!C1173</f>
        <v>4716</v>
      </c>
      <c r="F7644" s="200"/>
      <c r="G7644" s="201"/>
      <c r="H7644" s="201">
        <f>Collection!H1173</f>
        <v>0</v>
      </c>
      <c r="I7644" s="241">
        <f t="shared" si="120"/>
        <v>0</v>
      </c>
      <c r="J7644" s="200"/>
      <c r="K7644" s="200" t="str" cm="1">
        <f t="array" ref="K7644">IF($C7644="","",IF(AND($C7644=Party_Statement!$C$5,$B7644&gt;=Party_Statement!$C$6,$B7644&lt;=Party_Statement!$E$6),SUMPRODUCT(($C$3:$C7644=Party_Statement!$C$5)*($B$3:$B7644&gt;=Party_Statement!$C$6)*($B$3:$B7644&lt;=Party_Statement!$E$6)),""))</f>
        <v/>
      </c>
    </row>
    <row r="7645" spans="1:11" x14ac:dyDescent="0.2">
      <c r="A7645" s="203" t="str">
        <f>Collection!A1174</f>
        <v>2083/06/01</v>
      </c>
      <c r="B7645" s="197">
        <f>Collection!B1174</f>
        <v>46282</v>
      </c>
      <c r="C7645" s="200">
        <f>Collection!D1174</f>
        <v>0</v>
      </c>
      <c r="D7645" s="200">
        <f>Collection!F1174</f>
        <v>0</v>
      </c>
      <c r="E7645" s="200">
        <f>Collection!C1174</f>
        <v>4717</v>
      </c>
      <c r="F7645" s="200"/>
      <c r="G7645" s="201"/>
      <c r="H7645" s="201">
        <f>Collection!H1174</f>
        <v>0</v>
      </c>
      <c r="I7645" s="241">
        <f t="shared" si="120"/>
        <v>0</v>
      </c>
      <c r="J7645" s="200"/>
      <c r="K7645" s="200" t="str" cm="1">
        <f t="array" ref="K7645">IF($C7645="","",IF(AND($C7645=Party_Statement!$C$5,$B7645&gt;=Party_Statement!$C$6,$B7645&lt;=Party_Statement!$E$6),SUMPRODUCT(($C$3:$C7645=Party_Statement!$C$5)*($B$3:$B7645&gt;=Party_Statement!$C$6)*($B$3:$B7645&lt;=Party_Statement!$E$6)),""))</f>
        <v/>
      </c>
    </row>
    <row r="7646" spans="1:11" x14ac:dyDescent="0.2">
      <c r="A7646" s="203" t="str">
        <f>Collection!A1175</f>
        <v>2083/06/01</v>
      </c>
      <c r="B7646" s="197">
        <f>Collection!B1175</f>
        <v>46282</v>
      </c>
      <c r="C7646" s="200">
        <f>Collection!D1175</f>
        <v>0</v>
      </c>
      <c r="D7646" s="200">
        <f>Collection!F1175</f>
        <v>0</v>
      </c>
      <c r="E7646" s="200">
        <f>Collection!C1175</f>
        <v>4718</v>
      </c>
      <c r="F7646" s="200"/>
      <c r="G7646" s="201"/>
      <c r="H7646" s="201">
        <f>Collection!H1175</f>
        <v>0</v>
      </c>
      <c r="I7646" s="241">
        <f t="shared" si="120"/>
        <v>0</v>
      </c>
      <c r="J7646" s="200"/>
      <c r="K7646" s="200" t="str" cm="1">
        <f t="array" ref="K7646">IF($C7646="","",IF(AND($C7646=Party_Statement!$C$5,$B7646&gt;=Party_Statement!$C$6,$B7646&lt;=Party_Statement!$E$6),SUMPRODUCT(($C$3:$C7646=Party_Statement!$C$5)*($B$3:$B7646&gt;=Party_Statement!$C$6)*($B$3:$B7646&lt;=Party_Statement!$E$6)),""))</f>
        <v/>
      </c>
    </row>
    <row r="7647" spans="1:11" x14ac:dyDescent="0.2">
      <c r="A7647" s="203" t="str">
        <f>Collection!A1176</f>
        <v>2083/06/01</v>
      </c>
      <c r="B7647" s="197">
        <f>Collection!B1176</f>
        <v>46282</v>
      </c>
      <c r="C7647" s="200">
        <f>Collection!D1176</f>
        <v>0</v>
      </c>
      <c r="D7647" s="200">
        <f>Collection!F1176</f>
        <v>0</v>
      </c>
      <c r="E7647" s="200">
        <f>Collection!C1176</f>
        <v>4719</v>
      </c>
      <c r="F7647" s="200"/>
      <c r="G7647" s="201"/>
      <c r="H7647" s="201">
        <f>Collection!H1176</f>
        <v>0</v>
      </c>
      <c r="I7647" s="241">
        <f t="shared" si="120"/>
        <v>0</v>
      </c>
      <c r="J7647" s="200"/>
      <c r="K7647" s="200" t="str" cm="1">
        <f t="array" ref="K7647">IF($C7647="","",IF(AND($C7647=Party_Statement!$C$5,$B7647&gt;=Party_Statement!$C$6,$B7647&lt;=Party_Statement!$E$6),SUMPRODUCT(($C$3:$C7647=Party_Statement!$C$5)*($B$3:$B7647&gt;=Party_Statement!$C$6)*($B$3:$B7647&lt;=Party_Statement!$E$6)),""))</f>
        <v/>
      </c>
    </row>
    <row r="7648" spans="1:11" s="64" customFormat="1" x14ac:dyDescent="0.2">
      <c r="A7648" s="203" t="str">
        <f>Collection!A1177</f>
        <v>2083/06/01</v>
      </c>
      <c r="B7648" s="197">
        <f>Collection!B1177</f>
        <v>46282</v>
      </c>
      <c r="C7648" s="200">
        <f>Collection!D1177</f>
        <v>0</v>
      </c>
      <c r="D7648" s="200">
        <f>Collection!F1177</f>
        <v>0</v>
      </c>
      <c r="E7648" s="200">
        <f>Collection!C1177</f>
        <v>4720</v>
      </c>
      <c r="F7648" s="200"/>
      <c r="G7648" s="201"/>
      <c r="H7648" s="201">
        <f>Collection!H1177</f>
        <v>0</v>
      </c>
      <c r="I7648" s="241">
        <f t="shared" si="120"/>
        <v>0</v>
      </c>
      <c r="J7648" s="202"/>
      <c r="K7648" s="200" t="str" cm="1">
        <f t="array" ref="K7648">IF($C7648="","",IF(AND($C7648=Party_Statement!$C$5,$B7648&gt;=Party_Statement!$C$6,$B7648&lt;=Party_Statement!$E$6),SUMPRODUCT(($C$3:$C7648=Party_Statement!$C$5)*($B$3:$B7648&gt;=Party_Statement!$C$6)*($B$3:$B7648&lt;=Party_Statement!$E$6)),""))</f>
        <v/>
      </c>
    </row>
    <row r="7649" spans="1:11" x14ac:dyDescent="0.2">
      <c r="A7649" s="203" t="str">
        <f>Collection!A1178</f>
        <v>2083/06/01</v>
      </c>
      <c r="B7649" s="197">
        <f>Collection!B1178</f>
        <v>46282</v>
      </c>
      <c r="C7649" s="200">
        <f>Collection!D1178</f>
        <v>0</v>
      </c>
      <c r="D7649" s="200">
        <f>Collection!F1178</f>
        <v>0</v>
      </c>
      <c r="E7649" s="200">
        <f>Collection!C1178</f>
        <v>4721</v>
      </c>
      <c r="F7649" s="200"/>
      <c r="G7649" s="201"/>
      <c r="H7649" s="201">
        <f>Collection!H1178</f>
        <v>0</v>
      </c>
      <c r="I7649" s="241">
        <f t="shared" si="120"/>
        <v>0</v>
      </c>
      <c r="J7649" s="200"/>
      <c r="K7649" s="200" t="str" cm="1">
        <f t="array" ref="K7649">IF($C7649="","",IF(AND($C7649=Party_Statement!$C$5,$B7649&gt;=Party_Statement!$C$6,$B7649&lt;=Party_Statement!$E$6),SUMPRODUCT(($C$3:$C7649=Party_Statement!$C$5)*($B$3:$B7649&gt;=Party_Statement!$C$6)*($B$3:$B7649&lt;=Party_Statement!$E$6)),""))</f>
        <v/>
      </c>
    </row>
    <row r="7650" spans="1:11" s="64" customFormat="1" x14ac:dyDescent="0.2">
      <c r="A7650" s="203" t="str">
        <f>Collection!A1179</f>
        <v>2083/06/01</v>
      </c>
      <c r="B7650" s="197">
        <f>Collection!B1179</f>
        <v>46282</v>
      </c>
      <c r="C7650" s="200">
        <f>Collection!D1179</f>
        <v>0</v>
      </c>
      <c r="D7650" s="200">
        <f>Collection!F1179</f>
        <v>0</v>
      </c>
      <c r="E7650" s="200">
        <f>Collection!C1179</f>
        <v>4722</v>
      </c>
      <c r="F7650" s="200"/>
      <c r="G7650" s="201"/>
      <c r="H7650" s="201">
        <f>Collection!H1179</f>
        <v>0</v>
      </c>
      <c r="I7650" s="241">
        <f t="shared" si="120"/>
        <v>0</v>
      </c>
      <c r="J7650" s="202"/>
      <c r="K7650" s="200" t="str" cm="1">
        <f t="array" ref="K7650">IF($C7650="","",IF(AND($C7650=Party_Statement!$C$5,$B7650&gt;=Party_Statement!$C$6,$B7650&lt;=Party_Statement!$E$6),SUMPRODUCT(($C$3:$C7650=Party_Statement!$C$5)*($B$3:$B7650&gt;=Party_Statement!$C$6)*($B$3:$B7650&lt;=Party_Statement!$E$6)),""))</f>
        <v/>
      </c>
    </row>
    <row r="7651" spans="1:11" s="64" customFormat="1" x14ac:dyDescent="0.2">
      <c r="A7651" s="203" t="str">
        <f>Collection!A1180</f>
        <v>2083/06/01</v>
      </c>
      <c r="B7651" s="197">
        <f>Collection!B1180</f>
        <v>46282</v>
      </c>
      <c r="C7651" s="200">
        <f>Collection!D1180</f>
        <v>0</v>
      </c>
      <c r="D7651" s="200">
        <f>Collection!F1180</f>
        <v>0</v>
      </c>
      <c r="E7651" s="200">
        <f>Collection!C1180</f>
        <v>4723</v>
      </c>
      <c r="F7651" s="200"/>
      <c r="G7651" s="201"/>
      <c r="H7651" s="201">
        <f>Collection!H1180</f>
        <v>0</v>
      </c>
      <c r="I7651" s="241">
        <f t="shared" si="120"/>
        <v>0</v>
      </c>
      <c r="J7651" s="202"/>
      <c r="K7651" s="200" t="str" cm="1">
        <f t="array" ref="K7651">IF($C7651="","",IF(AND($C7651=Party_Statement!$C$5,$B7651&gt;=Party_Statement!$C$6,$B7651&lt;=Party_Statement!$E$6),SUMPRODUCT(($C$3:$C7651=Party_Statement!$C$5)*($B$3:$B7651&gt;=Party_Statement!$C$6)*($B$3:$B7651&lt;=Party_Statement!$E$6)),""))</f>
        <v/>
      </c>
    </row>
    <row r="7652" spans="1:11" x14ac:dyDescent="0.2">
      <c r="A7652" s="203" t="str">
        <f>Collection!A1181</f>
        <v>2083/06/01</v>
      </c>
      <c r="B7652" s="197">
        <f>Collection!B1181</f>
        <v>46282</v>
      </c>
      <c r="C7652" s="200">
        <f>Collection!D1181</f>
        <v>0</v>
      </c>
      <c r="D7652" s="200">
        <f>Collection!F1181</f>
        <v>0</v>
      </c>
      <c r="E7652" s="200">
        <f>Collection!C1181</f>
        <v>4724</v>
      </c>
      <c r="F7652" s="200"/>
      <c r="G7652" s="201"/>
      <c r="H7652" s="201">
        <f>Collection!H1181</f>
        <v>0</v>
      </c>
      <c r="I7652" s="241">
        <f t="shared" si="120"/>
        <v>0</v>
      </c>
      <c r="J7652" s="200"/>
      <c r="K7652" s="200" t="str" cm="1">
        <f t="array" ref="K7652">IF($C7652="","",IF(AND($C7652=Party_Statement!$C$5,$B7652&gt;=Party_Statement!$C$6,$B7652&lt;=Party_Statement!$E$6),SUMPRODUCT(($C$3:$C7652=Party_Statement!$C$5)*($B$3:$B7652&gt;=Party_Statement!$C$6)*($B$3:$B7652&lt;=Party_Statement!$E$6)),""))</f>
        <v/>
      </c>
    </row>
    <row r="7653" spans="1:11" s="64" customFormat="1" x14ac:dyDescent="0.2">
      <c r="A7653" s="203" t="str">
        <f>Collection!A1182</f>
        <v>2083/06/01</v>
      </c>
      <c r="B7653" s="197">
        <f>Collection!B1182</f>
        <v>46282</v>
      </c>
      <c r="C7653" s="200">
        <f>Collection!D1182</f>
        <v>0</v>
      </c>
      <c r="D7653" s="200">
        <f>Collection!F1182</f>
        <v>0</v>
      </c>
      <c r="E7653" s="200">
        <f>Collection!C1182</f>
        <v>4725</v>
      </c>
      <c r="F7653" s="200"/>
      <c r="G7653" s="201"/>
      <c r="H7653" s="201">
        <f>Collection!H1182</f>
        <v>0</v>
      </c>
      <c r="I7653" s="241">
        <f t="shared" si="120"/>
        <v>0</v>
      </c>
      <c r="J7653" s="202"/>
      <c r="K7653" s="200" t="str" cm="1">
        <f t="array" ref="K7653">IF($C7653="","",IF(AND($C7653=Party_Statement!$C$5,$B7653&gt;=Party_Statement!$C$6,$B7653&lt;=Party_Statement!$E$6),SUMPRODUCT(($C$3:$C7653=Party_Statement!$C$5)*($B$3:$B7653&gt;=Party_Statement!$C$6)*($B$3:$B7653&lt;=Party_Statement!$E$6)),""))</f>
        <v/>
      </c>
    </row>
    <row r="7654" spans="1:11" x14ac:dyDescent="0.2">
      <c r="A7654" s="203" t="str">
        <f>Collection!A1183</f>
        <v>2083/06/01</v>
      </c>
      <c r="B7654" s="197">
        <f>Collection!B1183</f>
        <v>46282</v>
      </c>
      <c r="C7654" s="200">
        <f>Collection!D1183</f>
        <v>0</v>
      </c>
      <c r="D7654" s="200">
        <f>Collection!F1183</f>
        <v>0</v>
      </c>
      <c r="E7654" s="200">
        <f>Collection!C1183</f>
        <v>4726</v>
      </c>
      <c r="F7654" s="200"/>
      <c r="G7654" s="201"/>
      <c r="H7654" s="201">
        <f>Collection!H1183</f>
        <v>0</v>
      </c>
      <c r="I7654" s="241">
        <f t="shared" si="120"/>
        <v>0</v>
      </c>
      <c r="J7654" s="200"/>
      <c r="K7654" s="200" t="str" cm="1">
        <f t="array" ref="K7654">IF($C7654="","",IF(AND($C7654=Party_Statement!$C$5,$B7654&gt;=Party_Statement!$C$6,$B7654&lt;=Party_Statement!$E$6),SUMPRODUCT(($C$3:$C7654=Party_Statement!$C$5)*($B$3:$B7654&gt;=Party_Statement!$C$6)*($B$3:$B7654&lt;=Party_Statement!$E$6)),""))</f>
        <v/>
      </c>
    </row>
    <row r="7655" spans="1:11" x14ac:dyDescent="0.2">
      <c r="A7655" s="203" t="str">
        <f>Collection!A1184</f>
        <v>2083/06/01</v>
      </c>
      <c r="B7655" s="197">
        <f>Collection!B1184</f>
        <v>46282</v>
      </c>
      <c r="C7655" s="200">
        <f>Collection!D1184</f>
        <v>0</v>
      </c>
      <c r="D7655" s="200">
        <f>Collection!F1184</f>
        <v>0</v>
      </c>
      <c r="E7655" s="200">
        <f>Collection!C1184</f>
        <v>4727</v>
      </c>
      <c r="F7655" s="200"/>
      <c r="G7655" s="201"/>
      <c r="H7655" s="201">
        <f>Collection!H1184</f>
        <v>0</v>
      </c>
      <c r="I7655" s="241">
        <f t="shared" si="120"/>
        <v>0</v>
      </c>
      <c r="J7655" s="200"/>
      <c r="K7655" s="200" t="str" cm="1">
        <f t="array" ref="K7655">IF($C7655="","",IF(AND($C7655=Party_Statement!$C$5,$B7655&gt;=Party_Statement!$C$6,$B7655&lt;=Party_Statement!$E$6),SUMPRODUCT(($C$3:$C7655=Party_Statement!$C$5)*($B$3:$B7655&gt;=Party_Statement!$C$6)*($B$3:$B7655&lt;=Party_Statement!$E$6)),""))</f>
        <v/>
      </c>
    </row>
    <row r="7656" spans="1:11" x14ac:dyDescent="0.2">
      <c r="A7656" s="203" t="str">
        <f>Collection!A1185</f>
        <v>2083/06/01</v>
      </c>
      <c r="B7656" s="197">
        <f>Collection!B1185</f>
        <v>46282</v>
      </c>
      <c r="C7656" s="200">
        <f>Collection!D1185</f>
        <v>0</v>
      </c>
      <c r="D7656" s="200">
        <f>Collection!F1185</f>
        <v>0</v>
      </c>
      <c r="E7656" s="200">
        <f>Collection!C1185</f>
        <v>4728</v>
      </c>
      <c r="F7656" s="200"/>
      <c r="G7656" s="201"/>
      <c r="H7656" s="201">
        <f>Collection!H1185</f>
        <v>0</v>
      </c>
      <c r="I7656" s="241">
        <f t="shared" si="120"/>
        <v>0</v>
      </c>
      <c r="J7656" s="200"/>
      <c r="K7656" s="200" t="str" cm="1">
        <f t="array" ref="K7656">IF($C7656="","",IF(AND($C7656=Party_Statement!$C$5,$B7656&gt;=Party_Statement!$C$6,$B7656&lt;=Party_Statement!$E$6),SUMPRODUCT(($C$3:$C7656=Party_Statement!$C$5)*($B$3:$B7656&gt;=Party_Statement!$C$6)*($B$3:$B7656&lt;=Party_Statement!$E$6)),""))</f>
        <v/>
      </c>
    </row>
    <row r="7657" spans="1:11" x14ac:dyDescent="0.2">
      <c r="A7657" s="203" t="str">
        <f>Collection!A1186</f>
        <v>2083/06/01</v>
      </c>
      <c r="B7657" s="197">
        <f>Collection!B1186</f>
        <v>46282</v>
      </c>
      <c r="C7657" s="200">
        <f>Collection!D1186</f>
        <v>0</v>
      </c>
      <c r="D7657" s="200">
        <f>Collection!F1186</f>
        <v>0</v>
      </c>
      <c r="E7657" s="200">
        <f>Collection!C1186</f>
        <v>4729</v>
      </c>
      <c r="F7657" s="200"/>
      <c r="G7657" s="201"/>
      <c r="H7657" s="201">
        <f>Collection!H1186</f>
        <v>0</v>
      </c>
      <c r="I7657" s="241">
        <f t="shared" si="120"/>
        <v>0</v>
      </c>
      <c r="J7657" s="200"/>
      <c r="K7657" s="200" t="str" cm="1">
        <f t="array" ref="K7657">IF($C7657="","",IF(AND($C7657=Party_Statement!$C$5,$B7657&gt;=Party_Statement!$C$6,$B7657&lt;=Party_Statement!$E$6),SUMPRODUCT(($C$3:$C7657=Party_Statement!$C$5)*($B$3:$B7657&gt;=Party_Statement!$C$6)*($B$3:$B7657&lt;=Party_Statement!$E$6)),""))</f>
        <v/>
      </c>
    </row>
    <row r="7658" spans="1:11" x14ac:dyDescent="0.2">
      <c r="A7658" s="203" t="str">
        <f>Collection!A1187</f>
        <v>2083/06/01</v>
      </c>
      <c r="B7658" s="197">
        <f>Collection!B1187</f>
        <v>46282</v>
      </c>
      <c r="C7658" s="200">
        <f>Collection!D1187</f>
        <v>0</v>
      </c>
      <c r="D7658" s="200">
        <f>Collection!F1187</f>
        <v>0</v>
      </c>
      <c r="E7658" s="200">
        <f>Collection!C1187</f>
        <v>4730</v>
      </c>
      <c r="F7658" s="200"/>
      <c r="G7658" s="201"/>
      <c r="H7658" s="201">
        <f>Collection!H1187</f>
        <v>0</v>
      </c>
      <c r="I7658" s="241">
        <f t="shared" si="120"/>
        <v>0</v>
      </c>
      <c r="J7658" s="200"/>
      <c r="K7658" s="200" t="str" cm="1">
        <f t="array" ref="K7658">IF($C7658="","",IF(AND($C7658=Party_Statement!$C$5,$B7658&gt;=Party_Statement!$C$6,$B7658&lt;=Party_Statement!$E$6),SUMPRODUCT(($C$3:$C7658=Party_Statement!$C$5)*($B$3:$B7658&gt;=Party_Statement!$C$6)*($B$3:$B7658&lt;=Party_Statement!$E$6)),""))</f>
        <v/>
      </c>
    </row>
    <row r="7659" spans="1:11" x14ac:dyDescent="0.2">
      <c r="A7659" s="203" t="str">
        <f>Collection!A1188</f>
        <v>2083/06/01</v>
      </c>
      <c r="B7659" s="197">
        <f>Collection!B1188</f>
        <v>46282</v>
      </c>
      <c r="C7659" s="200">
        <f>Collection!D1188</f>
        <v>0</v>
      </c>
      <c r="D7659" s="200">
        <f>Collection!F1188</f>
        <v>0</v>
      </c>
      <c r="E7659" s="200">
        <f>Collection!C1188</f>
        <v>4731</v>
      </c>
      <c r="F7659" s="200"/>
      <c r="G7659" s="201"/>
      <c r="H7659" s="201">
        <f>Collection!H1188</f>
        <v>0</v>
      </c>
      <c r="I7659" s="241">
        <f t="shared" si="120"/>
        <v>0</v>
      </c>
      <c r="J7659" s="200"/>
      <c r="K7659" s="200" t="str" cm="1">
        <f t="array" ref="K7659">IF($C7659="","",IF(AND($C7659=Party_Statement!$C$5,$B7659&gt;=Party_Statement!$C$6,$B7659&lt;=Party_Statement!$E$6),SUMPRODUCT(($C$3:$C7659=Party_Statement!$C$5)*($B$3:$B7659&gt;=Party_Statement!$C$6)*($B$3:$B7659&lt;=Party_Statement!$E$6)),""))</f>
        <v/>
      </c>
    </row>
    <row r="7660" spans="1:11" x14ac:dyDescent="0.2">
      <c r="A7660" s="203" t="str">
        <f>Collection!A1189</f>
        <v>2083/06/01</v>
      </c>
      <c r="B7660" s="197">
        <f>Collection!B1189</f>
        <v>46282</v>
      </c>
      <c r="C7660" s="200">
        <f>Collection!D1189</f>
        <v>0</v>
      </c>
      <c r="D7660" s="200">
        <f>Collection!F1189</f>
        <v>0</v>
      </c>
      <c r="E7660" s="200">
        <f>Collection!C1189</f>
        <v>4732</v>
      </c>
      <c r="F7660" s="200"/>
      <c r="G7660" s="201"/>
      <c r="H7660" s="201">
        <f>Collection!H1189</f>
        <v>0</v>
      </c>
      <c r="I7660" s="241">
        <f t="shared" si="120"/>
        <v>0</v>
      </c>
      <c r="J7660" s="200"/>
      <c r="K7660" s="200" t="str" cm="1">
        <f t="array" ref="K7660">IF($C7660="","",IF(AND($C7660=Party_Statement!$C$5,$B7660&gt;=Party_Statement!$C$6,$B7660&lt;=Party_Statement!$E$6),SUMPRODUCT(($C$3:$C7660=Party_Statement!$C$5)*($B$3:$B7660&gt;=Party_Statement!$C$6)*($B$3:$B7660&lt;=Party_Statement!$E$6)),""))</f>
        <v/>
      </c>
    </row>
    <row r="7661" spans="1:11" x14ac:dyDescent="0.2">
      <c r="A7661" s="203" t="str">
        <f>Collection!A1190</f>
        <v>2083/06/01</v>
      </c>
      <c r="B7661" s="197">
        <f>Collection!B1190</f>
        <v>46282</v>
      </c>
      <c r="C7661" s="200">
        <f>Collection!D1190</f>
        <v>0</v>
      </c>
      <c r="D7661" s="200">
        <f>Collection!F1190</f>
        <v>0</v>
      </c>
      <c r="E7661" s="200">
        <f>Collection!C1190</f>
        <v>4733</v>
      </c>
      <c r="F7661" s="200"/>
      <c r="G7661" s="201"/>
      <c r="H7661" s="201">
        <f>Collection!H1190</f>
        <v>0</v>
      </c>
      <c r="I7661" s="241">
        <f t="shared" si="120"/>
        <v>0</v>
      </c>
      <c r="J7661" s="200"/>
      <c r="K7661" s="200" t="str" cm="1">
        <f t="array" ref="K7661">IF($C7661="","",IF(AND($C7661=Party_Statement!$C$5,$B7661&gt;=Party_Statement!$C$6,$B7661&lt;=Party_Statement!$E$6),SUMPRODUCT(($C$3:$C7661=Party_Statement!$C$5)*($B$3:$B7661&gt;=Party_Statement!$C$6)*($B$3:$B7661&lt;=Party_Statement!$E$6)),""))</f>
        <v/>
      </c>
    </row>
    <row r="7662" spans="1:11" s="64" customFormat="1" x14ac:dyDescent="0.2">
      <c r="A7662" s="203" t="str">
        <f>Collection!A1191</f>
        <v>2083/06/01</v>
      </c>
      <c r="B7662" s="197">
        <f>Collection!B1191</f>
        <v>46282</v>
      </c>
      <c r="C7662" s="200">
        <f>Collection!D1191</f>
        <v>0</v>
      </c>
      <c r="D7662" s="200">
        <f>Collection!F1191</f>
        <v>0</v>
      </c>
      <c r="E7662" s="200">
        <f>Collection!C1191</f>
        <v>4734</v>
      </c>
      <c r="F7662" s="200"/>
      <c r="G7662" s="201"/>
      <c r="H7662" s="201">
        <f>Collection!H1191</f>
        <v>0</v>
      </c>
      <c r="I7662" s="241">
        <f t="shared" si="120"/>
        <v>0</v>
      </c>
      <c r="J7662" s="202"/>
      <c r="K7662" s="200" t="str" cm="1">
        <f t="array" ref="K7662">IF($C7662="","",IF(AND($C7662=Party_Statement!$C$5,$B7662&gt;=Party_Statement!$C$6,$B7662&lt;=Party_Statement!$E$6),SUMPRODUCT(($C$3:$C7662=Party_Statement!$C$5)*($B$3:$B7662&gt;=Party_Statement!$C$6)*($B$3:$B7662&lt;=Party_Statement!$E$6)),""))</f>
        <v/>
      </c>
    </row>
    <row r="7663" spans="1:11" x14ac:dyDescent="0.2">
      <c r="A7663" s="203" t="str">
        <f>Collection!A1192</f>
        <v>2083/06/01</v>
      </c>
      <c r="B7663" s="197">
        <f>Collection!B1192</f>
        <v>46282</v>
      </c>
      <c r="C7663" s="200">
        <f>Collection!D1192</f>
        <v>0</v>
      </c>
      <c r="D7663" s="200">
        <f>Collection!F1192</f>
        <v>0</v>
      </c>
      <c r="E7663" s="200">
        <f>Collection!C1192</f>
        <v>4735</v>
      </c>
      <c r="F7663" s="200"/>
      <c r="G7663" s="201"/>
      <c r="H7663" s="201">
        <f>Collection!H1192</f>
        <v>0</v>
      </c>
      <c r="I7663" s="241">
        <f t="shared" si="120"/>
        <v>0</v>
      </c>
      <c r="J7663" s="200"/>
      <c r="K7663" s="200" t="str" cm="1">
        <f t="array" ref="K7663">IF($C7663="","",IF(AND($C7663=Party_Statement!$C$5,$B7663&gt;=Party_Statement!$C$6,$B7663&lt;=Party_Statement!$E$6),SUMPRODUCT(($C$3:$C7663=Party_Statement!$C$5)*($B$3:$B7663&gt;=Party_Statement!$C$6)*($B$3:$B7663&lt;=Party_Statement!$E$6)),""))</f>
        <v/>
      </c>
    </row>
    <row r="7664" spans="1:11" s="64" customFormat="1" x14ac:dyDescent="0.2">
      <c r="A7664" s="203" t="str">
        <f>Collection!A1193</f>
        <v>2083/06/01</v>
      </c>
      <c r="B7664" s="197">
        <f>Collection!B1193</f>
        <v>46282</v>
      </c>
      <c r="C7664" s="200">
        <f>Collection!D1193</f>
        <v>0</v>
      </c>
      <c r="D7664" s="200">
        <f>Collection!F1193</f>
        <v>0</v>
      </c>
      <c r="E7664" s="200">
        <f>Collection!C1193</f>
        <v>4736</v>
      </c>
      <c r="F7664" s="200"/>
      <c r="G7664" s="201"/>
      <c r="H7664" s="201">
        <f>Collection!H1193</f>
        <v>0</v>
      </c>
      <c r="I7664" s="241">
        <f t="shared" si="120"/>
        <v>0</v>
      </c>
      <c r="J7664" s="202"/>
      <c r="K7664" s="200" t="str" cm="1">
        <f t="array" ref="K7664">IF($C7664="","",IF(AND($C7664=Party_Statement!$C$5,$B7664&gt;=Party_Statement!$C$6,$B7664&lt;=Party_Statement!$E$6),SUMPRODUCT(($C$3:$C7664=Party_Statement!$C$5)*($B$3:$B7664&gt;=Party_Statement!$C$6)*($B$3:$B7664&lt;=Party_Statement!$E$6)),""))</f>
        <v/>
      </c>
    </row>
    <row r="7665" spans="1:11" s="64" customFormat="1" x14ac:dyDescent="0.2">
      <c r="A7665" s="203" t="str">
        <f>Collection!A1194</f>
        <v>2083/06/01</v>
      </c>
      <c r="B7665" s="197">
        <f>Collection!B1194</f>
        <v>46282</v>
      </c>
      <c r="C7665" s="200">
        <f>Collection!D1194</f>
        <v>0</v>
      </c>
      <c r="D7665" s="200">
        <f>Collection!F1194</f>
        <v>0</v>
      </c>
      <c r="E7665" s="200">
        <f>Collection!C1194</f>
        <v>4737</v>
      </c>
      <c r="F7665" s="200"/>
      <c r="G7665" s="201"/>
      <c r="H7665" s="201">
        <f>Collection!H1194</f>
        <v>0</v>
      </c>
      <c r="I7665" s="241">
        <f t="shared" si="120"/>
        <v>0</v>
      </c>
      <c r="J7665" s="202"/>
      <c r="K7665" s="200" t="str" cm="1">
        <f t="array" ref="K7665">IF($C7665="","",IF(AND($C7665=Party_Statement!$C$5,$B7665&gt;=Party_Statement!$C$6,$B7665&lt;=Party_Statement!$E$6),SUMPRODUCT(($C$3:$C7665=Party_Statement!$C$5)*($B$3:$B7665&gt;=Party_Statement!$C$6)*($B$3:$B7665&lt;=Party_Statement!$E$6)),""))</f>
        <v/>
      </c>
    </row>
    <row r="7666" spans="1:11" x14ac:dyDescent="0.2">
      <c r="A7666" s="203" t="str">
        <f>Collection!A1195</f>
        <v>2083/06/01</v>
      </c>
      <c r="B7666" s="197">
        <f>Collection!B1195</f>
        <v>46282</v>
      </c>
      <c r="C7666" s="200">
        <f>Collection!D1195</f>
        <v>0</v>
      </c>
      <c r="D7666" s="200">
        <f>Collection!F1195</f>
        <v>0</v>
      </c>
      <c r="E7666" s="200">
        <f>Collection!C1195</f>
        <v>4738</v>
      </c>
      <c r="F7666" s="200"/>
      <c r="G7666" s="201"/>
      <c r="H7666" s="201">
        <f>Collection!H1195</f>
        <v>0</v>
      </c>
      <c r="I7666" s="241">
        <f t="shared" si="120"/>
        <v>0</v>
      </c>
      <c r="J7666" s="200"/>
      <c r="K7666" s="200" t="str" cm="1">
        <f t="array" ref="K7666">IF($C7666="","",IF(AND($C7666=Party_Statement!$C$5,$B7666&gt;=Party_Statement!$C$6,$B7666&lt;=Party_Statement!$E$6),SUMPRODUCT(($C$3:$C7666=Party_Statement!$C$5)*($B$3:$B7666&gt;=Party_Statement!$C$6)*($B$3:$B7666&lt;=Party_Statement!$E$6)),""))</f>
        <v/>
      </c>
    </row>
    <row r="7667" spans="1:11" s="64" customFormat="1" x14ac:dyDescent="0.2">
      <c r="A7667" s="203" t="str">
        <f>Collection!A1196</f>
        <v>2083/06/01</v>
      </c>
      <c r="B7667" s="197">
        <f>Collection!B1196</f>
        <v>46282</v>
      </c>
      <c r="C7667" s="200">
        <f>Collection!D1196</f>
        <v>0</v>
      </c>
      <c r="D7667" s="200">
        <f>Collection!F1196</f>
        <v>0</v>
      </c>
      <c r="E7667" s="200">
        <f>Collection!C1196</f>
        <v>4739</v>
      </c>
      <c r="F7667" s="200"/>
      <c r="G7667" s="201"/>
      <c r="H7667" s="201">
        <f>Collection!H1196</f>
        <v>0</v>
      </c>
      <c r="I7667" s="241">
        <f t="shared" si="120"/>
        <v>0</v>
      </c>
      <c r="J7667" s="202"/>
      <c r="K7667" s="200" t="str" cm="1">
        <f t="array" ref="K7667">IF($C7667="","",IF(AND($C7667=Party_Statement!$C$5,$B7667&gt;=Party_Statement!$C$6,$B7667&lt;=Party_Statement!$E$6),SUMPRODUCT(($C$3:$C7667=Party_Statement!$C$5)*($B$3:$B7667&gt;=Party_Statement!$C$6)*($B$3:$B7667&lt;=Party_Statement!$E$6)),""))</f>
        <v/>
      </c>
    </row>
    <row r="7668" spans="1:11" x14ac:dyDescent="0.2">
      <c r="A7668" s="203" t="str">
        <f>Collection!A1197</f>
        <v>2083/06/01</v>
      </c>
      <c r="B7668" s="197">
        <f>Collection!B1197</f>
        <v>46282</v>
      </c>
      <c r="C7668" s="200">
        <f>Collection!D1197</f>
        <v>0</v>
      </c>
      <c r="D7668" s="200">
        <f>Collection!F1197</f>
        <v>0</v>
      </c>
      <c r="E7668" s="200">
        <f>Collection!C1197</f>
        <v>4740</v>
      </c>
      <c r="F7668" s="200"/>
      <c r="G7668" s="201"/>
      <c r="H7668" s="201">
        <f>Collection!H1197</f>
        <v>0</v>
      </c>
      <c r="I7668" s="241">
        <f t="shared" si="120"/>
        <v>0</v>
      </c>
      <c r="J7668" s="200"/>
      <c r="K7668" s="200" t="str" cm="1">
        <f t="array" ref="K7668">IF($C7668="","",IF(AND($C7668=Party_Statement!$C$5,$B7668&gt;=Party_Statement!$C$6,$B7668&lt;=Party_Statement!$E$6),SUMPRODUCT(($C$3:$C7668=Party_Statement!$C$5)*($B$3:$B7668&gt;=Party_Statement!$C$6)*($B$3:$B7668&lt;=Party_Statement!$E$6)),""))</f>
        <v/>
      </c>
    </row>
    <row r="7669" spans="1:11" x14ac:dyDescent="0.2">
      <c r="A7669" s="203" t="str">
        <f>Collection!A1198</f>
        <v>2083/06/01</v>
      </c>
      <c r="B7669" s="197">
        <f>Collection!B1198</f>
        <v>46282</v>
      </c>
      <c r="C7669" s="200">
        <f>Collection!D1198</f>
        <v>0</v>
      </c>
      <c r="D7669" s="200">
        <f>Collection!F1198</f>
        <v>0</v>
      </c>
      <c r="E7669" s="200">
        <f>Collection!C1198</f>
        <v>4741</v>
      </c>
      <c r="F7669" s="200"/>
      <c r="G7669" s="201"/>
      <c r="H7669" s="201">
        <f>Collection!H1198</f>
        <v>0</v>
      </c>
      <c r="I7669" s="241">
        <f t="shared" si="120"/>
        <v>0</v>
      </c>
      <c r="J7669" s="200"/>
      <c r="K7669" s="200" t="str" cm="1">
        <f t="array" ref="K7669">IF($C7669="","",IF(AND($C7669=Party_Statement!$C$5,$B7669&gt;=Party_Statement!$C$6,$B7669&lt;=Party_Statement!$E$6),SUMPRODUCT(($C$3:$C7669=Party_Statement!$C$5)*($B$3:$B7669&gt;=Party_Statement!$C$6)*($B$3:$B7669&lt;=Party_Statement!$E$6)),""))</f>
        <v/>
      </c>
    </row>
    <row r="7670" spans="1:11" x14ac:dyDescent="0.2">
      <c r="A7670" s="203" t="str">
        <f>Collection!A1199</f>
        <v>2083/06/01</v>
      </c>
      <c r="B7670" s="197">
        <f>Collection!B1199</f>
        <v>46282</v>
      </c>
      <c r="C7670" s="200">
        <f>Collection!D1199</f>
        <v>0</v>
      </c>
      <c r="D7670" s="200">
        <f>Collection!F1199</f>
        <v>0</v>
      </c>
      <c r="E7670" s="200">
        <f>Collection!C1199</f>
        <v>4742</v>
      </c>
      <c r="F7670" s="200"/>
      <c r="G7670" s="201"/>
      <c r="H7670" s="201">
        <f>Collection!H1199</f>
        <v>0</v>
      </c>
      <c r="I7670" s="241">
        <f t="shared" si="120"/>
        <v>0</v>
      </c>
      <c r="J7670" s="200"/>
      <c r="K7670" s="200" t="str" cm="1">
        <f t="array" ref="K7670">IF($C7670="","",IF(AND($C7670=Party_Statement!$C$5,$B7670&gt;=Party_Statement!$C$6,$B7670&lt;=Party_Statement!$E$6),SUMPRODUCT(($C$3:$C7670=Party_Statement!$C$5)*($B$3:$B7670&gt;=Party_Statement!$C$6)*($B$3:$B7670&lt;=Party_Statement!$E$6)),""))</f>
        <v/>
      </c>
    </row>
    <row r="7671" spans="1:11" x14ac:dyDescent="0.2">
      <c r="A7671" s="203" t="str">
        <f>Collection!A1200</f>
        <v>2083/06/01</v>
      </c>
      <c r="B7671" s="197">
        <f>Collection!B1200</f>
        <v>46282</v>
      </c>
      <c r="C7671" s="200">
        <f>Collection!D1200</f>
        <v>0</v>
      </c>
      <c r="D7671" s="200">
        <f>Collection!F1200</f>
        <v>0</v>
      </c>
      <c r="E7671" s="200">
        <f>Collection!C1200</f>
        <v>4743</v>
      </c>
      <c r="F7671" s="200"/>
      <c r="G7671" s="201"/>
      <c r="H7671" s="201">
        <f>Collection!H1200</f>
        <v>0</v>
      </c>
      <c r="I7671" s="241">
        <f t="shared" si="120"/>
        <v>0</v>
      </c>
      <c r="J7671" s="200"/>
      <c r="K7671" s="200" t="str" cm="1">
        <f t="array" ref="K7671">IF($C7671="","",IF(AND($C7671=Party_Statement!$C$5,$B7671&gt;=Party_Statement!$C$6,$B7671&lt;=Party_Statement!$E$6),SUMPRODUCT(($C$3:$C7671=Party_Statement!$C$5)*($B$3:$B7671&gt;=Party_Statement!$C$6)*($B$3:$B7671&lt;=Party_Statement!$E$6)),""))</f>
        <v/>
      </c>
    </row>
    <row r="7672" spans="1:11" x14ac:dyDescent="0.2">
      <c r="A7672" s="203" t="str">
        <f>Collection!A1201</f>
        <v>2083/06/01</v>
      </c>
      <c r="B7672" s="197">
        <f>Collection!B1201</f>
        <v>46282</v>
      </c>
      <c r="C7672" s="200">
        <f>Collection!D1201</f>
        <v>0</v>
      </c>
      <c r="D7672" s="200">
        <f>Collection!F1201</f>
        <v>0</v>
      </c>
      <c r="E7672" s="200">
        <f>Collection!C1201</f>
        <v>4744</v>
      </c>
      <c r="F7672" s="200"/>
      <c r="G7672" s="201"/>
      <c r="H7672" s="201">
        <f>Collection!H1201</f>
        <v>0</v>
      </c>
      <c r="I7672" s="241">
        <f t="shared" si="120"/>
        <v>0</v>
      </c>
      <c r="J7672" s="200"/>
      <c r="K7672" s="200" t="str" cm="1">
        <f t="array" ref="K7672">IF($C7672="","",IF(AND($C7672=Party_Statement!$C$5,$B7672&gt;=Party_Statement!$C$6,$B7672&lt;=Party_Statement!$E$6),SUMPRODUCT(($C$3:$C7672=Party_Statement!$C$5)*($B$3:$B7672&gt;=Party_Statement!$C$6)*($B$3:$B7672&lt;=Party_Statement!$E$6)),""))</f>
        <v/>
      </c>
    </row>
    <row r="7673" spans="1:11" x14ac:dyDescent="0.2">
      <c r="A7673" s="203" t="str">
        <f>Collection!A1202</f>
        <v>2083/06/01</v>
      </c>
      <c r="B7673" s="197">
        <f>Collection!B1202</f>
        <v>46282</v>
      </c>
      <c r="C7673" s="200">
        <f>Collection!D1202</f>
        <v>0</v>
      </c>
      <c r="D7673" s="200">
        <f>Collection!F1202</f>
        <v>0</v>
      </c>
      <c r="E7673" s="200">
        <f>Collection!C1202</f>
        <v>4745</v>
      </c>
      <c r="F7673" s="200"/>
      <c r="G7673" s="201"/>
      <c r="H7673" s="201">
        <f>Collection!H1202</f>
        <v>0</v>
      </c>
      <c r="I7673" s="241">
        <f t="shared" si="120"/>
        <v>0</v>
      </c>
      <c r="J7673" s="200"/>
      <c r="K7673" s="200" t="str" cm="1">
        <f t="array" ref="K7673">IF($C7673="","",IF(AND($C7673=Party_Statement!$C$5,$B7673&gt;=Party_Statement!$C$6,$B7673&lt;=Party_Statement!$E$6),SUMPRODUCT(($C$3:$C7673=Party_Statement!$C$5)*($B$3:$B7673&gt;=Party_Statement!$C$6)*($B$3:$B7673&lt;=Party_Statement!$E$6)),""))</f>
        <v/>
      </c>
    </row>
    <row r="7674" spans="1:11" x14ac:dyDescent="0.2">
      <c r="A7674" s="203" t="str">
        <f>Collection!A1203</f>
        <v>2083/06/01</v>
      </c>
      <c r="B7674" s="197">
        <f>Collection!B1203</f>
        <v>46282</v>
      </c>
      <c r="C7674" s="200">
        <f>Collection!D1203</f>
        <v>0</v>
      </c>
      <c r="D7674" s="200">
        <f>Collection!F1203</f>
        <v>0</v>
      </c>
      <c r="E7674" s="200">
        <f>Collection!C1203</f>
        <v>4746</v>
      </c>
      <c r="F7674" s="200"/>
      <c r="G7674" s="201"/>
      <c r="H7674" s="201">
        <f>Collection!H1203</f>
        <v>0</v>
      </c>
      <c r="I7674" s="241">
        <f t="shared" si="120"/>
        <v>0</v>
      </c>
      <c r="J7674" s="200"/>
      <c r="K7674" s="200" t="str" cm="1">
        <f t="array" ref="K7674">IF($C7674="","",IF(AND($C7674=Party_Statement!$C$5,$B7674&gt;=Party_Statement!$C$6,$B7674&lt;=Party_Statement!$E$6),SUMPRODUCT(($C$3:$C7674=Party_Statement!$C$5)*($B$3:$B7674&gt;=Party_Statement!$C$6)*($B$3:$B7674&lt;=Party_Statement!$E$6)),""))</f>
        <v/>
      </c>
    </row>
    <row r="7675" spans="1:11" x14ac:dyDescent="0.2">
      <c r="A7675" s="203" t="str">
        <f>Collection!A1204</f>
        <v>2083/06/01</v>
      </c>
      <c r="B7675" s="197">
        <f>Collection!B1204</f>
        <v>46282</v>
      </c>
      <c r="C7675" s="200">
        <f>Collection!D1204</f>
        <v>0</v>
      </c>
      <c r="D7675" s="200">
        <f>Collection!F1204</f>
        <v>0</v>
      </c>
      <c r="E7675" s="200">
        <f>Collection!C1204</f>
        <v>4747</v>
      </c>
      <c r="F7675" s="200"/>
      <c r="G7675" s="201"/>
      <c r="H7675" s="201">
        <f>Collection!H1204</f>
        <v>0</v>
      </c>
      <c r="I7675" s="241">
        <f t="shared" si="120"/>
        <v>0</v>
      </c>
      <c r="J7675" s="200"/>
      <c r="K7675" s="200" t="str" cm="1">
        <f t="array" ref="K7675">IF($C7675="","",IF(AND($C7675=Party_Statement!$C$5,$B7675&gt;=Party_Statement!$C$6,$B7675&lt;=Party_Statement!$E$6),SUMPRODUCT(($C$3:$C7675=Party_Statement!$C$5)*($B$3:$B7675&gt;=Party_Statement!$C$6)*($B$3:$B7675&lt;=Party_Statement!$E$6)),""))</f>
        <v/>
      </c>
    </row>
    <row r="7676" spans="1:11" s="64" customFormat="1" x14ac:dyDescent="0.2">
      <c r="A7676" s="203" t="str">
        <f>Collection!A1205</f>
        <v>2083/06/01</v>
      </c>
      <c r="B7676" s="197">
        <f>Collection!B1205</f>
        <v>46282</v>
      </c>
      <c r="C7676" s="200">
        <f>Collection!D1205</f>
        <v>0</v>
      </c>
      <c r="D7676" s="200">
        <f>Collection!F1205</f>
        <v>0</v>
      </c>
      <c r="E7676" s="200">
        <f>Collection!C1205</f>
        <v>4748</v>
      </c>
      <c r="F7676" s="200"/>
      <c r="G7676" s="201"/>
      <c r="H7676" s="201">
        <f>Collection!H1205</f>
        <v>0</v>
      </c>
      <c r="I7676" s="241">
        <f t="shared" si="120"/>
        <v>0</v>
      </c>
      <c r="J7676" s="202"/>
      <c r="K7676" s="200" t="str" cm="1">
        <f t="array" ref="K7676">IF($C7676="","",IF(AND($C7676=Party_Statement!$C$5,$B7676&gt;=Party_Statement!$C$6,$B7676&lt;=Party_Statement!$E$6),SUMPRODUCT(($C$3:$C7676=Party_Statement!$C$5)*($B$3:$B7676&gt;=Party_Statement!$C$6)*($B$3:$B7676&lt;=Party_Statement!$E$6)),""))</f>
        <v/>
      </c>
    </row>
    <row r="7677" spans="1:11" x14ac:dyDescent="0.2">
      <c r="A7677" s="203" t="str">
        <f>Collection!A1206</f>
        <v>2083/06/01</v>
      </c>
      <c r="B7677" s="197">
        <f>Collection!B1206</f>
        <v>46282</v>
      </c>
      <c r="C7677" s="200">
        <f>Collection!D1206</f>
        <v>0</v>
      </c>
      <c r="D7677" s="200">
        <f>Collection!F1206</f>
        <v>0</v>
      </c>
      <c r="E7677" s="200">
        <f>Collection!C1206</f>
        <v>4749</v>
      </c>
      <c r="F7677" s="200"/>
      <c r="G7677" s="201"/>
      <c r="H7677" s="201">
        <f>Collection!H1206</f>
        <v>0</v>
      </c>
      <c r="I7677" s="241">
        <f t="shared" si="120"/>
        <v>0</v>
      </c>
      <c r="J7677" s="200"/>
      <c r="K7677" s="200" t="str" cm="1">
        <f t="array" ref="K7677">IF($C7677="","",IF(AND($C7677=Party_Statement!$C$5,$B7677&gt;=Party_Statement!$C$6,$B7677&lt;=Party_Statement!$E$6),SUMPRODUCT(($C$3:$C7677=Party_Statement!$C$5)*($B$3:$B7677&gt;=Party_Statement!$C$6)*($B$3:$B7677&lt;=Party_Statement!$E$6)),""))</f>
        <v/>
      </c>
    </row>
    <row r="7678" spans="1:11" s="64" customFormat="1" x14ac:dyDescent="0.2">
      <c r="A7678" s="203" t="str">
        <f>Collection!A1207</f>
        <v>2083/06/01</v>
      </c>
      <c r="B7678" s="197">
        <f>Collection!B1207</f>
        <v>46282</v>
      </c>
      <c r="C7678" s="200">
        <f>Collection!D1207</f>
        <v>0</v>
      </c>
      <c r="D7678" s="200">
        <f>Collection!F1207</f>
        <v>0</v>
      </c>
      <c r="E7678" s="200">
        <f>Collection!C1207</f>
        <v>4750</v>
      </c>
      <c r="F7678" s="200"/>
      <c r="G7678" s="201"/>
      <c r="H7678" s="201">
        <f>Collection!H1207</f>
        <v>0</v>
      </c>
      <c r="I7678" s="241">
        <f t="shared" si="120"/>
        <v>0</v>
      </c>
      <c r="J7678" s="202"/>
      <c r="K7678" s="200" t="str" cm="1">
        <f t="array" ref="K7678">IF($C7678="","",IF(AND($C7678=Party_Statement!$C$5,$B7678&gt;=Party_Statement!$C$6,$B7678&lt;=Party_Statement!$E$6),SUMPRODUCT(($C$3:$C7678=Party_Statement!$C$5)*($B$3:$B7678&gt;=Party_Statement!$C$6)*($B$3:$B7678&lt;=Party_Statement!$E$6)),""))</f>
        <v/>
      </c>
    </row>
    <row r="7679" spans="1:11" s="64" customFormat="1" x14ac:dyDescent="0.2">
      <c r="A7679" s="203" t="str">
        <f>Collection!A1208</f>
        <v>2083/06/01</v>
      </c>
      <c r="B7679" s="197">
        <f>Collection!B1208</f>
        <v>46282</v>
      </c>
      <c r="C7679" s="200">
        <f>Collection!D1208</f>
        <v>0</v>
      </c>
      <c r="D7679" s="200">
        <f>Collection!F1208</f>
        <v>0</v>
      </c>
      <c r="E7679" s="200">
        <f>Collection!C1208</f>
        <v>4751</v>
      </c>
      <c r="F7679" s="200"/>
      <c r="G7679" s="201"/>
      <c r="H7679" s="201">
        <f>Collection!H1208</f>
        <v>0</v>
      </c>
      <c r="I7679" s="241">
        <f t="shared" si="120"/>
        <v>0</v>
      </c>
      <c r="J7679" s="202"/>
      <c r="K7679" s="200" t="str" cm="1">
        <f t="array" ref="K7679">IF($C7679="","",IF(AND($C7679=Party_Statement!$C$5,$B7679&gt;=Party_Statement!$C$6,$B7679&lt;=Party_Statement!$E$6),SUMPRODUCT(($C$3:$C7679=Party_Statement!$C$5)*($B$3:$B7679&gt;=Party_Statement!$C$6)*($B$3:$B7679&lt;=Party_Statement!$E$6)),""))</f>
        <v/>
      </c>
    </row>
    <row r="7680" spans="1:11" x14ac:dyDescent="0.2">
      <c r="A7680" s="203" t="str">
        <f>Collection!A1209</f>
        <v>2083/06/01</v>
      </c>
      <c r="B7680" s="197">
        <f>Collection!B1209</f>
        <v>46282</v>
      </c>
      <c r="C7680" s="200">
        <f>Collection!D1209</f>
        <v>0</v>
      </c>
      <c r="D7680" s="200">
        <f>Collection!F1209</f>
        <v>0</v>
      </c>
      <c r="E7680" s="200">
        <f>Collection!C1209</f>
        <v>4752</v>
      </c>
      <c r="F7680" s="200"/>
      <c r="G7680" s="201"/>
      <c r="H7680" s="201">
        <f>Collection!H1209</f>
        <v>0</v>
      </c>
      <c r="I7680" s="241">
        <f t="shared" si="120"/>
        <v>0</v>
      </c>
      <c r="J7680" s="200"/>
      <c r="K7680" s="200" t="str" cm="1">
        <f t="array" ref="K7680">IF($C7680="","",IF(AND($C7680=Party_Statement!$C$5,$B7680&gt;=Party_Statement!$C$6,$B7680&lt;=Party_Statement!$E$6),SUMPRODUCT(($C$3:$C7680=Party_Statement!$C$5)*($B$3:$B7680&gt;=Party_Statement!$C$6)*($B$3:$B7680&lt;=Party_Statement!$E$6)),""))</f>
        <v/>
      </c>
    </row>
    <row r="7681" spans="1:11" s="64" customFormat="1" x14ac:dyDescent="0.2">
      <c r="A7681" s="203" t="str">
        <f>Collection!A1210</f>
        <v>2083/06/01</v>
      </c>
      <c r="B7681" s="197">
        <f>Collection!B1210</f>
        <v>46282</v>
      </c>
      <c r="C7681" s="200">
        <f>Collection!D1210</f>
        <v>0</v>
      </c>
      <c r="D7681" s="200">
        <f>Collection!F1210</f>
        <v>0</v>
      </c>
      <c r="E7681" s="200">
        <f>Collection!C1210</f>
        <v>4753</v>
      </c>
      <c r="F7681" s="200"/>
      <c r="G7681" s="201"/>
      <c r="H7681" s="201">
        <f>Collection!H1210</f>
        <v>0</v>
      </c>
      <c r="I7681" s="241">
        <f t="shared" si="120"/>
        <v>0</v>
      </c>
      <c r="J7681" s="202"/>
      <c r="K7681" s="200" t="str" cm="1">
        <f t="array" ref="K7681">IF($C7681="","",IF(AND($C7681=Party_Statement!$C$5,$B7681&gt;=Party_Statement!$C$6,$B7681&lt;=Party_Statement!$E$6),SUMPRODUCT(($C$3:$C7681=Party_Statement!$C$5)*($B$3:$B7681&gt;=Party_Statement!$C$6)*($B$3:$B7681&lt;=Party_Statement!$E$6)),""))</f>
        <v/>
      </c>
    </row>
    <row r="7682" spans="1:11" x14ac:dyDescent="0.2">
      <c r="A7682" s="203" t="str">
        <f>Collection!A1211</f>
        <v>2083/06/01</v>
      </c>
      <c r="B7682" s="197">
        <f>Collection!B1211</f>
        <v>46282</v>
      </c>
      <c r="C7682" s="200">
        <f>Collection!D1211</f>
        <v>0</v>
      </c>
      <c r="D7682" s="200">
        <f>Collection!F1211</f>
        <v>0</v>
      </c>
      <c r="E7682" s="200">
        <f>Collection!C1211</f>
        <v>4754</v>
      </c>
      <c r="F7682" s="200"/>
      <c r="G7682" s="201"/>
      <c r="H7682" s="201">
        <f>Collection!H1211</f>
        <v>0</v>
      </c>
      <c r="I7682" s="241">
        <f t="shared" si="120"/>
        <v>0</v>
      </c>
      <c r="J7682" s="200"/>
      <c r="K7682" s="200" t="str" cm="1">
        <f t="array" ref="K7682">IF($C7682="","",IF(AND($C7682=Party_Statement!$C$5,$B7682&gt;=Party_Statement!$C$6,$B7682&lt;=Party_Statement!$E$6),SUMPRODUCT(($C$3:$C7682=Party_Statement!$C$5)*($B$3:$B7682&gt;=Party_Statement!$C$6)*($B$3:$B7682&lt;=Party_Statement!$E$6)),""))</f>
        <v/>
      </c>
    </row>
    <row r="7683" spans="1:11" x14ac:dyDescent="0.2">
      <c r="A7683" s="203" t="str">
        <f>Collection!A1212</f>
        <v>2083/06/01</v>
      </c>
      <c r="B7683" s="197">
        <f>Collection!B1212</f>
        <v>46282</v>
      </c>
      <c r="C7683" s="200">
        <f>Collection!D1212</f>
        <v>0</v>
      </c>
      <c r="D7683" s="200">
        <f>Collection!F1212</f>
        <v>0</v>
      </c>
      <c r="E7683" s="200">
        <f>Collection!C1212</f>
        <v>4755</v>
      </c>
      <c r="F7683" s="200"/>
      <c r="G7683" s="201"/>
      <c r="H7683" s="201">
        <f>Collection!H1212</f>
        <v>0</v>
      </c>
      <c r="I7683" s="241">
        <f t="shared" si="120"/>
        <v>0</v>
      </c>
      <c r="J7683" s="200"/>
      <c r="K7683" s="200" t="str" cm="1">
        <f t="array" ref="K7683">IF($C7683="","",IF(AND($C7683=Party_Statement!$C$5,$B7683&gt;=Party_Statement!$C$6,$B7683&lt;=Party_Statement!$E$6),SUMPRODUCT(($C$3:$C7683=Party_Statement!$C$5)*($B$3:$B7683&gt;=Party_Statement!$C$6)*($B$3:$B7683&lt;=Party_Statement!$E$6)),""))</f>
        <v/>
      </c>
    </row>
    <row r="7684" spans="1:11" x14ac:dyDescent="0.2">
      <c r="A7684" s="203" t="str">
        <f>Collection!A1213</f>
        <v>2083/06/01</v>
      </c>
      <c r="B7684" s="197">
        <f>Collection!B1213</f>
        <v>46282</v>
      </c>
      <c r="C7684" s="200">
        <f>Collection!D1213</f>
        <v>0</v>
      </c>
      <c r="D7684" s="200">
        <f>Collection!F1213</f>
        <v>0</v>
      </c>
      <c r="E7684" s="200">
        <f>Collection!C1213</f>
        <v>4756</v>
      </c>
      <c r="F7684" s="200"/>
      <c r="G7684" s="201"/>
      <c r="H7684" s="201">
        <f>Collection!H1213</f>
        <v>0</v>
      </c>
      <c r="I7684" s="241">
        <f t="shared" si="120"/>
        <v>0</v>
      </c>
      <c r="J7684" s="200"/>
      <c r="K7684" s="200" t="str" cm="1">
        <f t="array" ref="K7684">IF($C7684="","",IF(AND($C7684=Party_Statement!$C$5,$B7684&gt;=Party_Statement!$C$6,$B7684&lt;=Party_Statement!$E$6),SUMPRODUCT(($C$3:$C7684=Party_Statement!$C$5)*($B$3:$B7684&gt;=Party_Statement!$C$6)*($B$3:$B7684&lt;=Party_Statement!$E$6)),""))</f>
        <v/>
      </c>
    </row>
    <row r="7685" spans="1:11" x14ac:dyDescent="0.2">
      <c r="A7685" s="203" t="str">
        <f>Collection!A1214</f>
        <v>2083/06/01</v>
      </c>
      <c r="B7685" s="197">
        <f>Collection!B1214</f>
        <v>46282</v>
      </c>
      <c r="C7685" s="200">
        <f>Collection!D1214</f>
        <v>0</v>
      </c>
      <c r="D7685" s="200">
        <f>Collection!F1214</f>
        <v>0</v>
      </c>
      <c r="E7685" s="200">
        <f>Collection!C1214</f>
        <v>4757</v>
      </c>
      <c r="F7685" s="200"/>
      <c r="G7685" s="201"/>
      <c r="H7685" s="201">
        <f>Collection!H1214</f>
        <v>0</v>
      </c>
      <c r="I7685" s="241">
        <f t="shared" si="120"/>
        <v>0</v>
      </c>
      <c r="J7685" s="200"/>
      <c r="K7685" s="200" t="str" cm="1">
        <f t="array" ref="K7685">IF($C7685="","",IF(AND($C7685=Party_Statement!$C$5,$B7685&gt;=Party_Statement!$C$6,$B7685&lt;=Party_Statement!$E$6),SUMPRODUCT(($C$3:$C7685=Party_Statement!$C$5)*($B$3:$B7685&gt;=Party_Statement!$C$6)*($B$3:$B7685&lt;=Party_Statement!$E$6)),""))</f>
        <v/>
      </c>
    </row>
    <row r="7686" spans="1:11" x14ac:dyDescent="0.2">
      <c r="A7686" s="203" t="str">
        <f>Collection!A1215</f>
        <v>2083/06/01</v>
      </c>
      <c r="B7686" s="197">
        <f>Collection!B1215</f>
        <v>46282</v>
      </c>
      <c r="C7686" s="200">
        <f>Collection!D1215</f>
        <v>0</v>
      </c>
      <c r="D7686" s="200">
        <f>Collection!F1215</f>
        <v>0</v>
      </c>
      <c r="E7686" s="200">
        <f>Collection!C1215</f>
        <v>4758</v>
      </c>
      <c r="F7686" s="200"/>
      <c r="G7686" s="201"/>
      <c r="H7686" s="201">
        <f>Collection!H1215</f>
        <v>0</v>
      </c>
      <c r="I7686" s="241">
        <f t="shared" si="120"/>
        <v>0</v>
      </c>
      <c r="J7686" s="200"/>
      <c r="K7686" s="200" t="str" cm="1">
        <f t="array" ref="K7686">IF($C7686="","",IF(AND($C7686=Party_Statement!$C$5,$B7686&gt;=Party_Statement!$C$6,$B7686&lt;=Party_Statement!$E$6),SUMPRODUCT(($C$3:$C7686=Party_Statement!$C$5)*($B$3:$B7686&gt;=Party_Statement!$C$6)*($B$3:$B7686&lt;=Party_Statement!$E$6)),""))</f>
        <v/>
      </c>
    </row>
    <row r="7687" spans="1:11" x14ac:dyDescent="0.2">
      <c r="A7687" s="203" t="str">
        <f>Collection!A1216</f>
        <v>2083/06/01</v>
      </c>
      <c r="B7687" s="197">
        <f>Collection!B1216</f>
        <v>46282</v>
      </c>
      <c r="C7687" s="200">
        <f>Collection!D1216</f>
        <v>0</v>
      </c>
      <c r="D7687" s="200">
        <f>Collection!F1216</f>
        <v>0</v>
      </c>
      <c r="E7687" s="200">
        <f>Collection!C1216</f>
        <v>4759</v>
      </c>
      <c r="F7687" s="200"/>
      <c r="G7687" s="201"/>
      <c r="H7687" s="201">
        <f>Collection!H1216</f>
        <v>0</v>
      </c>
      <c r="I7687" s="241">
        <f t="shared" si="120"/>
        <v>0</v>
      </c>
      <c r="J7687" s="200"/>
      <c r="K7687" s="200" t="str" cm="1">
        <f t="array" ref="K7687">IF($C7687="","",IF(AND($C7687=Party_Statement!$C$5,$B7687&gt;=Party_Statement!$C$6,$B7687&lt;=Party_Statement!$E$6),SUMPRODUCT(($C$3:$C7687=Party_Statement!$C$5)*($B$3:$B7687&gt;=Party_Statement!$C$6)*($B$3:$B7687&lt;=Party_Statement!$E$6)),""))</f>
        <v/>
      </c>
    </row>
    <row r="7688" spans="1:11" x14ac:dyDescent="0.2">
      <c r="A7688" s="203" t="str">
        <f>Collection!A1217</f>
        <v>2083/06/01</v>
      </c>
      <c r="B7688" s="197">
        <f>Collection!B1217</f>
        <v>46282</v>
      </c>
      <c r="C7688" s="200">
        <f>Collection!D1217</f>
        <v>0</v>
      </c>
      <c r="D7688" s="200">
        <f>Collection!F1217</f>
        <v>0</v>
      </c>
      <c r="E7688" s="200">
        <f>Collection!C1217</f>
        <v>4760</v>
      </c>
      <c r="F7688" s="200"/>
      <c r="G7688" s="201"/>
      <c r="H7688" s="201">
        <f>Collection!H1217</f>
        <v>0</v>
      </c>
      <c r="I7688" s="241">
        <f t="shared" si="120"/>
        <v>0</v>
      </c>
      <c r="J7688" s="200"/>
      <c r="K7688" s="200" t="str" cm="1">
        <f t="array" ref="K7688">IF($C7688="","",IF(AND($C7688=Party_Statement!$C$5,$B7688&gt;=Party_Statement!$C$6,$B7688&lt;=Party_Statement!$E$6),SUMPRODUCT(($C$3:$C7688=Party_Statement!$C$5)*($B$3:$B7688&gt;=Party_Statement!$C$6)*($B$3:$B7688&lt;=Party_Statement!$E$6)),""))</f>
        <v/>
      </c>
    </row>
    <row r="7689" spans="1:11" x14ac:dyDescent="0.2">
      <c r="A7689" s="203" t="str">
        <f>Collection!A1218</f>
        <v>2083/06/01</v>
      </c>
      <c r="B7689" s="197">
        <f>Collection!B1218</f>
        <v>46282</v>
      </c>
      <c r="C7689" s="200">
        <f>Collection!D1218</f>
        <v>0</v>
      </c>
      <c r="D7689" s="200">
        <f>Collection!F1218</f>
        <v>0</v>
      </c>
      <c r="E7689" s="200">
        <f>Collection!C1218</f>
        <v>4761</v>
      </c>
      <c r="F7689" s="200"/>
      <c r="G7689" s="201"/>
      <c r="H7689" s="201">
        <f>Collection!H1218</f>
        <v>0</v>
      </c>
      <c r="I7689" s="241">
        <f t="shared" si="120"/>
        <v>0</v>
      </c>
      <c r="J7689" s="200"/>
      <c r="K7689" s="200" t="str" cm="1">
        <f t="array" ref="K7689">IF($C7689="","",IF(AND($C7689=Party_Statement!$C$5,$B7689&gt;=Party_Statement!$C$6,$B7689&lt;=Party_Statement!$E$6),SUMPRODUCT(($C$3:$C7689=Party_Statement!$C$5)*($B$3:$B7689&gt;=Party_Statement!$C$6)*($B$3:$B7689&lt;=Party_Statement!$E$6)),""))</f>
        <v/>
      </c>
    </row>
    <row r="7690" spans="1:11" s="64" customFormat="1" x14ac:dyDescent="0.2">
      <c r="A7690" s="203" t="str">
        <f>Collection!A1219</f>
        <v>2083/06/01</v>
      </c>
      <c r="B7690" s="197">
        <f>Collection!B1219</f>
        <v>46282</v>
      </c>
      <c r="C7690" s="200">
        <f>Collection!D1219</f>
        <v>0</v>
      </c>
      <c r="D7690" s="200">
        <f>Collection!F1219</f>
        <v>0</v>
      </c>
      <c r="E7690" s="200">
        <f>Collection!C1219</f>
        <v>4762</v>
      </c>
      <c r="F7690" s="200"/>
      <c r="G7690" s="201"/>
      <c r="H7690" s="201">
        <f>Collection!H1219</f>
        <v>0</v>
      </c>
      <c r="I7690" s="241">
        <f t="shared" si="120"/>
        <v>0</v>
      </c>
      <c r="J7690" s="202"/>
      <c r="K7690" s="200" t="str" cm="1">
        <f t="array" ref="K7690">IF($C7690="","",IF(AND($C7690=Party_Statement!$C$5,$B7690&gt;=Party_Statement!$C$6,$B7690&lt;=Party_Statement!$E$6),SUMPRODUCT(($C$3:$C7690=Party_Statement!$C$5)*($B$3:$B7690&gt;=Party_Statement!$C$6)*($B$3:$B7690&lt;=Party_Statement!$E$6)),""))</f>
        <v/>
      </c>
    </row>
    <row r="7691" spans="1:11" x14ac:dyDescent="0.2">
      <c r="A7691" s="203" t="str">
        <f>Collection!A1220</f>
        <v>2083/06/01</v>
      </c>
      <c r="B7691" s="197">
        <f>Collection!B1220</f>
        <v>46282</v>
      </c>
      <c r="C7691" s="200">
        <f>Collection!D1220</f>
        <v>0</v>
      </c>
      <c r="D7691" s="200">
        <f>Collection!F1220</f>
        <v>0</v>
      </c>
      <c r="E7691" s="200">
        <f>Collection!C1220</f>
        <v>4763</v>
      </c>
      <c r="F7691" s="200"/>
      <c r="G7691" s="201"/>
      <c r="H7691" s="201">
        <f>Collection!H1220</f>
        <v>0</v>
      </c>
      <c r="I7691" s="241">
        <f t="shared" ref="I7691:I7754" si="121">IF($C7691="","",IF($C7691=$C2709,$I2709+$G7691-$H7691,$G7691-$H7691))</f>
        <v>0</v>
      </c>
      <c r="J7691" s="200"/>
      <c r="K7691" s="200" t="str" cm="1">
        <f t="array" ref="K7691">IF($C7691="","",IF(AND($C7691=Party_Statement!$C$5,$B7691&gt;=Party_Statement!$C$6,$B7691&lt;=Party_Statement!$E$6),SUMPRODUCT(($C$3:$C7691=Party_Statement!$C$5)*($B$3:$B7691&gt;=Party_Statement!$C$6)*($B$3:$B7691&lt;=Party_Statement!$E$6)),""))</f>
        <v/>
      </c>
    </row>
    <row r="7692" spans="1:11" s="64" customFormat="1" x14ac:dyDescent="0.2">
      <c r="A7692" s="203" t="str">
        <f>Collection!A1221</f>
        <v>2083/06/01</v>
      </c>
      <c r="B7692" s="197">
        <f>Collection!B1221</f>
        <v>46282</v>
      </c>
      <c r="C7692" s="200">
        <f>Collection!D1221</f>
        <v>0</v>
      </c>
      <c r="D7692" s="200">
        <f>Collection!F1221</f>
        <v>0</v>
      </c>
      <c r="E7692" s="200">
        <f>Collection!C1221</f>
        <v>4764</v>
      </c>
      <c r="F7692" s="200"/>
      <c r="G7692" s="201"/>
      <c r="H7692" s="201">
        <f>Collection!H1221</f>
        <v>0</v>
      </c>
      <c r="I7692" s="241">
        <f t="shared" si="121"/>
        <v>0</v>
      </c>
      <c r="J7692" s="202"/>
      <c r="K7692" s="200" t="str" cm="1">
        <f t="array" ref="K7692">IF($C7692="","",IF(AND($C7692=Party_Statement!$C$5,$B7692&gt;=Party_Statement!$C$6,$B7692&lt;=Party_Statement!$E$6),SUMPRODUCT(($C$3:$C7692=Party_Statement!$C$5)*($B$3:$B7692&gt;=Party_Statement!$C$6)*($B$3:$B7692&lt;=Party_Statement!$E$6)),""))</f>
        <v/>
      </c>
    </row>
    <row r="7693" spans="1:11" s="64" customFormat="1" x14ac:dyDescent="0.2">
      <c r="A7693" s="203" t="str">
        <f>Collection!A1222</f>
        <v>2083/06/01</v>
      </c>
      <c r="B7693" s="197">
        <f>Collection!B1222</f>
        <v>46282</v>
      </c>
      <c r="C7693" s="200">
        <f>Collection!D1222</f>
        <v>0</v>
      </c>
      <c r="D7693" s="200">
        <f>Collection!F1222</f>
        <v>0</v>
      </c>
      <c r="E7693" s="200">
        <f>Collection!C1222</f>
        <v>4765</v>
      </c>
      <c r="F7693" s="200"/>
      <c r="G7693" s="201"/>
      <c r="H7693" s="201">
        <f>Collection!H1222</f>
        <v>0</v>
      </c>
      <c r="I7693" s="241">
        <f t="shared" si="121"/>
        <v>0</v>
      </c>
      <c r="J7693" s="202"/>
      <c r="K7693" s="200" t="str" cm="1">
        <f t="array" ref="K7693">IF($C7693="","",IF(AND($C7693=Party_Statement!$C$5,$B7693&gt;=Party_Statement!$C$6,$B7693&lt;=Party_Statement!$E$6),SUMPRODUCT(($C$3:$C7693=Party_Statement!$C$5)*($B$3:$B7693&gt;=Party_Statement!$C$6)*($B$3:$B7693&lt;=Party_Statement!$E$6)),""))</f>
        <v/>
      </c>
    </row>
    <row r="7694" spans="1:11" x14ac:dyDescent="0.2">
      <c r="A7694" s="203" t="str">
        <f>Collection!A1223</f>
        <v>2083/06/01</v>
      </c>
      <c r="B7694" s="197">
        <f>Collection!B1223</f>
        <v>46282</v>
      </c>
      <c r="C7694" s="200">
        <f>Collection!D1223</f>
        <v>0</v>
      </c>
      <c r="D7694" s="200">
        <f>Collection!F1223</f>
        <v>0</v>
      </c>
      <c r="E7694" s="200">
        <f>Collection!C1223</f>
        <v>4766</v>
      </c>
      <c r="F7694" s="200"/>
      <c r="G7694" s="201"/>
      <c r="H7694" s="201">
        <f>Collection!H1223</f>
        <v>0</v>
      </c>
      <c r="I7694" s="241">
        <f t="shared" si="121"/>
        <v>0</v>
      </c>
      <c r="J7694" s="200"/>
      <c r="K7694" s="200" t="str" cm="1">
        <f t="array" ref="K7694">IF($C7694="","",IF(AND($C7694=Party_Statement!$C$5,$B7694&gt;=Party_Statement!$C$6,$B7694&lt;=Party_Statement!$E$6),SUMPRODUCT(($C$3:$C7694=Party_Statement!$C$5)*($B$3:$B7694&gt;=Party_Statement!$C$6)*($B$3:$B7694&lt;=Party_Statement!$E$6)),""))</f>
        <v/>
      </c>
    </row>
    <row r="7695" spans="1:11" s="64" customFormat="1" x14ac:dyDescent="0.2">
      <c r="A7695" s="203" t="str">
        <f>Collection!A1224</f>
        <v>2083/06/01</v>
      </c>
      <c r="B7695" s="197">
        <f>Collection!B1224</f>
        <v>46282</v>
      </c>
      <c r="C7695" s="200">
        <f>Collection!D1224</f>
        <v>0</v>
      </c>
      <c r="D7695" s="200">
        <f>Collection!F1224</f>
        <v>0</v>
      </c>
      <c r="E7695" s="200">
        <f>Collection!C1224</f>
        <v>4767</v>
      </c>
      <c r="F7695" s="200"/>
      <c r="G7695" s="201"/>
      <c r="H7695" s="201">
        <f>Collection!H1224</f>
        <v>0</v>
      </c>
      <c r="I7695" s="241">
        <f t="shared" si="121"/>
        <v>0</v>
      </c>
      <c r="J7695" s="202"/>
      <c r="K7695" s="200" t="str" cm="1">
        <f t="array" ref="K7695">IF($C7695="","",IF(AND($C7695=Party_Statement!$C$5,$B7695&gt;=Party_Statement!$C$6,$B7695&lt;=Party_Statement!$E$6),SUMPRODUCT(($C$3:$C7695=Party_Statement!$C$5)*($B$3:$B7695&gt;=Party_Statement!$C$6)*($B$3:$B7695&lt;=Party_Statement!$E$6)),""))</f>
        <v/>
      </c>
    </row>
    <row r="7696" spans="1:11" x14ac:dyDescent="0.2">
      <c r="A7696" s="203" t="str">
        <f>Collection!A1225</f>
        <v>2083/06/01</v>
      </c>
      <c r="B7696" s="197">
        <f>Collection!B1225</f>
        <v>46282</v>
      </c>
      <c r="C7696" s="200">
        <f>Collection!D1225</f>
        <v>0</v>
      </c>
      <c r="D7696" s="200">
        <f>Collection!F1225</f>
        <v>0</v>
      </c>
      <c r="E7696" s="200">
        <f>Collection!C1225</f>
        <v>4768</v>
      </c>
      <c r="F7696" s="200"/>
      <c r="G7696" s="201"/>
      <c r="H7696" s="201">
        <f>Collection!H1225</f>
        <v>0</v>
      </c>
      <c r="I7696" s="241">
        <f t="shared" si="121"/>
        <v>0</v>
      </c>
      <c r="J7696" s="200"/>
      <c r="K7696" s="200" t="str" cm="1">
        <f t="array" ref="K7696">IF($C7696="","",IF(AND($C7696=Party_Statement!$C$5,$B7696&gt;=Party_Statement!$C$6,$B7696&lt;=Party_Statement!$E$6),SUMPRODUCT(($C$3:$C7696=Party_Statement!$C$5)*($B$3:$B7696&gt;=Party_Statement!$C$6)*($B$3:$B7696&lt;=Party_Statement!$E$6)),""))</f>
        <v/>
      </c>
    </row>
    <row r="7697" spans="1:11" x14ac:dyDescent="0.2">
      <c r="A7697" s="203" t="str">
        <f>Collection!A1226</f>
        <v>2083/06/01</v>
      </c>
      <c r="B7697" s="197">
        <f>Collection!B1226</f>
        <v>46282</v>
      </c>
      <c r="C7697" s="200">
        <f>Collection!D1226</f>
        <v>0</v>
      </c>
      <c r="D7697" s="200">
        <f>Collection!F1226</f>
        <v>0</v>
      </c>
      <c r="E7697" s="200">
        <f>Collection!C1226</f>
        <v>4769</v>
      </c>
      <c r="F7697" s="200"/>
      <c r="G7697" s="201"/>
      <c r="H7697" s="201">
        <f>Collection!H1226</f>
        <v>0</v>
      </c>
      <c r="I7697" s="241">
        <f t="shared" si="121"/>
        <v>0</v>
      </c>
      <c r="J7697" s="200"/>
      <c r="K7697" s="200" t="str" cm="1">
        <f t="array" ref="K7697">IF($C7697="","",IF(AND($C7697=Party_Statement!$C$5,$B7697&gt;=Party_Statement!$C$6,$B7697&lt;=Party_Statement!$E$6),SUMPRODUCT(($C$3:$C7697=Party_Statement!$C$5)*($B$3:$B7697&gt;=Party_Statement!$C$6)*($B$3:$B7697&lt;=Party_Statement!$E$6)),""))</f>
        <v/>
      </c>
    </row>
    <row r="7698" spans="1:11" x14ac:dyDescent="0.2">
      <c r="A7698" s="203" t="str">
        <f>Collection!A1227</f>
        <v>2083/06/01</v>
      </c>
      <c r="B7698" s="197">
        <f>Collection!B1227</f>
        <v>46282</v>
      </c>
      <c r="C7698" s="200">
        <f>Collection!D1227</f>
        <v>0</v>
      </c>
      <c r="D7698" s="200">
        <f>Collection!F1227</f>
        <v>0</v>
      </c>
      <c r="E7698" s="200">
        <f>Collection!C1227</f>
        <v>4770</v>
      </c>
      <c r="F7698" s="200"/>
      <c r="G7698" s="201"/>
      <c r="H7698" s="201">
        <f>Collection!H1227</f>
        <v>0</v>
      </c>
      <c r="I7698" s="241">
        <f t="shared" si="121"/>
        <v>0</v>
      </c>
      <c r="J7698" s="200"/>
      <c r="K7698" s="200" t="str" cm="1">
        <f t="array" ref="K7698">IF($C7698="","",IF(AND($C7698=Party_Statement!$C$5,$B7698&gt;=Party_Statement!$C$6,$B7698&lt;=Party_Statement!$E$6),SUMPRODUCT(($C$3:$C7698=Party_Statement!$C$5)*($B$3:$B7698&gt;=Party_Statement!$C$6)*($B$3:$B7698&lt;=Party_Statement!$E$6)),""))</f>
        <v/>
      </c>
    </row>
    <row r="7699" spans="1:11" x14ac:dyDescent="0.2">
      <c r="A7699" s="203" t="str">
        <f>Collection!A1228</f>
        <v>2083/06/01</v>
      </c>
      <c r="B7699" s="197">
        <f>Collection!B1228</f>
        <v>46282</v>
      </c>
      <c r="C7699" s="200">
        <f>Collection!D1228</f>
        <v>0</v>
      </c>
      <c r="D7699" s="200">
        <f>Collection!F1228</f>
        <v>0</v>
      </c>
      <c r="E7699" s="200">
        <f>Collection!C1228</f>
        <v>4771</v>
      </c>
      <c r="F7699" s="200"/>
      <c r="G7699" s="201"/>
      <c r="H7699" s="201">
        <f>Collection!H1228</f>
        <v>0</v>
      </c>
      <c r="I7699" s="241">
        <f t="shared" si="121"/>
        <v>0</v>
      </c>
      <c r="J7699" s="200"/>
      <c r="K7699" s="200" t="str" cm="1">
        <f t="array" ref="K7699">IF($C7699="","",IF(AND($C7699=Party_Statement!$C$5,$B7699&gt;=Party_Statement!$C$6,$B7699&lt;=Party_Statement!$E$6),SUMPRODUCT(($C$3:$C7699=Party_Statement!$C$5)*($B$3:$B7699&gt;=Party_Statement!$C$6)*($B$3:$B7699&lt;=Party_Statement!$E$6)),""))</f>
        <v/>
      </c>
    </row>
    <row r="7700" spans="1:11" x14ac:dyDescent="0.2">
      <c r="A7700" s="203" t="str">
        <f>Collection!A1229</f>
        <v>2083/06/01</v>
      </c>
      <c r="B7700" s="197">
        <f>Collection!B1229</f>
        <v>46282</v>
      </c>
      <c r="C7700" s="200">
        <f>Collection!D1229</f>
        <v>0</v>
      </c>
      <c r="D7700" s="200">
        <f>Collection!F1229</f>
        <v>0</v>
      </c>
      <c r="E7700" s="200">
        <f>Collection!C1229</f>
        <v>4772</v>
      </c>
      <c r="F7700" s="200"/>
      <c r="G7700" s="201"/>
      <c r="H7700" s="201">
        <f>Collection!H1229</f>
        <v>0</v>
      </c>
      <c r="I7700" s="241">
        <f t="shared" si="121"/>
        <v>0</v>
      </c>
      <c r="J7700" s="200"/>
      <c r="K7700" s="200" t="str" cm="1">
        <f t="array" ref="K7700">IF($C7700="","",IF(AND($C7700=Party_Statement!$C$5,$B7700&gt;=Party_Statement!$C$6,$B7700&lt;=Party_Statement!$E$6),SUMPRODUCT(($C$3:$C7700=Party_Statement!$C$5)*($B$3:$B7700&gt;=Party_Statement!$C$6)*($B$3:$B7700&lt;=Party_Statement!$E$6)),""))</f>
        <v/>
      </c>
    </row>
    <row r="7701" spans="1:11" x14ac:dyDescent="0.2">
      <c r="A7701" s="203" t="str">
        <f>Collection!A1230</f>
        <v>2083/06/01</v>
      </c>
      <c r="B7701" s="197">
        <f>Collection!B1230</f>
        <v>46282</v>
      </c>
      <c r="C7701" s="200">
        <f>Collection!D1230</f>
        <v>0</v>
      </c>
      <c r="D7701" s="200">
        <f>Collection!F1230</f>
        <v>0</v>
      </c>
      <c r="E7701" s="200">
        <f>Collection!C1230</f>
        <v>4773</v>
      </c>
      <c r="F7701" s="200"/>
      <c r="G7701" s="201"/>
      <c r="H7701" s="201">
        <f>Collection!H1230</f>
        <v>0</v>
      </c>
      <c r="I7701" s="241">
        <f t="shared" si="121"/>
        <v>0</v>
      </c>
      <c r="J7701" s="200"/>
      <c r="K7701" s="200" t="str" cm="1">
        <f t="array" ref="K7701">IF($C7701="","",IF(AND($C7701=Party_Statement!$C$5,$B7701&gt;=Party_Statement!$C$6,$B7701&lt;=Party_Statement!$E$6),SUMPRODUCT(($C$3:$C7701=Party_Statement!$C$5)*($B$3:$B7701&gt;=Party_Statement!$C$6)*($B$3:$B7701&lt;=Party_Statement!$E$6)),""))</f>
        <v/>
      </c>
    </row>
    <row r="7702" spans="1:11" x14ac:dyDescent="0.2">
      <c r="A7702" s="203" t="str">
        <f>Collection!A1231</f>
        <v>2083/06/01</v>
      </c>
      <c r="B7702" s="197">
        <f>Collection!B1231</f>
        <v>46282</v>
      </c>
      <c r="C7702" s="200">
        <f>Collection!D1231</f>
        <v>0</v>
      </c>
      <c r="D7702" s="200">
        <f>Collection!F1231</f>
        <v>0</v>
      </c>
      <c r="E7702" s="200">
        <f>Collection!C1231</f>
        <v>4774</v>
      </c>
      <c r="F7702" s="200"/>
      <c r="G7702" s="201"/>
      <c r="H7702" s="201">
        <f>Collection!H1231</f>
        <v>0</v>
      </c>
      <c r="I7702" s="241">
        <f t="shared" si="121"/>
        <v>0</v>
      </c>
      <c r="J7702" s="200"/>
      <c r="K7702" s="200" t="str" cm="1">
        <f t="array" ref="K7702">IF($C7702="","",IF(AND($C7702=Party_Statement!$C$5,$B7702&gt;=Party_Statement!$C$6,$B7702&lt;=Party_Statement!$E$6),SUMPRODUCT(($C$3:$C7702=Party_Statement!$C$5)*($B$3:$B7702&gt;=Party_Statement!$C$6)*($B$3:$B7702&lt;=Party_Statement!$E$6)),""))</f>
        <v/>
      </c>
    </row>
    <row r="7703" spans="1:11" x14ac:dyDescent="0.2">
      <c r="A7703" s="203" t="str">
        <f>Collection!A1232</f>
        <v>2083/06/01</v>
      </c>
      <c r="B7703" s="197">
        <f>Collection!B1232</f>
        <v>46282</v>
      </c>
      <c r="C7703" s="200">
        <f>Collection!D1232</f>
        <v>0</v>
      </c>
      <c r="D7703" s="200">
        <f>Collection!F1232</f>
        <v>0</v>
      </c>
      <c r="E7703" s="200">
        <f>Collection!C1232</f>
        <v>4775</v>
      </c>
      <c r="F7703" s="200"/>
      <c r="G7703" s="201"/>
      <c r="H7703" s="201">
        <f>Collection!H1232</f>
        <v>0</v>
      </c>
      <c r="I7703" s="241">
        <f t="shared" si="121"/>
        <v>0</v>
      </c>
      <c r="J7703" s="200"/>
      <c r="K7703" s="200" t="str" cm="1">
        <f t="array" ref="K7703">IF($C7703="","",IF(AND($C7703=Party_Statement!$C$5,$B7703&gt;=Party_Statement!$C$6,$B7703&lt;=Party_Statement!$E$6),SUMPRODUCT(($C$3:$C7703=Party_Statement!$C$5)*($B$3:$B7703&gt;=Party_Statement!$C$6)*($B$3:$B7703&lt;=Party_Statement!$E$6)),""))</f>
        <v/>
      </c>
    </row>
    <row r="7704" spans="1:11" s="64" customFormat="1" x14ac:dyDescent="0.2">
      <c r="A7704" s="203" t="str">
        <f>Collection!A1233</f>
        <v>2083/06/01</v>
      </c>
      <c r="B7704" s="197">
        <f>Collection!B1233</f>
        <v>46282</v>
      </c>
      <c r="C7704" s="200">
        <f>Collection!D1233</f>
        <v>0</v>
      </c>
      <c r="D7704" s="200">
        <f>Collection!F1233</f>
        <v>0</v>
      </c>
      <c r="E7704" s="200">
        <f>Collection!C1233</f>
        <v>4776</v>
      </c>
      <c r="F7704" s="200"/>
      <c r="G7704" s="201"/>
      <c r="H7704" s="201">
        <f>Collection!H1233</f>
        <v>0</v>
      </c>
      <c r="I7704" s="241">
        <f t="shared" si="121"/>
        <v>0</v>
      </c>
      <c r="J7704" s="202"/>
      <c r="K7704" s="200" t="str" cm="1">
        <f t="array" ref="K7704">IF($C7704="","",IF(AND($C7704=Party_Statement!$C$5,$B7704&gt;=Party_Statement!$C$6,$B7704&lt;=Party_Statement!$E$6),SUMPRODUCT(($C$3:$C7704=Party_Statement!$C$5)*($B$3:$B7704&gt;=Party_Statement!$C$6)*($B$3:$B7704&lt;=Party_Statement!$E$6)),""))</f>
        <v/>
      </c>
    </row>
    <row r="7705" spans="1:11" x14ac:dyDescent="0.2">
      <c r="A7705" s="203" t="str">
        <f>Collection!A1234</f>
        <v>2083/06/01</v>
      </c>
      <c r="B7705" s="197">
        <f>Collection!B1234</f>
        <v>46282</v>
      </c>
      <c r="C7705" s="200">
        <f>Collection!D1234</f>
        <v>0</v>
      </c>
      <c r="D7705" s="200">
        <f>Collection!F1234</f>
        <v>0</v>
      </c>
      <c r="E7705" s="200">
        <f>Collection!C1234</f>
        <v>4777</v>
      </c>
      <c r="F7705" s="200"/>
      <c r="G7705" s="201"/>
      <c r="H7705" s="201">
        <f>Collection!H1234</f>
        <v>0</v>
      </c>
      <c r="I7705" s="241">
        <f t="shared" si="121"/>
        <v>0</v>
      </c>
      <c r="J7705" s="200"/>
      <c r="K7705" s="200" t="str" cm="1">
        <f t="array" ref="K7705">IF($C7705="","",IF(AND($C7705=Party_Statement!$C$5,$B7705&gt;=Party_Statement!$C$6,$B7705&lt;=Party_Statement!$E$6),SUMPRODUCT(($C$3:$C7705=Party_Statement!$C$5)*($B$3:$B7705&gt;=Party_Statement!$C$6)*($B$3:$B7705&lt;=Party_Statement!$E$6)),""))</f>
        <v/>
      </c>
    </row>
    <row r="7706" spans="1:11" s="64" customFormat="1" x14ac:dyDescent="0.2">
      <c r="A7706" s="203" t="str">
        <f>Collection!A1235</f>
        <v>2083/06/01</v>
      </c>
      <c r="B7706" s="197">
        <f>Collection!B1235</f>
        <v>46282</v>
      </c>
      <c r="C7706" s="200">
        <f>Collection!D1235</f>
        <v>0</v>
      </c>
      <c r="D7706" s="200">
        <f>Collection!F1235</f>
        <v>0</v>
      </c>
      <c r="E7706" s="200">
        <f>Collection!C1235</f>
        <v>4778</v>
      </c>
      <c r="F7706" s="200"/>
      <c r="G7706" s="201"/>
      <c r="H7706" s="201">
        <f>Collection!H1235</f>
        <v>0</v>
      </c>
      <c r="I7706" s="241">
        <f t="shared" si="121"/>
        <v>0</v>
      </c>
      <c r="J7706" s="202"/>
      <c r="K7706" s="200" t="str" cm="1">
        <f t="array" ref="K7706">IF($C7706="","",IF(AND($C7706=Party_Statement!$C$5,$B7706&gt;=Party_Statement!$C$6,$B7706&lt;=Party_Statement!$E$6),SUMPRODUCT(($C$3:$C7706=Party_Statement!$C$5)*($B$3:$B7706&gt;=Party_Statement!$C$6)*($B$3:$B7706&lt;=Party_Statement!$E$6)),""))</f>
        <v/>
      </c>
    </row>
    <row r="7707" spans="1:11" s="64" customFormat="1" x14ac:dyDescent="0.2">
      <c r="A7707" s="203" t="str">
        <f>Collection!A1236</f>
        <v>2083/06/01</v>
      </c>
      <c r="B7707" s="197">
        <f>Collection!B1236</f>
        <v>46282</v>
      </c>
      <c r="C7707" s="200">
        <f>Collection!D1236</f>
        <v>0</v>
      </c>
      <c r="D7707" s="200">
        <f>Collection!F1236</f>
        <v>0</v>
      </c>
      <c r="E7707" s="200">
        <f>Collection!C1236</f>
        <v>4779</v>
      </c>
      <c r="F7707" s="200"/>
      <c r="G7707" s="201"/>
      <c r="H7707" s="201">
        <f>Collection!H1236</f>
        <v>0</v>
      </c>
      <c r="I7707" s="241">
        <f t="shared" si="121"/>
        <v>0</v>
      </c>
      <c r="J7707" s="202"/>
      <c r="K7707" s="200" t="str" cm="1">
        <f t="array" ref="K7707">IF($C7707="","",IF(AND($C7707=Party_Statement!$C$5,$B7707&gt;=Party_Statement!$C$6,$B7707&lt;=Party_Statement!$E$6),SUMPRODUCT(($C$3:$C7707=Party_Statement!$C$5)*($B$3:$B7707&gt;=Party_Statement!$C$6)*($B$3:$B7707&lt;=Party_Statement!$E$6)),""))</f>
        <v/>
      </c>
    </row>
    <row r="7708" spans="1:11" x14ac:dyDescent="0.2">
      <c r="A7708" s="203" t="str">
        <f>Collection!A1237</f>
        <v>2083/06/01</v>
      </c>
      <c r="B7708" s="197">
        <f>Collection!B1237</f>
        <v>46282</v>
      </c>
      <c r="C7708" s="200">
        <f>Collection!D1237</f>
        <v>0</v>
      </c>
      <c r="D7708" s="200">
        <f>Collection!F1237</f>
        <v>0</v>
      </c>
      <c r="E7708" s="200">
        <f>Collection!C1237</f>
        <v>4780</v>
      </c>
      <c r="F7708" s="200"/>
      <c r="G7708" s="201"/>
      <c r="H7708" s="201">
        <f>Collection!H1237</f>
        <v>0</v>
      </c>
      <c r="I7708" s="241">
        <f t="shared" si="121"/>
        <v>0</v>
      </c>
      <c r="J7708" s="200"/>
      <c r="K7708" s="200" t="str" cm="1">
        <f t="array" ref="K7708">IF($C7708="","",IF(AND($C7708=Party_Statement!$C$5,$B7708&gt;=Party_Statement!$C$6,$B7708&lt;=Party_Statement!$E$6),SUMPRODUCT(($C$3:$C7708=Party_Statement!$C$5)*($B$3:$B7708&gt;=Party_Statement!$C$6)*($B$3:$B7708&lt;=Party_Statement!$E$6)),""))</f>
        <v/>
      </c>
    </row>
    <row r="7709" spans="1:11" s="64" customFormat="1" x14ac:dyDescent="0.2">
      <c r="A7709" s="203" t="str">
        <f>Collection!A1238</f>
        <v>2083/06/01</v>
      </c>
      <c r="B7709" s="197">
        <f>Collection!B1238</f>
        <v>46282</v>
      </c>
      <c r="C7709" s="200">
        <f>Collection!D1238</f>
        <v>0</v>
      </c>
      <c r="D7709" s="200">
        <f>Collection!F1238</f>
        <v>0</v>
      </c>
      <c r="E7709" s="200">
        <f>Collection!C1238</f>
        <v>4781</v>
      </c>
      <c r="F7709" s="200"/>
      <c r="G7709" s="201"/>
      <c r="H7709" s="201">
        <f>Collection!H1238</f>
        <v>0</v>
      </c>
      <c r="I7709" s="241">
        <f t="shared" si="121"/>
        <v>0</v>
      </c>
      <c r="J7709" s="202"/>
      <c r="K7709" s="200" t="str" cm="1">
        <f t="array" ref="K7709">IF($C7709="","",IF(AND($C7709=Party_Statement!$C$5,$B7709&gt;=Party_Statement!$C$6,$B7709&lt;=Party_Statement!$E$6),SUMPRODUCT(($C$3:$C7709=Party_Statement!$C$5)*($B$3:$B7709&gt;=Party_Statement!$C$6)*($B$3:$B7709&lt;=Party_Statement!$E$6)),""))</f>
        <v/>
      </c>
    </row>
    <row r="7710" spans="1:11" x14ac:dyDescent="0.2">
      <c r="A7710" s="203" t="str">
        <f>Collection!A1239</f>
        <v>2083/06/01</v>
      </c>
      <c r="B7710" s="197">
        <f>Collection!B1239</f>
        <v>46282</v>
      </c>
      <c r="C7710" s="200">
        <f>Collection!D1239</f>
        <v>0</v>
      </c>
      <c r="D7710" s="200">
        <f>Collection!F1239</f>
        <v>0</v>
      </c>
      <c r="E7710" s="200">
        <f>Collection!C1239</f>
        <v>4782</v>
      </c>
      <c r="F7710" s="200"/>
      <c r="G7710" s="201"/>
      <c r="H7710" s="201">
        <f>Collection!H1239</f>
        <v>0</v>
      </c>
      <c r="I7710" s="241">
        <f t="shared" si="121"/>
        <v>0</v>
      </c>
      <c r="J7710" s="200"/>
      <c r="K7710" s="200" t="str" cm="1">
        <f t="array" ref="K7710">IF($C7710="","",IF(AND($C7710=Party_Statement!$C$5,$B7710&gt;=Party_Statement!$C$6,$B7710&lt;=Party_Statement!$E$6),SUMPRODUCT(($C$3:$C7710=Party_Statement!$C$5)*($B$3:$B7710&gt;=Party_Statement!$C$6)*($B$3:$B7710&lt;=Party_Statement!$E$6)),""))</f>
        <v/>
      </c>
    </row>
    <row r="7711" spans="1:11" x14ac:dyDescent="0.2">
      <c r="A7711" s="203" t="str">
        <f>Collection!A1240</f>
        <v>2083/06/01</v>
      </c>
      <c r="B7711" s="197">
        <f>Collection!B1240</f>
        <v>46282</v>
      </c>
      <c r="C7711" s="200">
        <f>Collection!D1240</f>
        <v>0</v>
      </c>
      <c r="D7711" s="200">
        <f>Collection!F1240</f>
        <v>0</v>
      </c>
      <c r="E7711" s="200">
        <f>Collection!C1240</f>
        <v>4783</v>
      </c>
      <c r="F7711" s="200"/>
      <c r="G7711" s="201"/>
      <c r="H7711" s="201">
        <f>Collection!H1240</f>
        <v>0</v>
      </c>
      <c r="I7711" s="241">
        <f t="shared" si="121"/>
        <v>0</v>
      </c>
      <c r="J7711" s="200"/>
      <c r="K7711" s="200" t="str" cm="1">
        <f t="array" ref="K7711">IF($C7711="","",IF(AND($C7711=Party_Statement!$C$5,$B7711&gt;=Party_Statement!$C$6,$B7711&lt;=Party_Statement!$E$6),SUMPRODUCT(($C$3:$C7711=Party_Statement!$C$5)*($B$3:$B7711&gt;=Party_Statement!$C$6)*($B$3:$B7711&lt;=Party_Statement!$E$6)),""))</f>
        <v/>
      </c>
    </row>
    <row r="7712" spans="1:11" x14ac:dyDescent="0.2">
      <c r="A7712" s="203" t="str">
        <f>Collection!A1241</f>
        <v>2083/06/01</v>
      </c>
      <c r="B7712" s="197">
        <f>Collection!B1241</f>
        <v>46282</v>
      </c>
      <c r="C7712" s="200">
        <f>Collection!D1241</f>
        <v>0</v>
      </c>
      <c r="D7712" s="200">
        <f>Collection!F1241</f>
        <v>0</v>
      </c>
      <c r="E7712" s="200">
        <f>Collection!C1241</f>
        <v>4784</v>
      </c>
      <c r="F7712" s="200"/>
      <c r="G7712" s="201"/>
      <c r="H7712" s="201">
        <f>Collection!H1241</f>
        <v>0</v>
      </c>
      <c r="I7712" s="241">
        <f t="shared" si="121"/>
        <v>0</v>
      </c>
      <c r="J7712" s="200"/>
      <c r="K7712" s="200" t="str" cm="1">
        <f t="array" ref="K7712">IF($C7712="","",IF(AND($C7712=Party_Statement!$C$5,$B7712&gt;=Party_Statement!$C$6,$B7712&lt;=Party_Statement!$E$6),SUMPRODUCT(($C$3:$C7712=Party_Statement!$C$5)*($B$3:$B7712&gt;=Party_Statement!$C$6)*($B$3:$B7712&lt;=Party_Statement!$E$6)),""))</f>
        <v/>
      </c>
    </row>
    <row r="7713" spans="1:11" x14ac:dyDescent="0.2">
      <c r="A7713" s="203" t="str">
        <f>Collection!A1242</f>
        <v>2083/06/01</v>
      </c>
      <c r="B7713" s="197">
        <f>Collection!B1242</f>
        <v>46282</v>
      </c>
      <c r="C7713" s="200">
        <f>Collection!D1242</f>
        <v>0</v>
      </c>
      <c r="D7713" s="200">
        <f>Collection!F1242</f>
        <v>0</v>
      </c>
      <c r="E7713" s="200">
        <f>Collection!C1242</f>
        <v>4785</v>
      </c>
      <c r="F7713" s="200"/>
      <c r="G7713" s="201"/>
      <c r="H7713" s="201">
        <f>Collection!H1242</f>
        <v>0</v>
      </c>
      <c r="I7713" s="241">
        <f t="shared" si="121"/>
        <v>0</v>
      </c>
      <c r="J7713" s="200"/>
      <c r="K7713" s="200" t="str" cm="1">
        <f t="array" ref="K7713">IF($C7713="","",IF(AND($C7713=Party_Statement!$C$5,$B7713&gt;=Party_Statement!$C$6,$B7713&lt;=Party_Statement!$E$6),SUMPRODUCT(($C$3:$C7713=Party_Statement!$C$5)*($B$3:$B7713&gt;=Party_Statement!$C$6)*($B$3:$B7713&lt;=Party_Statement!$E$6)),""))</f>
        <v/>
      </c>
    </row>
    <row r="7714" spans="1:11" x14ac:dyDescent="0.2">
      <c r="A7714" s="203" t="str">
        <f>Collection!A1243</f>
        <v>2083/06/01</v>
      </c>
      <c r="B7714" s="197">
        <f>Collection!B1243</f>
        <v>46282</v>
      </c>
      <c r="C7714" s="200">
        <f>Collection!D1243</f>
        <v>0</v>
      </c>
      <c r="D7714" s="200">
        <f>Collection!F1243</f>
        <v>0</v>
      </c>
      <c r="E7714" s="200">
        <f>Collection!C1243</f>
        <v>4786</v>
      </c>
      <c r="F7714" s="200"/>
      <c r="G7714" s="201"/>
      <c r="H7714" s="201">
        <f>Collection!H1243</f>
        <v>0</v>
      </c>
      <c r="I7714" s="241">
        <f t="shared" si="121"/>
        <v>0</v>
      </c>
      <c r="J7714" s="200"/>
      <c r="K7714" s="200" t="str" cm="1">
        <f t="array" ref="K7714">IF($C7714="","",IF(AND($C7714=Party_Statement!$C$5,$B7714&gt;=Party_Statement!$C$6,$B7714&lt;=Party_Statement!$E$6),SUMPRODUCT(($C$3:$C7714=Party_Statement!$C$5)*($B$3:$B7714&gt;=Party_Statement!$C$6)*($B$3:$B7714&lt;=Party_Statement!$E$6)),""))</f>
        <v/>
      </c>
    </row>
    <row r="7715" spans="1:11" x14ac:dyDescent="0.2">
      <c r="A7715" s="203" t="str">
        <f>Collection!A1244</f>
        <v>2083/06/01</v>
      </c>
      <c r="B7715" s="197">
        <f>Collection!B1244</f>
        <v>46282</v>
      </c>
      <c r="C7715" s="200">
        <f>Collection!D1244</f>
        <v>0</v>
      </c>
      <c r="D7715" s="200">
        <f>Collection!F1244</f>
        <v>0</v>
      </c>
      <c r="E7715" s="200">
        <f>Collection!C1244</f>
        <v>4787</v>
      </c>
      <c r="F7715" s="200"/>
      <c r="G7715" s="201"/>
      <c r="H7715" s="201">
        <f>Collection!H1244</f>
        <v>0</v>
      </c>
      <c r="I7715" s="241">
        <f t="shared" si="121"/>
        <v>0</v>
      </c>
      <c r="J7715" s="200"/>
      <c r="K7715" s="200" t="str" cm="1">
        <f t="array" ref="K7715">IF($C7715="","",IF(AND($C7715=Party_Statement!$C$5,$B7715&gt;=Party_Statement!$C$6,$B7715&lt;=Party_Statement!$E$6),SUMPRODUCT(($C$3:$C7715=Party_Statement!$C$5)*($B$3:$B7715&gt;=Party_Statement!$C$6)*($B$3:$B7715&lt;=Party_Statement!$E$6)),""))</f>
        <v/>
      </c>
    </row>
    <row r="7716" spans="1:11" x14ac:dyDescent="0.2">
      <c r="A7716" s="203" t="str">
        <f>Collection!A1245</f>
        <v>2083/06/01</v>
      </c>
      <c r="B7716" s="197">
        <f>Collection!B1245</f>
        <v>46282</v>
      </c>
      <c r="C7716" s="200">
        <f>Collection!D1245</f>
        <v>0</v>
      </c>
      <c r="D7716" s="200">
        <f>Collection!F1245</f>
        <v>0</v>
      </c>
      <c r="E7716" s="200">
        <f>Collection!C1245</f>
        <v>4788</v>
      </c>
      <c r="F7716" s="200"/>
      <c r="G7716" s="201"/>
      <c r="H7716" s="201">
        <f>Collection!H1245</f>
        <v>0</v>
      </c>
      <c r="I7716" s="241">
        <f t="shared" si="121"/>
        <v>0</v>
      </c>
      <c r="J7716" s="200"/>
      <c r="K7716" s="200" t="str" cm="1">
        <f t="array" ref="K7716">IF($C7716="","",IF(AND($C7716=Party_Statement!$C$5,$B7716&gt;=Party_Statement!$C$6,$B7716&lt;=Party_Statement!$E$6),SUMPRODUCT(($C$3:$C7716=Party_Statement!$C$5)*($B$3:$B7716&gt;=Party_Statement!$C$6)*($B$3:$B7716&lt;=Party_Statement!$E$6)),""))</f>
        <v/>
      </c>
    </row>
    <row r="7717" spans="1:11" x14ac:dyDescent="0.2">
      <c r="A7717" s="203" t="str">
        <f>Collection!A1246</f>
        <v>2083/06/01</v>
      </c>
      <c r="B7717" s="197">
        <f>Collection!B1246</f>
        <v>46282</v>
      </c>
      <c r="C7717" s="200">
        <f>Collection!D1246</f>
        <v>0</v>
      </c>
      <c r="D7717" s="200">
        <f>Collection!F1246</f>
        <v>0</v>
      </c>
      <c r="E7717" s="200">
        <f>Collection!C1246</f>
        <v>4789</v>
      </c>
      <c r="F7717" s="200"/>
      <c r="G7717" s="201"/>
      <c r="H7717" s="201">
        <f>Collection!H1246</f>
        <v>0</v>
      </c>
      <c r="I7717" s="241">
        <f t="shared" si="121"/>
        <v>0</v>
      </c>
      <c r="J7717" s="200"/>
      <c r="K7717" s="200" t="str" cm="1">
        <f t="array" ref="K7717">IF($C7717="","",IF(AND($C7717=Party_Statement!$C$5,$B7717&gt;=Party_Statement!$C$6,$B7717&lt;=Party_Statement!$E$6),SUMPRODUCT(($C$3:$C7717=Party_Statement!$C$5)*($B$3:$B7717&gt;=Party_Statement!$C$6)*($B$3:$B7717&lt;=Party_Statement!$E$6)),""))</f>
        <v/>
      </c>
    </row>
    <row r="7718" spans="1:11" s="64" customFormat="1" x14ac:dyDescent="0.2">
      <c r="A7718" s="203" t="str">
        <f>Collection!A1247</f>
        <v>2083/06/01</v>
      </c>
      <c r="B7718" s="197">
        <f>Collection!B1247</f>
        <v>46282</v>
      </c>
      <c r="C7718" s="200">
        <f>Collection!D1247</f>
        <v>0</v>
      </c>
      <c r="D7718" s="200">
        <f>Collection!F1247</f>
        <v>0</v>
      </c>
      <c r="E7718" s="200">
        <f>Collection!C1247</f>
        <v>4790</v>
      </c>
      <c r="F7718" s="200"/>
      <c r="G7718" s="201"/>
      <c r="H7718" s="201">
        <f>Collection!H1247</f>
        <v>0</v>
      </c>
      <c r="I7718" s="241">
        <f t="shared" si="121"/>
        <v>0</v>
      </c>
      <c r="J7718" s="202"/>
      <c r="K7718" s="200" t="str" cm="1">
        <f t="array" ref="K7718">IF($C7718="","",IF(AND($C7718=Party_Statement!$C$5,$B7718&gt;=Party_Statement!$C$6,$B7718&lt;=Party_Statement!$E$6),SUMPRODUCT(($C$3:$C7718=Party_Statement!$C$5)*($B$3:$B7718&gt;=Party_Statement!$C$6)*($B$3:$B7718&lt;=Party_Statement!$E$6)),""))</f>
        <v/>
      </c>
    </row>
    <row r="7719" spans="1:11" x14ac:dyDescent="0.2">
      <c r="A7719" s="203" t="str">
        <f>Collection!A1248</f>
        <v>2083/06/01</v>
      </c>
      <c r="B7719" s="197">
        <f>Collection!B1248</f>
        <v>46282</v>
      </c>
      <c r="C7719" s="200">
        <f>Collection!D1248</f>
        <v>0</v>
      </c>
      <c r="D7719" s="200">
        <f>Collection!F1248</f>
        <v>0</v>
      </c>
      <c r="E7719" s="200">
        <f>Collection!C1248</f>
        <v>4791</v>
      </c>
      <c r="F7719" s="200"/>
      <c r="G7719" s="201"/>
      <c r="H7719" s="201">
        <f>Collection!H1248</f>
        <v>0</v>
      </c>
      <c r="I7719" s="241">
        <f t="shared" si="121"/>
        <v>0</v>
      </c>
      <c r="J7719" s="200"/>
      <c r="K7719" s="200" t="str" cm="1">
        <f t="array" ref="K7719">IF($C7719="","",IF(AND($C7719=Party_Statement!$C$5,$B7719&gt;=Party_Statement!$C$6,$B7719&lt;=Party_Statement!$E$6),SUMPRODUCT(($C$3:$C7719=Party_Statement!$C$5)*($B$3:$B7719&gt;=Party_Statement!$C$6)*($B$3:$B7719&lt;=Party_Statement!$E$6)),""))</f>
        <v/>
      </c>
    </row>
    <row r="7720" spans="1:11" s="64" customFormat="1" x14ac:dyDescent="0.2">
      <c r="A7720" s="203" t="str">
        <f>Collection!A1249</f>
        <v>2083/06/01</v>
      </c>
      <c r="B7720" s="197">
        <f>Collection!B1249</f>
        <v>46282</v>
      </c>
      <c r="C7720" s="200">
        <f>Collection!D1249</f>
        <v>0</v>
      </c>
      <c r="D7720" s="200">
        <f>Collection!F1249</f>
        <v>0</v>
      </c>
      <c r="E7720" s="200">
        <f>Collection!C1249</f>
        <v>4792</v>
      </c>
      <c r="F7720" s="200"/>
      <c r="G7720" s="201"/>
      <c r="H7720" s="201">
        <f>Collection!H1249</f>
        <v>0</v>
      </c>
      <c r="I7720" s="241">
        <f t="shared" si="121"/>
        <v>0</v>
      </c>
      <c r="J7720" s="202"/>
      <c r="K7720" s="200" t="str" cm="1">
        <f t="array" ref="K7720">IF($C7720="","",IF(AND($C7720=Party_Statement!$C$5,$B7720&gt;=Party_Statement!$C$6,$B7720&lt;=Party_Statement!$E$6),SUMPRODUCT(($C$3:$C7720=Party_Statement!$C$5)*($B$3:$B7720&gt;=Party_Statement!$C$6)*($B$3:$B7720&lt;=Party_Statement!$E$6)),""))</f>
        <v/>
      </c>
    </row>
    <row r="7721" spans="1:11" s="64" customFormat="1" x14ac:dyDescent="0.2">
      <c r="A7721" s="203" t="str">
        <f>Collection!A1250</f>
        <v>2083/06/01</v>
      </c>
      <c r="B7721" s="197">
        <f>Collection!B1250</f>
        <v>46282</v>
      </c>
      <c r="C7721" s="200">
        <f>Collection!D1250</f>
        <v>0</v>
      </c>
      <c r="D7721" s="200">
        <f>Collection!F1250</f>
        <v>0</v>
      </c>
      <c r="E7721" s="200">
        <f>Collection!C1250</f>
        <v>4793</v>
      </c>
      <c r="F7721" s="200"/>
      <c r="G7721" s="201"/>
      <c r="H7721" s="201">
        <f>Collection!H1250</f>
        <v>0</v>
      </c>
      <c r="I7721" s="241">
        <f t="shared" si="121"/>
        <v>0</v>
      </c>
      <c r="J7721" s="202"/>
      <c r="K7721" s="200" t="str" cm="1">
        <f t="array" ref="K7721">IF($C7721="","",IF(AND($C7721=Party_Statement!$C$5,$B7721&gt;=Party_Statement!$C$6,$B7721&lt;=Party_Statement!$E$6),SUMPRODUCT(($C$3:$C7721=Party_Statement!$C$5)*($B$3:$B7721&gt;=Party_Statement!$C$6)*($B$3:$B7721&lt;=Party_Statement!$E$6)),""))</f>
        <v/>
      </c>
    </row>
    <row r="7722" spans="1:11" x14ac:dyDescent="0.2">
      <c r="A7722" s="203" t="str">
        <f>Collection!A1251</f>
        <v>2083/06/01</v>
      </c>
      <c r="B7722" s="197">
        <f>Collection!B1251</f>
        <v>46282</v>
      </c>
      <c r="C7722" s="200">
        <f>Collection!D1251</f>
        <v>0</v>
      </c>
      <c r="D7722" s="200">
        <f>Collection!F1251</f>
        <v>0</v>
      </c>
      <c r="E7722" s="200">
        <f>Collection!C1251</f>
        <v>4794</v>
      </c>
      <c r="F7722" s="200"/>
      <c r="G7722" s="201"/>
      <c r="H7722" s="201">
        <f>Collection!H1251</f>
        <v>0</v>
      </c>
      <c r="I7722" s="241">
        <f t="shared" si="121"/>
        <v>0</v>
      </c>
      <c r="J7722" s="200"/>
      <c r="K7722" s="200" t="str" cm="1">
        <f t="array" ref="K7722">IF($C7722="","",IF(AND($C7722=Party_Statement!$C$5,$B7722&gt;=Party_Statement!$C$6,$B7722&lt;=Party_Statement!$E$6),SUMPRODUCT(($C$3:$C7722=Party_Statement!$C$5)*($B$3:$B7722&gt;=Party_Statement!$C$6)*($B$3:$B7722&lt;=Party_Statement!$E$6)),""))</f>
        <v/>
      </c>
    </row>
    <row r="7723" spans="1:11" s="64" customFormat="1" x14ac:dyDescent="0.2">
      <c r="A7723" s="203" t="str">
        <f>Collection!A1252</f>
        <v>2083/06/01</v>
      </c>
      <c r="B7723" s="197">
        <f>Collection!B1252</f>
        <v>46282</v>
      </c>
      <c r="C7723" s="200">
        <f>Collection!D1252</f>
        <v>0</v>
      </c>
      <c r="D7723" s="200">
        <f>Collection!F1252</f>
        <v>0</v>
      </c>
      <c r="E7723" s="200">
        <f>Collection!C1252</f>
        <v>4795</v>
      </c>
      <c r="F7723" s="200"/>
      <c r="G7723" s="201"/>
      <c r="H7723" s="201">
        <f>Collection!H1252</f>
        <v>0</v>
      </c>
      <c r="I7723" s="241">
        <f t="shared" si="121"/>
        <v>0</v>
      </c>
      <c r="J7723" s="202"/>
      <c r="K7723" s="200" t="str" cm="1">
        <f t="array" ref="K7723">IF($C7723="","",IF(AND($C7723=Party_Statement!$C$5,$B7723&gt;=Party_Statement!$C$6,$B7723&lt;=Party_Statement!$E$6),SUMPRODUCT(($C$3:$C7723=Party_Statement!$C$5)*($B$3:$B7723&gt;=Party_Statement!$C$6)*($B$3:$B7723&lt;=Party_Statement!$E$6)),""))</f>
        <v/>
      </c>
    </row>
    <row r="7724" spans="1:11" x14ac:dyDescent="0.2">
      <c r="A7724" s="203" t="str">
        <f>Collection!A1253</f>
        <v>2083/06/01</v>
      </c>
      <c r="B7724" s="197">
        <f>Collection!B1253</f>
        <v>46282</v>
      </c>
      <c r="C7724" s="200">
        <f>Collection!D1253</f>
        <v>0</v>
      </c>
      <c r="D7724" s="200">
        <f>Collection!F1253</f>
        <v>0</v>
      </c>
      <c r="E7724" s="200">
        <f>Collection!C1253</f>
        <v>4796</v>
      </c>
      <c r="F7724" s="200"/>
      <c r="G7724" s="201"/>
      <c r="H7724" s="201">
        <f>Collection!H1253</f>
        <v>0</v>
      </c>
      <c r="I7724" s="241">
        <f t="shared" si="121"/>
        <v>0</v>
      </c>
      <c r="J7724" s="200"/>
      <c r="K7724" s="200" t="str" cm="1">
        <f t="array" ref="K7724">IF($C7724="","",IF(AND($C7724=Party_Statement!$C$5,$B7724&gt;=Party_Statement!$C$6,$B7724&lt;=Party_Statement!$E$6),SUMPRODUCT(($C$3:$C7724=Party_Statement!$C$5)*($B$3:$B7724&gt;=Party_Statement!$C$6)*($B$3:$B7724&lt;=Party_Statement!$E$6)),""))</f>
        <v/>
      </c>
    </row>
    <row r="7725" spans="1:11" x14ac:dyDescent="0.2">
      <c r="A7725" s="203" t="str">
        <f>Collection!A1254</f>
        <v>2083/06/01</v>
      </c>
      <c r="B7725" s="197">
        <f>Collection!B1254</f>
        <v>46282</v>
      </c>
      <c r="C7725" s="200">
        <f>Collection!D1254</f>
        <v>0</v>
      </c>
      <c r="D7725" s="200">
        <f>Collection!F1254</f>
        <v>0</v>
      </c>
      <c r="E7725" s="200">
        <f>Collection!C1254</f>
        <v>4797</v>
      </c>
      <c r="F7725" s="200"/>
      <c r="G7725" s="201"/>
      <c r="H7725" s="201">
        <f>Collection!H1254</f>
        <v>0</v>
      </c>
      <c r="I7725" s="241">
        <f t="shared" si="121"/>
        <v>0</v>
      </c>
      <c r="J7725" s="200"/>
      <c r="K7725" s="200" t="str" cm="1">
        <f t="array" ref="K7725">IF($C7725="","",IF(AND($C7725=Party_Statement!$C$5,$B7725&gt;=Party_Statement!$C$6,$B7725&lt;=Party_Statement!$E$6),SUMPRODUCT(($C$3:$C7725=Party_Statement!$C$5)*($B$3:$B7725&gt;=Party_Statement!$C$6)*($B$3:$B7725&lt;=Party_Statement!$E$6)),""))</f>
        <v/>
      </c>
    </row>
    <row r="7726" spans="1:11" x14ac:dyDescent="0.2">
      <c r="A7726" s="203" t="str">
        <f>Collection!A1255</f>
        <v>2083/06/01</v>
      </c>
      <c r="B7726" s="197">
        <f>Collection!B1255</f>
        <v>46282</v>
      </c>
      <c r="C7726" s="200">
        <f>Collection!D1255</f>
        <v>0</v>
      </c>
      <c r="D7726" s="200">
        <f>Collection!F1255</f>
        <v>0</v>
      </c>
      <c r="E7726" s="200">
        <f>Collection!C1255</f>
        <v>4798</v>
      </c>
      <c r="F7726" s="200"/>
      <c r="G7726" s="201"/>
      <c r="H7726" s="201">
        <f>Collection!H1255</f>
        <v>0</v>
      </c>
      <c r="I7726" s="241">
        <f t="shared" si="121"/>
        <v>0</v>
      </c>
      <c r="J7726" s="200"/>
      <c r="K7726" s="200" t="str" cm="1">
        <f t="array" ref="K7726">IF($C7726="","",IF(AND($C7726=Party_Statement!$C$5,$B7726&gt;=Party_Statement!$C$6,$B7726&lt;=Party_Statement!$E$6),SUMPRODUCT(($C$3:$C7726=Party_Statement!$C$5)*($B$3:$B7726&gt;=Party_Statement!$C$6)*($B$3:$B7726&lt;=Party_Statement!$E$6)),""))</f>
        <v/>
      </c>
    </row>
    <row r="7727" spans="1:11" x14ac:dyDescent="0.2">
      <c r="A7727" s="203" t="str">
        <f>Collection!A1256</f>
        <v>2083/06/01</v>
      </c>
      <c r="B7727" s="197">
        <f>Collection!B1256</f>
        <v>46282</v>
      </c>
      <c r="C7727" s="200">
        <f>Collection!D1256</f>
        <v>0</v>
      </c>
      <c r="D7727" s="200">
        <f>Collection!F1256</f>
        <v>0</v>
      </c>
      <c r="E7727" s="200">
        <f>Collection!C1256</f>
        <v>4799</v>
      </c>
      <c r="F7727" s="200"/>
      <c r="G7727" s="201"/>
      <c r="H7727" s="201">
        <f>Collection!H1256</f>
        <v>0</v>
      </c>
      <c r="I7727" s="241">
        <f t="shared" si="121"/>
        <v>0</v>
      </c>
      <c r="J7727" s="200"/>
      <c r="K7727" s="200" t="str" cm="1">
        <f t="array" ref="K7727">IF($C7727="","",IF(AND($C7727=Party_Statement!$C$5,$B7727&gt;=Party_Statement!$C$6,$B7727&lt;=Party_Statement!$E$6),SUMPRODUCT(($C$3:$C7727=Party_Statement!$C$5)*($B$3:$B7727&gt;=Party_Statement!$C$6)*($B$3:$B7727&lt;=Party_Statement!$E$6)),""))</f>
        <v/>
      </c>
    </row>
    <row r="7728" spans="1:11" x14ac:dyDescent="0.2">
      <c r="A7728" s="203" t="str">
        <f>Collection!A1257</f>
        <v>2083/06/01</v>
      </c>
      <c r="B7728" s="197">
        <f>Collection!B1257</f>
        <v>46282</v>
      </c>
      <c r="C7728" s="200">
        <f>Collection!D1257</f>
        <v>0</v>
      </c>
      <c r="D7728" s="200">
        <f>Collection!F1257</f>
        <v>0</v>
      </c>
      <c r="E7728" s="200">
        <f>Collection!C1257</f>
        <v>4800</v>
      </c>
      <c r="F7728" s="200"/>
      <c r="G7728" s="201"/>
      <c r="H7728" s="201">
        <f>Collection!H1257</f>
        <v>0</v>
      </c>
      <c r="I7728" s="241">
        <f t="shared" si="121"/>
        <v>0</v>
      </c>
      <c r="J7728" s="200"/>
      <c r="K7728" s="200" t="str" cm="1">
        <f t="array" ref="K7728">IF($C7728="","",IF(AND($C7728=Party_Statement!$C$5,$B7728&gt;=Party_Statement!$C$6,$B7728&lt;=Party_Statement!$E$6),SUMPRODUCT(($C$3:$C7728=Party_Statement!$C$5)*($B$3:$B7728&gt;=Party_Statement!$C$6)*($B$3:$B7728&lt;=Party_Statement!$E$6)),""))</f>
        <v/>
      </c>
    </row>
    <row r="7729" spans="1:11" x14ac:dyDescent="0.2">
      <c r="A7729" s="203" t="str">
        <f>Collection!A1258</f>
        <v>2083/06/01</v>
      </c>
      <c r="B7729" s="197">
        <f>Collection!B1258</f>
        <v>46282</v>
      </c>
      <c r="C7729" s="200">
        <f>Collection!D1258</f>
        <v>0</v>
      </c>
      <c r="D7729" s="200">
        <f>Collection!F1258</f>
        <v>0</v>
      </c>
      <c r="E7729" s="200">
        <f>Collection!C1258</f>
        <v>0</v>
      </c>
      <c r="F7729" s="200"/>
      <c r="G7729" s="201"/>
      <c r="H7729" s="201">
        <f>Collection!H1258</f>
        <v>0</v>
      </c>
      <c r="I7729" s="241">
        <f t="shared" si="121"/>
        <v>0</v>
      </c>
      <c r="J7729" s="200"/>
      <c r="K7729" s="200" t="str" cm="1">
        <f t="array" ref="K7729">IF($C7729="","",IF(AND($C7729=Party_Statement!$C$5,$B7729&gt;=Party_Statement!$C$6,$B7729&lt;=Party_Statement!$E$6),SUMPRODUCT(($C$3:$C7729=Party_Statement!$C$5)*($B$3:$B7729&gt;=Party_Statement!$C$6)*($B$3:$B7729&lt;=Party_Statement!$E$6)),""))</f>
        <v/>
      </c>
    </row>
    <row r="7730" spans="1:11" x14ac:dyDescent="0.2">
      <c r="A7730" s="203" t="str">
        <f>Collection!A1259</f>
        <v>2083/06/01</v>
      </c>
      <c r="B7730" s="197">
        <f>Collection!B1259</f>
        <v>46282</v>
      </c>
      <c r="C7730" s="200">
        <f>Collection!D1259</f>
        <v>0</v>
      </c>
      <c r="D7730" s="200">
        <f>Collection!F1259</f>
        <v>0</v>
      </c>
      <c r="E7730" s="200">
        <f>Collection!C1259</f>
        <v>0</v>
      </c>
      <c r="F7730" s="200"/>
      <c r="G7730" s="201"/>
      <c r="H7730" s="201">
        <f>Collection!H1259</f>
        <v>0</v>
      </c>
      <c r="I7730" s="241">
        <f t="shared" si="121"/>
        <v>0</v>
      </c>
      <c r="J7730" s="200"/>
      <c r="K7730" s="200" t="str" cm="1">
        <f t="array" ref="K7730">IF($C7730="","",IF(AND($C7730=Party_Statement!$C$5,$B7730&gt;=Party_Statement!$C$6,$B7730&lt;=Party_Statement!$E$6),SUMPRODUCT(($C$3:$C7730=Party_Statement!$C$5)*($B$3:$B7730&gt;=Party_Statement!$C$6)*($B$3:$B7730&lt;=Party_Statement!$E$6)),""))</f>
        <v/>
      </c>
    </row>
    <row r="7731" spans="1:11" x14ac:dyDescent="0.2">
      <c r="A7731" s="203" t="str">
        <f>Collection!A1260</f>
        <v>TOTAL</v>
      </c>
      <c r="B7731" s="197" t="str">
        <f>Collection!B1260</f>
        <v/>
      </c>
      <c r="C7731" s="200" t="str">
        <f>Collection!D1260</f>
        <v>TOTALS ►</v>
      </c>
      <c r="D7731" s="200">
        <f>Collection!F1260</f>
        <v>0</v>
      </c>
      <c r="E7731" s="200">
        <f>Collection!C1260</f>
        <v>0</v>
      </c>
      <c r="F7731" s="200"/>
      <c r="G7731" s="201"/>
      <c r="H7731" s="201">
        <f>Collection!H1260</f>
        <v>3031200</v>
      </c>
      <c r="I7731" s="241">
        <f t="shared" si="121"/>
        <v>-3031200</v>
      </c>
      <c r="J7731" s="200"/>
      <c r="K7731" s="200" t="str" cm="1">
        <f t="array" ref="K7731">IF($C7731="","",IF(AND($C7731=Party_Statement!$C$5,$B7731&gt;=Party_Statement!$C$6,$B7731&lt;=Party_Statement!$E$6),SUMPRODUCT(($C$3:$C7731=Party_Statement!$C$5)*($B$3:$B7731&gt;=Party_Statement!$C$6)*($B$3:$B7731&lt;=Party_Statement!$E$6)),""))</f>
        <v/>
      </c>
    </row>
    <row r="7732" spans="1:11" s="64" customFormat="1" x14ac:dyDescent="0.2">
      <c r="A7732" s="203">
        <f>Collection!A1261</f>
        <v>0</v>
      </c>
      <c r="B7732" s="197">
        <f>Collection!B1261</f>
        <v>0</v>
      </c>
      <c r="C7732" s="200">
        <f>Collection!D1261</f>
        <v>0</v>
      </c>
      <c r="D7732" s="200">
        <f>Collection!F1261</f>
        <v>0</v>
      </c>
      <c r="E7732" s="200">
        <f>Collection!C1261</f>
        <v>0</v>
      </c>
      <c r="F7732" s="200"/>
      <c r="G7732" s="201"/>
      <c r="H7732" s="201">
        <f>Collection!H1261</f>
        <v>0</v>
      </c>
      <c r="I7732" s="241">
        <f t="shared" si="121"/>
        <v>0</v>
      </c>
      <c r="J7732" s="202"/>
      <c r="K7732" s="200" t="str" cm="1">
        <f t="array" ref="K7732">IF($C7732="","",IF(AND($C7732=Party_Statement!$C$5,$B7732&gt;=Party_Statement!$C$6,$B7732&lt;=Party_Statement!$E$6),SUMPRODUCT(($C$3:$C7732=Party_Statement!$C$5)*($B$3:$B7732&gt;=Party_Statement!$C$6)*($B$3:$B7732&lt;=Party_Statement!$E$6)),""))</f>
        <v/>
      </c>
    </row>
    <row r="7733" spans="1:11" x14ac:dyDescent="0.2">
      <c r="A7733" s="203">
        <f>Collection!A1262</f>
        <v>0</v>
      </c>
      <c r="B7733" s="197">
        <f>Collection!B1262</f>
        <v>0</v>
      </c>
      <c r="C7733" s="200">
        <f>Collection!D1262</f>
        <v>0</v>
      </c>
      <c r="D7733" s="200">
        <f>Collection!F1262</f>
        <v>0</v>
      </c>
      <c r="E7733" s="200">
        <f>Collection!C1262</f>
        <v>0</v>
      </c>
      <c r="F7733" s="200"/>
      <c r="G7733" s="201"/>
      <c r="H7733" s="201">
        <f>Collection!H1262</f>
        <v>0</v>
      </c>
      <c r="I7733" s="241">
        <f t="shared" si="121"/>
        <v>0</v>
      </c>
      <c r="J7733" s="200"/>
      <c r="K7733" s="200" t="str" cm="1">
        <f t="array" ref="K7733">IF($C7733="","",IF(AND($C7733=Party_Statement!$C$5,$B7733&gt;=Party_Statement!$C$6,$B7733&lt;=Party_Statement!$E$6),SUMPRODUCT(($C$3:$C7733=Party_Statement!$C$5)*($B$3:$B7733&gt;=Party_Statement!$C$6)*($B$3:$B7733&lt;=Party_Statement!$E$6)),""))</f>
        <v/>
      </c>
    </row>
    <row r="7734" spans="1:11" s="64" customFormat="1" x14ac:dyDescent="0.2">
      <c r="A7734" s="203">
        <f>Collection!A1263</f>
        <v>0</v>
      </c>
      <c r="B7734" s="197">
        <f>Collection!B1263</f>
        <v>0</v>
      </c>
      <c r="C7734" s="200">
        <f>Collection!D1263</f>
        <v>0</v>
      </c>
      <c r="D7734" s="200">
        <f>Collection!F1263</f>
        <v>0</v>
      </c>
      <c r="E7734" s="200">
        <f>Collection!C1263</f>
        <v>0</v>
      </c>
      <c r="F7734" s="200"/>
      <c r="G7734" s="201"/>
      <c r="H7734" s="201">
        <f>Collection!H1263</f>
        <v>0</v>
      </c>
      <c r="I7734" s="241">
        <f t="shared" si="121"/>
        <v>0</v>
      </c>
      <c r="J7734" s="202"/>
      <c r="K7734" s="200" t="str" cm="1">
        <f t="array" ref="K7734">IF($C7734="","",IF(AND($C7734=Party_Statement!$C$5,$B7734&gt;=Party_Statement!$C$6,$B7734&lt;=Party_Statement!$E$6),SUMPRODUCT(($C$3:$C7734=Party_Statement!$C$5)*($B$3:$B7734&gt;=Party_Statement!$C$6)*($B$3:$B7734&lt;=Party_Statement!$E$6)),""))</f>
        <v/>
      </c>
    </row>
    <row r="7735" spans="1:11" s="64" customFormat="1" x14ac:dyDescent="0.2">
      <c r="A7735" s="203">
        <f>Collection!A1264</f>
        <v>0</v>
      </c>
      <c r="B7735" s="197">
        <f>Collection!B1264</f>
        <v>0</v>
      </c>
      <c r="C7735" s="200">
        <f>Collection!D1264</f>
        <v>0</v>
      </c>
      <c r="D7735" s="200">
        <f>Collection!F1264</f>
        <v>0</v>
      </c>
      <c r="E7735" s="200">
        <f>Collection!C1264</f>
        <v>0</v>
      </c>
      <c r="F7735" s="200"/>
      <c r="G7735" s="201"/>
      <c r="H7735" s="201">
        <f>Collection!H1264</f>
        <v>0</v>
      </c>
      <c r="I7735" s="241">
        <f t="shared" si="121"/>
        <v>0</v>
      </c>
      <c r="J7735" s="202"/>
      <c r="K7735" s="200" t="str" cm="1">
        <f t="array" ref="K7735">IF($C7735="","",IF(AND($C7735=Party_Statement!$C$5,$B7735&gt;=Party_Statement!$C$6,$B7735&lt;=Party_Statement!$E$6),SUMPRODUCT(($C$3:$C7735=Party_Statement!$C$5)*($B$3:$B7735&gt;=Party_Statement!$C$6)*($B$3:$B7735&lt;=Party_Statement!$E$6)),""))</f>
        <v/>
      </c>
    </row>
    <row r="7736" spans="1:11" x14ac:dyDescent="0.2">
      <c r="A7736" s="203">
        <f>Collection!A1265</f>
        <v>0</v>
      </c>
      <c r="B7736" s="197">
        <f>Collection!B1265</f>
        <v>0</v>
      </c>
      <c r="C7736" s="200">
        <f>Collection!D1265</f>
        <v>0</v>
      </c>
      <c r="D7736" s="200">
        <f>Collection!F1265</f>
        <v>0</v>
      </c>
      <c r="E7736" s="200">
        <f>Collection!C1265</f>
        <v>0</v>
      </c>
      <c r="F7736" s="200"/>
      <c r="G7736" s="201"/>
      <c r="H7736" s="201">
        <f>Collection!H1265</f>
        <v>0</v>
      </c>
      <c r="I7736" s="241">
        <f t="shared" si="121"/>
        <v>0</v>
      </c>
      <c r="J7736" s="200"/>
      <c r="K7736" s="200" t="str" cm="1">
        <f t="array" ref="K7736">IF($C7736="","",IF(AND($C7736=Party_Statement!$C$5,$B7736&gt;=Party_Statement!$C$6,$B7736&lt;=Party_Statement!$E$6),SUMPRODUCT(($C$3:$C7736=Party_Statement!$C$5)*($B$3:$B7736&gt;=Party_Statement!$C$6)*($B$3:$B7736&lt;=Party_Statement!$E$6)),""))</f>
        <v/>
      </c>
    </row>
    <row r="7737" spans="1:11" s="64" customFormat="1" x14ac:dyDescent="0.2">
      <c r="A7737" s="203">
        <f>Collection!A1266</f>
        <v>0</v>
      </c>
      <c r="B7737" s="197">
        <f>Collection!B1266</f>
        <v>0</v>
      </c>
      <c r="C7737" s="200">
        <f>Collection!D1266</f>
        <v>0</v>
      </c>
      <c r="D7737" s="200">
        <f>Collection!F1266</f>
        <v>0</v>
      </c>
      <c r="E7737" s="200">
        <f>Collection!C1266</f>
        <v>0</v>
      </c>
      <c r="F7737" s="200"/>
      <c r="G7737" s="201"/>
      <c r="H7737" s="201">
        <f>Collection!H1266</f>
        <v>0</v>
      </c>
      <c r="I7737" s="241">
        <f t="shared" si="121"/>
        <v>0</v>
      </c>
      <c r="J7737" s="202"/>
      <c r="K7737" s="200" t="str" cm="1">
        <f t="array" ref="K7737">IF($C7737="","",IF(AND($C7737=Party_Statement!$C$5,$B7737&gt;=Party_Statement!$C$6,$B7737&lt;=Party_Statement!$E$6),SUMPRODUCT(($C$3:$C7737=Party_Statement!$C$5)*($B$3:$B7737&gt;=Party_Statement!$C$6)*($B$3:$B7737&lt;=Party_Statement!$E$6)),""))</f>
        <v/>
      </c>
    </row>
    <row r="7738" spans="1:11" x14ac:dyDescent="0.2">
      <c r="A7738" s="203">
        <f>Collection!A1267</f>
        <v>0</v>
      </c>
      <c r="B7738" s="197">
        <f>Collection!B1267</f>
        <v>0</v>
      </c>
      <c r="C7738" s="200">
        <f>Collection!D1267</f>
        <v>0</v>
      </c>
      <c r="D7738" s="200">
        <f>Collection!F1267</f>
        <v>0</v>
      </c>
      <c r="E7738" s="200">
        <f>Collection!C1267</f>
        <v>0</v>
      </c>
      <c r="F7738" s="200"/>
      <c r="G7738" s="201"/>
      <c r="H7738" s="201">
        <f>Collection!H1267</f>
        <v>0</v>
      </c>
      <c r="I7738" s="241">
        <f t="shared" si="121"/>
        <v>0</v>
      </c>
      <c r="J7738" s="200"/>
      <c r="K7738" s="200" t="str" cm="1">
        <f t="array" ref="K7738">IF($C7738="","",IF(AND($C7738=Party_Statement!$C$5,$B7738&gt;=Party_Statement!$C$6,$B7738&lt;=Party_Statement!$E$6),SUMPRODUCT(($C$3:$C7738=Party_Statement!$C$5)*($B$3:$B7738&gt;=Party_Statement!$C$6)*($B$3:$B7738&lt;=Party_Statement!$E$6)),""))</f>
        <v/>
      </c>
    </row>
    <row r="7739" spans="1:11" x14ac:dyDescent="0.2">
      <c r="A7739" s="203">
        <f>Collection!A1268</f>
        <v>0</v>
      </c>
      <c r="B7739" s="197">
        <f>Collection!B1268</f>
        <v>0</v>
      </c>
      <c r="C7739" s="200">
        <f>Collection!D1268</f>
        <v>0</v>
      </c>
      <c r="D7739" s="200">
        <f>Collection!F1268</f>
        <v>0</v>
      </c>
      <c r="E7739" s="200">
        <f>Collection!C1268</f>
        <v>0</v>
      </c>
      <c r="F7739" s="200"/>
      <c r="G7739" s="201"/>
      <c r="H7739" s="201">
        <f>Collection!H1268</f>
        <v>0</v>
      </c>
      <c r="I7739" s="241">
        <f t="shared" si="121"/>
        <v>0</v>
      </c>
      <c r="J7739" s="200"/>
      <c r="K7739" s="200" t="str" cm="1">
        <f t="array" ref="K7739">IF($C7739="","",IF(AND($C7739=Party_Statement!$C$5,$B7739&gt;=Party_Statement!$C$6,$B7739&lt;=Party_Statement!$E$6),SUMPRODUCT(($C$3:$C7739=Party_Statement!$C$5)*($B$3:$B7739&gt;=Party_Statement!$C$6)*($B$3:$B7739&lt;=Party_Statement!$E$6)),""))</f>
        <v/>
      </c>
    </row>
    <row r="7740" spans="1:11" x14ac:dyDescent="0.2">
      <c r="A7740" s="203">
        <f>Collection!A1269</f>
        <v>0</v>
      </c>
      <c r="B7740" s="197">
        <f>Collection!B1269</f>
        <v>0</v>
      </c>
      <c r="C7740" s="200">
        <f>Collection!D1269</f>
        <v>0</v>
      </c>
      <c r="D7740" s="200">
        <f>Collection!F1269</f>
        <v>0</v>
      </c>
      <c r="E7740" s="200">
        <f>Collection!C1269</f>
        <v>0</v>
      </c>
      <c r="F7740" s="200"/>
      <c r="G7740" s="201"/>
      <c r="H7740" s="201">
        <f>Collection!H1269</f>
        <v>0</v>
      </c>
      <c r="I7740" s="241">
        <f t="shared" si="121"/>
        <v>0</v>
      </c>
      <c r="J7740" s="200"/>
      <c r="K7740" s="200" t="str" cm="1">
        <f t="array" ref="K7740">IF($C7740="","",IF(AND($C7740=Party_Statement!$C$5,$B7740&gt;=Party_Statement!$C$6,$B7740&lt;=Party_Statement!$E$6),SUMPRODUCT(($C$3:$C7740=Party_Statement!$C$5)*($B$3:$B7740&gt;=Party_Statement!$C$6)*($B$3:$B7740&lt;=Party_Statement!$E$6)),""))</f>
        <v/>
      </c>
    </row>
    <row r="7741" spans="1:11" x14ac:dyDescent="0.2">
      <c r="A7741" s="203">
        <f>Collection!A1270</f>
        <v>0</v>
      </c>
      <c r="B7741" s="197">
        <f>Collection!B1270</f>
        <v>0</v>
      </c>
      <c r="C7741" s="200">
        <f>Collection!D1270</f>
        <v>0</v>
      </c>
      <c r="D7741" s="200">
        <f>Collection!F1270</f>
        <v>0</v>
      </c>
      <c r="E7741" s="200">
        <f>Collection!C1270</f>
        <v>0</v>
      </c>
      <c r="F7741" s="200"/>
      <c r="G7741" s="201"/>
      <c r="H7741" s="201">
        <f>Collection!H1270</f>
        <v>0</v>
      </c>
      <c r="I7741" s="241">
        <f t="shared" si="121"/>
        <v>0</v>
      </c>
      <c r="J7741" s="200"/>
      <c r="K7741" s="200" t="str" cm="1">
        <f t="array" ref="K7741">IF($C7741="","",IF(AND($C7741=Party_Statement!$C$5,$B7741&gt;=Party_Statement!$C$6,$B7741&lt;=Party_Statement!$E$6),SUMPRODUCT(($C$3:$C7741=Party_Statement!$C$5)*($B$3:$B7741&gt;=Party_Statement!$C$6)*($B$3:$B7741&lt;=Party_Statement!$E$6)),""))</f>
        <v/>
      </c>
    </row>
    <row r="7742" spans="1:11" x14ac:dyDescent="0.2">
      <c r="A7742" s="203">
        <f>Collection!A1271</f>
        <v>0</v>
      </c>
      <c r="B7742" s="197">
        <f>Collection!B1271</f>
        <v>0</v>
      </c>
      <c r="C7742" s="200">
        <f>Collection!D1271</f>
        <v>0</v>
      </c>
      <c r="D7742" s="200">
        <f>Collection!F1271</f>
        <v>0</v>
      </c>
      <c r="E7742" s="200">
        <f>Collection!C1271</f>
        <v>0</v>
      </c>
      <c r="F7742" s="200"/>
      <c r="G7742" s="201"/>
      <c r="H7742" s="201">
        <f>Collection!H1271</f>
        <v>0</v>
      </c>
      <c r="I7742" s="241">
        <f t="shared" si="121"/>
        <v>0</v>
      </c>
      <c r="J7742" s="200"/>
      <c r="K7742" s="200" t="str" cm="1">
        <f t="array" ref="K7742">IF($C7742="","",IF(AND($C7742=Party_Statement!$C$5,$B7742&gt;=Party_Statement!$C$6,$B7742&lt;=Party_Statement!$E$6),SUMPRODUCT(($C$3:$C7742=Party_Statement!$C$5)*($B$3:$B7742&gt;=Party_Statement!$C$6)*($B$3:$B7742&lt;=Party_Statement!$E$6)),""))</f>
        <v/>
      </c>
    </row>
    <row r="7743" spans="1:11" x14ac:dyDescent="0.2">
      <c r="A7743" s="203">
        <f>Collection!A1272</f>
        <v>0</v>
      </c>
      <c r="B7743" s="197">
        <f>Collection!B1272</f>
        <v>0</v>
      </c>
      <c r="C7743" s="200">
        <f>Collection!D1272</f>
        <v>0</v>
      </c>
      <c r="D7743" s="200">
        <f>Collection!F1272</f>
        <v>0</v>
      </c>
      <c r="E7743" s="200">
        <f>Collection!C1272</f>
        <v>0</v>
      </c>
      <c r="F7743" s="200"/>
      <c r="G7743" s="201"/>
      <c r="H7743" s="201">
        <f>Collection!H1272</f>
        <v>0</v>
      </c>
      <c r="I7743" s="241">
        <f t="shared" si="121"/>
        <v>0</v>
      </c>
      <c r="J7743" s="200"/>
      <c r="K7743" s="200" t="str" cm="1">
        <f t="array" ref="K7743">IF($C7743="","",IF(AND($C7743=Party_Statement!$C$5,$B7743&gt;=Party_Statement!$C$6,$B7743&lt;=Party_Statement!$E$6),SUMPRODUCT(($C$3:$C7743=Party_Statement!$C$5)*($B$3:$B7743&gt;=Party_Statement!$C$6)*($B$3:$B7743&lt;=Party_Statement!$E$6)),""))</f>
        <v/>
      </c>
    </row>
    <row r="7744" spans="1:11" x14ac:dyDescent="0.2">
      <c r="A7744" s="203">
        <f>Collection!A1273</f>
        <v>0</v>
      </c>
      <c r="B7744" s="197">
        <f>Collection!B1273</f>
        <v>0</v>
      </c>
      <c r="C7744" s="200">
        <f>Collection!D1273</f>
        <v>0</v>
      </c>
      <c r="D7744" s="200">
        <f>Collection!F1273</f>
        <v>0</v>
      </c>
      <c r="E7744" s="200">
        <f>Collection!C1273</f>
        <v>0</v>
      </c>
      <c r="F7744" s="200"/>
      <c r="G7744" s="201"/>
      <c r="H7744" s="201">
        <f>Collection!H1273</f>
        <v>0</v>
      </c>
      <c r="I7744" s="241">
        <f t="shared" si="121"/>
        <v>0</v>
      </c>
      <c r="J7744" s="200"/>
      <c r="K7744" s="200" t="str" cm="1">
        <f t="array" ref="K7744">IF($C7744="","",IF(AND($C7744=Party_Statement!$C$5,$B7744&gt;=Party_Statement!$C$6,$B7744&lt;=Party_Statement!$E$6),SUMPRODUCT(($C$3:$C7744=Party_Statement!$C$5)*($B$3:$B7744&gt;=Party_Statement!$C$6)*($B$3:$B7744&lt;=Party_Statement!$E$6)),""))</f>
        <v/>
      </c>
    </row>
    <row r="7745" spans="1:11" x14ac:dyDescent="0.2">
      <c r="A7745" s="203">
        <f>Collection!A1274</f>
        <v>0</v>
      </c>
      <c r="B7745" s="197">
        <f>Collection!B1274</f>
        <v>0</v>
      </c>
      <c r="C7745" s="200">
        <f>Collection!D1274</f>
        <v>0</v>
      </c>
      <c r="D7745" s="200">
        <f>Collection!F1274</f>
        <v>0</v>
      </c>
      <c r="E7745" s="200">
        <f>Collection!C1274</f>
        <v>0</v>
      </c>
      <c r="F7745" s="200"/>
      <c r="G7745" s="201"/>
      <c r="H7745" s="201">
        <f>Collection!H1274</f>
        <v>0</v>
      </c>
      <c r="I7745" s="241">
        <f t="shared" si="121"/>
        <v>0</v>
      </c>
      <c r="J7745" s="200"/>
      <c r="K7745" s="200" t="str" cm="1">
        <f t="array" ref="K7745">IF($C7745="","",IF(AND($C7745=Party_Statement!$C$5,$B7745&gt;=Party_Statement!$C$6,$B7745&lt;=Party_Statement!$E$6),SUMPRODUCT(($C$3:$C7745=Party_Statement!$C$5)*($B$3:$B7745&gt;=Party_Statement!$C$6)*($B$3:$B7745&lt;=Party_Statement!$E$6)),""))</f>
        <v/>
      </c>
    </row>
    <row r="7746" spans="1:11" s="64" customFormat="1" x14ac:dyDescent="0.2">
      <c r="A7746" s="203">
        <f>Collection!A1275</f>
        <v>0</v>
      </c>
      <c r="B7746" s="197">
        <f>Collection!B1275</f>
        <v>0</v>
      </c>
      <c r="C7746" s="200">
        <f>Collection!D1275</f>
        <v>0</v>
      </c>
      <c r="D7746" s="200">
        <f>Collection!F1275</f>
        <v>0</v>
      </c>
      <c r="E7746" s="200">
        <f>Collection!C1275</f>
        <v>0</v>
      </c>
      <c r="F7746" s="200"/>
      <c r="G7746" s="201"/>
      <c r="H7746" s="201">
        <f>Collection!H1275</f>
        <v>0</v>
      </c>
      <c r="I7746" s="241">
        <f t="shared" si="121"/>
        <v>0</v>
      </c>
      <c r="J7746" s="202"/>
      <c r="K7746" s="200" t="str" cm="1">
        <f t="array" ref="K7746">IF($C7746="","",IF(AND($C7746=Party_Statement!$C$5,$B7746&gt;=Party_Statement!$C$6,$B7746&lt;=Party_Statement!$E$6),SUMPRODUCT(($C$3:$C7746=Party_Statement!$C$5)*($B$3:$B7746&gt;=Party_Statement!$C$6)*($B$3:$B7746&lt;=Party_Statement!$E$6)),""))</f>
        <v/>
      </c>
    </row>
    <row r="7747" spans="1:11" x14ac:dyDescent="0.2">
      <c r="A7747" s="203">
        <f>Collection!A1276</f>
        <v>0</v>
      </c>
      <c r="B7747" s="197">
        <f>Collection!B1276</f>
        <v>0</v>
      </c>
      <c r="C7747" s="200">
        <f>Collection!D1276</f>
        <v>0</v>
      </c>
      <c r="D7747" s="200">
        <f>Collection!F1276</f>
        <v>0</v>
      </c>
      <c r="E7747" s="200">
        <f>Collection!C1276</f>
        <v>0</v>
      </c>
      <c r="F7747" s="200"/>
      <c r="G7747" s="201"/>
      <c r="H7747" s="201">
        <f>Collection!H1276</f>
        <v>0</v>
      </c>
      <c r="I7747" s="241">
        <f t="shared" si="121"/>
        <v>0</v>
      </c>
      <c r="J7747" s="200"/>
      <c r="K7747" s="200" t="str" cm="1">
        <f t="array" ref="K7747">IF($C7747="","",IF(AND($C7747=Party_Statement!$C$5,$B7747&gt;=Party_Statement!$C$6,$B7747&lt;=Party_Statement!$E$6),SUMPRODUCT(($C$3:$C7747=Party_Statement!$C$5)*($B$3:$B7747&gt;=Party_Statement!$C$6)*($B$3:$B7747&lt;=Party_Statement!$E$6)),""))</f>
        <v/>
      </c>
    </row>
    <row r="7748" spans="1:11" x14ac:dyDescent="0.2">
      <c r="A7748" s="203">
        <f>Collection!A1277</f>
        <v>0</v>
      </c>
      <c r="B7748" s="197">
        <f>Collection!B1277</f>
        <v>0</v>
      </c>
      <c r="C7748" s="200">
        <f>Collection!D1277</f>
        <v>0</v>
      </c>
      <c r="D7748" s="200">
        <f>Collection!F1277</f>
        <v>0</v>
      </c>
      <c r="E7748" s="200">
        <f>Collection!C1277</f>
        <v>0</v>
      </c>
      <c r="F7748" s="200"/>
      <c r="G7748" s="201"/>
      <c r="H7748" s="201">
        <f>Collection!H1277</f>
        <v>0</v>
      </c>
      <c r="I7748" s="241">
        <f t="shared" si="121"/>
        <v>0</v>
      </c>
      <c r="J7748" s="200"/>
      <c r="K7748" s="200" t="str" cm="1">
        <f t="array" ref="K7748">IF($C7748="","",IF(AND($C7748=Party_Statement!$C$5,$B7748&gt;=Party_Statement!$C$6,$B7748&lt;=Party_Statement!$E$6),SUMPRODUCT(($C$3:$C7748=Party_Statement!$C$5)*($B$3:$B7748&gt;=Party_Statement!$C$6)*($B$3:$B7748&lt;=Party_Statement!$E$6)),""))</f>
        <v/>
      </c>
    </row>
    <row r="7749" spans="1:11" x14ac:dyDescent="0.2">
      <c r="A7749" s="203">
        <f>Collection!A1278</f>
        <v>0</v>
      </c>
      <c r="B7749" s="197">
        <f>Collection!B1278</f>
        <v>0</v>
      </c>
      <c r="C7749" s="200">
        <f>Collection!D1278</f>
        <v>0</v>
      </c>
      <c r="D7749" s="200">
        <f>Collection!F1278</f>
        <v>0</v>
      </c>
      <c r="E7749" s="200">
        <f>Collection!C1278</f>
        <v>0</v>
      </c>
      <c r="F7749" s="200"/>
      <c r="G7749" s="201"/>
      <c r="H7749" s="201">
        <f>Collection!H1278</f>
        <v>0</v>
      </c>
      <c r="I7749" s="241">
        <f t="shared" si="121"/>
        <v>0</v>
      </c>
      <c r="J7749" s="200"/>
      <c r="K7749" s="200" t="str" cm="1">
        <f t="array" ref="K7749">IF($C7749="","",IF(AND($C7749=Party_Statement!$C$5,$B7749&gt;=Party_Statement!$C$6,$B7749&lt;=Party_Statement!$E$6),SUMPRODUCT(($C$3:$C7749=Party_Statement!$C$5)*($B$3:$B7749&gt;=Party_Statement!$C$6)*($B$3:$B7749&lt;=Party_Statement!$E$6)),""))</f>
        <v/>
      </c>
    </row>
    <row r="7750" spans="1:11" x14ac:dyDescent="0.2">
      <c r="A7750" s="203">
        <f>Collection!A1279</f>
        <v>0</v>
      </c>
      <c r="B7750" s="197">
        <f>Collection!B1279</f>
        <v>0</v>
      </c>
      <c r="C7750" s="200">
        <f>Collection!D1279</f>
        <v>0</v>
      </c>
      <c r="D7750" s="200">
        <f>Collection!F1279</f>
        <v>0</v>
      </c>
      <c r="E7750" s="200">
        <f>Collection!C1279</f>
        <v>0</v>
      </c>
      <c r="F7750" s="200"/>
      <c r="G7750" s="201"/>
      <c r="H7750" s="201">
        <f>Collection!H1279</f>
        <v>0</v>
      </c>
      <c r="I7750" s="241">
        <f t="shared" si="121"/>
        <v>0</v>
      </c>
      <c r="J7750" s="200"/>
      <c r="K7750" s="200" t="str" cm="1">
        <f t="array" ref="K7750">IF($C7750="","",IF(AND($C7750=Party_Statement!$C$5,$B7750&gt;=Party_Statement!$C$6,$B7750&lt;=Party_Statement!$E$6),SUMPRODUCT(($C$3:$C7750=Party_Statement!$C$5)*($B$3:$B7750&gt;=Party_Statement!$C$6)*($B$3:$B7750&lt;=Party_Statement!$E$6)),""))</f>
        <v/>
      </c>
    </row>
    <row r="7751" spans="1:11" x14ac:dyDescent="0.2">
      <c r="A7751" s="203">
        <f>Collection!A1280</f>
        <v>0</v>
      </c>
      <c r="B7751" s="197">
        <f>Collection!B1280</f>
        <v>0</v>
      </c>
      <c r="C7751" s="200">
        <f>Collection!D1280</f>
        <v>0</v>
      </c>
      <c r="D7751" s="200">
        <f>Collection!F1280</f>
        <v>0</v>
      </c>
      <c r="E7751" s="200">
        <f>Collection!C1280</f>
        <v>0</v>
      </c>
      <c r="F7751" s="200"/>
      <c r="G7751" s="201"/>
      <c r="H7751" s="201">
        <f>Collection!H1280</f>
        <v>0</v>
      </c>
      <c r="I7751" s="241">
        <f t="shared" si="121"/>
        <v>0</v>
      </c>
      <c r="J7751" s="200"/>
      <c r="K7751" s="200" t="str" cm="1">
        <f t="array" ref="K7751">IF($C7751="","",IF(AND($C7751=Party_Statement!$C$5,$B7751&gt;=Party_Statement!$C$6,$B7751&lt;=Party_Statement!$E$6),SUMPRODUCT(($C$3:$C7751=Party_Statement!$C$5)*($B$3:$B7751&gt;=Party_Statement!$C$6)*($B$3:$B7751&lt;=Party_Statement!$E$6)),""))</f>
        <v/>
      </c>
    </row>
    <row r="7752" spans="1:11" x14ac:dyDescent="0.2">
      <c r="A7752" s="203">
        <f>Collection!A1281</f>
        <v>0</v>
      </c>
      <c r="B7752" s="197">
        <f>Collection!B1281</f>
        <v>0</v>
      </c>
      <c r="C7752" s="200">
        <f>Collection!D1281</f>
        <v>0</v>
      </c>
      <c r="D7752" s="200">
        <f>Collection!F1281</f>
        <v>0</v>
      </c>
      <c r="E7752" s="200">
        <f>Collection!C1281</f>
        <v>0</v>
      </c>
      <c r="F7752" s="200"/>
      <c r="G7752" s="201"/>
      <c r="H7752" s="201">
        <f>Collection!H1281</f>
        <v>0</v>
      </c>
      <c r="I7752" s="241">
        <f t="shared" si="121"/>
        <v>0</v>
      </c>
      <c r="J7752" s="200"/>
      <c r="K7752" s="200" t="str" cm="1">
        <f t="array" ref="K7752">IF($C7752="","",IF(AND($C7752=Party_Statement!$C$5,$B7752&gt;=Party_Statement!$C$6,$B7752&lt;=Party_Statement!$E$6),SUMPRODUCT(($C$3:$C7752=Party_Statement!$C$5)*($B$3:$B7752&gt;=Party_Statement!$C$6)*($B$3:$B7752&lt;=Party_Statement!$E$6)),""))</f>
        <v/>
      </c>
    </row>
    <row r="7753" spans="1:11" x14ac:dyDescent="0.2">
      <c r="A7753" s="203">
        <f>Collection!A1282</f>
        <v>0</v>
      </c>
      <c r="B7753" s="197">
        <f>Collection!B1282</f>
        <v>0</v>
      </c>
      <c r="C7753" s="200">
        <f>Collection!D1282</f>
        <v>0</v>
      </c>
      <c r="D7753" s="200">
        <f>Collection!F1282</f>
        <v>0</v>
      </c>
      <c r="E7753" s="200">
        <f>Collection!C1282</f>
        <v>0</v>
      </c>
      <c r="F7753" s="200"/>
      <c r="G7753" s="201"/>
      <c r="H7753" s="201">
        <f>Collection!H1282</f>
        <v>0</v>
      </c>
      <c r="I7753" s="241">
        <f t="shared" si="121"/>
        <v>0</v>
      </c>
      <c r="J7753" s="200"/>
      <c r="K7753" s="200" t="str" cm="1">
        <f t="array" ref="K7753">IF($C7753="","",IF(AND($C7753=Party_Statement!$C$5,$B7753&gt;=Party_Statement!$C$6,$B7753&lt;=Party_Statement!$E$6),SUMPRODUCT(($C$3:$C7753=Party_Statement!$C$5)*($B$3:$B7753&gt;=Party_Statement!$C$6)*($B$3:$B7753&lt;=Party_Statement!$E$6)),""))</f>
        <v/>
      </c>
    </row>
    <row r="7754" spans="1:11" x14ac:dyDescent="0.2">
      <c r="A7754" s="203">
        <f>Collection!A1283</f>
        <v>0</v>
      </c>
      <c r="B7754" s="197">
        <f>Collection!B1283</f>
        <v>0</v>
      </c>
      <c r="C7754" s="200">
        <f>Collection!D1283</f>
        <v>0</v>
      </c>
      <c r="D7754" s="200">
        <f>Collection!F1283</f>
        <v>0</v>
      </c>
      <c r="E7754" s="200">
        <f>Collection!C1283</f>
        <v>0</v>
      </c>
      <c r="F7754" s="200"/>
      <c r="G7754" s="201"/>
      <c r="H7754" s="201">
        <f>Collection!H1283</f>
        <v>0</v>
      </c>
      <c r="I7754" s="241">
        <f t="shared" si="121"/>
        <v>0</v>
      </c>
      <c r="J7754" s="200"/>
      <c r="K7754" s="200" t="str" cm="1">
        <f t="array" ref="K7754">IF($C7754="","",IF(AND($C7754=Party_Statement!$C$5,$B7754&gt;=Party_Statement!$C$6,$B7754&lt;=Party_Statement!$E$6),SUMPRODUCT(($C$3:$C7754=Party_Statement!$C$5)*($B$3:$B7754&gt;=Party_Statement!$C$6)*($B$3:$B7754&lt;=Party_Statement!$E$6)),""))</f>
        <v/>
      </c>
    </row>
    <row r="7755" spans="1:11" x14ac:dyDescent="0.2">
      <c r="A7755" s="203">
        <f>Collection!A1284</f>
        <v>0</v>
      </c>
      <c r="B7755" s="197">
        <f>Collection!B1284</f>
        <v>0</v>
      </c>
      <c r="C7755" s="200">
        <f>Collection!D1284</f>
        <v>0</v>
      </c>
      <c r="D7755" s="200">
        <f>Collection!F1284</f>
        <v>0</v>
      </c>
      <c r="E7755" s="200">
        <f>Collection!C1284</f>
        <v>0</v>
      </c>
      <c r="F7755" s="200"/>
      <c r="G7755" s="201"/>
      <c r="H7755" s="201">
        <f>Collection!H1284</f>
        <v>0</v>
      </c>
      <c r="I7755" s="241">
        <f t="shared" ref="I7755:I7818" si="122">IF($C7755="","",IF($C7755=$C2773,$I2773+$G7755-$H7755,$G7755-$H7755))</f>
        <v>0</v>
      </c>
      <c r="J7755" s="200"/>
      <c r="K7755" s="200" t="str" cm="1">
        <f t="array" ref="K7755">IF($C7755="","",IF(AND($C7755=Party_Statement!$C$5,$B7755&gt;=Party_Statement!$C$6,$B7755&lt;=Party_Statement!$E$6),SUMPRODUCT(($C$3:$C7755=Party_Statement!$C$5)*($B$3:$B7755&gt;=Party_Statement!$C$6)*($B$3:$B7755&lt;=Party_Statement!$E$6)),""))</f>
        <v/>
      </c>
    </row>
    <row r="7756" spans="1:11" x14ac:dyDescent="0.2">
      <c r="A7756" s="203">
        <f>Collection!A1285</f>
        <v>0</v>
      </c>
      <c r="B7756" s="197">
        <f>Collection!B1285</f>
        <v>0</v>
      </c>
      <c r="C7756" s="200">
        <f>Collection!D1285</f>
        <v>0</v>
      </c>
      <c r="D7756" s="200">
        <f>Collection!F1285</f>
        <v>0</v>
      </c>
      <c r="E7756" s="200">
        <f>Collection!C1285</f>
        <v>0</v>
      </c>
      <c r="F7756" s="200"/>
      <c r="G7756" s="201"/>
      <c r="H7756" s="201">
        <f>Collection!H1285</f>
        <v>0</v>
      </c>
      <c r="I7756" s="241">
        <f t="shared" si="122"/>
        <v>0</v>
      </c>
      <c r="J7756" s="200"/>
      <c r="K7756" s="200" t="str" cm="1">
        <f t="array" ref="K7756">IF($C7756="","",IF(AND($C7756=Party_Statement!$C$5,$B7756&gt;=Party_Statement!$C$6,$B7756&lt;=Party_Statement!$E$6),SUMPRODUCT(($C$3:$C7756=Party_Statement!$C$5)*($B$3:$B7756&gt;=Party_Statement!$C$6)*($B$3:$B7756&lt;=Party_Statement!$E$6)),""))</f>
        <v/>
      </c>
    </row>
    <row r="7757" spans="1:11" x14ac:dyDescent="0.2">
      <c r="A7757" s="203">
        <f>Collection!A1286</f>
        <v>0</v>
      </c>
      <c r="B7757" s="197">
        <f>Collection!B1286</f>
        <v>0</v>
      </c>
      <c r="C7757" s="200">
        <f>Collection!D1286</f>
        <v>0</v>
      </c>
      <c r="D7757" s="200">
        <f>Collection!F1286</f>
        <v>0</v>
      </c>
      <c r="E7757" s="200">
        <f>Collection!C1286</f>
        <v>0</v>
      </c>
      <c r="F7757" s="200"/>
      <c r="G7757" s="201"/>
      <c r="H7757" s="201">
        <f>Collection!H1286</f>
        <v>0</v>
      </c>
      <c r="I7757" s="241">
        <f t="shared" si="122"/>
        <v>0</v>
      </c>
      <c r="J7757" s="200"/>
      <c r="K7757" s="200" t="str" cm="1">
        <f t="array" ref="K7757">IF($C7757="","",IF(AND($C7757=Party_Statement!$C$5,$B7757&gt;=Party_Statement!$C$6,$B7757&lt;=Party_Statement!$E$6),SUMPRODUCT(($C$3:$C7757=Party_Statement!$C$5)*($B$3:$B7757&gt;=Party_Statement!$C$6)*($B$3:$B7757&lt;=Party_Statement!$E$6)),""))</f>
        <v/>
      </c>
    </row>
    <row r="7758" spans="1:11" x14ac:dyDescent="0.2">
      <c r="A7758" s="203">
        <f>Collection!A1287</f>
        <v>0</v>
      </c>
      <c r="B7758" s="197">
        <f>Collection!B1287</f>
        <v>0</v>
      </c>
      <c r="C7758" s="200">
        <f>Collection!D1287</f>
        <v>0</v>
      </c>
      <c r="D7758" s="200">
        <f>Collection!F1287</f>
        <v>0</v>
      </c>
      <c r="E7758" s="200">
        <f>Collection!C1287</f>
        <v>0</v>
      </c>
      <c r="F7758" s="200"/>
      <c r="G7758" s="201"/>
      <c r="H7758" s="201">
        <f>Collection!H1287</f>
        <v>0</v>
      </c>
      <c r="I7758" s="241">
        <f t="shared" si="122"/>
        <v>0</v>
      </c>
      <c r="J7758" s="200"/>
      <c r="K7758" s="200" t="str" cm="1">
        <f t="array" ref="K7758">IF($C7758="","",IF(AND($C7758=Party_Statement!$C$5,$B7758&gt;=Party_Statement!$C$6,$B7758&lt;=Party_Statement!$E$6),SUMPRODUCT(($C$3:$C7758=Party_Statement!$C$5)*($B$3:$B7758&gt;=Party_Statement!$C$6)*($B$3:$B7758&lt;=Party_Statement!$E$6)),""))</f>
        <v/>
      </c>
    </row>
    <row r="7759" spans="1:11" x14ac:dyDescent="0.2">
      <c r="A7759" s="203">
        <f>Collection!A1288</f>
        <v>0</v>
      </c>
      <c r="B7759" s="197">
        <f>Collection!B1288</f>
        <v>0</v>
      </c>
      <c r="C7759" s="200">
        <f>Collection!D1288</f>
        <v>0</v>
      </c>
      <c r="D7759" s="200">
        <f>Collection!F1288</f>
        <v>0</v>
      </c>
      <c r="E7759" s="200">
        <f>Collection!C1288</f>
        <v>0</v>
      </c>
      <c r="F7759" s="200"/>
      <c r="G7759" s="201"/>
      <c r="H7759" s="201">
        <f>Collection!H1288</f>
        <v>0</v>
      </c>
      <c r="I7759" s="241">
        <f t="shared" si="122"/>
        <v>0</v>
      </c>
      <c r="J7759" s="200"/>
      <c r="K7759" s="200" t="str" cm="1">
        <f t="array" ref="K7759">IF($C7759="","",IF(AND($C7759=Party_Statement!$C$5,$B7759&gt;=Party_Statement!$C$6,$B7759&lt;=Party_Statement!$E$6),SUMPRODUCT(($C$3:$C7759=Party_Statement!$C$5)*($B$3:$B7759&gt;=Party_Statement!$C$6)*($B$3:$B7759&lt;=Party_Statement!$E$6)),""))</f>
        <v/>
      </c>
    </row>
    <row r="7760" spans="1:11" x14ac:dyDescent="0.2">
      <c r="A7760" s="203">
        <f>Collection!A1289</f>
        <v>0</v>
      </c>
      <c r="B7760" s="197">
        <f>Collection!B1289</f>
        <v>0</v>
      </c>
      <c r="C7760" s="200">
        <f>Collection!D1289</f>
        <v>0</v>
      </c>
      <c r="D7760" s="200">
        <f>Collection!F1289</f>
        <v>0</v>
      </c>
      <c r="E7760" s="200">
        <f>Collection!C1289</f>
        <v>0</v>
      </c>
      <c r="F7760" s="200"/>
      <c r="G7760" s="201"/>
      <c r="H7760" s="201">
        <f>Collection!H1289</f>
        <v>0</v>
      </c>
      <c r="I7760" s="241">
        <f t="shared" si="122"/>
        <v>0</v>
      </c>
      <c r="J7760" s="200"/>
      <c r="K7760" s="200" t="str" cm="1">
        <f t="array" ref="K7760">IF($C7760="","",IF(AND($C7760=Party_Statement!$C$5,$B7760&gt;=Party_Statement!$C$6,$B7760&lt;=Party_Statement!$E$6),SUMPRODUCT(($C$3:$C7760=Party_Statement!$C$5)*($B$3:$B7760&gt;=Party_Statement!$C$6)*($B$3:$B7760&lt;=Party_Statement!$E$6)),""))</f>
        <v/>
      </c>
    </row>
    <row r="7761" spans="1:11" x14ac:dyDescent="0.2">
      <c r="A7761" s="203">
        <f>Collection!A1290</f>
        <v>0</v>
      </c>
      <c r="B7761" s="197">
        <f>Collection!B1290</f>
        <v>0</v>
      </c>
      <c r="C7761" s="200">
        <f>Collection!D1290</f>
        <v>0</v>
      </c>
      <c r="D7761" s="200">
        <f>Collection!F1290</f>
        <v>0</v>
      </c>
      <c r="E7761" s="200">
        <f>Collection!C1290</f>
        <v>0</v>
      </c>
      <c r="F7761" s="200"/>
      <c r="G7761" s="201"/>
      <c r="H7761" s="201">
        <f>Collection!H1290</f>
        <v>0</v>
      </c>
      <c r="I7761" s="241">
        <f t="shared" si="122"/>
        <v>0</v>
      </c>
      <c r="J7761" s="200"/>
      <c r="K7761" s="200" t="str" cm="1">
        <f t="array" ref="K7761">IF($C7761="","",IF(AND($C7761=Party_Statement!$C$5,$B7761&gt;=Party_Statement!$C$6,$B7761&lt;=Party_Statement!$E$6),SUMPRODUCT(($C$3:$C7761=Party_Statement!$C$5)*($B$3:$B7761&gt;=Party_Statement!$C$6)*($B$3:$B7761&lt;=Party_Statement!$E$6)),""))</f>
        <v/>
      </c>
    </row>
    <row r="7762" spans="1:11" x14ac:dyDescent="0.2">
      <c r="A7762" s="203">
        <f>Collection!A1291</f>
        <v>0</v>
      </c>
      <c r="B7762" s="197">
        <f>Collection!B1291</f>
        <v>0</v>
      </c>
      <c r="C7762" s="200">
        <f>Collection!D1291</f>
        <v>0</v>
      </c>
      <c r="D7762" s="200">
        <f>Collection!F1291</f>
        <v>0</v>
      </c>
      <c r="E7762" s="200">
        <f>Collection!C1291</f>
        <v>0</v>
      </c>
      <c r="F7762" s="200"/>
      <c r="G7762" s="201"/>
      <c r="H7762" s="201">
        <f>Collection!H1291</f>
        <v>0</v>
      </c>
      <c r="I7762" s="241">
        <f t="shared" si="122"/>
        <v>0</v>
      </c>
      <c r="J7762" s="200"/>
      <c r="K7762" s="200" t="str" cm="1">
        <f t="array" ref="K7762">IF($C7762="","",IF(AND($C7762=Party_Statement!$C$5,$B7762&gt;=Party_Statement!$C$6,$B7762&lt;=Party_Statement!$E$6),SUMPRODUCT(($C$3:$C7762=Party_Statement!$C$5)*($B$3:$B7762&gt;=Party_Statement!$C$6)*($B$3:$B7762&lt;=Party_Statement!$E$6)),""))</f>
        <v/>
      </c>
    </row>
    <row r="7763" spans="1:11" x14ac:dyDescent="0.2">
      <c r="A7763" s="203">
        <f>Collection!A1292</f>
        <v>0</v>
      </c>
      <c r="B7763" s="197">
        <f>Collection!B1292</f>
        <v>0</v>
      </c>
      <c r="C7763" s="200">
        <f>Collection!D1292</f>
        <v>0</v>
      </c>
      <c r="D7763" s="200">
        <f>Collection!F1292</f>
        <v>0</v>
      </c>
      <c r="E7763" s="200">
        <f>Collection!C1292</f>
        <v>0</v>
      </c>
      <c r="F7763" s="200"/>
      <c r="G7763" s="201"/>
      <c r="H7763" s="201">
        <f>Collection!H1292</f>
        <v>0</v>
      </c>
      <c r="I7763" s="241">
        <f t="shared" si="122"/>
        <v>0</v>
      </c>
      <c r="J7763" s="200"/>
      <c r="K7763" s="200" t="str" cm="1">
        <f t="array" ref="K7763">IF($C7763="","",IF(AND($C7763=Party_Statement!$C$5,$B7763&gt;=Party_Statement!$C$6,$B7763&lt;=Party_Statement!$E$6),SUMPRODUCT(($C$3:$C7763=Party_Statement!$C$5)*($B$3:$B7763&gt;=Party_Statement!$C$6)*($B$3:$B7763&lt;=Party_Statement!$E$6)),""))</f>
        <v/>
      </c>
    </row>
    <row r="7764" spans="1:11" x14ac:dyDescent="0.2">
      <c r="A7764" s="203">
        <f>Collection!A1293</f>
        <v>0</v>
      </c>
      <c r="B7764" s="197">
        <f>Collection!B1293</f>
        <v>0</v>
      </c>
      <c r="C7764" s="200">
        <f>Collection!D1293</f>
        <v>0</v>
      </c>
      <c r="D7764" s="200">
        <f>Collection!F1293</f>
        <v>0</v>
      </c>
      <c r="E7764" s="200">
        <f>Collection!C1293</f>
        <v>0</v>
      </c>
      <c r="F7764" s="200"/>
      <c r="G7764" s="201"/>
      <c r="H7764" s="201">
        <f>Collection!H1293</f>
        <v>0</v>
      </c>
      <c r="I7764" s="241">
        <f t="shared" si="122"/>
        <v>0</v>
      </c>
      <c r="J7764" s="200"/>
      <c r="K7764" s="200" t="str" cm="1">
        <f t="array" ref="K7764">IF($C7764="","",IF(AND($C7764=Party_Statement!$C$5,$B7764&gt;=Party_Statement!$C$6,$B7764&lt;=Party_Statement!$E$6),SUMPRODUCT(($C$3:$C7764=Party_Statement!$C$5)*($B$3:$B7764&gt;=Party_Statement!$C$6)*($B$3:$B7764&lt;=Party_Statement!$E$6)),""))</f>
        <v/>
      </c>
    </row>
    <row r="7765" spans="1:11" x14ac:dyDescent="0.2">
      <c r="A7765" s="203">
        <f>Collection!A1294</f>
        <v>0</v>
      </c>
      <c r="B7765" s="197">
        <f>Collection!B1294</f>
        <v>0</v>
      </c>
      <c r="C7765" s="200">
        <f>Collection!D1294</f>
        <v>0</v>
      </c>
      <c r="D7765" s="200">
        <f>Collection!F1294</f>
        <v>0</v>
      </c>
      <c r="E7765" s="200">
        <f>Collection!C1294</f>
        <v>0</v>
      </c>
      <c r="F7765" s="200"/>
      <c r="G7765" s="201"/>
      <c r="H7765" s="201">
        <f>Collection!H1294</f>
        <v>0</v>
      </c>
      <c r="I7765" s="241">
        <f t="shared" si="122"/>
        <v>0</v>
      </c>
      <c r="J7765" s="200"/>
      <c r="K7765" s="200" t="str" cm="1">
        <f t="array" ref="K7765">IF($C7765="","",IF(AND($C7765=Party_Statement!$C$5,$B7765&gt;=Party_Statement!$C$6,$B7765&lt;=Party_Statement!$E$6),SUMPRODUCT(($C$3:$C7765=Party_Statement!$C$5)*($B$3:$B7765&gt;=Party_Statement!$C$6)*($B$3:$B7765&lt;=Party_Statement!$E$6)),""))</f>
        <v/>
      </c>
    </row>
    <row r="7766" spans="1:11" x14ac:dyDescent="0.2">
      <c r="A7766" s="203">
        <f>Collection!A1295</f>
        <v>0</v>
      </c>
      <c r="B7766" s="197">
        <f>Collection!B1295</f>
        <v>0</v>
      </c>
      <c r="C7766" s="200">
        <f>Collection!D1295</f>
        <v>0</v>
      </c>
      <c r="D7766" s="200">
        <f>Collection!F1295</f>
        <v>0</v>
      </c>
      <c r="E7766" s="200">
        <f>Collection!C1295</f>
        <v>0</v>
      </c>
      <c r="F7766" s="200"/>
      <c r="G7766" s="201"/>
      <c r="H7766" s="201">
        <f>Collection!H1295</f>
        <v>0</v>
      </c>
      <c r="I7766" s="241">
        <f t="shared" si="122"/>
        <v>0</v>
      </c>
      <c r="J7766" s="200"/>
      <c r="K7766" s="200" t="str" cm="1">
        <f t="array" ref="K7766">IF($C7766="","",IF(AND($C7766=Party_Statement!$C$5,$B7766&gt;=Party_Statement!$C$6,$B7766&lt;=Party_Statement!$E$6),SUMPRODUCT(($C$3:$C7766=Party_Statement!$C$5)*($B$3:$B7766&gt;=Party_Statement!$C$6)*($B$3:$B7766&lt;=Party_Statement!$E$6)),""))</f>
        <v/>
      </c>
    </row>
    <row r="7767" spans="1:11" x14ac:dyDescent="0.2">
      <c r="A7767" s="203">
        <f>Collection!A1296</f>
        <v>0</v>
      </c>
      <c r="B7767" s="197">
        <f>Collection!B1296</f>
        <v>0</v>
      </c>
      <c r="C7767" s="200">
        <f>Collection!D1296</f>
        <v>0</v>
      </c>
      <c r="D7767" s="200">
        <f>Collection!F1296</f>
        <v>0</v>
      </c>
      <c r="E7767" s="200">
        <f>Collection!C1296</f>
        <v>0</v>
      </c>
      <c r="F7767" s="200"/>
      <c r="G7767" s="201"/>
      <c r="H7767" s="201">
        <f>Collection!H1296</f>
        <v>0</v>
      </c>
      <c r="I7767" s="241">
        <f t="shared" si="122"/>
        <v>0</v>
      </c>
      <c r="J7767" s="200"/>
      <c r="K7767" s="200" t="str" cm="1">
        <f t="array" ref="K7767">IF($C7767="","",IF(AND($C7767=Party_Statement!$C$5,$B7767&gt;=Party_Statement!$C$6,$B7767&lt;=Party_Statement!$E$6),SUMPRODUCT(($C$3:$C7767=Party_Statement!$C$5)*($B$3:$B7767&gt;=Party_Statement!$C$6)*($B$3:$B7767&lt;=Party_Statement!$E$6)),""))</f>
        <v/>
      </c>
    </row>
    <row r="7768" spans="1:11" x14ac:dyDescent="0.2">
      <c r="A7768" s="203">
        <f>Collection!A1297</f>
        <v>0</v>
      </c>
      <c r="B7768" s="197">
        <f>Collection!B1297</f>
        <v>0</v>
      </c>
      <c r="C7768" s="200">
        <f>Collection!D1297</f>
        <v>0</v>
      </c>
      <c r="D7768" s="200">
        <f>Collection!F1297</f>
        <v>0</v>
      </c>
      <c r="E7768" s="200">
        <f>Collection!C1297</f>
        <v>0</v>
      </c>
      <c r="F7768" s="200"/>
      <c r="G7768" s="201"/>
      <c r="H7768" s="201">
        <f>Collection!H1297</f>
        <v>0</v>
      </c>
      <c r="I7768" s="241">
        <f t="shared" si="122"/>
        <v>0</v>
      </c>
      <c r="J7768" s="200"/>
      <c r="K7768" s="200" t="str" cm="1">
        <f t="array" ref="K7768">IF($C7768="","",IF(AND($C7768=Party_Statement!$C$5,$B7768&gt;=Party_Statement!$C$6,$B7768&lt;=Party_Statement!$E$6),SUMPRODUCT(($C$3:$C7768=Party_Statement!$C$5)*($B$3:$B7768&gt;=Party_Statement!$C$6)*($B$3:$B7768&lt;=Party_Statement!$E$6)),""))</f>
        <v/>
      </c>
    </row>
    <row r="7769" spans="1:11" x14ac:dyDescent="0.2">
      <c r="A7769" s="203">
        <f>Collection!A1298</f>
        <v>0</v>
      </c>
      <c r="B7769" s="197">
        <f>Collection!B1298</f>
        <v>0</v>
      </c>
      <c r="C7769" s="200">
        <f>Collection!D1298</f>
        <v>0</v>
      </c>
      <c r="D7769" s="200">
        <f>Collection!F1298</f>
        <v>0</v>
      </c>
      <c r="E7769" s="200">
        <f>Collection!C1298</f>
        <v>0</v>
      </c>
      <c r="F7769" s="200"/>
      <c r="G7769" s="201"/>
      <c r="H7769" s="201">
        <f>Collection!H1298</f>
        <v>0</v>
      </c>
      <c r="I7769" s="241">
        <f t="shared" si="122"/>
        <v>0</v>
      </c>
      <c r="J7769" s="200"/>
      <c r="K7769" s="200" t="str" cm="1">
        <f t="array" ref="K7769">IF($C7769="","",IF(AND($C7769=Party_Statement!$C$5,$B7769&gt;=Party_Statement!$C$6,$B7769&lt;=Party_Statement!$E$6),SUMPRODUCT(($C$3:$C7769=Party_Statement!$C$5)*($B$3:$B7769&gt;=Party_Statement!$C$6)*($B$3:$B7769&lt;=Party_Statement!$E$6)),""))</f>
        <v/>
      </c>
    </row>
    <row r="7770" spans="1:11" x14ac:dyDescent="0.2">
      <c r="A7770" s="203">
        <f>Collection!A1299</f>
        <v>0</v>
      </c>
      <c r="B7770" s="197">
        <f>Collection!B1299</f>
        <v>0</v>
      </c>
      <c r="C7770" s="200">
        <f>Collection!D1299</f>
        <v>0</v>
      </c>
      <c r="D7770" s="200">
        <f>Collection!F1299</f>
        <v>0</v>
      </c>
      <c r="E7770" s="200">
        <f>Collection!C1299</f>
        <v>0</v>
      </c>
      <c r="F7770" s="200"/>
      <c r="G7770" s="201"/>
      <c r="H7770" s="201">
        <f>Collection!H1299</f>
        <v>0</v>
      </c>
      <c r="I7770" s="241">
        <f t="shared" si="122"/>
        <v>0</v>
      </c>
      <c r="J7770" s="200"/>
      <c r="K7770" s="200" t="str" cm="1">
        <f t="array" ref="K7770">IF($C7770="","",IF(AND($C7770=Party_Statement!$C$5,$B7770&gt;=Party_Statement!$C$6,$B7770&lt;=Party_Statement!$E$6),SUMPRODUCT(($C$3:$C7770=Party_Statement!$C$5)*($B$3:$B7770&gt;=Party_Statement!$C$6)*($B$3:$B7770&lt;=Party_Statement!$E$6)),""))</f>
        <v/>
      </c>
    </row>
    <row r="7771" spans="1:11" x14ac:dyDescent="0.2">
      <c r="A7771" s="203">
        <f>Collection!A1300</f>
        <v>0</v>
      </c>
      <c r="B7771" s="197">
        <f>Collection!B1300</f>
        <v>0</v>
      </c>
      <c r="C7771" s="200">
        <f>Collection!D1300</f>
        <v>0</v>
      </c>
      <c r="D7771" s="200">
        <f>Collection!F1300</f>
        <v>0</v>
      </c>
      <c r="E7771" s="200">
        <f>Collection!C1300</f>
        <v>0</v>
      </c>
      <c r="F7771" s="200"/>
      <c r="G7771" s="201"/>
      <c r="H7771" s="201">
        <f>Collection!H1300</f>
        <v>0</v>
      </c>
      <c r="I7771" s="241">
        <f t="shared" si="122"/>
        <v>0</v>
      </c>
      <c r="J7771" s="200"/>
      <c r="K7771" s="200" t="str" cm="1">
        <f t="array" ref="K7771">IF($C7771="","",IF(AND($C7771=Party_Statement!$C$5,$B7771&gt;=Party_Statement!$C$6,$B7771&lt;=Party_Statement!$E$6),SUMPRODUCT(($C$3:$C7771=Party_Statement!$C$5)*($B$3:$B7771&gt;=Party_Statement!$C$6)*($B$3:$B7771&lt;=Party_Statement!$E$6)),""))</f>
        <v/>
      </c>
    </row>
    <row r="7772" spans="1:11" x14ac:dyDescent="0.2">
      <c r="A7772" s="203">
        <f>Collection!A1301</f>
        <v>0</v>
      </c>
      <c r="B7772" s="197">
        <f>Collection!B1301</f>
        <v>0</v>
      </c>
      <c r="C7772" s="200">
        <f>Collection!D1301</f>
        <v>0</v>
      </c>
      <c r="D7772" s="200">
        <f>Collection!F1301</f>
        <v>0</v>
      </c>
      <c r="E7772" s="200">
        <f>Collection!C1301</f>
        <v>0</v>
      </c>
      <c r="F7772" s="200"/>
      <c r="G7772" s="201"/>
      <c r="H7772" s="201">
        <f>Collection!H1301</f>
        <v>0</v>
      </c>
      <c r="I7772" s="241">
        <f t="shared" si="122"/>
        <v>0</v>
      </c>
      <c r="J7772" s="200"/>
      <c r="K7772" s="200" t="str" cm="1">
        <f t="array" ref="K7772">IF($C7772="","",IF(AND($C7772=Party_Statement!$C$5,$B7772&gt;=Party_Statement!$C$6,$B7772&lt;=Party_Statement!$E$6),SUMPRODUCT(($C$3:$C7772=Party_Statement!$C$5)*($B$3:$B7772&gt;=Party_Statement!$C$6)*($B$3:$B7772&lt;=Party_Statement!$E$6)),""))</f>
        <v/>
      </c>
    </row>
    <row r="7773" spans="1:11" x14ac:dyDescent="0.2">
      <c r="A7773" s="203">
        <f>Collection!A1302</f>
        <v>0</v>
      </c>
      <c r="B7773" s="197">
        <f>Collection!B1302</f>
        <v>0</v>
      </c>
      <c r="C7773" s="200">
        <f>Collection!D1302</f>
        <v>0</v>
      </c>
      <c r="D7773" s="200">
        <f>Collection!F1302</f>
        <v>0</v>
      </c>
      <c r="E7773" s="200">
        <f>Collection!C1302</f>
        <v>0</v>
      </c>
      <c r="F7773" s="200"/>
      <c r="G7773" s="201"/>
      <c r="H7773" s="201">
        <f>Collection!H1302</f>
        <v>0</v>
      </c>
      <c r="I7773" s="241">
        <f t="shared" si="122"/>
        <v>0</v>
      </c>
      <c r="J7773" s="200"/>
      <c r="K7773" s="200" t="str" cm="1">
        <f t="array" ref="K7773">IF($C7773="","",IF(AND($C7773=Party_Statement!$C$5,$B7773&gt;=Party_Statement!$C$6,$B7773&lt;=Party_Statement!$E$6),SUMPRODUCT(($C$3:$C7773=Party_Statement!$C$5)*($B$3:$B7773&gt;=Party_Statement!$C$6)*($B$3:$B7773&lt;=Party_Statement!$E$6)),""))</f>
        <v/>
      </c>
    </row>
    <row r="7774" spans="1:11" x14ac:dyDescent="0.2">
      <c r="A7774" s="203">
        <f>Collection!A1303</f>
        <v>0</v>
      </c>
      <c r="B7774" s="197">
        <f>Collection!B1303</f>
        <v>0</v>
      </c>
      <c r="C7774" s="200">
        <f>Collection!D1303</f>
        <v>0</v>
      </c>
      <c r="D7774" s="200">
        <f>Collection!F1303</f>
        <v>0</v>
      </c>
      <c r="E7774" s="200">
        <f>Collection!C1303</f>
        <v>0</v>
      </c>
      <c r="F7774" s="200"/>
      <c r="G7774" s="201"/>
      <c r="H7774" s="201">
        <f>Collection!H1303</f>
        <v>0</v>
      </c>
      <c r="I7774" s="241">
        <f t="shared" si="122"/>
        <v>0</v>
      </c>
      <c r="J7774" s="200"/>
      <c r="K7774" s="200" t="str" cm="1">
        <f t="array" ref="K7774">IF($C7774="","",IF(AND($C7774=Party_Statement!$C$5,$B7774&gt;=Party_Statement!$C$6,$B7774&lt;=Party_Statement!$E$6),SUMPRODUCT(($C$3:$C7774=Party_Statement!$C$5)*($B$3:$B7774&gt;=Party_Statement!$C$6)*($B$3:$B7774&lt;=Party_Statement!$E$6)),""))</f>
        <v/>
      </c>
    </row>
    <row r="7775" spans="1:11" x14ac:dyDescent="0.2">
      <c r="A7775" s="203">
        <f>Collection!A1304</f>
        <v>0</v>
      </c>
      <c r="B7775" s="197">
        <f>Collection!B1304</f>
        <v>0</v>
      </c>
      <c r="C7775" s="200">
        <f>Collection!D1304</f>
        <v>0</v>
      </c>
      <c r="D7775" s="200">
        <f>Collection!F1304</f>
        <v>0</v>
      </c>
      <c r="E7775" s="200">
        <f>Collection!C1304</f>
        <v>0</v>
      </c>
      <c r="F7775" s="200"/>
      <c r="G7775" s="201"/>
      <c r="H7775" s="201">
        <f>Collection!H1304</f>
        <v>0</v>
      </c>
      <c r="I7775" s="241">
        <f t="shared" si="122"/>
        <v>0</v>
      </c>
      <c r="J7775" s="200"/>
      <c r="K7775" s="200" t="str" cm="1">
        <f t="array" ref="K7775">IF($C7775="","",IF(AND($C7775=Party_Statement!$C$5,$B7775&gt;=Party_Statement!$C$6,$B7775&lt;=Party_Statement!$E$6),SUMPRODUCT(($C$3:$C7775=Party_Statement!$C$5)*($B$3:$B7775&gt;=Party_Statement!$C$6)*($B$3:$B7775&lt;=Party_Statement!$E$6)),""))</f>
        <v/>
      </c>
    </row>
    <row r="7776" spans="1:11" x14ac:dyDescent="0.2">
      <c r="A7776" s="203">
        <f>Collection!A1305</f>
        <v>0</v>
      </c>
      <c r="B7776" s="197">
        <f>Collection!B1305</f>
        <v>0</v>
      </c>
      <c r="C7776" s="200">
        <f>Collection!D1305</f>
        <v>0</v>
      </c>
      <c r="D7776" s="200">
        <f>Collection!F1305</f>
        <v>0</v>
      </c>
      <c r="E7776" s="200">
        <f>Collection!C1305</f>
        <v>0</v>
      </c>
      <c r="F7776" s="200"/>
      <c r="G7776" s="201"/>
      <c r="H7776" s="201">
        <f>Collection!H1305</f>
        <v>0</v>
      </c>
      <c r="I7776" s="241">
        <f t="shared" si="122"/>
        <v>0</v>
      </c>
      <c r="J7776" s="200"/>
      <c r="K7776" s="200" t="str" cm="1">
        <f t="array" ref="K7776">IF($C7776="","",IF(AND($C7776=Party_Statement!$C$5,$B7776&gt;=Party_Statement!$C$6,$B7776&lt;=Party_Statement!$E$6),SUMPRODUCT(($C$3:$C7776=Party_Statement!$C$5)*($B$3:$B7776&gt;=Party_Statement!$C$6)*($B$3:$B7776&lt;=Party_Statement!$E$6)),""))</f>
        <v/>
      </c>
    </row>
    <row r="7777" spans="1:11" x14ac:dyDescent="0.2">
      <c r="A7777" s="203">
        <f>Collection!A1306</f>
        <v>0</v>
      </c>
      <c r="B7777" s="197">
        <f>Collection!B1306</f>
        <v>0</v>
      </c>
      <c r="C7777" s="200">
        <f>Collection!D1306</f>
        <v>0</v>
      </c>
      <c r="D7777" s="200">
        <f>Collection!F1306</f>
        <v>0</v>
      </c>
      <c r="E7777" s="200">
        <f>Collection!C1306</f>
        <v>0</v>
      </c>
      <c r="F7777" s="200"/>
      <c r="G7777" s="201"/>
      <c r="H7777" s="201">
        <f>Collection!H1306</f>
        <v>0</v>
      </c>
      <c r="I7777" s="241">
        <f t="shared" si="122"/>
        <v>0</v>
      </c>
      <c r="J7777" s="200"/>
      <c r="K7777" s="200" t="str" cm="1">
        <f t="array" ref="K7777">IF($C7777="","",IF(AND($C7777=Party_Statement!$C$5,$B7777&gt;=Party_Statement!$C$6,$B7777&lt;=Party_Statement!$E$6),SUMPRODUCT(($C$3:$C7777=Party_Statement!$C$5)*($B$3:$B7777&gt;=Party_Statement!$C$6)*($B$3:$B7777&lt;=Party_Statement!$E$6)),""))</f>
        <v/>
      </c>
    </row>
    <row r="7778" spans="1:11" x14ac:dyDescent="0.2">
      <c r="A7778" s="203">
        <f>Collection!A1307</f>
        <v>0</v>
      </c>
      <c r="B7778" s="197">
        <f>Collection!B1307</f>
        <v>0</v>
      </c>
      <c r="C7778" s="200">
        <f>Collection!D1307</f>
        <v>0</v>
      </c>
      <c r="D7778" s="200">
        <f>Collection!F1307</f>
        <v>0</v>
      </c>
      <c r="E7778" s="200">
        <f>Collection!C1307</f>
        <v>0</v>
      </c>
      <c r="F7778" s="200"/>
      <c r="G7778" s="201"/>
      <c r="H7778" s="201">
        <f>Collection!H1307</f>
        <v>0</v>
      </c>
      <c r="I7778" s="241">
        <f t="shared" si="122"/>
        <v>0</v>
      </c>
      <c r="J7778" s="200"/>
      <c r="K7778" s="200" t="str" cm="1">
        <f t="array" ref="K7778">IF($C7778="","",IF(AND($C7778=Party_Statement!$C$5,$B7778&gt;=Party_Statement!$C$6,$B7778&lt;=Party_Statement!$E$6),SUMPRODUCT(($C$3:$C7778=Party_Statement!$C$5)*($B$3:$B7778&gt;=Party_Statement!$C$6)*($B$3:$B7778&lt;=Party_Statement!$E$6)),""))</f>
        <v/>
      </c>
    </row>
    <row r="7779" spans="1:11" x14ac:dyDescent="0.2">
      <c r="A7779" s="203">
        <f>Collection!A1308</f>
        <v>0</v>
      </c>
      <c r="B7779" s="197">
        <f>Collection!B1308</f>
        <v>0</v>
      </c>
      <c r="C7779" s="200">
        <f>Collection!D1308</f>
        <v>0</v>
      </c>
      <c r="D7779" s="200">
        <f>Collection!F1308</f>
        <v>0</v>
      </c>
      <c r="E7779" s="200">
        <f>Collection!C1308</f>
        <v>0</v>
      </c>
      <c r="F7779" s="200"/>
      <c r="G7779" s="201"/>
      <c r="H7779" s="201">
        <f>Collection!H1308</f>
        <v>0</v>
      </c>
      <c r="I7779" s="241">
        <f t="shared" si="122"/>
        <v>0</v>
      </c>
      <c r="J7779" s="200"/>
      <c r="K7779" s="200" t="str" cm="1">
        <f t="array" ref="K7779">IF($C7779="","",IF(AND($C7779=Party_Statement!$C$5,$B7779&gt;=Party_Statement!$C$6,$B7779&lt;=Party_Statement!$E$6),SUMPRODUCT(($C$3:$C7779=Party_Statement!$C$5)*($B$3:$B7779&gt;=Party_Statement!$C$6)*($B$3:$B7779&lt;=Party_Statement!$E$6)),""))</f>
        <v/>
      </c>
    </row>
    <row r="7780" spans="1:11" x14ac:dyDescent="0.2">
      <c r="A7780" s="203">
        <f>Collection!A1309</f>
        <v>0</v>
      </c>
      <c r="B7780" s="197">
        <f>Collection!B1309</f>
        <v>0</v>
      </c>
      <c r="C7780" s="200">
        <f>Collection!D1309</f>
        <v>0</v>
      </c>
      <c r="D7780" s="200">
        <f>Collection!F1309</f>
        <v>0</v>
      </c>
      <c r="E7780" s="200">
        <f>Collection!C1309</f>
        <v>0</v>
      </c>
      <c r="F7780" s="200"/>
      <c r="G7780" s="201"/>
      <c r="H7780" s="201">
        <f>Collection!H1309</f>
        <v>0</v>
      </c>
      <c r="I7780" s="241">
        <f t="shared" si="122"/>
        <v>0</v>
      </c>
      <c r="J7780" s="200"/>
      <c r="K7780" s="200" t="str" cm="1">
        <f t="array" ref="K7780">IF($C7780="","",IF(AND($C7780=Party_Statement!$C$5,$B7780&gt;=Party_Statement!$C$6,$B7780&lt;=Party_Statement!$E$6),SUMPRODUCT(($C$3:$C7780=Party_Statement!$C$5)*($B$3:$B7780&gt;=Party_Statement!$C$6)*($B$3:$B7780&lt;=Party_Statement!$E$6)),""))</f>
        <v/>
      </c>
    </row>
    <row r="7781" spans="1:11" x14ac:dyDescent="0.2">
      <c r="A7781" s="203">
        <f>Collection!A1310</f>
        <v>0</v>
      </c>
      <c r="B7781" s="197">
        <f>Collection!B1310</f>
        <v>0</v>
      </c>
      <c r="C7781" s="200">
        <f>Collection!D1310</f>
        <v>0</v>
      </c>
      <c r="D7781" s="200">
        <f>Collection!F1310</f>
        <v>0</v>
      </c>
      <c r="E7781" s="200">
        <f>Collection!C1310</f>
        <v>0</v>
      </c>
      <c r="F7781" s="200"/>
      <c r="G7781" s="201"/>
      <c r="H7781" s="201">
        <f>Collection!H1310</f>
        <v>0</v>
      </c>
      <c r="I7781" s="241">
        <f t="shared" si="122"/>
        <v>0</v>
      </c>
      <c r="J7781" s="200"/>
      <c r="K7781" s="200" t="str" cm="1">
        <f t="array" ref="K7781">IF($C7781="","",IF(AND($C7781=Party_Statement!$C$5,$B7781&gt;=Party_Statement!$C$6,$B7781&lt;=Party_Statement!$E$6),SUMPRODUCT(($C$3:$C7781=Party_Statement!$C$5)*($B$3:$B7781&gt;=Party_Statement!$C$6)*($B$3:$B7781&lt;=Party_Statement!$E$6)),""))</f>
        <v/>
      </c>
    </row>
    <row r="7782" spans="1:11" x14ac:dyDescent="0.2">
      <c r="A7782" s="203">
        <f>Collection!A1311</f>
        <v>0</v>
      </c>
      <c r="B7782" s="197">
        <f>Collection!B1311</f>
        <v>0</v>
      </c>
      <c r="C7782" s="200">
        <f>Collection!D1311</f>
        <v>0</v>
      </c>
      <c r="D7782" s="200">
        <f>Collection!F1311</f>
        <v>0</v>
      </c>
      <c r="E7782" s="200">
        <f>Collection!C1311</f>
        <v>0</v>
      </c>
      <c r="F7782" s="200"/>
      <c r="G7782" s="201"/>
      <c r="H7782" s="201">
        <f>Collection!H1311</f>
        <v>0</v>
      </c>
      <c r="I7782" s="241">
        <f t="shared" si="122"/>
        <v>0</v>
      </c>
      <c r="J7782" s="200"/>
      <c r="K7782" s="200" t="str" cm="1">
        <f t="array" ref="K7782">IF($C7782="","",IF(AND($C7782=Party_Statement!$C$5,$B7782&gt;=Party_Statement!$C$6,$B7782&lt;=Party_Statement!$E$6),SUMPRODUCT(($C$3:$C7782=Party_Statement!$C$5)*($B$3:$B7782&gt;=Party_Statement!$C$6)*($B$3:$B7782&lt;=Party_Statement!$E$6)),""))</f>
        <v/>
      </c>
    </row>
    <row r="7783" spans="1:11" x14ac:dyDescent="0.2">
      <c r="A7783" s="203">
        <f>Collection!A1312</f>
        <v>0</v>
      </c>
      <c r="B7783" s="197">
        <f>Collection!B1312</f>
        <v>0</v>
      </c>
      <c r="C7783" s="200">
        <f>Collection!D1312</f>
        <v>0</v>
      </c>
      <c r="D7783" s="200">
        <f>Collection!F1312</f>
        <v>0</v>
      </c>
      <c r="E7783" s="200">
        <f>Collection!C1312</f>
        <v>0</v>
      </c>
      <c r="F7783" s="200"/>
      <c r="G7783" s="201"/>
      <c r="H7783" s="201">
        <f>Collection!H1312</f>
        <v>0</v>
      </c>
      <c r="I7783" s="241">
        <f t="shared" si="122"/>
        <v>0</v>
      </c>
      <c r="J7783" s="200"/>
      <c r="K7783" s="200" t="str" cm="1">
        <f t="array" ref="K7783">IF($C7783="","",IF(AND($C7783=Party_Statement!$C$5,$B7783&gt;=Party_Statement!$C$6,$B7783&lt;=Party_Statement!$E$6),SUMPRODUCT(($C$3:$C7783=Party_Statement!$C$5)*($B$3:$B7783&gt;=Party_Statement!$C$6)*($B$3:$B7783&lt;=Party_Statement!$E$6)),""))</f>
        <v/>
      </c>
    </row>
    <row r="7784" spans="1:11" x14ac:dyDescent="0.2">
      <c r="A7784" s="203">
        <f>Collection!A1313</f>
        <v>0</v>
      </c>
      <c r="B7784" s="197">
        <f>Collection!B1313</f>
        <v>0</v>
      </c>
      <c r="C7784" s="200">
        <f>Collection!D1313</f>
        <v>0</v>
      </c>
      <c r="D7784" s="200">
        <f>Collection!F1313</f>
        <v>0</v>
      </c>
      <c r="E7784" s="200">
        <f>Collection!C1313</f>
        <v>0</v>
      </c>
      <c r="F7784" s="200"/>
      <c r="G7784" s="201"/>
      <c r="H7784" s="201">
        <f>Collection!H1313</f>
        <v>0</v>
      </c>
      <c r="I7784" s="241">
        <f t="shared" si="122"/>
        <v>0</v>
      </c>
      <c r="J7784" s="200"/>
      <c r="K7784" s="200" t="str" cm="1">
        <f t="array" ref="K7784">IF($C7784="","",IF(AND($C7784=Party_Statement!$C$5,$B7784&gt;=Party_Statement!$C$6,$B7784&lt;=Party_Statement!$E$6),SUMPRODUCT(($C$3:$C7784=Party_Statement!$C$5)*($B$3:$B7784&gt;=Party_Statement!$C$6)*($B$3:$B7784&lt;=Party_Statement!$E$6)),""))</f>
        <v/>
      </c>
    </row>
    <row r="7785" spans="1:11" x14ac:dyDescent="0.2">
      <c r="A7785" s="203">
        <f>Collection!A1314</f>
        <v>0</v>
      </c>
      <c r="B7785" s="197">
        <f>Collection!B1314</f>
        <v>0</v>
      </c>
      <c r="C7785" s="200">
        <f>Collection!D1314</f>
        <v>0</v>
      </c>
      <c r="D7785" s="200">
        <f>Collection!F1314</f>
        <v>0</v>
      </c>
      <c r="E7785" s="200">
        <f>Collection!C1314</f>
        <v>0</v>
      </c>
      <c r="F7785" s="200"/>
      <c r="G7785" s="201"/>
      <c r="H7785" s="201">
        <f>Collection!H1314</f>
        <v>0</v>
      </c>
      <c r="I7785" s="241">
        <f t="shared" si="122"/>
        <v>0</v>
      </c>
      <c r="J7785" s="200"/>
      <c r="K7785" s="200" t="str" cm="1">
        <f t="array" ref="K7785">IF($C7785="","",IF(AND($C7785=Party_Statement!$C$5,$B7785&gt;=Party_Statement!$C$6,$B7785&lt;=Party_Statement!$E$6),SUMPRODUCT(($C$3:$C7785=Party_Statement!$C$5)*($B$3:$B7785&gt;=Party_Statement!$C$6)*($B$3:$B7785&lt;=Party_Statement!$E$6)),""))</f>
        <v/>
      </c>
    </row>
    <row r="7786" spans="1:11" x14ac:dyDescent="0.2">
      <c r="A7786" s="203">
        <f>Collection!A1315</f>
        <v>0</v>
      </c>
      <c r="B7786" s="197">
        <f>Collection!B1315</f>
        <v>0</v>
      </c>
      <c r="C7786" s="200">
        <f>Collection!D1315</f>
        <v>0</v>
      </c>
      <c r="D7786" s="200">
        <f>Collection!F1315</f>
        <v>0</v>
      </c>
      <c r="E7786" s="200">
        <f>Collection!C1315</f>
        <v>0</v>
      </c>
      <c r="F7786" s="200"/>
      <c r="G7786" s="201"/>
      <c r="H7786" s="201">
        <f>Collection!H1315</f>
        <v>0</v>
      </c>
      <c r="I7786" s="241">
        <f t="shared" si="122"/>
        <v>0</v>
      </c>
      <c r="J7786" s="200"/>
      <c r="K7786" s="200" t="str" cm="1">
        <f t="array" ref="K7786">IF($C7786="","",IF(AND($C7786=Party_Statement!$C$5,$B7786&gt;=Party_Statement!$C$6,$B7786&lt;=Party_Statement!$E$6),SUMPRODUCT(($C$3:$C7786=Party_Statement!$C$5)*($B$3:$B7786&gt;=Party_Statement!$C$6)*($B$3:$B7786&lt;=Party_Statement!$E$6)),""))</f>
        <v/>
      </c>
    </row>
    <row r="7787" spans="1:11" x14ac:dyDescent="0.2">
      <c r="A7787" s="203">
        <f>Collection!A1316</f>
        <v>0</v>
      </c>
      <c r="B7787" s="197">
        <f>Collection!B1316</f>
        <v>0</v>
      </c>
      <c r="C7787" s="200">
        <f>Collection!D1316</f>
        <v>0</v>
      </c>
      <c r="D7787" s="200">
        <f>Collection!F1316</f>
        <v>0</v>
      </c>
      <c r="E7787" s="200">
        <f>Collection!C1316</f>
        <v>0</v>
      </c>
      <c r="F7787" s="200"/>
      <c r="G7787" s="201"/>
      <c r="H7787" s="201">
        <f>Collection!H1316</f>
        <v>0</v>
      </c>
      <c r="I7787" s="241">
        <f t="shared" si="122"/>
        <v>0</v>
      </c>
      <c r="J7787" s="200"/>
      <c r="K7787" s="200" t="str" cm="1">
        <f t="array" ref="K7787">IF($C7787="","",IF(AND($C7787=Party_Statement!$C$5,$B7787&gt;=Party_Statement!$C$6,$B7787&lt;=Party_Statement!$E$6),SUMPRODUCT(($C$3:$C7787=Party_Statement!$C$5)*($B$3:$B7787&gt;=Party_Statement!$C$6)*($B$3:$B7787&lt;=Party_Statement!$E$6)),""))</f>
        <v/>
      </c>
    </row>
    <row r="7788" spans="1:11" x14ac:dyDescent="0.2">
      <c r="A7788" s="203">
        <f>Collection!A1317</f>
        <v>0</v>
      </c>
      <c r="B7788" s="197">
        <f>Collection!B1317</f>
        <v>0</v>
      </c>
      <c r="C7788" s="200">
        <f>Collection!D1317</f>
        <v>0</v>
      </c>
      <c r="D7788" s="200">
        <f>Collection!F1317</f>
        <v>0</v>
      </c>
      <c r="E7788" s="200">
        <f>Collection!C1317</f>
        <v>0</v>
      </c>
      <c r="F7788" s="200"/>
      <c r="G7788" s="201"/>
      <c r="H7788" s="201">
        <f>Collection!H1317</f>
        <v>0</v>
      </c>
      <c r="I7788" s="241">
        <f t="shared" si="122"/>
        <v>0</v>
      </c>
      <c r="J7788" s="200"/>
      <c r="K7788" s="200" t="str" cm="1">
        <f t="array" ref="K7788">IF($C7788="","",IF(AND($C7788=Party_Statement!$C$5,$B7788&gt;=Party_Statement!$C$6,$B7788&lt;=Party_Statement!$E$6),SUMPRODUCT(($C$3:$C7788=Party_Statement!$C$5)*($B$3:$B7788&gt;=Party_Statement!$C$6)*($B$3:$B7788&lt;=Party_Statement!$E$6)),""))</f>
        <v/>
      </c>
    </row>
    <row r="7789" spans="1:11" x14ac:dyDescent="0.2">
      <c r="A7789" s="203">
        <f>Collection!A1318</f>
        <v>0</v>
      </c>
      <c r="B7789" s="197">
        <f>Collection!B1318</f>
        <v>0</v>
      </c>
      <c r="C7789" s="200">
        <f>Collection!D1318</f>
        <v>0</v>
      </c>
      <c r="D7789" s="200">
        <f>Collection!F1318</f>
        <v>0</v>
      </c>
      <c r="E7789" s="200">
        <f>Collection!C1318</f>
        <v>0</v>
      </c>
      <c r="F7789" s="200"/>
      <c r="G7789" s="201"/>
      <c r="H7789" s="201">
        <f>Collection!H1318</f>
        <v>0</v>
      </c>
      <c r="I7789" s="241">
        <f t="shared" si="122"/>
        <v>0</v>
      </c>
      <c r="J7789" s="200"/>
      <c r="K7789" s="200" t="str" cm="1">
        <f t="array" ref="K7789">IF($C7789="","",IF(AND($C7789=Party_Statement!$C$5,$B7789&gt;=Party_Statement!$C$6,$B7789&lt;=Party_Statement!$E$6),SUMPRODUCT(($C$3:$C7789=Party_Statement!$C$5)*($B$3:$B7789&gt;=Party_Statement!$C$6)*($B$3:$B7789&lt;=Party_Statement!$E$6)),""))</f>
        <v/>
      </c>
    </row>
    <row r="7790" spans="1:11" x14ac:dyDescent="0.2">
      <c r="A7790" s="203">
        <f>Collection!A1319</f>
        <v>0</v>
      </c>
      <c r="B7790" s="197">
        <f>Collection!B1319</f>
        <v>0</v>
      </c>
      <c r="C7790" s="200">
        <f>Collection!D1319</f>
        <v>0</v>
      </c>
      <c r="D7790" s="200">
        <f>Collection!F1319</f>
        <v>0</v>
      </c>
      <c r="E7790" s="200">
        <f>Collection!C1319</f>
        <v>0</v>
      </c>
      <c r="F7790" s="200"/>
      <c r="G7790" s="201"/>
      <c r="H7790" s="201">
        <f>Collection!H1319</f>
        <v>0</v>
      </c>
      <c r="I7790" s="241">
        <f t="shared" si="122"/>
        <v>0</v>
      </c>
      <c r="J7790" s="200"/>
      <c r="K7790" s="200" t="str" cm="1">
        <f t="array" ref="K7790">IF($C7790="","",IF(AND($C7790=Party_Statement!$C$5,$B7790&gt;=Party_Statement!$C$6,$B7790&lt;=Party_Statement!$E$6),SUMPRODUCT(($C$3:$C7790=Party_Statement!$C$5)*($B$3:$B7790&gt;=Party_Statement!$C$6)*($B$3:$B7790&lt;=Party_Statement!$E$6)),""))</f>
        <v/>
      </c>
    </row>
    <row r="7791" spans="1:11" x14ac:dyDescent="0.2">
      <c r="A7791" s="203">
        <f>Collection!A1320</f>
        <v>0</v>
      </c>
      <c r="B7791" s="197">
        <f>Collection!B1320</f>
        <v>0</v>
      </c>
      <c r="C7791" s="200">
        <f>Collection!D1320</f>
        <v>0</v>
      </c>
      <c r="D7791" s="200">
        <f>Collection!F1320</f>
        <v>0</v>
      </c>
      <c r="E7791" s="200">
        <f>Collection!C1320</f>
        <v>0</v>
      </c>
      <c r="F7791" s="200"/>
      <c r="G7791" s="201"/>
      <c r="H7791" s="201">
        <f>Collection!H1320</f>
        <v>0</v>
      </c>
      <c r="I7791" s="241">
        <f t="shared" si="122"/>
        <v>0</v>
      </c>
      <c r="J7791" s="200"/>
      <c r="K7791" s="200" t="str" cm="1">
        <f t="array" ref="K7791">IF($C7791="","",IF(AND($C7791=Party_Statement!$C$5,$B7791&gt;=Party_Statement!$C$6,$B7791&lt;=Party_Statement!$E$6),SUMPRODUCT(($C$3:$C7791=Party_Statement!$C$5)*($B$3:$B7791&gt;=Party_Statement!$C$6)*($B$3:$B7791&lt;=Party_Statement!$E$6)),""))</f>
        <v/>
      </c>
    </row>
    <row r="7792" spans="1:11" x14ac:dyDescent="0.2">
      <c r="A7792" s="203">
        <f>Collection!A1321</f>
        <v>0</v>
      </c>
      <c r="B7792" s="197">
        <f>Collection!B1321</f>
        <v>0</v>
      </c>
      <c r="C7792" s="200">
        <f>Collection!D1321</f>
        <v>0</v>
      </c>
      <c r="D7792" s="200">
        <f>Collection!F1321</f>
        <v>0</v>
      </c>
      <c r="E7792" s="200">
        <f>Collection!C1321</f>
        <v>0</v>
      </c>
      <c r="F7792" s="200"/>
      <c r="G7792" s="201"/>
      <c r="H7792" s="201">
        <f>Collection!H1321</f>
        <v>0</v>
      </c>
      <c r="I7792" s="241">
        <f t="shared" si="122"/>
        <v>0</v>
      </c>
      <c r="J7792" s="200"/>
      <c r="K7792" s="200" t="str" cm="1">
        <f t="array" ref="K7792">IF($C7792="","",IF(AND($C7792=Party_Statement!$C$5,$B7792&gt;=Party_Statement!$C$6,$B7792&lt;=Party_Statement!$E$6),SUMPRODUCT(($C$3:$C7792=Party_Statement!$C$5)*($B$3:$B7792&gt;=Party_Statement!$C$6)*($B$3:$B7792&lt;=Party_Statement!$E$6)),""))</f>
        <v/>
      </c>
    </row>
    <row r="7793" spans="1:11" x14ac:dyDescent="0.2">
      <c r="A7793" s="203">
        <f>Collection!A1322</f>
        <v>0</v>
      </c>
      <c r="B7793" s="197">
        <f>Collection!B1322</f>
        <v>0</v>
      </c>
      <c r="C7793" s="200">
        <f>Collection!D1322</f>
        <v>0</v>
      </c>
      <c r="D7793" s="200">
        <f>Collection!F1322</f>
        <v>0</v>
      </c>
      <c r="E7793" s="200">
        <f>Collection!C1322</f>
        <v>0</v>
      </c>
      <c r="F7793" s="200"/>
      <c r="G7793" s="201"/>
      <c r="H7793" s="201">
        <f>Collection!H1322</f>
        <v>0</v>
      </c>
      <c r="I7793" s="241">
        <f t="shared" si="122"/>
        <v>0</v>
      </c>
      <c r="J7793" s="200"/>
      <c r="K7793" s="200" t="str" cm="1">
        <f t="array" ref="K7793">IF($C7793="","",IF(AND($C7793=Party_Statement!$C$5,$B7793&gt;=Party_Statement!$C$6,$B7793&lt;=Party_Statement!$E$6),SUMPRODUCT(($C$3:$C7793=Party_Statement!$C$5)*($B$3:$B7793&gt;=Party_Statement!$C$6)*($B$3:$B7793&lt;=Party_Statement!$E$6)),""))</f>
        <v/>
      </c>
    </row>
    <row r="7794" spans="1:11" x14ac:dyDescent="0.2">
      <c r="A7794" s="203">
        <f>Collection!A1323</f>
        <v>0</v>
      </c>
      <c r="B7794" s="197">
        <f>Collection!B1323</f>
        <v>0</v>
      </c>
      <c r="C7794" s="200">
        <f>Collection!D1323</f>
        <v>0</v>
      </c>
      <c r="D7794" s="200">
        <f>Collection!F1323</f>
        <v>0</v>
      </c>
      <c r="E7794" s="200">
        <f>Collection!C1323</f>
        <v>0</v>
      </c>
      <c r="F7794" s="200"/>
      <c r="G7794" s="201"/>
      <c r="H7794" s="201">
        <f>Collection!H1323</f>
        <v>0</v>
      </c>
      <c r="I7794" s="241">
        <f t="shared" si="122"/>
        <v>0</v>
      </c>
      <c r="J7794" s="200"/>
      <c r="K7794" s="200" t="str" cm="1">
        <f t="array" ref="K7794">IF($C7794="","",IF(AND($C7794=Party_Statement!$C$5,$B7794&gt;=Party_Statement!$C$6,$B7794&lt;=Party_Statement!$E$6),SUMPRODUCT(($C$3:$C7794=Party_Statement!$C$5)*($B$3:$B7794&gt;=Party_Statement!$C$6)*($B$3:$B7794&lt;=Party_Statement!$E$6)),""))</f>
        <v/>
      </c>
    </row>
    <row r="7795" spans="1:11" x14ac:dyDescent="0.2">
      <c r="A7795" s="203">
        <f>Collection!A1324</f>
        <v>0</v>
      </c>
      <c r="B7795" s="197">
        <f>Collection!B1324</f>
        <v>0</v>
      </c>
      <c r="C7795" s="200">
        <f>Collection!D1324</f>
        <v>0</v>
      </c>
      <c r="D7795" s="200">
        <f>Collection!F1324</f>
        <v>0</v>
      </c>
      <c r="E7795" s="200">
        <f>Collection!C1324</f>
        <v>0</v>
      </c>
      <c r="F7795" s="200"/>
      <c r="G7795" s="201"/>
      <c r="H7795" s="201">
        <f>Collection!H1324</f>
        <v>0</v>
      </c>
      <c r="I7795" s="241">
        <f t="shared" si="122"/>
        <v>0</v>
      </c>
      <c r="J7795" s="200"/>
      <c r="K7795" s="200" t="str" cm="1">
        <f t="array" ref="K7795">IF($C7795="","",IF(AND($C7795=Party_Statement!$C$5,$B7795&gt;=Party_Statement!$C$6,$B7795&lt;=Party_Statement!$E$6),SUMPRODUCT(($C$3:$C7795=Party_Statement!$C$5)*($B$3:$B7795&gt;=Party_Statement!$C$6)*($B$3:$B7795&lt;=Party_Statement!$E$6)),""))</f>
        <v/>
      </c>
    </row>
    <row r="7796" spans="1:11" x14ac:dyDescent="0.2">
      <c r="A7796" s="203">
        <f>Collection!A1325</f>
        <v>0</v>
      </c>
      <c r="B7796" s="197">
        <f>Collection!B1325</f>
        <v>0</v>
      </c>
      <c r="C7796" s="200">
        <f>Collection!D1325</f>
        <v>0</v>
      </c>
      <c r="D7796" s="200">
        <f>Collection!F1325</f>
        <v>0</v>
      </c>
      <c r="E7796" s="200">
        <f>Collection!C1325</f>
        <v>0</v>
      </c>
      <c r="F7796" s="200"/>
      <c r="G7796" s="201"/>
      <c r="H7796" s="201">
        <f>Collection!H1325</f>
        <v>0</v>
      </c>
      <c r="I7796" s="241">
        <f t="shared" si="122"/>
        <v>0</v>
      </c>
      <c r="J7796" s="200"/>
      <c r="K7796" s="200" t="str" cm="1">
        <f t="array" ref="K7796">IF($C7796="","",IF(AND($C7796=Party_Statement!$C$5,$B7796&gt;=Party_Statement!$C$6,$B7796&lt;=Party_Statement!$E$6),SUMPRODUCT(($C$3:$C7796=Party_Statement!$C$5)*($B$3:$B7796&gt;=Party_Statement!$C$6)*($B$3:$B7796&lt;=Party_Statement!$E$6)),""))</f>
        <v/>
      </c>
    </row>
    <row r="7797" spans="1:11" x14ac:dyDescent="0.2">
      <c r="A7797" s="203">
        <f>Collection!A1326</f>
        <v>0</v>
      </c>
      <c r="B7797" s="197">
        <f>Collection!B1326</f>
        <v>0</v>
      </c>
      <c r="C7797" s="200">
        <f>Collection!D1326</f>
        <v>0</v>
      </c>
      <c r="D7797" s="200">
        <f>Collection!F1326</f>
        <v>0</v>
      </c>
      <c r="E7797" s="200">
        <f>Collection!C1326</f>
        <v>0</v>
      </c>
      <c r="F7797" s="200"/>
      <c r="G7797" s="201"/>
      <c r="H7797" s="201">
        <f>Collection!H1326</f>
        <v>0</v>
      </c>
      <c r="I7797" s="241">
        <f t="shared" si="122"/>
        <v>0</v>
      </c>
      <c r="J7797" s="200"/>
      <c r="K7797" s="200" t="str" cm="1">
        <f t="array" ref="K7797">IF($C7797="","",IF(AND($C7797=Party_Statement!$C$5,$B7797&gt;=Party_Statement!$C$6,$B7797&lt;=Party_Statement!$E$6),SUMPRODUCT(($C$3:$C7797=Party_Statement!$C$5)*($B$3:$B7797&gt;=Party_Statement!$C$6)*($B$3:$B7797&lt;=Party_Statement!$E$6)),""))</f>
        <v/>
      </c>
    </row>
    <row r="7798" spans="1:11" x14ac:dyDescent="0.2">
      <c r="A7798" s="203">
        <f>Collection!A1327</f>
        <v>0</v>
      </c>
      <c r="B7798" s="197">
        <f>Collection!B1327</f>
        <v>0</v>
      </c>
      <c r="C7798" s="200">
        <f>Collection!D1327</f>
        <v>0</v>
      </c>
      <c r="D7798" s="200">
        <f>Collection!F1327</f>
        <v>0</v>
      </c>
      <c r="E7798" s="200">
        <f>Collection!C1327</f>
        <v>0</v>
      </c>
      <c r="F7798" s="200"/>
      <c r="G7798" s="201"/>
      <c r="H7798" s="201">
        <f>Collection!H1327</f>
        <v>0</v>
      </c>
      <c r="I7798" s="241">
        <f t="shared" si="122"/>
        <v>0</v>
      </c>
      <c r="J7798" s="200"/>
      <c r="K7798" s="200" t="str" cm="1">
        <f t="array" ref="K7798">IF($C7798="","",IF(AND($C7798=Party_Statement!$C$5,$B7798&gt;=Party_Statement!$C$6,$B7798&lt;=Party_Statement!$E$6),SUMPRODUCT(($C$3:$C7798=Party_Statement!$C$5)*($B$3:$B7798&gt;=Party_Statement!$C$6)*($B$3:$B7798&lt;=Party_Statement!$E$6)),""))</f>
        <v/>
      </c>
    </row>
    <row r="7799" spans="1:11" x14ac:dyDescent="0.2">
      <c r="A7799" s="203">
        <f>Collection!A1328</f>
        <v>0</v>
      </c>
      <c r="B7799" s="197">
        <f>Collection!B1328</f>
        <v>0</v>
      </c>
      <c r="C7799" s="200">
        <f>Collection!D1328</f>
        <v>0</v>
      </c>
      <c r="D7799" s="200">
        <f>Collection!F1328</f>
        <v>0</v>
      </c>
      <c r="E7799" s="200">
        <f>Collection!C1328</f>
        <v>0</v>
      </c>
      <c r="F7799" s="200"/>
      <c r="G7799" s="201"/>
      <c r="H7799" s="201">
        <f>Collection!H1328</f>
        <v>0</v>
      </c>
      <c r="I7799" s="241">
        <f t="shared" si="122"/>
        <v>0</v>
      </c>
      <c r="J7799" s="200"/>
      <c r="K7799" s="200" t="str" cm="1">
        <f t="array" ref="K7799">IF($C7799="","",IF(AND($C7799=Party_Statement!$C$5,$B7799&gt;=Party_Statement!$C$6,$B7799&lt;=Party_Statement!$E$6),SUMPRODUCT(($C$3:$C7799=Party_Statement!$C$5)*($B$3:$B7799&gt;=Party_Statement!$C$6)*($B$3:$B7799&lt;=Party_Statement!$E$6)),""))</f>
        <v/>
      </c>
    </row>
    <row r="7800" spans="1:11" x14ac:dyDescent="0.2">
      <c r="A7800" s="203">
        <f>Collection!A1329</f>
        <v>0</v>
      </c>
      <c r="B7800" s="197">
        <f>Collection!B1329</f>
        <v>0</v>
      </c>
      <c r="C7800" s="200">
        <f>Collection!D1329</f>
        <v>0</v>
      </c>
      <c r="D7800" s="200">
        <f>Collection!F1329</f>
        <v>0</v>
      </c>
      <c r="E7800" s="200">
        <f>Collection!C1329</f>
        <v>0</v>
      </c>
      <c r="F7800" s="200"/>
      <c r="G7800" s="201"/>
      <c r="H7800" s="201">
        <f>Collection!H1329</f>
        <v>0</v>
      </c>
      <c r="I7800" s="241">
        <f t="shared" si="122"/>
        <v>0</v>
      </c>
      <c r="J7800" s="200"/>
      <c r="K7800" s="200" t="str" cm="1">
        <f t="array" ref="K7800">IF($C7800="","",IF(AND($C7800=Party_Statement!$C$5,$B7800&gt;=Party_Statement!$C$6,$B7800&lt;=Party_Statement!$E$6),SUMPRODUCT(($C$3:$C7800=Party_Statement!$C$5)*($B$3:$B7800&gt;=Party_Statement!$C$6)*($B$3:$B7800&lt;=Party_Statement!$E$6)),""))</f>
        <v/>
      </c>
    </row>
    <row r="7801" spans="1:11" x14ac:dyDescent="0.2">
      <c r="A7801" s="203">
        <f>Collection!A1330</f>
        <v>0</v>
      </c>
      <c r="B7801" s="197">
        <f>Collection!B1330</f>
        <v>0</v>
      </c>
      <c r="C7801" s="200">
        <f>Collection!D1330</f>
        <v>0</v>
      </c>
      <c r="D7801" s="200">
        <f>Collection!F1330</f>
        <v>0</v>
      </c>
      <c r="E7801" s="200">
        <f>Collection!C1330</f>
        <v>0</v>
      </c>
      <c r="F7801" s="200"/>
      <c r="G7801" s="201"/>
      <c r="H7801" s="201">
        <f>Collection!H1330</f>
        <v>0</v>
      </c>
      <c r="I7801" s="241">
        <f t="shared" si="122"/>
        <v>0</v>
      </c>
      <c r="J7801" s="200"/>
      <c r="K7801" s="200" t="str" cm="1">
        <f t="array" ref="K7801">IF($C7801="","",IF(AND($C7801=Party_Statement!$C$5,$B7801&gt;=Party_Statement!$C$6,$B7801&lt;=Party_Statement!$E$6),SUMPRODUCT(($C$3:$C7801=Party_Statement!$C$5)*($B$3:$B7801&gt;=Party_Statement!$C$6)*($B$3:$B7801&lt;=Party_Statement!$E$6)),""))</f>
        <v/>
      </c>
    </row>
    <row r="7802" spans="1:11" x14ac:dyDescent="0.2">
      <c r="A7802" s="203">
        <f>Collection!A1331</f>
        <v>0</v>
      </c>
      <c r="B7802" s="197">
        <f>Collection!B1331</f>
        <v>0</v>
      </c>
      <c r="C7802" s="200">
        <f>Collection!D1331</f>
        <v>0</v>
      </c>
      <c r="D7802" s="200">
        <f>Collection!F1331</f>
        <v>0</v>
      </c>
      <c r="E7802" s="200">
        <f>Collection!C1331</f>
        <v>0</v>
      </c>
      <c r="F7802" s="200"/>
      <c r="G7802" s="201"/>
      <c r="H7802" s="201">
        <f>Collection!H1331</f>
        <v>0</v>
      </c>
      <c r="I7802" s="241">
        <f t="shared" si="122"/>
        <v>0</v>
      </c>
      <c r="J7802" s="200"/>
      <c r="K7802" s="200" t="str" cm="1">
        <f t="array" ref="K7802">IF($C7802="","",IF(AND($C7802=Party_Statement!$C$5,$B7802&gt;=Party_Statement!$C$6,$B7802&lt;=Party_Statement!$E$6),SUMPRODUCT(($C$3:$C7802=Party_Statement!$C$5)*($B$3:$B7802&gt;=Party_Statement!$C$6)*($B$3:$B7802&lt;=Party_Statement!$E$6)),""))</f>
        <v/>
      </c>
    </row>
    <row r="7803" spans="1:11" x14ac:dyDescent="0.2">
      <c r="A7803" s="203">
        <f>Collection!A1332</f>
        <v>0</v>
      </c>
      <c r="B7803" s="197">
        <f>Collection!B1332</f>
        <v>0</v>
      </c>
      <c r="C7803" s="200">
        <f>Collection!D1332</f>
        <v>0</v>
      </c>
      <c r="D7803" s="200">
        <f>Collection!F1332</f>
        <v>0</v>
      </c>
      <c r="E7803" s="200">
        <f>Collection!C1332</f>
        <v>0</v>
      </c>
      <c r="F7803" s="200"/>
      <c r="G7803" s="201"/>
      <c r="H7803" s="201">
        <f>Collection!H1332</f>
        <v>0</v>
      </c>
      <c r="I7803" s="241">
        <f t="shared" si="122"/>
        <v>0</v>
      </c>
      <c r="J7803" s="200"/>
      <c r="K7803" s="200" t="str" cm="1">
        <f t="array" ref="K7803">IF($C7803="","",IF(AND($C7803=Party_Statement!$C$5,$B7803&gt;=Party_Statement!$C$6,$B7803&lt;=Party_Statement!$E$6),SUMPRODUCT(($C$3:$C7803=Party_Statement!$C$5)*($B$3:$B7803&gt;=Party_Statement!$C$6)*($B$3:$B7803&lt;=Party_Statement!$E$6)),""))</f>
        <v/>
      </c>
    </row>
    <row r="7804" spans="1:11" x14ac:dyDescent="0.2">
      <c r="A7804" s="203">
        <f>Collection!A1333</f>
        <v>0</v>
      </c>
      <c r="B7804" s="197">
        <f>Collection!B1333</f>
        <v>0</v>
      </c>
      <c r="C7804" s="200">
        <f>Collection!D1333</f>
        <v>0</v>
      </c>
      <c r="D7804" s="200">
        <f>Collection!F1333</f>
        <v>0</v>
      </c>
      <c r="E7804" s="200">
        <f>Collection!C1333</f>
        <v>0</v>
      </c>
      <c r="F7804" s="200"/>
      <c r="G7804" s="201"/>
      <c r="H7804" s="201">
        <f>Collection!H1333</f>
        <v>0</v>
      </c>
      <c r="I7804" s="241">
        <f t="shared" si="122"/>
        <v>0</v>
      </c>
      <c r="J7804" s="200"/>
      <c r="K7804" s="200" t="str" cm="1">
        <f t="array" ref="K7804">IF($C7804="","",IF(AND($C7804=Party_Statement!$C$5,$B7804&gt;=Party_Statement!$C$6,$B7804&lt;=Party_Statement!$E$6),SUMPRODUCT(($C$3:$C7804=Party_Statement!$C$5)*($B$3:$B7804&gt;=Party_Statement!$C$6)*($B$3:$B7804&lt;=Party_Statement!$E$6)),""))</f>
        <v/>
      </c>
    </row>
    <row r="7805" spans="1:11" x14ac:dyDescent="0.2">
      <c r="A7805" s="203">
        <f>Collection!A1334</f>
        <v>0</v>
      </c>
      <c r="B7805" s="197">
        <f>Collection!B1334</f>
        <v>0</v>
      </c>
      <c r="C7805" s="200">
        <f>Collection!D1334</f>
        <v>0</v>
      </c>
      <c r="D7805" s="200">
        <f>Collection!F1334</f>
        <v>0</v>
      </c>
      <c r="E7805" s="200">
        <f>Collection!C1334</f>
        <v>0</v>
      </c>
      <c r="F7805" s="200"/>
      <c r="G7805" s="201"/>
      <c r="H7805" s="201">
        <f>Collection!H1334</f>
        <v>0</v>
      </c>
      <c r="I7805" s="241">
        <f t="shared" si="122"/>
        <v>0</v>
      </c>
      <c r="J7805" s="200"/>
      <c r="K7805" s="200" t="str" cm="1">
        <f t="array" ref="K7805">IF($C7805="","",IF(AND($C7805=Party_Statement!$C$5,$B7805&gt;=Party_Statement!$C$6,$B7805&lt;=Party_Statement!$E$6),SUMPRODUCT(($C$3:$C7805=Party_Statement!$C$5)*($B$3:$B7805&gt;=Party_Statement!$C$6)*($B$3:$B7805&lt;=Party_Statement!$E$6)),""))</f>
        <v/>
      </c>
    </row>
    <row r="7806" spans="1:11" x14ac:dyDescent="0.2">
      <c r="A7806" s="203">
        <f>Collection!A1335</f>
        <v>0</v>
      </c>
      <c r="B7806" s="197">
        <f>Collection!B1335</f>
        <v>0</v>
      </c>
      <c r="C7806" s="200">
        <f>Collection!D1335</f>
        <v>0</v>
      </c>
      <c r="D7806" s="200">
        <f>Collection!F1335</f>
        <v>0</v>
      </c>
      <c r="E7806" s="200">
        <f>Collection!C1335</f>
        <v>0</v>
      </c>
      <c r="F7806" s="200"/>
      <c r="G7806" s="201"/>
      <c r="H7806" s="201">
        <f>Collection!H1335</f>
        <v>0</v>
      </c>
      <c r="I7806" s="241">
        <f t="shared" si="122"/>
        <v>0</v>
      </c>
      <c r="J7806" s="200"/>
      <c r="K7806" s="200" t="str" cm="1">
        <f t="array" ref="K7806">IF($C7806="","",IF(AND($C7806=Party_Statement!$C$5,$B7806&gt;=Party_Statement!$C$6,$B7806&lt;=Party_Statement!$E$6),SUMPRODUCT(($C$3:$C7806=Party_Statement!$C$5)*($B$3:$B7806&gt;=Party_Statement!$C$6)*($B$3:$B7806&lt;=Party_Statement!$E$6)),""))</f>
        <v/>
      </c>
    </row>
    <row r="7807" spans="1:11" x14ac:dyDescent="0.2">
      <c r="A7807" s="203">
        <f>Collection!A1336</f>
        <v>0</v>
      </c>
      <c r="B7807" s="197">
        <f>Collection!B1336</f>
        <v>0</v>
      </c>
      <c r="C7807" s="200">
        <f>Collection!D1336</f>
        <v>0</v>
      </c>
      <c r="D7807" s="200">
        <f>Collection!F1336</f>
        <v>0</v>
      </c>
      <c r="E7807" s="200">
        <f>Collection!C1336</f>
        <v>0</v>
      </c>
      <c r="F7807" s="200"/>
      <c r="G7807" s="201"/>
      <c r="H7807" s="201">
        <f>Collection!H1336</f>
        <v>0</v>
      </c>
      <c r="I7807" s="241">
        <f t="shared" si="122"/>
        <v>0</v>
      </c>
      <c r="J7807" s="200"/>
      <c r="K7807" s="200" t="str" cm="1">
        <f t="array" ref="K7807">IF($C7807="","",IF(AND($C7807=Party_Statement!$C$5,$B7807&gt;=Party_Statement!$C$6,$B7807&lt;=Party_Statement!$E$6),SUMPRODUCT(($C$3:$C7807=Party_Statement!$C$5)*($B$3:$B7807&gt;=Party_Statement!$C$6)*($B$3:$B7807&lt;=Party_Statement!$E$6)),""))</f>
        <v/>
      </c>
    </row>
    <row r="7808" spans="1:11" x14ac:dyDescent="0.2">
      <c r="A7808" s="203">
        <f>Collection!A1337</f>
        <v>0</v>
      </c>
      <c r="B7808" s="197">
        <f>Collection!B1337</f>
        <v>0</v>
      </c>
      <c r="C7808" s="200">
        <f>Collection!D1337</f>
        <v>0</v>
      </c>
      <c r="D7808" s="200">
        <f>Collection!F1337</f>
        <v>0</v>
      </c>
      <c r="E7808" s="200">
        <f>Collection!C1337</f>
        <v>0</v>
      </c>
      <c r="F7808" s="200"/>
      <c r="G7808" s="201"/>
      <c r="H7808" s="201">
        <f>Collection!H1337</f>
        <v>0</v>
      </c>
      <c r="I7808" s="241">
        <f t="shared" si="122"/>
        <v>0</v>
      </c>
      <c r="J7808" s="200"/>
      <c r="K7808" s="200" t="str" cm="1">
        <f t="array" ref="K7808">IF($C7808="","",IF(AND($C7808=Party_Statement!$C$5,$B7808&gt;=Party_Statement!$C$6,$B7808&lt;=Party_Statement!$E$6),SUMPRODUCT(($C$3:$C7808=Party_Statement!$C$5)*($B$3:$B7808&gt;=Party_Statement!$C$6)*($B$3:$B7808&lt;=Party_Statement!$E$6)),""))</f>
        <v/>
      </c>
    </row>
    <row r="7809" spans="1:11" x14ac:dyDescent="0.2">
      <c r="A7809" s="203">
        <f>Collection!A1338</f>
        <v>0</v>
      </c>
      <c r="B7809" s="197">
        <f>Collection!B1338</f>
        <v>0</v>
      </c>
      <c r="C7809" s="200">
        <f>Collection!D1338</f>
        <v>0</v>
      </c>
      <c r="D7809" s="200">
        <f>Collection!F1338</f>
        <v>0</v>
      </c>
      <c r="E7809" s="200">
        <f>Collection!C1338</f>
        <v>0</v>
      </c>
      <c r="F7809" s="200"/>
      <c r="G7809" s="201"/>
      <c r="H7809" s="201">
        <f>Collection!H1338</f>
        <v>0</v>
      </c>
      <c r="I7809" s="241">
        <f t="shared" si="122"/>
        <v>0</v>
      </c>
      <c r="J7809" s="200"/>
      <c r="K7809" s="200" t="str" cm="1">
        <f t="array" ref="K7809">IF($C7809="","",IF(AND($C7809=Party_Statement!$C$5,$B7809&gt;=Party_Statement!$C$6,$B7809&lt;=Party_Statement!$E$6),SUMPRODUCT(($C$3:$C7809=Party_Statement!$C$5)*($B$3:$B7809&gt;=Party_Statement!$C$6)*($B$3:$B7809&lt;=Party_Statement!$E$6)),""))</f>
        <v/>
      </c>
    </row>
    <row r="7810" spans="1:11" x14ac:dyDescent="0.2">
      <c r="A7810" s="203">
        <f>Collection!A1339</f>
        <v>0</v>
      </c>
      <c r="B7810" s="197">
        <f>Collection!B1339</f>
        <v>0</v>
      </c>
      <c r="C7810" s="200">
        <f>Collection!D1339</f>
        <v>0</v>
      </c>
      <c r="D7810" s="200">
        <f>Collection!F1339</f>
        <v>0</v>
      </c>
      <c r="E7810" s="200">
        <f>Collection!C1339</f>
        <v>0</v>
      </c>
      <c r="F7810" s="200"/>
      <c r="G7810" s="201"/>
      <c r="H7810" s="201">
        <f>Collection!H1339</f>
        <v>0</v>
      </c>
      <c r="I7810" s="241">
        <f t="shared" si="122"/>
        <v>0</v>
      </c>
      <c r="J7810" s="200"/>
      <c r="K7810" s="200" t="str" cm="1">
        <f t="array" ref="K7810">IF($C7810="","",IF(AND($C7810=Party_Statement!$C$5,$B7810&gt;=Party_Statement!$C$6,$B7810&lt;=Party_Statement!$E$6),SUMPRODUCT(($C$3:$C7810=Party_Statement!$C$5)*($B$3:$B7810&gt;=Party_Statement!$C$6)*($B$3:$B7810&lt;=Party_Statement!$E$6)),""))</f>
        <v/>
      </c>
    </row>
    <row r="7811" spans="1:11" x14ac:dyDescent="0.2">
      <c r="A7811" s="203">
        <f>Collection!A1340</f>
        <v>0</v>
      </c>
      <c r="B7811" s="197">
        <f>Collection!B1340</f>
        <v>0</v>
      </c>
      <c r="C7811" s="200">
        <f>Collection!D1340</f>
        <v>0</v>
      </c>
      <c r="D7811" s="200">
        <f>Collection!F1340</f>
        <v>0</v>
      </c>
      <c r="E7811" s="200">
        <f>Collection!C1340</f>
        <v>0</v>
      </c>
      <c r="F7811" s="200"/>
      <c r="G7811" s="201"/>
      <c r="H7811" s="201">
        <f>Collection!H1340</f>
        <v>0</v>
      </c>
      <c r="I7811" s="241">
        <f t="shared" si="122"/>
        <v>0</v>
      </c>
      <c r="J7811" s="200"/>
      <c r="K7811" s="200" t="str" cm="1">
        <f t="array" ref="K7811">IF($C7811="","",IF(AND($C7811=Party_Statement!$C$5,$B7811&gt;=Party_Statement!$C$6,$B7811&lt;=Party_Statement!$E$6),SUMPRODUCT(($C$3:$C7811=Party_Statement!$C$5)*($B$3:$B7811&gt;=Party_Statement!$C$6)*($B$3:$B7811&lt;=Party_Statement!$E$6)),""))</f>
        <v/>
      </c>
    </row>
    <row r="7812" spans="1:11" x14ac:dyDescent="0.2">
      <c r="A7812" s="203">
        <f>Collection!A1341</f>
        <v>0</v>
      </c>
      <c r="B7812" s="197">
        <f>Collection!B1341</f>
        <v>0</v>
      </c>
      <c r="C7812" s="200">
        <f>Collection!D1341</f>
        <v>0</v>
      </c>
      <c r="D7812" s="200">
        <f>Collection!F1341</f>
        <v>0</v>
      </c>
      <c r="E7812" s="200">
        <f>Collection!C1341</f>
        <v>0</v>
      </c>
      <c r="F7812" s="200"/>
      <c r="G7812" s="201"/>
      <c r="H7812" s="201">
        <f>Collection!H1341</f>
        <v>0</v>
      </c>
      <c r="I7812" s="241">
        <f t="shared" si="122"/>
        <v>0</v>
      </c>
      <c r="J7812" s="200"/>
      <c r="K7812" s="200" t="str" cm="1">
        <f t="array" ref="K7812">IF($C7812="","",IF(AND($C7812=Party_Statement!$C$5,$B7812&gt;=Party_Statement!$C$6,$B7812&lt;=Party_Statement!$E$6),SUMPRODUCT(($C$3:$C7812=Party_Statement!$C$5)*($B$3:$B7812&gt;=Party_Statement!$C$6)*($B$3:$B7812&lt;=Party_Statement!$E$6)),""))</f>
        <v/>
      </c>
    </row>
    <row r="7813" spans="1:11" x14ac:dyDescent="0.2">
      <c r="A7813" s="203">
        <f>Collection!A1342</f>
        <v>0</v>
      </c>
      <c r="B7813" s="197">
        <f>Collection!B1342</f>
        <v>0</v>
      </c>
      <c r="C7813" s="200">
        <f>Collection!D1342</f>
        <v>0</v>
      </c>
      <c r="D7813" s="200">
        <f>Collection!F1342</f>
        <v>0</v>
      </c>
      <c r="E7813" s="200">
        <f>Collection!C1342</f>
        <v>0</v>
      </c>
      <c r="F7813" s="200"/>
      <c r="G7813" s="201"/>
      <c r="H7813" s="201">
        <f>Collection!H1342</f>
        <v>0</v>
      </c>
      <c r="I7813" s="241">
        <f t="shared" si="122"/>
        <v>0</v>
      </c>
      <c r="J7813" s="200"/>
      <c r="K7813" s="200" t="str" cm="1">
        <f t="array" ref="K7813">IF($C7813="","",IF(AND($C7813=Party_Statement!$C$5,$B7813&gt;=Party_Statement!$C$6,$B7813&lt;=Party_Statement!$E$6),SUMPRODUCT(($C$3:$C7813=Party_Statement!$C$5)*($B$3:$B7813&gt;=Party_Statement!$C$6)*($B$3:$B7813&lt;=Party_Statement!$E$6)),""))</f>
        <v/>
      </c>
    </row>
    <row r="7814" spans="1:11" x14ac:dyDescent="0.2">
      <c r="A7814" s="203">
        <f>Collection!A1343</f>
        <v>0</v>
      </c>
      <c r="B7814" s="197">
        <f>Collection!B1343</f>
        <v>0</v>
      </c>
      <c r="C7814" s="200">
        <f>Collection!D1343</f>
        <v>0</v>
      </c>
      <c r="D7814" s="200">
        <f>Collection!F1343</f>
        <v>0</v>
      </c>
      <c r="E7814" s="200">
        <f>Collection!C1343</f>
        <v>0</v>
      </c>
      <c r="F7814" s="200"/>
      <c r="G7814" s="201"/>
      <c r="H7814" s="201">
        <f>Collection!H1343</f>
        <v>0</v>
      </c>
      <c r="I7814" s="241">
        <f t="shared" si="122"/>
        <v>0</v>
      </c>
      <c r="J7814" s="200"/>
      <c r="K7814" s="200" t="str" cm="1">
        <f t="array" ref="K7814">IF($C7814="","",IF(AND($C7814=Party_Statement!$C$5,$B7814&gt;=Party_Statement!$C$6,$B7814&lt;=Party_Statement!$E$6),SUMPRODUCT(($C$3:$C7814=Party_Statement!$C$5)*($B$3:$B7814&gt;=Party_Statement!$C$6)*($B$3:$B7814&lt;=Party_Statement!$E$6)),""))</f>
        <v/>
      </c>
    </row>
    <row r="7815" spans="1:11" x14ac:dyDescent="0.2">
      <c r="A7815" s="203">
        <f>Collection!A1344</f>
        <v>0</v>
      </c>
      <c r="B7815" s="197">
        <f>Collection!B1344</f>
        <v>0</v>
      </c>
      <c r="C7815" s="200">
        <f>Collection!D1344</f>
        <v>0</v>
      </c>
      <c r="D7815" s="200">
        <f>Collection!F1344</f>
        <v>0</v>
      </c>
      <c r="E7815" s="200">
        <f>Collection!C1344</f>
        <v>0</v>
      </c>
      <c r="F7815" s="200"/>
      <c r="G7815" s="201"/>
      <c r="H7815" s="201">
        <f>Collection!H1344</f>
        <v>0</v>
      </c>
      <c r="I7815" s="241">
        <f t="shared" si="122"/>
        <v>0</v>
      </c>
      <c r="J7815" s="200"/>
      <c r="K7815" s="200" t="str" cm="1">
        <f t="array" ref="K7815">IF($C7815="","",IF(AND($C7815=Party_Statement!$C$5,$B7815&gt;=Party_Statement!$C$6,$B7815&lt;=Party_Statement!$E$6),SUMPRODUCT(($C$3:$C7815=Party_Statement!$C$5)*($B$3:$B7815&gt;=Party_Statement!$C$6)*($B$3:$B7815&lt;=Party_Statement!$E$6)),""))</f>
        <v/>
      </c>
    </row>
    <row r="7816" spans="1:11" x14ac:dyDescent="0.2">
      <c r="A7816" s="203">
        <f>Collection!A1345</f>
        <v>0</v>
      </c>
      <c r="B7816" s="197">
        <f>Collection!B1345</f>
        <v>0</v>
      </c>
      <c r="C7816" s="200">
        <f>Collection!D1345</f>
        <v>0</v>
      </c>
      <c r="D7816" s="200">
        <f>Collection!F1345</f>
        <v>0</v>
      </c>
      <c r="E7816" s="200">
        <f>Collection!C1345</f>
        <v>0</v>
      </c>
      <c r="F7816" s="200"/>
      <c r="G7816" s="201"/>
      <c r="H7816" s="201">
        <f>Collection!H1345</f>
        <v>0</v>
      </c>
      <c r="I7816" s="241">
        <f t="shared" si="122"/>
        <v>0</v>
      </c>
      <c r="J7816" s="200"/>
      <c r="K7816" s="200" t="str" cm="1">
        <f t="array" ref="K7816">IF($C7816="","",IF(AND($C7816=Party_Statement!$C$5,$B7816&gt;=Party_Statement!$C$6,$B7816&lt;=Party_Statement!$E$6),SUMPRODUCT(($C$3:$C7816=Party_Statement!$C$5)*($B$3:$B7816&gt;=Party_Statement!$C$6)*($B$3:$B7816&lt;=Party_Statement!$E$6)),""))</f>
        <v/>
      </c>
    </row>
    <row r="7817" spans="1:11" x14ac:dyDescent="0.2">
      <c r="A7817" s="203">
        <f>Collection!A1346</f>
        <v>0</v>
      </c>
      <c r="B7817" s="197">
        <f>Collection!B1346</f>
        <v>0</v>
      </c>
      <c r="C7817" s="200">
        <f>Collection!D1346</f>
        <v>0</v>
      </c>
      <c r="D7817" s="200">
        <f>Collection!F1346</f>
        <v>0</v>
      </c>
      <c r="E7817" s="200">
        <f>Collection!C1346</f>
        <v>0</v>
      </c>
      <c r="F7817" s="200"/>
      <c r="G7817" s="201"/>
      <c r="H7817" s="201">
        <f>Collection!H1346</f>
        <v>0</v>
      </c>
      <c r="I7817" s="241">
        <f t="shared" si="122"/>
        <v>0</v>
      </c>
      <c r="J7817" s="200"/>
      <c r="K7817" s="200" t="str" cm="1">
        <f t="array" ref="K7817">IF($C7817="","",IF(AND($C7817=Party_Statement!$C$5,$B7817&gt;=Party_Statement!$C$6,$B7817&lt;=Party_Statement!$E$6),SUMPRODUCT(($C$3:$C7817=Party_Statement!$C$5)*($B$3:$B7817&gt;=Party_Statement!$C$6)*($B$3:$B7817&lt;=Party_Statement!$E$6)),""))</f>
        <v/>
      </c>
    </row>
    <row r="7818" spans="1:11" x14ac:dyDescent="0.2">
      <c r="A7818" s="203">
        <f>Collection!A1347</f>
        <v>0</v>
      </c>
      <c r="B7818" s="197">
        <f>Collection!B1347</f>
        <v>0</v>
      </c>
      <c r="C7818" s="200">
        <f>Collection!D1347</f>
        <v>0</v>
      </c>
      <c r="D7818" s="200">
        <f>Collection!F1347</f>
        <v>0</v>
      </c>
      <c r="E7818" s="200">
        <f>Collection!C1347</f>
        <v>0</v>
      </c>
      <c r="F7818" s="200"/>
      <c r="G7818" s="201"/>
      <c r="H7818" s="201">
        <f>Collection!H1347</f>
        <v>0</v>
      </c>
      <c r="I7818" s="241">
        <f t="shared" si="122"/>
        <v>0</v>
      </c>
      <c r="J7818" s="200"/>
      <c r="K7818" s="200" t="str" cm="1">
        <f t="array" ref="K7818">IF($C7818="","",IF(AND($C7818=Party_Statement!$C$5,$B7818&gt;=Party_Statement!$C$6,$B7818&lt;=Party_Statement!$E$6),SUMPRODUCT(($C$3:$C7818=Party_Statement!$C$5)*($B$3:$B7818&gt;=Party_Statement!$C$6)*($B$3:$B7818&lt;=Party_Statement!$E$6)),""))</f>
        <v/>
      </c>
    </row>
    <row r="7819" spans="1:11" x14ac:dyDescent="0.2">
      <c r="A7819" s="203">
        <f>Collection!A1348</f>
        <v>0</v>
      </c>
      <c r="B7819" s="197">
        <f>Collection!B1348</f>
        <v>0</v>
      </c>
      <c r="C7819" s="200">
        <f>Collection!D1348</f>
        <v>0</v>
      </c>
      <c r="D7819" s="200">
        <f>Collection!F1348</f>
        <v>0</v>
      </c>
      <c r="E7819" s="200">
        <f>Collection!C1348</f>
        <v>0</v>
      </c>
      <c r="F7819" s="200"/>
      <c r="G7819" s="201"/>
      <c r="H7819" s="201">
        <f>Collection!H1348</f>
        <v>0</v>
      </c>
      <c r="I7819" s="241">
        <f t="shared" ref="I7819:I7882" si="123">IF($C7819="","",IF($C7819=$C2837,$I2837+$G7819-$H7819,$G7819-$H7819))</f>
        <v>0</v>
      </c>
      <c r="J7819" s="200"/>
      <c r="K7819" s="200" t="str" cm="1">
        <f t="array" ref="K7819">IF($C7819="","",IF(AND($C7819=Party_Statement!$C$5,$B7819&gt;=Party_Statement!$C$6,$B7819&lt;=Party_Statement!$E$6),SUMPRODUCT(($C$3:$C7819=Party_Statement!$C$5)*($B$3:$B7819&gt;=Party_Statement!$C$6)*($B$3:$B7819&lt;=Party_Statement!$E$6)),""))</f>
        <v/>
      </c>
    </row>
    <row r="7820" spans="1:11" x14ac:dyDescent="0.2">
      <c r="A7820" s="203">
        <f>Collection!A1349</f>
        <v>0</v>
      </c>
      <c r="B7820" s="197">
        <f>Collection!B1349</f>
        <v>0</v>
      </c>
      <c r="C7820" s="200">
        <f>Collection!D1349</f>
        <v>0</v>
      </c>
      <c r="D7820" s="200">
        <f>Collection!F1349</f>
        <v>0</v>
      </c>
      <c r="E7820" s="200">
        <f>Collection!C1349</f>
        <v>0</v>
      </c>
      <c r="F7820" s="200"/>
      <c r="G7820" s="201"/>
      <c r="H7820" s="201">
        <f>Collection!H1349</f>
        <v>0</v>
      </c>
      <c r="I7820" s="241">
        <f t="shared" si="123"/>
        <v>0</v>
      </c>
      <c r="J7820" s="200"/>
      <c r="K7820" s="200" t="str" cm="1">
        <f t="array" ref="K7820">IF($C7820="","",IF(AND($C7820=Party_Statement!$C$5,$B7820&gt;=Party_Statement!$C$6,$B7820&lt;=Party_Statement!$E$6),SUMPRODUCT(($C$3:$C7820=Party_Statement!$C$5)*($B$3:$B7820&gt;=Party_Statement!$C$6)*($B$3:$B7820&lt;=Party_Statement!$E$6)),""))</f>
        <v/>
      </c>
    </row>
    <row r="7821" spans="1:11" x14ac:dyDescent="0.2">
      <c r="A7821" s="203">
        <f>Collection!A1350</f>
        <v>0</v>
      </c>
      <c r="B7821" s="197">
        <f>Collection!B1350</f>
        <v>0</v>
      </c>
      <c r="C7821" s="200">
        <f>Collection!D1350</f>
        <v>0</v>
      </c>
      <c r="D7821" s="200">
        <f>Collection!F1350</f>
        <v>0</v>
      </c>
      <c r="E7821" s="200">
        <f>Collection!C1350</f>
        <v>0</v>
      </c>
      <c r="F7821" s="200"/>
      <c r="G7821" s="201"/>
      <c r="H7821" s="201">
        <f>Collection!H1350</f>
        <v>0</v>
      </c>
      <c r="I7821" s="241">
        <f t="shared" si="123"/>
        <v>0</v>
      </c>
      <c r="J7821" s="200"/>
      <c r="K7821" s="200" t="str" cm="1">
        <f t="array" ref="K7821">IF($C7821="","",IF(AND($C7821=Party_Statement!$C$5,$B7821&gt;=Party_Statement!$C$6,$B7821&lt;=Party_Statement!$E$6),SUMPRODUCT(($C$3:$C7821=Party_Statement!$C$5)*($B$3:$B7821&gt;=Party_Statement!$C$6)*($B$3:$B7821&lt;=Party_Statement!$E$6)),""))</f>
        <v/>
      </c>
    </row>
    <row r="7822" spans="1:11" x14ac:dyDescent="0.2">
      <c r="A7822" s="203">
        <f>Collection!A1351</f>
        <v>0</v>
      </c>
      <c r="B7822" s="197">
        <f>Collection!B1351</f>
        <v>0</v>
      </c>
      <c r="C7822" s="200">
        <f>Collection!D1351</f>
        <v>0</v>
      </c>
      <c r="D7822" s="200">
        <f>Collection!F1351</f>
        <v>0</v>
      </c>
      <c r="E7822" s="200">
        <f>Collection!C1351</f>
        <v>0</v>
      </c>
      <c r="F7822" s="200"/>
      <c r="G7822" s="201"/>
      <c r="H7822" s="201">
        <f>Collection!H1351</f>
        <v>0</v>
      </c>
      <c r="I7822" s="241">
        <f t="shared" si="123"/>
        <v>0</v>
      </c>
      <c r="J7822" s="200"/>
      <c r="K7822" s="200" t="str" cm="1">
        <f t="array" ref="K7822">IF($C7822="","",IF(AND($C7822=Party_Statement!$C$5,$B7822&gt;=Party_Statement!$C$6,$B7822&lt;=Party_Statement!$E$6),SUMPRODUCT(($C$3:$C7822=Party_Statement!$C$5)*($B$3:$B7822&gt;=Party_Statement!$C$6)*($B$3:$B7822&lt;=Party_Statement!$E$6)),""))</f>
        <v/>
      </c>
    </row>
    <row r="7823" spans="1:11" x14ac:dyDescent="0.2">
      <c r="A7823" s="203">
        <f>Collection!A1352</f>
        <v>0</v>
      </c>
      <c r="B7823" s="197">
        <f>Collection!B1352</f>
        <v>0</v>
      </c>
      <c r="C7823" s="200">
        <f>Collection!D1352</f>
        <v>0</v>
      </c>
      <c r="D7823" s="200">
        <f>Collection!F1352</f>
        <v>0</v>
      </c>
      <c r="E7823" s="200">
        <f>Collection!C1352</f>
        <v>0</v>
      </c>
      <c r="F7823" s="200"/>
      <c r="G7823" s="201"/>
      <c r="H7823" s="201">
        <f>Collection!H1352</f>
        <v>0</v>
      </c>
      <c r="I7823" s="241">
        <f t="shared" si="123"/>
        <v>0</v>
      </c>
      <c r="J7823" s="200"/>
      <c r="K7823" s="200" t="str" cm="1">
        <f t="array" ref="K7823">IF($C7823="","",IF(AND($C7823=Party_Statement!$C$5,$B7823&gt;=Party_Statement!$C$6,$B7823&lt;=Party_Statement!$E$6),SUMPRODUCT(($C$3:$C7823=Party_Statement!$C$5)*($B$3:$B7823&gt;=Party_Statement!$C$6)*($B$3:$B7823&lt;=Party_Statement!$E$6)),""))</f>
        <v/>
      </c>
    </row>
    <row r="7824" spans="1:11" x14ac:dyDescent="0.2">
      <c r="A7824" s="203">
        <f>Collection!A1353</f>
        <v>0</v>
      </c>
      <c r="B7824" s="197">
        <f>Collection!B1353</f>
        <v>0</v>
      </c>
      <c r="C7824" s="200">
        <f>Collection!D1353</f>
        <v>0</v>
      </c>
      <c r="D7824" s="200">
        <f>Collection!F1353</f>
        <v>0</v>
      </c>
      <c r="E7824" s="200">
        <f>Collection!C1353</f>
        <v>0</v>
      </c>
      <c r="F7824" s="200"/>
      <c r="G7824" s="201"/>
      <c r="H7824" s="201">
        <f>Collection!H1353</f>
        <v>0</v>
      </c>
      <c r="I7824" s="241">
        <f t="shared" si="123"/>
        <v>0</v>
      </c>
      <c r="J7824" s="200"/>
      <c r="K7824" s="200" t="str" cm="1">
        <f t="array" ref="K7824">IF($C7824="","",IF(AND($C7824=Party_Statement!$C$5,$B7824&gt;=Party_Statement!$C$6,$B7824&lt;=Party_Statement!$E$6),SUMPRODUCT(($C$3:$C7824=Party_Statement!$C$5)*($B$3:$B7824&gt;=Party_Statement!$C$6)*($B$3:$B7824&lt;=Party_Statement!$E$6)),""))</f>
        <v/>
      </c>
    </row>
    <row r="7825" spans="1:11" x14ac:dyDescent="0.2">
      <c r="A7825" s="203">
        <f>Collection!A1354</f>
        <v>0</v>
      </c>
      <c r="B7825" s="197">
        <f>Collection!B1354</f>
        <v>0</v>
      </c>
      <c r="C7825" s="200">
        <f>Collection!D1354</f>
        <v>0</v>
      </c>
      <c r="D7825" s="200">
        <f>Collection!F1354</f>
        <v>0</v>
      </c>
      <c r="E7825" s="200">
        <f>Collection!C1354</f>
        <v>0</v>
      </c>
      <c r="F7825" s="200"/>
      <c r="G7825" s="201"/>
      <c r="H7825" s="201">
        <f>Collection!H1354</f>
        <v>0</v>
      </c>
      <c r="I7825" s="241">
        <f t="shared" si="123"/>
        <v>0</v>
      </c>
      <c r="J7825" s="200"/>
      <c r="K7825" s="200" t="str" cm="1">
        <f t="array" ref="K7825">IF($C7825="","",IF(AND($C7825=Party_Statement!$C$5,$B7825&gt;=Party_Statement!$C$6,$B7825&lt;=Party_Statement!$E$6),SUMPRODUCT(($C$3:$C7825=Party_Statement!$C$5)*($B$3:$B7825&gt;=Party_Statement!$C$6)*($B$3:$B7825&lt;=Party_Statement!$E$6)),""))</f>
        <v/>
      </c>
    </row>
    <row r="7826" spans="1:11" x14ac:dyDescent="0.2">
      <c r="A7826" s="203">
        <f>Collection!A1355</f>
        <v>0</v>
      </c>
      <c r="B7826" s="197">
        <f>Collection!B1355</f>
        <v>0</v>
      </c>
      <c r="C7826" s="200">
        <f>Collection!D1355</f>
        <v>0</v>
      </c>
      <c r="D7826" s="200">
        <f>Collection!F1355</f>
        <v>0</v>
      </c>
      <c r="E7826" s="200">
        <f>Collection!C1355</f>
        <v>0</v>
      </c>
      <c r="F7826" s="200"/>
      <c r="G7826" s="201"/>
      <c r="H7826" s="201">
        <f>Collection!H1355</f>
        <v>0</v>
      </c>
      <c r="I7826" s="241">
        <f t="shared" si="123"/>
        <v>0</v>
      </c>
      <c r="J7826" s="200"/>
      <c r="K7826" s="200" t="str" cm="1">
        <f t="array" ref="K7826">IF($C7826="","",IF(AND($C7826=Party_Statement!$C$5,$B7826&gt;=Party_Statement!$C$6,$B7826&lt;=Party_Statement!$E$6),SUMPRODUCT(($C$3:$C7826=Party_Statement!$C$5)*($B$3:$B7826&gt;=Party_Statement!$C$6)*($B$3:$B7826&lt;=Party_Statement!$E$6)),""))</f>
        <v/>
      </c>
    </row>
    <row r="7827" spans="1:11" x14ac:dyDescent="0.2">
      <c r="A7827" s="203">
        <f>Collection!A1356</f>
        <v>0</v>
      </c>
      <c r="B7827" s="197">
        <f>Collection!B1356</f>
        <v>0</v>
      </c>
      <c r="C7827" s="200">
        <f>Collection!D1356</f>
        <v>0</v>
      </c>
      <c r="D7827" s="200">
        <f>Collection!F1356</f>
        <v>0</v>
      </c>
      <c r="E7827" s="200">
        <f>Collection!C1356</f>
        <v>0</v>
      </c>
      <c r="F7827" s="200"/>
      <c r="G7827" s="201"/>
      <c r="H7827" s="201">
        <f>Collection!H1356</f>
        <v>0</v>
      </c>
      <c r="I7827" s="241">
        <f t="shared" si="123"/>
        <v>0</v>
      </c>
      <c r="J7827" s="200"/>
      <c r="K7827" s="200" t="str" cm="1">
        <f t="array" ref="K7827">IF($C7827="","",IF(AND($C7827=Party_Statement!$C$5,$B7827&gt;=Party_Statement!$C$6,$B7827&lt;=Party_Statement!$E$6),SUMPRODUCT(($C$3:$C7827=Party_Statement!$C$5)*($B$3:$B7827&gt;=Party_Statement!$C$6)*($B$3:$B7827&lt;=Party_Statement!$E$6)),""))</f>
        <v/>
      </c>
    </row>
    <row r="7828" spans="1:11" x14ac:dyDescent="0.2">
      <c r="A7828" s="203">
        <f>Collection!A1357</f>
        <v>0</v>
      </c>
      <c r="B7828" s="197">
        <f>Collection!B1357</f>
        <v>0</v>
      </c>
      <c r="C7828" s="200">
        <f>Collection!D1357</f>
        <v>0</v>
      </c>
      <c r="D7828" s="200">
        <f>Collection!F1357</f>
        <v>0</v>
      </c>
      <c r="E7828" s="200">
        <f>Collection!C1357</f>
        <v>0</v>
      </c>
      <c r="F7828" s="200"/>
      <c r="G7828" s="201"/>
      <c r="H7828" s="201">
        <f>Collection!H1357</f>
        <v>0</v>
      </c>
      <c r="I7828" s="241">
        <f t="shared" si="123"/>
        <v>0</v>
      </c>
      <c r="J7828" s="200"/>
      <c r="K7828" s="200" t="str" cm="1">
        <f t="array" ref="K7828">IF($C7828="","",IF(AND($C7828=Party_Statement!$C$5,$B7828&gt;=Party_Statement!$C$6,$B7828&lt;=Party_Statement!$E$6),SUMPRODUCT(($C$3:$C7828=Party_Statement!$C$5)*($B$3:$B7828&gt;=Party_Statement!$C$6)*($B$3:$B7828&lt;=Party_Statement!$E$6)),""))</f>
        <v/>
      </c>
    </row>
    <row r="7829" spans="1:11" x14ac:dyDescent="0.2">
      <c r="A7829" s="203">
        <f>Collection!A1358</f>
        <v>0</v>
      </c>
      <c r="B7829" s="197">
        <f>Collection!B1358</f>
        <v>0</v>
      </c>
      <c r="C7829" s="200">
        <f>Collection!D1358</f>
        <v>0</v>
      </c>
      <c r="D7829" s="200">
        <f>Collection!F1358</f>
        <v>0</v>
      </c>
      <c r="E7829" s="200">
        <f>Collection!C1358</f>
        <v>0</v>
      </c>
      <c r="F7829" s="200"/>
      <c r="G7829" s="201"/>
      <c r="H7829" s="201">
        <f>Collection!H1358</f>
        <v>0</v>
      </c>
      <c r="I7829" s="241">
        <f t="shared" si="123"/>
        <v>0</v>
      </c>
      <c r="J7829" s="200"/>
      <c r="K7829" s="200" t="str" cm="1">
        <f t="array" ref="K7829">IF($C7829="","",IF(AND($C7829=Party_Statement!$C$5,$B7829&gt;=Party_Statement!$C$6,$B7829&lt;=Party_Statement!$E$6),SUMPRODUCT(($C$3:$C7829=Party_Statement!$C$5)*($B$3:$B7829&gt;=Party_Statement!$C$6)*($B$3:$B7829&lt;=Party_Statement!$E$6)),""))</f>
        <v/>
      </c>
    </row>
    <row r="7830" spans="1:11" x14ac:dyDescent="0.2">
      <c r="A7830" s="203">
        <f>Collection!A1359</f>
        <v>0</v>
      </c>
      <c r="B7830" s="197">
        <f>Collection!B1359</f>
        <v>0</v>
      </c>
      <c r="C7830" s="200">
        <f>Collection!D1359</f>
        <v>0</v>
      </c>
      <c r="D7830" s="200">
        <f>Collection!F1359</f>
        <v>0</v>
      </c>
      <c r="E7830" s="200">
        <f>Collection!C1359</f>
        <v>0</v>
      </c>
      <c r="F7830" s="200"/>
      <c r="G7830" s="201"/>
      <c r="H7830" s="201">
        <f>Collection!H1359</f>
        <v>0</v>
      </c>
      <c r="I7830" s="241">
        <f t="shared" si="123"/>
        <v>0</v>
      </c>
      <c r="J7830" s="200"/>
      <c r="K7830" s="200" t="str" cm="1">
        <f t="array" ref="K7830">IF($C7830="","",IF(AND($C7830=Party_Statement!$C$5,$B7830&gt;=Party_Statement!$C$6,$B7830&lt;=Party_Statement!$E$6),SUMPRODUCT(($C$3:$C7830=Party_Statement!$C$5)*($B$3:$B7830&gt;=Party_Statement!$C$6)*($B$3:$B7830&lt;=Party_Statement!$E$6)),""))</f>
        <v/>
      </c>
    </row>
    <row r="7831" spans="1:11" x14ac:dyDescent="0.2">
      <c r="A7831" s="203">
        <f>Collection!A1360</f>
        <v>0</v>
      </c>
      <c r="B7831" s="197">
        <f>Collection!B1360</f>
        <v>0</v>
      </c>
      <c r="C7831" s="200">
        <f>Collection!D1360</f>
        <v>0</v>
      </c>
      <c r="D7831" s="200">
        <f>Collection!F1360</f>
        <v>0</v>
      </c>
      <c r="E7831" s="200">
        <f>Collection!C1360</f>
        <v>0</v>
      </c>
      <c r="F7831" s="200"/>
      <c r="G7831" s="201"/>
      <c r="H7831" s="201">
        <f>Collection!H1360</f>
        <v>0</v>
      </c>
      <c r="I7831" s="241">
        <f t="shared" si="123"/>
        <v>0</v>
      </c>
      <c r="J7831" s="200"/>
      <c r="K7831" s="200" t="str" cm="1">
        <f t="array" ref="K7831">IF($C7831="","",IF(AND($C7831=Party_Statement!$C$5,$B7831&gt;=Party_Statement!$C$6,$B7831&lt;=Party_Statement!$E$6),SUMPRODUCT(($C$3:$C7831=Party_Statement!$C$5)*($B$3:$B7831&gt;=Party_Statement!$C$6)*($B$3:$B7831&lt;=Party_Statement!$E$6)),""))</f>
        <v/>
      </c>
    </row>
    <row r="7832" spans="1:11" x14ac:dyDescent="0.2">
      <c r="A7832" s="203">
        <f>Collection!A1361</f>
        <v>0</v>
      </c>
      <c r="B7832" s="197">
        <f>Collection!B1361</f>
        <v>0</v>
      </c>
      <c r="C7832" s="200">
        <f>Collection!D1361</f>
        <v>0</v>
      </c>
      <c r="D7832" s="200">
        <f>Collection!F1361</f>
        <v>0</v>
      </c>
      <c r="E7832" s="200">
        <f>Collection!C1361</f>
        <v>0</v>
      </c>
      <c r="F7832" s="200"/>
      <c r="G7832" s="201"/>
      <c r="H7832" s="201">
        <f>Collection!H1361</f>
        <v>0</v>
      </c>
      <c r="I7832" s="241">
        <f t="shared" si="123"/>
        <v>0</v>
      </c>
      <c r="J7832" s="200"/>
      <c r="K7832" s="200" t="str" cm="1">
        <f t="array" ref="K7832">IF($C7832="","",IF(AND($C7832=Party_Statement!$C$5,$B7832&gt;=Party_Statement!$C$6,$B7832&lt;=Party_Statement!$E$6),SUMPRODUCT(($C$3:$C7832=Party_Statement!$C$5)*($B$3:$B7832&gt;=Party_Statement!$C$6)*($B$3:$B7832&lt;=Party_Statement!$E$6)),""))</f>
        <v/>
      </c>
    </row>
    <row r="7833" spans="1:11" x14ac:dyDescent="0.2">
      <c r="A7833" s="203">
        <f>Collection!A1362</f>
        <v>0</v>
      </c>
      <c r="B7833" s="197">
        <f>Collection!B1362</f>
        <v>0</v>
      </c>
      <c r="C7833" s="200">
        <f>Collection!D1362</f>
        <v>0</v>
      </c>
      <c r="D7833" s="200">
        <f>Collection!F1362</f>
        <v>0</v>
      </c>
      <c r="E7833" s="200">
        <f>Collection!C1362</f>
        <v>0</v>
      </c>
      <c r="F7833" s="200"/>
      <c r="G7833" s="201"/>
      <c r="H7833" s="201">
        <f>Collection!H1362</f>
        <v>0</v>
      </c>
      <c r="I7833" s="241">
        <f t="shared" si="123"/>
        <v>0</v>
      </c>
      <c r="J7833" s="200"/>
      <c r="K7833" s="200" t="str" cm="1">
        <f t="array" ref="K7833">IF($C7833="","",IF(AND($C7833=Party_Statement!$C$5,$B7833&gt;=Party_Statement!$C$6,$B7833&lt;=Party_Statement!$E$6),SUMPRODUCT(($C$3:$C7833=Party_Statement!$C$5)*($B$3:$B7833&gt;=Party_Statement!$C$6)*($B$3:$B7833&lt;=Party_Statement!$E$6)),""))</f>
        <v/>
      </c>
    </row>
    <row r="7834" spans="1:11" x14ac:dyDescent="0.2">
      <c r="A7834" s="203">
        <f>Collection!A1363</f>
        <v>0</v>
      </c>
      <c r="B7834" s="197">
        <f>Collection!B1363</f>
        <v>0</v>
      </c>
      <c r="C7834" s="200">
        <f>Collection!D1363</f>
        <v>0</v>
      </c>
      <c r="D7834" s="200">
        <f>Collection!F1363</f>
        <v>0</v>
      </c>
      <c r="E7834" s="200">
        <f>Collection!C1363</f>
        <v>0</v>
      </c>
      <c r="F7834" s="200"/>
      <c r="G7834" s="201"/>
      <c r="H7834" s="201">
        <f>Collection!H1363</f>
        <v>0</v>
      </c>
      <c r="I7834" s="241">
        <f t="shared" si="123"/>
        <v>0</v>
      </c>
      <c r="J7834" s="200"/>
      <c r="K7834" s="200" t="str" cm="1">
        <f t="array" ref="K7834">IF($C7834="","",IF(AND($C7834=Party_Statement!$C$5,$B7834&gt;=Party_Statement!$C$6,$B7834&lt;=Party_Statement!$E$6),SUMPRODUCT(($C$3:$C7834=Party_Statement!$C$5)*($B$3:$B7834&gt;=Party_Statement!$C$6)*($B$3:$B7834&lt;=Party_Statement!$E$6)),""))</f>
        <v/>
      </c>
    </row>
    <row r="7835" spans="1:11" x14ac:dyDescent="0.2">
      <c r="A7835" s="203">
        <f>Collection!A1364</f>
        <v>0</v>
      </c>
      <c r="B7835" s="197">
        <f>Collection!B1364</f>
        <v>0</v>
      </c>
      <c r="C7835" s="200">
        <f>Collection!D1364</f>
        <v>0</v>
      </c>
      <c r="D7835" s="200">
        <f>Collection!F1364</f>
        <v>0</v>
      </c>
      <c r="E7835" s="200">
        <f>Collection!C1364</f>
        <v>0</v>
      </c>
      <c r="F7835" s="200"/>
      <c r="G7835" s="201"/>
      <c r="H7835" s="201">
        <f>Collection!H1364</f>
        <v>0</v>
      </c>
      <c r="I7835" s="241">
        <f t="shared" si="123"/>
        <v>0</v>
      </c>
      <c r="J7835" s="200"/>
      <c r="K7835" s="200" t="str" cm="1">
        <f t="array" ref="K7835">IF($C7835="","",IF(AND($C7835=Party_Statement!$C$5,$B7835&gt;=Party_Statement!$C$6,$B7835&lt;=Party_Statement!$E$6),SUMPRODUCT(($C$3:$C7835=Party_Statement!$C$5)*($B$3:$B7835&gt;=Party_Statement!$C$6)*($B$3:$B7835&lt;=Party_Statement!$E$6)),""))</f>
        <v/>
      </c>
    </row>
    <row r="7836" spans="1:11" x14ac:dyDescent="0.2">
      <c r="A7836" s="203">
        <f>Collection!A1365</f>
        <v>0</v>
      </c>
      <c r="B7836" s="197">
        <f>Collection!B1365</f>
        <v>0</v>
      </c>
      <c r="C7836" s="200">
        <f>Collection!D1365</f>
        <v>0</v>
      </c>
      <c r="D7836" s="200">
        <f>Collection!F1365</f>
        <v>0</v>
      </c>
      <c r="E7836" s="200">
        <f>Collection!C1365</f>
        <v>0</v>
      </c>
      <c r="F7836" s="200"/>
      <c r="G7836" s="201"/>
      <c r="H7836" s="201">
        <f>Collection!H1365</f>
        <v>0</v>
      </c>
      <c r="I7836" s="241">
        <f t="shared" si="123"/>
        <v>0</v>
      </c>
      <c r="J7836" s="200"/>
      <c r="K7836" s="200" t="str" cm="1">
        <f t="array" ref="K7836">IF($C7836="","",IF(AND($C7836=Party_Statement!$C$5,$B7836&gt;=Party_Statement!$C$6,$B7836&lt;=Party_Statement!$E$6),SUMPRODUCT(($C$3:$C7836=Party_Statement!$C$5)*($B$3:$B7836&gt;=Party_Statement!$C$6)*($B$3:$B7836&lt;=Party_Statement!$E$6)),""))</f>
        <v/>
      </c>
    </row>
    <row r="7837" spans="1:11" x14ac:dyDescent="0.2">
      <c r="A7837" s="203">
        <f>Collection!A1366</f>
        <v>0</v>
      </c>
      <c r="B7837" s="197">
        <f>Collection!B1366</f>
        <v>0</v>
      </c>
      <c r="C7837" s="200">
        <f>Collection!D1366</f>
        <v>0</v>
      </c>
      <c r="D7837" s="200">
        <f>Collection!F1366</f>
        <v>0</v>
      </c>
      <c r="E7837" s="200">
        <f>Collection!C1366</f>
        <v>0</v>
      </c>
      <c r="F7837" s="200"/>
      <c r="G7837" s="201"/>
      <c r="H7837" s="201">
        <f>Collection!H1366</f>
        <v>0</v>
      </c>
      <c r="I7837" s="241">
        <f t="shared" si="123"/>
        <v>0</v>
      </c>
      <c r="J7837" s="200"/>
      <c r="K7837" s="200" t="str" cm="1">
        <f t="array" ref="K7837">IF($C7837="","",IF(AND($C7837=Party_Statement!$C$5,$B7837&gt;=Party_Statement!$C$6,$B7837&lt;=Party_Statement!$E$6),SUMPRODUCT(($C$3:$C7837=Party_Statement!$C$5)*($B$3:$B7837&gt;=Party_Statement!$C$6)*($B$3:$B7837&lt;=Party_Statement!$E$6)),""))</f>
        <v/>
      </c>
    </row>
    <row r="7838" spans="1:11" x14ac:dyDescent="0.2">
      <c r="A7838" s="203">
        <f>Collection!A1367</f>
        <v>0</v>
      </c>
      <c r="B7838" s="197">
        <f>Collection!B1367</f>
        <v>0</v>
      </c>
      <c r="C7838" s="200">
        <f>Collection!D1367</f>
        <v>0</v>
      </c>
      <c r="D7838" s="200">
        <f>Collection!F1367</f>
        <v>0</v>
      </c>
      <c r="E7838" s="200">
        <f>Collection!C1367</f>
        <v>0</v>
      </c>
      <c r="F7838" s="200"/>
      <c r="G7838" s="201"/>
      <c r="H7838" s="201">
        <f>Collection!H1367</f>
        <v>0</v>
      </c>
      <c r="I7838" s="241">
        <f t="shared" si="123"/>
        <v>0</v>
      </c>
      <c r="J7838" s="200"/>
      <c r="K7838" s="200" t="str" cm="1">
        <f t="array" ref="K7838">IF($C7838="","",IF(AND($C7838=Party_Statement!$C$5,$B7838&gt;=Party_Statement!$C$6,$B7838&lt;=Party_Statement!$E$6),SUMPRODUCT(($C$3:$C7838=Party_Statement!$C$5)*($B$3:$B7838&gt;=Party_Statement!$C$6)*($B$3:$B7838&lt;=Party_Statement!$E$6)),""))</f>
        <v/>
      </c>
    </row>
    <row r="7839" spans="1:11" x14ac:dyDescent="0.2">
      <c r="A7839" s="203">
        <f>Collection!A1368</f>
        <v>0</v>
      </c>
      <c r="B7839" s="197">
        <f>Collection!B1368</f>
        <v>0</v>
      </c>
      <c r="C7839" s="200">
        <f>Collection!D1368</f>
        <v>0</v>
      </c>
      <c r="D7839" s="200">
        <f>Collection!F1368</f>
        <v>0</v>
      </c>
      <c r="E7839" s="200">
        <f>Collection!C1368</f>
        <v>0</v>
      </c>
      <c r="F7839" s="200"/>
      <c r="G7839" s="201"/>
      <c r="H7839" s="201">
        <f>Collection!H1368</f>
        <v>0</v>
      </c>
      <c r="I7839" s="241">
        <f t="shared" si="123"/>
        <v>0</v>
      </c>
      <c r="J7839" s="200"/>
      <c r="K7839" s="200" t="str" cm="1">
        <f t="array" ref="K7839">IF($C7839="","",IF(AND($C7839=Party_Statement!$C$5,$B7839&gt;=Party_Statement!$C$6,$B7839&lt;=Party_Statement!$E$6),SUMPRODUCT(($C$3:$C7839=Party_Statement!$C$5)*($B$3:$B7839&gt;=Party_Statement!$C$6)*($B$3:$B7839&lt;=Party_Statement!$E$6)),""))</f>
        <v/>
      </c>
    </row>
    <row r="7840" spans="1:11" x14ac:dyDescent="0.2">
      <c r="A7840" s="203">
        <f>Collection!A1369</f>
        <v>0</v>
      </c>
      <c r="B7840" s="197">
        <f>Collection!B1369</f>
        <v>0</v>
      </c>
      <c r="C7840" s="200">
        <f>Collection!D1369</f>
        <v>0</v>
      </c>
      <c r="D7840" s="200">
        <f>Collection!F1369</f>
        <v>0</v>
      </c>
      <c r="E7840" s="200">
        <f>Collection!C1369</f>
        <v>0</v>
      </c>
      <c r="F7840" s="200"/>
      <c r="G7840" s="201"/>
      <c r="H7840" s="201">
        <f>Collection!H1369</f>
        <v>0</v>
      </c>
      <c r="I7840" s="241">
        <f t="shared" si="123"/>
        <v>0</v>
      </c>
      <c r="J7840" s="200"/>
      <c r="K7840" s="200" t="str" cm="1">
        <f t="array" ref="K7840">IF($C7840="","",IF(AND($C7840=Party_Statement!$C$5,$B7840&gt;=Party_Statement!$C$6,$B7840&lt;=Party_Statement!$E$6),SUMPRODUCT(($C$3:$C7840=Party_Statement!$C$5)*($B$3:$B7840&gt;=Party_Statement!$C$6)*($B$3:$B7840&lt;=Party_Statement!$E$6)),""))</f>
        <v/>
      </c>
    </row>
    <row r="7841" spans="1:11" x14ac:dyDescent="0.2">
      <c r="A7841" s="203">
        <f>Collection!A1370</f>
        <v>0</v>
      </c>
      <c r="B7841" s="197">
        <f>Collection!B1370</f>
        <v>0</v>
      </c>
      <c r="C7841" s="200">
        <f>Collection!D1370</f>
        <v>0</v>
      </c>
      <c r="D7841" s="200">
        <f>Collection!F1370</f>
        <v>0</v>
      </c>
      <c r="E7841" s="200">
        <f>Collection!C1370</f>
        <v>0</v>
      </c>
      <c r="F7841" s="200"/>
      <c r="G7841" s="201"/>
      <c r="H7841" s="201">
        <f>Collection!H1370</f>
        <v>0</v>
      </c>
      <c r="I7841" s="241">
        <f t="shared" si="123"/>
        <v>0</v>
      </c>
      <c r="J7841" s="200"/>
      <c r="K7841" s="200" t="str" cm="1">
        <f t="array" ref="K7841">IF($C7841="","",IF(AND($C7841=Party_Statement!$C$5,$B7841&gt;=Party_Statement!$C$6,$B7841&lt;=Party_Statement!$E$6),SUMPRODUCT(($C$3:$C7841=Party_Statement!$C$5)*($B$3:$B7841&gt;=Party_Statement!$C$6)*($B$3:$B7841&lt;=Party_Statement!$E$6)),""))</f>
        <v/>
      </c>
    </row>
    <row r="7842" spans="1:11" x14ac:dyDescent="0.2">
      <c r="A7842" s="203">
        <f>Collection!A1371</f>
        <v>0</v>
      </c>
      <c r="B7842" s="197">
        <f>Collection!B1371</f>
        <v>0</v>
      </c>
      <c r="C7842" s="200">
        <f>Collection!D1371</f>
        <v>0</v>
      </c>
      <c r="D7842" s="200">
        <f>Collection!F1371</f>
        <v>0</v>
      </c>
      <c r="E7842" s="200">
        <f>Collection!C1371</f>
        <v>0</v>
      </c>
      <c r="F7842" s="200"/>
      <c r="G7842" s="201"/>
      <c r="H7842" s="201">
        <f>Collection!H1371</f>
        <v>0</v>
      </c>
      <c r="I7842" s="241">
        <f t="shared" si="123"/>
        <v>0</v>
      </c>
      <c r="J7842" s="200"/>
      <c r="K7842" s="200" t="str" cm="1">
        <f t="array" ref="K7842">IF($C7842="","",IF(AND($C7842=Party_Statement!$C$5,$B7842&gt;=Party_Statement!$C$6,$B7842&lt;=Party_Statement!$E$6),SUMPRODUCT(($C$3:$C7842=Party_Statement!$C$5)*($B$3:$B7842&gt;=Party_Statement!$C$6)*($B$3:$B7842&lt;=Party_Statement!$E$6)),""))</f>
        <v/>
      </c>
    </row>
    <row r="7843" spans="1:11" x14ac:dyDescent="0.2">
      <c r="A7843" s="203">
        <f>Collection!A1372</f>
        <v>0</v>
      </c>
      <c r="B7843" s="197">
        <f>Collection!B1372</f>
        <v>0</v>
      </c>
      <c r="C7843" s="200">
        <f>Collection!D1372</f>
        <v>0</v>
      </c>
      <c r="D7843" s="200">
        <f>Collection!F1372</f>
        <v>0</v>
      </c>
      <c r="E7843" s="200">
        <f>Collection!C1372</f>
        <v>0</v>
      </c>
      <c r="F7843" s="200"/>
      <c r="G7843" s="201"/>
      <c r="H7843" s="201">
        <f>Collection!H1372</f>
        <v>0</v>
      </c>
      <c r="I7843" s="241">
        <f t="shared" si="123"/>
        <v>0</v>
      </c>
      <c r="J7843" s="200"/>
      <c r="K7843" s="200" t="str" cm="1">
        <f t="array" ref="K7843">IF($C7843="","",IF(AND($C7843=Party_Statement!$C$5,$B7843&gt;=Party_Statement!$C$6,$B7843&lt;=Party_Statement!$E$6),SUMPRODUCT(($C$3:$C7843=Party_Statement!$C$5)*($B$3:$B7843&gt;=Party_Statement!$C$6)*($B$3:$B7843&lt;=Party_Statement!$E$6)),""))</f>
        <v/>
      </c>
    </row>
    <row r="7844" spans="1:11" x14ac:dyDescent="0.2">
      <c r="A7844" s="203">
        <f>Collection!A1373</f>
        <v>0</v>
      </c>
      <c r="B7844" s="197">
        <f>Collection!B1373</f>
        <v>0</v>
      </c>
      <c r="C7844" s="200">
        <f>Collection!D1373</f>
        <v>0</v>
      </c>
      <c r="D7844" s="200">
        <f>Collection!F1373</f>
        <v>0</v>
      </c>
      <c r="E7844" s="200">
        <f>Collection!C1373</f>
        <v>0</v>
      </c>
      <c r="F7844" s="200"/>
      <c r="G7844" s="201"/>
      <c r="H7844" s="201">
        <f>Collection!H1373</f>
        <v>0</v>
      </c>
      <c r="I7844" s="241">
        <f t="shared" si="123"/>
        <v>0</v>
      </c>
      <c r="J7844" s="200"/>
      <c r="K7844" s="200" t="str" cm="1">
        <f t="array" ref="K7844">IF($C7844="","",IF(AND($C7844=Party_Statement!$C$5,$B7844&gt;=Party_Statement!$C$6,$B7844&lt;=Party_Statement!$E$6),SUMPRODUCT(($C$3:$C7844=Party_Statement!$C$5)*($B$3:$B7844&gt;=Party_Statement!$C$6)*($B$3:$B7844&lt;=Party_Statement!$E$6)),""))</f>
        <v/>
      </c>
    </row>
    <row r="7845" spans="1:11" x14ac:dyDescent="0.2">
      <c r="A7845" s="203">
        <f>Collection!A1374</f>
        <v>0</v>
      </c>
      <c r="B7845" s="197">
        <f>Collection!B1374</f>
        <v>0</v>
      </c>
      <c r="C7845" s="200">
        <f>Collection!D1374</f>
        <v>0</v>
      </c>
      <c r="D7845" s="200">
        <f>Collection!F1374</f>
        <v>0</v>
      </c>
      <c r="E7845" s="200">
        <f>Collection!C1374</f>
        <v>0</v>
      </c>
      <c r="F7845" s="200"/>
      <c r="G7845" s="201"/>
      <c r="H7845" s="201">
        <f>Collection!H1374</f>
        <v>0</v>
      </c>
      <c r="I7845" s="241">
        <f t="shared" si="123"/>
        <v>0</v>
      </c>
      <c r="J7845" s="200"/>
      <c r="K7845" s="200" t="str" cm="1">
        <f t="array" ref="K7845">IF($C7845="","",IF(AND($C7845=Party_Statement!$C$5,$B7845&gt;=Party_Statement!$C$6,$B7845&lt;=Party_Statement!$E$6),SUMPRODUCT(($C$3:$C7845=Party_Statement!$C$5)*($B$3:$B7845&gt;=Party_Statement!$C$6)*($B$3:$B7845&lt;=Party_Statement!$E$6)),""))</f>
        <v/>
      </c>
    </row>
    <row r="7846" spans="1:11" x14ac:dyDescent="0.2">
      <c r="A7846" s="203">
        <f>Collection!A1375</f>
        <v>0</v>
      </c>
      <c r="B7846" s="197">
        <f>Collection!B1375</f>
        <v>0</v>
      </c>
      <c r="C7846" s="200">
        <f>Collection!D1375</f>
        <v>0</v>
      </c>
      <c r="D7846" s="200">
        <f>Collection!F1375</f>
        <v>0</v>
      </c>
      <c r="E7846" s="200">
        <f>Collection!C1375</f>
        <v>0</v>
      </c>
      <c r="F7846" s="200"/>
      <c r="G7846" s="201"/>
      <c r="H7846" s="201">
        <f>Collection!H1375</f>
        <v>0</v>
      </c>
      <c r="I7846" s="241">
        <f t="shared" si="123"/>
        <v>0</v>
      </c>
      <c r="J7846" s="200"/>
      <c r="K7846" s="200" t="str" cm="1">
        <f t="array" ref="K7846">IF($C7846="","",IF(AND($C7846=Party_Statement!$C$5,$B7846&gt;=Party_Statement!$C$6,$B7846&lt;=Party_Statement!$E$6),SUMPRODUCT(($C$3:$C7846=Party_Statement!$C$5)*($B$3:$B7846&gt;=Party_Statement!$C$6)*($B$3:$B7846&lt;=Party_Statement!$E$6)),""))</f>
        <v/>
      </c>
    </row>
    <row r="7847" spans="1:11" x14ac:dyDescent="0.2">
      <c r="A7847" s="203">
        <f>Collection!A1376</f>
        <v>0</v>
      </c>
      <c r="B7847" s="197">
        <f>Collection!B1376</f>
        <v>0</v>
      </c>
      <c r="C7847" s="200">
        <f>Collection!D1376</f>
        <v>0</v>
      </c>
      <c r="D7847" s="200">
        <f>Collection!F1376</f>
        <v>0</v>
      </c>
      <c r="E7847" s="200">
        <f>Collection!C1376</f>
        <v>0</v>
      </c>
      <c r="F7847" s="200"/>
      <c r="G7847" s="201"/>
      <c r="H7847" s="201">
        <f>Collection!H1376</f>
        <v>0</v>
      </c>
      <c r="I7847" s="241">
        <f t="shared" si="123"/>
        <v>0</v>
      </c>
      <c r="J7847" s="200"/>
      <c r="K7847" s="200" t="str" cm="1">
        <f t="array" ref="K7847">IF($C7847="","",IF(AND($C7847=Party_Statement!$C$5,$B7847&gt;=Party_Statement!$C$6,$B7847&lt;=Party_Statement!$E$6),SUMPRODUCT(($C$3:$C7847=Party_Statement!$C$5)*($B$3:$B7847&gt;=Party_Statement!$C$6)*($B$3:$B7847&lt;=Party_Statement!$E$6)),""))</f>
        <v/>
      </c>
    </row>
    <row r="7848" spans="1:11" x14ac:dyDescent="0.2">
      <c r="A7848" s="203">
        <f>Collection!A1377</f>
        <v>0</v>
      </c>
      <c r="B7848" s="197">
        <f>Collection!B1377</f>
        <v>0</v>
      </c>
      <c r="C7848" s="200">
        <f>Collection!D1377</f>
        <v>0</v>
      </c>
      <c r="D7848" s="200">
        <f>Collection!F1377</f>
        <v>0</v>
      </c>
      <c r="E7848" s="200">
        <f>Collection!C1377</f>
        <v>0</v>
      </c>
      <c r="F7848" s="200"/>
      <c r="G7848" s="201"/>
      <c r="H7848" s="201">
        <f>Collection!H1377</f>
        <v>0</v>
      </c>
      <c r="I7848" s="241">
        <f t="shared" si="123"/>
        <v>0</v>
      </c>
      <c r="J7848" s="200"/>
      <c r="K7848" s="200" t="str" cm="1">
        <f t="array" ref="K7848">IF($C7848="","",IF(AND($C7848=Party_Statement!$C$5,$B7848&gt;=Party_Statement!$C$6,$B7848&lt;=Party_Statement!$E$6),SUMPRODUCT(($C$3:$C7848=Party_Statement!$C$5)*($B$3:$B7848&gt;=Party_Statement!$C$6)*($B$3:$B7848&lt;=Party_Statement!$E$6)),""))</f>
        <v/>
      </c>
    </row>
    <row r="7849" spans="1:11" x14ac:dyDescent="0.2">
      <c r="A7849" s="203">
        <f>Collection!A1378</f>
        <v>0</v>
      </c>
      <c r="B7849" s="197">
        <f>Collection!B1378</f>
        <v>0</v>
      </c>
      <c r="C7849" s="200">
        <f>Collection!D1378</f>
        <v>0</v>
      </c>
      <c r="D7849" s="200">
        <f>Collection!F1378</f>
        <v>0</v>
      </c>
      <c r="E7849" s="200">
        <f>Collection!C1378</f>
        <v>0</v>
      </c>
      <c r="F7849" s="200"/>
      <c r="G7849" s="201"/>
      <c r="H7849" s="201">
        <f>Collection!H1378</f>
        <v>0</v>
      </c>
      <c r="I7849" s="241">
        <f t="shared" si="123"/>
        <v>0</v>
      </c>
      <c r="J7849" s="200"/>
      <c r="K7849" s="200" t="str" cm="1">
        <f t="array" ref="K7849">IF($C7849="","",IF(AND($C7849=Party_Statement!$C$5,$B7849&gt;=Party_Statement!$C$6,$B7849&lt;=Party_Statement!$E$6),SUMPRODUCT(($C$3:$C7849=Party_Statement!$C$5)*($B$3:$B7849&gt;=Party_Statement!$C$6)*($B$3:$B7849&lt;=Party_Statement!$E$6)),""))</f>
        <v/>
      </c>
    </row>
    <row r="7850" spans="1:11" x14ac:dyDescent="0.2">
      <c r="A7850" s="203">
        <f>Collection!A1379</f>
        <v>0</v>
      </c>
      <c r="B7850" s="197">
        <f>Collection!B1379</f>
        <v>0</v>
      </c>
      <c r="C7850" s="200">
        <f>Collection!D1379</f>
        <v>0</v>
      </c>
      <c r="D7850" s="200">
        <f>Collection!F1379</f>
        <v>0</v>
      </c>
      <c r="E7850" s="200">
        <f>Collection!C1379</f>
        <v>0</v>
      </c>
      <c r="F7850" s="200"/>
      <c r="G7850" s="201"/>
      <c r="H7850" s="201">
        <f>Collection!H1379</f>
        <v>0</v>
      </c>
      <c r="I7850" s="241">
        <f t="shared" si="123"/>
        <v>0</v>
      </c>
      <c r="J7850" s="200"/>
      <c r="K7850" s="200" t="str" cm="1">
        <f t="array" ref="K7850">IF($C7850="","",IF(AND($C7850=Party_Statement!$C$5,$B7850&gt;=Party_Statement!$C$6,$B7850&lt;=Party_Statement!$E$6),SUMPRODUCT(($C$3:$C7850=Party_Statement!$C$5)*($B$3:$B7850&gt;=Party_Statement!$C$6)*($B$3:$B7850&lt;=Party_Statement!$E$6)),""))</f>
        <v/>
      </c>
    </row>
    <row r="7851" spans="1:11" x14ac:dyDescent="0.2">
      <c r="A7851" s="203">
        <f>Collection!A1380</f>
        <v>0</v>
      </c>
      <c r="B7851" s="197">
        <f>Collection!B1380</f>
        <v>0</v>
      </c>
      <c r="C7851" s="200">
        <f>Collection!D1380</f>
        <v>0</v>
      </c>
      <c r="D7851" s="200">
        <f>Collection!F1380</f>
        <v>0</v>
      </c>
      <c r="E7851" s="200">
        <f>Collection!C1380</f>
        <v>0</v>
      </c>
      <c r="F7851" s="200"/>
      <c r="G7851" s="201"/>
      <c r="H7851" s="201">
        <f>Collection!H1380</f>
        <v>0</v>
      </c>
      <c r="I7851" s="241">
        <f t="shared" si="123"/>
        <v>0</v>
      </c>
      <c r="J7851" s="200"/>
      <c r="K7851" s="200" t="str" cm="1">
        <f t="array" ref="K7851">IF($C7851="","",IF(AND($C7851=Party_Statement!$C$5,$B7851&gt;=Party_Statement!$C$6,$B7851&lt;=Party_Statement!$E$6),SUMPRODUCT(($C$3:$C7851=Party_Statement!$C$5)*($B$3:$B7851&gt;=Party_Statement!$C$6)*($B$3:$B7851&lt;=Party_Statement!$E$6)),""))</f>
        <v/>
      </c>
    </row>
    <row r="7852" spans="1:11" x14ac:dyDescent="0.2">
      <c r="A7852" s="203">
        <f>Collection!A1381</f>
        <v>0</v>
      </c>
      <c r="B7852" s="197">
        <f>Collection!B1381</f>
        <v>0</v>
      </c>
      <c r="C7852" s="200">
        <f>Collection!D1381</f>
        <v>0</v>
      </c>
      <c r="D7852" s="200">
        <f>Collection!F1381</f>
        <v>0</v>
      </c>
      <c r="E7852" s="200">
        <f>Collection!C1381</f>
        <v>0</v>
      </c>
      <c r="F7852" s="200"/>
      <c r="G7852" s="201"/>
      <c r="H7852" s="201">
        <f>Collection!H1381</f>
        <v>0</v>
      </c>
      <c r="I7852" s="241">
        <f t="shared" si="123"/>
        <v>0</v>
      </c>
      <c r="J7852" s="200"/>
      <c r="K7852" s="200" t="str" cm="1">
        <f t="array" ref="K7852">IF($C7852="","",IF(AND($C7852=Party_Statement!$C$5,$B7852&gt;=Party_Statement!$C$6,$B7852&lt;=Party_Statement!$E$6),SUMPRODUCT(($C$3:$C7852=Party_Statement!$C$5)*($B$3:$B7852&gt;=Party_Statement!$C$6)*($B$3:$B7852&lt;=Party_Statement!$E$6)),""))</f>
        <v/>
      </c>
    </row>
    <row r="7853" spans="1:11" x14ac:dyDescent="0.2">
      <c r="A7853" s="203">
        <f>Collection!A1382</f>
        <v>0</v>
      </c>
      <c r="B7853" s="197">
        <f>Collection!B1382</f>
        <v>0</v>
      </c>
      <c r="C7853" s="200">
        <f>Collection!D1382</f>
        <v>0</v>
      </c>
      <c r="D7853" s="200">
        <f>Collection!F1382</f>
        <v>0</v>
      </c>
      <c r="E7853" s="200">
        <f>Collection!C1382</f>
        <v>0</v>
      </c>
      <c r="F7853" s="200"/>
      <c r="G7853" s="201"/>
      <c r="H7853" s="201">
        <f>Collection!H1382</f>
        <v>0</v>
      </c>
      <c r="I7853" s="241">
        <f t="shared" si="123"/>
        <v>0</v>
      </c>
      <c r="J7853" s="200"/>
      <c r="K7853" s="200" t="str" cm="1">
        <f t="array" ref="K7853">IF($C7853="","",IF(AND($C7853=Party_Statement!$C$5,$B7853&gt;=Party_Statement!$C$6,$B7853&lt;=Party_Statement!$E$6),SUMPRODUCT(($C$3:$C7853=Party_Statement!$C$5)*($B$3:$B7853&gt;=Party_Statement!$C$6)*($B$3:$B7853&lt;=Party_Statement!$E$6)),""))</f>
        <v/>
      </c>
    </row>
    <row r="7854" spans="1:11" x14ac:dyDescent="0.2">
      <c r="A7854" s="203">
        <f>Collection!A1383</f>
        <v>0</v>
      </c>
      <c r="B7854" s="197">
        <f>Collection!B1383</f>
        <v>0</v>
      </c>
      <c r="C7854" s="200">
        <f>Collection!D1383</f>
        <v>0</v>
      </c>
      <c r="D7854" s="200">
        <f>Collection!F1383</f>
        <v>0</v>
      </c>
      <c r="E7854" s="200">
        <f>Collection!C1383</f>
        <v>0</v>
      </c>
      <c r="F7854" s="200"/>
      <c r="G7854" s="201"/>
      <c r="H7854" s="201">
        <f>Collection!H1383</f>
        <v>0</v>
      </c>
      <c r="I7854" s="241">
        <f t="shared" si="123"/>
        <v>0</v>
      </c>
      <c r="J7854" s="200"/>
      <c r="K7854" s="200" t="str" cm="1">
        <f t="array" ref="K7854">IF($C7854="","",IF(AND($C7854=Party_Statement!$C$5,$B7854&gt;=Party_Statement!$C$6,$B7854&lt;=Party_Statement!$E$6),SUMPRODUCT(($C$3:$C7854=Party_Statement!$C$5)*($B$3:$B7854&gt;=Party_Statement!$C$6)*($B$3:$B7854&lt;=Party_Statement!$E$6)),""))</f>
        <v/>
      </c>
    </row>
    <row r="7855" spans="1:11" x14ac:dyDescent="0.2">
      <c r="A7855" s="203">
        <f>Collection!A1384</f>
        <v>0</v>
      </c>
      <c r="B7855" s="197">
        <f>Collection!B1384</f>
        <v>0</v>
      </c>
      <c r="C7855" s="200">
        <f>Collection!D1384</f>
        <v>0</v>
      </c>
      <c r="D7855" s="200">
        <f>Collection!F1384</f>
        <v>0</v>
      </c>
      <c r="E7855" s="200">
        <f>Collection!C1384</f>
        <v>0</v>
      </c>
      <c r="F7855" s="200"/>
      <c r="G7855" s="201"/>
      <c r="H7855" s="201">
        <f>Collection!H1384</f>
        <v>0</v>
      </c>
      <c r="I7855" s="241">
        <f t="shared" si="123"/>
        <v>0</v>
      </c>
      <c r="J7855" s="200"/>
      <c r="K7855" s="200" t="str" cm="1">
        <f t="array" ref="K7855">IF($C7855="","",IF(AND($C7855=Party_Statement!$C$5,$B7855&gt;=Party_Statement!$C$6,$B7855&lt;=Party_Statement!$E$6),SUMPRODUCT(($C$3:$C7855=Party_Statement!$C$5)*($B$3:$B7855&gt;=Party_Statement!$C$6)*($B$3:$B7855&lt;=Party_Statement!$E$6)),""))</f>
        <v/>
      </c>
    </row>
    <row r="7856" spans="1:11" x14ac:dyDescent="0.2">
      <c r="A7856" s="203">
        <f>Collection!A1385</f>
        <v>0</v>
      </c>
      <c r="B7856" s="197">
        <f>Collection!B1385</f>
        <v>0</v>
      </c>
      <c r="C7856" s="200">
        <f>Collection!D1385</f>
        <v>0</v>
      </c>
      <c r="D7856" s="200">
        <f>Collection!F1385</f>
        <v>0</v>
      </c>
      <c r="E7856" s="200">
        <f>Collection!C1385</f>
        <v>0</v>
      </c>
      <c r="F7856" s="200"/>
      <c r="G7856" s="201"/>
      <c r="H7856" s="201">
        <f>Collection!H1385</f>
        <v>0</v>
      </c>
      <c r="I7856" s="241">
        <f t="shared" si="123"/>
        <v>0</v>
      </c>
      <c r="J7856" s="200"/>
      <c r="K7856" s="200" t="str" cm="1">
        <f t="array" ref="K7856">IF($C7856="","",IF(AND($C7856=Party_Statement!$C$5,$B7856&gt;=Party_Statement!$C$6,$B7856&lt;=Party_Statement!$E$6),SUMPRODUCT(($C$3:$C7856=Party_Statement!$C$5)*($B$3:$B7856&gt;=Party_Statement!$C$6)*($B$3:$B7856&lt;=Party_Statement!$E$6)),""))</f>
        <v/>
      </c>
    </row>
    <row r="7857" spans="1:11" x14ac:dyDescent="0.2">
      <c r="A7857" s="203">
        <f>Collection!A1386</f>
        <v>0</v>
      </c>
      <c r="B7857" s="197">
        <f>Collection!B1386</f>
        <v>0</v>
      </c>
      <c r="C7857" s="200">
        <f>Collection!D1386</f>
        <v>0</v>
      </c>
      <c r="D7857" s="200">
        <f>Collection!F1386</f>
        <v>0</v>
      </c>
      <c r="E7857" s="200">
        <f>Collection!C1386</f>
        <v>0</v>
      </c>
      <c r="F7857" s="200"/>
      <c r="G7857" s="201"/>
      <c r="H7857" s="201">
        <f>Collection!H1386</f>
        <v>0</v>
      </c>
      <c r="I7857" s="241">
        <f t="shared" si="123"/>
        <v>0</v>
      </c>
      <c r="J7857" s="200"/>
      <c r="K7857" s="200" t="str" cm="1">
        <f t="array" ref="K7857">IF($C7857="","",IF(AND($C7857=Party_Statement!$C$5,$B7857&gt;=Party_Statement!$C$6,$B7857&lt;=Party_Statement!$E$6),SUMPRODUCT(($C$3:$C7857=Party_Statement!$C$5)*($B$3:$B7857&gt;=Party_Statement!$C$6)*($B$3:$B7857&lt;=Party_Statement!$E$6)),""))</f>
        <v/>
      </c>
    </row>
    <row r="7858" spans="1:11" x14ac:dyDescent="0.2">
      <c r="A7858" s="203">
        <f>Collection!A1387</f>
        <v>0</v>
      </c>
      <c r="B7858" s="197">
        <f>Collection!B1387</f>
        <v>0</v>
      </c>
      <c r="C7858" s="200">
        <f>Collection!D1387</f>
        <v>0</v>
      </c>
      <c r="D7858" s="200">
        <f>Collection!F1387</f>
        <v>0</v>
      </c>
      <c r="E7858" s="200">
        <f>Collection!C1387</f>
        <v>0</v>
      </c>
      <c r="F7858" s="200"/>
      <c r="G7858" s="201"/>
      <c r="H7858" s="201">
        <f>Collection!H1387</f>
        <v>0</v>
      </c>
      <c r="I7858" s="241">
        <f t="shared" si="123"/>
        <v>0</v>
      </c>
      <c r="J7858" s="200"/>
      <c r="K7858" s="200" t="str" cm="1">
        <f t="array" ref="K7858">IF($C7858="","",IF(AND($C7858=Party_Statement!$C$5,$B7858&gt;=Party_Statement!$C$6,$B7858&lt;=Party_Statement!$E$6),SUMPRODUCT(($C$3:$C7858=Party_Statement!$C$5)*($B$3:$B7858&gt;=Party_Statement!$C$6)*($B$3:$B7858&lt;=Party_Statement!$E$6)),""))</f>
        <v/>
      </c>
    </row>
    <row r="7859" spans="1:11" x14ac:dyDescent="0.2">
      <c r="A7859" s="203">
        <f>Collection!A1388</f>
        <v>0</v>
      </c>
      <c r="B7859" s="197">
        <f>Collection!B1388</f>
        <v>0</v>
      </c>
      <c r="C7859" s="200">
        <f>Collection!D1388</f>
        <v>0</v>
      </c>
      <c r="D7859" s="200">
        <f>Collection!F1388</f>
        <v>0</v>
      </c>
      <c r="E7859" s="200">
        <f>Collection!C1388</f>
        <v>0</v>
      </c>
      <c r="F7859" s="200"/>
      <c r="G7859" s="201"/>
      <c r="H7859" s="201">
        <f>Collection!H1388</f>
        <v>0</v>
      </c>
      <c r="I7859" s="241">
        <f t="shared" si="123"/>
        <v>0</v>
      </c>
      <c r="J7859" s="200"/>
      <c r="K7859" s="200" t="str" cm="1">
        <f t="array" ref="K7859">IF($C7859="","",IF(AND($C7859=Party_Statement!$C$5,$B7859&gt;=Party_Statement!$C$6,$B7859&lt;=Party_Statement!$E$6),SUMPRODUCT(($C$3:$C7859=Party_Statement!$C$5)*($B$3:$B7859&gt;=Party_Statement!$C$6)*($B$3:$B7859&lt;=Party_Statement!$E$6)),""))</f>
        <v/>
      </c>
    </row>
    <row r="7860" spans="1:11" x14ac:dyDescent="0.2">
      <c r="A7860" s="203">
        <f>Collection!A1389</f>
        <v>0</v>
      </c>
      <c r="B7860" s="197">
        <f>Collection!B1389</f>
        <v>0</v>
      </c>
      <c r="C7860" s="200">
        <f>Collection!D1389</f>
        <v>0</v>
      </c>
      <c r="D7860" s="200">
        <f>Collection!F1389</f>
        <v>0</v>
      </c>
      <c r="E7860" s="200">
        <f>Collection!C1389</f>
        <v>0</v>
      </c>
      <c r="F7860" s="200"/>
      <c r="G7860" s="201"/>
      <c r="H7860" s="201">
        <f>Collection!H1389</f>
        <v>0</v>
      </c>
      <c r="I7860" s="241">
        <f t="shared" si="123"/>
        <v>0</v>
      </c>
      <c r="J7860" s="200"/>
      <c r="K7860" s="200" t="str" cm="1">
        <f t="array" ref="K7860">IF($C7860="","",IF(AND($C7860=Party_Statement!$C$5,$B7860&gt;=Party_Statement!$C$6,$B7860&lt;=Party_Statement!$E$6),SUMPRODUCT(($C$3:$C7860=Party_Statement!$C$5)*($B$3:$B7860&gt;=Party_Statement!$C$6)*($B$3:$B7860&lt;=Party_Statement!$E$6)),""))</f>
        <v/>
      </c>
    </row>
    <row r="7861" spans="1:11" x14ac:dyDescent="0.2">
      <c r="A7861" s="203">
        <f>Collection!A1390</f>
        <v>0</v>
      </c>
      <c r="B7861" s="197">
        <f>Collection!B1390</f>
        <v>0</v>
      </c>
      <c r="C7861" s="200">
        <f>Collection!D1390</f>
        <v>0</v>
      </c>
      <c r="D7861" s="200">
        <f>Collection!F1390</f>
        <v>0</v>
      </c>
      <c r="E7861" s="200">
        <f>Collection!C1390</f>
        <v>0</v>
      </c>
      <c r="F7861" s="200"/>
      <c r="G7861" s="201"/>
      <c r="H7861" s="201">
        <f>Collection!H1390</f>
        <v>0</v>
      </c>
      <c r="I7861" s="241">
        <f t="shared" si="123"/>
        <v>0</v>
      </c>
      <c r="J7861" s="200"/>
      <c r="K7861" s="200" t="str" cm="1">
        <f t="array" ref="K7861">IF($C7861="","",IF(AND($C7861=Party_Statement!$C$5,$B7861&gt;=Party_Statement!$C$6,$B7861&lt;=Party_Statement!$E$6),SUMPRODUCT(($C$3:$C7861=Party_Statement!$C$5)*($B$3:$B7861&gt;=Party_Statement!$C$6)*($B$3:$B7861&lt;=Party_Statement!$E$6)),""))</f>
        <v/>
      </c>
    </row>
    <row r="7862" spans="1:11" x14ac:dyDescent="0.2">
      <c r="A7862" s="203">
        <f>Collection!A1391</f>
        <v>0</v>
      </c>
      <c r="B7862" s="197">
        <f>Collection!B1391</f>
        <v>0</v>
      </c>
      <c r="C7862" s="200">
        <f>Collection!D1391</f>
        <v>0</v>
      </c>
      <c r="D7862" s="200">
        <f>Collection!F1391</f>
        <v>0</v>
      </c>
      <c r="E7862" s="200">
        <f>Collection!C1391</f>
        <v>0</v>
      </c>
      <c r="F7862" s="200"/>
      <c r="G7862" s="201"/>
      <c r="H7862" s="201">
        <f>Collection!H1391</f>
        <v>0</v>
      </c>
      <c r="I7862" s="241">
        <f t="shared" si="123"/>
        <v>0</v>
      </c>
      <c r="J7862" s="200"/>
      <c r="K7862" s="200" t="str" cm="1">
        <f t="array" ref="K7862">IF($C7862="","",IF(AND($C7862=Party_Statement!$C$5,$B7862&gt;=Party_Statement!$C$6,$B7862&lt;=Party_Statement!$E$6),SUMPRODUCT(($C$3:$C7862=Party_Statement!$C$5)*($B$3:$B7862&gt;=Party_Statement!$C$6)*($B$3:$B7862&lt;=Party_Statement!$E$6)),""))</f>
        <v/>
      </c>
    </row>
    <row r="7863" spans="1:11" x14ac:dyDescent="0.2">
      <c r="A7863" s="203">
        <f>Collection!A1392</f>
        <v>0</v>
      </c>
      <c r="B7863" s="197">
        <f>Collection!B1392</f>
        <v>0</v>
      </c>
      <c r="C7863" s="200">
        <f>Collection!D1392</f>
        <v>0</v>
      </c>
      <c r="D7863" s="200">
        <f>Collection!F1392</f>
        <v>0</v>
      </c>
      <c r="E7863" s="200">
        <f>Collection!C1392</f>
        <v>0</v>
      </c>
      <c r="F7863" s="200"/>
      <c r="G7863" s="201"/>
      <c r="H7863" s="201">
        <f>Collection!H1392</f>
        <v>0</v>
      </c>
      <c r="I7863" s="241">
        <f t="shared" si="123"/>
        <v>0</v>
      </c>
      <c r="J7863" s="200"/>
      <c r="K7863" s="200" t="str" cm="1">
        <f t="array" ref="K7863">IF($C7863="","",IF(AND($C7863=Party_Statement!$C$5,$B7863&gt;=Party_Statement!$C$6,$B7863&lt;=Party_Statement!$E$6),SUMPRODUCT(($C$3:$C7863=Party_Statement!$C$5)*($B$3:$B7863&gt;=Party_Statement!$C$6)*($B$3:$B7863&lt;=Party_Statement!$E$6)),""))</f>
        <v/>
      </c>
    </row>
    <row r="7864" spans="1:11" x14ac:dyDescent="0.2">
      <c r="A7864" s="203">
        <f>Collection!A1393</f>
        <v>0</v>
      </c>
      <c r="B7864" s="197">
        <f>Collection!B1393</f>
        <v>0</v>
      </c>
      <c r="C7864" s="200">
        <f>Collection!D1393</f>
        <v>0</v>
      </c>
      <c r="D7864" s="200">
        <f>Collection!F1393</f>
        <v>0</v>
      </c>
      <c r="E7864" s="200">
        <f>Collection!C1393</f>
        <v>0</v>
      </c>
      <c r="F7864" s="200"/>
      <c r="G7864" s="201"/>
      <c r="H7864" s="201">
        <f>Collection!H1393</f>
        <v>0</v>
      </c>
      <c r="I7864" s="241">
        <f t="shared" si="123"/>
        <v>0</v>
      </c>
      <c r="J7864" s="200"/>
      <c r="K7864" s="200" t="str" cm="1">
        <f t="array" ref="K7864">IF($C7864="","",IF(AND($C7864=Party_Statement!$C$5,$B7864&gt;=Party_Statement!$C$6,$B7864&lt;=Party_Statement!$E$6),SUMPRODUCT(($C$3:$C7864=Party_Statement!$C$5)*($B$3:$B7864&gt;=Party_Statement!$C$6)*($B$3:$B7864&lt;=Party_Statement!$E$6)),""))</f>
        <v/>
      </c>
    </row>
    <row r="7865" spans="1:11" x14ac:dyDescent="0.2">
      <c r="A7865" s="203">
        <f>Collection!A1394</f>
        <v>0</v>
      </c>
      <c r="B7865" s="197">
        <f>Collection!B1394</f>
        <v>0</v>
      </c>
      <c r="C7865" s="200">
        <f>Collection!D1394</f>
        <v>0</v>
      </c>
      <c r="D7865" s="200">
        <f>Collection!F1394</f>
        <v>0</v>
      </c>
      <c r="E7865" s="200">
        <f>Collection!C1394</f>
        <v>0</v>
      </c>
      <c r="F7865" s="200"/>
      <c r="G7865" s="201"/>
      <c r="H7865" s="201">
        <f>Collection!H1394</f>
        <v>0</v>
      </c>
      <c r="I7865" s="241">
        <f t="shared" si="123"/>
        <v>0</v>
      </c>
      <c r="J7865" s="200"/>
      <c r="K7865" s="200" t="str" cm="1">
        <f t="array" ref="K7865">IF($C7865="","",IF(AND($C7865=Party_Statement!$C$5,$B7865&gt;=Party_Statement!$C$6,$B7865&lt;=Party_Statement!$E$6),SUMPRODUCT(($C$3:$C7865=Party_Statement!$C$5)*($B$3:$B7865&gt;=Party_Statement!$C$6)*($B$3:$B7865&lt;=Party_Statement!$E$6)),""))</f>
        <v/>
      </c>
    </row>
    <row r="7866" spans="1:11" x14ac:dyDescent="0.2">
      <c r="A7866" s="203">
        <f>Collection!A1395</f>
        <v>0</v>
      </c>
      <c r="B7866" s="197">
        <f>Collection!B1395</f>
        <v>0</v>
      </c>
      <c r="C7866" s="200">
        <f>Collection!D1395</f>
        <v>0</v>
      </c>
      <c r="D7866" s="200">
        <f>Collection!F1395</f>
        <v>0</v>
      </c>
      <c r="E7866" s="200">
        <f>Collection!C1395</f>
        <v>0</v>
      </c>
      <c r="F7866" s="200"/>
      <c r="G7866" s="201"/>
      <c r="H7866" s="201">
        <f>Collection!H1395</f>
        <v>0</v>
      </c>
      <c r="I7866" s="241">
        <f t="shared" si="123"/>
        <v>0</v>
      </c>
      <c r="J7866" s="200"/>
      <c r="K7866" s="200" t="str" cm="1">
        <f t="array" ref="K7866">IF($C7866="","",IF(AND($C7866=Party_Statement!$C$5,$B7866&gt;=Party_Statement!$C$6,$B7866&lt;=Party_Statement!$E$6),SUMPRODUCT(($C$3:$C7866=Party_Statement!$C$5)*($B$3:$B7866&gt;=Party_Statement!$C$6)*($B$3:$B7866&lt;=Party_Statement!$E$6)),""))</f>
        <v/>
      </c>
    </row>
    <row r="7867" spans="1:11" x14ac:dyDescent="0.2">
      <c r="A7867" s="203">
        <f>Collection!A1396</f>
        <v>0</v>
      </c>
      <c r="B7867" s="197">
        <f>Collection!B1396</f>
        <v>0</v>
      </c>
      <c r="C7867" s="200">
        <f>Collection!D1396</f>
        <v>0</v>
      </c>
      <c r="D7867" s="200">
        <f>Collection!F1396</f>
        <v>0</v>
      </c>
      <c r="E7867" s="200">
        <f>Collection!C1396</f>
        <v>0</v>
      </c>
      <c r="F7867" s="200"/>
      <c r="G7867" s="201"/>
      <c r="H7867" s="201">
        <f>Collection!H1396</f>
        <v>0</v>
      </c>
      <c r="I7867" s="241">
        <f t="shared" si="123"/>
        <v>0</v>
      </c>
      <c r="J7867" s="200"/>
      <c r="K7867" s="200" t="str" cm="1">
        <f t="array" ref="K7867">IF($C7867="","",IF(AND($C7867=Party_Statement!$C$5,$B7867&gt;=Party_Statement!$C$6,$B7867&lt;=Party_Statement!$E$6),SUMPRODUCT(($C$3:$C7867=Party_Statement!$C$5)*($B$3:$B7867&gt;=Party_Statement!$C$6)*($B$3:$B7867&lt;=Party_Statement!$E$6)),""))</f>
        <v/>
      </c>
    </row>
    <row r="7868" spans="1:11" x14ac:dyDescent="0.2">
      <c r="A7868" s="203">
        <f>Collection!A1397</f>
        <v>0</v>
      </c>
      <c r="B7868" s="197">
        <f>Collection!B1397</f>
        <v>0</v>
      </c>
      <c r="C7868" s="200">
        <f>Collection!D1397</f>
        <v>0</v>
      </c>
      <c r="D7868" s="200">
        <f>Collection!F1397</f>
        <v>0</v>
      </c>
      <c r="E7868" s="200">
        <f>Collection!C1397</f>
        <v>0</v>
      </c>
      <c r="F7868" s="200"/>
      <c r="G7868" s="201"/>
      <c r="H7868" s="201">
        <f>Collection!H1397</f>
        <v>0</v>
      </c>
      <c r="I7868" s="241">
        <f t="shared" si="123"/>
        <v>0</v>
      </c>
      <c r="J7868" s="200"/>
      <c r="K7868" s="200" t="str" cm="1">
        <f t="array" ref="K7868">IF($C7868="","",IF(AND($C7868=Party_Statement!$C$5,$B7868&gt;=Party_Statement!$C$6,$B7868&lt;=Party_Statement!$E$6),SUMPRODUCT(($C$3:$C7868=Party_Statement!$C$5)*($B$3:$B7868&gt;=Party_Statement!$C$6)*($B$3:$B7868&lt;=Party_Statement!$E$6)),""))</f>
        <v/>
      </c>
    </row>
    <row r="7869" spans="1:11" x14ac:dyDescent="0.2">
      <c r="A7869" s="203">
        <f>Collection!A1398</f>
        <v>0</v>
      </c>
      <c r="B7869" s="197">
        <f>Collection!B1398</f>
        <v>0</v>
      </c>
      <c r="C7869" s="200">
        <f>Collection!D1398</f>
        <v>0</v>
      </c>
      <c r="D7869" s="200">
        <f>Collection!F1398</f>
        <v>0</v>
      </c>
      <c r="E7869" s="200">
        <f>Collection!C1398</f>
        <v>0</v>
      </c>
      <c r="F7869" s="200"/>
      <c r="G7869" s="201"/>
      <c r="H7869" s="201">
        <f>Collection!H1398</f>
        <v>0</v>
      </c>
      <c r="I7869" s="241">
        <f t="shared" si="123"/>
        <v>0</v>
      </c>
      <c r="J7869" s="200"/>
      <c r="K7869" s="200" t="str" cm="1">
        <f t="array" ref="K7869">IF($C7869="","",IF(AND($C7869=Party_Statement!$C$5,$B7869&gt;=Party_Statement!$C$6,$B7869&lt;=Party_Statement!$E$6),SUMPRODUCT(($C$3:$C7869=Party_Statement!$C$5)*($B$3:$B7869&gt;=Party_Statement!$C$6)*($B$3:$B7869&lt;=Party_Statement!$E$6)),""))</f>
        <v/>
      </c>
    </row>
    <row r="7870" spans="1:11" x14ac:dyDescent="0.2">
      <c r="A7870" s="203">
        <f>Collection!A1399</f>
        <v>0</v>
      </c>
      <c r="B7870" s="197">
        <f>Collection!B1399</f>
        <v>0</v>
      </c>
      <c r="C7870" s="200">
        <f>Collection!D1399</f>
        <v>0</v>
      </c>
      <c r="D7870" s="200">
        <f>Collection!F1399</f>
        <v>0</v>
      </c>
      <c r="E7870" s="200">
        <f>Collection!C1399</f>
        <v>0</v>
      </c>
      <c r="F7870" s="200"/>
      <c r="G7870" s="201"/>
      <c r="H7870" s="201">
        <f>Collection!H1399</f>
        <v>0</v>
      </c>
      <c r="I7870" s="241">
        <f t="shared" si="123"/>
        <v>0</v>
      </c>
      <c r="J7870" s="200"/>
      <c r="K7870" s="200" t="str" cm="1">
        <f t="array" ref="K7870">IF($C7870="","",IF(AND($C7870=Party_Statement!$C$5,$B7870&gt;=Party_Statement!$C$6,$B7870&lt;=Party_Statement!$E$6),SUMPRODUCT(($C$3:$C7870=Party_Statement!$C$5)*($B$3:$B7870&gt;=Party_Statement!$C$6)*($B$3:$B7870&lt;=Party_Statement!$E$6)),""))</f>
        <v/>
      </c>
    </row>
    <row r="7871" spans="1:11" x14ac:dyDescent="0.2">
      <c r="A7871" s="203">
        <f>Collection!A1400</f>
        <v>0</v>
      </c>
      <c r="B7871" s="197">
        <f>Collection!B1400</f>
        <v>0</v>
      </c>
      <c r="C7871" s="200">
        <f>Collection!D1400</f>
        <v>0</v>
      </c>
      <c r="D7871" s="200">
        <f>Collection!F1400</f>
        <v>0</v>
      </c>
      <c r="E7871" s="200">
        <f>Collection!C1400</f>
        <v>0</v>
      </c>
      <c r="F7871" s="200"/>
      <c r="G7871" s="201"/>
      <c r="H7871" s="201">
        <f>Collection!H1400</f>
        <v>0</v>
      </c>
      <c r="I7871" s="241">
        <f t="shared" si="123"/>
        <v>0</v>
      </c>
      <c r="J7871" s="200"/>
      <c r="K7871" s="200" t="str" cm="1">
        <f t="array" ref="K7871">IF($C7871="","",IF(AND($C7871=Party_Statement!$C$5,$B7871&gt;=Party_Statement!$C$6,$B7871&lt;=Party_Statement!$E$6),SUMPRODUCT(($C$3:$C7871=Party_Statement!$C$5)*($B$3:$B7871&gt;=Party_Statement!$C$6)*($B$3:$B7871&lt;=Party_Statement!$E$6)),""))</f>
        <v/>
      </c>
    </row>
    <row r="7872" spans="1:11" x14ac:dyDescent="0.2">
      <c r="A7872" s="203">
        <f>Collection!A1401</f>
        <v>0</v>
      </c>
      <c r="B7872" s="197">
        <f>Collection!B1401</f>
        <v>0</v>
      </c>
      <c r="C7872" s="200">
        <f>Collection!D1401</f>
        <v>0</v>
      </c>
      <c r="D7872" s="200">
        <f>Collection!F1401</f>
        <v>0</v>
      </c>
      <c r="E7872" s="200">
        <f>Collection!C1401</f>
        <v>0</v>
      </c>
      <c r="F7872" s="200"/>
      <c r="G7872" s="201"/>
      <c r="H7872" s="201">
        <f>Collection!H1401</f>
        <v>0</v>
      </c>
      <c r="I7872" s="241">
        <f t="shared" si="123"/>
        <v>0</v>
      </c>
      <c r="J7872" s="200"/>
      <c r="K7872" s="200" t="str" cm="1">
        <f t="array" ref="K7872">IF($C7872="","",IF(AND($C7872=Party_Statement!$C$5,$B7872&gt;=Party_Statement!$C$6,$B7872&lt;=Party_Statement!$E$6),SUMPRODUCT(($C$3:$C7872=Party_Statement!$C$5)*($B$3:$B7872&gt;=Party_Statement!$C$6)*($B$3:$B7872&lt;=Party_Statement!$E$6)),""))</f>
        <v/>
      </c>
    </row>
    <row r="7873" spans="1:11" x14ac:dyDescent="0.2">
      <c r="A7873" s="203">
        <f>Collection!A1402</f>
        <v>0</v>
      </c>
      <c r="B7873" s="197">
        <f>Collection!B1402</f>
        <v>0</v>
      </c>
      <c r="C7873" s="200">
        <f>Collection!D1402</f>
        <v>0</v>
      </c>
      <c r="D7873" s="200">
        <f>Collection!F1402</f>
        <v>0</v>
      </c>
      <c r="E7873" s="200">
        <f>Collection!C1402</f>
        <v>0</v>
      </c>
      <c r="F7873" s="200"/>
      <c r="G7873" s="201"/>
      <c r="H7873" s="201">
        <f>Collection!H1402</f>
        <v>0</v>
      </c>
      <c r="I7873" s="241">
        <f t="shared" si="123"/>
        <v>0</v>
      </c>
      <c r="J7873" s="200"/>
      <c r="K7873" s="200" t="str" cm="1">
        <f t="array" ref="K7873">IF($C7873="","",IF(AND($C7873=Party_Statement!$C$5,$B7873&gt;=Party_Statement!$C$6,$B7873&lt;=Party_Statement!$E$6),SUMPRODUCT(($C$3:$C7873=Party_Statement!$C$5)*($B$3:$B7873&gt;=Party_Statement!$C$6)*($B$3:$B7873&lt;=Party_Statement!$E$6)),""))</f>
        <v/>
      </c>
    </row>
    <row r="7874" spans="1:11" x14ac:dyDescent="0.2">
      <c r="A7874" s="203">
        <f>Collection!A1403</f>
        <v>0</v>
      </c>
      <c r="B7874" s="197">
        <f>Collection!B1403</f>
        <v>0</v>
      </c>
      <c r="C7874" s="200">
        <f>Collection!D1403</f>
        <v>0</v>
      </c>
      <c r="D7874" s="200">
        <f>Collection!F1403</f>
        <v>0</v>
      </c>
      <c r="E7874" s="200">
        <f>Collection!C1403</f>
        <v>0</v>
      </c>
      <c r="F7874" s="200"/>
      <c r="G7874" s="201"/>
      <c r="H7874" s="201">
        <f>Collection!H1403</f>
        <v>0</v>
      </c>
      <c r="I7874" s="241">
        <f t="shared" si="123"/>
        <v>0</v>
      </c>
      <c r="J7874" s="200"/>
      <c r="K7874" s="200" t="str" cm="1">
        <f t="array" ref="K7874">IF($C7874="","",IF(AND($C7874=Party_Statement!$C$5,$B7874&gt;=Party_Statement!$C$6,$B7874&lt;=Party_Statement!$E$6),SUMPRODUCT(($C$3:$C7874=Party_Statement!$C$5)*($B$3:$B7874&gt;=Party_Statement!$C$6)*($B$3:$B7874&lt;=Party_Statement!$E$6)),""))</f>
        <v/>
      </c>
    </row>
    <row r="7875" spans="1:11" x14ac:dyDescent="0.2">
      <c r="A7875" s="203">
        <f>Collection!A1404</f>
        <v>0</v>
      </c>
      <c r="B7875" s="197">
        <f>Collection!B1404</f>
        <v>0</v>
      </c>
      <c r="C7875" s="200">
        <f>Collection!D1404</f>
        <v>0</v>
      </c>
      <c r="D7875" s="200">
        <f>Collection!F1404</f>
        <v>0</v>
      </c>
      <c r="E7875" s="200">
        <f>Collection!C1404</f>
        <v>0</v>
      </c>
      <c r="F7875" s="200"/>
      <c r="G7875" s="201"/>
      <c r="H7875" s="201">
        <f>Collection!H1404</f>
        <v>0</v>
      </c>
      <c r="I7875" s="241">
        <f t="shared" si="123"/>
        <v>0</v>
      </c>
      <c r="J7875" s="200"/>
      <c r="K7875" s="200" t="str" cm="1">
        <f t="array" ref="K7875">IF($C7875="","",IF(AND($C7875=Party_Statement!$C$5,$B7875&gt;=Party_Statement!$C$6,$B7875&lt;=Party_Statement!$E$6),SUMPRODUCT(($C$3:$C7875=Party_Statement!$C$5)*($B$3:$B7875&gt;=Party_Statement!$C$6)*($B$3:$B7875&lt;=Party_Statement!$E$6)),""))</f>
        <v/>
      </c>
    </row>
    <row r="7876" spans="1:11" x14ac:dyDescent="0.2">
      <c r="A7876" s="203">
        <f>Collection!A1405</f>
        <v>0</v>
      </c>
      <c r="B7876" s="197">
        <f>Collection!B1405</f>
        <v>0</v>
      </c>
      <c r="C7876" s="200">
        <f>Collection!D1405</f>
        <v>0</v>
      </c>
      <c r="D7876" s="200">
        <f>Collection!F1405</f>
        <v>0</v>
      </c>
      <c r="E7876" s="200">
        <f>Collection!C1405</f>
        <v>0</v>
      </c>
      <c r="F7876" s="200"/>
      <c r="G7876" s="201"/>
      <c r="H7876" s="201">
        <f>Collection!H1405</f>
        <v>0</v>
      </c>
      <c r="I7876" s="241">
        <f t="shared" si="123"/>
        <v>0</v>
      </c>
      <c r="J7876" s="200"/>
      <c r="K7876" s="200" t="str" cm="1">
        <f t="array" ref="K7876">IF($C7876="","",IF(AND($C7876=Party_Statement!$C$5,$B7876&gt;=Party_Statement!$C$6,$B7876&lt;=Party_Statement!$E$6),SUMPRODUCT(($C$3:$C7876=Party_Statement!$C$5)*($B$3:$B7876&gt;=Party_Statement!$C$6)*($B$3:$B7876&lt;=Party_Statement!$E$6)),""))</f>
        <v/>
      </c>
    </row>
    <row r="7877" spans="1:11" x14ac:dyDescent="0.2">
      <c r="A7877" s="203">
        <f>Collection!A1406</f>
        <v>0</v>
      </c>
      <c r="B7877" s="197">
        <f>Collection!B1406</f>
        <v>0</v>
      </c>
      <c r="C7877" s="200">
        <f>Collection!D1406</f>
        <v>0</v>
      </c>
      <c r="D7877" s="200">
        <f>Collection!F1406</f>
        <v>0</v>
      </c>
      <c r="E7877" s="200">
        <f>Collection!C1406</f>
        <v>0</v>
      </c>
      <c r="F7877" s="200"/>
      <c r="G7877" s="201"/>
      <c r="H7877" s="201">
        <f>Collection!H1406</f>
        <v>0</v>
      </c>
      <c r="I7877" s="241">
        <f t="shared" si="123"/>
        <v>0</v>
      </c>
      <c r="J7877" s="200"/>
      <c r="K7877" s="200" t="str" cm="1">
        <f t="array" ref="K7877">IF($C7877="","",IF(AND($C7877=Party_Statement!$C$5,$B7877&gt;=Party_Statement!$C$6,$B7877&lt;=Party_Statement!$E$6),SUMPRODUCT(($C$3:$C7877=Party_Statement!$C$5)*($B$3:$B7877&gt;=Party_Statement!$C$6)*($B$3:$B7877&lt;=Party_Statement!$E$6)),""))</f>
        <v/>
      </c>
    </row>
    <row r="7878" spans="1:11" x14ac:dyDescent="0.2">
      <c r="A7878" s="203">
        <f>Collection!A1407</f>
        <v>0</v>
      </c>
      <c r="B7878" s="197">
        <f>Collection!B1407</f>
        <v>0</v>
      </c>
      <c r="C7878" s="200">
        <f>Collection!D1407</f>
        <v>0</v>
      </c>
      <c r="D7878" s="200">
        <f>Collection!F1407</f>
        <v>0</v>
      </c>
      <c r="E7878" s="200">
        <f>Collection!C1407</f>
        <v>0</v>
      </c>
      <c r="F7878" s="200"/>
      <c r="G7878" s="201"/>
      <c r="H7878" s="201">
        <f>Collection!H1407</f>
        <v>0</v>
      </c>
      <c r="I7878" s="241">
        <f t="shared" si="123"/>
        <v>0</v>
      </c>
      <c r="J7878" s="200"/>
      <c r="K7878" s="200" t="str" cm="1">
        <f t="array" ref="K7878">IF($C7878="","",IF(AND($C7878=Party_Statement!$C$5,$B7878&gt;=Party_Statement!$C$6,$B7878&lt;=Party_Statement!$E$6),SUMPRODUCT(($C$3:$C7878=Party_Statement!$C$5)*($B$3:$B7878&gt;=Party_Statement!$C$6)*($B$3:$B7878&lt;=Party_Statement!$E$6)),""))</f>
        <v/>
      </c>
    </row>
    <row r="7879" spans="1:11" x14ac:dyDescent="0.2">
      <c r="A7879" s="203">
        <f>Collection!A1408</f>
        <v>0</v>
      </c>
      <c r="B7879" s="197">
        <f>Collection!B1408</f>
        <v>0</v>
      </c>
      <c r="C7879" s="200">
        <f>Collection!D1408</f>
        <v>0</v>
      </c>
      <c r="D7879" s="200">
        <f>Collection!F1408</f>
        <v>0</v>
      </c>
      <c r="E7879" s="200">
        <f>Collection!C1408</f>
        <v>0</v>
      </c>
      <c r="F7879" s="200"/>
      <c r="G7879" s="201"/>
      <c r="H7879" s="201">
        <f>Collection!H1408</f>
        <v>0</v>
      </c>
      <c r="I7879" s="241">
        <f t="shared" si="123"/>
        <v>0</v>
      </c>
      <c r="J7879" s="200"/>
      <c r="K7879" s="200" t="str" cm="1">
        <f t="array" ref="K7879">IF($C7879="","",IF(AND($C7879=Party_Statement!$C$5,$B7879&gt;=Party_Statement!$C$6,$B7879&lt;=Party_Statement!$E$6),SUMPRODUCT(($C$3:$C7879=Party_Statement!$C$5)*($B$3:$B7879&gt;=Party_Statement!$C$6)*($B$3:$B7879&lt;=Party_Statement!$E$6)),""))</f>
        <v/>
      </c>
    </row>
    <row r="7880" spans="1:11" x14ac:dyDescent="0.2">
      <c r="A7880" s="203">
        <f>Collection!A1409</f>
        <v>0</v>
      </c>
      <c r="B7880" s="197">
        <f>Collection!B1409</f>
        <v>0</v>
      </c>
      <c r="C7880" s="200">
        <f>Collection!D1409</f>
        <v>0</v>
      </c>
      <c r="D7880" s="200">
        <f>Collection!F1409</f>
        <v>0</v>
      </c>
      <c r="E7880" s="200">
        <f>Collection!C1409</f>
        <v>0</v>
      </c>
      <c r="F7880" s="200"/>
      <c r="G7880" s="201"/>
      <c r="H7880" s="201">
        <f>Collection!H1409</f>
        <v>0</v>
      </c>
      <c r="I7880" s="241">
        <f t="shared" si="123"/>
        <v>0</v>
      </c>
      <c r="J7880" s="200"/>
      <c r="K7880" s="200" t="str" cm="1">
        <f t="array" ref="K7880">IF($C7880="","",IF(AND($C7880=Party_Statement!$C$5,$B7880&gt;=Party_Statement!$C$6,$B7880&lt;=Party_Statement!$E$6),SUMPRODUCT(($C$3:$C7880=Party_Statement!$C$5)*($B$3:$B7880&gt;=Party_Statement!$C$6)*($B$3:$B7880&lt;=Party_Statement!$E$6)),""))</f>
        <v/>
      </c>
    </row>
    <row r="7881" spans="1:11" x14ac:dyDescent="0.2">
      <c r="A7881" s="203">
        <f>Collection!A1410</f>
        <v>0</v>
      </c>
      <c r="B7881" s="197">
        <f>Collection!B1410</f>
        <v>0</v>
      </c>
      <c r="C7881" s="200">
        <f>Collection!D1410</f>
        <v>0</v>
      </c>
      <c r="D7881" s="200">
        <f>Collection!F1410</f>
        <v>0</v>
      </c>
      <c r="E7881" s="200">
        <f>Collection!C1410</f>
        <v>0</v>
      </c>
      <c r="F7881" s="200"/>
      <c r="G7881" s="201"/>
      <c r="H7881" s="201">
        <f>Collection!H1410</f>
        <v>0</v>
      </c>
      <c r="I7881" s="241">
        <f t="shared" si="123"/>
        <v>0</v>
      </c>
      <c r="J7881" s="200"/>
      <c r="K7881" s="200" t="str" cm="1">
        <f t="array" ref="K7881">IF($C7881="","",IF(AND($C7881=Party_Statement!$C$5,$B7881&gt;=Party_Statement!$C$6,$B7881&lt;=Party_Statement!$E$6),SUMPRODUCT(($C$3:$C7881=Party_Statement!$C$5)*($B$3:$B7881&gt;=Party_Statement!$C$6)*($B$3:$B7881&lt;=Party_Statement!$E$6)),""))</f>
        <v/>
      </c>
    </row>
    <row r="7882" spans="1:11" x14ac:dyDescent="0.2">
      <c r="A7882" s="203">
        <f>Collection!A1411</f>
        <v>0</v>
      </c>
      <c r="B7882" s="197">
        <f>Collection!B1411</f>
        <v>0</v>
      </c>
      <c r="C7882" s="200">
        <f>Collection!D1411</f>
        <v>0</v>
      </c>
      <c r="D7882" s="200">
        <f>Collection!F1411</f>
        <v>0</v>
      </c>
      <c r="E7882" s="200">
        <f>Collection!C1411</f>
        <v>0</v>
      </c>
      <c r="F7882" s="200"/>
      <c r="G7882" s="201"/>
      <c r="H7882" s="201">
        <f>Collection!H1411</f>
        <v>0</v>
      </c>
      <c r="I7882" s="241">
        <f t="shared" si="123"/>
        <v>0</v>
      </c>
      <c r="J7882" s="200"/>
      <c r="K7882" s="200" t="str" cm="1">
        <f t="array" ref="K7882">IF($C7882="","",IF(AND($C7882=Party_Statement!$C$5,$B7882&gt;=Party_Statement!$C$6,$B7882&lt;=Party_Statement!$E$6),SUMPRODUCT(($C$3:$C7882=Party_Statement!$C$5)*($B$3:$B7882&gt;=Party_Statement!$C$6)*($B$3:$B7882&lt;=Party_Statement!$E$6)),""))</f>
        <v/>
      </c>
    </row>
    <row r="7883" spans="1:11" x14ac:dyDescent="0.2">
      <c r="A7883" s="203">
        <f>Collection!A1412</f>
        <v>0</v>
      </c>
      <c r="B7883" s="197">
        <f>Collection!B1412</f>
        <v>0</v>
      </c>
      <c r="C7883" s="200">
        <f>Collection!D1412</f>
        <v>0</v>
      </c>
      <c r="D7883" s="200">
        <f>Collection!F1412</f>
        <v>0</v>
      </c>
      <c r="E7883" s="200">
        <f>Collection!C1412</f>
        <v>0</v>
      </c>
      <c r="F7883" s="200"/>
      <c r="G7883" s="201"/>
      <c r="H7883" s="201">
        <f>Collection!H1412</f>
        <v>0</v>
      </c>
      <c r="I7883" s="241">
        <f t="shared" ref="I7883:I7946" si="124">IF($C7883="","",IF($C7883=$C2901,$I2901+$G7883-$H7883,$G7883-$H7883))</f>
        <v>0</v>
      </c>
      <c r="J7883" s="200"/>
      <c r="K7883" s="200" t="str" cm="1">
        <f t="array" ref="K7883">IF($C7883="","",IF(AND($C7883=Party_Statement!$C$5,$B7883&gt;=Party_Statement!$C$6,$B7883&lt;=Party_Statement!$E$6),SUMPRODUCT(($C$3:$C7883=Party_Statement!$C$5)*($B$3:$B7883&gt;=Party_Statement!$C$6)*($B$3:$B7883&lt;=Party_Statement!$E$6)),""))</f>
        <v/>
      </c>
    </row>
    <row r="7884" spans="1:11" x14ac:dyDescent="0.2">
      <c r="A7884" s="203">
        <f>Collection!A1413</f>
        <v>0</v>
      </c>
      <c r="B7884" s="197">
        <f>Collection!B1413</f>
        <v>0</v>
      </c>
      <c r="C7884" s="200">
        <f>Collection!D1413</f>
        <v>0</v>
      </c>
      <c r="D7884" s="200">
        <f>Collection!F1413</f>
        <v>0</v>
      </c>
      <c r="E7884" s="200">
        <f>Collection!C1413</f>
        <v>0</v>
      </c>
      <c r="F7884" s="200"/>
      <c r="G7884" s="201"/>
      <c r="H7884" s="201">
        <f>Collection!H1413</f>
        <v>0</v>
      </c>
      <c r="I7884" s="241">
        <f t="shared" si="124"/>
        <v>0</v>
      </c>
      <c r="J7884" s="200"/>
      <c r="K7884" s="200" t="str" cm="1">
        <f t="array" ref="K7884">IF($C7884="","",IF(AND($C7884=Party_Statement!$C$5,$B7884&gt;=Party_Statement!$C$6,$B7884&lt;=Party_Statement!$E$6),SUMPRODUCT(($C$3:$C7884=Party_Statement!$C$5)*($B$3:$B7884&gt;=Party_Statement!$C$6)*($B$3:$B7884&lt;=Party_Statement!$E$6)),""))</f>
        <v/>
      </c>
    </row>
    <row r="7885" spans="1:11" x14ac:dyDescent="0.2">
      <c r="A7885" s="203">
        <f>Collection!A1414</f>
        <v>0</v>
      </c>
      <c r="B7885" s="197">
        <f>Collection!B1414</f>
        <v>0</v>
      </c>
      <c r="C7885" s="200">
        <f>Collection!D1414</f>
        <v>0</v>
      </c>
      <c r="D7885" s="200">
        <f>Collection!F1414</f>
        <v>0</v>
      </c>
      <c r="E7885" s="200">
        <f>Collection!C1414</f>
        <v>0</v>
      </c>
      <c r="F7885" s="200"/>
      <c r="G7885" s="201"/>
      <c r="H7885" s="201">
        <f>Collection!H1414</f>
        <v>0</v>
      </c>
      <c r="I7885" s="241">
        <f t="shared" si="124"/>
        <v>0</v>
      </c>
      <c r="J7885" s="200"/>
      <c r="K7885" s="200" t="str" cm="1">
        <f t="array" ref="K7885">IF($C7885="","",IF(AND($C7885=Party_Statement!$C$5,$B7885&gt;=Party_Statement!$C$6,$B7885&lt;=Party_Statement!$E$6),SUMPRODUCT(($C$3:$C7885=Party_Statement!$C$5)*($B$3:$B7885&gt;=Party_Statement!$C$6)*($B$3:$B7885&lt;=Party_Statement!$E$6)),""))</f>
        <v/>
      </c>
    </row>
    <row r="7886" spans="1:11" x14ac:dyDescent="0.2">
      <c r="A7886" s="203">
        <f>Collection!A1415</f>
        <v>0</v>
      </c>
      <c r="B7886" s="197">
        <f>Collection!B1415</f>
        <v>0</v>
      </c>
      <c r="C7886" s="200">
        <f>Collection!D1415</f>
        <v>0</v>
      </c>
      <c r="D7886" s="200">
        <f>Collection!F1415</f>
        <v>0</v>
      </c>
      <c r="E7886" s="200">
        <f>Collection!C1415</f>
        <v>0</v>
      </c>
      <c r="F7886" s="200"/>
      <c r="G7886" s="201"/>
      <c r="H7886" s="201">
        <f>Collection!H1415</f>
        <v>0</v>
      </c>
      <c r="I7886" s="241">
        <f t="shared" si="124"/>
        <v>0</v>
      </c>
      <c r="J7886" s="200"/>
      <c r="K7886" s="200" t="str" cm="1">
        <f t="array" ref="K7886">IF($C7886="","",IF(AND($C7886=Party_Statement!$C$5,$B7886&gt;=Party_Statement!$C$6,$B7886&lt;=Party_Statement!$E$6),SUMPRODUCT(($C$3:$C7886=Party_Statement!$C$5)*($B$3:$B7886&gt;=Party_Statement!$C$6)*($B$3:$B7886&lt;=Party_Statement!$E$6)),""))</f>
        <v/>
      </c>
    </row>
    <row r="7887" spans="1:11" x14ac:dyDescent="0.2">
      <c r="A7887" s="203">
        <f>Collection!A1416</f>
        <v>0</v>
      </c>
      <c r="B7887" s="197">
        <f>Collection!B1416</f>
        <v>0</v>
      </c>
      <c r="C7887" s="200">
        <f>Collection!D1416</f>
        <v>0</v>
      </c>
      <c r="D7887" s="200">
        <f>Collection!F1416</f>
        <v>0</v>
      </c>
      <c r="E7887" s="200">
        <f>Collection!C1416</f>
        <v>0</v>
      </c>
      <c r="F7887" s="200"/>
      <c r="G7887" s="201"/>
      <c r="H7887" s="201">
        <f>Collection!H1416</f>
        <v>0</v>
      </c>
      <c r="I7887" s="241">
        <f t="shared" si="124"/>
        <v>0</v>
      </c>
      <c r="J7887" s="200"/>
      <c r="K7887" s="200" t="str" cm="1">
        <f t="array" ref="K7887">IF($C7887="","",IF(AND($C7887=Party_Statement!$C$5,$B7887&gt;=Party_Statement!$C$6,$B7887&lt;=Party_Statement!$E$6),SUMPRODUCT(($C$3:$C7887=Party_Statement!$C$5)*($B$3:$B7887&gt;=Party_Statement!$C$6)*($B$3:$B7887&lt;=Party_Statement!$E$6)),""))</f>
        <v/>
      </c>
    </row>
    <row r="7888" spans="1:11" x14ac:dyDescent="0.2">
      <c r="A7888" s="203">
        <f>Collection!A1417</f>
        <v>0</v>
      </c>
      <c r="B7888" s="197">
        <f>Collection!B1417</f>
        <v>0</v>
      </c>
      <c r="C7888" s="200">
        <f>Collection!D1417</f>
        <v>0</v>
      </c>
      <c r="D7888" s="200">
        <f>Collection!F1417</f>
        <v>0</v>
      </c>
      <c r="E7888" s="200">
        <f>Collection!C1417</f>
        <v>0</v>
      </c>
      <c r="F7888" s="200"/>
      <c r="G7888" s="201"/>
      <c r="H7888" s="201">
        <f>Collection!H1417</f>
        <v>0</v>
      </c>
      <c r="I7888" s="241">
        <f t="shared" si="124"/>
        <v>0</v>
      </c>
      <c r="J7888" s="200"/>
      <c r="K7888" s="200" t="str" cm="1">
        <f t="array" ref="K7888">IF($C7888="","",IF(AND($C7888=Party_Statement!$C$5,$B7888&gt;=Party_Statement!$C$6,$B7888&lt;=Party_Statement!$E$6),SUMPRODUCT(($C$3:$C7888=Party_Statement!$C$5)*($B$3:$B7888&gt;=Party_Statement!$C$6)*($B$3:$B7888&lt;=Party_Statement!$E$6)),""))</f>
        <v/>
      </c>
    </row>
    <row r="7889" spans="1:11" x14ac:dyDescent="0.2">
      <c r="A7889" s="203">
        <f>Collection!A1418</f>
        <v>0</v>
      </c>
      <c r="B7889" s="197">
        <f>Collection!B1418</f>
        <v>0</v>
      </c>
      <c r="C7889" s="200">
        <f>Collection!D1418</f>
        <v>0</v>
      </c>
      <c r="D7889" s="200">
        <f>Collection!F1418</f>
        <v>0</v>
      </c>
      <c r="E7889" s="200">
        <f>Collection!C1418</f>
        <v>0</v>
      </c>
      <c r="F7889" s="200"/>
      <c r="G7889" s="201"/>
      <c r="H7889" s="201">
        <f>Collection!H1418</f>
        <v>0</v>
      </c>
      <c r="I7889" s="241">
        <f t="shared" si="124"/>
        <v>0</v>
      </c>
      <c r="J7889" s="200"/>
      <c r="K7889" s="200" t="str" cm="1">
        <f t="array" ref="K7889">IF($C7889="","",IF(AND($C7889=Party_Statement!$C$5,$B7889&gt;=Party_Statement!$C$6,$B7889&lt;=Party_Statement!$E$6),SUMPRODUCT(($C$3:$C7889=Party_Statement!$C$5)*($B$3:$B7889&gt;=Party_Statement!$C$6)*($B$3:$B7889&lt;=Party_Statement!$E$6)),""))</f>
        <v/>
      </c>
    </row>
    <row r="7890" spans="1:11" x14ac:dyDescent="0.2">
      <c r="A7890" s="203">
        <f>Collection!A1419</f>
        <v>0</v>
      </c>
      <c r="B7890" s="197">
        <f>Collection!B1419</f>
        <v>0</v>
      </c>
      <c r="C7890" s="200">
        <f>Collection!D1419</f>
        <v>0</v>
      </c>
      <c r="D7890" s="200">
        <f>Collection!F1419</f>
        <v>0</v>
      </c>
      <c r="E7890" s="200">
        <f>Collection!C1419</f>
        <v>0</v>
      </c>
      <c r="F7890" s="200"/>
      <c r="G7890" s="201"/>
      <c r="H7890" s="201">
        <f>Collection!H1419</f>
        <v>0</v>
      </c>
      <c r="I7890" s="241">
        <f t="shared" si="124"/>
        <v>0</v>
      </c>
      <c r="J7890" s="200"/>
      <c r="K7890" s="200" t="str" cm="1">
        <f t="array" ref="K7890">IF($C7890="","",IF(AND($C7890=Party_Statement!$C$5,$B7890&gt;=Party_Statement!$C$6,$B7890&lt;=Party_Statement!$E$6),SUMPRODUCT(($C$3:$C7890=Party_Statement!$C$5)*($B$3:$B7890&gt;=Party_Statement!$C$6)*($B$3:$B7890&lt;=Party_Statement!$E$6)),""))</f>
        <v/>
      </c>
    </row>
    <row r="7891" spans="1:11" x14ac:dyDescent="0.2">
      <c r="A7891" s="203">
        <f>Collection!A1420</f>
        <v>0</v>
      </c>
      <c r="B7891" s="197">
        <f>Collection!B1420</f>
        <v>0</v>
      </c>
      <c r="C7891" s="200">
        <f>Collection!D1420</f>
        <v>0</v>
      </c>
      <c r="D7891" s="200">
        <f>Collection!F1420</f>
        <v>0</v>
      </c>
      <c r="E7891" s="200">
        <f>Collection!C1420</f>
        <v>0</v>
      </c>
      <c r="F7891" s="200"/>
      <c r="G7891" s="201"/>
      <c r="H7891" s="201">
        <f>Collection!H1420</f>
        <v>0</v>
      </c>
      <c r="I7891" s="241">
        <f t="shared" si="124"/>
        <v>0</v>
      </c>
      <c r="J7891" s="200"/>
      <c r="K7891" s="200" t="str" cm="1">
        <f t="array" ref="K7891">IF($C7891="","",IF(AND($C7891=Party_Statement!$C$5,$B7891&gt;=Party_Statement!$C$6,$B7891&lt;=Party_Statement!$E$6),SUMPRODUCT(($C$3:$C7891=Party_Statement!$C$5)*($B$3:$B7891&gt;=Party_Statement!$C$6)*($B$3:$B7891&lt;=Party_Statement!$E$6)),""))</f>
        <v/>
      </c>
    </row>
    <row r="7892" spans="1:11" x14ac:dyDescent="0.2">
      <c r="A7892" s="203">
        <f>Collection!A1421</f>
        <v>0</v>
      </c>
      <c r="B7892" s="197">
        <f>Collection!B1421</f>
        <v>0</v>
      </c>
      <c r="C7892" s="200">
        <f>Collection!D1421</f>
        <v>0</v>
      </c>
      <c r="D7892" s="200">
        <f>Collection!F1421</f>
        <v>0</v>
      </c>
      <c r="E7892" s="200">
        <f>Collection!C1421</f>
        <v>0</v>
      </c>
      <c r="F7892" s="200"/>
      <c r="G7892" s="201"/>
      <c r="H7892" s="201">
        <f>Collection!H1421</f>
        <v>0</v>
      </c>
      <c r="I7892" s="241">
        <f t="shared" si="124"/>
        <v>0</v>
      </c>
      <c r="J7892" s="200"/>
      <c r="K7892" s="200" t="str" cm="1">
        <f t="array" ref="K7892">IF($C7892="","",IF(AND($C7892=Party_Statement!$C$5,$B7892&gt;=Party_Statement!$C$6,$B7892&lt;=Party_Statement!$E$6),SUMPRODUCT(($C$3:$C7892=Party_Statement!$C$5)*($B$3:$B7892&gt;=Party_Statement!$C$6)*($B$3:$B7892&lt;=Party_Statement!$E$6)),""))</f>
        <v/>
      </c>
    </row>
    <row r="7893" spans="1:11" x14ac:dyDescent="0.2">
      <c r="A7893" s="203">
        <f>Collection!A1422</f>
        <v>0</v>
      </c>
      <c r="B7893" s="197">
        <f>Collection!B1422</f>
        <v>0</v>
      </c>
      <c r="C7893" s="200">
        <f>Collection!D1422</f>
        <v>0</v>
      </c>
      <c r="D7893" s="200">
        <f>Collection!F1422</f>
        <v>0</v>
      </c>
      <c r="E7893" s="200">
        <f>Collection!C1422</f>
        <v>0</v>
      </c>
      <c r="F7893" s="200"/>
      <c r="G7893" s="201"/>
      <c r="H7893" s="201">
        <f>Collection!H1422</f>
        <v>0</v>
      </c>
      <c r="I7893" s="241">
        <f t="shared" si="124"/>
        <v>0</v>
      </c>
      <c r="J7893" s="200"/>
      <c r="K7893" s="200" t="str" cm="1">
        <f t="array" ref="K7893">IF($C7893="","",IF(AND($C7893=Party_Statement!$C$5,$B7893&gt;=Party_Statement!$C$6,$B7893&lt;=Party_Statement!$E$6),SUMPRODUCT(($C$3:$C7893=Party_Statement!$C$5)*($B$3:$B7893&gt;=Party_Statement!$C$6)*($B$3:$B7893&lt;=Party_Statement!$E$6)),""))</f>
        <v/>
      </c>
    </row>
    <row r="7894" spans="1:11" x14ac:dyDescent="0.2">
      <c r="A7894" s="203">
        <f>Collection!A1423</f>
        <v>0</v>
      </c>
      <c r="B7894" s="197">
        <f>Collection!B1423</f>
        <v>0</v>
      </c>
      <c r="C7894" s="200">
        <f>Collection!D1423</f>
        <v>0</v>
      </c>
      <c r="D7894" s="200">
        <f>Collection!F1423</f>
        <v>0</v>
      </c>
      <c r="E7894" s="200">
        <f>Collection!C1423</f>
        <v>0</v>
      </c>
      <c r="F7894" s="200"/>
      <c r="G7894" s="201"/>
      <c r="H7894" s="201">
        <f>Collection!H1423</f>
        <v>0</v>
      </c>
      <c r="I7894" s="241">
        <f t="shared" si="124"/>
        <v>0</v>
      </c>
      <c r="J7894" s="200"/>
      <c r="K7894" s="200" t="str" cm="1">
        <f t="array" ref="K7894">IF($C7894="","",IF(AND($C7894=Party_Statement!$C$5,$B7894&gt;=Party_Statement!$C$6,$B7894&lt;=Party_Statement!$E$6),SUMPRODUCT(($C$3:$C7894=Party_Statement!$C$5)*($B$3:$B7894&gt;=Party_Statement!$C$6)*($B$3:$B7894&lt;=Party_Statement!$E$6)),""))</f>
        <v/>
      </c>
    </row>
    <row r="7895" spans="1:11" x14ac:dyDescent="0.2">
      <c r="A7895" s="203">
        <f>Collection!A1424</f>
        <v>0</v>
      </c>
      <c r="B7895" s="197">
        <f>Collection!B1424</f>
        <v>0</v>
      </c>
      <c r="C7895" s="200">
        <f>Collection!D1424</f>
        <v>0</v>
      </c>
      <c r="D7895" s="200">
        <f>Collection!F1424</f>
        <v>0</v>
      </c>
      <c r="E7895" s="200">
        <f>Collection!C1424</f>
        <v>0</v>
      </c>
      <c r="F7895" s="200"/>
      <c r="G7895" s="201"/>
      <c r="H7895" s="201">
        <f>Collection!H1424</f>
        <v>0</v>
      </c>
      <c r="I7895" s="241">
        <f t="shared" si="124"/>
        <v>0</v>
      </c>
      <c r="J7895" s="200"/>
      <c r="K7895" s="200" t="str" cm="1">
        <f t="array" ref="K7895">IF($C7895="","",IF(AND($C7895=Party_Statement!$C$5,$B7895&gt;=Party_Statement!$C$6,$B7895&lt;=Party_Statement!$E$6),SUMPRODUCT(($C$3:$C7895=Party_Statement!$C$5)*($B$3:$B7895&gt;=Party_Statement!$C$6)*($B$3:$B7895&lt;=Party_Statement!$E$6)),""))</f>
        <v/>
      </c>
    </row>
    <row r="7896" spans="1:11" x14ac:dyDescent="0.2">
      <c r="A7896" s="203">
        <f>Collection!A1425</f>
        <v>0</v>
      </c>
      <c r="B7896" s="197">
        <f>Collection!B1425</f>
        <v>0</v>
      </c>
      <c r="C7896" s="200">
        <f>Collection!D1425</f>
        <v>0</v>
      </c>
      <c r="D7896" s="200">
        <f>Collection!F1425</f>
        <v>0</v>
      </c>
      <c r="E7896" s="200">
        <f>Collection!C1425</f>
        <v>0</v>
      </c>
      <c r="F7896" s="200"/>
      <c r="G7896" s="201"/>
      <c r="H7896" s="201">
        <f>Collection!H1425</f>
        <v>0</v>
      </c>
      <c r="I7896" s="241">
        <f t="shared" si="124"/>
        <v>0</v>
      </c>
      <c r="J7896" s="200"/>
      <c r="K7896" s="200" t="str" cm="1">
        <f t="array" ref="K7896">IF($C7896="","",IF(AND($C7896=Party_Statement!$C$5,$B7896&gt;=Party_Statement!$C$6,$B7896&lt;=Party_Statement!$E$6),SUMPRODUCT(($C$3:$C7896=Party_Statement!$C$5)*($B$3:$B7896&gt;=Party_Statement!$C$6)*($B$3:$B7896&lt;=Party_Statement!$E$6)),""))</f>
        <v/>
      </c>
    </row>
    <row r="7897" spans="1:11" x14ac:dyDescent="0.2">
      <c r="A7897" s="203">
        <f>Collection!A1426</f>
        <v>0</v>
      </c>
      <c r="B7897" s="197">
        <f>Collection!B1426</f>
        <v>0</v>
      </c>
      <c r="C7897" s="200">
        <f>Collection!D1426</f>
        <v>0</v>
      </c>
      <c r="D7897" s="200">
        <f>Collection!F1426</f>
        <v>0</v>
      </c>
      <c r="E7897" s="200">
        <f>Collection!C1426</f>
        <v>0</v>
      </c>
      <c r="F7897" s="200"/>
      <c r="G7897" s="201"/>
      <c r="H7897" s="201">
        <f>Collection!H1426</f>
        <v>0</v>
      </c>
      <c r="I7897" s="241">
        <f t="shared" si="124"/>
        <v>0</v>
      </c>
      <c r="J7897" s="200"/>
      <c r="K7897" s="200" t="str" cm="1">
        <f t="array" ref="K7897">IF($C7897="","",IF(AND($C7897=Party_Statement!$C$5,$B7897&gt;=Party_Statement!$C$6,$B7897&lt;=Party_Statement!$E$6),SUMPRODUCT(($C$3:$C7897=Party_Statement!$C$5)*($B$3:$B7897&gt;=Party_Statement!$C$6)*($B$3:$B7897&lt;=Party_Statement!$E$6)),""))</f>
        <v/>
      </c>
    </row>
    <row r="7898" spans="1:11" x14ac:dyDescent="0.2">
      <c r="A7898" s="203">
        <f>Collection!A1427</f>
        <v>0</v>
      </c>
      <c r="B7898" s="197">
        <f>Collection!B1427</f>
        <v>0</v>
      </c>
      <c r="C7898" s="200">
        <f>Collection!D1427</f>
        <v>0</v>
      </c>
      <c r="D7898" s="200">
        <f>Collection!F1427</f>
        <v>0</v>
      </c>
      <c r="E7898" s="200">
        <f>Collection!C1427</f>
        <v>0</v>
      </c>
      <c r="F7898" s="200"/>
      <c r="G7898" s="201"/>
      <c r="H7898" s="201">
        <f>Collection!H1427</f>
        <v>0</v>
      </c>
      <c r="I7898" s="241">
        <f t="shared" si="124"/>
        <v>0</v>
      </c>
      <c r="J7898" s="200"/>
      <c r="K7898" s="200" t="str" cm="1">
        <f t="array" ref="K7898">IF($C7898="","",IF(AND($C7898=Party_Statement!$C$5,$B7898&gt;=Party_Statement!$C$6,$B7898&lt;=Party_Statement!$E$6),SUMPRODUCT(($C$3:$C7898=Party_Statement!$C$5)*($B$3:$B7898&gt;=Party_Statement!$C$6)*($B$3:$B7898&lt;=Party_Statement!$E$6)),""))</f>
        <v/>
      </c>
    </row>
    <row r="7899" spans="1:11" x14ac:dyDescent="0.2">
      <c r="A7899" s="203">
        <f>Collection!A1428</f>
        <v>0</v>
      </c>
      <c r="B7899" s="197">
        <f>Collection!B1428</f>
        <v>0</v>
      </c>
      <c r="C7899" s="200">
        <f>Collection!D1428</f>
        <v>0</v>
      </c>
      <c r="D7899" s="200">
        <f>Collection!F1428</f>
        <v>0</v>
      </c>
      <c r="E7899" s="200">
        <f>Collection!C1428</f>
        <v>0</v>
      </c>
      <c r="F7899" s="200"/>
      <c r="G7899" s="201"/>
      <c r="H7899" s="201">
        <f>Collection!H1428</f>
        <v>0</v>
      </c>
      <c r="I7899" s="241">
        <f t="shared" si="124"/>
        <v>0</v>
      </c>
      <c r="J7899" s="200"/>
      <c r="K7899" s="200" t="str" cm="1">
        <f t="array" ref="K7899">IF($C7899="","",IF(AND($C7899=Party_Statement!$C$5,$B7899&gt;=Party_Statement!$C$6,$B7899&lt;=Party_Statement!$E$6),SUMPRODUCT(($C$3:$C7899=Party_Statement!$C$5)*($B$3:$B7899&gt;=Party_Statement!$C$6)*($B$3:$B7899&lt;=Party_Statement!$E$6)),""))</f>
        <v/>
      </c>
    </row>
    <row r="7900" spans="1:11" x14ac:dyDescent="0.2">
      <c r="A7900" s="203">
        <f>Collection!A1429</f>
        <v>0</v>
      </c>
      <c r="B7900" s="197">
        <f>Collection!B1429</f>
        <v>0</v>
      </c>
      <c r="C7900" s="200">
        <f>Collection!D1429</f>
        <v>0</v>
      </c>
      <c r="D7900" s="200">
        <f>Collection!F1429</f>
        <v>0</v>
      </c>
      <c r="E7900" s="200">
        <f>Collection!C1429</f>
        <v>0</v>
      </c>
      <c r="F7900" s="200"/>
      <c r="G7900" s="201"/>
      <c r="H7900" s="201">
        <f>Collection!H1429</f>
        <v>0</v>
      </c>
      <c r="I7900" s="241">
        <f t="shared" si="124"/>
        <v>0</v>
      </c>
      <c r="J7900" s="200"/>
      <c r="K7900" s="200" t="str" cm="1">
        <f t="array" ref="K7900">IF($C7900="","",IF(AND($C7900=Party_Statement!$C$5,$B7900&gt;=Party_Statement!$C$6,$B7900&lt;=Party_Statement!$E$6),SUMPRODUCT(($C$3:$C7900=Party_Statement!$C$5)*($B$3:$B7900&gt;=Party_Statement!$C$6)*($B$3:$B7900&lt;=Party_Statement!$E$6)),""))</f>
        <v/>
      </c>
    </row>
    <row r="7901" spans="1:11" x14ac:dyDescent="0.2">
      <c r="A7901" s="203">
        <f>Collection!A1430</f>
        <v>0</v>
      </c>
      <c r="B7901" s="197">
        <f>Collection!B1430</f>
        <v>0</v>
      </c>
      <c r="C7901" s="200">
        <f>Collection!D1430</f>
        <v>0</v>
      </c>
      <c r="D7901" s="200">
        <f>Collection!F1430</f>
        <v>0</v>
      </c>
      <c r="E7901" s="200">
        <f>Collection!C1430</f>
        <v>0</v>
      </c>
      <c r="F7901" s="200"/>
      <c r="G7901" s="201"/>
      <c r="H7901" s="201">
        <f>Collection!H1430</f>
        <v>0</v>
      </c>
      <c r="I7901" s="241">
        <f t="shared" si="124"/>
        <v>0</v>
      </c>
      <c r="J7901" s="200"/>
      <c r="K7901" s="200" t="str" cm="1">
        <f t="array" ref="K7901">IF($C7901="","",IF(AND($C7901=Party_Statement!$C$5,$B7901&gt;=Party_Statement!$C$6,$B7901&lt;=Party_Statement!$E$6),SUMPRODUCT(($C$3:$C7901=Party_Statement!$C$5)*($B$3:$B7901&gt;=Party_Statement!$C$6)*($B$3:$B7901&lt;=Party_Statement!$E$6)),""))</f>
        <v/>
      </c>
    </row>
    <row r="7902" spans="1:11" x14ac:dyDescent="0.2">
      <c r="A7902" s="203">
        <f>Collection!A1431</f>
        <v>0</v>
      </c>
      <c r="B7902" s="197">
        <f>Collection!B1431</f>
        <v>0</v>
      </c>
      <c r="C7902" s="200">
        <f>Collection!D1431</f>
        <v>0</v>
      </c>
      <c r="D7902" s="200">
        <f>Collection!F1431</f>
        <v>0</v>
      </c>
      <c r="E7902" s="200">
        <f>Collection!C1431</f>
        <v>0</v>
      </c>
      <c r="F7902" s="200"/>
      <c r="G7902" s="201"/>
      <c r="H7902" s="201">
        <f>Collection!H1431</f>
        <v>0</v>
      </c>
      <c r="I7902" s="241">
        <f t="shared" si="124"/>
        <v>0</v>
      </c>
      <c r="J7902" s="200"/>
      <c r="K7902" s="200" t="str" cm="1">
        <f t="array" ref="K7902">IF($C7902="","",IF(AND($C7902=Party_Statement!$C$5,$B7902&gt;=Party_Statement!$C$6,$B7902&lt;=Party_Statement!$E$6),SUMPRODUCT(($C$3:$C7902=Party_Statement!$C$5)*($B$3:$B7902&gt;=Party_Statement!$C$6)*($B$3:$B7902&lt;=Party_Statement!$E$6)),""))</f>
        <v/>
      </c>
    </row>
    <row r="7903" spans="1:11" x14ac:dyDescent="0.2">
      <c r="A7903" s="203">
        <f>Collection!A1432</f>
        <v>0</v>
      </c>
      <c r="B7903" s="197">
        <f>Collection!B1432</f>
        <v>0</v>
      </c>
      <c r="C7903" s="200">
        <f>Collection!D1432</f>
        <v>0</v>
      </c>
      <c r="D7903" s="200">
        <f>Collection!F1432</f>
        <v>0</v>
      </c>
      <c r="E7903" s="200">
        <f>Collection!C1432</f>
        <v>0</v>
      </c>
      <c r="F7903" s="200"/>
      <c r="G7903" s="201"/>
      <c r="H7903" s="201">
        <f>Collection!H1432</f>
        <v>0</v>
      </c>
      <c r="I7903" s="241">
        <f t="shared" si="124"/>
        <v>0</v>
      </c>
      <c r="J7903" s="200"/>
      <c r="K7903" s="200" t="str" cm="1">
        <f t="array" ref="K7903">IF($C7903="","",IF(AND($C7903=Party_Statement!$C$5,$B7903&gt;=Party_Statement!$C$6,$B7903&lt;=Party_Statement!$E$6),SUMPRODUCT(($C$3:$C7903=Party_Statement!$C$5)*($B$3:$B7903&gt;=Party_Statement!$C$6)*($B$3:$B7903&lt;=Party_Statement!$E$6)),""))</f>
        <v/>
      </c>
    </row>
    <row r="7904" spans="1:11" x14ac:dyDescent="0.2">
      <c r="A7904" s="203">
        <f>Collection!A1433</f>
        <v>0</v>
      </c>
      <c r="B7904" s="197">
        <f>Collection!B1433</f>
        <v>0</v>
      </c>
      <c r="C7904" s="200">
        <f>Collection!D1433</f>
        <v>0</v>
      </c>
      <c r="D7904" s="200">
        <f>Collection!F1433</f>
        <v>0</v>
      </c>
      <c r="E7904" s="200">
        <f>Collection!C1433</f>
        <v>0</v>
      </c>
      <c r="F7904" s="200"/>
      <c r="G7904" s="201"/>
      <c r="H7904" s="201">
        <f>Collection!H1433</f>
        <v>0</v>
      </c>
      <c r="I7904" s="241">
        <f t="shared" si="124"/>
        <v>0</v>
      </c>
      <c r="J7904" s="200"/>
      <c r="K7904" s="200" t="str" cm="1">
        <f t="array" ref="K7904">IF($C7904="","",IF(AND($C7904=Party_Statement!$C$5,$B7904&gt;=Party_Statement!$C$6,$B7904&lt;=Party_Statement!$E$6),SUMPRODUCT(($C$3:$C7904=Party_Statement!$C$5)*($B$3:$B7904&gt;=Party_Statement!$C$6)*($B$3:$B7904&lt;=Party_Statement!$E$6)),""))</f>
        <v/>
      </c>
    </row>
    <row r="7905" spans="1:11" x14ac:dyDescent="0.2">
      <c r="A7905" s="203">
        <f>Collection!A1434</f>
        <v>0</v>
      </c>
      <c r="B7905" s="197">
        <f>Collection!B1434</f>
        <v>0</v>
      </c>
      <c r="C7905" s="200">
        <f>Collection!D1434</f>
        <v>0</v>
      </c>
      <c r="D7905" s="200">
        <f>Collection!F1434</f>
        <v>0</v>
      </c>
      <c r="E7905" s="200">
        <f>Collection!C1434</f>
        <v>0</v>
      </c>
      <c r="F7905" s="200"/>
      <c r="G7905" s="201"/>
      <c r="H7905" s="201">
        <f>Collection!H1434</f>
        <v>0</v>
      </c>
      <c r="I7905" s="241">
        <f t="shared" si="124"/>
        <v>0</v>
      </c>
      <c r="J7905" s="200"/>
      <c r="K7905" s="200" t="str" cm="1">
        <f t="array" ref="K7905">IF($C7905="","",IF(AND($C7905=Party_Statement!$C$5,$B7905&gt;=Party_Statement!$C$6,$B7905&lt;=Party_Statement!$E$6),SUMPRODUCT(($C$3:$C7905=Party_Statement!$C$5)*($B$3:$B7905&gt;=Party_Statement!$C$6)*($B$3:$B7905&lt;=Party_Statement!$E$6)),""))</f>
        <v/>
      </c>
    </row>
    <row r="7906" spans="1:11" x14ac:dyDescent="0.2">
      <c r="A7906" s="203">
        <f>Collection!A1435</f>
        <v>0</v>
      </c>
      <c r="B7906" s="197">
        <f>Collection!B1435</f>
        <v>0</v>
      </c>
      <c r="C7906" s="200">
        <f>Collection!D1435</f>
        <v>0</v>
      </c>
      <c r="D7906" s="200">
        <f>Collection!F1435</f>
        <v>0</v>
      </c>
      <c r="E7906" s="200">
        <f>Collection!C1435</f>
        <v>0</v>
      </c>
      <c r="F7906" s="200"/>
      <c r="G7906" s="201"/>
      <c r="H7906" s="201">
        <f>Collection!H1435</f>
        <v>0</v>
      </c>
      <c r="I7906" s="241">
        <f t="shared" si="124"/>
        <v>0</v>
      </c>
      <c r="J7906" s="200"/>
      <c r="K7906" s="200" t="str" cm="1">
        <f t="array" ref="K7906">IF($C7906="","",IF(AND($C7906=Party_Statement!$C$5,$B7906&gt;=Party_Statement!$C$6,$B7906&lt;=Party_Statement!$E$6),SUMPRODUCT(($C$3:$C7906=Party_Statement!$C$5)*($B$3:$B7906&gt;=Party_Statement!$C$6)*($B$3:$B7906&lt;=Party_Statement!$E$6)),""))</f>
        <v/>
      </c>
    </row>
    <row r="7907" spans="1:11" x14ac:dyDescent="0.2">
      <c r="A7907" s="203">
        <f>Collection!A1436</f>
        <v>0</v>
      </c>
      <c r="B7907" s="197">
        <f>Collection!B1436</f>
        <v>0</v>
      </c>
      <c r="C7907" s="200">
        <f>Collection!D1436</f>
        <v>0</v>
      </c>
      <c r="D7907" s="200">
        <f>Collection!F1436</f>
        <v>0</v>
      </c>
      <c r="E7907" s="200">
        <f>Collection!C1436</f>
        <v>0</v>
      </c>
      <c r="F7907" s="200"/>
      <c r="G7907" s="201"/>
      <c r="H7907" s="201">
        <f>Collection!H1436</f>
        <v>0</v>
      </c>
      <c r="I7907" s="241">
        <f t="shared" si="124"/>
        <v>0</v>
      </c>
      <c r="J7907" s="200"/>
      <c r="K7907" s="200" t="str" cm="1">
        <f t="array" ref="K7907">IF($C7907="","",IF(AND($C7907=Party_Statement!$C$5,$B7907&gt;=Party_Statement!$C$6,$B7907&lt;=Party_Statement!$E$6),SUMPRODUCT(($C$3:$C7907=Party_Statement!$C$5)*($B$3:$B7907&gt;=Party_Statement!$C$6)*($B$3:$B7907&lt;=Party_Statement!$E$6)),""))</f>
        <v/>
      </c>
    </row>
    <row r="7908" spans="1:11" x14ac:dyDescent="0.2">
      <c r="A7908" s="203">
        <f>Collection!A1437</f>
        <v>0</v>
      </c>
      <c r="B7908" s="197">
        <f>Collection!B1437</f>
        <v>0</v>
      </c>
      <c r="C7908" s="200">
        <f>Collection!D1437</f>
        <v>0</v>
      </c>
      <c r="D7908" s="200">
        <f>Collection!F1437</f>
        <v>0</v>
      </c>
      <c r="E7908" s="200">
        <f>Collection!C1437</f>
        <v>0</v>
      </c>
      <c r="F7908" s="200"/>
      <c r="G7908" s="201"/>
      <c r="H7908" s="201">
        <f>Collection!H1437</f>
        <v>0</v>
      </c>
      <c r="I7908" s="241">
        <f t="shared" si="124"/>
        <v>0</v>
      </c>
      <c r="J7908" s="200"/>
      <c r="K7908" s="200" t="str" cm="1">
        <f t="array" ref="K7908">IF($C7908="","",IF(AND($C7908=Party_Statement!$C$5,$B7908&gt;=Party_Statement!$C$6,$B7908&lt;=Party_Statement!$E$6),SUMPRODUCT(($C$3:$C7908=Party_Statement!$C$5)*($B$3:$B7908&gt;=Party_Statement!$C$6)*($B$3:$B7908&lt;=Party_Statement!$E$6)),""))</f>
        <v/>
      </c>
    </row>
    <row r="7909" spans="1:11" x14ac:dyDescent="0.2">
      <c r="A7909" s="203">
        <f>Collection!A1438</f>
        <v>0</v>
      </c>
      <c r="B7909" s="197">
        <f>Collection!B1438</f>
        <v>0</v>
      </c>
      <c r="C7909" s="200">
        <f>Collection!D1438</f>
        <v>0</v>
      </c>
      <c r="D7909" s="200">
        <f>Collection!F1438</f>
        <v>0</v>
      </c>
      <c r="E7909" s="200">
        <f>Collection!C1438</f>
        <v>0</v>
      </c>
      <c r="F7909" s="200"/>
      <c r="G7909" s="201"/>
      <c r="H7909" s="201">
        <f>Collection!H1438</f>
        <v>0</v>
      </c>
      <c r="I7909" s="241">
        <f t="shared" si="124"/>
        <v>0</v>
      </c>
      <c r="J7909" s="200"/>
      <c r="K7909" s="200" t="str" cm="1">
        <f t="array" ref="K7909">IF($C7909="","",IF(AND($C7909=Party_Statement!$C$5,$B7909&gt;=Party_Statement!$C$6,$B7909&lt;=Party_Statement!$E$6),SUMPRODUCT(($C$3:$C7909=Party_Statement!$C$5)*($B$3:$B7909&gt;=Party_Statement!$C$6)*($B$3:$B7909&lt;=Party_Statement!$E$6)),""))</f>
        <v/>
      </c>
    </row>
    <row r="7910" spans="1:11" x14ac:dyDescent="0.2">
      <c r="A7910" s="203">
        <f>Collection!A1439</f>
        <v>0</v>
      </c>
      <c r="B7910" s="197">
        <f>Collection!B1439</f>
        <v>0</v>
      </c>
      <c r="C7910" s="200">
        <f>Collection!D1439</f>
        <v>0</v>
      </c>
      <c r="D7910" s="200">
        <f>Collection!F1439</f>
        <v>0</v>
      </c>
      <c r="E7910" s="200">
        <f>Collection!C1439</f>
        <v>0</v>
      </c>
      <c r="F7910" s="200"/>
      <c r="G7910" s="201"/>
      <c r="H7910" s="201">
        <f>Collection!H1439</f>
        <v>0</v>
      </c>
      <c r="I7910" s="241">
        <f t="shared" si="124"/>
        <v>0</v>
      </c>
      <c r="J7910" s="200"/>
      <c r="K7910" s="200" t="str" cm="1">
        <f t="array" ref="K7910">IF($C7910="","",IF(AND($C7910=Party_Statement!$C$5,$B7910&gt;=Party_Statement!$C$6,$B7910&lt;=Party_Statement!$E$6),SUMPRODUCT(($C$3:$C7910=Party_Statement!$C$5)*($B$3:$B7910&gt;=Party_Statement!$C$6)*($B$3:$B7910&lt;=Party_Statement!$E$6)),""))</f>
        <v/>
      </c>
    </row>
    <row r="7911" spans="1:11" x14ac:dyDescent="0.2">
      <c r="A7911" s="203">
        <f>Collection!A1440</f>
        <v>0</v>
      </c>
      <c r="B7911" s="197">
        <f>Collection!B1440</f>
        <v>0</v>
      </c>
      <c r="C7911" s="200">
        <f>Collection!D1440</f>
        <v>0</v>
      </c>
      <c r="D7911" s="200">
        <f>Collection!F1440</f>
        <v>0</v>
      </c>
      <c r="E7911" s="200">
        <f>Collection!C1440</f>
        <v>0</v>
      </c>
      <c r="F7911" s="200"/>
      <c r="G7911" s="201"/>
      <c r="H7911" s="201">
        <f>Collection!H1440</f>
        <v>0</v>
      </c>
      <c r="I7911" s="241">
        <f t="shared" si="124"/>
        <v>0</v>
      </c>
      <c r="J7911" s="200"/>
      <c r="K7911" s="200" t="str" cm="1">
        <f t="array" ref="K7911">IF($C7911="","",IF(AND($C7911=Party_Statement!$C$5,$B7911&gt;=Party_Statement!$C$6,$B7911&lt;=Party_Statement!$E$6),SUMPRODUCT(($C$3:$C7911=Party_Statement!$C$5)*($B$3:$B7911&gt;=Party_Statement!$C$6)*($B$3:$B7911&lt;=Party_Statement!$E$6)),""))</f>
        <v/>
      </c>
    </row>
    <row r="7912" spans="1:11" x14ac:dyDescent="0.2">
      <c r="A7912" s="203">
        <f>Collection!A1441</f>
        <v>0</v>
      </c>
      <c r="B7912" s="197">
        <f>Collection!B1441</f>
        <v>0</v>
      </c>
      <c r="C7912" s="200">
        <f>Collection!D1441</f>
        <v>0</v>
      </c>
      <c r="D7912" s="200">
        <f>Collection!F1441</f>
        <v>0</v>
      </c>
      <c r="E7912" s="200">
        <f>Collection!C1441</f>
        <v>0</v>
      </c>
      <c r="F7912" s="200"/>
      <c r="G7912" s="201"/>
      <c r="H7912" s="201">
        <f>Collection!H1441</f>
        <v>0</v>
      </c>
      <c r="I7912" s="241">
        <f t="shared" si="124"/>
        <v>0</v>
      </c>
      <c r="J7912" s="200"/>
      <c r="K7912" s="200" t="str" cm="1">
        <f t="array" ref="K7912">IF($C7912="","",IF(AND($C7912=Party_Statement!$C$5,$B7912&gt;=Party_Statement!$C$6,$B7912&lt;=Party_Statement!$E$6),SUMPRODUCT(($C$3:$C7912=Party_Statement!$C$5)*($B$3:$B7912&gt;=Party_Statement!$C$6)*($B$3:$B7912&lt;=Party_Statement!$E$6)),""))</f>
        <v/>
      </c>
    </row>
    <row r="7913" spans="1:11" x14ac:dyDescent="0.2">
      <c r="A7913" s="203">
        <f>Collection!A1442</f>
        <v>0</v>
      </c>
      <c r="B7913" s="197">
        <f>Collection!B1442</f>
        <v>0</v>
      </c>
      <c r="C7913" s="200">
        <f>Collection!D1442</f>
        <v>0</v>
      </c>
      <c r="D7913" s="200">
        <f>Collection!F1442</f>
        <v>0</v>
      </c>
      <c r="E7913" s="200">
        <f>Collection!C1442</f>
        <v>0</v>
      </c>
      <c r="F7913" s="200"/>
      <c r="G7913" s="201"/>
      <c r="H7913" s="201">
        <f>Collection!H1442</f>
        <v>0</v>
      </c>
      <c r="I7913" s="241">
        <f t="shared" si="124"/>
        <v>0</v>
      </c>
      <c r="J7913" s="200"/>
      <c r="K7913" s="200" t="str" cm="1">
        <f t="array" ref="K7913">IF($C7913="","",IF(AND($C7913=Party_Statement!$C$5,$B7913&gt;=Party_Statement!$C$6,$B7913&lt;=Party_Statement!$E$6),SUMPRODUCT(($C$3:$C7913=Party_Statement!$C$5)*($B$3:$B7913&gt;=Party_Statement!$C$6)*($B$3:$B7913&lt;=Party_Statement!$E$6)),""))</f>
        <v/>
      </c>
    </row>
    <row r="7914" spans="1:11" x14ac:dyDescent="0.2">
      <c r="A7914" s="203">
        <f>Collection!A1443</f>
        <v>0</v>
      </c>
      <c r="B7914" s="197">
        <f>Collection!B1443</f>
        <v>0</v>
      </c>
      <c r="C7914" s="200">
        <f>Collection!D1443</f>
        <v>0</v>
      </c>
      <c r="D7914" s="200">
        <f>Collection!F1443</f>
        <v>0</v>
      </c>
      <c r="E7914" s="200">
        <f>Collection!C1443</f>
        <v>0</v>
      </c>
      <c r="F7914" s="200"/>
      <c r="G7914" s="201"/>
      <c r="H7914" s="201">
        <f>Collection!H1443</f>
        <v>0</v>
      </c>
      <c r="I7914" s="241">
        <f t="shared" si="124"/>
        <v>0</v>
      </c>
      <c r="J7914" s="200"/>
      <c r="K7914" s="200" t="str" cm="1">
        <f t="array" ref="K7914">IF($C7914="","",IF(AND($C7914=Party_Statement!$C$5,$B7914&gt;=Party_Statement!$C$6,$B7914&lt;=Party_Statement!$E$6),SUMPRODUCT(($C$3:$C7914=Party_Statement!$C$5)*($B$3:$B7914&gt;=Party_Statement!$C$6)*($B$3:$B7914&lt;=Party_Statement!$E$6)),""))</f>
        <v/>
      </c>
    </row>
    <row r="7915" spans="1:11" x14ac:dyDescent="0.2">
      <c r="A7915" s="203">
        <f>Collection!A1444</f>
        <v>0</v>
      </c>
      <c r="B7915" s="197">
        <f>Collection!B1444</f>
        <v>0</v>
      </c>
      <c r="C7915" s="200">
        <f>Collection!D1444</f>
        <v>0</v>
      </c>
      <c r="D7915" s="200">
        <f>Collection!F1444</f>
        <v>0</v>
      </c>
      <c r="E7915" s="200">
        <f>Collection!C1444</f>
        <v>0</v>
      </c>
      <c r="F7915" s="200"/>
      <c r="G7915" s="201"/>
      <c r="H7915" s="201">
        <f>Collection!H1444</f>
        <v>0</v>
      </c>
      <c r="I7915" s="241">
        <f t="shared" si="124"/>
        <v>0</v>
      </c>
      <c r="J7915" s="200"/>
      <c r="K7915" s="200" t="str" cm="1">
        <f t="array" ref="K7915">IF($C7915="","",IF(AND($C7915=Party_Statement!$C$5,$B7915&gt;=Party_Statement!$C$6,$B7915&lt;=Party_Statement!$E$6),SUMPRODUCT(($C$3:$C7915=Party_Statement!$C$5)*($B$3:$B7915&gt;=Party_Statement!$C$6)*($B$3:$B7915&lt;=Party_Statement!$E$6)),""))</f>
        <v/>
      </c>
    </row>
    <row r="7916" spans="1:11" x14ac:dyDescent="0.2">
      <c r="A7916" s="203">
        <f>Collection!A1445</f>
        <v>0</v>
      </c>
      <c r="B7916" s="197">
        <f>Collection!B1445</f>
        <v>0</v>
      </c>
      <c r="C7916" s="200">
        <f>Collection!D1445</f>
        <v>0</v>
      </c>
      <c r="D7916" s="200">
        <f>Collection!F1445</f>
        <v>0</v>
      </c>
      <c r="E7916" s="200">
        <f>Collection!C1445</f>
        <v>0</v>
      </c>
      <c r="F7916" s="200"/>
      <c r="G7916" s="201"/>
      <c r="H7916" s="201">
        <f>Collection!H1445</f>
        <v>0</v>
      </c>
      <c r="I7916" s="241">
        <f t="shared" si="124"/>
        <v>0</v>
      </c>
      <c r="J7916" s="200"/>
      <c r="K7916" s="200" t="str" cm="1">
        <f t="array" ref="K7916">IF($C7916="","",IF(AND($C7916=Party_Statement!$C$5,$B7916&gt;=Party_Statement!$C$6,$B7916&lt;=Party_Statement!$E$6),SUMPRODUCT(($C$3:$C7916=Party_Statement!$C$5)*($B$3:$B7916&gt;=Party_Statement!$C$6)*($B$3:$B7916&lt;=Party_Statement!$E$6)),""))</f>
        <v/>
      </c>
    </row>
    <row r="7917" spans="1:11" x14ac:dyDescent="0.2">
      <c r="A7917" s="203">
        <f>Collection!A1446</f>
        <v>0</v>
      </c>
      <c r="B7917" s="197">
        <f>Collection!B1446</f>
        <v>0</v>
      </c>
      <c r="C7917" s="200">
        <f>Collection!D1446</f>
        <v>0</v>
      </c>
      <c r="D7917" s="200">
        <f>Collection!F1446</f>
        <v>0</v>
      </c>
      <c r="E7917" s="200">
        <f>Collection!C1446</f>
        <v>0</v>
      </c>
      <c r="F7917" s="200"/>
      <c r="G7917" s="201"/>
      <c r="H7917" s="201">
        <f>Collection!H1446</f>
        <v>0</v>
      </c>
      <c r="I7917" s="241">
        <f t="shared" si="124"/>
        <v>0</v>
      </c>
      <c r="J7917" s="200"/>
      <c r="K7917" s="200" t="str" cm="1">
        <f t="array" ref="K7917">IF($C7917="","",IF(AND($C7917=Party_Statement!$C$5,$B7917&gt;=Party_Statement!$C$6,$B7917&lt;=Party_Statement!$E$6),SUMPRODUCT(($C$3:$C7917=Party_Statement!$C$5)*($B$3:$B7917&gt;=Party_Statement!$C$6)*($B$3:$B7917&lt;=Party_Statement!$E$6)),""))</f>
        <v/>
      </c>
    </row>
    <row r="7918" spans="1:11" x14ac:dyDescent="0.2">
      <c r="A7918" s="203">
        <f>Collection!A1447</f>
        <v>0</v>
      </c>
      <c r="B7918" s="197">
        <f>Collection!B1447</f>
        <v>0</v>
      </c>
      <c r="C7918" s="200">
        <f>Collection!D1447</f>
        <v>0</v>
      </c>
      <c r="D7918" s="200">
        <f>Collection!F1447</f>
        <v>0</v>
      </c>
      <c r="E7918" s="200">
        <f>Collection!C1447</f>
        <v>0</v>
      </c>
      <c r="F7918" s="200"/>
      <c r="G7918" s="201"/>
      <c r="H7918" s="201">
        <f>Collection!H1447</f>
        <v>0</v>
      </c>
      <c r="I7918" s="241">
        <f t="shared" si="124"/>
        <v>0</v>
      </c>
      <c r="J7918" s="200"/>
      <c r="K7918" s="200" t="str" cm="1">
        <f t="array" ref="K7918">IF($C7918="","",IF(AND($C7918=Party_Statement!$C$5,$B7918&gt;=Party_Statement!$C$6,$B7918&lt;=Party_Statement!$E$6),SUMPRODUCT(($C$3:$C7918=Party_Statement!$C$5)*($B$3:$B7918&gt;=Party_Statement!$C$6)*($B$3:$B7918&lt;=Party_Statement!$E$6)),""))</f>
        <v/>
      </c>
    </row>
    <row r="7919" spans="1:11" x14ac:dyDescent="0.2">
      <c r="A7919" s="203">
        <f>Collection!A1448</f>
        <v>0</v>
      </c>
      <c r="B7919" s="197">
        <f>Collection!B1448</f>
        <v>0</v>
      </c>
      <c r="C7919" s="200">
        <f>Collection!D1448</f>
        <v>0</v>
      </c>
      <c r="D7919" s="200">
        <f>Collection!F1448</f>
        <v>0</v>
      </c>
      <c r="E7919" s="200">
        <f>Collection!C1448</f>
        <v>0</v>
      </c>
      <c r="F7919" s="200"/>
      <c r="G7919" s="201"/>
      <c r="H7919" s="201">
        <f>Collection!H1448</f>
        <v>0</v>
      </c>
      <c r="I7919" s="241">
        <f t="shared" si="124"/>
        <v>0</v>
      </c>
      <c r="J7919" s="200"/>
      <c r="K7919" s="200" t="str" cm="1">
        <f t="array" ref="K7919">IF($C7919="","",IF(AND($C7919=Party_Statement!$C$5,$B7919&gt;=Party_Statement!$C$6,$B7919&lt;=Party_Statement!$E$6),SUMPRODUCT(($C$3:$C7919=Party_Statement!$C$5)*($B$3:$B7919&gt;=Party_Statement!$C$6)*($B$3:$B7919&lt;=Party_Statement!$E$6)),""))</f>
        <v/>
      </c>
    </row>
    <row r="7920" spans="1:11" x14ac:dyDescent="0.2">
      <c r="A7920" s="203">
        <f>Collection!A1449</f>
        <v>0</v>
      </c>
      <c r="B7920" s="197">
        <f>Collection!B1449</f>
        <v>0</v>
      </c>
      <c r="C7920" s="200">
        <f>Collection!D1449</f>
        <v>0</v>
      </c>
      <c r="D7920" s="200">
        <f>Collection!F1449</f>
        <v>0</v>
      </c>
      <c r="E7920" s="200">
        <f>Collection!C1449</f>
        <v>0</v>
      </c>
      <c r="F7920" s="200"/>
      <c r="G7920" s="201"/>
      <c r="H7920" s="201">
        <f>Collection!H1449</f>
        <v>0</v>
      </c>
      <c r="I7920" s="241">
        <f t="shared" si="124"/>
        <v>0</v>
      </c>
      <c r="J7920" s="200"/>
      <c r="K7920" s="200" t="str" cm="1">
        <f t="array" ref="K7920">IF($C7920="","",IF(AND($C7920=Party_Statement!$C$5,$B7920&gt;=Party_Statement!$C$6,$B7920&lt;=Party_Statement!$E$6),SUMPRODUCT(($C$3:$C7920=Party_Statement!$C$5)*($B$3:$B7920&gt;=Party_Statement!$C$6)*($B$3:$B7920&lt;=Party_Statement!$E$6)),""))</f>
        <v/>
      </c>
    </row>
    <row r="7921" spans="1:11" x14ac:dyDescent="0.2">
      <c r="A7921" s="203">
        <f>Collection!A1450</f>
        <v>0</v>
      </c>
      <c r="B7921" s="197">
        <f>Collection!B1450</f>
        <v>0</v>
      </c>
      <c r="C7921" s="200">
        <f>Collection!D1450</f>
        <v>0</v>
      </c>
      <c r="D7921" s="200">
        <f>Collection!F1450</f>
        <v>0</v>
      </c>
      <c r="E7921" s="200">
        <f>Collection!C1450</f>
        <v>0</v>
      </c>
      <c r="F7921" s="200"/>
      <c r="G7921" s="201"/>
      <c r="H7921" s="201">
        <f>Collection!H1450</f>
        <v>0</v>
      </c>
      <c r="I7921" s="241">
        <f t="shared" si="124"/>
        <v>0</v>
      </c>
      <c r="J7921" s="200"/>
      <c r="K7921" s="200" t="str" cm="1">
        <f t="array" ref="K7921">IF($C7921="","",IF(AND($C7921=Party_Statement!$C$5,$B7921&gt;=Party_Statement!$C$6,$B7921&lt;=Party_Statement!$E$6),SUMPRODUCT(($C$3:$C7921=Party_Statement!$C$5)*($B$3:$B7921&gt;=Party_Statement!$C$6)*($B$3:$B7921&lt;=Party_Statement!$E$6)),""))</f>
        <v/>
      </c>
    </row>
    <row r="7922" spans="1:11" x14ac:dyDescent="0.2">
      <c r="A7922" s="203">
        <f>Collection!A1451</f>
        <v>0</v>
      </c>
      <c r="B7922" s="197">
        <f>Collection!B1451</f>
        <v>0</v>
      </c>
      <c r="C7922" s="200">
        <f>Collection!D1451</f>
        <v>0</v>
      </c>
      <c r="D7922" s="200">
        <f>Collection!F1451</f>
        <v>0</v>
      </c>
      <c r="E7922" s="200">
        <f>Collection!C1451</f>
        <v>0</v>
      </c>
      <c r="F7922" s="200"/>
      <c r="G7922" s="201"/>
      <c r="H7922" s="201">
        <f>Collection!H1451</f>
        <v>0</v>
      </c>
      <c r="I7922" s="241">
        <f t="shared" si="124"/>
        <v>0</v>
      </c>
      <c r="J7922" s="200"/>
      <c r="K7922" s="200" t="str" cm="1">
        <f t="array" ref="K7922">IF($C7922="","",IF(AND($C7922=Party_Statement!$C$5,$B7922&gt;=Party_Statement!$C$6,$B7922&lt;=Party_Statement!$E$6),SUMPRODUCT(($C$3:$C7922=Party_Statement!$C$5)*($B$3:$B7922&gt;=Party_Statement!$C$6)*($B$3:$B7922&lt;=Party_Statement!$E$6)),""))</f>
        <v/>
      </c>
    </row>
    <row r="7923" spans="1:11" x14ac:dyDescent="0.2">
      <c r="A7923" s="203">
        <f>Collection!A1452</f>
        <v>0</v>
      </c>
      <c r="B7923" s="197">
        <f>Collection!B1452</f>
        <v>0</v>
      </c>
      <c r="C7923" s="200">
        <f>Collection!D1452</f>
        <v>0</v>
      </c>
      <c r="D7923" s="200">
        <f>Collection!F1452</f>
        <v>0</v>
      </c>
      <c r="E7923" s="200">
        <f>Collection!C1452</f>
        <v>0</v>
      </c>
      <c r="F7923" s="200"/>
      <c r="G7923" s="201"/>
      <c r="H7923" s="201">
        <f>Collection!H1452</f>
        <v>0</v>
      </c>
      <c r="I7923" s="241">
        <f t="shared" si="124"/>
        <v>0</v>
      </c>
      <c r="J7923" s="200"/>
      <c r="K7923" s="200" t="str" cm="1">
        <f t="array" ref="K7923">IF($C7923="","",IF(AND($C7923=Party_Statement!$C$5,$B7923&gt;=Party_Statement!$C$6,$B7923&lt;=Party_Statement!$E$6),SUMPRODUCT(($C$3:$C7923=Party_Statement!$C$5)*($B$3:$B7923&gt;=Party_Statement!$C$6)*($B$3:$B7923&lt;=Party_Statement!$E$6)),""))</f>
        <v/>
      </c>
    </row>
    <row r="7924" spans="1:11" x14ac:dyDescent="0.2">
      <c r="A7924" s="203">
        <f>Collection!A1453</f>
        <v>0</v>
      </c>
      <c r="B7924" s="197">
        <f>Collection!B1453</f>
        <v>0</v>
      </c>
      <c r="C7924" s="200">
        <f>Collection!D1453</f>
        <v>0</v>
      </c>
      <c r="D7924" s="200">
        <f>Collection!F1453</f>
        <v>0</v>
      </c>
      <c r="E7924" s="200">
        <f>Collection!C1453</f>
        <v>0</v>
      </c>
      <c r="F7924" s="200"/>
      <c r="G7924" s="201"/>
      <c r="H7924" s="201">
        <f>Collection!H1453</f>
        <v>0</v>
      </c>
      <c r="I7924" s="241">
        <f t="shared" si="124"/>
        <v>0</v>
      </c>
      <c r="J7924" s="200"/>
      <c r="K7924" s="200" t="str" cm="1">
        <f t="array" ref="K7924">IF($C7924="","",IF(AND($C7924=Party_Statement!$C$5,$B7924&gt;=Party_Statement!$C$6,$B7924&lt;=Party_Statement!$E$6),SUMPRODUCT(($C$3:$C7924=Party_Statement!$C$5)*($B$3:$B7924&gt;=Party_Statement!$C$6)*($B$3:$B7924&lt;=Party_Statement!$E$6)),""))</f>
        <v/>
      </c>
    </row>
    <row r="7925" spans="1:11" x14ac:dyDescent="0.2">
      <c r="A7925" s="203">
        <f>Collection!A1454</f>
        <v>0</v>
      </c>
      <c r="B7925" s="197">
        <f>Collection!B1454</f>
        <v>0</v>
      </c>
      <c r="C7925" s="200">
        <f>Collection!D1454</f>
        <v>0</v>
      </c>
      <c r="D7925" s="200">
        <f>Collection!F1454</f>
        <v>0</v>
      </c>
      <c r="E7925" s="200">
        <f>Collection!C1454</f>
        <v>0</v>
      </c>
      <c r="F7925" s="200"/>
      <c r="G7925" s="201"/>
      <c r="H7925" s="201">
        <f>Collection!H1454</f>
        <v>0</v>
      </c>
      <c r="I7925" s="241">
        <f t="shared" si="124"/>
        <v>0</v>
      </c>
      <c r="J7925" s="200"/>
      <c r="K7925" s="200" t="str" cm="1">
        <f t="array" ref="K7925">IF($C7925="","",IF(AND($C7925=Party_Statement!$C$5,$B7925&gt;=Party_Statement!$C$6,$B7925&lt;=Party_Statement!$E$6),SUMPRODUCT(($C$3:$C7925=Party_Statement!$C$5)*($B$3:$B7925&gt;=Party_Statement!$C$6)*($B$3:$B7925&lt;=Party_Statement!$E$6)),""))</f>
        <v/>
      </c>
    </row>
    <row r="7926" spans="1:11" x14ac:dyDescent="0.2">
      <c r="A7926" s="203">
        <f>Collection!A1455</f>
        <v>0</v>
      </c>
      <c r="B7926" s="197">
        <f>Collection!B1455</f>
        <v>0</v>
      </c>
      <c r="C7926" s="200">
        <f>Collection!D1455</f>
        <v>0</v>
      </c>
      <c r="D7926" s="200">
        <f>Collection!F1455</f>
        <v>0</v>
      </c>
      <c r="E7926" s="200">
        <f>Collection!C1455</f>
        <v>0</v>
      </c>
      <c r="F7926" s="200"/>
      <c r="G7926" s="201"/>
      <c r="H7926" s="201">
        <f>Collection!H1455</f>
        <v>0</v>
      </c>
      <c r="I7926" s="241">
        <f t="shared" si="124"/>
        <v>0</v>
      </c>
      <c r="J7926" s="200"/>
      <c r="K7926" s="200" t="str" cm="1">
        <f t="array" ref="K7926">IF($C7926="","",IF(AND($C7926=Party_Statement!$C$5,$B7926&gt;=Party_Statement!$C$6,$B7926&lt;=Party_Statement!$E$6),SUMPRODUCT(($C$3:$C7926=Party_Statement!$C$5)*($B$3:$B7926&gt;=Party_Statement!$C$6)*($B$3:$B7926&lt;=Party_Statement!$E$6)),""))</f>
        <v/>
      </c>
    </row>
    <row r="7927" spans="1:11" x14ac:dyDescent="0.2">
      <c r="A7927" s="203">
        <f>Collection!A1456</f>
        <v>0</v>
      </c>
      <c r="B7927" s="197">
        <f>Collection!B1456</f>
        <v>0</v>
      </c>
      <c r="C7927" s="200">
        <f>Collection!D1456</f>
        <v>0</v>
      </c>
      <c r="D7927" s="200">
        <f>Collection!F1456</f>
        <v>0</v>
      </c>
      <c r="E7927" s="200">
        <f>Collection!C1456</f>
        <v>0</v>
      </c>
      <c r="F7927" s="200"/>
      <c r="G7927" s="201"/>
      <c r="H7927" s="201">
        <f>Collection!H1456</f>
        <v>0</v>
      </c>
      <c r="I7927" s="241">
        <f t="shared" si="124"/>
        <v>0</v>
      </c>
      <c r="J7927" s="200"/>
      <c r="K7927" s="200" t="str" cm="1">
        <f t="array" ref="K7927">IF($C7927="","",IF(AND($C7927=Party_Statement!$C$5,$B7927&gt;=Party_Statement!$C$6,$B7927&lt;=Party_Statement!$E$6),SUMPRODUCT(($C$3:$C7927=Party_Statement!$C$5)*($B$3:$B7927&gt;=Party_Statement!$C$6)*($B$3:$B7927&lt;=Party_Statement!$E$6)),""))</f>
        <v/>
      </c>
    </row>
    <row r="7928" spans="1:11" x14ac:dyDescent="0.2">
      <c r="A7928" s="203">
        <f>Collection!A1457</f>
        <v>0</v>
      </c>
      <c r="B7928" s="197">
        <f>Collection!B1457</f>
        <v>0</v>
      </c>
      <c r="C7928" s="200">
        <f>Collection!D1457</f>
        <v>0</v>
      </c>
      <c r="D7928" s="200">
        <f>Collection!F1457</f>
        <v>0</v>
      </c>
      <c r="E7928" s="200">
        <f>Collection!C1457</f>
        <v>0</v>
      </c>
      <c r="F7928" s="200"/>
      <c r="G7928" s="201"/>
      <c r="H7928" s="201">
        <f>Collection!H1457</f>
        <v>0</v>
      </c>
      <c r="I7928" s="241">
        <f t="shared" si="124"/>
        <v>0</v>
      </c>
      <c r="J7928" s="200"/>
      <c r="K7928" s="200" t="str" cm="1">
        <f t="array" ref="K7928">IF($C7928="","",IF(AND($C7928=Party_Statement!$C$5,$B7928&gt;=Party_Statement!$C$6,$B7928&lt;=Party_Statement!$E$6),SUMPRODUCT(($C$3:$C7928=Party_Statement!$C$5)*($B$3:$B7928&gt;=Party_Statement!$C$6)*($B$3:$B7928&lt;=Party_Statement!$E$6)),""))</f>
        <v/>
      </c>
    </row>
    <row r="7929" spans="1:11" x14ac:dyDescent="0.2">
      <c r="A7929" s="203">
        <f>Collection!A1458</f>
        <v>0</v>
      </c>
      <c r="B7929" s="197">
        <f>Collection!B1458</f>
        <v>0</v>
      </c>
      <c r="C7929" s="200">
        <f>Collection!D1458</f>
        <v>0</v>
      </c>
      <c r="D7929" s="200">
        <f>Collection!F1458</f>
        <v>0</v>
      </c>
      <c r="E7929" s="200">
        <f>Collection!C1458</f>
        <v>0</v>
      </c>
      <c r="F7929" s="200"/>
      <c r="G7929" s="201"/>
      <c r="H7929" s="201">
        <f>Collection!H1458</f>
        <v>0</v>
      </c>
      <c r="I7929" s="241">
        <f t="shared" si="124"/>
        <v>0</v>
      </c>
      <c r="J7929" s="200"/>
      <c r="K7929" s="200" t="str" cm="1">
        <f t="array" ref="K7929">IF($C7929="","",IF(AND($C7929=Party_Statement!$C$5,$B7929&gt;=Party_Statement!$C$6,$B7929&lt;=Party_Statement!$E$6),SUMPRODUCT(($C$3:$C7929=Party_Statement!$C$5)*($B$3:$B7929&gt;=Party_Statement!$C$6)*($B$3:$B7929&lt;=Party_Statement!$E$6)),""))</f>
        <v/>
      </c>
    </row>
    <row r="7930" spans="1:11" x14ac:dyDescent="0.2">
      <c r="A7930" s="203">
        <f>Collection!A1459</f>
        <v>0</v>
      </c>
      <c r="B7930" s="197">
        <f>Collection!B1459</f>
        <v>0</v>
      </c>
      <c r="C7930" s="200">
        <f>Collection!D1459</f>
        <v>0</v>
      </c>
      <c r="D7930" s="200">
        <f>Collection!F1459</f>
        <v>0</v>
      </c>
      <c r="E7930" s="200">
        <f>Collection!C1459</f>
        <v>0</v>
      </c>
      <c r="F7930" s="200"/>
      <c r="G7930" s="201"/>
      <c r="H7930" s="201">
        <f>Collection!H1459</f>
        <v>0</v>
      </c>
      <c r="I7930" s="241">
        <f t="shared" si="124"/>
        <v>0</v>
      </c>
      <c r="J7930" s="200"/>
      <c r="K7930" s="200" t="str" cm="1">
        <f t="array" ref="K7930">IF($C7930="","",IF(AND($C7930=Party_Statement!$C$5,$B7930&gt;=Party_Statement!$C$6,$B7930&lt;=Party_Statement!$E$6),SUMPRODUCT(($C$3:$C7930=Party_Statement!$C$5)*($B$3:$B7930&gt;=Party_Statement!$C$6)*($B$3:$B7930&lt;=Party_Statement!$E$6)),""))</f>
        <v/>
      </c>
    </row>
    <row r="7931" spans="1:11" x14ac:dyDescent="0.2">
      <c r="A7931" s="203">
        <f>Collection!A1460</f>
        <v>0</v>
      </c>
      <c r="B7931" s="197">
        <f>Collection!B1460</f>
        <v>0</v>
      </c>
      <c r="C7931" s="200">
        <f>Collection!D1460</f>
        <v>0</v>
      </c>
      <c r="D7931" s="200">
        <f>Collection!F1460</f>
        <v>0</v>
      </c>
      <c r="E7931" s="200">
        <f>Collection!C1460</f>
        <v>0</v>
      </c>
      <c r="F7931" s="200"/>
      <c r="G7931" s="201"/>
      <c r="H7931" s="201">
        <f>Collection!H1460</f>
        <v>0</v>
      </c>
      <c r="I7931" s="241">
        <f t="shared" si="124"/>
        <v>0</v>
      </c>
      <c r="J7931" s="200"/>
      <c r="K7931" s="200" t="str" cm="1">
        <f t="array" ref="K7931">IF($C7931="","",IF(AND($C7931=Party_Statement!$C$5,$B7931&gt;=Party_Statement!$C$6,$B7931&lt;=Party_Statement!$E$6),SUMPRODUCT(($C$3:$C7931=Party_Statement!$C$5)*($B$3:$B7931&gt;=Party_Statement!$C$6)*($B$3:$B7931&lt;=Party_Statement!$E$6)),""))</f>
        <v/>
      </c>
    </row>
    <row r="7932" spans="1:11" x14ac:dyDescent="0.2">
      <c r="A7932" s="203">
        <f>Collection!A1461</f>
        <v>0</v>
      </c>
      <c r="B7932" s="197">
        <f>Collection!B1461</f>
        <v>0</v>
      </c>
      <c r="C7932" s="200">
        <f>Collection!D1461</f>
        <v>0</v>
      </c>
      <c r="D7932" s="200">
        <f>Collection!F1461</f>
        <v>0</v>
      </c>
      <c r="E7932" s="200">
        <f>Collection!C1461</f>
        <v>0</v>
      </c>
      <c r="F7932" s="200"/>
      <c r="G7932" s="201"/>
      <c r="H7932" s="201">
        <f>Collection!H1461</f>
        <v>0</v>
      </c>
      <c r="I7932" s="241">
        <f t="shared" si="124"/>
        <v>0</v>
      </c>
      <c r="J7932" s="200"/>
      <c r="K7932" s="200" t="str" cm="1">
        <f t="array" ref="K7932">IF($C7932="","",IF(AND($C7932=Party_Statement!$C$5,$B7932&gt;=Party_Statement!$C$6,$B7932&lt;=Party_Statement!$E$6),SUMPRODUCT(($C$3:$C7932=Party_Statement!$C$5)*($B$3:$B7932&gt;=Party_Statement!$C$6)*($B$3:$B7932&lt;=Party_Statement!$E$6)),""))</f>
        <v/>
      </c>
    </row>
    <row r="7933" spans="1:11" x14ac:dyDescent="0.2">
      <c r="A7933" s="203">
        <f>Collection!A1462</f>
        <v>0</v>
      </c>
      <c r="B7933" s="197">
        <f>Collection!B1462</f>
        <v>0</v>
      </c>
      <c r="C7933" s="200">
        <f>Collection!D1462</f>
        <v>0</v>
      </c>
      <c r="D7933" s="200">
        <f>Collection!F1462</f>
        <v>0</v>
      </c>
      <c r="E7933" s="200">
        <f>Collection!C1462</f>
        <v>0</v>
      </c>
      <c r="F7933" s="200"/>
      <c r="G7933" s="201"/>
      <c r="H7933" s="201">
        <f>Collection!H1462</f>
        <v>0</v>
      </c>
      <c r="I7933" s="241">
        <f t="shared" si="124"/>
        <v>0</v>
      </c>
      <c r="J7933" s="200"/>
      <c r="K7933" s="200" t="str" cm="1">
        <f t="array" ref="K7933">IF($C7933="","",IF(AND($C7933=Party_Statement!$C$5,$B7933&gt;=Party_Statement!$C$6,$B7933&lt;=Party_Statement!$E$6),SUMPRODUCT(($C$3:$C7933=Party_Statement!$C$5)*($B$3:$B7933&gt;=Party_Statement!$C$6)*($B$3:$B7933&lt;=Party_Statement!$E$6)),""))</f>
        <v/>
      </c>
    </row>
    <row r="7934" spans="1:11" x14ac:dyDescent="0.2">
      <c r="A7934" s="203">
        <f>Collection!A1463</f>
        <v>0</v>
      </c>
      <c r="B7934" s="197">
        <f>Collection!B1463</f>
        <v>0</v>
      </c>
      <c r="C7934" s="200">
        <f>Collection!D1463</f>
        <v>0</v>
      </c>
      <c r="D7934" s="200">
        <f>Collection!F1463</f>
        <v>0</v>
      </c>
      <c r="E7934" s="200">
        <f>Collection!C1463</f>
        <v>0</v>
      </c>
      <c r="F7934" s="200"/>
      <c r="G7934" s="201"/>
      <c r="H7934" s="201">
        <f>Collection!H1463</f>
        <v>0</v>
      </c>
      <c r="I7934" s="241">
        <f t="shared" si="124"/>
        <v>0</v>
      </c>
      <c r="J7934" s="200"/>
      <c r="K7934" s="200" t="str" cm="1">
        <f t="array" ref="K7934">IF($C7934="","",IF(AND($C7934=Party_Statement!$C$5,$B7934&gt;=Party_Statement!$C$6,$B7934&lt;=Party_Statement!$E$6),SUMPRODUCT(($C$3:$C7934=Party_Statement!$C$5)*($B$3:$B7934&gt;=Party_Statement!$C$6)*($B$3:$B7934&lt;=Party_Statement!$E$6)),""))</f>
        <v/>
      </c>
    </row>
    <row r="7935" spans="1:11" x14ac:dyDescent="0.2">
      <c r="A7935" s="203">
        <f>Collection!A1464</f>
        <v>0</v>
      </c>
      <c r="B7935" s="197">
        <f>Collection!B1464</f>
        <v>0</v>
      </c>
      <c r="C7935" s="200">
        <f>Collection!D1464</f>
        <v>0</v>
      </c>
      <c r="D7935" s="200">
        <f>Collection!F1464</f>
        <v>0</v>
      </c>
      <c r="E7935" s="200">
        <f>Collection!C1464</f>
        <v>0</v>
      </c>
      <c r="F7935" s="200"/>
      <c r="G7935" s="201"/>
      <c r="H7935" s="201">
        <f>Collection!H1464</f>
        <v>0</v>
      </c>
      <c r="I7935" s="241">
        <f t="shared" si="124"/>
        <v>0</v>
      </c>
      <c r="J7935" s="200"/>
      <c r="K7935" s="200" t="str" cm="1">
        <f t="array" ref="K7935">IF($C7935="","",IF(AND($C7935=Party_Statement!$C$5,$B7935&gt;=Party_Statement!$C$6,$B7935&lt;=Party_Statement!$E$6),SUMPRODUCT(($C$3:$C7935=Party_Statement!$C$5)*($B$3:$B7935&gt;=Party_Statement!$C$6)*($B$3:$B7935&lt;=Party_Statement!$E$6)),""))</f>
        <v/>
      </c>
    </row>
    <row r="7936" spans="1:11" x14ac:dyDescent="0.2">
      <c r="A7936" s="203">
        <f>Collection!A1465</f>
        <v>0</v>
      </c>
      <c r="B7936" s="197">
        <f>Collection!B1465</f>
        <v>0</v>
      </c>
      <c r="C7936" s="200">
        <f>Collection!D1465</f>
        <v>0</v>
      </c>
      <c r="D7936" s="200">
        <f>Collection!F1465</f>
        <v>0</v>
      </c>
      <c r="E7936" s="200">
        <f>Collection!C1465</f>
        <v>0</v>
      </c>
      <c r="F7936" s="200"/>
      <c r="G7936" s="201"/>
      <c r="H7936" s="201">
        <f>Collection!H1465</f>
        <v>0</v>
      </c>
      <c r="I7936" s="241">
        <f t="shared" si="124"/>
        <v>0</v>
      </c>
      <c r="J7936" s="200"/>
      <c r="K7936" s="200" t="str" cm="1">
        <f t="array" ref="K7936">IF($C7936="","",IF(AND($C7936=Party_Statement!$C$5,$B7936&gt;=Party_Statement!$C$6,$B7936&lt;=Party_Statement!$E$6),SUMPRODUCT(($C$3:$C7936=Party_Statement!$C$5)*($B$3:$B7936&gt;=Party_Statement!$C$6)*($B$3:$B7936&lt;=Party_Statement!$E$6)),""))</f>
        <v/>
      </c>
    </row>
    <row r="7937" spans="1:11" x14ac:dyDescent="0.2">
      <c r="A7937" s="203">
        <f>Collection!A1466</f>
        <v>0</v>
      </c>
      <c r="B7937" s="197">
        <f>Collection!B1466</f>
        <v>0</v>
      </c>
      <c r="C7937" s="200">
        <f>Collection!D1466</f>
        <v>0</v>
      </c>
      <c r="D7937" s="200">
        <f>Collection!F1466</f>
        <v>0</v>
      </c>
      <c r="E7937" s="200">
        <f>Collection!C1466</f>
        <v>0</v>
      </c>
      <c r="F7937" s="200"/>
      <c r="G7937" s="201"/>
      <c r="H7937" s="201">
        <f>Collection!H1466</f>
        <v>0</v>
      </c>
      <c r="I7937" s="241">
        <f t="shared" si="124"/>
        <v>0</v>
      </c>
      <c r="J7937" s="200"/>
      <c r="K7937" s="200" t="str" cm="1">
        <f t="array" ref="K7937">IF($C7937="","",IF(AND($C7937=Party_Statement!$C$5,$B7937&gt;=Party_Statement!$C$6,$B7937&lt;=Party_Statement!$E$6),SUMPRODUCT(($C$3:$C7937=Party_Statement!$C$5)*($B$3:$B7937&gt;=Party_Statement!$C$6)*($B$3:$B7937&lt;=Party_Statement!$E$6)),""))</f>
        <v/>
      </c>
    </row>
    <row r="7938" spans="1:11" x14ac:dyDescent="0.2">
      <c r="A7938" s="203">
        <f>Collection!A1467</f>
        <v>0</v>
      </c>
      <c r="B7938" s="197">
        <f>Collection!B1467</f>
        <v>0</v>
      </c>
      <c r="C7938" s="200">
        <f>Collection!D1467</f>
        <v>0</v>
      </c>
      <c r="D7938" s="200">
        <f>Collection!F1467</f>
        <v>0</v>
      </c>
      <c r="E7938" s="200">
        <f>Collection!C1467</f>
        <v>0</v>
      </c>
      <c r="F7938" s="200"/>
      <c r="G7938" s="201"/>
      <c r="H7938" s="201">
        <f>Collection!H1467</f>
        <v>0</v>
      </c>
      <c r="I7938" s="241">
        <f t="shared" si="124"/>
        <v>0</v>
      </c>
      <c r="J7938" s="200"/>
      <c r="K7938" s="200" t="str" cm="1">
        <f t="array" ref="K7938">IF($C7938="","",IF(AND($C7938=Party_Statement!$C$5,$B7938&gt;=Party_Statement!$C$6,$B7938&lt;=Party_Statement!$E$6),SUMPRODUCT(($C$3:$C7938=Party_Statement!$C$5)*($B$3:$B7938&gt;=Party_Statement!$C$6)*($B$3:$B7938&lt;=Party_Statement!$E$6)),""))</f>
        <v/>
      </c>
    </row>
    <row r="7939" spans="1:11" x14ac:dyDescent="0.2">
      <c r="A7939" s="203">
        <f>Collection!A1468</f>
        <v>0</v>
      </c>
      <c r="B7939" s="197">
        <f>Collection!B1468</f>
        <v>0</v>
      </c>
      <c r="C7939" s="200">
        <f>Collection!D1468</f>
        <v>0</v>
      </c>
      <c r="D7939" s="200">
        <f>Collection!F1468</f>
        <v>0</v>
      </c>
      <c r="E7939" s="200">
        <f>Collection!C1468</f>
        <v>0</v>
      </c>
      <c r="F7939" s="200"/>
      <c r="G7939" s="201"/>
      <c r="H7939" s="201">
        <f>Collection!H1468</f>
        <v>0</v>
      </c>
      <c r="I7939" s="241">
        <f t="shared" si="124"/>
        <v>0</v>
      </c>
      <c r="J7939" s="200"/>
      <c r="K7939" s="200" t="str" cm="1">
        <f t="array" ref="K7939">IF($C7939="","",IF(AND($C7939=Party_Statement!$C$5,$B7939&gt;=Party_Statement!$C$6,$B7939&lt;=Party_Statement!$E$6),SUMPRODUCT(($C$3:$C7939=Party_Statement!$C$5)*($B$3:$B7939&gt;=Party_Statement!$C$6)*($B$3:$B7939&lt;=Party_Statement!$E$6)),""))</f>
        <v/>
      </c>
    </row>
    <row r="7940" spans="1:11" x14ac:dyDescent="0.2">
      <c r="A7940" s="203">
        <f>Collection!A1469</f>
        <v>0</v>
      </c>
      <c r="B7940" s="197">
        <f>Collection!B1469</f>
        <v>0</v>
      </c>
      <c r="C7940" s="200">
        <f>Collection!D1469</f>
        <v>0</v>
      </c>
      <c r="D7940" s="200">
        <f>Collection!F1469</f>
        <v>0</v>
      </c>
      <c r="E7940" s="200">
        <f>Collection!C1469</f>
        <v>0</v>
      </c>
      <c r="F7940" s="200"/>
      <c r="G7940" s="201"/>
      <c r="H7940" s="201">
        <f>Collection!H1469</f>
        <v>0</v>
      </c>
      <c r="I7940" s="241">
        <f t="shared" si="124"/>
        <v>0</v>
      </c>
      <c r="J7940" s="200"/>
      <c r="K7940" s="200" t="str" cm="1">
        <f t="array" ref="K7940">IF($C7940="","",IF(AND($C7940=Party_Statement!$C$5,$B7940&gt;=Party_Statement!$C$6,$B7940&lt;=Party_Statement!$E$6),SUMPRODUCT(($C$3:$C7940=Party_Statement!$C$5)*($B$3:$B7940&gt;=Party_Statement!$C$6)*($B$3:$B7940&lt;=Party_Statement!$E$6)),""))</f>
        <v/>
      </c>
    </row>
    <row r="7941" spans="1:11" x14ac:dyDescent="0.2">
      <c r="A7941" s="203">
        <f>Collection!A1470</f>
        <v>0</v>
      </c>
      <c r="B7941" s="197">
        <f>Collection!B1470</f>
        <v>0</v>
      </c>
      <c r="C7941" s="200">
        <f>Collection!D1470</f>
        <v>0</v>
      </c>
      <c r="D7941" s="200">
        <f>Collection!F1470</f>
        <v>0</v>
      </c>
      <c r="E7941" s="200">
        <f>Collection!C1470</f>
        <v>0</v>
      </c>
      <c r="F7941" s="200"/>
      <c r="G7941" s="201"/>
      <c r="H7941" s="201">
        <f>Collection!H1470</f>
        <v>0</v>
      </c>
      <c r="I7941" s="241">
        <f t="shared" si="124"/>
        <v>0</v>
      </c>
      <c r="J7941" s="200"/>
      <c r="K7941" s="200" t="str" cm="1">
        <f t="array" ref="K7941">IF($C7941="","",IF(AND($C7941=Party_Statement!$C$5,$B7941&gt;=Party_Statement!$C$6,$B7941&lt;=Party_Statement!$E$6),SUMPRODUCT(($C$3:$C7941=Party_Statement!$C$5)*($B$3:$B7941&gt;=Party_Statement!$C$6)*($B$3:$B7941&lt;=Party_Statement!$E$6)),""))</f>
        <v/>
      </c>
    </row>
    <row r="7942" spans="1:11" x14ac:dyDescent="0.2">
      <c r="A7942" s="203">
        <f>Collection!A1471</f>
        <v>0</v>
      </c>
      <c r="B7942" s="197">
        <f>Collection!B1471</f>
        <v>0</v>
      </c>
      <c r="C7942" s="200">
        <f>Collection!D1471</f>
        <v>0</v>
      </c>
      <c r="D7942" s="200">
        <f>Collection!F1471</f>
        <v>0</v>
      </c>
      <c r="E7942" s="200">
        <f>Collection!C1471</f>
        <v>0</v>
      </c>
      <c r="F7942" s="200"/>
      <c r="G7942" s="201"/>
      <c r="H7942" s="201">
        <f>Collection!H1471</f>
        <v>0</v>
      </c>
      <c r="I7942" s="241">
        <f t="shared" si="124"/>
        <v>0</v>
      </c>
      <c r="J7942" s="200"/>
      <c r="K7942" s="200" t="str" cm="1">
        <f t="array" ref="K7942">IF($C7942="","",IF(AND($C7942=Party_Statement!$C$5,$B7942&gt;=Party_Statement!$C$6,$B7942&lt;=Party_Statement!$E$6),SUMPRODUCT(($C$3:$C7942=Party_Statement!$C$5)*($B$3:$B7942&gt;=Party_Statement!$C$6)*($B$3:$B7942&lt;=Party_Statement!$E$6)),""))</f>
        <v/>
      </c>
    </row>
    <row r="7943" spans="1:11" x14ac:dyDescent="0.2">
      <c r="A7943" s="203">
        <f>Collection!A1472</f>
        <v>0</v>
      </c>
      <c r="B7943" s="197">
        <f>Collection!B1472</f>
        <v>0</v>
      </c>
      <c r="C7943" s="200">
        <f>Collection!D1472</f>
        <v>0</v>
      </c>
      <c r="D7943" s="200">
        <f>Collection!F1472</f>
        <v>0</v>
      </c>
      <c r="E7943" s="200">
        <f>Collection!C1472</f>
        <v>0</v>
      </c>
      <c r="F7943" s="200"/>
      <c r="G7943" s="201"/>
      <c r="H7943" s="201">
        <f>Collection!H1472</f>
        <v>0</v>
      </c>
      <c r="I7943" s="241">
        <f t="shared" si="124"/>
        <v>0</v>
      </c>
      <c r="J7943" s="200"/>
      <c r="K7943" s="200" t="str" cm="1">
        <f t="array" ref="K7943">IF($C7943="","",IF(AND($C7943=Party_Statement!$C$5,$B7943&gt;=Party_Statement!$C$6,$B7943&lt;=Party_Statement!$E$6),SUMPRODUCT(($C$3:$C7943=Party_Statement!$C$5)*($B$3:$B7943&gt;=Party_Statement!$C$6)*($B$3:$B7943&lt;=Party_Statement!$E$6)),""))</f>
        <v/>
      </c>
    </row>
    <row r="7944" spans="1:11" x14ac:dyDescent="0.2">
      <c r="A7944" s="203">
        <f>Collection!A1473</f>
        <v>0</v>
      </c>
      <c r="B7944" s="197">
        <f>Collection!B1473</f>
        <v>0</v>
      </c>
      <c r="C7944" s="200">
        <f>Collection!D1473</f>
        <v>0</v>
      </c>
      <c r="D7944" s="200">
        <f>Collection!F1473</f>
        <v>0</v>
      </c>
      <c r="E7944" s="200">
        <f>Collection!C1473</f>
        <v>0</v>
      </c>
      <c r="F7944" s="200"/>
      <c r="G7944" s="201"/>
      <c r="H7944" s="201">
        <f>Collection!H1473</f>
        <v>0</v>
      </c>
      <c r="I7944" s="241">
        <f t="shared" si="124"/>
        <v>0</v>
      </c>
      <c r="J7944" s="200"/>
      <c r="K7944" s="200" t="str" cm="1">
        <f t="array" ref="K7944">IF($C7944="","",IF(AND($C7944=Party_Statement!$C$5,$B7944&gt;=Party_Statement!$C$6,$B7944&lt;=Party_Statement!$E$6),SUMPRODUCT(($C$3:$C7944=Party_Statement!$C$5)*($B$3:$B7944&gt;=Party_Statement!$C$6)*($B$3:$B7944&lt;=Party_Statement!$E$6)),""))</f>
        <v/>
      </c>
    </row>
    <row r="7945" spans="1:11" x14ac:dyDescent="0.2">
      <c r="A7945" s="203">
        <f>Collection!A1474</f>
        <v>0</v>
      </c>
      <c r="B7945" s="197">
        <f>Collection!B1474</f>
        <v>0</v>
      </c>
      <c r="C7945" s="200">
        <f>Collection!D1474</f>
        <v>0</v>
      </c>
      <c r="D7945" s="200">
        <f>Collection!F1474</f>
        <v>0</v>
      </c>
      <c r="E7945" s="200">
        <f>Collection!C1474</f>
        <v>0</v>
      </c>
      <c r="F7945" s="200"/>
      <c r="G7945" s="201"/>
      <c r="H7945" s="201">
        <f>Collection!H1474</f>
        <v>0</v>
      </c>
      <c r="I7945" s="241">
        <f t="shared" si="124"/>
        <v>0</v>
      </c>
      <c r="J7945" s="200"/>
      <c r="K7945" s="200" t="str" cm="1">
        <f t="array" ref="K7945">IF($C7945="","",IF(AND($C7945=Party_Statement!$C$5,$B7945&gt;=Party_Statement!$C$6,$B7945&lt;=Party_Statement!$E$6),SUMPRODUCT(($C$3:$C7945=Party_Statement!$C$5)*($B$3:$B7945&gt;=Party_Statement!$C$6)*($B$3:$B7945&lt;=Party_Statement!$E$6)),""))</f>
        <v/>
      </c>
    </row>
    <row r="7946" spans="1:11" x14ac:dyDescent="0.2">
      <c r="A7946" s="203">
        <f>Collection!A1475</f>
        <v>0</v>
      </c>
      <c r="B7946" s="197">
        <f>Collection!B1475</f>
        <v>0</v>
      </c>
      <c r="C7946" s="200">
        <f>Collection!D1475</f>
        <v>0</v>
      </c>
      <c r="D7946" s="200">
        <f>Collection!F1475</f>
        <v>0</v>
      </c>
      <c r="E7946" s="200">
        <f>Collection!C1475</f>
        <v>0</v>
      </c>
      <c r="F7946" s="200"/>
      <c r="G7946" s="201"/>
      <c r="H7946" s="201">
        <f>Collection!H1475</f>
        <v>0</v>
      </c>
      <c r="I7946" s="241">
        <f t="shared" si="124"/>
        <v>0</v>
      </c>
      <c r="J7946" s="200"/>
      <c r="K7946" s="200" t="str" cm="1">
        <f t="array" ref="K7946">IF($C7946="","",IF(AND($C7946=Party_Statement!$C$5,$B7946&gt;=Party_Statement!$C$6,$B7946&lt;=Party_Statement!$E$6),SUMPRODUCT(($C$3:$C7946=Party_Statement!$C$5)*($B$3:$B7946&gt;=Party_Statement!$C$6)*($B$3:$B7946&lt;=Party_Statement!$E$6)),""))</f>
        <v/>
      </c>
    </row>
    <row r="7947" spans="1:11" x14ac:dyDescent="0.2">
      <c r="A7947" s="203">
        <f>Collection!A1476</f>
        <v>0</v>
      </c>
      <c r="B7947" s="197">
        <f>Collection!B1476</f>
        <v>0</v>
      </c>
      <c r="C7947" s="200">
        <f>Collection!D1476</f>
        <v>0</v>
      </c>
      <c r="D7947" s="200">
        <f>Collection!F1476</f>
        <v>0</v>
      </c>
      <c r="E7947" s="200">
        <f>Collection!C1476</f>
        <v>0</v>
      </c>
      <c r="F7947" s="200"/>
      <c r="G7947" s="201"/>
      <c r="H7947" s="201">
        <f>Collection!H1476</f>
        <v>0</v>
      </c>
      <c r="I7947" s="241">
        <f t="shared" ref="I7947:I8010" si="125">IF($C7947="","",IF($C7947=$C2965,$I2965+$G7947-$H7947,$G7947-$H7947))</f>
        <v>0</v>
      </c>
      <c r="J7947" s="200"/>
      <c r="K7947" s="200" t="str" cm="1">
        <f t="array" ref="K7947">IF($C7947="","",IF(AND($C7947=Party_Statement!$C$5,$B7947&gt;=Party_Statement!$C$6,$B7947&lt;=Party_Statement!$E$6),SUMPRODUCT(($C$3:$C7947=Party_Statement!$C$5)*($B$3:$B7947&gt;=Party_Statement!$C$6)*($B$3:$B7947&lt;=Party_Statement!$E$6)),""))</f>
        <v/>
      </c>
    </row>
    <row r="7948" spans="1:11" x14ac:dyDescent="0.2">
      <c r="A7948" s="203">
        <f>Collection!A1477</f>
        <v>0</v>
      </c>
      <c r="B7948" s="197">
        <f>Collection!B1477</f>
        <v>0</v>
      </c>
      <c r="C7948" s="200">
        <f>Collection!D1477</f>
        <v>0</v>
      </c>
      <c r="D7948" s="200">
        <f>Collection!F1477</f>
        <v>0</v>
      </c>
      <c r="E7948" s="200">
        <f>Collection!C1477</f>
        <v>0</v>
      </c>
      <c r="F7948" s="200"/>
      <c r="G7948" s="201"/>
      <c r="H7948" s="201">
        <f>Collection!H1477</f>
        <v>0</v>
      </c>
      <c r="I7948" s="241">
        <f t="shared" si="125"/>
        <v>0</v>
      </c>
      <c r="J7948" s="200"/>
      <c r="K7948" s="200" t="str" cm="1">
        <f t="array" ref="K7948">IF($C7948="","",IF(AND($C7948=Party_Statement!$C$5,$B7948&gt;=Party_Statement!$C$6,$B7948&lt;=Party_Statement!$E$6),SUMPRODUCT(($C$3:$C7948=Party_Statement!$C$5)*($B$3:$B7948&gt;=Party_Statement!$C$6)*($B$3:$B7948&lt;=Party_Statement!$E$6)),""))</f>
        <v/>
      </c>
    </row>
    <row r="7949" spans="1:11" x14ac:dyDescent="0.2">
      <c r="A7949" s="203">
        <f>Collection!A1478</f>
        <v>0</v>
      </c>
      <c r="B7949" s="197">
        <f>Collection!B1478</f>
        <v>0</v>
      </c>
      <c r="C7949" s="200">
        <f>Collection!D1478</f>
        <v>0</v>
      </c>
      <c r="D7949" s="200">
        <f>Collection!F1478</f>
        <v>0</v>
      </c>
      <c r="E7949" s="200">
        <f>Collection!C1478</f>
        <v>0</v>
      </c>
      <c r="F7949" s="200"/>
      <c r="G7949" s="201"/>
      <c r="H7949" s="201">
        <f>Collection!H1478</f>
        <v>0</v>
      </c>
      <c r="I7949" s="241">
        <f t="shared" si="125"/>
        <v>0</v>
      </c>
      <c r="J7949" s="200"/>
      <c r="K7949" s="200" t="str" cm="1">
        <f t="array" ref="K7949">IF($C7949="","",IF(AND($C7949=Party_Statement!$C$5,$B7949&gt;=Party_Statement!$C$6,$B7949&lt;=Party_Statement!$E$6),SUMPRODUCT(($C$3:$C7949=Party_Statement!$C$5)*($B$3:$B7949&gt;=Party_Statement!$C$6)*($B$3:$B7949&lt;=Party_Statement!$E$6)),""))</f>
        <v/>
      </c>
    </row>
    <row r="7950" spans="1:11" x14ac:dyDescent="0.2">
      <c r="A7950" s="203">
        <f>Collection!A1479</f>
        <v>0</v>
      </c>
      <c r="B7950" s="197">
        <f>Collection!B1479</f>
        <v>0</v>
      </c>
      <c r="C7950" s="200">
        <f>Collection!D1479</f>
        <v>0</v>
      </c>
      <c r="D7950" s="200">
        <f>Collection!F1479</f>
        <v>0</v>
      </c>
      <c r="E7950" s="200">
        <f>Collection!C1479</f>
        <v>0</v>
      </c>
      <c r="F7950" s="200"/>
      <c r="G7950" s="201"/>
      <c r="H7950" s="201">
        <f>Collection!H1479</f>
        <v>0</v>
      </c>
      <c r="I7950" s="241">
        <f t="shared" si="125"/>
        <v>0</v>
      </c>
      <c r="J7950" s="200"/>
      <c r="K7950" s="200" t="str" cm="1">
        <f t="array" ref="K7950">IF($C7950="","",IF(AND($C7950=Party_Statement!$C$5,$B7950&gt;=Party_Statement!$C$6,$B7950&lt;=Party_Statement!$E$6),SUMPRODUCT(($C$3:$C7950=Party_Statement!$C$5)*($B$3:$B7950&gt;=Party_Statement!$C$6)*($B$3:$B7950&lt;=Party_Statement!$E$6)),""))</f>
        <v/>
      </c>
    </row>
    <row r="7951" spans="1:11" x14ac:dyDescent="0.2">
      <c r="A7951" s="203">
        <f>Collection!A1480</f>
        <v>0</v>
      </c>
      <c r="B7951" s="197">
        <f>Collection!B1480</f>
        <v>0</v>
      </c>
      <c r="C7951" s="200">
        <f>Collection!D1480</f>
        <v>0</v>
      </c>
      <c r="D7951" s="200">
        <f>Collection!F1480</f>
        <v>0</v>
      </c>
      <c r="E7951" s="200">
        <f>Collection!C1480</f>
        <v>0</v>
      </c>
      <c r="F7951" s="200"/>
      <c r="G7951" s="201"/>
      <c r="H7951" s="201">
        <f>Collection!H1480</f>
        <v>0</v>
      </c>
      <c r="I7951" s="241">
        <f t="shared" si="125"/>
        <v>0</v>
      </c>
      <c r="J7951" s="200"/>
      <c r="K7951" s="200" t="str" cm="1">
        <f t="array" ref="K7951">IF($C7951="","",IF(AND($C7951=Party_Statement!$C$5,$B7951&gt;=Party_Statement!$C$6,$B7951&lt;=Party_Statement!$E$6),SUMPRODUCT(($C$3:$C7951=Party_Statement!$C$5)*($B$3:$B7951&gt;=Party_Statement!$C$6)*($B$3:$B7951&lt;=Party_Statement!$E$6)),""))</f>
        <v/>
      </c>
    </row>
    <row r="7952" spans="1:11" x14ac:dyDescent="0.2">
      <c r="A7952" s="203">
        <f>Collection!A1481</f>
        <v>0</v>
      </c>
      <c r="B7952" s="197">
        <f>Collection!B1481</f>
        <v>0</v>
      </c>
      <c r="C7952" s="200">
        <f>Collection!D1481</f>
        <v>0</v>
      </c>
      <c r="D7952" s="200">
        <f>Collection!F1481</f>
        <v>0</v>
      </c>
      <c r="E7952" s="200">
        <f>Collection!C1481</f>
        <v>0</v>
      </c>
      <c r="F7952" s="200"/>
      <c r="G7952" s="201"/>
      <c r="H7952" s="201">
        <f>Collection!H1481</f>
        <v>0</v>
      </c>
      <c r="I7952" s="241">
        <f t="shared" si="125"/>
        <v>0</v>
      </c>
      <c r="J7952" s="200"/>
      <c r="K7952" s="200" t="str" cm="1">
        <f t="array" ref="K7952">IF($C7952="","",IF(AND($C7952=Party_Statement!$C$5,$B7952&gt;=Party_Statement!$C$6,$B7952&lt;=Party_Statement!$E$6),SUMPRODUCT(($C$3:$C7952=Party_Statement!$C$5)*($B$3:$B7952&gt;=Party_Statement!$C$6)*($B$3:$B7952&lt;=Party_Statement!$E$6)),""))</f>
        <v/>
      </c>
    </row>
    <row r="7953" spans="1:11" x14ac:dyDescent="0.2">
      <c r="A7953" s="203">
        <f>Collection!A1482</f>
        <v>0</v>
      </c>
      <c r="B7953" s="197">
        <f>Collection!B1482</f>
        <v>0</v>
      </c>
      <c r="C7953" s="200">
        <f>Collection!D1482</f>
        <v>0</v>
      </c>
      <c r="D7953" s="200">
        <f>Collection!F1482</f>
        <v>0</v>
      </c>
      <c r="E7953" s="200">
        <f>Collection!C1482</f>
        <v>0</v>
      </c>
      <c r="F7953" s="200"/>
      <c r="G7953" s="201"/>
      <c r="H7953" s="201">
        <f>Collection!H1482</f>
        <v>0</v>
      </c>
      <c r="I7953" s="241">
        <f t="shared" si="125"/>
        <v>0</v>
      </c>
      <c r="J7953" s="200"/>
      <c r="K7953" s="200" t="str" cm="1">
        <f t="array" ref="K7953">IF($C7953="","",IF(AND($C7953=Party_Statement!$C$5,$B7953&gt;=Party_Statement!$C$6,$B7953&lt;=Party_Statement!$E$6),SUMPRODUCT(($C$3:$C7953=Party_Statement!$C$5)*($B$3:$B7953&gt;=Party_Statement!$C$6)*($B$3:$B7953&lt;=Party_Statement!$E$6)),""))</f>
        <v/>
      </c>
    </row>
    <row r="7954" spans="1:11" x14ac:dyDescent="0.2">
      <c r="A7954" s="203">
        <f>Collection!A1483</f>
        <v>0</v>
      </c>
      <c r="B7954" s="197">
        <f>Collection!B1483</f>
        <v>0</v>
      </c>
      <c r="C7954" s="200">
        <f>Collection!D1483</f>
        <v>0</v>
      </c>
      <c r="D7954" s="200">
        <f>Collection!F1483</f>
        <v>0</v>
      </c>
      <c r="E7954" s="200">
        <f>Collection!C1483</f>
        <v>0</v>
      </c>
      <c r="F7954" s="200"/>
      <c r="G7954" s="201"/>
      <c r="H7954" s="201">
        <f>Collection!H1483</f>
        <v>0</v>
      </c>
      <c r="I7954" s="241">
        <f t="shared" si="125"/>
        <v>0</v>
      </c>
      <c r="J7954" s="200"/>
      <c r="K7954" s="200" t="str" cm="1">
        <f t="array" ref="K7954">IF($C7954="","",IF(AND($C7954=Party_Statement!$C$5,$B7954&gt;=Party_Statement!$C$6,$B7954&lt;=Party_Statement!$E$6),SUMPRODUCT(($C$3:$C7954=Party_Statement!$C$5)*($B$3:$B7954&gt;=Party_Statement!$C$6)*($B$3:$B7954&lt;=Party_Statement!$E$6)),""))</f>
        <v/>
      </c>
    </row>
    <row r="7955" spans="1:11" x14ac:dyDescent="0.2">
      <c r="A7955" s="203">
        <f>Collection!A1484</f>
        <v>0</v>
      </c>
      <c r="B7955" s="197">
        <f>Collection!B1484</f>
        <v>0</v>
      </c>
      <c r="C7955" s="200">
        <f>Collection!D1484</f>
        <v>0</v>
      </c>
      <c r="D7955" s="200">
        <f>Collection!F1484</f>
        <v>0</v>
      </c>
      <c r="E7955" s="200">
        <f>Collection!C1484</f>
        <v>0</v>
      </c>
      <c r="F7955" s="200"/>
      <c r="G7955" s="201"/>
      <c r="H7955" s="201">
        <f>Collection!H1484</f>
        <v>0</v>
      </c>
      <c r="I7955" s="241">
        <f t="shared" si="125"/>
        <v>0</v>
      </c>
      <c r="J7955" s="200"/>
      <c r="K7955" s="200" t="str" cm="1">
        <f t="array" ref="K7955">IF($C7955="","",IF(AND($C7955=Party_Statement!$C$5,$B7955&gt;=Party_Statement!$C$6,$B7955&lt;=Party_Statement!$E$6),SUMPRODUCT(($C$3:$C7955=Party_Statement!$C$5)*($B$3:$B7955&gt;=Party_Statement!$C$6)*($B$3:$B7955&lt;=Party_Statement!$E$6)),""))</f>
        <v/>
      </c>
    </row>
    <row r="7956" spans="1:11" x14ac:dyDescent="0.2">
      <c r="A7956" s="203">
        <f>Collection!A1485</f>
        <v>0</v>
      </c>
      <c r="B7956" s="197">
        <f>Collection!B1485</f>
        <v>0</v>
      </c>
      <c r="C7956" s="200">
        <f>Collection!D1485</f>
        <v>0</v>
      </c>
      <c r="D7956" s="200">
        <f>Collection!F1485</f>
        <v>0</v>
      </c>
      <c r="E7956" s="200">
        <f>Collection!C1485</f>
        <v>0</v>
      </c>
      <c r="F7956" s="200"/>
      <c r="G7956" s="201"/>
      <c r="H7956" s="201">
        <f>Collection!H1485</f>
        <v>0</v>
      </c>
      <c r="I7956" s="241">
        <f t="shared" si="125"/>
        <v>0</v>
      </c>
      <c r="J7956" s="200"/>
      <c r="K7956" s="200" t="str" cm="1">
        <f t="array" ref="K7956">IF($C7956="","",IF(AND($C7956=Party_Statement!$C$5,$B7956&gt;=Party_Statement!$C$6,$B7956&lt;=Party_Statement!$E$6),SUMPRODUCT(($C$3:$C7956=Party_Statement!$C$5)*($B$3:$B7956&gt;=Party_Statement!$C$6)*($B$3:$B7956&lt;=Party_Statement!$E$6)),""))</f>
        <v/>
      </c>
    </row>
    <row r="7957" spans="1:11" x14ac:dyDescent="0.2">
      <c r="A7957" s="203">
        <f>Collection!A1486</f>
        <v>0</v>
      </c>
      <c r="B7957" s="197">
        <f>Collection!B1486</f>
        <v>0</v>
      </c>
      <c r="C7957" s="200">
        <f>Collection!D1486</f>
        <v>0</v>
      </c>
      <c r="D7957" s="200">
        <f>Collection!F1486</f>
        <v>0</v>
      </c>
      <c r="E7957" s="200">
        <f>Collection!C1486</f>
        <v>0</v>
      </c>
      <c r="F7957" s="200"/>
      <c r="G7957" s="201"/>
      <c r="H7957" s="201">
        <f>Collection!H1486</f>
        <v>0</v>
      </c>
      <c r="I7957" s="241">
        <f t="shared" si="125"/>
        <v>0</v>
      </c>
      <c r="J7957" s="200"/>
      <c r="K7957" s="200" t="str" cm="1">
        <f t="array" ref="K7957">IF($C7957="","",IF(AND($C7957=Party_Statement!$C$5,$B7957&gt;=Party_Statement!$C$6,$B7957&lt;=Party_Statement!$E$6),SUMPRODUCT(($C$3:$C7957=Party_Statement!$C$5)*($B$3:$B7957&gt;=Party_Statement!$C$6)*($B$3:$B7957&lt;=Party_Statement!$E$6)),""))</f>
        <v/>
      </c>
    </row>
    <row r="7958" spans="1:11" x14ac:dyDescent="0.2">
      <c r="A7958" s="203">
        <f>Collection!A1487</f>
        <v>0</v>
      </c>
      <c r="B7958" s="197">
        <f>Collection!B1487</f>
        <v>0</v>
      </c>
      <c r="C7958" s="200">
        <f>Collection!D1487</f>
        <v>0</v>
      </c>
      <c r="D7958" s="200">
        <f>Collection!F1487</f>
        <v>0</v>
      </c>
      <c r="E7958" s="200">
        <f>Collection!C1487</f>
        <v>0</v>
      </c>
      <c r="F7958" s="200"/>
      <c r="G7958" s="201"/>
      <c r="H7958" s="201">
        <f>Collection!H1487</f>
        <v>0</v>
      </c>
      <c r="I7958" s="241">
        <f t="shared" si="125"/>
        <v>0</v>
      </c>
      <c r="J7958" s="200"/>
      <c r="K7958" s="200" t="str" cm="1">
        <f t="array" ref="K7958">IF($C7958="","",IF(AND($C7958=Party_Statement!$C$5,$B7958&gt;=Party_Statement!$C$6,$B7958&lt;=Party_Statement!$E$6),SUMPRODUCT(($C$3:$C7958=Party_Statement!$C$5)*($B$3:$B7958&gt;=Party_Statement!$C$6)*($B$3:$B7958&lt;=Party_Statement!$E$6)),""))</f>
        <v/>
      </c>
    </row>
    <row r="7959" spans="1:11" x14ac:dyDescent="0.2">
      <c r="A7959" s="203">
        <f>Collection!A1488</f>
        <v>0</v>
      </c>
      <c r="B7959" s="197">
        <f>Collection!B1488</f>
        <v>0</v>
      </c>
      <c r="C7959" s="200">
        <f>Collection!D1488</f>
        <v>0</v>
      </c>
      <c r="D7959" s="200">
        <f>Collection!F1488</f>
        <v>0</v>
      </c>
      <c r="E7959" s="200">
        <f>Collection!C1488</f>
        <v>0</v>
      </c>
      <c r="F7959" s="200"/>
      <c r="G7959" s="201"/>
      <c r="H7959" s="201">
        <f>Collection!H1488</f>
        <v>0</v>
      </c>
      <c r="I7959" s="241">
        <f t="shared" si="125"/>
        <v>0</v>
      </c>
      <c r="J7959" s="200"/>
      <c r="K7959" s="200" t="str" cm="1">
        <f t="array" ref="K7959">IF($C7959="","",IF(AND($C7959=Party_Statement!$C$5,$B7959&gt;=Party_Statement!$C$6,$B7959&lt;=Party_Statement!$E$6),SUMPRODUCT(($C$3:$C7959=Party_Statement!$C$5)*($B$3:$B7959&gt;=Party_Statement!$C$6)*($B$3:$B7959&lt;=Party_Statement!$E$6)),""))</f>
        <v/>
      </c>
    </row>
    <row r="7960" spans="1:11" x14ac:dyDescent="0.2">
      <c r="A7960" s="203">
        <f>Collection!A1489</f>
        <v>0</v>
      </c>
      <c r="B7960" s="197">
        <f>Collection!B1489</f>
        <v>0</v>
      </c>
      <c r="C7960" s="200">
        <f>Collection!D1489</f>
        <v>0</v>
      </c>
      <c r="D7960" s="200">
        <f>Collection!F1489</f>
        <v>0</v>
      </c>
      <c r="E7960" s="200">
        <f>Collection!C1489</f>
        <v>0</v>
      </c>
      <c r="F7960" s="200"/>
      <c r="G7960" s="201"/>
      <c r="H7960" s="201">
        <f>Collection!H1489</f>
        <v>0</v>
      </c>
      <c r="I7960" s="241">
        <f t="shared" si="125"/>
        <v>0</v>
      </c>
      <c r="J7960" s="200"/>
      <c r="K7960" s="200" t="str" cm="1">
        <f t="array" ref="K7960">IF($C7960="","",IF(AND($C7960=Party_Statement!$C$5,$B7960&gt;=Party_Statement!$C$6,$B7960&lt;=Party_Statement!$E$6),SUMPRODUCT(($C$3:$C7960=Party_Statement!$C$5)*($B$3:$B7960&gt;=Party_Statement!$C$6)*($B$3:$B7960&lt;=Party_Statement!$E$6)),""))</f>
        <v/>
      </c>
    </row>
    <row r="7961" spans="1:11" x14ac:dyDescent="0.2">
      <c r="A7961" s="203">
        <f>Collection!A1490</f>
        <v>0</v>
      </c>
      <c r="B7961" s="197">
        <f>Collection!B1490</f>
        <v>0</v>
      </c>
      <c r="C7961" s="200">
        <f>Collection!D1490</f>
        <v>0</v>
      </c>
      <c r="D7961" s="200">
        <f>Collection!F1490</f>
        <v>0</v>
      </c>
      <c r="E7961" s="200">
        <f>Collection!C1490</f>
        <v>0</v>
      </c>
      <c r="F7961" s="200"/>
      <c r="G7961" s="201"/>
      <c r="H7961" s="201">
        <f>Collection!H1490</f>
        <v>0</v>
      </c>
      <c r="I7961" s="241">
        <f t="shared" si="125"/>
        <v>0</v>
      </c>
      <c r="J7961" s="200"/>
      <c r="K7961" s="200" t="str" cm="1">
        <f t="array" ref="K7961">IF($C7961="","",IF(AND($C7961=Party_Statement!$C$5,$B7961&gt;=Party_Statement!$C$6,$B7961&lt;=Party_Statement!$E$6),SUMPRODUCT(($C$3:$C7961=Party_Statement!$C$5)*($B$3:$B7961&gt;=Party_Statement!$C$6)*($B$3:$B7961&lt;=Party_Statement!$E$6)),""))</f>
        <v/>
      </c>
    </row>
    <row r="7962" spans="1:11" x14ac:dyDescent="0.2">
      <c r="A7962" s="203">
        <f>Collection!A1491</f>
        <v>0</v>
      </c>
      <c r="B7962" s="197">
        <f>Collection!B1491</f>
        <v>0</v>
      </c>
      <c r="C7962" s="200">
        <f>Collection!D1491</f>
        <v>0</v>
      </c>
      <c r="D7962" s="200">
        <f>Collection!F1491</f>
        <v>0</v>
      </c>
      <c r="E7962" s="200">
        <f>Collection!C1491</f>
        <v>0</v>
      </c>
      <c r="F7962" s="200"/>
      <c r="G7962" s="201"/>
      <c r="H7962" s="201">
        <f>Collection!H1491</f>
        <v>0</v>
      </c>
      <c r="I7962" s="241">
        <f t="shared" si="125"/>
        <v>0</v>
      </c>
      <c r="J7962" s="200"/>
      <c r="K7962" s="200" t="str" cm="1">
        <f t="array" ref="K7962">IF($C7962="","",IF(AND($C7962=Party_Statement!$C$5,$B7962&gt;=Party_Statement!$C$6,$B7962&lt;=Party_Statement!$E$6),SUMPRODUCT(($C$3:$C7962=Party_Statement!$C$5)*($B$3:$B7962&gt;=Party_Statement!$C$6)*($B$3:$B7962&lt;=Party_Statement!$E$6)),""))</f>
        <v/>
      </c>
    </row>
    <row r="7963" spans="1:11" x14ac:dyDescent="0.2">
      <c r="A7963" s="203">
        <f>Collection!A1492</f>
        <v>0</v>
      </c>
      <c r="B7963" s="197">
        <f>Collection!B1492</f>
        <v>0</v>
      </c>
      <c r="C7963" s="200">
        <f>Collection!D1492</f>
        <v>0</v>
      </c>
      <c r="D7963" s="200">
        <f>Collection!F1492</f>
        <v>0</v>
      </c>
      <c r="E7963" s="200">
        <f>Collection!C1492</f>
        <v>0</v>
      </c>
      <c r="F7963" s="200"/>
      <c r="G7963" s="201"/>
      <c r="H7963" s="201">
        <f>Collection!H1492</f>
        <v>0</v>
      </c>
      <c r="I7963" s="241">
        <f t="shared" si="125"/>
        <v>0</v>
      </c>
      <c r="J7963" s="200"/>
      <c r="K7963" s="200" t="str" cm="1">
        <f t="array" ref="K7963">IF($C7963="","",IF(AND($C7963=Party_Statement!$C$5,$B7963&gt;=Party_Statement!$C$6,$B7963&lt;=Party_Statement!$E$6),SUMPRODUCT(($C$3:$C7963=Party_Statement!$C$5)*($B$3:$B7963&gt;=Party_Statement!$C$6)*($B$3:$B7963&lt;=Party_Statement!$E$6)),""))</f>
        <v/>
      </c>
    </row>
    <row r="7964" spans="1:11" x14ac:dyDescent="0.2">
      <c r="A7964" s="203">
        <f>Collection!A1493</f>
        <v>0</v>
      </c>
      <c r="B7964" s="197">
        <f>Collection!B1493</f>
        <v>0</v>
      </c>
      <c r="C7964" s="200">
        <f>Collection!D1493</f>
        <v>0</v>
      </c>
      <c r="D7964" s="200">
        <f>Collection!F1493</f>
        <v>0</v>
      </c>
      <c r="E7964" s="200">
        <f>Collection!C1493</f>
        <v>0</v>
      </c>
      <c r="F7964" s="200"/>
      <c r="G7964" s="201"/>
      <c r="H7964" s="201">
        <f>Collection!H1493</f>
        <v>0</v>
      </c>
      <c r="I7964" s="241">
        <f t="shared" si="125"/>
        <v>0</v>
      </c>
      <c r="J7964" s="200"/>
      <c r="K7964" s="200" t="str" cm="1">
        <f t="array" ref="K7964">IF($C7964="","",IF(AND($C7964=Party_Statement!$C$5,$B7964&gt;=Party_Statement!$C$6,$B7964&lt;=Party_Statement!$E$6),SUMPRODUCT(($C$3:$C7964=Party_Statement!$C$5)*($B$3:$B7964&gt;=Party_Statement!$C$6)*($B$3:$B7964&lt;=Party_Statement!$E$6)),""))</f>
        <v/>
      </c>
    </row>
    <row r="7965" spans="1:11" x14ac:dyDescent="0.2">
      <c r="A7965" s="203">
        <f>Collection!A1494</f>
        <v>0</v>
      </c>
      <c r="B7965" s="197">
        <f>Collection!B1494</f>
        <v>0</v>
      </c>
      <c r="C7965" s="200">
        <f>Collection!D1494</f>
        <v>0</v>
      </c>
      <c r="D7965" s="200">
        <f>Collection!F1494</f>
        <v>0</v>
      </c>
      <c r="E7965" s="200">
        <f>Collection!C1494</f>
        <v>0</v>
      </c>
      <c r="F7965" s="200"/>
      <c r="G7965" s="201"/>
      <c r="H7965" s="201">
        <f>Collection!H1494</f>
        <v>0</v>
      </c>
      <c r="I7965" s="241">
        <f t="shared" si="125"/>
        <v>0</v>
      </c>
      <c r="J7965" s="200"/>
      <c r="K7965" s="200" t="str" cm="1">
        <f t="array" ref="K7965">IF($C7965="","",IF(AND($C7965=Party_Statement!$C$5,$B7965&gt;=Party_Statement!$C$6,$B7965&lt;=Party_Statement!$E$6),SUMPRODUCT(($C$3:$C7965=Party_Statement!$C$5)*($B$3:$B7965&gt;=Party_Statement!$C$6)*($B$3:$B7965&lt;=Party_Statement!$E$6)),""))</f>
        <v/>
      </c>
    </row>
    <row r="7966" spans="1:11" x14ac:dyDescent="0.2">
      <c r="A7966" s="203">
        <f>Collection!A1495</f>
        <v>0</v>
      </c>
      <c r="B7966" s="197">
        <f>Collection!B1495</f>
        <v>0</v>
      </c>
      <c r="C7966" s="200">
        <f>Collection!D1495</f>
        <v>0</v>
      </c>
      <c r="D7966" s="200">
        <f>Collection!F1495</f>
        <v>0</v>
      </c>
      <c r="E7966" s="200">
        <f>Collection!C1495</f>
        <v>0</v>
      </c>
      <c r="F7966" s="200"/>
      <c r="G7966" s="201"/>
      <c r="H7966" s="201">
        <f>Collection!H1495</f>
        <v>0</v>
      </c>
      <c r="I7966" s="241">
        <f t="shared" si="125"/>
        <v>0</v>
      </c>
      <c r="J7966" s="200"/>
      <c r="K7966" s="200" t="str" cm="1">
        <f t="array" ref="K7966">IF($C7966="","",IF(AND($C7966=Party_Statement!$C$5,$B7966&gt;=Party_Statement!$C$6,$B7966&lt;=Party_Statement!$E$6),SUMPRODUCT(($C$3:$C7966=Party_Statement!$C$5)*($B$3:$B7966&gt;=Party_Statement!$C$6)*($B$3:$B7966&lt;=Party_Statement!$E$6)),""))</f>
        <v/>
      </c>
    </row>
    <row r="7967" spans="1:11" x14ac:dyDescent="0.2">
      <c r="A7967" s="203">
        <f>Collection!A1496</f>
        <v>0</v>
      </c>
      <c r="B7967" s="197">
        <f>Collection!B1496</f>
        <v>0</v>
      </c>
      <c r="C7967" s="200">
        <f>Collection!D1496</f>
        <v>0</v>
      </c>
      <c r="D7967" s="200">
        <f>Collection!F1496</f>
        <v>0</v>
      </c>
      <c r="E7967" s="200">
        <f>Collection!C1496</f>
        <v>0</v>
      </c>
      <c r="F7967" s="200"/>
      <c r="G7967" s="201"/>
      <c r="H7967" s="201">
        <f>Collection!H1496</f>
        <v>0</v>
      </c>
      <c r="I7967" s="241">
        <f t="shared" si="125"/>
        <v>0</v>
      </c>
      <c r="J7967" s="200"/>
      <c r="K7967" s="200" t="str" cm="1">
        <f t="array" ref="K7967">IF($C7967="","",IF(AND($C7967=Party_Statement!$C$5,$B7967&gt;=Party_Statement!$C$6,$B7967&lt;=Party_Statement!$E$6),SUMPRODUCT(($C$3:$C7967=Party_Statement!$C$5)*($B$3:$B7967&gt;=Party_Statement!$C$6)*($B$3:$B7967&lt;=Party_Statement!$E$6)),""))</f>
        <v/>
      </c>
    </row>
    <row r="7968" spans="1:11" x14ac:dyDescent="0.2">
      <c r="A7968" s="203">
        <f>Collection!A1497</f>
        <v>0</v>
      </c>
      <c r="B7968" s="197">
        <f>Collection!B1497</f>
        <v>0</v>
      </c>
      <c r="C7968" s="200">
        <f>Collection!D1497</f>
        <v>0</v>
      </c>
      <c r="D7968" s="200">
        <f>Collection!F1497</f>
        <v>0</v>
      </c>
      <c r="E7968" s="200">
        <f>Collection!C1497</f>
        <v>0</v>
      </c>
      <c r="F7968" s="200"/>
      <c r="G7968" s="201"/>
      <c r="H7968" s="201">
        <f>Collection!H1497</f>
        <v>0</v>
      </c>
      <c r="I7968" s="241">
        <f t="shared" si="125"/>
        <v>0</v>
      </c>
      <c r="J7968" s="200"/>
      <c r="K7968" s="200" t="str" cm="1">
        <f t="array" ref="K7968">IF($C7968="","",IF(AND($C7968=Party_Statement!$C$5,$B7968&gt;=Party_Statement!$C$6,$B7968&lt;=Party_Statement!$E$6),SUMPRODUCT(($C$3:$C7968=Party_Statement!$C$5)*($B$3:$B7968&gt;=Party_Statement!$C$6)*($B$3:$B7968&lt;=Party_Statement!$E$6)),""))</f>
        <v/>
      </c>
    </row>
    <row r="7969" spans="1:11" x14ac:dyDescent="0.2">
      <c r="A7969" s="203">
        <f>Collection!A1498</f>
        <v>0</v>
      </c>
      <c r="B7969" s="197">
        <f>Collection!B1498</f>
        <v>0</v>
      </c>
      <c r="C7969" s="200">
        <f>Collection!D1498</f>
        <v>0</v>
      </c>
      <c r="D7969" s="200">
        <f>Collection!F1498</f>
        <v>0</v>
      </c>
      <c r="E7969" s="200">
        <f>Collection!C1498</f>
        <v>0</v>
      </c>
      <c r="F7969" s="200"/>
      <c r="G7969" s="201"/>
      <c r="H7969" s="201">
        <f>Collection!H1498</f>
        <v>0</v>
      </c>
      <c r="I7969" s="241">
        <f t="shared" si="125"/>
        <v>0</v>
      </c>
      <c r="J7969" s="200"/>
      <c r="K7969" s="200" t="str" cm="1">
        <f t="array" ref="K7969">IF($C7969="","",IF(AND($C7969=Party_Statement!$C$5,$B7969&gt;=Party_Statement!$C$6,$B7969&lt;=Party_Statement!$E$6),SUMPRODUCT(($C$3:$C7969=Party_Statement!$C$5)*($B$3:$B7969&gt;=Party_Statement!$C$6)*($B$3:$B7969&lt;=Party_Statement!$E$6)),""))</f>
        <v/>
      </c>
    </row>
    <row r="7970" spans="1:11" x14ac:dyDescent="0.2">
      <c r="A7970" s="203">
        <f>Collection!A1499</f>
        <v>0</v>
      </c>
      <c r="B7970" s="197">
        <f>Collection!B1499</f>
        <v>0</v>
      </c>
      <c r="C7970" s="200">
        <f>Collection!D1499</f>
        <v>0</v>
      </c>
      <c r="D7970" s="200">
        <f>Collection!F1499</f>
        <v>0</v>
      </c>
      <c r="E7970" s="200">
        <f>Collection!C1499</f>
        <v>0</v>
      </c>
      <c r="F7970" s="200"/>
      <c r="G7970" s="201"/>
      <c r="H7970" s="201">
        <f>Collection!H1499</f>
        <v>0</v>
      </c>
      <c r="I7970" s="241">
        <f t="shared" si="125"/>
        <v>0</v>
      </c>
      <c r="J7970" s="200"/>
      <c r="K7970" s="200" t="str" cm="1">
        <f t="array" ref="K7970">IF($C7970="","",IF(AND($C7970=Party_Statement!$C$5,$B7970&gt;=Party_Statement!$C$6,$B7970&lt;=Party_Statement!$E$6),SUMPRODUCT(($C$3:$C7970=Party_Statement!$C$5)*($B$3:$B7970&gt;=Party_Statement!$C$6)*($B$3:$B7970&lt;=Party_Statement!$E$6)),""))</f>
        <v/>
      </c>
    </row>
    <row r="7971" spans="1:11" x14ac:dyDescent="0.2">
      <c r="A7971" s="203">
        <f>Collection!A1500</f>
        <v>0</v>
      </c>
      <c r="B7971" s="197">
        <f>Collection!B1500</f>
        <v>0</v>
      </c>
      <c r="C7971" s="200">
        <f>Collection!D1500</f>
        <v>0</v>
      </c>
      <c r="D7971" s="200">
        <f>Collection!F1500</f>
        <v>0</v>
      </c>
      <c r="E7971" s="200">
        <f>Collection!C1500</f>
        <v>0</v>
      </c>
      <c r="F7971" s="200"/>
      <c r="G7971" s="201"/>
      <c r="H7971" s="201">
        <f>Collection!H1500</f>
        <v>0</v>
      </c>
      <c r="I7971" s="241">
        <f t="shared" si="125"/>
        <v>0</v>
      </c>
      <c r="J7971" s="200"/>
      <c r="K7971" s="200" t="str" cm="1">
        <f t="array" ref="K7971">IF($C7971="","",IF(AND($C7971=Party_Statement!$C$5,$B7971&gt;=Party_Statement!$C$6,$B7971&lt;=Party_Statement!$E$6),SUMPRODUCT(($C$3:$C7971=Party_Statement!$C$5)*($B$3:$B7971&gt;=Party_Statement!$C$6)*($B$3:$B7971&lt;=Party_Statement!$E$6)),""))</f>
        <v/>
      </c>
    </row>
    <row r="7972" spans="1:11" x14ac:dyDescent="0.2">
      <c r="A7972" s="203">
        <f>Collection!A1501</f>
        <v>0</v>
      </c>
      <c r="B7972" s="197">
        <f>Collection!B1501</f>
        <v>0</v>
      </c>
      <c r="C7972" s="200">
        <f>Collection!D1501</f>
        <v>0</v>
      </c>
      <c r="D7972" s="200">
        <f>Collection!F1501</f>
        <v>0</v>
      </c>
      <c r="E7972" s="200">
        <f>Collection!C1501</f>
        <v>0</v>
      </c>
      <c r="F7972" s="200"/>
      <c r="G7972" s="201"/>
      <c r="H7972" s="201">
        <f>Collection!H1501</f>
        <v>0</v>
      </c>
      <c r="I7972" s="241">
        <f t="shared" si="125"/>
        <v>0</v>
      </c>
      <c r="J7972" s="200"/>
      <c r="K7972" s="200" t="str" cm="1">
        <f t="array" ref="K7972">IF($C7972="","",IF(AND($C7972=Party_Statement!$C$5,$B7972&gt;=Party_Statement!$C$6,$B7972&lt;=Party_Statement!$E$6),SUMPRODUCT(($C$3:$C7972=Party_Statement!$C$5)*($B$3:$B7972&gt;=Party_Statement!$C$6)*($B$3:$B7972&lt;=Party_Statement!$E$6)),""))</f>
        <v/>
      </c>
    </row>
    <row r="7973" spans="1:11" x14ac:dyDescent="0.2">
      <c r="A7973" s="203">
        <f>Collection!A1502</f>
        <v>0</v>
      </c>
      <c r="B7973" s="197">
        <f>Collection!B1502</f>
        <v>0</v>
      </c>
      <c r="C7973" s="200">
        <f>Collection!D1502</f>
        <v>0</v>
      </c>
      <c r="D7973" s="200">
        <f>Collection!F1502</f>
        <v>0</v>
      </c>
      <c r="E7973" s="200">
        <f>Collection!C1502</f>
        <v>0</v>
      </c>
      <c r="F7973" s="200"/>
      <c r="G7973" s="201"/>
      <c r="H7973" s="201">
        <f>Collection!H1502</f>
        <v>0</v>
      </c>
      <c r="I7973" s="241">
        <f t="shared" si="125"/>
        <v>0</v>
      </c>
      <c r="J7973" s="200"/>
      <c r="K7973" s="200" t="str" cm="1">
        <f t="array" ref="K7973">IF($C7973="","",IF(AND($C7973=Party_Statement!$C$5,$B7973&gt;=Party_Statement!$C$6,$B7973&lt;=Party_Statement!$E$6),SUMPRODUCT(($C$3:$C7973=Party_Statement!$C$5)*($B$3:$B7973&gt;=Party_Statement!$C$6)*($B$3:$B7973&lt;=Party_Statement!$E$6)),""))</f>
        <v/>
      </c>
    </row>
    <row r="7974" spans="1:11" x14ac:dyDescent="0.2">
      <c r="A7974" s="203">
        <f>Collection!A1503</f>
        <v>0</v>
      </c>
      <c r="B7974" s="197">
        <f>Collection!B1503</f>
        <v>0</v>
      </c>
      <c r="C7974" s="200">
        <f>Collection!D1503</f>
        <v>0</v>
      </c>
      <c r="D7974" s="200">
        <f>Collection!F1503</f>
        <v>0</v>
      </c>
      <c r="E7974" s="200">
        <f>Collection!C1503</f>
        <v>0</v>
      </c>
      <c r="F7974" s="200"/>
      <c r="G7974" s="201"/>
      <c r="H7974" s="201">
        <f>Collection!H1503</f>
        <v>0</v>
      </c>
      <c r="I7974" s="241">
        <f t="shared" si="125"/>
        <v>0</v>
      </c>
      <c r="J7974" s="200"/>
      <c r="K7974" s="200" t="str" cm="1">
        <f t="array" ref="K7974">IF($C7974="","",IF(AND($C7974=Party_Statement!$C$5,$B7974&gt;=Party_Statement!$C$6,$B7974&lt;=Party_Statement!$E$6),SUMPRODUCT(($C$3:$C7974=Party_Statement!$C$5)*($B$3:$B7974&gt;=Party_Statement!$C$6)*($B$3:$B7974&lt;=Party_Statement!$E$6)),""))</f>
        <v/>
      </c>
    </row>
    <row r="7975" spans="1:11" x14ac:dyDescent="0.2">
      <c r="A7975" s="203">
        <f>Collection!A1504</f>
        <v>0</v>
      </c>
      <c r="B7975" s="197">
        <f>Collection!B1504</f>
        <v>0</v>
      </c>
      <c r="C7975" s="200">
        <f>Collection!D1504</f>
        <v>0</v>
      </c>
      <c r="D7975" s="200">
        <f>Collection!F1504</f>
        <v>0</v>
      </c>
      <c r="E7975" s="200">
        <f>Collection!C1504</f>
        <v>0</v>
      </c>
      <c r="F7975" s="200"/>
      <c r="G7975" s="201"/>
      <c r="H7975" s="201">
        <f>Collection!H1504</f>
        <v>0</v>
      </c>
      <c r="I7975" s="241">
        <f t="shared" si="125"/>
        <v>0</v>
      </c>
      <c r="J7975" s="200"/>
      <c r="K7975" s="200" t="str" cm="1">
        <f t="array" ref="K7975">IF($C7975="","",IF(AND($C7975=Party_Statement!$C$5,$B7975&gt;=Party_Statement!$C$6,$B7975&lt;=Party_Statement!$E$6),SUMPRODUCT(($C$3:$C7975=Party_Statement!$C$5)*($B$3:$B7975&gt;=Party_Statement!$C$6)*($B$3:$B7975&lt;=Party_Statement!$E$6)),""))</f>
        <v/>
      </c>
    </row>
    <row r="7976" spans="1:11" x14ac:dyDescent="0.2">
      <c r="A7976" s="203">
        <f>Collection!A1505</f>
        <v>0</v>
      </c>
      <c r="B7976" s="197">
        <f>Collection!B1505</f>
        <v>0</v>
      </c>
      <c r="C7976" s="200">
        <f>Collection!D1505</f>
        <v>0</v>
      </c>
      <c r="D7976" s="200">
        <f>Collection!F1505</f>
        <v>0</v>
      </c>
      <c r="E7976" s="200">
        <f>Collection!C1505</f>
        <v>0</v>
      </c>
      <c r="F7976" s="200"/>
      <c r="G7976" s="201"/>
      <c r="H7976" s="201">
        <f>Collection!H1505</f>
        <v>0</v>
      </c>
      <c r="I7976" s="241">
        <f t="shared" si="125"/>
        <v>0</v>
      </c>
      <c r="J7976" s="200"/>
      <c r="K7976" s="200" t="str" cm="1">
        <f t="array" ref="K7976">IF($C7976="","",IF(AND($C7976=Party_Statement!$C$5,$B7976&gt;=Party_Statement!$C$6,$B7976&lt;=Party_Statement!$E$6),SUMPRODUCT(($C$3:$C7976=Party_Statement!$C$5)*($B$3:$B7976&gt;=Party_Statement!$C$6)*($B$3:$B7976&lt;=Party_Statement!$E$6)),""))</f>
        <v/>
      </c>
    </row>
    <row r="7977" spans="1:11" x14ac:dyDescent="0.2">
      <c r="A7977" s="203">
        <f>Collection!A1506</f>
        <v>0</v>
      </c>
      <c r="B7977" s="197">
        <f>Collection!B1506</f>
        <v>0</v>
      </c>
      <c r="C7977" s="200">
        <f>Collection!D1506</f>
        <v>0</v>
      </c>
      <c r="D7977" s="200">
        <f>Collection!F1506</f>
        <v>0</v>
      </c>
      <c r="E7977" s="200">
        <f>Collection!C1506</f>
        <v>0</v>
      </c>
      <c r="F7977" s="200"/>
      <c r="G7977" s="201"/>
      <c r="H7977" s="201">
        <f>Collection!H1506</f>
        <v>0</v>
      </c>
      <c r="I7977" s="241">
        <f t="shared" si="125"/>
        <v>0</v>
      </c>
      <c r="J7977" s="200"/>
      <c r="K7977" s="200" t="str" cm="1">
        <f t="array" ref="K7977">IF($C7977="","",IF(AND($C7977=Party_Statement!$C$5,$B7977&gt;=Party_Statement!$C$6,$B7977&lt;=Party_Statement!$E$6),SUMPRODUCT(($C$3:$C7977=Party_Statement!$C$5)*($B$3:$B7977&gt;=Party_Statement!$C$6)*($B$3:$B7977&lt;=Party_Statement!$E$6)),""))</f>
        <v/>
      </c>
    </row>
    <row r="7978" spans="1:11" x14ac:dyDescent="0.2">
      <c r="A7978" s="203">
        <f>Collection!A1507</f>
        <v>0</v>
      </c>
      <c r="B7978" s="197">
        <f>Collection!B1507</f>
        <v>0</v>
      </c>
      <c r="C7978" s="200">
        <f>Collection!D1507</f>
        <v>0</v>
      </c>
      <c r="D7978" s="200">
        <f>Collection!F1507</f>
        <v>0</v>
      </c>
      <c r="E7978" s="200">
        <f>Collection!C1507</f>
        <v>0</v>
      </c>
      <c r="F7978" s="200"/>
      <c r="G7978" s="201"/>
      <c r="H7978" s="201">
        <f>Collection!H1507</f>
        <v>0</v>
      </c>
      <c r="I7978" s="241">
        <f t="shared" si="125"/>
        <v>0</v>
      </c>
      <c r="J7978" s="200"/>
      <c r="K7978" s="200" t="str" cm="1">
        <f t="array" ref="K7978">IF($C7978="","",IF(AND($C7978=Party_Statement!$C$5,$B7978&gt;=Party_Statement!$C$6,$B7978&lt;=Party_Statement!$E$6),SUMPRODUCT(($C$3:$C7978=Party_Statement!$C$5)*($B$3:$B7978&gt;=Party_Statement!$C$6)*($B$3:$B7978&lt;=Party_Statement!$E$6)),""))</f>
        <v/>
      </c>
    </row>
    <row r="7979" spans="1:11" x14ac:dyDescent="0.2">
      <c r="A7979" s="203">
        <f>Collection!A1508</f>
        <v>0</v>
      </c>
      <c r="B7979" s="197">
        <f>Collection!B1508</f>
        <v>0</v>
      </c>
      <c r="C7979" s="200">
        <f>Collection!D1508</f>
        <v>0</v>
      </c>
      <c r="D7979" s="200">
        <f>Collection!F1508</f>
        <v>0</v>
      </c>
      <c r="E7979" s="200">
        <f>Collection!C1508</f>
        <v>0</v>
      </c>
      <c r="F7979" s="200"/>
      <c r="G7979" s="201"/>
      <c r="H7979" s="201">
        <f>Collection!H1508</f>
        <v>0</v>
      </c>
      <c r="I7979" s="241">
        <f t="shared" si="125"/>
        <v>0</v>
      </c>
      <c r="J7979" s="200"/>
      <c r="K7979" s="200" t="str" cm="1">
        <f t="array" ref="K7979">IF($C7979="","",IF(AND($C7979=Party_Statement!$C$5,$B7979&gt;=Party_Statement!$C$6,$B7979&lt;=Party_Statement!$E$6),SUMPRODUCT(($C$3:$C7979=Party_Statement!$C$5)*($B$3:$B7979&gt;=Party_Statement!$C$6)*($B$3:$B7979&lt;=Party_Statement!$E$6)),""))</f>
        <v/>
      </c>
    </row>
    <row r="7980" spans="1:11" x14ac:dyDescent="0.2">
      <c r="A7980" s="203">
        <f>Collection!A1509</f>
        <v>0</v>
      </c>
      <c r="B7980" s="197">
        <f>Collection!B1509</f>
        <v>0</v>
      </c>
      <c r="C7980" s="200">
        <f>Collection!D1509</f>
        <v>0</v>
      </c>
      <c r="D7980" s="200">
        <f>Collection!F1509</f>
        <v>0</v>
      </c>
      <c r="E7980" s="200">
        <f>Collection!C1509</f>
        <v>0</v>
      </c>
      <c r="F7980" s="200"/>
      <c r="G7980" s="201"/>
      <c r="H7980" s="201">
        <f>Collection!H1509</f>
        <v>0</v>
      </c>
      <c r="I7980" s="241">
        <f t="shared" si="125"/>
        <v>0</v>
      </c>
      <c r="J7980" s="200"/>
      <c r="K7980" s="200" t="str" cm="1">
        <f t="array" ref="K7980">IF($C7980="","",IF(AND($C7980=Party_Statement!$C$5,$B7980&gt;=Party_Statement!$C$6,$B7980&lt;=Party_Statement!$E$6),SUMPRODUCT(($C$3:$C7980=Party_Statement!$C$5)*($B$3:$B7980&gt;=Party_Statement!$C$6)*($B$3:$B7980&lt;=Party_Statement!$E$6)),""))</f>
        <v/>
      </c>
    </row>
    <row r="7981" spans="1:11" x14ac:dyDescent="0.2">
      <c r="A7981" s="203">
        <f>Collection!A1510</f>
        <v>0</v>
      </c>
      <c r="B7981" s="197">
        <f>Collection!B1510</f>
        <v>0</v>
      </c>
      <c r="C7981" s="200">
        <f>Collection!D1510</f>
        <v>0</v>
      </c>
      <c r="D7981" s="200">
        <f>Collection!F1510</f>
        <v>0</v>
      </c>
      <c r="E7981" s="200">
        <f>Collection!C1510</f>
        <v>0</v>
      </c>
      <c r="F7981" s="200"/>
      <c r="G7981" s="201"/>
      <c r="H7981" s="201">
        <f>Collection!H1510</f>
        <v>0</v>
      </c>
      <c r="I7981" s="241">
        <f t="shared" si="125"/>
        <v>0</v>
      </c>
      <c r="J7981" s="200"/>
      <c r="K7981" s="200" t="str" cm="1">
        <f t="array" ref="K7981">IF($C7981="","",IF(AND($C7981=Party_Statement!$C$5,$B7981&gt;=Party_Statement!$C$6,$B7981&lt;=Party_Statement!$E$6),SUMPRODUCT(($C$3:$C7981=Party_Statement!$C$5)*($B$3:$B7981&gt;=Party_Statement!$C$6)*($B$3:$B7981&lt;=Party_Statement!$E$6)),""))</f>
        <v/>
      </c>
    </row>
    <row r="7982" spans="1:11" x14ac:dyDescent="0.2">
      <c r="A7982" s="203">
        <f>Collection!A1511</f>
        <v>0</v>
      </c>
      <c r="B7982" s="197">
        <f>Collection!B1511</f>
        <v>0</v>
      </c>
      <c r="C7982" s="200">
        <f>Collection!D1511</f>
        <v>0</v>
      </c>
      <c r="D7982" s="200">
        <f>Collection!F1511</f>
        <v>0</v>
      </c>
      <c r="E7982" s="200">
        <f>Collection!C1511</f>
        <v>0</v>
      </c>
      <c r="F7982" s="200"/>
      <c r="G7982" s="201"/>
      <c r="H7982" s="201">
        <f>Collection!H1511</f>
        <v>0</v>
      </c>
      <c r="I7982" s="241">
        <f t="shared" si="125"/>
        <v>0</v>
      </c>
      <c r="J7982" s="200"/>
      <c r="K7982" s="200" t="str" cm="1">
        <f t="array" ref="K7982">IF($C7982="","",IF(AND($C7982=Party_Statement!$C$5,$B7982&gt;=Party_Statement!$C$6,$B7982&lt;=Party_Statement!$E$6),SUMPRODUCT(($C$3:$C7982=Party_Statement!$C$5)*($B$3:$B7982&gt;=Party_Statement!$C$6)*($B$3:$B7982&lt;=Party_Statement!$E$6)),""))</f>
        <v/>
      </c>
    </row>
    <row r="7983" spans="1:11" x14ac:dyDescent="0.2">
      <c r="A7983" s="203">
        <f>Collection!A1512</f>
        <v>0</v>
      </c>
      <c r="B7983" s="197">
        <f>Collection!B1512</f>
        <v>0</v>
      </c>
      <c r="C7983" s="200">
        <f>Collection!D1512</f>
        <v>0</v>
      </c>
      <c r="D7983" s="200">
        <f>Collection!F1512</f>
        <v>0</v>
      </c>
      <c r="E7983" s="200">
        <f>Collection!C1512</f>
        <v>0</v>
      </c>
      <c r="F7983" s="200"/>
      <c r="G7983" s="201"/>
      <c r="H7983" s="201">
        <f>Collection!H1512</f>
        <v>0</v>
      </c>
      <c r="I7983" s="241">
        <f t="shared" si="125"/>
        <v>0</v>
      </c>
      <c r="J7983" s="200"/>
      <c r="K7983" s="200" t="str" cm="1">
        <f t="array" ref="K7983">IF($C7983="","",IF(AND($C7983=Party_Statement!$C$5,$B7983&gt;=Party_Statement!$C$6,$B7983&lt;=Party_Statement!$E$6),SUMPRODUCT(($C$3:$C7983=Party_Statement!$C$5)*($B$3:$B7983&gt;=Party_Statement!$C$6)*($B$3:$B7983&lt;=Party_Statement!$E$6)),""))</f>
        <v/>
      </c>
    </row>
    <row r="7984" spans="1:11" x14ac:dyDescent="0.2">
      <c r="A7984" s="203">
        <f>Collection!A1513</f>
        <v>0</v>
      </c>
      <c r="B7984" s="197">
        <f>Collection!B1513</f>
        <v>0</v>
      </c>
      <c r="C7984" s="200">
        <f>Collection!D1513</f>
        <v>0</v>
      </c>
      <c r="D7984" s="200">
        <f>Collection!F1513</f>
        <v>0</v>
      </c>
      <c r="E7984" s="200">
        <f>Collection!C1513</f>
        <v>0</v>
      </c>
      <c r="F7984" s="200"/>
      <c r="G7984" s="201"/>
      <c r="H7984" s="201">
        <f>Collection!H1513</f>
        <v>0</v>
      </c>
      <c r="I7984" s="241">
        <f t="shared" si="125"/>
        <v>0</v>
      </c>
      <c r="J7984" s="200"/>
      <c r="K7984" s="200" t="str" cm="1">
        <f t="array" ref="K7984">IF($C7984="","",IF(AND($C7984=Party_Statement!$C$5,$B7984&gt;=Party_Statement!$C$6,$B7984&lt;=Party_Statement!$E$6),SUMPRODUCT(($C$3:$C7984=Party_Statement!$C$5)*($B$3:$B7984&gt;=Party_Statement!$C$6)*($B$3:$B7984&lt;=Party_Statement!$E$6)),""))</f>
        <v/>
      </c>
    </row>
    <row r="7985" spans="1:11" x14ac:dyDescent="0.2">
      <c r="A7985" s="203">
        <f>Collection!A1514</f>
        <v>0</v>
      </c>
      <c r="B7985" s="197">
        <f>Collection!B1514</f>
        <v>0</v>
      </c>
      <c r="C7985" s="200">
        <f>Collection!D1514</f>
        <v>0</v>
      </c>
      <c r="D7985" s="200">
        <f>Collection!F1514</f>
        <v>0</v>
      </c>
      <c r="E7985" s="200">
        <f>Collection!C1514</f>
        <v>0</v>
      </c>
      <c r="F7985" s="200"/>
      <c r="G7985" s="201"/>
      <c r="H7985" s="201">
        <f>Collection!H1514</f>
        <v>0</v>
      </c>
      <c r="I7985" s="241">
        <f t="shared" si="125"/>
        <v>0</v>
      </c>
      <c r="J7985" s="200"/>
      <c r="K7985" s="200" t="str" cm="1">
        <f t="array" ref="K7985">IF($C7985="","",IF(AND($C7985=Party_Statement!$C$5,$B7985&gt;=Party_Statement!$C$6,$B7985&lt;=Party_Statement!$E$6),SUMPRODUCT(($C$3:$C7985=Party_Statement!$C$5)*($B$3:$B7985&gt;=Party_Statement!$C$6)*($B$3:$B7985&lt;=Party_Statement!$E$6)),""))</f>
        <v/>
      </c>
    </row>
    <row r="7986" spans="1:11" x14ac:dyDescent="0.2">
      <c r="A7986" s="203">
        <f>Collection!A1515</f>
        <v>0</v>
      </c>
      <c r="B7986" s="197">
        <f>Collection!B1515</f>
        <v>0</v>
      </c>
      <c r="C7986" s="200">
        <f>Collection!D1515</f>
        <v>0</v>
      </c>
      <c r="D7986" s="200">
        <f>Collection!F1515</f>
        <v>0</v>
      </c>
      <c r="E7986" s="200">
        <f>Collection!C1515</f>
        <v>0</v>
      </c>
      <c r="F7986" s="200"/>
      <c r="G7986" s="201"/>
      <c r="H7986" s="201">
        <f>Collection!H1515</f>
        <v>0</v>
      </c>
      <c r="I7986" s="241">
        <f t="shared" si="125"/>
        <v>0</v>
      </c>
      <c r="J7986" s="200"/>
      <c r="K7986" s="200" t="str" cm="1">
        <f t="array" ref="K7986">IF($C7986="","",IF(AND($C7986=Party_Statement!$C$5,$B7986&gt;=Party_Statement!$C$6,$B7986&lt;=Party_Statement!$E$6),SUMPRODUCT(($C$3:$C7986=Party_Statement!$C$5)*($B$3:$B7986&gt;=Party_Statement!$C$6)*($B$3:$B7986&lt;=Party_Statement!$E$6)),""))</f>
        <v/>
      </c>
    </row>
    <row r="7987" spans="1:11" x14ac:dyDescent="0.2">
      <c r="A7987" s="203">
        <f>Collection!A1516</f>
        <v>0</v>
      </c>
      <c r="B7987" s="197">
        <f>Collection!B1516</f>
        <v>0</v>
      </c>
      <c r="C7987" s="200">
        <f>Collection!D1516</f>
        <v>0</v>
      </c>
      <c r="D7987" s="200">
        <f>Collection!F1516</f>
        <v>0</v>
      </c>
      <c r="E7987" s="200">
        <f>Collection!C1516</f>
        <v>0</v>
      </c>
      <c r="F7987" s="200"/>
      <c r="G7987" s="201"/>
      <c r="H7987" s="201">
        <f>Collection!H1516</f>
        <v>0</v>
      </c>
      <c r="I7987" s="241">
        <f t="shared" si="125"/>
        <v>0</v>
      </c>
      <c r="J7987" s="200"/>
      <c r="K7987" s="200" t="str" cm="1">
        <f t="array" ref="K7987">IF($C7987="","",IF(AND($C7987=Party_Statement!$C$5,$B7987&gt;=Party_Statement!$C$6,$B7987&lt;=Party_Statement!$E$6),SUMPRODUCT(($C$3:$C7987=Party_Statement!$C$5)*($B$3:$B7987&gt;=Party_Statement!$C$6)*($B$3:$B7987&lt;=Party_Statement!$E$6)),""))</f>
        <v/>
      </c>
    </row>
    <row r="7988" spans="1:11" x14ac:dyDescent="0.2">
      <c r="A7988" s="203">
        <f>Collection!A1517</f>
        <v>0</v>
      </c>
      <c r="B7988" s="197">
        <f>Collection!B1517</f>
        <v>0</v>
      </c>
      <c r="C7988" s="200">
        <f>Collection!D1517</f>
        <v>0</v>
      </c>
      <c r="D7988" s="200">
        <f>Collection!F1517</f>
        <v>0</v>
      </c>
      <c r="E7988" s="200">
        <f>Collection!C1517</f>
        <v>0</v>
      </c>
      <c r="F7988" s="200"/>
      <c r="G7988" s="201"/>
      <c r="H7988" s="201">
        <f>Collection!H1517</f>
        <v>0</v>
      </c>
      <c r="I7988" s="241">
        <f t="shared" si="125"/>
        <v>0</v>
      </c>
      <c r="J7988" s="200"/>
      <c r="K7988" s="200" t="str" cm="1">
        <f t="array" ref="K7988">IF($C7988="","",IF(AND($C7988=Party_Statement!$C$5,$B7988&gt;=Party_Statement!$C$6,$B7988&lt;=Party_Statement!$E$6),SUMPRODUCT(($C$3:$C7988=Party_Statement!$C$5)*($B$3:$B7988&gt;=Party_Statement!$C$6)*($B$3:$B7988&lt;=Party_Statement!$E$6)),""))</f>
        <v/>
      </c>
    </row>
    <row r="7989" spans="1:11" x14ac:dyDescent="0.2">
      <c r="A7989" s="203">
        <f>Collection!A1518</f>
        <v>0</v>
      </c>
      <c r="B7989" s="197">
        <f>Collection!B1518</f>
        <v>0</v>
      </c>
      <c r="C7989" s="200">
        <f>Collection!D1518</f>
        <v>0</v>
      </c>
      <c r="D7989" s="200">
        <f>Collection!F1518</f>
        <v>0</v>
      </c>
      <c r="E7989" s="200">
        <f>Collection!C1518</f>
        <v>0</v>
      </c>
      <c r="F7989" s="200"/>
      <c r="G7989" s="201"/>
      <c r="H7989" s="201">
        <f>Collection!H1518</f>
        <v>0</v>
      </c>
      <c r="I7989" s="241">
        <f t="shared" si="125"/>
        <v>0</v>
      </c>
      <c r="J7989" s="200"/>
      <c r="K7989" s="200" t="str" cm="1">
        <f t="array" ref="K7989">IF($C7989="","",IF(AND($C7989=Party_Statement!$C$5,$B7989&gt;=Party_Statement!$C$6,$B7989&lt;=Party_Statement!$E$6),SUMPRODUCT(($C$3:$C7989=Party_Statement!$C$5)*($B$3:$B7989&gt;=Party_Statement!$C$6)*($B$3:$B7989&lt;=Party_Statement!$E$6)),""))</f>
        <v/>
      </c>
    </row>
    <row r="7990" spans="1:11" x14ac:dyDescent="0.2">
      <c r="A7990" s="203">
        <f>Collection!A1519</f>
        <v>0</v>
      </c>
      <c r="B7990" s="197">
        <f>Collection!B1519</f>
        <v>0</v>
      </c>
      <c r="C7990" s="200">
        <f>Collection!D1519</f>
        <v>0</v>
      </c>
      <c r="D7990" s="200">
        <f>Collection!F1519</f>
        <v>0</v>
      </c>
      <c r="E7990" s="200">
        <f>Collection!C1519</f>
        <v>0</v>
      </c>
      <c r="F7990" s="200"/>
      <c r="G7990" s="201"/>
      <c r="H7990" s="201">
        <f>Collection!H1519</f>
        <v>0</v>
      </c>
      <c r="I7990" s="241">
        <f t="shared" si="125"/>
        <v>0</v>
      </c>
      <c r="J7990" s="200"/>
      <c r="K7990" s="200" t="str" cm="1">
        <f t="array" ref="K7990">IF($C7990="","",IF(AND($C7990=Party_Statement!$C$5,$B7990&gt;=Party_Statement!$C$6,$B7990&lt;=Party_Statement!$E$6),SUMPRODUCT(($C$3:$C7990=Party_Statement!$C$5)*($B$3:$B7990&gt;=Party_Statement!$C$6)*($B$3:$B7990&lt;=Party_Statement!$E$6)),""))</f>
        <v/>
      </c>
    </row>
    <row r="7991" spans="1:11" x14ac:dyDescent="0.2">
      <c r="A7991" s="203">
        <f>Collection!A1520</f>
        <v>0</v>
      </c>
      <c r="B7991" s="197">
        <f>Collection!B1520</f>
        <v>0</v>
      </c>
      <c r="C7991" s="200">
        <f>Collection!D1520</f>
        <v>0</v>
      </c>
      <c r="D7991" s="200">
        <f>Collection!F1520</f>
        <v>0</v>
      </c>
      <c r="E7991" s="200">
        <f>Collection!C1520</f>
        <v>0</v>
      </c>
      <c r="F7991" s="200"/>
      <c r="G7991" s="201"/>
      <c r="H7991" s="201">
        <f>Collection!H1520</f>
        <v>0</v>
      </c>
      <c r="I7991" s="241">
        <f t="shared" si="125"/>
        <v>0</v>
      </c>
      <c r="J7991" s="200"/>
      <c r="K7991" s="200" t="str" cm="1">
        <f t="array" ref="K7991">IF($C7991="","",IF(AND($C7991=Party_Statement!$C$5,$B7991&gt;=Party_Statement!$C$6,$B7991&lt;=Party_Statement!$E$6),SUMPRODUCT(($C$3:$C7991=Party_Statement!$C$5)*($B$3:$B7991&gt;=Party_Statement!$C$6)*($B$3:$B7991&lt;=Party_Statement!$E$6)),""))</f>
        <v/>
      </c>
    </row>
    <row r="7992" spans="1:11" x14ac:dyDescent="0.2">
      <c r="A7992" s="203">
        <f>Collection!A1521</f>
        <v>0</v>
      </c>
      <c r="B7992" s="197">
        <f>Collection!B1521</f>
        <v>0</v>
      </c>
      <c r="C7992" s="200">
        <f>Collection!D1521</f>
        <v>0</v>
      </c>
      <c r="D7992" s="200">
        <f>Collection!F1521</f>
        <v>0</v>
      </c>
      <c r="E7992" s="200">
        <f>Collection!C1521</f>
        <v>0</v>
      </c>
      <c r="F7992" s="200"/>
      <c r="G7992" s="201"/>
      <c r="H7992" s="201">
        <f>Collection!H1521</f>
        <v>0</v>
      </c>
      <c r="I7992" s="241">
        <f t="shared" si="125"/>
        <v>0</v>
      </c>
      <c r="J7992" s="200"/>
      <c r="K7992" s="200" t="str" cm="1">
        <f t="array" ref="K7992">IF($C7992="","",IF(AND($C7992=Party_Statement!$C$5,$B7992&gt;=Party_Statement!$C$6,$B7992&lt;=Party_Statement!$E$6),SUMPRODUCT(($C$3:$C7992=Party_Statement!$C$5)*($B$3:$B7992&gt;=Party_Statement!$C$6)*($B$3:$B7992&lt;=Party_Statement!$E$6)),""))</f>
        <v/>
      </c>
    </row>
    <row r="7993" spans="1:11" x14ac:dyDescent="0.2">
      <c r="A7993" s="203">
        <f>Collection!A1522</f>
        <v>0</v>
      </c>
      <c r="B7993" s="197">
        <f>Collection!B1522</f>
        <v>0</v>
      </c>
      <c r="C7993" s="200">
        <f>Collection!D1522</f>
        <v>0</v>
      </c>
      <c r="D7993" s="200">
        <f>Collection!F1522</f>
        <v>0</v>
      </c>
      <c r="E7993" s="200">
        <f>Collection!C1522</f>
        <v>0</v>
      </c>
      <c r="F7993" s="200"/>
      <c r="G7993" s="201"/>
      <c r="H7993" s="201">
        <f>Collection!H1522</f>
        <v>0</v>
      </c>
      <c r="I7993" s="241">
        <f t="shared" si="125"/>
        <v>0</v>
      </c>
      <c r="J7993" s="200"/>
      <c r="K7993" s="200" t="str" cm="1">
        <f t="array" ref="K7993">IF($C7993="","",IF(AND($C7993=Party_Statement!$C$5,$B7993&gt;=Party_Statement!$C$6,$B7993&lt;=Party_Statement!$E$6),SUMPRODUCT(($C$3:$C7993=Party_Statement!$C$5)*($B$3:$B7993&gt;=Party_Statement!$C$6)*($B$3:$B7993&lt;=Party_Statement!$E$6)),""))</f>
        <v/>
      </c>
    </row>
    <row r="7994" spans="1:11" x14ac:dyDescent="0.2">
      <c r="A7994" s="203">
        <f>Collection!A1523</f>
        <v>0</v>
      </c>
      <c r="B7994" s="197">
        <f>Collection!B1523</f>
        <v>0</v>
      </c>
      <c r="C7994" s="200">
        <f>Collection!D1523</f>
        <v>0</v>
      </c>
      <c r="D7994" s="200">
        <f>Collection!F1523</f>
        <v>0</v>
      </c>
      <c r="E7994" s="200">
        <f>Collection!C1523</f>
        <v>0</v>
      </c>
      <c r="F7994" s="200"/>
      <c r="G7994" s="201"/>
      <c r="H7994" s="201">
        <f>Collection!H1523</f>
        <v>0</v>
      </c>
      <c r="I7994" s="241">
        <f t="shared" si="125"/>
        <v>0</v>
      </c>
      <c r="J7994" s="200"/>
      <c r="K7994" s="200" t="str" cm="1">
        <f t="array" ref="K7994">IF($C7994="","",IF(AND($C7994=Party_Statement!$C$5,$B7994&gt;=Party_Statement!$C$6,$B7994&lt;=Party_Statement!$E$6),SUMPRODUCT(($C$3:$C7994=Party_Statement!$C$5)*($B$3:$B7994&gt;=Party_Statement!$C$6)*($B$3:$B7994&lt;=Party_Statement!$E$6)),""))</f>
        <v/>
      </c>
    </row>
    <row r="7995" spans="1:11" x14ac:dyDescent="0.2">
      <c r="A7995" s="203">
        <f>Collection!A1524</f>
        <v>0</v>
      </c>
      <c r="B7995" s="197">
        <f>Collection!B1524</f>
        <v>0</v>
      </c>
      <c r="C7995" s="200">
        <f>Collection!D1524</f>
        <v>0</v>
      </c>
      <c r="D7995" s="200">
        <f>Collection!F1524</f>
        <v>0</v>
      </c>
      <c r="E7995" s="200">
        <f>Collection!C1524</f>
        <v>0</v>
      </c>
      <c r="F7995" s="200"/>
      <c r="G7995" s="201"/>
      <c r="H7995" s="201">
        <f>Collection!H1524</f>
        <v>0</v>
      </c>
      <c r="I7995" s="241">
        <f t="shared" si="125"/>
        <v>0</v>
      </c>
      <c r="J7995" s="200"/>
      <c r="K7995" s="200" t="str" cm="1">
        <f t="array" ref="K7995">IF($C7995="","",IF(AND($C7995=Party_Statement!$C$5,$B7995&gt;=Party_Statement!$C$6,$B7995&lt;=Party_Statement!$E$6),SUMPRODUCT(($C$3:$C7995=Party_Statement!$C$5)*($B$3:$B7995&gt;=Party_Statement!$C$6)*($B$3:$B7995&lt;=Party_Statement!$E$6)),""))</f>
        <v/>
      </c>
    </row>
    <row r="7996" spans="1:11" x14ac:dyDescent="0.2">
      <c r="A7996" s="203">
        <f>Collection!A1525</f>
        <v>0</v>
      </c>
      <c r="B7996" s="197">
        <f>Collection!B1525</f>
        <v>0</v>
      </c>
      <c r="C7996" s="200">
        <f>Collection!D1525</f>
        <v>0</v>
      </c>
      <c r="D7996" s="200">
        <f>Collection!F1525</f>
        <v>0</v>
      </c>
      <c r="E7996" s="200">
        <f>Collection!C1525</f>
        <v>0</v>
      </c>
      <c r="F7996" s="200"/>
      <c r="G7996" s="201"/>
      <c r="H7996" s="201">
        <f>Collection!H1525</f>
        <v>0</v>
      </c>
      <c r="I7996" s="241">
        <f t="shared" si="125"/>
        <v>0</v>
      </c>
      <c r="J7996" s="200"/>
      <c r="K7996" s="200" t="str" cm="1">
        <f t="array" ref="K7996">IF($C7996="","",IF(AND($C7996=Party_Statement!$C$5,$B7996&gt;=Party_Statement!$C$6,$B7996&lt;=Party_Statement!$E$6),SUMPRODUCT(($C$3:$C7996=Party_Statement!$C$5)*($B$3:$B7996&gt;=Party_Statement!$C$6)*($B$3:$B7996&lt;=Party_Statement!$E$6)),""))</f>
        <v/>
      </c>
    </row>
    <row r="7997" spans="1:11" x14ac:dyDescent="0.2">
      <c r="A7997" s="203">
        <f>Collection!A1526</f>
        <v>0</v>
      </c>
      <c r="B7997" s="197">
        <f>Collection!B1526</f>
        <v>0</v>
      </c>
      <c r="C7997" s="200">
        <f>Collection!D1526</f>
        <v>0</v>
      </c>
      <c r="D7997" s="200">
        <f>Collection!F1526</f>
        <v>0</v>
      </c>
      <c r="E7997" s="200">
        <f>Collection!C1526</f>
        <v>0</v>
      </c>
      <c r="F7997" s="200"/>
      <c r="G7997" s="201"/>
      <c r="H7997" s="201">
        <f>Collection!H1526</f>
        <v>0</v>
      </c>
      <c r="I7997" s="241">
        <f t="shared" si="125"/>
        <v>0</v>
      </c>
      <c r="J7997" s="200"/>
      <c r="K7997" s="200" t="str" cm="1">
        <f t="array" ref="K7997">IF($C7997="","",IF(AND($C7997=Party_Statement!$C$5,$B7997&gt;=Party_Statement!$C$6,$B7997&lt;=Party_Statement!$E$6),SUMPRODUCT(($C$3:$C7997=Party_Statement!$C$5)*($B$3:$B7997&gt;=Party_Statement!$C$6)*($B$3:$B7997&lt;=Party_Statement!$E$6)),""))</f>
        <v/>
      </c>
    </row>
    <row r="7998" spans="1:11" x14ac:dyDescent="0.2">
      <c r="A7998" s="203">
        <f>Collection!A1527</f>
        <v>0</v>
      </c>
      <c r="B7998" s="197">
        <f>Collection!B1527</f>
        <v>0</v>
      </c>
      <c r="C7998" s="200">
        <f>Collection!D1527</f>
        <v>0</v>
      </c>
      <c r="D7998" s="200">
        <f>Collection!F1527</f>
        <v>0</v>
      </c>
      <c r="E7998" s="200">
        <f>Collection!C1527</f>
        <v>0</v>
      </c>
      <c r="F7998" s="200"/>
      <c r="G7998" s="201"/>
      <c r="H7998" s="201">
        <f>Collection!H1527</f>
        <v>0</v>
      </c>
      <c r="I7998" s="241">
        <f t="shared" si="125"/>
        <v>0</v>
      </c>
      <c r="J7998" s="200"/>
      <c r="K7998" s="200" t="str" cm="1">
        <f t="array" ref="K7998">IF($C7998="","",IF(AND($C7998=Party_Statement!$C$5,$B7998&gt;=Party_Statement!$C$6,$B7998&lt;=Party_Statement!$E$6),SUMPRODUCT(($C$3:$C7998=Party_Statement!$C$5)*($B$3:$B7998&gt;=Party_Statement!$C$6)*($B$3:$B7998&lt;=Party_Statement!$E$6)),""))</f>
        <v/>
      </c>
    </row>
    <row r="7999" spans="1:11" x14ac:dyDescent="0.2">
      <c r="A7999" s="203">
        <f>Collection!A1528</f>
        <v>0</v>
      </c>
      <c r="B7999" s="197">
        <f>Collection!B1528</f>
        <v>0</v>
      </c>
      <c r="C7999" s="200">
        <f>Collection!D1528</f>
        <v>0</v>
      </c>
      <c r="D7999" s="200">
        <f>Collection!F1528</f>
        <v>0</v>
      </c>
      <c r="E7999" s="200">
        <f>Collection!C1528</f>
        <v>0</v>
      </c>
      <c r="F7999" s="200"/>
      <c r="G7999" s="201"/>
      <c r="H7999" s="201">
        <f>Collection!H1528</f>
        <v>0</v>
      </c>
      <c r="I7999" s="241">
        <f t="shared" si="125"/>
        <v>0</v>
      </c>
      <c r="J7999" s="200"/>
      <c r="K7999" s="200" t="str" cm="1">
        <f t="array" ref="K7999">IF($C7999="","",IF(AND($C7999=Party_Statement!$C$5,$B7999&gt;=Party_Statement!$C$6,$B7999&lt;=Party_Statement!$E$6),SUMPRODUCT(($C$3:$C7999=Party_Statement!$C$5)*($B$3:$B7999&gt;=Party_Statement!$C$6)*($B$3:$B7999&lt;=Party_Statement!$E$6)),""))</f>
        <v/>
      </c>
    </row>
    <row r="8000" spans="1:11" x14ac:dyDescent="0.2">
      <c r="A8000" s="203">
        <f>Collection!A1529</f>
        <v>0</v>
      </c>
      <c r="B8000" s="197">
        <f>Collection!B1529</f>
        <v>0</v>
      </c>
      <c r="C8000" s="200">
        <f>Collection!D1529</f>
        <v>0</v>
      </c>
      <c r="D8000" s="200">
        <f>Collection!F1529</f>
        <v>0</v>
      </c>
      <c r="E8000" s="200">
        <f>Collection!C1529</f>
        <v>0</v>
      </c>
      <c r="F8000" s="200"/>
      <c r="G8000" s="201"/>
      <c r="H8000" s="201">
        <f>Collection!H1529</f>
        <v>0</v>
      </c>
      <c r="I8000" s="241">
        <f t="shared" si="125"/>
        <v>0</v>
      </c>
      <c r="J8000" s="200"/>
      <c r="K8000" s="200" t="str" cm="1">
        <f t="array" ref="K8000">IF($C8000="","",IF(AND($C8000=Party_Statement!$C$5,$B8000&gt;=Party_Statement!$C$6,$B8000&lt;=Party_Statement!$E$6),SUMPRODUCT(($C$3:$C8000=Party_Statement!$C$5)*($B$3:$B8000&gt;=Party_Statement!$C$6)*($B$3:$B8000&lt;=Party_Statement!$E$6)),""))</f>
        <v/>
      </c>
    </row>
    <row r="8001" spans="1:11" x14ac:dyDescent="0.2">
      <c r="A8001" s="203">
        <f>Collection!A1530</f>
        <v>0</v>
      </c>
      <c r="B8001" s="197">
        <f>Collection!B1530</f>
        <v>0</v>
      </c>
      <c r="C8001" s="200">
        <f>Collection!D1530</f>
        <v>0</v>
      </c>
      <c r="D8001" s="200">
        <f>Collection!F1530</f>
        <v>0</v>
      </c>
      <c r="E8001" s="200">
        <f>Collection!C1530</f>
        <v>0</v>
      </c>
      <c r="F8001" s="200"/>
      <c r="G8001" s="201"/>
      <c r="H8001" s="201">
        <f>Collection!H1530</f>
        <v>0</v>
      </c>
      <c r="I8001" s="241">
        <f t="shared" si="125"/>
        <v>0</v>
      </c>
      <c r="J8001" s="200"/>
      <c r="K8001" s="200" t="str" cm="1">
        <f t="array" ref="K8001">IF($C8001="","",IF(AND($C8001=Party_Statement!$C$5,$B8001&gt;=Party_Statement!$C$6,$B8001&lt;=Party_Statement!$E$6),SUMPRODUCT(($C$3:$C8001=Party_Statement!$C$5)*($B$3:$B8001&gt;=Party_Statement!$C$6)*($B$3:$B8001&lt;=Party_Statement!$E$6)),""))</f>
        <v/>
      </c>
    </row>
    <row r="8002" spans="1:11" x14ac:dyDescent="0.2">
      <c r="A8002" s="203">
        <f>Collection!A1531</f>
        <v>0</v>
      </c>
      <c r="B8002" s="197">
        <f>Collection!B1531</f>
        <v>0</v>
      </c>
      <c r="C8002" s="200">
        <f>Collection!D1531</f>
        <v>0</v>
      </c>
      <c r="D8002" s="200">
        <f>Collection!F1531</f>
        <v>0</v>
      </c>
      <c r="E8002" s="200">
        <f>Collection!C1531</f>
        <v>0</v>
      </c>
      <c r="F8002" s="200"/>
      <c r="G8002" s="201"/>
      <c r="H8002" s="201">
        <f>Collection!H1531</f>
        <v>0</v>
      </c>
      <c r="I8002" s="241">
        <f t="shared" si="125"/>
        <v>0</v>
      </c>
      <c r="J8002" s="200"/>
      <c r="K8002" s="200" t="str" cm="1">
        <f t="array" ref="K8002">IF($C8002="","",IF(AND($C8002=Party_Statement!$C$5,$B8002&gt;=Party_Statement!$C$6,$B8002&lt;=Party_Statement!$E$6),SUMPRODUCT(($C$3:$C8002=Party_Statement!$C$5)*($B$3:$B8002&gt;=Party_Statement!$C$6)*($B$3:$B8002&lt;=Party_Statement!$E$6)),""))</f>
        <v/>
      </c>
    </row>
    <row r="8003" spans="1:11" x14ac:dyDescent="0.2">
      <c r="A8003" s="203">
        <f>Collection!A1532</f>
        <v>0</v>
      </c>
      <c r="B8003" s="197">
        <f>Collection!B1532</f>
        <v>0</v>
      </c>
      <c r="C8003" s="200">
        <f>Collection!D1532</f>
        <v>0</v>
      </c>
      <c r="D8003" s="200">
        <f>Collection!F1532</f>
        <v>0</v>
      </c>
      <c r="E8003" s="200">
        <f>Collection!C1532</f>
        <v>0</v>
      </c>
      <c r="F8003" s="200"/>
      <c r="G8003" s="201"/>
      <c r="H8003" s="201">
        <f>Collection!H1532</f>
        <v>0</v>
      </c>
      <c r="I8003" s="241">
        <f t="shared" si="125"/>
        <v>0</v>
      </c>
      <c r="J8003" s="200"/>
      <c r="K8003" s="200" t="str" cm="1">
        <f t="array" ref="K8003">IF($C8003="","",IF(AND($C8003=Party_Statement!$C$5,$B8003&gt;=Party_Statement!$C$6,$B8003&lt;=Party_Statement!$E$6),SUMPRODUCT(($C$3:$C8003=Party_Statement!$C$5)*($B$3:$B8003&gt;=Party_Statement!$C$6)*($B$3:$B8003&lt;=Party_Statement!$E$6)),""))</f>
        <v/>
      </c>
    </row>
    <row r="8004" spans="1:11" x14ac:dyDescent="0.2">
      <c r="A8004" s="203">
        <f>Collection!A1533</f>
        <v>0</v>
      </c>
      <c r="B8004" s="197">
        <f>Collection!B1533</f>
        <v>0</v>
      </c>
      <c r="C8004" s="200">
        <f>Collection!D1533</f>
        <v>0</v>
      </c>
      <c r="D8004" s="200">
        <f>Collection!F1533</f>
        <v>0</v>
      </c>
      <c r="E8004" s="200">
        <f>Collection!C1533</f>
        <v>0</v>
      </c>
      <c r="F8004" s="200"/>
      <c r="G8004" s="201"/>
      <c r="H8004" s="201">
        <f>Collection!H1533</f>
        <v>0</v>
      </c>
      <c r="I8004" s="241">
        <f t="shared" si="125"/>
        <v>0</v>
      </c>
      <c r="J8004" s="200"/>
      <c r="K8004" s="200" t="str" cm="1">
        <f t="array" ref="K8004">IF($C8004="","",IF(AND($C8004=Party_Statement!$C$5,$B8004&gt;=Party_Statement!$C$6,$B8004&lt;=Party_Statement!$E$6),SUMPRODUCT(($C$3:$C8004=Party_Statement!$C$5)*($B$3:$B8004&gt;=Party_Statement!$C$6)*($B$3:$B8004&lt;=Party_Statement!$E$6)),""))</f>
        <v/>
      </c>
    </row>
    <row r="8005" spans="1:11" x14ac:dyDescent="0.2">
      <c r="A8005" s="203">
        <f>Collection!A1534</f>
        <v>0</v>
      </c>
      <c r="B8005" s="197">
        <f>Collection!B1534</f>
        <v>0</v>
      </c>
      <c r="C8005" s="200">
        <f>Collection!D1534</f>
        <v>0</v>
      </c>
      <c r="D8005" s="200">
        <f>Collection!F1534</f>
        <v>0</v>
      </c>
      <c r="E8005" s="200">
        <f>Collection!C1534</f>
        <v>0</v>
      </c>
      <c r="F8005" s="200"/>
      <c r="G8005" s="201"/>
      <c r="H8005" s="201">
        <f>Collection!H1534</f>
        <v>0</v>
      </c>
      <c r="I8005" s="241">
        <f t="shared" si="125"/>
        <v>0</v>
      </c>
      <c r="J8005" s="200"/>
      <c r="K8005" s="200" t="str" cm="1">
        <f t="array" ref="K8005">IF($C8005="","",IF(AND($C8005=Party_Statement!$C$5,$B8005&gt;=Party_Statement!$C$6,$B8005&lt;=Party_Statement!$E$6),SUMPRODUCT(($C$3:$C8005=Party_Statement!$C$5)*($B$3:$B8005&gt;=Party_Statement!$C$6)*($B$3:$B8005&lt;=Party_Statement!$E$6)),""))</f>
        <v/>
      </c>
    </row>
    <row r="8006" spans="1:11" x14ac:dyDescent="0.2">
      <c r="A8006" s="203">
        <f>Collection!A1535</f>
        <v>0</v>
      </c>
      <c r="B8006" s="197">
        <f>Collection!B1535</f>
        <v>0</v>
      </c>
      <c r="C8006" s="200">
        <f>Collection!D1535</f>
        <v>0</v>
      </c>
      <c r="D8006" s="200">
        <f>Collection!F1535</f>
        <v>0</v>
      </c>
      <c r="E8006" s="200">
        <f>Collection!C1535</f>
        <v>0</v>
      </c>
      <c r="F8006" s="200"/>
      <c r="G8006" s="201"/>
      <c r="H8006" s="201">
        <f>Collection!H1535</f>
        <v>0</v>
      </c>
      <c r="I8006" s="241">
        <f t="shared" si="125"/>
        <v>0</v>
      </c>
      <c r="J8006" s="200"/>
      <c r="K8006" s="200" t="str" cm="1">
        <f t="array" ref="K8006">IF($C8006="","",IF(AND($C8006=Party_Statement!$C$5,$B8006&gt;=Party_Statement!$C$6,$B8006&lt;=Party_Statement!$E$6),SUMPRODUCT(($C$3:$C8006=Party_Statement!$C$5)*($B$3:$B8006&gt;=Party_Statement!$C$6)*($B$3:$B8006&lt;=Party_Statement!$E$6)),""))</f>
        <v/>
      </c>
    </row>
    <row r="8007" spans="1:11" x14ac:dyDescent="0.2">
      <c r="A8007" s="203">
        <f>Collection!A1536</f>
        <v>0</v>
      </c>
      <c r="B8007" s="197">
        <f>Collection!B1536</f>
        <v>0</v>
      </c>
      <c r="C8007" s="200">
        <f>Collection!D1536</f>
        <v>0</v>
      </c>
      <c r="D8007" s="200">
        <f>Collection!F1536</f>
        <v>0</v>
      </c>
      <c r="E8007" s="200">
        <f>Collection!C1536</f>
        <v>0</v>
      </c>
      <c r="F8007" s="200"/>
      <c r="G8007" s="201"/>
      <c r="H8007" s="201">
        <f>Collection!H1536</f>
        <v>0</v>
      </c>
      <c r="I8007" s="241">
        <f t="shared" si="125"/>
        <v>0</v>
      </c>
      <c r="J8007" s="200"/>
      <c r="K8007" s="200" t="str" cm="1">
        <f t="array" ref="K8007">IF($C8007="","",IF(AND($C8007=Party_Statement!$C$5,$B8007&gt;=Party_Statement!$C$6,$B8007&lt;=Party_Statement!$E$6),SUMPRODUCT(($C$3:$C8007=Party_Statement!$C$5)*($B$3:$B8007&gt;=Party_Statement!$C$6)*($B$3:$B8007&lt;=Party_Statement!$E$6)),""))</f>
        <v/>
      </c>
    </row>
    <row r="8008" spans="1:11" x14ac:dyDescent="0.2">
      <c r="A8008" s="203">
        <f>Collection!A1537</f>
        <v>0</v>
      </c>
      <c r="B8008" s="197">
        <f>Collection!B1537</f>
        <v>0</v>
      </c>
      <c r="C8008" s="200">
        <f>Collection!D1537</f>
        <v>0</v>
      </c>
      <c r="D8008" s="200">
        <f>Collection!F1537</f>
        <v>0</v>
      </c>
      <c r="E8008" s="200">
        <f>Collection!C1537</f>
        <v>0</v>
      </c>
      <c r="F8008" s="200"/>
      <c r="G8008" s="201"/>
      <c r="H8008" s="201">
        <f>Collection!H1537</f>
        <v>0</v>
      </c>
      <c r="I8008" s="241">
        <f t="shared" si="125"/>
        <v>0</v>
      </c>
      <c r="J8008" s="200"/>
      <c r="K8008" s="200" t="str" cm="1">
        <f t="array" ref="K8008">IF($C8008="","",IF(AND($C8008=Party_Statement!$C$5,$B8008&gt;=Party_Statement!$C$6,$B8008&lt;=Party_Statement!$E$6),SUMPRODUCT(($C$3:$C8008=Party_Statement!$C$5)*($B$3:$B8008&gt;=Party_Statement!$C$6)*($B$3:$B8008&lt;=Party_Statement!$E$6)),""))</f>
        <v/>
      </c>
    </row>
    <row r="8009" spans="1:11" x14ac:dyDescent="0.2">
      <c r="A8009" s="203">
        <f>Collection!A1538</f>
        <v>0</v>
      </c>
      <c r="B8009" s="197">
        <f>Collection!B1538</f>
        <v>0</v>
      </c>
      <c r="C8009" s="200">
        <f>Collection!D1538</f>
        <v>0</v>
      </c>
      <c r="D8009" s="200">
        <f>Collection!F1538</f>
        <v>0</v>
      </c>
      <c r="E8009" s="200">
        <f>Collection!C1538</f>
        <v>0</v>
      </c>
      <c r="F8009" s="200"/>
      <c r="G8009" s="201"/>
      <c r="H8009" s="201">
        <f>Collection!H1538</f>
        <v>0</v>
      </c>
      <c r="I8009" s="241">
        <f t="shared" si="125"/>
        <v>0</v>
      </c>
      <c r="J8009" s="200"/>
      <c r="K8009" s="200" t="str" cm="1">
        <f t="array" ref="K8009">IF($C8009="","",IF(AND($C8009=Party_Statement!$C$5,$B8009&gt;=Party_Statement!$C$6,$B8009&lt;=Party_Statement!$E$6),SUMPRODUCT(($C$3:$C8009=Party_Statement!$C$5)*($B$3:$B8009&gt;=Party_Statement!$C$6)*($B$3:$B8009&lt;=Party_Statement!$E$6)),""))</f>
        <v/>
      </c>
    </row>
    <row r="8010" spans="1:11" x14ac:dyDescent="0.2">
      <c r="A8010" s="203">
        <f>Collection!A1539</f>
        <v>0</v>
      </c>
      <c r="B8010" s="197">
        <f>Collection!B1539</f>
        <v>0</v>
      </c>
      <c r="C8010" s="200">
        <f>Collection!D1539</f>
        <v>0</v>
      </c>
      <c r="D8010" s="200">
        <f>Collection!F1539</f>
        <v>0</v>
      </c>
      <c r="E8010" s="200">
        <f>Collection!C1539</f>
        <v>0</v>
      </c>
      <c r="F8010" s="200"/>
      <c r="G8010" s="201"/>
      <c r="H8010" s="201">
        <f>Collection!H1539</f>
        <v>0</v>
      </c>
      <c r="I8010" s="241">
        <f t="shared" si="125"/>
        <v>0</v>
      </c>
      <c r="J8010" s="200"/>
      <c r="K8010" s="200" t="str" cm="1">
        <f t="array" ref="K8010">IF($C8010="","",IF(AND($C8010=Party_Statement!$C$5,$B8010&gt;=Party_Statement!$C$6,$B8010&lt;=Party_Statement!$E$6),SUMPRODUCT(($C$3:$C8010=Party_Statement!$C$5)*($B$3:$B8010&gt;=Party_Statement!$C$6)*($B$3:$B8010&lt;=Party_Statement!$E$6)),""))</f>
        <v/>
      </c>
    </row>
    <row r="8011" spans="1:11" x14ac:dyDescent="0.2">
      <c r="A8011" s="203">
        <f>Collection!A1540</f>
        <v>0</v>
      </c>
      <c r="B8011" s="197">
        <f>Collection!B1540</f>
        <v>0</v>
      </c>
      <c r="C8011" s="200">
        <f>Collection!D1540</f>
        <v>0</v>
      </c>
      <c r="D8011" s="200">
        <f>Collection!F1540</f>
        <v>0</v>
      </c>
      <c r="E8011" s="200">
        <f>Collection!C1540</f>
        <v>0</v>
      </c>
      <c r="F8011" s="200"/>
      <c r="G8011" s="201"/>
      <c r="H8011" s="201">
        <f>Collection!H1540</f>
        <v>0</v>
      </c>
      <c r="I8011" s="241">
        <f t="shared" ref="I8011:I8074" si="126">IF($C8011="","",IF($C8011=$C3029,$I3029+$G8011-$H8011,$G8011-$H8011))</f>
        <v>0</v>
      </c>
      <c r="J8011" s="200"/>
      <c r="K8011" s="200" t="str" cm="1">
        <f t="array" ref="K8011">IF($C8011="","",IF(AND($C8011=Party_Statement!$C$5,$B8011&gt;=Party_Statement!$C$6,$B8011&lt;=Party_Statement!$E$6),SUMPRODUCT(($C$3:$C8011=Party_Statement!$C$5)*($B$3:$B8011&gt;=Party_Statement!$C$6)*($B$3:$B8011&lt;=Party_Statement!$E$6)),""))</f>
        <v/>
      </c>
    </row>
    <row r="8012" spans="1:11" x14ac:dyDescent="0.2">
      <c r="A8012" s="203">
        <f>Collection!A1541</f>
        <v>0</v>
      </c>
      <c r="B8012" s="197">
        <f>Collection!B1541</f>
        <v>0</v>
      </c>
      <c r="C8012" s="200">
        <f>Collection!D1541</f>
        <v>0</v>
      </c>
      <c r="D8012" s="200">
        <f>Collection!F1541</f>
        <v>0</v>
      </c>
      <c r="E8012" s="200">
        <f>Collection!C1541</f>
        <v>0</v>
      </c>
      <c r="F8012" s="200"/>
      <c r="G8012" s="201"/>
      <c r="H8012" s="201">
        <f>Collection!H1541</f>
        <v>0</v>
      </c>
      <c r="I8012" s="241">
        <f t="shared" si="126"/>
        <v>0</v>
      </c>
      <c r="J8012" s="200"/>
      <c r="K8012" s="200" t="str" cm="1">
        <f t="array" ref="K8012">IF($C8012="","",IF(AND($C8012=Party_Statement!$C$5,$B8012&gt;=Party_Statement!$C$6,$B8012&lt;=Party_Statement!$E$6),SUMPRODUCT(($C$3:$C8012=Party_Statement!$C$5)*($B$3:$B8012&gt;=Party_Statement!$C$6)*($B$3:$B8012&lt;=Party_Statement!$E$6)),""))</f>
        <v/>
      </c>
    </row>
    <row r="8013" spans="1:11" x14ac:dyDescent="0.2">
      <c r="A8013" s="203">
        <f>Collection!A1542</f>
        <v>0</v>
      </c>
      <c r="B8013" s="197">
        <f>Collection!B1542</f>
        <v>0</v>
      </c>
      <c r="C8013" s="200">
        <f>Collection!D1542</f>
        <v>0</v>
      </c>
      <c r="D8013" s="200">
        <f>Collection!F1542</f>
        <v>0</v>
      </c>
      <c r="E8013" s="200">
        <f>Collection!C1542</f>
        <v>0</v>
      </c>
      <c r="F8013" s="200"/>
      <c r="G8013" s="201"/>
      <c r="H8013" s="201">
        <f>Collection!H1542</f>
        <v>0</v>
      </c>
      <c r="I8013" s="241">
        <f t="shared" si="126"/>
        <v>0</v>
      </c>
      <c r="J8013" s="200"/>
      <c r="K8013" s="200" t="str" cm="1">
        <f t="array" ref="K8013">IF($C8013="","",IF(AND($C8013=Party_Statement!$C$5,$B8013&gt;=Party_Statement!$C$6,$B8013&lt;=Party_Statement!$E$6),SUMPRODUCT(($C$3:$C8013=Party_Statement!$C$5)*($B$3:$B8013&gt;=Party_Statement!$C$6)*($B$3:$B8013&lt;=Party_Statement!$E$6)),""))</f>
        <v/>
      </c>
    </row>
    <row r="8014" spans="1:11" x14ac:dyDescent="0.2">
      <c r="A8014" s="203">
        <f>Collection!A1543</f>
        <v>0</v>
      </c>
      <c r="B8014" s="197">
        <f>Collection!B1543</f>
        <v>0</v>
      </c>
      <c r="C8014" s="200">
        <f>Collection!D1543</f>
        <v>0</v>
      </c>
      <c r="D8014" s="200">
        <f>Collection!F1543</f>
        <v>0</v>
      </c>
      <c r="E8014" s="200">
        <f>Collection!C1543</f>
        <v>0</v>
      </c>
      <c r="F8014" s="200"/>
      <c r="G8014" s="201"/>
      <c r="H8014" s="201">
        <f>Collection!H1543</f>
        <v>0</v>
      </c>
      <c r="I8014" s="241">
        <f t="shared" si="126"/>
        <v>0</v>
      </c>
      <c r="J8014" s="200"/>
      <c r="K8014" s="200" t="str" cm="1">
        <f t="array" ref="K8014">IF($C8014="","",IF(AND($C8014=Party_Statement!$C$5,$B8014&gt;=Party_Statement!$C$6,$B8014&lt;=Party_Statement!$E$6),SUMPRODUCT(($C$3:$C8014=Party_Statement!$C$5)*($B$3:$B8014&gt;=Party_Statement!$C$6)*($B$3:$B8014&lt;=Party_Statement!$E$6)),""))</f>
        <v/>
      </c>
    </row>
    <row r="8015" spans="1:11" x14ac:dyDescent="0.2">
      <c r="A8015" s="203">
        <f>Collection!A1544</f>
        <v>0</v>
      </c>
      <c r="B8015" s="197">
        <f>Collection!B1544</f>
        <v>0</v>
      </c>
      <c r="C8015" s="200">
        <f>Collection!D1544</f>
        <v>0</v>
      </c>
      <c r="D8015" s="200">
        <f>Collection!F1544</f>
        <v>0</v>
      </c>
      <c r="E8015" s="200">
        <f>Collection!C1544</f>
        <v>0</v>
      </c>
      <c r="F8015" s="200"/>
      <c r="G8015" s="201"/>
      <c r="H8015" s="201">
        <f>Collection!H1544</f>
        <v>0</v>
      </c>
      <c r="I8015" s="241">
        <f t="shared" si="126"/>
        <v>0</v>
      </c>
      <c r="J8015" s="200"/>
      <c r="K8015" s="200" t="str" cm="1">
        <f t="array" ref="K8015">IF($C8015="","",IF(AND($C8015=Party_Statement!$C$5,$B8015&gt;=Party_Statement!$C$6,$B8015&lt;=Party_Statement!$E$6),SUMPRODUCT(($C$3:$C8015=Party_Statement!$C$5)*($B$3:$B8015&gt;=Party_Statement!$C$6)*($B$3:$B8015&lt;=Party_Statement!$E$6)),""))</f>
        <v/>
      </c>
    </row>
    <row r="8016" spans="1:11" x14ac:dyDescent="0.2">
      <c r="A8016" s="203">
        <f>Collection!A1545</f>
        <v>0</v>
      </c>
      <c r="B8016" s="197">
        <f>Collection!B1545</f>
        <v>0</v>
      </c>
      <c r="C8016" s="200">
        <f>Collection!D1545</f>
        <v>0</v>
      </c>
      <c r="D8016" s="200">
        <f>Collection!F1545</f>
        <v>0</v>
      </c>
      <c r="E8016" s="200">
        <f>Collection!C1545</f>
        <v>0</v>
      </c>
      <c r="F8016" s="200"/>
      <c r="G8016" s="201"/>
      <c r="H8016" s="201">
        <f>Collection!H1545</f>
        <v>0</v>
      </c>
      <c r="I8016" s="241">
        <f t="shared" si="126"/>
        <v>0</v>
      </c>
      <c r="J8016" s="200"/>
      <c r="K8016" s="200" t="str" cm="1">
        <f t="array" ref="K8016">IF($C8016="","",IF(AND($C8016=Party_Statement!$C$5,$B8016&gt;=Party_Statement!$C$6,$B8016&lt;=Party_Statement!$E$6),SUMPRODUCT(($C$3:$C8016=Party_Statement!$C$5)*($B$3:$B8016&gt;=Party_Statement!$C$6)*($B$3:$B8016&lt;=Party_Statement!$E$6)),""))</f>
        <v/>
      </c>
    </row>
    <row r="8017" spans="1:11" x14ac:dyDescent="0.2">
      <c r="A8017" s="203">
        <f>Collection!A1546</f>
        <v>0</v>
      </c>
      <c r="B8017" s="197">
        <f>Collection!B1546</f>
        <v>0</v>
      </c>
      <c r="C8017" s="200">
        <f>Collection!D1546</f>
        <v>0</v>
      </c>
      <c r="D8017" s="200">
        <f>Collection!F1546</f>
        <v>0</v>
      </c>
      <c r="E8017" s="200">
        <f>Collection!C1546</f>
        <v>0</v>
      </c>
      <c r="F8017" s="200"/>
      <c r="G8017" s="201"/>
      <c r="H8017" s="201">
        <f>Collection!H1546</f>
        <v>0</v>
      </c>
      <c r="I8017" s="241">
        <f t="shared" si="126"/>
        <v>0</v>
      </c>
      <c r="J8017" s="200"/>
      <c r="K8017" s="200" t="str" cm="1">
        <f t="array" ref="K8017">IF($C8017="","",IF(AND($C8017=Party_Statement!$C$5,$B8017&gt;=Party_Statement!$C$6,$B8017&lt;=Party_Statement!$E$6),SUMPRODUCT(($C$3:$C8017=Party_Statement!$C$5)*($B$3:$B8017&gt;=Party_Statement!$C$6)*($B$3:$B8017&lt;=Party_Statement!$E$6)),""))</f>
        <v/>
      </c>
    </row>
    <row r="8018" spans="1:11" x14ac:dyDescent="0.2">
      <c r="A8018" s="203">
        <f>Collection!A1547</f>
        <v>0</v>
      </c>
      <c r="B8018" s="197">
        <f>Collection!B1547</f>
        <v>0</v>
      </c>
      <c r="C8018" s="200">
        <f>Collection!D1547</f>
        <v>0</v>
      </c>
      <c r="D8018" s="200">
        <f>Collection!F1547</f>
        <v>0</v>
      </c>
      <c r="E8018" s="200">
        <f>Collection!C1547</f>
        <v>0</v>
      </c>
      <c r="F8018" s="200"/>
      <c r="G8018" s="201"/>
      <c r="H8018" s="201">
        <f>Collection!H1547</f>
        <v>0</v>
      </c>
      <c r="I8018" s="241">
        <f t="shared" si="126"/>
        <v>0</v>
      </c>
      <c r="J8018" s="200"/>
      <c r="K8018" s="200" t="str" cm="1">
        <f t="array" ref="K8018">IF($C8018="","",IF(AND($C8018=Party_Statement!$C$5,$B8018&gt;=Party_Statement!$C$6,$B8018&lt;=Party_Statement!$E$6),SUMPRODUCT(($C$3:$C8018=Party_Statement!$C$5)*($B$3:$B8018&gt;=Party_Statement!$C$6)*($B$3:$B8018&lt;=Party_Statement!$E$6)),""))</f>
        <v/>
      </c>
    </row>
    <row r="8019" spans="1:11" x14ac:dyDescent="0.2">
      <c r="A8019" s="203">
        <f>Collection!A1548</f>
        <v>0</v>
      </c>
      <c r="B8019" s="197">
        <f>Collection!B1548</f>
        <v>0</v>
      </c>
      <c r="C8019" s="200">
        <f>Collection!D1548</f>
        <v>0</v>
      </c>
      <c r="D8019" s="200">
        <f>Collection!F1548</f>
        <v>0</v>
      </c>
      <c r="E8019" s="200">
        <f>Collection!C1548</f>
        <v>0</v>
      </c>
      <c r="F8019" s="200"/>
      <c r="G8019" s="201"/>
      <c r="H8019" s="201">
        <f>Collection!H1548</f>
        <v>0</v>
      </c>
      <c r="I8019" s="241">
        <f t="shared" si="126"/>
        <v>0</v>
      </c>
      <c r="J8019" s="200"/>
      <c r="K8019" s="200" t="str" cm="1">
        <f t="array" ref="K8019">IF($C8019="","",IF(AND($C8019=Party_Statement!$C$5,$B8019&gt;=Party_Statement!$C$6,$B8019&lt;=Party_Statement!$E$6),SUMPRODUCT(($C$3:$C8019=Party_Statement!$C$5)*($B$3:$B8019&gt;=Party_Statement!$C$6)*($B$3:$B8019&lt;=Party_Statement!$E$6)),""))</f>
        <v/>
      </c>
    </row>
    <row r="8020" spans="1:11" x14ac:dyDescent="0.2">
      <c r="A8020" s="203">
        <f>Collection!A1549</f>
        <v>0</v>
      </c>
      <c r="B8020" s="197">
        <f>Collection!B1549</f>
        <v>0</v>
      </c>
      <c r="C8020" s="200">
        <f>Collection!D1549</f>
        <v>0</v>
      </c>
      <c r="D8020" s="200">
        <f>Collection!F1549</f>
        <v>0</v>
      </c>
      <c r="E8020" s="200">
        <f>Collection!C1549</f>
        <v>0</v>
      </c>
      <c r="F8020" s="200"/>
      <c r="G8020" s="201"/>
      <c r="H8020" s="201">
        <f>Collection!H1549</f>
        <v>0</v>
      </c>
      <c r="I8020" s="241">
        <f t="shared" si="126"/>
        <v>0</v>
      </c>
      <c r="J8020" s="200"/>
      <c r="K8020" s="200" t="str" cm="1">
        <f t="array" ref="K8020">IF($C8020="","",IF(AND($C8020=Party_Statement!$C$5,$B8020&gt;=Party_Statement!$C$6,$B8020&lt;=Party_Statement!$E$6),SUMPRODUCT(($C$3:$C8020=Party_Statement!$C$5)*($B$3:$B8020&gt;=Party_Statement!$C$6)*($B$3:$B8020&lt;=Party_Statement!$E$6)),""))</f>
        <v/>
      </c>
    </row>
    <row r="8021" spans="1:11" x14ac:dyDescent="0.2">
      <c r="A8021" s="203">
        <f>Collection!A1550</f>
        <v>0</v>
      </c>
      <c r="B8021" s="197">
        <f>Collection!B1550</f>
        <v>0</v>
      </c>
      <c r="C8021" s="200">
        <f>Collection!D1550</f>
        <v>0</v>
      </c>
      <c r="D8021" s="200">
        <f>Collection!F1550</f>
        <v>0</v>
      </c>
      <c r="E8021" s="200">
        <f>Collection!C1550</f>
        <v>0</v>
      </c>
      <c r="F8021" s="200"/>
      <c r="G8021" s="201"/>
      <c r="H8021" s="201">
        <f>Collection!H1550</f>
        <v>0</v>
      </c>
      <c r="I8021" s="241">
        <f t="shared" si="126"/>
        <v>0</v>
      </c>
      <c r="J8021" s="200"/>
      <c r="K8021" s="200" t="str" cm="1">
        <f t="array" ref="K8021">IF($C8021="","",IF(AND($C8021=Party_Statement!$C$5,$B8021&gt;=Party_Statement!$C$6,$B8021&lt;=Party_Statement!$E$6),SUMPRODUCT(($C$3:$C8021=Party_Statement!$C$5)*($B$3:$B8021&gt;=Party_Statement!$C$6)*($B$3:$B8021&lt;=Party_Statement!$E$6)),""))</f>
        <v/>
      </c>
    </row>
    <row r="8022" spans="1:11" x14ac:dyDescent="0.2">
      <c r="A8022" s="203">
        <f>Collection!A1551</f>
        <v>0</v>
      </c>
      <c r="B8022" s="197">
        <f>Collection!B1551</f>
        <v>0</v>
      </c>
      <c r="C8022" s="200">
        <f>Collection!D1551</f>
        <v>0</v>
      </c>
      <c r="D8022" s="200">
        <f>Collection!F1551</f>
        <v>0</v>
      </c>
      <c r="E8022" s="200">
        <f>Collection!C1551</f>
        <v>0</v>
      </c>
      <c r="F8022" s="200"/>
      <c r="G8022" s="201"/>
      <c r="H8022" s="201">
        <f>Collection!H1551</f>
        <v>0</v>
      </c>
      <c r="I8022" s="241">
        <f t="shared" si="126"/>
        <v>0</v>
      </c>
      <c r="J8022" s="200"/>
      <c r="K8022" s="200" t="str" cm="1">
        <f t="array" ref="K8022">IF($C8022="","",IF(AND($C8022=Party_Statement!$C$5,$B8022&gt;=Party_Statement!$C$6,$B8022&lt;=Party_Statement!$E$6),SUMPRODUCT(($C$3:$C8022=Party_Statement!$C$5)*($B$3:$B8022&gt;=Party_Statement!$C$6)*($B$3:$B8022&lt;=Party_Statement!$E$6)),""))</f>
        <v/>
      </c>
    </row>
    <row r="8023" spans="1:11" x14ac:dyDescent="0.2">
      <c r="A8023" s="203">
        <f>Collection!A1552</f>
        <v>0</v>
      </c>
      <c r="B8023" s="197">
        <f>Collection!B1552</f>
        <v>0</v>
      </c>
      <c r="C8023" s="200">
        <f>Collection!D1552</f>
        <v>0</v>
      </c>
      <c r="D8023" s="200">
        <f>Collection!F1552</f>
        <v>0</v>
      </c>
      <c r="E8023" s="200">
        <f>Collection!C1552</f>
        <v>0</v>
      </c>
      <c r="F8023" s="200"/>
      <c r="G8023" s="201"/>
      <c r="H8023" s="201">
        <f>Collection!H1552</f>
        <v>0</v>
      </c>
      <c r="I8023" s="241">
        <f t="shared" si="126"/>
        <v>0</v>
      </c>
      <c r="J8023" s="200"/>
      <c r="K8023" s="200" t="str" cm="1">
        <f t="array" ref="K8023">IF($C8023="","",IF(AND($C8023=Party_Statement!$C$5,$B8023&gt;=Party_Statement!$C$6,$B8023&lt;=Party_Statement!$E$6),SUMPRODUCT(($C$3:$C8023=Party_Statement!$C$5)*($B$3:$B8023&gt;=Party_Statement!$C$6)*($B$3:$B8023&lt;=Party_Statement!$E$6)),""))</f>
        <v/>
      </c>
    </row>
    <row r="8024" spans="1:11" x14ac:dyDescent="0.2">
      <c r="A8024" s="203">
        <f>Collection!A1553</f>
        <v>0</v>
      </c>
      <c r="B8024" s="197">
        <f>Collection!B1553</f>
        <v>0</v>
      </c>
      <c r="C8024" s="200">
        <f>Collection!D1553</f>
        <v>0</v>
      </c>
      <c r="D8024" s="200">
        <f>Collection!F1553</f>
        <v>0</v>
      </c>
      <c r="E8024" s="200">
        <f>Collection!C1553</f>
        <v>0</v>
      </c>
      <c r="F8024" s="200"/>
      <c r="G8024" s="201"/>
      <c r="H8024" s="201">
        <f>Collection!H1553</f>
        <v>0</v>
      </c>
      <c r="I8024" s="241">
        <f t="shared" si="126"/>
        <v>0</v>
      </c>
      <c r="J8024" s="200"/>
      <c r="K8024" s="200" t="str" cm="1">
        <f t="array" ref="K8024">IF($C8024="","",IF(AND($C8024=Party_Statement!$C$5,$B8024&gt;=Party_Statement!$C$6,$B8024&lt;=Party_Statement!$E$6),SUMPRODUCT(($C$3:$C8024=Party_Statement!$C$5)*($B$3:$B8024&gt;=Party_Statement!$C$6)*($B$3:$B8024&lt;=Party_Statement!$E$6)),""))</f>
        <v/>
      </c>
    </row>
    <row r="8025" spans="1:11" x14ac:dyDescent="0.2">
      <c r="A8025" s="203">
        <f>Collection!A1554</f>
        <v>0</v>
      </c>
      <c r="B8025" s="197">
        <f>Collection!B1554</f>
        <v>0</v>
      </c>
      <c r="C8025" s="200">
        <f>Collection!D1554</f>
        <v>0</v>
      </c>
      <c r="D8025" s="200">
        <f>Collection!F1554</f>
        <v>0</v>
      </c>
      <c r="E8025" s="200">
        <f>Collection!C1554</f>
        <v>0</v>
      </c>
      <c r="F8025" s="200"/>
      <c r="G8025" s="201"/>
      <c r="H8025" s="201">
        <f>Collection!H1554</f>
        <v>0</v>
      </c>
      <c r="I8025" s="241">
        <f t="shared" si="126"/>
        <v>0</v>
      </c>
      <c r="J8025" s="200"/>
      <c r="K8025" s="200" t="str" cm="1">
        <f t="array" ref="K8025">IF($C8025="","",IF(AND($C8025=Party_Statement!$C$5,$B8025&gt;=Party_Statement!$C$6,$B8025&lt;=Party_Statement!$E$6),SUMPRODUCT(($C$3:$C8025=Party_Statement!$C$5)*($B$3:$B8025&gt;=Party_Statement!$C$6)*($B$3:$B8025&lt;=Party_Statement!$E$6)),""))</f>
        <v/>
      </c>
    </row>
    <row r="8026" spans="1:11" x14ac:dyDescent="0.2">
      <c r="A8026" s="203">
        <f>Collection!A1555</f>
        <v>0</v>
      </c>
      <c r="B8026" s="197">
        <f>Collection!B1555</f>
        <v>0</v>
      </c>
      <c r="C8026" s="200">
        <f>Collection!D1555</f>
        <v>0</v>
      </c>
      <c r="D8026" s="200">
        <f>Collection!F1555</f>
        <v>0</v>
      </c>
      <c r="E8026" s="200">
        <f>Collection!C1555</f>
        <v>0</v>
      </c>
      <c r="F8026" s="200"/>
      <c r="G8026" s="201"/>
      <c r="H8026" s="201">
        <f>Collection!H1555</f>
        <v>0</v>
      </c>
      <c r="I8026" s="241">
        <f t="shared" si="126"/>
        <v>0</v>
      </c>
      <c r="J8026" s="200"/>
      <c r="K8026" s="200" t="str" cm="1">
        <f t="array" ref="K8026">IF($C8026="","",IF(AND($C8026=Party_Statement!$C$5,$B8026&gt;=Party_Statement!$C$6,$B8026&lt;=Party_Statement!$E$6),SUMPRODUCT(($C$3:$C8026=Party_Statement!$C$5)*($B$3:$B8026&gt;=Party_Statement!$C$6)*($B$3:$B8026&lt;=Party_Statement!$E$6)),""))</f>
        <v/>
      </c>
    </row>
    <row r="8027" spans="1:11" x14ac:dyDescent="0.2">
      <c r="A8027" s="203">
        <f>Collection!A1556</f>
        <v>0</v>
      </c>
      <c r="B8027" s="197">
        <f>Collection!B1556</f>
        <v>0</v>
      </c>
      <c r="C8027" s="200">
        <f>Collection!D1556</f>
        <v>0</v>
      </c>
      <c r="D8027" s="200">
        <f>Collection!F1556</f>
        <v>0</v>
      </c>
      <c r="E8027" s="200">
        <f>Collection!C1556</f>
        <v>0</v>
      </c>
      <c r="F8027" s="200"/>
      <c r="G8027" s="201"/>
      <c r="H8027" s="201">
        <f>Collection!H1556</f>
        <v>0</v>
      </c>
      <c r="I8027" s="241">
        <f t="shared" si="126"/>
        <v>0</v>
      </c>
      <c r="J8027" s="200"/>
      <c r="K8027" s="200" t="str" cm="1">
        <f t="array" ref="K8027">IF($C8027="","",IF(AND($C8027=Party_Statement!$C$5,$B8027&gt;=Party_Statement!$C$6,$B8027&lt;=Party_Statement!$E$6),SUMPRODUCT(($C$3:$C8027=Party_Statement!$C$5)*($B$3:$B8027&gt;=Party_Statement!$C$6)*($B$3:$B8027&lt;=Party_Statement!$E$6)),""))</f>
        <v/>
      </c>
    </row>
    <row r="8028" spans="1:11" x14ac:dyDescent="0.2">
      <c r="A8028" s="203">
        <f>Collection!A1557</f>
        <v>0</v>
      </c>
      <c r="B8028" s="197">
        <f>Collection!B1557</f>
        <v>0</v>
      </c>
      <c r="C8028" s="200">
        <f>Collection!D1557</f>
        <v>0</v>
      </c>
      <c r="D8028" s="200">
        <f>Collection!F1557</f>
        <v>0</v>
      </c>
      <c r="E8028" s="200">
        <f>Collection!C1557</f>
        <v>0</v>
      </c>
      <c r="F8028" s="200"/>
      <c r="G8028" s="201"/>
      <c r="H8028" s="201">
        <f>Collection!H1557</f>
        <v>0</v>
      </c>
      <c r="I8028" s="241">
        <f t="shared" si="126"/>
        <v>0</v>
      </c>
      <c r="J8028" s="200"/>
      <c r="K8028" s="200" t="str" cm="1">
        <f t="array" ref="K8028">IF($C8028="","",IF(AND($C8028=Party_Statement!$C$5,$B8028&gt;=Party_Statement!$C$6,$B8028&lt;=Party_Statement!$E$6),SUMPRODUCT(($C$3:$C8028=Party_Statement!$C$5)*($B$3:$B8028&gt;=Party_Statement!$C$6)*($B$3:$B8028&lt;=Party_Statement!$E$6)),""))</f>
        <v/>
      </c>
    </row>
    <row r="8029" spans="1:11" x14ac:dyDescent="0.2">
      <c r="A8029" s="203">
        <f>Collection!A1558</f>
        <v>0</v>
      </c>
      <c r="B8029" s="197">
        <f>Collection!B1558</f>
        <v>0</v>
      </c>
      <c r="C8029" s="200">
        <f>Collection!D1558</f>
        <v>0</v>
      </c>
      <c r="D8029" s="200">
        <f>Collection!F1558</f>
        <v>0</v>
      </c>
      <c r="E8029" s="200">
        <f>Collection!C1558</f>
        <v>0</v>
      </c>
      <c r="F8029" s="200"/>
      <c r="G8029" s="201"/>
      <c r="H8029" s="201">
        <f>Collection!H1558</f>
        <v>0</v>
      </c>
      <c r="I8029" s="241">
        <f t="shared" si="126"/>
        <v>0</v>
      </c>
      <c r="J8029" s="200"/>
      <c r="K8029" s="200" t="str" cm="1">
        <f t="array" ref="K8029">IF($C8029="","",IF(AND($C8029=Party_Statement!$C$5,$B8029&gt;=Party_Statement!$C$6,$B8029&lt;=Party_Statement!$E$6),SUMPRODUCT(($C$3:$C8029=Party_Statement!$C$5)*($B$3:$B8029&gt;=Party_Statement!$C$6)*($B$3:$B8029&lt;=Party_Statement!$E$6)),""))</f>
        <v/>
      </c>
    </row>
    <row r="8030" spans="1:11" x14ac:dyDescent="0.2">
      <c r="A8030" s="203">
        <f>Collection!A1559</f>
        <v>0</v>
      </c>
      <c r="B8030" s="197">
        <f>Collection!B1559</f>
        <v>0</v>
      </c>
      <c r="C8030" s="200">
        <f>Collection!D1559</f>
        <v>0</v>
      </c>
      <c r="D8030" s="200">
        <f>Collection!F1559</f>
        <v>0</v>
      </c>
      <c r="E8030" s="200">
        <f>Collection!C1559</f>
        <v>0</v>
      </c>
      <c r="F8030" s="200"/>
      <c r="G8030" s="201"/>
      <c r="H8030" s="201">
        <f>Collection!H1559</f>
        <v>0</v>
      </c>
      <c r="I8030" s="241">
        <f t="shared" si="126"/>
        <v>0</v>
      </c>
      <c r="J8030" s="200"/>
      <c r="K8030" s="200" t="str" cm="1">
        <f t="array" ref="K8030">IF($C8030="","",IF(AND($C8030=Party_Statement!$C$5,$B8030&gt;=Party_Statement!$C$6,$B8030&lt;=Party_Statement!$E$6),SUMPRODUCT(($C$3:$C8030=Party_Statement!$C$5)*($B$3:$B8030&gt;=Party_Statement!$C$6)*($B$3:$B8030&lt;=Party_Statement!$E$6)),""))</f>
        <v/>
      </c>
    </row>
    <row r="8031" spans="1:11" x14ac:dyDescent="0.2">
      <c r="A8031" s="203">
        <f>Collection!A1560</f>
        <v>0</v>
      </c>
      <c r="B8031" s="197">
        <f>Collection!B1560</f>
        <v>0</v>
      </c>
      <c r="C8031" s="200">
        <f>Collection!D1560</f>
        <v>0</v>
      </c>
      <c r="D8031" s="200">
        <f>Collection!F1560</f>
        <v>0</v>
      </c>
      <c r="E8031" s="200">
        <f>Collection!C1560</f>
        <v>0</v>
      </c>
      <c r="F8031" s="200"/>
      <c r="G8031" s="201"/>
      <c r="H8031" s="201">
        <f>Collection!H1560</f>
        <v>0</v>
      </c>
      <c r="I8031" s="241">
        <f t="shared" si="126"/>
        <v>0</v>
      </c>
      <c r="J8031" s="200"/>
      <c r="K8031" s="200" t="str" cm="1">
        <f t="array" ref="K8031">IF($C8031="","",IF(AND($C8031=Party_Statement!$C$5,$B8031&gt;=Party_Statement!$C$6,$B8031&lt;=Party_Statement!$E$6),SUMPRODUCT(($C$3:$C8031=Party_Statement!$C$5)*($B$3:$B8031&gt;=Party_Statement!$C$6)*($B$3:$B8031&lt;=Party_Statement!$E$6)),""))</f>
        <v/>
      </c>
    </row>
    <row r="8032" spans="1:11" x14ac:dyDescent="0.2">
      <c r="A8032" s="203">
        <f>Collection!A1561</f>
        <v>0</v>
      </c>
      <c r="B8032" s="197">
        <f>Collection!B1561</f>
        <v>0</v>
      </c>
      <c r="C8032" s="200">
        <f>Collection!D1561</f>
        <v>0</v>
      </c>
      <c r="D8032" s="200">
        <f>Collection!F1561</f>
        <v>0</v>
      </c>
      <c r="E8032" s="200">
        <f>Collection!C1561</f>
        <v>0</v>
      </c>
      <c r="F8032" s="200"/>
      <c r="G8032" s="201"/>
      <c r="H8032" s="201">
        <f>Collection!H1561</f>
        <v>0</v>
      </c>
      <c r="I8032" s="241">
        <f t="shared" si="126"/>
        <v>0</v>
      </c>
      <c r="J8032" s="200"/>
      <c r="K8032" s="200" t="str" cm="1">
        <f t="array" ref="K8032">IF($C8032="","",IF(AND($C8032=Party_Statement!$C$5,$B8032&gt;=Party_Statement!$C$6,$B8032&lt;=Party_Statement!$E$6),SUMPRODUCT(($C$3:$C8032=Party_Statement!$C$5)*($B$3:$B8032&gt;=Party_Statement!$C$6)*($B$3:$B8032&lt;=Party_Statement!$E$6)),""))</f>
        <v/>
      </c>
    </row>
    <row r="8033" spans="1:11" x14ac:dyDescent="0.2">
      <c r="A8033" s="203">
        <f>Collection!A1562</f>
        <v>0</v>
      </c>
      <c r="B8033" s="197">
        <f>Collection!B1562</f>
        <v>0</v>
      </c>
      <c r="C8033" s="200">
        <f>Collection!D1562</f>
        <v>0</v>
      </c>
      <c r="D8033" s="200">
        <f>Collection!F1562</f>
        <v>0</v>
      </c>
      <c r="E8033" s="200">
        <f>Collection!C1562</f>
        <v>0</v>
      </c>
      <c r="F8033" s="200"/>
      <c r="G8033" s="201"/>
      <c r="H8033" s="201">
        <f>Collection!H1562</f>
        <v>0</v>
      </c>
      <c r="I8033" s="241">
        <f t="shared" si="126"/>
        <v>0</v>
      </c>
      <c r="J8033" s="200"/>
      <c r="K8033" s="200" t="str" cm="1">
        <f t="array" ref="K8033">IF($C8033="","",IF(AND($C8033=Party_Statement!$C$5,$B8033&gt;=Party_Statement!$C$6,$B8033&lt;=Party_Statement!$E$6),SUMPRODUCT(($C$3:$C8033=Party_Statement!$C$5)*($B$3:$B8033&gt;=Party_Statement!$C$6)*($B$3:$B8033&lt;=Party_Statement!$E$6)),""))</f>
        <v/>
      </c>
    </row>
    <row r="8034" spans="1:11" x14ac:dyDescent="0.2">
      <c r="A8034" s="203">
        <f>Collection!A1563</f>
        <v>0</v>
      </c>
      <c r="B8034" s="197">
        <f>Collection!B1563</f>
        <v>0</v>
      </c>
      <c r="C8034" s="200">
        <f>Collection!D1563</f>
        <v>0</v>
      </c>
      <c r="D8034" s="200">
        <f>Collection!F1563</f>
        <v>0</v>
      </c>
      <c r="E8034" s="200">
        <f>Collection!C1563</f>
        <v>0</v>
      </c>
      <c r="F8034" s="200"/>
      <c r="G8034" s="201"/>
      <c r="H8034" s="201">
        <f>Collection!H1563</f>
        <v>0</v>
      </c>
      <c r="I8034" s="241">
        <f t="shared" si="126"/>
        <v>0</v>
      </c>
      <c r="J8034" s="200"/>
      <c r="K8034" s="200" t="str" cm="1">
        <f t="array" ref="K8034">IF($C8034="","",IF(AND($C8034=Party_Statement!$C$5,$B8034&gt;=Party_Statement!$C$6,$B8034&lt;=Party_Statement!$E$6),SUMPRODUCT(($C$3:$C8034=Party_Statement!$C$5)*($B$3:$B8034&gt;=Party_Statement!$C$6)*($B$3:$B8034&lt;=Party_Statement!$E$6)),""))</f>
        <v/>
      </c>
    </row>
    <row r="8035" spans="1:11" x14ac:dyDescent="0.2">
      <c r="A8035" s="203">
        <f>Collection!A1564</f>
        <v>0</v>
      </c>
      <c r="B8035" s="197">
        <f>Collection!B1564</f>
        <v>0</v>
      </c>
      <c r="C8035" s="200">
        <f>Collection!D1564</f>
        <v>0</v>
      </c>
      <c r="D8035" s="200">
        <f>Collection!F1564</f>
        <v>0</v>
      </c>
      <c r="E8035" s="200">
        <f>Collection!C1564</f>
        <v>0</v>
      </c>
      <c r="F8035" s="200"/>
      <c r="G8035" s="201"/>
      <c r="H8035" s="201">
        <f>Collection!H1564</f>
        <v>0</v>
      </c>
      <c r="I8035" s="241">
        <f t="shared" si="126"/>
        <v>0</v>
      </c>
      <c r="J8035" s="200"/>
      <c r="K8035" s="200" t="str" cm="1">
        <f t="array" ref="K8035">IF($C8035="","",IF(AND($C8035=Party_Statement!$C$5,$B8035&gt;=Party_Statement!$C$6,$B8035&lt;=Party_Statement!$E$6),SUMPRODUCT(($C$3:$C8035=Party_Statement!$C$5)*($B$3:$B8035&gt;=Party_Statement!$C$6)*($B$3:$B8035&lt;=Party_Statement!$E$6)),""))</f>
        <v/>
      </c>
    </row>
    <row r="8036" spans="1:11" x14ac:dyDescent="0.2">
      <c r="A8036" s="203">
        <f>Collection!A1565</f>
        <v>0</v>
      </c>
      <c r="B8036" s="197">
        <f>Collection!B1565</f>
        <v>0</v>
      </c>
      <c r="C8036" s="200">
        <f>Collection!D1565</f>
        <v>0</v>
      </c>
      <c r="D8036" s="200">
        <f>Collection!F1565</f>
        <v>0</v>
      </c>
      <c r="E8036" s="200">
        <f>Collection!C1565</f>
        <v>0</v>
      </c>
      <c r="F8036" s="200"/>
      <c r="G8036" s="201"/>
      <c r="H8036" s="201">
        <f>Collection!H1565</f>
        <v>0</v>
      </c>
      <c r="I8036" s="241">
        <f t="shared" si="126"/>
        <v>0</v>
      </c>
      <c r="J8036" s="200"/>
      <c r="K8036" s="200" t="str" cm="1">
        <f t="array" ref="K8036">IF($C8036="","",IF(AND($C8036=Party_Statement!$C$5,$B8036&gt;=Party_Statement!$C$6,$B8036&lt;=Party_Statement!$E$6),SUMPRODUCT(($C$3:$C8036=Party_Statement!$C$5)*($B$3:$B8036&gt;=Party_Statement!$C$6)*($B$3:$B8036&lt;=Party_Statement!$E$6)),""))</f>
        <v/>
      </c>
    </row>
    <row r="8037" spans="1:11" x14ac:dyDescent="0.2">
      <c r="A8037" s="203">
        <f>Collection!A1566</f>
        <v>0</v>
      </c>
      <c r="B8037" s="197">
        <f>Collection!B1566</f>
        <v>0</v>
      </c>
      <c r="C8037" s="200">
        <f>Collection!D1566</f>
        <v>0</v>
      </c>
      <c r="D8037" s="200">
        <f>Collection!F1566</f>
        <v>0</v>
      </c>
      <c r="E8037" s="200">
        <f>Collection!C1566</f>
        <v>0</v>
      </c>
      <c r="F8037" s="200"/>
      <c r="G8037" s="201"/>
      <c r="H8037" s="201">
        <f>Collection!H1566</f>
        <v>0</v>
      </c>
      <c r="I8037" s="241">
        <f t="shared" si="126"/>
        <v>0</v>
      </c>
      <c r="J8037" s="200"/>
      <c r="K8037" s="200" t="str" cm="1">
        <f t="array" ref="K8037">IF($C8037="","",IF(AND($C8037=Party_Statement!$C$5,$B8037&gt;=Party_Statement!$C$6,$B8037&lt;=Party_Statement!$E$6),SUMPRODUCT(($C$3:$C8037=Party_Statement!$C$5)*($B$3:$B8037&gt;=Party_Statement!$C$6)*($B$3:$B8037&lt;=Party_Statement!$E$6)),""))</f>
        <v/>
      </c>
    </row>
    <row r="8038" spans="1:11" x14ac:dyDescent="0.2">
      <c r="A8038" s="203">
        <f>Collection!A1567</f>
        <v>0</v>
      </c>
      <c r="B8038" s="197">
        <f>Collection!B1567</f>
        <v>0</v>
      </c>
      <c r="C8038" s="200">
        <f>Collection!D1567</f>
        <v>0</v>
      </c>
      <c r="D8038" s="200">
        <f>Collection!F1567</f>
        <v>0</v>
      </c>
      <c r="E8038" s="200">
        <f>Collection!C1567</f>
        <v>0</v>
      </c>
      <c r="F8038" s="200"/>
      <c r="G8038" s="201"/>
      <c r="H8038" s="201">
        <f>Collection!H1567</f>
        <v>0</v>
      </c>
      <c r="I8038" s="241">
        <f t="shared" si="126"/>
        <v>0</v>
      </c>
      <c r="J8038" s="200"/>
      <c r="K8038" s="200" t="str" cm="1">
        <f t="array" ref="K8038">IF($C8038="","",IF(AND($C8038=Party_Statement!$C$5,$B8038&gt;=Party_Statement!$C$6,$B8038&lt;=Party_Statement!$E$6),SUMPRODUCT(($C$3:$C8038=Party_Statement!$C$5)*($B$3:$B8038&gt;=Party_Statement!$C$6)*($B$3:$B8038&lt;=Party_Statement!$E$6)),""))</f>
        <v/>
      </c>
    </row>
    <row r="8039" spans="1:11" x14ac:dyDescent="0.2">
      <c r="A8039" s="203">
        <f>Collection!A1568</f>
        <v>0</v>
      </c>
      <c r="B8039" s="197">
        <f>Collection!B1568</f>
        <v>0</v>
      </c>
      <c r="C8039" s="200">
        <f>Collection!D1568</f>
        <v>0</v>
      </c>
      <c r="D8039" s="200">
        <f>Collection!F1568</f>
        <v>0</v>
      </c>
      <c r="E8039" s="200">
        <f>Collection!C1568</f>
        <v>0</v>
      </c>
      <c r="F8039" s="200"/>
      <c r="G8039" s="201"/>
      <c r="H8039" s="201">
        <f>Collection!H1568</f>
        <v>0</v>
      </c>
      <c r="I8039" s="241">
        <f t="shared" si="126"/>
        <v>0</v>
      </c>
      <c r="J8039" s="200"/>
      <c r="K8039" s="200" t="str" cm="1">
        <f t="array" ref="K8039">IF($C8039="","",IF(AND($C8039=Party_Statement!$C$5,$B8039&gt;=Party_Statement!$C$6,$B8039&lt;=Party_Statement!$E$6),SUMPRODUCT(($C$3:$C8039=Party_Statement!$C$5)*($B$3:$B8039&gt;=Party_Statement!$C$6)*($B$3:$B8039&lt;=Party_Statement!$E$6)),""))</f>
        <v/>
      </c>
    </row>
    <row r="8040" spans="1:11" x14ac:dyDescent="0.2">
      <c r="A8040" s="203">
        <f>Collection!A1569</f>
        <v>0</v>
      </c>
      <c r="B8040" s="197">
        <f>Collection!B1569</f>
        <v>0</v>
      </c>
      <c r="C8040" s="200">
        <f>Collection!D1569</f>
        <v>0</v>
      </c>
      <c r="D8040" s="200">
        <f>Collection!F1569</f>
        <v>0</v>
      </c>
      <c r="E8040" s="200">
        <f>Collection!C1569</f>
        <v>0</v>
      </c>
      <c r="F8040" s="200"/>
      <c r="G8040" s="201"/>
      <c r="H8040" s="201">
        <f>Collection!H1569</f>
        <v>0</v>
      </c>
      <c r="I8040" s="241">
        <f t="shared" si="126"/>
        <v>0</v>
      </c>
      <c r="J8040" s="200"/>
      <c r="K8040" s="200" t="str" cm="1">
        <f t="array" ref="K8040">IF($C8040="","",IF(AND($C8040=Party_Statement!$C$5,$B8040&gt;=Party_Statement!$C$6,$B8040&lt;=Party_Statement!$E$6),SUMPRODUCT(($C$3:$C8040=Party_Statement!$C$5)*($B$3:$B8040&gt;=Party_Statement!$C$6)*($B$3:$B8040&lt;=Party_Statement!$E$6)),""))</f>
        <v/>
      </c>
    </row>
    <row r="8041" spans="1:11" x14ac:dyDescent="0.2">
      <c r="A8041" s="203">
        <f>Collection!A1570</f>
        <v>0</v>
      </c>
      <c r="B8041" s="197">
        <f>Collection!B1570</f>
        <v>0</v>
      </c>
      <c r="C8041" s="200">
        <f>Collection!D1570</f>
        <v>0</v>
      </c>
      <c r="D8041" s="200">
        <f>Collection!F1570</f>
        <v>0</v>
      </c>
      <c r="E8041" s="200">
        <f>Collection!C1570</f>
        <v>0</v>
      </c>
      <c r="F8041" s="200"/>
      <c r="G8041" s="201"/>
      <c r="H8041" s="201">
        <f>Collection!H1570</f>
        <v>0</v>
      </c>
      <c r="I8041" s="241">
        <f t="shared" si="126"/>
        <v>0</v>
      </c>
      <c r="J8041" s="200"/>
      <c r="K8041" s="200" t="str" cm="1">
        <f t="array" ref="K8041">IF($C8041="","",IF(AND($C8041=Party_Statement!$C$5,$B8041&gt;=Party_Statement!$C$6,$B8041&lt;=Party_Statement!$E$6),SUMPRODUCT(($C$3:$C8041=Party_Statement!$C$5)*($B$3:$B8041&gt;=Party_Statement!$C$6)*($B$3:$B8041&lt;=Party_Statement!$E$6)),""))</f>
        <v/>
      </c>
    </row>
    <row r="8042" spans="1:11" x14ac:dyDescent="0.2">
      <c r="A8042" s="203">
        <f>Collection!A1571</f>
        <v>0</v>
      </c>
      <c r="B8042" s="197">
        <f>Collection!B1571</f>
        <v>0</v>
      </c>
      <c r="C8042" s="200">
        <f>Collection!D1571</f>
        <v>0</v>
      </c>
      <c r="D8042" s="200">
        <f>Collection!F1571</f>
        <v>0</v>
      </c>
      <c r="E8042" s="200">
        <f>Collection!C1571</f>
        <v>0</v>
      </c>
      <c r="F8042" s="200"/>
      <c r="G8042" s="201"/>
      <c r="H8042" s="201">
        <f>Collection!H1571</f>
        <v>0</v>
      </c>
      <c r="I8042" s="241">
        <f t="shared" si="126"/>
        <v>0</v>
      </c>
      <c r="J8042" s="200"/>
      <c r="K8042" s="200" t="str" cm="1">
        <f t="array" ref="K8042">IF($C8042="","",IF(AND($C8042=Party_Statement!$C$5,$B8042&gt;=Party_Statement!$C$6,$B8042&lt;=Party_Statement!$E$6),SUMPRODUCT(($C$3:$C8042=Party_Statement!$C$5)*($B$3:$B8042&gt;=Party_Statement!$C$6)*($B$3:$B8042&lt;=Party_Statement!$E$6)),""))</f>
        <v/>
      </c>
    </row>
    <row r="8043" spans="1:11" x14ac:dyDescent="0.2">
      <c r="A8043" s="203">
        <f>Collection!A1572</f>
        <v>0</v>
      </c>
      <c r="B8043" s="197">
        <f>Collection!B1572</f>
        <v>0</v>
      </c>
      <c r="C8043" s="200">
        <f>Collection!D1572</f>
        <v>0</v>
      </c>
      <c r="D8043" s="200">
        <f>Collection!F1572</f>
        <v>0</v>
      </c>
      <c r="E8043" s="200">
        <f>Collection!C1572</f>
        <v>0</v>
      </c>
      <c r="F8043" s="200"/>
      <c r="G8043" s="201"/>
      <c r="H8043" s="201">
        <f>Collection!H1572</f>
        <v>0</v>
      </c>
      <c r="I8043" s="241">
        <f t="shared" si="126"/>
        <v>0</v>
      </c>
      <c r="J8043" s="200"/>
      <c r="K8043" s="200" t="str" cm="1">
        <f t="array" ref="K8043">IF($C8043="","",IF(AND($C8043=Party_Statement!$C$5,$B8043&gt;=Party_Statement!$C$6,$B8043&lt;=Party_Statement!$E$6),SUMPRODUCT(($C$3:$C8043=Party_Statement!$C$5)*($B$3:$B8043&gt;=Party_Statement!$C$6)*($B$3:$B8043&lt;=Party_Statement!$E$6)),""))</f>
        <v/>
      </c>
    </row>
    <row r="8044" spans="1:11" x14ac:dyDescent="0.2">
      <c r="A8044" s="203">
        <f>Collection!A1573</f>
        <v>0</v>
      </c>
      <c r="B8044" s="197">
        <f>Collection!B1573</f>
        <v>0</v>
      </c>
      <c r="C8044" s="200">
        <f>Collection!D1573</f>
        <v>0</v>
      </c>
      <c r="D8044" s="200">
        <f>Collection!F1573</f>
        <v>0</v>
      </c>
      <c r="E8044" s="200">
        <f>Collection!C1573</f>
        <v>0</v>
      </c>
      <c r="F8044" s="200"/>
      <c r="G8044" s="201"/>
      <c r="H8044" s="201">
        <f>Collection!H1573</f>
        <v>0</v>
      </c>
      <c r="I8044" s="241">
        <f t="shared" si="126"/>
        <v>0</v>
      </c>
      <c r="J8044" s="200"/>
      <c r="K8044" s="200" t="str" cm="1">
        <f t="array" ref="K8044">IF($C8044="","",IF(AND($C8044=Party_Statement!$C$5,$B8044&gt;=Party_Statement!$C$6,$B8044&lt;=Party_Statement!$E$6),SUMPRODUCT(($C$3:$C8044=Party_Statement!$C$5)*($B$3:$B8044&gt;=Party_Statement!$C$6)*($B$3:$B8044&lt;=Party_Statement!$E$6)),""))</f>
        <v/>
      </c>
    </row>
    <row r="8045" spans="1:11" x14ac:dyDescent="0.2">
      <c r="A8045" s="203">
        <f>Collection!A1574</f>
        <v>0</v>
      </c>
      <c r="B8045" s="197">
        <f>Collection!B1574</f>
        <v>0</v>
      </c>
      <c r="C8045" s="200">
        <f>Collection!D1574</f>
        <v>0</v>
      </c>
      <c r="D8045" s="200">
        <f>Collection!F1574</f>
        <v>0</v>
      </c>
      <c r="E8045" s="200">
        <f>Collection!C1574</f>
        <v>0</v>
      </c>
      <c r="F8045" s="200"/>
      <c r="G8045" s="201"/>
      <c r="H8045" s="201">
        <f>Collection!H1574</f>
        <v>0</v>
      </c>
      <c r="I8045" s="241">
        <f t="shared" si="126"/>
        <v>0</v>
      </c>
      <c r="J8045" s="200"/>
      <c r="K8045" s="200" t="str" cm="1">
        <f t="array" ref="K8045">IF($C8045="","",IF(AND($C8045=Party_Statement!$C$5,$B8045&gt;=Party_Statement!$C$6,$B8045&lt;=Party_Statement!$E$6),SUMPRODUCT(($C$3:$C8045=Party_Statement!$C$5)*($B$3:$B8045&gt;=Party_Statement!$C$6)*($B$3:$B8045&lt;=Party_Statement!$E$6)),""))</f>
        <v/>
      </c>
    </row>
    <row r="8046" spans="1:11" x14ac:dyDescent="0.2">
      <c r="A8046" s="203">
        <f>Collection!A1575</f>
        <v>0</v>
      </c>
      <c r="B8046" s="197">
        <f>Collection!B1575</f>
        <v>0</v>
      </c>
      <c r="C8046" s="200">
        <f>Collection!D1575</f>
        <v>0</v>
      </c>
      <c r="D8046" s="200">
        <f>Collection!F1575</f>
        <v>0</v>
      </c>
      <c r="E8046" s="200">
        <f>Collection!C1575</f>
        <v>0</v>
      </c>
      <c r="F8046" s="200"/>
      <c r="G8046" s="201"/>
      <c r="H8046" s="201">
        <f>Collection!H1575</f>
        <v>0</v>
      </c>
      <c r="I8046" s="241">
        <f t="shared" si="126"/>
        <v>0</v>
      </c>
      <c r="J8046" s="200"/>
      <c r="K8046" s="200" t="str" cm="1">
        <f t="array" ref="K8046">IF($C8046="","",IF(AND($C8046=Party_Statement!$C$5,$B8046&gt;=Party_Statement!$C$6,$B8046&lt;=Party_Statement!$E$6),SUMPRODUCT(($C$3:$C8046=Party_Statement!$C$5)*($B$3:$B8046&gt;=Party_Statement!$C$6)*($B$3:$B8046&lt;=Party_Statement!$E$6)),""))</f>
        <v/>
      </c>
    </row>
    <row r="8047" spans="1:11" x14ac:dyDescent="0.2">
      <c r="A8047" s="203">
        <f>Collection!A1576</f>
        <v>0</v>
      </c>
      <c r="B8047" s="197">
        <f>Collection!B1576</f>
        <v>0</v>
      </c>
      <c r="C8047" s="200">
        <f>Collection!D1576</f>
        <v>0</v>
      </c>
      <c r="D8047" s="200">
        <f>Collection!F1576</f>
        <v>0</v>
      </c>
      <c r="E8047" s="200">
        <f>Collection!C1576</f>
        <v>0</v>
      </c>
      <c r="F8047" s="200"/>
      <c r="G8047" s="201"/>
      <c r="H8047" s="201">
        <f>Collection!H1576</f>
        <v>0</v>
      </c>
      <c r="I8047" s="241">
        <f t="shared" si="126"/>
        <v>0</v>
      </c>
      <c r="J8047" s="200"/>
      <c r="K8047" s="200" t="str" cm="1">
        <f t="array" ref="K8047">IF($C8047="","",IF(AND($C8047=Party_Statement!$C$5,$B8047&gt;=Party_Statement!$C$6,$B8047&lt;=Party_Statement!$E$6),SUMPRODUCT(($C$3:$C8047=Party_Statement!$C$5)*($B$3:$B8047&gt;=Party_Statement!$C$6)*($B$3:$B8047&lt;=Party_Statement!$E$6)),""))</f>
        <v/>
      </c>
    </row>
    <row r="8048" spans="1:11" x14ac:dyDescent="0.2">
      <c r="A8048" s="203">
        <f>Collection!A1577</f>
        <v>0</v>
      </c>
      <c r="B8048" s="197">
        <f>Collection!B1577</f>
        <v>0</v>
      </c>
      <c r="C8048" s="200">
        <f>Collection!D1577</f>
        <v>0</v>
      </c>
      <c r="D8048" s="200">
        <f>Collection!F1577</f>
        <v>0</v>
      </c>
      <c r="E8048" s="200">
        <f>Collection!C1577</f>
        <v>0</v>
      </c>
      <c r="F8048" s="200"/>
      <c r="G8048" s="201"/>
      <c r="H8048" s="201">
        <f>Collection!H1577</f>
        <v>0</v>
      </c>
      <c r="I8048" s="241">
        <f t="shared" si="126"/>
        <v>0</v>
      </c>
      <c r="J8048" s="200"/>
      <c r="K8048" s="200" t="str" cm="1">
        <f t="array" ref="K8048">IF($C8048="","",IF(AND($C8048=Party_Statement!$C$5,$B8048&gt;=Party_Statement!$C$6,$B8048&lt;=Party_Statement!$E$6),SUMPRODUCT(($C$3:$C8048=Party_Statement!$C$5)*($B$3:$B8048&gt;=Party_Statement!$C$6)*($B$3:$B8048&lt;=Party_Statement!$E$6)),""))</f>
        <v/>
      </c>
    </row>
    <row r="8049" spans="1:11" x14ac:dyDescent="0.2">
      <c r="A8049" s="203">
        <f>Collection!A1578</f>
        <v>0</v>
      </c>
      <c r="B8049" s="197">
        <f>Collection!B1578</f>
        <v>0</v>
      </c>
      <c r="C8049" s="200">
        <f>Collection!D1578</f>
        <v>0</v>
      </c>
      <c r="D8049" s="200">
        <f>Collection!F1578</f>
        <v>0</v>
      </c>
      <c r="E8049" s="200">
        <f>Collection!C1578</f>
        <v>0</v>
      </c>
      <c r="F8049" s="200"/>
      <c r="G8049" s="201"/>
      <c r="H8049" s="201">
        <f>Collection!H1578</f>
        <v>0</v>
      </c>
      <c r="I8049" s="241">
        <f t="shared" si="126"/>
        <v>0</v>
      </c>
      <c r="J8049" s="200"/>
      <c r="K8049" s="200" t="str" cm="1">
        <f t="array" ref="K8049">IF($C8049="","",IF(AND($C8049=Party_Statement!$C$5,$B8049&gt;=Party_Statement!$C$6,$B8049&lt;=Party_Statement!$E$6),SUMPRODUCT(($C$3:$C8049=Party_Statement!$C$5)*($B$3:$B8049&gt;=Party_Statement!$C$6)*($B$3:$B8049&lt;=Party_Statement!$E$6)),""))</f>
        <v/>
      </c>
    </row>
    <row r="8050" spans="1:11" x14ac:dyDescent="0.2">
      <c r="A8050" s="203">
        <f>Collection!A1579</f>
        <v>0</v>
      </c>
      <c r="B8050" s="197">
        <f>Collection!B1579</f>
        <v>0</v>
      </c>
      <c r="C8050" s="200">
        <f>Collection!D1579</f>
        <v>0</v>
      </c>
      <c r="D8050" s="200">
        <f>Collection!F1579</f>
        <v>0</v>
      </c>
      <c r="E8050" s="200">
        <f>Collection!C1579</f>
        <v>0</v>
      </c>
      <c r="F8050" s="200"/>
      <c r="G8050" s="201"/>
      <c r="H8050" s="201">
        <f>Collection!H1579</f>
        <v>0</v>
      </c>
      <c r="I8050" s="241">
        <f t="shared" si="126"/>
        <v>0</v>
      </c>
      <c r="J8050" s="200"/>
      <c r="K8050" s="200" t="str" cm="1">
        <f t="array" ref="K8050">IF($C8050="","",IF(AND($C8050=Party_Statement!$C$5,$B8050&gt;=Party_Statement!$C$6,$B8050&lt;=Party_Statement!$E$6),SUMPRODUCT(($C$3:$C8050=Party_Statement!$C$5)*($B$3:$B8050&gt;=Party_Statement!$C$6)*($B$3:$B8050&lt;=Party_Statement!$E$6)),""))</f>
        <v/>
      </c>
    </row>
    <row r="8051" spans="1:11" x14ac:dyDescent="0.2">
      <c r="A8051" s="203">
        <f>Collection!A1580</f>
        <v>0</v>
      </c>
      <c r="B8051" s="197">
        <f>Collection!B1580</f>
        <v>0</v>
      </c>
      <c r="C8051" s="200">
        <f>Collection!D1580</f>
        <v>0</v>
      </c>
      <c r="D8051" s="200">
        <f>Collection!F1580</f>
        <v>0</v>
      </c>
      <c r="E8051" s="200">
        <f>Collection!C1580</f>
        <v>0</v>
      </c>
      <c r="F8051" s="200"/>
      <c r="G8051" s="201"/>
      <c r="H8051" s="201">
        <f>Collection!H1580</f>
        <v>0</v>
      </c>
      <c r="I8051" s="241">
        <f t="shared" si="126"/>
        <v>0</v>
      </c>
      <c r="J8051" s="200"/>
      <c r="K8051" s="200" t="str" cm="1">
        <f t="array" ref="K8051">IF($C8051="","",IF(AND($C8051=Party_Statement!$C$5,$B8051&gt;=Party_Statement!$C$6,$B8051&lt;=Party_Statement!$E$6),SUMPRODUCT(($C$3:$C8051=Party_Statement!$C$5)*($B$3:$B8051&gt;=Party_Statement!$C$6)*($B$3:$B8051&lt;=Party_Statement!$E$6)),""))</f>
        <v/>
      </c>
    </row>
    <row r="8052" spans="1:11" x14ac:dyDescent="0.2">
      <c r="A8052" s="203">
        <f>Collection!A1581</f>
        <v>0</v>
      </c>
      <c r="B8052" s="197">
        <f>Collection!B1581</f>
        <v>0</v>
      </c>
      <c r="C8052" s="200">
        <f>Collection!D1581</f>
        <v>0</v>
      </c>
      <c r="D8052" s="200">
        <f>Collection!F1581</f>
        <v>0</v>
      </c>
      <c r="E8052" s="200">
        <f>Collection!C1581</f>
        <v>0</v>
      </c>
      <c r="F8052" s="200"/>
      <c r="G8052" s="201"/>
      <c r="H8052" s="201">
        <f>Collection!H1581</f>
        <v>0</v>
      </c>
      <c r="I8052" s="241">
        <f t="shared" si="126"/>
        <v>0</v>
      </c>
      <c r="J8052" s="200"/>
      <c r="K8052" s="200" t="str" cm="1">
        <f t="array" ref="K8052">IF($C8052="","",IF(AND($C8052=Party_Statement!$C$5,$B8052&gt;=Party_Statement!$C$6,$B8052&lt;=Party_Statement!$E$6),SUMPRODUCT(($C$3:$C8052=Party_Statement!$C$5)*($B$3:$B8052&gt;=Party_Statement!$C$6)*($B$3:$B8052&lt;=Party_Statement!$E$6)),""))</f>
        <v/>
      </c>
    </row>
    <row r="8053" spans="1:11" x14ac:dyDescent="0.2">
      <c r="A8053" s="203">
        <f>Collection!A1582</f>
        <v>0</v>
      </c>
      <c r="B8053" s="197">
        <f>Collection!B1582</f>
        <v>0</v>
      </c>
      <c r="C8053" s="200">
        <f>Collection!D1582</f>
        <v>0</v>
      </c>
      <c r="D8053" s="200">
        <f>Collection!F1582</f>
        <v>0</v>
      </c>
      <c r="E8053" s="200">
        <f>Collection!C1582</f>
        <v>0</v>
      </c>
      <c r="F8053" s="200"/>
      <c r="G8053" s="201"/>
      <c r="H8053" s="201">
        <f>Collection!H1582</f>
        <v>0</v>
      </c>
      <c r="I8053" s="241">
        <f t="shared" si="126"/>
        <v>0</v>
      </c>
      <c r="J8053" s="200"/>
      <c r="K8053" s="200" t="str" cm="1">
        <f t="array" ref="K8053">IF($C8053="","",IF(AND($C8053=Party_Statement!$C$5,$B8053&gt;=Party_Statement!$C$6,$B8053&lt;=Party_Statement!$E$6),SUMPRODUCT(($C$3:$C8053=Party_Statement!$C$5)*($B$3:$B8053&gt;=Party_Statement!$C$6)*($B$3:$B8053&lt;=Party_Statement!$E$6)),""))</f>
        <v/>
      </c>
    </row>
    <row r="8054" spans="1:11" x14ac:dyDescent="0.2">
      <c r="A8054" s="203">
        <f>Collection!A1583</f>
        <v>0</v>
      </c>
      <c r="B8054" s="197">
        <f>Collection!B1583</f>
        <v>0</v>
      </c>
      <c r="C8054" s="200">
        <f>Collection!D1583</f>
        <v>0</v>
      </c>
      <c r="D8054" s="200">
        <f>Collection!F1583</f>
        <v>0</v>
      </c>
      <c r="E8054" s="200">
        <f>Collection!C1583</f>
        <v>0</v>
      </c>
      <c r="F8054" s="200"/>
      <c r="G8054" s="201"/>
      <c r="H8054" s="201">
        <f>Collection!H1583</f>
        <v>0</v>
      </c>
      <c r="I8054" s="241">
        <f t="shared" si="126"/>
        <v>0</v>
      </c>
      <c r="J8054" s="200"/>
      <c r="K8054" s="200" t="str" cm="1">
        <f t="array" ref="K8054">IF($C8054="","",IF(AND($C8054=Party_Statement!$C$5,$B8054&gt;=Party_Statement!$C$6,$B8054&lt;=Party_Statement!$E$6),SUMPRODUCT(($C$3:$C8054=Party_Statement!$C$5)*($B$3:$B8054&gt;=Party_Statement!$C$6)*($B$3:$B8054&lt;=Party_Statement!$E$6)),""))</f>
        <v/>
      </c>
    </row>
    <row r="8055" spans="1:11" x14ac:dyDescent="0.2">
      <c r="A8055" s="203">
        <f>Collection!A1584</f>
        <v>0</v>
      </c>
      <c r="B8055" s="197">
        <f>Collection!B1584</f>
        <v>0</v>
      </c>
      <c r="C8055" s="200">
        <f>Collection!D1584</f>
        <v>0</v>
      </c>
      <c r="D8055" s="200">
        <f>Collection!F1584</f>
        <v>0</v>
      </c>
      <c r="E8055" s="200">
        <f>Collection!C1584</f>
        <v>0</v>
      </c>
      <c r="F8055" s="200"/>
      <c r="G8055" s="201"/>
      <c r="H8055" s="201">
        <f>Collection!H1584</f>
        <v>0</v>
      </c>
      <c r="I8055" s="241">
        <f t="shared" si="126"/>
        <v>0</v>
      </c>
      <c r="J8055" s="200"/>
      <c r="K8055" s="200" t="str" cm="1">
        <f t="array" ref="K8055">IF($C8055="","",IF(AND($C8055=Party_Statement!$C$5,$B8055&gt;=Party_Statement!$C$6,$B8055&lt;=Party_Statement!$E$6),SUMPRODUCT(($C$3:$C8055=Party_Statement!$C$5)*($B$3:$B8055&gt;=Party_Statement!$C$6)*($B$3:$B8055&lt;=Party_Statement!$E$6)),""))</f>
        <v/>
      </c>
    </row>
    <row r="8056" spans="1:11" x14ac:dyDescent="0.2">
      <c r="A8056" s="203">
        <f>Collection!A1585</f>
        <v>0</v>
      </c>
      <c r="B8056" s="197">
        <f>Collection!B1585</f>
        <v>0</v>
      </c>
      <c r="C8056" s="200">
        <f>Collection!D1585</f>
        <v>0</v>
      </c>
      <c r="D8056" s="200">
        <f>Collection!F1585</f>
        <v>0</v>
      </c>
      <c r="E8056" s="200">
        <f>Collection!C1585</f>
        <v>0</v>
      </c>
      <c r="F8056" s="200"/>
      <c r="G8056" s="201"/>
      <c r="H8056" s="201">
        <f>Collection!H1585</f>
        <v>0</v>
      </c>
      <c r="I8056" s="241">
        <f t="shared" si="126"/>
        <v>0</v>
      </c>
      <c r="J8056" s="200"/>
      <c r="K8056" s="200" t="str" cm="1">
        <f t="array" ref="K8056">IF($C8056="","",IF(AND($C8056=Party_Statement!$C$5,$B8056&gt;=Party_Statement!$C$6,$B8056&lt;=Party_Statement!$E$6),SUMPRODUCT(($C$3:$C8056=Party_Statement!$C$5)*($B$3:$B8056&gt;=Party_Statement!$C$6)*($B$3:$B8056&lt;=Party_Statement!$E$6)),""))</f>
        <v/>
      </c>
    </row>
    <row r="8057" spans="1:11" x14ac:dyDescent="0.2">
      <c r="A8057" s="203">
        <f>Collection!A1586</f>
        <v>0</v>
      </c>
      <c r="B8057" s="197">
        <f>Collection!B1586</f>
        <v>0</v>
      </c>
      <c r="C8057" s="200">
        <f>Collection!D1586</f>
        <v>0</v>
      </c>
      <c r="D8057" s="200">
        <f>Collection!F1586</f>
        <v>0</v>
      </c>
      <c r="E8057" s="200">
        <f>Collection!C1586</f>
        <v>0</v>
      </c>
      <c r="F8057" s="200"/>
      <c r="G8057" s="201"/>
      <c r="H8057" s="201">
        <f>Collection!H1586</f>
        <v>0</v>
      </c>
      <c r="I8057" s="241">
        <f t="shared" si="126"/>
        <v>0</v>
      </c>
      <c r="J8057" s="200"/>
      <c r="K8057" s="200" t="str" cm="1">
        <f t="array" ref="K8057">IF($C8057="","",IF(AND($C8057=Party_Statement!$C$5,$B8057&gt;=Party_Statement!$C$6,$B8057&lt;=Party_Statement!$E$6),SUMPRODUCT(($C$3:$C8057=Party_Statement!$C$5)*($B$3:$B8057&gt;=Party_Statement!$C$6)*($B$3:$B8057&lt;=Party_Statement!$E$6)),""))</f>
        <v/>
      </c>
    </row>
    <row r="8058" spans="1:11" x14ac:dyDescent="0.2">
      <c r="A8058" s="203">
        <f>Collection!A1587</f>
        <v>0</v>
      </c>
      <c r="B8058" s="197">
        <f>Collection!B1587</f>
        <v>0</v>
      </c>
      <c r="C8058" s="200">
        <f>Collection!D1587</f>
        <v>0</v>
      </c>
      <c r="D8058" s="200">
        <f>Collection!F1587</f>
        <v>0</v>
      </c>
      <c r="E8058" s="200">
        <f>Collection!C1587</f>
        <v>0</v>
      </c>
      <c r="F8058" s="200"/>
      <c r="G8058" s="201"/>
      <c r="H8058" s="201">
        <f>Collection!H1587</f>
        <v>0</v>
      </c>
      <c r="I8058" s="241">
        <f t="shared" si="126"/>
        <v>0</v>
      </c>
      <c r="J8058" s="200"/>
      <c r="K8058" s="200" t="str" cm="1">
        <f t="array" ref="K8058">IF($C8058="","",IF(AND($C8058=Party_Statement!$C$5,$B8058&gt;=Party_Statement!$C$6,$B8058&lt;=Party_Statement!$E$6),SUMPRODUCT(($C$3:$C8058=Party_Statement!$C$5)*($B$3:$B8058&gt;=Party_Statement!$C$6)*($B$3:$B8058&lt;=Party_Statement!$E$6)),""))</f>
        <v/>
      </c>
    </row>
    <row r="8059" spans="1:11" x14ac:dyDescent="0.2">
      <c r="A8059" s="203">
        <f>Collection!A1588</f>
        <v>0</v>
      </c>
      <c r="B8059" s="197">
        <f>Collection!B1588</f>
        <v>0</v>
      </c>
      <c r="C8059" s="200">
        <f>Collection!D1588</f>
        <v>0</v>
      </c>
      <c r="D8059" s="200">
        <f>Collection!F1588</f>
        <v>0</v>
      </c>
      <c r="E8059" s="200">
        <f>Collection!C1588</f>
        <v>0</v>
      </c>
      <c r="F8059" s="200"/>
      <c r="G8059" s="201"/>
      <c r="H8059" s="201">
        <f>Collection!H1588</f>
        <v>0</v>
      </c>
      <c r="I8059" s="241">
        <f t="shared" si="126"/>
        <v>0</v>
      </c>
      <c r="J8059" s="200"/>
      <c r="K8059" s="200" t="str" cm="1">
        <f t="array" ref="K8059">IF($C8059="","",IF(AND($C8059=Party_Statement!$C$5,$B8059&gt;=Party_Statement!$C$6,$B8059&lt;=Party_Statement!$E$6),SUMPRODUCT(($C$3:$C8059=Party_Statement!$C$5)*($B$3:$B8059&gt;=Party_Statement!$C$6)*($B$3:$B8059&lt;=Party_Statement!$E$6)),""))</f>
        <v/>
      </c>
    </row>
    <row r="8060" spans="1:11" x14ac:dyDescent="0.2">
      <c r="A8060" s="203">
        <f>Collection!A1589</f>
        <v>0</v>
      </c>
      <c r="B8060" s="197">
        <f>Collection!B1589</f>
        <v>0</v>
      </c>
      <c r="C8060" s="200">
        <f>Collection!D1589</f>
        <v>0</v>
      </c>
      <c r="D8060" s="200">
        <f>Collection!F1589</f>
        <v>0</v>
      </c>
      <c r="E8060" s="200">
        <f>Collection!C1589</f>
        <v>0</v>
      </c>
      <c r="F8060" s="200"/>
      <c r="G8060" s="201"/>
      <c r="H8060" s="201">
        <f>Collection!H1589</f>
        <v>0</v>
      </c>
      <c r="I8060" s="241">
        <f t="shared" si="126"/>
        <v>0</v>
      </c>
      <c r="J8060" s="200"/>
      <c r="K8060" s="200" t="str" cm="1">
        <f t="array" ref="K8060">IF($C8060="","",IF(AND($C8060=Party_Statement!$C$5,$B8060&gt;=Party_Statement!$C$6,$B8060&lt;=Party_Statement!$E$6),SUMPRODUCT(($C$3:$C8060=Party_Statement!$C$5)*($B$3:$B8060&gt;=Party_Statement!$C$6)*($B$3:$B8060&lt;=Party_Statement!$E$6)),""))</f>
        <v/>
      </c>
    </row>
    <row r="8061" spans="1:11" x14ac:dyDescent="0.2">
      <c r="A8061" s="203">
        <f>Collection!A1590</f>
        <v>0</v>
      </c>
      <c r="B8061" s="197">
        <f>Collection!B1590</f>
        <v>0</v>
      </c>
      <c r="C8061" s="200">
        <f>Collection!D1590</f>
        <v>0</v>
      </c>
      <c r="D8061" s="200">
        <f>Collection!F1590</f>
        <v>0</v>
      </c>
      <c r="E8061" s="200">
        <f>Collection!C1590</f>
        <v>0</v>
      </c>
      <c r="F8061" s="200"/>
      <c r="G8061" s="201"/>
      <c r="H8061" s="201">
        <f>Collection!H1590</f>
        <v>0</v>
      </c>
      <c r="I8061" s="241">
        <f t="shared" si="126"/>
        <v>0</v>
      </c>
      <c r="J8061" s="200"/>
      <c r="K8061" s="200" t="str" cm="1">
        <f t="array" ref="K8061">IF($C8061="","",IF(AND($C8061=Party_Statement!$C$5,$B8061&gt;=Party_Statement!$C$6,$B8061&lt;=Party_Statement!$E$6),SUMPRODUCT(($C$3:$C8061=Party_Statement!$C$5)*($B$3:$B8061&gt;=Party_Statement!$C$6)*($B$3:$B8061&lt;=Party_Statement!$E$6)),""))</f>
        <v/>
      </c>
    </row>
    <row r="8062" spans="1:11" x14ac:dyDescent="0.2">
      <c r="A8062" s="203">
        <f>Collection!A1591</f>
        <v>0</v>
      </c>
      <c r="B8062" s="197">
        <f>Collection!B1591</f>
        <v>0</v>
      </c>
      <c r="C8062" s="200">
        <f>Collection!D1591</f>
        <v>0</v>
      </c>
      <c r="D8062" s="200">
        <f>Collection!F1591</f>
        <v>0</v>
      </c>
      <c r="E8062" s="200">
        <f>Collection!C1591</f>
        <v>0</v>
      </c>
      <c r="F8062" s="200"/>
      <c r="G8062" s="201"/>
      <c r="H8062" s="201">
        <f>Collection!H1591</f>
        <v>0</v>
      </c>
      <c r="I8062" s="241">
        <f t="shared" si="126"/>
        <v>0</v>
      </c>
      <c r="J8062" s="200"/>
      <c r="K8062" s="200" t="str" cm="1">
        <f t="array" ref="K8062">IF($C8062="","",IF(AND($C8062=Party_Statement!$C$5,$B8062&gt;=Party_Statement!$C$6,$B8062&lt;=Party_Statement!$E$6),SUMPRODUCT(($C$3:$C8062=Party_Statement!$C$5)*($B$3:$B8062&gt;=Party_Statement!$C$6)*($B$3:$B8062&lt;=Party_Statement!$E$6)),""))</f>
        <v/>
      </c>
    </row>
    <row r="8063" spans="1:11" x14ac:dyDescent="0.2">
      <c r="A8063" s="203">
        <f>Collection!A1592</f>
        <v>0</v>
      </c>
      <c r="B8063" s="197">
        <f>Collection!B1592</f>
        <v>0</v>
      </c>
      <c r="C8063" s="200">
        <f>Collection!D1592</f>
        <v>0</v>
      </c>
      <c r="D8063" s="200">
        <f>Collection!F1592</f>
        <v>0</v>
      </c>
      <c r="E8063" s="200">
        <f>Collection!C1592</f>
        <v>0</v>
      </c>
      <c r="F8063" s="200"/>
      <c r="G8063" s="201"/>
      <c r="H8063" s="201">
        <f>Collection!H1592</f>
        <v>0</v>
      </c>
      <c r="I8063" s="241">
        <f t="shared" si="126"/>
        <v>0</v>
      </c>
      <c r="J8063" s="200"/>
      <c r="K8063" s="200" t="str" cm="1">
        <f t="array" ref="K8063">IF($C8063="","",IF(AND($C8063=Party_Statement!$C$5,$B8063&gt;=Party_Statement!$C$6,$B8063&lt;=Party_Statement!$E$6),SUMPRODUCT(($C$3:$C8063=Party_Statement!$C$5)*($B$3:$B8063&gt;=Party_Statement!$C$6)*($B$3:$B8063&lt;=Party_Statement!$E$6)),""))</f>
        <v/>
      </c>
    </row>
    <row r="8064" spans="1:11" x14ac:dyDescent="0.2">
      <c r="A8064" s="203">
        <f>Collection!A1593</f>
        <v>0</v>
      </c>
      <c r="B8064" s="197">
        <f>Collection!B1593</f>
        <v>0</v>
      </c>
      <c r="C8064" s="200">
        <f>Collection!D1593</f>
        <v>0</v>
      </c>
      <c r="D8064" s="200">
        <f>Collection!F1593</f>
        <v>0</v>
      </c>
      <c r="E8064" s="200">
        <f>Collection!C1593</f>
        <v>0</v>
      </c>
      <c r="F8064" s="200"/>
      <c r="G8064" s="201"/>
      <c r="H8064" s="201">
        <f>Collection!H1593</f>
        <v>0</v>
      </c>
      <c r="I8064" s="241">
        <f t="shared" si="126"/>
        <v>0</v>
      </c>
      <c r="J8064" s="200"/>
      <c r="K8064" s="200" t="str" cm="1">
        <f t="array" ref="K8064">IF($C8064="","",IF(AND($C8064=Party_Statement!$C$5,$B8064&gt;=Party_Statement!$C$6,$B8064&lt;=Party_Statement!$E$6),SUMPRODUCT(($C$3:$C8064=Party_Statement!$C$5)*($B$3:$B8064&gt;=Party_Statement!$C$6)*($B$3:$B8064&lt;=Party_Statement!$E$6)),""))</f>
        <v/>
      </c>
    </row>
    <row r="8065" spans="1:11" x14ac:dyDescent="0.2">
      <c r="A8065" s="203">
        <f>Collection!A1594</f>
        <v>0</v>
      </c>
      <c r="B8065" s="197">
        <f>Collection!B1594</f>
        <v>0</v>
      </c>
      <c r="C8065" s="200">
        <f>Collection!D1594</f>
        <v>0</v>
      </c>
      <c r="D8065" s="200">
        <f>Collection!F1594</f>
        <v>0</v>
      </c>
      <c r="E8065" s="200">
        <f>Collection!C1594</f>
        <v>0</v>
      </c>
      <c r="F8065" s="200"/>
      <c r="G8065" s="201"/>
      <c r="H8065" s="201">
        <f>Collection!H1594</f>
        <v>0</v>
      </c>
      <c r="I8065" s="241">
        <f t="shared" si="126"/>
        <v>0</v>
      </c>
      <c r="J8065" s="200"/>
      <c r="K8065" s="200" t="str" cm="1">
        <f t="array" ref="K8065">IF($C8065="","",IF(AND($C8065=Party_Statement!$C$5,$B8065&gt;=Party_Statement!$C$6,$B8065&lt;=Party_Statement!$E$6),SUMPRODUCT(($C$3:$C8065=Party_Statement!$C$5)*($B$3:$B8065&gt;=Party_Statement!$C$6)*($B$3:$B8065&lt;=Party_Statement!$E$6)),""))</f>
        <v/>
      </c>
    </row>
    <row r="8066" spans="1:11" x14ac:dyDescent="0.2">
      <c r="A8066" s="203">
        <f>Collection!A1595</f>
        <v>0</v>
      </c>
      <c r="B8066" s="197">
        <f>Collection!B1595</f>
        <v>0</v>
      </c>
      <c r="C8066" s="200">
        <f>Collection!D1595</f>
        <v>0</v>
      </c>
      <c r="D8066" s="200">
        <f>Collection!F1595</f>
        <v>0</v>
      </c>
      <c r="E8066" s="200">
        <f>Collection!C1595</f>
        <v>0</v>
      </c>
      <c r="F8066" s="200"/>
      <c r="G8066" s="201"/>
      <c r="H8066" s="201">
        <f>Collection!H1595</f>
        <v>0</v>
      </c>
      <c r="I8066" s="241">
        <f t="shared" si="126"/>
        <v>0</v>
      </c>
      <c r="J8066" s="200"/>
      <c r="K8066" s="200" t="str" cm="1">
        <f t="array" ref="K8066">IF($C8066="","",IF(AND($C8066=Party_Statement!$C$5,$B8066&gt;=Party_Statement!$C$6,$B8066&lt;=Party_Statement!$E$6),SUMPRODUCT(($C$3:$C8066=Party_Statement!$C$5)*($B$3:$B8066&gt;=Party_Statement!$C$6)*($B$3:$B8066&lt;=Party_Statement!$E$6)),""))</f>
        <v/>
      </c>
    </row>
    <row r="8067" spans="1:11" x14ac:dyDescent="0.2">
      <c r="A8067" s="203">
        <f>Collection!A1596</f>
        <v>0</v>
      </c>
      <c r="B8067" s="197">
        <f>Collection!B1596</f>
        <v>0</v>
      </c>
      <c r="C8067" s="200">
        <f>Collection!D1596</f>
        <v>0</v>
      </c>
      <c r="D8067" s="200">
        <f>Collection!F1596</f>
        <v>0</v>
      </c>
      <c r="E8067" s="200">
        <f>Collection!C1596</f>
        <v>0</v>
      </c>
      <c r="F8067" s="200"/>
      <c r="G8067" s="201"/>
      <c r="H8067" s="201">
        <f>Collection!H1596</f>
        <v>0</v>
      </c>
      <c r="I8067" s="241">
        <f t="shared" si="126"/>
        <v>0</v>
      </c>
      <c r="J8067" s="200"/>
      <c r="K8067" s="200" t="str" cm="1">
        <f t="array" ref="K8067">IF($C8067="","",IF(AND($C8067=Party_Statement!$C$5,$B8067&gt;=Party_Statement!$C$6,$B8067&lt;=Party_Statement!$E$6),SUMPRODUCT(($C$3:$C8067=Party_Statement!$C$5)*($B$3:$B8067&gt;=Party_Statement!$C$6)*($B$3:$B8067&lt;=Party_Statement!$E$6)),""))</f>
        <v/>
      </c>
    </row>
    <row r="8068" spans="1:11" x14ac:dyDescent="0.2">
      <c r="A8068" s="203">
        <f>Collection!A1597</f>
        <v>0</v>
      </c>
      <c r="B8068" s="197">
        <f>Collection!B1597</f>
        <v>0</v>
      </c>
      <c r="C8068" s="200">
        <f>Collection!D1597</f>
        <v>0</v>
      </c>
      <c r="D8068" s="200">
        <f>Collection!F1597</f>
        <v>0</v>
      </c>
      <c r="E8068" s="200">
        <f>Collection!C1597</f>
        <v>0</v>
      </c>
      <c r="F8068" s="200"/>
      <c r="G8068" s="201"/>
      <c r="H8068" s="201">
        <f>Collection!H1597</f>
        <v>0</v>
      </c>
      <c r="I8068" s="241">
        <f t="shared" si="126"/>
        <v>0</v>
      </c>
      <c r="J8068" s="200"/>
      <c r="K8068" s="200" t="str" cm="1">
        <f t="array" ref="K8068">IF($C8068="","",IF(AND($C8068=Party_Statement!$C$5,$B8068&gt;=Party_Statement!$C$6,$B8068&lt;=Party_Statement!$E$6),SUMPRODUCT(($C$3:$C8068=Party_Statement!$C$5)*($B$3:$B8068&gt;=Party_Statement!$C$6)*($B$3:$B8068&lt;=Party_Statement!$E$6)),""))</f>
        <v/>
      </c>
    </row>
    <row r="8069" spans="1:11" x14ac:dyDescent="0.2">
      <c r="A8069" s="203">
        <f>Collection!A1598</f>
        <v>0</v>
      </c>
      <c r="B8069" s="197">
        <f>Collection!B1598</f>
        <v>0</v>
      </c>
      <c r="C8069" s="200">
        <f>Collection!D1598</f>
        <v>0</v>
      </c>
      <c r="D8069" s="200">
        <f>Collection!F1598</f>
        <v>0</v>
      </c>
      <c r="E8069" s="200">
        <f>Collection!C1598</f>
        <v>0</v>
      </c>
      <c r="F8069" s="200"/>
      <c r="G8069" s="201"/>
      <c r="H8069" s="201">
        <f>Collection!H1598</f>
        <v>0</v>
      </c>
      <c r="I8069" s="241">
        <f t="shared" si="126"/>
        <v>0</v>
      </c>
      <c r="J8069" s="200"/>
      <c r="K8069" s="200" t="str" cm="1">
        <f t="array" ref="K8069">IF($C8069="","",IF(AND($C8069=Party_Statement!$C$5,$B8069&gt;=Party_Statement!$C$6,$B8069&lt;=Party_Statement!$E$6),SUMPRODUCT(($C$3:$C8069=Party_Statement!$C$5)*($B$3:$B8069&gt;=Party_Statement!$C$6)*($B$3:$B8069&lt;=Party_Statement!$E$6)),""))</f>
        <v/>
      </c>
    </row>
    <row r="8070" spans="1:11" x14ac:dyDescent="0.2">
      <c r="A8070" s="203">
        <f>Collection!A1599</f>
        <v>0</v>
      </c>
      <c r="B8070" s="197">
        <f>Collection!B1599</f>
        <v>0</v>
      </c>
      <c r="C8070" s="200">
        <f>Collection!D1599</f>
        <v>0</v>
      </c>
      <c r="D8070" s="200">
        <f>Collection!F1599</f>
        <v>0</v>
      </c>
      <c r="E8070" s="200">
        <f>Collection!C1599</f>
        <v>0</v>
      </c>
      <c r="F8070" s="200"/>
      <c r="G8070" s="201"/>
      <c r="H8070" s="201">
        <f>Collection!H1599</f>
        <v>0</v>
      </c>
      <c r="I8070" s="241">
        <f t="shared" si="126"/>
        <v>0</v>
      </c>
      <c r="J8070" s="200"/>
      <c r="K8070" s="200" t="str" cm="1">
        <f t="array" ref="K8070">IF($C8070="","",IF(AND($C8070=Party_Statement!$C$5,$B8070&gt;=Party_Statement!$C$6,$B8070&lt;=Party_Statement!$E$6),SUMPRODUCT(($C$3:$C8070=Party_Statement!$C$5)*($B$3:$B8070&gt;=Party_Statement!$C$6)*($B$3:$B8070&lt;=Party_Statement!$E$6)),""))</f>
        <v/>
      </c>
    </row>
    <row r="8071" spans="1:11" x14ac:dyDescent="0.2">
      <c r="A8071" s="203">
        <f>Collection!A1600</f>
        <v>0</v>
      </c>
      <c r="B8071" s="197">
        <f>Collection!B1600</f>
        <v>0</v>
      </c>
      <c r="C8071" s="200">
        <f>Collection!D1600</f>
        <v>0</v>
      </c>
      <c r="D8071" s="200">
        <f>Collection!F1600</f>
        <v>0</v>
      </c>
      <c r="E8071" s="200">
        <f>Collection!C1600</f>
        <v>0</v>
      </c>
      <c r="F8071" s="200"/>
      <c r="G8071" s="201"/>
      <c r="H8071" s="201">
        <f>Collection!H1600</f>
        <v>0</v>
      </c>
      <c r="I8071" s="241">
        <f t="shared" si="126"/>
        <v>0</v>
      </c>
      <c r="J8071" s="200"/>
      <c r="K8071" s="200" t="str" cm="1">
        <f t="array" ref="K8071">IF($C8071="","",IF(AND($C8071=Party_Statement!$C$5,$B8071&gt;=Party_Statement!$C$6,$B8071&lt;=Party_Statement!$E$6),SUMPRODUCT(($C$3:$C8071=Party_Statement!$C$5)*($B$3:$B8071&gt;=Party_Statement!$C$6)*($B$3:$B8071&lt;=Party_Statement!$E$6)),""))</f>
        <v/>
      </c>
    </row>
    <row r="8072" spans="1:11" x14ac:dyDescent="0.2">
      <c r="A8072" s="203">
        <f>Collection!A1601</f>
        <v>0</v>
      </c>
      <c r="B8072" s="197">
        <f>Collection!B1601</f>
        <v>0</v>
      </c>
      <c r="C8072" s="200">
        <f>Collection!D1601</f>
        <v>0</v>
      </c>
      <c r="D8072" s="200">
        <f>Collection!F1601</f>
        <v>0</v>
      </c>
      <c r="E8072" s="200">
        <f>Collection!C1601</f>
        <v>0</v>
      </c>
      <c r="F8072" s="200"/>
      <c r="G8072" s="201"/>
      <c r="H8072" s="201">
        <f>Collection!H1601</f>
        <v>0</v>
      </c>
      <c r="I8072" s="241">
        <f t="shared" si="126"/>
        <v>0</v>
      </c>
      <c r="J8072" s="200"/>
      <c r="K8072" s="200" t="str" cm="1">
        <f t="array" ref="K8072">IF($C8072="","",IF(AND($C8072=Party_Statement!$C$5,$B8072&gt;=Party_Statement!$C$6,$B8072&lt;=Party_Statement!$E$6),SUMPRODUCT(($C$3:$C8072=Party_Statement!$C$5)*($B$3:$B8072&gt;=Party_Statement!$C$6)*($B$3:$B8072&lt;=Party_Statement!$E$6)),""))</f>
        <v/>
      </c>
    </row>
    <row r="8073" spans="1:11" x14ac:dyDescent="0.2">
      <c r="A8073" s="203">
        <f>Collection!A1602</f>
        <v>0</v>
      </c>
      <c r="B8073" s="197">
        <f>Collection!B1602</f>
        <v>0</v>
      </c>
      <c r="C8073" s="200">
        <f>Collection!D1602</f>
        <v>0</v>
      </c>
      <c r="D8073" s="200">
        <f>Collection!F1602</f>
        <v>0</v>
      </c>
      <c r="E8073" s="200">
        <f>Collection!C1602</f>
        <v>0</v>
      </c>
      <c r="F8073" s="200"/>
      <c r="G8073" s="201"/>
      <c r="H8073" s="201">
        <f>Collection!H1602</f>
        <v>0</v>
      </c>
      <c r="I8073" s="241">
        <f t="shared" si="126"/>
        <v>0</v>
      </c>
      <c r="J8073" s="200"/>
      <c r="K8073" s="200" t="str" cm="1">
        <f t="array" ref="K8073">IF($C8073="","",IF(AND($C8073=Party_Statement!$C$5,$B8073&gt;=Party_Statement!$C$6,$B8073&lt;=Party_Statement!$E$6),SUMPRODUCT(($C$3:$C8073=Party_Statement!$C$5)*($B$3:$B8073&gt;=Party_Statement!$C$6)*($B$3:$B8073&lt;=Party_Statement!$E$6)),""))</f>
        <v/>
      </c>
    </row>
    <row r="8074" spans="1:11" x14ac:dyDescent="0.2">
      <c r="A8074" s="203">
        <f>Collection!A1603</f>
        <v>0</v>
      </c>
      <c r="B8074" s="197">
        <f>Collection!B1603</f>
        <v>0</v>
      </c>
      <c r="C8074" s="200">
        <f>Collection!D1603</f>
        <v>0</v>
      </c>
      <c r="D8074" s="200">
        <f>Collection!F1603</f>
        <v>0</v>
      </c>
      <c r="E8074" s="200">
        <f>Collection!C1603</f>
        <v>0</v>
      </c>
      <c r="F8074" s="200"/>
      <c r="G8074" s="201"/>
      <c r="H8074" s="201">
        <f>Collection!H1603</f>
        <v>0</v>
      </c>
      <c r="I8074" s="241">
        <f t="shared" si="126"/>
        <v>0</v>
      </c>
      <c r="J8074" s="200"/>
      <c r="K8074" s="200" t="str" cm="1">
        <f t="array" ref="K8074">IF($C8074="","",IF(AND($C8074=Party_Statement!$C$5,$B8074&gt;=Party_Statement!$C$6,$B8074&lt;=Party_Statement!$E$6),SUMPRODUCT(($C$3:$C8074=Party_Statement!$C$5)*($B$3:$B8074&gt;=Party_Statement!$C$6)*($B$3:$B8074&lt;=Party_Statement!$E$6)),""))</f>
        <v/>
      </c>
    </row>
    <row r="8075" spans="1:11" x14ac:dyDescent="0.2">
      <c r="A8075" s="203">
        <f>Collection!A1604</f>
        <v>0</v>
      </c>
      <c r="B8075" s="197">
        <f>Collection!B1604</f>
        <v>0</v>
      </c>
      <c r="C8075" s="200">
        <f>Collection!D1604</f>
        <v>0</v>
      </c>
      <c r="D8075" s="200">
        <f>Collection!F1604</f>
        <v>0</v>
      </c>
      <c r="E8075" s="200">
        <f>Collection!C1604</f>
        <v>0</v>
      </c>
      <c r="F8075" s="200"/>
      <c r="G8075" s="201"/>
      <c r="H8075" s="201">
        <f>Collection!H1604</f>
        <v>0</v>
      </c>
      <c r="I8075" s="241">
        <f t="shared" ref="I8075:I8138" si="127">IF($C8075="","",IF($C8075=$C3093,$I3093+$G8075-$H8075,$G8075-$H8075))</f>
        <v>0</v>
      </c>
      <c r="J8075" s="200"/>
      <c r="K8075" s="200" t="str" cm="1">
        <f t="array" ref="K8075">IF($C8075="","",IF(AND($C8075=Party_Statement!$C$5,$B8075&gt;=Party_Statement!$C$6,$B8075&lt;=Party_Statement!$E$6),SUMPRODUCT(($C$3:$C8075=Party_Statement!$C$5)*($B$3:$B8075&gt;=Party_Statement!$C$6)*($B$3:$B8075&lt;=Party_Statement!$E$6)),""))</f>
        <v/>
      </c>
    </row>
    <row r="8076" spans="1:11" x14ac:dyDescent="0.2">
      <c r="A8076" s="203">
        <f>Collection!A1605</f>
        <v>0</v>
      </c>
      <c r="B8076" s="197">
        <f>Collection!B1605</f>
        <v>0</v>
      </c>
      <c r="C8076" s="200">
        <f>Collection!D1605</f>
        <v>0</v>
      </c>
      <c r="D8076" s="200">
        <f>Collection!F1605</f>
        <v>0</v>
      </c>
      <c r="E8076" s="200">
        <f>Collection!C1605</f>
        <v>0</v>
      </c>
      <c r="F8076" s="200"/>
      <c r="G8076" s="201"/>
      <c r="H8076" s="201">
        <f>Collection!H1605</f>
        <v>0</v>
      </c>
      <c r="I8076" s="241">
        <f t="shared" si="127"/>
        <v>0</v>
      </c>
      <c r="J8076" s="200"/>
      <c r="K8076" s="200" t="str" cm="1">
        <f t="array" ref="K8076">IF($C8076="","",IF(AND($C8076=Party_Statement!$C$5,$B8076&gt;=Party_Statement!$C$6,$B8076&lt;=Party_Statement!$E$6),SUMPRODUCT(($C$3:$C8076=Party_Statement!$C$5)*($B$3:$B8076&gt;=Party_Statement!$C$6)*($B$3:$B8076&lt;=Party_Statement!$E$6)),""))</f>
        <v/>
      </c>
    </row>
    <row r="8077" spans="1:11" x14ac:dyDescent="0.2">
      <c r="A8077" s="203">
        <f>Collection!A1606</f>
        <v>0</v>
      </c>
      <c r="B8077" s="197">
        <f>Collection!B1606</f>
        <v>0</v>
      </c>
      <c r="C8077" s="200">
        <f>Collection!D1606</f>
        <v>0</v>
      </c>
      <c r="D8077" s="200">
        <f>Collection!F1606</f>
        <v>0</v>
      </c>
      <c r="E8077" s="200">
        <f>Collection!C1606</f>
        <v>0</v>
      </c>
      <c r="F8077" s="200"/>
      <c r="G8077" s="201"/>
      <c r="H8077" s="201">
        <f>Collection!H1606</f>
        <v>0</v>
      </c>
      <c r="I8077" s="241">
        <f t="shared" si="127"/>
        <v>0</v>
      </c>
      <c r="J8077" s="200"/>
      <c r="K8077" s="200" t="str" cm="1">
        <f t="array" ref="K8077">IF($C8077="","",IF(AND($C8077=Party_Statement!$C$5,$B8077&gt;=Party_Statement!$C$6,$B8077&lt;=Party_Statement!$E$6),SUMPRODUCT(($C$3:$C8077=Party_Statement!$C$5)*($B$3:$B8077&gt;=Party_Statement!$C$6)*($B$3:$B8077&lt;=Party_Statement!$E$6)),""))</f>
        <v/>
      </c>
    </row>
    <row r="8078" spans="1:11" x14ac:dyDescent="0.2">
      <c r="A8078" s="203">
        <f>Collection!A1607</f>
        <v>0</v>
      </c>
      <c r="B8078" s="197">
        <f>Collection!B1607</f>
        <v>0</v>
      </c>
      <c r="C8078" s="200">
        <f>Collection!D1607</f>
        <v>0</v>
      </c>
      <c r="D8078" s="200">
        <f>Collection!F1607</f>
        <v>0</v>
      </c>
      <c r="E8078" s="200">
        <f>Collection!C1607</f>
        <v>0</v>
      </c>
      <c r="F8078" s="200"/>
      <c r="G8078" s="201"/>
      <c r="H8078" s="201">
        <f>Collection!H1607</f>
        <v>0</v>
      </c>
      <c r="I8078" s="241">
        <f t="shared" si="127"/>
        <v>0</v>
      </c>
      <c r="J8078" s="200"/>
      <c r="K8078" s="200" t="str" cm="1">
        <f t="array" ref="K8078">IF($C8078="","",IF(AND($C8078=Party_Statement!$C$5,$B8078&gt;=Party_Statement!$C$6,$B8078&lt;=Party_Statement!$E$6),SUMPRODUCT(($C$3:$C8078=Party_Statement!$C$5)*($B$3:$B8078&gt;=Party_Statement!$C$6)*($B$3:$B8078&lt;=Party_Statement!$E$6)),""))</f>
        <v/>
      </c>
    </row>
    <row r="8079" spans="1:11" x14ac:dyDescent="0.2">
      <c r="A8079" s="203">
        <f>Collection!A1608</f>
        <v>0</v>
      </c>
      <c r="B8079" s="197">
        <f>Collection!B1608</f>
        <v>0</v>
      </c>
      <c r="C8079" s="200">
        <f>Collection!D1608</f>
        <v>0</v>
      </c>
      <c r="D8079" s="200">
        <f>Collection!F1608</f>
        <v>0</v>
      </c>
      <c r="E8079" s="200">
        <f>Collection!C1608</f>
        <v>0</v>
      </c>
      <c r="F8079" s="200"/>
      <c r="G8079" s="201"/>
      <c r="H8079" s="201">
        <f>Collection!H1608</f>
        <v>0</v>
      </c>
      <c r="I8079" s="241">
        <f t="shared" si="127"/>
        <v>0</v>
      </c>
      <c r="J8079" s="200"/>
      <c r="K8079" s="200" t="str" cm="1">
        <f t="array" ref="K8079">IF($C8079="","",IF(AND($C8079=Party_Statement!$C$5,$B8079&gt;=Party_Statement!$C$6,$B8079&lt;=Party_Statement!$E$6),SUMPRODUCT(($C$3:$C8079=Party_Statement!$C$5)*($B$3:$B8079&gt;=Party_Statement!$C$6)*($B$3:$B8079&lt;=Party_Statement!$E$6)),""))</f>
        <v/>
      </c>
    </row>
    <row r="8080" spans="1:11" x14ac:dyDescent="0.2">
      <c r="A8080" s="203">
        <f>Collection!A1609</f>
        <v>0</v>
      </c>
      <c r="B8080" s="197">
        <f>Collection!B1609</f>
        <v>0</v>
      </c>
      <c r="C8080" s="200">
        <f>Collection!D1609</f>
        <v>0</v>
      </c>
      <c r="D8080" s="200">
        <f>Collection!F1609</f>
        <v>0</v>
      </c>
      <c r="E8080" s="200">
        <f>Collection!C1609</f>
        <v>0</v>
      </c>
      <c r="F8080" s="200"/>
      <c r="G8080" s="201"/>
      <c r="H8080" s="201">
        <f>Collection!H1609</f>
        <v>0</v>
      </c>
      <c r="I8080" s="241">
        <f t="shared" si="127"/>
        <v>0</v>
      </c>
      <c r="J8080" s="200"/>
      <c r="K8080" s="200" t="str" cm="1">
        <f t="array" ref="K8080">IF($C8080="","",IF(AND($C8080=Party_Statement!$C$5,$B8080&gt;=Party_Statement!$C$6,$B8080&lt;=Party_Statement!$E$6),SUMPRODUCT(($C$3:$C8080=Party_Statement!$C$5)*($B$3:$B8080&gt;=Party_Statement!$C$6)*($B$3:$B8080&lt;=Party_Statement!$E$6)),""))</f>
        <v/>
      </c>
    </row>
    <row r="8081" spans="1:11" x14ac:dyDescent="0.2">
      <c r="A8081" s="203">
        <f>Collection!A1610</f>
        <v>0</v>
      </c>
      <c r="B8081" s="197">
        <f>Collection!B1610</f>
        <v>0</v>
      </c>
      <c r="C8081" s="200">
        <f>Collection!D1610</f>
        <v>0</v>
      </c>
      <c r="D8081" s="200">
        <f>Collection!F1610</f>
        <v>0</v>
      </c>
      <c r="E8081" s="200">
        <f>Collection!C1610</f>
        <v>0</v>
      </c>
      <c r="F8081" s="200"/>
      <c r="G8081" s="201"/>
      <c r="H8081" s="201">
        <f>Collection!H1610</f>
        <v>0</v>
      </c>
      <c r="I8081" s="241">
        <f t="shared" si="127"/>
        <v>0</v>
      </c>
      <c r="J8081" s="200"/>
      <c r="K8081" s="200" t="str" cm="1">
        <f t="array" ref="K8081">IF($C8081="","",IF(AND($C8081=Party_Statement!$C$5,$B8081&gt;=Party_Statement!$C$6,$B8081&lt;=Party_Statement!$E$6),SUMPRODUCT(($C$3:$C8081=Party_Statement!$C$5)*($B$3:$B8081&gt;=Party_Statement!$C$6)*($B$3:$B8081&lt;=Party_Statement!$E$6)),""))</f>
        <v/>
      </c>
    </row>
    <row r="8082" spans="1:11" x14ac:dyDescent="0.2">
      <c r="A8082" s="203">
        <f>Collection!A1611</f>
        <v>0</v>
      </c>
      <c r="B8082" s="197">
        <f>Collection!B1611</f>
        <v>0</v>
      </c>
      <c r="C8082" s="200">
        <f>Collection!D1611</f>
        <v>0</v>
      </c>
      <c r="D8082" s="200">
        <f>Collection!F1611</f>
        <v>0</v>
      </c>
      <c r="E8082" s="200">
        <f>Collection!C1611</f>
        <v>0</v>
      </c>
      <c r="F8082" s="200"/>
      <c r="G8082" s="201"/>
      <c r="H8082" s="201">
        <f>Collection!H1611</f>
        <v>0</v>
      </c>
      <c r="I8082" s="241">
        <f t="shared" si="127"/>
        <v>0</v>
      </c>
      <c r="J8082" s="200"/>
      <c r="K8082" s="200" t="str" cm="1">
        <f t="array" ref="K8082">IF($C8082="","",IF(AND($C8082=Party_Statement!$C$5,$B8082&gt;=Party_Statement!$C$6,$B8082&lt;=Party_Statement!$E$6),SUMPRODUCT(($C$3:$C8082=Party_Statement!$C$5)*($B$3:$B8082&gt;=Party_Statement!$C$6)*($B$3:$B8082&lt;=Party_Statement!$E$6)),""))</f>
        <v/>
      </c>
    </row>
    <row r="8083" spans="1:11" x14ac:dyDescent="0.2">
      <c r="A8083" s="203">
        <f>Collection!A1612</f>
        <v>0</v>
      </c>
      <c r="B8083" s="197">
        <f>Collection!B1612</f>
        <v>0</v>
      </c>
      <c r="C8083" s="200">
        <f>Collection!D1612</f>
        <v>0</v>
      </c>
      <c r="D8083" s="200">
        <f>Collection!F1612</f>
        <v>0</v>
      </c>
      <c r="E8083" s="200">
        <f>Collection!C1612</f>
        <v>0</v>
      </c>
      <c r="F8083" s="200"/>
      <c r="G8083" s="201"/>
      <c r="H8083" s="201">
        <f>Collection!H1612</f>
        <v>0</v>
      </c>
      <c r="I8083" s="241">
        <f t="shared" si="127"/>
        <v>0</v>
      </c>
      <c r="J8083" s="200"/>
      <c r="K8083" s="200" t="str" cm="1">
        <f t="array" ref="K8083">IF($C8083="","",IF(AND($C8083=Party_Statement!$C$5,$B8083&gt;=Party_Statement!$C$6,$B8083&lt;=Party_Statement!$E$6),SUMPRODUCT(($C$3:$C8083=Party_Statement!$C$5)*($B$3:$B8083&gt;=Party_Statement!$C$6)*($B$3:$B8083&lt;=Party_Statement!$E$6)),""))</f>
        <v/>
      </c>
    </row>
    <row r="8084" spans="1:11" x14ac:dyDescent="0.2">
      <c r="A8084" s="203">
        <f>Collection!A1613</f>
        <v>0</v>
      </c>
      <c r="B8084" s="197">
        <f>Collection!B1613</f>
        <v>0</v>
      </c>
      <c r="C8084" s="200">
        <f>Collection!D1613</f>
        <v>0</v>
      </c>
      <c r="D8084" s="200">
        <f>Collection!F1613</f>
        <v>0</v>
      </c>
      <c r="E8084" s="200">
        <f>Collection!C1613</f>
        <v>0</v>
      </c>
      <c r="F8084" s="200"/>
      <c r="G8084" s="201"/>
      <c r="H8084" s="201">
        <f>Collection!H1613</f>
        <v>0</v>
      </c>
      <c r="I8084" s="241">
        <f t="shared" si="127"/>
        <v>0</v>
      </c>
      <c r="J8084" s="200"/>
      <c r="K8084" s="200" t="str" cm="1">
        <f t="array" ref="K8084">IF($C8084="","",IF(AND($C8084=Party_Statement!$C$5,$B8084&gt;=Party_Statement!$C$6,$B8084&lt;=Party_Statement!$E$6),SUMPRODUCT(($C$3:$C8084=Party_Statement!$C$5)*($B$3:$B8084&gt;=Party_Statement!$C$6)*($B$3:$B8084&lt;=Party_Statement!$E$6)),""))</f>
        <v/>
      </c>
    </row>
    <row r="8085" spans="1:11" x14ac:dyDescent="0.2">
      <c r="A8085" s="203">
        <f>Collection!A1614</f>
        <v>0</v>
      </c>
      <c r="B8085" s="197">
        <f>Collection!B1614</f>
        <v>0</v>
      </c>
      <c r="C8085" s="200">
        <f>Collection!D1614</f>
        <v>0</v>
      </c>
      <c r="D8085" s="200">
        <f>Collection!F1614</f>
        <v>0</v>
      </c>
      <c r="E8085" s="200">
        <f>Collection!C1614</f>
        <v>0</v>
      </c>
      <c r="F8085" s="200"/>
      <c r="G8085" s="201"/>
      <c r="H8085" s="201">
        <f>Collection!H1614</f>
        <v>0</v>
      </c>
      <c r="I8085" s="241">
        <f t="shared" si="127"/>
        <v>0</v>
      </c>
      <c r="J8085" s="200"/>
      <c r="K8085" s="200" t="str" cm="1">
        <f t="array" ref="K8085">IF($C8085="","",IF(AND($C8085=Party_Statement!$C$5,$B8085&gt;=Party_Statement!$C$6,$B8085&lt;=Party_Statement!$E$6),SUMPRODUCT(($C$3:$C8085=Party_Statement!$C$5)*($B$3:$B8085&gt;=Party_Statement!$C$6)*($B$3:$B8085&lt;=Party_Statement!$E$6)),""))</f>
        <v/>
      </c>
    </row>
    <row r="8086" spans="1:11" x14ac:dyDescent="0.2">
      <c r="A8086" s="203">
        <f>Collection!A1615</f>
        <v>0</v>
      </c>
      <c r="B8086" s="197">
        <f>Collection!B1615</f>
        <v>0</v>
      </c>
      <c r="C8086" s="200">
        <f>Collection!D1615</f>
        <v>0</v>
      </c>
      <c r="D8086" s="200">
        <f>Collection!F1615</f>
        <v>0</v>
      </c>
      <c r="E8086" s="200">
        <f>Collection!C1615</f>
        <v>0</v>
      </c>
      <c r="F8086" s="200"/>
      <c r="G8086" s="201"/>
      <c r="H8086" s="201">
        <f>Collection!H1615</f>
        <v>0</v>
      </c>
      <c r="I8086" s="241">
        <f t="shared" si="127"/>
        <v>0</v>
      </c>
      <c r="J8086" s="200"/>
      <c r="K8086" s="200" t="str" cm="1">
        <f t="array" ref="K8086">IF($C8086="","",IF(AND($C8086=Party_Statement!$C$5,$B8086&gt;=Party_Statement!$C$6,$B8086&lt;=Party_Statement!$E$6),SUMPRODUCT(($C$3:$C8086=Party_Statement!$C$5)*($B$3:$B8086&gt;=Party_Statement!$C$6)*($B$3:$B8086&lt;=Party_Statement!$E$6)),""))</f>
        <v/>
      </c>
    </row>
    <row r="8087" spans="1:11" x14ac:dyDescent="0.2">
      <c r="A8087" s="203">
        <f>Collection!A1616</f>
        <v>0</v>
      </c>
      <c r="B8087" s="197">
        <f>Collection!B1616</f>
        <v>0</v>
      </c>
      <c r="C8087" s="200">
        <f>Collection!D1616</f>
        <v>0</v>
      </c>
      <c r="D8087" s="200">
        <f>Collection!F1616</f>
        <v>0</v>
      </c>
      <c r="E8087" s="200">
        <f>Collection!C1616</f>
        <v>0</v>
      </c>
      <c r="F8087" s="200"/>
      <c r="G8087" s="201"/>
      <c r="H8087" s="201">
        <f>Collection!H1616</f>
        <v>0</v>
      </c>
      <c r="I8087" s="241">
        <f t="shared" si="127"/>
        <v>0</v>
      </c>
      <c r="J8087" s="200"/>
      <c r="K8087" s="200" t="str" cm="1">
        <f t="array" ref="K8087">IF($C8087="","",IF(AND($C8087=Party_Statement!$C$5,$B8087&gt;=Party_Statement!$C$6,$B8087&lt;=Party_Statement!$E$6),SUMPRODUCT(($C$3:$C8087=Party_Statement!$C$5)*($B$3:$B8087&gt;=Party_Statement!$C$6)*($B$3:$B8087&lt;=Party_Statement!$E$6)),""))</f>
        <v/>
      </c>
    </row>
    <row r="8088" spans="1:11" x14ac:dyDescent="0.2">
      <c r="A8088" s="203">
        <f>Collection!A1617</f>
        <v>0</v>
      </c>
      <c r="B8088" s="197">
        <f>Collection!B1617</f>
        <v>0</v>
      </c>
      <c r="C8088" s="200">
        <f>Collection!D1617</f>
        <v>0</v>
      </c>
      <c r="D8088" s="200">
        <f>Collection!F1617</f>
        <v>0</v>
      </c>
      <c r="E8088" s="200">
        <f>Collection!C1617</f>
        <v>0</v>
      </c>
      <c r="F8088" s="200"/>
      <c r="G8088" s="201"/>
      <c r="H8088" s="201">
        <f>Collection!H1617</f>
        <v>0</v>
      </c>
      <c r="I8088" s="241">
        <f t="shared" si="127"/>
        <v>0</v>
      </c>
      <c r="J8088" s="200"/>
      <c r="K8088" s="200" t="str" cm="1">
        <f t="array" ref="K8088">IF($C8088="","",IF(AND($C8088=Party_Statement!$C$5,$B8088&gt;=Party_Statement!$C$6,$B8088&lt;=Party_Statement!$E$6),SUMPRODUCT(($C$3:$C8088=Party_Statement!$C$5)*($B$3:$B8088&gt;=Party_Statement!$C$6)*($B$3:$B8088&lt;=Party_Statement!$E$6)),""))</f>
        <v/>
      </c>
    </row>
    <row r="8089" spans="1:11" x14ac:dyDescent="0.2">
      <c r="A8089" s="203">
        <f>Collection!A1618</f>
        <v>0</v>
      </c>
      <c r="B8089" s="197">
        <f>Collection!B1618</f>
        <v>0</v>
      </c>
      <c r="C8089" s="200">
        <f>Collection!D1618</f>
        <v>0</v>
      </c>
      <c r="D8089" s="200">
        <f>Collection!F1618</f>
        <v>0</v>
      </c>
      <c r="E8089" s="200">
        <f>Collection!C1618</f>
        <v>0</v>
      </c>
      <c r="F8089" s="200"/>
      <c r="G8089" s="201"/>
      <c r="H8089" s="201">
        <f>Collection!H1618</f>
        <v>0</v>
      </c>
      <c r="I8089" s="241">
        <f t="shared" si="127"/>
        <v>0</v>
      </c>
      <c r="J8089" s="200"/>
      <c r="K8089" s="200" t="str" cm="1">
        <f t="array" ref="K8089">IF($C8089="","",IF(AND($C8089=Party_Statement!$C$5,$B8089&gt;=Party_Statement!$C$6,$B8089&lt;=Party_Statement!$E$6),SUMPRODUCT(($C$3:$C8089=Party_Statement!$C$5)*($B$3:$B8089&gt;=Party_Statement!$C$6)*($B$3:$B8089&lt;=Party_Statement!$E$6)),""))</f>
        <v/>
      </c>
    </row>
    <row r="8090" spans="1:11" x14ac:dyDescent="0.2">
      <c r="A8090" s="203">
        <f>Collection!A1619</f>
        <v>0</v>
      </c>
      <c r="B8090" s="197">
        <f>Collection!B1619</f>
        <v>0</v>
      </c>
      <c r="C8090" s="200">
        <f>Collection!D1619</f>
        <v>0</v>
      </c>
      <c r="D8090" s="200">
        <f>Collection!F1619</f>
        <v>0</v>
      </c>
      <c r="E8090" s="200">
        <f>Collection!C1619</f>
        <v>0</v>
      </c>
      <c r="F8090" s="200"/>
      <c r="G8090" s="201"/>
      <c r="H8090" s="201">
        <f>Collection!H1619</f>
        <v>0</v>
      </c>
      <c r="I8090" s="241">
        <f t="shared" si="127"/>
        <v>0</v>
      </c>
      <c r="J8090" s="200"/>
      <c r="K8090" s="200" t="str" cm="1">
        <f t="array" ref="K8090">IF($C8090="","",IF(AND($C8090=Party_Statement!$C$5,$B8090&gt;=Party_Statement!$C$6,$B8090&lt;=Party_Statement!$E$6),SUMPRODUCT(($C$3:$C8090=Party_Statement!$C$5)*($B$3:$B8090&gt;=Party_Statement!$C$6)*($B$3:$B8090&lt;=Party_Statement!$E$6)),""))</f>
        <v/>
      </c>
    </row>
    <row r="8091" spans="1:11" x14ac:dyDescent="0.2">
      <c r="A8091" s="203">
        <f>Collection!A1620</f>
        <v>0</v>
      </c>
      <c r="B8091" s="197">
        <f>Collection!B1620</f>
        <v>0</v>
      </c>
      <c r="C8091" s="200">
        <f>Collection!D1620</f>
        <v>0</v>
      </c>
      <c r="D8091" s="200">
        <f>Collection!F1620</f>
        <v>0</v>
      </c>
      <c r="E8091" s="200">
        <f>Collection!C1620</f>
        <v>0</v>
      </c>
      <c r="F8091" s="200"/>
      <c r="G8091" s="201"/>
      <c r="H8091" s="201">
        <f>Collection!H1620</f>
        <v>0</v>
      </c>
      <c r="I8091" s="241">
        <f t="shared" si="127"/>
        <v>0</v>
      </c>
      <c r="J8091" s="200"/>
      <c r="K8091" s="200" t="str" cm="1">
        <f t="array" ref="K8091">IF($C8091="","",IF(AND($C8091=Party_Statement!$C$5,$B8091&gt;=Party_Statement!$C$6,$B8091&lt;=Party_Statement!$E$6),SUMPRODUCT(($C$3:$C8091=Party_Statement!$C$5)*($B$3:$B8091&gt;=Party_Statement!$C$6)*($B$3:$B8091&lt;=Party_Statement!$E$6)),""))</f>
        <v/>
      </c>
    </row>
    <row r="8092" spans="1:11" x14ac:dyDescent="0.2">
      <c r="A8092" s="203">
        <f>Collection!A1621</f>
        <v>0</v>
      </c>
      <c r="B8092" s="197">
        <f>Collection!B1621</f>
        <v>0</v>
      </c>
      <c r="C8092" s="200">
        <f>Collection!D1621</f>
        <v>0</v>
      </c>
      <c r="D8092" s="200">
        <f>Collection!F1621</f>
        <v>0</v>
      </c>
      <c r="E8092" s="200">
        <f>Collection!C1621</f>
        <v>0</v>
      </c>
      <c r="F8092" s="200"/>
      <c r="G8092" s="201"/>
      <c r="H8092" s="201">
        <f>Collection!H1621</f>
        <v>0</v>
      </c>
      <c r="I8092" s="241">
        <f t="shared" si="127"/>
        <v>0</v>
      </c>
      <c r="J8092" s="200"/>
      <c r="K8092" s="200" t="str" cm="1">
        <f t="array" ref="K8092">IF($C8092="","",IF(AND($C8092=Party_Statement!$C$5,$B8092&gt;=Party_Statement!$C$6,$B8092&lt;=Party_Statement!$E$6),SUMPRODUCT(($C$3:$C8092=Party_Statement!$C$5)*($B$3:$B8092&gt;=Party_Statement!$C$6)*($B$3:$B8092&lt;=Party_Statement!$E$6)),""))</f>
        <v/>
      </c>
    </row>
    <row r="8093" spans="1:11" x14ac:dyDescent="0.2">
      <c r="A8093" s="203">
        <f>Collection!A1622</f>
        <v>0</v>
      </c>
      <c r="B8093" s="197">
        <f>Collection!B1622</f>
        <v>0</v>
      </c>
      <c r="C8093" s="200">
        <f>Collection!D1622</f>
        <v>0</v>
      </c>
      <c r="D8093" s="200">
        <f>Collection!F1622</f>
        <v>0</v>
      </c>
      <c r="E8093" s="200">
        <f>Collection!C1622</f>
        <v>0</v>
      </c>
      <c r="F8093" s="200"/>
      <c r="G8093" s="201"/>
      <c r="H8093" s="201">
        <f>Collection!H1622</f>
        <v>0</v>
      </c>
      <c r="I8093" s="241">
        <f t="shared" si="127"/>
        <v>0</v>
      </c>
      <c r="J8093" s="200"/>
      <c r="K8093" s="200" t="str" cm="1">
        <f t="array" ref="K8093">IF($C8093="","",IF(AND($C8093=Party_Statement!$C$5,$B8093&gt;=Party_Statement!$C$6,$B8093&lt;=Party_Statement!$E$6),SUMPRODUCT(($C$3:$C8093=Party_Statement!$C$5)*($B$3:$B8093&gt;=Party_Statement!$C$6)*($B$3:$B8093&lt;=Party_Statement!$E$6)),""))</f>
        <v/>
      </c>
    </row>
    <row r="8094" spans="1:11" x14ac:dyDescent="0.2">
      <c r="A8094" s="203">
        <f>Collection!A1623</f>
        <v>0</v>
      </c>
      <c r="B8094" s="197">
        <f>Collection!B1623</f>
        <v>0</v>
      </c>
      <c r="C8094" s="200">
        <f>Collection!D1623</f>
        <v>0</v>
      </c>
      <c r="D8094" s="200">
        <f>Collection!F1623</f>
        <v>0</v>
      </c>
      <c r="E8094" s="200">
        <f>Collection!C1623</f>
        <v>0</v>
      </c>
      <c r="F8094" s="200"/>
      <c r="G8094" s="201"/>
      <c r="H8094" s="201">
        <f>Collection!H1623</f>
        <v>0</v>
      </c>
      <c r="I8094" s="241">
        <f t="shared" si="127"/>
        <v>0</v>
      </c>
      <c r="J8094" s="200"/>
      <c r="K8094" s="200" t="str" cm="1">
        <f t="array" ref="K8094">IF($C8094="","",IF(AND($C8094=Party_Statement!$C$5,$B8094&gt;=Party_Statement!$C$6,$B8094&lt;=Party_Statement!$E$6),SUMPRODUCT(($C$3:$C8094=Party_Statement!$C$5)*($B$3:$B8094&gt;=Party_Statement!$C$6)*($B$3:$B8094&lt;=Party_Statement!$E$6)),""))</f>
        <v/>
      </c>
    </row>
    <row r="8095" spans="1:11" x14ac:dyDescent="0.2">
      <c r="A8095" s="203">
        <f>Collection!A1624</f>
        <v>0</v>
      </c>
      <c r="B8095" s="197">
        <f>Collection!B1624</f>
        <v>0</v>
      </c>
      <c r="C8095" s="200">
        <f>Collection!D1624</f>
        <v>0</v>
      </c>
      <c r="D8095" s="200">
        <f>Collection!F1624</f>
        <v>0</v>
      </c>
      <c r="E8095" s="200">
        <f>Collection!C1624</f>
        <v>0</v>
      </c>
      <c r="F8095" s="200"/>
      <c r="G8095" s="201"/>
      <c r="H8095" s="201">
        <f>Collection!H1624</f>
        <v>0</v>
      </c>
      <c r="I8095" s="241">
        <f t="shared" si="127"/>
        <v>0</v>
      </c>
      <c r="J8095" s="200"/>
      <c r="K8095" s="200" t="str" cm="1">
        <f t="array" ref="K8095">IF($C8095="","",IF(AND($C8095=Party_Statement!$C$5,$B8095&gt;=Party_Statement!$C$6,$B8095&lt;=Party_Statement!$E$6),SUMPRODUCT(($C$3:$C8095=Party_Statement!$C$5)*($B$3:$B8095&gt;=Party_Statement!$C$6)*($B$3:$B8095&lt;=Party_Statement!$E$6)),""))</f>
        <v/>
      </c>
    </row>
    <row r="8096" spans="1:11" x14ac:dyDescent="0.2">
      <c r="A8096" s="203">
        <f>Collection!A1625</f>
        <v>0</v>
      </c>
      <c r="B8096" s="197">
        <f>Collection!B1625</f>
        <v>0</v>
      </c>
      <c r="C8096" s="200">
        <f>Collection!D1625</f>
        <v>0</v>
      </c>
      <c r="D8096" s="200">
        <f>Collection!F1625</f>
        <v>0</v>
      </c>
      <c r="E8096" s="200">
        <f>Collection!C1625</f>
        <v>0</v>
      </c>
      <c r="F8096" s="200"/>
      <c r="G8096" s="201"/>
      <c r="H8096" s="201">
        <f>Collection!H1625</f>
        <v>0</v>
      </c>
      <c r="I8096" s="241">
        <f t="shared" si="127"/>
        <v>0</v>
      </c>
      <c r="J8096" s="200"/>
      <c r="K8096" s="200" t="str" cm="1">
        <f t="array" ref="K8096">IF($C8096="","",IF(AND($C8096=Party_Statement!$C$5,$B8096&gt;=Party_Statement!$C$6,$B8096&lt;=Party_Statement!$E$6),SUMPRODUCT(($C$3:$C8096=Party_Statement!$C$5)*($B$3:$B8096&gt;=Party_Statement!$C$6)*($B$3:$B8096&lt;=Party_Statement!$E$6)),""))</f>
        <v/>
      </c>
    </row>
    <row r="8097" spans="1:11" x14ac:dyDescent="0.2">
      <c r="A8097" s="203">
        <f>Collection!A1626</f>
        <v>0</v>
      </c>
      <c r="B8097" s="197">
        <f>Collection!B1626</f>
        <v>0</v>
      </c>
      <c r="C8097" s="200">
        <f>Collection!D1626</f>
        <v>0</v>
      </c>
      <c r="D8097" s="200">
        <f>Collection!F1626</f>
        <v>0</v>
      </c>
      <c r="E8097" s="200">
        <f>Collection!C1626</f>
        <v>0</v>
      </c>
      <c r="F8097" s="200"/>
      <c r="G8097" s="201"/>
      <c r="H8097" s="201">
        <f>Collection!H1626</f>
        <v>0</v>
      </c>
      <c r="I8097" s="241">
        <f t="shared" si="127"/>
        <v>0</v>
      </c>
      <c r="J8097" s="200"/>
      <c r="K8097" s="200" t="str" cm="1">
        <f t="array" ref="K8097">IF($C8097="","",IF(AND($C8097=Party_Statement!$C$5,$B8097&gt;=Party_Statement!$C$6,$B8097&lt;=Party_Statement!$E$6),SUMPRODUCT(($C$3:$C8097=Party_Statement!$C$5)*($B$3:$B8097&gt;=Party_Statement!$C$6)*($B$3:$B8097&lt;=Party_Statement!$E$6)),""))</f>
        <v/>
      </c>
    </row>
    <row r="8098" spans="1:11" x14ac:dyDescent="0.2">
      <c r="A8098" s="203">
        <f>Collection!A1627</f>
        <v>0</v>
      </c>
      <c r="B8098" s="197">
        <f>Collection!B1627</f>
        <v>0</v>
      </c>
      <c r="C8098" s="200">
        <f>Collection!D1627</f>
        <v>0</v>
      </c>
      <c r="D8098" s="200">
        <f>Collection!F1627</f>
        <v>0</v>
      </c>
      <c r="E8098" s="200">
        <f>Collection!C1627</f>
        <v>0</v>
      </c>
      <c r="F8098" s="200"/>
      <c r="G8098" s="201"/>
      <c r="H8098" s="201">
        <f>Collection!H1627</f>
        <v>0</v>
      </c>
      <c r="I8098" s="241">
        <f t="shared" si="127"/>
        <v>0</v>
      </c>
      <c r="J8098" s="200"/>
      <c r="K8098" s="200" t="str" cm="1">
        <f t="array" ref="K8098">IF($C8098="","",IF(AND($C8098=Party_Statement!$C$5,$B8098&gt;=Party_Statement!$C$6,$B8098&lt;=Party_Statement!$E$6),SUMPRODUCT(($C$3:$C8098=Party_Statement!$C$5)*($B$3:$B8098&gt;=Party_Statement!$C$6)*($B$3:$B8098&lt;=Party_Statement!$E$6)),""))</f>
        <v/>
      </c>
    </row>
    <row r="8099" spans="1:11" x14ac:dyDescent="0.2">
      <c r="A8099" s="203">
        <f>Collection!A1628</f>
        <v>0</v>
      </c>
      <c r="B8099" s="197">
        <f>Collection!B1628</f>
        <v>0</v>
      </c>
      <c r="C8099" s="200">
        <f>Collection!D1628</f>
        <v>0</v>
      </c>
      <c r="D8099" s="200">
        <f>Collection!F1628</f>
        <v>0</v>
      </c>
      <c r="E8099" s="200">
        <f>Collection!C1628</f>
        <v>0</v>
      </c>
      <c r="F8099" s="200"/>
      <c r="G8099" s="201"/>
      <c r="H8099" s="201">
        <f>Collection!H1628</f>
        <v>0</v>
      </c>
      <c r="I8099" s="241">
        <f t="shared" si="127"/>
        <v>0</v>
      </c>
      <c r="J8099" s="200"/>
      <c r="K8099" s="200" t="str" cm="1">
        <f t="array" ref="K8099">IF($C8099="","",IF(AND($C8099=Party_Statement!$C$5,$B8099&gt;=Party_Statement!$C$6,$B8099&lt;=Party_Statement!$E$6),SUMPRODUCT(($C$3:$C8099=Party_Statement!$C$5)*($B$3:$B8099&gt;=Party_Statement!$C$6)*($B$3:$B8099&lt;=Party_Statement!$E$6)),""))</f>
        <v/>
      </c>
    </row>
    <row r="8100" spans="1:11" x14ac:dyDescent="0.2">
      <c r="A8100" s="203">
        <f>Collection!A1629</f>
        <v>0</v>
      </c>
      <c r="B8100" s="197">
        <f>Collection!B1629</f>
        <v>0</v>
      </c>
      <c r="C8100" s="200">
        <f>Collection!D1629</f>
        <v>0</v>
      </c>
      <c r="D8100" s="200">
        <f>Collection!F1629</f>
        <v>0</v>
      </c>
      <c r="E8100" s="200">
        <f>Collection!C1629</f>
        <v>0</v>
      </c>
      <c r="F8100" s="200"/>
      <c r="G8100" s="201"/>
      <c r="H8100" s="201">
        <f>Collection!H1629</f>
        <v>0</v>
      </c>
      <c r="I8100" s="241">
        <f t="shared" si="127"/>
        <v>0</v>
      </c>
      <c r="J8100" s="200"/>
      <c r="K8100" s="200" t="str" cm="1">
        <f t="array" ref="K8100">IF($C8100="","",IF(AND($C8100=Party_Statement!$C$5,$B8100&gt;=Party_Statement!$C$6,$B8100&lt;=Party_Statement!$E$6),SUMPRODUCT(($C$3:$C8100=Party_Statement!$C$5)*($B$3:$B8100&gt;=Party_Statement!$C$6)*($B$3:$B8100&lt;=Party_Statement!$E$6)),""))</f>
        <v/>
      </c>
    </row>
    <row r="8101" spans="1:11" x14ac:dyDescent="0.2">
      <c r="A8101" s="203">
        <f>Collection!A1630</f>
        <v>0</v>
      </c>
      <c r="B8101" s="197">
        <f>Collection!B1630</f>
        <v>0</v>
      </c>
      <c r="C8101" s="200">
        <f>Collection!D1630</f>
        <v>0</v>
      </c>
      <c r="D8101" s="200">
        <f>Collection!F1630</f>
        <v>0</v>
      </c>
      <c r="E8101" s="200">
        <f>Collection!C1630</f>
        <v>0</v>
      </c>
      <c r="F8101" s="200"/>
      <c r="G8101" s="201"/>
      <c r="H8101" s="201">
        <f>Collection!H1630</f>
        <v>0</v>
      </c>
      <c r="I8101" s="241">
        <f t="shared" si="127"/>
        <v>0</v>
      </c>
      <c r="J8101" s="200"/>
      <c r="K8101" s="200" t="str" cm="1">
        <f t="array" ref="K8101">IF($C8101="","",IF(AND($C8101=Party_Statement!$C$5,$B8101&gt;=Party_Statement!$C$6,$B8101&lt;=Party_Statement!$E$6),SUMPRODUCT(($C$3:$C8101=Party_Statement!$C$5)*($B$3:$B8101&gt;=Party_Statement!$C$6)*($B$3:$B8101&lt;=Party_Statement!$E$6)),""))</f>
        <v/>
      </c>
    </row>
    <row r="8102" spans="1:11" x14ac:dyDescent="0.2">
      <c r="A8102" s="203">
        <f>Collection!A1631</f>
        <v>0</v>
      </c>
      <c r="B8102" s="197">
        <f>Collection!B1631</f>
        <v>0</v>
      </c>
      <c r="C8102" s="200">
        <f>Collection!D1631</f>
        <v>0</v>
      </c>
      <c r="D8102" s="200">
        <f>Collection!F1631</f>
        <v>0</v>
      </c>
      <c r="E8102" s="200">
        <f>Collection!C1631</f>
        <v>0</v>
      </c>
      <c r="F8102" s="200"/>
      <c r="G8102" s="201"/>
      <c r="H8102" s="201">
        <f>Collection!H1631</f>
        <v>0</v>
      </c>
      <c r="I8102" s="241">
        <f t="shared" si="127"/>
        <v>0</v>
      </c>
      <c r="J8102" s="200"/>
      <c r="K8102" s="200" t="str" cm="1">
        <f t="array" ref="K8102">IF($C8102="","",IF(AND($C8102=Party_Statement!$C$5,$B8102&gt;=Party_Statement!$C$6,$B8102&lt;=Party_Statement!$E$6),SUMPRODUCT(($C$3:$C8102=Party_Statement!$C$5)*($B$3:$B8102&gt;=Party_Statement!$C$6)*($B$3:$B8102&lt;=Party_Statement!$E$6)),""))</f>
        <v/>
      </c>
    </row>
    <row r="8103" spans="1:11" x14ac:dyDescent="0.2">
      <c r="A8103" s="203">
        <f>Collection!A1632</f>
        <v>0</v>
      </c>
      <c r="B8103" s="197">
        <f>Collection!B1632</f>
        <v>0</v>
      </c>
      <c r="C8103" s="200">
        <f>Collection!D1632</f>
        <v>0</v>
      </c>
      <c r="D8103" s="200">
        <f>Collection!F1632</f>
        <v>0</v>
      </c>
      <c r="E8103" s="200">
        <f>Collection!C1632</f>
        <v>0</v>
      </c>
      <c r="F8103" s="200"/>
      <c r="G8103" s="201"/>
      <c r="H8103" s="201">
        <f>Collection!H1632</f>
        <v>0</v>
      </c>
      <c r="I8103" s="241">
        <f t="shared" si="127"/>
        <v>0</v>
      </c>
      <c r="J8103" s="200"/>
      <c r="K8103" s="200" t="str" cm="1">
        <f t="array" ref="K8103">IF($C8103="","",IF(AND($C8103=Party_Statement!$C$5,$B8103&gt;=Party_Statement!$C$6,$B8103&lt;=Party_Statement!$E$6),SUMPRODUCT(($C$3:$C8103=Party_Statement!$C$5)*($B$3:$B8103&gt;=Party_Statement!$C$6)*($B$3:$B8103&lt;=Party_Statement!$E$6)),""))</f>
        <v/>
      </c>
    </row>
    <row r="8104" spans="1:11" x14ac:dyDescent="0.2">
      <c r="A8104" s="203">
        <f>Collection!A1633</f>
        <v>0</v>
      </c>
      <c r="B8104" s="197">
        <f>Collection!B1633</f>
        <v>0</v>
      </c>
      <c r="C8104" s="200">
        <f>Collection!D1633</f>
        <v>0</v>
      </c>
      <c r="D8104" s="200">
        <f>Collection!F1633</f>
        <v>0</v>
      </c>
      <c r="E8104" s="200">
        <f>Collection!C1633</f>
        <v>0</v>
      </c>
      <c r="F8104" s="200"/>
      <c r="G8104" s="201"/>
      <c r="H8104" s="201">
        <f>Collection!H1633</f>
        <v>0</v>
      </c>
      <c r="I8104" s="241">
        <f t="shared" si="127"/>
        <v>0</v>
      </c>
      <c r="J8104" s="200"/>
      <c r="K8104" s="200" t="str" cm="1">
        <f t="array" ref="K8104">IF($C8104="","",IF(AND($C8104=Party_Statement!$C$5,$B8104&gt;=Party_Statement!$C$6,$B8104&lt;=Party_Statement!$E$6),SUMPRODUCT(($C$3:$C8104=Party_Statement!$C$5)*($B$3:$B8104&gt;=Party_Statement!$C$6)*($B$3:$B8104&lt;=Party_Statement!$E$6)),""))</f>
        <v/>
      </c>
    </row>
    <row r="8105" spans="1:11" x14ac:dyDescent="0.2">
      <c r="A8105" s="203">
        <f>Collection!A1634</f>
        <v>0</v>
      </c>
      <c r="B8105" s="197">
        <f>Collection!B1634</f>
        <v>0</v>
      </c>
      <c r="C8105" s="200">
        <f>Collection!D1634</f>
        <v>0</v>
      </c>
      <c r="D8105" s="200">
        <f>Collection!F1634</f>
        <v>0</v>
      </c>
      <c r="E8105" s="200">
        <f>Collection!C1634</f>
        <v>0</v>
      </c>
      <c r="F8105" s="200"/>
      <c r="G8105" s="201"/>
      <c r="H8105" s="201">
        <f>Collection!H1634</f>
        <v>0</v>
      </c>
      <c r="I8105" s="241">
        <f t="shared" si="127"/>
        <v>0</v>
      </c>
      <c r="J8105" s="200"/>
      <c r="K8105" s="200" t="str" cm="1">
        <f t="array" ref="K8105">IF($C8105="","",IF(AND($C8105=Party_Statement!$C$5,$B8105&gt;=Party_Statement!$C$6,$B8105&lt;=Party_Statement!$E$6),SUMPRODUCT(($C$3:$C8105=Party_Statement!$C$5)*($B$3:$B8105&gt;=Party_Statement!$C$6)*($B$3:$B8105&lt;=Party_Statement!$E$6)),""))</f>
        <v/>
      </c>
    </row>
    <row r="8106" spans="1:11" x14ac:dyDescent="0.2">
      <c r="A8106" s="203">
        <f>Collection!A1635</f>
        <v>0</v>
      </c>
      <c r="B8106" s="197">
        <f>Collection!B1635</f>
        <v>0</v>
      </c>
      <c r="C8106" s="200">
        <f>Collection!D1635</f>
        <v>0</v>
      </c>
      <c r="D8106" s="200">
        <f>Collection!F1635</f>
        <v>0</v>
      </c>
      <c r="E8106" s="200">
        <f>Collection!C1635</f>
        <v>0</v>
      </c>
      <c r="F8106" s="200"/>
      <c r="G8106" s="201"/>
      <c r="H8106" s="201">
        <f>Collection!H1635</f>
        <v>0</v>
      </c>
      <c r="I8106" s="241">
        <f t="shared" si="127"/>
        <v>0</v>
      </c>
      <c r="J8106" s="200"/>
      <c r="K8106" s="200" t="str" cm="1">
        <f t="array" ref="K8106">IF($C8106="","",IF(AND($C8106=Party_Statement!$C$5,$B8106&gt;=Party_Statement!$C$6,$B8106&lt;=Party_Statement!$E$6),SUMPRODUCT(($C$3:$C8106=Party_Statement!$C$5)*($B$3:$B8106&gt;=Party_Statement!$C$6)*($B$3:$B8106&lt;=Party_Statement!$E$6)),""))</f>
        <v/>
      </c>
    </row>
    <row r="8107" spans="1:11" x14ac:dyDescent="0.2">
      <c r="A8107" s="203">
        <f>Collection!A1636</f>
        <v>0</v>
      </c>
      <c r="B8107" s="197">
        <f>Collection!B1636</f>
        <v>0</v>
      </c>
      <c r="C8107" s="200">
        <f>Collection!D1636</f>
        <v>0</v>
      </c>
      <c r="D8107" s="200">
        <f>Collection!F1636</f>
        <v>0</v>
      </c>
      <c r="E8107" s="200">
        <f>Collection!C1636</f>
        <v>0</v>
      </c>
      <c r="F8107" s="200"/>
      <c r="G8107" s="201"/>
      <c r="H8107" s="201">
        <f>Collection!H1636</f>
        <v>0</v>
      </c>
      <c r="I8107" s="241">
        <f t="shared" si="127"/>
        <v>0</v>
      </c>
      <c r="J8107" s="200"/>
      <c r="K8107" s="200" t="str" cm="1">
        <f t="array" ref="K8107">IF($C8107="","",IF(AND($C8107=Party_Statement!$C$5,$B8107&gt;=Party_Statement!$C$6,$B8107&lt;=Party_Statement!$E$6),SUMPRODUCT(($C$3:$C8107=Party_Statement!$C$5)*($B$3:$B8107&gt;=Party_Statement!$C$6)*($B$3:$B8107&lt;=Party_Statement!$E$6)),""))</f>
        <v/>
      </c>
    </row>
    <row r="8108" spans="1:11" x14ac:dyDescent="0.2">
      <c r="A8108" s="203">
        <f>Collection!A1637</f>
        <v>0</v>
      </c>
      <c r="B8108" s="197">
        <f>Collection!B1637</f>
        <v>0</v>
      </c>
      <c r="C8108" s="200">
        <f>Collection!D1637</f>
        <v>0</v>
      </c>
      <c r="D8108" s="200">
        <f>Collection!F1637</f>
        <v>0</v>
      </c>
      <c r="E8108" s="200">
        <f>Collection!C1637</f>
        <v>0</v>
      </c>
      <c r="F8108" s="200"/>
      <c r="G8108" s="201"/>
      <c r="H8108" s="201">
        <f>Collection!H1637</f>
        <v>0</v>
      </c>
      <c r="I8108" s="241">
        <f t="shared" si="127"/>
        <v>0</v>
      </c>
      <c r="J8108" s="200"/>
      <c r="K8108" s="200" t="str" cm="1">
        <f t="array" ref="K8108">IF($C8108="","",IF(AND($C8108=Party_Statement!$C$5,$B8108&gt;=Party_Statement!$C$6,$B8108&lt;=Party_Statement!$E$6),SUMPRODUCT(($C$3:$C8108=Party_Statement!$C$5)*($B$3:$B8108&gt;=Party_Statement!$C$6)*($B$3:$B8108&lt;=Party_Statement!$E$6)),""))</f>
        <v/>
      </c>
    </row>
    <row r="8109" spans="1:11" x14ac:dyDescent="0.2">
      <c r="A8109" s="203">
        <f>Collection!A1638</f>
        <v>0</v>
      </c>
      <c r="B8109" s="197">
        <f>Collection!B1638</f>
        <v>0</v>
      </c>
      <c r="C8109" s="200">
        <f>Collection!D1638</f>
        <v>0</v>
      </c>
      <c r="D8109" s="200">
        <f>Collection!F1638</f>
        <v>0</v>
      </c>
      <c r="E8109" s="200">
        <f>Collection!C1638</f>
        <v>0</v>
      </c>
      <c r="F8109" s="200"/>
      <c r="G8109" s="201"/>
      <c r="H8109" s="201">
        <f>Collection!H1638</f>
        <v>0</v>
      </c>
      <c r="I8109" s="241">
        <f t="shared" si="127"/>
        <v>0</v>
      </c>
      <c r="J8109" s="200"/>
      <c r="K8109" s="200" t="str" cm="1">
        <f t="array" ref="K8109">IF($C8109="","",IF(AND($C8109=Party_Statement!$C$5,$B8109&gt;=Party_Statement!$C$6,$B8109&lt;=Party_Statement!$E$6),SUMPRODUCT(($C$3:$C8109=Party_Statement!$C$5)*($B$3:$B8109&gt;=Party_Statement!$C$6)*($B$3:$B8109&lt;=Party_Statement!$E$6)),""))</f>
        <v/>
      </c>
    </row>
    <row r="8110" spans="1:11" x14ac:dyDescent="0.2">
      <c r="A8110" s="203">
        <f>Collection!A1639</f>
        <v>0</v>
      </c>
      <c r="B8110" s="197">
        <f>Collection!B1639</f>
        <v>0</v>
      </c>
      <c r="C8110" s="200">
        <f>Collection!D1639</f>
        <v>0</v>
      </c>
      <c r="D8110" s="200">
        <f>Collection!F1639</f>
        <v>0</v>
      </c>
      <c r="E8110" s="200">
        <f>Collection!C1639</f>
        <v>0</v>
      </c>
      <c r="F8110" s="200"/>
      <c r="G8110" s="201"/>
      <c r="H8110" s="201">
        <f>Collection!H1639</f>
        <v>0</v>
      </c>
      <c r="I8110" s="241">
        <f t="shared" si="127"/>
        <v>0</v>
      </c>
      <c r="J8110" s="200"/>
      <c r="K8110" s="200" t="str" cm="1">
        <f t="array" ref="K8110">IF($C8110="","",IF(AND($C8110=Party_Statement!$C$5,$B8110&gt;=Party_Statement!$C$6,$B8110&lt;=Party_Statement!$E$6),SUMPRODUCT(($C$3:$C8110=Party_Statement!$C$5)*($B$3:$B8110&gt;=Party_Statement!$C$6)*($B$3:$B8110&lt;=Party_Statement!$E$6)),""))</f>
        <v/>
      </c>
    </row>
    <row r="8111" spans="1:11" x14ac:dyDescent="0.2">
      <c r="A8111" s="203">
        <f>Collection!A1640</f>
        <v>0</v>
      </c>
      <c r="B8111" s="197">
        <f>Collection!B1640</f>
        <v>0</v>
      </c>
      <c r="C8111" s="200">
        <f>Collection!D1640</f>
        <v>0</v>
      </c>
      <c r="D8111" s="200">
        <f>Collection!F1640</f>
        <v>0</v>
      </c>
      <c r="E8111" s="200">
        <f>Collection!C1640</f>
        <v>0</v>
      </c>
      <c r="F8111" s="200"/>
      <c r="G8111" s="201"/>
      <c r="H8111" s="201">
        <f>Collection!H1640</f>
        <v>0</v>
      </c>
      <c r="I8111" s="241">
        <f t="shared" si="127"/>
        <v>0</v>
      </c>
      <c r="J8111" s="200"/>
      <c r="K8111" s="200" t="str" cm="1">
        <f t="array" ref="K8111">IF($C8111="","",IF(AND($C8111=Party_Statement!$C$5,$B8111&gt;=Party_Statement!$C$6,$B8111&lt;=Party_Statement!$E$6),SUMPRODUCT(($C$3:$C8111=Party_Statement!$C$5)*($B$3:$B8111&gt;=Party_Statement!$C$6)*($B$3:$B8111&lt;=Party_Statement!$E$6)),""))</f>
        <v/>
      </c>
    </row>
    <row r="8112" spans="1:11" x14ac:dyDescent="0.2">
      <c r="A8112" s="203">
        <f>Collection!A1641</f>
        <v>0</v>
      </c>
      <c r="B8112" s="197">
        <f>Collection!B1641</f>
        <v>0</v>
      </c>
      <c r="C8112" s="200">
        <f>Collection!D1641</f>
        <v>0</v>
      </c>
      <c r="D8112" s="200">
        <f>Collection!F1641</f>
        <v>0</v>
      </c>
      <c r="E8112" s="200">
        <f>Collection!C1641</f>
        <v>0</v>
      </c>
      <c r="F8112" s="200"/>
      <c r="G8112" s="201"/>
      <c r="H8112" s="201">
        <f>Collection!H1641</f>
        <v>0</v>
      </c>
      <c r="I8112" s="241">
        <f t="shared" si="127"/>
        <v>0</v>
      </c>
      <c r="J8112" s="200"/>
      <c r="K8112" s="200" t="str" cm="1">
        <f t="array" ref="K8112">IF($C8112="","",IF(AND($C8112=Party_Statement!$C$5,$B8112&gt;=Party_Statement!$C$6,$B8112&lt;=Party_Statement!$E$6),SUMPRODUCT(($C$3:$C8112=Party_Statement!$C$5)*($B$3:$B8112&gt;=Party_Statement!$C$6)*($B$3:$B8112&lt;=Party_Statement!$E$6)),""))</f>
        <v/>
      </c>
    </row>
    <row r="8113" spans="1:11" x14ac:dyDescent="0.2">
      <c r="A8113" s="203">
        <f>Collection!A1642</f>
        <v>0</v>
      </c>
      <c r="B8113" s="197">
        <f>Collection!B1642</f>
        <v>0</v>
      </c>
      <c r="C8113" s="200">
        <f>Collection!D1642</f>
        <v>0</v>
      </c>
      <c r="D8113" s="200">
        <f>Collection!F1642</f>
        <v>0</v>
      </c>
      <c r="E8113" s="200">
        <f>Collection!C1642</f>
        <v>0</v>
      </c>
      <c r="F8113" s="200"/>
      <c r="G8113" s="201"/>
      <c r="H8113" s="201">
        <f>Collection!H1642</f>
        <v>0</v>
      </c>
      <c r="I8113" s="241">
        <f t="shared" si="127"/>
        <v>0</v>
      </c>
      <c r="J8113" s="200"/>
      <c r="K8113" s="200" t="str" cm="1">
        <f t="array" ref="K8113">IF($C8113="","",IF(AND($C8113=Party_Statement!$C$5,$B8113&gt;=Party_Statement!$C$6,$B8113&lt;=Party_Statement!$E$6),SUMPRODUCT(($C$3:$C8113=Party_Statement!$C$5)*($B$3:$B8113&gt;=Party_Statement!$C$6)*($B$3:$B8113&lt;=Party_Statement!$E$6)),""))</f>
        <v/>
      </c>
    </row>
    <row r="8114" spans="1:11" x14ac:dyDescent="0.2">
      <c r="A8114" s="203">
        <f>Collection!A1643</f>
        <v>0</v>
      </c>
      <c r="B8114" s="197">
        <f>Collection!B1643</f>
        <v>0</v>
      </c>
      <c r="C8114" s="200">
        <f>Collection!D1643</f>
        <v>0</v>
      </c>
      <c r="D8114" s="200">
        <f>Collection!F1643</f>
        <v>0</v>
      </c>
      <c r="E8114" s="200">
        <f>Collection!C1643</f>
        <v>0</v>
      </c>
      <c r="F8114" s="200"/>
      <c r="G8114" s="201"/>
      <c r="H8114" s="201">
        <f>Collection!H1643</f>
        <v>0</v>
      </c>
      <c r="I8114" s="241">
        <f t="shared" si="127"/>
        <v>0</v>
      </c>
      <c r="J8114" s="200"/>
      <c r="K8114" s="200" t="str" cm="1">
        <f t="array" ref="K8114">IF($C8114="","",IF(AND($C8114=Party_Statement!$C$5,$B8114&gt;=Party_Statement!$C$6,$B8114&lt;=Party_Statement!$E$6),SUMPRODUCT(($C$3:$C8114=Party_Statement!$C$5)*($B$3:$B8114&gt;=Party_Statement!$C$6)*($B$3:$B8114&lt;=Party_Statement!$E$6)),""))</f>
        <v/>
      </c>
    </row>
    <row r="8115" spans="1:11" x14ac:dyDescent="0.2">
      <c r="A8115" s="203">
        <f>Collection!A1644</f>
        <v>0</v>
      </c>
      <c r="B8115" s="197">
        <f>Collection!B1644</f>
        <v>0</v>
      </c>
      <c r="C8115" s="200">
        <f>Collection!D1644</f>
        <v>0</v>
      </c>
      <c r="D8115" s="200">
        <f>Collection!F1644</f>
        <v>0</v>
      </c>
      <c r="E8115" s="200">
        <f>Collection!C1644</f>
        <v>0</v>
      </c>
      <c r="F8115" s="200"/>
      <c r="G8115" s="201"/>
      <c r="H8115" s="201">
        <f>Collection!H1644</f>
        <v>0</v>
      </c>
      <c r="I8115" s="241">
        <f t="shared" si="127"/>
        <v>0</v>
      </c>
      <c r="J8115" s="200"/>
      <c r="K8115" s="200" t="str" cm="1">
        <f t="array" ref="K8115">IF($C8115="","",IF(AND($C8115=Party_Statement!$C$5,$B8115&gt;=Party_Statement!$C$6,$B8115&lt;=Party_Statement!$E$6),SUMPRODUCT(($C$3:$C8115=Party_Statement!$C$5)*($B$3:$B8115&gt;=Party_Statement!$C$6)*($B$3:$B8115&lt;=Party_Statement!$E$6)),""))</f>
        <v/>
      </c>
    </row>
    <row r="8116" spans="1:11" x14ac:dyDescent="0.2">
      <c r="A8116" s="203">
        <f>Collection!A1645</f>
        <v>0</v>
      </c>
      <c r="B8116" s="197">
        <f>Collection!B1645</f>
        <v>0</v>
      </c>
      <c r="C8116" s="200">
        <f>Collection!D1645</f>
        <v>0</v>
      </c>
      <c r="D8116" s="200">
        <f>Collection!F1645</f>
        <v>0</v>
      </c>
      <c r="E8116" s="200">
        <f>Collection!C1645</f>
        <v>0</v>
      </c>
      <c r="F8116" s="200"/>
      <c r="G8116" s="201"/>
      <c r="H8116" s="201">
        <f>Collection!H1645</f>
        <v>0</v>
      </c>
      <c r="I8116" s="241">
        <f t="shared" si="127"/>
        <v>0</v>
      </c>
      <c r="J8116" s="200"/>
      <c r="K8116" s="200" t="str" cm="1">
        <f t="array" ref="K8116">IF($C8116="","",IF(AND($C8116=Party_Statement!$C$5,$B8116&gt;=Party_Statement!$C$6,$B8116&lt;=Party_Statement!$E$6),SUMPRODUCT(($C$3:$C8116=Party_Statement!$C$5)*($B$3:$B8116&gt;=Party_Statement!$C$6)*($B$3:$B8116&lt;=Party_Statement!$E$6)),""))</f>
        <v/>
      </c>
    </row>
    <row r="8117" spans="1:11" x14ac:dyDescent="0.2">
      <c r="A8117" s="203">
        <f>Collection!A1646</f>
        <v>0</v>
      </c>
      <c r="B8117" s="197">
        <f>Collection!B1646</f>
        <v>0</v>
      </c>
      <c r="C8117" s="200">
        <f>Collection!D1646</f>
        <v>0</v>
      </c>
      <c r="D8117" s="200">
        <f>Collection!F1646</f>
        <v>0</v>
      </c>
      <c r="E8117" s="200">
        <f>Collection!C1646</f>
        <v>0</v>
      </c>
      <c r="F8117" s="200"/>
      <c r="G8117" s="201"/>
      <c r="H8117" s="201">
        <f>Collection!H1646</f>
        <v>0</v>
      </c>
      <c r="I8117" s="241">
        <f t="shared" si="127"/>
        <v>0</v>
      </c>
      <c r="J8117" s="200"/>
      <c r="K8117" s="200" t="str" cm="1">
        <f t="array" ref="K8117">IF($C8117="","",IF(AND($C8117=Party_Statement!$C$5,$B8117&gt;=Party_Statement!$C$6,$B8117&lt;=Party_Statement!$E$6),SUMPRODUCT(($C$3:$C8117=Party_Statement!$C$5)*($B$3:$B8117&gt;=Party_Statement!$C$6)*($B$3:$B8117&lt;=Party_Statement!$E$6)),""))</f>
        <v/>
      </c>
    </row>
    <row r="8118" spans="1:11" x14ac:dyDescent="0.2">
      <c r="A8118" s="203">
        <f>Collection!A1647</f>
        <v>0</v>
      </c>
      <c r="B8118" s="197">
        <f>Collection!B1647</f>
        <v>0</v>
      </c>
      <c r="C8118" s="200">
        <f>Collection!D1647</f>
        <v>0</v>
      </c>
      <c r="D8118" s="200">
        <f>Collection!F1647</f>
        <v>0</v>
      </c>
      <c r="E8118" s="200">
        <f>Collection!C1647</f>
        <v>0</v>
      </c>
      <c r="F8118" s="200"/>
      <c r="G8118" s="201"/>
      <c r="H8118" s="201">
        <f>Collection!H1647</f>
        <v>0</v>
      </c>
      <c r="I8118" s="241">
        <f t="shared" si="127"/>
        <v>0</v>
      </c>
      <c r="J8118" s="200"/>
      <c r="K8118" s="200" t="str" cm="1">
        <f t="array" ref="K8118">IF($C8118="","",IF(AND($C8118=Party_Statement!$C$5,$B8118&gt;=Party_Statement!$C$6,$B8118&lt;=Party_Statement!$E$6),SUMPRODUCT(($C$3:$C8118=Party_Statement!$C$5)*($B$3:$B8118&gt;=Party_Statement!$C$6)*($B$3:$B8118&lt;=Party_Statement!$E$6)),""))</f>
        <v/>
      </c>
    </row>
    <row r="8119" spans="1:11" x14ac:dyDescent="0.2">
      <c r="A8119" s="203">
        <f>Collection!A1648</f>
        <v>0</v>
      </c>
      <c r="B8119" s="197">
        <f>Collection!B1648</f>
        <v>0</v>
      </c>
      <c r="C8119" s="200">
        <f>Collection!D1648</f>
        <v>0</v>
      </c>
      <c r="D8119" s="200">
        <f>Collection!F1648</f>
        <v>0</v>
      </c>
      <c r="E8119" s="200">
        <f>Collection!C1648</f>
        <v>0</v>
      </c>
      <c r="F8119" s="200"/>
      <c r="G8119" s="201"/>
      <c r="H8119" s="201">
        <f>Collection!H1648</f>
        <v>0</v>
      </c>
      <c r="I8119" s="241">
        <f t="shared" si="127"/>
        <v>0</v>
      </c>
      <c r="J8119" s="200"/>
      <c r="K8119" s="200" t="str" cm="1">
        <f t="array" ref="K8119">IF($C8119="","",IF(AND($C8119=Party_Statement!$C$5,$B8119&gt;=Party_Statement!$C$6,$B8119&lt;=Party_Statement!$E$6),SUMPRODUCT(($C$3:$C8119=Party_Statement!$C$5)*($B$3:$B8119&gt;=Party_Statement!$C$6)*($B$3:$B8119&lt;=Party_Statement!$E$6)),""))</f>
        <v/>
      </c>
    </row>
    <row r="8120" spans="1:11" x14ac:dyDescent="0.2">
      <c r="A8120" s="203">
        <f>Collection!A1649</f>
        <v>0</v>
      </c>
      <c r="B8120" s="197">
        <f>Collection!B1649</f>
        <v>0</v>
      </c>
      <c r="C8120" s="200">
        <f>Collection!D1649</f>
        <v>0</v>
      </c>
      <c r="D8120" s="200">
        <f>Collection!F1649</f>
        <v>0</v>
      </c>
      <c r="E8120" s="200">
        <f>Collection!C1649</f>
        <v>0</v>
      </c>
      <c r="F8120" s="200"/>
      <c r="G8120" s="201"/>
      <c r="H8120" s="201">
        <f>Collection!H1649</f>
        <v>0</v>
      </c>
      <c r="I8120" s="241">
        <f t="shared" si="127"/>
        <v>0</v>
      </c>
      <c r="J8120" s="200"/>
      <c r="K8120" s="200" t="str" cm="1">
        <f t="array" ref="K8120">IF($C8120="","",IF(AND($C8120=Party_Statement!$C$5,$B8120&gt;=Party_Statement!$C$6,$B8120&lt;=Party_Statement!$E$6),SUMPRODUCT(($C$3:$C8120=Party_Statement!$C$5)*($B$3:$B8120&gt;=Party_Statement!$C$6)*($B$3:$B8120&lt;=Party_Statement!$E$6)),""))</f>
        <v/>
      </c>
    </row>
    <row r="8121" spans="1:11" x14ac:dyDescent="0.2">
      <c r="A8121" s="203">
        <f>Collection!A1650</f>
        <v>0</v>
      </c>
      <c r="B8121" s="197">
        <f>Collection!B1650</f>
        <v>0</v>
      </c>
      <c r="C8121" s="200">
        <f>Collection!D1650</f>
        <v>0</v>
      </c>
      <c r="D8121" s="200">
        <f>Collection!F1650</f>
        <v>0</v>
      </c>
      <c r="E8121" s="200">
        <f>Collection!C1650</f>
        <v>0</v>
      </c>
      <c r="F8121" s="200"/>
      <c r="G8121" s="201"/>
      <c r="H8121" s="201">
        <f>Collection!H1650</f>
        <v>0</v>
      </c>
      <c r="I8121" s="241">
        <f t="shared" si="127"/>
        <v>0</v>
      </c>
      <c r="J8121" s="200"/>
      <c r="K8121" s="200" t="str" cm="1">
        <f t="array" ref="K8121">IF($C8121="","",IF(AND($C8121=Party_Statement!$C$5,$B8121&gt;=Party_Statement!$C$6,$B8121&lt;=Party_Statement!$E$6),SUMPRODUCT(($C$3:$C8121=Party_Statement!$C$5)*($B$3:$B8121&gt;=Party_Statement!$C$6)*($B$3:$B8121&lt;=Party_Statement!$E$6)),""))</f>
        <v/>
      </c>
    </row>
    <row r="8122" spans="1:11" x14ac:dyDescent="0.2">
      <c r="A8122" s="203">
        <f>Collection!A1651</f>
        <v>0</v>
      </c>
      <c r="B8122" s="197">
        <f>Collection!B1651</f>
        <v>0</v>
      </c>
      <c r="C8122" s="200">
        <f>Collection!D1651</f>
        <v>0</v>
      </c>
      <c r="D8122" s="200">
        <f>Collection!F1651</f>
        <v>0</v>
      </c>
      <c r="E8122" s="200">
        <f>Collection!C1651</f>
        <v>0</v>
      </c>
      <c r="F8122" s="200"/>
      <c r="G8122" s="201"/>
      <c r="H8122" s="201">
        <f>Collection!H1651</f>
        <v>0</v>
      </c>
      <c r="I8122" s="241">
        <f t="shared" si="127"/>
        <v>0</v>
      </c>
      <c r="J8122" s="200"/>
      <c r="K8122" s="200" t="str" cm="1">
        <f t="array" ref="K8122">IF($C8122="","",IF(AND($C8122=Party_Statement!$C$5,$B8122&gt;=Party_Statement!$C$6,$B8122&lt;=Party_Statement!$E$6),SUMPRODUCT(($C$3:$C8122=Party_Statement!$C$5)*($B$3:$B8122&gt;=Party_Statement!$C$6)*($B$3:$B8122&lt;=Party_Statement!$E$6)),""))</f>
        <v/>
      </c>
    </row>
    <row r="8123" spans="1:11" x14ac:dyDescent="0.2">
      <c r="A8123" s="203">
        <f>Collection!A1652</f>
        <v>0</v>
      </c>
      <c r="B8123" s="197">
        <f>Collection!B1652</f>
        <v>0</v>
      </c>
      <c r="C8123" s="200">
        <f>Collection!D1652</f>
        <v>0</v>
      </c>
      <c r="D8123" s="200">
        <f>Collection!F1652</f>
        <v>0</v>
      </c>
      <c r="E8123" s="200">
        <f>Collection!C1652</f>
        <v>0</v>
      </c>
      <c r="F8123" s="200"/>
      <c r="G8123" s="201"/>
      <c r="H8123" s="201">
        <f>Collection!H1652</f>
        <v>0</v>
      </c>
      <c r="I8123" s="241">
        <f t="shared" si="127"/>
        <v>0</v>
      </c>
      <c r="J8123" s="200"/>
      <c r="K8123" s="200" t="str" cm="1">
        <f t="array" ref="K8123">IF($C8123="","",IF(AND($C8123=Party_Statement!$C$5,$B8123&gt;=Party_Statement!$C$6,$B8123&lt;=Party_Statement!$E$6),SUMPRODUCT(($C$3:$C8123=Party_Statement!$C$5)*($B$3:$B8123&gt;=Party_Statement!$C$6)*($B$3:$B8123&lt;=Party_Statement!$E$6)),""))</f>
        <v/>
      </c>
    </row>
    <row r="8124" spans="1:11" x14ac:dyDescent="0.2">
      <c r="A8124" s="203">
        <f>Collection!A1653</f>
        <v>0</v>
      </c>
      <c r="B8124" s="197">
        <f>Collection!B1653</f>
        <v>0</v>
      </c>
      <c r="C8124" s="200">
        <f>Collection!D1653</f>
        <v>0</v>
      </c>
      <c r="D8124" s="200">
        <f>Collection!F1653</f>
        <v>0</v>
      </c>
      <c r="E8124" s="200">
        <f>Collection!C1653</f>
        <v>0</v>
      </c>
      <c r="F8124" s="200"/>
      <c r="G8124" s="201"/>
      <c r="H8124" s="201">
        <f>Collection!H1653</f>
        <v>0</v>
      </c>
      <c r="I8124" s="241">
        <f t="shared" si="127"/>
        <v>0</v>
      </c>
      <c r="J8124" s="200"/>
      <c r="K8124" s="200" t="str" cm="1">
        <f t="array" ref="K8124">IF($C8124="","",IF(AND($C8124=Party_Statement!$C$5,$B8124&gt;=Party_Statement!$C$6,$B8124&lt;=Party_Statement!$E$6),SUMPRODUCT(($C$3:$C8124=Party_Statement!$C$5)*($B$3:$B8124&gt;=Party_Statement!$C$6)*($B$3:$B8124&lt;=Party_Statement!$E$6)),""))</f>
        <v/>
      </c>
    </row>
    <row r="8125" spans="1:11" x14ac:dyDescent="0.2">
      <c r="A8125" s="203">
        <f>Collection!A1654</f>
        <v>0</v>
      </c>
      <c r="B8125" s="197">
        <f>Collection!B1654</f>
        <v>0</v>
      </c>
      <c r="C8125" s="200">
        <f>Collection!D1654</f>
        <v>0</v>
      </c>
      <c r="D8125" s="200">
        <f>Collection!F1654</f>
        <v>0</v>
      </c>
      <c r="E8125" s="200">
        <f>Collection!C1654</f>
        <v>0</v>
      </c>
      <c r="F8125" s="200"/>
      <c r="G8125" s="201"/>
      <c r="H8125" s="201">
        <f>Collection!H1654</f>
        <v>0</v>
      </c>
      <c r="I8125" s="241">
        <f t="shared" si="127"/>
        <v>0</v>
      </c>
      <c r="J8125" s="200"/>
      <c r="K8125" s="200" t="str" cm="1">
        <f t="array" ref="K8125">IF($C8125="","",IF(AND($C8125=Party_Statement!$C$5,$B8125&gt;=Party_Statement!$C$6,$B8125&lt;=Party_Statement!$E$6),SUMPRODUCT(($C$3:$C8125=Party_Statement!$C$5)*($B$3:$B8125&gt;=Party_Statement!$C$6)*($B$3:$B8125&lt;=Party_Statement!$E$6)),""))</f>
        <v/>
      </c>
    </row>
    <row r="8126" spans="1:11" x14ac:dyDescent="0.2">
      <c r="A8126" s="203">
        <f>Collection!A1655</f>
        <v>0</v>
      </c>
      <c r="B8126" s="197">
        <f>Collection!B1655</f>
        <v>0</v>
      </c>
      <c r="C8126" s="200">
        <f>Collection!D1655</f>
        <v>0</v>
      </c>
      <c r="D8126" s="200">
        <f>Collection!F1655</f>
        <v>0</v>
      </c>
      <c r="E8126" s="200">
        <f>Collection!C1655</f>
        <v>0</v>
      </c>
      <c r="F8126" s="200"/>
      <c r="G8126" s="201"/>
      <c r="H8126" s="201">
        <f>Collection!H1655</f>
        <v>0</v>
      </c>
      <c r="I8126" s="241">
        <f t="shared" si="127"/>
        <v>0</v>
      </c>
      <c r="J8126" s="200"/>
      <c r="K8126" s="200" t="str" cm="1">
        <f t="array" ref="K8126">IF($C8126="","",IF(AND($C8126=Party_Statement!$C$5,$B8126&gt;=Party_Statement!$C$6,$B8126&lt;=Party_Statement!$E$6),SUMPRODUCT(($C$3:$C8126=Party_Statement!$C$5)*($B$3:$B8126&gt;=Party_Statement!$C$6)*($B$3:$B8126&lt;=Party_Statement!$E$6)),""))</f>
        <v/>
      </c>
    </row>
    <row r="8127" spans="1:11" x14ac:dyDescent="0.2">
      <c r="A8127" s="203">
        <f>Collection!A1656</f>
        <v>0</v>
      </c>
      <c r="B8127" s="197">
        <f>Collection!B1656</f>
        <v>0</v>
      </c>
      <c r="C8127" s="200">
        <f>Collection!D1656</f>
        <v>0</v>
      </c>
      <c r="D8127" s="200">
        <f>Collection!F1656</f>
        <v>0</v>
      </c>
      <c r="E8127" s="200">
        <f>Collection!C1656</f>
        <v>0</v>
      </c>
      <c r="F8127" s="200"/>
      <c r="G8127" s="201"/>
      <c r="H8127" s="201">
        <f>Collection!H1656</f>
        <v>0</v>
      </c>
      <c r="I8127" s="241">
        <f t="shared" si="127"/>
        <v>0</v>
      </c>
      <c r="J8127" s="200"/>
      <c r="K8127" s="200" t="str" cm="1">
        <f t="array" ref="K8127">IF($C8127="","",IF(AND($C8127=Party_Statement!$C$5,$B8127&gt;=Party_Statement!$C$6,$B8127&lt;=Party_Statement!$E$6),SUMPRODUCT(($C$3:$C8127=Party_Statement!$C$5)*($B$3:$B8127&gt;=Party_Statement!$C$6)*($B$3:$B8127&lt;=Party_Statement!$E$6)),""))</f>
        <v/>
      </c>
    </row>
    <row r="8128" spans="1:11" x14ac:dyDescent="0.2">
      <c r="A8128" s="203">
        <f>Collection!A1657</f>
        <v>0</v>
      </c>
      <c r="B8128" s="197">
        <f>Collection!B1657</f>
        <v>0</v>
      </c>
      <c r="C8128" s="200">
        <f>Collection!D1657</f>
        <v>0</v>
      </c>
      <c r="D8128" s="200">
        <f>Collection!F1657</f>
        <v>0</v>
      </c>
      <c r="E8128" s="200">
        <f>Collection!C1657</f>
        <v>0</v>
      </c>
      <c r="F8128" s="200"/>
      <c r="G8128" s="201"/>
      <c r="H8128" s="201">
        <f>Collection!H1657</f>
        <v>0</v>
      </c>
      <c r="I8128" s="241">
        <f t="shared" si="127"/>
        <v>0</v>
      </c>
      <c r="J8128" s="200"/>
      <c r="K8128" s="200" t="str" cm="1">
        <f t="array" ref="K8128">IF($C8128="","",IF(AND($C8128=Party_Statement!$C$5,$B8128&gt;=Party_Statement!$C$6,$B8128&lt;=Party_Statement!$E$6),SUMPRODUCT(($C$3:$C8128=Party_Statement!$C$5)*($B$3:$B8128&gt;=Party_Statement!$C$6)*($B$3:$B8128&lt;=Party_Statement!$E$6)),""))</f>
        <v/>
      </c>
    </row>
    <row r="8129" spans="1:11" x14ac:dyDescent="0.2">
      <c r="A8129" s="203">
        <f>Collection!A1658</f>
        <v>0</v>
      </c>
      <c r="B8129" s="197">
        <f>Collection!B1658</f>
        <v>0</v>
      </c>
      <c r="C8129" s="200">
        <f>Collection!D1658</f>
        <v>0</v>
      </c>
      <c r="D8129" s="200">
        <f>Collection!F1658</f>
        <v>0</v>
      </c>
      <c r="E8129" s="200">
        <f>Collection!C1658</f>
        <v>0</v>
      </c>
      <c r="F8129" s="200"/>
      <c r="G8129" s="201"/>
      <c r="H8129" s="201">
        <f>Collection!H1658</f>
        <v>0</v>
      </c>
      <c r="I8129" s="241">
        <f t="shared" si="127"/>
        <v>0</v>
      </c>
      <c r="J8129" s="200"/>
      <c r="K8129" s="200" t="str" cm="1">
        <f t="array" ref="K8129">IF($C8129="","",IF(AND($C8129=Party_Statement!$C$5,$B8129&gt;=Party_Statement!$C$6,$B8129&lt;=Party_Statement!$E$6),SUMPRODUCT(($C$3:$C8129=Party_Statement!$C$5)*($B$3:$B8129&gt;=Party_Statement!$C$6)*($B$3:$B8129&lt;=Party_Statement!$E$6)),""))</f>
        <v/>
      </c>
    </row>
    <row r="8130" spans="1:11" x14ac:dyDescent="0.2">
      <c r="A8130" s="203">
        <f>Collection!A1659</f>
        <v>0</v>
      </c>
      <c r="B8130" s="197">
        <f>Collection!B1659</f>
        <v>0</v>
      </c>
      <c r="C8130" s="200">
        <f>Collection!D1659</f>
        <v>0</v>
      </c>
      <c r="D8130" s="200">
        <f>Collection!F1659</f>
        <v>0</v>
      </c>
      <c r="E8130" s="200">
        <f>Collection!C1659</f>
        <v>0</v>
      </c>
      <c r="F8130" s="200"/>
      <c r="G8130" s="201"/>
      <c r="H8130" s="201">
        <f>Collection!H1659</f>
        <v>0</v>
      </c>
      <c r="I8130" s="241">
        <f t="shared" si="127"/>
        <v>0</v>
      </c>
      <c r="J8130" s="200"/>
      <c r="K8130" s="200" t="str" cm="1">
        <f t="array" ref="K8130">IF($C8130="","",IF(AND($C8130=Party_Statement!$C$5,$B8130&gt;=Party_Statement!$C$6,$B8130&lt;=Party_Statement!$E$6),SUMPRODUCT(($C$3:$C8130=Party_Statement!$C$5)*($B$3:$B8130&gt;=Party_Statement!$C$6)*($B$3:$B8130&lt;=Party_Statement!$E$6)),""))</f>
        <v/>
      </c>
    </row>
    <row r="8131" spans="1:11" x14ac:dyDescent="0.2">
      <c r="A8131" s="203">
        <f>Collection!A1660</f>
        <v>0</v>
      </c>
      <c r="B8131" s="197">
        <f>Collection!B1660</f>
        <v>0</v>
      </c>
      <c r="C8131" s="200">
        <f>Collection!D1660</f>
        <v>0</v>
      </c>
      <c r="D8131" s="200">
        <f>Collection!F1660</f>
        <v>0</v>
      </c>
      <c r="E8131" s="200">
        <f>Collection!C1660</f>
        <v>0</v>
      </c>
      <c r="F8131" s="200"/>
      <c r="G8131" s="201"/>
      <c r="H8131" s="201">
        <f>Collection!H1660</f>
        <v>0</v>
      </c>
      <c r="I8131" s="241">
        <f t="shared" si="127"/>
        <v>0</v>
      </c>
      <c r="J8131" s="200"/>
      <c r="K8131" s="200" t="str" cm="1">
        <f t="array" ref="K8131">IF($C8131="","",IF(AND($C8131=Party_Statement!$C$5,$B8131&gt;=Party_Statement!$C$6,$B8131&lt;=Party_Statement!$E$6),SUMPRODUCT(($C$3:$C8131=Party_Statement!$C$5)*($B$3:$B8131&gt;=Party_Statement!$C$6)*($B$3:$B8131&lt;=Party_Statement!$E$6)),""))</f>
        <v/>
      </c>
    </row>
    <row r="8132" spans="1:11" x14ac:dyDescent="0.2">
      <c r="A8132" s="203">
        <f>Collection!A1661</f>
        <v>0</v>
      </c>
      <c r="B8132" s="197">
        <f>Collection!B1661</f>
        <v>0</v>
      </c>
      <c r="C8132" s="200">
        <f>Collection!D1661</f>
        <v>0</v>
      </c>
      <c r="D8132" s="200">
        <f>Collection!F1661</f>
        <v>0</v>
      </c>
      <c r="E8132" s="200">
        <f>Collection!C1661</f>
        <v>0</v>
      </c>
      <c r="F8132" s="200"/>
      <c r="G8132" s="201"/>
      <c r="H8132" s="201">
        <f>Collection!H1661</f>
        <v>0</v>
      </c>
      <c r="I8132" s="241">
        <f t="shared" si="127"/>
        <v>0</v>
      </c>
      <c r="J8132" s="200"/>
      <c r="K8132" s="200" t="str" cm="1">
        <f t="array" ref="K8132">IF($C8132="","",IF(AND($C8132=Party_Statement!$C$5,$B8132&gt;=Party_Statement!$C$6,$B8132&lt;=Party_Statement!$E$6),SUMPRODUCT(($C$3:$C8132=Party_Statement!$C$5)*($B$3:$B8132&gt;=Party_Statement!$C$6)*($B$3:$B8132&lt;=Party_Statement!$E$6)),""))</f>
        <v/>
      </c>
    </row>
    <row r="8133" spans="1:11" x14ac:dyDescent="0.2">
      <c r="A8133" s="203">
        <f>Collection!A1662</f>
        <v>0</v>
      </c>
      <c r="B8133" s="197">
        <f>Collection!B1662</f>
        <v>0</v>
      </c>
      <c r="C8133" s="200">
        <f>Collection!D1662</f>
        <v>0</v>
      </c>
      <c r="D8133" s="200">
        <f>Collection!F1662</f>
        <v>0</v>
      </c>
      <c r="E8133" s="200">
        <f>Collection!C1662</f>
        <v>0</v>
      </c>
      <c r="F8133" s="200"/>
      <c r="G8133" s="201"/>
      <c r="H8133" s="201">
        <f>Collection!H1662</f>
        <v>0</v>
      </c>
      <c r="I8133" s="241">
        <f t="shared" si="127"/>
        <v>0</v>
      </c>
      <c r="J8133" s="200"/>
      <c r="K8133" s="200" t="str" cm="1">
        <f t="array" ref="K8133">IF($C8133="","",IF(AND($C8133=Party_Statement!$C$5,$B8133&gt;=Party_Statement!$C$6,$B8133&lt;=Party_Statement!$E$6),SUMPRODUCT(($C$3:$C8133=Party_Statement!$C$5)*($B$3:$B8133&gt;=Party_Statement!$C$6)*($B$3:$B8133&lt;=Party_Statement!$E$6)),""))</f>
        <v/>
      </c>
    </row>
    <row r="8134" spans="1:11" x14ac:dyDescent="0.2">
      <c r="A8134" s="203">
        <f>Collection!A1663</f>
        <v>0</v>
      </c>
      <c r="B8134" s="197">
        <f>Collection!B1663</f>
        <v>0</v>
      </c>
      <c r="C8134" s="200">
        <f>Collection!D1663</f>
        <v>0</v>
      </c>
      <c r="D8134" s="200">
        <f>Collection!F1663</f>
        <v>0</v>
      </c>
      <c r="E8134" s="200">
        <f>Collection!C1663</f>
        <v>0</v>
      </c>
      <c r="F8134" s="200"/>
      <c r="G8134" s="201"/>
      <c r="H8134" s="201">
        <f>Collection!H1663</f>
        <v>0</v>
      </c>
      <c r="I8134" s="241">
        <f t="shared" si="127"/>
        <v>0</v>
      </c>
      <c r="J8134" s="200"/>
      <c r="K8134" s="200" t="str" cm="1">
        <f t="array" ref="K8134">IF($C8134="","",IF(AND($C8134=Party_Statement!$C$5,$B8134&gt;=Party_Statement!$C$6,$B8134&lt;=Party_Statement!$E$6),SUMPRODUCT(($C$3:$C8134=Party_Statement!$C$5)*($B$3:$B8134&gt;=Party_Statement!$C$6)*($B$3:$B8134&lt;=Party_Statement!$E$6)),""))</f>
        <v/>
      </c>
    </row>
    <row r="8135" spans="1:11" x14ac:dyDescent="0.2">
      <c r="A8135" s="203">
        <f>Collection!A1664</f>
        <v>0</v>
      </c>
      <c r="B8135" s="197">
        <f>Collection!B1664</f>
        <v>0</v>
      </c>
      <c r="C8135" s="200">
        <f>Collection!D1664</f>
        <v>0</v>
      </c>
      <c r="D8135" s="200">
        <f>Collection!F1664</f>
        <v>0</v>
      </c>
      <c r="E8135" s="200">
        <f>Collection!C1664</f>
        <v>0</v>
      </c>
      <c r="F8135" s="200"/>
      <c r="G8135" s="201"/>
      <c r="H8135" s="201">
        <f>Collection!H1664</f>
        <v>0</v>
      </c>
      <c r="I8135" s="241">
        <f t="shared" si="127"/>
        <v>0</v>
      </c>
      <c r="J8135" s="200"/>
      <c r="K8135" s="200" t="str" cm="1">
        <f t="array" ref="K8135">IF($C8135="","",IF(AND($C8135=Party_Statement!$C$5,$B8135&gt;=Party_Statement!$C$6,$B8135&lt;=Party_Statement!$E$6),SUMPRODUCT(($C$3:$C8135=Party_Statement!$C$5)*($B$3:$B8135&gt;=Party_Statement!$C$6)*($B$3:$B8135&lt;=Party_Statement!$E$6)),""))</f>
        <v/>
      </c>
    </row>
    <row r="8136" spans="1:11" x14ac:dyDescent="0.2">
      <c r="A8136" s="203">
        <f>Collection!A1665</f>
        <v>0</v>
      </c>
      <c r="B8136" s="197">
        <f>Collection!B1665</f>
        <v>0</v>
      </c>
      <c r="C8136" s="200">
        <f>Collection!D1665</f>
        <v>0</v>
      </c>
      <c r="D8136" s="200">
        <f>Collection!F1665</f>
        <v>0</v>
      </c>
      <c r="E8136" s="200">
        <f>Collection!C1665</f>
        <v>0</v>
      </c>
      <c r="F8136" s="200"/>
      <c r="G8136" s="201"/>
      <c r="H8136" s="201">
        <f>Collection!H1665</f>
        <v>0</v>
      </c>
      <c r="I8136" s="241">
        <f t="shared" si="127"/>
        <v>0</v>
      </c>
      <c r="J8136" s="200"/>
      <c r="K8136" s="200" t="str" cm="1">
        <f t="array" ref="K8136">IF($C8136="","",IF(AND($C8136=Party_Statement!$C$5,$B8136&gt;=Party_Statement!$C$6,$B8136&lt;=Party_Statement!$E$6),SUMPRODUCT(($C$3:$C8136=Party_Statement!$C$5)*($B$3:$B8136&gt;=Party_Statement!$C$6)*($B$3:$B8136&lt;=Party_Statement!$E$6)),""))</f>
        <v/>
      </c>
    </row>
    <row r="8137" spans="1:11" x14ac:dyDescent="0.2">
      <c r="A8137" s="203">
        <f>Collection!A1666</f>
        <v>0</v>
      </c>
      <c r="B8137" s="197">
        <f>Collection!B1666</f>
        <v>0</v>
      </c>
      <c r="C8137" s="200">
        <f>Collection!D1666</f>
        <v>0</v>
      </c>
      <c r="D8137" s="200">
        <f>Collection!F1666</f>
        <v>0</v>
      </c>
      <c r="E8137" s="200">
        <f>Collection!C1666</f>
        <v>0</v>
      </c>
      <c r="F8137" s="200"/>
      <c r="G8137" s="201"/>
      <c r="H8137" s="201">
        <f>Collection!H1666</f>
        <v>0</v>
      </c>
      <c r="I8137" s="241">
        <f t="shared" si="127"/>
        <v>0</v>
      </c>
      <c r="J8137" s="200"/>
      <c r="K8137" s="200" t="str" cm="1">
        <f t="array" ref="K8137">IF($C8137="","",IF(AND($C8137=Party_Statement!$C$5,$B8137&gt;=Party_Statement!$C$6,$B8137&lt;=Party_Statement!$E$6),SUMPRODUCT(($C$3:$C8137=Party_Statement!$C$5)*($B$3:$B8137&gt;=Party_Statement!$C$6)*($B$3:$B8137&lt;=Party_Statement!$E$6)),""))</f>
        <v/>
      </c>
    </row>
    <row r="8138" spans="1:11" x14ac:dyDescent="0.2">
      <c r="A8138" s="203">
        <f>Collection!A1667</f>
        <v>0</v>
      </c>
      <c r="B8138" s="197">
        <f>Collection!B1667</f>
        <v>0</v>
      </c>
      <c r="C8138" s="200">
        <f>Collection!D1667</f>
        <v>0</v>
      </c>
      <c r="D8138" s="200">
        <f>Collection!F1667</f>
        <v>0</v>
      </c>
      <c r="E8138" s="200">
        <f>Collection!C1667</f>
        <v>0</v>
      </c>
      <c r="F8138" s="200"/>
      <c r="G8138" s="201"/>
      <c r="H8138" s="201">
        <f>Collection!H1667</f>
        <v>0</v>
      </c>
      <c r="I8138" s="241">
        <f t="shared" si="127"/>
        <v>0</v>
      </c>
      <c r="J8138" s="200"/>
      <c r="K8138" s="200" t="str" cm="1">
        <f t="array" ref="K8138">IF($C8138="","",IF(AND($C8138=Party_Statement!$C$5,$B8138&gt;=Party_Statement!$C$6,$B8138&lt;=Party_Statement!$E$6),SUMPRODUCT(($C$3:$C8138=Party_Statement!$C$5)*($B$3:$B8138&gt;=Party_Statement!$C$6)*($B$3:$B8138&lt;=Party_Statement!$E$6)),""))</f>
        <v/>
      </c>
    </row>
    <row r="8139" spans="1:11" x14ac:dyDescent="0.2">
      <c r="A8139" s="203">
        <f>Collection!A1668</f>
        <v>0</v>
      </c>
      <c r="B8139" s="197">
        <f>Collection!B1668</f>
        <v>0</v>
      </c>
      <c r="C8139" s="200">
        <f>Collection!D1668</f>
        <v>0</v>
      </c>
      <c r="D8139" s="200">
        <f>Collection!F1668</f>
        <v>0</v>
      </c>
      <c r="E8139" s="200">
        <f>Collection!C1668</f>
        <v>0</v>
      </c>
      <c r="F8139" s="200"/>
      <c r="G8139" s="201"/>
      <c r="H8139" s="201">
        <f>Collection!H1668</f>
        <v>0</v>
      </c>
      <c r="I8139" s="241">
        <f t="shared" ref="I8139:I8202" si="128">IF($C8139="","",IF($C8139=$C3157,$I3157+$G8139-$H8139,$G8139-$H8139))</f>
        <v>0</v>
      </c>
      <c r="J8139" s="200"/>
      <c r="K8139" s="200" t="str" cm="1">
        <f t="array" ref="K8139">IF($C8139="","",IF(AND($C8139=Party_Statement!$C$5,$B8139&gt;=Party_Statement!$C$6,$B8139&lt;=Party_Statement!$E$6),SUMPRODUCT(($C$3:$C8139=Party_Statement!$C$5)*($B$3:$B8139&gt;=Party_Statement!$C$6)*($B$3:$B8139&lt;=Party_Statement!$E$6)),""))</f>
        <v/>
      </c>
    </row>
    <row r="8140" spans="1:11" x14ac:dyDescent="0.2">
      <c r="A8140" s="203">
        <f>Collection!A1669</f>
        <v>0</v>
      </c>
      <c r="B8140" s="197">
        <f>Collection!B1669</f>
        <v>0</v>
      </c>
      <c r="C8140" s="200">
        <f>Collection!D1669</f>
        <v>0</v>
      </c>
      <c r="D8140" s="200">
        <f>Collection!F1669</f>
        <v>0</v>
      </c>
      <c r="E8140" s="200">
        <f>Collection!C1669</f>
        <v>0</v>
      </c>
      <c r="F8140" s="200"/>
      <c r="G8140" s="201"/>
      <c r="H8140" s="201">
        <f>Collection!H1669</f>
        <v>0</v>
      </c>
      <c r="I8140" s="241">
        <f t="shared" si="128"/>
        <v>0</v>
      </c>
      <c r="J8140" s="200"/>
      <c r="K8140" s="200" t="str" cm="1">
        <f t="array" ref="K8140">IF($C8140="","",IF(AND($C8140=Party_Statement!$C$5,$B8140&gt;=Party_Statement!$C$6,$B8140&lt;=Party_Statement!$E$6),SUMPRODUCT(($C$3:$C8140=Party_Statement!$C$5)*($B$3:$B8140&gt;=Party_Statement!$C$6)*($B$3:$B8140&lt;=Party_Statement!$E$6)),""))</f>
        <v/>
      </c>
    </row>
    <row r="8141" spans="1:11" x14ac:dyDescent="0.2">
      <c r="A8141" s="203">
        <f>Collection!A1670</f>
        <v>0</v>
      </c>
      <c r="B8141" s="197">
        <f>Collection!B1670</f>
        <v>0</v>
      </c>
      <c r="C8141" s="200">
        <f>Collection!D1670</f>
        <v>0</v>
      </c>
      <c r="D8141" s="200">
        <f>Collection!F1670</f>
        <v>0</v>
      </c>
      <c r="E8141" s="200">
        <f>Collection!C1670</f>
        <v>0</v>
      </c>
      <c r="F8141" s="200"/>
      <c r="G8141" s="201"/>
      <c r="H8141" s="201">
        <f>Collection!H1670</f>
        <v>0</v>
      </c>
      <c r="I8141" s="241">
        <f t="shared" si="128"/>
        <v>0</v>
      </c>
      <c r="J8141" s="200"/>
      <c r="K8141" s="200" t="str" cm="1">
        <f t="array" ref="K8141">IF($C8141="","",IF(AND($C8141=Party_Statement!$C$5,$B8141&gt;=Party_Statement!$C$6,$B8141&lt;=Party_Statement!$E$6),SUMPRODUCT(($C$3:$C8141=Party_Statement!$C$5)*($B$3:$B8141&gt;=Party_Statement!$C$6)*($B$3:$B8141&lt;=Party_Statement!$E$6)),""))</f>
        <v/>
      </c>
    </row>
    <row r="8142" spans="1:11" x14ac:dyDescent="0.2">
      <c r="A8142" s="203">
        <f>Collection!A1671</f>
        <v>0</v>
      </c>
      <c r="B8142" s="197">
        <f>Collection!B1671</f>
        <v>0</v>
      </c>
      <c r="C8142" s="200">
        <f>Collection!D1671</f>
        <v>0</v>
      </c>
      <c r="D8142" s="200">
        <f>Collection!F1671</f>
        <v>0</v>
      </c>
      <c r="E8142" s="200">
        <f>Collection!C1671</f>
        <v>0</v>
      </c>
      <c r="F8142" s="200"/>
      <c r="G8142" s="201"/>
      <c r="H8142" s="201">
        <f>Collection!H1671</f>
        <v>0</v>
      </c>
      <c r="I8142" s="241">
        <f t="shared" si="128"/>
        <v>0</v>
      </c>
      <c r="J8142" s="200"/>
      <c r="K8142" s="200" t="str" cm="1">
        <f t="array" ref="K8142">IF($C8142="","",IF(AND($C8142=Party_Statement!$C$5,$B8142&gt;=Party_Statement!$C$6,$B8142&lt;=Party_Statement!$E$6),SUMPRODUCT(($C$3:$C8142=Party_Statement!$C$5)*($B$3:$B8142&gt;=Party_Statement!$C$6)*($B$3:$B8142&lt;=Party_Statement!$E$6)),""))</f>
        <v/>
      </c>
    </row>
    <row r="8143" spans="1:11" x14ac:dyDescent="0.2">
      <c r="A8143" s="203">
        <f>Collection!A1672</f>
        <v>0</v>
      </c>
      <c r="B8143" s="197">
        <f>Collection!B1672</f>
        <v>0</v>
      </c>
      <c r="C8143" s="200">
        <f>Collection!D1672</f>
        <v>0</v>
      </c>
      <c r="D8143" s="200">
        <f>Collection!F1672</f>
        <v>0</v>
      </c>
      <c r="E8143" s="200">
        <f>Collection!C1672</f>
        <v>0</v>
      </c>
      <c r="F8143" s="200"/>
      <c r="G8143" s="201"/>
      <c r="H8143" s="201">
        <f>Collection!H1672</f>
        <v>0</v>
      </c>
      <c r="I8143" s="241">
        <f t="shared" si="128"/>
        <v>0</v>
      </c>
      <c r="J8143" s="200"/>
      <c r="K8143" s="200" t="str" cm="1">
        <f t="array" ref="K8143">IF($C8143="","",IF(AND($C8143=Party_Statement!$C$5,$B8143&gt;=Party_Statement!$C$6,$B8143&lt;=Party_Statement!$E$6),SUMPRODUCT(($C$3:$C8143=Party_Statement!$C$5)*($B$3:$B8143&gt;=Party_Statement!$C$6)*($B$3:$B8143&lt;=Party_Statement!$E$6)),""))</f>
        <v/>
      </c>
    </row>
    <row r="8144" spans="1:11" x14ac:dyDescent="0.2">
      <c r="A8144" s="203">
        <f>Collection!A1673</f>
        <v>0</v>
      </c>
      <c r="B8144" s="197">
        <f>Collection!B1673</f>
        <v>0</v>
      </c>
      <c r="C8144" s="200">
        <f>Collection!D1673</f>
        <v>0</v>
      </c>
      <c r="D8144" s="200">
        <f>Collection!F1673</f>
        <v>0</v>
      </c>
      <c r="E8144" s="200">
        <f>Collection!C1673</f>
        <v>0</v>
      </c>
      <c r="F8144" s="200"/>
      <c r="G8144" s="201"/>
      <c r="H8144" s="201">
        <f>Collection!H1673</f>
        <v>0</v>
      </c>
      <c r="I8144" s="241">
        <f t="shared" si="128"/>
        <v>0</v>
      </c>
      <c r="J8144" s="200"/>
      <c r="K8144" s="200" t="str" cm="1">
        <f t="array" ref="K8144">IF($C8144="","",IF(AND($C8144=Party_Statement!$C$5,$B8144&gt;=Party_Statement!$C$6,$B8144&lt;=Party_Statement!$E$6),SUMPRODUCT(($C$3:$C8144=Party_Statement!$C$5)*($B$3:$B8144&gt;=Party_Statement!$C$6)*($B$3:$B8144&lt;=Party_Statement!$E$6)),""))</f>
        <v/>
      </c>
    </row>
    <row r="8145" spans="1:11" x14ac:dyDescent="0.2">
      <c r="A8145" s="203">
        <f>Collection!A1674</f>
        <v>0</v>
      </c>
      <c r="B8145" s="197">
        <f>Collection!B1674</f>
        <v>0</v>
      </c>
      <c r="C8145" s="200">
        <f>Collection!D1674</f>
        <v>0</v>
      </c>
      <c r="D8145" s="200">
        <f>Collection!F1674</f>
        <v>0</v>
      </c>
      <c r="E8145" s="200">
        <f>Collection!C1674</f>
        <v>0</v>
      </c>
      <c r="F8145" s="200"/>
      <c r="G8145" s="201"/>
      <c r="H8145" s="201">
        <f>Collection!H1674</f>
        <v>0</v>
      </c>
      <c r="I8145" s="241">
        <f t="shared" si="128"/>
        <v>0</v>
      </c>
      <c r="J8145" s="200"/>
      <c r="K8145" s="200" t="str" cm="1">
        <f t="array" ref="K8145">IF($C8145="","",IF(AND($C8145=Party_Statement!$C$5,$B8145&gt;=Party_Statement!$C$6,$B8145&lt;=Party_Statement!$E$6),SUMPRODUCT(($C$3:$C8145=Party_Statement!$C$5)*($B$3:$B8145&gt;=Party_Statement!$C$6)*($B$3:$B8145&lt;=Party_Statement!$E$6)),""))</f>
        <v/>
      </c>
    </row>
    <row r="8146" spans="1:11" x14ac:dyDescent="0.2">
      <c r="A8146" s="203">
        <f>Collection!A1675</f>
        <v>0</v>
      </c>
      <c r="B8146" s="197">
        <f>Collection!B1675</f>
        <v>0</v>
      </c>
      <c r="C8146" s="200">
        <f>Collection!D1675</f>
        <v>0</v>
      </c>
      <c r="D8146" s="200">
        <f>Collection!F1675</f>
        <v>0</v>
      </c>
      <c r="E8146" s="200">
        <f>Collection!C1675</f>
        <v>0</v>
      </c>
      <c r="F8146" s="200"/>
      <c r="G8146" s="201"/>
      <c r="H8146" s="201">
        <f>Collection!H1675</f>
        <v>0</v>
      </c>
      <c r="I8146" s="241">
        <f t="shared" si="128"/>
        <v>0</v>
      </c>
      <c r="J8146" s="200"/>
      <c r="K8146" s="200" t="str" cm="1">
        <f t="array" ref="K8146">IF($C8146="","",IF(AND($C8146=Party_Statement!$C$5,$B8146&gt;=Party_Statement!$C$6,$B8146&lt;=Party_Statement!$E$6),SUMPRODUCT(($C$3:$C8146=Party_Statement!$C$5)*($B$3:$B8146&gt;=Party_Statement!$C$6)*($B$3:$B8146&lt;=Party_Statement!$E$6)),""))</f>
        <v/>
      </c>
    </row>
    <row r="8147" spans="1:11" x14ac:dyDescent="0.2">
      <c r="A8147" s="203">
        <f>Collection!A1676</f>
        <v>0</v>
      </c>
      <c r="B8147" s="197">
        <f>Collection!B1676</f>
        <v>0</v>
      </c>
      <c r="C8147" s="200">
        <f>Collection!D1676</f>
        <v>0</v>
      </c>
      <c r="D8147" s="200">
        <f>Collection!F1676</f>
        <v>0</v>
      </c>
      <c r="E8147" s="200">
        <f>Collection!C1676</f>
        <v>0</v>
      </c>
      <c r="F8147" s="200"/>
      <c r="G8147" s="201"/>
      <c r="H8147" s="201">
        <f>Collection!H1676</f>
        <v>0</v>
      </c>
      <c r="I8147" s="241">
        <f t="shared" si="128"/>
        <v>0</v>
      </c>
      <c r="J8147" s="200"/>
      <c r="K8147" s="200" t="str" cm="1">
        <f t="array" ref="K8147">IF($C8147="","",IF(AND($C8147=Party_Statement!$C$5,$B8147&gt;=Party_Statement!$C$6,$B8147&lt;=Party_Statement!$E$6),SUMPRODUCT(($C$3:$C8147=Party_Statement!$C$5)*($B$3:$B8147&gt;=Party_Statement!$C$6)*($B$3:$B8147&lt;=Party_Statement!$E$6)),""))</f>
        <v/>
      </c>
    </row>
    <row r="8148" spans="1:11" x14ac:dyDescent="0.2">
      <c r="A8148" s="203">
        <f>Collection!A1677</f>
        <v>0</v>
      </c>
      <c r="B8148" s="197">
        <f>Collection!B1677</f>
        <v>0</v>
      </c>
      <c r="C8148" s="200">
        <f>Collection!D1677</f>
        <v>0</v>
      </c>
      <c r="D8148" s="200">
        <f>Collection!F1677</f>
        <v>0</v>
      </c>
      <c r="E8148" s="200">
        <f>Collection!C1677</f>
        <v>0</v>
      </c>
      <c r="F8148" s="200"/>
      <c r="G8148" s="201"/>
      <c r="H8148" s="201">
        <f>Collection!H1677</f>
        <v>0</v>
      </c>
      <c r="I8148" s="241">
        <f t="shared" si="128"/>
        <v>0</v>
      </c>
      <c r="J8148" s="200"/>
      <c r="K8148" s="200" t="str" cm="1">
        <f t="array" ref="K8148">IF($C8148="","",IF(AND($C8148=Party_Statement!$C$5,$B8148&gt;=Party_Statement!$C$6,$B8148&lt;=Party_Statement!$E$6),SUMPRODUCT(($C$3:$C8148=Party_Statement!$C$5)*($B$3:$B8148&gt;=Party_Statement!$C$6)*($B$3:$B8148&lt;=Party_Statement!$E$6)),""))</f>
        <v/>
      </c>
    </row>
    <row r="8149" spans="1:11" x14ac:dyDescent="0.2">
      <c r="A8149" s="203">
        <f>Collection!A1678</f>
        <v>0</v>
      </c>
      <c r="B8149" s="197">
        <f>Collection!B1678</f>
        <v>0</v>
      </c>
      <c r="C8149" s="200">
        <f>Collection!D1678</f>
        <v>0</v>
      </c>
      <c r="D8149" s="200">
        <f>Collection!F1678</f>
        <v>0</v>
      </c>
      <c r="E8149" s="200">
        <f>Collection!C1678</f>
        <v>0</v>
      </c>
      <c r="F8149" s="200"/>
      <c r="G8149" s="201"/>
      <c r="H8149" s="201">
        <f>Collection!H1678</f>
        <v>0</v>
      </c>
      <c r="I8149" s="241">
        <f t="shared" si="128"/>
        <v>0</v>
      </c>
      <c r="J8149" s="200"/>
      <c r="K8149" s="200" t="str" cm="1">
        <f t="array" ref="K8149">IF($C8149="","",IF(AND($C8149=Party_Statement!$C$5,$B8149&gt;=Party_Statement!$C$6,$B8149&lt;=Party_Statement!$E$6),SUMPRODUCT(($C$3:$C8149=Party_Statement!$C$5)*($B$3:$B8149&gt;=Party_Statement!$C$6)*($B$3:$B8149&lt;=Party_Statement!$E$6)),""))</f>
        <v/>
      </c>
    </row>
    <row r="8150" spans="1:11" x14ac:dyDescent="0.2">
      <c r="A8150" s="203">
        <f>Collection!A1679</f>
        <v>0</v>
      </c>
      <c r="B8150" s="197">
        <f>Collection!B1679</f>
        <v>0</v>
      </c>
      <c r="C8150" s="200">
        <f>Collection!D1679</f>
        <v>0</v>
      </c>
      <c r="D8150" s="200">
        <f>Collection!F1679</f>
        <v>0</v>
      </c>
      <c r="E8150" s="200">
        <f>Collection!C1679</f>
        <v>0</v>
      </c>
      <c r="F8150" s="200"/>
      <c r="G8150" s="201"/>
      <c r="H8150" s="201">
        <f>Collection!H1679</f>
        <v>0</v>
      </c>
      <c r="I8150" s="241">
        <f t="shared" si="128"/>
        <v>0</v>
      </c>
      <c r="J8150" s="200"/>
      <c r="K8150" s="200" t="str" cm="1">
        <f t="array" ref="K8150">IF($C8150="","",IF(AND($C8150=Party_Statement!$C$5,$B8150&gt;=Party_Statement!$C$6,$B8150&lt;=Party_Statement!$E$6),SUMPRODUCT(($C$3:$C8150=Party_Statement!$C$5)*($B$3:$B8150&gt;=Party_Statement!$C$6)*($B$3:$B8150&lt;=Party_Statement!$E$6)),""))</f>
        <v/>
      </c>
    </row>
    <row r="8151" spans="1:11" x14ac:dyDescent="0.2">
      <c r="A8151" s="203">
        <f>Collection!A1680</f>
        <v>0</v>
      </c>
      <c r="B8151" s="197">
        <f>Collection!B1680</f>
        <v>0</v>
      </c>
      <c r="C8151" s="200">
        <f>Collection!D1680</f>
        <v>0</v>
      </c>
      <c r="D8151" s="200">
        <f>Collection!F1680</f>
        <v>0</v>
      </c>
      <c r="E8151" s="200">
        <f>Collection!C1680</f>
        <v>0</v>
      </c>
      <c r="F8151" s="200"/>
      <c r="G8151" s="201"/>
      <c r="H8151" s="201">
        <f>Collection!H1680</f>
        <v>0</v>
      </c>
      <c r="I8151" s="241">
        <f t="shared" si="128"/>
        <v>0</v>
      </c>
      <c r="J8151" s="200"/>
      <c r="K8151" s="200" t="str" cm="1">
        <f t="array" ref="K8151">IF($C8151="","",IF(AND($C8151=Party_Statement!$C$5,$B8151&gt;=Party_Statement!$C$6,$B8151&lt;=Party_Statement!$E$6),SUMPRODUCT(($C$3:$C8151=Party_Statement!$C$5)*($B$3:$B8151&gt;=Party_Statement!$C$6)*($B$3:$B8151&lt;=Party_Statement!$E$6)),""))</f>
        <v/>
      </c>
    </row>
    <row r="8152" spans="1:11" x14ac:dyDescent="0.2">
      <c r="A8152" s="203">
        <f>Collection!A1681</f>
        <v>0</v>
      </c>
      <c r="B8152" s="197">
        <f>Collection!B1681</f>
        <v>0</v>
      </c>
      <c r="C8152" s="200">
        <f>Collection!D1681</f>
        <v>0</v>
      </c>
      <c r="D8152" s="200">
        <f>Collection!F1681</f>
        <v>0</v>
      </c>
      <c r="E8152" s="200">
        <f>Collection!C1681</f>
        <v>0</v>
      </c>
      <c r="F8152" s="200"/>
      <c r="G8152" s="201"/>
      <c r="H8152" s="201">
        <f>Collection!H1681</f>
        <v>0</v>
      </c>
      <c r="I8152" s="241">
        <f t="shared" si="128"/>
        <v>0</v>
      </c>
      <c r="J8152" s="200"/>
      <c r="K8152" s="200" t="str" cm="1">
        <f t="array" ref="K8152">IF($C8152="","",IF(AND($C8152=Party_Statement!$C$5,$B8152&gt;=Party_Statement!$C$6,$B8152&lt;=Party_Statement!$E$6),SUMPRODUCT(($C$3:$C8152=Party_Statement!$C$5)*($B$3:$B8152&gt;=Party_Statement!$C$6)*($B$3:$B8152&lt;=Party_Statement!$E$6)),""))</f>
        <v/>
      </c>
    </row>
    <row r="8153" spans="1:11" x14ac:dyDescent="0.2">
      <c r="A8153" s="203">
        <f>Collection!A1682</f>
        <v>0</v>
      </c>
      <c r="B8153" s="197">
        <f>Collection!B1682</f>
        <v>0</v>
      </c>
      <c r="C8153" s="200">
        <f>Collection!D1682</f>
        <v>0</v>
      </c>
      <c r="D8153" s="200">
        <f>Collection!F1682</f>
        <v>0</v>
      </c>
      <c r="E8153" s="200">
        <f>Collection!C1682</f>
        <v>0</v>
      </c>
      <c r="F8153" s="200"/>
      <c r="G8153" s="201"/>
      <c r="H8153" s="201">
        <f>Collection!H1682</f>
        <v>0</v>
      </c>
      <c r="I8153" s="241">
        <f t="shared" si="128"/>
        <v>0</v>
      </c>
      <c r="J8153" s="200"/>
      <c r="K8153" s="200" t="str" cm="1">
        <f t="array" ref="K8153">IF($C8153="","",IF(AND($C8153=Party_Statement!$C$5,$B8153&gt;=Party_Statement!$C$6,$B8153&lt;=Party_Statement!$E$6),SUMPRODUCT(($C$3:$C8153=Party_Statement!$C$5)*($B$3:$B8153&gt;=Party_Statement!$C$6)*($B$3:$B8153&lt;=Party_Statement!$E$6)),""))</f>
        <v/>
      </c>
    </row>
    <row r="8154" spans="1:11" x14ac:dyDescent="0.2">
      <c r="A8154" s="203">
        <f>Collection!A1683</f>
        <v>0</v>
      </c>
      <c r="B8154" s="197">
        <f>Collection!B1683</f>
        <v>0</v>
      </c>
      <c r="C8154" s="200">
        <f>Collection!D1683</f>
        <v>0</v>
      </c>
      <c r="D8154" s="200">
        <f>Collection!F1683</f>
        <v>0</v>
      </c>
      <c r="E8154" s="200">
        <f>Collection!C1683</f>
        <v>0</v>
      </c>
      <c r="F8154" s="200"/>
      <c r="G8154" s="201"/>
      <c r="H8154" s="201">
        <f>Collection!H1683</f>
        <v>0</v>
      </c>
      <c r="I8154" s="241">
        <f t="shared" si="128"/>
        <v>0</v>
      </c>
      <c r="J8154" s="200"/>
      <c r="K8154" s="200" t="str" cm="1">
        <f t="array" ref="K8154">IF($C8154="","",IF(AND($C8154=Party_Statement!$C$5,$B8154&gt;=Party_Statement!$C$6,$B8154&lt;=Party_Statement!$E$6),SUMPRODUCT(($C$3:$C8154=Party_Statement!$C$5)*($B$3:$B8154&gt;=Party_Statement!$C$6)*($B$3:$B8154&lt;=Party_Statement!$E$6)),""))</f>
        <v/>
      </c>
    </row>
    <row r="8155" spans="1:11" x14ac:dyDescent="0.2">
      <c r="A8155" s="203">
        <f>Collection!A1684</f>
        <v>0</v>
      </c>
      <c r="B8155" s="197">
        <f>Collection!B1684</f>
        <v>0</v>
      </c>
      <c r="C8155" s="200">
        <f>Collection!D1684</f>
        <v>0</v>
      </c>
      <c r="D8155" s="200">
        <f>Collection!F1684</f>
        <v>0</v>
      </c>
      <c r="E8155" s="200">
        <f>Collection!C1684</f>
        <v>0</v>
      </c>
      <c r="F8155" s="200"/>
      <c r="G8155" s="201"/>
      <c r="H8155" s="201">
        <f>Collection!H1684</f>
        <v>0</v>
      </c>
      <c r="I8155" s="241">
        <f t="shared" si="128"/>
        <v>0</v>
      </c>
      <c r="J8155" s="200"/>
      <c r="K8155" s="200" t="str" cm="1">
        <f t="array" ref="K8155">IF($C8155="","",IF(AND($C8155=Party_Statement!$C$5,$B8155&gt;=Party_Statement!$C$6,$B8155&lt;=Party_Statement!$E$6),SUMPRODUCT(($C$3:$C8155=Party_Statement!$C$5)*($B$3:$B8155&gt;=Party_Statement!$C$6)*($B$3:$B8155&lt;=Party_Statement!$E$6)),""))</f>
        <v/>
      </c>
    </row>
    <row r="8156" spans="1:11" x14ac:dyDescent="0.2">
      <c r="A8156" s="203">
        <f>Collection!A1685</f>
        <v>0</v>
      </c>
      <c r="B8156" s="197">
        <f>Collection!B1685</f>
        <v>0</v>
      </c>
      <c r="C8156" s="200">
        <f>Collection!D1685</f>
        <v>0</v>
      </c>
      <c r="D8156" s="200">
        <f>Collection!F1685</f>
        <v>0</v>
      </c>
      <c r="E8156" s="200">
        <f>Collection!C1685</f>
        <v>0</v>
      </c>
      <c r="F8156" s="200"/>
      <c r="G8156" s="201"/>
      <c r="H8156" s="201">
        <f>Collection!H1685</f>
        <v>0</v>
      </c>
      <c r="I8156" s="241">
        <f t="shared" si="128"/>
        <v>0</v>
      </c>
      <c r="J8156" s="200"/>
      <c r="K8156" s="200" t="str" cm="1">
        <f t="array" ref="K8156">IF($C8156="","",IF(AND($C8156=Party_Statement!$C$5,$B8156&gt;=Party_Statement!$C$6,$B8156&lt;=Party_Statement!$E$6),SUMPRODUCT(($C$3:$C8156=Party_Statement!$C$5)*($B$3:$B8156&gt;=Party_Statement!$C$6)*($B$3:$B8156&lt;=Party_Statement!$E$6)),""))</f>
        <v/>
      </c>
    </row>
    <row r="8157" spans="1:11" x14ac:dyDescent="0.2">
      <c r="A8157" s="203">
        <f>Collection!A1686</f>
        <v>0</v>
      </c>
      <c r="B8157" s="197">
        <f>Collection!B1686</f>
        <v>0</v>
      </c>
      <c r="C8157" s="200">
        <f>Collection!D1686</f>
        <v>0</v>
      </c>
      <c r="D8157" s="200">
        <f>Collection!F1686</f>
        <v>0</v>
      </c>
      <c r="E8157" s="200">
        <f>Collection!C1686</f>
        <v>0</v>
      </c>
      <c r="F8157" s="200"/>
      <c r="G8157" s="201"/>
      <c r="H8157" s="201">
        <f>Collection!H1686</f>
        <v>0</v>
      </c>
      <c r="I8157" s="241">
        <f t="shared" si="128"/>
        <v>0</v>
      </c>
      <c r="J8157" s="200"/>
      <c r="K8157" s="200" t="str" cm="1">
        <f t="array" ref="K8157">IF($C8157="","",IF(AND($C8157=Party_Statement!$C$5,$B8157&gt;=Party_Statement!$C$6,$B8157&lt;=Party_Statement!$E$6),SUMPRODUCT(($C$3:$C8157=Party_Statement!$C$5)*($B$3:$B8157&gt;=Party_Statement!$C$6)*($B$3:$B8157&lt;=Party_Statement!$E$6)),""))</f>
        <v/>
      </c>
    </row>
    <row r="8158" spans="1:11" x14ac:dyDescent="0.2">
      <c r="A8158" s="203">
        <f>Collection!A1687</f>
        <v>0</v>
      </c>
      <c r="B8158" s="197">
        <f>Collection!B1687</f>
        <v>0</v>
      </c>
      <c r="C8158" s="200">
        <f>Collection!D1687</f>
        <v>0</v>
      </c>
      <c r="D8158" s="200">
        <f>Collection!F1687</f>
        <v>0</v>
      </c>
      <c r="E8158" s="200">
        <f>Collection!C1687</f>
        <v>0</v>
      </c>
      <c r="F8158" s="200"/>
      <c r="G8158" s="201"/>
      <c r="H8158" s="201">
        <f>Collection!H1687</f>
        <v>0</v>
      </c>
      <c r="I8158" s="241">
        <f t="shared" si="128"/>
        <v>0</v>
      </c>
      <c r="J8158" s="200"/>
      <c r="K8158" s="200" t="str" cm="1">
        <f t="array" ref="K8158">IF($C8158="","",IF(AND($C8158=Party_Statement!$C$5,$B8158&gt;=Party_Statement!$C$6,$B8158&lt;=Party_Statement!$E$6),SUMPRODUCT(($C$3:$C8158=Party_Statement!$C$5)*($B$3:$B8158&gt;=Party_Statement!$C$6)*($B$3:$B8158&lt;=Party_Statement!$E$6)),""))</f>
        <v/>
      </c>
    </row>
    <row r="8159" spans="1:11" x14ac:dyDescent="0.2">
      <c r="A8159" s="203">
        <f>Collection!A1688</f>
        <v>0</v>
      </c>
      <c r="B8159" s="197">
        <f>Collection!B1688</f>
        <v>0</v>
      </c>
      <c r="C8159" s="200">
        <f>Collection!D1688</f>
        <v>0</v>
      </c>
      <c r="D8159" s="200">
        <f>Collection!F1688</f>
        <v>0</v>
      </c>
      <c r="E8159" s="200">
        <f>Collection!C1688</f>
        <v>0</v>
      </c>
      <c r="F8159" s="200"/>
      <c r="G8159" s="201"/>
      <c r="H8159" s="201">
        <f>Collection!H1688</f>
        <v>0</v>
      </c>
      <c r="I8159" s="241">
        <f t="shared" si="128"/>
        <v>0</v>
      </c>
      <c r="J8159" s="200"/>
      <c r="K8159" s="200" t="str" cm="1">
        <f t="array" ref="K8159">IF($C8159="","",IF(AND($C8159=Party_Statement!$C$5,$B8159&gt;=Party_Statement!$C$6,$B8159&lt;=Party_Statement!$E$6),SUMPRODUCT(($C$3:$C8159=Party_Statement!$C$5)*($B$3:$B8159&gt;=Party_Statement!$C$6)*($B$3:$B8159&lt;=Party_Statement!$E$6)),""))</f>
        <v/>
      </c>
    </row>
    <row r="8160" spans="1:11" x14ac:dyDescent="0.2">
      <c r="A8160" s="203">
        <f>Collection!A1689</f>
        <v>0</v>
      </c>
      <c r="B8160" s="197">
        <f>Collection!B1689</f>
        <v>0</v>
      </c>
      <c r="C8160" s="200">
        <f>Collection!D1689</f>
        <v>0</v>
      </c>
      <c r="D8160" s="200">
        <f>Collection!F1689</f>
        <v>0</v>
      </c>
      <c r="E8160" s="200">
        <f>Collection!C1689</f>
        <v>0</v>
      </c>
      <c r="F8160" s="200"/>
      <c r="G8160" s="201"/>
      <c r="H8160" s="201">
        <f>Collection!H1689</f>
        <v>0</v>
      </c>
      <c r="I8160" s="241">
        <f t="shared" si="128"/>
        <v>0</v>
      </c>
      <c r="J8160" s="200"/>
      <c r="K8160" s="200" t="str" cm="1">
        <f t="array" ref="K8160">IF($C8160="","",IF(AND($C8160=Party_Statement!$C$5,$B8160&gt;=Party_Statement!$C$6,$B8160&lt;=Party_Statement!$E$6),SUMPRODUCT(($C$3:$C8160=Party_Statement!$C$5)*($B$3:$B8160&gt;=Party_Statement!$C$6)*($B$3:$B8160&lt;=Party_Statement!$E$6)),""))</f>
        <v/>
      </c>
    </row>
    <row r="8161" spans="1:11" x14ac:dyDescent="0.2">
      <c r="A8161" s="203">
        <f>Collection!A1690</f>
        <v>0</v>
      </c>
      <c r="B8161" s="197">
        <f>Collection!B1690</f>
        <v>0</v>
      </c>
      <c r="C8161" s="200">
        <f>Collection!D1690</f>
        <v>0</v>
      </c>
      <c r="D8161" s="200">
        <f>Collection!F1690</f>
        <v>0</v>
      </c>
      <c r="E8161" s="200">
        <f>Collection!C1690</f>
        <v>0</v>
      </c>
      <c r="F8161" s="200"/>
      <c r="G8161" s="201"/>
      <c r="H8161" s="201">
        <f>Collection!H1690</f>
        <v>0</v>
      </c>
      <c r="I8161" s="241">
        <f t="shared" si="128"/>
        <v>0</v>
      </c>
      <c r="J8161" s="200"/>
      <c r="K8161" s="200" t="str" cm="1">
        <f t="array" ref="K8161">IF($C8161="","",IF(AND($C8161=Party_Statement!$C$5,$B8161&gt;=Party_Statement!$C$6,$B8161&lt;=Party_Statement!$E$6),SUMPRODUCT(($C$3:$C8161=Party_Statement!$C$5)*($B$3:$B8161&gt;=Party_Statement!$C$6)*($B$3:$B8161&lt;=Party_Statement!$E$6)),""))</f>
        <v/>
      </c>
    </row>
    <row r="8162" spans="1:11" x14ac:dyDescent="0.2">
      <c r="A8162" s="203">
        <f>Collection!A1691</f>
        <v>0</v>
      </c>
      <c r="B8162" s="197">
        <f>Collection!B1691</f>
        <v>0</v>
      </c>
      <c r="C8162" s="200">
        <f>Collection!D1691</f>
        <v>0</v>
      </c>
      <c r="D8162" s="200">
        <f>Collection!F1691</f>
        <v>0</v>
      </c>
      <c r="E8162" s="200">
        <f>Collection!C1691</f>
        <v>0</v>
      </c>
      <c r="F8162" s="200"/>
      <c r="G8162" s="201"/>
      <c r="H8162" s="201">
        <f>Collection!H1691</f>
        <v>0</v>
      </c>
      <c r="I8162" s="241">
        <f t="shared" si="128"/>
        <v>0</v>
      </c>
      <c r="J8162" s="200"/>
      <c r="K8162" s="200" t="str" cm="1">
        <f t="array" ref="K8162">IF($C8162="","",IF(AND($C8162=Party_Statement!$C$5,$B8162&gt;=Party_Statement!$C$6,$B8162&lt;=Party_Statement!$E$6),SUMPRODUCT(($C$3:$C8162=Party_Statement!$C$5)*($B$3:$B8162&gt;=Party_Statement!$C$6)*($B$3:$B8162&lt;=Party_Statement!$E$6)),""))</f>
        <v/>
      </c>
    </row>
    <row r="8163" spans="1:11" x14ac:dyDescent="0.2">
      <c r="A8163" s="203">
        <f>Collection!A1692</f>
        <v>0</v>
      </c>
      <c r="B8163" s="197">
        <f>Collection!B1692</f>
        <v>0</v>
      </c>
      <c r="C8163" s="200">
        <f>Collection!D1692</f>
        <v>0</v>
      </c>
      <c r="D8163" s="200">
        <f>Collection!F1692</f>
        <v>0</v>
      </c>
      <c r="E8163" s="200">
        <f>Collection!C1692</f>
        <v>0</v>
      </c>
      <c r="F8163" s="200"/>
      <c r="G8163" s="201"/>
      <c r="H8163" s="201">
        <f>Collection!H1692</f>
        <v>0</v>
      </c>
      <c r="I8163" s="241">
        <f t="shared" si="128"/>
        <v>0</v>
      </c>
      <c r="J8163" s="200"/>
      <c r="K8163" s="200" t="str" cm="1">
        <f t="array" ref="K8163">IF($C8163="","",IF(AND($C8163=Party_Statement!$C$5,$B8163&gt;=Party_Statement!$C$6,$B8163&lt;=Party_Statement!$E$6),SUMPRODUCT(($C$3:$C8163=Party_Statement!$C$5)*($B$3:$B8163&gt;=Party_Statement!$C$6)*($B$3:$B8163&lt;=Party_Statement!$E$6)),""))</f>
        <v/>
      </c>
    </row>
    <row r="8164" spans="1:11" x14ac:dyDescent="0.2">
      <c r="A8164" s="203">
        <f>Collection!A1693</f>
        <v>0</v>
      </c>
      <c r="B8164" s="197">
        <f>Collection!B1693</f>
        <v>0</v>
      </c>
      <c r="C8164" s="200">
        <f>Collection!D1693</f>
        <v>0</v>
      </c>
      <c r="D8164" s="200">
        <f>Collection!F1693</f>
        <v>0</v>
      </c>
      <c r="E8164" s="200">
        <f>Collection!C1693</f>
        <v>0</v>
      </c>
      <c r="F8164" s="200"/>
      <c r="G8164" s="201"/>
      <c r="H8164" s="201">
        <f>Collection!H1693</f>
        <v>0</v>
      </c>
      <c r="I8164" s="241">
        <f t="shared" si="128"/>
        <v>0</v>
      </c>
      <c r="J8164" s="200"/>
      <c r="K8164" s="200" t="str" cm="1">
        <f t="array" ref="K8164">IF($C8164="","",IF(AND($C8164=Party_Statement!$C$5,$B8164&gt;=Party_Statement!$C$6,$B8164&lt;=Party_Statement!$E$6),SUMPRODUCT(($C$3:$C8164=Party_Statement!$C$5)*($B$3:$B8164&gt;=Party_Statement!$C$6)*($B$3:$B8164&lt;=Party_Statement!$E$6)),""))</f>
        <v/>
      </c>
    </row>
    <row r="8165" spans="1:11" x14ac:dyDescent="0.2">
      <c r="A8165" s="203">
        <f>Collection!A1694</f>
        <v>0</v>
      </c>
      <c r="B8165" s="197">
        <f>Collection!B1694</f>
        <v>0</v>
      </c>
      <c r="C8165" s="200">
        <f>Collection!D1694</f>
        <v>0</v>
      </c>
      <c r="D8165" s="200">
        <f>Collection!F1694</f>
        <v>0</v>
      </c>
      <c r="E8165" s="200">
        <f>Collection!C1694</f>
        <v>0</v>
      </c>
      <c r="F8165" s="200"/>
      <c r="G8165" s="201"/>
      <c r="H8165" s="201">
        <f>Collection!H1694</f>
        <v>0</v>
      </c>
      <c r="I8165" s="241">
        <f t="shared" si="128"/>
        <v>0</v>
      </c>
      <c r="J8165" s="200"/>
      <c r="K8165" s="200" t="str" cm="1">
        <f t="array" ref="K8165">IF($C8165="","",IF(AND($C8165=Party_Statement!$C$5,$B8165&gt;=Party_Statement!$C$6,$B8165&lt;=Party_Statement!$E$6),SUMPRODUCT(($C$3:$C8165=Party_Statement!$C$5)*($B$3:$B8165&gt;=Party_Statement!$C$6)*($B$3:$B8165&lt;=Party_Statement!$E$6)),""))</f>
        <v/>
      </c>
    </row>
    <row r="8166" spans="1:11" x14ac:dyDescent="0.2">
      <c r="A8166" s="203">
        <f>Collection!A1695</f>
        <v>0</v>
      </c>
      <c r="B8166" s="197">
        <f>Collection!B1695</f>
        <v>0</v>
      </c>
      <c r="C8166" s="200">
        <f>Collection!D1695</f>
        <v>0</v>
      </c>
      <c r="D8166" s="200">
        <f>Collection!F1695</f>
        <v>0</v>
      </c>
      <c r="E8166" s="200">
        <f>Collection!C1695</f>
        <v>0</v>
      </c>
      <c r="F8166" s="200"/>
      <c r="G8166" s="201"/>
      <c r="H8166" s="201">
        <f>Collection!H1695</f>
        <v>0</v>
      </c>
      <c r="I8166" s="241">
        <f t="shared" si="128"/>
        <v>0</v>
      </c>
      <c r="J8166" s="200"/>
      <c r="K8166" s="200" t="str" cm="1">
        <f t="array" ref="K8166">IF($C8166="","",IF(AND($C8166=Party_Statement!$C$5,$B8166&gt;=Party_Statement!$C$6,$B8166&lt;=Party_Statement!$E$6),SUMPRODUCT(($C$3:$C8166=Party_Statement!$C$5)*($B$3:$B8166&gt;=Party_Statement!$C$6)*($B$3:$B8166&lt;=Party_Statement!$E$6)),""))</f>
        <v/>
      </c>
    </row>
    <row r="8167" spans="1:11" x14ac:dyDescent="0.2">
      <c r="A8167" s="203">
        <f>Collection!A1696</f>
        <v>0</v>
      </c>
      <c r="B8167" s="197">
        <f>Collection!B1696</f>
        <v>0</v>
      </c>
      <c r="C8167" s="200">
        <f>Collection!D1696</f>
        <v>0</v>
      </c>
      <c r="D8167" s="200">
        <f>Collection!F1696</f>
        <v>0</v>
      </c>
      <c r="E8167" s="200">
        <f>Collection!C1696</f>
        <v>0</v>
      </c>
      <c r="F8167" s="200"/>
      <c r="G8167" s="201"/>
      <c r="H8167" s="201">
        <f>Collection!H1696</f>
        <v>0</v>
      </c>
      <c r="I8167" s="241">
        <f t="shared" si="128"/>
        <v>0</v>
      </c>
      <c r="J8167" s="200"/>
      <c r="K8167" s="200" t="str" cm="1">
        <f t="array" ref="K8167">IF($C8167="","",IF(AND($C8167=Party_Statement!$C$5,$B8167&gt;=Party_Statement!$C$6,$B8167&lt;=Party_Statement!$E$6),SUMPRODUCT(($C$3:$C8167=Party_Statement!$C$5)*($B$3:$B8167&gt;=Party_Statement!$C$6)*($B$3:$B8167&lt;=Party_Statement!$E$6)),""))</f>
        <v/>
      </c>
    </row>
    <row r="8168" spans="1:11" x14ac:dyDescent="0.2">
      <c r="A8168" s="203">
        <f>Collection!A1697</f>
        <v>0</v>
      </c>
      <c r="B8168" s="197">
        <f>Collection!B1697</f>
        <v>0</v>
      </c>
      <c r="C8168" s="200">
        <f>Collection!D1697</f>
        <v>0</v>
      </c>
      <c r="D8168" s="200">
        <f>Collection!F1697</f>
        <v>0</v>
      </c>
      <c r="E8168" s="200">
        <f>Collection!C1697</f>
        <v>0</v>
      </c>
      <c r="F8168" s="200"/>
      <c r="G8168" s="201"/>
      <c r="H8168" s="201">
        <f>Collection!H1697</f>
        <v>0</v>
      </c>
      <c r="I8168" s="241">
        <f t="shared" si="128"/>
        <v>0</v>
      </c>
      <c r="J8168" s="200"/>
      <c r="K8168" s="200" t="str" cm="1">
        <f t="array" ref="K8168">IF($C8168="","",IF(AND($C8168=Party_Statement!$C$5,$B8168&gt;=Party_Statement!$C$6,$B8168&lt;=Party_Statement!$E$6),SUMPRODUCT(($C$3:$C8168=Party_Statement!$C$5)*($B$3:$B8168&gt;=Party_Statement!$C$6)*($B$3:$B8168&lt;=Party_Statement!$E$6)),""))</f>
        <v/>
      </c>
    </row>
    <row r="8169" spans="1:11" x14ac:dyDescent="0.2">
      <c r="A8169" s="203">
        <f>Collection!A1698</f>
        <v>0</v>
      </c>
      <c r="B8169" s="197">
        <f>Collection!B1698</f>
        <v>0</v>
      </c>
      <c r="C8169" s="200">
        <f>Collection!D1698</f>
        <v>0</v>
      </c>
      <c r="D8169" s="200">
        <f>Collection!F1698</f>
        <v>0</v>
      </c>
      <c r="E8169" s="200">
        <f>Collection!C1698</f>
        <v>0</v>
      </c>
      <c r="F8169" s="200"/>
      <c r="G8169" s="201"/>
      <c r="H8169" s="201">
        <f>Collection!H1698</f>
        <v>0</v>
      </c>
      <c r="I8169" s="241">
        <f t="shared" si="128"/>
        <v>0</v>
      </c>
      <c r="J8169" s="200"/>
      <c r="K8169" s="200" t="str" cm="1">
        <f t="array" ref="K8169">IF($C8169="","",IF(AND($C8169=Party_Statement!$C$5,$B8169&gt;=Party_Statement!$C$6,$B8169&lt;=Party_Statement!$E$6),SUMPRODUCT(($C$3:$C8169=Party_Statement!$C$5)*($B$3:$B8169&gt;=Party_Statement!$C$6)*($B$3:$B8169&lt;=Party_Statement!$E$6)),""))</f>
        <v/>
      </c>
    </row>
    <row r="8170" spans="1:11" x14ac:dyDescent="0.2">
      <c r="A8170" s="203">
        <f>Collection!A1699</f>
        <v>0</v>
      </c>
      <c r="B8170" s="197">
        <f>Collection!B1699</f>
        <v>0</v>
      </c>
      <c r="C8170" s="200">
        <f>Collection!D1699</f>
        <v>0</v>
      </c>
      <c r="D8170" s="200">
        <f>Collection!F1699</f>
        <v>0</v>
      </c>
      <c r="E8170" s="200">
        <f>Collection!C1699</f>
        <v>0</v>
      </c>
      <c r="F8170" s="200"/>
      <c r="G8170" s="201"/>
      <c r="H8170" s="201">
        <f>Collection!H1699</f>
        <v>0</v>
      </c>
      <c r="I8170" s="241">
        <f t="shared" si="128"/>
        <v>0</v>
      </c>
      <c r="J8170" s="200"/>
      <c r="K8170" s="200" t="str" cm="1">
        <f t="array" ref="K8170">IF($C8170="","",IF(AND($C8170=Party_Statement!$C$5,$B8170&gt;=Party_Statement!$C$6,$B8170&lt;=Party_Statement!$E$6),SUMPRODUCT(($C$3:$C8170=Party_Statement!$C$5)*($B$3:$B8170&gt;=Party_Statement!$C$6)*($B$3:$B8170&lt;=Party_Statement!$E$6)),""))</f>
        <v/>
      </c>
    </row>
    <row r="8171" spans="1:11" x14ac:dyDescent="0.2">
      <c r="A8171" s="203">
        <f>Collection!A1700</f>
        <v>0</v>
      </c>
      <c r="B8171" s="197">
        <f>Collection!B1700</f>
        <v>0</v>
      </c>
      <c r="C8171" s="200">
        <f>Collection!D1700</f>
        <v>0</v>
      </c>
      <c r="D8171" s="200">
        <f>Collection!F1700</f>
        <v>0</v>
      </c>
      <c r="E8171" s="200">
        <f>Collection!C1700</f>
        <v>0</v>
      </c>
      <c r="F8171" s="200"/>
      <c r="G8171" s="201"/>
      <c r="H8171" s="201">
        <f>Collection!H1700</f>
        <v>0</v>
      </c>
      <c r="I8171" s="241">
        <f t="shared" si="128"/>
        <v>0</v>
      </c>
      <c r="J8171" s="200"/>
      <c r="K8171" s="200" t="str" cm="1">
        <f t="array" ref="K8171">IF($C8171="","",IF(AND($C8171=Party_Statement!$C$5,$B8171&gt;=Party_Statement!$C$6,$B8171&lt;=Party_Statement!$E$6),SUMPRODUCT(($C$3:$C8171=Party_Statement!$C$5)*($B$3:$B8171&gt;=Party_Statement!$C$6)*($B$3:$B8171&lt;=Party_Statement!$E$6)),""))</f>
        <v/>
      </c>
    </row>
    <row r="8172" spans="1:11" x14ac:dyDescent="0.2">
      <c r="A8172" s="203">
        <f>Collection!A1701</f>
        <v>0</v>
      </c>
      <c r="B8172" s="197">
        <f>Collection!B1701</f>
        <v>0</v>
      </c>
      <c r="C8172" s="200">
        <f>Collection!D1701</f>
        <v>0</v>
      </c>
      <c r="D8172" s="200">
        <f>Collection!F1701</f>
        <v>0</v>
      </c>
      <c r="E8172" s="200">
        <f>Collection!C1701</f>
        <v>0</v>
      </c>
      <c r="F8172" s="200"/>
      <c r="G8172" s="201"/>
      <c r="H8172" s="201">
        <f>Collection!H1701</f>
        <v>0</v>
      </c>
      <c r="I8172" s="241">
        <f t="shared" si="128"/>
        <v>0</v>
      </c>
      <c r="J8172" s="200"/>
      <c r="K8172" s="200" t="str" cm="1">
        <f t="array" ref="K8172">IF($C8172="","",IF(AND($C8172=Party_Statement!$C$5,$B8172&gt;=Party_Statement!$C$6,$B8172&lt;=Party_Statement!$E$6),SUMPRODUCT(($C$3:$C8172=Party_Statement!$C$5)*($B$3:$B8172&gt;=Party_Statement!$C$6)*($B$3:$B8172&lt;=Party_Statement!$E$6)),""))</f>
        <v/>
      </c>
    </row>
    <row r="8173" spans="1:11" x14ac:dyDescent="0.2">
      <c r="A8173" s="203">
        <f>Collection!A1702</f>
        <v>0</v>
      </c>
      <c r="B8173" s="197">
        <f>Collection!B1702</f>
        <v>0</v>
      </c>
      <c r="C8173" s="200">
        <f>Collection!D1702</f>
        <v>0</v>
      </c>
      <c r="D8173" s="200">
        <f>Collection!F1702</f>
        <v>0</v>
      </c>
      <c r="E8173" s="200">
        <f>Collection!C1702</f>
        <v>0</v>
      </c>
      <c r="F8173" s="200"/>
      <c r="G8173" s="201"/>
      <c r="H8173" s="201">
        <f>Collection!H1702</f>
        <v>0</v>
      </c>
      <c r="I8173" s="241">
        <f t="shared" si="128"/>
        <v>0</v>
      </c>
      <c r="J8173" s="200"/>
      <c r="K8173" s="200" t="str" cm="1">
        <f t="array" ref="K8173">IF($C8173="","",IF(AND($C8173=Party_Statement!$C$5,$B8173&gt;=Party_Statement!$C$6,$B8173&lt;=Party_Statement!$E$6),SUMPRODUCT(($C$3:$C8173=Party_Statement!$C$5)*($B$3:$B8173&gt;=Party_Statement!$C$6)*($B$3:$B8173&lt;=Party_Statement!$E$6)),""))</f>
        <v/>
      </c>
    </row>
    <row r="8174" spans="1:11" x14ac:dyDescent="0.2">
      <c r="A8174" s="203">
        <f>Collection!A1703</f>
        <v>0</v>
      </c>
      <c r="B8174" s="197">
        <f>Collection!B1703</f>
        <v>0</v>
      </c>
      <c r="C8174" s="200">
        <f>Collection!D1703</f>
        <v>0</v>
      </c>
      <c r="D8174" s="200">
        <f>Collection!F1703</f>
        <v>0</v>
      </c>
      <c r="E8174" s="200">
        <f>Collection!C1703</f>
        <v>0</v>
      </c>
      <c r="F8174" s="200"/>
      <c r="G8174" s="201"/>
      <c r="H8174" s="201">
        <f>Collection!H1703</f>
        <v>0</v>
      </c>
      <c r="I8174" s="241">
        <f t="shared" si="128"/>
        <v>0</v>
      </c>
      <c r="J8174" s="200"/>
      <c r="K8174" s="200" t="str" cm="1">
        <f t="array" ref="K8174">IF($C8174="","",IF(AND($C8174=Party_Statement!$C$5,$B8174&gt;=Party_Statement!$C$6,$B8174&lt;=Party_Statement!$E$6),SUMPRODUCT(($C$3:$C8174=Party_Statement!$C$5)*($B$3:$B8174&gt;=Party_Statement!$C$6)*($B$3:$B8174&lt;=Party_Statement!$E$6)),""))</f>
        <v/>
      </c>
    </row>
    <row r="8175" spans="1:11" x14ac:dyDescent="0.2">
      <c r="A8175" s="203">
        <f>Collection!A1704</f>
        <v>0</v>
      </c>
      <c r="B8175" s="197">
        <f>Collection!B1704</f>
        <v>0</v>
      </c>
      <c r="C8175" s="200">
        <f>Collection!D1704</f>
        <v>0</v>
      </c>
      <c r="D8175" s="200">
        <f>Collection!F1704</f>
        <v>0</v>
      </c>
      <c r="E8175" s="200">
        <f>Collection!C1704</f>
        <v>0</v>
      </c>
      <c r="F8175" s="200"/>
      <c r="G8175" s="201"/>
      <c r="H8175" s="201">
        <f>Collection!H1704</f>
        <v>0</v>
      </c>
      <c r="I8175" s="241">
        <f t="shared" si="128"/>
        <v>0</v>
      </c>
      <c r="J8175" s="200"/>
      <c r="K8175" s="200" t="str" cm="1">
        <f t="array" ref="K8175">IF($C8175="","",IF(AND($C8175=Party_Statement!$C$5,$B8175&gt;=Party_Statement!$C$6,$B8175&lt;=Party_Statement!$E$6),SUMPRODUCT(($C$3:$C8175=Party_Statement!$C$5)*($B$3:$B8175&gt;=Party_Statement!$C$6)*($B$3:$B8175&lt;=Party_Statement!$E$6)),""))</f>
        <v/>
      </c>
    </row>
    <row r="8176" spans="1:11" x14ac:dyDescent="0.2">
      <c r="A8176" s="203">
        <f>Collection!A1705</f>
        <v>0</v>
      </c>
      <c r="B8176" s="197">
        <f>Collection!B1705</f>
        <v>0</v>
      </c>
      <c r="C8176" s="200">
        <f>Collection!D1705</f>
        <v>0</v>
      </c>
      <c r="D8176" s="200">
        <f>Collection!F1705</f>
        <v>0</v>
      </c>
      <c r="E8176" s="200">
        <f>Collection!C1705</f>
        <v>0</v>
      </c>
      <c r="F8176" s="200"/>
      <c r="G8176" s="201"/>
      <c r="H8176" s="201">
        <f>Collection!H1705</f>
        <v>0</v>
      </c>
      <c r="I8176" s="241">
        <f t="shared" si="128"/>
        <v>0</v>
      </c>
      <c r="J8176" s="200"/>
      <c r="K8176" s="200" t="str" cm="1">
        <f t="array" ref="K8176">IF($C8176="","",IF(AND($C8176=Party_Statement!$C$5,$B8176&gt;=Party_Statement!$C$6,$B8176&lt;=Party_Statement!$E$6),SUMPRODUCT(($C$3:$C8176=Party_Statement!$C$5)*($B$3:$B8176&gt;=Party_Statement!$C$6)*($B$3:$B8176&lt;=Party_Statement!$E$6)),""))</f>
        <v/>
      </c>
    </row>
    <row r="8177" spans="1:11" x14ac:dyDescent="0.2">
      <c r="A8177" s="203">
        <f>Collection!A1706</f>
        <v>0</v>
      </c>
      <c r="B8177" s="197">
        <f>Collection!B1706</f>
        <v>0</v>
      </c>
      <c r="C8177" s="200">
        <f>Collection!D1706</f>
        <v>0</v>
      </c>
      <c r="D8177" s="200">
        <f>Collection!F1706</f>
        <v>0</v>
      </c>
      <c r="E8177" s="200">
        <f>Collection!C1706</f>
        <v>0</v>
      </c>
      <c r="F8177" s="200"/>
      <c r="G8177" s="201"/>
      <c r="H8177" s="201">
        <f>Collection!H1706</f>
        <v>0</v>
      </c>
      <c r="I8177" s="241">
        <f t="shared" si="128"/>
        <v>0</v>
      </c>
      <c r="J8177" s="200"/>
      <c r="K8177" s="200" t="str" cm="1">
        <f t="array" ref="K8177">IF($C8177="","",IF(AND($C8177=Party_Statement!$C$5,$B8177&gt;=Party_Statement!$C$6,$B8177&lt;=Party_Statement!$E$6),SUMPRODUCT(($C$3:$C8177=Party_Statement!$C$5)*($B$3:$B8177&gt;=Party_Statement!$C$6)*($B$3:$B8177&lt;=Party_Statement!$E$6)),""))</f>
        <v/>
      </c>
    </row>
    <row r="8178" spans="1:11" x14ac:dyDescent="0.2">
      <c r="A8178" s="203">
        <f>Collection!A1707</f>
        <v>0</v>
      </c>
      <c r="B8178" s="197">
        <f>Collection!B1707</f>
        <v>0</v>
      </c>
      <c r="C8178" s="200">
        <f>Collection!D1707</f>
        <v>0</v>
      </c>
      <c r="D8178" s="200">
        <f>Collection!F1707</f>
        <v>0</v>
      </c>
      <c r="E8178" s="200">
        <f>Collection!C1707</f>
        <v>0</v>
      </c>
      <c r="F8178" s="200"/>
      <c r="G8178" s="201"/>
      <c r="H8178" s="201">
        <f>Collection!H1707</f>
        <v>0</v>
      </c>
      <c r="I8178" s="241">
        <f t="shared" si="128"/>
        <v>0</v>
      </c>
      <c r="J8178" s="200"/>
      <c r="K8178" s="200" t="str" cm="1">
        <f t="array" ref="K8178">IF($C8178="","",IF(AND($C8178=Party_Statement!$C$5,$B8178&gt;=Party_Statement!$C$6,$B8178&lt;=Party_Statement!$E$6),SUMPRODUCT(($C$3:$C8178=Party_Statement!$C$5)*($B$3:$B8178&gt;=Party_Statement!$C$6)*($B$3:$B8178&lt;=Party_Statement!$E$6)),""))</f>
        <v/>
      </c>
    </row>
    <row r="8179" spans="1:11" x14ac:dyDescent="0.2">
      <c r="A8179" s="203">
        <f>Collection!A1708</f>
        <v>0</v>
      </c>
      <c r="B8179" s="197">
        <f>Collection!B1708</f>
        <v>0</v>
      </c>
      <c r="C8179" s="200">
        <f>Collection!D1708</f>
        <v>0</v>
      </c>
      <c r="D8179" s="200">
        <f>Collection!F1708</f>
        <v>0</v>
      </c>
      <c r="E8179" s="200">
        <f>Collection!C1708</f>
        <v>0</v>
      </c>
      <c r="F8179" s="200"/>
      <c r="G8179" s="201"/>
      <c r="H8179" s="201">
        <f>Collection!H1708</f>
        <v>0</v>
      </c>
      <c r="I8179" s="241">
        <f t="shared" si="128"/>
        <v>0</v>
      </c>
      <c r="J8179" s="200"/>
      <c r="K8179" s="200" t="str" cm="1">
        <f t="array" ref="K8179">IF($C8179="","",IF(AND($C8179=Party_Statement!$C$5,$B8179&gt;=Party_Statement!$C$6,$B8179&lt;=Party_Statement!$E$6),SUMPRODUCT(($C$3:$C8179=Party_Statement!$C$5)*($B$3:$B8179&gt;=Party_Statement!$C$6)*($B$3:$B8179&lt;=Party_Statement!$E$6)),""))</f>
        <v/>
      </c>
    </row>
    <row r="8180" spans="1:11" x14ac:dyDescent="0.2">
      <c r="A8180" s="203">
        <f>Collection!A1709</f>
        <v>0</v>
      </c>
      <c r="B8180" s="197">
        <f>Collection!B1709</f>
        <v>0</v>
      </c>
      <c r="C8180" s="200">
        <f>Collection!D1709</f>
        <v>0</v>
      </c>
      <c r="D8180" s="200">
        <f>Collection!F1709</f>
        <v>0</v>
      </c>
      <c r="E8180" s="200">
        <f>Collection!C1709</f>
        <v>0</v>
      </c>
      <c r="F8180" s="200"/>
      <c r="G8180" s="201"/>
      <c r="H8180" s="201">
        <f>Collection!H1709</f>
        <v>0</v>
      </c>
      <c r="I8180" s="241">
        <f t="shared" si="128"/>
        <v>0</v>
      </c>
      <c r="J8180" s="200"/>
      <c r="K8180" s="200" t="str" cm="1">
        <f t="array" ref="K8180">IF($C8180="","",IF(AND($C8180=Party_Statement!$C$5,$B8180&gt;=Party_Statement!$C$6,$B8180&lt;=Party_Statement!$E$6),SUMPRODUCT(($C$3:$C8180=Party_Statement!$C$5)*($B$3:$B8180&gt;=Party_Statement!$C$6)*($B$3:$B8180&lt;=Party_Statement!$E$6)),""))</f>
        <v/>
      </c>
    </row>
    <row r="8181" spans="1:11" x14ac:dyDescent="0.2">
      <c r="A8181" s="203">
        <f>Collection!A1710</f>
        <v>0</v>
      </c>
      <c r="B8181" s="197">
        <f>Collection!B1710</f>
        <v>0</v>
      </c>
      <c r="C8181" s="200">
        <f>Collection!D1710</f>
        <v>0</v>
      </c>
      <c r="D8181" s="200">
        <f>Collection!F1710</f>
        <v>0</v>
      </c>
      <c r="E8181" s="200">
        <f>Collection!C1710</f>
        <v>0</v>
      </c>
      <c r="F8181" s="200"/>
      <c r="G8181" s="201"/>
      <c r="H8181" s="201">
        <f>Collection!H1710</f>
        <v>0</v>
      </c>
      <c r="I8181" s="241">
        <f t="shared" si="128"/>
        <v>0</v>
      </c>
      <c r="J8181" s="200"/>
      <c r="K8181" s="200" t="str" cm="1">
        <f t="array" ref="K8181">IF($C8181="","",IF(AND($C8181=Party_Statement!$C$5,$B8181&gt;=Party_Statement!$C$6,$B8181&lt;=Party_Statement!$E$6),SUMPRODUCT(($C$3:$C8181=Party_Statement!$C$5)*($B$3:$B8181&gt;=Party_Statement!$C$6)*($B$3:$B8181&lt;=Party_Statement!$E$6)),""))</f>
        <v/>
      </c>
    </row>
    <row r="8182" spans="1:11" x14ac:dyDescent="0.2">
      <c r="A8182" s="203">
        <f>Collection!A1711</f>
        <v>0</v>
      </c>
      <c r="B8182" s="197">
        <f>Collection!B1711</f>
        <v>0</v>
      </c>
      <c r="C8182" s="200">
        <f>Collection!D1711</f>
        <v>0</v>
      </c>
      <c r="D8182" s="200">
        <f>Collection!F1711</f>
        <v>0</v>
      </c>
      <c r="E8182" s="200">
        <f>Collection!C1711</f>
        <v>0</v>
      </c>
      <c r="F8182" s="200"/>
      <c r="G8182" s="201"/>
      <c r="H8182" s="201">
        <f>Collection!H1711</f>
        <v>0</v>
      </c>
      <c r="I8182" s="241">
        <f t="shared" si="128"/>
        <v>0</v>
      </c>
      <c r="J8182" s="200"/>
      <c r="K8182" s="200" t="str" cm="1">
        <f t="array" ref="K8182">IF($C8182="","",IF(AND($C8182=Party_Statement!$C$5,$B8182&gt;=Party_Statement!$C$6,$B8182&lt;=Party_Statement!$E$6),SUMPRODUCT(($C$3:$C8182=Party_Statement!$C$5)*($B$3:$B8182&gt;=Party_Statement!$C$6)*($B$3:$B8182&lt;=Party_Statement!$E$6)),""))</f>
        <v/>
      </c>
    </row>
    <row r="8183" spans="1:11" x14ac:dyDescent="0.2">
      <c r="A8183" s="203">
        <f>Collection!A1712</f>
        <v>0</v>
      </c>
      <c r="B8183" s="197">
        <f>Collection!B1712</f>
        <v>0</v>
      </c>
      <c r="C8183" s="200">
        <f>Collection!D1712</f>
        <v>0</v>
      </c>
      <c r="D8183" s="200">
        <f>Collection!F1712</f>
        <v>0</v>
      </c>
      <c r="E8183" s="200">
        <f>Collection!C1712</f>
        <v>0</v>
      </c>
      <c r="F8183" s="200"/>
      <c r="G8183" s="201"/>
      <c r="H8183" s="201">
        <f>Collection!H1712</f>
        <v>0</v>
      </c>
      <c r="I8183" s="241">
        <f t="shared" si="128"/>
        <v>0</v>
      </c>
      <c r="J8183" s="200"/>
      <c r="K8183" s="200" t="str" cm="1">
        <f t="array" ref="K8183">IF($C8183="","",IF(AND($C8183=Party_Statement!$C$5,$B8183&gt;=Party_Statement!$C$6,$B8183&lt;=Party_Statement!$E$6),SUMPRODUCT(($C$3:$C8183=Party_Statement!$C$5)*($B$3:$B8183&gt;=Party_Statement!$C$6)*($B$3:$B8183&lt;=Party_Statement!$E$6)),""))</f>
        <v/>
      </c>
    </row>
    <row r="8184" spans="1:11" x14ac:dyDescent="0.2">
      <c r="A8184" s="203">
        <f>Collection!A1713</f>
        <v>0</v>
      </c>
      <c r="B8184" s="197">
        <f>Collection!B1713</f>
        <v>0</v>
      </c>
      <c r="C8184" s="200">
        <f>Collection!D1713</f>
        <v>0</v>
      </c>
      <c r="D8184" s="200">
        <f>Collection!F1713</f>
        <v>0</v>
      </c>
      <c r="E8184" s="200">
        <f>Collection!C1713</f>
        <v>0</v>
      </c>
      <c r="F8184" s="200"/>
      <c r="G8184" s="201"/>
      <c r="H8184" s="201">
        <f>Collection!H1713</f>
        <v>0</v>
      </c>
      <c r="I8184" s="241">
        <f t="shared" si="128"/>
        <v>0</v>
      </c>
      <c r="J8184" s="200"/>
      <c r="K8184" s="200" t="str" cm="1">
        <f t="array" ref="K8184">IF($C8184="","",IF(AND($C8184=Party_Statement!$C$5,$B8184&gt;=Party_Statement!$C$6,$B8184&lt;=Party_Statement!$E$6),SUMPRODUCT(($C$3:$C8184=Party_Statement!$C$5)*($B$3:$B8184&gt;=Party_Statement!$C$6)*($B$3:$B8184&lt;=Party_Statement!$E$6)),""))</f>
        <v/>
      </c>
    </row>
    <row r="8185" spans="1:11" x14ac:dyDescent="0.2">
      <c r="A8185" s="203">
        <f>Collection!A1714</f>
        <v>0</v>
      </c>
      <c r="B8185" s="197">
        <f>Collection!B1714</f>
        <v>0</v>
      </c>
      <c r="C8185" s="200">
        <f>Collection!D1714</f>
        <v>0</v>
      </c>
      <c r="D8185" s="200">
        <f>Collection!F1714</f>
        <v>0</v>
      </c>
      <c r="E8185" s="200">
        <f>Collection!C1714</f>
        <v>0</v>
      </c>
      <c r="F8185" s="200"/>
      <c r="G8185" s="201"/>
      <c r="H8185" s="201">
        <f>Collection!H1714</f>
        <v>0</v>
      </c>
      <c r="I8185" s="241">
        <f t="shared" si="128"/>
        <v>0</v>
      </c>
      <c r="J8185" s="200"/>
      <c r="K8185" s="200" t="str" cm="1">
        <f t="array" ref="K8185">IF($C8185="","",IF(AND($C8185=Party_Statement!$C$5,$B8185&gt;=Party_Statement!$C$6,$B8185&lt;=Party_Statement!$E$6),SUMPRODUCT(($C$3:$C8185=Party_Statement!$C$5)*($B$3:$B8185&gt;=Party_Statement!$C$6)*($B$3:$B8185&lt;=Party_Statement!$E$6)),""))</f>
        <v/>
      </c>
    </row>
    <row r="8186" spans="1:11" x14ac:dyDescent="0.2">
      <c r="A8186" s="203">
        <f>Collection!A1715</f>
        <v>0</v>
      </c>
      <c r="B8186" s="197">
        <f>Collection!B1715</f>
        <v>0</v>
      </c>
      <c r="C8186" s="200">
        <f>Collection!D1715</f>
        <v>0</v>
      </c>
      <c r="D8186" s="200">
        <f>Collection!F1715</f>
        <v>0</v>
      </c>
      <c r="E8186" s="200">
        <f>Collection!C1715</f>
        <v>0</v>
      </c>
      <c r="F8186" s="200"/>
      <c r="G8186" s="201"/>
      <c r="H8186" s="201">
        <f>Collection!H1715</f>
        <v>0</v>
      </c>
      <c r="I8186" s="241">
        <f t="shared" si="128"/>
        <v>0</v>
      </c>
      <c r="J8186" s="200"/>
      <c r="K8186" s="200" t="str" cm="1">
        <f t="array" ref="K8186">IF($C8186="","",IF(AND($C8186=Party_Statement!$C$5,$B8186&gt;=Party_Statement!$C$6,$B8186&lt;=Party_Statement!$E$6),SUMPRODUCT(($C$3:$C8186=Party_Statement!$C$5)*($B$3:$B8186&gt;=Party_Statement!$C$6)*($B$3:$B8186&lt;=Party_Statement!$E$6)),""))</f>
        <v/>
      </c>
    </row>
    <row r="8187" spans="1:11" x14ac:dyDescent="0.2">
      <c r="A8187" s="203">
        <f>Collection!A1716</f>
        <v>0</v>
      </c>
      <c r="B8187" s="197">
        <f>Collection!B1716</f>
        <v>0</v>
      </c>
      <c r="C8187" s="200">
        <f>Collection!D1716</f>
        <v>0</v>
      </c>
      <c r="D8187" s="200">
        <f>Collection!F1716</f>
        <v>0</v>
      </c>
      <c r="E8187" s="200">
        <f>Collection!C1716</f>
        <v>0</v>
      </c>
      <c r="F8187" s="200"/>
      <c r="G8187" s="201"/>
      <c r="H8187" s="201">
        <f>Collection!H1716</f>
        <v>0</v>
      </c>
      <c r="I8187" s="241">
        <f t="shared" si="128"/>
        <v>0</v>
      </c>
      <c r="J8187" s="200"/>
      <c r="K8187" s="200" t="str" cm="1">
        <f t="array" ref="K8187">IF($C8187="","",IF(AND($C8187=Party_Statement!$C$5,$B8187&gt;=Party_Statement!$C$6,$B8187&lt;=Party_Statement!$E$6),SUMPRODUCT(($C$3:$C8187=Party_Statement!$C$5)*($B$3:$B8187&gt;=Party_Statement!$C$6)*($B$3:$B8187&lt;=Party_Statement!$E$6)),""))</f>
        <v/>
      </c>
    </row>
    <row r="8188" spans="1:11" x14ac:dyDescent="0.2">
      <c r="A8188" s="203">
        <f>Collection!A1717</f>
        <v>0</v>
      </c>
      <c r="B8188" s="197">
        <f>Collection!B1717</f>
        <v>0</v>
      </c>
      <c r="C8188" s="200">
        <f>Collection!D1717</f>
        <v>0</v>
      </c>
      <c r="D8188" s="200">
        <f>Collection!F1717</f>
        <v>0</v>
      </c>
      <c r="E8188" s="200">
        <f>Collection!C1717</f>
        <v>0</v>
      </c>
      <c r="F8188" s="200"/>
      <c r="G8188" s="201"/>
      <c r="H8188" s="201">
        <f>Collection!H1717</f>
        <v>0</v>
      </c>
      <c r="I8188" s="241">
        <f t="shared" si="128"/>
        <v>0</v>
      </c>
      <c r="J8188" s="200"/>
      <c r="K8188" s="200" t="str" cm="1">
        <f t="array" ref="K8188">IF($C8188="","",IF(AND($C8188=Party_Statement!$C$5,$B8188&gt;=Party_Statement!$C$6,$B8188&lt;=Party_Statement!$E$6),SUMPRODUCT(($C$3:$C8188=Party_Statement!$C$5)*($B$3:$B8188&gt;=Party_Statement!$C$6)*($B$3:$B8188&lt;=Party_Statement!$E$6)),""))</f>
        <v/>
      </c>
    </row>
    <row r="8189" spans="1:11" x14ac:dyDescent="0.2">
      <c r="A8189" s="203">
        <f>Collection!A1718</f>
        <v>0</v>
      </c>
      <c r="B8189" s="197">
        <f>Collection!B1718</f>
        <v>0</v>
      </c>
      <c r="C8189" s="200">
        <f>Collection!D1718</f>
        <v>0</v>
      </c>
      <c r="D8189" s="200">
        <f>Collection!F1718</f>
        <v>0</v>
      </c>
      <c r="E8189" s="200">
        <f>Collection!C1718</f>
        <v>0</v>
      </c>
      <c r="F8189" s="200"/>
      <c r="G8189" s="201"/>
      <c r="H8189" s="201">
        <f>Collection!H1718</f>
        <v>0</v>
      </c>
      <c r="I8189" s="241">
        <f t="shared" si="128"/>
        <v>0</v>
      </c>
      <c r="J8189" s="200"/>
      <c r="K8189" s="200" t="str" cm="1">
        <f t="array" ref="K8189">IF($C8189="","",IF(AND($C8189=Party_Statement!$C$5,$B8189&gt;=Party_Statement!$C$6,$B8189&lt;=Party_Statement!$E$6),SUMPRODUCT(($C$3:$C8189=Party_Statement!$C$5)*($B$3:$B8189&gt;=Party_Statement!$C$6)*($B$3:$B8189&lt;=Party_Statement!$E$6)),""))</f>
        <v/>
      </c>
    </row>
    <row r="8190" spans="1:11" x14ac:dyDescent="0.2">
      <c r="A8190" s="203">
        <f>Collection!A1719</f>
        <v>0</v>
      </c>
      <c r="B8190" s="197">
        <f>Collection!B1719</f>
        <v>0</v>
      </c>
      <c r="C8190" s="200">
        <f>Collection!D1719</f>
        <v>0</v>
      </c>
      <c r="D8190" s="200">
        <f>Collection!F1719</f>
        <v>0</v>
      </c>
      <c r="E8190" s="200">
        <f>Collection!C1719</f>
        <v>0</v>
      </c>
      <c r="F8190" s="200"/>
      <c r="G8190" s="201"/>
      <c r="H8190" s="201">
        <f>Collection!H1719</f>
        <v>0</v>
      </c>
      <c r="I8190" s="241">
        <f t="shared" si="128"/>
        <v>0</v>
      </c>
      <c r="J8190" s="200"/>
      <c r="K8190" s="200" t="str" cm="1">
        <f t="array" ref="K8190">IF($C8190="","",IF(AND($C8190=Party_Statement!$C$5,$B8190&gt;=Party_Statement!$C$6,$B8190&lt;=Party_Statement!$E$6),SUMPRODUCT(($C$3:$C8190=Party_Statement!$C$5)*($B$3:$B8190&gt;=Party_Statement!$C$6)*($B$3:$B8190&lt;=Party_Statement!$E$6)),""))</f>
        <v/>
      </c>
    </row>
    <row r="8191" spans="1:11" x14ac:dyDescent="0.2">
      <c r="A8191" s="203">
        <f>Collection!A1720</f>
        <v>0</v>
      </c>
      <c r="B8191" s="197">
        <f>Collection!B1720</f>
        <v>0</v>
      </c>
      <c r="C8191" s="200">
        <f>Collection!D1720</f>
        <v>0</v>
      </c>
      <c r="D8191" s="200">
        <f>Collection!F1720</f>
        <v>0</v>
      </c>
      <c r="E8191" s="200">
        <f>Collection!C1720</f>
        <v>0</v>
      </c>
      <c r="F8191" s="200"/>
      <c r="G8191" s="201"/>
      <c r="H8191" s="201">
        <f>Collection!H1720</f>
        <v>0</v>
      </c>
      <c r="I8191" s="241">
        <f t="shared" si="128"/>
        <v>0</v>
      </c>
      <c r="J8191" s="200"/>
      <c r="K8191" s="200" t="str" cm="1">
        <f t="array" ref="K8191">IF($C8191="","",IF(AND($C8191=Party_Statement!$C$5,$B8191&gt;=Party_Statement!$C$6,$B8191&lt;=Party_Statement!$E$6),SUMPRODUCT(($C$3:$C8191=Party_Statement!$C$5)*($B$3:$B8191&gt;=Party_Statement!$C$6)*($B$3:$B8191&lt;=Party_Statement!$E$6)),""))</f>
        <v/>
      </c>
    </row>
    <row r="8192" spans="1:11" x14ac:dyDescent="0.2">
      <c r="A8192" s="203">
        <f>Collection!A1721</f>
        <v>0</v>
      </c>
      <c r="B8192" s="197">
        <f>Collection!B1721</f>
        <v>0</v>
      </c>
      <c r="C8192" s="200">
        <f>Collection!D1721</f>
        <v>0</v>
      </c>
      <c r="D8192" s="200">
        <f>Collection!F1721</f>
        <v>0</v>
      </c>
      <c r="E8192" s="200">
        <f>Collection!C1721</f>
        <v>0</v>
      </c>
      <c r="F8192" s="200"/>
      <c r="G8192" s="201"/>
      <c r="H8192" s="201">
        <f>Collection!H1721</f>
        <v>0</v>
      </c>
      <c r="I8192" s="241">
        <f t="shared" si="128"/>
        <v>0</v>
      </c>
      <c r="J8192" s="200"/>
      <c r="K8192" s="200" t="str" cm="1">
        <f t="array" ref="K8192">IF($C8192="","",IF(AND($C8192=Party_Statement!$C$5,$B8192&gt;=Party_Statement!$C$6,$B8192&lt;=Party_Statement!$E$6),SUMPRODUCT(($C$3:$C8192=Party_Statement!$C$5)*($B$3:$B8192&gt;=Party_Statement!$C$6)*($B$3:$B8192&lt;=Party_Statement!$E$6)),""))</f>
        <v/>
      </c>
    </row>
    <row r="8193" spans="1:11" x14ac:dyDescent="0.2">
      <c r="A8193" s="203">
        <f>Collection!A1722</f>
        <v>0</v>
      </c>
      <c r="B8193" s="197">
        <f>Collection!B1722</f>
        <v>0</v>
      </c>
      <c r="C8193" s="200">
        <f>Collection!D1722</f>
        <v>0</v>
      </c>
      <c r="D8193" s="200">
        <f>Collection!F1722</f>
        <v>0</v>
      </c>
      <c r="E8193" s="200">
        <f>Collection!C1722</f>
        <v>0</v>
      </c>
      <c r="F8193" s="200"/>
      <c r="G8193" s="201"/>
      <c r="H8193" s="201">
        <f>Collection!H1722</f>
        <v>0</v>
      </c>
      <c r="I8193" s="241">
        <f t="shared" si="128"/>
        <v>0</v>
      </c>
      <c r="J8193" s="200"/>
      <c r="K8193" s="200" t="str" cm="1">
        <f t="array" ref="K8193">IF($C8193="","",IF(AND($C8193=Party_Statement!$C$5,$B8193&gt;=Party_Statement!$C$6,$B8193&lt;=Party_Statement!$E$6),SUMPRODUCT(($C$3:$C8193=Party_Statement!$C$5)*($B$3:$B8193&gt;=Party_Statement!$C$6)*($B$3:$B8193&lt;=Party_Statement!$E$6)),""))</f>
        <v/>
      </c>
    </row>
    <row r="8194" spans="1:11" x14ac:dyDescent="0.2">
      <c r="A8194" s="203">
        <f>Collection!A1723</f>
        <v>0</v>
      </c>
      <c r="B8194" s="197">
        <f>Collection!B1723</f>
        <v>0</v>
      </c>
      <c r="C8194" s="200">
        <f>Collection!D1723</f>
        <v>0</v>
      </c>
      <c r="D8194" s="200">
        <f>Collection!F1723</f>
        <v>0</v>
      </c>
      <c r="E8194" s="200">
        <f>Collection!C1723</f>
        <v>0</v>
      </c>
      <c r="F8194" s="200"/>
      <c r="G8194" s="201"/>
      <c r="H8194" s="201">
        <f>Collection!H1723</f>
        <v>0</v>
      </c>
      <c r="I8194" s="241">
        <f t="shared" si="128"/>
        <v>0</v>
      </c>
      <c r="J8194" s="200"/>
      <c r="K8194" s="200" t="str" cm="1">
        <f t="array" ref="K8194">IF($C8194="","",IF(AND($C8194=Party_Statement!$C$5,$B8194&gt;=Party_Statement!$C$6,$B8194&lt;=Party_Statement!$E$6),SUMPRODUCT(($C$3:$C8194=Party_Statement!$C$5)*($B$3:$B8194&gt;=Party_Statement!$C$6)*($B$3:$B8194&lt;=Party_Statement!$E$6)),""))</f>
        <v/>
      </c>
    </row>
    <row r="8195" spans="1:11" x14ac:dyDescent="0.2">
      <c r="A8195" s="203">
        <f>Collection!A1724</f>
        <v>0</v>
      </c>
      <c r="B8195" s="197">
        <f>Collection!B1724</f>
        <v>0</v>
      </c>
      <c r="C8195" s="200">
        <f>Collection!D1724</f>
        <v>0</v>
      </c>
      <c r="D8195" s="200">
        <f>Collection!F1724</f>
        <v>0</v>
      </c>
      <c r="E8195" s="200">
        <f>Collection!C1724</f>
        <v>0</v>
      </c>
      <c r="F8195" s="200"/>
      <c r="G8195" s="201"/>
      <c r="H8195" s="201">
        <f>Collection!H1724</f>
        <v>0</v>
      </c>
      <c r="I8195" s="241">
        <f t="shared" si="128"/>
        <v>0</v>
      </c>
      <c r="J8195" s="200"/>
      <c r="K8195" s="200" t="str" cm="1">
        <f t="array" ref="K8195">IF($C8195="","",IF(AND($C8195=Party_Statement!$C$5,$B8195&gt;=Party_Statement!$C$6,$B8195&lt;=Party_Statement!$E$6),SUMPRODUCT(($C$3:$C8195=Party_Statement!$C$5)*($B$3:$B8195&gt;=Party_Statement!$C$6)*($B$3:$B8195&lt;=Party_Statement!$E$6)),""))</f>
        <v/>
      </c>
    </row>
    <row r="8196" spans="1:11" x14ac:dyDescent="0.2">
      <c r="A8196" s="203">
        <f>Collection!A1725</f>
        <v>0</v>
      </c>
      <c r="B8196" s="197">
        <f>Collection!B1725</f>
        <v>0</v>
      </c>
      <c r="C8196" s="200">
        <f>Collection!D1725</f>
        <v>0</v>
      </c>
      <c r="D8196" s="200">
        <f>Collection!F1725</f>
        <v>0</v>
      </c>
      <c r="E8196" s="200">
        <f>Collection!C1725</f>
        <v>0</v>
      </c>
      <c r="F8196" s="200"/>
      <c r="G8196" s="201"/>
      <c r="H8196" s="201">
        <f>Collection!H1725</f>
        <v>0</v>
      </c>
      <c r="I8196" s="241">
        <f t="shared" si="128"/>
        <v>0</v>
      </c>
      <c r="J8196" s="200"/>
      <c r="K8196" s="200" t="str" cm="1">
        <f t="array" ref="K8196">IF($C8196="","",IF(AND($C8196=Party_Statement!$C$5,$B8196&gt;=Party_Statement!$C$6,$B8196&lt;=Party_Statement!$E$6),SUMPRODUCT(($C$3:$C8196=Party_Statement!$C$5)*($B$3:$B8196&gt;=Party_Statement!$C$6)*($B$3:$B8196&lt;=Party_Statement!$E$6)),""))</f>
        <v/>
      </c>
    </row>
    <row r="8197" spans="1:11" x14ac:dyDescent="0.2">
      <c r="A8197" s="203">
        <f>Collection!A1726</f>
        <v>0</v>
      </c>
      <c r="B8197" s="197">
        <f>Collection!B1726</f>
        <v>0</v>
      </c>
      <c r="C8197" s="200">
        <f>Collection!D1726</f>
        <v>0</v>
      </c>
      <c r="D8197" s="200">
        <f>Collection!F1726</f>
        <v>0</v>
      </c>
      <c r="E8197" s="200">
        <f>Collection!C1726</f>
        <v>0</v>
      </c>
      <c r="F8197" s="200"/>
      <c r="G8197" s="201"/>
      <c r="H8197" s="201">
        <f>Collection!H1726</f>
        <v>0</v>
      </c>
      <c r="I8197" s="241">
        <f t="shared" si="128"/>
        <v>0</v>
      </c>
      <c r="J8197" s="200"/>
      <c r="K8197" s="200" t="str" cm="1">
        <f t="array" ref="K8197">IF($C8197="","",IF(AND($C8197=Party_Statement!$C$5,$B8197&gt;=Party_Statement!$C$6,$B8197&lt;=Party_Statement!$E$6),SUMPRODUCT(($C$3:$C8197=Party_Statement!$C$5)*($B$3:$B8197&gt;=Party_Statement!$C$6)*($B$3:$B8197&lt;=Party_Statement!$E$6)),""))</f>
        <v/>
      </c>
    </row>
    <row r="8198" spans="1:11" x14ac:dyDescent="0.2">
      <c r="A8198" s="203">
        <f>Collection!A1727</f>
        <v>0</v>
      </c>
      <c r="B8198" s="197">
        <f>Collection!B1727</f>
        <v>0</v>
      </c>
      <c r="C8198" s="200">
        <f>Collection!D1727</f>
        <v>0</v>
      </c>
      <c r="D8198" s="200">
        <f>Collection!F1727</f>
        <v>0</v>
      </c>
      <c r="E8198" s="200">
        <f>Collection!C1727</f>
        <v>0</v>
      </c>
      <c r="F8198" s="200"/>
      <c r="G8198" s="201"/>
      <c r="H8198" s="201">
        <f>Collection!H1727</f>
        <v>0</v>
      </c>
      <c r="I8198" s="241">
        <f t="shared" si="128"/>
        <v>0</v>
      </c>
      <c r="J8198" s="200"/>
      <c r="K8198" s="200" t="str" cm="1">
        <f t="array" ref="K8198">IF($C8198="","",IF(AND($C8198=Party_Statement!$C$5,$B8198&gt;=Party_Statement!$C$6,$B8198&lt;=Party_Statement!$E$6),SUMPRODUCT(($C$3:$C8198=Party_Statement!$C$5)*($B$3:$B8198&gt;=Party_Statement!$C$6)*($B$3:$B8198&lt;=Party_Statement!$E$6)),""))</f>
        <v/>
      </c>
    </row>
    <row r="8199" spans="1:11" x14ac:dyDescent="0.2">
      <c r="A8199" s="203">
        <f>Collection!A1728</f>
        <v>0</v>
      </c>
      <c r="B8199" s="197">
        <f>Collection!B1728</f>
        <v>0</v>
      </c>
      <c r="C8199" s="200">
        <f>Collection!D1728</f>
        <v>0</v>
      </c>
      <c r="D8199" s="200">
        <f>Collection!F1728</f>
        <v>0</v>
      </c>
      <c r="E8199" s="200">
        <f>Collection!C1728</f>
        <v>0</v>
      </c>
      <c r="F8199" s="200"/>
      <c r="G8199" s="201"/>
      <c r="H8199" s="201">
        <f>Collection!H1728</f>
        <v>0</v>
      </c>
      <c r="I8199" s="241">
        <f t="shared" si="128"/>
        <v>0</v>
      </c>
      <c r="J8199" s="200"/>
      <c r="K8199" s="200" t="str" cm="1">
        <f t="array" ref="K8199">IF($C8199="","",IF(AND($C8199=Party_Statement!$C$5,$B8199&gt;=Party_Statement!$C$6,$B8199&lt;=Party_Statement!$E$6),SUMPRODUCT(($C$3:$C8199=Party_Statement!$C$5)*($B$3:$B8199&gt;=Party_Statement!$C$6)*($B$3:$B8199&lt;=Party_Statement!$E$6)),""))</f>
        <v/>
      </c>
    </row>
    <row r="8200" spans="1:11" x14ac:dyDescent="0.2">
      <c r="A8200" s="203">
        <f>Collection!A1729</f>
        <v>0</v>
      </c>
      <c r="B8200" s="197">
        <f>Collection!B1729</f>
        <v>0</v>
      </c>
      <c r="C8200" s="200">
        <f>Collection!D1729</f>
        <v>0</v>
      </c>
      <c r="D8200" s="200">
        <f>Collection!F1729</f>
        <v>0</v>
      </c>
      <c r="E8200" s="200">
        <f>Collection!C1729</f>
        <v>0</v>
      </c>
      <c r="F8200" s="200"/>
      <c r="G8200" s="201"/>
      <c r="H8200" s="201">
        <f>Collection!H1729</f>
        <v>0</v>
      </c>
      <c r="I8200" s="241">
        <f t="shared" si="128"/>
        <v>0</v>
      </c>
      <c r="J8200" s="200"/>
      <c r="K8200" s="200" t="str" cm="1">
        <f t="array" ref="K8200">IF($C8200="","",IF(AND($C8200=Party_Statement!$C$5,$B8200&gt;=Party_Statement!$C$6,$B8200&lt;=Party_Statement!$E$6),SUMPRODUCT(($C$3:$C8200=Party_Statement!$C$5)*($B$3:$B8200&gt;=Party_Statement!$C$6)*($B$3:$B8200&lt;=Party_Statement!$E$6)),""))</f>
        <v/>
      </c>
    </row>
    <row r="8201" spans="1:11" x14ac:dyDescent="0.2">
      <c r="A8201" s="203">
        <f>Collection!A1730</f>
        <v>0</v>
      </c>
      <c r="B8201" s="197">
        <f>Collection!B1730</f>
        <v>0</v>
      </c>
      <c r="C8201" s="200">
        <f>Collection!D1730</f>
        <v>0</v>
      </c>
      <c r="D8201" s="200">
        <f>Collection!F1730</f>
        <v>0</v>
      </c>
      <c r="E8201" s="200">
        <f>Collection!C1730</f>
        <v>0</v>
      </c>
      <c r="F8201" s="200"/>
      <c r="G8201" s="201"/>
      <c r="H8201" s="201">
        <f>Collection!H1730</f>
        <v>0</v>
      </c>
      <c r="I8201" s="241">
        <f t="shared" si="128"/>
        <v>0</v>
      </c>
      <c r="J8201" s="200"/>
      <c r="K8201" s="200" t="str" cm="1">
        <f t="array" ref="K8201">IF($C8201="","",IF(AND($C8201=Party_Statement!$C$5,$B8201&gt;=Party_Statement!$C$6,$B8201&lt;=Party_Statement!$E$6),SUMPRODUCT(($C$3:$C8201=Party_Statement!$C$5)*($B$3:$B8201&gt;=Party_Statement!$C$6)*($B$3:$B8201&lt;=Party_Statement!$E$6)),""))</f>
        <v/>
      </c>
    </row>
    <row r="8202" spans="1:11" x14ac:dyDescent="0.2">
      <c r="A8202" s="203">
        <f>Collection!A1731</f>
        <v>0</v>
      </c>
      <c r="B8202" s="197">
        <f>Collection!B1731</f>
        <v>0</v>
      </c>
      <c r="C8202" s="200">
        <f>Collection!D1731</f>
        <v>0</v>
      </c>
      <c r="D8202" s="200">
        <f>Collection!F1731</f>
        <v>0</v>
      </c>
      <c r="E8202" s="200">
        <f>Collection!C1731</f>
        <v>0</v>
      </c>
      <c r="F8202" s="200"/>
      <c r="G8202" s="201"/>
      <c r="H8202" s="201">
        <f>Collection!H1731</f>
        <v>0</v>
      </c>
      <c r="I8202" s="241">
        <f t="shared" si="128"/>
        <v>0</v>
      </c>
      <c r="J8202" s="200"/>
      <c r="K8202" s="200" t="str" cm="1">
        <f t="array" ref="K8202">IF($C8202="","",IF(AND($C8202=Party_Statement!$C$5,$B8202&gt;=Party_Statement!$C$6,$B8202&lt;=Party_Statement!$E$6),SUMPRODUCT(($C$3:$C8202=Party_Statement!$C$5)*($B$3:$B8202&gt;=Party_Statement!$C$6)*($B$3:$B8202&lt;=Party_Statement!$E$6)),""))</f>
        <v/>
      </c>
    </row>
    <row r="8203" spans="1:11" x14ac:dyDescent="0.2">
      <c r="A8203" s="203">
        <f>Collection!A1732</f>
        <v>0</v>
      </c>
      <c r="B8203" s="197">
        <f>Collection!B1732</f>
        <v>0</v>
      </c>
      <c r="C8203" s="200">
        <f>Collection!D1732</f>
        <v>0</v>
      </c>
      <c r="D8203" s="200">
        <f>Collection!F1732</f>
        <v>0</v>
      </c>
      <c r="E8203" s="200">
        <f>Collection!C1732</f>
        <v>0</v>
      </c>
      <c r="F8203" s="200"/>
      <c r="G8203" s="201"/>
      <c r="H8203" s="201">
        <f>Collection!H1732</f>
        <v>0</v>
      </c>
      <c r="I8203" s="241">
        <f t="shared" ref="I8203:I8266" si="129">IF($C8203="","",IF($C8203=$C3221,$I3221+$G8203-$H8203,$G8203-$H8203))</f>
        <v>0</v>
      </c>
      <c r="J8203" s="200"/>
      <c r="K8203" s="200" t="str" cm="1">
        <f t="array" ref="K8203">IF($C8203="","",IF(AND($C8203=Party_Statement!$C$5,$B8203&gt;=Party_Statement!$C$6,$B8203&lt;=Party_Statement!$E$6),SUMPRODUCT(($C$3:$C8203=Party_Statement!$C$5)*($B$3:$B8203&gt;=Party_Statement!$C$6)*($B$3:$B8203&lt;=Party_Statement!$E$6)),""))</f>
        <v/>
      </c>
    </row>
    <row r="8204" spans="1:11" x14ac:dyDescent="0.2">
      <c r="A8204" s="203">
        <f>Collection!A1733</f>
        <v>0</v>
      </c>
      <c r="B8204" s="197">
        <f>Collection!B1733</f>
        <v>0</v>
      </c>
      <c r="C8204" s="200">
        <f>Collection!D1733</f>
        <v>0</v>
      </c>
      <c r="D8204" s="200">
        <f>Collection!F1733</f>
        <v>0</v>
      </c>
      <c r="E8204" s="200">
        <f>Collection!C1733</f>
        <v>0</v>
      </c>
      <c r="F8204" s="200"/>
      <c r="G8204" s="201"/>
      <c r="H8204" s="201">
        <f>Collection!H1733</f>
        <v>0</v>
      </c>
      <c r="I8204" s="241">
        <f t="shared" si="129"/>
        <v>0</v>
      </c>
      <c r="J8204" s="200"/>
      <c r="K8204" s="200" t="str" cm="1">
        <f t="array" ref="K8204">IF($C8204="","",IF(AND($C8204=Party_Statement!$C$5,$B8204&gt;=Party_Statement!$C$6,$B8204&lt;=Party_Statement!$E$6),SUMPRODUCT(($C$3:$C8204=Party_Statement!$C$5)*($B$3:$B8204&gt;=Party_Statement!$C$6)*($B$3:$B8204&lt;=Party_Statement!$E$6)),""))</f>
        <v/>
      </c>
    </row>
    <row r="8205" spans="1:11" x14ac:dyDescent="0.2">
      <c r="A8205" s="203">
        <f>Collection!A1734</f>
        <v>0</v>
      </c>
      <c r="B8205" s="197">
        <f>Collection!B1734</f>
        <v>0</v>
      </c>
      <c r="C8205" s="200">
        <f>Collection!D1734</f>
        <v>0</v>
      </c>
      <c r="D8205" s="200">
        <f>Collection!F1734</f>
        <v>0</v>
      </c>
      <c r="E8205" s="200">
        <f>Collection!C1734</f>
        <v>0</v>
      </c>
      <c r="F8205" s="200"/>
      <c r="G8205" s="201"/>
      <c r="H8205" s="201">
        <f>Collection!H1734</f>
        <v>0</v>
      </c>
      <c r="I8205" s="241">
        <f t="shared" si="129"/>
        <v>0</v>
      </c>
      <c r="J8205" s="200"/>
      <c r="K8205" s="200" t="str" cm="1">
        <f t="array" ref="K8205">IF($C8205="","",IF(AND($C8205=Party_Statement!$C$5,$B8205&gt;=Party_Statement!$C$6,$B8205&lt;=Party_Statement!$E$6),SUMPRODUCT(($C$3:$C8205=Party_Statement!$C$5)*($B$3:$B8205&gt;=Party_Statement!$C$6)*($B$3:$B8205&lt;=Party_Statement!$E$6)),""))</f>
        <v/>
      </c>
    </row>
    <row r="8206" spans="1:11" x14ac:dyDescent="0.2">
      <c r="A8206" s="203">
        <f>Collection!A1735</f>
        <v>0</v>
      </c>
      <c r="B8206" s="197">
        <f>Collection!B1735</f>
        <v>0</v>
      </c>
      <c r="C8206" s="200">
        <f>Collection!D1735</f>
        <v>0</v>
      </c>
      <c r="D8206" s="200">
        <f>Collection!F1735</f>
        <v>0</v>
      </c>
      <c r="E8206" s="200">
        <f>Collection!C1735</f>
        <v>0</v>
      </c>
      <c r="F8206" s="200"/>
      <c r="G8206" s="201"/>
      <c r="H8206" s="201">
        <f>Collection!H1735</f>
        <v>0</v>
      </c>
      <c r="I8206" s="241">
        <f t="shared" si="129"/>
        <v>0</v>
      </c>
      <c r="J8206" s="200"/>
      <c r="K8206" s="200" t="str" cm="1">
        <f t="array" ref="K8206">IF($C8206="","",IF(AND($C8206=Party_Statement!$C$5,$B8206&gt;=Party_Statement!$C$6,$B8206&lt;=Party_Statement!$E$6),SUMPRODUCT(($C$3:$C8206=Party_Statement!$C$5)*($B$3:$B8206&gt;=Party_Statement!$C$6)*($B$3:$B8206&lt;=Party_Statement!$E$6)),""))</f>
        <v/>
      </c>
    </row>
    <row r="8207" spans="1:11" x14ac:dyDescent="0.2">
      <c r="A8207" s="203">
        <f>Collection!A1736</f>
        <v>0</v>
      </c>
      <c r="B8207" s="197">
        <f>Collection!B1736</f>
        <v>0</v>
      </c>
      <c r="C8207" s="200">
        <f>Collection!D1736</f>
        <v>0</v>
      </c>
      <c r="D8207" s="200">
        <f>Collection!F1736</f>
        <v>0</v>
      </c>
      <c r="E8207" s="200">
        <f>Collection!C1736</f>
        <v>0</v>
      </c>
      <c r="F8207" s="200"/>
      <c r="G8207" s="201"/>
      <c r="H8207" s="201">
        <f>Collection!H1736</f>
        <v>0</v>
      </c>
      <c r="I8207" s="241">
        <f t="shared" si="129"/>
        <v>0</v>
      </c>
      <c r="J8207" s="200"/>
      <c r="K8207" s="200" t="str" cm="1">
        <f t="array" ref="K8207">IF($C8207="","",IF(AND($C8207=Party_Statement!$C$5,$B8207&gt;=Party_Statement!$C$6,$B8207&lt;=Party_Statement!$E$6),SUMPRODUCT(($C$3:$C8207=Party_Statement!$C$5)*($B$3:$B8207&gt;=Party_Statement!$C$6)*($B$3:$B8207&lt;=Party_Statement!$E$6)),""))</f>
        <v/>
      </c>
    </row>
    <row r="8208" spans="1:11" x14ac:dyDescent="0.2">
      <c r="A8208" s="203">
        <f>Collection!A1737</f>
        <v>0</v>
      </c>
      <c r="B8208" s="197">
        <f>Collection!B1737</f>
        <v>0</v>
      </c>
      <c r="C8208" s="200">
        <f>Collection!D1737</f>
        <v>0</v>
      </c>
      <c r="D8208" s="200">
        <f>Collection!F1737</f>
        <v>0</v>
      </c>
      <c r="E8208" s="200">
        <f>Collection!C1737</f>
        <v>0</v>
      </c>
      <c r="F8208" s="200"/>
      <c r="G8208" s="201"/>
      <c r="H8208" s="201">
        <f>Collection!H1737</f>
        <v>0</v>
      </c>
      <c r="I8208" s="241">
        <f t="shared" si="129"/>
        <v>0</v>
      </c>
      <c r="J8208" s="200"/>
      <c r="K8208" s="200" t="str" cm="1">
        <f t="array" ref="K8208">IF($C8208="","",IF(AND($C8208=Party_Statement!$C$5,$B8208&gt;=Party_Statement!$C$6,$B8208&lt;=Party_Statement!$E$6),SUMPRODUCT(($C$3:$C8208=Party_Statement!$C$5)*($B$3:$B8208&gt;=Party_Statement!$C$6)*($B$3:$B8208&lt;=Party_Statement!$E$6)),""))</f>
        <v/>
      </c>
    </row>
    <row r="8209" spans="1:11" x14ac:dyDescent="0.2">
      <c r="A8209" s="203">
        <f>Collection!A1738</f>
        <v>0</v>
      </c>
      <c r="B8209" s="197">
        <f>Collection!B1738</f>
        <v>0</v>
      </c>
      <c r="C8209" s="200">
        <f>Collection!D1738</f>
        <v>0</v>
      </c>
      <c r="D8209" s="200">
        <f>Collection!F1738</f>
        <v>0</v>
      </c>
      <c r="E8209" s="200">
        <f>Collection!C1738</f>
        <v>0</v>
      </c>
      <c r="F8209" s="200"/>
      <c r="G8209" s="201"/>
      <c r="H8209" s="201">
        <f>Collection!H1738</f>
        <v>0</v>
      </c>
      <c r="I8209" s="241">
        <f t="shared" si="129"/>
        <v>0</v>
      </c>
      <c r="J8209" s="200"/>
      <c r="K8209" s="200" t="str" cm="1">
        <f t="array" ref="K8209">IF($C8209="","",IF(AND($C8209=Party_Statement!$C$5,$B8209&gt;=Party_Statement!$C$6,$B8209&lt;=Party_Statement!$E$6),SUMPRODUCT(($C$3:$C8209=Party_Statement!$C$5)*($B$3:$B8209&gt;=Party_Statement!$C$6)*($B$3:$B8209&lt;=Party_Statement!$E$6)),""))</f>
        <v/>
      </c>
    </row>
    <row r="8210" spans="1:11" x14ac:dyDescent="0.2">
      <c r="A8210" s="203">
        <f>Collection!A1739</f>
        <v>0</v>
      </c>
      <c r="B8210" s="197">
        <f>Collection!B1739</f>
        <v>0</v>
      </c>
      <c r="C8210" s="200">
        <f>Collection!D1739</f>
        <v>0</v>
      </c>
      <c r="D8210" s="200">
        <f>Collection!F1739</f>
        <v>0</v>
      </c>
      <c r="E8210" s="200">
        <f>Collection!C1739</f>
        <v>0</v>
      </c>
      <c r="F8210" s="200"/>
      <c r="G8210" s="201"/>
      <c r="H8210" s="201">
        <f>Collection!H1739</f>
        <v>0</v>
      </c>
      <c r="I8210" s="241">
        <f t="shared" si="129"/>
        <v>0</v>
      </c>
      <c r="J8210" s="200"/>
      <c r="K8210" s="200" t="str" cm="1">
        <f t="array" ref="K8210">IF($C8210="","",IF(AND($C8210=Party_Statement!$C$5,$B8210&gt;=Party_Statement!$C$6,$B8210&lt;=Party_Statement!$E$6),SUMPRODUCT(($C$3:$C8210=Party_Statement!$C$5)*($B$3:$B8210&gt;=Party_Statement!$C$6)*($B$3:$B8210&lt;=Party_Statement!$E$6)),""))</f>
        <v/>
      </c>
    </row>
    <row r="8211" spans="1:11" x14ac:dyDescent="0.2">
      <c r="A8211" s="203">
        <f>Collection!A1740</f>
        <v>0</v>
      </c>
      <c r="B8211" s="197">
        <f>Collection!B1740</f>
        <v>0</v>
      </c>
      <c r="C8211" s="200">
        <f>Collection!D1740</f>
        <v>0</v>
      </c>
      <c r="D8211" s="200">
        <f>Collection!F1740</f>
        <v>0</v>
      </c>
      <c r="E8211" s="200">
        <f>Collection!C1740</f>
        <v>0</v>
      </c>
      <c r="F8211" s="200"/>
      <c r="G8211" s="201"/>
      <c r="H8211" s="201">
        <f>Collection!H1740</f>
        <v>0</v>
      </c>
      <c r="I8211" s="241">
        <f t="shared" si="129"/>
        <v>0</v>
      </c>
      <c r="J8211" s="200"/>
      <c r="K8211" s="200" t="str" cm="1">
        <f t="array" ref="K8211">IF($C8211="","",IF(AND($C8211=Party_Statement!$C$5,$B8211&gt;=Party_Statement!$C$6,$B8211&lt;=Party_Statement!$E$6),SUMPRODUCT(($C$3:$C8211=Party_Statement!$C$5)*($B$3:$B8211&gt;=Party_Statement!$C$6)*($B$3:$B8211&lt;=Party_Statement!$E$6)),""))</f>
        <v/>
      </c>
    </row>
    <row r="8212" spans="1:11" x14ac:dyDescent="0.2">
      <c r="A8212" s="203">
        <f>Collection!A1741</f>
        <v>0</v>
      </c>
      <c r="B8212" s="197">
        <f>Collection!B1741</f>
        <v>0</v>
      </c>
      <c r="C8212" s="200">
        <f>Collection!D1741</f>
        <v>0</v>
      </c>
      <c r="D8212" s="200">
        <f>Collection!F1741</f>
        <v>0</v>
      </c>
      <c r="E8212" s="200">
        <f>Collection!C1741</f>
        <v>0</v>
      </c>
      <c r="F8212" s="200"/>
      <c r="G8212" s="201"/>
      <c r="H8212" s="201">
        <f>Collection!H1741</f>
        <v>0</v>
      </c>
      <c r="I8212" s="241">
        <f t="shared" si="129"/>
        <v>0</v>
      </c>
      <c r="J8212" s="200"/>
      <c r="K8212" s="200" t="str" cm="1">
        <f t="array" ref="K8212">IF($C8212="","",IF(AND($C8212=Party_Statement!$C$5,$B8212&gt;=Party_Statement!$C$6,$B8212&lt;=Party_Statement!$E$6),SUMPRODUCT(($C$3:$C8212=Party_Statement!$C$5)*($B$3:$B8212&gt;=Party_Statement!$C$6)*($B$3:$B8212&lt;=Party_Statement!$E$6)),""))</f>
        <v/>
      </c>
    </row>
    <row r="8213" spans="1:11" x14ac:dyDescent="0.2">
      <c r="A8213" s="203">
        <f>Collection!A1742</f>
        <v>0</v>
      </c>
      <c r="B8213" s="197">
        <f>Collection!B1742</f>
        <v>0</v>
      </c>
      <c r="C8213" s="200">
        <f>Collection!D1742</f>
        <v>0</v>
      </c>
      <c r="D8213" s="200">
        <f>Collection!F1742</f>
        <v>0</v>
      </c>
      <c r="E8213" s="200">
        <f>Collection!C1742</f>
        <v>0</v>
      </c>
      <c r="F8213" s="200"/>
      <c r="G8213" s="201"/>
      <c r="H8213" s="201">
        <f>Collection!H1742</f>
        <v>0</v>
      </c>
      <c r="I8213" s="241">
        <f t="shared" si="129"/>
        <v>0</v>
      </c>
      <c r="J8213" s="200"/>
      <c r="K8213" s="200" t="str" cm="1">
        <f t="array" ref="K8213">IF($C8213="","",IF(AND($C8213=Party_Statement!$C$5,$B8213&gt;=Party_Statement!$C$6,$B8213&lt;=Party_Statement!$E$6),SUMPRODUCT(($C$3:$C8213=Party_Statement!$C$5)*($B$3:$B8213&gt;=Party_Statement!$C$6)*($B$3:$B8213&lt;=Party_Statement!$E$6)),""))</f>
        <v/>
      </c>
    </row>
    <row r="8214" spans="1:11" x14ac:dyDescent="0.2">
      <c r="A8214" s="203">
        <f>Collection!A1743</f>
        <v>0</v>
      </c>
      <c r="B8214" s="197">
        <f>Collection!B1743</f>
        <v>0</v>
      </c>
      <c r="C8214" s="200">
        <f>Collection!D1743</f>
        <v>0</v>
      </c>
      <c r="D8214" s="200">
        <f>Collection!F1743</f>
        <v>0</v>
      </c>
      <c r="E8214" s="200">
        <f>Collection!C1743</f>
        <v>0</v>
      </c>
      <c r="F8214" s="200"/>
      <c r="G8214" s="201"/>
      <c r="H8214" s="201">
        <f>Collection!H1743</f>
        <v>0</v>
      </c>
      <c r="I8214" s="241">
        <f t="shared" si="129"/>
        <v>0</v>
      </c>
      <c r="J8214" s="200"/>
      <c r="K8214" s="200" t="str" cm="1">
        <f t="array" ref="K8214">IF($C8214="","",IF(AND($C8214=Party_Statement!$C$5,$B8214&gt;=Party_Statement!$C$6,$B8214&lt;=Party_Statement!$E$6),SUMPRODUCT(($C$3:$C8214=Party_Statement!$C$5)*($B$3:$B8214&gt;=Party_Statement!$C$6)*($B$3:$B8214&lt;=Party_Statement!$E$6)),""))</f>
        <v/>
      </c>
    </row>
    <row r="8215" spans="1:11" x14ac:dyDescent="0.2">
      <c r="A8215" s="203">
        <f>Collection!A1744</f>
        <v>0</v>
      </c>
      <c r="B8215" s="197">
        <f>Collection!B1744</f>
        <v>0</v>
      </c>
      <c r="C8215" s="200">
        <f>Collection!D1744</f>
        <v>0</v>
      </c>
      <c r="D8215" s="200">
        <f>Collection!F1744</f>
        <v>0</v>
      </c>
      <c r="E8215" s="200">
        <f>Collection!C1744</f>
        <v>0</v>
      </c>
      <c r="F8215" s="200"/>
      <c r="G8215" s="201"/>
      <c r="H8215" s="201">
        <f>Collection!H1744</f>
        <v>0</v>
      </c>
      <c r="I8215" s="241">
        <f t="shared" si="129"/>
        <v>0</v>
      </c>
      <c r="J8215" s="200"/>
      <c r="K8215" s="200" t="str" cm="1">
        <f t="array" ref="K8215">IF($C8215="","",IF(AND($C8215=Party_Statement!$C$5,$B8215&gt;=Party_Statement!$C$6,$B8215&lt;=Party_Statement!$E$6),SUMPRODUCT(($C$3:$C8215=Party_Statement!$C$5)*($B$3:$B8215&gt;=Party_Statement!$C$6)*($B$3:$B8215&lt;=Party_Statement!$E$6)),""))</f>
        <v/>
      </c>
    </row>
    <row r="8216" spans="1:11" x14ac:dyDescent="0.2">
      <c r="A8216" s="203">
        <f>Collection!A1745</f>
        <v>0</v>
      </c>
      <c r="B8216" s="197">
        <f>Collection!B1745</f>
        <v>0</v>
      </c>
      <c r="C8216" s="200">
        <f>Collection!D1745</f>
        <v>0</v>
      </c>
      <c r="D8216" s="200">
        <f>Collection!F1745</f>
        <v>0</v>
      </c>
      <c r="E8216" s="200">
        <f>Collection!C1745</f>
        <v>0</v>
      </c>
      <c r="F8216" s="200"/>
      <c r="G8216" s="201"/>
      <c r="H8216" s="201">
        <f>Collection!H1745</f>
        <v>0</v>
      </c>
      <c r="I8216" s="241">
        <f t="shared" si="129"/>
        <v>0</v>
      </c>
      <c r="J8216" s="200"/>
      <c r="K8216" s="200" t="str" cm="1">
        <f t="array" ref="K8216">IF($C8216="","",IF(AND($C8216=Party_Statement!$C$5,$B8216&gt;=Party_Statement!$C$6,$B8216&lt;=Party_Statement!$E$6),SUMPRODUCT(($C$3:$C8216=Party_Statement!$C$5)*($B$3:$B8216&gt;=Party_Statement!$C$6)*($B$3:$B8216&lt;=Party_Statement!$E$6)),""))</f>
        <v/>
      </c>
    </row>
    <row r="8217" spans="1:11" x14ac:dyDescent="0.2">
      <c r="A8217" s="203">
        <f>Collection!A1746</f>
        <v>0</v>
      </c>
      <c r="B8217" s="197">
        <f>Collection!B1746</f>
        <v>0</v>
      </c>
      <c r="C8217" s="200">
        <f>Collection!D1746</f>
        <v>0</v>
      </c>
      <c r="D8217" s="200">
        <f>Collection!F1746</f>
        <v>0</v>
      </c>
      <c r="E8217" s="200">
        <f>Collection!C1746</f>
        <v>0</v>
      </c>
      <c r="F8217" s="200"/>
      <c r="G8217" s="201"/>
      <c r="H8217" s="201">
        <f>Collection!H1746</f>
        <v>0</v>
      </c>
      <c r="I8217" s="241">
        <f t="shared" si="129"/>
        <v>0</v>
      </c>
      <c r="J8217" s="200"/>
      <c r="K8217" s="200" t="str" cm="1">
        <f t="array" ref="K8217">IF($C8217="","",IF(AND($C8217=Party_Statement!$C$5,$B8217&gt;=Party_Statement!$C$6,$B8217&lt;=Party_Statement!$E$6),SUMPRODUCT(($C$3:$C8217=Party_Statement!$C$5)*($B$3:$B8217&gt;=Party_Statement!$C$6)*($B$3:$B8217&lt;=Party_Statement!$E$6)),""))</f>
        <v/>
      </c>
    </row>
    <row r="8218" spans="1:11" x14ac:dyDescent="0.2">
      <c r="A8218" s="203">
        <f>Collection!A1747</f>
        <v>0</v>
      </c>
      <c r="B8218" s="197">
        <f>Collection!B1747</f>
        <v>0</v>
      </c>
      <c r="C8218" s="200">
        <f>Collection!D1747</f>
        <v>0</v>
      </c>
      <c r="D8218" s="200">
        <f>Collection!F1747</f>
        <v>0</v>
      </c>
      <c r="E8218" s="200">
        <f>Collection!C1747</f>
        <v>0</v>
      </c>
      <c r="F8218" s="200"/>
      <c r="G8218" s="201"/>
      <c r="H8218" s="201">
        <f>Collection!H1747</f>
        <v>0</v>
      </c>
      <c r="I8218" s="241">
        <f t="shared" si="129"/>
        <v>0</v>
      </c>
      <c r="J8218" s="200"/>
      <c r="K8218" s="200" t="str" cm="1">
        <f t="array" ref="K8218">IF($C8218="","",IF(AND($C8218=Party_Statement!$C$5,$B8218&gt;=Party_Statement!$C$6,$B8218&lt;=Party_Statement!$E$6),SUMPRODUCT(($C$3:$C8218=Party_Statement!$C$5)*($B$3:$B8218&gt;=Party_Statement!$C$6)*($B$3:$B8218&lt;=Party_Statement!$E$6)),""))</f>
        <v/>
      </c>
    </row>
    <row r="8219" spans="1:11" x14ac:dyDescent="0.2">
      <c r="A8219" s="203">
        <f>Collection!A1748</f>
        <v>0</v>
      </c>
      <c r="B8219" s="197">
        <f>Collection!B1748</f>
        <v>0</v>
      </c>
      <c r="C8219" s="200">
        <f>Collection!D1748</f>
        <v>0</v>
      </c>
      <c r="D8219" s="200">
        <f>Collection!F1748</f>
        <v>0</v>
      </c>
      <c r="E8219" s="200">
        <f>Collection!C1748</f>
        <v>0</v>
      </c>
      <c r="F8219" s="200"/>
      <c r="G8219" s="201"/>
      <c r="H8219" s="201">
        <f>Collection!H1748</f>
        <v>0</v>
      </c>
      <c r="I8219" s="241">
        <f t="shared" si="129"/>
        <v>0</v>
      </c>
      <c r="J8219" s="200"/>
      <c r="K8219" s="200" t="str" cm="1">
        <f t="array" ref="K8219">IF($C8219="","",IF(AND($C8219=Party_Statement!$C$5,$B8219&gt;=Party_Statement!$C$6,$B8219&lt;=Party_Statement!$E$6),SUMPRODUCT(($C$3:$C8219=Party_Statement!$C$5)*($B$3:$B8219&gt;=Party_Statement!$C$6)*($B$3:$B8219&lt;=Party_Statement!$E$6)),""))</f>
        <v/>
      </c>
    </row>
    <row r="8220" spans="1:11" x14ac:dyDescent="0.2">
      <c r="A8220" s="203">
        <f>Collection!A1749</f>
        <v>0</v>
      </c>
      <c r="B8220" s="197">
        <f>Collection!B1749</f>
        <v>0</v>
      </c>
      <c r="C8220" s="200">
        <f>Collection!D1749</f>
        <v>0</v>
      </c>
      <c r="D8220" s="200">
        <f>Collection!F1749</f>
        <v>0</v>
      </c>
      <c r="E8220" s="200">
        <f>Collection!C1749</f>
        <v>0</v>
      </c>
      <c r="F8220" s="200"/>
      <c r="G8220" s="201"/>
      <c r="H8220" s="201">
        <f>Collection!H1749</f>
        <v>0</v>
      </c>
      <c r="I8220" s="241">
        <f t="shared" si="129"/>
        <v>0</v>
      </c>
      <c r="J8220" s="200"/>
      <c r="K8220" s="200" t="str" cm="1">
        <f t="array" ref="K8220">IF($C8220="","",IF(AND($C8220=Party_Statement!$C$5,$B8220&gt;=Party_Statement!$C$6,$B8220&lt;=Party_Statement!$E$6),SUMPRODUCT(($C$3:$C8220=Party_Statement!$C$5)*($B$3:$B8220&gt;=Party_Statement!$C$6)*($B$3:$B8220&lt;=Party_Statement!$E$6)),""))</f>
        <v/>
      </c>
    </row>
    <row r="8221" spans="1:11" x14ac:dyDescent="0.2">
      <c r="A8221" s="203">
        <f>Collection!A1750</f>
        <v>0</v>
      </c>
      <c r="B8221" s="197">
        <f>Collection!B1750</f>
        <v>0</v>
      </c>
      <c r="C8221" s="200">
        <f>Collection!D1750</f>
        <v>0</v>
      </c>
      <c r="D8221" s="200">
        <f>Collection!F1750</f>
        <v>0</v>
      </c>
      <c r="E8221" s="200">
        <f>Collection!C1750</f>
        <v>0</v>
      </c>
      <c r="F8221" s="200"/>
      <c r="G8221" s="201"/>
      <c r="H8221" s="201">
        <f>Collection!H1750</f>
        <v>0</v>
      </c>
      <c r="I8221" s="241">
        <f t="shared" si="129"/>
        <v>0</v>
      </c>
      <c r="J8221" s="200"/>
      <c r="K8221" s="200" t="str" cm="1">
        <f t="array" ref="K8221">IF($C8221="","",IF(AND($C8221=Party_Statement!$C$5,$B8221&gt;=Party_Statement!$C$6,$B8221&lt;=Party_Statement!$E$6),SUMPRODUCT(($C$3:$C8221=Party_Statement!$C$5)*($B$3:$B8221&gt;=Party_Statement!$C$6)*($B$3:$B8221&lt;=Party_Statement!$E$6)),""))</f>
        <v/>
      </c>
    </row>
    <row r="8222" spans="1:11" x14ac:dyDescent="0.2">
      <c r="A8222" s="203">
        <f>Collection!A1751</f>
        <v>0</v>
      </c>
      <c r="B8222" s="197">
        <f>Collection!B1751</f>
        <v>0</v>
      </c>
      <c r="C8222" s="200">
        <f>Collection!D1751</f>
        <v>0</v>
      </c>
      <c r="D8222" s="200">
        <f>Collection!F1751</f>
        <v>0</v>
      </c>
      <c r="E8222" s="200">
        <f>Collection!C1751</f>
        <v>0</v>
      </c>
      <c r="F8222" s="200"/>
      <c r="G8222" s="201"/>
      <c r="H8222" s="201">
        <f>Collection!H1751</f>
        <v>0</v>
      </c>
      <c r="I8222" s="241">
        <f t="shared" si="129"/>
        <v>0</v>
      </c>
      <c r="J8222" s="200"/>
      <c r="K8222" s="200" t="str" cm="1">
        <f t="array" ref="K8222">IF($C8222="","",IF(AND($C8222=Party_Statement!$C$5,$B8222&gt;=Party_Statement!$C$6,$B8222&lt;=Party_Statement!$E$6),SUMPRODUCT(($C$3:$C8222=Party_Statement!$C$5)*($B$3:$B8222&gt;=Party_Statement!$C$6)*($B$3:$B8222&lt;=Party_Statement!$E$6)),""))</f>
        <v/>
      </c>
    </row>
    <row r="8223" spans="1:11" x14ac:dyDescent="0.2">
      <c r="A8223" s="203">
        <f>Collection!A1752</f>
        <v>0</v>
      </c>
      <c r="B8223" s="197">
        <f>Collection!B1752</f>
        <v>0</v>
      </c>
      <c r="C8223" s="200">
        <f>Collection!D1752</f>
        <v>0</v>
      </c>
      <c r="D8223" s="200">
        <f>Collection!F1752</f>
        <v>0</v>
      </c>
      <c r="E8223" s="200">
        <f>Collection!C1752</f>
        <v>0</v>
      </c>
      <c r="F8223" s="200"/>
      <c r="G8223" s="201"/>
      <c r="H8223" s="201">
        <f>Collection!H1752</f>
        <v>0</v>
      </c>
      <c r="I8223" s="241">
        <f t="shared" si="129"/>
        <v>0</v>
      </c>
      <c r="J8223" s="200"/>
      <c r="K8223" s="200" t="str" cm="1">
        <f t="array" ref="K8223">IF($C8223="","",IF(AND($C8223=Party_Statement!$C$5,$B8223&gt;=Party_Statement!$C$6,$B8223&lt;=Party_Statement!$E$6),SUMPRODUCT(($C$3:$C8223=Party_Statement!$C$5)*($B$3:$B8223&gt;=Party_Statement!$C$6)*($B$3:$B8223&lt;=Party_Statement!$E$6)),""))</f>
        <v/>
      </c>
    </row>
    <row r="8224" spans="1:11" x14ac:dyDescent="0.2">
      <c r="A8224" s="203">
        <f>Collection!A1753</f>
        <v>0</v>
      </c>
      <c r="B8224" s="197">
        <f>Collection!B1753</f>
        <v>0</v>
      </c>
      <c r="C8224" s="200">
        <f>Collection!D1753</f>
        <v>0</v>
      </c>
      <c r="D8224" s="200">
        <f>Collection!F1753</f>
        <v>0</v>
      </c>
      <c r="E8224" s="200">
        <f>Collection!C1753</f>
        <v>0</v>
      </c>
      <c r="F8224" s="200"/>
      <c r="G8224" s="201"/>
      <c r="H8224" s="201">
        <f>Collection!H1753</f>
        <v>0</v>
      </c>
      <c r="I8224" s="241">
        <f t="shared" si="129"/>
        <v>0</v>
      </c>
      <c r="J8224" s="200"/>
      <c r="K8224" s="200" t="str" cm="1">
        <f t="array" ref="K8224">IF($C8224="","",IF(AND($C8224=Party_Statement!$C$5,$B8224&gt;=Party_Statement!$C$6,$B8224&lt;=Party_Statement!$E$6),SUMPRODUCT(($C$3:$C8224=Party_Statement!$C$5)*($B$3:$B8224&gt;=Party_Statement!$C$6)*($B$3:$B8224&lt;=Party_Statement!$E$6)),""))</f>
        <v/>
      </c>
    </row>
    <row r="8225" spans="1:11" x14ac:dyDescent="0.2">
      <c r="A8225" s="203">
        <f>Collection!A1754</f>
        <v>0</v>
      </c>
      <c r="B8225" s="197">
        <f>Collection!B1754</f>
        <v>0</v>
      </c>
      <c r="C8225" s="200">
        <f>Collection!D1754</f>
        <v>0</v>
      </c>
      <c r="D8225" s="200">
        <f>Collection!F1754</f>
        <v>0</v>
      </c>
      <c r="E8225" s="200">
        <f>Collection!C1754</f>
        <v>0</v>
      </c>
      <c r="F8225" s="200"/>
      <c r="G8225" s="201"/>
      <c r="H8225" s="201">
        <f>Collection!H1754</f>
        <v>0</v>
      </c>
      <c r="I8225" s="241">
        <f t="shared" si="129"/>
        <v>0</v>
      </c>
      <c r="J8225" s="200"/>
      <c r="K8225" s="200" t="str" cm="1">
        <f t="array" ref="K8225">IF($C8225="","",IF(AND($C8225=Party_Statement!$C$5,$B8225&gt;=Party_Statement!$C$6,$B8225&lt;=Party_Statement!$E$6),SUMPRODUCT(($C$3:$C8225=Party_Statement!$C$5)*($B$3:$B8225&gt;=Party_Statement!$C$6)*($B$3:$B8225&lt;=Party_Statement!$E$6)),""))</f>
        <v/>
      </c>
    </row>
    <row r="8226" spans="1:11" x14ac:dyDescent="0.2">
      <c r="A8226" s="203">
        <f>Collection!A1755</f>
        <v>0</v>
      </c>
      <c r="B8226" s="197">
        <f>Collection!B1755</f>
        <v>0</v>
      </c>
      <c r="C8226" s="200">
        <f>Collection!D1755</f>
        <v>0</v>
      </c>
      <c r="D8226" s="200">
        <f>Collection!F1755</f>
        <v>0</v>
      </c>
      <c r="E8226" s="200">
        <f>Collection!C1755</f>
        <v>0</v>
      </c>
      <c r="F8226" s="200"/>
      <c r="G8226" s="201"/>
      <c r="H8226" s="201">
        <f>Collection!H1755</f>
        <v>0</v>
      </c>
      <c r="I8226" s="241">
        <f t="shared" si="129"/>
        <v>0</v>
      </c>
      <c r="J8226" s="200"/>
      <c r="K8226" s="200" t="str" cm="1">
        <f t="array" ref="K8226">IF($C8226="","",IF(AND($C8226=Party_Statement!$C$5,$B8226&gt;=Party_Statement!$C$6,$B8226&lt;=Party_Statement!$E$6),SUMPRODUCT(($C$3:$C8226=Party_Statement!$C$5)*($B$3:$B8226&gt;=Party_Statement!$C$6)*($B$3:$B8226&lt;=Party_Statement!$E$6)),""))</f>
        <v/>
      </c>
    </row>
    <row r="8227" spans="1:11" x14ac:dyDescent="0.2">
      <c r="A8227" s="203">
        <f>Collection!A1756</f>
        <v>0</v>
      </c>
      <c r="B8227" s="197">
        <f>Collection!B1756</f>
        <v>0</v>
      </c>
      <c r="C8227" s="200">
        <f>Collection!D1756</f>
        <v>0</v>
      </c>
      <c r="D8227" s="200">
        <f>Collection!F1756</f>
        <v>0</v>
      </c>
      <c r="E8227" s="200">
        <f>Collection!C1756</f>
        <v>0</v>
      </c>
      <c r="F8227" s="200"/>
      <c r="G8227" s="201"/>
      <c r="H8227" s="201">
        <f>Collection!H1756</f>
        <v>0</v>
      </c>
      <c r="I8227" s="241">
        <f t="shared" si="129"/>
        <v>0</v>
      </c>
      <c r="J8227" s="200"/>
      <c r="K8227" s="200" t="str" cm="1">
        <f t="array" ref="K8227">IF($C8227="","",IF(AND($C8227=Party_Statement!$C$5,$B8227&gt;=Party_Statement!$C$6,$B8227&lt;=Party_Statement!$E$6),SUMPRODUCT(($C$3:$C8227=Party_Statement!$C$5)*($B$3:$B8227&gt;=Party_Statement!$C$6)*($B$3:$B8227&lt;=Party_Statement!$E$6)),""))</f>
        <v/>
      </c>
    </row>
    <row r="8228" spans="1:11" x14ac:dyDescent="0.2">
      <c r="A8228" s="203">
        <f>Collection!A1757</f>
        <v>0</v>
      </c>
      <c r="B8228" s="197">
        <f>Collection!B1757</f>
        <v>0</v>
      </c>
      <c r="C8228" s="200">
        <f>Collection!D1757</f>
        <v>0</v>
      </c>
      <c r="D8228" s="200">
        <f>Collection!F1757</f>
        <v>0</v>
      </c>
      <c r="E8228" s="200">
        <f>Collection!C1757</f>
        <v>0</v>
      </c>
      <c r="F8228" s="200"/>
      <c r="G8228" s="201"/>
      <c r="H8228" s="201">
        <f>Collection!H1757</f>
        <v>0</v>
      </c>
      <c r="I8228" s="241">
        <f t="shared" si="129"/>
        <v>0</v>
      </c>
      <c r="J8228" s="200"/>
      <c r="K8228" s="200" t="str" cm="1">
        <f t="array" ref="K8228">IF($C8228="","",IF(AND($C8228=Party_Statement!$C$5,$B8228&gt;=Party_Statement!$C$6,$B8228&lt;=Party_Statement!$E$6),SUMPRODUCT(($C$3:$C8228=Party_Statement!$C$5)*($B$3:$B8228&gt;=Party_Statement!$C$6)*($B$3:$B8228&lt;=Party_Statement!$E$6)),""))</f>
        <v/>
      </c>
    </row>
    <row r="8229" spans="1:11" x14ac:dyDescent="0.2">
      <c r="A8229" s="203">
        <f>Collection!A1758</f>
        <v>0</v>
      </c>
      <c r="B8229" s="197">
        <f>Collection!B1758</f>
        <v>0</v>
      </c>
      <c r="C8229" s="200">
        <f>Collection!D1758</f>
        <v>0</v>
      </c>
      <c r="D8229" s="200">
        <f>Collection!F1758</f>
        <v>0</v>
      </c>
      <c r="E8229" s="200">
        <f>Collection!C1758</f>
        <v>0</v>
      </c>
      <c r="F8229" s="200"/>
      <c r="G8229" s="201"/>
      <c r="H8229" s="201">
        <f>Collection!H1758</f>
        <v>0</v>
      </c>
      <c r="I8229" s="241">
        <f t="shared" si="129"/>
        <v>0</v>
      </c>
      <c r="J8229" s="200"/>
      <c r="K8229" s="200" t="str" cm="1">
        <f t="array" ref="K8229">IF($C8229="","",IF(AND($C8229=Party_Statement!$C$5,$B8229&gt;=Party_Statement!$C$6,$B8229&lt;=Party_Statement!$E$6),SUMPRODUCT(($C$3:$C8229=Party_Statement!$C$5)*($B$3:$B8229&gt;=Party_Statement!$C$6)*($B$3:$B8229&lt;=Party_Statement!$E$6)),""))</f>
        <v/>
      </c>
    </row>
    <row r="8230" spans="1:11" x14ac:dyDescent="0.2">
      <c r="A8230" s="203">
        <f>Collection!A1759</f>
        <v>0</v>
      </c>
      <c r="B8230" s="197">
        <f>Collection!B1759</f>
        <v>0</v>
      </c>
      <c r="C8230" s="200">
        <f>Collection!D1759</f>
        <v>0</v>
      </c>
      <c r="D8230" s="200">
        <f>Collection!F1759</f>
        <v>0</v>
      </c>
      <c r="E8230" s="200">
        <f>Collection!C1759</f>
        <v>0</v>
      </c>
      <c r="F8230" s="200"/>
      <c r="G8230" s="201"/>
      <c r="H8230" s="201">
        <f>Collection!H1759</f>
        <v>0</v>
      </c>
      <c r="I8230" s="241">
        <f t="shared" si="129"/>
        <v>0</v>
      </c>
      <c r="J8230" s="200"/>
      <c r="K8230" s="200" t="str" cm="1">
        <f t="array" ref="K8230">IF($C8230="","",IF(AND($C8230=Party_Statement!$C$5,$B8230&gt;=Party_Statement!$C$6,$B8230&lt;=Party_Statement!$E$6),SUMPRODUCT(($C$3:$C8230=Party_Statement!$C$5)*($B$3:$B8230&gt;=Party_Statement!$C$6)*($B$3:$B8230&lt;=Party_Statement!$E$6)),""))</f>
        <v/>
      </c>
    </row>
    <row r="8231" spans="1:11" x14ac:dyDescent="0.2">
      <c r="A8231" s="203">
        <f>Collection!A1760</f>
        <v>0</v>
      </c>
      <c r="B8231" s="197">
        <f>Collection!B1760</f>
        <v>0</v>
      </c>
      <c r="C8231" s="200">
        <f>Collection!D1760</f>
        <v>0</v>
      </c>
      <c r="D8231" s="200">
        <f>Collection!F1760</f>
        <v>0</v>
      </c>
      <c r="E8231" s="200">
        <f>Collection!C1760</f>
        <v>0</v>
      </c>
      <c r="F8231" s="200"/>
      <c r="G8231" s="201"/>
      <c r="H8231" s="201">
        <f>Collection!H1760</f>
        <v>0</v>
      </c>
      <c r="I8231" s="241">
        <f t="shared" si="129"/>
        <v>0</v>
      </c>
      <c r="J8231" s="200"/>
      <c r="K8231" s="200" t="str" cm="1">
        <f t="array" ref="K8231">IF($C8231="","",IF(AND($C8231=Party_Statement!$C$5,$B8231&gt;=Party_Statement!$C$6,$B8231&lt;=Party_Statement!$E$6),SUMPRODUCT(($C$3:$C8231=Party_Statement!$C$5)*($B$3:$B8231&gt;=Party_Statement!$C$6)*($B$3:$B8231&lt;=Party_Statement!$E$6)),""))</f>
        <v/>
      </c>
    </row>
    <row r="8232" spans="1:11" x14ac:dyDescent="0.2">
      <c r="A8232" s="203">
        <f>Collection!A1761</f>
        <v>0</v>
      </c>
      <c r="B8232" s="197">
        <f>Collection!B1761</f>
        <v>0</v>
      </c>
      <c r="C8232" s="200">
        <f>Collection!D1761</f>
        <v>0</v>
      </c>
      <c r="D8232" s="200">
        <f>Collection!F1761</f>
        <v>0</v>
      </c>
      <c r="E8232" s="200">
        <f>Collection!C1761</f>
        <v>0</v>
      </c>
      <c r="F8232" s="200"/>
      <c r="G8232" s="201"/>
      <c r="H8232" s="201">
        <f>Collection!H1761</f>
        <v>0</v>
      </c>
      <c r="I8232" s="241">
        <f t="shared" si="129"/>
        <v>0</v>
      </c>
      <c r="J8232" s="200"/>
      <c r="K8232" s="200" t="str" cm="1">
        <f t="array" ref="K8232">IF($C8232="","",IF(AND($C8232=Party_Statement!$C$5,$B8232&gt;=Party_Statement!$C$6,$B8232&lt;=Party_Statement!$E$6),SUMPRODUCT(($C$3:$C8232=Party_Statement!$C$5)*($B$3:$B8232&gt;=Party_Statement!$C$6)*($B$3:$B8232&lt;=Party_Statement!$E$6)),""))</f>
        <v/>
      </c>
    </row>
    <row r="8233" spans="1:11" x14ac:dyDescent="0.2">
      <c r="A8233" s="203">
        <f>Collection!A1762</f>
        <v>0</v>
      </c>
      <c r="B8233" s="197">
        <f>Collection!B1762</f>
        <v>0</v>
      </c>
      <c r="C8233" s="200">
        <f>Collection!D1762</f>
        <v>0</v>
      </c>
      <c r="D8233" s="200">
        <f>Collection!F1762</f>
        <v>0</v>
      </c>
      <c r="E8233" s="200">
        <f>Collection!C1762</f>
        <v>0</v>
      </c>
      <c r="F8233" s="200"/>
      <c r="G8233" s="201"/>
      <c r="H8233" s="201">
        <f>Collection!H1762</f>
        <v>0</v>
      </c>
      <c r="I8233" s="241">
        <f t="shared" si="129"/>
        <v>0</v>
      </c>
      <c r="J8233" s="200"/>
      <c r="K8233" s="200" t="str" cm="1">
        <f t="array" ref="K8233">IF($C8233="","",IF(AND($C8233=Party_Statement!$C$5,$B8233&gt;=Party_Statement!$C$6,$B8233&lt;=Party_Statement!$E$6),SUMPRODUCT(($C$3:$C8233=Party_Statement!$C$5)*($B$3:$B8233&gt;=Party_Statement!$C$6)*($B$3:$B8233&lt;=Party_Statement!$E$6)),""))</f>
        <v/>
      </c>
    </row>
    <row r="8234" spans="1:11" x14ac:dyDescent="0.2">
      <c r="A8234" s="203">
        <f>Collection!A1763</f>
        <v>0</v>
      </c>
      <c r="B8234" s="197">
        <f>Collection!B1763</f>
        <v>0</v>
      </c>
      <c r="C8234" s="200">
        <f>Collection!D1763</f>
        <v>0</v>
      </c>
      <c r="D8234" s="200">
        <f>Collection!F1763</f>
        <v>0</v>
      </c>
      <c r="E8234" s="200">
        <f>Collection!C1763</f>
        <v>0</v>
      </c>
      <c r="F8234" s="200"/>
      <c r="G8234" s="201"/>
      <c r="H8234" s="201">
        <f>Collection!H1763</f>
        <v>0</v>
      </c>
      <c r="I8234" s="241">
        <f t="shared" si="129"/>
        <v>0</v>
      </c>
      <c r="J8234" s="200"/>
      <c r="K8234" s="200" t="str" cm="1">
        <f t="array" ref="K8234">IF($C8234="","",IF(AND($C8234=Party_Statement!$C$5,$B8234&gt;=Party_Statement!$C$6,$B8234&lt;=Party_Statement!$E$6),SUMPRODUCT(($C$3:$C8234=Party_Statement!$C$5)*($B$3:$B8234&gt;=Party_Statement!$C$6)*($B$3:$B8234&lt;=Party_Statement!$E$6)),""))</f>
        <v/>
      </c>
    </row>
    <row r="8235" spans="1:11" x14ac:dyDescent="0.2">
      <c r="A8235" s="203">
        <f>Collection!A1764</f>
        <v>0</v>
      </c>
      <c r="B8235" s="197">
        <f>Collection!B1764</f>
        <v>0</v>
      </c>
      <c r="C8235" s="200">
        <f>Collection!D1764</f>
        <v>0</v>
      </c>
      <c r="D8235" s="200">
        <f>Collection!F1764</f>
        <v>0</v>
      </c>
      <c r="E8235" s="200">
        <f>Collection!C1764</f>
        <v>0</v>
      </c>
      <c r="F8235" s="200"/>
      <c r="G8235" s="201"/>
      <c r="H8235" s="201">
        <f>Collection!H1764</f>
        <v>0</v>
      </c>
      <c r="I8235" s="241">
        <f t="shared" si="129"/>
        <v>0</v>
      </c>
      <c r="J8235" s="200"/>
      <c r="K8235" s="200" t="str" cm="1">
        <f t="array" ref="K8235">IF($C8235="","",IF(AND($C8235=Party_Statement!$C$5,$B8235&gt;=Party_Statement!$C$6,$B8235&lt;=Party_Statement!$E$6),SUMPRODUCT(($C$3:$C8235=Party_Statement!$C$5)*($B$3:$B8235&gt;=Party_Statement!$C$6)*($B$3:$B8235&lt;=Party_Statement!$E$6)),""))</f>
        <v/>
      </c>
    </row>
    <row r="8236" spans="1:11" x14ac:dyDescent="0.2">
      <c r="A8236" s="203">
        <f>Collection!A1765</f>
        <v>0</v>
      </c>
      <c r="B8236" s="197">
        <f>Collection!B1765</f>
        <v>0</v>
      </c>
      <c r="C8236" s="200">
        <f>Collection!D1765</f>
        <v>0</v>
      </c>
      <c r="D8236" s="200">
        <f>Collection!F1765</f>
        <v>0</v>
      </c>
      <c r="E8236" s="200">
        <f>Collection!C1765</f>
        <v>0</v>
      </c>
      <c r="F8236" s="200"/>
      <c r="G8236" s="201"/>
      <c r="H8236" s="201">
        <f>Collection!H1765</f>
        <v>0</v>
      </c>
      <c r="I8236" s="241">
        <f t="shared" si="129"/>
        <v>0</v>
      </c>
      <c r="J8236" s="200"/>
      <c r="K8236" s="200" t="str" cm="1">
        <f t="array" ref="K8236">IF($C8236="","",IF(AND($C8236=Party_Statement!$C$5,$B8236&gt;=Party_Statement!$C$6,$B8236&lt;=Party_Statement!$E$6),SUMPRODUCT(($C$3:$C8236=Party_Statement!$C$5)*($B$3:$B8236&gt;=Party_Statement!$C$6)*($B$3:$B8236&lt;=Party_Statement!$E$6)),""))</f>
        <v/>
      </c>
    </row>
    <row r="8237" spans="1:11" x14ac:dyDescent="0.2">
      <c r="A8237" s="203">
        <f>Collection!A1766</f>
        <v>0</v>
      </c>
      <c r="B8237" s="197">
        <f>Collection!B1766</f>
        <v>0</v>
      </c>
      <c r="C8237" s="200">
        <f>Collection!D1766</f>
        <v>0</v>
      </c>
      <c r="D8237" s="200">
        <f>Collection!F1766</f>
        <v>0</v>
      </c>
      <c r="E8237" s="200">
        <f>Collection!C1766</f>
        <v>0</v>
      </c>
      <c r="F8237" s="200"/>
      <c r="G8237" s="201"/>
      <c r="H8237" s="201">
        <f>Collection!H1766</f>
        <v>0</v>
      </c>
      <c r="I8237" s="241">
        <f t="shared" si="129"/>
        <v>0</v>
      </c>
      <c r="J8237" s="200"/>
      <c r="K8237" s="200" t="str" cm="1">
        <f t="array" ref="K8237">IF($C8237="","",IF(AND($C8237=Party_Statement!$C$5,$B8237&gt;=Party_Statement!$C$6,$B8237&lt;=Party_Statement!$E$6),SUMPRODUCT(($C$3:$C8237=Party_Statement!$C$5)*($B$3:$B8237&gt;=Party_Statement!$C$6)*($B$3:$B8237&lt;=Party_Statement!$E$6)),""))</f>
        <v/>
      </c>
    </row>
    <row r="8238" spans="1:11" x14ac:dyDescent="0.2">
      <c r="A8238" s="203">
        <f>Collection!A1767</f>
        <v>0</v>
      </c>
      <c r="B8238" s="197">
        <f>Collection!B1767</f>
        <v>0</v>
      </c>
      <c r="C8238" s="200">
        <f>Collection!D1767</f>
        <v>0</v>
      </c>
      <c r="D8238" s="200">
        <f>Collection!F1767</f>
        <v>0</v>
      </c>
      <c r="E8238" s="200">
        <f>Collection!C1767</f>
        <v>0</v>
      </c>
      <c r="F8238" s="200"/>
      <c r="G8238" s="201"/>
      <c r="H8238" s="201">
        <f>Collection!H1767</f>
        <v>0</v>
      </c>
      <c r="I8238" s="241">
        <f t="shared" si="129"/>
        <v>0</v>
      </c>
      <c r="J8238" s="200"/>
      <c r="K8238" s="200" t="str" cm="1">
        <f t="array" ref="K8238">IF($C8238="","",IF(AND($C8238=Party_Statement!$C$5,$B8238&gt;=Party_Statement!$C$6,$B8238&lt;=Party_Statement!$E$6),SUMPRODUCT(($C$3:$C8238=Party_Statement!$C$5)*($B$3:$B8238&gt;=Party_Statement!$C$6)*($B$3:$B8238&lt;=Party_Statement!$E$6)),""))</f>
        <v/>
      </c>
    </row>
    <row r="8239" spans="1:11" x14ac:dyDescent="0.2">
      <c r="A8239" s="203">
        <f>Collection!A1768</f>
        <v>0</v>
      </c>
      <c r="B8239" s="197">
        <f>Collection!B1768</f>
        <v>0</v>
      </c>
      <c r="C8239" s="200">
        <f>Collection!D1768</f>
        <v>0</v>
      </c>
      <c r="D8239" s="200">
        <f>Collection!F1768</f>
        <v>0</v>
      </c>
      <c r="E8239" s="200">
        <f>Collection!C1768</f>
        <v>0</v>
      </c>
      <c r="F8239" s="200"/>
      <c r="G8239" s="201"/>
      <c r="H8239" s="201">
        <f>Collection!H1768</f>
        <v>0</v>
      </c>
      <c r="I8239" s="241">
        <f t="shared" si="129"/>
        <v>0</v>
      </c>
      <c r="J8239" s="200"/>
      <c r="K8239" s="200" t="str" cm="1">
        <f t="array" ref="K8239">IF($C8239="","",IF(AND($C8239=Party_Statement!$C$5,$B8239&gt;=Party_Statement!$C$6,$B8239&lt;=Party_Statement!$E$6),SUMPRODUCT(($C$3:$C8239=Party_Statement!$C$5)*($B$3:$B8239&gt;=Party_Statement!$C$6)*($B$3:$B8239&lt;=Party_Statement!$E$6)),""))</f>
        <v/>
      </c>
    </row>
    <row r="8240" spans="1:11" x14ac:dyDescent="0.2">
      <c r="A8240" s="203">
        <f>Collection!A1769</f>
        <v>0</v>
      </c>
      <c r="B8240" s="197">
        <f>Collection!B1769</f>
        <v>0</v>
      </c>
      <c r="C8240" s="200">
        <f>Collection!D1769</f>
        <v>0</v>
      </c>
      <c r="D8240" s="200">
        <f>Collection!F1769</f>
        <v>0</v>
      </c>
      <c r="E8240" s="200">
        <f>Collection!C1769</f>
        <v>0</v>
      </c>
      <c r="F8240" s="200"/>
      <c r="G8240" s="201"/>
      <c r="H8240" s="201">
        <f>Collection!H1769</f>
        <v>0</v>
      </c>
      <c r="I8240" s="241">
        <f t="shared" si="129"/>
        <v>0</v>
      </c>
      <c r="J8240" s="200"/>
      <c r="K8240" s="200" t="str" cm="1">
        <f t="array" ref="K8240">IF($C8240="","",IF(AND($C8240=Party_Statement!$C$5,$B8240&gt;=Party_Statement!$C$6,$B8240&lt;=Party_Statement!$E$6),SUMPRODUCT(($C$3:$C8240=Party_Statement!$C$5)*($B$3:$B8240&gt;=Party_Statement!$C$6)*($B$3:$B8240&lt;=Party_Statement!$E$6)),""))</f>
        <v/>
      </c>
    </row>
    <row r="8241" spans="1:11" x14ac:dyDescent="0.2">
      <c r="A8241" s="203">
        <f>Collection!A1770</f>
        <v>0</v>
      </c>
      <c r="B8241" s="197">
        <f>Collection!B1770</f>
        <v>0</v>
      </c>
      <c r="C8241" s="200">
        <f>Collection!D1770</f>
        <v>0</v>
      </c>
      <c r="D8241" s="200">
        <f>Collection!F1770</f>
        <v>0</v>
      </c>
      <c r="E8241" s="200">
        <f>Collection!C1770</f>
        <v>0</v>
      </c>
      <c r="F8241" s="200"/>
      <c r="G8241" s="201"/>
      <c r="H8241" s="201">
        <f>Collection!H1770</f>
        <v>0</v>
      </c>
      <c r="I8241" s="241">
        <f t="shared" si="129"/>
        <v>0</v>
      </c>
      <c r="J8241" s="200"/>
      <c r="K8241" s="200" t="str" cm="1">
        <f t="array" ref="K8241">IF($C8241="","",IF(AND($C8241=Party_Statement!$C$5,$B8241&gt;=Party_Statement!$C$6,$B8241&lt;=Party_Statement!$E$6),SUMPRODUCT(($C$3:$C8241=Party_Statement!$C$5)*($B$3:$B8241&gt;=Party_Statement!$C$6)*($B$3:$B8241&lt;=Party_Statement!$E$6)),""))</f>
        <v/>
      </c>
    </row>
    <row r="8242" spans="1:11" x14ac:dyDescent="0.2">
      <c r="A8242" s="203">
        <f>Collection!A1771</f>
        <v>0</v>
      </c>
      <c r="B8242" s="197">
        <f>Collection!B1771</f>
        <v>0</v>
      </c>
      <c r="C8242" s="200">
        <f>Collection!D1771</f>
        <v>0</v>
      </c>
      <c r="D8242" s="200">
        <f>Collection!F1771</f>
        <v>0</v>
      </c>
      <c r="E8242" s="200">
        <f>Collection!C1771</f>
        <v>0</v>
      </c>
      <c r="F8242" s="200"/>
      <c r="G8242" s="201"/>
      <c r="H8242" s="201">
        <f>Collection!H1771</f>
        <v>0</v>
      </c>
      <c r="I8242" s="241">
        <f t="shared" si="129"/>
        <v>0</v>
      </c>
      <c r="J8242" s="200"/>
      <c r="K8242" s="200" t="str" cm="1">
        <f t="array" ref="K8242">IF($C8242="","",IF(AND($C8242=Party_Statement!$C$5,$B8242&gt;=Party_Statement!$C$6,$B8242&lt;=Party_Statement!$E$6),SUMPRODUCT(($C$3:$C8242=Party_Statement!$C$5)*($B$3:$B8242&gt;=Party_Statement!$C$6)*($B$3:$B8242&lt;=Party_Statement!$E$6)),""))</f>
        <v/>
      </c>
    </row>
    <row r="8243" spans="1:11" x14ac:dyDescent="0.2">
      <c r="A8243" s="203">
        <f>Collection!A1772</f>
        <v>0</v>
      </c>
      <c r="B8243" s="197">
        <f>Collection!B1772</f>
        <v>0</v>
      </c>
      <c r="C8243" s="200">
        <f>Collection!D1772</f>
        <v>0</v>
      </c>
      <c r="D8243" s="200">
        <f>Collection!F1772</f>
        <v>0</v>
      </c>
      <c r="E8243" s="200">
        <f>Collection!C1772</f>
        <v>0</v>
      </c>
      <c r="F8243" s="200"/>
      <c r="G8243" s="201"/>
      <c r="H8243" s="201">
        <f>Collection!H1772</f>
        <v>0</v>
      </c>
      <c r="I8243" s="241">
        <f t="shared" si="129"/>
        <v>0</v>
      </c>
      <c r="J8243" s="200"/>
      <c r="K8243" s="200" t="str" cm="1">
        <f t="array" ref="K8243">IF($C8243="","",IF(AND($C8243=Party_Statement!$C$5,$B8243&gt;=Party_Statement!$C$6,$B8243&lt;=Party_Statement!$E$6),SUMPRODUCT(($C$3:$C8243=Party_Statement!$C$5)*($B$3:$B8243&gt;=Party_Statement!$C$6)*($B$3:$B8243&lt;=Party_Statement!$E$6)),""))</f>
        <v/>
      </c>
    </row>
    <row r="8244" spans="1:11" x14ac:dyDescent="0.2">
      <c r="A8244" s="203">
        <f>Collection!A1773</f>
        <v>0</v>
      </c>
      <c r="B8244" s="197">
        <f>Collection!B1773</f>
        <v>0</v>
      </c>
      <c r="C8244" s="200">
        <f>Collection!D1773</f>
        <v>0</v>
      </c>
      <c r="D8244" s="200">
        <f>Collection!F1773</f>
        <v>0</v>
      </c>
      <c r="E8244" s="200">
        <f>Collection!C1773</f>
        <v>0</v>
      </c>
      <c r="F8244" s="200"/>
      <c r="G8244" s="201"/>
      <c r="H8244" s="201">
        <f>Collection!H1773</f>
        <v>0</v>
      </c>
      <c r="I8244" s="241">
        <f t="shared" si="129"/>
        <v>0</v>
      </c>
      <c r="J8244" s="200"/>
      <c r="K8244" s="200" t="str" cm="1">
        <f t="array" ref="K8244">IF($C8244="","",IF(AND($C8244=Party_Statement!$C$5,$B8244&gt;=Party_Statement!$C$6,$B8244&lt;=Party_Statement!$E$6),SUMPRODUCT(($C$3:$C8244=Party_Statement!$C$5)*($B$3:$B8244&gt;=Party_Statement!$C$6)*($B$3:$B8244&lt;=Party_Statement!$E$6)),""))</f>
        <v/>
      </c>
    </row>
    <row r="8245" spans="1:11" x14ac:dyDescent="0.2">
      <c r="A8245" s="203">
        <f>Collection!A1774</f>
        <v>0</v>
      </c>
      <c r="B8245" s="197">
        <f>Collection!B1774</f>
        <v>0</v>
      </c>
      <c r="C8245" s="200">
        <f>Collection!D1774</f>
        <v>0</v>
      </c>
      <c r="D8245" s="200">
        <f>Collection!F1774</f>
        <v>0</v>
      </c>
      <c r="E8245" s="200">
        <f>Collection!C1774</f>
        <v>0</v>
      </c>
      <c r="F8245" s="200"/>
      <c r="G8245" s="201"/>
      <c r="H8245" s="201">
        <f>Collection!H1774</f>
        <v>0</v>
      </c>
      <c r="I8245" s="241">
        <f t="shared" si="129"/>
        <v>0</v>
      </c>
      <c r="J8245" s="200"/>
      <c r="K8245" s="200" t="str" cm="1">
        <f t="array" ref="K8245">IF($C8245="","",IF(AND($C8245=Party_Statement!$C$5,$B8245&gt;=Party_Statement!$C$6,$B8245&lt;=Party_Statement!$E$6),SUMPRODUCT(($C$3:$C8245=Party_Statement!$C$5)*($B$3:$B8245&gt;=Party_Statement!$C$6)*($B$3:$B8245&lt;=Party_Statement!$E$6)),""))</f>
        <v/>
      </c>
    </row>
    <row r="8246" spans="1:11" x14ac:dyDescent="0.2">
      <c r="A8246" s="203">
        <f>Collection!A1775</f>
        <v>0</v>
      </c>
      <c r="B8246" s="197">
        <f>Collection!B1775</f>
        <v>0</v>
      </c>
      <c r="C8246" s="200">
        <f>Collection!D1775</f>
        <v>0</v>
      </c>
      <c r="D8246" s="200">
        <f>Collection!F1775</f>
        <v>0</v>
      </c>
      <c r="E8246" s="200">
        <f>Collection!C1775</f>
        <v>0</v>
      </c>
      <c r="F8246" s="200"/>
      <c r="G8246" s="201"/>
      <c r="H8246" s="201">
        <f>Collection!H1775</f>
        <v>0</v>
      </c>
      <c r="I8246" s="241">
        <f t="shared" si="129"/>
        <v>0</v>
      </c>
      <c r="J8246" s="200"/>
      <c r="K8246" s="200" t="str" cm="1">
        <f t="array" ref="K8246">IF($C8246="","",IF(AND($C8246=Party_Statement!$C$5,$B8246&gt;=Party_Statement!$C$6,$B8246&lt;=Party_Statement!$E$6),SUMPRODUCT(($C$3:$C8246=Party_Statement!$C$5)*($B$3:$B8246&gt;=Party_Statement!$C$6)*($B$3:$B8246&lt;=Party_Statement!$E$6)),""))</f>
        <v/>
      </c>
    </row>
    <row r="8247" spans="1:11" x14ac:dyDescent="0.2">
      <c r="A8247" s="203">
        <f>Collection!A1776</f>
        <v>0</v>
      </c>
      <c r="B8247" s="197">
        <f>Collection!B1776</f>
        <v>0</v>
      </c>
      <c r="C8247" s="200">
        <f>Collection!D1776</f>
        <v>0</v>
      </c>
      <c r="D8247" s="200">
        <f>Collection!F1776</f>
        <v>0</v>
      </c>
      <c r="E8247" s="200">
        <f>Collection!C1776</f>
        <v>0</v>
      </c>
      <c r="F8247" s="200"/>
      <c r="G8247" s="201"/>
      <c r="H8247" s="201">
        <f>Collection!H1776</f>
        <v>0</v>
      </c>
      <c r="I8247" s="241">
        <f t="shared" si="129"/>
        <v>0</v>
      </c>
      <c r="J8247" s="200"/>
      <c r="K8247" s="200" t="str" cm="1">
        <f t="array" ref="K8247">IF($C8247="","",IF(AND($C8247=Party_Statement!$C$5,$B8247&gt;=Party_Statement!$C$6,$B8247&lt;=Party_Statement!$E$6),SUMPRODUCT(($C$3:$C8247=Party_Statement!$C$5)*($B$3:$B8247&gt;=Party_Statement!$C$6)*($B$3:$B8247&lt;=Party_Statement!$E$6)),""))</f>
        <v/>
      </c>
    </row>
    <row r="8248" spans="1:11" x14ac:dyDescent="0.2">
      <c r="A8248" s="203">
        <f>Collection!A1777</f>
        <v>0</v>
      </c>
      <c r="B8248" s="197">
        <f>Collection!B1777</f>
        <v>0</v>
      </c>
      <c r="C8248" s="200">
        <f>Collection!D1777</f>
        <v>0</v>
      </c>
      <c r="D8248" s="200">
        <f>Collection!F1777</f>
        <v>0</v>
      </c>
      <c r="E8248" s="200">
        <f>Collection!C1777</f>
        <v>0</v>
      </c>
      <c r="F8248" s="200"/>
      <c r="G8248" s="201"/>
      <c r="H8248" s="201">
        <f>Collection!H1777</f>
        <v>0</v>
      </c>
      <c r="I8248" s="241">
        <f t="shared" si="129"/>
        <v>0</v>
      </c>
      <c r="J8248" s="200"/>
      <c r="K8248" s="200" t="str" cm="1">
        <f t="array" ref="K8248">IF($C8248="","",IF(AND($C8248=Party_Statement!$C$5,$B8248&gt;=Party_Statement!$C$6,$B8248&lt;=Party_Statement!$E$6),SUMPRODUCT(($C$3:$C8248=Party_Statement!$C$5)*($B$3:$B8248&gt;=Party_Statement!$C$6)*($B$3:$B8248&lt;=Party_Statement!$E$6)),""))</f>
        <v/>
      </c>
    </row>
    <row r="8249" spans="1:11" x14ac:dyDescent="0.2">
      <c r="A8249" s="203">
        <f>Collection!A1778</f>
        <v>0</v>
      </c>
      <c r="B8249" s="197">
        <f>Collection!B1778</f>
        <v>0</v>
      </c>
      <c r="C8249" s="200">
        <f>Collection!D1778</f>
        <v>0</v>
      </c>
      <c r="D8249" s="200">
        <f>Collection!F1778</f>
        <v>0</v>
      </c>
      <c r="E8249" s="200">
        <f>Collection!C1778</f>
        <v>0</v>
      </c>
      <c r="F8249" s="200"/>
      <c r="G8249" s="201"/>
      <c r="H8249" s="201">
        <f>Collection!H1778</f>
        <v>0</v>
      </c>
      <c r="I8249" s="241">
        <f t="shared" si="129"/>
        <v>0</v>
      </c>
      <c r="J8249" s="200"/>
      <c r="K8249" s="200" t="str" cm="1">
        <f t="array" ref="K8249">IF($C8249="","",IF(AND($C8249=Party_Statement!$C$5,$B8249&gt;=Party_Statement!$C$6,$B8249&lt;=Party_Statement!$E$6),SUMPRODUCT(($C$3:$C8249=Party_Statement!$C$5)*($B$3:$B8249&gt;=Party_Statement!$C$6)*($B$3:$B8249&lt;=Party_Statement!$E$6)),""))</f>
        <v/>
      </c>
    </row>
    <row r="8250" spans="1:11" x14ac:dyDescent="0.2">
      <c r="A8250" s="203">
        <f>Collection!A1779</f>
        <v>0</v>
      </c>
      <c r="B8250" s="197">
        <f>Collection!B1779</f>
        <v>0</v>
      </c>
      <c r="C8250" s="200">
        <f>Collection!D1779</f>
        <v>0</v>
      </c>
      <c r="D8250" s="200">
        <f>Collection!F1779</f>
        <v>0</v>
      </c>
      <c r="E8250" s="200">
        <f>Collection!C1779</f>
        <v>0</v>
      </c>
      <c r="F8250" s="200"/>
      <c r="G8250" s="201"/>
      <c r="H8250" s="201">
        <f>Collection!H1779</f>
        <v>0</v>
      </c>
      <c r="I8250" s="241">
        <f t="shared" si="129"/>
        <v>0</v>
      </c>
      <c r="J8250" s="200"/>
      <c r="K8250" s="200" t="str" cm="1">
        <f t="array" ref="K8250">IF($C8250="","",IF(AND($C8250=Party_Statement!$C$5,$B8250&gt;=Party_Statement!$C$6,$B8250&lt;=Party_Statement!$E$6),SUMPRODUCT(($C$3:$C8250=Party_Statement!$C$5)*($B$3:$B8250&gt;=Party_Statement!$C$6)*($B$3:$B8250&lt;=Party_Statement!$E$6)),""))</f>
        <v/>
      </c>
    </row>
    <row r="8251" spans="1:11" x14ac:dyDescent="0.2">
      <c r="A8251" s="203">
        <f>Collection!A1780</f>
        <v>0</v>
      </c>
      <c r="B8251" s="197">
        <f>Collection!B1780</f>
        <v>0</v>
      </c>
      <c r="C8251" s="200">
        <f>Collection!D1780</f>
        <v>0</v>
      </c>
      <c r="D8251" s="200">
        <f>Collection!F1780</f>
        <v>0</v>
      </c>
      <c r="E8251" s="200">
        <f>Collection!C1780</f>
        <v>0</v>
      </c>
      <c r="F8251" s="200"/>
      <c r="G8251" s="201"/>
      <c r="H8251" s="201">
        <f>Collection!H1780</f>
        <v>0</v>
      </c>
      <c r="I8251" s="241">
        <f t="shared" si="129"/>
        <v>0</v>
      </c>
      <c r="J8251" s="200"/>
      <c r="K8251" s="200" t="str" cm="1">
        <f t="array" ref="K8251">IF($C8251="","",IF(AND($C8251=Party_Statement!$C$5,$B8251&gt;=Party_Statement!$C$6,$B8251&lt;=Party_Statement!$E$6),SUMPRODUCT(($C$3:$C8251=Party_Statement!$C$5)*($B$3:$B8251&gt;=Party_Statement!$C$6)*($B$3:$B8251&lt;=Party_Statement!$E$6)),""))</f>
        <v/>
      </c>
    </row>
    <row r="8252" spans="1:11" x14ac:dyDescent="0.2">
      <c r="A8252" s="203">
        <f>Collection!A1781</f>
        <v>0</v>
      </c>
      <c r="B8252" s="197">
        <f>Collection!B1781</f>
        <v>0</v>
      </c>
      <c r="C8252" s="200">
        <f>Collection!D1781</f>
        <v>0</v>
      </c>
      <c r="D8252" s="200">
        <f>Collection!F1781</f>
        <v>0</v>
      </c>
      <c r="E8252" s="200">
        <f>Collection!C1781</f>
        <v>0</v>
      </c>
      <c r="F8252" s="200"/>
      <c r="G8252" s="201"/>
      <c r="H8252" s="201">
        <f>Collection!H1781</f>
        <v>0</v>
      </c>
      <c r="I8252" s="241">
        <f t="shared" si="129"/>
        <v>0</v>
      </c>
      <c r="J8252" s="200"/>
      <c r="K8252" s="200" t="str" cm="1">
        <f t="array" ref="K8252">IF($C8252="","",IF(AND($C8252=Party_Statement!$C$5,$B8252&gt;=Party_Statement!$C$6,$B8252&lt;=Party_Statement!$E$6),SUMPRODUCT(($C$3:$C8252=Party_Statement!$C$5)*($B$3:$B8252&gt;=Party_Statement!$C$6)*($B$3:$B8252&lt;=Party_Statement!$E$6)),""))</f>
        <v/>
      </c>
    </row>
    <row r="8253" spans="1:11" x14ac:dyDescent="0.2">
      <c r="A8253" s="203">
        <f>Collection!A1782</f>
        <v>0</v>
      </c>
      <c r="B8253" s="197">
        <f>Collection!B1782</f>
        <v>0</v>
      </c>
      <c r="C8253" s="200">
        <f>Collection!D1782</f>
        <v>0</v>
      </c>
      <c r="D8253" s="200">
        <f>Collection!F1782</f>
        <v>0</v>
      </c>
      <c r="E8253" s="200">
        <f>Collection!C1782</f>
        <v>0</v>
      </c>
      <c r="F8253" s="200"/>
      <c r="G8253" s="201"/>
      <c r="H8253" s="201">
        <f>Collection!H1782</f>
        <v>0</v>
      </c>
      <c r="I8253" s="241">
        <f t="shared" si="129"/>
        <v>0</v>
      </c>
      <c r="J8253" s="200"/>
      <c r="K8253" s="200" t="str" cm="1">
        <f t="array" ref="K8253">IF($C8253="","",IF(AND($C8253=Party_Statement!$C$5,$B8253&gt;=Party_Statement!$C$6,$B8253&lt;=Party_Statement!$E$6),SUMPRODUCT(($C$3:$C8253=Party_Statement!$C$5)*($B$3:$B8253&gt;=Party_Statement!$C$6)*($B$3:$B8253&lt;=Party_Statement!$E$6)),""))</f>
        <v/>
      </c>
    </row>
    <row r="8254" spans="1:11" x14ac:dyDescent="0.2">
      <c r="A8254" s="203">
        <f>Collection!A1783</f>
        <v>0</v>
      </c>
      <c r="B8254" s="197">
        <f>Collection!B1783</f>
        <v>0</v>
      </c>
      <c r="C8254" s="200">
        <f>Collection!D1783</f>
        <v>0</v>
      </c>
      <c r="D8254" s="200">
        <f>Collection!F1783</f>
        <v>0</v>
      </c>
      <c r="E8254" s="200">
        <f>Collection!C1783</f>
        <v>0</v>
      </c>
      <c r="F8254" s="200"/>
      <c r="G8254" s="201"/>
      <c r="H8254" s="201">
        <f>Collection!H1783</f>
        <v>0</v>
      </c>
      <c r="I8254" s="241">
        <f t="shared" si="129"/>
        <v>0</v>
      </c>
      <c r="J8254" s="200"/>
      <c r="K8254" s="200" t="str" cm="1">
        <f t="array" ref="K8254">IF($C8254="","",IF(AND($C8254=Party_Statement!$C$5,$B8254&gt;=Party_Statement!$C$6,$B8254&lt;=Party_Statement!$E$6),SUMPRODUCT(($C$3:$C8254=Party_Statement!$C$5)*($B$3:$B8254&gt;=Party_Statement!$C$6)*($B$3:$B8254&lt;=Party_Statement!$E$6)),""))</f>
        <v/>
      </c>
    </row>
    <row r="8255" spans="1:11" x14ac:dyDescent="0.2">
      <c r="A8255" s="203">
        <f>Collection!A1784</f>
        <v>0</v>
      </c>
      <c r="B8255" s="197">
        <f>Collection!B1784</f>
        <v>0</v>
      </c>
      <c r="C8255" s="200">
        <f>Collection!D1784</f>
        <v>0</v>
      </c>
      <c r="D8255" s="200">
        <f>Collection!F1784</f>
        <v>0</v>
      </c>
      <c r="E8255" s="200">
        <f>Collection!C1784</f>
        <v>0</v>
      </c>
      <c r="F8255" s="200"/>
      <c r="G8255" s="201"/>
      <c r="H8255" s="201">
        <f>Collection!H1784</f>
        <v>0</v>
      </c>
      <c r="I8255" s="241">
        <f t="shared" si="129"/>
        <v>0</v>
      </c>
      <c r="J8255" s="200"/>
      <c r="K8255" s="200" t="str" cm="1">
        <f t="array" ref="K8255">IF($C8255="","",IF(AND($C8255=Party_Statement!$C$5,$B8255&gt;=Party_Statement!$C$6,$B8255&lt;=Party_Statement!$E$6),SUMPRODUCT(($C$3:$C8255=Party_Statement!$C$5)*($B$3:$B8255&gt;=Party_Statement!$C$6)*($B$3:$B8255&lt;=Party_Statement!$E$6)),""))</f>
        <v/>
      </c>
    </row>
    <row r="8256" spans="1:11" x14ac:dyDescent="0.2">
      <c r="A8256" s="203">
        <f>Collection!A1785</f>
        <v>0</v>
      </c>
      <c r="B8256" s="197">
        <f>Collection!B1785</f>
        <v>0</v>
      </c>
      <c r="C8256" s="200">
        <f>Collection!D1785</f>
        <v>0</v>
      </c>
      <c r="D8256" s="200">
        <f>Collection!F1785</f>
        <v>0</v>
      </c>
      <c r="E8256" s="200">
        <f>Collection!C1785</f>
        <v>0</v>
      </c>
      <c r="F8256" s="200"/>
      <c r="G8256" s="201"/>
      <c r="H8256" s="201">
        <f>Collection!H1785</f>
        <v>0</v>
      </c>
      <c r="I8256" s="241">
        <f t="shared" si="129"/>
        <v>0</v>
      </c>
      <c r="J8256" s="200"/>
      <c r="K8256" s="200" t="str" cm="1">
        <f t="array" ref="K8256">IF($C8256="","",IF(AND($C8256=Party_Statement!$C$5,$B8256&gt;=Party_Statement!$C$6,$B8256&lt;=Party_Statement!$E$6),SUMPRODUCT(($C$3:$C8256=Party_Statement!$C$5)*($B$3:$B8256&gt;=Party_Statement!$C$6)*($B$3:$B8256&lt;=Party_Statement!$E$6)),""))</f>
        <v/>
      </c>
    </row>
    <row r="8257" spans="1:11" x14ac:dyDescent="0.2">
      <c r="A8257" s="203">
        <f>Collection!A1786</f>
        <v>0</v>
      </c>
      <c r="B8257" s="197">
        <f>Collection!B1786</f>
        <v>0</v>
      </c>
      <c r="C8257" s="200">
        <f>Collection!D1786</f>
        <v>0</v>
      </c>
      <c r="D8257" s="200">
        <f>Collection!F1786</f>
        <v>0</v>
      </c>
      <c r="E8257" s="200">
        <f>Collection!C1786</f>
        <v>0</v>
      </c>
      <c r="F8257" s="200"/>
      <c r="G8257" s="201"/>
      <c r="H8257" s="201">
        <f>Collection!H1786</f>
        <v>0</v>
      </c>
      <c r="I8257" s="241">
        <f t="shared" si="129"/>
        <v>0</v>
      </c>
      <c r="J8257" s="200"/>
      <c r="K8257" s="200" t="str" cm="1">
        <f t="array" ref="K8257">IF($C8257="","",IF(AND($C8257=Party_Statement!$C$5,$B8257&gt;=Party_Statement!$C$6,$B8257&lt;=Party_Statement!$E$6),SUMPRODUCT(($C$3:$C8257=Party_Statement!$C$5)*($B$3:$B8257&gt;=Party_Statement!$C$6)*($B$3:$B8257&lt;=Party_Statement!$E$6)),""))</f>
        <v/>
      </c>
    </row>
    <row r="8258" spans="1:11" x14ac:dyDescent="0.2">
      <c r="A8258" s="203">
        <f>Collection!A1787</f>
        <v>0</v>
      </c>
      <c r="B8258" s="197">
        <f>Collection!B1787</f>
        <v>0</v>
      </c>
      <c r="C8258" s="200">
        <f>Collection!D1787</f>
        <v>0</v>
      </c>
      <c r="D8258" s="200">
        <f>Collection!F1787</f>
        <v>0</v>
      </c>
      <c r="E8258" s="200">
        <f>Collection!C1787</f>
        <v>0</v>
      </c>
      <c r="F8258" s="200"/>
      <c r="G8258" s="201"/>
      <c r="H8258" s="201">
        <f>Collection!H1787</f>
        <v>0</v>
      </c>
      <c r="I8258" s="241">
        <f t="shared" si="129"/>
        <v>0</v>
      </c>
      <c r="J8258" s="200"/>
      <c r="K8258" s="200" t="str" cm="1">
        <f t="array" ref="K8258">IF($C8258="","",IF(AND($C8258=Party_Statement!$C$5,$B8258&gt;=Party_Statement!$C$6,$B8258&lt;=Party_Statement!$E$6),SUMPRODUCT(($C$3:$C8258=Party_Statement!$C$5)*($B$3:$B8258&gt;=Party_Statement!$C$6)*($B$3:$B8258&lt;=Party_Statement!$E$6)),""))</f>
        <v/>
      </c>
    </row>
    <row r="8259" spans="1:11" x14ac:dyDescent="0.2">
      <c r="A8259" s="203">
        <f>Collection!A1788</f>
        <v>0</v>
      </c>
      <c r="B8259" s="197">
        <f>Collection!B1788</f>
        <v>0</v>
      </c>
      <c r="C8259" s="200">
        <f>Collection!D1788</f>
        <v>0</v>
      </c>
      <c r="D8259" s="200">
        <f>Collection!F1788</f>
        <v>0</v>
      </c>
      <c r="E8259" s="200">
        <f>Collection!C1788</f>
        <v>0</v>
      </c>
      <c r="F8259" s="200"/>
      <c r="G8259" s="201"/>
      <c r="H8259" s="201">
        <f>Collection!H1788</f>
        <v>0</v>
      </c>
      <c r="I8259" s="241">
        <f t="shared" si="129"/>
        <v>0</v>
      </c>
      <c r="J8259" s="200"/>
      <c r="K8259" s="200" t="str" cm="1">
        <f t="array" ref="K8259">IF($C8259="","",IF(AND($C8259=Party_Statement!$C$5,$B8259&gt;=Party_Statement!$C$6,$B8259&lt;=Party_Statement!$E$6),SUMPRODUCT(($C$3:$C8259=Party_Statement!$C$5)*($B$3:$B8259&gt;=Party_Statement!$C$6)*($B$3:$B8259&lt;=Party_Statement!$E$6)),""))</f>
        <v/>
      </c>
    </row>
    <row r="8260" spans="1:11" x14ac:dyDescent="0.2">
      <c r="A8260" s="203">
        <f>Collection!A1789</f>
        <v>0</v>
      </c>
      <c r="B8260" s="197">
        <f>Collection!B1789</f>
        <v>0</v>
      </c>
      <c r="C8260" s="200">
        <f>Collection!D1789</f>
        <v>0</v>
      </c>
      <c r="D8260" s="200">
        <f>Collection!F1789</f>
        <v>0</v>
      </c>
      <c r="E8260" s="200">
        <f>Collection!C1789</f>
        <v>0</v>
      </c>
      <c r="F8260" s="200"/>
      <c r="G8260" s="201"/>
      <c r="H8260" s="201">
        <f>Collection!H1789</f>
        <v>0</v>
      </c>
      <c r="I8260" s="241">
        <f t="shared" si="129"/>
        <v>0</v>
      </c>
      <c r="J8260" s="200"/>
      <c r="K8260" s="200" t="str" cm="1">
        <f t="array" ref="K8260">IF($C8260="","",IF(AND($C8260=Party_Statement!$C$5,$B8260&gt;=Party_Statement!$C$6,$B8260&lt;=Party_Statement!$E$6),SUMPRODUCT(($C$3:$C8260=Party_Statement!$C$5)*($B$3:$B8260&gt;=Party_Statement!$C$6)*($B$3:$B8260&lt;=Party_Statement!$E$6)),""))</f>
        <v/>
      </c>
    </row>
    <row r="8261" spans="1:11" x14ac:dyDescent="0.2">
      <c r="A8261" s="203">
        <f>Collection!A1790</f>
        <v>0</v>
      </c>
      <c r="B8261" s="197">
        <f>Collection!B1790</f>
        <v>0</v>
      </c>
      <c r="C8261" s="200">
        <f>Collection!D1790</f>
        <v>0</v>
      </c>
      <c r="D8261" s="200">
        <f>Collection!F1790</f>
        <v>0</v>
      </c>
      <c r="E8261" s="200">
        <f>Collection!C1790</f>
        <v>0</v>
      </c>
      <c r="F8261" s="200"/>
      <c r="G8261" s="201"/>
      <c r="H8261" s="201">
        <f>Collection!H1790</f>
        <v>0</v>
      </c>
      <c r="I8261" s="241">
        <f t="shared" si="129"/>
        <v>0</v>
      </c>
      <c r="J8261" s="200"/>
      <c r="K8261" s="200" t="str" cm="1">
        <f t="array" ref="K8261">IF($C8261="","",IF(AND($C8261=Party_Statement!$C$5,$B8261&gt;=Party_Statement!$C$6,$B8261&lt;=Party_Statement!$E$6),SUMPRODUCT(($C$3:$C8261=Party_Statement!$C$5)*($B$3:$B8261&gt;=Party_Statement!$C$6)*($B$3:$B8261&lt;=Party_Statement!$E$6)),""))</f>
        <v/>
      </c>
    </row>
    <row r="8262" spans="1:11" x14ac:dyDescent="0.2">
      <c r="A8262" s="203">
        <f>Collection!A1791</f>
        <v>0</v>
      </c>
      <c r="B8262" s="197">
        <f>Collection!B1791</f>
        <v>0</v>
      </c>
      <c r="C8262" s="200">
        <f>Collection!D1791</f>
        <v>0</v>
      </c>
      <c r="D8262" s="200">
        <f>Collection!F1791</f>
        <v>0</v>
      </c>
      <c r="E8262" s="200">
        <f>Collection!C1791</f>
        <v>0</v>
      </c>
      <c r="F8262" s="200"/>
      <c r="G8262" s="201"/>
      <c r="H8262" s="201">
        <f>Collection!H1791</f>
        <v>0</v>
      </c>
      <c r="I8262" s="241">
        <f t="shared" si="129"/>
        <v>0</v>
      </c>
      <c r="J8262" s="200"/>
      <c r="K8262" s="200" t="str" cm="1">
        <f t="array" ref="K8262">IF($C8262="","",IF(AND($C8262=Party_Statement!$C$5,$B8262&gt;=Party_Statement!$C$6,$B8262&lt;=Party_Statement!$E$6),SUMPRODUCT(($C$3:$C8262=Party_Statement!$C$5)*($B$3:$B8262&gt;=Party_Statement!$C$6)*($B$3:$B8262&lt;=Party_Statement!$E$6)),""))</f>
        <v/>
      </c>
    </row>
    <row r="8263" spans="1:11" x14ac:dyDescent="0.2">
      <c r="A8263" s="203">
        <f>Collection!A1792</f>
        <v>0</v>
      </c>
      <c r="B8263" s="197">
        <f>Collection!B1792</f>
        <v>0</v>
      </c>
      <c r="C8263" s="200">
        <f>Collection!D1792</f>
        <v>0</v>
      </c>
      <c r="D8263" s="200">
        <f>Collection!F1792</f>
        <v>0</v>
      </c>
      <c r="E8263" s="200">
        <f>Collection!C1792</f>
        <v>0</v>
      </c>
      <c r="F8263" s="200"/>
      <c r="G8263" s="201"/>
      <c r="H8263" s="201">
        <f>Collection!H1792</f>
        <v>0</v>
      </c>
      <c r="I8263" s="241">
        <f t="shared" si="129"/>
        <v>0</v>
      </c>
      <c r="J8263" s="200"/>
      <c r="K8263" s="200" t="str" cm="1">
        <f t="array" ref="K8263">IF($C8263="","",IF(AND($C8263=Party_Statement!$C$5,$B8263&gt;=Party_Statement!$C$6,$B8263&lt;=Party_Statement!$E$6),SUMPRODUCT(($C$3:$C8263=Party_Statement!$C$5)*($B$3:$B8263&gt;=Party_Statement!$C$6)*($B$3:$B8263&lt;=Party_Statement!$E$6)),""))</f>
        <v/>
      </c>
    </row>
    <row r="8264" spans="1:11" x14ac:dyDescent="0.2">
      <c r="A8264" s="203">
        <f>Collection!A1793</f>
        <v>0</v>
      </c>
      <c r="B8264" s="197">
        <f>Collection!B1793</f>
        <v>0</v>
      </c>
      <c r="C8264" s="200">
        <f>Collection!D1793</f>
        <v>0</v>
      </c>
      <c r="D8264" s="200">
        <f>Collection!F1793</f>
        <v>0</v>
      </c>
      <c r="E8264" s="200">
        <f>Collection!C1793</f>
        <v>0</v>
      </c>
      <c r="F8264" s="200"/>
      <c r="G8264" s="201"/>
      <c r="H8264" s="201">
        <f>Collection!H1793</f>
        <v>0</v>
      </c>
      <c r="I8264" s="241">
        <f t="shared" si="129"/>
        <v>0</v>
      </c>
      <c r="J8264" s="200"/>
      <c r="K8264" s="200" t="str" cm="1">
        <f t="array" ref="K8264">IF($C8264="","",IF(AND($C8264=Party_Statement!$C$5,$B8264&gt;=Party_Statement!$C$6,$B8264&lt;=Party_Statement!$E$6),SUMPRODUCT(($C$3:$C8264=Party_Statement!$C$5)*($B$3:$B8264&gt;=Party_Statement!$C$6)*($B$3:$B8264&lt;=Party_Statement!$E$6)),""))</f>
        <v/>
      </c>
    </row>
    <row r="8265" spans="1:11" x14ac:dyDescent="0.2">
      <c r="A8265" s="203">
        <f>Collection!A1794</f>
        <v>0</v>
      </c>
      <c r="B8265" s="197">
        <f>Collection!B1794</f>
        <v>0</v>
      </c>
      <c r="C8265" s="200">
        <f>Collection!D1794</f>
        <v>0</v>
      </c>
      <c r="D8265" s="200">
        <f>Collection!F1794</f>
        <v>0</v>
      </c>
      <c r="E8265" s="200">
        <f>Collection!C1794</f>
        <v>0</v>
      </c>
      <c r="F8265" s="200"/>
      <c r="G8265" s="201"/>
      <c r="H8265" s="201">
        <f>Collection!H1794</f>
        <v>0</v>
      </c>
      <c r="I8265" s="241">
        <f t="shared" si="129"/>
        <v>0</v>
      </c>
      <c r="J8265" s="200"/>
      <c r="K8265" s="200" t="str" cm="1">
        <f t="array" ref="K8265">IF($C8265="","",IF(AND($C8265=Party_Statement!$C$5,$B8265&gt;=Party_Statement!$C$6,$B8265&lt;=Party_Statement!$E$6),SUMPRODUCT(($C$3:$C8265=Party_Statement!$C$5)*($B$3:$B8265&gt;=Party_Statement!$C$6)*($B$3:$B8265&lt;=Party_Statement!$E$6)),""))</f>
        <v/>
      </c>
    </row>
    <row r="8266" spans="1:11" x14ac:dyDescent="0.2">
      <c r="A8266" s="203">
        <f>Collection!A1795</f>
        <v>0</v>
      </c>
      <c r="B8266" s="197">
        <f>Collection!B1795</f>
        <v>0</v>
      </c>
      <c r="C8266" s="200">
        <f>Collection!D1795</f>
        <v>0</v>
      </c>
      <c r="D8266" s="200">
        <f>Collection!F1795</f>
        <v>0</v>
      </c>
      <c r="E8266" s="200">
        <f>Collection!C1795</f>
        <v>0</v>
      </c>
      <c r="F8266" s="200"/>
      <c r="G8266" s="201"/>
      <c r="H8266" s="201">
        <f>Collection!H1795</f>
        <v>0</v>
      </c>
      <c r="I8266" s="241">
        <f t="shared" si="129"/>
        <v>0</v>
      </c>
      <c r="J8266" s="200"/>
      <c r="K8266" s="200" t="str" cm="1">
        <f t="array" ref="K8266">IF($C8266="","",IF(AND($C8266=Party_Statement!$C$5,$B8266&gt;=Party_Statement!$C$6,$B8266&lt;=Party_Statement!$E$6),SUMPRODUCT(($C$3:$C8266=Party_Statement!$C$5)*($B$3:$B8266&gt;=Party_Statement!$C$6)*($B$3:$B8266&lt;=Party_Statement!$E$6)),""))</f>
        <v/>
      </c>
    </row>
    <row r="8267" spans="1:11" x14ac:dyDescent="0.2">
      <c r="A8267" s="203">
        <f>Collection!A1796</f>
        <v>0</v>
      </c>
      <c r="B8267" s="197">
        <f>Collection!B1796</f>
        <v>0</v>
      </c>
      <c r="C8267" s="200">
        <f>Collection!D1796</f>
        <v>0</v>
      </c>
      <c r="D8267" s="200">
        <f>Collection!F1796</f>
        <v>0</v>
      </c>
      <c r="E8267" s="200">
        <f>Collection!C1796</f>
        <v>0</v>
      </c>
      <c r="F8267" s="200"/>
      <c r="G8267" s="201"/>
      <c r="H8267" s="201">
        <f>Collection!H1796</f>
        <v>0</v>
      </c>
      <c r="I8267" s="241">
        <f t="shared" ref="I8267:I8330" si="130">IF($C8267="","",IF($C8267=$C3285,$I3285+$G8267-$H8267,$G8267-$H8267))</f>
        <v>0</v>
      </c>
      <c r="J8267" s="200"/>
      <c r="K8267" s="200" t="str" cm="1">
        <f t="array" ref="K8267">IF($C8267="","",IF(AND($C8267=Party_Statement!$C$5,$B8267&gt;=Party_Statement!$C$6,$B8267&lt;=Party_Statement!$E$6),SUMPRODUCT(($C$3:$C8267=Party_Statement!$C$5)*($B$3:$B8267&gt;=Party_Statement!$C$6)*($B$3:$B8267&lt;=Party_Statement!$E$6)),""))</f>
        <v/>
      </c>
    </row>
    <row r="8268" spans="1:11" x14ac:dyDescent="0.2">
      <c r="A8268" s="203">
        <f>Collection!A1797</f>
        <v>0</v>
      </c>
      <c r="B8268" s="197">
        <f>Collection!B1797</f>
        <v>0</v>
      </c>
      <c r="C8268" s="200">
        <f>Collection!D1797</f>
        <v>0</v>
      </c>
      <c r="D8268" s="200">
        <f>Collection!F1797</f>
        <v>0</v>
      </c>
      <c r="E8268" s="200">
        <f>Collection!C1797</f>
        <v>0</v>
      </c>
      <c r="F8268" s="200"/>
      <c r="G8268" s="201"/>
      <c r="H8268" s="201">
        <f>Collection!H1797</f>
        <v>0</v>
      </c>
      <c r="I8268" s="241">
        <f t="shared" si="130"/>
        <v>0</v>
      </c>
      <c r="J8268" s="200"/>
      <c r="K8268" s="200" t="str" cm="1">
        <f t="array" ref="K8268">IF($C8268="","",IF(AND($C8268=Party_Statement!$C$5,$B8268&gt;=Party_Statement!$C$6,$B8268&lt;=Party_Statement!$E$6),SUMPRODUCT(($C$3:$C8268=Party_Statement!$C$5)*($B$3:$B8268&gt;=Party_Statement!$C$6)*($B$3:$B8268&lt;=Party_Statement!$E$6)),""))</f>
        <v/>
      </c>
    </row>
    <row r="8269" spans="1:11" x14ac:dyDescent="0.2">
      <c r="A8269" s="203">
        <f>Collection!A1798</f>
        <v>0</v>
      </c>
      <c r="B8269" s="197">
        <f>Collection!B1798</f>
        <v>0</v>
      </c>
      <c r="C8269" s="200">
        <f>Collection!D1798</f>
        <v>0</v>
      </c>
      <c r="D8269" s="200">
        <f>Collection!F1798</f>
        <v>0</v>
      </c>
      <c r="E8269" s="200">
        <f>Collection!C1798</f>
        <v>0</v>
      </c>
      <c r="F8269" s="200"/>
      <c r="G8269" s="201"/>
      <c r="H8269" s="201">
        <f>Collection!H1798</f>
        <v>0</v>
      </c>
      <c r="I8269" s="241">
        <f t="shared" si="130"/>
        <v>0</v>
      </c>
      <c r="J8269" s="200"/>
      <c r="K8269" s="200" t="str" cm="1">
        <f t="array" ref="K8269">IF($C8269="","",IF(AND($C8269=Party_Statement!$C$5,$B8269&gt;=Party_Statement!$C$6,$B8269&lt;=Party_Statement!$E$6),SUMPRODUCT(($C$3:$C8269=Party_Statement!$C$5)*($B$3:$B8269&gt;=Party_Statement!$C$6)*($B$3:$B8269&lt;=Party_Statement!$E$6)),""))</f>
        <v/>
      </c>
    </row>
    <row r="8270" spans="1:11" x14ac:dyDescent="0.2">
      <c r="A8270" s="203">
        <f>Collection!A1799</f>
        <v>0</v>
      </c>
      <c r="B8270" s="197">
        <f>Collection!B1799</f>
        <v>0</v>
      </c>
      <c r="C8270" s="200">
        <f>Collection!D1799</f>
        <v>0</v>
      </c>
      <c r="D8270" s="200">
        <f>Collection!F1799</f>
        <v>0</v>
      </c>
      <c r="E8270" s="200">
        <f>Collection!C1799</f>
        <v>0</v>
      </c>
      <c r="F8270" s="200"/>
      <c r="G8270" s="201"/>
      <c r="H8270" s="201">
        <f>Collection!H1799</f>
        <v>0</v>
      </c>
      <c r="I8270" s="241">
        <f t="shared" si="130"/>
        <v>0</v>
      </c>
      <c r="J8270" s="200"/>
      <c r="K8270" s="200" t="str" cm="1">
        <f t="array" ref="K8270">IF($C8270="","",IF(AND($C8270=Party_Statement!$C$5,$B8270&gt;=Party_Statement!$C$6,$B8270&lt;=Party_Statement!$E$6),SUMPRODUCT(($C$3:$C8270=Party_Statement!$C$5)*($B$3:$B8270&gt;=Party_Statement!$C$6)*($B$3:$B8270&lt;=Party_Statement!$E$6)),""))</f>
        <v/>
      </c>
    </row>
    <row r="8271" spans="1:11" x14ac:dyDescent="0.2">
      <c r="A8271" s="203">
        <f>Collection!A1800</f>
        <v>0</v>
      </c>
      <c r="B8271" s="197">
        <f>Collection!B1800</f>
        <v>0</v>
      </c>
      <c r="C8271" s="200">
        <f>Collection!D1800</f>
        <v>0</v>
      </c>
      <c r="D8271" s="200">
        <f>Collection!F1800</f>
        <v>0</v>
      </c>
      <c r="E8271" s="200">
        <f>Collection!C1800</f>
        <v>0</v>
      </c>
      <c r="F8271" s="200"/>
      <c r="G8271" s="201"/>
      <c r="H8271" s="201">
        <f>Collection!H1800</f>
        <v>0</v>
      </c>
      <c r="I8271" s="241">
        <f t="shared" si="130"/>
        <v>0</v>
      </c>
      <c r="J8271" s="200"/>
      <c r="K8271" s="200" t="str" cm="1">
        <f t="array" ref="K8271">IF($C8271="","",IF(AND($C8271=Party_Statement!$C$5,$B8271&gt;=Party_Statement!$C$6,$B8271&lt;=Party_Statement!$E$6),SUMPRODUCT(($C$3:$C8271=Party_Statement!$C$5)*($B$3:$B8271&gt;=Party_Statement!$C$6)*($B$3:$B8271&lt;=Party_Statement!$E$6)),""))</f>
        <v/>
      </c>
    </row>
    <row r="8272" spans="1:11" x14ac:dyDescent="0.2">
      <c r="A8272" s="203">
        <f>Collection!A1801</f>
        <v>0</v>
      </c>
      <c r="B8272" s="197">
        <f>Collection!B1801</f>
        <v>0</v>
      </c>
      <c r="C8272" s="200">
        <f>Collection!D1801</f>
        <v>0</v>
      </c>
      <c r="D8272" s="200">
        <f>Collection!F1801</f>
        <v>0</v>
      </c>
      <c r="E8272" s="200">
        <f>Collection!C1801</f>
        <v>0</v>
      </c>
      <c r="F8272" s="200"/>
      <c r="G8272" s="201"/>
      <c r="H8272" s="201">
        <f>Collection!H1801</f>
        <v>0</v>
      </c>
      <c r="I8272" s="241">
        <f t="shared" si="130"/>
        <v>0</v>
      </c>
      <c r="J8272" s="200"/>
      <c r="K8272" s="200" t="str" cm="1">
        <f t="array" ref="K8272">IF($C8272="","",IF(AND($C8272=Party_Statement!$C$5,$B8272&gt;=Party_Statement!$C$6,$B8272&lt;=Party_Statement!$E$6),SUMPRODUCT(($C$3:$C8272=Party_Statement!$C$5)*($B$3:$B8272&gt;=Party_Statement!$C$6)*($B$3:$B8272&lt;=Party_Statement!$E$6)),""))</f>
        <v/>
      </c>
    </row>
    <row r="8273" spans="1:11" x14ac:dyDescent="0.2">
      <c r="A8273" s="203">
        <f>Collection!A1802</f>
        <v>0</v>
      </c>
      <c r="B8273" s="197">
        <f>Collection!B1802</f>
        <v>0</v>
      </c>
      <c r="C8273" s="200">
        <f>Collection!D1802</f>
        <v>0</v>
      </c>
      <c r="D8273" s="200">
        <f>Collection!F1802</f>
        <v>0</v>
      </c>
      <c r="E8273" s="200">
        <f>Collection!C1802</f>
        <v>0</v>
      </c>
      <c r="F8273" s="200"/>
      <c r="G8273" s="201"/>
      <c r="H8273" s="201">
        <f>Collection!H1802</f>
        <v>0</v>
      </c>
      <c r="I8273" s="241">
        <f t="shared" si="130"/>
        <v>0</v>
      </c>
      <c r="J8273" s="200"/>
      <c r="K8273" s="200" t="str" cm="1">
        <f t="array" ref="K8273">IF($C8273="","",IF(AND($C8273=Party_Statement!$C$5,$B8273&gt;=Party_Statement!$C$6,$B8273&lt;=Party_Statement!$E$6),SUMPRODUCT(($C$3:$C8273=Party_Statement!$C$5)*($B$3:$B8273&gt;=Party_Statement!$C$6)*($B$3:$B8273&lt;=Party_Statement!$E$6)),""))</f>
        <v/>
      </c>
    </row>
    <row r="8274" spans="1:11" x14ac:dyDescent="0.2">
      <c r="A8274" s="203">
        <f>Collection!A1803</f>
        <v>0</v>
      </c>
      <c r="B8274" s="197">
        <f>Collection!B1803</f>
        <v>0</v>
      </c>
      <c r="C8274" s="200">
        <f>Collection!D1803</f>
        <v>0</v>
      </c>
      <c r="D8274" s="200">
        <f>Collection!F1803</f>
        <v>0</v>
      </c>
      <c r="E8274" s="200">
        <f>Collection!C1803</f>
        <v>0</v>
      </c>
      <c r="F8274" s="200"/>
      <c r="G8274" s="201"/>
      <c r="H8274" s="201">
        <f>Collection!H1803</f>
        <v>0</v>
      </c>
      <c r="I8274" s="241">
        <f t="shared" si="130"/>
        <v>0</v>
      </c>
      <c r="J8274" s="200"/>
      <c r="K8274" s="200" t="str" cm="1">
        <f t="array" ref="K8274">IF($C8274="","",IF(AND($C8274=Party_Statement!$C$5,$B8274&gt;=Party_Statement!$C$6,$B8274&lt;=Party_Statement!$E$6),SUMPRODUCT(($C$3:$C8274=Party_Statement!$C$5)*($B$3:$B8274&gt;=Party_Statement!$C$6)*($B$3:$B8274&lt;=Party_Statement!$E$6)),""))</f>
        <v/>
      </c>
    </row>
    <row r="8275" spans="1:11" x14ac:dyDescent="0.2">
      <c r="A8275" s="203">
        <f>Collection!A1804</f>
        <v>0</v>
      </c>
      <c r="B8275" s="197">
        <f>Collection!B1804</f>
        <v>0</v>
      </c>
      <c r="C8275" s="200">
        <f>Collection!D1804</f>
        <v>0</v>
      </c>
      <c r="D8275" s="200">
        <f>Collection!F1804</f>
        <v>0</v>
      </c>
      <c r="E8275" s="200">
        <f>Collection!C1804</f>
        <v>0</v>
      </c>
      <c r="F8275" s="200"/>
      <c r="G8275" s="201"/>
      <c r="H8275" s="201">
        <f>Collection!H1804</f>
        <v>0</v>
      </c>
      <c r="I8275" s="241">
        <f t="shared" si="130"/>
        <v>0</v>
      </c>
      <c r="J8275" s="200"/>
      <c r="K8275" s="200" t="str" cm="1">
        <f t="array" ref="K8275">IF($C8275="","",IF(AND($C8275=Party_Statement!$C$5,$B8275&gt;=Party_Statement!$C$6,$B8275&lt;=Party_Statement!$E$6),SUMPRODUCT(($C$3:$C8275=Party_Statement!$C$5)*($B$3:$B8275&gt;=Party_Statement!$C$6)*($B$3:$B8275&lt;=Party_Statement!$E$6)),""))</f>
        <v/>
      </c>
    </row>
    <row r="8276" spans="1:11" x14ac:dyDescent="0.2">
      <c r="A8276" s="203">
        <f>Collection!A1805</f>
        <v>0</v>
      </c>
      <c r="B8276" s="197">
        <f>Collection!B1805</f>
        <v>0</v>
      </c>
      <c r="C8276" s="200">
        <f>Collection!D1805</f>
        <v>0</v>
      </c>
      <c r="D8276" s="200">
        <f>Collection!F1805</f>
        <v>0</v>
      </c>
      <c r="E8276" s="200">
        <f>Collection!C1805</f>
        <v>0</v>
      </c>
      <c r="F8276" s="200"/>
      <c r="G8276" s="201"/>
      <c r="H8276" s="201">
        <f>Collection!H1805</f>
        <v>0</v>
      </c>
      <c r="I8276" s="241">
        <f t="shared" si="130"/>
        <v>0</v>
      </c>
      <c r="J8276" s="200"/>
      <c r="K8276" s="200" t="str" cm="1">
        <f t="array" ref="K8276">IF($C8276="","",IF(AND($C8276=Party_Statement!$C$5,$B8276&gt;=Party_Statement!$C$6,$B8276&lt;=Party_Statement!$E$6),SUMPRODUCT(($C$3:$C8276=Party_Statement!$C$5)*($B$3:$B8276&gt;=Party_Statement!$C$6)*($B$3:$B8276&lt;=Party_Statement!$E$6)),""))</f>
        <v/>
      </c>
    </row>
    <row r="8277" spans="1:11" x14ac:dyDescent="0.2">
      <c r="A8277" s="203">
        <f>Collection!A1806</f>
        <v>0</v>
      </c>
      <c r="B8277" s="197">
        <f>Collection!B1806</f>
        <v>0</v>
      </c>
      <c r="C8277" s="200">
        <f>Collection!D1806</f>
        <v>0</v>
      </c>
      <c r="D8277" s="200">
        <f>Collection!F1806</f>
        <v>0</v>
      </c>
      <c r="E8277" s="200">
        <f>Collection!C1806</f>
        <v>0</v>
      </c>
      <c r="F8277" s="200"/>
      <c r="G8277" s="201"/>
      <c r="H8277" s="201">
        <f>Collection!H1806</f>
        <v>0</v>
      </c>
      <c r="I8277" s="241">
        <f t="shared" si="130"/>
        <v>0</v>
      </c>
      <c r="J8277" s="200"/>
      <c r="K8277" s="200" t="str" cm="1">
        <f t="array" ref="K8277">IF($C8277="","",IF(AND($C8277=Party_Statement!$C$5,$B8277&gt;=Party_Statement!$C$6,$B8277&lt;=Party_Statement!$E$6),SUMPRODUCT(($C$3:$C8277=Party_Statement!$C$5)*($B$3:$B8277&gt;=Party_Statement!$C$6)*($B$3:$B8277&lt;=Party_Statement!$E$6)),""))</f>
        <v/>
      </c>
    </row>
    <row r="8278" spans="1:11" x14ac:dyDescent="0.2">
      <c r="A8278" s="203">
        <f>Collection!A1807</f>
        <v>0</v>
      </c>
      <c r="B8278" s="197">
        <f>Collection!B1807</f>
        <v>0</v>
      </c>
      <c r="C8278" s="200">
        <f>Collection!D1807</f>
        <v>0</v>
      </c>
      <c r="D8278" s="200">
        <f>Collection!F1807</f>
        <v>0</v>
      </c>
      <c r="E8278" s="200">
        <f>Collection!C1807</f>
        <v>0</v>
      </c>
      <c r="F8278" s="200"/>
      <c r="G8278" s="201"/>
      <c r="H8278" s="201">
        <f>Collection!H1807</f>
        <v>0</v>
      </c>
      <c r="I8278" s="241">
        <f t="shared" si="130"/>
        <v>0</v>
      </c>
      <c r="J8278" s="200"/>
      <c r="K8278" s="200" t="str" cm="1">
        <f t="array" ref="K8278">IF($C8278="","",IF(AND($C8278=Party_Statement!$C$5,$B8278&gt;=Party_Statement!$C$6,$B8278&lt;=Party_Statement!$E$6),SUMPRODUCT(($C$3:$C8278=Party_Statement!$C$5)*($B$3:$B8278&gt;=Party_Statement!$C$6)*($B$3:$B8278&lt;=Party_Statement!$E$6)),""))</f>
        <v/>
      </c>
    </row>
    <row r="8279" spans="1:11" x14ac:dyDescent="0.2">
      <c r="A8279" s="203">
        <f>Collection!A1808</f>
        <v>0</v>
      </c>
      <c r="B8279" s="197">
        <f>Collection!B1808</f>
        <v>0</v>
      </c>
      <c r="C8279" s="200">
        <f>Collection!D1808</f>
        <v>0</v>
      </c>
      <c r="D8279" s="200">
        <f>Collection!F1808</f>
        <v>0</v>
      </c>
      <c r="E8279" s="200">
        <f>Collection!C1808</f>
        <v>0</v>
      </c>
      <c r="F8279" s="200"/>
      <c r="G8279" s="201"/>
      <c r="H8279" s="201">
        <f>Collection!H1808</f>
        <v>0</v>
      </c>
      <c r="I8279" s="241">
        <f t="shared" si="130"/>
        <v>0</v>
      </c>
      <c r="J8279" s="200"/>
      <c r="K8279" s="200" t="str" cm="1">
        <f t="array" ref="K8279">IF($C8279="","",IF(AND($C8279=Party_Statement!$C$5,$B8279&gt;=Party_Statement!$C$6,$B8279&lt;=Party_Statement!$E$6),SUMPRODUCT(($C$3:$C8279=Party_Statement!$C$5)*($B$3:$B8279&gt;=Party_Statement!$C$6)*($B$3:$B8279&lt;=Party_Statement!$E$6)),""))</f>
        <v/>
      </c>
    </row>
    <row r="8280" spans="1:11" x14ac:dyDescent="0.2">
      <c r="A8280" s="203">
        <f>Collection!A1809</f>
        <v>0</v>
      </c>
      <c r="B8280" s="197">
        <f>Collection!B1809</f>
        <v>0</v>
      </c>
      <c r="C8280" s="200">
        <f>Collection!D1809</f>
        <v>0</v>
      </c>
      <c r="D8280" s="200">
        <f>Collection!F1809</f>
        <v>0</v>
      </c>
      <c r="E8280" s="200">
        <f>Collection!C1809</f>
        <v>0</v>
      </c>
      <c r="F8280" s="200"/>
      <c r="G8280" s="201"/>
      <c r="H8280" s="201">
        <f>Collection!H1809</f>
        <v>0</v>
      </c>
      <c r="I8280" s="241">
        <f t="shared" si="130"/>
        <v>0</v>
      </c>
      <c r="J8280" s="200"/>
      <c r="K8280" s="200" t="str" cm="1">
        <f t="array" ref="K8280">IF($C8280="","",IF(AND($C8280=Party_Statement!$C$5,$B8280&gt;=Party_Statement!$C$6,$B8280&lt;=Party_Statement!$E$6),SUMPRODUCT(($C$3:$C8280=Party_Statement!$C$5)*($B$3:$B8280&gt;=Party_Statement!$C$6)*($B$3:$B8280&lt;=Party_Statement!$E$6)),""))</f>
        <v/>
      </c>
    </row>
    <row r="8281" spans="1:11" x14ac:dyDescent="0.2">
      <c r="A8281" s="203">
        <f>Collection!A1810</f>
        <v>0</v>
      </c>
      <c r="B8281" s="197">
        <f>Collection!B1810</f>
        <v>0</v>
      </c>
      <c r="C8281" s="200">
        <f>Collection!D1810</f>
        <v>0</v>
      </c>
      <c r="D8281" s="200">
        <f>Collection!F1810</f>
        <v>0</v>
      </c>
      <c r="E8281" s="200">
        <f>Collection!C1810</f>
        <v>0</v>
      </c>
      <c r="F8281" s="200"/>
      <c r="G8281" s="201"/>
      <c r="H8281" s="201">
        <f>Collection!H1810</f>
        <v>0</v>
      </c>
      <c r="I8281" s="241">
        <f t="shared" si="130"/>
        <v>0</v>
      </c>
      <c r="J8281" s="200"/>
      <c r="K8281" s="200" t="str" cm="1">
        <f t="array" ref="K8281">IF($C8281="","",IF(AND($C8281=Party_Statement!$C$5,$B8281&gt;=Party_Statement!$C$6,$B8281&lt;=Party_Statement!$E$6),SUMPRODUCT(($C$3:$C8281=Party_Statement!$C$5)*($B$3:$B8281&gt;=Party_Statement!$C$6)*($B$3:$B8281&lt;=Party_Statement!$E$6)),""))</f>
        <v/>
      </c>
    </row>
    <row r="8282" spans="1:11" x14ac:dyDescent="0.2">
      <c r="A8282" s="203">
        <f>Collection!A1811</f>
        <v>0</v>
      </c>
      <c r="B8282" s="197">
        <f>Collection!B1811</f>
        <v>0</v>
      </c>
      <c r="C8282" s="200">
        <f>Collection!D1811</f>
        <v>0</v>
      </c>
      <c r="D8282" s="200">
        <f>Collection!F1811</f>
        <v>0</v>
      </c>
      <c r="E8282" s="200">
        <f>Collection!C1811</f>
        <v>0</v>
      </c>
      <c r="F8282" s="200"/>
      <c r="G8282" s="201"/>
      <c r="H8282" s="201">
        <f>Collection!H1811</f>
        <v>0</v>
      </c>
      <c r="I8282" s="241">
        <f t="shared" si="130"/>
        <v>0</v>
      </c>
      <c r="J8282" s="200"/>
      <c r="K8282" s="200" t="str" cm="1">
        <f t="array" ref="K8282">IF($C8282="","",IF(AND($C8282=Party_Statement!$C$5,$B8282&gt;=Party_Statement!$C$6,$B8282&lt;=Party_Statement!$E$6),SUMPRODUCT(($C$3:$C8282=Party_Statement!$C$5)*($B$3:$B8282&gt;=Party_Statement!$C$6)*($B$3:$B8282&lt;=Party_Statement!$E$6)),""))</f>
        <v/>
      </c>
    </row>
    <row r="8283" spans="1:11" x14ac:dyDescent="0.2">
      <c r="A8283" s="203">
        <f>Collection!A1812</f>
        <v>0</v>
      </c>
      <c r="B8283" s="197">
        <f>Collection!B1812</f>
        <v>0</v>
      </c>
      <c r="C8283" s="200">
        <f>Collection!D1812</f>
        <v>0</v>
      </c>
      <c r="D8283" s="200">
        <f>Collection!F1812</f>
        <v>0</v>
      </c>
      <c r="E8283" s="200">
        <f>Collection!C1812</f>
        <v>0</v>
      </c>
      <c r="F8283" s="200"/>
      <c r="G8283" s="201"/>
      <c r="H8283" s="201">
        <f>Collection!H1812</f>
        <v>0</v>
      </c>
      <c r="I8283" s="241">
        <f t="shared" si="130"/>
        <v>0</v>
      </c>
      <c r="J8283" s="200"/>
      <c r="K8283" s="200" t="str" cm="1">
        <f t="array" ref="K8283">IF($C8283="","",IF(AND($C8283=Party_Statement!$C$5,$B8283&gt;=Party_Statement!$C$6,$B8283&lt;=Party_Statement!$E$6),SUMPRODUCT(($C$3:$C8283=Party_Statement!$C$5)*($B$3:$B8283&gt;=Party_Statement!$C$6)*($B$3:$B8283&lt;=Party_Statement!$E$6)),""))</f>
        <v/>
      </c>
    </row>
    <row r="8284" spans="1:11" x14ac:dyDescent="0.2">
      <c r="A8284" s="203">
        <f>Collection!A1813</f>
        <v>0</v>
      </c>
      <c r="B8284" s="197">
        <f>Collection!B1813</f>
        <v>0</v>
      </c>
      <c r="C8284" s="200">
        <f>Collection!D1813</f>
        <v>0</v>
      </c>
      <c r="D8284" s="200">
        <f>Collection!F1813</f>
        <v>0</v>
      </c>
      <c r="E8284" s="200">
        <f>Collection!C1813</f>
        <v>0</v>
      </c>
      <c r="F8284" s="200"/>
      <c r="G8284" s="201"/>
      <c r="H8284" s="201">
        <f>Collection!H1813</f>
        <v>0</v>
      </c>
      <c r="I8284" s="241">
        <f t="shared" si="130"/>
        <v>0</v>
      </c>
      <c r="J8284" s="200"/>
      <c r="K8284" s="200" t="str" cm="1">
        <f t="array" ref="K8284">IF($C8284="","",IF(AND($C8284=Party_Statement!$C$5,$B8284&gt;=Party_Statement!$C$6,$B8284&lt;=Party_Statement!$E$6),SUMPRODUCT(($C$3:$C8284=Party_Statement!$C$5)*($B$3:$B8284&gt;=Party_Statement!$C$6)*($B$3:$B8284&lt;=Party_Statement!$E$6)),""))</f>
        <v/>
      </c>
    </row>
    <row r="8285" spans="1:11" x14ac:dyDescent="0.2">
      <c r="A8285" s="203">
        <f>Collection!A1814</f>
        <v>0</v>
      </c>
      <c r="B8285" s="197">
        <f>Collection!B1814</f>
        <v>0</v>
      </c>
      <c r="C8285" s="200">
        <f>Collection!D1814</f>
        <v>0</v>
      </c>
      <c r="D8285" s="200">
        <f>Collection!F1814</f>
        <v>0</v>
      </c>
      <c r="E8285" s="200">
        <f>Collection!C1814</f>
        <v>0</v>
      </c>
      <c r="F8285" s="200"/>
      <c r="G8285" s="201"/>
      <c r="H8285" s="201">
        <f>Collection!H1814</f>
        <v>0</v>
      </c>
      <c r="I8285" s="241">
        <f t="shared" si="130"/>
        <v>0</v>
      </c>
      <c r="J8285" s="200"/>
      <c r="K8285" s="200" t="str" cm="1">
        <f t="array" ref="K8285">IF($C8285="","",IF(AND($C8285=Party_Statement!$C$5,$B8285&gt;=Party_Statement!$C$6,$B8285&lt;=Party_Statement!$E$6),SUMPRODUCT(($C$3:$C8285=Party_Statement!$C$5)*($B$3:$B8285&gt;=Party_Statement!$C$6)*($B$3:$B8285&lt;=Party_Statement!$E$6)),""))</f>
        <v/>
      </c>
    </row>
    <row r="8286" spans="1:11" x14ac:dyDescent="0.2">
      <c r="A8286" s="203">
        <f>Collection!A1815</f>
        <v>0</v>
      </c>
      <c r="B8286" s="197">
        <f>Collection!B1815</f>
        <v>0</v>
      </c>
      <c r="C8286" s="200">
        <f>Collection!D1815</f>
        <v>0</v>
      </c>
      <c r="D8286" s="200">
        <f>Collection!F1815</f>
        <v>0</v>
      </c>
      <c r="E8286" s="200">
        <f>Collection!C1815</f>
        <v>0</v>
      </c>
      <c r="F8286" s="200"/>
      <c r="G8286" s="201"/>
      <c r="H8286" s="201">
        <f>Collection!H1815</f>
        <v>0</v>
      </c>
      <c r="I8286" s="241">
        <f t="shared" si="130"/>
        <v>0</v>
      </c>
      <c r="J8286" s="200"/>
      <c r="K8286" s="200" t="str" cm="1">
        <f t="array" ref="K8286">IF($C8286="","",IF(AND($C8286=Party_Statement!$C$5,$B8286&gt;=Party_Statement!$C$6,$B8286&lt;=Party_Statement!$E$6),SUMPRODUCT(($C$3:$C8286=Party_Statement!$C$5)*($B$3:$B8286&gt;=Party_Statement!$C$6)*($B$3:$B8286&lt;=Party_Statement!$E$6)),""))</f>
        <v/>
      </c>
    </row>
    <row r="8287" spans="1:11" x14ac:dyDescent="0.2">
      <c r="A8287" s="203">
        <f>Collection!A1816</f>
        <v>0</v>
      </c>
      <c r="B8287" s="197">
        <f>Collection!B1816</f>
        <v>0</v>
      </c>
      <c r="C8287" s="200">
        <f>Collection!D1816</f>
        <v>0</v>
      </c>
      <c r="D8287" s="200">
        <f>Collection!F1816</f>
        <v>0</v>
      </c>
      <c r="E8287" s="200">
        <f>Collection!C1816</f>
        <v>0</v>
      </c>
      <c r="F8287" s="200"/>
      <c r="G8287" s="201"/>
      <c r="H8287" s="201">
        <f>Collection!H1816</f>
        <v>0</v>
      </c>
      <c r="I8287" s="241">
        <f t="shared" si="130"/>
        <v>0</v>
      </c>
      <c r="J8287" s="200"/>
      <c r="K8287" s="200" t="str" cm="1">
        <f t="array" ref="K8287">IF($C8287="","",IF(AND($C8287=Party_Statement!$C$5,$B8287&gt;=Party_Statement!$C$6,$B8287&lt;=Party_Statement!$E$6),SUMPRODUCT(($C$3:$C8287=Party_Statement!$C$5)*($B$3:$B8287&gt;=Party_Statement!$C$6)*($B$3:$B8287&lt;=Party_Statement!$E$6)),""))</f>
        <v/>
      </c>
    </row>
    <row r="8288" spans="1:11" x14ac:dyDescent="0.2">
      <c r="A8288" s="203">
        <f>Collection!A1817</f>
        <v>0</v>
      </c>
      <c r="B8288" s="197">
        <f>Collection!B1817</f>
        <v>0</v>
      </c>
      <c r="C8288" s="200">
        <f>Collection!D1817</f>
        <v>0</v>
      </c>
      <c r="D8288" s="200">
        <f>Collection!F1817</f>
        <v>0</v>
      </c>
      <c r="E8288" s="200">
        <f>Collection!C1817</f>
        <v>0</v>
      </c>
      <c r="F8288" s="200"/>
      <c r="G8288" s="201"/>
      <c r="H8288" s="201">
        <f>Collection!H1817</f>
        <v>0</v>
      </c>
      <c r="I8288" s="241">
        <f t="shared" si="130"/>
        <v>0</v>
      </c>
      <c r="J8288" s="200"/>
      <c r="K8288" s="200" t="str" cm="1">
        <f t="array" ref="K8288">IF($C8288="","",IF(AND($C8288=Party_Statement!$C$5,$B8288&gt;=Party_Statement!$C$6,$B8288&lt;=Party_Statement!$E$6),SUMPRODUCT(($C$3:$C8288=Party_Statement!$C$5)*($B$3:$B8288&gt;=Party_Statement!$C$6)*($B$3:$B8288&lt;=Party_Statement!$E$6)),""))</f>
        <v/>
      </c>
    </row>
    <row r="8289" spans="1:11" x14ac:dyDescent="0.2">
      <c r="A8289" s="203">
        <f>Collection!A1818</f>
        <v>0</v>
      </c>
      <c r="B8289" s="197">
        <f>Collection!B1818</f>
        <v>0</v>
      </c>
      <c r="C8289" s="200">
        <f>Collection!D1818</f>
        <v>0</v>
      </c>
      <c r="D8289" s="200">
        <f>Collection!F1818</f>
        <v>0</v>
      </c>
      <c r="E8289" s="200">
        <f>Collection!C1818</f>
        <v>0</v>
      </c>
      <c r="F8289" s="200"/>
      <c r="G8289" s="201"/>
      <c r="H8289" s="201">
        <f>Collection!H1818</f>
        <v>0</v>
      </c>
      <c r="I8289" s="241">
        <f t="shared" si="130"/>
        <v>0</v>
      </c>
      <c r="J8289" s="200"/>
      <c r="K8289" s="200" t="str" cm="1">
        <f t="array" ref="K8289">IF($C8289="","",IF(AND($C8289=Party_Statement!$C$5,$B8289&gt;=Party_Statement!$C$6,$B8289&lt;=Party_Statement!$E$6),SUMPRODUCT(($C$3:$C8289=Party_Statement!$C$5)*($B$3:$B8289&gt;=Party_Statement!$C$6)*($B$3:$B8289&lt;=Party_Statement!$E$6)),""))</f>
        <v/>
      </c>
    </row>
    <row r="8290" spans="1:11" x14ac:dyDescent="0.2">
      <c r="A8290" s="203">
        <f>Collection!A1819</f>
        <v>0</v>
      </c>
      <c r="B8290" s="197">
        <f>Collection!B1819</f>
        <v>0</v>
      </c>
      <c r="C8290" s="200">
        <f>Collection!D1819</f>
        <v>0</v>
      </c>
      <c r="D8290" s="200">
        <f>Collection!F1819</f>
        <v>0</v>
      </c>
      <c r="E8290" s="200">
        <f>Collection!C1819</f>
        <v>0</v>
      </c>
      <c r="F8290" s="200"/>
      <c r="G8290" s="201"/>
      <c r="H8290" s="201">
        <f>Collection!H1819</f>
        <v>0</v>
      </c>
      <c r="I8290" s="241">
        <f t="shared" si="130"/>
        <v>0</v>
      </c>
      <c r="J8290" s="200"/>
      <c r="K8290" s="200" t="str" cm="1">
        <f t="array" ref="K8290">IF($C8290="","",IF(AND($C8290=Party_Statement!$C$5,$B8290&gt;=Party_Statement!$C$6,$B8290&lt;=Party_Statement!$E$6),SUMPRODUCT(($C$3:$C8290=Party_Statement!$C$5)*($B$3:$B8290&gt;=Party_Statement!$C$6)*($B$3:$B8290&lt;=Party_Statement!$E$6)),""))</f>
        <v/>
      </c>
    </row>
    <row r="8291" spans="1:11" x14ac:dyDescent="0.2">
      <c r="A8291" s="203">
        <f>Collection!A1820</f>
        <v>0</v>
      </c>
      <c r="B8291" s="197">
        <f>Collection!B1820</f>
        <v>0</v>
      </c>
      <c r="C8291" s="200">
        <f>Collection!D1820</f>
        <v>0</v>
      </c>
      <c r="D8291" s="200">
        <f>Collection!F1820</f>
        <v>0</v>
      </c>
      <c r="E8291" s="200">
        <f>Collection!C1820</f>
        <v>0</v>
      </c>
      <c r="F8291" s="200"/>
      <c r="G8291" s="201"/>
      <c r="H8291" s="201">
        <f>Collection!H1820</f>
        <v>0</v>
      </c>
      <c r="I8291" s="241">
        <f t="shared" si="130"/>
        <v>0</v>
      </c>
      <c r="J8291" s="200"/>
      <c r="K8291" s="200" t="str" cm="1">
        <f t="array" ref="K8291">IF($C8291="","",IF(AND($C8291=Party_Statement!$C$5,$B8291&gt;=Party_Statement!$C$6,$B8291&lt;=Party_Statement!$E$6),SUMPRODUCT(($C$3:$C8291=Party_Statement!$C$5)*($B$3:$B8291&gt;=Party_Statement!$C$6)*($B$3:$B8291&lt;=Party_Statement!$E$6)),""))</f>
        <v/>
      </c>
    </row>
    <row r="8292" spans="1:11" x14ac:dyDescent="0.2">
      <c r="A8292" s="203">
        <f>Collection!A1821</f>
        <v>0</v>
      </c>
      <c r="B8292" s="197">
        <f>Collection!B1821</f>
        <v>0</v>
      </c>
      <c r="C8292" s="200">
        <f>Collection!D1821</f>
        <v>0</v>
      </c>
      <c r="D8292" s="200">
        <f>Collection!F1821</f>
        <v>0</v>
      </c>
      <c r="E8292" s="200">
        <f>Collection!C1821</f>
        <v>0</v>
      </c>
      <c r="F8292" s="200"/>
      <c r="G8292" s="201"/>
      <c r="H8292" s="201">
        <f>Collection!H1821</f>
        <v>0</v>
      </c>
      <c r="I8292" s="241">
        <f t="shared" si="130"/>
        <v>0</v>
      </c>
      <c r="J8292" s="200"/>
      <c r="K8292" s="200" t="str" cm="1">
        <f t="array" ref="K8292">IF($C8292="","",IF(AND($C8292=Party_Statement!$C$5,$B8292&gt;=Party_Statement!$C$6,$B8292&lt;=Party_Statement!$E$6),SUMPRODUCT(($C$3:$C8292=Party_Statement!$C$5)*($B$3:$B8292&gt;=Party_Statement!$C$6)*($B$3:$B8292&lt;=Party_Statement!$E$6)),""))</f>
        <v/>
      </c>
    </row>
    <row r="8293" spans="1:11" x14ac:dyDescent="0.2">
      <c r="A8293" s="203">
        <f>Collection!A1822</f>
        <v>0</v>
      </c>
      <c r="B8293" s="197">
        <f>Collection!B1822</f>
        <v>0</v>
      </c>
      <c r="C8293" s="200">
        <f>Collection!D1822</f>
        <v>0</v>
      </c>
      <c r="D8293" s="200">
        <f>Collection!F1822</f>
        <v>0</v>
      </c>
      <c r="E8293" s="200">
        <f>Collection!C1822</f>
        <v>0</v>
      </c>
      <c r="F8293" s="200"/>
      <c r="G8293" s="201"/>
      <c r="H8293" s="201">
        <f>Collection!H1822</f>
        <v>0</v>
      </c>
      <c r="I8293" s="241">
        <f t="shared" si="130"/>
        <v>0</v>
      </c>
      <c r="J8293" s="200"/>
      <c r="K8293" s="200" t="str" cm="1">
        <f t="array" ref="K8293">IF($C8293="","",IF(AND($C8293=Party_Statement!$C$5,$B8293&gt;=Party_Statement!$C$6,$B8293&lt;=Party_Statement!$E$6),SUMPRODUCT(($C$3:$C8293=Party_Statement!$C$5)*($B$3:$B8293&gt;=Party_Statement!$C$6)*($B$3:$B8293&lt;=Party_Statement!$E$6)),""))</f>
        <v/>
      </c>
    </row>
    <row r="8294" spans="1:11" x14ac:dyDescent="0.2">
      <c r="A8294" s="203">
        <f>Collection!A1823</f>
        <v>0</v>
      </c>
      <c r="B8294" s="197">
        <f>Collection!B1823</f>
        <v>0</v>
      </c>
      <c r="C8294" s="200">
        <f>Collection!D1823</f>
        <v>0</v>
      </c>
      <c r="D8294" s="200">
        <f>Collection!F1823</f>
        <v>0</v>
      </c>
      <c r="E8294" s="200">
        <f>Collection!C1823</f>
        <v>0</v>
      </c>
      <c r="F8294" s="200"/>
      <c r="G8294" s="201"/>
      <c r="H8294" s="201">
        <f>Collection!H1823</f>
        <v>0</v>
      </c>
      <c r="I8294" s="241">
        <f t="shared" si="130"/>
        <v>0</v>
      </c>
      <c r="J8294" s="200"/>
      <c r="K8294" s="200" t="str" cm="1">
        <f t="array" ref="K8294">IF($C8294="","",IF(AND($C8294=Party_Statement!$C$5,$B8294&gt;=Party_Statement!$C$6,$B8294&lt;=Party_Statement!$E$6),SUMPRODUCT(($C$3:$C8294=Party_Statement!$C$5)*($B$3:$B8294&gt;=Party_Statement!$C$6)*($B$3:$B8294&lt;=Party_Statement!$E$6)),""))</f>
        <v/>
      </c>
    </row>
    <row r="8295" spans="1:11" x14ac:dyDescent="0.2">
      <c r="A8295" s="203">
        <f>Collection!A1824</f>
        <v>0</v>
      </c>
      <c r="B8295" s="197">
        <f>Collection!B1824</f>
        <v>0</v>
      </c>
      <c r="C8295" s="200">
        <f>Collection!D1824</f>
        <v>0</v>
      </c>
      <c r="D8295" s="200">
        <f>Collection!F1824</f>
        <v>0</v>
      </c>
      <c r="E8295" s="200">
        <f>Collection!C1824</f>
        <v>0</v>
      </c>
      <c r="F8295" s="200"/>
      <c r="G8295" s="201"/>
      <c r="H8295" s="201">
        <f>Collection!H1824</f>
        <v>0</v>
      </c>
      <c r="I8295" s="241">
        <f t="shared" si="130"/>
        <v>0</v>
      </c>
      <c r="J8295" s="200"/>
      <c r="K8295" s="200" t="str" cm="1">
        <f t="array" ref="K8295">IF($C8295="","",IF(AND($C8295=Party_Statement!$C$5,$B8295&gt;=Party_Statement!$C$6,$B8295&lt;=Party_Statement!$E$6),SUMPRODUCT(($C$3:$C8295=Party_Statement!$C$5)*($B$3:$B8295&gt;=Party_Statement!$C$6)*($B$3:$B8295&lt;=Party_Statement!$E$6)),""))</f>
        <v/>
      </c>
    </row>
    <row r="8296" spans="1:11" x14ac:dyDescent="0.2">
      <c r="A8296" s="203">
        <f>Collection!A1825</f>
        <v>0</v>
      </c>
      <c r="B8296" s="197">
        <f>Collection!B1825</f>
        <v>0</v>
      </c>
      <c r="C8296" s="200">
        <f>Collection!D1825</f>
        <v>0</v>
      </c>
      <c r="D8296" s="200">
        <f>Collection!F1825</f>
        <v>0</v>
      </c>
      <c r="E8296" s="200">
        <f>Collection!C1825</f>
        <v>0</v>
      </c>
      <c r="F8296" s="200"/>
      <c r="G8296" s="201"/>
      <c r="H8296" s="201">
        <f>Collection!H1825</f>
        <v>0</v>
      </c>
      <c r="I8296" s="241">
        <f t="shared" si="130"/>
        <v>0</v>
      </c>
      <c r="J8296" s="200"/>
      <c r="K8296" s="200" t="str" cm="1">
        <f t="array" ref="K8296">IF($C8296="","",IF(AND($C8296=Party_Statement!$C$5,$B8296&gt;=Party_Statement!$C$6,$B8296&lt;=Party_Statement!$E$6),SUMPRODUCT(($C$3:$C8296=Party_Statement!$C$5)*($B$3:$B8296&gt;=Party_Statement!$C$6)*($B$3:$B8296&lt;=Party_Statement!$E$6)),""))</f>
        <v/>
      </c>
    </row>
    <row r="8297" spans="1:11" x14ac:dyDescent="0.2">
      <c r="A8297" s="203">
        <f>Collection!A1826</f>
        <v>0</v>
      </c>
      <c r="B8297" s="197">
        <f>Collection!B1826</f>
        <v>0</v>
      </c>
      <c r="C8297" s="200">
        <f>Collection!D1826</f>
        <v>0</v>
      </c>
      <c r="D8297" s="200">
        <f>Collection!F1826</f>
        <v>0</v>
      </c>
      <c r="E8297" s="200">
        <f>Collection!C1826</f>
        <v>0</v>
      </c>
      <c r="F8297" s="200"/>
      <c r="G8297" s="201"/>
      <c r="H8297" s="201">
        <f>Collection!H1826</f>
        <v>0</v>
      </c>
      <c r="I8297" s="241">
        <f t="shared" si="130"/>
        <v>0</v>
      </c>
      <c r="J8297" s="200"/>
      <c r="K8297" s="200" t="str" cm="1">
        <f t="array" ref="K8297">IF($C8297="","",IF(AND($C8297=Party_Statement!$C$5,$B8297&gt;=Party_Statement!$C$6,$B8297&lt;=Party_Statement!$E$6),SUMPRODUCT(($C$3:$C8297=Party_Statement!$C$5)*($B$3:$B8297&gt;=Party_Statement!$C$6)*($B$3:$B8297&lt;=Party_Statement!$E$6)),""))</f>
        <v/>
      </c>
    </row>
    <row r="8298" spans="1:11" x14ac:dyDescent="0.2">
      <c r="A8298" s="203">
        <f>Collection!A1827</f>
        <v>0</v>
      </c>
      <c r="B8298" s="197">
        <f>Collection!B1827</f>
        <v>0</v>
      </c>
      <c r="C8298" s="200">
        <f>Collection!D1827</f>
        <v>0</v>
      </c>
      <c r="D8298" s="200">
        <f>Collection!F1827</f>
        <v>0</v>
      </c>
      <c r="E8298" s="200">
        <f>Collection!C1827</f>
        <v>0</v>
      </c>
      <c r="F8298" s="200"/>
      <c r="G8298" s="201"/>
      <c r="H8298" s="201">
        <f>Collection!H1827</f>
        <v>0</v>
      </c>
      <c r="I8298" s="241">
        <f t="shared" si="130"/>
        <v>0</v>
      </c>
      <c r="J8298" s="200"/>
      <c r="K8298" s="200" t="str" cm="1">
        <f t="array" ref="K8298">IF($C8298="","",IF(AND($C8298=Party_Statement!$C$5,$B8298&gt;=Party_Statement!$C$6,$B8298&lt;=Party_Statement!$E$6),SUMPRODUCT(($C$3:$C8298=Party_Statement!$C$5)*($B$3:$B8298&gt;=Party_Statement!$C$6)*($B$3:$B8298&lt;=Party_Statement!$E$6)),""))</f>
        <v/>
      </c>
    </row>
    <row r="8299" spans="1:11" x14ac:dyDescent="0.2">
      <c r="A8299" s="203">
        <f>Collection!A1828</f>
        <v>0</v>
      </c>
      <c r="B8299" s="197">
        <f>Collection!B1828</f>
        <v>0</v>
      </c>
      <c r="C8299" s="200">
        <f>Collection!D1828</f>
        <v>0</v>
      </c>
      <c r="D8299" s="200">
        <f>Collection!F1828</f>
        <v>0</v>
      </c>
      <c r="E8299" s="200">
        <f>Collection!C1828</f>
        <v>0</v>
      </c>
      <c r="F8299" s="200"/>
      <c r="G8299" s="201"/>
      <c r="H8299" s="201">
        <f>Collection!H1828</f>
        <v>0</v>
      </c>
      <c r="I8299" s="241">
        <f t="shared" si="130"/>
        <v>0</v>
      </c>
      <c r="J8299" s="200"/>
      <c r="K8299" s="200" t="str" cm="1">
        <f t="array" ref="K8299">IF($C8299="","",IF(AND($C8299=Party_Statement!$C$5,$B8299&gt;=Party_Statement!$C$6,$B8299&lt;=Party_Statement!$E$6),SUMPRODUCT(($C$3:$C8299=Party_Statement!$C$5)*($B$3:$B8299&gt;=Party_Statement!$C$6)*($B$3:$B8299&lt;=Party_Statement!$E$6)),""))</f>
        <v/>
      </c>
    </row>
    <row r="8300" spans="1:11" x14ac:dyDescent="0.2">
      <c r="A8300" s="203">
        <f>Collection!A1829</f>
        <v>0</v>
      </c>
      <c r="B8300" s="197">
        <f>Collection!B1829</f>
        <v>0</v>
      </c>
      <c r="C8300" s="200">
        <f>Collection!D1829</f>
        <v>0</v>
      </c>
      <c r="D8300" s="200">
        <f>Collection!F1829</f>
        <v>0</v>
      </c>
      <c r="E8300" s="200">
        <f>Collection!C1829</f>
        <v>0</v>
      </c>
      <c r="F8300" s="200"/>
      <c r="G8300" s="201"/>
      <c r="H8300" s="201">
        <f>Collection!H1829</f>
        <v>0</v>
      </c>
      <c r="I8300" s="241">
        <f t="shared" si="130"/>
        <v>0</v>
      </c>
      <c r="J8300" s="200"/>
      <c r="K8300" s="200" t="str" cm="1">
        <f t="array" ref="K8300">IF($C8300="","",IF(AND($C8300=Party_Statement!$C$5,$B8300&gt;=Party_Statement!$C$6,$B8300&lt;=Party_Statement!$E$6),SUMPRODUCT(($C$3:$C8300=Party_Statement!$C$5)*($B$3:$B8300&gt;=Party_Statement!$C$6)*($B$3:$B8300&lt;=Party_Statement!$E$6)),""))</f>
        <v/>
      </c>
    </row>
    <row r="8301" spans="1:11" x14ac:dyDescent="0.2">
      <c r="A8301" s="203">
        <f>Collection!A1830</f>
        <v>0</v>
      </c>
      <c r="B8301" s="197">
        <f>Collection!B1830</f>
        <v>0</v>
      </c>
      <c r="C8301" s="200">
        <f>Collection!D1830</f>
        <v>0</v>
      </c>
      <c r="D8301" s="200">
        <f>Collection!F1830</f>
        <v>0</v>
      </c>
      <c r="E8301" s="200">
        <f>Collection!C1830</f>
        <v>0</v>
      </c>
      <c r="F8301" s="200"/>
      <c r="G8301" s="201"/>
      <c r="H8301" s="201">
        <f>Collection!H1830</f>
        <v>0</v>
      </c>
      <c r="I8301" s="241">
        <f t="shared" si="130"/>
        <v>0</v>
      </c>
      <c r="J8301" s="200"/>
      <c r="K8301" s="200" t="str" cm="1">
        <f t="array" ref="K8301">IF($C8301="","",IF(AND($C8301=Party_Statement!$C$5,$B8301&gt;=Party_Statement!$C$6,$B8301&lt;=Party_Statement!$E$6),SUMPRODUCT(($C$3:$C8301=Party_Statement!$C$5)*($B$3:$B8301&gt;=Party_Statement!$C$6)*($B$3:$B8301&lt;=Party_Statement!$E$6)),""))</f>
        <v/>
      </c>
    </row>
    <row r="8302" spans="1:11" x14ac:dyDescent="0.2">
      <c r="A8302" s="203">
        <f>Collection!A1831</f>
        <v>0</v>
      </c>
      <c r="B8302" s="197">
        <f>Collection!B1831</f>
        <v>0</v>
      </c>
      <c r="C8302" s="200">
        <f>Collection!D1831</f>
        <v>0</v>
      </c>
      <c r="D8302" s="200">
        <f>Collection!F1831</f>
        <v>0</v>
      </c>
      <c r="E8302" s="200">
        <f>Collection!C1831</f>
        <v>0</v>
      </c>
      <c r="F8302" s="200"/>
      <c r="G8302" s="201"/>
      <c r="H8302" s="201">
        <f>Collection!H1831</f>
        <v>0</v>
      </c>
      <c r="I8302" s="241">
        <f t="shared" si="130"/>
        <v>0</v>
      </c>
      <c r="J8302" s="200"/>
      <c r="K8302" s="200" t="str" cm="1">
        <f t="array" ref="K8302">IF($C8302="","",IF(AND($C8302=Party_Statement!$C$5,$B8302&gt;=Party_Statement!$C$6,$B8302&lt;=Party_Statement!$E$6),SUMPRODUCT(($C$3:$C8302=Party_Statement!$C$5)*($B$3:$B8302&gt;=Party_Statement!$C$6)*($B$3:$B8302&lt;=Party_Statement!$E$6)),""))</f>
        <v/>
      </c>
    </row>
    <row r="8303" spans="1:11" x14ac:dyDescent="0.2">
      <c r="A8303" s="203">
        <f>Collection!A1832</f>
        <v>0</v>
      </c>
      <c r="B8303" s="197">
        <f>Collection!B1832</f>
        <v>0</v>
      </c>
      <c r="C8303" s="200">
        <f>Collection!D1832</f>
        <v>0</v>
      </c>
      <c r="D8303" s="200">
        <f>Collection!F1832</f>
        <v>0</v>
      </c>
      <c r="E8303" s="200">
        <f>Collection!C1832</f>
        <v>0</v>
      </c>
      <c r="F8303" s="200"/>
      <c r="G8303" s="201"/>
      <c r="H8303" s="201">
        <f>Collection!H1832</f>
        <v>0</v>
      </c>
      <c r="I8303" s="241">
        <f t="shared" si="130"/>
        <v>0</v>
      </c>
      <c r="J8303" s="200"/>
      <c r="K8303" s="200" t="str" cm="1">
        <f t="array" ref="K8303">IF($C8303="","",IF(AND($C8303=Party_Statement!$C$5,$B8303&gt;=Party_Statement!$C$6,$B8303&lt;=Party_Statement!$E$6),SUMPRODUCT(($C$3:$C8303=Party_Statement!$C$5)*($B$3:$B8303&gt;=Party_Statement!$C$6)*($B$3:$B8303&lt;=Party_Statement!$E$6)),""))</f>
        <v/>
      </c>
    </row>
    <row r="8304" spans="1:11" x14ac:dyDescent="0.2">
      <c r="A8304" s="203">
        <f>Collection!A1833</f>
        <v>0</v>
      </c>
      <c r="B8304" s="197">
        <f>Collection!B1833</f>
        <v>0</v>
      </c>
      <c r="C8304" s="200">
        <f>Collection!D1833</f>
        <v>0</v>
      </c>
      <c r="D8304" s="200">
        <f>Collection!F1833</f>
        <v>0</v>
      </c>
      <c r="E8304" s="200">
        <f>Collection!C1833</f>
        <v>0</v>
      </c>
      <c r="F8304" s="200"/>
      <c r="G8304" s="201"/>
      <c r="H8304" s="201">
        <f>Collection!H1833</f>
        <v>0</v>
      </c>
      <c r="I8304" s="241">
        <f t="shared" si="130"/>
        <v>0</v>
      </c>
      <c r="J8304" s="200"/>
      <c r="K8304" s="200" t="str" cm="1">
        <f t="array" ref="K8304">IF($C8304="","",IF(AND($C8304=Party_Statement!$C$5,$B8304&gt;=Party_Statement!$C$6,$B8304&lt;=Party_Statement!$E$6),SUMPRODUCT(($C$3:$C8304=Party_Statement!$C$5)*($B$3:$B8304&gt;=Party_Statement!$C$6)*($B$3:$B8304&lt;=Party_Statement!$E$6)),""))</f>
        <v/>
      </c>
    </row>
    <row r="8305" spans="1:11" x14ac:dyDescent="0.2">
      <c r="A8305" s="203">
        <f>Collection!A1834</f>
        <v>0</v>
      </c>
      <c r="B8305" s="197">
        <f>Collection!B1834</f>
        <v>0</v>
      </c>
      <c r="C8305" s="200">
        <f>Collection!D1834</f>
        <v>0</v>
      </c>
      <c r="D8305" s="200">
        <f>Collection!F1834</f>
        <v>0</v>
      </c>
      <c r="E8305" s="200">
        <f>Collection!C1834</f>
        <v>0</v>
      </c>
      <c r="F8305" s="200"/>
      <c r="G8305" s="201"/>
      <c r="H8305" s="201">
        <f>Collection!H1834</f>
        <v>0</v>
      </c>
      <c r="I8305" s="241">
        <f t="shared" si="130"/>
        <v>0</v>
      </c>
      <c r="J8305" s="200"/>
      <c r="K8305" s="200" t="str" cm="1">
        <f t="array" ref="K8305">IF($C8305="","",IF(AND($C8305=Party_Statement!$C$5,$B8305&gt;=Party_Statement!$C$6,$B8305&lt;=Party_Statement!$E$6),SUMPRODUCT(($C$3:$C8305=Party_Statement!$C$5)*($B$3:$B8305&gt;=Party_Statement!$C$6)*($B$3:$B8305&lt;=Party_Statement!$E$6)),""))</f>
        <v/>
      </c>
    </row>
    <row r="8306" spans="1:11" x14ac:dyDescent="0.2">
      <c r="A8306" s="203">
        <f>Collection!A1835</f>
        <v>0</v>
      </c>
      <c r="B8306" s="197">
        <f>Collection!B1835</f>
        <v>0</v>
      </c>
      <c r="C8306" s="200">
        <f>Collection!D1835</f>
        <v>0</v>
      </c>
      <c r="D8306" s="200">
        <f>Collection!F1835</f>
        <v>0</v>
      </c>
      <c r="E8306" s="200">
        <f>Collection!C1835</f>
        <v>0</v>
      </c>
      <c r="F8306" s="200"/>
      <c r="G8306" s="201"/>
      <c r="H8306" s="201">
        <f>Collection!H1835</f>
        <v>0</v>
      </c>
      <c r="I8306" s="241">
        <f t="shared" si="130"/>
        <v>0</v>
      </c>
      <c r="J8306" s="200"/>
      <c r="K8306" s="200" t="str" cm="1">
        <f t="array" ref="K8306">IF($C8306="","",IF(AND($C8306=Party_Statement!$C$5,$B8306&gt;=Party_Statement!$C$6,$B8306&lt;=Party_Statement!$E$6),SUMPRODUCT(($C$3:$C8306=Party_Statement!$C$5)*($B$3:$B8306&gt;=Party_Statement!$C$6)*($B$3:$B8306&lt;=Party_Statement!$E$6)),""))</f>
        <v/>
      </c>
    </row>
    <row r="8307" spans="1:11" x14ac:dyDescent="0.2">
      <c r="A8307" s="203">
        <f>Collection!A1836</f>
        <v>0</v>
      </c>
      <c r="B8307" s="197">
        <f>Collection!B1836</f>
        <v>0</v>
      </c>
      <c r="C8307" s="200">
        <f>Collection!D1836</f>
        <v>0</v>
      </c>
      <c r="D8307" s="200">
        <f>Collection!F1836</f>
        <v>0</v>
      </c>
      <c r="E8307" s="200">
        <f>Collection!C1836</f>
        <v>0</v>
      </c>
      <c r="F8307" s="200"/>
      <c r="G8307" s="201"/>
      <c r="H8307" s="201">
        <f>Collection!H1836</f>
        <v>0</v>
      </c>
      <c r="I8307" s="241">
        <f t="shared" si="130"/>
        <v>0</v>
      </c>
      <c r="J8307" s="200"/>
      <c r="K8307" s="200" t="str" cm="1">
        <f t="array" ref="K8307">IF($C8307="","",IF(AND($C8307=Party_Statement!$C$5,$B8307&gt;=Party_Statement!$C$6,$B8307&lt;=Party_Statement!$E$6),SUMPRODUCT(($C$3:$C8307=Party_Statement!$C$5)*($B$3:$B8307&gt;=Party_Statement!$C$6)*($B$3:$B8307&lt;=Party_Statement!$E$6)),""))</f>
        <v/>
      </c>
    </row>
    <row r="8308" spans="1:11" x14ac:dyDescent="0.2">
      <c r="A8308" s="203">
        <f>Collection!A1837</f>
        <v>0</v>
      </c>
      <c r="B8308" s="197">
        <f>Collection!B1837</f>
        <v>0</v>
      </c>
      <c r="C8308" s="200">
        <f>Collection!D1837</f>
        <v>0</v>
      </c>
      <c r="D8308" s="200">
        <f>Collection!F1837</f>
        <v>0</v>
      </c>
      <c r="E8308" s="200">
        <f>Collection!C1837</f>
        <v>0</v>
      </c>
      <c r="F8308" s="200"/>
      <c r="G8308" s="201"/>
      <c r="H8308" s="201">
        <f>Collection!H1837</f>
        <v>0</v>
      </c>
      <c r="I8308" s="241">
        <f t="shared" si="130"/>
        <v>0</v>
      </c>
      <c r="J8308" s="200"/>
      <c r="K8308" s="200" t="str" cm="1">
        <f t="array" ref="K8308">IF($C8308="","",IF(AND($C8308=Party_Statement!$C$5,$B8308&gt;=Party_Statement!$C$6,$B8308&lt;=Party_Statement!$E$6),SUMPRODUCT(($C$3:$C8308=Party_Statement!$C$5)*($B$3:$B8308&gt;=Party_Statement!$C$6)*($B$3:$B8308&lt;=Party_Statement!$E$6)),""))</f>
        <v/>
      </c>
    </row>
    <row r="8309" spans="1:11" x14ac:dyDescent="0.2">
      <c r="A8309" s="203">
        <f>Collection!A1838</f>
        <v>0</v>
      </c>
      <c r="B8309" s="197">
        <f>Collection!B1838</f>
        <v>0</v>
      </c>
      <c r="C8309" s="200">
        <f>Collection!D1838</f>
        <v>0</v>
      </c>
      <c r="D8309" s="200">
        <f>Collection!F1838</f>
        <v>0</v>
      </c>
      <c r="E8309" s="200">
        <f>Collection!C1838</f>
        <v>0</v>
      </c>
      <c r="F8309" s="200"/>
      <c r="G8309" s="201"/>
      <c r="H8309" s="201">
        <f>Collection!H1838</f>
        <v>0</v>
      </c>
      <c r="I8309" s="241">
        <f t="shared" si="130"/>
        <v>0</v>
      </c>
      <c r="J8309" s="200"/>
      <c r="K8309" s="200" t="str" cm="1">
        <f t="array" ref="K8309">IF($C8309="","",IF(AND($C8309=Party_Statement!$C$5,$B8309&gt;=Party_Statement!$C$6,$B8309&lt;=Party_Statement!$E$6),SUMPRODUCT(($C$3:$C8309=Party_Statement!$C$5)*($B$3:$B8309&gt;=Party_Statement!$C$6)*($B$3:$B8309&lt;=Party_Statement!$E$6)),""))</f>
        <v/>
      </c>
    </row>
    <row r="8310" spans="1:11" x14ac:dyDescent="0.2">
      <c r="A8310" s="203">
        <f>Collection!A1839</f>
        <v>0</v>
      </c>
      <c r="B8310" s="197">
        <f>Collection!B1839</f>
        <v>0</v>
      </c>
      <c r="C8310" s="200">
        <f>Collection!D1839</f>
        <v>0</v>
      </c>
      <c r="D8310" s="200">
        <f>Collection!F1839</f>
        <v>0</v>
      </c>
      <c r="E8310" s="200">
        <f>Collection!C1839</f>
        <v>0</v>
      </c>
      <c r="F8310" s="200"/>
      <c r="G8310" s="201"/>
      <c r="H8310" s="201">
        <f>Collection!H1839</f>
        <v>0</v>
      </c>
      <c r="I8310" s="241">
        <f t="shared" si="130"/>
        <v>0</v>
      </c>
      <c r="J8310" s="200"/>
      <c r="K8310" s="200" t="str" cm="1">
        <f t="array" ref="K8310">IF($C8310="","",IF(AND($C8310=Party_Statement!$C$5,$B8310&gt;=Party_Statement!$C$6,$B8310&lt;=Party_Statement!$E$6),SUMPRODUCT(($C$3:$C8310=Party_Statement!$C$5)*($B$3:$B8310&gt;=Party_Statement!$C$6)*($B$3:$B8310&lt;=Party_Statement!$E$6)),""))</f>
        <v/>
      </c>
    </row>
    <row r="8311" spans="1:11" x14ac:dyDescent="0.2">
      <c r="A8311" s="203">
        <f>Collection!A1840</f>
        <v>0</v>
      </c>
      <c r="B8311" s="197">
        <f>Collection!B1840</f>
        <v>0</v>
      </c>
      <c r="C8311" s="200">
        <f>Collection!D1840</f>
        <v>0</v>
      </c>
      <c r="D8311" s="200">
        <f>Collection!F1840</f>
        <v>0</v>
      </c>
      <c r="E8311" s="200">
        <f>Collection!C1840</f>
        <v>0</v>
      </c>
      <c r="F8311" s="200"/>
      <c r="G8311" s="201"/>
      <c r="H8311" s="201">
        <f>Collection!H1840</f>
        <v>0</v>
      </c>
      <c r="I8311" s="241">
        <f t="shared" si="130"/>
        <v>0</v>
      </c>
      <c r="J8311" s="200"/>
      <c r="K8311" s="200" t="str" cm="1">
        <f t="array" ref="K8311">IF($C8311="","",IF(AND($C8311=Party_Statement!$C$5,$B8311&gt;=Party_Statement!$C$6,$B8311&lt;=Party_Statement!$E$6),SUMPRODUCT(($C$3:$C8311=Party_Statement!$C$5)*($B$3:$B8311&gt;=Party_Statement!$C$6)*($B$3:$B8311&lt;=Party_Statement!$E$6)),""))</f>
        <v/>
      </c>
    </row>
    <row r="8312" spans="1:11" x14ac:dyDescent="0.2">
      <c r="A8312" s="203">
        <f>Collection!A1841</f>
        <v>0</v>
      </c>
      <c r="B8312" s="197">
        <f>Collection!B1841</f>
        <v>0</v>
      </c>
      <c r="C8312" s="200">
        <f>Collection!D1841</f>
        <v>0</v>
      </c>
      <c r="D8312" s="200">
        <f>Collection!F1841</f>
        <v>0</v>
      </c>
      <c r="E8312" s="200">
        <f>Collection!C1841</f>
        <v>0</v>
      </c>
      <c r="F8312" s="200"/>
      <c r="G8312" s="201"/>
      <c r="H8312" s="201">
        <f>Collection!H1841</f>
        <v>0</v>
      </c>
      <c r="I8312" s="241">
        <f t="shared" si="130"/>
        <v>0</v>
      </c>
      <c r="J8312" s="200"/>
      <c r="K8312" s="200" t="str" cm="1">
        <f t="array" ref="K8312">IF($C8312="","",IF(AND($C8312=Party_Statement!$C$5,$B8312&gt;=Party_Statement!$C$6,$B8312&lt;=Party_Statement!$E$6),SUMPRODUCT(($C$3:$C8312=Party_Statement!$C$5)*($B$3:$B8312&gt;=Party_Statement!$C$6)*($B$3:$B8312&lt;=Party_Statement!$E$6)),""))</f>
        <v/>
      </c>
    </row>
    <row r="8313" spans="1:11" x14ac:dyDescent="0.2">
      <c r="A8313" s="203">
        <f>Collection!A1842</f>
        <v>0</v>
      </c>
      <c r="B8313" s="197">
        <f>Collection!B1842</f>
        <v>0</v>
      </c>
      <c r="C8313" s="200">
        <f>Collection!D1842</f>
        <v>0</v>
      </c>
      <c r="D8313" s="200">
        <f>Collection!F1842</f>
        <v>0</v>
      </c>
      <c r="E8313" s="200">
        <f>Collection!C1842</f>
        <v>0</v>
      </c>
      <c r="F8313" s="200"/>
      <c r="G8313" s="201"/>
      <c r="H8313" s="201">
        <f>Collection!H1842</f>
        <v>0</v>
      </c>
      <c r="I8313" s="241">
        <f t="shared" si="130"/>
        <v>0</v>
      </c>
      <c r="J8313" s="200"/>
      <c r="K8313" s="200" t="str" cm="1">
        <f t="array" ref="K8313">IF($C8313="","",IF(AND($C8313=Party_Statement!$C$5,$B8313&gt;=Party_Statement!$C$6,$B8313&lt;=Party_Statement!$E$6),SUMPRODUCT(($C$3:$C8313=Party_Statement!$C$5)*($B$3:$B8313&gt;=Party_Statement!$C$6)*($B$3:$B8313&lt;=Party_Statement!$E$6)),""))</f>
        <v/>
      </c>
    </row>
    <row r="8314" spans="1:11" x14ac:dyDescent="0.2">
      <c r="A8314" s="203">
        <f>Collection!A1843</f>
        <v>0</v>
      </c>
      <c r="B8314" s="197">
        <f>Collection!B1843</f>
        <v>0</v>
      </c>
      <c r="C8314" s="200">
        <f>Collection!D1843</f>
        <v>0</v>
      </c>
      <c r="D8314" s="200">
        <f>Collection!F1843</f>
        <v>0</v>
      </c>
      <c r="E8314" s="200">
        <f>Collection!C1843</f>
        <v>0</v>
      </c>
      <c r="F8314" s="200"/>
      <c r="G8314" s="201"/>
      <c r="H8314" s="201">
        <f>Collection!H1843</f>
        <v>0</v>
      </c>
      <c r="I8314" s="241">
        <f t="shared" si="130"/>
        <v>0</v>
      </c>
      <c r="J8314" s="200"/>
      <c r="K8314" s="200" t="str" cm="1">
        <f t="array" ref="K8314">IF($C8314="","",IF(AND($C8314=Party_Statement!$C$5,$B8314&gt;=Party_Statement!$C$6,$B8314&lt;=Party_Statement!$E$6),SUMPRODUCT(($C$3:$C8314=Party_Statement!$C$5)*($B$3:$B8314&gt;=Party_Statement!$C$6)*($B$3:$B8314&lt;=Party_Statement!$E$6)),""))</f>
        <v/>
      </c>
    </row>
    <row r="8315" spans="1:11" x14ac:dyDescent="0.2">
      <c r="A8315" s="203">
        <f>Collection!A1844</f>
        <v>0</v>
      </c>
      <c r="B8315" s="197">
        <f>Collection!B1844</f>
        <v>0</v>
      </c>
      <c r="C8315" s="200">
        <f>Collection!D1844</f>
        <v>0</v>
      </c>
      <c r="D8315" s="200">
        <f>Collection!F1844</f>
        <v>0</v>
      </c>
      <c r="E8315" s="200">
        <f>Collection!C1844</f>
        <v>0</v>
      </c>
      <c r="F8315" s="200"/>
      <c r="G8315" s="201"/>
      <c r="H8315" s="201">
        <f>Collection!H1844</f>
        <v>0</v>
      </c>
      <c r="I8315" s="241">
        <f t="shared" si="130"/>
        <v>0</v>
      </c>
      <c r="J8315" s="200"/>
      <c r="K8315" s="200" t="str" cm="1">
        <f t="array" ref="K8315">IF($C8315="","",IF(AND($C8315=Party_Statement!$C$5,$B8315&gt;=Party_Statement!$C$6,$B8315&lt;=Party_Statement!$E$6),SUMPRODUCT(($C$3:$C8315=Party_Statement!$C$5)*($B$3:$B8315&gt;=Party_Statement!$C$6)*($B$3:$B8315&lt;=Party_Statement!$E$6)),""))</f>
        <v/>
      </c>
    </row>
    <row r="8316" spans="1:11" x14ac:dyDescent="0.2">
      <c r="A8316" s="203">
        <f>Collection!A1845</f>
        <v>0</v>
      </c>
      <c r="B8316" s="197">
        <f>Collection!B1845</f>
        <v>0</v>
      </c>
      <c r="C8316" s="200">
        <f>Collection!D1845</f>
        <v>0</v>
      </c>
      <c r="D8316" s="200">
        <f>Collection!F1845</f>
        <v>0</v>
      </c>
      <c r="E8316" s="200">
        <f>Collection!C1845</f>
        <v>0</v>
      </c>
      <c r="F8316" s="200"/>
      <c r="G8316" s="201"/>
      <c r="H8316" s="201">
        <f>Collection!H1845</f>
        <v>0</v>
      </c>
      <c r="I8316" s="241">
        <f t="shared" si="130"/>
        <v>0</v>
      </c>
      <c r="J8316" s="200"/>
      <c r="K8316" s="200" t="str" cm="1">
        <f t="array" ref="K8316">IF($C8316="","",IF(AND($C8316=Party_Statement!$C$5,$B8316&gt;=Party_Statement!$C$6,$B8316&lt;=Party_Statement!$E$6),SUMPRODUCT(($C$3:$C8316=Party_Statement!$C$5)*($B$3:$B8316&gt;=Party_Statement!$C$6)*($B$3:$B8316&lt;=Party_Statement!$E$6)),""))</f>
        <v/>
      </c>
    </row>
    <row r="8317" spans="1:11" x14ac:dyDescent="0.2">
      <c r="A8317" s="203">
        <f>Collection!A1846</f>
        <v>0</v>
      </c>
      <c r="B8317" s="197">
        <f>Collection!B1846</f>
        <v>0</v>
      </c>
      <c r="C8317" s="200">
        <f>Collection!D1846</f>
        <v>0</v>
      </c>
      <c r="D8317" s="200">
        <f>Collection!F1846</f>
        <v>0</v>
      </c>
      <c r="E8317" s="200">
        <f>Collection!C1846</f>
        <v>0</v>
      </c>
      <c r="F8317" s="200"/>
      <c r="G8317" s="201"/>
      <c r="H8317" s="201">
        <f>Collection!H1846</f>
        <v>0</v>
      </c>
      <c r="I8317" s="241">
        <f t="shared" si="130"/>
        <v>0</v>
      </c>
      <c r="J8317" s="200"/>
      <c r="K8317" s="200" t="str" cm="1">
        <f t="array" ref="K8317">IF($C8317="","",IF(AND($C8317=Party_Statement!$C$5,$B8317&gt;=Party_Statement!$C$6,$B8317&lt;=Party_Statement!$E$6),SUMPRODUCT(($C$3:$C8317=Party_Statement!$C$5)*($B$3:$B8317&gt;=Party_Statement!$C$6)*($B$3:$B8317&lt;=Party_Statement!$E$6)),""))</f>
        <v/>
      </c>
    </row>
    <row r="8318" spans="1:11" x14ac:dyDescent="0.2">
      <c r="A8318" s="203">
        <f>Collection!A1847</f>
        <v>0</v>
      </c>
      <c r="B8318" s="197">
        <f>Collection!B1847</f>
        <v>0</v>
      </c>
      <c r="C8318" s="200">
        <f>Collection!D1847</f>
        <v>0</v>
      </c>
      <c r="D8318" s="200">
        <f>Collection!F1847</f>
        <v>0</v>
      </c>
      <c r="E8318" s="200">
        <f>Collection!C1847</f>
        <v>0</v>
      </c>
      <c r="F8318" s="200"/>
      <c r="G8318" s="201"/>
      <c r="H8318" s="201">
        <f>Collection!H1847</f>
        <v>0</v>
      </c>
      <c r="I8318" s="241">
        <f t="shared" si="130"/>
        <v>0</v>
      </c>
      <c r="J8318" s="200"/>
      <c r="K8318" s="200" t="str" cm="1">
        <f t="array" ref="K8318">IF($C8318="","",IF(AND($C8318=Party_Statement!$C$5,$B8318&gt;=Party_Statement!$C$6,$B8318&lt;=Party_Statement!$E$6),SUMPRODUCT(($C$3:$C8318=Party_Statement!$C$5)*($B$3:$B8318&gt;=Party_Statement!$C$6)*($B$3:$B8318&lt;=Party_Statement!$E$6)),""))</f>
        <v/>
      </c>
    </row>
    <row r="8319" spans="1:11" x14ac:dyDescent="0.2">
      <c r="A8319" s="203">
        <f>Collection!A1848</f>
        <v>0</v>
      </c>
      <c r="B8319" s="197">
        <f>Collection!B1848</f>
        <v>0</v>
      </c>
      <c r="C8319" s="200">
        <f>Collection!D1848</f>
        <v>0</v>
      </c>
      <c r="D8319" s="200">
        <f>Collection!F1848</f>
        <v>0</v>
      </c>
      <c r="E8319" s="200">
        <f>Collection!C1848</f>
        <v>0</v>
      </c>
      <c r="F8319" s="200"/>
      <c r="G8319" s="201"/>
      <c r="H8319" s="201">
        <f>Collection!H1848</f>
        <v>0</v>
      </c>
      <c r="I8319" s="241">
        <f t="shared" si="130"/>
        <v>0</v>
      </c>
      <c r="J8319" s="200"/>
      <c r="K8319" s="200" t="str" cm="1">
        <f t="array" ref="K8319">IF($C8319="","",IF(AND($C8319=Party_Statement!$C$5,$B8319&gt;=Party_Statement!$C$6,$B8319&lt;=Party_Statement!$E$6),SUMPRODUCT(($C$3:$C8319=Party_Statement!$C$5)*($B$3:$B8319&gt;=Party_Statement!$C$6)*($B$3:$B8319&lt;=Party_Statement!$E$6)),""))</f>
        <v/>
      </c>
    </row>
    <row r="8320" spans="1:11" x14ac:dyDescent="0.2">
      <c r="A8320" s="203">
        <f>Collection!A1849</f>
        <v>0</v>
      </c>
      <c r="B8320" s="197">
        <f>Collection!B1849</f>
        <v>0</v>
      </c>
      <c r="C8320" s="200">
        <f>Collection!D1849</f>
        <v>0</v>
      </c>
      <c r="D8320" s="200">
        <f>Collection!F1849</f>
        <v>0</v>
      </c>
      <c r="E8320" s="200">
        <f>Collection!C1849</f>
        <v>0</v>
      </c>
      <c r="F8320" s="200"/>
      <c r="G8320" s="201"/>
      <c r="H8320" s="201">
        <f>Collection!H1849</f>
        <v>0</v>
      </c>
      <c r="I8320" s="241">
        <f t="shared" si="130"/>
        <v>0</v>
      </c>
      <c r="J8320" s="200"/>
      <c r="K8320" s="200" t="str" cm="1">
        <f t="array" ref="K8320">IF($C8320="","",IF(AND($C8320=Party_Statement!$C$5,$B8320&gt;=Party_Statement!$C$6,$B8320&lt;=Party_Statement!$E$6),SUMPRODUCT(($C$3:$C8320=Party_Statement!$C$5)*($B$3:$B8320&gt;=Party_Statement!$C$6)*($B$3:$B8320&lt;=Party_Statement!$E$6)),""))</f>
        <v/>
      </c>
    </row>
    <row r="8321" spans="1:11" x14ac:dyDescent="0.2">
      <c r="A8321" s="203">
        <f>Collection!A1850</f>
        <v>0</v>
      </c>
      <c r="B8321" s="197">
        <f>Collection!B1850</f>
        <v>0</v>
      </c>
      <c r="C8321" s="200">
        <f>Collection!D1850</f>
        <v>0</v>
      </c>
      <c r="D8321" s="200">
        <f>Collection!F1850</f>
        <v>0</v>
      </c>
      <c r="E8321" s="200">
        <f>Collection!C1850</f>
        <v>0</v>
      </c>
      <c r="F8321" s="200"/>
      <c r="G8321" s="201"/>
      <c r="H8321" s="201">
        <f>Collection!H1850</f>
        <v>0</v>
      </c>
      <c r="I8321" s="241">
        <f t="shared" si="130"/>
        <v>0</v>
      </c>
      <c r="J8321" s="200"/>
      <c r="K8321" s="200" t="str" cm="1">
        <f t="array" ref="K8321">IF($C8321="","",IF(AND($C8321=Party_Statement!$C$5,$B8321&gt;=Party_Statement!$C$6,$B8321&lt;=Party_Statement!$E$6),SUMPRODUCT(($C$3:$C8321=Party_Statement!$C$5)*($B$3:$B8321&gt;=Party_Statement!$C$6)*($B$3:$B8321&lt;=Party_Statement!$E$6)),""))</f>
        <v/>
      </c>
    </row>
    <row r="8322" spans="1:11" x14ac:dyDescent="0.2">
      <c r="A8322" s="203">
        <f>Collection!A1851</f>
        <v>0</v>
      </c>
      <c r="B8322" s="197">
        <f>Collection!B1851</f>
        <v>0</v>
      </c>
      <c r="C8322" s="200">
        <f>Collection!D1851</f>
        <v>0</v>
      </c>
      <c r="D8322" s="200">
        <f>Collection!F1851</f>
        <v>0</v>
      </c>
      <c r="E8322" s="200">
        <f>Collection!C1851</f>
        <v>0</v>
      </c>
      <c r="F8322" s="200"/>
      <c r="G8322" s="201"/>
      <c r="H8322" s="201">
        <f>Collection!H1851</f>
        <v>0</v>
      </c>
      <c r="I8322" s="241">
        <f t="shared" si="130"/>
        <v>0</v>
      </c>
      <c r="J8322" s="200"/>
      <c r="K8322" s="200" t="str" cm="1">
        <f t="array" ref="K8322">IF($C8322="","",IF(AND($C8322=Party_Statement!$C$5,$B8322&gt;=Party_Statement!$C$6,$B8322&lt;=Party_Statement!$E$6),SUMPRODUCT(($C$3:$C8322=Party_Statement!$C$5)*($B$3:$B8322&gt;=Party_Statement!$C$6)*($B$3:$B8322&lt;=Party_Statement!$E$6)),""))</f>
        <v/>
      </c>
    </row>
    <row r="8323" spans="1:11" x14ac:dyDescent="0.2">
      <c r="A8323" s="203">
        <f>Collection!A1852</f>
        <v>0</v>
      </c>
      <c r="B8323" s="197">
        <f>Collection!B1852</f>
        <v>0</v>
      </c>
      <c r="C8323" s="200">
        <f>Collection!D1852</f>
        <v>0</v>
      </c>
      <c r="D8323" s="200">
        <f>Collection!F1852</f>
        <v>0</v>
      </c>
      <c r="E8323" s="200">
        <f>Collection!C1852</f>
        <v>0</v>
      </c>
      <c r="F8323" s="200"/>
      <c r="G8323" s="201"/>
      <c r="H8323" s="201">
        <f>Collection!H1852</f>
        <v>0</v>
      </c>
      <c r="I8323" s="241">
        <f t="shared" si="130"/>
        <v>0</v>
      </c>
      <c r="J8323" s="200"/>
      <c r="K8323" s="200" t="str" cm="1">
        <f t="array" ref="K8323">IF($C8323="","",IF(AND($C8323=Party_Statement!$C$5,$B8323&gt;=Party_Statement!$C$6,$B8323&lt;=Party_Statement!$E$6),SUMPRODUCT(($C$3:$C8323=Party_Statement!$C$5)*($B$3:$B8323&gt;=Party_Statement!$C$6)*($B$3:$B8323&lt;=Party_Statement!$E$6)),""))</f>
        <v/>
      </c>
    </row>
    <row r="8324" spans="1:11" x14ac:dyDescent="0.2">
      <c r="A8324" s="203">
        <f>Collection!A1853</f>
        <v>0</v>
      </c>
      <c r="B8324" s="197">
        <f>Collection!B1853</f>
        <v>0</v>
      </c>
      <c r="C8324" s="200">
        <f>Collection!D1853</f>
        <v>0</v>
      </c>
      <c r="D8324" s="200">
        <f>Collection!F1853</f>
        <v>0</v>
      </c>
      <c r="E8324" s="200">
        <f>Collection!C1853</f>
        <v>0</v>
      </c>
      <c r="F8324" s="200"/>
      <c r="G8324" s="201"/>
      <c r="H8324" s="201">
        <f>Collection!H1853</f>
        <v>0</v>
      </c>
      <c r="I8324" s="241">
        <f t="shared" si="130"/>
        <v>0</v>
      </c>
      <c r="J8324" s="200"/>
      <c r="K8324" s="200" t="str" cm="1">
        <f t="array" ref="K8324">IF($C8324="","",IF(AND($C8324=Party_Statement!$C$5,$B8324&gt;=Party_Statement!$C$6,$B8324&lt;=Party_Statement!$E$6),SUMPRODUCT(($C$3:$C8324=Party_Statement!$C$5)*($B$3:$B8324&gt;=Party_Statement!$C$6)*($B$3:$B8324&lt;=Party_Statement!$E$6)),""))</f>
        <v/>
      </c>
    </row>
    <row r="8325" spans="1:11" x14ac:dyDescent="0.2">
      <c r="A8325" s="203">
        <f>Collection!A1854</f>
        <v>0</v>
      </c>
      <c r="B8325" s="197">
        <f>Collection!B1854</f>
        <v>0</v>
      </c>
      <c r="C8325" s="200">
        <f>Collection!D1854</f>
        <v>0</v>
      </c>
      <c r="D8325" s="200">
        <f>Collection!F1854</f>
        <v>0</v>
      </c>
      <c r="E8325" s="200">
        <f>Collection!C1854</f>
        <v>0</v>
      </c>
      <c r="F8325" s="200"/>
      <c r="G8325" s="201"/>
      <c r="H8325" s="201">
        <f>Collection!H1854</f>
        <v>0</v>
      </c>
      <c r="I8325" s="241">
        <f t="shared" si="130"/>
        <v>0</v>
      </c>
      <c r="J8325" s="200"/>
      <c r="K8325" s="200" t="str" cm="1">
        <f t="array" ref="K8325">IF($C8325="","",IF(AND($C8325=Party_Statement!$C$5,$B8325&gt;=Party_Statement!$C$6,$B8325&lt;=Party_Statement!$E$6),SUMPRODUCT(($C$3:$C8325=Party_Statement!$C$5)*($B$3:$B8325&gt;=Party_Statement!$C$6)*($B$3:$B8325&lt;=Party_Statement!$E$6)),""))</f>
        <v/>
      </c>
    </row>
    <row r="8326" spans="1:11" x14ac:dyDescent="0.2">
      <c r="A8326" s="203">
        <f>Collection!A1855</f>
        <v>0</v>
      </c>
      <c r="B8326" s="197">
        <f>Collection!B1855</f>
        <v>0</v>
      </c>
      <c r="C8326" s="200">
        <f>Collection!D1855</f>
        <v>0</v>
      </c>
      <c r="D8326" s="200">
        <f>Collection!F1855</f>
        <v>0</v>
      </c>
      <c r="E8326" s="200">
        <f>Collection!C1855</f>
        <v>0</v>
      </c>
      <c r="F8326" s="200"/>
      <c r="G8326" s="201"/>
      <c r="H8326" s="201">
        <f>Collection!H1855</f>
        <v>0</v>
      </c>
      <c r="I8326" s="241">
        <f t="shared" si="130"/>
        <v>0</v>
      </c>
      <c r="J8326" s="200"/>
      <c r="K8326" s="200" t="str" cm="1">
        <f t="array" ref="K8326">IF($C8326="","",IF(AND($C8326=Party_Statement!$C$5,$B8326&gt;=Party_Statement!$C$6,$B8326&lt;=Party_Statement!$E$6),SUMPRODUCT(($C$3:$C8326=Party_Statement!$C$5)*($B$3:$B8326&gt;=Party_Statement!$C$6)*($B$3:$B8326&lt;=Party_Statement!$E$6)),""))</f>
        <v/>
      </c>
    </row>
    <row r="8327" spans="1:11" x14ac:dyDescent="0.2">
      <c r="A8327" s="203">
        <f>Collection!A1856</f>
        <v>0</v>
      </c>
      <c r="B8327" s="197">
        <f>Collection!B1856</f>
        <v>0</v>
      </c>
      <c r="C8327" s="200">
        <f>Collection!D1856</f>
        <v>0</v>
      </c>
      <c r="D8327" s="200">
        <f>Collection!F1856</f>
        <v>0</v>
      </c>
      <c r="E8327" s="200">
        <f>Collection!C1856</f>
        <v>0</v>
      </c>
      <c r="F8327" s="200"/>
      <c r="G8327" s="201"/>
      <c r="H8327" s="201">
        <f>Collection!H1856</f>
        <v>0</v>
      </c>
      <c r="I8327" s="241">
        <f t="shared" si="130"/>
        <v>0</v>
      </c>
      <c r="J8327" s="200"/>
      <c r="K8327" s="200" t="str" cm="1">
        <f t="array" ref="K8327">IF($C8327="","",IF(AND($C8327=Party_Statement!$C$5,$B8327&gt;=Party_Statement!$C$6,$B8327&lt;=Party_Statement!$E$6),SUMPRODUCT(($C$3:$C8327=Party_Statement!$C$5)*($B$3:$B8327&gt;=Party_Statement!$C$6)*($B$3:$B8327&lt;=Party_Statement!$E$6)),""))</f>
        <v/>
      </c>
    </row>
    <row r="8328" spans="1:11" x14ac:dyDescent="0.2">
      <c r="A8328" s="203">
        <f>Collection!A1857</f>
        <v>0</v>
      </c>
      <c r="B8328" s="197">
        <f>Collection!B1857</f>
        <v>0</v>
      </c>
      <c r="C8328" s="200">
        <f>Collection!D1857</f>
        <v>0</v>
      </c>
      <c r="D8328" s="200">
        <f>Collection!F1857</f>
        <v>0</v>
      </c>
      <c r="E8328" s="200">
        <f>Collection!C1857</f>
        <v>0</v>
      </c>
      <c r="F8328" s="200"/>
      <c r="G8328" s="201"/>
      <c r="H8328" s="201">
        <f>Collection!H1857</f>
        <v>0</v>
      </c>
      <c r="I8328" s="241">
        <f t="shared" si="130"/>
        <v>0</v>
      </c>
      <c r="J8328" s="200"/>
      <c r="K8328" s="200" t="str" cm="1">
        <f t="array" ref="K8328">IF($C8328="","",IF(AND($C8328=Party_Statement!$C$5,$B8328&gt;=Party_Statement!$C$6,$B8328&lt;=Party_Statement!$E$6),SUMPRODUCT(($C$3:$C8328=Party_Statement!$C$5)*($B$3:$B8328&gt;=Party_Statement!$C$6)*($B$3:$B8328&lt;=Party_Statement!$E$6)),""))</f>
        <v/>
      </c>
    </row>
    <row r="8329" spans="1:11" x14ac:dyDescent="0.2">
      <c r="A8329" s="203">
        <f>Collection!A1858</f>
        <v>0</v>
      </c>
      <c r="B8329" s="197">
        <f>Collection!B1858</f>
        <v>0</v>
      </c>
      <c r="C8329" s="200">
        <f>Collection!D1858</f>
        <v>0</v>
      </c>
      <c r="D8329" s="200">
        <f>Collection!F1858</f>
        <v>0</v>
      </c>
      <c r="E8329" s="200">
        <f>Collection!C1858</f>
        <v>0</v>
      </c>
      <c r="F8329" s="200"/>
      <c r="G8329" s="201"/>
      <c r="H8329" s="201">
        <f>Collection!H1858</f>
        <v>0</v>
      </c>
      <c r="I8329" s="241">
        <f t="shared" si="130"/>
        <v>0</v>
      </c>
      <c r="J8329" s="200"/>
      <c r="K8329" s="200" t="str" cm="1">
        <f t="array" ref="K8329">IF($C8329="","",IF(AND($C8329=Party_Statement!$C$5,$B8329&gt;=Party_Statement!$C$6,$B8329&lt;=Party_Statement!$E$6),SUMPRODUCT(($C$3:$C8329=Party_Statement!$C$5)*($B$3:$B8329&gt;=Party_Statement!$C$6)*($B$3:$B8329&lt;=Party_Statement!$E$6)),""))</f>
        <v/>
      </c>
    </row>
    <row r="8330" spans="1:11" x14ac:dyDescent="0.2">
      <c r="A8330" s="203">
        <f>Collection!A1859</f>
        <v>0</v>
      </c>
      <c r="B8330" s="197">
        <f>Collection!B1859</f>
        <v>0</v>
      </c>
      <c r="C8330" s="200">
        <f>Collection!D1859</f>
        <v>0</v>
      </c>
      <c r="D8330" s="200">
        <f>Collection!F1859</f>
        <v>0</v>
      </c>
      <c r="E8330" s="200">
        <f>Collection!C1859</f>
        <v>0</v>
      </c>
      <c r="F8330" s="200"/>
      <c r="G8330" s="201"/>
      <c r="H8330" s="201">
        <f>Collection!H1859</f>
        <v>0</v>
      </c>
      <c r="I8330" s="241">
        <f t="shared" si="130"/>
        <v>0</v>
      </c>
      <c r="J8330" s="200"/>
      <c r="K8330" s="200" t="str" cm="1">
        <f t="array" ref="K8330">IF($C8330="","",IF(AND($C8330=Party_Statement!$C$5,$B8330&gt;=Party_Statement!$C$6,$B8330&lt;=Party_Statement!$E$6),SUMPRODUCT(($C$3:$C8330=Party_Statement!$C$5)*($B$3:$B8330&gt;=Party_Statement!$C$6)*($B$3:$B8330&lt;=Party_Statement!$E$6)),""))</f>
        <v/>
      </c>
    </row>
    <row r="8331" spans="1:11" x14ac:dyDescent="0.2">
      <c r="A8331" s="203">
        <f>Collection!A1860</f>
        <v>0</v>
      </c>
      <c r="B8331" s="197">
        <f>Collection!B1860</f>
        <v>0</v>
      </c>
      <c r="C8331" s="200">
        <f>Collection!D1860</f>
        <v>0</v>
      </c>
      <c r="D8331" s="200">
        <f>Collection!F1860</f>
        <v>0</v>
      </c>
      <c r="E8331" s="200">
        <f>Collection!C1860</f>
        <v>0</v>
      </c>
      <c r="F8331" s="200"/>
      <c r="G8331" s="201"/>
      <c r="H8331" s="201">
        <f>Collection!H1860</f>
        <v>0</v>
      </c>
      <c r="I8331" s="241">
        <f t="shared" ref="I8331:I8394" si="131">IF($C8331="","",IF($C8331=$C3349,$I3349+$G8331-$H8331,$G8331-$H8331))</f>
        <v>0</v>
      </c>
      <c r="J8331" s="200"/>
      <c r="K8331" s="200" t="str" cm="1">
        <f t="array" ref="K8331">IF($C8331="","",IF(AND($C8331=Party_Statement!$C$5,$B8331&gt;=Party_Statement!$C$6,$B8331&lt;=Party_Statement!$E$6),SUMPRODUCT(($C$3:$C8331=Party_Statement!$C$5)*($B$3:$B8331&gt;=Party_Statement!$C$6)*($B$3:$B8331&lt;=Party_Statement!$E$6)),""))</f>
        <v/>
      </c>
    </row>
    <row r="8332" spans="1:11" x14ac:dyDescent="0.2">
      <c r="A8332" s="203">
        <f>Collection!A1861</f>
        <v>0</v>
      </c>
      <c r="B8332" s="197">
        <f>Collection!B1861</f>
        <v>0</v>
      </c>
      <c r="C8332" s="200">
        <f>Collection!D1861</f>
        <v>0</v>
      </c>
      <c r="D8332" s="200">
        <f>Collection!F1861</f>
        <v>0</v>
      </c>
      <c r="E8332" s="200">
        <f>Collection!C1861</f>
        <v>0</v>
      </c>
      <c r="F8332" s="200"/>
      <c r="G8332" s="201"/>
      <c r="H8332" s="201">
        <f>Collection!H1861</f>
        <v>0</v>
      </c>
      <c r="I8332" s="241">
        <f t="shared" si="131"/>
        <v>0</v>
      </c>
      <c r="J8332" s="200"/>
      <c r="K8332" s="200" t="str" cm="1">
        <f t="array" ref="K8332">IF($C8332="","",IF(AND($C8332=Party_Statement!$C$5,$B8332&gt;=Party_Statement!$C$6,$B8332&lt;=Party_Statement!$E$6),SUMPRODUCT(($C$3:$C8332=Party_Statement!$C$5)*($B$3:$B8332&gt;=Party_Statement!$C$6)*($B$3:$B8332&lt;=Party_Statement!$E$6)),""))</f>
        <v/>
      </c>
    </row>
    <row r="8333" spans="1:11" x14ac:dyDescent="0.2">
      <c r="A8333" s="203">
        <f>Collection!A1862</f>
        <v>0</v>
      </c>
      <c r="B8333" s="197">
        <f>Collection!B1862</f>
        <v>0</v>
      </c>
      <c r="C8333" s="200">
        <f>Collection!D1862</f>
        <v>0</v>
      </c>
      <c r="D8333" s="200">
        <f>Collection!F1862</f>
        <v>0</v>
      </c>
      <c r="E8333" s="200">
        <f>Collection!C1862</f>
        <v>0</v>
      </c>
      <c r="F8333" s="200"/>
      <c r="G8333" s="201"/>
      <c r="H8333" s="201">
        <f>Collection!H1862</f>
        <v>0</v>
      </c>
      <c r="I8333" s="241">
        <f t="shared" si="131"/>
        <v>0</v>
      </c>
      <c r="J8333" s="200"/>
      <c r="K8333" s="200" t="str" cm="1">
        <f t="array" ref="K8333">IF($C8333="","",IF(AND($C8333=Party_Statement!$C$5,$B8333&gt;=Party_Statement!$C$6,$B8333&lt;=Party_Statement!$E$6),SUMPRODUCT(($C$3:$C8333=Party_Statement!$C$5)*($B$3:$B8333&gt;=Party_Statement!$C$6)*($B$3:$B8333&lt;=Party_Statement!$E$6)),""))</f>
        <v/>
      </c>
    </row>
    <row r="8334" spans="1:11" x14ac:dyDescent="0.2">
      <c r="A8334" s="203">
        <f>Collection!A1863</f>
        <v>0</v>
      </c>
      <c r="B8334" s="197">
        <f>Collection!B1863</f>
        <v>0</v>
      </c>
      <c r="C8334" s="200">
        <f>Collection!D1863</f>
        <v>0</v>
      </c>
      <c r="D8334" s="200">
        <f>Collection!F1863</f>
        <v>0</v>
      </c>
      <c r="E8334" s="200">
        <f>Collection!C1863</f>
        <v>0</v>
      </c>
      <c r="F8334" s="200"/>
      <c r="G8334" s="201"/>
      <c r="H8334" s="201">
        <f>Collection!H1863</f>
        <v>0</v>
      </c>
      <c r="I8334" s="241">
        <f t="shared" si="131"/>
        <v>0</v>
      </c>
      <c r="J8334" s="200"/>
      <c r="K8334" s="200" t="str" cm="1">
        <f t="array" ref="K8334">IF($C8334="","",IF(AND($C8334=Party_Statement!$C$5,$B8334&gt;=Party_Statement!$C$6,$B8334&lt;=Party_Statement!$E$6),SUMPRODUCT(($C$3:$C8334=Party_Statement!$C$5)*($B$3:$B8334&gt;=Party_Statement!$C$6)*($B$3:$B8334&lt;=Party_Statement!$E$6)),""))</f>
        <v/>
      </c>
    </row>
    <row r="8335" spans="1:11" x14ac:dyDescent="0.2">
      <c r="A8335" s="203">
        <f>Collection!A1864</f>
        <v>0</v>
      </c>
      <c r="B8335" s="197">
        <f>Collection!B1864</f>
        <v>0</v>
      </c>
      <c r="C8335" s="200">
        <f>Collection!D1864</f>
        <v>0</v>
      </c>
      <c r="D8335" s="200">
        <f>Collection!F1864</f>
        <v>0</v>
      </c>
      <c r="E8335" s="200">
        <f>Collection!C1864</f>
        <v>0</v>
      </c>
      <c r="F8335" s="200"/>
      <c r="G8335" s="201"/>
      <c r="H8335" s="201">
        <f>Collection!H1864</f>
        <v>0</v>
      </c>
      <c r="I8335" s="241">
        <f t="shared" si="131"/>
        <v>0</v>
      </c>
      <c r="J8335" s="200"/>
      <c r="K8335" s="200" t="str" cm="1">
        <f t="array" ref="K8335">IF($C8335="","",IF(AND($C8335=Party_Statement!$C$5,$B8335&gt;=Party_Statement!$C$6,$B8335&lt;=Party_Statement!$E$6),SUMPRODUCT(($C$3:$C8335=Party_Statement!$C$5)*($B$3:$B8335&gt;=Party_Statement!$C$6)*($B$3:$B8335&lt;=Party_Statement!$E$6)),""))</f>
        <v/>
      </c>
    </row>
    <row r="8336" spans="1:11" x14ac:dyDescent="0.2">
      <c r="A8336" s="203">
        <f>Collection!A1865</f>
        <v>0</v>
      </c>
      <c r="B8336" s="197">
        <f>Collection!B1865</f>
        <v>0</v>
      </c>
      <c r="C8336" s="200">
        <f>Collection!D1865</f>
        <v>0</v>
      </c>
      <c r="D8336" s="200">
        <f>Collection!F1865</f>
        <v>0</v>
      </c>
      <c r="E8336" s="200">
        <f>Collection!C1865</f>
        <v>0</v>
      </c>
      <c r="F8336" s="200"/>
      <c r="G8336" s="201"/>
      <c r="H8336" s="201">
        <f>Collection!H1865</f>
        <v>0</v>
      </c>
      <c r="I8336" s="241">
        <f t="shared" si="131"/>
        <v>0</v>
      </c>
      <c r="J8336" s="200"/>
      <c r="K8336" s="200" t="str" cm="1">
        <f t="array" ref="K8336">IF($C8336="","",IF(AND($C8336=Party_Statement!$C$5,$B8336&gt;=Party_Statement!$C$6,$B8336&lt;=Party_Statement!$E$6),SUMPRODUCT(($C$3:$C8336=Party_Statement!$C$5)*($B$3:$B8336&gt;=Party_Statement!$C$6)*($B$3:$B8336&lt;=Party_Statement!$E$6)),""))</f>
        <v/>
      </c>
    </row>
    <row r="8337" spans="1:11" x14ac:dyDescent="0.2">
      <c r="A8337" s="203">
        <f>Collection!A1866</f>
        <v>0</v>
      </c>
      <c r="B8337" s="197">
        <f>Collection!B1866</f>
        <v>0</v>
      </c>
      <c r="C8337" s="200">
        <f>Collection!D1866</f>
        <v>0</v>
      </c>
      <c r="D8337" s="200">
        <f>Collection!F1866</f>
        <v>0</v>
      </c>
      <c r="E8337" s="200">
        <f>Collection!C1866</f>
        <v>0</v>
      </c>
      <c r="F8337" s="200"/>
      <c r="G8337" s="201"/>
      <c r="H8337" s="201">
        <f>Collection!H1866</f>
        <v>0</v>
      </c>
      <c r="I8337" s="241">
        <f t="shared" si="131"/>
        <v>0</v>
      </c>
      <c r="J8337" s="200"/>
      <c r="K8337" s="200" t="str" cm="1">
        <f t="array" ref="K8337">IF($C8337="","",IF(AND($C8337=Party_Statement!$C$5,$B8337&gt;=Party_Statement!$C$6,$B8337&lt;=Party_Statement!$E$6),SUMPRODUCT(($C$3:$C8337=Party_Statement!$C$5)*($B$3:$B8337&gt;=Party_Statement!$C$6)*($B$3:$B8337&lt;=Party_Statement!$E$6)),""))</f>
        <v/>
      </c>
    </row>
    <row r="8338" spans="1:11" x14ac:dyDescent="0.2">
      <c r="A8338" s="203">
        <f>Collection!A1867</f>
        <v>0</v>
      </c>
      <c r="B8338" s="197">
        <f>Collection!B1867</f>
        <v>0</v>
      </c>
      <c r="C8338" s="200">
        <f>Collection!D1867</f>
        <v>0</v>
      </c>
      <c r="D8338" s="200">
        <f>Collection!F1867</f>
        <v>0</v>
      </c>
      <c r="E8338" s="200">
        <f>Collection!C1867</f>
        <v>0</v>
      </c>
      <c r="F8338" s="200"/>
      <c r="G8338" s="201"/>
      <c r="H8338" s="201">
        <f>Collection!H1867</f>
        <v>0</v>
      </c>
      <c r="I8338" s="241">
        <f t="shared" si="131"/>
        <v>0</v>
      </c>
      <c r="J8338" s="200"/>
      <c r="K8338" s="200" t="str" cm="1">
        <f t="array" ref="K8338">IF($C8338="","",IF(AND($C8338=Party_Statement!$C$5,$B8338&gt;=Party_Statement!$C$6,$B8338&lt;=Party_Statement!$E$6),SUMPRODUCT(($C$3:$C8338=Party_Statement!$C$5)*($B$3:$B8338&gt;=Party_Statement!$C$6)*($B$3:$B8338&lt;=Party_Statement!$E$6)),""))</f>
        <v/>
      </c>
    </row>
    <row r="8339" spans="1:11" x14ac:dyDescent="0.2">
      <c r="A8339" s="203">
        <f>Collection!A1868</f>
        <v>0</v>
      </c>
      <c r="B8339" s="197">
        <f>Collection!B1868</f>
        <v>0</v>
      </c>
      <c r="C8339" s="200">
        <f>Collection!D1868</f>
        <v>0</v>
      </c>
      <c r="D8339" s="200">
        <f>Collection!F1868</f>
        <v>0</v>
      </c>
      <c r="E8339" s="200">
        <f>Collection!C1868</f>
        <v>0</v>
      </c>
      <c r="F8339" s="200"/>
      <c r="G8339" s="201"/>
      <c r="H8339" s="201">
        <f>Collection!H1868</f>
        <v>0</v>
      </c>
      <c r="I8339" s="241">
        <f t="shared" si="131"/>
        <v>0</v>
      </c>
      <c r="J8339" s="200"/>
      <c r="K8339" s="200" t="str" cm="1">
        <f t="array" ref="K8339">IF($C8339="","",IF(AND($C8339=Party_Statement!$C$5,$B8339&gt;=Party_Statement!$C$6,$B8339&lt;=Party_Statement!$E$6),SUMPRODUCT(($C$3:$C8339=Party_Statement!$C$5)*($B$3:$B8339&gt;=Party_Statement!$C$6)*($B$3:$B8339&lt;=Party_Statement!$E$6)),""))</f>
        <v/>
      </c>
    </row>
    <row r="8340" spans="1:11" x14ac:dyDescent="0.2">
      <c r="A8340" s="203">
        <f>Collection!A1869</f>
        <v>0</v>
      </c>
      <c r="B8340" s="197">
        <f>Collection!B1869</f>
        <v>0</v>
      </c>
      <c r="C8340" s="200">
        <f>Collection!D1869</f>
        <v>0</v>
      </c>
      <c r="D8340" s="200">
        <f>Collection!F1869</f>
        <v>0</v>
      </c>
      <c r="E8340" s="200">
        <f>Collection!C1869</f>
        <v>0</v>
      </c>
      <c r="F8340" s="200"/>
      <c r="G8340" s="201"/>
      <c r="H8340" s="201">
        <f>Collection!H1869</f>
        <v>0</v>
      </c>
      <c r="I8340" s="241">
        <f t="shared" si="131"/>
        <v>0</v>
      </c>
      <c r="J8340" s="200"/>
      <c r="K8340" s="200" t="str" cm="1">
        <f t="array" ref="K8340">IF($C8340="","",IF(AND($C8340=Party_Statement!$C$5,$B8340&gt;=Party_Statement!$C$6,$B8340&lt;=Party_Statement!$E$6),SUMPRODUCT(($C$3:$C8340=Party_Statement!$C$5)*($B$3:$B8340&gt;=Party_Statement!$C$6)*($B$3:$B8340&lt;=Party_Statement!$E$6)),""))</f>
        <v/>
      </c>
    </row>
    <row r="8341" spans="1:11" x14ac:dyDescent="0.2">
      <c r="A8341" s="203">
        <f>Collection!A1870</f>
        <v>0</v>
      </c>
      <c r="B8341" s="197">
        <f>Collection!B1870</f>
        <v>0</v>
      </c>
      <c r="C8341" s="200">
        <f>Collection!D1870</f>
        <v>0</v>
      </c>
      <c r="D8341" s="200">
        <f>Collection!F1870</f>
        <v>0</v>
      </c>
      <c r="E8341" s="200">
        <f>Collection!C1870</f>
        <v>0</v>
      </c>
      <c r="F8341" s="200"/>
      <c r="G8341" s="201"/>
      <c r="H8341" s="201">
        <f>Collection!H1870</f>
        <v>0</v>
      </c>
      <c r="I8341" s="241">
        <f t="shared" si="131"/>
        <v>0</v>
      </c>
      <c r="J8341" s="200"/>
      <c r="K8341" s="200" t="str" cm="1">
        <f t="array" ref="K8341">IF($C8341="","",IF(AND($C8341=Party_Statement!$C$5,$B8341&gt;=Party_Statement!$C$6,$B8341&lt;=Party_Statement!$E$6),SUMPRODUCT(($C$3:$C8341=Party_Statement!$C$5)*($B$3:$B8341&gt;=Party_Statement!$C$6)*($B$3:$B8341&lt;=Party_Statement!$E$6)),""))</f>
        <v/>
      </c>
    </row>
    <row r="8342" spans="1:11" x14ac:dyDescent="0.2">
      <c r="A8342" s="203">
        <f>Collection!A1871</f>
        <v>0</v>
      </c>
      <c r="B8342" s="197">
        <f>Collection!B1871</f>
        <v>0</v>
      </c>
      <c r="C8342" s="200">
        <f>Collection!D1871</f>
        <v>0</v>
      </c>
      <c r="D8342" s="200">
        <f>Collection!F1871</f>
        <v>0</v>
      </c>
      <c r="E8342" s="200">
        <f>Collection!C1871</f>
        <v>0</v>
      </c>
      <c r="F8342" s="200"/>
      <c r="G8342" s="201"/>
      <c r="H8342" s="201">
        <f>Collection!H1871</f>
        <v>0</v>
      </c>
      <c r="I8342" s="241">
        <f t="shared" si="131"/>
        <v>0</v>
      </c>
      <c r="J8342" s="200"/>
      <c r="K8342" s="200" t="str" cm="1">
        <f t="array" ref="K8342">IF($C8342="","",IF(AND($C8342=Party_Statement!$C$5,$B8342&gt;=Party_Statement!$C$6,$B8342&lt;=Party_Statement!$E$6),SUMPRODUCT(($C$3:$C8342=Party_Statement!$C$5)*($B$3:$B8342&gt;=Party_Statement!$C$6)*($B$3:$B8342&lt;=Party_Statement!$E$6)),""))</f>
        <v/>
      </c>
    </row>
    <row r="8343" spans="1:11" x14ac:dyDescent="0.2">
      <c r="A8343" s="203">
        <f>Collection!A1872</f>
        <v>0</v>
      </c>
      <c r="B8343" s="197">
        <f>Collection!B1872</f>
        <v>0</v>
      </c>
      <c r="C8343" s="200">
        <f>Collection!D1872</f>
        <v>0</v>
      </c>
      <c r="D8343" s="200">
        <f>Collection!F1872</f>
        <v>0</v>
      </c>
      <c r="E8343" s="200">
        <f>Collection!C1872</f>
        <v>0</v>
      </c>
      <c r="F8343" s="200"/>
      <c r="G8343" s="201"/>
      <c r="H8343" s="201">
        <f>Collection!H1872</f>
        <v>0</v>
      </c>
      <c r="I8343" s="241">
        <f t="shared" si="131"/>
        <v>0</v>
      </c>
      <c r="J8343" s="200"/>
      <c r="K8343" s="200" t="str" cm="1">
        <f t="array" ref="K8343">IF($C8343="","",IF(AND($C8343=Party_Statement!$C$5,$B8343&gt;=Party_Statement!$C$6,$B8343&lt;=Party_Statement!$E$6),SUMPRODUCT(($C$3:$C8343=Party_Statement!$C$5)*($B$3:$B8343&gt;=Party_Statement!$C$6)*($B$3:$B8343&lt;=Party_Statement!$E$6)),""))</f>
        <v/>
      </c>
    </row>
    <row r="8344" spans="1:11" x14ac:dyDescent="0.2">
      <c r="A8344" s="203">
        <f>Collection!A1873</f>
        <v>0</v>
      </c>
      <c r="B8344" s="197">
        <f>Collection!B1873</f>
        <v>0</v>
      </c>
      <c r="C8344" s="200">
        <f>Collection!D1873</f>
        <v>0</v>
      </c>
      <c r="D8344" s="200">
        <f>Collection!F1873</f>
        <v>0</v>
      </c>
      <c r="E8344" s="200">
        <f>Collection!C1873</f>
        <v>0</v>
      </c>
      <c r="F8344" s="200"/>
      <c r="G8344" s="201"/>
      <c r="H8344" s="201">
        <f>Collection!H1873</f>
        <v>0</v>
      </c>
      <c r="I8344" s="241">
        <f t="shared" si="131"/>
        <v>0</v>
      </c>
      <c r="J8344" s="200"/>
      <c r="K8344" s="200" t="str" cm="1">
        <f t="array" ref="K8344">IF($C8344="","",IF(AND($C8344=Party_Statement!$C$5,$B8344&gt;=Party_Statement!$C$6,$B8344&lt;=Party_Statement!$E$6),SUMPRODUCT(($C$3:$C8344=Party_Statement!$C$5)*($B$3:$B8344&gt;=Party_Statement!$C$6)*($B$3:$B8344&lt;=Party_Statement!$E$6)),""))</f>
        <v/>
      </c>
    </row>
    <row r="8345" spans="1:11" x14ac:dyDescent="0.2">
      <c r="A8345" s="203">
        <f>Collection!A1874</f>
        <v>0</v>
      </c>
      <c r="B8345" s="197">
        <f>Collection!B1874</f>
        <v>0</v>
      </c>
      <c r="C8345" s="200">
        <f>Collection!D1874</f>
        <v>0</v>
      </c>
      <c r="D8345" s="200">
        <f>Collection!F1874</f>
        <v>0</v>
      </c>
      <c r="E8345" s="200">
        <f>Collection!C1874</f>
        <v>0</v>
      </c>
      <c r="F8345" s="200"/>
      <c r="G8345" s="201"/>
      <c r="H8345" s="201">
        <f>Collection!H1874</f>
        <v>0</v>
      </c>
      <c r="I8345" s="241">
        <f t="shared" si="131"/>
        <v>0</v>
      </c>
      <c r="J8345" s="200"/>
      <c r="K8345" s="200" t="str" cm="1">
        <f t="array" ref="K8345">IF($C8345="","",IF(AND($C8345=Party_Statement!$C$5,$B8345&gt;=Party_Statement!$C$6,$B8345&lt;=Party_Statement!$E$6),SUMPRODUCT(($C$3:$C8345=Party_Statement!$C$5)*($B$3:$B8345&gt;=Party_Statement!$C$6)*($B$3:$B8345&lt;=Party_Statement!$E$6)),""))</f>
        <v/>
      </c>
    </row>
    <row r="8346" spans="1:11" x14ac:dyDescent="0.2">
      <c r="A8346" s="203">
        <f>Collection!A1875</f>
        <v>0</v>
      </c>
      <c r="B8346" s="197">
        <f>Collection!B1875</f>
        <v>0</v>
      </c>
      <c r="C8346" s="200">
        <f>Collection!D1875</f>
        <v>0</v>
      </c>
      <c r="D8346" s="200">
        <f>Collection!F1875</f>
        <v>0</v>
      </c>
      <c r="E8346" s="200">
        <f>Collection!C1875</f>
        <v>0</v>
      </c>
      <c r="F8346" s="200"/>
      <c r="G8346" s="201"/>
      <c r="H8346" s="201">
        <f>Collection!H1875</f>
        <v>0</v>
      </c>
      <c r="I8346" s="241">
        <f t="shared" si="131"/>
        <v>0</v>
      </c>
      <c r="J8346" s="200"/>
      <c r="K8346" s="200" t="str" cm="1">
        <f t="array" ref="K8346">IF($C8346="","",IF(AND($C8346=Party_Statement!$C$5,$B8346&gt;=Party_Statement!$C$6,$B8346&lt;=Party_Statement!$E$6),SUMPRODUCT(($C$3:$C8346=Party_Statement!$C$5)*($B$3:$B8346&gt;=Party_Statement!$C$6)*($B$3:$B8346&lt;=Party_Statement!$E$6)),""))</f>
        <v/>
      </c>
    </row>
    <row r="8347" spans="1:11" x14ac:dyDescent="0.2">
      <c r="A8347" s="203">
        <f>Collection!A1876</f>
        <v>0</v>
      </c>
      <c r="B8347" s="197">
        <f>Collection!B1876</f>
        <v>0</v>
      </c>
      <c r="C8347" s="200">
        <f>Collection!D1876</f>
        <v>0</v>
      </c>
      <c r="D8347" s="200">
        <f>Collection!F1876</f>
        <v>0</v>
      </c>
      <c r="E8347" s="200">
        <f>Collection!C1876</f>
        <v>0</v>
      </c>
      <c r="F8347" s="200"/>
      <c r="G8347" s="201"/>
      <c r="H8347" s="201">
        <f>Collection!H1876</f>
        <v>0</v>
      </c>
      <c r="I8347" s="241">
        <f t="shared" si="131"/>
        <v>0</v>
      </c>
      <c r="J8347" s="200"/>
      <c r="K8347" s="200" t="str" cm="1">
        <f t="array" ref="K8347">IF($C8347="","",IF(AND($C8347=Party_Statement!$C$5,$B8347&gt;=Party_Statement!$C$6,$B8347&lt;=Party_Statement!$E$6),SUMPRODUCT(($C$3:$C8347=Party_Statement!$C$5)*($B$3:$B8347&gt;=Party_Statement!$C$6)*($B$3:$B8347&lt;=Party_Statement!$E$6)),""))</f>
        <v/>
      </c>
    </row>
    <row r="8348" spans="1:11" x14ac:dyDescent="0.2">
      <c r="A8348" s="203">
        <f>Collection!A1877</f>
        <v>0</v>
      </c>
      <c r="B8348" s="197">
        <f>Collection!B1877</f>
        <v>0</v>
      </c>
      <c r="C8348" s="200">
        <f>Collection!D1877</f>
        <v>0</v>
      </c>
      <c r="D8348" s="200">
        <f>Collection!F1877</f>
        <v>0</v>
      </c>
      <c r="E8348" s="200">
        <f>Collection!C1877</f>
        <v>0</v>
      </c>
      <c r="F8348" s="200"/>
      <c r="G8348" s="201"/>
      <c r="H8348" s="201">
        <f>Collection!H1877</f>
        <v>0</v>
      </c>
      <c r="I8348" s="241">
        <f t="shared" si="131"/>
        <v>0</v>
      </c>
      <c r="J8348" s="200"/>
      <c r="K8348" s="200" t="str" cm="1">
        <f t="array" ref="K8348">IF($C8348="","",IF(AND($C8348=Party_Statement!$C$5,$B8348&gt;=Party_Statement!$C$6,$B8348&lt;=Party_Statement!$E$6),SUMPRODUCT(($C$3:$C8348=Party_Statement!$C$5)*($B$3:$B8348&gt;=Party_Statement!$C$6)*($B$3:$B8348&lt;=Party_Statement!$E$6)),""))</f>
        <v/>
      </c>
    </row>
    <row r="8349" spans="1:11" x14ac:dyDescent="0.2">
      <c r="A8349" s="203">
        <f>Collection!A1878</f>
        <v>0</v>
      </c>
      <c r="B8349" s="197">
        <f>Collection!B1878</f>
        <v>0</v>
      </c>
      <c r="C8349" s="200">
        <f>Collection!D1878</f>
        <v>0</v>
      </c>
      <c r="D8349" s="200">
        <f>Collection!F1878</f>
        <v>0</v>
      </c>
      <c r="E8349" s="200">
        <f>Collection!C1878</f>
        <v>0</v>
      </c>
      <c r="F8349" s="200"/>
      <c r="G8349" s="201"/>
      <c r="H8349" s="201">
        <f>Collection!H1878</f>
        <v>0</v>
      </c>
      <c r="I8349" s="241">
        <f t="shared" si="131"/>
        <v>0</v>
      </c>
      <c r="J8349" s="200"/>
      <c r="K8349" s="200" t="str" cm="1">
        <f t="array" ref="K8349">IF($C8349="","",IF(AND($C8349=Party_Statement!$C$5,$B8349&gt;=Party_Statement!$C$6,$B8349&lt;=Party_Statement!$E$6),SUMPRODUCT(($C$3:$C8349=Party_Statement!$C$5)*($B$3:$B8349&gt;=Party_Statement!$C$6)*($B$3:$B8349&lt;=Party_Statement!$E$6)),""))</f>
        <v/>
      </c>
    </row>
    <row r="8350" spans="1:11" x14ac:dyDescent="0.2">
      <c r="A8350" s="203">
        <f>Collection!A1879</f>
        <v>0</v>
      </c>
      <c r="B8350" s="197">
        <f>Collection!B1879</f>
        <v>0</v>
      </c>
      <c r="C8350" s="200">
        <f>Collection!D1879</f>
        <v>0</v>
      </c>
      <c r="D8350" s="200">
        <f>Collection!F1879</f>
        <v>0</v>
      </c>
      <c r="E8350" s="200">
        <f>Collection!C1879</f>
        <v>0</v>
      </c>
      <c r="F8350" s="200"/>
      <c r="G8350" s="201"/>
      <c r="H8350" s="201">
        <f>Collection!H1879</f>
        <v>0</v>
      </c>
      <c r="I8350" s="241">
        <f t="shared" si="131"/>
        <v>0</v>
      </c>
      <c r="J8350" s="200"/>
      <c r="K8350" s="200" t="str" cm="1">
        <f t="array" ref="K8350">IF($C8350="","",IF(AND($C8350=Party_Statement!$C$5,$B8350&gt;=Party_Statement!$C$6,$B8350&lt;=Party_Statement!$E$6),SUMPRODUCT(($C$3:$C8350=Party_Statement!$C$5)*($B$3:$B8350&gt;=Party_Statement!$C$6)*($B$3:$B8350&lt;=Party_Statement!$E$6)),""))</f>
        <v/>
      </c>
    </row>
    <row r="8351" spans="1:11" x14ac:dyDescent="0.2">
      <c r="A8351" s="203">
        <f>Collection!A1880</f>
        <v>0</v>
      </c>
      <c r="B8351" s="197">
        <f>Collection!B1880</f>
        <v>0</v>
      </c>
      <c r="C8351" s="200">
        <f>Collection!D1880</f>
        <v>0</v>
      </c>
      <c r="D8351" s="200">
        <f>Collection!F1880</f>
        <v>0</v>
      </c>
      <c r="E8351" s="200">
        <f>Collection!C1880</f>
        <v>0</v>
      </c>
      <c r="F8351" s="200"/>
      <c r="G8351" s="201"/>
      <c r="H8351" s="201">
        <f>Collection!H1880</f>
        <v>0</v>
      </c>
      <c r="I8351" s="241">
        <f t="shared" si="131"/>
        <v>0</v>
      </c>
      <c r="J8351" s="200"/>
      <c r="K8351" s="200" t="str" cm="1">
        <f t="array" ref="K8351">IF($C8351="","",IF(AND($C8351=Party_Statement!$C$5,$B8351&gt;=Party_Statement!$C$6,$B8351&lt;=Party_Statement!$E$6),SUMPRODUCT(($C$3:$C8351=Party_Statement!$C$5)*($B$3:$B8351&gt;=Party_Statement!$C$6)*($B$3:$B8351&lt;=Party_Statement!$E$6)),""))</f>
        <v/>
      </c>
    </row>
    <row r="8352" spans="1:11" x14ac:dyDescent="0.2">
      <c r="A8352" s="203">
        <f>Collection!A1881</f>
        <v>0</v>
      </c>
      <c r="B8352" s="197">
        <f>Collection!B1881</f>
        <v>0</v>
      </c>
      <c r="C8352" s="200">
        <f>Collection!D1881</f>
        <v>0</v>
      </c>
      <c r="D8352" s="200">
        <f>Collection!F1881</f>
        <v>0</v>
      </c>
      <c r="E8352" s="200">
        <f>Collection!C1881</f>
        <v>0</v>
      </c>
      <c r="F8352" s="200"/>
      <c r="G8352" s="201"/>
      <c r="H8352" s="201">
        <f>Collection!H1881</f>
        <v>0</v>
      </c>
      <c r="I8352" s="241">
        <f t="shared" si="131"/>
        <v>0</v>
      </c>
      <c r="J8352" s="200"/>
      <c r="K8352" s="200" t="str" cm="1">
        <f t="array" ref="K8352">IF($C8352="","",IF(AND($C8352=Party_Statement!$C$5,$B8352&gt;=Party_Statement!$C$6,$B8352&lt;=Party_Statement!$E$6),SUMPRODUCT(($C$3:$C8352=Party_Statement!$C$5)*($B$3:$B8352&gt;=Party_Statement!$C$6)*($B$3:$B8352&lt;=Party_Statement!$E$6)),""))</f>
        <v/>
      </c>
    </row>
    <row r="8353" spans="1:11" x14ac:dyDescent="0.2">
      <c r="A8353" s="203">
        <f>Collection!A1882</f>
        <v>0</v>
      </c>
      <c r="B8353" s="197">
        <f>Collection!B1882</f>
        <v>0</v>
      </c>
      <c r="C8353" s="200">
        <f>Collection!D1882</f>
        <v>0</v>
      </c>
      <c r="D8353" s="200">
        <f>Collection!F1882</f>
        <v>0</v>
      </c>
      <c r="E8353" s="200">
        <f>Collection!C1882</f>
        <v>0</v>
      </c>
      <c r="F8353" s="200"/>
      <c r="G8353" s="201"/>
      <c r="H8353" s="201">
        <f>Collection!H1882</f>
        <v>0</v>
      </c>
      <c r="I8353" s="241">
        <f t="shared" si="131"/>
        <v>0</v>
      </c>
      <c r="J8353" s="200"/>
      <c r="K8353" s="200" t="str" cm="1">
        <f t="array" ref="K8353">IF($C8353="","",IF(AND($C8353=Party_Statement!$C$5,$B8353&gt;=Party_Statement!$C$6,$B8353&lt;=Party_Statement!$E$6),SUMPRODUCT(($C$3:$C8353=Party_Statement!$C$5)*($B$3:$B8353&gt;=Party_Statement!$C$6)*($B$3:$B8353&lt;=Party_Statement!$E$6)),""))</f>
        <v/>
      </c>
    </row>
    <row r="8354" spans="1:11" x14ac:dyDescent="0.2">
      <c r="A8354" s="203">
        <f>Collection!A1883</f>
        <v>0</v>
      </c>
      <c r="B8354" s="197">
        <f>Collection!B1883</f>
        <v>0</v>
      </c>
      <c r="C8354" s="200">
        <f>Collection!D1883</f>
        <v>0</v>
      </c>
      <c r="D8354" s="200">
        <f>Collection!F1883</f>
        <v>0</v>
      </c>
      <c r="E8354" s="200">
        <f>Collection!C1883</f>
        <v>0</v>
      </c>
      <c r="F8354" s="200"/>
      <c r="G8354" s="201"/>
      <c r="H8354" s="201">
        <f>Collection!H1883</f>
        <v>0</v>
      </c>
      <c r="I8354" s="241">
        <f t="shared" si="131"/>
        <v>0</v>
      </c>
      <c r="J8354" s="200"/>
      <c r="K8354" s="200" t="str" cm="1">
        <f t="array" ref="K8354">IF($C8354="","",IF(AND($C8354=Party_Statement!$C$5,$B8354&gt;=Party_Statement!$C$6,$B8354&lt;=Party_Statement!$E$6),SUMPRODUCT(($C$3:$C8354=Party_Statement!$C$5)*($B$3:$B8354&gt;=Party_Statement!$C$6)*($B$3:$B8354&lt;=Party_Statement!$E$6)),""))</f>
        <v/>
      </c>
    </row>
    <row r="8355" spans="1:11" x14ac:dyDescent="0.2">
      <c r="A8355" s="203">
        <f>Collection!A1884</f>
        <v>0</v>
      </c>
      <c r="B8355" s="197">
        <f>Collection!B1884</f>
        <v>0</v>
      </c>
      <c r="C8355" s="200">
        <f>Collection!D1884</f>
        <v>0</v>
      </c>
      <c r="D8355" s="200">
        <f>Collection!F1884</f>
        <v>0</v>
      </c>
      <c r="E8355" s="200">
        <f>Collection!C1884</f>
        <v>0</v>
      </c>
      <c r="F8355" s="200"/>
      <c r="G8355" s="201"/>
      <c r="H8355" s="201">
        <f>Collection!H1884</f>
        <v>0</v>
      </c>
      <c r="I8355" s="241">
        <f t="shared" si="131"/>
        <v>0</v>
      </c>
      <c r="J8355" s="200"/>
      <c r="K8355" s="200" t="str" cm="1">
        <f t="array" ref="K8355">IF($C8355="","",IF(AND($C8355=Party_Statement!$C$5,$B8355&gt;=Party_Statement!$C$6,$B8355&lt;=Party_Statement!$E$6),SUMPRODUCT(($C$3:$C8355=Party_Statement!$C$5)*($B$3:$B8355&gt;=Party_Statement!$C$6)*($B$3:$B8355&lt;=Party_Statement!$E$6)),""))</f>
        <v/>
      </c>
    </row>
    <row r="8356" spans="1:11" x14ac:dyDescent="0.2">
      <c r="A8356" s="203">
        <f>Collection!A1885</f>
        <v>0</v>
      </c>
      <c r="B8356" s="197">
        <f>Collection!B1885</f>
        <v>0</v>
      </c>
      <c r="C8356" s="200">
        <f>Collection!D1885</f>
        <v>0</v>
      </c>
      <c r="D8356" s="200">
        <f>Collection!F1885</f>
        <v>0</v>
      </c>
      <c r="E8356" s="200">
        <f>Collection!C1885</f>
        <v>0</v>
      </c>
      <c r="F8356" s="200"/>
      <c r="G8356" s="201"/>
      <c r="H8356" s="201">
        <f>Collection!H1885</f>
        <v>0</v>
      </c>
      <c r="I8356" s="241">
        <f t="shared" si="131"/>
        <v>0</v>
      </c>
      <c r="J8356" s="200"/>
      <c r="K8356" s="200" t="str" cm="1">
        <f t="array" ref="K8356">IF($C8356="","",IF(AND($C8356=Party_Statement!$C$5,$B8356&gt;=Party_Statement!$C$6,$B8356&lt;=Party_Statement!$E$6),SUMPRODUCT(($C$3:$C8356=Party_Statement!$C$5)*($B$3:$B8356&gt;=Party_Statement!$C$6)*($B$3:$B8356&lt;=Party_Statement!$E$6)),""))</f>
        <v/>
      </c>
    </row>
    <row r="8357" spans="1:11" x14ac:dyDescent="0.2">
      <c r="A8357" s="203">
        <f>Collection!A1886</f>
        <v>0</v>
      </c>
      <c r="B8357" s="197">
        <f>Collection!B1886</f>
        <v>0</v>
      </c>
      <c r="C8357" s="200">
        <f>Collection!D1886</f>
        <v>0</v>
      </c>
      <c r="D8357" s="200">
        <f>Collection!F1886</f>
        <v>0</v>
      </c>
      <c r="E8357" s="200">
        <f>Collection!C1886</f>
        <v>0</v>
      </c>
      <c r="F8357" s="200"/>
      <c r="G8357" s="201"/>
      <c r="H8357" s="201">
        <f>Collection!H1886</f>
        <v>0</v>
      </c>
      <c r="I8357" s="241">
        <f t="shared" si="131"/>
        <v>0</v>
      </c>
      <c r="J8357" s="200"/>
      <c r="K8357" s="200" t="str" cm="1">
        <f t="array" ref="K8357">IF($C8357="","",IF(AND($C8357=Party_Statement!$C$5,$B8357&gt;=Party_Statement!$C$6,$B8357&lt;=Party_Statement!$E$6),SUMPRODUCT(($C$3:$C8357=Party_Statement!$C$5)*($B$3:$B8357&gt;=Party_Statement!$C$6)*($B$3:$B8357&lt;=Party_Statement!$E$6)),""))</f>
        <v/>
      </c>
    </row>
    <row r="8358" spans="1:11" x14ac:dyDescent="0.2">
      <c r="A8358" s="203">
        <f>Collection!A1887</f>
        <v>0</v>
      </c>
      <c r="B8358" s="197">
        <f>Collection!B1887</f>
        <v>0</v>
      </c>
      <c r="C8358" s="200">
        <f>Collection!D1887</f>
        <v>0</v>
      </c>
      <c r="D8358" s="200">
        <f>Collection!F1887</f>
        <v>0</v>
      </c>
      <c r="E8358" s="200">
        <f>Collection!C1887</f>
        <v>0</v>
      </c>
      <c r="F8358" s="200"/>
      <c r="G8358" s="201"/>
      <c r="H8358" s="201">
        <f>Collection!H1887</f>
        <v>0</v>
      </c>
      <c r="I8358" s="241">
        <f t="shared" si="131"/>
        <v>0</v>
      </c>
      <c r="J8358" s="200"/>
      <c r="K8358" s="200" t="str" cm="1">
        <f t="array" ref="K8358">IF($C8358="","",IF(AND($C8358=Party_Statement!$C$5,$B8358&gt;=Party_Statement!$C$6,$B8358&lt;=Party_Statement!$E$6),SUMPRODUCT(($C$3:$C8358=Party_Statement!$C$5)*($B$3:$B8358&gt;=Party_Statement!$C$6)*($B$3:$B8358&lt;=Party_Statement!$E$6)),""))</f>
        <v/>
      </c>
    </row>
    <row r="8359" spans="1:11" x14ac:dyDescent="0.2">
      <c r="A8359" s="203">
        <f>Collection!A1888</f>
        <v>0</v>
      </c>
      <c r="B8359" s="197">
        <f>Collection!B1888</f>
        <v>0</v>
      </c>
      <c r="C8359" s="200">
        <f>Collection!D1888</f>
        <v>0</v>
      </c>
      <c r="D8359" s="200">
        <f>Collection!F1888</f>
        <v>0</v>
      </c>
      <c r="E8359" s="200">
        <f>Collection!C1888</f>
        <v>0</v>
      </c>
      <c r="F8359" s="200"/>
      <c r="G8359" s="201"/>
      <c r="H8359" s="201">
        <f>Collection!H1888</f>
        <v>0</v>
      </c>
      <c r="I8359" s="241">
        <f t="shared" si="131"/>
        <v>0</v>
      </c>
      <c r="J8359" s="200"/>
      <c r="K8359" s="200" t="str" cm="1">
        <f t="array" ref="K8359">IF($C8359="","",IF(AND($C8359=Party_Statement!$C$5,$B8359&gt;=Party_Statement!$C$6,$B8359&lt;=Party_Statement!$E$6),SUMPRODUCT(($C$3:$C8359=Party_Statement!$C$5)*($B$3:$B8359&gt;=Party_Statement!$C$6)*($B$3:$B8359&lt;=Party_Statement!$E$6)),""))</f>
        <v/>
      </c>
    </row>
    <row r="8360" spans="1:11" x14ac:dyDescent="0.2">
      <c r="A8360" s="203">
        <f>Collection!A1889</f>
        <v>0</v>
      </c>
      <c r="B8360" s="197">
        <f>Collection!B1889</f>
        <v>0</v>
      </c>
      <c r="C8360" s="200">
        <f>Collection!D1889</f>
        <v>0</v>
      </c>
      <c r="D8360" s="200">
        <f>Collection!F1889</f>
        <v>0</v>
      </c>
      <c r="E8360" s="200">
        <f>Collection!C1889</f>
        <v>0</v>
      </c>
      <c r="F8360" s="200"/>
      <c r="G8360" s="201"/>
      <c r="H8360" s="201">
        <f>Collection!H1889</f>
        <v>0</v>
      </c>
      <c r="I8360" s="241">
        <f t="shared" si="131"/>
        <v>0</v>
      </c>
      <c r="J8360" s="200"/>
      <c r="K8360" s="200" t="str" cm="1">
        <f t="array" ref="K8360">IF($C8360="","",IF(AND($C8360=Party_Statement!$C$5,$B8360&gt;=Party_Statement!$C$6,$B8360&lt;=Party_Statement!$E$6),SUMPRODUCT(($C$3:$C8360=Party_Statement!$C$5)*($B$3:$B8360&gt;=Party_Statement!$C$6)*($B$3:$B8360&lt;=Party_Statement!$E$6)),""))</f>
        <v/>
      </c>
    </row>
    <row r="8361" spans="1:11" x14ac:dyDescent="0.2">
      <c r="A8361" s="203">
        <f>Collection!A1890</f>
        <v>0</v>
      </c>
      <c r="B8361" s="197">
        <f>Collection!B1890</f>
        <v>0</v>
      </c>
      <c r="C8361" s="200">
        <f>Collection!D1890</f>
        <v>0</v>
      </c>
      <c r="D8361" s="200">
        <f>Collection!F1890</f>
        <v>0</v>
      </c>
      <c r="E8361" s="200">
        <f>Collection!C1890</f>
        <v>0</v>
      </c>
      <c r="F8361" s="200"/>
      <c r="G8361" s="201"/>
      <c r="H8361" s="201">
        <f>Collection!H1890</f>
        <v>0</v>
      </c>
      <c r="I8361" s="241">
        <f t="shared" si="131"/>
        <v>0</v>
      </c>
      <c r="J8361" s="200"/>
      <c r="K8361" s="200" t="str" cm="1">
        <f t="array" ref="K8361">IF($C8361="","",IF(AND($C8361=Party_Statement!$C$5,$B8361&gt;=Party_Statement!$C$6,$B8361&lt;=Party_Statement!$E$6),SUMPRODUCT(($C$3:$C8361=Party_Statement!$C$5)*($B$3:$B8361&gt;=Party_Statement!$C$6)*($B$3:$B8361&lt;=Party_Statement!$E$6)),""))</f>
        <v/>
      </c>
    </row>
    <row r="8362" spans="1:11" x14ac:dyDescent="0.2">
      <c r="A8362" s="203">
        <f>Collection!A1891</f>
        <v>0</v>
      </c>
      <c r="B8362" s="197">
        <f>Collection!B1891</f>
        <v>0</v>
      </c>
      <c r="C8362" s="200">
        <f>Collection!D1891</f>
        <v>0</v>
      </c>
      <c r="D8362" s="200">
        <f>Collection!F1891</f>
        <v>0</v>
      </c>
      <c r="E8362" s="200">
        <f>Collection!C1891</f>
        <v>0</v>
      </c>
      <c r="F8362" s="200"/>
      <c r="G8362" s="201"/>
      <c r="H8362" s="201">
        <f>Collection!H1891</f>
        <v>0</v>
      </c>
      <c r="I8362" s="241">
        <f t="shared" si="131"/>
        <v>0</v>
      </c>
      <c r="J8362" s="200"/>
      <c r="K8362" s="200" t="str" cm="1">
        <f t="array" ref="K8362">IF($C8362="","",IF(AND($C8362=Party_Statement!$C$5,$B8362&gt;=Party_Statement!$C$6,$B8362&lt;=Party_Statement!$E$6),SUMPRODUCT(($C$3:$C8362=Party_Statement!$C$5)*($B$3:$B8362&gt;=Party_Statement!$C$6)*($B$3:$B8362&lt;=Party_Statement!$E$6)),""))</f>
        <v/>
      </c>
    </row>
    <row r="8363" spans="1:11" x14ac:dyDescent="0.2">
      <c r="A8363" s="203">
        <f>Collection!A1892</f>
        <v>0</v>
      </c>
      <c r="B8363" s="197">
        <f>Collection!B1892</f>
        <v>0</v>
      </c>
      <c r="C8363" s="200">
        <f>Collection!D1892</f>
        <v>0</v>
      </c>
      <c r="D8363" s="200">
        <f>Collection!F1892</f>
        <v>0</v>
      </c>
      <c r="E8363" s="200">
        <f>Collection!C1892</f>
        <v>0</v>
      </c>
      <c r="F8363" s="200"/>
      <c r="G8363" s="201"/>
      <c r="H8363" s="201">
        <f>Collection!H1892</f>
        <v>0</v>
      </c>
      <c r="I8363" s="241">
        <f t="shared" si="131"/>
        <v>0</v>
      </c>
      <c r="J8363" s="200"/>
      <c r="K8363" s="200" t="str" cm="1">
        <f t="array" ref="K8363">IF($C8363="","",IF(AND($C8363=Party_Statement!$C$5,$B8363&gt;=Party_Statement!$C$6,$B8363&lt;=Party_Statement!$E$6),SUMPRODUCT(($C$3:$C8363=Party_Statement!$C$5)*($B$3:$B8363&gt;=Party_Statement!$C$6)*($B$3:$B8363&lt;=Party_Statement!$E$6)),""))</f>
        <v/>
      </c>
    </row>
    <row r="8364" spans="1:11" x14ac:dyDescent="0.2">
      <c r="A8364" s="203">
        <f>Collection!A1893</f>
        <v>0</v>
      </c>
      <c r="B8364" s="197">
        <f>Collection!B1893</f>
        <v>0</v>
      </c>
      <c r="C8364" s="200">
        <f>Collection!D1893</f>
        <v>0</v>
      </c>
      <c r="D8364" s="200">
        <f>Collection!F1893</f>
        <v>0</v>
      </c>
      <c r="E8364" s="200">
        <f>Collection!C1893</f>
        <v>0</v>
      </c>
      <c r="F8364" s="200"/>
      <c r="G8364" s="201"/>
      <c r="H8364" s="201">
        <f>Collection!H1893</f>
        <v>0</v>
      </c>
      <c r="I8364" s="241">
        <f t="shared" si="131"/>
        <v>0</v>
      </c>
      <c r="J8364" s="200"/>
      <c r="K8364" s="200" t="str" cm="1">
        <f t="array" ref="K8364">IF($C8364="","",IF(AND($C8364=Party_Statement!$C$5,$B8364&gt;=Party_Statement!$C$6,$B8364&lt;=Party_Statement!$E$6),SUMPRODUCT(($C$3:$C8364=Party_Statement!$C$5)*($B$3:$B8364&gt;=Party_Statement!$C$6)*($B$3:$B8364&lt;=Party_Statement!$E$6)),""))</f>
        <v/>
      </c>
    </row>
    <row r="8365" spans="1:11" x14ac:dyDescent="0.2">
      <c r="A8365" s="203">
        <f>Collection!A1894</f>
        <v>0</v>
      </c>
      <c r="B8365" s="197">
        <f>Collection!B1894</f>
        <v>0</v>
      </c>
      <c r="C8365" s="200">
        <f>Collection!D1894</f>
        <v>0</v>
      </c>
      <c r="D8365" s="200">
        <f>Collection!F1894</f>
        <v>0</v>
      </c>
      <c r="E8365" s="200">
        <f>Collection!C1894</f>
        <v>0</v>
      </c>
      <c r="F8365" s="200"/>
      <c r="G8365" s="201"/>
      <c r="H8365" s="201">
        <f>Collection!H1894</f>
        <v>0</v>
      </c>
      <c r="I8365" s="241">
        <f t="shared" si="131"/>
        <v>0</v>
      </c>
      <c r="J8365" s="200"/>
      <c r="K8365" s="200" t="str" cm="1">
        <f t="array" ref="K8365">IF($C8365="","",IF(AND($C8365=Party_Statement!$C$5,$B8365&gt;=Party_Statement!$C$6,$B8365&lt;=Party_Statement!$E$6),SUMPRODUCT(($C$3:$C8365=Party_Statement!$C$5)*($B$3:$B8365&gt;=Party_Statement!$C$6)*($B$3:$B8365&lt;=Party_Statement!$E$6)),""))</f>
        <v/>
      </c>
    </row>
    <row r="8366" spans="1:11" x14ac:dyDescent="0.2">
      <c r="A8366" s="203">
        <f>Collection!A1895</f>
        <v>0</v>
      </c>
      <c r="B8366" s="197">
        <f>Collection!B1895</f>
        <v>0</v>
      </c>
      <c r="C8366" s="200">
        <f>Collection!D1895</f>
        <v>0</v>
      </c>
      <c r="D8366" s="200">
        <f>Collection!F1895</f>
        <v>0</v>
      </c>
      <c r="E8366" s="200">
        <f>Collection!C1895</f>
        <v>0</v>
      </c>
      <c r="F8366" s="200"/>
      <c r="G8366" s="201"/>
      <c r="H8366" s="201">
        <f>Collection!H1895</f>
        <v>0</v>
      </c>
      <c r="I8366" s="241">
        <f t="shared" si="131"/>
        <v>0</v>
      </c>
      <c r="J8366" s="200"/>
      <c r="K8366" s="200" t="str" cm="1">
        <f t="array" ref="K8366">IF($C8366="","",IF(AND($C8366=Party_Statement!$C$5,$B8366&gt;=Party_Statement!$C$6,$B8366&lt;=Party_Statement!$E$6),SUMPRODUCT(($C$3:$C8366=Party_Statement!$C$5)*($B$3:$B8366&gt;=Party_Statement!$C$6)*($B$3:$B8366&lt;=Party_Statement!$E$6)),""))</f>
        <v/>
      </c>
    </row>
    <row r="8367" spans="1:11" x14ac:dyDescent="0.2">
      <c r="A8367" s="203">
        <f>Collection!A1896</f>
        <v>0</v>
      </c>
      <c r="B8367" s="197">
        <f>Collection!B1896</f>
        <v>0</v>
      </c>
      <c r="C8367" s="200">
        <f>Collection!D1896</f>
        <v>0</v>
      </c>
      <c r="D8367" s="200">
        <f>Collection!F1896</f>
        <v>0</v>
      </c>
      <c r="E8367" s="200">
        <f>Collection!C1896</f>
        <v>0</v>
      </c>
      <c r="F8367" s="200"/>
      <c r="G8367" s="201"/>
      <c r="H8367" s="201">
        <f>Collection!H1896</f>
        <v>0</v>
      </c>
      <c r="I8367" s="241">
        <f t="shared" si="131"/>
        <v>0</v>
      </c>
      <c r="J8367" s="200"/>
      <c r="K8367" s="200" t="str" cm="1">
        <f t="array" ref="K8367">IF($C8367="","",IF(AND($C8367=Party_Statement!$C$5,$B8367&gt;=Party_Statement!$C$6,$B8367&lt;=Party_Statement!$E$6),SUMPRODUCT(($C$3:$C8367=Party_Statement!$C$5)*($B$3:$B8367&gt;=Party_Statement!$C$6)*($B$3:$B8367&lt;=Party_Statement!$E$6)),""))</f>
        <v/>
      </c>
    </row>
    <row r="8368" spans="1:11" x14ac:dyDescent="0.2">
      <c r="A8368" s="203">
        <f>Collection!A1897</f>
        <v>0</v>
      </c>
      <c r="B8368" s="197">
        <f>Collection!B1897</f>
        <v>0</v>
      </c>
      <c r="C8368" s="200">
        <f>Collection!D1897</f>
        <v>0</v>
      </c>
      <c r="D8368" s="200">
        <f>Collection!F1897</f>
        <v>0</v>
      </c>
      <c r="E8368" s="200">
        <f>Collection!C1897</f>
        <v>0</v>
      </c>
      <c r="F8368" s="200"/>
      <c r="G8368" s="201"/>
      <c r="H8368" s="201">
        <f>Collection!H1897</f>
        <v>0</v>
      </c>
      <c r="I8368" s="241">
        <f t="shared" si="131"/>
        <v>0</v>
      </c>
      <c r="J8368" s="200"/>
      <c r="K8368" s="200" t="str" cm="1">
        <f t="array" ref="K8368">IF($C8368="","",IF(AND($C8368=Party_Statement!$C$5,$B8368&gt;=Party_Statement!$C$6,$B8368&lt;=Party_Statement!$E$6),SUMPRODUCT(($C$3:$C8368=Party_Statement!$C$5)*($B$3:$B8368&gt;=Party_Statement!$C$6)*($B$3:$B8368&lt;=Party_Statement!$E$6)),""))</f>
        <v/>
      </c>
    </row>
    <row r="8369" spans="1:11" x14ac:dyDescent="0.2">
      <c r="A8369" s="203">
        <f>Collection!A1898</f>
        <v>0</v>
      </c>
      <c r="B8369" s="197">
        <f>Collection!B1898</f>
        <v>0</v>
      </c>
      <c r="C8369" s="200">
        <f>Collection!D1898</f>
        <v>0</v>
      </c>
      <c r="D8369" s="200">
        <f>Collection!F1898</f>
        <v>0</v>
      </c>
      <c r="E8369" s="200">
        <f>Collection!C1898</f>
        <v>0</v>
      </c>
      <c r="F8369" s="200"/>
      <c r="G8369" s="201"/>
      <c r="H8369" s="201">
        <f>Collection!H1898</f>
        <v>0</v>
      </c>
      <c r="I8369" s="241">
        <f t="shared" si="131"/>
        <v>0</v>
      </c>
      <c r="J8369" s="200"/>
      <c r="K8369" s="200" t="str" cm="1">
        <f t="array" ref="K8369">IF($C8369="","",IF(AND($C8369=Party_Statement!$C$5,$B8369&gt;=Party_Statement!$C$6,$B8369&lt;=Party_Statement!$E$6),SUMPRODUCT(($C$3:$C8369=Party_Statement!$C$5)*($B$3:$B8369&gt;=Party_Statement!$C$6)*($B$3:$B8369&lt;=Party_Statement!$E$6)),""))</f>
        <v/>
      </c>
    </row>
    <row r="8370" spans="1:11" x14ac:dyDescent="0.2">
      <c r="A8370" s="203">
        <f>Collection!A1899</f>
        <v>0</v>
      </c>
      <c r="B8370" s="197">
        <f>Collection!B1899</f>
        <v>0</v>
      </c>
      <c r="C8370" s="200">
        <f>Collection!D1899</f>
        <v>0</v>
      </c>
      <c r="D8370" s="200">
        <f>Collection!F1899</f>
        <v>0</v>
      </c>
      <c r="E8370" s="200">
        <f>Collection!C1899</f>
        <v>0</v>
      </c>
      <c r="F8370" s="200"/>
      <c r="G8370" s="201"/>
      <c r="H8370" s="201">
        <f>Collection!H1899</f>
        <v>0</v>
      </c>
      <c r="I8370" s="241">
        <f t="shared" si="131"/>
        <v>0</v>
      </c>
      <c r="J8370" s="200"/>
      <c r="K8370" s="200" t="str" cm="1">
        <f t="array" ref="K8370">IF($C8370="","",IF(AND($C8370=Party_Statement!$C$5,$B8370&gt;=Party_Statement!$C$6,$B8370&lt;=Party_Statement!$E$6),SUMPRODUCT(($C$3:$C8370=Party_Statement!$C$5)*($B$3:$B8370&gt;=Party_Statement!$C$6)*($B$3:$B8370&lt;=Party_Statement!$E$6)),""))</f>
        <v/>
      </c>
    </row>
    <row r="8371" spans="1:11" x14ac:dyDescent="0.2">
      <c r="A8371" s="203">
        <f>Collection!A1900</f>
        <v>0</v>
      </c>
      <c r="B8371" s="197">
        <f>Collection!B1900</f>
        <v>0</v>
      </c>
      <c r="C8371" s="200">
        <f>Collection!D1900</f>
        <v>0</v>
      </c>
      <c r="D8371" s="200">
        <f>Collection!F1900</f>
        <v>0</v>
      </c>
      <c r="E8371" s="200">
        <f>Collection!C1900</f>
        <v>0</v>
      </c>
      <c r="F8371" s="200"/>
      <c r="G8371" s="201"/>
      <c r="H8371" s="201">
        <f>Collection!H1900</f>
        <v>0</v>
      </c>
      <c r="I8371" s="241">
        <f t="shared" si="131"/>
        <v>0</v>
      </c>
      <c r="J8371" s="200"/>
      <c r="K8371" s="200" t="str" cm="1">
        <f t="array" ref="K8371">IF($C8371="","",IF(AND($C8371=Party_Statement!$C$5,$B8371&gt;=Party_Statement!$C$6,$B8371&lt;=Party_Statement!$E$6),SUMPRODUCT(($C$3:$C8371=Party_Statement!$C$5)*($B$3:$B8371&gt;=Party_Statement!$C$6)*($B$3:$B8371&lt;=Party_Statement!$E$6)),""))</f>
        <v/>
      </c>
    </row>
    <row r="8372" spans="1:11" x14ac:dyDescent="0.2">
      <c r="A8372" s="203">
        <f>Collection!A1901</f>
        <v>0</v>
      </c>
      <c r="B8372" s="197">
        <f>Collection!B1901</f>
        <v>0</v>
      </c>
      <c r="C8372" s="200">
        <f>Collection!D1901</f>
        <v>0</v>
      </c>
      <c r="D8372" s="200">
        <f>Collection!F1901</f>
        <v>0</v>
      </c>
      <c r="E8372" s="200">
        <f>Collection!C1901</f>
        <v>0</v>
      </c>
      <c r="F8372" s="200"/>
      <c r="G8372" s="201"/>
      <c r="H8372" s="201">
        <f>Collection!H1901</f>
        <v>0</v>
      </c>
      <c r="I8372" s="241">
        <f t="shared" si="131"/>
        <v>0</v>
      </c>
      <c r="J8372" s="200"/>
      <c r="K8372" s="200" t="str" cm="1">
        <f t="array" ref="K8372">IF($C8372="","",IF(AND($C8372=Party_Statement!$C$5,$B8372&gt;=Party_Statement!$C$6,$B8372&lt;=Party_Statement!$E$6),SUMPRODUCT(($C$3:$C8372=Party_Statement!$C$5)*($B$3:$B8372&gt;=Party_Statement!$C$6)*($B$3:$B8372&lt;=Party_Statement!$E$6)),""))</f>
        <v/>
      </c>
    </row>
    <row r="8373" spans="1:11" x14ac:dyDescent="0.2">
      <c r="A8373" s="203">
        <f>Collection!A1902</f>
        <v>0</v>
      </c>
      <c r="B8373" s="197">
        <f>Collection!B1902</f>
        <v>0</v>
      </c>
      <c r="C8373" s="200">
        <f>Collection!D1902</f>
        <v>0</v>
      </c>
      <c r="D8373" s="200">
        <f>Collection!F1902</f>
        <v>0</v>
      </c>
      <c r="E8373" s="200">
        <f>Collection!C1902</f>
        <v>0</v>
      </c>
      <c r="F8373" s="200"/>
      <c r="G8373" s="201"/>
      <c r="H8373" s="201">
        <f>Collection!H1902</f>
        <v>0</v>
      </c>
      <c r="I8373" s="241">
        <f t="shared" si="131"/>
        <v>0</v>
      </c>
      <c r="J8373" s="200"/>
      <c r="K8373" s="200" t="str" cm="1">
        <f t="array" ref="K8373">IF($C8373="","",IF(AND($C8373=Party_Statement!$C$5,$B8373&gt;=Party_Statement!$C$6,$B8373&lt;=Party_Statement!$E$6),SUMPRODUCT(($C$3:$C8373=Party_Statement!$C$5)*($B$3:$B8373&gt;=Party_Statement!$C$6)*($B$3:$B8373&lt;=Party_Statement!$E$6)),""))</f>
        <v/>
      </c>
    </row>
    <row r="8374" spans="1:11" x14ac:dyDescent="0.2">
      <c r="A8374" s="203">
        <f>Collection!A1903</f>
        <v>0</v>
      </c>
      <c r="B8374" s="197">
        <f>Collection!B1903</f>
        <v>0</v>
      </c>
      <c r="C8374" s="200">
        <f>Collection!D1903</f>
        <v>0</v>
      </c>
      <c r="D8374" s="200">
        <f>Collection!F1903</f>
        <v>0</v>
      </c>
      <c r="E8374" s="200">
        <f>Collection!C1903</f>
        <v>0</v>
      </c>
      <c r="F8374" s="200"/>
      <c r="G8374" s="201"/>
      <c r="H8374" s="201">
        <f>Collection!H1903</f>
        <v>0</v>
      </c>
      <c r="I8374" s="241">
        <f t="shared" si="131"/>
        <v>0</v>
      </c>
      <c r="J8374" s="200"/>
      <c r="K8374" s="200" t="str" cm="1">
        <f t="array" ref="K8374">IF($C8374="","",IF(AND($C8374=Party_Statement!$C$5,$B8374&gt;=Party_Statement!$C$6,$B8374&lt;=Party_Statement!$E$6),SUMPRODUCT(($C$3:$C8374=Party_Statement!$C$5)*($B$3:$B8374&gt;=Party_Statement!$C$6)*($B$3:$B8374&lt;=Party_Statement!$E$6)),""))</f>
        <v/>
      </c>
    </row>
    <row r="8375" spans="1:11" x14ac:dyDescent="0.2">
      <c r="A8375" s="203">
        <f>Collection!A1904</f>
        <v>0</v>
      </c>
      <c r="B8375" s="197">
        <f>Collection!B1904</f>
        <v>0</v>
      </c>
      <c r="C8375" s="200">
        <f>Collection!D1904</f>
        <v>0</v>
      </c>
      <c r="D8375" s="200">
        <f>Collection!F1904</f>
        <v>0</v>
      </c>
      <c r="E8375" s="200">
        <f>Collection!C1904</f>
        <v>0</v>
      </c>
      <c r="F8375" s="200"/>
      <c r="G8375" s="201"/>
      <c r="H8375" s="201">
        <f>Collection!H1904</f>
        <v>0</v>
      </c>
      <c r="I8375" s="241">
        <f t="shared" si="131"/>
        <v>0</v>
      </c>
      <c r="J8375" s="200"/>
      <c r="K8375" s="200" t="str" cm="1">
        <f t="array" ref="K8375">IF($C8375="","",IF(AND($C8375=Party_Statement!$C$5,$B8375&gt;=Party_Statement!$C$6,$B8375&lt;=Party_Statement!$E$6),SUMPRODUCT(($C$3:$C8375=Party_Statement!$C$5)*($B$3:$B8375&gt;=Party_Statement!$C$6)*($B$3:$B8375&lt;=Party_Statement!$E$6)),""))</f>
        <v/>
      </c>
    </row>
    <row r="8376" spans="1:11" x14ac:dyDescent="0.2">
      <c r="A8376" s="203">
        <f>Collection!A1905</f>
        <v>0</v>
      </c>
      <c r="B8376" s="197">
        <f>Collection!B1905</f>
        <v>0</v>
      </c>
      <c r="C8376" s="200">
        <f>Collection!D1905</f>
        <v>0</v>
      </c>
      <c r="D8376" s="200">
        <f>Collection!F1905</f>
        <v>0</v>
      </c>
      <c r="E8376" s="200">
        <f>Collection!C1905</f>
        <v>0</v>
      </c>
      <c r="F8376" s="200"/>
      <c r="G8376" s="201"/>
      <c r="H8376" s="201">
        <f>Collection!H1905</f>
        <v>0</v>
      </c>
      <c r="I8376" s="241">
        <f t="shared" si="131"/>
        <v>0</v>
      </c>
      <c r="J8376" s="200"/>
      <c r="K8376" s="200" t="str" cm="1">
        <f t="array" ref="K8376">IF($C8376="","",IF(AND($C8376=Party_Statement!$C$5,$B8376&gt;=Party_Statement!$C$6,$B8376&lt;=Party_Statement!$E$6),SUMPRODUCT(($C$3:$C8376=Party_Statement!$C$5)*($B$3:$B8376&gt;=Party_Statement!$C$6)*($B$3:$B8376&lt;=Party_Statement!$E$6)),""))</f>
        <v/>
      </c>
    </row>
    <row r="8377" spans="1:11" x14ac:dyDescent="0.2">
      <c r="A8377" s="203">
        <f>Collection!A1906</f>
        <v>0</v>
      </c>
      <c r="B8377" s="197">
        <f>Collection!B1906</f>
        <v>0</v>
      </c>
      <c r="C8377" s="200">
        <f>Collection!D1906</f>
        <v>0</v>
      </c>
      <c r="D8377" s="200">
        <f>Collection!F1906</f>
        <v>0</v>
      </c>
      <c r="E8377" s="200">
        <f>Collection!C1906</f>
        <v>0</v>
      </c>
      <c r="F8377" s="200"/>
      <c r="G8377" s="201"/>
      <c r="H8377" s="201">
        <f>Collection!H1906</f>
        <v>0</v>
      </c>
      <c r="I8377" s="241">
        <f t="shared" si="131"/>
        <v>0</v>
      </c>
      <c r="J8377" s="200"/>
      <c r="K8377" s="200" t="str" cm="1">
        <f t="array" ref="K8377">IF($C8377="","",IF(AND($C8377=Party_Statement!$C$5,$B8377&gt;=Party_Statement!$C$6,$B8377&lt;=Party_Statement!$E$6),SUMPRODUCT(($C$3:$C8377=Party_Statement!$C$5)*($B$3:$B8377&gt;=Party_Statement!$C$6)*($B$3:$B8377&lt;=Party_Statement!$E$6)),""))</f>
        <v/>
      </c>
    </row>
    <row r="8378" spans="1:11" x14ac:dyDescent="0.2">
      <c r="A8378" s="203">
        <f>Collection!A1907</f>
        <v>0</v>
      </c>
      <c r="B8378" s="197">
        <f>Collection!B1907</f>
        <v>0</v>
      </c>
      <c r="C8378" s="200">
        <f>Collection!D1907</f>
        <v>0</v>
      </c>
      <c r="D8378" s="200">
        <f>Collection!F1907</f>
        <v>0</v>
      </c>
      <c r="E8378" s="200">
        <f>Collection!C1907</f>
        <v>0</v>
      </c>
      <c r="F8378" s="200"/>
      <c r="G8378" s="201"/>
      <c r="H8378" s="201">
        <f>Collection!H1907</f>
        <v>0</v>
      </c>
      <c r="I8378" s="241">
        <f t="shared" si="131"/>
        <v>0</v>
      </c>
      <c r="J8378" s="200"/>
      <c r="K8378" s="200" t="str" cm="1">
        <f t="array" ref="K8378">IF($C8378="","",IF(AND($C8378=Party_Statement!$C$5,$B8378&gt;=Party_Statement!$C$6,$B8378&lt;=Party_Statement!$E$6),SUMPRODUCT(($C$3:$C8378=Party_Statement!$C$5)*($B$3:$B8378&gt;=Party_Statement!$C$6)*($B$3:$B8378&lt;=Party_Statement!$E$6)),""))</f>
        <v/>
      </c>
    </row>
    <row r="8379" spans="1:11" x14ac:dyDescent="0.2">
      <c r="A8379" s="203">
        <f>Collection!A1908</f>
        <v>0</v>
      </c>
      <c r="B8379" s="197">
        <f>Collection!B1908</f>
        <v>0</v>
      </c>
      <c r="C8379" s="200">
        <f>Collection!D1908</f>
        <v>0</v>
      </c>
      <c r="D8379" s="200">
        <f>Collection!F1908</f>
        <v>0</v>
      </c>
      <c r="E8379" s="200">
        <f>Collection!C1908</f>
        <v>0</v>
      </c>
      <c r="F8379" s="200"/>
      <c r="G8379" s="201"/>
      <c r="H8379" s="201">
        <f>Collection!H1908</f>
        <v>0</v>
      </c>
      <c r="I8379" s="241">
        <f t="shared" si="131"/>
        <v>0</v>
      </c>
      <c r="J8379" s="200"/>
      <c r="K8379" s="200" t="str" cm="1">
        <f t="array" ref="K8379">IF($C8379="","",IF(AND($C8379=Party_Statement!$C$5,$B8379&gt;=Party_Statement!$C$6,$B8379&lt;=Party_Statement!$E$6),SUMPRODUCT(($C$3:$C8379=Party_Statement!$C$5)*($B$3:$B8379&gt;=Party_Statement!$C$6)*($B$3:$B8379&lt;=Party_Statement!$E$6)),""))</f>
        <v/>
      </c>
    </row>
    <row r="8380" spans="1:11" x14ac:dyDescent="0.2">
      <c r="A8380" s="203">
        <f>Collection!A1909</f>
        <v>0</v>
      </c>
      <c r="B8380" s="197">
        <f>Collection!B1909</f>
        <v>0</v>
      </c>
      <c r="C8380" s="200">
        <f>Collection!D1909</f>
        <v>0</v>
      </c>
      <c r="D8380" s="200">
        <f>Collection!F1909</f>
        <v>0</v>
      </c>
      <c r="E8380" s="200">
        <f>Collection!C1909</f>
        <v>0</v>
      </c>
      <c r="F8380" s="200"/>
      <c r="G8380" s="201"/>
      <c r="H8380" s="201">
        <f>Collection!H1909</f>
        <v>0</v>
      </c>
      <c r="I8380" s="241">
        <f t="shared" si="131"/>
        <v>0</v>
      </c>
      <c r="J8380" s="200"/>
      <c r="K8380" s="200" t="str" cm="1">
        <f t="array" ref="K8380">IF($C8380="","",IF(AND($C8380=Party_Statement!$C$5,$B8380&gt;=Party_Statement!$C$6,$B8380&lt;=Party_Statement!$E$6),SUMPRODUCT(($C$3:$C8380=Party_Statement!$C$5)*($B$3:$B8380&gt;=Party_Statement!$C$6)*($B$3:$B8380&lt;=Party_Statement!$E$6)),""))</f>
        <v/>
      </c>
    </row>
    <row r="8381" spans="1:11" x14ac:dyDescent="0.2">
      <c r="A8381" s="203">
        <f>Collection!A1910</f>
        <v>0</v>
      </c>
      <c r="B8381" s="197">
        <f>Collection!B1910</f>
        <v>0</v>
      </c>
      <c r="C8381" s="200">
        <f>Collection!D1910</f>
        <v>0</v>
      </c>
      <c r="D8381" s="200">
        <f>Collection!F1910</f>
        <v>0</v>
      </c>
      <c r="E8381" s="200">
        <f>Collection!C1910</f>
        <v>0</v>
      </c>
      <c r="F8381" s="200"/>
      <c r="G8381" s="201"/>
      <c r="H8381" s="201">
        <f>Collection!H1910</f>
        <v>0</v>
      </c>
      <c r="I8381" s="241">
        <f t="shared" si="131"/>
        <v>0</v>
      </c>
      <c r="J8381" s="200"/>
      <c r="K8381" s="200" t="str" cm="1">
        <f t="array" ref="K8381">IF($C8381="","",IF(AND($C8381=Party_Statement!$C$5,$B8381&gt;=Party_Statement!$C$6,$B8381&lt;=Party_Statement!$E$6),SUMPRODUCT(($C$3:$C8381=Party_Statement!$C$5)*($B$3:$B8381&gt;=Party_Statement!$C$6)*($B$3:$B8381&lt;=Party_Statement!$E$6)),""))</f>
        <v/>
      </c>
    </row>
    <row r="8382" spans="1:11" x14ac:dyDescent="0.2">
      <c r="A8382" s="203">
        <f>Collection!A1911</f>
        <v>0</v>
      </c>
      <c r="B8382" s="197">
        <f>Collection!B1911</f>
        <v>0</v>
      </c>
      <c r="C8382" s="200">
        <f>Collection!D1911</f>
        <v>0</v>
      </c>
      <c r="D8382" s="200">
        <f>Collection!F1911</f>
        <v>0</v>
      </c>
      <c r="E8382" s="200">
        <f>Collection!C1911</f>
        <v>0</v>
      </c>
      <c r="F8382" s="200"/>
      <c r="G8382" s="201"/>
      <c r="H8382" s="201">
        <f>Collection!H1911</f>
        <v>0</v>
      </c>
      <c r="I8382" s="241">
        <f t="shared" si="131"/>
        <v>0</v>
      </c>
      <c r="J8382" s="200"/>
      <c r="K8382" s="200" t="str" cm="1">
        <f t="array" ref="K8382">IF($C8382="","",IF(AND($C8382=Party_Statement!$C$5,$B8382&gt;=Party_Statement!$C$6,$B8382&lt;=Party_Statement!$E$6),SUMPRODUCT(($C$3:$C8382=Party_Statement!$C$5)*($B$3:$B8382&gt;=Party_Statement!$C$6)*($B$3:$B8382&lt;=Party_Statement!$E$6)),""))</f>
        <v/>
      </c>
    </row>
    <row r="8383" spans="1:11" x14ac:dyDescent="0.2">
      <c r="A8383" s="203">
        <f>Collection!A1912</f>
        <v>0</v>
      </c>
      <c r="B8383" s="197">
        <f>Collection!B1912</f>
        <v>0</v>
      </c>
      <c r="C8383" s="200">
        <f>Collection!D1912</f>
        <v>0</v>
      </c>
      <c r="D8383" s="200">
        <f>Collection!F1912</f>
        <v>0</v>
      </c>
      <c r="E8383" s="200">
        <f>Collection!C1912</f>
        <v>0</v>
      </c>
      <c r="F8383" s="200"/>
      <c r="G8383" s="201"/>
      <c r="H8383" s="201">
        <f>Collection!H1912</f>
        <v>0</v>
      </c>
      <c r="I8383" s="241">
        <f t="shared" si="131"/>
        <v>0</v>
      </c>
      <c r="J8383" s="200"/>
      <c r="K8383" s="200" t="str" cm="1">
        <f t="array" ref="K8383">IF($C8383="","",IF(AND($C8383=Party_Statement!$C$5,$B8383&gt;=Party_Statement!$C$6,$B8383&lt;=Party_Statement!$E$6),SUMPRODUCT(($C$3:$C8383=Party_Statement!$C$5)*($B$3:$B8383&gt;=Party_Statement!$C$6)*($B$3:$B8383&lt;=Party_Statement!$E$6)),""))</f>
        <v/>
      </c>
    </row>
    <row r="8384" spans="1:11" x14ac:dyDescent="0.2">
      <c r="A8384" s="203">
        <f>Collection!A1913</f>
        <v>0</v>
      </c>
      <c r="B8384" s="197">
        <f>Collection!B1913</f>
        <v>0</v>
      </c>
      <c r="C8384" s="200">
        <f>Collection!D1913</f>
        <v>0</v>
      </c>
      <c r="D8384" s="200">
        <f>Collection!F1913</f>
        <v>0</v>
      </c>
      <c r="E8384" s="200">
        <f>Collection!C1913</f>
        <v>0</v>
      </c>
      <c r="F8384" s="200"/>
      <c r="G8384" s="201"/>
      <c r="H8384" s="201">
        <f>Collection!H1913</f>
        <v>0</v>
      </c>
      <c r="I8384" s="241">
        <f t="shared" si="131"/>
        <v>0</v>
      </c>
      <c r="J8384" s="200"/>
      <c r="K8384" s="200" t="str" cm="1">
        <f t="array" ref="K8384">IF($C8384="","",IF(AND($C8384=Party_Statement!$C$5,$B8384&gt;=Party_Statement!$C$6,$B8384&lt;=Party_Statement!$E$6),SUMPRODUCT(($C$3:$C8384=Party_Statement!$C$5)*($B$3:$B8384&gt;=Party_Statement!$C$6)*($B$3:$B8384&lt;=Party_Statement!$E$6)),""))</f>
        <v/>
      </c>
    </row>
    <row r="8385" spans="1:11" x14ac:dyDescent="0.2">
      <c r="A8385" s="203">
        <f>Collection!A1914</f>
        <v>0</v>
      </c>
      <c r="B8385" s="197">
        <f>Collection!B1914</f>
        <v>0</v>
      </c>
      <c r="C8385" s="200">
        <f>Collection!D1914</f>
        <v>0</v>
      </c>
      <c r="D8385" s="200">
        <f>Collection!F1914</f>
        <v>0</v>
      </c>
      <c r="E8385" s="200">
        <f>Collection!C1914</f>
        <v>0</v>
      </c>
      <c r="F8385" s="200"/>
      <c r="G8385" s="201"/>
      <c r="H8385" s="201">
        <f>Collection!H1914</f>
        <v>0</v>
      </c>
      <c r="I8385" s="241">
        <f t="shared" si="131"/>
        <v>0</v>
      </c>
      <c r="J8385" s="200"/>
      <c r="K8385" s="200" t="str" cm="1">
        <f t="array" ref="K8385">IF($C8385="","",IF(AND($C8385=Party_Statement!$C$5,$B8385&gt;=Party_Statement!$C$6,$B8385&lt;=Party_Statement!$E$6),SUMPRODUCT(($C$3:$C8385=Party_Statement!$C$5)*($B$3:$B8385&gt;=Party_Statement!$C$6)*($B$3:$B8385&lt;=Party_Statement!$E$6)),""))</f>
        <v/>
      </c>
    </row>
    <row r="8386" spans="1:11" x14ac:dyDescent="0.2">
      <c r="A8386" s="203">
        <f>Collection!A1915</f>
        <v>0</v>
      </c>
      <c r="B8386" s="197">
        <f>Collection!B1915</f>
        <v>0</v>
      </c>
      <c r="C8386" s="200">
        <f>Collection!D1915</f>
        <v>0</v>
      </c>
      <c r="D8386" s="200">
        <f>Collection!F1915</f>
        <v>0</v>
      </c>
      <c r="E8386" s="200">
        <f>Collection!C1915</f>
        <v>0</v>
      </c>
      <c r="F8386" s="200"/>
      <c r="G8386" s="201"/>
      <c r="H8386" s="201">
        <f>Collection!H1915</f>
        <v>0</v>
      </c>
      <c r="I8386" s="241">
        <f t="shared" si="131"/>
        <v>0</v>
      </c>
      <c r="J8386" s="200"/>
      <c r="K8386" s="200" t="str" cm="1">
        <f t="array" ref="K8386">IF($C8386="","",IF(AND($C8386=Party_Statement!$C$5,$B8386&gt;=Party_Statement!$C$6,$B8386&lt;=Party_Statement!$E$6),SUMPRODUCT(($C$3:$C8386=Party_Statement!$C$5)*($B$3:$B8386&gt;=Party_Statement!$C$6)*($B$3:$B8386&lt;=Party_Statement!$E$6)),""))</f>
        <v/>
      </c>
    </row>
    <row r="8387" spans="1:11" x14ac:dyDescent="0.2">
      <c r="A8387" s="203">
        <f>Collection!A1916</f>
        <v>0</v>
      </c>
      <c r="B8387" s="197">
        <f>Collection!B1916</f>
        <v>0</v>
      </c>
      <c r="C8387" s="200">
        <f>Collection!D1916</f>
        <v>0</v>
      </c>
      <c r="D8387" s="200">
        <f>Collection!F1916</f>
        <v>0</v>
      </c>
      <c r="E8387" s="200">
        <f>Collection!C1916</f>
        <v>0</v>
      </c>
      <c r="F8387" s="200"/>
      <c r="G8387" s="201"/>
      <c r="H8387" s="201">
        <f>Collection!H1916</f>
        <v>0</v>
      </c>
      <c r="I8387" s="241">
        <f t="shared" si="131"/>
        <v>0</v>
      </c>
      <c r="J8387" s="200"/>
      <c r="K8387" s="200" t="str" cm="1">
        <f t="array" ref="K8387">IF($C8387="","",IF(AND($C8387=Party_Statement!$C$5,$B8387&gt;=Party_Statement!$C$6,$B8387&lt;=Party_Statement!$E$6),SUMPRODUCT(($C$3:$C8387=Party_Statement!$C$5)*($B$3:$B8387&gt;=Party_Statement!$C$6)*($B$3:$B8387&lt;=Party_Statement!$E$6)),""))</f>
        <v/>
      </c>
    </row>
    <row r="8388" spans="1:11" x14ac:dyDescent="0.2">
      <c r="A8388" s="203">
        <f>Collection!A1917</f>
        <v>0</v>
      </c>
      <c r="B8388" s="197">
        <f>Collection!B1917</f>
        <v>0</v>
      </c>
      <c r="C8388" s="200">
        <f>Collection!D1917</f>
        <v>0</v>
      </c>
      <c r="D8388" s="200">
        <f>Collection!F1917</f>
        <v>0</v>
      </c>
      <c r="E8388" s="200">
        <f>Collection!C1917</f>
        <v>0</v>
      </c>
      <c r="F8388" s="200"/>
      <c r="G8388" s="201"/>
      <c r="H8388" s="201">
        <f>Collection!H1917</f>
        <v>0</v>
      </c>
      <c r="I8388" s="241">
        <f t="shared" si="131"/>
        <v>0</v>
      </c>
      <c r="J8388" s="200"/>
      <c r="K8388" s="200" t="str" cm="1">
        <f t="array" ref="K8388">IF($C8388="","",IF(AND($C8388=Party_Statement!$C$5,$B8388&gt;=Party_Statement!$C$6,$B8388&lt;=Party_Statement!$E$6),SUMPRODUCT(($C$3:$C8388=Party_Statement!$C$5)*($B$3:$B8388&gt;=Party_Statement!$C$6)*($B$3:$B8388&lt;=Party_Statement!$E$6)),""))</f>
        <v/>
      </c>
    </row>
    <row r="8389" spans="1:11" x14ac:dyDescent="0.2">
      <c r="A8389" s="203">
        <f>Collection!A1918</f>
        <v>0</v>
      </c>
      <c r="B8389" s="197">
        <f>Collection!B1918</f>
        <v>0</v>
      </c>
      <c r="C8389" s="200">
        <f>Collection!D1918</f>
        <v>0</v>
      </c>
      <c r="D8389" s="200">
        <f>Collection!F1918</f>
        <v>0</v>
      </c>
      <c r="E8389" s="200">
        <f>Collection!C1918</f>
        <v>0</v>
      </c>
      <c r="F8389" s="200"/>
      <c r="G8389" s="201"/>
      <c r="H8389" s="201">
        <f>Collection!H1918</f>
        <v>0</v>
      </c>
      <c r="I8389" s="241">
        <f t="shared" si="131"/>
        <v>0</v>
      </c>
      <c r="J8389" s="200"/>
      <c r="K8389" s="200" t="str" cm="1">
        <f t="array" ref="K8389">IF($C8389="","",IF(AND($C8389=Party_Statement!$C$5,$B8389&gt;=Party_Statement!$C$6,$B8389&lt;=Party_Statement!$E$6),SUMPRODUCT(($C$3:$C8389=Party_Statement!$C$5)*($B$3:$B8389&gt;=Party_Statement!$C$6)*($B$3:$B8389&lt;=Party_Statement!$E$6)),""))</f>
        <v/>
      </c>
    </row>
    <row r="8390" spans="1:11" x14ac:dyDescent="0.2">
      <c r="A8390" s="203">
        <f>Collection!A1919</f>
        <v>0</v>
      </c>
      <c r="B8390" s="197">
        <f>Collection!B1919</f>
        <v>0</v>
      </c>
      <c r="C8390" s="200">
        <f>Collection!D1919</f>
        <v>0</v>
      </c>
      <c r="D8390" s="200">
        <f>Collection!F1919</f>
        <v>0</v>
      </c>
      <c r="E8390" s="200">
        <f>Collection!C1919</f>
        <v>0</v>
      </c>
      <c r="F8390" s="200"/>
      <c r="G8390" s="201"/>
      <c r="H8390" s="201">
        <f>Collection!H1919</f>
        <v>0</v>
      </c>
      <c r="I8390" s="241">
        <f t="shared" si="131"/>
        <v>0</v>
      </c>
      <c r="J8390" s="200"/>
      <c r="K8390" s="200" t="str" cm="1">
        <f t="array" ref="K8390">IF($C8390="","",IF(AND($C8390=Party_Statement!$C$5,$B8390&gt;=Party_Statement!$C$6,$B8390&lt;=Party_Statement!$E$6),SUMPRODUCT(($C$3:$C8390=Party_Statement!$C$5)*($B$3:$B8390&gt;=Party_Statement!$C$6)*($B$3:$B8390&lt;=Party_Statement!$E$6)),""))</f>
        <v/>
      </c>
    </row>
    <row r="8391" spans="1:11" x14ac:dyDescent="0.2">
      <c r="A8391" s="203">
        <f>Collection!A1920</f>
        <v>0</v>
      </c>
      <c r="B8391" s="197">
        <f>Collection!B1920</f>
        <v>0</v>
      </c>
      <c r="C8391" s="200">
        <f>Collection!D1920</f>
        <v>0</v>
      </c>
      <c r="D8391" s="200">
        <f>Collection!F1920</f>
        <v>0</v>
      </c>
      <c r="E8391" s="200">
        <f>Collection!C1920</f>
        <v>0</v>
      </c>
      <c r="F8391" s="200"/>
      <c r="G8391" s="201"/>
      <c r="H8391" s="201">
        <f>Collection!H1920</f>
        <v>0</v>
      </c>
      <c r="I8391" s="241">
        <f t="shared" si="131"/>
        <v>0</v>
      </c>
      <c r="J8391" s="200"/>
      <c r="K8391" s="200" t="str" cm="1">
        <f t="array" ref="K8391">IF($C8391="","",IF(AND($C8391=Party_Statement!$C$5,$B8391&gt;=Party_Statement!$C$6,$B8391&lt;=Party_Statement!$E$6),SUMPRODUCT(($C$3:$C8391=Party_Statement!$C$5)*($B$3:$B8391&gt;=Party_Statement!$C$6)*($B$3:$B8391&lt;=Party_Statement!$E$6)),""))</f>
        <v/>
      </c>
    </row>
    <row r="8392" spans="1:11" x14ac:dyDescent="0.2">
      <c r="A8392" s="203">
        <f>Collection!A1921</f>
        <v>0</v>
      </c>
      <c r="B8392" s="197">
        <f>Collection!B1921</f>
        <v>0</v>
      </c>
      <c r="C8392" s="200">
        <f>Collection!D1921</f>
        <v>0</v>
      </c>
      <c r="D8392" s="200">
        <f>Collection!F1921</f>
        <v>0</v>
      </c>
      <c r="E8392" s="200">
        <f>Collection!C1921</f>
        <v>0</v>
      </c>
      <c r="F8392" s="200"/>
      <c r="G8392" s="201"/>
      <c r="H8392" s="201">
        <f>Collection!H1921</f>
        <v>0</v>
      </c>
      <c r="I8392" s="241">
        <f t="shared" si="131"/>
        <v>0</v>
      </c>
      <c r="J8392" s="200"/>
      <c r="K8392" s="200" t="str" cm="1">
        <f t="array" ref="K8392">IF($C8392="","",IF(AND($C8392=Party_Statement!$C$5,$B8392&gt;=Party_Statement!$C$6,$B8392&lt;=Party_Statement!$E$6),SUMPRODUCT(($C$3:$C8392=Party_Statement!$C$5)*($B$3:$B8392&gt;=Party_Statement!$C$6)*($B$3:$B8392&lt;=Party_Statement!$E$6)),""))</f>
        <v/>
      </c>
    </row>
    <row r="8393" spans="1:11" x14ac:dyDescent="0.2">
      <c r="A8393" s="203">
        <f>Collection!A1922</f>
        <v>0</v>
      </c>
      <c r="B8393" s="197">
        <f>Collection!B1922</f>
        <v>0</v>
      </c>
      <c r="C8393" s="200">
        <f>Collection!D1922</f>
        <v>0</v>
      </c>
      <c r="D8393" s="200">
        <f>Collection!F1922</f>
        <v>0</v>
      </c>
      <c r="E8393" s="200">
        <f>Collection!C1922</f>
        <v>0</v>
      </c>
      <c r="F8393" s="200"/>
      <c r="G8393" s="201"/>
      <c r="H8393" s="201">
        <f>Collection!H1922</f>
        <v>0</v>
      </c>
      <c r="I8393" s="241">
        <f t="shared" si="131"/>
        <v>0</v>
      </c>
      <c r="J8393" s="200"/>
      <c r="K8393" s="200" t="str" cm="1">
        <f t="array" ref="K8393">IF($C8393="","",IF(AND($C8393=Party_Statement!$C$5,$B8393&gt;=Party_Statement!$C$6,$B8393&lt;=Party_Statement!$E$6),SUMPRODUCT(($C$3:$C8393=Party_Statement!$C$5)*($B$3:$B8393&gt;=Party_Statement!$C$6)*($B$3:$B8393&lt;=Party_Statement!$E$6)),""))</f>
        <v/>
      </c>
    </row>
    <row r="8394" spans="1:11" x14ac:dyDescent="0.2">
      <c r="A8394" s="203">
        <f>Collection!A1923</f>
        <v>0</v>
      </c>
      <c r="B8394" s="197">
        <f>Collection!B1923</f>
        <v>0</v>
      </c>
      <c r="C8394" s="200">
        <f>Collection!D1923</f>
        <v>0</v>
      </c>
      <c r="D8394" s="200">
        <f>Collection!F1923</f>
        <v>0</v>
      </c>
      <c r="E8394" s="200">
        <f>Collection!C1923</f>
        <v>0</v>
      </c>
      <c r="F8394" s="200"/>
      <c r="G8394" s="201"/>
      <c r="H8394" s="201">
        <f>Collection!H1923</f>
        <v>0</v>
      </c>
      <c r="I8394" s="241">
        <f t="shared" si="131"/>
        <v>0</v>
      </c>
      <c r="J8394" s="200"/>
      <c r="K8394" s="200" t="str" cm="1">
        <f t="array" ref="K8394">IF($C8394="","",IF(AND($C8394=Party_Statement!$C$5,$B8394&gt;=Party_Statement!$C$6,$B8394&lt;=Party_Statement!$E$6),SUMPRODUCT(($C$3:$C8394=Party_Statement!$C$5)*($B$3:$B8394&gt;=Party_Statement!$C$6)*($B$3:$B8394&lt;=Party_Statement!$E$6)),""))</f>
        <v/>
      </c>
    </row>
    <row r="8395" spans="1:11" x14ac:dyDescent="0.2">
      <c r="A8395" s="203">
        <f>Collection!A1924</f>
        <v>0</v>
      </c>
      <c r="B8395" s="197">
        <f>Collection!B1924</f>
        <v>0</v>
      </c>
      <c r="C8395" s="200">
        <f>Collection!D1924</f>
        <v>0</v>
      </c>
      <c r="D8395" s="200">
        <f>Collection!F1924</f>
        <v>0</v>
      </c>
      <c r="E8395" s="200">
        <f>Collection!C1924</f>
        <v>0</v>
      </c>
      <c r="F8395" s="200"/>
      <c r="G8395" s="201"/>
      <c r="H8395" s="201">
        <f>Collection!H1924</f>
        <v>0</v>
      </c>
      <c r="I8395" s="241">
        <f t="shared" ref="I8395:I8458" si="132">IF($C8395="","",IF($C8395=$C3413,$I3413+$G8395-$H8395,$G8395-$H8395))</f>
        <v>0</v>
      </c>
      <c r="J8395" s="200"/>
      <c r="K8395" s="200" t="str" cm="1">
        <f t="array" ref="K8395">IF($C8395="","",IF(AND($C8395=Party_Statement!$C$5,$B8395&gt;=Party_Statement!$C$6,$B8395&lt;=Party_Statement!$E$6),SUMPRODUCT(($C$3:$C8395=Party_Statement!$C$5)*($B$3:$B8395&gt;=Party_Statement!$C$6)*($B$3:$B8395&lt;=Party_Statement!$E$6)),""))</f>
        <v/>
      </c>
    </row>
    <row r="8396" spans="1:11" x14ac:dyDescent="0.2">
      <c r="A8396" s="203">
        <f>Collection!A1925</f>
        <v>0</v>
      </c>
      <c r="B8396" s="197">
        <f>Collection!B1925</f>
        <v>0</v>
      </c>
      <c r="C8396" s="200">
        <f>Collection!D1925</f>
        <v>0</v>
      </c>
      <c r="D8396" s="200">
        <f>Collection!F1925</f>
        <v>0</v>
      </c>
      <c r="E8396" s="200">
        <f>Collection!C1925</f>
        <v>0</v>
      </c>
      <c r="F8396" s="200"/>
      <c r="G8396" s="201"/>
      <c r="H8396" s="201">
        <f>Collection!H1925</f>
        <v>0</v>
      </c>
      <c r="I8396" s="241">
        <f t="shared" si="132"/>
        <v>0</v>
      </c>
      <c r="J8396" s="200"/>
      <c r="K8396" s="200" t="str" cm="1">
        <f t="array" ref="K8396">IF($C8396="","",IF(AND($C8396=Party_Statement!$C$5,$B8396&gt;=Party_Statement!$C$6,$B8396&lt;=Party_Statement!$E$6),SUMPRODUCT(($C$3:$C8396=Party_Statement!$C$5)*($B$3:$B8396&gt;=Party_Statement!$C$6)*($B$3:$B8396&lt;=Party_Statement!$E$6)),""))</f>
        <v/>
      </c>
    </row>
    <row r="8397" spans="1:11" x14ac:dyDescent="0.2">
      <c r="A8397" s="203">
        <f>Collection!A1926</f>
        <v>0</v>
      </c>
      <c r="B8397" s="197">
        <f>Collection!B1926</f>
        <v>0</v>
      </c>
      <c r="C8397" s="200">
        <f>Collection!D1926</f>
        <v>0</v>
      </c>
      <c r="D8397" s="200">
        <f>Collection!F1926</f>
        <v>0</v>
      </c>
      <c r="E8397" s="200">
        <f>Collection!C1926</f>
        <v>0</v>
      </c>
      <c r="F8397" s="200"/>
      <c r="G8397" s="201"/>
      <c r="H8397" s="201">
        <f>Collection!H1926</f>
        <v>0</v>
      </c>
      <c r="I8397" s="241">
        <f t="shared" si="132"/>
        <v>0</v>
      </c>
      <c r="J8397" s="200"/>
      <c r="K8397" s="200" t="str" cm="1">
        <f t="array" ref="K8397">IF($C8397="","",IF(AND($C8397=Party_Statement!$C$5,$B8397&gt;=Party_Statement!$C$6,$B8397&lt;=Party_Statement!$E$6),SUMPRODUCT(($C$3:$C8397=Party_Statement!$C$5)*($B$3:$B8397&gt;=Party_Statement!$C$6)*($B$3:$B8397&lt;=Party_Statement!$E$6)),""))</f>
        <v/>
      </c>
    </row>
    <row r="8398" spans="1:11" x14ac:dyDescent="0.2">
      <c r="A8398" s="203">
        <f>Collection!A1927</f>
        <v>0</v>
      </c>
      <c r="B8398" s="197">
        <f>Collection!B1927</f>
        <v>0</v>
      </c>
      <c r="C8398" s="200">
        <f>Collection!D1927</f>
        <v>0</v>
      </c>
      <c r="D8398" s="200">
        <f>Collection!F1927</f>
        <v>0</v>
      </c>
      <c r="E8398" s="200">
        <f>Collection!C1927</f>
        <v>0</v>
      </c>
      <c r="F8398" s="200"/>
      <c r="G8398" s="201"/>
      <c r="H8398" s="201">
        <f>Collection!H1927</f>
        <v>0</v>
      </c>
      <c r="I8398" s="241">
        <f t="shared" si="132"/>
        <v>0</v>
      </c>
      <c r="J8398" s="200"/>
      <c r="K8398" s="200" t="str" cm="1">
        <f t="array" ref="K8398">IF($C8398="","",IF(AND($C8398=Party_Statement!$C$5,$B8398&gt;=Party_Statement!$C$6,$B8398&lt;=Party_Statement!$E$6),SUMPRODUCT(($C$3:$C8398=Party_Statement!$C$5)*($B$3:$B8398&gt;=Party_Statement!$C$6)*($B$3:$B8398&lt;=Party_Statement!$E$6)),""))</f>
        <v/>
      </c>
    </row>
    <row r="8399" spans="1:11" x14ac:dyDescent="0.2">
      <c r="A8399" s="203">
        <f>Collection!A1928</f>
        <v>0</v>
      </c>
      <c r="B8399" s="197">
        <f>Collection!B1928</f>
        <v>0</v>
      </c>
      <c r="C8399" s="200">
        <f>Collection!D1928</f>
        <v>0</v>
      </c>
      <c r="D8399" s="200">
        <f>Collection!F1928</f>
        <v>0</v>
      </c>
      <c r="E8399" s="200">
        <f>Collection!C1928</f>
        <v>0</v>
      </c>
      <c r="F8399" s="200"/>
      <c r="G8399" s="201"/>
      <c r="H8399" s="201">
        <f>Collection!H1928</f>
        <v>0</v>
      </c>
      <c r="I8399" s="241">
        <f t="shared" si="132"/>
        <v>0</v>
      </c>
      <c r="J8399" s="200"/>
      <c r="K8399" s="200" t="str" cm="1">
        <f t="array" ref="K8399">IF($C8399="","",IF(AND($C8399=Party_Statement!$C$5,$B8399&gt;=Party_Statement!$C$6,$B8399&lt;=Party_Statement!$E$6),SUMPRODUCT(($C$3:$C8399=Party_Statement!$C$5)*($B$3:$B8399&gt;=Party_Statement!$C$6)*($B$3:$B8399&lt;=Party_Statement!$E$6)),""))</f>
        <v/>
      </c>
    </row>
    <row r="8400" spans="1:11" x14ac:dyDescent="0.2">
      <c r="A8400" s="203">
        <f>Collection!A1929</f>
        <v>0</v>
      </c>
      <c r="B8400" s="197">
        <f>Collection!B1929</f>
        <v>0</v>
      </c>
      <c r="C8400" s="200">
        <f>Collection!D1929</f>
        <v>0</v>
      </c>
      <c r="D8400" s="200">
        <f>Collection!F1929</f>
        <v>0</v>
      </c>
      <c r="E8400" s="200">
        <f>Collection!C1929</f>
        <v>0</v>
      </c>
      <c r="F8400" s="200"/>
      <c r="G8400" s="201"/>
      <c r="H8400" s="201">
        <f>Collection!H1929</f>
        <v>0</v>
      </c>
      <c r="I8400" s="241">
        <f t="shared" si="132"/>
        <v>0</v>
      </c>
      <c r="J8400" s="200"/>
      <c r="K8400" s="200" t="str" cm="1">
        <f t="array" ref="K8400">IF($C8400="","",IF(AND($C8400=Party_Statement!$C$5,$B8400&gt;=Party_Statement!$C$6,$B8400&lt;=Party_Statement!$E$6),SUMPRODUCT(($C$3:$C8400=Party_Statement!$C$5)*($B$3:$B8400&gt;=Party_Statement!$C$6)*($B$3:$B8400&lt;=Party_Statement!$E$6)),""))</f>
        <v/>
      </c>
    </row>
    <row r="8401" spans="1:11" x14ac:dyDescent="0.2">
      <c r="A8401" s="203">
        <f>Collection!A1930</f>
        <v>0</v>
      </c>
      <c r="B8401" s="197">
        <f>Collection!B1930</f>
        <v>0</v>
      </c>
      <c r="C8401" s="200">
        <f>Collection!D1930</f>
        <v>0</v>
      </c>
      <c r="D8401" s="200">
        <f>Collection!F1930</f>
        <v>0</v>
      </c>
      <c r="E8401" s="200">
        <f>Collection!C1930</f>
        <v>0</v>
      </c>
      <c r="F8401" s="200"/>
      <c r="G8401" s="201"/>
      <c r="H8401" s="201">
        <f>Collection!H1930</f>
        <v>0</v>
      </c>
      <c r="I8401" s="241">
        <f t="shared" si="132"/>
        <v>0</v>
      </c>
      <c r="J8401" s="200"/>
      <c r="K8401" s="200" t="str" cm="1">
        <f t="array" ref="K8401">IF($C8401="","",IF(AND($C8401=Party_Statement!$C$5,$B8401&gt;=Party_Statement!$C$6,$B8401&lt;=Party_Statement!$E$6),SUMPRODUCT(($C$3:$C8401=Party_Statement!$C$5)*($B$3:$B8401&gt;=Party_Statement!$C$6)*($B$3:$B8401&lt;=Party_Statement!$E$6)),""))</f>
        <v/>
      </c>
    </row>
    <row r="8402" spans="1:11" x14ac:dyDescent="0.2">
      <c r="A8402" s="203">
        <f>Collection!A1931</f>
        <v>0</v>
      </c>
      <c r="B8402" s="197">
        <f>Collection!B1931</f>
        <v>0</v>
      </c>
      <c r="C8402" s="200">
        <f>Collection!D1931</f>
        <v>0</v>
      </c>
      <c r="D8402" s="200">
        <f>Collection!F1931</f>
        <v>0</v>
      </c>
      <c r="E8402" s="200">
        <f>Collection!C1931</f>
        <v>0</v>
      </c>
      <c r="F8402" s="200"/>
      <c r="G8402" s="201"/>
      <c r="H8402" s="201">
        <f>Collection!H1931</f>
        <v>0</v>
      </c>
      <c r="I8402" s="241">
        <f t="shared" si="132"/>
        <v>0</v>
      </c>
      <c r="J8402" s="200"/>
      <c r="K8402" s="200" t="str" cm="1">
        <f t="array" ref="K8402">IF($C8402="","",IF(AND($C8402=Party_Statement!$C$5,$B8402&gt;=Party_Statement!$C$6,$B8402&lt;=Party_Statement!$E$6),SUMPRODUCT(($C$3:$C8402=Party_Statement!$C$5)*($B$3:$B8402&gt;=Party_Statement!$C$6)*($B$3:$B8402&lt;=Party_Statement!$E$6)),""))</f>
        <v/>
      </c>
    </row>
    <row r="8403" spans="1:11" x14ac:dyDescent="0.2">
      <c r="A8403" s="203">
        <f>Collection!A1932</f>
        <v>0</v>
      </c>
      <c r="B8403" s="197">
        <f>Collection!B1932</f>
        <v>0</v>
      </c>
      <c r="C8403" s="200">
        <f>Collection!D1932</f>
        <v>0</v>
      </c>
      <c r="D8403" s="200">
        <f>Collection!F1932</f>
        <v>0</v>
      </c>
      <c r="E8403" s="200">
        <f>Collection!C1932</f>
        <v>0</v>
      </c>
      <c r="F8403" s="200"/>
      <c r="G8403" s="201"/>
      <c r="H8403" s="201">
        <f>Collection!H1932</f>
        <v>0</v>
      </c>
      <c r="I8403" s="241">
        <f t="shared" si="132"/>
        <v>0</v>
      </c>
      <c r="J8403" s="200"/>
      <c r="K8403" s="200" t="str" cm="1">
        <f t="array" ref="K8403">IF($C8403="","",IF(AND($C8403=Party_Statement!$C$5,$B8403&gt;=Party_Statement!$C$6,$B8403&lt;=Party_Statement!$E$6),SUMPRODUCT(($C$3:$C8403=Party_Statement!$C$5)*($B$3:$B8403&gt;=Party_Statement!$C$6)*($B$3:$B8403&lt;=Party_Statement!$E$6)),""))</f>
        <v/>
      </c>
    </row>
    <row r="8404" spans="1:11" x14ac:dyDescent="0.2">
      <c r="A8404" s="203">
        <f>Collection!A1933</f>
        <v>0</v>
      </c>
      <c r="B8404" s="197">
        <f>Collection!B1933</f>
        <v>0</v>
      </c>
      <c r="C8404" s="200">
        <f>Collection!D1933</f>
        <v>0</v>
      </c>
      <c r="D8404" s="200">
        <f>Collection!F1933</f>
        <v>0</v>
      </c>
      <c r="E8404" s="200">
        <f>Collection!C1933</f>
        <v>0</v>
      </c>
      <c r="F8404" s="200"/>
      <c r="G8404" s="201"/>
      <c r="H8404" s="201">
        <f>Collection!H1933</f>
        <v>0</v>
      </c>
      <c r="I8404" s="241">
        <f t="shared" si="132"/>
        <v>0</v>
      </c>
      <c r="J8404" s="200"/>
      <c r="K8404" s="200" t="str" cm="1">
        <f t="array" ref="K8404">IF($C8404="","",IF(AND($C8404=Party_Statement!$C$5,$B8404&gt;=Party_Statement!$C$6,$B8404&lt;=Party_Statement!$E$6),SUMPRODUCT(($C$3:$C8404=Party_Statement!$C$5)*($B$3:$B8404&gt;=Party_Statement!$C$6)*($B$3:$B8404&lt;=Party_Statement!$E$6)),""))</f>
        <v/>
      </c>
    </row>
    <row r="8405" spans="1:11" x14ac:dyDescent="0.2">
      <c r="A8405" s="203">
        <f>Collection!A1934</f>
        <v>0</v>
      </c>
      <c r="B8405" s="197">
        <f>Collection!B1934</f>
        <v>0</v>
      </c>
      <c r="C8405" s="200">
        <f>Collection!D1934</f>
        <v>0</v>
      </c>
      <c r="D8405" s="200">
        <f>Collection!F1934</f>
        <v>0</v>
      </c>
      <c r="E8405" s="200">
        <f>Collection!C1934</f>
        <v>0</v>
      </c>
      <c r="F8405" s="200"/>
      <c r="G8405" s="201"/>
      <c r="H8405" s="201">
        <f>Collection!H1934</f>
        <v>0</v>
      </c>
      <c r="I8405" s="241">
        <f t="shared" si="132"/>
        <v>0</v>
      </c>
      <c r="J8405" s="200"/>
      <c r="K8405" s="200" t="str" cm="1">
        <f t="array" ref="K8405">IF($C8405="","",IF(AND($C8405=Party_Statement!$C$5,$B8405&gt;=Party_Statement!$C$6,$B8405&lt;=Party_Statement!$E$6),SUMPRODUCT(($C$3:$C8405=Party_Statement!$C$5)*($B$3:$B8405&gt;=Party_Statement!$C$6)*($B$3:$B8405&lt;=Party_Statement!$E$6)),""))</f>
        <v/>
      </c>
    </row>
    <row r="8406" spans="1:11" x14ac:dyDescent="0.2">
      <c r="A8406" s="203">
        <f>Collection!A1935</f>
        <v>0</v>
      </c>
      <c r="B8406" s="197">
        <f>Collection!B1935</f>
        <v>0</v>
      </c>
      <c r="C8406" s="200">
        <f>Collection!D1935</f>
        <v>0</v>
      </c>
      <c r="D8406" s="200">
        <f>Collection!F1935</f>
        <v>0</v>
      </c>
      <c r="E8406" s="200">
        <f>Collection!C1935</f>
        <v>0</v>
      </c>
      <c r="F8406" s="200"/>
      <c r="G8406" s="201"/>
      <c r="H8406" s="201">
        <f>Collection!H1935</f>
        <v>0</v>
      </c>
      <c r="I8406" s="241">
        <f t="shared" si="132"/>
        <v>0</v>
      </c>
      <c r="J8406" s="200"/>
      <c r="K8406" s="200" t="str" cm="1">
        <f t="array" ref="K8406">IF($C8406="","",IF(AND($C8406=Party_Statement!$C$5,$B8406&gt;=Party_Statement!$C$6,$B8406&lt;=Party_Statement!$E$6),SUMPRODUCT(($C$3:$C8406=Party_Statement!$C$5)*($B$3:$B8406&gt;=Party_Statement!$C$6)*($B$3:$B8406&lt;=Party_Statement!$E$6)),""))</f>
        <v/>
      </c>
    </row>
    <row r="8407" spans="1:11" x14ac:dyDescent="0.2">
      <c r="A8407" s="203">
        <f>Collection!A1936</f>
        <v>0</v>
      </c>
      <c r="B8407" s="197">
        <f>Collection!B1936</f>
        <v>0</v>
      </c>
      <c r="C8407" s="200">
        <f>Collection!D1936</f>
        <v>0</v>
      </c>
      <c r="D8407" s="200">
        <f>Collection!F1936</f>
        <v>0</v>
      </c>
      <c r="E8407" s="200">
        <f>Collection!C1936</f>
        <v>0</v>
      </c>
      <c r="F8407" s="200"/>
      <c r="G8407" s="201"/>
      <c r="H8407" s="201">
        <f>Collection!H1936</f>
        <v>0</v>
      </c>
      <c r="I8407" s="241">
        <f t="shared" si="132"/>
        <v>0</v>
      </c>
      <c r="J8407" s="200"/>
      <c r="K8407" s="200" t="str" cm="1">
        <f t="array" ref="K8407">IF($C8407="","",IF(AND($C8407=Party_Statement!$C$5,$B8407&gt;=Party_Statement!$C$6,$B8407&lt;=Party_Statement!$E$6),SUMPRODUCT(($C$3:$C8407=Party_Statement!$C$5)*($B$3:$B8407&gt;=Party_Statement!$C$6)*($B$3:$B8407&lt;=Party_Statement!$E$6)),""))</f>
        <v/>
      </c>
    </row>
    <row r="8408" spans="1:11" x14ac:dyDescent="0.2">
      <c r="A8408" s="203">
        <f>Collection!A1937</f>
        <v>0</v>
      </c>
      <c r="B8408" s="197">
        <f>Collection!B1937</f>
        <v>0</v>
      </c>
      <c r="C8408" s="200">
        <f>Collection!D1937</f>
        <v>0</v>
      </c>
      <c r="D8408" s="200">
        <f>Collection!F1937</f>
        <v>0</v>
      </c>
      <c r="E8408" s="200">
        <f>Collection!C1937</f>
        <v>0</v>
      </c>
      <c r="F8408" s="200"/>
      <c r="G8408" s="201"/>
      <c r="H8408" s="201">
        <f>Collection!H1937</f>
        <v>0</v>
      </c>
      <c r="I8408" s="241">
        <f t="shared" si="132"/>
        <v>0</v>
      </c>
      <c r="J8408" s="200"/>
      <c r="K8408" s="200" t="str" cm="1">
        <f t="array" ref="K8408">IF($C8408="","",IF(AND($C8408=Party_Statement!$C$5,$B8408&gt;=Party_Statement!$C$6,$B8408&lt;=Party_Statement!$E$6),SUMPRODUCT(($C$3:$C8408=Party_Statement!$C$5)*($B$3:$B8408&gt;=Party_Statement!$C$6)*($B$3:$B8408&lt;=Party_Statement!$E$6)),""))</f>
        <v/>
      </c>
    </row>
    <row r="8409" spans="1:11" x14ac:dyDescent="0.2">
      <c r="A8409" s="203">
        <f>Collection!A1938</f>
        <v>0</v>
      </c>
      <c r="B8409" s="197">
        <f>Collection!B1938</f>
        <v>0</v>
      </c>
      <c r="C8409" s="200">
        <f>Collection!D1938</f>
        <v>0</v>
      </c>
      <c r="D8409" s="200">
        <f>Collection!F1938</f>
        <v>0</v>
      </c>
      <c r="E8409" s="200">
        <f>Collection!C1938</f>
        <v>0</v>
      </c>
      <c r="F8409" s="200"/>
      <c r="G8409" s="201"/>
      <c r="H8409" s="201">
        <f>Collection!H1938</f>
        <v>0</v>
      </c>
      <c r="I8409" s="241">
        <f t="shared" si="132"/>
        <v>0</v>
      </c>
      <c r="J8409" s="200"/>
      <c r="K8409" s="200" t="str" cm="1">
        <f t="array" ref="K8409">IF($C8409="","",IF(AND($C8409=Party_Statement!$C$5,$B8409&gt;=Party_Statement!$C$6,$B8409&lt;=Party_Statement!$E$6),SUMPRODUCT(($C$3:$C8409=Party_Statement!$C$5)*($B$3:$B8409&gt;=Party_Statement!$C$6)*($B$3:$B8409&lt;=Party_Statement!$E$6)),""))</f>
        <v/>
      </c>
    </row>
    <row r="8410" spans="1:11" x14ac:dyDescent="0.2">
      <c r="A8410" s="203">
        <f>Collection!A1939</f>
        <v>0</v>
      </c>
      <c r="B8410" s="197">
        <f>Collection!B1939</f>
        <v>0</v>
      </c>
      <c r="C8410" s="200">
        <f>Collection!D1939</f>
        <v>0</v>
      </c>
      <c r="D8410" s="200">
        <f>Collection!F1939</f>
        <v>0</v>
      </c>
      <c r="E8410" s="200">
        <f>Collection!C1939</f>
        <v>0</v>
      </c>
      <c r="F8410" s="200"/>
      <c r="G8410" s="201"/>
      <c r="H8410" s="201">
        <f>Collection!H1939</f>
        <v>0</v>
      </c>
      <c r="I8410" s="241">
        <f t="shared" si="132"/>
        <v>0</v>
      </c>
      <c r="J8410" s="200"/>
      <c r="K8410" s="200" t="str" cm="1">
        <f t="array" ref="K8410">IF($C8410="","",IF(AND($C8410=Party_Statement!$C$5,$B8410&gt;=Party_Statement!$C$6,$B8410&lt;=Party_Statement!$E$6),SUMPRODUCT(($C$3:$C8410=Party_Statement!$C$5)*($B$3:$B8410&gt;=Party_Statement!$C$6)*($B$3:$B8410&lt;=Party_Statement!$E$6)),""))</f>
        <v/>
      </c>
    </row>
    <row r="8411" spans="1:11" x14ac:dyDescent="0.2">
      <c r="A8411" s="203">
        <f>Collection!A1940</f>
        <v>0</v>
      </c>
      <c r="B8411" s="197">
        <f>Collection!B1940</f>
        <v>0</v>
      </c>
      <c r="C8411" s="200">
        <f>Collection!D1940</f>
        <v>0</v>
      </c>
      <c r="D8411" s="200">
        <f>Collection!F1940</f>
        <v>0</v>
      </c>
      <c r="E8411" s="200">
        <f>Collection!C1940</f>
        <v>0</v>
      </c>
      <c r="F8411" s="200"/>
      <c r="G8411" s="201"/>
      <c r="H8411" s="201">
        <f>Collection!H1940</f>
        <v>0</v>
      </c>
      <c r="I8411" s="241">
        <f t="shared" si="132"/>
        <v>0</v>
      </c>
      <c r="J8411" s="200"/>
      <c r="K8411" s="200" t="str" cm="1">
        <f t="array" ref="K8411">IF($C8411="","",IF(AND($C8411=Party_Statement!$C$5,$B8411&gt;=Party_Statement!$C$6,$B8411&lt;=Party_Statement!$E$6),SUMPRODUCT(($C$3:$C8411=Party_Statement!$C$5)*($B$3:$B8411&gt;=Party_Statement!$C$6)*($B$3:$B8411&lt;=Party_Statement!$E$6)),""))</f>
        <v/>
      </c>
    </row>
    <row r="8412" spans="1:11" x14ac:dyDescent="0.2">
      <c r="A8412" s="203">
        <f>Collection!A1941</f>
        <v>0</v>
      </c>
      <c r="B8412" s="197">
        <f>Collection!B1941</f>
        <v>0</v>
      </c>
      <c r="C8412" s="200">
        <f>Collection!D1941</f>
        <v>0</v>
      </c>
      <c r="D8412" s="200">
        <f>Collection!F1941</f>
        <v>0</v>
      </c>
      <c r="E8412" s="200">
        <f>Collection!C1941</f>
        <v>0</v>
      </c>
      <c r="F8412" s="200"/>
      <c r="G8412" s="201"/>
      <c r="H8412" s="201">
        <f>Collection!H1941</f>
        <v>0</v>
      </c>
      <c r="I8412" s="241">
        <f t="shared" si="132"/>
        <v>0</v>
      </c>
      <c r="J8412" s="200"/>
      <c r="K8412" s="200" t="str" cm="1">
        <f t="array" ref="K8412">IF($C8412="","",IF(AND($C8412=Party_Statement!$C$5,$B8412&gt;=Party_Statement!$C$6,$B8412&lt;=Party_Statement!$E$6),SUMPRODUCT(($C$3:$C8412=Party_Statement!$C$5)*($B$3:$B8412&gt;=Party_Statement!$C$6)*($B$3:$B8412&lt;=Party_Statement!$E$6)),""))</f>
        <v/>
      </c>
    </row>
    <row r="8413" spans="1:11" x14ac:dyDescent="0.2">
      <c r="A8413" s="203">
        <f>Collection!A1942</f>
        <v>0</v>
      </c>
      <c r="B8413" s="197">
        <f>Collection!B1942</f>
        <v>0</v>
      </c>
      <c r="C8413" s="200">
        <f>Collection!D1942</f>
        <v>0</v>
      </c>
      <c r="D8413" s="200">
        <f>Collection!F1942</f>
        <v>0</v>
      </c>
      <c r="E8413" s="200">
        <f>Collection!C1942</f>
        <v>0</v>
      </c>
      <c r="F8413" s="200"/>
      <c r="G8413" s="201"/>
      <c r="H8413" s="201">
        <f>Collection!H1942</f>
        <v>0</v>
      </c>
      <c r="I8413" s="241">
        <f t="shared" si="132"/>
        <v>0</v>
      </c>
      <c r="J8413" s="200"/>
      <c r="K8413" s="200" t="str" cm="1">
        <f t="array" ref="K8413">IF($C8413="","",IF(AND($C8413=Party_Statement!$C$5,$B8413&gt;=Party_Statement!$C$6,$B8413&lt;=Party_Statement!$E$6),SUMPRODUCT(($C$3:$C8413=Party_Statement!$C$5)*($B$3:$B8413&gt;=Party_Statement!$C$6)*($B$3:$B8413&lt;=Party_Statement!$E$6)),""))</f>
        <v/>
      </c>
    </row>
    <row r="8414" spans="1:11" x14ac:dyDescent="0.2">
      <c r="A8414" s="203">
        <f>Collection!A1943</f>
        <v>0</v>
      </c>
      <c r="B8414" s="197">
        <f>Collection!B1943</f>
        <v>0</v>
      </c>
      <c r="C8414" s="200">
        <f>Collection!D1943</f>
        <v>0</v>
      </c>
      <c r="D8414" s="200">
        <f>Collection!F1943</f>
        <v>0</v>
      </c>
      <c r="E8414" s="200">
        <f>Collection!C1943</f>
        <v>0</v>
      </c>
      <c r="F8414" s="200"/>
      <c r="G8414" s="201"/>
      <c r="H8414" s="201">
        <f>Collection!H1943</f>
        <v>0</v>
      </c>
      <c r="I8414" s="241">
        <f t="shared" si="132"/>
        <v>0</v>
      </c>
      <c r="J8414" s="200"/>
      <c r="K8414" s="200" t="str" cm="1">
        <f t="array" ref="K8414">IF($C8414="","",IF(AND($C8414=Party_Statement!$C$5,$B8414&gt;=Party_Statement!$C$6,$B8414&lt;=Party_Statement!$E$6),SUMPRODUCT(($C$3:$C8414=Party_Statement!$C$5)*($B$3:$B8414&gt;=Party_Statement!$C$6)*($B$3:$B8414&lt;=Party_Statement!$E$6)),""))</f>
        <v/>
      </c>
    </row>
    <row r="8415" spans="1:11" x14ac:dyDescent="0.2">
      <c r="A8415" s="203">
        <f>Collection!A1944</f>
        <v>0</v>
      </c>
      <c r="B8415" s="197">
        <f>Collection!B1944</f>
        <v>0</v>
      </c>
      <c r="C8415" s="200">
        <f>Collection!D1944</f>
        <v>0</v>
      </c>
      <c r="D8415" s="200">
        <f>Collection!F1944</f>
        <v>0</v>
      </c>
      <c r="E8415" s="200">
        <f>Collection!C1944</f>
        <v>0</v>
      </c>
      <c r="F8415" s="200"/>
      <c r="G8415" s="201"/>
      <c r="H8415" s="201">
        <f>Collection!H1944</f>
        <v>0</v>
      </c>
      <c r="I8415" s="241">
        <f t="shared" si="132"/>
        <v>0</v>
      </c>
      <c r="J8415" s="200"/>
      <c r="K8415" s="200" t="str" cm="1">
        <f t="array" ref="K8415">IF($C8415="","",IF(AND($C8415=Party_Statement!$C$5,$B8415&gt;=Party_Statement!$C$6,$B8415&lt;=Party_Statement!$E$6),SUMPRODUCT(($C$3:$C8415=Party_Statement!$C$5)*($B$3:$B8415&gt;=Party_Statement!$C$6)*($B$3:$B8415&lt;=Party_Statement!$E$6)),""))</f>
        <v/>
      </c>
    </row>
    <row r="8416" spans="1:11" x14ac:dyDescent="0.2">
      <c r="A8416" s="203">
        <f>Collection!A1945</f>
        <v>0</v>
      </c>
      <c r="B8416" s="197">
        <f>Collection!B1945</f>
        <v>0</v>
      </c>
      <c r="C8416" s="200">
        <f>Collection!D1945</f>
        <v>0</v>
      </c>
      <c r="D8416" s="200">
        <f>Collection!F1945</f>
        <v>0</v>
      </c>
      <c r="E8416" s="200">
        <f>Collection!C1945</f>
        <v>0</v>
      </c>
      <c r="F8416" s="200"/>
      <c r="G8416" s="201"/>
      <c r="H8416" s="201">
        <f>Collection!H1945</f>
        <v>0</v>
      </c>
      <c r="I8416" s="241">
        <f t="shared" si="132"/>
        <v>0</v>
      </c>
      <c r="J8416" s="200"/>
      <c r="K8416" s="200" t="str" cm="1">
        <f t="array" ref="K8416">IF($C8416="","",IF(AND($C8416=Party_Statement!$C$5,$B8416&gt;=Party_Statement!$C$6,$B8416&lt;=Party_Statement!$E$6),SUMPRODUCT(($C$3:$C8416=Party_Statement!$C$5)*($B$3:$B8416&gt;=Party_Statement!$C$6)*($B$3:$B8416&lt;=Party_Statement!$E$6)),""))</f>
        <v/>
      </c>
    </row>
    <row r="8417" spans="1:11" x14ac:dyDescent="0.2">
      <c r="A8417" s="203">
        <f>Collection!A1946</f>
        <v>0</v>
      </c>
      <c r="B8417" s="197">
        <f>Collection!B1946</f>
        <v>0</v>
      </c>
      <c r="C8417" s="200">
        <f>Collection!D1946</f>
        <v>0</v>
      </c>
      <c r="D8417" s="200">
        <f>Collection!F1946</f>
        <v>0</v>
      </c>
      <c r="E8417" s="200">
        <f>Collection!C1946</f>
        <v>0</v>
      </c>
      <c r="F8417" s="200"/>
      <c r="G8417" s="201"/>
      <c r="H8417" s="201">
        <f>Collection!H1946</f>
        <v>0</v>
      </c>
      <c r="I8417" s="241">
        <f t="shared" si="132"/>
        <v>0</v>
      </c>
      <c r="J8417" s="200"/>
      <c r="K8417" s="200" t="str" cm="1">
        <f t="array" ref="K8417">IF($C8417="","",IF(AND($C8417=Party_Statement!$C$5,$B8417&gt;=Party_Statement!$C$6,$B8417&lt;=Party_Statement!$E$6),SUMPRODUCT(($C$3:$C8417=Party_Statement!$C$5)*($B$3:$B8417&gt;=Party_Statement!$C$6)*($B$3:$B8417&lt;=Party_Statement!$E$6)),""))</f>
        <v/>
      </c>
    </row>
    <row r="8418" spans="1:11" x14ac:dyDescent="0.2">
      <c r="A8418" s="203">
        <f>Collection!A1947</f>
        <v>0</v>
      </c>
      <c r="B8418" s="197">
        <f>Collection!B1947</f>
        <v>0</v>
      </c>
      <c r="C8418" s="200">
        <f>Collection!D1947</f>
        <v>0</v>
      </c>
      <c r="D8418" s="200">
        <f>Collection!F1947</f>
        <v>0</v>
      </c>
      <c r="E8418" s="200">
        <f>Collection!C1947</f>
        <v>0</v>
      </c>
      <c r="F8418" s="200"/>
      <c r="G8418" s="201"/>
      <c r="H8418" s="201">
        <f>Collection!H1947</f>
        <v>0</v>
      </c>
      <c r="I8418" s="241">
        <f t="shared" si="132"/>
        <v>0</v>
      </c>
      <c r="J8418" s="200"/>
      <c r="K8418" s="200" t="str" cm="1">
        <f t="array" ref="K8418">IF($C8418="","",IF(AND($C8418=Party_Statement!$C$5,$B8418&gt;=Party_Statement!$C$6,$B8418&lt;=Party_Statement!$E$6),SUMPRODUCT(($C$3:$C8418=Party_Statement!$C$5)*($B$3:$B8418&gt;=Party_Statement!$C$6)*($B$3:$B8418&lt;=Party_Statement!$E$6)),""))</f>
        <v/>
      </c>
    </row>
    <row r="8419" spans="1:11" x14ac:dyDescent="0.2">
      <c r="A8419" s="203">
        <f>Collection!A1948</f>
        <v>0</v>
      </c>
      <c r="B8419" s="197">
        <f>Collection!B1948</f>
        <v>0</v>
      </c>
      <c r="C8419" s="200">
        <f>Collection!D1948</f>
        <v>0</v>
      </c>
      <c r="D8419" s="200">
        <f>Collection!F1948</f>
        <v>0</v>
      </c>
      <c r="E8419" s="200">
        <f>Collection!C1948</f>
        <v>0</v>
      </c>
      <c r="F8419" s="200"/>
      <c r="G8419" s="201"/>
      <c r="H8419" s="201">
        <f>Collection!H1948</f>
        <v>0</v>
      </c>
      <c r="I8419" s="241">
        <f t="shared" si="132"/>
        <v>0</v>
      </c>
      <c r="J8419" s="200"/>
      <c r="K8419" s="200" t="str" cm="1">
        <f t="array" ref="K8419">IF($C8419="","",IF(AND($C8419=Party_Statement!$C$5,$B8419&gt;=Party_Statement!$C$6,$B8419&lt;=Party_Statement!$E$6),SUMPRODUCT(($C$3:$C8419=Party_Statement!$C$5)*($B$3:$B8419&gt;=Party_Statement!$C$6)*($B$3:$B8419&lt;=Party_Statement!$E$6)),""))</f>
        <v/>
      </c>
    </row>
    <row r="8420" spans="1:11" x14ac:dyDescent="0.2">
      <c r="A8420" s="203">
        <f>Collection!A1949</f>
        <v>0</v>
      </c>
      <c r="B8420" s="197">
        <f>Collection!B1949</f>
        <v>0</v>
      </c>
      <c r="C8420" s="200">
        <f>Collection!D1949</f>
        <v>0</v>
      </c>
      <c r="D8420" s="200">
        <f>Collection!F1949</f>
        <v>0</v>
      </c>
      <c r="E8420" s="200">
        <f>Collection!C1949</f>
        <v>0</v>
      </c>
      <c r="F8420" s="200"/>
      <c r="G8420" s="201"/>
      <c r="H8420" s="201">
        <f>Collection!H1949</f>
        <v>0</v>
      </c>
      <c r="I8420" s="241">
        <f t="shared" si="132"/>
        <v>0</v>
      </c>
      <c r="J8420" s="200"/>
      <c r="K8420" s="200" t="str" cm="1">
        <f t="array" ref="K8420">IF($C8420="","",IF(AND($C8420=Party_Statement!$C$5,$B8420&gt;=Party_Statement!$C$6,$B8420&lt;=Party_Statement!$E$6),SUMPRODUCT(($C$3:$C8420=Party_Statement!$C$5)*($B$3:$B8420&gt;=Party_Statement!$C$6)*($B$3:$B8420&lt;=Party_Statement!$E$6)),""))</f>
        <v/>
      </c>
    </row>
    <row r="8421" spans="1:11" x14ac:dyDescent="0.2">
      <c r="A8421" s="203">
        <f>Collection!A1950</f>
        <v>0</v>
      </c>
      <c r="B8421" s="197">
        <f>Collection!B1950</f>
        <v>0</v>
      </c>
      <c r="C8421" s="200">
        <f>Collection!D1950</f>
        <v>0</v>
      </c>
      <c r="D8421" s="200">
        <f>Collection!F1950</f>
        <v>0</v>
      </c>
      <c r="E8421" s="200">
        <f>Collection!C1950</f>
        <v>0</v>
      </c>
      <c r="F8421" s="200"/>
      <c r="G8421" s="201"/>
      <c r="H8421" s="201">
        <f>Collection!H1950</f>
        <v>0</v>
      </c>
      <c r="I8421" s="241">
        <f t="shared" si="132"/>
        <v>0</v>
      </c>
      <c r="J8421" s="200"/>
      <c r="K8421" s="200" t="str" cm="1">
        <f t="array" ref="K8421">IF($C8421="","",IF(AND($C8421=Party_Statement!$C$5,$B8421&gt;=Party_Statement!$C$6,$B8421&lt;=Party_Statement!$E$6),SUMPRODUCT(($C$3:$C8421=Party_Statement!$C$5)*($B$3:$B8421&gt;=Party_Statement!$C$6)*($B$3:$B8421&lt;=Party_Statement!$E$6)),""))</f>
        <v/>
      </c>
    </row>
    <row r="8422" spans="1:11" x14ac:dyDescent="0.2">
      <c r="A8422" s="203">
        <f>Collection!A1951</f>
        <v>0</v>
      </c>
      <c r="B8422" s="197">
        <f>Collection!B1951</f>
        <v>0</v>
      </c>
      <c r="C8422" s="200">
        <f>Collection!D1951</f>
        <v>0</v>
      </c>
      <c r="D8422" s="200">
        <f>Collection!F1951</f>
        <v>0</v>
      </c>
      <c r="E8422" s="200">
        <f>Collection!C1951</f>
        <v>0</v>
      </c>
      <c r="F8422" s="200"/>
      <c r="G8422" s="201"/>
      <c r="H8422" s="201">
        <f>Collection!H1951</f>
        <v>0</v>
      </c>
      <c r="I8422" s="241">
        <f t="shared" si="132"/>
        <v>0</v>
      </c>
      <c r="J8422" s="200"/>
      <c r="K8422" s="200" t="str" cm="1">
        <f t="array" ref="K8422">IF($C8422="","",IF(AND($C8422=Party_Statement!$C$5,$B8422&gt;=Party_Statement!$C$6,$B8422&lt;=Party_Statement!$E$6),SUMPRODUCT(($C$3:$C8422=Party_Statement!$C$5)*($B$3:$B8422&gt;=Party_Statement!$C$6)*($B$3:$B8422&lt;=Party_Statement!$E$6)),""))</f>
        <v/>
      </c>
    </row>
    <row r="8423" spans="1:11" x14ac:dyDescent="0.2">
      <c r="A8423" s="203">
        <f>Collection!A1952</f>
        <v>0</v>
      </c>
      <c r="B8423" s="197">
        <f>Collection!B1952</f>
        <v>0</v>
      </c>
      <c r="C8423" s="200">
        <f>Collection!D1952</f>
        <v>0</v>
      </c>
      <c r="D8423" s="200">
        <f>Collection!F1952</f>
        <v>0</v>
      </c>
      <c r="E8423" s="200">
        <f>Collection!C1952</f>
        <v>0</v>
      </c>
      <c r="F8423" s="200"/>
      <c r="G8423" s="201"/>
      <c r="H8423" s="201">
        <f>Collection!H1952</f>
        <v>0</v>
      </c>
      <c r="I8423" s="241">
        <f t="shared" si="132"/>
        <v>0</v>
      </c>
      <c r="J8423" s="200"/>
      <c r="K8423" s="200" t="str" cm="1">
        <f t="array" ref="K8423">IF($C8423="","",IF(AND($C8423=Party_Statement!$C$5,$B8423&gt;=Party_Statement!$C$6,$B8423&lt;=Party_Statement!$E$6),SUMPRODUCT(($C$3:$C8423=Party_Statement!$C$5)*($B$3:$B8423&gt;=Party_Statement!$C$6)*($B$3:$B8423&lt;=Party_Statement!$E$6)),""))</f>
        <v/>
      </c>
    </row>
    <row r="8424" spans="1:11" x14ac:dyDescent="0.2">
      <c r="A8424" s="203">
        <f>Collection!A1953</f>
        <v>0</v>
      </c>
      <c r="B8424" s="197">
        <f>Collection!B1953</f>
        <v>0</v>
      </c>
      <c r="C8424" s="200">
        <f>Collection!D1953</f>
        <v>0</v>
      </c>
      <c r="D8424" s="200">
        <f>Collection!F1953</f>
        <v>0</v>
      </c>
      <c r="E8424" s="200">
        <f>Collection!C1953</f>
        <v>0</v>
      </c>
      <c r="F8424" s="200"/>
      <c r="G8424" s="201"/>
      <c r="H8424" s="201">
        <f>Collection!H1953</f>
        <v>0</v>
      </c>
      <c r="I8424" s="241">
        <f t="shared" si="132"/>
        <v>0</v>
      </c>
      <c r="J8424" s="200"/>
      <c r="K8424" s="200" t="str" cm="1">
        <f t="array" ref="K8424">IF($C8424="","",IF(AND($C8424=Party_Statement!$C$5,$B8424&gt;=Party_Statement!$C$6,$B8424&lt;=Party_Statement!$E$6),SUMPRODUCT(($C$3:$C8424=Party_Statement!$C$5)*($B$3:$B8424&gt;=Party_Statement!$C$6)*($B$3:$B8424&lt;=Party_Statement!$E$6)),""))</f>
        <v/>
      </c>
    </row>
    <row r="8425" spans="1:11" x14ac:dyDescent="0.2">
      <c r="A8425" s="203">
        <f>Collection!A1954</f>
        <v>0</v>
      </c>
      <c r="B8425" s="197">
        <f>Collection!B1954</f>
        <v>0</v>
      </c>
      <c r="C8425" s="200">
        <f>Collection!D1954</f>
        <v>0</v>
      </c>
      <c r="D8425" s="200">
        <f>Collection!F1954</f>
        <v>0</v>
      </c>
      <c r="E8425" s="200">
        <f>Collection!C1954</f>
        <v>0</v>
      </c>
      <c r="F8425" s="200"/>
      <c r="G8425" s="201"/>
      <c r="H8425" s="201">
        <f>Collection!H1954</f>
        <v>0</v>
      </c>
      <c r="I8425" s="241">
        <f t="shared" si="132"/>
        <v>0</v>
      </c>
      <c r="J8425" s="200"/>
      <c r="K8425" s="200" t="str" cm="1">
        <f t="array" ref="K8425">IF($C8425="","",IF(AND($C8425=Party_Statement!$C$5,$B8425&gt;=Party_Statement!$C$6,$B8425&lt;=Party_Statement!$E$6),SUMPRODUCT(($C$3:$C8425=Party_Statement!$C$5)*($B$3:$B8425&gt;=Party_Statement!$C$6)*($B$3:$B8425&lt;=Party_Statement!$E$6)),""))</f>
        <v/>
      </c>
    </row>
    <row r="8426" spans="1:11" x14ac:dyDescent="0.2">
      <c r="A8426" s="203">
        <f>Collection!A1955</f>
        <v>0</v>
      </c>
      <c r="B8426" s="197">
        <f>Collection!B1955</f>
        <v>0</v>
      </c>
      <c r="C8426" s="200">
        <f>Collection!D1955</f>
        <v>0</v>
      </c>
      <c r="D8426" s="200">
        <f>Collection!F1955</f>
        <v>0</v>
      </c>
      <c r="E8426" s="200">
        <f>Collection!C1955</f>
        <v>0</v>
      </c>
      <c r="F8426" s="200"/>
      <c r="G8426" s="201"/>
      <c r="H8426" s="201">
        <f>Collection!H1955</f>
        <v>0</v>
      </c>
      <c r="I8426" s="241">
        <f t="shared" si="132"/>
        <v>0</v>
      </c>
      <c r="J8426" s="200"/>
      <c r="K8426" s="200" t="str" cm="1">
        <f t="array" ref="K8426">IF($C8426="","",IF(AND($C8426=Party_Statement!$C$5,$B8426&gt;=Party_Statement!$C$6,$B8426&lt;=Party_Statement!$E$6),SUMPRODUCT(($C$3:$C8426=Party_Statement!$C$5)*($B$3:$B8426&gt;=Party_Statement!$C$6)*($B$3:$B8426&lt;=Party_Statement!$E$6)),""))</f>
        <v/>
      </c>
    </row>
    <row r="8427" spans="1:11" x14ac:dyDescent="0.2">
      <c r="A8427" s="203">
        <f>Collection!A1956</f>
        <v>0</v>
      </c>
      <c r="B8427" s="197">
        <f>Collection!B1956</f>
        <v>0</v>
      </c>
      <c r="C8427" s="200">
        <f>Collection!D1956</f>
        <v>0</v>
      </c>
      <c r="D8427" s="200">
        <f>Collection!F1956</f>
        <v>0</v>
      </c>
      <c r="E8427" s="200">
        <f>Collection!C1956</f>
        <v>0</v>
      </c>
      <c r="F8427" s="200"/>
      <c r="G8427" s="201"/>
      <c r="H8427" s="201">
        <f>Collection!H1956</f>
        <v>0</v>
      </c>
      <c r="I8427" s="241">
        <f t="shared" si="132"/>
        <v>0</v>
      </c>
      <c r="J8427" s="200"/>
      <c r="K8427" s="200" t="str" cm="1">
        <f t="array" ref="K8427">IF($C8427="","",IF(AND($C8427=Party_Statement!$C$5,$B8427&gt;=Party_Statement!$C$6,$B8427&lt;=Party_Statement!$E$6),SUMPRODUCT(($C$3:$C8427=Party_Statement!$C$5)*($B$3:$B8427&gt;=Party_Statement!$C$6)*($B$3:$B8427&lt;=Party_Statement!$E$6)),""))</f>
        <v/>
      </c>
    </row>
    <row r="8428" spans="1:11" x14ac:dyDescent="0.2">
      <c r="A8428" s="203">
        <f>Collection!A1957</f>
        <v>0</v>
      </c>
      <c r="B8428" s="197">
        <f>Collection!B1957</f>
        <v>0</v>
      </c>
      <c r="C8428" s="200">
        <f>Collection!D1957</f>
        <v>0</v>
      </c>
      <c r="D8428" s="200">
        <f>Collection!F1957</f>
        <v>0</v>
      </c>
      <c r="E8428" s="200">
        <f>Collection!C1957</f>
        <v>0</v>
      </c>
      <c r="F8428" s="200"/>
      <c r="G8428" s="201"/>
      <c r="H8428" s="201">
        <f>Collection!H1957</f>
        <v>0</v>
      </c>
      <c r="I8428" s="241">
        <f t="shared" si="132"/>
        <v>0</v>
      </c>
      <c r="J8428" s="200"/>
      <c r="K8428" s="200" t="str" cm="1">
        <f t="array" ref="K8428">IF($C8428="","",IF(AND($C8428=Party_Statement!$C$5,$B8428&gt;=Party_Statement!$C$6,$B8428&lt;=Party_Statement!$E$6),SUMPRODUCT(($C$3:$C8428=Party_Statement!$C$5)*($B$3:$B8428&gt;=Party_Statement!$C$6)*($B$3:$B8428&lt;=Party_Statement!$E$6)),""))</f>
        <v/>
      </c>
    </row>
    <row r="8429" spans="1:11" x14ac:dyDescent="0.2">
      <c r="A8429" s="203">
        <f>Collection!A1958</f>
        <v>0</v>
      </c>
      <c r="B8429" s="197">
        <f>Collection!B1958</f>
        <v>0</v>
      </c>
      <c r="C8429" s="200">
        <f>Collection!D1958</f>
        <v>0</v>
      </c>
      <c r="D8429" s="200">
        <f>Collection!F1958</f>
        <v>0</v>
      </c>
      <c r="E8429" s="200">
        <f>Collection!C1958</f>
        <v>0</v>
      </c>
      <c r="F8429" s="200"/>
      <c r="G8429" s="201"/>
      <c r="H8429" s="201">
        <f>Collection!H1958</f>
        <v>0</v>
      </c>
      <c r="I8429" s="241">
        <f t="shared" si="132"/>
        <v>0</v>
      </c>
      <c r="J8429" s="200"/>
      <c r="K8429" s="200" t="str" cm="1">
        <f t="array" ref="K8429">IF($C8429="","",IF(AND($C8429=Party_Statement!$C$5,$B8429&gt;=Party_Statement!$C$6,$B8429&lt;=Party_Statement!$E$6),SUMPRODUCT(($C$3:$C8429=Party_Statement!$C$5)*($B$3:$B8429&gt;=Party_Statement!$C$6)*($B$3:$B8429&lt;=Party_Statement!$E$6)),""))</f>
        <v/>
      </c>
    </row>
    <row r="8430" spans="1:11" x14ac:dyDescent="0.2">
      <c r="A8430" s="203">
        <f>Collection!A1959</f>
        <v>0</v>
      </c>
      <c r="B8430" s="197">
        <f>Collection!B1959</f>
        <v>0</v>
      </c>
      <c r="C8430" s="200">
        <f>Collection!D1959</f>
        <v>0</v>
      </c>
      <c r="D8430" s="200">
        <f>Collection!F1959</f>
        <v>0</v>
      </c>
      <c r="E8430" s="200">
        <f>Collection!C1959</f>
        <v>0</v>
      </c>
      <c r="F8430" s="200"/>
      <c r="G8430" s="201"/>
      <c r="H8430" s="201">
        <f>Collection!H1959</f>
        <v>0</v>
      </c>
      <c r="I8430" s="241">
        <f t="shared" si="132"/>
        <v>0</v>
      </c>
      <c r="J8430" s="200"/>
      <c r="K8430" s="200" t="str" cm="1">
        <f t="array" ref="K8430">IF($C8430="","",IF(AND($C8430=Party_Statement!$C$5,$B8430&gt;=Party_Statement!$C$6,$B8430&lt;=Party_Statement!$E$6),SUMPRODUCT(($C$3:$C8430=Party_Statement!$C$5)*($B$3:$B8430&gt;=Party_Statement!$C$6)*($B$3:$B8430&lt;=Party_Statement!$E$6)),""))</f>
        <v/>
      </c>
    </row>
    <row r="8431" spans="1:11" x14ac:dyDescent="0.2">
      <c r="A8431" s="203">
        <f>Collection!A1960</f>
        <v>0</v>
      </c>
      <c r="B8431" s="197">
        <f>Collection!B1960</f>
        <v>0</v>
      </c>
      <c r="C8431" s="200">
        <f>Collection!D1960</f>
        <v>0</v>
      </c>
      <c r="D8431" s="200">
        <f>Collection!F1960</f>
        <v>0</v>
      </c>
      <c r="E8431" s="200">
        <f>Collection!C1960</f>
        <v>0</v>
      </c>
      <c r="F8431" s="200"/>
      <c r="G8431" s="201"/>
      <c r="H8431" s="201">
        <f>Collection!H1960</f>
        <v>0</v>
      </c>
      <c r="I8431" s="241">
        <f t="shared" si="132"/>
        <v>0</v>
      </c>
      <c r="J8431" s="200"/>
      <c r="K8431" s="200" t="str" cm="1">
        <f t="array" ref="K8431">IF($C8431="","",IF(AND($C8431=Party_Statement!$C$5,$B8431&gt;=Party_Statement!$C$6,$B8431&lt;=Party_Statement!$E$6),SUMPRODUCT(($C$3:$C8431=Party_Statement!$C$5)*($B$3:$B8431&gt;=Party_Statement!$C$6)*($B$3:$B8431&lt;=Party_Statement!$E$6)),""))</f>
        <v/>
      </c>
    </row>
    <row r="8432" spans="1:11" s="64" customFormat="1" x14ac:dyDescent="0.2">
      <c r="A8432" s="203">
        <f>Collection!A1961</f>
        <v>0</v>
      </c>
      <c r="B8432" s="197">
        <f>Collection!B1961</f>
        <v>0</v>
      </c>
      <c r="C8432" s="200">
        <f>Collection!D1961</f>
        <v>0</v>
      </c>
      <c r="D8432" s="200">
        <f>Collection!F1961</f>
        <v>0</v>
      </c>
      <c r="E8432" s="200">
        <f>Collection!C1961</f>
        <v>0</v>
      </c>
      <c r="F8432" s="200"/>
      <c r="G8432" s="201"/>
      <c r="H8432" s="201">
        <f>Collection!H1961</f>
        <v>0</v>
      </c>
      <c r="I8432" s="241">
        <f t="shared" si="132"/>
        <v>0</v>
      </c>
      <c r="J8432" s="202"/>
      <c r="K8432" s="200" t="str" cm="1">
        <f t="array" ref="K8432">IF($C8432="","",IF(AND($C8432=Party_Statement!$C$5,$B8432&gt;=Party_Statement!$C$6,$B8432&lt;=Party_Statement!$E$6),SUMPRODUCT(($C$3:$C8432=Party_Statement!$C$5)*($B$3:$B8432&gt;=Party_Statement!$C$6)*($B$3:$B8432&lt;=Party_Statement!$E$6)),""))</f>
        <v/>
      </c>
    </row>
    <row r="8433" spans="1:11" s="64" customFormat="1" x14ac:dyDescent="0.2">
      <c r="A8433" s="203">
        <f>Collection!A1962</f>
        <v>0</v>
      </c>
      <c r="B8433" s="197">
        <f>Collection!B1962</f>
        <v>0</v>
      </c>
      <c r="C8433" s="200">
        <f>Collection!D1962</f>
        <v>0</v>
      </c>
      <c r="D8433" s="200">
        <f>Collection!F1962</f>
        <v>0</v>
      </c>
      <c r="E8433" s="200">
        <f>Collection!C1962</f>
        <v>0</v>
      </c>
      <c r="F8433" s="200"/>
      <c r="G8433" s="201"/>
      <c r="H8433" s="201">
        <f>Collection!H1962</f>
        <v>0</v>
      </c>
      <c r="I8433" s="241">
        <f t="shared" si="132"/>
        <v>0</v>
      </c>
      <c r="J8433" s="202"/>
      <c r="K8433" s="200" t="str" cm="1">
        <f t="array" ref="K8433">IF($C8433="","",IF(AND($C8433=Party_Statement!$C$5,$B8433&gt;=Party_Statement!$C$6,$B8433&lt;=Party_Statement!$E$6),SUMPRODUCT(($C$3:$C8433=Party_Statement!$C$5)*($B$3:$B8433&gt;=Party_Statement!$C$6)*($B$3:$B8433&lt;=Party_Statement!$E$6)),""))</f>
        <v/>
      </c>
    </row>
    <row r="8434" spans="1:11" x14ac:dyDescent="0.2">
      <c r="A8434" s="203">
        <f>Collection!A1963</f>
        <v>0</v>
      </c>
      <c r="B8434" s="197">
        <f>Collection!B1963</f>
        <v>0</v>
      </c>
      <c r="C8434" s="200">
        <f>Collection!D1963</f>
        <v>0</v>
      </c>
      <c r="D8434" s="200">
        <f>Collection!F1963</f>
        <v>0</v>
      </c>
      <c r="E8434" s="200">
        <f>Collection!C1963</f>
        <v>0</v>
      </c>
      <c r="F8434" s="200"/>
      <c r="G8434" s="201"/>
      <c r="H8434" s="201">
        <f>Collection!H1963</f>
        <v>0</v>
      </c>
      <c r="I8434" s="241">
        <f t="shared" si="132"/>
        <v>0</v>
      </c>
      <c r="J8434" s="200"/>
      <c r="K8434" s="200" t="str" cm="1">
        <f t="array" ref="K8434">IF($C8434="","",IF(AND($C8434=Party_Statement!$C$5,$B8434&gt;=Party_Statement!$C$6,$B8434&lt;=Party_Statement!$E$6),SUMPRODUCT(($C$3:$C8434=Party_Statement!$C$5)*($B$3:$B8434&gt;=Party_Statement!$C$6)*($B$3:$B8434&lt;=Party_Statement!$E$6)),""))</f>
        <v/>
      </c>
    </row>
    <row r="8435" spans="1:11" s="64" customFormat="1" x14ac:dyDescent="0.2">
      <c r="A8435" s="203">
        <f>Collection!A1964</f>
        <v>0</v>
      </c>
      <c r="B8435" s="197">
        <f>Collection!B1964</f>
        <v>0</v>
      </c>
      <c r="C8435" s="200">
        <f>Collection!D1964</f>
        <v>0</v>
      </c>
      <c r="D8435" s="200">
        <f>Collection!F1964</f>
        <v>0</v>
      </c>
      <c r="E8435" s="200">
        <f>Collection!C1964</f>
        <v>0</v>
      </c>
      <c r="F8435" s="200"/>
      <c r="G8435" s="201"/>
      <c r="H8435" s="201">
        <f>Collection!H1964</f>
        <v>0</v>
      </c>
      <c r="I8435" s="241">
        <f t="shared" si="132"/>
        <v>0</v>
      </c>
      <c r="J8435" s="202"/>
      <c r="K8435" s="200" t="str" cm="1">
        <f t="array" ref="K8435">IF($C8435="","",IF(AND($C8435=Party_Statement!$C$5,$B8435&gt;=Party_Statement!$C$6,$B8435&lt;=Party_Statement!$E$6),SUMPRODUCT(($C$3:$C8435=Party_Statement!$C$5)*($B$3:$B8435&gt;=Party_Statement!$C$6)*($B$3:$B8435&lt;=Party_Statement!$E$6)),""))</f>
        <v/>
      </c>
    </row>
    <row r="8436" spans="1:11" x14ac:dyDescent="0.2">
      <c r="A8436" s="203">
        <f>Collection!A1965</f>
        <v>0</v>
      </c>
      <c r="B8436" s="197">
        <f>Collection!B1965</f>
        <v>0</v>
      </c>
      <c r="C8436" s="200">
        <f>Collection!D1965</f>
        <v>0</v>
      </c>
      <c r="D8436" s="200">
        <f>Collection!F1965</f>
        <v>0</v>
      </c>
      <c r="E8436" s="200">
        <f>Collection!C1965</f>
        <v>0</v>
      </c>
      <c r="F8436" s="200"/>
      <c r="G8436" s="201"/>
      <c r="H8436" s="201">
        <f>Collection!H1965</f>
        <v>0</v>
      </c>
      <c r="I8436" s="241">
        <f t="shared" si="132"/>
        <v>0</v>
      </c>
      <c r="J8436" s="200"/>
      <c r="K8436" s="200" t="str" cm="1">
        <f t="array" ref="K8436">IF($C8436="","",IF(AND($C8436=Party_Statement!$C$5,$B8436&gt;=Party_Statement!$C$6,$B8436&lt;=Party_Statement!$E$6),SUMPRODUCT(($C$3:$C8436=Party_Statement!$C$5)*($B$3:$B8436&gt;=Party_Statement!$C$6)*($B$3:$B8436&lt;=Party_Statement!$E$6)),""))</f>
        <v/>
      </c>
    </row>
    <row r="8437" spans="1:11" x14ac:dyDescent="0.2">
      <c r="A8437" s="203">
        <f>Collection!A1966</f>
        <v>0</v>
      </c>
      <c r="B8437" s="197">
        <f>Collection!B1966</f>
        <v>0</v>
      </c>
      <c r="C8437" s="200">
        <f>Collection!D1966</f>
        <v>0</v>
      </c>
      <c r="D8437" s="200">
        <f>Collection!F1966</f>
        <v>0</v>
      </c>
      <c r="E8437" s="200">
        <f>Collection!C1966</f>
        <v>0</v>
      </c>
      <c r="F8437" s="200"/>
      <c r="G8437" s="201"/>
      <c r="H8437" s="201">
        <f>Collection!H1966</f>
        <v>0</v>
      </c>
      <c r="I8437" s="241">
        <f t="shared" si="132"/>
        <v>0</v>
      </c>
      <c r="J8437" s="200"/>
      <c r="K8437" s="200" t="str" cm="1">
        <f t="array" ref="K8437">IF($C8437="","",IF(AND($C8437=Party_Statement!$C$5,$B8437&gt;=Party_Statement!$C$6,$B8437&lt;=Party_Statement!$E$6),SUMPRODUCT(($C$3:$C8437=Party_Statement!$C$5)*($B$3:$B8437&gt;=Party_Statement!$C$6)*($B$3:$B8437&lt;=Party_Statement!$E$6)),""))</f>
        <v/>
      </c>
    </row>
    <row r="8438" spans="1:11" x14ac:dyDescent="0.2">
      <c r="A8438" s="203">
        <f>Collection!A1967</f>
        <v>0</v>
      </c>
      <c r="B8438" s="197">
        <f>Collection!B1967</f>
        <v>0</v>
      </c>
      <c r="C8438" s="200">
        <f>Collection!D1967</f>
        <v>0</v>
      </c>
      <c r="D8438" s="200">
        <f>Collection!F1967</f>
        <v>0</v>
      </c>
      <c r="E8438" s="200">
        <f>Collection!C1967</f>
        <v>0</v>
      </c>
      <c r="F8438" s="200"/>
      <c r="G8438" s="201"/>
      <c r="H8438" s="201">
        <f>Collection!H1967</f>
        <v>0</v>
      </c>
      <c r="I8438" s="241">
        <f t="shared" si="132"/>
        <v>0</v>
      </c>
      <c r="J8438" s="200"/>
      <c r="K8438" s="200" t="str" cm="1">
        <f t="array" ref="K8438">IF($C8438="","",IF(AND($C8438=Party_Statement!$C$5,$B8438&gt;=Party_Statement!$C$6,$B8438&lt;=Party_Statement!$E$6),SUMPRODUCT(($C$3:$C8438=Party_Statement!$C$5)*($B$3:$B8438&gt;=Party_Statement!$C$6)*($B$3:$B8438&lt;=Party_Statement!$E$6)),""))</f>
        <v/>
      </c>
    </row>
    <row r="8439" spans="1:11" x14ac:dyDescent="0.2">
      <c r="A8439" s="203">
        <f>Collection!A1968</f>
        <v>0</v>
      </c>
      <c r="B8439" s="197">
        <f>Collection!B1968</f>
        <v>0</v>
      </c>
      <c r="C8439" s="200">
        <f>Collection!D1968</f>
        <v>0</v>
      </c>
      <c r="D8439" s="200">
        <f>Collection!F1968</f>
        <v>0</v>
      </c>
      <c r="E8439" s="200">
        <f>Collection!C1968</f>
        <v>0</v>
      </c>
      <c r="F8439" s="200"/>
      <c r="G8439" s="201"/>
      <c r="H8439" s="201">
        <f>Collection!H1968</f>
        <v>0</v>
      </c>
      <c r="I8439" s="241">
        <f t="shared" si="132"/>
        <v>0</v>
      </c>
      <c r="J8439" s="200"/>
      <c r="K8439" s="200" t="str" cm="1">
        <f t="array" ref="K8439">IF($C8439="","",IF(AND($C8439=Party_Statement!$C$5,$B8439&gt;=Party_Statement!$C$6,$B8439&lt;=Party_Statement!$E$6),SUMPRODUCT(($C$3:$C8439=Party_Statement!$C$5)*($B$3:$B8439&gt;=Party_Statement!$C$6)*($B$3:$B8439&lt;=Party_Statement!$E$6)),""))</f>
        <v/>
      </c>
    </row>
    <row r="8440" spans="1:11" x14ac:dyDescent="0.2">
      <c r="A8440" s="203">
        <f>Collection!A1969</f>
        <v>0</v>
      </c>
      <c r="B8440" s="197">
        <f>Collection!B1969</f>
        <v>0</v>
      </c>
      <c r="C8440" s="200">
        <f>Collection!D1969</f>
        <v>0</v>
      </c>
      <c r="D8440" s="200">
        <f>Collection!F1969</f>
        <v>0</v>
      </c>
      <c r="E8440" s="200">
        <f>Collection!C1969</f>
        <v>0</v>
      </c>
      <c r="F8440" s="200"/>
      <c r="G8440" s="201"/>
      <c r="H8440" s="201">
        <f>Collection!H1969</f>
        <v>0</v>
      </c>
      <c r="I8440" s="241">
        <f t="shared" si="132"/>
        <v>0</v>
      </c>
      <c r="J8440" s="200"/>
      <c r="K8440" s="200" t="str" cm="1">
        <f t="array" ref="K8440">IF($C8440="","",IF(AND($C8440=Party_Statement!$C$5,$B8440&gt;=Party_Statement!$C$6,$B8440&lt;=Party_Statement!$E$6),SUMPRODUCT(($C$3:$C8440=Party_Statement!$C$5)*($B$3:$B8440&gt;=Party_Statement!$C$6)*($B$3:$B8440&lt;=Party_Statement!$E$6)),""))</f>
        <v/>
      </c>
    </row>
    <row r="8441" spans="1:11" x14ac:dyDescent="0.2">
      <c r="A8441" s="203">
        <f>Collection!A1970</f>
        <v>0</v>
      </c>
      <c r="B8441" s="197">
        <f>Collection!B1970</f>
        <v>0</v>
      </c>
      <c r="C8441" s="200">
        <f>Collection!D1970</f>
        <v>0</v>
      </c>
      <c r="D8441" s="200">
        <f>Collection!F1970</f>
        <v>0</v>
      </c>
      <c r="E8441" s="200">
        <f>Collection!C1970</f>
        <v>0</v>
      </c>
      <c r="F8441" s="200"/>
      <c r="G8441" s="201"/>
      <c r="H8441" s="201">
        <f>Collection!H1970</f>
        <v>0</v>
      </c>
      <c r="I8441" s="241">
        <f t="shared" si="132"/>
        <v>0</v>
      </c>
      <c r="J8441" s="200"/>
      <c r="K8441" s="200" t="str" cm="1">
        <f t="array" ref="K8441">IF($C8441="","",IF(AND($C8441=Party_Statement!$C$5,$B8441&gt;=Party_Statement!$C$6,$B8441&lt;=Party_Statement!$E$6),SUMPRODUCT(($C$3:$C8441=Party_Statement!$C$5)*($B$3:$B8441&gt;=Party_Statement!$C$6)*($B$3:$B8441&lt;=Party_Statement!$E$6)),""))</f>
        <v/>
      </c>
    </row>
    <row r="8442" spans="1:11" x14ac:dyDescent="0.2">
      <c r="A8442" s="203">
        <f>Collection!A1971</f>
        <v>0</v>
      </c>
      <c r="B8442" s="197">
        <f>Collection!B1971</f>
        <v>0</v>
      </c>
      <c r="C8442" s="200">
        <f>Collection!D1971</f>
        <v>0</v>
      </c>
      <c r="D8442" s="200">
        <f>Collection!F1971</f>
        <v>0</v>
      </c>
      <c r="E8442" s="200">
        <f>Collection!C1971</f>
        <v>0</v>
      </c>
      <c r="F8442" s="200"/>
      <c r="G8442" s="201"/>
      <c r="H8442" s="201">
        <f>Collection!H1971</f>
        <v>0</v>
      </c>
      <c r="I8442" s="241">
        <f t="shared" si="132"/>
        <v>0</v>
      </c>
      <c r="J8442" s="200"/>
      <c r="K8442" s="200" t="str" cm="1">
        <f t="array" ref="K8442">IF($C8442="","",IF(AND($C8442=Party_Statement!$C$5,$B8442&gt;=Party_Statement!$C$6,$B8442&lt;=Party_Statement!$E$6),SUMPRODUCT(($C$3:$C8442=Party_Statement!$C$5)*($B$3:$B8442&gt;=Party_Statement!$C$6)*($B$3:$B8442&lt;=Party_Statement!$E$6)),""))</f>
        <v/>
      </c>
    </row>
    <row r="8443" spans="1:11" x14ac:dyDescent="0.2">
      <c r="A8443" s="203">
        <f>Collection!A1972</f>
        <v>0</v>
      </c>
      <c r="B8443" s="197">
        <f>Collection!B1972</f>
        <v>0</v>
      </c>
      <c r="C8443" s="200">
        <f>Collection!D1972</f>
        <v>0</v>
      </c>
      <c r="D8443" s="200">
        <f>Collection!F1972</f>
        <v>0</v>
      </c>
      <c r="E8443" s="200">
        <f>Collection!C1972</f>
        <v>0</v>
      </c>
      <c r="F8443" s="200"/>
      <c r="G8443" s="201"/>
      <c r="H8443" s="201">
        <f>Collection!H1972</f>
        <v>0</v>
      </c>
      <c r="I8443" s="241">
        <f t="shared" si="132"/>
        <v>0</v>
      </c>
      <c r="J8443" s="200"/>
      <c r="K8443" s="200" t="str" cm="1">
        <f t="array" ref="K8443">IF($C8443="","",IF(AND($C8443=Party_Statement!$C$5,$B8443&gt;=Party_Statement!$C$6,$B8443&lt;=Party_Statement!$E$6),SUMPRODUCT(($C$3:$C8443=Party_Statement!$C$5)*($B$3:$B8443&gt;=Party_Statement!$C$6)*($B$3:$B8443&lt;=Party_Statement!$E$6)),""))</f>
        <v/>
      </c>
    </row>
    <row r="8444" spans="1:11" s="64" customFormat="1" x14ac:dyDescent="0.2">
      <c r="A8444" s="203">
        <f>Collection!A1973</f>
        <v>0</v>
      </c>
      <c r="B8444" s="197">
        <f>Collection!B1973</f>
        <v>0</v>
      </c>
      <c r="C8444" s="200">
        <f>Collection!D1973</f>
        <v>0</v>
      </c>
      <c r="D8444" s="200">
        <f>Collection!F1973</f>
        <v>0</v>
      </c>
      <c r="E8444" s="200">
        <f>Collection!C1973</f>
        <v>0</v>
      </c>
      <c r="F8444" s="200"/>
      <c r="G8444" s="201"/>
      <c r="H8444" s="201">
        <f>Collection!H1973</f>
        <v>0</v>
      </c>
      <c r="I8444" s="241">
        <f t="shared" si="132"/>
        <v>0</v>
      </c>
      <c r="J8444" s="202"/>
      <c r="K8444" s="200" t="str" cm="1">
        <f t="array" ref="K8444">IF($C8444="","",IF(AND($C8444=Party_Statement!$C$5,$B8444&gt;=Party_Statement!$C$6,$B8444&lt;=Party_Statement!$E$6),SUMPRODUCT(($C$3:$C8444=Party_Statement!$C$5)*($B$3:$B8444&gt;=Party_Statement!$C$6)*($B$3:$B8444&lt;=Party_Statement!$E$6)),""))</f>
        <v/>
      </c>
    </row>
    <row r="8445" spans="1:11" x14ac:dyDescent="0.2">
      <c r="A8445" s="203">
        <f>Collection!A1974</f>
        <v>0</v>
      </c>
      <c r="B8445" s="197">
        <f>Collection!B1974</f>
        <v>0</v>
      </c>
      <c r="C8445" s="200">
        <f>Collection!D1974</f>
        <v>0</v>
      </c>
      <c r="D8445" s="200">
        <f>Collection!F1974</f>
        <v>0</v>
      </c>
      <c r="E8445" s="200">
        <f>Collection!C1974</f>
        <v>0</v>
      </c>
      <c r="F8445" s="200"/>
      <c r="G8445" s="201"/>
      <c r="H8445" s="201">
        <f>Collection!H1974</f>
        <v>0</v>
      </c>
      <c r="I8445" s="241">
        <f t="shared" si="132"/>
        <v>0</v>
      </c>
      <c r="J8445" s="200"/>
      <c r="K8445" s="200" t="str" cm="1">
        <f t="array" ref="K8445">IF($C8445="","",IF(AND($C8445=Party_Statement!$C$5,$B8445&gt;=Party_Statement!$C$6,$B8445&lt;=Party_Statement!$E$6),SUMPRODUCT(($C$3:$C8445=Party_Statement!$C$5)*($B$3:$B8445&gt;=Party_Statement!$C$6)*($B$3:$B8445&lt;=Party_Statement!$E$6)),""))</f>
        <v/>
      </c>
    </row>
    <row r="8446" spans="1:11" s="64" customFormat="1" x14ac:dyDescent="0.2">
      <c r="A8446" s="203">
        <f>Collection!A1975</f>
        <v>0</v>
      </c>
      <c r="B8446" s="197">
        <f>Collection!B1975</f>
        <v>0</v>
      </c>
      <c r="C8446" s="200">
        <f>Collection!D1975</f>
        <v>0</v>
      </c>
      <c r="D8446" s="200">
        <f>Collection!F1975</f>
        <v>0</v>
      </c>
      <c r="E8446" s="200">
        <f>Collection!C1975</f>
        <v>0</v>
      </c>
      <c r="F8446" s="200"/>
      <c r="G8446" s="201"/>
      <c r="H8446" s="201">
        <f>Collection!H1975</f>
        <v>0</v>
      </c>
      <c r="I8446" s="241">
        <f t="shared" si="132"/>
        <v>0</v>
      </c>
      <c r="J8446" s="202"/>
      <c r="K8446" s="200" t="str" cm="1">
        <f t="array" ref="K8446">IF($C8446="","",IF(AND($C8446=Party_Statement!$C$5,$B8446&gt;=Party_Statement!$C$6,$B8446&lt;=Party_Statement!$E$6),SUMPRODUCT(($C$3:$C8446=Party_Statement!$C$5)*($B$3:$B8446&gt;=Party_Statement!$C$6)*($B$3:$B8446&lt;=Party_Statement!$E$6)),""))</f>
        <v/>
      </c>
    </row>
    <row r="8447" spans="1:11" s="64" customFormat="1" x14ac:dyDescent="0.2">
      <c r="A8447" s="203">
        <f>Collection!A1976</f>
        <v>0</v>
      </c>
      <c r="B8447" s="197">
        <f>Collection!B1976</f>
        <v>0</v>
      </c>
      <c r="C8447" s="200">
        <f>Collection!D1976</f>
        <v>0</v>
      </c>
      <c r="D8447" s="200">
        <f>Collection!F1976</f>
        <v>0</v>
      </c>
      <c r="E8447" s="200">
        <f>Collection!C1976</f>
        <v>0</v>
      </c>
      <c r="F8447" s="200"/>
      <c r="G8447" s="201"/>
      <c r="H8447" s="201">
        <f>Collection!H1976</f>
        <v>0</v>
      </c>
      <c r="I8447" s="241">
        <f t="shared" si="132"/>
        <v>0</v>
      </c>
      <c r="J8447" s="202"/>
      <c r="K8447" s="200" t="str" cm="1">
        <f t="array" ref="K8447">IF($C8447="","",IF(AND($C8447=Party_Statement!$C$5,$B8447&gt;=Party_Statement!$C$6,$B8447&lt;=Party_Statement!$E$6),SUMPRODUCT(($C$3:$C8447=Party_Statement!$C$5)*($B$3:$B8447&gt;=Party_Statement!$C$6)*($B$3:$B8447&lt;=Party_Statement!$E$6)),""))</f>
        <v/>
      </c>
    </row>
    <row r="8448" spans="1:11" x14ac:dyDescent="0.2">
      <c r="A8448" s="203">
        <f>Collection!A1977</f>
        <v>0</v>
      </c>
      <c r="B8448" s="197">
        <f>Collection!B1977</f>
        <v>0</v>
      </c>
      <c r="C8448" s="200">
        <f>Collection!D1977</f>
        <v>0</v>
      </c>
      <c r="D8448" s="200">
        <f>Collection!F1977</f>
        <v>0</v>
      </c>
      <c r="E8448" s="200">
        <f>Collection!C1977</f>
        <v>0</v>
      </c>
      <c r="F8448" s="200"/>
      <c r="G8448" s="201"/>
      <c r="H8448" s="201">
        <f>Collection!H1977</f>
        <v>0</v>
      </c>
      <c r="I8448" s="241">
        <f t="shared" si="132"/>
        <v>0</v>
      </c>
      <c r="J8448" s="200"/>
      <c r="K8448" s="200" t="str" cm="1">
        <f t="array" ref="K8448">IF($C8448="","",IF(AND($C8448=Party_Statement!$C$5,$B8448&gt;=Party_Statement!$C$6,$B8448&lt;=Party_Statement!$E$6),SUMPRODUCT(($C$3:$C8448=Party_Statement!$C$5)*($B$3:$B8448&gt;=Party_Statement!$C$6)*($B$3:$B8448&lt;=Party_Statement!$E$6)),""))</f>
        <v/>
      </c>
    </row>
    <row r="8449" spans="1:11" s="64" customFormat="1" x14ac:dyDescent="0.2">
      <c r="A8449" s="203">
        <f>Collection!A1978</f>
        <v>0</v>
      </c>
      <c r="B8449" s="197">
        <f>Collection!B1978</f>
        <v>0</v>
      </c>
      <c r="C8449" s="200">
        <f>Collection!D1978</f>
        <v>0</v>
      </c>
      <c r="D8449" s="200">
        <f>Collection!F1978</f>
        <v>0</v>
      </c>
      <c r="E8449" s="200">
        <f>Collection!C1978</f>
        <v>0</v>
      </c>
      <c r="F8449" s="200"/>
      <c r="G8449" s="201"/>
      <c r="H8449" s="201">
        <f>Collection!H1978</f>
        <v>0</v>
      </c>
      <c r="I8449" s="241">
        <f t="shared" si="132"/>
        <v>0</v>
      </c>
      <c r="J8449" s="202"/>
      <c r="K8449" s="200" t="str" cm="1">
        <f t="array" ref="K8449">IF($C8449="","",IF(AND($C8449=Party_Statement!$C$5,$B8449&gt;=Party_Statement!$C$6,$B8449&lt;=Party_Statement!$E$6),SUMPRODUCT(($C$3:$C8449=Party_Statement!$C$5)*($B$3:$B8449&gt;=Party_Statement!$C$6)*($B$3:$B8449&lt;=Party_Statement!$E$6)),""))</f>
        <v/>
      </c>
    </row>
    <row r="8450" spans="1:11" s="64" customFormat="1" x14ac:dyDescent="0.2">
      <c r="A8450" s="203">
        <f>Collection!A1979</f>
        <v>0</v>
      </c>
      <c r="B8450" s="197">
        <f>Collection!B1979</f>
        <v>0</v>
      </c>
      <c r="C8450" s="200">
        <f>Collection!D1979</f>
        <v>0</v>
      </c>
      <c r="D8450" s="200">
        <f>Collection!F1979</f>
        <v>0</v>
      </c>
      <c r="E8450" s="200">
        <f>Collection!C1979</f>
        <v>0</v>
      </c>
      <c r="F8450" s="200"/>
      <c r="G8450" s="201"/>
      <c r="H8450" s="201">
        <f>Collection!H1979</f>
        <v>0</v>
      </c>
      <c r="I8450" s="241">
        <f t="shared" si="132"/>
        <v>0</v>
      </c>
      <c r="J8450" s="202"/>
      <c r="K8450" s="200" t="str" cm="1">
        <f t="array" ref="K8450">IF($C8450="","",IF(AND($C8450=Party_Statement!$C$5,$B8450&gt;=Party_Statement!$C$6,$B8450&lt;=Party_Statement!$E$6),SUMPRODUCT(($C$3:$C8450=Party_Statement!$C$5)*($B$3:$B8450&gt;=Party_Statement!$C$6)*($B$3:$B8450&lt;=Party_Statement!$E$6)),""))</f>
        <v/>
      </c>
    </row>
    <row r="8451" spans="1:11" s="64" customFormat="1" x14ac:dyDescent="0.2">
      <c r="A8451" s="203">
        <f>Collection!A1980</f>
        <v>0</v>
      </c>
      <c r="B8451" s="197">
        <f>Collection!B1980</f>
        <v>0</v>
      </c>
      <c r="C8451" s="200">
        <f>Collection!D1980</f>
        <v>0</v>
      </c>
      <c r="D8451" s="200">
        <f>Collection!F1980</f>
        <v>0</v>
      </c>
      <c r="E8451" s="200">
        <f>Collection!C1980</f>
        <v>0</v>
      </c>
      <c r="F8451" s="200"/>
      <c r="G8451" s="201"/>
      <c r="H8451" s="201">
        <f>Collection!H1980</f>
        <v>0</v>
      </c>
      <c r="I8451" s="241">
        <f t="shared" si="132"/>
        <v>0</v>
      </c>
      <c r="J8451" s="202"/>
      <c r="K8451" s="200" t="str" cm="1">
        <f t="array" ref="K8451">IF($C8451="","",IF(AND($C8451=Party_Statement!$C$5,$B8451&gt;=Party_Statement!$C$6,$B8451&lt;=Party_Statement!$E$6),SUMPRODUCT(($C$3:$C8451=Party_Statement!$C$5)*($B$3:$B8451&gt;=Party_Statement!$C$6)*($B$3:$B8451&lt;=Party_Statement!$E$6)),""))</f>
        <v/>
      </c>
    </row>
    <row r="8452" spans="1:11" x14ac:dyDescent="0.2">
      <c r="A8452" s="203">
        <f>Collection!A1981</f>
        <v>0</v>
      </c>
      <c r="B8452" s="197">
        <f>Collection!B1981</f>
        <v>0</v>
      </c>
      <c r="C8452" s="200">
        <f>Collection!D1981</f>
        <v>0</v>
      </c>
      <c r="D8452" s="200">
        <f>Collection!F1981</f>
        <v>0</v>
      </c>
      <c r="E8452" s="200">
        <f>Collection!C1981</f>
        <v>0</v>
      </c>
      <c r="F8452" s="200"/>
      <c r="G8452" s="201"/>
      <c r="H8452" s="201">
        <f>Collection!H1981</f>
        <v>0</v>
      </c>
      <c r="I8452" s="241">
        <f t="shared" si="132"/>
        <v>0</v>
      </c>
      <c r="J8452" s="200"/>
      <c r="K8452" s="200" t="str" cm="1">
        <f t="array" ref="K8452">IF($C8452="","",IF(AND($C8452=Party_Statement!$C$5,$B8452&gt;=Party_Statement!$C$6,$B8452&lt;=Party_Statement!$E$6),SUMPRODUCT(($C$3:$C8452=Party_Statement!$C$5)*($B$3:$B8452&gt;=Party_Statement!$C$6)*($B$3:$B8452&lt;=Party_Statement!$E$6)),""))</f>
        <v/>
      </c>
    </row>
    <row r="8453" spans="1:11" s="64" customFormat="1" x14ac:dyDescent="0.2">
      <c r="A8453" s="203">
        <f>Collection!A1982</f>
        <v>0</v>
      </c>
      <c r="B8453" s="197">
        <f>Collection!B1982</f>
        <v>0</v>
      </c>
      <c r="C8453" s="200">
        <f>Collection!D1982</f>
        <v>0</v>
      </c>
      <c r="D8453" s="200">
        <f>Collection!F1982</f>
        <v>0</v>
      </c>
      <c r="E8453" s="200">
        <f>Collection!C1982</f>
        <v>0</v>
      </c>
      <c r="F8453" s="200"/>
      <c r="G8453" s="201"/>
      <c r="H8453" s="201">
        <f>Collection!H1982</f>
        <v>0</v>
      </c>
      <c r="I8453" s="241">
        <f t="shared" si="132"/>
        <v>0</v>
      </c>
      <c r="J8453" s="202"/>
      <c r="K8453" s="200" t="str" cm="1">
        <f t="array" ref="K8453">IF($C8453="","",IF(AND($C8453=Party_Statement!$C$5,$B8453&gt;=Party_Statement!$C$6,$B8453&lt;=Party_Statement!$E$6),SUMPRODUCT(($C$3:$C8453=Party_Statement!$C$5)*($B$3:$B8453&gt;=Party_Statement!$C$6)*($B$3:$B8453&lt;=Party_Statement!$E$6)),""))</f>
        <v/>
      </c>
    </row>
    <row r="8454" spans="1:11" x14ac:dyDescent="0.2">
      <c r="A8454" s="203">
        <f>Collection!A1983</f>
        <v>0</v>
      </c>
      <c r="B8454" s="197">
        <f>Collection!B1983</f>
        <v>0</v>
      </c>
      <c r="C8454" s="200">
        <f>Collection!D1983</f>
        <v>0</v>
      </c>
      <c r="D8454" s="200">
        <f>Collection!F1983</f>
        <v>0</v>
      </c>
      <c r="E8454" s="200">
        <f>Collection!C1983</f>
        <v>0</v>
      </c>
      <c r="F8454" s="200"/>
      <c r="G8454" s="201"/>
      <c r="H8454" s="201">
        <f>Collection!H1983</f>
        <v>0</v>
      </c>
      <c r="I8454" s="241">
        <f t="shared" si="132"/>
        <v>0</v>
      </c>
      <c r="J8454" s="200"/>
      <c r="K8454" s="200" t="str" cm="1">
        <f t="array" ref="K8454">IF($C8454="","",IF(AND($C8454=Party_Statement!$C$5,$B8454&gt;=Party_Statement!$C$6,$B8454&lt;=Party_Statement!$E$6),SUMPRODUCT(($C$3:$C8454=Party_Statement!$C$5)*($B$3:$B8454&gt;=Party_Statement!$C$6)*($B$3:$B8454&lt;=Party_Statement!$E$6)),""))</f>
        <v/>
      </c>
    </row>
    <row r="8455" spans="1:11" x14ac:dyDescent="0.2">
      <c r="A8455" s="203">
        <f>Collection!A1984</f>
        <v>0</v>
      </c>
      <c r="B8455" s="197">
        <f>Collection!B1984</f>
        <v>0</v>
      </c>
      <c r="C8455" s="200">
        <f>Collection!D1984</f>
        <v>0</v>
      </c>
      <c r="D8455" s="200">
        <f>Collection!F1984</f>
        <v>0</v>
      </c>
      <c r="E8455" s="200">
        <f>Collection!C1984</f>
        <v>0</v>
      </c>
      <c r="F8455" s="200"/>
      <c r="G8455" s="201"/>
      <c r="H8455" s="201">
        <f>Collection!H1984</f>
        <v>0</v>
      </c>
      <c r="I8455" s="241">
        <f t="shared" si="132"/>
        <v>0</v>
      </c>
      <c r="J8455" s="200"/>
      <c r="K8455" s="200" t="str" cm="1">
        <f t="array" ref="K8455">IF($C8455="","",IF(AND($C8455=Party_Statement!$C$5,$B8455&gt;=Party_Statement!$C$6,$B8455&lt;=Party_Statement!$E$6),SUMPRODUCT(($C$3:$C8455=Party_Statement!$C$5)*($B$3:$B8455&gt;=Party_Statement!$C$6)*($B$3:$B8455&lt;=Party_Statement!$E$6)),""))</f>
        <v/>
      </c>
    </row>
    <row r="8456" spans="1:11" x14ac:dyDescent="0.2">
      <c r="A8456" s="203">
        <f>Collection!A1985</f>
        <v>0</v>
      </c>
      <c r="B8456" s="197">
        <f>Collection!B1985</f>
        <v>0</v>
      </c>
      <c r="C8456" s="200">
        <f>Collection!D1985</f>
        <v>0</v>
      </c>
      <c r="D8456" s="200">
        <f>Collection!F1985</f>
        <v>0</v>
      </c>
      <c r="E8456" s="200">
        <f>Collection!C1985</f>
        <v>0</v>
      </c>
      <c r="F8456" s="200"/>
      <c r="G8456" s="201"/>
      <c r="H8456" s="201">
        <f>Collection!H1985</f>
        <v>0</v>
      </c>
      <c r="I8456" s="241">
        <f t="shared" si="132"/>
        <v>0</v>
      </c>
      <c r="J8456" s="200"/>
      <c r="K8456" s="200" t="str" cm="1">
        <f t="array" ref="K8456">IF($C8456="","",IF(AND($C8456=Party_Statement!$C$5,$B8456&gt;=Party_Statement!$C$6,$B8456&lt;=Party_Statement!$E$6),SUMPRODUCT(($C$3:$C8456=Party_Statement!$C$5)*($B$3:$B8456&gt;=Party_Statement!$C$6)*($B$3:$B8456&lt;=Party_Statement!$E$6)),""))</f>
        <v/>
      </c>
    </row>
    <row r="8457" spans="1:11" x14ac:dyDescent="0.2">
      <c r="A8457" s="203">
        <f>Collection!A1986</f>
        <v>0</v>
      </c>
      <c r="B8457" s="197">
        <f>Collection!B1986</f>
        <v>0</v>
      </c>
      <c r="C8457" s="200">
        <f>Collection!D1986</f>
        <v>0</v>
      </c>
      <c r="D8457" s="200">
        <f>Collection!F1986</f>
        <v>0</v>
      </c>
      <c r="E8457" s="200">
        <f>Collection!C1986</f>
        <v>0</v>
      </c>
      <c r="F8457" s="200"/>
      <c r="G8457" s="201"/>
      <c r="H8457" s="201">
        <f>Collection!H1986</f>
        <v>0</v>
      </c>
      <c r="I8457" s="241">
        <f t="shared" si="132"/>
        <v>0</v>
      </c>
      <c r="J8457" s="200"/>
      <c r="K8457" s="200" t="str" cm="1">
        <f t="array" ref="K8457">IF($C8457="","",IF(AND($C8457=Party_Statement!$C$5,$B8457&gt;=Party_Statement!$C$6,$B8457&lt;=Party_Statement!$E$6),SUMPRODUCT(($C$3:$C8457=Party_Statement!$C$5)*($B$3:$B8457&gt;=Party_Statement!$C$6)*($B$3:$B8457&lt;=Party_Statement!$E$6)),""))</f>
        <v/>
      </c>
    </row>
    <row r="8458" spans="1:11" x14ac:dyDescent="0.2">
      <c r="A8458" s="203">
        <f>Collection!A1987</f>
        <v>0</v>
      </c>
      <c r="B8458" s="197">
        <f>Collection!B1987</f>
        <v>0</v>
      </c>
      <c r="C8458" s="200">
        <f>Collection!D1987</f>
        <v>0</v>
      </c>
      <c r="D8458" s="200">
        <f>Collection!F1987</f>
        <v>0</v>
      </c>
      <c r="E8458" s="200">
        <f>Collection!C1987</f>
        <v>0</v>
      </c>
      <c r="F8458" s="200"/>
      <c r="G8458" s="201"/>
      <c r="H8458" s="201">
        <f>Collection!H1987</f>
        <v>0</v>
      </c>
      <c r="I8458" s="241">
        <f t="shared" si="132"/>
        <v>0</v>
      </c>
      <c r="J8458" s="200"/>
      <c r="K8458" s="200" t="str" cm="1">
        <f t="array" ref="K8458">IF($C8458="","",IF(AND($C8458=Party_Statement!$C$5,$B8458&gt;=Party_Statement!$C$6,$B8458&lt;=Party_Statement!$E$6),SUMPRODUCT(($C$3:$C8458=Party_Statement!$C$5)*($B$3:$B8458&gt;=Party_Statement!$C$6)*($B$3:$B8458&lt;=Party_Statement!$E$6)),""))</f>
        <v/>
      </c>
    </row>
    <row r="8459" spans="1:11" x14ac:dyDescent="0.2">
      <c r="A8459" s="203">
        <f>Collection!A1988</f>
        <v>0</v>
      </c>
      <c r="B8459" s="197">
        <f>Collection!B1988</f>
        <v>0</v>
      </c>
      <c r="C8459" s="200">
        <f>Collection!D1988</f>
        <v>0</v>
      </c>
      <c r="D8459" s="200">
        <f>Collection!F1988</f>
        <v>0</v>
      </c>
      <c r="E8459" s="200">
        <f>Collection!C1988</f>
        <v>0</v>
      </c>
      <c r="F8459" s="200"/>
      <c r="G8459" s="201"/>
      <c r="H8459" s="201">
        <f>Collection!H1988</f>
        <v>0</v>
      </c>
      <c r="I8459" s="241">
        <f t="shared" ref="I8459:I8485" si="133">IF($C8459="","",IF($C8459=$C3477,$I3477+$G8459-$H8459,$G8459-$H8459))</f>
        <v>0</v>
      </c>
      <c r="J8459" s="200"/>
      <c r="K8459" s="200" t="str" cm="1">
        <f t="array" ref="K8459">IF($C8459="","",IF(AND($C8459=Party_Statement!$C$5,$B8459&gt;=Party_Statement!$C$6,$B8459&lt;=Party_Statement!$E$6),SUMPRODUCT(($C$3:$C8459=Party_Statement!$C$5)*($B$3:$B8459&gt;=Party_Statement!$C$6)*($B$3:$B8459&lt;=Party_Statement!$E$6)),""))</f>
        <v/>
      </c>
    </row>
    <row r="8460" spans="1:11" x14ac:dyDescent="0.2">
      <c r="A8460" s="203">
        <f>Collection!A1989</f>
        <v>0</v>
      </c>
      <c r="B8460" s="197">
        <f>Collection!B1989</f>
        <v>0</v>
      </c>
      <c r="C8460" s="200">
        <f>Collection!D1989</f>
        <v>0</v>
      </c>
      <c r="D8460" s="200">
        <f>Collection!F1989</f>
        <v>0</v>
      </c>
      <c r="E8460" s="200">
        <f>Collection!C1989</f>
        <v>0</v>
      </c>
      <c r="F8460" s="200"/>
      <c r="G8460" s="201"/>
      <c r="H8460" s="201">
        <f>Collection!H1989</f>
        <v>0</v>
      </c>
      <c r="I8460" s="241">
        <f t="shared" si="133"/>
        <v>0</v>
      </c>
      <c r="J8460" s="200"/>
      <c r="K8460" s="200" t="str" cm="1">
        <f t="array" ref="K8460">IF($C8460="","",IF(AND($C8460=Party_Statement!$C$5,$B8460&gt;=Party_Statement!$C$6,$B8460&lt;=Party_Statement!$E$6),SUMPRODUCT(($C$3:$C8460=Party_Statement!$C$5)*($B$3:$B8460&gt;=Party_Statement!$C$6)*($B$3:$B8460&lt;=Party_Statement!$E$6)),""))</f>
        <v/>
      </c>
    </row>
    <row r="8461" spans="1:11" x14ac:dyDescent="0.2">
      <c r="A8461" s="203">
        <f>Collection!A1990</f>
        <v>0</v>
      </c>
      <c r="B8461" s="197">
        <f>Collection!B1990</f>
        <v>0</v>
      </c>
      <c r="C8461" s="200">
        <f>Collection!D1990</f>
        <v>0</v>
      </c>
      <c r="D8461" s="200">
        <f>Collection!F1990</f>
        <v>0</v>
      </c>
      <c r="E8461" s="200">
        <f>Collection!C1990</f>
        <v>0</v>
      </c>
      <c r="F8461" s="200"/>
      <c r="G8461" s="201"/>
      <c r="H8461" s="201">
        <f>Collection!H1990</f>
        <v>0</v>
      </c>
      <c r="I8461" s="241">
        <f t="shared" si="133"/>
        <v>0</v>
      </c>
      <c r="J8461" s="200"/>
      <c r="K8461" s="200" t="str" cm="1">
        <f t="array" ref="K8461">IF($C8461="","",IF(AND($C8461=Party_Statement!$C$5,$B8461&gt;=Party_Statement!$C$6,$B8461&lt;=Party_Statement!$E$6),SUMPRODUCT(($C$3:$C8461=Party_Statement!$C$5)*($B$3:$B8461&gt;=Party_Statement!$C$6)*($B$3:$B8461&lt;=Party_Statement!$E$6)),""))</f>
        <v/>
      </c>
    </row>
    <row r="8462" spans="1:11" s="64" customFormat="1" x14ac:dyDescent="0.2">
      <c r="A8462" s="203">
        <f>Collection!A1991</f>
        <v>0</v>
      </c>
      <c r="B8462" s="197">
        <f>Collection!B1991</f>
        <v>0</v>
      </c>
      <c r="C8462" s="200">
        <f>Collection!D1991</f>
        <v>0</v>
      </c>
      <c r="D8462" s="200">
        <f>Collection!F1991</f>
        <v>0</v>
      </c>
      <c r="E8462" s="200">
        <f>Collection!C1991</f>
        <v>0</v>
      </c>
      <c r="F8462" s="200"/>
      <c r="G8462" s="201"/>
      <c r="H8462" s="201">
        <f>Collection!H1991</f>
        <v>0</v>
      </c>
      <c r="I8462" s="241">
        <f t="shared" si="133"/>
        <v>0</v>
      </c>
      <c r="J8462" s="202"/>
      <c r="K8462" s="200" t="str" cm="1">
        <f t="array" ref="K8462">IF($C8462="","",IF(AND($C8462=Party_Statement!$C$5,$B8462&gt;=Party_Statement!$C$6,$B8462&lt;=Party_Statement!$E$6),SUMPRODUCT(($C$3:$C8462=Party_Statement!$C$5)*($B$3:$B8462&gt;=Party_Statement!$C$6)*($B$3:$B8462&lt;=Party_Statement!$E$6)),""))</f>
        <v/>
      </c>
    </row>
    <row r="8463" spans="1:11" x14ac:dyDescent="0.2">
      <c r="A8463" s="203">
        <f>Collection!A1992</f>
        <v>0</v>
      </c>
      <c r="B8463" s="197">
        <f>Collection!B1992</f>
        <v>0</v>
      </c>
      <c r="C8463" s="200">
        <f>Collection!D1992</f>
        <v>0</v>
      </c>
      <c r="D8463" s="200">
        <f>Collection!F1992</f>
        <v>0</v>
      </c>
      <c r="E8463" s="200">
        <f>Collection!C1992</f>
        <v>0</v>
      </c>
      <c r="F8463" s="200"/>
      <c r="G8463" s="201"/>
      <c r="H8463" s="201">
        <f>Collection!H1992</f>
        <v>0</v>
      </c>
      <c r="I8463" s="241">
        <f t="shared" si="133"/>
        <v>0</v>
      </c>
      <c r="J8463" s="200"/>
      <c r="K8463" s="200" t="str" cm="1">
        <f t="array" ref="K8463">IF($C8463="","",IF(AND($C8463=Party_Statement!$C$5,$B8463&gt;=Party_Statement!$C$6,$B8463&lt;=Party_Statement!$E$6),SUMPRODUCT(($C$3:$C8463=Party_Statement!$C$5)*($B$3:$B8463&gt;=Party_Statement!$C$6)*($B$3:$B8463&lt;=Party_Statement!$E$6)),""))</f>
        <v/>
      </c>
    </row>
    <row r="8464" spans="1:11" s="64" customFormat="1" x14ac:dyDescent="0.2">
      <c r="A8464" s="203">
        <f>Collection!A1993</f>
        <v>0</v>
      </c>
      <c r="B8464" s="197">
        <f>Collection!B1993</f>
        <v>0</v>
      </c>
      <c r="C8464" s="200">
        <f>Collection!D1993</f>
        <v>0</v>
      </c>
      <c r="D8464" s="200">
        <f>Collection!F1993</f>
        <v>0</v>
      </c>
      <c r="E8464" s="200">
        <f>Collection!C1993</f>
        <v>0</v>
      </c>
      <c r="F8464" s="200"/>
      <c r="G8464" s="201"/>
      <c r="H8464" s="201">
        <f>Collection!H1993</f>
        <v>0</v>
      </c>
      <c r="I8464" s="241">
        <f t="shared" si="133"/>
        <v>0</v>
      </c>
      <c r="J8464" s="202"/>
      <c r="K8464" s="200" t="str" cm="1">
        <f t="array" ref="K8464">IF($C8464="","",IF(AND($C8464=Party_Statement!$C$5,$B8464&gt;=Party_Statement!$C$6,$B8464&lt;=Party_Statement!$E$6),SUMPRODUCT(($C$3:$C8464=Party_Statement!$C$5)*($B$3:$B8464&gt;=Party_Statement!$C$6)*($B$3:$B8464&lt;=Party_Statement!$E$6)),""))</f>
        <v/>
      </c>
    </row>
    <row r="8465" spans="1:11" s="64" customFormat="1" x14ac:dyDescent="0.2">
      <c r="A8465" s="203">
        <f>Collection!A1994</f>
        <v>0</v>
      </c>
      <c r="B8465" s="197">
        <f>Collection!B1994</f>
        <v>0</v>
      </c>
      <c r="C8465" s="200">
        <f>Collection!D1994</f>
        <v>0</v>
      </c>
      <c r="D8465" s="200">
        <f>Collection!F1994</f>
        <v>0</v>
      </c>
      <c r="E8465" s="200">
        <f>Collection!C1994</f>
        <v>0</v>
      </c>
      <c r="F8465" s="200"/>
      <c r="G8465" s="201"/>
      <c r="H8465" s="201">
        <f>Collection!H1994</f>
        <v>0</v>
      </c>
      <c r="I8465" s="241">
        <f t="shared" si="133"/>
        <v>0</v>
      </c>
      <c r="J8465" s="202"/>
      <c r="K8465" s="200" t="str" cm="1">
        <f t="array" ref="K8465">IF($C8465="","",IF(AND($C8465=Party_Statement!$C$5,$B8465&gt;=Party_Statement!$C$6,$B8465&lt;=Party_Statement!$E$6),SUMPRODUCT(($C$3:$C8465=Party_Statement!$C$5)*($B$3:$B8465&gt;=Party_Statement!$C$6)*($B$3:$B8465&lt;=Party_Statement!$E$6)),""))</f>
        <v/>
      </c>
    </row>
    <row r="8466" spans="1:11" x14ac:dyDescent="0.2">
      <c r="A8466" s="203">
        <f>Collection!A1995</f>
        <v>0</v>
      </c>
      <c r="B8466" s="197">
        <f>Collection!B1995</f>
        <v>0</v>
      </c>
      <c r="C8466" s="200">
        <f>Collection!D1995</f>
        <v>0</v>
      </c>
      <c r="D8466" s="200">
        <f>Collection!F1995</f>
        <v>0</v>
      </c>
      <c r="E8466" s="200">
        <f>Collection!C1995</f>
        <v>0</v>
      </c>
      <c r="F8466" s="200"/>
      <c r="G8466" s="201"/>
      <c r="H8466" s="201">
        <f>Collection!H1995</f>
        <v>0</v>
      </c>
      <c r="I8466" s="241">
        <f t="shared" si="133"/>
        <v>0</v>
      </c>
      <c r="J8466" s="200"/>
      <c r="K8466" s="200" t="str" cm="1">
        <f t="array" ref="K8466">IF($C8466="","",IF(AND($C8466=Party_Statement!$C$5,$B8466&gt;=Party_Statement!$C$6,$B8466&lt;=Party_Statement!$E$6),SUMPRODUCT(($C$3:$C8466=Party_Statement!$C$5)*($B$3:$B8466&gt;=Party_Statement!$C$6)*($B$3:$B8466&lt;=Party_Statement!$E$6)),""))</f>
        <v/>
      </c>
    </row>
    <row r="8467" spans="1:11" s="64" customFormat="1" x14ac:dyDescent="0.2">
      <c r="A8467" s="203">
        <f>Collection!A1996</f>
        <v>0</v>
      </c>
      <c r="B8467" s="197">
        <f>Collection!B1996</f>
        <v>0</v>
      </c>
      <c r="C8467" s="200">
        <f>Collection!D1996</f>
        <v>0</v>
      </c>
      <c r="D8467" s="200">
        <f>Collection!F1996</f>
        <v>0</v>
      </c>
      <c r="E8467" s="200">
        <f>Collection!C1996</f>
        <v>0</v>
      </c>
      <c r="F8467" s="200"/>
      <c r="G8467" s="201"/>
      <c r="H8467" s="201">
        <f>Collection!H1996</f>
        <v>0</v>
      </c>
      <c r="I8467" s="241">
        <f t="shared" si="133"/>
        <v>0</v>
      </c>
      <c r="J8467" s="202"/>
      <c r="K8467" s="200" t="str" cm="1">
        <f t="array" ref="K8467">IF($C8467="","",IF(AND($C8467=Party_Statement!$C$5,$B8467&gt;=Party_Statement!$C$6,$B8467&lt;=Party_Statement!$E$6),SUMPRODUCT(($C$3:$C8467=Party_Statement!$C$5)*($B$3:$B8467&gt;=Party_Statement!$C$6)*($B$3:$B8467&lt;=Party_Statement!$E$6)),""))</f>
        <v/>
      </c>
    </row>
    <row r="8468" spans="1:11" s="64" customFormat="1" x14ac:dyDescent="0.2">
      <c r="A8468" s="203">
        <f>Collection!A1997</f>
        <v>0</v>
      </c>
      <c r="B8468" s="197">
        <f>Collection!B1997</f>
        <v>0</v>
      </c>
      <c r="C8468" s="200">
        <f>Collection!D1997</f>
        <v>0</v>
      </c>
      <c r="D8468" s="200">
        <f>Collection!F1997</f>
        <v>0</v>
      </c>
      <c r="E8468" s="200">
        <f>Collection!C1997</f>
        <v>0</v>
      </c>
      <c r="F8468" s="200"/>
      <c r="G8468" s="201"/>
      <c r="H8468" s="201">
        <f>Collection!H1997</f>
        <v>0</v>
      </c>
      <c r="I8468" s="241">
        <f t="shared" si="133"/>
        <v>0</v>
      </c>
      <c r="J8468" s="202"/>
      <c r="K8468" s="200" t="str" cm="1">
        <f t="array" ref="K8468">IF($C8468="","",IF(AND($C8468=Party_Statement!$C$5,$B8468&gt;=Party_Statement!$C$6,$B8468&lt;=Party_Statement!$E$6),SUMPRODUCT(($C$3:$C8468=Party_Statement!$C$5)*($B$3:$B8468&gt;=Party_Statement!$C$6)*($B$3:$B8468&lt;=Party_Statement!$E$6)),""))</f>
        <v/>
      </c>
    </row>
    <row r="8469" spans="1:11" s="64" customFormat="1" x14ac:dyDescent="0.2">
      <c r="A8469" s="203">
        <f>Collection!A1998</f>
        <v>0</v>
      </c>
      <c r="B8469" s="197">
        <f>Collection!B1998</f>
        <v>0</v>
      </c>
      <c r="C8469" s="200">
        <f>Collection!D1998</f>
        <v>0</v>
      </c>
      <c r="D8469" s="200">
        <f>Collection!F1998</f>
        <v>0</v>
      </c>
      <c r="E8469" s="200">
        <f>Collection!C1998</f>
        <v>0</v>
      </c>
      <c r="F8469" s="200"/>
      <c r="G8469" s="201"/>
      <c r="H8469" s="201">
        <f>Collection!H1998</f>
        <v>0</v>
      </c>
      <c r="I8469" s="241">
        <f t="shared" si="133"/>
        <v>0</v>
      </c>
      <c r="J8469" s="202"/>
      <c r="K8469" s="200" t="str" cm="1">
        <f t="array" ref="K8469">IF($C8469="","",IF(AND($C8469=Party_Statement!$C$5,$B8469&gt;=Party_Statement!$C$6,$B8469&lt;=Party_Statement!$E$6),SUMPRODUCT(($C$3:$C8469=Party_Statement!$C$5)*($B$3:$B8469&gt;=Party_Statement!$C$6)*($B$3:$B8469&lt;=Party_Statement!$E$6)),""))</f>
        <v/>
      </c>
    </row>
    <row r="8470" spans="1:11" x14ac:dyDescent="0.2">
      <c r="A8470" s="203">
        <f>Collection!A1999</f>
        <v>0</v>
      </c>
      <c r="B8470" s="197">
        <f>Collection!B1999</f>
        <v>0</v>
      </c>
      <c r="C8470" s="200">
        <f>Collection!D1999</f>
        <v>0</v>
      </c>
      <c r="D8470" s="200">
        <f>Collection!F1999</f>
        <v>0</v>
      </c>
      <c r="E8470" s="200">
        <f>Collection!C1999</f>
        <v>0</v>
      </c>
      <c r="F8470" s="200"/>
      <c r="G8470" s="201"/>
      <c r="H8470" s="201">
        <f>Collection!H1999</f>
        <v>0</v>
      </c>
      <c r="I8470" s="241">
        <f t="shared" si="133"/>
        <v>0</v>
      </c>
      <c r="J8470" s="200"/>
      <c r="K8470" s="200" t="str" cm="1">
        <f t="array" ref="K8470">IF($C8470="","",IF(AND($C8470=Party_Statement!$C$5,$B8470&gt;=Party_Statement!$C$6,$B8470&lt;=Party_Statement!$E$6),SUMPRODUCT(($C$3:$C8470=Party_Statement!$C$5)*($B$3:$B8470&gt;=Party_Statement!$C$6)*($B$3:$B8470&lt;=Party_Statement!$E$6)),""))</f>
        <v/>
      </c>
    </row>
    <row r="8471" spans="1:11" s="64" customFormat="1" x14ac:dyDescent="0.2">
      <c r="A8471" s="203">
        <f>Collection!A2000</f>
        <v>0</v>
      </c>
      <c r="B8471" s="197">
        <f>Collection!B2000</f>
        <v>0</v>
      </c>
      <c r="C8471" s="200">
        <f>Collection!D2000</f>
        <v>0</v>
      </c>
      <c r="D8471" s="200">
        <f>Collection!F2000</f>
        <v>0</v>
      </c>
      <c r="E8471" s="200">
        <f>Collection!C2000</f>
        <v>0</v>
      </c>
      <c r="F8471" s="200"/>
      <c r="G8471" s="201"/>
      <c r="H8471" s="201">
        <f>Collection!H2000</f>
        <v>0</v>
      </c>
      <c r="I8471" s="241">
        <f t="shared" si="133"/>
        <v>0</v>
      </c>
      <c r="J8471" s="202"/>
      <c r="K8471" s="200" t="str" cm="1">
        <f t="array" ref="K8471">IF($C8471="","",IF(AND($C8471=Party_Statement!$C$5,$B8471&gt;=Party_Statement!$C$6,$B8471&lt;=Party_Statement!$E$6),SUMPRODUCT(($C$3:$C8471=Party_Statement!$C$5)*($B$3:$B8471&gt;=Party_Statement!$C$6)*($B$3:$B8471&lt;=Party_Statement!$E$6)),""))</f>
        <v/>
      </c>
    </row>
    <row r="8472" spans="1:11" x14ac:dyDescent="0.2">
      <c r="A8472" s="203">
        <f>Collection!A2001</f>
        <v>0</v>
      </c>
      <c r="B8472" s="197">
        <f>Collection!B2001</f>
        <v>0</v>
      </c>
      <c r="C8472" s="200">
        <f>Collection!D2001</f>
        <v>0</v>
      </c>
      <c r="D8472" s="200">
        <f>Collection!F2001</f>
        <v>0</v>
      </c>
      <c r="E8472" s="200">
        <f>Collection!C2001</f>
        <v>0</v>
      </c>
      <c r="F8472" s="200"/>
      <c r="G8472" s="201"/>
      <c r="H8472" s="201">
        <f>Collection!H2001</f>
        <v>0</v>
      </c>
      <c r="I8472" s="241">
        <f t="shared" si="133"/>
        <v>0</v>
      </c>
      <c r="J8472" s="200"/>
      <c r="K8472" s="200" t="str" cm="1">
        <f t="array" ref="K8472">IF($C8472="","",IF(AND($C8472=Party_Statement!$C$5,$B8472&gt;=Party_Statement!$C$6,$B8472&lt;=Party_Statement!$E$6),SUMPRODUCT(($C$3:$C8472=Party_Statement!$C$5)*($B$3:$B8472&gt;=Party_Statement!$C$6)*($B$3:$B8472&lt;=Party_Statement!$E$6)),""))</f>
        <v/>
      </c>
    </row>
    <row r="8473" spans="1:11" x14ac:dyDescent="0.2">
      <c r="A8473" s="203">
        <f>Collection!A2002</f>
        <v>0</v>
      </c>
      <c r="B8473" s="197">
        <f>Collection!B2002</f>
        <v>0</v>
      </c>
      <c r="C8473" s="200">
        <f>Collection!D2002</f>
        <v>0</v>
      </c>
      <c r="D8473" s="200">
        <f>Collection!F2002</f>
        <v>0</v>
      </c>
      <c r="E8473" s="200">
        <f>Collection!C2002</f>
        <v>0</v>
      </c>
      <c r="F8473" s="200"/>
      <c r="G8473" s="201"/>
      <c r="H8473" s="201">
        <f>Collection!H2002</f>
        <v>0</v>
      </c>
      <c r="I8473" s="241">
        <f t="shared" si="133"/>
        <v>0</v>
      </c>
      <c r="J8473" s="200"/>
      <c r="K8473" s="200" t="str" cm="1">
        <f t="array" ref="K8473">IF($C8473="","",IF(AND($C8473=Party_Statement!$C$5,$B8473&gt;=Party_Statement!$C$6,$B8473&lt;=Party_Statement!$E$6),SUMPRODUCT(($C$3:$C8473=Party_Statement!$C$5)*($B$3:$B8473&gt;=Party_Statement!$C$6)*($B$3:$B8473&lt;=Party_Statement!$E$6)),""))</f>
        <v/>
      </c>
    </row>
    <row r="8474" spans="1:11" x14ac:dyDescent="0.2">
      <c r="A8474" s="203">
        <f>Collection!A2003</f>
        <v>0</v>
      </c>
      <c r="B8474" s="197">
        <f>Collection!B2003</f>
        <v>0</v>
      </c>
      <c r="C8474" s="200">
        <f>Collection!D2003</f>
        <v>0</v>
      </c>
      <c r="D8474" s="200">
        <f>Collection!F2003</f>
        <v>0</v>
      </c>
      <c r="E8474" s="200">
        <f>Collection!C2003</f>
        <v>0</v>
      </c>
      <c r="F8474" s="200"/>
      <c r="G8474" s="201"/>
      <c r="H8474" s="201">
        <f>Collection!H2003</f>
        <v>0</v>
      </c>
      <c r="I8474" s="241">
        <f t="shared" si="133"/>
        <v>0</v>
      </c>
      <c r="J8474" s="200"/>
      <c r="K8474" s="200" t="str" cm="1">
        <f t="array" ref="K8474">IF($C8474="","",IF(AND($C8474=Party_Statement!$C$5,$B8474&gt;=Party_Statement!$C$6,$B8474&lt;=Party_Statement!$E$6),SUMPRODUCT(($C$3:$C8474=Party_Statement!$C$5)*($B$3:$B8474&gt;=Party_Statement!$C$6)*($B$3:$B8474&lt;=Party_Statement!$E$6)),""))</f>
        <v/>
      </c>
    </row>
    <row r="8475" spans="1:11" x14ac:dyDescent="0.2">
      <c r="A8475" s="203">
        <f>Collection!A2004</f>
        <v>0</v>
      </c>
      <c r="B8475" s="197">
        <f>Collection!B2004</f>
        <v>0</v>
      </c>
      <c r="C8475" s="200">
        <f>Collection!D2004</f>
        <v>0</v>
      </c>
      <c r="D8475" s="200">
        <f>Collection!F2004</f>
        <v>0</v>
      </c>
      <c r="E8475" s="200">
        <f>Collection!C2004</f>
        <v>0</v>
      </c>
      <c r="F8475" s="200"/>
      <c r="G8475" s="201"/>
      <c r="H8475" s="201">
        <f>Collection!H2004</f>
        <v>0</v>
      </c>
      <c r="I8475" s="241">
        <f t="shared" si="133"/>
        <v>0</v>
      </c>
      <c r="J8475" s="200"/>
      <c r="K8475" s="200" t="str" cm="1">
        <f t="array" ref="K8475">IF($C8475="","",IF(AND($C8475=Party_Statement!$C$5,$B8475&gt;=Party_Statement!$C$6,$B8475&lt;=Party_Statement!$E$6),SUMPRODUCT(($C$3:$C8475=Party_Statement!$C$5)*($B$3:$B8475&gt;=Party_Statement!$C$6)*($B$3:$B8475&lt;=Party_Statement!$E$6)),""))</f>
        <v/>
      </c>
    </row>
    <row r="8476" spans="1:11" x14ac:dyDescent="0.2">
      <c r="A8476" s="203">
        <f>Collection!A2005</f>
        <v>0</v>
      </c>
      <c r="B8476" s="197">
        <f>Collection!B2005</f>
        <v>0</v>
      </c>
      <c r="C8476" s="200">
        <f>Collection!D2005</f>
        <v>0</v>
      </c>
      <c r="D8476" s="200">
        <f>Collection!F2005</f>
        <v>0</v>
      </c>
      <c r="E8476" s="200">
        <f>Collection!C2005</f>
        <v>0</v>
      </c>
      <c r="F8476" s="200"/>
      <c r="G8476" s="201"/>
      <c r="H8476" s="201">
        <f>Collection!H2005</f>
        <v>0</v>
      </c>
      <c r="I8476" s="241">
        <f t="shared" si="133"/>
        <v>0</v>
      </c>
      <c r="J8476" s="200"/>
      <c r="K8476" s="200" t="str" cm="1">
        <f t="array" ref="K8476">IF($C8476="","",IF(AND($C8476=Party_Statement!$C$5,$B8476&gt;=Party_Statement!$C$6,$B8476&lt;=Party_Statement!$E$6),SUMPRODUCT(($C$3:$C8476=Party_Statement!$C$5)*($B$3:$B8476&gt;=Party_Statement!$C$6)*($B$3:$B8476&lt;=Party_Statement!$E$6)),""))</f>
        <v/>
      </c>
    </row>
    <row r="8477" spans="1:11" x14ac:dyDescent="0.2">
      <c r="A8477" s="203">
        <f>Collection!A2006</f>
        <v>0</v>
      </c>
      <c r="B8477" s="197">
        <f>Collection!B2006</f>
        <v>0</v>
      </c>
      <c r="C8477" s="200">
        <f>Collection!D2006</f>
        <v>0</v>
      </c>
      <c r="D8477" s="200">
        <f>Collection!F2006</f>
        <v>0</v>
      </c>
      <c r="E8477" s="200">
        <f>Collection!C2006</f>
        <v>0</v>
      </c>
      <c r="F8477" s="200"/>
      <c r="G8477" s="201"/>
      <c r="H8477" s="201">
        <f>Collection!H2006</f>
        <v>0</v>
      </c>
      <c r="I8477" s="241">
        <f t="shared" si="133"/>
        <v>0</v>
      </c>
      <c r="J8477" s="200"/>
      <c r="K8477" s="200" t="str" cm="1">
        <f t="array" ref="K8477">IF($C8477="","",IF(AND($C8477=Party_Statement!$C$5,$B8477&gt;=Party_Statement!$C$6,$B8477&lt;=Party_Statement!$E$6),SUMPRODUCT(($C$3:$C8477=Party_Statement!$C$5)*($B$3:$B8477&gt;=Party_Statement!$C$6)*($B$3:$B8477&lt;=Party_Statement!$E$6)),""))</f>
        <v/>
      </c>
    </row>
    <row r="8478" spans="1:11" x14ac:dyDescent="0.2">
      <c r="A8478" s="203">
        <f>Collection!A2007</f>
        <v>0</v>
      </c>
      <c r="B8478" s="197">
        <f>Collection!B2007</f>
        <v>0</v>
      </c>
      <c r="C8478" s="200">
        <f>Collection!D2007</f>
        <v>0</v>
      </c>
      <c r="D8478" s="200">
        <f>Collection!F2007</f>
        <v>0</v>
      </c>
      <c r="E8478" s="200">
        <f>Collection!C2007</f>
        <v>0</v>
      </c>
      <c r="F8478" s="200"/>
      <c r="G8478" s="201"/>
      <c r="H8478" s="201">
        <f>Collection!H2007</f>
        <v>0</v>
      </c>
      <c r="I8478" s="241">
        <f t="shared" si="133"/>
        <v>0</v>
      </c>
      <c r="J8478" s="200"/>
      <c r="K8478" s="200" t="str" cm="1">
        <f t="array" ref="K8478">IF($C8478="","",IF(AND($C8478=Party_Statement!$C$5,$B8478&gt;=Party_Statement!$C$6,$B8478&lt;=Party_Statement!$E$6),SUMPRODUCT(($C$3:$C8478=Party_Statement!$C$5)*($B$3:$B8478&gt;=Party_Statement!$C$6)*($B$3:$B8478&lt;=Party_Statement!$E$6)),""))</f>
        <v/>
      </c>
    </row>
    <row r="8479" spans="1:11" x14ac:dyDescent="0.2">
      <c r="A8479" s="203">
        <f>Collection!A2008</f>
        <v>0</v>
      </c>
      <c r="B8479" s="197">
        <f>Collection!B2008</f>
        <v>0</v>
      </c>
      <c r="C8479" s="200">
        <f>Collection!D2008</f>
        <v>0</v>
      </c>
      <c r="D8479" s="200">
        <f>Collection!F2008</f>
        <v>0</v>
      </c>
      <c r="E8479" s="200">
        <f>Collection!C2008</f>
        <v>0</v>
      </c>
      <c r="F8479" s="200"/>
      <c r="G8479" s="201"/>
      <c r="H8479" s="201">
        <f>Collection!H2008</f>
        <v>0</v>
      </c>
      <c r="I8479" s="241">
        <f t="shared" si="133"/>
        <v>0</v>
      </c>
      <c r="J8479" s="200"/>
      <c r="K8479" s="200" t="str" cm="1">
        <f t="array" ref="K8479">IF($C8479="","",IF(AND($C8479=Party_Statement!$C$5,$B8479&gt;=Party_Statement!$C$6,$B8479&lt;=Party_Statement!$E$6),SUMPRODUCT(($C$3:$C8479=Party_Statement!$C$5)*($B$3:$B8479&gt;=Party_Statement!$C$6)*($B$3:$B8479&lt;=Party_Statement!$E$6)),""))</f>
        <v/>
      </c>
    </row>
    <row r="8480" spans="1:11" s="64" customFormat="1" x14ac:dyDescent="0.2">
      <c r="A8480" s="203">
        <f>Collection!A2009</f>
        <v>0</v>
      </c>
      <c r="B8480" s="197">
        <f>Collection!B2009</f>
        <v>0</v>
      </c>
      <c r="C8480" s="200">
        <f>Collection!D2009</f>
        <v>0</v>
      </c>
      <c r="D8480" s="200">
        <f>Collection!F2009</f>
        <v>0</v>
      </c>
      <c r="E8480" s="200">
        <f>Collection!C2009</f>
        <v>0</v>
      </c>
      <c r="F8480" s="200"/>
      <c r="G8480" s="201"/>
      <c r="H8480" s="201">
        <f>Collection!H2009</f>
        <v>0</v>
      </c>
      <c r="I8480" s="241">
        <f t="shared" si="133"/>
        <v>0</v>
      </c>
      <c r="J8480" s="202"/>
      <c r="K8480" s="200" t="str" cm="1">
        <f t="array" ref="K8480">IF($C8480="","",IF(AND($C8480=Party_Statement!$C$5,$B8480&gt;=Party_Statement!$C$6,$B8480&lt;=Party_Statement!$E$6),SUMPRODUCT(($C$3:$C8480=Party_Statement!$C$5)*($B$3:$B8480&gt;=Party_Statement!$C$6)*($B$3:$B8480&lt;=Party_Statement!$E$6)),""))</f>
        <v/>
      </c>
    </row>
    <row r="8481" spans="1:11" x14ac:dyDescent="0.2">
      <c r="A8481" s="203">
        <f>Collection!A2010</f>
        <v>0</v>
      </c>
      <c r="B8481" s="197">
        <f>Collection!B2010</f>
        <v>0</v>
      </c>
      <c r="C8481" s="200">
        <f>Collection!D2010</f>
        <v>0</v>
      </c>
      <c r="D8481" s="200">
        <f>Collection!F2010</f>
        <v>0</v>
      </c>
      <c r="E8481" s="200">
        <f>Collection!C2010</f>
        <v>0</v>
      </c>
      <c r="F8481" s="200"/>
      <c r="G8481" s="201"/>
      <c r="H8481" s="201">
        <f>Collection!H2010</f>
        <v>0</v>
      </c>
      <c r="I8481" s="241">
        <f t="shared" si="133"/>
        <v>0</v>
      </c>
      <c r="J8481" s="200"/>
      <c r="K8481" s="200" t="str" cm="1">
        <f t="array" ref="K8481">IF($C8481="","",IF(AND($C8481=Party_Statement!$C$5,$B8481&gt;=Party_Statement!$C$6,$B8481&lt;=Party_Statement!$E$6),SUMPRODUCT(($C$3:$C8481=Party_Statement!$C$5)*($B$3:$B8481&gt;=Party_Statement!$C$6)*($B$3:$B8481&lt;=Party_Statement!$E$6)),""))</f>
        <v/>
      </c>
    </row>
    <row r="8482" spans="1:11" s="64" customFormat="1" x14ac:dyDescent="0.2">
      <c r="A8482" s="203">
        <f>Collection!A2011</f>
        <v>0</v>
      </c>
      <c r="B8482" s="197">
        <f>Collection!B2011</f>
        <v>0</v>
      </c>
      <c r="C8482" s="200">
        <f>Collection!D2011</f>
        <v>0</v>
      </c>
      <c r="D8482" s="200">
        <f>Collection!F2011</f>
        <v>0</v>
      </c>
      <c r="E8482" s="200">
        <f>Collection!C2011</f>
        <v>0</v>
      </c>
      <c r="F8482" s="200"/>
      <c r="G8482" s="201"/>
      <c r="H8482" s="201">
        <f>Collection!H2011</f>
        <v>0</v>
      </c>
      <c r="I8482" s="241">
        <f t="shared" si="133"/>
        <v>0</v>
      </c>
      <c r="J8482" s="202"/>
      <c r="K8482" s="200" t="str" cm="1">
        <f t="array" ref="K8482">IF($C8482="","",IF(AND($C8482=Party_Statement!$C$5,$B8482&gt;=Party_Statement!$C$6,$B8482&lt;=Party_Statement!$E$6),SUMPRODUCT(($C$3:$C8482=Party_Statement!$C$5)*($B$3:$B8482&gt;=Party_Statement!$C$6)*($B$3:$B8482&lt;=Party_Statement!$E$6)),""))</f>
        <v/>
      </c>
    </row>
    <row r="8483" spans="1:11" s="64" customFormat="1" x14ac:dyDescent="0.2">
      <c r="A8483" s="203">
        <f>Collection!A2012</f>
        <v>0</v>
      </c>
      <c r="B8483" s="197">
        <f>Collection!B2012</f>
        <v>0</v>
      </c>
      <c r="C8483" s="200">
        <f>Collection!D2012</f>
        <v>0</v>
      </c>
      <c r="D8483" s="200">
        <f>Collection!F2012</f>
        <v>0</v>
      </c>
      <c r="E8483" s="200">
        <f>Collection!C2012</f>
        <v>0</v>
      </c>
      <c r="F8483" s="200"/>
      <c r="G8483" s="201"/>
      <c r="H8483" s="201">
        <f>Collection!H2012</f>
        <v>0</v>
      </c>
      <c r="I8483" s="241">
        <f t="shared" si="133"/>
        <v>0</v>
      </c>
      <c r="J8483" s="202"/>
      <c r="K8483" s="200" t="str" cm="1">
        <f t="array" ref="K8483">IF($C8483="","",IF(AND($C8483=Party_Statement!$C$5,$B8483&gt;=Party_Statement!$C$6,$B8483&lt;=Party_Statement!$E$6),SUMPRODUCT(($C$3:$C8483=Party_Statement!$C$5)*($B$3:$B8483&gt;=Party_Statement!$C$6)*($B$3:$B8483&lt;=Party_Statement!$E$6)),""))</f>
        <v/>
      </c>
    </row>
    <row r="8484" spans="1:11" x14ac:dyDescent="0.2">
      <c r="A8484" s="203">
        <f>Collection!A2013</f>
        <v>0</v>
      </c>
      <c r="B8484" s="197">
        <f>Collection!B2013</f>
        <v>0</v>
      </c>
      <c r="C8484" s="200">
        <f>Collection!D2013</f>
        <v>0</v>
      </c>
      <c r="D8484" s="200">
        <f>Collection!F2013</f>
        <v>0</v>
      </c>
      <c r="E8484" s="200">
        <f>Collection!C2013</f>
        <v>0</v>
      </c>
      <c r="F8484" s="200"/>
      <c r="G8484" s="201"/>
      <c r="H8484" s="201">
        <f>Collection!H2013</f>
        <v>0</v>
      </c>
      <c r="I8484" s="241">
        <f t="shared" si="133"/>
        <v>0</v>
      </c>
      <c r="J8484" s="200"/>
      <c r="K8484" s="200" t="str" cm="1">
        <f t="array" ref="K8484">IF($C8484="","",IF(AND($C8484=Party_Statement!$C$5,$B8484&gt;=Party_Statement!$C$6,$B8484&lt;=Party_Statement!$E$6),SUMPRODUCT(($C$3:$C8484=Party_Statement!$C$5)*($B$3:$B8484&gt;=Party_Statement!$C$6)*($B$3:$B8484&lt;=Party_Statement!$E$6)),""))</f>
        <v/>
      </c>
    </row>
    <row r="8485" spans="1:11" s="64" customFormat="1" x14ac:dyDescent="0.2">
      <c r="A8485" s="203">
        <f>Collection!A2014</f>
        <v>0</v>
      </c>
      <c r="B8485" s="197">
        <f>Collection!B2014</f>
        <v>0</v>
      </c>
      <c r="C8485" s="200">
        <f>Collection!D2014</f>
        <v>0</v>
      </c>
      <c r="D8485" s="200">
        <f>Collection!F2014</f>
        <v>0</v>
      </c>
      <c r="E8485" s="200">
        <f>Collection!C2014</f>
        <v>0</v>
      </c>
      <c r="F8485" s="200"/>
      <c r="G8485" s="201"/>
      <c r="H8485" s="201">
        <f>Collection!H2014</f>
        <v>0</v>
      </c>
      <c r="I8485" s="241">
        <f t="shared" si="133"/>
        <v>0</v>
      </c>
      <c r="J8485" s="202"/>
      <c r="K8485" s="200" t="str" cm="1">
        <f t="array" ref="K8485">IF($C8485="","",IF(AND($C8485=Party_Statement!$C$5,$B8485&gt;=Party_Statement!$C$6,$B8485&lt;=Party_Statement!$E$6),SUMPRODUCT(($C$3:$C8485=Party_Statement!$C$5)*($B$3:$B8485&gt;=Party_Statement!$C$6)*($B$3:$B8485&lt;=Party_Statement!$E$6)),""))</f>
        <v/>
      </c>
    </row>
    <row r="8486" spans="1:11" x14ac:dyDescent="0.2">
      <c r="A8486" s="203"/>
      <c r="B8486" s="197">
        <f>Collection!B1113</f>
        <v>46287</v>
      </c>
      <c r="C8486" s="200"/>
      <c r="D8486" s="200"/>
      <c r="E8486" s="200"/>
      <c r="F8486" s="200"/>
      <c r="G8486" s="201"/>
      <c r="H8486" s="201"/>
      <c r="I8486" s="201"/>
      <c r="J8486" s="200"/>
      <c r="K8486" s="200" t="str" cm="1">
        <f t="array" ref="K8486">IF($C8486="","",IF(AND($C8486=Party_Statement!$C$5,$B8486&gt;=Party_Statement!$C$6,$B8486&lt;=Party_Statement!$E$6),SUMPRODUCT(($C$3:$C8486=Party_Statement!$C$5)*($B$3:$B8486&gt;=Party_Statement!$C$6)*($B$3:$B8486&lt;=Party_Statement!$E$6)),""))</f>
        <v/>
      </c>
    </row>
    <row r="8487" spans="1:11" ht="30" x14ac:dyDescent="0.2">
      <c r="A8487" s="204" t="s">
        <v>1376</v>
      </c>
      <c r="B8487" s="204" t="s">
        <v>1376</v>
      </c>
      <c r="C8487" s="204" t="s">
        <v>1376</v>
      </c>
      <c r="D8487" s="204" t="s">
        <v>1376</v>
      </c>
      <c r="E8487" s="204" t="s">
        <v>1376</v>
      </c>
      <c r="F8487" s="204" t="s">
        <v>1376</v>
      </c>
      <c r="G8487" s="204" t="s">
        <v>1376</v>
      </c>
      <c r="H8487" s="204" t="s">
        <v>1376</v>
      </c>
      <c r="I8487" s="204" t="s">
        <v>1376</v>
      </c>
      <c r="J8487" s="205" t="s">
        <v>1568</v>
      </c>
      <c r="K8487" s="200" t="str" cm="1">
        <f t="array" ref="K8487">IF($C8487="","",IF(AND($C8487=Party_Statement!$C$5,$B8487&gt;=Party_Statement!$C$6,$B8487&lt;=Party_Statement!$E$6),SUMPRODUCT(($C$3:$C8487=Party_Statement!$C$5)*($B$3:$B8487&gt;=Party_Statement!$C$6)*($B$3:$B8487&lt;=Party_Statement!$E$6)),""))</f>
        <v/>
      </c>
    </row>
    <row r="8488" spans="1:11" x14ac:dyDescent="0.2">
      <c r="A8488" s="203" t="str">
        <f>Collection!A940</f>
        <v>2083/05/24</v>
      </c>
      <c r="B8488" s="197">
        <f>'PETTY CASH'!B3</f>
        <v>46203</v>
      </c>
      <c r="C8488" s="200" t="str">
        <f>'PETTY CASH'!D3</f>
        <v>CASH RECEIVED FROM COLLECTION</v>
      </c>
      <c r="D8488" s="200" t="str">
        <f>'PETTY CASH'!G3</f>
        <v>Collection</v>
      </c>
      <c r="E8488" s="200">
        <f>'PETTY CASH'!C3</f>
        <v>0</v>
      </c>
      <c r="F8488" s="200">
        <f>'PETTY CASH'!F3</f>
        <v>0</v>
      </c>
      <c r="G8488" s="201">
        <f>'PETTY CASH'!J3</f>
        <v>0</v>
      </c>
      <c r="H8488" s="201">
        <f>'PETTY CASH'!I3</f>
        <v>117920</v>
      </c>
      <c r="I8488" s="201">
        <f>IF($C8488="","",IF($C8488=$C4975,$I4975+$G8488-$H8488,$G8488-$H8488))</f>
        <v>-117920</v>
      </c>
      <c r="J8488" s="200"/>
      <c r="K8488" s="200" t="str" cm="1">
        <f t="array" ref="K8488">IF($C8488="","",IF(AND($C8488=Party_Statement!$C$5,$B8488&gt;=Party_Statement!$C$6,$B8488&lt;=Party_Statement!$E$6),SUMPRODUCT(($C$3:$C8488=Party_Statement!$C$5)*($B$3:$B8488&gt;=Party_Statement!$C$6)*($B$3:$B8488&lt;=Party_Statement!$E$6)),""))</f>
        <v/>
      </c>
    </row>
    <row r="8489" spans="1:11" x14ac:dyDescent="0.2">
      <c r="A8489" s="203" t="str">
        <f>Collection!A941</f>
        <v>2083/05/24</v>
      </c>
      <c r="B8489" s="197">
        <f>'PETTY CASH'!B4</f>
        <v>46203</v>
      </c>
      <c r="C8489" s="200" t="str">
        <f>'PETTY CASH'!D4</f>
        <v>SAI KRIPA KSS LTD</v>
      </c>
      <c r="D8489" s="200" t="str">
        <f>'PETTY CASH'!G4</f>
        <v>Advance</v>
      </c>
      <c r="E8489" s="200">
        <f>'PETTY CASH'!C4</f>
        <v>0</v>
      </c>
      <c r="F8489" s="200" t="str">
        <f>'PETTY CASH'!F4</f>
        <v xml:space="preserve">CASH </v>
      </c>
      <c r="G8489" s="201">
        <f>'PETTY CASH'!J4</f>
        <v>190</v>
      </c>
      <c r="H8489" s="201">
        <f>'PETTY CASH'!I4</f>
        <v>0</v>
      </c>
      <c r="I8489" s="201">
        <f t="shared" ref="I8489:I8552" si="134">IF($C8489="","",IF($C8489=$C4976,$I4976+$G8489-$H8489,$G8489-$H8489))</f>
        <v>190</v>
      </c>
      <c r="J8489" s="200"/>
      <c r="K8489" s="200" t="str" cm="1">
        <f t="array" ref="K8489">IF($C8489="","",IF(AND($C8489=Party_Statement!$C$5,$B8489&gt;=Party_Statement!$C$6,$B8489&lt;=Party_Statement!$E$6),SUMPRODUCT(($C$3:$C8489=Party_Statement!$C$5)*($B$3:$B8489&gt;=Party_Statement!$C$6)*($B$3:$B8489&lt;=Party_Statement!$E$6)),""))</f>
        <v/>
      </c>
    </row>
    <row r="8490" spans="1:11" x14ac:dyDescent="0.2">
      <c r="A8490" s="203" t="str">
        <f>Collection!A942</f>
        <v>2083/05/24</v>
      </c>
      <c r="B8490" s="197">
        <f>'PETTY CASH'!B5</f>
        <v>46205</v>
      </c>
      <c r="C8490" s="200" t="str">
        <f>'PETTY CASH'!D5</f>
        <v>NAR BAHADUR RANA</v>
      </c>
      <c r="D8490" s="200" t="str">
        <f>'PETTY CASH'!G5</f>
        <v>Advance</v>
      </c>
      <c r="E8490" s="200">
        <f>'PETTY CASH'!C5</f>
        <v>0</v>
      </c>
      <c r="F8490" s="200" t="str">
        <f>'PETTY CASH'!F5</f>
        <v>ADVANCE BY LILA SIR</v>
      </c>
      <c r="G8490" s="201">
        <f>'PETTY CASH'!J5</f>
        <v>13000</v>
      </c>
      <c r="H8490" s="201">
        <f>'PETTY CASH'!I5</f>
        <v>0</v>
      </c>
      <c r="I8490" s="201">
        <f t="shared" si="134"/>
        <v>13000</v>
      </c>
      <c r="J8490" s="200"/>
      <c r="K8490" s="200" t="str" cm="1">
        <f t="array" ref="K8490">IF($C8490="","",IF(AND($C8490=Party_Statement!$C$5,$B8490&gt;=Party_Statement!$C$6,$B8490&lt;=Party_Statement!$E$6),SUMPRODUCT(($C$3:$C8490=Party_Statement!$C$5)*($B$3:$B8490&gt;=Party_Statement!$C$6)*($B$3:$B8490&lt;=Party_Statement!$E$6)),""))</f>
        <v/>
      </c>
    </row>
    <row r="8491" spans="1:11" x14ac:dyDescent="0.2">
      <c r="A8491" s="203" t="str">
        <f>Collection!A943</f>
        <v>2083/05/24</v>
      </c>
      <c r="B8491" s="197">
        <f>'PETTY CASH'!B6</f>
        <v>46207</v>
      </c>
      <c r="C8491" s="200" t="str">
        <f>'PETTY CASH'!D6</f>
        <v>NAR BAHADUR RANA</v>
      </c>
      <c r="D8491" s="200" t="str">
        <f>'PETTY CASH'!G6</f>
        <v>Advance</v>
      </c>
      <c r="E8491" s="200">
        <f>'PETTY CASH'!C6</f>
        <v>0</v>
      </c>
      <c r="F8491" s="200" t="str">
        <f>'PETTY CASH'!F6</f>
        <v>ADVANCE BY LILA SIR</v>
      </c>
      <c r="G8491" s="201">
        <f>'PETTY CASH'!J6</f>
        <v>500</v>
      </c>
      <c r="H8491" s="201">
        <f>'PETTY CASH'!I6</f>
        <v>0</v>
      </c>
      <c r="I8491" s="201">
        <f t="shared" si="134"/>
        <v>500</v>
      </c>
      <c r="J8491" s="200"/>
      <c r="K8491" s="200" t="str" cm="1">
        <f t="array" ref="K8491">IF($C8491="","",IF(AND($C8491=Party_Statement!$C$5,$B8491&gt;=Party_Statement!$C$6,$B8491&lt;=Party_Statement!$E$6),SUMPRODUCT(($C$3:$C8491=Party_Statement!$C$5)*($B$3:$B8491&gt;=Party_Statement!$C$6)*($B$3:$B8491&lt;=Party_Statement!$E$6)),""))</f>
        <v/>
      </c>
    </row>
    <row r="8492" spans="1:11" x14ac:dyDescent="0.2">
      <c r="A8492" s="203" t="str">
        <f>Collection!A944</f>
        <v>2083/05/24</v>
      </c>
      <c r="B8492" s="197">
        <f>'PETTY CASH'!B7</f>
        <v>46208</v>
      </c>
      <c r="C8492" s="200" t="str">
        <f>'PETTY CASH'!D7</f>
        <v>NAR BAHADUR RANA</v>
      </c>
      <c r="D8492" s="200" t="str">
        <f>'PETTY CASH'!G7</f>
        <v>Advance</v>
      </c>
      <c r="E8492" s="200">
        <f>'PETTY CASH'!C7</f>
        <v>0</v>
      </c>
      <c r="F8492" s="200" t="str">
        <f>'PETTY CASH'!F7</f>
        <v>ADVANCE BY LILA SIR</v>
      </c>
      <c r="G8492" s="201">
        <f>'PETTY CASH'!J7</f>
        <v>500</v>
      </c>
      <c r="H8492" s="201">
        <f>'PETTY CASH'!I7</f>
        <v>0</v>
      </c>
      <c r="I8492" s="201">
        <f t="shared" si="134"/>
        <v>500</v>
      </c>
      <c r="J8492" s="200"/>
      <c r="K8492" s="200" t="str" cm="1">
        <f t="array" ref="K8492">IF($C8492="","",IF(AND($C8492=Party_Statement!$C$5,$B8492&gt;=Party_Statement!$C$6,$B8492&lt;=Party_Statement!$E$6),SUMPRODUCT(($C$3:$C8492=Party_Statement!$C$5)*($B$3:$B8492&gt;=Party_Statement!$C$6)*($B$3:$B8492&lt;=Party_Statement!$E$6)),""))</f>
        <v/>
      </c>
    </row>
    <row r="8493" spans="1:11" x14ac:dyDescent="0.2">
      <c r="A8493" s="203" t="str">
        <f>Collection!A945</f>
        <v>2083/05/24</v>
      </c>
      <c r="B8493" s="197">
        <f>'PETTY CASH'!B8</f>
        <v>46210</v>
      </c>
      <c r="C8493" s="200" t="str">
        <f>'PETTY CASH'!D8</f>
        <v>NAR BAHADUR RANA</v>
      </c>
      <c r="D8493" s="200" t="str">
        <f>'PETTY CASH'!G8</f>
        <v>Advance</v>
      </c>
      <c r="E8493" s="200">
        <f>'PETTY CASH'!C8</f>
        <v>0</v>
      </c>
      <c r="F8493" s="200" t="str">
        <f>'PETTY CASH'!F8</f>
        <v>ADVANCE BY SUSHIL</v>
      </c>
      <c r="G8493" s="201">
        <f>'PETTY CASH'!J8</f>
        <v>1000</v>
      </c>
      <c r="H8493" s="201">
        <f>'PETTY CASH'!I8</f>
        <v>0</v>
      </c>
      <c r="I8493" s="201">
        <f t="shared" si="134"/>
        <v>1000</v>
      </c>
      <c r="J8493" s="200"/>
      <c r="K8493" s="200" t="str" cm="1">
        <f t="array" ref="K8493">IF($C8493="","",IF(AND($C8493=Party_Statement!$C$5,$B8493&gt;=Party_Statement!$C$6,$B8493&lt;=Party_Statement!$E$6),SUMPRODUCT(($C$3:$C8493=Party_Statement!$C$5)*($B$3:$B8493&gt;=Party_Statement!$C$6)*($B$3:$B8493&lt;=Party_Statement!$E$6)),""))</f>
        <v/>
      </c>
    </row>
    <row r="8494" spans="1:11" x14ac:dyDescent="0.2">
      <c r="A8494" s="203" t="str">
        <f>Collection!A946</f>
        <v>2083/05/24</v>
      </c>
      <c r="B8494" s="197">
        <f>'PETTY CASH'!B9</f>
        <v>46211</v>
      </c>
      <c r="C8494" s="200" t="str">
        <f>'PETTY CASH'!D9</f>
        <v>NAR BAHADUR RANA</v>
      </c>
      <c r="D8494" s="200" t="str">
        <f>'PETTY CASH'!G9</f>
        <v>Advance</v>
      </c>
      <c r="E8494" s="200">
        <f>'PETTY CASH'!C9</f>
        <v>0</v>
      </c>
      <c r="F8494" s="200" t="str">
        <f>'PETTY CASH'!F9</f>
        <v>ADVANCE BY SUSHIL</v>
      </c>
      <c r="G8494" s="201">
        <f>'PETTY CASH'!J9</f>
        <v>1000</v>
      </c>
      <c r="H8494" s="201">
        <f>'PETTY CASH'!I9</f>
        <v>0</v>
      </c>
      <c r="I8494" s="201">
        <f t="shared" si="134"/>
        <v>1000</v>
      </c>
      <c r="J8494" s="200"/>
      <c r="K8494" s="200" t="str" cm="1">
        <f t="array" ref="K8494">IF($C8494="","",IF(AND($C8494=Party_Statement!$C$5,$B8494&gt;=Party_Statement!$C$6,$B8494&lt;=Party_Statement!$E$6),SUMPRODUCT(($C$3:$C8494=Party_Statement!$C$5)*($B$3:$B8494&gt;=Party_Statement!$C$6)*($B$3:$B8494&lt;=Party_Statement!$E$6)),""))</f>
        <v/>
      </c>
    </row>
    <row r="8495" spans="1:11" x14ac:dyDescent="0.2">
      <c r="A8495" s="203" t="str">
        <f>Collection!A947</f>
        <v>2083/05/24</v>
      </c>
      <c r="B8495" s="197">
        <f>'PETTY CASH'!B10</f>
        <v>46212</v>
      </c>
      <c r="C8495" s="200" t="str">
        <f>'PETTY CASH'!D10</f>
        <v>NAR BAHADUR RANA</v>
      </c>
      <c r="D8495" s="200" t="str">
        <f>'PETTY CASH'!G10</f>
        <v>Advance</v>
      </c>
      <c r="E8495" s="200">
        <f>'PETTY CASH'!C10</f>
        <v>0</v>
      </c>
      <c r="F8495" s="200" t="str">
        <f>'PETTY CASH'!F10</f>
        <v>ADVANCE BY SUSHIL</v>
      </c>
      <c r="G8495" s="201">
        <f>'PETTY CASH'!J10</f>
        <v>2000</v>
      </c>
      <c r="H8495" s="201">
        <f>'PETTY CASH'!I10</f>
        <v>0</v>
      </c>
      <c r="I8495" s="201">
        <f t="shared" si="134"/>
        <v>2000</v>
      </c>
      <c r="J8495" s="200"/>
      <c r="K8495" s="200" t="str" cm="1">
        <f t="array" ref="K8495">IF($C8495="","",IF(AND($C8495=Party_Statement!$C$5,$B8495&gt;=Party_Statement!$C$6,$B8495&lt;=Party_Statement!$E$6),SUMPRODUCT(($C$3:$C8495=Party_Statement!$C$5)*($B$3:$B8495&gt;=Party_Statement!$C$6)*($B$3:$B8495&lt;=Party_Statement!$E$6)),""))</f>
        <v/>
      </c>
    </row>
    <row r="8496" spans="1:11" x14ac:dyDescent="0.2">
      <c r="A8496" s="203" t="str">
        <f>Collection!A948</f>
        <v>2083/05/24</v>
      </c>
      <c r="B8496" s="197">
        <f>'PETTY CASH'!B11</f>
        <v>46213</v>
      </c>
      <c r="C8496" s="200" t="str">
        <f>'PETTY CASH'!D11</f>
        <v>NAR BAHADUR RANA</v>
      </c>
      <c r="D8496" s="200" t="str">
        <f>'PETTY CASH'!G11</f>
        <v>Advance</v>
      </c>
      <c r="E8496" s="200">
        <f>'PETTY CASH'!C11</f>
        <v>0</v>
      </c>
      <c r="F8496" s="200" t="str">
        <f>'PETTY CASH'!F11</f>
        <v>ADVANCE BY SUSHIL</v>
      </c>
      <c r="G8496" s="201">
        <f>'PETTY CASH'!J11</f>
        <v>1000</v>
      </c>
      <c r="H8496" s="201">
        <f>'PETTY CASH'!I11</f>
        <v>0</v>
      </c>
      <c r="I8496" s="201">
        <f t="shared" si="134"/>
        <v>1000</v>
      </c>
      <c r="J8496" s="200"/>
      <c r="K8496" s="200" t="str" cm="1">
        <f t="array" ref="K8496">IF($C8496="","",IF(AND($C8496=Party_Statement!$C$5,$B8496&gt;=Party_Statement!$C$6,$B8496&lt;=Party_Statement!$E$6),SUMPRODUCT(($C$3:$C8496=Party_Statement!$C$5)*($B$3:$B8496&gt;=Party_Statement!$C$6)*($B$3:$B8496&lt;=Party_Statement!$E$6)),""))</f>
        <v/>
      </c>
    </row>
    <row r="8497" spans="1:11" x14ac:dyDescent="0.2">
      <c r="A8497" s="203" t="str">
        <f>Collection!A949</f>
        <v>2083/05/24</v>
      </c>
      <c r="B8497" s="197">
        <f>'PETTY CASH'!B12</f>
        <v>46214</v>
      </c>
      <c r="C8497" s="200" t="str">
        <f>'PETTY CASH'!D12</f>
        <v>OFFICE EXPENSES</v>
      </c>
      <c r="D8497" s="200" t="str">
        <f>'PETTY CASH'!G12</f>
        <v>Payment</v>
      </c>
      <c r="E8497" s="200">
        <f>'PETTY CASH'!C12</f>
        <v>0</v>
      </c>
      <c r="F8497" s="200" t="str">
        <f>'PETTY CASH'!F12</f>
        <v>DISEL</v>
      </c>
      <c r="G8497" s="201">
        <f>'PETTY CASH'!J12</f>
        <v>5000</v>
      </c>
      <c r="H8497" s="201">
        <f>'PETTY CASH'!I12</f>
        <v>0</v>
      </c>
      <c r="I8497" s="201">
        <f t="shared" si="134"/>
        <v>5000</v>
      </c>
      <c r="J8497" s="200"/>
      <c r="K8497" s="200" t="str" cm="1">
        <f t="array" ref="K8497">IF($C8497="","",IF(AND($C8497=Party_Statement!$C$5,$B8497&gt;=Party_Statement!$C$6,$B8497&lt;=Party_Statement!$E$6),SUMPRODUCT(($C$3:$C8497=Party_Statement!$C$5)*($B$3:$B8497&gt;=Party_Statement!$C$6)*($B$3:$B8497&lt;=Party_Statement!$E$6)),""))</f>
        <v/>
      </c>
    </row>
    <row r="8498" spans="1:11" x14ac:dyDescent="0.2">
      <c r="A8498" s="203" t="str">
        <f>Collection!A950</f>
        <v>2083/05/24</v>
      </c>
      <c r="B8498" s="197">
        <f>'PETTY CASH'!B13</f>
        <v>46212</v>
      </c>
      <c r="C8498" s="200" t="str">
        <f>'PETTY CASH'!D13</f>
        <v>SAI KRIPA KSS LTD</v>
      </c>
      <c r="D8498" s="200" t="str">
        <f>'PETTY CASH'!G13</f>
        <v>Advance</v>
      </c>
      <c r="E8498" s="200">
        <f>'PETTY CASH'!C13</f>
        <v>0</v>
      </c>
      <c r="F8498" s="200" t="str">
        <f>'PETTY CASH'!F13</f>
        <v xml:space="preserve">SENSOE WIRE </v>
      </c>
      <c r="G8498" s="201">
        <f>'PETTY CASH'!J13</f>
        <v>350</v>
      </c>
      <c r="H8498" s="201">
        <f>'PETTY CASH'!I13</f>
        <v>0</v>
      </c>
      <c r="I8498" s="201">
        <f t="shared" si="134"/>
        <v>350</v>
      </c>
      <c r="J8498" s="200"/>
      <c r="K8498" s="200" t="str" cm="1">
        <f t="array" ref="K8498">IF($C8498="","",IF(AND($C8498=Party_Statement!$C$5,$B8498&gt;=Party_Statement!$C$6,$B8498&lt;=Party_Statement!$E$6),SUMPRODUCT(($C$3:$C8498=Party_Statement!$C$5)*($B$3:$B8498&gt;=Party_Statement!$C$6)*($B$3:$B8498&lt;=Party_Statement!$E$6)),""))</f>
        <v/>
      </c>
    </row>
    <row r="8499" spans="1:11" s="64" customFormat="1" x14ac:dyDescent="0.2">
      <c r="A8499" s="203" t="str">
        <f>Collection!A951</f>
        <v>2083/05/24</v>
      </c>
      <c r="B8499" s="197">
        <f>'PETTY CASH'!B14</f>
        <v>46215</v>
      </c>
      <c r="C8499" s="200" t="str">
        <f>'PETTY CASH'!D14</f>
        <v>NAR BAHADUR RANA</v>
      </c>
      <c r="D8499" s="200" t="str">
        <f>'PETTY CASH'!G14</f>
        <v>Advance</v>
      </c>
      <c r="E8499" s="200">
        <f>'PETTY CASH'!C14</f>
        <v>0</v>
      </c>
      <c r="F8499" s="200" t="str">
        <f>'PETTY CASH'!F14</f>
        <v>ADVANCE BY SUSHIL</v>
      </c>
      <c r="G8499" s="201">
        <f>'PETTY CASH'!J14</f>
        <v>1000</v>
      </c>
      <c r="H8499" s="201">
        <f>'PETTY CASH'!I14</f>
        <v>0</v>
      </c>
      <c r="I8499" s="201">
        <f t="shared" si="134"/>
        <v>1000</v>
      </c>
      <c r="J8499" s="202"/>
      <c r="K8499" s="200" t="str" cm="1">
        <f t="array" ref="K8499">IF($C8499="","",IF(AND($C8499=Party_Statement!$C$5,$B8499&gt;=Party_Statement!$C$6,$B8499&lt;=Party_Statement!$E$6),SUMPRODUCT(($C$3:$C8499=Party_Statement!$C$5)*($B$3:$B8499&gt;=Party_Statement!$C$6)*($B$3:$B8499&lt;=Party_Statement!$E$6)),""))</f>
        <v/>
      </c>
    </row>
    <row r="8500" spans="1:11" x14ac:dyDescent="0.2">
      <c r="A8500" s="203" t="str">
        <f>Collection!A952</f>
        <v>2083/05/25</v>
      </c>
      <c r="B8500" s="197">
        <f>'PETTY CASH'!B15</f>
        <v>46216</v>
      </c>
      <c r="C8500" s="200" t="str">
        <f>'PETTY CASH'!D15</f>
        <v>DIPAK NEPAL</v>
      </c>
      <c r="D8500" s="200" t="str">
        <f>'PETTY CASH'!G15</f>
        <v>Advance</v>
      </c>
      <c r="E8500" s="200">
        <f>'PETTY CASH'!C15</f>
        <v>0</v>
      </c>
      <c r="F8500" s="200" t="str">
        <f>'PETTY CASH'!F15</f>
        <v>ADVANCE BY SUSHIL</v>
      </c>
      <c r="G8500" s="201">
        <f>'PETTY CASH'!J15</f>
        <v>1725</v>
      </c>
      <c r="H8500" s="201">
        <f>'PETTY CASH'!I15</f>
        <v>0</v>
      </c>
      <c r="I8500" s="201">
        <f t="shared" si="134"/>
        <v>1725</v>
      </c>
      <c r="J8500" s="200"/>
      <c r="K8500" s="200" t="str" cm="1">
        <f t="array" ref="K8500">IF($C8500="","",IF(AND($C8500=Party_Statement!$C$5,$B8500&gt;=Party_Statement!$C$6,$B8500&lt;=Party_Statement!$E$6),SUMPRODUCT(($C$3:$C8500=Party_Statement!$C$5)*($B$3:$B8500&gt;=Party_Statement!$C$6)*($B$3:$B8500&lt;=Party_Statement!$E$6)),""))</f>
        <v/>
      </c>
    </row>
    <row r="8501" spans="1:11" x14ac:dyDescent="0.2">
      <c r="A8501" s="203" t="str">
        <f>Collection!A953</f>
        <v>2083/05/25</v>
      </c>
      <c r="B8501" s="197">
        <f>'PETTY CASH'!B16</f>
        <v>46217</v>
      </c>
      <c r="C8501" s="200" t="str">
        <f>'PETTY CASH'!D16</f>
        <v>NAR BAHADUR RANA</v>
      </c>
      <c r="D8501" s="200" t="str">
        <f>'PETTY CASH'!G16</f>
        <v>Advance</v>
      </c>
      <c r="E8501" s="200">
        <f>'PETTY CASH'!C16</f>
        <v>0</v>
      </c>
      <c r="F8501" s="200" t="str">
        <f>'PETTY CASH'!F16</f>
        <v>ADVANCE BY SUSHIL</v>
      </c>
      <c r="G8501" s="201">
        <f>'PETTY CASH'!J16</f>
        <v>1000</v>
      </c>
      <c r="H8501" s="201">
        <f>'PETTY CASH'!I16</f>
        <v>0</v>
      </c>
      <c r="I8501" s="201">
        <f t="shared" si="134"/>
        <v>1000</v>
      </c>
      <c r="J8501" s="200"/>
      <c r="K8501" s="200" t="str" cm="1">
        <f t="array" ref="K8501">IF($C8501="","",IF(AND($C8501=Party_Statement!$C$5,$B8501&gt;=Party_Statement!$C$6,$B8501&lt;=Party_Statement!$E$6),SUMPRODUCT(($C$3:$C8501=Party_Statement!$C$5)*($B$3:$B8501&gt;=Party_Statement!$C$6)*($B$3:$B8501&lt;=Party_Statement!$E$6)),""))</f>
        <v/>
      </c>
    </row>
    <row r="8502" spans="1:11" x14ac:dyDescent="0.2">
      <c r="A8502" s="203" t="str">
        <f>Collection!A954</f>
        <v>2083/05/25</v>
      </c>
      <c r="B8502" s="197">
        <f>'PETTY CASH'!B17</f>
        <v>46218</v>
      </c>
      <c r="C8502" s="200" t="str">
        <f>'PETTY CASH'!D17</f>
        <v>NAR BAHADUR RANA</v>
      </c>
      <c r="D8502" s="200" t="str">
        <f>'PETTY CASH'!G17</f>
        <v>Advance</v>
      </c>
      <c r="E8502" s="200">
        <f>'PETTY CASH'!C17</f>
        <v>0</v>
      </c>
      <c r="F8502" s="200" t="str">
        <f>'PETTY CASH'!F17</f>
        <v>ADVANCE BY SUSHIL</v>
      </c>
      <c r="G8502" s="201">
        <f>'PETTY CASH'!J17</f>
        <v>500</v>
      </c>
      <c r="H8502" s="201">
        <f>'PETTY CASH'!I17</f>
        <v>0</v>
      </c>
      <c r="I8502" s="201">
        <f t="shared" si="134"/>
        <v>500</v>
      </c>
      <c r="J8502" s="200"/>
      <c r="K8502" s="200" t="str" cm="1">
        <f t="array" ref="K8502">IF($C8502="","",IF(AND($C8502=Party_Statement!$C$5,$B8502&gt;=Party_Statement!$C$6,$B8502&lt;=Party_Statement!$E$6),SUMPRODUCT(($C$3:$C8502=Party_Statement!$C$5)*($B$3:$B8502&gt;=Party_Statement!$C$6)*($B$3:$B8502&lt;=Party_Statement!$E$6)),""))</f>
        <v/>
      </c>
    </row>
    <row r="8503" spans="1:11" s="64" customFormat="1" x14ac:dyDescent="0.2">
      <c r="A8503" s="203" t="str">
        <f>Collection!A955</f>
        <v>2083/05/25</v>
      </c>
      <c r="B8503" s="197">
        <f>'PETTY CASH'!B18</f>
        <v>46220</v>
      </c>
      <c r="C8503" s="200" t="str">
        <f>'PETTY CASH'!D18</f>
        <v>NAR BAHADUR RANA</v>
      </c>
      <c r="D8503" s="200" t="str">
        <f>'PETTY CASH'!G18</f>
        <v>Advance</v>
      </c>
      <c r="E8503" s="200">
        <f>'PETTY CASH'!C18</f>
        <v>0</v>
      </c>
      <c r="F8503" s="200" t="str">
        <f>'PETTY CASH'!F18</f>
        <v>ADVANCE BY SUSHIL</v>
      </c>
      <c r="G8503" s="201">
        <f>'PETTY CASH'!J18</f>
        <v>500</v>
      </c>
      <c r="H8503" s="201">
        <f>'PETTY CASH'!I18</f>
        <v>0</v>
      </c>
      <c r="I8503" s="201">
        <f t="shared" si="134"/>
        <v>500</v>
      </c>
      <c r="J8503" s="202"/>
      <c r="K8503" s="200" t="str" cm="1">
        <f t="array" ref="K8503">IF($C8503="","",IF(AND($C8503=Party_Statement!$C$5,$B8503&gt;=Party_Statement!$C$6,$B8503&lt;=Party_Statement!$E$6),SUMPRODUCT(($C$3:$C8503=Party_Statement!$C$5)*($B$3:$B8503&gt;=Party_Statement!$C$6)*($B$3:$B8503&lt;=Party_Statement!$E$6)),""))</f>
        <v/>
      </c>
    </row>
    <row r="8504" spans="1:11" x14ac:dyDescent="0.2">
      <c r="A8504" s="203" t="str">
        <f>Collection!A956</f>
        <v>2083/05/25</v>
      </c>
      <c r="B8504" s="197">
        <f>'PETTY CASH'!B19</f>
        <v>46221</v>
      </c>
      <c r="C8504" s="200" t="str">
        <f>'PETTY CASH'!D19</f>
        <v>NAR BAHADUR RANA</v>
      </c>
      <c r="D8504" s="200" t="str">
        <f>'PETTY CASH'!G19</f>
        <v>Advance</v>
      </c>
      <c r="E8504" s="200">
        <f>'PETTY CASH'!C19</f>
        <v>0</v>
      </c>
      <c r="F8504" s="200" t="str">
        <f>'PETTY CASH'!F19</f>
        <v>ADVANCE BY SUSHIL</v>
      </c>
      <c r="G8504" s="201">
        <f>'PETTY CASH'!J19</f>
        <v>1000</v>
      </c>
      <c r="H8504" s="201">
        <f>'PETTY CASH'!I19</f>
        <v>0</v>
      </c>
      <c r="I8504" s="201">
        <f t="shared" si="134"/>
        <v>1000</v>
      </c>
      <c r="J8504" s="200"/>
      <c r="K8504" s="200" t="str" cm="1">
        <f t="array" ref="K8504">IF($C8504="","",IF(AND($C8504=Party_Statement!$C$5,$B8504&gt;=Party_Statement!$C$6,$B8504&lt;=Party_Statement!$E$6),SUMPRODUCT(($C$3:$C8504=Party_Statement!$C$5)*($B$3:$B8504&gt;=Party_Statement!$C$6)*($B$3:$B8504&lt;=Party_Statement!$E$6)),""))</f>
        <v/>
      </c>
    </row>
    <row r="8505" spans="1:11" x14ac:dyDescent="0.2">
      <c r="A8505" s="203" t="str">
        <f>Collection!A957</f>
        <v>2083/05/25</v>
      </c>
      <c r="B8505" s="197">
        <f>'PETTY CASH'!B20</f>
        <v>46222</v>
      </c>
      <c r="C8505" s="200" t="str">
        <f>'PETTY CASH'!D20</f>
        <v>OFFICE EXPENSES</v>
      </c>
      <c r="D8505" s="200" t="str">
        <f>'PETTY CASH'!G20</f>
        <v>Payment</v>
      </c>
      <c r="E8505" s="200">
        <f>'PETTY CASH'!C20</f>
        <v>0</v>
      </c>
      <c r="F8505" s="200" t="str">
        <f>'PETTY CASH'!F20</f>
        <v>disel</v>
      </c>
      <c r="G8505" s="201">
        <f>'PETTY CASH'!J20</f>
        <v>2000</v>
      </c>
      <c r="H8505" s="201">
        <f>'PETTY CASH'!I20</f>
        <v>0</v>
      </c>
      <c r="I8505" s="201">
        <f t="shared" si="134"/>
        <v>2000</v>
      </c>
      <c r="J8505" s="200"/>
      <c r="K8505" s="200" t="str" cm="1">
        <f t="array" ref="K8505">IF($C8505="","",IF(AND($C8505=Party_Statement!$C$5,$B8505&gt;=Party_Statement!$C$6,$B8505&lt;=Party_Statement!$E$6),SUMPRODUCT(($C$3:$C8505=Party_Statement!$C$5)*($B$3:$B8505&gt;=Party_Statement!$C$6)*($B$3:$B8505&lt;=Party_Statement!$E$6)),""))</f>
        <v/>
      </c>
    </row>
    <row r="8506" spans="1:11" x14ac:dyDescent="0.2">
      <c r="A8506" s="203" t="str">
        <f>Collection!A958</f>
        <v>2083/05/25</v>
      </c>
      <c r="B8506" s="197">
        <f>'PETTY CASH'!B21</f>
        <v>46222</v>
      </c>
      <c r="C8506" s="200" t="str">
        <f>'PETTY CASH'!D21</f>
        <v>OFFICE EXPENSES</v>
      </c>
      <c r="D8506" s="200" t="str">
        <f>'PETTY CASH'!G21</f>
        <v>Payment</v>
      </c>
      <c r="E8506" s="200">
        <f>'PETTY CASH'!C21</f>
        <v>0</v>
      </c>
      <c r="F8506" s="200" t="str">
        <f>'PETTY CASH'!F21</f>
        <v xml:space="preserve">giri store, dipak phone, rikshaw </v>
      </c>
      <c r="G8506" s="201">
        <f>'PETTY CASH'!J21</f>
        <v>910</v>
      </c>
      <c r="H8506" s="201">
        <f>'PETTY CASH'!I21</f>
        <v>0</v>
      </c>
      <c r="I8506" s="201">
        <f t="shared" si="134"/>
        <v>910</v>
      </c>
      <c r="J8506" s="200"/>
      <c r="K8506" s="200" t="str" cm="1">
        <f t="array" ref="K8506">IF($C8506="","",IF(AND($C8506=Party_Statement!$C$5,$B8506&gt;=Party_Statement!$C$6,$B8506&lt;=Party_Statement!$E$6),SUMPRODUCT(($C$3:$C8506=Party_Statement!$C$5)*($B$3:$B8506&gt;=Party_Statement!$C$6)*($B$3:$B8506&lt;=Party_Statement!$E$6)),""))</f>
        <v/>
      </c>
    </row>
    <row r="8507" spans="1:11" x14ac:dyDescent="0.2">
      <c r="A8507" s="203" t="str">
        <f>Collection!A959</f>
        <v>2083/05/25</v>
      </c>
      <c r="B8507" s="197">
        <f>'PETTY CASH'!B22</f>
        <v>46224</v>
      </c>
      <c r="C8507" s="200" t="str">
        <f>'PETTY CASH'!D22</f>
        <v>NAR BAHADUR RANA</v>
      </c>
      <c r="D8507" s="200" t="str">
        <f>'PETTY CASH'!G22</f>
        <v>Advance</v>
      </c>
      <c r="E8507" s="200">
        <f>'PETTY CASH'!C22</f>
        <v>0</v>
      </c>
      <c r="F8507" s="200" t="str">
        <f>'PETTY CASH'!F22</f>
        <v>ADVANCE BY SUSHIL</v>
      </c>
      <c r="G8507" s="201">
        <f>'PETTY CASH'!J22</f>
        <v>1000</v>
      </c>
      <c r="H8507" s="201">
        <f>'PETTY CASH'!I22</f>
        <v>0</v>
      </c>
      <c r="I8507" s="201">
        <f t="shared" si="134"/>
        <v>1000</v>
      </c>
      <c r="J8507" s="200"/>
      <c r="K8507" s="200" t="str" cm="1">
        <f t="array" ref="K8507">IF($C8507="","",IF(AND($C8507=Party_Statement!$C$5,$B8507&gt;=Party_Statement!$C$6,$B8507&lt;=Party_Statement!$E$6),SUMPRODUCT(($C$3:$C8507=Party_Statement!$C$5)*($B$3:$B8507&gt;=Party_Statement!$C$6)*($B$3:$B8507&lt;=Party_Statement!$E$6)),""))</f>
        <v/>
      </c>
    </row>
    <row r="8508" spans="1:11" x14ac:dyDescent="0.2">
      <c r="A8508" s="203" t="str">
        <f>Collection!A960</f>
        <v>2083/05/25</v>
      </c>
      <c r="B8508" s="197">
        <f>'PETTY CASH'!B23</f>
        <v>46225</v>
      </c>
      <c r="C8508" s="200" t="str">
        <f>'PETTY CASH'!D23</f>
        <v>OFFICE EXPENSES</v>
      </c>
      <c r="D8508" s="200" t="str">
        <f>'PETTY CASH'!G23</f>
        <v>Payment</v>
      </c>
      <c r="E8508" s="200">
        <f>'PETTY CASH'!C23</f>
        <v>0</v>
      </c>
      <c r="F8508" s="200" t="str">
        <f>'PETTY CASH'!F23</f>
        <v>FOODS</v>
      </c>
      <c r="G8508" s="201">
        <f>'PETTY CASH'!J23</f>
        <v>200</v>
      </c>
      <c r="H8508" s="201">
        <f>'PETTY CASH'!I23</f>
        <v>0</v>
      </c>
      <c r="I8508" s="201">
        <f t="shared" si="134"/>
        <v>200</v>
      </c>
      <c r="J8508" s="200"/>
      <c r="K8508" s="200" t="str" cm="1">
        <f t="array" ref="K8508">IF($C8508="","",IF(AND($C8508=Party_Statement!$C$5,$B8508&gt;=Party_Statement!$C$6,$B8508&lt;=Party_Statement!$E$6),SUMPRODUCT(($C$3:$C8508=Party_Statement!$C$5)*($B$3:$B8508&gt;=Party_Statement!$C$6)*($B$3:$B8508&lt;=Party_Statement!$E$6)),""))</f>
        <v/>
      </c>
    </row>
    <row r="8509" spans="1:11" x14ac:dyDescent="0.2">
      <c r="A8509" s="203" t="str">
        <f>Collection!A961</f>
        <v>2083/05/25</v>
      </c>
      <c r="B8509" s="197">
        <f>'PETTY CASH'!B24</f>
        <v>46226</v>
      </c>
      <c r="C8509" s="200" t="str">
        <f>'PETTY CASH'!D24</f>
        <v>SAI KRIPA KSS LTD</v>
      </c>
      <c r="D8509" s="200" t="str">
        <f>'PETTY CASH'!G24</f>
        <v>Advance</v>
      </c>
      <c r="E8509" s="200">
        <f>'PETTY CASH'!C24</f>
        <v>0</v>
      </c>
      <c r="F8509" s="200" t="str">
        <f>'PETTY CASH'!F24</f>
        <v xml:space="preserve">CASH </v>
      </c>
      <c r="G8509" s="201">
        <f>'PETTY CASH'!J24</f>
        <v>3490</v>
      </c>
      <c r="H8509" s="201">
        <f>'PETTY CASH'!I24</f>
        <v>0</v>
      </c>
      <c r="I8509" s="201">
        <f t="shared" si="134"/>
        <v>3490</v>
      </c>
      <c r="J8509" s="200"/>
      <c r="K8509" s="200" t="str" cm="1">
        <f t="array" ref="K8509">IF($C8509="","",IF(AND($C8509=Party_Statement!$C$5,$B8509&gt;=Party_Statement!$C$6,$B8509&lt;=Party_Statement!$E$6),SUMPRODUCT(($C$3:$C8509=Party_Statement!$C$5)*($B$3:$B8509&gt;=Party_Statement!$C$6)*($B$3:$B8509&lt;=Party_Statement!$E$6)),""))</f>
        <v/>
      </c>
    </row>
    <row r="8510" spans="1:11" x14ac:dyDescent="0.2">
      <c r="A8510" s="203" t="str">
        <f>Collection!A962</f>
        <v>2083/05/25</v>
      </c>
      <c r="B8510" s="197">
        <f>'PETTY CASH'!B25</f>
        <v>46226</v>
      </c>
      <c r="C8510" s="200" t="str">
        <f>'PETTY CASH'!D25</f>
        <v>SAI KRIPA KSS LTD</v>
      </c>
      <c r="D8510" s="200" t="str">
        <f>'PETTY CASH'!G25</f>
        <v>Advance</v>
      </c>
      <c r="E8510" s="200">
        <f>'PETTY CASH'!C25</f>
        <v>0</v>
      </c>
      <c r="F8510" s="200" t="str">
        <f>'PETTY CASH'!F25</f>
        <v>CLEANING600</v>
      </c>
      <c r="G8510" s="201">
        <f>'PETTY CASH'!J25</f>
        <v>600</v>
      </c>
      <c r="H8510" s="201">
        <f>'PETTY CASH'!I25</f>
        <v>0</v>
      </c>
      <c r="I8510" s="201">
        <f t="shared" si="134"/>
        <v>600</v>
      </c>
      <c r="J8510" s="200"/>
      <c r="K8510" s="200" t="str" cm="1">
        <f t="array" ref="K8510">IF($C8510="","",IF(AND($C8510=Party_Statement!$C$5,$B8510&gt;=Party_Statement!$C$6,$B8510&lt;=Party_Statement!$E$6),SUMPRODUCT(($C$3:$C8510=Party_Statement!$C$5)*($B$3:$B8510&gt;=Party_Statement!$C$6)*($B$3:$B8510&lt;=Party_Statement!$E$6)),""))</f>
        <v/>
      </c>
    </row>
    <row r="8511" spans="1:11" x14ac:dyDescent="0.2">
      <c r="A8511" s="203" t="str">
        <f>Collection!A963</f>
        <v>2083/05/25</v>
      </c>
      <c r="B8511" s="197">
        <f>'PETTY CASH'!B26</f>
        <v>46226</v>
      </c>
      <c r="C8511" s="200" t="str">
        <f>'PETTY CASH'!D26</f>
        <v>OFFICE EXPENSES</v>
      </c>
      <c r="D8511" s="200" t="str">
        <f>'PETTY CASH'!G26</f>
        <v>Payment</v>
      </c>
      <c r="E8511" s="200">
        <f>'PETTY CASH'!C26</f>
        <v>0</v>
      </c>
      <c r="F8511" s="200" t="str">
        <f>'PETTY CASH'!F26</f>
        <v>RIKSHAW 500+400, FOOD 200</v>
      </c>
      <c r="G8511" s="201">
        <f>'PETTY CASH'!J26</f>
        <v>1100</v>
      </c>
      <c r="H8511" s="201">
        <f>'PETTY CASH'!I26</f>
        <v>0</v>
      </c>
      <c r="I8511" s="201">
        <f t="shared" si="134"/>
        <v>1100</v>
      </c>
      <c r="J8511" s="200"/>
      <c r="K8511" s="200" t="str" cm="1">
        <f t="array" ref="K8511">IF($C8511="","",IF(AND($C8511=Party_Statement!$C$5,$B8511&gt;=Party_Statement!$C$6,$B8511&lt;=Party_Statement!$E$6),SUMPRODUCT(($C$3:$C8511=Party_Statement!$C$5)*($B$3:$B8511&gt;=Party_Statement!$C$6)*($B$3:$B8511&lt;=Party_Statement!$E$6)),""))</f>
        <v/>
      </c>
    </row>
    <row r="8512" spans="1:11" x14ac:dyDescent="0.2">
      <c r="A8512" s="203" t="str">
        <f>Collection!A964</f>
        <v>2083/05/26</v>
      </c>
      <c r="B8512" s="197">
        <f>'PETTY CASH'!B27</f>
        <v>46227</v>
      </c>
      <c r="C8512" s="200" t="str">
        <f>'PETTY CASH'!D27</f>
        <v>SAI KRIPA KSS LTD</v>
      </c>
      <c r="D8512" s="200" t="str">
        <f>'PETTY CASH'!G27</f>
        <v>Advance</v>
      </c>
      <c r="E8512" s="200">
        <f>'PETTY CASH'!C27</f>
        <v>0</v>
      </c>
      <c r="F8512" s="200" t="str">
        <f>'PETTY CASH'!F27</f>
        <v xml:space="preserve">CASH </v>
      </c>
      <c r="G8512" s="201">
        <f>'PETTY CASH'!J27</f>
        <v>3400</v>
      </c>
      <c r="H8512" s="201">
        <f>'PETTY CASH'!I27</f>
        <v>0</v>
      </c>
      <c r="I8512" s="201">
        <f t="shared" si="134"/>
        <v>3400</v>
      </c>
      <c r="J8512" s="200"/>
      <c r="K8512" s="200" t="str" cm="1">
        <f t="array" ref="K8512">IF($C8512="","",IF(AND($C8512=Party_Statement!$C$5,$B8512&gt;=Party_Statement!$C$6,$B8512&lt;=Party_Statement!$E$6),SUMPRODUCT(($C$3:$C8512=Party_Statement!$C$5)*($B$3:$B8512&gt;=Party_Statement!$C$6)*($B$3:$B8512&lt;=Party_Statement!$E$6)),""))</f>
        <v/>
      </c>
    </row>
    <row r="8513" spans="1:11" x14ac:dyDescent="0.2">
      <c r="A8513" s="203" t="str">
        <f>Collection!A965</f>
        <v>2083/05/26</v>
      </c>
      <c r="B8513" s="197">
        <f>'PETTY CASH'!B28</f>
        <v>46228</v>
      </c>
      <c r="C8513" s="200" t="str">
        <f>'PETTY CASH'!D28</f>
        <v>OFFICE EXPENSES</v>
      </c>
      <c r="D8513" s="200" t="str">
        <f>'PETTY CASH'!G28</f>
        <v>Payment</v>
      </c>
      <c r="E8513" s="200">
        <f>'PETTY CASH'!C28</f>
        <v>0</v>
      </c>
      <c r="F8513" s="200" t="str">
        <f>'PETTY CASH'!F28</f>
        <v>SARASWATI 15 SALARY SRAWAN</v>
      </c>
      <c r="G8513" s="201">
        <f>'PETTY CASH'!J28</f>
        <v>5000</v>
      </c>
      <c r="H8513" s="201">
        <f>'PETTY CASH'!I28</f>
        <v>0</v>
      </c>
      <c r="I8513" s="201">
        <f t="shared" si="134"/>
        <v>5000</v>
      </c>
      <c r="J8513" s="200"/>
      <c r="K8513" s="200" t="str" cm="1">
        <f t="array" ref="K8513">IF($C8513="","",IF(AND($C8513=Party_Statement!$C$5,$B8513&gt;=Party_Statement!$C$6,$B8513&lt;=Party_Statement!$E$6),SUMPRODUCT(($C$3:$C8513=Party_Statement!$C$5)*($B$3:$B8513&gt;=Party_Statement!$C$6)*($B$3:$B8513&lt;=Party_Statement!$E$6)),""))</f>
        <v/>
      </c>
    </row>
    <row r="8514" spans="1:11" x14ac:dyDescent="0.2">
      <c r="A8514" s="203" t="str">
        <f>Collection!A966</f>
        <v>2083/05/26</v>
      </c>
      <c r="B8514" s="197">
        <f>'PETTY CASH'!B29</f>
        <v>46228</v>
      </c>
      <c r="C8514" s="200" t="str">
        <f>'PETTY CASH'!D29</f>
        <v>OFFICE EXPENSES</v>
      </c>
      <c r="D8514" s="200" t="str">
        <f>'PETTY CASH'!G29</f>
        <v>Payment</v>
      </c>
      <c r="E8514" s="200">
        <f>'PETTY CASH'!C29</f>
        <v>0</v>
      </c>
      <c r="F8514" s="200" t="str">
        <f>'PETTY CASH'!F29</f>
        <v>DIPAK 15 SALAY SRAWAN</v>
      </c>
      <c r="G8514" s="201">
        <f>'PETTY CASH'!J29</f>
        <v>7500</v>
      </c>
      <c r="H8514" s="201">
        <f>'PETTY CASH'!I29</f>
        <v>0</v>
      </c>
      <c r="I8514" s="201">
        <f t="shared" si="134"/>
        <v>7500</v>
      </c>
      <c r="J8514" s="200"/>
      <c r="K8514" s="200" t="str" cm="1">
        <f t="array" ref="K8514">IF($C8514="","",IF(AND($C8514=Party_Statement!$C$5,$B8514&gt;=Party_Statement!$C$6,$B8514&lt;=Party_Statement!$E$6),SUMPRODUCT(($C$3:$C8514=Party_Statement!$C$5)*($B$3:$B8514&gt;=Party_Statement!$C$6)*($B$3:$B8514&lt;=Party_Statement!$E$6)),""))</f>
        <v/>
      </c>
    </row>
    <row r="8515" spans="1:11" x14ac:dyDescent="0.2">
      <c r="A8515" s="203" t="str">
        <f>Collection!A967</f>
        <v>2083/05/26</v>
      </c>
      <c r="B8515" s="197">
        <f>'PETTY CASH'!B30</f>
        <v>46230</v>
      </c>
      <c r="C8515" s="200" t="str">
        <f>'PETTY CASH'!D30</f>
        <v>OFFICE EXPENSES</v>
      </c>
      <c r="D8515" s="200" t="str">
        <f>'PETTY CASH'!G30</f>
        <v>Payment</v>
      </c>
      <c r="E8515" s="200">
        <f>'PETTY CASH'!C30</f>
        <v>0</v>
      </c>
      <c r="F8515" s="200" t="str">
        <f>'PETTY CASH'!F30</f>
        <v>SURYA KC FOR SENSOR</v>
      </c>
      <c r="G8515" s="201">
        <f>'PETTY CASH'!J30</f>
        <v>3500</v>
      </c>
      <c r="H8515" s="201">
        <f>'PETTY CASH'!I30</f>
        <v>0</v>
      </c>
      <c r="I8515" s="201">
        <f t="shared" si="134"/>
        <v>3500</v>
      </c>
      <c r="J8515" s="200"/>
      <c r="K8515" s="200" t="str" cm="1">
        <f t="array" ref="K8515">IF($C8515="","",IF(AND($C8515=Party_Statement!$C$5,$B8515&gt;=Party_Statement!$C$6,$B8515&lt;=Party_Statement!$E$6),SUMPRODUCT(($C$3:$C8515=Party_Statement!$C$5)*($B$3:$B8515&gt;=Party_Statement!$C$6)*($B$3:$B8515&lt;=Party_Statement!$E$6)),""))</f>
        <v/>
      </c>
    </row>
    <row r="8516" spans="1:11" s="64" customFormat="1" x14ac:dyDescent="0.2">
      <c r="A8516" s="203" t="str">
        <f>Collection!A968</f>
        <v>2083/05/26</v>
      </c>
      <c r="B8516" s="197">
        <f>'PETTY CASH'!B31</f>
        <v>46230</v>
      </c>
      <c r="C8516" s="200" t="str">
        <f>'PETTY CASH'!D31</f>
        <v>SAI KRIPA KSS LTD</v>
      </c>
      <c r="D8516" s="200" t="str">
        <f>'PETTY CASH'!G31</f>
        <v>Advance</v>
      </c>
      <c r="E8516" s="200">
        <f>'PETTY CASH'!C31</f>
        <v>0</v>
      </c>
      <c r="F8516" s="200" t="str">
        <f>'PETTY CASH'!F31</f>
        <v>SURYA KC FOR SENSOR</v>
      </c>
      <c r="G8516" s="201">
        <f>'PETTY CASH'!J31</f>
        <v>2000</v>
      </c>
      <c r="H8516" s="201">
        <f>'PETTY CASH'!I31</f>
        <v>0</v>
      </c>
      <c r="I8516" s="201">
        <f t="shared" si="134"/>
        <v>2000</v>
      </c>
      <c r="J8516" s="202"/>
      <c r="K8516" s="200" t="str" cm="1">
        <f t="array" ref="K8516">IF($C8516="","",IF(AND($C8516=Party_Statement!$C$5,$B8516&gt;=Party_Statement!$C$6,$B8516&lt;=Party_Statement!$E$6),SUMPRODUCT(($C$3:$C8516=Party_Statement!$C$5)*($B$3:$B8516&gt;=Party_Statement!$C$6)*($B$3:$B8516&lt;=Party_Statement!$E$6)),""))</f>
        <v/>
      </c>
    </row>
    <row r="8517" spans="1:11" x14ac:dyDescent="0.2">
      <c r="A8517" s="203" t="str">
        <f>Collection!A969</f>
        <v>2083/05/26</v>
      </c>
      <c r="B8517" s="197">
        <f>'PETTY CASH'!B32</f>
        <v>46230</v>
      </c>
      <c r="C8517" s="200" t="str">
        <f>'PETTY CASH'!D32</f>
        <v>SAI KRIPA KSS LTD</v>
      </c>
      <c r="D8517" s="200" t="str">
        <f>'PETTY CASH'!G32</f>
        <v>Advance</v>
      </c>
      <c r="E8517" s="200">
        <f>'PETTY CASH'!C32</f>
        <v>0</v>
      </c>
      <c r="F8517" s="200" t="str">
        <f>'PETTY CASH'!F32</f>
        <v>SURYA KC FOR SENSOR</v>
      </c>
      <c r="G8517" s="201">
        <f>'PETTY CASH'!J32</f>
        <v>5000</v>
      </c>
      <c r="H8517" s="201">
        <f>'PETTY CASH'!I32</f>
        <v>0</v>
      </c>
      <c r="I8517" s="201">
        <f t="shared" si="134"/>
        <v>5000</v>
      </c>
      <c r="J8517" s="200"/>
      <c r="K8517" s="200" t="str" cm="1">
        <f t="array" ref="K8517">IF($C8517="","",IF(AND($C8517=Party_Statement!$C$5,$B8517&gt;=Party_Statement!$C$6,$B8517&lt;=Party_Statement!$E$6),SUMPRODUCT(($C$3:$C8517=Party_Statement!$C$5)*($B$3:$B8517&gt;=Party_Statement!$C$6)*($B$3:$B8517&lt;=Party_Statement!$E$6)),""))</f>
        <v/>
      </c>
    </row>
    <row r="8518" spans="1:11" x14ac:dyDescent="0.2">
      <c r="A8518" s="203" t="str">
        <f>Collection!A970</f>
        <v>2083/05/26</v>
      </c>
      <c r="B8518" s="197">
        <f>'PETTY CASH'!B33</f>
        <v>46230</v>
      </c>
      <c r="C8518" s="200" t="str">
        <f>'PETTY CASH'!D33</f>
        <v>MINA LAMICHHANE 322</v>
      </c>
      <c r="D8518" s="200" t="str">
        <f>'PETTY CASH'!G33</f>
        <v>Payment</v>
      </c>
      <c r="E8518" s="200">
        <f>'PETTY CASH'!C33</f>
        <v>0</v>
      </c>
      <c r="F8518" s="200">
        <f>'PETTY CASH'!F33</f>
        <v>0</v>
      </c>
      <c r="G8518" s="201">
        <f>'PETTY CASH'!J33</f>
        <v>7105</v>
      </c>
      <c r="H8518" s="201">
        <f>'PETTY CASH'!I33</f>
        <v>0</v>
      </c>
      <c r="I8518" s="201">
        <f t="shared" si="134"/>
        <v>7105</v>
      </c>
      <c r="J8518" s="200"/>
      <c r="K8518" s="200" t="str" cm="1">
        <f t="array" ref="K8518">IF($C8518="","",IF(AND($C8518=Party_Statement!$C$5,$B8518&gt;=Party_Statement!$C$6,$B8518&lt;=Party_Statement!$E$6),SUMPRODUCT(($C$3:$C8518=Party_Statement!$C$5)*($B$3:$B8518&gt;=Party_Statement!$C$6)*($B$3:$B8518&lt;=Party_Statement!$E$6)),""))</f>
        <v/>
      </c>
    </row>
    <row r="8519" spans="1:11" x14ac:dyDescent="0.2">
      <c r="A8519" s="203" t="str">
        <f>Collection!A971</f>
        <v>2083/05/26</v>
      </c>
      <c r="B8519" s="197">
        <f>'PETTY CASH'!B34</f>
        <v>46230</v>
      </c>
      <c r="C8519" s="200" t="str">
        <f>'PETTY CASH'!D34</f>
        <v>OFFICE EXPENSES</v>
      </c>
      <c r="D8519" s="200" t="str">
        <f>'PETTY CASH'!G34</f>
        <v>Payment</v>
      </c>
      <c r="E8519" s="200">
        <f>'PETTY CASH'!C34</f>
        <v>0</v>
      </c>
      <c r="F8519" s="200">
        <f>'PETTY CASH'!F34</f>
        <v>0</v>
      </c>
      <c r="G8519" s="201">
        <f>'PETTY CASH'!J34</f>
        <v>540</v>
      </c>
      <c r="H8519" s="201">
        <f>'PETTY CASH'!I34</f>
        <v>0</v>
      </c>
      <c r="I8519" s="201">
        <f t="shared" si="134"/>
        <v>540</v>
      </c>
      <c r="J8519" s="200"/>
      <c r="K8519" s="200" t="str" cm="1">
        <f t="array" ref="K8519">IF($C8519="","",IF(AND($C8519=Party_Statement!$C$5,$B8519&gt;=Party_Statement!$C$6,$B8519&lt;=Party_Statement!$E$6),SUMPRODUCT(($C$3:$C8519=Party_Statement!$C$5)*($B$3:$B8519&gt;=Party_Statement!$C$6)*($B$3:$B8519&lt;=Party_Statement!$E$6)),""))</f>
        <v/>
      </c>
    </row>
    <row r="8520" spans="1:11" x14ac:dyDescent="0.2">
      <c r="A8520" s="203" t="str">
        <f>Collection!A972</f>
        <v>2083/05/26</v>
      </c>
      <c r="B8520" s="197">
        <f>'PETTY CASH'!B35</f>
        <v>46230</v>
      </c>
      <c r="C8520" s="200" t="str">
        <f>'PETTY CASH'!D35</f>
        <v>SAI KRIPA KSS LTD</v>
      </c>
      <c r="D8520" s="200" t="str">
        <f>'PETTY CASH'!G35</f>
        <v>Advance</v>
      </c>
      <c r="E8520" s="200">
        <f>'PETTY CASH'!C35</f>
        <v>0</v>
      </c>
      <c r="F8520" s="200" t="str">
        <f>'PETTY CASH'!F35</f>
        <v>WOOD</v>
      </c>
      <c r="G8520" s="201">
        <f>'PETTY CASH'!J35</f>
        <v>900</v>
      </c>
      <c r="H8520" s="201">
        <f>'PETTY CASH'!I35</f>
        <v>0</v>
      </c>
      <c r="I8520" s="201">
        <f t="shared" si="134"/>
        <v>900</v>
      </c>
      <c r="J8520" s="200"/>
      <c r="K8520" s="200" t="str" cm="1">
        <f t="array" ref="K8520">IF($C8520="","",IF(AND($C8520=Party_Statement!$C$5,$B8520&gt;=Party_Statement!$C$6,$B8520&lt;=Party_Statement!$E$6),SUMPRODUCT(($C$3:$C8520=Party_Statement!$C$5)*($B$3:$B8520&gt;=Party_Statement!$C$6)*($B$3:$B8520&lt;=Party_Statement!$E$6)),""))</f>
        <v/>
      </c>
    </row>
    <row r="8521" spans="1:11" x14ac:dyDescent="0.2">
      <c r="A8521" s="203" t="str">
        <f>Collection!A973</f>
        <v>2083/05/26</v>
      </c>
      <c r="B8521" s="197">
        <f>'PETTY CASH'!B36</f>
        <v>46231</v>
      </c>
      <c r="C8521" s="200" t="str">
        <f>'PETTY CASH'!D36</f>
        <v>NAR BAHADUR RANA</v>
      </c>
      <c r="D8521" s="200" t="str">
        <f>'PETTY CASH'!G36</f>
        <v>Advance</v>
      </c>
      <c r="E8521" s="200">
        <f>'PETTY CASH'!C36</f>
        <v>0</v>
      </c>
      <c r="F8521" s="200" t="str">
        <f>'PETTY CASH'!F36</f>
        <v>ADVANCE BY SUSHIL</v>
      </c>
      <c r="G8521" s="201">
        <f>'PETTY CASH'!J36</f>
        <v>1000</v>
      </c>
      <c r="H8521" s="201">
        <f>'PETTY CASH'!I36</f>
        <v>0</v>
      </c>
      <c r="I8521" s="201">
        <f t="shared" si="134"/>
        <v>1000</v>
      </c>
      <c r="J8521" s="200"/>
      <c r="K8521" s="200" t="str" cm="1">
        <f t="array" ref="K8521">IF($C8521="","",IF(AND($C8521=Party_Statement!$C$5,$B8521&gt;=Party_Statement!$C$6,$B8521&lt;=Party_Statement!$E$6),SUMPRODUCT(($C$3:$C8521=Party_Statement!$C$5)*($B$3:$B8521&gt;=Party_Statement!$C$6)*($B$3:$B8521&lt;=Party_Statement!$E$6)),""))</f>
        <v/>
      </c>
    </row>
    <row r="8522" spans="1:11" x14ac:dyDescent="0.2">
      <c r="A8522" s="203" t="str">
        <f>Collection!A974</f>
        <v>2083/05/26</v>
      </c>
      <c r="B8522" s="197">
        <f>'PETTY CASH'!B37</f>
        <v>46231</v>
      </c>
      <c r="C8522" s="200" t="str">
        <f>'PETTY CASH'!D37</f>
        <v>OFFICE EXPENSES</v>
      </c>
      <c r="D8522" s="200" t="str">
        <f>'PETTY CASH'!G37</f>
        <v>Payment</v>
      </c>
      <c r="E8522" s="200">
        <f>'PETTY CASH'!C37</f>
        <v>0</v>
      </c>
      <c r="F8522" s="200">
        <f>'PETTY CASH'!F37</f>
        <v>0</v>
      </c>
      <c r="G8522" s="201">
        <f>'PETTY CASH'!J37</f>
        <v>440</v>
      </c>
      <c r="H8522" s="201">
        <f>'PETTY CASH'!I37</f>
        <v>0</v>
      </c>
      <c r="I8522" s="201">
        <f t="shared" si="134"/>
        <v>440</v>
      </c>
      <c r="J8522" s="200"/>
      <c r="K8522" s="200" t="str" cm="1">
        <f t="array" ref="K8522">IF($C8522="","",IF(AND($C8522=Party_Statement!$C$5,$B8522&gt;=Party_Statement!$C$6,$B8522&lt;=Party_Statement!$E$6),SUMPRODUCT(($C$3:$C8522=Party_Statement!$C$5)*($B$3:$B8522&gt;=Party_Statement!$C$6)*($B$3:$B8522&lt;=Party_Statement!$E$6)),""))</f>
        <v/>
      </c>
    </row>
    <row r="8523" spans="1:11" x14ac:dyDescent="0.2">
      <c r="A8523" s="203" t="str">
        <f>Collection!A975</f>
        <v>2083/05/26</v>
      </c>
      <c r="B8523" s="197">
        <f>'PETTY CASH'!B38</f>
        <v>46231</v>
      </c>
      <c r="C8523" s="200" t="str">
        <f>'PETTY CASH'!D38</f>
        <v>PARSURAM THARU -333</v>
      </c>
      <c r="D8523" s="200" t="str">
        <f>'PETTY CASH'!G38</f>
        <v>Payment</v>
      </c>
      <c r="E8523" s="200">
        <f>'PETTY CASH'!C38</f>
        <v>0</v>
      </c>
      <c r="F8523" s="200">
        <f>'PETTY CASH'!F38</f>
        <v>0</v>
      </c>
      <c r="G8523" s="201">
        <f>'PETTY CASH'!J38</f>
        <v>8410</v>
      </c>
      <c r="H8523" s="201">
        <f>'PETTY CASH'!I38</f>
        <v>0</v>
      </c>
      <c r="I8523" s="201">
        <f t="shared" si="134"/>
        <v>8410</v>
      </c>
      <c r="J8523" s="200"/>
      <c r="K8523" s="200" t="str" cm="1">
        <f t="array" ref="K8523">IF($C8523="","",IF(AND($C8523=Party_Statement!$C$5,$B8523&gt;=Party_Statement!$C$6,$B8523&lt;=Party_Statement!$E$6),SUMPRODUCT(($C$3:$C8523=Party_Statement!$C$5)*($B$3:$B8523&gt;=Party_Statement!$C$6)*($B$3:$B8523&lt;=Party_Statement!$E$6)),""))</f>
        <v/>
      </c>
    </row>
    <row r="8524" spans="1:11" x14ac:dyDescent="0.2">
      <c r="A8524" s="203" t="str">
        <f>Collection!A976</f>
        <v>2083/05/27</v>
      </c>
      <c r="B8524" s="197">
        <f>'PETTY CASH'!B39</f>
        <v>46233</v>
      </c>
      <c r="C8524" s="200" t="str">
        <f>'PETTY CASH'!D39</f>
        <v>OFFICE EXPENSES</v>
      </c>
      <c r="D8524" s="200" t="str">
        <f>'PETTY CASH'!G39</f>
        <v>Payment</v>
      </c>
      <c r="E8524" s="200">
        <f>'PETTY CASH'!C39</f>
        <v>0</v>
      </c>
      <c r="F8524" s="200" t="str">
        <f>'PETTY CASH'!F39</f>
        <v>SMP</v>
      </c>
      <c r="G8524" s="201">
        <f>'PETTY CASH'!J39</f>
        <v>18000</v>
      </c>
      <c r="H8524" s="201">
        <f>'PETTY CASH'!I39</f>
        <v>0</v>
      </c>
      <c r="I8524" s="201">
        <f t="shared" si="134"/>
        <v>18000</v>
      </c>
      <c r="J8524" s="200"/>
      <c r="K8524" s="200" t="str" cm="1">
        <f t="array" ref="K8524">IF($C8524="","",IF(AND($C8524=Party_Statement!$C$5,$B8524&gt;=Party_Statement!$C$6,$B8524&lt;=Party_Statement!$E$6),SUMPRODUCT(($C$3:$C8524=Party_Statement!$C$5)*($B$3:$B8524&gt;=Party_Statement!$C$6)*($B$3:$B8524&lt;=Party_Statement!$E$6)),""))</f>
        <v/>
      </c>
    </row>
    <row r="8525" spans="1:11" x14ac:dyDescent="0.2">
      <c r="A8525" s="203" t="str">
        <f>Collection!A977</f>
        <v>2083/05/27</v>
      </c>
      <c r="B8525" s="197">
        <f>'PETTY CASH'!B40</f>
        <v>46233</v>
      </c>
      <c r="C8525" s="200" t="str">
        <f>'PETTY CASH'!D40</f>
        <v>SAI KRIPA KSS LTD</v>
      </c>
      <c r="D8525" s="200" t="str">
        <f>'PETTY CASH'!G40</f>
        <v>Advance</v>
      </c>
      <c r="E8525" s="200">
        <f>'PETTY CASH'!C40</f>
        <v>0</v>
      </c>
      <c r="F8525" s="200" t="str">
        <f>'PETTY CASH'!F40</f>
        <v>WOOD</v>
      </c>
      <c r="G8525" s="201">
        <f>'PETTY CASH'!J40</f>
        <v>1800</v>
      </c>
      <c r="H8525" s="201">
        <f>'PETTY CASH'!I40</f>
        <v>0</v>
      </c>
      <c r="I8525" s="201">
        <f t="shared" si="134"/>
        <v>1800</v>
      </c>
      <c r="J8525" s="200"/>
      <c r="K8525" s="200" t="str" cm="1">
        <f t="array" ref="K8525">IF($C8525="","",IF(AND($C8525=Party_Statement!$C$5,$B8525&gt;=Party_Statement!$C$6,$B8525&lt;=Party_Statement!$E$6),SUMPRODUCT(($C$3:$C8525=Party_Statement!$C$5)*($B$3:$B8525&gt;=Party_Statement!$C$6)*($B$3:$B8525&lt;=Party_Statement!$E$6)),""))</f>
        <v/>
      </c>
    </row>
    <row r="8526" spans="1:11" x14ac:dyDescent="0.2">
      <c r="A8526" s="203" t="str">
        <f>Collection!A978</f>
        <v>2083/05/27</v>
      </c>
      <c r="B8526" s="197">
        <f>'PETTY CASH'!B41</f>
        <v>46235</v>
      </c>
      <c r="C8526" s="200" t="str">
        <f>'PETTY CASH'!D41</f>
        <v>NAR BAHADUR RANA</v>
      </c>
      <c r="D8526" s="200" t="str">
        <f>'PETTY CASH'!G41</f>
        <v>Advance</v>
      </c>
      <c r="E8526" s="200">
        <f>'PETTY CASH'!C41</f>
        <v>0</v>
      </c>
      <c r="F8526" s="200" t="str">
        <f>'PETTY CASH'!F41</f>
        <v>ADVANCE BY SUSHIL</v>
      </c>
      <c r="G8526" s="201">
        <f>'PETTY CASH'!J41</f>
        <v>500</v>
      </c>
      <c r="H8526" s="201">
        <f>'PETTY CASH'!I41</f>
        <v>0</v>
      </c>
      <c r="I8526" s="201">
        <f t="shared" si="134"/>
        <v>500</v>
      </c>
      <c r="J8526" s="200"/>
      <c r="K8526" s="200" t="str" cm="1">
        <f t="array" ref="K8526">IF($C8526="","",IF(AND($C8526=Party_Statement!$C$5,$B8526&gt;=Party_Statement!$C$6,$B8526&lt;=Party_Statement!$E$6),SUMPRODUCT(($C$3:$C8526=Party_Statement!$C$5)*($B$3:$B8526&gt;=Party_Statement!$C$6)*($B$3:$B8526&lt;=Party_Statement!$E$6)),""))</f>
        <v/>
      </c>
    </row>
    <row r="8527" spans="1:11" x14ac:dyDescent="0.2">
      <c r="A8527" s="203" t="str">
        <f>Collection!A979</f>
        <v>2083/05/27</v>
      </c>
      <c r="B8527" s="197">
        <f>'PETTY CASH'!B42</f>
        <v>46235</v>
      </c>
      <c r="C8527" s="200" t="str">
        <f>'PETTY CASH'!D42</f>
        <v>OFFICE EXPENSES</v>
      </c>
      <c r="D8527" s="200" t="str">
        <f>'PETTY CASH'!G42</f>
        <v>Payment</v>
      </c>
      <c r="E8527" s="200">
        <f>'PETTY CASH'!C42</f>
        <v>0</v>
      </c>
      <c r="F8527" s="200" t="str">
        <f>'PETTY CASH'!F42</f>
        <v>Foods</v>
      </c>
      <c r="G8527" s="201">
        <f>'PETTY CASH'!J42</f>
        <v>400</v>
      </c>
      <c r="H8527" s="201">
        <f>'PETTY CASH'!I42</f>
        <v>0</v>
      </c>
      <c r="I8527" s="201">
        <f t="shared" si="134"/>
        <v>400</v>
      </c>
      <c r="J8527" s="200"/>
      <c r="K8527" s="200" t="str" cm="1">
        <f t="array" ref="K8527">IF($C8527="","",IF(AND($C8527=Party_Statement!$C$5,$B8527&gt;=Party_Statement!$C$6,$B8527&lt;=Party_Statement!$E$6),SUMPRODUCT(($C$3:$C8527=Party_Statement!$C$5)*($B$3:$B8527&gt;=Party_Statement!$C$6)*($B$3:$B8527&lt;=Party_Statement!$E$6)),""))</f>
        <v/>
      </c>
    </row>
    <row r="8528" spans="1:11" x14ac:dyDescent="0.2">
      <c r="A8528" s="203" t="str">
        <f>Collection!A980</f>
        <v>2083/05/27</v>
      </c>
      <c r="B8528" s="197">
        <f>'PETTY CASH'!B43</f>
        <v>46236</v>
      </c>
      <c r="C8528" s="200" t="str">
        <f>'PETTY CASH'!D43</f>
        <v>OFFICE EXPENSES</v>
      </c>
      <c r="D8528" s="200" t="str">
        <f>'PETTY CASH'!G43</f>
        <v>Payment</v>
      </c>
      <c r="E8528" s="200">
        <f>'PETTY CASH'!C43</f>
        <v>0</v>
      </c>
      <c r="F8528" s="200" t="str">
        <f>'PETTY CASH'!F43</f>
        <v>BREAK OIL</v>
      </c>
      <c r="G8528" s="201">
        <f>'PETTY CASH'!J43</f>
        <v>300</v>
      </c>
      <c r="H8528" s="201">
        <f>'PETTY CASH'!I43</f>
        <v>0</v>
      </c>
      <c r="I8528" s="201">
        <f t="shared" si="134"/>
        <v>300</v>
      </c>
      <c r="J8528" s="200"/>
      <c r="K8528" s="200" t="str" cm="1">
        <f t="array" ref="K8528">IF($C8528="","",IF(AND($C8528=Party_Statement!$C$5,$B8528&gt;=Party_Statement!$C$6,$B8528&lt;=Party_Statement!$E$6),SUMPRODUCT(($C$3:$C8528=Party_Statement!$C$5)*($B$3:$B8528&gt;=Party_Statement!$C$6)*($B$3:$B8528&lt;=Party_Statement!$E$6)),""))</f>
        <v/>
      </c>
    </row>
    <row r="8529" spans="1:11" s="64" customFormat="1" x14ac:dyDescent="0.2">
      <c r="A8529" s="203" t="str">
        <f>Collection!A981</f>
        <v>2083/05/27</v>
      </c>
      <c r="B8529" s="197">
        <f>'PETTY CASH'!B44</f>
        <v>46236</v>
      </c>
      <c r="C8529" s="200" t="str">
        <f>'PETTY CASH'!D44</f>
        <v>OFFICE EXPENSES</v>
      </c>
      <c r="D8529" s="200" t="str">
        <f>'PETTY CASH'!G44</f>
        <v>Payment</v>
      </c>
      <c r="E8529" s="200">
        <f>'PETTY CASH'!C44</f>
        <v>0</v>
      </c>
      <c r="F8529" s="200" t="str">
        <f>'PETTY CASH'!F44</f>
        <v>RIKSHAW FARE</v>
      </c>
      <c r="G8529" s="201">
        <f>'PETTY CASH'!J44</f>
        <v>800</v>
      </c>
      <c r="H8529" s="201">
        <f>'PETTY CASH'!I44</f>
        <v>0</v>
      </c>
      <c r="I8529" s="201">
        <f t="shared" si="134"/>
        <v>800</v>
      </c>
      <c r="J8529" s="202"/>
      <c r="K8529" s="200" t="str" cm="1">
        <f t="array" ref="K8529">IF($C8529="","",IF(AND($C8529=Party_Statement!$C$5,$B8529&gt;=Party_Statement!$C$6,$B8529&lt;=Party_Statement!$E$6),SUMPRODUCT(($C$3:$C8529=Party_Statement!$C$5)*($B$3:$B8529&gt;=Party_Statement!$C$6)*($B$3:$B8529&lt;=Party_Statement!$E$6)),""))</f>
        <v/>
      </c>
    </row>
    <row r="8530" spans="1:11" x14ac:dyDescent="0.2">
      <c r="A8530" s="203" t="str">
        <f>Collection!A982</f>
        <v>2083/05/27</v>
      </c>
      <c r="B8530" s="197">
        <f>'PETTY CASH'!B45</f>
        <v>46236</v>
      </c>
      <c r="C8530" s="200" t="str">
        <f>'PETTY CASH'!D45</f>
        <v>OFFICE EXPENSES</v>
      </c>
      <c r="D8530" s="200" t="str">
        <f>'PETTY CASH'!G45</f>
        <v>Payment</v>
      </c>
      <c r="E8530" s="200">
        <f>'PETTY CASH'!C45</f>
        <v>0</v>
      </c>
      <c r="F8530" s="200" t="str">
        <f>'PETTY CASH'!F45</f>
        <v>Foods</v>
      </c>
      <c r="G8530" s="201">
        <f>'PETTY CASH'!J45</f>
        <v>200</v>
      </c>
      <c r="H8530" s="201">
        <f>'PETTY CASH'!I45</f>
        <v>0</v>
      </c>
      <c r="I8530" s="201">
        <f t="shared" si="134"/>
        <v>200</v>
      </c>
      <c r="J8530" s="200"/>
      <c r="K8530" s="200" t="str" cm="1">
        <f t="array" ref="K8530">IF($C8530="","",IF(AND($C8530=Party_Statement!$C$5,$B8530&gt;=Party_Statement!$C$6,$B8530&lt;=Party_Statement!$E$6),SUMPRODUCT(($C$3:$C8530=Party_Statement!$C$5)*($B$3:$B8530&gt;=Party_Statement!$C$6)*($B$3:$B8530&lt;=Party_Statement!$E$6)),""))</f>
        <v/>
      </c>
    </row>
    <row r="8531" spans="1:11" x14ac:dyDescent="0.2">
      <c r="A8531" s="203" t="str">
        <f>Collection!A983</f>
        <v>2083/05/27</v>
      </c>
      <c r="B8531" s="197">
        <f>'PETTY CASH'!B46</f>
        <v>46237</v>
      </c>
      <c r="C8531" s="200" t="str">
        <f>'PETTY CASH'!D46</f>
        <v xml:space="preserve">CANCELED </v>
      </c>
      <c r="D8531" s="200">
        <f>'PETTY CASH'!G46</f>
        <v>0</v>
      </c>
      <c r="E8531" s="200">
        <f>'PETTY CASH'!C46</f>
        <v>4100</v>
      </c>
      <c r="F8531" s="200">
        <f>'PETTY CASH'!F46</f>
        <v>0</v>
      </c>
      <c r="G8531" s="201">
        <f>'PETTY CASH'!J46</f>
        <v>0</v>
      </c>
      <c r="H8531" s="201">
        <f>'PETTY CASH'!I46</f>
        <v>0</v>
      </c>
      <c r="I8531" s="201">
        <f t="shared" si="134"/>
        <v>0</v>
      </c>
      <c r="J8531" s="200"/>
      <c r="K8531" s="200" t="str" cm="1">
        <f t="array" ref="K8531">IF($C8531="","",IF(AND($C8531=Party_Statement!$C$5,$B8531&gt;=Party_Statement!$C$6,$B8531&lt;=Party_Statement!$E$6),SUMPRODUCT(($C$3:$C8531=Party_Statement!$C$5)*($B$3:$B8531&gt;=Party_Statement!$C$6)*($B$3:$B8531&lt;=Party_Statement!$E$6)),""))</f>
        <v/>
      </c>
    </row>
    <row r="8532" spans="1:11" x14ac:dyDescent="0.2">
      <c r="A8532" s="203" t="str">
        <f>Collection!A984</f>
        <v>2083/05/27</v>
      </c>
      <c r="B8532" s="197">
        <f>'PETTY CASH'!B47</f>
        <v>46237</v>
      </c>
      <c r="C8532" s="200" t="str">
        <f>'PETTY CASH'!D47</f>
        <v>NAR BAHADUR RANA</v>
      </c>
      <c r="D8532" s="200" t="str">
        <f>'PETTY CASH'!G47</f>
        <v>Advance</v>
      </c>
      <c r="E8532" s="200">
        <f>'PETTY CASH'!C47</f>
        <v>0</v>
      </c>
      <c r="F8532" s="200" t="str">
        <f>'PETTY CASH'!F47</f>
        <v>ADVANCE BY SUSHIL</v>
      </c>
      <c r="G8532" s="201">
        <f>'PETTY CASH'!J47</f>
        <v>14000</v>
      </c>
      <c r="H8532" s="201">
        <f>'PETTY CASH'!I47</f>
        <v>0</v>
      </c>
      <c r="I8532" s="201">
        <f t="shared" si="134"/>
        <v>14000</v>
      </c>
      <c r="J8532" s="200"/>
      <c r="K8532" s="200" t="str" cm="1">
        <f t="array" ref="K8532">IF($C8532="","",IF(AND($C8532=Party_Statement!$C$5,$B8532&gt;=Party_Statement!$C$6,$B8532&lt;=Party_Statement!$E$6),SUMPRODUCT(($C$3:$C8532=Party_Statement!$C$5)*($B$3:$B8532&gt;=Party_Statement!$C$6)*($B$3:$B8532&lt;=Party_Statement!$E$6)),""))</f>
        <v/>
      </c>
    </row>
    <row r="8533" spans="1:11" s="64" customFormat="1" x14ac:dyDescent="0.2">
      <c r="A8533" s="203" t="str">
        <f>Collection!A985</f>
        <v>2083/05/27</v>
      </c>
      <c r="B8533" s="197">
        <f>'PETTY CASH'!B48</f>
        <v>46237</v>
      </c>
      <c r="C8533" s="200" t="str">
        <f>'PETTY CASH'!D48</f>
        <v>OFFICE EXPENSES</v>
      </c>
      <c r="D8533" s="200" t="str">
        <f>'PETTY CASH'!G48</f>
        <v>Payment</v>
      </c>
      <c r="E8533" s="200">
        <f>'PETTY CASH'!C48</f>
        <v>0</v>
      </c>
      <c r="F8533" s="200" t="str">
        <f>'PETTY CASH'!F48</f>
        <v>RIKSHAW 700+ FOOD 200</v>
      </c>
      <c r="G8533" s="201">
        <f>'PETTY CASH'!J48</f>
        <v>900</v>
      </c>
      <c r="H8533" s="201">
        <f>'PETTY CASH'!I48</f>
        <v>0</v>
      </c>
      <c r="I8533" s="201">
        <f t="shared" si="134"/>
        <v>900</v>
      </c>
      <c r="J8533" s="202"/>
      <c r="K8533" s="200" t="str" cm="1">
        <f t="array" ref="K8533">IF($C8533="","",IF(AND($C8533=Party_Statement!$C$5,$B8533&gt;=Party_Statement!$C$6,$B8533&lt;=Party_Statement!$E$6),SUMPRODUCT(($C$3:$C8533=Party_Statement!$C$5)*($B$3:$B8533&gt;=Party_Statement!$C$6)*($B$3:$B8533&lt;=Party_Statement!$E$6)),""))</f>
        <v/>
      </c>
    </row>
    <row r="8534" spans="1:11" x14ac:dyDescent="0.2">
      <c r="A8534" s="203" t="str">
        <f>Collection!A986</f>
        <v>2083/05/27</v>
      </c>
      <c r="B8534" s="197">
        <f>'PETTY CASH'!B49</f>
        <v>46237</v>
      </c>
      <c r="C8534" s="200" t="str">
        <f>'PETTY CASH'!D49</f>
        <v>SAI KRIPA KSS LTD</v>
      </c>
      <c r="D8534" s="200" t="str">
        <f>'PETTY CASH'!G49</f>
        <v>Advance</v>
      </c>
      <c r="E8534" s="200">
        <f>'PETTY CASH'!C49</f>
        <v>0</v>
      </c>
      <c r="F8534" s="200" t="str">
        <f>'PETTY CASH'!F49</f>
        <v>WOOD</v>
      </c>
      <c r="G8534" s="201">
        <f>'PETTY CASH'!J49</f>
        <v>2700</v>
      </c>
      <c r="H8534" s="201">
        <f>'PETTY CASH'!I49</f>
        <v>0</v>
      </c>
      <c r="I8534" s="201">
        <f t="shared" si="134"/>
        <v>2700</v>
      </c>
      <c r="J8534" s="200"/>
      <c r="K8534" s="200" t="str" cm="1">
        <f t="array" ref="K8534">IF($C8534="","",IF(AND($C8534=Party_Statement!$C$5,$B8534&gt;=Party_Statement!$C$6,$B8534&lt;=Party_Statement!$E$6),SUMPRODUCT(($C$3:$C8534=Party_Statement!$C$5)*($B$3:$B8534&gt;=Party_Statement!$C$6)*($B$3:$B8534&lt;=Party_Statement!$E$6)),""))</f>
        <v/>
      </c>
    </row>
    <row r="8535" spans="1:11" x14ac:dyDescent="0.2">
      <c r="A8535" s="203" t="str">
        <f>Collection!A987</f>
        <v>2083/05/27</v>
      </c>
      <c r="B8535" s="197">
        <f>'PETTY CASH'!B50</f>
        <v>46238</v>
      </c>
      <c r="C8535" s="200" t="str">
        <f>'PETTY CASH'!D50</f>
        <v>NAR BAHADUR RANA</v>
      </c>
      <c r="D8535" s="200" t="str">
        <f>'PETTY CASH'!G50</f>
        <v>Advance</v>
      </c>
      <c r="E8535" s="200">
        <f>'PETTY CASH'!C50</f>
        <v>0</v>
      </c>
      <c r="F8535" s="200" t="str">
        <f>'PETTY CASH'!F50</f>
        <v>ADVANCE BY SUSHIL</v>
      </c>
      <c r="G8535" s="201">
        <f>'PETTY CASH'!J50</f>
        <v>1000</v>
      </c>
      <c r="H8535" s="201">
        <f>'PETTY CASH'!I50</f>
        <v>0</v>
      </c>
      <c r="I8535" s="201">
        <f t="shared" si="134"/>
        <v>1000</v>
      </c>
      <c r="J8535" s="200"/>
      <c r="K8535" s="200" t="str" cm="1">
        <f t="array" ref="K8535">IF($C8535="","",IF(AND($C8535=Party_Statement!$C$5,$B8535&gt;=Party_Statement!$C$6,$B8535&lt;=Party_Statement!$E$6),SUMPRODUCT(($C$3:$C8535=Party_Statement!$C$5)*($B$3:$B8535&gt;=Party_Statement!$C$6)*($B$3:$B8535&lt;=Party_Statement!$E$6)),""))</f>
        <v/>
      </c>
    </row>
    <row r="8536" spans="1:11" x14ac:dyDescent="0.2">
      <c r="A8536" s="203" t="str">
        <f>Collection!A988</f>
        <v>2083/05/27</v>
      </c>
      <c r="B8536" s="197">
        <f>'PETTY CASH'!B51</f>
        <v>46241</v>
      </c>
      <c r="C8536" s="200" t="str">
        <f>'PETTY CASH'!D51</f>
        <v>NAR BAHADUR RANA</v>
      </c>
      <c r="D8536" s="200" t="str">
        <f>'PETTY CASH'!G51</f>
        <v>Advance</v>
      </c>
      <c r="E8536" s="200">
        <f>'PETTY CASH'!C51</f>
        <v>0</v>
      </c>
      <c r="F8536" s="200" t="str">
        <f>'PETTY CASH'!F51</f>
        <v>ADVANCE BY SUSHIL</v>
      </c>
      <c r="G8536" s="201">
        <f>'PETTY CASH'!J51</f>
        <v>1400</v>
      </c>
      <c r="H8536" s="201">
        <f>'PETTY CASH'!I51</f>
        <v>0</v>
      </c>
      <c r="I8536" s="201">
        <f t="shared" si="134"/>
        <v>1400</v>
      </c>
      <c r="J8536" s="200"/>
      <c r="K8536" s="200" t="str" cm="1">
        <f t="array" ref="K8536">IF($C8536="","",IF(AND($C8536=Party_Statement!$C$5,$B8536&gt;=Party_Statement!$C$6,$B8536&lt;=Party_Statement!$E$6),SUMPRODUCT(($C$3:$C8536=Party_Statement!$C$5)*($B$3:$B8536&gt;=Party_Statement!$C$6)*($B$3:$B8536&lt;=Party_Statement!$E$6)),""))</f>
        <v/>
      </c>
    </row>
    <row r="8537" spans="1:11" x14ac:dyDescent="0.2">
      <c r="A8537" s="203" t="str">
        <f>Collection!A989</f>
        <v>2083/05/27</v>
      </c>
      <c r="B8537" s="197">
        <f>'PETTY CASH'!B52</f>
        <v>46243</v>
      </c>
      <c r="C8537" s="200" t="str">
        <f>'PETTY CASH'!D52</f>
        <v>NAR BAHADUR RANA</v>
      </c>
      <c r="D8537" s="200" t="str">
        <f>'PETTY CASH'!G52</f>
        <v>Advance</v>
      </c>
      <c r="E8537" s="200">
        <f>'PETTY CASH'!C52</f>
        <v>0</v>
      </c>
      <c r="F8537" s="200" t="str">
        <f>'PETTY CASH'!F52</f>
        <v>ADVANCE BY SUSHIL</v>
      </c>
      <c r="G8537" s="201">
        <f>'PETTY CASH'!J52</f>
        <v>500</v>
      </c>
      <c r="H8537" s="201">
        <f>'PETTY CASH'!I52</f>
        <v>0</v>
      </c>
      <c r="I8537" s="201">
        <f t="shared" si="134"/>
        <v>500</v>
      </c>
      <c r="J8537" s="200"/>
      <c r="K8537" s="200" t="str" cm="1">
        <f t="array" ref="K8537">IF($C8537="","",IF(AND($C8537=Party_Statement!$C$5,$B8537&gt;=Party_Statement!$C$6,$B8537&lt;=Party_Statement!$E$6),SUMPRODUCT(($C$3:$C8537=Party_Statement!$C$5)*($B$3:$B8537&gt;=Party_Statement!$C$6)*($B$3:$B8537&lt;=Party_Statement!$E$6)),""))</f>
        <v/>
      </c>
    </row>
    <row r="8538" spans="1:11" x14ac:dyDescent="0.2">
      <c r="A8538" s="203" t="str">
        <f>Collection!A990</f>
        <v>2083/05/27</v>
      </c>
      <c r="B8538" s="197">
        <f>'PETTY CASH'!B53</f>
        <v>46243</v>
      </c>
      <c r="C8538" s="200" t="str">
        <f>'PETTY CASH'!D53</f>
        <v>OFFICE EXPENSES</v>
      </c>
      <c r="D8538" s="200" t="str">
        <f>'PETTY CASH'!G53</f>
        <v>Payment</v>
      </c>
      <c r="E8538" s="200">
        <f>'PETTY CASH'!C53</f>
        <v>0</v>
      </c>
      <c r="F8538" s="200" t="str">
        <f>'PETTY CASH'!F53</f>
        <v xml:space="preserve">TIRE AIR </v>
      </c>
      <c r="G8538" s="201">
        <f>'PETTY CASH'!J53</f>
        <v>50</v>
      </c>
      <c r="H8538" s="201">
        <f>'PETTY CASH'!I53</f>
        <v>0</v>
      </c>
      <c r="I8538" s="201">
        <f t="shared" si="134"/>
        <v>50</v>
      </c>
      <c r="J8538" s="200"/>
      <c r="K8538" s="200" t="str" cm="1">
        <f t="array" ref="K8538">IF($C8538="","",IF(AND($C8538=Party_Statement!$C$5,$B8538&gt;=Party_Statement!$C$6,$B8538&lt;=Party_Statement!$E$6),SUMPRODUCT(($C$3:$C8538=Party_Statement!$C$5)*($B$3:$B8538&gt;=Party_Statement!$C$6)*($B$3:$B8538&lt;=Party_Statement!$E$6)),""))</f>
        <v/>
      </c>
    </row>
    <row r="8539" spans="1:11" x14ac:dyDescent="0.2">
      <c r="A8539" s="203" t="str">
        <f>Collection!A991</f>
        <v>2083/05/27</v>
      </c>
      <c r="B8539" s="197">
        <f>'PETTY CASH'!B54</f>
        <v>46243</v>
      </c>
      <c r="C8539" s="200" t="str">
        <f>'PETTY CASH'!D54</f>
        <v>OFFICE EXPENSES</v>
      </c>
      <c r="D8539" s="200" t="str">
        <f>'PETTY CASH'!G54</f>
        <v>Payment</v>
      </c>
      <c r="E8539" s="200">
        <f>'PETTY CASH'!C54</f>
        <v>0</v>
      </c>
      <c r="F8539" s="200" t="str">
        <f>'PETTY CASH'!F54</f>
        <v>EXTRA DRIVER TO LUMBINI</v>
      </c>
      <c r="G8539" s="201">
        <f>'PETTY CASH'!J54</f>
        <v>500</v>
      </c>
      <c r="H8539" s="201">
        <f>'PETTY CASH'!I54</f>
        <v>0</v>
      </c>
      <c r="I8539" s="201">
        <f t="shared" si="134"/>
        <v>500</v>
      </c>
      <c r="J8539" s="200"/>
      <c r="K8539" s="200" t="str" cm="1">
        <f t="array" ref="K8539">IF($C8539="","",IF(AND($C8539=Party_Statement!$C$5,$B8539&gt;=Party_Statement!$C$6,$B8539&lt;=Party_Statement!$E$6),SUMPRODUCT(($C$3:$C8539=Party_Statement!$C$5)*($B$3:$B8539&gt;=Party_Statement!$C$6)*($B$3:$B8539&lt;=Party_Statement!$E$6)),""))</f>
        <v/>
      </c>
    </row>
    <row r="8540" spans="1:11" x14ac:dyDescent="0.2">
      <c r="A8540" s="203" t="str">
        <f>Collection!A992</f>
        <v>2083/05/27</v>
      </c>
      <c r="B8540" s="197">
        <f>'PETTY CASH'!B55</f>
        <v>46244</v>
      </c>
      <c r="C8540" s="200" t="str">
        <f>'PETTY CASH'!D55</f>
        <v>OFFICE EXPENSES</v>
      </c>
      <c r="D8540" s="200" t="str">
        <f>'PETTY CASH'!G55</f>
        <v>Payment</v>
      </c>
      <c r="E8540" s="200">
        <f>'PETTY CASH'!C55</f>
        <v>0</v>
      </c>
      <c r="F8540" s="200" t="str">
        <f>'PETTY CASH'!F55</f>
        <v>FOOD</v>
      </c>
      <c r="G8540" s="201">
        <f>'PETTY CASH'!J55</f>
        <v>300</v>
      </c>
      <c r="H8540" s="201">
        <f>'PETTY CASH'!I55</f>
        <v>0</v>
      </c>
      <c r="I8540" s="201">
        <f t="shared" si="134"/>
        <v>300</v>
      </c>
      <c r="J8540" s="200"/>
      <c r="K8540" s="200" t="str" cm="1">
        <f t="array" ref="K8540">IF($C8540="","",IF(AND($C8540=Party_Statement!$C$5,$B8540&gt;=Party_Statement!$C$6,$B8540&lt;=Party_Statement!$E$6),SUMPRODUCT(($C$3:$C8540=Party_Statement!$C$5)*($B$3:$B8540&gt;=Party_Statement!$C$6)*($B$3:$B8540&lt;=Party_Statement!$E$6)),""))</f>
        <v/>
      </c>
    </row>
    <row r="8541" spans="1:11" x14ac:dyDescent="0.2">
      <c r="A8541" s="203" t="str">
        <f>Collection!A993</f>
        <v>2083/05/27</v>
      </c>
      <c r="B8541" s="197">
        <f>'PETTY CASH'!B56</f>
        <v>46244</v>
      </c>
      <c r="C8541" s="200" t="str">
        <f>'PETTY CASH'!D56</f>
        <v>OFFICE EXPENSES</v>
      </c>
      <c r="D8541" s="200" t="str">
        <f>'PETTY CASH'!G56</f>
        <v>Payment</v>
      </c>
      <c r="E8541" s="200">
        <f>'PETTY CASH'!C56</f>
        <v>0</v>
      </c>
      <c r="F8541" s="200" t="str">
        <f>'PETTY CASH'!F56</f>
        <v>EXTRA DRIVER TO LUMBINI</v>
      </c>
      <c r="G8541" s="201">
        <f>'PETTY CASH'!J56</f>
        <v>500</v>
      </c>
      <c r="H8541" s="201">
        <f>'PETTY CASH'!I56</f>
        <v>0</v>
      </c>
      <c r="I8541" s="201">
        <f t="shared" si="134"/>
        <v>500</v>
      </c>
      <c r="J8541" s="200"/>
      <c r="K8541" s="200" t="str" cm="1">
        <f t="array" ref="K8541">IF($C8541="","",IF(AND($C8541=Party_Statement!$C$5,$B8541&gt;=Party_Statement!$C$6,$B8541&lt;=Party_Statement!$E$6),SUMPRODUCT(($C$3:$C8541=Party_Statement!$C$5)*($B$3:$B8541&gt;=Party_Statement!$C$6)*($B$3:$B8541&lt;=Party_Statement!$E$6)),""))</f>
        <v/>
      </c>
    </row>
    <row r="8542" spans="1:11" x14ac:dyDescent="0.2">
      <c r="A8542" s="203" t="str">
        <f>Collection!A994</f>
        <v>2083/05/28</v>
      </c>
      <c r="B8542" s="197">
        <f>'PETTY CASH'!B57</f>
        <v>46244</v>
      </c>
      <c r="C8542" s="200" t="str">
        <f>'PETTY CASH'!D57</f>
        <v>OFFICE EXPENSES</v>
      </c>
      <c r="D8542" s="200" t="str">
        <f>'PETTY CASH'!G57</f>
        <v>Payment</v>
      </c>
      <c r="E8542" s="200">
        <f>'PETTY CASH'!C57</f>
        <v>0</v>
      </c>
      <c r="F8542" s="200" t="str">
        <f>'PETTY CASH'!F57</f>
        <v>AUTO FARE</v>
      </c>
      <c r="G8542" s="201">
        <f>'PETTY CASH'!J57</f>
        <v>600</v>
      </c>
      <c r="H8542" s="201">
        <f>'PETTY CASH'!I57</f>
        <v>0</v>
      </c>
      <c r="I8542" s="201">
        <f t="shared" si="134"/>
        <v>600</v>
      </c>
      <c r="J8542" s="200"/>
      <c r="K8542" s="200" t="str" cm="1">
        <f t="array" ref="K8542">IF($C8542="","",IF(AND($C8542=Party_Statement!$C$5,$B8542&gt;=Party_Statement!$C$6,$B8542&lt;=Party_Statement!$E$6),SUMPRODUCT(($C$3:$C8542=Party_Statement!$C$5)*($B$3:$B8542&gt;=Party_Statement!$C$6)*($B$3:$B8542&lt;=Party_Statement!$E$6)),""))</f>
        <v/>
      </c>
    </row>
    <row r="8543" spans="1:11" x14ac:dyDescent="0.2">
      <c r="A8543" s="203" t="str">
        <f>Collection!A995</f>
        <v>2083/05/28</v>
      </c>
      <c r="B8543" s="197">
        <f>'PETTY CASH'!B58</f>
        <v>46247</v>
      </c>
      <c r="C8543" s="200" t="str">
        <f>'PETTY CASH'!D58</f>
        <v>NAR BAHADUR RANA</v>
      </c>
      <c r="D8543" s="200" t="str">
        <f>'PETTY CASH'!G58</f>
        <v>Advance</v>
      </c>
      <c r="E8543" s="200">
        <f>'PETTY CASH'!C58</f>
        <v>0</v>
      </c>
      <c r="F8543" s="200" t="str">
        <f>'PETTY CASH'!F58</f>
        <v>ADVANCE BY SUSHIL</v>
      </c>
      <c r="G8543" s="201">
        <f>'PETTY CASH'!J58</f>
        <v>1000</v>
      </c>
      <c r="H8543" s="201">
        <f>'PETTY CASH'!I58</f>
        <v>0</v>
      </c>
      <c r="I8543" s="201">
        <f t="shared" si="134"/>
        <v>1000</v>
      </c>
      <c r="J8543" s="200"/>
      <c r="K8543" s="200" t="str" cm="1">
        <f t="array" ref="K8543">IF($C8543="","",IF(AND($C8543=Party_Statement!$C$5,$B8543&gt;=Party_Statement!$C$6,$B8543&lt;=Party_Statement!$E$6),SUMPRODUCT(($C$3:$C8543=Party_Statement!$C$5)*($B$3:$B8543&gt;=Party_Statement!$C$6)*($B$3:$B8543&lt;=Party_Statement!$E$6)),""))</f>
        <v/>
      </c>
    </row>
    <row r="8544" spans="1:11" x14ac:dyDescent="0.2">
      <c r="A8544" s="203" t="str">
        <f>Collection!A996</f>
        <v>2083/05/28</v>
      </c>
      <c r="B8544" s="197">
        <f>'PETTY CASH'!B59</f>
        <v>46247</v>
      </c>
      <c r="C8544" s="200" t="str">
        <f>'PETTY CASH'!D59</f>
        <v>OFFICE EXPENSES</v>
      </c>
      <c r="D8544" s="200" t="str">
        <f>'PETTY CASH'!G59</f>
        <v>Payment</v>
      </c>
      <c r="E8544" s="200">
        <f>'PETTY CASH'!C59</f>
        <v>0</v>
      </c>
      <c r="F8544" s="200" t="str">
        <f>'PETTY CASH'!F59</f>
        <v>AUTO FARE</v>
      </c>
      <c r="G8544" s="201">
        <f>'PETTY CASH'!J59</f>
        <v>500</v>
      </c>
      <c r="H8544" s="201">
        <f>'PETTY CASH'!I59</f>
        <v>0</v>
      </c>
      <c r="I8544" s="201">
        <f t="shared" si="134"/>
        <v>500</v>
      </c>
      <c r="J8544" s="200"/>
      <c r="K8544" s="200" t="str" cm="1">
        <f t="array" ref="K8544">IF($C8544="","",IF(AND($C8544=Party_Statement!$C$5,$B8544&gt;=Party_Statement!$C$6,$B8544&lt;=Party_Statement!$E$6),SUMPRODUCT(($C$3:$C8544=Party_Statement!$C$5)*($B$3:$B8544&gt;=Party_Statement!$C$6)*($B$3:$B8544&lt;=Party_Statement!$E$6)),""))</f>
        <v/>
      </c>
    </row>
    <row r="8545" spans="1:11" x14ac:dyDescent="0.2">
      <c r="A8545" s="203" t="str">
        <f>Collection!A997</f>
        <v>2083/05/28</v>
      </c>
      <c r="B8545" s="197">
        <f>'PETTY CASH'!B60</f>
        <v>46248</v>
      </c>
      <c r="C8545" s="200" t="str">
        <f>'PETTY CASH'!D60</f>
        <v>NAR BAHADUR RANA</v>
      </c>
      <c r="D8545" s="200" t="str">
        <f>'PETTY CASH'!G60</f>
        <v>Advance</v>
      </c>
      <c r="E8545" s="200">
        <f>'PETTY CASH'!C60</f>
        <v>0</v>
      </c>
      <c r="F8545" s="200" t="str">
        <f>'PETTY CASH'!F60</f>
        <v>ADVANCE BY SUSHIL</v>
      </c>
      <c r="G8545" s="201">
        <f>'PETTY CASH'!J60</f>
        <v>1000</v>
      </c>
      <c r="H8545" s="201">
        <f>'PETTY CASH'!I60</f>
        <v>0</v>
      </c>
      <c r="I8545" s="201">
        <f t="shared" si="134"/>
        <v>1000</v>
      </c>
      <c r="J8545" s="200"/>
      <c r="K8545" s="200" t="str" cm="1">
        <f t="array" ref="K8545">IF($C8545="","",IF(AND($C8545=Party_Statement!$C$5,$B8545&gt;=Party_Statement!$C$6,$B8545&lt;=Party_Statement!$E$6),SUMPRODUCT(($C$3:$C8545=Party_Statement!$C$5)*($B$3:$B8545&gt;=Party_Statement!$C$6)*($B$3:$B8545&lt;=Party_Statement!$E$6)),""))</f>
        <v/>
      </c>
    </row>
    <row r="8546" spans="1:11" s="64" customFormat="1" x14ac:dyDescent="0.2">
      <c r="A8546" s="203" t="str">
        <f>Collection!A998</f>
        <v>2083/05/28</v>
      </c>
      <c r="B8546" s="197">
        <f>'PETTY CASH'!B61</f>
        <v>46250</v>
      </c>
      <c r="C8546" s="200" t="str">
        <f>'PETTY CASH'!D61</f>
        <v>NAR BAHADUR RANA</v>
      </c>
      <c r="D8546" s="200" t="str">
        <f>'PETTY CASH'!G61</f>
        <v>Advance</v>
      </c>
      <c r="E8546" s="200">
        <f>'PETTY CASH'!C61</f>
        <v>0</v>
      </c>
      <c r="F8546" s="200" t="str">
        <f>'PETTY CASH'!F61</f>
        <v>ADVANCE BY SUSHIL</v>
      </c>
      <c r="G8546" s="201">
        <f>'PETTY CASH'!J61</f>
        <v>1000</v>
      </c>
      <c r="H8546" s="201">
        <f>'PETTY CASH'!I61</f>
        <v>0</v>
      </c>
      <c r="I8546" s="201">
        <f t="shared" si="134"/>
        <v>1000</v>
      </c>
      <c r="J8546" s="202"/>
      <c r="K8546" s="200" t="str" cm="1">
        <f t="array" ref="K8546">IF($C8546="","",IF(AND($C8546=Party_Statement!$C$5,$B8546&gt;=Party_Statement!$C$6,$B8546&lt;=Party_Statement!$E$6),SUMPRODUCT(($C$3:$C8546=Party_Statement!$C$5)*($B$3:$B8546&gt;=Party_Statement!$C$6)*($B$3:$B8546&lt;=Party_Statement!$E$6)),""))</f>
        <v/>
      </c>
    </row>
    <row r="8547" spans="1:11" x14ac:dyDescent="0.2">
      <c r="A8547" s="203" t="str">
        <f>Collection!A999</f>
        <v>2083/05/28</v>
      </c>
      <c r="B8547" s="197">
        <f>'PETTY CASH'!B62</f>
        <v>46250</v>
      </c>
      <c r="C8547" s="200" t="str">
        <f>'PETTY CASH'!D62</f>
        <v>OFFICE EXPENSES</v>
      </c>
      <c r="D8547" s="200" t="str">
        <f>'PETTY CASH'!G62</f>
        <v>Payment</v>
      </c>
      <c r="E8547" s="200">
        <f>'PETTY CASH'!C62</f>
        <v>0</v>
      </c>
      <c r="F8547" s="200" t="str">
        <f>'PETTY CASH'!F62</f>
        <v>TIRE PUNCHER</v>
      </c>
      <c r="G8547" s="201">
        <f>'PETTY CASH'!J62</f>
        <v>200</v>
      </c>
      <c r="H8547" s="201">
        <f>'PETTY CASH'!I62</f>
        <v>0</v>
      </c>
      <c r="I8547" s="201">
        <f t="shared" si="134"/>
        <v>200</v>
      </c>
      <c r="J8547" s="200"/>
      <c r="K8547" s="200" t="str" cm="1">
        <f t="array" ref="K8547">IF($C8547="","",IF(AND($C8547=Party_Statement!$C$5,$B8547&gt;=Party_Statement!$C$6,$B8547&lt;=Party_Statement!$E$6),SUMPRODUCT(($C$3:$C8547=Party_Statement!$C$5)*($B$3:$B8547&gt;=Party_Statement!$C$6)*($B$3:$B8547&lt;=Party_Statement!$E$6)),""))</f>
        <v/>
      </c>
    </row>
    <row r="8548" spans="1:11" x14ac:dyDescent="0.2">
      <c r="A8548" s="203" t="str">
        <f>Collection!A1000</f>
        <v>2083/05/28</v>
      </c>
      <c r="B8548" s="197">
        <f>'PETTY CASH'!B63</f>
        <v>46251</v>
      </c>
      <c r="C8548" s="200" t="str">
        <f>'PETTY CASH'!D63</f>
        <v>OFFICE EXPENSES</v>
      </c>
      <c r="D8548" s="200" t="str">
        <f>'PETTY CASH'!G63</f>
        <v>Payment</v>
      </c>
      <c r="E8548" s="200">
        <f>'PETTY CASH'!C63</f>
        <v>0</v>
      </c>
      <c r="F8548" s="200" t="str">
        <f>'PETTY CASH'!F63</f>
        <v>PHONE FARE FOR DIPAK</v>
      </c>
      <c r="G8548" s="201">
        <f>'PETTY CASH'!J63</f>
        <v>500</v>
      </c>
      <c r="H8548" s="201">
        <f>'PETTY CASH'!I63</f>
        <v>0</v>
      </c>
      <c r="I8548" s="201">
        <f t="shared" si="134"/>
        <v>500</v>
      </c>
      <c r="J8548" s="200"/>
      <c r="K8548" s="200" t="str" cm="1">
        <f t="array" ref="K8548">IF($C8548="","",IF(AND($C8548=Party_Statement!$C$5,$B8548&gt;=Party_Statement!$C$6,$B8548&lt;=Party_Statement!$E$6),SUMPRODUCT(($C$3:$C8548=Party_Statement!$C$5)*($B$3:$B8548&gt;=Party_Statement!$C$6)*($B$3:$B8548&lt;=Party_Statement!$E$6)),""))</f>
        <v/>
      </c>
    </row>
    <row r="8549" spans="1:11" x14ac:dyDescent="0.2">
      <c r="A8549" s="203" t="str">
        <f>Collection!A1001</f>
        <v>2083/05/28</v>
      </c>
      <c r="B8549" s="197">
        <f>'PETTY CASH'!B64</f>
        <v>46252</v>
      </c>
      <c r="C8549" s="200" t="str">
        <f>'PETTY CASH'!D64</f>
        <v>OFFICE EXPENSES</v>
      </c>
      <c r="D8549" s="200" t="str">
        <f>'PETTY CASH'!G64</f>
        <v>Payment</v>
      </c>
      <c r="E8549" s="200">
        <f>'PETTY CASH'!C64</f>
        <v>0</v>
      </c>
      <c r="F8549" s="200" t="str">
        <f>'PETTY CASH'!F64</f>
        <v>AUTO FARE</v>
      </c>
      <c r="G8549" s="201">
        <f>'PETTY CASH'!J64</f>
        <v>500</v>
      </c>
      <c r="H8549" s="201">
        <f>'PETTY CASH'!I64</f>
        <v>0</v>
      </c>
      <c r="I8549" s="201">
        <f t="shared" si="134"/>
        <v>500</v>
      </c>
      <c r="J8549" s="200"/>
      <c r="K8549" s="200" t="str" cm="1">
        <f t="array" ref="K8549">IF($C8549="","",IF(AND($C8549=Party_Statement!$C$5,$B8549&gt;=Party_Statement!$C$6,$B8549&lt;=Party_Statement!$E$6),SUMPRODUCT(($C$3:$C8549=Party_Statement!$C$5)*($B$3:$B8549&gt;=Party_Statement!$C$6)*($B$3:$B8549&lt;=Party_Statement!$E$6)),""))</f>
        <v/>
      </c>
    </row>
    <row r="8550" spans="1:11" x14ac:dyDescent="0.2">
      <c r="A8550" s="203" t="str">
        <f>Collection!A1002</f>
        <v>2083/05/28</v>
      </c>
      <c r="B8550" s="197">
        <f>'PETTY CASH'!B65</f>
        <v>46252</v>
      </c>
      <c r="C8550" s="200" t="str">
        <f>'PETTY CASH'!D65</f>
        <v>OFFICE EXPENSES</v>
      </c>
      <c r="D8550" s="200" t="str">
        <f>'PETTY CASH'!G65</f>
        <v>Payment</v>
      </c>
      <c r="E8550" s="200">
        <f>'PETTY CASH'!C65</f>
        <v>0</v>
      </c>
      <c r="F8550" s="200" t="str">
        <f>'PETTY CASH'!F65</f>
        <v>GAS BILL NEEDED</v>
      </c>
      <c r="G8550" s="201">
        <f>'PETTY CASH'!J65</f>
        <v>2160</v>
      </c>
      <c r="H8550" s="201">
        <f>'PETTY CASH'!I65</f>
        <v>0</v>
      </c>
      <c r="I8550" s="201">
        <f t="shared" si="134"/>
        <v>2160</v>
      </c>
      <c r="J8550" s="200"/>
      <c r="K8550" s="200" t="str" cm="1">
        <f t="array" ref="K8550">IF($C8550="","",IF(AND($C8550=Party_Statement!$C$5,$B8550&gt;=Party_Statement!$C$6,$B8550&lt;=Party_Statement!$E$6),SUMPRODUCT(($C$3:$C8550=Party_Statement!$C$5)*($B$3:$B8550&gt;=Party_Statement!$C$6)*($B$3:$B8550&lt;=Party_Statement!$E$6)),""))</f>
        <v/>
      </c>
    </row>
    <row r="8551" spans="1:11" x14ac:dyDescent="0.2">
      <c r="A8551" s="203" t="str">
        <f>Collection!A1003</f>
        <v>2083/05/28</v>
      </c>
      <c r="B8551" s="197">
        <f>'PETTY CASH'!B66</f>
        <v>46252</v>
      </c>
      <c r="C8551" s="200" t="str">
        <f>'PETTY CASH'!D66</f>
        <v>NAR BAHADUR RANA</v>
      </c>
      <c r="D8551" s="200" t="str">
        <f>'PETTY CASH'!G66</f>
        <v>Advance</v>
      </c>
      <c r="E8551" s="200">
        <f>'PETTY CASH'!C66</f>
        <v>0</v>
      </c>
      <c r="F8551" s="200" t="str">
        <f>'PETTY CASH'!F66</f>
        <v>ADVANCE BY SUSHIL</v>
      </c>
      <c r="G8551" s="201">
        <f>'PETTY CASH'!J66</f>
        <v>1000</v>
      </c>
      <c r="H8551" s="201">
        <f>'PETTY CASH'!I66</f>
        <v>0</v>
      </c>
      <c r="I8551" s="201">
        <f t="shared" si="134"/>
        <v>1000</v>
      </c>
      <c r="J8551" s="200"/>
      <c r="K8551" s="200" t="str" cm="1">
        <f t="array" ref="K8551">IF($C8551="","",IF(AND($C8551=Party_Statement!$C$5,$B8551&gt;=Party_Statement!$C$6,$B8551&lt;=Party_Statement!$E$6),SUMPRODUCT(($C$3:$C8551=Party_Statement!$C$5)*($B$3:$B8551&gt;=Party_Statement!$C$6)*($B$3:$B8551&lt;=Party_Statement!$E$6)),""))</f>
        <v/>
      </c>
    </row>
    <row r="8552" spans="1:11" x14ac:dyDescent="0.2">
      <c r="A8552" s="203" t="str">
        <f>Collection!A1004</f>
        <v>2083/05/28</v>
      </c>
      <c r="B8552" s="197">
        <f>'PETTY CASH'!B67</f>
        <v>46253</v>
      </c>
      <c r="C8552" s="200" t="str">
        <f>'PETTY CASH'!D67</f>
        <v>NAR BAHADUR RANA</v>
      </c>
      <c r="D8552" s="200" t="str">
        <f>'PETTY CASH'!G67</f>
        <v>Advance</v>
      </c>
      <c r="E8552" s="200">
        <f>'PETTY CASH'!C67</f>
        <v>0</v>
      </c>
      <c r="F8552" s="200" t="str">
        <f>'PETTY CASH'!F67</f>
        <v>ADVANCE BY SUSHIL</v>
      </c>
      <c r="G8552" s="201">
        <f>'PETTY CASH'!J67</f>
        <v>1000</v>
      </c>
      <c r="H8552" s="201">
        <f>'PETTY CASH'!I67</f>
        <v>0</v>
      </c>
      <c r="I8552" s="201">
        <f t="shared" si="134"/>
        <v>1000</v>
      </c>
      <c r="J8552" s="200"/>
      <c r="K8552" s="200" t="str" cm="1">
        <f t="array" ref="K8552">IF($C8552="","",IF(AND($C8552=Party_Statement!$C$5,$B8552&gt;=Party_Statement!$C$6,$B8552&lt;=Party_Statement!$E$6),SUMPRODUCT(($C$3:$C8552=Party_Statement!$C$5)*($B$3:$B8552&gt;=Party_Statement!$C$6)*($B$3:$B8552&lt;=Party_Statement!$E$6)),""))</f>
        <v/>
      </c>
    </row>
    <row r="8553" spans="1:11" x14ac:dyDescent="0.2">
      <c r="A8553" s="203" t="str">
        <f>Collection!A1005</f>
        <v>2083/05/28</v>
      </c>
      <c r="B8553" s="197">
        <f>'PETTY CASH'!B68</f>
        <v>46255</v>
      </c>
      <c r="C8553" s="200" t="str">
        <f>'PETTY CASH'!D68</f>
        <v>NAR BAHADUR RANA</v>
      </c>
      <c r="D8553" s="200" t="str">
        <f>'PETTY CASH'!G68</f>
        <v>Advance</v>
      </c>
      <c r="E8553" s="200">
        <f>'PETTY CASH'!C68</f>
        <v>0</v>
      </c>
      <c r="F8553" s="200" t="str">
        <f>'PETTY CASH'!F68</f>
        <v>ADVANCE BY SUSHIL</v>
      </c>
      <c r="G8553" s="201">
        <f>'PETTY CASH'!J68</f>
        <v>1000</v>
      </c>
      <c r="H8553" s="201">
        <f>'PETTY CASH'!I68</f>
        <v>0</v>
      </c>
      <c r="I8553" s="201">
        <f t="shared" ref="I8553:I8616" si="135">IF($C8553="","",IF($C8553=$C5040,$I5040+$G8553-$H8553,$G8553-$H8553))</f>
        <v>1000</v>
      </c>
      <c r="J8553" s="200"/>
      <c r="K8553" s="200" t="str" cm="1">
        <f t="array" ref="K8553">IF($C8553="","",IF(AND($C8553=Party_Statement!$C$5,$B8553&gt;=Party_Statement!$C$6,$B8553&lt;=Party_Statement!$E$6),SUMPRODUCT(($C$3:$C8553=Party_Statement!$C$5)*($B$3:$B8553&gt;=Party_Statement!$C$6)*($B$3:$B8553&lt;=Party_Statement!$E$6)),""))</f>
        <v/>
      </c>
    </row>
    <row r="8554" spans="1:11" x14ac:dyDescent="0.2">
      <c r="A8554" s="203" t="str">
        <f>Collection!A1006</f>
        <v>2083/05/28</v>
      </c>
      <c r="B8554" s="197">
        <f>'PETTY CASH'!B69</f>
        <v>46255</v>
      </c>
      <c r="C8554" s="200" t="str">
        <f>'PETTY CASH'!D69</f>
        <v>COLLECT FROM BANK A/C</v>
      </c>
      <c r="D8554" s="200" t="str">
        <f>'PETTY CASH'!G69</f>
        <v>Collection</v>
      </c>
      <c r="E8554" s="200">
        <f>'PETTY CASH'!C69</f>
        <v>0</v>
      </c>
      <c r="F8554" s="200">
        <f>'PETTY CASH'!F69</f>
        <v>0</v>
      </c>
      <c r="G8554" s="201">
        <f>'PETTY CASH'!J69</f>
        <v>0</v>
      </c>
      <c r="H8554" s="201">
        <f>'PETTY CASH'!I69</f>
        <v>12000</v>
      </c>
      <c r="I8554" s="201">
        <f t="shared" si="135"/>
        <v>-12000</v>
      </c>
      <c r="J8554" s="200"/>
      <c r="K8554" s="200" t="str" cm="1">
        <f t="array" ref="K8554">IF($C8554="","",IF(AND($C8554=Party_Statement!$C$5,$B8554&gt;=Party_Statement!$C$6,$B8554&lt;=Party_Statement!$E$6),SUMPRODUCT(($C$3:$C8554=Party_Statement!$C$5)*($B$3:$B8554&gt;=Party_Statement!$C$6)*($B$3:$B8554&lt;=Party_Statement!$E$6)),""))</f>
        <v/>
      </c>
    </row>
    <row r="8555" spans="1:11" x14ac:dyDescent="0.2">
      <c r="A8555" s="203" t="str">
        <f>Collection!A1007</f>
        <v>2083/05/29</v>
      </c>
      <c r="B8555" s="197">
        <f>'PETTY CASH'!B70</f>
        <v>46255</v>
      </c>
      <c r="C8555" s="200" t="str">
        <f>'PETTY CASH'!D70</f>
        <v>OFFICE EXPENSES</v>
      </c>
      <c r="D8555" s="200" t="str">
        <f>'PETTY CASH'!G70</f>
        <v>Payment</v>
      </c>
      <c r="E8555" s="200">
        <f>'PETTY CASH'!C70</f>
        <v>0</v>
      </c>
      <c r="F8555" s="200" t="str">
        <f>'PETTY CASH'!F70</f>
        <v>ELECTRICITY ASHADH-2083</v>
      </c>
      <c r="G8555" s="201">
        <f>'PETTY CASH'!J70</f>
        <v>12000</v>
      </c>
      <c r="H8555" s="201">
        <f>'PETTY CASH'!I70</f>
        <v>0</v>
      </c>
      <c r="I8555" s="201">
        <f t="shared" si="135"/>
        <v>12000</v>
      </c>
      <c r="J8555" s="200"/>
      <c r="K8555" s="200" t="str" cm="1">
        <f t="array" ref="K8555">IF($C8555="","",IF(AND($C8555=Party_Statement!$C$5,$B8555&gt;=Party_Statement!$C$6,$B8555&lt;=Party_Statement!$E$6),SUMPRODUCT(($C$3:$C8555=Party_Statement!$C$5)*($B$3:$B8555&gt;=Party_Statement!$C$6)*($B$3:$B8555&lt;=Party_Statement!$E$6)),""))</f>
        <v/>
      </c>
    </row>
    <row r="8556" spans="1:11" x14ac:dyDescent="0.2">
      <c r="A8556" s="203" t="str">
        <f>Collection!A1008</f>
        <v>2083/05/29</v>
      </c>
      <c r="B8556" s="197">
        <f>'PETTY CASH'!B71</f>
        <v>46255</v>
      </c>
      <c r="C8556" s="200" t="str">
        <f>'PETTY CASH'!D71</f>
        <v>CASH RECEIVED FROM COLLECTION</v>
      </c>
      <c r="D8556" s="200" t="str">
        <f>'PETTY CASH'!G71</f>
        <v>Collection</v>
      </c>
      <c r="E8556" s="200">
        <f>'PETTY CASH'!C71</f>
        <v>0</v>
      </c>
      <c r="F8556" s="200">
        <f>'PETTY CASH'!F71</f>
        <v>0</v>
      </c>
      <c r="G8556" s="201">
        <f>'PETTY CASH'!J71</f>
        <v>0</v>
      </c>
      <c r="H8556" s="201">
        <f>'PETTY CASH'!I71</f>
        <v>50000</v>
      </c>
      <c r="I8556" s="201">
        <f t="shared" si="135"/>
        <v>-50000</v>
      </c>
      <c r="J8556" s="200"/>
      <c r="K8556" s="200" t="str" cm="1">
        <f t="array" ref="K8556">IF($C8556="","",IF(AND($C8556=Party_Statement!$C$5,$B8556&gt;=Party_Statement!$C$6,$B8556&lt;=Party_Statement!$E$6),SUMPRODUCT(($C$3:$C8556=Party_Statement!$C$5)*($B$3:$B8556&gt;=Party_Statement!$C$6)*($B$3:$B8556&lt;=Party_Statement!$E$6)),""))</f>
        <v/>
      </c>
    </row>
    <row r="8557" spans="1:11" x14ac:dyDescent="0.2">
      <c r="A8557" s="203" t="str">
        <f>Collection!A1009</f>
        <v>2083/05/29</v>
      </c>
      <c r="B8557" s="197">
        <f>'PETTY CASH'!B72</f>
        <v>46255</v>
      </c>
      <c r="C8557" s="200" t="str">
        <f>'PETTY CASH'!D72</f>
        <v>SAI KRIPA KSS LTD</v>
      </c>
      <c r="D8557" s="200" t="str">
        <f>'PETTY CASH'!G72</f>
        <v>Advance</v>
      </c>
      <c r="E8557" s="200">
        <f>'PETTY CASH'!C72</f>
        <v>0</v>
      </c>
      <c r="F8557" s="200" t="str">
        <f>'PETTY CASH'!F72</f>
        <v xml:space="preserve">CASH </v>
      </c>
      <c r="G8557" s="201">
        <f>'PETTY CASH'!J72</f>
        <v>50000</v>
      </c>
      <c r="H8557" s="201">
        <f>'PETTY CASH'!I72</f>
        <v>0</v>
      </c>
      <c r="I8557" s="201">
        <f t="shared" si="135"/>
        <v>50000</v>
      </c>
      <c r="J8557" s="200"/>
      <c r="K8557" s="200" t="str" cm="1">
        <f t="array" ref="K8557">IF($C8557="","",IF(AND($C8557=Party_Statement!$C$5,$B8557&gt;=Party_Statement!$C$6,$B8557&lt;=Party_Statement!$E$6),SUMPRODUCT(($C$3:$C8557=Party_Statement!$C$5)*($B$3:$B8557&gt;=Party_Statement!$C$6)*($B$3:$B8557&lt;=Party_Statement!$E$6)),""))</f>
        <v/>
      </c>
    </row>
    <row r="8558" spans="1:11" x14ac:dyDescent="0.2">
      <c r="A8558" s="203" t="str">
        <f>Collection!A1010</f>
        <v>2083/05/29</v>
      </c>
      <c r="B8558" s="197">
        <f>'PETTY CASH'!B73</f>
        <v>46255</v>
      </c>
      <c r="C8558" s="200" t="str">
        <f>'PETTY CASH'!D73</f>
        <v>CASH RECEIVED FROM COLLECTION</v>
      </c>
      <c r="D8558" s="200" t="str">
        <f>'PETTY CASH'!G73</f>
        <v>Collection</v>
      </c>
      <c r="E8558" s="200">
        <f>'PETTY CASH'!C73</f>
        <v>0</v>
      </c>
      <c r="F8558" s="200">
        <f>'PETTY CASH'!F73</f>
        <v>0</v>
      </c>
      <c r="G8558" s="201">
        <f>'PETTY CASH'!J73</f>
        <v>0</v>
      </c>
      <c r="H8558" s="201">
        <f>'PETTY CASH'!I73</f>
        <v>169240</v>
      </c>
      <c r="I8558" s="201">
        <f t="shared" si="135"/>
        <v>-169240</v>
      </c>
      <c r="J8558" s="200"/>
      <c r="K8558" s="200" t="str" cm="1">
        <f t="array" ref="K8558">IF($C8558="","",IF(AND($C8558=Party_Statement!$C$5,$B8558&gt;=Party_Statement!$C$6,$B8558&lt;=Party_Statement!$E$6),SUMPRODUCT(($C$3:$C8558=Party_Statement!$C$5)*($B$3:$B8558&gt;=Party_Statement!$C$6)*($B$3:$B8558&lt;=Party_Statement!$E$6)),""))</f>
        <v/>
      </c>
    </row>
    <row r="8559" spans="1:11" s="64" customFormat="1" x14ac:dyDescent="0.2">
      <c r="A8559" s="203" t="str">
        <f>Collection!A1011</f>
        <v>2083/05/29</v>
      </c>
      <c r="B8559" s="197">
        <f>'PETTY CASH'!B74</f>
        <v>46255</v>
      </c>
      <c r="C8559" s="200" t="str">
        <f>'PETTY CASH'!D74</f>
        <v>OFFICE EXPENSES</v>
      </c>
      <c r="D8559" s="200" t="str">
        <f>'PETTY CASH'!G74</f>
        <v>Collection</v>
      </c>
      <c r="E8559" s="200">
        <f>'PETTY CASH'!C74</f>
        <v>0</v>
      </c>
      <c r="F8559" s="200" t="str">
        <f>'PETTY CASH'!F74</f>
        <v>EXPENSES BY LILA SIR</v>
      </c>
      <c r="G8559" s="201">
        <f>'PETTY CASH'!J74</f>
        <v>15375</v>
      </c>
      <c r="H8559" s="201">
        <f>'PETTY CASH'!I74</f>
        <v>0</v>
      </c>
      <c r="I8559" s="201">
        <f t="shared" si="135"/>
        <v>15375</v>
      </c>
      <c r="J8559" s="202"/>
      <c r="K8559" s="200" t="str" cm="1">
        <f t="array" ref="K8559">IF($C8559="","",IF(AND($C8559=Party_Statement!$C$5,$B8559&gt;=Party_Statement!$C$6,$B8559&lt;=Party_Statement!$E$6),SUMPRODUCT(($C$3:$C8559=Party_Statement!$C$5)*($B$3:$B8559&gt;=Party_Statement!$C$6)*($B$3:$B8559&lt;=Party_Statement!$E$6)),""))</f>
        <v/>
      </c>
    </row>
    <row r="8560" spans="1:11" x14ac:dyDescent="0.2">
      <c r="A8560" s="203" t="str">
        <f>Collection!A1012</f>
        <v>2083/05/29</v>
      </c>
      <c r="B8560" s="197">
        <f>'PETTY CASH'!B75</f>
        <v>46255</v>
      </c>
      <c r="C8560" s="200" t="str">
        <f>'PETTY CASH'!D75</f>
        <v>SAI KRIPA KSS LTD</v>
      </c>
      <c r="D8560" s="200" t="str">
        <f>'PETTY CASH'!G75</f>
        <v>Advance</v>
      </c>
      <c r="E8560" s="200">
        <f>'PETTY CASH'!C75</f>
        <v>0</v>
      </c>
      <c r="F8560" s="200" t="str">
        <f>'PETTY CASH'!F75</f>
        <v xml:space="preserve">CASH </v>
      </c>
      <c r="G8560" s="201">
        <f>'PETTY CASH'!J75</f>
        <v>139865</v>
      </c>
      <c r="H8560" s="201">
        <f>'PETTY CASH'!I75</f>
        <v>0</v>
      </c>
      <c r="I8560" s="201">
        <f t="shared" si="135"/>
        <v>139865</v>
      </c>
      <c r="J8560" s="200"/>
      <c r="K8560" s="200" t="str" cm="1">
        <f t="array" ref="K8560">IF($C8560="","",IF(AND($C8560=Party_Statement!$C$5,$B8560&gt;=Party_Statement!$C$6,$B8560&lt;=Party_Statement!$E$6),SUMPRODUCT(($C$3:$C8560=Party_Statement!$C$5)*($B$3:$B8560&gt;=Party_Statement!$C$6)*($B$3:$B8560&lt;=Party_Statement!$E$6)),""))</f>
        <v/>
      </c>
    </row>
    <row r="8561" spans="1:11" x14ac:dyDescent="0.2">
      <c r="A8561" s="203" t="str">
        <f>Collection!A1013</f>
        <v>2083/05/29</v>
      </c>
      <c r="B8561" s="197">
        <f>'PETTY CASH'!B76</f>
        <v>46255</v>
      </c>
      <c r="C8561" s="200" t="str">
        <f>'PETTY CASH'!D76</f>
        <v>CASH RECEIVED FROM COLLECTION</v>
      </c>
      <c r="D8561" s="200" t="str">
        <f>'PETTY CASH'!G76</f>
        <v>Collection</v>
      </c>
      <c r="E8561" s="200">
        <f>'PETTY CASH'!C76</f>
        <v>0</v>
      </c>
      <c r="F8561" s="200">
        <f>'PETTY CASH'!F76</f>
        <v>0</v>
      </c>
      <c r="G8561" s="201">
        <f>'PETTY CASH'!J76</f>
        <v>0</v>
      </c>
      <c r="H8561" s="201">
        <f>'PETTY CASH'!I76</f>
        <v>33000</v>
      </c>
      <c r="I8561" s="201">
        <f t="shared" si="135"/>
        <v>-33000</v>
      </c>
      <c r="J8561" s="200"/>
      <c r="K8561" s="200" t="str" cm="1">
        <f t="array" ref="K8561">IF($C8561="","",IF(AND($C8561=Party_Statement!$C$5,$B8561&gt;=Party_Statement!$C$6,$B8561&lt;=Party_Statement!$E$6),SUMPRODUCT(($C$3:$C8561=Party_Statement!$C$5)*($B$3:$B8561&gt;=Party_Statement!$C$6)*($B$3:$B8561&lt;=Party_Statement!$E$6)),""))</f>
        <v/>
      </c>
    </row>
    <row r="8562" spans="1:11" x14ac:dyDescent="0.2">
      <c r="A8562" s="203" t="str">
        <f>Collection!A1014</f>
        <v>2083/05/29</v>
      </c>
      <c r="B8562" s="197">
        <f>'PETTY CASH'!B77</f>
        <v>46256</v>
      </c>
      <c r="C8562" s="200" t="str">
        <f>'PETTY CASH'!D77</f>
        <v>CASH RECEIVED FROM COLLECTION</v>
      </c>
      <c r="D8562" s="200" t="str">
        <f>'PETTY CASH'!G77</f>
        <v>Collection</v>
      </c>
      <c r="E8562" s="200">
        <f>'PETTY CASH'!C77</f>
        <v>0</v>
      </c>
      <c r="F8562" s="200">
        <f>'PETTY CASH'!F77</f>
        <v>0</v>
      </c>
      <c r="G8562" s="201">
        <f>'PETTY CASH'!J77</f>
        <v>0</v>
      </c>
      <c r="H8562" s="201">
        <f>'PETTY CASH'!I77</f>
        <v>20000</v>
      </c>
      <c r="I8562" s="201">
        <f t="shared" si="135"/>
        <v>-20000</v>
      </c>
      <c r="J8562" s="200"/>
      <c r="K8562" s="200" t="str" cm="1">
        <f t="array" ref="K8562">IF($C8562="","",IF(AND($C8562=Party_Statement!$C$5,$B8562&gt;=Party_Statement!$C$6,$B8562&lt;=Party_Statement!$E$6),SUMPRODUCT(($C$3:$C8562=Party_Statement!$C$5)*($B$3:$B8562&gt;=Party_Statement!$C$6)*($B$3:$B8562&lt;=Party_Statement!$E$6)),""))</f>
        <v/>
      </c>
    </row>
    <row r="8563" spans="1:11" s="64" customFormat="1" x14ac:dyDescent="0.2">
      <c r="A8563" s="203" t="str">
        <f>Collection!A1015</f>
        <v>2083/05/29</v>
      </c>
      <c r="B8563" s="197">
        <f>'PETTY CASH'!B78</f>
        <v>46256</v>
      </c>
      <c r="C8563" s="200" t="str">
        <f>'PETTY CASH'!D78</f>
        <v>OFFICE EXPENSES</v>
      </c>
      <c r="D8563" s="200" t="str">
        <f>'PETTY CASH'!G78</f>
        <v>Payment</v>
      </c>
      <c r="E8563" s="200">
        <f>'PETTY CASH'!C78</f>
        <v>0</v>
      </c>
      <c r="F8563" s="200" t="str">
        <f>'PETTY CASH'!F78</f>
        <v xml:space="preserve">DISSEL </v>
      </c>
      <c r="G8563" s="201">
        <f>'PETTY CASH'!J78</f>
        <v>1000</v>
      </c>
      <c r="H8563" s="201">
        <f>'PETTY CASH'!I78</f>
        <v>0</v>
      </c>
      <c r="I8563" s="201">
        <f t="shared" si="135"/>
        <v>1000</v>
      </c>
      <c r="J8563" s="202"/>
      <c r="K8563" s="200" t="str" cm="1">
        <f t="array" ref="K8563">IF($C8563="","",IF(AND($C8563=Party_Statement!$C$5,$B8563&gt;=Party_Statement!$C$6,$B8563&lt;=Party_Statement!$E$6),SUMPRODUCT(($C$3:$C8563=Party_Statement!$C$5)*($B$3:$B8563&gt;=Party_Statement!$C$6)*($B$3:$B8563&lt;=Party_Statement!$E$6)),""))</f>
        <v/>
      </c>
    </row>
    <row r="8564" spans="1:11" x14ac:dyDescent="0.2">
      <c r="A8564" s="203" t="str">
        <f>Collection!A1016</f>
        <v>2083/05/29</v>
      </c>
      <c r="B8564" s="197">
        <f>'PETTY CASH'!B79</f>
        <v>46256</v>
      </c>
      <c r="C8564" s="200" t="str">
        <f>'PETTY CASH'!D79</f>
        <v>NAR BAHADUR RANA</v>
      </c>
      <c r="D8564" s="200" t="str">
        <f>'PETTY CASH'!G79</f>
        <v>Advance</v>
      </c>
      <c r="E8564" s="200">
        <f>'PETTY CASH'!C79</f>
        <v>0</v>
      </c>
      <c r="F8564" s="200" t="str">
        <f>'PETTY CASH'!F79</f>
        <v>ADVANCE BY SUSHIL</v>
      </c>
      <c r="G8564" s="201">
        <f>'PETTY CASH'!J79</f>
        <v>1000</v>
      </c>
      <c r="H8564" s="201">
        <f>'PETTY CASH'!I79</f>
        <v>0</v>
      </c>
      <c r="I8564" s="201">
        <f t="shared" si="135"/>
        <v>1000</v>
      </c>
      <c r="J8564" s="200"/>
      <c r="K8564" s="200" t="str" cm="1">
        <f t="array" ref="K8564">IF($C8564="","",IF(AND($C8564=Party_Statement!$C$5,$B8564&gt;=Party_Statement!$C$6,$B8564&lt;=Party_Statement!$E$6),SUMPRODUCT(($C$3:$C8564=Party_Statement!$C$5)*($B$3:$B8564&gt;=Party_Statement!$C$6)*($B$3:$B8564&lt;=Party_Statement!$E$6)),""))</f>
        <v/>
      </c>
    </row>
    <row r="8565" spans="1:11" x14ac:dyDescent="0.2">
      <c r="A8565" s="203" t="str">
        <f>Collection!A1017</f>
        <v>2083/05/29</v>
      </c>
      <c r="B8565" s="197">
        <f>'PETTY CASH'!B80</f>
        <v>46256</v>
      </c>
      <c r="C8565" s="200" t="str">
        <f>'PETTY CASH'!D80</f>
        <v>OFFICE EXPENSES</v>
      </c>
      <c r="D8565" s="200" t="str">
        <f>'PETTY CASH'!G80</f>
        <v>Payment</v>
      </c>
      <c r="E8565" s="200">
        <f>'PETTY CASH'!C80</f>
        <v>0</v>
      </c>
      <c r="F8565" s="200" t="str">
        <f>'PETTY CASH'!F80</f>
        <v>SALARY FOR NAR BAHADUR SRAWAN&amp; ASHADH</v>
      </c>
      <c r="G8565" s="201">
        <f>'PETTY CASH'!J80</f>
        <v>33000</v>
      </c>
      <c r="H8565" s="201">
        <f>'PETTY CASH'!I80</f>
        <v>0</v>
      </c>
      <c r="I8565" s="201">
        <f t="shared" si="135"/>
        <v>33000</v>
      </c>
      <c r="J8565" s="200"/>
      <c r="K8565" s="200" t="str" cm="1">
        <f t="array" ref="K8565">IF($C8565="","",IF(AND($C8565=Party_Statement!$C$5,$B8565&gt;=Party_Statement!$C$6,$B8565&lt;=Party_Statement!$E$6),SUMPRODUCT(($C$3:$C8565=Party_Statement!$C$5)*($B$3:$B8565&gt;=Party_Statement!$C$6)*($B$3:$B8565&lt;=Party_Statement!$E$6)),""))</f>
        <v/>
      </c>
    </row>
    <row r="8566" spans="1:11" x14ac:dyDescent="0.2">
      <c r="A8566" s="203" t="str">
        <f>Collection!A1018</f>
        <v>2083/05/29</v>
      </c>
      <c r="B8566" s="197">
        <f>'PETTY CASH'!B81</f>
        <v>46257</v>
      </c>
      <c r="C8566" s="200" t="str">
        <f>'PETTY CASH'!D81</f>
        <v>SAI KRIPA KSS LTD</v>
      </c>
      <c r="D8566" s="200" t="str">
        <f>'PETTY CASH'!G81</f>
        <v>Advance</v>
      </c>
      <c r="E8566" s="200">
        <f>'PETTY CASH'!C81</f>
        <v>0</v>
      </c>
      <c r="F8566" s="200" t="str">
        <f>'PETTY CASH'!F81</f>
        <v xml:space="preserve">FOOD FOR 4 </v>
      </c>
      <c r="G8566" s="201">
        <f>'PETTY CASH'!J81</f>
        <v>840</v>
      </c>
      <c r="H8566" s="201">
        <f>'PETTY CASH'!I81</f>
        <v>0</v>
      </c>
      <c r="I8566" s="201">
        <f t="shared" si="135"/>
        <v>840</v>
      </c>
      <c r="J8566" s="200"/>
      <c r="K8566" s="200" t="str" cm="1">
        <f t="array" ref="K8566">IF($C8566="","",IF(AND($C8566=Party_Statement!$C$5,$B8566&gt;=Party_Statement!$C$6,$B8566&lt;=Party_Statement!$E$6),SUMPRODUCT(($C$3:$C8566=Party_Statement!$C$5)*($B$3:$B8566&gt;=Party_Statement!$C$6)*($B$3:$B8566&lt;=Party_Statement!$E$6)),""))</f>
        <v/>
      </c>
    </row>
    <row r="8567" spans="1:11" x14ac:dyDescent="0.2">
      <c r="A8567" s="203" t="str">
        <f>Collection!A1019</f>
        <v>2083/05/30</v>
      </c>
      <c r="B8567" s="197">
        <f>'PETTY CASH'!B82</f>
        <v>46257</v>
      </c>
      <c r="C8567" s="200" t="str">
        <f>'PETTY CASH'!D82</f>
        <v>SAI KRIPA KSS LTD</v>
      </c>
      <c r="D8567" s="200" t="str">
        <f>'PETTY CASH'!G82</f>
        <v>Advance</v>
      </c>
      <c r="E8567" s="200">
        <f>'PETTY CASH'!C82</f>
        <v>0</v>
      </c>
      <c r="F8567" s="200" t="str">
        <f>'PETTY CASH'!F82</f>
        <v>ADVANCE</v>
      </c>
      <c r="G8567" s="201">
        <f>'PETTY CASH'!J82</f>
        <v>500</v>
      </c>
      <c r="H8567" s="201">
        <f>'PETTY CASH'!I82</f>
        <v>0</v>
      </c>
      <c r="I8567" s="201">
        <f t="shared" si="135"/>
        <v>500</v>
      </c>
      <c r="J8567" s="200"/>
      <c r="K8567" s="200" t="str" cm="1">
        <f t="array" ref="K8567">IF($C8567="","",IF(AND($C8567=Party_Statement!$C$5,$B8567&gt;=Party_Statement!$C$6,$B8567&lt;=Party_Statement!$E$6),SUMPRODUCT(($C$3:$C8567=Party_Statement!$C$5)*($B$3:$B8567&gt;=Party_Statement!$C$6)*($B$3:$B8567&lt;=Party_Statement!$E$6)),""))</f>
        <v/>
      </c>
    </row>
    <row r="8568" spans="1:11" x14ac:dyDescent="0.2">
      <c r="A8568" s="203" t="str">
        <f>Collection!A1020</f>
        <v>2083/05/30</v>
      </c>
      <c r="B8568" s="197">
        <f>'PETTY CASH'!B83</f>
        <v>46257</v>
      </c>
      <c r="C8568" s="200" t="str">
        <f>'PETTY CASH'!D83</f>
        <v>NAR BAHADUR RANA</v>
      </c>
      <c r="D8568" s="200" t="str">
        <f>'PETTY CASH'!G83</f>
        <v>Advance</v>
      </c>
      <c r="E8568" s="200">
        <f>'PETTY CASH'!C83</f>
        <v>0</v>
      </c>
      <c r="F8568" s="200" t="str">
        <f>'PETTY CASH'!F83</f>
        <v>ADVANCE BY SUSHIL</v>
      </c>
      <c r="G8568" s="201">
        <f>'PETTY CASH'!J83</f>
        <v>500</v>
      </c>
      <c r="H8568" s="201">
        <f>'PETTY CASH'!I83</f>
        <v>0</v>
      </c>
      <c r="I8568" s="201">
        <f t="shared" si="135"/>
        <v>500</v>
      </c>
      <c r="J8568" s="200"/>
      <c r="K8568" s="200" t="str" cm="1">
        <f t="array" ref="K8568">IF($C8568="","",IF(AND($C8568=Party_Statement!$C$5,$B8568&gt;=Party_Statement!$C$6,$B8568&lt;=Party_Statement!$E$6),SUMPRODUCT(($C$3:$C8568=Party_Statement!$C$5)*($B$3:$B8568&gt;=Party_Statement!$C$6)*($B$3:$B8568&lt;=Party_Statement!$E$6)),""))</f>
        <v/>
      </c>
    </row>
    <row r="8569" spans="1:11" x14ac:dyDescent="0.2">
      <c r="A8569" s="203" t="str">
        <f>Collection!A1021</f>
        <v>2083/05/30</v>
      </c>
      <c r="B8569" s="197">
        <f>'PETTY CASH'!B84</f>
        <v>46258</v>
      </c>
      <c r="C8569" s="200" t="str">
        <f>'PETTY CASH'!D84</f>
        <v>OFFICE EXPENSES</v>
      </c>
      <c r="D8569" s="200" t="str">
        <f>'PETTY CASH'!G84</f>
        <v>Payment</v>
      </c>
      <c r="E8569" s="200">
        <f>'PETTY CASH'!C84</f>
        <v>0</v>
      </c>
      <c r="F8569" s="200" t="str">
        <f>'PETTY CASH'!F84</f>
        <v>SOAP</v>
      </c>
      <c r="G8569" s="201">
        <f>'PETTY CASH'!J84</f>
        <v>1080</v>
      </c>
      <c r="H8569" s="201">
        <f>'PETTY CASH'!I84</f>
        <v>0</v>
      </c>
      <c r="I8569" s="201">
        <f t="shared" si="135"/>
        <v>1080</v>
      </c>
      <c r="J8569" s="200"/>
      <c r="K8569" s="200" t="str" cm="1">
        <f t="array" ref="K8569">IF($C8569="","",IF(AND($C8569=Party_Statement!$C$5,$B8569&gt;=Party_Statement!$C$6,$B8569&lt;=Party_Statement!$E$6),SUMPRODUCT(($C$3:$C8569=Party_Statement!$C$5)*($B$3:$B8569&gt;=Party_Statement!$C$6)*($B$3:$B8569&lt;=Party_Statement!$E$6)),""))</f>
        <v/>
      </c>
    </row>
    <row r="8570" spans="1:11" x14ac:dyDescent="0.2">
      <c r="A8570" s="203" t="str">
        <f>Collection!A1022</f>
        <v>2083/05/30</v>
      </c>
      <c r="B8570" s="197">
        <f>'PETTY CASH'!B85</f>
        <v>46258</v>
      </c>
      <c r="C8570" s="200" t="str">
        <f>'PETTY CASH'!D85</f>
        <v>SAI KRIPA KSS LTD</v>
      </c>
      <c r="D8570" s="200" t="str">
        <f>'PETTY CASH'!G85</f>
        <v>Advance</v>
      </c>
      <c r="E8570" s="200">
        <f>'PETTY CASH'!C85</f>
        <v>0</v>
      </c>
      <c r="F8570" s="200" t="str">
        <f>'PETTY CASH'!F85</f>
        <v>CLAMP FOR VEHICLE</v>
      </c>
      <c r="G8570" s="201">
        <f>'PETTY CASH'!J85</f>
        <v>500</v>
      </c>
      <c r="H8570" s="201">
        <f>'PETTY CASH'!I85</f>
        <v>0</v>
      </c>
      <c r="I8570" s="201">
        <f t="shared" si="135"/>
        <v>500</v>
      </c>
      <c r="J8570" s="200"/>
      <c r="K8570" s="200" t="str" cm="1">
        <f t="array" ref="K8570">IF($C8570="","",IF(AND($C8570=Party_Statement!$C$5,$B8570&gt;=Party_Statement!$C$6,$B8570&lt;=Party_Statement!$E$6),SUMPRODUCT(($C$3:$C8570=Party_Statement!$C$5)*($B$3:$B8570&gt;=Party_Statement!$C$6)*($B$3:$B8570&lt;=Party_Statement!$E$6)),""))</f>
        <v/>
      </c>
    </row>
    <row r="8571" spans="1:11" x14ac:dyDescent="0.2">
      <c r="A8571" s="203" t="str">
        <f>Collection!A1023</f>
        <v>2083/05/30</v>
      </c>
      <c r="B8571" s="197">
        <f>'PETTY CASH'!B86</f>
        <v>46258</v>
      </c>
      <c r="C8571" s="200" t="str">
        <f>'PETTY CASH'!D86</f>
        <v>CASH RECEIVED FROM COLLECTION</v>
      </c>
      <c r="D8571" s="200" t="str">
        <f>'PETTY CASH'!G86</f>
        <v>Collection</v>
      </c>
      <c r="E8571" s="200">
        <f>'PETTY CASH'!C86</f>
        <v>0</v>
      </c>
      <c r="F8571" s="200">
        <f>'PETTY CASH'!F86</f>
        <v>0</v>
      </c>
      <c r="G8571" s="201">
        <f>'PETTY CASH'!J86</f>
        <v>0</v>
      </c>
      <c r="H8571" s="201">
        <f>'PETTY CASH'!I86</f>
        <v>20000</v>
      </c>
      <c r="I8571" s="201">
        <f t="shared" si="135"/>
        <v>-20000</v>
      </c>
      <c r="J8571" s="200"/>
      <c r="K8571" s="200" t="str" cm="1">
        <f t="array" ref="K8571">IF($C8571="","",IF(AND($C8571=Party_Statement!$C$5,$B8571&gt;=Party_Statement!$C$6,$B8571&lt;=Party_Statement!$E$6),SUMPRODUCT(($C$3:$C8571=Party_Statement!$C$5)*($B$3:$B8571&gt;=Party_Statement!$C$6)*($B$3:$B8571&lt;=Party_Statement!$E$6)),""))</f>
        <v/>
      </c>
    </row>
    <row r="8572" spans="1:11" x14ac:dyDescent="0.2">
      <c r="A8572" s="203" t="str">
        <f>Collection!A1024</f>
        <v>2083/05/30</v>
      </c>
      <c r="B8572" s="197">
        <f>'PETTY CASH'!B87</f>
        <v>46258</v>
      </c>
      <c r="C8572" s="200" t="str">
        <f>'PETTY CASH'!D87</f>
        <v>SARASWATI NEPAL</v>
      </c>
      <c r="D8572" s="200" t="str">
        <f>'PETTY CASH'!G87</f>
        <v>Collection</v>
      </c>
      <c r="E8572" s="200">
        <f>'PETTY CASH'!C87</f>
        <v>0</v>
      </c>
      <c r="F8572" s="200" t="str">
        <f>'PETTY CASH'!F87</f>
        <v>ADVANCE COLLECTED BY SUSHIL</v>
      </c>
      <c r="G8572" s="201">
        <f>'PETTY CASH'!J87</f>
        <v>0</v>
      </c>
      <c r="H8572" s="201">
        <f>'PETTY CASH'!I87</f>
        <v>550</v>
      </c>
      <c r="I8572" s="201">
        <f t="shared" si="135"/>
        <v>-550</v>
      </c>
      <c r="J8572" s="200"/>
      <c r="K8572" s="200" t="str" cm="1">
        <f t="array" ref="K8572">IF($C8572="","",IF(AND($C8572=Party_Statement!$C$5,$B8572&gt;=Party_Statement!$C$6,$B8572&lt;=Party_Statement!$E$6),SUMPRODUCT(($C$3:$C8572=Party_Statement!$C$5)*($B$3:$B8572&gt;=Party_Statement!$C$6)*($B$3:$B8572&lt;=Party_Statement!$E$6)),""))</f>
        <v/>
      </c>
    </row>
    <row r="8573" spans="1:11" x14ac:dyDescent="0.2">
      <c r="A8573" s="203" t="str">
        <f>Collection!A1025</f>
        <v>2083/05/30</v>
      </c>
      <c r="B8573" s="197">
        <f>'PETTY CASH'!B88</f>
        <v>46258</v>
      </c>
      <c r="C8573" s="200" t="str">
        <f>'PETTY CASH'!D88</f>
        <v>DIPAK NEPAL</v>
      </c>
      <c r="D8573" s="200" t="str">
        <f>'PETTY CASH'!G88</f>
        <v>Collection</v>
      </c>
      <c r="E8573" s="200">
        <f>'PETTY CASH'!C88</f>
        <v>0</v>
      </c>
      <c r="F8573" s="200" t="str">
        <f>'PETTY CASH'!F88</f>
        <v>ADVANCE COLLECTED BY SUSHIL</v>
      </c>
      <c r="G8573" s="201">
        <f>'PETTY CASH'!J88</f>
        <v>0</v>
      </c>
      <c r="H8573" s="201">
        <f>'PETTY CASH'!I88</f>
        <v>2750</v>
      </c>
      <c r="I8573" s="201">
        <f t="shared" si="135"/>
        <v>-2750</v>
      </c>
      <c r="J8573" s="200"/>
      <c r="K8573" s="200" t="str" cm="1">
        <f t="array" ref="K8573">IF($C8573="","",IF(AND($C8573=Party_Statement!$C$5,$B8573&gt;=Party_Statement!$C$6,$B8573&lt;=Party_Statement!$E$6),SUMPRODUCT(($C$3:$C8573=Party_Statement!$C$5)*($B$3:$B8573&gt;=Party_Statement!$C$6)*($B$3:$B8573&lt;=Party_Statement!$E$6)),""))</f>
        <v/>
      </c>
    </row>
    <row r="8574" spans="1:11" x14ac:dyDescent="0.2">
      <c r="A8574" s="203" t="str">
        <f>Collection!A1026</f>
        <v>2083/05/30</v>
      </c>
      <c r="B8574" s="197">
        <f>'PETTY CASH'!B89</f>
        <v>46258</v>
      </c>
      <c r="C8574" s="200" t="str">
        <f>'PETTY CASH'!D89</f>
        <v>OFFICE EXPENSES</v>
      </c>
      <c r="D8574" s="200" t="str">
        <f>'PETTY CASH'!G89</f>
        <v>Payment</v>
      </c>
      <c r="E8574" s="200">
        <f>'PETTY CASH'!C89</f>
        <v>0</v>
      </c>
      <c r="F8574" s="200" t="str">
        <f>'PETTY CASH'!F89</f>
        <v>SALARY FOR SARASWATI NEPAL SRAWAN -2083</v>
      </c>
      <c r="G8574" s="201">
        <f>'PETTY CASH'!J89</f>
        <v>10000</v>
      </c>
      <c r="H8574" s="201">
        <f>'PETTY CASH'!I89</f>
        <v>0</v>
      </c>
      <c r="I8574" s="201">
        <f t="shared" si="135"/>
        <v>10000</v>
      </c>
      <c r="J8574" s="200"/>
      <c r="K8574" s="200" t="str" cm="1">
        <f t="array" ref="K8574">IF($C8574="","",IF(AND($C8574=Party_Statement!$C$5,$B8574&gt;=Party_Statement!$C$6,$B8574&lt;=Party_Statement!$E$6),SUMPRODUCT(($C$3:$C8574=Party_Statement!$C$5)*($B$3:$B8574&gt;=Party_Statement!$C$6)*($B$3:$B8574&lt;=Party_Statement!$E$6)),""))</f>
        <v/>
      </c>
    </row>
    <row r="8575" spans="1:11" x14ac:dyDescent="0.2">
      <c r="A8575" s="203" t="str">
        <f>Collection!A1027</f>
        <v>2083/05/30</v>
      </c>
      <c r="B8575" s="197">
        <f>'PETTY CASH'!B90</f>
        <v>46258</v>
      </c>
      <c r="C8575" s="200" t="str">
        <f>'PETTY CASH'!D90</f>
        <v>OFFICE EXPENSES</v>
      </c>
      <c r="D8575" s="200" t="str">
        <f>'PETTY CASH'!G90</f>
        <v>Payment</v>
      </c>
      <c r="E8575" s="200">
        <f>'PETTY CASH'!C90</f>
        <v>0</v>
      </c>
      <c r="F8575" s="200" t="str">
        <f>'PETTY CASH'!F90</f>
        <v>SALARY FOR DIPAK NEPAL SRAWAN -2083</v>
      </c>
      <c r="G8575" s="201">
        <f>'PETTY CASH'!J90</f>
        <v>15000</v>
      </c>
      <c r="H8575" s="201">
        <f>'PETTY CASH'!I90</f>
        <v>0</v>
      </c>
      <c r="I8575" s="201">
        <f t="shared" si="135"/>
        <v>15000</v>
      </c>
      <c r="J8575" s="200"/>
      <c r="K8575" s="200" t="str" cm="1">
        <f t="array" ref="K8575">IF($C8575="","",IF(AND($C8575=Party_Statement!$C$5,$B8575&gt;=Party_Statement!$C$6,$B8575&lt;=Party_Statement!$E$6),SUMPRODUCT(($C$3:$C8575=Party_Statement!$C$5)*($B$3:$B8575&gt;=Party_Statement!$C$6)*($B$3:$B8575&lt;=Party_Statement!$E$6)),""))</f>
        <v/>
      </c>
    </row>
    <row r="8576" spans="1:11" s="64" customFormat="1" x14ac:dyDescent="0.2">
      <c r="A8576" s="203" t="str">
        <f>Collection!A1028</f>
        <v>2083/05/30</v>
      </c>
      <c r="B8576" s="197">
        <f>'PETTY CASH'!B91</f>
        <v>46258</v>
      </c>
      <c r="C8576" s="200" t="str">
        <f>'PETTY CASH'!D91</f>
        <v>OFFICE EXPENSES</v>
      </c>
      <c r="D8576" s="200" t="str">
        <f>'PETTY CASH'!G91</f>
        <v>Payment</v>
      </c>
      <c r="E8576" s="200">
        <f>'PETTY CASH'!C91</f>
        <v>0</v>
      </c>
      <c r="F8576" s="200" t="str">
        <f>'PETTY CASH'!F91</f>
        <v xml:space="preserve">PLASTIK </v>
      </c>
      <c r="G8576" s="201">
        <f>'PETTY CASH'!J91</f>
        <v>720</v>
      </c>
      <c r="H8576" s="201">
        <f>'PETTY CASH'!I91</f>
        <v>0</v>
      </c>
      <c r="I8576" s="201">
        <f t="shared" si="135"/>
        <v>720</v>
      </c>
      <c r="J8576" s="202"/>
      <c r="K8576" s="200" t="str" cm="1">
        <f t="array" ref="K8576">IF($C8576="","",IF(AND($C8576=Party_Statement!$C$5,$B8576&gt;=Party_Statement!$C$6,$B8576&lt;=Party_Statement!$E$6),SUMPRODUCT(($C$3:$C8576=Party_Statement!$C$5)*($B$3:$B8576&gt;=Party_Statement!$C$6)*($B$3:$B8576&lt;=Party_Statement!$E$6)),""))</f>
        <v/>
      </c>
    </row>
    <row r="8577" spans="1:11" x14ac:dyDescent="0.2">
      <c r="A8577" s="203" t="str">
        <f>Collection!A1029</f>
        <v>2083/05/30</v>
      </c>
      <c r="B8577" s="197">
        <f>'PETTY CASH'!B92</f>
        <v>46258</v>
      </c>
      <c r="C8577" s="200" t="str">
        <f>'PETTY CASH'!D92</f>
        <v>SAI KRIPA KSS LTD</v>
      </c>
      <c r="D8577" s="200" t="str">
        <f>'PETTY CASH'!G92</f>
        <v>Advance</v>
      </c>
      <c r="E8577" s="200">
        <f>'PETTY CASH'!C92</f>
        <v>0</v>
      </c>
      <c r="F8577" s="200" t="str">
        <f>'PETTY CASH'!F92</f>
        <v xml:space="preserve">CHI. KHANA 2, WATER </v>
      </c>
      <c r="G8577" s="201">
        <f>'PETTY CASH'!J92</f>
        <v>680</v>
      </c>
      <c r="H8577" s="201">
        <f>'PETTY CASH'!I92</f>
        <v>0</v>
      </c>
      <c r="I8577" s="201">
        <f t="shared" si="135"/>
        <v>680</v>
      </c>
      <c r="J8577" s="200"/>
      <c r="K8577" s="200" t="str" cm="1">
        <f t="array" ref="K8577">IF($C8577="","",IF(AND($C8577=Party_Statement!$C$5,$B8577&gt;=Party_Statement!$C$6,$B8577&lt;=Party_Statement!$E$6),SUMPRODUCT(($C$3:$C8577=Party_Statement!$C$5)*($B$3:$B8577&gt;=Party_Statement!$C$6)*($B$3:$B8577&lt;=Party_Statement!$E$6)),""))</f>
        <v/>
      </c>
    </row>
    <row r="8578" spans="1:11" x14ac:dyDescent="0.2">
      <c r="A8578" s="203" t="str">
        <f>Collection!A1030</f>
        <v>2083/05/30</v>
      </c>
      <c r="B8578" s="197">
        <f>'PETTY CASH'!B93</f>
        <v>46259</v>
      </c>
      <c r="C8578" s="200" t="str">
        <f>'PETTY CASH'!D93</f>
        <v>NAR BAHADUR RANA</v>
      </c>
      <c r="D8578" s="200" t="str">
        <f>'PETTY CASH'!G93</f>
        <v>Payment</v>
      </c>
      <c r="E8578" s="200">
        <f>'PETTY CASH'!C93</f>
        <v>0</v>
      </c>
      <c r="F8578" s="200" t="str">
        <f>'PETTY CASH'!F93</f>
        <v>ADVANCE BY SUSHIL</v>
      </c>
      <c r="G8578" s="201">
        <f>'PETTY CASH'!J93</f>
        <v>1000</v>
      </c>
      <c r="H8578" s="201">
        <f>'PETTY CASH'!I93</f>
        <v>0</v>
      </c>
      <c r="I8578" s="201">
        <f t="shared" si="135"/>
        <v>1000</v>
      </c>
      <c r="J8578" s="200"/>
      <c r="K8578" s="200" t="str" cm="1">
        <f t="array" ref="K8578">IF($C8578="","",IF(AND($C8578=Party_Statement!$C$5,$B8578&gt;=Party_Statement!$C$6,$B8578&lt;=Party_Statement!$E$6),SUMPRODUCT(($C$3:$C8578=Party_Statement!$C$5)*($B$3:$B8578&gt;=Party_Statement!$C$6)*($B$3:$B8578&lt;=Party_Statement!$E$6)),""))</f>
        <v/>
      </c>
    </row>
    <row r="8579" spans="1:11" x14ac:dyDescent="0.2">
      <c r="A8579" s="203" t="str">
        <f>Collection!A1031</f>
        <v>2083/05/30</v>
      </c>
      <c r="B8579" s="197">
        <f>'PETTY CASH'!B94</f>
        <v>46260</v>
      </c>
      <c r="C8579" s="200" t="str">
        <f>'PETTY CASH'!D94</f>
        <v>CASH RECEIVED FROM COLLECTION</v>
      </c>
      <c r="D8579" s="200" t="str">
        <f>'PETTY CASH'!G94</f>
        <v>Collection</v>
      </c>
      <c r="E8579" s="200">
        <f>'PETTY CASH'!C94</f>
        <v>0</v>
      </c>
      <c r="F8579" s="200">
        <f>'PETTY CASH'!F94</f>
        <v>0</v>
      </c>
      <c r="G8579" s="201">
        <f>'PETTY CASH'!J94</f>
        <v>0</v>
      </c>
      <c r="H8579" s="201">
        <f>'PETTY CASH'!I94</f>
        <v>10000</v>
      </c>
      <c r="I8579" s="201">
        <f t="shared" si="135"/>
        <v>-10000</v>
      </c>
      <c r="J8579" s="200"/>
      <c r="K8579" s="200" t="str" cm="1">
        <f t="array" ref="K8579">IF($C8579="","",IF(AND($C8579=Party_Statement!$C$5,$B8579&gt;=Party_Statement!$C$6,$B8579&lt;=Party_Statement!$E$6),SUMPRODUCT(($C$3:$C8579=Party_Statement!$C$5)*($B$3:$B8579&gt;=Party_Statement!$C$6)*($B$3:$B8579&lt;=Party_Statement!$E$6)),""))</f>
        <v/>
      </c>
    </row>
    <row r="8580" spans="1:11" x14ac:dyDescent="0.2">
      <c r="A8580" s="203" t="str">
        <f>Collection!A1032</f>
        <v>2083/05/30</v>
      </c>
      <c r="B8580" s="197">
        <f>'PETTY CASH'!B95</f>
        <v>46260</v>
      </c>
      <c r="C8580" s="200" t="str">
        <f>'PETTY CASH'!D95</f>
        <v>SAI KRIPA KSS LTD</v>
      </c>
      <c r="D8580" s="200" t="str">
        <f>'PETTY CASH'!G95</f>
        <v>Advance</v>
      </c>
      <c r="E8580" s="200">
        <f>'PETTY CASH'!C95</f>
        <v>0</v>
      </c>
      <c r="F8580" s="200" t="str">
        <f>'PETTY CASH'!F95</f>
        <v>ADVANCE</v>
      </c>
      <c r="G8580" s="201">
        <f>'PETTY CASH'!J95</f>
        <v>7000</v>
      </c>
      <c r="H8580" s="201">
        <f>'PETTY CASH'!I95</f>
        <v>0</v>
      </c>
      <c r="I8580" s="201">
        <f t="shared" si="135"/>
        <v>7000</v>
      </c>
      <c r="J8580" s="200"/>
      <c r="K8580" s="200" t="str" cm="1">
        <f t="array" ref="K8580">IF($C8580="","",IF(AND($C8580=Party_Statement!$C$5,$B8580&gt;=Party_Statement!$C$6,$B8580&lt;=Party_Statement!$E$6),SUMPRODUCT(($C$3:$C8580=Party_Statement!$C$5)*($B$3:$B8580&gt;=Party_Statement!$C$6)*($B$3:$B8580&lt;=Party_Statement!$E$6)),""))</f>
        <v/>
      </c>
    </row>
    <row r="8581" spans="1:11" x14ac:dyDescent="0.2">
      <c r="A8581" s="203" t="str">
        <f>Collection!A1033</f>
        <v>2083/05/31</v>
      </c>
      <c r="B8581" s="197">
        <f>'PETTY CASH'!B96</f>
        <v>46261</v>
      </c>
      <c r="C8581" s="200" t="str">
        <f>'PETTY CASH'!D96</f>
        <v>CASH RECEIVED FROM COLLECTION</v>
      </c>
      <c r="D8581" s="200" t="str">
        <f>'PETTY CASH'!G96</f>
        <v>Collection</v>
      </c>
      <c r="E8581" s="200">
        <f>'PETTY CASH'!C96</f>
        <v>0</v>
      </c>
      <c r="F8581" s="200">
        <f>'PETTY CASH'!F96</f>
        <v>0</v>
      </c>
      <c r="G8581" s="201">
        <f>'PETTY CASH'!J96</f>
        <v>0</v>
      </c>
      <c r="H8581" s="201">
        <f>'PETTY CASH'!I96</f>
        <v>17000</v>
      </c>
      <c r="I8581" s="201">
        <f t="shared" si="135"/>
        <v>-17000</v>
      </c>
      <c r="J8581" s="200"/>
      <c r="K8581" s="200" t="str" cm="1">
        <f t="array" ref="K8581">IF($C8581="","",IF(AND($C8581=Party_Statement!$C$5,$B8581&gt;=Party_Statement!$C$6,$B8581&lt;=Party_Statement!$E$6),SUMPRODUCT(($C$3:$C8581=Party_Statement!$C$5)*($B$3:$B8581&gt;=Party_Statement!$C$6)*($B$3:$B8581&lt;=Party_Statement!$E$6)),""))</f>
        <v/>
      </c>
    </row>
    <row r="8582" spans="1:11" x14ac:dyDescent="0.2">
      <c r="A8582" s="203" t="str">
        <f>Collection!A1034</f>
        <v>2083/05/31</v>
      </c>
      <c r="B8582" s="197">
        <f>'PETTY CASH'!B97</f>
        <v>46261</v>
      </c>
      <c r="C8582" s="200" t="str">
        <f>'PETTY CASH'!D97</f>
        <v>SAI KRIPA KSS LTD</v>
      </c>
      <c r="D8582" s="200" t="str">
        <f>'PETTY CASH'!G97</f>
        <v>Advance</v>
      </c>
      <c r="E8582" s="200">
        <f>'PETTY CASH'!C97</f>
        <v>0</v>
      </c>
      <c r="F8582" s="200" t="str">
        <f>'PETTY CASH'!F97</f>
        <v>WOOD</v>
      </c>
      <c r="G8582" s="201">
        <f>'PETTY CASH'!J97</f>
        <v>900</v>
      </c>
      <c r="H8582" s="201">
        <f>'PETTY CASH'!I97</f>
        <v>0</v>
      </c>
      <c r="I8582" s="201">
        <f t="shared" si="135"/>
        <v>900</v>
      </c>
      <c r="J8582" s="200"/>
      <c r="K8582" s="200" t="str" cm="1">
        <f t="array" ref="K8582">IF($C8582="","",IF(AND($C8582=Party_Statement!$C$5,$B8582&gt;=Party_Statement!$C$6,$B8582&lt;=Party_Statement!$E$6),SUMPRODUCT(($C$3:$C8582=Party_Statement!$C$5)*($B$3:$B8582&gt;=Party_Statement!$C$6)*($B$3:$B8582&lt;=Party_Statement!$E$6)),""))</f>
        <v/>
      </c>
    </row>
    <row r="8583" spans="1:11" x14ac:dyDescent="0.2">
      <c r="A8583" s="203" t="str">
        <f>Collection!A1035</f>
        <v>2083/05/31</v>
      </c>
      <c r="B8583" s="197">
        <f>'PETTY CASH'!B98</f>
        <v>46261</v>
      </c>
      <c r="C8583" s="200" t="str">
        <f>'PETTY CASH'!D98</f>
        <v>OFFICE EXPENSES</v>
      </c>
      <c r="D8583" s="200" t="str">
        <f>'PETTY CASH'!G98</f>
        <v>Payment</v>
      </c>
      <c r="E8583" s="200">
        <f>'PETTY CASH'!C98</f>
        <v>4326</v>
      </c>
      <c r="F8583" s="200" t="str">
        <f>'PETTY CASH'!F98</f>
        <v>AUTO FARE</v>
      </c>
      <c r="G8583" s="201">
        <f>'PETTY CASH'!J98</f>
        <v>700</v>
      </c>
      <c r="H8583" s="201">
        <f>'PETTY CASH'!I98</f>
        <v>0</v>
      </c>
      <c r="I8583" s="201">
        <f t="shared" si="135"/>
        <v>700</v>
      </c>
      <c r="J8583" s="200"/>
      <c r="K8583" s="200" t="str" cm="1">
        <f t="array" ref="K8583">IF($C8583="","",IF(AND($C8583=Party_Statement!$C$5,$B8583&gt;=Party_Statement!$C$6,$B8583&lt;=Party_Statement!$E$6),SUMPRODUCT(($C$3:$C8583=Party_Statement!$C$5)*($B$3:$B8583&gt;=Party_Statement!$C$6)*($B$3:$B8583&lt;=Party_Statement!$E$6)),""))</f>
        <v/>
      </c>
    </row>
    <row r="8584" spans="1:11" x14ac:dyDescent="0.2">
      <c r="A8584" s="203" t="str">
        <f>Collection!A1036</f>
        <v>2083/05/31</v>
      </c>
      <c r="B8584" s="197">
        <f>'PETTY CASH'!B99</f>
        <v>46261</v>
      </c>
      <c r="C8584" s="200" t="str">
        <f>'PETTY CASH'!D99</f>
        <v>BASUDEV DAIRY 316</v>
      </c>
      <c r="D8584" s="200" t="str">
        <f>'PETTY CASH'!G99</f>
        <v>Payment</v>
      </c>
      <c r="E8584" s="200">
        <f>'PETTY CASH'!C99</f>
        <v>4327</v>
      </c>
      <c r="F8584" s="200">
        <f>'PETTY CASH'!F99</f>
        <v>0</v>
      </c>
      <c r="G8584" s="201">
        <f>'PETTY CASH'!J99</f>
        <v>15000</v>
      </c>
      <c r="H8584" s="201">
        <f>'PETTY CASH'!I99</f>
        <v>0</v>
      </c>
      <c r="I8584" s="201">
        <f t="shared" si="135"/>
        <v>15000</v>
      </c>
      <c r="J8584" s="200"/>
      <c r="K8584" s="200" t="str" cm="1">
        <f t="array" ref="K8584">IF($C8584="","",IF(AND($C8584=Party_Statement!$C$5,$B8584&gt;=Party_Statement!$C$6,$B8584&lt;=Party_Statement!$E$6),SUMPRODUCT(($C$3:$C8584=Party_Statement!$C$5)*($B$3:$B8584&gt;=Party_Statement!$C$6)*($B$3:$B8584&lt;=Party_Statement!$E$6)),""))</f>
        <v/>
      </c>
    </row>
    <row r="8585" spans="1:11" x14ac:dyDescent="0.2">
      <c r="A8585" s="203" t="str">
        <f>Collection!A1037</f>
        <v>2083/05/31</v>
      </c>
      <c r="B8585" s="197">
        <f>'PETTY CASH'!B100</f>
        <v>46262</v>
      </c>
      <c r="C8585" s="200" t="str">
        <f>'PETTY CASH'!D100</f>
        <v>OFFICE EXPENSES</v>
      </c>
      <c r="D8585" s="200" t="str">
        <f>'PETTY CASH'!G100</f>
        <v>Payment</v>
      </c>
      <c r="E8585" s="200">
        <f>'PETTY CASH'!C100</f>
        <v>4328</v>
      </c>
      <c r="F8585" s="200" t="str">
        <f>'PETTY CASH'!F100</f>
        <v>AAMILO</v>
      </c>
      <c r="G8585" s="201">
        <f>'PETTY CASH'!J100</f>
        <v>280</v>
      </c>
      <c r="H8585" s="201">
        <f>'PETTY CASH'!I100</f>
        <v>0</v>
      </c>
      <c r="I8585" s="201">
        <f t="shared" si="135"/>
        <v>280</v>
      </c>
      <c r="J8585" s="200"/>
      <c r="K8585" s="200" t="str" cm="1">
        <f t="array" ref="K8585">IF($C8585="","",IF(AND($C8585=Party_Statement!$C$5,$B8585&gt;=Party_Statement!$C$6,$B8585&lt;=Party_Statement!$E$6),SUMPRODUCT(($C$3:$C8585=Party_Statement!$C$5)*($B$3:$B8585&gt;=Party_Statement!$C$6)*($B$3:$B8585&lt;=Party_Statement!$E$6)),""))</f>
        <v/>
      </c>
    </row>
    <row r="8586" spans="1:11" x14ac:dyDescent="0.2">
      <c r="A8586" s="203" t="str">
        <f>Collection!A1038</f>
        <v>2083/05/31</v>
      </c>
      <c r="B8586" s="197">
        <f>'PETTY CASH'!B101</f>
        <v>46262</v>
      </c>
      <c r="C8586" s="200" t="str">
        <f>'PETTY CASH'!D101</f>
        <v>OFFICE EXPENSES</v>
      </c>
      <c r="D8586" s="200" t="str">
        <f>'PETTY CASH'!G101</f>
        <v>Payment</v>
      </c>
      <c r="E8586" s="200">
        <f>'PETTY CASH'!C101</f>
        <v>4329</v>
      </c>
      <c r="F8586" s="200" t="str">
        <f>'PETTY CASH'!F101</f>
        <v>SCREW DRIVER AND CLAMP</v>
      </c>
      <c r="G8586" s="201">
        <f>'PETTY CASH'!J101</f>
        <v>271</v>
      </c>
      <c r="H8586" s="201">
        <f>'PETTY CASH'!I101</f>
        <v>0</v>
      </c>
      <c r="I8586" s="201">
        <f t="shared" si="135"/>
        <v>271</v>
      </c>
      <c r="J8586" s="200"/>
      <c r="K8586" s="200" t="str" cm="1">
        <f t="array" ref="K8586">IF($C8586="","",IF(AND($C8586=Party_Statement!$C$5,$B8586&gt;=Party_Statement!$C$6,$B8586&lt;=Party_Statement!$E$6),SUMPRODUCT(($C$3:$C8586=Party_Statement!$C$5)*($B$3:$B8586&gt;=Party_Statement!$C$6)*($B$3:$B8586&lt;=Party_Statement!$E$6)),""))</f>
        <v/>
      </c>
    </row>
    <row r="8587" spans="1:11" x14ac:dyDescent="0.2">
      <c r="A8587" s="203" t="str">
        <f>Collection!A1039</f>
        <v>2083/05/31</v>
      </c>
      <c r="B8587" s="197">
        <f>'PETTY CASH'!B102</f>
        <v>46262</v>
      </c>
      <c r="C8587" s="200" t="str">
        <f>'PETTY CASH'!D102</f>
        <v>OFFICE EXPENSES</v>
      </c>
      <c r="D8587" s="200" t="str">
        <f>'PETTY CASH'!G102</f>
        <v>Payment</v>
      </c>
      <c r="E8587" s="200">
        <f>'PETTY CASH'!C102</f>
        <v>4330</v>
      </c>
      <c r="F8587" s="200" t="str">
        <f>'PETTY CASH'!F102</f>
        <v>THORMOMETER</v>
      </c>
      <c r="G8587" s="201">
        <f>'PETTY CASH'!J102</f>
        <v>400</v>
      </c>
      <c r="H8587" s="201">
        <f>'PETTY CASH'!I102</f>
        <v>0</v>
      </c>
      <c r="I8587" s="201">
        <f t="shared" si="135"/>
        <v>400</v>
      </c>
      <c r="J8587" s="200"/>
      <c r="K8587" s="200" t="str" cm="1">
        <f t="array" ref="K8587">IF($C8587="","",IF(AND($C8587=Party_Statement!$C$5,$B8587&gt;=Party_Statement!$C$6,$B8587&lt;=Party_Statement!$E$6),SUMPRODUCT(($C$3:$C8587=Party_Statement!$C$5)*($B$3:$B8587&gt;=Party_Statement!$C$6)*($B$3:$B8587&lt;=Party_Statement!$E$6)),""))</f>
        <v/>
      </c>
    </row>
    <row r="8588" spans="1:11" x14ac:dyDescent="0.2">
      <c r="A8588" s="203" t="str">
        <f>Collection!A1040</f>
        <v>2083/05/31</v>
      </c>
      <c r="B8588" s="197">
        <f>'PETTY CASH'!B103</f>
        <v>46262</v>
      </c>
      <c r="C8588" s="200" t="str">
        <f>'PETTY CASH'!D103</f>
        <v>NAR BAHADUR RANA</v>
      </c>
      <c r="D8588" s="200" t="str">
        <f>'PETTY CASH'!G103</f>
        <v>Advance</v>
      </c>
      <c r="E8588" s="200">
        <f>'PETTY CASH'!C103</f>
        <v>0</v>
      </c>
      <c r="F8588" s="200" t="str">
        <f>'PETTY CASH'!F103</f>
        <v>ADVANCE BY SUSHIL</v>
      </c>
      <c r="G8588" s="201">
        <f>'PETTY CASH'!J103</f>
        <v>1000</v>
      </c>
      <c r="H8588" s="201">
        <f>'PETTY CASH'!I103</f>
        <v>0</v>
      </c>
      <c r="I8588" s="201">
        <f t="shared" si="135"/>
        <v>1000</v>
      </c>
      <c r="J8588" s="200"/>
      <c r="K8588" s="200" t="str" cm="1">
        <f t="array" ref="K8588">IF($C8588="","",IF(AND($C8588=Party_Statement!$C$5,$B8588&gt;=Party_Statement!$C$6,$B8588&lt;=Party_Statement!$E$6),SUMPRODUCT(($C$3:$C8588=Party_Statement!$C$5)*($B$3:$B8588&gt;=Party_Statement!$C$6)*($B$3:$B8588&lt;=Party_Statement!$E$6)),""))</f>
        <v/>
      </c>
    </row>
    <row r="8589" spans="1:11" s="64" customFormat="1" x14ac:dyDescent="0.2">
      <c r="A8589" s="203" t="str">
        <f>Collection!A1041</f>
        <v>2083/05/31</v>
      </c>
      <c r="B8589" s="197">
        <f>'PETTY CASH'!B104</f>
        <v>46263</v>
      </c>
      <c r="C8589" s="200" t="str">
        <f>'PETTY CASH'!D104</f>
        <v>CASH RECEIVED FROM COLLECTION</v>
      </c>
      <c r="D8589" s="200" t="str">
        <f>'PETTY CASH'!G104</f>
        <v>Collection</v>
      </c>
      <c r="E8589" s="200">
        <f>'PETTY CASH'!C104</f>
        <v>0</v>
      </c>
      <c r="F8589" s="200">
        <f>'PETTY CASH'!F104</f>
        <v>0</v>
      </c>
      <c r="G8589" s="201">
        <f>'PETTY CASH'!J104</f>
        <v>0</v>
      </c>
      <c r="H8589" s="201">
        <f>'PETTY CASH'!I104</f>
        <v>12000</v>
      </c>
      <c r="I8589" s="201">
        <f t="shared" si="135"/>
        <v>-12000</v>
      </c>
      <c r="J8589" s="202"/>
      <c r="K8589" s="200" t="str" cm="1">
        <f t="array" ref="K8589">IF($C8589="","",IF(AND($C8589=Party_Statement!$C$5,$B8589&gt;=Party_Statement!$C$6,$B8589&lt;=Party_Statement!$E$6),SUMPRODUCT(($C$3:$C8589=Party_Statement!$C$5)*($B$3:$B8589&gt;=Party_Statement!$C$6)*($B$3:$B8589&lt;=Party_Statement!$E$6)),""))</f>
        <v/>
      </c>
    </row>
    <row r="8590" spans="1:11" x14ac:dyDescent="0.2">
      <c r="A8590" s="203" t="str">
        <f>Collection!A1042</f>
        <v>2083/05/31</v>
      </c>
      <c r="B8590" s="197">
        <f>'PETTY CASH'!B105</f>
        <v>46263</v>
      </c>
      <c r="C8590" s="200" t="str">
        <f>'PETTY CASH'!D105</f>
        <v>NAR BAHADUR RANA</v>
      </c>
      <c r="D8590" s="200" t="str">
        <f>'PETTY CASH'!G105</f>
        <v>Advance</v>
      </c>
      <c r="E8590" s="200">
        <f>'PETTY CASH'!C105</f>
        <v>0</v>
      </c>
      <c r="F8590" s="200" t="str">
        <f>'PETTY CASH'!F105</f>
        <v>ADVANCE BY SUSHIL</v>
      </c>
      <c r="G8590" s="201">
        <f>'PETTY CASH'!J105</f>
        <v>1000</v>
      </c>
      <c r="H8590" s="201">
        <f>'PETTY CASH'!I105</f>
        <v>0</v>
      </c>
      <c r="I8590" s="201">
        <f t="shared" si="135"/>
        <v>1000</v>
      </c>
      <c r="J8590" s="200"/>
      <c r="K8590" s="200" t="str" cm="1">
        <f t="array" ref="K8590">IF($C8590="","",IF(AND($C8590=Party_Statement!$C$5,$B8590&gt;=Party_Statement!$C$6,$B8590&lt;=Party_Statement!$E$6),SUMPRODUCT(($C$3:$C8590=Party_Statement!$C$5)*($B$3:$B8590&gt;=Party_Statement!$C$6)*($B$3:$B8590&lt;=Party_Statement!$E$6)),""))</f>
        <v/>
      </c>
    </row>
    <row r="8591" spans="1:11" x14ac:dyDescent="0.2">
      <c r="A8591" s="203" t="str">
        <f>Collection!A1043</f>
        <v>2083/05/31</v>
      </c>
      <c r="B8591" s="197">
        <f>'PETTY CASH'!B106</f>
        <v>46263</v>
      </c>
      <c r="C8591" s="200" t="str">
        <f>'PETTY CASH'!D106</f>
        <v>OFFICE EXPENSES</v>
      </c>
      <c r="D8591" s="200" t="str">
        <f>'PETTY CASH'!G106</f>
        <v>Payment</v>
      </c>
      <c r="E8591" s="200">
        <f>'PETTY CASH'!C106</f>
        <v>0</v>
      </c>
      <c r="F8591" s="200" t="str">
        <f>'PETTY CASH'!F106</f>
        <v>AUTO FARE</v>
      </c>
      <c r="G8591" s="201">
        <f>'PETTY CASH'!J106</f>
        <v>500</v>
      </c>
      <c r="H8591" s="201">
        <f>'PETTY CASH'!I106</f>
        <v>0</v>
      </c>
      <c r="I8591" s="201">
        <f t="shared" si="135"/>
        <v>500</v>
      </c>
      <c r="J8591" s="200"/>
      <c r="K8591" s="200" t="str" cm="1">
        <f t="array" ref="K8591">IF($C8591="","",IF(AND($C8591=Party_Statement!$C$5,$B8591&gt;=Party_Statement!$C$6,$B8591&lt;=Party_Statement!$E$6),SUMPRODUCT(($C$3:$C8591=Party_Statement!$C$5)*($B$3:$B8591&gt;=Party_Statement!$C$6)*($B$3:$B8591&lt;=Party_Statement!$E$6)),""))</f>
        <v/>
      </c>
    </row>
    <row r="8592" spans="1:11" x14ac:dyDescent="0.2">
      <c r="A8592" s="203" t="str">
        <f>Collection!A1044</f>
        <v>2083/06/01</v>
      </c>
      <c r="B8592" s="197">
        <f>'PETTY CASH'!B107</f>
        <v>46264</v>
      </c>
      <c r="C8592" s="200" t="str">
        <f>'PETTY CASH'!D107</f>
        <v>OFFICE EXPENSES</v>
      </c>
      <c r="D8592" s="200" t="str">
        <f>'PETTY CASH'!G107</f>
        <v>Payment</v>
      </c>
      <c r="E8592" s="200">
        <f>'PETTY CASH'!C107</f>
        <v>0</v>
      </c>
      <c r="F8592" s="200" t="str">
        <f>'PETTY CASH'!F107</f>
        <v xml:space="preserve">WOOD </v>
      </c>
      <c r="G8592" s="201">
        <f>'PETTY CASH'!J107</f>
        <v>1800</v>
      </c>
      <c r="H8592" s="201">
        <f>'PETTY CASH'!I107</f>
        <v>0</v>
      </c>
      <c r="I8592" s="201">
        <f t="shared" si="135"/>
        <v>1800</v>
      </c>
      <c r="J8592" s="200"/>
      <c r="K8592" s="200" t="str" cm="1">
        <f t="array" ref="K8592">IF($C8592="","",IF(AND($C8592=Party_Statement!$C$5,$B8592&gt;=Party_Statement!$C$6,$B8592&lt;=Party_Statement!$E$6),SUMPRODUCT(($C$3:$C8592=Party_Statement!$C$5)*($B$3:$B8592&gt;=Party_Statement!$C$6)*($B$3:$B8592&lt;=Party_Statement!$E$6)),""))</f>
        <v/>
      </c>
    </row>
    <row r="8593" spans="1:11" s="64" customFormat="1" x14ac:dyDescent="0.2">
      <c r="A8593" s="203" t="str">
        <f>Collection!A1045</f>
        <v>2083/06/01</v>
      </c>
      <c r="B8593" s="197">
        <f>'PETTY CASH'!B108</f>
        <v>46264</v>
      </c>
      <c r="C8593" s="200" t="str">
        <f>'PETTY CASH'!D108</f>
        <v>OFFICE EXPENSES</v>
      </c>
      <c r="D8593" s="200" t="str">
        <f>'PETTY CASH'!G108</f>
        <v>Payment</v>
      </c>
      <c r="E8593" s="200">
        <f>'PETTY CASH'!C108</f>
        <v>0</v>
      </c>
      <c r="F8593" s="200" t="str">
        <f>'PETTY CASH'!F108</f>
        <v>AUTO FARE</v>
      </c>
      <c r="G8593" s="201">
        <f>'PETTY CASH'!J108</f>
        <v>700</v>
      </c>
      <c r="H8593" s="201">
        <f>'PETTY CASH'!I108</f>
        <v>0</v>
      </c>
      <c r="I8593" s="201">
        <f t="shared" si="135"/>
        <v>700</v>
      </c>
      <c r="J8593" s="202"/>
      <c r="K8593" s="200" t="str" cm="1">
        <f t="array" ref="K8593">IF($C8593="","",IF(AND($C8593=Party_Statement!$C$5,$B8593&gt;=Party_Statement!$C$6,$B8593&lt;=Party_Statement!$E$6),SUMPRODUCT(($C$3:$C8593=Party_Statement!$C$5)*($B$3:$B8593&gt;=Party_Statement!$C$6)*($B$3:$B8593&lt;=Party_Statement!$E$6)),""))</f>
        <v/>
      </c>
    </row>
    <row r="8594" spans="1:11" x14ac:dyDescent="0.2">
      <c r="A8594" s="203" t="str">
        <f>Collection!A1046</f>
        <v>2083/06/01</v>
      </c>
      <c r="B8594" s="197">
        <f>'PETTY CASH'!B109</f>
        <v>46265</v>
      </c>
      <c r="C8594" s="200" t="str">
        <f>'PETTY CASH'!D109</f>
        <v>NAR BAHADUR RANA</v>
      </c>
      <c r="D8594" s="200" t="str">
        <f>'PETTY CASH'!G109</f>
        <v>Advance</v>
      </c>
      <c r="E8594" s="200">
        <f>'PETTY CASH'!C109</f>
        <v>0</v>
      </c>
      <c r="F8594" s="200" t="str">
        <f>'PETTY CASH'!F109</f>
        <v>ADVANCE BY SUSHIL</v>
      </c>
      <c r="G8594" s="201">
        <f>'PETTY CASH'!J109</f>
        <v>1000</v>
      </c>
      <c r="H8594" s="201">
        <f>'PETTY CASH'!I109</f>
        <v>0</v>
      </c>
      <c r="I8594" s="201">
        <f t="shared" si="135"/>
        <v>1000</v>
      </c>
      <c r="J8594" s="200"/>
      <c r="K8594" s="200" t="str" cm="1">
        <f t="array" ref="K8594">IF($C8594="","",IF(AND($C8594=Party_Statement!$C$5,$B8594&gt;=Party_Statement!$C$6,$B8594&lt;=Party_Statement!$E$6),SUMPRODUCT(($C$3:$C8594=Party_Statement!$C$5)*($B$3:$B8594&gt;=Party_Statement!$C$6)*($B$3:$B8594&lt;=Party_Statement!$E$6)),""))</f>
        <v/>
      </c>
    </row>
    <row r="8595" spans="1:11" x14ac:dyDescent="0.2">
      <c r="A8595" s="203" t="str">
        <f>Collection!A1047</f>
        <v>2083/06/01</v>
      </c>
      <c r="B8595" s="197">
        <f>'PETTY CASH'!B110</f>
        <v>46265</v>
      </c>
      <c r="C8595" s="200" t="str">
        <f>'PETTY CASH'!D110</f>
        <v>SAI KRIPA KSS LTD</v>
      </c>
      <c r="D8595" s="200" t="str">
        <f>'PETTY CASH'!G110</f>
        <v>Advance</v>
      </c>
      <c r="E8595" s="200">
        <f>'PETTY CASH'!C110</f>
        <v>0</v>
      </c>
      <c r="F8595" s="200" t="str">
        <f>'PETTY CASH'!F110</f>
        <v>ELECTRICITY MAINTINANCE SAIKRIKPA</v>
      </c>
      <c r="G8595" s="201">
        <f>'PETTY CASH'!J110</f>
        <v>5500</v>
      </c>
      <c r="H8595" s="201">
        <f>'PETTY CASH'!I110</f>
        <v>0</v>
      </c>
      <c r="I8595" s="201">
        <f t="shared" si="135"/>
        <v>5500</v>
      </c>
      <c r="J8595" s="200"/>
      <c r="K8595" s="200" t="str" cm="1">
        <f t="array" ref="K8595">IF($C8595="","",IF(AND($C8595=Party_Statement!$C$5,$B8595&gt;=Party_Statement!$C$6,$B8595&lt;=Party_Statement!$E$6),SUMPRODUCT(($C$3:$C8595=Party_Statement!$C$5)*($B$3:$B8595&gt;=Party_Statement!$C$6)*($B$3:$B8595&lt;=Party_Statement!$E$6)),""))</f>
        <v/>
      </c>
    </row>
    <row r="8596" spans="1:11" x14ac:dyDescent="0.2">
      <c r="A8596" s="203" t="str">
        <f>Collection!A1048</f>
        <v>2083/06/01</v>
      </c>
      <c r="B8596" s="197">
        <f>'PETTY CASH'!B111</f>
        <v>46268</v>
      </c>
      <c r="C8596" s="200" t="str">
        <f>'PETTY CASH'!D111</f>
        <v>CASH RECEIVED FROM COLLECTION</v>
      </c>
      <c r="D8596" s="200" t="str">
        <f>'PETTY CASH'!G111</f>
        <v>Collection</v>
      </c>
      <c r="E8596" s="200">
        <f>'PETTY CASH'!C111</f>
        <v>0</v>
      </c>
      <c r="F8596" s="200">
        <f>'PETTY CASH'!F111</f>
        <v>0</v>
      </c>
      <c r="G8596" s="201">
        <f>'PETTY CASH'!J111</f>
        <v>0</v>
      </c>
      <c r="H8596" s="201">
        <f>'PETTY CASH'!I111</f>
        <v>12000</v>
      </c>
      <c r="I8596" s="201">
        <f t="shared" si="135"/>
        <v>-12000</v>
      </c>
      <c r="J8596" s="200"/>
      <c r="K8596" s="200" t="str" cm="1">
        <f t="array" ref="K8596">IF($C8596="","",IF(AND($C8596=Party_Statement!$C$5,$B8596&gt;=Party_Statement!$C$6,$B8596&lt;=Party_Statement!$E$6),SUMPRODUCT(($C$3:$C8596=Party_Statement!$C$5)*($B$3:$B8596&gt;=Party_Statement!$C$6)*($B$3:$B8596&lt;=Party_Statement!$E$6)),""))</f>
        <v/>
      </c>
    </row>
    <row r="8597" spans="1:11" x14ac:dyDescent="0.2">
      <c r="A8597" s="203" t="str">
        <f>Collection!A1049</f>
        <v>2083/06/01</v>
      </c>
      <c r="B8597" s="197">
        <f>'PETTY CASH'!B112</f>
        <v>46267</v>
      </c>
      <c r="C8597" s="200" t="str">
        <f>'PETTY CASH'!D112</f>
        <v>SAI KRIPA KSS LTD</v>
      </c>
      <c r="D8597" s="200" t="str">
        <f>'PETTY CASH'!G112</f>
        <v>Advance</v>
      </c>
      <c r="E8597" s="200">
        <f>'PETTY CASH'!C112</f>
        <v>0</v>
      </c>
      <c r="F8597" s="200" t="str">
        <f>'PETTY CASH'!F112</f>
        <v>WOOD</v>
      </c>
      <c r="G8597" s="201">
        <f>'PETTY CASH'!J112</f>
        <v>1800</v>
      </c>
      <c r="H8597" s="201">
        <f>'PETTY CASH'!I112</f>
        <v>0</v>
      </c>
      <c r="I8597" s="201">
        <f t="shared" si="135"/>
        <v>1800</v>
      </c>
      <c r="J8597" s="200"/>
      <c r="K8597" s="200" t="str" cm="1">
        <f t="array" ref="K8597">IF($C8597="","",IF(AND($C8597=Party_Statement!$C$5,$B8597&gt;=Party_Statement!$C$6,$B8597&lt;=Party_Statement!$E$6),SUMPRODUCT(($C$3:$C8597=Party_Statement!$C$5)*($B$3:$B8597&gt;=Party_Statement!$C$6)*($B$3:$B8597&lt;=Party_Statement!$E$6)),""))</f>
        <v/>
      </c>
    </row>
    <row r="8598" spans="1:11" x14ac:dyDescent="0.2">
      <c r="A8598" s="203" t="str">
        <f>Collection!A1050</f>
        <v>2083/06/01</v>
      </c>
      <c r="B8598" s="197">
        <f>'PETTY CASH'!B113</f>
        <v>46267</v>
      </c>
      <c r="C8598" s="200" t="str">
        <f>'PETTY CASH'!D113</f>
        <v>OFFICE EXPENSES</v>
      </c>
      <c r="D8598" s="200" t="str">
        <f>'PETTY CASH'!G113</f>
        <v>Payment</v>
      </c>
      <c r="E8598" s="200">
        <f>'PETTY CASH'!C113</f>
        <v>0</v>
      </c>
      <c r="F8598" s="200" t="str">
        <f>'PETTY CASH'!F113</f>
        <v>GAS</v>
      </c>
      <c r="G8598" s="201">
        <f>'PETTY CASH'!J113</f>
        <v>2060</v>
      </c>
      <c r="H8598" s="201">
        <f>'PETTY CASH'!I113</f>
        <v>0</v>
      </c>
      <c r="I8598" s="201">
        <f t="shared" si="135"/>
        <v>2060</v>
      </c>
      <c r="J8598" s="200"/>
      <c r="K8598" s="200" t="str" cm="1">
        <f t="array" ref="K8598">IF($C8598="","",IF(AND($C8598=Party_Statement!$C$5,$B8598&gt;=Party_Statement!$C$6,$B8598&lt;=Party_Statement!$E$6),SUMPRODUCT(($C$3:$C8598=Party_Statement!$C$5)*($B$3:$B8598&gt;=Party_Statement!$C$6)*($B$3:$B8598&lt;=Party_Statement!$E$6)),""))</f>
        <v/>
      </c>
    </row>
    <row r="8599" spans="1:11" x14ac:dyDescent="0.2">
      <c r="A8599" s="203" t="str">
        <f>Collection!A1051</f>
        <v>2083/06/01</v>
      </c>
      <c r="B8599" s="197">
        <f>'PETTY CASH'!B114</f>
        <v>46267</v>
      </c>
      <c r="C8599" s="200" t="str">
        <f>'PETTY CASH'!D114</f>
        <v>OFFICE EXPENSES</v>
      </c>
      <c r="D8599" s="200" t="str">
        <f>'PETTY CASH'!G114</f>
        <v>Payment</v>
      </c>
      <c r="E8599" s="200">
        <f>'PETTY CASH'!C114</f>
        <v>0</v>
      </c>
      <c r="F8599" s="200" t="str">
        <f>'PETTY CASH'!F114</f>
        <v>AUTO FARE</v>
      </c>
      <c r="G8599" s="201">
        <f>'PETTY CASH'!J114</f>
        <v>700</v>
      </c>
      <c r="H8599" s="201">
        <f>'PETTY CASH'!I114</f>
        <v>0</v>
      </c>
      <c r="I8599" s="201">
        <f t="shared" si="135"/>
        <v>700</v>
      </c>
      <c r="J8599" s="200"/>
      <c r="K8599" s="200" t="str" cm="1">
        <f t="array" ref="K8599">IF($C8599="","",IF(AND($C8599=Party_Statement!$C$5,$B8599&gt;=Party_Statement!$C$6,$B8599&lt;=Party_Statement!$E$6),SUMPRODUCT(($C$3:$C8599=Party_Statement!$C$5)*($B$3:$B8599&gt;=Party_Statement!$C$6)*($B$3:$B8599&lt;=Party_Statement!$E$6)),""))</f>
        <v/>
      </c>
    </row>
    <row r="8600" spans="1:11" x14ac:dyDescent="0.2">
      <c r="A8600" s="203" t="str">
        <f>Collection!A1052</f>
        <v>2083/06/01</v>
      </c>
      <c r="B8600" s="197">
        <f>'PETTY CASH'!B115</f>
        <v>46267</v>
      </c>
      <c r="C8600" s="200" t="str">
        <f>'PETTY CASH'!D115</f>
        <v>SAI KRIPA KSS LTD</v>
      </c>
      <c r="D8600" s="200" t="str">
        <f>'PETTY CASH'!G115</f>
        <v>Advance</v>
      </c>
      <c r="E8600" s="200">
        <f>'PETTY CASH'!C115</f>
        <v>0</v>
      </c>
      <c r="F8600" s="200" t="str">
        <f>'PETTY CASH'!F115</f>
        <v>SENSOR MAINTINANCE SAIKRIPA</v>
      </c>
      <c r="G8600" s="201">
        <f>'PETTY CASH'!J115</f>
        <v>1500</v>
      </c>
      <c r="H8600" s="201">
        <f>'PETTY CASH'!I115</f>
        <v>0</v>
      </c>
      <c r="I8600" s="201">
        <f t="shared" si="135"/>
        <v>1500</v>
      </c>
      <c r="J8600" s="200"/>
      <c r="K8600" s="200" t="str" cm="1">
        <f t="array" ref="K8600">IF($C8600="","",IF(AND($C8600=Party_Statement!$C$5,$B8600&gt;=Party_Statement!$C$6,$B8600&lt;=Party_Statement!$E$6),SUMPRODUCT(($C$3:$C8600=Party_Statement!$C$5)*($B$3:$B8600&gt;=Party_Statement!$C$6)*($B$3:$B8600&lt;=Party_Statement!$E$6)),""))</f>
        <v/>
      </c>
    </row>
    <row r="8601" spans="1:11" x14ac:dyDescent="0.2">
      <c r="A8601" s="203" t="str">
        <f>Collection!A1053</f>
        <v>2083/06/01</v>
      </c>
      <c r="B8601" s="197">
        <f>'PETTY CASH'!B116</f>
        <v>46267</v>
      </c>
      <c r="C8601" s="200" t="str">
        <f>'PETTY CASH'!D116</f>
        <v>OFFICE EXPENSES</v>
      </c>
      <c r="D8601" s="200" t="str">
        <f>'PETTY CASH'!G116</f>
        <v>Payment</v>
      </c>
      <c r="E8601" s="200">
        <f>'PETTY CASH'!C116</f>
        <v>0</v>
      </c>
      <c r="F8601" s="200" t="str">
        <f>'PETTY CASH'!F116</f>
        <v>TEEN/ IRON ROD TRANSPORTATION</v>
      </c>
      <c r="G8601" s="201">
        <f>'PETTY CASH'!J116</f>
        <v>700</v>
      </c>
      <c r="H8601" s="201">
        <f>'PETTY CASH'!I116</f>
        <v>0</v>
      </c>
      <c r="I8601" s="201">
        <f t="shared" si="135"/>
        <v>700</v>
      </c>
      <c r="J8601" s="200"/>
      <c r="K8601" s="200" t="str" cm="1">
        <f t="array" ref="K8601">IF($C8601="","",IF(AND($C8601=Party_Statement!$C$5,$B8601&gt;=Party_Statement!$C$6,$B8601&lt;=Party_Statement!$E$6),SUMPRODUCT(($C$3:$C8601=Party_Statement!$C$5)*($B$3:$B8601&gt;=Party_Statement!$C$6)*($B$3:$B8601&lt;=Party_Statement!$E$6)),""))</f>
        <v/>
      </c>
    </row>
    <row r="8602" spans="1:11" x14ac:dyDescent="0.2">
      <c r="A8602" s="203" t="str">
        <f>Collection!A1054</f>
        <v>2083/06/01</v>
      </c>
      <c r="B8602" s="197">
        <f>'PETTY CASH'!B117</f>
        <v>46267</v>
      </c>
      <c r="C8602" s="200" t="str">
        <f>'PETTY CASH'!D117</f>
        <v>SAI KRIPA KSS LTD</v>
      </c>
      <c r="D8602" s="200" t="str">
        <f>'PETTY CASH'!G117</f>
        <v>Advance</v>
      </c>
      <c r="E8602" s="200">
        <f>'PETTY CASH'!C117</f>
        <v>0</v>
      </c>
      <c r="F8602" s="200" t="str">
        <f>'PETTY CASH'!F117</f>
        <v>TRANSPORTATION FOR PIPE WELDING LABOUR</v>
      </c>
      <c r="G8602" s="201">
        <f>'PETTY CASH'!J117</f>
        <v>400</v>
      </c>
      <c r="H8602" s="201">
        <f>'PETTY CASH'!I117</f>
        <v>0</v>
      </c>
      <c r="I8602" s="201">
        <f t="shared" si="135"/>
        <v>400</v>
      </c>
      <c r="J8602" s="200"/>
      <c r="K8602" s="200" t="str" cm="1">
        <f t="array" ref="K8602">IF($C8602="","",IF(AND($C8602=Party_Statement!$C$5,$B8602&gt;=Party_Statement!$C$6,$B8602&lt;=Party_Statement!$E$6),SUMPRODUCT(($C$3:$C8602=Party_Statement!$C$5)*($B$3:$B8602&gt;=Party_Statement!$C$6)*($B$3:$B8602&lt;=Party_Statement!$E$6)),""))</f>
        <v/>
      </c>
    </row>
    <row r="8603" spans="1:11" x14ac:dyDescent="0.2">
      <c r="A8603" s="203" t="str">
        <f>Collection!A1055</f>
        <v>2083/06/01</v>
      </c>
      <c r="B8603" s="197">
        <f>'PETTY CASH'!B118</f>
        <v>46267</v>
      </c>
      <c r="C8603" s="200" t="str">
        <f>'PETTY CASH'!D118</f>
        <v>SAI KRIPA KSS LTD</v>
      </c>
      <c r="D8603" s="200" t="str">
        <f>'PETTY CASH'!G118</f>
        <v>Advance</v>
      </c>
      <c r="E8603" s="200">
        <f>'PETTY CASH'!C118</f>
        <v>0</v>
      </c>
      <c r="F8603" s="200" t="str">
        <f>'PETTY CASH'!F118</f>
        <v>OIL FOR VEHICLE TO BHAIRAHAWA WELDING</v>
      </c>
      <c r="G8603" s="201">
        <f>'PETTY CASH'!J118</f>
        <v>2000</v>
      </c>
      <c r="H8603" s="201">
        <f>'PETTY CASH'!I118</f>
        <v>0</v>
      </c>
      <c r="I8603" s="201">
        <f t="shared" si="135"/>
        <v>2000</v>
      </c>
      <c r="J8603" s="200"/>
      <c r="K8603" s="200" t="str" cm="1">
        <f t="array" ref="K8603">IF($C8603="","",IF(AND($C8603=Party_Statement!$C$5,$B8603&gt;=Party_Statement!$C$6,$B8603&lt;=Party_Statement!$E$6),SUMPRODUCT(($C$3:$C8603=Party_Statement!$C$5)*($B$3:$B8603&gt;=Party_Statement!$C$6)*($B$3:$B8603&lt;=Party_Statement!$E$6)),""))</f>
        <v/>
      </c>
    </row>
    <row r="8604" spans="1:11" x14ac:dyDescent="0.2">
      <c r="A8604" s="203" t="str">
        <f>Collection!A1056</f>
        <v>2083/06/01</v>
      </c>
      <c r="B8604" s="197">
        <f>'PETTY CASH'!B119</f>
        <v>46265</v>
      </c>
      <c r="C8604" s="200" t="str">
        <f>'PETTY CASH'!D119</f>
        <v>OFFICE EXPENSES</v>
      </c>
      <c r="D8604" s="200" t="str">
        <f>'PETTY CASH'!G119</f>
        <v>Payment</v>
      </c>
      <c r="E8604" s="200">
        <f>'PETTY CASH'!C119</f>
        <v>0</v>
      </c>
      <c r="F8604" s="200" t="str">
        <f>'PETTY CASH'!F119</f>
        <v>CAPACITOR</v>
      </c>
      <c r="G8604" s="201">
        <f>'PETTY CASH'!J119</f>
        <v>100</v>
      </c>
      <c r="H8604" s="201">
        <f>'PETTY CASH'!I119</f>
        <v>0</v>
      </c>
      <c r="I8604" s="201">
        <f t="shared" si="135"/>
        <v>100</v>
      </c>
      <c r="J8604" s="200"/>
      <c r="K8604" s="200" t="str" cm="1">
        <f t="array" ref="K8604">IF($C8604="","",IF(AND($C8604=Party_Statement!$C$5,$B8604&gt;=Party_Statement!$C$6,$B8604&lt;=Party_Statement!$E$6),SUMPRODUCT(($C$3:$C8604=Party_Statement!$C$5)*($B$3:$B8604&gt;=Party_Statement!$C$6)*($B$3:$B8604&lt;=Party_Statement!$E$6)),""))</f>
        <v/>
      </c>
    </row>
    <row r="8605" spans="1:11" x14ac:dyDescent="0.2">
      <c r="A8605" s="203" t="str">
        <f>Collection!A1057</f>
        <v>2083/06/01</v>
      </c>
      <c r="B8605" s="197">
        <f>'PETTY CASH'!B120</f>
        <v>46265</v>
      </c>
      <c r="C8605" s="200" t="str">
        <f>'PETTY CASH'!D120</f>
        <v>OFFICE EXPENSES</v>
      </c>
      <c r="D8605" s="200" t="str">
        <f>'PETTY CASH'!G120</f>
        <v>Payment</v>
      </c>
      <c r="E8605" s="200">
        <f>'PETTY CASH'!C120</f>
        <v>0</v>
      </c>
      <c r="F8605" s="200" t="str">
        <f>'PETTY CASH'!F120</f>
        <v xml:space="preserve">WALL FAN/ WIRE </v>
      </c>
      <c r="G8605" s="201">
        <f>'PETTY CASH'!J120</f>
        <v>2960</v>
      </c>
      <c r="H8605" s="201">
        <f>'PETTY CASH'!I120</f>
        <v>0</v>
      </c>
      <c r="I8605" s="201">
        <f t="shared" si="135"/>
        <v>2960</v>
      </c>
      <c r="J8605" s="200"/>
      <c r="K8605" s="200" t="str" cm="1">
        <f t="array" ref="K8605">IF($C8605="","",IF(AND($C8605=Party_Statement!$C$5,$B8605&gt;=Party_Statement!$C$6,$B8605&lt;=Party_Statement!$E$6),SUMPRODUCT(($C$3:$C8605=Party_Statement!$C$5)*($B$3:$B8605&gt;=Party_Statement!$C$6)*($B$3:$B8605&lt;=Party_Statement!$E$6)),""))</f>
        <v/>
      </c>
    </row>
    <row r="8606" spans="1:11" x14ac:dyDescent="0.2">
      <c r="A8606" s="203" t="str">
        <f>Collection!A1058</f>
        <v>2083/06/01</v>
      </c>
      <c r="B8606" s="197">
        <f>'PETTY CASH'!B121</f>
        <v>46265</v>
      </c>
      <c r="C8606" s="200" t="str">
        <f>'PETTY CASH'!D121</f>
        <v>OFFICE EXPENSES</v>
      </c>
      <c r="D8606" s="200" t="str">
        <f>'PETTY CASH'!G121</f>
        <v>Payment</v>
      </c>
      <c r="E8606" s="200">
        <f>'PETTY CASH'!C121</f>
        <v>0</v>
      </c>
      <c r="F8606" s="200" t="str">
        <f>'PETTY CASH'!F121</f>
        <v>LD PLASTIC</v>
      </c>
      <c r="G8606" s="201">
        <f>'PETTY CASH'!J121</f>
        <v>555</v>
      </c>
      <c r="H8606" s="201">
        <f>'PETTY CASH'!I121</f>
        <v>0</v>
      </c>
      <c r="I8606" s="201">
        <f t="shared" si="135"/>
        <v>555</v>
      </c>
      <c r="J8606" s="200"/>
      <c r="K8606" s="200" t="str" cm="1">
        <f t="array" ref="K8606">IF($C8606="","",IF(AND($C8606=Party_Statement!$C$5,$B8606&gt;=Party_Statement!$C$6,$B8606&lt;=Party_Statement!$E$6),SUMPRODUCT(($C$3:$C8606=Party_Statement!$C$5)*($B$3:$B8606&gt;=Party_Statement!$C$6)*($B$3:$B8606&lt;=Party_Statement!$E$6)),""))</f>
        <v/>
      </c>
    </row>
    <row r="8607" spans="1:11" x14ac:dyDescent="0.2">
      <c r="A8607" s="203" t="str">
        <f>Collection!A1059</f>
        <v>2083/06/02</v>
      </c>
      <c r="B8607" s="197">
        <f>'PETTY CASH'!B122</f>
        <v>46266</v>
      </c>
      <c r="C8607" s="200" t="str">
        <f>'PETTY CASH'!D122</f>
        <v>OFFICE EXPENSES</v>
      </c>
      <c r="D8607" s="200" t="str">
        <f>'PETTY CASH'!G122</f>
        <v>Payment</v>
      </c>
      <c r="E8607" s="200">
        <f>'PETTY CASH'!C122</f>
        <v>0</v>
      </c>
      <c r="F8607" s="200" t="str">
        <f>'PETTY CASH'!F122</f>
        <v>LD PLASTIC</v>
      </c>
      <c r="G8607" s="201">
        <f>'PETTY CASH'!J122</f>
        <v>980</v>
      </c>
      <c r="H8607" s="201">
        <f>'PETTY CASH'!I122</f>
        <v>0</v>
      </c>
      <c r="I8607" s="201">
        <f t="shared" si="135"/>
        <v>980</v>
      </c>
      <c r="J8607" s="200"/>
      <c r="K8607" s="200" t="str" cm="1">
        <f t="array" ref="K8607">IF($C8607="","",IF(AND($C8607=Party_Statement!$C$5,$B8607&gt;=Party_Statement!$C$6,$B8607&lt;=Party_Statement!$E$6),SUMPRODUCT(($C$3:$C8607=Party_Statement!$C$5)*($B$3:$B8607&gt;=Party_Statement!$C$6)*($B$3:$B8607&lt;=Party_Statement!$E$6)),""))</f>
        <v/>
      </c>
    </row>
    <row r="8608" spans="1:11" x14ac:dyDescent="0.2">
      <c r="A8608" s="203" t="str">
        <f>Collection!A1060</f>
        <v>2083/06/02</v>
      </c>
      <c r="B8608" s="197">
        <f>'PETTY CASH'!B123</f>
        <v>46268</v>
      </c>
      <c r="C8608" s="200" t="str">
        <f>'PETTY CASH'!D123</f>
        <v>OFFICE EXPENSES</v>
      </c>
      <c r="D8608" s="200" t="str">
        <f>'PETTY CASH'!G123</f>
        <v>Payment</v>
      </c>
      <c r="E8608" s="200">
        <f>'PETTY CASH'!C123</f>
        <v>0</v>
      </c>
      <c r="F8608" s="200" t="str">
        <f>'PETTY CASH'!F123</f>
        <v xml:space="preserve">MILK ANALYSER CLEANING MATERIALS </v>
      </c>
      <c r="G8608" s="201">
        <f>'PETTY CASH'!J123</f>
        <v>3900</v>
      </c>
      <c r="H8608" s="201">
        <f>'PETTY CASH'!I123</f>
        <v>0</v>
      </c>
      <c r="I8608" s="201">
        <f t="shared" si="135"/>
        <v>3900</v>
      </c>
      <c r="J8608" s="200"/>
      <c r="K8608" s="200" t="str" cm="1">
        <f t="array" ref="K8608">IF($C8608="","",IF(AND($C8608=Party_Statement!$C$5,$B8608&gt;=Party_Statement!$C$6,$B8608&lt;=Party_Statement!$E$6),SUMPRODUCT(($C$3:$C8608=Party_Statement!$C$5)*($B$3:$B8608&gt;=Party_Statement!$C$6)*($B$3:$B8608&lt;=Party_Statement!$E$6)),""))</f>
        <v/>
      </c>
    </row>
    <row r="8609" spans="1:11" x14ac:dyDescent="0.2">
      <c r="A8609" s="203" t="str">
        <f>Collection!A1061</f>
        <v>2083/06/02</v>
      </c>
      <c r="B8609" s="197">
        <f>'PETTY CASH'!B124</f>
        <v>46268</v>
      </c>
      <c r="C8609" s="200" t="str">
        <f>'PETTY CASH'!D124</f>
        <v>NAR BAHADUR RANA</v>
      </c>
      <c r="D8609" s="200" t="str">
        <f>'PETTY CASH'!G124</f>
        <v>Advance</v>
      </c>
      <c r="E8609" s="200">
        <f>'PETTY CASH'!C124</f>
        <v>0</v>
      </c>
      <c r="F8609" s="200" t="str">
        <f>'PETTY CASH'!F124</f>
        <v>ADVANCE BY SUSHIL</v>
      </c>
      <c r="G8609" s="201">
        <f>'PETTY CASH'!J124</f>
        <v>13000</v>
      </c>
      <c r="H8609" s="201">
        <f>'PETTY CASH'!I124</f>
        <v>0</v>
      </c>
      <c r="I8609" s="201">
        <f t="shared" si="135"/>
        <v>13000</v>
      </c>
      <c r="J8609" s="200"/>
      <c r="K8609" s="200" t="str" cm="1">
        <f t="array" ref="K8609">IF($C8609="","",IF(AND($C8609=Party_Statement!$C$5,$B8609&gt;=Party_Statement!$C$6,$B8609&lt;=Party_Statement!$E$6),SUMPRODUCT(($C$3:$C8609=Party_Statement!$C$5)*($B$3:$B8609&gt;=Party_Statement!$C$6)*($B$3:$B8609&lt;=Party_Statement!$E$6)),""))</f>
        <v/>
      </c>
    </row>
    <row r="8610" spans="1:11" x14ac:dyDescent="0.2">
      <c r="A8610" s="203" t="str">
        <f>Collection!A1062</f>
        <v>2083/06/02</v>
      </c>
      <c r="B8610" s="197">
        <f>'PETTY CASH'!B125</f>
        <v>46268</v>
      </c>
      <c r="C8610" s="200" t="str">
        <f>'PETTY CASH'!D125</f>
        <v>CASH RECEIVED FROM COLLECTION</v>
      </c>
      <c r="D8610" s="200" t="str">
        <f>'PETTY CASH'!G125</f>
        <v>Collection</v>
      </c>
      <c r="E8610" s="200">
        <f>'PETTY CASH'!C125</f>
        <v>0</v>
      </c>
      <c r="F8610" s="200">
        <f>'PETTY CASH'!F125</f>
        <v>0</v>
      </c>
      <c r="G8610" s="201">
        <f>'PETTY CASH'!J125</f>
        <v>0</v>
      </c>
      <c r="H8610" s="201">
        <f>'PETTY CASH'!I125</f>
        <v>13000</v>
      </c>
      <c r="I8610" s="201">
        <f t="shared" si="135"/>
        <v>-13000</v>
      </c>
      <c r="J8610" s="200"/>
      <c r="K8610" s="200" t="str" cm="1">
        <f t="array" ref="K8610">IF($C8610="","",IF(AND($C8610=Party_Statement!$C$5,$B8610&gt;=Party_Statement!$C$6,$B8610&lt;=Party_Statement!$E$6),SUMPRODUCT(($C$3:$C8610=Party_Statement!$C$5)*($B$3:$B8610&gt;=Party_Statement!$C$6)*($B$3:$B8610&lt;=Party_Statement!$E$6)),""))</f>
        <v/>
      </c>
    </row>
    <row r="8611" spans="1:11" x14ac:dyDescent="0.2">
      <c r="A8611" s="203" t="str">
        <f>Collection!A1063</f>
        <v>2083/06/02</v>
      </c>
      <c r="B8611" s="197">
        <f>'PETTY CASH'!B126</f>
        <v>46268</v>
      </c>
      <c r="C8611" s="200" t="str">
        <f>'PETTY CASH'!D126</f>
        <v>OFFICE EXPENSES</v>
      </c>
      <c r="D8611" s="200" t="str">
        <f>'PETTY CASH'!G126</f>
        <v>Payment</v>
      </c>
      <c r="E8611" s="200">
        <f>'PETTY CASH'!C126</f>
        <v>0</v>
      </c>
      <c r="F8611" s="200" t="str">
        <f>'PETTY CASH'!F126</f>
        <v>CHAPPAL</v>
      </c>
      <c r="G8611" s="201">
        <f>'PETTY CASH'!J126</f>
        <v>1000</v>
      </c>
      <c r="H8611" s="201">
        <f>'PETTY CASH'!I126</f>
        <v>0</v>
      </c>
      <c r="I8611" s="201">
        <f t="shared" si="135"/>
        <v>1000</v>
      </c>
      <c r="J8611" s="200"/>
      <c r="K8611" s="200" t="str" cm="1">
        <f t="array" ref="K8611">IF($C8611="","",IF(AND($C8611=Party_Statement!$C$5,$B8611&gt;=Party_Statement!$C$6,$B8611&lt;=Party_Statement!$E$6),SUMPRODUCT(($C$3:$C8611=Party_Statement!$C$5)*($B$3:$B8611&gt;=Party_Statement!$C$6)*($B$3:$B8611&lt;=Party_Statement!$E$6)),""))</f>
        <v/>
      </c>
    </row>
    <row r="8612" spans="1:11" x14ac:dyDescent="0.2">
      <c r="A8612" s="203" t="str">
        <f>Collection!A1064</f>
        <v>2083/06/02</v>
      </c>
      <c r="B8612" s="197">
        <f>'PETTY CASH'!B127</f>
        <v>46268</v>
      </c>
      <c r="C8612" s="200" t="str">
        <f>'PETTY CASH'!D127</f>
        <v>OFFICE EXPENSES</v>
      </c>
      <c r="D8612" s="200" t="str">
        <f>'PETTY CASH'!G127</f>
        <v>Payment</v>
      </c>
      <c r="E8612" s="200">
        <f>'PETTY CASH'!C127</f>
        <v>0</v>
      </c>
      <c r="F8612" s="200" t="str">
        <f>'PETTY CASH'!F127</f>
        <v>CHUKKAL</v>
      </c>
      <c r="G8612" s="201">
        <f>'PETTY CASH'!J127</f>
        <v>450</v>
      </c>
      <c r="H8612" s="201">
        <f>'PETTY CASH'!I127</f>
        <v>0</v>
      </c>
      <c r="I8612" s="201">
        <f t="shared" si="135"/>
        <v>450</v>
      </c>
      <c r="J8612" s="200"/>
      <c r="K8612" s="200" t="str" cm="1">
        <f t="array" ref="K8612">IF($C8612="","",IF(AND($C8612=Party_Statement!$C$5,$B8612&gt;=Party_Statement!$C$6,$B8612&lt;=Party_Statement!$E$6),SUMPRODUCT(($C$3:$C8612=Party_Statement!$C$5)*($B$3:$B8612&gt;=Party_Statement!$C$6)*($B$3:$B8612&lt;=Party_Statement!$E$6)),""))</f>
        <v/>
      </c>
    </row>
    <row r="8613" spans="1:11" x14ac:dyDescent="0.2">
      <c r="A8613" s="203" t="str">
        <f>Collection!A1065</f>
        <v>2083/06/02</v>
      </c>
      <c r="B8613" s="197">
        <f>'PETTY CASH'!B128</f>
        <v>46273</v>
      </c>
      <c r="C8613" s="200" t="str">
        <f>'PETTY CASH'!D128</f>
        <v>OFFICE EXPENSES</v>
      </c>
      <c r="D8613" s="200" t="str">
        <f>'PETTY CASH'!G128</f>
        <v>Payment</v>
      </c>
      <c r="E8613" s="200">
        <f>'PETTY CASH'!C128</f>
        <v>0</v>
      </c>
      <c r="F8613" s="200" t="str">
        <f>'PETTY CASH'!F128</f>
        <v>LD PLASTIC</v>
      </c>
      <c r="G8613" s="201">
        <f>'PETTY CASH'!J128</f>
        <v>714</v>
      </c>
      <c r="H8613" s="201">
        <f>'PETTY CASH'!I128</f>
        <v>0</v>
      </c>
      <c r="I8613" s="201">
        <f t="shared" si="135"/>
        <v>714</v>
      </c>
      <c r="J8613" s="200"/>
      <c r="K8613" s="200" t="str" cm="1">
        <f t="array" ref="K8613">IF($C8613="","",IF(AND($C8613=Party_Statement!$C$5,$B8613&gt;=Party_Statement!$C$6,$B8613&lt;=Party_Statement!$E$6),SUMPRODUCT(($C$3:$C8613=Party_Statement!$C$5)*($B$3:$B8613&gt;=Party_Statement!$C$6)*($B$3:$B8613&lt;=Party_Statement!$E$6)),""))</f>
        <v/>
      </c>
    </row>
    <row r="8614" spans="1:11" x14ac:dyDescent="0.2">
      <c r="A8614" s="203" t="str">
        <f>Collection!A1066</f>
        <v>2083/06/02</v>
      </c>
      <c r="B8614" s="197">
        <f>'PETTY CASH'!B129</f>
        <v>46274</v>
      </c>
      <c r="C8614" s="200" t="str">
        <f>'PETTY CASH'!D129</f>
        <v>OFFICE EXPENSES</v>
      </c>
      <c r="D8614" s="200" t="str">
        <f>'PETTY CASH'!G129</f>
        <v>Payment</v>
      </c>
      <c r="E8614" s="200">
        <f>'PETTY CASH'!C129</f>
        <v>0</v>
      </c>
      <c r="F8614" s="200" t="str">
        <f>'PETTY CASH'!F129</f>
        <v>WATER PERSERER</v>
      </c>
      <c r="G8614" s="201">
        <f>'PETTY CASH'!J129</f>
        <v>370</v>
      </c>
      <c r="H8614" s="201">
        <f>'PETTY CASH'!I129</f>
        <v>0</v>
      </c>
      <c r="I8614" s="201">
        <f t="shared" si="135"/>
        <v>370</v>
      </c>
      <c r="J8614" s="200"/>
      <c r="K8614" s="200" t="str" cm="1">
        <f t="array" ref="K8614">IF($C8614="","",IF(AND($C8614=Party_Statement!$C$5,$B8614&gt;=Party_Statement!$C$6,$B8614&lt;=Party_Statement!$E$6),SUMPRODUCT(($C$3:$C8614=Party_Statement!$C$5)*($B$3:$B8614&gt;=Party_Statement!$C$6)*($B$3:$B8614&lt;=Party_Statement!$E$6)),""))</f>
        <v/>
      </c>
    </row>
    <row r="8615" spans="1:11" x14ac:dyDescent="0.2">
      <c r="A8615" s="203" t="str">
        <f>Collection!A1067</f>
        <v>2083/06/02</v>
      </c>
      <c r="B8615" s="197">
        <f>'PETTY CASH'!B130</f>
        <v>46272</v>
      </c>
      <c r="C8615" s="200" t="str">
        <f>'PETTY CASH'!D130</f>
        <v>NAR BAHADUR RANA</v>
      </c>
      <c r="D8615" s="200" t="str">
        <f>'PETTY CASH'!G130</f>
        <v>Advance</v>
      </c>
      <c r="E8615" s="200">
        <f>'PETTY CASH'!C130</f>
        <v>0</v>
      </c>
      <c r="F8615" s="200" t="str">
        <f>'PETTY CASH'!F130</f>
        <v>ADVANCE BY SUSHIL</v>
      </c>
      <c r="G8615" s="201">
        <f>'PETTY CASH'!J130</f>
        <v>1500</v>
      </c>
      <c r="H8615" s="201">
        <f>'PETTY CASH'!I130</f>
        <v>0</v>
      </c>
      <c r="I8615" s="201">
        <f t="shared" si="135"/>
        <v>1500</v>
      </c>
      <c r="J8615" s="200"/>
      <c r="K8615" s="200" t="str" cm="1">
        <f t="array" ref="K8615">IF($C8615="","",IF(AND($C8615=Party_Statement!$C$5,$B8615&gt;=Party_Statement!$C$6,$B8615&lt;=Party_Statement!$E$6),SUMPRODUCT(($C$3:$C8615=Party_Statement!$C$5)*($B$3:$B8615&gt;=Party_Statement!$C$6)*($B$3:$B8615&lt;=Party_Statement!$E$6)),""))</f>
        <v/>
      </c>
    </row>
    <row r="8616" spans="1:11" x14ac:dyDescent="0.2">
      <c r="A8616" s="203" t="str">
        <f>Collection!A1068</f>
        <v>2083/06/02</v>
      </c>
      <c r="B8616" s="197">
        <f>'PETTY CASH'!B131</f>
        <v>46273</v>
      </c>
      <c r="C8616" s="200" t="str">
        <f>'PETTY CASH'!D131</f>
        <v>NAR BAHADUR RANA</v>
      </c>
      <c r="D8616" s="200" t="str">
        <f>'PETTY CASH'!G131</f>
        <v>Advance</v>
      </c>
      <c r="E8616" s="200">
        <f>'PETTY CASH'!C131</f>
        <v>0</v>
      </c>
      <c r="F8616" s="200" t="str">
        <f>'PETTY CASH'!F131</f>
        <v>ADVANCE BY SUSHIL</v>
      </c>
      <c r="G8616" s="201">
        <f>'PETTY CASH'!J131</f>
        <v>1000</v>
      </c>
      <c r="H8616" s="201">
        <f>'PETTY CASH'!I131</f>
        <v>0</v>
      </c>
      <c r="I8616" s="201">
        <f t="shared" si="135"/>
        <v>1000</v>
      </c>
      <c r="J8616" s="200"/>
      <c r="K8616" s="200" t="str" cm="1">
        <f t="array" ref="K8616">IF($C8616="","",IF(AND($C8616=Party_Statement!$C$5,$B8616&gt;=Party_Statement!$C$6,$B8616&lt;=Party_Statement!$E$6),SUMPRODUCT(($C$3:$C8616=Party_Statement!$C$5)*($B$3:$B8616&gt;=Party_Statement!$C$6)*($B$3:$B8616&lt;=Party_Statement!$E$6)),""))</f>
        <v/>
      </c>
    </row>
    <row r="8617" spans="1:11" x14ac:dyDescent="0.2">
      <c r="A8617" s="203" t="str">
        <f>Collection!A1069</f>
        <v>2083/06/02</v>
      </c>
      <c r="B8617" s="197">
        <f>'PETTY CASH'!B132</f>
        <v>46273</v>
      </c>
      <c r="C8617" s="200" t="str">
        <f>'PETTY CASH'!D132</f>
        <v>OFFICE EXPENSES</v>
      </c>
      <c r="D8617" s="200" t="str">
        <f>'PETTY CASH'!G132</f>
        <v>Advance</v>
      </c>
      <c r="E8617" s="200">
        <f>'PETTY CASH'!C132</f>
        <v>0</v>
      </c>
      <c r="F8617" s="200" t="str">
        <f>'PETTY CASH'!F132</f>
        <v>WOOD</v>
      </c>
      <c r="G8617" s="201">
        <f>'PETTY CASH'!J132</f>
        <v>1800</v>
      </c>
      <c r="H8617" s="201">
        <f>'PETTY CASH'!I132</f>
        <v>0</v>
      </c>
      <c r="I8617" s="201">
        <f t="shared" ref="I8617:I8680" si="136">IF($C8617="","",IF($C8617=$C5104,$I5104+$G8617-$H8617,$G8617-$H8617))</f>
        <v>1800</v>
      </c>
      <c r="J8617" s="200"/>
      <c r="K8617" s="200" t="str" cm="1">
        <f t="array" ref="K8617">IF($C8617="","",IF(AND($C8617=Party_Statement!$C$5,$B8617&gt;=Party_Statement!$C$6,$B8617&lt;=Party_Statement!$E$6),SUMPRODUCT(($C$3:$C8617=Party_Statement!$C$5)*($B$3:$B8617&gt;=Party_Statement!$C$6)*($B$3:$B8617&lt;=Party_Statement!$E$6)),""))</f>
        <v/>
      </c>
    </row>
    <row r="8618" spans="1:11" x14ac:dyDescent="0.2">
      <c r="A8618" s="203" t="str">
        <f>Collection!A1070</f>
        <v>2083/06/03</v>
      </c>
      <c r="B8618" s="197">
        <f>'PETTY CASH'!B133</f>
        <v>46274</v>
      </c>
      <c r="C8618" s="200" t="str">
        <f>'PETTY CASH'!D133</f>
        <v>CASH RECEIVED FROM COLLECTION</v>
      </c>
      <c r="D8618" s="200" t="str">
        <f>'PETTY CASH'!G133</f>
        <v>Collection</v>
      </c>
      <c r="E8618" s="200">
        <f>'PETTY CASH'!C133</f>
        <v>0</v>
      </c>
      <c r="F8618" s="200">
        <f>'PETTY CASH'!F133</f>
        <v>0</v>
      </c>
      <c r="G8618" s="201">
        <f>'PETTY CASH'!J133</f>
        <v>0</v>
      </c>
      <c r="H8618" s="201">
        <f>'PETTY CASH'!I133</f>
        <v>10000</v>
      </c>
      <c r="I8618" s="201">
        <f t="shared" si="136"/>
        <v>-10000</v>
      </c>
      <c r="J8618" s="200"/>
      <c r="K8618" s="200" t="str" cm="1">
        <f t="array" ref="K8618">IF($C8618="","",IF(AND($C8618=Party_Statement!$C$5,$B8618&gt;=Party_Statement!$C$6,$B8618&lt;=Party_Statement!$E$6),SUMPRODUCT(($C$3:$C8618=Party_Statement!$C$5)*($B$3:$B8618&gt;=Party_Statement!$C$6)*($B$3:$B8618&lt;=Party_Statement!$E$6)),""))</f>
        <v/>
      </c>
    </row>
    <row r="8619" spans="1:11" x14ac:dyDescent="0.2">
      <c r="A8619" s="203" t="str">
        <f>Collection!A1071</f>
        <v>2083/06/03</v>
      </c>
      <c r="B8619" s="197">
        <f>'PETTY CASH'!B134</f>
        <v>46276</v>
      </c>
      <c r="C8619" s="200" t="str">
        <f>'PETTY CASH'!D134</f>
        <v>CASH RECEIVED FROM COLLECTION</v>
      </c>
      <c r="D8619" s="200" t="str">
        <f>'PETTY CASH'!G134</f>
        <v>Collection</v>
      </c>
      <c r="E8619" s="200">
        <f>'PETTY CASH'!C134</f>
        <v>0</v>
      </c>
      <c r="F8619" s="200">
        <f>'PETTY CASH'!F134</f>
        <v>0</v>
      </c>
      <c r="G8619" s="201">
        <f>'PETTY CASH'!J134</f>
        <v>0</v>
      </c>
      <c r="H8619" s="201">
        <f>'PETTY CASH'!I134</f>
        <v>10000</v>
      </c>
      <c r="I8619" s="201">
        <f t="shared" si="136"/>
        <v>-10000</v>
      </c>
      <c r="J8619" s="200"/>
      <c r="K8619" s="200" t="str" cm="1">
        <f t="array" ref="K8619">IF($C8619="","",IF(AND($C8619=Party_Statement!$C$5,$B8619&gt;=Party_Statement!$C$6,$B8619&lt;=Party_Statement!$E$6),SUMPRODUCT(($C$3:$C8619=Party_Statement!$C$5)*($B$3:$B8619&gt;=Party_Statement!$C$6)*($B$3:$B8619&lt;=Party_Statement!$E$6)),""))</f>
        <v/>
      </c>
    </row>
    <row r="8620" spans="1:11" x14ac:dyDescent="0.2">
      <c r="A8620" s="203" t="str">
        <f>Collection!A1072</f>
        <v>2083/06/03</v>
      </c>
      <c r="B8620" s="197">
        <f>'PETTY CASH'!B135</f>
        <v>46276</v>
      </c>
      <c r="C8620" s="200" t="str">
        <f>'PETTY CASH'!D135</f>
        <v>NAR BAHADUR RANA</v>
      </c>
      <c r="D8620" s="200" t="str">
        <f>'PETTY CASH'!G135</f>
        <v>Advance</v>
      </c>
      <c r="E8620" s="200">
        <f>'PETTY CASH'!C135</f>
        <v>0</v>
      </c>
      <c r="F8620" s="200" t="str">
        <f>'PETTY CASH'!F135</f>
        <v>ADVANCE BY SUSHIL</v>
      </c>
      <c r="G8620" s="201">
        <f>'PETTY CASH'!J135</f>
        <v>1000</v>
      </c>
      <c r="H8620" s="201">
        <f>'PETTY CASH'!I135</f>
        <v>0</v>
      </c>
      <c r="I8620" s="201">
        <f t="shared" si="136"/>
        <v>1000</v>
      </c>
      <c r="J8620" s="200"/>
      <c r="K8620" s="200" t="str" cm="1">
        <f t="array" ref="K8620">IF($C8620="","",IF(AND($C8620=Party_Statement!$C$5,$B8620&gt;=Party_Statement!$C$6,$B8620&lt;=Party_Statement!$E$6),SUMPRODUCT(($C$3:$C8620=Party_Statement!$C$5)*($B$3:$B8620&gt;=Party_Statement!$C$6)*($B$3:$B8620&lt;=Party_Statement!$E$6)),""))</f>
        <v/>
      </c>
    </row>
    <row r="8621" spans="1:11" x14ac:dyDescent="0.2">
      <c r="A8621" s="203" t="str">
        <f>Collection!A1073</f>
        <v>2083/06/03</v>
      </c>
      <c r="B8621" s="197">
        <f>'PETTY CASH'!B136</f>
        <v>46276</v>
      </c>
      <c r="C8621" s="200" t="str">
        <f>'PETTY CASH'!D136</f>
        <v>OFFICE EXPENSES</v>
      </c>
      <c r="D8621" s="200" t="str">
        <f>'PETTY CASH'!G136</f>
        <v>Payment</v>
      </c>
      <c r="E8621" s="200">
        <f>'PETTY CASH'!C136</f>
        <v>0</v>
      </c>
      <c r="F8621" s="200" t="str">
        <f>'PETTY CASH'!F136</f>
        <v xml:space="preserve">DRIVER TO LUMBILI </v>
      </c>
      <c r="G8621" s="201">
        <f>'PETTY CASH'!J136</f>
        <v>600</v>
      </c>
      <c r="H8621" s="201">
        <f>'PETTY CASH'!I136</f>
        <v>0</v>
      </c>
      <c r="I8621" s="201">
        <f t="shared" si="136"/>
        <v>600</v>
      </c>
      <c r="J8621" s="200"/>
      <c r="K8621" s="200" t="str" cm="1">
        <f t="array" ref="K8621">IF($C8621="","",IF(AND($C8621=Party_Statement!$C$5,$B8621&gt;=Party_Statement!$C$6,$B8621&lt;=Party_Statement!$E$6),SUMPRODUCT(($C$3:$C8621=Party_Statement!$C$5)*($B$3:$B8621&gt;=Party_Statement!$C$6)*($B$3:$B8621&lt;=Party_Statement!$E$6)),""))</f>
        <v/>
      </c>
    </row>
    <row r="8622" spans="1:11" x14ac:dyDescent="0.2">
      <c r="A8622" s="203" t="str">
        <f>Collection!A1074</f>
        <v>2083/06/03</v>
      </c>
      <c r="B8622" s="197">
        <f>'PETTY CASH'!B137</f>
        <v>46276</v>
      </c>
      <c r="C8622" s="200" t="str">
        <f>'PETTY CASH'!D137</f>
        <v>OFFICE EXPENSES</v>
      </c>
      <c r="D8622" s="200" t="str">
        <f>'PETTY CASH'!G137</f>
        <v>Payment</v>
      </c>
      <c r="E8622" s="200">
        <f>'PETTY CASH'!C137</f>
        <v>0</v>
      </c>
      <c r="F8622" s="200" t="str">
        <f>'PETTY CASH'!F137</f>
        <v>CLIP FILE</v>
      </c>
      <c r="G8622" s="201">
        <f>'PETTY CASH'!J137</f>
        <v>600</v>
      </c>
      <c r="H8622" s="201">
        <f>'PETTY CASH'!I137</f>
        <v>0</v>
      </c>
      <c r="I8622" s="201">
        <f t="shared" si="136"/>
        <v>600</v>
      </c>
      <c r="J8622" s="200"/>
      <c r="K8622" s="200" t="str" cm="1">
        <f t="array" ref="K8622">IF($C8622="","",IF(AND($C8622=Party_Statement!$C$5,$B8622&gt;=Party_Statement!$C$6,$B8622&lt;=Party_Statement!$E$6),SUMPRODUCT(($C$3:$C8622=Party_Statement!$C$5)*($B$3:$B8622&gt;=Party_Statement!$C$6)*($B$3:$B8622&lt;=Party_Statement!$E$6)),""))</f>
        <v/>
      </c>
    </row>
    <row r="8623" spans="1:11" x14ac:dyDescent="0.2">
      <c r="A8623" s="203" t="str">
        <f>Collection!A1075</f>
        <v>2083/06/03</v>
      </c>
      <c r="B8623" s="197">
        <f>'PETTY CASH'!B138</f>
        <v>46276</v>
      </c>
      <c r="C8623" s="200" t="str">
        <f>'PETTY CASH'!D138</f>
        <v>OFFICE EXPENSES</v>
      </c>
      <c r="D8623" s="200" t="str">
        <f>'PETTY CASH'!G138</f>
        <v>Payment</v>
      </c>
      <c r="E8623" s="200">
        <f>'PETTY CASH'!C138</f>
        <v>0</v>
      </c>
      <c r="F8623" s="200" t="str">
        <f>'PETTY CASH'!F138</f>
        <v xml:space="preserve">STEEL SCALE </v>
      </c>
      <c r="G8623" s="201">
        <f>'PETTY CASH'!J138</f>
        <v>600</v>
      </c>
      <c r="H8623" s="201">
        <f>'PETTY CASH'!I138</f>
        <v>0</v>
      </c>
      <c r="I8623" s="201">
        <f t="shared" si="136"/>
        <v>600</v>
      </c>
      <c r="J8623" s="200"/>
      <c r="K8623" s="200" t="str" cm="1">
        <f t="array" ref="K8623">IF($C8623="","",IF(AND($C8623=Party_Statement!$C$5,$B8623&gt;=Party_Statement!$C$6,$B8623&lt;=Party_Statement!$E$6),SUMPRODUCT(($C$3:$C8623=Party_Statement!$C$5)*($B$3:$B8623&gt;=Party_Statement!$C$6)*($B$3:$B8623&lt;=Party_Statement!$E$6)),""))</f>
        <v/>
      </c>
    </row>
    <row r="8624" spans="1:11" x14ac:dyDescent="0.2">
      <c r="A8624" s="203" t="str">
        <f>Collection!A1076</f>
        <v>2083/06/03</v>
      </c>
      <c r="B8624" s="197">
        <f>'PETTY CASH'!B139</f>
        <v>46276</v>
      </c>
      <c r="C8624" s="200" t="str">
        <f>'PETTY CASH'!D139</f>
        <v>OFFICE EXPENSES</v>
      </c>
      <c r="D8624" s="200" t="str">
        <f>'PETTY CASH'!G139</f>
        <v>Payment</v>
      </c>
      <c r="E8624" s="200">
        <f>'PETTY CASH'!C139</f>
        <v>0</v>
      </c>
      <c r="F8624" s="200" t="str">
        <f>'PETTY CASH'!F139</f>
        <v>VEHICLE TO LUMBINI</v>
      </c>
      <c r="G8624" s="201">
        <f>'PETTY CASH'!J139</f>
        <v>3000</v>
      </c>
      <c r="H8624" s="201">
        <f>'PETTY CASH'!I139</f>
        <v>0</v>
      </c>
      <c r="I8624" s="201">
        <f t="shared" si="136"/>
        <v>3000</v>
      </c>
      <c r="J8624" s="200"/>
      <c r="K8624" s="200" t="str" cm="1">
        <f t="array" ref="K8624">IF($C8624="","",IF(AND($C8624=Party_Statement!$C$5,$B8624&gt;=Party_Statement!$C$6,$B8624&lt;=Party_Statement!$E$6),SUMPRODUCT(($C$3:$C8624=Party_Statement!$C$5)*($B$3:$B8624&gt;=Party_Statement!$C$6)*($B$3:$B8624&lt;=Party_Statement!$E$6)),""))</f>
        <v/>
      </c>
    </row>
    <row r="8625" spans="1:11" x14ac:dyDescent="0.2">
      <c r="A8625" s="203" t="str">
        <f>Collection!A1077</f>
        <v>2083/06/03</v>
      </c>
      <c r="B8625" s="197">
        <f>'PETTY CASH'!B140</f>
        <v>46276</v>
      </c>
      <c r="C8625" s="200" t="str">
        <f>'PETTY CASH'!D140</f>
        <v>OFFICE EXPENSES</v>
      </c>
      <c r="D8625" s="200" t="str">
        <f>'PETTY CASH'!G140</f>
        <v>Payment</v>
      </c>
      <c r="E8625" s="200">
        <f>'PETTY CASH'!C140</f>
        <v>0</v>
      </c>
      <c r="F8625" s="200" t="str">
        <f>'PETTY CASH'!F140</f>
        <v xml:space="preserve">FOOD FOR DRIVER VEHICLE </v>
      </c>
      <c r="G8625" s="201">
        <f>'PETTY CASH'!J140</f>
        <v>300</v>
      </c>
      <c r="H8625" s="201">
        <f>'PETTY CASH'!I140</f>
        <v>0</v>
      </c>
      <c r="I8625" s="201">
        <f t="shared" si="136"/>
        <v>300</v>
      </c>
      <c r="J8625" s="200"/>
      <c r="K8625" s="200" t="str" cm="1">
        <f t="array" ref="K8625">IF($C8625="","",IF(AND($C8625=Party_Statement!$C$5,$B8625&gt;=Party_Statement!$C$6,$B8625&lt;=Party_Statement!$E$6),SUMPRODUCT(($C$3:$C8625=Party_Statement!$C$5)*($B$3:$B8625&gt;=Party_Statement!$C$6)*($B$3:$B8625&lt;=Party_Statement!$E$6)),""))</f>
        <v/>
      </c>
    </row>
    <row r="8626" spans="1:11" x14ac:dyDescent="0.2">
      <c r="A8626" s="203" t="str">
        <f>Collection!A1078</f>
        <v>2083/06/03</v>
      </c>
      <c r="B8626" s="197">
        <f>'PETTY CASH'!B141</f>
        <v>46276</v>
      </c>
      <c r="C8626" s="200" t="str">
        <f>'PETTY CASH'!D141</f>
        <v>NAR BAHADUR RANA</v>
      </c>
      <c r="D8626" s="200" t="str">
        <f>'PETTY CASH'!G141</f>
        <v>Payment</v>
      </c>
      <c r="E8626" s="200">
        <f>'PETTY CASH'!C141</f>
        <v>0</v>
      </c>
      <c r="F8626" s="200" t="str">
        <f>'PETTY CASH'!F141</f>
        <v>ADVANCE BY SUSHIL</v>
      </c>
      <c r="G8626" s="201">
        <f>'PETTY CASH'!J141</f>
        <v>700</v>
      </c>
      <c r="H8626" s="201">
        <f>'PETTY CASH'!I141</f>
        <v>0</v>
      </c>
      <c r="I8626" s="201">
        <f t="shared" si="136"/>
        <v>700</v>
      </c>
      <c r="J8626" s="200"/>
      <c r="K8626" s="200" t="str" cm="1">
        <f t="array" ref="K8626">IF($C8626="","",IF(AND($C8626=Party_Statement!$C$5,$B8626&gt;=Party_Statement!$C$6,$B8626&lt;=Party_Statement!$E$6),SUMPRODUCT(($C$3:$C8626=Party_Statement!$C$5)*($B$3:$B8626&gt;=Party_Statement!$C$6)*($B$3:$B8626&lt;=Party_Statement!$E$6)),""))</f>
        <v/>
      </c>
    </row>
    <row r="8627" spans="1:11" x14ac:dyDescent="0.2">
      <c r="A8627" s="203" t="str">
        <f>Collection!A1079</f>
        <v>2083/06/03</v>
      </c>
      <c r="B8627" s="197">
        <f>'PETTY CASH'!B142</f>
        <v>46277</v>
      </c>
      <c r="C8627" s="200" t="str">
        <f>'PETTY CASH'!D142</f>
        <v>SAI KRIPA KSS LTD</v>
      </c>
      <c r="D8627" s="200" t="str">
        <f>'PETTY CASH'!G142</f>
        <v>Advance</v>
      </c>
      <c r="E8627" s="200">
        <f>'PETTY CASH'!C142</f>
        <v>0</v>
      </c>
      <c r="F8627" s="200" t="str">
        <f>'PETTY CASH'!F142</f>
        <v xml:space="preserve">TEEN AND DOOR MAINTINANCE </v>
      </c>
      <c r="G8627" s="201">
        <f>'PETTY CASH'!J142</f>
        <v>11300</v>
      </c>
      <c r="H8627" s="201">
        <f>'PETTY CASH'!I142</f>
        <v>0</v>
      </c>
      <c r="I8627" s="201">
        <f t="shared" si="136"/>
        <v>11300</v>
      </c>
      <c r="J8627" s="200"/>
      <c r="K8627" s="200" t="str" cm="1">
        <f t="array" ref="K8627">IF($C8627="","",IF(AND($C8627=Party_Statement!$C$5,$B8627&gt;=Party_Statement!$C$6,$B8627&lt;=Party_Statement!$E$6),SUMPRODUCT(($C$3:$C8627=Party_Statement!$C$5)*($B$3:$B8627&gt;=Party_Statement!$C$6)*($B$3:$B8627&lt;=Party_Statement!$E$6)),""))</f>
        <v/>
      </c>
    </row>
    <row r="8628" spans="1:11" x14ac:dyDescent="0.2">
      <c r="A8628" s="203" t="str">
        <f>Collection!A1080</f>
        <v>2083/06/04</v>
      </c>
      <c r="B8628" s="197">
        <f>'PETTY CASH'!B143</f>
        <v>46281</v>
      </c>
      <c r="C8628" s="200" t="str">
        <f>'PETTY CASH'!D143</f>
        <v>OFFICE EXPENSES</v>
      </c>
      <c r="D8628" s="200" t="str">
        <f>'PETTY CASH'!G143</f>
        <v>Payment</v>
      </c>
      <c r="E8628" s="200">
        <f>'PETTY CASH'!C143</f>
        <v>0</v>
      </c>
      <c r="F8628" s="200" t="str">
        <f>'PETTY CASH'!F143</f>
        <v xml:space="preserve">DRIVER TO LUMBILI </v>
      </c>
      <c r="G8628" s="201">
        <f>'PETTY CASH'!J143</f>
        <v>700</v>
      </c>
      <c r="H8628" s="201">
        <f>'PETTY CASH'!I143</f>
        <v>0</v>
      </c>
      <c r="I8628" s="201">
        <f t="shared" si="136"/>
        <v>700</v>
      </c>
      <c r="J8628" s="200"/>
      <c r="K8628" s="200" t="str" cm="1">
        <f t="array" ref="K8628">IF($C8628="","",IF(AND($C8628=Party_Statement!$C$5,$B8628&gt;=Party_Statement!$C$6,$B8628&lt;=Party_Statement!$E$6),SUMPRODUCT(($C$3:$C8628=Party_Statement!$C$5)*($B$3:$B8628&gt;=Party_Statement!$C$6)*($B$3:$B8628&lt;=Party_Statement!$E$6)),""))</f>
        <v/>
      </c>
    </row>
    <row r="8629" spans="1:11" x14ac:dyDescent="0.2">
      <c r="A8629" s="203" t="str">
        <f>Collection!A1081</f>
        <v>2083/06/04</v>
      </c>
      <c r="B8629" s="197">
        <f>'PETTY CASH'!B144</f>
        <v>46284</v>
      </c>
      <c r="C8629" s="200" t="str">
        <f>'PETTY CASH'!D144</f>
        <v>SAI KRIPA KSS LTD</v>
      </c>
      <c r="D8629" s="200" t="str">
        <f>'PETTY CASH'!G144</f>
        <v>Payment</v>
      </c>
      <c r="E8629" s="200">
        <f>'PETTY CASH'!C144</f>
        <v>0</v>
      </c>
      <c r="F8629" s="200" t="str">
        <f>'PETTY CASH'!F144</f>
        <v xml:space="preserve">SRAWAN ELECTRICITY BILL </v>
      </c>
      <c r="G8629" s="201">
        <f>'PETTY CASH'!J144</f>
        <v>10000</v>
      </c>
      <c r="H8629" s="201">
        <f>'PETTY CASH'!I144</f>
        <v>0</v>
      </c>
      <c r="I8629" s="201">
        <f t="shared" si="136"/>
        <v>10000</v>
      </c>
      <c r="J8629" s="200"/>
      <c r="K8629" s="200" t="str" cm="1">
        <f t="array" ref="K8629">IF($C8629="","",IF(AND($C8629=Party_Statement!$C$5,$B8629&gt;=Party_Statement!$C$6,$B8629&lt;=Party_Statement!$E$6),SUMPRODUCT(($C$3:$C8629=Party_Statement!$C$5)*($B$3:$B8629&gt;=Party_Statement!$C$6)*($B$3:$B8629&lt;=Party_Statement!$E$6)),""))</f>
        <v/>
      </c>
    </row>
    <row r="8630" spans="1:11" x14ac:dyDescent="0.2">
      <c r="A8630" s="203" t="str">
        <f>Collection!A1082</f>
        <v>2083/06/04</v>
      </c>
      <c r="B8630" s="197">
        <f>'PETTY CASH'!B145</f>
        <v>46284</v>
      </c>
      <c r="C8630" s="200" t="str">
        <f>'PETTY CASH'!D145</f>
        <v>CASH RECEIVED FROM COLLECTION</v>
      </c>
      <c r="D8630" s="200" t="str">
        <f>'PETTY CASH'!G145</f>
        <v>Collection</v>
      </c>
      <c r="E8630" s="200">
        <f>'PETTY CASH'!C145</f>
        <v>0</v>
      </c>
      <c r="F8630" s="200">
        <f>'PETTY CASH'!F145</f>
        <v>0</v>
      </c>
      <c r="G8630" s="201">
        <f>'PETTY CASH'!J145</f>
        <v>0</v>
      </c>
      <c r="H8630" s="201">
        <f>'PETTY CASH'!I145</f>
        <v>5000</v>
      </c>
      <c r="I8630" s="201">
        <f t="shared" si="136"/>
        <v>-5000</v>
      </c>
      <c r="J8630" s="200"/>
      <c r="K8630" s="200" t="str" cm="1">
        <f t="array" ref="K8630">IF($C8630="","",IF(AND($C8630=Party_Statement!$C$5,$B8630&gt;=Party_Statement!$C$6,$B8630&lt;=Party_Statement!$E$6),SUMPRODUCT(($C$3:$C8630=Party_Statement!$C$5)*($B$3:$B8630&gt;=Party_Statement!$C$6)*($B$3:$B8630&lt;=Party_Statement!$E$6)),""))</f>
        <v/>
      </c>
    </row>
    <row r="8631" spans="1:11" x14ac:dyDescent="0.2">
      <c r="A8631" s="203" t="str">
        <f>Collection!A1083</f>
        <v>2083/06/04</v>
      </c>
      <c r="B8631" s="197">
        <f>'PETTY CASH'!B146</f>
        <v>46284</v>
      </c>
      <c r="C8631" s="200" t="str">
        <f>'PETTY CASH'!D146</f>
        <v>OFFICE EXPENSES</v>
      </c>
      <c r="D8631" s="200" t="str">
        <f>'PETTY CASH'!G146</f>
        <v>Payment</v>
      </c>
      <c r="E8631" s="200">
        <f>'PETTY CASH'!C146</f>
        <v>0</v>
      </c>
      <c r="F8631" s="200" t="str">
        <f>'PETTY CASH'!F146</f>
        <v>DRIVER TO LOCAL MORNING</v>
      </c>
      <c r="G8631" s="201">
        <f>'PETTY CASH'!J146</f>
        <v>1000</v>
      </c>
      <c r="H8631" s="201">
        <f>'PETTY CASH'!I146</f>
        <v>0</v>
      </c>
      <c r="I8631" s="201">
        <f t="shared" si="136"/>
        <v>1000</v>
      </c>
      <c r="J8631" s="200"/>
      <c r="K8631" s="200" t="str" cm="1">
        <f t="array" ref="K8631">IF($C8631="","",IF(AND($C8631=Party_Statement!$C$5,$B8631&gt;=Party_Statement!$C$6,$B8631&lt;=Party_Statement!$E$6),SUMPRODUCT(($C$3:$C8631=Party_Statement!$C$5)*($B$3:$B8631&gt;=Party_Statement!$C$6)*($B$3:$B8631&lt;=Party_Statement!$E$6)),""))</f>
        <v/>
      </c>
    </row>
    <row r="8632" spans="1:11" x14ac:dyDescent="0.2">
      <c r="A8632" s="203" t="str">
        <f>Collection!A1084</f>
        <v>2083/06/04</v>
      </c>
      <c r="B8632" s="197">
        <f>'PETTY CASH'!B147</f>
        <v>46284</v>
      </c>
      <c r="C8632" s="200" t="str">
        <f>'PETTY CASH'!D147</f>
        <v>OFFICE EXPENSES</v>
      </c>
      <c r="D8632" s="200" t="str">
        <f>'PETTY CASH'!G147</f>
        <v>Payment</v>
      </c>
      <c r="E8632" s="200">
        <f>'PETTY CASH'!C147</f>
        <v>0</v>
      </c>
      <c r="F8632" s="200" t="str">
        <f>'PETTY CASH'!F147</f>
        <v>AUTO FARE</v>
      </c>
      <c r="G8632" s="201">
        <f>'PETTY CASH'!J147</f>
        <v>700</v>
      </c>
      <c r="H8632" s="201">
        <f>'PETTY CASH'!I147</f>
        <v>0</v>
      </c>
      <c r="I8632" s="201">
        <f t="shared" si="136"/>
        <v>700</v>
      </c>
      <c r="J8632" s="200"/>
      <c r="K8632" s="200" t="str" cm="1">
        <f t="array" ref="K8632">IF($C8632="","",IF(AND($C8632=Party_Statement!$C$5,$B8632&gt;=Party_Statement!$C$6,$B8632&lt;=Party_Statement!$E$6),SUMPRODUCT(($C$3:$C8632=Party_Statement!$C$5)*($B$3:$B8632&gt;=Party_Statement!$C$6)*($B$3:$B8632&lt;=Party_Statement!$E$6)),""))</f>
        <v/>
      </c>
    </row>
    <row r="8633" spans="1:11" x14ac:dyDescent="0.2">
      <c r="A8633" s="203" t="str">
        <f>Collection!A1085</f>
        <v>2083/06/04</v>
      </c>
      <c r="B8633" s="197">
        <f>'PETTY CASH'!B148</f>
        <v>46284</v>
      </c>
      <c r="C8633" s="200" t="str">
        <f>'PETTY CASH'!D148</f>
        <v>OFFICE EXPENSES</v>
      </c>
      <c r="D8633" s="200" t="str">
        <f>'PETTY CASH'!G148</f>
        <v>Payment</v>
      </c>
      <c r="E8633" s="200">
        <f>'PETTY CASH'!C148</f>
        <v>0</v>
      </c>
      <c r="F8633" s="200" t="str">
        <f>'PETTY CASH'!F148</f>
        <v>PHONE FARE FOR DIPAK</v>
      </c>
      <c r="G8633" s="201">
        <f>'PETTY CASH'!J148</f>
        <v>500</v>
      </c>
      <c r="H8633" s="201">
        <f>'PETTY CASH'!I148</f>
        <v>0</v>
      </c>
      <c r="I8633" s="201">
        <f t="shared" si="136"/>
        <v>500</v>
      </c>
      <c r="J8633" s="200"/>
      <c r="K8633" s="200" t="str" cm="1">
        <f t="array" ref="K8633">IF($C8633="","",IF(AND($C8633=Party_Statement!$C$5,$B8633&gt;=Party_Statement!$C$6,$B8633&lt;=Party_Statement!$E$6),SUMPRODUCT(($C$3:$C8633=Party_Statement!$C$5)*($B$3:$B8633&gt;=Party_Statement!$C$6)*($B$3:$B8633&lt;=Party_Statement!$E$6)),""))</f>
        <v/>
      </c>
    </row>
    <row r="8634" spans="1:11" x14ac:dyDescent="0.2">
      <c r="A8634" s="203" t="str">
        <f>Collection!A1086</f>
        <v>2083/06/04</v>
      </c>
      <c r="B8634" s="197">
        <f>'PETTY CASH'!B149</f>
        <v>46283</v>
      </c>
      <c r="C8634" s="200" t="str">
        <f>'PETTY CASH'!D149</f>
        <v>OFFICE EXPENSES</v>
      </c>
      <c r="D8634" s="200" t="str">
        <f>'PETTY CASH'!G149</f>
        <v>Payment</v>
      </c>
      <c r="E8634" s="200">
        <f>'PETTY CASH'!C149</f>
        <v>0</v>
      </c>
      <c r="F8634" s="200" t="str">
        <f>'PETTY CASH'!F149</f>
        <v>TIRE REPAIR</v>
      </c>
      <c r="G8634" s="201">
        <f>'PETTY CASH'!J149</f>
        <v>250</v>
      </c>
      <c r="H8634" s="201">
        <f>'PETTY CASH'!I149</f>
        <v>0</v>
      </c>
      <c r="I8634" s="201">
        <f t="shared" si="136"/>
        <v>250</v>
      </c>
      <c r="J8634" s="200"/>
      <c r="K8634" s="200" t="str" cm="1">
        <f t="array" ref="K8634">IF($C8634="","",IF(AND($C8634=Party_Statement!$C$5,$B8634&gt;=Party_Statement!$C$6,$B8634&lt;=Party_Statement!$E$6),SUMPRODUCT(($C$3:$C8634=Party_Statement!$C$5)*($B$3:$B8634&gt;=Party_Statement!$C$6)*($B$3:$B8634&lt;=Party_Statement!$E$6)),""))</f>
        <v/>
      </c>
    </row>
    <row r="8635" spans="1:11" x14ac:dyDescent="0.2">
      <c r="A8635" s="203" t="str">
        <f>Collection!A1087</f>
        <v>2083/06/04</v>
      </c>
      <c r="B8635" s="197">
        <f>'PETTY CASH'!B150</f>
        <v>46281</v>
      </c>
      <c r="C8635" s="200" t="str">
        <f>'PETTY CASH'!D150</f>
        <v>OFFICE EXPENSES</v>
      </c>
      <c r="D8635" s="200" t="str">
        <f>'PETTY CASH'!G150</f>
        <v>Payment</v>
      </c>
      <c r="E8635" s="200">
        <f>'PETTY CASH'!C150</f>
        <v>0</v>
      </c>
      <c r="F8635" s="200" t="str">
        <f>'PETTY CASH'!F150</f>
        <v xml:space="preserve">TOTAL EXPENSES BY KESHAB </v>
      </c>
      <c r="G8635" s="201">
        <f>'PETTY CASH'!J150</f>
        <v>21383</v>
      </c>
      <c r="H8635" s="201">
        <f>'PETTY CASH'!I150</f>
        <v>0</v>
      </c>
      <c r="I8635" s="201">
        <f t="shared" si="136"/>
        <v>21383</v>
      </c>
      <c r="J8635" s="200"/>
      <c r="K8635" s="200" t="str" cm="1">
        <f t="array" ref="K8635">IF($C8635="","",IF(AND($C8635=Party_Statement!$C$5,$B8635&gt;=Party_Statement!$C$6,$B8635&lt;=Party_Statement!$E$6),SUMPRODUCT(($C$3:$C8635=Party_Statement!$C$5)*($B$3:$B8635&gt;=Party_Statement!$C$6)*($B$3:$B8635&lt;=Party_Statement!$E$6)),""))</f>
        <v/>
      </c>
    </row>
    <row r="8636" spans="1:11" x14ac:dyDescent="0.2">
      <c r="A8636" s="203" t="str">
        <f>Collection!A1088</f>
        <v>2083/06/04</v>
      </c>
      <c r="B8636" s="197">
        <f>'PETTY CASH'!B151</f>
        <v>46288</v>
      </c>
      <c r="C8636" s="200" t="str">
        <f>'PETTY CASH'!D151</f>
        <v>CASH RECEIVED FROM COLLECTION</v>
      </c>
      <c r="D8636" s="200" t="str">
        <f>'PETTY CASH'!G151</f>
        <v>Collection</v>
      </c>
      <c r="E8636" s="200">
        <f>'PETTY CASH'!C151</f>
        <v>0</v>
      </c>
      <c r="F8636" s="200">
        <f>'PETTY CASH'!F151</f>
        <v>0</v>
      </c>
      <c r="G8636" s="201">
        <f>'PETTY CASH'!J151</f>
        <v>0</v>
      </c>
      <c r="H8636" s="201">
        <f>'PETTY CASH'!I151</f>
        <v>8000</v>
      </c>
      <c r="I8636" s="201">
        <f t="shared" si="136"/>
        <v>-8000</v>
      </c>
      <c r="J8636" s="200"/>
      <c r="K8636" s="200" t="str" cm="1">
        <f t="array" ref="K8636">IF($C8636="","",IF(AND($C8636=Party_Statement!$C$5,$B8636&gt;=Party_Statement!$C$6,$B8636&lt;=Party_Statement!$E$6),SUMPRODUCT(($C$3:$C8636=Party_Statement!$C$5)*($B$3:$B8636&gt;=Party_Statement!$C$6)*($B$3:$B8636&lt;=Party_Statement!$E$6)),""))</f>
        <v/>
      </c>
    </row>
    <row r="8637" spans="1:11" x14ac:dyDescent="0.2">
      <c r="A8637" s="203" t="str">
        <f>Collection!A1089</f>
        <v>2083/06/04</v>
      </c>
      <c r="B8637" s="197">
        <f>'PETTY CASH'!B152</f>
        <v>46288</v>
      </c>
      <c r="C8637" s="200" t="str">
        <f>'PETTY CASH'!D152</f>
        <v>OFFICE EXPENSES</v>
      </c>
      <c r="D8637" s="200" t="str">
        <f>'PETTY CASH'!G152</f>
        <v>Payment</v>
      </c>
      <c r="E8637" s="200">
        <f>'PETTY CASH'!C152</f>
        <v>0</v>
      </c>
      <c r="F8637" s="200" t="str">
        <f>'PETTY CASH'!F152</f>
        <v>WOOD 600 KG</v>
      </c>
      <c r="G8637" s="201">
        <f>'PETTY CASH'!J152</f>
        <v>5400</v>
      </c>
      <c r="H8637" s="201">
        <f>'PETTY CASH'!I152</f>
        <v>0</v>
      </c>
      <c r="I8637" s="201">
        <f t="shared" si="136"/>
        <v>5400</v>
      </c>
      <c r="J8637" s="200"/>
      <c r="K8637" s="200" t="str" cm="1">
        <f t="array" ref="K8637">IF($C8637="","",IF(AND($C8637=Party_Statement!$C$5,$B8637&gt;=Party_Statement!$C$6,$B8637&lt;=Party_Statement!$E$6),SUMPRODUCT(($C$3:$C8637=Party_Statement!$C$5)*($B$3:$B8637&gt;=Party_Statement!$C$6)*($B$3:$B8637&lt;=Party_Statement!$E$6)),""))</f>
        <v/>
      </c>
    </row>
    <row r="8638" spans="1:11" x14ac:dyDescent="0.2">
      <c r="A8638" s="203" t="str">
        <f>Collection!A1090</f>
        <v>2083/06/04</v>
      </c>
      <c r="B8638" s="197">
        <f>'PETTY CASH'!B153</f>
        <v>46288</v>
      </c>
      <c r="C8638" s="200" t="str">
        <f>'PETTY CASH'!D153</f>
        <v>OFFICE EXPENSES</v>
      </c>
      <c r="D8638" s="200" t="str">
        <f>'PETTY CASH'!G153</f>
        <v>Payment</v>
      </c>
      <c r="E8638" s="200">
        <f>'PETTY CASH'!C153</f>
        <v>0</v>
      </c>
      <c r="F8638" s="200" t="str">
        <f>'PETTY CASH'!F153</f>
        <v>TECHNICIAN CHARGE LUSCAN</v>
      </c>
      <c r="G8638" s="201">
        <f>'PETTY CASH'!J153</f>
        <v>1000</v>
      </c>
      <c r="H8638" s="201">
        <f>'PETTY CASH'!I153</f>
        <v>0</v>
      </c>
      <c r="I8638" s="201">
        <f t="shared" si="136"/>
        <v>1000</v>
      </c>
      <c r="J8638" s="200"/>
      <c r="K8638" s="200" t="str" cm="1">
        <f t="array" ref="K8638">IF($C8638="","",IF(AND($C8638=Party_Statement!$C$5,$B8638&gt;=Party_Statement!$C$6,$B8638&lt;=Party_Statement!$E$6),SUMPRODUCT(($C$3:$C8638=Party_Statement!$C$5)*($B$3:$B8638&gt;=Party_Statement!$C$6)*($B$3:$B8638&lt;=Party_Statement!$E$6)),""))</f>
        <v/>
      </c>
    </row>
    <row r="8639" spans="1:11" x14ac:dyDescent="0.2">
      <c r="A8639" s="203" t="str">
        <f>Collection!A1091</f>
        <v>2083/06/04</v>
      </c>
      <c r="B8639" s="197">
        <f>'PETTY CASH'!B154</f>
        <v>46288</v>
      </c>
      <c r="C8639" s="200" t="str">
        <f>'PETTY CASH'!D154</f>
        <v>SAI KRIPA KSS LTD</v>
      </c>
      <c r="D8639" s="200" t="str">
        <f>'PETTY CASH'!G154</f>
        <v>Payment</v>
      </c>
      <c r="E8639" s="200">
        <f>'PETTY CASH'!C154</f>
        <v>0</v>
      </c>
      <c r="F8639" s="200" t="str">
        <f>'PETTY CASH'!F154</f>
        <v xml:space="preserve">SENSOR DISPLAY TO SURYA KC </v>
      </c>
      <c r="G8639" s="201">
        <f>'PETTY CASH'!J154</f>
        <v>3400</v>
      </c>
      <c r="H8639" s="201">
        <f>'PETTY CASH'!I154</f>
        <v>0</v>
      </c>
      <c r="I8639" s="201">
        <f t="shared" si="136"/>
        <v>3400</v>
      </c>
      <c r="J8639" s="200"/>
      <c r="K8639" s="200" t="str" cm="1">
        <f t="array" ref="K8639">IF($C8639="","",IF(AND($C8639=Party_Statement!$C$5,$B8639&gt;=Party_Statement!$C$6,$B8639&lt;=Party_Statement!$E$6),SUMPRODUCT(($C$3:$C8639=Party_Statement!$C$5)*($B$3:$B8639&gt;=Party_Statement!$C$6)*($B$3:$B8639&lt;=Party_Statement!$E$6)),""))</f>
        <v/>
      </c>
    </row>
    <row r="8640" spans="1:11" x14ac:dyDescent="0.2">
      <c r="A8640" s="203" t="str">
        <f>Collection!A1092</f>
        <v>2083/06/04</v>
      </c>
      <c r="B8640" s="197" t="str">
        <f>'PETTY CASH'!B155</f>
        <v/>
      </c>
      <c r="C8640" s="200">
        <f>'PETTY CASH'!D155</f>
        <v>0</v>
      </c>
      <c r="D8640" s="200">
        <f>'PETTY CASH'!G155</f>
        <v>0</v>
      </c>
      <c r="E8640" s="200">
        <f>'PETTY CASH'!C155</f>
        <v>0</v>
      </c>
      <c r="F8640" s="200">
        <f>'PETTY CASH'!F155</f>
        <v>0</v>
      </c>
      <c r="G8640" s="201">
        <f>'PETTY CASH'!J155</f>
        <v>0</v>
      </c>
      <c r="H8640" s="201">
        <f>'PETTY CASH'!I155</f>
        <v>0</v>
      </c>
      <c r="I8640" s="201">
        <f t="shared" si="136"/>
        <v>0</v>
      </c>
      <c r="J8640" s="200"/>
      <c r="K8640" s="200" t="str" cm="1">
        <f t="array" ref="K8640">IF($C8640="","",IF(AND($C8640=Party_Statement!$C$5,$B8640&gt;=Party_Statement!$C$6,$B8640&lt;=Party_Statement!$E$6),SUMPRODUCT(($C$3:$C8640=Party_Statement!$C$5)*($B$3:$B8640&gt;=Party_Statement!$C$6)*($B$3:$B8640&lt;=Party_Statement!$E$6)),""))</f>
        <v/>
      </c>
    </row>
    <row r="8641" spans="1:11" x14ac:dyDescent="0.2">
      <c r="A8641" s="203" t="str">
        <f>Collection!A1093</f>
        <v>2083/06/04</v>
      </c>
      <c r="B8641" s="197" t="str">
        <f>'PETTY CASH'!B156</f>
        <v/>
      </c>
      <c r="C8641" s="200">
        <f>'PETTY CASH'!D156</f>
        <v>0</v>
      </c>
      <c r="D8641" s="200">
        <f>'PETTY CASH'!G156</f>
        <v>0</v>
      </c>
      <c r="E8641" s="200">
        <f>'PETTY CASH'!C156</f>
        <v>0</v>
      </c>
      <c r="F8641" s="200">
        <f>'PETTY CASH'!F156</f>
        <v>0</v>
      </c>
      <c r="G8641" s="201">
        <f>'PETTY CASH'!J156</f>
        <v>0</v>
      </c>
      <c r="H8641" s="201">
        <f>'PETTY CASH'!I156</f>
        <v>0</v>
      </c>
      <c r="I8641" s="201">
        <f t="shared" si="136"/>
        <v>0</v>
      </c>
      <c r="J8641" s="200"/>
      <c r="K8641" s="200" t="str" cm="1">
        <f t="array" ref="K8641">IF($C8641="","",IF(AND($C8641=Party_Statement!$C$5,$B8641&gt;=Party_Statement!$C$6,$B8641&lt;=Party_Statement!$E$6),SUMPRODUCT(($C$3:$C8641=Party_Statement!$C$5)*($B$3:$B8641&gt;=Party_Statement!$C$6)*($B$3:$B8641&lt;=Party_Statement!$E$6)),""))</f>
        <v/>
      </c>
    </row>
    <row r="8642" spans="1:11" x14ac:dyDescent="0.2">
      <c r="A8642" s="203" t="str">
        <f>Collection!A1094</f>
        <v>2083/06/04</v>
      </c>
      <c r="B8642" s="197" t="str">
        <f>'PETTY CASH'!B157</f>
        <v/>
      </c>
      <c r="C8642" s="200">
        <f>'PETTY CASH'!D157</f>
        <v>0</v>
      </c>
      <c r="D8642" s="200">
        <f>'PETTY CASH'!G157</f>
        <v>0</v>
      </c>
      <c r="E8642" s="200">
        <f>'PETTY CASH'!C157</f>
        <v>0</v>
      </c>
      <c r="F8642" s="200">
        <f>'PETTY CASH'!F157</f>
        <v>0</v>
      </c>
      <c r="G8642" s="201">
        <f>'PETTY CASH'!J157</f>
        <v>0</v>
      </c>
      <c r="H8642" s="201">
        <f>'PETTY CASH'!I157</f>
        <v>0</v>
      </c>
      <c r="I8642" s="201">
        <f t="shared" si="136"/>
        <v>0</v>
      </c>
      <c r="J8642" s="200"/>
      <c r="K8642" s="200" t="str" cm="1">
        <f t="array" ref="K8642">IF($C8642="","",IF(AND($C8642=Party_Statement!$C$5,$B8642&gt;=Party_Statement!$C$6,$B8642&lt;=Party_Statement!$E$6),SUMPRODUCT(($C$3:$C8642=Party_Statement!$C$5)*($B$3:$B8642&gt;=Party_Statement!$C$6)*($B$3:$B8642&lt;=Party_Statement!$E$6)),""))</f>
        <v/>
      </c>
    </row>
    <row r="8643" spans="1:11" x14ac:dyDescent="0.2">
      <c r="A8643" s="203" t="str">
        <f>Collection!A1095</f>
        <v>2083/06/05</v>
      </c>
      <c r="B8643" s="197" t="str">
        <f>'PETTY CASH'!B158</f>
        <v/>
      </c>
      <c r="C8643" s="200">
        <f>'PETTY CASH'!D158</f>
        <v>0</v>
      </c>
      <c r="D8643" s="200">
        <f>'PETTY CASH'!G158</f>
        <v>0</v>
      </c>
      <c r="E8643" s="200">
        <f>'PETTY CASH'!C158</f>
        <v>0</v>
      </c>
      <c r="F8643" s="200">
        <f>'PETTY CASH'!F158</f>
        <v>0</v>
      </c>
      <c r="G8643" s="201">
        <f>'PETTY CASH'!J158</f>
        <v>0</v>
      </c>
      <c r="H8643" s="201">
        <f>'PETTY CASH'!I158</f>
        <v>0</v>
      </c>
      <c r="I8643" s="201">
        <f t="shared" si="136"/>
        <v>0</v>
      </c>
      <c r="J8643" s="200"/>
      <c r="K8643" s="200" t="str" cm="1">
        <f t="array" ref="K8643">IF($C8643="","",IF(AND($C8643=Party_Statement!$C$5,$B8643&gt;=Party_Statement!$C$6,$B8643&lt;=Party_Statement!$E$6),SUMPRODUCT(($C$3:$C8643=Party_Statement!$C$5)*($B$3:$B8643&gt;=Party_Statement!$C$6)*($B$3:$B8643&lt;=Party_Statement!$E$6)),""))</f>
        <v/>
      </c>
    </row>
    <row r="8644" spans="1:11" x14ac:dyDescent="0.2">
      <c r="A8644" s="203" t="str">
        <f>Collection!A1096</f>
        <v>2083/06/05</v>
      </c>
      <c r="B8644" s="197" t="str">
        <f>'PETTY CASH'!B159</f>
        <v/>
      </c>
      <c r="C8644" s="200">
        <f>'PETTY CASH'!D159</f>
        <v>0</v>
      </c>
      <c r="D8644" s="200">
        <f>'PETTY CASH'!G159</f>
        <v>0</v>
      </c>
      <c r="E8644" s="200">
        <f>'PETTY CASH'!C159</f>
        <v>0</v>
      </c>
      <c r="F8644" s="200">
        <f>'PETTY CASH'!F159</f>
        <v>0</v>
      </c>
      <c r="G8644" s="201">
        <f>'PETTY CASH'!J159</f>
        <v>0</v>
      </c>
      <c r="H8644" s="201">
        <f>'PETTY CASH'!I159</f>
        <v>0</v>
      </c>
      <c r="I8644" s="201">
        <f t="shared" si="136"/>
        <v>0</v>
      </c>
      <c r="J8644" s="200"/>
      <c r="K8644" s="200" t="str" cm="1">
        <f t="array" ref="K8644">IF($C8644="","",IF(AND($C8644=Party_Statement!$C$5,$B8644&gt;=Party_Statement!$C$6,$B8644&lt;=Party_Statement!$E$6),SUMPRODUCT(($C$3:$C8644=Party_Statement!$C$5)*($B$3:$B8644&gt;=Party_Statement!$C$6)*($B$3:$B8644&lt;=Party_Statement!$E$6)),""))</f>
        <v/>
      </c>
    </row>
    <row r="8645" spans="1:11" x14ac:dyDescent="0.2">
      <c r="A8645" s="203" t="str">
        <f>Collection!A1097</f>
        <v>2083/06/05</v>
      </c>
      <c r="B8645" s="197" t="str">
        <f>'PETTY CASH'!B160</f>
        <v/>
      </c>
      <c r="C8645" s="200" t="str">
        <f>'PETTY CASH'!D160</f>
        <v>TOTALS ►</v>
      </c>
      <c r="D8645" s="200">
        <f>'PETTY CASH'!G160</f>
        <v>0</v>
      </c>
      <c r="E8645" s="200">
        <f>'PETTY CASH'!C160</f>
        <v>0</v>
      </c>
      <c r="F8645" s="200">
        <f>'PETTY CASH'!F160</f>
        <v>0</v>
      </c>
      <c r="G8645" s="201">
        <f>'PETTY CASH'!J160</f>
        <v>557703</v>
      </c>
      <c r="H8645" s="201">
        <f>'PETTY CASH'!I160</f>
        <v>522460</v>
      </c>
      <c r="I8645" s="201">
        <f t="shared" si="136"/>
        <v>35243</v>
      </c>
      <c r="J8645" s="200"/>
      <c r="K8645" s="200" t="str" cm="1">
        <f t="array" ref="K8645">IF($C8645="","",IF(AND($C8645=Party_Statement!$C$5,$B8645&gt;=Party_Statement!$C$6,$B8645&lt;=Party_Statement!$E$6),SUMPRODUCT(($C$3:$C8645=Party_Statement!$C$5)*($B$3:$B8645&gt;=Party_Statement!$C$6)*($B$3:$B8645&lt;=Party_Statement!$E$6)),""))</f>
        <v/>
      </c>
    </row>
    <row r="8646" spans="1:11" x14ac:dyDescent="0.2">
      <c r="A8646" s="203" t="str">
        <f>Collection!A1098</f>
        <v>2083/06/05</v>
      </c>
      <c r="B8646" s="197">
        <f>'PETTY CASH'!B161</f>
        <v>0</v>
      </c>
      <c r="C8646" s="200">
        <f>'PETTY CASH'!D161</f>
        <v>0</v>
      </c>
      <c r="D8646" s="200">
        <f>'PETTY CASH'!G161</f>
        <v>0</v>
      </c>
      <c r="E8646" s="200">
        <f>'PETTY CASH'!C161</f>
        <v>0</v>
      </c>
      <c r="F8646" s="200">
        <f>'PETTY CASH'!F161</f>
        <v>0</v>
      </c>
      <c r="G8646" s="201">
        <f>'PETTY CASH'!J161</f>
        <v>0</v>
      </c>
      <c r="H8646" s="201">
        <f>'PETTY CASH'!I161</f>
        <v>0</v>
      </c>
      <c r="I8646" s="201">
        <f t="shared" si="136"/>
        <v>0</v>
      </c>
      <c r="J8646" s="200"/>
      <c r="K8646" s="200" t="str" cm="1">
        <f t="array" ref="K8646">IF($C8646="","",IF(AND($C8646=Party_Statement!$C$5,$B8646&gt;=Party_Statement!$C$6,$B8646&lt;=Party_Statement!$E$6),SUMPRODUCT(($C$3:$C8646=Party_Statement!$C$5)*($B$3:$B8646&gt;=Party_Statement!$C$6)*($B$3:$B8646&lt;=Party_Statement!$E$6)),""))</f>
        <v/>
      </c>
    </row>
    <row r="8647" spans="1:11" x14ac:dyDescent="0.2">
      <c r="A8647" s="203" t="str">
        <f>Collection!A1099</f>
        <v>2083/06/05</v>
      </c>
      <c r="B8647" s="197">
        <f>'PETTY CASH'!B162</f>
        <v>0</v>
      </c>
      <c r="C8647" s="200">
        <f>'PETTY CASH'!D162</f>
        <v>0</v>
      </c>
      <c r="D8647" s="200">
        <f>'PETTY CASH'!G162</f>
        <v>0</v>
      </c>
      <c r="E8647" s="200">
        <f>'PETTY CASH'!C162</f>
        <v>0</v>
      </c>
      <c r="F8647" s="200">
        <f>'PETTY CASH'!F162</f>
        <v>0</v>
      </c>
      <c r="G8647" s="201">
        <f>'PETTY CASH'!J162</f>
        <v>0</v>
      </c>
      <c r="H8647" s="201">
        <f>'PETTY CASH'!I162</f>
        <v>0</v>
      </c>
      <c r="I8647" s="201">
        <f t="shared" si="136"/>
        <v>0</v>
      </c>
      <c r="J8647" s="200"/>
      <c r="K8647" s="200" t="str" cm="1">
        <f t="array" ref="K8647">IF($C8647="","",IF(AND($C8647=Party_Statement!$C$5,$B8647&gt;=Party_Statement!$C$6,$B8647&lt;=Party_Statement!$E$6),SUMPRODUCT(($C$3:$C8647=Party_Statement!$C$5)*($B$3:$B8647&gt;=Party_Statement!$C$6)*($B$3:$B8647&lt;=Party_Statement!$E$6)),""))</f>
        <v/>
      </c>
    </row>
    <row r="8648" spans="1:11" x14ac:dyDescent="0.2">
      <c r="A8648" s="203" t="str">
        <f>Collection!A1100</f>
        <v>2083/06/05</v>
      </c>
      <c r="B8648" s="197">
        <f>'PETTY CASH'!B163</f>
        <v>0</v>
      </c>
      <c r="C8648" s="200">
        <f>'PETTY CASH'!D163</f>
        <v>0</v>
      </c>
      <c r="D8648" s="200">
        <f>'PETTY CASH'!G163</f>
        <v>0</v>
      </c>
      <c r="E8648" s="200">
        <f>'PETTY CASH'!C163</f>
        <v>0</v>
      </c>
      <c r="F8648" s="200">
        <f>'PETTY CASH'!F163</f>
        <v>0</v>
      </c>
      <c r="G8648" s="201">
        <f>'PETTY CASH'!J163</f>
        <v>0</v>
      </c>
      <c r="H8648" s="201">
        <f>'PETTY CASH'!I163</f>
        <v>0</v>
      </c>
      <c r="I8648" s="201">
        <f t="shared" si="136"/>
        <v>0</v>
      </c>
      <c r="J8648" s="200"/>
      <c r="K8648" s="200" t="str" cm="1">
        <f t="array" ref="K8648">IF($C8648="","",IF(AND($C8648=Party_Statement!$C$5,$B8648&gt;=Party_Statement!$C$6,$B8648&lt;=Party_Statement!$E$6),SUMPRODUCT(($C$3:$C8648=Party_Statement!$C$5)*($B$3:$B8648&gt;=Party_Statement!$C$6)*($B$3:$B8648&lt;=Party_Statement!$E$6)),""))</f>
        <v/>
      </c>
    </row>
    <row r="8649" spans="1:11" x14ac:dyDescent="0.2">
      <c r="A8649" s="203" t="str">
        <f>Collection!A1101</f>
        <v>2083/06/05</v>
      </c>
      <c r="B8649" s="197">
        <f>'PETTY CASH'!B164</f>
        <v>0</v>
      </c>
      <c r="C8649" s="200">
        <f>'PETTY CASH'!D164</f>
        <v>0</v>
      </c>
      <c r="D8649" s="200">
        <f>'PETTY CASH'!G164</f>
        <v>0</v>
      </c>
      <c r="E8649" s="200">
        <f>'PETTY CASH'!C164</f>
        <v>0</v>
      </c>
      <c r="F8649" s="200">
        <f>'PETTY CASH'!F164</f>
        <v>0</v>
      </c>
      <c r="G8649" s="201">
        <f>'PETTY CASH'!J164</f>
        <v>0</v>
      </c>
      <c r="H8649" s="201">
        <f>'PETTY CASH'!I164</f>
        <v>0</v>
      </c>
      <c r="I8649" s="201">
        <f t="shared" si="136"/>
        <v>0</v>
      </c>
      <c r="J8649" s="200"/>
      <c r="K8649" s="200" t="str" cm="1">
        <f t="array" ref="K8649">IF($C8649="","",IF(AND($C8649=Party_Statement!$C$5,$B8649&gt;=Party_Statement!$C$6,$B8649&lt;=Party_Statement!$E$6),SUMPRODUCT(($C$3:$C8649=Party_Statement!$C$5)*($B$3:$B8649&gt;=Party_Statement!$C$6)*($B$3:$B8649&lt;=Party_Statement!$E$6)),""))</f>
        <v/>
      </c>
    </row>
    <row r="8650" spans="1:11" x14ac:dyDescent="0.2">
      <c r="A8650" s="203" t="str">
        <f>Collection!A1102</f>
        <v>2083/06/05</v>
      </c>
      <c r="B8650" s="197">
        <f>'PETTY CASH'!B165</f>
        <v>0</v>
      </c>
      <c r="C8650" s="200">
        <f>'PETTY CASH'!D165</f>
        <v>0</v>
      </c>
      <c r="D8650" s="200">
        <f>'PETTY CASH'!G165</f>
        <v>0</v>
      </c>
      <c r="E8650" s="200">
        <f>'PETTY CASH'!C165</f>
        <v>0</v>
      </c>
      <c r="F8650" s="200">
        <f>'PETTY CASH'!F165</f>
        <v>0</v>
      </c>
      <c r="G8650" s="201">
        <f>'PETTY CASH'!J165</f>
        <v>0</v>
      </c>
      <c r="H8650" s="201">
        <f>'PETTY CASH'!I165</f>
        <v>0</v>
      </c>
      <c r="I8650" s="201">
        <f t="shared" si="136"/>
        <v>0</v>
      </c>
      <c r="J8650" s="200"/>
      <c r="K8650" s="200" t="str" cm="1">
        <f t="array" ref="K8650">IF($C8650="","",IF(AND($C8650=Party_Statement!$C$5,$B8650&gt;=Party_Statement!$C$6,$B8650&lt;=Party_Statement!$E$6),SUMPRODUCT(($C$3:$C8650=Party_Statement!$C$5)*($B$3:$B8650&gt;=Party_Statement!$C$6)*($B$3:$B8650&lt;=Party_Statement!$E$6)),""))</f>
        <v/>
      </c>
    </row>
    <row r="8651" spans="1:11" x14ac:dyDescent="0.2">
      <c r="A8651" s="203" t="str">
        <f>Collection!A1103</f>
        <v>2083/06/05</v>
      </c>
      <c r="B8651" s="197">
        <f>'PETTY CASH'!B166</f>
        <v>0</v>
      </c>
      <c r="C8651" s="200">
        <f>'PETTY CASH'!D166</f>
        <v>0</v>
      </c>
      <c r="D8651" s="200">
        <f>'PETTY CASH'!G166</f>
        <v>0</v>
      </c>
      <c r="E8651" s="200">
        <f>'PETTY CASH'!C166</f>
        <v>0</v>
      </c>
      <c r="F8651" s="200">
        <f>'PETTY CASH'!F166</f>
        <v>0</v>
      </c>
      <c r="G8651" s="201">
        <f>'PETTY CASH'!J166</f>
        <v>0</v>
      </c>
      <c r="H8651" s="201">
        <f>'PETTY CASH'!I166</f>
        <v>0</v>
      </c>
      <c r="I8651" s="201">
        <f t="shared" si="136"/>
        <v>0</v>
      </c>
      <c r="J8651" s="200"/>
      <c r="K8651" s="200" t="str" cm="1">
        <f t="array" ref="K8651">IF($C8651="","",IF(AND($C8651=Party_Statement!$C$5,$B8651&gt;=Party_Statement!$C$6,$B8651&lt;=Party_Statement!$E$6),SUMPRODUCT(($C$3:$C8651=Party_Statement!$C$5)*($B$3:$B8651&gt;=Party_Statement!$C$6)*($B$3:$B8651&lt;=Party_Statement!$E$6)),""))</f>
        <v/>
      </c>
    </row>
    <row r="8652" spans="1:11" x14ac:dyDescent="0.2">
      <c r="A8652" s="203" t="str">
        <f>Collection!A1104</f>
        <v>2083/06/05</v>
      </c>
      <c r="B8652" s="197">
        <f>'PETTY CASH'!B167</f>
        <v>0</v>
      </c>
      <c r="C8652" s="200">
        <f>'PETTY CASH'!D167</f>
        <v>0</v>
      </c>
      <c r="D8652" s="200">
        <f>'PETTY CASH'!G167</f>
        <v>0</v>
      </c>
      <c r="E8652" s="200">
        <f>'PETTY CASH'!C167</f>
        <v>0</v>
      </c>
      <c r="F8652" s="200">
        <f>'PETTY CASH'!F167</f>
        <v>0</v>
      </c>
      <c r="G8652" s="201">
        <f>'PETTY CASH'!J167</f>
        <v>0</v>
      </c>
      <c r="H8652" s="201">
        <f>'PETTY CASH'!I167</f>
        <v>0</v>
      </c>
      <c r="I8652" s="201">
        <f t="shared" si="136"/>
        <v>0</v>
      </c>
      <c r="J8652" s="200"/>
      <c r="K8652" s="200" t="str" cm="1">
        <f t="array" ref="K8652">IF($C8652="","",IF(AND($C8652=Party_Statement!$C$5,$B8652&gt;=Party_Statement!$C$6,$B8652&lt;=Party_Statement!$E$6),SUMPRODUCT(($C$3:$C8652=Party_Statement!$C$5)*($B$3:$B8652&gt;=Party_Statement!$C$6)*($B$3:$B8652&lt;=Party_Statement!$E$6)),""))</f>
        <v/>
      </c>
    </row>
    <row r="8653" spans="1:11" x14ac:dyDescent="0.2">
      <c r="A8653" s="203" t="str">
        <f>Collection!A1105</f>
        <v>2083/06/06</v>
      </c>
      <c r="B8653" s="197">
        <f>'PETTY CASH'!B168</f>
        <v>0</v>
      </c>
      <c r="C8653" s="200">
        <f>'PETTY CASH'!D168</f>
        <v>0</v>
      </c>
      <c r="D8653" s="200">
        <f>'PETTY CASH'!G168</f>
        <v>0</v>
      </c>
      <c r="E8653" s="200">
        <f>'PETTY CASH'!C168</f>
        <v>0</v>
      </c>
      <c r="F8653" s="200">
        <f>'PETTY CASH'!F168</f>
        <v>0</v>
      </c>
      <c r="G8653" s="201">
        <f>'PETTY CASH'!J168</f>
        <v>0</v>
      </c>
      <c r="H8653" s="201">
        <f>'PETTY CASH'!I168</f>
        <v>0</v>
      </c>
      <c r="I8653" s="201">
        <f t="shared" si="136"/>
        <v>0</v>
      </c>
      <c r="J8653" s="200"/>
      <c r="K8653" s="200" t="str" cm="1">
        <f t="array" ref="K8653">IF($C8653="","",IF(AND($C8653=Party_Statement!$C$5,$B8653&gt;=Party_Statement!$C$6,$B8653&lt;=Party_Statement!$E$6),SUMPRODUCT(($C$3:$C8653=Party_Statement!$C$5)*($B$3:$B8653&gt;=Party_Statement!$C$6)*($B$3:$B8653&lt;=Party_Statement!$E$6)),""))</f>
        <v/>
      </c>
    </row>
    <row r="8654" spans="1:11" x14ac:dyDescent="0.2">
      <c r="A8654" s="203" t="str">
        <f>Collection!A1106</f>
        <v>2083/06/06</v>
      </c>
      <c r="B8654" s="197">
        <f>'PETTY CASH'!B169</f>
        <v>0</v>
      </c>
      <c r="C8654" s="200">
        <f>'PETTY CASH'!D169</f>
        <v>0</v>
      </c>
      <c r="D8654" s="200">
        <f>'PETTY CASH'!G169</f>
        <v>0</v>
      </c>
      <c r="E8654" s="200">
        <f>'PETTY CASH'!C169</f>
        <v>0</v>
      </c>
      <c r="F8654" s="200">
        <f>'PETTY CASH'!F169</f>
        <v>0</v>
      </c>
      <c r="G8654" s="201">
        <f>'PETTY CASH'!J169</f>
        <v>0</v>
      </c>
      <c r="H8654" s="201">
        <f>'PETTY CASH'!I169</f>
        <v>0</v>
      </c>
      <c r="I8654" s="201">
        <f t="shared" si="136"/>
        <v>0</v>
      </c>
      <c r="J8654" s="200"/>
      <c r="K8654" s="200" t="str" cm="1">
        <f t="array" ref="K8654">IF($C8654="","",IF(AND($C8654=Party_Statement!$C$5,$B8654&gt;=Party_Statement!$C$6,$B8654&lt;=Party_Statement!$E$6),SUMPRODUCT(($C$3:$C8654=Party_Statement!$C$5)*($B$3:$B8654&gt;=Party_Statement!$C$6)*($B$3:$B8654&lt;=Party_Statement!$E$6)),""))</f>
        <v/>
      </c>
    </row>
    <row r="8655" spans="1:11" x14ac:dyDescent="0.2">
      <c r="A8655" s="203" t="str">
        <f>Collection!A1107</f>
        <v>2083/06/06</v>
      </c>
      <c r="B8655" s="197">
        <f>'PETTY CASH'!B170</f>
        <v>0</v>
      </c>
      <c r="C8655" s="200">
        <f>'PETTY CASH'!D170</f>
        <v>0</v>
      </c>
      <c r="D8655" s="200">
        <f>'PETTY CASH'!G170</f>
        <v>0</v>
      </c>
      <c r="E8655" s="200">
        <f>'PETTY CASH'!C170</f>
        <v>0</v>
      </c>
      <c r="F8655" s="200">
        <f>'PETTY CASH'!F170</f>
        <v>0</v>
      </c>
      <c r="G8655" s="201">
        <f>'PETTY CASH'!J170</f>
        <v>0</v>
      </c>
      <c r="H8655" s="201">
        <f>'PETTY CASH'!I170</f>
        <v>0</v>
      </c>
      <c r="I8655" s="201">
        <f t="shared" si="136"/>
        <v>0</v>
      </c>
      <c r="J8655" s="200"/>
      <c r="K8655" s="200" t="str" cm="1">
        <f t="array" ref="K8655">IF($C8655="","",IF(AND($C8655=Party_Statement!$C$5,$B8655&gt;=Party_Statement!$C$6,$B8655&lt;=Party_Statement!$E$6),SUMPRODUCT(($C$3:$C8655=Party_Statement!$C$5)*($B$3:$B8655&gt;=Party_Statement!$C$6)*($B$3:$B8655&lt;=Party_Statement!$E$6)),""))</f>
        <v/>
      </c>
    </row>
    <row r="8656" spans="1:11" x14ac:dyDescent="0.2">
      <c r="A8656" s="203" t="str">
        <f>Collection!A1108</f>
        <v>2083/06/06</v>
      </c>
      <c r="B8656" s="197">
        <f>'PETTY CASH'!B171</f>
        <v>0</v>
      </c>
      <c r="C8656" s="200">
        <f>'PETTY CASH'!D171</f>
        <v>0</v>
      </c>
      <c r="D8656" s="200">
        <f>'PETTY CASH'!G171</f>
        <v>0</v>
      </c>
      <c r="E8656" s="200">
        <f>'PETTY CASH'!C171</f>
        <v>0</v>
      </c>
      <c r="F8656" s="200">
        <f>'PETTY CASH'!F171</f>
        <v>0</v>
      </c>
      <c r="G8656" s="201">
        <f>'PETTY CASH'!J171</f>
        <v>0</v>
      </c>
      <c r="H8656" s="201">
        <f>'PETTY CASH'!I171</f>
        <v>0</v>
      </c>
      <c r="I8656" s="201">
        <f t="shared" si="136"/>
        <v>0</v>
      </c>
      <c r="J8656" s="200"/>
      <c r="K8656" s="200" t="str" cm="1">
        <f t="array" ref="K8656">IF($C8656="","",IF(AND($C8656=Party_Statement!$C$5,$B8656&gt;=Party_Statement!$C$6,$B8656&lt;=Party_Statement!$E$6),SUMPRODUCT(($C$3:$C8656=Party_Statement!$C$5)*($B$3:$B8656&gt;=Party_Statement!$C$6)*($B$3:$B8656&lt;=Party_Statement!$E$6)),""))</f>
        <v/>
      </c>
    </row>
    <row r="8657" spans="1:11" x14ac:dyDescent="0.2">
      <c r="A8657" s="203" t="str">
        <f>Collection!A1109</f>
        <v>2083/06/06</v>
      </c>
      <c r="B8657" s="197">
        <f>'PETTY CASH'!B172</f>
        <v>0</v>
      </c>
      <c r="C8657" s="200">
        <f>'PETTY CASH'!D172</f>
        <v>0</v>
      </c>
      <c r="D8657" s="200">
        <f>'PETTY CASH'!G172</f>
        <v>0</v>
      </c>
      <c r="E8657" s="200">
        <f>'PETTY CASH'!C172</f>
        <v>0</v>
      </c>
      <c r="F8657" s="200">
        <f>'PETTY CASH'!F172</f>
        <v>0</v>
      </c>
      <c r="G8657" s="201">
        <f>'PETTY CASH'!J172</f>
        <v>0</v>
      </c>
      <c r="H8657" s="201">
        <f>'PETTY CASH'!I172</f>
        <v>0</v>
      </c>
      <c r="I8657" s="201">
        <f t="shared" si="136"/>
        <v>0</v>
      </c>
      <c r="J8657" s="200"/>
      <c r="K8657" s="200" t="str" cm="1">
        <f t="array" ref="K8657">IF($C8657="","",IF(AND($C8657=Party_Statement!$C$5,$B8657&gt;=Party_Statement!$C$6,$B8657&lt;=Party_Statement!$E$6),SUMPRODUCT(($C$3:$C8657=Party_Statement!$C$5)*($B$3:$B8657&gt;=Party_Statement!$C$6)*($B$3:$B8657&lt;=Party_Statement!$E$6)),""))</f>
        <v/>
      </c>
    </row>
    <row r="8658" spans="1:11" x14ac:dyDescent="0.2">
      <c r="A8658" s="203" t="str">
        <f>Collection!A1110</f>
        <v>2083/06/06</v>
      </c>
      <c r="B8658" s="197">
        <f>'PETTY CASH'!B173</f>
        <v>0</v>
      </c>
      <c r="C8658" s="200">
        <f>'PETTY CASH'!D173</f>
        <v>0</v>
      </c>
      <c r="D8658" s="200">
        <f>'PETTY CASH'!G173</f>
        <v>0</v>
      </c>
      <c r="E8658" s="200">
        <f>'PETTY CASH'!C173</f>
        <v>0</v>
      </c>
      <c r="F8658" s="200">
        <f>'PETTY CASH'!F173</f>
        <v>0</v>
      </c>
      <c r="G8658" s="201">
        <f>'PETTY CASH'!J173</f>
        <v>0</v>
      </c>
      <c r="H8658" s="201">
        <f>'PETTY CASH'!I173</f>
        <v>0</v>
      </c>
      <c r="I8658" s="201">
        <f t="shared" si="136"/>
        <v>0</v>
      </c>
      <c r="J8658" s="200"/>
      <c r="K8658" s="200" t="str" cm="1">
        <f t="array" ref="K8658">IF($C8658="","",IF(AND($C8658=Party_Statement!$C$5,$B8658&gt;=Party_Statement!$C$6,$B8658&lt;=Party_Statement!$E$6),SUMPRODUCT(($C$3:$C8658=Party_Statement!$C$5)*($B$3:$B8658&gt;=Party_Statement!$C$6)*($B$3:$B8658&lt;=Party_Statement!$E$6)),""))</f>
        <v/>
      </c>
    </row>
    <row r="8659" spans="1:11" x14ac:dyDescent="0.2">
      <c r="A8659" s="203" t="str">
        <f>Collection!A1111</f>
        <v>2083/06/06</v>
      </c>
      <c r="B8659" s="197">
        <f>'PETTY CASH'!B174</f>
        <v>0</v>
      </c>
      <c r="C8659" s="200">
        <f>'PETTY CASH'!D174</f>
        <v>0</v>
      </c>
      <c r="D8659" s="200">
        <f>'PETTY CASH'!G174</f>
        <v>0</v>
      </c>
      <c r="E8659" s="200">
        <f>'PETTY CASH'!C174</f>
        <v>0</v>
      </c>
      <c r="F8659" s="200">
        <f>'PETTY CASH'!F174</f>
        <v>0</v>
      </c>
      <c r="G8659" s="201">
        <f>'PETTY CASH'!J174</f>
        <v>0</v>
      </c>
      <c r="H8659" s="201">
        <f>'PETTY CASH'!I174</f>
        <v>0</v>
      </c>
      <c r="I8659" s="201">
        <f t="shared" si="136"/>
        <v>0</v>
      </c>
      <c r="J8659" s="200"/>
      <c r="K8659" s="200" t="str" cm="1">
        <f t="array" ref="K8659">IF($C8659="","",IF(AND($C8659=Party_Statement!$C$5,$B8659&gt;=Party_Statement!$C$6,$B8659&lt;=Party_Statement!$E$6),SUMPRODUCT(($C$3:$C8659=Party_Statement!$C$5)*($B$3:$B8659&gt;=Party_Statement!$C$6)*($B$3:$B8659&lt;=Party_Statement!$E$6)),""))</f>
        <v/>
      </c>
    </row>
    <row r="8660" spans="1:11" x14ac:dyDescent="0.2">
      <c r="A8660" s="203" t="str">
        <f>Collection!A1112</f>
        <v>2083/06/06</v>
      </c>
      <c r="B8660" s="197">
        <f>'PETTY CASH'!B175</f>
        <v>0</v>
      </c>
      <c r="C8660" s="200">
        <f>'PETTY CASH'!D175</f>
        <v>0</v>
      </c>
      <c r="D8660" s="200">
        <f>'PETTY CASH'!G175</f>
        <v>0</v>
      </c>
      <c r="E8660" s="200">
        <f>'PETTY CASH'!C175</f>
        <v>0</v>
      </c>
      <c r="F8660" s="200">
        <f>'PETTY CASH'!F175</f>
        <v>0</v>
      </c>
      <c r="G8660" s="201">
        <f>'PETTY CASH'!J175</f>
        <v>0</v>
      </c>
      <c r="H8660" s="201">
        <f>'PETTY CASH'!I175</f>
        <v>0</v>
      </c>
      <c r="I8660" s="201">
        <f t="shared" si="136"/>
        <v>0</v>
      </c>
      <c r="J8660" s="200"/>
      <c r="K8660" s="200" t="str" cm="1">
        <f t="array" ref="K8660">IF($C8660="","",IF(AND($C8660=Party_Statement!$C$5,$B8660&gt;=Party_Statement!$C$6,$B8660&lt;=Party_Statement!$E$6),SUMPRODUCT(($C$3:$C8660=Party_Statement!$C$5)*($B$3:$B8660&gt;=Party_Statement!$C$6)*($B$3:$B8660&lt;=Party_Statement!$E$6)),""))</f>
        <v/>
      </c>
    </row>
    <row r="8661" spans="1:11" x14ac:dyDescent="0.2">
      <c r="A8661" s="203" t="str">
        <f>Collection!A1113</f>
        <v>2083/06/06</v>
      </c>
      <c r="B8661" s="197">
        <f>'PETTY CASH'!B176</f>
        <v>0</v>
      </c>
      <c r="C8661" s="200">
        <f>'PETTY CASH'!D176</f>
        <v>0</v>
      </c>
      <c r="D8661" s="200">
        <f>'PETTY CASH'!G176</f>
        <v>0</v>
      </c>
      <c r="E8661" s="200">
        <f>'PETTY CASH'!C176</f>
        <v>0</v>
      </c>
      <c r="F8661" s="200">
        <f>'PETTY CASH'!F176</f>
        <v>0</v>
      </c>
      <c r="G8661" s="201">
        <f>'PETTY CASH'!J176</f>
        <v>0</v>
      </c>
      <c r="H8661" s="201">
        <f>'PETTY CASH'!I176</f>
        <v>0</v>
      </c>
      <c r="I8661" s="201">
        <f t="shared" si="136"/>
        <v>0</v>
      </c>
      <c r="J8661" s="200"/>
      <c r="K8661" s="200" t="str" cm="1">
        <f t="array" ref="K8661">IF($C8661="","",IF(AND($C8661=Party_Statement!$C$5,$B8661&gt;=Party_Statement!$C$6,$B8661&lt;=Party_Statement!$E$6),SUMPRODUCT(($C$3:$C8661=Party_Statement!$C$5)*($B$3:$B8661&gt;=Party_Statement!$C$6)*($B$3:$B8661&lt;=Party_Statement!$E$6)),""))</f>
        <v/>
      </c>
    </row>
    <row r="8662" spans="1:11" x14ac:dyDescent="0.2">
      <c r="A8662" s="203" t="str">
        <f>Collection!A1114</f>
        <v>2083/06/06</v>
      </c>
      <c r="B8662" s="197">
        <f>'PETTY CASH'!B177</f>
        <v>0</v>
      </c>
      <c r="C8662" s="200">
        <f>'PETTY CASH'!D177</f>
        <v>0</v>
      </c>
      <c r="D8662" s="200">
        <f>'PETTY CASH'!G177</f>
        <v>0</v>
      </c>
      <c r="E8662" s="200">
        <f>'PETTY CASH'!C177</f>
        <v>0</v>
      </c>
      <c r="F8662" s="200">
        <f>'PETTY CASH'!F177</f>
        <v>0</v>
      </c>
      <c r="G8662" s="201">
        <f>'PETTY CASH'!J177</f>
        <v>0</v>
      </c>
      <c r="H8662" s="201">
        <f>'PETTY CASH'!I177</f>
        <v>0</v>
      </c>
      <c r="I8662" s="201">
        <f t="shared" si="136"/>
        <v>0</v>
      </c>
      <c r="J8662" s="200"/>
      <c r="K8662" s="200" t="str" cm="1">
        <f t="array" ref="K8662">IF($C8662="","",IF(AND($C8662=Party_Statement!$C$5,$B8662&gt;=Party_Statement!$C$6,$B8662&lt;=Party_Statement!$E$6),SUMPRODUCT(($C$3:$C8662=Party_Statement!$C$5)*($B$3:$B8662&gt;=Party_Statement!$C$6)*($B$3:$B8662&lt;=Party_Statement!$E$6)),""))</f>
        <v/>
      </c>
    </row>
    <row r="8663" spans="1:11" x14ac:dyDescent="0.2">
      <c r="A8663" s="203" t="str">
        <f>Collection!A1115</f>
        <v>2083/06/06</v>
      </c>
      <c r="B8663" s="197">
        <f>'PETTY CASH'!B178</f>
        <v>0</v>
      </c>
      <c r="C8663" s="200">
        <f>'PETTY CASH'!D178</f>
        <v>0</v>
      </c>
      <c r="D8663" s="200">
        <f>'PETTY CASH'!G178</f>
        <v>0</v>
      </c>
      <c r="E8663" s="200">
        <f>'PETTY CASH'!C178</f>
        <v>0</v>
      </c>
      <c r="F8663" s="200">
        <f>'PETTY CASH'!F178</f>
        <v>0</v>
      </c>
      <c r="G8663" s="201">
        <f>'PETTY CASH'!J178</f>
        <v>0</v>
      </c>
      <c r="H8663" s="201">
        <f>'PETTY CASH'!I178</f>
        <v>0</v>
      </c>
      <c r="I8663" s="201">
        <f t="shared" si="136"/>
        <v>0</v>
      </c>
      <c r="J8663" s="200"/>
      <c r="K8663" s="200" t="str" cm="1">
        <f t="array" ref="K8663">IF($C8663="","",IF(AND($C8663=Party_Statement!$C$5,$B8663&gt;=Party_Statement!$C$6,$B8663&lt;=Party_Statement!$E$6),SUMPRODUCT(($C$3:$C8663=Party_Statement!$C$5)*($B$3:$B8663&gt;=Party_Statement!$C$6)*($B$3:$B8663&lt;=Party_Statement!$E$6)),""))</f>
        <v/>
      </c>
    </row>
    <row r="8664" spans="1:11" x14ac:dyDescent="0.2">
      <c r="A8664" s="203" t="str">
        <f>Collection!A1116</f>
        <v>2083/06/06</v>
      </c>
      <c r="B8664" s="197">
        <f>'PETTY CASH'!B179</f>
        <v>0</v>
      </c>
      <c r="C8664" s="200">
        <f>'PETTY CASH'!D179</f>
        <v>0</v>
      </c>
      <c r="D8664" s="200">
        <f>'PETTY CASH'!G179</f>
        <v>0</v>
      </c>
      <c r="E8664" s="200">
        <f>'PETTY CASH'!C179</f>
        <v>0</v>
      </c>
      <c r="F8664" s="200">
        <f>'PETTY CASH'!F179</f>
        <v>0</v>
      </c>
      <c r="G8664" s="201">
        <f>'PETTY CASH'!J179</f>
        <v>0</v>
      </c>
      <c r="H8664" s="201">
        <f>'PETTY CASH'!I179</f>
        <v>0</v>
      </c>
      <c r="I8664" s="201">
        <f t="shared" si="136"/>
        <v>0</v>
      </c>
      <c r="J8664" s="200"/>
      <c r="K8664" s="200" t="str" cm="1">
        <f t="array" ref="K8664">IF($C8664="","",IF(AND($C8664=Party_Statement!$C$5,$B8664&gt;=Party_Statement!$C$6,$B8664&lt;=Party_Statement!$E$6),SUMPRODUCT(($C$3:$C8664=Party_Statement!$C$5)*($B$3:$B8664&gt;=Party_Statement!$C$6)*($B$3:$B8664&lt;=Party_Statement!$E$6)),""))</f>
        <v/>
      </c>
    </row>
    <row r="8665" spans="1:11" x14ac:dyDescent="0.2">
      <c r="A8665" s="203" t="str">
        <f>Collection!A1117</f>
        <v>2083/06/07</v>
      </c>
      <c r="B8665" s="197">
        <f>'PETTY CASH'!B180</f>
        <v>0</v>
      </c>
      <c r="C8665" s="200">
        <f>'PETTY CASH'!D180</f>
        <v>0</v>
      </c>
      <c r="D8665" s="200">
        <f>'PETTY CASH'!G180</f>
        <v>0</v>
      </c>
      <c r="E8665" s="200">
        <f>'PETTY CASH'!C180</f>
        <v>0</v>
      </c>
      <c r="F8665" s="200">
        <f>'PETTY CASH'!F180</f>
        <v>0</v>
      </c>
      <c r="G8665" s="201">
        <f>'PETTY CASH'!J180</f>
        <v>0</v>
      </c>
      <c r="H8665" s="201">
        <f>'PETTY CASH'!I180</f>
        <v>0</v>
      </c>
      <c r="I8665" s="201">
        <f t="shared" si="136"/>
        <v>0</v>
      </c>
      <c r="J8665" s="200"/>
      <c r="K8665" s="200" t="str" cm="1">
        <f t="array" ref="K8665">IF($C8665="","",IF(AND($C8665=Party_Statement!$C$5,$B8665&gt;=Party_Statement!$C$6,$B8665&lt;=Party_Statement!$E$6),SUMPRODUCT(($C$3:$C8665=Party_Statement!$C$5)*($B$3:$B8665&gt;=Party_Statement!$C$6)*($B$3:$B8665&lt;=Party_Statement!$E$6)),""))</f>
        <v/>
      </c>
    </row>
    <row r="8666" spans="1:11" x14ac:dyDescent="0.2">
      <c r="A8666" s="203" t="str">
        <f>Collection!A1118</f>
        <v>2083/06/07</v>
      </c>
      <c r="B8666" s="197">
        <f>'PETTY CASH'!B181</f>
        <v>0</v>
      </c>
      <c r="C8666" s="200">
        <f>'PETTY CASH'!D181</f>
        <v>0</v>
      </c>
      <c r="D8666" s="200">
        <f>'PETTY CASH'!G181</f>
        <v>0</v>
      </c>
      <c r="E8666" s="200">
        <f>'PETTY CASH'!C181</f>
        <v>0</v>
      </c>
      <c r="F8666" s="200">
        <f>'PETTY CASH'!F181</f>
        <v>0</v>
      </c>
      <c r="G8666" s="201">
        <f>'PETTY CASH'!J181</f>
        <v>0</v>
      </c>
      <c r="H8666" s="201">
        <f>'PETTY CASH'!I181</f>
        <v>0</v>
      </c>
      <c r="I8666" s="201">
        <f t="shared" si="136"/>
        <v>0</v>
      </c>
      <c r="J8666" s="200"/>
      <c r="K8666" s="200" t="str" cm="1">
        <f t="array" ref="K8666">IF($C8666="","",IF(AND($C8666=Party_Statement!$C$5,$B8666&gt;=Party_Statement!$C$6,$B8666&lt;=Party_Statement!$E$6),SUMPRODUCT(($C$3:$C8666=Party_Statement!$C$5)*($B$3:$B8666&gt;=Party_Statement!$C$6)*($B$3:$B8666&lt;=Party_Statement!$E$6)),""))</f>
        <v/>
      </c>
    </row>
    <row r="8667" spans="1:11" s="64" customFormat="1" x14ac:dyDescent="0.2">
      <c r="A8667" s="203" t="str">
        <f>Collection!A1119</f>
        <v>2083/06/07</v>
      </c>
      <c r="B8667" s="197">
        <f>'PETTY CASH'!B182</f>
        <v>0</v>
      </c>
      <c r="C8667" s="200">
        <f>'PETTY CASH'!D182</f>
        <v>0</v>
      </c>
      <c r="D8667" s="200">
        <f>'PETTY CASH'!G182</f>
        <v>0</v>
      </c>
      <c r="E8667" s="200">
        <f>'PETTY CASH'!C182</f>
        <v>0</v>
      </c>
      <c r="F8667" s="200">
        <f>'PETTY CASH'!F182</f>
        <v>0</v>
      </c>
      <c r="G8667" s="201">
        <f>'PETTY CASH'!J182</f>
        <v>0</v>
      </c>
      <c r="H8667" s="201">
        <f>'PETTY CASH'!I182</f>
        <v>0</v>
      </c>
      <c r="I8667" s="201">
        <f t="shared" si="136"/>
        <v>0</v>
      </c>
      <c r="J8667" s="202"/>
      <c r="K8667" s="200" t="str" cm="1">
        <f t="array" ref="K8667">IF($C8667="","",IF(AND($C8667=Party_Statement!$C$5,$B8667&gt;=Party_Statement!$C$6,$B8667&lt;=Party_Statement!$E$6),SUMPRODUCT(($C$3:$C8667=Party_Statement!$C$5)*($B$3:$B8667&gt;=Party_Statement!$C$6)*($B$3:$B8667&lt;=Party_Statement!$E$6)),""))</f>
        <v/>
      </c>
    </row>
    <row r="8668" spans="1:11" x14ac:dyDescent="0.2">
      <c r="A8668" s="203" t="str">
        <f>Collection!A1120</f>
        <v>2083/06/07</v>
      </c>
      <c r="B8668" s="197">
        <f>'PETTY CASH'!B183</f>
        <v>0</v>
      </c>
      <c r="C8668" s="200">
        <f>'PETTY CASH'!D183</f>
        <v>0</v>
      </c>
      <c r="D8668" s="200">
        <f>'PETTY CASH'!G183</f>
        <v>0</v>
      </c>
      <c r="E8668" s="200">
        <f>'PETTY CASH'!C183</f>
        <v>0</v>
      </c>
      <c r="F8668" s="200">
        <f>'PETTY CASH'!F183</f>
        <v>0</v>
      </c>
      <c r="G8668" s="201">
        <f>'PETTY CASH'!J183</f>
        <v>0</v>
      </c>
      <c r="H8668" s="201">
        <f>'PETTY CASH'!I183</f>
        <v>0</v>
      </c>
      <c r="I8668" s="201">
        <f t="shared" si="136"/>
        <v>0</v>
      </c>
      <c r="J8668" s="200"/>
      <c r="K8668" s="200" t="str" cm="1">
        <f t="array" ref="K8668">IF($C8668="","",IF(AND($C8668=Party_Statement!$C$5,$B8668&gt;=Party_Statement!$C$6,$B8668&lt;=Party_Statement!$E$6),SUMPRODUCT(($C$3:$C8668=Party_Statement!$C$5)*($B$3:$B8668&gt;=Party_Statement!$C$6)*($B$3:$B8668&lt;=Party_Statement!$E$6)),""))</f>
        <v/>
      </c>
    </row>
    <row r="8669" spans="1:11" x14ac:dyDescent="0.2">
      <c r="A8669" s="203" t="str">
        <f>Collection!A1121</f>
        <v>2083/06/07</v>
      </c>
      <c r="B8669" s="197">
        <f>'PETTY CASH'!B184</f>
        <v>0</v>
      </c>
      <c r="C8669" s="200">
        <f>'PETTY CASH'!D184</f>
        <v>0</v>
      </c>
      <c r="D8669" s="200">
        <f>'PETTY CASH'!G184</f>
        <v>0</v>
      </c>
      <c r="E8669" s="200">
        <f>'PETTY CASH'!C184</f>
        <v>0</v>
      </c>
      <c r="F8669" s="200">
        <f>'PETTY CASH'!F184</f>
        <v>0</v>
      </c>
      <c r="G8669" s="201">
        <f>'PETTY CASH'!J184</f>
        <v>0</v>
      </c>
      <c r="H8669" s="201">
        <f>'PETTY CASH'!I184</f>
        <v>0</v>
      </c>
      <c r="I8669" s="201">
        <f t="shared" si="136"/>
        <v>0</v>
      </c>
      <c r="J8669" s="200"/>
      <c r="K8669" s="200" t="str" cm="1">
        <f t="array" ref="K8669">IF($C8669="","",IF(AND($C8669=Party_Statement!$C$5,$B8669&gt;=Party_Statement!$C$6,$B8669&lt;=Party_Statement!$E$6),SUMPRODUCT(($C$3:$C8669=Party_Statement!$C$5)*($B$3:$B8669&gt;=Party_Statement!$C$6)*($B$3:$B8669&lt;=Party_Statement!$E$6)),""))</f>
        <v/>
      </c>
    </row>
    <row r="8670" spans="1:11" x14ac:dyDescent="0.2">
      <c r="A8670" s="203" t="str">
        <f>Collection!A1122</f>
        <v>2083/06/07</v>
      </c>
      <c r="B8670" s="197">
        <f>'PETTY CASH'!B185</f>
        <v>0</v>
      </c>
      <c r="C8670" s="200">
        <f>'PETTY CASH'!D185</f>
        <v>0</v>
      </c>
      <c r="D8670" s="200">
        <f>'PETTY CASH'!G185</f>
        <v>0</v>
      </c>
      <c r="E8670" s="200">
        <f>'PETTY CASH'!C185</f>
        <v>0</v>
      </c>
      <c r="F8670" s="200">
        <f>'PETTY CASH'!F185</f>
        <v>0</v>
      </c>
      <c r="G8670" s="201">
        <f>'PETTY CASH'!J185</f>
        <v>0</v>
      </c>
      <c r="H8670" s="201">
        <f>'PETTY CASH'!I185</f>
        <v>0</v>
      </c>
      <c r="I8670" s="201">
        <f t="shared" si="136"/>
        <v>0</v>
      </c>
      <c r="J8670" s="200"/>
      <c r="K8670" s="200" t="str" cm="1">
        <f t="array" ref="K8670">IF($C8670="","",IF(AND($C8670=Party_Statement!$C$5,$B8670&gt;=Party_Statement!$C$6,$B8670&lt;=Party_Statement!$E$6),SUMPRODUCT(($C$3:$C8670=Party_Statement!$C$5)*($B$3:$B8670&gt;=Party_Statement!$C$6)*($B$3:$B8670&lt;=Party_Statement!$E$6)),""))</f>
        <v/>
      </c>
    </row>
    <row r="8671" spans="1:11" s="64" customFormat="1" x14ac:dyDescent="0.2">
      <c r="A8671" s="203" t="str">
        <f>Collection!A1123</f>
        <v>2083/06/07</v>
      </c>
      <c r="B8671" s="197">
        <f>'PETTY CASH'!B186</f>
        <v>0</v>
      </c>
      <c r="C8671" s="200">
        <f>'PETTY CASH'!D186</f>
        <v>0</v>
      </c>
      <c r="D8671" s="200">
        <f>'PETTY CASH'!G186</f>
        <v>0</v>
      </c>
      <c r="E8671" s="200">
        <f>'PETTY CASH'!C186</f>
        <v>0</v>
      </c>
      <c r="F8671" s="200">
        <f>'PETTY CASH'!F186</f>
        <v>0</v>
      </c>
      <c r="G8671" s="201">
        <f>'PETTY CASH'!J186</f>
        <v>0</v>
      </c>
      <c r="H8671" s="201">
        <f>'PETTY CASH'!I186</f>
        <v>0</v>
      </c>
      <c r="I8671" s="201">
        <f t="shared" si="136"/>
        <v>0</v>
      </c>
      <c r="J8671" s="202"/>
      <c r="K8671" s="200" t="str" cm="1">
        <f t="array" ref="K8671">IF($C8671="","",IF(AND($C8671=Party_Statement!$C$5,$B8671&gt;=Party_Statement!$C$6,$B8671&lt;=Party_Statement!$E$6),SUMPRODUCT(($C$3:$C8671=Party_Statement!$C$5)*($B$3:$B8671&gt;=Party_Statement!$C$6)*($B$3:$B8671&lt;=Party_Statement!$E$6)),""))</f>
        <v/>
      </c>
    </row>
    <row r="8672" spans="1:11" x14ac:dyDescent="0.2">
      <c r="A8672" s="203" t="str">
        <f>Collection!A1124</f>
        <v>2083/06/07</v>
      </c>
      <c r="B8672" s="197">
        <f>'PETTY CASH'!B187</f>
        <v>0</v>
      </c>
      <c r="C8672" s="200">
        <f>'PETTY CASH'!D187</f>
        <v>0</v>
      </c>
      <c r="D8672" s="200">
        <f>'PETTY CASH'!G187</f>
        <v>0</v>
      </c>
      <c r="E8672" s="200">
        <f>'PETTY CASH'!C187</f>
        <v>0</v>
      </c>
      <c r="F8672" s="200">
        <f>'PETTY CASH'!F187</f>
        <v>0</v>
      </c>
      <c r="G8672" s="201">
        <f>'PETTY CASH'!J187</f>
        <v>0</v>
      </c>
      <c r="H8672" s="201">
        <f>'PETTY CASH'!I187</f>
        <v>0</v>
      </c>
      <c r="I8672" s="201">
        <f t="shared" si="136"/>
        <v>0</v>
      </c>
      <c r="J8672" s="200"/>
      <c r="K8672" s="200" t="str" cm="1">
        <f t="array" ref="K8672">IF($C8672="","",IF(AND($C8672=Party_Statement!$C$5,$B8672&gt;=Party_Statement!$C$6,$B8672&lt;=Party_Statement!$E$6),SUMPRODUCT(($C$3:$C8672=Party_Statement!$C$5)*($B$3:$B8672&gt;=Party_Statement!$C$6)*($B$3:$B8672&lt;=Party_Statement!$E$6)),""))</f>
        <v/>
      </c>
    </row>
    <row r="8673" spans="1:11" x14ac:dyDescent="0.2">
      <c r="A8673" s="203" t="str">
        <f>Collection!A1125</f>
        <v>2083/06/07</v>
      </c>
      <c r="B8673" s="197">
        <f>'PETTY CASH'!B188</f>
        <v>0</v>
      </c>
      <c r="C8673" s="200">
        <f>'PETTY CASH'!D188</f>
        <v>0</v>
      </c>
      <c r="D8673" s="200">
        <f>'PETTY CASH'!G188</f>
        <v>0</v>
      </c>
      <c r="E8673" s="200">
        <f>'PETTY CASH'!C188</f>
        <v>0</v>
      </c>
      <c r="F8673" s="200">
        <f>'PETTY CASH'!F188</f>
        <v>0</v>
      </c>
      <c r="G8673" s="201">
        <f>'PETTY CASH'!J188</f>
        <v>0</v>
      </c>
      <c r="H8673" s="201">
        <f>'PETTY CASH'!I188</f>
        <v>0</v>
      </c>
      <c r="I8673" s="201">
        <f t="shared" si="136"/>
        <v>0</v>
      </c>
      <c r="J8673" s="200"/>
      <c r="K8673" s="200" t="str" cm="1">
        <f t="array" ref="K8673">IF($C8673="","",IF(AND($C8673=Party_Statement!$C$5,$B8673&gt;=Party_Statement!$C$6,$B8673&lt;=Party_Statement!$E$6),SUMPRODUCT(($C$3:$C8673=Party_Statement!$C$5)*($B$3:$B8673&gt;=Party_Statement!$C$6)*($B$3:$B8673&lt;=Party_Statement!$E$6)),""))</f>
        <v/>
      </c>
    </row>
    <row r="8674" spans="1:11" x14ac:dyDescent="0.2">
      <c r="A8674" s="203" t="str">
        <f>Collection!A1126</f>
        <v>2083/06/07</v>
      </c>
      <c r="B8674" s="197">
        <f>'PETTY CASH'!B189</f>
        <v>0</v>
      </c>
      <c r="C8674" s="200">
        <f>'PETTY CASH'!D189</f>
        <v>0</v>
      </c>
      <c r="D8674" s="200">
        <f>'PETTY CASH'!G189</f>
        <v>0</v>
      </c>
      <c r="E8674" s="200">
        <f>'PETTY CASH'!C189</f>
        <v>0</v>
      </c>
      <c r="F8674" s="200">
        <f>'PETTY CASH'!F189</f>
        <v>0</v>
      </c>
      <c r="G8674" s="201">
        <f>'PETTY CASH'!J189</f>
        <v>0</v>
      </c>
      <c r="H8674" s="201">
        <f>'PETTY CASH'!I189</f>
        <v>0</v>
      </c>
      <c r="I8674" s="201">
        <f t="shared" si="136"/>
        <v>0</v>
      </c>
      <c r="J8674" s="200"/>
      <c r="K8674" s="200" t="str" cm="1">
        <f t="array" ref="K8674">IF($C8674="","",IF(AND($C8674=Party_Statement!$C$5,$B8674&gt;=Party_Statement!$C$6,$B8674&lt;=Party_Statement!$E$6),SUMPRODUCT(($C$3:$C8674=Party_Statement!$C$5)*($B$3:$B8674&gt;=Party_Statement!$C$6)*($B$3:$B8674&lt;=Party_Statement!$E$6)),""))</f>
        <v/>
      </c>
    </row>
    <row r="8675" spans="1:11" x14ac:dyDescent="0.2">
      <c r="A8675" s="203" t="str">
        <f>Collection!A1127</f>
        <v>2083/06/07</v>
      </c>
      <c r="B8675" s="197">
        <f>'PETTY CASH'!B190</f>
        <v>0</v>
      </c>
      <c r="C8675" s="200">
        <f>'PETTY CASH'!D190</f>
        <v>0</v>
      </c>
      <c r="D8675" s="200">
        <f>'PETTY CASH'!G190</f>
        <v>0</v>
      </c>
      <c r="E8675" s="200">
        <f>'PETTY CASH'!C190</f>
        <v>0</v>
      </c>
      <c r="F8675" s="200">
        <f>'PETTY CASH'!F190</f>
        <v>0</v>
      </c>
      <c r="G8675" s="201">
        <f>'PETTY CASH'!J190</f>
        <v>0</v>
      </c>
      <c r="H8675" s="201">
        <f>'PETTY CASH'!I190</f>
        <v>0</v>
      </c>
      <c r="I8675" s="201">
        <f t="shared" si="136"/>
        <v>0</v>
      </c>
      <c r="J8675" s="200"/>
      <c r="K8675" s="200" t="str" cm="1">
        <f t="array" ref="K8675">IF($C8675="","",IF(AND($C8675=Party_Statement!$C$5,$B8675&gt;=Party_Statement!$C$6,$B8675&lt;=Party_Statement!$E$6),SUMPRODUCT(($C$3:$C8675=Party_Statement!$C$5)*($B$3:$B8675&gt;=Party_Statement!$C$6)*($B$3:$B8675&lt;=Party_Statement!$E$6)),""))</f>
        <v/>
      </c>
    </row>
    <row r="8676" spans="1:11" x14ac:dyDescent="0.2">
      <c r="A8676" s="203" t="str">
        <f>Collection!A1128</f>
        <v>2083/06/07</v>
      </c>
      <c r="B8676" s="197">
        <f>'PETTY CASH'!B191</f>
        <v>0</v>
      </c>
      <c r="C8676" s="200">
        <f>'PETTY CASH'!D191</f>
        <v>0</v>
      </c>
      <c r="D8676" s="200">
        <f>'PETTY CASH'!G191</f>
        <v>0</v>
      </c>
      <c r="E8676" s="200">
        <f>'PETTY CASH'!C191</f>
        <v>0</v>
      </c>
      <c r="F8676" s="200">
        <f>'PETTY CASH'!F191</f>
        <v>0</v>
      </c>
      <c r="G8676" s="201">
        <f>'PETTY CASH'!J191</f>
        <v>0</v>
      </c>
      <c r="H8676" s="201">
        <f>'PETTY CASH'!I191</f>
        <v>0</v>
      </c>
      <c r="I8676" s="201">
        <f t="shared" si="136"/>
        <v>0</v>
      </c>
      <c r="J8676" s="200"/>
      <c r="K8676" s="200" t="str" cm="1">
        <f t="array" ref="K8676">IF($C8676="","",IF(AND($C8676=Party_Statement!$C$5,$B8676&gt;=Party_Statement!$C$6,$B8676&lt;=Party_Statement!$E$6),SUMPRODUCT(($C$3:$C8676=Party_Statement!$C$5)*($B$3:$B8676&gt;=Party_Statement!$C$6)*($B$3:$B8676&lt;=Party_Statement!$E$6)),""))</f>
        <v/>
      </c>
    </row>
    <row r="8677" spans="1:11" x14ac:dyDescent="0.2">
      <c r="A8677" s="203" t="str">
        <f>Collection!A1129</f>
        <v>2083/06/07</v>
      </c>
      <c r="B8677" s="197">
        <f>'PETTY CASH'!B192</f>
        <v>0</v>
      </c>
      <c r="C8677" s="200">
        <f>'PETTY CASH'!D192</f>
        <v>0</v>
      </c>
      <c r="D8677" s="200">
        <f>'PETTY CASH'!G192</f>
        <v>0</v>
      </c>
      <c r="E8677" s="200">
        <f>'PETTY CASH'!C192</f>
        <v>0</v>
      </c>
      <c r="F8677" s="200">
        <f>'PETTY CASH'!F192</f>
        <v>0</v>
      </c>
      <c r="G8677" s="201">
        <f>'PETTY CASH'!J192</f>
        <v>0</v>
      </c>
      <c r="H8677" s="201">
        <f>'PETTY CASH'!I192</f>
        <v>0</v>
      </c>
      <c r="I8677" s="201">
        <f t="shared" si="136"/>
        <v>0</v>
      </c>
      <c r="J8677" s="200"/>
      <c r="K8677" s="200" t="str" cm="1">
        <f t="array" ref="K8677">IF($C8677="","",IF(AND($C8677=Party_Statement!$C$5,$B8677&gt;=Party_Statement!$C$6,$B8677&lt;=Party_Statement!$E$6),SUMPRODUCT(($C$3:$C8677=Party_Statement!$C$5)*($B$3:$B8677&gt;=Party_Statement!$C$6)*($B$3:$B8677&lt;=Party_Statement!$E$6)),""))</f>
        <v/>
      </c>
    </row>
    <row r="8678" spans="1:11" x14ac:dyDescent="0.2">
      <c r="A8678" s="203" t="str">
        <f>Collection!A1130</f>
        <v>2083/06/07</v>
      </c>
      <c r="B8678" s="197">
        <f>'PETTY CASH'!B193</f>
        <v>0</v>
      </c>
      <c r="C8678" s="200">
        <f>'PETTY CASH'!D193</f>
        <v>0</v>
      </c>
      <c r="D8678" s="200">
        <f>'PETTY CASH'!G193</f>
        <v>0</v>
      </c>
      <c r="E8678" s="200">
        <f>'PETTY CASH'!C193</f>
        <v>0</v>
      </c>
      <c r="F8678" s="200">
        <f>'PETTY CASH'!F193</f>
        <v>0</v>
      </c>
      <c r="G8678" s="201">
        <f>'PETTY CASH'!J193</f>
        <v>0</v>
      </c>
      <c r="H8678" s="201">
        <f>'PETTY CASH'!I193</f>
        <v>0</v>
      </c>
      <c r="I8678" s="201">
        <f t="shared" si="136"/>
        <v>0</v>
      </c>
      <c r="J8678" s="200"/>
      <c r="K8678" s="200" t="str" cm="1">
        <f t="array" ref="K8678">IF($C8678="","",IF(AND($C8678=Party_Statement!$C$5,$B8678&gt;=Party_Statement!$C$6,$B8678&lt;=Party_Statement!$E$6),SUMPRODUCT(($C$3:$C8678=Party_Statement!$C$5)*($B$3:$B8678&gt;=Party_Statement!$C$6)*($B$3:$B8678&lt;=Party_Statement!$E$6)),""))</f>
        <v/>
      </c>
    </row>
    <row r="8679" spans="1:11" x14ac:dyDescent="0.2">
      <c r="A8679" s="203" t="str">
        <f>Collection!A1131</f>
        <v>2083/06/07</v>
      </c>
      <c r="B8679" s="197">
        <f>'PETTY CASH'!B194</f>
        <v>0</v>
      </c>
      <c r="C8679" s="200">
        <f>'PETTY CASH'!D194</f>
        <v>0</v>
      </c>
      <c r="D8679" s="200">
        <f>'PETTY CASH'!G194</f>
        <v>0</v>
      </c>
      <c r="E8679" s="200">
        <f>'PETTY CASH'!C194</f>
        <v>0</v>
      </c>
      <c r="F8679" s="200">
        <f>'PETTY CASH'!F194</f>
        <v>0</v>
      </c>
      <c r="G8679" s="201">
        <f>'PETTY CASH'!J194</f>
        <v>0</v>
      </c>
      <c r="H8679" s="201">
        <f>'PETTY CASH'!I194</f>
        <v>0</v>
      </c>
      <c r="I8679" s="201">
        <f t="shared" si="136"/>
        <v>0</v>
      </c>
      <c r="J8679" s="200"/>
      <c r="K8679" s="200" t="str" cm="1">
        <f t="array" ref="K8679">IF($C8679="","",IF(AND($C8679=Party_Statement!$C$5,$B8679&gt;=Party_Statement!$C$6,$B8679&lt;=Party_Statement!$E$6),SUMPRODUCT(($C$3:$C8679=Party_Statement!$C$5)*($B$3:$B8679&gt;=Party_Statement!$C$6)*($B$3:$B8679&lt;=Party_Statement!$E$6)),""))</f>
        <v/>
      </c>
    </row>
    <row r="8680" spans="1:11" x14ac:dyDescent="0.2">
      <c r="A8680" s="203" t="str">
        <f>Collection!A1132</f>
        <v>2083/06/07</v>
      </c>
      <c r="B8680" s="197">
        <f>'PETTY CASH'!B195</f>
        <v>0</v>
      </c>
      <c r="C8680" s="200">
        <f>'PETTY CASH'!D195</f>
        <v>0</v>
      </c>
      <c r="D8680" s="200">
        <f>'PETTY CASH'!G195</f>
        <v>0</v>
      </c>
      <c r="E8680" s="200">
        <f>'PETTY CASH'!C195</f>
        <v>0</v>
      </c>
      <c r="F8680" s="200">
        <f>'PETTY CASH'!F195</f>
        <v>0</v>
      </c>
      <c r="G8680" s="201">
        <f>'PETTY CASH'!J195</f>
        <v>0</v>
      </c>
      <c r="H8680" s="201">
        <f>'PETTY CASH'!I195</f>
        <v>0</v>
      </c>
      <c r="I8680" s="201">
        <f t="shared" si="136"/>
        <v>0</v>
      </c>
      <c r="J8680" s="200"/>
      <c r="K8680" s="200" t="str" cm="1">
        <f t="array" ref="K8680">IF($C8680="","",IF(AND($C8680=Party_Statement!$C$5,$B8680&gt;=Party_Statement!$C$6,$B8680&lt;=Party_Statement!$E$6),SUMPRODUCT(($C$3:$C8680=Party_Statement!$C$5)*($B$3:$B8680&gt;=Party_Statement!$C$6)*($B$3:$B8680&lt;=Party_Statement!$E$6)),""))</f>
        <v/>
      </c>
    </row>
    <row r="8681" spans="1:11" x14ac:dyDescent="0.2">
      <c r="A8681" s="203" t="str">
        <f>Collection!A1133</f>
        <v>2083/06/07</v>
      </c>
      <c r="B8681" s="197">
        <f>'PETTY CASH'!B196</f>
        <v>0</v>
      </c>
      <c r="C8681" s="200">
        <f>'PETTY CASH'!D196</f>
        <v>0</v>
      </c>
      <c r="D8681" s="200">
        <f>'PETTY CASH'!G196</f>
        <v>0</v>
      </c>
      <c r="E8681" s="200">
        <f>'PETTY CASH'!C196</f>
        <v>0</v>
      </c>
      <c r="F8681" s="200">
        <f>'PETTY CASH'!F196</f>
        <v>0</v>
      </c>
      <c r="G8681" s="201">
        <f>'PETTY CASH'!J196</f>
        <v>0</v>
      </c>
      <c r="H8681" s="201">
        <f>'PETTY CASH'!I196</f>
        <v>0</v>
      </c>
      <c r="I8681" s="201">
        <f t="shared" ref="I8681:I8744" si="137">IF($C8681="","",IF($C8681=$C5168,$I5168+$G8681-$H8681,$G8681-$H8681))</f>
        <v>0</v>
      </c>
      <c r="J8681" s="200"/>
      <c r="K8681" s="200" t="str" cm="1">
        <f t="array" ref="K8681">IF($C8681="","",IF(AND($C8681=Party_Statement!$C$5,$B8681&gt;=Party_Statement!$C$6,$B8681&lt;=Party_Statement!$E$6),SUMPRODUCT(($C$3:$C8681=Party_Statement!$C$5)*($B$3:$B8681&gt;=Party_Statement!$C$6)*($B$3:$B8681&lt;=Party_Statement!$E$6)),""))</f>
        <v/>
      </c>
    </row>
    <row r="8682" spans="1:11" x14ac:dyDescent="0.2">
      <c r="A8682" s="203" t="str">
        <f>Collection!A1134</f>
        <v>2083/06/07</v>
      </c>
      <c r="B8682" s="197">
        <f>'PETTY CASH'!B197</f>
        <v>0</v>
      </c>
      <c r="C8682" s="200">
        <f>'PETTY CASH'!D197</f>
        <v>0</v>
      </c>
      <c r="D8682" s="200">
        <f>'PETTY CASH'!G197</f>
        <v>0</v>
      </c>
      <c r="E8682" s="200">
        <f>'PETTY CASH'!C197</f>
        <v>0</v>
      </c>
      <c r="F8682" s="200">
        <f>'PETTY CASH'!F197</f>
        <v>0</v>
      </c>
      <c r="G8682" s="201">
        <f>'PETTY CASH'!J197</f>
        <v>0</v>
      </c>
      <c r="H8682" s="201">
        <f>'PETTY CASH'!I197</f>
        <v>0</v>
      </c>
      <c r="I8682" s="201">
        <f t="shared" si="137"/>
        <v>0</v>
      </c>
      <c r="J8682" s="200"/>
      <c r="K8682" s="200" t="str" cm="1">
        <f t="array" ref="K8682">IF($C8682="","",IF(AND($C8682=Party_Statement!$C$5,$B8682&gt;=Party_Statement!$C$6,$B8682&lt;=Party_Statement!$E$6),SUMPRODUCT(($C$3:$C8682=Party_Statement!$C$5)*($B$3:$B8682&gt;=Party_Statement!$C$6)*($B$3:$B8682&lt;=Party_Statement!$E$6)),""))</f>
        <v/>
      </c>
    </row>
    <row r="8683" spans="1:11" x14ac:dyDescent="0.2">
      <c r="A8683" s="203" t="str">
        <f>Collection!A1135</f>
        <v>2083/06/07</v>
      </c>
      <c r="B8683" s="197">
        <f>'PETTY CASH'!B198</f>
        <v>0</v>
      </c>
      <c r="C8683" s="200">
        <f>'PETTY CASH'!D198</f>
        <v>0</v>
      </c>
      <c r="D8683" s="200">
        <f>'PETTY CASH'!G198</f>
        <v>0</v>
      </c>
      <c r="E8683" s="200">
        <f>'PETTY CASH'!C198</f>
        <v>0</v>
      </c>
      <c r="F8683" s="200">
        <f>'PETTY CASH'!F198</f>
        <v>0</v>
      </c>
      <c r="G8683" s="201">
        <f>'PETTY CASH'!J198</f>
        <v>0</v>
      </c>
      <c r="H8683" s="201">
        <f>'PETTY CASH'!I198</f>
        <v>0</v>
      </c>
      <c r="I8683" s="201">
        <f t="shared" si="137"/>
        <v>0</v>
      </c>
      <c r="J8683" s="200"/>
      <c r="K8683" s="200" t="str" cm="1">
        <f t="array" ref="K8683">IF($C8683="","",IF(AND($C8683=Party_Statement!$C$5,$B8683&gt;=Party_Statement!$C$6,$B8683&lt;=Party_Statement!$E$6),SUMPRODUCT(($C$3:$C8683=Party_Statement!$C$5)*($B$3:$B8683&gt;=Party_Statement!$C$6)*($B$3:$B8683&lt;=Party_Statement!$E$6)),""))</f>
        <v/>
      </c>
    </row>
    <row r="8684" spans="1:11" s="64" customFormat="1" x14ac:dyDescent="0.2">
      <c r="A8684" s="203" t="str">
        <f>Collection!A1136</f>
        <v>2083/06/07</v>
      </c>
      <c r="B8684" s="197">
        <f>'PETTY CASH'!B199</f>
        <v>0</v>
      </c>
      <c r="C8684" s="200">
        <f>'PETTY CASH'!D199</f>
        <v>0</v>
      </c>
      <c r="D8684" s="200">
        <f>'PETTY CASH'!G199</f>
        <v>0</v>
      </c>
      <c r="E8684" s="200">
        <f>'PETTY CASH'!C199</f>
        <v>0</v>
      </c>
      <c r="F8684" s="200">
        <f>'PETTY CASH'!F199</f>
        <v>0</v>
      </c>
      <c r="G8684" s="201">
        <f>'PETTY CASH'!J199</f>
        <v>0</v>
      </c>
      <c r="H8684" s="201">
        <f>'PETTY CASH'!I199</f>
        <v>0</v>
      </c>
      <c r="I8684" s="201">
        <f t="shared" si="137"/>
        <v>0</v>
      </c>
      <c r="J8684" s="202"/>
      <c r="K8684" s="200" t="str" cm="1">
        <f t="array" ref="K8684">IF($C8684="","",IF(AND($C8684=Party_Statement!$C$5,$B8684&gt;=Party_Statement!$C$6,$B8684&lt;=Party_Statement!$E$6),SUMPRODUCT(($C$3:$C8684=Party_Statement!$C$5)*($B$3:$B8684&gt;=Party_Statement!$C$6)*($B$3:$B8684&lt;=Party_Statement!$E$6)),""))</f>
        <v/>
      </c>
    </row>
    <row r="8685" spans="1:11" x14ac:dyDescent="0.2">
      <c r="A8685" s="203" t="str">
        <f>Collection!A1137</f>
        <v>2083/06/01</v>
      </c>
      <c r="B8685" s="197">
        <f>'PETTY CASH'!B200</f>
        <v>0</v>
      </c>
      <c r="C8685" s="200">
        <f>'PETTY CASH'!D200</f>
        <v>0</v>
      </c>
      <c r="D8685" s="200">
        <f>'PETTY CASH'!G200</f>
        <v>0</v>
      </c>
      <c r="E8685" s="200">
        <f>'PETTY CASH'!C200</f>
        <v>0</v>
      </c>
      <c r="F8685" s="200">
        <f>'PETTY CASH'!F200</f>
        <v>0</v>
      </c>
      <c r="G8685" s="201">
        <f>'PETTY CASH'!J200</f>
        <v>0</v>
      </c>
      <c r="H8685" s="201">
        <f>'PETTY CASH'!I200</f>
        <v>0</v>
      </c>
      <c r="I8685" s="201">
        <f t="shared" si="137"/>
        <v>0</v>
      </c>
      <c r="J8685" s="200"/>
      <c r="K8685" s="200" t="str" cm="1">
        <f t="array" ref="K8685">IF($C8685="","",IF(AND($C8685=Party_Statement!$C$5,$B8685&gt;=Party_Statement!$C$6,$B8685&lt;=Party_Statement!$E$6),SUMPRODUCT(($C$3:$C8685=Party_Statement!$C$5)*($B$3:$B8685&gt;=Party_Statement!$C$6)*($B$3:$B8685&lt;=Party_Statement!$E$6)),""))</f>
        <v/>
      </c>
    </row>
    <row r="8686" spans="1:11" x14ac:dyDescent="0.2">
      <c r="A8686" s="203" t="str">
        <f>Collection!A1138</f>
        <v>2083/06/01</v>
      </c>
      <c r="B8686" s="197">
        <f>'PETTY CASH'!B201</f>
        <v>0</v>
      </c>
      <c r="C8686" s="200">
        <f>'PETTY CASH'!D201</f>
        <v>0</v>
      </c>
      <c r="D8686" s="200">
        <f>'PETTY CASH'!G201</f>
        <v>0</v>
      </c>
      <c r="E8686" s="200">
        <f>'PETTY CASH'!C201</f>
        <v>0</v>
      </c>
      <c r="F8686" s="200">
        <f>'PETTY CASH'!F201</f>
        <v>0</v>
      </c>
      <c r="G8686" s="201">
        <f>'PETTY CASH'!J201</f>
        <v>0</v>
      </c>
      <c r="H8686" s="201">
        <f>'PETTY CASH'!I201</f>
        <v>0</v>
      </c>
      <c r="I8686" s="201">
        <f t="shared" si="137"/>
        <v>0</v>
      </c>
      <c r="J8686" s="200"/>
      <c r="K8686" s="200" t="str" cm="1">
        <f t="array" ref="K8686">IF($C8686="","",IF(AND($C8686=Party_Statement!$C$5,$B8686&gt;=Party_Statement!$C$6,$B8686&lt;=Party_Statement!$E$6),SUMPRODUCT(($C$3:$C8686=Party_Statement!$C$5)*($B$3:$B8686&gt;=Party_Statement!$C$6)*($B$3:$B8686&lt;=Party_Statement!$E$6)),""))</f>
        <v/>
      </c>
    </row>
    <row r="8687" spans="1:11" x14ac:dyDescent="0.2">
      <c r="A8687" s="203" t="str">
        <f>Collection!A1139</f>
        <v>2083/06/01</v>
      </c>
      <c r="B8687" s="197">
        <f>'PETTY CASH'!B202</f>
        <v>0</v>
      </c>
      <c r="C8687" s="200">
        <f>'PETTY CASH'!D202</f>
        <v>0</v>
      </c>
      <c r="D8687" s="200">
        <f>'PETTY CASH'!G202</f>
        <v>0</v>
      </c>
      <c r="E8687" s="200">
        <f>'PETTY CASH'!C202</f>
        <v>0</v>
      </c>
      <c r="F8687" s="200">
        <f>'PETTY CASH'!F202</f>
        <v>0</v>
      </c>
      <c r="G8687" s="201">
        <f>'PETTY CASH'!J202</f>
        <v>0</v>
      </c>
      <c r="H8687" s="201">
        <f>'PETTY CASH'!I202</f>
        <v>0</v>
      </c>
      <c r="I8687" s="201">
        <f t="shared" si="137"/>
        <v>0</v>
      </c>
      <c r="J8687" s="200"/>
      <c r="K8687" s="200" t="str" cm="1">
        <f t="array" ref="K8687">IF($C8687="","",IF(AND($C8687=Party_Statement!$C$5,$B8687&gt;=Party_Statement!$C$6,$B8687&lt;=Party_Statement!$E$6),SUMPRODUCT(($C$3:$C8687=Party_Statement!$C$5)*($B$3:$B8687&gt;=Party_Statement!$C$6)*($B$3:$B8687&lt;=Party_Statement!$E$6)),""))</f>
        <v/>
      </c>
    </row>
    <row r="8688" spans="1:11" x14ac:dyDescent="0.2">
      <c r="A8688" s="203" t="str">
        <f>Collection!A1140</f>
        <v>2083/06/01</v>
      </c>
      <c r="B8688" s="197">
        <f>'PETTY CASH'!B203</f>
        <v>0</v>
      </c>
      <c r="C8688" s="200">
        <f>'PETTY CASH'!D203</f>
        <v>0</v>
      </c>
      <c r="D8688" s="200">
        <f>'PETTY CASH'!G203</f>
        <v>0</v>
      </c>
      <c r="E8688" s="200">
        <f>'PETTY CASH'!C203</f>
        <v>0</v>
      </c>
      <c r="F8688" s="200">
        <f>'PETTY CASH'!F203</f>
        <v>0</v>
      </c>
      <c r="G8688" s="201">
        <f>'PETTY CASH'!J203</f>
        <v>0</v>
      </c>
      <c r="H8688" s="201">
        <f>'PETTY CASH'!I203</f>
        <v>0</v>
      </c>
      <c r="I8688" s="201">
        <f t="shared" si="137"/>
        <v>0</v>
      </c>
      <c r="J8688" s="200"/>
      <c r="K8688" s="200" t="str" cm="1">
        <f t="array" ref="K8688">IF($C8688="","",IF(AND($C8688=Party_Statement!$C$5,$B8688&gt;=Party_Statement!$C$6,$B8688&lt;=Party_Statement!$E$6),SUMPRODUCT(($C$3:$C8688=Party_Statement!$C$5)*($B$3:$B8688&gt;=Party_Statement!$C$6)*($B$3:$B8688&lt;=Party_Statement!$E$6)),""))</f>
        <v/>
      </c>
    </row>
    <row r="8689" spans="1:11" x14ac:dyDescent="0.2">
      <c r="A8689" s="203" t="str">
        <f>Collection!A1141</f>
        <v>2083/06/01</v>
      </c>
      <c r="B8689" s="197">
        <f>'PETTY CASH'!B204</f>
        <v>0</v>
      </c>
      <c r="C8689" s="200">
        <f>'PETTY CASH'!D204</f>
        <v>0</v>
      </c>
      <c r="D8689" s="200">
        <f>'PETTY CASH'!G204</f>
        <v>0</v>
      </c>
      <c r="E8689" s="200">
        <f>'PETTY CASH'!C204</f>
        <v>0</v>
      </c>
      <c r="F8689" s="200">
        <f>'PETTY CASH'!F204</f>
        <v>0</v>
      </c>
      <c r="G8689" s="201">
        <f>'PETTY CASH'!J204</f>
        <v>0</v>
      </c>
      <c r="H8689" s="201">
        <f>'PETTY CASH'!I204</f>
        <v>0</v>
      </c>
      <c r="I8689" s="201">
        <f t="shared" si="137"/>
        <v>0</v>
      </c>
      <c r="J8689" s="200"/>
      <c r="K8689" s="200" t="str" cm="1">
        <f t="array" ref="K8689">IF($C8689="","",IF(AND($C8689=Party_Statement!$C$5,$B8689&gt;=Party_Statement!$C$6,$B8689&lt;=Party_Statement!$E$6),SUMPRODUCT(($C$3:$C8689=Party_Statement!$C$5)*($B$3:$B8689&gt;=Party_Statement!$C$6)*($B$3:$B8689&lt;=Party_Statement!$E$6)),""))</f>
        <v/>
      </c>
    </row>
    <row r="8690" spans="1:11" x14ac:dyDescent="0.2">
      <c r="A8690" s="203" t="str">
        <f>Collection!A1142</f>
        <v>2083/06/01</v>
      </c>
      <c r="B8690" s="197">
        <f>'PETTY CASH'!B205</f>
        <v>0</v>
      </c>
      <c r="C8690" s="200">
        <f>'PETTY CASH'!D205</f>
        <v>0</v>
      </c>
      <c r="D8690" s="200">
        <f>'PETTY CASH'!G205</f>
        <v>0</v>
      </c>
      <c r="E8690" s="200">
        <f>'PETTY CASH'!C205</f>
        <v>0</v>
      </c>
      <c r="F8690" s="200">
        <f>'PETTY CASH'!F205</f>
        <v>0</v>
      </c>
      <c r="G8690" s="201">
        <f>'PETTY CASH'!J205</f>
        <v>0</v>
      </c>
      <c r="H8690" s="201">
        <f>'PETTY CASH'!I205</f>
        <v>0</v>
      </c>
      <c r="I8690" s="201">
        <f t="shared" si="137"/>
        <v>0</v>
      </c>
      <c r="J8690" s="200"/>
      <c r="K8690" s="200" t="str" cm="1">
        <f t="array" ref="K8690">IF($C8690="","",IF(AND($C8690=Party_Statement!$C$5,$B8690&gt;=Party_Statement!$C$6,$B8690&lt;=Party_Statement!$E$6),SUMPRODUCT(($C$3:$C8690=Party_Statement!$C$5)*($B$3:$B8690&gt;=Party_Statement!$C$6)*($B$3:$B8690&lt;=Party_Statement!$E$6)),""))</f>
        <v/>
      </c>
    </row>
    <row r="8691" spans="1:11" x14ac:dyDescent="0.2">
      <c r="A8691" s="203" t="str">
        <f>Collection!A1143</f>
        <v>2083/06/01</v>
      </c>
      <c r="B8691" s="197">
        <f>'PETTY CASH'!B206</f>
        <v>0</v>
      </c>
      <c r="C8691" s="200">
        <f>'PETTY CASH'!D206</f>
        <v>0</v>
      </c>
      <c r="D8691" s="200">
        <f>'PETTY CASH'!G206</f>
        <v>0</v>
      </c>
      <c r="E8691" s="200">
        <f>'PETTY CASH'!C206</f>
        <v>0</v>
      </c>
      <c r="F8691" s="200">
        <f>'PETTY CASH'!F206</f>
        <v>0</v>
      </c>
      <c r="G8691" s="201">
        <f>'PETTY CASH'!J206</f>
        <v>0</v>
      </c>
      <c r="H8691" s="201">
        <f>'PETTY CASH'!I206</f>
        <v>0</v>
      </c>
      <c r="I8691" s="201">
        <f t="shared" si="137"/>
        <v>0</v>
      </c>
      <c r="J8691" s="200"/>
      <c r="K8691" s="200" t="str" cm="1">
        <f t="array" ref="K8691">IF($C8691="","",IF(AND($C8691=Party_Statement!$C$5,$B8691&gt;=Party_Statement!$C$6,$B8691&lt;=Party_Statement!$E$6),SUMPRODUCT(($C$3:$C8691=Party_Statement!$C$5)*($B$3:$B8691&gt;=Party_Statement!$C$6)*($B$3:$B8691&lt;=Party_Statement!$E$6)),""))</f>
        <v/>
      </c>
    </row>
    <row r="8692" spans="1:11" x14ac:dyDescent="0.2">
      <c r="A8692" s="203" t="str">
        <f>Collection!A1144</f>
        <v>2083/06/01</v>
      </c>
      <c r="B8692" s="197">
        <f>'PETTY CASH'!B207</f>
        <v>0</v>
      </c>
      <c r="C8692" s="200">
        <f>'PETTY CASH'!D207</f>
        <v>0</v>
      </c>
      <c r="D8692" s="200">
        <f>'PETTY CASH'!G207</f>
        <v>0</v>
      </c>
      <c r="E8692" s="200">
        <f>'PETTY CASH'!C207</f>
        <v>0</v>
      </c>
      <c r="F8692" s="200">
        <f>'PETTY CASH'!F207</f>
        <v>0</v>
      </c>
      <c r="G8692" s="201">
        <f>'PETTY CASH'!J207</f>
        <v>0</v>
      </c>
      <c r="H8692" s="201">
        <f>'PETTY CASH'!I207</f>
        <v>0</v>
      </c>
      <c r="I8692" s="201">
        <f t="shared" si="137"/>
        <v>0</v>
      </c>
      <c r="J8692" s="200"/>
      <c r="K8692" s="200" t="str" cm="1">
        <f t="array" ref="K8692">IF($C8692="","",IF(AND($C8692=Party_Statement!$C$5,$B8692&gt;=Party_Statement!$C$6,$B8692&lt;=Party_Statement!$E$6),SUMPRODUCT(($C$3:$C8692=Party_Statement!$C$5)*($B$3:$B8692&gt;=Party_Statement!$C$6)*($B$3:$B8692&lt;=Party_Statement!$E$6)),""))</f>
        <v/>
      </c>
    </row>
    <row r="8693" spans="1:11" x14ac:dyDescent="0.2">
      <c r="A8693" s="203" t="str">
        <f>Collection!A1145</f>
        <v>2083/06/01</v>
      </c>
      <c r="B8693" s="197">
        <f>'PETTY CASH'!B208</f>
        <v>0</v>
      </c>
      <c r="C8693" s="200">
        <f>'PETTY CASH'!D208</f>
        <v>0</v>
      </c>
      <c r="D8693" s="200">
        <f>'PETTY CASH'!G208</f>
        <v>0</v>
      </c>
      <c r="E8693" s="200">
        <f>'PETTY CASH'!C208</f>
        <v>0</v>
      </c>
      <c r="F8693" s="200">
        <f>'PETTY CASH'!F208</f>
        <v>0</v>
      </c>
      <c r="G8693" s="201">
        <f>'PETTY CASH'!J208</f>
        <v>0</v>
      </c>
      <c r="H8693" s="201">
        <f>'PETTY CASH'!I208</f>
        <v>0</v>
      </c>
      <c r="I8693" s="201">
        <f t="shared" si="137"/>
        <v>0</v>
      </c>
      <c r="J8693" s="200"/>
      <c r="K8693" s="200" t="str" cm="1">
        <f t="array" ref="K8693">IF($C8693="","",IF(AND($C8693=Party_Statement!$C$5,$B8693&gt;=Party_Statement!$C$6,$B8693&lt;=Party_Statement!$E$6),SUMPRODUCT(($C$3:$C8693=Party_Statement!$C$5)*($B$3:$B8693&gt;=Party_Statement!$C$6)*($B$3:$B8693&lt;=Party_Statement!$E$6)),""))</f>
        <v/>
      </c>
    </row>
    <row r="8694" spans="1:11" x14ac:dyDescent="0.2">
      <c r="A8694" s="203" t="str">
        <f>Collection!A1146</f>
        <v>2083/06/01</v>
      </c>
      <c r="B8694" s="197">
        <f>'PETTY CASH'!B209</f>
        <v>0</v>
      </c>
      <c r="C8694" s="200">
        <f>'PETTY CASH'!D209</f>
        <v>0</v>
      </c>
      <c r="D8694" s="200">
        <f>'PETTY CASH'!G209</f>
        <v>0</v>
      </c>
      <c r="E8694" s="200">
        <f>'PETTY CASH'!C209</f>
        <v>0</v>
      </c>
      <c r="F8694" s="200">
        <f>'PETTY CASH'!F209</f>
        <v>0</v>
      </c>
      <c r="G8694" s="201">
        <f>'PETTY CASH'!J209</f>
        <v>0</v>
      </c>
      <c r="H8694" s="201">
        <f>'PETTY CASH'!I209</f>
        <v>0</v>
      </c>
      <c r="I8694" s="201">
        <f t="shared" si="137"/>
        <v>0</v>
      </c>
      <c r="J8694" s="200"/>
      <c r="K8694" s="200" t="str" cm="1">
        <f t="array" ref="K8694">IF($C8694="","",IF(AND($C8694=Party_Statement!$C$5,$B8694&gt;=Party_Statement!$C$6,$B8694&lt;=Party_Statement!$E$6),SUMPRODUCT(($C$3:$C8694=Party_Statement!$C$5)*($B$3:$B8694&gt;=Party_Statement!$C$6)*($B$3:$B8694&lt;=Party_Statement!$E$6)),""))</f>
        <v/>
      </c>
    </row>
    <row r="8695" spans="1:11" x14ac:dyDescent="0.2">
      <c r="A8695" s="203" t="str">
        <f>Collection!A1147</f>
        <v>2083/06/01</v>
      </c>
      <c r="B8695" s="197">
        <f>'PETTY CASH'!B210</f>
        <v>0</v>
      </c>
      <c r="C8695" s="200">
        <f>'PETTY CASH'!D210</f>
        <v>0</v>
      </c>
      <c r="D8695" s="200">
        <f>'PETTY CASH'!G210</f>
        <v>0</v>
      </c>
      <c r="E8695" s="200">
        <f>'PETTY CASH'!C210</f>
        <v>0</v>
      </c>
      <c r="F8695" s="200">
        <f>'PETTY CASH'!F210</f>
        <v>0</v>
      </c>
      <c r="G8695" s="201">
        <f>'PETTY CASH'!J210</f>
        <v>0</v>
      </c>
      <c r="H8695" s="201">
        <f>'PETTY CASH'!I210</f>
        <v>0</v>
      </c>
      <c r="I8695" s="201">
        <f t="shared" si="137"/>
        <v>0</v>
      </c>
      <c r="J8695" s="200"/>
      <c r="K8695" s="200" t="str" cm="1">
        <f t="array" ref="K8695">IF($C8695="","",IF(AND($C8695=Party_Statement!$C$5,$B8695&gt;=Party_Statement!$C$6,$B8695&lt;=Party_Statement!$E$6),SUMPRODUCT(($C$3:$C8695=Party_Statement!$C$5)*($B$3:$B8695&gt;=Party_Statement!$C$6)*($B$3:$B8695&lt;=Party_Statement!$E$6)),""))</f>
        <v/>
      </c>
    </row>
    <row r="8696" spans="1:11" x14ac:dyDescent="0.2">
      <c r="A8696" s="203" t="str">
        <f>Collection!A1148</f>
        <v>2083/06/01</v>
      </c>
      <c r="B8696" s="197">
        <f>'PETTY CASH'!B211</f>
        <v>0</v>
      </c>
      <c r="C8696" s="200">
        <f>'PETTY CASH'!D211</f>
        <v>0</v>
      </c>
      <c r="D8696" s="200">
        <f>'PETTY CASH'!G211</f>
        <v>0</v>
      </c>
      <c r="E8696" s="200">
        <f>'PETTY CASH'!C211</f>
        <v>0</v>
      </c>
      <c r="F8696" s="200">
        <f>'PETTY CASH'!F211</f>
        <v>0</v>
      </c>
      <c r="G8696" s="201">
        <f>'PETTY CASH'!J211</f>
        <v>0</v>
      </c>
      <c r="H8696" s="201">
        <f>'PETTY CASH'!I211</f>
        <v>0</v>
      </c>
      <c r="I8696" s="201">
        <f t="shared" si="137"/>
        <v>0</v>
      </c>
      <c r="J8696" s="200"/>
      <c r="K8696" s="200" t="str" cm="1">
        <f t="array" ref="K8696">IF($C8696="","",IF(AND($C8696=Party_Statement!$C$5,$B8696&gt;=Party_Statement!$C$6,$B8696&lt;=Party_Statement!$E$6),SUMPRODUCT(($C$3:$C8696=Party_Statement!$C$5)*($B$3:$B8696&gt;=Party_Statement!$C$6)*($B$3:$B8696&lt;=Party_Statement!$E$6)),""))</f>
        <v/>
      </c>
    </row>
    <row r="8697" spans="1:11" s="64" customFormat="1" x14ac:dyDescent="0.2">
      <c r="A8697" s="203" t="str">
        <f>Collection!A1149</f>
        <v>2083/06/01</v>
      </c>
      <c r="B8697" s="197">
        <f>'PETTY CASH'!B212</f>
        <v>0</v>
      </c>
      <c r="C8697" s="200">
        <f>'PETTY CASH'!D212</f>
        <v>0</v>
      </c>
      <c r="D8697" s="200">
        <f>'PETTY CASH'!G212</f>
        <v>0</v>
      </c>
      <c r="E8697" s="200">
        <f>'PETTY CASH'!C212</f>
        <v>0</v>
      </c>
      <c r="F8697" s="200">
        <f>'PETTY CASH'!F212</f>
        <v>0</v>
      </c>
      <c r="G8697" s="201">
        <f>'PETTY CASH'!J212</f>
        <v>0</v>
      </c>
      <c r="H8697" s="201">
        <f>'PETTY CASH'!I212</f>
        <v>0</v>
      </c>
      <c r="I8697" s="201">
        <f t="shared" si="137"/>
        <v>0</v>
      </c>
      <c r="J8697" s="202"/>
      <c r="K8697" s="200" t="str" cm="1">
        <f t="array" ref="K8697">IF($C8697="","",IF(AND($C8697=Party_Statement!$C$5,$B8697&gt;=Party_Statement!$C$6,$B8697&lt;=Party_Statement!$E$6),SUMPRODUCT(($C$3:$C8697=Party_Statement!$C$5)*($B$3:$B8697&gt;=Party_Statement!$C$6)*($B$3:$B8697&lt;=Party_Statement!$E$6)),""))</f>
        <v/>
      </c>
    </row>
    <row r="8698" spans="1:11" x14ac:dyDescent="0.2">
      <c r="A8698" s="203" t="str">
        <f>Collection!A1150</f>
        <v>2083/06/01</v>
      </c>
      <c r="B8698" s="197">
        <f>'PETTY CASH'!B213</f>
        <v>0</v>
      </c>
      <c r="C8698" s="200">
        <f>'PETTY CASH'!D213</f>
        <v>0</v>
      </c>
      <c r="D8698" s="200">
        <f>'PETTY CASH'!G213</f>
        <v>0</v>
      </c>
      <c r="E8698" s="200">
        <f>'PETTY CASH'!C213</f>
        <v>0</v>
      </c>
      <c r="F8698" s="200">
        <f>'PETTY CASH'!F213</f>
        <v>0</v>
      </c>
      <c r="G8698" s="201">
        <f>'PETTY CASH'!J213</f>
        <v>0</v>
      </c>
      <c r="H8698" s="201">
        <f>'PETTY CASH'!I213</f>
        <v>0</v>
      </c>
      <c r="I8698" s="201">
        <f t="shared" si="137"/>
        <v>0</v>
      </c>
      <c r="J8698" s="200"/>
      <c r="K8698" s="200" t="str" cm="1">
        <f t="array" ref="K8698">IF($C8698="","",IF(AND($C8698=Party_Statement!$C$5,$B8698&gt;=Party_Statement!$C$6,$B8698&lt;=Party_Statement!$E$6),SUMPRODUCT(($C$3:$C8698=Party_Statement!$C$5)*($B$3:$B8698&gt;=Party_Statement!$C$6)*($B$3:$B8698&lt;=Party_Statement!$E$6)),""))</f>
        <v/>
      </c>
    </row>
    <row r="8699" spans="1:11" x14ac:dyDescent="0.2">
      <c r="A8699" s="203" t="str">
        <f>Collection!A1151</f>
        <v>2083/06/01</v>
      </c>
      <c r="B8699" s="197">
        <f>'PETTY CASH'!B214</f>
        <v>0</v>
      </c>
      <c r="C8699" s="200">
        <f>'PETTY CASH'!D214</f>
        <v>0</v>
      </c>
      <c r="D8699" s="200">
        <f>'PETTY CASH'!G214</f>
        <v>0</v>
      </c>
      <c r="E8699" s="200">
        <f>'PETTY CASH'!C214</f>
        <v>0</v>
      </c>
      <c r="F8699" s="200">
        <f>'PETTY CASH'!F214</f>
        <v>0</v>
      </c>
      <c r="G8699" s="201">
        <f>'PETTY CASH'!J214</f>
        <v>0</v>
      </c>
      <c r="H8699" s="201">
        <f>'PETTY CASH'!I214</f>
        <v>0</v>
      </c>
      <c r="I8699" s="201">
        <f t="shared" si="137"/>
        <v>0</v>
      </c>
      <c r="J8699" s="200"/>
      <c r="K8699" s="200" t="str" cm="1">
        <f t="array" ref="K8699">IF($C8699="","",IF(AND($C8699=Party_Statement!$C$5,$B8699&gt;=Party_Statement!$C$6,$B8699&lt;=Party_Statement!$E$6),SUMPRODUCT(($C$3:$C8699=Party_Statement!$C$5)*($B$3:$B8699&gt;=Party_Statement!$C$6)*($B$3:$B8699&lt;=Party_Statement!$E$6)),""))</f>
        <v/>
      </c>
    </row>
    <row r="8700" spans="1:11" x14ac:dyDescent="0.2">
      <c r="A8700" s="203" t="str">
        <f>Collection!A1152</f>
        <v>2083/06/01</v>
      </c>
      <c r="B8700" s="197">
        <f>'PETTY CASH'!B215</f>
        <v>0</v>
      </c>
      <c r="C8700" s="200">
        <f>'PETTY CASH'!D215</f>
        <v>0</v>
      </c>
      <c r="D8700" s="200">
        <f>'PETTY CASH'!G215</f>
        <v>0</v>
      </c>
      <c r="E8700" s="200">
        <f>'PETTY CASH'!C215</f>
        <v>0</v>
      </c>
      <c r="F8700" s="200">
        <f>'PETTY CASH'!F215</f>
        <v>0</v>
      </c>
      <c r="G8700" s="201">
        <f>'PETTY CASH'!J215</f>
        <v>0</v>
      </c>
      <c r="H8700" s="201">
        <f>'PETTY CASH'!I215</f>
        <v>0</v>
      </c>
      <c r="I8700" s="201">
        <f t="shared" si="137"/>
        <v>0</v>
      </c>
      <c r="J8700" s="200"/>
      <c r="K8700" s="200" t="str" cm="1">
        <f t="array" ref="K8700">IF($C8700="","",IF(AND($C8700=Party_Statement!$C$5,$B8700&gt;=Party_Statement!$C$6,$B8700&lt;=Party_Statement!$E$6),SUMPRODUCT(($C$3:$C8700=Party_Statement!$C$5)*($B$3:$B8700&gt;=Party_Statement!$C$6)*($B$3:$B8700&lt;=Party_Statement!$E$6)),""))</f>
        <v/>
      </c>
    </row>
    <row r="8701" spans="1:11" s="64" customFormat="1" x14ac:dyDescent="0.2">
      <c r="A8701" s="203" t="str">
        <f>Collection!A1153</f>
        <v>2083/06/01</v>
      </c>
      <c r="B8701" s="197">
        <f>'PETTY CASH'!B216</f>
        <v>0</v>
      </c>
      <c r="C8701" s="200">
        <f>'PETTY CASH'!D216</f>
        <v>0</v>
      </c>
      <c r="D8701" s="200">
        <f>'PETTY CASH'!G216</f>
        <v>0</v>
      </c>
      <c r="E8701" s="200">
        <f>'PETTY CASH'!C216</f>
        <v>0</v>
      </c>
      <c r="F8701" s="200">
        <f>'PETTY CASH'!F216</f>
        <v>0</v>
      </c>
      <c r="G8701" s="201">
        <f>'PETTY CASH'!J216</f>
        <v>0</v>
      </c>
      <c r="H8701" s="201">
        <f>'PETTY CASH'!I216</f>
        <v>0</v>
      </c>
      <c r="I8701" s="201">
        <f t="shared" si="137"/>
        <v>0</v>
      </c>
      <c r="J8701" s="202"/>
      <c r="K8701" s="200" t="str" cm="1">
        <f t="array" ref="K8701">IF($C8701="","",IF(AND($C8701=Party_Statement!$C$5,$B8701&gt;=Party_Statement!$C$6,$B8701&lt;=Party_Statement!$E$6),SUMPRODUCT(($C$3:$C8701=Party_Statement!$C$5)*($B$3:$B8701&gt;=Party_Statement!$C$6)*($B$3:$B8701&lt;=Party_Statement!$E$6)),""))</f>
        <v/>
      </c>
    </row>
    <row r="8702" spans="1:11" x14ac:dyDescent="0.2">
      <c r="A8702" s="203" t="str">
        <f>Collection!A1154</f>
        <v>2083/06/01</v>
      </c>
      <c r="B8702" s="197">
        <f>'PETTY CASH'!B217</f>
        <v>0</v>
      </c>
      <c r="C8702" s="200">
        <f>'PETTY CASH'!D217</f>
        <v>0</v>
      </c>
      <c r="D8702" s="200">
        <f>'PETTY CASH'!G217</f>
        <v>0</v>
      </c>
      <c r="E8702" s="200">
        <f>'PETTY CASH'!C217</f>
        <v>0</v>
      </c>
      <c r="F8702" s="200">
        <f>'PETTY CASH'!F217</f>
        <v>0</v>
      </c>
      <c r="G8702" s="201">
        <f>'PETTY CASH'!J217</f>
        <v>0</v>
      </c>
      <c r="H8702" s="201">
        <f>'PETTY CASH'!I217</f>
        <v>0</v>
      </c>
      <c r="I8702" s="201">
        <f t="shared" si="137"/>
        <v>0</v>
      </c>
      <c r="J8702" s="200"/>
      <c r="K8702" s="200" t="str" cm="1">
        <f t="array" ref="K8702">IF($C8702="","",IF(AND($C8702=Party_Statement!$C$5,$B8702&gt;=Party_Statement!$C$6,$B8702&lt;=Party_Statement!$E$6),SUMPRODUCT(($C$3:$C8702=Party_Statement!$C$5)*($B$3:$B8702&gt;=Party_Statement!$C$6)*($B$3:$B8702&lt;=Party_Statement!$E$6)),""))</f>
        <v/>
      </c>
    </row>
    <row r="8703" spans="1:11" x14ac:dyDescent="0.2">
      <c r="A8703" s="203" t="str">
        <f>Collection!A1155</f>
        <v>2083/06/01</v>
      </c>
      <c r="B8703" s="197">
        <f>'PETTY CASH'!B218</f>
        <v>0</v>
      </c>
      <c r="C8703" s="200">
        <f>'PETTY CASH'!D218</f>
        <v>0</v>
      </c>
      <c r="D8703" s="200">
        <f>'PETTY CASH'!G218</f>
        <v>0</v>
      </c>
      <c r="E8703" s="200">
        <f>'PETTY CASH'!C218</f>
        <v>0</v>
      </c>
      <c r="F8703" s="200">
        <f>'PETTY CASH'!F218</f>
        <v>0</v>
      </c>
      <c r="G8703" s="201">
        <f>'PETTY CASH'!J218</f>
        <v>0</v>
      </c>
      <c r="H8703" s="201">
        <f>'PETTY CASH'!I218</f>
        <v>0</v>
      </c>
      <c r="I8703" s="201">
        <f t="shared" si="137"/>
        <v>0</v>
      </c>
      <c r="J8703" s="200"/>
      <c r="K8703" s="200" t="str" cm="1">
        <f t="array" ref="K8703">IF($C8703="","",IF(AND($C8703=Party_Statement!$C$5,$B8703&gt;=Party_Statement!$C$6,$B8703&lt;=Party_Statement!$E$6),SUMPRODUCT(($C$3:$C8703=Party_Statement!$C$5)*($B$3:$B8703&gt;=Party_Statement!$C$6)*($B$3:$B8703&lt;=Party_Statement!$E$6)),""))</f>
        <v/>
      </c>
    </row>
    <row r="8704" spans="1:11" x14ac:dyDescent="0.2">
      <c r="A8704" s="203" t="str">
        <f>Collection!A1156</f>
        <v>2083/06/01</v>
      </c>
      <c r="B8704" s="197">
        <f>'PETTY CASH'!B219</f>
        <v>0</v>
      </c>
      <c r="C8704" s="200">
        <f>'PETTY CASH'!D219</f>
        <v>0</v>
      </c>
      <c r="D8704" s="200">
        <f>'PETTY CASH'!G219</f>
        <v>0</v>
      </c>
      <c r="E8704" s="200">
        <f>'PETTY CASH'!C219</f>
        <v>0</v>
      </c>
      <c r="F8704" s="200">
        <f>'PETTY CASH'!F219</f>
        <v>0</v>
      </c>
      <c r="G8704" s="201">
        <f>'PETTY CASH'!J219</f>
        <v>0</v>
      </c>
      <c r="H8704" s="201">
        <f>'PETTY CASH'!I219</f>
        <v>0</v>
      </c>
      <c r="I8704" s="201">
        <f t="shared" si="137"/>
        <v>0</v>
      </c>
      <c r="J8704" s="200"/>
      <c r="K8704" s="200" t="str" cm="1">
        <f t="array" ref="K8704">IF($C8704="","",IF(AND($C8704=Party_Statement!$C$5,$B8704&gt;=Party_Statement!$C$6,$B8704&lt;=Party_Statement!$E$6),SUMPRODUCT(($C$3:$C8704=Party_Statement!$C$5)*($B$3:$B8704&gt;=Party_Statement!$C$6)*($B$3:$B8704&lt;=Party_Statement!$E$6)),""))</f>
        <v/>
      </c>
    </row>
    <row r="8705" spans="1:11" x14ac:dyDescent="0.2">
      <c r="A8705" s="203" t="str">
        <f>Collection!A1157</f>
        <v>2083/06/01</v>
      </c>
      <c r="B8705" s="197">
        <f>'PETTY CASH'!B220</f>
        <v>0</v>
      </c>
      <c r="C8705" s="200">
        <f>'PETTY CASH'!D220</f>
        <v>0</v>
      </c>
      <c r="D8705" s="200">
        <f>'PETTY CASH'!G220</f>
        <v>0</v>
      </c>
      <c r="E8705" s="200">
        <f>'PETTY CASH'!C220</f>
        <v>0</v>
      </c>
      <c r="F8705" s="200">
        <f>'PETTY CASH'!F220</f>
        <v>0</v>
      </c>
      <c r="G8705" s="201">
        <f>'PETTY CASH'!J220</f>
        <v>0</v>
      </c>
      <c r="H8705" s="201">
        <f>'PETTY CASH'!I220</f>
        <v>0</v>
      </c>
      <c r="I8705" s="201">
        <f t="shared" si="137"/>
        <v>0</v>
      </c>
      <c r="J8705" s="200"/>
      <c r="K8705" s="200" t="str" cm="1">
        <f t="array" ref="K8705">IF($C8705="","",IF(AND($C8705=Party_Statement!$C$5,$B8705&gt;=Party_Statement!$C$6,$B8705&lt;=Party_Statement!$E$6),SUMPRODUCT(($C$3:$C8705=Party_Statement!$C$5)*($B$3:$B8705&gt;=Party_Statement!$C$6)*($B$3:$B8705&lt;=Party_Statement!$E$6)),""))</f>
        <v/>
      </c>
    </row>
    <row r="8706" spans="1:11" x14ac:dyDescent="0.2">
      <c r="A8706" s="203" t="str">
        <f>Collection!A1158</f>
        <v>2083/06/01</v>
      </c>
      <c r="B8706" s="197">
        <f>'PETTY CASH'!B221</f>
        <v>0</v>
      </c>
      <c r="C8706" s="200">
        <f>'PETTY CASH'!D221</f>
        <v>0</v>
      </c>
      <c r="D8706" s="200">
        <f>'PETTY CASH'!G221</f>
        <v>0</v>
      </c>
      <c r="E8706" s="200">
        <f>'PETTY CASH'!C221</f>
        <v>0</v>
      </c>
      <c r="F8706" s="200">
        <f>'PETTY CASH'!F221</f>
        <v>0</v>
      </c>
      <c r="G8706" s="201">
        <f>'PETTY CASH'!J221</f>
        <v>0</v>
      </c>
      <c r="H8706" s="201">
        <f>'PETTY CASH'!I221</f>
        <v>0</v>
      </c>
      <c r="I8706" s="201">
        <f t="shared" si="137"/>
        <v>0</v>
      </c>
      <c r="J8706" s="200"/>
      <c r="K8706" s="200" t="str" cm="1">
        <f t="array" ref="K8706">IF($C8706="","",IF(AND($C8706=Party_Statement!$C$5,$B8706&gt;=Party_Statement!$C$6,$B8706&lt;=Party_Statement!$E$6),SUMPRODUCT(($C$3:$C8706=Party_Statement!$C$5)*($B$3:$B8706&gt;=Party_Statement!$C$6)*($B$3:$B8706&lt;=Party_Statement!$E$6)),""))</f>
        <v/>
      </c>
    </row>
    <row r="8707" spans="1:11" x14ac:dyDescent="0.2">
      <c r="A8707" s="203" t="str">
        <f>Collection!A1159</f>
        <v>2083/06/01</v>
      </c>
      <c r="B8707" s="197">
        <f>'PETTY CASH'!B222</f>
        <v>0</v>
      </c>
      <c r="C8707" s="200">
        <f>'PETTY CASH'!D222</f>
        <v>0</v>
      </c>
      <c r="D8707" s="200">
        <f>'PETTY CASH'!G222</f>
        <v>0</v>
      </c>
      <c r="E8707" s="200">
        <f>'PETTY CASH'!C222</f>
        <v>0</v>
      </c>
      <c r="F8707" s="200">
        <f>'PETTY CASH'!F222</f>
        <v>0</v>
      </c>
      <c r="G8707" s="201">
        <f>'PETTY CASH'!J222</f>
        <v>0</v>
      </c>
      <c r="H8707" s="201">
        <f>'PETTY CASH'!I222</f>
        <v>0</v>
      </c>
      <c r="I8707" s="201">
        <f t="shared" si="137"/>
        <v>0</v>
      </c>
      <c r="J8707" s="200"/>
      <c r="K8707" s="200" t="str" cm="1">
        <f t="array" ref="K8707">IF($C8707="","",IF(AND($C8707=Party_Statement!$C$5,$B8707&gt;=Party_Statement!$C$6,$B8707&lt;=Party_Statement!$E$6),SUMPRODUCT(($C$3:$C8707=Party_Statement!$C$5)*($B$3:$B8707&gt;=Party_Statement!$C$6)*($B$3:$B8707&lt;=Party_Statement!$E$6)),""))</f>
        <v/>
      </c>
    </row>
    <row r="8708" spans="1:11" x14ac:dyDescent="0.2">
      <c r="A8708" s="203" t="str">
        <f>Collection!A1160</f>
        <v>2083/06/01</v>
      </c>
      <c r="B8708" s="197">
        <f>'PETTY CASH'!B223</f>
        <v>0</v>
      </c>
      <c r="C8708" s="200">
        <f>'PETTY CASH'!D223</f>
        <v>0</v>
      </c>
      <c r="D8708" s="200">
        <f>'PETTY CASH'!G223</f>
        <v>0</v>
      </c>
      <c r="E8708" s="200">
        <f>'PETTY CASH'!C223</f>
        <v>0</v>
      </c>
      <c r="F8708" s="200">
        <f>'PETTY CASH'!F223</f>
        <v>0</v>
      </c>
      <c r="G8708" s="201">
        <f>'PETTY CASH'!J223</f>
        <v>0</v>
      </c>
      <c r="H8708" s="201">
        <f>'PETTY CASH'!I223</f>
        <v>0</v>
      </c>
      <c r="I8708" s="201">
        <f t="shared" si="137"/>
        <v>0</v>
      </c>
      <c r="J8708" s="200"/>
      <c r="K8708" s="200" t="str" cm="1">
        <f t="array" ref="K8708">IF($C8708="","",IF(AND($C8708=Party_Statement!$C$5,$B8708&gt;=Party_Statement!$C$6,$B8708&lt;=Party_Statement!$E$6),SUMPRODUCT(($C$3:$C8708=Party_Statement!$C$5)*($B$3:$B8708&gt;=Party_Statement!$C$6)*($B$3:$B8708&lt;=Party_Statement!$E$6)),""))</f>
        <v/>
      </c>
    </row>
    <row r="8709" spans="1:11" x14ac:dyDescent="0.2">
      <c r="A8709" s="203" t="str">
        <f>Collection!A1161</f>
        <v>2083/06/01</v>
      </c>
      <c r="B8709" s="197">
        <f>'PETTY CASH'!B224</f>
        <v>0</v>
      </c>
      <c r="C8709" s="200">
        <f>'PETTY CASH'!D224</f>
        <v>0</v>
      </c>
      <c r="D8709" s="200">
        <f>'PETTY CASH'!G224</f>
        <v>0</v>
      </c>
      <c r="E8709" s="200">
        <f>'PETTY CASH'!C224</f>
        <v>0</v>
      </c>
      <c r="F8709" s="200">
        <f>'PETTY CASH'!F224</f>
        <v>0</v>
      </c>
      <c r="G8709" s="201">
        <f>'PETTY CASH'!J224</f>
        <v>0</v>
      </c>
      <c r="H8709" s="201">
        <f>'PETTY CASH'!I224</f>
        <v>0</v>
      </c>
      <c r="I8709" s="201">
        <f t="shared" si="137"/>
        <v>0</v>
      </c>
      <c r="J8709" s="200"/>
      <c r="K8709" s="200" t="str" cm="1">
        <f t="array" ref="K8709">IF($C8709="","",IF(AND($C8709=Party_Statement!$C$5,$B8709&gt;=Party_Statement!$C$6,$B8709&lt;=Party_Statement!$E$6),SUMPRODUCT(($C$3:$C8709=Party_Statement!$C$5)*($B$3:$B8709&gt;=Party_Statement!$C$6)*($B$3:$B8709&lt;=Party_Statement!$E$6)),""))</f>
        <v/>
      </c>
    </row>
    <row r="8710" spans="1:11" x14ac:dyDescent="0.2">
      <c r="A8710" s="203" t="str">
        <f>Collection!A1162</f>
        <v>2083/06/01</v>
      </c>
      <c r="B8710" s="197">
        <f>'PETTY CASH'!B225</f>
        <v>0</v>
      </c>
      <c r="C8710" s="200">
        <f>'PETTY CASH'!D225</f>
        <v>0</v>
      </c>
      <c r="D8710" s="200">
        <f>'PETTY CASH'!G225</f>
        <v>0</v>
      </c>
      <c r="E8710" s="200">
        <f>'PETTY CASH'!C225</f>
        <v>0</v>
      </c>
      <c r="F8710" s="200">
        <f>'PETTY CASH'!F225</f>
        <v>0</v>
      </c>
      <c r="G8710" s="201">
        <f>'PETTY CASH'!J225</f>
        <v>0</v>
      </c>
      <c r="H8710" s="201">
        <f>'PETTY CASH'!I225</f>
        <v>0</v>
      </c>
      <c r="I8710" s="201">
        <f t="shared" si="137"/>
        <v>0</v>
      </c>
      <c r="J8710" s="200"/>
      <c r="K8710" s="200" t="str" cm="1">
        <f t="array" ref="K8710">IF($C8710="","",IF(AND($C8710=Party_Statement!$C$5,$B8710&gt;=Party_Statement!$C$6,$B8710&lt;=Party_Statement!$E$6),SUMPRODUCT(($C$3:$C8710=Party_Statement!$C$5)*($B$3:$B8710&gt;=Party_Statement!$C$6)*($B$3:$B8710&lt;=Party_Statement!$E$6)),""))</f>
        <v/>
      </c>
    </row>
    <row r="8711" spans="1:11" x14ac:dyDescent="0.2">
      <c r="A8711" s="203" t="str">
        <f>Collection!A1163</f>
        <v>2083/06/01</v>
      </c>
      <c r="B8711" s="197">
        <f>'PETTY CASH'!B226</f>
        <v>0</v>
      </c>
      <c r="C8711" s="200">
        <f>'PETTY CASH'!D226</f>
        <v>0</v>
      </c>
      <c r="D8711" s="200">
        <f>'PETTY CASH'!G226</f>
        <v>0</v>
      </c>
      <c r="E8711" s="200">
        <f>'PETTY CASH'!C226</f>
        <v>0</v>
      </c>
      <c r="F8711" s="200">
        <f>'PETTY CASH'!F226</f>
        <v>0</v>
      </c>
      <c r="G8711" s="201">
        <f>'PETTY CASH'!J226</f>
        <v>0</v>
      </c>
      <c r="H8711" s="201">
        <f>'PETTY CASH'!I226</f>
        <v>0</v>
      </c>
      <c r="I8711" s="201">
        <f t="shared" si="137"/>
        <v>0</v>
      </c>
      <c r="J8711" s="200"/>
      <c r="K8711" s="200" t="str" cm="1">
        <f t="array" ref="K8711">IF($C8711="","",IF(AND($C8711=Party_Statement!$C$5,$B8711&gt;=Party_Statement!$C$6,$B8711&lt;=Party_Statement!$E$6),SUMPRODUCT(($C$3:$C8711=Party_Statement!$C$5)*($B$3:$B8711&gt;=Party_Statement!$C$6)*($B$3:$B8711&lt;=Party_Statement!$E$6)),""))</f>
        <v/>
      </c>
    </row>
    <row r="8712" spans="1:11" x14ac:dyDescent="0.2">
      <c r="A8712" s="203" t="str">
        <f>Collection!A1164</f>
        <v>2083/06/01</v>
      </c>
      <c r="B8712" s="197">
        <f>'PETTY CASH'!B227</f>
        <v>0</v>
      </c>
      <c r="C8712" s="200">
        <f>'PETTY CASH'!D227</f>
        <v>0</v>
      </c>
      <c r="D8712" s="200">
        <f>'PETTY CASH'!G227</f>
        <v>0</v>
      </c>
      <c r="E8712" s="200">
        <f>'PETTY CASH'!C227</f>
        <v>0</v>
      </c>
      <c r="F8712" s="200">
        <f>'PETTY CASH'!F227</f>
        <v>0</v>
      </c>
      <c r="G8712" s="201">
        <f>'PETTY CASH'!J227</f>
        <v>0</v>
      </c>
      <c r="H8712" s="201">
        <f>'PETTY CASH'!I227</f>
        <v>0</v>
      </c>
      <c r="I8712" s="201">
        <f t="shared" si="137"/>
        <v>0</v>
      </c>
      <c r="J8712" s="200"/>
      <c r="K8712" s="200" t="str" cm="1">
        <f t="array" ref="K8712">IF($C8712="","",IF(AND($C8712=Party_Statement!$C$5,$B8712&gt;=Party_Statement!$C$6,$B8712&lt;=Party_Statement!$E$6),SUMPRODUCT(($C$3:$C8712=Party_Statement!$C$5)*($B$3:$B8712&gt;=Party_Statement!$C$6)*($B$3:$B8712&lt;=Party_Statement!$E$6)),""))</f>
        <v/>
      </c>
    </row>
    <row r="8713" spans="1:11" x14ac:dyDescent="0.2">
      <c r="A8713" s="203" t="str">
        <f>Collection!A1165</f>
        <v>2083/06/01</v>
      </c>
      <c r="B8713" s="197">
        <f>'PETTY CASH'!B228</f>
        <v>0</v>
      </c>
      <c r="C8713" s="200">
        <f>'PETTY CASH'!D228</f>
        <v>0</v>
      </c>
      <c r="D8713" s="200">
        <f>'PETTY CASH'!G228</f>
        <v>0</v>
      </c>
      <c r="E8713" s="200">
        <f>'PETTY CASH'!C228</f>
        <v>0</v>
      </c>
      <c r="F8713" s="200">
        <f>'PETTY CASH'!F228</f>
        <v>0</v>
      </c>
      <c r="G8713" s="201">
        <f>'PETTY CASH'!J228</f>
        <v>0</v>
      </c>
      <c r="H8713" s="201">
        <f>'PETTY CASH'!I228</f>
        <v>0</v>
      </c>
      <c r="I8713" s="201">
        <f t="shared" si="137"/>
        <v>0</v>
      </c>
      <c r="J8713" s="200"/>
      <c r="K8713" s="200" t="str" cm="1">
        <f t="array" ref="K8713">IF($C8713="","",IF(AND($C8713=Party_Statement!$C$5,$B8713&gt;=Party_Statement!$C$6,$B8713&lt;=Party_Statement!$E$6),SUMPRODUCT(($C$3:$C8713=Party_Statement!$C$5)*($B$3:$B8713&gt;=Party_Statement!$C$6)*($B$3:$B8713&lt;=Party_Statement!$E$6)),""))</f>
        <v/>
      </c>
    </row>
    <row r="8714" spans="1:11" s="64" customFormat="1" x14ac:dyDescent="0.2">
      <c r="A8714" s="203" t="str">
        <f>Collection!A1166</f>
        <v>2083/06/01</v>
      </c>
      <c r="B8714" s="197">
        <f>'PETTY CASH'!B229</f>
        <v>0</v>
      </c>
      <c r="C8714" s="200">
        <f>'PETTY CASH'!D229</f>
        <v>0</v>
      </c>
      <c r="D8714" s="200">
        <f>'PETTY CASH'!G229</f>
        <v>0</v>
      </c>
      <c r="E8714" s="200">
        <f>'PETTY CASH'!C229</f>
        <v>0</v>
      </c>
      <c r="F8714" s="200">
        <f>'PETTY CASH'!F229</f>
        <v>0</v>
      </c>
      <c r="G8714" s="201">
        <f>'PETTY CASH'!J229</f>
        <v>0</v>
      </c>
      <c r="H8714" s="201">
        <f>'PETTY CASH'!I229</f>
        <v>0</v>
      </c>
      <c r="I8714" s="201">
        <f t="shared" si="137"/>
        <v>0</v>
      </c>
      <c r="J8714" s="202"/>
      <c r="K8714" s="200" t="str" cm="1">
        <f t="array" ref="K8714">IF($C8714="","",IF(AND($C8714=Party_Statement!$C$5,$B8714&gt;=Party_Statement!$C$6,$B8714&lt;=Party_Statement!$E$6),SUMPRODUCT(($C$3:$C8714=Party_Statement!$C$5)*($B$3:$B8714&gt;=Party_Statement!$C$6)*($B$3:$B8714&lt;=Party_Statement!$E$6)),""))</f>
        <v/>
      </c>
    </row>
    <row r="8715" spans="1:11" x14ac:dyDescent="0.2">
      <c r="A8715" s="203" t="str">
        <f>Collection!A1167</f>
        <v>2083/06/01</v>
      </c>
      <c r="B8715" s="197">
        <f>'PETTY CASH'!B230</f>
        <v>0</v>
      </c>
      <c r="C8715" s="200">
        <f>'PETTY CASH'!D230</f>
        <v>0</v>
      </c>
      <c r="D8715" s="200">
        <f>'PETTY CASH'!G230</f>
        <v>0</v>
      </c>
      <c r="E8715" s="200">
        <f>'PETTY CASH'!C230</f>
        <v>0</v>
      </c>
      <c r="F8715" s="200">
        <f>'PETTY CASH'!F230</f>
        <v>0</v>
      </c>
      <c r="G8715" s="201">
        <f>'PETTY CASH'!J230</f>
        <v>0</v>
      </c>
      <c r="H8715" s="201">
        <f>'PETTY CASH'!I230</f>
        <v>0</v>
      </c>
      <c r="I8715" s="201">
        <f t="shared" si="137"/>
        <v>0</v>
      </c>
      <c r="J8715" s="200"/>
      <c r="K8715" s="200" t="str" cm="1">
        <f t="array" ref="K8715">IF($C8715="","",IF(AND($C8715=Party_Statement!$C$5,$B8715&gt;=Party_Statement!$C$6,$B8715&lt;=Party_Statement!$E$6),SUMPRODUCT(($C$3:$C8715=Party_Statement!$C$5)*($B$3:$B8715&gt;=Party_Statement!$C$6)*($B$3:$B8715&lt;=Party_Statement!$E$6)),""))</f>
        <v/>
      </c>
    </row>
    <row r="8716" spans="1:11" x14ac:dyDescent="0.2">
      <c r="A8716" s="203" t="str">
        <f>Collection!A1168</f>
        <v>2083/06/01</v>
      </c>
      <c r="B8716" s="197">
        <f>'PETTY CASH'!B231</f>
        <v>0</v>
      </c>
      <c r="C8716" s="200">
        <f>'PETTY CASH'!D231</f>
        <v>0</v>
      </c>
      <c r="D8716" s="200">
        <f>'PETTY CASH'!G231</f>
        <v>0</v>
      </c>
      <c r="E8716" s="200">
        <f>'PETTY CASH'!C231</f>
        <v>0</v>
      </c>
      <c r="F8716" s="200">
        <f>'PETTY CASH'!F231</f>
        <v>0</v>
      </c>
      <c r="G8716" s="201">
        <f>'PETTY CASH'!J231</f>
        <v>0</v>
      </c>
      <c r="H8716" s="201">
        <f>'PETTY CASH'!I231</f>
        <v>0</v>
      </c>
      <c r="I8716" s="201">
        <f t="shared" si="137"/>
        <v>0</v>
      </c>
      <c r="J8716" s="200"/>
      <c r="K8716" s="200" t="str" cm="1">
        <f t="array" ref="K8716">IF($C8716="","",IF(AND($C8716=Party_Statement!$C$5,$B8716&gt;=Party_Statement!$C$6,$B8716&lt;=Party_Statement!$E$6),SUMPRODUCT(($C$3:$C8716=Party_Statement!$C$5)*($B$3:$B8716&gt;=Party_Statement!$C$6)*($B$3:$B8716&lt;=Party_Statement!$E$6)),""))</f>
        <v/>
      </c>
    </row>
    <row r="8717" spans="1:11" x14ac:dyDescent="0.2">
      <c r="A8717" s="203" t="str">
        <f>Collection!A1169</f>
        <v>2083/06/01</v>
      </c>
      <c r="B8717" s="197">
        <f>'PETTY CASH'!B232</f>
        <v>0</v>
      </c>
      <c r="C8717" s="200">
        <f>'PETTY CASH'!D232</f>
        <v>0</v>
      </c>
      <c r="D8717" s="200">
        <f>'PETTY CASH'!G232</f>
        <v>0</v>
      </c>
      <c r="E8717" s="200">
        <f>'PETTY CASH'!C232</f>
        <v>0</v>
      </c>
      <c r="F8717" s="200">
        <f>'PETTY CASH'!F232</f>
        <v>0</v>
      </c>
      <c r="G8717" s="201">
        <f>'PETTY CASH'!J232</f>
        <v>0</v>
      </c>
      <c r="H8717" s="201">
        <f>'PETTY CASH'!I232</f>
        <v>0</v>
      </c>
      <c r="I8717" s="201">
        <f t="shared" si="137"/>
        <v>0</v>
      </c>
      <c r="J8717" s="200"/>
      <c r="K8717" s="200" t="str" cm="1">
        <f t="array" ref="K8717">IF($C8717="","",IF(AND($C8717=Party_Statement!$C$5,$B8717&gt;=Party_Statement!$C$6,$B8717&lt;=Party_Statement!$E$6),SUMPRODUCT(($C$3:$C8717=Party_Statement!$C$5)*($B$3:$B8717&gt;=Party_Statement!$C$6)*($B$3:$B8717&lt;=Party_Statement!$E$6)),""))</f>
        <v/>
      </c>
    </row>
    <row r="8718" spans="1:11" x14ac:dyDescent="0.2">
      <c r="A8718" s="203" t="str">
        <f>Collection!A1170</f>
        <v>2083/06/01</v>
      </c>
      <c r="B8718" s="197">
        <f>'PETTY CASH'!B233</f>
        <v>0</v>
      </c>
      <c r="C8718" s="200">
        <f>'PETTY CASH'!D233</f>
        <v>0</v>
      </c>
      <c r="D8718" s="200">
        <f>'PETTY CASH'!G233</f>
        <v>0</v>
      </c>
      <c r="E8718" s="200">
        <f>'PETTY CASH'!C233</f>
        <v>0</v>
      </c>
      <c r="F8718" s="200">
        <f>'PETTY CASH'!F233</f>
        <v>0</v>
      </c>
      <c r="G8718" s="201">
        <f>'PETTY CASH'!J233</f>
        <v>0</v>
      </c>
      <c r="H8718" s="201">
        <f>'PETTY CASH'!I233</f>
        <v>0</v>
      </c>
      <c r="I8718" s="201">
        <f t="shared" si="137"/>
        <v>0</v>
      </c>
      <c r="J8718" s="200"/>
      <c r="K8718" s="200" t="str" cm="1">
        <f t="array" ref="K8718">IF($C8718="","",IF(AND($C8718=Party_Statement!$C$5,$B8718&gt;=Party_Statement!$C$6,$B8718&lt;=Party_Statement!$E$6),SUMPRODUCT(($C$3:$C8718=Party_Statement!$C$5)*($B$3:$B8718&gt;=Party_Statement!$C$6)*($B$3:$B8718&lt;=Party_Statement!$E$6)),""))</f>
        <v/>
      </c>
    </row>
    <row r="8719" spans="1:11" x14ac:dyDescent="0.2">
      <c r="A8719" s="203" t="str">
        <f>Collection!A1171</f>
        <v>2083/06/01</v>
      </c>
      <c r="B8719" s="197">
        <f>'PETTY CASH'!B234</f>
        <v>0</v>
      </c>
      <c r="C8719" s="200">
        <f>'PETTY CASH'!D234</f>
        <v>0</v>
      </c>
      <c r="D8719" s="200">
        <f>'PETTY CASH'!G234</f>
        <v>0</v>
      </c>
      <c r="E8719" s="200">
        <f>'PETTY CASH'!C234</f>
        <v>0</v>
      </c>
      <c r="F8719" s="200">
        <f>'PETTY CASH'!F234</f>
        <v>0</v>
      </c>
      <c r="G8719" s="201">
        <f>'PETTY CASH'!J234</f>
        <v>0</v>
      </c>
      <c r="H8719" s="201">
        <f>'PETTY CASH'!I234</f>
        <v>0</v>
      </c>
      <c r="I8719" s="201">
        <f t="shared" si="137"/>
        <v>0</v>
      </c>
      <c r="J8719" s="200"/>
      <c r="K8719" s="200" t="str" cm="1">
        <f t="array" ref="K8719">IF($C8719="","",IF(AND($C8719=Party_Statement!$C$5,$B8719&gt;=Party_Statement!$C$6,$B8719&lt;=Party_Statement!$E$6),SUMPRODUCT(($C$3:$C8719=Party_Statement!$C$5)*($B$3:$B8719&gt;=Party_Statement!$C$6)*($B$3:$B8719&lt;=Party_Statement!$E$6)),""))</f>
        <v/>
      </c>
    </row>
    <row r="8720" spans="1:11" x14ac:dyDescent="0.2">
      <c r="A8720" s="203" t="str">
        <f>Collection!A1172</f>
        <v>2083/06/01</v>
      </c>
      <c r="B8720" s="197">
        <f>'PETTY CASH'!B235</f>
        <v>0</v>
      </c>
      <c r="C8720" s="200">
        <f>'PETTY CASH'!D235</f>
        <v>0</v>
      </c>
      <c r="D8720" s="200">
        <f>'PETTY CASH'!G235</f>
        <v>0</v>
      </c>
      <c r="E8720" s="200">
        <f>'PETTY CASH'!C235</f>
        <v>0</v>
      </c>
      <c r="F8720" s="200">
        <f>'PETTY CASH'!F235</f>
        <v>0</v>
      </c>
      <c r="G8720" s="201">
        <f>'PETTY CASH'!J235</f>
        <v>0</v>
      </c>
      <c r="H8720" s="201">
        <f>'PETTY CASH'!I235</f>
        <v>0</v>
      </c>
      <c r="I8720" s="201">
        <f t="shared" si="137"/>
        <v>0</v>
      </c>
      <c r="J8720" s="200"/>
      <c r="K8720" s="200" t="str" cm="1">
        <f t="array" ref="K8720">IF($C8720="","",IF(AND($C8720=Party_Statement!$C$5,$B8720&gt;=Party_Statement!$C$6,$B8720&lt;=Party_Statement!$E$6),SUMPRODUCT(($C$3:$C8720=Party_Statement!$C$5)*($B$3:$B8720&gt;=Party_Statement!$C$6)*($B$3:$B8720&lt;=Party_Statement!$E$6)),""))</f>
        <v/>
      </c>
    </row>
    <row r="8721" spans="1:11" x14ac:dyDescent="0.2">
      <c r="A8721" s="203" t="str">
        <f>Collection!A1173</f>
        <v>2083/06/01</v>
      </c>
      <c r="B8721" s="197">
        <f>'PETTY CASH'!B236</f>
        <v>0</v>
      </c>
      <c r="C8721" s="200">
        <f>'PETTY CASH'!D236</f>
        <v>0</v>
      </c>
      <c r="D8721" s="200">
        <f>'PETTY CASH'!G236</f>
        <v>0</v>
      </c>
      <c r="E8721" s="200">
        <f>'PETTY CASH'!C236</f>
        <v>0</v>
      </c>
      <c r="F8721" s="200">
        <f>'PETTY CASH'!F236</f>
        <v>0</v>
      </c>
      <c r="G8721" s="201">
        <f>'PETTY CASH'!J236</f>
        <v>0</v>
      </c>
      <c r="H8721" s="201">
        <f>'PETTY CASH'!I236</f>
        <v>0</v>
      </c>
      <c r="I8721" s="201">
        <f t="shared" si="137"/>
        <v>0</v>
      </c>
      <c r="J8721" s="200"/>
      <c r="K8721" s="200" t="str" cm="1">
        <f t="array" ref="K8721">IF($C8721="","",IF(AND($C8721=Party_Statement!$C$5,$B8721&gt;=Party_Statement!$C$6,$B8721&lt;=Party_Statement!$E$6),SUMPRODUCT(($C$3:$C8721=Party_Statement!$C$5)*($B$3:$B8721&gt;=Party_Statement!$C$6)*($B$3:$B8721&lt;=Party_Statement!$E$6)),""))</f>
        <v/>
      </c>
    </row>
    <row r="8722" spans="1:11" x14ac:dyDescent="0.2">
      <c r="A8722" s="203" t="str">
        <f>Collection!A1174</f>
        <v>2083/06/01</v>
      </c>
      <c r="B8722" s="197">
        <f>'PETTY CASH'!B237</f>
        <v>0</v>
      </c>
      <c r="C8722" s="200">
        <f>'PETTY CASH'!D237</f>
        <v>0</v>
      </c>
      <c r="D8722" s="200">
        <f>'PETTY CASH'!G237</f>
        <v>0</v>
      </c>
      <c r="E8722" s="200">
        <f>'PETTY CASH'!C237</f>
        <v>0</v>
      </c>
      <c r="F8722" s="200">
        <f>'PETTY CASH'!F237</f>
        <v>0</v>
      </c>
      <c r="G8722" s="201">
        <f>'PETTY CASH'!J237</f>
        <v>0</v>
      </c>
      <c r="H8722" s="201">
        <f>'PETTY CASH'!I237</f>
        <v>0</v>
      </c>
      <c r="I8722" s="201">
        <f t="shared" si="137"/>
        <v>0</v>
      </c>
      <c r="J8722" s="200"/>
      <c r="K8722" s="200" t="str" cm="1">
        <f t="array" ref="K8722">IF($C8722="","",IF(AND($C8722=Party_Statement!$C$5,$B8722&gt;=Party_Statement!$C$6,$B8722&lt;=Party_Statement!$E$6),SUMPRODUCT(($C$3:$C8722=Party_Statement!$C$5)*($B$3:$B8722&gt;=Party_Statement!$C$6)*($B$3:$B8722&lt;=Party_Statement!$E$6)),""))</f>
        <v/>
      </c>
    </row>
    <row r="8723" spans="1:11" x14ac:dyDescent="0.2">
      <c r="A8723" s="203" t="str">
        <f>Collection!A1175</f>
        <v>2083/06/01</v>
      </c>
      <c r="B8723" s="197">
        <f>'PETTY CASH'!B238</f>
        <v>0</v>
      </c>
      <c r="C8723" s="200">
        <f>'PETTY CASH'!D238</f>
        <v>0</v>
      </c>
      <c r="D8723" s="200">
        <f>'PETTY CASH'!G238</f>
        <v>0</v>
      </c>
      <c r="E8723" s="200">
        <f>'PETTY CASH'!C238</f>
        <v>0</v>
      </c>
      <c r="F8723" s="200">
        <f>'PETTY CASH'!F238</f>
        <v>0</v>
      </c>
      <c r="G8723" s="201">
        <f>'PETTY CASH'!J238</f>
        <v>0</v>
      </c>
      <c r="H8723" s="201">
        <f>'PETTY CASH'!I238</f>
        <v>0</v>
      </c>
      <c r="I8723" s="201">
        <f t="shared" si="137"/>
        <v>0</v>
      </c>
      <c r="J8723" s="200"/>
      <c r="K8723" s="200" t="str" cm="1">
        <f t="array" ref="K8723">IF($C8723="","",IF(AND($C8723=Party_Statement!$C$5,$B8723&gt;=Party_Statement!$C$6,$B8723&lt;=Party_Statement!$E$6),SUMPRODUCT(($C$3:$C8723=Party_Statement!$C$5)*($B$3:$B8723&gt;=Party_Statement!$C$6)*($B$3:$B8723&lt;=Party_Statement!$E$6)),""))</f>
        <v/>
      </c>
    </row>
    <row r="8724" spans="1:11" x14ac:dyDescent="0.2">
      <c r="A8724" s="203" t="str">
        <f>Collection!A1176</f>
        <v>2083/06/01</v>
      </c>
      <c r="B8724" s="197">
        <f>'PETTY CASH'!B239</f>
        <v>0</v>
      </c>
      <c r="C8724" s="200">
        <f>'PETTY CASH'!D239</f>
        <v>0</v>
      </c>
      <c r="D8724" s="200">
        <f>'PETTY CASH'!G239</f>
        <v>0</v>
      </c>
      <c r="E8724" s="200">
        <f>'PETTY CASH'!C239</f>
        <v>0</v>
      </c>
      <c r="F8724" s="200">
        <f>'PETTY CASH'!F239</f>
        <v>0</v>
      </c>
      <c r="G8724" s="201">
        <f>'PETTY CASH'!J239</f>
        <v>0</v>
      </c>
      <c r="H8724" s="201">
        <f>'PETTY CASH'!I239</f>
        <v>0</v>
      </c>
      <c r="I8724" s="201">
        <f t="shared" si="137"/>
        <v>0</v>
      </c>
      <c r="J8724" s="200"/>
      <c r="K8724" s="200" t="str" cm="1">
        <f t="array" ref="K8724">IF($C8724="","",IF(AND($C8724=Party_Statement!$C$5,$B8724&gt;=Party_Statement!$C$6,$B8724&lt;=Party_Statement!$E$6),SUMPRODUCT(($C$3:$C8724=Party_Statement!$C$5)*($B$3:$B8724&gt;=Party_Statement!$C$6)*($B$3:$B8724&lt;=Party_Statement!$E$6)),""))</f>
        <v/>
      </c>
    </row>
    <row r="8725" spans="1:11" x14ac:dyDescent="0.2">
      <c r="A8725" s="203" t="str">
        <f>Collection!A1177</f>
        <v>2083/06/01</v>
      </c>
      <c r="B8725" s="197">
        <f>'PETTY CASH'!B240</f>
        <v>0</v>
      </c>
      <c r="C8725" s="200">
        <f>'PETTY CASH'!D240</f>
        <v>0</v>
      </c>
      <c r="D8725" s="200">
        <f>'PETTY CASH'!G240</f>
        <v>0</v>
      </c>
      <c r="E8725" s="200">
        <f>'PETTY CASH'!C240</f>
        <v>0</v>
      </c>
      <c r="F8725" s="200">
        <f>'PETTY CASH'!F240</f>
        <v>0</v>
      </c>
      <c r="G8725" s="201">
        <f>'PETTY CASH'!J240</f>
        <v>0</v>
      </c>
      <c r="H8725" s="201">
        <f>'PETTY CASH'!I240</f>
        <v>0</v>
      </c>
      <c r="I8725" s="201">
        <f t="shared" si="137"/>
        <v>0</v>
      </c>
      <c r="J8725" s="200"/>
      <c r="K8725" s="200" t="str" cm="1">
        <f t="array" ref="K8725">IF($C8725="","",IF(AND($C8725=Party_Statement!$C$5,$B8725&gt;=Party_Statement!$C$6,$B8725&lt;=Party_Statement!$E$6),SUMPRODUCT(($C$3:$C8725=Party_Statement!$C$5)*($B$3:$B8725&gt;=Party_Statement!$C$6)*($B$3:$B8725&lt;=Party_Statement!$E$6)),""))</f>
        <v/>
      </c>
    </row>
    <row r="8726" spans="1:11" x14ac:dyDescent="0.2">
      <c r="A8726" s="203" t="str">
        <f>Collection!A1178</f>
        <v>2083/06/01</v>
      </c>
      <c r="B8726" s="197">
        <f>'PETTY CASH'!B241</f>
        <v>0</v>
      </c>
      <c r="C8726" s="200">
        <f>'PETTY CASH'!D241</f>
        <v>0</v>
      </c>
      <c r="D8726" s="200">
        <f>'PETTY CASH'!G241</f>
        <v>0</v>
      </c>
      <c r="E8726" s="200">
        <f>'PETTY CASH'!C241</f>
        <v>0</v>
      </c>
      <c r="F8726" s="200">
        <f>'PETTY CASH'!F241</f>
        <v>0</v>
      </c>
      <c r="G8726" s="201">
        <f>'PETTY CASH'!J241</f>
        <v>0</v>
      </c>
      <c r="H8726" s="201">
        <f>'PETTY CASH'!I241</f>
        <v>0</v>
      </c>
      <c r="I8726" s="201">
        <f t="shared" si="137"/>
        <v>0</v>
      </c>
      <c r="J8726" s="200"/>
      <c r="K8726" s="200" t="str" cm="1">
        <f t="array" ref="K8726">IF($C8726="","",IF(AND($C8726=Party_Statement!$C$5,$B8726&gt;=Party_Statement!$C$6,$B8726&lt;=Party_Statement!$E$6),SUMPRODUCT(($C$3:$C8726=Party_Statement!$C$5)*($B$3:$B8726&gt;=Party_Statement!$C$6)*($B$3:$B8726&lt;=Party_Statement!$E$6)),""))</f>
        <v/>
      </c>
    </row>
    <row r="8727" spans="1:11" s="64" customFormat="1" x14ac:dyDescent="0.2">
      <c r="A8727" s="203" t="str">
        <f>Collection!A1179</f>
        <v>2083/06/01</v>
      </c>
      <c r="B8727" s="197">
        <f>'PETTY CASH'!B242</f>
        <v>0</v>
      </c>
      <c r="C8727" s="200">
        <f>'PETTY CASH'!D242</f>
        <v>0</v>
      </c>
      <c r="D8727" s="200">
        <f>'PETTY CASH'!G242</f>
        <v>0</v>
      </c>
      <c r="E8727" s="200">
        <f>'PETTY CASH'!C242</f>
        <v>0</v>
      </c>
      <c r="F8727" s="200">
        <f>'PETTY CASH'!F242</f>
        <v>0</v>
      </c>
      <c r="G8727" s="201">
        <f>'PETTY CASH'!J242</f>
        <v>0</v>
      </c>
      <c r="H8727" s="201">
        <f>'PETTY CASH'!I242</f>
        <v>0</v>
      </c>
      <c r="I8727" s="201">
        <f t="shared" si="137"/>
        <v>0</v>
      </c>
      <c r="J8727" s="202"/>
      <c r="K8727" s="200" t="str" cm="1">
        <f t="array" ref="K8727">IF($C8727="","",IF(AND($C8727=Party_Statement!$C$5,$B8727&gt;=Party_Statement!$C$6,$B8727&lt;=Party_Statement!$E$6),SUMPRODUCT(($C$3:$C8727=Party_Statement!$C$5)*($B$3:$B8727&gt;=Party_Statement!$C$6)*($B$3:$B8727&lt;=Party_Statement!$E$6)),""))</f>
        <v/>
      </c>
    </row>
    <row r="8728" spans="1:11" x14ac:dyDescent="0.2">
      <c r="A8728" s="203" t="str">
        <f>Collection!A1180</f>
        <v>2083/06/01</v>
      </c>
      <c r="B8728" s="197">
        <f>'PETTY CASH'!B243</f>
        <v>0</v>
      </c>
      <c r="C8728" s="200">
        <f>'PETTY CASH'!D243</f>
        <v>0</v>
      </c>
      <c r="D8728" s="200">
        <f>'PETTY CASH'!G243</f>
        <v>0</v>
      </c>
      <c r="E8728" s="200">
        <f>'PETTY CASH'!C243</f>
        <v>0</v>
      </c>
      <c r="F8728" s="200">
        <f>'PETTY CASH'!F243</f>
        <v>0</v>
      </c>
      <c r="G8728" s="201">
        <f>'PETTY CASH'!J243</f>
        <v>0</v>
      </c>
      <c r="H8728" s="201">
        <f>'PETTY CASH'!I243</f>
        <v>0</v>
      </c>
      <c r="I8728" s="201">
        <f t="shared" si="137"/>
        <v>0</v>
      </c>
      <c r="J8728" s="200"/>
      <c r="K8728" s="200" t="str" cm="1">
        <f t="array" ref="K8728">IF($C8728="","",IF(AND($C8728=Party_Statement!$C$5,$B8728&gt;=Party_Statement!$C$6,$B8728&lt;=Party_Statement!$E$6),SUMPRODUCT(($C$3:$C8728=Party_Statement!$C$5)*($B$3:$B8728&gt;=Party_Statement!$C$6)*($B$3:$B8728&lt;=Party_Statement!$E$6)),""))</f>
        <v/>
      </c>
    </row>
    <row r="8729" spans="1:11" x14ac:dyDescent="0.2">
      <c r="A8729" s="203" t="str">
        <f>Collection!A1181</f>
        <v>2083/06/01</v>
      </c>
      <c r="B8729" s="197">
        <f>'PETTY CASH'!B244</f>
        <v>0</v>
      </c>
      <c r="C8729" s="200">
        <f>'PETTY CASH'!D244</f>
        <v>0</v>
      </c>
      <c r="D8729" s="200">
        <f>'PETTY CASH'!G244</f>
        <v>0</v>
      </c>
      <c r="E8729" s="200">
        <f>'PETTY CASH'!C244</f>
        <v>0</v>
      </c>
      <c r="F8729" s="200">
        <f>'PETTY CASH'!F244</f>
        <v>0</v>
      </c>
      <c r="G8729" s="201">
        <f>'PETTY CASH'!J244</f>
        <v>0</v>
      </c>
      <c r="H8729" s="201">
        <f>'PETTY CASH'!I244</f>
        <v>0</v>
      </c>
      <c r="I8729" s="201">
        <f t="shared" si="137"/>
        <v>0</v>
      </c>
      <c r="J8729" s="200"/>
      <c r="K8729" s="200" t="str" cm="1">
        <f t="array" ref="K8729">IF($C8729="","",IF(AND($C8729=Party_Statement!$C$5,$B8729&gt;=Party_Statement!$C$6,$B8729&lt;=Party_Statement!$E$6),SUMPRODUCT(($C$3:$C8729=Party_Statement!$C$5)*($B$3:$B8729&gt;=Party_Statement!$C$6)*($B$3:$B8729&lt;=Party_Statement!$E$6)),""))</f>
        <v/>
      </c>
    </row>
    <row r="8730" spans="1:11" x14ac:dyDescent="0.2">
      <c r="A8730" s="203" t="str">
        <f>Collection!A1182</f>
        <v>2083/06/01</v>
      </c>
      <c r="B8730" s="197">
        <f>'PETTY CASH'!B245</f>
        <v>0</v>
      </c>
      <c r="C8730" s="200">
        <f>'PETTY CASH'!D245</f>
        <v>0</v>
      </c>
      <c r="D8730" s="200">
        <f>'PETTY CASH'!G245</f>
        <v>0</v>
      </c>
      <c r="E8730" s="200">
        <f>'PETTY CASH'!C245</f>
        <v>0</v>
      </c>
      <c r="F8730" s="200">
        <f>'PETTY CASH'!F245</f>
        <v>0</v>
      </c>
      <c r="G8730" s="201">
        <f>'PETTY CASH'!J245</f>
        <v>0</v>
      </c>
      <c r="H8730" s="201">
        <f>'PETTY CASH'!I245</f>
        <v>0</v>
      </c>
      <c r="I8730" s="201">
        <f t="shared" si="137"/>
        <v>0</v>
      </c>
      <c r="J8730" s="200"/>
      <c r="K8730" s="200" t="str" cm="1">
        <f t="array" ref="K8730">IF($C8730="","",IF(AND($C8730=Party_Statement!$C$5,$B8730&gt;=Party_Statement!$C$6,$B8730&lt;=Party_Statement!$E$6),SUMPRODUCT(($C$3:$C8730=Party_Statement!$C$5)*($B$3:$B8730&gt;=Party_Statement!$C$6)*($B$3:$B8730&lt;=Party_Statement!$E$6)),""))</f>
        <v/>
      </c>
    </row>
    <row r="8731" spans="1:11" s="64" customFormat="1" x14ac:dyDescent="0.2">
      <c r="A8731" s="203" t="str">
        <f>Collection!A1183</f>
        <v>2083/06/01</v>
      </c>
      <c r="B8731" s="197">
        <f>'PETTY CASH'!B246</f>
        <v>0</v>
      </c>
      <c r="C8731" s="200">
        <f>'PETTY CASH'!D246</f>
        <v>0</v>
      </c>
      <c r="D8731" s="200">
        <f>'PETTY CASH'!G246</f>
        <v>0</v>
      </c>
      <c r="E8731" s="200">
        <f>'PETTY CASH'!C246</f>
        <v>0</v>
      </c>
      <c r="F8731" s="200">
        <f>'PETTY CASH'!F246</f>
        <v>0</v>
      </c>
      <c r="G8731" s="201">
        <f>'PETTY CASH'!J246</f>
        <v>0</v>
      </c>
      <c r="H8731" s="201">
        <f>'PETTY CASH'!I246</f>
        <v>0</v>
      </c>
      <c r="I8731" s="201">
        <f t="shared" si="137"/>
        <v>0</v>
      </c>
      <c r="J8731" s="202"/>
      <c r="K8731" s="200" t="str" cm="1">
        <f t="array" ref="K8731">IF($C8731="","",IF(AND($C8731=Party_Statement!$C$5,$B8731&gt;=Party_Statement!$C$6,$B8731&lt;=Party_Statement!$E$6),SUMPRODUCT(($C$3:$C8731=Party_Statement!$C$5)*($B$3:$B8731&gt;=Party_Statement!$C$6)*($B$3:$B8731&lt;=Party_Statement!$E$6)),""))</f>
        <v/>
      </c>
    </row>
    <row r="8732" spans="1:11" x14ac:dyDescent="0.2">
      <c r="A8732" s="203" t="str">
        <f>Collection!A1184</f>
        <v>2083/06/01</v>
      </c>
      <c r="B8732" s="197">
        <f>'PETTY CASH'!B247</f>
        <v>0</v>
      </c>
      <c r="C8732" s="200">
        <f>'PETTY CASH'!D247</f>
        <v>0</v>
      </c>
      <c r="D8732" s="200">
        <f>'PETTY CASH'!G247</f>
        <v>0</v>
      </c>
      <c r="E8732" s="200">
        <f>'PETTY CASH'!C247</f>
        <v>0</v>
      </c>
      <c r="F8732" s="200">
        <f>'PETTY CASH'!F247</f>
        <v>0</v>
      </c>
      <c r="G8732" s="201">
        <f>'PETTY CASH'!J247</f>
        <v>0</v>
      </c>
      <c r="H8732" s="201">
        <f>'PETTY CASH'!I247</f>
        <v>0</v>
      </c>
      <c r="I8732" s="201">
        <f t="shared" si="137"/>
        <v>0</v>
      </c>
      <c r="J8732" s="200"/>
      <c r="K8732" s="200" t="str" cm="1">
        <f t="array" ref="K8732">IF($C8732="","",IF(AND($C8732=Party_Statement!$C$5,$B8732&gt;=Party_Statement!$C$6,$B8732&lt;=Party_Statement!$E$6),SUMPRODUCT(($C$3:$C8732=Party_Statement!$C$5)*($B$3:$B8732&gt;=Party_Statement!$C$6)*($B$3:$B8732&lt;=Party_Statement!$E$6)),""))</f>
        <v/>
      </c>
    </row>
    <row r="8733" spans="1:11" x14ac:dyDescent="0.2">
      <c r="A8733" s="203" t="str">
        <f>Collection!A1185</f>
        <v>2083/06/01</v>
      </c>
      <c r="B8733" s="197">
        <f>'PETTY CASH'!B248</f>
        <v>0</v>
      </c>
      <c r="C8733" s="200">
        <f>'PETTY CASH'!D248</f>
        <v>0</v>
      </c>
      <c r="D8733" s="200">
        <f>'PETTY CASH'!G248</f>
        <v>0</v>
      </c>
      <c r="E8733" s="200">
        <f>'PETTY CASH'!C248</f>
        <v>0</v>
      </c>
      <c r="F8733" s="200">
        <f>'PETTY CASH'!F248</f>
        <v>0</v>
      </c>
      <c r="G8733" s="201">
        <f>'PETTY CASH'!J248</f>
        <v>0</v>
      </c>
      <c r="H8733" s="201">
        <f>'PETTY CASH'!I248</f>
        <v>0</v>
      </c>
      <c r="I8733" s="201">
        <f t="shared" si="137"/>
        <v>0</v>
      </c>
      <c r="J8733" s="200"/>
      <c r="K8733" s="200" t="str" cm="1">
        <f t="array" ref="K8733">IF($C8733="","",IF(AND($C8733=Party_Statement!$C$5,$B8733&gt;=Party_Statement!$C$6,$B8733&lt;=Party_Statement!$E$6),SUMPRODUCT(($C$3:$C8733=Party_Statement!$C$5)*($B$3:$B8733&gt;=Party_Statement!$C$6)*($B$3:$B8733&lt;=Party_Statement!$E$6)),""))</f>
        <v/>
      </c>
    </row>
    <row r="8734" spans="1:11" x14ac:dyDescent="0.2">
      <c r="A8734" s="203" t="str">
        <f>Collection!A1186</f>
        <v>2083/06/01</v>
      </c>
      <c r="B8734" s="197">
        <f>'PETTY CASH'!B249</f>
        <v>0</v>
      </c>
      <c r="C8734" s="200">
        <f>'PETTY CASH'!D249</f>
        <v>0</v>
      </c>
      <c r="D8734" s="200">
        <f>'PETTY CASH'!G249</f>
        <v>0</v>
      </c>
      <c r="E8734" s="200">
        <f>'PETTY CASH'!C249</f>
        <v>0</v>
      </c>
      <c r="F8734" s="200">
        <f>'PETTY CASH'!F249</f>
        <v>0</v>
      </c>
      <c r="G8734" s="201">
        <f>'PETTY CASH'!J249</f>
        <v>0</v>
      </c>
      <c r="H8734" s="201">
        <f>'PETTY CASH'!I249</f>
        <v>0</v>
      </c>
      <c r="I8734" s="201">
        <f t="shared" si="137"/>
        <v>0</v>
      </c>
      <c r="J8734" s="200"/>
      <c r="K8734" s="200" t="str" cm="1">
        <f t="array" ref="K8734">IF($C8734="","",IF(AND($C8734=Party_Statement!$C$5,$B8734&gt;=Party_Statement!$C$6,$B8734&lt;=Party_Statement!$E$6),SUMPRODUCT(($C$3:$C8734=Party_Statement!$C$5)*($B$3:$B8734&gt;=Party_Statement!$C$6)*($B$3:$B8734&lt;=Party_Statement!$E$6)),""))</f>
        <v/>
      </c>
    </row>
    <row r="8735" spans="1:11" x14ac:dyDescent="0.2">
      <c r="A8735" s="203" t="str">
        <f>Collection!A1187</f>
        <v>2083/06/01</v>
      </c>
      <c r="B8735" s="197">
        <f>'PETTY CASH'!B250</f>
        <v>0</v>
      </c>
      <c r="C8735" s="200">
        <f>'PETTY CASH'!D250</f>
        <v>0</v>
      </c>
      <c r="D8735" s="200">
        <f>'PETTY CASH'!G250</f>
        <v>0</v>
      </c>
      <c r="E8735" s="200">
        <f>'PETTY CASH'!C250</f>
        <v>0</v>
      </c>
      <c r="F8735" s="200">
        <f>'PETTY CASH'!F250</f>
        <v>0</v>
      </c>
      <c r="G8735" s="201">
        <f>'PETTY CASH'!J250</f>
        <v>0</v>
      </c>
      <c r="H8735" s="201">
        <f>'PETTY CASH'!I250</f>
        <v>0</v>
      </c>
      <c r="I8735" s="201">
        <f t="shared" si="137"/>
        <v>0</v>
      </c>
      <c r="J8735" s="200"/>
      <c r="K8735" s="200" t="str" cm="1">
        <f t="array" ref="K8735">IF($C8735="","",IF(AND($C8735=Party_Statement!$C$5,$B8735&gt;=Party_Statement!$C$6,$B8735&lt;=Party_Statement!$E$6),SUMPRODUCT(($C$3:$C8735=Party_Statement!$C$5)*($B$3:$B8735&gt;=Party_Statement!$C$6)*($B$3:$B8735&lt;=Party_Statement!$E$6)),""))</f>
        <v/>
      </c>
    </row>
    <row r="8736" spans="1:11" x14ac:dyDescent="0.2">
      <c r="A8736" s="203" t="str">
        <f>Collection!A1188</f>
        <v>2083/06/01</v>
      </c>
      <c r="B8736" s="197">
        <f>'PETTY CASH'!B251</f>
        <v>0</v>
      </c>
      <c r="C8736" s="200">
        <f>'PETTY CASH'!D251</f>
        <v>0</v>
      </c>
      <c r="D8736" s="200">
        <f>'PETTY CASH'!G251</f>
        <v>0</v>
      </c>
      <c r="E8736" s="200">
        <f>'PETTY CASH'!C251</f>
        <v>0</v>
      </c>
      <c r="F8736" s="200">
        <f>'PETTY CASH'!F251</f>
        <v>0</v>
      </c>
      <c r="G8736" s="201">
        <f>'PETTY CASH'!J251</f>
        <v>0</v>
      </c>
      <c r="H8736" s="201">
        <f>'PETTY CASH'!I251</f>
        <v>0</v>
      </c>
      <c r="I8736" s="201">
        <f t="shared" si="137"/>
        <v>0</v>
      </c>
      <c r="J8736" s="200"/>
      <c r="K8736" s="200" t="str" cm="1">
        <f t="array" ref="K8736">IF($C8736="","",IF(AND($C8736=Party_Statement!$C$5,$B8736&gt;=Party_Statement!$C$6,$B8736&lt;=Party_Statement!$E$6),SUMPRODUCT(($C$3:$C8736=Party_Statement!$C$5)*($B$3:$B8736&gt;=Party_Statement!$C$6)*($B$3:$B8736&lt;=Party_Statement!$E$6)),""))</f>
        <v/>
      </c>
    </row>
    <row r="8737" spans="1:11" x14ac:dyDescent="0.2">
      <c r="A8737" s="203" t="str">
        <f>Collection!A1189</f>
        <v>2083/06/01</v>
      </c>
      <c r="B8737" s="197">
        <f>'PETTY CASH'!B252</f>
        <v>0</v>
      </c>
      <c r="C8737" s="200">
        <f>'PETTY CASH'!D252</f>
        <v>0</v>
      </c>
      <c r="D8737" s="200">
        <f>'PETTY CASH'!G252</f>
        <v>0</v>
      </c>
      <c r="E8737" s="200">
        <f>'PETTY CASH'!C252</f>
        <v>0</v>
      </c>
      <c r="F8737" s="200">
        <f>'PETTY CASH'!F252</f>
        <v>0</v>
      </c>
      <c r="G8737" s="201">
        <f>'PETTY CASH'!J252</f>
        <v>0</v>
      </c>
      <c r="H8737" s="201">
        <f>'PETTY CASH'!I252</f>
        <v>0</v>
      </c>
      <c r="I8737" s="201">
        <f t="shared" si="137"/>
        <v>0</v>
      </c>
      <c r="J8737" s="200"/>
      <c r="K8737" s="200" t="str" cm="1">
        <f t="array" ref="K8737">IF($C8737="","",IF(AND($C8737=Party_Statement!$C$5,$B8737&gt;=Party_Statement!$C$6,$B8737&lt;=Party_Statement!$E$6),SUMPRODUCT(($C$3:$C8737=Party_Statement!$C$5)*($B$3:$B8737&gt;=Party_Statement!$C$6)*($B$3:$B8737&lt;=Party_Statement!$E$6)),""))</f>
        <v/>
      </c>
    </row>
    <row r="8738" spans="1:11" x14ac:dyDescent="0.2">
      <c r="A8738" s="203" t="str">
        <f>Collection!A1190</f>
        <v>2083/06/01</v>
      </c>
      <c r="B8738" s="197">
        <f>'PETTY CASH'!B253</f>
        <v>0</v>
      </c>
      <c r="C8738" s="200">
        <f>'PETTY CASH'!D253</f>
        <v>0</v>
      </c>
      <c r="D8738" s="200">
        <f>'PETTY CASH'!G253</f>
        <v>0</v>
      </c>
      <c r="E8738" s="200">
        <f>'PETTY CASH'!C253</f>
        <v>0</v>
      </c>
      <c r="F8738" s="200">
        <f>'PETTY CASH'!F253</f>
        <v>0</v>
      </c>
      <c r="G8738" s="201">
        <f>'PETTY CASH'!J253</f>
        <v>0</v>
      </c>
      <c r="H8738" s="201">
        <f>'PETTY CASH'!I253</f>
        <v>0</v>
      </c>
      <c r="I8738" s="201">
        <f t="shared" si="137"/>
        <v>0</v>
      </c>
      <c r="J8738" s="200"/>
      <c r="K8738" s="200" t="str" cm="1">
        <f t="array" ref="K8738">IF($C8738="","",IF(AND($C8738=Party_Statement!$C$5,$B8738&gt;=Party_Statement!$C$6,$B8738&lt;=Party_Statement!$E$6),SUMPRODUCT(($C$3:$C8738=Party_Statement!$C$5)*($B$3:$B8738&gt;=Party_Statement!$C$6)*($B$3:$B8738&lt;=Party_Statement!$E$6)),""))</f>
        <v/>
      </c>
    </row>
    <row r="8739" spans="1:11" x14ac:dyDescent="0.2">
      <c r="A8739" s="203" t="str">
        <f>Collection!A1191</f>
        <v>2083/06/01</v>
      </c>
      <c r="B8739" s="197">
        <f>'PETTY CASH'!B254</f>
        <v>0</v>
      </c>
      <c r="C8739" s="200">
        <f>'PETTY CASH'!D254</f>
        <v>0</v>
      </c>
      <c r="D8739" s="200">
        <f>'PETTY CASH'!G254</f>
        <v>0</v>
      </c>
      <c r="E8739" s="200">
        <f>'PETTY CASH'!C254</f>
        <v>0</v>
      </c>
      <c r="F8739" s="200">
        <f>'PETTY CASH'!F254</f>
        <v>0</v>
      </c>
      <c r="G8739" s="201">
        <f>'PETTY CASH'!J254</f>
        <v>0</v>
      </c>
      <c r="H8739" s="201">
        <f>'PETTY CASH'!I254</f>
        <v>0</v>
      </c>
      <c r="I8739" s="201">
        <f t="shared" si="137"/>
        <v>0</v>
      </c>
      <c r="J8739" s="200"/>
      <c r="K8739" s="200" t="str" cm="1">
        <f t="array" ref="K8739">IF($C8739="","",IF(AND($C8739=Party_Statement!$C$5,$B8739&gt;=Party_Statement!$C$6,$B8739&lt;=Party_Statement!$E$6),SUMPRODUCT(($C$3:$C8739=Party_Statement!$C$5)*($B$3:$B8739&gt;=Party_Statement!$C$6)*($B$3:$B8739&lt;=Party_Statement!$E$6)),""))</f>
        <v/>
      </c>
    </row>
    <row r="8740" spans="1:11" x14ac:dyDescent="0.2">
      <c r="A8740" s="203" t="str">
        <f>Collection!A1192</f>
        <v>2083/06/01</v>
      </c>
      <c r="B8740" s="197">
        <f>'PETTY CASH'!B255</f>
        <v>0</v>
      </c>
      <c r="C8740" s="200">
        <f>'PETTY CASH'!D255</f>
        <v>0</v>
      </c>
      <c r="D8740" s="200">
        <f>'PETTY CASH'!G255</f>
        <v>0</v>
      </c>
      <c r="E8740" s="200">
        <f>'PETTY CASH'!C255</f>
        <v>0</v>
      </c>
      <c r="F8740" s="200">
        <f>'PETTY CASH'!F255</f>
        <v>0</v>
      </c>
      <c r="G8740" s="201">
        <f>'PETTY CASH'!J255</f>
        <v>0</v>
      </c>
      <c r="H8740" s="201">
        <f>'PETTY CASH'!I255</f>
        <v>0</v>
      </c>
      <c r="I8740" s="201">
        <f t="shared" si="137"/>
        <v>0</v>
      </c>
      <c r="J8740" s="200"/>
      <c r="K8740" s="200" t="str" cm="1">
        <f t="array" ref="K8740">IF($C8740="","",IF(AND($C8740=Party_Statement!$C$5,$B8740&gt;=Party_Statement!$C$6,$B8740&lt;=Party_Statement!$E$6),SUMPRODUCT(($C$3:$C8740=Party_Statement!$C$5)*($B$3:$B8740&gt;=Party_Statement!$C$6)*($B$3:$B8740&lt;=Party_Statement!$E$6)),""))</f>
        <v/>
      </c>
    </row>
    <row r="8741" spans="1:11" x14ac:dyDescent="0.2">
      <c r="A8741" s="203" t="str">
        <f>Collection!A1193</f>
        <v>2083/06/01</v>
      </c>
      <c r="B8741" s="197">
        <f>'PETTY CASH'!B256</f>
        <v>0</v>
      </c>
      <c r="C8741" s="200">
        <f>'PETTY CASH'!D256</f>
        <v>0</v>
      </c>
      <c r="D8741" s="200">
        <f>'PETTY CASH'!G256</f>
        <v>0</v>
      </c>
      <c r="E8741" s="200">
        <f>'PETTY CASH'!C256</f>
        <v>0</v>
      </c>
      <c r="F8741" s="200">
        <f>'PETTY CASH'!F256</f>
        <v>0</v>
      </c>
      <c r="G8741" s="201">
        <f>'PETTY CASH'!J256</f>
        <v>0</v>
      </c>
      <c r="H8741" s="201">
        <f>'PETTY CASH'!I256</f>
        <v>0</v>
      </c>
      <c r="I8741" s="201">
        <f t="shared" si="137"/>
        <v>0</v>
      </c>
      <c r="J8741" s="200"/>
      <c r="K8741" s="200" t="str" cm="1">
        <f t="array" ref="K8741">IF($C8741="","",IF(AND($C8741=Party_Statement!$C$5,$B8741&gt;=Party_Statement!$C$6,$B8741&lt;=Party_Statement!$E$6),SUMPRODUCT(($C$3:$C8741=Party_Statement!$C$5)*($B$3:$B8741&gt;=Party_Statement!$C$6)*($B$3:$B8741&lt;=Party_Statement!$E$6)),""))</f>
        <v/>
      </c>
    </row>
    <row r="8742" spans="1:11" x14ac:dyDescent="0.2">
      <c r="A8742" s="203" t="str">
        <f>Collection!A1194</f>
        <v>2083/06/01</v>
      </c>
      <c r="B8742" s="197">
        <f>'PETTY CASH'!B257</f>
        <v>0</v>
      </c>
      <c r="C8742" s="200">
        <f>'PETTY CASH'!D257</f>
        <v>0</v>
      </c>
      <c r="D8742" s="200">
        <f>'PETTY CASH'!G257</f>
        <v>0</v>
      </c>
      <c r="E8742" s="200">
        <f>'PETTY CASH'!C257</f>
        <v>0</v>
      </c>
      <c r="F8742" s="200">
        <f>'PETTY CASH'!F257</f>
        <v>0</v>
      </c>
      <c r="G8742" s="201">
        <f>'PETTY CASH'!J257</f>
        <v>0</v>
      </c>
      <c r="H8742" s="201">
        <f>'PETTY CASH'!I257</f>
        <v>0</v>
      </c>
      <c r="I8742" s="201">
        <f t="shared" si="137"/>
        <v>0</v>
      </c>
      <c r="J8742" s="200"/>
      <c r="K8742" s="200" t="str" cm="1">
        <f t="array" ref="K8742">IF($C8742="","",IF(AND($C8742=Party_Statement!$C$5,$B8742&gt;=Party_Statement!$C$6,$B8742&lt;=Party_Statement!$E$6),SUMPRODUCT(($C$3:$C8742=Party_Statement!$C$5)*($B$3:$B8742&gt;=Party_Statement!$C$6)*($B$3:$B8742&lt;=Party_Statement!$E$6)),""))</f>
        <v/>
      </c>
    </row>
    <row r="8743" spans="1:11" x14ac:dyDescent="0.2">
      <c r="A8743" s="203" t="str">
        <f>Collection!A1195</f>
        <v>2083/06/01</v>
      </c>
      <c r="B8743" s="197">
        <f>'PETTY CASH'!B258</f>
        <v>0</v>
      </c>
      <c r="C8743" s="200">
        <f>'PETTY CASH'!D258</f>
        <v>0</v>
      </c>
      <c r="D8743" s="200">
        <f>'PETTY CASH'!G258</f>
        <v>0</v>
      </c>
      <c r="E8743" s="200">
        <f>'PETTY CASH'!C258</f>
        <v>0</v>
      </c>
      <c r="F8743" s="200">
        <f>'PETTY CASH'!F258</f>
        <v>0</v>
      </c>
      <c r="G8743" s="201">
        <f>'PETTY CASH'!J258</f>
        <v>0</v>
      </c>
      <c r="H8743" s="201">
        <f>'PETTY CASH'!I258</f>
        <v>0</v>
      </c>
      <c r="I8743" s="201">
        <f t="shared" si="137"/>
        <v>0</v>
      </c>
      <c r="J8743" s="200"/>
      <c r="K8743" s="200" t="str" cm="1">
        <f t="array" ref="K8743">IF($C8743="","",IF(AND($C8743=Party_Statement!$C$5,$B8743&gt;=Party_Statement!$C$6,$B8743&lt;=Party_Statement!$E$6),SUMPRODUCT(($C$3:$C8743=Party_Statement!$C$5)*($B$3:$B8743&gt;=Party_Statement!$C$6)*($B$3:$B8743&lt;=Party_Statement!$E$6)),""))</f>
        <v/>
      </c>
    </row>
    <row r="8744" spans="1:11" s="64" customFormat="1" x14ac:dyDescent="0.2">
      <c r="A8744" s="203" t="str">
        <f>Collection!A1196</f>
        <v>2083/06/01</v>
      </c>
      <c r="B8744" s="197">
        <f>'PETTY CASH'!B259</f>
        <v>0</v>
      </c>
      <c r="C8744" s="200">
        <f>'PETTY CASH'!D259</f>
        <v>0</v>
      </c>
      <c r="D8744" s="200">
        <f>'PETTY CASH'!G259</f>
        <v>0</v>
      </c>
      <c r="E8744" s="200">
        <f>'PETTY CASH'!C259</f>
        <v>0</v>
      </c>
      <c r="F8744" s="200">
        <f>'PETTY CASH'!F259</f>
        <v>0</v>
      </c>
      <c r="G8744" s="201">
        <f>'PETTY CASH'!J259</f>
        <v>0</v>
      </c>
      <c r="H8744" s="201">
        <f>'PETTY CASH'!I259</f>
        <v>0</v>
      </c>
      <c r="I8744" s="201">
        <f t="shared" si="137"/>
        <v>0</v>
      </c>
      <c r="J8744" s="202"/>
      <c r="K8744" s="200" t="str" cm="1">
        <f t="array" ref="K8744">IF($C8744="","",IF(AND($C8744=Party_Statement!$C$5,$B8744&gt;=Party_Statement!$C$6,$B8744&lt;=Party_Statement!$E$6),SUMPRODUCT(($C$3:$C8744=Party_Statement!$C$5)*($B$3:$B8744&gt;=Party_Statement!$C$6)*($B$3:$B8744&lt;=Party_Statement!$E$6)),""))</f>
        <v/>
      </c>
    </row>
    <row r="8745" spans="1:11" x14ac:dyDescent="0.2">
      <c r="A8745" s="203" t="str">
        <f>Collection!A1197</f>
        <v>2083/06/01</v>
      </c>
      <c r="B8745" s="197">
        <f>'PETTY CASH'!B260</f>
        <v>0</v>
      </c>
      <c r="C8745" s="200">
        <f>'PETTY CASH'!D260</f>
        <v>0</v>
      </c>
      <c r="D8745" s="200">
        <f>'PETTY CASH'!G260</f>
        <v>0</v>
      </c>
      <c r="E8745" s="200">
        <f>'PETTY CASH'!C260</f>
        <v>0</v>
      </c>
      <c r="F8745" s="200">
        <f>'PETTY CASH'!F260</f>
        <v>0</v>
      </c>
      <c r="G8745" s="201">
        <f>'PETTY CASH'!J260</f>
        <v>0</v>
      </c>
      <c r="H8745" s="201">
        <f>'PETTY CASH'!I260</f>
        <v>0</v>
      </c>
      <c r="I8745" s="201">
        <f t="shared" ref="I8745:I8808" si="138">IF($C8745="","",IF($C8745=$C5232,$I5232+$G8745-$H8745,$G8745-$H8745))</f>
        <v>0</v>
      </c>
      <c r="J8745" s="200"/>
      <c r="K8745" s="200" t="str" cm="1">
        <f t="array" ref="K8745">IF($C8745="","",IF(AND($C8745=Party_Statement!$C$5,$B8745&gt;=Party_Statement!$C$6,$B8745&lt;=Party_Statement!$E$6),SUMPRODUCT(($C$3:$C8745=Party_Statement!$C$5)*($B$3:$B8745&gt;=Party_Statement!$C$6)*($B$3:$B8745&lt;=Party_Statement!$E$6)),""))</f>
        <v/>
      </c>
    </row>
    <row r="8746" spans="1:11" x14ac:dyDescent="0.2">
      <c r="A8746" s="203" t="str">
        <f>Collection!A1198</f>
        <v>2083/06/01</v>
      </c>
      <c r="B8746" s="197">
        <f>'PETTY CASH'!B261</f>
        <v>0</v>
      </c>
      <c r="C8746" s="200">
        <f>'PETTY CASH'!D261</f>
        <v>0</v>
      </c>
      <c r="D8746" s="200">
        <f>'PETTY CASH'!G261</f>
        <v>0</v>
      </c>
      <c r="E8746" s="200">
        <f>'PETTY CASH'!C261</f>
        <v>0</v>
      </c>
      <c r="F8746" s="200">
        <f>'PETTY CASH'!F261</f>
        <v>0</v>
      </c>
      <c r="G8746" s="201">
        <f>'PETTY CASH'!J261</f>
        <v>0</v>
      </c>
      <c r="H8746" s="201">
        <f>'PETTY CASH'!I261</f>
        <v>0</v>
      </c>
      <c r="I8746" s="201">
        <f t="shared" si="138"/>
        <v>0</v>
      </c>
      <c r="J8746" s="200"/>
      <c r="K8746" s="200" t="str" cm="1">
        <f t="array" ref="K8746">IF($C8746="","",IF(AND($C8746=Party_Statement!$C$5,$B8746&gt;=Party_Statement!$C$6,$B8746&lt;=Party_Statement!$E$6),SUMPRODUCT(($C$3:$C8746=Party_Statement!$C$5)*($B$3:$B8746&gt;=Party_Statement!$C$6)*($B$3:$B8746&lt;=Party_Statement!$E$6)),""))</f>
        <v/>
      </c>
    </row>
    <row r="8747" spans="1:11" x14ac:dyDescent="0.2">
      <c r="A8747" s="203" t="str">
        <f>Collection!A1199</f>
        <v>2083/06/01</v>
      </c>
      <c r="B8747" s="197">
        <f>'PETTY CASH'!B262</f>
        <v>0</v>
      </c>
      <c r="C8747" s="200">
        <f>'PETTY CASH'!D262</f>
        <v>0</v>
      </c>
      <c r="D8747" s="200">
        <f>'PETTY CASH'!G262</f>
        <v>0</v>
      </c>
      <c r="E8747" s="200">
        <f>'PETTY CASH'!C262</f>
        <v>0</v>
      </c>
      <c r="F8747" s="200">
        <f>'PETTY CASH'!F262</f>
        <v>0</v>
      </c>
      <c r="G8747" s="201">
        <f>'PETTY CASH'!J262</f>
        <v>0</v>
      </c>
      <c r="H8747" s="201">
        <f>'PETTY CASH'!I262</f>
        <v>0</v>
      </c>
      <c r="I8747" s="201">
        <f t="shared" si="138"/>
        <v>0</v>
      </c>
      <c r="J8747" s="200"/>
      <c r="K8747" s="200" t="str" cm="1">
        <f t="array" ref="K8747">IF($C8747="","",IF(AND($C8747=Party_Statement!$C$5,$B8747&gt;=Party_Statement!$C$6,$B8747&lt;=Party_Statement!$E$6),SUMPRODUCT(($C$3:$C8747=Party_Statement!$C$5)*($B$3:$B8747&gt;=Party_Statement!$C$6)*($B$3:$B8747&lt;=Party_Statement!$E$6)),""))</f>
        <v/>
      </c>
    </row>
    <row r="8748" spans="1:11" x14ac:dyDescent="0.2">
      <c r="A8748" s="203" t="str">
        <f>Collection!A1200</f>
        <v>2083/06/01</v>
      </c>
      <c r="B8748" s="197">
        <f>'PETTY CASH'!B263</f>
        <v>0</v>
      </c>
      <c r="C8748" s="200">
        <f>'PETTY CASH'!D263</f>
        <v>0</v>
      </c>
      <c r="D8748" s="200">
        <f>'PETTY CASH'!G263</f>
        <v>0</v>
      </c>
      <c r="E8748" s="200">
        <f>'PETTY CASH'!C263</f>
        <v>0</v>
      </c>
      <c r="F8748" s="200">
        <f>'PETTY CASH'!F263</f>
        <v>0</v>
      </c>
      <c r="G8748" s="201">
        <f>'PETTY CASH'!J263</f>
        <v>0</v>
      </c>
      <c r="H8748" s="201">
        <f>'PETTY CASH'!I263</f>
        <v>0</v>
      </c>
      <c r="I8748" s="201">
        <f t="shared" si="138"/>
        <v>0</v>
      </c>
      <c r="J8748" s="200"/>
      <c r="K8748" s="200" t="str" cm="1">
        <f t="array" ref="K8748">IF($C8748="","",IF(AND($C8748=Party_Statement!$C$5,$B8748&gt;=Party_Statement!$C$6,$B8748&lt;=Party_Statement!$E$6),SUMPRODUCT(($C$3:$C8748=Party_Statement!$C$5)*($B$3:$B8748&gt;=Party_Statement!$C$6)*($B$3:$B8748&lt;=Party_Statement!$E$6)),""))</f>
        <v/>
      </c>
    </row>
    <row r="8749" spans="1:11" x14ac:dyDescent="0.2">
      <c r="A8749" s="203" t="str">
        <f>Collection!A1201</f>
        <v>2083/06/01</v>
      </c>
      <c r="B8749" s="197">
        <f>'PETTY CASH'!B264</f>
        <v>0</v>
      </c>
      <c r="C8749" s="200">
        <f>'PETTY CASH'!D264</f>
        <v>0</v>
      </c>
      <c r="D8749" s="200">
        <f>'PETTY CASH'!G264</f>
        <v>0</v>
      </c>
      <c r="E8749" s="200">
        <f>'PETTY CASH'!C264</f>
        <v>0</v>
      </c>
      <c r="F8749" s="200">
        <f>'PETTY CASH'!F264</f>
        <v>0</v>
      </c>
      <c r="G8749" s="201">
        <f>'PETTY CASH'!J264</f>
        <v>0</v>
      </c>
      <c r="H8749" s="201">
        <f>'PETTY CASH'!I264</f>
        <v>0</v>
      </c>
      <c r="I8749" s="201">
        <f t="shared" si="138"/>
        <v>0</v>
      </c>
      <c r="J8749" s="200"/>
      <c r="K8749" s="200" t="str" cm="1">
        <f t="array" ref="K8749">IF($C8749="","",IF(AND($C8749=Party_Statement!$C$5,$B8749&gt;=Party_Statement!$C$6,$B8749&lt;=Party_Statement!$E$6),SUMPRODUCT(($C$3:$C8749=Party_Statement!$C$5)*($B$3:$B8749&gt;=Party_Statement!$C$6)*($B$3:$B8749&lt;=Party_Statement!$E$6)),""))</f>
        <v/>
      </c>
    </row>
    <row r="8750" spans="1:11" x14ac:dyDescent="0.2">
      <c r="A8750" s="203" t="str">
        <f>Collection!A1202</f>
        <v>2083/06/01</v>
      </c>
      <c r="B8750" s="197">
        <f>'PETTY CASH'!B265</f>
        <v>0</v>
      </c>
      <c r="C8750" s="200">
        <f>'PETTY CASH'!D265</f>
        <v>0</v>
      </c>
      <c r="D8750" s="200">
        <f>'PETTY CASH'!G265</f>
        <v>0</v>
      </c>
      <c r="E8750" s="200">
        <f>'PETTY CASH'!C265</f>
        <v>0</v>
      </c>
      <c r="F8750" s="200">
        <f>'PETTY CASH'!F265</f>
        <v>0</v>
      </c>
      <c r="G8750" s="201">
        <f>'PETTY CASH'!J265</f>
        <v>0</v>
      </c>
      <c r="H8750" s="201">
        <f>'PETTY CASH'!I265</f>
        <v>0</v>
      </c>
      <c r="I8750" s="201">
        <f t="shared" si="138"/>
        <v>0</v>
      </c>
      <c r="J8750" s="200"/>
      <c r="K8750" s="200" t="str" cm="1">
        <f t="array" ref="K8750">IF($C8750="","",IF(AND($C8750=Party_Statement!$C$5,$B8750&gt;=Party_Statement!$C$6,$B8750&lt;=Party_Statement!$E$6),SUMPRODUCT(($C$3:$C8750=Party_Statement!$C$5)*($B$3:$B8750&gt;=Party_Statement!$C$6)*($B$3:$B8750&lt;=Party_Statement!$E$6)),""))</f>
        <v/>
      </c>
    </row>
    <row r="8751" spans="1:11" x14ac:dyDescent="0.2">
      <c r="A8751" s="203" t="str">
        <f>Collection!A1203</f>
        <v>2083/06/01</v>
      </c>
      <c r="B8751" s="197">
        <f>'PETTY CASH'!B266</f>
        <v>0</v>
      </c>
      <c r="C8751" s="200">
        <f>'PETTY CASH'!D266</f>
        <v>0</v>
      </c>
      <c r="D8751" s="200">
        <f>'PETTY CASH'!G266</f>
        <v>0</v>
      </c>
      <c r="E8751" s="200">
        <f>'PETTY CASH'!C266</f>
        <v>0</v>
      </c>
      <c r="F8751" s="200">
        <f>'PETTY CASH'!F266</f>
        <v>0</v>
      </c>
      <c r="G8751" s="201">
        <f>'PETTY CASH'!J266</f>
        <v>0</v>
      </c>
      <c r="H8751" s="201">
        <f>'PETTY CASH'!I266</f>
        <v>0</v>
      </c>
      <c r="I8751" s="201">
        <f t="shared" si="138"/>
        <v>0</v>
      </c>
      <c r="J8751" s="200"/>
      <c r="K8751" s="200" t="str" cm="1">
        <f t="array" ref="K8751">IF($C8751="","",IF(AND($C8751=Party_Statement!$C$5,$B8751&gt;=Party_Statement!$C$6,$B8751&lt;=Party_Statement!$E$6),SUMPRODUCT(($C$3:$C8751=Party_Statement!$C$5)*($B$3:$B8751&gt;=Party_Statement!$C$6)*($B$3:$B8751&lt;=Party_Statement!$E$6)),""))</f>
        <v/>
      </c>
    </row>
    <row r="8752" spans="1:11" x14ac:dyDescent="0.2">
      <c r="A8752" s="203" t="str">
        <f>Collection!A1204</f>
        <v>2083/06/01</v>
      </c>
      <c r="B8752" s="197">
        <f>'PETTY CASH'!B267</f>
        <v>0</v>
      </c>
      <c r="C8752" s="200">
        <f>'PETTY CASH'!D267</f>
        <v>0</v>
      </c>
      <c r="D8752" s="200">
        <f>'PETTY CASH'!G267</f>
        <v>0</v>
      </c>
      <c r="E8752" s="200">
        <f>'PETTY CASH'!C267</f>
        <v>0</v>
      </c>
      <c r="F8752" s="200">
        <f>'PETTY CASH'!F267</f>
        <v>0</v>
      </c>
      <c r="G8752" s="201">
        <f>'PETTY CASH'!J267</f>
        <v>0</v>
      </c>
      <c r="H8752" s="201">
        <f>'PETTY CASH'!I267</f>
        <v>0</v>
      </c>
      <c r="I8752" s="201">
        <f t="shared" si="138"/>
        <v>0</v>
      </c>
      <c r="J8752" s="200"/>
      <c r="K8752" s="200" t="str" cm="1">
        <f t="array" ref="K8752">IF($C8752="","",IF(AND($C8752=Party_Statement!$C$5,$B8752&gt;=Party_Statement!$C$6,$B8752&lt;=Party_Statement!$E$6),SUMPRODUCT(($C$3:$C8752=Party_Statement!$C$5)*($B$3:$B8752&gt;=Party_Statement!$C$6)*($B$3:$B8752&lt;=Party_Statement!$E$6)),""))</f>
        <v/>
      </c>
    </row>
    <row r="8753" spans="1:11" x14ac:dyDescent="0.2">
      <c r="A8753" s="203" t="str">
        <f>Collection!A1205</f>
        <v>2083/06/01</v>
      </c>
      <c r="B8753" s="197">
        <f>'PETTY CASH'!B268</f>
        <v>0</v>
      </c>
      <c r="C8753" s="200">
        <f>'PETTY CASH'!D268</f>
        <v>0</v>
      </c>
      <c r="D8753" s="200">
        <f>'PETTY CASH'!G268</f>
        <v>0</v>
      </c>
      <c r="E8753" s="200">
        <f>'PETTY CASH'!C268</f>
        <v>0</v>
      </c>
      <c r="F8753" s="200">
        <f>'PETTY CASH'!F268</f>
        <v>0</v>
      </c>
      <c r="G8753" s="201">
        <f>'PETTY CASH'!J268</f>
        <v>0</v>
      </c>
      <c r="H8753" s="201">
        <f>'PETTY CASH'!I268</f>
        <v>0</v>
      </c>
      <c r="I8753" s="201">
        <f t="shared" si="138"/>
        <v>0</v>
      </c>
      <c r="J8753" s="200"/>
      <c r="K8753" s="200" t="str" cm="1">
        <f t="array" ref="K8753">IF($C8753="","",IF(AND($C8753=Party_Statement!$C$5,$B8753&gt;=Party_Statement!$C$6,$B8753&lt;=Party_Statement!$E$6),SUMPRODUCT(($C$3:$C8753=Party_Statement!$C$5)*($B$3:$B8753&gt;=Party_Statement!$C$6)*($B$3:$B8753&lt;=Party_Statement!$E$6)),""))</f>
        <v/>
      </c>
    </row>
    <row r="8754" spans="1:11" x14ac:dyDescent="0.2">
      <c r="A8754" s="203" t="str">
        <f>Collection!A1206</f>
        <v>2083/06/01</v>
      </c>
      <c r="B8754" s="197">
        <f>'PETTY CASH'!B269</f>
        <v>0</v>
      </c>
      <c r="C8754" s="200">
        <f>'PETTY CASH'!D269</f>
        <v>0</v>
      </c>
      <c r="D8754" s="200">
        <f>'PETTY CASH'!G269</f>
        <v>0</v>
      </c>
      <c r="E8754" s="200">
        <f>'PETTY CASH'!C269</f>
        <v>0</v>
      </c>
      <c r="F8754" s="200">
        <f>'PETTY CASH'!F269</f>
        <v>0</v>
      </c>
      <c r="G8754" s="201">
        <f>'PETTY CASH'!J269</f>
        <v>0</v>
      </c>
      <c r="H8754" s="201">
        <f>'PETTY CASH'!I269</f>
        <v>0</v>
      </c>
      <c r="I8754" s="201">
        <f t="shared" si="138"/>
        <v>0</v>
      </c>
      <c r="J8754" s="200"/>
      <c r="K8754" s="200" t="str" cm="1">
        <f t="array" ref="K8754">IF($C8754="","",IF(AND($C8754=Party_Statement!$C$5,$B8754&gt;=Party_Statement!$C$6,$B8754&lt;=Party_Statement!$E$6),SUMPRODUCT(($C$3:$C8754=Party_Statement!$C$5)*($B$3:$B8754&gt;=Party_Statement!$C$6)*($B$3:$B8754&lt;=Party_Statement!$E$6)),""))</f>
        <v/>
      </c>
    </row>
    <row r="8755" spans="1:11" x14ac:dyDescent="0.2">
      <c r="A8755" s="203" t="str">
        <f>Collection!A1207</f>
        <v>2083/06/01</v>
      </c>
      <c r="B8755" s="197">
        <f>'PETTY CASH'!B270</f>
        <v>0</v>
      </c>
      <c r="C8755" s="200">
        <f>'PETTY CASH'!D270</f>
        <v>0</v>
      </c>
      <c r="D8755" s="200">
        <f>'PETTY CASH'!G270</f>
        <v>0</v>
      </c>
      <c r="E8755" s="200">
        <f>'PETTY CASH'!C270</f>
        <v>0</v>
      </c>
      <c r="F8755" s="200">
        <f>'PETTY CASH'!F270</f>
        <v>0</v>
      </c>
      <c r="G8755" s="201">
        <f>'PETTY CASH'!J270</f>
        <v>0</v>
      </c>
      <c r="H8755" s="201">
        <f>'PETTY CASH'!I270</f>
        <v>0</v>
      </c>
      <c r="I8755" s="201">
        <f t="shared" si="138"/>
        <v>0</v>
      </c>
      <c r="J8755" s="200"/>
      <c r="K8755" s="200" t="str" cm="1">
        <f t="array" ref="K8755">IF($C8755="","",IF(AND($C8755=Party_Statement!$C$5,$B8755&gt;=Party_Statement!$C$6,$B8755&lt;=Party_Statement!$E$6),SUMPRODUCT(($C$3:$C8755=Party_Statement!$C$5)*($B$3:$B8755&gt;=Party_Statement!$C$6)*($B$3:$B8755&lt;=Party_Statement!$E$6)),""))</f>
        <v/>
      </c>
    </row>
    <row r="8756" spans="1:11" x14ac:dyDescent="0.2">
      <c r="A8756" s="203" t="str">
        <f>Collection!A1208</f>
        <v>2083/06/01</v>
      </c>
      <c r="B8756" s="197">
        <f>'PETTY CASH'!B271</f>
        <v>0</v>
      </c>
      <c r="C8756" s="200">
        <f>'PETTY CASH'!D271</f>
        <v>0</v>
      </c>
      <c r="D8756" s="200">
        <f>'PETTY CASH'!G271</f>
        <v>0</v>
      </c>
      <c r="E8756" s="200">
        <f>'PETTY CASH'!C271</f>
        <v>0</v>
      </c>
      <c r="F8756" s="200">
        <f>'PETTY CASH'!F271</f>
        <v>0</v>
      </c>
      <c r="G8756" s="201">
        <f>'PETTY CASH'!J271</f>
        <v>0</v>
      </c>
      <c r="H8756" s="201">
        <f>'PETTY CASH'!I271</f>
        <v>0</v>
      </c>
      <c r="I8756" s="201">
        <f t="shared" si="138"/>
        <v>0</v>
      </c>
      <c r="J8756" s="200"/>
      <c r="K8756" s="200" t="str" cm="1">
        <f t="array" ref="K8756">IF($C8756="","",IF(AND($C8756=Party_Statement!$C$5,$B8756&gt;=Party_Statement!$C$6,$B8756&lt;=Party_Statement!$E$6),SUMPRODUCT(($C$3:$C8756=Party_Statement!$C$5)*($B$3:$B8756&gt;=Party_Statement!$C$6)*($B$3:$B8756&lt;=Party_Statement!$E$6)),""))</f>
        <v/>
      </c>
    </row>
    <row r="8757" spans="1:11" s="64" customFormat="1" x14ac:dyDescent="0.2">
      <c r="A8757" s="203" t="str">
        <f>Collection!A1209</f>
        <v>2083/06/01</v>
      </c>
      <c r="B8757" s="197">
        <f>'PETTY CASH'!B272</f>
        <v>0</v>
      </c>
      <c r="C8757" s="200">
        <f>'PETTY CASH'!D272</f>
        <v>0</v>
      </c>
      <c r="D8757" s="200">
        <f>'PETTY CASH'!G272</f>
        <v>0</v>
      </c>
      <c r="E8757" s="200">
        <f>'PETTY CASH'!C272</f>
        <v>0</v>
      </c>
      <c r="F8757" s="200">
        <f>'PETTY CASH'!F272</f>
        <v>0</v>
      </c>
      <c r="G8757" s="201">
        <f>'PETTY CASH'!J272</f>
        <v>0</v>
      </c>
      <c r="H8757" s="201">
        <f>'PETTY CASH'!I272</f>
        <v>0</v>
      </c>
      <c r="I8757" s="201">
        <f t="shared" si="138"/>
        <v>0</v>
      </c>
      <c r="J8757" s="202"/>
      <c r="K8757" s="200" t="str" cm="1">
        <f t="array" ref="K8757">IF($C8757="","",IF(AND($C8757=Party_Statement!$C$5,$B8757&gt;=Party_Statement!$C$6,$B8757&lt;=Party_Statement!$E$6),SUMPRODUCT(($C$3:$C8757=Party_Statement!$C$5)*($B$3:$B8757&gt;=Party_Statement!$C$6)*($B$3:$B8757&lt;=Party_Statement!$E$6)),""))</f>
        <v/>
      </c>
    </row>
    <row r="8758" spans="1:11" x14ac:dyDescent="0.2">
      <c r="A8758" s="203" t="str">
        <f>Collection!A1210</f>
        <v>2083/06/01</v>
      </c>
      <c r="B8758" s="197">
        <f>'PETTY CASH'!B273</f>
        <v>0</v>
      </c>
      <c r="C8758" s="200">
        <f>'PETTY CASH'!D273</f>
        <v>0</v>
      </c>
      <c r="D8758" s="200">
        <f>'PETTY CASH'!G273</f>
        <v>0</v>
      </c>
      <c r="E8758" s="200">
        <f>'PETTY CASH'!C273</f>
        <v>0</v>
      </c>
      <c r="F8758" s="200">
        <f>'PETTY CASH'!F273</f>
        <v>0</v>
      </c>
      <c r="G8758" s="201">
        <f>'PETTY CASH'!J273</f>
        <v>0</v>
      </c>
      <c r="H8758" s="201">
        <f>'PETTY CASH'!I273</f>
        <v>0</v>
      </c>
      <c r="I8758" s="201">
        <f t="shared" si="138"/>
        <v>0</v>
      </c>
      <c r="J8758" s="200"/>
      <c r="K8758" s="200" t="str" cm="1">
        <f t="array" ref="K8758">IF($C8758="","",IF(AND($C8758=Party_Statement!$C$5,$B8758&gt;=Party_Statement!$C$6,$B8758&lt;=Party_Statement!$E$6),SUMPRODUCT(($C$3:$C8758=Party_Statement!$C$5)*($B$3:$B8758&gt;=Party_Statement!$C$6)*($B$3:$B8758&lt;=Party_Statement!$E$6)),""))</f>
        <v/>
      </c>
    </row>
    <row r="8759" spans="1:11" x14ac:dyDescent="0.2">
      <c r="A8759" s="203" t="str">
        <f>Collection!A1211</f>
        <v>2083/06/01</v>
      </c>
      <c r="B8759" s="197">
        <f>'PETTY CASH'!B274</f>
        <v>0</v>
      </c>
      <c r="C8759" s="200">
        <f>'PETTY CASH'!D274</f>
        <v>0</v>
      </c>
      <c r="D8759" s="200">
        <f>'PETTY CASH'!G274</f>
        <v>0</v>
      </c>
      <c r="E8759" s="200">
        <f>'PETTY CASH'!C274</f>
        <v>0</v>
      </c>
      <c r="F8759" s="200">
        <f>'PETTY CASH'!F274</f>
        <v>0</v>
      </c>
      <c r="G8759" s="201">
        <f>'PETTY CASH'!J274</f>
        <v>0</v>
      </c>
      <c r="H8759" s="201">
        <f>'PETTY CASH'!I274</f>
        <v>0</v>
      </c>
      <c r="I8759" s="201">
        <f t="shared" si="138"/>
        <v>0</v>
      </c>
      <c r="J8759" s="200"/>
      <c r="K8759" s="200" t="str" cm="1">
        <f t="array" ref="K8759">IF($C8759="","",IF(AND($C8759=Party_Statement!$C$5,$B8759&gt;=Party_Statement!$C$6,$B8759&lt;=Party_Statement!$E$6),SUMPRODUCT(($C$3:$C8759=Party_Statement!$C$5)*($B$3:$B8759&gt;=Party_Statement!$C$6)*($B$3:$B8759&lt;=Party_Statement!$E$6)),""))</f>
        <v/>
      </c>
    </row>
    <row r="8760" spans="1:11" x14ac:dyDescent="0.2">
      <c r="A8760" s="203" t="str">
        <f>Collection!A1212</f>
        <v>2083/06/01</v>
      </c>
      <c r="B8760" s="197">
        <f>'PETTY CASH'!B275</f>
        <v>0</v>
      </c>
      <c r="C8760" s="200">
        <f>'PETTY CASH'!D275</f>
        <v>0</v>
      </c>
      <c r="D8760" s="200">
        <f>'PETTY CASH'!G275</f>
        <v>0</v>
      </c>
      <c r="E8760" s="200">
        <f>'PETTY CASH'!C275</f>
        <v>0</v>
      </c>
      <c r="F8760" s="200">
        <f>'PETTY CASH'!F275</f>
        <v>0</v>
      </c>
      <c r="G8760" s="201">
        <f>'PETTY CASH'!J275</f>
        <v>0</v>
      </c>
      <c r="H8760" s="201">
        <f>'PETTY CASH'!I275</f>
        <v>0</v>
      </c>
      <c r="I8760" s="201">
        <f t="shared" si="138"/>
        <v>0</v>
      </c>
      <c r="J8760" s="200"/>
      <c r="K8760" s="200" t="str" cm="1">
        <f t="array" ref="K8760">IF($C8760="","",IF(AND($C8760=Party_Statement!$C$5,$B8760&gt;=Party_Statement!$C$6,$B8760&lt;=Party_Statement!$E$6),SUMPRODUCT(($C$3:$C8760=Party_Statement!$C$5)*($B$3:$B8760&gt;=Party_Statement!$C$6)*($B$3:$B8760&lt;=Party_Statement!$E$6)),""))</f>
        <v/>
      </c>
    </row>
    <row r="8761" spans="1:11" s="64" customFormat="1" x14ac:dyDescent="0.2">
      <c r="A8761" s="203" t="str">
        <f>Collection!A1213</f>
        <v>2083/06/01</v>
      </c>
      <c r="B8761" s="197">
        <f>'PETTY CASH'!B276</f>
        <v>0</v>
      </c>
      <c r="C8761" s="200">
        <f>'PETTY CASH'!D276</f>
        <v>0</v>
      </c>
      <c r="D8761" s="200">
        <f>'PETTY CASH'!G276</f>
        <v>0</v>
      </c>
      <c r="E8761" s="200">
        <f>'PETTY CASH'!C276</f>
        <v>0</v>
      </c>
      <c r="F8761" s="200">
        <f>'PETTY CASH'!F276</f>
        <v>0</v>
      </c>
      <c r="G8761" s="201">
        <f>'PETTY CASH'!J276</f>
        <v>0</v>
      </c>
      <c r="H8761" s="201">
        <f>'PETTY CASH'!I276</f>
        <v>0</v>
      </c>
      <c r="I8761" s="201">
        <f t="shared" si="138"/>
        <v>0</v>
      </c>
      <c r="J8761" s="202"/>
      <c r="K8761" s="200" t="str" cm="1">
        <f t="array" ref="K8761">IF($C8761="","",IF(AND($C8761=Party_Statement!$C$5,$B8761&gt;=Party_Statement!$C$6,$B8761&lt;=Party_Statement!$E$6),SUMPRODUCT(($C$3:$C8761=Party_Statement!$C$5)*($B$3:$B8761&gt;=Party_Statement!$C$6)*($B$3:$B8761&lt;=Party_Statement!$E$6)),""))</f>
        <v/>
      </c>
    </row>
    <row r="8762" spans="1:11" x14ac:dyDescent="0.2">
      <c r="A8762" s="203" t="str">
        <f>Collection!A1214</f>
        <v>2083/06/01</v>
      </c>
      <c r="B8762" s="197">
        <f>'PETTY CASH'!B277</f>
        <v>0</v>
      </c>
      <c r="C8762" s="200">
        <f>'PETTY CASH'!D277</f>
        <v>0</v>
      </c>
      <c r="D8762" s="200">
        <f>'PETTY CASH'!G277</f>
        <v>0</v>
      </c>
      <c r="E8762" s="200">
        <f>'PETTY CASH'!C277</f>
        <v>0</v>
      </c>
      <c r="F8762" s="200">
        <f>'PETTY CASH'!F277</f>
        <v>0</v>
      </c>
      <c r="G8762" s="201">
        <f>'PETTY CASH'!J277</f>
        <v>0</v>
      </c>
      <c r="H8762" s="201">
        <f>'PETTY CASH'!I277</f>
        <v>0</v>
      </c>
      <c r="I8762" s="201">
        <f t="shared" si="138"/>
        <v>0</v>
      </c>
      <c r="J8762" s="200"/>
      <c r="K8762" s="200" t="str" cm="1">
        <f t="array" ref="K8762">IF($C8762="","",IF(AND($C8762=Party_Statement!$C$5,$B8762&gt;=Party_Statement!$C$6,$B8762&lt;=Party_Statement!$E$6),SUMPRODUCT(($C$3:$C8762=Party_Statement!$C$5)*($B$3:$B8762&gt;=Party_Statement!$C$6)*($B$3:$B8762&lt;=Party_Statement!$E$6)),""))</f>
        <v/>
      </c>
    </row>
    <row r="8763" spans="1:11" x14ac:dyDescent="0.2">
      <c r="A8763" s="203" t="str">
        <f>Collection!A1215</f>
        <v>2083/06/01</v>
      </c>
      <c r="B8763" s="197">
        <f>'PETTY CASH'!B278</f>
        <v>0</v>
      </c>
      <c r="C8763" s="200">
        <f>'PETTY CASH'!D278</f>
        <v>0</v>
      </c>
      <c r="D8763" s="200">
        <f>'PETTY CASH'!G278</f>
        <v>0</v>
      </c>
      <c r="E8763" s="200">
        <f>'PETTY CASH'!C278</f>
        <v>0</v>
      </c>
      <c r="F8763" s="200">
        <f>'PETTY CASH'!F278</f>
        <v>0</v>
      </c>
      <c r="G8763" s="201">
        <f>'PETTY CASH'!J278</f>
        <v>0</v>
      </c>
      <c r="H8763" s="201">
        <f>'PETTY CASH'!I278</f>
        <v>0</v>
      </c>
      <c r="I8763" s="201">
        <f t="shared" si="138"/>
        <v>0</v>
      </c>
      <c r="J8763" s="200"/>
      <c r="K8763" s="200" t="str" cm="1">
        <f t="array" ref="K8763">IF($C8763="","",IF(AND($C8763=Party_Statement!$C$5,$B8763&gt;=Party_Statement!$C$6,$B8763&lt;=Party_Statement!$E$6),SUMPRODUCT(($C$3:$C8763=Party_Statement!$C$5)*($B$3:$B8763&gt;=Party_Statement!$C$6)*($B$3:$B8763&lt;=Party_Statement!$E$6)),""))</f>
        <v/>
      </c>
    </row>
    <row r="8764" spans="1:11" x14ac:dyDescent="0.2">
      <c r="A8764" s="203" t="str">
        <f>Collection!A1216</f>
        <v>2083/06/01</v>
      </c>
      <c r="B8764" s="197">
        <f>'PETTY CASH'!B279</f>
        <v>0</v>
      </c>
      <c r="C8764" s="200">
        <f>'PETTY CASH'!D279</f>
        <v>0</v>
      </c>
      <c r="D8764" s="200">
        <f>'PETTY CASH'!G279</f>
        <v>0</v>
      </c>
      <c r="E8764" s="200">
        <f>'PETTY CASH'!C279</f>
        <v>0</v>
      </c>
      <c r="F8764" s="200">
        <f>'PETTY CASH'!F279</f>
        <v>0</v>
      </c>
      <c r="G8764" s="201">
        <f>'PETTY CASH'!J279</f>
        <v>0</v>
      </c>
      <c r="H8764" s="201">
        <f>'PETTY CASH'!I279</f>
        <v>0</v>
      </c>
      <c r="I8764" s="201">
        <f t="shared" si="138"/>
        <v>0</v>
      </c>
      <c r="J8764" s="200"/>
      <c r="K8764" s="200" t="str" cm="1">
        <f t="array" ref="K8764">IF($C8764="","",IF(AND($C8764=Party_Statement!$C$5,$B8764&gt;=Party_Statement!$C$6,$B8764&lt;=Party_Statement!$E$6),SUMPRODUCT(($C$3:$C8764=Party_Statement!$C$5)*($B$3:$B8764&gt;=Party_Statement!$C$6)*($B$3:$B8764&lt;=Party_Statement!$E$6)),""))</f>
        <v/>
      </c>
    </row>
    <row r="8765" spans="1:11" x14ac:dyDescent="0.2">
      <c r="A8765" s="203" t="str">
        <f>Collection!A1217</f>
        <v>2083/06/01</v>
      </c>
      <c r="B8765" s="197">
        <f>'PETTY CASH'!B280</f>
        <v>0</v>
      </c>
      <c r="C8765" s="200">
        <f>'PETTY CASH'!D280</f>
        <v>0</v>
      </c>
      <c r="D8765" s="200">
        <f>'PETTY CASH'!G280</f>
        <v>0</v>
      </c>
      <c r="E8765" s="200">
        <f>'PETTY CASH'!C280</f>
        <v>0</v>
      </c>
      <c r="F8765" s="200">
        <f>'PETTY CASH'!F280</f>
        <v>0</v>
      </c>
      <c r="G8765" s="201">
        <f>'PETTY CASH'!J280</f>
        <v>0</v>
      </c>
      <c r="H8765" s="201">
        <f>'PETTY CASH'!I280</f>
        <v>0</v>
      </c>
      <c r="I8765" s="201">
        <f t="shared" si="138"/>
        <v>0</v>
      </c>
      <c r="J8765" s="200"/>
      <c r="K8765" s="200" t="str" cm="1">
        <f t="array" ref="K8765">IF($C8765="","",IF(AND($C8765=Party_Statement!$C$5,$B8765&gt;=Party_Statement!$C$6,$B8765&lt;=Party_Statement!$E$6),SUMPRODUCT(($C$3:$C8765=Party_Statement!$C$5)*($B$3:$B8765&gt;=Party_Statement!$C$6)*($B$3:$B8765&lt;=Party_Statement!$E$6)),""))</f>
        <v/>
      </c>
    </row>
    <row r="8766" spans="1:11" x14ac:dyDescent="0.2">
      <c r="A8766" s="203" t="str">
        <f>Collection!A1218</f>
        <v>2083/06/01</v>
      </c>
      <c r="B8766" s="197">
        <f>'PETTY CASH'!B281</f>
        <v>0</v>
      </c>
      <c r="C8766" s="200">
        <f>'PETTY CASH'!D281</f>
        <v>0</v>
      </c>
      <c r="D8766" s="200">
        <f>'PETTY CASH'!G281</f>
        <v>0</v>
      </c>
      <c r="E8766" s="200">
        <f>'PETTY CASH'!C281</f>
        <v>0</v>
      </c>
      <c r="F8766" s="200">
        <f>'PETTY CASH'!F281</f>
        <v>0</v>
      </c>
      <c r="G8766" s="201">
        <f>'PETTY CASH'!J281</f>
        <v>0</v>
      </c>
      <c r="H8766" s="201">
        <f>'PETTY CASH'!I281</f>
        <v>0</v>
      </c>
      <c r="I8766" s="201">
        <f t="shared" si="138"/>
        <v>0</v>
      </c>
      <c r="J8766" s="200"/>
      <c r="K8766" s="200" t="str" cm="1">
        <f t="array" ref="K8766">IF($C8766="","",IF(AND($C8766=Party_Statement!$C$5,$B8766&gt;=Party_Statement!$C$6,$B8766&lt;=Party_Statement!$E$6),SUMPRODUCT(($C$3:$C8766=Party_Statement!$C$5)*($B$3:$B8766&gt;=Party_Statement!$C$6)*($B$3:$B8766&lt;=Party_Statement!$E$6)),""))</f>
        <v/>
      </c>
    </row>
    <row r="8767" spans="1:11" x14ac:dyDescent="0.2">
      <c r="A8767" s="203" t="str">
        <f>Collection!A1219</f>
        <v>2083/06/01</v>
      </c>
      <c r="B8767" s="197">
        <f>'PETTY CASH'!B282</f>
        <v>0</v>
      </c>
      <c r="C8767" s="200">
        <f>'PETTY CASH'!D282</f>
        <v>0</v>
      </c>
      <c r="D8767" s="200">
        <f>'PETTY CASH'!G282</f>
        <v>0</v>
      </c>
      <c r="E8767" s="200">
        <f>'PETTY CASH'!C282</f>
        <v>0</v>
      </c>
      <c r="F8767" s="200">
        <f>'PETTY CASH'!F282</f>
        <v>0</v>
      </c>
      <c r="G8767" s="201">
        <f>'PETTY CASH'!J282</f>
        <v>0</v>
      </c>
      <c r="H8767" s="201">
        <f>'PETTY CASH'!I282</f>
        <v>0</v>
      </c>
      <c r="I8767" s="201">
        <f t="shared" si="138"/>
        <v>0</v>
      </c>
      <c r="J8767" s="200"/>
      <c r="K8767" s="200" t="str" cm="1">
        <f t="array" ref="K8767">IF($C8767="","",IF(AND($C8767=Party_Statement!$C$5,$B8767&gt;=Party_Statement!$C$6,$B8767&lt;=Party_Statement!$E$6),SUMPRODUCT(($C$3:$C8767=Party_Statement!$C$5)*($B$3:$B8767&gt;=Party_Statement!$C$6)*($B$3:$B8767&lt;=Party_Statement!$E$6)),""))</f>
        <v/>
      </c>
    </row>
    <row r="8768" spans="1:11" x14ac:dyDescent="0.2">
      <c r="A8768" s="203" t="str">
        <f>Collection!A1220</f>
        <v>2083/06/01</v>
      </c>
      <c r="B8768" s="197">
        <f>'PETTY CASH'!B283</f>
        <v>0</v>
      </c>
      <c r="C8768" s="200">
        <f>'PETTY CASH'!D283</f>
        <v>0</v>
      </c>
      <c r="D8768" s="200">
        <f>'PETTY CASH'!G283</f>
        <v>0</v>
      </c>
      <c r="E8768" s="200">
        <f>'PETTY CASH'!C283</f>
        <v>0</v>
      </c>
      <c r="F8768" s="200">
        <f>'PETTY CASH'!F283</f>
        <v>0</v>
      </c>
      <c r="G8768" s="201">
        <f>'PETTY CASH'!J283</f>
        <v>0</v>
      </c>
      <c r="H8768" s="201">
        <f>'PETTY CASH'!I283</f>
        <v>0</v>
      </c>
      <c r="I8768" s="201">
        <f t="shared" si="138"/>
        <v>0</v>
      </c>
      <c r="J8768" s="200"/>
      <c r="K8768" s="200" t="str" cm="1">
        <f t="array" ref="K8768">IF($C8768="","",IF(AND($C8768=Party_Statement!$C$5,$B8768&gt;=Party_Statement!$C$6,$B8768&lt;=Party_Statement!$E$6),SUMPRODUCT(($C$3:$C8768=Party_Statement!$C$5)*($B$3:$B8768&gt;=Party_Statement!$C$6)*($B$3:$B8768&lt;=Party_Statement!$E$6)),""))</f>
        <v/>
      </c>
    </row>
    <row r="8769" spans="1:11" x14ac:dyDescent="0.2">
      <c r="A8769" s="203" t="str">
        <f>Collection!A1221</f>
        <v>2083/06/01</v>
      </c>
      <c r="B8769" s="197">
        <f>'PETTY CASH'!B284</f>
        <v>0</v>
      </c>
      <c r="C8769" s="200">
        <f>'PETTY CASH'!D284</f>
        <v>0</v>
      </c>
      <c r="D8769" s="200">
        <f>'PETTY CASH'!G284</f>
        <v>0</v>
      </c>
      <c r="E8769" s="200">
        <f>'PETTY CASH'!C284</f>
        <v>0</v>
      </c>
      <c r="F8769" s="200">
        <f>'PETTY CASH'!F284</f>
        <v>0</v>
      </c>
      <c r="G8769" s="201">
        <f>'PETTY CASH'!J284</f>
        <v>0</v>
      </c>
      <c r="H8769" s="201">
        <f>'PETTY CASH'!I284</f>
        <v>0</v>
      </c>
      <c r="I8769" s="201">
        <f t="shared" si="138"/>
        <v>0</v>
      </c>
      <c r="J8769" s="200"/>
      <c r="K8769" s="200" t="str" cm="1">
        <f t="array" ref="K8769">IF($C8769="","",IF(AND($C8769=Party_Statement!$C$5,$B8769&gt;=Party_Statement!$C$6,$B8769&lt;=Party_Statement!$E$6),SUMPRODUCT(($C$3:$C8769=Party_Statement!$C$5)*($B$3:$B8769&gt;=Party_Statement!$C$6)*($B$3:$B8769&lt;=Party_Statement!$E$6)),""))</f>
        <v/>
      </c>
    </row>
    <row r="8770" spans="1:11" x14ac:dyDescent="0.2">
      <c r="A8770" s="203" t="str">
        <f>Collection!A1222</f>
        <v>2083/06/01</v>
      </c>
      <c r="B8770" s="197">
        <f>'PETTY CASH'!B285</f>
        <v>0</v>
      </c>
      <c r="C8770" s="200">
        <f>'PETTY CASH'!D285</f>
        <v>0</v>
      </c>
      <c r="D8770" s="200">
        <f>'PETTY CASH'!G285</f>
        <v>0</v>
      </c>
      <c r="E8770" s="200">
        <f>'PETTY CASH'!C285</f>
        <v>0</v>
      </c>
      <c r="F8770" s="200">
        <f>'PETTY CASH'!F285</f>
        <v>0</v>
      </c>
      <c r="G8770" s="201">
        <f>'PETTY CASH'!J285</f>
        <v>0</v>
      </c>
      <c r="H8770" s="201">
        <f>'PETTY CASH'!I285</f>
        <v>0</v>
      </c>
      <c r="I8770" s="201">
        <f t="shared" si="138"/>
        <v>0</v>
      </c>
      <c r="J8770" s="200"/>
      <c r="K8770" s="200" t="str" cm="1">
        <f t="array" ref="K8770">IF($C8770="","",IF(AND($C8770=Party_Statement!$C$5,$B8770&gt;=Party_Statement!$C$6,$B8770&lt;=Party_Statement!$E$6),SUMPRODUCT(($C$3:$C8770=Party_Statement!$C$5)*($B$3:$B8770&gt;=Party_Statement!$C$6)*($B$3:$B8770&lt;=Party_Statement!$E$6)),""))</f>
        <v/>
      </c>
    </row>
    <row r="8771" spans="1:11" x14ac:dyDescent="0.2">
      <c r="A8771" s="203" t="str">
        <f>Collection!A1223</f>
        <v>2083/06/01</v>
      </c>
      <c r="B8771" s="197">
        <f>'PETTY CASH'!B286</f>
        <v>0</v>
      </c>
      <c r="C8771" s="200">
        <f>'PETTY CASH'!D286</f>
        <v>0</v>
      </c>
      <c r="D8771" s="200">
        <f>'PETTY CASH'!G286</f>
        <v>0</v>
      </c>
      <c r="E8771" s="200">
        <f>'PETTY CASH'!C286</f>
        <v>0</v>
      </c>
      <c r="F8771" s="200">
        <f>'PETTY CASH'!F286</f>
        <v>0</v>
      </c>
      <c r="G8771" s="201">
        <f>'PETTY CASH'!J286</f>
        <v>0</v>
      </c>
      <c r="H8771" s="201">
        <f>'PETTY CASH'!I286</f>
        <v>0</v>
      </c>
      <c r="I8771" s="201">
        <f t="shared" si="138"/>
        <v>0</v>
      </c>
      <c r="J8771" s="200"/>
      <c r="K8771" s="200" t="str" cm="1">
        <f t="array" ref="K8771">IF($C8771="","",IF(AND($C8771=Party_Statement!$C$5,$B8771&gt;=Party_Statement!$C$6,$B8771&lt;=Party_Statement!$E$6),SUMPRODUCT(($C$3:$C8771=Party_Statement!$C$5)*($B$3:$B8771&gt;=Party_Statement!$C$6)*($B$3:$B8771&lt;=Party_Statement!$E$6)),""))</f>
        <v/>
      </c>
    </row>
    <row r="8772" spans="1:11" x14ac:dyDescent="0.2">
      <c r="A8772" s="203" t="str">
        <f>Collection!A1224</f>
        <v>2083/06/01</v>
      </c>
      <c r="B8772" s="197">
        <f>'PETTY CASH'!B287</f>
        <v>0</v>
      </c>
      <c r="C8772" s="200">
        <f>'PETTY CASH'!D287</f>
        <v>0</v>
      </c>
      <c r="D8772" s="200">
        <f>'PETTY CASH'!G287</f>
        <v>0</v>
      </c>
      <c r="E8772" s="200">
        <f>'PETTY CASH'!C287</f>
        <v>0</v>
      </c>
      <c r="F8772" s="200">
        <f>'PETTY CASH'!F287</f>
        <v>0</v>
      </c>
      <c r="G8772" s="201">
        <f>'PETTY CASH'!J287</f>
        <v>0</v>
      </c>
      <c r="H8772" s="201">
        <f>'PETTY CASH'!I287</f>
        <v>0</v>
      </c>
      <c r="I8772" s="201">
        <f t="shared" si="138"/>
        <v>0</v>
      </c>
      <c r="J8772" s="200"/>
      <c r="K8772" s="200" t="str" cm="1">
        <f t="array" ref="K8772">IF($C8772="","",IF(AND($C8772=Party_Statement!$C$5,$B8772&gt;=Party_Statement!$C$6,$B8772&lt;=Party_Statement!$E$6),SUMPRODUCT(($C$3:$C8772=Party_Statement!$C$5)*($B$3:$B8772&gt;=Party_Statement!$C$6)*($B$3:$B8772&lt;=Party_Statement!$E$6)),""))</f>
        <v/>
      </c>
    </row>
    <row r="8773" spans="1:11" x14ac:dyDescent="0.2">
      <c r="A8773" s="203" t="str">
        <f>Collection!A1225</f>
        <v>2083/06/01</v>
      </c>
      <c r="B8773" s="197">
        <f>'PETTY CASH'!B288</f>
        <v>0</v>
      </c>
      <c r="C8773" s="200">
        <f>'PETTY CASH'!D288</f>
        <v>0</v>
      </c>
      <c r="D8773" s="200">
        <f>'PETTY CASH'!G288</f>
        <v>0</v>
      </c>
      <c r="E8773" s="200">
        <f>'PETTY CASH'!C288</f>
        <v>0</v>
      </c>
      <c r="F8773" s="200">
        <f>'PETTY CASH'!F288</f>
        <v>0</v>
      </c>
      <c r="G8773" s="201">
        <f>'PETTY CASH'!J288</f>
        <v>0</v>
      </c>
      <c r="H8773" s="201">
        <f>'PETTY CASH'!I288</f>
        <v>0</v>
      </c>
      <c r="I8773" s="201">
        <f t="shared" si="138"/>
        <v>0</v>
      </c>
      <c r="J8773" s="200"/>
      <c r="K8773" s="200" t="str" cm="1">
        <f t="array" ref="K8773">IF($C8773="","",IF(AND($C8773=Party_Statement!$C$5,$B8773&gt;=Party_Statement!$C$6,$B8773&lt;=Party_Statement!$E$6),SUMPRODUCT(($C$3:$C8773=Party_Statement!$C$5)*($B$3:$B8773&gt;=Party_Statement!$C$6)*($B$3:$B8773&lt;=Party_Statement!$E$6)),""))</f>
        <v/>
      </c>
    </row>
    <row r="8774" spans="1:11" x14ac:dyDescent="0.2">
      <c r="A8774" s="203" t="str">
        <f>Collection!A1226</f>
        <v>2083/06/01</v>
      </c>
      <c r="B8774" s="197">
        <f>'PETTY CASH'!B289</f>
        <v>0</v>
      </c>
      <c r="C8774" s="200">
        <f>'PETTY CASH'!D289</f>
        <v>0</v>
      </c>
      <c r="D8774" s="200">
        <f>'PETTY CASH'!G289</f>
        <v>0</v>
      </c>
      <c r="E8774" s="200">
        <f>'PETTY CASH'!C289</f>
        <v>0</v>
      </c>
      <c r="F8774" s="200">
        <f>'PETTY CASH'!F289</f>
        <v>0</v>
      </c>
      <c r="G8774" s="201">
        <f>'PETTY CASH'!J289</f>
        <v>0</v>
      </c>
      <c r="H8774" s="201">
        <f>'PETTY CASH'!I289</f>
        <v>0</v>
      </c>
      <c r="I8774" s="201">
        <f t="shared" si="138"/>
        <v>0</v>
      </c>
      <c r="J8774" s="200"/>
      <c r="K8774" s="200" t="str" cm="1">
        <f t="array" ref="K8774">IF($C8774="","",IF(AND($C8774=Party_Statement!$C$5,$B8774&gt;=Party_Statement!$C$6,$B8774&lt;=Party_Statement!$E$6),SUMPRODUCT(($C$3:$C8774=Party_Statement!$C$5)*($B$3:$B8774&gt;=Party_Statement!$C$6)*($B$3:$B8774&lt;=Party_Statement!$E$6)),""))</f>
        <v/>
      </c>
    </row>
    <row r="8775" spans="1:11" x14ac:dyDescent="0.2">
      <c r="A8775" s="203" t="str">
        <f>Collection!A1227</f>
        <v>2083/06/01</v>
      </c>
      <c r="B8775" s="197">
        <f>'PETTY CASH'!B290</f>
        <v>0</v>
      </c>
      <c r="C8775" s="200">
        <f>'PETTY CASH'!D290</f>
        <v>0</v>
      </c>
      <c r="D8775" s="200">
        <f>'PETTY CASH'!G290</f>
        <v>0</v>
      </c>
      <c r="E8775" s="200">
        <f>'PETTY CASH'!C290</f>
        <v>0</v>
      </c>
      <c r="F8775" s="200">
        <f>'PETTY CASH'!F290</f>
        <v>0</v>
      </c>
      <c r="G8775" s="201">
        <f>'PETTY CASH'!J290</f>
        <v>0</v>
      </c>
      <c r="H8775" s="201">
        <f>'PETTY CASH'!I290</f>
        <v>0</v>
      </c>
      <c r="I8775" s="201">
        <f t="shared" si="138"/>
        <v>0</v>
      </c>
      <c r="J8775" s="200"/>
      <c r="K8775" s="200" t="str" cm="1">
        <f t="array" ref="K8775">IF($C8775="","",IF(AND($C8775=Party_Statement!$C$5,$B8775&gt;=Party_Statement!$C$6,$B8775&lt;=Party_Statement!$E$6),SUMPRODUCT(($C$3:$C8775=Party_Statement!$C$5)*($B$3:$B8775&gt;=Party_Statement!$C$6)*($B$3:$B8775&lt;=Party_Statement!$E$6)),""))</f>
        <v/>
      </c>
    </row>
    <row r="8776" spans="1:11" x14ac:dyDescent="0.2">
      <c r="A8776" s="203" t="str">
        <f>Collection!A1228</f>
        <v>2083/06/01</v>
      </c>
      <c r="B8776" s="197">
        <f>'PETTY CASH'!B291</f>
        <v>0</v>
      </c>
      <c r="C8776" s="200">
        <f>'PETTY CASH'!D291</f>
        <v>0</v>
      </c>
      <c r="D8776" s="200">
        <f>'PETTY CASH'!G291</f>
        <v>0</v>
      </c>
      <c r="E8776" s="200">
        <f>'PETTY CASH'!C291</f>
        <v>0</v>
      </c>
      <c r="F8776" s="200">
        <f>'PETTY CASH'!F291</f>
        <v>0</v>
      </c>
      <c r="G8776" s="201">
        <f>'PETTY CASH'!J291</f>
        <v>0</v>
      </c>
      <c r="H8776" s="201">
        <f>'PETTY CASH'!I291</f>
        <v>0</v>
      </c>
      <c r="I8776" s="201">
        <f t="shared" si="138"/>
        <v>0</v>
      </c>
      <c r="J8776" s="200"/>
      <c r="K8776" s="200" t="str" cm="1">
        <f t="array" ref="K8776">IF($C8776="","",IF(AND($C8776=Party_Statement!$C$5,$B8776&gt;=Party_Statement!$C$6,$B8776&lt;=Party_Statement!$E$6),SUMPRODUCT(($C$3:$C8776=Party_Statement!$C$5)*($B$3:$B8776&gt;=Party_Statement!$C$6)*($B$3:$B8776&lt;=Party_Statement!$E$6)),""))</f>
        <v/>
      </c>
    </row>
    <row r="8777" spans="1:11" x14ac:dyDescent="0.2">
      <c r="A8777" s="203" t="str">
        <f>Collection!A1229</f>
        <v>2083/06/01</v>
      </c>
      <c r="B8777" s="197">
        <f>'PETTY CASH'!B292</f>
        <v>0</v>
      </c>
      <c r="C8777" s="200">
        <f>'PETTY CASH'!D292</f>
        <v>0</v>
      </c>
      <c r="D8777" s="200">
        <f>'PETTY CASH'!G292</f>
        <v>0</v>
      </c>
      <c r="E8777" s="200">
        <f>'PETTY CASH'!C292</f>
        <v>0</v>
      </c>
      <c r="F8777" s="200">
        <f>'PETTY CASH'!F292</f>
        <v>0</v>
      </c>
      <c r="G8777" s="201">
        <f>'PETTY CASH'!J292</f>
        <v>0</v>
      </c>
      <c r="H8777" s="201">
        <f>'PETTY CASH'!I292</f>
        <v>0</v>
      </c>
      <c r="I8777" s="201">
        <f t="shared" si="138"/>
        <v>0</v>
      </c>
      <c r="J8777" s="200"/>
      <c r="K8777" s="200" t="str" cm="1">
        <f t="array" ref="K8777">IF($C8777="","",IF(AND($C8777=Party_Statement!$C$5,$B8777&gt;=Party_Statement!$C$6,$B8777&lt;=Party_Statement!$E$6),SUMPRODUCT(($C$3:$C8777=Party_Statement!$C$5)*($B$3:$B8777&gt;=Party_Statement!$C$6)*($B$3:$B8777&lt;=Party_Statement!$E$6)),""))</f>
        <v/>
      </c>
    </row>
    <row r="8778" spans="1:11" x14ac:dyDescent="0.2">
      <c r="A8778" s="203" t="str">
        <f>Collection!A1230</f>
        <v>2083/06/01</v>
      </c>
      <c r="B8778" s="197">
        <f>'PETTY CASH'!B293</f>
        <v>0</v>
      </c>
      <c r="C8778" s="200">
        <f>'PETTY CASH'!D293</f>
        <v>0</v>
      </c>
      <c r="D8778" s="200">
        <f>'PETTY CASH'!G293</f>
        <v>0</v>
      </c>
      <c r="E8778" s="200">
        <f>'PETTY CASH'!C293</f>
        <v>0</v>
      </c>
      <c r="F8778" s="200">
        <f>'PETTY CASH'!F293</f>
        <v>0</v>
      </c>
      <c r="G8778" s="201">
        <f>'PETTY CASH'!J293</f>
        <v>0</v>
      </c>
      <c r="H8778" s="201">
        <f>'PETTY CASH'!I293</f>
        <v>0</v>
      </c>
      <c r="I8778" s="201">
        <f t="shared" si="138"/>
        <v>0</v>
      </c>
      <c r="J8778" s="200"/>
      <c r="K8778" s="200" t="str" cm="1">
        <f t="array" ref="K8778">IF($C8778="","",IF(AND($C8778=Party_Statement!$C$5,$B8778&gt;=Party_Statement!$C$6,$B8778&lt;=Party_Statement!$E$6),SUMPRODUCT(($C$3:$C8778=Party_Statement!$C$5)*($B$3:$B8778&gt;=Party_Statement!$C$6)*($B$3:$B8778&lt;=Party_Statement!$E$6)),""))</f>
        <v/>
      </c>
    </row>
    <row r="8779" spans="1:11" x14ac:dyDescent="0.2">
      <c r="A8779" s="203" t="str">
        <f>Collection!A1231</f>
        <v>2083/06/01</v>
      </c>
      <c r="B8779" s="197">
        <f>'PETTY CASH'!B294</f>
        <v>0</v>
      </c>
      <c r="C8779" s="200">
        <f>'PETTY CASH'!D294</f>
        <v>0</v>
      </c>
      <c r="D8779" s="200">
        <f>'PETTY CASH'!G294</f>
        <v>0</v>
      </c>
      <c r="E8779" s="200">
        <f>'PETTY CASH'!C294</f>
        <v>0</v>
      </c>
      <c r="F8779" s="200">
        <f>'PETTY CASH'!F294</f>
        <v>0</v>
      </c>
      <c r="G8779" s="201">
        <f>'PETTY CASH'!J294</f>
        <v>0</v>
      </c>
      <c r="H8779" s="201">
        <f>'PETTY CASH'!I294</f>
        <v>0</v>
      </c>
      <c r="I8779" s="201">
        <f t="shared" si="138"/>
        <v>0</v>
      </c>
      <c r="J8779" s="200"/>
      <c r="K8779" s="200" t="str" cm="1">
        <f t="array" ref="K8779">IF($C8779="","",IF(AND($C8779=Party_Statement!$C$5,$B8779&gt;=Party_Statement!$C$6,$B8779&lt;=Party_Statement!$E$6),SUMPRODUCT(($C$3:$C8779=Party_Statement!$C$5)*($B$3:$B8779&gt;=Party_Statement!$C$6)*($B$3:$B8779&lt;=Party_Statement!$E$6)),""))</f>
        <v/>
      </c>
    </row>
    <row r="8780" spans="1:11" x14ac:dyDescent="0.2">
      <c r="A8780" s="203" t="str">
        <f>Collection!A1232</f>
        <v>2083/06/01</v>
      </c>
      <c r="B8780" s="197">
        <f>'PETTY CASH'!B295</f>
        <v>0</v>
      </c>
      <c r="C8780" s="200">
        <f>'PETTY CASH'!D295</f>
        <v>0</v>
      </c>
      <c r="D8780" s="200">
        <f>'PETTY CASH'!G295</f>
        <v>0</v>
      </c>
      <c r="E8780" s="200">
        <f>'PETTY CASH'!C295</f>
        <v>0</v>
      </c>
      <c r="F8780" s="200">
        <f>'PETTY CASH'!F295</f>
        <v>0</v>
      </c>
      <c r="G8780" s="201">
        <f>'PETTY CASH'!J295</f>
        <v>0</v>
      </c>
      <c r="H8780" s="201">
        <f>'PETTY CASH'!I295</f>
        <v>0</v>
      </c>
      <c r="I8780" s="201">
        <f t="shared" si="138"/>
        <v>0</v>
      </c>
      <c r="J8780" s="200"/>
      <c r="K8780" s="200" t="str" cm="1">
        <f t="array" ref="K8780">IF($C8780="","",IF(AND($C8780=Party_Statement!$C$5,$B8780&gt;=Party_Statement!$C$6,$B8780&lt;=Party_Statement!$E$6),SUMPRODUCT(($C$3:$C8780=Party_Statement!$C$5)*($B$3:$B8780&gt;=Party_Statement!$C$6)*($B$3:$B8780&lt;=Party_Statement!$E$6)),""))</f>
        <v/>
      </c>
    </row>
    <row r="8781" spans="1:11" x14ac:dyDescent="0.2">
      <c r="A8781" s="203" t="str">
        <f>Collection!A1233</f>
        <v>2083/06/01</v>
      </c>
      <c r="B8781" s="197">
        <f>'PETTY CASH'!B296</f>
        <v>0</v>
      </c>
      <c r="C8781" s="200">
        <f>'PETTY CASH'!D296</f>
        <v>0</v>
      </c>
      <c r="D8781" s="200">
        <f>'PETTY CASH'!G296</f>
        <v>0</v>
      </c>
      <c r="E8781" s="200">
        <f>'PETTY CASH'!C296</f>
        <v>0</v>
      </c>
      <c r="F8781" s="200">
        <f>'PETTY CASH'!F296</f>
        <v>0</v>
      </c>
      <c r="G8781" s="201">
        <f>'PETTY CASH'!J296</f>
        <v>0</v>
      </c>
      <c r="H8781" s="201">
        <f>'PETTY CASH'!I296</f>
        <v>0</v>
      </c>
      <c r="I8781" s="201">
        <f t="shared" si="138"/>
        <v>0</v>
      </c>
      <c r="J8781" s="200"/>
      <c r="K8781" s="200" t="str" cm="1">
        <f t="array" ref="K8781">IF($C8781="","",IF(AND($C8781=Party_Statement!$C$5,$B8781&gt;=Party_Statement!$C$6,$B8781&lt;=Party_Statement!$E$6),SUMPRODUCT(($C$3:$C8781=Party_Statement!$C$5)*($B$3:$B8781&gt;=Party_Statement!$C$6)*($B$3:$B8781&lt;=Party_Statement!$E$6)),""))</f>
        <v/>
      </c>
    </row>
    <row r="8782" spans="1:11" x14ac:dyDescent="0.2">
      <c r="A8782" s="203" t="str">
        <f>Collection!A1234</f>
        <v>2083/06/01</v>
      </c>
      <c r="B8782" s="197">
        <f>'PETTY CASH'!B297</f>
        <v>0</v>
      </c>
      <c r="C8782" s="200">
        <f>'PETTY CASH'!D297</f>
        <v>0</v>
      </c>
      <c r="D8782" s="200">
        <f>'PETTY CASH'!G297</f>
        <v>0</v>
      </c>
      <c r="E8782" s="200">
        <f>'PETTY CASH'!C297</f>
        <v>0</v>
      </c>
      <c r="F8782" s="200">
        <f>'PETTY CASH'!F297</f>
        <v>0</v>
      </c>
      <c r="G8782" s="201">
        <f>'PETTY CASH'!J297</f>
        <v>0</v>
      </c>
      <c r="H8782" s="201">
        <f>'PETTY CASH'!I297</f>
        <v>0</v>
      </c>
      <c r="I8782" s="201">
        <f t="shared" si="138"/>
        <v>0</v>
      </c>
      <c r="J8782" s="200"/>
      <c r="K8782" s="200" t="str" cm="1">
        <f t="array" ref="K8782">IF($C8782="","",IF(AND($C8782=Party_Statement!$C$5,$B8782&gt;=Party_Statement!$C$6,$B8782&lt;=Party_Statement!$E$6),SUMPRODUCT(($C$3:$C8782=Party_Statement!$C$5)*($B$3:$B8782&gt;=Party_Statement!$C$6)*($B$3:$B8782&lt;=Party_Statement!$E$6)),""))</f>
        <v/>
      </c>
    </row>
    <row r="8783" spans="1:11" x14ac:dyDescent="0.2">
      <c r="A8783" s="203" t="str">
        <f>Collection!A1235</f>
        <v>2083/06/01</v>
      </c>
      <c r="B8783" s="197">
        <f>'PETTY CASH'!B298</f>
        <v>0</v>
      </c>
      <c r="C8783" s="200">
        <f>'PETTY CASH'!D298</f>
        <v>0</v>
      </c>
      <c r="D8783" s="200">
        <f>'PETTY CASH'!G298</f>
        <v>0</v>
      </c>
      <c r="E8783" s="200">
        <f>'PETTY CASH'!C298</f>
        <v>0</v>
      </c>
      <c r="F8783" s="200">
        <f>'PETTY CASH'!F298</f>
        <v>0</v>
      </c>
      <c r="G8783" s="201">
        <f>'PETTY CASH'!J298</f>
        <v>0</v>
      </c>
      <c r="H8783" s="201">
        <f>'PETTY CASH'!I298</f>
        <v>0</v>
      </c>
      <c r="I8783" s="201">
        <f t="shared" si="138"/>
        <v>0</v>
      </c>
      <c r="J8783" s="200"/>
      <c r="K8783" s="200" t="str" cm="1">
        <f t="array" ref="K8783">IF($C8783="","",IF(AND($C8783=Party_Statement!$C$5,$B8783&gt;=Party_Statement!$C$6,$B8783&lt;=Party_Statement!$E$6),SUMPRODUCT(($C$3:$C8783=Party_Statement!$C$5)*($B$3:$B8783&gt;=Party_Statement!$C$6)*($B$3:$B8783&lt;=Party_Statement!$E$6)),""))</f>
        <v/>
      </c>
    </row>
    <row r="8784" spans="1:11" x14ac:dyDescent="0.2">
      <c r="A8784" s="203" t="str">
        <f>Collection!A1236</f>
        <v>2083/06/01</v>
      </c>
      <c r="B8784" s="197">
        <f>'PETTY CASH'!B299</f>
        <v>0</v>
      </c>
      <c r="C8784" s="200">
        <f>'PETTY CASH'!D299</f>
        <v>0</v>
      </c>
      <c r="D8784" s="200">
        <f>'PETTY CASH'!G299</f>
        <v>0</v>
      </c>
      <c r="E8784" s="200">
        <f>'PETTY CASH'!C299</f>
        <v>0</v>
      </c>
      <c r="F8784" s="200">
        <f>'PETTY CASH'!F299</f>
        <v>0</v>
      </c>
      <c r="G8784" s="201">
        <f>'PETTY CASH'!J299</f>
        <v>0</v>
      </c>
      <c r="H8784" s="201">
        <f>'PETTY CASH'!I299</f>
        <v>0</v>
      </c>
      <c r="I8784" s="201">
        <f t="shared" si="138"/>
        <v>0</v>
      </c>
      <c r="J8784" s="200"/>
      <c r="K8784" s="200" t="str" cm="1">
        <f t="array" ref="K8784">IF($C8784="","",IF(AND($C8784=Party_Statement!$C$5,$B8784&gt;=Party_Statement!$C$6,$B8784&lt;=Party_Statement!$E$6),SUMPRODUCT(($C$3:$C8784=Party_Statement!$C$5)*($B$3:$B8784&gt;=Party_Statement!$C$6)*($B$3:$B8784&lt;=Party_Statement!$E$6)),""))</f>
        <v/>
      </c>
    </row>
    <row r="8785" spans="1:11" x14ac:dyDescent="0.2">
      <c r="A8785" s="203" t="str">
        <f>Collection!A1237</f>
        <v>2083/06/01</v>
      </c>
      <c r="B8785" s="197">
        <f>'PETTY CASH'!B300</f>
        <v>0</v>
      </c>
      <c r="C8785" s="200">
        <f>'PETTY CASH'!D300</f>
        <v>0</v>
      </c>
      <c r="D8785" s="200">
        <f>'PETTY CASH'!G300</f>
        <v>0</v>
      </c>
      <c r="E8785" s="200">
        <f>'PETTY CASH'!C300</f>
        <v>0</v>
      </c>
      <c r="F8785" s="200">
        <f>'PETTY CASH'!F300</f>
        <v>0</v>
      </c>
      <c r="G8785" s="201">
        <f>'PETTY CASH'!J300</f>
        <v>0</v>
      </c>
      <c r="H8785" s="201">
        <f>'PETTY CASH'!I300</f>
        <v>0</v>
      </c>
      <c r="I8785" s="201">
        <f t="shared" si="138"/>
        <v>0</v>
      </c>
      <c r="J8785" s="200"/>
      <c r="K8785" s="200" t="str" cm="1">
        <f t="array" ref="K8785">IF($C8785="","",IF(AND($C8785=Party_Statement!$C$5,$B8785&gt;=Party_Statement!$C$6,$B8785&lt;=Party_Statement!$E$6),SUMPRODUCT(($C$3:$C8785=Party_Statement!$C$5)*($B$3:$B8785&gt;=Party_Statement!$C$6)*($B$3:$B8785&lt;=Party_Statement!$E$6)),""))</f>
        <v/>
      </c>
    </row>
    <row r="8786" spans="1:11" x14ac:dyDescent="0.2">
      <c r="A8786" s="203" t="str">
        <f>Collection!A1238</f>
        <v>2083/06/01</v>
      </c>
      <c r="B8786" s="197">
        <f>'PETTY CASH'!B301</f>
        <v>0</v>
      </c>
      <c r="C8786" s="200">
        <f>'PETTY CASH'!D301</f>
        <v>0</v>
      </c>
      <c r="D8786" s="200">
        <f>'PETTY CASH'!G301</f>
        <v>0</v>
      </c>
      <c r="E8786" s="200">
        <f>'PETTY CASH'!C301</f>
        <v>0</v>
      </c>
      <c r="F8786" s="200">
        <f>'PETTY CASH'!F301</f>
        <v>0</v>
      </c>
      <c r="G8786" s="201">
        <f>'PETTY CASH'!J301</f>
        <v>0</v>
      </c>
      <c r="H8786" s="201">
        <f>'PETTY CASH'!I301</f>
        <v>0</v>
      </c>
      <c r="I8786" s="201">
        <f t="shared" si="138"/>
        <v>0</v>
      </c>
      <c r="J8786" s="200"/>
      <c r="K8786" s="200" t="str" cm="1">
        <f t="array" ref="K8786">IF($C8786="","",IF(AND($C8786=Party_Statement!$C$5,$B8786&gt;=Party_Statement!$C$6,$B8786&lt;=Party_Statement!$E$6),SUMPRODUCT(($C$3:$C8786=Party_Statement!$C$5)*($B$3:$B8786&gt;=Party_Statement!$C$6)*($B$3:$B8786&lt;=Party_Statement!$E$6)),""))</f>
        <v/>
      </c>
    </row>
    <row r="8787" spans="1:11" x14ac:dyDescent="0.2">
      <c r="A8787" s="203" t="str">
        <f>Collection!A1239</f>
        <v>2083/06/01</v>
      </c>
      <c r="B8787" s="197">
        <f>'PETTY CASH'!B302</f>
        <v>0</v>
      </c>
      <c r="C8787" s="200">
        <f>'PETTY CASH'!D302</f>
        <v>0</v>
      </c>
      <c r="D8787" s="200">
        <f>'PETTY CASH'!G302</f>
        <v>0</v>
      </c>
      <c r="E8787" s="200">
        <f>'PETTY CASH'!C302</f>
        <v>0</v>
      </c>
      <c r="F8787" s="200">
        <f>'PETTY CASH'!F302</f>
        <v>0</v>
      </c>
      <c r="G8787" s="201">
        <f>'PETTY CASH'!J302</f>
        <v>0</v>
      </c>
      <c r="H8787" s="201">
        <f>'PETTY CASH'!I302</f>
        <v>0</v>
      </c>
      <c r="I8787" s="201">
        <f t="shared" si="138"/>
        <v>0</v>
      </c>
      <c r="J8787" s="200"/>
      <c r="K8787" s="200" t="str" cm="1">
        <f t="array" ref="K8787">IF($C8787="","",IF(AND($C8787=Party_Statement!$C$5,$B8787&gt;=Party_Statement!$C$6,$B8787&lt;=Party_Statement!$E$6),SUMPRODUCT(($C$3:$C8787=Party_Statement!$C$5)*($B$3:$B8787&gt;=Party_Statement!$C$6)*($B$3:$B8787&lt;=Party_Statement!$E$6)),""))</f>
        <v/>
      </c>
    </row>
    <row r="8788" spans="1:11" x14ac:dyDescent="0.2">
      <c r="A8788" s="203" t="str">
        <f>Collection!A1240</f>
        <v>2083/06/01</v>
      </c>
      <c r="B8788" s="197">
        <f>'PETTY CASH'!B303</f>
        <v>0</v>
      </c>
      <c r="C8788" s="200">
        <f>'PETTY CASH'!D303</f>
        <v>0</v>
      </c>
      <c r="D8788" s="200">
        <f>'PETTY CASH'!G303</f>
        <v>0</v>
      </c>
      <c r="E8788" s="200">
        <f>'PETTY CASH'!C303</f>
        <v>0</v>
      </c>
      <c r="F8788" s="200">
        <f>'PETTY CASH'!F303</f>
        <v>0</v>
      </c>
      <c r="G8788" s="201">
        <f>'PETTY CASH'!J303</f>
        <v>0</v>
      </c>
      <c r="H8788" s="201">
        <f>'PETTY CASH'!I303</f>
        <v>0</v>
      </c>
      <c r="I8788" s="201">
        <f t="shared" si="138"/>
        <v>0</v>
      </c>
      <c r="J8788" s="200"/>
      <c r="K8788" s="200" t="str" cm="1">
        <f t="array" ref="K8788">IF($C8788="","",IF(AND($C8788=Party_Statement!$C$5,$B8788&gt;=Party_Statement!$C$6,$B8788&lt;=Party_Statement!$E$6),SUMPRODUCT(($C$3:$C8788=Party_Statement!$C$5)*($B$3:$B8788&gt;=Party_Statement!$C$6)*($B$3:$B8788&lt;=Party_Statement!$E$6)),""))</f>
        <v/>
      </c>
    </row>
    <row r="8789" spans="1:11" x14ac:dyDescent="0.2">
      <c r="A8789" s="203" t="str">
        <f>Collection!A1241</f>
        <v>2083/06/01</v>
      </c>
      <c r="B8789" s="197">
        <f>'PETTY CASH'!B304</f>
        <v>0</v>
      </c>
      <c r="C8789" s="200">
        <f>'PETTY CASH'!D304</f>
        <v>0</v>
      </c>
      <c r="D8789" s="200">
        <f>'PETTY CASH'!G304</f>
        <v>0</v>
      </c>
      <c r="E8789" s="200">
        <f>'PETTY CASH'!C304</f>
        <v>0</v>
      </c>
      <c r="F8789" s="200">
        <f>'PETTY CASH'!F304</f>
        <v>0</v>
      </c>
      <c r="G8789" s="201">
        <f>'PETTY CASH'!J304</f>
        <v>0</v>
      </c>
      <c r="H8789" s="201">
        <f>'PETTY CASH'!I304</f>
        <v>0</v>
      </c>
      <c r="I8789" s="201">
        <f t="shared" si="138"/>
        <v>0</v>
      </c>
      <c r="J8789" s="200"/>
      <c r="K8789" s="200" t="str" cm="1">
        <f t="array" ref="K8789">IF($C8789="","",IF(AND($C8789=Party_Statement!$C$5,$B8789&gt;=Party_Statement!$C$6,$B8789&lt;=Party_Statement!$E$6),SUMPRODUCT(($C$3:$C8789=Party_Statement!$C$5)*($B$3:$B8789&gt;=Party_Statement!$C$6)*($B$3:$B8789&lt;=Party_Statement!$E$6)),""))</f>
        <v/>
      </c>
    </row>
    <row r="8790" spans="1:11" x14ac:dyDescent="0.2">
      <c r="A8790" s="203" t="str">
        <f>Collection!A1242</f>
        <v>2083/06/01</v>
      </c>
      <c r="B8790" s="197">
        <f>'PETTY CASH'!B305</f>
        <v>0</v>
      </c>
      <c r="C8790" s="200">
        <f>'PETTY CASH'!D305</f>
        <v>0</v>
      </c>
      <c r="D8790" s="200">
        <f>'PETTY CASH'!G305</f>
        <v>0</v>
      </c>
      <c r="E8790" s="200">
        <f>'PETTY CASH'!C305</f>
        <v>0</v>
      </c>
      <c r="F8790" s="200">
        <f>'PETTY CASH'!F305</f>
        <v>0</v>
      </c>
      <c r="G8790" s="201">
        <f>'PETTY CASH'!J305</f>
        <v>0</v>
      </c>
      <c r="H8790" s="201">
        <f>'PETTY CASH'!I305</f>
        <v>0</v>
      </c>
      <c r="I8790" s="201">
        <f t="shared" si="138"/>
        <v>0</v>
      </c>
      <c r="J8790" s="200"/>
      <c r="K8790" s="200" t="str" cm="1">
        <f t="array" ref="K8790">IF($C8790="","",IF(AND($C8790=Party_Statement!$C$5,$B8790&gt;=Party_Statement!$C$6,$B8790&lt;=Party_Statement!$E$6),SUMPRODUCT(($C$3:$C8790=Party_Statement!$C$5)*($B$3:$B8790&gt;=Party_Statement!$C$6)*($B$3:$B8790&lt;=Party_Statement!$E$6)),""))</f>
        <v/>
      </c>
    </row>
    <row r="8791" spans="1:11" x14ac:dyDescent="0.2">
      <c r="A8791" s="203" t="str">
        <f>Collection!A1243</f>
        <v>2083/06/01</v>
      </c>
      <c r="B8791" s="197">
        <f>'PETTY CASH'!B306</f>
        <v>0</v>
      </c>
      <c r="C8791" s="200">
        <f>'PETTY CASH'!D306</f>
        <v>0</v>
      </c>
      <c r="D8791" s="200">
        <f>'PETTY CASH'!G306</f>
        <v>0</v>
      </c>
      <c r="E8791" s="200">
        <f>'PETTY CASH'!C306</f>
        <v>0</v>
      </c>
      <c r="F8791" s="200">
        <f>'PETTY CASH'!F306</f>
        <v>0</v>
      </c>
      <c r="G8791" s="201">
        <f>'PETTY CASH'!J306</f>
        <v>0</v>
      </c>
      <c r="H8791" s="201">
        <f>'PETTY CASH'!I306</f>
        <v>0</v>
      </c>
      <c r="I8791" s="201">
        <f t="shared" si="138"/>
        <v>0</v>
      </c>
      <c r="J8791" s="200"/>
      <c r="K8791" s="200" t="str" cm="1">
        <f t="array" ref="K8791">IF($C8791="","",IF(AND($C8791=Party_Statement!$C$5,$B8791&gt;=Party_Statement!$C$6,$B8791&lt;=Party_Statement!$E$6),SUMPRODUCT(($C$3:$C8791=Party_Statement!$C$5)*($B$3:$B8791&gt;=Party_Statement!$C$6)*($B$3:$B8791&lt;=Party_Statement!$E$6)),""))</f>
        <v/>
      </c>
    </row>
    <row r="8792" spans="1:11" x14ac:dyDescent="0.2">
      <c r="A8792" s="203" t="str">
        <f>Collection!A1244</f>
        <v>2083/06/01</v>
      </c>
      <c r="B8792" s="197">
        <f>'PETTY CASH'!B307</f>
        <v>0</v>
      </c>
      <c r="C8792" s="200">
        <f>'PETTY CASH'!D307</f>
        <v>0</v>
      </c>
      <c r="D8792" s="200">
        <f>'PETTY CASH'!G307</f>
        <v>0</v>
      </c>
      <c r="E8792" s="200">
        <f>'PETTY CASH'!C307</f>
        <v>0</v>
      </c>
      <c r="F8792" s="200">
        <f>'PETTY CASH'!F307</f>
        <v>0</v>
      </c>
      <c r="G8792" s="201">
        <f>'PETTY CASH'!J307</f>
        <v>0</v>
      </c>
      <c r="H8792" s="201">
        <f>'PETTY CASH'!I307</f>
        <v>0</v>
      </c>
      <c r="I8792" s="201">
        <f t="shared" si="138"/>
        <v>0</v>
      </c>
      <c r="J8792" s="200"/>
      <c r="K8792" s="200" t="str" cm="1">
        <f t="array" ref="K8792">IF($C8792="","",IF(AND($C8792=Party_Statement!$C$5,$B8792&gt;=Party_Statement!$C$6,$B8792&lt;=Party_Statement!$E$6),SUMPRODUCT(($C$3:$C8792=Party_Statement!$C$5)*($B$3:$B8792&gt;=Party_Statement!$C$6)*($B$3:$B8792&lt;=Party_Statement!$E$6)),""))</f>
        <v/>
      </c>
    </row>
    <row r="8793" spans="1:11" x14ac:dyDescent="0.2">
      <c r="A8793" s="203" t="str">
        <f>Collection!A1245</f>
        <v>2083/06/01</v>
      </c>
      <c r="B8793" s="197">
        <f>'PETTY CASH'!B308</f>
        <v>0</v>
      </c>
      <c r="C8793" s="200">
        <f>'PETTY CASH'!D308</f>
        <v>0</v>
      </c>
      <c r="D8793" s="200">
        <f>'PETTY CASH'!G308</f>
        <v>0</v>
      </c>
      <c r="E8793" s="200">
        <f>'PETTY CASH'!C308</f>
        <v>0</v>
      </c>
      <c r="F8793" s="200">
        <f>'PETTY CASH'!F308</f>
        <v>0</v>
      </c>
      <c r="G8793" s="201">
        <f>'PETTY CASH'!J308</f>
        <v>0</v>
      </c>
      <c r="H8793" s="201">
        <f>'PETTY CASH'!I308</f>
        <v>0</v>
      </c>
      <c r="I8793" s="201">
        <f t="shared" si="138"/>
        <v>0</v>
      </c>
      <c r="J8793" s="200"/>
      <c r="K8793" s="200" t="str" cm="1">
        <f t="array" ref="K8793">IF($C8793="","",IF(AND($C8793=Party_Statement!$C$5,$B8793&gt;=Party_Statement!$C$6,$B8793&lt;=Party_Statement!$E$6),SUMPRODUCT(($C$3:$C8793=Party_Statement!$C$5)*($B$3:$B8793&gt;=Party_Statement!$C$6)*($B$3:$B8793&lt;=Party_Statement!$E$6)),""))</f>
        <v/>
      </c>
    </row>
    <row r="8794" spans="1:11" x14ac:dyDescent="0.2">
      <c r="A8794" s="203" t="str">
        <f>Collection!A1246</f>
        <v>2083/06/01</v>
      </c>
      <c r="B8794" s="197">
        <f>'PETTY CASH'!B309</f>
        <v>0</v>
      </c>
      <c r="C8794" s="200">
        <f>'PETTY CASH'!D309</f>
        <v>0</v>
      </c>
      <c r="D8794" s="200">
        <f>'PETTY CASH'!G309</f>
        <v>0</v>
      </c>
      <c r="E8794" s="200">
        <f>'PETTY CASH'!C309</f>
        <v>0</v>
      </c>
      <c r="F8794" s="200">
        <f>'PETTY CASH'!F309</f>
        <v>0</v>
      </c>
      <c r="G8794" s="201">
        <f>'PETTY CASH'!J309</f>
        <v>0</v>
      </c>
      <c r="H8794" s="201">
        <f>'PETTY CASH'!I309</f>
        <v>0</v>
      </c>
      <c r="I8794" s="201">
        <f t="shared" si="138"/>
        <v>0</v>
      </c>
      <c r="J8794" s="200"/>
      <c r="K8794" s="200" t="str" cm="1">
        <f t="array" ref="K8794">IF($C8794="","",IF(AND($C8794=Party_Statement!$C$5,$B8794&gt;=Party_Statement!$C$6,$B8794&lt;=Party_Statement!$E$6),SUMPRODUCT(($C$3:$C8794=Party_Statement!$C$5)*($B$3:$B8794&gt;=Party_Statement!$C$6)*($B$3:$B8794&lt;=Party_Statement!$E$6)),""))</f>
        <v/>
      </c>
    </row>
    <row r="8795" spans="1:11" x14ac:dyDescent="0.2">
      <c r="A8795" s="203" t="str">
        <f>Collection!A1247</f>
        <v>2083/06/01</v>
      </c>
      <c r="B8795" s="197">
        <f>'PETTY CASH'!B310</f>
        <v>0</v>
      </c>
      <c r="C8795" s="200">
        <f>'PETTY CASH'!D310</f>
        <v>0</v>
      </c>
      <c r="D8795" s="200">
        <f>'PETTY CASH'!G310</f>
        <v>0</v>
      </c>
      <c r="E8795" s="200">
        <f>'PETTY CASH'!C310</f>
        <v>0</v>
      </c>
      <c r="F8795" s="200">
        <f>'PETTY CASH'!F310</f>
        <v>0</v>
      </c>
      <c r="G8795" s="201">
        <f>'PETTY CASH'!J310</f>
        <v>0</v>
      </c>
      <c r="H8795" s="201">
        <f>'PETTY CASH'!I310</f>
        <v>0</v>
      </c>
      <c r="I8795" s="201">
        <f t="shared" si="138"/>
        <v>0</v>
      </c>
      <c r="J8795" s="200"/>
      <c r="K8795" s="200" t="str" cm="1">
        <f t="array" ref="K8795">IF($C8795="","",IF(AND($C8795=Party_Statement!$C$5,$B8795&gt;=Party_Statement!$C$6,$B8795&lt;=Party_Statement!$E$6),SUMPRODUCT(($C$3:$C8795=Party_Statement!$C$5)*($B$3:$B8795&gt;=Party_Statement!$C$6)*($B$3:$B8795&lt;=Party_Statement!$E$6)),""))</f>
        <v/>
      </c>
    </row>
    <row r="8796" spans="1:11" x14ac:dyDescent="0.2">
      <c r="A8796" s="203" t="str">
        <f>Collection!A1248</f>
        <v>2083/06/01</v>
      </c>
      <c r="B8796" s="197">
        <f>'PETTY CASH'!B311</f>
        <v>0</v>
      </c>
      <c r="C8796" s="200">
        <f>'PETTY CASH'!D311</f>
        <v>0</v>
      </c>
      <c r="D8796" s="200">
        <f>'PETTY CASH'!G311</f>
        <v>0</v>
      </c>
      <c r="E8796" s="200">
        <f>'PETTY CASH'!C311</f>
        <v>0</v>
      </c>
      <c r="F8796" s="200">
        <f>'PETTY CASH'!F311</f>
        <v>0</v>
      </c>
      <c r="G8796" s="201">
        <f>'PETTY CASH'!J311</f>
        <v>0</v>
      </c>
      <c r="H8796" s="201">
        <f>'PETTY CASH'!I311</f>
        <v>0</v>
      </c>
      <c r="I8796" s="201">
        <f t="shared" si="138"/>
        <v>0</v>
      </c>
      <c r="J8796" s="200"/>
      <c r="K8796" s="200" t="str" cm="1">
        <f t="array" ref="K8796">IF($C8796="","",IF(AND($C8796=Party_Statement!$C$5,$B8796&gt;=Party_Statement!$C$6,$B8796&lt;=Party_Statement!$E$6),SUMPRODUCT(($C$3:$C8796=Party_Statement!$C$5)*($B$3:$B8796&gt;=Party_Statement!$C$6)*($B$3:$B8796&lt;=Party_Statement!$E$6)),""))</f>
        <v/>
      </c>
    </row>
    <row r="8797" spans="1:11" x14ac:dyDescent="0.2">
      <c r="A8797" s="203" t="str">
        <f>Collection!A1249</f>
        <v>2083/06/01</v>
      </c>
      <c r="B8797" s="197">
        <f>'PETTY CASH'!B312</f>
        <v>0</v>
      </c>
      <c r="C8797" s="200">
        <f>'PETTY CASH'!D312</f>
        <v>0</v>
      </c>
      <c r="D8797" s="200">
        <f>'PETTY CASH'!G312</f>
        <v>0</v>
      </c>
      <c r="E8797" s="200">
        <f>'PETTY CASH'!C312</f>
        <v>0</v>
      </c>
      <c r="F8797" s="200">
        <f>'PETTY CASH'!F312</f>
        <v>0</v>
      </c>
      <c r="G8797" s="201">
        <f>'PETTY CASH'!J312</f>
        <v>0</v>
      </c>
      <c r="H8797" s="201">
        <f>'PETTY CASH'!I312</f>
        <v>0</v>
      </c>
      <c r="I8797" s="201">
        <f t="shared" si="138"/>
        <v>0</v>
      </c>
      <c r="J8797" s="200"/>
      <c r="K8797" s="200" t="str" cm="1">
        <f t="array" ref="K8797">IF($C8797="","",IF(AND($C8797=Party_Statement!$C$5,$B8797&gt;=Party_Statement!$C$6,$B8797&lt;=Party_Statement!$E$6),SUMPRODUCT(($C$3:$C8797=Party_Statement!$C$5)*($B$3:$B8797&gt;=Party_Statement!$C$6)*($B$3:$B8797&lt;=Party_Statement!$E$6)),""))</f>
        <v/>
      </c>
    </row>
    <row r="8798" spans="1:11" x14ac:dyDescent="0.2">
      <c r="A8798" s="203" t="str">
        <f>Collection!A1250</f>
        <v>2083/06/01</v>
      </c>
      <c r="B8798" s="197">
        <f>'PETTY CASH'!B313</f>
        <v>0</v>
      </c>
      <c r="C8798" s="200">
        <f>'PETTY CASH'!D313</f>
        <v>0</v>
      </c>
      <c r="D8798" s="200">
        <f>'PETTY CASH'!G313</f>
        <v>0</v>
      </c>
      <c r="E8798" s="200">
        <f>'PETTY CASH'!C313</f>
        <v>0</v>
      </c>
      <c r="F8798" s="200">
        <f>'PETTY CASH'!F313</f>
        <v>0</v>
      </c>
      <c r="G8798" s="201">
        <f>'PETTY CASH'!J313</f>
        <v>0</v>
      </c>
      <c r="H8798" s="201">
        <f>'PETTY CASH'!I313</f>
        <v>0</v>
      </c>
      <c r="I8798" s="201">
        <f t="shared" si="138"/>
        <v>0</v>
      </c>
      <c r="J8798" s="200"/>
      <c r="K8798" s="200" t="str" cm="1">
        <f t="array" ref="K8798">IF($C8798="","",IF(AND($C8798=Party_Statement!$C$5,$B8798&gt;=Party_Statement!$C$6,$B8798&lt;=Party_Statement!$E$6),SUMPRODUCT(($C$3:$C8798=Party_Statement!$C$5)*($B$3:$B8798&gt;=Party_Statement!$C$6)*($B$3:$B8798&lt;=Party_Statement!$E$6)),""))</f>
        <v/>
      </c>
    </row>
    <row r="8799" spans="1:11" x14ac:dyDescent="0.2">
      <c r="A8799" s="203" t="str">
        <f>Collection!A1251</f>
        <v>2083/06/01</v>
      </c>
      <c r="B8799" s="197">
        <f>'PETTY CASH'!B314</f>
        <v>0</v>
      </c>
      <c r="C8799" s="200">
        <f>'PETTY CASH'!D314</f>
        <v>0</v>
      </c>
      <c r="D8799" s="200">
        <f>'PETTY CASH'!G314</f>
        <v>0</v>
      </c>
      <c r="E8799" s="200">
        <f>'PETTY CASH'!C314</f>
        <v>0</v>
      </c>
      <c r="F8799" s="200">
        <f>'PETTY CASH'!F314</f>
        <v>0</v>
      </c>
      <c r="G8799" s="201">
        <f>'PETTY CASH'!J314</f>
        <v>0</v>
      </c>
      <c r="H8799" s="201">
        <f>'PETTY CASH'!I314</f>
        <v>0</v>
      </c>
      <c r="I8799" s="201">
        <f t="shared" si="138"/>
        <v>0</v>
      </c>
      <c r="J8799" s="200"/>
      <c r="K8799" s="200" t="str" cm="1">
        <f t="array" ref="K8799">IF($C8799="","",IF(AND($C8799=Party_Statement!$C$5,$B8799&gt;=Party_Statement!$C$6,$B8799&lt;=Party_Statement!$E$6),SUMPRODUCT(($C$3:$C8799=Party_Statement!$C$5)*($B$3:$B8799&gt;=Party_Statement!$C$6)*($B$3:$B8799&lt;=Party_Statement!$E$6)),""))</f>
        <v/>
      </c>
    </row>
    <row r="8800" spans="1:11" x14ac:dyDescent="0.2">
      <c r="A8800" s="203" t="str">
        <f>Collection!A1252</f>
        <v>2083/06/01</v>
      </c>
      <c r="B8800" s="197">
        <f>'PETTY CASH'!B315</f>
        <v>0</v>
      </c>
      <c r="C8800" s="200">
        <f>'PETTY CASH'!D315</f>
        <v>0</v>
      </c>
      <c r="D8800" s="200">
        <f>'PETTY CASH'!G315</f>
        <v>0</v>
      </c>
      <c r="E8800" s="200">
        <f>'PETTY CASH'!C315</f>
        <v>0</v>
      </c>
      <c r="F8800" s="200">
        <f>'PETTY CASH'!F315</f>
        <v>0</v>
      </c>
      <c r="G8800" s="201">
        <f>'PETTY CASH'!J315</f>
        <v>0</v>
      </c>
      <c r="H8800" s="201">
        <f>'PETTY CASH'!I315</f>
        <v>0</v>
      </c>
      <c r="I8800" s="201">
        <f t="shared" si="138"/>
        <v>0</v>
      </c>
      <c r="J8800" s="200"/>
      <c r="K8800" s="200" t="str" cm="1">
        <f t="array" ref="K8800">IF($C8800="","",IF(AND($C8800=Party_Statement!$C$5,$B8800&gt;=Party_Statement!$C$6,$B8800&lt;=Party_Statement!$E$6),SUMPRODUCT(($C$3:$C8800=Party_Statement!$C$5)*($B$3:$B8800&gt;=Party_Statement!$C$6)*($B$3:$B8800&lt;=Party_Statement!$E$6)),""))</f>
        <v/>
      </c>
    </row>
    <row r="8801" spans="1:11" x14ac:dyDescent="0.2">
      <c r="A8801" s="203" t="str">
        <f>Collection!A1253</f>
        <v>2083/06/01</v>
      </c>
      <c r="B8801" s="197">
        <f>'PETTY CASH'!B316</f>
        <v>0</v>
      </c>
      <c r="C8801" s="200">
        <f>'PETTY CASH'!D316</f>
        <v>0</v>
      </c>
      <c r="D8801" s="200">
        <f>'PETTY CASH'!G316</f>
        <v>0</v>
      </c>
      <c r="E8801" s="200">
        <f>'PETTY CASH'!C316</f>
        <v>0</v>
      </c>
      <c r="F8801" s="200">
        <f>'PETTY CASH'!F316</f>
        <v>0</v>
      </c>
      <c r="G8801" s="201">
        <f>'PETTY CASH'!J316</f>
        <v>0</v>
      </c>
      <c r="H8801" s="201">
        <f>'PETTY CASH'!I316</f>
        <v>0</v>
      </c>
      <c r="I8801" s="201">
        <f t="shared" si="138"/>
        <v>0</v>
      </c>
      <c r="J8801" s="200"/>
      <c r="K8801" s="200" t="str" cm="1">
        <f t="array" ref="K8801">IF($C8801="","",IF(AND($C8801=Party_Statement!$C$5,$B8801&gt;=Party_Statement!$C$6,$B8801&lt;=Party_Statement!$E$6),SUMPRODUCT(($C$3:$C8801=Party_Statement!$C$5)*($B$3:$B8801&gt;=Party_Statement!$C$6)*($B$3:$B8801&lt;=Party_Statement!$E$6)),""))</f>
        <v/>
      </c>
    </row>
    <row r="8802" spans="1:11" x14ac:dyDescent="0.2">
      <c r="A8802" s="203" t="str">
        <f>Collection!A1254</f>
        <v>2083/06/01</v>
      </c>
      <c r="B8802" s="197">
        <f>'PETTY CASH'!B317</f>
        <v>0</v>
      </c>
      <c r="C8802" s="200">
        <f>'PETTY CASH'!D317</f>
        <v>0</v>
      </c>
      <c r="D8802" s="200">
        <f>'PETTY CASH'!G317</f>
        <v>0</v>
      </c>
      <c r="E8802" s="200">
        <f>'PETTY CASH'!C317</f>
        <v>0</v>
      </c>
      <c r="F8802" s="200">
        <f>'PETTY CASH'!F317</f>
        <v>0</v>
      </c>
      <c r="G8802" s="201">
        <f>'PETTY CASH'!J317</f>
        <v>0</v>
      </c>
      <c r="H8802" s="201">
        <f>'PETTY CASH'!I317</f>
        <v>0</v>
      </c>
      <c r="I8802" s="201">
        <f t="shared" si="138"/>
        <v>0</v>
      </c>
      <c r="J8802" s="200"/>
      <c r="K8802" s="200" t="str" cm="1">
        <f t="array" ref="K8802">IF($C8802="","",IF(AND($C8802=Party_Statement!$C$5,$B8802&gt;=Party_Statement!$C$6,$B8802&lt;=Party_Statement!$E$6),SUMPRODUCT(($C$3:$C8802=Party_Statement!$C$5)*($B$3:$B8802&gt;=Party_Statement!$C$6)*($B$3:$B8802&lt;=Party_Statement!$E$6)),""))</f>
        <v/>
      </c>
    </row>
    <row r="8803" spans="1:11" x14ac:dyDescent="0.2">
      <c r="A8803" s="203" t="str">
        <f>Collection!A1255</f>
        <v>2083/06/01</v>
      </c>
      <c r="B8803" s="197">
        <f>'PETTY CASH'!B318</f>
        <v>0</v>
      </c>
      <c r="C8803" s="200">
        <f>'PETTY CASH'!D318</f>
        <v>0</v>
      </c>
      <c r="D8803" s="200">
        <f>'PETTY CASH'!G318</f>
        <v>0</v>
      </c>
      <c r="E8803" s="200">
        <f>'PETTY CASH'!C318</f>
        <v>0</v>
      </c>
      <c r="F8803" s="200">
        <f>'PETTY CASH'!F318</f>
        <v>0</v>
      </c>
      <c r="G8803" s="201">
        <f>'PETTY CASH'!J318</f>
        <v>0</v>
      </c>
      <c r="H8803" s="201">
        <f>'PETTY CASH'!I318</f>
        <v>0</v>
      </c>
      <c r="I8803" s="201">
        <f t="shared" si="138"/>
        <v>0</v>
      </c>
      <c r="J8803" s="200"/>
      <c r="K8803" s="200" t="str" cm="1">
        <f t="array" ref="K8803">IF($C8803="","",IF(AND($C8803=Party_Statement!$C$5,$B8803&gt;=Party_Statement!$C$6,$B8803&lt;=Party_Statement!$E$6),SUMPRODUCT(($C$3:$C8803=Party_Statement!$C$5)*($B$3:$B8803&gt;=Party_Statement!$C$6)*($B$3:$B8803&lt;=Party_Statement!$E$6)),""))</f>
        <v/>
      </c>
    </row>
    <row r="8804" spans="1:11" x14ac:dyDescent="0.2">
      <c r="A8804" s="203" t="str">
        <f>Collection!A1256</f>
        <v>2083/06/01</v>
      </c>
      <c r="B8804" s="197">
        <f>'PETTY CASH'!B319</f>
        <v>0</v>
      </c>
      <c r="C8804" s="200">
        <f>'PETTY CASH'!D319</f>
        <v>0</v>
      </c>
      <c r="D8804" s="200">
        <f>'PETTY CASH'!G319</f>
        <v>0</v>
      </c>
      <c r="E8804" s="200">
        <f>'PETTY CASH'!C319</f>
        <v>0</v>
      </c>
      <c r="F8804" s="200">
        <f>'PETTY CASH'!F319</f>
        <v>0</v>
      </c>
      <c r="G8804" s="201">
        <f>'PETTY CASH'!J319</f>
        <v>0</v>
      </c>
      <c r="H8804" s="201">
        <f>'PETTY CASH'!I319</f>
        <v>0</v>
      </c>
      <c r="I8804" s="201">
        <f t="shared" si="138"/>
        <v>0</v>
      </c>
      <c r="J8804" s="200"/>
      <c r="K8804" s="200" t="str" cm="1">
        <f t="array" ref="K8804">IF($C8804="","",IF(AND($C8804=Party_Statement!$C$5,$B8804&gt;=Party_Statement!$C$6,$B8804&lt;=Party_Statement!$E$6),SUMPRODUCT(($C$3:$C8804=Party_Statement!$C$5)*($B$3:$B8804&gt;=Party_Statement!$C$6)*($B$3:$B8804&lt;=Party_Statement!$E$6)),""))</f>
        <v/>
      </c>
    </row>
    <row r="8805" spans="1:11" x14ac:dyDescent="0.2">
      <c r="A8805" s="203" t="str">
        <f>Collection!A1257</f>
        <v>2083/06/01</v>
      </c>
      <c r="B8805" s="197">
        <f>'PETTY CASH'!B320</f>
        <v>0</v>
      </c>
      <c r="C8805" s="200">
        <f>'PETTY CASH'!D320</f>
        <v>0</v>
      </c>
      <c r="D8805" s="200">
        <f>'PETTY CASH'!G320</f>
        <v>0</v>
      </c>
      <c r="E8805" s="200">
        <f>'PETTY CASH'!C320</f>
        <v>0</v>
      </c>
      <c r="F8805" s="200">
        <f>'PETTY CASH'!F320</f>
        <v>0</v>
      </c>
      <c r="G8805" s="201">
        <f>'PETTY CASH'!J320</f>
        <v>0</v>
      </c>
      <c r="H8805" s="201">
        <f>'PETTY CASH'!I320</f>
        <v>0</v>
      </c>
      <c r="I8805" s="201">
        <f t="shared" si="138"/>
        <v>0</v>
      </c>
      <c r="J8805" s="200"/>
      <c r="K8805" s="200" t="str" cm="1">
        <f t="array" ref="K8805">IF($C8805="","",IF(AND($C8805=Party_Statement!$C$5,$B8805&gt;=Party_Statement!$C$6,$B8805&lt;=Party_Statement!$E$6),SUMPRODUCT(($C$3:$C8805=Party_Statement!$C$5)*($B$3:$B8805&gt;=Party_Statement!$C$6)*($B$3:$B8805&lt;=Party_Statement!$E$6)),""))</f>
        <v/>
      </c>
    </row>
    <row r="8806" spans="1:11" x14ac:dyDescent="0.2">
      <c r="A8806" s="203" t="str">
        <f>Collection!A1258</f>
        <v>2083/06/01</v>
      </c>
      <c r="B8806" s="197">
        <f>'PETTY CASH'!B321</f>
        <v>0</v>
      </c>
      <c r="C8806" s="200">
        <f>'PETTY CASH'!D321</f>
        <v>0</v>
      </c>
      <c r="D8806" s="200">
        <f>'PETTY CASH'!G321</f>
        <v>0</v>
      </c>
      <c r="E8806" s="200">
        <f>'PETTY CASH'!C321</f>
        <v>0</v>
      </c>
      <c r="F8806" s="200">
        <f>'PETTY CASH'!F321</f>
        <v>0</v>
      </c>
      <c r="G8806" s="201">
        <f>'PETTY CASH'!J321</f>
        <v>0</v>
      </c>
      <c r="H8806" s="201">
        <f>'PETTY CASH'!I321</f>
        <v>0</v>
      </c>
      <c r="I8806" s="201">
        <f t="shared" si="138"/>
        <v>0</v>
      </c>
      <c r="J8806" s="200"/>
      <c r="K8806" s="200" t="str" cm="1">
        <f t="array" ref="K8806">IF($C8806="","",IF(AND($C8806=Party_Statement!$C$5,$B8806&gt;=Party_Statement!$C$6,$B8806&lt;=Party_Statement!$E$6),SUMPRODUCT(($C$3:$C8806=Party_Statement!$C$5)*($B$3:$B8806&gt;=Party_Statement!$C$6)*($B$3:$B8806&lt;=Party_Statement!$E$6)),""))</f>
        <v/>
      </c>
    </row>
    <row r="8807" spans="1:11" x14ac:dyDescent="0.2">
      <c r="A8807" s="203" t="str">
        <f>Collection!A1259</f>
        <v>2083/06/01</v>
      </c>
      <c r="B8807" s="197">
        <f>'PETTY CASH'!B322</f>
        <v>0</v>
      </c>
      <c r="C8807" s="200">
        <f>'PETTY CASH'!D322</f>
        <v>0</v>
      </c>
      <c r="D8807" s="200">
        <f>'PETTY CASH'!G322</f>
        <v>0</v>
      </c>
      <c r="E8807" s="200">
        <f>'PETTY CASH'!C322</f>
        <v>0</v>
      </c>
      <c r="F8807" s="200">
        <f>'PETTY CASH'!F322</f>
        <v>0</v>
      </c>
      <c r="G8807" s="201">
        <f>'PETTY CASH'!J322</f>
        <v>0</v>
      </c>
      <c r="H8807" s="201">
        <f>'PETTY CASH'!I322</f>
        <v>0</v>
      </c>
      <c r="I8807" s="201">
        <f t="shared" si="138"/>
        <v>0</v>
      </c>
      <c r="J8807" s="200"/>
      <c r="K8807" s="200" t="str" cm="1">
        <f t="array" ref="K8807">IF($C8807="","",IF(AND($C8807=Party_Statement!$C$5,$B8807&gt;=Party_Statement!$C$6,$B8807&lt;=Party_Statement!$E$6),SUMPRODUCT(($C$3:$C8807=Party_Statement!$C$5)*($B$3:$B8807&gt;=Party_Statement!$C$6)*($B$3:$B8807&lt;=Party_Statement!$E$6)),""))</f>
        <v/>
      </c>
    </row>
    <row r="8808" spans="1:11" x14ac:dyDescent="0.2">
      <c r="A8808" s="203" t="str">
        <f>Collection!A1260</f>
        <v>TOTAL</v>
      </c>
      <c r="B8808" s="197">
        <f>'PETTY CASH'!B323</f>
        <v>0</v>
      </c>
      <c r="C8808" s="200">
        <f>'PETTY CASH'!D323</f>
        <v>0</v>
      </c>
      <c r="D8808" s="200">
        <f>'PETTY CASH'!G323</f>
        <v>0</v>
      </c>
      <c r="E8808" s="200">
        <f>'PETTY CASH'!C323</f>
        <v>0</v>
      </c>
      <c r="F8808" s="200">
        <f>'PETTY CASH'!F323</f>
        <v>0</v>
      </c>
      <c r="G8808" s="201">
        <f>'PETTY CASH'!J323</f>
        <v>0</v>
      </c>
      <c r="H8808" s="201">
        <f>'PETTY CASH'!I323</f>
        <v>0</v>
      </c>
      <c r="I8808" s="201">
        <f t="shared" si="138"/>
        <v>0</v>
      </c>
      <c r="J8808" s="200"/>
      <c r="K8808" s="200" t="str" cm="1">
        <f t="array" ref="K8808">IF($C8808="","",IF(AND($C8808=Party_Statement!$C$5,$B8808&gt;=Party_Statement!$C$6,$B8808&lt;=Party_Statement!$E$6),SUMPRODUCT(($C$3:$C8808=Party_Statement!$C$5)*($B$3:$B8808&gt;=Party_Statement!$C$6)*($B$3:$B8808&lt;=Party_Statement!$E$6)),""))</f>
        <v/>
      </c>
    </row>
    <row r="8809" spans="1:11" x14ac:dyDescent="0.2">
      <c r="A8809" s="203">
        <f>Collection!A1261</f>
        <v>0</v>
      </c>
      <c r="B8809" s="197">
        <f>'PETTY CASH'!B324</f>
        <v>0</v>
      </c>
      <c r="C8809" s="200">
        <f>'PETTY CASH'!D324</f>
        <v>0</v>
      </c>
      <c r="D8809" s="200">
        <f>'PETTY CASH'!G324</f>
        <v>0</v>
      </c>
      <c r="E8809" s="200">
        <f>'PETTY CASH'!C324</f>
        <v>0</v>
      </c>
      <c r="F8809" s="200">
        <f>'PETTY CASH'!F324</f>
        <v>0</v>
      </c>
      <c r="G8809" s="201">
        <f>'PETTY CASH'!J324</f>
        <v>0</v>
      </c>
      <c r="H8809" s="201">
        <f>'PETTY CASH'!I324</f>
        <v>0</v>
      </c>
      <c r="I8809" s="201">
        <f t="shared" ref="I8809:I8824" si="139">IF($C8809="","",IF($C8809=$C5296,$I5296+$G8809-$H8809,$G8809-$H8809))</f>
        <v>0</v>
      </c>
      <c r="J8809" s="200"/>
      <c r="K8809" s="200" t="str" cm="1">
        <f t="array" ref="K8809">IF($C8809="","",IF(AND($C8809=Party_Statement!$C$5,$B8809&gt;=Party_Statement!$C$6,$B8809&lt;=Party_Statement!$E$6),SUMPRODUCT(($C$3:$C8809=Party_Statement!$C$5)*($B$3:$B8809&gt;=Party_Statement!$C$6)*($B$3:$B8809&lt;=Party_Statement!$E$6)),""))</f>
        <v/>
      </c>
    </row>
    <row r="8810" spans="1:11" x14ac:dyDescent="0.2">
      <c r="A8810" s="203">
        <f>Collection!A1262</f>
        <v>0</v>
      </c>
      <c r="B8810" s="197">
        <f>'PETTY CASH'!B325</f>
        <v>0</v>
      </c>
      <c r="C8810" s="200">
        <f>'PETTY CASH'!D325</f>
        <v>0</v>
      </c>
      <c r="D8810" s="200">
        <f>'PETTY CASH'!G325</f>
        <v>0</v>
      </c>
      <c r="E8810" s="200">
        <f>'PETTY CASH'!C325</f>
        <v>0</v>
      </c>
      <c r="F8810" s="200">
        <f>'PETTY CASH'!F325</f>
        <v>0</v>
      </c>
      <c r="G8810" s="201">
        <f>'PETTY CASH'!J325</f>
        <v>0</v>
      </c>
      <c r="H8810" s="201">
        <f>'PETTY CASH'!I325</f>
        <v>0</v>
      </c>
      <c r="I8810" s="201">
        <f t="shared" si="139"/>
        <v>0</v>
      </c>
      <c r="J8810" s="200"/>
      <c r="K8810" s="200" t="str" cm="1">
        <f t="array" ref="K8810">IF($C8810="","",IF(AND($C8810=Party_Statement!$C$5,$B8810&gt;=Party_Statement!$C$6,$B8810&lt;=Party_Statement!$E$6),SUMPRODUCT(($C$3:$C8810=Party_Statement!$C$5)*($B$3:$B8810&gt;=Party_Statement!$C$6)*($B$3:$B8810&lt;=Party_Statement!$E$6)),""))</f>
        <v/>
      </c>
    </row>
    <row r="8811" spans="1:11" x14ac:dyDescent="0.2">
      <c r="A8811" s="203">
        <f>Collection!A1263</f>
        <v>0</v>
      </c>
      <c r="B8811" s="197">
        <f>'PETTY CASH'!B326</f>
        <v>0</v>
      </c>
      <c r="C8811" s="200">
        <f>'PETTY CASH'!D326</f>
        <v>0</v>
      </c>
      <c r="D8811" s="200">
        <f>'PETTY CASH'!G326</f>
        <v>0</v>
      </c>
      <c r="E8811" s="200">
        <f>'PETTY CASH'!C326</f>
        <v>0</v>
      </c>
      <c r="F8811" s="200">
        <f>'PETTY CASH'!F326</f>
        <v>0</v>
      </c>
      <c r="G8811" s="201">
        <f>'PETTY CASH'!J326</f>
        <v>0</v>
      </c>
      <c r="H8811" s="201">
        <f>'PETTY CASH'!I326</f>
        <v>0</v>
      </c>
      <c r="I8811" s="201">
        <f t="shared" si="139"/>
        <v>0</v>
      </c>
      <c r="J8811" s="200"/>
      <c r="K8811" s="200" t="str" cm="1">
        <f t="array" ref="K8811">IF($C8811="","",IF(AND($C8811=Party_Statement!$C$5,$B8811&gt;=Party_Statement!$C$6,$B8811&lt;=Party_Statement!$E$6),SUMPRODUCT(($C$3:$C8811=Party_Statement!$C$5)*($B$3:$B8811&gt;=Party_Statement!$C$6)*($B$3:$B8811&lt;=Party_Statement!$E$6)),""))</f>
        <v/>
      </c>
    </row>
    <row r="8812" spans="1:11" x14ac:dyDescent="0.2">
      <c r="A8812" s="203">
        <f>Collection!A1264</f>
        <v>0</v>
      </c>
      <c r="B8812" s="197">
        <f>'PETTY CASH'!B327</f>
        <v>0</v>
      </c>
      <c r="C8812" s="200">
        <f>'PETTY CASH'!D327</f>
        <v>0</v>
      </c>
      <c r="D8812" s="200">
        <f>'PETTY CASH'!G327</f>
        <v>0</v>
      </c>
      <c r="E8812" s="200">
        <f>'PETTY CASH'!C327</f>
        <v>0</v>
      </c>
      <c r="F8812" s="200">
        <f>'PETTY CASH'!F327</f>
        <v>0</v>
      </c>
      <c r="G8812" s="201">
        <f>'PETTY CASH'!J327</f>
        <v>0</v>
      </c>
      <c r="H8812" s="201">
        <f>'PETTY CASH'!I327</f>
        <v>0</v>
      </c>
      <c r="I8812" s="201">
        <f t="shared" si="139"/>
        <v>0</v>
      </c>
      <c r="J8812" s="200"/>
      <c r="K8812" s="200" t="str" cm="1">
        <f t="array" ref="K8812">IF($C8812="","",IF(AND($C8812=Party_Statement!$C$5,$B8812&gt;=Party_Statement!$C$6,$B8812&lt;=Party_Statement!$E$6),SUMPRODUCT(($C$3:$C8812=Party_Statement!$C$5)*($B$3:$B8812&gt;=Party_Statement!$C$6)*($B$3:$B8812&lt;=Party_Statement!$E$6)),""))</f>
        <v/>
      </c>
    </row>
    <row r="8813" spans="1:11" x14ac:dyDescent="0.2">
      <c r="A8813" s="203">
        <f>Collection!A1265</f>
        <v>0</v>
      </c>
      <c r="B8813" s="197">
        <f>'PETTY CASH'!B328</f>
        <v>0</v>
      </c>
      <c r="C8813" s="200">
        <f>'PETTY CASH'!D328</f>
        <v>0</v>
      </c>
      <c r="D8813" s="200">
        <f>'PETTY CASH'!G328</f>
        <v>0</v>
      </c>
      <c r="E8813" s="200">
        <f>'PETTY CASH'!C328</f>
        <v>0</v>
      </c>
      <c r="F8813" s="200">
        <f>'PETTY CASH'!F328</f>
        <v>0</v>
      </c>
      <c r="G8813" s="201">
        <f>'PETTY CASH'!J328</f>
        <v>0</v>
      </c>
      <c r="H8813" s="201">
        <f>'PETTY CASH'!I328</f>
        <v>0</v>
      </c>
      <c r="I8813" s="201">
        <f t="shared" si="139"/>
        <v>0</v>
      </c>
      <c r="J8813" s="200"/>
      <c r="K8813" s="200" t="str" cm="1">
        <f t="array" ref="K8813">IF($C8813="","",IF(AND($C8813=Party_Statement!$C$5,$B8813&gt;=Party_Statement!$C$6,$B8813&lt;=Party_Statement!$E$6),SUMPRODUCT(($C$3:$C8813=Party_Statement!$C$5)*($B$3:$B8813&gt;=Party_Statement!$C$6)*($B$3:$B8813&lt;=Party_Statement!$E$6)),""))</f>
        <v/>
      </c>
    </row>
    <row r="8814" spans="1:11" x14ac:dyDescent="0.2">
      <c r="A8814" s="203">
        <f>Collection!A1266</f>
        <v>0</v>
      </c>
      <c r="B8814" s="197">
        <f>'PETTY CASH'!B329</f>
        <v>0</v>
      </c>
      <c r="C8814" s="200">
        <f>'PETTY CASH'!D329</f>
        <v>0</v>
      </c>
      <c r="D8814" s="200">
        <f>'PETTY CASH'!G329</f>
        <v>0</v>
      </c>
      <c r="E8814" s="200">
        <f>'PETTY CASH'!C329</f>
        <v>0</v>
      </c>
      <c r="F8814" s="200">
        <f>'PETTY CASH'!F329</f>
        <v>0</v>
      </c>
      <c r="G8814" s="201">
        <f>'PETTY CASH'!J329</f>
        <v>0</v>
      </c>
      <c r="H8814" s="201">
        <f>'PETTY CASH'!I329</f>
        <v>0</v>
      </c>
      <c r="I8814" s="201">
        <f t="shared" si="139"/>
        <v>0</v>
      </c>
      <c r="J8814" s="200"/>
      <c r="K8814" s="200" t="str" cm="1">
        <f t="array" ref="K8814">IF($C8814="","",IF(AND($C8814=Party_Statement!$C$5,$B8814&gt;=Party_Statement!$C$6,$B8814&lt;=Party_Statement!$E$6),SUMPRODUCT(($C$3:$C8814=Party_Statement!$C$5)*($B$3:$B8814&gt;=Party_Statement!$C$6)*($B$3:$B8814&lt;=Party_Statement!$E$6)),""))</f>
        <v/>
      </c>
    </row>
    <row r="8815" spans="1:11" x14ac:dyDescent="0.2">
      <c r="A8815" s="203">
        <f>Collection!A1267</f>
        <v>0</v>
      </c>
      <c r="B8815" s="197">
        <f>'PETTY CASH'!B330</f>
        <v>0</v>
      </c>
      <c r="C8815" s="200">
        <f>'PETTY CASH'!D330</f>
        <v>0</v>
      </c>
      <c r="D8815" s="200">
        <f>'PETTY CASH'!G330</f>
        <v>0</v>
      </c>
      <c r="E8815" s="200">
        <f>'PETTY CASH'!C330</f>
        <v>0</v>
      </c>
      <c r="F8815" s="200">
        <f>'PETTY CASH'!F330</f>
        <v>0</v>
      </c>
      <c r="G8815" s="201">
        <f>'PETTY CASH'!J330</f>
        <v>0</v>
      </c>
      <c r="H8815" s="201">
        <f>'PETTY CASH'!I330</f>
        <v>0</v>
      </c>
      <c r="I8815" s="201">
        <f t="shared" si="139"/>
        <v>0</v>
      </c>
      <c r="J8815" s="200"/>
      <c r="K8815" s="200" t="str" cm="1">
        <f t="array" ref="K8815">IF($C8815="","",IF(AND($C8815=Party_Statement!$C$5,$B8815&gt;=Party_Statement!$C$6,$B8815&lt;=Party_Statement!$E$6),SUMPRODUCT(($C$3:$C8815=Party_Statement!$C$5)*($B$3:$B8815&gt;=Party_Statement!$C$6)*($B$3:$B8815&lt;=Party_Statement!$E$6)),""))</f>
        <v/>
      </c>
    </row>
    <row r="8816" spans="1:11" x14ac:dyDescent="0.2">
      <c r="A8816" s="203">
        <f>Collection!A1268</f>
        <v>0</v>
      </c>
      <c r="B8816" s="197">
        <f>'PETTY CASH'!B331</f>
        <v>0</v>
      </c>
      <c r="C8816" s="200">
        <f>'PETTY CASH'!D331</f>
        <v>0</v>
      </c>
      <c r="D8816" s="200">
        <f>'PETTY CASH'!G331</f>
        <v>0</v>
      </c>
      <c r="E8816" s="200">
        <f>'PETTY CASH'!C331</f>
        <v>0</v>
      </c>
      <c r="F8816" s="200">
        <f>'PETTY CASH'!F331</f>
        <v>0</v>
      </c>
      <c r="G8816" s="201">
        <f>'PETTY CASH'!J331</f>
        <v>0</v>
      </c>
      <c r="H8816" s="201">
        <f>'PETTY CASH'!I331</f>
        <v>0</v>
      </c>
      <c r="I8816" s="201">
        <f t="shared" si="139"/>
        <v>0</v>
      </c>
      <c r="J8816" s="200"/>
      <c r="K8816" s="200" t="str" cm="1">
        <f t="array" ref="K8816">IF($C8816="","",IF(AND($C8816=Party_Statement!$C$5,$B8816&gt;=Party_Statement!$C$6,$B8816&lt;=Party_Statement!$E$6),SUMPRODUCT(($C$3:$C8816=Party_Statement!$C$5)*($B$3:$B8816&gt;=Party_Statement!$C$6)*($B$3:$B8816&lt;=Party_Statement!$E$6)),""))</f>
        <v/>
      </c>
    </row>
    <row r="8817" spans="1:11" x14ac:dyDescent="0.2">
      <c r="A8817" s="203">
        <f>Collection!A1269</f>
        <v>0</v>
      </c>
      <c r="B8817" s="197">
        <f>'PETTY CASH'!B332</f>
        <v>0</v>
      </c>
      <c r="C8817" s="200">
        <f>'PETTY CASH'!D332</f>
        <v>0</v>
      </c>
      <c r="D8817" s="200">
        <f>'PETTY CASH'!G332</f>
        <v>0</v>
      </c>
      <c r="E8817" s="200">
        <f>'PETTY CASH'!C332</f>
        <v>0</v>
      </c>
      <c r="F8817" s="200">
        <f>'PETTY CASH'!F332</f>
        <v>0</v>
      </c>
      <c r="G8817" s="201">
        <f>'PETTY CASH'!J332</f>
        <v>0</v>
      </c>
      <c r="H8817" s="201">
        <f>'PETTY CASH'!I332</f>
        <v>0</v>
      </c>
      <c r="I8817" s="201">
        <f t="shared" si="139"/>
        <v>0</v>
      </c>
      <c r="J8817" s="200"/>
      <c r="K8817" s="200" t="str" cm="1">
        <f t="array" ref="K8817">IF($C8817="","",IF(AND($C8817=Party_Statement!$C$5,$B8817&gt;=Party_Statement!$C$6,$B8817&lt;=Party_Statement!$E$6),SUMPRODUCT(($C$3:$C8817=Party_Statement!$C$5)*($B$3:$B8817&gt;=Party_Statement!$C$6)*($B$3:$B8817&lt;=Party_Statement!$E$6)),""))</f>
        <v/>
      </c>
    </row>
    <row r="8818" spans="1:11" x14ac:dyDescent="0.2">
      <c r="A8818" s="203">
        <f>Collection!A1270</f>
        <v>0</v>
      </c>
      <c r="B8818" s="197">
        <f>'PETTY CASH'!B333</f>
        <v>0</v>
      </c>
      <c r="C8818" s="200">
        <f>'PETTY CASH'!D333</f>
        <v>0</v>
      </c>
      <c r="D8818" s="200">
        <f>'PETTY CASH'!G333</f>
        <v>0</v>
      </c>
      <c r="E8818" s="200">
        <f>'PETTY CASH'!C333</f>
        <v>0</v>
      </c>
      <c r="F8818" s="200">
        <f>'PETTY CASH'!F333</f>
        <v>0</v>
      </c>
      <c r="G8818" s="201">
        <f>'PETTY CASH'!J333</f>
        <v>0</v>
      </c>
      <c r="H8818" s="201">
        <f>'PETTY CASH'!I333</f>
        <v>0</v>
      </c>
      <c r="I8818" s="201">
        <f t="shared" si="139"/>
        <v>0</v>
      </c>
      <c r="J8818" s="200"/>
      <c r="K8818" s="200" t="str" cm="1">
        <f t="array" ref="K8818">IF($C8818="","",IF(AND($C8818=Party_Statement!$C$5,$B8818&gt;=Party_Statement!$C$6,$B8818&lt;=Party_Statement!$E$6),SUMPRODUCT(($C$3:$C8818=Party_Statement!$C$5)*($B$3:$B8818&gt;=Party_Statement!$C$6)*($B$3:$B8818&lt;=Party_Statement!$E$6)),""))</f>
        <v/>
      </c>
    </row>
    <row r="8819" spans="1:11" x14ac:dyDescent="0.2">
      <c r="A8819" s="203">
        <f>Collection!A1271</f>
        <v>0</v>
      </c>
      <c r="B8819" s="197">
        <f>'PETTY CASH'!B334</f>
        <v>0</v>
      </c>
      <c r="C8819" s="200">
        <f>'PETTY CASH'!D334</f>
        <v>0</v>
      </c>
      <c r="D8819" s="200">
        <f>'PETTY CASH'!G334</f>
        <v>0</v>
      </c>
      <c r="E8819" s="200">
        <f>'PETTY CASH'!C334</f>
        <v>0</v>
      </c>
      <c r="F8819" s="200">
        <f>'PETTY CASH'!F334</f>
        <v>0</v>
      </c>
      <c r="G8819" s="201">
        <f>'PETTY CASH'!J334</f>
        <v>0</v>
      </c>
      <c r="H8819" s="201">
        <f>'PETTY CASH'!I334</f>
        <v>0</v>
      </c>
      <c r="I8819" s="201">
        <f t="shared" si="139"/>
        <v>0</v>
      </c>
      <c r="J8819" s="200"/>
      <c r="K8819" s="200" t="str" cm="1">
        <f t="array" ref="K8819">IF($C8819="","",IF(AND($C8819=Party_Statement!$C$5,$B8819&gt;=Party_Statement!$C$6,$B8819&lt;=Party_Statement!$E$6),SUMPRODUCT(($C$3:$C8819=Party_Statement!$C$5)*($B$3:$B8819&gt;=Party_Statement!$C$6)*($B$3:$B8819&lt;=Party_Statement!$E$6)),""))</f>
        <v/>
      </c>
    </row>
    <row r="8820" spans="1:11" x14ac:dyDescent="0.2">
      <c r="A8820" s="203">
        <f>Collection!A1272</f>
        <v>0</v>
      </c>
      <c r="B8820" s="197">
        <f>'PETTY CASH'!B335</f>
        <v>0</v>
      </c>
      <c r="C8820" s="200">
        <f>'PETTY CASH'!D335</f>
        <v>0</v>
      </c>
      <c r="D8820" s="200">
        <f>'PETTY CASH'!G335</f>
        <v>0</v>
      </c>
      <c r="E8820" s="200">
        <f>'PETTY CASH'!C335</f>
        <v>0</v>
      </c>
      <c r="F8820" s="200">
        <f>'PETTY CASH'!F335</f>
        <v>0</v>
      </c>
      <c r="G8820" s="201">
        <f>'PETTY CASH'!J335</f>
        <v>0</v>
      </c>
      <c r="H8820" s="201">
        <f>'PETTY CASH'!I335</f>
        <v>0</v>
      </c>
      <c r="I8820" s="201">
        <f t="shared" si="139"/>
        <v>0</v>
      </c>
      <c r="J8820" s="200"/>
      <c r="K8820" s="200" t="str" cm="1">
        <f t="array" ref="K8820">IF($C8820="","",IF(AND($C8820=Party_Statement!$C$5,$B8820&gt;=Party_Statement!$C$6,$B8820&lt;=Party_Statement!$E$6),SUMPRODUCT(($C$3:$C8820=Party_Statement!$C$5)*($B$3:$B8820&gt;=Party_Statement!$C$6)*($B$3:$B8820&lt;=Party_Statement!$E$6)),""))</f>
        <v/>
      </c>
    </row>
    <row r="8821" spans="1:11" x14ac:dyDescent="0.2">
      <c r="A8821" s="203">
        <f>Collection!A1273</f>
        <v>0</v>
      </c>
      <c r="B8821" s="197">
        <f>'PETTY CASH'!B336</f>
        <v>0</v>
      </c>
      <c r="C8821" s="200">
        <f>'PETTY CASH'!D336</f>
        <v>0</v>
      </c>
      <c r="D8821" s="200">
        <f>'PETTY CASH'!G336</f>
        <v>0</v>
      </c>
      <c r="E8821" s="200">
        <f>'PETTY CASH'!C336</f>
        <v>0</v>
      </c>
      <c r="F8821" s="200">
        <f>'PETTY CASH'!F336</f>
        <v>0</v>
      </c>
      <c r="G8821" s="201">
        <f>'PETTY CASH'!J336</f>
        <v>0</v>
      </c>
      <c r="H8821" s="201">
        <f>'PETTY CASH'!I336</f>
        <v>0</v>
      </c>
      <c r="I8821" s="201">
        <f t="shared" si="139"/>
        <v>0</v>
      </c>
      <c r="J8821" s="200"/>
      <c r="K8821" s="200" t="str" cm="1">
        <f t="array" ref="K8821">IF($C8821="","",IF(AND($C8821=Party_Statement!$C$5,$B8821&gt;=Party_Statement!$C$6,$B8821&lt;=Party_Statement!$E$6),SUMPRODUCT(($C$3:$C8821=Party_Statement!$C$5)*($B$3:$B8821&gt;=Party_Statement!$C$6)*($B$3:$B8821&lt;=Party_Statement!$E$6)),""))</f>
        <v/>
      </c>
    </row>
    <row r="8822" spans="1:11" x14ac:dyDescent="0.2">
      <c r="A8822" s="203">
        <f>Collection!A1274</f>
        <v>0</v>
      </c>
      <c r="B8822" s="197">
        <f>'PETTY CASH'!B337</f>
        <v>0</v>
      </c>
      <c r="C8822" s="200">
        <f>'PETTY CASH'!D337</f>
        <v>0</v>
      </c>
      <c r="D8822" s="200">
        <f>'PETTY CASH'!G337</f>
        <v>0</v>
      </c>
      <c r="E8822" s="200">
        <f>'PETTY CASH'!C337</f>
        <v>0</v>
      </c>
      <c r="F8822" s="200">
        <f>'PETTY CASH'!F337</f>
        <v>0</v>
      </c>
      <c r="G8822" s="201">
        <f>'PETTY CASH'!J337</f>
        <v>0</v>
      </c>
      <c r="H8822" s="201">
        <f>'PETTY CASH'!I337</f>
        <v>0</v>
      </c>
      <c r="I8822" s="201">
        <f t="shared" si="139"/>
        <v>0</v>
      </c>
      <c r="J8822" s="200"/>
      <c r="K8822" s="200" t="str" cm="1">
        <f t="array" ref="K8822">IF($C8822="","",IF(AND($C8822=Party_Statement!$C$5,$B8822&gt;=Party_Statement!$C$6,$B8822&lt;=Party_Statement!$E$6),SUMPRODUCT(($C$3:$C8822=Party_Statement!$C$5)*($B$3:$B8822&gt;=Party_Statement!$C$6)*($B$3:$B8822&lt;=Party_Statement!$E$6)),""))</f>
        <v/>
      </c>
    </row>
    <row r="8823" spans="1:11" x14ac:dyDescent="0.2">
      <c r="A8823" s="203">
        <f>Collection!A1275</f>
        <v>0</v>
      </c>
      <c r="B8823" s="197">
        <f>'PETTY CASH'!B338</f>
        <v>0</v>
      </c>
      <c r="C8823" s="200">
        <f>'PETTY CASH'!D338</f>
        <v>0</v>
      </c>
      <c r="D8823" s="200">
        <f>'PETTY CASH'!G338</f>
        <v>0</v>
      </c>
      <c r="E8823" s="200">
        <f>'PETTY CASH'!C338</f>
        <v>0</v>
      </c>
      <c r="F8823" s="200">
        <f>'PETTY CASH'!F338</f>
        <v>0</v>
      </c>
      <c r="G8823" s="201">
        <f>'PETTY CASH'!J338</f>
        <v>0</v>
      </c>
      <c r="H8823" s="201">
        <f>'PETTY CASH'!I338</f>
        <v>0</v>
      </c>
      <c r="I8823" s="201">
        <f t="shared" si="139"/>
        <v>0</v>
      </c>
      <c r="J8823" s="200"/>
      <c r="K8823" s="200" t="str" cm="1">
        <f t="array" ref="K8823">IF($C8823="","",IF(AND($C8823=Party_Statement!$C$5,$B8823&gt;=Party_Statement!$C$6,$B8823&lt;=Party_Statement!$E$6),SUMPRODUCT(($C$3:$C8823=Party_Statement!$C$5)*($B$3:$B8823&gt;=Party_Statement!$C$6)*($B$3:$B8823&lt;=Party_Statement!$E$6)),""))</f>
        <v/>
      </c>
    </row>
    <row r="8824" spans="1:11" x14ac:dyDescent="0.2">
      <c r="A8824" s="203">
        <f>Collection!A1276</f>
        <v>0</v>
      </c>
      <c r="B8824" s="197">
        <f>'PETTY CASH'!B339</f>
        <v>0</v>
      </c>
      <c r="C8824" s="200">
        <f>'PETTY CASH'!D339</f>
        <v>0</v>
      </c>
      <c r="D8824" s="200">
        <f>'PETTY CASH'!G339</f>
        <v>0</v>
      </c>
      <c r="E8824" s="200">
        <f>'PETTY CASH'!C339</f>
        <v>0</v>
      </c>
      <c r="F8824" s="200">
        <f>'PETTY CASH'!F339</f>
        <v>0</v>
      </c>
      <c r="G8824" s="201">
        <f>'PETTY CASH'!J339</f>
        <v>0</v>
      </c>
      <c r="H8824" s="201">
        <f>'PETTY CASH'!I339</f>
        <v>0</v>
      </c>
      <c r="I8824" s="201">
        <f t="shared" si="139"/>
        <v>0</v>
      </c>
      <c r="J8824" s="200"/>
      <c r="K8824" s="200" t="str" cm="1">
        <f t="array" ref="K8824">IF($C8824="","",IF(AND($C8824=Party_Statement!$C$5,$B8824&gt;=Party_Statement!$C$6,$B8824&lt;=Party_Statement!$E$6),SUMPRODUCT(($C$3:$C8824=Party_Statement!$C$5)*($B$3:$B8824&gt;=Party_Statement!$C$6)*($B$3:$B8824&lt;=Party_Statement!$E$6)),""))</f>
        <v/>
      </c>
    </row>
    <row r="8825" spans="1:11" x14ac:dyDescent="0.2">
      <c r="A8825" s="203"/>
      <c r="B8825" s="197"/>
      <c r="C8825" s="200"/>
      <c r="D8825" s="200"/>
      <c r="E8825" s="200"/>
      <c r="F8825" s="200"/>
      <c r="G8825" s="201"/>
      <c r="H8825" s="201"/>
      <c r="I8825" s="201"/>
      <c r="J8825" s="200"/>
      <c r="K8825" s="200" t="str" cm="1">
        <f t="array" ref="K8825">IF($C8825="","",IF(AND($C8825=Party_Statement!$C$5,$B8825&gt;=Party_Statement!$C$6,$B8825&lt;=Party_Statement!$E$6),SUMPRODUCT(($C$3:$C8825=Party_Statement!$C$5)*($B$3:$B8825&gt;=Party_Statement!$C$6)*($B$3:$B8825&lt;=Party_Statement!$E$6)),""))</f>
        <v/>
      </c>
    </row>
    <row r="8826" spans="1:11" x14ac:dyDescent="0.2">
      <c r="A8826" s="203"/>
      <c r="B8826" s="197"/>
      <c r="C8826" s="200"/>
      <c r="D8826" s="200"/>
      <c r="E8826" s="200"/>
      <c r="F8826" s="200"/>
      <c r="G8826" s="201"/>
      <c r="H8826" s="201"/>
      <c r="I8826" s="201"/>
      <c r="J8826" s="200"/>
      <c r="K8826" s="200" t="str" cm="1">
        <f t="array" ref="K8826">IF($C8826="","",IF(AND($C8826=Party_Statement!$C$5,$B8826&gt;=Party_Statement!$C$6,$B8826&lt;=Party_Statement!$E$6),SUMPRODUCT(($C$3:$C8826=Party_Statement!$C$5)*($B$3:$B8826&gt;=Party_Statement!$C$6)*($B$3:$B8826&lt;=Party_Statement!$E$6)),""))</f>
        <v/>
      </c>
    </row>
    <row r="8827" spans="1:11" x14ac:dyDescent="0.2">
      <c r="A8827" s="217" t="s">
        <v>1519</v>
      </c>
      <c r="B8827" s="217" t="s">
        <v>1519</v>
      </c>
      <c r="C8827" s="217" t="s">
        <v>1519</v>
      </c>
      <c r="D8827" s="217" t="s">
        <v>1519</v>
      </c>
      <c r="E8827" s="217" t="s">
        <v>1519</v>
      </c>
      <c r="F8827" s="217" t="s">
        <v>1519</v>
      </c>
      <c r="G8827" s="217" t="s">
        <v>1519</v>
      </c>
      <c r="H8827" s="217" t="s">
        <v>1519</v>
      </c>
      <c r="I8827" s="217" t="s">
        <v>1519</v>
      </c>
      <c r="J8827" s="217" t="s">
        <v>1519</v>
      </c>
      <c r="K8827" s="200" t="str" cm="1">
        <f t="array" ref="K8827">IF($C8827="","",IF(AND($C8827=Party_Statement!$C$5,$B8827&gt;=Party_Statement!$C$6,$B8827&lt;=Party_Statement!$E$6),SUMPRODUCT(($C$3:$C8827=Party_Statement!$C$5)*($B$3:$B8827&gt;=Party_Statement!$C$6)*($B$3:$B8827&lt;=Party_Statement!$E$6)),""))</f>
        <v/>
      </c>
    </row>
    <row r="8828" spans="1:11" x14ac:dyDescent="0.2">
      <c r="A8828" s="203">
        <f>'BANK RECON'!A4</f>
        <v>66929</v>
      </c>
      <c r="B8828" s="197">
        <f>'BANK RECON'!B4</f>
        <v>46216</v>
      </c>
      <c r="C8828" s="200" t="str">
        <f>'BANK RECON'!D4</f>
        <v>KESHAB GAUTAM</v>
      </c>
      <c r="D8828" s="200" t="str">
        <f>'BANK RECON'!D4</f>
        <v>KESHAB GAUTAM</v>
      </c>
      <c r="E8828" s="200" t="str">
        <f>'BANK RECON'!C4</f>
        <v>QR-001</v>
      </c>
      <c r="F8828" s="200" t="str">
        <f>'BANK RECON'!E4</f>
        <v>ONLINE RECEIVED FROM KESHAB</v>
      </c>
      <c r="G8828" s="201">
        <f>'BANK RECON'!G4</f>
        <v>0</v>
      </c>
      <c r="H8828" s="201"/>
      <c r="I8828" s="201">
        <f>IF($C8828="","",IF($C8828=$C4975,$I4975+$G8828-$H8828,$G8828-$H8828))</f>
        <v>0</v>
      </c>
      <c r="J8828" s="200"/>
      <c r="K8828" s="200" t="str" cm="1">
        <f t="array" ref="K8828">IF($C8828="","",IF(AND($C8828=Party_Statement!$C$5,$B8828&gt;=Party_Statement!$C$6,$B8828&lt;=Party_Statement!$E$6),SUMPRODUCT(($C$3:$C8828=Party_Statement!$C$5)*($B$3:$B8828&gt;=Party_Statement!$C$6)*($B$3:$B8828&lt;=Party_Statement!$E$6)),""))</f>
        <v/>
      </c>
    </row>
    <row r="8829" spans="1:11" x14ac:dyDescent="0.2">
      <c r="A8829" s="203">
        <f>'BANK RECON'!A5</f>
        <v>66929</v>
      </c>
      <c r="B8829" s="197">
        <f>'BANK RECON'!B5</f>
        <v>46216</v>
      </c>
      <c r="C8829" s="200" t="str">
        <f>'BANK RECON'!D5</f>
        <v>SAI KRIPA KSS LTD</v>
      </c>
      <c r="D8829" s="200" t="str">
        <f>'BANK RECON'!D5</f>
        <v>SAI KRIPA KSS LTD</v>
      </c>
      <c r="E8829" s="200" t="str">
        <f>'BANK RECON'!C5</f>
        <v>QR-002</v>
      </c>
      <c r="F8829" s="200" t="str">
        <f>'BANK RECON'!E5</f>
        <v>ONLINE TRANSFERRED TO MODERN AGRO</v>
      </c>
      <c r="G8829" s="201">
        <f>'BANK RECON'!G5</f>
        <v>100000</v>
      </c>
      <c r="H8829" s="201"/>
      <c r="I8829" s="201">
        <f t="shared" ref="I8829:I8892" si="140">IF($C8829="","",IF($C8829=$C4976,$I4976+$G8829-$H8829,$G8829-$H8829))</f>
        <v>100000</v>
      </c>
      <c r="J8829" s="200"/>
      <c r="K8829" s="200" t="str" cm="1">
        <f t="array" ref="K8829">IF($C8829="","",IF(AND($C8829=Party_Statement!$C$5,$B8829&gt;=Party_Statement!$C$6,$B8829&lt;=Party_Statement!$E$6),SUMPRODUCT(($C$3:$C8829=Party_Statement!$C$5)*($B$3:$B8829&gt;=Party_Statement!$C$6)*($B$3:$B8829&lt;=Party_Statement!$E$6)),""))</f>
        <v/>
      </c>
    </row>
    <row r="8830" spans="1:11" x14ac:dyDescent="0.2">
      <c r="A8830" s="203">
        <f>'BANK RECON'!A6</f>
        <v>66928</v>
      </c>
      <c r="B8830" s="197">
        <f>'BANK RECON'!B6</f>
        <v>46215</v>
      </c>
      <c r="C8830" s="200" t="str">
        <f>'BANK RECON'!D6</f>
        <v>KESHAB GAUTAM</v>
      </c>
      <c r="D8830" s="200" t="str">
        <f>'BANK RECON'!D6</f>
        <v>KESHAB GAUTAM</v>
      </c>
      <c r="E8830" s="200" t="str">
        <f>'BANK RECON'!C6</f>
        <v>QR-003</v>
      </c>
      <c r="F8830" s="200" t="str">
        <f>'BANK RECON'!E6</f>
        <v>ONLINE RECEIVED FROM KESHAB (BY KESHAB)</v>
      </c>
      <c r="G8830" s="201">
        <f>'BANK RECON'!G6</f>
        <v>0</v>
      </c>
      <c r="H8830" s="201"/>
      <c r="I8830" s="201">
        <f t="shared" si="140"/>
        <v>0</v>
      </c>
      <c r="J8830" s="200"/>
      <c r="K8830" s="200" t="str" cm="1">
        <f t="array" ref="K8830">IF($C8830="","",IF(AND($C8830=Party_Statement!$C$5,$B8830&gt;=Party_Statement!$C$6,$B8830&lt;=Party_Statement!$E$6),SUMPRODUCT(($C$3:$C8830=Party_Statement!$C$5)*($B$3:$B8830&gt;=Party_Statement!$C$6)*($B$3:$B8830&lt;=Party_Statement!$E$6)),""))</f>
        <v/>
      </c>
    </row>
    <row r="8831" spans="1:11" x14ac:dyDescent="0.2">
      <c r="A8831" s="203">
        <f>'BANK RECON'!A7</f>
        <v>66928</v>
      </c>
      <c r="B8831" s="197">
        <f>'BANK RECON'!B7</f>
        <v>46215</v>
      </c>
      <c r="C8831" s="200" t="str">
        <f>'BANK RECON'!D7</f>
        <v>BODESH 310</v>
      </c>
      <c r="D8831" s="200" t="str">
        <f>'BANK RECON'!D7</f>
        <v>BODESH 310</v>
      </c>
      <c r="E8831" s="200" t="str">
        <f>'BANK RECON'!C7</f>
        <v>QR-004</v>
      </c>
      <c r="F8831" s="200" t="str">
        <f>'BANK RECON'!E7</f>
        <v>ONLINE TRANSFERRED TO BODESH SUKLA BANGAI</v>
      </c>
      <c r="G8831" s="201">
        <f>'BANK RECON'!G7</f>
        <v>100000</v>
      </c>
      <c r="H8831" s="201"/>
      <c r="I8831" s="201">
        <f t="shared" si="140"/>
        <v>100000</v>
      </c>
      <c r="J8831" s="200"/>
      <c r="K8831" s="200" t="str" cm="1">
        <f t="array" ref="K8831">IF($C8831="","",IF(AND($C8831=Party_Statement!$C$5,$B8831&gt;=Party_Statement!$C$6,$B8831&lt;=Party_Statement!$E$6),SUMPRODUCT(($C$3:$C8831=Party_Statement!$C$5)*($B$3:$B8831&gt;=Party_Statement!$C$6)*($B$3:$B8831&lt;=Party_Statement!$E$6)),""))</f>
        <v/>
      </c>
    </row>
    <row r="8832" spans="1:11" x14ac:dyDescent="0.2">
      <c r="A8832" s="203">
        <f>'BANK RECON'!A8</f>
        <v>66928</v>
      </c>
      <c r="B8832" s="197">
        <f>'BANK RECON'!B8</f>
        <v>46215</v>
      </c>
      <c r="C8832" s="200" t="str">
        <f>'BANK RECON'!D8</f>
        <v>BANK</v>
      </c>
      <c r="D8832" s="200" t="str">
        <f>'BANK RECON'!D8</f>
        <v>BANK</v>
      </c>
      <c r="E8832" s="200" t="str">
        <f>'BANK RECON'!C8</f>
        <v>QR-003</v>
      </c>
      <c r="F8832" s="200" t="str">
        <f>'BANK RECON'!E8</f>
        <v>BANK DEBOSIT FOR ACCOUNT OPENING</v>
      </c>
      <c r="G8832" s="201">
        <f>'BANK RECON'!G8</f>
        <v>0</v>
      </c>
      <c r="H8832" s="201"/>
      <c r="I8832" s="201">
        <f t="shared" si="140"/>
        <v>0</v>
      </c>
      <c r="J8832" s="200"/>
      <c r="K8832" s="200" t="str" cm="1">
        <f t="array" ref="K8832">IF($C8832="","",IF(AND($C8832=Party_Statement!$C$5,$B8832&gt;=Party_Statement!$C$6,$B8832&lt;=Party_Statement!$E$6),SUMPRODUCT(($C$3:$C8832=Party_Statement!$C$5)*($B$3:$B8832&gt;=Party_Statement!$C$6)*($B$3:$B8832&lt;=Party_Statement!$E$6)),""))</f>
        <v/>
      </c>
    </row>
    <row r="8833" spans="1:11" x14ac:dyDescent="0.2">
      <c r="A8833" s="203">
        <f>'BANK RECON'!A9</f>
        <v>66927</v>
      </c>
      <c r="B8833" s="197">
        <f>'BANK RECON'!B9</f>
        <v>46214</v>
      </c>
      <c r="C8833" s="200" t="str">
        <f>'BANK RECON'!D9</f>
        <v>LOCAL</v>
      </c>
      <c r="D8833" s="200" t="str">
        <f>'BANK RECON'!D9</f>
        <v>LOCAL</v>
      </c>
      <c r="E8833" s="200" t="str">
        <f>'BANK RECON'!C9</f>
        <v>QR-005</v>
      </c>
      <c r="F8833" s="200" t="str">
        <f>'BANK RECON'!E9</f>
        <v xml:space="preserve">QR RECEIVED ALINA ARYAL </v>
      </c>
      <c r="G8833" s="201">
        <f>'BANK RECON'!G9</f>
        <v>0</v>
      </c>
      <c r="H8833" s="201"/>
      <c r="I8833" s="201">
        <f t="shared" si="140"/>
        <v>0</v>
      </c>
      <c r="J8833" s="200"/>
      <c r="K8833" s="200" t="str" cm="1">
        <f t="array" ref="K8833">IF($C8833="","",IF(AND($C8833=Party_Statement!$C$5,$B8833&gt;=Party_Statement!$C$6,$B8833&lt;=Party_Statement!$E$6),SUMPRODUCT(($C$3:$C8833=Party_Statement!$C$5)*($B$3:$B8833&gt;=Party_Statement!$C$6)*($B$3:$B8833&lt;=Party_Statement!$E$6)),""))</f>
        <v/>
      </c>
    </row>
    <row r="8834" spans="1:11" x14ac:dyDescent="0.2">
      <c r="A8834" s="203">
        <f>'BANK RECON'!A10</f>
        <v>66935</v>
      </c>
      <c r="B8834" s="197">
        <f>'BANK RECON'!B10</f>
        <v>46223</v>
      </c>
      <c r="C8834" s="200" t="str">
        <f>'BANK RECON'!D10</f>
        <v>LOCAL</v>
      </c>
      <c r="D8834" s="200" t="str">
        <f>'BANK RECON'!D10</f>
        <v>LOCAL</v>
      </c>
      <c r="E8834" s="200" t="str">
        <f>'BANK RECON'!C10</f>
        <v>QR-006</v>
      </c>
      <c r="F8834" s="200" t="str">
        <f>'BANK RECON'!E10</f>
        <v xml:space="preserve">QR RECEIVED KHIMANANDA </v>
      </c>
      <c r="G8834" s="201">
        <f>'BANK RECON'!G10</f>
        <v>0</v>
      </c>
      <c r="H8834" s="201"/>
      <c r="I8834" s="201">
        <f t="shared" si="140"/>
        <v>0</v>
      </c>
      <c r="J8834" s="200"/>
      <c r="K8834" s="200" t="str" cm="1">
        <f t="array" ref="K8834">IF($C8834="","",IF(AND($C8834=Party_Statement!$C$5,$B8834&gt;=Party_Statement!$C$6,$B8834&lt;=Party_Statement!$E$6),SUMPRODUCT(($C$3:$C8834=Party_Statement!$C$5)*($B$3:$B8834&gt;=Party_Statement!$C$6)*($B$3:$B8834&lt;=Party_Statement!$E$6)),""))</f>
        <v/>
      </c>
    </row>
    <row r="8835" spans="1:11" x14ac:dyDescent="0.2">
      <c r="A8835" s="203">
        <f>'BANK RECON'!A11</f>
        <v>66935</v>
      </c>
      <c r="B8835" s="197">
        <f>'BANK RECON'!B11</f>
        <v>46223</v>
      </c>
      <c r="C8835" s="200" t="str">
        <f>'BANK RECON'!D11</f>
        <v>LOCAL</v>
      </c>
      <c r="D8835" s="200" t="str">
        <f>'BANK RECON'!D11</f>
        <v>LOCAL</v>
      </c>
      <c r="E8835" s="200" t="str">
        <f>'BANK RECON'!C11</f>
        <v>QR-007</v>
      </c>
      <c r="F8835" s="200" t="str">
        <f>'BANK RECON'!E11</f>
        <v xml:space="preserve">QR RECEIVED BALKRISHNA </v>
      </c>
      <c r="G8835" s="201">
        <f>'BANK RECON'!G11</f>
        <v>0</v>
      </c>
      <c r="H8835" s="201"/>
      <c r="I8835" s="201">
        <f t="shared" si="140"/>
        <v>0</v>
      </c>
      <c r="J8835" s="200"/>
      <c r="K8835" s="200" t="str" cm="1">
        <f t="array" ref="K8835">IF($C8835="","",IF(AND($C8835=Party_Statement!$C$5,$B8835&gt;=Party_Statement!$C$6,$B8835&lt;=Party_Statement!$E$6),SUMPRODUCT(($C$3:$C8835=Party_Statement!$C$5)*($B$3:$B8835&gt;=Party_Statement!$C$6)*($B$3:$B8835&lt;=Party_Statement!$E$6)),""))</f>
        <v/>
      </c>
    </row>
    <row r="8836" spans="1:11" x14ac:dyDescent="0.2">
      <c r="A8836" s="203">
        <f>'BANK RECON'!A12</f>
        <v>66938</v>
      </c>
      <c r="B8836" s="197">
        <f>'BANK RECON'!B12</f>
        <v>46226</v>
      </c>
      <c r="C8836" s="200" t="str">
        <f>'BANK RECON'!D12</f>
        <v>KESHAB GAUTAM</v>
      </c>
      <c r="D8836" s="200" t="str">
        <f>'BANK RECON'!D12</f>
        <v>KESHAB GAUTAM</v>
      </c>
      <c r="E8836" s="200" t="str">
        <f>'BANK RECON'!C12</f>
        <v>QR-008</v>
      </c>
      <c r="F8836" s="200" t="str">
        <f>'BANK RECON'!E12</f>
        <v>ONLINE RECEIVED FROM KESHAB</v>
      </c>
      <c r="G8836" s="201">
        <f>'BANK RECON'!G12</f>
        <v>0</v>
      </c>
      <c r="H8836" s="201"/>
      <c r="I8836" s="201">
        <f t="shared" si="140"/>
        <v>0</v>
      </c>
      <c r="J8836" s="200"/>
      <c r="K8836" s="200" t="str" cm="1">
        <f t="array" ref="K8836">IF($C8836="","",IF(AND($C8836=Party_Statement!$C$5,$B8836&gt;=Party_Statement!$C$6,$B8836&lt;=Party_Statement!$E$6),SUMPRODUCT(($C$3:$C8836=Party_Statement!$C$5)*($B$3:$B8836&gt;=Party_Statement!$C$6)*($B$3:$B8836&lt;=Party_Statement!$E$6)),""))</f>
        <v/>
      </c>
    </row>
    <row r="8837" spans="1:11" x14ac:dyDescent="0.2">
      <c r="A8837" s="203">
        <f>'BANK RECON'!A13</f>
        <v>66938</v>
      </c>
      <c r="B8837" s="197">
        <f>'BANK RECON'!B13</f>
        <v>46226</v>
      </c>
      <c r="C8837" s="200" t="str">
        <f>'BANK RECON'!D13</f>
        <v>KESHAB GAUTAM</v>
      </c>
      <c r="D8837" s="200" t="str">
        <f>'BANK RECON'!D13</f>
        <v>KESHAB GAUTAM</v>
      </c>
      <c r="E8837" s="200" t="str">
        <f>'BANK RECON'!C13</f>
        <v>QR-009</v>
      </c>
      <c r="F8837" s="200" t="str">
        <f>'BANK RECON'!E13</f>
        <v>ONLINE RECEIVED FROM KESHAB</v>
      </c>
      <c r="G8837" s="201">
        <f>'BANK RECON'!G13</f>
        <v>0</v>
      </c>
      <c r="H8837" s="201"/>
      <c r="I8837" s="201">
        <f t="shared" si="140"/>
        <v>0</v>
      </c>
      <c r="J8837" s="200"/>
      <c r="K8837" s="200" t="str" cm="1">
        <f t="array" ref="K8837">IF($C8837="","",IF(AND($C8837=Party_Statement!$C$5,$B8837&gt;=Party_Statement!$C$6,$B8837&lt;=Party_Statement!$E$6),SUMPRODUCT(($C$3:$C8837=Party_Statement!$C$5)*($B$3:$B8837&gt;=Party_Statement!$C$6)*($B$3:$B8837&lt;=Party_Statement!$E$6)),""))</f>
        <v/>
      </c>
    </row>
    <row r="8838" spans="1:11" x14ac:dyDescent="0.2">
      <c r="A8838" s="203">
        <f>'BANK RECON'!A14</f>
        <v>66938</v>
      </c>
      <c r="B8838" s="197">
        <f>'BANK RECON'!B14</f>
        <v>46226</v>
      </c>
      <c r="C8838" s="200" t="str">
        <f>'BANK RECON'!D14</f>
        <v>MODERN AGRO  -315</v>
      </c>
      <c r="D8838" s="200" t="str">
        <f>'BANK RECON'!D14</f>
        <v>MODERN AGRO  -315</v>
      </c>
      <c r="E8838" s="200" t="str">
        <f>'BANK RECON'!C14</f>
        <v>QR-010</v>
      </c>
      <c r="F8838" s="200" t="str">
        <f>'BANK RECON'!E14</f>
        <v>ONLINE TRANSFERRED TO MODERN AGRO</v>
      </c>
      <c r="G8838" s="201">
        <f>'BANK RECON'!G14</f>
        <v>100000</v>
      </c>
      <c r="H8838" s="201"/>
      <c r="I8838" s="201">
        <f t="shared" si="140"/>
        <v>100000</v>
      </c>
      <c r="J8838" s="200"/>
      <c r="K8838" s="200" t="str" cm="1">
        <f t="array" ref="K8838">IF($C8838="","",IF(AND($C8838=Party_Statement!$C$5,$B8838&gt;=Party_Statement!$C$6,$B8838&lt;=Party_Statement!$E$6),SUMPRODUCT(($C$3:$C8838=Party_Statement!$C$5)*($B$3:$B8838&gt;=Party_Statement!$C$6)*($B$3:$B8838&lt;=Party_Statement!$E$6)),""))</f>
        <v/>
      </c>
    </row>
    <row r="8839" spans="1:11" x14ac:dyDescent="0.2">
      <c r="A8839" s="203">
        <f>'BANK RECON'!A15</f>
        <v>66938</v>
      </c>
      <c r="B8839" s="197">
        <f>'BANK RECON'!B15</f>
        <v>46226</v>
      </c>
      <c r="C8839" s="200" t="str">
        <f>'BANK RECON'!D15</f>
        <v>BASUDEV DAIRY 316</v>
      </c>
      <c r="D8839" s="200" t="str">
        <f>'BANK RECON'!D15</f>
        <v>BASUDEV DAIRY 316</v>
      </c>
      <c r="E8839" s="200" t="str">
        <f>'BANK RECON'!C15</f>
        <v>QR-011</v>
      </c>
      <c r="F8839" s="200" t="str">
        <f>'BANK RECON'!E15</f>
        <v xml:space="preserve">ONLINE TRANSFERRED TO BASUDEV DAIRY FARM </v>
      </c>
      <c r="G8839" s="201">
        <f>'BANK RECON'!G15</f>
        <v>92628</v>
      </c>
      <c r="H8839" s="201"/>
      <c r="I8839" s="201">
        <f t="shared" si="140"/>
        <v>92628</v>
      </c>
      <c r="J8839" s="200"/>
      <c r="K8839" s="200" t="str" cm="1">
        <f t="array" ref="K8839">IF($C8839="","",IF(AND($C8839=Party_Statement!$C$5,$B8839&gt;=Party_Statement!$C$6,$B8839&lt;=Party_Statement!$E$6),SUMPRODUCT(($C$3:$C8839=Party_Statement!$C$5)*($B$3:$B8839&gt;=Party_Statement!$C$6)*($B$3:$B8839&lt;=Party_Statement!$E$6)),""))</f>
        <v/>
      </c>
    </row>
    <row r="8840" spans="1:11" x14ac:dyDescent="0.2">
      <c r="A8840" s="203">
        <f>'BANK RECON'!A16</f>
        <v>66939</v>
      </c>
      <c r="B8840" s="197">
        <f>'BANK RECON'!B16</f>
        <v>46227</v>
      </c>
      <c r="C8840" s="200" t="str">
        <f>'BANK RECON'!D16</f>
        <v>OFFICE EXPENSES</v>
      </c>
      <c r="D8840" s="200" t="str">
        <f>'BANK RECON'!D16</f>
        <v>OFFICE EXPENSES</v>
      </c>
      <c r="E8840" s="200" t="str">
        <f>'BANK RECON'!C16</f>
        <v>QR-012</v>
      </c>
      <c r="F8840" s="200" t="str">
        <f>'BANK RECON'!E16</f>
        <v xml:space="preserve">ONLINE TRANSFERRED TO LILADHAR GAUTAM FOR ELECTRICITY </v>
      </c>
      <c r="G8840" s="201">
        <f>'BANK RECON'!G16</f>
        <v>12010</v>
      </c>
      <c r="H8840" s="201"/>
      <c r="I8840" s="201">
        <f t="shared" si="140"/>
        <v>12010</v>
      </c>
      <c r="J8840" s="200"/>
      <c r="K8840" s="200" t="str" cm="1">
        <f t="array" ref="K8840">IF($C8840="","",IF(AND($C8840=Party_Statement!$C$5,$B8840&gt;=Party_Statement!$C$6,$B8840&lt;=Party_Statement!$E$6),SUMPRODUCT(($C$3:$C8840=Party_Statement!$C$5)*($B$3:$B8840&gt;=Party_Statement!$C$6)*($B$3:$B8840&lt;=Party_Statement!$E$6)),""))</f>
        <v/>
      </c>
    </row>
    <row r="8841" spans="1:11" x14ac:dyDescent="0.2">
      <c r="A8841" s="203">
        <f>'BANK RECON'!A17</f>
        <v>66940</v>
      </c>
      <c r="B8841" s="197">
        <f>'BANK RECON'!B17</f>
        <v>46228</v>
      </c>
      <c r="C8841" s="200" t="str">
        <f>'BANK RECON'!D17</f>
        <v>SHANKAR KHAREL</v>
      </c>
      <c r="D8841" s="200" t="str">
        <f>'BANK RECON'!D17</f>
        <v>SHANKAR KHAREL</v>
      </c>
      <c r="E8841" s="200" t="str">
        <f>'BANK RECON'!C17</f>
        <v>QR-013</v>
      </c>
      <c r="F8841" s="200" t="str">
        <f>'BANK RECON'!E17</f>
        <v>QR RECEIVED SHANKAR KHAREL</v>
      </c>
      <c r="G8841" s="201">
        <f>'BANK RECON'!G17</f>
        <v>0</v>
      </c>
      <c r="H8841" s="201"/>
      <c r="I8841" s="201">
        <f t="shared" si="140"/>
        <v>0</v>
      </c>
      <c r="J8841" s="200"/>
      <c r="K8841" s="200" t="str" cm="1">
        <f t="array" ref="K8841">IF($C8841="","",IF(AND($C8841=Party_Statement!$C$5,$B8841&gt;=Party_Statement!$C$6,$B8841&lt;=Party_Statement!$E$6),SUMPRODUCT(($C$3:$C8841=Party_Statement!$C$5)*($B$3:$B8841&gt;=Party_Statement!$C$6)*($B$3:$B8841&lt;=Party_Statement!$E$6)),""))</f>
        <v/>
      </c>
    </row>
    <row r="8842" spans="1:11" x14ac:dyDescent="0.2">
      <c r="A8842" s="203">
        <f>'BANK RECON'!A18</f>
        <v>66942</v>
      </c>
      <c r="B8842" s="197">
        <f>'BANK RECON'!B18</f>
        <v>46230</v>
      </c>
      <c r="C8842" s="200" t="str">
        <f>'BANK RECON'!D18</f>
        <v>AAMOSH KIRANA</v>
      </c>
      <c r="D8842" s="200" t="str">
        <f>'BANK RECON'!D18</f>
        <v>AAMOSH KIRANA</v>
      </c>
      <c r="E8842" s="200" t="str">
        <f>'BANK RECON'!C18</f>
        <v>QR-014</v>
      </c>
      <c r="F8842" s="200" t="str">
        <f>'BANK RECON'!E18</f>
        <v>QR RECEIVED AAMOSH KIRANA</v>
      </c>
      <c r="G8842" s="201">
        <f>'BANK RECON'!G18</f>
        <v>0</v>
      </c>
      <c r="H8842" s="201"/>
      <c r="I8842" s="201">
        <f t="shared" si="140"/>
        <v>0</v>
      </c>
      <c r="J8842" s="200"/>
      <c r="K8842" s="200" cm="1">
        <f t="array" ref="K8842">IF($C8842="","",IF(AND($C8842=Party_Statement!$C$5,$B8842&gt;=Party_Statement!$C$6,$B8842&lt;=Party_Statement!$E$6),SUMPRODUCT(($C$3:$C8842=Party_Statement!$C$5)*($B$3:$B8842&gt;=Party_Statement!$C$6)*($B$3:$B8842&lt;=Party_Statement!$E$6)),""))</f>
        <v>330</v>
      </c>
    </row>
    <row r="8843" spans="1:11" x14ac:dyDescent="0.2">
      <c r="A8843" s="203">
        <f>'BANK RECON'!A19</f>
        <v>66945</v>
      </c>
      <c r="B8843" s="197">
        <f>'BANK RECON'!B19</f>
        <v>46233</v>
      </c>
      <c r="C8843" s="200" t="str">
        <f>'BANK RECON'!D19</f>
        <v>J AND J SISTERS</v>
      </c>
      <c r="D8843" s="200" t="str">
        <f>'BANK RECON'!D19</f>
        <v>J AND J SISTERS</v>
      </c>
      <c r="E8843" s="200" t="str">
        <f>'BANK RECON'!C19</f>
        <v>QR-015</v>
      </c>
      <c r="F8843" s="200" t="str">
        <f>'BANK RECON'!E19</f>
        <v xml:space="preserve">QR RECEIVED J AND J SISTERS </v>
      </c>
      <c r="G8843" s="201">
        <f>'BANK RECON'!G19</f>
        <v>0</v>
      </c>
      <c r="H8843" s="201"/>
      <c r="I8843" s="201">
        <f t="shared" si="140"/>
        <v>0</v>
      </c>
      <c r="J8843" s="200"/>
      <c r="K8843" s="200" t="str" cm="1">
        <f t="array" ref="K8843">IF($C8843="","",IF(AND($C8843=Party_Statement!$C$5,$B8843&gt;=Party_Statement!$C$6,$B8843&lt;=Party_Statement!$E$6),SUMPRODUCT(($C$3:$C8843=Party_Statement!$C$5)*($B$3:$B8843&gt;=Party_Statement!$C$6)*($B$3:$B8843&lt;=Party_Statement!$E$6)),""))</f>
        <v/>
      </c>
    </row>
    <row r="8844" spans="1:11" x14ac:dyDescent="0.2">
      <c r="A8844" s="203">
        <f>'BANK RECON'!A20</f>
        <v>66945</v>
      </c>
      <c r="B8844" s="197">
        <f>'BANK RECON'!B20</f>
        <v>46233</v>
      </c>
      <c r="C8844" s="200" t="str">
        <f>'BANK RECON'!D20</f>
        <v>BANK</v>
      </c>
      <c r="D8844" s="200" t="str">
        <f>'BANK RECON'!D20</f>
        <v>BANK</v>
      </c>
      <c r="E8844" s="200" t="str">
        <f>'BANK RECON'!C20</f>
        <v>QR-016</v>
      </c>
      <c r="F8844" s="200" t="str">
        <f>'BANK RECON'!E20</f>
        <v>BANK DEPOSIT BY SUSHIL</v>
      </c>
      <c r="G8844" s="201">
        <f>'BANK RECON'!G20</f>
        <v>0</v>
      </c>
      <c r="H8844" s="201"/>
      <c r="I8844" s="201">
        <f t="shared" si="140"/>
        <v>0</v>
      </c>
      <c r="J8844" s="200"/>
      <c r="K8844" s="200" t="str" cm="1">
        <f t="array" ref="K8844">IF($C8844="","",IF(AND($C8844=Party_Statement!$C$5,$B8844&gt;=Party_Statement!$C$6,$B8844&lt;=Party_Statement!$E$6),SUMPRODUCT(($C$3:$C8844=Party_Statement!$C$5)*($B$3:$B8844&gt;=Party_Statement!$C$6)*($B$3:$B8844&lt;=Party_Statement!$E$6)),""))</f>
        <v/>
      </c>
    </row>
    <row r="8845" spans="1:11" x14ac:dyDescent="0.2">
      <c r="A8845" s="203">
        <f>'BANK RECON'!A21</f>
        <v>66945</v>
      </c>
      <c r="B8845" s="197">
        <f>'BANK RECON'!B21</f>
        <v>46233</v>
      </c>
      <c r="C8845" s="200" t="str">
        <f>'BANK RECON'!D21</f>
        <v>BASUDEV DAIRY 316</v>
      </c>
      <c r="D8845" s="200" t="str">
        <f>'BANK RECON'!D21</f>
        <v>BASUDEV DAIRY 316</v>
      </c>
      <c r="E8845" s="200" t="str">
        <f>'BANK RECON'!C21</f>
        <v>QR-017</v>
      </c>
      <c r="F8845" s="200" t="str">
        <f>'BANK RECON'!E21</f>
        <v xml:space="preserve">ONLINE TRANSFERRED TO BASUDEV DAIRY FARM </v>
      </c>
      <c r="G8845" s="201">
        <f>'BANK RECON'!G21</f>
        <v>66960</v>
      </c>
      <c r="H8845" s="201"/>
      <c r="I8845" s="201">
        <f t="shared" si="140"/>
        <v>66960</v>
      </c>
      <c r="J8845" s="200"/>
      <c r="K8845" s="200" t="str" cm="1">
        <f t="array" ref="K8845">IF($C8845="","",IF(AND($C8845=Party_Statement!$C$5,$B8845&gt;=Party_Statement!$C$6,$B8845&lt;=Party_Statement!$E$6),SUMPRODUCT(($C$3:$C8845=Party_Statement!$C$5)*($B$3:$B8845&gt;=Party_Statement!$C$6)*($B$3:$B8845&lt;=Party_Statement!$E$6)),""))</f>
        <v/>
      </c>
    </row>
    <row r="8846" spans="1:11" x14ac:dyDescent="0.2">
      <c r="A8846" s="203">
        <f>'BANK RECON'!A22</f>
        <v>66950</v>
      </c>
      <c r="B8846" s="197">
        <f>'BANK RECON'!B22</f>
        <v>46238</v>
      </c>
      <c r="C8846" s="200" t="str">
        <f>'BANK RECON'!D22</f>
        <v>MODERN AGRO  -315</v>
      </c>
      <c r="D8846" s="200" t="str">
        <f>'BANK RECON'!D22</f>
        <v>MODERN AGRO  -315</v>
      </c>
      <c r="E8846" s="200" t="str">
        <f>'BANK RECON'!C22</f>
        <v>QR-018</v>
      </c>
      <c r="F8846" s="200" t="str">
        <f>'BANK RECON'!E22</f>
        <v>ONLINE TRANSFERRED TO MODERN AGRO</v>
      </c>
      <c r="G8846" s="201">
        <f>'BANK RECON'!G22</f>
        <v>100000</v>
      </c>
      <c r="H8846" s="201"/>
      <c r="I8846" s="201">
        <f t="shared" si="140"/>
        <v>100000</v>
      </c>
      <c r="J8846" s="200"/>
      <c r="K8846" s="200" t="str" cm="1">
        <f t="array" ref="K8846">IF($C8846="","",IF(AND($C8846=Party_Statement!$C$5,$B8846&gt;=Party_Statement!$C$6,$B8846&lt;=Party_Statement!$E$6),SUMPRODUCT(($C$3:$C8846=Party_Statement!$C$5)*($B$3:$B8846&gt;=Party_Statement!$C$6)*($B$3:$B8846&lt;=Party_Statement!$E$6)),""))</f>
        <v/>
      </c>
    </row>
    <row r="8847" spans="1:11" x14ac:dyDescent="0.2">
      <c r="A8847" s="203">
        <f>'BANK RECON'!A23</f>
        <v>66950</v>
      </c>
      <c r="B8847" s="197">
        <f>'BANK RECON'!B23</f>
        <v>46238</v>
      </c>
      <c r="C8847" s="200" t="str">
        <f>'BANK RECON'!D23</f>
        <v>NAWA DURGA -317</v>
      </c>
      <c r="D8847" s="200" t="str">
        <f>'BANK RECON'!D23</f>
        <v>NAWA DURGA -317</v>
      </c>
      <c r="E8847" s="200" t="str">
        <f>'BANK RECON'!C23</f>
        <v>QR-019</v>
      </c>
      <c r="F8847" s="200" t="str">
        <f>'BANK RECON'!E23</f>
        <v>ONLINE TRANSFERRED TO BASANT NEPAL (NAWADURGA)</v>
      </c>
      <c r="G8847" s="201">
        <f>'BANK RECON'!G23</f>
        <v>50000</v>
      </c>
      <c r="H8847" s="201"/>
      <c r="I8847" s="201">
        <f t="shared" si="140"/>
        <v>50000</v>
      </c>
      <c r="J8847" s="200"/>
      <c r="K8847" s="200" t="str" cm="1">
        <f t="array" ref="K8847">IF($C8847="","",IF(AND($C8847=Party_Statement!$C$5,$B8847&gt;=Party_Statement!$C$6,$B8847&lt;=Party_Statement!$E$6),SUMPRODUCT(($C$3:$C8847=Party_Statement!$C$5)*($B$3:$B8847&gt;=Party_Statement!$C$6)*($B$3:$B8847&lt;=Party_Statement!$E$6)),""))</f>
        <v/>
      </c>
    </row>
    <row r="8848" spans="1:11" x14ac:dyDescent="0.2">
      <c r="A8848" s="203">
        <f>'BANK RECON'!A24</f>
        <v>66945</v>
      </c>
      <c r="B8848" s="197">
        <f>'BANK RECON'!B24</f>
        <v>46233</v>
      </c>
      <c r="C8848" s="200" t="str">
        <f>'BANK RECON'!D24</f>
        <v>BASUDEV DAIRY 316</v>
      </c>
      <c r="D8848" s="200" t="str">
        <f>'BANK RECON'!D24</f>
        <v>BASUDEV DAIRY 316</v>
      </c>
      <c r="E8848" s="200" t="str">
        <f>'BANK RECON'!C24</f>
        <v>QR-020</v>
      </c>
      <c r="F8848" s="200" t="str">
        <f>'BANK RECON'!E24</f>
        <v xml:space="preserve">ONLINE TRANSFERRED TO BASUDEV DAIRY FARM </v>
      </c>
      <c r="G8848" s="201">
        <f>'BANK RECON'!G24</f>
        <v>100000</v>
      </c>
      <c r="H8848" s="201"/>
      <c r="I8848" s="201">
        <f t="shared" si="140"/>
        <v>100000</v>
      </c>
      <c r="J8848" s="200"/>
      <c r="K8848" s="200" t="str" cm="1">
        <f t="array" ref="K8848">IF($C8848="","",IF(AND($C8848=Party_Statement!$C$5,$B8848&gt;=Party_Statement!$C$6,$B8848&lt;=Party_Statement!$E$6),SUMPRODUCT(($C$3:$C8848=Party_Statement!$C$5)*($B$3:$B8848&gt;=Party_Statement!$C$6)*($B$3:$B8848&lt;=Party_Statement!$E$6)),""))</f>
        <v/>
      </c>
    </row>
    <row r="8849" spans="1:11" x14ac:dyDescent="0.2">
      <c r="A8849" s="203">
        <f>'BANK RECON'!A25</f>
        <v>66961</v>
      </c>
      <c r="B8849" s="197">
        <f>'BANK RECON'!B25</f>
        <v>46249</v>
      </c>
      <c r="C8849" s="200" t="str">
        <f>'BANK RECON'!D25</f>
        <v>BANK</v>
      </c>
      <c r="D8849" s="200" t="str">
        <f>'BANK RECON'!D25</f>
        <v>BANK</v>
      </c>
      <c r="E8849" s="200" t="str">
        <f>'BANK RECON'!C25</f>
        <v>QR-021</v>
      </c>
      <c r="F8849" s="200" t="str">
        <f>'BANK RECON'!E25</f>
        <v xml:space="preserve">QR PAID TO PRARAMBHA A/C CLERANCE </v>
      </c>
      <c r="G8849" s="201">
        <f>'BANK RECON'!G25</f>
        <v>12800</v>
      </c>
      <c r="H8849" s="201"/>
      <c r="I8849" s="201">
        <f t="shared" si="140"/>
        <v>12800</v>
      </c>
      <c r="J8849" s="200"/>
      <c r="K8849" s="200" t="str" cm="1">
        <f t="array" ref="K8849">IF($C8849="","",IF(AND($C8849=Party_Statement!$C$5,$B8849&gt;=Party_Statement!$C$6,$B8849&lt;=Party_Statement!$E$6),SUMPRODUCT(($C$3:$C8849=Party_Statement!$C$5)*($B$3:$B8849&gt;=Party_Statement!$C$6)*($B$3:$B8849&lt;=Party_Statement!$E$6)),""))</f>
        <v/>
      </c>
    </row>
    <row r="8850" spans="1:11" x14ac:dyDescent="0.2">
      <c r="A8850" s="203">
        <f>'BANK RECON'!A26</f>
        <v>66961</v>
      </c>
      <c r="B8850" s="197">
        <f>'BANK RECON'!B26</f>
        <v>46249</v>
      </c>
      <c r="C8850" s="200" t="str">
        <f>'BANK RECON'!D26</f>
        <v>OFFICE EXPENSES</v>
      </c>
      <c r="D8850" s="200" t="str">
        <f>'BANK RECON'!D26</f>
        <v>OFFICE EXPENSES</v>
      </c>
      <c r="E8850" s="200" t="str">
        <f>'BANK RECON'!C26</f>
        <v>QR-022</v>
      </c>
      <c r="F8850" s="200" t="str">
        <f>'BANK RECON'!E26</f>
        <v>TRANSFER CHARGE</v>
      </c>
      <c r="G8850" s="201">
        <f>'BANK RECON'!G26</f>
        <v>52</v>
      </c>
      <c r="H8850" s="201"/>
      <c r="I8850" s="201">
        <f t="shared" si="140"/>
        <v>52</v>
      </c>
      <c r="J8850" s="200"/>
      <c r="K8850" s="200" t="str" cm="1">
        <f t="array" ref="K8850">IF($C8850="","",IF(AND($C8850=Party_Statement!$C$5,$B8850&gt;=Party_Statement!$C$6,$B8850&lt;=Party_Statement!$E$6),SUMPRODUCT(($C$3:$C8850=Party_Statement!$C$5)*($B$3:$B8850&gt;=Party_Statement!$C$6)*($B$3:$B8850&lt;=Party_Statement!$E$6)),""))</f>
        <v/>
      </c>
    </row>
    <row r="8851" spans="1:11" s="64" customFormat="1" x14ac:dyDescent="0.2">
      <c r="A8851" s="203">
        <f>'BANK RECON'!A27</f>
        <v>0</v>
      </c>
      <c r="B8851" s="197" t="str">
        <f>'BANK RECON'!B27</f>
        <v/>
      </c>
      <c r="C8851" s="200">
        <f>'BANK RECON'!D27</f>
        <v>0</v>
      </c>
      <c r="D8851" s="200">
        <f>'BANK RECON'!D27</f>
        <v>0</v>
      </c>
      <c r="E8851" s="200" t="str">
        <f>'BANK RECON'!C27</f>
        <v>QR-024</v>
      </c>
      <c r="F8851" s="200" t="str">
        <f>'BANK RECON'!E27</f>
        <v>PRARAMBHA DAIRY SUPPLIES</v>
      </c>
      <c r="G8851" s="201">
        <f>'BANK RECON'!G27</f>
        <v>0</v>
      </c>
      <c r="H8851" s="201"/>
      <c r="I8851" s="201">
        <f t="shared" si="140"/>
        <v>0</v>
      </c>
      <c r="J8851" s="202"/>
      <c r="K8851" s="200" t="str" cm="1">
        <f t="array" ref="K8851">IF($C8851="","",IF(AND($C8851=Party_Statement!$C$5,$B8851&gt;=Party_Statement!$C$6,$B8851&lt;=Party_Statement!$E$6),SUMPRODUCT(($C$3:$C8851=Party_Statement!$C$5)*($B$3:$B8851&gt;=Party_Statement!$C$6)*($B$3:$B8851&lt;=Party_Statement!$E$6)),""))</f>
        <v/>
      </c>
    </row>
    <row r="8852" spans="1:11" x14ac:dyDescent="0.2">
      <c r="A8852" s="203">
        <f>'BANK RECON'!A28</f>
        <v>66959</v>
      </c>
      <c r="B8852" s="197">
        <f>'BANK RECON'!B28</f>
        <v>46247</v>
      </c>
      <c r="C8852" s="200" t="str">
        <f>'BANK RECON'!D28</f>
        <v>BANK</v>
      </c>
      <c r="D8852" s="200" t="str">
        <f>'BANK RECON'!D28</f>
        <v>BANK</v>
      </c>
      <c r="E8852" s="200" t="str">
        <f>'BANK RECON'!C28</f>
        <v>QR-025</v>
      </c>
      <c r="F8852" s="200" t="str">
        <f>'BANK RECON'!E28</f>
        <v>CASH DEPOSIT BY SUSHIL</v>
      </c>
      <c r="G8852" s="201">
        <f>'BANK RECON'!G28</f>
        <v>0</v>
      </c>
      <c r="H8852" s="201"/>
      <c r="I8852" s="201">
        <f t="shared" si="140"/>
        <v>0</v>
      </c>
      <c r="J8852" s="200"/>
      <c r="K8852" s="200" t="str" cm="1">
        <f t="array" ref="K8852">IF($C8852="","",IF(AND($C8852=Party_Statement!$C$5,$B8852&gt;=Party_Statement!$C$6,$B8852&lt;=Party_Statement!$E$6),SUMPRODUCT(($C$3:$C8852=Party_Statement!$C$5)*($B$3:$B8852&gt;=Party_Statement!$C$6)*($B$3:$B8852&lt;=Party_Statement!$E$6)),""))</f>
        <v/>
      </c>
    </row>
    <row r="8853" spans="1:11" x14ac:dyDescent="0.2">
      <c r="A8853" s="203">
        <f>'BANK RECON'!A29</f>
        <v>66956</v>
      </c>
      <c r="B8853" s="197">
        <f>'BANK RECON'!B29</f>
        <v>46244</v>
      </c>
      <c r="C8853" s="200" t="str">
        <f>'BANK RECON'!D29</f>
        <v>BODESH 310</v>
      </c>
      <c r="D8853" s="200" t="str">
        <f>'BANK RECON'!D29</f>
        <v>BODESH 310</v>
      </c>
      <c r="E8853" s="200" t="str">
        <f>'BANK RECON'!C29</f>
        <v>QR-026</v>
      </c>
      <c r="F8853" s="200" t="str">
        <f>'BANK RECON'!E29</f>
        <v xml:space="preserve">ONLINE ADVANCE PAID TO BODESH </v>
      </c>
      <c r="G8853" s="201">
        <f>'BANK RECON'!G29</f>
        <v>60000</v>
      </c>
      <c r="H8853" s="201"/>
      <c r="I8853" s="201">
        <f t="shared" si="140"/>
        <v>60000</v>
      </c>
      <c r="J8853" s="200"/>
      <c r="K8853" s="200" t="str" cm="1">
        <f t="array" ref="K8853">IF($C8853="","",IF(AND($C8853=Party_Statement!$C$5,$B8853&gt;=Party_Statement!$C$6,$B8853&lt;=Party_Statement!$E$6),SUMPRODUCT(($C$3:$C8853=Party_Statement!$C$5)*($B$3:$B8853&gt;=Party_Statement!$C$6)*($B$3:$B8853&lt;=Party_Statement!$E$6)),""))</f>
        <v/>
      </c>
    </row>
    <row r="8854" spans="1:11" x14ac:dyDescent="0.2">
      <c r="A8854" s="203">
        <f>'BANK RECON'!A30</f>
        <v>66958</v>
      </c>
      <c r="B8854" s="197">
        <f>'BANK RECON'!B30</f>
        <v>46246</v>
      </c>
      <c r="C8854" s="200" t="str">
        <f>'BANK RECON'!D30</f>
        <v>MODERN AGRO  -315</v>
      </c>
      <c r="D8854" s="200" t="str">
        <f>'BANK RECON'!D30</f>
        <v>MODERN AGRO  -315</v>
      </c>
      <c r="E8854" s="200" t="str">
        <f>'BANK RECON'!C30</f>
        <v>QR-027</v>
      </c>
      <c r="F8854" s="200" t="str">
        <f>'BANK RECON'!E30</f>
        <v>ONLINE TRANSFERRED TO MODERN AGRO</v>
      </c>
      <c r="G8854" s="201">
        <f>'BANK RECON'!G30</f>
        <v>100000</v>
      </c>
      <c r="H8854" s="201"/>
      <c r="I8854" s="201">
        <f t="shared" si="140"/>
        <v>100000</v>
      </c>
      <c r="J8854" s="200"/>
      <c r="K8854" s="200" t="str" cm="1">
        <f t="array" ref="K8854">IF($C8854="","",IF(AND($C8854=Party_Statement!$C$5,$B8854&gt;=Party_Statement!$C$6,$B8854&lt;=Party_Statement!$E$6),SUMPRODUCT(($C$3:$C8854=Party_Statement!$C$5)*($B$3:$B8854&gt;=Party_Statement!$C$6)*($B$3:$B8854&lt;=Party_Statement!$E$6)),""))</f>
        <v/>
      </c>
    </row>
    <row r="8855" spans="1:11" x14ac:dyDescent="0.2">
      <c r="A8855" s="203">
        <f>'BANK RECON'!A31</f>
        <v>66958</v>
      </c>
      <c r="B8855" s="197">
        <f>'BANK RECON'!B31</f>
        <v>46246</v>
      </c>
      <c r="C8855" s="200" t="str">
        <f>'BANK RECON'!D31</f>
        <v>MODERN AGRO  -315</v>
      </c>
      <c r="D8855" s="200" t="str">
        <f>'BANK RECON'!D31</f>
        <v>MODERN AGRO  -315</v>
      </c>
      <c r="E8855" s="200" t="str">
        <f>'BANK RECON'!C31</f>
        <v>QR-028</v>
      </c>
      <c r="F8855" s="200" t="str">
        <f>'BANK RECON'!E31</f>
        <v>ONLINE TRANSFERRED TO MODERN AGRO</v>
      </c>
      <c r="G8855" s="201">
        <f>'BANK RECON'!G31</f>
        <v>8555</v>
      </c>
      <c r="H8855" s="201"/>
      <c r="I8855" s="201">
        <f t="shared" si="140"/>
        <v>8555</v>
      </c>
      <c r="J8855" s="200"/>
      <c r="K8855" s="200" t="str" cm="1">
        <f t="array" ref="K8855">IF($C8855="","",IF(AND($C8855=Party_Statement!$C$5,$B8855&gt;=Party_Statement!$C$6,$B8855&lt;=Party_Statement!$E$6),SUMPRODUCT(($C$3:$C8855=Party_Statement!$C$5)*($B$3:$B8855&gt;=Party_Statement!$C$6)*($B$3:$B8855&lt;=Party_Statement!$E$6)),""))</f>
        <v/>
      </c>
    </row>
    <row r="8856" spans="1:11" x14ac:dyDescent="0.2">
      <c r="A8856" s="203">
        <f>'BANK RECON'!A32</f>
        <v>66958</v>
      </c>
      <c r="B8856" s="197">
        <f>'BANK RECON'!B32</f>
        <v>46246</v>
      </c>
      <c r="C8856" s="200" t="str">
        <f>'BANK RECON'!D32</f>
        <v>NEW FARM PHARSATIKAT</v>
      </c>
      <c r="D8856" s="200" t="str">
        <f>'BANK RECON'!D32</f>
        <v>NEW FARM PHARSATIKAT</v>
      </c>
      <c r="E8856" s="200" t="str">
        <f>'BANK RECON'!C32</f>
        <v>QR-029</v>
      </c>
      <c r="F8856" s="200" t="str">
        <f>'BANK RECON'!E32</f>
        <v>ONLINE TRANSFERRED TO NEW FARM PHARSHATIKAT</v>
      </c>
      <c r="G8856" s="201">
        <f>'BANK RECON'!G32</f>
        <v>47460</v>
      </c>
      <c r="H8856" s="201"/>
      <c r="I8856" s="201">
        <f t="shared" si="140"/>
        <v>46605</v>
      </c>
      <c r="J8856" s="200"/>
      <c r="K8856" s="200" t="str" cm="1">
        <f t="array" ref="K8856">IF($C8856="","",IF(AND($C8856=Party_Statement!$C$5,$B8856&gt;=Party_Statement!$C$6,$B8856&lt;=Party_Statement!$E$6),SUMPRODUCT(($C$3:$C8856=Party_Statement!$C$5)*($B$3:$B8856&gt;=Party_Statement!$C$6)*($B$3:$B8856&lt;=Party_Statement!$E$6)),""))</f>
        <v/>
      </c>
    </row>
    <row r="8857" spans="1:11" x14ac:dyDescent="0.2">
      <c r="A8857" s="203">
        <f>'BANK RECON'!A33</f>
        <v>66958</v>
      </c>
      <c r="B8857" s="197">
        <f>'BANK RECON'!B33</f>
        <v>46246</v>
      </c>
      <c r="C8857" s="200" t="str">
        <f>'BANK RECON'!D33</f>
        <v>CHHATRABHUMI STORE</v>
      </c>
      <c r="D8857" s="200" t="str">
        <f>'BANK RECON'!D33</f>
        <v>CHHATRABHUMI STORE</v>
      </c>
      <c r="E8857" s="200" t="str">
        <f>'BANK RECON'!C33</f>
        <v>QR-030</v>
      </c>
      <c r="F8857" s="200" t="str">
        <f>'BANK RECON'!E33</f>
        <v>QR RECEIVED FROM CHHATRABHUMI</v>
      </c>
      <c r="G8857" s="201">
        <f>'BANK RECON'!G33</f>
        <v>0</v>
      </c>
      <c r="H8857" s="201"/>
      <c r="I8857" s="201">
        <f t="shared" si="140"/>
        <v>0</v>
      </c>
      <c r="J8857" s="200"/>
      <c r="K8857" s="200" t="str" cm="1">
        <f t="array" ref="K8857">IF($C8857="","",IF(AND($C8857=Party_Statement!$C$5,$B8857&gt;=Party_Statement!$C$6,$B8857&lt;=Party_Statement!$E$6),SUMPRODUCT(($C$3:$C8857=Party_Statement!$C$5)*($B$3:$B8857&gt;=Party_Statement!$C$6)*($B$3:$B8857&lt;=Party_Statement!$E$6)),""))</f>
        <v/>
      </c>
    </row>
    <row r="8858" spans="1:11" x14ac:dyDescent="0.2">
      <c r="A8858" s="203">
        <f>'BANK RECON'!A34</f>
        <v>66959</v>
      </c>
      <c r="B8858" s="197">
        <f>'BANK RECON'!B34</f>
        <v>46247</v>
      </c>
      <c r="C8858" s="200" t="str">
        <f>'BANK RECON'!D34</f>
        <v>BANK</v>
      </c>
      <c r="D8858" s="200" t="str">
        <f>'BANK RECON'!D34</f>
        <v>BANK</v>
      </c>
      <c r="E8858" s="200" t="str">
        <f>'BANK RECON'!C34</f>
        <v>QR-031</v>
      </c>
      <c r="F8858" s="200" t="str">
        <f>'BANK RECON'!E34</f>
        <v xml:space="preserve">CASH DEPOSIT BY KESHAB </v>
      </c>
      <c r="G8858" s="201">
        <f>'BANK RECON'!G34</f>
        <v>0</v>
      </c>
      <c r="H8858" s="201"/>
      <c r="I8858" s="201">
        <f t="shared" si="140"/>
        <v>0</v>
      </c>
      <c r="J8858" s="200"/>
      <c r="K8858" s="200" t="str" cm="1">
        <f t="array" ref="K8858">IF($C8858="","",IF(AND($C8858=Party_Statement!$C$5,$B8858&gt;=Party_Statement!$C$6,$B8858&lt;=Party_Statement!$E$6),SUMPRODUCT(($C$3:$C8858=Party_Statement!$C$5)*($B$3:$B8858&gt;=Party_Statement!$C$6)*($B$3:$B8858&lt;=Party_Statement!$E$6)),""))</f>
        <v/>
      </c>
    </row>
    <row r="8859" spans="1:11" x14ac:dyDescent="0.2">
      <c r="A8859" s="203">
        <f>'BANK RECON'!A35</f>
        <v>66961</v>
      </c>
      <c r="B8859" s="197">
        <f>'BANK RECON'!B35</f>
        <v>46249</v>
      </c>
      <c r="C8859" s="200" t="str">
        <f>'BANK RECON'!D35</f>
        <v>BANK</v>
      </c>
      <c r="D8859" s="200" t="str">
        <f>'BANK RECON'!D35</f>
        <v>BANK</v>
      </c>
      <c r="E8859" s="200" t="str">
        <f>'BANK RECON'!C35</f>
        <v>QR-032</v>
      </c>
      <c r="F8859" s="200" t="str">
        <f>'BANK RECON'!E35</f>
        <v>QR RECEIVED FROM SUSHIL FOR A/C CLERANCE</v>
      </c>
      <c r="G8859" s="201">
        <f>'BANK RECON'!G35</f>
        <v>0</v>
      </c>
      <c r="H8859" s="201"/>
      <c r="I8859" s="201">
        <f t="shared" si="140"/>
        <v>0</v>
      </c>
      <c r="J8859" s="200"/>
      <c r="K8859" s="200" t="str" cm="1">
        <f t="array" ref="K8859">IF($C8859="","",IF(AND($C8859=Party_Statement!$C$5,$B8859&gt;=Party_Statement!$C$6,$B8859&lt;=Party_Statement!$E$6),SUMPRODUCT(($C$3:$C8859=Party_Statement!$C$5)*($B$3:$B8859&gt;=Party_Statement!$C$6)*($B$3:$B8859&lt;=Party_Statement!$E$6)),""))</f>
        <v/>
      </c>
    </row>
    <row r="8860" spans="1:11" x14ac:dyDescent="0.2">
      <c r="A8860" s="203">
        <f>'BANK RECON'!A36</f>
        <v>66961</v>
      </c>
      <c r="B8860" s="197">
        <f>'BANK RECON'!B36</f>
        <v>46249</v>
      </c>
      <c r="C8860" s="200" t="str">
        <f>'BANK RECON'!D36</f>
        <v>BANK</v>
      </c>
      <c r="D8860" s="200" t="str">
        <f>'BANK RECON'!D36</f>
        <v>BANK</v>
      </c>
      <c r="E8860" s="200" t="str">
        <f>'BANK RECON'!C36</f>
        <v>QR-033</v>
      </c>
      <c r="F8860" s="200" t="str">
        <f>'BANK RECON'!E36</f>
        <v>QR RECEIVED FROM MADHU PUN</v>
      </c>
      <c r="G8860" s="201">
        <f>'BANK RECON'!G36</f>
        <v>0</v>
      </c>
      <c r="H8860" s="201"/>
      <c r="I8860" s="201">
        <f t="shared" si="140"/>
        <v>0</v>
      </c>
      <c r="J8860" s="200"/>
      <c r="K8860" s="200" t="str" cm="1">
        <f t="array" ref="K8860">IF($C8860="","",IF(AND($C8860=Party_Statement!$C$5,$B8860&gt;=Party_Statement!$C$6,$B8860&lt;=Party_Statement!$E$6),SUMPRODUCT(($C$3:$C8860=Party_Statement!$C$5)*($B$3:$B8860&gt;=Party_Statement!$C$6)*($B$3:$B8860&lt;=Party_Statement!$E$6)),""))</f>
        <v/>
      </c>
    </row>
    <row r="8861" spans="1:11" x14ac:dyDescent="0.2">
      <c r="A8861" s="203">
        <f>'BANK RECON'!A37</f>
        <v>66933</v>
      </c>
      <c r="B8861" s="197">
        <f>'BANK RECON'!B37</f>
        <v>46221</v>
      </c>
      <c r="C8861" s="200" t="str">
        <f>'BANK RECON'!D37</f>
        <v>NAWA DURGA -317</v>
      </c>
      <c r="D8861" s="200" t="str">
        <f>'BANK RECON'!D37</f>
        <v>NAWA DURGA -317</v>
      </c>
      <c r="E8861" s="200" t="str">
        <f>'BANK RECON'!C37</f>
        <v>QR-034</v>
      </c>
      <c r="F8861" s="200" t="str">
        <f>'BANK RECON'!E37</f>
        <v>ONLINE TRANSFERRED TO BEENA PAUDEL (NAWADURGA)</v>
      </c>
      <c r="G8861" s="201">
        <f>'BANK RECON'!G37</f>
        <v>50000</v>
      </c>
      <c r="H8861" s="201"/>
      <c r="I8861" s="201">
        <f t="shared" si="140"/>
        <v>50000</v>
      </c>
      <c r="J8861" s="200"/>
      <c r="K8861" s="200" t="str" cm="1">
        <f t="array" ref="K8861">IF($C8861="","",IF(AND($C8861=Party_Statement!$C$5,$B8861&gt;=Party_Statement!$C$6,$B8861&lt;=Party_Statement!$E$6),SUMPRODUCT(($C$3:$C8861=Party_Statement!$C$5)*($B$3:$B8861&gt;=Party_Statement!$C$6)*($B$3:$B8861&lt;=Party_Statement!$E$6)),""))</f>
        <v/>
      </c>
    </row>
    <row r="8862" spans="1:11" x14ac:dyDescent="0.2">
      <c r="A8862" s="203">
        <f>'BANK RECON'!A38</f>
        <v>66963</v>
      </c>
      <c r="B8862" s="197">
        <f>'BANK RECON'!B38</f>
        <v>46252</v>
      </c>
      <c r="C8862" s="200" t="str">
        <f>'BANK RECON'!D38</f>
        <v>BANK</v>
      </c>
      <c r="D8862" s="200" t="str">
        <f>'BANK RECON'!D38</f>
        <v>BANK</v>
      </c>
      <c r="E8862" s="200" t="str">
        <f>'BANK RECON'!C38</f>
        <v>QR-035</v>
      </c>
      <c r="F8862" s="200" t="str">
        <f>'BANK RECON'!E38</f>
        <v xml:space="preserve">CASH DEPOSIT BY KESHAB </v>
      </c>
      <c r="G8862" s="201">
        <f>'BANK RECON'!G38</f>
        <v>0</v>
      </c>
      <c r="H8862" s="201"/>
      <c r="I8862" s="201">
        <f t="shared" si="140"/>
        <v>0</v>
      </c>
      <c r="J8862" s="200"/>
      <c r="K8862" s="200" t="str" cm="1">
        <f t="array" ref="K8862">IF($C8862="","",IF(AND($C8862=Party_Statement!$C$5,$B8862&gt;=Party_Statement!$C$6,$B8862&lt;=Party_Statement!$E$6),SUMPRODUCT(($C$3:$C8862=Party_Statement!$C$5)*($B$3:$B8862&gt;=Party_Statement!$C$6)*($B$3:$B8862&lt;=Party_Statement!$E$6)),""))</f>
        <v/>
      </c>
    </row>
    <row r="8863" spans="1:11" x14ac:dyDescent="0.2">
      <c r="A8863" s="203">
        <f>'BANK RECON'!A39</f>
        <v>66963</v>
      </c>
      <c r="B8863" s="197">
        <f>'BANK RECON'!B39</f>
        <v>46252</v>
      </c>
      <c r="C8863" s="200" t="str">
        <f>'BANK RECON'!D39</f>
        <v>SHREE PAROHA DAIRY UDHYOG</v>
      </c>
      <c r="D8863" s="200" t="str">
        <f>'BANK RECON'!D39</f>
        <v>SHREE PAROHA DAIRY UDHYOG</v>
      </c>
      <c r="E8863" s="200" t="str">
        <f>'BANK RECON'!C39</f>
        <v>QR-036</v>
      </c>
      <c r="F8863" s="200" t="str">
        <f>'BANK RECON'!E39</f>
        <v>ONLINE TRANSFERRED TO SHREE PAROHA DAIRY UDHYOG</v>
      </c>
      <c r="G8863" s="201">
        <f>'BANK RECON'!G39</f>
        <v>6720</v>
      </c>
      <c r="H8863" s="201"/>
      <c r="I8863" s="201">
        <f t="shared" si="140"/>
        <v>6720</v>
      </c>
      <c r="J8863" s="200"/>
      <c r="K8863" s="200" t="str" cm="1">
        <f t="array" ref="K8863">IF($C8863="","",IF(AND($C8863=Party_Statement!$C$5,$B8863&gt;=Party_Statement!$C$6,$B8863&lt;=Party_Statement!$E$6),SUMPRODUCT(($C$3:$C8863=Party_Statement!$C$5)*($B$3:$B8863&gt;=Party_Statement!$C$6)*($B$3:$B8863&lt;=Party_Statement!$E$6)),""))</f>
        <v/>
      </c>
    </row>
    <row r="8864" spans="1:11" x14ac:dyDescent="0.2">
      <c r="A8864" s="203">
        <f>'BANK RECON'!A40</f>
        <v>66963</v>
      </c>
      <c r="B8864" s="197">
        <f>'BANK RECON'!B40</f>
        <v>46252</v>
      </c>
      <c r="C8864" s="200" t="str">
        <f>'BANK RECON'!D40</f>
        <v>BASUDEV DAIRY 316</v>
      </c>
      <c r="D8864" s="200" t="str">
        <f>'BANK RECON'!D40</f>
        <v>BASUDEV DAIRY 316</v>
      </c>
      <c r="E8864" s="200" t="str">
        <f>'BANK RECON'!C40</f>
        <v>QR-037</v>
      </c>
      <c r="F8864" s="200" t="str">
        <f>'BANK RECON'!E40</f>
        <v xml:space="preserve">ONLINE TRANSFERRED TO BASUDEV DAIRY FARM </v>
      </c>
      <c r="G8864" s="201">
        <f>'BANK RECON'!G40</f>
        <v>95933</v>
      </c>
      <c r="H8864" s="201"/>
      <c r="I8864" s="201">
        <f t="shared" si="140"/>
        <v>95933</v>
      </c>
      <c r="J8864" s="200"/>
      <c r="K8864" s="200" t="str" cm="1">
        <f t="array" ref="K8864">IF($C8864="","",IF(AND($C8864=Party_Statement!$C$5,$B8864&gt;=Party_Statement!$C$6,$B8864&lt;=Party_Statement!$E$6),SUMPRODUCT(($C$3:$C8864=Party_Statement!$C$5)*($B$3:$B8864&gt;=Party_Statement!$C$6)*($B$3:$B8864&lt;=Party_Statement!$E$6)),""))</f>
        <v/>
      </c>
    </row>
    <row r="8865" spans="1:11" x14ac:dyDescent="0.2">
      <c r="A8865" s="203">
        <f>'BANK RECON'!A41</f>
        <v>66965</v>
      </c>
      <c r="B8865" s="197">
        <f>'BANK RECON'!B41</f>
        <v>46254</v>
      </c>
      <c r="C8865" s="200" t="str">
        <f>'BANK RECON'!D41</f>
        <v>BODESH 310</v>
      </c>
      <c r="D8865" s="200" t="str">
        <f>'BANK RECON'!D41</f>
        <v>BODESH 310</v>
      </c>
      <c r="E8865" s="200" t="str">
        <f>'BANK RECON'!C41</f>
        <v>QR-038</v>
      </c>
      <c r="F8865" s="200" t="str">
        <f>'BANK RECON'!E41</f>
        <v xml:space="preserve">ONLINE ADVANCE PAID TO BODESH </v>
      </c>
      <c r="G8865" s="201">
        <f>'BANK RECON'!G41</f>
        <v>50000</v>
      </c>
      <c r="H8865" s="201"/>
      <c r="I8865" s="201">
        <f t="shared" si="140"/>
        <v>50000</v>
      </c>
      <c r="J8865" s="200"/>
      <c r="K8865" s="200" t="str" cm="1">
        <f t="array" ref="K8865">IF($C8865="","",IF(AND($C8865=Party_Statement!$C$5,$B8865&gt;=Party_Statement!$C$6,$B8865&lt;=Party_Statement!$E$6),SUMPRODUCT(($C$3:$C8865=Party_Statement!$C$5)*($B$3:$B8865&gt;=Party_Statement!$C$6)*($B$3:$B8865&lt;=Party_Statement!$E$6)),""))</f>
        <v/>
      </c>
    </row>
    <row r="8866" spans="1:11" x14ac:dyDescent="0.2">
      <c r="A8866" s="203">
        <f>'BANK RECON'!A42</f>
        <v>66966</v>
      </c>
      <c r="B8866" s="197">
        <f>'BANK RECON'!B42</f>
        <v>46255</v>
      </c>
      <c r="C8866" s="200" t="str">
        <f>'BANK RECON'!D42</f>
        <v>BANK</v>
      </c>
      <c r="D8866" s="200" t="str">
        <f>'BANK RECON'!D42</f>
        <v>BANK</v>
      </c>
      <c r="E8866" s="200" t="str">
        <f>'BANK RECON'!C42</f>
        <v>QR-039</v>
      </c>
      <c r="F8866" s="200" t="str">
        <f>'BANK RECON'!E42</f>
        <v xml:space="preserve">CASH DEPOSIT BY KESHAB </v>
      </c>
      <c r="G8866" s="201">
        <f>'BANK RECON'!G42</f>
        <v>0</v>
      </c>
      <c r="H8866" s="201"/>
      <c r="I8866" s="201">
        <f t="shared" si="140"/>
        <v>0</v>
      </c>
      <c r="J8866" s="200"/>
      <c r="K8866" s="200" t="str" cm="1">
        <f t="array" ref="K8866">IF($C8866="","",IF(AND($C8866=Party_Statement!$C$5,$B8866&gt;=Party_Statement!$C$6,$B8866&lt;=Party_Statement!$E$6),SUMPRODUCT(($C$3:$C8866=Party_Statement!$C$5)*($B$3:$B8866&gt;=Party_Statement!$C$6)*($B$3:$B8866&lt;=Party_Statement!$E$6)),""))</f>
        <v/>
      </c>
    </row>
    <row r="8867" spans="1:11" x14ac:dyDescent="0.2">
      <c r="A8867" s="203">
        <f>'BANK RECON'!A43</f>
        <v>66966</v>
      </c>
      <c r="B8867" s="197">
        <f>'BANK RECON'!B43</f>
        <v>46255</v>
      </c>
      <c r="C8867" s="200" t="str">
        <f>'BANK RECON'!D43</f>
        <v>MODERN AGRO  -315</v>
      </c>
      <c r="D8867" s="200" t="str">
        <f>'BANK RECON'!D43</f>
        <v>MODERN AGRO  -315</v>
      </c>
      <c r="E8867" s="200" t="str">
        <f>'BANK RECON'!C43</f>
        <v>QR-040</v>
      </c>
      <c r="F8867" s="200" t="str">
        <f>'BANK RECON'!E43</f>
        <v>ONLINE TRANSFERRED TO MODERN AGRO</v>
      </c>
      <c r="G8867" s="201">
        <f>'BANK RECON'!G43</f>
        <v>100000</v>
      </c>
      <c r="H8867" s="201"/>
      <c r="I8867" s="201">
        <f t="shared" si="140"/>
        <v>100000</v>
      </c>
      <c r="J8867" s="200"/>
      <c r="K8867" s="200" t="str" cm="1">
        <f t="array" ref="K8867">IF($C8867="","",IF(AND($C8867=Party_Statement!$C$5,$B8867&gt;=Party_Statement!$C$6,$B8867&lt;=Party_Statement!$E$6),SUMPRODUCT(($C$3:$C8867=Party_Statement!$C$5)*($B$3:$B8867&gt;=Party_Statement!$C$6)*($B$3:$B8867&lt;=Party_Statement!$E$6)),""))</f>
        <v/>
      </c>
    </row>
    <row r="8868" spans="1:11" x14ac:dyDescent="0.2">
      <c r="A8868" s="203">
        <f>'BANK RECON'!A44</f>
        <v>66966</v>
      </c>
      <c r="B8868" s="197">
        <f>'BANK RECON'!B44</f>
        <v>46255</v>
      </c>
      <c r="C8868" s="200" t="str">
        <f>'BANK RECON'!D44</f>
        <v>MODERN AGRO  -315</v>
      </c>
      <c r="D8868" s="200" t="str">
        <f>'BANK RECON'!D44</f>
        <v>MODERN AGRO  -315</v>
      </c>
      <c r="E8868" s="200" t="str">
        <f>'BANK RECON'!C44</f>
        <v>QR-041</v>
      </c>
      <c r="F8868" s="200" t="str">
        <f>'BANK RECON'!E44</f>
        <v>ONLINE TRANSFERRED TO MODERN AGRO</v>
      </c>
      <c r="G8868" s="201">
        <f>'BANK RECON'!G44</f>
        <v>22068</v>
      </c>
      <c r="H8868" s="201"/>
      <c r="I8868" s="201">
        <f t="shared" si="140"/>
        <v>22068</v>
      </c>
      <c r="J8868" s="200"/>
      <c r="K8868" s="200" t="str" cm="1">
        <f t="array" ref="K8868">IF($C8868="","",IF(AND($C8868=Party_Statement!$C$5,$B8868&gt;=Party_Statement!$C$6,$B8868&lt;=Party_Statement!$E$6),SUMPRODUCT(($C$3:$C8868=Party_Statement!$C$5)*($B$3:$B8868&gt;=Party_Statement!$C$6)*($B$3:$B8868&lt;=Party_Statement!$E$6)),""))</f>
        <v/>
      </c>
    </row>
    <row r="8869" spans="1:11" x14ac:dyDescent="0.2">
      <c r="A8869" s="203">
        <f>'BANK RECON'!A45</f>
        <v>66966</v>
      </c>
      <c r="B8869" s="197">
        <f>'BANK RECON'!B45</f>
        <v>46255</v>
      </c>
      <c r="C8869" s="200" t="str">
        <f>'BANK RECON'!D45</f>
        <v>NEW FARM PHARSATIKAT</v>
      </c>
      <c r="D8869" s="200" t="str">
        <f>'BANK RECON'!D45</f>
        <v>NEW FARM PHARSATIKAT</v>
      </c>
      <c r="E8869" s="200" t="str">
        <f>'BANK RECON'!C45</f>
        <v>QR-042</v>
      </c>
      <c r="F8869" s="200" t="str">
        <f>'BANK RECON'!E45</f>
        <v>ONLINE TRANSFERRED TO NEW FARM PHARSHATIKAT</v>
      </c>
      <c r="G8869" s="201">
        <f>'BANK RECON'!G45</f>
        <v>65138</v>
      </c>
      <c r="H8869" s="201"/>
      <c r="I8869" s="201">
        <f t="shared" si="140"/>
        <v>63266</v>
      </c>
      <c r="J8869" s="200"/>
      <c r="K8869" s="200" t="str" cm="1">
        <f t="array" ref="K8869">IF($C8869="","",IF(AND($C8869=Party_Statement!$C$5,$B8869&gt;=Party_Statement!$C$6,$B8869&lt;=Party_Statement!$E$6),SUMPRODUCT(($C$3:$C8869=Party_Statement!$C$5)*($B$3:$B8869&gt;=Party_Statement!$C$6)*($B$3:$B8869&lt;=Party_Statement!$E$6)),""))</f>
        <v/>
      </c>
    </row>
    <row r="8870" spans="1:11" x14ac:dyDescent="0.2">
      <c r="A8870" s="203">
        <f>'BANK RECON'!A46</f>
        <v>66967</v>
      </c>
      <c r="B8870" s="197">
        <f>'BANK RECON'!B46</f>
        <v>46256</v>
      </c>
      <c r="C8870" s="200" t="str">
        <f>'BANK RECON'!D46</f>
        <v>MINA LAMICHHANE 322</v>
      </c>
      <c r="D8870" s="200" t="str">
        <f>'BANK RECON'!D46</f>
        <v>MINA LAMICHHANE 322</v>
      </c>
      <c r="E8870" s="200" t="str">
        <f>'BANK RECON'!C46</f>
        <v>QR-043</v>
      </c>
      <c r="F8870" s="200" t="str">
        <f>'BANK RECON'!E46</f>
        <v>ONLINE TRANSFER TO MINA LAMICHHANE (SHRAWAN-2083)</v>
      </c>
      <c r="G8870" s="201">
        <f>'BANK RECON'!G46</f>
        <v>3891</v>
      </c>
      <c r="H8870" s="201"/>
      <c r="I8870" s="201">
        <f t="shared" si="140"/>
        <v>3891</v>
      </c>
      <c r="J8870" s="200"/>
      <c r="K8870" s="200" t="str" cm="1">
        <f t="array" ref="K8870">IF($C8870="","",IF(AND($C8870=Party_Statement!$C$5,$B8870&gt;=Party_Statement!$C$6,$B8870&lt;=Party_Statement!$E$6),SUMPRODUCT(($C$3:$C8870=Party_Statement!$C$5)*($B$3:$B8870&gt;=Party_Statement!$C$6)*($B$3:$B8870&lt;=Party_Statement!$E$6)),""))</f>
        <v/>
      </c>
    </row>
    <row r="8871" spans="1:11" x14ac:dyDescent="0.2">
      <c r="A8871" s="203">
        <f>'BANK RECON'!A47</f>
        <v>66967</v>
      </c>
      <c r="B8871" s="197">
        <f>'BANK RECON'!B47</f>
        <v>46256</v>
      </c>
      <c r="C8871" s="200" t="str">
        <f>'BANK RECON'!D47</f>
        <v>OFFICE EXPENSES</v>
      </c>
      <c r="D8871" s="200" t="str">
        <f>'BANK RECON'!D47</f>
        <v>OFFICE EXPENSES</v>
      </c>
      <c r="E8871" s="200" t="str">
        <f>'BANK RECON'!C47</f>
        <v>QR-044</v>
      </c>
      <c r="F8871" s="200" t="str">
        <f>'BANK RECON'!E47</f>
        <v>ONLINE PAYMENT FOR WATER SHRAWAN-2083</v>
      </c>
      <c r="G8871" s="201">
        <f>'BANK RECON'!G47</f>
        <v>2278</v>
      </c>
      <c r="H8871" s="201"/>
      <c r="I8871" s="201">
        <f t="shared" si="140"/>
        <v>2278</v>
      </c>
      <c r="J8871" s="200"/>
      <c r="K8871" s="200" t="str" cm="1">
        <f t="array" ref="K8871">IF($C8871="","",IF(AND($C8871=Party_Statement!$C$5,$B8871&gt;=Party_Statement!$C$6,$B8871&lt;=Party_Statement!$E$6),SUMPRODUCT(($C$3:$C8871=Party_Statement!$C$5)*($B$3:$B8871&gt;=Party_Statement!$C$6)*($B$3:$B8871&lt;=Party_Statement!$E$6)),""))</f>
        <v/>
      </c>
    </row>
    <row r="8872" spans="1:11" x14ac:dyDescent="0.2">
      <c r="A8872" s="203">
        <f>'BANK RECON'!A48</f>
        <v>66969</v>
      </c>
      <c r="B8872" s="197">
        <f>'BANK RECON'!B48</f>
        <v>46258</v>
      </c>
      <c r="C8872" s="200" t="str">
        <f>'BANK RECON'!D48</f>
        <v>LOCAL</v>
      </c>
      <c r="D8872" s="200" t="str">
        <f>'BANK RECON'!D48</f>
        <v>LOCAL</v>
      </c>
      <c r="E8872" s="200" t="str">
        <f>'BANK RECON'!C48</f>
        <v>QR-045</v>
      </c>
      <c r="F8872" s="200" t="str">
        <f>'BANK RECON'!E48</f>
        <v>LOCAL SALES RECEIVED BY QR</v>
      </c>
      <c r="G8872" s="201">
        <f>'BANK RECON'!G48</f>
        <v>0</v>
      </c>
      <c r="H8872" s="201"/>
      <c r="I8872" s="201">
        <f t="shared" si="140"/>
        <v>0</v>
      </c>
      <c r="J8872" s="200"/>
      <c r="K8872" s="200" t="str" cm="1">
        <f t="array" ref="K8872">IF($C8872="","",IF(AND($C8872=Party_Statement!$C$5,$B8872&gt;=Party_Statement!$C$6,$B8872&lt;=Party_Statement!$E$6),SUMPRODUCT(($C$3:$C8872=Party_Statement!$C$5)*($B$3:$B8872&gt;=Party_Statement!$C$6)*($B$3:$B8872&lt;=Party_Statement!$E$6)),""))</f>
        <v/>
      </c>
    </row>
    <row r="8873" spans="1:11" x14ac:dyDescent="0.2">
      <c r="A8873" s="203">
        <f>'BANK RECON'!A49</f>
        <v>66970</v>
      </c>
      <c r="B8873" s="197">
        <f>'BANK RECON'!B49</f>
        <v>46259</v>
      </c>
      <c r="C8873" s="200" t="str">
        <f>'BANK RECON'!D49</f>
        <v>SANA KISAN -311</v>
      </c>
      <c r="D8873" s="200" t="str">
        <f>'BANK RECON'!D49</f>
        <v>SANA KISAN -311</v>
      </c>
      <c r="E8873" s="200" t="str">
        <f>'BANK RECON'!C49</f>
        <v>QR-046</v>
      </c>
      <c r="F8873" s="200" t="str">
        <f>'BANK RECON'!E49</f>
        <v>ONLINE TRANSFERRED TO SANA KISAN</v>
      </c>
      <c r="G8873" s="201">
        <f>'BANK RECON'!G49</f>
        <v>100000</v>
      </c>
      <c r="H8873" s="201"/>
      <c r="I8873" s="201">
        <f t="shared" si="140"/>
        <v>100000</v>
      </c>
      <c r="J8873" s="200"/>
      <c r="K8873" s="200" t="str" cm="1">
        <f t="array" ref="K8873">IF($C8873="","",IF(AND($C8873=Party_Statement!$C$5,$B8873&gt;=Party_Statement!$C$6,$B8873&lt;=Party_Statement!$E$6),SUMPRODUCT(($C$3:$C8873=Party_Statement!$C$5)*($B$3:$B8873&gt;=Party_Statement!$C$6)*($B$3:$B8873&lt;=Party_Statement!$E$6)),""))</f>
        <v/>
      </c>
    </row>
    <row r="8874" spans="1:11" x14ac:dyDescent="0.2">
      <c r="A8874" s="203">
        <f>'BANK RECON'!A50</f>
        <v>66970</v>
      </c>
      <c r="B8874" s="197">
        <f>'BANK RECON'!B50</f>
        <v>46259</v>
      </c>
      <c r="C8874" s="200" t="str">
        <f>'BANK RECON'!D50</f>
        <v>SANA KISAN -311</v>
      </c>
      <c r="D8874" s="200" t="str">
        <f>'BANK RECON'!D50</f>
        <v>SANA KISAN -311</v>
      </c>
      <c r="E8874" s="200" t="str">
        <f>'BANK RECON'!C50</f>
        <v>QR-047</v>
      </c>
      <c r="F8874" s="200" t="str">
        <f>'BANK RECON'!E50</f>
        <v>ONLINE TRANSFERRED TO SANA KISAN</v>
      </c>
      <c r="G8874" s="201">
        <f>'BANK RECON'!G50</f>
        <v>100000</v>
      </c>
      <c r="H8874" s="201"/>
      <c r="I8874" s="201">
        <f t="shared" si="140"/>
        <v>100000</v>
      </c>
      <c r="J8874" s="200"/>
      <c r="K8874" s="200" t="str" cm="1">
        <f t="array" ref="K8874">IF($C8874="","",IF(AND($C8874=Party_Statement!$C$5,$B8874&gt;=Party_Statement!$C$6,$B8874&lt;=Party_Statement!$E$6),SUMPRODUCT(($C$3:$C8874=Party_Statement!$C$5)*($B$3:$B8874&gt;=Party_Statement!$C$6)*($B$3:$B8874&lt;=Party_Statement!$E$6)),""))</f>
        <v/>
      </c>
    </row>
    <row r="8875" spans="1:11" x14ac:dyDescent="0.2">
      <c r="A8875" s="203">
        <f>'BANK RECON'!A51</f>
        <v>66972</v>
      </c>
      <c r="B8875" s="197">
        <f>'BANK RECON'!B51</f>
        <v>46261</v>
      </c>
      <c r="C8875" s="200" t="str">
        <f>'BANK RECON'!D51</f>
        <v>BANK</v>
      </c>
      <c r="D8875" s="200" t="str">
        <f>'BANK RECON'!D51</f>
        <v>BANK</v>
      </c>
      <c r="E8875" s="200" t="str">
        <f>'BANK RECON'!C51</f>
        <v>QR-051</v>
      </c>
      <c r="F8875" s="200" t="str">
        <f>'BANK RECON'!E51</f>
        <v>CASH DEPOSIT BY SUSHIL</v>
      </c>
      <c r="G8875" s="201">
        <f>'BANK RECON'!G51</f>
        <v>0</v>
      </c>
      <c r="H8875" s="201"/>
      <c r="I8875" s="201">
        <f t="shared" si="140"/>
        <v>0</v>
      </c>
      <c r="J8875" s="200"/>
      <c r="K8875" s="200" t="str" cm="1">
        <f t="array" ref="K8875">IF($C8875="","",IF(AND($C8875=Party_Statement!$C$5,$B8875&gt;=Party_Statement!$C$6,$B8875&lt;=Party_Statement!$E$6),SUMPRODUCT(($C$3:$C8875=Party_Statement!$C$5)*($B$3:$B8875&gt;=Party_Statement!$C$6)*($B$3:$B8875&lt;=Party_Statement!$E$6)),""))</f>
        <v/>
      </c>
    </row>
    <row r="8876" spans="1:11" x14ac:dyDescent="0.2">
      <c r="A8876" s="203">
        <f>'BANK RECON'!A52</f>
        <v>66972</v>
      </c>
      <c r="B8876" s="197">
        <f>'BANK RECON'!B52</f>
        <v>46261</v>
      </c>
      <c r="C8876" s="200" t="str">
        <f>'BANK RECON'!D52</f>
        <v>BANK</v>
      </c>
      <c r="D8876" s="200" t="str">
        <f>'BANK RECON'!D52</f>
        <v>BANK</v>
      </c>
      <c r="E8876" s="200" t="str">
        <f>'BANK RECON'!C52</f>
        <v>QR-052</v>
      </c>
      <c r="F8876" s="200" t="str">
        <f>'BANK RECON'!E52</f>
        <v>CASH DEPOSIT BY GEETU</v>
      </c>
      <c r="G8876" s="201">
        <f>'BANK RECON'!G52</f>
        <v>0</v>
      </c>
      <c r="H8876" s="201"/>
      <c r="I8876" s="201">
        <f t="shared" si="140"/>
        <v>0</v>
      </c>
      <c r="J8876" s="200"/>
      <c r="K8876" s="200" t="str" cm="1">
        <f t="array" ref="K8876">IF($C8876="","",IF(AND($C8876=Party_Statement!$C$5,$B8876&gt;=Party_Statement!$C$6,$B8876&lt;=Party_Statement!$E$6),SUMPRODUCT(($C$3:$C8876=Party_Statement!$C$5)*($B$3:$B8876&gt;=Party_Statement!$C$6)*($B$3:$B8876&lt;=Party_Statement!$E$6)),""))</f>
        <v/>
      </c>
    </row>
    <row r="8877" spans="1:11" x14ac:dyDescent="0.2">
      <c r="A8877" s="203">
        <f>'BANK RECON'!A53</f>
        <v>66972</v>
      </c>
      <c r="B8877" s="197">
        <f>'BANK RECON'!B53</f>
        <v>46261</v>
      </c>
      <c r="C8877" s="200" t="str">
        <f>'BANK RECON'!D53</f>
        <v>SANA KISAN -311</v>
      </c>
      <c r="D8877" s="200" t="str">
        <f>'BANK RECON'!D53</f>
        <v>SANA KISAN -311</v>
      </c>
      <c r="E8877" s="200" t="str">
        <f>'BANK RECON'!C53</f>
        <v>QR-049</v>
      </c>
      <c r="F8877" s="200" t="str">
        <f>'BANK RECON'!E53</f>
        <v>ONLINE TRANSFERRED TO SANA KISAN</v>
      </c>
      <c r="G8877" s="201">
        <f>'BANK RECON'!G53</f>
        <v>100000</v>
      </c>
      <c r="H8877" s="201"/>
      <c r="I8877" s="201">
        <f t="shared" si="140"/>
        <v>100000</v>
      </c>
      <c r="J8877" s="200"/>
      <c r="K8877" s="200" t="str" cm="1">
        <f t="array" ref="K8877">IF($C8877="","",IF(AND($C8877=Party_Statement!$C$5,$B8877&gt;=Party_Statement!$C$6,$B8877&lt;=Party_Statement!$E$6),SUMPRODUCT(($C$3:$C8877=Party_Statement!$C$5)*($B$3:$B8877&gt;=Party_Statement!$C$6)*($B$3:$B8877&lt;=Party_Statement!$E$6)),""))</f>
        <v/>
      </c>
    </row>
    <row r="8878" spans="1:11" x14ac:dyDescent="0.2">
      <c r="A8878" s="203">
        <f>'BANK RECON'!A54</f>
        <v>66972</v>
      </c>
      <c r="B8878" s="197">
        <f>'BANK RECON'!B54</f>
        <v>46261</v>
      </c>
      <c r="C8878" s="200" t="str">
        <f>'BANK RECON'!D54</f>
        <v>SANA KISAN -311</v>
      </c>
      <c r="D8878" s="200" t="str">
        <f>'BANK RECON'!D54</f>
        <v>SANA KISAN -311</v>
      </c>
      <c r="E8878" s="200" t="str">
        <f>'BANK RECON'!C54</f>
        <v>QR-050</v>
      </c>
      <c r="F8878" s="200" t="str">
        <f>'BANK RECON'!E54</f>
        <v>ONLINE TRANSFERRED TO SANA KISAN</v>
      </c>
      <c r="G8878" s="201">
        <f>'BANK RECON'!G54</f>
        <v>51720</v>
      </c>
      <c r="H8878" s="201"/>
      <c r="I8878" s="201">
        <f t="shared" si="140"/>
        <v>51720</v>
      </c>
      <c r="J8878" s="200"/>
      <c r="K8878" s="200" t="str" cm="1">
        <f t="array" ref="K8878">IF($C8878="","",IF(AND($C8878=Party_Statement!$C$5,$B8878&gt;=Party_Statement!$C$6,$B8878&lt;=Party_Statement!$E$6),SUMPRODUCT(($C$3:$C8878=Party_Statement!$C$5)*($B$3:$B8878&gt;=Party_Statement!$C$6)*($B$3:$B8878&lt;=Party_Statement!$E$6)),""))</f>
        <v/>
      </c>
    </row>
    <row r="8879" spans="1:11" x14ac:dyDescent="0.2">
      <c r="A8879" s="203">
        <f>'BANK RECON'!A55</f>
        <v>66977</v>
      </c>
      <c r="B8879" s="197">
        <f>'BANK RECON'!B55</f>
        <v>46266</v>
      </c>
      <c r="C8879" s="200" t="str">
        <f>'BANK RECON'!D55</f>
        <v>MUKTESHWOR ENTERPRISES</v>
      </c>
      <c r="D8879" s="200" t="str">
        <f>'BANK RECON'!D55</f>
        <v>MUKTESHWOR ENTERPRISES</v>
      </c>
      <c r="E8879" s="200" t="str">
        <f>'BANK RECON'!C55</f>
        <v>QR-051</v>
      </c>
      <c r="F8879" s="200" t="str">
        <f>'BANK RECON'!E55</f>
        <v>ONLINE TRANSFERRED MUKTESHWOR ENTERPRISES DISSEL</v>
      </c>
      <c r="G8879" s="201">
        <f>'BANK RECON'!G55</f>
        <v>143036</v>
      </c>
      <c r="H8879" s="201"/>
      <c r="I8879" s="201">
        <f t="shared" si="140"/>
        <v>143036</v>
      </c>
      <c r="J8879" s="200"/>
      <c r="K8879" s="200" t="str" cm="1">
        <f t="array" ref="K8879">IF($C8879="","",IF(AND($C8879=Party_Statement!$C$5,$B8879&gt;=Party_Statement!$C$6,$B8879&lt;=Party_Statement!$E$6),SUMPRODUCT(($C$3:$C8879=Party_Statement!$C$5)*($B$3:$B8879&gt;=Party_Statement!$C$6)*($B$3:$B8879&lt;=Party_Statement!$E$6)),""))</f>
        <v/>
      </c>
    </row>
    <row r="8880" spans="1:11" x14ac:dyDescent="0.2">
      <c r="A8880" s="203">
        <f>'BANK RECON'!A56</f>
        <v>66977</v>
      </c>
      <c r="B8880" s="197">
        <f>'BANK RECON'!B56</f>
        <v>46266</v>
      </c>
      <c r="C8880" s="200" t="str">
        <f>'BANK RECON'!D56</f>
        <v>MODERN AGRO  -315</v>
      </c>
      <c r="D8880" s="200" t="str">
        <f>'BANK RECON'!D56</f>
        <v>MODERN AGRO  -315</v>
      </c>
      <c r="E8880" s="200" t="str">
        <f>'BANK RECON'!C56</f>
        <v>QR-052</v>
      </c>
      <c r="F8880" s="200" t="str">
        <f>'BANK RECON'!E56</f>
        <v xml:space="preserve">ONLINE TRANSFERRED TO MODERN AGRO </v>
      </c>
      <c r="G8880" s="201">
        <f>'BANK RECON'!G56</f>
        <v>100000</v>
      </c>
      <c r="H8880" s="201"/>
      <c r="I8880" s="201">
        <f t="shared" si="140"/>
        <v>100000</v>
      </c>
      <c r="J8880" s="200"/>
      <c r="K8880" s="200" t="str" cm="1">
        <f t="array" ref="K8880">IF($C8880="","",IF(AND($C8880=Party_Statement!$C$5,$B8880&gt;=Party_Statement!$C$6,$B8880&lt;=Party_Statement!$E$6),SUMPRODUCT(($C$3:$C8880=Party_Statement!$C$5)*($B$3:$B8880&gt;=Party_Statement!$C$6)*($B$3:$B8880&lt;=Party_Statement!$E$6)),""))</f>
        <v/>
      </c>
    </row>
    <row r="8881" spans="1:11" s="64" customFormat="1" x14ac:dyDescent="0.2">
      <c r="A8881" s="203">
        <f>'BANK RECON'!A57</f>
        <v>66979</v>
      </c>
      <c r="B8881" s="197">
        <f>'BANK RECON'!B57</f>
        <v>46268</v>
      </c>
      <c r="C8881" s="200" t="str">
        <f>'BANK RECON'!D57</f>
        <v>BANK</v>
      </c>
      <c r="D8881" s="200" t="str">
        <f>'BANK RECON'!D57</f>
        <v>BANK</v>
      </c>
      <c r="E8881" s="200" t="str">
        <f>'BANK RECON'!C57</f>
        <v>QR-053</v>
      </c>
      <c r="F8881" s="200" t="str">
        <f>'BANK RECON'!E57</f>
        <v xml:space="preserve">CASH DEPOSIT BY KESHAB </v>
      </c>
      <c r="G8881" s="201">
        <f>'BANK RECON'!G57</f>
        <v>0</v>
      </c>
      <c r="H8881" s="201"/>
      <c r="I8881" s="201">
        <f t="shared" si="140"/>
        <v>0</v>
      </c>
      <c r="J8881" s="202"/>
      <c r="K8881" s="200" t="str" cm="1">
        <f t="array" ref="K8881">IF($C8881="","",IF(AND($C8881=Party_Statement!$C$5,$B8881&gt;=Party_Statement!$C$6,$B8881&lt;=Party_Statement!$E$6),SUMPRODUCT(($C$3:$C8881=Party_Statement!$C$5)*($B$3:$B8881&gt;=Party_Statement!$C$6)*($B$3:$B8881&lt;=Party_Statement!$E$6)),""))</f>
        <v/>
      </c>
    </row>
    <row r="8882" spans="1:11" x14ac:dyDescent="0.2">
      <c r="A8882" s="203">
        <f>'BANK RECON'!A58</f>
        <v>66979</v>
      </c>
      <c r="B8882" s="197">
        <f>'BANK RECON'!B58</f>
        <v>46268</v>
      </c>
      <c r="C8882" s="200" t="str">
        <f>'BANK RECON'!D58</f>
        <v>SAI KRIPA KSS LTD</v>
      </c>
      <c r="D8882" s="200" t="str">
        <f>'BANK RECON'!D58</f>
        <v>SAI KRIPA KSS LTD</v>
      </c>
      <c r="E8882" s="200" t="str">
        <f>'BANK RECON'!C58</f>
        <v>QR-054</v>
      </c>
      <c r="F8882" s="200" t="str">
        <f>'BANK RECON'!E58</f>
        <v xml:space="preserve">ONLINE PAID TO NEW GODAR FOR SS PIPE WELDING </v>
      </c>
      <c r="G8882" s="201">
        <f>'BANK RECON'!G58</f>
        <v>15820</v>
      </c>
      <c r="H8882" s="201"/>
      <c r="I8882" s="201">
        <f t="shared" si="140"/>
        <v>15820</v>
      </c>
      <c r="J8882" s="200"/>
      <c r="K8882" s="200" t="str" cm="1">
        <f t="array" ref="K8882">IF($C8882="","",IF(AND($C8882=Party_Statement!$C$5,$B8882&gt;=Party_Statement!$C$6,$B8882&lt;=Party_Statement!$E$6),SUMPRODUCT(($C$3:$C8882=Party_Statement!$C$5)*($B$3:$B8882&gt;=Party_Statement!$C$6)*($B$3:$B8882&lt;=Party_Statement!$E$6)),""))</f>
        <v/>
      </c>
    </row>
    <row r="8883" spans="1:11" x14ac:dyDescent="0.2">
      <c r="A8883" s="203">
        <f>'BANK RECON'!A59</f>
        <v>66979</v>
      </c>
      <c r="B8883" s="197">
        <f>'BANK RECON'!B59</f>
        <v>46268</v>
      </c>
      <c r="C8883" s="200" t="str">
        <f>'BANK RECON'!D59</f>
        <v>NEW FARM PHARSATIKAT</v>
      </c>
      <c r="D8883" s="200" t="str">
        <f>'BANK RECON'!D59</f>
        <v>NEW FARM PHARSATIKAT</v>
      </c>
      <c r="E8883" s="200" t="str">
        <f>'BANK RECON'!C59</f>
        <v>QR-055</v>
      </c>
      <c r="F8883" s="200" t="str">
        <f>'BANK RECON'!E59</f>
        <v>ONLINE PAID TO NEW FARM PHARSATIKAT FOR MILK SUPPLY</v>
      </c>
      <c r="G8883" s="201">
        <f>'BANK RECON'!G59</f>
        <v>75010</v>
      </c>
      <c r="H8883" s="201"/>
      <c r="I8883" s="201">
        <f t="shared" si="140"/>
        <v>72982</v>
      </c>
      <c r="J8883" s="200"/>
      <c r="K8883" s="200" t="str" cm="1">
        <f t="array" ref="K8883">IF($C8883="","",IF(AND($C8883=Party_Statement!$C$5,$B8883&gt;=Party_Statement!$C$6,$B8883&lt;=Party_Statement!$E$6),SUMPRODUCT(($C$3:$C8883=Party_Statement!$C$5)*($B$3:$B8883&gt;=Party_Statement!$C$6)*($B$3:$B8883&lt;=Party_Statement!$E$6)),""))</f>
        <v/>
      </c>
    </row>
    <row r="8884" spans="1:11" x14ac:dyDescent="0.2">
      <c r="A8884" s="203">
        <f>'BANK RECON'!A60</f>
        <v>66979</v>
      </c>
      <c r="B8884" s="197">
        <f>'BANK RECON'!B60</f>
        <v>46268</v>
      </c>
      <c r="C8884" s="200" t="str">
        <f>'BANK RECON'!D60</f>
        <v>BASUDEV DAIRY 316</v>
      </c>
      <c r="D8884" s="200" t="str">
        <f>'BANK RECON'!D60</f>
        <v>BASUDEV DAIRY 316</v>
      </c>
      <c r="E8884" s="200" t="str">
        <f>'BANK RECON'!C60</f>
        <v>QR-055</v>
      </c>
      <c r="F8884" s="200" t="str">
        <f>'BANK RECON'!E60</f>
        <v>ONLINE PAID TO BASUDEV DAIRY FOR MILK SUPPLY</v>
      </c>
      <c r="G8884" s="201">
        <f>'BANK RECON'!G60</f>
        <v>103610.13</v>
      </c>
      <c r="H8884" s="201"/>
      <c r="I8884" s="201">
        <f t="shared" si="140"/>
        <v>103610.13</v>
      </c>
      <c r="J8884" s="200"/>
      <c r="K8884" s="200" t="str" cm="1">
        <f t="array" ref="K8884">IF($C8884="","",IF(AND($C8884=Party_Statement!$C$5,$B8884&gt;=Party_Statement!$C$6,$B8884&lt;=Party_Statement!$E$6),SUMPRODUCT(($C$3:$C8884=Party_Statement!$C$5)*($B$3:$B8884&gt;=Party_Statement!$C$6)*($B$3:$B8884&lt;=Party_Statement!$E$6)),""))</f>
        <v/>
      </c>
    </row>
    <row r="8885" spans="1:11" x14ac:dyDescent="0.2">
      <c r="A8885" s="203">
        <f>'BANK RECON'!A61</f>
        <v>66981</v>
      </c>
      <c r="B8885" s="197">
        <f>'BANK RECON'!B61</f>
        <v>46270</v>
      </c>
      <c r="C8885" s="200" t="str">
        <f>'BANK RECON'!D61</f>
        <v>OFFICE EXPENSES</v>
      </c>
      <c r="D8885" s="200" t="str">
        <f>'BANK RECON'!D61</f>
        <v>OFFICE EXPENSES</v>
      </c>
      <c r="E8885" s="200" t="str">
        <f>'BANK RECON'!C61</f>
        <v>QR-056</v>
      </c>
      <c r="F8885" s="200" t="str">
        <f>'BANK RECON'!E61</f>
        <v>ONLINE PAID TO THAPA GRILL UDHYOG</v>
      </c>
      <c r="G8885" s="201">
        <f>'BANK RECON'!G61</f>
        <v>10000</v>
      </c>
      <c r="H8885" s="201"/>
      <c r="I8885" s="201">
        <f t="shared" si="140"/>
        <v>10000</v>
      </c>
      <c r="J8885" s="200"/>
      <c r="K8885" s="200" t="str" cm="1">
        <f t="array" ref="K8885">IF($C8885="","",IF(AND($C8885=Party_Statement!$C$5,$B8885&gt;=Party_Statement!$C$6,$B8885&lt;=Party_Statement!$E$6),SUMPRODUCT(($C$3:$C8885=Party_Statement!$C$5)*($B$3:$B8885&gt;=Party_Statement!$C$6)*($B$3:$B8885&lt;=Party_Statement!$E$6)),""))</f>
        <v/>
      </c>
    </row>
    <row r="8886" spans="1:11" x14ac:dyDescent="0.2">
      <c r="A8886" s="203">
        <f>'BANK RECON'!A62</f>
        <v>66981</v>
      </c>
      <c r="B8886" s="197">
        <f>'BANK RECON'!B62</f>
        <v>46270</v>
      </c>
      <c r="C8886" s="200" t="str">
        <f>'BANK RECON'!D62</f>
        <v>LOCAL</v>
      </c>
      <c r="D8886" s="200" t="str">
        <f>'BANK RECON'!D62</f>
        <v>LOCAL</v>
      </c>
      <c r="E8886" s="200" t="str">
        <f>'BANK RECON'!C62</f>
        <v>QR-057</v>
      </c>
      <c r="F8886" s="200" t="str">
        <f>'BANK RECON'!E62</f>
        <v>LOCAL SALES RECEIVED BY QR</v>
      </c>
      <c r="G8886" s="201">
        <f>'BANK RECON'!G62</f>
        <v>0</v>
      </c>
      <c r="H8886" s="201"/>
      <c r="I8886" s="201">
        <f t="shared" si="140"/>
        <v>0</v>
      </c>
      <c r="J8886" s="200"/>
      <c r="K8886" s="200" t="str" cm="1">
        <f t="array" ref="K8886">IF($C8886="","",IF(AND($C8886=Party_Statement!$C$5,$B8886&gt;=Party_Statement!$C$6,$B8886&lt;=Party_Statement!$E$6),SUMPRODUCT(($C$3:$C8886=Party_Statement!$C$5)*($B$3:$B8886&gt;=Party_Statement!$C$6)*($B$3:$B8886&lt;=Party_Statement!$E$6)),""))</f>
        <v/>
      </c>
    </row>
    <row r="8887" spans="1:11" x14ac:dyDescent="0.2">
      <c r="A8887" s="203">
        <f>'BANK RECON'!A63</f>
        <v>66981</v>
      </c>
      <c r="B8887" s="197">
        <f>'BANK RECON'!B63</f>
        <v>46270</v>
      </c>
      <c r="C8887" s="200" t="str">
        <f>'BANK RECON'!D63</f>
        <v>LOCAL</v>
      </c>
      <c r="D8887" s="200" t="str">
        <f>'BANK RECON'!D63</f>
        <v>LOCAL</v>
      </c>
      <c r="E8887" s="200" t="str">
        <f>'BANK RECON'!C63</f>
        <v>QR-058</v>
      </c>
      <c r="F8887" s="200" t="str">
        <f>'BANK RECON'!E63</f>
        <v>LOCAL SALES RECEIVED BY QR</v>
      </c>
      <c r="G8887" s="201">
        <f>'BANK RECON'!G63</f>
        <v>0</v>
      </c>
      <c r="H8887" s="201"/>
      <c r="I8887" s="201">
        <f t="shared" si="140"/>
        <v>0</v>
      </c>
      <c r="J8887" s="200"/>
      <c r="K8887" s="200" t="str" cm="1">
        <f t="array" ref="K8887">IF($C8887="","",IF(AND($C8887=Party_Statement!$C$5,$B8887&gt;=Party_Statement!$C$6,$B8887&lt;=Party_Statement!$E$6),SUMPRODUCT(($C$3:$C8887=Party_Statement!$C$5)*($B$3:$B8887&gt;=Party_Statement!$C$6)*($B$3:$B8887&lt;=Party_Statement!$E$6)),""))</f>
        <v/>
      </c>
    </row>
    <row r="8888" spans="1:11" x14ac:dyDescent="0.2">
      <c r="A8888" s="203">
        <f>'BANK RECON'!A64</f>
        <v>66982</v>
      </c>
      <c r="B8888" s="197">
        <f>'BANK RECON'!B64</f>
        <v>46271</v>
      </c>
      <c r="C8888" s="200" t="str">
        <f>'BANK RECON'!D64</f>
        <v>J AND J SISTERS</v>
      </c>
      <c r="D8888" s="200" t="str">
        <f>'BANK RECON'!D64</f>
        <v>J AND J SISTERS</v>
      </c>
      <c r="E8888" s="200" t="str">
        <f>'BANK RECON'!C64</f>
        <v>QR-059</v>
      </c>
      <c r="F8888" s="200" t="str">
        <f>'BANK RECON'!E64</f>
        <v xml:space="preserve">QR RECEIVED FROM J AND J SISTERS </v>
      </c>
      <c r="G8888" s="201">
        <f>'BANK RECON'!G64</f>
        <v>0</v>
      </c>
      <c r="H8888" s="201"/>
      <c r="I8888" s="201">
        <f t="shared" si="140"/>
        <v>0</v>
      </c>
      <c r="J8888" s="200"/>
      <c r="K8888" s="200" t="str" cm="1">
        <f t="array" ref="K8888">IF($C8888="","",IF(AND($C8888=Party_Statement!$C$5,$B8888&gt;=Party_Statement!$C$6,$B8888&lt;=Party_Statement!$E$6),SUMPRODUCT(($C$3:$C8888=Party_Statement!$C$5)*($B$3:$B8888&gt;=Party_Statement!$C$6)*($B$3:$B8888&lt;=Party_Statement!$E$6)),""))</f>
        <v/>
      </c>
    </row>
    <row r="8889" spans="1:11" x14ac:dyDescent="0.2">
      <c r="A8889" s="203">
        <f>'BANK RECON'!A65</f>
        <v>66983</v>
      </c>
      <c r="B8889" s="197">
        <f>'BANK RECON'!B65</f>
        <v>46272</v>
      </c>
      <c r="C8889" s="200" t="str">
        <f>'BANK RECON'!D65</f>
        <v>SHANKAR KHAREL</v>
      </c>
      <c r="D8889" s="200" t="str">
        <f>'BANK RECON'!D65</f>
        <v>SHANKAR KHAREL</v>
      </c>
      <c r="E8889" s="200" t="str">
        <f>'BANK RECON'!C65</f>
        <v>QR-060</v>
      </c>
      <c r="F8889" s="200" t="str">
        <f>'BANK RECON'!E65</f>
        <v>QR RECEIVED FROM SHANKAR KHAREL</v>
      </c>
      <c r="G8889" s="201">
        <f>'BANK RECON'!G65</f>
        <v>0</v>
      </c>
      <c r="H8889" s="201"/>
      <c r="I8889" s="201">
        <f t="shared" si="140"/>
        <v>0</v>
      </c>
      <c r="J8889" s="200"/>
      <c r="K8889" s="200" t="str" cm="1">
        <f t="array" ref="K8889">IF($C8889="","",IF(AND($C8889=Party_Statement!$C$5,$B8889&gt;=Party_Statement!$C$6,$B8889&lt;=Party_Statement!$E$6),SUMPRODUCT(($C$3:$C8889=Party_Statement!$C$5)*($B$3:$B8889&gt;=Party_Statement!$C$6)*($B$3:$B8889&lt;=Party_Statement!$E$6)),""))</f>
        <v/>
      </c>
    </row>
    <row r="8890" spans="1:11" x14ac:dyDescent="0.2">
      <c r="A8890" s="203">
        <f>'BANK RECON'!A66</f>
        <v>66983</v>
      </c>
      <c r="B8890" s="197">
        <f>'BANK RECON'!B66</f>
        <v>46272</v>
      </c>
      <c r="C8890" s="200" t="str">
        <f>'BANK RECON'!D66</f>
        <v>BANK</v>
      </c>
      <c r="D8890" s="200" t="str">
        <f>'BANK RECON'!D66</f>
        <v>BANK</v>
      </c>
      <c r="E8890" s="200" t="str">
        <f>'BANK RECON'!C66</f>
        <v>QR-061</v>
      </c>
      <c r="F8890" s="200" t="str">
        <f>'BANK RECON'!E66</f>
        <v>LOCAL SALES RECEIVED BY QR</v>
      </c>
      <c r="G8890" s="201">
        <f>'BANK RECON'!G66</f>
        <v>0</v>
      </c>
      <c r="H8890" s="201"/>
      <c r="I8890" s="201">
        <f t="shared" si="140"/>
        <v>0</v>
      </c>
      <c r="J8890" s="200"/>
      <c r="K8890" s="200" t="str" cm="1">
        <f t="array" ref="K8890">IF($C8890="","",IF(AND($C8890=Party_Statement!$C$5,$B8890&gt;=Party_Statement!$C$6,$B8890&lt;=Party_Statement!$E$6),SUMPRODUCT(($C$3:$C8890=Party_Statement!$C$5)*($B$3:$B8890&gt;=Party_Statement!$C$6)*($B$3:$B8890&lt;=Party_Statement!$E$6)),""))</f>
        <v/>
      </c>
    </row>
    <row r="8891" spans="1:11" x14ac:dyDescent="0.2">
      <c r="A8891" s="203">
        <f>'BANK RECON'!A67</f>
        <v>66983</v>
      </c>
      <c r="B8891" s="197">
        <f>'BANK RECON'!B67</f>
        <v>46272</v>
      </c>
      <c r="C8891" s="200" t="str">
        <f>'BANK RECON'!D67</f>
        <v>CHHATRABHUMI STORE</v>
      </c>
      <c r="D8891" s="200" t="str">
        <f>'BANK RECON'!D67</f>
        <v>CHHATRABHUMI STORE</v>
      </c>
      <c r="E8891" s="200" t="str">
        <f>'BANK RECON'!C67</f>
        <v>QR-062</v>
      </c>
      <c r="F8891" s="200" t="str">
        <f>'BANK RECON'!E67</f>
        <v>OLINE RECEIVED FROM CHHATRABHUMI STORE</v>
      </c>
      <c r="G8891" s="201">
        <f>'BANK RECON'!G67</f>
        <v>0</v>
      </c>
      <c r="H8891" s="201"/>
      <c r="I8891" s="201">
        <f t="shared" si="140"/>
        <v>0</v>
      </c>
      <c r="J8891" s="200"/>
      <c r="K8891" s="200" t="str" cm="1">
        <f t="array" ref="K8891">IF($C8891="","",IF(AND($C8891=Party_Statement!$C$5,$B8891&gt;=Party_Statement!$C$6,$B8891&lt;=Party_Statement!$E$6),SUMPRODUCT(($C$3:$C8891=Party_Statement!$C$5)*($B$3:$B8891&gt;=Party_Statement!$C$6)*($B$3:$B8891&lt;=Party_Statement!$E$6)),""))</f>
        <v/>
      </c>
    </row>
    <row r="8892" spans="1:11" x14ac:dyDescent="0.2">
      <c r="A8892" s="203">
        <f>'BANK RECON'!A68</f>
        <v>66983</v>
      </c>
      <c r="B8892" s="197">
        <f>'BANK RECON'!B68</f>
        <v>46272</v>
      </c>
      <c r="C8892" s="200" t="str">
        <f>'BANK RECON'!D68</f>
        <v>OFFICE EXPENSES</v>
      </c>
      <c r="D8892" s="200" t="str">
        <f>'BANK RECON'!D68</f>
        <v>OFFICE EXPENSES</v>
      </c>
      <c r="E8892" s="200" t="str">
        <f>'BANK RECON'!C68</f>
        <v>QR-063</v>
      </c>
      <c r="F8892" s="200" t="str">
        <f>'BANK RECON'!E68</f>
        <v xml:space="preserve">PAYMENT FOR WATER PIPE BARAL TRADERS </v>
      </c>
      <c r="G8892" s="201">
        <f>'BANK RECON'!G68</f>
        <v>1273</v>
      </c>
      <c r="H8892" s="201"/>
      <c r="I8892" s="201">
        <f t="shared" si="140"/>
        <v>1273</v>
      </c>
      <c r="J8892" s="200"/>
      <c r="K8892" s="200" t="str" cm="1">
        <f t="array" ref="K8892">IF($C8892="","",IF(AND($C8892=Party_Statement!$C$5,$B8892&gt;=Party_Statement!$C$6,$B8892&lt;=Party_Statement!$E$6),SUMPRODUCT(($C$3:$C8892=Party_Statement!$C$5)*($B$3:$B8892&gt;=Party_Statement!$C$6)*($B$3:$B8892&lt;=Party_Statement!$E$6)),""))</f>
        <v/>
      </c>
    </row>
    <row r="8893" spans="1:11" x14ac:dyDescent="0.2">
      <c r="A8893" s="203">
        <f>'BANK RECON'!A69</f>
        <v>66986</v>
      </c>
      <c r="B8893" s="197">
        <f>'BANK RECON'!B69</f>
        <v>46275</v>
      </c>
      <c r="C8893" s="200" t="str">
        <f>'BANK RECON'!D69</f>
        <v>BANK</v>
      </c>
      <c r="D8893" s="200" t="str">
        <f>'BANK RECON'!D69</f>
        <v>BANK</v>
      </c>
      <c r="E8893" s="200" t="str">
        <f>'BANK RECON'!C69</f>
        <v>QR-064</v>
      </c>
      <c r="F8893" s="200" t="str">
        <f>'BANK RECON'!E69</f>
        <v xml:space="preserve">CASH DEPOSIT BY KESHAB </v>
      </c>
      <c r="G8893" s="201">
        <f>'BANK RECON'!G69</f>
        <v>0</v>
      </c>
      <c r="H8893" s="201"/>
      <c r="I8893" s="201">
        <f t="shared" ref="I8893:I8956" si="141">IF($C8893="","",IF($C8893=$C5040,$I5040+$G8893-$H8893,$G8893-$H8893))</f>
        <v>0</v>
      </c>
      <c r="J8893" s="200"/>
      <c r="K8893" s="200" t="str" cm="1">
        <f t="array" ref="K8893">IF($C8893="","",IF(AND($C8893=Party_Statement!$C$5,$B8893&gt;=Party_Statement!$C$6,$B8893&lt;=Party_Statement!$E$6),SUMPRODUCT(($C$3:$C8893=Party_Statement!$C$5)*($B$3:$B8893&gt;=Party_Statement!$C$6)*($B$3:$B8893&lt;=Party_Statement!$E$6)),""))</f>
        <v/>
      </c>
    </row>
    <row r="8894" spans="1:11" x14ac:dyDescent="0.2">
      <c r="A8894" s="203">
        <f>'BANK RECON'!A70</f>
        <v>66986</v>
      </c>
      <c r="B8894" s="197">
        <f>'BANK RECON'!B70</f>
        <v>46275</v>
      </c>
      <c r="C8894" s="200" t="str">
        <f>'BANK RECON'!D70</f>
        <v>OFFICE EXPENSES</v>
      </c>
      <c r="D8894" s="200" t="str">
        <f>'BANK RECON'!D70</f>
        <v>OFFICE EXPENSES</v>
      </c>
      <c r="E8894" s="200" t="str">
        <f>'BANK RECON'!C70</f>
        <v>QR-065</v>
      </c>
      <c r="F8894" s="200" t="str">
        <f>'BANK RECON'!E70</f>
        <v>PAYMENT FOR WOOD</v>
      </c>
      <c r="G8894" s="201">
        <f>'BANK RECON'!G70</f>
        <v>3600</v>
      </c>
      <c r="H8894" s="201"/>
      <c r="I8894" s="201">
        <f t="shared" si="141"/>
        <v>3600</v>
      </c>
      <c r="J8894" s="200"/>
      <c r="K8894" s="200" t="str" cm="1">
        <f t="array" ref="K8894">IF($C8894="","",IF(AND($C8894=Party_Statement!$C$5,$B8894&gt;=Party_Statement!$C$6,$B8894&lt;=Party_Statement!$E$6),SUMPRODUCT(($C$3:$C8894=Party_Statement!$C$5)*($B$3:$B8894&gt;=Party_Statement!$C$6)*($B$3:$B8894&lt;=Party_Statement!$E$6)),""))</f>
        <v/>
      </c>
    </row>
    <row r="8895" spans="1:11" x14ac:dyDescent="0.2">
      <c r="A8895" s="203">
        <f>'BANK RECON'!A71</f>
        <v>66987</v>
      </c>
      <c r="B8895" s="197">
        <f>'BANK RECON'!B71</f>
        <v>46276</v>
      </c>
      <c r="C8895" s="200" t="str">
        <f>'BANK RECON'!D71</f>
        <v>OFFICE EXPENSES</v>
      </c>
      <c r="D8895" s="200" t="str">
        <f>'BANK RECON'!D71</f>
        <v>OFFICE EXPENSES</v>
      </c>
      <c r="E8895" s="200" t="str">
        <f>'BANK RECON'!C71</f>
        <v>QR-066</v>
      </c>
      <c r="F8895" s="200" t="str">
        <f>'BANK RECON'!E71</f>
        <v xml:space="preserve">LD PLASTIC DAUNNE DEVI SUPPLIERS </v>
      </c>
      <c r="G8895" s="201">
        <f>'BANK RECON'!G71</f>
        <v>7900</v>
      </c>
      <c r="H8895" s="201"/>
      <c r="I8895" s="201">
        <f t="shared" si="141"/>
        <v>7900</v>
      </c>
      <c r="J8895" s="200"/>
      <c r="K8895" s="200" t="str" cm="1">
        <f t="array" ref="K8895">IF($C8895="","",IF(AND($C8895=Party_Statement!$C$5,$B8895&gt;=Party_Statement!$C$6,$B8895&lt;=Party_Statement!$E$6),SUMPRODUCT(($C$3:$C8895=Party_Statement!$C$5)*($B$3:$B8895&gt;=Party_Statement!$C$6)*($B$3:$B8895&lt;=Party_Statement!$E$6)),""))</f>
        <v/>
      </c>
    </row>
    <row r="8896" spans="1:11" x14ac:dyDescent="0.2">
      <c r="A8896" s="203">
        <f>'BANK RECON'!A72</f>
        <v>66987</v>
      </c>
      <c r="B8896" s="197">
        <f>'BANK RECON'!B72</f>
        <v>46276</v>
      </c>
      <c r="C8896" s="200" t="str">
        <f>'BANK RECON'!D72</f>
        <v>BODESH 310</v>
      </c>
      <c r="D8896" s="200" t="str">
        <f>'BANK RECON'!D72</f>
        <v>BODESH 310</v>
      </c>
      <c r="E8896" s="200" t="str">
        <f>'BANK RECON'!C72</f>
        <v>QR-067</v>
      </c>
      <c r="F8896" s="200" t="str">
        <f>'BANK RECON'!E72</f>
        <v>ADVANCE PAYMENT BY KESHAB TO BODESH CLEARANCE</v>
      </c>
      <c r="G8896" s="201">
        <f>'BANK RECON'!G72</f>
        <v>100000</v>
      </c>
      <c r="H8896" s="201"/>
      <c r="I8896" s="201">
        <f t="shared" si="141"/>
        <v>100000</v>
      </c>
      <c r="J8896" s="200"/>
      <c r="K8896" s="200" t="str" cm="1">
        <f t="array" ref="K8896">IF($C8896="","",IF(AND($C8896=Party_Statement!$C$5,$B8896&gt;=Party_Statement!$C$6,$B8896&lt;=Party_Statement!$E$6),SUMPRODUCT(($C$3:$C8896=Party_Statement!$C$5)*($B$3:$B8896&gt;=Party_Statement!$C$6)*($B$3:$B8896&lt;=Party_Statement!$E$6)),""))</f>
        <v/>
      </c>
    </row>
    <row r="8897" spans="1:11" x14ac:dyDescent="0.2">
      <c r="A8897" s="203">
        <f>'BANK RECON'!A73</f>
        <v>66988</v>
      </c>
      <c r="B8897" s="197">
        <f>'BANK RECON'!B73</f>
        <v>46277</v>
      </c>
      <c r="C8897" s="200" t="str">
        <f>'BANK RECON'!D73</f>
        <v>SHIV GANGA DAIRY</v>
      </c>
      <c r="D8897" s="200" t="str">
        <f>'BANK RECON'!D73</f>
        <v>SHIV GANGA DAIRY</v>
      </c>
      <c r="E8897" s="200" t="str">
        <f>'BANK RECON'!C73</f>
        <v>QR-068</v>
      </c>
      <c r="F8897" s="200" t="str">
        <f>'BANK RECON'!E73</f>
        <v xml:space="preserve">PAYMENT FOR SMP PURCHASE </v>
      </c>
      <c r="G8897" s="201">
        <f>'BANK RECON'!G73</f>
        <v>20000</v>
      </c>
      <c r="H8897" s="201"/>
      <c r="I8897" s="201">
        <f t="shared" si="141"/>
        <v>20000</v>
      </c>
      <c r="J8897" s="200"/>
      <c r="K8897" s="200" t="str" cm="1">
        <f t="array" ref="K8897">IF($C8897="","",IF(AND($C8897=Party_Statement!$C$5,$B8897&gt;=Party_Statement!$C$6,$B8897&lt;=Party_Statement!$E$6),SUMPRODUCT(($C$3:$C8897=Party_Statement!$C$5)*($B$3:$B8897&gt;=Party_Statement!$C$6)*($B$3:$B8897&lt;=Party_Statement!$E$6)),""))</f>
        <v/>
      </c>
    </row>
    <row r="8898" spans="1:11" x14ac:dyDescent="0.2">
      <c r="A8898" s="203">
        <f>'BANK RECON'!A74</f>
        <v>66988</v>
      </c>
      <c r="B8898" s="197">
        <f>'BANK RECON'!B74</f>
        <v>46277</v>
      </c>
      <c r="C8898" s="200" t="str">
        <f>'BANK RECON'!D74</f>
        <v>LOCAL</v>
      </c>
      <c r="D8898" s="200" t="str">
        <f>'BANK RECON'!D74</f>
        <v>LOCAL</v>
      </c>
      <c r="E8898" s="200" t="str">
        <f>'BANK RECON'!C74</f>
        <v>QR-069</v>
      </c>
      <c r="F8898" s="200" t="str">
        <f>'BANK RECON'!E74</f>
        <v>LOCAL SALES RECEIVED BY QR</v>
      </c>
      <c r="G8898" s="201">
        <f>'BANK RECON'!G74</f>
        <v>0</v>
      </c>
      <c r="H8898" s="201"/>
      <c r="I8898" s="201">
        <f t="shared" si="141"/>
        <v>0</v>
      </c>
      <c r="J8898" s="200"/>
      <c r="K8898" s="200" t="str" cm="1">
        <f t="array" ref="K8898">IF($C8898="","",IF(AND($C8898=Party_Statement!$C$5,$B8898&gt;=Party_Statement!$C$6,$B8898&lt;=Party_Statement!$E$6),SUMPRODUCT(($C$3:$C8898=Party_Statement!$C$5)*($B$3:$B8898&gt;=Party_Statement!$C$6)*($B$3:$B8898&lt;=Party_Statement!$E$6)),""))</f>
        <v/>
      </c>
    </row>
    <row r="8899" spans="1:11" x14ac:dyDescent="0.2">
      <c r="A8899" s="203">
        <f>'BANK RECON'!A75</f>
        <v>66992</v>
      </c>
      <c r="B8899" s="197">
        <f>'BANK RECON'!B75</f>
        <v>46281</v>
      </c>
      <c r="C8899" s="200" t="str">
        <f>'BANK RECON'!D75</f>
        <v>SAI KRIPA KSS LTD</v>
      </c>
      <c r="D8899" s="200" t="str">
        <f>'BANK RECON'!D75</f>
        <v>SAI KRIPA KSS LTD</v>
      </c>
      <c r="E8899" s="200" t="str">
        <f>'BANK RECON'!C75</f>
        <v>QR-070</v>
      </c>
      <c r="F8899" s="200" t="str">
        <f>'BANK RECON'!E75</f>
        <v>CREAM SEPERATOR MAINTINANCE</v>
      </c>
      <c r="G8899" s="201">
        <f>'BANK RECON'!G75</f>
        <v>1800</v>
      </c>
      <c r="H8899" s="201"/>
      <c r="I8899" s="201">
        <f t="shared" si="141"/>
        <v>1800</v>
      </c>
      <c r="J8899" s="200"/>
      <c r="K8899" s="200" t="str" cm="1">
        <f t="array" ref="K8899">IF($C8899="","",IF(AND($C8899=Party_Statement!$C$5,$B8899&gt;=Party_Statement!$C$6,$B8899&lt;=Party_Statement!$E$6),SUMPRODUCT(($C$3:$C8899=Party_Statement!$C$5)*($B$3:$B8899&gt;=Party_Statement!$C$6)*($B$3:$B8899&lt;=Party_Statement!$E$6)),""))</f>
        <v/>
      </c>
    </row>
    <row r="8900" spans="1:11" x14ac:dyDescent="0.2">
      <c r="A8900" s="203">
        <f>'BANK RECON'!A76</f>
        <v>66993</v>
      </c>
      <c r="B8900" s="197">
        <f>'BANK RECON'!B76</f>
        <v>46282</v>
      </c>
      <c r="C8900" s="200" t="str">
        <f>'BANK RECON'!D76</f>
        <v>KESHAB GAUTAM</v>
      </c>
      <c r="D8900" s="200" t="str">
        <f>'BANK RECON'!D76</f>
        <v>KESHAB GAUTAM</v>
      </c>
      <c r="E8900" s="200" t="str">
        <f>'BANK RECON'!C76</f>
        <v>QR-071</v>
      </c>
      <c r="F8900" s="200" t="str">
        <f>'BANK RECON'!E76</f>
        <v>ONLINE RECEIVED AS ADVANCE</v>
      </c>
      <c r="G8900" s="201">
        <f>'BANK RECON'!G76</f>
        <v>0</v>
      </c>
      <c r="H8900" s="201"/>
      <c r="I8900" s="201">
        <f t="shared" si="141"/>
        <v>0</v>
      </c>
      <c r="J8900" s="200"/>
      <c r="K8900" s="200" t="str" cm="1">
        <f t="array" ref="K8900">IF($C8900="","",IF(AND($C8900=Party_Statement!$C$5,$B8900&gt;=Party_Statement!$C$6,$B8900&lt;=Party_Statement!$E$6),SUMPRODUCT(($C$3:$C8900=Party_Statement!$C$5)*($B$3:$B8900&gt;=Party_Statement!$C$6)*($B$3:$B8900&lt;=Party_Statement!$E$6)),""))</f>
        <v/>
      </c>
    </row>
    <row r="8901" spans="1:11" x14ac:dyDescent="0.2">
      <c r="A8901" s="203">
        <f>'BANK RECON'!A77</f>
        <v>66993</v>
      </c>
      <c r="B8901" s="197">
        <f>'BANK RECON'!B77</f>
        <v>46282</v>
      </c>
      <c r="C8901" s="200" t="str">
        <f>'BANK RECON'!D77</f>
        <v>BASUDEV DAIRY 316</v>
      </c>
      <c r="D8901" s="200" t="str">
        <f>'BANK RECON'!D77</f>
        <v>BASUDEV DAIRY 316</v>
      </c>
      <c r="E8901" s="200" t="str">
        <f>'BANK RECON'!C77</f>
        <v>QR-072</v>
      </c>
      <c r="F8901" s="200" t="str">
        <f>'BANK RECON'!E77</f>
        <v>PAYMENT FOR MILK SUPPLY 2083/05/17</v>
      </c>
      <c r="G8901" s="201">
        <f>'BANK RECON'!G77</f>
        <v>161262</v>
      </c>
      <c r="H8901" s="201"/>
      <c r="I8901" s="201">
        <f t="shared" si="141"/>
        <v>161262</v>
      </c>
      <c r="J8901" s="200"/>
      <c r="K8901" s="200" t="str" cm="1">
        <f t="array" ref="K8901">IF($C8901="","",IF(AND($C8901=Party_Statement!$C$5,$B8901&gt;=Party_Statement!$C$6,$B8901&lt;=Party_Statement!$E$6),SUMPRODUCT(($C$3:$C8901=Party_Statement!$C$5)*($B$3:$B8901&gt;=Party_Statement!$C$6)*($B$3:$B8901&lt;=Party_Statement!$E$6)),""))</f>
        <v/>
      </c>
    </row>
    <row r="8902" spans="1:11" x14ac:dyDescent="0.2">
      <c r="A8902" s="203">
        <f>'BANK RECON'!A78</f>
        <v>66993</v>
      </c>
      <c r="B8902" s="197">
        <f>'BANK RECON'!B78</f>
        <v>46282</v>
      </c>
      <c r="C8902" s="200" t="str">
        <f>'BANK RECON'!D78</f>
        <v>BANK</v>
      </c>
      <c r="D8902" s="200" t="str">
        <f>'BANK RECON'!D78</f>
        <v>BANK</v>
      </c>
      <c r="E8902" s="200" t="str">
        <f>'BANK RECON'!C78</f>
        <v>QR-073</v>
      </c>
      <c r="F8902" s="200" t="str">
        <f>'BANK RECON'!E78</f>
        <v xml:space="preserve">CASH DEPOSIT BY KESHAB </v>
      </c>
      <c r="G8902" s="201">
        <f>'BANK RECON'!G78</f>
        <v>0</v>
      </c>
      <c r="H8902" s="201"/>
      <c r="I8902" s="201">
        <f t="shared" si="141"/>
        <v>0</v>
      </c>
      <c r="J8902" s="200"/>
      <c r="K8902" s="200" t="str" cm="1">
        <f t="array" ref="K8902">IF($C8902="","",IF(AND($C8902=Party_Statement!$C$5,$B8902&gt;=Party_Statement!$C$6,$B8902&lt;=Party_Statement!$E$6),SUMPRODUCT(($C$3:$C8902=Party_Statement!$C$5)*($B$3:$B8902&gt;=Party_Statement!$C$6)*($B$3:$B8902&lt;=Party_Statement!$E$6)),""))</f>
        <v/>
      </c>
    </row>
    <row r="8903" spans="1:11" x14ac:dyDescent="0.2">
      <c r="A8903" s="203">
        <f>'BANK RECON'!A79</f>
        <v>66993</v>
      </c>
      <c r="B8903" s="197">
        <f>'BANK RECON'!B79</f>
        <v>46282</v>
      </c>
      <c r="C8903" s="200" t="str">
        <f>'BANK RECON'!D79</f>
        <v>NEW FARM PHARSATIKAT</v>
      </c>
      <c r="D8903" s="200" t="str">
        <f>'BANK RECON'!D79</f>
        <v>NEW FARM PHARSATIKAT</v>
      </c>
      <c r="E8903" s="200" t="str">
        <f>'BANK RECON'!C79</f>
        <v>QR-074</v>
      </c>
      <c r="F8903" s="200" t="str">
        <f>'BANK RECON'!E79</f>
        <v>PAYMENT FOR MILK SUPPLY 2083/05/20</v>
      </c>
      <c r="G8903" s="201">
        <f>'BANK RECON'!G79</f>
        <v>55185</v>
      </c>
      <c r="H8903" s="201"/>
      <c r="I8903" s="201">
        <f t="shared" si="141"/>
        <v>53235</v>
      </c>
      <c r="J8903" s="200"/>
      <c r="K8903" s="200" t="str" cm="1">
        <f t="array" ref="K8903">IF($C8903="","",IF(AND($C8903=Party_Statement!$C$5,$B8903&gt;=Party_Statement!$C$6,$B8903&lt;=Party_Statement!$E$6),SUMPRODUCT(($C$3:$C8903=Party_Statement!$C$5)*($B$3:$B8903&gt;=Party_Statement!$C$6)*($B$3:$B8903&lt;=Party_Statement!$E$6)),""))</f>
        <v/>
      </c>
    </row>
    <row r="8904" spans="1:11" x14ac:dyDescent="0.2">
      <c r="A8904" s="203">
        <f>'BANK RECON'!A80</f>
        <v>66993</v>
      </c>
      <c r="B8904" s="197">
        <f>'BANK RECON'!B80</f>
        <v>46282</v>
      </c>
      <c r="C8904" s="200" t="str">
        <f>'BANK RECON'!D80</f>
        <v>SHREE PAROHA DAIRY UDHYOG</v>
      </c>
      <c r="D8904" s="200" t="str">
        <f>'BANK RECON'!D80</f>
        <v>SHREE PAROHA DAIRY UDHYOG</v>
      </c>
      <c r="E8904" s="200" t="str">
        <f>'BANK RECON'!C80</f>
        <v>QR-075</v>
      </c>
      <c r="F8904" s="200" t="str">
        <f>'BANK RECON'!E80</f>
        <v xml:space="preserve">PAYMENT FOR MILK SUPPLY </v>
      </c>
      <c r="G8904" s="201">
        <f>'BANK RECON'!G80</f>
        <v>33200</v>
      </c>
      <c r="H8904" s="201"/>
      <c r="I8904" s="201">
        <f t="shared" si="141"/>
        <v>33200</v>
      </c>
      <c r="J8904" s="200"/>
      <c r="K8904" s="200" t="str" cm="1">
        <f t="array" ref="K8904">IF($C8904="","",IF(AND($C8904=Party_Statement!$C$5,$B8904&gt;=Party_Statement!$C$6,$B8904&lt;=Party_Statement!$E$6),SUMPRODUCT(($C$3:$C8904=Party_Statement!$C$5)*($B$3:$B8904&gt;=Party_Statement!$C$6)*($B$3:$B8904&lt;=Party_Statement!$E$6)),""))</f>
        <v/>
      </c>
    </row>
    <row r="8905" spans="1:11" x14ac:dyDescent="0.2">
      <c r="A8905" s="203">
        <f>'BANK RECON'!A81</f>
        <v>66994</v>
      </c>
      <c r="B8905" s="197">
        <f>'BANK RECON'!B81</f>
        <v>46283</v>
      </c>
      <c r="C8905" s="200" t="str">
        <f>'BANK RECON'!D81</f>
        <v>NEW FARM PHARSATIKAT</v>
      </c>
      <c r="D8905" s="200" t="str">
        <f>'BANK RECON'!D81</f>
        <v>NEW FARM PHARSATIKAT</v>
      </c>
      <c r="E8905" s="200" t="str">
        <f>'BANK RECON'!C81</f>
        <v>QR-076</v>
      </c>
      <c r="F8905" s="200" t="str">
        <f>'BANK RECON'!E81</f>
        <v xml:space="preserve">PAYMENT FOR MILK SUPPLY AS ADVANCE </v>
      </c>
      <c r="G8905" s="201">
        <f>'BANK RECON'!G81</f>
        <v>40000</v>
      </c>
      <c r="H8905" s="201"/>
      <c r="I8905" s="201">
        <f t="shared" si="141"/>
        <v>38440</v>
      </c>
      <c r="J8905" s="200"/>
      <c r="K8905" s="200" t="str" cm="1">
        <f t="array" ref="K8905">IF($C8905="","",IF(AND($C8905=Party_Statement!$C$5,$B8905&gt;=Party_Statement!$C$6,$B8905&lt;=Party_Statement!$E$6),SUMPRODUCT(($C$3:$C8905=Party_Statement!$C$5)*($B$3:$B8905&gt;=Party_Statement!$C$6)*($B$3:$B8905&lt;=Party_Statement!$E$6)),""))</f>
        <v/>
      </c>
    </row>
    <row r="8906" spans="1:11" x14ac:dyDescent="0.2">
      <c r="A8906" s="203">
        <f>'BANK RECON'!A82</f>
        <v>66994</v>
      </c>
      <c r="B8906" s="197">
        <f>'BANK RECON'!B82</f>
        <v>46283</v>
      </c>
      <c r="C8906" s="200" t="str">
        <f>'BANK RECON'!D82</f>
        <v>MINA LAMICHHANE 322</v>
      </c>
      <c r="D8906" s="200" t="str">
        <f>'BANK RECON'!D82</f>
        <v>MINA LAMICHHANE 322</v>
      </c>
      <c r="E8906" s="200" t="str">
        <f>'BANK RECON'!C82</f>
        <v>QR-077</v>
      </c>
      <c r="F8906" s="200" t="str">
        <f>'BANK RECON'!E82</f>
        <v>PAYMENT FOR MILK SUPPLY 2083/05/31</v>
      </c>
      <c r="G8906" s="201">
        <f>'BANK RECON'!G82</f>
        <v>9095</v>
      </c>
      <c r="H8906" s="201"/>
      <c r="I8906" s="201">
        <f t="shared" si="141"/>
        <v>9095</v>
      </c>
      <c r="J8906" s="200"/>
      <c r="K8906" s="200" t="str" cm="1">
        <f t="array" ref="K8906">IF($C8906="","",IF(AND($C8906=Party_Statement!$C$5,$B8906&gt;=Party_Statement!$C$6,$B8906&lt;=Party_Statement!$E$6),SUMPRODUCT(($C$3:$C8906=Party_Statement!$C$5)*($B$3:$B8906&gt;=Party_Statement!$C$6)*($B$3:$B8906&lt;=Party_Statement!$E$6)),""))</f>
        <v/>
      </c>
    </row>
    <row r="8907" spans="1:11" x14ac:dyDescent="0.2">
      <c r="A8907" s="203">
        <f>'BANK RECON'!A83</f>
        <v>66994</v>
      </c>
      <c r="B8907" s="197">
        <f>'BANK RECON'!B83</f>
        <v>46283</v>
      </c>
      <c r="C8907" s="200" t="str">
        <f>'BANK RECON'!D83</f>
        <v>BALKRISHNA GYAWALI</v>
      </c>
      <c r="D8907" s="200" t="str">
        <f>'BANK RECON'!D83</f>
        <v>BALKRISHNA GYAWALI</v>
      </c>
      <c r="E8907" s="200" t="str">
        <f>'BANK RECON'!C83</f>
        <v>QR-078</v>
      </c>
      <c r="F8907" s="200" t="str">
        <f>'BANK RECON'!E83</f>
        <v xml:space="preserve">PAYMENT RECEIVED FOR SALES </v>
      </c>
      <c r="G8907" s="201">
        <f>'BANK RECON'!G83</f>
        <v>0</v>
      </c>
      <c r="H8907" s="201"/>
      <c r="I8907" s="201">
        <f t="shared" si="141"/>
        <v>0</v>
      </c>
      <c r="J8907" s="200"/>
      <c r="K8907" s="200" t="str" cm="1">
        <f t="array" ref="K8907">IF($C8907="","",IF(AND($C8907=Party_Statement!$C$5,$B8907&gt;=Party_Statement!$C$6,$B8907&lt;=Party_Statement!$E$6),SUMPRODUCT(($C$3:$C8907=Party_Statement!$C$5)*($B$3:$B8907&gt;=Party_Statement!$C$6)*($B$3:$B8907&lt;=Party_Statement!$E$6)),""))</f>
        <v/>
      </c>
    </row>
    <row r="8908" spans="1:11" x14ac:dyDescent="0.2">
      <c r="A8908" s="203">
        <f>'BANK RECON'!A84</f>
        <v>66994</v>
      </c>
      <c r="B8908" s="197">
        <f>'BANK RECON'!B84</f>
        <v>46283</v>
      </c>
      <c r="C8908" s="200" t="str">
        <f>'BANK RECON'!D84</f>
        <v>OFFICE EXPENSES</v>
      </c>
      <c r="D8908" s="200" t="str">
        <f>'BANK RECON'!D84</f>
        <v>OFFICE EXPENSES</v>
      </c>
      <c r="E8908" s="200" t="str">
        <f>'BANK RECON'!C84</f>
        <v>QR-079</v>
      </c>
      <c r="F8908" s="200" t="str">
        <f>'BANK RECON'!E84</f>
        <v xml:space="preserve">TIRE PURCHASE </v>
      </c>
      <c r="G8908" s="201">
        <f>'BANK RECON'!G84</f>
        <v>9200</v>
      </c>
      <c r="H8908" s="201"/>
      <c r="I8908" s="201">
        <f t="shared" si="141"/>
        <v>9200</v>
      </c>
      <c r="J8908" s="200"/>
      <c r="K8908" s="200" t="str" cm="1">
        <f t="array" ref="K8908">IF($C8908="","",IF(AND($C8908=Party_Statement!$C$5,$B8908&gt;=Party_Statement!$C$6,$B8908&lt;=Party_Statement!$E$6),SUMPRODUCT(($C$3:$C8908=Party_Statement!$C$5)*($B$3:$B8908&gt;=Party_Statement!$C$6)*($B$3:$B8908&lt;=Party_Statement!$E$6)),""))</f>
        <v/>
      </c>
    </row>
    <row r="8909" spans="1:11" x14ac:dyDescent="0.2">
      <c r="A8909" s="203">
        <f>'BANK RECON'!A85</f>
        <v>66994</v>
      </c>
      <c r="B8909" s="197">
        <f>'BANK RECON'!B85</f>
        <v>46283</v>
      </c>
      <c r="C8909" s="200" t="str">
        <f>'BANK RECON'!D85</f>
        <v>OFFICE EXPENSES</v>
      </c>
      <c r="D8909" s="200" t="str">
        <f>'BANK RECON'!D85</f>
        <v>OFFICE EXPENSES</v>
      </c>
      <c r="E8909" s="200" t="str">
        <f>'BANK RECON'!C85</f>
        <v>QR-080</v>
      </c>
      <c r="F8909" s="200" t="str">
        <f>'BANK RECON'!E85</f>
        <v>HYDROLIC JUGE PURCHASE</v>
      </c>
      <c r="G8909" s="201">
        <f>'BANK RECON'!G85</f>
        <v>2200</v>
      </c>
      <c r="H8909" s="201"/>
      <c r="I8909" s="201">
        <f t="shared" si="141"/>
        <v>2200</v>
      </c>
      <c r="J8909" s="200"/>
      <c r="K8909" s="200" t="str" cm="1">
        <f t="array" ref="K8909">IF($C8909="","",IF(AND($C8909=Party_Statement!$C$5,$B8909&gt;=Party_Statement!$C$6,$B8909&lt;=Party_Statement!$E$6),SUMPRODUCT(($C$3:$C8909=Party_Statement!$C$5)*($B$3:$B8909&gt;=Party_Statement!$C$6)*($B$3:$B8909&lt;=Party_Statement!$E$6)),""))</f>
        <v/>
      </c>
    </row>
    <row r="8910" spans="1:11" x14ac:dyDescent="0.2">
      <c r="A8910" s="203">
        <f>'BANK RECON'!A86</f>
        <v>66997</v>
      </c>
      <c r="B8910" s="197">
        <f>'BANK RECON'!B86</f>
        <v>46286</v>
      </c>
      <c r="C8910" s="200" t="str">
        <f>'BANK RECON'!D86</f>
        <v>BANK</v>
      </c>
      <c r="D8910" s="200" t="str">
        <f>'BANK RECON'!D86</f>
        <v>BANK</v>
      </c>
      <c r="E8910" s="200" t="str">
        <f>'BANK RECON'!C86</f>
        <v>QR-081</v>
      </c>
      <c r="F8910" s="200" t="str">
        <f>'BANK RECON'!E86</f>
        <v xml:space="preserve">CASH DEPOSIT BY KESHAB </v>
      </c>
      <c r="G8910" s="201">
        <f>'BANK RECON'!G86</f>
        <v>0</v>
      </c>
      <c r="H8910" s="201"/>
      <c r="I8910" s="201">
        <f t="shared" si="141"/>
        <v>0</v>
      </c>
      <c r="J8910" s="200"/>
      <c r="K8910" s="200" t="str" cm="1">
        <f t="array" ref="K8910">IF($C8910="","",IF(AND($C8910=Party_Statement!$C$5,$B8910&gt;=Party_Statement!$C$6,$B8910&lt;=Party_Statement!$E$6),SUMPRODUCT(($C$3:$C8910=Party_Statement!$C$5)*($B$3:$B8910&gt;=Party_Statement!$C$6)*($B$3:$B8910&lt;=Party_Statement!$E$6)),""))</f>
        <v/>
      </c>
    </row>
    <row r="8911" spans="1:11" x14ac:dyDescent="0.2">
      <c r="A8911" s="203">
        <f>'BANK RECON'!A87</f>
        <v>66997</v>
      </c>
      <c r="B8911" s="197">
        <f>'BANK RECON'!B87</f>
        <v>46286</v>
      </c>
      <c r="C8911" s="200" t="str">
        <f>'BANK RECON'!D87</f>
        <v>OFFICE EXPENSES</v>
      </c>
      <c r="D8911" s="200" t="str">
        <f>'BANK RECON'!D87</f>
        <v>OFFICE EXPENSES</v>
      </c>
      <c r="E8911" s="200" t="str">
        <f>'BANK RECON'!C87</f>
        <v>QR-082</v>
      </c>
      <c r="F8911" s="200" t="str">
        <f>'BANK RECON'!E87</f>
        <v>ELECTRICITY BILL FOR SHRAWAN AND BHADRA-2083</v>
      </c>
      <c r="G8911" s="201">
        <f>'BANK RECON'!G87</f>
        <v>71825</v>
      </c>
      <c r="H8911" s="201"/>
      <c r="I8911" s="201">
        <f t="shared" si="141"/>
        <v>71825</v>
      </c>
      <c r="J8911" s="200"/>
      <c r="K8911" s="200" t="str" cm="1">
        <f t="array" ref="K8911">IF($C8911="","",IF(AND($C8911=Party_Statement!$C$5,$B8911&gt;=Party_Statement!$C$6,$B8911&lt;=Party_Statement!$E$6),SUMPRODUCT(($C$3:$C8911=Party_Statement!$C$5)*($B$3:$B8911&gt;=Party_Statement!$C$6)*($B$3:$B8911&lt;=Party_Statement!$E$6)),""))</f>
        <v/>
      </c>
    </row>
    <row r="8912" spans="1:11" x14ac:dyDescent="0.2">
      <c r="A8912" s="203">
        <f>'BANK RECON'!A88</f>
        <v>66997</v>
      </c>
      <c r="B8912" s="197">
        <f>'BANK RECON'!B88</f>
        <v>46286</v>
      </c>
      <c r="C8912" s="200" t="str">
        <f>'BANK RECON'!D88</f>
        <v>OFFICE EXPENSES</v>
      </c>
      <c r="D8912" s="200" t="str">
        <f>'BANK RECON'!D88</f>
        <v>OFFICE EXPENSES</v>
      </c>
      <c r="E8912" s="200" t="str">
        <f>'BANK RECON'!C88</f>
        <v>QR-083</v>
      </c>
      <c r="F8912" s="200" t="str">
        <f>'BANK RECON'!E88</f>
        <v>CARBON PAPER</v>
      </c>
      <c r="G8912" s="201">
        <f>'BANK RECON'!G88</f>
        <v>475</v>
      </c>
      <c r="H8912" s="201"/>
      <c r="I8912" s="201">
        <f t="shared" si="141"/>
        <v>475</v>
      </c>
      <c r="J8912" s="200"/>
      <c r="K8912" s="200" t="str" cm="1">
        <f t="array" ref="K8912">IF($C8912="","",IF(AND($C8912=Party_Statement!$C$5,$B8912&gt;=Party_Statement!$C$6,$B8912&lt;=Party_Statement!$E$6),SUMPRODUCT(($C$3:$C8912=Party_Statement!$C$5)*($B$3:$B8912&gt;=Party_Statement!$C$6)*($B$3:$B8912&lt;=Party_Statement!$E$6)),""))</f>
        <v/>
      </c>
    </row>
    <row r="8913" spans="1:11" x14ac:dyDescent="0.2">
      <c r="A8913" s="203">
        <f>'BANK RECON'!A89</f>
        <v>66999</v>
      </c>
      <c r="B8913" s="197">
        <f>'BANK RECON'!B89</f>
        <v>46288</v>
      </c>
      <c r="C8913" s="200" t="str">
        <f>'BANK RECON'!D89</f>
        <v>RADHA PANDEY</v>
      </c>
      <c r="D8913" s="200" t="str">
        <f>'BANK RECON'!D89</f>
        <v>RADHA PANDEY</v>
      </c>
      <c r="E8913" s="200" t="str">
        <f>'BANK RECON'!C89</f>
        <v>QR-084</v>
      </c>
      <c r="F8913" s="200" t="str">
        <f>'BANK RECON'!E89</f>
        <v>PAYMENT FOR MILK SUPPLY BHADRA-2083</v>
      </c>
      <c r="G8913" s="201">
        <f>'BANK RECON'!G89</f>
        <v>5251</v>
      </c>
      <c r="H8913" s="201"/>
      <c r="I8913" s="201">
        <f t="shared" si="141"/>
        <v>5251</v>
      </c>
      <c r="J8913" s="200"/>
      <c r="K8913" s="200" t="str" cm="1">
        <f t="array" ref="K8913">IF($C8913="","",IF(AND($C8913=Party_Statement!$C$5,$B8913&gt;=Party_Statement!$C$6,$B8913&lt;=Party_Statement!$E$6),SUMPRODUCT(($C$3:$C8913=Party_Statement!$C$5)*($B$3:$B8913&gt;=Party_Statement!$C$6)*($B$3:$B8913&lt;=Party_Statement!$E$6)),""))</f>
        <v/>
      </c>
    </row>
    <row r="8914" spans="1:11" x14ac:dyDescent="0.2">
      <c r="A8914" s="203">
        <f>'BANK RECON'!A90</f>
        <v>66999</v>
      </c>
      <c r="B8914" s="197">
        <f>'BANK RECON'!B90</f>
        <v>46288</v>
      </c>
      <c r="C8914" s="200" t="str">
        <f>'BANK RECON'!D90</f>
        <v>MODERN AGRO  -315</v>
      </c>
      <c r="D8914" s="200" t="str">
        <f>'BANK RECON'!D90</f>
        <v>MODERN AGRO  -315</v>
      </c>
      <c r="E8914" s="200" t="str">
        <f>'BANK RECON'!C90</f>
        <v>QR-085</v>
      </c>
      <c r="F8914" s="200" t="str">
        <f>'BANK RECON'!E90</f>
        <v xml:space="preserve">PAYMENT FOR MILK SUPPLY SHRAWAN FINAL AND BHADRA PARTIAL </v>
      </c>
      <c r="G8914" s="201">
        <f>'BANK RECON'!G90</f>
        <v>150000</v>
      </c>
      <c r="H8914" s="201"/>
      <c r="I8914" s="201">
        <f t="shared" si="141"/>
        <v>150000</v>
      </c>
      <c r="J8914" s="200"/>
      <c r="K8914" s="200" t="str" cm="1">
        <f t="array" ref="K8914">IF($C8914="","",IF(AND($C8914=Party_Statement!$C$5,$B8914&gt;=Party_Statement!$C$6,$B8914&lt;=Party_Statement!$E$6),SUMPRODUCT(($C$3:$C8914=Party_Statement!$C$5)*($B$3:$B8914&gt;=Party_Statement!$C$6)*($B$3:$B8914&lt;=Party_Statement!$E$6)),""))</f>
        <v/>
      </c>
    </row>
    <row r="8915" spans="1:11" x14ac:dyDescent="0.2">
      <c r="A8915" s="203">
        <f>'BANK RECON'!A91</f>
        <v>0</v>
      </c>
      <c r="B8915" s="197">
        <f>'BANK RECON'!B91</f>
        <v>0</v>
      </c>
      <c r="C8915" s="200">
        <f>'BANK RECON'!D91</f>
        <v>0</v>
      </c>
      <c r="D8915" s="200">
        <f>'BANK RECON'!D91</f>
        <v>0</v>
      </c>
      <c r="E8915" s="200">
        <f>'BANK RECON'!C91</f>
        <v>0</v>
      </c>
      <c r="F8915" s="200">
        <f>'BANK RECON'!E91</f>
        <v>0</v>
      </c>
      <c r="G8915" s="201">
        <f>'BANK RECON'!G91</f>
        <v>0</v>
      </c>
      <c r="H8915" s="201"/>
      <c r="I8915" s="201">
        <f t="shared" si="141"/>
        <v>0</v>
      </c>
      <c r="J8915" s="200"/>
      <c r="K8915" s="200" t="str" cm="1">
        <f t="array" ref="K8915">IF($C8915="","",IF(AND($C8915=Party_Statement!$C$5,$B8915&gt;=Party_Statement!$C$6,$B8915&lt;=Party_Statement!$E$6),SUMPRODUCT(($C$3:$C8915=Party_Statement!$C$5)*($B$3:$B8915&gt;=Party_Statement!$C$6)*($B$3:$B8915&lt;=Party_Statement!$E$6)),""))</f>
        <v/>
      </c>
    </row>
    <row r="8916" spans="1:11" x14ac:dyDescent="0.2">
      <c r="A8916" s="203">
        <f>'BANK RECON'!A92</f>
        <v>0</v>
      </c>
      <c r="B8916" s="197">
        <f>'BANK RECON'!B92</f>
        <v>0</v>
      </c>
      <c r="C8916" s="200">
        <f>'BANK RECON'!D92</f>
        <v>0</v>
      </c>
      <c r="D8916" s="200">
        <f>'BANK RECON'!D92</f>
        <v>0</v>
      </c>
      <c r="E8916" s="200">
        <f>'BANK RECON'!C92</f>
        <v>0</v>
      </c>
      <c r="F8916" s="200">
        <f>'BANK RECON'!E92</f>
        <v>0</v>
      </c>
      <c r="G8916" s="201">
        <f>'BANK RECON'!G92</f>
        <v>0</v>
      </c>
      <c r="H8916" s="201"/>
      <c r="I8916" s="201">
        <f t="shared" si="141"/>
        <v>0</v>
      </c>
      <c r="J8916" s="200"/>
      <c r="K8916" s="200" t="str" cm="1">
        <f t="array" ref="K8916">IF($C8916="","",IF(AND($C8916=Party_Statement!$C$5,$B8916&gt;=Party_Statement!$C$6,$B8916&lt;=Party_Statement!$E$6),SUMPRODUCT(($C$3:$C8916=Party_Statement!$C$5)*($B$3:$B8916&gt;=Party_Statement!$C$6)*($B$3:$B8916&lt;=Party_Statement!$E$6)),""))</f>
        <v/>
      </c>
    </row>
    <row r="8917" spans="1:11" s="64" customFormat="1" x14ac:dyDescent="0.2">
      <c r="A8917" s="203">
        <f>'BANK RECON'!A93</f>
        <v>0</v>
      </c>
      <c r="B8917" s="197">
        <f>'BANK RECON'!B93</f>
        <v>0</v>
      </c>
      <c r="C8917" s="200">
        <f>'BANK RECON'!D93</f>
        <v>0</v>
      </c>
      <c r="D8917" s="200">
        <f>'BANK RECON'!D93</f>
        <v>0</v>
      </c>
      <c r="E8917" s="200">
        <f>'BANK RECON'!C93</f>
        <v>0</v>
      </c>
      <c r="F8917" s="200">
        <f>'BANK RECON'!E93</f>
        <v>0</v>
      </c>
      <c r="G8917" s="201">
        <f>'BANK RECON'!G93</f>
        <v>0</v>
      </c>
      <c r="H8917" s="201"/>
      <c r="I8917" s="201">
        <f t="shared" si="141"/>
        <v>0</v>
      </c>
      <c r="J8917" s="202"/>
      <c r="K8917" s="200" t="str" cm="1">
        <f t="array" ref="K8917">IF($C8917="","",IF(AND($C8917=Party_Statement!$C$5,$B8917&gt;=Party_Statement!$C$6,$B8917&lt;=Party_Statement!$E$6),SUMPRODUCT(($C$3:$C8917=Party_Statement!$C$5)*($B$3:$B8917&gt;=Party_Statement!$C$6)*($B$3:$B8917&lt;=Party_Statement!$E$6)),""))</f>
        <v/>
      </c>
    </row>
    <row r="8918" spans="1:11" x14ac:dyDescent="0.2">
      <c r="A8918" s="203">
        <f>'BANK RECON'!A94</f>
        <v>0</v>
      </c>
      <c r="B8918" s="197">
        <f>'BANK RECON'!B94</f>
        <v>0</v>
      </c>
      <c r="C8918" s="200">
        <f>'BANK RECON'!D94</f>
        <v>0</v>
      </c>
      <c r="D8918" s="200">
        <f>'BANK RECON'!D94</f>
        <v>0</v>
      </c>
      <c r="E8918" s="200">
        <f>'BANK RECON'!C94</f>
        <v>0</v>
      </c>
      <c r="F8918" s="200">
        <f>'BANK RECON'!E94</f>
        <v>0</v>
      </c>
      <c r="G8918" s="201">
        <f>'BANK RECON'!G94</f>
        <v>0</v>
      </c>
      <c r="H8918" s="201"/>
      <c r="I8918" s="201">
        <f t="shared" si="141"/>
        <v>0</v>
      </c>
      <c r="J8918" s="200"/>
      <c r="K8918" s="200" t="str" cm="1">
        <f t="array" ref="K8918">IF($C8918="","",IF(AND($C8918=Party_Statement!$C$5,$B8918&gt;=Party_Statement!$C$6,$B8918&lt;=Party_Statement!$E$6),SUMPRODUCT(($C$3:$C8918=Party_Statement!$C$5)*($B$3:$B8918&gt;=Party_Statement!$C$6)*($B$3:$B8918&lt;=Party_Statement!$E$6)),""))</f>
        <v/>
      </c>
    </row>
    <row r="8919" spans="1:11" x14ac:dyDescent="0.2">
      <c r="A8919" s="203">
        <f>'BANK RECON'!A95</f>
        <v>0</v>
      </c>
      <c r="B8919" s="197">
        <f>'BANK RECON'!B95</f>
        <v>0</v>
      </c>
      <c r="C8919" s="200">
        <f>'BANK RECON'!D95</f>
        <v>0</v>
      </c>
      <c r="D8919" s="200">
        <f>'BANK RECON'!D95</f>
        <v>0</v>
      </c>
      <c r="E8919" s="200">
        <f>'BANK RECON'!C95</f>
        <v>0</v>
      </c>
      <c r="F8919" s="200">
        <f>'BANK RECON'!E95</f>
        <v>0</v>
      </c>
      <c r="G8919" s="201">
        <f>'BANK RECON'!G95</f>
        <v>0</v>
      </c>
      <c r="H8919" s="201"/>
      <c r="I8919" s="201">
        <f t="shared" si="141"/>
        <v>0</v>
      </c>
      <c r="J8919" s="200"/>
      <c r="K8919" s="200" t="str" cm="1">
        <f t="array" ref="K8919">IF($C8919="","",IF(AND($C8919=Party_Statement!$C$5,$B8919&gt;=Party_Statement!$C$6,$B8919&lt;=Party_Statement!$E$6),SUMPRODUCT(($C$3:$C8919=Party_Statement!$C$5)*($B$3:$B8919&gt;=Party_Statement!$C$6)*($B$3:$B8919&lt;=Party_Statement!$E$6)),""))</f>
        <v/>
      </c>
    </row>
    <row r="8920" spans="1:11" x14ac:dyDescent="0.2">
      <c r="A8920" s="203">
        <f>'BANK RECON'!A96</f>
        <v>0</v>
      </c>
      <c r="B8920" s="197">
        <f>'BANK RECON'!B96</f>
        <v>0</v>
      </c>
      <c r="C8920" s="200">
        <f>'BANK RECON'!D96</f>
        <v>0</v>
      </c>
      <c r="D8920" s="200">
        <f>'BANK RECON'!D96</f>
        <v>0</v>
      </c>
      <c r="E8920" s="200">
        <f>'BANK RECON'!C96</f>
        <v>0</v>
      </c>
      <c r="F8920" s="200">
        <f>'BANK RECON'!E96</f>
        <v>0</v>
      </c>
      <c r="G8920" s="201">
        <f>'BANK RECON'!G96</f>
        <v>0</v>
      </c>
      <c r="H8920" s="201"/>
      <c r="I8920" s="201">
        <f t="shared" si="141"/>
        <v>0</v>
      </c>
      <c r="J8920" s="200"/>
      <c r="K8920" s="200" t="str" cm="1">
        <f t="array" ref="K8920">IF($C8920="","",IF(AND($C8920=Party_Statement!$C$5,$B8920&gt;=Party_Statement!$C$6,$B8920&lt;=Party_Statement!$E$6),SUMPRODUCT(($C$3:$C8920=Party_Statement!$C$5)*($B$3:$B8920&gt;=Party_Statement!$C$6)*($B$3:$B8920&lt;=Party_Statement!$E$6)),""))</f>
        <v/>
      </c>
    </row>
    <row r="8921" spans="1:11" x14ac:dyDescent="0.2">
      <c r="A8921" s="203">
        <f>'BANK RECON'!A97</f>
        <v>0</v>
      </c>
      <c r="B8921" s="197">
        <f>'BANK RECON'!B97</f>
        <v>0</v>
      </c>
      <c r="C8921" s="200">
        <f>'BANK RECON'!D97</f>
        <v>0</v>
      </c>
      <c r="D8921" s="200">
        <f>'BANK RECON'!D97</f>
        <v>0</v>
      </c>
      <c r="E8921" s="200">
        <f>'BANK RECON'!C97</f>
        <v>0</v>
      </c>
      <c r="F8921" s="200">
        <f>'BANK RECON'!E97</f>
        <v>0</v>
      </c>
      <c r="G8921" s="201">
        <f>'BANK RECON'!G97</f>
        <v>0</v>
      </c>
      <c r="H8921" s="201"/>
      <c r="I8921" s="201">
        <f t="shared" si="141"/>
        <v>0</v>
      </c>
      <c r="J8921" s="200"/>
      <c r="K8921" s="200" t="str" cm="1">
        <f t="array" ref="K8921">IF($C8921="","",IF(AND($C8921=Party_Statement!$C$5,$B8921&gt;=Party_Statement!$C$6,$B8921&lt;=Party_Statement!$E$6),SUMPRODUCT(($C$3:$C8921=Party_Statement!$C$5)*($B$3:$B8921&gt;=Party_Statement!$C$6)*($B$3:$B8921&lt;=Party_Statement!$E$6)),""))</f>
        <v/>
      </c>
    </row>
    <row r="8922" spans="1:11" x14ac:dyDescent="0.2">
      <c r="A8922" s="203">
        <f>'BANK RECON'!A98</f>
        <v>0</v>
      </c>
      <c r="B8922" s="197">
        <f>'BANK RECON'!B98</f>
        <v>0</v>
      </c>
      <c r="C8922" s="200">
        <f>'BANK RECON'!D98</f>
        <v>0</v>
      </c>
      <c r="D8922" s="200">
        <f>'BANK RECON'!D98</f>
        <v>0</v>
      </c>
      <c r="E8922" s="200">
        <f>'BANK RECON'!C98</f>
        <v>0</v>
      </c>
      <c r="F8922" s="200">
        <f>'BANK RECON'!E98</f>
        <v>0</v>
      </c>
      <c r="G8922" s="201">
        <f>'BANK RECON'!G98</f>
        <v>0</v>
      </c>
      <c r="H8922" s="201"/>
      <c r="I8922" s="201">
        <f t="shared" si="141"/>
        <v>0</v>
      </c>
      <c r="J8922" s="200"/>
      <c r="K8922" s="200" t="str" cm="1">
        <f t="array" ref="K8922">IF($C8922="","",IF(AND($C8922=Party_Statement!$C$5,$B8922&gt;=Party_Statement!$C$6,$B8922&lt;=Party_Statement!$E$6),SUMPRODUCT(($C$3:$C8922=Party_Statement!$C$5)*($B$3:$B8922&gt;=Party_Statement!$C$6)*($B$3:$B8922&lt;=Party_Statement!$E$6)),""))</f>
        <v/>
      </c>
    </row>
    <row r="8923" spans="1:11" x14ac:dyDescent="0.2">
      <c r="A8923" s="203">
        <f>'BANK RECON'!A99</f>
        <v>0</v>
      </c>
      <c r="B8923" s="197">
        <f>'BANK RECON'!B99</f>
        <v>0</v>
      </c>
      <c r="C8923" s="200">
        <f>'BANK RECON'!D99</f>
        <v>0</v>
      </c>
      <c r="D8923" s="200">
        <f>'BANK RECON'!D99</f>
        <v>0</v>
      </c>
      <c r="E8923" s="200">
        <f>'BANK RECON'!C99</f>
        <v>0</v>
      </c>
      <c r="F8923" s="200">
        <f>'BANK RECON'!E99</f>
        <v>0</v>
      </c>
      <c r="G8923" s="201">
        <f>'BANK RECON'!G99</f>
        <v>0</v>
      </c>
      <c r="H8923" s="201"/>
      <c r="I8923" s="201">
        <f t="shared" si="141"/>
        <v>0</v>
      </c>
      <c r="J8923" s="200"/>
      <c r="K8923" s="200" t="str" cm="1">
        <f t="array" ref="K8923">IF($C8923="","",IF(AND($C8923=Party_Statement!$C$5,$B8923&gt;=Party_Statement!$C$6,$B8923&lt;=Party_Statement!$E$6),SUMPRODUCT(($C$3:$C8923=Party_Statement!$C$5)*($B$3:$B8923&gt;=Party_Statement!$C$6)*($B$3:$B8923&lt;=Party_Statement!$E$6)),""))</f>
        <v/>
      </c>
    </row>
    <row r="8924" spans="1:11" x14ac:dyDescent="0.2">
      <c r="A8924" s="203">
        <f>'BANK RECON'!A100</f>
        <v>0</v>
      </c>
      <c r="B8924" s="197">
        <f>'BANK RECON'!B100</f>
        <v>0</v>
      </c>
      <c r="C8924" s="200">
        <f>'BANK RECON'!D100</f>
        <v>0</v>
      </c>
      <c r="D8924" s="200">
        <f>'BANK RECON'!D100</f>
        <v>0</v>
      </c>
      <c r="E8924" s="200">
        <f>'BANK RECON'!C100</f>
        <v>0</v>
      </c>
      <c r="F8924" s="200">
        <f>'BANK RECON'!E100</f>
        <v>0</v>
      </c>
      <c r="G8924" s="201">
        <f>'BANK RECON'!G100</f>
        <v>0</v>
      </c>
      <c r="H8924" s="201"/>
      <c r="I8924" s="201">
        <f t="shared" si="141"/>
        <v>0</v>
      </c>
      <c r="J8924" s="200"/>
      <c r="K8924" s="200" t="str" cm="1">
        <f t="array" ref="K8924">IF($C8924="","",IF(AND($C8924=Party_Statement!$C$5,$B8924&gt;=Party_Statement!$C$6,$B8924&lt;=Party_Statement!$E$6),SUMPRODUCT(($C$3:$C8924=Party_Statement!$C$5)*($B$3:$B8924&gt;=Party_Statement!$C$6)*($B$3:$B8924&lt;=Party_Statement!$E$6)),""))</f>
        <v/>
      </c>
    </row>
    <row r="8925" spans="1:11" x14ac:dyDescent="0.2">
      <c r="A8925" s="203">
        <f>'BANK RECON'!A101</f>
        <v>0</v>
      </c>
      <c r="B8925" s="197">
        <f>'BANK RECON'!B101</f>
        <v>0</v>
      </c>
      <c r="C8925" s="200">
        <f>'BANK RECON'!D101</f>
        <v>0</v>
      </c>
      <c r="D8925" s="200">
        <f>'BANK RECON'!D101</f>
        <v>0</v>
      </c>
      <c r="E8925" s="200">
        <f>'BANK RECON'!C101</f>
        <v>0</v>
      </c>
      <c r="F8925" s="200">
        <f>'BANK RECON'!E101</f>
        <v>0</v>
      </c>
      <c r="G8925" s="201">
        <f>'BANK RECON'!G101</f>
        <v>0</v>
      </c>
      <c r="H8925" s="201"/>
      <c r="I8925" s="201">
        <f t="shared" si="141"/>
        <v>0</v>
      </c>
      <c r="J8925" s="200"/>
      <c r="K8925" s="200" t="str" cm="1">
        <f t="array" ref="K8925">IF($C8925="","",IF(AND($C8925=Party_Statement!$C$5,$B8925&gt;=Party_Statement!$C$6,$B8925&lt;=Party_Statement!$E$6),SUMPRODUCT(($C$3:$C8925=Party_Statement!$C$5)*($B$3:$B8925&gt;=Party_Statement!$C$6)*($B$3:$B8925&lt;=Party_Statement!$E$6)),""))</f>
        <v/>
      </c>
    </row>
    <row r="8926" spans="1:11" x14ac:dyDescent="0.2">
      <c r="A8926" s="203">
        <f>'BANK RECON'!A102</f>
        <v>0</v>
      </c>
      <c r="B8926" s="197">
        <f>'BANK RECON'!B102</f>
        <v>0</v>
      </c>
      <c r="C8926" s="200">
        <f>'BANK RECON'!D102</f>
        <v>0</v>
      </c>
      <c r="D8926" s="200">
        <f>'BANK RECON'!D102</f>
        <v>0</v>
      </c>
      <c r="E8926" s="200">
        <f>'BANK RECON'!C102</f>
        <v>0</v>
      </c>
      <c r="F8926" s="200">
        <f>'BANK RECON'!E102</f>
        <v>0</v>
      </c>
      <c r="G8926" s="201">
        <f>'BANK RECON'!G102</f>
        <v>0</v>
      </c>
      <c r="H8926" s="201"/>
      <c r="I8926" s="201">
        <f t="shared" si="141"/>
        <v>0</v>
      </c>
      <c r="J8926" s="200"/>
      <c r="K8926" s="200" t="str" cm="1">
        <f t="array" ref="K8926">IF($C8926="","",IF(AND($C8926=Party_Statement!$C$5,$B8926&gt;=Party_Statement!$C$6,$B8926&lt;=Party_Statement!$E$6),SUMPRODUCT(($C$3:$C8926=Party_Statement!$C$5)*($B$3:$B8926&gt;=Party_Statement!$C$6)*($B$3:$B8926&lt;=Party_Statement!$E$6)),""))</f>
        <v/>
      </c>
    </row>
    <row r="8927" spans="1:11" x14ac:dyDescent="0.2">
      <c r="A8927" s="203">
        <f>'BANK RECON'!A103</f>
        <v>0</v>
      </c>
      <c r="B8927" s="197">
        <f>'BANK RECON'!B103</f>
        <v>0</v>
      </c>
      <c r="C8927" s="200">
        <f>'BANK RECON'!D103</f>
        <v>0</v>
      </c>
      <c r="D8927" s="200">
        <f>'BANK RECON'!D103</f>
        <v>0</v>
      </c>
      <c r="E8927" s="200">
        <f>'BANK RECON'!C103</f>
        <v>0</v>
      </c>
      <c r="F8927" s="200">
        <f>'BANK RECON'!E103</f>
        <v>0</v>
      </c>
      <c r="G8927" s="201">
        <f>'BANK RECON'!G103</f>
        <v>0</v>
      </c>
      <c r="H8927" s="201"/>
      <c r="I8927" s="201">
        <f t="shared" si="141"/>
        <v>0</v>
      </c>
      <c r="J8927" s="200"/>
      <c r="K8927" s="200" t="str" cm="1">
        <f t="array" ref="K8927">IF($C8927="","",IF(AND($C8927=Party_Statement!$C$5,$B8927&gt;=Party_Statement!$C$6,$B8927&lt;=Party_Statement!$E$6),SUMPRODUCT(($C$3:$C8927=Party_Statement!$C$5)*($B$3:$B8927&gt;=Party_Statement!$C$6)*($B$3:$B8927&lt;=Party_Statement!$E$6)),""))</f>
        <v/>
      </c>
    </row>
    <row r="8928" spans="1:11" x14ac:dyDescent="0.2">
      <c r="A8928" s="203">
        <f>'BANK RECON'!A104</f>
        <v>0</v>
      </c>
      <c r="B8928" s="197">
        <f>'BANK RECON'!B104</f>
        <v>0</v>
      </c>
      <c r="C8928" s="200">
        <f>'BANK RECON'!D104</f>
        <v>0</v>
      </c>
      <c r="D8928" s="200">
        <f>'BANK RECON'!D104</f>
        <v>0</v>
      </c>
      <c r="E8928" s="200">
        <f>'BANK RECON'!C104</f>
        <v>0</v>
      </c>
      <c r="F8928" s="200">
        <f>'BANK RECON'!E104</f>
        <v>0</v>
      </c>
      <c r="G8928" s="201">
        <f>'BANK RECON'!G104</f>
        <v>0</v>
      </c>
      <c r="H8928" s="201"/>
      <c r="I8928" s="201">
        <f t="shared" si="141"/>
        <v>0</v>
      </c>
      <c r="J8928" s="200"/>
      <c r="K8928" s="200" t="str" cm="1">
        <f t="array" ref="K8928">IF($C8928="","",IF(AND($C8928=Party_Statement!$C$5,$B8928&gt;=Party_Statement!$C$6,$B8928&lt;=Party_Statement!$E$6),SUMPRODUCT(($C$3:$C8928=Party_Statement!$C$5)*($B$3:$B8928&gt;=Party_Statement!$C$6)*($B$3:$B8928&lt;=Party_Statement!$E$6)),""))</f>
        <v/>
      </c>
    </row>
    <row r="8929" spans="1:11" x14ac:dyDescent="0.2">
      <c r="A8929" s="203">
        <f>'BANK RECON'!A105</f>
        <v>0</v>
      </c>
      <c r="B8929" s="197">
        <f>'BANK RECON'!B105</f>
        <v>0</v>
      </c>
      <c r="C8929" s="200">
        <f>'BANK RECON'!D105</f>
        <v>0</v>
      </c>
      <c r="D8929" s="200">
        <f>'BANK RECON'!D105</f>
        <v>0</v>
      </c>
      <c r="E8929" s="200">
        <f>'BANK RECON'!C105</f>
        <v>0</v>
      </c>
      <c r="F8929" s="200">
        <f>'BANK RECON'!E105</f>
        <v>0</v>
      </c>
      <c r="G8929" s="201">
        <f>'BANK RECON'!G105</f>
        <v>0</v>
      </c>
      <c r="H8929" s="201"/>
      <c r="I8929" s="201">
        <f t="shared" si="141"/>
        <v>0</v>
      </c>
      <c r="J8929" s="200"/>
      <c r="K8929" s="200" t="str" cm="1">
        <f t="array" ref="K8929">IF($C8929="","",IF(AND($C8929=Party_Statement!$C$5,$B8929&gt;=Party_Statement!$C$6,$B8929&lt;=Party_Statement!$E$6),SUMPRODUCT(($C$3:$C8929=Party_Statement!$C$5)*($B$3:$B8929&gt;=Party_Statement!$C$6)*($B$3:$B8929&lt;=Party_Statement!$E$6)),""))</f>
        <v/>
      </c>
    </row>
    <row r="8930" spans="1:11" x14ac:dyDescent="0.2">
      <c r="A8930" s="203">
        <f>'BANK RECON'!A106</f>
        <v>0</v>
      </c>
      <c r="B8930" s="197">
        <f>'BANK RECON'!B106</f>
        <v>0</v>
      </c>
      <c r="C8930" s="200">
        <f>'BANK RECON'!D106</f>
        <v>0</v>
      </c>
      <c r="D8930" s="200">
        <f>'BANK RECON'!D106</f>
        <v>0</v>
      </c>
      <c r="E8930" s="200">
        <f>'BANK RECON'!C106</f>
        <v>0</v>
      </c>
      <c r="F8930" s="200">
        <f>'BANK RECON'!E106</f>
        <v>0</v>
      </c>
      <c r="G8930" s="201">
        <f>'BANK RECON'!G106</f>
        <v>0</v>
      </c>
      <c r="H8930" s="201"/>
      <c r="I8930" s="201">
        <f t="shared" si="141"/>
        <v>0</v>
      </c>
      <c r="J8930" s="200"/>
      <c r="K8930" s="200" t="str" cm="1">
        <f t="array" ref="K8930">IF($C8930="","",IF(AND($C8930=Party_Statement!$C$5,$B8930&gt;=Party_Statement!$C$6,$B8930&lt;=Party_Statement!$E$6),SUMPRODUCT(($C$3:$C8930=Party_Statement!$C$5)*($B$3:$B8930&gt;=Party_Statement!$C$6)*($B$3:$B8930&lt;=Party_Statement!$E$6)),""))</f>
        <v/>
      </c>
    </row>
    <row r="8931" spans="1:11" x14ac:dyDescent="0.2">
      <c r="A8931" s="203">
        <f>'BANK RECON'!A107</f>
        <v>0</v>
      </c>
      <c r="B8931" s="197">
        <f>'BANK RECON'!B107</f>
        <v>0</v>
      </c>
      <c r="C8931" s="200">
        <f>'BANK RECON'!D107</f>
        <v>0</v>
      </c>
      <c r="D8931" s="200">
        <f>'BANK RECON'!D107</f>
        <v>0</v>
      </c>
      <c r="E8931" s="200">
        <f>'BANK RECON'!C107</f>
        <v>0</v>
      </c>
      <c r="F8931" s="200">
        <f>'BANK RECON'!E107</f>
        <v>0</v>
      </c>
      <c r="G8931" s="201">
        <f>'BANK RECON'!G107</f>
        <v>0</v>
      </c>
      <c r="H8931" s="201"/>
      <c r="I8931" s="201">
        <f t="shared" si="141"/>
        <v>0</v>
      </c>
      <c r="J8931" s="200"/>
      <c r="K8931" s="200" t="str" cm="1">
        <f t="array" ref="K8931">IF($C8931="","",IF(AND($C8931=Party_Statement!$C$5,$B8931&gt;=Party_Statement!$C$6,$B8931&lt;=Party_Statement!$E$6),SUMPRODUCT(($C$3:$C8931=Party_Statement!$C$5)*($B$3:$B8931&gt;=Party_Statement!$C$6)*($B$3:$B8931&lt;=Party_Statement!$E$6)),""))</f>
        <v/>
      </c>
    </row>
    <row r="8932" spans="1:11" x14ac:dyDescent="0.2">
      <c r="A8932" s="203">
        <f>'BANK RECON'!A108</f>
        <v>0</v>
      </c>
      <c r="B8932" s="197">
        <f>'BANK RECON'!B108</f>
        <v>0</v>
      </c>
      <c r="C8932" s="200">
        <f>'BANK RECON'!D108</f>
        <v>0</v>
      </c>
      <c r="D8932" s="200">
        <f>'BANK RECON'!D108</f>
        <v>0</v>
      </c>
      <c r="E8932" s="200">
        <f>'BANK RECON'!C108</f>
        <v>0</v>
      </c>
      <c r="F8932" s="200">
        <f>'BANK RECON'!E108</f>
        <v>0</v>
      </c>
      <c r="G8932" s="201">
        <f>'BANK RECON'!G108</f>
        <v>0</v>
      </c>
      <c r="H8932" s="201"/>
      <c r="I8932" s="201">
        <f t="shared" si="141"/>
        <v>0</v>
      </c>
      <c r="J8932" s="200"/>
      <c r="K8932" s="200" t="str" cm="1">
        <f t="array" ref="K8932">IF($C8932="","",IF(AND($C8932=Party_Statement!$C$5,$B8932&gt;=Party_Statement!$C$6,$B8932&lt;=Party_Statement!$E$6),SUMPRODUCT(($C$3:$C8932=Party_Statement!$C$5)*($B$3:$B8932&gt;=Party_Statement!$C$6)*($B$3:$B8932&lt;=Party_Statement!$E$6)),""))</f>
        <v/>
      </c>
    </row>
    <row r="8933" spans="1:11" x14ac:dyDescent="0.2">
      <c r="A8933" s="203">
        <f>'BANK RECON'!A109</f>
        <v>0</v>
      </c>
      <c r="B8933" s="197">
        <f>'BANK RECON'!B109</f>
        <v>0</v>
      </c>
      <c r="C8933" s="200">
        <f>'BANK RECON'!D109</f>
        <v>0</v>
      </c>
      <c r="D8933" s="200">
        <f>'BANK RECON'!D109</f>
        <v>0</v>
      </c>
      <c r="E8933" s="200">
        <f>'BANK RECON'!C109</f>
        <v>0</v>
      </c>
      <c r="F8933" s="200">
        <f>'BANK RECON'!E109</f>
        <v>0</v>
      </c>
      <c r="G8933" s="201">
        <f>'BANK RECON'!G109</f>
        <v>0</v>
      </c>
      <c r="H8933" s="201"/>
      <c r="I8933" s="201">
        <f t="shared" si="141"/>
        <v>0</v>
      </c>
      <c r="J8933" s="200"/>
      <c r="K8933" s="200" t="str" cm="1">
        <f t="array" ref="K8933">IF($C8933="","",IF(AND($C8933=Party_Statement!$C$5,$B8933&gt;=Party_Statement!$C$6,$B8933&lt;=Party_Statement!$E$6),SUMPRODUCT(($C$3:$C8933=Party_Statement!$C$5)*($B$3:$B8933&gt;=Party_Statement!$C$6)*($B$3:$B8933&lt;=Party_Statement!$E$6)),""))</f>
        <v/>
      </c>
    </row>
    <row r="8934" spans="1:11" x14ac:dyDescent="0.2">
      <c r="A8934" s="203">
        <f>'BANK RECON'!A110</f>
        <v>0</v>
      </c>
      <c r="B8934" s="197">
        <f>'BANK RECON'!B110</f>
        <v>0</v>
      </c>
      <c r="C8934" s="200">
        <f>'BANK RECON'!D110</f>
        <v>0</v>
      </c>
      <c r="D8934" s="200">
        <f>'BANK RECON'!D110</f>
        <v>0</v>
      </c>
      <c r="E8934" s="200">
        <f>'BANK RECON'!C110</f>
        <v>0</v>
      </c>
      <c r="F8934" s="200">
        <f>'BANK RECON'!E110</f>
        <v>0</v>
      </c>
      <c r="G8934" s="201">
        <f>'BANK RECON'!G110</f>
        <v>0</v>
      </c>
      <c r="H8934" s="201"/>
      <c r="I8934" s="201">
        <f t="shared" si="141"/>
        <v>0</v>
      </c>
      <c r="J8934" s="200"/>
      <c r="K8934" s="200" t="str" cm="1">
        <f t="array" ref="K8934">IF($C8934="","",IF(AND($C8934=Party_Statement!$C$5,$B8934&gt;=Party_Statement!$C$6,$B8934&lt;=Party_Statement!$E$6),SUMPRODUCT(($C$3:$C8934=Party_Statement!$C$5)*($B$3:$B8934&gt;=Party_Statement!$C$6)*($B$3:$B8934&lt;=Party_Statement!$E$6)),""))</f>
        <v/>
      </c>
    </row>
    <row r="8935" spans="1:11" x14ac:dyDescent="0.2">
      <c r="A8935" s="203">
        <f>'BANK RECON'!A111</f>
        <v>0</v>
      </c>
      <c r="B8935" s="197">
        <f>'BANK RECON'!B111</f>
        <v>0</v>
      </c>
      <c r="C8935" s="200">
        <f>'BANK RECON'!D111</f>
        <v>0</v>
      </c>
      <c r="D8935" s="200">
        <f>'BANK RECON'!D111</f>
        <v>0</v>
      </c>
      <c r="E8935" s="200">
        <f>'BANK RECON'!C111</f>
        <v>0</v>
      </c>
      <c r="F8935" s="200">
        <f>'BANK RECON'!E111</f>
        <v>0</v>
      </c>
      <c r="G8935" s="201">
        <f>'BANK RECON'!G111</f>
        <v>0</v>
      </c>
      <c r="H8935" s="201"/>
      <c r="I8935" s="201">
        <f t="shared" si="141"/>
        <v>0</v>
      </c>
      <c r="J8935" s="200"/>
      <c r="K8935" s="200" t="str" cm="1">
        <f t="array" ref="K8935">IF($C8935="","",IF(AND($C8935=Party_Statement!$C$5,$B8935&gt;=Party_Statement!$C$6,$B8935&lt;=Party_Statement!$E$6),SUMPRODUCT(($C$3:$C8935=Party_Statement!$C$5)*($B$3:$B8935&gt;=Party_Statement!$C$6)*($B$3:$B8935&lt;=Party_Statement!$E$6)),""))</f>
        <v/>
      </c>
    </row>
    <row r="8936" spans="1:11" x14ac:dyDescent="0.2">
      <c r="A8936" s="203">
        <f>'BANK RECON'!A112</f>
        <v>0</v>
      </c>
      <c r="B8936" s="197">
        <f>'BANK RECON'!B112</f>
        <v>0</v>
      </c>
      <c r="C8936" s="200">
        <f>'BANK RECON'!D112</f>
        <v>0</v>
      </c>
      <c r="D8936" s="200">
        <f>'BANK RECON'!D112</f>
        <v>0</v>
      </c>
      <c r="E8936" s="200">
        <f>'BANK RECON'!C112</f>
        <v>0</v>
      </c>
      <c r="F8936" s="200">
        <f>'BANK RECON'!E112</f>
        <v>0</v>
      </c>
      <c r="G8936" s="201">
        <f>'BANK RECON'!G112</f>
        <v>0</v>
      </c>
      <c r="H8936" s="201"/>
      <c r="I8936" s="201">
        <f t="shared" si="141"/>
        <v>0</v>
      </c>
      <c r="J8936" s="200"/>
      <c r="K8936" s="200" t="str" cm="1">
        <f t="array" ref="K8936">IF($C8936="","",IF(AND($C8936=Party_Statement!$C$5,$B8936&gt;=Party_Statement!$C$6,$B8936&lt;=Party_Statement!$E$6),SUMPRODUCT(($C$3:$C8936=Party_Statement!$C$5)*($B$3:$B8936&gt;=Party_Statement!$C$6)*($B$3:$B8936&lt;=Party_Statement!$E$6)),""))</f>
        <v/>
      </c>
    </row>
    <row r="8937" spans="1:11" x14ac:dyDescent="0.2">
      <c r="A8937" s="203">
        <f>'BANK RECON'!A113</f>
        <v>0</v>
      </c>
      <c r="B8937" s="197">
        <f>'BANK RECON'!B113</f>
        <v>0</v>
      </c>
      <c r="C8937" s="200">
        <f>'BANK RECON'!D113</f>
        <v>0</v>
      </c>
      <c r="D8937" s="200">
        <f>'BANK RECON'!D113</f>
        <v>0</v>
      </c>
      <c r="E8937" s="200">
        <f>'BANK RECON'!C113</f>
        <v>0</v>
      </c>
      <c r="F8937" s="200">
        <f>'BANK RECON'!E113</f>
        <v>0</v>
      </c>
      <c r="G8937" s="201">
        <f>'BANK RECON'!G113</f>
        <v>0</v>
      </c>
      <c r="H8937" s="201"/>
      <c r="I8937" s="201">
        <f t="shared" si="141"/>
        <v>0</v>
      </c>
      <c r="J8937" s="200"/>
      <c r="K8937" s="200" t="str" cm="1">
        <f t="array" ref="K8937">IF($C8937="","",IF(AND($C8937=Party_Statement!$C$5,$B8937&gt;=Party_Statement!$C$6,$B8937&lt;=Party_Statement!$E$6),SUMPRODUCT(($C$3:$C8937=Party_Statement!$C$5)*($B$3:$B8937&gt;=Party_Statement!$C$6)*($B$3:$B8937&lt;=Party_Statement!$E$6)),""))</f>
        <v/>
      </c>
    </row>
    <row r="8938" spans="1:11" x14ac:dyDescent="0.2">
      <c r="A8938" s="203">
        <f>'BANK RECON'!A114</f>
        <v>0</v>
      </c>
      <c r="B8938" s="197">
        <f>'BANK RECON'!B114</f>
        <v>0</v>
      </c>
      <c r="C8938" s="200">
        <f>'BANK RECON'!D114</f>
        <v>0</v>
      </c>
      <c r="D8938" s="200">
        <f>'BANK RECON'!D114</f>
        <v>0</v>
      </c>
      <c r="E8938" s="200">
        <f>'BANK RECON'!C114</f>
        <v>0</v>
      </c>
      <c r="F8938" s="200">
        <f>'BANK RECON'!E114</f>
        <v>0</v>
      </c>
      <c r="G8938" s="201">
        <f>'BANK RECON'!G114</f>
        <v>0</v>
      </c>
      <c r="H8938" s="201"/>
      <c r="I8938" s="201">
        <f t="shared" si="141"/>
        <v>0</v>
      </c>
      <c r="J8938" s="200"/>
      <c r="K8938" s="200" t="str" cm="1">
        <f t="array" ref="K8938">IF($C8938="","",IF(AND($C8938=Party_Statement!$C$5,$B8938&gt;=Party_Statement!$C$6,$B8938&lt;=Party_Statement!$E$6),SUMPRODUCT(($C$3:$C8938=Party_Statement!$C$5)*($B$3:$B8938&gt;=Party_Statement!$C$6)*($B$3:$B8938&lt;=Party_Statement!$E$6)),""))</f>
        <v/>
      </c>
    </row>
    <row r="8939" spans="1:11" x14ac:dyDescent="0.2">
      <c r="A8939" s="203">
        <f>'BANK RECON'!A115</f>
        <v>0</v>
      </c>
      <c r="B8939" s="197">
        <f>'BANK RECON'!B115</f>
        <v>0</v>
      </c>
      <c r="C8939" s="200">
        <f>'BANK RECON'!D115</f>
        <v>0</v>
      </c>
      <c r="D8939" s="200">
        <f>'BANK RECON'!D115</f>
        <v>0</v>
      </c>
      <c r="E8939" s="200">
        <f>'BANK RECON'!C115</f>
        <v>0</v>
      </c>
      <c r="F8939" s="200">
        <f>'BANK RECON'!E115</f>
        <v>0</v>
      </c>
      <c r="G8939" s="201">
        <f>'BANK RECON'!G115</f>
        <v>0</v>
      </c>
      <c r="H8939" s="201"/>
      <c r="I8939" s="201">
        <f t="shared" si="141"/>
        <v>0</v>
      </c>
      <c r="J8939" s="200"/>
      <c r="K8939" s="200" t="str" cm="1">
        <f t="array" ref="K8939">IF($C8939="","",IF(AND($C8939=Party_Statement!$C$5,$B8939&gt;=Party_Statement!$C$6,$B8939&lt;=Party_Statement!$E$6),SUMPRODUCT(($C$3:$C8939=Party_Statement!$C$5)*($B$3:$B8939&gt;=Party_Statement!$C$6)*($B$3:$B8939&lt;=Party_Statement!$E$6)),""))</f>
        <v/>
      </c>
    </row>
    <row r="8940" spans="1:11" x14ac:dyDescent="0.2">
      <c r="A8940" s="203">
        <f>'BANK RECON'!A116</f>
        <v>0</v>
      </c>
      <c r="B8940" s="197">
        <f>'BANK RECON'!B116</f>
        <v>0</v>
      </c>
      <c r="C8940" s="200">
        <f>'BANK RECON'!D116</f>
        <v>0</v>
      </c>
      <c r="D8940" s="200">
        <f>'BANK RECON'!D116</f>
        <v>0</v>
      </c>
      <c r="E8940" s="200">
        <f>'BANK RECON'!C116</f>
        <v>0</v>
      </c>
      <c r="F8940" s="200">
        <f>'BANK RECON'!E116</f>
        <v>0</v>
      </c>
      <c r="G8940" s="201">
        <f>'BANK RECON'!G116</f>
        <v>0</v>
      </c>
      <c r="H8940" s="201"/>
      <c r="I8940" s="201">
        <f t="shared" si="141"/>
        <v>0</v>
      </c>
      <c r="J8940" s="200"/>
      <c r="K8940" s="200" t="str" cm="1">
        <f t="array" ref="K8940">IF($C8940="","",IF(AND($C8940=Party_Statement!$C$5,$B8940&gt;=Party_Statement!$C$6,$B8940&lt;=Party_Statement!$E$6),SUMPRODUCT(($C$3:$C8940=Party_Statement!$C$5)*($B$3:$B8940&gt;=Party_Statement!$C$6)*($B$3:$B8940&lt;=Party_Statement!$E$6)),""))</f>
        <v/>
      </c>
    </row>
    <row r="8941" spans="1:11" x14ac:dyDescent="0.2">
      <c r="A8941" s="203">
        <f>'BANK RECON'!A117</f>
        <v>0</v>
      </c>
      <c r="B8941" s="197">
        <f>'BANK RECON'!B117</f>
        <v>0</v>
      </c>
      <c r="C8941" s="200">
        <f>'BANK RECON'!D117</f>
        <v>0</v>
      </c>
      <c r="D8941" s="200">
        <f>'BANK RECON'!D117</f>
        <v>0</v>
      </c>
      <c r="E8941" s="200">
        <f>'BANK RECON'!C117</f>
        <v>0</v>
      </c>
      <c r="F8941" s="200">
        <f>'BANK RECON'!E117</f>
        <v>0</v>
      </c>
      <c r="G8941" s="201">
        <f>'BANK RECON'!G117</f>
        <v>0</v>
      </c>
      <c r="H8941" s="201"/>
      <c r="I8941" s="201">
        <f t="shared" si="141"/>
        <v>0</v>
      </c>
      <c r="J8941" s="200"/>
      <c r="K8941" s="200" t="str" cm="1">
        <f t="array" ref="K8941">IF($C8941="","",IF(AND($C8941=Party_Statement!$C$5,$B8941&gt;=Party_Statement!$C$6,$B8941&lt;=Party_Statement!$E$6),SUMPRODUCT(($C$3:$C8941=Party_Statement!$C$5)*($B$3:$B8941&gt;=Party_Statement!$C$6)*($B$3:$B8941&lt;=Party_Statement!$E$6)),""))</f>
        <v/>
      </c>
    </row>
    <row r="8942" spans="1:11" x14ac:dyDescent="0.2">
      <c r="A8942" s="203">
        <f>'BANK RECON'!A118</f>
        <v>0</v>
      </c>
      <c r="B8942" s="197">
        <f>'BANK RECON'!B118</f>
        <v>0</v>
      </c>
      <c r="C8942" s="200">
        <f>'BANK RECON'!D118</f>
        <v>0</v>
      </c>
      <c r="D8942" s="200">
        <f>'BANK RECON'!D118</f>
        <v>0</v>
      </c>
      <c r="E8942" s="200">
        <f>'BANK RECON'!C118</f>
        <v>0</v>
      </c>
      <c r="F8942" s="200">
        <f>'BANK RECON'!E118</f>
        <v>0</v>
      </c>
      <c r="G8942" s="201">
        <f>'BANK RECON'!G118</f>
        <v>0</v>
      </c>
      <c r="H8942" s="201"/>
      <c r="I8942" s="201">
        <f t="shared" si="141"/>
        <v>0</v>
      </c>
      <c r="J8942" s="200"/>
      <c r="K8942" s="200" t="str" cm="1">
        <f t="array" ref="K8942">IF($C8942="","",IF(AND($C8942=Party_Statement!$C$5,$B8942&gt;=Party_Statement!$C$6,$B8942&lt;=Party_Statement!$E$6),SUMPRODUCT(($C$3:$C8942=Party_Statement!$C$5)*($B$3:$B8942&gt;=Party_Statement!$C$6)*($B$3:$B8942&lt;=Party_Statement!$E$6)),""))</f>
        <v/>
      </c>
    </row>
    <row r="8943" spans="1:11" x14ac:dyDescent="0.2">
      <c r="A8943" s="203">
        <f>'BANK RECON'!A119</f>
        <v>0</v>
      </c>
      <c r="B8943" s="197">
        <f>'BANK RECON'!B119</f>
        <v>0</v>
      </c>
      <c r="C8943" s="200">
        <f>'BANK RECON'!D119</f>
        <v>0</v>
      </c>
      <c r="D8943" s="200">
        <f>'BANK RECON'!D119</f>
        <v>0</v>
      </c>
      <c r="E8943" s="200">
        <f>'BANK RECON'!C119</f>
        <v>0</v>
      </c>
      <c r="F8943" s="200">
        <f>'BANK RECON'!E119</f>
        <v>0</v>
      </c>
      <c r="G8943" s="201">
        <f>'BANK RECON'!G119</f>
        <v>0</v>
      </c>
      <c r="H8943" s="201"/>
      <c r="I8943" s="201">
        <f t="shared" si="141"/>
        <v>0</v>
      </c>
      <c r="J8943" s="200"/>
      <c r="K8943" s="200" t="str" cm="1">
        <f t="array" ref="K8943">IF($C8943="","",IF(AND($C8943=Party_Statement!$C$5,$B8943&gt;=Party_Statement!$C$6,$B8943&lt;=Party_Statement!$E$6),SUMPRODUCT(($C$3:$C8943=Party_Statement!$C$5)*($B$3:$B8943&gt;=Party_Statement!$C$6)*($B$3:$B8943&lt;=Party_Statement!$E$6)),""))</f>
        <v/>
      </c>
    </row>
    <row r="8944" spans="1:11" x14ac:dyDescent="0.2">
      <c r="A8944" s="203">
        <f>'BANK RECON'!A120</f>
        <v>0</v>
      </c>
      <c r="B8944" s="197">
        <f>'BANK RECON'!B120</f>
        <v>0</v>
      </c>
      <c r="C8944" s="200">
        <f>'BANK RECON'!D120</f>
        <v>0</v>
      </c>
      <c r="D8944" s="200">
        <f>'BANK RECON'!D120</f>
        <v>0</v>
      </c>
      <c r="E8944" s="200">
        <f>'BANK RECON'!C120</f>
        <v>0</v>
      </c>
      <c r="F8944" s="200">
        <f>'BANK RECON'!E120</f>
        <v>0</v>
      </c>
      <c r="G8944" s="201">
        <f>'BANK RECON'!G120</f>
        <v>0</v>
      </c>
      <c r="H8944" s="201"/>
      <c r="I8944" s="201">
        <f t="shared" si="141"/>
        <v>0</v>
      </c>
      <c r="J8944" s="200"/>
      <c r="K8944" s="200" t="str" cm="1">
        <f t="array" ref="K8944">IF($C8944="","",IF(AND($C8944=Party_Statement!$C$5,$B8944&gt;=Party_Statement!$C$6,$B8944&lt;=Party_Statement!$E$6),SUMPRODUCT(($C$3:$C8944=Party_Statement!$C$5)*($B$3:$B8944&gt;=Party_Statement!$C$6)*($B$3:$B8944&lt;=Party_Statement!$E$6)),""))</f>
        <v/>
      </c>
    </row>
    <row r="8945" spans="1:11" x14ac:dyDescent="0.2">
      <c r="A8945" s="203">
        <f>'BANK RECON'!A121</f>
        <v>0</v>
      </c>
      <c r="B8945" s="197">
        <f>'BANK RECON'!B121</f>
        <v>0</v>
      </c>
      <c r="C8945" s="200">
        <f>'BANK RECON'!D121</f>
        <v>0</v>
      </c>
      <c r="D8945" s="200">
        <f>'BANK RECON'!D121</f>
        <v>0</v>
      </c>
      <c r="E8945" s="200">
        <f>'BANK RECON'!C121</f>
        <v>0</v>
      </c>
      <c r="F8945" s="200">
        <f>'BANK RECON'!E121</f>
        <v>0</v>
      </c>
      <c r="G8945" s="201">
        <f>'BANK RECON'!G121</f>
        <v>0</v>
      </c>
      <c r="H8945" s="201"/>
      <c r="I8945" s="201">
        <f t="shared" si="141"/>
        <v>0</v>
      </c>
      <c r="J8945" s="200"/>
      <c r="K8945" s="200" t="str" cm="1">
        <f t="array" ref="K8945">IF($C8945="","",IF(AND($C8945=Party_Statement!$C$5,$B8945&gt;=Party_Statement!$C$6,$B8945&lt;=Party_Statement!$E$6),SUMPRODUCT(($C$3:$C8945=Party_Statement!$C$5)*($B$3:$B8945&gt;=Party_Statement!$C$6)*($B$3:$B8945&lt;=Party_Statement!$E$6)),""))</f>
        <v/>
      </c>
    </row>
    <row r="8946" spans="1:11" x14ac:dyDescent="0.2">
      <c r="A8946" s="203">
        <f>'BANK RECON'!A122</f>
        <v>0</v>
      </c>
      <c r="B8946" s="197">
        <f>'BANK RECON'!B122</f>
        <v>0</v>
      </c>
      <c r="C8946" s="200">
        <f>'BANK RECON'!D122</f>
        <v>0</v>
      </c>
      <c r="D8946" s="200">
        <f>'BANK RECON'!D122</f>
        <v>0</v>
      </c>
      <c r="E8946" s="200">
        <f>'BANK RECON'!C122</f>
        <v>0</v>
      </c>
      <c r="F8946" s="200">
        <f>'BANK RECON'!E122</f>
        <v>0</v>
      </c>
      <c r="G8946" s="201">
        <f>'BANK RECON'!G122</f>
        <v>0</v>
      </c>
      <c r="H8946" s="201"/>
      <c r="I8946" s="201">
        <f t="shared" si="141"/>
        <v>0</v>
      </c>
      <c r="J8946" s="200"/>
      <c r="K8946" s="200" t="str" cm="1">
        <f t="array" ref="K8946">IF($C8946="","",IF(AND($C8946=Party_Statement!$C$5,$B8946&gt;=Party_Statement!$C$6,$B8946&lt;=Party_Statement!$E$6),SUMPRODUCT(($C$3:$C8946=Party_Statement!$C$5)*($B$3:$B8946&gt;=Party_Statement!$C$6)*($B$3:$B8946&lt;=Party_Statement!$E$6)),""))</f>
        <v/>
      </c>
    </row>
    <row r="8947" spans="1:11" x14ac:dyDescent="0.2">
      <c r="A8947" s="203">
        <f>'BANK RECON'!A123</f>
        <v>0</v>
      </c>
      <c r="B8947" s="197">
        <f>'BANK RECON'!B123</f>
        <v>0</v>
      </c>
      <c r="C8947" s="200">
        <f>'BANK RECON'!D123</f>
        <v>0</v>
      </c>
      <c r="D8947" s="200">
        <f>'BANK RECON'!D123</f>
        <v>0</v>
      </c>
      <c r="E8947" s="200">
        <f>'BANK RECON'!C123</f>
        <v>0</v>
      </c>
      <c r="F8947" s="200">
        <f>'BANK RECON'!E123</f>
        <v>0</v>
      </c>
      <c r="G8947" s="201">
        <f>'BANK RECON'!G123</f>
        <v>0</v>
      </c>
      <c r="H8947" s="201"/>
      <c r="I8947" s="201">
        <f t="shared" si="141"/>
        <v>0</v>
      </c>
      <c r="J8947" s="200"/>
      <c r="K8947" s="200" t="str" cm="1">
        <f t="array" ref="K8947">IF($C8947="","",IF(AND($C8947=Party_Statement!$C$5,$B8947&gt;=Party_Statement!$C$6,$B8947&lt;=Party_Statement!$E$6),SUMPRODUCT(($C$3:$C8947=Party_Statement!$C$5)*($B$3:$B8947&gt;=Party_Statement!$C$6)*($B$3:$B8947&lt;=Party_Statement!$E$6)),""))</f>
        <v/>
      </c>
    </row>
    <row r="8948" spans="1:11" x14ac:dyDescent="0.2">
      <c r="A8948" s="203">
        <f>'BANK RECON'!A124</f>
        <v>0</v>
      </c>
      <c r="B8948" s="197">
        <f>'BANK RECON'!B124</f>
        <v>0</v>
      </c>
      <c r="C8948" s="200">
        <f>'BANK RECON'!D124</f>
        <v>0</v>
      </c>
      <c r="D8948" s="200">
        <f>'BANK RECON'!D124</f>
        <v>0</v>
      </c>
      <c r="E8948" s="200">
        <f>'BANK RECON'!C124</f>
        <v>0</v>
      </c>
      <c r="F8948" s="200">
        <f>'BANK RECON'!E124</f>
        <v>0</v>
      </c>
      <c r="G8948" s="201">
        <f>'BANK RECON'!G124</f>
        <v>0</v>
      </c>
      <c r="H8948" s="201"/>
      <c r="I8948" s="201">
        <f t="shared" si="141"/>
        <v>0</v>
      </c>
      <c r="J8948" s="200"/>
      <c r="K8948" s="200" t="str" cm="1">
        <f t="array" ref="K8948">IF($C8948="","",IF(AND($C8948=Party_Statement!$C$5,$B8948&gt;=Party_Statement!$C$6,$B8948&lt;=Party_Statement!$E$6),SUMPRODUCT(($C$3:$C8948=Party_Statement!$C$5)*($B$3:$B8948&gt;=Party_Statement!$C$6)*($B$3:$B8948&lt;=Party_Statement!$E$6)),""))</f>
        <v/>
      </c>
    </row>
    <row r="8949" spans="1:11" x14ac:dyDescent="0.2">
      <c r="A8949" s="203">
        <f>'BANK RECON'!A125</f>
        <v>0</v>
      </c>
      <c r="B8949" s="197">
        <f>'BANK RECON'!B125</f>
        <v>0</v>
      </c>
      <c r="C8949" s="200">
        <f>'BANK RECON'!D125</f>
        <v>0</v>
      </c>
      <c r="D8949" s="200">
        <f>'BANK RECON'!D125</f>
        <v>0</v>
      </c>
      <c r="E8949" s="200">
        <f>'BANK RECON'!C125</f>
        <v>0</v>
      </c>
      <c r="F8949" s="200">
        <f>'BANK RECON'!E125</f>
        <v>0</v>
      </c>
      <c r="G8949" s="201">
        <f>'BANK RECON'!G125</f>
        <v>0</v>
      </c>
      <c r="H8949" s="201"/>
      <c r="I8949" s="201">
        <f t="shared" si="141"/>
        <v>0</v>
      </c>
      <c r="J8949" s="200"/>
      <c r="K8949" s="200" t="str" cm="1">
        <f t="array" ref="K8949">IF($C8949="","",IF(AND($C8949=Party_Statement!$C$5,$B8949&gt;=Party_Statement!$C$6,$B8949&lt;=Party_Statement!$E$6),SUMPRODUCT(($C$3:$C8949=Party_Statement!$C$5)*($B$3:$B8949&gt;=Party_Statement!$C$6)*($B$3:$B8949&lt;=Party_Statement!$E$6)),""))</f>
        <v/>
      </c>
    </row>
    <row r="8950" spans="1:11" x14ac:dyDescent="0.2">
      <c r="A8950" s="203">
        <f>'BANK RECON'!A126</f>
        <v>0</v>
      </c>
      <c r="B8950" s="197">
        <f>'BANK RECON'!B126</f>
        <v>0</v>
      </c>
      <c r="C8950" s="200">
        <f>'BANK RECON'!D126</f>
        <v>0</v>
      </c>
      <c r="D8950" s="200">
        <f>'BANK RECON'!D126</f>
        <v>0</v>
      </c>
      <c r="E8950" s="200">
        <f>'BANK RECON'!C126</f>
        <v>0</v>
      </c>
      <c r="F8950" s="200">
        <f>'BANK RECON'!E126</f>
        <v>0</v>
      </c>
      <c r="G8950" s="201">
        <f>'BANK RECON'!G126</f>
        <v>0</v>
      </c>
      <c r="H8950" s="201"/>
      <c r="I8950" s="201">
        <f t="shared" si="141"/>
        <v>0</v>
      </c>
      <c r="J8950" s="200"/>
      <c r="K8950" s="200" t="str" cm="1">
        <f t="array" ref="K8950">IF($C8950="","",IF(AND($C8950=Party_Statement!$C$5,$B8950&gt;=Party_Statement!$C$6,$B8950&lt;=Party_Statement!$E$6),SUMPRODUCT(($C$3:$C8950=Party_Statement!$C$5)*($B$3:$B8950&gt;=Party_Statement!$C$6)*($B$3:$B8950&lt;=Party_Statement!$E$6)),""))</f>
        <v/>
      </c>
    </row>
    <row r="8951" spans="1:11" x14ac:dyDescent="0.2">
      <c r="A8951" s="203">
        <f>'BANK RECON'!A127</f>
        <v>0</v>
      </c>
      <c r="B8951" s="197">
        <f>'BANK RECON'!B127</f>
        <v>0</v>
      </c>
      <c r="C8951" s="200">
        <f>'BANK RECON'!D127</f>
        <v>0</v>
      </c>
      <c r="D8951" s="200">
        <f>'BANK RECON'!D127</f>
        <v>0</v>
      </c>
      <c r="E8951" s="200">
        <f>'BANK RECON'!C127</f>
        <v>0</v>
      </c>
      <c r="F8951" s="200">
        <f>'BANK RECON'!E127</f>
        <v>0</v>
      </c>
      <c r="G8951" s="201">
        <f>'BANK RECON'!G127</f>
        <v>0</v>
      </c>
      <c r="H8951" s="201"/>
      <c r="I8951" s="201">
        <f t="shared" si="141"/>
        <v>0</v>
      </c>
      <c r="J8951" s="200"/>
      <c r="K8951" s="200" t="str" cm="1">
        <f t="array" ref="K8951">IF($C8951="","",IF(AND($C8951=Party_Statement!$C$5,$B8951&gt;=Party_Statement!$C$6,$B8951&lt;=Party_Statement!$E$6),SUMPRODUCT(($C$3:$C8951=Party_Statement!$C$5)*($B$3:$B8951&gt;=Party_Statement!$C$6)*($B$3:$B8951&lt;=Party_Statement!$E$6)),""))</f>
        <v/>
      </c>
    </row>
    <row r="8952" spans="1:11" x14ac:dyDescent="0.2">
      <c r="A8952" s="203">
        <f>'BANK RECON'!A128</f>
        <v>0</v>
      </c>
      <c r="B8952" s="197">
        <f>'BANK RECON'!B128</f>
        <v>0</v>
      </c>
      <c r="C8952" s="200">
        <f>'BANK RECON'!D128</f>
        <v>0</v>
      </c>
      <c r="D8952" s="200">
        <f>'BANK RECON'!D128</f>
        <v>0</v>
      </c>
      <c r="E8952" s="200">
        <f>'BANK RECON'!C128</f>
        <v>0</v>
      </c>
      <c r="F8952" s="200">
        <f>'BANK RECON'!E128</f>
        <v>0</v>
      </c>
      <c r="G8952" s="201">
        <f>'BANK RECON'!G128</f>
        <v>0</v>
      </c>
      <c r="H8952" s="201"/>
      <c r="I8952" s="201">
        <f t="shared" si="141"/>
        <v>0</v>
      </c>
      <c r="J8952" s="200"/>
      <c r="K8952" s="200" t="str" cm="1">
        <f t="array" ref="K8952">IF($C8952="","",IF(AND($C8952=Party_Statement!$C$5,$B8952&gt;=Party_Statement!$C$6,$B8952&lt;=Party_Statement!$E$6),SUMPRODUCT(($C$3:$C8952=Party_Statement!$C$5)*($B$3:$B8952&gt;=Party_Statement!$C$6)*($B$3:$B8952&lt;=Party_Statement!$E$6)),""))</f>
        <v/>
      </c>
    </row>
    <row r="8953" spans="1:11" s="64" customFormat="1" x14ac:dyDescent="0.2">
      <c r="A8953" s="203">
        <f>'BANK RECON'!A129</f>
        <v>0</v>
      </c>
      <c r="B8953" s="197">
        <f>'BANK RECON'!B129</f>
        <v>0</v>
      </c>
      <c r="C8953" s="200">
        <f>'BANK RECON'!D129</f>
        <v>0</v>
      </c>
      <c r="D8953" s="200">
        <f>'BANK RECON'!D129</f>
        <v>0</v>
      </c>
      <c r="E8953" s="200">
        <f>'BANK RECON'!C129</f>
        <v>0</v>
      </c>
      <c r="F8953" s="200">
        <f>'BANK RECON'!E129</f>
        <v>0</v>
      </c>
      <c r="G8953" s="201">
        <f>'BANK RECON'!G129</f>
        <v>0</v>
      </c>
      <c r="H8953" s="201"/>
      <c r="I8953" s="201">
        <f t="shared" si="141"/>
        <v>0</v>
      </c>
      <c r="J8953" s="202"/>
      <c r="K8953" s="200" t="str" cm="1">
        <f t="array" ref="K8953">IF($C8953="","",IF(AND($C8953=Party_Statement!$C$5,$B8953&gt;=Party_Statement!$C$6,$B8953&lt;=Party_Statement!$E$6),SUMPRODUCT(($C$3:$C8953=Party_Statement!$C$5)*($B$3:$B8953&gt;=Party_Statement!$C$6)*($B$3:$B8953&lt;=Party_Statement!$E$6)),""))</f>
        <v/>
      </c>
    </row>
    <row r="8954" spans="1:11" x14ac:dyDescent="0.2">
      <c r="A8954" s="203">
        <f>'BANK RECON'!A130</f>
        <v>0</v>
      </c>
      <c r="B8954" s="197">
        <f>'BANK RECON'!B130</f>
        <v>0</v>
      </c>
      <c r="C8954" s="200">
        <f>'BANK RECON'!D130</f>
        <v>0</v>
      </c>
      <c r="D8954" s="200">
        <f>'BANK RECON'!D130</f>
        <v>0</v>
      </c>
      <c r="E8954" s="200">
        <f>'BANK RECON'!C130</f>
        <v>0</v>
      </c>
      <c r="F8954" s="200">
        <f>'BANK RECON'!E130</f>
        <v>0</v>
      </c>
      <c r="G8954" s="201">
        <f>'BANK RECON'!G130</f>
        <v>0</v>
      </c>
      <c r="H8954" s="201"/>
      <c r="I8954" s="201">
        <f t="shared" si="141"/>
        <v>0</v>
      </c>
      <c r="J8954" s="200"/>
      <c r="K8954" s="200" t="str" cm="1">
        <f t="array" ref="K8954">IF($C8954="","",IF(AND($C8954=Party_Statement!$C$5,$B8954&gt;=Party_Statement!$C$6,$B8954&lt;=Party_Statement!$E$6),SUMPRODUCT(($C$3:$C8954=Party_Statement!$C$5)*($B$3:$B8954&gt;=Party_Statement!$C$6)*($B$3:$B8954&lt;=Party_Statement!$E$6)),""))</f>
        <v/>
      </c>
    </row>
    <row r="8955" spans="1:11" x14ac:dyDescent="0.2">
      <c r="A8955" s="203">
        <f>'BANK RECON'!A131</f>
        <v>0</v>
      </c>
      <c r="B8955" s="197">
        <f>'BANK RECON'!B131</f>
        <v>0</v>
      </c>
      <c r="C8955" s="200">
        <f>'BANK RECON'!D131</f>
        <v>0</v>
      </c>
      <c r="D8955" s="200">
        <f>'BANK RECON'!D131</f>
        <v>0</v>
      </c>
      <c r="E8955" s="200">
        <f>'BANK RECON'!C131</f>
        <v>0</v>
      </c>
      <c r="F8955" s="200">
        <f>'BANK RECON'!E131</f>
        <v>0</v>
      </c>
      <c r="G8955" s="201">
        <f>'BANK RECON'!G131</f>
        <v>0</v>
      </c>
      <c r="H8955" s="201"/>
      <c r="I8955" s="201">
        <f t="shared" si="141"/>
        <v>0</v>
      </c>
      <c r="J8955" s="200"/>
      <c r="K8955" s="200" t="str" cm="1">
        <f t="array" ref="K8955">IF($C8955="","",IF(AND($C8955=Party_Statement!$C$5,$B8955&gt;=Party_Statement!$C$6,$B8955&lt;=Party_Statement!$E$6),SUMPRODUCT(($C$3:$C8955=Party_Statement!$C$5)*($B$3:$B8955&gt;=Party_Statement!$C$6)*($B$3:$B8955&lt;=Party_Statement!$E$6)),""))</f>
        <v/>
      </c>
    </row>
    <row r="8956" spans="1:11" x14ac:dyDescent="0.2">
      <c r="A8956" s="203">
        <f>'BANK RECON'!A132</f>
        <v>0</v>
      </c>
      <c r="B8956" s="197">
        <f>'BANK RECON'!B132</f>
        <v>0</v>
      </c>
      <c r="C8956" s="200">
        <f>'BANK RECON'!D132</f>
        <v>0</v>
      </c>
      <c r="D8956" s="200">
        <f>'BANK RECON'!D132</f>
        <v>0</v>
      </c>
      <c r="E8956" s="200">
        <f>'BANK RECON'!C132</f>
        <v>0</v>
      </c>
      <c r="F8956" s="200">
        <f>'BANK RECON'!E132</f>
        <v>0</v>
      </c>
      <c r="G8956" s="201">
        <f>'BANK RECON'!G132</f>
        <v>0</v>
      </c>
      <c r="H8956" s="201"/>
      <c r="I8956" s="201">
        <f t="shared" si="141"/>
        <v>0</v>
      </c>
      <c r="J8956" s="200"/>
      <c r="K8956" s="200" t="str" cm="1">
        <f t="array" ref="K8956">IF($C8956="","",IF(AND($C8956=Party_Statement!$C$5,$B8956&gt;=Party_Statement!$C$6,$B8956&lt;=Party_Statement!$E$6),SUMPRODUCT(($C$3:$C8956=Party_Statement!$C$5)*($B$3:$B8956&gt;=Party_Statement!$C$6)*($B$3:$B8956&lt;=Party_Statement!$E$6)),""))</f>
        <v/>
      </c>
    </row>
    <row r="8957" spans="1:11" x14ac:dyDescent="0.2">
      <c r="A8957" s="203">
        <f>'BANK RECON'!A133</f>
        <v>0</v>
      </c>
      <c r="B8957" s="197">
        <f>'BANK RECON'!B133</f>
        <v>0</v>
      </c>
      <c r="C8957" s="200">
        <f>'BANK RECON'!D133</f>
        <v>0</v>
      </c>
      <c r="D8957" s="200">
        <f>'BANK RECON'!D133</f>
        <v>0</v>
      </c>
      <c r="E8957" s="200">
        <f>'BANK RECON'!C133</f>
        <v>0</v>
      </c>
      <c r="F8957" s="200">
        <f>'BANK RECON'!E133</f>
        <v>0</v>
      </c>
      <c r="G8957" s="201">
        <f>'BANK RECON'!G133</f>
        <v>0</v>
      </c>
      <c r="H8957" s="201"/>
      <c r="I8957" s="201">
        <f t="shared" ref="I8957:I9020" si="142">IF($C8957="","",IF($C8957=$C5104,$I5104+$G8957-$H8957,$G8957-$H8957))</f>
        <v>0</v>
      </c>
      <c r="J8957" s="200"/>
      <c r="K8957" s="200" t="str" cm="1">
        <f t="array" ref="K8957">IF($C8957="","",IF(AND($C8957=Party_Statement!$C$5,$B8957&gt;=Party_Statement!$C$6,$B8957&lt;=Party_Statement!$E$6),SUMPRODUCT(($C$3:$C8957=Party_Statement!$C$5)*($B$3:$B8957&gt;=Party_Statement!$C$6)*($B$3:$B8957&lt;=Party_Statement!$E$6)),""))</f>
        <v/>
      </c>
    </row>
    <row r="8958" spans="1:11" x14ac:dyDescent="0.2">
      <c r="A8958" s="203">
        <f>'BANK RECON'!A134</f>
        <v>0</v>
      </c>
      <c r="B8958" s="197">
        <f>'BANK RECON'!B134</f>
        <v>0</v>
      </c>
      <c r="C8958" s="200">
        <f>'BANK RECON'!D134</f>
        <v>0</v>
      </c>
      <c r="D8958" s="200">
        <f>'BANK RECON'!D134</f>
        <v>0</v>
      </c>
      <c r="E8958" s="200">
        <f>'BANK RECON'!C134</f>
        <v>0</v>
      </c>
      <c r="F8958" s="200">
        <f>'BANK RECON'!E134</f>
        <v>0</v>
      </c>
      <c r="G8958" s="201">
        <f>'BANK RECON'!G134</f>
        <v>0</v>
      </c>
      <c r="H8958" s="201"/>
      <c r="I8958" s="201">
        <f t="shared" si="142"/>
        <v>0</v>
      </c>
      <c r="J8958" s="200"/>
      <c r="K8958" s="200" t="str" cm="1">
        <f t="array" ref="K8958">IF($C8958="","",IF(AND($C8958=Party_Statement!$C$5,$B8958&gt;=Party_Statement!$C$6,$B8958&lt;=Party_Statement!$E$6),SUMPRODUCT(($C$3:$C8958=Party_Statement!$C$5)*($B$3:$B8958&gt;=Party_Statement!$C$6)*($B$3:$B8958&lt;=Party_Statement!$E$6)),""))</f>
        <v/>
      </c>
    </row>
    <row r="8959" spans="1:11" x14ac:dyDescent="0.2">
      <c r="A8959" s="203">
        <f>'BANK RECON'!A135</f>
        <v>0</v>
      </c>
      <c r="B8959" s="197">
        <f>'BANK RECON'!B135</f>
        <v>0</v>
      </c>
      <c r="C8959" s="200">
        <f>'BANK RECON'!D135</f>
        <v>0</v>
      </c>
      <c r="D8959" s="200">
        <f>'BANK RECON'!D135</f>
        <v>0</v>
      </c>
      <c r="E8959" s="200">
        <f>'BANK RECON'!C135</f>
        <v>0</v>
      </c>
      <c r="F8959" s="200">
        <f>'BANK RECON'!E135</f>
        <v>0</v>
      </c>
      <c r="G8959" s="201">
        <f>'BANK RECON'!G135</f>
        <v>0</v>
      </c>
      <c r="H8959" s="201"/>
      <c r="I8959" s="201">
        <f t="shared" si="142"/>
        <v>0</v>
      </c>
      <c r="J8959" s="200"/>
      <c r="K8959" s="200" t="str" cm="1">
        <f t="array" ref="K8959">IF($C8959="","",IF(AND($C8959=Party_Statement!$C$5,$B8959&gt;=Party_Statement!$C$6,$B8959&lt;=Party_Statement!$E$6),SUMPRODUCT(($C$3:$C8959=Party_Statement!$C$5)*($B$3:$B8959&gt;=Party_Statement!$C$6)*($B$3:$B8959&lt;=Party_Statement!$E$6)),""))</f>
        <v/>
      </c>
    </row>
    <row r="8960" spans="1:11" x14ac:dyDescent="0.2">
      <c r="A8960" s="203">
        <f>'BANK RECON'!A136</f>
        <v>0</v>
      </c>
      <c r="B8960" s="197">
        <f>'BANK RECON'!B136</f>
        <v>0</v>
      </c>
      <c r="C8960" s="200">
        <f>'BANK RECON'!D136</f>
        <v>0</v>
      </c>
      <c r="D8960" s="200">
        <f>'BANK RECON'!D136</f>
        <v>0</v>
      </c>
      <c r="E8960" s="200">
        <f>'BANK RECON'!C136</f>
        <v>0</v>
      </c>
      <c r="F8960" s="200">
        <f>'BANK RECON'!E136</f>
        <v>0</v>
      </c>
      <c r="G8960" s="201">
        <f>'BANK RECON'!G136</f>
        <v>0</v>
      </c>
      <c r="H8960" s="201"/>
      <c r="I8960" s="201">
        <f t="shared" si="142"/>
        <v>0</v>
      </c>
      <c r="J8960" s="200"/>
      <c r="K8960" s="200" t="str" cm="1">
        <f t="array" ref="K8960">IF($C8960="","",IF(AND($C8960=Party_Statement!$C$5,$B8960&gt;=Party_Statement!$C$6,$B8960&lt;=Party_Statement!$E$6),SUMPRODUCT(($C$3:$C8960=Party_Statement!$C$5)*($B$3:$B8960&gt;=Party_Statement!$C$6)*($B$3:$B8960&lt;=Party_Statement!$E$6)),""))</f>
        <v/>
      </c>
    </row>
    <row r="8961" spans="1:11" x14ac:dyDescent="0.2">
      <c r="A8961" s="203">
        <f>'BANK RECON'!A137</f>
        <v>0</v>
      </c>
      <c r="B8961" s="197">
        <f>'BANK RECON'!B137</f>
        <v>0</v>
      </c>
      <c r="C8961" s="200">
        <f>'BANK RECON'!D137</f>
        <v>0</v>
      </c>
      <c r="D8961" s="200">
        <f>'BANK RECON'!D137</f>
        <v>0</v>
      </c>
      <c r="E8961" s="200">
        <f>'BANK RECON'!C137</f>
        <v>0</v>
      </c>
      <c r="F8961" s="200">
        <f>'BANK RECON'!E137</f>
        <v>0</v>
      </c>
      <c r="G8961" s="201">
        <f>'BANK RECON'!G137</f>
        <v>0</v>
      </c>
      <c r="H8961" s="201"/>
      <c r="I8961" s="201">
        <f t="shared" si="142"/>
        <v>0</v>
      </c>
      <c r="J8961" s="200"/>
      <c r="K8961" s="200" t="str" cm="1">
        <f t="array" ref="K8961">IF($C8961="","",IF(AND($C8961=Party_Statement!$C$5,$B8961&gt;=Party_Statement!$C$6,$B8961&lt;=Party_Statement!$E$6),SUMPRODUCT(($C$3:$C8961=Party_Statement!$C$5)*($B$3:$B8961&gt;=Party_Statement!$C$6)*($B$3:$B8961&lt;=Party_Statement!$E$6)),""))</f>
        <v/>
      </c>
    </row>
    <row r="8962" spans="1:11" x14ac:dyDescent="0.2">
      <c r="A8962" s="203">
        <f>'BANK RECON'!A138</f>
        <v>0</v>
      </c>
      <c r="B8962" s="197">
        <f>'BANK RECON'!B138</f>
        <v>0</v>
      </c>
      <c r="C8962" s="200">
        <f>'BANK RECON'!D138</f>
        <v>0</v>
      </c>
      <c r="D8962" s="200">
        <f>'BANK RECON'!D138</f>
        <v>0</v>
      </c>
      <c r="E8962" s="200">
        <f>'BANK RECON'!C138</f>
        <v>0</v>
      </c>
      <c r="F8962" s="200">
        <f>'BANK RECON'!E138</f>
        <v>0</v>
      </c>
      <c r="G8962" s="201">
        <f>'BANK RECON'!G138</f>
        <v>0</v>
      </c>
      <c r="H8962" s="201"/>
      <c r="I8962" s="201">
        <f t="shared" si="142"/>
        <v>0</v>
      </c>
      <c r="J8962" s="200"/>
      <c r="K8962" s="200" t="str" cm="1">
        <f t="array" ref="K8962">IF($C8962="","",IF(AND($C8962=Party_Statement!$C$5,$B8962&gt;=Party_Statement!$C$6,$B8962&lt;=Party_Statement!$E$6),SUMPRODUCT(($C$3:$C8962=Party_Statement!$C$5)*($B$3:$B8962&gt;=Party_Statement!$C$6)*($B$3:$B8962&lt;=Party_Statement!$E$6)),""))</f>
        <v/>
      </c>
    </row>
    <row r="8963" spans="1:11" x14ac:dyDescent="0.2">
      <c r="A8963" s="203">
        <f>'BANK RECON'!A139</f>
        <v>0</v>
      </c>
      <c r="B8963" s="197">
        <f>'BANK RECON'!B139</f>
        <v>0</v>
      </c>
      <c r="C8963" s="200">
        <f>'BANK RECON'!D139</f>
        <v>0</v>
      </c>
      <c r="D8963" s="200">
        <f>'BANK RECON'!D139</f>
        <v>0</v>
      </c>
      <c r="E8963" s="200">
        <f>'BANK RECON'!C139</f>
        <v>0</v>
      </c>
      <c r="F8963" s="200">
        <f>'BANK RECON'!E139</f>
        <v>0</v>
      </c>
      <c r="G8963" s="201">
        <f>'BANK RECON'!G139</f>
        <v>0</v>
      </c>
      <c r="H8963" s="201"/>
      <c r="I8963" s="201">
        <f t="shared" si="142"/>
        <v>0</v>
      </c>
      <c r="J8963" s="200"/>
      <c r="K8963" s="200" t="str" cm="1">
        <f t="array" ref="K8963">IF($C8963="","",IF(AND($C8963=Party_Statement!$C$5,$B8963&gt;=Party_Statement!$C$6,$B8963&lt;=Party_Statement!$E$6),SUMPRODUCT(($C$3:$C8963=Party_Statement!$C$5)*($B$3:$B8963&gt;=Party_Statement!$C$6)*($B$3:$B8963&lt;=Party_Statement!$E$6)),""))</f>
        <v/>
      </c>
    </row>
    <row r="8964" spans="1:11" x14ac:dyDescent="0.2">
      <c r="A8964" s="203">
        <f>'BANK RECON'!A140</f>
        <v>0</v>
      </c>
      <c r="B8964" s="197">
        <f>'BANK RECON'!B140</f>
        <v>0</v>
      </c>
      <c r="C8964" s="200">
        <f>'BANK RECON'!D140</f>
        <v>0</v>
      </c>
      <c r="D8964" s="200">
        <f>'BANK RECON'!D140</f>
        <v>0</v>
      </c>
      <c r="E8964" s="200">
        <f>'BANK RECON'!C140</f>
        <v>0</v>
      </c>
      <c r="F8964" s="200">
        <f>'BANK RECON'!E140</f>
        <v>0</v>
      </c>
      <c r="G8964" s="201">
        <f>'BANK RECON'!G140</f>
        <v>0</v>
      </c>
      <c r="H8964" s="201"/>
      <c r="I8964" s="201">
        <f t="shared" si="142"/>
        <v>0</v>
      </c>
      <c r="J8964" s="200"/>
      <c r="K8964" s="200" t="str" cm="1">
        <f t="array" ref="K8964">IF($C8964="","",IF(AND($C8964=Party_Statement!$C$5,$B8964&gt;=Party_Statement!$C$6,$B8964&lt;=Party_Statement!$E$6),SUMPRODUCT(($C$3:$C8964=Party_Statement!$C$5)*($B$3:$B8964&gt;=Party_Statement!$C$6)*($B$3:$B8964&lt;=Party_Statement!$E$6)),""))</f>
        <v/>
      </c>
    </row>
    <row r="8965" spans="1:11" x14ac:dyDescent="0.2">
      <c r="A8965" s="203">
        <f>'BANK RECON'!A141</f>
        <v>0</v>
      </c>
      <c r="B8965" s="197">
        <f>'BANK RECON'!B141</f>
        <v>0</v>
      </c>
      <c r="C8965" s="200">
        <f>'BANK RECON'!D141</f>
        <v>0</v>
      </c>
      <c r="D8965" s="200">
        <f>'BANK RECON'!D141</f>
        <v>0</v>
      </c>
      <c r="E8965" s="200">
        <f>'BANK RECON'!C141</f>
        <v>0</v>
      </c>
      <c r="F8965" s="200">
        <f>'BANK RECON'!E141</f>
        <v>0</v>
      </c>
      <c r="G8965" s="201">
        <f>'BANK RECON'!G141</f>
        <v>0</v>
      </c>
      <c r="H8965" s="201"/>
      <c r="I8965" s="201">
        <f t="shared" si="142"/>
        <v>0</v>
      </c>
      <c r="J8965" s="200"/>
      <c r="K8965" s="200" t="str" cm="1">
        <f t="array" ref="K8965">IF($C8965="","",IF(AND($C8965=Party_Statement!$C$5,$B8965&gt;=Party_Statement!$C$6,$B8965&lt;=Party_Statement!$E$6),SUMPRODUCT(($C$3:$C8965=Party_Statement!$C$5)*($B$3:$B8965&gt;=Party_Statement!$C$6)*($B$3:$B8965&lt;=Party_Statement!$E$6)),""))</f>
        <v/>
      </c>
    </row>
    <row r="8966" spans="1:11" x14ac:dyDescent="0.2">
      <c r="A8966" s="203">
        <f>'BANK RECON'!A142</f>
        <v>0</v>
      </c>
      <c r="B8966" s="197">
        <f>'BANK RECON'!B142</f>
        <v>0</v>
      </c>
      <c r="C8966" s="200">
        <f>'BANK RECON'!D142</f>
        <v>0</v>
      </c>
      <c r="D8966" s="200">
        <f>'BANK RECON'!D142</f>
        <v>0</v>
      </c>
      <c r="E8966" s="200">
        <f>'BANK RECON'!C142</f>
        <v>0</v>
      </c>
      <c r="F8966" s="200">
        <f>'BANK RECON'!E142</f>
        <v>0</v>
      </c>
      <c r="G8966" s="201">
        <f>'BANK RECON'!G142</f>
        <v>0</v>
      </c>
      <c r="H8966" s="201"/>
      <c r="I8966" s="201">
        <f t="shared" si="142"/>
        <v>0</v>
      </c>
      <c r="J8966" s="200"/>
      <c r="K8966" s="200" t="str" cm="1">
        <f t="array" ref="K8966">IF($C8966="","",IF(AND($C8966=Party_Statement!$C$5,$B8966&gt;=Party_Statement!$C$6,$B8966&lt;=Party_Statement!$E$6),SUMPRODUCT(($C$3:$C8966=Party_Statement!$C$5)*($B$3:$B8966&gt;=Party_Statement!$C$6)*($B$3:$B8966&lt;=Party_Statement!$E$6)),""))</f>
        <v/>
      </c>
    </row>
    <row r="8967" spans="1:11" x14ac:dyDescent="0.2">
      <c r="A8967" s="203">
        <f>'BANK RECON'!A143</f>
        <v>0</v>
      </c>
      <c r="B8967" s="197">
        <f>'BANK RECON'!B143</f>
        <v>0</v>
      </c>
      <c r="C8967" s="200">
        <f>'BANK RECON'!D143</f>
        <v>0</v>
      </c>
      <c r="D8967" s="200">
        <f>'BANK RECON'!D143</f>
        <v>0</v>
      </c>
      <c r="E8967" s="200">
        <f>'BANK RECON'!C143</f>
        <v>0</v>
      </c>
      <c r="F8967" s="200">
        <f>'BANK RECON'!E143</f>
        <v>0</v>
      </c>
      <c r="G8967" s="201">
        <f>'BANK RECON'!G143</f>
        <v>0</v>
      </c>
      <c r="H8967" s="201"/>
      <c r="I8967" s="201">
        <f t="shared" si="142"/>
        <v>0</v>
      </c>
      <c r="J8967" s="200"/>
      <c r="K8967" s="200" t="str" cm="1">
        <f t="array" ref="K8967">IF($C8967="","",IF(AND($C8967=Party_Statement!$C$5,$B8967&gt;=Party_Statement!$C$6,$B8967&lt;=Party_Statement!$E$6),SUMPRODUCT(($C$3:$C8967=Party_Statement!$C$5)*($B$3:$B8967&gt;=Party_Statement!$C$6)*($B$3:$B8967&lt;=Party_Statement!$E$6)),""))</f>
        <v/>
      </c>
    </row>
    <row r="8968" spans="1:11" x14ac:dyDescent="0.2">
      <c r="A8968" s="203">
        <f>'BANK RECON'!A144</f>
        <v>0</v>
      </c>
      <c r="B8968" s="197">
        <f>'BANK RECON'!B144</f>
        <v>0</v>
      </c>
      <c r="C8968" s="200">
        <f>'BANK RECON'!D144</f>
        <v>0</v>
      </c>
      <c r="D8968" s="200">
        <f>'BANK RECON'!D144</f>
        <v>0</v>
      </c>
      <c r="E8968" s="200">
        <f>'BANK RECON'!C144</f>
        <v>0</v>
      </c>
      <c r="F8968" s="200">
        <f>'BANK RECON'!E144</f>
        <v>0</v>
      </c>
      <c r="G8968" s="201">
        <f>'BANK RECON'!G144</f>
        <v>0</v>
      </c>
      <c r="H8968" s="201"/>
      <c r="I8968" s="201">
        <f t="shared" si="142"/>
        <v>0</v>
      </c>
      <c r="J8968" s="200"/>
      <c r="K8968" s="200" t="str" cm="1">
        <f t="array" ref="K8968">IF($C8968="","",IF(AND($C8968=Party_Statement!$C$5,$B8968&gt;=Party_Statement!$C$6,$B8968&lt;=Party_Statement!$E$6),SUMPRODUCT(($C$3:$C8968=Party_Statement!$C$5)*($B$3:$B8968&gt;=Party_Statement!$C$6)*($B$3:$B8968&lt;=Party_Statement!$E$6)),""))</f>
        <v/>
      </c>
    </row>
    <row r="8969" spans="1:11" x14ac:dyDescent="0.2">
      <c r="A8969" s="203">
        <f>'BANK RECON'!A145</f>
        <v>0</v>
      </c>
      <c r="B8969" s="197">
        <f>'BANK RECON'!B145</f>
        <v>0</v>
      </c>
      <c r="C8969" s="200">
        <f>'BANK RECON'!D145</f>
        <v>0</v>
      </c>
      <c r="D8969" s="200">
        <f>'BANK RECON'!D145</f>
        <v>0</v>
      </c>
      <c r="E8969" s="200">
        <f>'BANK RECON'!C145</f>
        <v>0</v>
      </c>
      <c r="F8969" s="200">
        <f>'BANK RECON'!E145</f>
        <v>0</v>
      </c>
      <c r="G8969" s="201">
        <f>'BANK RECON'!G145</f>
        <v>0</v>
      </c>
      <c r="H8969" s="201"/>
      <c r="I8969" s="201">
        <f t="shared" si="142"/>
        <v>0</v>
      </c>
      <c r="J8969" s="200"/>
      <c r="K8969" s="200" t="str" cm="1">
        <f t="array" ref="K8969">IF($C8969="","",IF(AND($C8969=Party_Statement!$C$5,$B8969&gt;=Party_Statement!$C$6,$B8969&lt;=Party_Statement!$E$6),SUMPRODUCT(($C$3:$C8969=Party_Statement!$C$5)*($B$3:$B8969&gt;=Party_Statement!$C$6)*($B$3:$B8969&lt;=Party_Statement!$E$6)),""))</f>
        <v/>
      </c>
    </row>
    <row r="8970" spans="1:11" x14ac:dyDescent="0.2">
      <c r="A8970" s="203">
        <f>'BANK RECON'!A146</f>
        <v>0</v>
      </c>
      <c r="B8970" s="197">
        <f>'BANK RECON'!B146</f>
        <v>0</v>
      </c>
      <c r="C8970" s="200">
        <f>'BANK RECON'!D146</f>
        <v>0</v>
      </c>
      <c r="D8970" s="200">
        <f>'BANK RECON'!D146</f>
        <v>0</v>
      </c>
      <c r="E8970" s="200">
        <f>'BANK RECON'!C146</f>
        <v>0</v>
      </c>
      <c r="F8970" s="200">
        <f>'BANK RECON'!E146</f>
        <v>0</v>
      </c>
      <c r="G8970" s="201">
        <f>'BANK RECON'!G146</f>
        <v>0</v>
      </c>
      <c r="H8970" s="201"/>
      <c r="I8970" s="201">
        <f t="shared" si="142"/>
        <v>0</v>
      </c>
      <c r="J8970" s="200"/>
      <c r="K8970" s="200" t="str" cm="1">
        <f t="array" ref="K8970">IF($C8970="","",IF(AND($C8970=Party_Statement!$C$5,$B8970&gt;=Party_Statement!$C$6,$B8970&lt;=Party_Statement!$E$6),SUMPRODUCT(($C$3:$C8970=Party_Statement!$C$5)*($B$3:$B8970&gt;=Party_Statement!$C$6)*($B$3:$B8970&lt;=Party_Statement!$E$6)),""))</f>
        <v/>
      </c>
    </row>
    <row r="8971" spans="1:11" x14ac:dyDescent="0.2">
      <c r="A8971" s="203">
        <f>'BANK RECON'!A147</f>
        <v>0</v>
      </c>
      <c r="B8971" s="197">
        <f>'BANK RECON'!B147</f>
        <v>0</v>
      </c>
      <c r="C8971" s="200">
        <f>'BANK RECON'!D147</f>
        <v>0</v>
      </c>
      <c r="D8971" s="200">
        <f>'BANK RECON'!D147</f>
        <v>0</v>
      </c>
      <c r="E8971" s="200">
        <f>'BANK RECON'!C147</f>
        <v>0</v>
      </c>
      <c r="F8971" s="200">
        <f>'BANK RECON'!E147</f>
        <v>0</v>
      </c>
      <c r="G8971" s="201">
        <f>'BANK RECON'!G147</f>
        <v>0</v>
      </c>
      <c r="H8971" s="201"/>
      <c r="I8971" s="201">
        <f t="shared" si="142"/>
        <v>0</v>
      </c>
      <c r="J8971" s="200"/>
      <c r="K8971" s="200" t="str" cm="1">
        <f t="array" ref="K8971">IF($C8971="","",IF(AND($C8971=Party_Statement!$C$5,$B8971&gt;=Party_Statement!$C$6,$B8971&lt;=Party_Statement!$E$6),SUMPRODUCT(($C$3:$C8971=Party_Statement!$C$5)*($B$3:$B8971&gt;=Party_Statement!$C$6)*($B$3:$B8971&lt;=Party_Statement!$E$6)),""))</f>
        <v/>
      </c>
    </row>
    <row r="8972" spans="1:11" x14ac:dyDescent="0.2">
      <c r="A8972" s="203">
        <f>'BANK RECON'!A148</f>
        <v>0</v>
      </c>
      <c r="B8972" s="197">
        <f>'BANK RECON'!B148</f>
        <v>0</v>
      </c>
      <c r="C8972" s="200">
        <f>'BANK RECON'!D148</f>
        <v>0</v>
      </c>
      <c r="D8972" s="200">
        <f>'BANK RECON'!D148</f>
        <v>0</v>
      </c>
      <c r="E8972" s="200">
        <f>'BANK RECON'!C148</f>
        <v>0</v>
      </c>
      <c r="F8972" s="200">
        <f>'BANK RECON'!E148</f>
        <v>0</v>
      </c>
      <c r="G8972" s="201">
        <f>'BANK RECON'!G148</f>
        <v>0</v>
      </c>
      <c r="H8972" s="201"/>
      <c r="I8972" s="201">
        <f t="shared" si="142"/>
        <v>0</v>
      </c>
      <c r="J8972" s="200"/>
      <c r="K8972" s="200" t="str" cm="1">
        <f t="array" ref="K8972">IF($C8972="","",IF(AND($C8972=Party_Statement!$C$5,$B8972&gt;=Party_Statement!$C$6,$B8972&lt;=Party_Statement!$E$6),SUMPRODUCT(($C$3:$C8972=Party_Statement!$C$5)*($B$3:$B8972&gt;=Party_Statement!$C$6)*($B$3:$B8972&lt;=Party_Statement!$E$6)),""))</f>
        <v/>
      </c>
    </row>
    <row r="8973" spans="1:11" x14ac:dyDescent="0.2">
      <c r="A8973" s="203">
        <f>'BANK RECON'!A149</f>
        <v>0</v>
      </c>
      <c r="B8973" s="197">
        <f>'BANK RECON'!B149</f>
        <v>0</v>
      </c>
      <c r="C8973" s="200">
        <f>'BANK RECON'!D149</f>
        <v>0</v>
      </c>
      <c r="D8973" s="200">
        <f>'BANK RECON'!D149</f>
        <v>0</v>
      </c>
      <c r="E8973" s="200">
        <f>'BANK RECON'!C149</f>
        <v>0</v>
      </c>
      <c r="F8973" s="200">
        <f>'BANK RECON'!E149</f>
        <v>0</v>
      </c>
      <c r="G8973" s="201">
        <f>'BANK RECON'!G149</f>
        <v>0</v>
      </c>
      <c r="H8973" s="201"/>
      <c r="I8973" s="201">
        <f t="shared" si="142"/>
        <v>0</v>
      </c>
      <c r="J8973" s="200"/>
      <c r="K8973" s="200" t="str" cm="1">
        <f t="array" ref="K8973">IF($C8973="","",IF(AND($C8973=Party_Statement!$C$5,$B8973&gt;=Party_Statement!$C$6,$B8973&lt;=Party_Statement!$E$6),SUMPRODUCT(($C$3:$C8973=Party_Statement!$C$5)*($B$3:$B8973&gt;=Party_Statement!$C$6)*($B$3:$B8973&lt;=Party_Statement!$E$6)),""))</f>
        <v/>
      </c>
    </row>
    <row r="8974" spans="1:11" x14ac:dyDescent="0.2">
      <c r="A8974" s="203">
        <f>'BANK RECON'!A150</f>
        <v>0</v>
      </c>
      <c r="B8974" s="197">
        <f>'BANK RECON'!B150</f>
        <v>0</v>
      </c>
      <c r="C8974" s="200">
        <f>'BANK RECON'!D150</f>
        <v>0</v>
      </c>
      <c r="D8974" s="200">
        <f>'BANK RECON'!D150</f>
        <v>0</v>
      </c>
      <c r="E8974" s="200">
        <f>'BANK RECON'!C150</f>
        <v>0</v>
      </c>
      <c r="F8974" s="200">
        <f>'BANK RECON'!E150</f>
        <v>0</v>
      </c>
      <c r="G8974" s="201">
        <f>'BANK RECON'!G150</f>
        <v>0</v>
      </c>
      <c r="H8974" s="201"/>
      <c r="I8974" s="201">
        <f t="shared" si="142"/>
        <v>0</v>
      </c>
      <c r="J8974" s="200"/>
      <c r="K8974" s="200" t="str" cm="1">
        <f t="array" ref="K8974">IF($C8974="","",IF(AND($C8974=Party_Statement!$C$5,$B8974&gt;=Party_Statement!$C$6,$B8974&lt;=Party_Statement!$E$6),SUMPRODUCT(($C$3:$C8974=Party_Statement!$C$5)*($B$3:$B8974&gt;=Party_Statement!$C$6)*($B$3:$B8974&lt;=Party_Statement!$E$6)),""))</f>
        <v/>
      </c>
    </row>
    <row r="8975" spans="1:11" x14ac:dyDescent="0.2">
      <c r="A8975" s="203">
        <f>'BANK RECON'!A151</f>
        <v>0</v>
      </c>
      <c r="B8975" s="197">
        <f>'BANK RECON'!B151</f>
        <v>0</v>
      </c>
      <c r="C8975" s="200">
        <f>'BANK RECON'!D151</f>
        <v>0</v>
      </c>
      <c r="D8975" s="200">
        <f>'BANK RECON'!D151</f>
        <v>0</v>
      </c>
      <c r="E8975" s="200">
        <f>'BANK RECON'!C151</f>
        <v>0</v>
      </c>
      <c r="F8975" s="200">
        <f>'BANK RECON'!E151</f>
        <v>0</v>
      </c>
      <c r="G8975" s="201">
        <f>'BANK RECON'!G151</f>
        <v>0</v>
      </c>
      <c r="H8975" s="201"/>
      <c r="I8975" s="201">
        <f t="shared" si="142"/>
        <v>0</v>
      </c>
      <c r="J8975" s="200"/>
      <c r="K8975" s="200" t="str" cm="1">
        <f t="array" ref="K8975">IF($C8975="","",IF(AND($C8975=Party_Statement!$C$5,$B8975&gt;=Party_Statement!$C$6,$B8975&lt;=Party_Statement!$E$6),SUMPRODUCT(($C$3:$C8975=Party_Statement!$C$5)*($B$3:$B8975&gt;=Party_Statement!$C$6)*($B$3:$B8975&lt;=Party_Statement!$E$6)),""))</f>
        <v/>
      </c>
    </row>
    <row r="8976" spans="1:11" x14ac:dyDescent="0.2">
      <c r="A8976" s="203">
        <f>'BANK RECON'!A152</f>
        <v>0</v>
      </c>
      <c r="B8976" s="197">
        <f>'BANK RECON'!B152</f>
        <v>0</v>
      </c>
      <c r="C8976" s="200">
        <f>'BANK RECON'!D152</f>
        <v>0</v>
      </c>
      <c r="D8976" s="200">
        <f>'BANK RECON'!D152</f>
        <v>0</v>
      </c>
      <c r="E8976" s="200">
        <f>'BANK RECON'!C152</f>
        <v>0</v>
      </c>
      <c r="F8976" s="200">
        <f>'BANK RECON'!E152</f>
        <v>0</v>
      </c>
      <c r="G8976" s="201">
        <f>'BANK RECON'!G152</f>
        <v>0</v>
      </c>
      <c r="H8976" s="201"/>
      <c r="I8976" s="201">
        <f t="shared" si="142"/>
        <v>0</v>
      </c>
      <c r="J8976" s="200"/>
      <c r="K8976" s="200" t="str" cm="1">
        <f t="array" ref="K8976">IF($C8976="","",IF(AND($C8976=Party_Statement!$C$5,$B8976&gt;=Party_Statement!$C$6,$B8976&lt;=Party_Statement!$E$6),SUMPRODUCT(($C$3:$C8976=Party_Statement!$C$5)*($B$3:$B8976&gt;=Party_Statement!$C$6)*($B$3:$B8976&lt;=Party_Statement!$E$6)),""))</f>
        <v/>
      </c>
    </row>
    <row r="8977" spans="1:11" x14ac:dyDescent="0.2">
      <c r="A8977" s="203">
        <f>'BANK RECON'!A153</f>
        <v>0</v>
      </c>
      <c r="B8977" s="197">
        <f>'BANK RECON'!B153</f>
        <v>0</v>
      </c>
      <c r="C8977" s="200">
        <f>'BANK RECON'!D153</f>
        <v>0</v>
      </c>
      <c r="D8977" s="200">
        <f>'BANK RECON'!D153</f>
        <v>0</v>
      </c>
      <c r="E8977" s="200">
        <f>'BANK RECON'!C153</f>
        <v>0</v>
      </c>
      <c r="F8977" s="200">
        <f>'BANK RECON'!E153</f>
        <v>0</v>
      </c>
      <c r="G8977" s="201">
        <f>'BANK RECON'!G153</f>
        <v>0</v>
      </c>
      <c r="H8977" s="201"/>
      <c r="I8977" s="201">
        <f t="shared" si="142"/>
        <v>0</v>
      </c>
      <c r="J8977" s="200"/>
      <c r="K8977" s="200" t="str" cm="1">
        <f t="array" ref="K8977">IF($C8977="","",IF(AND($C8977=Party_Statement!$C$5,$B8977&gt;=Party_Statement!$C$6,$B8977&lt;=Party_Statement!$E$6),SUMPRODUCT(($C$3:$C8977=Party_Statement!$C$5)*($B$3:$B8977&gt;=Party_Statement!$C$6)*($B$3:$B8977&lt;=Party_Statement!$E$6)),""))</f>
        <v/>
      </c>
    </row>
    <row r="8978" spans="1:11" x14ac:dyDescent="0.2">
      <c r="A8978" s="203">
        <f>'BANK RECON'!A154</f>
        <v>0</v>
      </c>
      <c r="B8978" s="197">
        <f>'BANK RECON'!B154</f>
        <v>0</v>
      </c>
      <c r="C8978" s="200">
        <f>'BANK RECON'!D154</f>
        <v>0</v>
      </c>
      <c r="D8978" s="200">
        <f>'BANK RECON'!D154</f>
        <v>0</v>
      </c>
      <c r="E8978" s="200">
        <f>'BANK RECON'!C154</f>
        <v>0</v>
      </c>
      <c r="F8978" s="200">
        <f>'BANK RECON'!E154</f>
        <v>0</v>
      </c>
      <c r="G8978" s="201">
        <f>'BANK RECON'!G154</f>
        <v>0</v>
      </c>
      <c r="H8978" s="201"/>
      <c r="I8978" s="201">
        <f t="shared" si="142"/>
        <v>0</v>
      </c>
      <c r="J8978" s="200"/>
      <c r="K8978" s="200" t="str" cm="1">
        <f t="array" ref="K8978">IF($C8978="","",IF(AND($C8978=Party_Statement!$C$5,$B8978&gt;=Party_Statement!$C$6,$B8978&lt;=Party_Statement!$E$6),SUMPRODUCT(($C$3:$C8978=Party_Statement!$C$5)*($B$3:$B8978&gt;=Party_Statement!$C$6)*($B$3:$B8978&lt;=Party_Statement!$E$6)),""))</f>
        <v/>
      </c>
    </row>
    <row r="8979" spans="1:11" x14ac:dyDescent="0.2">
      <c r="A8979" s="203">
        <f>'BANK RECON'!A155</f>
        <v>0</v>
      </c>
      <c r="B8979" s="197">
        <f>'BANK RECON'!B155</f>
        <v>0</v>
      </c>
      <c r="C8979" s="200">
        <f>'BANK RECON'!D155</f>
        <v>0</v>
      </c>
      <c r="D8979" s="200">
        <f>'BANK RECON'!D155</f>
        <v>0</v>
      </c>
      <c r="E8979" s="200">
        <f>'BANK RECON'!C155</f>
        <v>0</v>
      </c>
      <c r="F8979" s="200">
        <f>'BANK RECON'!E155</f>
        <v>0</v>
      </c>
      <c r="G8979" s="201">
        <f>'BANK RECON'!G155</f>
        <v>0</v>
      </c>
      <c r="H8979" s="201"/>
      <c r="I8979" s="201">
        <f t="shared" si="142"/>
        <v>0</v>
      </c>
      <c r="J8979" s="200"/>
      <c r="K8979" s="200" t="str" cm="1">
        <f t="array" ref="K8979">IF($C8979="","",IF(AND($C8979=Party_Statement!$C$5,$B8979&gt;=Party_Statement!$C$6,$B8979&lt;=Party_Statement!$E$6),SUMPRODUCT(($C$3:$C8979=Party_Statement!$C$5)*($B$3:$B8979&gt;=Party_Statement!$C$6)*($B$3:$B8979&lt;=Party_Statement!$E$6)),""))</f>
        <v/>
      </c>
    </row>
    <row r="8980" spans="1:11" x14ac:dyDescent="0.2">
      <c r="A8980" s="203">
        <f>'BANK RECON'!A156</f>
        <v>0</v>
      </c>
      <c r="B8980" s="197">
        <f>'BANK RECON'!B156</f>
        <v>0</v>
      </c>
      <c r="C8980" s="200">
        <f>'BANK RECON'!D156</f>
        <v>0</v>
      </c>
      <c r="D8980" s="200">
        <f>'BANK RECON'!D156</f>
        <v>0</v>
      </c>
      <c r="E8980" s="200">
        <f>'BANK RECON'!C156</f>
        <v>0</v>
      </c>
      <c r="F8980" s="200">
        <f>'BANK RECON'!E156</f>
        <v>0</v>
      </c>
      <c r="G8980" s="201">
        <f>'BANK RECON'!G156</f>
        <v>0</v>
      </c>
      <c r="H8980" s="201"/>
      <c r="I8980" s="201">
        <f t="shared" si="142"/>
        <v>0</v>
      </c>
      <c r="J8980" s="200"/>
      <c r="K8980" s="200" t="str" cm="1">
        <f t="array" ref="K8980">IF($C8980="","",IF(AND($C8980=Party_Statement!$C$5,$B8980&gt;=Party_Statement!$C$6,$B8980&lt;=Party_Statement!$E$6),SUMPRODUCT(($C$3:$C8980=Party_Statement!$C$5)*($B$3:$B8980&gt;=Party_Statement!$C$6)*($B$3:$B8980&lt;=Party_Statement!$E$6)),""))</f>
        <v/>
      </c>
    </row>
    <row r="8981" spans="1:11" x14ac:dyDescent="0.2">
      <c r="A8981" s="203">
        <f>'BANK RECON'!A157</f>
        <v>0</v>
      </c>
      <c r="B8981" s="197">
        <f>'BANK RECON'!B157</f>
        <v>0</v>
      </c>
      <c r="C8981" s="200">
        <f>'BANK RECON'!D157</f>
        <v>0</v>
      </c>
      <c r="D8981" s="200">
        <f>'BANK RECON'!D157</f>
        <v>0</v>
      </c>
      <c r="E8981" s="200">
        <f>'BANK RECON'!C157</f>
        <v>0</v>
      </c>
      <c r="F8981" s="200">
        <f>'BANK RECON'!E157</f>
        <v>0</v>
      </c>
      <c r="G8981" s="201">
        <f>'BANK RECON'!G157</f>
        <v>0</v>
      </c>
      <c r="H8981" s="201"/>
      <c r="I8981" s="201">
        <f t="shared" si="142"/>
        <v>0</v>
      </c>
      <c r="J8981" s="200"/>
      <c r="K8981" s="200" t="str" cm="1">
        <f t="array" ref="K8981">IF($C8981="","",IF(AND($C8981=Party_Statement!$C$5,$B8981&gt;=Party_Statement!$C$6,$B8981&lt;=Party_Statement!$E$6),SUMPRODUCT(($C$3:$C8981=Party_Statement!$C$5)*($B$3:$B8981&gt;=Party_Statement!$C$6)*($B$3:$B8981&lt;=Party_Statement!$E$6)),""))</f>
        <v/>
      </c>
    </row>
    <row r="8982" spans="1:11" x14ac:dyDescent="0.2">
      <c r="A8982" s="203">
        <f>'BANK RECON'!A158</f>
        <v>0</v>
      </c>
      <c r="B8982" s="197">
        <f>'BANK RECON'!B158</f>
        <v>0</v>
      </c>
      <c r="C8982" s="200">
        <f>'BANK RECON'!D158</f>
        <v>0</v>
      </c>
      <c r="D8982" s="200">
        <f>'BANK RECON'!D158</f>
        <v>0</v>
      </c>
      <c r="E8982" s="200">
        <f>'BANK RECON'!C158</f>
        <v>0</v>
      </c>
      <c r="F8982" s="200">
        <f>'BANK RECON'!E158</f>
        <v>0</v>
      </c>
      <c r="G8982" s="201">
        <f>'BANK RECON'!G158</f>
        <v>0</v>
      </c>
      <c r="H8982" s="201"/>
      <c r="I8982" s="201">
        <f t="shared" si="142"/>
        <v>0</v>
      </c>
      <c r="J8982" s="200"/>
      <c r="K8982" s="200" t="str" cm="1">
        <f t="array" ref="K8982">IF($C8982="","",IF(AND($C8982=Party_Statement!$C$5,$B8982&gt;=Party_Statement!$C$6,$B8982&lt;=Party_Statement!$E$6),SUMPRODUCT(($C$3:$C8982=Party_Statement!$C$5)*($B$3:$B8982&gt;=Party_Statement!$C$6)*($B$3:$B8982&lt;=Party_Statement!$E$6)),""))</f>
        <v/>
      </c>
    </row>
    <row r="8983" spans="1:11" x14ac:dyDescent="0.2">
      <c r="A8983" s="203">
        <f>'BANK RECON'!A159</f>
        <v>0</v>
      </c>
      <c r="B8983" s="197">
        <f>'BANK RECON'!B159</f>
        <v>0</v>
      </c>
      <c r="C8983" s="200">
        <f>'BANK RECON'!D159</f>
        <v>0</v>
      </c>
      <c r="D8983" s="200">
        <f>'BANK RECON'!D159</f>
        <v>0</v>
      </c>
      <c r="E8983" s="200">
        <f>'BANK RECON'!C159</f>
        <v>0</v>
      </c>
      <c r="F8983" s="200">
        <f>'BANK RECON'!E159</f>
        <v>0</v>
      </c>
      <c r="G8983" s="201">
        <f>'BANK RECON'!G159</f>
        <v>0</v>
      </c>
      <c r="H8983" s="201"/>
      <c r="I8983" s="201">
        <f t="shared" si="142"/>
        <v>0</v>
      </c>
      <c r="J8983" s="200"/>
      <c r="K8983" s="200" t="str" cm="1">
        <f t="array" ref="K8983">IF($C8983="","",IF(AND($C8983=Party_Statement!$C$5,$B8983&gt;=Party_Statement!$C$6,$B8983&lt;=Party_Statement!$E$6),SUMPRODUCT(($C$3:$C8983=Party_Statement!$C$5)*($B$3:$B8983&gt;=Party_Statement!$C$6)*($B$3:$B8983&lt;=Party_Statement!$E$6)),""))</f>
        <v/>
      </c>
    </row>
    <row r="8984" spans="1:11" x14ac:dyDescent="0.2">
      <c r="A8984" s="203">
        <f>'BANK RECON'!A160</f>
        <v>0</v>
      </c>
      <c r="B8984" s="197">
        <f>'BANK RECON'!B160</f>
        <v>0</v>
      </c>
      <c r="C8984" s="200">
        <f>'BANK RECON'!D160</f>
        <v>0</v>
      </c>
      <c r="D8984" s="200">
        <f>'BANK RECON'!D160</f>
        <v>0</v>
      </c>
      <c r="E8984" s="200">
        <f>'BANK RECON'!C160</f>
        <v>0</v>
      </c>
      <c r="F8984" s="200">
        <f>'BANK RECON'!E160</f>
        <v>0</v>
      </c>
      <c r="G8984" s="201">
        <f>'BANK RECON'!G160</f>
        <v>0</v>
      </c>
      <c r="H8984" s="201"/>
      <c r="I8984" s="201">
        <f t="shared" si="142"/>
        <v>0</v>
      </c>
      <c r="J8984" s="200"/>
      <c r="K8984" s="200" t="str" cm="1">
        <f t="array" ref="K8984">IF($C8984="","",IF(AND($C8984=Party_Statement!$C$5,$B8984&gt;=Party_Statement!$C$6,$B8984&lt;=Party_Statement!$E$6),SUMPRODUCT(($C$3:$C8984=Party_Statement!$C$5)*($B$3:$B8984&gt;=Party_Statement!$C$6)*($B$3:$B8984&lt;=Party_Statement!$E$6)),""))</f>
        <v/>
      </c>
    </row>
    <row r="8985" spans="1:11" x14ac:dyDescent="0.2">
      <c r="A8985" s="203">
        <f>'BANK RECON'!A161</f>
        <v>0</v>
      </c>
      <c r="B8985" s="197">
        <f>'BANK RECON'!B161</f>
        <v>0</v>
      </c>
      <c r="C8985" s="200">
        <f>'BANK RECON'!D161</f>
        <v>0</v>
      </c>
      <c r="D8985" s="200">
        <f>'BANK RECON'!D161</f>
        <v>0</v>
      </c>
      <c r="E8985" s="200">
        <f>'BANK RECON'!C161</f>
        <v>0</v>
      </c>
      <c r="F8985" s="200">
        <f>'BANK RECON'!E161</f>
        <v>0</v>
      </c>
      <c r="G8985" s="201">
        <f>'BANK RECON'!G161</f>
        <v>0</v>
      </c>
      <c r="H8985" s="201"/>
      <c r="I8985" s="201">
        <f t="shared" si="142"/>
        <v>0</v>
      </c>
      <c r="J8985" s="200"/>
      <c r="K8985" s="200" t="str" cm="1">
        <f t="array" ref="K8985">IF($C8985="","",IF(AND($C8985=Party_Statement!$C$5,$B8985&gt;=Party_Statement!$C$6,$B8985&lt;=Party_Statement!$E$6),SUMPRODUCT(($C$3:$C8985=Party_Statement!$C$5)*($B$3:$B8985&gt;=Party_Statement!$C$6)*($B$3:$B8985&lt;=Party_Statement!$E$6)),""))</f>
        <v/>
      </c>
    </row>
    <row r="8986" spans="1:11" x14ac:dyDescent="0.2">
      <c r="A8986" s="203">
        <f>'BANK RECON'!A162</f>
        <v>0</v>
      </c>
      <c r="B8986" s="197">
        <f>'BANK RECON'!B162</f>
        <v>0</v>
      </c>
      <c r="C8986" s="200">
        <f>'BANK RECON'!D162</f>
        <v>0</v>
      </c>
      <c r="D8986" s="200">
        <f>'BANK RECON'!D162</f>
        <v>0</v>
      </c>
      <c r="E8986" s="200">
        <f>'BANK RECON'!C162</f>
        <v>0</v>
      </c>
      <c r="F8986" s="200">
        <f>'BANK RECON'!E162</f>
        <v>0</v>
      </c>
      <c r="G8986" s="201">
        <f>'BANK RECON'!G162</f>
        <v>0</v>
      </c>
      <c r="H8986" s="201"/>
      <c r="I8986" s="201">
        <f t="shared" si="142"/>
        <v>0</v>
      </c>
      <c r="J8986" s="200"/>
      <c r="K8986" s="200" t="str" cm="1">
        <f t="array" ref="K8986">IF($C8986="","",IF(AND($C8986=Party_Statement!$C$5,$B8986&gt;=Party_Statement!$C$6,$B8986&lt;=Party_Statement!$E$6),SUMPRODUCT(($C$3:$C8986=Party_Statement!$C$5)*($B$3:$B8986&gt;=Party_Statement!$C$6)*($B$3:$B8986&lt;=Party_Statement!$E$6)),""))</f>
        <v/>
      </c>
    </row>
    <row r="8987" spans="1:11" x14ac:dyDescent="0.2">
      <c r="A8987" s="203">
        <f>'BANK RECON'!A163</f>
        <v>0</v>
      </c>
      <c r="B8987" s="197">
        <f>'BANK RECON'!B163</f>
        <v>0</v>
      </c>
      <c r="C8987" s="200">
        <f>'BANK RECON'!D163</f>
        <v>0</v>
      </c>
      <c r="D8987" s="200">
        <f>'BANK RECON'!D163</f>
        <v>0</v>
      </c>
      <c r="E8987" s="200">
        <f>'BANK RECON'!C163</f>
        <v>0</v>
      </c>
      <c r="F8987" s="200">
        <f>'BANK RECON'!E163</f>
        <v>0</v>
      </c>
      <c r="G8987" s="201">
        <f>'BANK RECON'!G163</f>
        <v>0</v>
      </c>
      <c r="H8987" s="201"/>
      <c r="I8987" s="201">
        <f t="shared" si="142"/>
        <v>0</v>
      </c>
      <c r="J8987" s="200"/>
      <c r="K8987" s="200" t="str" cm="1">
        <f t="array" ref="K8987">IF($C8987="","",IF(AND($C8987=Party_Statement!$C$5,$B8987&gt;=Party_Statement!$C$6,$B8987&lt;=Party_Statement!$E$6),SUMPRODUCT(($C$3:$C8987=Party_Statement!$C$5)*($B$3:$B8987&gt;=Party_Statement!$C$6)*($B$3:$B8987&lt;=Party_Statement!$E$6)),""))</f>
        <v/>
      </c>
    </row>
    <row r="8988" spans="1:11" x14ac:dyDescent="0.2">
      <c r="A8988" s="203">
        <f>'BANK RECON'!A164</f>
        <v>0</v>
      </c>
      <c r="B8988" s="197">
        <f>'BANK RECON'!B164</f>
        <v>0</v>
      </c>
      <c r="C8988" s="200">
        <f>'BANK RECON'!D164</f>
        <v>0</v>
      </c>
      <c r="D8988" s="200">
        <f>'BANK RECON'!D164</f>
        <v>0</v>
      </c>
      <c r="E8988" s="200">
        <f>'BANK RECON'!C164</f>
        <v>0</v>
      </c>
      <c r="F8988" s="200">
        <f>'BANK RECON'!E164</f>
        <v>0</v>
      </c>
      <c r="G8988" s="201">
        <f>'BANK RECON'!G164</f>
        <v>0</v>
      </c>
      <c r="H8988" s="201"/>
      <c r="I8988" s="201">
        <f t="shared" si="142"/>
        <v>0</v>
      </c>
      <c r="J8988" s="200"/>
      <c r="K8988" s="200" t="str" cm="1">
        <f t="array" ref="K8988">IF($C8988="","",IF(AND($C8988=Party_Statement!$C$5,$B8988&gt;=Party_Statement!$C$6,$B8988&lt;=Party_Statement!$E$6),SUMPRODUCT(($C$3:$C8988=Party_Statement!$C$5)*($B$3:$B8988&gt;=Party_Statement!$C$6)*($B$3:$B8988&lt;=Party_Statement!$E$6)),""))</f>
        <v/>
      </c>
    </row>
    <row r="8989" spans="1:11" s="64" customFormat="1" x14ac:dyDescent="0.2">
      <c r="A8989" s="203">
        <f>'BANK RECON'!A165</f>
        <v>0</v>
      </c>
      <c r="B8989" s="197">
        <f>'BANK RECON'!B165</f>
        <v>0</v>
      </c>
      <c r="C8989" s="200">
        <f>'BANK RECON'!D165</f>
        <v>0</v>
      </c>
      <c r="D8989" s="200">
        <f>'BANK RECON'!D165</f>
        <v>0</v>
      </c>
      <c r="E8989" s="200">
        <f>'BANK RECON'!C165</f>
        <v>0</v>
      </c>
      <c r="F8989" s="200">
        <f>'BANK RECON'!E165</f>
        <v>0</v>
      </c>
      <c r="G8989" s="201">
        <f>'BANK RECON'!G165</f>
        <v>0</v>
      </c>
      <c r="H8989" s="201"/>
      <c r="I8989" s="201">
        <f t="shared" si="142"/>
        <v>0</v>
      </c>
      <c r="J8989" s="202"/>
      <c r="K8989" s="200" t="str" cm="1">
        <f t="array" ref="K8989">IF($C8989="","",IF(AND($C8989=Party_Statement!$C$5,$B8989&gt;=Party_Statement!$C$6,$B8989&lt;=Party_Statement!$E$6),SUMPRODUCT(($C$3:$C8989=Party_Statement!$C$5)*($B$3:$B8989&gt;=Party_Statement!$C$6)*($B$3:$B8989&lt;=Party_Statement!$E$6)),""))</f>
        <v/>
      </c>
    </row>
    <row r="8990" spans="1:11" x14ac:dyDescent="0.2">
      <c r="A8990" s="203">
        <f>'BANK RECON'!A166</f>
        <v>0</v>
      </c>
      <c r="B8990" s="197">
        <f>'BANK RECON'!B166</f>
        <v>0</v>
      </c>
      <c r="C8990" s="200">
        <f>'BANK RECON'!D166</f>
        <v>0</v>
      </c>
      <c r="D8990" s="200">
        <f>'BANK RECON'!D166</f>
        <v>0</v>
      </c>
      <c r="E8990" s="200">
        <f>'BANK RECON'!C166</f>
        <v>0</v>
      </c>
      <c r="F8990" s="200">
        <f>'BANK RECON'!E166</f>
        <v>0</v>
      </c>
      <c r="G8990" s="201">
        <f>'BANK RECON'!G166</f>
        <v>0</v>
      </c>
      <c r="H8990" s="201"/>
      <c r="I8990" s="201">
        <f t="shared" si="142"/>
        <v>0</v>
      </c>
      <c r="J8990" s="200"/>
      <c r="K8990" s="200" t="str" cm="1">
        <f t="array" ref="K8990">IF($C8990="","",IF(AND($C8990=Party_Statement!$C$5,$B8990&gt;=Party_Statement!$C$6,$B8990&lt;=Party_Statement!$E$6),SUMPRODUCT(($C$3:$C8990=Party_Statement!$C$5)*($B$3:$B8990&gt;=Party_Statement!$C$6)*($B$3:$B8990&lt;=Party_Statement!$E$6)),""))</f>
        <v/>
      </c>
    </row>
    <row r="8991" spans="1:11" x14ac:dyDescent="0.2">
      <c r="A8991" s="203">
        <f>'BANK RECON'!A167</f>
        <v>0</v>
      </c>
      <c r="B8991" s="197">
        <f>'BANK RECON'!B167</f>
        <v>0</v>
      </c>
      <c r="C8991" s="200">
        <f>'BANK RECON'!D167</f>
        <v>0</v>
      </c>
      <c r="D8991" s="200">
        <f>'BANK RECON'!D167</f>
        <v>0</v>
      </c>
      <c r="E8991" s="200">
        <f>'BANK RECON'!C167</f>
        <v>0</v>
      </c>
      <c r="F8991" s="200">
        <f>'BANK RECON'!E167</f>
        <v>0</v>
      </c>
      <c r="G8991" s="201">
        <f>'BANK RECON'!G167</f>
        <v>0</v>
      </c>
      <c r="H8991" s="201"/>
      <c r="I8991" s="201">
        <f t="shared" si="142"/>
        <v>0</v>
      </c>
      <c r="J8991" s="200"/>
      <c r="K8991" s="200" t="str" cm="1">
        <f t="array" ref="K8991">IF($C8991="","",IF(AND($C8991=Party_Statement!$C$5,$B8991&gt;=Party_Statement!$C$6,$B8991&lt;=Party_Statement!$E$6),SUMPRODUCT(($C$3:$C8991=Party_Statement!$C$5)*($B$3:$B8991&gt;=Party_Statement!$C$6)*($B$3:$B8991&lt;=Party_Statement!$E$6)),""))</f>
        <v/>
      </c>
    </row>
    <row r="8992" spans="1:11" x14ac:dyDescent="0.2">
      <c r="A8992" s="203">
        <f>'BANK RECON'!A168</f>
        <v>0</v>
      </c>
      <c r="B8992" s="197">
        <f>'BANK RECON'!B168</f>
        <v>0</v>
      </c>
      <c r="C8992" s="200">
        <f>'BANK RECON'!D168</f>
        <v>0</v>
      </c>
      <c r="D8992" s="200">
        <f>'BANK RECON'!D168</f>
        <v>0</v>
      </c>
      <c r="E8992" s="200">
        <f>'BANK RECON'!C168</f>
        <v>0</v>
      </c>
      <c r="F8992" s="200">
        <f>'BANK RECON'!E168</f>
        <v>0</v>
      </c>
      <c r="G8992" s="201">
        <f>'BANK RECON'!G168</f>
        <v>0</v>
      </c>
      <c r="H8992" s="201"/>
      <c r="I8992" s="201">
        <f t="shared" si="142"/>
        <v>0</v>
      </c>
      <c r="J8992" s="200"/>
      <c r="K8992" s="200" t="str" cm="1">
        <f t="array" ref="K8992">IF($C8992="","",IF(AND($C8992=Party_Statement!$C$5,$B8992&gt;=Party_Statement!$C$6,$B8992&lt;=Party_Statement!$E$6),SUMPRODUCT(($C$3:$C8992=Party_Statement!$C$5)*($B$3:$B8992&gt;=Party_Statement!$C$6)*($B$3:$B8992&lt;=Party_Statement!$E$6)),""))</f>
        <v/>
      </c>
    </row>
    <row r="8993" spans="1:11" x14ac:dyDescent="0.2">
      <c r="A8993" s="203">
        <f>'BANK RECON'!A169</f>
        <v>0</v>
      </c>
      <c r="B8993" s="197">
        <f>'BANK RECON'!B169</f>
        <v>0</v>
      </c>
      <c r="C8993" s="200">
        <f>'BANK RECON'!D169</f>
        <v>0</v>
      </c>
      <c r="D8993" s="200">
        <f>'BANK RECON'!D169</f>
        <v>0</v>
      </c>
      <c r="E8993" s="200">
        <f>'BANK RECON'!C169</f>
        <v>0</v>
      </c>
      <c r="F8993" s="200">
        <f>'BANK RECON'!E169</f>
        <v>0</v>
      </c>
      <c r="G8993" s="201">
        <f>'BANK RECON'!G169</f>
        <v>0</v>
      </c>
      <c r="H8993" s="201"/>
      <c r="I8993" s="201">
        <f t="shared" si="142"/>
        <v>0</v>
      </c>
      <c r="J8993" s="200"/>
      <c r="K8993" s="200" t="str" cm="1">
        <f t="array" ref="K8993">IF($C8993="","",IF(AND($C8993=Party_Statement!$C$5,$B8993&gt;=Party_Statement!$C$6,$B8993&lt;=Party_Statement!$E$6),SUMPRODUCT(($C$3:$C8993=Party_Statement!$C$5)*($B$3:$B8993&gt;=Party_Statement!$C$6)*($B$3:$B8993&lt;=Party_Statement!$E$6)),""))</f>
        <v/>
      </c>
    </row>
    <row r="8994" spans="1:11" x14ac:dyDescent="0.2">
      <c r="A8994" s="203">
        <f>'BANK RECON'!A170</f>
        <v>0</v>
      </c>
      <c r="B8994" s="197">
        <f>'BANK RECON'!B170</f>
        <v>0</v>
      </c>
      <c r="C8994" s="200">
        <f>'BANK RECON'!D170</f>
        <v>0</v>
      </c>
      <c r="D8994" s="200">
        <f>'BANK RECON'!D170</f>
        <v>0</v>
      </c>
      <c r="E8994" s="200">
        <f>'BANK RECON'!C170</f>
        <v>0</v>
      </c>
      <c r="F8994" s="200">
        <f>'BANK RECON'!E170</f>
        <v>0</v>
      </c>
      <c r="G8994" s="201">
        <f>'BANK RECON'!G170</f>
        <v>0</v>
      </c>
      <c r="H8994" s="201"/>
      <c r="I8994" s="201">
        <f t="shared" si="142"/>
        <v>0</v>
      </c>
      <c r="J8994" s="200"/>
      <c r="K8994" s="200" t="str" cm="1">
        <f t="array" ref="K8994">IF($C8994="","",IF(AND($C8994=Party_Statement!$C$5,$B8994&gt;=Party_Statement!$C$6,$B8994&lt;=Party_Statement!$E$6),SUMPRODUCT(($C$3:$C8994=Party_Statement!$C$5)*($B$3:$B8994&gt;=Party_Statement!$C$6)*($B$3:$B8994&lt;=Party_Statement!$E$6)),""))</f>
        <v/>
      </c>
    </row>
    <row r="8995" spans="1:11" x14ac:dyDescent="0.2">
      <c r="A8995" s="203">
        <f>'BANK RECON'!A171</f>
        <v>0</v>
      </c>
      <c r="B8995" s="197">
        <f>'BANK RECON'!B171</f>
        <v>0</v>
      </c>
      <c r="C8995" s="200">
        <f>'BANK RECON'!D171</f>
        <v>0</v>
      </c>
      <c r="D8995" s="200">
        <f>'BANK RECON'!D171</f>
        <v>0</v>
      </c>
      <c r="E8995" s="200">
        <f>'BANK RECON'!C171</f>
        <v>0</v>
      </c>
      <c r="F8995" s="200">
        <f>'BANK RECON'!E171</f>
        <v>0</v>
      </c>
      <c r="G8995" s="201">
        <f>'BANK RECON'!G171</f>
        <v>0</v>
      </c>
      <c r="H8995" s="201"/>
      <c r="I8995" s="201">
        <f t="shared" si="142"/>
        <v>0</v>
      </c>
      <c r="J8995" s="200"/>
      <c r="K8995" s="200" t="str" cm="1">
        <f t="array" ref="K8995">IF($C8995="","",IF(AND($C8995=Party_Statement!$C$5,$B8995&gt;=Party_Statement!$C$6,$B8995&lt;=Party_Statement!$E$6),SUMPRODUCT(($C$3:$C8995=Party_Statement!$C$5)*($B$3:$B8995&gt;=Party_Statement!$C$6)*($B$3:$B8995&lt;=Party_Statement!$E$6)),""))</f>
        <v/>
      </c>
    </row>
    <row r="8996" spans="1:11" x14ac:dyDescent="0.2">
      <c r="A8996" s="203">
        <f>'BANK RECON'!A172</f>
        <v>0</v>
      </c>
      <c r="B8996" s="197">
        <f>'BANK RECON'!B172</f>
        <v>0</v>
      </c>
      <c r="C8996" s="200">
        <f>'BANK RECON'!D172</f>
        <v>0</v>
      </c>
      <c r="D8996" s="200">
        <f>'BANK RECON'!D172</f>
        <v>0</v>
      </c>
      <c r="E8996" s="200">
        <f>'BANK RECON'!C172</f>
        <v>0</v>
      </c>
      <c r="F8996" s="200">
        <f>'BANK RECON'!E172</f>
        <v>0</v>
      </c>
      <c r="G8996" s="201">
        <f>'BANK RECON'!G172</f>
        <v>0</v>
      </c>
      <c r="H8996" s="201"/>
      <c r="I8996" s="201">
        <f t="shared" si="142"/>
        <v>0</v>
      </c>
      <c r="J8996" s="200"/>
      <c r="K8996" s="200" t="str" cm="1">
        <f t="array" ref="K8996">IF($C8996="","",IF(AND($C8996=Party_Statement!$C$5,$B8996&gt;=Party_Statement!$C$6,$B8996&lt;=Party_Statement!$E$6),SUMPRODUCT(($C$3:$C8996=Party_Statement!$C$5)*($B$3:$B8996&gt;=Party_Statement!$C$6)*($B$3:$B8996&lt;=Party_Statement!$E$6)),""))</f>
        <v/>
      </c>
    </row>
    <row r="8997" spans="1:11" x14ac:dyDescent="0.2">
      <c r="A8997" s="203">
        <f>'BANK RECON'!A173</f>
        <v>0</v>
      </c>
      <c r="B8997" s="197">
        <f>'BANK RECON'!B173</f>
        <v>0</v>
      </c>
      <c r="C8997" s="200">
        <f>'BANK RECON'!D173</f>
        <v>0</v>
      </c>
      <c r="D8997" s="200">
        <f>'BANK RECON'!D173</f>
        <v>0</v>
      </c>
      <c r="E8997" s="200">
        <f>'BANK RECON'!C173</f>
        <v>0</v>
      </c>
      <c r="F8997" s="200">
        <f>'BANK RECON'!E173</f>
        <v>0</v>
      </c>
      <c r="G8997" s="201">
        <f>'BANK RECON'!G173</f>
        <v>0</v>
      </c>
      <c r="H8997" s="201"/>
      <c r="I8997" s="201">
        <f t="shared" si="142"/>
        <v>0</v>
      </c>
      <c r="J8997" s="200"/>
      <c r="K8997" s="200" t="str" cm="1">
        <f t="array" ref="K8997">IF($C8997="","",IF(AND($C8997=Party_Statement!$C$5,$B8997&gt;=Party_Statement!$C$6,$B8997&lt;=Party_Statement!$E$6),SUMPRODUCT(($C$3:$C8997=Party_Statement!$C$5)*($B$3:$B8997&gt;=Party_Statement!$C$6)*($B$3:$B8997&lt;=Party_Statement!$E$6)),""))</f>
        <v/>
      </c>
    </row>
    <row r="8998" spans="1:11" x14ac:dyDescent="0.2">
      <c r="A8998" s="203">
        <f>'BANK RECON'!A174</f>
        <v>0</v>
      </c>
      <c r="B8998" s="197">
        <f>'BANK RECON'!B174</f>
        <v>0</v>
      </c>
      <c r="C8998" s="200">
        <f>'BANK RECON'!D174</f>
        <v>0</v>
      </c>
      <c r="D8998" s="200">
        <f>'BANK RECON'!D174</f>
        <v>0</v>
      </c>
      <c r="E8998" s="200">
        <f>'BANK RECON'!C174</f>
        <v>0</v>
      </c>
      <c r="F8998" s="200">
        <f>'BANK RECON'!E174</f>
        <v>0</v>
      </c>
      <c r="G8998" s="201">
        <f>'BANK RECON'!G174</f>
        <v>0</v>
      </c>
      <c r="H8998" s="201"/>
      <c r="I8998" s="201">
        <f t="shared" si="142"/>
        <v>0</v>
      </c>
      <c r="J8998" s="200"/>
      <c r="K8998" s="200" t="str" cm="1">
        <f t="array" ref="K8998">IF($C8998="","",IF(AND($C8998=Party_Statement!$C$5,$B8998&gt;=Party_Statement!$C$6,$B8998&lt;=Party_Statement!$E$6),SUMPRODUCT(($C$3:$C8998=Party_Statement!$C$5)*($B$3:$B8998&gt;=Party_Statement!$C$6)*($B$3:$B8998&lt;=Party_Statement!$E$6)),""))</f>
        <v/>
      </c>
    </row>
    <row r="8999" spans="1:11" x14ac:dyDescent="0.2">
      <c r="A8999" s="203">
        <f>'BANK RECON'!A175</f>
        <v>0</v>
      </c>
      <c r="B8999" s="197">
        <f>'BANK RECON'!B175</f>
        <v>0</v>
      </c>
      <c r="C8999" s="200">
        <f>'BANK RECON'!D175</f>
        <v>0</v>
      </c>
      <c r="D8999" s="200">
        <f>'BANK RECON'!D175</f>
        <v>0</v>
      </c>
      <c r="E8999" s="200">
        <f>'BANK RECON'!C175</f>
        <v>0</v>
      </c>
      <c r="F8999" s="200">
        <f>'BANK RECON'!E175</f>
        <v>0</v>
      </c>
      <c r="G8999" s="201">
        <f>'BANK RECON'!G175</f>
        <v>0</v>
      </c>
      <c r="H8999" s="201"/>
      <c r="I8999" s="201">
        <f t="shared" si="142"/>
        <v>0</v>
      </c>
      <c r="J8999" s="200"/>
      <c r="K8999" s="200" t="str" cm="1">
        <f t="array" ref="K8999">IF($C8999="","",IF(AND($C8999=Party_Statement!$C$5,$B8999&gt;=Party_Statement!$C$6,$B8999&lt;=Party_Statement!$E$6),SUMPRODUCT(($C$3:$C8999=Party_Statement!$C$5)*($B$3:$B8999&gt;=Party_Statement!$C$6)*($B$3:$B8999&lt;=Party_Statement!$E$6)),""))</f>
        <v/>
      </c>
    </row>
    <row r="9000" spans="1:11" x14ac:dyDescent="0.2">
      <c r="A9000" s="203">
        <f>'BANK RECON'!A176</f>
        <v>0</v>
      </c>
      <c r="B9000" s="197">
        <f>'BANK RECON'!B176</f>
        <v>0</v>
      </c>
      <c r="C9000" s="200">
        <f>'BANK RECON'!D176</f>
        <v>0</v>
      </c>
      <c r="D9000" s="200">
        <f>'BANK RECON'!D176</f>
        <v>0</v>
      </c>
      <c r="E9000" s="200">
        <f>'BANK RECON'!C176</f>
        <v>0</v>
      </c>
      <c r="F9000" s="200">
        <f>'BANK RECON'!E176</f>
        <v>0</v>
      </c>
      <c r="G9000" s="201">
        <f>'BANK RECON'!G176</f>
        <v>0</v>
      </c>
      <c r="H9000" s="201"/>
      <c r="I9000" s="201">
        <f t="shared" si="142"/>
        <v>0</v>
      </c>
      <c r="J9000" s="200"/>
      <c r="K9000" s="200" t="str" cm="1">
        <f t="array" ref="K9000">IF($C9000="","",IF(AND($C9000=Party_Statement!$C$5,$B9000&gt;=Party_Statement!$C$6,$B9000&lt;=Party_Statement!$E$6),SUMPRODUCT(($C$3:$C9000=Party_Statement!$C$5)*($B$3:$B9000&gt;=Party_Statement!$C$6)*($B$3:$B9000&lt;=Party_Statement!$E$6)),""))</f>
        <v/>
      </c>
    </row>
    <row r="9001" spans="1:11" x14ac:dyDescent="0.2">
      <c r="A9001" s="203">
        <f>'BANK RECON'!A177</f>
        <v>0</v>
      </c>
      <c r="B9001" s="197">
        <f>'BANK RECON'!B177</f>
        <v>0</v>
      </c>
      <c r="C9001" s="200">
        <f>'BANK RECON'!D177</f>
        <v>0</v>
      </c>
      <c r="D9001" s="200">
        <f>'BANK RECON'!D177</f>
        <v>0</v>
      </c>
      <c r="E9001" s="200">
        <f>'BANK RECON'!C177</f>
        <v>0</v>
      </c>
      <c r="F9001" s="200">
        <f>'BANK RECON'!E177</f>
        <v>0</v>
      </c>
      <c r="G9001" s="201">
        <f>'BANK RECON'!G177</f>
        <v>0</v>
      </c>
      <c r="H9001" s="201"/>
      <c r="I9001" s="201">
        <f t="shared" si="142"/>
        <v>0</v>
      </c>
      <c r="J9001" s="200"/>
      <c r="K9001" s="200" t="str" cm="1">
        <f t="array" ref="K9001">IF($C9001="","",IF(AND($C9001=Party_Statement!$C$5,$B9001&gt;=Party_Statement!$C$6,$B9001&lt;=Party_Statement!$E$6),SUMPRODUCT(($C$3:$C9001=Party_Statement!$C$5)*($B$3:$B9001&gt;=Party_Statement!$C$6)*($B$3:$B9001&lt;=Party_Statement!$E$6)),""))</f>
        <v/>
      </c>
    </row>
    <row r="9002" spans="1:11" x14ac:dyDescent="0.2">
      <c r="A9002" s="203">
        <f>'BANK RECON'!A178</f>
        <v>0</v>
      </c>
      <c r="B9002" s="197">
        <f>'BANK RECON'!B178</f>
        <v>0</v>
      </c>
      <c r="C9002" s="200">
        <f>'BANK RECON'!D178</f>
        <v>0</v>
      </c>
      <c r="D9002" s="200">
        <f>'BANK RECON'!D178</f>
        <v>0</v>
      </c>
      <c r="E9002" s="200">
        <f>'BANK RECON'!C178</f>
        <v>0</v>
      </c>
      <c r="F9002" s="200">
        <f>'BANK RECON'!E178</f>
        <v>0</v>
      </c>
      <c r="G9002" s="201">
        <f>'BANK RECON'!G178</f>
        <v>0</v>
      </c>
      <c r="H9002" s="201"/>
      <c r="I9002" s="201">
        <f t="shared" si="142"/>
        <v>0</v>
      </c>
      <c r="J9002" s="200"/>
      <c r="K9002" s="200" t="str" cm="1">
        <f t="array" ref="K9002">IF($C9002="","",IF(AND($C9002=Party_Statement!$C$5,$B9002&gt;=Party_Statement!$C$6,$B9002&lt;=Party_Statement!$E$6),SUMPRODUCT(($C$3:$C9002=Party_Statement!$C$5)*($B$3:$B9002&gt;=Party_Statement!$C$6)*($B$3:$B9002&lt;=Party_Statement!$E$6)),""))</f>
        <v/>
      </c>
    </row>
    <row r="9003" spans="1:11" x14ac:dyDescent="0.2">
      <c r="A9003" s="203">
        <f>'BANK RECON'!A179</f>
        <v>0</v>
      </c>
      <c r="B9003" s="197">
        <f>'BANK RECON'!B179</f>
        <v>0</v>
      </c>
      <c r="C9003" s="200">
        <f>'BANK RECON'!D179</f>
        <v>0</v>
      </c>
      <c r="D9003" s="200">
        <f>'BANK RECON'!D179</f>
        <v>0</v>
      </c>
      <c r="E9003" s="200">
        <f>'BANK RECON'!C179</f>
        <v>0</v>
      </c>
      <c r="F9003" s="200">
        <f>'BANK RECON'!E179</f>
        <v>0</v>
      </c>
      <c r="G9003" s="201">
        <f>'BANK RECON'!G179</f>
        <v>0</v>
      </c>
      <c r="H9003" s="201"/>
      <c r="I9003" s="201">
        <f t="shared" si="142"/>
        <v>0</v>
      </c>
      <c r="J9003" s="200"/>
      <c r="K9003" s="200" t="str" cm="1">
        <f t="array" ref="K9003">IF($C9003="","",IF(AND($C9003=Party_Statement!$C$5,$B9003&gt;=Party_Statement!$C$6,$B9003&lt;=Party_Statement!$E$6),SUMPRODUCT(($C$3:$C9003=Party_Statement!$C$5)*($B$3:$B9003&gt;=Party_Statement!$C$6)*($B$3:$B9003&lt;=Party_Statement!$E$6)),""))</f>
        <v/>
      </c>
    </row>
    <row r="9004" spans="1:11" x14ac:dyDescent="0.2">
      <c r="A9004" s="203">
        <f>'BANK RECON'!A180</f>
        <v>0</v>
      </c>
      <c r="B9004" s="197">
        <f>'BANK RECON'!B180</f>
        <v>0</v>
      </c>
      <c r="C9004" s="200">
        <f>'BANK RECON'!D180</f>
        <v>0</v>
      </c>
      <c r="D9004" s="200">
        <f>'BANK RECON'!D180</f>
        <v>0</v>
      </c>
      <c r="E9004" s="200">
        <f>'BANK RECON'!C180</f>
        <v>0</v>
      </c>
      <c r="F9004" s="200">
        <f>'BANK RECON'!E180</f>
        <v>0</v>
      </c>
      <c r="G9004" s="201">
        <f>'BANK RECON'!G180</f>
        <v>0</v>
      </c>
      <c r="H9004" s="201"/>
      <c r="I9004" s="201">
        <f t="shared" si="142"/>
        <v>0</v>
      </c>
      <c r="J9004" s="200"/>
      <c r="K9004" s="200" t="str" cm="1">
        <f t="array" ref="K9004">IF($C9004="","",IF(AND($C9004=Party_Statement!$C$5,$B9004&gt;=Party_Statement!$C$6,$B9004&lt;=Party_Statement!$E$6),SUMPRODUCT(($C$3:$C9004=Party_Statement!$C$5)*($B$3:$B9004&gt;=Party_Statement!$C$6)*($B$3:$B9004&lt;=Party_Statement!$E$6)),""))</f>
        <v/>
      </c>
    </row>
    <row r="9005" spans="1:11" x14ac:dyDescent="0.2">
      <c r="A9005" s="203">
        <f>'BANK RECON'!A181</f>
        <v>0</v>
      </c>
      <c r="B9005" s="197">
        <f>'BANK RECON'!B181</f>
        <v>0</v>
      </c>
      <c r="C9005" s="200">
        <f>'BANK RECON'!D181</f>
        <v>0</v>
      </c>
      <c r="D9005" s="200">
        <f>'BANK RECON'!D181</f>
        <v>0</v>
      </c>
      <c r="E9005" s="200">
        <f>'BANK RECON'!C181</f>
        <v>0</v>
      </c>
      <c r="F9005" s="200">
        <f>'BANK RECON'!E181</f>
        <v>0</v>
      </c>
      <c r="G9005" s="201">
        <f>'BANK RECON'!G181</f>
        <v>0</v>
      </c>
      <c r="H9005" s="201"/>
      <c r="I9005" s="201">
        <f t="shared" si="142"/>
        <v>0</v>
      </c>
      <c r="J9005" s="200"/>
      <c r="K9005" s="200" t="str" cm="1">
        <f t="array" ref="K9005">IF($C9005="","",IF(AND($C9005=Party_Statement!$C$5,$B9005&gt;=Party_Statement!$C$6,$B9005&lt;=Party_Statement!$E$6),SUMPRODUCT(($C$3:$C9005=Party_Statement!$C$5)*($B$3:$B9005&gt;=Party_Statement!$C$6)*($B$3:$B9005&lt;=Party_Statement!$E$6)),""))</f>
        <v/>
      </c>
    </row>
    <row r="9006" spans="1:11" x14ac:dyDescent="0.2">
      <c r="A9006" s="203">
        <f>'BANK RECON'!A182</f>
        <v>0</v>
      </c>
      <c r="B9006" s="197">
        <f>'BANK RECON'!B182</f>
        <v>0</v>
      </c>
      <c r="C9006" s="200">
        <f>'BANK RECON'!D182</f>
        <v>0</v>
      </c>
      <c r="D9006" s="200">
        <f>'BANK RECON'!D182</f>
        <v>0</v>
      </c>
      <c r="E9006" s="200">
        <f>'BANK RECON'!C182</f>
        <v>0</v>
      </c>
      <c r="F9006" s="200">
        <f>'BANK RECON'!E182</f>
        <v>0</v>
      </c>
      <c r="G9006" s="201">
        <f>'BANK RECON'!G182</f>
        <v>0</v>
      </c>
      <c r="H9006" s="201"/>
      <c r="I9006" s="201">
        <f t="shared" si="142"/>
        <v>0</v>
      </c>
      <c r="J9006" s="200"/>
      <c r="K9006" s="200" t="str" cm="1">
        <f t="array" ref="K9006">IF($C9006="","",IF(AND($C9006=Party_Statement!$C$5,$B9006&gt;=Party_Statement!$C$6,$B9006&lt;=Party_Statement!$E$6),SUMPRODUCT(($C$3:$C9006=Party_Statement!$C$5)*($B$3:$B9006&gt;=Party_Statement!$C$6)*($B$3:$B9006&lt;=Party_Statement!$E$6)),""))</f>
        <v/>
      </c>
    </row>
    <row r="9007" spans="1:11" x14ac:dyDescent="0.2">
      <c r="A9007" s="203">
        <f>'BANK RECON'!A183</f>
        <v>0</v>
      </c>
      <c r="B9007" s="197">
        <f>'BANK RECON'!B183</f>
        <v>0</v>
      </c>
      <c r="C9007" s="200">
        <f>'BANK RECON'!D183</f>
        <v>0</v>
      </c>
      <c r="D9007" s="200">
        <f>'BANK RECON'!D183</f>
        <v>0</v>
      </c>
      <c r="E9007" s="200">
        <f>'BANK RECON'!C183</f>
        <v>0</v>
      </c>
      <c r="F9007" s="200">
        <f>'BANK RECON'!E183</f>
        <v>0</v>
      </c>
      <c r="G9007" s="201">
        <f>'BANK RECON'!G183</f>
        <v>0</v>
      </c>
      <c r="H9007" s="201"/>
      <c r="I9007" s="201">
        <f t="shared" si="142"/>
        <v>0</v>
      </c>
      <c r="J9007" s="200"/>
      <c r="K9007" s="200" t="str" cm="1">
        <f t="array" ref="K9007">IF($C9007="","",IF(AND($C9007=Party_Statement!$C$5,$B9007&gt;=Party_Statement!$C$6,$B9007&lt;=Party_Statement!$E$6),SUMPRODUCT(($C$3:$C9007=Party_Statement!$C$5)*($B$3:$B9007&gt;=Party_Statement!$C$6)*($B$3:$B9007&lt;=Party_Statement!$E$6)),""))</f>
        <v/>
      </c>
    </row>
    <row r="9008" spans="1:11" x14ac:dyDescent="0.2">
      <c r="A9008" s="203">
        <f>'BANK RECON'!A184</f>
        <v>0</v>
      </c>
      <c r="B9008" s="197">
        <f>'BANK RECON'!B184</f>
        <v>0</v>
      </c>
      <c r="C9008" s="200">
        <f>'BANK RECON'!D184</f>
        <v>0</v>
      </c>
      <c r="D9008" s="200">
        <f>'BANK RECON'!D184</f>
        <v>0</v>
      </c>
      <c r="E9008" s="200">
        <f>'BANK RECON'!C184</f>
        <v>0</v>
      </c>
      <c r="F9008" s="200">
        <f>'BANK RECON'!E184</f>
        <v>0</v>
      </c>
      <c r="G9008" s="201">
        <f>'BANK RECON'!G184</f>
        <v>0</v>
      </c>
      <c r="H9008" s="201"/>
      <c r="I9008" s="201">
        <f t="shared" si="142"/>
        <v>0</v>
      </c>
      <c r="J9008" s="200"/>
      <c r="K9008" s="200" t="str" cm="1">
        <f t="array" ref="K9008">IF($C9008="","",IF(AND($C9008=Party_Statement!$C$5,$B9008&gt;=Party_Statement!$C$6,$B9008&lt;=Party_Statement!$E$6),SUMPRODUCT(($C$3:$C9008=Party_Statement!$C$5)*($B$3:$B9008&gt;=Party_Statement!$C$6)*($B$3:$B9008&lt;=Party_Statement!$E$6)),""))</f>
        <v/>
      </c>
    </row>
    <row r="9009" spans="1:11" x14ac:dyDescent="0.2">
      <c r="A9009" s="203">
        <f>'BANK RECON'!A185</f>
        <v>0</v>
      </c>
      <c r="B9009" s="197">
        <f>'BANK RECON'!B185</f>
        <v>0</v>
      </c>
      <c r="C9009" s="200">
        <f>'BANK RECON'!D185</f>
        <v>0</v>
      </c>
      <c r="D9009" s="200">
        <f>'BANK RECON'!D185</f>
        <v>0</v>
      </c>
      <c r="E9009" s="200">
        <f>'BANK RECON'!C185</f>
        <v>0</v>
      </c>
      <c r="F9009" s="200">
        <f>'BANK RECON'!E185</f>
        <v>0</v>
      </c>
      <c r="G9009" s="201">
        <f>'BANK RECON'!G185</f>
        <v>0</v>
      </c>
      <c r="H9009" s="201"/>
      <c r="I9009" s="201">
        <f t="shared" si="142"/>
        <v>0</v>
      </c>
      <c r="J9009" s="200"/>
      <c r="K9009" s="200" t="str" cm="1">
        <f t="array" ref="K9009">IF($C9009="","",IF(AND($C9009=Party_Statement!$C$5,$B9009&gt;=Party_Statement!$C$6,$B9009&lt;=Party_Statement!$E$6),SUMPRODUCT(($C$3:$C9009=Party_Statement!$C$5)*($B$3:$B9009&gt;=Party_Statement!$C$6)*($B$3:$B9009&lt;=Party_Statement!$E$6)),""))</f>
        <v/>
      </c>
    </row>
    <row r="9010" spans="1:11" x14ac:dyDescent="0.2">
      <c r="A9010" s="203">
        <f>'BANK RECON'!A186</f>
        <v>0</v>
      </c>
      <c r="B9010" s="197">
        <f>'BANK RECON'!B186</f>
        <v>0</v>
      </c>
      <c r="C9010" s="200">
        <f>'BANK RECON'!D186</f>
        <v>0</v>
      </c>
      <c r="D9010" s="200">
        <f>'BANK RECON'!D186</f>
        <v>0</v>
      </c>
      <c r="E9010" s="200">
        <f>'BANK RECON'!C186</f>
        <v>0</v>
      </c>
      <c r="F9010" s="200">
        <f>'BANK RECON'!E186</f>
        <v>0</v>
      </c>
      <c r="G9010" s="201">
        <f>'BANK RECON'!G186</f>
        <v>0</v>
      </c>
      <c r="H9010" s="201"/>
      <c r="I9010" s="201">
        <f t="shared" si="142"/>
        <v>0</v>
      </c>
      <c r="J9010" s="200"/>
      <c r="K9010" s="200" t="str" cm="1">
        <f t="array" ref="K9010">IF($C9010="","",IF(AND($C9010=Party_Statement!$C$5,$B9010&gt;=Party_Statement!$C$6,$B9010&lt;=Party_Statement!$E$6),SUMPRODUCT(($C$3:$C9010=Party_Statement!$C$5)*($B$3:$B9010&gt;=Party_Statement!$C$6)*($B$3:$B9010&lt;=Party_Statement!$E$6)),""))</f>
        <v/>
      </c>
    </row>
    <row r="9011" spans="1:11" x14ac:dyDescent="0.2">
      <c r="A9011" s="203">
        <f>'BANK RECON'!A187</f>
        <v>0</v>
      </c>
      <c r="B9011" s="197">
        <f>'BANK RECON'!B187</f>
        <v>0</v>
      </c>
      <c r="C9011" s="200">
        <f>'BANK RECON'!D187</f>
        <v>0</v>
      </c>
      <c r="D9011" s="200">
        <f>'BANK RECON'!D187</f>
        <v>0</v>
      </c>
      <c r="E9011" s="200">
        <f>'BANK RECON'!C187</f>
        <v>0</v>
      </c>
      <c r="F9011" s="200">
        <f>'BANK RECON'!E187</f>
        <v>0</v>
      </c>
      <c r="G9011" s="201">
        <f>'BANK RECON'!G187</f>
        <v>0</v>
      </c>
      <c r="H9011" s="201"/>
      <c r="I9011" s="201">
        <f t="shared" si="142"/>
        <v>0</v>
      </c>
      <c r="J9011" s="200"/>
      <c r="K9011" s="200" t="str" cm="1">
        <f t="array" ref="K9011">IF($C9011="","",IF(AND($C9011=Party_Statement!$C$5,$B9011&gt;=Party_Statement!$C$6,$B9011&lt;=Party_Statement!$E$6),SUMPRODUCT(($C$3:$C9011=Party_Statement!$C$5)*($B$3:$B9011&gt;=Party_Statement!$C$6)*($B$3:$B9011&lt;=Party_Statement!$E$6)),""))</f>
        <v/>
      </c>
    </row>
    <row r="9012" spans="1:11" x14ac:dyDescent="0.2">
      <c r="A9012" s="203">
        <f>'BANK RECON'!A188</f>
        <v>0</v>
      </c>
      <c r="B9012" s="197">
        <f>'BANK RECON'!B188</f>
        <v>0</v>
      </c>
      <c r="C9012" s="200">
        <f>'BANK RECON'!D188</f>
        <v>0</v>
      </c>
      <c r="D9012" s="200">
        <f>'BANK RECON'!D188</f>
        <v>0</v>
      </c>
      <c r="E9012" s="200">
        <f>'BANK RECON'!C188</f>
        <v>0</v>
      </c>
      <c r="F9012" s="200">
        <f>'BANK RECON'!E188</f>
        <v>0</v>
      </c>
      <c r="G9012" s="201">
        <f>'BANK RECON'!G188</f>
        <v>0</v>
      </c>
      <c r="H9012" s="201"/>
      <c r="I9012" s="201">
        <f t="shared" si="142"/>
        <v>0</v>
      </c>
      <c r="J9012" s="200"/>
      <c r="K9012" s="200" t="str" cm="1">
        <f t="array" ref="K9012">IF($C9012="","",IF(AND($C9012=Party_Statement!$C$5,$B9012&gt;=Party_Statement!$C$6,$B9012&lt;=Party_Statement!$E$6),SUMPRODUCT(($C$3:$C9012=Party_Statement!$C$5)*($B$3:$B9012&gt;=Party_Statement!$C$6)*($B$3:$B9012&lt;=Party_Statement!$E$6)),""))</f>
        <v/>
      </c>
    </row>
    <row r="9013" spans="1:11" x14ac:dyDescent="0.2">
      <c r="A9013" s="203">
        <f>'BANK RECON'!A189</f>
        <v>0</v>
      </c>
      <c r="B9013" s="197">
        <f>'BANK RECON'!B189</f>
        <v>0</v>
      </c>
      <c r="C9013" s="200">
        <f>'BANK RECON'!D189</f>
        <v>0</v>
      </c>
      <c r="D9013" s="200">
        <f>'BANK RECON'!D189</f>
        <v>0</v>
      </c>
      <c r="E9013" s="200">
        <f>'BANK RECON'!C189</f>
        <v>0</v>
      </c>
      <c r="F9013" s="200">
        <f>'BANK RECON'!E189</f>
        <v>0</v>
      </c>
      <c r="G9013" s="201">
        <f>'BANK RECON'!G189</f>
        <v>0</v>
      </c>
      <c r="H9013" s="201"/>
      <c r="I9013" s="201">
        <f t="shared" si="142"/>
        <v>0</v>
      </c>
      <c r="J9013" s="200"/>
      <c r="K9013" s="200" t="str" cm="1">
        <f t="array" ref="K9013">IF($C9013="","",IF(AND($C9013=Party_Statement!$C$5,$B9013&gt;=Party_Statement!$C$6,$B9013&lt;=Party_Statement!$E$6),SUMPRODUCT(($C$3:$C9013=Party_Statement!$C$5)*($B$3:$B9013&gt;=Party_Statement!$C$6)*($B$3:$B9013&lt;=Party_Statement!$E$6)),""))</f>
        <v/>
      </c>
    </row>
    <row r="9014" spans="1:11" x14ac:dyDescent="0.2">
      <c r="A9014" s="203">
        <f>'BANK RECON'!A190</f>
        <v>0</v>
      </c>
      <c r="B9014" s="197">
        <f>'BANK RECON'!B190</f>
        <v>0</v>
      </c>
      <c r="C9014" s="200">
        <f>'BANK RECON'!D190</f>
        <v>0</v>
      </c>
      <c r="D9014" s="200">
        <f>'BANK RECON'!D190</f>
        <v>0</v>
      </c>
      <c r="E9014" s="200">
        <f>'BANK RECON'!C190</f>
        <v>0</v>
      </c>
      <c r="F9014" s="200">
        <f>'BANK RECON'!E190</f>
        <v>0</v>
      </c>
      <c r="G9014" s="201">
        <f>'BANK RECON'!G190</f>
        <v>0</v>
      </c>
      <c r="H9014" s="201"/>
      <c r="I9014" s="201">
        <f t="shared" si="142"/>
        <v>0</v>
      </c>
      <c r="J9014" s="200"/>
      <c r="K9014" s="200" t="str" cm="1">
        <f t="array" ref="K9014">IF($C9014="","",IF(AND($C9014=Party_Statement!$C$5,$B9014&gt;=Party_Statement!$C$6,$B9014&lt;=Party_Statement!$E$6),SUMPRODUCT(($C$3:$C9014=Party_Statement!$C$5)*($B$3:$B9014&gt;=Party_Statement!$C$6)*($B$3:$B9014&lt;=Party_Statement!$E$6)),""))</f>
        <v/>
      </c>
    </row>
    <row r="9015" spans="1:11" x14ac:dyDescent="0.2">
      <c r="A9015" s="203">
        <f>'BANK RECON'!A191</f>
        <v>0</v>
      </c>
      <c r="B9015" s="197">
        <f>'BANK RECON'!B191</f>
        <v>0</v>
      </c>
      <c r="C9015" s="200">
        <f>'BANK RECON'!D191</f>
        <v>0</v>
      </c>
      <c r="D9015" s="200">
        <f>'BANK RECON'!D191</f>
        <v>0</v>
      </c>
      <c r="E9015" s="200">
        <f>'BANK RECON'!C191</f>
        <v>0</v>
      </c>
      <c r="F9015" s="200">
        <f>'BANK RECON'!E191</f>
        <v>0</v>
      </c>
      <c r="G9015" s="201">
        <f>'BANK RECON'!G191</f>
        <v>0</v>
      </c>
      <c r="H9015" s="201"/>
      <c r="I9015" s="201">
        <f t="shared" si="142"/>
        <v>0</v>
      </c>
      <c r="J9015" s="200"/>
      <c r="K9015" s="200" t="str" cm="1">
        <f t="array" ref="K9015">IF($C9015="","",IF(AND($C9015=Party_Statement!$C$5,$B9015&gt;=Party_Statement!$C$6,$B9015&lt;=Party_Statement!$E$6),SUMPRODUCT(($C$3:$C9015=Party_Statement!$C$5)*($B$3:$B9015&gt;=Party_Statement!$C$6)*($B$3:$B9015&lt;=Party_Statement!$E$6)),""))</f>
        <v/>
      </c>
    </row>
    <row r="9016" spans="1:11" x14ac:dyDescent="0.2">
      <c r="A9016" s="203">
        <f>'BANK RECON'!A192</f>
        <v>0</v>
      </c>
      <c r="B9016" s="197">
        <f>'BANK RECON'!B192</f>
        <v>0</v>
      </c>
      <c r="C9016" s="200">
        <f>'BANK RECON'!D192</f>
        <v>0</v>
      </c>
      <c r="D9016" s="200">
        <f>'BANK RECON'!D192</f>
        <v>0</v>
      </c>
      <c r="E9016" s="200">
        <f>'BANK RECON'!C192</f>
        <v>0</v>
      </c>
      <c r="F9016" s="200">
        <f>'BANK RECON'!E192</f>
        <v>0</v>
      </c>
      <c r="G9016" s="201">
        <f>'BANK RECON'!G192</f>
        <v>0</v>
      </c>
      <c r="H9016" s="201"/>
      <c r="I9016" s="201">
        <f t="shared" si="142"/>
        <v>0</v>
      </c>
      <c r="J9016" s="200"/>
      <c r="K9016" s="200" t="str" cm="1">
        <f t="array" ref="K9016">IF($C9016="","",IF(AND($C9016=Party_Statement!$C$5,$B9016&gt;=Party_Statement!$C$6,$B9016&lt;=Party_Statement!$E$6),SUMPRODUCT(($C$3:$C9016=Party_Statement!$C$5)*($B$3:$B9016&gt;=Party_Statement!$C$6)*($B$3:$B9016&lt;=Party_Statement!$E$6)),""))</f>
        <v/>
      </c>
    </row>
    <row r="9017" spans="1:11" x14ac:dyDescent="0.2">
      <c r="A9017" s="203">
        <f>'BANK RECON'!A193</f>
        <v>0</v>
      </c>
      <c r="B9017" s="197">
        <f>'BANK RECON'!B193</f>
        <v>0</v>
      </c>
      <c r="C9017" s="200">
        <f>'BANK RECON'!D193</f>
        <v>0</v>
      </c>
      <c r="D9017" s="200">
        <f>'BANK RECON'!D193</f>
        <v>0</v>
      </c>
      <c r="E9017" s="200">
        <f>'BANK RECON'!C193</f>
        <v>0</v>
      </c>
      <c r="F9017" s="200">
        <f>'BANK RECON'!E193</f>
        <v>0</v>
      </c>
      <c r="G9017" s="201">
        <f>'BANK RECON'!G193</f>
        <v>0</v>
      </c>
      <c r="H9017" s="201"/>
      <c r="I9017" s="201">
        <f t="shared" si="142"/>
        <v>0</v>
      </c>
      <c r="J9017" s="200"/>
      <c r="K9017" s="200" t="str" cm="1">
        <f t="array" ref="K9017">IF($C9017="","",IF(AND($C9017=Party_Statement!$C$5,$B9017&gt;=Party_Statement!$C$6,$B9017&lt;=Party_Statement!$E$6),SUMPRODUCT(($C$3:$C9017=Party_Statement!$C$5)*($B$3:$B9017&gt;=Party_Statement!$C$6)*($B$3:$B9017&lt;=Party_Statement!$E$6)),""))</f>
        <v/>
      </c>
    </row>
    <row r="9018" spans="1:11" x14ac:dyDescent="0.2">
      <c r="A9018" s="203">
        <f>'BANK RECON'!A194</f>
        <v>0</v>
      </c>
      <c r="B9018" s="197">
        <f>'BANK RECON'!B194</f>
        <v>0</v>
      </c>
      <c r="C9018" s="200">
        <f>'BANK RECON'!D194</f>
        <v>0</v>
      </c>
      <c r="D9018" s="200">
        <f>'BANK RECON'!D194</f>
        <v>0</v>
      </c>
      <c r="E9018" s="200">
        <f>'BANK RECON'!C194</f>
        <v>0</v>
      </c>
      <c r="F9018" s="200">
        <f>'BANK RECON'!E194</f>
        <v>0</v>
      </c>
      <c r="G9018" s="201">
        <f>'BANK RECON'!G194</f>
        <v>0</v>
      </c>
      <c r="H9018" s="201"/>
      <c r="I9018" s="201">
        <f t="shared" si="142"/>
        <v>0</v>
      </c>
      <c r="J9018" s="200"/>
      <c r="K9018" s="200" t="str" cm="1">
        <f t="array" ref="K9018">IF($C9018="","",IF(AND($C9018=Party_Statement!$C$5,$B9018&gt;=Party_Statement!$C$6,$B9018&lt;=Party_Statement!$E$6),SUMPRODUCT(($C$3:$C9018=Party_Statement!$C$5)*($B$3:$B9018&gt;=Party_Statement!$C$6)*($B$3:$B9018&lt;=Party_Statement!$E$6)),""))</f>
        <v/>
      </c>
    </row>
    <row r="9019" spans="1:11" x14ac:dyDescent="0.2">
      <c r="A9019" s="203">
        <f>'BANK RECON'!A195</f>
        <v>0</v>
      </c>
      <c r="B9019" s="197">
        <f>'BANK RECON'!B195</f>
        <v>0</v>
      </c>
      <c r="C9019" s="200">
        <f>'BANK RECON'!D195</f>
        <v>0</v>
      </c>
      <c r="D9019" s="200">
        <f>'BANK RECON'!D195</f>
        <v>0</v>
      </c>
      <c r="E9019" s="200">
        <f>'BANK RECON'!C195</f>
        <v>0</v>
      </c>
      <c r="F9019" s="200">
        <f>'BANK RECON'!E195</f>
        <v>0</v>
      </c>
      <c r="G9019" s="201">
        <f>'BANK RECON'!G195</f>
        <v>0</v>
      </c>
      <c r="H9019" s="201"/>
      <c r="I9019" s="201">
        <f t="shared" si="142"/>
        <v>0</v>
      </c>
      <c r="J9019" s="200"/>
      <c r="K9019" s="200" t="str" cm="1">
        <f t="array" ref="K9019">IF($C9019="","",IF(AND($C9019=Party_Statement!$C$5,$B9019&gt;=Party_Statement!$C$6,$B9019&lt;=Party_Statement!$E$6),SUMPRODUCT(($C$3:$C9019=Party_Statement!$C$5)*($B$3:$B9019&gt;=Party_Statement!$C$6)*($B$3:$B9019&lt;=Party_Statement!$E$6)),""))</f>
        <v/>
      </c>
    </row>
    <row r="9020" spans="1:11" x14ac:dyDescent="0.2">
      <c r="A9020" s="203">
        <f>'BANK RECON'!A196</f>
        <v>0</v>
      </c>
      <c r="B9020" s="197">
        <f>'BANK RECON'!B196</f>
        <v>0</v>
      </c>
      <c r="C9020" s="200">
        <f>'BANK RECON'!D196</f>
        <v>0</v>
      </c>
      <c r="D9020" s="200">
        <f>'BANK RECON'!D196</f>
        <v>0</v>
      </c>
      <c r="E9020" s="200">
        <f>'BANK RECON'!C196</f>
        <v>0</v>
      </c>
      <c r="F9020" s="200">
        <f>'BANK RECON'!E196</f>
        <v>0</v>
      </c>
      <c r="G9020" s="201">
        <f>'BANK RECON'!G196</f>
        <v>0</v>
      </c>
      <c r="H9020" s="201"/>
      <c r="I9020" s="201">
        <f t="shared" si="142"/>
        <v>0</v>
      </c>
      <c r="J9020" s="200"/>
      <c r="K9020" s="200" t="str" cm="1">
        <f t="array" ref="K9020">IF($C9020="","",IF(AND($C9020=Party_Statement!$C$5,$B9020&gt;=Party_Statement!$C$6,$B9020&lt;=Party_Statement!$E$6),SUMPRODUCT(($C$3:$C9020=Party_Statement!$C$5)*($B$3:$B9020&gt;=Party_Statement!$C$6)*($B$3:$B9020&lt;=Party_Statement!$E$6)),""))</f>
        <v/>
      </c>
    </row>
    <row r="9021" spans="1:11" x14ac:dyDescent="0.2">
      <c r="A9021" s="203">
        <f>'BANK RECON'!A197</f>
        <v>0</v>
      </c>
      <c r="B9021" s="197">
        <f>'BANK RECON'!B197</f>
        <v>0</v>
      </c>
      <c r="C9021" s="200">
        <f>'BANK RECON'!D197</f>
        <v>0</v>
      </c>
      <c r="D9021" s="200">
        <f>'BANK RECON'!D197</f>
        <v>0</v>
      </c>
      <c r="E9021" s="200">
        <f>'BANK RECON'!C197</f>
        <v>0</v>
      </c>
      <c r="F9021" s="200">
        <f>'BANK RECON'!E197</f>
        <v>0</v>
      </c>
      <c r="G9021" s="201">
        <f>'BANK RECON'!G197</f>
        <v>0</v>
      </c>
      <c r="H9021" s="201"/>
      <c r="I9021" s="201">
        <f t="shared" ref="I9021:I9084" si="143">IF($C9021="","",IF($C9021=$C5168,$I5168+$G9021-$H9021,$G9021-$H9021))</f>
        <v>0</v>
      </c>
      <c r="J9021" s="200"/>
      <c r="K9021" s="200" t="str" cm="1">
        <f t="array" ref="K9021">IF($C9021="","",IF(AND($C9021=Party_Statement!$C$5,$B9021&gt;=Party_Statement!$C$6,$B9021&lt;=Party_Statement!$E$6),SUMPRODUCT(($C$3:$C9021=Party_Statement!$C$5)*($B$3:$B9021&gt;=Party_Statement!$C$6)*($B$3:$B9021&lt;=Party_Statement!$E$6)),""))</f>
        <v/>
      </c>
    </row>
    <row r="9022" spans="1:11" x14ac:dyDescent="0.2">
      <c r="A9022" s="203">
        <f>'BANK RECON'!A198</f>
        <v>0</v>
      </c>
      <c r="B9022" s="197">
        <f>'BANK RECON'!B198</f>
        <v>0</v>
      </c>
      <c r="C9022" s="200">
        <f>'BANK RECON'!D198</f>
        <v>0</v>
      </c>
      <c r="D9022" s="200">
        <f>'BANK RECON'!D198</f>
        <v>0</v>
      </c>
      <c r="E9022" s="200">
        <f>'BANK RECON'!C198</f>
        <v>0</v>
      </c>
      <c r="F9022" s="200">
        <f>'BANK RECON'!E198</f>
        <v>0</v>
      </c>
      <c r="G9022" s="201">
        <f>'BANK RECON'!G198</f>
        <v>0</v>
      </c>
      <c r="H9022" s="201"/>
      <c r="I9022" s="201">
        <f t="shared" si="143"/>
        <v>0</v>
      </c>
      <c r="J9022" s="200"/>
      <c r="K9022" s="200" t="str" cm="1">
        <f t="array" ref="K9022">IF($C9022="","",IF(AND($C9022=Party_Statement!$C$5,$B9022&gt;=Party_Statement!$C$6,$B9022&lt;=Party_Statement!$E$6),SUMPRODUCT(($C$3:$C9022=Party_Statement!$C$5)*($B$3:$B9022&gt;=Party_Statement!$C$6)*($B$3:$B9022&lt;=Party_Statement!$E$6)),""))</f>
        <v/>
      </c>
    </row>
    <row r="9023" spans="1:11" x14ac:dyDescent="0.2">
      <c r="A9023" s="203">
        <f>'BANK RECON'!A199</f>
        <v>0</v>
      </c>
      <c r="B9023" s="197">
        <f>'BANK RECON'!B199</f>
        <v>0</v>
      </c>
      <c r="C9023" s="200">
        <f>'BANK RECON'!D199</f>
        <v>0</v>
      </c>
      <c r="D9023" s="200">
        <f>'BANK RECON'!D199</f>
        <v>0</v>
      </c>
      <c r="E9023" s="200">
        <f>'BANK RECON'!C199</f>
        <v>0</v>
      </c>
      <c r="F9023" s="200">
        <f>'BANK RECON'!E199</f>
        <v>0</v>
      </c>
      <c r="G9023" s="201">
        <f>'BANK RECON'!G199</f>
        <v>0</v>
      </c>
      <c r="H9023" s="201"/>
      <c r="I9023" s="201">
        <f t="shared" si="143"/>
        <v>0</v>
      </c>
      <c r="J9023" s="200"/>
      <c r="K9023" s="200" t="str" cm="1">
        <f t="array" ref="K9023">IF($C9023="","",IF(AND($C9023=Party_Statement!$C$5,$B9023&gt;=Party_Statement!$C$6,$B9023&lt;=Party_Statement!$E$6),SUMPRODUCT(($C$3:$C9023=Party_Statement!$C$5)*($B$3:$B9023&gt;=Party_Statement!$C$6)*($B$3:$B9023&lt;=Party_Statement!$E$6)),""))</f>
        <v/>
      </c>
    </row>
    <row r="9024" spans="1:11" x14ac:dyDescent="0.2">
      <c r="A9024" s="203">
        <f>'BANK RECON'!A200</f>
        <v>0</v>
      </c>
      <c r="B9024" s="197">
        <f>'BANK RECON'!B200</f>
        <v>0</v>
      </c>
      <c r="C9024" s="200">
        <f>'BANK RECON'!D200</f>
        <v>0</v>
      </c>
      <c r="D9024" s="200">
        <f>'BANK RECON'!D200</f>
        <v>0</v>
      </c>
      <c r="E9024" s="200">
        <f>'BANK RECON'!C200</f>
        <v>0</v>
      </c>
      <c r="F9024" s="200">
        <f>'BANK RECON'!E200</f>
        <v>0</v>
      </c>
      <c r="G9024" s="201">
        <f>'BANK RECON'!G200</f>
        <v>0</v>
      </c>
      <c r="H9024" s="201"/>
      <c r="I9024" s="201">
        <f t="shared" si="143"/>
        <v>0</v>
      </c>
      <c r="J9024" s="200"/>
      <c r="K9024" s="200" t="str" cm="1">
        <f t="array" ref="K9024">IF($C9024="","",IF(AND($C9024=Party_Statement!$C$5,$B9024&gt;=Party_Statement!$C$6,$B9024&lt;=Party_Statement!$E$6),SUMPRODUCT(($C$3:$C9024=Party_Statement!$C$5)*($B$3:$B9024&gt;=Party_Statement!$C$6)*($B$3:$B9024&lt;=Party_Statement!$E$6)),""))</f>
        <v/>
      </c>
    </row>
    <row r="9025" spans="1:11" s="64" customFormat="1" x14ac:dyDescent="0.2">
      <c r="A9025" s="203">
        <f>'BANK RECON'!A201</f>
        <v>0</v>
      </c>
      <c r="B9025" s="197">
        <f>'BANK RECON'!B201</f>
        <v>0</v>
      </c>
      <c r="C9025" s="200">
        <f>'BANK RECON'!D201</f>
        <v>0</v>
      </c>
      <c r="D9025" s="200">
        <f>'BANK RECON'!D201</f>
        <v>0</v>
      </c>
      <c r="E9025" s="200">
        <f>'BANK RECON'!C201</f>
        <v>0</v>
      </c>
      <c r="F9025" s="200">
        <f>'BANK RECON'!E201</f>
        <v>0</v>
      </c>
      <c r="G9025" s="201">
        <f>'BANK RECON'!G201</f>
        <v>0</v>
      </c>
      <c r="H9025" s="201"/>
      <c r="I9025" s="201">
        <f t="shared" si="143"/>
        <v>0</v>
      </c>
      <c r="J9025" s="202"/>
      <c r="K9025" s="200" t="str" cm="1">
        <f t="array" ref="K9025">IF($C9025="","",IF(AND($C9025=Party_Statement!$C$5,$B9025&gt;=Party_Statement!$C$6,$B9025&lt;=Party_Statement!$E$6),SUMPRODUCT(($C$3:$C9025=Party_Statement!$C$5)*($B$3:$B9025&gt;=Party_Statement!$C$6)*($B$3:$B9025&lt;=Party_Statement!$E$6)),""))</f>
        <v/>
      </c>
    </row>
    <row r="9026" spans="1:11" x14ac:dyDescent="0.2">
      <c r="A9026" s="203">
        <f>'BANK RECON'!A202</f>
        <v>0</v>
      </c>
      <c r="B9026" s="197">
        <f>'BANK RECON'!B202</f>
        <v>0</v>
      </c>
      <c r="C9026" s="200">
        <f>'BANK RECON'!D202</f>
        <v>0</v>
      </c>
      <c r="D9026" s="200">
        <f>'BANK RECON'!D202</f>
        <v>0</v>
      </c>
      <c r="E9026" s="200">
        <f>'BANK RECON'!C202</f>
        <v>0</v>
      </c>
      <c r="F9026" s="200">
        <f>'BANK RECON'!E202</f>
        <v>0</v>
      </c>
      <c r="G9026" s="201">
        <f>'BANK RECON'!G202</f>
        <v>0</v>
      </c>
      <c r="H9026" s="201"/>
      <c r="I9026" s="201">
        <f t="shared" si="143"/>
        <v>0</v>
      </c>
      <c r="J9026" s="200"/>
      <c r="K9026" s="200" t="str" cm="1">
        <f t="array" ref="K9026">IF($C9026="","",IF(AND($C9026=Party_Statement!$C$5,$B9026&gt;=Party_Statement!$C$6,$B9026&lt;=Party_Statement!$E$6),SUMPRODUCT(($C$3:$C9026=Party_Statement!$C$5)*($B$3:$B9026&gt;=Party_Statement!$C$6)*($B$3:$B9026&lt;=Party_Statement!$E$6)),""))</f>
        <v/>
      </c>
    </row>
    <row r="9027" spans="1:11" x14ac:dyDescent="0.2">
      <c r="A9027" s="203">
        <f>'BANK RECON'!A203</f>
        <v>0</v>
      </c>
      <c r="B9027" s="197">
        <f>'BANK RECON'!B203</f>
        <v>0</v>
      </c>
      <c r="C9027" s="200">
        <f>'BANK RECON'!D203</f>
        <v>0</v>
      </c>
      <c r="D9027" s="200">
        <f>'BANK RECON'!D203</f>
        <v>0</v>
      </c>
      <c r="E9027" s="200">
        <f>'BANK RECON'!C203</f>
        <v>0</v>
      </c>
      <c r="F9027" s="200">
        <f>'BANK RECON'!E203</f>
        <v>0</v>
      </c>
      <c r="G9027" s="201">
        <f>'BANK RECON'!G203</f>
        <v>0</v>
      </c>
      <c r="H9027" s="201"/>
      <c r="I9027" s="201">
        <f t="shared" si="143"/>
        <v>0</v>
      </c>
      <c r="J9027" s="200"/>
      <c r="K9027" s="200" t="str" cm="1">
        <f t="array" ref="K9027">IF($C9027="","",IF(AND($C9027=Party_Statement!$C$5,$B9027&gt;=Party_Statement!$C$6,$B9027&lt;=Party_Statement!$E$6),SUMPRODUCT(($C$3:$C9027=Party_Statement!$C$5)*($B$3:$B9027&gt;=Party_Statement!$C$6)*($B$3:$B9027&lt;=Party_Statement!$E$6)),""))</f>
        <v/>
      </c>
    </row>
    <row r="9028" spans="1:11" x14ac:dyDescent="0.2">
      <c r="A9028" s="203">
        <f>'BANK RECON'!A204</f>
        <v>0</v>
      </c>
      <c r="B9028" s="197">
        <f>'BANK RECON'!B204</f>
        <v>0</v>
      </c>
      <c r="C9028" s="200">
        <f>'BANK RECON'!D204</f>
        <v>0</v>
      </c>
      <c r="D9028" s="200">
        <f>'BANK RECON'!D204</f>
        <v>0</v>
      </c>
      <c r="E9028" s="200">
        <f>'BANK RECON'!C204</f>
        <v>0</v>
      </c>
      <c r="F9028" s="200">
        <f>'BANK RECON'!E204</f>
        <v>0</v>
      </c>
      <c r="G9028" s="201">
        <f>'BANK RECON'!G204</f>
        <v>0</v>
      </c>
      <c r="H9028" s="201"/>
      <c r="I9028" s="201">
        <f t="shared" si="143"/>
        <v>0</v>
      </c>
      <c r="J9028" s="200"/>
      <c r="K9028" s="200" t="str" cm="1">
        <f t="array" ref="K9028">IF($C9028="","",IF(AND($C9028=Party_Statement!$C$5,$B9028&gt;=Party_Statement!$C$6,$B9028&lt;=Party_Statement!$E$6),SUMPRODUCT(($C$3:$C9028=Party_Statement!$C$5)*($B$3:$B9028&gt;=Party_Statement!$C$6)*($B$3:$B9028&lt;=Party_Statement!$E$6)),""))</f>
        <v/>
      </c>
    </row>
    <row r="9029" spans="1:11" x14ac:dyDescent="0.2">
      <c r="A9029" s="203">
        <f>'BANK RECON'!A205</f>
        <v>0</v>
      </c>
      <c r="B9029" s="197">
        <f>'BANK RECON'!B205</f>
        <v>0</v>
      </c>
      <c r="C9029" s="200">
        <f>'BANK RECON'!D205</f>
        <v>0</v>
      </c>
      <c r="D9029" s="200">
        <f>'BANK RECON'!D205</f>
        <v>0</v>
      </c>
      <c r="E9029" s="200">
        <f>'BANK RECON'!C205</f>
        <v>0</v>
      </c>
      <c r="F9029" s="200">
        <f>'BANK RECON'!E205</f>
        <v>0</v>
      </c>
      <c r="G9029" s="201">
        <f>'BANK RECON'!G205</f>
        <v>0</v>
      </c>
      <c r="H9029" s="201"/>
      <c r="I9029" s="201">
        <f t="shared" si="143"/>
        <v>0</v>
      </c>
      <c r="J9029" s="200"/>
      <c r="K9029" s="200" t="str" cm="1">
        <f t="array" ref="K9029">IF($C9029="","",IF(AND($C9029=Party_Statement!$C$5,$B9029&gt;=Party_Statement!$C$6,$B9029&lt;=Party_Statement!$E$6),SUMPRODUCT(($C$3:$C9029=Party_Statement!$C$5)*($B$3:$B9029&gt;=Party_Statement!$C$6)*($B$3:$B9029&lt;=Party_Statement!$E$6)),""))</f>
        <v/>
      </c>
    </row>
    <row r="9030" spans="1:11" x14ac:dyDescent="0.2">
      <c r="A9030" s="203">
        <f>'BANK RECON'!A206</f>
        <v>0</v>
      </c>
      <c r="B9030" s="197">
        <f>'BANK RECON'!B206</f>
        <v>0</v>
      </c>
      <c r="C9030" s="200">
        <f>'BANK RECON'!D206</f>
        <v>0</v>
      </c>
      <c r="D9030" s="200">
        <f>'BANK RECON'!D206</f>
        <v>0</v>
      </c>
      <c r="E9030" s="200">
        <f>'BANK RECON'!C206</f>
        <v>0</v>
      </c>
      <c r="F9030" s="200">
        <f>'BANK RECON'!E206</f>
        <v>0</v>
      </c>
      <c r="G9030" s="201">
        <f>'BANK RECON'!G206</f>
        <v>0</v>
      </c>
      <c r="H9030" s="201"/>
      <c r="I9030" s="201">
        <f t="shared" si="143"/>
        <v>0</v>
      </c>
      <c r="J9030" s="200"/>
      <c r="K9030" s="200" t="str" cm="1">
        <f t="array" ref="K9030">IF($C9030="","",IF(AND($C9030=Party_Statement!$C$5,$B9030&gt;=Party_Statement!$C$6,$B9030&lt;=Party_Statement!$E$6),SUMPRODUCT(($C$3:$C9030=Party_Statement!$C$5)*($B$3:$B9030&gt;=Party_Statement!$C$6)*($B$3:$B9030&lt;=Party_Statement!$E$6)),""))</f>
        <v/>
      </c>
    </row>
    <row r="9031" spans="1:11" x14ac:dyDescent="0.2">
      <c r="A9031" s="203">
        <f>'BANK RECON'!A207</f>
        <v>0</v>
      </c>
      <c r="B9031" s="197">
        <f>'BANK RECON'!B207</f>
        <v>0</v>
      </c>
      <c r="C9031" s="200">
        <f>'BANK RECON'!D207</f>
        <v>0</v>
      </c>
      <c r="D9031" s="200">
        <f>'BANK RECON'!D207</f>
        <v>0</v>
      </c>
      <c r="E9031" s="200">
        <f>'BANK RECON'!C207</f>
        <v>0</v>
      </c>
      <c r="F9031" s="200">
        <f>'BANK RECON'!E207</f>
        <v>0</v>
      </c>
      <c r="G9031" s="201">
        <f>'BANK RECON'!G207</f>
        <v>0</v>
      </c>
      <c r="H9031" s="201"/>
      <c r="I9031" s="201">
        <f t="shared" si="143"/>
        <v>0</v>
      </c>
      <c r="J9031" s="200"/>
      <c r="K9031" s="200" t="str" cm="1">
        <f t="array" ref="K9031">IF($C9031="","",IF(AND($C9031=Party_Statement!$C$5,$B9031&gt;=Party_Statement!$C$6,$B9031&lt;=Party_Statement!$E$6),SUMPRODUCT(($C$3:$C9031=Party_Statement!$C$5)*($B$3:$B9031&gt;=Party_Statement!$C$6)*($B$3:$B9031&lt;=Party_Statement!$E$6)),""))</f>
        <v/>
      </c>
    </row>
    <row r="9032" spans="1:11" x14ac:dyDescent="0.2">
      <c r="A9032" s="203">
        <f>'BANK RECON'!A208</f>
        <v>0</v>
      </c>
      <c r="B9032" s="197">
        <f>'BANK RECON'!B208</f>
        <v>0</v>
      </c>
      <c r="C9032" s="200">
        <f>'BANK RECON'!D208</f>
        <v>0</v>
      </c>
      <c r="D9032" s="200">
        <f>'BANK RECON'!D208</f>
        <v>0</v>
      </c>
      <c r="E9032" s="200">
        <f>'BANK RECON'!C208</f>
        <v>0</v>
      </c>
      <c r="F9032" s="200">
        <f>'BANK RECON'!E208</f>
        <v>0</v>
      </c>
      <c r="G9032" s="201">
        <f>'BANK RECON'!G208</f>
        <v>0</v>
      </c>
      <c r="H9032" s="201"/>
      <c r="I9032" s="201">
        <f t="shared" si="143"/>
        <v>0</v>
      </c>
      <c r="J9032" s="200"/>
      <c r="K9032" s="200" t="str" cm="1">
        <f t="array" ref="K9032">IF($C9032="","",IF(AND($C9032=Party_Statement!$C$5,$B9032&gt;=Party_Statement!$C$6,$B9032&lt;=Party_Statement!$E$6),SUMPRODUCT(($C$3:$C9032=Party_Statement!$C$5)*($B$3:$B9032&gt;=Party_Statement!$C$6)*($B$3:$B9032&lt;=Party_Statement!$E$6)),""))</f>
        <v/>
      </c>
    </row>
    <row r="9033" spans="1:11" x14ac:dyDescent="0.2">
      <c r="A9033" s="203">
        <f>'BANK RECON'!A209</f>
        <v>0</v>
      </c>
      <c r="B9033" s="197">
        <f>'BANK RECON'!B209</f>
        <v>0</v>
      </c>
      <c r="C9033" s="200">
        <f>'BANK RECON'!D209</f>
        <v>0</v>
      </c>
      <c r="D9033" s="200">
        <f>'BANK RECON'!D209</f>
        <v>0</v>
      </c>
      <c r="E9033" s="200">
        <f>'BANK RECON'!C209</f>
        <v>0</v>
      </c>
      <c r="F9033" s="200">
        <f>'BANK RECON'!E209</f>
        <v>0</v>
      </c>
      <c r="G9033" s="201">
        <f>'BANK RECON'!G209</f>
        <v>0</v>
      </c>
      <c r="H9033" s="201"/>
      <c r="I9033" s="201">
        <f t="shared" si="143"/>
        <v>0</v>
      </c>
      <c r="J9033" s="200"/>
      <c r="K9033" s="200" t="str" cm="1">
        <f t="array" ref="K9033">IF($C9033="","",IF(AND($C9033=Party_Statement!$C$5,$B9033&gt;=Party_Statement!$C$6,$B9033&lt;=Party_Statement!$E$6),SUMPRODUCT(($C$3:$C9033=Party_Statement!$C$5)*($B$3:$B9033&gt;=Party_Statement!$C$6)*($B$3:$B9033&lt;=Party_Statement!$E$6)),""))</f>
        <v/>
      </c>
    </row>
    <row r="9034" spans="1:11" x14ac:dyDescent="0.2">
      <c r="A9034" s="203">
        <f>'BANK RECON'!A210</f>
        <v>0</v>
      </c>
      <c r="B9034" s="197">
        <f>'BANK RECON'!B210</f>
        <v>0</v>
      </c>
      <c r="C9034" s="200">
        <f>'BANK RECON'!D210</f>
        <v>0</v>
      </c>
      <c r="D9034" s="200">
        <f>'BANK RECON'!D210</f>
        <v>0</v>
      </c>
      <c r="E9034" s="200">
        <f>'BANK RECON'!C210</f>
        <v>0</v>
      </c>
      <c r="F9034" s="200">
        <f>'BANK RECON'!E210</f>
        <v>0</v>
      </c>
      <c r="G9034" s="201">
        <f>'BANK RECON'!G210</f>
        <v>0</v>
      </c>
      <c r="H9034" s="201"/>
      <c r="I9034" s="201">
        <f t="shared" si="143"/>
        <v>0</v>
      </c>
      <c r="J9034" s="200"/>
      <c r="K9034" s="200" t="str" cm="1">
        <f t="array" ref="K9034">IF($C9034="","",IF(AND($C9034=Party_Statement!$C$5,$B9034&gt;=Party_Statement!$C$6,$B9034&lt;=Party_Statement!$E$6),SUMPRODUCT(($C$3:$C9034=Party_Statement!$C$5)*($B$3:$B9034&gt;=Party_Statement!$C$6)*($B$3:$B9034&lt;=Party_Statement!$E$6)),""))</f>
        <v/>
      </c>
    </row>
    <row r="9035" spans="1:11" x14ac:dyDescent="0.2">
      <c r="A9035" s="203">
        <f>'BANK RECON'!A211</f>
        <v>0</v>
      </c>
      <c r="B9035" s="197">
        <f>'BANK RECON'!B211</f>
        <v>0</v>
      </c>
      <c r="C9035" s="200">
        <f>'BANK RECON'!D211</f>
        <v>0</v>
      </c>
      <c r="D9035" s="200">
        <f>'BANK RECON'!D211</f>
        <v>0</v>
      </c>
      <c r="E9035" s="200">
        <f>'BANK RECON'!C211</f>
        <v>0</v>
      </c>
      <c r="F9035" s="200">
        <f>'BANK RECON'!E211</f>
        <v>0</v>
      </c>
      <c r="G9035" s="201">
        <f>'BANK RECON'!G211</f>
        <v>0</v>
      </c>
      <c r="H9035" s="201"/>
      <c r="I9035" s="201">
        <f t="shared" si="143"/>
        <v>0</v>
      </c>
      <c r="J9035" s="200"/>
      <c r="K9035" s="200" t="str" cm="1">
        <f t="array" ref="K9035">IF($C9035="","",IF(AND($C9035=Party_Statement!$C$5,$B9035&gt;=Party_Statement!$C$6,$B9035&lt;=Party_Statement!$E$6),SUMPRODUCT(($C$3:$C9035=Party_Statement!$C$5)*($B$3:$B9035&gt;=Party_Statement!$C$6)*($B$3:$B9035&lt;=Party_Statement!$E$6)),""))</f>
        <v/>
      </c>
    </row>
    <row r="9036" spans="1:11" x14ac:dyDescent="0.2">
      <c r="A9036" s="203">
        <f>'BANK RECON'!A212</f>
        <v>0</v>
      </c>
      <c r="B9036" s="197">
        <f>'BANK RECON'!B212</f>
        <v>0</v>
      </c>
      <c r="C9036" s="200">
        <f>'BANK RECON'!D212</f>
        <v>0</v>
      </c>
      <c r="D9036" s="200">
        <f>'BANK RECON'!D212</f>
        <v>0</v>
      </c>
      <c r="E9036" s="200">
        <f>'BANK RECON'!C212</f>
        <v>0</v>
      </c>
      <c r="F9036" s="200">
        <f>'BANK RECON'!E212</f>
        <v>0</v>
      </c>
      <c r="G9036" s="201">
        <f>'BANK RECON'!G212</f>
        <v>0</v>
      </c>
      <c r="H9036" s="201"/>
      <c r="I9036" s="201">
        <f t="shared" si="143"/>
        <v>0</v>
      </c>
      <c r="J9036" s="200"/>
      <c r="K9036" s="200" t="str" cm="1">
        <f t="array" ref="K9036">IF($C9036="","",IF(AND($C9036=Party_Statement!$C$5,$B9036&gt;=Party_Statement!$C$6,$B9036&lt;=Party_Statement!$E$6),SUMPRODUCT(($C$3:$C9036=Party_Statement!$C$5)*($B$3:$B9036&gt;=Party_Statement!$C$6)*($B$3:$B9036&lt;=Party_Statement!$E$6)),""))</f>
        <v/>
      </c>
    </row>
    <row r="9037" spans="1:11" x14ac:dyDescent="0.2">
      <c r="A9037" s="203">
        <f>'BANK RECON'!A213</f>
        <v>0</v>
      </c>
      <c r="B9037" s="197">
        <f>'BANK RECON'!B213</f>
        <v>0</v>
      </c>
      <c r="C9037" s="200">
        <f>'BANK RECON'!D213</f>
        <v>0</v>
      </c>
      <c r="D9037" s="200">
        <f>'BANK RECON'!D213</f>
        <v>0</v>
      </c>
      <c r="E9037" s="200">
        <f>'BANK RECON'!C213</f>
        <v>0</v>
      </c>
      <c r="F9037" s="200">
        <f>'BANK RECON'!E213</f>
        <v>0</v>
      </c>
      <c r="G9037" s="201">
        <f>'BANK RECON'!G213</f>
        <v>0</v>
      </c>
      <c r="H9037" s="201"/>
      <c r="I9037" s="201">
        <f t="shared" si="143"/>
        <v>0</v>
      </c>
      <c r="J9037" s="200"/>
      <c r="K9037" s="200" t="str" cm="1">
        <f t="array" ref="K9037">IF($C9037="","",IF(AND($C9037=Party_Statement!$C$5,$B9037&gt;=Party_Statement!$C$6,$B9037&lt;=Party_Statement!$E$6),SUMPRODUCT(($C$3:$C9037=Party_Statement!$C$5)*($B$3:$B9037&gt;=Party_Statement!$C$6)*($B$3:$B9037&lt;=Party_Statement!$E$6)),""))</f>
        <v/>
      </c>
    </row>
    <row r="9038" spans="1:11" x14ac:dyDescent="0.2">
      <c r="A9038" s="203">
        <f>'BANK RECON'!A214</f>
        <v>0</v>
      </c>
      <c r="B9038" s="197">
        <f>'BANK RECON'!B214</f>
        <v>0</v>
      </c>
      <c r="C9038" s="200">
        <f>'BANK RECON'!D214</f>
        <v>0</v>
      </c>
      <c r="D9038" s="200">
        <f>'BANK RECON'!D214</f>
        <v>0</v>
      </c>
      <c r="E9038" s="200">
        <f>'BANK RECON'!C214</f>
        <v>0</v>
      </c>
      <c r="F9038" s="200">
        <f>'BANK RECON'!E214</f>
        <v>0</v>
      </c>
      <c r="G9038" s="201">
        <f>'BANK RECON'!G214</f>
        <v>0</v>
      </c>
      <c r="H9038" s="201"/>
      <c r="I9038" s="201">
        <f t="shared" si="143"/>
        <v>0</v>
      </c>
      <c r="J9038" s="200"/>
      <c r="K9038" s="200" t="str" cm="1">
        <f t="array" ref="K9038">IF($C9038="","",IF(AND($C9038=Party_Statement!$C$5,$B9038&gt;=Party_Statement!$C$6,$B9038&lt;=Party_Statement!$E$6),SUMPRODUCT(($C$3:$C9038=Party_Statement!$C$5)*($B$3:$B9038&gt;=Party_Statement!$C$6)*($B$3:$B9038&lt;=Party_Statement!$E$6)),""))</f>
        <v/>
      </c>
    </row>
    <row r="9039" spans="1:11" x14ac:dyDescent="0.2">
      <c r="A9039" s="203">
        <f>'BANK RECON'!A215</f>
        <v>0</v>
      </c>
      <c r="B9039" s="197">
        <f>'BANK RECON'!B215</f>
        <v>0</v>
      </c>
      <c r="C9039" s="200">
        <f>'BANK RECON'!D215</f>
        <v>0</v>
      </c>
      <c r="D9039" s="200">
        <f>'BANK RECON'!D215</f>
        <v>0</v>
      </c>
      <c r="E9039" s="200">
        <f>'BANK RECON'!C215</f>
        <v>0</v>
      </c>
      <c r="F9039" s="200">
        <f>'BANK RECON'!E215</f>
        <v>0</v>
      </c>
      <c r="G9039" s="201">
        <f>'BANK RECON'!G215</f>
        <v>0</v>
      </c>
      <c r="H9039" s="201"/>
      <c r="I9039" s="201">
        <f t="shared" si="143"/>
        <v>0</v>
      </c>
      <c r="J9039" s="200"/>
      <c r="K9039" s="200" t="str" cm="1">
        <f t="array" ref="K9039">IF($C9039="","",IF(AND($C9039=Party_Statement!$C$5,$B9039&gt;=Party_Statement!$C$6,$B9039&lt;=Party_Statement!$E$6),SUMPRODUCT(($C$3:$C9039=Party_Statement!$C$5)*($B$3:$B9039&gt;=Party_Statement!$C$6)*($B$3:$B9039&lt;=Party_Statement!$E$6)),""))</f>
        <v/>
      </c>
    </row>
    <row r="9040" spans="1:11" x14ac:dyDescent="0.2">
      <c r="A9040" s="203">
        <f>'BANK RECON'!A216</f>
        <v>0</v>
      </c>
      <c r="B9040" s="197">
        <f>'BANK RECON'!B216</f>
        <v>0</v>
      </c>
      <c r="C9040" s="200">
        <f>'BANK RECON'!D216</f>
        <v>0</v>
      </c>
      <c r="D9040" s="200">
        <f>'BANK RECON'!D216</f>
        <v>0</v>
      </c>
      <c r="E9040" s="200">
        <f>'BANK RECON'!C216</f>
        <v>0</v>
      </c>
      <c r="F9040" s="200">
        <f>'BANK RECON'!E216</f>
        <v>0</v>
      </c>
      <c r="G9040" s="201">
        <f>'BANK RECON'!G216</f>
        <v>0</v>
      </c>
      <c r="H9040" s="201"/>
      <c r="I9040" s="201">
        <f t="shared" si="143"/>
        <v>0</v>
      </c>
      <c r="J9040" s="200"/>
      <c r="K9040" s="200" t="str" cm="1">
        <f t="array" ref="K9040">IF($C9040="","",IF(AND($C9040=Party_Statement!$C$5,$B9040&gt;=Party_Statement!$C$6,$B9040&lt;=Party_Statement!$E$6),SUMPRODUCT(($C$3:$C9040=Party_Statement!$C$5)*($B$3:$B9040&gt;=Party_Statement!$C$6)*($B$3:$B9040&lt;=Party_Statement!$E$6)),""))</f>
        <v/>
      </c>
    </row>
    <row r="9041" spans="1:11" x14ac:dyDescent="0.2">
      <c r="A9041" s="203">
        <f>'BANK RECON'!A217</f>
        <v>0</v>
      </c>
      <c r="B9041" s="197">
        <f>'BANK RECON'!B217</f>
        <v>0</v>
      </c>
      <c r="C9041" s="200">
        <f>'BANK RECON'!D217</f>
        <v>0</v>
      </c>
      <c r="D9041" s="200">
        <f>'BANK RECON'!D217</f>
        <v>0</v>
      </c>
      <c r="E9041" s="200">
        <f>'BANK RECON'!C217</f>
        <v>0</v>
      </c>
      <c r="F9041" s="200">
        <f>'BANK RECON'!E217</f>
        <v>0</v>
      </c>
      <c r="G9041" s="201">
        <f>'BANK RECON'!G217</f>
        <v>0</v>
      </c>
      <c r="H9041" s="201"/>
      <c r="I9041" s="201">
        <f t="shared" si="143"/>
        <v>0</v>
      </c>
      <c r="J9041" s="200"/>
      <c r="K9041" s="200" t="str" cm="1">
        <f t="array" ref="K9041">IF($C9041="","",IF(AND($C9041=Party_Statement!$C$5,$B9041&gt;=Party_Statement!$C$6,$B9041&lt;=Party_Statement!$E$6),SUMPRODUCT(($C$3:$C9041=Party_Statement!$C$5)*($B$3:$B9041&gt;=Party_Statement!$C$6)*($B$3:$B9041&lt;=Party_Statement!$E$6)),""))</f>
        <v/>
      </c>
    </row>
    <row r="9042" spans="1:11" x14ac:dyDescent="0.2">
      <c r="A9042" s="203">
        <f>'BANK RECON'!A218</f>
        <v>0</v>
      </c>
      <c r="B9042" s="197">
        <f>'BANK RECON'!B218</f>
        <v>0</v>
      </c>
      <c r="C9042" s="200">
        <f>'BANK RECON'!D218</f>
        <v>0</v>
      </c>
      <c r="D9042" s="200">
        <f>'BANK RECON'!D218</f>
        <v>0</v>
      </c>
      <c r="E9042" s="200">
        <f>'BANK RECON'!C218</f>
        <v>0</v>
      </c>
      <c r="F9042" s="200">
        <f>'BANK RECON'!E218</f>
        <v>0</v>
      </c>
      <c r="G9042" s="201">
        <f>'BANK RECON'!G218</f>
        <v>0</v>
      </c>
      <c r="H9042" s="201"/>
      <c r="I9042" s="201">
        <f t="shared" si="143"/>
        <v>0</v>
      </c>
      <c r="J9042" s="200"/>
      <c r="K9042" s="200" t="str" cm="1">
        <f t="array" ref="K9042">IF($C9042="","",IF(AND($C9042=Party_Statement!$C$5,$B9042&gt;=Party_Statement!$C$6,$B9042&lt;=Party_Statement!$E$6),SUMPRODUCT(($C$3:$C9042=Party_Statement!$C$5)*($B$3:$B9042&gt;=Party_Statement!$C$6)*($B$3:$B9042&lt;=Party_Statement!$E$6)),""))</f>
        <v/>
      </c>
    </row>
    <row r="9043" spans="1:11" x14ac:dyDescent="0.2">
      <c r="A9043" s="203">
        <f>'BANK RECON'!A219</f>
        <v>0</v>
      </c>
      <c r="B9043" s="197">
        <f>'BANK RECON'!B219</f>
        <v>0</v>
      </c>
      <c r="C9043" s="200">
        <f>'BANK RECON'!D219</f>
        <v>0</v>
      </c>
      <c r="D9043" s="200">
        <f>'BANK RECON'!D219</f>
        <v>0</v>
      </c>
      <c r="E9043" s="200">
        <f>'BANK RECON'!C219</f>
        <v>0</v>
      </c>
      <c r="F9043" s="200">
        <f>'BANK RECON'!E219</f>
        <v>0</v>
      </c>
      <c r="G9043" s="201">
        <f>'BANK RECON'!G219</f>
        <v>0</v>
      </c>
      <c r="H9043" s="201"/>
      <c r="I9043" s="201">
        <f t="shared" si="143"/>
        <v>0</v>
      </c>
      <c r="J9043" s="200"/>
      <c r="K9043" s="200" t="str" cm="1">
        <f t="array" ref="K9043">IF($C9043="","",IF(AND($C9043=Party_Statement!$C$5,$B9043&gt;=Party_Statement!$C$6,$B9043&lt;=Party_Statement!$E$6),SUMPRODUCT(($C$3:$C9043=Party_Statement!$C$5)*($B$3:$B9043&gt;=Party_Statement!$C$6)*($B$3:$B9043&lt;=Party_Statement!$E$6)),""))</f>
        <v/>
      </c>
    </row>
    <row r="9044" spans="1:11" x14ac:dyDescent="0.2">
      <c r="A9044" s="203">
        <f>'BANK RECON'!A220</f>
        <v>0</v>
      </c>
      <c r="B9044" s="197">
        <f>'BANK RECON'!B220</f>
        <v>0</v>
      </c>
      <c r="C9044" s="200">
        <f>'BANK RECON'!D220</f>
        <v>0</v>
      </c>
      <c r="D9044" s="200">
        <f>'BANK RECON'!D220</f>
        <v>0</v>
      </c>
      <c r="E9044" s="200">
        <f>'BANK RECON'!C220</f>
        <v>0</v>
      </c>
      <c r="F9044" s="200">
        <f>'BANK RECON'!E220</f>
        <v>0</v>
      </c>
      <c r="G9044" s="201">
        <f>'BANK RECON'!G220</f>
        <v>0</v>
      </c>
      <c r="H9044" s="201"/>
      <c r="I9044" s="201">
        <f t="shared" si="143"/>
        <v>0</v>
      </c>
      <c r="J9044" s="200"/>
      <c r="K9044" s="200" t="str" cm="1">
        <f t="array" ref="K9044">IF($C9044="","",IF(AND($C9044=Party_Statement!$C$5,$B9044&gt;=Party_Statement!$C$6,$B9044&lt;=Party_Statement!$E$6),SUMPRODUCT(($C$3:$C9044=Party_Statement!$C$5)*($B$3:$B9044&gt;=Party_Statement!$C$6)*($B$3:$B9044&lt;=Party_Statement!$E$6)),""))</f>
        <v/>
      </c>
    </row>
    <row r="9045" spans="1:11" x14ac:dyDescent="0.2">
      <c r="A9045" s="203">
        <f>'BANK RECON'!A221</f>
        <v>0</v>
      </c>
      <c r="B9045" s="197">
        <f>'BANK RECON'!B221</f>
        <v>0</v>
      </c>
      <c r="C9045" s="200">
        <f>'BANK RECON'!D221</f>
        <v>0</v>
      </c>
      <c r="D9045" s="200">
        <f>'BANK RECON'!D221</f>
        <v>0</v>
      </c>
      <c r="E9045" s="200">
        <f>'BANK RECON'!C221</f>
        <v>0</v>
      </c>
      <c r="F9045" s="200">
        <f>'BANK RECON'!E221</f>
        <v>0</v>
      </c>
      <c r="G9045" s="201">
        <f>'BANK RECON'!G221</f>
        <v>0</v>
      </c>
      <c r="H9045" s="201"/>
      <c r="I9045" s="201">
        <f t="shared" si="143"/>
        <v>0</v>
      </c>
      <c r="J9045" s="200"/>
      <c r="K9045" s="200" t="str" cm="1">
        <f t="array" ref="K9045">IF($C9045="","",IF(AND($C9045=Party_Statement!$C$5,$B9045&gt;=Party_Statement!$C$6,$B9045&lt;=Party_Statement!$E$6),SUMPRODUCT(($C$3:$C9045=Party_Statement!$C$5)*($B$3:$B9045&gt;=Party_Statement!$C$6)*($B$3:$B9045&lt;=Party_Statement!$E$6)),""))</f>
        <v/>
      </c>
    </row>
    <row r="9046" spans="1:11" x14ac:dyDescent="0.2">
      <c r="A9046" s="203">
        <f>'BANK RECON'!A222</f>
        <v>0</v>
      </c>
      <c r="B9046" s="197">
        <f>'BANK RECON'!B222</f>
        <v>0</v>
      </c>
      <c r="C9046" s="200">
        <f>'BANK RECON'!D222</f>
        <v>0</v>
      </c>
      <c r="D9046" s="200">
        <f>'BANK RECON'!D222</f>
        <v>0</v>
      </c>
      <c r="E9046" s="200">
        <f>'BANK RECON'!C222</f>
        <v>0</v>
      </c>
      <c r="F9046" s="200">
        <f>'BANK RECON'!E222</f>
        <v>0</v>
      </c>
      <c r="G9046" s="201">
        <f>'BANK RECON'!G222</f>
        <v>0</v>
      </c>
      <c r="H9046" s="201"/>
      <c r="I9046" s="201">
        <f t="shared" si="143"/>
        <v>0</v>
      </c>
      <c r="J9046" s="200"/>
      <c r="K9046" s="200" t="str" cm="1">
        <f t="array" ref="K9046">IF($C9046="","",IF(AND($C9046=Party_Statement!$C$5,$B9046&gt;=Party_Statement!$C$6,$B9046&lt;=Party_Statement!$E$6),SUMPRODUCT(($C$3:$C9046=Party_Statement!$C$5)*($B$3:$B9046&gt;=Party_Statement!$C$6)*($B$3:$B9046&lt;=Party_Statement!$E$6)),""))</f>
        <v/>
      </c>
    </row>
    <row r="9047" spans="1:11" x14ac:dyDescent="0.2">
      <c r="A9047" s="203">
        <f>'BANK RECON'!A223</f>
        <v>0</v>
      </c>
      <c r="B9047" s="197">
        <f>'BANK RECON'!B223</f>
        <v>0</v>
      </c>
      <c r="C9047" s="200">
        <f>'BANK RECON'!D223</f>
        <v>0</v>
      </c>
      <c r="D9047" s="200">
        <f>'BANK RECON'!D223</f>
        <v>0</v>
      </c>
      <c r="E9047" s="200">
        <f>'BANK RECON'!C223</f>
        <v>0</v>
      </c>
      <c r="F9047" s="200">
        <f>'BANK RECON'!E223</f>
        <v>0</v>
      </c>
      <c r="G9047" s="201">
        <f>'BANK RECON'!G223</f>
        <v>0</v>
      </c>
      <c r="H9047" s="201"/>
      <c r="I9047" s="201">
        <f t="shared" si="143"/>
        <v>0</v>
      </c>
      <c r="J9047" s="200"/>
      <c r="K9047" s="200" t="str" cm="1">
        <f t="array" ref="K9047">IF($C9047="","",IF(AND($C9047=Party_Statement!$C$5,$B9047&gt;=Party_Statement!$C$6,$B9047&lt;=Party_Statement!$E$6),SUMPRODUCT(($C$3:$C9047=Party_Statement!$C$5)*($B$3:$B9047&gt;=Party_Statement!$C$6)*($B$3:$B9047&lt;=Party_Statement!$E$6)),""))</f>
        <v/>
      </c>
    </row>
    <row r="9048" spans="1:11" x14ac:dyDescent="0.2">
      <c r="A9048" s="203">
        <f>'BANK RECON'!A224</f>
        <v>0</v>
      </c>
      <c r="B9048" s="197">
        <f>'BANK RECON'!B224</f>
        <v>0</v>
      </c>
      <c r="C9048" s="200">
        <f>'BANK RECON'!D224</f>
        <v>0</v>
      </c>
      <c r="D9048" s="200">
        <f>'BANK RECON'!D224</f>
        <v>0</v>
      </c>
      <c r="E9048" s="200">
        <f>'BANK RECON'!C224</f>
        <v>0</v>
      </c>
      <c r="F9048" s="200">
        <f>'BANK RECON'!E224</f>
        <v>0</v>
      </c>
      <c r="G9048" s="201">
        <f>'BANK RECON'!G224</f>
        <v>0</v>
      </c>
      <c r="H9048" s="201"/>
      <c r="I9048" s="201">
        <f t="shared" si="143"/>
        <v>0</v>
      </c>
      <c r="J9048" s="200"/>
      <c r="K9048" s="200" t="str" cm="1">
        <f t="array" ref="K9048">IF($C9048="","",IF(AND($C9048=Party_Statement!$C$5,$B9048&gt;=Party_Statement!$C$6,$B9048&lt;=Party_Statement!$E$6),SUMPRODUCT(($C$3:$C9048=Party_Statement!$C$5)*($B$3:$B9048&gt;=Party_Statement!$C$6)*($B$3:$B9048&lt;=Party_Statement!$E$6)),""))</f>
        <v/>
      </c>
    </row>
    <row r="9049" spans="1:11" x14ac:dyDescent="0.2">
      <c r="A9049" s="203">
        <f>'BANK RECON'!A225</f>
        <v>0</v>
      </c>
      <c r="B9049" s="197">
        <f>'BANK RECON'!B225</f>
        <v>0</v>
      </c>
      <c r="C9049" s="200">
        <f>'BANK RECON'!D225</f>
        <v>0</v>
      </c>
      <c r="D9049" s="200">
        <f>'BANK RECON'!D225</f>
        <v>0</v>
      </c>
      <c r="E9049" s="200">
        <f>'BANK RECON'!C225</f>
        <v>0</v>
      </c>
      <c r="F9049" s="200">
        <f>'BANK RECON'!E225</f>
        <v>0</v>
      </c>
      <c r="G9049" s="201">
        <f>'BANK RECON'!G225</f>
        <v>0</v>
      </c>
      <c r="H9049" s="201"/>
      <c r="I9049" s="201">
        <f t="shared" si="143"/>
        <v>0</v>
      </c>
      <c r="J9049" s="200"/>
      <c r="K9049" s="200" t="str" cm="1">
        <f t="array" ref="K9049">IF($C9049="","",IF(AND($C9049=Party_Statement!$C$5,$B9049&gt;=Party_Statement!$C$6,$B9049&lt;=Party_Statement!$E$6),SUMPRODUCT(($C$3:$C9049=Party_Statement!$C$5)*($B$3:$B9049&gt;=Party_Statement!$C$6)*($B$3:$B9049&lt;=Party_Statement!$E$6)),""))</f>
        <v/>
      </c>
    </row>
    <row r="9050" spans="1:11" x14ac:dyDescent="0.2">
      <c r="A9050" s="203">
        <f>'BANK RECON'!A226</f>
        <v>0</v>
      </c>
      <c r="B9050" s="197">
        <f>'BANK RECON'!B226</f>
        <v>0</v>
      </c>
      <c r="C9050" s="200">
        <f>'BANK RECON'!D226</f>
        <v>0</v>
      </c>
      <c r="D9050" s="200">
        <f>'BANK RECON'!D226</f>
        <v>0</v>
      </c>
      <c r="E9050" s="200">
        <f>'BANK RECON'!C226</f>
        <v>0</v>
      </c>
      <c r="F9050" s="200">
        <f>'BANK RECON'!E226</f>
        <v>0</v>
      </c>
      <c r="G9050" s="201">
        <f>'BANK RECON'!G226</f>
        <v>0</v>
      </c>
      <c r="H9050" s="201"/>
      <c r="I9050" s="201">
        <f t="shared" si="143"/>
        <v>0</v>
      </c>
      <c r="J9050" s="200"/>
      <c r="K9050" s="200" t="str" cm="1">
        <f t="array" ref="K9050">IF($C9050="","",IF(AND($C9050=Party_Statement!$C$5,$B9050&gt;=Party_Statement!$C$6,$B9050&lt;=Party_Statement!$E$6),SUMPRODUCT(($C$3:$C9050=Party_Statement!$C$5)*($B$3:$B9050&gt;=Party_Statement!$C$6)*($B$3:$B9050&lt;=Party_Statement!$E$6)),""))</f>
        <v/>
      </c>
    </row>
    <row r="9051" spans="1:11" x14ac:dyDescent="0.2">
      <c r="A9051" s="203">
        <f>'BANK RECON'!A227</f>
        <v>0</v>
      </c>
      <c r="B9051" s="197">
        <f>'BANK RECON'!B227</f>
        <v>0</v>
      </c>
      <c r="C9051" s="200">
        <f>'BANK RECON'!D227</f>
        <v>0</v>
      </c>
      <c r="D9051" s="200">
        <f>'BANK RECON'!D227</f>
        <v>0</v>
      </c>
      <c r="E9051" s="200">
        <f>'BANK RECON'!C227</f>
        <v>0</v>
      </c>
      <c r="F9051" s="200">
        <f>'BANK RECON'!E227</f>
        <v>0</v>
      </c>
      <c r="G9051" s="201">
        <f>'BANK RECON'!G227</f>
        <v>0</v>
      </c>
      <c r="H9051" s="201"/>
      <c r="I9051" s="201">
        <f t="shared" si="143"/>
        <v>0</v>
      </c>
      <c r="J9051" s="200"/>
      <c r="K9051" s="200" t="str" cm="1">
        <f t="array" ref="K9051">IF($C9051="","",IF(AND($C9051=Party_Statement!$C$5,$B9051&gt;=Party_Statement!$C$6,$B9051&lt;=Party_Statement!$E$6),SUMPRODUCT(($C$3:$C9051=Party_Statement!$C$5)*($B$3:$B9051&gt;=Party_Statement!$C$6)*($B$3:$B9051&lt;=Party_Statement!$E$6)),""))</f>
        <v/>
      </c>
    </row>
    <row r="9052" spans="1:11" x14ac:dyDescent="0.2">
      <c r="A9052" s="203">
        <f>'BANK RECON'!A228</f>
        <v>0</v>
      </c>
      <c r="B9052" s="197">
        <f>'BANK RECON'!B228</f>
        <v>0</v>
      </c>
      <c r="C9052" s="200">
        <f>'BANK RECON'!D228</f>
        <v>0</v>
      </c>
      <c r="D9052" s="200">
        <f>'BANK RECON'!D228</f>
        <v>0</v>
      </c>
      <c r="E9052" s="200">
        <f>'BANK RECON'!C228</f>
        <v>0</v>
      </c>
      <c r="F9052" s="200">
        <f>'BANK RECON'!E228</f>
        <v>0</v>
      </c>
      <c r="G9052" s="201">
        <f>'BANK RECON'!G228</f>
        <v>0</v>
      </c>
      <c r="H9052" s="201"/>
      <c r="I9052" s="201">
        <f t="shared" si="143"/>
        <v>0</v>
      </c>
      <c r="J9052" s="200"/>
      <c r="K9052" s="200" t="str" cm="1">
        <f t="array" ref="K9052">IF($C9052="","",IF(AND($C9052=Party_Statement!$C$5,$B9052&gt;=Party_Statement!$C$6,$B9052&lt;=Party_Statement!$E$6),SUMPRODUCT(($C$3:$C9052=Party_Statement!$C$5)*($B$3:$B9052&gt;=Party_Statement!$C$6)*($B$3:$B9052&lt;=Party_Statement!$E$6)),""))</f>
        <v/>
      </c>
    </row>
    <row r="9053" spans="1:11" x14ac:dyDescent="0.2">
      <c r="A9053" s="203">
        <f>'BANK RECON'!A229</f>
        <v>0</v>
      </c>
      <c r="B9053" s="197">
        <f>'BANK RECON'!B229</f>
        <v>0</v>
      </c>
      <c r="C9053" s="200">
        <f>'BANK RECON'!D229</f>
        <v>0</v>
      </c>
      <c r="D9053" s="200">
        <f>'BANK RECON'!D229</f>
        <v>0</v>
      </c>
      <c r="E9053" s="200">
        <f>'BANK RECON'!C229</f>
        <v>0</v>
      </c>
      <c r="F9053" s="200">
        <f>'BANK RECON'!E229</f>
        <v>0</v>
      </c>
      <c r="G9053" s="201">
        <f>'BANK RECON'!G229</f>
        <v>0</v>
      </c>
      <c r="H9053" s="201"/>
      <c r="I9053" s="201">
        <f t="shared" si="143"/>
        <v>0</v>
      </c>
      <c r="J9053" s="200"/>
      <c r="K9053" s="200" t="str" cm="1">
        <f t="array" ref="K9053">IF($C9053="","",IF(AND($C9053=Party_Statement!$C$5,$B9053&gt;=Party_Statement!$C$6,$B9053&lt;=Party_Statement!$E$6),SUMPRODUCT(($C$3:$C9053=Party_Statement!$C$5)*($B$3:$B9053&gt;=Party_Statement!$C$6)*($B$3:$B9053&lt;=Party_Statement!$E$6)),""))</f>
        <v/>
      </c>
    </row>
    <row r="9054" spans="1:11" x14ac:dyDescent="0.2">
      <c r="A9054" s="203">
        <f>'BANK RECON'!A230</f>
        <v>0</v>
      </c>
      <c r="B9054" s="197">
        <f>'BANK RECON'!B230</f>
        <v>0</v>
      </c>
      <c r="C9054" s="200">
        <f>'BANK RECON'!D230</f>
        <v>0</v>
      </c>
      <c r="D9054" s="200">
        <f>'BANK RECON'!D230</f>
        <v>0</v>
      </c>
      <c r="E9054" s="200">
        <f>'BANK RECON'!C230</f>
        <v>0</v>
      </c>
      <c r="F9054" s="200">
        <f>'BANK RECON'!E230</f>
        <v>0</v>
      </c>
      <c r="G9054" s="201">
        <f>'BANK RECON'!G230</f>
        <v>0</v>
      </c>
      <c r="H9054" s="201"/>
      <c r="I9054" s="201">
        <f t="shared" si="143"/>
        <v>0</v>
      </c>
      <c r="J9054" s="200"/>
      <c r="K9054" s="200" t="str" cm="1">
        <f t="array" ref="K9054">IF($C9054="","",IF(AND($C9054=Party_Statement!$C$5,$B9054&gt;=Party_Statement!$C$6,$B9054&lt;=Party_Statement!$E$6),SUMPRODUCT(($C$3:$C9054=Party_Statement!$C$5)*($B$3:$B9054&gt;=Party_Statement!$C$6)*($B$3:$B9054&lt;=Party_Statement!$E$6)),""))</f>
        <v/>
      </c>
    </row>
    <row r="9055" spans="1:11" x14ac:dyDescent="0.2">
      <c r="A9055" s="203">
        <f>'BANK RECON'!A231</f>
        <v>0</v>
      </c>
      <c r="B9055" s="197">
        <f>'BANK RECON'!B231</f>
        <v>0</v>
      </c>
      <c r="C9055" s="200">
        <f>'BANK RECON'!D231</f>
        <v>0</v>
      </c>
      <c r="D9055" s="200">
        <f>'BANK RECON'!D231</f>
        <v>0</v>
      </c>
      <c r="E9055" s="200">
        <f>'BANK RECON'!C231</f>
        <v>0</v>
      </c>
      <c r="F9055" s="200">
        <f>'BANK RECON'!E231</f>
        <v>0</v>
      </c>
      <c r="G9055" s="201">
        <f>'BANK RECON'!G231</f>
        <v>0</v>
      </c>
      <c r="H9055" s="201"/>
      <c r="I9055" s="201">
        <f t="shared" si="143"/>
        <v>0</v>
      </c>
      <c r="J9055" s="200"/>
      <c r="K9055" s="200" t="str" cm="1">
        <f t="array" ref="K9055">IF($C9055="","",IF(AND($C9055=Party_Statement!$C$5,$B9055&gt;=Party_Statement!$C$6,$B9055&lt;=Party_Statement!$E$6),SUMPRODUCT(($C$3:$C9055=Party_Statement!$C$5)*($B$3:$B9055&gt;=Party_Statement!$C$6)*($B$3:$B9055&lt;=Party_Statement!$E$6)),""))</f>
        <v/>
      </c>
    </row>
    <row r="9056" spans="1:11" x14ac:dyDescent="0.2">
      <c r="A9056" s="203">
        <f>'BANK RECON'!A232</f>
        <v>0</v>
      </c>
      <c r="B9056" s="197">
        <f>'BANK RECON'!B232</f>
        <v>0</v>
      </c>
      <c r="C9056" s="200">
        <f>'BANK RECON'!D232</f>
        <v>0</v>
      </c>
      <c r="D9056" s="200">
        <f>'BANK RECON'!D232</f>
        <v>0</v>
      </c>
      <c r="E9056" s="200">
        <f>'BANK RECON'!C232</f>
        <v>0</v>
      </c>
      <c r="F9056" s="200">
        <f>'BANK RECON'!E232</f>
        <v>0</v>
      </c>
      <c r="G9056" s="201">
        <f>'BANK RECON'!G232</f>
        <v>0</v>
      </c>
      <c r="H9056" s="201"/>
      <c r="I9056" s="201">
        <f t="shared" si="143"/>
        <v>0</v>
      </c>
      <c r="J9056" s="200"/>
      <c r="K9056" s="200" t="str" cm="1">
        <f t="array" ref="K9056">IF($C9056="","",IF(AND($C9056=Party_Statement!$C$5,$B9056&gt;=Party_Statement!$C$6,$B9056&lt;=Party_Statement!$E$6),SUMPRODUCT(($C$3:$C9056=Party_Statement!$C$5)*($B$3:$B9056&gt;=Party_Statement!$C$6)*($B$3:$B9056&lt;=Party_Statement!$E$6)),""))</f>
        <v/>
      </c>
    </row>
    <row r="9057" spans="1:11" x14ac:dyDescent="0.2">
      <c r="A9057" s="203">
        <f>'BANK RECON'!A233</f>
        <v>0</v>
      </c>
      <c r="B9057" s="197">
        <f>'BANK RECON'!B233</f>
        <v>0</v>
      </c>
      <c r="C9057" s="200">
        <f>'BANK RECON'!D233</f>
        <v>0</v>
      </c>
      <c r="D9057" s="200">
        <f>'BANK RECON'!D233</f>
        <v>0</v>
      </c>
      <c r="E9057" s="200">
        <f>'BANK RECON'!C233</f>
        <v>0</v>
      </c>
      <c r="F9057" s="200">
        <f>'BANK RECON'!E233</f>
        <v>0</v>
      </c>
      <c r="G9057" s="201">
        <f>'BANK RECON'!G233</f>
        <v>0</v>
      </c>
      <c r="H9057" s="201"/>
      <c r="I9057" s="201">
        <f t="shared" si="143"/>
        <v>0</v>
      </c>
      <c r="J9057" s="200"/>
      <c r="K9057" s="200" t="str" cm="1">
        <f t="array" ref="K9057">IF($C9057="","",IF(AND($C9057=Party_Statement!$C$5,$B9057&gt;=Party_Statement!$C$6,$B9057&lt;=Party_Statement!$E$6),SUMPRODUCT(($C$3:$C9057=Party_Statement!$C$5)*($B$3:$B9057&gt;=Party_Statement!$C$6)*($B$3:$B9057&lt;=Party_Statement!$E$6)),""))</f>
        <v/>
      </c>
    </row>
    <row r="9058" spans="1:11" x14ac:dyDescent="0.2">
      <c r="A9058" s="203">
        <f>'BANK RECON'!A234</f>
        <v>0</v>
      </c>
      <c r="B9058" s="197">
        <f>'BANK RECON'!B234</f>
        <v>0</v>
      </c>
      <c r="C9058" s="200">
        <f>'BANK RECON'!D234</f>
        <v>0</v>
      </c>
      <c r="D9058" s="200">
        <f>'BANK RECON'!D234</f>
        <v>0</v>
      </c>
      <c r="E9058" s="200">
        <f>'BANK RECON'!C234</f>
        <v>0</v>
      </c>
      <c r="F9058" s="200">
        <f>'BANK RECON'!E234</f>
        <v>0</v>
      </c>
      <c r="G9058" s="201">
        <f>'BANK RECON'!G234</f>
        <v>0</v>
      </c>
      <c r="H9058" s="201"/>
      <c r="I9058" s="201">
        <f t="shared" si="143"/>
        <v>0</v>
      </c>
      <c r="J9058" s="200"/>
      <c r="K9058" s="200" t="str" cm="1">
        <f t="array" ref="K9058">IF($C9058="","",IF(AND($C9058=Party_Statement!$C$5,$B9058&gt;=Party_Statement!$C$6,$B9058&lt;=Party_Statement!$E$6),SUMPRODUCT(($C$3:$C9058=Party_Statement!$C$5)*($B$3:$B9058&gt;=Party_Statement!$C$6)*($B$3:$B9058&lt;=Party_Statement!$E$6)),""))</f>
        <v/>
      </c>
    </row>
    <row r="9059" spans="1:11" x14ac:dyDescent="0.2">
      <c r="A9059" s="203">
        <f>'BANK RECON'!A235</f>
        <v>0</v>
      </c>
      <c r="B9059" s="197">
        <f>'BANK RECON'!B235</f>
        <v>0</v>
      </c>
      <c r="C9059" s="200">
        <f>'BANK RECON'!D235</f>
        <v>0</v>
      </c>
      <c r="D9059" s="200">
        <f>'BANK RECON'!D235</f>
        <v>0</v>
      </c>
      <c r="E9059" s="200">
        <f>'BANK RECON'!C235</f>
        <v>0</v>
      </c>
      <c r="F9059" s="200">
        <f>'BANK RECON'!E235</f>
        <v>0</v>
      </c>
      <c r="G9059" s="201">
        <f>'BANK RECON'!G235</f>
        <v>0</v>
      </c>
      <c r="H9059" s="201"/>
      <c r="I9059" s="201">
        <f t="shared" si="143"/>
        <v>0</v>
      </c>
      <c r="J9059" s="200"/>
      <c r="K9059" s="200" t="str" cm="1">
        <f t="array" ref="K9059">IF($C9059="","",IF(AND($C9059=Party_Statement!$C$5,$B9059&gt;=Party_Statement!$C$6,$B9059&lt;=Party_Statement!$E$6),SUMPRODUCT(($C$3:$C9059=Party_Statement!$C$5)*($B$3:$B9059&gt;=Party_Statement!$C$6)*($B$3:$B9059&lt;=Party_Statement!$E$6)),""))</f>
        <v/>
      </c>
    </row>
    <row r="9060" spans="1:11" x14ac:dyDescent="0.2">
      <c r="A9060" s="203">
        <f>'BANK RECON'!A236</f>
        <v>0</v>
      </c>
      <c r="B9060" s="197">
        <f>'BANK RECON'!B236</f>
        <v>0</v>
      </c>
      <c r="C9060" s="200">
        <f>'BANK RECON'!D236</f>
        <v>0</v>
      </c>
      <c r="D9060" s="200">
        <f>'BANK RECON'!D236</f>
        <v>0</v>
      </c>
      <c r="E9060" s="200">
        <f>'BANK RECON'!C236</f>
        <v>0</v>
      </c>
      <c r="F9060" s="200">
        <f>'BANK RECON'!E236</f>
        <v>0</v>
      </c>
      <c r="G9060" s="201">
        <f>'BANK RECON'!G236</f>
        <v>0</v>
      </c>
      <c r="H9060" s="201"/>
      <c r="I9060" s="201">
        <f t="shared" si="143"/>
        <v>0</v>
      </c>
      <c r="J9060" s="200"/>
      <c r="K9060" s="200" t="str" cm="1">
        <f t="array" ref="K9060">IF($C9060="","",IF(AND($C9060=Party_Statement!$C$5,$B9060&gt;=Party_Statement!$C$6,$B9060&lt;=Party_Statement!$E$6),SUMPRODUCT(($C$3:$C9060=Party_Statement!$C$5)*($B$3:$B9060&gt;=Party_Statement!$C$6)*($B$3:$B9060&lt;=Party_Statement!$E$6)),""))</f>
        <v/>
      </c>
    </row>
    <row r="9061" spans="1:11" s="64" customFormat="1" x14ac:dyDescent="0.2">
      <c r="A9061" s="203">
        <f>'BANK RECON'!A237</f>
        <v>0</v>
      </c>
      <c r="B9061" s="197">
        <f>'BANK RECON'!B237</f>
        <v>0</v>
      </c>
      <c r="C9061" s="200">
        <f>'BANK RECON'!D237</f>
        <v>0</v>
      </c>
      <c r="D9061" s="200">
        <f>'BANK RECON'!D237</f>
        <v>0</v>
      </c>
      <c r="E9061" s="200">
        <f>'BANK RECON'!C237</f>
        <v>0</v>
      </c>
      <c r="F9061" s="200">
        <f>'BANK RECON'!E237</f>
        <v>0</v>
      </c>
      <c r="G9061" s="201">
        <f>'BANK RECON'!G237</f>
        <v>0</v>
      </c>
      <c r="H9061" s="201"/>
      <c r="I9061" s="201">
        <f t="shared" si="143"/>
        <v>0</v>
      </c>
      <c r="J9061" s="202"/>
      <c r="K9061" s="200" t="str" cm="1">
        <f t="array" ref="K9061">IF($C9061="","",IF(AND($C9061=Party_Statement!$C$5,$B9061&gt;=Party_Statement!$C$6,$B9061&lt;=Party_Statement!$E$6),SUMPRODUCT(($C$3:$C9061=Party_Statement!$C$5)*($B$3:$B9061&gt;=Party_Statement!$C$6)*($B$3:$B9061&lt;=Party_Statement!$E$6)),""))</f>
        <v/>
      </c>
    </row>
    <row r="9062" spans="1:11" x14ac:dyDescent="0.2">
      <c r="A9062" s="203">
        <f>'BANK RECON'!A238</f>
        <v>0</v>
      </c>
      <c r="B9062" s="197">
        <f>'BANK RECON'!B238</f>
        <v>0</v>
      </c>
      <c r="C9062" s="200">
        <f>'BANK RECON'!D238</f>
        <v>0</v>
      </c>
      <c r="D9062" s="200">
        <f>'BANK RECON'!D238</f>
        <v>0</v>
      </c>
      <c r="E9062" s="200">
        <f>'BANK RECON'!C238</f>
        <v>0</v>
      </c>
      <c r="F9062" s="200">
        <f>'BANK RECON'!E238</f>
        <v>0</v>
      </c>
      <c r="G9062" s="201">
        <f>'BANK RECON'!G238</f>
        <v>0</v>
      </c>
      <c r="H9062" s="201"/>
      <c r="I9062" s="201">
        <f t="shared" si="143"/>
        <v>0</v>
      </c>
      <c r="J9062" s="200"/>
      <c r="K9062" s="200" t="str" cm="1">
        <f t="array" ref="K9062">IF($C9062="","",IF(AND($C9062=Party_Statement!$C$5,$B9062&gt;=Party_Statement!$C$6,$B9062&lt;=Party_Statement!$E$6),SUMPRODUCT(($C$3:$C9062=Party_Statement!$C$5)*($B$3:$B9062&gt;=Party_Statement!$C$6)*($B$3:$B9062&lt;=Party_Statement!$E$6)),""))</f>
        <v/>
      </c>
    </row>
    <row r="9063" spans="1:11" x14ac:dyDescent="0.2">
      <c r="A9063" s="203">
        <f>'BANK RECON'!A239</f>
        <v>0</v>
      </c>
      <c r="B9063" s="197">
        <f>'BANK RECON'!B239</f>
        <v>0</v>
      </c>
      <c r="C9063" s="200">
        <f>'BANK RECON'!D239</f>
        <v>0</v>
      </c>
      <c r="D9063" s="200">
        <f>'BANK RECON'!D239</f>
        <v>0</v>
      </c>
      <c r="E9063" s="200">
        <f>'BANK RECON'!C239</f>
        <v>0</v>
      </c>
      <c r="F9063" s="200">
        <f>'BANK RECON'!E239</f>
        <v>0</v>
      </c>
      <c r="G9063" s="201">
        <f>'BANK RECON'!G239</f>
        <v>0</v>
      </c>
      <c r="H9063" s="201"/>
      <c r="I9063" s="201">
        <f t="shared" si="143"/>
        <v>0</v>
      </c>
      <c r="J9063" s="200"/>
      <c r="K9063" s="200" t="str" cm="1">
        <f t="array" ref="K9063">IF($C9063="","",IF(AND($C9063=Party_Statement!$C$5,$B9063&gt;=Party_Statement!$C$6,$B9063&lt;=Party_Statement!$E$6),SUMPRODUCT(($C$3:$C9063=Party_Statement!$C$5)*($B$3:$B9063&gt;=Party_Statement!$C$6)*($B$3:$B9063&lt;=Party_Statement!$E$6)),""))</f>
        <v/>
      </c>
    </row>
    <row r="9064" spans="1:11" x14ac:dyDescent="0.2">
      <c r="A9064" s="203">
        <f>'BANK RECON'!A240</f>
        <v>0</v>
      </c>
      <c r="B9064" s="197">
        <f>'BANK RECON'!B240</f>
        <v>0</v>
      </c>
      <c r="C9064" s="200">
        <f>'BANK RECON'!D240</f>
        <v>0</v>
      </c>
      <c r="D9064" s="200">
        <f>'BANK RECON'!D240</f>
        <v>0</v>
      </c>
      <c r="E9064" s="200">
        <f>'BANK RECON'!C240</f>
        <v>0</v>
      </c>
      <c r="F9064" s="200">
        <f>'BANK RECON'!E240</f>
        <v>0</v>
      </c>
      <c r="G9064" s="201">
        <f>'BANK RECON'!G240</f>
        <v>0</v>
      </c>
      <c r="H9064" s="201"/>
      <c r="I9064" s="201">
        <f t="shared" si="143"/>
        <v>0</v>
      </c>
      <c r="J9064" s="200"/>
      <c r="K9064" s="200" t="str" cm="1">
        <f t="array" ref="K9064">IF($C9064="","",IF(AND($C9064=Party_Statement!$C$5,$B9064&gt;=Party_Statement!$C$6,$B9064&lt;=Party_Statement!$E$6),SUMPRODUCT(($C$3:$C9064=Party_Statement!$C$5)*($B$3:$B9064&gt;=Party_Statement!$C$6)*($B$3:$B9064&lt;=Party_Statement!$E$6)),""))</f>
        <v/>
      </c>
    </row>
    <row r="9065" spans="1:11" x14ac:dyDescent="0.2">
      <c r="A9065" s="203">
        <f>'BANK RECON'!A241</f>
        <v>0</v>
      </c>
      <c r="B9065" s="197">
        <f>'BANK RECON'!B241</f>
        <v>0</v>
      </c>
      <c r="C9065" s="200">
        <f>'BANK RECON'!D241</f>
        <v>0</v>
      </c>
      <c r="D9065" s="200">
        <f>'BANK RECON'!D241</f>
        <v>0</v>
      </c>
      <c r="E9065" s="200">
        <f>'BANK RECON'!C241</f>
        <v>0</v>
      </c>
      <c r="F9065" s="200">
        <f>'BANK RECON'!E241</f>
        <v>0</v>
      </c>
      <c r="G9065" s="201">
        <f>'BANK RECON'!G241</f>
        <v>0</v>
      </c>
      <c r="H9065" s="201"/>
      <c r="I9065" s="201">
        <f t="shared" si="143"/>
        <v>0</v>
      </c>
      <c r="J9065" s="200"/>
      <c r="K9065" s="200" t="str" cm="1">
        <f t="array" ref="K9065">IF($C9065="","",IF(AND($C9065=Party_Statement!$C$5,$B9065&gt;=Party_Statement!$C$6,$B9065&lt;=Party_Statement!$E$6),SUMPRODUCT(($C$3:$C9065=Party_Statement!$C$5)*($B$3:$B9065&gt;=Party_Statement!$C$6)*($B$3:$B9065&lt;=Party_Statement!$E$6)),""))</f>
        <v/>
      </c>
    </row>
    <row r="9066" spans="1:11" x14ac:dyDescent="0.2">
      <c r="A9066" s="203">
        <f>'BANK RECON'!A242</f>
        <v>0</v>
      </c>
      <c r="B9066" s="197">
        <f>'BANK RECON'!B242</f>
        <v>0</v>
      </c>
      <c r="C9066" s="200">
        <f>'BANK RECON'!D242</f>
        <v>0</v>
      </c>
      <c r="D9066" s="200">
        <f>'BANK RECON'!D242</f>
        <v>0</v>
      </c>
      <c r="E9066" s="200">
        <f>'BANK RECON'!C242</f>
        <v>0</v>
      </c>
      <c r="F9066" s="200">
        <f>'BANK RECON'!E242</f>
        <v>0</v>
      </c>
      <c r="G9066" s="201">
        <f>'BANK RECON'!G242</f>
        <v>0</v>
      </c>
      <c r="H9066" s="201"/>
      <c r="I9066" s="201">
        <f t="shared" si="143"/>
        <v>0</v>
      </c>
      <c r="J9066" s="200"/>
      <c r="K9066" s="200" t="str" cm="1">
        <f t="array" ref="K9066">IF($C9066="","",IF(AND($C9066=Party_Statement!$C$5,$B9066&gt;=Party_Statement!$C$6,$B9066&lt;=Party_Statement!$E$6),SUMPRODUCT(($C$3:$C9066=Party_Statement!$C$5)*($B$3:$B9066&gt;=Party_Statement!$C$6)*($B$3:$B9066&lt;=Party_Statement!$E$6)),""))</f>
        <v/>
      </c>
    </row>
    <row r="9067" spans="1:11" x14ac:dyDescent="0.2">
      <c r="A9067" s="203">
        <f>'BANK RECON'!A243</f>
        <v>0</v>
      </c>
      <c r="B9067" s="197">
        <f>'BANK RECON'!B243</f>
        <v>0</v>
      </c>
      <c r="C9067" s="200">
        <f>'BANK RECON'!D243</f>
        <v>0</v>
      </c>
      <c r="D9067" s="200">
        <f>'BANK RECON'!D243</f>
        <v>0</v>
      </c>
      <c r="E9067" s="200">
        <f>'BANK RECON'!C243</f>
        <v>0</v>
      </c>
      <c r="F9067" s="200">
        <f>'BANK RECON'!E243</f>
        <v>0</v>
      </c>
      <c r="G9067" s="201">
        <f>'BANK RECON'!G243</f>
        <v>0</v>
      </c>
      <c r="H9067" s="201"/>
      <c r="I9067" s="201">
        <f t="shared" si="143"/>
        <v>0</v>
      </c>
      <c r="J9067" s="200"/>
      <c r="K9067" s="200" t="str" cm="1">
        <f t="array" ref="K9067">IF($C9067="","",IF(AND($C9067=Party_Statement!$C$5,$B9067&gt;=Party_Statement!$C$6,$B9067&lt;=Party_Statement!$E$6),SUMPRODUCT(($C$3:$C9067=Party_Statement!$C$5)*($B$3:$B9067&gt;=Party_Statement!$C$6)*($B$3:$B9067&lt;=Party_Statement!$E$6)),""))</f>
        <v/>
      </c>
    </row>
    <row r="9068" spans="1:11" x14ac:dyDescent="0.2">
      <c r="A9068" s="203">
        <f>'BANK RECON'!A244</f>
        <v>0</v>
      </c>
      <c r="B9068" s="197">
        <f>'BANK RECON'!B244</f>
        <v>0</v>
      </c>
      <c r="C9068" s="200">
        <f>'BANK RECON'!D244</f>
        <v>0</v>
      </c>
      <c r="D9068" s="200">
        <f>'BANK RECON'!D244</f>
        <v>0</v>
      </c>
      <c r="E9068" s="200">
        <f>'BANK RECON'!C244</f>
        <v>0</v>
      </c>
      <c r="F9068" s="200">
        <f>'BANK RECON'!E244</f>
        <v>0</v>
      </c>
      <c r="G9068" s="201">
        <f>'BANK RECON'!G244</f>
        <v>0</v>
      </c>
      <c r="H9068" s="201"/>
      <c r="I9068" s="201">
        <f t="shared" si="143"/>
        <v>0</v>
      </c>
      <c r="J9068" s="200"/>
      <c r="K9068" s="200" t="str" cm="1">
        <f t="array" ref="K9068">IF($C9068="","",IF(AND($C9068=Party_Statement!$C$5,$B9068&gt;=Party_Statement!$C$6,$B9068&lt;=Party_Statement!$E$6),SUMPRODUCT(($C$3:$C9068=Party_Statement!$C$5)*($B$3:$B9068&gt;=Party_Statement!$C$6)*($B$3:$B9068&lt;=Party_Statement!$E$6)),""))</f>
        <v/>
      </c>
    </row>
    <row r="9069" spans="1:11" x14ac:dyDescent="0.2">
      <c r="A9069" s="203">
        <f>'BANK RECON'!A245</f>
        <v>0</v>
      </c>
      <c r="B9069" s="197">
        <f>'BANK RECON'!B245</f>
        <v>0</v>
      </c>
      <c r="C9069" s="200">
        <f>'BANK RECON'!D245</f>
        <v>0</v>
      </c>
      <c r="D9069" s="200">
        <f>'BANK RECON'!D245</f>
        <v>0</v>
      </c>
      <c r="E9069" s="200">
        <f>'BANK RECON'!C245</f>
        <v>0</v>
      </c>
      <c r="F9069" s="200">
        <f>'BANK RECON'!E245</f>
        <v>0</v>
      </c>
      <c r="G9069" s="201">
        <f>'BANK RECON'!G245</f>
        <v>0</v>
      </c>
      <c r="H9069" s="201"/>
      <c r="I9069" s="201">
        <f t="shared" si="143"/>
        <v>0</v>
      </c>
      <c r="J9069" s="200"/>
      <c r="K9069" s="200" t="str" cm="1">
        <f t="array" ref="K9069">IF($C9069="","",IF(AND($C9069=Party_Statement!$C$5,$B9069&gt;=Party_Statement!$C$6,$B9069&lt;=Party_Statement!$E$6),SUMPRODUCT(($C$3:$C9069=Party_Statement!$C$5)*($B$3:$B9069&gt;=Party_Statement!$C$6)*($B$3:$B9069&lt;=Party_Statement!$E$6)),""))</f>
        <v/>
      </c>
    </row>
    <row r="9070" spans="1:11" x14ac:dyDescent="0.2">
      <c r="A9070" s="203">
        <f>'BANK RECON'!A246</f>
        <v>0</v>
      </c>
      <c r="B9070" s="197">
        <f>'BANK RECON'!B246</f>
        <v>0</v>
      </c>
      <c r="C9070" s="200">
        <f>'BANK RECON'!D246</f>
        <v>0</v>
      </c>
      <c r="D9070" s="200">
        <f>'BANK RECON'!D246</f>
        <v>0</v>
      </c>
      <c r="E9070" s="200">
        <f>'BANK RECON'!C246</f>
        <v>0</v>
      </c>
      <c r="F9070" s="200">
        <f>'BANK RECON'!E246</f>
        <v>0</v>
      </c>
      <c r="G9070" s="201">
        <f>'BANK RECON'!G246</f>
        <v>0</v>
      </c>
      <c r="H9070" s="201"/>
      <c r="I9070" s="201">
        <f t="shared" si="143"/>
        <v>0</v>
      </c>
      <c r="J9070" s="200"/>
      <c r="K9070" s="200" t="str" cm="1">
        <f t="array" ref="K9070">IF($C9070="","",IF(AND($C9070=Party_Statement!$C$5,$B9070&gt;=Party_Statement!$C$6,$B9070&lt;=Party_Statement!$E$6),SUMPRODUCT(($C$3:$C9070=Party_Statement!$C$5)*($B$3:$B9070&gt;=Party_Statement!$C$6)*($B$3:$B9070&lt;=Party_Statement!$E$6)),""))</f>
        <v/>
      </c>
    </row>
    <row r="9071" spans="1:11" x14ac:dyDescent="0.2">
      <c r="A9071" s="203">
        <f>'BANK RECON'!A247</f>
        <v>0</v>
      </c>
      <c r="B9071" s="197">
        <f>'BANK RECON'!B247</f>
        <v>0</v>
      </c>
      <c r="C9071" s="200">
        <f>'BANK RECON'!D247</f>
        <v>0</v>
      </c>
      <c r="D9071" s="200">
        <f>'BANK RECON'!D247</f>
        <v>0</v>
      </c>
      <c r="E9071" s="200">
        <f>'BANK RECON'!C247</f>
        <v>0</v>
      </c>
      <c r="F9071" s="200">
        <f>'BANK RECON'!E247</f>
        <v>0</v>
      </c>
      <c r="G9071" s="201">
        <f>'BANK RECON'!G247</f>
        <v>0</v>
      </c>
      <c r="H9071" s="201"/>
      <c r="I9071" s="201">
        <f t="shared" si="143"/>
        <v>0</v>
      </c>
      <c r="J9071" s="200"/>
      <c r="K9071" s="200" t="str" cm="1">
        <f t="array" ref="K9071">IF($C9071="","",IF(AND($C9071=Party_Statement!$C$5,$B9071&gt;=Party_Statement!$C$6,$B9071&lt;=Party_Statement!$E$6),SUMPRODUCT(($C$3:$C9071=Party_Statement!$C$5)*($B$3:$B9071&gt;=Party_Statement!$C$6)*($B$3:$B9071&lt;=Party_Statement!$E$6)),""))</f>
        <v/>
      </c>
    </row>
    <row r="9072" spans="1:11" x14ac:dyDescent="0.2">
      <c r="A9072" s="203">
        <f>'BANK RECON'!A248</f>
        <v>0</v>
      </c>
      <c r="B9072" s="197">
        <f>'BANK RECON'!B248</f>
        <v>0</v>
      </c>
      <c r="C9072" s="200">
        <f>'BANK RECON'!D248</f>
        <v>0</v>
      </c>
      <c r="D9072" s="200">
        <f>'BANK RECON'!D248</f>
        <v>0</v>
      </c>
      <c r="E9072" s="200">
        <f>'BANK RECON'!C248</f>
        <v>0</v>
      </c>
      <c r="F9072" s="200">
        <f>'BANK RECON'!E248</f>
        <v>0</v>
      </c>
      <c r="G9072" s="201">
        <f>'BANK RECON'!G248</f>
        <v>0</v>
      </c>
      <c r="H9072" s="201"/>
      <c r="I9072" s="201">
        <f t="shared" si="143"/>
        <v>0</v>
      </c>
      <c r="J9072" s="200"/>
      <c r="K9072" s="200" t="str" cm="1">
        <f t="array" ref="K9072">IF($C9072="","",IF(AND($C9072=Party_Statement!$C$5,$B9072&gt;=Party_Statement!$C$6,$B9072&lt;=Party_Statement!$E$6),SUMPRODUCT(($C$3:$C9072=Party_Statement!$C$5)*($B$3:$B9072&gt;=Party_Statement!$C$6)*($B$3:$B9072&lt;=Party_Statement!$E$6)),""))</f>
        <v/>
      </c>
    </row>
    <row r="9073" spans="1:11" x14ac:dyDescent="0.2">
      <c r="A9073" s="203">
        <f>'BANK RECON'!A249</f>
        <v>0</v>
      </c>
      <c r="B9073" s="197">
        <f>'BANK RECON'!B249</f>
        <v>0</v>
      </c>
      <c r="C9073" s="200">
        <f>'BANK RECON'!D249</f>
        <v>0</v>
      </c>
      <c r="D9073" s="200">
        <f>'BANK RECON'!D249</f>
        <v>0</v>
      </c>
      <c r="E9073" s="200">
        <f>'BANK RECON'!C249</f>
        <v>0</v>
      </c>
      <c r="F9073" s="200">
        <f>'BANK RECON'!E249</f>
        <v>0</v>
      </c>
      <c r="G9073" s="201">
        <f>'BANK RECON'!G249</f>
        <v>0</v>
      </c>
      <c r="H9073" s="201"/>
      <c r="I9073" s="201">
        <f t="shared" si="143"/>
        <v>0</v>
      </c>
      <c r="J9073" s="200"/>
      <c r="K9073" s="200" t="str" cm="1">
        <f t="array" ref="K9073">IF($C9073="","",IF(AND($C9073=Party_Statement!$C$5,$B9073&gt;=Party_Statement!$C$6,$B9073&lt;=Party_Statement!$E$6),SUMPRODUCT(($C$3:$C9073=Party_Statement!$C$5)*($B$3:$B9073&gt;=Party_Statement!$C$6)*($B$3:$B9073&lt;=Party_Statement!$E$6)),""))</f>
        <v/>
      </c>
    </row>
    <row r="9074" spans="1:11" x14ac:dyDescent="0.2">
      <c r="A9074" s="203">
        <f>'BANK RECON'!A250</f>
        <v>0</v>
      </c>
      <c r="B9074" s="197">
        <f>'BANK RECON'!B250</f>
        <v>0</v>
      </c>
      <c r="C9074" s="200">
        <f>'BANK RECON'!D250</f>
        <v>0</v>
      </c>
      <c r="D9074" s="200">
        <f>'BANK RECON'!D250</f>
        <v>0</v>
      </c>
      <c r="E9074" s="200">
        <f>'BANK RECON'!C250</f>
        <v>0</v>
      </c>
      <c r="F9074" s="200">
        <f>'BANK RECON'!E250</f>
        <v>0</v>
      </c>
      <c r="G9074" s="201">
        <f>'BANK RECON'!G250</f>
        <v>0</v>
      </c>
      <c r="H9074" s="201"/>
      <c r="I9074" s="201">
        <f t="shared" si="143"/>
        <v>0</v>
      </c>
      <c r="J9074" s="200"/>
      <c r="K9074" s="200" t="str" cm="1">
        <f t="array" ref="K9074">IF($C9074="","",IF(AND($C9074=Party_Statement!$C$5,$B9074&gt;=Party_Statement!$C$6,$B9074&lt;=Party_Statement!$E$6),SUMPRODUCT(($C$3:$C9074=Party_Statement!$C$5)*($B$3:$B9074&gt;=Party_Statement!$C$6)*($B$3:$B9074&lt;=Party_Statement!$E$6)),""))</f>
        <v/>
      </c>
    </row>
    <row r="9075" spans="1:11" x14ac:dyDescent="0.2">
      <c r="A9075" s="203">
        <f>'BANK RECON'!A251</f>
        <v>0</v>
      </c>
      <c r="B9075" s="197">
        <f>'BANK RECON'!B251</f>
        <v>0</v>
      </c>
      <c r="C9075" s="200">
        <f>'BANK RECON'!D251</f>
        <v>0</v>
      </c>
      <c r="D9075" s="200">
        <f>'BANK RECON'!D251</f>
        <v>0</v>
      </c>
      <c r="E9075" s="200">
        <f>'BANK RECON'!C251</f>
        <v>0</v>
      </c>
      <c r="F9075" s="200">
        <f>'BANK RECON'!E251</f>
        <v>0</v>
      </c>
      <c r="G9075" s="201">
        <f>'BANK RECON'!G251</f>
        <v>0</v>
      </c>
      <c r="H9075" s="201"/>
      <c r="I9075" s="201">
        <f t="shared" si="143"/>
        <v>0</v>
      </c>
      <c r="J9075" s="200"/>
      <c r="K9075" s="200" t="str" cm="1">
        <f t="array" ref="K9075">IF($C9075="","",IF(AND($C9075=Party_Statement!$C$5,$B9075&gt;=Party_Statement!$C$6,$B9075&lt;=Party_Statement!$E$6),SUMPRODUCT(($C$3:$C9075=Party_Statement!$C$5)*($B$3:$B9075&gt;=Party_Statement!$C$6)*($B$3:$B9075&lt;=Party_Statement!$E$6)),""))</f>
        <v/>
      </c>
    </row>
    <row r="9076" spans="1:11" x14ac:dyDescent="0.2">
      <c r="A9076" s="203">
        <f>'BANK RECON'!A252</f>
        <v>0</v>
      </c>
      <c r="B9076" s="197">
        <f>'BANK RECON'!B252</f>
        <v>0</v>
      </c>
      <c r="C9076" s="200">
        <f>'BANK RECON'!D252</f>
        <v>0</v>
      </c>
      <c r="D9076" s="200">
        <f>'BANK RECON'!D252</f>
        <v>0</v>
      </c>
      <c r="E9076" s="200">
        <f>'BANK RECON'!C252</f>
        <v>0</v>
      </c>
      <c r="F9076" s="200">
        <f>'BANK RECON'!E252</f>
        <v>0</v>
      </c>
      <c r="G9076" s="201">
        <f>'BANK RECON'!G252</f>
        <v>0</v>
      </c>
      <c r="H9076" s="201"/>
      <c r="I9076" s="201">
        <f t="shared" si="143"/>
        <v>0</v>
      </c>
      <c r="J9076" s="200"/>
      <c r="K9076" s="200" t="str" cm="1">
        <f t="array" ref="K9076">IF($C9076="","",IF(AND($C9076=Party_Statement!$C$5,$B9076&gt;=Party_Statement!$C$6,$B9076&lt;=Party_Statement!$E$6),SUMPRODUCT(($C$3:$C9076=Party_Statement!$C$5)*($B$3:$B9076&gt;=Party_Statement!$C$6)*($B$3:$B9076&lt;=Party_Statement!$E$6)),""))</f>
        <v/>
      </c>
    </row>
    <row r="9077" spans="1:11" x14ac:dyDescent="0.2">
      <c r="A9077" s="203">
        <f>'BANK RECON'!A253</f>
        <v>0</v>
      </c>
      <c r="B9077" s="197">
        <f>'BANK RECON'!B253</f>
        <v>0</v>
      </c>
      <c r="C9077" s="200">
        <f>'BANK RECON'!D253</f>
        <v>0</v>
      </c>
      <c r="D9077" s="200">
        <f>'BANK RECON'!D253</f>
        <v>0</v>
      </c>
      <c r="E9077" s="200">
        <f>'BANK RECON'!C253</f>
        <v>0</v>
      </c>
      <c r="F9077" s="200">
        <f>'BANK RECON'!E253</f>
        <v>0</v>
      </c>
      <c r="G9077" s="201">
        <f>'BANK RECON'!G253</f>
        <v>0</v>
      </c>
      <c r="H9077" s="201"/>
      <c r="I9077" s="201">
        <f t="shared" si="143"/>
        <v>0</v>
      </c>
      <c r="J9077" s="200"/>
      <c r="K9077" s="200" t="str" cm="1">
        <f t="array" ref="K9077">IF($C9077="","",IF(AND($C9077=Party_Statement!$C$5,$B9077&gt;=Party_Statement!$C$6,$B9077&lt;=Party_Statement!$E$6),SUMPRODUCT(($C$3:$C9077=Party_Statement!$C$5)*($B$3:$B9077&gt;=Party_Statement!$C$6)*($B$3:$B9077&lt;=Party_Statement!$E$6)),""))</f>
        <v/>
      </c>
    </row>
    <row r="9078" spans="1:11" x14ac:dyDescent="0.2">
      <c r="A9078" s="203">
        <f>'BANK RECON'!A254</f>
        <v>0</v>
      </c>
      <c r="B9078" s="197">
        <f>'BANK RECON'!B254</f>
        <v>0</v>
      </c>
      <c r="C9078" s="200">
        <f>'BANK RECON'!D254</f>
        <v>0</v>
      </c>
      <c r="D9078" s="200">
        <f>'BANK RECON'!D254</f>
        <v>0</v>
      </c>
      <c r="E9078" s="200">
        <f>'BANK RECON'!C254</f>
        <v>0</v>
      </c>
      <c r="F9078" s="200">
        <f>'BANK RECON'!E254</f>
        <v>0</v>
      </c>
      <c r="G9078" s="201">
        <f>'BANK RECON'!G254</f>
        <v>0</v>
      </c>
      <c r="H9078" s="201"/>
      <c r="I9078" s="201">
        <f t="shared" si="143"/>
        <v>0</v>
      </c>
      <c r="J9078" s="200"/>
      <c r="K9078" s="200" t="str" cm="1">
        <f t="array" ref="K9078">IF($C9078="","",IF(AND($C9078=Party_Statement!$C$5,$B9078&gt;=Party_Statement!$C$6,$B9078&lt;=Party_Statement!$E$6),SUMPRODUCT(($C$3:$C9078=Party_Statement!$C$5)*($B$3:$B9078&gt;=Party_Statement!$C$6)*($B$3:$B9078&lt;=Party_Statement!$E$6)),""))</f>
        <v/>
      </c>
    </row>
    <row r="9079" spans="1:11" x14ac:dyDescent="0.2">
      <c r="A9079" s="203">
        <f>'BANK RECON'!A255</f>
        <v>0</v>
      </c>
      <c r="B9079" s="197">
        <f>'BANK RECON'!B255</f>
        <v>0</v>
      </c>
      <c r="C9079" s="200">
        <f>'BANK RECON'!D255</f>
        <v>0</v>
      </c>
      <c r="D9079" s="200">
        <f>'BANK RECON'!D255</f>
        <v>0</v>
      </c>
      <c r="E9079" s="200">
        <f>'BANK RECON'!C255</f>
        <v>0</v>
      </c>
      <c r="F9079" s="200">
        <f>'BANK RECON'!E255</f>
        <v>0</v>
      </c>
      <c r="G9079" s="201">
        <f>'BANK RECON'!G255</f>
        <v>0</v>
      </c>
      <c r="H9079" s="201"/>
      <c r="I9079" s="201">
        <f t="shared" si="143"/>
        <v>0</v>
      </c>
      <c r="J9079" s="200"/>
      <c r="K9079" s="200" t="str" cm="1">
        <f t="array" ref="K9079">IF($C9079="","",IF(AND($C9079=Party_Statement!$C$5,$B9079&gt;=Party_Statement!$C$6,$B9079&lt;=Party_Statement!$E$6),SUMPRODUCT(($C$3:$C9079=Party_Statement!$C$5)*($B$3:$B9079&gt;=Party_Statement!$C$6)*($B$3:$B9079&lt;=Party_Statement!$E$6)),""))</f>
        <v/>
      </c>
    </row>
    <row r="9080" spans="1:11" x14ac:dyDescent="0.2">
      <c r="A9080" s="203">
        <f>'BANK RECON'!A256</f>
        <v>0</v>
      </c>
      <c r="B9080" s="197">
        <f>'BANK RECON'!B256</f>
        <v>0</v>
      </c>
      <c r="C9080" s="200">
        <f>'BANK RECON'!D256</f>
        <v>0</v>
      </c>
      <c r="D9080" s="200">
        <f>'BANK RECON'!D256</f>
        <v>0</v>
      </c>
      <c r="E9080" s="200">
        <f>'BANK RECON'!C256</f>
        <v>0</v>
      </c>
      <c r="F9080" s="200">
        <f>'BANK RECON'!E256</f>
        <v>0</v>
      </c>
      <c r="G9080" s="201">
        <f>'BANK RECON'!G256</f>
        <v>0</v>
      </c>
      <c r="H9080" s="201"/>
      <c r="I9080" s="201">
        <f t="shared" si="143"/>
        <v>0</v>
      </c>
      <c r="J9080" s="200"/>
      <c r="K9080" s="200" t="str" cm="1">
        <f t="array" ref="K9080">IF($C9080="","",IF(AND($C9080=Party_Statement!$C$5,$B9080&gt;=Party_Statement!$C$6,$B9080&lt;=Party_Statement!$E$6),SUMPRODUCT(($C$3:$C9080=Party_Statement!$C$5)*($B$3:$B9080&gt;=Party_Statement!$C$6)*($B$3:$B9080&lt;=Party_Statement!$E$6)),""))</f>
        <v/>
      </c>
    </row>
    <row r="9081" spans="1:11" x14ac:dyDescent="0.2">
      <c r="A9081" s="203">
        <f>'BANK RECON'!A257</f>
        <v>0</v>
      </c>
      <c r="B9081" s="197">
        <f>'BANK RECON'!B257</f>
        <v>0</v>
      </c>
      <c r="C9081" s="200">
        <f>'BANK RECON'!D257</f>
        <v>0</v>
      </c>
      <c r="D9081" s="200">
        <f>'BANK RECON'!D257</f>
        <v>0</v>
      </c>
      <c r="E9081" s="200">
        <f>'BANK RECON'!C257</f>
        <v>0</v>
      </c>
      <c r="F9081" s="200">
        <f>'BANK RECON'!E257</f>
        <v>0</v>
      </c>
      <c r="G9081" s="201">
        <f>'BANK RECON'!G257</f>
        <v>0</v>
      </c>
      <c r="H9081" s="201"/>
      <c r="I9081" s="201">
        <f t="shared" si="143"/>
        <v>0</v>
      </c>
      <c r="J9081" s="200"/>
      <c r="K9081" s="200" t="str" cm="1">
        <f t="array" ref="K9081">IF($C9081="","",IF(AND($C9081=Party_Statement!$C$5,$B9081&gt;=Party_Statement!$C$6,$B9081&lt;=Party_Statement!$E$6),SUMPRODUCT(($C$3:$C9081=Party_Statement!$C$5)*($B$3:$B9081&gt;=Party_Statement!$C$6)*($B$3:$B9081&lt;=Party_Statement!$E$6)),""))</f>
        <v/>
      </c>
    </row>
    <row r="9082" spans="1:11" x14ac:dyDescent="0.2">
      <c r="A9082" s="203">
        <f>'BANK RECON'!A258</f>
        <v>0</v>
      </c>
      <c r="B9082" s="197">
        <f>'BANK RECON'!B258</f>
        <v>0</v>
      </c>
      <c r="C9082" s="200">
        <f>'BANK RECON'!D258</f>
        <v>0</v>
      </c>
      <c r="D9082" s="200">
        <f>'BANK RECON'!D258</f>
        <v>0</v>
      </c>
      <c r="E9082" s="200">
        <f>'BANK RECON'!C258</f>
        <v>0</v>
      </c>
      <c r="F9082" s="200">
        <f>'BANK RECON'!E258</f>
        <v>0</v>
      </c>
      <c r="G9082" s="201">
        <f>'BANK RECON'!G258</f>
        <v>0</v>
      </c>
      <c r="H9082" s="201"/>
      <c r="I9082" s="201">
        <f t="shared" si="143"/>
        <v>0</v>
      </c>
      <c r="J9082" s="200"/>
      <c r="K9082" s="200" t="str" cm="1">
        <f t="array" ref="K9082">IF($C9082="","",IF(AND($C9082=Party_Statement!$C$5,$B9082&gt;=Party_Statement!$C$6,$B9082&lt;=Party_Statement!$E$6),SUMPRODUCT(($C$3:$C9082=Party_Statement!$C$5)*($B$3:$B9082&gt;=Party_Statement!$C$6)*($B$3:$B9082&lt;=Party_Statement!$E$6)),""))</f>
        <v/>
      </c>
    </row>
    <row r="9083" spans="1:11" x14ac:dyDescent="0.2">
      <c r="A9083" s="203">
        <f>'BANK RECON'!A259</f>
        <v>0</v>
      </c>
      <c r="B9083" s="197">
        <f>'BANK RECON'!B259</f>
        <v>0</v>
      </c>
      <c r="C9083" s="200">
        <f>'BANK RECON'!D259</f>
        <v>0</v>
      </c>
      <c r="D9083" s="200">
        <f>'BANK RECON'!D259</f>
        <v>0</v>
      </c>
      <c r="E9083" s="200">
        <f>'BANK RECON'!C259</f>
        <v>0</v>
      </c>
      <c r="F9083" s="200">
        <f>'BANK RECON'!E259</f>
        <v>0</v>
      </c>
      <c r="G9083" s="201">
        <f>'BANK RECON'!G259</f>
        <v>0</v>
      </c>
      <c r="H9083" s="201"/>
      <c r="I9083" s="201">
        <f t="shared" si="143"/>
        <v>0</v>
      </c>
      <c r="J9083" s="200"/>
      <c r="K9083" s="200" t="str" cm="1">
        <f t="array" ref="K9083">IF($C9083="","",IF(AND($C9083=Party_Statement!$C$5,$B9083&gt;=Party_Statement!$C$6,$B9083&lt;=Party_Statement!$E$6),SUMPRODUCT(($C$3:$C9083=Party_Statement!$C$5)*($B$3:$B9083&gt;=Party_Statement!$C$6)*($B$3:$B9083&lt;=Party_Statement!$E$6)),""))</f>
        <v/>
      </c>
    </row>
    <row r="9084" spans="1:11" x14ac:dyDescent="0.2">
      <c r="A9084" s="203">
        <f>'BANK RECON'!A260</f>
        <v>0</v>
      </c>
      <c r="B9084" s="197">
        <f>'BANK RECON'!B260</f>
        <v>0</v>
      </c>
      <c r="C9084" s="200">
        <f>'BANK RECON'!D260</f>
        <v>0</v>
      </c>
      <c r="D9084" s="200">
        <f>'BANK RECON'!D260</f>
        <v>0</v>
      </c>
      <c r="E9084" s="200">
        <f>'BANK RECON'!C260</f>
        <v>0</v>
      </c>
      <c r="F9084" s="200">
        <f>'BANK RECON'!E260</f>
        <v>0</v>
      </c>
      <c r="G9084" s="201">
        <f>'BANK RECON'!G260</f>
        <v>0</v>
      </c>
      <c r="H9084" s="201"/>
      <c r="I9084" s="201">
        <f t="shared" si="143"/>
        <v>0</v>
      </c>
      <c r="J9084" s="200"/>
      <c r="K9084" s="200" t="str" cm="1">
        <f t="array" ref="K9084">IF($C9084="","",IF(AND($C9084=Party_Statement!$C$5,$B9084&gt;=Party_Statement!$C$6,$B9084&lt;=Party_Statement!$E$6),SUMPRODUCT(($C$3:$C9084=Party_Statement!$C$5)*($B$3:$B9084&gt;=Party_Statement!$C$6)*($B$3:$B9084&lt;=Party_Statement!$E$6)),""))</f>
        <v/>
      </c>
    </row>
    <row r="9085" spans="1:11" x14ac:dyDescent="0.2">
      <c r="A9085" s="203">
        <f>'BANK RECON'!A261</f>
        <v>0</v>
      </c>
      <c r="B9085" s="197">
        <f>'BANK RECON'!B261</f>
        <v>0</v>
      </c>
      <c r="C9085" s="200">
        <f>'BANK RECON'!D261</f>
        <v>0</v>
      </c>
      <c r="D9085" s="200">
        <f>'BANK RECON'!D261</f>
        <v>0</v>
      </c>
      <c r="E9085" s="200">
        <f>'BANK RECON'!C261</f>
        <v>0</v>
      </c>
      <c r="F9085" s="200">
        <f>'BANK RECON'!E261</f>
        <v>0</v>
      </c>
      <c r="G9085" s="201">
        <f>'BANK RECON'!G261</f>
        <v>0</v>
      </c>
      <c r="H9085" s="201"/>
      <c r="I9085" s="201">
        <f t="shared" ref="I9085:I9148" si="144">IF($C9085="","",IF($C9085=$C5232,$I5232+$G9085-$H9085,$G9085-$H9085))</f>
        <v>0</v>
      </c>
      <c r="J9085" s="200"/>
      <c r="K9085" s="200" t="str" cm="1">
        <f t="array" ref="K9085">IF($C9085="","",IF(AND($C9085=Party_Statement!$C$5,$B9085&gt;=Party_Statement!$C$6,$B9085&lt;=Party_Statement!$E$6),SUMPRODUCT(($C$3:$C9085=Party_Statement!$C$5)*($B$3:$B9085&gt;=Party_Statement!$C$6)*($B$3:$B9085&lt;=Party_Statement!$E$6)),""))</f>
        <v/>
      </c>
    </row>
    <row r="9086" spans="1:11" x14ac:dyDescent="0.2">
      <c r="A9086" s="203">
        <f>'BANK RECON'!A262</f>
        <v>0</v>
      </c>
      <c r="B9086" s="197">
        <f>'BANK RECON'!B262</f>
        <v>0</v>
      </c>
      <c r="C9086" s="200">
        <f>'BANK RECON'!D262</f>
        <v>0</v>
      </c>
      <c r="D9086" s="200">
        <f>'BANK RECON'!D262</f>
        <v>0</v>
      </c>
      <c r="E9086" s="200">
        <f>'BANK RECON'!C262</f>
        <v>0</v>
      </c>
      <c r="F9086" s="200">
        <f>'BANK RECON'!E262</f>
        <v>0</v>
      </c>
      <c r="G9086" s="201">
        <f>'BANK RECON'!G262</f>
        <v>0</v>
      </c>
      <c r="H9086" s="201"/>
      <c r="I9086" s="201">
        <f t="shared" si="144"/>
        <v>0</v>
      </c>
      <c r="J9086" s="200"/>
      <c r="K9086" s="200" t="str" cm="1">
        <f t="array" ref="K9086">IF($C9086="","",IF(AND($C9086=Party_Statement!$C$5,$B9086&gt;=Party_Statement!$C$6,$B9086&lt;=Party_Statement!$E$6),SUMPRODUCT(($C$3:$C9086=Party_Statement!$C$5)*($B$3:$B9086&gt;=Party_Statement!$C$6)*($B$3:$B9086&lt;=Party_Statement!$E$6)),""))</f>
        <v/>
      </c>
    </row>
    <row r="9087" spans="1:11" x14ac:dyDescent="0.2">
      <c r="A9087" s="203">
        <f>'BANK RECON'!A263</f>
        <v>0</v>
      </c>
      <c r="B9087" s="197">
        <f>'BANK RECON'!B263</f>
        <v>0</v>
      </c>
      <c r="C9087" s="200">
        <f>'BANK RECON'!D263</f>
        <v>0</v>
      </c>
      <c r="D9087" s="200">
        <f>'BANK RECON'!D263</f>
        <v>0</v>
      </c>
      <c r="E9087" s="200">
        <f>'BANK RECON'!C263</f>
        <v>0</v>
      </c>
      <c r="F9087" s="200">
        <f>'BANK RECON'!E263</f>
        <v>0</v>
      </c>
      <c r="G9087" s="201">
        <f>'BANK RECON'!G263</f>
        <v>0</v>
      </c>
      <c r="H9087" s="201"/>
      <c r="I9087" s="201">
        <f t="shared" si="144"/>
        <v>0</v>
      </c>
      <c r="J9087" s="200"/>
      <c r="K9087" s="200" t="str" cm="1">
        <f t="array" ref="K9087">IF($C9087="","",IF(AND($C9087=Party_Statement!$C$5,$B9087&gt;=Party_Statement!$C$6,$B9087&lt;=Party_Statement!$E$6),SUMPRODUCT(($C$3:$C9087=Party_Statement!$C$5)*($B$3:$B9087&gt;=Party_Statement!$C$6)*($B$3:$B9087&lt;=Party_Statement!$E$6)),""))</f>
        <v/>
      </c>
    </row>
    <row r="9088" spans="1:11" x14ac:dyDescent="0.2">
      <c r="A9088" s="203">
        <f>'BANK RECON'!A264</f>
        <v>0</v>
      </c>
      <c r="B9088" s="197">
        <f>'BANK RECON'!B264</f>
        <v>0</v>
      </c>
      <c r="C9088" s="200">
        <f>'BANK RECON'!D264</f>
        <v>0</v>
      </c>
      <c r="D9088" s="200">
        <f>'BANK RECON'!D264</f>
        <v>0</v>
      </c>
      <c r="E9088" s="200">
        <f>'BANK RECON'!C264</f>
        <v>0</v>
      </c>
      <c r="F9088" s="200">
        <f>'BANK RECON'!E264</f>
        <v>0</v>
      </c>
      <c r="G9088" s="201">
        <f>'BANK RECON'!G264</f>
        <v>0</v>
      </c>
      <c r="H9088" s="201"/>
      <c r="I9088" s="201">
        <f t="shared" si="144"/>
        <v>0</v>
      </c>
      <c r="J9088" s="200"/>
      <c r="K9088" s="200" t="str" cm="1">
        <f t="array" ref="K9088">IF($C9088="","",IF(AND($C9088=Party_Statement!$C$5,$B9088&gt;=Party_Statement!$C$6,$B9088&lt;=Party_Statement!$E$6),SUMPRODUCT(($C$3:$C9088=Party_Statement!$C$5)*($B$3:$B9088&gt;=Party_Statement!$C$6)*($B$3:$B9088&lt;=Party_Statement!$E$6)),""))</f>
        <v/>
      </c>
    </row>
    <row r="9089" spans="1:11" x14ac:dyDescent="0.2">
      <c r="A9089" s="203">
        <f>'BANK RECON'!A265</f>
        <v>0</v>
      </c>
      <c r="B9089" s="197">
        <f>'BANK RECON'!B265</f>
        <v>0</v>
      </c>
      <c r="C9089" s="200">
        <f>'BANK RECON'!D265</f>
        <v>0</v>
      </c>
      <c r="D9089" s="200">
        <f>'BANK RECON'!D265</f>
        <v>0</v>
      </c>
      <c r="E9089" s="200">
        <f>'BANK RECON'!C265</f>
        <v>0</v>
      </c>
      <c r="F9089" s="200">
        <f>'BANK RECON'!E265</f>
        <v>0</v>
      </c>
      <c r="G9089" s="201">
        <f>'BANK RECON'!G265</f>
        <v>0</v>
      </c>
      <c r="H9089" s="201"/>
      <c r="I9089" s="201">
        <f t="shared" si="144"/>
        <v>0</v>
      </c>
      <c r="J9089" s="200"/>
      <c r="K9089" s="200" t="str" cm="1">
        <f t="array" ref="K9089">IF($C9089="","",IF(AND($C9089=Party_Statement!$C$5,$B9089&gt;=Party_Statement!$C$6,$B9089&lt;=Party_Statement!$E$6),SUMPRODUCT(($C$3:$C9089=Party_Statement!$C$5)*($B$3:$B9089&gt;=Party_Statement!$C$6)*($B$3:$B9089&lt;=Party_Statement!$E$6)),""))</f>
        <v/>
      </c>
    </row>
    <row r="9090" spans="1:11" x14ac:dyDescent="0.2">
      <c r="A9090" s="203">
        <f>'BANK RECON'!A266</f>
        <v>0</v>
      </c>
      <c r="B9090" s="197">
        <f>'BANK RECON'!B266</f>
        <v>0</v>
      </c>
      <c r="C9090" s="200">
        <f>'BANK RECON'!D266</f>
        <v>0</v>
      </c>
      <c r="D9090" s="200">
        <f>'BANK RECON'!D266</f>
        <v>0</v>
      </c>
      <c r="E9090" s="200">
        <f>'BANK RECON'!C266</f>
        <v>0</v>
      </c>
      <c r="F9090" s="200">
        <f>'BANK RECON'!E266</f>
        <v>0</v>
      </c>
      <c r="G9090" s="201">
        <f>'BANK RECON'!G266</f>
        <v>0</v>
      </c>
      <c r="H9090" s="201"/>
      <c r="I9090" s="201">
        <f t="shared" si="144"/>
        <v>0</v>
      </c>
      <c r="J9090" s="200"/>
      <c r="K9090" s="200" t="str" cm="1">
        <f t="array" ref="K9090">IF($C9090="","",IF(AND($C9090=Party_Statement!$C$5,$B9090&gt;=Party_Statement!$C$6,$B9090&lt;=Party_Statement!$E$6),SUMPRODUCT(($C$3:$C9090=Party_Statement!$C$5)*($B$3:$B9090&gt;=Party_Statement!$C$6)*($B$3:$B9090&lt;=Party_Statement!$E$6)),""))</f>
        <v/>
      </c>
    </row>
    <row r="9091" spans="1:11" x14ac:dyDescent="0.2">
      <c r="A9091" s="203">
        <f>'BANK RECON'!A267</f>
        <v>0</v>
      </c>
      <c r="B9091" s="197">
        <f>'BANK RECON'!B267</f>
        <v>0</v>
      </c>
      <c r="C9091" s="200">
        <f>'BANK RECON'!D267</f>
        <v>0</v>
      </c>
      <c r="D9091" s="200">
        <f>'BANK RECON'!D267</f>
        <v>0</v>
      </c>
      <c r="E9091" s="200">
        <f>'BANK RECON'!C267</f>
        <v>0</v>
      </c>
      <c r="F9091" s="200">
        <f>'BANK RECON'!E267</f>
        <v>0</v>
      </c>
      <c r="G9091" s="201">
        <f>'BANK RECON'!G267</f>
        <v>0</v>
      </c>
      <c r="H9091" s="201"/>
      <c r="I9091" s="201">
        <f t="shared" si="144"/>
        <v>0</v>
      </c>
      <c r="J9091" s="200"/>
      <c r="K9091" s="200" t="str" cm="1">
        <f t="array" ref="K9091">IF($C9091="","",IF(AND($C9091=Party_Statement!$C$5,$B9091&gt;=Party_Statement!$C$6,$B9091&lt;=Party_Statement!$E$6),SUMPRODUCT(($C$3:$C9091=Party_Statement!$C$5)*($B$3:$B9091&gt;=Party_Statement!$C$6)*($B$3:$B9091&lt;=Party_Statement!$E$6)),""))</f>
        <v/>
      </c>
    </row>
    <row r="9092" spans="1:11" x14ac:dyDescent="0.2">
      <c r="A9092" s="203">
        <f>'BANK RECON'!A268</f>
        <v>0</v>
      </c>
      <c r="B9092" s="197">
        <f>'BANK RECON'!B268</f>
        <v>0</v>
      </c>
      <c r="C9092" s="200">
        <f>'BANK RECON'!D268</f>
        <v>0</v>
      </c>
      <c r="D9092" s="200">
        <f>'BANK RECON'!D268</f>
        <v>0</v>
      </c>
      <c r="E9092" s="200">
        <f>'BANK RECON'!C268</f>
        <v>0</v>
      </c>
      <c r="F9092" s="200">
        <f>'BANK RECON'!E268</f>
        <v>0</v>
      </c>
      <c r="G9092" s="201">
        <f>'BANK RECON'!G268</f>
        <v>0</v>
      </c>
      <c r="H9092" s="201"/>
      <c r="I9092" s="201">
        <f t="shared" si="144"/>
        <v>0</v>
      </c>
      <c r="J9092" s="200"/>
      <c r="K9092" s="200" t="str" cm="1">
        <f t="array" ref="K9092">IF($C9092="","",IF(AND($C9092=Party_Statement!$C$5,$B9092&gt;=Party_Statement!$C$6,$B9092&lt;=Party_Statement!$E$6),SUMPRODUCT(($C$3:$C9092=Party_Statement!$C$5)*($B$3:$B9092&gt;=Party_Statement!$C$6)*($B$3:$B9092&lt;=Party_Statement!$E$6)),""))</f>
        <v/>
      </c>
    </row>
    <row r="9093" spans="1:11" x14ac:dyDescent="0.2">
      <c r="A9093" s="203">
        <f>'BANK RECON'!A269</f>
        <v>0</v>
      </c>
      <c r="B9093" s="197">
        <f>'BANK RECON'!B269</f>
        <v>0</v>
      </c>
      <c r="C9093" s="200">
        <f>'BANK RECON'!D269</f>
        <v>0</v>
      </c>
      <c r="D9093" s="200">
        <f>'BANK RECON'!D269</f>
        <v>0</v>
      </c>
      <c r="E9093" s="200">
        <f>'BANK RECON'!C269</f>
        <v>0</v>
      </c>
      <c r="F9093" s="200">
        <f>'BANK RECON'!E269</f>
        <v>0</v>
      </c>
      <c r="G9093" s="201">
        <f>'BANK RECON'!G269</f>
        <v>0</v>
      </c>
      <c r="H9093" s="201"/>
      <c r="I9093" s="201">
        <f t="shared" si="144"/>
        <v>0</v>
      </c>
      <c r="J9093" s="200"/>
      <c r="K9093" s="200" t="str" cm="1">
        <f t="array" ref="K9093">IF($C9093="","",IF(AND($C9093=Party_Statement!$C$5,$B9093&gt;=Party_Statement!$C$6,$B9093&lt;=Party_Statement!$E$6),SUMPRODUCT(($C$3:$C9093=Party_Statement!$C$5)*($B$3:$B9093&gt;=Party_Statement!$C$6)*($B$3:$B9093&lt;=Party_Statement!$E$6)),""))</f>
        <v/>
      </c>
    </row>
    <row r="9094" spans="1:11" x14ac:dyDescent="0.2">
      <c r="A9094" s="203">
        <f>'BANK RECON'!A270</f>
        <v>0</v>
      </c>
      <c r="B9094" s="197">
        <f>'BANK RECON'!B270</f>
        <v>0</v>
      </c>
      <c r="C9094" s="200">
        <f>'BANK RECON'!D270</f>
        <v>0</v>
      </c>
      <c r="D9094" s="200">
        <f>'BANK RECON'!D270</f>
        <v>0</v>
      </c>
      <c r="E9094" s="200">
        <f>'BANK RECON'!C270</f>
        <v>0</v>
      </c>
      <c r="F9094" s="200">
        <f>'BANK RECON'!E270</f>
        <v>0</v>
      </c>
      <c r="G9094" s="201">
        <f>'BANK RECON'!G270</f>
        <v>0</v>
      </c>
      <c r="H9094" s="201"/>
      <c r="I9094" s="201">
        <f t="shared" si="144"/>
        <v>0</v>
      </c>
      <c r="J9094" s="200"/>
      <c r="K9094" s="200" t="str" cm="1">
        <f t="array" ref="K9094">IF($C9094="","",IF(AND($C9094=Party_Statement!$C$5,$B9094&gt;=Party_Statement!$C$6,$B9094&lt;=Party_Statement!$E$6),SUMPRODUCT(($C$3:$C9094=Party_Statement!$C$5)*($B$3:$B9094&gt;=Party_Statement!$C$6)*($B$3:$B9094&lt;=Party_Statement!$E$6)),""))</f>
        <v/>
      </c>
    </row>
    <row r="9095" spans="1:11" x14ac:dyDescent="0.2">
      <c r="A9095" s="203">
        <f>'BANK RECON'!A271</f>
        <v>0</v>
      </c>
      <c r="B9095" s="197">
        <f>'BANK RECON'!B271</f>
        <v>0</v>
      </c>
      <c r="C9095" s="200">
        <f>'BANK RECON'!D271</f>
        <v>0</v>
      </c>
      <c r="D9095" s="200">
        <f>'BANK RECON'!D271</f>
        <v>0</v>
      </c>
      <c r="E9095" s="200">
        <f>'BANK RECON'!C271</f>
        <v>0</v>
      </c>
      <c r="F9095" s="200">
        <f>'BANK RECON'!E271</f>
        <v>0</v>
      </c>
      <c r="G9095" s="201">
        <f>'BANK RECON'!G271</f>
        <v>0</v>
      </c>
      <c r="H9095" s="201"/>
      <c r="I9095" s="201">
        <f t="shared" si="144"/>
        <v>0</v>
      </c>
      <c r="J9095" s="200"/>
      <c r="K9095" s="200" t="str" cm="1">
        <f t="array" ref="K9095">IF($C9095="","",IF(AND($C9095=Party_Statement!$C$5,$B9095&gt;=Party_Statement!$C$6,$B9095&lt;=Party_Statement!$E$6),SUMPRODUCT(($C$3:$C9095=Party_Statement!$C$5)*($B$3:$B9095&gt;=Party_Statement!$C$6)*($B$3:$B9095&lt;=Party_Statement!$E$6)),""))</f>
        <v/>
      </c>
    </row>
    <row r="9096" spans="1:11" x14ac:dyDescent="0.2">
      <c r="A9096" s="203">
        <f>'BANK RECON'!A272</f>
        <v>0</v>
      </c>
      <c r="B9096" s="197">
        <f>'BANK RECON'!B272</f>
        <v>0</v>
      </c>
      <c r="C9096" s="200">
        <f>'BANK RECON'!D272</f>
        <v>0</v>
      </c>
      <c r="D9096" s="200">
        <f>'BANK RECON'!D272</f>
        <v>0</v>
      </c>
      <c r="E9096" s="200">
        <f>'BANK RECON'!C272</f>
        <v>0</v>
      </c>
      <c r="F9096" s="200">
        <f>'BANK RECON'!E272</f>
        <v>0</v>
      </c>
      <c r="G9096" s="201">
        <f>'BANK RECON'!G272</f>
        <v>0</v>
      </c>
      <c r="H9096" s="201"/>
      <c r="I9096" s="201">
        <f t="shared" si="144"/>
        <v>0</v>
      </c>
      <c r="J9096" s="200"/>
      <c r="K9096" s="200" t="str" cm="1">
        <f t="array" ref="K9096">IF($C9096="","",IF(AND($C9096=Party_Statement!$C$5,$B9096&gt;=Party_Statement!$C$6,$B9096&lt;=Party_Statement!$E$6),SUMPRODUCT(($C$3:$C9096=Party_Statement!$C$5)*($B$3:$B9096&gt;=Party_Statement!$C$6)*($B$3:$B9096&lt;=Party_Statement!$E$6)),""))</f>
        <v/>
      </c>
    </row>
    <row r="9097" spans="1:11" x14ac:dyDescent="0.2">
      <c r="A9097" s="203">
        <f>'BANK RECON'!A273</f>
        <v>0</v>
      </c>
      <c r="B9097" s="197">
        <f>'BANK RECON'!B273</f>
        <v>0</v>
      </c>
      <c r="C9097" s="200">
        <f>'BANK RECON'!D273</f>
        <v>0</v>
      </c>
      <c r="D9097" s="200">
        <f>'BANK RECON'!D273</f>
        <v>0</v>
      </c>
      <c r="E9097" s="200">
        <f>'BANK RECON'!C273</f>
        <v>0</v>
      </c>
      <c r="F9097" s="200">
        <f>'BANK RECON'!E273</f>
        <v>0</v>
      </c>
      <c r="G9097" s="201">
        <f>'BANK RECON'!G273</f>
        <v>0</v>
      </c>
      <c r="H9097" s="201"/>
      <c r="I9097" s="201">
        <f t="shared" si="144"/>
        <v>0</v>
      </c>
      <c r="J9097" s="200"/>
      <c r="K9097" s="200" t="str" cm="1">
        <f t="array" ref="K9097">IF($C9097="","",IF(AND($C9097=Party_Statement!$C$5,$B9097&gt;=Party_Statement!$C$6,$B9097&lt;=Party_Statement!$E$6),SUMPRODUCT(($C$3:$C9097=Party_Statement!$C$5)*($B$3:$B9097&gt;=Party_Statement!$C$6)*($B$3:$B9097&lt;=Party_Statement!$E$6)),""))</f>
        <v/>
      </c>
    </row>
    <row r="9098" spans="1:11" x14ac:dyDescent="0.2">
      <c r="A9098" s="203">
        <f>'BANK RECON'!A274</f>
        <v>0</v>
      </c>
      <c r="B9098" s="197">
        <f>'BANK RECON'!B274</f>
        <v>0</v>
      </c>
      <c r="C9098" s="200">
        <f>'BANK RECON'!D274</f>
        <v>0</v>
      </c>
      <c r="D9098" s="200">
        <f>'BANK RECON'!D274</f>
        <v>0</v>
      </c>
      <c r="E9098" s="200">
        <f>'BANK RECON'!C274</f>
        <v>0</v>
      </c>
      <c r="F9098" s="200">
        <f>'BANK RECON'!E274</f>
        <v>0</v>
      </c>
      <c r="G9098" s="201">
        <f>'BANK RECON'!G274</f>
        <v>0</v>
      </c>
      <c r="H9098" s="201"/>
      <c r="I9098" s="201">
        <f t="shared" si="144"/>
        <v>0</v>
      </c>
      <c r="J9098" s="200"/>
      <c r="K9098" s="200" t="str" cm="1">
        <f t="array" ref="K9098">IF($C9098="","",IF(AND($C9098=Party_Statement!$C$5,$B9098&gt;=Party_Statement!$C$6,$B9098&lt;=Party_Statement!$E$6),SUMPRODUCT(($C$3:$C9098=Party_Statement!$C$5)*($B$3:$B9098&gt;=Party_Statement!$C$6)*($B$3:$B9098&lt;=Party_Statement!$E$6)),""))</f>
        <v/>
      </c>
    </row>
    <row r="9099" spans="1:11" x14ac:dyDescent="0.2">
      <c r="A9099" s="203">
        <f>'BANK RECON'!A275</f>
        <v>0</v>
      </c>
      <c r="B9099" s="197">
        <f>'BANK RECON'!B275</f>
        <v>0</v>
      </c>
      <c r="C9099" s="200">
        <f>'BANK RECON'!D275</f>
        <v>0</v>
      </c>
      <c r="D9099" s="200">
        <f>'BANK RECON'!D275</f>
        <v>0</v>
      </c>
      <c r="E9099" s="200">
        <f>'BANK RECON'!C275</f>
        <v>0</v>
      </c>
      <c r="F9099" s="200">
        <f>'BANK RECON'!E275</f>
        <v>0</v>
      </c>
      <c r="G9099" s="201">
        <f>'BANK RECON'!G275</f>
        <v>0</v>
      </c>
      <c r="H9099" s="201"/>
      <c r="I9099" s="201">
        <f t="shared" si="144"/>
        <v>0</v>
      </c>
      <c r="J9099" s="200"/>
      <c r="K9099" s="200" t="str" cm="1">
        <f t="array" ref="K9099">IF($C9099="","",IF(AND($C9099=Party_Statement!$C$5,$B9099&gt;=Party_Statement!$C$6,$B9099&lt;=Party_Statement!$E$6),SUMPRODUCT(($C$3:$C9099=Party_Statement!$C$5)*($B$3:$B9099&gt;=Party_Statement!$C$6)*($B$3:$B9099&lt;=Party_Statement!$E$6)),""))</f>
        <v/>
      </c>
    </row>
    <row r="9100" spans="1:11" x14ac:dyDescent="0.2">
      <c r="A9100" s="203">
        <f>'BANK RECON'!A276</f>
        <v>0</v>
      </c>
      <c r="B9100" s="197">
        <f>'BANK RECON'!B276</f>
        <v>0</v>
      </c>
      <c r="C9100" s="200">
        <f>'BANK RECON'!D276</f>
        <v>0</v>
      </c>
      <c r="D9100" s="200">
        <f>'BANK RECON'!D276</f>
        <v>0</v>
      </c>
      <c r="E9100" s="200">
        <f>'BANK RECON'!C276</f>
        <v>0</v>
      </c>
      <c r="F9100" s="200">
        <f>'BANK RECON'!E276</f>
        <v>0</v>
      </c>
      <c r="G9100" s="201">
        <f>'BANK RECON'!G276</f>
        <v>0</v>
      </c>
      <c r="H9100" s="201"/>
      <c r="I9100" s="201">
        <f t="shared" si="144"/>
        <v>0</v>
      </c>
      <c r="J9100" s="200"/>
      <c r="K9100" s="200" t="str" cm="1">
        <f t="array" ref="K9100">IF($C9100="","",IF(AND($C9100=Party_Statement!$C$5,$B9100&gt;=Party_Statement!$C$6,$B9100&lt;=Party_Statement!$E$6),SUMPRODUCT(($C$3:$C9100=Party_Statement!$C$5)*($B$3:$B9100&gt;=Party_Statement!$C$6)*($B$3:$B9100&lt;=Party_Statement!$E$6)),""))</f>
        <v/>
      </c>
    </row>
    <row r="9101" spans="1:11" x14ac:dyDescent="0.2">
      <c r="A9101" s="203">
        <f>'BANK RECON'!A277</f>
        <v>0</v>
      </c>
      <c r="B9101" s="197">
        <f>'BANK RECON'!B277</f>
        <v>0</v>
      </c>
      <c r="C9101" s="200">
        <f>'BANK RECON'!D277</f>
        <v>0</v>
      </c>
      <c r="D9101" s="200">
        <f>'BANK RECON'!D277</f>
        <v>0</v>
      </c>
      <c r="E9101" s="200">
        <f>'BANK RECON'!C277</f>
        <v>0</v>
      </c>
      <c r="F9101" s="200">
        <f>'BANK RECON'!E277</f>
        <v>0</v>
      </c>
      <c r="G9101" s="201">
        <f>'BANK RECON'!G277</f>
        <v>0</v>
      </c>
      <c r="H9101" s="201"/>
      <c r="I9101" s="201">
        <f t="shared" si="144"/>
        <v>0</v>
      </c>
      <c r="J9101" s="200"/>
      <c r="K9101" s="200" t="str" cm="1">
        <f t="array" ref="K9101">IF($C9101="","",IF(AND($C9101=Party_Statement!$C$5,$B9101&gt;=Party_Statement!$C$6,$B9101&lt;=Party_Statement!$E$6),SUMPRODUCT(($C$3:$C9101=Party_Statement!$C$5)*($B$3:$B9101&gt;=Party_Statement!$C$6)*($B$3:$B9101&lt;=Party_Statement!$E$6)),""))</f>
        <v/>
      </c>
    </row>
    <row r="9102" spans="1:11" x14ac:dyDescent="0.2">
      <c r="A9102" s="203">
        <f>'BANK RECON'!A278</f>
        <v>0</v>
      </c>
      <c r="B9102" s="197">
        <f>'BANK RECON'!B278</f>
        <v>0</v>
      </c>
      <c r="C9102" s="200">
        <f>'BANK RECON'!D278</f>
        <v>0</v>
      </c>
      <c r="D9102" s="200">
        <f>'BANK RECON'!D278</f>
        <v>0</v>
      </c>
      <c r="E9102" s="200">
        <f>'BANK RECON'!C278</f>
        <v>0</v>
      </c>
      <c r="F9102" s="200">
        <f>'BANK RECON'!E278</f>
        <v>0</v>
      </c>
      <c r="G9102" s="201">
        <f>'BANK RECON'!G278</f>
        <v>0</v>
      </c>
      <c r="H9102" s="201"/>
      <c r="I9102" s="201">
        <f t="shared" si="144"/>
        <v>0</v>
      </c>
      <c r="J9102" s="200"/>
      <c r="K9102" s="200" t="str" cm="1">
        <f t="array" ref="K9102">IF($C9102="","",IF(AND($C9102=Party_Statement!$C$5,$B9102&gt;=Party_Statement!$C$6,$B9102&lt;=Party_Statement!$E$6),SUMPRODUCT(($C$3:$C9102=Party_Statement!$C$5)*($B$3:$B9102&gt;=Party_Statement!$C$6)*($B$3:$B9102&lt;=Party_Statement!$E$6)),""))</f>
        <v/>
      </c>
    </row>
    <row r="9103" spans="1:11" x14ac:dyDescent="0.2">
      <c r="A9103" s="203">
        <f>'BANK RECON'!A279</f>
        <v>0</v>
      </c>
      <c r="B9103" s="197">
        <f>'BANK RECON'!B279</f>
        <v>0</v>
      </c>
      <c r="C9103" s="200">
        <f>'BANK RECON'!D279</f>
        <v>0</v>
      </c>
      <c r="D9103" s="200">
        <f>'BANK RECON'!D279</f>
        <v>0</v>
      </c>
      <c r="E9103" s="200">
        <f>'BANK RECON'!C279</f>
        <v>0</v>
      </c>
      <c r="F9103" s="200">
        <f>'BANK RECON'!E279</f>
        <v>0</v>
      </c>
      <c r="G9103" s="201">
        <f>'BANK RECON'!G279</f>
        <v>0</v>
      </c>
      <c r="H9103" s="201"/>
      <c r="I9103" s="201">
        <f t="shared" si="144"/>
        <v>0</v>
      </c>
      <c r="J9103" s="200"/>
      <c r="K9103" s="200" t="str" cm="1">
        <f t="array" ref="K9103">IF($C9103="","",IF(AND($C9103=Party_Statement!$C$5,$B9103&gt;=Party_Statement!$C$6,$B9103&lt;=Party_Statement!$E$6),SUMPRODUCT(($C$3:$C9103=Party_Statement!$C$5)*($B$3:$B9103&gt;=Party_Statement!$C$6)*($B$3:$B9103&lt;=Party_Statement!$E$6)),""))</f>
        <v/>
      </c>
    </row>
    <row r="9104" spans="1:11" x14ac:dyDescent="0.2">
      <c r="A9104" s="203">
        <f>'BANK RECON'!A280</f>
        <v>0</v>
      </c>
      <c r="B9104" s="197">
        <f>'BANK RECON'!B280</f>
        <v>0</v>
      </c>
      <c r="C9104" s="200">
        <f>'BANK RECON'!D280</f>
        <v>0</v>
      </c>
      <c r="D9104" s="200">
        <f>'BANK RECON'!D280</f>
        <v>0</v>
      </c>
      <c r="E9104" s="200">
        <f>'BANK RECON'!C280</f>
        <v>0</v>
      </c>
      <c r="F9104" s="200">
        <f>'BANK RECON'!E280</f>
        <v>0</v>
      </c>
      <c r="G9104" s="201">
        <f>'BANK RECON'!G280</f>
        <v>0</v>
      </c>
      <c r="H9104" s="201"/>
      <c r="I9104" s="201">
        <f t="shared" si="144"/>
        <v>0</v>
      </c>
      <c r="J9104" s="200"/>
      <c r="K9104" s="200" t="str" cm="1">
        <f t="array" ref="K9104">IF($C9104="","",IF(AND($C9104=Party_Statement!$C$5,$B9104&gt;=Party_Statement!$C$6,$B9104&lt;=Party_Statement!$E$6),SUMPRODUCT(($C$3:$C9104=Party_Statement!$C$5)*($B$3:$B9104&gt;=Party_Statement!$C$6)*($B$3:$B9104&lt;=Party_Statement!$E$6)),""))</f>
        <v/>
      </c>
    </row>
    <row r="9105" spans="1:11" x14ac:dyDescent="0.2">
      <c r="A9105" s="203">
        <f>'BANK RECON'!A281</f>
        <v>0</v>
      </c>
      <c r="B9105" s="197">
        <f>'BANK RECON'!B281</f>
        <v>0</v>
      </c>
      <c r="C9105" s="200">
        <f>'BANK RECON'!D281</f>
        <v>0</v>
      </c>
      <c r="D9105" s="200">
        <f>'BANK RECON'!D281</f>
        <v>0</v>
      </c>
      <c r="E9105" s="200">
        <f>'BANK RECON'!C281</f>
        <v>0</v>
      </c>
      <c r="F9105" s="200">
        <f>'BANK RECON'!E281</f>
        <v>0</v>
      </c>
      <c r="G9105" s="201">
        <f>'BANK RECON'!G281</f>
        <v>0</v>
      </c>
      <c r="H9105" s="201"/>
      <c r="I9105" s="201">
        <f t="shared" si="144"/>
        <v>0</v>
      </c>
      <c r="J9105" s="200"/>
      <c r="K9105" s="200" t="str" cm="1">
        <f t="array" ref="K9105">IF($C9105="","",IF(AND($C9105=Party_Statement!$C$5,$B9105&gt;=Party_Statement!$C$6,$B9105&lt;=Party_Statement!$E$6),SUMPRODUCT(($C$3:$C9105=Party_Statement!$C$5)*($B$3:$B9105&gt;=Party_Statement!$C$6)*($B$3:$B9105&lt;=Party_Statement!$E$6)),""))</f>
        <v/>
      </c>
    </row>
    <row r="9106" spans="1:11" x14ac:dyDescent="0.2">
      <c r="A9106" s="203">
        <f>'BANK RECON'!A282</f>
        <v>0</v>
      </c>
      <c r="B9106" s="197">
        <f>'BANK RECON'!B282</f>
        <v>0</v>
      </c>
      <c r="C9106" s="200">
        <f>'BANK RECON'!D282</f>
        <v>0</v>
      </c>
      <c r="D9106" s="200">
        <f>'BANK RECON'!D282</f>
        <v>0</v>
      </c>
      <c r="E9106" s="200">
        <f>'BANK RECON'!C282</f>
        <v>0</v>
      </c>
      <c r="F9106" s="200">
        <f>'BANK RECON'!E282</f>
        <v>0</v>
      </c>
      <c r="G9106" s="201">
        <f>'BANK RECON'!G282</f>
        <v>0</v>
      </c>
      <c r="H9106" s="201"/>
      <c r="I9106" s="201">
        <f t="shared" si="144"/>
        <v>0</v>
      </c>
      <c r="J9106" s="200"/>
      <c r="K9106" s="200" t="str" cm="1">
        <f t="array" ref="K9106">IF($C9106="","",IF(AND($C9106=Party_Statement!$C$5,$B9106&gt;=Party_Statement!$C$6,$B9106&lt;=Party_Statement!$E$6),SUMPRODUCT(($C$3:$C9106=Party_Statement!$C$5)*($B$3:$B9106&gt;=Party_Statement!$C$6)*($B$3:$B9106&lt;=Party_Statement!$E$6)),""))</f>
        <v/>
      </c>
    </row>
    <row r="9107" spans="1:11" x14ac:dyDescent="0.2">
      <c r="A9107" s="203">
        <f>'BANK RECON'!A283</f>
        <v>0</v>
      </c>
      <c r="B9107" s="197">
        <f>'BANK RECON'!B283</f>
        <v>0</v>
      </c>
      <c r="C9107" s="200">
        <f>'BANK RECON'!D283</f>
        <v>0</v>
      </c>
      <c r="D9107" s="200">
        <f>'BANK RECON'!D283</f>
        <v>0</v>
      </c>
      <c r="E9107" s="200">
        <f>'BANK RECON'!C283</f>
        <v>0</v>
      </c>
      <c r="F9107" s="200">
        <f>'BANK RECON'!E283</f>
        <v>0</v>
      </c>
      <c r="G9107" s="201">
        <f>'BANK RECON'!G283</f>
        <v>0</v>
      </c>
      <c r="H9107" s="201"/>
      <c r="I9107" s="201">
        <f t="shared" si="144"/>
        <v>0</v>
      </c>
      <c r="J9107" s="200"/>
      <c r="K9107" s="200" t="str" cm="1">
        <f t="array" ref="K9107">IF($C9107="","",IF(AND($C9107=Party_Statement!$C$5,$B9107&gt;=Party_Statement!$C$6,$B9107&lt;=Party_Statement!$E$6),SUMPRODUCT(($C$3:$C9107=Party_Statement!$C$5)*($B$3:$B9107&gt;=Party_Statement!$C$6)*($B$3:$B9107&lt;=Party_Statement!$E$6)),""))</f>
        <v/>
      </c>
    </row>
    <row r="9108" spans="1:11" x14ac:dyDescent="0.2">
      <c r="A9108" s="203">
        <f>'BANK RECON'!A284</f>
        <v>0</v>
      </c>
      <c r="B9108" s="197">
        <f>'BANK RECON'!B284</f>
        <v>0</v>
      </c>
      <c r="C9108" s="200">
        <f>'BANK RECON'!D284</f>
        <v>0</v>
      </c>
      <c r="D9108" s="200">
        <f>'BANK RECON'!D284</f>
        <v>0</v>
      </c>
      <c r="E9108" s="200">
        <f>'BANK RECON'!C284</f>
        <v>0</v>
      </c>
      <c r="F9108" s="200">
        <f>'BANK RECON'!E284</f>
        <v>0</v>
      </c>
      <c r="G9108" s="201">
        <f>'BANK RECON'!G284</f>
        <v>0</v>
      </c>
      <c r="H9108" s="201"/>
      <c r="I9108" s="201">
        <f t="shared" si="144"/>
        <v>0</v>
      </c>
      <c r="J9108" s="200"/>
      <c r="K9108" s="200" t="str" cm="1">
        <f t="array" ref="K9108">IF($C9108="","",IF(AND($C9108=Party_Statement!$C$5,$B9108&gt;=Party_Statement!$C$6,$B9108&lt;=Party_Statement!$E$6),SUMPRODUCT(($C$3:$C9108=Party_Statement!$C$5)*($B$3:$B9108&gt;=Party_Statement!$C$6)*($B$3:$B9108&lt;=Party_Statement!$E$6)),""))</f>
        <v/>
      </c>
    </row>
    <row r="9109" spans="1:11" x14ac:dyDescent="0.2">
      <c r="A9109" s="203">
        <f>'BANK RECON'!A285</f>
        <v>0</v>
      </c>
      <c r="B9109" s="197">
        <f>'BANK RECON'!B285</f>
        <v>0</v>
      </c>
      <c r="C9109" s="200">
        <f>'BANK RECON'!D285</f>
        <v>0</v>
      </c>
      <c r="D9109" s="200">
        <f>'BANK RECON'!D285</f>
        <v>0</v>
      </c>
      <c r="E9109" s="200">
        <f>'BANK RECON'!C285</f>
        <v>0</v>
      </c>
      <c r="F9109" s="200">
        <f>'BANK RECON'!E285</f>
        <v>0</v>
      </c>
      <c r="G9109" s="201">
        <f>'BANK RECON'!G285</f>
        <v>0</v>
      </c>
      <c r="H9109" s="201"/>
      <c r="I9109" s="201">
        <f t="shared" si="144"/>
        <v>0</v>
      </c>
      <c r="J9109" s="200"/>
      <c r="K9109" s="200" t="str" cm="1">
        <f t="array" ref="K9109">IF($C9109="","",IF(AND($C9109=Party_Statement!$C$5,$B9109&gt;=Party_Statement!$C$6,$B9109&lt;=Party_Statement!$E$6),SUMPRODUCT(($C$3:$C9109=Party_Statement!$C$5)*($B$3:$B9109&gt;=Party_Statement!$C$6)*($B$3:$B9109&lt;=Party_Statement!$E$6)),""))</f>
        <v/>
      </c>
    </row>
    <row r="9110" spans="1:11" x14ac:dyDescent="0.2">
      <c r="A9110" s="203">
        <f>'BANK RECON'!A286</f>
        <v>0</v>
      </c>
      <c r="B9110" s="197">
        <f>'BANK RECON'!B286</f>
        <v>0</v>
      </c>
      <c r="C9110" s="200">
        <f>'BANK RECON'!D286</f>
        <v>0</v>
      </c>
      <c r="D9110" s="200">
        <f>'BANK RECON'!D286</f>
        <v>0</v>
      </c>
      <c r="E9110" s="200">
        <f>'BANK RECON'!C286</f>
        <v>0</v>
      </c>
      <c r="F9110" s="200">
        <f>'BANK RECON'!E286</f>
        <v>0</v>
      </c>
      <c r="G9110" s="201">
        <f>'BANK RECON'!G286</f>
        <v>0</v>
      </c>
      <c r="H9110" s="201"/>
      <c r="I9110" s="201">
        <f t="shared" si="144"/>
        <v>0</v>
      </c>
      <c r="J9110" s="200"/>
      <c r="K9110" s="200" t="str" cm="1">
        <f t="array" ref="K9110">IF($C9110="","",IF(AND($C9110=Party_Statement!$C$5,$B9110&gt;=Party_Statement!$C$6,$B9110&lt;=Party_Statement!$E$6),SUMPRODUCT(($C$3:$C9110=Party_Statement!$C$5)*($B$3:$B9110&gt;=Party_Statement!$C$6)*($B$3:$B9110&lt;=Party_Statement!$E$6)),""))</f>
        <v/>
      </c>
    </row>
    <row r="9111" spans="1:11" x14ac:dyDescent="0.2">
      <c r="A9111" s="203">
        <f>'BANK RECON'!A287</f>
        <v>0</v>
      </c>
      <c r="B9111" s="197">
        <f>'BANK RECON'!B287</f>
        <v>0</v>
      </c>
      <c r="C9111" s="200">
        <f>'BANK RECON'!D287</f>
        <v>0</v>
      </c>
      <c r="D9111" s="200">
        <f>'BANK RECON'!D287</f>
        <v>0</v>
      </c>
      <c r="E9111" s="200">
        <f>'BANK RECON'!C287</f>
        <v>0</v>
      </c>
      <c r="F9111" s="200">
        <f>'BANK RECON'!E287</f>
        <v>0</v>
      </c>
      <c r="G9111" s="201">
        <f>'BANK RECON'!G287</f>
        <v>0</v>
      </c>
      <c r="H9111" s="201"/>
      <c r="I9111" s="201">
        <f t="shared" si="144"/>
        <v>0</v>
      </c>
      <c r="J9111" s="200"/>
      <c r="K9111" s="200" t="str" cm="1">
        <f t="array" ref="K9111">IF($C9111="","",IF(AND($C9111=Party_Statement!$C$5,$B9111&gt;=Party_Statement!$C$6,$B9111&lt;=Party_Statement!$E$6),SUMPRODUCT(($C$3:$C9111=Party_Statement!$C$5)*($B$3:$B9111&gt;=Party_Statement!$C$6)*($B$3:$B9111&lt;=Party_Statement!$E$6)),""))</f>
        <v/>
      </c>
    </row>
    <row r="9112" spans="1:11" x14ac:dyDescent="0.2">
      <c r="A9112" s="203">
        <f>'BANK RECON'!A288</f>
        <v>0</v>
      </c>
      <c r="B9112" s="197">
        <f>'BANK RECON'!B288</f>
        <v>0</v>
      </c>
      <c r="C9112" s="200">
        <f>'BANK RECON'!D288</f>
        <v>0</v>
      </c>
      <c r="D9112" s="200">
        <f>'BANK RECON'!D288</f>
        <v>0</v>
      </c>
      <c r="E9112" s="200">
        <f>'BANK RECON'!C288</f>
        <v>0</v>
      </c>
      <c r="F9112" s="200">
        <f>'BANK RECON'!E288</f>
        <v>0</v>
      </c>
      <c r="G9112" s="201">
        <f>'BANK RECON'!G288</f>
        <v>0</v>
      </c>
      <c r="H9112" s="201"/>
      <c r="I9112" s="201">
        <f t="shared" si="144"/>
        <v>0</v>
      </c>
      <c r="J9112" s="200"/>
      <c r="K9112" s="200" t="str" cm="1">
        <f t="array" ref="K9112">IF($C9112="","",IF(AND($C9112=Party_Statement!$C$5,$B9112&gt;=Party_Statement!$C$6,$B9112&lt;=Party_Statement!$E$6),SUMPRODUCT(($C$3:$C9112=Party_Statement!$C$5)*($B$3:$B9112&gt;=Party_Statement!$C$6)*($B$3:$B9112&lt;=Party_Statement!$E$6)),""))</f>
        <v/>
      </c>
    </row>
    <row r="9113" spans="1:11" x14ac:dyDescent="0.2">
      <c r="A9113" s="203">
        <f>'BANK RECON'!A289</f>
        <v>0</v>
      </c>
      <c r="B9113" s="197">
        <f>'BANK RECON'!B289</f>
        <v>0</v>
      </c>
      <c r="C9113" s="200">
        <f>'BANK RECON'!D289</f>
        <v>0</v>
      </c>
      <c r="D9113" s="200">
        <f>'BANK RECON'!D289</f>
        <v>0</v>
      </c>
      <c r="E9113" s="200">
        <f>'BANK RECON'!C289</f>
        <v>0</v>
      </c>
      <c r="F9113" s="200">
        <f>'BANK RECON'!E289</f>
        <v>0</v>
      </c>
      <c r="G9113" s="201">
        <f>'BANK RECON'!G289</f>
        <v>0</v>
      </c>
      <c r="H9113" s="201"/>
      <c r="I9113" s="201">
        <f t="shared" si="144"/>
        <v>0</v>
      </c>
      <c r="J9113" s="200"/>
      <c r="K9113" s="200" t="str" cm="1">
        <f t="array" ref="K9113">IF($C9113="","",IF(AND($C9113=Party_Statement!$C$5,$B9113&gt;=Party_Statement!$C$6,$B9113&lt;=Party_Statement!$E$6),SUMPRODUCT(($C$3:$C9113=Party_Statement!$C$5)*($B$3:$B9113&gt;=Party_Statement!$C$6)*($B$3:$B9113&lt;=Party_Statement!$E$6)),""))</f>
        <v/>
      </c>
    </row>
    <row r="9114" spans="1:11" x14ac:dyDescent="0.2">
      <c r="A9114" s="203">
        <f>'BANK RECON'!A290</f>
        <v>0</v>
      </c>
      <c r="B9114" s="197">
        <f>'BANK RECON'!B290</f>
        <v>0</v>
      </c>
      <c r="C9114" s="200">
        <f>'BANK RECON'!D290</f>
        <v>0</v>
      </c>
      <c r="D9114" s="200">
        <f>'BANK RECON'!D290</f>
        <v>0</v>
      </c>
      <c r="E9114" s="200">
        <f>'BANK RECON'!C290</f>
        <v>0</v>
      </c>
      <c r="F9114" s="200">
        <f>'BANK RECON'!E290</f>
        <v>0</v>
      </c>
      <c r="G9114" s="201">
        <f>'BANK RECON'!G290</f>
        <v>0</v>
      </c>
      <c r="H9114" s="201"/>
      <c r="I9114" s="201">
        <f t="shared" si="144"/>
        <v>0</v>
      </c>
      <c r="J9114" s="200"/>
      <c r="K9114" s="200" t="str" cm="1">
        <f t="array" ref="K9114">IF($C9114="","",IF(AND($C9114=Party_Statement!$C$5,$B9114&gt;=Party_Statement!$C$6,$B9114&lt;=Party_Statement!$E$6),SUMPRODUCT(($C$3:$C9114=Party_Statement!$C$5)*($B$3:$B9114&gt;=Party_Statement!$C$6)*($B$3:$B9114&lt;=Party_Statement!$E$6)),""))</f>
        <v/>
      </c>
    </row>
    <row r="9115" spans="1:11" x14ac:dyDescent="0.2">
      <c r="A9115" s="203">
        <f>'BANK RECON'!A291</f>
        <v>0</v>
      </c>
      <c r="B9115" s="197">
        <f>'BANK RECON'!B291</f>
        <v>0</v>
      </c>
      <c r="C9115" s="200">
        <f>'BANK RECON'!D291</f>
        <v>0</v>
      </c>
      <c r="D9115" s="200">
        <f>'BANK RECON'!D291</f>
        <v>0</v>
      </c>
      <c r="E9115" s="200">
        <f>'BANK RECON'!C291</f>
        <v>0</v>
      </c>
      <c r="F9115" s="200">
        <f>'BANK RECON'!E291</f>
        <v>0</v>
      </c>
      <c r="G9115" s="201">
        <f>'BANK RECON'!G291</f>
        <v>0</v>
      </c>
      <c r="H9115" s="201"/>
      <c r="I9115" s="201">
        <f t="shared" si="144"/>
        <v>0</v>
      </c>
      <c r="J9115" s="200"/>
      <c r="K9115" s="200" t="str" cm="1">
        <f t="array" ref="K9115">IF($C9115="","",IF(AND($C9115=Party_Statement!$C$5,$B9115&gt;=Party_Statement!$C$6,$B9115&lt;=Party_Statement!$E$6),SUMPRODUCT(($C$3:$C9115=Party_Statement!$C$5)*($B$3:$B9115&gt;=Party_Statement!$C$6)*($B$3:$B9115&lt;=Party_Statement!$E$6)),""))</f>
        <v/>
      </c>
    </row>
    <row r="9116" spans="1:11" x14ac:dyDescent="0.2">
      <c r="A9116" s="203">
        <f>'BANK RECON'!A292</f>
        <v>0</v>
      </c>
      <c r="B9116" s="197">
        <f>'BANK RECON'!B292</f>
        <v>0</v>
      </c>
      <c r="C9116" s="200">
        <f>'BANK RECON'!D292</f>
        <v>0</v>
      </c>
      <c r="D9116" s="200">
        <f>'BANK RECON'!D292</f>
        <v>0</v>
      </c>
      <c r="E9116" s="200">
        <f>'BANK RECON'!C292</f>
        <v>0</v>
      </c>
      <c r="F9116" s="200">
        <f>'BANK RECON'!E292</f>
        <v>0</v>
      </c>
      <c r="G9116" s="201">
        <f>'BANK RECON'!G292</f>
        <v>0</v>
      </c>
      <c r="H9116" s="201"/>
      <c r="I9116" s="201">
        <f t="shared" si="144"/>
        <v>0</v>
      </c>
      <c r="J9116" s="200"/>
      <c r="K9116" s="200" t="str" cm="1">
        <f t="array" ref="K9116">IF($C9116="","",IF(AND($C9116=Party_Statement!$C$5,$B9116&gt;=Party_Statement!$C$6,$B9116&lt;=Party_Statement!$E$6),SUMPRODUCT(($C$3:$C9116=Party_Statement!$C$5)*($B$3:$B9116&gt;=Party_Statement!$C$6)*($B$3:$B9116&lt;=Party_Statement!$E$6)),""))</f>
        <v/>
      </c>
    </row>
    <row r="9117" spans="1:11" x14ac:dyDescent="0.2">
      <c r="A9117" s="203">
        <f>'BANK RECON'!A293</f>
        <v>0</v>
      </c>
      <c r="B9117" s="197">
        <f>'BANK RECON'!B293</f>
        <v>0</v>
      </c>
      <c r="C9117" s="200">
        <f>'BANK RECON'!D293</f>
        <v>0</v>
      </c>
      <c r="D9117" s="200">
        <f>'BANK RECON'!D293</f>
        <v>0</v>
      </c>
      <c r="E9117" s="200">
        <f>'BANK RECON'!C293</f>
        <v>0</v>
      </c>
      <c r="F9117" s="200">
        <f>'BANK RECON'!E293</f>
        <v>0</v>
      </c>
      <c r="G9117" s="201">
        <f>'BANK RECON'!G293</f>
        <v>0</v>
      </c>
      <c r="H9117" s="201"/>
      <c r="I9117" s="201">
        <f t="shared" si="144"/>
        <v>0</v>
      </c>
      <c r="J9117" s="200"/>
      <c r="K9117" s="200" t="str" cm="1">
        <f t="array" ref="K9117">IF($C9117="","",IF(AND($C9117=Party_Statement!$C$5,$B9117&gt;=Party_Statement!$C$6,$B9117&lt;=Party_Statement!$E$6),SUMPRODUCT(($C$3:$C9117=Party_Statement!$C$5)*($B$3:$B9117&gt;=Party_Statement!$C$6)*($B$3:$B9117&lt;=Party_Statement!$E$6)),""))</f>
        <v/>
      </c>
    </row>
    <row r="9118" spans="1:11" s="64" customFormat="1" x14ac:dyDescent="0.2">
      <c r="A9118" s="203">
        <f>'BANK RECON'!A294</f>
        <v>0</v>
      </c>
      <c r="B9118" s="197">
        <f>'BANK RECON'!B294</f>
        <v>0</v>
      </c>
      <c r="C9118" s="200">
        <f>'BANK RECON'!D294</f>
        <v>0</v>
      </c>
      <c r="D9118" s="200">
        <f>'BANK RECON'!D294</f>
        <v>0</v>
      </c>
      <c r="E9118" s="200">
        <f>'BANK RECON'!C294</f>
        <v>0</v>
      </c>
      <c r="F9118" s="200">
        <f>'BANK RECON'!E294</f>
        <v>0</v>
      </c>
      <c r="G9118" s="201">
        <f>'BANK RECON'!G294</f>
        <v>0</v>
      </c>
      <c r="H9118" s="201"/>
      <c r="I9118" s="201">
        <f t="shared" si="144"/>
        <v>0</v>
      </c>
      <c r="J9118" s="202"/>
      <c r="K9118" s="200" t="str" cm="1">
        <f t="array" ref="K9118">IF($C9118="","",IF(AND($C9118=Party_Statement!$C$5,$B9118&gt;=Party_Statement!$C$6,$B9118&lt;=Party_Statement!$E$6),SUMPRODUCT(($C$3:$C9118=Party_Statement!$C$5)*($B$3:$B9118&gt;=Party_Statement!$C$6)*($B$3:$B9118&lt;=Party_Statement!$E$6)),""))</f>
        <v/>
      </c>
    </row>
    <row r="9119" spans="1:11" x14ac:dyDescent="0.2">
      <c r="A9119" s="203">
        <f>'BANK RECON'!A295</f>
        <v>0</v>
      </c>
      <c r="B9119" s="197">
        <f>'BANK RECON'!B295</f>
        <v>0</v>
      </c>
      <c r="C9119" s="200">
        <f>'BANK RECON'!D295</f>
        <v>0</v>
      </c>
      <c r="D9119" s="200">
        <f>'BANK RECON'!D295</f>
        <v>0</v>
      </c>
      <c r="E9119" s="200">
        <f>'BANK RECON'!C295</f>
        <v>0</v>
      </c>
      <c r="F9119" s="200">
        <f>'BANK RECON'!E295</f>
        <v>0</v>
      </c>
      <c r="G9119" s="201">
        <f>'BANK RECON'!G295</f>
        <v>0</v>
      </c>
      <c r="H9119" s="201"/>
      <c r="I9119" s="201">
        <f t="shared" si="144"/>
        <v>0</v>
      </c>
      <c r="J9119" s="200"/>
      <c r="K9119" s="200" t="str" cm="1">
        <f t="array" ref="K9119">IF($C9119="","",IF(AND($C9119=Party_Statement!$C$5,$B9119&gt;=Party_Statement!$C$6,$B9119&lt;=Party_Statement!$E$6),SUMPRODUCT(($C$3:$C9119=Party_Statement!$C$5)*($B$3:$B9119&gt;=Party_Statement!$C$6)*($B$3:$B9119&lt;=Party_Statement!$E$6)),""))</f>
        <v/>
      </c>
    </row>
    <row r="9120" spans="1:11" x14ac:dyDescent="0.2">
      <c r="A9120" s="203">
        <f>'BANK RECON'!A296</f>
        <v>0</v>
      </c>
      <c r="B9120" s="197">
        <f>'BANK RECON'!B296</f>
        <v>0</v>
      </c>
      <c r="C9120" s="200">
        <f>'BANK RECON'!D296</f>
        <v>0</v>
      </c>
      <c r="D9120" s="200">
        <f>'BANK RECON'!D296</f>
        <v>0</v>
      </c>
      <c r="E9120" s="200">
        <f>'BANK RECON'!C296</f>
        <v>0</v>
      </c>
      <c r="F9120" s="200">
        <f>'BANK RECON'!E296</f>
        <v>0</v>
      </c>
      <c r="G9120" s="201">
        <f>'BANK RECON'!G296</f>
        <v>0</v>
      </c>
      <c r="H9120" s="201"/>
      <c r="I9120" s="201">
        <f t="shared" si="144"/>
        <v>0</v>
      </c>
      <c r="J9120" s="200"/>
      <c r="K9120" s="200" t="str" cm="1">
        <f t="array" ref="K9120">IF($C9120="","",IF(AND($C9120=Party_Statement!$C$5,$B9120&gt;=Party_Statement!$C$6,$B9120&lt;=Party_Statement!$E$6),SUMPRODUCT(($C$3:$C9120=Party_Statement!$C$5)*($B$3:$B9120&gt;=Party_Statement!$C$6)*($B$3:$B9120&lt;=Party_Statement!$E$6)),""))</f>
        <v/>
      </c>
    </row>
    <row r="9121" spans="1:11" x14ac:dyDescent="0.2">
      <c r="A9121" s="203">
        <f>'BANK RECON'!A297</f>
        <v>0</v>
      </c>
      <c r="B9121" s="197">
        <f>'BANK RECON'!B297</f>
        <v>0</v>
      </c>
      <c r="C9121" s="200">
        <f>'BANK RECON'!D297</f>
        <v>0</v>
      </c>
      <c r="D9121" s="200">
        <f>'BANK RECON'!D297</f>
        <v>0</v>
      </c>
      <c r="E9121" s="200">
        <f>'BANK RECON'!C297</f>
        <v>0</v>
      </c>
      <c r="F9121" s="200">
        <f>'BANK RECON'!E297</f>
        <v>0</v>
      </c>
      <c r="G9121" s="201">
        <f>'BANK RECON'!G297</f>
        <v>0</v>
      </c>
      <c r="H9121" s="201"/>
      <c r="I9121" s="201">
        <f t="shared" si="144"/>
        <v>0</v>
      </c>
      <c r="J9121" s="200"/>
      <c r="K9121" s="200" t="str" cm="1">
        <f t="array" ref="K9121">IF($C9121="","",IF(AND($C9121=Party_Statement!$C$5,$B9121&gt;=Party_Statement!$C$6,$B9121&lt;=Party_Statement!$E$6),SUMPRODUCT(($C$3:$C9121=Party_Statement!$C$5)*($B$3:$B9121&gt;=Party_Statement!$C$6)*($B$3:$B9121&lt;=Party_Statement!$E$6)),""))</f>
        <v/>
      </c>
    </row>
    <row r="9122" spans="1:11" x14ac:dyDescent="0.2">
      <c r="A9122" s="203">
        <f>'BANK RECON'!A298</f>
        <v>0</v>
      </c>
      <c r="B9122" s="197">
        <f>'BANK RECON'!B298</f>
        <v>0</v>
      </c>
      <c r="C9122" s="200">
        <f>'BANK RECON'!D298</f>
        <v>0</v>
      </c>
      <c r="D9122" s="200">
        <f>'BANK RECON'!D298</f>
        <v>0</v>
      </c>
      <c r="E9122" s="200">
        <f>'BANK RECON'!C298</f>
        <v>0</v>
      </c>
      <c r="F9122" s="200">
        <f>'BANK RECON'!E298</f>
        <v>0</v>
      </c>
      <c r="G9122" s="201">
        <f>'BANK RECON'!G298</f>
        <v>0</v>
      </c>
      <c r="H9122" s="201"/>
      <c r="I9122" s="201">
        <f t="shared" si="144"/>
        <v>0</v>
      </c>
      <c r="J9122" s="200"/>
      <c r="K9122" s="200" t="str" cm="1">
        <f t="array" ref="K9122">IF($C9122="","",IF(AND($C9122=Party_Statement!$C$5,$B9122&gt;=Party_Statement!$C$6,$B9122&lt;=Party_Statement!$E$6),SUMPRODUCT(($C$3:$C9122=Party_Statement!$C$5)*($B$3:$B9122&gt;=Party_Statement!$C$6)*($B$3:$B9122&lt;=Party_Statement!$E$6)),""))</f>
        <v/>
      </c>
    </row>
    <row r="9123" spans="1:11" x14ac:dyDescent="0.2">
      <c r="A9123" s="203">
        <f>'BANK RECON'!A299</f>
        <v>0</v>
      </c>
      <c r="B9123" s="197">
        <f>'BANK RECON'!B299</f>
        <v>0</v>
      </c>
      <c r="C9123" s="200">
        <f>'BANK RECON'!D299</f>
        <v>0</v>
      </c>
      <c r="D9123" s="200">
        <f>'BANK RECON'!D299</f>
        <v>0</v>
      </c>
      <c r="E9123" s="200">
        <f>'BANK RECON'!C299</f>
        <v>0</v>
      </c>
      <c r="F9123" s="200">
        <f>'BANK RECON'!E299</f>
        <v>0</v>
      </c>
      <c r="G9123" s="201">
        <f>'BANK RECON'!G299</f>
        <v>0</v>
      </c>
      <c r="H9123" s="201"/>
      <c r="I9123" s="201">
        <f t="shared" si="144"/>
        <v>0</v>
      </c>
      <c r="J9123" s="200"/>
      <c r="K9123" s="200" t="str" cm="1">
        <f t="array" ref="K9123">IF($C9123="","",IF(AND($C9123=Party_Statement!$C$5,$B9123&gt;=Party_Statement!$C$6,$B9123&lt;=Party_Statement!$E$6),SUMPRODUCT(($C$3:$C9123=Party_Statement!$C$5)*($B$3:$B9123&gt;=Party_Statement!$C$6)*($B$3:$B9123&lt;=Party_Statement!$E$6)),""))</f>
        <v/>
      </c>
    </row>
    <row r="9124" spans="1:11" x14ac:dyDescent="0.2">
      <c r="A9124" s="203">
        <f>'BANK RECON'!A300</f>
        <v>0</v>
      </c>
      <c r="B9124" s="197">
        <f>'BANK RECON'!B300</f>
        <v>0</v>
      </c>
      <c r="C9124" s="200">
        <f>'BANK RECON'!D300</f>
        <v>0</v>
      </c>
      <c r="D9124" s="200">
        <f>'BANK RECON'!D300</f>
        <v>0</v>
      </c>
      <c r="E9124" s="200">
        <f>'BANK RECON'!C300</f>
        <v>0</v>
      </c>
      <c r="F9124" s="200">
        <f>'BANK RECON'!E300</f>
        <v>0</v>
      </c>
      <c r="G9124" s="201">
        <f>'BANK RECON'!G300</f>
        <v>0</v>
      </c>
      <c r="H9124" s="201"/>
      <c r="I9124" s="201">
        <f t="shared" si="144"/>
        <v>0</v>
      </c>
      <c r="J9124" s="200"/>
      <c r="K9124" s="200" t="str" cm="1">
        <f t="array" ref="K9124">IF($C9124="","",IF(AND($C9124=Party_Statement!$C$5,$B9124&gt;=Party_Statement!$C$6,$B9124&lt;=Party_Statement!$E$6),SUMPRODUCT(($C$3:$C9124=Party_Statement!$C$5)*($B$3:$B9124&gt;=Party_Statement!$C$6)*($B$3:$B9124&lt;=Party_Statement!$E$6)),""))</f>
        <v/>
      </c>
    </row>
    <row r="9125" spans="1:11" x14ac:dyDescent="0.2">
      <c r="A9125" s="203">
        <f>'BANK RECON'!A301</f>
        <v>0</v>
      </c>
      <c r="B9125" s="197">
        <f>'BANK RECON'!B301</f>
        <v>0</v>
      </c>
      <c r="C9125" s="200">
        <f>'BANK RECON'!D301</f>
        <v>0</v>
      </c>
      <c r="D9125" s="200">
        <f>'BANK RECON'!D301</f>
        <v>0</v>
      </c>
      <c r="E9125" s="200">
        <f>'BANK RECON'!C301</f>
        <v>0</v>
      </c>
      <c r="F9125" s="200">
        <f>'BANK RECON'!E301</f>
        <v>0</v>
      </c>
      <c r="G9125" s="201">
        <f>'BANK RECON'!G301</f>
        <v>0</v>
      </c>
      <c r="H9125" s="201"/>
      <c r="I9125" s="201">
        <f t="shared" si="144"/>
        <v>0</v>
      </c>
      <c r="J9125" s="200"/>
      <c r="K9125" s="200" t="str" cm="1">
        <f t="array" ref="K9125">IF($C9125="","",IF(AND($C9125=Party_Statement!$C$5,$B9125&gt;=Party_Statement!$C$6,$B9125&lt;=Party_Statement!$E$6),SUMPRODUCT(($C$3:$C9125=Party_Statement!$C$5)*($B$3:$B9125&gt;=Party_Statement!$C$6)*($B$3:$B9125&lt;=Party_Statement!$E$6)),""))</f>
        <v/>
      </c>
    </row>
    <row r="9126" spans="1:11" x14ac:dyDescent="0.2">
      <c r="A9126" s="203">
        <f>'BANK RECON'!A302</f>
        <v>0</v>
      </c>
      <c r="B9126" s="197">
        <f>'BANK RECON'!B302</f>
        <v>0</v>
      </c>
      <c r="C9126" s="200">
        <f>'BANK RECON'!D302</f>
        <v>0</v>
      </c>
      <c r="D9126" s="200">
        <f>'BANK RECON'!D302</f>
        <v>0</v>
      </c>
      <c r="E9126" s="200">
        <f>'BANK RECON'!C302</f>
        <v>0</v>
      </c>
      <c r="F9126" s="200">
        <f>'BANK RECON'!E302</f>
        <v>0</v>
      </c>
      <c r="G9126" s="201">
        <f>'BANK RECON'!G302</f>
        <v>0</v>
      </c>
      <c r="H9126" s="201"/>
      <c r="I9126" s="201">
        <f t="shared" si="144"/>
        <v>0</v>
      </c>
      <c r="J9126" s="200"/>
      <c r="K9126" s="200" t="str" cm="1">
        <f t="array" ref="K9126">IF($C9126="","",IF(AND($C9126=Party_Statement!$C$5,$B9126&gt;=Party_Statement!$C$6,$B9126&lt;=Party_Statement!$E$6),SUMPRODUCT(($C$3:$C9126=Party_Statement!$C$5)*($B$3:$B9126&gt;=Party_Statement!$C$6)*($B$3:$B9126&lt;=Party_Statement!$E$6)),""))</f>
        <v/>
      </c>
    </row>
    <row r="9127" spans="1:11" x14ac:dyDescent="0.2">
      <c r="A9127" s="203">
        <f>'BANK RECON'!A303</f>
        <v>0</v>
      </c>
      <c r="B9127" s="197">
        <f>'BANK RECON'!B303</f>
        <v>0</v>
      </c>
      <c r="C9127" s="200">
        <f>'BANK RECON'!D303</f>
        <v>0</v>
      </c>
      <c r="D9127" s="200">
        <f>'BANK RECON'!D303</f>
        <v>0</v>
      </c>
      <c r="E9127" s="200">
        <f>'BANK RECON'!C303</f>
        <v>0</v>
      </c>
      <c r="F9127" s="200">
        <f>'BANK RECON'!E303</f>
        <v>0</v>
      </c>
      <c r="G9127" s="201">
        <f>'BANK RECON'!G303</f>
        <v>0</v>
      </c>
      <c r="H9127" s="201"/>
      <c r="I9127" s="201">
        <f t="shared" si="144"/>
        <v>0</v>
      </c>
      <c r="J9127" s="200"/>
      <c r="K9127" s="200" t="str" cm="1">
        <f t="array" ref="K9127">IF($C9127="","",IF(AND($C9127=Party_Statement!$C$5,$B9127&gt;=Party_Statement!$C$6,$B9127&lt;=Party_Statement!$E$6),SUMPRODUCT(($C$3:$C9127=Party_Statement!$C$5)*($B$3:$B9127&gt;=Party_Statement!$C$6)*($B$3:$B9127&lt;=Party_Statement!$E$6)),""))</f>
        <v/>
      </c>
    </row>
    <row r="9128" spans="1:11" x14ac:dyDescent="0.2">
      <c r="A9128" s="203">
        <f>'BANK RECON'!A304</f>
        <v>0</v>
      </c>
      <c r="B9128" s="197">
        <f>'BANK RECON'!B304</f>
        <v>0</v>
      </c>
      <c r="C9128" s="200">
        <f>'BANK RECON'!D304</f>
        <v>0</v>
      </c>
      <c r="D9128" s="200">
        <f>'BANK RECON'!D304</f>
        <v>0</v>
      </c>
      <c r="E9128" s="200">
        <f>'BANK RECON'!C304</f>
        <v>0</v>
      </c>
      <c r="F9128" s="200">
        <f>'BANK RECON'!E304</f>
        <v>0</v>
      </c>
      <c r="G9128" s="201">
        <f>'BANK RECON'!G304</f>
        <v>0</v>
      </c>
      <c r="H9128" s="201"/>
      <c r="I9128" s="201">
        <f t="shared" si="144"/>
        <v>0</v>
      </c>
      <c r="J9128" s="200"/>
      <c r="K9128" s="200" t="str" cm="1">
        <f t="array" ref="K9128">IF($C9128="","",IF(AND($C9128=Party_Statement!$C$5,$B9128&gt;=Party_Statement!$C$6,$B9128&lt;=Party_Statement!$E$6),SUMPRODUCT(($C$3:$C9128=Party_Statement!$C$5)*($B$3:$B9128&gt;=Party_Statement!$C$6)*($B$3:$B9128&lt;=Party_Statement!$E$6)),""))</f>
        <v/>
      </c>
    </row>
    <row r="9129" spans="1:11" x14ac:dyDescent="0.2">
      <c r="A9129" s="203">
        <f>'BANK RECON'!A305</f>
        <v>0</v>
      </c>
      <c r="B9129" s="197">
        <f>'BANK RECON'!B305</f>
        <v>0</v>
      </c>
      <c r="C9129" s="200">
        <f>'BANK RECON'!D305</f>
        <v>0</v>
      </c>
      <c r="D9129" s="200">
        <f>'BANK RECON'!D305</f>
        <v>0</v>
      </c>
      <c r="E9129" s="200">
        <f>'BANK RECON'!C305</f>
        <v>0</v>
      </c>
      <c r="F9129" s="200">
        <f>'BANK RECON'!E305</f>
        <v>0</v>
      </c>
      <c r="G9129" s="201">
        <f>'BANK RECON'!G305</f>
        <v>0</v>
      </c>
      <c r="H9129" s="201"/>
      <c r="I9129" s="201">
        <f t="shared" si="144"/>
        <v>0</v>
      </c>
      <c r="J9129" s="200"/>
      <c r="K9129" s="200" t="str" cm="1">
        <f t="array" ref="K9129">IF($C9129="","",IF(AND($C9129=Party_Statement!$C$5,$B9129&gt;=Party_Statement!$C$6,$B9129&lt;=Party_Statement!$E$6),SUMPRODUCT(($C$3:$C9129=Party_Statement!$C$5)*($B$3:$B9129&gt;=Party_Statement!$C$6)*($B$3:$B9129&lt;=Party_Statement!$E$6)),""))</f>
        <v/>
      </c>
    </row>
    <row r="9130" spans="1:11" x14ac:dyDescent="0.2">
      <c r="A9130" s="203">
        <f>'BANK RECON'!A306</f>
        <v>0</v>
      </c>
      <c r="B9130" s="197">
        <f>'BANK RECON'!B306</f>
        <v>0</v>
      </c>
      <c r="C9130" s="200">
        <f>'BANK RECON'!D306</f>
        <v>0</v>
      </c>
      <c r="D9130" s="200">
        <f>'BANK RECON'!D306</f>
        <v>0</v>
      </c>
      <c r="E9130" s="200">
        <f>'BANK RECON'!C306</f>
        <v>0</v>
      </c>
      <c r="F9130" s="200">
        <f>'BANK RECON'!E306</f>
        <v>0</v>
      </c>
      <c r="G9130" s="201">
        <f>'BANK RECON'!G306</f>
        <v>0</v>
      </c>
      <c r="H9130" s="201"/>
      <c r="I9130" s="201">
        <f t="shared" si="144"/>
        <v>0</v>
      </c>
      <c r="J9130" s="200"/>
      <c r="K9130" s="200" t="str" cm="1">
        <f t="array" ref="K9130">IF($C9130="","",IF(AND($C9130=Party_Statement!$C$5,$B9130&gt;=Party_Statement!$C$6,$B9130&lt;=Party_Statement!$E$6),SUMPRODUCT(($C$3:$C9130=Party_Statement!$C$5)*($B$3:$B9130&gt;=Party_Statement!$C$6)*($B$3:$B9130&lt;=Party_Statement!$E$6)),""))</f>
        <v/>
      </c>
    </row>
    <row r="9131" spans="1:11" x14ac:dyDescent="0.2">
      <c r="A9131" s="203">
        <f>'BANK RECON'!A307</f>
        <v>0</v>
      </c>
      <c r="B9131" s="197">
        <f>'BANK RECON'!B307</f>
        <v>0</v>
      </c>
      <c r="C9131" s="200">
        <f>'BANK RECON'!D307</f>
        <v>0</v>
      </c>
      <c r="D9131" s="200">
        <f>'BANK RECON'!D307</f>
        <v>0</v>
      </c>
      <c r="E9131" s="200">
        <f>'BANK RECON'!C307</f>
        <v>0</v>
      </c>
      <c r="F9131" s="200">
        <f>'BANK RECON'!E307</f>
        <v>0</v>
      </c>
      <c r="G9131" s="201">
        <f>'BANK RECON'!G307</f>
        <v>0</v>
      </c>
      <c r="H9131" s="201"/>
      <c r="I9131" s="201">
        <f t="shared" si="144"/>
        <v>0</v>
      </c>
      <c r="J9131" s="200"/>
      <c r="K9131" s="200" t="str" cm="1">
        <f t="array" ref="K9131">IF($C9131="","",IF(AND($C9131=Party_Statement!$C$5,$B9131&gt;=Party_Statement!$C$6,$B9131&lt;=Party_Statement!$E$6),SUMPRODUCT(($C$3:$C9131=Party_Statement!$C$5)*($B$3:$B9131&gt;=Party_Statement!$C$6)*($B$3:$B9131&lt;=Party_Statement!$E$6)),""))</f>
        <v/>
      </c>
    </row>
    <row r="9132" spans="1:11" x14ac:dyDescent="0.2">
      <c r="A9132" s="203">
        <f>'BANK RECON'!A308</f>
        <v>0</v>
      </c>
      <c r="B9132" s="197">
        <f>'BANK RECON'!B308</f>
        <v>0</v>
      </c>
      <c r="C9132" s="200">
        <f>'BANK RECON'!D308</f>
        <v>0</v>
      </c>
      <c r="D9132" s="200">
        <f>'BANK RECON'!D308</f>
        <v>0</v>
      </c>
      <c r="E9132" s="200">
        <f>'BANK RECON'!C308</f>
        <v>0</v>
      </c>
      <c r="F9132" s="200">
        <f>'BANK RECON'!E308</f>
        <v>0</v>
      </c>
      <c r="G9132" s="201">
        <f>'BANK RECON'!G308</f>
        <v>0</v>
      </c>
      <c r="H9132" s="201"/>
      <c r="I9132" s="201">
        <f t="shared" si="144"/>
        <v>0</v>
      </c>
      <c r="J9132" s="200"/>
      <c r="K9132" s="200" t="str" cm="1">
        <f t="array" ref="K9132">IF($C9132="","",IF(AND($C9132=Party_Statement!$C$5,$B9132&gt;=Party_Statement!$C$6,$B9132&lt;=Party_Statement!$E$6),SUMPRODUCT(($C$3:$C9132=Party_Statement!$C$5)*($B$3:$B9132&gt;=Party_Statement!$C$6)*($B$3:$B9132&lt;=Party_Statement!$E$6)),""))</f>
        <v/>
      </c>
    </row>
    <row r="9133" spans="1:11" x14ac:dyDescent="0.2">
      <c r="A9133" s="203">
        <f>'BANK RECON'!A309</f>
        <v>0</v>
      </c>
      <c r="B9133" s="197">
        <f>'BANK RECON'!B309</f>
        <v>0</v>
      </c>
      <c r="C9133" s="200">
        <f>'BANK RECON'!D309</f>
        <v>0</v>
      </c>
      <c r="D9133" s="200">
        <f>'BANK RECON'!D309</f>
        <v>0</v>
      </c>
      <c r="E9133" s="200">
        <f>'BANK RECON'!C309</f>
        <v>0</v>
      </c>
      <c r="F9133" s="200">
        <f>'BANK RECON'!E309</f>
        <v>0</v>
      </c>
      <c r="G9133" s="201">
        <f>'BANK RECON'!G309</f>
        <v>0</v>
      </c>
      <c r="H9133" s="201"/>
      <c r="I9133" s="201">
        <f t="shared" si="144"/>
        <v>0</v>
      </c>
      <c r="J9133" s="200"/>
      <c r="K9133" s="200" t="str" cm="1">
        <f t="array" ref="K9133">IF($C9133="","",IF(AND($C9133=Party_Statement!$C$5,$B9133&gt;=Party_Statement!$C$6,$B9133&lt;=Party_Statement!$E$6),SUMPRODUCT(($C$3:$C9133=Party_Statement!$C$5)*($B$3:$B9133&gt;=Party_Statement!$C$6)*($B$3:$B9133&lt;=Party_Statement!$E$6)),""))</f>
        <v/>
      </c>
    </row>
    <row r="9134" spans="1:11" x14ac:dyDescent="0.2">
      <c r="A9134" s="203">
        <f>'BANK RECON'!A310</f>
        <v>0</v>
      </c>
      <c r="B9134" s="197">
        <f>'BANK RECON'!B310</f>
        <v>0</v>
      </c>
      <c r="C9134" s="200">
        <f>'BANK RECON'!D310</f>
        <v>0</v>
      </c>
      <c r="D9134" s="200">
        <f>'BANK RECON'!D310</f>
        <v>0</v>
      </c>
      <c r="E9134" s="200">
        <f>'BANK RECON'!C310</f>
        <v>0</v>
      </c>
      <c r="F9134" s="200">
        <f>'BANK RECON'!E310</f>
        <v>0</v>
      </c>
      <c r="G9134" s="201">
        <f>'BANK RECON'!G310</f>
        <v>0</v>
      </c>
      <c r="H9134" s="201"/>
      <c r="I9134" s="201">
        <f t="shared" si="144"/>
        <v>0</v>
      </c>
      <c r="J9134" s="200"/>
      <c r="K9134" s="200" t="str" cm="1">
        <f t="array" ref="K9134">IF($C9134="","",IF(AND($C9134=Party_Statement!$C$5,$B9134&gt;=Party_Statement!$C$6,$B9134&lt;=Party_Statement!$E$6),SUMPRODUCT(($C$3:$C9134=Party_Statement!$C$5)*($B$3:$B9134&gt;=Party_Statement!$C$6)*($B$3:$B9134&lt;=Party_Statement!$E$6)),""))</f>
        <v/>
      </c>
    </row>
    <row r="9135" spans="1:11" x14ac:dyDescent="0.2">
      <c r="A9135" s="203">
        <f>'BANK RECON'!A311</f>
        <v>0</v>
      </c>
      <c r="B9135" s="197">
        <f>'BANK RECON'!B311</f>
        <v>0</v>
      </c>
      <c r="C9135" s="200">
        <f>'BANK RECON'!D311</f>
        <v>0</v>
      </c>
      <c r="D9135" s="200">
        <f>'BANK RECON'!D311</f>
        <v>0</v>
      </c>
      <c r="E9135" s="200">
        <f>'BANK RECON'!C311</f>
        <v>0</v>
      </c>
      <c r="F9135" s="200">
        <f>'BANK RECON'!E311</f>
        <v>0</v>
      </c>
      <c r="G9135" s="201">
        <f>'BANK RECON'!G311</f>
        <v>0</v>
      </c>
      <c r="H9135" s="201"/>
      <c r="I9135" s="201">
        <f t="shared" si="144"/>
        <v>0</v>
      </c>
      <c r="J9135" s="200"/>
      <c r="K9135" s="200" t="str" cm="1">
        <f t="array" ref="K9135">IF($C9135="","",IF(AND($C9135=Party_Statement!$C$5,$B9135&gt;=Party_Statement!$C$6,$B9135&lt;=Party_Statement!$E$6),SUMPRODUCT(($C$3:$C9135=Party_Statement!$C$5)*($B$3:$B9135&gt;=Party_Statement!$C$6)*($B$3:$B9135&lt;=Party_Statement!$E$6)),""))</f>
        <v/>
      </c>
    </row>
    <row r="9136" spans="1:11" x14ac:dyDescent="0.2">
      <c r="A9136" s="203">
        <f>'BANK RECON'!A312</f>
        <v>0</v>
      </c>
      <c r="B9136" s="197">
        <f>'BANK RECON'!B312</f>
        <v>0</v>
      </c>
      <c r="C9136" s="200">
        <f>'BANK RECON'!D312</f>
        <v>0</v>
      </c>
      <c r="D9136" s="200">
        <f>'BANK RECON'!D312</f>
        <v>0</v>
      </c>
      <c r="E9136" s="200">
        <f>'BANK RECON'!C312</f>
        <v>0</v>
      </c>
      <c r="F9136" s="200">
        <f>'BANK RECON'!E312</f>
        <v>0</v>
      </c>
      <c r="G9136" s="201">
        <f>'BANK RECON'!G312</f>
        <v>0</v>
      </c>
      <c r="H9136" s="201"/>
      <c r="I9136" s="201">
        <f t="shared" si="144"/>
        <v>0</v>
      </c>
      <c r="J9136" s="200"/>
      <c r="K9136" s="200" t="str" cm="1">
        <f t="array" ref="K9136">IF($C9136="","",IF(AND($C9136=Party_Statement!$C$5,$B9136&gt;=Party_Statement!$C$6,$B9136&lt;=Party_Statement!$E$6),SUMPRODUCT(($C$3:$C9136=Party_Statement!$C$5)*($B$3:$B9136&gt;=Party_Statement!$C$6)*($B$3:$B9136&lt;=Party_Statement!$E$6)),""))</f>
        <v/>
      </c>
    </row>
    <row r="9137" spans="1:11" x14ac:dyDescent="0.2">
      <c r="A9137" s="203">
        <f>'BANK RECON'!A313</f>
        <v>0</v>
      </c>
      <c r="B9137" s="197">
        <f>'BANK RECON'!B313</f>
        <v>0</v>
      </c>
      <c r="C9137" s="200">
        <f>'BANK RECON'!D313</f>
        <v>0</v>
      </c>
      <c r="D9137" s="200">
        <f>'BANK RECON'!D313</f>
        <v>0</v>
      </c>
      <c r="E9137" s="200">
        <f>'BANK RECON'!C313</f>
        <v>0</v>
      </c>
      <c r="F9137" s="200">
        <f>'BANK RECON'!E313</f>
        <v>0</v>
      </c>
      <c r="G9137" s="201">
        <f>'BANK RECON'!G313</f>
        <v>0</v>
      </c>
      <c r="H9137" s="201"/>
      <c r="I9137" s="201">
        <f t="shared" si="144"/>
        <v>0</v>
      </c>
      <c r="J9137" s="200"/>
      <c r="K9137" s="200" t="str" cm="1">
        <f t="array" ref="K9137">IF($C9137="","",IF(AND($C9137=Party_Statement!$C$5,$B9137&gt;=Party_Statement!$C$6,$B9137&lt;=Party_Statement!$E$6),SUMPRODUCT(($C$3:$C9137=Party_Statement!$C$5)*($B$3:$B9137&gt;=Party_Statement!$C$6)*($B$3:$B9137&lt;=Party_Statement!$E$6)),""))</f>
        <v/>
      </c>
    </row>
    <row r="9138" spans="1:11" x14ac:dyDescent="0.2">
      <c r="A9138" s="203">
        <f>'BANK RECON'!A314</f>
        <v>0</v>
      </c>
      <c r="B9138" s="197">
        <f>'BANK RECON'!B314</f>
        <v>0</v>
      </c>
      <c r="C9138" s="200">
        <f>'BANK RECON'!D314</f>
        <v>0</v>
      </c>
      <c r="D9138" s="200">
        <f>'BANK RECON'!D314</f>
        <v>0</v>
      </c>
      <c r="E9138" s="200">
        <f>'BANK RECON'!C314</f>
        <v>0</v>
      </c>
      <c r="F9138" s="200">
        <f>'BANK RECON'!E314</f>
        <v>0</v>
      </c>
      <c r="G9138" s="201">
        <f>'BANK RECON'!G314</f>
        <v>0</v>
      </c>
      <c r="H9138" s="201"/>
      <c r="I9138" s="201">
        <f t="shared" si="144"/>
        <v>0</v>
      </c>
      <c r="J9138" s="200"/>
      <c r="K9138" s="200" t="str" cm="1">
        <f t="array" ref="K9138">IF($C9138="","",IF(AND($C9138=Party_Statement!$C$5,$B9138&gt;=Party_Statement!$C$6,$B9138&lt;=Party_Statement!$E$6),SUMPRODUCT(($C$3:$C9138=Party_Statement!$C$5)*($B$3:$B9138&gt;=Party_Statement!$C$6)*($B$3:$B9138&lt;=Party_Statement!$E$6)),""))</f>
        <v/>
      </c>
    </row>
    <row r="9139" spans="1:11" x14ac:dyDescent="0.2">
      <c r="A9139" s="203">
        <f>'BANK RECON'!A315</f>
        <v>0</v>
      </c>
      <c r="B9139" s="197">
        <f>'BANK RECON'!B315</f>
        <v>0</v>
      </c>
      <c r="C9139" s="200">
        <f>'BANK RECON'!D315</f>
        <v>0</v>
      </c>
      <c r="D9139" s="200">
        <f>'BANK RECON'!D315</f>
        <v>0</v>
      </c>
      <c r="E9139" s="200">
        <f>'BANK RECON'!C315</f>
        <v>0</v>
      </c>
      <c r="F9139" s="200">
        <f>'BANK RECON'!E315</f>
        <v>0</v>
      </c>
      <c r="G9139" s="201">
        <f>'BANK RECON'!G315</f>
        <v>0</v>
      </c>
      <c r="H9139" s="201"/>
      <c r="I9139" s="201">
        <f t="shared" si="144"/>
        <v>0</v>
      </c>
      <c r="J9139" s="200"/>
      <c r="K9139" s="200" t="str" cm="1">
        <f t="array" ref="K9139">IF($C9139="","",IF(AND($C9139=Party_Statement!$C$5,$B9139&gt;=Party_Statement!$C$6,$B9139&lt;=Party_Statement!$E$6),SUMPRODUCT(($C$3:$C9139=Party_Statement!$C$5)*($B$3:$B9139&gt;=Party_Statement!$C$6)*($B$3:$B9139&lt;=Party_Statement!$E$6)),""))</f>
        <v/>
      </c>
    </row>
    <row r="9140" spans="1:11" x14ac:dyDescent="0.2">
      <c r="A9140" s="203">
        <f>'BANK RECON'!A316</f>
        <v>0</v>
      </c>
      <c r="B9140" s="197">
        <f>'BANK RECON'!B316</f>
        <v>0</v>
      </c>
      <c r="C9140" s="200">
        <f>'BANK RECON'!D316</f>
        <v>0</v>
      </c>
      <c r="D9140" s="200">
        <f>'BANK RECON'!D316</f>
        <v>0</v>
      </c>
      <c r="E9140" s="200">
        <f>'BANK RECON'!C316</f>
        <v>0</v>
      </c>
      <c r="F9140" s="200">
        <f>'BANK RECON'!E316</f>
        <v>0</v>
      </c>
      <c r="G9140" s="201">
        <f>'BANK RECON'!G316</f>
        <v>0</v>
      </c>
      <c r="H9140" s="201"/>
      <c r="I9140" s="201">
        <f t="shared" si="144"/>
        <v>0</v>
      </c>
      <c r="J9140" s="200"/>
      <c r="K9140" s="200" t="str" cm="1">
        <f t="array" ref="K9140">IF($C9140="","",IF(AND($C9140=Party_Statement!$C$5,$B9140&gt;=Party_Statement!$C$6,$B9140&lt;=Party_Statement!$E$6),SUMPRODUCT(($C$3:$C9140=Party_Statement!$C$5)*($B$3:$B9140&gt;=Party_Statement!$C$6)*($B$3:$B9140&lt;=Party_Statement!$E$6)),""))</f>
        <v/>
      </c>
    </row>
    <row r="9141" spans="1:11" x14ac:dyDescent="0.2">
      <c r="A9141" s="203">
        <f>'BANK RECON'!A317</f>
        <v>0</v>
      </c>
      <c r="B9141" s="197">
        <f>'BANK RECON'!B317</f>
        <v>0</v>
      </c>
      <c r="C9141" s="200">
        <f>'BANK RECON'!D317</f>
        <v>0</v>
      </c>
      <c r="D9141" s="200">
        <f>'BANK RECON'!D317</f>
        <v>0</v>
      </c>
      <c r="E9141" s="200">
        <f>'BANK RECON'!C317</f>
        <v>0</v>
      </c>
      <c r="F9141" s="200">
        <f>'BANK RECON'!E317</f>
        <v>0</v>
      </c>
      <c r="G9141" s="201">
        <f>'BANK RECON'!G317</f>
        <v>0</v>
      </c>
      <c r="H9141" s="201"/>
      <c r="I9141" s="201">
        <f t="shared" si="144"/>
        <v>0</v>
      </c>
      <c r="J9141" s="200"/>
      <c r="K9141" s="200" t="str" cm="1">
        <f t="array" ref="K9141">IF($C9141="","",IF(AND($C9141=Party_Statement!$C$5,$B9141&gt;=Party_Statement!$C$6,$B9141&lt;=Party_Statement!$E$6),SUMPRODUCT(($C$3:$C9141=Party_Statement!$C$5)*($B$3:$B9141&gt;=Party_Statement!$C$6)*($B$3:$B9141&lt;=Party_Statement!$E$6)),""))</f>
        <v/>
      </c>
    </row>
    <row r="9142" spans="1:11" x14ac:dyDescent="0.2">
      <c r="A9142" s="203">
        <f>'BANK RECON'!A318</f>
        <v>0</v>
      </c>
      <c r="B9142" s="197">
        <f>'BANK RECON'!B318</f>
        <v>0</v>
      </c>
      <c r="C9142" s="200">
        <f>'BANK RECON'!D318</f>
        <v>0</v>
      </c>
      <c r="D9142" s="200">
        <f>'BANK RECON'!D318</f>
        <v>0</v>
      </c>
      <c r="E9142" s="200">
        <f>'BANK RECON'!C318</f>
        <v>0</v>
      </c>
      <c r="F9142" s="200">
        <f>'BANK RECON'!E318</f>
        <v>0</v>
      </c>
      <c r="G9142" s="201">
        <f>'BANK RECON'!G318</f>
        <v>0</v>
      </c>
      <c r="H9142" s="201"/>
      <c r="I9142" s="201">
        <f t="shared" si="144"/>
        <v>0</v>
      </c>
      <c r="J9142" s="200"/>
      <c r="K9142" s="200" t="str" cm="1">
        <f t="array" ref="K9142">IF($C9142="","",IF(AND($C9142=Party_Statement!$C$5,$B9142&gt;=Party_Statement!$C$6,$B9142&lt;=Party_Statement!$E$6),SUMPRODUCT(($C$3:$C9142=Party_Statement!$C$5)*($B$3:$B9142&gt;=Party_Statement!$C$6)*($B$3:$B9142&lt;=Party_Statement!$E$6)),""))</f>
        <v/>
      </c>
    </row>
    <row r="9143" spans="1:11" x14ac:dyDescent="0.2">
      <c r="A9143" s="203">
        <f>'BANK RECON'!A319</f>
        <v>0</v>
      </c>
      <c r="B9143" s="197">
        <f>'BANK RECON'!B319</f>
        <v>0</v>
      </c>
      <c r="C9143" s="200">
        <f>'BANK RECON'!D319</f>
        <v>0</v>
      </c>
      <c r="D9143" s="200">
        <f>'BANK RECON'!D319</f>
        <v>0</v>
      </c>
      <c r="E9143" s="200">
        <f>'BANK RECON'!C319</f>
        <v>0</v>
      </c>
      <c r="F9143" s="200">
        <f>'BANK RECON'!E319</f>
        <v>0</v>
      </c>
      <c r="G9143" s="201">
        <f>'BANK RECON'!G319</f>
        <v>0</v>
      </c>
      <c r="H9143" s="201"/>
      <c r="I9143" s="201">
        <f t="shared" si="144"/>
        <v>0</v>
      </c>
      <c r="J9143" s="200"/>
      <c r="K9143" s="200" t="str" cm="1">
        <f t="array" ref="K9143">IF($C9143="","",IF(AND($C9143=Party_Statement!$C$5,$B9143&gt;=Party_Statement!$C$6,$B9143&lt;=Party_Statement!$E$6),SUMPRODUCT(($C$3:$C9143=Party_Statement!$C$5)*($B$3:$B9143&gt;=Party_Statement!$C$6)*($B$3:$B9143&lt;=Party_Statement!$E$6)),""))</f>
        <v/>
      </c>
    </row>
    <row r="9144" spans="1:11" x14ac:dyDescent="0.2">
      <c r="A9144" s="203">
        <f>'BANK RECON'!A320</f>
        <v>0</v>
      </c>
      <c r="B9144" s="197">
        <f>'BANK RECON'!B320</f>
        <v>0</v>
      </c>
      <c r="C9144" s="200">
        <f>'BANK RECON'!D320</f>
        <v>0</v>
      </c>
      <c r="D9144" s="200">
        <f>'BANK RECON'!D320</f>
        <v>0</v>
      </c>
      <c r="E9144" s="200">
        <f>'BANK RECON'!C320</f>
        <v>0</v>
      </c>
      <c r="F9144" s="200">
        <f>'BANK RECON'!E320</f>
        <v>0</v>
      </c>
      <c r="G9144" s="201">
        <f>'BANK RECON'!G320</f>
        <v>0</v>
      </c>
      <c r="H9144" s="201"/>
      <c r="I9144" s="201">
        <f t="shared" si="144"/>
        <v>0</v>
      </c>
      <c r="J9144" s="200"/>
      <c r="K9144" s="200" t="str" cm="1">
        <f t="array" ref="K9144">IF($C9144="","",IF(AND($C9144=Party_Statement!$C$5,$B9144&gt;=Party_Statement!$C$6,$B9144&lt;=Party_Statement!$E$6),SUMPRODUCT(($C$3:$C9144=Party_Statement!$C$5)*($B$3:$B9144&gt;=Party_Statement!$C$6)*($B$3:$B9144&lt;=Party_Statement!$E$6)),""))</f>
        <v/>
      </c>
    </row>
    <row r="9145" spans="1:11" x14ac:dyDescent="0.2">
      <c r="A9145" s="203">
        <f>'BANK RECON'!A321</f>
        <v>0</v>
      </c>
      <c r="B9145" s="197">
        <f>'BANK RECON'!B321</f>
        <v>0</v>
      </c>
      <c r="C9145" s="200">
        <f>'BANK RECON'!D321</f>
        <v>0</v>
      </c>
      <c r="D9145" s="200">
        <f>'BANK RECON'!D321</f>
        <v>0</v>
      </c>
      <c r="E9145" s="200">
        <f>'BANK RECON'!C321</f>
        <v>0</v>
      </c>
      <c r="F9145" s="200">
        <f>'BANK RECON'!E321</f>
        <v>0</v>
      </c>
      <c r="G9145" s="201">
        <f>'BANK RECON'!G321</f>
        <v>0</v>
      </c>
      <c r="H9145" s="201"/>
      <c r="I9145" s="201">
        <f t="shared" si="144"/>
        <v>0</v>
      </c>
      <c r="J9145" s="200"/>
      <c r="K9145" s="200" t="str" cm="1">
        <f t="array" ref="K9145">IF($C9145="","",IF(AND($C9145=Party_Statement!$C$5,$B9145&gt;=Party_Statement!$C$6,$B9145&lt;=Party_Statement!$E$6),SUMPRODUCT(($C$3:$C9145=Party_Statement!$C$5)*($B$3:$B9145&gt;=Party_Statement!$C$6)*($B$3:$B9145&lt;=Party_Statement!$E$6)),""))</f>
        <v/>
      </c>
    </row>
    <row r="9146" spans="1:11" x14ac:dyDescent="0.2">
      <c r="A9146" s="203">
        <f>'BANK RECON'!A322</f>
        <v>0</v>
      </c>
      <c r="B9146" s="197">
        <f>'BANK RECON'!B322</f>
        <v>0</v>
      </c>
      <c r="C9146" s="200">
        <f>'BANK RECON'!D322</f>
        <v>0</v>
      </c>
      <c r="D9146" s="200">
        <f>'BANK RECON'!D322</f>
        <v>0</v>
      </c>
      <c r="E9146" s="200">
        <f>'BANK RECON'!C322</f>
        <v>0</v>
      </c>
      <c r="F9146" s="200">
        <f>'BANK RECON'!E322</f>
        <v>0</v>
      </c>
      <c r="G9146" s="201">
        <f>'BANK RECON'!G322</f>
        <v>0</v>
      </c>
      <c r="H9146" s="201"/>
      <c r="I9146" s="201">
        <f t="shared" si="144"/>
        <v>0</v>
      </c>
      <c r="J9146" s="200"/>
      <c r="K9146" s="200" t="str" cm="1">
        <f t="array" ref="K9146">IF($C9146="","",IF(AND($C9146=Party_Statement!$C$5,$B9146&gt;=Party_Statement!$C$6,$B9146&lt;=Party_Statement!$E$6),SUMPRODUCT(($C$3:$C9146=Party_Statement!$C$5)*($B$3:$B9146&gt;=Party_Statement!$C$6)*($B$3:$B9146&lt;=Party_Statement!$E$6)),""))</f>
        <v/>
      </c>
    </row>
    <row r="9147" spans="1:11" x14ac:dyDescent="0.2">
      <c r="A9147" s="203">
        <f>'BANK RECON'!A323</f>
        <v>0</v>
      </c>
      <c r="B9147" s="197">
        <f>'BANK RECON'!B323</f>
        <v>0</v>
      </c>
      <c r="C9147" s="200">
        <f>'BANK RECON'!D323</f>
        <v>0</v>
      </c>
      <c r="D9147" s="200">
        <f>'BANK RECON'!D323</f>
        <v>0</v>
      </c>
      <c r="E9147" s="200">
        <f>'BANK RECON'!C323</f>
        <v>0</v>
      </c>
      <c r="F9147" s="200">
        <f>'BANK RECON'!E323</f>
        <v>0</v>
      </c>
      <c r="G9147" s="201">
        <f>'BANK RECON'!G323</f>
        <v>0</v>
      </c>
      <c r="H9147" s="201"/>
      <c r="I9147" s="201">
        <f t="shared" si="144"/>
        <v>0</v>
      </c>
      <c r="J9147" s="200"/>
      <c r="K9147" s="200" t="str" cm="1">
        <f t="array" ref="K9147">IF($C9147="","",IF(AND($C9147=Party_Statement!$C$5,$B9147&gt;=Party_Statement!$C$6,$B9147&lt;=Party_Statement!$E$6),SUMPRODUCT(($C$3:$C9147=Party_Statement!$C$5)*($B$3:$B9147&gt;=Party_Statement!$C$6)*($B$3:$B9147&lt;=Party_Statement!$E$6)),""))</f>
        <v/>
      </c>
    </row>
    <row r="9148" spans="1:11" s="64" customFormat="1" x14ac:dyDescent="0.2">
      <c r="A9148" s="203">
        <f>'BANK RECON'!A324</f>
        <v>0</v>
      </c>
      <c r="B9148" s="197">
        <f>'BANK RECON'!B324</f>
        <v>0</v>
      </c>
      <c r="C9148" s="200">
        <f>'BANK RECON'!D324</f>
        <v>0</v>
      </c>
      <c r="D9148" s="200">
        <f>'BANK RECON'!D324</f>
        <v>0</v>
      </c>
      <c r="E9148" s="200">
        <f>'BANK RECON'!C324</f>
        <v>0</v>
      </c>
      <c r="F9148" s="200">
        <f>'BANK RECON'!E324</f>
        <v>0</v>
      </c>
      <c r="G9148" s="201">
        <f>'BANK RECON'!G324</f>
        <v>0</v>
      </c>
      <c r="H9148" s="201"/>
      <c r="I9148" s="201">
        <f t="shared" si="144"/>
        <v>0</v>
      </c>
      <c r="J9148" s="202"/>
      <c r="K9148" s="200" t="str" cm="1">
        <f t="array" ref="K9148">IF($C9148="","",IF(AND($C9148=Party_Statement!$C$5,$B9148&gt;=Party_Statement!$C$6,$B9148&lt;=Party_Statement!$E$6),SUMPRODUCT(($C$3:$C9148=Party_Statement!$C$5)*($B$3:$B9148&gt;=Party_Statement!$C$6)*($B$3:$B9148&lt;=Party_Statement!$E$6)),""))</f>
        <v/>
      </c>
    </row>
    <row r="9149" spans="1:11" x14ac:dyDescent="0.2">
      <c r="A9149" s="203">
        <f>'BANK RECON'!A325</f>
        <v>0</v>
      </c>
      <c r="B9149" s="197">
        <f>'BANK RECON'!B325</f>
        <v>0</v>
      </c>
      <c r="C9149" s="200">
        <f>'BANK RECON'!D325</f>
        <v>0</v>
      </c>
      <c r="D9149" s="200">
        <f>'BANK RECON'!D325</f>
        <v>0</v>
      </c>
      <c r="E9149" s="200">
        <f>'BANK RECON'!C325</f>
        <v>0</v>
      </c>
      <c r="F9149" s="200">
        <f>'BANK RECON'!E325</f>
        <v>0</v>
      </c>
      <c r="G9149" s="201">
        <f>'BANK RECON'!G325</f>
        <v>0</v>
      </c>
      <c r="H9149" s="201"/>
      <c r="I9149" s="201">
        <f t="shared" ref="I9149:I9212" si="145">IF($C9149="","",IF($C9149=$C5296,$I5296+$G9149-$H9149,$G9149-$H9149))</f>
        <v>0</v>
      </c>
      <c r="J9149" s="200"/>
      <c r="K9149" s="200" t="str" cm="1">
        <f t="array" ref="K9149">IF($C9149="","",IF(AND($C9149=Party_Statement!$C$5,$B9149&gt;=Party_Statement!$C$6,$B9149&lt;=Party_Statement!$E$6),SUMPRODUCT(($C$3:$C9149=Party_Statement!$C$5)*($B$3:$B9149&gt;=Party_Statement!$C$6)*($B$3:$B9149&lt;=Party_Statement!$E$6)),""))</f>
        <v/>
      </c>
    </row>
    <row r="9150" spans="1:11" x14ac:dyDescent="0.2">
      <c r="A9150" s="203">
        <f>'BANK RECON'!A326</f>
        <v>0</v>
      </c>
      <c r="B9150" s="197">
        <f>'BANK RECON'!B326</f>
        <v>0</v>
      </c>
      <c r="C9150" s="200">
        <f>'BANK RECON'!D326</f>
        <v>0</v>
      </c>
      <c r="D9150" s="200">
        <f>'BANK RECON'!D326</f>
        <v>0</v>
      </c>
      <c r="E9150" s="200">
        <f>'BANK RECON'!C326</f>
        <v>0</v>
      </c>
      <c r="F9150" s="200">
        <f>'BANK RECON'!E326</f>
        <v>0</v>
      </c>
      <c r="G9150" s="201">
        <f>'BANK RECON'!G326</f>
        <v>0</v>
      </c>
      <c r="H9150" s="201"/>
      <c r="I9150" s="201">
        <f t="shared" si="145"/>
        <v>0</v>
      </c>
      <c r="J9150" s="200"/>
      <c r="K9150" s="200" t="str" cm="1">
        <f t="array" ref="K9150">IF($C9150="","",IF(AND($C9150=Party_Statement!$C$5,$B9150&gt;=Party_Statement!$C$6,$B9150&lt;=Party_Statement!$E$6),SUMPRODUCT(($C$3:$C9150=Party_Statement!$C$5)*($B$3:$B9150&gt;=Party_Statement!$C$6)*($B$3:$B9150&lt;=Party_Statement!$E$6)),""))</f>
        <v/>
      </c>
    </row>
    <row r="9151" spans="1:11" x14ac:dyDescent="0.2">
      <c r="A9151" s="203">
        <f>'BANK RECON'!A327</f>
        <v>0</v>
      </c>
      <c r="B9151" s="197">
        <f>'BANK RECON'!B327</f>
        <v>0</v>
      </c>
      <c r="C9151" s="200">
        <f>'BANK RECON'!D327</f>
        <v>0</v>
      </c>
      <c r="D9151" s="200">
        <f>'BANK RECON'!D327</f>
        <v>0</v>
      </c>
      <c r="E9151" s="200">
        <f>'BANK RECON'!C327</f>
        <v>0</v>
      </c>
      <c r="F9151" s="200">
        <f>'BANK RECON'!E327</f>
        <v>0</v>
      </c>
      <c r="G9151" s="201">
        <f>'BANK RECON'!G327</f>
        <v>0</v>
      </c>
      <c r="H9151" s="201"/>
      <c r="I9151" s="201">
        <f t="shared" si="145"/>
        <v>0</v>
      </c>
      <c r="J9151" s="200"/>
      <c r="K9151" s="200" t="str" cm="1">
        <f t="array" ref="K9151">IF($C9151="","",IF(AND($C9151=Party_Statement!$C$5,$B9151&gt;=Party_Statement!$C$6,$B9151&lt;=Party_Statement!$E$6),SUMPRODUCT(($C$3:$C9151=Party_Statement!$C$5)*($B$3:$B9151&gt;=Party_Statement!$C$6)*($B$3:$B9151&lt;=Party_Statement!$E$6)),""))</f>
        <v/>
      </c>
    </row>
    <row r="9152" spans="1:11" x14ac:dyDescent="0.2">
      <c r="A9152" s="203">
        <f>'BANK RECON'!A328</f>
        <v>0</v>
      </c>
      <c r="B9152" s="197">
        <f>'BANK RECON'!B328</f>
        <v>0</v>
      </c>
      <c r="C9152" s="200">
        <f>'BANK RECON'!D328</f>
        <v>0</v>
      </c>
      <c r="D9152" s="200">
        <f>'BANK RECON'!D328</f>
        <v>0</v>
      </c>
      <c r="E9152" s="200">
        <f>'BANK RECON'!C328</f>
        <v>0</v>
      </c>
      <c r="F9152" s="200">
        <f>'BANK RECON'!E328</f>
        <v>0</v>
      </c>
      <c r="G9152" s="201">
        <f>'BANK RECON'!G328</f>
        <v>0</v>
      </c>
      <c r="H9152" s="201"/>
      <c r="I9152" s="201">
        <f t="shared" si="145"/>
        <v>0</v>
      </c>
      <c r="J9152" s="200"/>
      <c r="K9152" s="200" t="str" cm="1">
        <f t="array" ref="K9152">IF($C9152="","",IF(AND($C9152=Party_Statement!$C$5,$B9152&gt;=Party_Statement!$C$6,$B9152&lt;=Party_Statement!$E$6),SUMPRODUCT(($C$3:$C9152=Party_Statement!$C$5)*($B$3:$B9152&gt;=Party_Statement!$C$6)*($B$3:$B9152&lt;=Party_Statement!$E$6)),""))</f>
        <v/>
      </c>
    </row>
    <row r="9153" spans="1:11" x14ac:dyDescent="0.2">
      <c r="A9153" s="203">
        <f>'BANK RECON'!A329</f>
        <v>0</v>
      </c>
      <c r="B9153" s="197">
        <f>'BANK RECON'!B329</f>
        <v>0</v>
      </c>
      <c r="C9153" s="200">
        <f>'BANK RECON'!D329</f>
        <v>0</v>
      </c>
      <c r="D9153" s="200">
        <f>'BANK RECON'!D329</f>
        <v>0</v>
      </c>
      <c r="E9153" s="200">
        <f>'BANK RECON'!C329</f>
        <v>0</v>
      </c>
      <c r="F9153" s="200">
        <f>'BANK RECON'!E329</f>
        <v>0</v>
      </c>
      <c r="G9153" s="201">
        <f>'BANK RECON'!G329</f>
        <v>0</v>
      </c>
      <c r="H9153" s="201"/>
      <c r="I9153" s="201">
        <f t="shared" si="145"/>
        <v>0</v>
      </c>
      <c r="J9153" s="200"/>
      <c r="K9153" s="200" t="str" cm="1">
        <f t="array" ref="K9153">IF($C9153="","",IF(AND($C9153=Party_Statement!$C$5,$B9153&gt;=Party_Statement!$C$6,$B9153&lt;=Party_Statement!$E$6),SUMPRODUCT(($C$3:$C9153=Party_Statement!$C$5)*($B$3:$B9153&gt;=Party_Statement!$C$6)*($B$3:$B9153&lt;=Party_Statement!$E$6)),""))</f>
        <v/>
      </c>
    </row>
    <row r="9154" spans="1:11" x14ac:dyDescent="0.2">
      <c r="A9154" s="203">
        <f>'BANK RECON'!A330</f>
        <v>0</v>
      </c>
      <c r="B9154" s="197">
        <f>'BANK RECON'!B330</f>
        <v>0</v>
      </c>
      <c r="C9154" s="200">
        <f>'BANK RECON'!D330</f>
        <v>0</v>
      </c>
      <c r="D9154" s="200">
        <f>'BANK RECON'!D330</f>
        <v>0</v>
      </c>
      <c r="E9154" s="200">
        <f>'BANK RECON'!C330</f>
        <v>0</v>
      </c>
      <c r="F9154" s="200">
        <f>'BANK RECON'!E330</f>
        <v>0</v>
      </c>
      <c r="G9154" s="201">
        <f>'BANK RECON'!G330</f>
        <v>0</v>
      </c>
      <c r="H9154" s="201"/>
      <c r="I9154" s="201">
        <f t="shared" si="145"/>
        <v>0</v>
      </c>
      <c r="J9154" s="200"/>
      <c r="K9154" s="200" t="str" cm="1">
        <f t="array" ref="K9154">IF($C9154="","",IF(AND($C9154=Party_Statement!$C$5,$B9154&gt;=Party_Statement!$C$6,$B9154&lt;=Party_Statement!$E$6),SUMPRODUCT(($C$3:$C9154=Party_Statement!$C$5)*($B$3:$B9154&gt;=Party_Statement!$C$6)*($B$3:$B9154&lt;=Party_Statement!$E$6)),""))</f>
        <v/>
      </c>
    </row>
    <row r="9155" spans="1:11" x14ac:dyDescent="0.2">
      <c r="A9155" s="203">
        <f>'BANK RECON'!A331</f>
        <v>0</v>
      </c>
      <c r="B9155" s="197">
        <f>'BANK RECON'!B331</f>
        <v>0</v>
      </c>
      <c r="C9155" s="200">
        <f>'BANK RECON'!D331</f>
        <v>0</v>
      </c>
      <c r="D9155" s="200">
        <f>'BANK RECON'!D331</f>
        <v>0</v>
      </c>
      <c r="E9155" s="200">
        <f>'BANK RECON'!C331</f>
        <v>0</v>
      </c>
      <c r="F9155" s="200">
        <f>'BANK RECON'!E331</f>
        <v>0</v>
      </c>
      <c r="G9155" s="201">
        <f>'BANK RECON'!G331</f>
        <v>0</v>
      </c>
      <c r="H9155" s="201"/>
      <c r="I9155" s="201">
        <f t="shared" si="145"/>
        <v>0</v>
      </c>
      <c r="J9155" s="200"/>
      <c r="K9155" s="200" t="str" cm="1">
        <f t="array" ref="K9155">IF($C9155="","",IF(AND($C9155=Party_Statement!$C$5,$B9155&gt;=Party_Statement!$C$6,$B9155&lt;=Party_Statement!$E$6),SUMPRODUCT(($C$3:$C9155=Party_Statement!$C$5)*($B$3:$B9155&gt;=Party_Statement!$C$6)*($B$3:$B9155&lt;=Party_Statement!$E$6)),""))</f>
        <v/>
      </c>
    </row>
    <row r="9156" spans="1:11" x14ac:dyDescent="0.2">
      <c r="A9156" s="203">
        <f>'BANK RECON'!A332</f>
        <v>0</v>
      </c>
      <c r="B9156" s="197">
        <f>'BANK RECON'!B332</f>
        <v>0</v>
      </c>
      <c r="C9156" s="200">
        <f>'BANK RECON'!D332</f>
        <v>0</v>
      </c>
      <c r="D9156" s="200">
        <f>'BANK RECON'!D332</f>
        <v>0</v>
      </c>
      <c r="E9156" s="200">
        <f>'BANK RECON'!C332</f>
        <v>0</v>
      </c>
      <c r="F9156" s="200">
        <f>'BANK RECON'!E332</f>
        <v>0</v>
      </c>
      <c r="G9156" s="201">
        <f>'BANK RECON'!G332</f>
        <v>0</v>
      </c>
      <c r="H9156" s="201"/>
      <c r="I9156" s="201">
        <f t="shared" si="145"/>
        <v>0</v>
      </c>
      <c r="J9156" s="200"/>
      <c r="K9156" s="200" t="str" cm="1">
        <f t="array" ref="K9156">IF($C9156="","",IF(AND($C9156=Party_Statement!$C$5,$B9156&gt;=Party_Statement!$C$6,$B9156&lt;=Party_Statement!$E$6),SUMPRODUCT(($C$3:$C9156=Party_Statement!$C$5)*($B$3:$B9156&gt;=Party_Statement!$C$6)*($B$3:$B9156&lt;=Party_Statement!$E$6)),""))</f>
        <v/>
      </c>
    </row>
    <row r="9157" spans="1:11" x14ac:dyDescent="0.2">
      <c r="A9157" s="203">
        <f>'BANK RECON'!A333</f>
        <v>0</v>
      </c>
      <c r="B9157" s="197">
        <f>'BANK RECON'!B333</f>
        <v>0</v>
      </c>
      <c r="C9157" s="200">
        <f>'BANK RECON'!D333</f>
        <v>0</v>
      </c>
      <c r="D9157" s="200">
        <f>'BANK RECON'!D333</f>
        <v>0</v>
      </c>
      <c r="E9157" s="200">
        <f>'BANK RECON'!C333</f>
        <v>0</v>
      </c>
      <c r="F9157" s="200">
        <f>'BANK RECON'!E333</f>
        <v>0</v>
      </c>
      <c r="G9157" s="201">
        <f>'BANK RECON'!G333</f>
        <v>0</v>
      </c>
      <c r="H9157" s="201"/>
      <c r="I9157" s="201">
        <f t="shared" si="145"/>
        <v>0</v>
      </c>
      <c r="J9157" s="200"/>
      <c r="K9157" s="200" t="str" cm="1">
        <f t="array" ref="K9157">IF($C9157="","",IF(AND($C9157=Party_Statement!$C$5,$B9157&gt;=Party_Statement!$C$6,$B9157&lt;=Party_Statement!$E$6),SUMPRODUCT(($C$3:$C9157=Party_Statement!$C$5)*($B$3:$B9157&gt;=Party_Statement!$C$6)*($B$3:$B9157&lt;=Party_Statement!$E$6)),""))</f>
        <v/>
      </c>
    </row>
    <row r="9158" spans="1:11" x14ac:dyDescent="0.2">
      <c r="A9158" s="203">
        <f>'BANK RECON'!A334</f>
        <v>0</v>
      </c>
      <c r="B9158" s="197">
        <f>'BANK RECON'!B334</f>
        <v>0</v>
      </c>
      <c r="C9158" s="200">
        <f>'BANK RECON'!D334</f>
        <v>0</v>
      </c>
      <c r="D9158" s="200">
        <f>'BANK RECON'!D334</f>
        <v>0</v>
      </c>
      <c r="E9158" s="200">
        <f>'BANK RECON'!C334</f>
        <v>0</v>
      </c>
      <c r="F9158" s="200">
        <f>'BANK RECON'!E334</f>
        <v>0</v>
      </c>
      <c r="G9158" s="201">
        <f>'BANK RECON'!G334</f>
        <v>0</v>
      </c>
      <c r="H9158" s="201"/>
      <c r="I9158" s="201">
        <f t="shared" si="145"/>
        <v>0</v>
      </c>
      <c r="J9158" s="200"/>
      <c r="K9158" s="200" t="str" cm="1">
        <f t="array" ref="K9158">IF($C9158="","",IF(AND($C9158=Party_Statement!$C$5,$B9158&gt;=Party_Statement!$C$6,$B9158&lt;=Party_Statement!$E$6),SUMPRODUCT(($C$3:$C9158=Party_Statement!$C$5)*($B$3:$B9158&gt;=Party_Statement!$C$6)*($B$3:$B9158&lt;=Party_Statement!$E$6)),""))</f>
        <v/>
      </c>
    </row>
    <row r="9159" spans="1:11" x14ac:dyDescent="0.2">
      <c r="A9159" s="203">
        <f>'BANK RECON'!A335</f>
        <v>0</v>
      </c>
      <c r="B9159" s="197">
        <f>'BANK RECON'!B335</f>
        <v>0</v>
      </c>
      <c r="C9159" s="200">
        <f>'BANK RECON'!D335</f>
        <v>0</v>
      </c>
      <c r="D9159" s="200">
        <f>'BANK RECON'!D335</f>
        <v>0</v>
      </c>
      <c r="E9159" s="200">
        <f>'BANK RECON'!C335</f>
        <v>0</v>
      </c>
      <c r="F9159" s="200">
        <f>'BANK RECON'!E335</f>
        <v>0</v>
      </c>
      <c r="G9159" s="201">
        <f>'BANK RECON'!G335</f>
        <v>0</v>
      </c>
      <c r="H9159" s="201"/>
      <c r="I9159" s="201">
        <f t="shared" si="145"/>
        <v>0</v>
      </c>
      <c r="J9159" s="200"/>
      <c r="K9159" s="200" t="str" cm="1">
        <f t="array" ref="K9159">IF($C9159="","",IF(AND($C9159=Party_Statement!$C$5,$B9159&gt;=Party_Statement!$C$6,$B9159&lt;=Party_Statement!$E$6),SUMPRODUCT(($C$3:$C9159=Party_Statement!$C$5)*($B$3:$B9159&gt;=Party_Statement!$C$6)*($B$3:$B9159&lt;=Party_Statement!$E$6)),""))</f>
        <v/>
      </c>
    </row>
    <row r="9160" spans="1:11" x14ac:dyDescent="0.2">
      <c r="A9160" s="203">
        <f>'BANK RECON'!A336</f>
        <v>0</v>
      </c>
      <c r="B9160" s="197">
        <f>'BANK RECON'!B336</f>
        <v>0</v>
      </c>
      <c r="C9160" s="200">
        <f>'BANK RECON'!D336</f>
        <v>0</v>
      </c>
      <c r="D9160" s="200">
        <f>'BANK RECON'!D336</f>
        <v>0</v>
      </c>
      <c r="E9160" s="200">
        <f>'BANK RECON'!C336</f>
        <v>0</v>
      </c>
      <c r="F9160" s="200">
        <f>'BANK RECON'!E336</f>
        <v>0</v>
      </c>
      <c r="G9160" s="201">
        <f>'BANK RECON'!G336</f>
        <v>0</v>
      </c>
      <c r="H9160" s="201"/>
      <c r="I9160" s="201">
        <f t="shared" si="145"/>
        <v>0</v>
      </c>
      <c r="J9160" s="200"/>
      <c r="K9160" s="200" t="str" cm="1">
        <f t="array" ref="K9160">IF($C9160="","",IF(AND($C9160=Party_Statement!$C$5,$B9160&gt;=Party_Statement!$C$6,$B9160&lt;=Party_Statement!$E$6),SUMPRODUCT(($C$3:$C9160=Party_Statement!$C$5)*($B$3:$B9160&gt;=Party_Statement!$C$6)*($B$3:$B9160&lt;=Party_Statement!$E$6)),""))</f>
        <v/>
      </c>
    </row>
    <row r="9161" spans="1:11" x14ac:dyDescent="0.2">
      <c r="A9161" s="203">
        <f>'BANK RECON'!A337</f>
        <v>0</v>
      </c>
      <c r="B9161" s="197">
        <f>'BANK RECON'!B337</f>
        <v>0</v>
      </c>
      <c r="C9161" s="200">
        <f>'BANK RECON'!D337</f>
        <v>0</v>
      </c>
      <c r="D9161" s="200">
        <f>'BANK RECON'!D337</f>
        <v>0</v>
      </c>
      <c r="E9161" s="200">
        <f>'BANK RECON'!C337</f>
        <v>0</v>
      </c>
      <c r="F9161" s="200">
        <f>'BANK RECON'!E337</f>
        <v>0</v>
      </c>
      <c r="G9161" s="201">
        <f>'BANK RECON'!G337</f>
        <v>0</v>
      </c>
      <c r="H9161" s="201"/>
      <c r="I9161" s="201">
        <f t="shared" si="145"/>
        <v>0</v>
      </c>
      <c r="J9161" s="200"/>
      <c r="K9161" s="200" t="str" cm="1">
        <f t="array" ref="K9161">IF($C9161="","",IF(AND($C9161=Party_Statement!$C$5,$B9161&gt;=Party_Statement!$C$6,$B9161&lt;=Party_Statement!$E$6),SUMPRODUCT(($C$3:$C9161=Party_Statement!$C$5)*($B$3:$B9161&gt;=Party_Statement!$C$6)*($B$3:$B9161&lt;=Party_Statement!$E$6)),""))</f>
        <v/>
      </c>
    </row>
    <row r="9162" spans="1:11" x14ac:dyDescent="0.2">
      <c r="A9162" s="203">
        <f>'BANK RECON'!A338</f>
        <v>0</v>
      </c>
      <c r="B9162" s="197">
        <f>'BANK RECON'!B338</f>
        <v>0</v>
      </c>
      <c r="C9162" s="200">
        <f>'BANK RECON'!D338</f>
        <v>0</v>
      </c>
      <c r="D9162" s="200">
        <f>'BANK RECON'!D338</f>
        <v>0</v>
      </c>
      <c r="E9162" s="200">
        <f>'BANK RECON'!C338</f>
        <v>0</v>
      </c>
      <c r="F9162" s="200">
        <f>'BANK RECON'!E338</f>
        <v>0</v>
      </c>
      <c r="G9162" s="201">
        <f>'BANK RECON'!G338</f>
        <v>0</v>
      </c>
      <c r="H9162" s="201"/>
      <c r="I9162" s="201">
        <f t="shared" si="145"/>
        <v>0</v>
      </c>
      <c r="J9162" s="200"/>
      <c r="K9162" s="200" t="str" cm="1">
        <f t="array" ref="K9162">IF($C9162="","",IF(AND($C9162=Party_Statement!$C$5,$B9162&gt;=Party_Statement!$C$6,$B9162&lt;=Party_Statement!$E$6),SUMPRODUCT(($C$3:$C9162=Party_Statement!$C$5)*($B$3:$B9162&gt;=Party_Statement!$C$6)*($B$3:$B9162&lt;=Party_Statement!$E$6)),""))</f>
        <v/>
      </c>
    </row>
    <row r="9163" spans="1:11" x14ac:dyDescent="0.2">
      <c r="A9163" s="203">
        <f>'BANK RECON'!A339</f>
        <v>0</v>
      </c>
      <c r="B9163" s="197">
        <f>'BANK RECON'!B339</f>
        <v>0</v>
      </c>
      <c r="C9163" s="200">
        <f>'BANK RECON'!D339</f>
        <v>0</v>
      </c>
      <c r="D9163" s="200">
        <f>'BANK RECON'!D339</f>
        <v>0</v>
      </c>
      <c r="E9163" s="200">
        <f>'BANK RECON'!C339</f>
        <v>0</v>
      </c>
      <c r="F9163" s="200">
        <f>'BANK RECON'!E339</f>
        <v>0</v>
      </c>
      <c r="G9163" s="201">
        <f>'BANK RECON'!G339</f>
        <v>0</v>
      </c>
      <c r="H9163" s="201"/>
      <c r="I9163" s="201">
        <f t="shared" si="145"/>
        <v>0</v>
      </c>
      <c r="J9163" s="200"/>
      <c r="K9163" s="200" t="str" cm="1">
        <f t="array" ref="K9163">IF($C9163="","",IF(AND($C9163=Party_Statement!$C$5,$B9163&gt;=Party_Statement!$C$6,$B9163&lt;=Party_Statement!$E$6),SUMPRODUCT(($C$3:$C9163=Party_Statement!$C$5)*($B$3:$B9163&gt;=Party_Statement!$C$6)*($B$3:$B9163&lt;=Party_Statement!$E$6)),""))</f>
        <v/>
      </c>
    </row>
    <row r="9164" spans="1:11" x14ac:dyDescent="0.2">
      <c r="A9164" s="203">
        <f>'BANK RECON'!A340</f>
        <v>0</v>
      </c>
      <c r="B9164" s="197">
        <f>'BANK RECON'!B340</f>
        <v>0</v>
      </c>
      <c r="C9164" s="200">
        <f>'BANK RECON'!D340</f>
        <v>0</v>
      </c>
      <c r="D9164" s="200">
        <f>'BANK RECON'!D340</f>
        <v>0</v>
      </c>
      <c r="E9164" s="200">
        <f>'BANK RECON'!C340</f>
        <v>0</v>
      </c>
      <c r="F9164" s="200">
        <f>'BANK RECON'!E340</f>
        <v>0</v>
      </c>
      <c r="G9164" s="201">
        <f>'BANK RECON'!G340</f>
        <v>0</v>
      </c>
      <c r="H9164" s="201"/>
      <c r="I9164" s="201">
        <f t="shared" si="145"/>
        <v>0</v>
      </c>
      <c r="J9164" s="200"/>
      <c r="K9164" s="200" t="str" cm="1">
        <f t="array" ref="K9164">IF($C9164="","",IF(AND($C9164=Party_Statement!$C$5,$B9164&gt;=Party_Statement!$C$6,$B9164&lt;=Party_Statement!$E$6),SUMPRODUCT(($C$3:$C9164=Party_Statement!$C$5)*($B$3:$B9164&gt;=Party_Statement!$C$6)*($B$3:$B9164&lt;=Party_Statement!$E$6)),""))</f>
        <v/>
      </c>
    </row>
    <row r="9165" spans="1:11" x14ac:dyDescent="0.2">
      <c r="A9165" s="203">
        <f>'BANK RECON'!A341</f>
        <v>0</v>
      </c>
      <c r="B9165" s="197">
        <f>'BANK RECON'!B341</f>
        <v>0</v>
      </c>
      <c r="C9165" s="200">
        <f>'BANK RECON'!D341</f>
        <v>0</v>
      </c>
      <c r="D9165" s="200">
        <f>'BANK RECON'!D341</f>
        <v>0</v>
      </c>
      <c r="E9165" s="200">
        <f>'BANK RECON'!C341</f>
        <v>0</v>
      </c>
      <c r="F9165" s="200">
        <f>'BANK RECON'!E341</f>
        <v>0</v>
      </c>
      <c r="G9165" s="201">
        <f>'BANK RECON'!G341</f>
        <v>0</v>
      </c>
      <c r="H9165" s="201"/>
      <c r="I9165" s="201">
        <f t="shared" si="145"/>
        <v>0</v>
      </c>
      <c r="J9165" s="200"/>
      <c r="K9165" s="200" t="str" cm="1">
        <f t="array" ref="K9165">IF($C9165="","",IF(AND($C9165=Party_Statement!$C$5,$B9165&gt;=Party_Statement!$C$6,$B9165&lt;=Party_Statement!$E$6),SUMPRODUCT(($C$3:$C9165=Party_Statement!$C$5)*($B$3:$B9165&gt;=Party_Statement!$C$6)*($B$3:$B9165&lt;=Party_Statement!$E$6)),""))</f>
        <v/>
      </c>
    </row>
    <row r="9166" spans="1:11" x14ac:dyDescent="0.2">
      <c r="A9166" s="203">
        <f>'BANK RECON'!A342</f>
        <v>0</v>
      </c>
      <c r="B9166" s="197">
        <f>'BANK RECON'!B342</f>
        <v>0</v>
      </c>
      <c r="C9166" s="200">
        <f>'BANK RECON'!D342</f>
        <v>0</v>
      </c>
      <c r="D9166" s="200">
        <f>'BANK RECON'!D342</f>
        <v>0</v>
      </c>
      <c r="E9166" s="200">
        <f>'BANK RECON'!C342</f>
        <v>0</v>
      </c>
      <c r="F9166" s="200">
        <f>'BANK RECON'!E342</f>
        <v>0</v>
      </c>
      <c r="G9166" s="201">
        <f>'BANK RECON'!G342</f>
        <v>0</v>
      </c>
      <c r="H9166" s="201"/>
      <c r="I9166" s="201">
        <f t="shared" si="145"/>
        <v>0</v>
      </c>
      <c r="J9166" s="200"/>
      <c r="K9166" s="200" t="str" cm="1">
        <f t="array" ref="K9166">IF($C9166="","",IF(AND($C9166=Party_Statement!$C$5,$B9166&gt;=Party_Statement!$C$6,$B9166&lt;=Party_Statement!$E$6),SUMPRODUCT(($C$3:$C9166=Party_Statement!$C$5)*($B$3:$B9166&gt;=Party_Statement!$C$6)*($B$3:$B9166&lt;=Party_Statement!$E$6)),""))</f>
        <v/>
      </c>
    </row>
    <row r="9167" spans="1:11" x14ac:dyDescent="0.2">
      <c r="A9167" s="203">
        <f>'BANK RECON'!A343</f>
        <v>0</v>
      </c>
      <c r="B9167" s="197">
        <f>'BANK RECON'!B343</f>
        <v>0</v>
      </c>
      <c r="C9167" s="200">
        <f>'BANK RECON'!D343</f>
        <v>0</v>
      </c>
      <c r="D9167" s="200">
        <f>'BANK RECON'!D343</f>
        <v>0</v>
      </c>
      <c r="E9167" s="200">
        <f>'BANK RECON'!C343</f>
        <v>0</v>
      </c>
      <c r="F9167" s="200">
        <f>'BANK RECON'!E343</f>
        <v>0</v>
      </c>
      <c r="G9167" s="201">
        <f>'BANK RECON'!G343</f>
        <v>0</v>
      </c>
      <c r="H9167" s="201"/>
      <c r="I9167" s="201">
        <f t="shared" si="145"/>
        <v>0</v>
      </c>
      <c r="J9167" s="200"/>
      <c r="K9167" s="200" t="str" cm="1">
        <f t="array" ref="K9167">IF($C9167="","",IF(AND($C9167=Party_Statement!$C$5,$B9167&gt;=Party_Statement!$C$6,$B9167&lt;=Party_Statement!$E$6),SUMPRODUCT(($C$3:$C9167=Party_Statement!$C$5)*($B$3:$B9167&gt;=Party_Statement!$C$6)*($B$3:$B9167&lt;=Party_Statement!$E$6)),""))</f>
        <v/>
      </c>
    </row>
    <row r="9168" spans="1:11" x14ac:dyDescent="0.2">
      <c r="A9168" s="203">
        <f>'BANK RECON'!A344</f>
        <v>0</v>
      </c>
      <c r="B9168" s="197">
        <f>'BANK RECON'!B344</f>
        <v>0</v>
      </c>
      <c r="C9168" s="200">
        <f>'BANK RECON'!D344</f>
        <v>0</v>
      </c>
      <c r="D9168" s="200">
        <f>'BANK RECON'!D344</f>
        <v>0</v>
      </c>
      <c r="E9168" s="200">
        <f>'BANK RECON'!C344</f>
        <v>0</v>
      </c>
      <c r="F9168" s="200">
        <f>'BANK RECON'!E344</f>
        <v>0</v>
      </c>
      <c r="G9168" s="201">
        <f>'BANK RECON'!G344</f>
        <v>0</v>
      </c>
      <c r="H9168" s="201"/>
      <c r="I9168" s="201">
        <f t="shared" si="145"/>
        <v>0</v>
      </c>
      <c r="J9168" s="200"/>
      <c r="K9168" s="200" t="str" cm="1">
        <f t="array" ref="K9168">IF($C9168="","",IF(AND($C9168=Party_Statement!$C$5,$B9168&gt;=Party_Statement!$C$6,$B9168&lt;=Party_Statement!$E$6),SUMPRODUCT(($C$3:$C9168=Party_Statement!$C$5)*($B$3:$B9168&gt;=Party_Statement!$C$6)*($B$3:$B9168&lt;=Party_Statement!$E$6)),""))</f>
        <v/>
      </c>
    </row>
    <row r="9169" spans="1:11" x14ac:dyDescent="0.2">
      <c r="A9169" s="203">
        <f>'BANK RECON'!A345</f>
        <v>0</v>
      </c>
      <c r="B9169" s="197">
        <f>'BANK RECON'!B345</f>
        <v>0</v>
      </c>
      <c r="C9169" s="200">
        <f>'BANK RECON'!D345</f>
        <v>0</v>
      </c>
      <c r="D9169" s="200">
        <f>'BANK RECON'!D345</f>
        <v>0</v>
      </c>
      <c r="E9169" s="200">
        <f>'BANK RECON'!C345</f>
        <v>0</v>
      </c>
      <c r="F9169" s="200">
        <f>'BANK RECON'!E345</f>
        <v>0</v>
      </c>
      <c r="G9169" s="201">
        <f>'BANK RECON'!G345</f>
        <v>0</v>
      </c>
      <c r="H9169" s="201"/>
      <c r="I9169" s="201">
        <f t="shared" si="145"/>
        <v>0</v>
      </c>
      <c r="J9169" s="200"/>
      <c r="K9169" s="200" t="str" cm="1">
        <f t="array" ref="K9169">IF($C9169="","",IF(AND($C9169=Party_Statement!$C$5,$B9169&gt;=Party_Statement!$C$6,$B9169&lt;=Party_Statement!$E$6),SUMPRODUCT(($C$3:$C9169=Party_Statement!$C$5)*($B$3:$B9169&gt;=Party_Statement!$C$6)*($B$3:$B9169&lt;=Party_Statement!$E$6)),""))</f>
        <v/>
      </c>
    </row>
    <row r="9170" spans="1:11" x14ac:dyDescent="0.2">
      <c r="A9170" s="203">
        <f>'BANK RECON'!A346</f>
        <v>0</v>
      </c>
      <c r="B9170" s="197">
        <f>'BANK RECON'!B346</f>
        <v>0</v>
      </c>
      <c r="C9170" s="200">
        <f>'BANK RECON'!D346</f>
        <v>0</v>
      </c>
      <c r="D9170" s="200">
        <f>'BANK RECON'!D346</f>
        <v>0</v>
      </c>
      <c r="E9170" s="200">
        <f>'BANK RECON'!C346</f>
        <v>0</v>
      </c>
      <c r="F9170" s="200">
        <f>'BANK RECON'!E346</f>
        <v>0</v>
      </c>
      <c r="G9170" s="201">
        <f>'BANK RECON'!G346</f>
        <v>0</v>
      </c>
      <c r="H9170" s="201"/>
      <c r="I9170" s="201">
        <f t="shared" si="145"/>
        <v>0</v>
      </c>
      <c r="J9170" s="200"/>
      <c r="K9170" s="200" t="str" cm="1">
        <f t="array" ref="K9170">IF($C9170="","",IF(AND($C9170=Party_Statement!$C$5,$B9170&gt;=Party_Statement!$C$6,$B9170&lt;=Party_Statement!$E$6),SUMPRODUCT(($C$3:$C9170=Party_Statement!$C$5)*($B$3:$B9170&gt;=Party_Statement!$C$6)*($B$3:$B9170&lt;=Party_Statement!$E$6)),""))</f>
        <v/>
      </c>
    </row>
    <row r="9171" spans="1:11" x14ac:dyDescent="0.2">
      <c r="A9171" s="203">
        <f>'BANK RECON'!A347</f>
        <v>0</v>
      </c>
      <c r="B9171" s="197">
        <f>'BANK RECON'!B347</f>
        <v>0</v>
      </c>
      <c r="C9171" s="200">
        <f>'BANK RECON'!D347</f>
        <v>0</v>
      </c>
      <c r="D9171" s="200">
        <f>'BANK RECON'!D347</f>
        <v>0</v>
      </c>
      <c r="E9171" s="200">
        <f>'BANK RECON'!C347</f>
        <v>0</v>
      </c>
      <c r="F9171" s="200">
        <f>'BANK RECON'!E347</f>
        <v>0</v>
      </c>
      <c r="G9171" s="201">
        <f>'BANK RECON'!G347</f>
        <v>0</v>
      </c>
      <c r="H9171" s="201"/>
      <c r="I9171" s="201">
        <f t="shared" si="145"/>
        <v>0</v>
      </c>
      <c r="J9171" s="200"/>
      <c r="K9171" s="200" t="str" cm="1">
        <f t="array" ref="K9171">IF($C9171="","",IF(AND($C9171=Party_Statement!$C$5,$B9171&gt;=Party_Statement!$C$6,$B9171&lt;=Party_Statement!$E$6),SUMPRODUCT(($C$3:$C9171=Party_Statement!$C$5)*($B$3:$B9171&gt;=Party_Statement!$C$6)*($B$3:$B9171&lt;=Party_Statement!$E$6)),""))</f>
        <v/>
      </c>
    </row>
    <row r="9172" spans="1:11" x14ac:dyDescent="0.2">
      <c r="A9172" s="203">
        <f>'BANK RECON'!A348</f>
        <v>0</v>
      </c>
      <c r="B9172" s="197">
        <f>'BANK RECON'!B348</f>
        <v>0</v>
      </c>
      <c r="C9172" s="200">
        <f>'BANK RECON'!D348</f>
        <v>0</v>
      </c>
      <c r="D9172" s="200">
        <f>'BANK RECON'!D348</f>
        <v>0</v>
      </c>
      <c r="E9172" s="200">
        <f>'BANK RECON'!C348</f>
        <v>0</v>
      </c>
      <c r="F9172" s="200">
        <f>'BANK RECON'!E348</f>
        <v>0</v>
      </c>
      <c r="G9172" s="201">
        <f>'BANK RECON'!G348</f>
        <v>0</v>
      </c>
      <c r="H9172" s="201"/>
      <c r="I9172" s="201">
        <f t="shared" si="145"/>
        <v>0</v>
      </c>
      <c r="J9172" s="200"/>
      <c r="K9172" s="200" t="str" cm="1">
        <f t="array" ref="K9172">IF($C9172="","",IF(AND($C9172=Party_Statement!$C$5,$B9172&gt;=Party_Statement!$C$6,$B9172&lt;=Party_Statement!$E$6),SUMPRODUCT(($C$3:$C9172=Party_Statement!$C$5)*($B$3:$B9172&gt;=Party_Statement!$C$6)*($B$3:$B9172&lt;=Party_Statement!$E$6)),""))</f>
        <v/>
      </c>
    </row>
    <row r="9173" spans="1:11" x14ac:dyDescent="0.2">
      <c r="A9173" s="203">
        <f>'BANK RECON'!A349</f>
        <v>0</v>
      </c>
      <c r="B9173" s="197">
        <f>'BANK RECON'!B349</f>
        <v>0</v>
      </c>
      <c r="C9173" s="200">
        <f>'BANK RECON'!D349</f>
        <v>0</v>
      </c>
      <c r="D9173" s="200">
        <f>'BANK RECON'!D349</f>
        <v>0</v>
      </c>
      <c r="E9173" s="200">
        <f>'BANK RECON'!C349</f>
        <v>0</v>
      </c>
      <c r="F9173" s="200">
        <f>'BANK RECON'!E349</f>
        <v>0</v>
      </c>
      <c r="G9173" s="201">
        <f>'BANK RECON'!G349</f>
        <v>0</v>
      </c>
      <c r="H9173" s="201"/>
      <c r="I9173" s="201">
        <f t="shared" si="145"/>
        <v>0</v>
      </c>
      <c r="J9173" s="200"/>
      <c r="K9173" s="200" t="str" cm="1">
        <f t="array" ref="K9173">IF($C9173="","",IF(AND($C9173=Party_Statement!$C$5,$B9173&gt;=Party_Statement!$C$6,$B9173&lt;=Party_Statement!$E$6),SUMPRODUCT(($C$3:$C9173=Party_Statement!$C$5)*($B$3:$B9173&gt;=Party_Statement!$C$6)*($B$3:$B9173&lt;=Party_Statement!$E$6)),""))</f>
        <v/>
      </c>
    </row>
    <row r="9174" spans="1:11" x14ac:dyDescent="0.2">
      <c r="A9174" s="203">
        <f>'BANK RECON'!A350</f>
        <v>0</v>
      </c>
      <c r="B9174" s="197">
        <f>'BANK RECON'!B350</f>
        <v>0</v>
      </c>
      <c r="C9174" s="200">
        <f>'BANK RECON'!D350</f>
        <v>0</v>
      </c>
      <c r="D9174" s="200">
        <f>'BANK RECON'!D350</f>
        <v>0</v>
      </c>
      <c r="E9174" s="200">
        <f>'BANK RECON'!C350</f>
        <v>0</v>
      </c>
      <c r="F9174" s="200">
        <f>'BANK RECON'!E350</f>
        <v>0</v>
      </c>
      <c r="G9174" s="201">
        <f>'BANK RECON'!G350</f>
        <v>0</v>
      </c>
      <c r="H9174" s="201"/>
      <c r="I9174" s="201">
        <f t="shared" si="145"/>
        <v>0</v>
      </c>
      <c r="J9174" s="200"/>
      <c r="K9174" s="200" t="str" cm="1">
        <f t="array" ref="K9174">IF($C9174="","",IF(AND($C9174=Party_Statement!$C$5,$B9174&gt;=Party_Statement!$C$6,$B9174&lt;=Party_Statement!$E$6),SUMPRODUCT(($C$3:$C9174=Party_Statement!$C$5)*($B$3:$B9174&gt;=Party_Statement!$C$6)*($B$3:$B9174&lt;=Party_Statement!$E$6)),""))</f>
        <v/>
      </c>
    </row>
    <row r="9175" spans="1:11" x14ac:dyDescent="0.2">
      <c r="A9175" s="203">
        <f>'BANK RECON'!A351</f>
        <v>0</v>
      </c>
      <c r="B9175" s="197">
        <f>'BANK RECON'!B351</f>
        <v>0</v>
      </c>
      <c r="C9175" s="200">
        <f>'BANK RECON'!D351</f>
        <v>0</v>
      </c>
      <c r="D9175" s="200">
        <f>'BANK RECON'!D351</f>
        <v>0</v>
      </c>
      <c r="E9175" s="200">
        <f>'BANK RECON'!C351</f>
        <v>0</v>
      </c>
      <c r="F9175" s="200">
        <f>'BANK RECON'!E351</f>
        <v>0</v>
      </c>
      <c r="G9175" s="201">
        <f>'BANK RECON'!G351</f>
        <v>0</v>
      </c>
      <c r="H9175" s="201"/>
      <c r="I9175" s="201">
        <f t="shared" si="145"/>
        <v>0</v>
      </c>
      <c r="J9175" s="200"/>
      <c r="K9175" s="200" t="str" cm="1">
        <f t="array" ref="K9175">IF($C9175="","",IF(AND($C9175=Party_Statement!$C$5,$B9175&gt;=Party_Statement!$C$6,$B9175&lt;=Party_Statement!$E$6),SUMPRODUCT(($C$3:$C9175=Party_Statement!$C$5)*($B$3:$B9175&gt;=Party_Statement!$C$6)*($B$3:$B9175&lt;=Party_Statement!$E$6)),""))</f>
        <v/>
      </c>
    </row>
    <row r="9176" spans="1:11" x14ac:dyDescent="0.2">
      <c r="A9176" s="203">
        <f>'BANK RECON'!A352</f>
        <v>0</v>
      </c>
      <c r="B9176" s="197">
        <f>'BANK RECON'!B352</f>
        <v>0</v>
      </c>
      <c r="C9176" s="200">
        <f>'BANK RECON'!D352</f>
        <v>0</v>
      </c>
      <c r="D9176" s="200">
        <f>'BANK RECON'!D352</f>
        <v>0</v>
      </c>
      <c r="E9176" s="200">
        <f>'BANK RECON'!C352</f>
        <v>0</v>
      </c>
      <c r="F9176" s="200">
        <f>'BANK RECON'!E352</f>
        <v>0</v>
      </c>
      <c r="G9176" s="201">
        <f>'BANK RECON'!G352</f>
        <v>0</v>
      </c>
      <c r="H9176" s="201"/>
      <c r="I9176" s="201">
        <f t="shared" si="145"/>
        <v>0</v>
      </c>
      <c r="J9176" s="200"/>
      <c r="K9176" s="200" t="str" cm="1">
        <f t="array" ref="K9176">IF($C9176="","",IF(AND($C9176=Party_Statement!$C$5,$B9176&gt;=Party_Statement!$C$6,$B9176&lt;=Party_Statement!$E$6),SUMPRODUCT(($C$3:$C9176=Party_Statement!$C$5)*($B$3:$B9176&gt;=Party_Statement!$C$6)*($B$3:$B9176&lt;=Party_Statement!$E$6)),""))</f>
        <v/>
      </c>
    </row>
    <row r="9177" spans="1:11" x14ac:dyDescent="0.2">
      <c r="A9177" s="203">
        <f>'BANK RECON'!A353</f>
        <v>0</v>
      </c>
      <c r="B9177" s="197">
        <f>'BANK RECON'!B353</f>
        <v>0</v>
      </c>
      <c r="C9177" s="200">
        <f>'BANK RECON'!D353</f>
        <v>0</v>
      </c>
      <c r="D9177" s="200">
        <f>'BANK RECON'!D353</f>
        <v>0</v>
      </c>
      <c r="E9177" s="200">
        <f>'BANK RECON'!C353</f>
        <v>0</v>
      </c>
      <c r="F9177" s="200">
        <f>'BANK RECON'!E353</f>
        <v>0</v>
      </c>
      <c r="G9177" s="201">
        <f>'BANK RECON'!G353</f>
        <v>0</v>
      </c>
      <c r="H9177" s="201"/>
      <c r="I9177" s="201">
        <f t="shared" si="145"/>
        <v>0</v>
      </c>
      <c r="J9177" s="200"/>
      <c r="K9177" s="200" t="str" cm="1">
        <f t="array" ref="K9177">IF($C9177="","",IF(AND($C9177=Party_Statement!$C$5,$B9177&gt;=Party_Statement!$C$6,$B9177&lt;=Party_Statement!$E$6),SUMPRODUCT(($C$3:$C9177=Party_Statement!$C$5)*($B$3:$B9177&gt;=Party_Statement!$C$6)*($B$3:$B9177&lt;=Party_Statement!$E$6)),""))</f>
        <v/>
      </c>
    </row>
    <row r="9178" spans="1:11" x14ac:dyDescent="0.2">
      <c r="A9178" s="203">
        <f>'BANK RECON'!A354</f>
        <v>0</v>
      </c>
      <c r="B9178" s="197">
        <f>'BANK RECON'!B354</f>
        <v>0</v>
      </c>
      <c r="C9178" s="200">
        <f>'BANK RECON'!D354</f>
        <v>0</v>
      </c>
      <c r="D9178" s="200">
        <f>'BANK RECON'!D354</f>
        <v>0</v>
      </c>
      <c r="E9178" s="200">
        <f>'BANK RECON'!C354</f>
        <v>0</v>
      </c>
      <c r="F9178" s="200">
        <f>'BANK RECON'!E354</f>
        <v>0</v>
      </c>
      <c r="G9178" s="201">
        <f>'BANK RECON'!G354</f>
        <v>0</v>
      </c>
      <c r="H9178" s="201"/>
      <c r="I9178" s="201">
        <f t="shared" si="145"/>
        <v>0</v>
      </c>
      <c r="J9178" s="200"/>
      <c r="K9178" s="200" t="str" cm="1">
        <f t="array" ref="K9178">IF($C9178="","",IF(AND($C9178=Party_Statement!$C$5,$B9178&gt;=Party_Statement!$C$6,$B9178&lt;=Party_Statement!$E$6),SUMPRODUCT(($C$3:$C9178=Party_Statement!$C$5)*($B$3:$B9178&gt;=Party_Statement!$C$6)*($B$3:$B9178&lt;=Party_Statement!$E$6)),""))</f>
        <v/>
      </c>
    </row>
    <row r="9179" spans="1:11" x14ac:dyDescent="0.2">
      <c r="A9179" s="203">
        <f>'BANK RECON'!A355</f>
        <v>0</v>
      </c>
      <c r="B9179" s="197">
        <f>'BANK RECON'!B355</f>
        <v>0</v>
      </c>
      <c r="C9179" s="200">
        <f>'BANK RECON'!D355</f>
        <v>0</v>
      </c>
      <c r="D9179" s="200">
        <f>'BANK RECON'!D355</f>
        <v>0</v>
      </c>
      <c r="E9179" s="200">
        <f>'BANK RECON'!C355</f>
        <v>0</v>
      </c>
      <c r="F9179" s="200">
        <f>'BANK RECON'!E355</f>
        <v>0</v>
      </c>
      <c r="G9179" s="201">
        <f>'BANK RECON'!G355</f>
        <v>0</v>
      </c>
      <c r="H9179" s="201"/>
      <c r="I9179" s="201">
        <f t="shared" si="145"/>
        <v>0</v>
      </c>
      <c r="J9179" s="200"/>
      <c r="K9179" s="200" t="str" cm="1">
        <f t="array" ref="K9179">IF($C9179="","",IF(AND($C9179=Party_Statement!$C$5,$B9179&gt;=Party_Statement!$C$6,$B9179&lt;=Party_Statement!$E$6),SUMPRODUCT(($C$3:$C9179=Party_Statement!$C$5)*($B$3:$B9179&gt;=Party_Statement!$C$6)*($B$3:$B9179&lt;=Party_Statement!$E$6)),""))</f>
        <v/>
      </c>
    </row>
    <row r="9180" spans="1:11" x14ac:dyDescent="0.2">
      <c r="A9180" s="203">
        <f>'BANK RECON'!A356</f>
        <v>0</v>
      </c>
      <c r="B9180" s="197">
        <f>'BANK RECON'!B356</f>
        <v>0</v>
      </c>
      <c r="C9180" s="200">
        <f>'BANK RECON'!D356</f>
        <v>0</v>
      </c>
      <c r="D9180" s="200">
        <f>'BANK RECON'!D356</f>
        <v>0</v>
      </c>
      <c r="E9180" s="200">
        <f>'BANK RECON'!C356</f>
        <v>0</v>
      </c>
      <c r="F9180" s="200">
        <f>'BANK RECON'!E356</f>
        <v>0</v>
      </c>
      <c r="G9180" s="201">
        <f>'BANK RECON'!G356</f>
        <v>0</v>
      </c>
      <c r="H9180" s="201"/>
      <c r="I9180" s="201">
        <f t="shared" si="145"/>
        <v>0</v>
      </c>
      <c r="J9180" s="200"/>
      <c r="K9180" s="200" t="str" cm="1">
        <f t="array" ref="K9180">IF($C9180="","",IF(AND($C9180=Party_Statement!$C$5,$B9180&gt;=Party_Statement!$C$6,$B9180&lt;=Party_Statement!$E$6),SUMPRODUCT(($C$3:$C9180=Party_Statement!$C$5)*($B$3:$B9180&gt;=Party_Statement!$C$6)*($B$3:$B9180&lt;=Party_Statement!$E$6)),""))</f>
        <v/>
      </c>
    </row>
    <row r="9181" spans="1:11" x14ac:dyDescent="0.2">
      <c r="A9181" s="203">
        <f>'BANK RECON'!A357</f>
        <v>0</v>
      </c>
      <c r="B9181" s="197">
        <f>'BANK RECON'!B357</f>
        <v>0</v>
      </c>
      <c r="C9181" s="200">
        <f>'BANK RECON'!D357</f>
        <v>0</v>
      </c>
      <c r="D9181" s="200">
        <f>'BANK RECON'!D357</f>
        <v>0</v>
      </c>
      <c r="E9181" s="200">
        <f>'BANK RECON'!C357</f>
        <v>0</v>
      </c>
      <c r="F9181" s="200">
        <f>'BANK RECON'!E357</f>
        <v>0</v>
      </c>
      <c r="G9181" s="201">
        <f>'BANK RECON'!G357</f>
        <v>0</v>
      </c>
      <c r="H9181" s="201"/>
      <c r="I9181" s="201">
        <f t="shared" si="145"/>
        <v>0</v>
      </c>
      <c r="J9181" s="200"/>
      <c r="K9181" s="200" t="str" cm="1">
        <f t="array" ref="K9181">IF($C9181="","",IF(AND($C9181=Party_Statement!$C$5,$B9181&gt;=Party_Statement!$C$6,$B9181&lt;=Party_Statement!$E$6),SUMPRODUCT(($C$3:$C9181=Party_Statement!$C$5)*($B$3:$B9181&gt;=Party_Statement!$C$6)*($B$3:$B9181&lt;=Party_Statement!$E$6)),""))</f>
        <v/>
      </c>
    </row>
    <row r="9182" spans="1:11" x14ac:dyDescent="0.2">
      <c r="A9182" s="203">
        <f>'BANK RECON'!A358</f>
        <v>0</v>
      </c>
      <c r="B9182" s="197">
        <f>'BANK RECON'!B358</f>
        <v>0</v>
      </c>
      <c r="C9182" s="200">
        <f>'BANK RECON'!D358</f>
        <v>0</v>
      </c>
      <c r="D9182" s="200">
        <f>'BANK RECON'!D358</f>
        <v>0</v>
      </c>
      <c r="E9182" s="200">
        <f>'BANK RECON'!C358</f>
        <v>0</v>
      </c>
      <c r="F9182" s="200">
        <f>'BANK RECON'!E358</f>
        <v>0</v>
      </c>
      <c r="G9182" s="201">
        <f>'BANK RECON'!G358</f>
        <v>0</v>
      </c>
      <c r="H9182" s="201"/>
      <c r="I9182" s="201">
        <f t="shared" si="145"/>
        <v>0</v>
      </c>
      <c r="J9182" s="200"/>
      <c r="K9182" s="200" t="str" cm="1">
        <f t="array" ref="K9182">IF($C9182="","",IF(AND($C9182=Party_Statement!$C$5,$B9182&gt;=Party_Statement!$C$6,$B9182&lt;=Party_Statement!$E$6),SUMPRODUCT(($C$3:$C9182=Party_Statement!$C$5)*($B$3:$B9182&gt;=Party_Statement!$C$6)*($B$3:$B9182&lt;=Party_Statement!$E$6)),""))</f>
        <v/>
      </c>
    </row>
    <row r="9183" spans="1:11" x14ac:dyDescent="0.2">
      <c r="A9183" s="203">
        <f>'BANK RECON'!A359</f>
        <v>0</v>
      </c>
      <c r="B9183" s="197">
        <f>'BANK RECON'!B359</f>
        <v>0</v>
      </c>
      <c r="C9183" s="200">
        <f>'BANK RECON'!D359</f>
        <v>0</v>
      </c>
      <c r="D9183" s="200">
        <f>'BANK RECON'!D359</f>
        <v>0</v>
      </c>
      <c r="E9183" s="200">
        <f>'BANK RECON'!C359</f>
        <v>0</v>
      </c>
      <c r="F9183" s="200">
        <f>'BANK RECON'!E359</f>
        <v>0</v>
      </c>
      <c r="G9183" s="201">
        <f>'BANK RECON'!G359</f>
        <v>0</v>
      </c>
      <c r="H9183" s="201"/>
      <c r="I9183" s="201">
        <f t="shared" si="145"/>
        <v>0</v>
      </c>
      <c r="J9183" s="200"/>
      <c r="K9183" s="200" t="str" cm="1">
        <f t="array" ref="K9183">IF($C9183="","",IF(AND($C9183=Party_Statement!$C$5,$B9183&gt;=Party_Statement!$C$6,$B9183&lt;=Party_Statement!$E$6),SUMPRODUCT(($C$3:$C9183=Party_Statement!$C$5)*($B$3:$B9183&gt;=Party_Statement!$C$6)*($B$3:$B9183&lt;=Party_Statement!$E$6)),""))</f>
        <v/>
      </c>
    </row>
    <row r="9184" spans="1:11" s="64" customFormat="1" x14ac:dyDescent="0.2">
      <c r="A9184" s="203">
        <f>'BANK RECON'!A360</f>
        <v>0</v>
      </c>
      <c r="B9184" s="197">
        <f>'BANK RECON'!B360</f>
        <v>0</v>
      </c>
      <c r="C9184" s="200">
        <f>'BANK RECON'!D360</f>
        <v>0</v>
      </c>
      <c r="D9184" s="200">
        <f>'BANK RECON'!D360</f>
        <v>0</v>
      </c>
      <c r="E9184" s="200">
        <f>'BANK RECON'!C360</f>
        <v>0</v>
      </c>
      <c r="F9184" s="200">
        <f>'BANK RECON'!E360</f>
        <v>0</v>
      </c>
      <c r="G9184" s="201">
        <f>'BANK RECON'!G360</f>
        <v>0</v>
      </c>
      <c r="H9184" s="201"/>
      <c r="I9184" s="201">
        <f t="shared" si="145"/>
        <v>0</v>
      </c>
      <c r="J9184" s="202"/>
      <c r="K9184" s="200" t="str" cm="1">
        <f t="array" ref="K9184">IF($C9184="","",IF(AND($C9184=Party_Statement!$C$5,$B9184&gt;=Party_Statement!$C$6,$B9184&lt;=Party_Statement!$E$6),SUMPRODUCT(($C$3:$C9184=Party_Statement!$C$5)*($B$3:$B9184&gt;=Party_Statement!$C$6)*($B$3:$B9184&lt;=Party_Statement!$E$6)),""))</f>
        <v/>
      </c>
    </row>
    <row r="9185" spans="1:11" x14ac:dyDescent="0.2">
      <c r="A9185" s="203">
        <f>'BANK RECON'!A361</f>
        <v>0</v>
      </c>
      <c r="B9185" s="197">
        <f>'BANK RECON'!B361</f>
        <v>0</v>
      </c>
      <c r="C9185" s="200">
        <f>'BANK RECON'!D361</f>
        <v>0</v>
      </c>
      <c r="D9185" s="200">
        <f>'BANK RECON'!D361</f>
        <v>0</v>
      </c>
      <c r="E9185" s="200">
        <f>'BANK RECON'!C361</f>
        <v>0</v>
      </c>
      <c r="F9185" s="200">
        <f>'BANK RECON'!E361</f>
        <v>0</v>
      </c>
      <c r="G9185" s="201">
        <f>'BANK RECON'!G361</f>
        <v>0</v>
      </c>
      <c r="H9185" s="201"/>
      <c r="I9185" s="201">
        <f t="shared" si="145"/>
        <v>0</v>
      </c>
      <c r="J9185" s="200"/>
      <c r="K9185" s="200" t="str" cm="1">
        <f t="array" ref="K9185">IF($C9185="","",IF(AND($C9185=Party_Statement!$C$5,$B9185&gt;=Party_Statement!$C$6,$B9185&lt;=Party_Statement!$E$6),SUMPRODUCT(($C$3:$C9185=Party_Statement!$C$5)*($B$3:$B9185&gt;=Party_Statement!$C$6)*($B$3:$B9185&lt;=Party_Statement!$E$6)),""))</f>
        <v/>
      </c>
    </row>
    <row r="9186" spans="1:11" x14ac:dyDescent="0.2">
      <c r="A9186" s="203">
        <f>'BANK RECON'!A362</f>
        <v>0</v>
      </c>
      <c r="B9186" s="197">
        <f>'BANK RECON'!B362</f>
        <v>0</v>
      </c>
      <c r="C9186" s="200">
        <f>'BANK RECON'!D362</f>
        <v>0</v>
      </c>
      <c r="D9186" s="200">
        <f>'BANK RECON'!D362</f>
        <v>0</v>
      </c>
      <c r="E9186" s="200">
        <f>'BANK RECON'!C362</f>
        <v>0</v>
      </c>
      <c r="F9186" s="200">
        <f>'BANK RECON'!E362</f>
        <v>0</v>
      </c>
      <c r="G9186" s="201">
        <f>'BANK RECON'!G362</f>
        <v>0</v>
      </c>
      <c r="H9186" s="201"/>
      <c r="I9186" s="201">
        <f t="shared" si="145"/>
        <v>0</v>
      </c>
      <c r="J9186" s="200"/>
      <c r="K9186" s="200" t="str" cm="1">
        <f t="array" ref="K9186">IF($C9186="","",IF(AND($C9186=Party_Statement!$C$5,$B9186&gt;=Party_Statement!$C$6,$B9186&lt;=Party_Statement!$E$6),SUMPRODUCT(($C$3:$C9186=Party_Statement!$C$5)*($B$3:$B9186&gt;=Party_Statement!$C$6)*($B$3:$B9186&lt;=Party_Statement!$E$6)),""))</f>
        <v/>
      </c>
    </row>
    <row r="9187" spans="1:11" x14ac:dyDescent="0.2">
      <c r="A9187" s="203">
        <f>'BANK RECON'!A363</f>
        <v>0</v>
      </c>
      <c r="B9187" s="197">
        <f>'BANK RECON'!B363</f>
        <v>0</v>
      </c>
      <c r="C9187" s="200">
        <f>'BANK RECON'!D363</f>
        <v>0</v>
      </c>
      <c r="D9187" s="200">
        <f>'BANK RECON'!D363</f>
        <v>0</v>
      </c>
      <c r="E9187" s="200">
        <f>'BANK RECON'!C363</f>
        <v>0</v>
      </c>
      <c r="F9187" s="200">
        <f>'BANK RECON'!E363</f>
        <v>0</v>
      </c>
      <c r="G9187" s="201">
        <f>'BANK RECON'!G363</f>
        <v>0</v>
      </c>
      <c r="H9187" s="201"/>
      <c r="I9187" s="201">
        <f t="shared" si="145"/>
        <v>0</v>
      </c>
      <c r="J9187" s="200"/>
      <c r="K9187" s="200" t="str" cm="1">
        <f t="array" ref="K9187">IF($C9187="","",IF(AND($C9187=Party_Statement!$C$5,$B9187&gt;=Party_Statement!$C$6,$B9187&lt;=Party_Statement!$E$6),SUMPRODUCT(($C$3:$C9187=Party_Statement!$C$5)*($B$3:$B9187&gt;=Party_Statement!$C$6)*($B$3:$B9187&lt;=Party_Statement!$E$6)),""))</f>
        <v/>
      </c>
    </row>
    <row r="9188" spans="1:11" x14ac:dyDescent="0.2">
      <c r="A9188" s="203">
        <f>'BANK RECON'!A364</f>
        <v>0</v>
      </c>
      <c r="B9188" s="197">
        <f>'BANK RECON'!B364</f>
        <v>0</v>
      </c>
      <c r="C9188" s="200">
        <f>'BANK RECON'!D364</f>
        <v>0</v>
      </c>
      <c r="D9188" s="200">
        <f>'BANK RECON'!D364</f>
        <v>0</v>
      </c>
      <c r="E9188" s="200">
        <f>'BANK RECON'!C364</f>
        <v>0</v>
      </c>
      <c r="F9188" s="200">
        <f>'BANK RECON'!E364</f>
        <v>0</v>
      </c>
      <c r="G9188" s="201">
        <f>'BANK RECON'!G364</f>
        <v>0</v>
      </c>
      <c r="H9188" s="201"/>
      <c r="I9188" s="201">
        <f t="shared" si="145"/>
        <v>0</v>
      </c>
      <c r="J9188" s="200"/>
      <c r="K9188" s="200" t="str" cm="1">
        <f t="array" ref="K9188">IF($C9188="","",IF(AND($C9188=Party_Statement!$C$5,$B9188&gt;=Party_Statement!$C$6,$B9188&lt;=Party_Statement!$E$6),SUMPRODUCT(($C$3:$C9188=Party_Statement!$C$5)*($B$3:$B9188&gt;=Party_Statement!$C$6)*($B$3:$B9188&lt;=Party_Statement!$E$6)),""))</f>
        <v/>
      </c>
    </row>
    <row r="9189" spans="1:11" x14ac:dyDescent="0.2">
      <c r="A9189" s="203">
        <f>'BANK RECON'!A365</f>
        <v>0</v>
      </c>
      <c r="B9189" s="197">
        <f>'BANK RECON'!B365</f>
        <v>0</v>
      </c>
      <c r="C9189" s="200">
        <f>'BANK RECON'!D365</f>
        <v>0</v>
      </c>
      <c r="D9189" s="200">
        <f>'BANK RECON'!D365</f>
        <v>0</v>
      </c>
      <c r="E9189" s="200">
        <f>'BANK RECON'!C365</f>
        <v>0</v>
      </c>
      <c r="F9189" s="200">
        <f>'BANK RECON'!E365</f>
        <v>0</v>
      </c>
      <c r="G9189" s="201">
        <f>'BANK RECON'!G365</f>
        <v>0</v>
      </c>
      <c r="H9189" s="201"/>
      <c r="I9189" s="201">
        <f t="shared" si="145"/>
        <v>0</v>
      </c>
      <c r="J9189" s="200"/>
      <c r="K9189" s="200" t="str" cm="1">
        <f t="array" ref="K9189">IF($C9189="","",IF(AND($C9189=Party_Statement!$C$5,$B9189&gt;=Party_Statement!$C$6,$B9189&lt;=Party_Statement!$E$6),SUMPRODUCT(($C$3:$C9189=Party_Statement!$C$5)*($B$3:$B9189&gt;=Party_Statement!$C$6)*($B$3:$B9189&lt;=Party_Statement!$E$6)),""))</f>
        <v/>
      </c>
    </row>
    <row r="9190" spans="1:11" x14ac:dyDescent="0.2">
      <c r="A9190" s="203">
        <f>'BANK RECON'!A366</f>
        <v>0</v>
      </c>
      <c r="B9190" s="197">
        <f>'BANK RECON'!B366</f>
        <v>0</v>
      </c>
      <c r="C9190" s="200">
        <f>'BANK RECON'!D366</f>
        <v>0</v>
      </c>
      <c r="D9190" s="200">
        <f>'BANK RECON'!D366</f>
        <v>0</v>
      </c>
      <c r="E9190" s="200">
        <f>'BANK RECON'!C366</f>
        <v>0</v>
      </c>
      <c r="F9190" s="200">
        <f>'BANK RECON'!E366</f>
        <v>0</v>
      </c>
      <c r="G9190" s="201">
        <f>'BANK RECON'!G366</f>
        <v>0</v>
      </c>
      <c r="H9190" s="201"/>
      <c r="I9190" s="201">
        <f t="shared" si="145"/>
        <v>0</v>
      </c>
      <c r="J9190" s="200"/>
      <c r="K9190" s="200" t="str" cm="1">
        <f t="array" ref="K9190">IF($C9190="","",IF(AND($C9190=Party_Statement!$C$5,$B9190&gt;=Party_Statement!$C$6,$B9190&lt;=Party_Statement!$E$6),SUMPRODUCT(($C$3:$C9190=Party_Statement!$C$5)*($B$3:$B9190&gt;=Party_Statement!$C$6)*($B$3:$B9190&lt;=Party_Statement!$E$6)),""))</f>
        <v/>
      </c>
    </row>
    <row r="9191" spans="1:11" x14ac:dyDescent="0.2">
      <c r="A9191" s="203">
        <f>'BANK RECON'!A367</f>
        <v>0</v>
      </c>
      <c r="B9191" s="197">
        <f>'BANK RECON'!B367</f>
        <v>0</v>
      </c>
      <c r="C9191" s="200">
        <f>'BANK RECON'!D367</f>
        <v>0</v>
      </c>
      <c r="D9191" s="200">
        <f>'BANK RECON'!D367</f>
        <v>0</v>
      </c>
      <c r="E9191" s="200">
        <f>'BANK RECON'!C367</f>
        <v>0</v>
      </c>
      <c r="F9191" s="200">
        <f>'BANK RECON'!E367</f>
        <v>0</v>
      </c>
      <c r="G9191" s="201">
        <f>'BANK RECON'!G367</f>
        <v>0</v>
      </c>
      <c r="H9191" s="201"/>
      <c r="I9191" s="201">
        <f t="shared" si="145"/>
        <v>0</v>
      </c>
      <c r="J9191" s="200"/>
      <c r="K9191" s="200" t="str" cm="1">
        <f t="array" ref="K9191">IF($C9191="","",IF(AND($C9191=Party_Statement!$C$5,$B9191&gt;=Party_Statement!$C$6,$B9191&lt;=Party_Statement!$E$6),SUMPRODUCT(($C$3:$C9191=Party_Statement!$C$5)*($B$3:$B9191&gt;=Party_Statement!$C$6)*($B$3:$B9191&lt;=Party_Statement!$E$6)),""))</f>
        <v/>
      </c>
    </row>
    <row r="9192" spans="1:11" x14ac:dyDescent="0.2">
      <c r="A9192" s="203">
        <f>'BANK RECON'!A368</f>
        <v>0</v>
      </c>
      <c r="B9192" s="197">
        <f>'BANK RECON'!B368</f>
        <v>0</v>
      </c>
      <c r="C9192" s="200">
        <f>'BANK RECON'!D368</f>
        <v>0</v>
      </c>
      <c r="D9192" s="200">
        <f>'BANK RECON'!D368</f>
        <v>0</v>
      </c>
      <c r="E9192" s="200">
        <f>'BANK RECON'!C368</f>
        <v>0</v>
      </c>
      <c r="F9192" s="200">
        <f>'BANK RECON'!E368</f>
        <v>0</v>
      </c>
      <c r="G9192" s="201">
        <f>'BANK RECON'!G368</f>
        <v>0</v>
      </c>
      <c r="H9192" s="201"/>
      <c r="I9192" s="201">
        <f t="shared" si="145"/>
        <v>0</v>
      </c>
      <c r="J9192" s="200"/>
      <c r="K9192" s="200" t="str" cm="1">
        <f t="array" ref="K9192">IF($C9192="","",IF(AND($C9192=Party_Statement!$C$5,$B9192&gt;=Party_Statement!$C$6,$B9192&lt;=Party_Statement!$E$6),SUMPRODUCT(($C$3:$C9192=Party_Statement!$C$5)*($B$3:$B9192&gt;=Party_Statement!$C$6)*($B$3:$B9192&lt;=Party_Statement!$E$6)),""))</f>
        <v/>
      </c>
    </row>
    <row r="9193" spans="1:11" x14ac:dyDescent="0.2">
      <c r="A9193" s="203">
        <f>'BANK RECON'!A369</f>
        <v>0</v>
      </c>
      <c r="B9193" s="197">
        <f>'BANK RECON'!B369</f>
        <v>0</v>
      </c>
      <c r="C9193" s="200">
        <f>'BANK RECON'!D369</f>
        <v>0</v>
      </c>
      <c r="D9193" s="200">
        <f>'BANK RECON'!D369</f>
        <v>0</v>
      </c>
      <c r="E9193" s="200">
        <f>'BANK RECON'!C369</f>
        <v>0</v>
      </c>
      <c r="F9193" s="200">
        <f>'BANK RECON'!E369</f>
        <v>0</v>
      </c>
      <c r="G9193" s="201">
        <f>'BANK RECON'!G369</f>
        <v>0</v>
      </c>
      <c r="H9193" s="201"/>
      <c r="I9193" s="201">
        <f t="shared" si="145"/>
        <v>0</v>
      </c>
      <c r="J9193" s="200"/>
      <c r="K9193" s="200" t="str" cm="1">
        <f t="array" ref="K9193">IF($C9193="","",IF(AND($C9193=Party_Statement!$C$5,$B9193&gt;=Party_Statement!$C$6,$B9193&lt;=Party_Statement!$E$6),SUMPRODUCT(($C$3:$C9193=Party_Statement!$C$5)*($B$3:$B9193&gt;=Party_Statement!$C$6)*($B$3:$B9193&lt;=Party_Statement!$E$6)),""))</f>
        <v/>
      </c>
    </row>
    <row r="9194" spans="1:11" x14ac:dyDescent="0.2">
      <c r="A9194" s="203">
        <f>'BANK RECON'!A370</f>
        <v>0</v>
      </c>
      <c r="B9194" s="197">
        <f>'BANK RECON'!B370</f>
        <v>0</v>
      </c>
      <c r="C9194" s="200">
        <f>'BANK RECON'!D370</f>
        <v>0</v>
      </c>
      <c r="D9194" s="200">
        <f>'BANK RECON'!D370</f>
        <v>0</v>
      </c>
      <c r="E9194" s="200">
        <f>'BANK RECON'!C370</f>
        <v>0</v>
      </c>
      <c r="F9194" s="200">
        <f>'BANK RECON'!E370</f>
        <v>0</v>
      </c>
      <c r="G9194" s="201">
        <f>'BANK RECON'!G370</f>
        <v>0</v>
      </c>
      <c r="H9194" s="201"/>
      <c r="I9194" s="201">
        <f t="shared" si="145"/>
        <v>0</v>
      </c>
      <c r="J9194" s="200"/>
      <c r="K9194" s="200" t="str" cm="1">
        <f t="array" ref="K9194">IF($C9194="","",IF(AND($C9194=Party_Statement!$C$5,$B9194&gt;=Party_Statement!$C$6,$B9194&lt;=Party_Statement!$E$6),SUMPRODUCT(($C$3:$C9194=Party_Statement!$C$5)*($B$3:$B9194&gt;=Party_Statement!$C$6)*($B$3:$B9194&lt;=Party_Statement!$E$6)),""))</f>
        <v/>
      </c>
    </row>
    <row r="9195" spans="1:11" x14ac:dyDescent="0.2">
      <c r="A9195" s="203">
        <f>'BANK RECON'!A371</f>
        <v>0</v>
      </c>
      <c r="B9195" s="197">
        <f>'BANK RECON'!B371</f>
        <v>0</v>
      </c>
      <c r="C9195" s="200">
        <f>'BANK RECON'!D371</f>
        <v>0</v>
      </c>
      <c r="D9195" s="200">
        <f>'BANK RECON'!D371</f>
        <v>0</v>
      </c>
      <c r="E9195" s="200">
        <f>'BANK RECON'!C371</f>
        <v>0</v>
      </c>
      <c r="F9195" s="200">
        <f>'BANK RECON'!E371</f>
        <v>0</v>
      </c>
      <c r="G9195" s="201">
        <f>'BANK RECON'!G371</f>
        <v>0</v>
      </c>
      <c r="H9195" s="201"/>
      <c r="I9195" s="201">
        <f t="shared" si="145"/>
        <v>0</v>
      </c>
      <c r="J9195" s="200"/>
      <c r="K9195" s="200" t="str" cm="1">
        <f t="array" ref="K9195">IF($C9195="","",IF(AND($C9195=Party_Statement!$C$5,$B9195&gt;=Party_Statement!$C$6,$B9195&lt;=Party_Statement!$E$6),SUMPRODUCT(($C$3:$C9195=Party_Statement!$C$5)*($B$3:$B9195&gt;=Party_Statement!$C$6)*($B$3:$B9195&lt;=Party_Statement!$E$6)),""))</f>
        <v/>
      </c>
    </row>
    <row r="9196" spans="1:11" x14ac:dyDescent="0.2">
      <c r="A9196" s="203">
        <f>'BANK RECON'!A372</f>
        <v>0</v>
      </c>
      <c r="B9196" s="197">
        <f>'BANK RECON'!B372</f>
        <v>0</v>
      </c>
      <c r="C9196" s="200">
        <f>'BANK RECON'!D372</f>
        <v>0</v>
      </c>
      <c r="D9196" s="200">
        <f>'BANK RECON'!D372</f>
        <v>0</v>
      </c>
      <c r="E9196" s="200">
        <f>'BANK RECON'!C372</f>
        <v>0</v>
      </c>
      <c r="F9196" s="200">
        <f>'BANK RECON'!E372</f>
        <v>0</v>
      </c>
      <c r="G9196" s="201">
        <f>'BANK RECON'!G372</f>
        <v>0</v>
      </c>
      <c r="H9196" s="201"/>
      <c r="I9196" s="201">
        <f t="shared" si="145"/>
        <v>0</v>
      </c>
      <c r="J9196" s="200"/>
      <c r="K9196" s="200" t="str" cm="1">
        <f t="array" ref="K9196">IF($C9196="","",IF(AND($C9196=Party_Statement!$C$5,$B9196&gt;=Party_Statement!$C$6,$B9196&lt;=Party_Statement!$E$6),SUMPRODUCT(($C$3:$C9196=Party_Statement!$C$5)*($B$3:$B9196&gt;=Party_Statement!$C$6)*($B$3:$B9196&lt;=Party_Statement!$E$6)),""))</f>
        <v/>
      </c>
    </row>
    <row r="9197" spans="1:11" x14ac:dyDescent="0.2">
      <c r="A9197" s="203">
        <f>'BANK RECON'!A373</f>
        <v>0</v>
      </c>
      <c r="B9197" s="197">
        <f>'BANK RECON'!B373</f>
        <v>0</v>
      </c>
      <c r="C9197" s="200">
        <f>'BANK RECON'!D373</f>
        <v>0</v>
      </c>
      <c r="D9197" s="200">
        <f>'BANK RECON'!D373</f>
        <v>0</v>
      </c>
      <c r="E9197" s="200">
        <f>'BANK RECON'!C373</f>
        <v>0</v>
      </c>
      <c r="F9197" s="200">
        <f>'BANK RECON'!E373</f>
        <v>0</v>
      </c>
      <c r="G9197" s="201">
        <f>'BANK RECON'!G373</f>
        <v>0</v>
      </c>
      <c r="H9197" s="201"/>
      <c r="I9197" s="201">
        <f t="shared" si="145"/>
        <v>0</v>
      </c>
      <c r="J9197" s="200"/>
      <c r="K9197" s="200" t="str" cm="1">
        <f t="array" ref="K9197">IF($C9197="","",IF(AND($C9197=Party_Statement!$C$5,$B9197&gt;=Party_Statement!$C$6,$B9197&lt;=Party_Statement!$E$6),SUMPRODUCT(($C$3:$C9197=Party_Statement!$C$5)*($B$3:$B9197&gt;=Party_Statement!$C$6)*($B$3:$B9197&lt;=Party_Statement!$E$6)),""))</f>
        <v/>
      </c>
    </row>
    <row r="9198" spans="1:11" x14ac:dyDescent="0.2">
      <c r="A9198" s="203">
        <f>'BANK RECON'!A374</f>
        <v>0</v>
      </c>
      <c r="B9198" s="197">
        <f>'BANK RECON'!B374</f>
        <v>0</v>
      </c>
      <c r="C9198" s="200">
        <f>'BANK RECON'!D374</f>
        <v>0</v>
      </c>
      <c r="D9198" s="200">
        <f>'BANK RECON'!D374</f>
        <v>0</v>
      </c>
      <c r="E9198" s="200">
        <f>'BANK RECON'!C374</f>
        <v>0</v>
      </c>
      <c r="F9198" s="200">
        <f>'BANK RECON'!E374</f>
        <v>0</v>
      </c>
      <c r="G9198" s="201">
        <f>'BANK RECON'!G374</f>
        <v>0</v>
      </c>
      <c r="H9198" s="201"/>
      <c r="I9198" s="201">
        <f t="shared" si="145"/>
        <v>0</v>
      </c>
      <c r="J9198" s="200"/>
      <c r="K9198" s="200" t="str" cm="1">
        <f t="array" ref="K9198">IF($C9198="","",IF(AND($C9198=Party_Statement!$C$5,$B9198&gt;=Party_Statement!$C$6,$B9198&lt;=Party_Statement!$E$6),SUMPRODUCT(($C$3:$C9198=Party_Statement!$C$5)*($B$3:$B9198&gt;=Party_Statement!$C$6)*($B$3:$B9198&lt;=Party_Statement!$E$6)),""))</f>
        <v/>
      </c>
    </row>
    <row r="9199" spans="1:11" x14ac:dyDescent="0.2">
      <c r="A9199" s="203">
        <f>'BANK RECON'!A375</f>
        <v>0</v>
      </c>
      <c r="B9199" s="197">
        <f>'BANK RECON'!B375</f>
        <v>0</v>
      </c>
      <c r="C9199" s="200">
        <f>'BANK RECON'!D375</f>
        <v>0</v>
      </c>
      <c r="D9199" s="200">
        <f>'BANK RECON'!D375</f>
        <v>0</v>
      </c>
      <c r="E9199" s="200">
        <f>'BANK RECON'!C375</f>
        <v>0</v>
      </c>
      <c r="F9199" s="200">
        <f>'BANK RECON'!E375</f>
        <v>0</v>
      </c>
      <c r="G9199" s="201">
        <f>'BANK RECON'!G375</f>
        <v>0</v>
      </c>
      <c r="H9199" s="201"/>
      <c r="I9199" s="201">
        <f t="shared" si="145"/>
        <v>0</v>
      </c>
      <c r="J9199" s="200"/>
      <c r="K9199" s="200" t="str" cm="1">
        <f t="array" ref="K9199">IF($C9199="","",IF(AND($C9199=Party_Statement!$C$5,$B9199&gt;=Party_Statement!$C$6,$B9199&lt;=Party_Statement!$E$6),SUMPRODUCT(($C$3:$C9199=Party_Statement!$C$5)*($B$3:$B9199&gt;=Party_Statement!$C$6)*($B$3:$B9199&lt;=Party_Statement!$E$6)),""))</f>
        <v/>
      </c>
    </row>
    <row r="9200" spans="1:11" x14ac:dyDescent="0.2">
      <c r="A9200" s="203">
        <f>'BANK RECON'!A376</f>
        <v>0</v>
      </c>
      <c r="B9200" s="197">
        <f>'BANK RECON'!B376</f>
        <v>0</v>
      </c>
      <c r="C9200" s="200">
        <f>'BANK RECON'!D376</f>
        <v>0</v>
      </c>
      <c r="D9200" s="200">
        <f>'BANK RECON'!D376</f>
        <v>0</v>
      </c>
      <c r="E9200" s="200">
        <f>'BANK RECON'!C376</f>
        <v>0</v>
      </c>
      <c r="F9200" s="200">
        <f>'BANK RECON'!E376</f>
        <v>0</v>
      </c>
      <c r="G9200" s="201">
        <f>'BANK RECON'!G376</f>
        <v>0</v>
      </c>
      <c r="H9200" s="201"/>
      <c r="I9200" s="201">
        <f t="shared" si="145"/>
        <v>0</v>
      </c>
      <c r="J9200" s="200"/>
      <c r="K9200" s="200" t="str" cm="1">
        <f t="array" ref="K9200">IF($C9200="","",IF(AND($C9200=Party_Statement!$C$5,$B9200&gt;=Party_Statement!$C$6,$B9200&lt;=Party_Statement!$E$6),SUMPRODUCT(($C$3:$C9200=Party_Statement!$C$5)*($B$3:$B9200&gt;=Party_Statement!$C$6)*($B$3:$B9200&lt;=Party_Statement!$E$6)),""))</f>
        <v/>
      </c>
    </row>
    <row r="9201" spans="1:11" x14ac:dyDescent="0.2">
      <c r="A9201" s="203">
        <f>'BANK RECON'!A377</f>
        <v>0</v>
      </c>
      <c r="B9201" s="197">
        <f>'BANK RECON'!B377</f>
        <v>0</v>
      </c>
      <c r="C9201" s="200">
        <f>'BANK RECON'!D377</f>
        <v>0</v>
      </c>
      <c r="D9201" s="200">
        <f>'BANK RECON'!D377</f>
        <v>0</v>
      </c>
      <c r="E9201" s="200">
        <f>'BANK RECON'!C377</f>
        <v>0</v>
      </c>
      <c r="F9201" s="200">
        <f>'BANK RECON'!E377</f>
        <v>0</v>
      </c>
      <c r="G9201" s="201">
        <f>'BANK RECON'!G377</f>
        <v>0</v>
      </c>
      <c r="H9201" s="201"/>
      <c r="I9201" s="201">
        <f t="shared" si="145"/>
        <v>0</v>
      </c>
      <c r="J9201" s="200"/>
      <c r="K9201" s="200" t="str" cm="1">
        <f t="array" ref="K9201">IF($C9201="","",IF(AND($C9201=Party_Statement!$C$5,$B9201&gt;=Party_Statement!$C$6,$B9201&lt;=Party_Statement!$E$6),SUMPRODUCT(($C$3:$C9201=Party_Statement!$C$5)*($B$3:$B9201&gt;=Party_Statement!$C$6)*($B$3:$B9201&lt;=Party_Statement!$E$6)),""))</f>
        <v/>
      </c>
    </row>
    <row r="9202" spans="1:11" x14ac:dyDescent="0.2">
      <c r="A9202" s="203">
        <f>'BANK RECON'!A378</f>
        <v>0</v>
      </c>
      <c r="B9202" s="197">
        <f>'BANK RECON'!B378</f>
        <v>0</v>
      </c>
      <c r="C9202" s="200">
        <f>'BANK RECON'!D378</f>
        <v>0</v>
      </c>
      <c r="D9202" s="200">
        <f>'BANK RECON'!D378</f>
        <v>0</v>
      </c>
      <c r="E9202" s="200">
        <f>'BANK RECON'!C378</f>
        <v>0</v>
      </c>
      <c r="F9202" s="200">
        <f>'BANK RECON'!E378</f>
        <v>0</v>
      </c>
      <c r="G9202" s="201">
        <f>'BANK RECON'!G378</f>
        <v>0</v>
      </c>
      <c r="H9202" s="201"/>
      <c r="I9202" s="201">
        <f t="shared" si="145"/>
        <v>0</v>
      </c>
      <c r="J9202" s="200"/>
      <c r="K9202" s="200" t="str" cm="1">
        <f t="array" ref="K9202">IF($C9202="","",IF(AND($C9202=Party_Statement!$C$5,$B9202&gt;=Party_Statement!$C$6,$B9202&lt;=Party_Statement!$E$6),SUMPRODUCT(($C$3:$C9202=Party_Statement!$C$5)*($B$3:$B9202&gt;=Party_Statement!$C$6)*($B$3:$B9202&lt;=Party_Statement!$E$6)),""))</f>
        <v/>
      </c>
    </row>
    <row r="9203" spans="1:11" x14ac:dyDescent="0.2">
      <c r="A9203" s="203">
        <f>'BANK RECON'!A379</f>
        <v>0</v>
      </c>
      <c r="B9203" s="197">
        <f>'BANK RECON'!B379</f>
        <v>0</v>
      </c>
      <c r="C9203" s="200">
        <f>'BANK RECON'!D379</f>
        <v>0</v>
      </c>
      <c r="D9203" s="200">
        <f>'BANK RECON'!D379</f>
        <v>0</v>
      </c>
      <c r="E9203" s="200">
        <f>'BANK RECON'!C379</f>
        <v>0</v>
      </c>
      <c r="F9203" s="200">
        <f>'BANK RECON'!E379</f>
        <v>0</v>
      </c>
      <c r="G9203" s="201">
        <f>'BANK RECON'!G379</f>
        <v>0</v>
      </c>
      <c r="H9203" s="201"/>
      <c r="I9203" s="201">
        <f t="shared" si="145"/>
        <v>0</v>
      </c>
      <c r="J9203" s="200"/>
      <c r="K9203" s="200" t="str" cm="1">
        <f t="array" ref="K9203">IF($C9203="","",IF(AND($C9203=Party_Statement!$C$5,$B9203&gt;=Party_Statement!$C$6,$B9203&lt;=Party_Statement!$E$6),SUMPRODUCT(($C$3:$C9203=Party_Statement!$C$5)*($B$3:$B9203&gt;=Party_Statement!$C$6)*($B$3:$B9203&lt;=Party_Statement!$E$6)),""))</f>
        <v/>
      </c>
    </row>
    <row r="9204" spans="1:11" x14ac:dyDescent="0.2">
      <c r="A9204" s="203">
        <f>'BANK RECON'!A380</f>
        <v>0</v>
      </c>
      <c r="B9204" s="197">
        <f>'BANK RECON'!B380</f>
        <v>0</v>
      </c>
      <c r="C9204" s="200">
        <f>'BANK RECON'!D380</f>
        <v>0</v>
      </c>
      <c r="D9204" s="200">
        <f>'BANK RECON'!D380</f>
        <v>0</v>
      </c>
      <c r="E9204" s="200">
        <f>'BANK RECON'!C380</f>
        <v>0</v>
      </c>
      <c r="F9204" s="200">
        <f>'BANK RECON'!E380</f>
        <v>0</v>
      </c>
      <c r="G9204" s="201">
        <f>'BANK RECON'!G380</f>
        <v>0</v>
      </c>
      <c r="H9204" s="201"/>
      <c r="I9204" s="201">
        <f t="shared" si="145"/>
        <v>0</v>
      </c>
      <c r="J9204" s="200"/>
      <c r="K9204" s="200" t="str" cm="1">
        <f t="array" ref="K9204">IF($C9204="","",IF(AND($C9204=Party_Statement!$C$5,$B9204&gt;=Party_Statement!$C$6,$B9204&lt;=Party_Statement!$E$6),SUMPRODUCT(($C$3:$C9204=Party_Statement!$C$5)*($B$3:$B9204&gt;=Party_Statement!$C$6)*($B$3:$B9204&lt;=Party_Statement!$E$6)),""))</f>
        <v/>
      </c>
    </row>
    <row r="9205" spans="1:11" x14ac:dyDescent="0.2">
      <c r="A9205" s="203">
        <f>'BANK RECON'!A381</f>
        <v>0</v>
      </c>
      <c r="B9205" s="197">
        <f>'BANK RECON'!B381</f>
        <v>0</v>
      </c>
      <c r="C9205" s="200">
        <f>'BANK RECON'!D381</f>
        <v>0</v>
      </c>
      <c r="D9205" s="200">
        <f>'BANK RECON'!D381</f>
        <v>0</v>
      </c>
      <c r="E9205" s="200">
        <f>'BANK RECON'!C381</f>
        <v>0</v>
      </c>
      <c r="F9205" s="200">
        <f>'BANK RECON'!E381</f>
        <v>0</v>
      </c>
      <c r="G9205" s="201">
        <f>'BANK RECON'!G381</f>
        <v>0</v>
      </c>
      <c r="H9205" s="201"/>
      <c r="I9205" s="201">
        <f t="shared" si="145"/>
        <v>0</v>
      </c>
      <c r="J9205" s="200"/>
      <c r="K9205" s="200" t="str" cm="1">
        <f t="array" ref="K9205">IF($C9205="","",IF(AND($C9205=Party_Statement!$C$5,$B9205&gt;=Party_Statement!$C$6,$B9205&lt;=Party_Statement!$E$6),SUMPRODUCT(($C$3:$C9205=Party_Statement!$C$5)*($B$3:$B9205&gt;=Party_Statement!$C$6)*($B$3:$B9205&lt;=Party_Statement!$E$6)),""))</f>
        <v/>
      </c>
    </row>
    <row r="9206" spans="1:11" x14ac:dyDescent="0.2">
      <c r="A9206" s="203">
        <f>'BANK RECON'!A382</f>
        <v>0</v>
      </c>
      <c r="B9206" s="197">
        <f>'BANK RECON'!B382</f>
        <v>0</v>
      </c>
      <c r="C9206" s="200">
        <f>'BANK RECON'!D382</f>
        <v>0</v>
      </c>
      <c r="D9206" s="200">
        <f>'BANK RECON'!D382</f>
        <v>0</v>
      </c>
      <c r="E9206" s="200">
        <f>'BANK RECON'!C382</f>
        <v>0</v>
      </c>
      <c r="F9206" s="200">
        <f>'BANK RECON'!E382</f>
        <v>0</v>
      </c>
      <c r="G9206" s="201">
        <f>'BANK RECON'!G382</f>
        <v>0</v>
      </c>
      <c r="H9206" s="201"/>
      <c r="I9206" s="201">
        <f t="shared" si="145"/>
        <v>0</v>
      </c>
      <c r="J9206" s="200"/>
      <c r="K9206" s="200" t="str" cm="1">
        <f t="array" ref="K9206">IF($C9206="","",IF(AND($C9206=Party_Statement!$C$5,$B9206&gt;=Party_Statement!$C$6,$B9206&lt;=Party_Statement!$E$6),SUMPRODUCT(($C$3:$C9206=Party_Statement!$C$5)*($B$3:$B9206&gt;=Party_Statement!$C$6)*($B$3:$B9206&lt;=Party_Statement!$E$6)),""))</f>
        <v/>
      </c>
    </row>
    <row r="9207" spans="1:11" x14ac:dyDescent="0.2">
      <c r="A9207" s="203">
        <f>'BANK RECON'!A383</f>
        <v>0</v>
      </c>
      <c r="B9207" s="197">
        <f>'BANK RECON'!B383</f>
        <v>0</v>
      </c>
      <c r="C9207" s="200">
        <f>'BANK RECON'!D383</f>
        <v>0</v>
      </c>
      <c r="D9207" s="200">
        <f>'BANK RECON'!D383</f>
        <v>0</v>
      </c>
      <c r="E9207" s="200">
        <f>'BANK RECON'!C383</f>
        <v>0</v>
      </c>
      <c r="F9207" s="200">
        <f>'BANK RECON'!E383</f>
        <v>0</v>
      </c>
      <c r="G9207" s="201">
        <f>'BANK RECON'!G383</f>
        <v>0</v>
      </c>
      <c r="H9207" s="201"/>
      <c r="I9207" s="201">
        <f t="shared" si="145"/>
        <v>0</v>
      </c>
      <c r="J9207" s="200"/>
      <c r="K9207" s="200" t="str" cm="1">
        <f t="array" ref="K9207">IF($C9207="","",IF(AND($C9207=Party_Statement!$C$5,$B9207&gt;=Party_Statement!$C$6,$B9207&lt;=Party_Statement!$E$6),SUMPRODUCT(($C$3:$C9207=Party_Statement!$C$5)*($B$3:$B9207&gt;=Party_Statement!$C$6)*($B$3:$B9207&lt;=Party_Statement!$E$6)),""))</f>
        <v/>
      </c>
    </row>
    <row r="9208" spans="1:11" x14ac:dyDescent="0.2">
      <c r="A9208" s="203">
        <f>'BANK RECON'!A384</f>
        <v>0</v>
      </c>
      <c r="B9208" s="197">
        <f>'BANK RECON'!B384</f>
        <v>0</v>
      </c>
      <c r="C9208" s="200">
        <f>'BANK RECON'!D384</f>
        <v>0</v>
      </c>
      <c r="D9208" s="200">
        <f>'BANK RECON'!D384</f>
        <v>0</v>
      </c>
      <c r="E9208" s="200">
        <f>'BANK RECON'!C384</f>
        <v>0</v>
      </c>
      <c r="F9208" s="200">
        <f>'BANK RECON'!E384</f>
        <v>0</v>
      </c>
      <c r="G9208" s="201">
        <f>'BANK RECON'!G384</f>
        <v>0</v>
      </c>
      <c r="H9208" s="201"/>
      <c r="I9208" s="201">
        <f t="shared" si="145"/>
        <v>0</v>
      </c>
      <c r="J9208" s="200"/>
      <c r="K9208" s="200" t="str" cm="1">
        <f t="array" ref="K9208">IF($C9208="","",IF(AND($C9208=Party_Statement!$C$5,$B9208&gt;=Party_Statement!$C$6,$B9208&lt;=Party_Statement!$E$6),SUMPRODUCT(($C$3:$C9208=Party_Statement!$C$5)*($B$3:$B9208&gt;=Party_Statement!$C$6)*($B$3:$B9208&lt;=Party_Statement!$E$6)),""))</f>
        <v/>
      </c>
    </row>
    <row r="9209" spans="1:11" x14ac:dyDescent="0.2">
      <c r="A9209" s="203">
        <f>'BANK RECON'!A385</f>
        <v>0</v>
      </c>
      <c r="B9209" s="197">
        <f>'BANK RECON'!B385</f>
        <v>0</v>
      </c>
      <c r="C9209" s="200">
        <f>'BANK RECON'!D385</f>
        <v>0</v>
      </c>
      <c r="D9209" s="200">
        <f>'BANK RECON'!D385</f>
        <v>0</v>
      </c>
      <c r="E9209" s="200">
        <f>'BANK RECON'!C385</f>
        <v>0</v>
      </c>
      <c r="F9209" s="200">
        <f>'BANK RECON'!E385</f>
        <v>0</v>
      </c>
      <c r="G9209" s="201">
        <f>'BANK RECON'!G385</f>
        <v>0</v>
      </c>
      <c r="H9209" s="201"/>
      <c r="I9209" s="201">
        <f t="shared" si="145"/>
        <v>0</v>
      </c>
      <c r="J9209" s="200"/>
      <c r="K9209" s="200" t="str" cm="1">
        <f t="array" ref="K9209">IF($C9209="","",IF(AND($C9209=Party_Statement!$C$5,$B9209&gt;=Party_Statement!$C$6,$B9209&lt;=Party_Statement!$E$6),SUMPRODUCT(($C$3:$C9209=Party_Statement!$C$5)*($B$3:$B9209&gt;=Party_Statement!$C$6)*($B$3:$B9209&lt;=Party_Statement!$E$6)),""))</f>
        <v/>
      </c>
    </row>
    <row r="9210" spans="1:11" x14ac:dyDescent="0.2">
      <c r="A9210" s="203">
        <f>'BANK RECON'!A386</f>
        <v>0</v>
      </c>
      <c r="B9210" s="197">
        <f>'BANK RECON'!B386</f>
        <v>0</v>
      </c>
      <c r="C9210" s="200">
        <f>'BANK RECON'!D386</f>
        <v>0</v>
      </c>
      <c r="D9210" s="200">
        <f>'BANK RECON'!D386</f>
        <v>0</v>
      </c>
      <c r="E9210" s="200">
        <f>'BANK RECON'!C386</f>
        <v>0</v>
      </c>
      <c r="F9210" s="200">
        <f>'BANK RECON'!E386</f>
        <v>0</v>
      </c>
      <c r="G9210" s="201">
        <f>'BANK RECON'!G386</f>
        <v>0</v>
      </c>
      <c r="H9210" s="201"/>
      <c r="I9210" s="201">
        <f t="shared" si="145"/>
        <v>0</v>
      </c>
      <c r="J9210" s="200"/>
      <c r="K9210" s="200" t="str" cm="1">
        <f t="array" ref="K9210">IF($C9210="","",IF(AND($C9210=Party_Statement!$C$5,$B9210&gt;=Party_Statement!$C$6,$B9210&lt;=Party_Statement!$E$6),SUMPRODUCT(($C$3:$C9210=Party_Statement!$C$5)*($B$3:$B9210&gt;=Party_Statement!$C$6)*($B$3:$B9210&lt;=Party_Statement!$E$6)),""))</f>
        <v/>
      </c>
    </row>
    <row r="9211" spans="1:11" x14ac:dyDescent="0.2">
      <c r="A9211" s="203">
        <f>'BANK RECON'!A387</f>
        <v>0</v>
      </c>
      <c r="B9211" s="197">
        <f>'BANK RECON'!B387</f>
        <v>0</v>
      </c>
      <c r="C9211" s="200">
        <f>'BANK RECON'!D387</f>
        <v>0</v>
      </c>
      <c r="D9211" s="200">
        <f>'BANK RECON'!D387</f>
        <v>0</v>
      </c>
      <c r="E9211" s="200">
        <f>'BANK RECON'!C387</f>
        <v>0</v>
      </c>
      <c r="F9211" s="200">
        <f>'BANK RECON'!E387</f>
        <v>0</v>
      </c>
      <c r="G9211" s="201">
        <f>'BANK RECON'!G387</f>
        <v>0</v>
      </c>
      <c r="H9211" s="201"/>
      <c r="I9211" s="201">
        <f t="shared" si="145"/>
        <v>0</v>
      </c>
      <c r="J9211" s="200"/>
      <c r="K9211" s="200" t="str" cm="1">
        <f t="array" ref="K9211">IF($C9211="","",IF(AND($C9211=Party_Statement!$C$5,$B9211&gt;=Party_Statement!$C$6,$B9211&lt;=Party_Statement!$E$6),SUMPRODUCT(($C$3:$C9211=Party_Statement!$C$5)*($B$3:$B9211&gt;=Party_Statement!$C$6)*($B$3:$B9211&lt;=Party_Statement!$E$6)),""))</f>
        <v/>
      </c>
    </row>
    <row r="9212" spans="1:11" x14ac:dyDescent="0.2">
      <c r="A9212" s="203">
        <f>'BANK RECON'!A388</f>
        <v>0</v>
      </c>
      <c r="B9212" s="197">
        <f>'BANK RECON'!B388</f>
        <v>0</v>
      </c>
      <c r="C9212" s="200">
        <f>'BANK RECON'!D388</f>
        <v>0</v>
      </c>
      <c r="D9212" s="200">
        <f>'BANK RECON'!D388</f>
        <v>0</v>
      </c>
      <c r="E9212" s="200">
        <f>'BANK RECON'!C388</f>
        <v>0</v>
      </c>
      <c r="F9212" s="200">
        <f>'BANK RECON'!E388</f>
        <v>0</v>
      </c>
      <c r="G9212" s="201">
        <f>'BANK RECON'!G388</f>
        <v>0</v>
      </c>
      <c r="H9212" s="201"/>
      <c r="I9212" s="201">
        <f t="shared" si="145"/>
        <v>0</v>
      </c>
      <c r="J9212" s="200"/>
      <c r="K9212" s="200" t="str" cm="1">
        <f t="array" ref="K9212">IF($C9212="","",IF(AND($C9212=Party_Statement!$C$5,$B9212&gt;=Party_Statement!$C$6,$B9212&lt;=Party_Statement!$E$6),SUMPRODUCT(($C$3:$C9212=Party_Statement!$C$5)*($B$3:$B9212&gt;=Party_Statement!$C$6)*($B$3:$B9212&lt;=Party_Statement!$E$6)),""))</f>
        <v/>
      </c>
    </row>
    <row r="9213" spans="1:11" x14ac:dyDescent="0.2">
      <c r="A9213" s="203">
        <f>'BANK RECON'!A389</f>
        <v>0</v>
      </c>
      <c r="B9213" s="197">
        <f>'BANK RECON'!B389</f>
        <v>0</v>
      </c>
      <c r="C9213" s="200">
        <f>'BANK RECON'!D389</f>
        <v>0</v>
      </c>
      <c r="D9213" s="200">
        <f>'BANK RECON'!D389</f>
        <v>0</v>
      </c>
      <c r="E9213" s="200">
        <f>'BANK RECON'!C389</f>
        <v>0</v>
      </c>
      <c r="F9213" s="200">
        <f>'BANK RECON'!E389</f>
        <v>0</v>
      </c>
      <c r="G9213" s="201">
        <f>'BANK RECON'!G389</f>
        <v>0</v>
      </c>
      <c r="H9213" s="201"/>
      <c r="I9213" s="201">
        <f t="shared" ref="I9213:I9276" si="146">IF($C9213="","",IF($C9213=$C5360,$I5360+$G9213-$H9213,$G9213-$H9213))</f>
        <v>0</v>
      </c>
      <c r="J9213" s="200"/>
      <c r="K9213" s="200" t="str" cm="1">
        <f t="array" ref="K9213">IF($C9213="","",IF(AND($C9213=Party_Statement!$C$5,$B9213&gt;=Party_Statement!$C$6,$B9213&lt;=Party_Statement!$E$6),SUMPRODUCT(($C$3:$C9213=Party_Statement!$C$5)*($B$3:$B9213&gt;=Party_Statement!$C$6)*($B$3:$B9213&lt;=Party_Statement!$E$6)),""))</f>
        <v/>
      </c>
    </row>
    <row r="9214" spans="1:11" x14ac:dyDescent="0.2">
      <c r="A9214" s="203">
        <f>'BANK RECON'!A390</f>
        <v>0</v>
      </c>
      <c r="B9214" s="197">
        <f>'BANK RECON'!B390</f>
        <v>0</v>
      </c>
      <c r="C9214" s="200">
        <f>'BANK RECON'!D390</f>
        <v>0</v>
      </c>
      <c r="D9214" s="200">
        <f>'BANK RECON'!D390</f>
        <v>0</v>
      </c>
      <c r="E9214" s="200">
        <f>'BANK RECON'!C390</f>
        <v>0</v>
      </c>
      <c r="F9214" s="200">
        <f>'BANK RECON'!E390</f>
        <v>0</v>
      </c>
      <c r="G9214" s="201">
        <f>'BANK RECON'!G390</f>
        <v>0</v>
      </c>
      <c r="H9214" s="201"/>
      <c r="I9214" s="201">
        <f t="shared" si="146"/>
        <v>0</v>
      </c>
      <c r="J9214" s="200"/>
      <c r="K9214" s="200" t="str" cm="1">
        <f t="array" ref="K9214">IF($C9214="","",IF(AND($C9214=Party_Statement!$C$5,$B9214&gt;=Party_Statement!$C$6,$B9214&lt;=Party_Statement!$E$6),SUMPRODUCT(($C$3:$C9214=Party_Statement!$C$5)*($B$3:$B9214&gt;=Party_Statement!$C$6)*($B$3:$B9214&lt;=Party_Statement!$E$6)),""))</f>
        <v/>
      </c>
    </row>
    <row r="9215" spans="1:11" x14ac:dyDescent="0.2">
      <c r="A9215" s="203">
        <f>'BANK RECON'!A391</f>
        <v>0</v>
      </c>
      <c r="B9215" s="197">
        <f>'BANK RECON'!B391</f>
        <v>0</v>
      </c>
      <c r="C9215" s="200">
        <f>'BANK RECON'!D391</f>
        <v>0</v>
      </c>
      <c r="D9215" s="200">
        <f>'BANK RECON'!D391</f>
        <v>0</v>
      </c>
      <c r="E9215" s="200">
        <f>'BANK RECON'!C391</f>
        <v>0</v>
      </c>
      <c r="F9215" s="200">
        <f>'BANK RECON'!E391</f>
        <v>0</v>
      </c>
      <c r="G9215" s="201">
        <f>'BANK RECON'!G391</f>
        <v>0</v>
      </c>
      <c r="H9215" s="201"/>
      <c r="I9215" s="201">
        <f t="shared" si="146"/>
        <v>0</v>
      </c>
      <c r="J9215" s="200"/>
      <c r="K9215" s="200" t="str" cm="1">
        <f t="array" ref="K9215">IF($C9215="","",IF(AND($C9215=Party_Statement!$C$5,$B9215&gt;=Party_Statement!$C$6,$B9215&lt;=Party_Statement!$E$6),SUMPRODUCT(($C$3:$C9215=Party_Statement!$C$5)*($B$3:$B9215&gt;=Party_Statement!$C$6)*($B$3:$B9215&lt;=Party_Statement!$E$6)),""))</f>
        <v/>
      </c>
    </row>
    <row r="9216" spans="1:11" x14ac:dyDescent="0.2">
      <c r="A9216" s="203">
        <f>'BANK RECON'!A392</f>
        <v>0</v>
      </c>
      <c r="B9216" s="197">
        <f>'BANK RECON'!B392</f>
        <v>0</v>
      </c>
      <c r="C9216" s="200">
        <f>'BANK RECON'!D392</f>
        <v>0</v>
      </c>
      <c r="D9216" s="200">
        <f>'BANK RECON'!D392</f>
        <v>0</v>
      </c>
      <c r="E9216" s="200">
        <f>'BANK RECON'!C392</f>
        <v>0</v>
      </c>
      <c r="F9216" s="200">
        <f>'BANK RECON'!E392</f>
        <v>0</v>
      </c>
      <c r="G9216" s="201">
        <f>'BANK RECON'!G392</f>
        <v>0</v>
      </c>
      <c r="H9216" s="201"/>
      <c r="I9216" s="201">
        <f t="shared" si="146"/>
        <v>0</v>
      </c>
      <c r="J9216" s="200"/>
      <c r="K9216" s="200" t="str" cm="1">
        <f t="array" ref="K9216">IF($C9216="","",IF(AND($C9216=Party_Statement!$C$5,$B9216&gt;=Party_Statement!$C$6,$B9216&lt;=Party_Statement!$E$6),SUMPRODUCT(($C$3:$C9216=Party_Statement!$C$5)*($B$3:$B9216&gt;=Party_Statement!$C$6)*($B$3:$B9216&lt;=Party_Statement!$E$6)),""))</f>
        <v/>
      </c>
    </row>
    <row r="9217" spans="1:11" x14ac:dyDescent="0.2">
      <c r="A9217" s="203">
        <f>'BANK RECON'!A393</f>
        <v>0</v>
      </c>
      <c r="B9217" s="197">
        <f>'BANK RECON'!B393</f>
        <v>0</v>
      </c>
      <c r="C9217" s="200">
        <f>'BANK RECON'!D393</f>
        <v>0</v>
      </c>
      <c r="D9217" s="200">
        <f>'BANK RECON'!D393</f>
        <v>0</v>
      </c>
      <c r="E9217" s="200">
        <f>'BANK RECON'!C393</f>
        <v>0</v>
      </c>
      <c r="F9217" s="200">
        <f>'BANK RECON'!E393</f>
        <v>0</v>
      </c>
      <c r="G9217" s="201">
        <f>'BANK RECON'!G393</f>
        <v>0</v>
      </c>
      <c r="H9217" s="201"/>
      <c r="I9217" s="201">
        <f t="shared" si="146"/>
        <v>0</v>
      </c>
      <c r="J9217" s="200"/>
      <c r="K9217" s="200" t="str" cm="1">
        <f t="array" ref="K9217">IF($C9217="","",IF(AND($C9217=Party_Statement!$C$5,$B9217&gt;=Party_Statement!$C$6,$B9217&lt;=Party_Statement!$E$6),SUMPRODUCT(($C$3:$C9217=Party_Statement!$C$5)*($B$3:$B9217&gt;=Party_Statement!$C$6)*($B$3:$B9217&lt;=Party_Statement!$E$6)),""))</f>
        <v/>
      </c>
    </row>
    <row r="9218" spans="1:11" x14ac:dyDescent="0.2">
      <c r="A9218" s="203">
        <f>'BANK RECON'!A394</f>
        <v>0</v>
      </c>
      <c r="B9218" s="197">
        <f>'BANK RECON'!B394</f>
        <v>0</v>
      </c>
      <c r="C9218" s="200">
        <f>'BANK RECON'!D394</f>
        <v>0</v>
      </c>
      <c r="D9218" s="200">
        <f>'BANK RECON'!D394</f>
        <v>0</v>
      </c>
      <c r="E9218" s="200">
        <f>'BANK RECON'!C394</f>
        <v>0</v>
      </c>
      <c r="F9218" s="200">
        <f>'BANK RECON'!E394</f>
        <v>0</v>
      </c>
      <c r="G9218" s="201">
        <f>'BANK RECON'!G394</f>
        <v>0</v>
      </c>
      <c r="H9218" s="201"/>
      <c r="I9218" s="201">
        <f t="shared" si="146"/>
        <v>0</v>
      </c>
      <c r="J9218" s="200"/>
      <c r="K9218" s="200" t="str" cm="1">
        <f t="array" ref="K9218">IF($C9218="","",IF(AND($C9218=Party_Statement!$C$5,$B9218&gt;=Party_Statement!$C$6,$B9218&lt;=Party_Statement!$E$6),SUMPRODUCT(($C$3:$C9218=Party_Statement!$C$5)*($B$3:$B9218&gt;=Party_Statement!$C$6)*($B$3:$B9218&lt;=Party_Statement!$E$6)),""))</f>
        <v/>
      </c>
    </row>
    <row r="9219" spans="1:11" x14ac:dyDescent="0.2">
      <c r="A9219" s="203">
        <f>'BANK RECON'!A395</f>
        <v>0</v>
      </c>
      <c r="B9219" s="197">
        <f>'BANK RECON'!B395</f>
        <v>0</v>
      </c>
      <c r="C9219" s="200">
        <f>'BANK RECON'!D395</f>
        <v>0</v>
      </c>
      <c r="D9219" s="200">
        <f>'BANK RECON'!D395</f>
        <v>0</v>
      </c>
      <c r="E9219" s="200">
        <f>'BANK RECON'!C395</f>
        <v>0</v>
      </c>
      <c r="F9219" s="200">
        <f>'BANK RECON'!E395</f>
        <v>0</v>
      </c>
      <c r="G9219" s="201">
        <f>'BANK RECON'!G395</f>
        <v>0</v>
      </c>
      <c r="H9219" s="201"/>
      <c r="I9219" s="201">
        <f t="shared" si="146"/>
        <v>0</v>
      </c>
      <c r="J9219" s="200"/>
      <c r="K9219" s="200" t="str" cm="1">
        <f t="array" ref="K9219">IF($C9219="","",IF(AND($C9219=Party_Statement!$C$5,$B9219&gt;=Party_Statement!$C$6,$B9219&lt;=Party_Statement!$E$6),SUMPRODUCT(($C$3:$C9219=Party_Statement!$C$5)*($B$3:$B9219&gt;=Party_Statement!$C$6)*($B$3:$B9219&lt;=Party_Statement!$E$6)),""))</f>
        <v/>
      </c>
    </row>
    <row r="9220" spans="1:11" s="64" customFormat="1" x14ac:dyDescent="0.2">
      <c r="A9220" s="203">
        <f>'BANK RECON'!A396</f>
        <v>0</v>
      </c>
      <c r="B9220" s="197">
        <f>'BANK RECON'!B396</f>
        <v>0</v>
      </c>
      <c r="C9220" s="200">
        <f>'BANK RECON'!D396</f>
        <v>0</v>
      </c>
      <c r="D9220" s="200">
        <f>'BANK RECON'!D396</f>
        <v>0</v>
      </c>
      <c r="E9220" s="200">
        <f>'BANK RECON'!C396</f>
        <v>0</v>
      </c>
      <c r="F9220" s="200">
        <f>'BANK RECON'!E396</f>
        <v>0</v>
      </c>
      <c r="G9220" s="201">
        <f>'BANK RECON'!G396</f>
        <v>0</v>
      </c>
      <c r="H9220" s="201"/>
      <c r="I9220" s="201">
        <f t="shared" si="146"/>
        <v>0</v>
      </c>
      <c r="J9220" s="202"/>
      <c r="K9220" s="200" t="str" cm="1">
        <f t="array" ref="K9220">IF($C9220="","",IF(AND($C9220=Party_Statement!$C$5,$B9220&gt;=Party_Statement!$C$6,$B9220&lt;=Party_Statement!$E$6),SUMPRODUCT(($C$3:$C9220=Party_Statement!$C$5)*($B$3:$B9220&gt;=Party_Statement!$C$6)*($B$3:$B9220&lt;=Party_Statement!$E$6)),""))</f>
        <v/>
      </c>
    </row>
    <row r="9221" spans="1:11" x14ac:dyDescent="0.2">
      <c r="A9221" s="203">
        <f>'BANK RECON'!A397</f>
        <v>0</v>
      </c>
      <c r="B9221" s="197">
        <f>'BANK RECON'!B397</f>
        <v>0</v>
      </c>
      <c r="C9221" s="200">
        <f>'BANK RECON'!D397</f>
        <v>0</v>
      </c>
      <c r="D9221" s="200">
        <f>'BANK RECON'!D397</f>
        <v>0</v>
      </c>
      <c r="E9221" s="200">
        <f>'BANK RECON'!C397</f>
        <v>0</v>
      </c>
      <c r="F9221" s="200">
        <f>'BANK RECON'!E397</f>
        <v>0</v>
      </c>
      <c r="G9221" s="201">
        <f>'BANK RECON'!G397</f>
        <v>0</v>
      </c>
      <c r="H9221" s="201"/>
      <c r="I9221" s="201">
        <f t="shared" si="146"/>
        <v>0</v>
      </c>
      <c r="J9221" s="200"/>
      <c r="K9221" s="200" t="str" cm="1">
        <f t="array" ref="K9221">IF($C9221="","",IF(AND($C9221=Party_Statement!$C$5,$B9221&gt;=Party_Statement!$C$6,$B9221&lt;=Party_Statement!$E$6),SUMPRODUCT(($C$3:$C9221=Party_Statement!$C$5)*($B$3:$B9221&gt;=Party_Statement!$C$6)*($B$3:$B9221&lt;=Party_Statement!$E$6)),""))</f>
        <v/>
      </c>
    </row>
    <row r="9222" spans="1:11" x14ac:dyDescent="0.2">
      <c r="A9222" s="203">
        <f>'BANK RECON'!A398</f>
        <v>0</v>
      </c>
      <c r="B9222" s="197">
        <f>'BANK RECON'!B398</f>
        <v>0</v>
      </c>
      <c r="C9222" s="200">
        <f>'BANK RECON'!D398</f>
        <v>0</v>
      </c>
      <c r="D9222" s="200">
        <f>'BANK RECON'!D398</f>
        <v>0</v>
      </c>
      <c r="E9222" s="200">
        <f>'BANK RECON'!C398</f>
        <v>0</v>
      </c>
      <c r="F9222" s="200">
        <f>'BANK RECON'!E398</f>
        <v>0</v>
      </c>
      <c r="G9222" s="201">
        <f>'BANK RECON'!G398</f>
        <v>0</v>
      </c>
      <c r="H9222" s="201"/>
      <c r="I9222" s="201">
        <f t="shared" si="146"/>
        <v>0</v>
      </c>
      <c r="J9222" s="200"/>
      <c r="K9222" s="200" t="str" cm="1">
        <f t="array" ref="K9222">IF($C9222="","",IF(AND($C9222=Party_Statement!$C$5,$B9222&gt;=Party_Statement!$C$6,$B9222&lt;=Party_Statement!$E$6),SUMPRODUCT(($C$3:$C9222=Party_Statement!$C$5)*($B$3:$B9222&gt;=Party_Statement!$C$6)*($B$3:$B9222&lt;=Party_Statement!$E$6)),""))</f>
        <v/>
      </c>
    </row>
    <row r="9223" spans="1:11" x14ac:dyDescent="0.2">
      <c r="A9223" s="203">
        <f>'BANK RECON'!A399</f>
        <v>0</v>
      </c>
      <c r="B9223" s="197">
        <f>'BANK RECON'!B399</f>
        <v>0</v>
      </c>
      <c r="C9223" s="200">
        <f>'BANK RECON'!D399</f>
        <v>0</v>
      </c>
      <c r="D9223" s="200">
        <f>'BANK RECON'!D399</f>
        <v>0</v>
      </c>
      <c r="E9223" s="200">
        <f>'BANK RECON'!C399</f>
        <v>0</v>
      </c>
      <c r="F9223" s="200">
        <f>'BANK RECON'!E399</f>
        <v>0</v>
      </c>
      <c r="G9223" s="201">
        <f>'BANK RECON'!G399</f>
        <v>0</v>
      </c>
      <c r="H9223" s="201"/>
      <c r="I9223" s="201">
        <f t="shared" si="146"/>
        <v>0</v>
      </c>
      <c r="J9223" s="200"/>
      <c r="K9223" s="200" t="str" cm="1">
        <f t="array" ref="K9223">IF($C9223="","",IF(AND($C9223=Party_Statement!$C$5,$B9223&gt;=Party_Statement!$C$6,$B9223&lt;=Party_Statement!$E$6),SUMPRODUCT(($C$3:$C9223=Party_Statement!$C$5)*($B$3:$B9223&gt;=Party_Statement!$C$6)*($B$3:$B9223&lt;=Party_Statement!$E$6)),""))</f>
        <v/>
      </c>
    </row>
    <row r="9224" spans="1:11" x14ac:dyDescent="0.2">
      <c r="A9224" s="203">
        <f>'BANK RECON'!A400</f>
        <v>0</v>
      </c>
      <c r="B9224" s="197">
        <f>'BANK RECON'!B400</f>
        <v>0</v>
      </c>
      <c r="C9224" s="200">
        <f>'BANK RECON'!D400</f>
        <v>0</v>
      </c>
      <c r="D9224" s="200">
        <f>'BANK RECON'!D400</f>
        <v>0</v>
      </c>
      <c r="E9224" s="200">
        <f>'BANK RECON'!C400</f>
        <v>0</v>
      </c>
      <c r="F9224" s="200">
        <f>'BANK RECON'!E400</f>
        <v>0</v>
      </c>
      <c r="G9224" s="201">
        <f>'BANK RECON'!G400</f>
        <v>0</v>
      </c>
      <c r="H9224" s="201"/>
      <c r="I9224" s="201">
        <f t="shared" si="146"/>
        <v>0</v>
      </c>
      <c r="J9224" s="200"/>
      <c r="K9224" s="200" t="str" cm="1">
        <f t="array" ref="K9224">IF($C9224="","",IF(AND($C9224=Party_Statement!$C$5,$B9224&gt;=Party_Statement!$C$6,$B9224&lt;=Party_Statement!$E$6),SUMPRODUCT(($C$3:$C9224=Party_Statement!$C$5)*($B$3:$B9224&gt;=Party_Statement!$C$6)*($B$3:$B9224&lt;=Party_Statement!$E$6)),""))</f>
        <v/>
      </c>
    </row>
    <row r="9225" spans="1:11" x14ac:dyDescent="0.2">
      <c r="A9225" s="203">
        <f>'BANK RECON'!A401</f>
        <v>0</v>
      </c>
      <c r="B9225" s="197">
        <f>'BANK RECON'!B401</f>
        <v>0</v>
      </c>
      <c r="C9225" s="200">
        <f>'BANK RECON'!D401</f>
        <v>0</v>
      </c>
      <c r="D9225" s="200">
        <f>'BANK RECON'!D401</f>
        <v>0</v>
      </c>
      <c r="E9225" s="200">
        <f>'BANK RECON'!C401</f>
        <v>0</v>
      </c>
      <c r="F9225" s="200">
        <f>'BANK RECON'!E401</f>
        <v>0</v>
      </c>
      <c r="G9225" s="201">
        <f>'BANK RECON'!G401</f>
        <v>0</v>
      </c>
      <c r="H9225" s="201"/>
      <c r="I9225" s="201">
        <f t="shared" si="146"/>
        <v>0</v>
      </c>
      <c r="J9225" s="200"/>
      <c r="K9225" s="200" t="str" cm="1">
        <f t="array" ref="K9225">IF($C9225="","",IF(AND($C9225=Party_Statement!$C$5,$B9225&gt;=Party_Statement!$C$6,$B9225&lt;=Party_Statement!$E$6),SUMPRODUCT(($C$3:$C9225=Party_Statement!$C$5)*($B$3:$B9225&gt;=Party_Statement!$C$6)*($B$3:$B9225&lt;=Party_Statement!$E$6)),""))</f>
        <v/>
      </c>
    </row>
    <row r="9226" spans="1:11" x14ac:dyDescent="0.2">
      <c r="A9226" s="203">
        <f>'BANK RECON'!A402</f>
        <v>0</v>
      </c>
      <c r="B9226" s="197">
        <f>'BANK RECON'!B402</f>
        <v>0</v>
      </c>
      <c r="C9226" s="200">
        <f>'BANK RECON'!D402</f>
        <v>0</v>
      </c>
      <c r="D9226" s="200">
        <f>'BANK RECON'!D402</f>
        <v>0</v>
      </c>
      <c r="E9226" s="200">
        <f>'BANK RECON'!C402</f>
        <v>0</v>
      </c>
      <c r="F9226" s="200">
        <f>'BANK RECON'!E402</f>
        <v>0</v>
      </c>
      <c r="G9226" s="201">
        <f>'BANK RECON'!G402</f>
        <v>0</v>
      </c>
      <c r="H9226" s="201"/>
      <c r="I9226" s="201">
        <f t="shared" si="146"/>
        <v>0</v>
      </c>
      <c r="J9226" s="200"/>
      <c r="K9226" s="200" t="str" cm="1">
        <f t="array" ref="K9226">IF($C9226="","",IF(AND($C9226=Party_Statement!$C$5,$B9226&gt;=Party_Statement!$C$6,$B9226&lt;=Party_Statement!$E$6),SUMPRODUCT(($C$3:$C9226=Party_Statement!$C$5)*($B$3:$B9226&gt;=Party_Statement!$C$6)*($B$3:$B9226&lt;=Party_Statement!$E$6)),""))</f>
        <v/>
      </c>
    </row>
    <row r="9227" spans="1:11" x14ac:dyDescent="0.2">
      <c r="A9227" s="203">
        <f>'BANK RECON'!A403</f>
        <v>0</v>
      </c>
      <c r="B9227" s="197">
        <f>'BANK RECON'!B403</f>
        <v>0</v>
      </c>
      <c r="C9227" s="200">
        <f>'BANK RECON'!D403</f>
        <v>0</v>
      </c>
      <c r="D9227" s="200">
        <f>'BANK RECON'!D403</f>
        <v>0</v>
      </c>
      <c r="E9227" s="200">
        <f>'BANK RECON'!C403</f>
        <v>0</v>
      </c>
      <c r="F9227" s="200">
        <f>'BANK RECON'!E403</f>
        <v>0</v>
      </c>
      <c r="G9227" s="201">
        <f>'BANK RECON'!G403</f>
        <v>0</v>
      </c>
      <c r="H9227" s="201"/>
      <c r="I9227" s="201">
        <f t="shared" si="146"/>
        <v>0</v>
      </c>
      <c r="J9227" s="200"/>
      <c r="K9227" s="200" t="str" cm="1">
        <f t="array" ref="K9227">IF($C9227="","",IF(AND($C9227=Party_Statement!$C$5,$B9227&gt;=Party_Statement!$C$6,$B9227&lt;=Party_Statement!$E$6),SUMPRODUCT(($C$3:$C9227=Party_Statement!$C$5)*($B$3:$B9227&gt;=Party_Statement!$C$6)*($B$3:$B9227&lt;=Party_Statement!$E$6)),""))</f>
        <v/>
      </c>
    </row>
    <row r="9228" spans="1:11" x14ac:dyDescent="0.2">
      <c r="A9228" s="203">
        <f>'BANK RECON'!A404</f>
        <v>0</v>
      </c>
      <c r="B9228" s="197">
        <f>'BANK RECON'!B404</f>
        <v>0</v>
      </c>
      <c r="C9228" s="200">
        <f>'BANK RECON'!D404</f>
        <v>0</v>
      </c>
      <c r="D9228" s="200">
        <f>'BANK RECON'!D404</f>
        <v>0</v>
      </c>
      <c r="E9228" s="200">
        <f>'BANK RECON'!C404</f>
        <v>0</v>
      </c>
      <c r="F9228" s="200">
        <f>'BANK RECON'!E404</f>
        <v>0</v>
      </c>
      <c r="G9228" s="201">
        <f>'BANK RECON'!G404</f>
        <v>0</v>
      </c>
      <c r="H9228" s="201"/>
      <c r="I9228" s="201">
        <f t="shared" si="146"/>
        <v>0</v>
      </c>
      <c r="J9228" s="200"/>
      <c r="K9228" s="200" t="str" cm="1">
        <f t="array" ref="K9228">IF($C9228="","",IF(AND($C9228=Party_Statement!$C$5,$B9228&gt;=Party_Statement!$C$6,$B9228&lt;=Party_Statement!$E$6),SUMPRODUCT(($C$3:$C9228=Party_Statement!$C$5)*($B$3:$B9228&gt;=Party_Statement!$C$6)*($B$3:$B9228&lt;=Party_Statement!$E$6)),""))</f>
        <v/>
      </c>
    </row>
    <row r="9229" spans="1:11" x14ac:dyDescent="0.2">
      <c r="A9229" s="203">
        <f>'BANK RECON'!A405</f>
        <v>0</v>
      </c>
      <c r="B9229" s="197">
        <f>'BANK RECON'!B405</f>
        <v>0</v>
      </c>
      <c r="C9229" s="200">
        <f>'BANK RECON'!D405</f>
        <v>0</v>
      </c>
      <c r="D9229" s="200">
        <f>'BANK RECON'!D405</f>
        <v>0</v>
      </c>
      <c r="E9229" s="200">
        <f>'BANK RECON'!C405</f>
        <v>0</v>
      </c>
      <c r="F9229" s="200">
        <f>'BANK RECON'!E405</f>
        <v>0</v>
      </c>
      <c r="G9229" s="201">
        <f>'BANK RECON'!G405</f>
        <v>0</v>
      </c>
      <c r="H9229" s="201"/>
      <c r="I9229" s="201">
        <f t="shared" si="146"/>
        <v>0</v>
      </c>
      <c r="J9229" s="200"/>
      <c r="K9229" s="200" t="str" cm="1">
        <f t="array" ref="K9229">IF($C9229="","",IF(AND($C9229=Party_Statement!$C$5,$B9229&gt;=Party_Statement!$C$6,$B9229&lt;=Party_Statement!$E$6),SUMPRODUCT(($C$3:$C9229=Party_Statement!$C$5)*($B$3:$B9229&gt;=Party_Statement!$C$6)*($B$3:$B9229&lt;=Party_Statement!$E$6)),""))</f>
        <v/>
      </c>
    </row>
    <row r="9230" spans="1:11" x14ac:dyDescent="0.2">
      <c r="A9230" s="203">
        <f>'BANK RECON'!A406</f>
        <v>0</v>
      </c>
      <c r="B9230" s="197">
        <f>'BANK RECON'!B406</f>
        <v>0</v>
      </c>
      <c r="C9230" s="200">
        <f>'BANK RECON'!D406</f>
        <v>0</v>
      </c>
      <c r="D9230" s="200">
        <f>'BANK RECON'!D406</f>
        <v>0</v>
      </c>
      <c r="E9230" s="200">
        <f>'BANK RECON'!C406</f>
        <v>0</v>
      </c>
      <c r="F9230" s="200">
        <f>'BANK RECON'!E406</f>
        <v>0</v>
      </c>
      <c r="G9230" s="201">
        <f>'BANK RECON'!G406</f>
        <v>0</v>
      </c>
      <c r="H9230" s="201"/>
      <c r="I9230" s="201">
        <f t="shared" si="146"/>
        <v>0</v>
      </c>
      <c r="J9230" s="200"/>
      <c r="K9230" s="200" t="str" cm="1">
        <f t="array" ref="K9230">IF($C9230="","",IF(AND($C9230=Party_Statement!$C$5,$B9230&gt;=Party_Statement!$C$6,$B9230&lt;=Party_Statement!$E$6),SUMPRODUCT(($C$3:$C9230=Party_Statement!$C$5)*($B$3:$B9230&gt;=Party_Statement!$C$6)*($B$3:$B9230&lt;=Party_Statement!$E$6)),""))</f>
        <v/>
      </c>
    </row>
    <row r="9231" spans="1:11" x14ac:dyDescent="0.2">
      <c r="A9231" s="203">
        <f>'BANK RECON'!A407</f>
        <v>0</v>
      </c>
      <c r="B9231" s="197">
        <f>'BANK RECON'!B407</f>
        <v>0</v>
      </c>
      <c r="C9231" s="200">
        <f>'BANK RECON'!D407</f>
        <v>0</v>
      </c>
      <c r="D9231" s="200">
        <f>'BANK RECON'!D407</f>
        <v>0</v>
      </c>
      <c r="E9231" s="200">
        <f>'BANK RECON'!C407</f>
        <v>0</v>
      </c>
      <c r="F9231" s="200">
        <f>'BANK RECON'!E407</f>
        <v>0</v>
      </c>
      <c r="G9231" s="201">
        <f>'BANK RECON'!G407</f>
        <v>0</v>
      </c>
      <c r="H9231" s="201"/>
      <c r="I9231" s="201">
        <f t="shared" si="146"/>
        <v>0</v>
      </c>
      <c r="J9231" s="200"/>
      <c r="K9231" s="200" t="str" cm="1">
        <f t="array" ref="K9231">IF($C9231="","",IF(AND($C9231=Party_Statement!$C$5,$B9231&gt;=Party_Statement!$C$6,$B9231&lt;=Party_Statement!$E$6),SUMPRODUCT(($C$3:$C9231=Party_Statement!$C$5)*($B$3:$B9231&gt;=Party_Statement!$C$6)*($B$3:$B9231&lt;=Party_Statement!$E$6)),""))</f>
        <v/>
      </c>
    </row>
    <row r="9232" spans="1:11" x14ac:dyDescent="0.2">
      <c r="A9232" s="203">
        <f>'BANK RECON'!A408</f>
        <v>0</v>
      </c>
      <c r="B9232" s="197">
        <f>'BANK RECON'!B408</f>
        <v>0</v>
      </c>
      <c r="C9232" s="200">
        <f>'BANK RECON'!D408</f>
        <v>0</v>
      </c>
      <c r="D9232" s="200">
        <f>'BANK RECON'!D408</f>
        <v>0</v>
      </c>
      <c r="E9232" s="200">
        <f>'BANK RECON'!C408</f>
        <v>0</v>
      </c>
      <c r="F9232" s="200">
        <f>'BANK RECON'!E408</f>
        <v>0</v>
      </c>
      <c r="G9232" s="201">
        <f>'BANK RECON'!G408</f>
        <v>0</v>
      </c>
      <c r="H9232" s="201"/>
      <c r="I9232" s="201">
        <f t="shared" si="146"/>
        <v>0</v>
      </c>
      <c r="J9232" s="200"/>
      <c r="K9232" s="200" t="str" cm="1">
        <f t="array" ref="K9232">IF($C9232="","",IF(AND($C9232=Party_Statement!$C$5,$B9232&gt;=Party_Statement!$C$6,$B9232&lt;=Party_Statement!$E$6),SUMPRODUCT(($C$3:$C9232=Party_Statement!$C$5)*($B$3:$B9232&gt;=Party_Statement!$C$6)*($B$3:$B9232&lt;=Party_Statement!$E$6)),""))</f>
        <v/>
      </c>
    </row>
    <row r="9233" spans="1:11" x14ac:dyDescent="0.2">
      <c r="A9233" s="203">
        <f>'BANK RECON'!A409</f>
        <v>0</v>
      </c>
      <c r="B9233" s="197">
        <f>'BANK RECON'!B409</f>
        <v>0</v>
      </c>
      <c r="C9233" s="200">
        <f>'BANK RECON'!D409</f>
        <v>0</v>
      </c>
      <c r="D9233" s="200">
        <f>'BANK RECON'!D409</f>
        <v>0</v>
      </c>
      <c r="E9233" s="200">
        <f>'BANK RECON'!C409</f>
        <v>0</v>
      </c>
      <c r="F9233" s="200">
        <f>'BANK RECON'!E409</f>
        <v>0</v>
      </c>
      <c r="G9233" s="201">
        <f>'BANK RECON'!G409</f>
        <v>0</v>
      </c>
      <c r="H9233" s="201"/>
      <c r="I9233" s="201">
        <f t="shared" si="146"/>
        <v>0</v>
      </c>
      <c r="J9233" s="200"/>
      <c r="K9233" s="200" t="str" cm="1">
        <f t="array" ref="K9233">IF($C9233="","",IF(AND($C9233=Party_Statement!$C$5,$B9233&gt;=Party_Statement!$C$6,$B9233&lt;=Party_Statement!$E$6),SUMPRODUCT(($C$3:$C9233=Party_Statement!$C$5)*($B$3:$B9233&gt;=Party_Statement!$C$6)*($B$3:$B9233&lt;=Party_Statement!$E$6)),""))</f>
        <v/>
      </c>
    </row>
    <row r="9234" spans="1:11" x14ac:dyDescent="0.2">
      <c r="A9234" s="203">
        <f>'BANK RECON'!A410</f>
        <v>0</v>
      </c>
      <c r="B9234" s="197">
        <f>'BANK RECON'!B410</f>
        <v>0</v>
      </c>
      <c r="C9234" s="200">
        <f>'BANK RECON'!D410</f>
        <v>0</v>
      </c>
      <c r="D9234" s="200">
        <f>'BANK RECON'!D410</f>
        <v>0</v>
      </c>
      <c r="E9234" s="200">
        <f>'BANK RECON'!C410</f>
        <v>0</v>
      </c>
      <c r="F9234" s="200">
        <f>'BANK RECON'!E410</f>
        <v>0</v>
      </c>
      <c r="G9234" s="201">
        <f>'BANK RECON'!G410</f>
        <v>0</v>
      </c>
      <c r="H9234" s="201"/>
      <c r="I9234" s="201">
        <f t="shared" si="146"/>
        <v>0</v>
      </c>
      <c r="J9234" s="200"/>
      <c r="K9234" s="200" t="str" cm="1">
        <f t="array" ref="K9234">IF($C9234="","",IF(AND($C9234=Party_Statement!$C$5,$B9234&gt;=Party_Statement!$C$6,$B9234&lt;=Party_Statement!$E$6),SUMPRODUCT(($C$3:$C9234=Party_Statement!$C$5)*($B$3:$B9234&gt;=Party_Statement!$C$6)*($B$3:$B9234&lt;=Party_Statement!$E$6)),""))</f>
        <v/>
      </c>
    </row>
    <row r="9235" spans="1:11" x14ac:dyDescent="0.2">
      <c r="A9235" s="203">
        <f>'BANK RECON'!A411</f>
        <v>0</v>
      </c>
      <c r="B9235" s="197">
        <f>'BANK RECON'!B411</f>
        <v>0</v>
      </c>
      <c r="C9235" s="200">
        <f>'BANK RECON'!D411</f>
        <v>0</v>
      </c>
      <c r="D9235" s="200">
        <f>'BANK RECON'!D411</f>
        <v>0</v>
      </c>
      <c r="E9235" s="200">
        <f>'BANK RECON'!C411</f>
        <v>0</v>
      </c>
      <c r="F9235" s="200">
        <f>'BANK RECON'!E411</f>
        <v>0</v>
      </c>
      <c r="G9235" s="201">
        <f>'BANK RECON'!G411</f>
        <v>0</v>
      </c>
      <c r="H9235" s="201"/>
      <c r="I9235" s="201">
        <f t="shared" si="146"/>
        <v>0</v>
      </c>
      <c r="J9235" s="200"/>
      <c r="K9235" s="200" t="str" cm="1">
        <f t="array" ref="K9235">IF($C9235="","",IF(AND($C9235=Party_Statement!$C$5,$B9235&gt;=Party_Statement!$C$6,$B9235&lt;=Party_Statement!$E$6),SUMPRODUCT(($C$3:$C9235=Party_Statement!$C$5)*($B$3:$B9235&gt;=Party_Statement!$C$6)*($B$3:$B9235&lt;=Party_Statement!$E$6)),""))</f>
        <v/>
      </c>
    </row>
    <row r="9236" spans="1:11" x14ac:dyDescent="0.2">
      <c r="A9236" s="203">
        <f>'BANK RECON'!A412</f>
        <v>0</v>
      </c>
      <c r="B9236" s="197">
        <f>'BANK RECON'!B412</f>
        <v>0</v>
      </c>
      <c r="C9236" s="200">
        <f>'BANK RECON'!D412</f>
        <v>0</v>
      </c>
      <c r="D9236" s="200">
        <f>'BANK RECON'!D412</f>
        <v>0</v>
      </c>
      <c r="E9236" s="200">
        <f>'BANK RECON'!C412</f>
        <v>0</v>
      </c>
      <c r="F9236" s="200">
        <f>'BANK RECON'!E412</f>
        <v>0</v>
      </c>
      <c r="G9236" s="201">
        <f>'BANK RECON'!G412</f>
        <v>0</v>
      </c>
      <c r="H9236" s="201"/>
      <c r="I9236" s="201">
        <f t="shared" si="146"/>
        <v>0</v>
      </c>
      <c r="J9236" s="200"/>
      <c r="K9236" s="200" t="str" cm="1">
        <f t="array" ref="K9236">IF($C9236="","",IF(AND($C9236=Party_Statement!$C$5,$B9236&gt;=Party_Statement!$C$6,$B9236&lt;=Party_Statement!$E$6),SUMPRODUCT(($C$3:$C9236=Party_Statement!$C$5)*($B$3:$B9236&gt;=Party_Statement!$C$6)*($B$3:$B9236&lt;=Party_Statement!$E$6)),""))</f>
        <v/>
      </c>
    </row>
    <row r="9237" spans="1:11" x14ac:dyDescent="0.2">
      <c r="A9237" s="203">
        <f>'BANK RECON'!A413</f>
        <v>0</v>
      </c>
      <c r="B9237" s="197">
        <f>'BANK RECON'!B413</f>
        <v>0</v>
      </c>
      <c r="C9237" s="200">
        <f>'BANK RECON'!D413</f>
        <v>0</v>
      </c>
      <c r="D9237" s="200">
        <f>'BANK RECON'!D413</f>
        <v>0</v>
      </c>
      <c r="E9237" s="200">
        <f>'BANK RECON'!C413</f>
        <v>0</v>
      </c>
      <c r="F9237" s="200">
        <f>'BANK RECON'!E413</f>
        <v>0</v>
      </c>
      <c r="G9237" s="201">
        <f>'BANK RECON'!G413</f>
        <v>0</v>
      </c>
      <c r="H9237" s="201"/>
      <c r="I9237" s="201">
        <f t="shared" si="146"/>
        <v>0</v>
      </c>
      <c r="J9237" s="200"/>
      <c r="K9237" s="200" t="str" cm="1">
        <f t="array" ref="K9237">IF($C9237="","",IF(AND($C9237=Party_Statement!$C$5,$B9237&gt;=Party_Statement!$C$6,$B9237&lt;=Party_Statement!$E$6),SUMPRODUCT(($C$3:$C9237=Party_Statement!$C$5)*($B$3:$B9237&gt;=Party_Statement!$C$6)*($B$3:$B9237&lt;=Party_Statement!$E$6)),""))</f>
        <v/>
      </c>
    </row>
    <row r="9238" spans="1:11" x14ac:dyDescent="0.2">
      <c r="A9238" s="203">
        <f>'BANK RECON'!A414</f>
        <v>0</v>
      </c>
      <c r="B9238" s="197">
        <f>'BANK RECON'!B414</f>
        <v>0</v>
      </c>
      <c r="C9238" s="200">
        <f>'BANK RECON'!D414</f>
        <v>0</v>
      </c>
      <c r="D9238" s="200">
        <f>'BANK RECON'!D414</f>
        <v>0</v>
      </c>
      <c r="E9238" s="200">
        <f>'BANK RECON'!C414</f>
        <v>0</v>
      </c>
      <c r="F9238" s="200">
        <f>'BANK RECON'!E414</f>
        <v>0</v>
      </c>
      <c r="G9238" s="201">
        <f>'BANK RECON'!G414</f>
        <v>0</v>
      </c>
      <c r="H9238" s="201"/>
      <c r="I9238" s="201">
        <f t="shared" si="146"/>
        <v>0</v>
      </c>
      <c r="J9238" s="200"/>
      <c r="K9238" s="200" t="str" cm="1">
        <f t="array" ref="K9238">IF($C9238="","",IF(AND($C9238=Party_Statement!$C$5,$B9238&gt;=Party_Statement!$C$6,$B9238&lt;=Party_Statement!$E$6),SUMPRODUCT(($C$3:$C9238=Party_Statement!$C$5)*($B$3:$B9238&gt;=Party_Statement!$C$6)*($B$3:$B9238&lt;=Party_Statement!$E$6)),""))</f>
        <v/>
      </c>
    </row>
    <row r="9239" spans="1:11" x14ac:dyDescent="0.2">
      <c r="A9239" s="203">
        <f>'BANK RECON'!A415</f>
        <v>0</v>
      </c>
      <c r="B9239" s="197">
        <f>'BANK RECON'!B415</f>
        <v>0</v>
      </c>
      <c r="C9239" s="200">
        <f>'BANK RECON'!D415</f>
        <v>0</v>
      </c>
      <c r="D9239" s="200">
        <f>'BANK RECON'!D415</f>
        <v>0</v>
      </c>
      <c r="E9239" s="200">
        <f>'BANK RECON'!C415</f>
        <v>0</v>
      </c>
      <c r="F9239" s="200">
        <f>'BANK RECON'!E415</f>
        <v>0</v>
      </c>
      <c r="G9239" s="201">
        <f>'BANK RECON'!G415</f>
        <v>0</v>
      </c>
      <c r="H9239" s="201"/>
      <c r="I9239" s="201">
        <f t="shared" si="146"/>
        <v>0</v>
      </c>
      <c r="J9239" s="200"/>
      <c r="K9239" s="200" t="str" cm="1">
        <f t="array" ref="K9239">IF($C9239="","",IF(AND($C9239=Party_Statement!$C$5,$B9239&gt;=Party_Statement!$C$6,$B9239&lt;=Party_Statement!$E$6),SUMPRODUCT(($C$3:$C9239=Party_Statement!$C$5)*($B$3:$B9239&gt;=Party_Statement!$C$6)*($B$3:$B9239&lt;=Party_Statement!$E$6)),""))</f>
        <v/>
      </c>
    </row>
    <row r="9240" spans="1:11" x14ac:dyDescent="0.2">
      <c r="A9240" s="203">
        <f>'BANK RECON'!A416</f>
        <v>0</v>
      </c>
      <c r="B9240" s="197">
        <f>'BANK RECON'!B416</f>
        <v>0</v>
      </c>
      <c r="C9240" s="200">
        <f>'BANK RECON'!D416</f>
        <v>0</v>
      </c>
      <c r="D9240" s="200">
        <f>'BANK RECON'!D416</f>
        <v>0</v>
      </c>
      <c r="E9240" s="200">
        <f>'BANK RECON'!C416</f>
        <v>0</v>
      </c>
      <c r="F9240" s="200">
        <f>'BANK RECON'!E416</f>
        <v>0</v>
      </c>
      <c r="G9240" s="201">
        <f>'BANK RECON'!G416</f>
        <v>0</v>
      </c>
      <c r="H9240" s="201"/>
      <c r="I9240" s="201">
        <f t="shared" si="146"/>
        <v>0</v>
      </c>
      <c r="J9240" s="200"/>
      <c r="K9240" s="200" t="str" cm="1">
        <f t="array" ref="K9240">IF($C9240="","",IF(AND($C9240=Party_Statement!$C$5,$B9240&gt;=Party_Statement!$C$6,$B9240&lt;=Party_Statement!$E$6),SUMPRODUCT(($C$3:$C9240=Party_Statement!$C$5)*($B$3:$B9240&gt;=Party_Statement!$C$6)*($B$3:$B9240&lt;=Party_Statement!$E$6)),""))</f>
        <v/>
      </c>
    </row>
    <row r="9241" spans="1:11" x14ac:dyDescent="0.2">
      <c r="A9241" s="203">
        <f>'BANK RECON'!A417</f>
        <v>0</v>
      </c>
      <c r="B9241" s="197">
        <f>'BANK RECON'!B417</f>
        <v>0</v>
      </c>
      <c r="C9241" s="200">
        <f>'BANK RECON'!D417</f>
        <v>0</v>
      </c>
      <c r="D9241" s="200">
        <f>'BANK RECON'!D417</f>
        <v>0</v>
      </c>
      <c r="E9241" s="200">
        <f>'BANK RECON'!C417</f>
        <v>0</v>
      </c>
      <c r="F9241" s="200">
        <f>'BANK RECON'!E417</f>
        <v>0</v>
      </c>
      <c r="G9241" s="201">
        <f>'BANK RECON'!G417</f>
        <v>0</v>
      </c>
      <c r="H9241" s="201"/>
      <c r="I9241" s="201">
        <f t="shared" si="146"/>
        <v>0</v>
      </c>
      <c r="J9241" s="200"/>
      <c r="K9241" s="200" t="str" cm="1">
        <f t="array" ref="K9241">IF($C9241="","",IF(AND($C9241=Party_Statement!$C$5,$B9241&gt;=Party_Statement!$C$6,$B9241&lt;=Party_Statement!$E$6),SUMPRODUCT(($C$3:$C9241=Party_Statement!$C$5)*($B$3:$B9241&gt;=Party_Statement!$C$6)*($B$3:$B9241&lt;=Party_Statement!$E$6)),""))</f>
        <v/>
      </c>
    </row>
    <row r="9242" spans="1:11" x14ac:dyDescent="0.2">
      <c r="A9242" s="203">
        <f>'BANK RECON'!A418</f>
        <v>0</v>
      </c>
      <c r="B9242" s="197">
        <f>'BANK RECON'!B418</f>
        <v>0</v>
      </c>
      <c r="C9242" s="200">
        <f>'BANK RECON'!D418</f>
        <v>0</v>
      </c>
      <c r="D9242" s="200">
        <f>'BANK RECON'!D418</f>
        <v>0</v>
      </c>
      <c r="E9242" s="200">
        <f>'BANK RECON'!C418</f>
        <v>0</v>
      </c>
      <c r="F9242" s="200">
        <f>'BANK RECON'!E418</f>
        <v>0</v>
      </c>
      <c r="G9242" s="201">
        <f>'BANK RECON'!G418</f>
        <v>0</v>
      </c>
      <c r="H9242" s="201"/>
      <c r="I9242" s="201">
        <f t="shared" si="146"/>
        <v>0</v>
      </c>
      <c r="J9242" s="200"/>
      <c r="K9242" s="200" t="str" cm="1">
        <f t="array" ref="K9242">IF($C9242="","",IF(AND($C9242=Party_Statement!$C$5,$B9242&gt;=Party_Statement!$C$6,$B9242&lt;=Party_Statement!$E$6),SUMPRODUCT(($C$3:$C9242=Party_Statement!$C$5)*($B$3:$B9242&gt;=Party_Statement!$C$6)*($B$3:$B9242&lt;=Party_Statement!$E$6)),""))</f>
        <v/>
      </c>
    </row>
    <row r="9243" spans="1:11" x14ac:dyDescent="0.2">
      <c r="A9243" s="203">
        <f>'BANK RECON'!A419</f>
        <v>0</v>
      </c>
      <c r="B9243" s="197">
        <f>'BANK RECON'!B419</f>
        <v>0</v>
      </c>
      <c r="C9243" s="200">
        <f>'BANK RECON'!D419</f>
        <v>0</v>
      </c>
      <c r="D9243" s="200">
        <f>'BANK RECON'!D419</f>
        <v>0</v>
      </c>
      <c r="E9243" s="200">
        <f>'BANK RECON'!C419</f>
        <v>0</v>
      </c>
      <c r="F9243" s="200">
        <f>'BANK RECON'!E419</f>
        <v>0</v>
      </c>
      <c r="G9243" s="201">
        <f>'BANK RECON'!G419</f>
        <v>0</v>
      </c>
      <c r="H9243" s="201"/>
      <c r="I9243" s="201">
        <f t="shared" si="146"/>
        <v>0</v>
      </c>
      <c r="J9243" s="200"/>
      <c r="K9243" s="200" t="str" cm="1">
        <f t="array" ref="K9243">IF($C9243="","",IF(AND($C9243=Party_Statement!$C$5,$B9243&gt;=Party_Statement!$C$6,$B9243&lt;=Party_Statement!$E$6),SUMPRODUCT(($C$3:$C9243=Party_Statement!$C$5)*($B$3:$B9243&gt;=Party_Statement!$C$6)*($B$3:$B9243&lt;=Party_Statement!$E$6)),""))</f>
        <v/>
      </c>
    </row>
    <row r="9244" spans="1:11" x14ac:dyDescent="0.2">
      <c r="A9244" s="203">
        <f>'BANK RECON'!A420</f>
        <v>0</v>
      </c>
      <c r="B9244" s="197">
        <f>'BANK RECON'!B420</f>
        <v>0</v>
      </c>
      <c r="C9244" s="200">
        <f>'BANK RECON'!D420</f>
        <v>0</v>
      </c>
      <c r="D9244" s="200">
        <f>'BANK RECON'!D420</f>
        <v>0</v>
      </c>
      <c r="E9244" s="200">
        <f>'BANK RECON'!C420</f>
        <v>0</v>
      </c>
      <c r="F9244" s="200">
        <f>'BANK RECON'!E420</f>
        <v>0</v>
      </c>
      <c r="G9244" s="201">
        <f>'BANK RECON'!G420</f>
        <v>0</v>
      </c>
      <c r="H9244" s="201"/>
      <c r="I9244" s="201">
        <f t="shared" si="146"/>
        <v>0</v>
      </c>
      <c r="J9244" s="200"/>
      <c r="K9244" s="200" t="str" cm="1">
        <f t="array" ref="K9244">IF($C9244="","",IF(AND($C9244=Party_Statement!$C$5,$B9244&gt;=Party_Statement!$C$6,$B9244&lt;=Party_Statement!$E$6),SUMPRODUCT(($C$3:$C9244=Party_Statement!$C$5)*($B$3:$B9244&gt;=Party_Statement!$C$6)*($B$3:$B9244&lt;=Party_Statement!$E$6)),""))</f>
        <v/>
      </c>
    </row>
    <row r="9245" spans="1:11" x14ac:dyDescent="0.2">
      <c r="A9245" s="203">
        <f>'BANK RECON'!A421</f>
        <v>0</v>
      </c>
      <c r="B9245" s="197">
        <f>'BANK RECON'!B421</f>
        <v>0</v>
      </c>
      <c r="C9245" s="200">
        <f>'BANK RECON'!D421</f>
        <v>0</v>
      </c>
      <c r="D9245" s="200">
        <f>'BANK RECON'!D421</f>
        <v>0</v>
      </c>
      <c r="E9245" s="200">
        <f>'BANK RECON'!C421</f>
        <v>0</v>
      </c>
      <c r="F9245" s="200">
        <f>'BANK RECON'!E421</f>
        <v>0</v>
      </c>
      <c r="G9245" s="201">
        <f>'BANK RECON'!G421</f>
        <v>0</v>
      </c>
      <c r="H9245" s="201"/>
      <c r="I9245" s="201">
        <f t="shared" si="146"/>
        <v>0</v>
      </c>
      <c r="J9245" s="200"/>
      <c r="K9245" s="200" t="str" cm="1">
        <f t="array" ref="K9245">IF($C9245="","",IF(AND($C9245=Party_Statement!$C$5,$B9245&gt;=Party_Statement!$C$6,$B9245&lt;=Party_Statement!$E$6),SUMPRODUCT(($C$3:$C9245=Party_Statement!$C$5)*($B$3:$B9245&gt;=Party_Statement!$C$6)*($B$3:$B9245&lt;=Party_Statement!$E$6)),""))</f>
        <v/>
      </c>
    </row>
    <row r="9246" spans="1:11" x14ac:dyDescent="0.2">
      <c r="A9246" s="203">
        <f>'BANK RECON'!A422</f>
        <v>0</v>
      </c>
      <c r="B9246" s="197">
        <f>'BANK RECON'!B422</f>
        <v>0</v>
      </c>
      <c r="C9246" s="200">
        <f>'BANK RECON'!D422</f>
        <v>0</v>
      </c>
      <c r="D9246" s="200">
        <f>'BANK RECON'!D422</f>
        <v>0</v>
      </c>
      <c r="E9246" s="200">
        <f>'BANK RECON'!C422</f>
        <v>0</v>
      </c>
      <c r="F9246" s="200">
        <f>'BANK RECON'!E422</f>
        <v>0</v>
      </c>
      <c r="G9246" s="201">
        <f>'BANK RECON'!G422</f>
        <v>0</v>
      </c>
      <c r="H9246" s="201"/>
      <c r="I9246" s="201">
        <f t="shared" si="146"/>
        <v>0</v>
      </c>
      <c r="J9246" s="200"/>
      <c r="K9246" s="200" t="str" cm="1">
        <f t="array" ref="K9246">IF($C9246="","",IF(AND($C9246=Party_Statement!$C$5,$B9246&gt;=Party_Statement!$C$6,$B9246&lt;=Party_Statement!$E$6),SUMPRODUCT(($C$3:$C9246=Party_Statement!$C$5)*($B$3:$B9246&gt;=Party_Statement!$C$6)*($B$3:$B9246&lt;=Party_Statement!$E$6)),""))</f>
        <v/>
      </c>
    </row>
    <row r="9247" spans="1:11" x14ac:dyDescent="0.2">
      <c r="A9247" s="203">
        <f>'BANK RECON'!A423</f>
        <v>0</v>
      </c>
      <c r="B9247" s="197">
        <f>'BANK RECON'!B423</f>
        <v>0</v>
      </c>
      <c r="C9247" s="200">
        <f>'BANK RECON'!D423</f>
        <v>0</v>
      </c>
      <c r="D9247" s="200">
        <f>'BANK RECON'!D423</f>
        <v>0</v>
      </c>
      <c r="E9247" s="200">
        <f>'BANK RECON'!C423</f>
        <v>0</v>
      </c>
      <c r="F9247" s="200">
        <f>'BANK RECON'!E423</f>
        <v>0</v>
      </c>
      <c r="G9247" s="201">
        <f>'BANK RECON'!G423</f>
        <v>0</v>
      </c>
      <c r="H9247" s="201"/>
      <c r="I9247" s="201">
        <f t="shared" si="146"/>
        <v>0</v>
      </c>
      <c r="J9247" s="200"/>
      <c r="K9247" s="200" t="str" cm="1">
        <f t="array" ref="K9247">IF($C9247="","",IF(AND($C9247=Party_Statement!$C$5,$B9247&gt;=Party_Statement!$C$6,$B9247&lt;=Party_Statement!$E$6),SUMPRODUCT(($C$3:$C9247=Party_Statement!$C$5)*($B$3:$B9247&gt;=Party_Statement!$C$6)*($B$3:$B9247&lt;=Party_Statement!$E$6)),""))</f>
        <v/>
      </c>
    </row>
    <row r="9248" spans="1:11" x14ac:dyDescent="0.2">
      <c r="A9248" s="203">
        <f>'BANK RECON'!A424</f>
        <v>0</v>
      </c>
      <c r="B9248" s="197">
        <f>'BANK RECON'!B424</f>
        <v>0</v>
      </c>
      <c r="C9248" s="200">
        <f>'BANK RECON'!D424</f>
        <v>0</v>
      </c>
      <c r="D9248" s="200">
        <f>'BANK RECON'!D424</f>
        <v>0</v>
      </c>
      <c r="E9248" s="200">
        <f>'BANK RECON'!C424</f>
        <v>0</v>
      </c>
      <c r="F9248" s="200">
        <f>'BANK RECON'!E424</f>
        <v>0</v>
      </c>
      <c r="G9248" s="201">
        <f>'BANK RECON'!G424</f>
        <v>0</v>
      </c>
      <c r="H9248" s="201"/>
      <c r="I9248" s="201">
        <f t="shared" si="146"/>
        <v>0</v>
      </c>
      <c r="J9248" s="200"/>
      <c r="K9248" s="200" t="str" cm="1">
        <f t="array" ref="K9248">IF($C9248="","",IF(AND($C9248=Party_Statement!$C$5,$B9248&gt;=Party_Statement!$C$6,$B9248&lt;=Party_Statement!$E$6),SUMPRODUCT(($C$3:$C9248=Party_Statement!$C$5)*($B$3:$B9248&gt;=Party_Statement!$C$6)*($B$3:$B9248&lt;=Party_Statement!$E$6)),""))</f>
        <v/>
      </c>
    </row>
    <row r="9249" spans="1:11" x14ac:dyDescent="0.2">
      <c r="A9249" s="203">
        <f>'BANK RECON'!A425</f>
        <v>0</v>
      </c>
      <c r="B9249" s="197">
        <f>'BANK RECON'!B425</f>
        <v>0</v>
      </c>
      <c r="C9249" s="200">
        <f>'BANK RECON'!D425</f>
        <v>0</v>
      </c>
      <c r="D9249" s="200">
        <f>'BANK RECON'!D425</f>
        <v>0</v>
      </c>
      <c r="E9249" s="200">
        <f>'BANK RECON'!C425</f>
        <v>0</v>
      </c>
      <c r="F9249" s="200">
        <f>'BANK RECON'!E425</f>
        <v>0</v>
      </c>
      <c r="G9249" s="201">
        <f>'BANK RECON'!G425</f>
        <v>0</v>
      </c>
      <c r="H9249" s="201"/>
      <c r="I9249" s="201">
        <f t="shared" si="146"/>
        <v>0</v>
      </c>
      <c r="J9249" s="200"/>
      <c r="K9249" s="200" t="str" cm="1">
        <f t="array" ref="K9249">IF($C9249="","",IF(AND($C9249=Party_Statement!$C$5,$B9249&gt;=Party_Statement!$C$6,$B9249&lt;=Party_Statement!$E$6),SUMPRODUCT(($C$3:$C9249=Party_Statement!$C$5)*($B$3:$B9249&gt;=Party_Statement!$C$6)*($B$3:$B9249&lt;=Party_Statement!$E$6)),""))</f>
        <v/>
      </c>
    </row>
    <row r="9250" spans="1:11" x14ac:dyDescent="0.2">
      <c r="A9250" s="203">
        <f>'BANK RECON'!A426</f>
        <v>0</v>
      </c>
      <c r="B9250" s="197">
        <f>'BANK RECON'!B426</f>
        <v>0</v>
      </c>
      <c r="C9250" s="200">
        <f>'BANK RECON'!D426</f>
        <v>0</v>
      </c>
      <c r="D9250" s="200">
        <f>'BANK RECON'!D426</f>
        <v>0</v>
      </c>
      <c r="E9250" s="200">
        <f>'BANK RECON'!C426</f>
        <v>0</v>
      </c>
      <c r="F9250" s="200">
        <f>'BANK RECON'!E426</f>
        <v>0</v>
      </c>
      <c r="G9250" s="201">
        <f>'BANK RECON'!G426</f>
        <v>0</v>
      </c>
      <c r="H9250" s="201"/>
      <c r="I9250" s="201">
        <f t="shared" si="146"/>
        <v>0</v>
      </c>
      <c r="J9250" s="200"/>
      <c r="K9250" s="200" t="str" cm="1">
        <f t="array" ref="K9250">IF($C9250="","",IF(AND($C9250=Party_Statement!$C$5,$B9250&gt;=Party_Statement!$C$6,$B9250&lt;=Party_Statement!$E$6),SUMPRODUCT(($C$3:$C9250=Party_Statement!$C$5)*($B$3:$B9250&gt;=Party_Statement!$C$6)*($B$3:$B9250&lt;=Party_Statement!$E$6)),""))</f>
        <v/>
      </c>
    </row>
    <row r="9251" spans="1:11" x14ac:dyDescent="0.2">
      <c r="A9251" s="203">
        <f>'BANK RECON'!A427</f>
        <v>0</v>
      </c>
      <c r="B9251" s="197">
        <f>'BANK RECON'!B427</f>
        <v>0</v>
      </c>
      <c r="C9251" s="200">
        <f>'BANK RECON'!D427</f>
        <v>0</v>
      </c>
      <c r="D9251" s="200">
        <f>'BANK RECON'!D427</f>
        <v>0</v>
      </c>
      <c r="E9251" s="200">
        <f>'BANK RECON'!C427</f>
        <v>0</v>
      </c>
      <c r="F9251" s="200">
        <f>'BANK RECON'!E427</f>
        <v>0</v>
      </c>
      <c r="G9251" s="201">
        <f>'BANK RECON'!G427</f>
        <v>0</v>
      </c>
      <c r="H9251" s="201"/>
      <c r="I9251" s="201">
        <f t="shared" si="146"/>
        <v>0</v>
      </c>
      <c r="J9251" s="200"/>
      <c r="K9251" s="200" t="str" cm="1">
        <f t="array" ref="K9251">IF($C9251="","",IF(AND($C9251=Party_Statement!$C$5,$B9251&gt;=Party_Statement!$C$6,$B9251&lt;=Party_Statement!$E$6),SUMPRODUCT(($C$3:$C9251=Party_Statement!$C$5)*($B$3:$B9251&gt;=Party_Statement!$C$6)*($B$3:$B9251&lt;=Party_Statement!$E$6)),""))</f>
        <v/>
      </c>
    </row>
    <row r="9252" spans="1:11" x14ac:dyDescent="0.2">
      <c r="A9252" s="203">
        <f>'BANK RECON'!A428</f>
        <v>0</v>
      </c>
      <c r="B9252" s="197">
        <f>'BANK RECON'!B428</f>
        <v>0</v>
      </c>
      <c r="C9252" s="200">
        <f>'BANK RECON'!D428</f>
        <v>0</v>
      </c>
      <c r="D9252" s="200">
        <f>'BANK RECON'!D428</f>
        <v>0</v>
      </c>
      <c r="E9252" s="200">
        <f>'BANK RECON'!C428</f>
        <v>0</v>
      </c>
      <c r="F9252" s="200">
        <f>'BANK RECON'!E428</f>
        <v>0</v>
      </c>
      <c r="G9252" s="201">
        <f>'BANK RECON'!G428</f>
        <v>0</v>
      </c>
      <c r="H9252" s="201"/>
      <c r="I9252" s="201">
        <f t="shared" si="146"/>
        <v>0</v>
      </c>
      <c r="J9252" s="200"/>
      <c r="K9252" s="200" t="str" cm="1">
        <f t="array" ref="K9252">IF($C9252="","",IF(AND($C9252=Party_Statement!$C$5,$B9252&gt;=Party_Statement!$C$6,$B9252&lt;=Party_Statement!$E$6),SUMPRODUCT(($C$3:$C9252=Party_Statement!$C$5)*($B$3:$B9252&gt;=Party_Statement!$C$6)*($B$3:$B9252&lt;=Party_Statement!$E$6)),""))</f>
        <v/>
      </c>
    </row>
    <row r="9253" spans="1:11" x14ac:dyDescent="0.2">
      <c r="A9253" s="203">
        <f>'BANK RECON'!A429</f>
        <v>0</v>
      </c>
      <c r="B9253" s="197">
        <f>'BANK RECON'!B429</f>
        <v>0</v>
      </c>
      <c r="C9253" s="200">
        <f>'BANK RECON'!D429</f>
        <v>0</v>
      </c>
      <c r="D9253" s="200">
        <f>'BANK RECON'!D429</f>
        <v>0</v>
      </c>
      <c r="E9253" s="200">
        <f>'BANK RECON'!C429</f>
        <v>0</v>
      </c>
      <c r="F9253" s="200">
        <f>'BANK RECON'!E429</f>
        <v>0</v>
      </c>
      <c r="G9253" s="201">
        <f>'BANK RECON'!G429</f>
        <v>0</v>
      </c>
      <c r="H9253" s="201"/>
      <c r="I9253" s="201">
        <f t="shared" si="146"/>
        <v>0</v>
      </c>
      <c r="J9253" s="200"/>
      <c r="K9253" s="200" t="str" cm="1">
        <f t="array" ref="K9253">IF($C9253="","",IF(AND($C9253=Party_Statement!$C$5,$B9253&gt;=Party_Statement!$C$6,$B9253&lt;=Party_Statement!$E$6),SUMPRODUCT(($C$3:$C9253=Party_Statement!$C$5)*($B$3:$B9253&gt;=Party_Statement!$C$6)*($B$3:$B9253&lt;=Party_Statement!$E$6)),""))</f>
        <v/>
      </c>
    </row>
    <row r="9254" spans="1:11" x14ac:dyDescent="0.2">
      <c r="A9254" s="203">
        <f>'BANK RECON'!A430</f>
        <v>0</v>
      </c>
      <c r="B9254" s="197">
        <f>'BANK RECON'!B430</f>
        <v>0</v>
      </c>
      <c r="C9254" s="200">
        <f>'BANK RECON'!D430</f>
        <v>0</v>
      </c>
      <c r="D9254" s="200">
        <f>'BANK RECON'!D430</f>
        <v>0</v>
      </c>
      <c r="E9254" s="200">
        <f>'BANK RECON'!C430</f>
        <v>0</v>
      </c>
      <c r="F9254" s="200">
        <f>'BANK RECON'!E430</f>
        <v>0</v>
      </c>
      <c r="G9254" s="201">
        <f>'BANK RECON'!G430</f>
        <v>0</v>
      </c>
      <c r="H9254" s="201"/>
      <c r="I9254" s="201">
        <f t="shared" si="146"/>
        <v>0</v>
      </c>
      <c r="J9254" s="200"/>
      <c r="K9254" s="200" t="str" cm="1">
        <f t="array" ref="K9254">IF($C9254="","",IF(AND($C9254=Party_Statement!$C$5,$B9254&gt;=Party_Statement!$C$6,$B9254&lt;=Party_Statement!$E$6),SUMPRODUCT(($C$3:$C9254=Party_Statement!$C$5)*($B$3:$B9254&gt;=Party_Statement!$C$6)*($B$3:$B9254&lt;=Party_Statement!$E$6)),""))</f>
        <v/>
      </c>
    </row>
    <row r="9255" spans="1:11" x14ac:dyDescent="0.2">
      <c r="A9255" s="203">
        <f>'BANK RECON'!A431</f>
        <v>0</v>
      </c>
      <c r="B9255" s="197">
        <f>'BANK RECON'!B431</f>
        <v>0</v>
      </c>
      <c r="C9255" s="200">
        <f>'BANK RECON'!D431</f>
        <v>0</v>
      </c>
      <c r="D9255" s="200">
        <f>'BANK RECON'!D431</f>
        <v>0</v>
      </c>
      <c r="E9255" s="200">
        <f>'BANK RECON'!C431</f>
        <v>0</v>
      </c>
      <c r="F9255" s="200">
        <f>'BANK RECON'!E431</f>
        <v>0</v>
      </c>
      <c r="G9255" s="201">
        <f>'BANK RECON'!G431</f>
        <v>0</v>
      </c>
      <c r="H9255" s="201"/>
      <c r="I9255" s="201">
        <f t="shared" si="146"/>
        <v>0</v>
      </c>
      <c r="J9255" s="200"/>
      <c r="K9255" s="200" t="str" cm="1">
        <f t="array" ref="K9255">IF($C9255="","",IF(AND($C9255=Party_Statement!$C$5,$B9255&gt;=Party_Statement!$C$6,$B9255&lt;=Party_Statement!$E$6),SUMPRODUCT(($C$3:$C9255=Party_Statement!$C$5)*($B$3:$B9255&gt;=Party_Statement!$C$6)*($B$3:$B9255&lt;=Party_Statement!$E$6)),""))</f>
        <v/>
      </c>
    </row>
    <row r="9256" spans="1:11" s="64" customFormat="1" x14ac:dyDescent="0.2">
      <c r="A9256" s="203">
        <f>'BANK RECON'!A432</f>
        <v>0</v>
      </c>
      <c r="B9256" s="197">
        <f>'BANK RECON'!B432</f>
        <v>0</v>
      </c>
      <c r="C9256" s="200">
        <f>'BANK RECON'!D432</f>
        <v>0</v>
      </c>
      <c r="D9256" s="200">
        <f>'BANK RECON'!D432</f>
        <v>0</v>
      </c>
      <c r="E9256" s="200">
        <f>'BANK RECON'!C432</f>
        <v>0</v>
      </c>
      <c r="F9256" s="200">
        <f>'BANK RECON'!E432</f>
        <v>0</v>
      </c>
      <c r="G9256" s="201">
        <f>'BANK RECON'!G432</f>
        <v>0</v>
      </c>
      <c r="H9256" s="201"/>
      <c r="I9256" s="201">
        <f t="shared" si="146"/>
        <v>0</v>
      </c>
      <c r="J9256" s="202"/>
      <c r="K9256" s="200" t="str" cm="1">
        <f t="array" ref="K9256">IF($C9256="","",IF(AND($C9256=Party_Statement!$C$5,$B9256&gt;=Party_Statement!$C$6,$B9256&lt;=Party_Statement!$E$6),SUMPRODUCT(($C$3:$C9256=Party_Statement!$C$5)*($B$3:$B9256&gt;=Party_Statement!$C$6)*($B$3:$B9256&lt;=Party_Statement!$E$6)),""))</f>
        <v/>
      </c>
    </row>
    <row r="9257" spans="1:11" x14ac:dyDescent="0.2">
      <c r="A9257" s="203">
        <f>'BANK RECON'!A433</f>
        <v>0</v>
      </c>
      <c r="B9257" s="197">
        <f>'BANK RECON'!B433</f>
        <v>0</v>
      </c>
      <c r="C9257" s="200">
        <f>'BANK RECON'!D433</f>
        <v>0</v>
      </c>
      <c r="D9257" s="200">
        <f>'BANK RECON'!D433</f>
        <v>0</v>
      </c>
      <c r="E9257" s="200">
        <f>'BANK RECON'!C433</f>
        <v>0</v>
      </c>
      <c r="F9257" s="200">
        <f>'BANK RECON'!E433</f>
        <v>0</v>
      </c>
      <c r="G9257" s="201">
        <f>'BANK RECON'!G433</f>
        <v>0</v>
      </c>
      <c r="H9257" s="201"/>
      <c r="I9257" s="201">
        <f t="shared" si="146"/>
        <v>0</v>
      </c>
      <c r="J9257" s="200"/>
      <c r="K9257" s="200" t="str" cm="1">
        <f t="array" ref="K9257">IF($C9257="","",IF(AND($C9257=Party_Statement!$C$5,$B9257&gt;=Party_Statement!$C$6,$B9257&lt;=Party_Statement!$E$6),SUMPRODUCT(($C$3:$C9257=Party_Statement!$C$5)*($B$3:$B9257&gt;=Party_Statement!$C$6)*($B$3:$B9257&lt;=Party_Statement!$E$6)),""))</f>
        <v/>
      </c>
    </row>
    <row r="9258" spans="1:11" x14ac:dyDescent="0.2">
      <c r="A9258" s="203">
        <f>'BANK RECON'!A434</f>
        <v>0</v>
      </c>
      <c r="B9258" s="197">
        <f>'BANK RECON'!B434</f>
        <v>0</v>
      </c>
      <c r="C9258" s="200">
        <f>'BANK RECON'!D434</f>
        <v>0</v>
      </c>
      <c r="D9258" s="200">
        <f>'BANK RECON'!D434</f>
        <v>0</v>
      </c>
      <c r="E9258" s="200">
        <f>'BANK RECON'!C434</f>
        <v>0</v>
      </c>
      <c r="F9258" s="200">
        <f>'BANK RECON'!E434</f>
        <v>0</v>
      </c>
      <c r="G9258" s="201">
        <f>'BANK RECON'!G434</f>
        <v>0</v>
      </c>
      <c r="H9258" s="201"/>
      <c r="I9258" s="201">
        <f t="shared" si="146"/>
        <v>0</v>
      </c>
      <c r="J9258" s="200"/>
      <c r="K9258" s="200" t="str" cm="1">
        <f t="array" ref="K9258">IF($C9258="","",IF(AND($C9258=Party_Statement!$C$5,$B9258&gt;=Party_Statement!$C$6,$B9258&lt;=Party_Statement!$E$6),SUMPRODUCT(($C$3:$C9258=Party_Statement!$C$5)*($B$3:$B9258&gt;=Party_Statement!$C$6)*($B$3:$B9258&lt;=Party_Statement!$E$6)),""))</f>
        <v/>
      </c>
    </row>
    <row r="9259" spans="1:11" x14ac:dyDescent="0.2">
      <c r="A9259" s="203">
        <f>'BANK RECON'!A435</f>
        <v>0</v>
      </c>
      <c r="B9259" s="197">
        <f>'BANK RECON'!B435</f>
        <v>0</v>
      </c>
      <c r="C9259" s="200">
        <f>'BANK RECON'!D435</f>
        <v>0</v>
      </c>
      <c r="D9259" s="200">
        <f>'BANK RECON'!D435</f>
        <v>0</v>
      </c>
      <c r="E9259" s="200">
        <f>'BANK RECON'!C435</f>
        <v>0</v>
      </c>
      <c r="F9259" s="200">
        <f>'BANK RECON'!E435</f>
        <v>0</v>
      </c>
      <c r="G9259" s="201">
        <f>'BANK RECON'!G435</f>
        <v>0</v>
      </c>
      <c r="H9259" s="201"/>
      <c r="I9259" s="201">
        <f t="shared" si="146"/>
        <v>0</v>
      </c>
      <c r="J9259" s="200"/>
      <c r="K9259" s="200" t="str" cm="1">
        <f t="array" ref="K9259">IF($C9259="","",IF(AND($C9259=Party_Statement!$C$5,$B9259&gt;=Party_Statement!$C$6,$B9259&lt;=Party_Statement!$E$6),SUMPRODUCT(($C$3:$C9259=Party_Statement!$C$5)*($B$3:$B9259&gt;=Party_Statement!$C$6)*($B$3:$B9259&lt;=Party_Statement!$E$6)),""))</f>
        <v/>
      </c>
    </row>
    <row r="9260" spans="1:11" x14ac:dyDescent="0.2">
      <c r="A9260" s="203">
        <f>'BANK RECON'!A436</f>
        <v>0</v>
      </c>
      <c r="B9260" s="197">
        <f>'BANK RECON'!B436</f>
        <v>0</v>
      </c>
      <c r="C9260" s="200">
        <f>'BANK RECON'!D436</f>
        <v>0</v>
      </c>
      <c r="D9260" s="200">
        <f>'BANK RECON'!D436</f>
        <v>0</v>
      </c>
      <c r="E9260" s="200">
        <f>'BANK RECON'!C436</f>
        <v>0</v>
      </c>
      <c r="F9260" s="200">
        <f>'BANK RECON'!E436</f>
        <v>0</v>
      </c>
      <c r="G9260" s="201">
        <f>'BANK RECON'!G436</f>
        <v>0</v>
      </c>
      <c r="H9260" s="201"/>
      <c r="I9260" s="201">
        <f t="shared" si="146"/>
        <v>0</v>
      </c>
      <c r="J9260" s="200"/>
      <c r="K9260" s="200" t="str" cm="1">
        <f t="array" ref="K9260">IF($C9260="","",IF(AND($C9260=Party_Statement!$C$5,$B9260&gt;=Party_Statement!$C$6,$B9260&lt;=Party_Statement!$E$6),SUMPRODUCT(($C$3:$C9260=Party_Statement!$C$5)*($B$3:$B9260&gt;=Party_Statement!$C$6)*($B$3:$B9260&lt;=Party_Statement!$E$6)),""))</f>
        <v/>
      </c>
    </row>
    <row r="9261" spans="1:11" x14ac:dyDescent="0.2">
      <c r="A9261" s="203">
        <f>'BANK RECON'!A437</f>
        <v>0</v>
      </c>
      <c r="B9261" s="197">
        <f>'BANK RECON'!B437</f>
        <v>0</v>
      </c>
      <c r="C9261" s="200">
        <f>'BANK RECON'!D437</f>
        <v>0</v>
      </c>
      <c r="D9261" s="200">
        <f>'BANK RECON'!D437</f>
        <v>0</v>
      </c>
      <c r="E9261" s="200">
        <f>'BANK RECON'!C437</f>
        <v>0</v>
      </c>
      <c r="F9261" s="200">
        <f>'BANK RECON'!E437</f>
        <v>0</v>
      </c>
      <c r="G9261" s="201">
        <f>'BANK RECON'!G437</f>
        <v>0</v>
      </c>
      <c r="H9261" s="201"/>
      <c r="I9261" s="201">
        <f t="shared" si="146"/>
        <v>0</v>
      </c>
      <c r="J9261" s="200"/>
      <c r="K9261" s="200" t="str" cm="1">
        <f t="array" ref="K9261">IF($C9261="","",IF(AND($C9261=Party_Statement!$C$5,$B9261&gt;=Party_Statement!$C$6,$B9261&lt;=Party_Statement!$E$6),SUMPRODUCT(($C$3:$C9261=Party_Statement!$C$5)*($B$3:$B9261&gt;=Party_Statement!$C$6)*($B$3:$B9261&lt;=Party_Statement!$E$6)),""))</f>
        <v/>
      </c>
    </row>
    <row r="9262" spans="1:11" x14ac:dyDescent="0.2">
      <c r="A9262" s="203">
        <f>'BANK RECON'!A438</f>
        <v>0</v>
      </c>
      <c r="B9262" s="197">
        <f>'BANK RECON'!B438</f>
        <v>0</v>
      </c>
      <c r="C9262" s="200">
        <f>'BANK RECON'!D438</f>
        <v>0</v>
      </c>
      <c r="D9262" s="200">
        <f>'BANK RECON'!D438</f>
        <v>0</v>
      </c>
      <c r="E9262" s="200">
        <f>'BANK RECON'!C438</f>
        <v>0</v>
      </c>
      <c r="F9262" s="200">
        <f>'BANK RECON'!E438</f>
        <v>0</v>
      </c>
      <c r="G9262" s="201">
        <f>'BANK RECON'!G438</f>
        <v>0</v>
      </c>
      <c r="H9262" s="201"/>
      <c r="I9262" s="201">
        <f t="shared" si="146"/>
        <v>0</v>
      </c>
      <c r="J9262" s="200"/>
      <c r="K9262" s="200" t="str" cm="1">
        <f t="array" ref="K9262">IF($C9262="","",IF(AND($C9262=Party_Statement!$C$5,$B9262&gt;=Party_Statement!$C$6,$B9262&lt;=Party_Statement!$E$6),SUMPRODUCT(($C$3:$C9262=Party_Statement!$C$5)*($B$3:$B9262&gt;=Party_Statement!$C$6)*($B$3:$B9262&lt;=Party_Statement!$E$6)),""))</f>
        <v/>
      </c>
    </row>
    <row r="9263" spans="1:11" x14ac:dyDescent="0.2">
      <c r="A9263" s="203">
        <f>'BANK RECON'!A439</f>
        <v>0</v>
      </c>
      <c r="B9263" s="197">
        <f>'BANK RECON'!B439</f>
        <v>0</v>
      </c>
      <c r="C9263" s="200">
        <f>'BANK RECON'!D439</f>
        <v>0</v>
      </c>
      <c r="D9263" s="200">
        <f>'BANK RECON'!D439</f>
        <v>0</v>
      </c>
      <c r="E9263" s="200">
        <f>'BANK RECON'!C439</f>
        <v>0</v>
      </c>
      <c r="F9263" s="200">
        <f>'BANK RECON'!E439</f>
        <v>0</v>
      </c>
      <c r="G9263" s="201">
        <f>'BANK RECON'!G439</f>
        <v>0</v>
      </c>
      <c r="H9263" s="201"/>
      <c r="I9263" s="201">
        <f t="shared" si="146"/>
        <v>0</v>
      </c>
      <c r="J9263" s="200"/>
      <c r="K9263" s="200" t="str" cm="1">
        <f t="array" ref="K9263">IF($C9263="","",IF(AND($C9263=Party_Statement!$C$5,$B9263&gt;=Party_Statement!$C$6,$B9263&lt;=Party_Statement!$E$6),SUMPRODUCT(($C$3:$C9263=Party_Statement!$C$5)*($B$3:$B9263&gt;=Party_Statement!$C$6)*($B$3:$B9263&lt;=Party_Statement!$E$6)),""))</f>
        <v/>
      </c>
    </row>
    <row r="9264" spans="1:11" x14ac:dyDescent="0.2">
      <c r="A9264" s="203">
        <f>'BANK RECON'!A440</f>
        <v>0</v>
      </c>
      <c r="B9264" s="197">
        <f>'BANK RECON'!B440</f>
        <v>0</v>
      </c>
      <c r="C9264" s="200">
        <f>'BANK RECON'!D440</f>
        <v>0</v>
      </c>
      <c r="D9264" s="200">
        <f>'BANK RECON'!D440</f>
        <v>0</v>
      </c>
      <c r="E9264" s="200">
        <f>'BANK RECON'!C440</f>
        <v>0</v>
      </c>
      <c r="F9264" s="200">
        <f>'BANK RECON'!E440</f>
        <v>0</v>
      </c>
      <c r="G9264" s="201">
        <f>'BANK RECON'!G440</f>
        <v>0</v>
      </c>
      <c r="H9264" s="201"/>
      <c r="I9264" s="201">
        <f t="shared" si="146"/>
        <v>0</v>
      </c>
      <c r="J9264" s="200"/>
      <c r="K9264" s="200" t="str" cm="1">
        <f t="array" ref="K9264">IF($C9264="","",IF(AND($C9264=Party_Statement!$C$5,$B9264&gt;=Party_Statement!$C$6,$B9264&lt;=Party_Statement!$E$6),SUMPRODUCT(($C$3:$C9264=Party_Statement!$C$5)*($B$3:$B9264&gt;=Party_Statement!$C$6)*($B$3:$B9264&lt;=Party_Statement!$E$6)),""))</f>
        <v/>
      </c>
    </row>
    <row r="9265" spans="1:11" x14ac:dyDescent="0.2">
      <c r="A9265" s="203">
        <f>'BANK RECON'!A441</f>
        <v>0</v>
      </c>
      <c r="B9265" s="197">
        <f>'BANK RECON'!B441</f>
        <v>0</v>
      </c>
      <c r="C9265" s="200">
        <f>'BANK RECON'!D441</f>
        <v>0</v>
      </c>
      <c r="D9265" s="200">
        <f>'BANK RECON'!D441</f>
        <v>0</v>
      </c>
      <c r="E9265" s="200">
        <f>'BANK RECON'!C441</f>
        <v>0</v>
      </c>
      <c r="F9265" s="200">
        <f>'BANK RECON'!E441</f>
        <v>0</v>
      </c>
      <c r="G9265" s="201">
        <f>'BANK RECON'!G441</f>
        <v>0</v>
      </c>
      <c r="H9265" s="201"/>
      <c r="I9265" s="201">
        <f t="shared" si="146"/>
        <v>0</v>
      </c>
      <c r="J9265" s="200"/>
      <c r="K9265" s="200" t="str" cm="1">
        <f t="array" ref="K9265">IF($C9265="","",IF(AND($C9265=Party_Statement!$C$5,$B9265&gt;=Party_Statement!$C$6,$B9265&lt;=Party_Statement!$E$6),SUMPRODUCT(($C$3:$C9265=Party_Statement!$C$5)*($B$3:$B9265&gt;=Party_Statement!$C$6)*($B$3:$B9265&lt;=Party_Statement!$E$6)),""))</f>
        <v/>
      </c>
    </row>
    <row r="9266" spans="1:11" x14ac:dyDescent="0.2">
      <c r="A9266" s="203">
        <f>'BANK RECON'!A442</f>
        <v>0</v>
      </c>
      <c r="B9266" s="197">
        <f>'BANK RECON'!B442</f>
        <v>0</v>
      </c>
      <c r="C9266" s="200">
        <f>'BANK RECON'!D442</f>
        <v>0</v>
      </c>
      <c r="D9266" s="200">
        <f>'BANK RECON'!D442</f>
        <v>0</v>
      </c>
      <c r="E9266" s="200">
        <f>'BANK RECON'!C442</f>
        <v>0</v>
      </c>
      <c r="F9266" s="200">
        <f>'BANK RECON'!E442</f>
        <v>0</v>
      </c>
      <c r="G9266" s="201">
        <f>'BANK RECON'!G442</f>
        <v>0</v>
      </c>
      <c r="H9266" s="201"/>
      <c r="I9266" s="201">
        <f t="shared" si="146"/>
        <v>0</v>
      </c>
      <c r="J9266" s="200"/>
      <c r="K9266" s="200" t="str" cm="1">
        <f t="array" ref="K9266">IF($C9266="","",IF(AND($C9266=Party_Statement!$C$5,$B9266&gt;=Party_Statement!$C$6,$B9266&lt;=Party_Statement!$E$6),SUMPRODUCT(($C$3:$C9266=Party_Statement!$C$5)*($B$3:$B9266&gt;=Party_Statement!$C$6)*($B$3:$B9266&lt;=Party_Statement!$E$6)),""))</f>
        <v/>
      </c>
    </row>
    <row r="9267" spans="1:11" x14ac:dyDescent="0.2">
      <c r="A9267" s="203">
        <f>'BANK RECON'!A443</f>
        <v>0</v>
      </c>
      <c r="B9267" s="197">
        <f>'BANK RECON'!B443</f>
        <v>0</v>
      </c>
      <c r="C9267" s="200">
        <f>'BANK RECON'!D443</f>
        <v>0</v>
      </c>
      <c r="D9267" s="200">
        <f>'BANK RECON'!D443</f>
        <v>0</v>
      </c>
      <c r="E9267" s="200">
        <f>'BANK RECON'!C443</f>
        <v>0</v>
      </c>
      <c r="F9267" s="200">
        <f>'BANK RECON'!E443</f>
        <v>0</v>
      </c>
      <c r="G9267" s="201">
        <f>'BANK RECON'!G443</f>
        <v>0</v>
      </c>
      <c r="H9267" s="201"/>
      <c r="I9267" s="201">
        <f t="shared" si="146"/>
        <v>0</v>
      </c>
      <c r="J9267" s="200"/>
      <c r="K9267" s="200" t="str" cm="1">
        <f t="array" ref="K9267">IF($C9267="","",IF(AND($C9267=Party_Statement!$C$5,$B9267&gt;=Party_Statement!$C$6,$B9267&lt;=Party_Statement!$E$6),SUMPRODUCT(($C$3:$C9267=Party_Statement!$C$5)*($B$3:$B9267&gt;=Party_Statement!$C$6)*($B$3:$B9267&lt;=Party_Statement!$E$6)),""))</f>
        <v/>
      </c>
    </row>
    <row r="9268" spans="1:11" x14ac:dyDescent="0.2">
      <c r="A9268" s="203">
        <f>'BANK RECON'!A444</f>
        <v>0</v>
      </c>
      <c r="B9268" s="197">
        <f>'BANK RECON'!B444</f>
        <v>0</v>
      </c>
      <c r="C9268" s="200">
        <f>'BANK RECON'!D444</f>
        <v>0</v>
      </c>
      <c r="D9268" s="200">
        <f>'BANK RECON'!D444</f>
        <v>0</v>
      </c>
      <c r="E9268" s="200">
        <f>'BANK RECON'!C444</f>
        <v>0</v>
      </c>
      <c r="F9268" s="200">
        <f>'BANK RECON'!E444</f>
        <v>0</v>
      </c>
      <c r="G9268" s="201">
        <f>'BANK RECON'!G444</f>
        <v>0</v>
      </c>
      <c r="H9268" s="201"/>
      <c r="I9268" s="201">
        <f t="shared" si="146"/>
        <v>0</v>
      </c>
      <c r="J9268" s="200"/>
      <c r="K9268" s="200" t="str" cm="1">
        <f t="array" ref="K9268">IF($C9268="","",IF(AND($C9268=Party_Statement!$C$5,$B9268&gt;=Party_Statement!$C$6,$B9268&lt;=Party_Statement!$E$6),SUMPRODUCT(($C$3:$C9268=Party_Statement!$C$5)*($B$3:$B9268&gt;=Party_Statement!$C$6)*($B$3:$B9268&lt;=Party_Statement!$E$6)),""))</f>
        <v/>
      </c>
    </row>
    <row r="9269" spans="1:11" x14ac:dyDescent="0.2">
      <c r="A9269" s="203">
        <f>'BANK RECON'!A445</f>
        <v>0</v>
      </c>
      <c r="B9269" s="197">
        <f>'BANK RECON'!B445</f>
        <v>0</v>
      </c>
      <c r="C9269" s="200">
        <f>'BANK RECON'!D445</f>
        <v>0</v>
      </c>
      <c r="D9269" s="200">
        <f>'BANK RECON'!D445</f>
        <v>0</v>
      </c>
      <c r="E9269" s="200">
        <f>'BANK RECON'!C445</f>
        <v>0</v>
      </c>
      <c r="F9269" s="200">
        <f>'BANK RECON'!E445</f>
        <v>0</v>
      </c>
      <c r="G9269" s="201">
        <f>'BANK RECON'!G445</f>
        <v>0</v>
      </c>
      <c r="H9269" s="201"/>
      <c r="I9269" s="201">
        <f t="shared" si="146"/>
        <v>0</v>
      </c>
      <c r="J9269" s="200"/>
      <c r="K9269" s="200" t="str" cm="1">
        <f t="array" ref="K9269">IF($C9269="","",IF(AND($C9269=Party_Statement!$C$5,$B9269&gt;=Party_Statement!$C$6,$B9269&lt;=Party_Statement!$E$6),SUMPRODUCT(($C$3:$C9269=Party_Statement!$C$5)*($B$3:$B9269&gt;=Party_Statement!$C$6)*($B$3:$B9269&lt;=Party_Statement!$E$6)),""))</f>
        <v/>
      </c>
    </row>
    <row r="9270" spans="1:11" x14ac:dyDescent="0.2">
      <c r="A9270" s="203">
        <f>'BANK RECON'!A446</f>
        <v>0</v>
      </c>
      <c r="B9270" s="197">
        <f>'BANK RECON'!B446</f>
        <v>0</v>
      </c>
      <c r="C9270" s="200">
        <f>'BANK RECON'!D446</f>
        <v>0</v>
      </c>
      <c r="D9270" s="200">
        <f>'BANK RECON'!D446</f>
        <v>0</v>
      </c>
      <c r="E9270" s="200">
        <f>'BANK RECON'!C446</f>
        <v>0</v>
      </c>
      <c r="F9270" s="200">
        <f>'BANK RECON'!E446</f>
        <v>0</v>
      </c>
      <c r="G9270" s="201">
        <f>'BANK RECON'!G446</f>
        <v>0</v>
      </c>
      <c r="H9270" s="201"/>
      <c r="I9270" s="201">
        <f t="shared" si="146"/>
        <v>0</v>
      </c>
      <c r="J9270" s="200"/>
      <c r="K9270" s="200" t="str" cm="1">
        <f t="array" ref="K9270">IF($C9270="","",IF(AND($C9270=Party_Statement!$C$5,$B9270&gt;=Party_Statement!$C$6,$B9270&lt;=Party_Statement!$E$6),SUMPRODUCT(($C$3:$C9270=Party_Statement!$C$5)*($B$3:$B9270&gt;=Party_Statement!$C$6)*($B$3:$B9270&lt;=Party_Statement!$E$6)),""))</f>
        <v/>
      </c>
    </row>
    <row r="9271" spans="1:11" x14ac:dyDescent="0.2">
      <c r="A9271" s="203">
        <f>'BANK RECON'!A447</f>
        <v>0</v>
      </c>
      <c r="B9271" s="197">
        <f>'BANK RECON'!B447</f>
        <v>0</v>
      </c>
      <c r="C9271" s="200">
        <f>'BANK RECON'!D447</f>
        <v>0</v>
      </c>
      <c r="D9271" s="200">
        <f>'BANK RECON'!D447</f>
        <v>0</v>
      </c>
      <c r="E9271" s="200">
        <f>'BANK RECON'!C447</f>
        <v>0</v>
      </c>
      <c r="F9271" s="200">
        <f>'BANK RECON'!E447</f>
        <v>0</v>
      </c>
      <c r="G9271" s="201">
        <f>'BANK RECON'!G447</f>
        <v>0</v>
      </c>
      <c r="H9271" s="201"/>
      <c r="I9271" s="201">
        <f t="shared" si="146"/>
        <v>0</v>
      </c>
      <c r="J9271" s="200"/>
      <c r="K9271" s="200" t="str" cm="1">
        <f t="array" ref="K9271">IF($C9271="","",IF(AND($C9271=Party_Statement!$C$5,$B9271&gt;=Party_Statement!$C$6,$B9271&lt;=Party_Statement!$E$6),SUMPRODUCT(($C$3:$C9271=Party_Statement!$C$5)*($B$3:$B9271&gt;=Party_Statement!$C$6)*($B$3:$B9271&lt;=Party_Statement!$E$6)),""))</f>
        <v/>
      </c>
    </row>
    <row r="9272" spans="1:11" x14ac:dyDescent="0.2">
      <c r="A9272" s="203">
        <f>'BANK RECON'!A448</f>
        <v>0</v>
      </c>
      <c r="B9272" s="197">
        <f>'BANK RECON'!B448</f>
        <v>0</v>
      </c>
      <c r="C9272" s="200">
        <f>'BANK RECON'!D448</f>
        <v>0</v>
      </c>
      <c r="D9272" s="200">
        <f>'BANK RECON'!D448</f>
        <v>0</v>
      </c>
      <c r="E9272" s="200">
        <f>'BANK RECON'!C448</f>
        <v>0</v>
      </c>
      <c r="F9272" s="200">
        <f>'BANK RECON'!E448</f>
        <v>0</v>
      </c>
      <c r="G9272" s="201">
        <f>'BANK RECON'!G448</f>
        <v>0</v>
      </c>
      <c r="H9272" s="201"/>
      <c r="I9272" s="201">
        <f t="shared" si="146"/>
        <v>0</v>
      </c>
      <c r="J9272" s="200"/>
      <c r="K9272" s="200" t="str" cm="1">
        <f t="array" ref="K9272">IF($C9272="","",IF(AND($C9272=Party_Statement!$C$5,$B9272&gt;=Party_Statement!$C$6,$B9272&lt;=Party_Statement!$E$6),SUMPRODUCT(($C$3:$C9272=Party_Statement!$C$5)*($B$3:$B9272&gt;=Party_Statement!$C$6)*($B$3:$B9272&lt;=Party_Statement!$E$6)),""))</f>
        <v/>
      </c>
    </row>
    <row r="9273" spans="1:11" x14ac:dyDescent="0.2">
      <c r="A9273" s="203">
        <f>'BANK RECON'!A449</f>
        <v>0</v>
      </c>
      <c r="B9273" s="197">
        <f>'BANK RECON'!B449</f>
        <v>0</v>
      </c>
      <c r="C9273" s="200">
        <f>'BANK RECON'!D449</f>
        <v>0</v>
      </c>
      <c r="D9273" s="200">
        <f>'BANK RECON'!D449</f>
        <v>0</v>
      </c>
      <c r="E9273" s="200">
        <f>'BANK RECON'!C449</f>
        <v>0</v>
      </c>
      <c r="F9273" s="200">
        <f>'BANK RECON'!E449</f>
        <v>0</v>
      </c>
      <c r="G9273" s="201">
        <f>'BANK RECON'!G449</f>
        <v>0</v>
      </c>
      <c r="H9273" s="201"/>
      <c r="I9273" s="201">
        <f t="shared" si="146"/>
        <v>0</v>
      </c>
      <c r="J9273" s="200"/>
      <c r="K9273" s="200" t="str" cm="1">
        <f t="array" ref="K9273">IF($C9273="","",IF(AND($C9273=Party_Statement!$C$5,$B9273&gt;=Party_Statement!$C$6,$B9273&lt;=Party_Statement!$E$6),SUMPRODUCT(($C$3:$C9273=Party_Statement!$C$5)*($B$3:$B9273&gt;=Party_Statement!$C$6)*($B$3:$B9273&lt;=Party_Statement!$E$6)),""))</f>
        <v/>
      </c>
    </row>
    <row r="9274" spans="1:11" x14ac:dyDescent="0.2">
      <c r="A9274" s="203">
        <f>'BANK RECON'!A450</f>
        <v>0</v>
      </c>
      <c r="B9274" s="197">
        <f>'BANK RECON'!B450</f>
        <v>0</v>
      </c>
      <c r="C9274" s="200">
        <f>'BANK RECON'!D450</f>
        <v>0</v>
      </c>
      <c r="D9274" s="200">
        <f>'BANK RECON'!D450</f>
        <v>0</v>
      </c>
      <c r="E9274" s="200">
        <f>'BANK RECON'!C450</f>
        <v>0</v>
      </c>
      <c r="F9274" s="200">
        <f>'BANK RECON'!E450</f>
        <v>0</v>
      </c>
      <c r="G9274" s="201">
        <f>'BANK RECON'!G450</f>
        <v>0</v>
      </c>
      <c r="H9274" s="201"/>
      <c r="I9274" s="201">
        <f t="shared" si="146"/>
        <v>0</v>
      </c>
      <c r="J9274" s="200"/>
      <c r="K9274" s="200" t="str" cm="1">
        <f t="array" ref="K9274">IF($C9274="","",IF(AND($C9274=Party_Statement!$C$5,$B9274&gt;=Party_Statement!$C$6,$B9274&lt;=Party_Statement!$E$6),SUMPRODUCT(($C$3:$C9274=Party_Statement!$C$5)*($B$3:$B9274&gt;=Party_Statement!$C$6)*($B$3:$B9274&lt;=Party_Statement!$E$6)),""))</f>
        <v/>
      </c>
    </row>
    <row r="9275" spans="1:11" x14ac:dyDescent="0.2">
      <c r="A9275" s="203">
        <f>'BANK RECON'!A451</f>
        <v>0</v>
      </c>
      <c r="B9275" s="197">
        <f>'BANK RECON'!B451</f>
        <v>0</v>
      </c>
      <c r="C9275" s="200">
        <f>'BANK RECON'!D451</f>
        <v>0</v>
      </c>
      <c r="D9275" s="200">
        <f>'BANK RECON'!D451</f>
        <v>0</v>
      </c>
      <c r="E9275" s="200">
        <f>'BANK RECON'!C451</f>
        <v>0</v>
      </c>
      <c r="F9275" s="200">
        <f>'BANK RECON'!E451</f>
        <v>0</v>
      </c>
      <c r="G9275" s="201">
        <f>'BANK RECON'!G451</f>
        <v>0</v>
      </c>
      <c r="H9275" s="201"/>
      <c r="I9275" s="201">
        <f t="shared" si="146"/>
        <v>0</v>
      </c>
      <c r="J9275" s="200"/>
      <c r="K9275" s="200" t="str" cm="1">
        <f t="array" ref="K9275">IF($C9275="","",IF(AND($C9275=Party_Statement!$C$5,$B9275&gt;=Party_Statement!$C$6,$B9275&lt;=Party_Statement!$E$6),SUMPRODUCT(($C$3:$C9275=Party_Statement!$C$5)*($B$3:$B9275&gt;=Party_Statement!$C$6)*($B$3:$B9275&lt;=Party_Statement!$E$6)),""))</f>
        <v/>
      </c>
    </row>
    <row r="9276" spans="1:11" x14ac:dyDescent="0.2">
      <c r="A9276" s="203">
        <f>'BANK RECON'!A452</f>
        <v>0</v>
      </c>
      <c r="B9276" s="197">
        <f>'BANK RECON'!B452</f>
        <v>0</v>
      </c>
      <c r="C9276" s="200">
        <f>'BANK RECON'!D452</f>
        <v>0</v>
      </c>
      <c r="D9276" s="200">
        <f>'BANK RECON'!D452</f>
        <v>0</v>
      </c>
      <c r="E9276" s="200">
        <f>'BANK RECON'!C452</f>
        <v>0</v>
      </c>
      <c r="F9276" s="200">
        <f>'BANK RECON'!E452</f>
        <v>0</v>
      </c>
      <c r="G9276" s="201">
        <f>'BANK RECON'!G452</f>
        <v>0</v>
      </c>
      <c r="H9276" s="201"/>
      <c r="I9276" s="201">
        <f t="shared" si="146"/>
        <v>0</v>
      </c>
      <c r="J9276" s="200"/>
      <c r="K9276" s="200" t="str" cm="1">
        <f t="array" ref="K9276">IF($C9276="","",IF(AND($C9276=Party_Statement!$C$5,$B9276&gt;=Party_Statement!$C$6,$B9276&lt;=Party_Statement!$E$6),SUMPRODUCT(($C$3:$C9276=Party_Statement!$C$5)*($B$3:$B9276&gt;=Party_Statement!$C$6)*($B$3:$B9276&lt;=Party_Statement!$E$6)),""))</f>
        <v/>
      </c>
    </row>
    <row r="9277" spans="1:11" x14ac:dyDescent="0.2">
      <c r="A9277" s="203">
        <f>'BANK RECON'!A453</f>
        <v>0</v>
      </c>
      <c r="B9277" s="197">
        <f>'BANK RECON'!B453</f>
        <v>0</v>
      </c>
      <c r="C9277" s="200">
        <f>'BANK RECON'!D453</f>
        <v>0</v>
      </c>
      <c r="D9277" s="200">
        <f>'BANK RECON'!D453</f>
        <v>0</v>
      </c>
      <c r="E9277" s="200">
        <f>'BANK RECON'!C453</f>
        <v>0</v>
      </c>
      <c r="F9277" s="200">
        <f>'BANK RECON'!E453</f>
        <v>0</v>
      </c>
      <c r="G9277" s="201">
        <f>'BANK RECON'!G453</f>
        <v>0</v>
      </c>
      <c r="H9277" s="201"/>
      <c r="I9277" s="201">
        <f t="shared" ref="I9277:I9340" si="147">IF($C9277="","",IF($C9277=$C5424,$I5424+$G9277-$H9277,$G9277-$H9277))</f>
        <v>0</v>
      </c>
      <c r="J9277" s="200"/>
      <c r="K9277" s="200" t="str" cm="1">
        <f t="array" ref="K9277">IF($C9277="","",IF(AND($C9277=Party_Statement!$C$5,$B9277&gt;=Party_Statement!$C$6,$B9277&lt;=Party_Statement!$E$6),SUMPRODUCT(($C$3:$C9277=Party_Statement!$C$5)*($B$3:$B9277&gt;=Party_Statement!$C$6)*($B$3:$B9277&lt;=Party_Statement!$E$6)),""))</f>
        <v/>
      </c>
    </row>
    <row r="9278" spans="1:11" x14ac:dyDescent="0.2">
      <c r="A9278" s="203">
        <f>'BANK RECON'!A454</f>
        <v>0</v>
      </c>
      <c r="B9278" s="197">
        <f>'BANK RECON'!B454</f>
        <v>0</v>
      </c>
      <c r="C9278" s="200">
        <f>'BANK RECON'!D454</f>
        <v>0</v>
      </c>
      <c r="D9278" s="200">
        <f>'BANK RECON'!D454</f>
        <v>0</v>
      </c>
      <c r="E9278" s="200">
        <f>'BANK RECON'!C454</f>
        <v>0</v>
      </c>
      <c r="F9278" s="200">
        <f>'BANK RECON'!E454</f>
        <v>0</v>
      </c>
      <c r="G9278" s="201">
        <f>'BANK RECON'!G454</f>
        <v>0</v>
      </c>
      <c r="H9278" s="201"/>
      <c r="I9278" s="201">
        <f t="shared" si="147"/>
        <v>0</v>
      </c>
      <c r="J9278" s="200"/>
      <c r="K9278" s="200" t="str" cm="1">
        <f t="array" ref="K9278">IF($C9278="","",IF(AND($C9278=Party_Statement!$C$5,$B9278&gt;=Party_Statement!$C$6,$B9278&lt;=Party_Statement!$E$6),SUMPRODUCT(($C$3:$C9278=Party_Statement!$C$5)*($B$3:$B9278&gt;=Party_Statement!$C$6)*($B$3:$B9278&lt;=Party_Statement!$E$6)),""))</f>
        <v/>
      </c>
    </row>
    <row r="9279" spans="1:11" x14ac:dyDescent="0.2">
      <c r="A9279" s="203">
        <f>'BANK RECON'!A455</f>
        <v>0</v>
      </c>
      <c r="B9279" s="197">
        <f>'BANK RECON'!B455</f>
        <v>0</v>
      </c>
      <c r="C9279" s="200">
        <f>'BANK RECON'!D455</f>
        <v>0</v>
      </c>
      <c r="D9279" s="200">
        <f>'BANK RECON'!D455</f>
        <v>0</v>
      </c>
      <c r="E9279" s="200">
        <f>'BANK RECON'!C455</f>
        <v>0</v>
      </c>
      <c r="F9279" s="200">
        <f>'BANK RECON'!E455</f>
        <v>0</v>
      </c>
      <c r="G9279" s="201">
        <f>'BANK RECON'!G455</f>
        <v>0</v>
      </c>
      <c r="H9279" s="201"/>
      <c r="I9279" s="201">
        <f t="shared" si="147"/>
        <v>0</v>
      </c>
      <c r="J9279" s="200"/>
      <c r="K9279" s="200" t="str" cm="1">
        <f t="array" ref="K9279">IF($C9279="","",IF(AND($C9279=Party_Statement!$C$5,$B9279&gt;=Party_Statement!$C$6,$B9279&lt;=Party_Statement!$E$6),SUMPRODUCT(($C$3:$C9279=Party_Statement!$C$5)*($B$3:$B9279&gt;=Party_Statement!$C$6)*($B$3:$B9279&lt;=Party_Statement!$E$6)),""))</f>
        <v/>
      </c>
    </row>
    <row r="9280" spans="1:11" x14ac:dyDescent="0.2">
      <c r="A9280" s="203">
        <f>'BANK RECON'!A456</f>
        <v>0</v>
      </c>
      <c r="B9280" s="197">
        <f>'BANK RECON'!B456</f>
        <v>0</v>
      </c>
      <c r="C9280" s="200">
        <f>'BANK RECON'!D456</f>
        <v>0</v>
      </c>
      <c r="D9280" s="200">
        <f>'BANK RECON'!D456</f>
        <v>0</v>
      </c>
      <c r="E9280" s="200">
        <f>'BANK RECON'!C456</f>
        <v>0</v>
      </c>
      <c r="F9280" s="200">
        <f>'BANK RECON'!E456</f>
        <v>0</v>
      </c>
      <c r="G9280" s="201">
        <f>'BANK RECON'!G456</f>
        <v>0</v>
      </c>
      <c r="H9280" s="201"/>
      <c r="I9280" s="201">
        <f t="shared" si="147"/>
        <v>0</v>
      </c>
      <c r="J9280" s="200"/>
      <c r="K9280" s="200" t="str" cm="1">
        <f t="array" ref="K9280">IF($C9280="","",IF(AND($C9280=Party_Statement!$C$5,$B9280&gt;=Party_Statement!$C$6,$B9280&lt;=Party_Statement!$E$6),SUMPRODUCT(($C$3:$C9280=Party_Statement!$C$5)*($B$3:$B9280&gt;=Party_Statement!$C$6)*($B$3:$B9280&lt;=Party_Statement!$E$6)),""))</f>
        <v/>
      </c>
    </row>
    <row r="9281" spans="1:11" x14ac:dyDescent="0.2">
      <c r="A9281" s="203">
        <f>'BANK RECON'!A457</f>
        <v>0</v>
      </c>
      <c r="B9281" s="197">
        <f>'BANK RECON'!B457</f>
        <v>0</v>
      </c>
      <c r="C9281" s="200">
        <f>'BANK RECON'!D457</f>
        <v>0</v>
      </c>
      <c r="D9281" s="200">
        <f>'BANK RECON'!D457</f>
        <v>0</v>
      </c>
      <c r="E9281" s="200">
        <f>'BANK RECON'!C457</f>
        <v>0</v>
      </c>
      <c r="F9281" s="200">
        <f>'BANK RECON'!E457</f>
        <v>0</v>
      </c>
      <c r="G9281" s="201">
        <f>'BANK RECON'!G457</f>
        <v>0</v>
      </c>
      <c r="H9281" s="201"/>
      <c r="I9281" s="201">
        <f t="shared" si="147"/>
        <v>0</v>
      </c>
      <c r="J9281" s="200"/>
      <c r="K9281" s="200" t="str" cm="1">
        <f t="array" ref="K9281">IF($C9281="","",IF(AND($C9281=Party_Statement!$C$5,$B9281&gt;=Party_Statement!$C$6,$B9281&lt;=Party_Statement!$E$6),SUMPRODUCT(($C$3:$C9281=Party_Statement!$C$5)*($B$3:$B9281&gt;=Party_Statement!$C$6)*($B$3:$B9281&lt;=Party_Statement!$E$6)),""))</f>
        <v/>
      </c>
    </row>
    <row r="9282" spans="1:11" x14ac:dyDescent="0.2">
      <c r="A9282" s="203">
        <f>'BANK RECON'!A458</f>
        <v>0</v>
      </c>
      <c r="B9282" s="197">
        <f>'BANK RECON'!B458</f>
        <v>0</v>
      </c>
      <c r="C9282" s="200">
        <f>'BANK RECON'!D458</f>
        <v>0</v>
      </c>
      <c r="D9282" s="200">
        <f>'BANK RECON'!D458</f>
        <v>0</v>
      </c>
      <c r="E9282" s="200">
        <f>'BANK RECON'!C458</f>
        <v>0</v>
      </c>
      <c r="F9282" s="200">
        <f>'BANK RECON'!E458</f>
        <v>0</v>
      </c>
      <c r="G9282" s="201">
        <f>'BANK RECON'!G458</f>
        <v>0</v>
      </c>
      <c r="H9282" s="201"/>
      <c r="I9282" s="201">
        <f t="shared" si="147"/>
        <v>0</v>
      </c>
      <c r="J9282" s="200"/>
      <c r="K9282" s="200" t="str" cm="1">
        <f t="array" ref="K9282">IF($C9282="","",IF(AND($C9282=Party_Statement!$C$5,$B9282&gt;=Party_Statement!$C$6,$B9282&lt;=Party_Statement!$E$6),SUMPRODUCT(($C$3:$C9282=Party_Statement!$C$5)*($B$3:$B9282&gt;=Party_Statement!$C$6)*($B$3:$B9282&lt;=Party_Statement!$E$6)),""))</f>
        <v/>
      </c>
    </row>
    <row r="9283" spans="1:11" x14ac:dyDescent="0.2">
      <c r="A9283" s="203">
        <f>'BANK RECON'!A459</f>
        <v>0</v>
      </c>
      <c r="B9283" s="197">
        <f>'BANK RECON'!B459</f>
        <v>0</v>
      </c>
      <c r="C9283" s="200">
        <f>'BANK RECON'!D459</f>
        <v>0</v>
      </c>
      <c r="D9283" s="200">
        <f>'BANK RECON'!D459</f>
        <v>0</v>
      </c>
      <c r="E9283" s="200">
        <f>'BANK RECON'!C459</f>
        <v>0</v>
      </c>
      <c r="F9283" s="200">
        <f>'BANK RECON'!E459</f>
        <v>0</v>
      </c>
      <c r="G9283" s="201">
        <f>'BANK RECON'!G459</f>
        <v>0</v>
      </c>
      <c r="H9283" s="201"/>
      <c r="I9283" s="201">
        <f t="shared" si="147"/>
        <v>0</v>
      </c>
      <c r="J9283" s="200"/>
      <c r="K9283" s="200" t="str" cm="1">
        <f t="array" ref="K9283">IF($C9283="","",IF(AND($C9283=Party_Statement!$C$5,$B9283&gt;=Party_Statement!$C$6,$B9283&lt;=Party_Statement!$E$6),SUMPRODUCT(($C$3:$C9283=Party_Statement!$C$5)*($B$3:$B9283&gt;=Party_Statement!$C$6)*($B$3:$B9283&lt;=Party_Statement!$E$6)),""))</f>
        <v/>
      </c>
    </row>
    <row r="9284" spans="1:11" x14ac:dyDescent="0.2">
      <c r="A9284" s="203">
        <f>'BANK RECON'!A460</f>
        <v>0</v>
      </c>
      <c r="B9284" s="197">
        <f>'BANK RECON'!B460</f>
        <v>0</v>
      </c>
      <c r="C9284" s="200">
        <f>'BANK RECON'!D460</f>
        <v>0</v>
      </c>
      <c r="D9284" s="200">
        <f>'BANK RECON'!D460</f>
        <v>0</v>
      </c>
      <c r="E9284" s="200">
        <f>'BANK RECON'!C460</f>
        <v>0</v>
      </c>
      <c r="F9284" s="200">
        <f>'BANK RECON'!E460</f>
        <v>0</v>
      </c>
      <c r="G9284" s="201">
        <f>'BANK RECON'!G460</f>
        <v>0</v>
      </c>
      <c r="H9284" s="201"/>
      <c r="I9284" s="201">
        <f t="shared" si="147"/>
        <v>0</v>
      </c>
      <c r="J9284" s="200"/>
      <c r="K9284" s="200" t="str" cm="1">
        <f t="array" ref="K9284">IF($C9284="","",IF(AND($C9284=Party_Statement!$C$5,$B9284&gt;=Party_Statement!$C$6,$B9284&lt;=Party_Statement!$E$6),SUMPRODUCT(($C$3:$C9284=Party_Statement!$C$5)*($B$3:$B9284&gt;=Party_Statement!$C$6)*($B$3:$B9284&lt;=Party_Statement!$E$6)),""))</f>
        <v/>
      </c>
    </row>
    <row r="9285" spans="1:11" x14ac:dyDescent="0.2">
      <c r="A9285" s="203">
        <f>'BANK RECON'!A461</f>
        <v>0</v>
      </c>
      <c r="B9285" s="197">
        <f>'BANK RECON'!B461</f>
        <v>0</v>
      </c>
      <c r="C9285" s="200">
        <f>'BANK RECON'!D461</f>
        <v>0</v>
      </c>
      <c r="D9285" s="200">
        <f>'BANK RECON'!D461</f>
        <v>0</v>
      </c>
      <c r="E9285" s="200">
        <f>'BANK RECON'!C461</f>
        <v>0</v>
      </c>
      <c r="F9285" s="200">
        <f>'BANK RECON'!E461</f>
        <v>0</v>
      </c>
      <c r="G9285" s="201">
        <f>'BANK RECON'!G461</f>
        <v>0</v>
      </c>
      <c r="H9285" s="201"/>
      <c r="I9285" s="201">
        <f t="shared" si="147"/>
        <v>0</v>
      </c>
      <c r="J9285" s="200"/>
      <c r="K9285" s="200" t="str" cm="1">
        <f t="array" ref="K9285">IF($C9285="","",IF(AND($C9285=Party_Statement!$C$5,$B9285&gt;=Party_Statement!$C$6,$B9285&lt;=Party_Statement!$E$6),SUMPRODUCT(($C$3:$C9285=Party_Statement!$C$5)*($B$3:$B9285&gt;=Party_Statement!$C$6)*($B$3:$B9285&lt;=Party_Statement!$E$6)),""))</f>
        <v/>
      </c>
    </row>
    <row r="9286" spans="1:11" x14ac:dyDescent="0.2">
      <c r="A9286" s="203">
        <f>'BANK RECON'!A462</f>
        <v>0</v>
      </c>
      <c r="B9286" s="197">
        <f>'BANK RECON'!B462</f>
        <v>0</v>
      </c>
      <c r="C9286" s="200">
        <f>'BANK RECON'!D462</f>
        <v>0</v>
      </c>
      <c r="D9286" s="200">
        <f>'BANK RECON'!D462</f>
        <v>0</v>
      </c>
      <c r="E9286" s="200">
        <f>'BANK RECON'!C462</f>
        <v>0</v>
      </c>
      <c r="F9286" s="200">
        <f>'BANK RECON'!E462</f>
        <v>0</v>
      </c>
      <c r="G9286" s="201">
        <f>'BANK RECON'!G462</f>
        <v>0</v>
      </c>
      <c r="H9286" s="201"/>
      <c r="I9286" s="201">
        <f t="shared" si="147"/>
        <v>0</v>
      </c>
      <c r="J9286" s="200"/>
      <c r="K9286" s="200" t="str" cm="1">
        <f t="array" ref="K9286">IF($C9286="","",IF(AND($C9286=Party_Statement!$C$5,$B9286&gt;=Party_Statement!$C$6,$B9286&lt;=Party_Statement!$E$6),SUMPRODUCT(($C$3:$C9286=Party_Statement!$C$5)*($B$3:$B9286&gt;=Party_Statement!$C$6)*($B$3:$B9286&lt;=Party_Statement!$E$6)),""))</f>
        <v/>
      </c>
    </row>
    <row r="9287" spans="1:11" x14ac:dyDescent="0.2">
      <c r="A9287" s="203">
        <f>'BANK RECON'!A463</f>
        <v>0</v>
      </c>
      <c r="B9287" s="197">
        <f>'BANK RECON'!B463</f>
        <v>0</v>
      </c>
      <c r="C9287" s="200">
        <f>'BANK RECON'!D463</f>
        <v>0</v>
      </c>
      <c r="D9287" s="200">
        <f>'BANK RECON'!D463</f>
        <v>0</v>
      </c>
      <c r="E9287" s="200">
        <f>'BANK RECON'!C463</f>
        <v>0</v>
      </c>
      <c r="F9287" s="200">
        <f>'BANK RECON'!E463</f>
        <v>0</v>
      </c>
      <c r="G9287" s="201">
        <f>'BANK RECON'!G463</f>
        <v>0</v>
      </c>
      <c r="H9287" s="201"/>
      <c r="I9287" s="201">
        <f t="shared" si="147"/>
        <v>0</v>
      </c>
      <c r="J9287" s="200"/>
      <c r="K9287" s="200" t="str" cm="1">
        <f t="array" ref="K9287">IF($C9287="","",IF(AND($C9287=Party_Statement!$C$5,$B9287&gt;=Party_Statement!$C$6,$B9287&lt;=Party_Statement!$E$6),SUMPRODUCT(($C$3:$C9287=Party_Statement!$C$5)*($B$3:$B9287&gt;=Party_Statement!$C$6)*($B$3:$B9287&lt;=Party_Statement!$E$6)),""))</f>
        <v/>
      </c>
    </row>
    <row r="9288" spans="1:11" x14ac:dyDescent="0.2">
      <c r="A9288" s="203">
        <f>'BANK RECON'!A464</f>
        <v>0</v>
      </c>
      <c r="B9288" s="197">
        <f>'BANK RECON'!B464</f>
        <v>0</v>
      </c>
      <c r="C9288" s="200">
        <f>'BANK RECON'!D464</f>
        <v>0</v>
      </c>
      <c r="D9288" s="200">
        <f>'BANK RECON'!D464</f>
        <v>0</v>
      </c>
      <c r="E9288" s="200">
        <f>'BANK RECON'!C464</f>
        <v>0</v>
      </c>
      <c r="F9288" s="200">
        <f>'BANK RECON'!E464</f>
        <v>0</v>
      </c>
      <c r="G9288" s="201">
        <f>'BANK RECON'!G464</f>
        <v>0</v>
      </c>
      <c r="H9288" s="201"/>
      <c r="I9288" s="201">
        <f t="shared" si="147"/>
        <v>0</v>
      </c>
      <c r="J9288" s="200"/>
      <c r="K9288" s="200" t="str" cm="1">
        <f t="array" ref="K9288">IF($C9288="","",IF(AND($C9288=Party_Statement!$C$5,$B9288&gt;=Party_Statement!$C$6,$B9288&lt;=Party_Statement!$E$6),SUMPRODUCT(($C$3:$C9288=Party_Statement!$C$5)*($B$3:$B9288&gt;=Party_Statement!$C$6)*($B$3:$B9288&lt;=Party_Statement!$E$6)),""))</f>
        <v/>
      </c>
    </row>
    <row r="9289" spans="1:11" x14ac:dyDescent="0.2">
      <c r="A9289" s="203">
        <f>'BANK RECON'!A465</f>
        <v>0</v>
      </c>
      <c r="B9289" s="197">
        <f>'BANK RECON'!B465</f>
        <v>0</v>
      </c>
      <c r="C9289" s="200">
        <f>'BANK RECON'!D465</f>
        <v>0</v>
      </c>
      <c r="D9289" s="200">
        <f>'BANK RECON'!D465</f>
        <v>0</v>
      </c>
      <c r="E9289" s="200">
        <f>'BANK RECON'!C465</f>
        <v>0</v>
      </c>
      <c r="F9289" s="200">
        <f>'BANK RECON'!E465</f>
        <v>0</v>
      </c>
      <c r="G9289" s="201">
        <f>'BANK RECON'!G465</f>
        <v>0</v>
      </c>
      <c r="H9289" s="201"/>
      <c r="I9289" s="201">
        <f t="shared" si="147"/>
        <v>0</v>
      </c>
      <c r="J9289" s="200"/>
      <c r="K9289" s="200" t="str" cm="1">
        <f t="array" ref="K9289">IF($C9289="","",IF(AND($C9289=Party_Statement!$C$5,$B9289&gt;=Party_Statement!$C$6,$B9289&lt;=Party_Statement!$E$6),SUMPRODUCT(($C$3:$C9289=Party_Statement!$C$5)*($B$3:$B9289&gt;=Party_Statement!$C$6)*($B$3:$B9289&lt;=Party_Statement!$E$6)),""))</f>
        <v/>
      </c>
    </row>
    <row r="9290" spans="1:11" x14ac:dyDescent="0.2">
      <c r="A9290" s="203">
        <f>'BANK RECON'!A466</f>
        <v>0</v>
      </c>
      <c r="B9290" s="197">
        <f>'BANK RECON'!B466</f>
        <v>0</v>
      </c>
      <c r="C9290" s="200">
        <f>'BANK RECON'!D466</f>
        <v>0</v>
      </c>
      <c r="D9290" s="200">
        <f>'BANK RECON'!D466</f>
        <v>0</v>
      </c>
      <c r="E9290" s="200">
        <f>'BANK RECON'!C466</f>
        <v>0</v>
      </c>
      <c r="F9290" s="200">
        <f>'BANK RECON'!E466</f>
        <v>0</v>
      </c>
      <c r="G9290" s="201">
        <f>'BANK RECON'!G466</f>
        <v>0</v>
      </c>
      <c r="H9290" s="201"/>
      <c r="I9290" s="201">
        <f t="shared" si="147"/>
        <v>0</v>
      </c>
      <c r="J9290" s="200"/>
      <c r="K9290" s="200" t="str" cm="1">
        <f t="array" ref="K9290">IF($C9290="","",IF(AND($C9290=Party_Statement!$C$5,$B9290&gt;=Party_Statement!$C$6,$B9290&lt;=Party_Statement!$E$6),SUMPRODUCT(($C$3:$C9290=Party_Statement!$C$5)*($B$3:$B9290&gt;=Party_Statement!$C$6)*($B$3:$B9290&lt;=Party_Statement!$E$6)),""))</f>
        <v/>
      </c>
    </row>
    <row r="9291" spans="1:11" x14ac:dyDescent="0.2">
      <c r="A9291" s="203">
        <f>'BANK RECON'!A467</f>
        <v>0</v>
      </c>
      <c r="B9291" s="197">
        <f>'BANK RECON'!B467</f>
        <v>0</v>
      </c>
      <c r="C9291" s="200">
        <f>'BANK RECON'!D467</f>
        <v>0</v>
      </c>
      <c r="D9291" s="200">
        <f>'BANK RECON'!D467</f>
        <v>0</v>
      </c>
      <c r="E9291" s="200">
        <f>'BANK RECON'!C467</f>
        <v>0</v>
      </c>
      <c r="F9291" s="200">
        <f>'BANK RECON'!E467</f>
        <v>0</v>
      </c>
      <c r="G9291" s="201">
        <f>'BANK RECON'!G467</f>
        <v>0</v>
      </c>
      <c r="H9291" s="201"/>
      <c r="I9291" s="201">
        <f t="shared" si="147"/>
        <v>0</v>
      </c>
      <c r="J9291" s="200"/>
      <c r="K9291" s="200" t="str" cm="1">
        <f t="array" ref="K9291">IF($C9291="","",IF(AND($C9291=Party_Statement!$C$5,$B9291&gt;=Party_Statement!$C$6,$B9291&lt;=Party_Statement!$E$6),SUMPRODUCT(($C$3:$C9291=Party_Statement!$C$5)*($B$3:$B9291&gt;=Party_Statement!$C$6)*($B$3:$B9291&lt;=Party_Statement!$E$6)),""))</f>
        <v/>
      </c>
    </row>
    <row r="9292" spans="1:11" s="64" customFormat="1" x14ac:dyDescent="0.2">
      <c r="A9292" s="203">
        <f>'BANK RECON'!A468</f>
        <v>0</v>
      </c>
      <c r="B9292" s="197">
        <f>'BANK RECON'!B468</f>
        <v>0</v>
      </c>
      <c r="C9292" s="200">
        <f>'BANK RECON'!D468</f>
        <v>0</v>
      </c>
      <c r="D9292" s="200">
        <f>'BANK RECON'!D468</f>
        <v>0</v>
      </c>
      <c r="E9292" s="200">
        <f>'BANK RECON'!C468</f>
        <v>0</v>
      </c>
      <c r="F9292" s="200">
        <f>'BANK RECON'!E468</f>
        <v>0</v>
      </c>
      <c r="G9292" s="201">
        <f>'BANK RECON'!G468</f>
        <v>0</v>
      </c>
      <c r="H9292" s="201"/>
      <c r="I9292" s="201">
        <f t="shared" si="147"/>
        <v>0</v>
      </c>
      <c r="J9292" s="202"/>
      <c r="K9292" s="200" t="str" cm="1">
        <f t="array" ref="K9292">IF($C9292="","",IF(AND($C9292=Party_Statement!$C$5,$B9292&gt;=Party_Statement!$C$6,$B9292&lt;=Party_Statement!$E$6),SUMPRODUCT(($C$3:$C9292=Party_Statement!$C$5)*($B$3:$B9292&gt;=Party_Statement!$C$6)*($B$3:$B9292&lt;=Party_Statement!$E$6)),""))</f>
        <v/>
      </c>
    </row>
    <row r="9293" spans="1:11" x14ac:dyDescent="0.2">
      <c r="A9293" s="203">
        <f>'BANK RECON'!A469</f>
        <v>0</v>
      </c>
      <c r="B9293" s="197">
        <f>'BANK RECON'!B469</f>
        <v>0</v>
      </c>
      <c r="C9293" s="200">
        <f>'BANK RECON'!D469</f>
        <v>0</v>
      </c>
      <c r="D9293" s="200">
        <f>'BANK RECON'!D469</f>
        <v>0</v>
      </c>
      <c r="E9293" s="200">
        <f>'BANK RECON'!C469</f>
        <v>0</v>
      </c>
      <c r="F9293" s="200">
        <f>'BANK RECON'!E469</f>
        <v>0</v>
      </c>
      <c r="G9293" s="201">
        <f>'BANK RECON'!G469</f>
        <v>0</v>
      </c>
      <c r="H9293" s="201"/>
      <c r="I9293" s="201">
        <f t="shared" si="147"/>
        <v>0</v>
      </c>
      <c r="J9293" s="200"/>
      <c r="K9293" s="200" t="str" cm="1">
        <f t="array" ref="K9293">IF($C9293="","",IF(AND($C9293=Party_Statement!$C$5,$B9293&gt;=Party_Statement!$C$6,$B9293&lt;=Party_Statement!$E$6),SUMPRODUCT(($C$3:$C9293=Party_Statement!$C$5)*($B$3:$B9293&gt;=Party_Statement!$C$6)*($B$3:$B9293&lt;=Party_Statement!$E$6)),""))</f>
        <v/>
      </c>
    </row>
    <row r="9294" spans="1:11" x14ac:dyDescent="0.2">
      <c r="A9294" s="203">
        <f>'BANK RECON'!A470</f>
        <v>0</v>
      </c>
      <c r="B9294" s="197">
        <f>'BANK RECON'!B470</f>
        <v>0</v>
      </c>
      <c r="C9294" s="200">
        <f>'BANK RECON'!D470</f>
        <v>0</v>
      </c>
      <c r="D9294" s="200">
        <f>'BANK RECON'!D470</f>
        <v>0</v>
      </c>
      <c r="E9294" s="200">
        <f>'BANK RECON'!C470</f>
        <v>0</v>
      </c>
      <c r="F9294" s="200">
        <f>'BANK RECON'!E470</f>
        <v>0</v>
      </c>
      <c r="G9294" s="201">
        <f>'BANK RECON'!G470</f>
        <v>0</v>
      </c>
      <c r="H9294" s="201"/>
      <c r="I9294" s="201">
        <f t="shared" si="147"/>
        <v>0</v>
      </c>
      <c r="J9294" s="200"/>
      <c r="K9294" s="200" t="str" cm="1">
        <f t="array" ref="K9294">IF($C9294="","",IF(AND($C9294=Party_Statement!$C$5,$B9294&gt;=Party_Statement!$C$6,$B9294&lt;=Party_Statement!$E$6),SUMPRODUCT(($C$3:$C9294=Party_Statement!$C$5)*($B$3:$B9294&gt;=Party_Statement!$C$6)*($B$3:$B9294&lt;=Party_Statement!$E$6)),""))</f>
        <v/>
      </c>
    </row>
    <row r="9295" spans="1:11" x14ac:dyDescent="0.2">
      <c r="A9295" s="203">
        <f>'BANK RECON'!A471</f>
        <v>0</v>
      </c>
      <c r="B9295" s="197">
        <f>'BANK RECON'!B471</f>
        <v>0</v>
      </c>
      <c r="C9295" s="200">
        <f>'BANK RECON'!D471</f>
        <v>0</v>
      </c>
      <c r="D9295" s="200">
        <f>'BANK RECON'!D471</f>
        <v>0</v>
      </c>
      <c r="E9295" s="200">
        <f>'BANK RECON'!C471</f>
        <v>0</v>
      </c>
      <c r="F9295" s="200">
        <f>'BANK RECON'!E471</f>
        <v>0</v>
      </c>
      <c r="G9295" s="201">
        <f>'BANK RECON'!G471</f>
        <v>0</v>
      </c>
      <c r="H9295" s="201"/>
      <c r="I9295" s="201">
        <f t="shared" si="147"/>
        <v>0</v>
      </c>
      <c r="J9295" s="200"/>
      <c r="K9295" s="200" t="str" cm="1">
        <f t="array" ref="K9295">IF($C9295="","",IF(AND($C9295=Party_Statement!$C$5,$B9295&gt;=Party_Statement!$C$6,$B9295&lt;=Party_Statement!$E$6),SUMPRODUCT(($C$3:$C9295=Party_Statement!$C$5)*($B$3:$B9295&gt;=Party_Statement!$C$6)*($B$3:$B9295&lt;=Party_Statement!$E$6)),""))</f>
        <v/>
      </c>
    </row>
    <row r="9296" spans="1:11" x14ac:dyDescent="0.2">
      <c r="A9296" s="203">
        <f>'BANK RECON'!A472</f>
        <v>0</v>
      </c>
      <c r="B9296" s="197">
        <f>'BANK RECON'!B472</f>
        <v>0</v>
      </c>
      <c r="C9296" s="200">
        <f>'BANK RECON'!D472</f>
        <v>0</v>
      </c>
      <c r="D9296" s="200">
        <f>'BANK RECON'!D472</f>
        <v>0</v>
      </c>
      <c r="E9296" s="200">
        <f>'BANK RECON'!C472</f>
        <v>0</v>
      </c>
      <c r="F9296" s="200">
        <f>'BANK RECON'!E472</f>
        <v>0</v>
      </c>
      <c r="G9296" s="201">
        <f>'BANK RECON'!G472</f>
        <v>0</v>
      </c>
      <c r="H9296" s="201"/>
      <c r="I9296" s="201">
        <f t="shared" si="147"/>
        <v>0</v>
      </c>
      <c r="J9296" s="200"/>
      <c r="K9296" s="200" t="str" cm="1">
        <f t="array" ref="K9296">IF($C9296="","",IF(AND($C9296=Party_Statement!$C$5,$B9296&gt;=Party_Statement!$C$6,$B9296&lt;=Party_Statement!$E$6),SUMPRODUCT(($C$3:$C9296=Party_Statement!$C$5)*($B$3:$B9296&gt;=Party_Statement!$C$6)*($B$3:$B9296&lt;=Party_Statement!$E$6)),""))</f>
        <v/>
      </c>
    </row>
    <row r="9297" spans="1:11" x14ac:dyDescent="0.2">
      <c r="A9297" s="203">
        <f>'BANK RECON'!A473</f>
        <v>0</v>
      </c>
      <c r="B9297" s="197">
        <f>'BANK RECON'!B473</f>
        <v>0</v>
      </c>
      <c r="C9297" s="200">
        <f>'BANK RECON'!D473</f>
        <v>0</v>
      </c>
      <c r="D9297" s="200">
        <f>'BANK RECON'!D473</f>
        <v>0</v>
      </c>
      <c r="E9297" s="200">
        <f>'BANK RECON'!C473</f>
        <v>0</v>
      </c>
      <c r="F9297" s="200">
        <f>'BANK RECON'!E473</f>
        <v>0</v>
      </c>
      <c r="G9297" s="201">
        <f>'BANK RECON'!G473</f>
        <v>0</v>
      </c>
      <c r="H9297" s="201"/>
      <c r="I9297" s="201">
        <f t="shared" si="147"/>
        <v>0</v>
      </c>
      <c r="J9297" s="200"/>
      <c r="K9297" s="200" t="str" cm="1">
        <f t="array" ref="K9297">IF($C9297="","",IF(AND($C9297=Party_Statement!$C$5,$B9297&gt;=Party_Statement!$C$6,$B9297&lt;=Party_Statement!$E$6),SUMPRODUCT(($C$3:$C9297=Party_Statement!$C$5)*($B$3:$B9297&gt;=Party_Statement!$C$6)*($B$3:$B9297&lt;=Party_Statement!$E$6)),""))</f>
        <v/>
      </c>
    </row>
    <row r="9298" spans="1:11" x14ac:dyDescent="0.2">
      <c r="A9298" s="203">
        <f>'BANK RECON'!A474</f>
        <v>0</v>
      </c>
      <c r="B9298" s="197">
        <f>'BANK RECON'!B474</f>
        <v>0</v>
      </c>
      <c r="C9298" s="200">
        <f>'BANK RECON'!D474</f>
        <v>0</v>
      </c>
      <c r="D9298" s="200">
        <f>'BANK RECON'!D474</f>
        <v>0</v>
      </c>
      <c r="E9298" s="200">
        <f>'BANK RECON'!C474</f>
        <v>0</v>
      </c>
      <c r="F9298" s="200">
        <f>'BANK RECON'!E474</f>
        <v>0</v>
      </c>
      <c r="G9298" s="201">
        <f>'BANK RECON'!G474</f>
        <v>0</v>
      </c>
      <c r="H9298" s="201"/>
      <c r="I9298" s="201">
        <f t="shared" si="147"/>
        <v>0</v>
      </c>
      <c r="J9298" s="200"/>
      <c r="K9298" s="200" t="str" cm="1">
        <f t="array" ref="K9298">IF($C9298="","",IF(AND($C9298=Party_Statement!$C$5,$B9298&gt;=Party_Statement!$C$6,$B9298&lt;=Party_Statement!$E$6),SUMPRODUCT(($C$3:$C9298=Party_Statement!$C$5)*($B$3:$B9298&gt;=Party_Statement!$C$6)*($B$3:$B9298&lt;=Party_Statement!$E$6)),""))</f>
        <v/>
      </c>
    </row>
    <row r="9299" spans="1:11" x14ac:dyDescent="0.2">
      <c r="A9299" s="203">
        <f>'BANK RECON'!A475</f>
        <v>0</v>
      </c>
      <c r="B9299" s="197">
        <f>'BANK RECON'!B475</f>
        <v>0</v>
      </c>
      <c r="C9299" s="200">
        <f>'BANK RECON'!D475</f>
        <v>0</v>
      </c>
      <c r="D9299" s="200">
        <f>'BANK RECON'!D475</f>
        <v>0</v>
      </c>
      <c r="E9299" s="200">
        <f>'BANK RECON'!C475</f>
        <v>0</v>
      </c>
      <c r="F9299" s="200">
        <f>'BANK RECON'!E475</f>
        <v>0</v>
      </c>
      <c r="G9299" s="201">
        <f>'BANK RECON'!G475</f>
        <v>0</v>
      </c>
      <c r="H9299" s="201"/>
      <c r="I9299" s="201">
        <f t="shared" si="147"/>
        <v>0</v>
      </c>
      <c r="J9299" s="200"/>
      <c r="K9299" s="200" t="str" cm="1">
        <f t="array" ref="K9299">IF($C9299="","",IF(AND($C9299=Party_Statement!$C$5,$B9299&gt;=Party_Statement!$C$6,$B9299&lt;=Party_Statement!$E$6),SUMPRODUCT(($C$3:$C9299=Party_Statement!$C$5)*($B$3:$B9299&gt;=Party_Statement!$C$6)*($B$3:$B9299&lt;=Party_Statement!$E$6)),""))</f>
        <v/>
      </c>
    </row>
    <row r="9300" spans="1:11" x14ac:dyDescent="0.2">
      <c r="A9300" s="203">
        <f>'BANK RECON'!A476</f>
        <v>0</v>
      </c>
      <c r="B9300" s="197">
        <f>'BANK RECON'!B476</f>
        <v>0</v>
      </c>
      <c r="C9300" s="200">
        <f>'BANK RECON'!D476</f>
        <v>0</v>
      </c>
      <c r="D9300" s="200">
        <f>'BANK RECON'!D476</f>
        <v>0</v>
      </c>
      <c r="E9300" s="200">
        <f>'BANK RECON'!C476</f>
        <v>0</v>
      </c>
      <c r="F9300" s="200">
        <f>'BANK RECON'!E476</f>
        <v>0</v>
      </c>
      <c r="G9300" s="201">
        <f>'BANK RECON'!G476</f>
        <v>0</v>
      </c>
      <c r="H9300" s="201"/>
      <c r="I9300" s="201">
        <f t="shared" si="147"/>
        <v>0</v>
      </c>
      <c r="J9300" s="200"/>
      <c r="K9300" s="200" t="str" cm="1">
        <f t="array" ref="K9300">IF($C9300="","",IF(AND($C9300=Party_Statement!$C$5,$B9300&gt;=Party_Statement!$C$6,$B9300&lt;=Party_Statement!$E$6),SUMPRODUCT(($C$3:$C9300=Party_Statement!$C$5)*($B$3:$B9300&gt;=Party_Statement!$C$6)*($B$3:$B9300&lt;=Party_Statement!$E$6)),""))</f>
        <v/>
      </c>
    </row>
    <row r="9301" spans="1:11" x14ac:dyDescent="0.2">
      <c r="A9301" s="203">
        <f>'BANK RECON'!A477</f>
        <v>0</v>
      </c>
      <c r="B9301" s="197">
        <f>'BANK RECON'!B477</f>
        <v>0</v>
      </c>
      <c r="C9301" s="200">
        <f>'BANK RECON'!D477</f>
        <v>0</v>
      </c>
      <c r="D9301" s="200">
        <f>'BANK RECON'!D477</f>
        <v>0</v>
      </c>
      <c r="E9301" s="200">
        <f>'BANK RECON'!C477</f>
        <v>0</v>
      </c>
      <c r="F9301" s="200">
        <f>'BANK RECON'!E477</f>
        <v>0</v>
      </c>
      <c r="G9301" s="201">
        <f>'BANK RECON'!G477</f>
        <v>0</v>
      </c>
      <c r="H9301" s="201"/>
      <c r="I9301" s="201">
        <f t="shared" si="147"/>
        <v>0</v>
      </c>
      <c r="J9301" s="200"/>
      <c r="K9301" s="200" t="str" cm="1">
        <f t="array" ref="K9301">IF($C9301="","",IF(AND($C9301=Party_Statement!$C$5,$B9301&gt;=Party_Statement!$C$6,$B9301&lt;=Party_Statement!$E$6),SUMPRODUCT(($C$3:$C9301=Party_Statement!$C$5)*($B$3:$B9301&gt;=Party_Statement!$C$6)*($B$3:$B9301&lt;=Party_Statement!$E$6)),""))</f>
        <v/>
      </c>
    </row>
    <row r="9302" spans="1:11" x14ac:dyDescent="0.2">
      <c r="A9302" s="203">
        <f>'BANK RECON'!A478</f>
        <v>0</v>
      </c>
      <c r="B9302" s="197">
        <f>'BANK RECON'!B478</f>
        <v>0</v>
      </c>
      <c r="C9302" s="200">
        <f>'BANK RECON'!D478</f>
        <v>0</v>
      </c>
      <c r="D9302" s="200">
        <f>'BANK RECON'!D478</f>
        <v>0</v>
      </c>
      <c r="E9302" s="200">
        <f>'BANK RECON'!C478</f>
        <v>0</v>
      </c>
      <c r="F9302" s="200">
        <f>'BANK RECON'!E478</f>
        <v>0</v>
      </c>
      <c r="G9302" s="201">
        <f>'BANK RECON'!G478</f>
        <v>0</v>
      </c>
      <c r="H9302" s="201"/>
      <c r="I9302" s="201">
        <f t="shared" si="147"/>
        <v>0</v>
      </c>
      <c r="J9302" s="200"/>
      <c r="K9302" s="200" t="str" cm="1">
        <f t="array" ref="K9302">IF($C9302="","",IF(AND($C9302=Party_Statement!$C$5,$B9302&gt;=Party_Statement!$C$6,$B9302&lt;=Party_Statement!$E$6),SUMPRODUCT(($C$3:$C9302=Party_Statement!$C$5)*($B$3:$B9302&gt;=Party_Statement!$C$6)*($B$3:$B9302&lt;=Party_Statement!$E$6)),""))</f>
        <v/>
      </c>
    </row>
    <row r="9303" spans="1:11" x14ac:dyDescent="0.2">
      <c r="A9303" s="203">
        <f>'BANK RECON'!A479</f>
        <v>0</v>
      </c>
      <c r="B9303" s="197">
        <f>'BANK RECON'!B479</f>
        <v>0</v>
      </c>
      <c r="C9303" s="200">
        <f>'BANK RECON'!D479</f>
        <v>0</v>
      </c>
      <c r="D9303" s="200">
        <f>'BANK RECON'!D479</f>
        <v>0</v>
      </c>
      <c r="E9303" s="200">
        <f>'BANK RECON'!C479</f>
        <v>0</v>
      </c>
      <c r="F9303" s="200">
        <f>'BANK RECON'!E479</f>
        <v>0</v>
      </c>
      <c r="G9303" s="201">
        <f>'BANK RECON'!G479</f>
        <v>0</v>
      </c>
      <c r="H9303" s="201"/>
      <c r="I9303" s="201">
        <f t="shared" si="147"/>
        <v>0</v>
      </c>
      <c r="J9303" s="200"/>
      <c r="K9303" s="200" t="str" cm="1">
        <f t="array" ref="K9303">IF($C9303="","",IF(AND($C9303=Party_Statement!$C$5,$B9303&gt;=Party_Statement!$C$6,$B9303&lt;=Party_Statement!$E$6),SUMPRODUCT(($C$3:$C9303=Party_Statement!$C$5)*($B$3:$B9303&gt;=Party_Statement!$C$6)*($B$3:$B9303&lt;=Party_Statement!$E$6)),""))</f>
        <v/>
      </c>
    </row>
    <row r="9304" spans="1:11" x14ac:dyDescent="0.2">
      <c r="A9304" s="203">
        <f>'BANK RECON'!A480</f>
        <v>0</v>
      </c>
      <c r="B9304" s="197">
        <f>'BANK RECON'!B480</f>
        <v>0</v>
      </c>
      <c r="C9304" s="200">
        <f>'BANK RECON'!D480</f>
        <v>0</v>
      </c>
      <c r="D9304" s="200">
        <f>'BANK RECON'!D480</f>
        <v>0</v>
      </c>
      <c r="E9304" s="200">
        <f>'BANK RECON'!C480</f>
        <v>0</v>
      </c>
      <c r="F9304" s="200">
        <f>'BANK RECON'!E480</f>
        <v>0</v>
      </c>
      <c r="G9304" s="201">
        <f>'BANK RECON'!G480</f>
        <v>0</v>
      </c>
      <c r="H9304" s="201"/>
      <c r="I9304" s="201">
        <f t="shared" si="147"/>
        <v>0</v>
      </c>
      <c r="J9304" s="200"/>
      <c r="K9304" s="200" t="str" cm="1">
        <f t="array" ref="K9304">IF($C9304="","",IF(AND($C9304=Party_Statement!$C$5,$B9304&gt;=Party_Statement!$C$6,$B9304&lt;=Party_Statement!$E$6),SUMPRODUCT(($C$3:$C9304=Party_Statement!$C$5)*($B$3:$B9304&gt;=Party_Statement!$C$6)*($B$3:$B9304&lt;=Party_Statement!$E$6)),""))</f>
        <v/>
      </c>
    </row>
    <row r="9305" spans="1:11" x14ac:dyDescent="0.2">
      <c r="A9305" s="203">
        <f>'BANK RECON'!A481</f>
        <v>0</v>
      </c>
      <c r="B9305" s="197">
        <f>'BANK RECON'!B481</f>
        <v>0</v>
      </c>
      <c r="C9305" s="200">
        <f>'BANK RECON'!D481</f>
        <v>0</v>
      </c>
      <c r="D9305" s="200">
        <f>'BANK RECON'!D481</f>
        <v>0</v>
      </c>
      <c r="E9305" s="200">
        <f>'BANK RECON'!C481</f>
        <v>0</v>
      </c>
      <c r="F9305" s="200">
        <f>'BANK RECON'!E481</f>
        <v>0</v>
      </c>
      <c r="G9305" s="201">
        <f>'BANK RECON'!G481</f>
        <v>0</v>
      </c>
      <c r="H9305" s="201"/>
      <c r="I9305" s="201">
        <f t="shared" si="147"/>
        <v>0</v>
      </c>
      <c r="J9305" s="200"/>
      <c r="K9305" s="200" t="str" cm="1">
        <f t="array" ref="K9305">IF($C9305="","",IF(AND($C9305=Party_Statement!$C$5,$B9305&gt;=Party_Statement!$C$6,$B9305&lt;=Party_Statement!$E$6),SUMPRODUCT(($C$3:$C9305=Party_Statement!$C$5)*($B$3:$B9305&gt;=Party_Statement!$C$6)*($B$3:$B9305&lt;=Party_Statement!$E$6)),""))</f>
        <v/>
      </c>
    </row>
    <row r="9306" spans="1:11" x14ac:dyDescent="0.2">
      <c r="A9306" s="203">
        <f>'BANK RECON'!A482</f>
        <v>0</v>
      </c>
      <c r="B9306" s="197">
        <f>'BANK RECON'!B482</f>
        <v>0</v>
      </c>
      <c r="C9306" s="200">
        <f>'BANK RECON'!D482</f>
        <v>0</v>
      </c>
      <c r="D9306" s="200">
        <f>'BANK RECON'!D482</f>
        <v>0</v>
      </c>
      <c r="E9306" s="200">
        <f>'BANK RECON'!C482</f>
        <v>0</v>
      </c>
      <c r="F9306" s="200">
        <f>'BANK RECON'!E482</f>
        <v>0</v>
      </c>
      <c r="G9306" s="201">
        <f>'BANK RECON'!G482</f>
        <v>0</v>
      </c>
      <c r="H9306" s="201"/>
      <c r="I9306" s="201">
        <f t="shared" si="147"/>
        <v>0</v>
      </c>
      <c r="J9306" s="200"/>
      <c r="K9306" s="200" t="str" cm="1">
        <f t="array" ref="K9306">IF($C9306="","",IF(AND($C9306=Party_Statement!$C$5,$B9306&gt;=Party_Statement!$C$6,$B9306&lt;=Party_Statement!$E$6),SUMPRODUCT(($C$3:$C9306=Party_Statement!$C$5)*($B$3:$B9306&gt;=Party_Statement!$C$6)*($B$3:$B9306&lt;=Party_Statement!$E$6)),""))</f>
        <v/>
      </c>
    </row>
    <row r="9307" spans="1:11" x14ac:dyDescent="0.2">
      <c r="A9307" s="203">
        <f>'BANK RECON'!A483</f>
        <v>0</v>
      </c>
      <c r="B9307" s="197">
        <f>'BANK RECON'!B483</f>
        <v>0</v>
      </c>
      <c r="C9307" s="200">
        <f>'BANK RECON'!D483</f>
        <v>0</v>
      </c>
      <c r="D9307" s="200">
        <f>'BANK RECON'!D483</f>
        <v>0</v>
      </c>
      <c r="E9307" s="200">
        <f>'BANK RECON'!C483</f>
        <v>0</v>
      </c>
      <c r="F9307" s="200">
        <f>'BANK RECON'!E483</f>
        <v>0</v>
      </c>
      <c r="G9307" s="201">
        <f>'BANK RECON'!G483</f>
        <v>0</v>
      </c>
      <c r="H9307" s="201"/>
      <c r="I9307" s="201">
        <f t="shared" si="147"/>
        <v>0</v>
      </c>
      <c r="J9307" s="200"/>
      <c r="K9307" s="200" t="str" cm="1">
        <f t="array" ref="K9307">IF($C9307="","",IF(AND($C9307=Party_Statement!$C$5,$B9307&gt;=Party_Statement!$C$6,$B9307&lt;=Party_Statement!$E$6),SUMPRODUCT(($C$3:$C9307=Party_Statement!$C$5)*($B$3:$B9307&gt;=Party_Statement!$C$6)*($B$3:$B9307&lt;=Party_Statement!$E$6)),""))</f>
        <v/>
      </c>
    </row>
    <row r="9308" spans="1:11" x14ac:dyDescent="0.2">
      <c r="A9308" s="203">
        <f>'BANK RECON'!A484</f>
        <v>0</v>
      </c>
      <c r="B9308" s="197">
        <f>'BANK RECON'!B484</f>
        <v>0</v>
      </c>
      <c r="C9308" s="200">
        <f>'BANK RECON'!D484</f>
        <v>0</v>
      </c>
      <c r="D9308" s="200">
        <f>'BANK RECON'!D484</f>
        <v>0</v>
      </c>
      <c r="E9308" s="200">
        <f>'BANK RECON'!C484</f>
        <v>0</v>
      </c>
      <c r="F9308" s="200">
        <f>'BANK RECON'!E484</f>
        <v>0</v>
      </c>
      <c r="G9308" s="201">
        <f>'BANK RECON'!G484</f>
        <v>0</v>
      </c>
      <c r="H9308" s="201"/>
      <c r="I9308" s="201">
        <f t="shared" si="147"/>
        <v>0</v>
      </c>
      <c r="J9308" s="200"/>
      <c r="K9308" s="200" t="str" cm="1">
        <f t="array" ref="K9308">IF($C9308="","",IF(AND($C9308=Party_Statement!$C$5,$B9308&gt;=Party_Statement!$C$6,$B9308&lt;=Party_Statement!$E$6),SUMPRODUCT(($C$3:$C9308=Party_Statement!$C$5)*($B$3:$B9308&gt;=Party_Statement!$C$6)*($B$3:$B9308&lt;=Party_Statement!$E$6)),""))</f>
        <v/>
      </c>
    </row>
    <row r="9309" spans="1:11" x14ac:dyDescent="0.2">
      <c r="A9309" s="203">
        <f>'BANK RECON'!A485</f>
        <v>0</v>
      </c>
      <c r="B9309" s="197">
        <f>'BANK RECON'!B485</f>
        <v>0</v>
      </c>
      <c r="C9309" s="200">
        <f>'BANK RECON'!D485</f>
        <v>0</v>
      </c>
      <c r="D9309" s="200">
        <f>'BANK RECON'!D485</f>
        <v>0</v>
      </c>
      <c r="E9309" s="200">
        <f>'BANK RECON'!C485</f>
        <v>0</v>
      </c>
      <c r="F9309" s="200">
        <f>'BANK RECON'!E485</f>
        <v>0</v>
      </c>
      <c r="G9309" s="201">
        <f>'BANK RECON'!G485</f>
        <v>0</v>
      </c>
      <c r="H9309" s="201"/>
      <c r="I9309" s="201">
        <f t="shared" si="147"/>
        <v>0</v>
      </c>
      <c r="J9309" s="200"/>
      <c r="K9309" s="200" t="str" cm="1">
        <f t="array" ref="K9309">IF($C9309="","",IF(AND($C9309=Party_Statement!$C$5,$B9309&gt;=Party_Statement!$C$6,$B9309&lt;=Party_Statement!$E$6),SUMPRODUCT(($C$3:$C9309=Party_Statement!$C$5)*($B$3:$B9309&gt;=Party_Statement!$C$6)*($B$3:$B9309&lt;=Party_Statement!$E$6)),""))</f>
        <v/>
      </c>
    </row>
    <row r="9310" spans="1:11" x14ac:dyDescent="0.2">
      <c r="A9310" s="203">
        <f>'BANK RECON'!A486</f>
        <v>0</v>
      </c>
      <c r="B9310" s="197">
        <f>'BANK RECON'!B486</f>
        <v>0</v>
      </c>
      <c r="C9310" s="200">
        <f>'BANK RECON'!D486</f>
        <v>0</v>
      </c>
      <c r="D9310" s="200">
        <f>'BANK RECON'!D486</f>
        <v>0</v>
      </c>
      <c r="E9310" s="200">
        <f>'BANK RECON'!C486</f>
        <v>0</v>
      </c>
      <c r="F9310" s="200">
        <f>'BANK RECON'!E486</f>
        <v>0</v>
      </c>
      <c r="G9310" s="201">
        <f>'BANK RECON'!G486</f>
        <v>0</v>
      </c>
      <c r="H9310" s="201"/>
      <c r="I9310" s="201">
        <f t="shared" si="147"/>
        <v>0</v>
      </c>
      <c r="J9310" s="200"/>
      <c r="K9310" s="200" t="str" cm="1">
        <f t="array" ref="K9310">IF($C9310="","",IF(AND($C9310=Party_Statement!$C$5,$B9310&gt;=Party_Statement!$C$6,$B9310&lt;=Party_Statement!$E$6),SUMPRODUCT(($C$3:$C9310=Party_Statement!$C$5)*($B$3:$B9310&gt;=Party_Statement!$C$6)*($B$3:$B9310&lt;=Party_Statement!$E$6)),""))</f>
        <v/>
      </c>
    </row>
    <row r="9311" spans="1:11" x14ac:dyDescent="0.2">
      <c r="A9311" s="203">
        <f>'BANK RECON'!A487</f>
        <v>0</v>
      </c>
      <c r="B9311" s="197">
        <f>'BANK RECON'!B487</f>
        <v>0</v>
      </c>
      <c r="C9311" s="200">
        <f>'BANK RECON'!D487</f>
        <v>0</v>
      </c>
      <c r="D9311" s="200">
        <f>'BANK RECON'!D487</f>
        <v>0</v>
      </c>
      <c r="E9311" s="200">
        <f>'BANK RECON'!C487</f>
        <v>0</v>
      </c>
      <c r="F9311" s="200">
        <f>'BANK RECON'!E487</f>
        <v>0</v>
      </c>
      <c r="G9311" s="201">
        <f>'BANK RECON'!G487</f>
        <v>0</v>
      </c>
      <c r="H9311" s="201"/>
      <c r="I9311" s="201">
        <f t="shared" si="147"/>
        <v>0</v>
      </c>
      <c r="J9311" s="200"/>
      <c r="K9311" s="200" t="str" cm="1">
        <f t="array" ref="K9311">IF($C9311="","",IF(AND($C9311=Party_Statement!$C$5,$B9311&gt;=Party_Statement!$C$6,$B9311&lt;=Party_Statement!$E$6),SUMPRODUCT(($C$3:$C9311=Party_Statement!$C$5)*($B$3:$B9311&gt;=Party_Statement!$C$6)*($B$3:$B9311&lt;=Party_Statement!$E$6)),""))</f>
        <v/>
      </c>
    </row>
    <row r="9312" spans="1:11" x14ac:dyDescent="0.2">
      <c r="A9312" s="203">
        <f>'BANK RECON'!A488</f>
        <v>0</v>
      </c>
      <c r="B9312" s="197">
        <f>'BANK RECON'!B488</f>
        <v>0</v>
      </c>
      <c r="C9312" s="200">
        <f>'BANK RECON'!D488</f>
        <v>0</v>
      </c>
      <c r="D9312" s="200">
        <f>'BANK RECON'!D488</f>
        <v>0</v>
      </c>
      <c r="E9312" s="200">
        <f>'BANK RECON'!C488</f>
        <v>0</v>
      </c>
      <c r="F9312" s="200">
        <f>'BANK RECON'!E488</f>
        <v>0</v>
      </c>
      <c r="G9312" s="201">
        <f>'BANK RECON'!G488</f>
        <v>0</v>
      </c>
      <c r="H9312" s="201"/>
      <c r="I9312" s="201">
        <f t="shared" si="147"/>
        <v>0</v>
      </c>
      <c r="J9312" s="200"/>
      <c r="K9312" s="200" t="str" cm="1">
        <f t="array" ref="K9312">IF($C9312="","",IF(AND($C9312=Party_Statement!$C$5,$B9312&gt;=Party_Statement!$C$6,$B9312&lt;=Party_Statement!$E$6),SUMPRODUCT(($C$3:$C9312=Party_Statement!$C$5)*($B$3:$B9312&gt;=Party_Statement!$C$6)*($B$3:$B9312&lt;=Party_Statement!$E$6)),""))</f>
        <v/>
      </c>
    </row>
    <row r="9313" spans="1:11" x14ac:dyDescent="0.2">
      <c r="A9313" s="203">
        <f>'BANK RECON'!A489</f>
        <v>0</v>
      </c>
      <c r="B9313" s="197">
        <f>'BANK RECON'!B489</f>
        <v>0</v>
      </c>
      <c r="C9313" s="200">
        <f>'BANK RECON'!D489</f>
        <v>0</v>
      </c>
      <c r="D9313" s="200">
        <f>'BANK RECON'!D489</f>
        <v>0</v>
      </c>
      <c r="E9313" s="200">
        <f>'BANK RECON'!C489</f>
        <v>0</v>
      </c>
      <c r="F9313" s="200">
        <f>'BANK RECON'!E489</f>
        <v>0</v>
      </c>
      <c r="G9313" s="201">
        <f>'BANK RECON'!G489</f>
        <v>0</v>
      </c>
      <c r="H9313" s="201"/>
      <c r="I9313" s="201">
        <f t="shared" si="147"/>
        <v>0</v>
      </c>
      <c r="J9313" s="200"/>
      <c r="K9313" s="200" t="str" cm="1">
        <f t="array" ref="K9313">IF($C9313="","",IF(AND($C9313=Party_Statement!$C$5,$B9313&gt;=Party_Statement!$C$6,$B9313&lt;=Party_Statement!$E$6),SUMPRODUCT(($C$3:$C9313=Party_Statement!$C$5)*($B$3:$B9313&gt;=Party_Statement!$C$6)*($B$3:$B9313&lt;=Party_Statement!$E$6)),""))</f>
        <v/>
      </c>
    </row>
    <row r="9314" spans="1:11" x14ac:dyDescent="0.2">
      <c r="A9314" s="203">
        <f>'BANK RECON'!A490</f>
        <v>0</v>
      </c>
      <c r="B9314" s="197">
        <f>'BANK RECON'!B490</f>
        <v>0</v>
      </c>
      <c r="C9314" s="200">
        <f>'BANK RECON'!D490</f>
        <v>0</v>
      </c>
      <c r="D9314" s="200">
        <f>'BANK RECON'!D490</f>
        <v>0</v>
      </c>
      <c r="E9314" s="200">
        <f>'BANK RECON'!C490</f>
        <v>0</v>
      </c>
      <c r="F9314" s="200">
        <f>'BANK RECON'!E490</f>
        <v>0</v>
      </c>
      <c r="G9314" s="201">
        <f>'BANK RECON'!G490</f>
        <v>0</v>
      </c>
      <c r="H9314" s="201"/>
      <c r="I9314" s="201">
        <f t="shared" si="147"/>
        <v>0</v>
      </c>
      <c r="J9314" s="200"/>
      <c r="K9314" s="200" t="str" cm="1">
        <f t="array" ref="K9314">IF($C9314="","",IF(AND($C9314=Party_Statement!$C$5,$B9314&gt;=Party_Statement!$C$6,$B9314&lt;=Party_Statement!$E$6),SUMPRODUCT(($C$3:$C9314=Party_Statement!$C$5)*($B$3:$B9314&gt;=Party_Statement!$C$6)*($B$3:$B9314&lt;=Party_Statement!$E$6)),""))</f>
        <v/>
      </c>
    </row>
    <row r="9315" spans="1:11" x14ac:dyDescent="0.2">
      <c r="A9315" s="203">
        <f>'BANK RECON'!A491</f>
        <v>0</v>
      </c>
      <c r="B9315" s="197">
        <f>'BANK RECON'!B491</f>
        <v>0</v>
      </c>
      <c r="C9315" s="200">
        <f>'BANK RECON'!D491</f>
        <v>0</v>
      </c>
      <c r="D9315" s="200">
        <f>'BANK RECON'!D491</f>
        <v>0</v>
      </c>
      <c r="E9315" s="200">
        <f>'BANK RECON'!C491</f>
        <v>0</v>
      </c>
      <c r="F9315" s="200">
        <f>'BANK RECON'!E491</f>
        <v>0</v>
      </c>
      <c r="G9315" s="201">
        <f>'BANK RECON'!G491</f>
        <v>0</v>
      </c>
      <c r="H9315" s="201"/>
      <c r="I9315" s="201">
        <f t="shared" si="147"/>
        <v>0</v>
      </c>
      <c r="J9315" s="200"/>
      <c r="K9315" s="200" t="str" cm="1">
        <f t="array" ref="K9315">IF($C9315="","",IF(AND($C9315=Party_Statement!$C$5,$B9315&gt;=Party_Statement!$C$6,$B9315&lt;=Party_Statement!$E$6),SUMPRODUCT(($C$3:$C9315=Party_Statement!$C$5)*($B$3:$B9315&gt;=Party_Statement!$C$6)*($B$3:$B9315&lt;=Party_Statement!$E$6)),""))</f>
        <v/>
      </c>
    </row>
    <row r="9316" spans="1:11" x14ac:dyDescent="0.2">
      <c r="A9316" s="203">
        <f>'BANK RECON'!A492</f>
        <v>0</v>
      </c>
      <c r="B9316" s="197">
        <f>'BANK RECON'!B492</f>
        <v>0</v>
      </c>
      <c r="C9316" s="200">
        <f>'BANK RECON'!D492</f>
        <v>0</v>
      </c>
      <c r="D9316" s="200">
        <f>'BANK RECON'!D492</f>
        <v>0</v>
      </c>
      <c r="E9316" s="200">
        <f>'BANK RECON'!C492</f>
        <v>0</v>
      </c>
      <c r="F9316" s="200">
        <f>'BANK RECON'!E492</f>
        <v>0</v>
      </c>
      <c r="G9316" s="201">
        <f>'BANK RECON'!G492</f>
        <v>0</v>
      </c>
      <c r="H9316" s="201"/>
      <c r="I9316" s="201">
        <f t="shared" si="147"/>
        <v>0</v>
      </c>
      <c r="J9316" s="200"/>
      <c r="K9316" s="200" t="str" cm="1">
        <f t="array" ref="K9316">IF($C9316="","",IF(AND($C9316=Party_Statement!$C$5,$B9316&gt;=Party_Statement!$C$6,$B9316&lt;=Party_Statement!$E$6),SUMPRODUCT(($C$3:$C9316=Party_Statement!$C$5)*($B$3:$B9316&gt;=Party_Statement!$C$6)*($B$3:$B9316&lt;=Party_Statement!$E$6)),""))</f>
        <v/>
      </c>
    </row>
    <row r="9317" spans="1:11" x14ac:dyDescent="0.2">
      <c r="A9317" s="203">
        <f>'BANK RECON'!A493</f>
        <v>0</v>
      </c>
      <c r="B9317" s="197">
        <f>'BANK RECON'!B493</f>
        <v>0</v>
      </c>
      <c r="C9317" s="200">
        <f>'BANK RECON'!D493</f>
        <v>0</v>
      </c>
      <c r="D9317" s="200">
        <f>'BANK RECON'!D493</f>
        <v>0</v>
      </c>
      <c r="E9317" s="200">
        <f>'BANK RECON'!C493</f>
        <v>0</v>
      </c>
      <c r="F9317" s="200">
        <f>'BANK RECON'!E493</f>
        <v>0</v>
      </c>
      <c r="G9317" s="201">
        <f>'BANK RECON'!G493</f>
        <v>0</v>
      </c>
      <c r="H9317" s="201"/>
      <c r="I9317" s="201">
        <f t="shared" si="147"/>
        <v>0</v>
      </c>
      <c r="J9317" s="200"/>
      <c r="K9317" s="200" t="str" cm="1">
        <f t="array" ref="K9317">IF($C9317="","",IF(AND($C9317=Party_Statement!$C$5,$B9317&gt;=Party_Statement!$C$6,$B9317&lt;=Party_Statement!$E$6),SUMPRODUCT(($C$3:$C9317=Party_Statement!$C$5)*($B$3:$B9317&gt;=Party_Statement!$C$6)*($B$3:$B9317&lt;=Party_Statement!$E$6)),""))</f>
        <v/>
      </c>
    </row>
    <row r="9318" spans="1:11" x14ac:dyDescent="0.2">
      <c r="A9318" s="203">
        <f>'BANK RECON'!A494</f>
        <v>0</v>
      </c>
      <c r="B9318" s="197">
        <f>'BANK RECON'!B494</f>
        <v>0</v>
      </c>
      <c r="C9318" s="200">
        <f>'BANK RECON'!D494</f>
        <v>0</v>
      </c>
      <c r="D9318" s="200">
        <f>'BANK RECON'!D494</f>
        <v>0</v>
      </c>
      <c r="E9318" s="200">
        <f>'BANK RECON'!C494</f>
        <v>0</v>
      </c>
      <c r="F9318" s="200">
        <f>'BANK RECON'!E494</f>
        <v>0</v>
      </c>
      <c r="G9318" s="201">
        <f>'BANK RECON'!G494</f>
        <v>0</v>
      </c>
      <c r="H9318" s="201"/>
      <c r="I9318" s="201">
        <f t="shared" si="147"/>
        <v>0</v>
      </c>
      <c r="J9318" s="200"/>
      <c r="K9318" s="200" t="str" cm="1">
        <f t="array" ref="K9318">IF($C9318="","",IF(AND($C9318=Party_Statement!$C$5,$B9318&gt;=Party_Statement!$C$6,$B9318&lt;=Party_Statement!$E$6),SUMPRODUCT(($C$3:$C9318=Party_Statement!$C$5)*($B$3:$B9318&gt;=Party_Statement!$C$6)*($B$3:$B9318&lt;=Party_Statement!$E$6)),""))</f>
        <v/>
      </c>
    </row>
    <row r="9319" spans="1:11" x14ac:dyDescent="0.2">
      <c r="A9319" s="203">
        <f>'BANK RECON'!A495</f>
        <v>0</v>
      </c>
      <c r="B9319" s="197">
        <f>'BANK RECON'!B495</f>
        <v>0</v>
      </c>
      <c r="C9319" s="200">
        <f>'BANK RECON'!D495</f>
        <v>0</v>
      </c>
      <c r="D9319" s="200">
        <f>'BANK RECON'!D495</f>
        <v>0</v>
      </c>
      <c r="E9319" s="200">
        <f>'BANK RECON'!C495</f>
        <v>0</v>
      </c>
      <c r="F9319" s="200">
        <f>'BANK RECON'!E495</f>
        <v>0</v>
      </c>
      <c r="G9319" s="201">
        <f>'BANK RECON'!G495</f>
        <v>0</v>
      </c>
      <c r="H9319" s="201"/>
      <c r="I9319" s="201">
        <f t="shared" si="147"/>
        <v>0</v>
      </c>
      <c r="J9319" s="200"/>
      <c r="K9319" s="200" t="str" cm="1">
        <f t="array" ref="K9319">IF($C9319="","",IF(AND($C9319=Party_Statement!$C$5,$B9319&gt;=Party_Statement!$C$6,$B9319&lt;=Party_Statement!$E$6),SUMPRODUCT(($C$3:$C9319=Party_Statement!$C$5)*($B$3:$B9319&gt;=Party_Statement!$C$6)*($B$3:$B9319&lt;=Party_Statement!$E$6)),""))</f>
        <v/>
      </c>
    </row>
    <row r="9320" spans="1:11" x14ac:dyDescent="0.2">
      <c r="A9320" s="203">
        <f>'BANK RECON'!A496</f>
        <v>0</v>
      </c>
      <c r="B9320" s="197">
        <f>'BANK RECON'!B496</f>
        <v>0</v>
      </c>
      <c r="C9320" s="200">
        <f>'BANK RECON'!D496</f>
        <v>0</v>
      </c>
      <c r="D9320" s="200">
        <f>'BANK RECON'!D496</f>
        <v>0</v>
      </c>
      <c r="E9320" s="200">
        <f>'BANK RECON'!C496</f>
        <v>0</v>
      </c>
      <c r="F9320" s="200">
        <f>'BANK RECON'!E496</f>
        <v>0</v>
      </c>
      <c r="G9320" s="201">
        <f>'BANK RECON'!G496</f>
        <v>0</v>
      </c>
      <c r="H9320" s="201"/>
      <c r="I9320" s="201">
        <f t="shared" si="147"/>
        <v>0</v>
      </c>
      <c r="J9320" s="200"/>
      <c r="K9320" s="200" t="str" cm="1">
        <f t="array" ref="K9320">IF($C9320="","",IF(AND($C9320=Party_Statement!$C$5,$B9320&gt;=Party_Statement!$C$6,$B9320&lt;=Party_Statement!$E$6),SUMPRODUCT(($C$3:$C9320=Party_Statement!$C$5)*($B$3:$B9320&gt;=Party_Statement!$C$6)*($B$3:$B9320&lt;=Party_Statement!$E$6)),""))</f>
        <v/>
      </c>
    </row>
    <row r="9321" spans="1:11" x14ac:dyDescent="0.2">
      <c r="A9321" s="203">
        <f>'BANK RECON'!A497</f>
        <v>0</v>
      </c>
      <c r="B9321" s="197">
        <f>'BANK RECON'!B497</f>
        <v>0</v>
      </c>
      <c r="C9321" s="200">
        <f>'BANK RECON'!D497</f>
        <v>0</v>
      </c>
      <c r="D9321" s="200">
        <f>'BANK RECON'!D497</f>
        <v>0</v>
      </c>
      <c r="E9321" s="200">
        <f>'BANK RECON'!C497</f>
        <v>0</v>
      </c>
      <c r="F9321" s="200">
        <f>'BANK RECON'!E497</f>
        <v>0</v>
      </c>
      <c r="G9321" s="201">
        <f>'BANK RECON'!G497</f>
        <v>0</v>
      </c>
      <c r="H9321" s="201"/>
      <c r="I9321" s="201">
        <f t="shared" si="147"/>
        <v>0</v>
      </c>
      <c r="J9321" s="200"/>
      <c r="K9321" s="200" t="str" cm="1">
        <f t="array" ref="K9321">IF($C9321="","",IF(AND($C9321=Party_Statement!$C$5,$B9321&gt;=Party_Statement!$C$6,$B9321&lt;=Party_Statement!$E$6),SUMPRODUCT(($C$3:$C9321=Party_Statement!$C$5)*($B$3:$B9321&gt;=Party_Statement!$C$6)*($B$3:$B9321&lt;=Party_Statement!$E$6)),""))</f>
        <v/>
      </c>
    </row>
    <row r="9322" spans="1:11" x14ac:dyDescent="0.2">
      <c r="A9322" s="203">
        <f>'BANK RECON'!A498</f>
        <v>0</v>
      </c>
      <c r="B9322" s="197">
        <f>'BANK RECON'!B498</f>
        <v>0</v>
      </c>
      <c r="C9322" s="200">
        <f>'BANK RECON'!D498</f>
        <v>0</v>
      </c>
      <c r="D9322" s="200">
        <f>'BANK RECON'!D498</f>
        <v>0</v>
      </c>
      <c r="E9322" s="200">
        <f>'BANK RECON'!C498</f>
        <v>0</v>
      </c>
      <c r="F9322" s="200">
        <f>'BANK RECON'!E498</f>
        <v>0</v>
      </c>
      <c r="G9322" s="201">
        <f>'BANK RECON'!G498</f>
        <v>0</v>
      </c>
      <c r="H9322" s="201"/>
      <c r="I9322" s="201">
        <f t="shared" si="147"/>
        <v>0</v>
      </c>
      <c r="J9322" s="200"/>
      <c r="K9322" s="200" t="str" cm="1">
        <f t="array" ref="K9322">IF($C9322="","",IF(AND($C9322=Party_Statement!$C$5,$B9322&gt;=Party_Statement!$C$6,$B9322&lt;=Party_Statement!$E$6),SUMPRODUCT(($C$3:$C9322=Party_Statement!$C$5)*($B$3:$B9322&gt;=Party_Statement!$C$6)*($B$3:$B9322&lt;=Party_Statement!$E$6)),""))</f>
        <v/>
      </c>
    </row>
    <row r="9323" spans="1:11" x14ac:dyDescent="0.2">
      <c r="A9323" s="203">
        <f>'BANK RECON'!A499</f>
        <v>0</v>
      </c>
      <c r="B9323" s="197">
        <f>'BANK RECON'!B499</f>
        <v>0</v>
      </c>
      <c r="C9323" s="200">
        <f>'BANK RECON'!D499</f>
        <v>0</v>
      </c>
      <c r="D9323" s="200">
        <f>'BANK RECON'!D499</f>
        <v>0</v>
      </c>
      <c r="E9323" s="200">
        <f>'BANK RECON'!C499</f>
        <v>0</v>
      </c>
      <c r="F9323" s="200">
        <f>'BANK RECON'!E499</f>
        <v>0</v>
      </c>
      <c r="G9323" s="201">
        <f>'BANK RECON'!G499</f>
        <v>0</v>
      </c>
      <c r="H9323" s="201"/>
      <c r="I9323" s="201">
        <f t="shared" si="147"/>
        <v>0</v>
      </c>
      <c r="J9323" s="200"/>
      <c r="K9323" s="200" t="str" cm="1">
        <f t="array" ref="K9323">IF($C9323="","",IF(AND($C9323=Party_Statement!$C$5,$B9323&gt;=Party_Statement!$C$6,$B9323&lt;=Party_Statement!$E$6),SUMPRODUCT(($C$3:$C9323=Party_Statement!$C$5)*($B$3:$B9323&gt;=Party_Statement!$C$6)*($B$3:$B9323&lt;=Party_Statement!$E$6)),""))</f>
        <v/>
      </c>
    </row>
    <row r="9324" spans="1:11" x14ac:dyDescent="0.2">
      <c r="A9324" s="203">
        <f>'BANK RECON'!A500</f>
        <v>0</v>
      </c>
      <c r="B9324" s="197">
        <f>'BANK RECON'!B500</f>
        <v>0</v>
      </c>
      <c r="C9324" s="200">
        <f>'BANK RECON'!D500</f>
        <v>0</v>
      </c>
      <c r="D9324" s="200">
        <f>'BANK RECON'!D500</f>
        <v>0</v>
      </c>
      <c r="E9324" s="200">
        <f>'BANK RECON'!C500</f>
        <v>0</v>
      </c>
      <c r="F9324" s="200">
        <f>'BANK RECON'!E500</f>
        <v>0</v>
      </c>
      <c r="G9324" s="201">
        <f>'BANK RECON'!G500</f>
        <v>0</v>
      </c>
      <c r="H9324" s="201"/>
      <c r="I9324" s="201">
        <f t="shared" si="147"/>
        <v>0</v>
      </c>
      <c r="J9324" s="200"/>
      <c r="K9324" s="200" t="str" cm="1">
        <f t="array" ref="K9324">IF($C9324="","",IF(AND($C9324=Party_Statement!$C$5,$B9324&gt;=Party_Statement!$C$6,$B9324&lt;=Party_Statement!$E$6),SUMPRODUCT(($C$3:$C9324=Party_Statement!$C$5)*($B$3:$B9324&gt;=Party_Statement!$C$6)*($B$3:$B9324&lt;=Party_Statement!$E$6)),""))</f>
        <v/>
      </c>
    </row>
    <row r="9325" spans="1:11" x14ac:dyDescent="0.2">
      <c r="A9325" s="203">
        <f>'BANK RECON'!A501</f>
        <v>0</v>
      </c>
      <c r="B9325" s="197">
        <f>'BANK RECON'!B501</f>
        <v>0</v>
      </c>
      <c r="C9325" s="200">
        <f>'BANK RECON'!D501</f>
        <v>0</v>
      </c>
      <c r="D9325" s="200">
        <f>'BANK RECON'!D501</f>
        <v>0</v>
      </c>
      <c r="E9325" s="200">
        <f>'BANK RECON'!C501</f>
        <v>0</v>
      </c>
      <c r="F9325" s="200">
        <f>'BANK RECON'!E501</f>
        <v>0</v>
      </c>
      <c r="G9325" s="201">
        <f>'BANK RECON'!G501</f>
        <v>0</v>
      </c>
      <c r="H9325" s="201"/>
      <c r="I9325" s="201">
        <f t="shared" si="147"/>
        <v>0</v>
      </c>
      <c r="J9325" s="200"/>
      <c r="K9325" s="200" t="str" cm="1">
        <f t="array" ref="K9325">IF($C9325="","",IF(AND($C9325=Party_Statement!$C$5,$B9325&gt;=Party_Statement!$C$6,$B9325&lt;=Party_Statement!$E$6),SUMPRODUCT(($C$3:$C9325=Party_Statement!$C$5)*($B$3:$B9325&gt;=Party_Statement!$C$6)*($B$3:$B9325&lt;=Party_Statement!$E$6)),""))</f>
        <v/>
      </c>
    </row>
    <row r="9326" spans="1:11" x14ac:dyDescent="0.2">
      <c r="A9326" s="203">
        <f>'BANK RECON'!A502</f>
        <v>0</v>
      </c>
      <c r="B9326" s="197">
        <f>'BANK RECON'!B502</f>
        <v>0</v>
      </c>
      <c r="C9326" s="200">
        <f>'BANK RECON'!D502</f>
        <v>0</v>
      </c>
      <c r="D9326" s="200">
        <f>'BANK RECON'!D502</f>
        <v>0</v>
      </c>
      <c r="E9326" s="200">
        <f>'BANK RECON'!C502</f>
        <v>0</v>
      </c>
      <c r="F9326" s="200">
        <f>'BANK RECON'!E502</f>
        <v>0</v>
      </c>
      <c r="G9326" s="201">
        <f>'BANK RECON'!G502</f>
        <v>0</v>
      </c>
      <c r="H9326" s="201"/>
      <c r="I9326" s="201">
        <f t="shared" si="147"/>
        <v>0</v>
      </c>
      <c r="J9326" s="200"/>
      <c r="K9326" s="200" t="str" cm="1">
        <f t="array" ref="K9326">IF($C9326="","",IF(AND($C9326=Party_Statement!$C$5,$B9326&gt;=Party_Statement!$C$6,$B9326&lt;=Party_Statement!$E$6),SUMPRODUCT(($C$3:$C9326=Party_Statement!$C$5)*($B$3:$B9326&gt;=Party_Statement!$C$6)*($B$3:$B9326&lt;=Party_Statement!$E$6)),""))</f>
        <v/>
      </c>
    </row>
    <row r="9327" spans="1:11" x14ac:dyDescent="0.2">
      <c r="A9327" s="203">
        <f>'BANK RECON'!A503</f>
        <v>0</v>
      </c>
      <c r="B9327" s="197">
        <f>'BANK RECON'!B503</f>
        <v>0</v>
      </c>
      <c r="C9327" s="200">
        <f>'BANK RECON'!D503</f>
        <v>0</v>
      </c>
      <c r="D9327" s="200">
        <f>'BANK RECON'!D503</f>
        <v>0</v>
      </c>
      <c r="E9327" s="200">
        <f>'BANK RECON'!C503</f>
        <v>0</v>
      </c>
      <c r="F9327" s="200">
        <f>'BANK RECON'!E503</f>
        <v>0</v>
      </c>
      <c r="G9327" s="201">
        <f>'BANK RECON'!G503</f>
        <v>0</v>
      </c>
      <c r="H9327" s="201"/>
      <c r="I9327" s="201">
        <f t="shared" si="147"/>
        <v>0</v>
      </c>
      <c r="J9327" s="200"/>
      <c r="K9327" s="200" t="str" cm="1">
        <f t="array" ref="K9327">IF($C9327="","",IF(AND($C9327=Party_Statement!$C$5,$B9327&gt;=Party_Statement!$C$6,$B9327&lt;=Party_Statement!$E$6),SUMPRODUCT(($C$3:$C9327=Party_Statement!$C$5)*($B$3:$B9327&gt;=Party_Statement!$C$6)*($B$3:$B9327&lt;=Party_Statement!$E$6)),""))</f>
        <v/>
      </c>
    </row>
    <row r="9328" spans="1:11" s="64" customFormat="1" x14ac:dyDescent="0.2">
      <c r="A9328" s="203">
        <f>'BANK RECON'!A504</f>
        <v>0</v>
      </c>
      <c r="B9328" s="197">
        <f>'BANK RECON'!B504</f>
        <v>0</v>
      </c>
      <c r="C9328" s="200">
        <f>'BANK RECON'!D504</f>
        <v>0</v>
      </c>
      <c r="D9328" s="200">
        <f>'BANK RECON'!D504</f>
        <v>0</v>
      </c>
      <c r="E9328" s="200">
        <f>'BANK RECON'!C504</f>
        <v>0</v>
      </c>
      <c r="F9328" s="200">
        <f>'BANK RECON'!E504</f>
        <v>0</v>
      </c>
      <c r="G9328" s="201">
        <f>'BANK RECON'!G504</f>
        <v>0</v>
      </c>
      <c r="H9328" s="201"/>
      <c r="I9328" s="201">
        <f t="shared" si="147"/>
        <v>0</v>
      </c>
      <c r="J9328" s="202"/>
      <c r="K9328" s="200" t="str" cm="1">
        <f t="array" ref="K9328">IF($C9328="","",IF(AND($C9328=Party_Statement!$C$5,$B9328&gt;=Party_Statement!$C$6,$B9328&lt;=Party_Statement!$E$6),SUMPRODUCT(($C$3:$C9328=Party_Statement!$C$5)*($B$3:$B9328&gt;=Party_Statement!$C$6)*($B$3:$B9328&lt;=Party_Statement!$E$6)),""))</f>
        <v/>
      </c>
    </row>
    <row r="9329" spans="1:11" x14ac:dyDescent="0.2">
      <c r="A9329" s="203">
        <f>'BANK RECON'!A505</f>
        <v>0</v>
      </c>
      <c r="B9329" s="197">
        <f>'BANK RECON'!B505</f>
        <v>0</v>
      </c>
      <c r="C9329" s="200">
        <f>'BANK RECON'!D505</f>
        <v>0</v>
      </c>
      <c r="D9329" s="200">
        <f>'BANK RECON'!D505</f>
        <v>0</v>
      </c>
      <c r="E9329" s="200">
        <f>'BANK RECON'!C505</f>
        <v>0</v>
      </c>
      <c r="F9329" s="200">
        <f>'BANK RECON'!E505</f>
        <v>0</v>
      </c>
      <c r="G9329" s="201">
        <f>'BANK RECON'!G505</f>
        <v>0</v>
      </c>
      <c r="H9329" s="201"/>
      <c r="I9329" s="201">
        <f t="shared" si="147"/>
        <v>0</v>
      </c>
      <c r="J9329" s="200"/>
      <c r="K9329" s="200" t="str" cm="1">
        <f t="array" ref="K9329">IF($C9329="","",IF(AND($C9329=Party_Statement!$C$5,$B9329&gt;=Party_Statement!$C$6,$B9329&lt;=Party_Statement!$E$6),SUMPRODUCT(($C$3:$C9329=Party_Statement!$C$5)*($B$3:$B9329&gt;=Party_Statement!$C$6)*($B$3:$B9329&lt;=Party_Statement!$E$6)),""))</f>
        <v/>
      </c>
    </row>
    <row r="9330" spans="1:11" x14ac:dyDescent="0.2">
      <c r="A9330" s="203">
        <f>'BANK RECON'!A506</f>
        <v>0</v>
      </c>
      <c r="B9330" s="197">
        <f>'BANK RECON'!B506</f>
        <v>0</v>
      </c>
      <c r="C9330" s="200">
        <f>'BANK RECON'!D506</f>
        <v>0</v>
      </c>
      <c r="D9330" s="200">
        <f>'BANK RECON'!D506</f>
        <v>0</v>
      </c>
      <c r="E9330" s="200">
        <f>'BANK RECON'!C506</f>
        <v>0</v>
      </c>
      <c r="F9330" s="200">
        <f>'BANK RECON'!E506</f>
        <v>0</v>
      </c>
      <c r="G9330" s="201">
        <f>'BANK RECON'!G506</f>
        <v>0</v>
      </c>
      <c r="H9330" s="201"/>
      <c r="I9330" s="201">
        <f t="shared" si="147"/>
        <v>0</v>
      </c>
      <c r="J9330" s="200"/>
      <c r="K9330" s="200" t="str" cm="1">
        <f t="array" ref="K9330">IF($C9330="","",IF(AND($C9330=Party_Statement!$C$5,$B9330&gt;=Party_Statement!$C$6,$B9330&lt;=Party_Statement!$E$6),SUMPRODUCT(($C$3:$C9330=Party_Statement!$C$5)*($B$3:$B9330&gt;=Party_Statement!$C$6)*($B$3:$B9330&lt;=Party_Statement!$E$6)),""))</f>
        <v/>
      </c>
    </row>
    <row r="9331" spans="1:11" x14ac:dyDescent="0.2">
      <c r="A9331" s="203">
        <f>'BANK RECON'!A507</f>
        <v>0</v>
      </c>
      <c r="B9331" s="197">
        <f>'BANK RECON'!B507</f>
        <v>0</v>
      </c>
      <c r="C9331" s="200">
        <f>'BANK RECON'!D507</f>
        <v>0</v>
      </c>
      <c r="D9331" s="200">
        <f>'BANK RECON'!D507</f>
        <v>0</v>
      </c>
      <c r="E9331" s="200">
        <f>'BANK RECON'!C507</f>
        <v>0</v>
      </c>
      <c r="F9331" s="200">
        <f>'BANK RECON'!E507</f>
        <v>0</v>
      </c>
      <c r="G9331" s="201">
        <f>'BANK RECON'!G507</f>
        <v>0</v>
      </c>
      <c r="H9331" s="201"/>
      <c r="I9331" s="201">
        <f t="shared" si="147"/>
        <v>0</v>
      </c>
      <c r="J9331" s="200"/>
      <c r="K9331" s="200" t="str" cm="1">
        <f t="array" ref="K9331">IF($C9331="","",IF(AND($C9331=Party_Statement!$C$5,$B9331&gt;=Party_Statement!$C$6,$B9331&lt;=Party_Statement!$E$6),SUMPRODUCT(($C$3:$C9331=Party_Statement!$C$5)*($B$3:$B9331&gt;=Party_Statement!$C$6)*($B$3:$B9331&lt;=Party_Statement!$E$6)),""))</f>
        <v/>
      </c>
    </row>
    <row r="9332" spans="1:11" x14ac:dyDescent="0.2">
      <c r="A9332" s="203">
        <f>'BANK RECON'!A508</f>
        <v>0</v>
      </c>
      <c r="B9332" s="197">
        <f>'BANK RECON'!B508</f>
        <v>0</v>
      </c>
      <c r="C9332" s="200">
        <f>'BANK RECON'!D508</f>
        <v>0</v>
      </c>
      <c r="D9332" s="200">
        <f>'BANK RECON'!D508</f>
        <v>0</v>
      </c>
      <c r="E9332" s="200">
        <f>'BANK RECON'!C508</f>
        <v>0</v>
      </c>
      <c r="F9332" s="200">
        <f>'BANK RECON'!E508</f>
        <v>0</v>
      </c>
      <c r="G9332" s="201">
        <f>'BANK RECON'!G508</f>
        <v>0</v>
      </c>
      <c r="H9332" s="201"/>
      <c r="I9332" s="201">
        <f t="shared" si="147"/>
        <v>0</v>
      </c>
      <c r="J9332" s="200"/>
      <c r="K9332" s="200" t="str" cm="1">
        <f t="array" ref="K9332">IF($C9332="","",IF(AND($C9332=Party_Statement!$C$5,$B9332&gt;=Party_Statement!$C$6,$B9332&lt;=Party_Statement!$E$6),SUMPRODUCT(($C$3:$C9332=Party_Statement!$C$5)*($B$3:$B9332&gt;=Party_Statement!$C$6)*($B$3:$B9332&lt;=Party_Statement!$E$6)),""))</f>
        <v/>
      </c>
    </row>
    <row r="9333" spans="1:11" x14ac:dyDescent="0.2">
      <c r="A9333" s="203">
        <f>'BANK RECON'!A509</f>
        <v>0</v>
      </c>
      <c r="B9333" s="197">
        <f>'BANK RECON'!B509</f>
        <v>0</v>
      </c>
      <c r="C9333" s="200">
        <f>'BANK RECON'!D509</f>
        <v>0</v>
      </c>
      <c r="D9333" s="200">
        <f>'BANK RECON'!D509</f>
        <v>0</v>
      </c>
      <c r="E9333" s="200">
        <f>'BANK RECON'!C509</f>
        <v>0</v>
      </c>
      <c r="F9333" s="200">
        <f>'BANK RECON'!E509</f>
        <v>0</v>
      </c>
      <c r="G9333" s="201">
        <f>'BANK RECON'!G509</f>
        <v>0</v>
      </c>
      <c r="H9333" s="201"/>
      <c r="I9333" s="201">
        <f t="shared" si="147"/>
        <v>0</v>
      </c>
      <c r="J9333" s="200"/>
      <c r="K9333" s="200" t="str" cm="1">
        <f t="array" ref="K9333">IF($C9333="","",IF(AND($C9333=Party_Statement!$C$5,$B9333&gt;=Party_Statement!$C$6,$B9333&lt;=Party_Statement!$E$6),SUMPRODUCT(($C$3:$C9333=Party_Statement!$C$5)*($B$3:$B9333&gt;=Party_Statement!$C$6)*($B$3:$B9333&lt;=Party_Statement!$E$6)),""))</f>
        <v/>
      </c>
    </row>
    <row r="9334" spans="1:11" x14ac:dyDescent="0.2">
      <c r="A9334" s="203">
        <f>'BANK RECON'!A510</f>
        <v>0</v>
      </c>
      <c r="B9334" s="197">
        <f>'BANK RECON'!B510</f>
        <v>0</v>
      </c>
      <c r="C9334" s="200">
        <f>'BANK RECON'!D510</f>
        <v>0</v>
      </c>
      <c r="D9334" s="200">
        <f>'BANK RECON'!D510</f>
        <v>0</v>
      </c>
      <c r="E9334" s="200">
        <f>'BANK RECON'!C510</f>
        <v>0</v>
      </c>
      <c r="F9334" s="200">
        <f>'BANK RECON'!E510</f>
        <v>0</v>
      </c>
      <c r="G9334" s="201">
        <f>'BANK RECON'!G510</f>
        <v>0</v>
      </c>
      <c r="H9334" s="201"/>
      <c r="I9334" s="201">
        <f t="shared" si="147"/>
        <v>0</v>
      </c>
      <c r="J9334" s="200"/>
      <c r="K9334" s="200" t="str" cm="1">
        <f t="array" ref="K9334">IF($C9334="","",IF(AND($C9334=Party_Statement!$C$5,$B9334&gt;=Party_Statement!$C$6,$B9334&lt;=Party_Statement!$E$6),SUMPRODUCT(($C$3:$C9334=Party_Statement!$C$5)*($B$3:$B9334&gt;=Party_Statement!$C$6)*($B$3:$B9334&lt;=Party_Statement!$E$6)),""))</f>
        <v/>
      </c>
    </row>
    <row r="9335" spans="1:11" x14ac:dyDescent="0.2">
      <c r="A9335" s="203">
        <f>'BANK RECON'!A511</f>
        <v>0</v>
      </c>
      <c r="B9335" s="197">
        <f>'BANK RECON'!B511</f>
        <v>0</v>
      </c>
      <c r="C9335" s="200">
        <f>'BANK RECON'!D511</f>
        <v>0</v>
      </c>
      <c r="D9335" s="200">
        <f>'BANK RECON'!D511</f>
        <v>0</v>
      </c>
      <c r="E9335" s="200">
        <f>'BANK RECON'!C511</f>
        <v>0</v>
      </c>
      <c r="F9335" s="200">
        <f>'BANK RECON'!E511</f>
        <v>0</v>
      </c>
      <c r="G9335" s="201">
        <f>'BANK RECON'!G511</f>
        <v>0</v>
      </c>
      <c r="H9335" s="201"/>
      <c r="I9335" s="201">
        <f t="shared" si="147"/>
        <v>0</v>
      </c>
      <c r="J9335" s="200"/>
      <c r="K9335" s="200" t="str" cm="1">
        <f t="array" ref="K9335">IF($C9335="","",IF(AND($C9335=Party_Statement!$C$5,$B9335&gt;=Party_Statement!$C$6,$B9335&lt;=Party_Statement!$E$6),SUMPRODUCT(($C$3:$C9335=Party_Statement!$C$5)*($B$3:$B9335&gt;=Party_Statement!$C$6)*($B$3:$B9335&lt;=Party_Statement!$E$6)),""))</f>
        <v/>
      </c>
    </row>
    <row r="9336" spans="1:11" x14ac:dyDescent="0.2">
      <c r="A9336" s="203">
        <f>'BANK RECON'!A512</f>
        <v>0</v>
      </c>
      <c r="B9336" s="197">
        <f>'BANK RECON'!B512</f>
        <v>0</v>
      </c>
      <c r="C9336" s="200">
        <f>'BANK RECON'!D512</f>
        <v>0</v>
      </c>
      <c r="D9336" s="200">
        <f>'BANK RECON'!D512</f>
        <v>0</v>
      </c>
      <c r="E9336" s="200">
        <f>'BANK RECON'!C512</f>
        <v>0</v>
      </c>
      <c r="F9336" s="200">
        <f>'BANK RECON'!E512</f>
        <v>0</v>
      </c>
      <c r="G9336" s="201">
        <f>'BANK RECON'!G512</f>
        <v>0</v>
      </c>
      <c r="H9336" s="201"/>
      <c r="I9336" s="201">
        <f t="shared" si="147"/>
        <v>0</v>
      </c>
      <c r="J9336" s="200"/>
      <c r="K9336" s="200" t="str" cm="1">
        <f t="array" ref="K9336">IF($C9336="","",IF(AND($C9336=Party_Statement!$C$5,$B9336&gt;=Party_Statement!$C$6,$B9336&lt;=Party_Statement!$E$6),SUMPRODUCT(($C$3:$C9336=Party_Statement!$C$5)*($B$3:$B9336&gt;=Party_Statement!$C$6)*($B$3:$B9336&lt;=Party_Statement!$E$6)),""))</f>
        <v/>
      </c>
    </row>
    <row r="9337" spans="1:11" x14ac:dyDescent="0.2">
      <c r="A9337" s="203">
        <f>'BANK RECON'!A513</f>
        <v>0</v>
      </c>
      <c r="B9337" s="197">
        <f>'BANK RECON'!B513</f>
        <v>0</v>
      </c>
      <c r="C9337" s="200">
        <f>'BANK RECON'!D513</f>
        <v>0</v>
      </c>
      <c r="D9337" s="200">
        <f>'BANK RECON'!D513</f>
        <v>0</v>
      </c>
      <c r="E9337" s="200">
        <f>'BANK RECON'!C513</f>
        <v>0</v>
      </c>
      <c r="F9337" s="200">
        <f>'BANK RECON'!E513</f>
        <v>0</v>
      </c>
      <c r="G9337" s="201">
        <f>'BANK RECON'!G513</f>
        <v>0</v>
      </c>
      <c r="H9337" s="201"/>
      <c r="I9337" s="201">
        <f t="shared" si="147"/>
        <v>0</v>
      </c>
      <c r="J9337" s="200"/>
      <c r="K9337" s="200" t="str" cm="1">
        <f t="array" ref="K9337">IF($C9337="","",IF(AND($C9337=Party_Statement!$C$5,$B9337&gt;=Party_Statement!$C$6,$B9337&lt;=Party_Statement!$E$6),SUMPRODUCT(($C$3:$C9337=Party_Statement!$C$5)*($B$3:$B9337&gt;=Party_Statement!$C$6)*($B$3:$B9337&lt;=Party_Statement!$E$6)),""))</f>
        <v/>
      </c>
    </row>
    <row r="9338" spans="1:11" x14ac:dyDescent="0.2">
      <c r="A9338" s="203">
        <f>'BANK RECON'!A514</f>
        <v>0</v>
      </c>
      <c r="B9338" s="197">
        <f>'BANK RECON'!B514</f>
        <v>0</v>
      </c>
      <c r="C9338" s="200">
        <f>'BANK RECON'!D514</f>
        <v>0</v>
      </c>
      <c r="D9338" s="200">
        <f>'BANK RECON'!D514</f>
        <v>0</v>
      </c>
      <c r="E9338" s="200">
        <f>'BANK RECON'!C514</f>
        <v>0</v>
      </c>
      <c r="F9338" s="200">
        <f>'BANK RECON'!E514</f>
        <v>0</v>
      </c>
      <c r="G9338" s="201">
        <f>'BANK RECON'!G514</f>
        <v>0</v>
      </c>
      <c r="H9338" s="201"/>
      <c r="I9338" s="201">
        <f t="shared" si="147"/>
        <v>0</v>
      </c>
      <c r="J9338" s="200"/>
      <c r="K9338" s="200" t="str" cm="1">
        <f t="array" ref="K9338">IF($C9338="","",IF(AND($C9338=Party_Statement!$C$5,$B9338&gt;=Party_Statement!$C$6,$B9338&lt;=Party_Statement!$E$6),SUMPRODUCT(($C$3:$C9338=Party_Statement!$C$5)*($B$3:$B9338&gt;=Party_Statement!$C$6)*($B$3:$B9338&lt;=Party_Statement!$E$6)),""))</f>
        <v/>
      </c>
    </row>
    <row r="9339" spans="1:11" x14ac:dyDescent="0.2">
      <c r="A9339" s="203">
        <f>'BANK RECON'!A515</f>
        <v>0</v>
      </c>
      <c r="B9339" s="197">
        <f>'BANK RECON'!B515</f>
        <v>0</v>
      </c>
      <c r="C9339" s="200">
        <f>'BANK RECON'!D515</f>
        <v>0</v>
      </c>
      <c r="D9339" s="200">
        <f>'BANK RECON'!D515</f>
        <v>0</v>
      </c>
      <c r="E9339" s="200">
        <f>'BANK RECON'!C515</f>
        <v>0</v>
      </c>
      <c r="F9339" s="200">
        <f>'BANK RECON'!E515</f>
        <v>0</v>
      </c>
      <c r="G9339" s="201">
        <f>'BANK RECON'!G515</f>
        <v>0</v>
      </c>
      <c r="H9339" s="201"/>
      <c r="I9339" s="201">
        <f t="shared" si="147"/>
        <v>0</v>
      </c>
      <c r="J9339" s="200"/>
      <c r="K9339" s="200" t="str" cm="1">
        <f t="array" ref="K9339">IF($C9339="","",IF(AND($C9339=Party_Statement!$C$5,$B9339&gt;=Party_Statement!$C$6,$B9339&lt;=Party_Statement!$E$6),SUMPRODUCT(($C$3:$C9339=Party_Statement!$C$5)*($B$3:$B9339&gt;=Party_Statement!$C$6)*($B$3:$B9339&lt;=Party_Statement!$E$6)),""))</f>
        <v/>
      </c>
    </row>
    <row r="9340" spans="1:11" x14ac:dyDescent="0.2">
      <c r="A9340" s="203">
        <f>'BANK RECON'!A516</f>
        <v>0</v>
      </c>
      <c r="B9340" s="197">
        <f>'BANK RECON'!B516</f>
        <v>0</v>
      </c>
      <c r="C9340" s="200">
        <f>'BANK RECON'!D516</f>
        <v>0</v>
      </c>
      <c r="D9340" s="200">
        <f>'BANK RECON'!D516</f>
        <v>0</v>
      </c>
      <c r="E9340" s="200">
        <f>'BANK RECON'!C516</f>
        <v>0</v>
      </c>
      <c r="F9340" s="200">
        <f>'BANK RECON'!E516</f>
        <v>0</v>
      </c>
      <c r="G9340" s="201">
        <f>'BANK RECON'!G516</f>
        <v>0</v>
      </c>
      <c r="H9340" s="201"/>
      <c r="I9340" s="201">
        <f t="shared" si="147"/>
        <v>0</v>
      </c>
      <c r="J9340" s="200"/>
      <c r="K9340" s="200" t="str" cm="1">
        <f t="array" ref="K9340">IF($C9340="","",IF(AND($C9340=Party_Statement!$C$5,$B9340&gt;=Party_Statement!$C$6,$B9340&lt;=Party_Statement!$E$6),SUMPRODUCT(($C$3:$C9340=Party_Statement!$C$5)*($B$3:$B9340&gt;=Party_Statement!$C$6)*($B$3:$B9340&lt;=Party_Statement!$E$6)),""))</f>
        <v/>
      </c>
    </row>
    <row r="9341" spans="1:11" x14ac:dyDescent="0.2">
      <c r="A9341" s="203">
        <f>'BANK RECON'!A517</f>
        <v>0</v>
      </c>
      <c r="B9341" s="197">
        <f>'BANK RECON'!B517</f>
        <v>0</v>
      </c>
      <c r="C9341" s="200">
        <f>'BANK RECON'!D517</f>
        <v>0</v>
      </c>
      <c r="D9341" s="200">
        <f>'BANK RECON'!D517</f>
        <v>0</v>
      </c>
      <c r="E9341" s="200">
        <f>'BANK RECON'!C517</f>
        <v>0</v>
      </c>
      <c r="F9341" s="200">
        <f>'BANK RECON'!E517</f>
        <v>0</v>
      </c>
      <c r="G9341" s="201">
        <f>'BANK RECON'!G517</f>
        <v>0</v>
      </c>
      <c r="H9341" s="201"/>
      <c r="I9341" s="201">
        <f t="shared" ref="I9341:I9361" si="148">IF($C9341="","",IF($C9341=$C5488,$I5488+$G9341-$H9341,$G9341-$H9341))</f>
        <v>0</v>
      </c>
      <c r="J9341" s="200"/>
      <c r="K9341" s="200" t="str" cm="1">
        <f t="array" ref="K9341">IF($C9341="","",IF(AND($C9341=Party_Statement!$C$5,$B9341&gt;=Party_Statement!$C$6,$B9341&lt;=Party_Statement!$E$6),SUMPRODUCT(($C$3:$C9341=Party_Statement!$C$5)*($B$3:$B9341&gt;=Party_Statement!$C$6)*($B$3:$B9341&lt;=Party_Statement!$E$6)),""))</f>
        <v/>
      </c>
    </row>
    <row r="9342" spans="1:11" x14ac:dyDescent="0.2">
      <c r="A9342" s="203">
        <f>'BANK RECON'!A518</f>
        <v>0</v>
      </c>
      <c r="B9342" s="197">
        <f>'BANK RECON'!B518</f>
        <v>0</v>
      </c>
      <c r="C9342" s="200">
        <f>'BANK RECON'!D518</f>
        <v>0</v>
      </c>
      <c r="D9342" s="200">
        <f>'BANK RECON'!D518</f>
        <v>0</v>
      </c>
      <c r="E9342" s="200">
        <f>'BANK RECON'!C518</f>
        <v>0</v>
      </c>
      <c r="F9342" s="200">
        <f>'BANK RECON'!E518</f>
        <v>0</v>
      </c>
      <c r="G9342" s="201">
        <f>'BANK RECON'!G518</f>
        <v>0</v>
      </c>
      <c r="H9342" s="201"/>
      <c r="I9342" s="201">
        <f t="shared" si="148"/>
        <v>0</v>
      </c>
      <c r="J9342" s="200"/>
      <c r="K9342" s="200" t="str" cm="1">
        <f t="array" ref="K9342">IF($C9342="","",IF(AND($C9342=Party_Statement!$C$5,$B9342&gt;=Party_Statement!$C$6,$B9342&lt;=Party_Statement!$E$6),SUMPRODUCT(($C$3:$C9342=Party_Statement!$C$5)*($B$3:$B9342&gt;=Party_Statement!$C$6)*($B$3:$B9342&lt;=Party_Statement!$E$6)),""))</f>
        <v/>
      </c>
    </row>
    <row r="9343" spans="1:11" x14ac:dyDescent="0.2">
      <c r="A9343" s="203">
        <f>'BANK RECON'!A519</f>
        <v>0</v>
      </c>
      <c r="B9343" s="197">
        <f>'BANK RECON'!B519</f>
        <v>0</v>
      </c>
      <c r="C9343" s="200">
        <f>'BANK RECON'!D519</f>
        <v>0</v>
      </c>
      <c r="D9343" s="200">
        <f>'BANK RECON'!D519</f>
        <v>0</v>
      </c>
      <c r="E9343" s="200">
        <f>'BANK RECON'!C519</f>
        <v>0</v>
      </c>
      <c r="F9343" s="200">
        <f>'BANK RECON'!E519</f>
        <v>0</v>
      </c>
      <c r="G9343" s="201">
        <f>'BANK RECON'!G519</f>
        <v>0</v>
      </c>
      <c r="H9343" s="201"/>
      <c r="I9343" s="201">
        <f t="shared" si="148"/>
        <v>0</v>
      </c>
      <c r="J9343" s="200"/>
      <c r="K9343" s="200" t="str" cm="1">
        <f t="array" ref="K9343">IF($C9343="","",IF(AND($C9343=Party_Statement!$C$5,$B9343&gt;=Party_Statement!$C$6,$B9343&lt;=Party_Statement!$E$6),SUMPRODUCT(($C$3:$C9343=Party_Statement!$C$5)*($B$3:$B9343&gt;=Party_Statement!$C$6)*($B$3:$B9343&lt;=Party_Statement!$E$6)),""))</f>
        <v/>
      </c>
    </row>
    <row r="9344" spans="1:11" x14ac:dyDescent="0.2">
      <c r="A9344" s="203">
        <f>'BANK RECON'!A520</f>
        <v>0</v>
      </c>
      <c r="B9344" s="197">
        <f>'BANK RECON'!B520</f>
        <v>0</v>
      </c>
      <c r="C9344" s="200">
        <f>'BANK RECON'!D520</f>
        <v>0</v>
      </c>
      <c r="D9344" s="200">
        <f>'BANK RECON'!D520</f>
        <v>0</v>
      </c>
      <c r="E9344" s="200">
        <f>'BANK RECON'!C520</f>
        <v>0</v>
      </c>
      <c r="F9344" s="200">
        <f>'BANK RECON'!E520</f>
        <v>0</v>
      </c>
      <c r="G9344" s="201">
        <f>'BANK RECON'!G520</f>
        <v>0</v>
      </c>
      <c r="H9344" s="201"/>
      <c r="I9344" s="201">
        <f t="shared" si="148"/>
        <v>0</v>
      </c>
      <c r="J9344" s="200"/>
      <c r="K9344" s="200" t="str" cm="1">
        <f t="array" ref="K9344">IF($C9344="","",IF(AND($C9344=Party_Statement!$C$5,$B9344&gt;=Party_Statement!$C$6,$B9344&lt;=Party_Statement!$E$6),SUMPRODUCT(($C$3:$C9344=Party_Statement!$C$5)*($B$3:$B9344&gt;=Party_Statement!$C$6)*($B$3:$B9344&lt;=Party_Statement!$E$6)),""))</f>
        <v/>
      </c>
    </row>
    <row r="9345" spans="1:11" x14ac:dyDescent="0.2">
      <c r="A9345" s="203">
        <f>'BANK RECON'!A521</f>
        <v>0</v>
      </c>
      <c r="B9345" s="197">
        <f>'BANK RECON'!B521</f>
        <v>0</v>
      </c>
      <c r="C9345" s="200">
        <f>'BANK RECON'!D521</f>
        <v>0</v>
      </c>
      <c r="D9345" s="200">
        <f>'BANK RECON'!D521</f>
        <v>0</v>
      </c>
      <c r="E9345" s="200">
        <f>'BANK RECON'!C521</f>
        <v>0</v>
      </c>
      <c r="F9345" s="200">
        <f>'BANK RECON'!E521</f>
        <v>0</v>
      </c>
      <c r="G9345" s="201">
        <f>'BANK RECON'!G521</f>
        <v>0</v>
      </c>
      <c r="H9345" s="201"/>
      <c r="I9345" s="201">
        <f t="shared" si="148"/>
        <v>0</v>
      </c>
      <c r="J9345" s="200"/>
      <c r="K9345" s="200" t="str" cm="1">
        <f t="array" ref="K9345">IF($C9345="","",IF(AND($C9345=Party_Statement!$C$5,$B9345&gt;=Party_Statement!$C$6,$B9345&lt;=Party_Statement!$E$6),SUMPRODUCT(($C$3:$C9345=Party_Statement!$C$5)*($B$3:$B9345&gt;=Party_Statement!$C$6)*($B$3:$B9345&lt;=Party_Statement!$E$6)),""))</f>
        <v/>
      </c>
    </row>
    <row r="9346" spans="1:11" x14ac:dyDescent="0.2">
      <c r="A9346" s="203">
        <f>'BANK RECON'!A522</f>
        <v>0</v>
      </c>
      <c r="B9346" s="197">
        <f>'BANK RECON'!B522</f>
        <v>0</v>
      </c>
      <c r="C9346" s="200">
        <f>'BANK RECON'!D522</f>
        <v>0</v>
      </c>
      <c r="D9346" s="200">
        <f>'BANK RECON'!D522</f>
        <v>0</v>
      </c>
      <c r="E9346" s="200">
        <f>'BANK RECON'!C522</f>
        <v>0</v>
      </c>
      <c r="F9346" s="200">
        <f>'BANK RECON'!E522</f>
        <v>0</v>
      </c>
      <c r="G9346" s="201">
        <f>'BANK RECON'!G522</f>
        <v>0</v>
      </c>
      <c r="H9346" s="201"/>
      <c r="I9346" s="201">
        <f t="shared" si="148"/>
        <v>0</v>
      </c>
      <c r="J9346" s="200"/>
      <c r="K9346" s="200" t="str" cm="1">
        <f t="array" ref="K9346">IF($C9346="","",IF(AND($C9346=Party_Statement!$C$5,$B9346&gt;=Party_Statement!$C$6,$B9346&lt;=Party_Statement!$E$6),SUMPRODUCT(($C$3:$C9346=Party_Statement!$C$5)*($B$3:$B9346&gt;=Party_Statement!$C$6)*($B$3:$B9346&lt;=Party_Statement!$E$6)),""))</f>
        <v/>
      </c>
    </row>
    <row r="9347" spans="1:11" x14ac:dyDescent="0.2">
      <c r="A9347" s="203">
        <f>'BANK RECON'!A523</f>
        <v>0</v>
      </c>
      <c r="B9347" s="197">
        <f>'BANK RECON'!B523</f>
        <v>0</v>
      </c>
      <c r="C9347" s="200">
        <f>'BANK RECON'!D523</f>
        <v>0</v>
      </c>
      <c r="D9347" s="200">
        <f>'BANK RECON'!D523</f>
        <v>0</v>
      </c>
      <c r="E9347" s="200">
        <f>'BANK RECON'!C523</f>
        <v>0</v>
      </c>
      <c r="F9347" s="200">
        <f>'BANK RECON'!E523</f>
        <v>0</v>
      </c>
      <c r="G9347" s="201">
        <f>'BANK RECON'!G523</f>
        <v>0</v>
      </c>
      <c r="H9347" s="201"/>
      <c r="I9347" s="201">
        <f t="shared" si="148"/>
        <v>0</v>
      </c>
      <c r="J9347" s="200"/>
      <c r="K9347" s="200" t="str" cm="1">
        <f t="array" ref="K9347">IF($C9347="","",IF(AND($C9347=Party_Statement!$C$5,$B9347&gt;=Party_Statement!$C$6,$B9347&lt;=Party_Statement!$E$6),SUMPRODUCT(($C$3:$C9347=Party_Statement!$C$5)*($B$3:$B9347&gt;=Party_Statement!$C$6)*($B$3:$B9347&lt;=Party_Statement!$E$6)),""))</f>
        <v/>
      </c>
    </row>
    <row r="9348" spans="1:11" x14ac:dyDescent="0.2">
      <c r="A9348" s="203">
        <f>'BANK RECON'!A524</f>
        <v>0</v>
      </c>
      <c r="B9348" s="197">
        <f>'BANK RECON'!B524</f>
        <v>0</v>
      </c>
      <c r="C9348" s="200">
        <f>'BANK RECON'!D524</f>
        <v>0</v>
      </c>
      <c r="D9348" s="200">
        <f>'BANK RECON'!D524</f>
        <v>0</v>
      </c>
      <c r="E9348" s="200">
        <f>'BANK RECON'!C524</f>
        <v>0</v>
      </c>
      <c r="F9348" s="200">
        <f>'BANK RECON'!E524</f>
        <v>0</v>
      </c>
      <c r="G9348" s="201">
        <f>'BANK RECON'!G524</f>
        <v>0</v>
      </c>
      <c r="H9348" s="201"/>
      <c r="I9348" s="201">
        <f t="shared" si="148"/>
        <v>0</v>
      </c>
      <c r="J9348" s="200"/>
      <c r="K9348" s="200" t="str" cm="1">
        <f t="array" ref="K9348">IF($C9348="","",IF(AND($C9348=Party_Statement!$C$5,$B9348&gt;=Party_Statement!$C$6,$B9348&lt;=Party_Statement!$E$6),SUMPRODUCT(($C$3:$C9348=Party_Statement!$C$5)*($B$3:$B9348&gt;=Party_Statement!$C$6)*($B$3:$B9348&lt;=Party_Statement!$E$6)),""))</f>
        <v/>
      </c>
    </row>
    <row r="9349" spans="1:11" x14ac:dyDescent="0.2">
      <c r="A9349" s="203">
        <f>'BANK RECON'!A525</f>
        <v>0</v>
      </c>
      <c r="B9349" s="197">
        <f>'BANK RECON'!B525</f>
        <v>0</v>
      </c>
      <c r="C9349" s="200">
        <f>'BANK RECON'!D525</f>
        <v>0</v>
      </c>
      <c r="D9349" s="200">
        <f>'BANK RECON'!D525</f>
        <v>0</v>
      </c>
      <c r="E9349" s="200">
        <f>'BANK RECON'!C525</f>
        <v>0</v>
      </c>
      <c r="F9349" s="200">
        <f>'BANK RECON'!E525</f>
        <v>0</v>
      </c>
      <c r="G9349" s="201">
        <f>'BANK RECON'!G525</f>
        <v>0</v>
      </c>
      <c r="H9349" s="201"/>
      <c r="I9349" s="201">
        <f t="shared" si="148"/>
        <v>0</v>
      </c>
      <c r="J9349" s="200"/>
      <c r="K9349" s="200" t="str" cm="1">
        <f t="array" ref="K9349">IF($C9349="","",IF(AND($C9349=Party_Statement!$C$5,$B9349&gt;=Party_Statement!$C$6,$B9349&lt;=Party_Statement!$E$6),SUMPRODUCT(($C$3:$C9349=Party_Statement!$C$5)*($B$3:$B9349&gt;=Party_Statement!$C$6)*($B$3:$B9349&lt;=Party_Statement!$E$6)),""))</f>
        <v/>
      </c>
    </row>
    <row r="9350" spans="1:11" x14ac:dyDescent="0.2">
      <c r="A9350" s="203">
        <f>'BANK RECON'!A526</f>
        <v>0</v>
      </c>
      <c r="B9350" s="197">
        <f>'BANK RECON'!B526</f>
        <v>0</v>
      </c>
      <c r="C9350" s="200">
        <f>'BANK RECON'!D526</f>
        <v>0</v>
      </c>
      <c r="D9350" s="200">
        <f>'BANK RECON'!D526</f>
        <v>0</v>
      </c>
      <c r="E9350" s="200">
        <f>'BANK RECON'!C526</f>
        <v>0</v>
      </c>
      <c r="F9350" s="200">
        <f>'BANK RECON'!E526</f>
        <v>0</v>
      </c>
      <c r="G9350" s="201">
        <f>'BANK RECON'!G526</f>
        <v>0</v>
      </c>
      <c r="H9350" s="201"/>
      <c r="I9350" s="201">
        <f t="shared" si="148"/>
        <v>0</v>
      </c>
      <c r="J9350" s="200"/>
      <c r="K9350" s="200" t="str" cm="1">
        <f t="array" ref="K9350">IF($C9350="","",IF(AND($C9350=Party_Statement!$C$5,$B9350&gt;=Party_Statement!$C$6,$B9350&lt;=Party_Statement!$E$6),SUMPRODUCT(($C$3:$C9350=Party_Statement!$C$5)*($B$3:$B9350&gt;=Party_Statement!$C$6)*($B$3:$B9350&lt;=Party_Statement!$E$6)),""))</f>
        <v/>
      </c>
    </row>
    <row r="9351" spans="1:11" x14ac:dyDescent="0.2">
      <c r="A9351" s="203">
        <f>'BANK RECON'!A527</f>
        <v>0</v>
      </c>
      <c r="B9351" s="197">
        <f>'BANK RECON'!B527</f>
        <v>0</v>
      </c>
      <c r="C9351" s="200">
        <f>'BANK RECON'!D527</f>
        <v>0</v>
      </c>
      <c r="D9351" s="200">
        <f>'BANK RECON'!D527</f>
        <v>0</v>
      </c>
      <c r="E9351" s="200">
        <f>'BANK RECON'!C527</f>
        <v>0</v>
      </c>
      <c r="F9351" s="200">
        <f>'BANK RECON'!E527</f>
        <v>0</v>
      </c>
      <c r="G9351" s="201">
        <f>'BANK RECON'!G527</f>
        <v>0</v>
      </c>
      <c r="H9351" s="201"/>
      <c r="I9351" s="201">
        <f t="shared" si="148"/>
        <v>0</v>
      </c>
      <c r="J9351" s="200"/>
      <c r="K9351" s="200" t="str" cm="1">
        <f t="array" ref="K9351">IF($C9351="","",IF(AND($C9351=Party_Statement!$C$5,$B9351&gt;=Party_Statement!$C$6,$B9351&lt;=Party_Statement!$E$6),SUMPRODUCT(($C$3:$C9351=Party_Statement!$C$5)*($B$3:$B9351&gt;=Party_Statement!$C$6)*($B$3:$B9351&lt;=Party_Statement!$E$6)),""))</f>
        <v/>
      </c>
    </row>
    <row r="9352" spans="1:11" x14ac:dyDescent="0.2">
      <c r="A9352" s="203">
        <f>'BANK RECON'!A528</f>
        <v>0</v>
      </c>
      <c r="B9352" s="197">
        <f>'BANK RECON'!B528</f>
        <v>0</v>
      </c>
      <c r="C9352" s="200">
        <f>'BANK RECON'!D528</f>
        <v>0</v>
      </c>
      <c r="D9352" s="200">
        <f>'BANK RECON'!D528</f>
        <v>0</v>
      </c>
      <c r="E9352" s="200">
        <f>'BANK RECON'!C528</f>
        <v>0</v>
      </c>
      <c r="F9352" s="200">
        <f>'BANK RECON'!E528</f>
        <v>0</v>
      </c>
      <c r="G9352" s="201">
        <f>'BANK RECON'!G528</f>
        <v>0</v>
      </c>
      <c r="H9352" s="201"/>
      <c r="I9352" s="201">
        <f t="shared" si="148"/>
        <v>0</v>
      </c>
      <c r="J9352" s="200"/>
      <c r="K9352" s="200" t="str" cm="1">
        <f t="array" ref="K9352">IF($C9352="","",IF(AND($C9352=Party_Statement!$C$5,$B9352&gt;=Party_Statement!$C$6,$B9352&lt;=Party_Statement!$E$6),SUMPRODUCT(($C$3:$C9352=Party_Statement!$C$5)*($B$3:$B9352&gt;=Party_Statement!$C$6)*($B$3:$B9352&lt;=Party_Statement!$E$6)),""))</f>
        <v/>
      </c>
    </row>
    <row r="9353" spans="1:11" x14ac:dyDescent="0.2">
      <c r="A9353" s="203">
        <f>'BANK RECON'!A529</f>
        <v>0</v>
      </c>
      <c r="B9353" s="197">
        <f>'BANK RECON'!B529</f>
        <v>0</v>
      </c>
      <c r="C9353" s="200">
        <f>'BANK RECON'!D529</f>
        <v>0</v>
      </c>
      <c r="D9353" s="200">
        <f>'BANK RECON'!D529</f>
        <v>0</v>
      </c>
      <c r="E9353" s="200">
        <f>'BANK RECON'!C529</f>
        <v>0</v>
      </c>
      <c r="F9353" s="200">
        <f>'BANK RECON'!E529</f>
        <v>0</v>
      </c>
      <c r="G9353" s="201">
        <f>'BANK RECON'!G529</f>
        <v>0</v>
      </c>
      <c r="H9353" s="201"/>
      <c r="I9353" s="201">
        <f t="shared" si="148"/>
        <v>0</v>
      </c>
      <c r="J9353" s="200"/>
      <c r="K9353" s="200" t="str" cm="1">
        <f t="array" ref="K9353">IF($C9353="","",IF(AND($C9353=Party_Statement!$C$5,$B9353&gt;=Party_Statement!$C$6,$B9353&lt;=Party_Statement!$E$6),SUMPRODUCT(($C$3:$C9353=Party_Statement!$C$5)*($B$3:$B9353&gt;=Party_Statement!$C$6)*($B$3:$B9353&lt;=Party_Statement!$E$6)),""))</f>
        <v/>
      </c>
    </row>
    <row r="9354" spans="1:11" x14ac:dyDescent="0.2">
      <c r="A9354" s="203">
        <f>'BANK RECON'!A530</f>
        <v>0</v>
      </c>
      <c r="B9354" s="197">
        <f>'BANK RECON'!B530</f>
        <v>0</v>
      </c>
      <c r="C9354" s="200">
        <f>'BANK RECON'!D530</f>
        <v>0</v>
      </c>
      <c r="D9354" s="200">
        <f>'BANK RECON'!D530</f>
        <v>0</v>
      </c>
      <c r="E9354" s="200">
        <f>'BANK RECON'!C530</f>
        <v>0</v>
      </c>
      <c r="F9354" s="200">
        <f>'BANK RECON'!E530</f>
        <v>0</v>
      </c>
      <c r="G9354" s="201">
        <f>'BANK RECON'!G530</f>
        <v>0</v>
      </c>
      <c r="H9354" s="201"/>
      <c r="I9354" s="201">
        <f t="shared" si="148"/>
        <v>0</v>
      </c>
      <c r="J9354" s="200"/>
      <c r="K9354" s="200" t="str" cm="1">
        <f t="array" ref="K9354">IF($C9354="","",IF(AND($C9354=Party_Statement!$C$5,$B9354&gt;=Party_Statement!$C$6,$B9354&lt;=Party_Statement!$E$6),SUMPRODUCT(($C$3:$C9354=Party_Statement!$C$5)*($B$3:$B9354&gt;=Party_Statement!$C$6)*($B$3:$B9354&lt;=Party_Statement!$E$6)),""))</f>
        <v/>
      </c>
    </row>
    <row r="9355" spans="1:11" x14ac:dyDescent="0.2">
      <c r="A9355" s="203">
        <f>'BANK RECON'!A531</f>
        <v>0</v>
      </c>
      <c r="B9355" s="197">
        <f>'BANK RECON'!B531</f>
        <v>0</v>
      </c>
      <c r="C9355" s="200">
        <f>'BANK RECON'!D531</f>
        <v>0</v>
      </c>
      <c r="D9355" s="200">
        <f>'BANK RECON'!D531</f>
        <v>0</v>
      </c>
      <c r="E9355" s="200">
        <f>'BANK RECON'!C531</f>
        <v>0</v>
      </c>
      <c r="F9355" s="200">
        <f>'BANK RECON'!E531</f>
        <v>0</v>
      </c>
      <c r="G9355" s="201">
        <f>'BANK RECON'!G531</f>
        <v>0</v>
      </c>
      <c r="H9355" s="201"/>
      <c r="I9355" s="201">
        <f t="shared" si="148"/>
        <v>0</v>
      </c>
      <c r="J9355" s="200"/>
      <c r="K9355" s="200" t="str" cm="1">
        <f t="array" ref="K9355">IF($C9355="","",IF(AND($C9355=Party_Statement!$C$5,$B9355&gt;=Party_Statement!$C$6,$B9355&lt;=Party_Statement!$E$6),SUMPRODUCT(($C$3:$C9355=Party_Statement!$C$5)*($B$3:$B9355&gt;=Party_Statement!$C$6)*($B$3:$B9355&lt;=Party_Statement!$E$6)),""))</f>
        <v/>
      </c>
    </row>
    <row r="9356" spans="1:11" x14ac:dyDescent="0.2">
      <c r="A9356" s="203">
        <f>'BANK RECON'!A532</f>
        <v>0</v>
      </c>
      <c r="B9356" s="197">
        <f>'BANK RECON'!B532</f>
        <v>0</v>
      </c>
      <c r="C9356" s="200">
        <f>'BANK RECON'!D532</f>
        <v>0</v>
      </c>
      <c r="D9356" s="200">
        <f>'BANK RECON'!D532</f>
        <v>0</v>
      </c>
      <c r="E9356" s="200">
        <f>'BANK RECON'!C532</f>
        <v>0</v>
      </c>
      <c r="F9356" s="200">
        <f>'BANK RECON'!E532</f>
        <v>0</v>
      </c>
      <c r="G9356" s="201">
        <f>'BANK RECON'!G532</f>
        <v>0</v>
      </c>
      <c r="H9356" s="201"/>
      <c r="I9356" s="201">
        <f t="shared" si="148"/>
        <v>0</v>
      </c>
      <c r="J9356" s="200"/>
      <c r="K9356" s="200" t="str" cm="1">
        <f t="array" ref="K9356">IF($C9356="","",IF(AND($C9356=Party_Statement!$C$5,$B9356&gt;=Party_Statement!$C$6,$B9356&lt;=Party_Statement!$E$6),SUMPRODUCT(($C$3:$C9356=Party_Statement!$C$5)*($B$3:$B9356&gt;=Party_Statement!$C$6)*($B$3:$B9356&lt;=Party_Statement!$E$6)),""))</f>
        <v/>
      </c>
    </row>
    <row r="9357" spans="1:11" x14ac:dyDescent="0.2">
      <c r="A9357" s="203">
        <f>'BANK RECON'!A533</f>
        <v>0</v>
      </c>
      <c r="B9357" s="197">
        <f>'BANK RECON'!B533</f>
        <v>0</v>
      </c>
      <c r="C9357" s="200">
        <f>'BANK RECON'!D533</f>
        <v>0</v>
      </c>
      <c r="D9357" s="200">
        <f>'BANK RECON'!D533</f>
        <v>0</v>
      </c>
      <c r="E9357" s="200">
        <f>'BANK RECON'!C533</f>
        <v>0</v>
      </c>
      <c r="F9357" s="200">
        <f>'BANK RECON'!E533</f>
        <v>0</v>
      </c>
      <c r="G9357" s="201">
        <f>'BANK RECON'!G533</f>
        <v>0</v>
      </c>
      <c r="H9357" s="201"/>
      <c r="I9357" s="201">
        <f t="shared" si="148"/>
        <v>0</v>
      </c>
      <c r="J9357" s="200"/>
      <c r="K9357" s="200" t="str" cm="1">
        <f t="array" ref="K9357">IF($C9357="","",IF(AND($C9357=Party_Statement!$C$5,$B9357&gt;=Party_Statement!$C$6,$B9357&lt;=Party_Statement!$E$6),SUMPRODUCT(($C$3:$C9357=Party_Statement!$C$5)*($B$3:$B9357&gt;=Party_Statement!$C$6)*($B$3:$B9357&lt;=Party_Statement!$E$6)),""))</f>
        <v/>
      </c>
    </row>
    <row r="9358" spans="1:11" x14ac:dyDescent="0.2">
      <c r="A9358" s="203">
        <f>'BANK RECON'!A534</f>
        <v>0</v>
      </c>
      <c r="B9358" s="197">
        <f>'BANK RECON'!B534</f>
        <v>0</v>
      </c>
      <c r="C9358" s="200">
        <f>'BANK RECON'!D534</f>
        <v>0</v>
      </c>
      <c r="D9358" s="200">
        <f>'BANK RECON'!D534</f>
        <v>0</v>
      </c>
      <c r="E9358" s="200">
        <f>'BANK RECON'!C534</f>
        <v>0</v>
      </c>
      <c r="F9358" s="200">
        <f>'BANK RECON'!E534</f>
        <v>0</v>
      </c>
      <c r="G9358" s="201">
        <f>'BANK RECON'!G534</f>
        <v>0</v>
      </c>
      <c r="H9358" s="201"/>
      <c r="I9358" s="201">
        <f t="shared" si="148"/>
        <v>0</v>
      </c>
      <c r="J9358" s="200"/>
      <c r="K9358" s="200" t="str" cm="1">
        <f t="array" ref="K9358">IF($C9358="","",IF(AND($C9358=Party_Statement!$C$5,$B9358&gt;=Party_Statement!$C$6,$B9358&lt;=Party_Statement!$E$6),SUMPRODUCT(($C$3:$C9358=Party_Statement!$C$5)*($B$3:$B9358&gt;=Party_Statement!$C$6)*($B$3:$B9358&lt;=Party_Statement!$E$6)),""))</f>
        <v/>
      </c>
    </row>
    <row r="9359" spans="1:11" x14ac:dyDescent="0.2">
      <c r="A9359" s="203">
        <f>'BANK RECON'!A535</f>
        <v>0</v>
      </c>
      <c r="B9359" s="197">
        <f>'BANK RECON'!B535</f>
        <v>0</v>
      </c>
      <c r="C9359" s="200">
        <f>'BANK RECON'!D535</f>
        <v>0</v>
      </c>
      <c r="D9359" s="200">
        <f>'BANK RECON'!D535</f>
        <v>0</v>
      </c>
      <c r="E9359" s="200">
        <f>'BANK RECON'!C535</f>
        <v>0</v>
      </c>
      <c r="F9359" s="200">
        <f>'BANK RECON'!E535</f>
        <v>0</v>
      </c>
      <c r="G9359" s="201">
        <f>'BANK RECON'!G535</f>
        <v>0</v>
      </c>
      <c r="H9359" s="201"/>
      <c r="I9359" s="201">
        <f t="shared" si="148"/>
        <v>0</v>
      </c>
      <c r="J9359" s="200"/>
      <c r="K9359" s="200" t="str" cm="1">
        <f t="array" ref="K9359">IF($C9359="","",IF(AND($C9359=Party_Statement!$C$5,$B9359&gt;=Party_Statement!$C$6,$B9359&lt;=Party_Statement!$E$6),SUMPRODUCT(($C$3:$C9359=Party_Statement!$C$5)*($B$3:$B9359&gt;=Party_Statement!$C$6)*($B$3:$B9359&lt;=Party_Statement!$E$6)),""))</f>
        <v/>
      </c>
    </row>
    <row r="9360" spans="1:11" x14ac:dyDescent="0.2">
      <c r="A9360" s="203">
        <f>'BANK RECON'!A536</f>
        <v>0</v>
      </c>
      <c r="B9360" s="197">
        <f>'BANK RECON'!B536</f>
        <v>0</v>
      </c>
      <c r="C9360" s="200">
        <f>'BANK RECON'!D536</f>
        <v>0</v>
      </c>
      <c r="D9360" s="200">
        <f>'BANK RECON'!D536</f>
        <v>0</v>
      </c>
      <c r="E9360" s="200">
        <f>'BANK RECON'!C536</f>
        <v>0</v>
      </c>
      <c r="F9360" s="200">
        <f>'BANK RECON'!E536</f>
        <v>0</v>
      </c>
      <c r="G9360" s="201">
        <f>'BANK RECON'!G536</f>
        <v>0</v>
      </c>
      <c r="H9360" s="201"/>
      <c r="I9360" s="201">
        <f t="shared" si="148"/>
        <v>0</v>
      </c>
      <c r="J9360" s="200"/>
      <c r="K9360" s="200" t="str" cm="1">
        <f t="array" ref="K9360">IF($C9360="","",IF(AND($C9360=Party_Statement!$C$5,$B9360&gt;=Party_Statement!$C$6,$B9360&lt;=Party_Statement!$E$6),SUMPRODUCT(($C$3:$C9360=Party_Statement!$C$5)*($B$3:$B9360&gt;=Party_Statement!$C$6)*($B$3:$B9360&lt;=Party_Statement!$E$6)),""))</f>
        <v/>
      </c>
    </row>
    <row r="9361" spans="1:11" x14ac:dyDescent="0.2">
      <c r="A9361" s="203">
        <f>'BANK RECON'!A537</f>
        <v>0</v>
      </c>
      <c r="B9361" s="197">
        <f>'BANK RECON'!B537</f>
        <v>0</v>
      </c>
      <c r="C9361" s="200">
        <f>'BANK RECON'!D537</f>
        <v>0</v>
      </c>
      <c r="D9361" s="200">
        <f>'BANK RECON'!D537</f>
        <v>0</v>
      </c>
      <c r="E9361" s="200">
        <f>'BANK RECON'!C537</f>
        <v>0</v>
      </c>
      <c r="F9361" s="200">
        <f>'BANK RECON'!E537</f>
        <v>0</v>
      </c>
      <c r="G9361" s="201">
        <f>'BANK RECON'!G537</f>
        <v>0</v>
      </c>
      <c r="H9361" s="201"/>
      <c r="I9361" s="201">
        <f t="shared" si="148"/>
        <v>0</v>
      </c>
      <c r="J9361" s="200"/>
      <c r="K9361" s="200" t="str" cm="1">
        <f t="array" ref="K9361">IF($C9361="","",IF(AND($C9361=Party_Statement!$C$5,$B9361&gt;=Party_Statement!$C$6,$B9361&lt;=Party_Statement!$E$6),SUMPRODUCT(($C$3:$C9361=Party_Statement!$C$5)*($B$3:$B9361&gt;=Party_Statement!$C$6)*($B$3:$B9361&lt;=Party_Statement!$E$6)),""))</f>
        <v/>
      </c>
    </row>
    <row r="9362" spans="1:11" x14ac:dyDescent="0.2">
      <c r="A9362" s="203"/>
      <c r="B9362" s="197"/>
      <c r="C9362" s="200"/>
      <c r="D9362" s="200"/>
      <c r="E9362" s="200"/>
      <c r="F9362" s="200"/>
      <c r="G9362" s="201"/>
      <c r="H9362" s="201"/>
      <c r="I9362" s="201"/>
      <c r="J9362" s="200"/>
      <c r="K9362" s="200" t="str" cm="1">
        <f t="array" ref="K9362">IF($C9362="","",IF(AND($C9362=Party_Statement!$C$5,$B9362&gt;=Party_Statement!$C$6,$B9362&lt;=Party_Statement!$E$6),SUMPRODUCT(($C$3:$C9362=Party_Statement!$C$5)*($B$3:$B9362&gt;=Party_Statement!$C$6)*($B$3:$B9362&lt;=Party_Statement!$E$6)),""))</f>
        <v/>
      </c>
    </row>
    <row r="9363" spans="1:11" x14ac:dyDescent="0.2">
      <c r="A9363" s="207"/>
      <c r="B9363" s="204"/>
      <c r="C9363" s="205" t="s">
        <v>8833</v>
      </c>
      <c r="D9363" s="205"/>
      <c r="E9363" s="205"/>
      <c r="F9363" s="205"/>
      <c r="G9363" s="206">
        <f>SUBTOTAL(9,G3:G9362)</f>
        <v>11875449.665000001</v>
      </c>
      <c r="H9363" s="206">
        <f>SUBTOTAL(9,H3:H9362)</f>
        <v>13269660.654540904</v>
      </c>
      <c r="I9363" s="206">
        <f>SUBTOTAL(9,I3:I9362)</f>
        <v>-1357581.0695409058</v>
      </c>
      <c r="J9363" s="205"/>
      <c r="K9363" s="200" t="str" cm="1">
        <f t="array" ref="K9363">IF($C9363="","",IF(AND($C9363=Party_Statement!$C$5,$B9363&gt;=Party_Statement!$C$6,$B9363&lt;=Party_Statement!$E$6),SUMPRODUCT(($C$3:$C9363=Party_Statement!$C$5)*($B$3:$B9363&gt;=Party_Statement!$C$6)*($B$3:$B9363&lt;=Party_Statement!$E$6)),""))</f>
        <v/>
      </c>
    </row>
  </sheetData>
  <autoFilter ref="A2:K9362" xr:uid="{00000000-0001-0000-0A00-000000000000}"/>
  <mergeCells count="1">
    <mergeCell ref="A1:J1"/>
  </mergeCells>
  <conditionalFormatting sqref="A8487:I8487">
    <cfRule type="expression" dxfId="27" priority="2">
      <formula>AND($A8487&lt;&gt;"",MOD(ROW(),2)=0)</formula>
    </cfRule>
  </conditionalFormatting>
  <conditionalFormatting sqref="A3:J3 J4:J502 A4:I4408 B4409:B6472 B6474:B8486 B8488:B8826 B8828:B9363">
    <cfRule type="expression" dxfId="26" priority="7">
      <formula>AND($A3&lt;&gt;"",MOD(ROW(),2)=0)</formula>
    </cfRule>
  </conditionalFormatting>
  <conditionalFormatting sqref="J4407">
    <cfRule type="expression" dxfId="25" priority="1">
      <formula>AND($A4407&lt;&gt;"",MOD(ROW(),2)=0)</formula>
    </cfRule>
  </conditionalFormatting>
  <printOptions horizontalCentered="1"/>
  <pageMargins left="0.75" right="0.75" top="1" bottom="1" header="0.5" footer="0.5"/>
  <pageSetup scale="90" fitToHeight="0" orientation="landscape" r:id="rId1"/>
  <headerFooter>
    <oddHeader>&amp;C&amp;"Calibri,Bold"&amp;12 &amp;K1F3864[Your Dairy Plant Name]</oddHeader>
    <oddFooter>&amp;LPrinted &amp;D&amp;RPage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75623"/>
    <pageSetUpPr fitToPage="1"/>
  </sheetPr>
  <dimension ref="A1:M2167"/>
  <sheetViews>
    <sheetView showGridLines="0" tabSelected="1" zoomScale="98" zoomScaleNormal="98" workbookViewId="0">
      <pane ySplit="2" topLeftCell="A983" activePane="bottomLeft" state="frozen"/>
      <selection pane="bottomLeft" activeCell="I1010" sqref="I1010"/>
    </sheetView>
  </sheetViews>
  <sheetFormatPr baseColWidth="10" defaultColWidth="8.83203125" defaultRowHeight="15" x14ac:dyDescent="0.2"/>
  <cols>
    <col min="1" max="1" width="11.5" customWidth="1"/>
    <col min="2" max="2" width="11.5" style="174" customWidth="1"/>
    <col min="3" max="3" width="10.5" customWidth="1"/>
    <col min="4" max="4" width="25.5" customWidth="1"/>
    <col min="6" max="6" width="8.83203125" customWidth="1"/>
    <col min="7" max="7" width="13.83203125" bestFit="1" customWidth="1"/>
    <col min="8" max="8" width="15.6640625" bestFit="1" customWidth="1"/>
    <col min="9" max="9" width="8.83203125" customWidth="1"/>
    <col min="10" max="10" width="16.5" bestFit="1" customWidth="1"/>
    <col min="11" max="12" width="8.83203125" customWidth="1"/>
    <col min="13" max="13" width="20" customWidth="1"/>
  </cols>
  <sheetData>
    <row r="1" spans="1:13" ht="32" customHeight="1" x14ac:dyDescent="0.2">
      <c r="A1" s="250" t="str">
        <f>D33</f>
        <v>CHHATRABHUMI STORE</v>
      </c>
      <c r="B1" s="264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</row>
    <row r="2" spans="1:13" ht="28" customHeight="1" x14ac:dyDescent="0.2">
      <c r="A2" s="3" t="s">
        <v>3</v>
      </c>
      <c r="B2" s="175" t="s">
        <v>4</v>
      </c>
      <c r="C2" s="3" t="s">
        <v>118</v>
      </c>
      <c r="D2" s="3" t="s">
        <v>109</v>
      </c>
      <c r="E2" s="3" t="s">
        <v>119</v>
      </c>
      <c r="F2" s="3" t="s">
        <v>120</v>
      </c>
      <c r="G2" s="3" t="s">
        <v>121</v>
      </c>
      <c r="H2" s="3" t="s">
        <v>84</v>
      </c>
      <c r="I2" s="3" t="s">
        <v>122</v>
      </c>
      <c r="J2" s="3" t="s">
        <v>81</v>
      </c>
      <c r="K2" s="3" t="s">
        <v>13</v>
      </c>
      <c r="L2" s="3" t="s">
        <v>82</v>
      </c>
      <c r="M2" s="3" t="s">
        <v>15</v>
      </c>
    </row>
    <row r="3" spans="1:13" x14ac:dyDescent="0.2">
      <c r="A3" s="120">
        <v>66915</v>
      </c>
      <c r="B3" s="178">
        <f t="shared" ref="B3:B14" si="0">IF(A3="","",IF(ISNUMBER(A3),IFERROR(VLOOKUP(TEXT(A3,"yyyy/mm/dd"),BSAD,2,FALSE),""),IFERROR(VLOOKUP(A3,BSAD,2,FALSE),"")))</f>
        <v>46202</v>
      </c>
      <c r="C3" s="4" t="s">
        <v>8921</v>
      </c>
      <c r="D3" s="4" t="s">
        <v>673</v>
      </c>
      <c r="E3" s="4" t="s">
        <v>8919</v>
      </c>
      <c r="F3" s="36">
        <v>1</v>
      </c>
      <c r="G3" s="5">
        <v>81953</v>
      </c>
      <c r="H3" s="5">
        <f t="shared" ref="H3:H21" si="1">IF($F3="","",$F3*$G3)</f>
        <v>81953</v>
      </c>
      <c r="I3" s="37">
        <v>0</v>
      </c>
      <c r="J3" s="5">
        <f t="shared" ref="J3:J21" si="2">IF($F3="","",$H3*(1-$I3/100))</f>
        <v>81953</v>
      </c>
      <c r="K3" s="4" t="s">
        <v>126</v>
      </c>
      <c r="L3" s="4" t="s">
        <v>127</v>
      </c>
      <c r="M3" s="152"/>
    </row>
    <row r="4" spans="1:13" x14ac:dyDescent="0.2">
      <c r="A4" s="120">
        <v>66915</v>
      </c>
      <c r="B4" s="178">
        <f t="shared" si="0"/>
        <v>46202</v>
      </c>
      <c r="C4" s="4" t="s">
        <v>8922</v>
      </c>
      <c r="D4" s="210" t="s">
        <v>323</v>
      </c>
      <c r="E4" s="4" t="s">
        <v>8919</v>
      </c>
      <c r="F4" s="211">
        <v>1</v>
      </c>
      <c r="G4" s="212">
        <v>28322</v>
      </c>
      <c r="H4" s="212">
        <f t="shared" si="1"/>
        <v>28322</v>
      </c>
      <c r="I4" s="37">
        <v>0</v>
      </c>
      <c r="J4" s="5">
        <f t="shared" si="2"/>
        <v>28322</v>
      </c>
      <c r="K4" s="4" t="s">
        <v>126</v>
      </c>
      <c r="L4" s="4" t="s">
        <v>127</v>
      </c>
      <c r="M4" s="213"/>
    </row>
    <row r="5" spans="1:13" x14ac:dyDescent="0.2">
      <c r="A5" s="120">
        <v>66915</v>
      </c>
      <c r="B5" s="178">
        <f t="shared" si="0"/>
        <v>46202</v>
      </c>
      <c r="C5" s="4" t="s">
        <v>8923</v>
      </c>
      <c r="D5" s="210" t="s">
        <v>1302</v>
      </c>
      <c r="E5" s="4" t="s">
        <v>8919</v>
      </c>
      <c r="F5" s="211">
        <v>1</v>
      </c>
      <c r="G5" s="212">
        <v>6950</v>
      </c>
      <c r="H5" s="212">
        <f t="shared" si="1"/>
        <v>6950</v>
      </c>
      <c r="I5" s="37">
        <v>0</v>
      </c>
      <c r="J5" s="5">
        <f t="shared" si="2"/>
        <v>6950</v>
      </c>
      <c r="K5" s="4" t="s">
        <v>126</v>
      </c>
      <c r="L5" s="4" t="s">
        <v>127</v>
      </c>
      <c r="M5" s="213"/>
    </row>
    <row r="6" spans="1:13" x14ac:dyDescent="0.2">
      <c r="A6" s="120">
        <v>66915</v>
      </c>
      <c r="B6" s="178">
        <f t="shared" si="0"/>
        <v>46202</v>
      </c>
      <c r="C6" s="4" t="s">
        <v>8924</v>
      </c>
      <c r="D6" s="210" t="s">
        <v>1305</v>
      </c>
      <c r="E6" s="4" t="s">
        <v>8919</v>
      </c>
      <c r="F6" s="211">
        <v>1</v>
      </c>
      <c r="G6" s="212">
        <v>3400</v>
      </c>
      <c r="H6" s="212">
        <f t="shared" si="1"/>
        <v>3400</v>
      </c>
      <c r="I6" s="37">
        <v>0</v>
      </c>
      <c r="J6" s="5">
        <f t="shared" si="2"/>
        <v>3400</v>
      </c>
      <c r="K6" s="4" t="s">
        <v>126</v>
      </c>
      <c r="L6" s="4" t="s">
        <v>127</v>
      </c>
      <c r="M6" s="213"/>
    </row>
    <row r="7" spans="1:13" x14ac:dyDescent="0.2">
      <c r="A7" s="120">
        <v>66915</v>
      </c>
      <c r="B7" s="178">
        <f t="shared" si="0"/>
        <v>46202</v>
      </c>
      <c r="C7" s="4" t="s">
        <v>8925</v>
      </c>
      <c r="D7" s="210" t="s">
        <v>141</v>
      </c>
      <c r="E7" s="4" t="s">
        <v>8919</v>
      </c>
      <c r="F7" s="211">
        <v>1</v>
      </c>
      <c r="G7" s="212">
        <v>44495</v>
      </c>
      <c r="H7" s="212">
        <f t="shared" si="1"/>
        <v>44495</v>
      </c>
      <c r="I7" s="37">
        <v>0</v>
      </c>
      <c r="J7" s="5">
        <f t="shared" si="2"/>
        <v>44495</v>
      </c>
      <c r="K7" s="4" t="s">
        <v>126</v>
      </c>
      <c r="L7" s="4" t="s">
        <v>127</v>
      </c>
      <c r="M7" s="213"/>
    </row>
    <row r="8" spans="1:13" x14ac:dyDescent="0.2">
      <c r="A8" s="120">
        <v>66915</v>
      </c>
      <c r="B8" s="178">
        <f t="shared" si="0"/>
        <v>46202</v>
      </c>
      <c r="C8" s="4" t="s">
        <v>8926</v>
      </c>
      <c r="D8" s="210" t="s">
        <v>1307</v>
      </c>
      <c r="E8" s="4" t="s">
        <v>8919</v>
      </c>
      <c r="F8" s="211">
        <v>1</v>
      </c>
      <c r="G8" s="212">
        <v>208022</v>
      </c>
      <c r="H8" s="212">
        <f t="shared" si="1"/>
        <v>208022</v>
      </c>
      <c r="I8" s="37">
        <v>0</v>
      </c>
      <c r="J8" s="5">
        <f t="shared" si="2"/>
        <v>208022</v>
      </c>
      <c r="K8" s="4" t="s">
        <v>126</v>
      </c>
      <c r="L8" s="4" t="s">
        <v>127</v>
      </c>
      <c r="M8" s="213"/>
    </row>
    <row r="9" spans="1:13" x14ac:dyDescent="0.2">
      <c r="A9" s="120">
        <v>66915</v>
      </c>
      <c r="B9" s="178">
        <f t="shared" si="0"/>
        <v>46202</v>
      </c>
      <c r="C9" s="4" t="s">
        <v>8927</v>
      </c>
      <c r="D9" s="210" t="s">
        <v>145</v>
      </c>
      <c r="E9" s="4" t="s">
        <v>8919</v>
      </c>
      <c r="F9" s="211">
        <v>1</v>
      </c>
      <c r="G9" s="212">
        <v>9310</v>
      </c>
      <c r="H9" s="212">
        <f t="shared" si="1"/>
        <v>9310</v>
      </c>
      <c r="I9" s="37">
        <v>0</v>
      </c>
      <c r="J9" s="5">
        <f t="shared" si="2"/>
        <v>9310</v>
      </c>
      <c r="K9" s="4" t="s">
        <v>126</v>
      </c>
      <c r="L9" s="4" t="s">
        <v>127</v>
      </c>
      <c r="M9" s="213"/>
    </row>
    <row r="10" spans="1:13" x14ac:dyDescent="0.2">
      <c r="A10" s="120">
        <v>66915</v>
      </c>
      <c r="B10" s="178">
        <f t="shared" si="0"/>
        <v>46202</v>
      </c>
      <c r="C10" s="4" t="s">
        <v>8928</v>
      </c>
      <c r="D10" s="210" t="s">
        <v>147</v>
      </c>
      <c r="E10" s="4" t="s">
        <v>8919</v>
      </c>
      <c r="F10" s="211">
        <v>1</v>
      </c>
      <c r="G10" s="212">
        <v>39602</v>
      </c>
      <c r="H10" s="212">
        <f t="shared" si="1"/>
        <v>39602</v>
      </c>
      <c r="I10" s="37">
        <v>0</v>
      </c>
      <c r="J10" s="5">
        <f t="shared" si="2"/>
        <v>39602</v>
      </c>
      <c r="K10" s="4" t="s">
        <v>126</v>
      </c>
      <c r="L10" s="4" t="s">
        <v>127</v>
      </c>
      <c r="M10" s="213"/>
    </row>
    <row r="11" spans="1:13" x14ac:dyDescent="0.2">
      <c r="A11" s="120">
        <v>66915</v>
      </c>
      <c r="B11" s="178">
        <f t="shared" si="0"/>
        <v>46202</v>
      </c>
      <c r="C11" s="4" t="s">
        <v>8929</v>
      </c>
      <c r="D11" s="210" t="s">
        <v>151</v>
      </c>
      <c r="E11" s="4" t="s">
        <v>8919</v>
      </c>
      <c r="F11" s="211">
        <v>1</v>
      </c>
      <c r="G11" s="212">
        <v>14507</v>
      </c>
      <c r="H11" s="212">
        <f t="shared" si="1"/>
        <v>14507</v>
      </c>
      <c r="I11" s="37">
        <v>0</v>
      </c>
      <c r="J11" s="5">
        <f t="shared" si="2"/>
        <v>14507</v>
      </c>
      <c r="K11" s="4" t="s">
        <v>126</v>
      </c>
      <c r="L11" s="4" t="s">
        <v>127</v>
      </c>
      <c r="M11" s="213"/>
    </row>
    <row r="12" spans="1:13" x14ac:dyDescent="0.2">
      <c r="A12" s="120">
        <v>66915</v>
      </c>
      <c r="B12" s="178">
        <f t="shared" si="0"/>
        <v>46202</v>
      </c>
      <c r="C12" s="4" t="s">
        <v>8930</v>
      </c>
      <c r="D12" s="210" t="s">
        <v>1312</v>
      </c>
      <c r="E12" s="4" t="s">
        <v>8919</v>
      </c>
      <c r="F12" s="211">
        <v>1</v>
      </c>
      <c r="G12" s="212">
        <v>2550</v>
      </c>
      <c r="H12" s="212">
        <f t="shared" si="1"/>
        <v>2550</v>
      </c>
      <c r="I12" s="37">
        <v>0</v>
      </c>
      <c r="J12" s="5">
        <f t="shared" si="2"/>
        <v>2550</v>
      </c>
      <c r="K12" s="4" t="s">
        <v>126</v>
      </c>
      <c r="L12" s="4" t="s">
        <v>127</v>
      </c>
      <c r="M12" s="213"/>
    </row>
    <row r="13" spans="1:13" x14ac:dyDescent="0.2">
      <c r="A13" s="120">
        <v>66915</v>
      </c>
      <c r="B13" s="178">
        <f t="shared" si="0"/>
        <v>46202</v>
      </c>
      <c r="C13" s="4" t="s">
        <v>8931</v>
      </c>
      <c r="D13" s="148" t="s">
        <v>1401</v>
      </c>
      <c r="E13" s="4" t="s">
        <v>8919</v>
      </c>
      <c r="F13" s="211">
        <v>1</v>
      </c>
      <c r="G13" s="150">
        <v>8117.5</v>
      </c>
      <c r="H13" s="150">
        <f t="shared" si="1"/>
        <v>8117.5</v>
      </c>
      <c r="I13" s="37">
        <v>0</v>
      </c>
      <c r="J13" s="5">
        <f t="shared" si="2"/>
        <v>8117.5</v>
      </c>
      <c r="K13" s="4" t="s">
        <v>126</v>
      </c>
      <c r="L13" s="4" t="s">
        <v>127</v>
      </c>
      <c r="M13" s="156"/>
    </row>
    <row r="14" spans="1:13" x14ac:dyDescent="0.2">
      <c r="A14" s="120">
        <v>66915</v>
      </c>
      <c r="B14" s="178">
        <f t="shared" si="0"/>
        <v>46202</v>
      </c>
      <c r="C14" s="4" t="s">
        <v>8932</v>
      </c>
      <c r="D14" s="148" t="s">
        <v>1322</v>
      </c>
      <c r="E14" s="4" t="s">
        <v>8919</v>
      </c>
      <c r="F14" s="149">
        <v>1</v>
      </c>
      <c r="G14" s="150">
        <v>2750</v>
      </c>
      <c r="H14" s="150">
        <f t="shared" si="1"/>
        <v>2750</v>
      </c>
      <c r="I14" s="37">
        <v>0</v>
      </c>
      <c r="J14" s="5">
        <f t="shared" si="2"/>
        <v>2750</v>
      </c>
      <c r="K14" s="4" t="s">
        <v>126</v>
      </c>
      <c r="L14" s="4" t="s">
        <v>127</v>
      </c>
      <c r="M14" s="156"/>
    </row>
    <row r="15" spans="1:13" x14ac:dyDescent="0.2">
      <c r="A15" s="120">
        <v>66915</v>
      </c>
      <c r="B15" s="178">
        <f t="shared" ref="B15:B21" si="3">IF(A15="","",IF(ISNUMBER(A15),IFERROR(VLOOKUP(TEXT(A15,"yyyy/mm/dd"),BSAD,2,FALSE),""),IFERROR(VLOOKUP(A15,BSAD,2,FALSE),"")))</f>
        <v>46202</v>
      </c>
      <c r="C15" s="4" t="s">
        <v>8933</v>
      </c>
      <c r="D15" s="148" t="s">
        <v>1409</v>
      </c>
      <c r="E15" s="4" t="s">
        <v>8919</v>
      </c>
      <c r="F15" s="149">
        <v>1</v>
      </c>
      <c r="G15" s="150">
        <v>550</v>
      </c>
      <c r="H15" s="150">
        <f t="shared" si="1"/>
        <v>550</v>
      </c>
      <c r="I15" s="37">
        <v>0</v>
      </c>
      <c r="J15" s="5">
        <f t="shared" si="2"/>
        <v>550</v>
      </c>
      <c r="K15" s="4" t="s">
        <v>126</v>
      </c>
      <c r="L15" s="4" t="s">
        <v>127</v>
      </c>
      <c r="M15" s="156"/>
    </row>
    <row r="16" spans="1:13" x14ac:dyDescent="0.2">
      <c r="A16" s="120">
        <v>66915</v>
      </c>
      <c r="B16" s="178">
        <f t="shared" si="3"/>
        <v>46202</v>
      </c>
      <c r="C16" s="4" t="s">
        <v>8934</v>
      </c>
      <c r="D16" s="148" t="s">
        <v>209</v>
      </c>
      <c r="E16" s="4" t="s">
        <v>8919</v>
      </c>
      <c r="F16" s="149">
        <v>1</v>
      </c>
      <c r="G16" s="150">
        <v>821.5</v>
      </c>
      <c r="H16" s="150">
        <f t="shared" si="1"/>
        <v>821.5</v>
      </c>
      <c r="I16" s="37">
        <v>0</v>
      </c>
      <c r="J16" s="5">
        <f t="shared" si="2"/>
        <v>821.5</v>
      </c>
      <c r="K16" s="4" t="s">
        <v>126</v>
      </c>
      <c r="L16" s="4" t="s">
        <v>127</v>
      </c>
      <c r="M16" s="156"/>
    </row>
    <row r="17" spans="1:13" x14ac:dyDescent="0.2">
      <c r="A17" s="120">
        <v>66915</v>
      </c>
      <c r="B17" s="178">
        <f t="shared" si="3"/>
        <v>46202</v>
      </c>
      <c r="C17" s="4" t="s">
        <v>8935</v>
      </c>
      <c r="D17" s="148" t="s">
        <v>8920</v>
      </c>
      <c r="E17" s="4" t="s">
        <v>8919</v>
      </c>
      <c r="F17" s="149">
        <v>1</v>
      </c>
      <c r="G17" s="150">
        <v>15725</v>
      </c>
      <c r="H17" s="150">
        <f t="shared" si="1"/>
        <v>15725</v>
      </c>
      <c r="I17" s="37">
        <v>0</v>
      </c>
      <c r="J17" s="5">
        <f t="shared" si="2"/>
        <v>15725</v>
      </c>
      <c r="K17" s="4" t="s">
        <v>126</v>
      </c>
      <c r="L17" s="4" t="s">
        <v>127</v>
      </c>
      <c r="M17" s="156"/>
    </row>
    <row r="18" spans="1:13" x14ac:dyDescent="0.2">
      <c r="A18" s="120">
        <v>66915</v>
      </c>
      <c r="B18" s="178">
        <f t="shared" si="3"/>
        <v>46202</v>
      </c>
      <c r="C18" s="4" t="s">
        <v>8936</v>
      </c>
      <c r="D18" s="148" t="s">
        <v>259</v>
      </c>
      <c r="E18" s="4" t="s">
        <v>8919</v>
      </c>
      <c r="F18" s="149">
        <v>1</v>
      </c>
      <c r="G18" s="150">
        <v>16500</v>
      </c>
      <c r="H18" s="150">
        <f t="shared" si="1"/>
        <v>16500</v>
      </c>
      <c r="I18" s="37">
        <v>0</v>
      </c>
      <c r="J18" s="5">
        <f t="shared" si="2"/>
        <v>16500</v>
      </c>
      <c r="K18" s="4" t="s">
        <v>126</v>
      </c>
      <c r="L18" s="4" t="s">
        <v>127</v>
      </c>
      <c r="M18" s="156"/>
    </row>
    <row r="19" spans="1:13" x14ac:dyDescent="0.2">
      <c r="A19" s="120">
        <v>66915</v>
      </c>
      <c r="B19" s="178">
        <f t="shared" si="3"/>
        <v>46202</v>
      </c>
      <c r="C19" s="4" t="s">
        <v>8937</v>
      </c>
      <c r="D19" s="148" t="s">
        <v>1340</v>
      </c>
      <c r="E19" s="4" t="s">
        <v>8919</v>
      </c>
      <c r="F19" s="149">
        <v>1</v>
      </c>
      <c r="G19" s="150">
        <v>2160</v>
      </c>
      <c r="H19" s="150">
        <f t="shared" si="1"/>
        <v>2160</v>
      </c>
      <c r="I19" s="37">
        <v>0</v>
      </c>
      <c r="J19" s="5">
        <f t="shared" si="2"/>
        <v>2160</v>
      </c>
      <c r="K19" s="4" t="s">
        <v>126</v>
      </c>
      <c r="L19" s="4" t="s">
        <v>127</v>
      </c>
      <c r="M19" s="156"/>
    </row>
    <row r="20" spans="1:13" x14ac:dyDescent="0.2">
      <c r="A20" s="120">
        <v>66915</v>
      </c>
      <c r="B20" s="178">
        <f t="shared" si="3"/>
        <v>46202</v>
      </c>
      <c r="C20" s="4" t="s">
        <v>8938</v>
      </c>
      <c r="D20" s="148" t="s">
        <v>609</v>
      </c>
      <c r="E20" s="4" t="s">
        <v>8919</v>
      </c>
      <c r="F20" s="149">
        <v>1</v>
      </c>
      <c r="G20" s="150">
        <v>34300</v>
      </c>
      <c r="H20" s="150">
        <f t="shared" si="1"/>
        <v>34300</v>
      </c>
      <c r="I20" s="37">
        <v>0</v>
      </c>
      <c r="J20" s="5">
        <f t="shared" si="2"/>
        <v>34300</v>
      </c>
      <c r="K20" s="4" t="s">
        <v>126</v>
      </c>
      <c r="L20" s="4" t="s">
        <v>127</v>
      </c>
      <c r="M20" s="156"/>
    </row>
    <row r="21" spans="1:13" x14ac:dyDescent="0.2">
      <c r="A21" s="120">
        <v>66915</v>
      </c>
      <c r="B21" s="178">
        <f t="shared" si="3"/>
        <v>46202</v>
      </c>
      <c r="C21" s="4" t="s">
        <v>8939</v>
      </c>
      <c r="D21" s="4" t="s">
        <v>1414</v>
      </c>
      <c r="E21" s="4" t="s">
        <v>8919</v>
      </c>
      <c r="F21" s="149">
        <v>1</v>
      </c>
      <c r="G21" s="150">
        <v>11950</v>
      </c>
      <c r="H21" s="150">
        <f t="shared" si="1"/>
        <v>11950</v>
      </c>
      <c r="I21" s="37">
        <v>0</v>
      </c>
      <c r="J21" s="5">
        <f t="shared" si="2"/>
        <v>11950</v>
      </c>
      <c r="K21" s="4" t="s">
        <v>126</v>
      </c>
      <c r="L21" s="4" t="s">
        <v>127</v>
      </c>
      <c r="M21" s="156"/>
    </row>
    <row r="22" spans="1:13" x14ac:dyDescent="0.2">
      <c r="A22" s="120">
        <v>66916</v>
      </c>
      <c r="B22" s="178">
        <f t="shared" ref="B22:B85" si="4">IF(A22="","",IF(ISNUMBER(A22),IFERROR(VLOOKUP(TEXT(A22,"yyyy/mm/dd"),BSAD,2,FALSE),""),IFERROR(VLOOKUP(A22,BSAD,2,FALSE),"")))</f>
        <v>46203</v>
      </c>
      <c r="C22" s="4" t="s">
        <v>123</v>
      </c>
      <c r="D22" s="4" t="s">
        <v>1302</v>
      </c>
      <c r="E22" s="4" t="s">
        <v>125</v>
      </c>
      <c r="F22" s="36">
        <v>60</v>
      </c>
      <c r="G22" s="5">
        <v>85</v>
      </c>
      <c r="H22" s="5">
        <f t="shared" ref="H22:H85" si="5">IF($F22="","",$F22*$G22)</f>
        <v>5100</v>
      </c>
      <c r="I22" s="37">
        <v>0</v>
      </c>
      <c r="J22" s="5">
        <f t="shared" ref="J22:J85" si="6">IF($F22="","",$H22*(1-$I22/100))</f>
        <v>5100</v>
      </c>
      <c r="K22" s="4" t="s">
        <v>126</v>
      </c>
      <c r="L22" s="4" t="s">
        <v>127</v>
      </c>
      <c r="M22" s="152"/>
    </row>
    <row r="23" spans="1:13" x14ac:dyDescent="0.2">
      <c r="A23" s="120">
        <v>66916</v>
      </c>
      <c r="B23" s="178">
        <f t="shared" si="4"/>
        <v>46203</v>
      </c>
      <c r="C23" s="4" t="s">
        <v>128</v>
      </c>
      <c r="D23" s="4" t="s">
        <v>1305</v>
      </c>
      <c r="E23" s="4" t="s">
        <v>125</v>
      </c>
      <c r="F23" s="36">
        <v>15</v>
      </c>
      <c r="G23" s="5">
        <v>85</v>
      </c>
      <c r="H23" s="5">
        <f t="shared" si="5"/>
        <v>1275</v>
      </c>
      <c r="I23" s="37">
        <v>0</v>
      </c>
      <c r="J23" s="5">
        <f t="shared" si="6"/>
        <v>1275</v>
      </c>
      <c r="K23" s="4" t="s">
        <v>126</v>
      </c>
      <c r="L23" s="4" t="s">
        <v>127</v>
      </c>
      <c r="M23" s="152"/>
    </row>
    <row r="24" spans="1:13" x14ac:dyDescent="0.2">
      <c r="A24" s="120">
        <v>66916</v>
      </c>
      <c r="B24" s="178">
        <f t="shared" si="4"/>
        <v>46203</v>
      </c>
      <c r="C24" s="4" t="s">
        <v>129</v>
      </c>
      <c r="D24" s="4" t="s">
        <v>1306</v>
      </c>
      <c r="E24" s="4" t="s">
        <v>125</v>
      </c>
      <c r="F24" s="36">
        <v>25</v>
      </c>
      <c r="G24" s="5">
        <v>85</v>
      </c>
      <c r="H24" s="5">
        <f t="shared" si="5"/>
        <v>2125</v>
      </c>
      <c r="I24" s="37">
        <v>0</v>
      </c>
      <c r="J24" s="5">
        <f t="shared" si="6"/>
        <v>2125</v>
      </c>
      <c r="K24" s="4" t="s">
        <v>126</v>
      </c>
      <c r="L24" s="4" t="s">
        <v>127</v>
      </c>
      <c r="M24" s="152"/>
    </row>
    <row r="25" spans="1:13" x14ac:dyDescent="0.2">
      <c r="A25" s="120">
        <v>66916</v>
      </c>
      <c r="B25" s="178">
        <f t="shared" si="4"/>
        <v>46203</v>
      </c>
      <c r="C25" s="4" t="s">
        <v>130</v>
      </c>
      <c r="D25" s="4" t="s">
        <v>1307</v>
      </c>
      <c r="E25" s="4" t="s">
        <v>125</v>
      </c>
      <c r="F25" s="36">
        <v>60</v>
      </c>
      <c r="G25" s="5">
        <v>85</v>
      </c>
      <c r="H25" s="5">
        <f t="shared" si="5"/>
        <v>5100</v>
      </c>
      <c r="I25" s="37">
        <v>0</v>
      </c>
      <c r="J25" s="5">
        <f t="shared" si="6"/>
        <v>5100</v>
      </c>
      <c r="K25" s="4" t="s">
        <v>126</v>
      </c>
      <c r="L25" s="4" t="s">
        <v>127</v>
      </c>
      <c r="M25" s="152"/>
    </row>
    <row r="26" spans="1:13" x14ac:dyDescent="0.2">
      <c r="A26" s="120">
        <v>66916</v>
      </c>
      <c r="B26" s="178">
        <f t="shared" si="4"/>
        <v>46203</v>
      </c>
      <c r="C26" s="4" t="s">
        <v>130</v>
      </c>
      <c r="D26" s="4" t="s">
        <v>1307</v>
      </c>
      <c r="E26" s="4" t="s">
        <v>131</v>
      </c>
      <c r="F26" s="36">
        <v>1</v>
      </c>
      <c r="G26" s="5">
        <v>80</v>
      </c>
      <c r="H26" s="5">
        <f t="shared" si="5"/>
        <v>80</v>
      </c>
      <c r="I26" s="37">
        <v>0</v>
      </c>
      <c r="J26" s="5">
        <f t="shared" si="6"/>
        <v>80</v>
      </c>
      <c r="K26" s="4" t="s">
        <v>126</v>
      </c>
      <c r="L26" s="4" t="s">
        <v>127</v>
      </c>
      <c r="M26" s="152"/>
    </row>
    <row r="27" spans="1:13" x14ac:dyDescent="0.2">
      <c r="A27" s="120">
        <v>66916</v>
      </c>
      <c r="B27" s="178">
        <f t="shared" si="4"/>
        <v>46203</v>
      </c>
      <c r="C27" s="4" t="s">
        <v>132</v>
      </c>
      <c r="D27" s="4" t="s">
        <v>1325</v>
      </c>
      <c r="E27" s="4" t="s">
        <v>125</v>
      </c>
      <c r="F27" s="36">
        <v>15</v>
      </c>
      <c r="G27" s="5">
        <v>86</v>
      </c>
      <c r="H27" s="5">
        <f t="shared" si="5"/>
        <v>1290</v>
      </c>
      <c r="I27" s="37">
        <v>0</v>
      </c>
      <c r="J27" s="5">
        <f t="shared" si="6"/>
        <v>1290</v>
      </c>
      <c r="K27" s="4" t="s">
        <v>126</v>
      </c>
      <c r="L27" s="4" t="s">
        <v>127</v>
      </c>
      <c r="M27" s="152"/>
    </row>
    <row r="28" spans="1:13" x14ac:dyDescent="0.2">
      <c r="A28" s="120">
        <v>66916</v>
      </c>
      <c r="B28" s="178">
        <f t="shared" si="4"/>
        <v>46203</v>
      </c>
      <c r="C28" s="4" t="s">
        <v>133</v>
      </c>
      <c r="D28" s="4" t="s">
        <v>134</v>
      </c>
      <c r="E28" s="4" t="s">
        <v>125</v>
      </c>
      <c r="F28" s="36">
        <v>10</v>
      </c>
      <c r="G28" s="5">
        <v>85</v>
      </c>
      <c r="H28" s="5">
        <f t="shared" si="5"/>
        <v>850</v>
      </c>
      <c r="I28" s="37">
        <v>0</v>
      </c>
      <c r="J28" s="5">
        <f t="shared" si="6"/>
        <v>850</v>
      </c>
      <c r="K28" s="4" t="s">
        <v>126</v>
      </c>
      <c r="L28" s="4" t="s">
        <v>127</v>
      </c>
      <c r="M28" s="152"/>
    </row>
    <row r="29" spans="1:13" x14ac:dyDescent="0.2">
      <c r="A29" s="120">
        <v>66916</v>
      </c>
      <c r="B29" s="178">
        <f t="shared" si="4"/>
        <v>46203</v>
      </c>
      <c r="C29" s="4" t="s">
        <v>135</v>
      </c>
      <c r="D29" s="4" t="s">
        <v>1308</v>
      </c>
      <c r="E29" s="4" t="s">
        <v>125</v>
      </c>
      <c r="F29" s="36">
        <v>7</v>
      </c>
      <c r="G29" s="5">
        <v>85</v>
      </c>
      <c r="H29" s="5">
        <f t="shared" si="5"/>
        <v>595</v>
      </c>
      <c r="I29" s="37">
        <v>0</v>
      </c>
      <c r="J29" s="5">
        <f t="shared" si="6"/>
        <v>595</v>
      </c>
      <c r="K29" s="4" t="s">
        <v>126</v>
      </c>
      <c r="L29" s="4" t="s">
        <v>127</v>
      </c>
      <c r="M29" s="152"/>
    </row>
    <row r="30" spans="1:13" x14ac:dyDescent="0.2">
      <c r="A30" s="120">
        <v>66916</v>
      </c>
      <c r="B30" s="178">
        <f t="shared" si="4"/>
        <v>46203</v>
      </c>
      <c r="C30" s="4" t="s">
        <v>136</v>
      </c>
      <c r="D30" s="4" t="s">
        <v>1309</v>
      </c>
      <c r="E30" s="4" t="s">
        <v>125</v>
      </c>
      <c r="F30" s="36">
        <v>20</v>
      </c>
      <c r="G30" s="5">
        <v>85</v>
      </c>
      <c r="H30" s="5">
        <f t="shared" si="5"/>
        <v>1700</v>
      </c>
      <c r="I30" s="37">
        <v>0</v>
      </c>
      <c r="J30" s="5">
        <f t="shared" si="6"/>
        <v>1700</v>
      </c>
      <c r="K30" s="4" t="s">
        <v>126</v>
      </c>
      <c r="L30" s="4" t="s">
        <v>127</v>
      </c>
      <c r="M30" s="152"/>
    </row>
    <row r="31" spans="1:13" x14ac:dyDescent="0.2">
      <c r="A31" s="120">
        <v>66916</v>
      </c>
      <c r="B31" s="178">
        <f t="shared" si="4"/>
        <v>46203</v>
      </c>
      <c r="C31" s="4" t="s">
        <v>137</v>
      </c>
      <c r="D31" s="4" t="s">
        <v>1310</v>
      </c>
      <c r="E31" s="4" t="s">
        <v>125</v>
      </c>
      <c r="F31" s="36">
        <v>10</v>
      </c>
      <c r="G31" s="5">
        <v>85</v>
      </c>
      <c r="H31" s="5">
        <f t="shared" si="5"/>
        <v>850</v>
      </c>
      <c r="I31" s="37">
        <v>0</v>
      </c>
      <c r="J31" s="5">
        <f t="shared" si="6"/>
        <v>850</v>
      </c>
      <c r="K31" s="4" t="s">
        <v>126</v>
      </c>
      <c r="L31" s="4" t="s">
        <v>127</v>
      </c>
      <c r="M31" s="152"/>
    </row>
    <row r="32" spans="1:13" x14ac:dyDescent="0.2">
      <c r="A32" s="120">
        <v>66916</v>
      </c>
      <c r="B32" s="178">
        <f t="shared" si="4"/>
        <v>46203</v>
      </c>
      <c r="C32" s="4" t="s">
        <v>138</v>
      </c>
      <c r="D32" s="4" t="s">
        <v>139</v>
      </c>
      <c r="E32" s="4" t="s">
        <v>125</v>
      </c>
      <c r="F32" s="36">
        <v>4</v>
      </c>
      <c r="G32" s="5">
        <v>86</v>
      </c>
      <c r="H32" s="5">
        <f t="shared" si="5"/>
        <v>344</v>
      </c>
      <c r="I32" s="37">
        <v>0</v>
      </c>
      <c r="J32" s="5">
        <f t="shared" si="6"/>
        <v>344</v>
      </c>
      <c r="K32" s="4" t="s">
        <v>126</v>
      </c>
      <c r="L32" s="4" t="s">
        <v>127</v>
      </c>
      <c r="M32" s="152"/>
    </row>
    <row r="33" spans="1:13" x14ac:dyDescent="0.2">
      <c r="A33" s="120">
        <v>66916</v>
      </c>
      <c r="B33" s="178">
        <f t="shared" si="4"/>
        <v>46203</v>
      </c>
      <c r="C33" s="4" t="s">
        <v>140</v>
      </c>
      <c r="D33" s="4" t="s">
        <v>141</v>
      </c>
      <c r="E33" s="4" t="s">
        <v>125</v>
      </c>
      <c r="F33" s="36">
        <v>20</v>
      </c>
      <c r="G33" s="5">
        <v>86</v>
      </c>
      <c r="H33" s="5">
        <f t="shared" si="5"/>
        <v>1720</v>
      </c>
      <c r="I33" s="37">
        <v>0</v>
      </c>
      <c r="J33" s="5">
        <f t="shared" si="6"/>
        <v>1720</v>
      </c>
      <c r="K33" s="4" t="s">
        <v>126</v>
      </c>
      <c r="L33" s="4" t="s">
        <v>127</v>
      </c>
      <c r="M33" s="152"/>
    </row>
    <row r="34" spans="1:13" x14ac:dyDescent="0.2">
      <c r="A34" s="120">
        <v>66916</v>
      </c>
      <c r="B34" s="178">
        <f t="shared" si="4"/>
        <v>46203</v>
      </c>
      <c r="C34" s="4" t="s">
        <v>142</v>
      </c>
      <c r="D34" s="4" t="s">
        <v>1311</v>
      </c>
      <c r="E34" s="4" t="s">
        <v>125</v>
      </c>
      <c r="F34" s="36">
        <v>5</v>
      </c>
      <c r="G34" s="5">
        <v>85</v>
      </c>
      <c r="H34" s="5">
        <f t="shared" si="5"/>
        <v>425</v>
      </c>
      <c r="I34" s="37">
        <v>0</v>
      </c>
      <c r="J34" s="5">
        <f t="shared" si="6"/>
        <v>425</v>
      </c>
      <c r="K34" s="4" t="s">
        <v>126</v>
      </c>
      <c r="L34" s="4" t="s">
        <v>127</v>
      </c>
      <c r="M34" s="152"/>
    </row>
    <row r="35" spans="1:13" x14ac:dyDescent="0.2">
      <c r="A35" s="120">
        <v>66916</v>
      </c>
      <c r="B35" s="178">
        <f t="shared" si="4"/>
        <v>46203</v>
      </c>
      <c r="C35" s="4" t="s">
        <v>143</v>
      </c>
      <c r="D35" s="4" t="s">
        <v>1312</v>
      </c>
      <c r="E35" s="4" t="s">
        <v>125</v>
      </c>
      <c r="F35" s="36">
        <v>15</v>
      </c>
      <c r="G35" s="5">
        <v>85</v>
      </c>
      <c r="H35" s="5">
        <f t="shared" si="5"/>
        <v>1275</v>
      </c>
      <c r="I35" s="37">
        <v>0</v>
      </c>
      <c r="J35" s="5">
        <f t="shared" si="6"/>
        <v>1275</v>
      </c>
      <c r="K35" s="4" t="s">
        <v>126</v>
      </c>
      <c r="L35" s="4" t="s">
        <v>127</v>
      </c>
      <c r="M35" s="152"/>
    </row>
    <row r="36" spans="1:13" x14ac:dyDescent="0.2">
      <c r="A36" s="120">
        <v>66916</v>
      </c>
      <c r="B36" s="178">
        <f t="shared" si="4"/>
        <v>46203</v>
      </c>
      <c r="C36" s="4" t="s">
        <v>144</v>
      </c>
      <c r="D36" s="4" t="s">
        <v>145</v>
      </c>
      <c r="E36" s="4" t="s">
        <v>125</v>
      </c>
      <c r="F36" s="36">
        <v>30</v>
      </c>
      <c r="G36" s="5">
        <v>95</v>
      </c>
      <c r="H36" s="5">
        <f t="shared" si="5"/>
        <v>2850</v>
      </c>
      <c r="I36" s="37">
        <v>0</v>
      </c>
      <c r="J36" s="5">
        <f t="shared" si="6"/>
        <v>2850</v>
      </c>
      <c r="K36" s="4" t="s">
        <v>126</v>
      </c>
      <c r="L36" s="4" t="s">
        <v>127</v>
      </c>
      <c r="M36" s="152"/>
    </row>
    <row r="37" spans="1:13" x14ac:dyDescent="0.2">
      <c r="A37" s="120">
        <v>66916</v>
      </c>
      <c r="B37" s="178">
        <f t="shared" si="4"/>
        <v>46203</v>
      </c>
      <c r="C37" s="4" t="s">
        <v>146</v>
      </c>
      <c r="D37" s="4" t="s">
        <v>147</v>
      </c>
      <c r="E37" s="4" t="s">
        <v>125</v>
      </c>
      <c r="F37" s="36">
        <v>25</v>
      </c>
      <c r="G37" s="5">
        <v>84</v>
      </c>
      <c r="H37" s="5">
        <f t="shared" si="5"/>
        <v>2100</v>
      </c>
      <c r="I37" s="37">
        <v>0</v>
      </c>
      <c r="J37" s="5">
        <f t="shared" si="6"/>
        <v>2100</v>
      </c>
      <c r="K37" s="4" t="s">
        <v>126</v>
      </c>
      <c r="L37" s="4" t="s">
        <v>127</v>
      </c>
      <c r="M37" s="152"/>
    </row>
    <row r="38" spans="1:13" x14ac:dyDescent="0.2">
      <c r="A38" s="120">
        <v>66916</v>
      </c>
      <c r="B38" s="178">
        <f t="shared" si="4"/>
        <v>46203</v>
      </c>
      <c r="C38" s="4" t="s">
        <v>146</v>
      </c>
      <c r="D38" s="4" t="s">
        <v>147</v>
      </c>
      <c r="E38" s="4" t="s">
        <v>148</v>
      </c>
      <c r="F38" s="36">
        <v>0.5</v>
      </c>
      <c r="G38" s="5">
        <v>1100</v>
      </c>
      <c r="H38" s="5">
        <f t="shared" si="5"/>
        <v>550</v>
      </c>
      <c r="I38" s="37">
        <v>0</v>
      </c>
      <c r="J38" s="5">
        <f t="shared" si="6"/>
        <v>550</v>
      </c>
      <c r="K38" s="4" t="s">
        <v>126</v>
      </c>
      <c r="L38" s="4" t="s">
        <v>127</v>
      </c>
      <c r="M38" s="152"/>
    </row>
    <row r="39" spans="1:13" x14ac:dyDescent="0.2">
      <c r="A39" s="120">
        <v>66916</v>
      </c>
      <c r="B39" s="178">
        <f t="shared" si="4"/>
        <v>46203</v>
      </c>
      <c r="C39" s="4" t="s">
        <v>146</v>
      </c>
      <c r="D39" s="4" t="s">
        <v>147</v>
      </c>
      <c r="E39" s="4" t="s">
        <v>149</v>
      </c>
      <c r="F39" s="36">
        <v>1</v>
      </c>
      <c r="G39" s="5">
        <v>800</v>
      </c>
      <c r="H39" s="5">
        <f t="shared" si="5"/>
        <v>800</v>
      </c>
      <c r="I39" s="37">
        <v>0</v>
      </c>
      <c r="J39" s="5">
        <f t="shared" si="6"/>
        <v>800</v>
      </c>
      <c r="K39" s="4" t="s">
        <v>126</v>
      </c>
      <c r="L39" s="4" t="s">
        <v>127</v>
      </c>
      <c r="M39" s="152"/>
    </row>
    <row r="40" spans="1:13" x14ac:dyDescent="0.2">
      <c r="A40" s="120">
        <v>66916</v>
      </c>
      <c r="B40" s="178">
        <f t="shared" si="4"/>
        <v>46203</v>
      </c>
      <c r="C40" s="4" t="s">
        <v>150</v>
      </c>
      <c r="D40" s="4" t="s">
        <v>151</v>
      </c>
      <c r="E40" s="4" t="s">
        <v>125</v>
      </c>
      <c r="F40" s="36">
        <v>7</v>
      </c>
      <c r="G40" s="5">
        <v>85</v>
      </c>
      <c r="H40" s="5">
        <f t="shared" si="5"/>
        <v>595</v>
      </c>
      <c r="I40" s="37">
        <v>0</v>
      </c>
      <c r="J40" s="5">
        <f t="shared" si="6"/>
        <v>595</v>
      </c>
      <c r="K40" s="4" t="s">
        <v>126</v>
      </c>
      <c r="L40" s="4" t="s">
        <v>127</v>
      </c>
      <c r="M40" s="152"/>
    </row>
    <row r="41" spans="1:13" x14ac:dyDescent="0.2">
      <c r="A41" s="120">
        <v>66916</v>
      </c>
      <c r="B41" s="178">
        <f t="shared" si="4"/>
        <v>46203</v>
      </c>
      <c r="C41" s="4" t="s">
        <v>152</v>
      </c>
      <c r="D41" s="4" t="s">
        <v>153</v>
      </c>
      <c r="E41" s="4" t="s">
        <v>125</v>
      </c>
      <c r="F41" s="36">
        <v>2.5</v>
      </c>
      <c r="G41" s="5">
        <v>96</v>
      </c>
      <c r="H41" s="5">
        <f t="shared" si="5"/>
        <v>240</v>
      </c>
      <c r="I41" s="37">
        <v>0</v>
      </c>
      <c r="J41" s="5">
        <f t="shared" si="6"/>
        <v>240</v>
      </c>
      <c r="K41" s="4" t="s">
        <v>126</v>
      </c>
      <c r="L41" s="4" t="s">
        <v>127</v>
      </c>
      <c r="M41" s="152"/>
    </row>
    <row r="42" spans="1:13" x14ac:dyDescent="0.2">
      <c r="A42" s="120">
        <v>66916</v>
      </c>
      <c r="B42" s="178">
        <f t="shared" si="4"/>
        <v>46203</v>
      </c>
      <c r="C42" s="4" t="s">
        <v>154</v>
      </c>
      <c r="D42" s="4" t="s">
        <v>8832</v>
      </c>
      <c r="E42" s="4" t="s">
        <v>125</v>
      </c>
      <c r="F42" s="36">
        <v>5</v>
      </c>
      <c r="G42" s="5">
        <v>86</v>
      </c>
      <c r="H42" s="5">
        <f t="shared" si="5"/>
        <v>430</v>
      </c>
      <c r="I42" s="37">
        <v>0</v>
      </c>
      <c r="J42" s="5">
        <f t="shared" si="6"/>
        <v>430</v>
      </c>
      <c r="K42" s="4" t="s">
        <v>126</v>
      </c>
      <c r="L42" s="4" t="s">
        <v>127</v>
      </c>
      <c r="M42" s="152"/>
    </row>
    <row r="43" spans="1:13" x14ac:dyDescent="0.2">
      <c r="A43" s="120">
        <v>66917</v>
      </c>
      <c r="B43" s="178">
        <f t="shared" si="4"/>
        <v>46204</v>
      </c>
      <c r="C43" s="4" t="s">
        <v>155</v>
      </c>
      <c r="D43" s="4" t="s">
        <v>1302</v>
      </c>
      <c r="E43" s="4" t="s">
        <v>125</v>
      </c>
      <c r="F43" s="36">
        <v>60</v>
      </c>
      <c r="G43" s="5">
        <v>85</v>
      </c>
      <c r="H43" s="5">
        <f t="shared" si="5"/>
        <v>5100</v>
      </c>
      <c r="I43" s="37">
        <v>0</v>
      </c>
      <c r="J43" s="5">
        <f t="shared" si="6"/>
        <v>5100</v>
      </c>
      <c r="K43" s="4" t="s">
        <v>126</v>
      </c>
      <c r="L43" s="4" t="s">
        <v>127</v>
      </c>
      <c r="M43" s="152"/>
    </row>
    <row r="44" spans="1:13" x14ac:dyDescent="0.2">
      <c r="A44" s="120">
        <v>66917</v>
      </c>
      <c r="B44" s="178">
        <f t="shared" si="4"/>
        <v>46204</v>
      </c>
      <c r="C44" s="4" t="s">
        <v>156</v>
      </c>
      <c r="D44" s="4" t="s">
        <v>1305</v>
      </c>
      <c r="E44" s="4" t="s">
        <v>125</v>
      </c>
      <c r="F44" s="36">
        <v>25</v>
      </c>
      <c r="G44" s="5">
        <v>85</v>
      </c>
      <c r="H44" s="5">
        <f t="shared" si="5"/>
        <v>2125</v>
      </c>
      <c r="I44" s="37">
        <v>0</v>
      </c>
      <c r="J44" s="5">
        <f t="shared" si="6"/>
        <v>2125</v>
      </c>
      <c r="K44" s="4" t="s">
        <v>126</v>
      </c>
      <c r="L44" s="4" t="s">
        <v>127</v>
      </c>
      <c r="M44" s="152"/>
    </row>
    <row r="45" spans="1:13" x14ac:dyDescent="0.2">
      <c r="A45" s="120">
        <v>66917</v>
      </c>
      <c r="B45" s="178">
        <f t="shared" si="4"/>
        <v>46204</v>
      </c>
      <c r="C45" s="4" t="s">
        <v>157</v>
      </c>
      <c r="D45" s="4" t="s">
        <v>134</v>
      </c>
      <c r="E45" s="4" t="s">
        <v>125</v>
      </c>
      <c r="F45" s="36">
        <v>10</v>
      </c>
      <c r="G45" s="5">
        <v>85</v>
      </c>
      <c r="H45" s="5">
        <f t="shared" si="5"/>
        <v>850</v>
      </c>
      <c r="I45" s="37">
        <v>0</v>
      </c>
      <c r="J45" s="5">
        <f t="shared" si="6"/>
        <v>850</v>
      </c>
      <c r="K45" s="4" t="s">
        <v>126</v>
      </c>
      <c r="L45" s="4" t="s">
        <v>127</v>
      </c>
      <c r="M45" s="152"/>
    </row>
    <row r="46" spans="1:13" x14ac:dyDescent="0.2">
      <c r="A46" s="120">
        <v>66917</v>
      </c>
      <c r="B46" s="178">
        <f t="shared" si="4"/>
        <v>46204</v>
      </c>
      <c r="C46" s="4" t="s">
        <v>158</v>
      </c>
      <c r="D46" s="4" t="s">
        <v>1310</v>
      </c>
      <c r="E46" s="4" t="s">
        <v>125</v>
      </c>
      <c r="F46" s="36">
        <v>10</v>
      </c>
      <c r="G46" s="5">
        <v>85</v>
      </c>
      <c r="H46" s="5">
        <f t="shared" si="5"/>
        <v>850</v>
      </c>
      <c r="I46" s="37">
        <v>0</v>
      </c>
      <c r="J46" s="5">
        <f t="shared" si="6"/>
        <v>850</v>
      </c>
      <c r="K46" s="4" t="s">
        <v>126</v>
      </c>
      <c r="L46" s="4" t="s">
        <v>127</v>
      </c>
      <c r="M46" s="152"/>
    </row>
    <row r="47" spans="1:13" x14ac:dyDescent="0.2">
      <c r="A47" s="120">
        <v>66917</v>
      </c>
      <c r="B47" s="178">
        <f t="shared" si="4"/>
        <v>46204</v>
      </c>
      <c r="C47" s="4" t="s">
        <v>159</v>
      </c>
      <c r="D47" s="4" t="s">
        <v>139</v>
      </c>
      <c r="E47" s="4" t="s">
        <v>125</v>
      </c>
      <c r="F47" s="36">
        <v>4</v>
      </c>
      <c r="G47" s="5">
        <v>86</v>
      </c>
      <c r="H47" s="5">
        <f t="shared" si="5"/>
        <v>344</v>
      </c>
      <c r="I47" s="37">
        <v>0</v>
      </c>
      <c r="J47" s="5">
        <f t="shared" si="6"/>
        <v>344</v>
      </c>
      <c r="K47" s="4" t="s">
        <v>126</v>
      </c>
      <c r="L47" s="4" t="s">
        <v>127</v>
      </c>
      <c r="M47" s="152"/>
    </row>
    <row r="48" spans="1:13" x14ac:dyDescent="0.2">
      <c r="A48" s="120">
        <v>66917</v>
      </c>
      <c r="B48" s="178">
        <f t="shared" si="4"/>
        <v>46204</v>
      </c>
      <c r="C48" s="4" t="s">
        <v>160</v>
      </c>
      <c r="D48" s="4" t="s">
        <v>141</v>
      </c>
      <c r="E48" s="4" t="s">
        <v>125</v>
      </c>
      <c r="F48" s="36">
        <v>20</v>
      </c>
      <c r="G48" s="5">
        <v>86</v>
      </c>
      <c r="H48" s="5">
        <f t="shared" si="5"/>
        <v>1720</v>
      </c>
      <c r="I48" s="37">
        <v>0</v>
      </c>
      <c r="J48" s="5">
        <f t="shared" si="6"/>
        <v>1720</v>
      </c>
      <c r="K48" s="4" t="s">
        <v>126</v>
      </c>
      <c r="L48" s="4" t="s">
        <v>127</v>
      </c>
      <c r="M48" s="152"/>
    </row>
    <row r="49" spans="1:13" x14ac:dyDescent="0.2">
      <c r="A49" s="120">
        <v>66917</v>
      </c>
      <c r="B49" s="178">
        <f t="shared" si="4"/>
        <v>46204</v>
      </c>
      <c r="C49" s="4" t="s">
        <v>161</v>
      </c>
      <c r="D49" s="4" t="s">
        <v>1306</v>
      </c>
      <c r="E49" s="4" t="s">
        <v>125</v>
      </c>
      <c r="F49" s="36">
        <v>20</v>
      </c>
      <c r="G49" s="5">
        <v>85</v>
      </c>
      <c r="H49" s="5">
        <f t="shared" si="5"/>
        <v>1700</v>
      </c>
      <c r="I49" s="37">
        <v>0</v>
      </c>
      <c r="J49" s="5">
        <f t="shared" si="6"/>
        <v>1700</v>
      </c>
      <c r="K49" s="4" t="s">
        <v>126</v>
      </c>
      <c r="L49" s="4" t="s">
        <v>127</v>
      </c>
      <c r="M49" s="152"/>
    </row>
    <row r="50" spans="1:13" x14ac:dyDescent="0.2">
      <c r="A50" s="120">
        <v>66917</v>
      </c>
      <c r="B50" s="178">
        <f t="shared" si="4"/>
        <v>46204</v>
      </c>
      <c r="C50" s="4" t="s">
        <v>162</v>
      </c>
      <c r="D50" s="4" t="s">
        <v>1307</v>
      </c>
      <c r="E50" s="4" t="s">
        <v>125</v>
      </c>
      <c r="F50" s="36">
        <v>70</v>
      </c>
      <c r="G50" s="5">
        <v>85</v>
      </c>
      <c r="H50" s="5">
        <f t="shared" si="5"/>
        <v>5950</v>
      </c>
      <c r="I50" s="37">
        <v>0</v>
      </c>
      <c r="J50" s="5">
        <f t="shared" si="6"/>
        <v>5950</v>
      </c>
      <c r="K50" s="4" t="s">
        <v>126</v>
      </c>
      <c r="L50" s="4" t="s">
        <v>127</v>
      </c>
      <c r="M50" s="152"/>
    </row>
    <row r="51" spans="1:13" x14ac:dyDescent="0.2">
      <c r="A51" s="120">
        <v>66917</v>
      </c>
      <c r="B51" s="178">
        <f t="shared" si="4"/>
        <v>46204</v>
      </c>
      <c r="C51" s="4" t="s">
        <v>162</v>
      </c>
      <c r="D51" s="4" t="s">
        <v>1307</v>
      </c>
      <c r="E51" s="4" t="s">
        <v>131</v>
      </c>
      <c r="F51" s="36">
        <v>40</v>
      </c>
      <c r="G51" s="5">
        <v>86</v>
      </c>
      <c r="H51" s="5">
        <f t="shared" si="5"/>
        <v>3440</v>
      </c>
      <c r="I51" s="37">
        <v>0</v>
      </c>
      <c r="J51" s="5">
        <f t="shared" si="6"/>
        <v>3440</v>
      </c>
      <c r="K51" s="4" t="s">
        <v>126</v>
      </c>
      <c r="L51" s="4" t="s">
        <v>127</v>
      </c>
      <c r="M51" s="152"/>
    </row>
    <row r="52" spans="1:13" x14ac:dyDescent="0.2">
      <c r="A52" s="120">
        <v>66917</v>
      </c>
      <c r="B52" s="178">
        <f t="shared" si="4"/>
        <v>46204</v>
      </c>
      <c r="C52" s="4" t="s">
        <v>163</v>
      </c>
      <c r="D52" s="4" t="s">
        <v>1311</v>
      </c>
      <c r="E52" s="4" t="s">
        <v>125</v>
      </c>
      <c r="F52" s="36">
        <v>5</v>
      </c>
      <c r="G52" s="5">
        <v>85</v>
      </c>
      <c r="H52" s="5">
        <f t="shared" si="5"/>
        <v>425</v>
      </c>
      <c r="I52" s="37">
        <v>0</v>
      </c>
      <c r="J52" s="5">
        <f t="shared" si="6"/>
        <v>425</v>
      </c>
      <c r="K52" s="4" t="s">
        <v>126</v>
      </c>
      <c r="L52" s="4" t="s">
        <v>127</v>
      </c>
      <c r="M52" s="152"/>
    </row>
    <row r="53" spans="1:13" x14ac:dyDescent="0.2">
      <c r="A53" s="120">
        <v>66917</v>
      </c>
      <c r="B53" s="178">
        <f t="shared" si="4"/>
        <v>46204</v>
      </c>
      <c r="C53" s="4" t="s">
        <v>164</v>
      </c>
      <c r="D53" s="4" t="s">
        <v>1312</v>
      </c>
      <c r="E53" s="4" t="s">
        <v>125</v>
      </c>
      <c r="F53" s="36">
        <v>15</v>
      </c>
      <c r="G53" s="5">
        <v>85</v>
      </c>
      <c r="H53" s="5">
        <f t="shared" si="5"/>
        <v>1275</v>
      </c>
      <c r="I53" s="37">
        <v>0</v>
      </c>
      <c r="J53" s="5">
        <f t="shared" si="6"/>
        <v>1275</v>
      </c>
      <c r="K53" s="4" t="s">
        <v>126</v>
      </c>
      <c r="L53" s="4" t="s">
        <v>127</v>
      </c>
      <c r="M53" s="152"/>
    </row>
    <row r="54" spans="1:13" x14ac:dyDescent="0.2">
      <c r="A54" s="120">
        <v>66917</v>
      </c>
      <c r="B54" s="178">
        <f t="shared" si="4"/>
        <v>46204</v>
      </c>
      <c r="C54" s="4" t="s">
        <v>165</v>
      </c>
      <c r="D54" s="4" t="s">
        <v>1309</v>
      </c>
      <c r="E54" s="4" t="s">
        <v>125</v>
      </c>
      <c r="F54" s="36">
        <v>15</v>
      </c>
      <c r="G54" s="5">
        <v>85</v>
      </c>
      <c r="H54" s="5">
        <f t="shared" si="5"/>
        <v>1275</v>
      </c>
      <c r="I54" s="37">
        <v>0</v>
      </c>
      <c r="J54" s="5">
        <f t="shared" si="6"/>
        <v>1275</v>
      </c>
      <c r="K54" s="4" t="s">
        <v>126</v>
      </c>
      <c r="L54" s="4" t="s">
        <v>127</v>
      </c>
      <c r="M54" s="152"/>
    </row>
    <row r="55" spans="1:13" x14ac:dyDescent="0.2">
      <c r="A55" s="120">
        <v>66917</v>
      </c>
      <c r="B55" s="178">
        <f t="shared" si="4"/>
        <v>46204</v>
      </c>
      <c r="C55" s="4" t="s">
        <v>166</v>
      </c>
      <c r="D55" s="4" t="s">
        <v>1308</v>
      </c>
      <c r="E55" s="4" t="s">
        <v>125</v>
      </c>
      <c r="F55" s="36">
        <v>5</v>
      </c>
      <c r="G55" s="5">
        <v>85</v>
      </c>
      <c r="H55" s="5">
        <f t="shared" si="5"/>
        <v>425</v>
      </c>
      <c r="I55" s="37">
        <v>0</v>
      </c>
      <c r="J55" s="5">
        <f t="shared" si="6"/>
        <v>425</v>
      </c>
      <c r="K55" s="4" t="s">
        <v>126</v>
      </c>
      <c r="L55" s="4" t="s">
        <v>127</v>
      </c>
      <c r="M55" s="152"/>
    </row>
    <row r="56" spans="1:13" x14ac:dyDescent="0.2">
      <c r="A56" s="120">
        <v>66917</v>
      </c>
      <c r="B56" s="178">
        <f t="shared" si="4"/>
        <v>46204</v>
      </c>
      <c r="C56" s="4" t="s">
        <v>167</v>
      </c>
      <c r="D56" s="4" t="s">
        <v>168</v>
      </c>
      <c r="E56" s="4" t="s">
        <v>148</v>
      </c>
      <c r="F56" s="36">
        <v>15</v>
      </c>
      <c r="G56" s="5">
        <v>1100</v>
      </c>
      <c r="H56" s="5">
        <f t="shared" si="5"/>
        <v>16500</v>
      </c>
      <c r="I56" s="37">
        <v>0</v>
      </c>
      <c r="J56" s="5">
        <f t="shared" si="6"/>
        <v>16500</v>
      </c>
      <c r="K56" s="4" t="s">
        <v>126</v>
      </c>
      <c r="L56" s="4" t="s">
        <v>127</v>
      </c>
      <c r="M56" s="152"/>
    </row>
    <row r="57" spans="1:13" x14ac:dyDescent="0.2">
      <c r="A57" s="120">
        <v>66917</v>
      </c>
      <c r="B57" s="178">
        <f t="shared" si="4"/>
        <v>46204</v>
      </c>
      <c r="C57" s="4" t="s">
        <v>169</v>
      </c>
      <c r="D57" s="4" t="s">
        <v>1325</v>
      </c>
      <c r="E57" s="4" t="s">
        <v>125</v>
      </c>
      <c r="F57" s="36">
        <v>18</v>
      </c>
      <c r="G57" s="5">
        <v>86</v>
      </c>
      <c r="H57" s="5">
        <f t="shared" si="5"/>
        <v>1548</v>
      </c>
      <c r="I57" s="37">
        <v>0</v>
      </c>
      <c r="J57" s="5">
        <f t="shared" si="6"/>
        <v>1548</v>
      </c>
      <c r="K57" s="4" t="s">
        <v>126</v>
      </c>
      <c r="L57" s="4" t="s">
        <v>127</v>
      </c>
      <c r="M57" s="152"/>
    </row>
    <row r="58" spans="1:13" x14ac:dyDescent="0.2">
      <c r="A58" s="120">
        <v>66917</v>
      </c>
      <c r="B58" s="178">
        <f t="shared" si="4"/>
        <v>46204</v>
      </c>
      <c r="C58" s="4" t="s">
        <v>169</v>
      </c>
      <c r="D58" s="4" t="s">
        <v>1325</v>
      </c>
      <c r="E58" s="4" t="s">
        <v>149</v>
      </c>
      <c r="F58" s="36">
        <v>1</v>
      </c>
      <c r="G58" s="5">
        <v>775</v>
      </c>
      <c r="H58" s="5">
        <f t="shared" si="5"/>
        <v>775</v>
      </c>
      <c r="I58" s="37">
        <v>0</v>
      </c>
      <c r="J58" s="5">
        <f t="shared" si="6"/>
        <v>775</v>
      </c>
      <c r="K58" s="4" t="s">
        <v>126</v>
      </c>
      <c r="L58" s="4" t="s">
        <v>127</v>
      </c>
      <c r="M58" s="152"/>
    </row>
    <row r="59" spans="1:13" x14ac:dyDescent="0.2">
      <c r="A59" s="120">
        <v>66917</v>
      </c>
      <c r="B59" s="178">
        <f t="shared" si="4"/>
        <v>46204</v>
      </c>
      <c r="C59" s="4" t="s">
        <v>170</v>
      </c>
      <c r="D59" s="4" t="s">
        <v>9655</v>
      </c>
      <c r="E59" s="4" t="s">
        <v>125</v>
      </c>
      <c r="F59" s="36">
        <v>35</v>
      </c>
      <c r="G59" s="5">
        <v>85</v>
      </c>
      <c r="H59" s="5">
        <f t="shared" si="5"/>
        <v>2975</v>
      </c>
      <c r="I59" s="37">
        <v>0</v>
      </c>
      <c r="J59" s="5">
        <f t="shared" si="6"/>
        <v>2975</v>
      </c>
      <c r="K59" s="4" t="s">
        <v>126</v>
      </c>
      <c r="L59" s="4" t="s">
        <v>127</v>
      </c>
      <c r="M59" s="152"/>
    </row>
    <row r="60" spans="1:13" x14ac:dyDescent="0.2">
      <c r="A60" s="120">
        <v>66917</v>
      </c>
      <c r="B60" s="178">
        <f t="shared" si="4"/>
        <v>46204</v>
      </c>
      <c r="C60" s="4" t="s">
        <v>171</v>
      </c>
      <c r="D60" s="4" t="s">
        <v>8920</v>
      </c>
      <c r="E60" s="4" t="s">
        <v>125</v>
      </c>
      <c r="F60" s="36">
        <v>30</v>
      </c>
      <c r="G60" s="5">
        <v>85</v>
      </c>
      <c r="H60" s="5">
        <f t="shared" si="5"/>
        <v>2550</v>
      </c>
      <c r="I60" s="37">
        <v>0</v>
      </c>
      <c r="J60" s="5">
        <f t="shared" si="6"/>
        <v>2550</v>
      </c>
      <c r="K60" s="4" t="s">
        <v>126</v>
      </c>
      <c r="L60" s="4" t="s">
        <v>127</v>
      </c>
      <c r="M60" s="152"/>
    </row>
    <row r="61" spans="1:13" x14ac:dyDescent="0.2">
      <c r="A61" s="120">
        <v>66917</v>
      </c>
      <c r="B61" s="178">
        <f t="shared" si="4"/>
        <v>46204</v>
      </c>
      <c r="C61" s="4" t="s">
        <v>173</v>
      </c>
      <c r="D61" s="4" t="s">
        <v>145</v>
      </c>
      <c r="E61" s="4" t="s">
        <v>125</v>
      </c>
      <c r="F61" s="36">
        <v>20</v>
      </c>
      <c r="G61" s="5">
        <v>95</v>
      </c>
      <c r="H61" s="5">
        <f t="shared" si="5"/>
        <v>1900</v>
      </c>
      <c r="I61" s="37">
        <v>0</v>
      </c>
      <c r="J61" s="5">
        <f t="shared" si="6"/>
        <v>1900</v>
      </c>
      <c r="K61" s="4" t="s">
        <v>126</v>
      </c>
      <c r="L61" s="4" t="s">
        <v>127</v>
      </c>
      <c r="M61" s="152"/>
    </row>
    <row r="62" spans="1:13" x14ac:dyDescent="0.2">
      <c r="A62" s="120">
        <v>66917</v>
      </c>
      <c r="B62" s="178">
        <f t="shared" si="4"/>
        <v>46204</v>
      </c>
      <c r="C62" s="4" t="s">
        <v>173</v>
      </c>
      <c r="D62" s="4" t="s">
        <v>145</v>
      </c>
      <c r="E62" s="4" t="s">
        <v>125</v>
      </c>
      <c r="F62" s="36">
        <v>7</v>
      </c>
      <c r="G62" s="5">
        <v>85</v>
      </c>
      <c r="H62" s="5">
        <f t="shared" si="5"/>
        <v>595</v>
      </c>
      <c r="I62" s="37">
        <v>0</v>
      </c>
      <c r="J62" s="5">
        <f t="shared" si="6"/>
        <v>595</v>
      </c>
      <c r="K62" s="4" t="s">
        <v>126</v>
      </c>
      <c r="L62" s="4" t="s">
        <v>127</v>
      </c>
      <c r="M62" s="152"/>
    </row>
    <row r="63" spans="1:13" x14ac:dyDescent="0.2">
      <c r="A63" s="120">
        <v>66917</v>
      </c>
      <c r="B63" s="178">
        <f t="shared" si="4"/>
        <v>46204</v>
      </c>
      <c r="C63" s="4" t="s">
        <v>174</v>
      </c>
      <c r="D63" s="4" t="s">
        <v>147</v>
      </c>
      <c r="E63" s="4" t="s">
        <v>125</v>
      </c>
      <c r="F63" s="36">
        <v>25</v>
      </c>
      <c r="G63" s="5">
        <v>84</v>
      </c>
      <c r="H63" s="5">
        <f t="shared" si="5"/>
        <v>2100</v>
      </c>
      <c r="I63" s="37">
        <v>0</v>
      </c>
      <c r="J63" s="5">
        <f t="shared" si="6"/>
        <v>2100</v>
      </c>
      <c r="K63" s="4" t="s">
        <v>126</v>
      </c>
      <c r="L63" s="4" t="s">
        <v>127</v>
      </c>
      <c r="M63" s="152"/>
    </row>
    <row r="64" spans="1:13" x14ac:dyDescent="0.2">
      <c r="A64" s="120">
        <v>66917</v>
      </c>
      <c r="B64" s="178">
        <f t="shared" si="4"/>
        <v>46204</v>
      </c>
      <c r="C64" s="4" t="s">
        <v>175</v>
      </c>
      <c r="D64" s="4" t="s">
        <v>151</v>
      </c>
      <c r="E64" s="4" t="s">
        <v>125</v>
      </c>
      <c r="F64" s="36">
        <v>8</v>
      </c>
      <c r="G64" s="5">
        <v>85</v>
      </c>
      <c r="H64" s="5">
        <f t="shared" si="5"/>
        <v>680</v>
      </c>
      <c r="I64" s="37">
        <v>0</v>
      </c>
      <c r="J64" s="5">
        <f t="shared" si="6"/>
        <v>680</v>
      </c>
      <c r="K64" s="4" t="s">
        <v>126</v>
      </c>
      <c r="L64" s="4" t="s">
        <v>127</v>
      </c>
      <c r="M64" s="152"/>
    </row>
    <row r="65" spans="1:13" x14ac:dyDescent="0.2">
      <c r="A65" s="120">
        <v>66917</v>
      </c>
      <c r="B65" s="178">
        <f t="shared" si="4"/>
        <v>46204</v>
      </c>
      <c r="C65" s="4" t="s">
        <v>176</v>
      </c>
      <c r="D65" s="4" t="s">
        <v>153</v>
      </c>
      <c r="E65" s="4" t="s">
        <v>125</v>
      </c>
      <c r="F65" s="36">
        <v>4</v>
      </c>
      <c r="G65" s="5">
        <v>85</v>
      </c>
      <c r="H65" s="5">
        <f t="shared" si="5"/>
        <v>340</v>
      </c>
      <c r="I65" s="37">
        <v>0</v>
      </c>
      <c r="J65" s="5">
        <f t="shared" si="6"/>
        <v>340</v>
      </c>
      <c r="K65" s="4" t="s">
        <v>126</v>
      </c>
      <c r="L65" s="4" t="s">
        <v>127</v>
      </c>
      <c r="M65" s="152"/>
    </row>
    <row r="66" spans="1:13" x14ac:dyDescent="0.2">
      <c r="A66" s="120">
        <v>66917</v>
      </c>
      <c r="B66" s="178">
        <f t="shared" si="4"/>
        <v>46204</v>
      </c>
      <c r="C66" s="4" t="s">
        <v>176</v>
      </c>
      <c r="D66" s="4" t="s">
        <v>153</v>
      </c>
      <c r="E66" s="4" t="s">
        <v>148</v>
      </c>
      <c r="F66" s="36">
        <v>1</v>
      </c>
      <c r="G66" s="5">
        <v>1100</v>
      </c>
      <c r="H66" s="5">
        <f t="shared" si="5"/>
        <v>1100</v>
      </c>
      <c r="I66" s="37">
        <v>0</v>
      </c>
      <c r="J66" s="5">
        <f t="shared" si="6"/>
        <v>1100</v>
      </c>
      <c r="K66" s="4" t="s">
        <v>126</v>
      </c>
      <c r="L66" s="4" t="s">
        <v>127</v>
      </c>
      <c r="M66" s="152"/>
    </row>
    <row r="67" spans="1:13" x14ac:dyDescent="0.2">
      <c r="A67" s="120">
        <v>66918</v>
      </c>
      <c r="B67" s="178">
        <f t="shared" si="4"/>
        <v>46205</v>
      </c>
      <c r="C67" s="4" t="s">
        <v>177</v>
      </c>
      <c r="D67" s="4" t="s">
        <v>134</v>
      </c>
      <c r="E67" s="4" t="s">
        <v>125</v>
      </c>
      <c r="F67" s="36">
        <v>10</v>
      </c>
      <c r="G67" s="5">
        <v>85</v>
      </c>
      <c r="H67" s="5">
        <f t="shared" si="5"/>
        <v>850</v>
      </c>
      <c r="I67" s="37">
        <v>0</v>
      </c>
      <c r="J67" s="5">
        <f t="shared" si="6"/>
        <v>850</v>
      </c>
      <c r="K67" s="4" t="s">
        <v>126</v>
      </c>
      <c r="L67" s="4" t="s">
        <v>127</v>
      </c>
      <c r="M67" s="152"/>
    </row>
    <row r="68" spans="1:13" x14ac:dyDescent="0.2">
      <c r="A68" s="120">
        <v>66918</v>
      </c>
      <c r="B68" s="178">
        <f t="shared" si="4"/>
        <v>46205</v>
      </c>
      <c r="C68" s="4" t="s">
        <v>178</v>
      </c>
      <c r="D68" s="4" t="s">
        <v>1309</v>
      </c>
      <c r="E68" s="4" t="s">
        <v>125</v>
      </c>
      <c r="F68" s="36">
        <v>20</v>
      </c>
      <c r="G68" s="5">
        <v>85</v>
      </c>
      <c r="H68" s="5">
        <f t="shared" si="5"/>
        <v>1700</v>
      </c>
      <c r="I68" s="37">
        <v>0</v>
      </c>
      <c r="J68" s="5">
        <f t="shared" si="6"/>
        <v>1700</v>
      </c>
      <c r="K68" s="4" t="s">
        <v>126</v>
      </c>
      <c r="L68" s="4" t="s">
        <v>127</v>
      </c>
      <c r="M68" s="152"/>
    </row>
    <row r="69" spans="1:13" x14ac:dyDescent="0.2">
      <c r="A69" s="120">
        <v>66918</v>
      </c>
      <c r="B69" s="178">
        <f t="shared" si="4"/>
        <v>46205</v>
      </c>
      <c r="C69" s="4" t="s">
        <v>179</v>
      </c>
      <c r="D69" s="4" t="s">
        <v>139</v>
      </c>
      <c r="E69" s="4" t="s">
        <v>125</v>
      </c>
      <c r="F69" s="36">
        <v>4</v>
      </c>
      <c r="G69" s="5">
        <v>86</v>
      </c>
      <c r="H69" s="5">
        <f t="shared" si="5"/>
        <v>344</v>
      </c>
      <c r="I69" s="37">
        <v>0</v>
      </c>
      <c r="J69" s="5">
        <f t="shared" si="6"/>
        <v>344</v>
      </c>
      <c r="K69" s="4" t="s">
        <v>126</v>
      </c>
      <c r="L69" s="4" t="s">
        <v>127</v>
      </c>
      <c r="M69" s="152"/>
    </row>
    <row r="70" spans="1:13" x14ac:dyDescent="0.2">
      <c r="A70" s="120">
        <v>66918</v>
      </c>
      <c r="B70" s="178">
        <f t="shared" si="4"/>
        <v>46205</v>
      </c>
      <c r="C70" s="4" t="s">
        <v>180</v>
      </c>
      <c r="D70" s="4" t="s">
        <v>141</v>
      </c>
      <c r="E70" s="4" t="s">
        <v>125</v>
      </c>
      <c r="F70" s="36">
        <v>40</v>
      </c>
      <c r="G70" s="5">
        <v>86</v>
      </c>
      <c r="H70" s="5">
        <f t="shared" si="5"/>
        <v>3440</v>
      </c>
      <c r="I70" s="37">
        <v>0</v>
      </c>
      <c r="J70" s="5">
        <f t="shared" si="6"/>
        <v>3440</v>
      </c>
      <c r="K70" s="4" t="s">
        <v>126</v>
      </c>
      <c r="L70" s="4" t="s">
        <v>127</v>
      </c>
      <c r="M70" s="152"/>
    </row>
    <row r="71" spans="1:13" x14ac:dyDescent="0.2">
      <c r="A71" s="120">
        <v>66918</v>
      </c>
      <c r="B71" s="178">
        <f t="shared" si="4"/>
        <v>46205</v>
      </c>
      <c r="C71" s="4" t="s">
        <v>181</v>
      </c>
      <c r="D71" s="4" t="s">
        <v>1307</v>
      </c>
      <c r="E71" s="4" t="s">
        <v>125</v>
      </c>
      <c r="F71" s="36">
        <v>40</v>
      </c>
      <c r="G71" s="5">
        <v>86</v>
      </c>
      <c r="H71" s="5">
        <f t="shared" si="5"/>
        <v>3440</v>
      </c>
      <c r="I71" s="37">
        <v>0</v>
      </c>
      <c r="J71" s="5">
        <f t="shared" si="6"/>
        <v>3440</v>
      </c>
      <c r="K71" s="4" t="s">
        <v>126</v>
      </c>
      <c r="L71" s="4" t="s">
        <v>127</v>
      </c>
      <c r="M71" s="152"/>
    </row>
    <row r="72" spans="1:13" x14ac:dyDescent="0.2">
      <c r="A72" s="120">
        <v>66918</v>
      </c>
      <c r="B72" s="178">
        <f t="shared" si="4"/>
        <v>46205</v>
      </c>
      <c r="C72" s="4" t="s">
        <v>181</v>
      </c>
      <c r="D72" s="4" t="s">
        <v>1307</v>
      </c>
      <c r="E72" s="4" t="s">
        <v>125</v>
      </c>
      <c r="F72" s="36">
        <v>30</v>
      </c>
      <c r="G72" s="5">
        <v>85</v>
      </c>
      <c r="H72" s="5">
        <f t="shared" si="5"/>
        <v>2550</v>
      </c>
      <c r="I72" s="37">
        <v>0</v>
      </c>
      <c r="J72" s="5">
        <f t="shared" si="6"/>
        <v>2550</v>
      </c>
      <c r="K72" s="4" t="s">
        <v>126</v>
      </c>
      <c r="L72" s="4" t="s">
        <v>127</v>
      </c>
      <c r="M72" s="152"/>
    </row>
    <row r="73" spans="1:13" x14ac:dyDescent="0.2">
      <c r="A73" s="120">
        <v>66918</v>
      </c>
      <c r="B73" s="178">
        <f t="shared" si="4"/>
        <v>46205</v>
      </c>
      <c r="C73" s="4" t="s">
        <v>181</v>
      </c>
      <c r="D73" s="4" t="s">
        <v>1307</v>
      </c>
      <c r="E73" s="4" t="s">
        <v>131</v>
      </c>
      <c r="F73" s="36">
        <v>1</v>
      </c>
      <c r="G73" s="5">
        <v>80</v>
      </c>
      <c r="H73" s="5">
        <f t="shared" si="5"/>
        <v>80</v>
      </c>
      <c r="I73" s="37">
        <v>0</v>
      </c>
      <c r="J73" s="5">
        <f t="shared" si="6"/>
        <v>80</v>
      </c>
      <c r="K73" s="4" t="s">
        <v>126</v>
      </c>
      <c r="L73" s="4" t="s">
        <v>127</v>
      </c>
      <c r="M73" s="152"/>
    </row>
    <row r="74" spans="1:13" x14ac:dyDescent="0.2">
      <c r="A74" s="120">
        <v>66918</v>
      </c>
      <c r="B74" s="178">
        <f t="shared" si="4"/>
        <v>46205</v>
      </c>
      <c r="C74" s="4" t="s">
        <v>182</v>
      </c>
      <c r="D74" s="4" t="s">
        <v>1325</v>
      </c>
      <c r="E74" s="4" t="s">
        <v>125</v>
      </c>
      <c r="F74" s="36">
        <v>15</v>
      </c>
      <c r="G74" s="5">
        <v>86</v>
      </c>
      <c r="H74" s="5">
        <f t="shared" si="5"/>
        <v>1290</v>
      </c>
      <c r="I74" s="37">
        <v>0</v>
      </c>
      <c r="J74" s="5">
        <f t="shared" si="6"/>
        <v>1290</v>
      </c>
      <c r="K74" s="4" t="s">
        <v>126</v>
      </c>
      <c r="L74" s="4" t="s">
        <v>127</v>
      </c>
      <c r="M74" s="152"/>
    </row>
    <row r="75" spans="1:13" x14ac:dyDescent="0.2">
      <c r="A75" s="120">
        <v>66918</v>
      </c>
      <c r="B75" s="178">
        <f t="shared" si="4"/>
        <v>46205</v>
      </c>
      <c r="C75" s="4" t="s">
        <v>183</v>
      </c>
      <c r="D75" s="4" t="s">
        <v>1305</v>
      </c>
      <c r="E75" s="4" t="s">
        <v>125</v>
      </c>
      <c r="F75" s="36">
        <v>30</v>
      </c>
      <c r="G75" s="5">
        <v>85</v>
      </c>
      <c r="H75" s="5">
        <f t="shared" si="5"/>
        <v>2550</v>
      </c>
      <c r="I75" s="37">
        <v>0</v>
      </c>
      <c r="J75" s="5">
        <f t="shared" si="6"/>
        <v>2550</v>
      </c>
      <c r="K75" s="4" t="s">
        <v>126</v>
      </c>
      <c r="L75" s="4" t="s">
        <v>127</v>
      </c>
      <c r="M75" s="152"/>
    </row>
    <row r="76" spans="1:13" x14ac:dyDescent="0.2">
      <c r="A76" s="120">
        <v>66918</v>
      </c>
      <c r="B76" s="178">
        <f t="shared" si="4"/>
        <v>46205</v>
      </c>
      <c r="C76" s="4" t="s">
        <v>184</v>
      </c>
      <c r="D76" s="4" t="s">
        <v>1308</v>
      </c>
      <c r="E76" s="4" t="s">
        <v>125</v>
      </c>
      <c r="F76" s="36">
        <v>5</v>
      </c>
      <c r="G76" s="5">
        <v>85</v>
      </c>
      <c r="H76" s="5">
        <f t="shared" si="5"/>
        <v>425</v>
      </c>
      <c r="I76" s="37">
        <v>0</v>
      </c>
      <c r="J76" s="5">
        <f t="shared" si="6"/>
        <v>425</v>
      </c>
      <c r="K76" s="4" t="s">
        <v>126</v>
      </c>
      <c r="L76" s="4" t="s">
        <v>127</v>
      </c>
      <c r="M76" s="152"/>
    </row>
    <row r="77" spans="1:13" x14ac:dyDescent="0.2">
      <c r="A77" s="120">
        <v>66918</v>
      </c>
      <c r="B77" s="178">
        <f t="shared" si="4"/>
        <v>46205</v>
      </c>
      <c r="C77" s="4" t="s">
        <v>185</v>
      </c>
      <c r="D77" s="4" t="s">
        <v>1310</v>
      </c>
      <c r="E77" s="4" t="s">
        <v>125</v>
      </c>
      <c r="F77" s="36">
        <v>10</v>
      </c>
      <c r="G77" s="5">
        <v>85</v>
      </c>
      <c r="H77" s="5">
        <f t="shared" si="5"/>
        <v>850</v>
      </c>
      <c r="I77" s="37">
        <v>0</v>
      </c>
      <c r="J77" s="5">
        <f t="shared" si="6"/>
        <v>850</v>
      </c>
      <c r="K77" s="4" t="s">
        <v>126</v>
      </c>
      <c r="L77" s="4" t="s">
        <v>127</v>
      </c>
      <c r="M77" s="152"/>
    </row>
    <row r="78" spans="1:13" x14ac:dyDescent="0.2">
      <c r="A78" s="120">
        <v>66918</v>
      </c>
      <c r="B78" s="178">
        <f t="shared" si="4"/>
        <v>46205</v>
      </c>
      <c r="C78" s="4" t="s">
        <v>186</v>
      </c>
      <c r="D78" s="4" t="s">
        <v>1312</v>
      </c>
      <c r="E78" s="4" t="s">
        <v>125</v>
      </c>
      <c r="F78" s="36">
        <v>15</v>
      </c>
      <c r="G78" s="5">
        <v>85</v>
      </c>
      <c r="H78" s="5">
        <f t="shared" si="5"/>
        <v>1275</v>
      </c>
      <c r="I78" s="37">
        <v>0</v>
      </c>
      <c r="J78" s="5">
        <f t="shared" si="6"/>
        <v>1275</v>
      </c>
      <c r="K78" s="4" t="s">
        <v>126</v>
      </c>
      <c r="L78" s="4" t="s">
        <v>127</v>
      </c>
      <c r="M78" s="152"/>
    </row>
    <row r="79" spans="1:13" x14ac:dyDescent="0.2">
      <c r="A79" s="120">
        <v>66918</v>
      </c>
      <c r="B79" s="178">
        <f t="shared" si="4"/>
        <v>46205</v>
      </c>
      <c r="C79" s="4" t="s">
        <v>187</v>
      </c>
      <c r="D79" s="4" t="s">
        <v>1311</v>
      </c>
      <c r="E79" s="4" t="s">
        <v>125</v>
      </c>
      <c r="F79" s="36">
        <v>5</v>
      </c>
      <c r="G79" s="5">
        <v>85</v>
      </c>
      <c r="H79" s="5">
        <f t="shared" si="5"/>
        <v>425</v>
      </c>
      <c r="I79" s="37">
        <v>0</v>
      </c>
      <c r="J79" s="5">
        <f t="shared" si="6"/>
        <v>425</v>
      </c>
      <c r="K79" s="4" t="s">
        <v>126</v>
      </c>
      <c r="L79" s="4" t="s">
        <v>127</v>
      </c>
      <c r="M79" s="152"/>
    </row>
    <row r="80" spans="1:13" x14ac:dyDescent="0.2">
      <c r="A80" s="120">
        <v>66918</v>
      </c>
      <c r="B80" s="178">
        <f t="shared" si="4"/>
        <v>46205</v>
      </c>
      <c r="C80" s="4" t="s">
        <v>188</v>
      </c>
      <c r="D80" s="4" t="s">
        <v>1306</v>
      </c>
      <c r="E80" s="4" t="s">
        <v>125</v>
      </c>
      <c r="F80" s="36">
        <v>20</v>
      </c>
      <c r="G80" s="5">
        <v>85</v>
      </c>
      <c r="H80" s="5">
        <f t="shared" si="5"/>
        <v>1700</v>
      </c>
      <c r="I80" s="37">
        <v>0</v>
      </c>
      <c r="J80" s="5">
        <f t="shared" si="6"/>
        <v>1700</v>
      </c>
      <c r="K80" s="4" t="s">
        <v>126</v>
      </c>
      <c r="L80" s="4" t="s">
        <v>127</v>
      </c>
      <c r="M80" s="152"/>
    </row>
    <row r="81" spans="1:13" x14ac:dyDescent="0.2">
      <c r="A81" s="120">
        <v>66918</v>
      </c>
      <c r="B81" s="178">
        <f t="shared" si="4"/>
        <v>46205</v>
      </c>
      <c r="C81" s="4" t="s">
        <v>189</v>
      </c>
      <c r="D81" s="4" t="s">
        <v>145</v>
      </c>
      <c r="E81" s="4" t="s">
        <v>125</v>
      </c>
      <c r="F81" s="36">
        <v>26</v>
      </c>
      <c r="G81" s="5">
        <v>95</v>
      </c>
      <c r="H81" s="5">
        <f t="shared" si="5"/>
        <v>2470</v>
      </c>
      <c r="I81" s="37">
        <v>0</v>
      </c>
      <c r="J81" s="5">
        <f t="shared" si="6"/>
        <v>2470</v>
      </c>
      <c r="K81" s="4" t="s">
        <v>126</v>
      </c>
      <c r="L81" s="4" t="s">
        <v>127</v>
      </c>
      <c r="M81" s="152"/>
    </row>
    <row r="82" spans="1:13" x14ac:dyDescent="0.2">
      <c r="A82" s="120">
        <v>66918</v>
      </c>
      <c r="B82" s="178">
        <f t="shared" si="4"/>
        <v>46205</v>
      </c>
      <c r="C82" s="4" t="s">
        <v>189</v>
      </c>
      <c r="D82" s="4" t="s">
        <v>145</v>
      </c>
      <c r="E82" s="4" t="s">
        <v>125</v>
      </c>
      <c r="F82" s="36">
        <v>5</v>
      </c>
      <c r="G82" s="5">
        <v>85</v>
      </c>
      <c r="H82" s="5">
        <f t="shared" si="5"/>
        <v>425</v>
      </c>
      <c r="I82" s="37">
        <v>0</v>
      </c>
      <c r="J82" s="5">
        <f t="shared" si="6"/>
        <v>425</v>
      </c>
      <c r="K82" s="4" t="s">
        <v>126</v>
      </c>
      <c r="L82" s="4" t="s">
        <v>127</v>
      </c>
      <c r="M82" s="152"/>
    </row>
    <row r="83" spans="1:13" x14ac:dyDescent="0.2">
      <c r="A83" s="120">
        <v>66918</v>
      </c>
      <c r="B83" s="178">
        <f t="shared" si="4"/>
        <v>46205</v>
      </c>
      <c r="C83" s="4" t="s">
        <v>190</v>
      </c>
      <c r="D83" s="4" t="s">
        <v>145</v>
      </c>
      <c r="E83" s="4" t="s">
        <v>125</v>
      </c>
      <c r="F83" s="36">
        <v>25</v>
      </c>
      <c r="G83" s="5">
        <v>95</v>
      </c>
      <c r="H83" s="5">
        <f t="shared" si="5"/>
        <v>2375</v>
      </c>
      <c r="I83" s="37">
        <v>0</v>
      </c>
      <c r="J83" s="5">
        <f t="shared" si="6"/>
        <v>2375</v>
      </c>
      <c r="K83" s="4" t="s">
        <v>126</v>
      </c>
      <c r="L83" s="4" t="s">
        <v>127</v>
      </c>
      <c r="M83" s="152"/>
    </row>
    <row r="84" spans="1:13" x14ac:dyDescent="0.2">
      <c r="A84" s="120">
        <v>66918</v>
      </c>
      <c r="B84" s="178">
        <f t="shared" si="4"/>
        <v>46205</v>
      </c>
      <c r="C84" s="4" t="s">
        <v>190</v>
      </c>
      <c r="D84" s="4" t="s">
        <v>145</v>
      </c>
      <c r="E84" s="4" t="s">
        <v>125</v>
      </c>
      <c r="F84" s="36">
        <v>12</v>
      </c>
      <c r="G84" s="5">
        <v>85</v>
      </c>
      <c r="H84" s="5">
        <f t="shared" si="5"/>
        <v>1020</v>
      </c>
      <c r="I84" s="37">
        <v>0</v>
      </c>
      <c r="J84" s="5">
        <f t="shared" si="6"/>
        <v>1020</v>
      </c>
      <c r="K84" s="4" t="s">
        <v>126</v>
      </c>
      <c r="L84" s="4" t="s">
        <v>127</v>
      </c>
      <c r="M84" s="152"/>
    </row>
    <row r="85" spans="1:13" x14ac:dyDescent="0.2">
      <c r="A85" s="120">
        <v>66918</v>
      </c>
      <c r="B85" s="178">
        <f t="shared" si="4"/>
        <v>46205</v>
      </c>
      <c r="C85" s="4" t="s">
        <v>191</v>
      </c>
      <c r="D85" s="4" t="s">
        <v>147</v>
      </c>
      <c r="E85" s="4" t="s">
        <v>125</v>
      </c>
      <c r="F85" s="36">
        <v>25</v>
      </c>
      <c r="G85" s="5">
        <v>84</v>
      </c>
      <c r="H85" s="5">
        <f t="shared" si="5"/>
        <v>2100</v>
      </c>
      <c r="I85" s="37">
        <v>0</v>
      </c>
      <c r="J85" s="5">
        <f t="shared" si="6"/>
        <v>2100</v>
      </c>
      <c r="K85" s="4" t="s">
        <v>126</v>
      </c>
      <c r="L85" s="4" t="s">
        <v>127</v>
      </c>
      <c r="M85" s="152"/>
    </row>
    <row r="86" spans="1:13" x14ac:dyDescent="0.2">
      <c r="A86" s="120">
        <v>66918</v>
      </c>
      <c r="B86" s="178">
        <f t="shared" ref="B86:B149" si="7">IF(A86="","",IF(ISNUMBER(A86),IFERROR(VLOOKUP(TEXT(A86,"yyyy/mm/dd"),BSAD,2,FALSE),""),IFERROR(VLOOKUP(A86,BSAD,2,FALSE),"")))</f>
        <v>46205</v>
      </c>
      <c r="C86" s="4" t="s">
        <v>192</v>
      </c>
      <c r="D86" s="4" t="s">
        <v>151</v>
      </c>
      <c r="E86" s="4" t="s">
        <v>125</v>
      </c>
      <c r="F86" s="36">
        <v>8</v>
      </c>
      <c r="G86" s="5">
        <v>85</v>
      </c>
      <c r="H86" s="5">
        <f t="shared" ref="H86:H149" si="8">IF($F86="","",$F86*$G86)</f>
        <v>680</v>
      </c>
      <c r="I86" s="37">
        <v>0</v>
      </c>
      <c r="J86" s="5">
        <f t="shared" ref="J86:J149" si="9">IF($F86="","",$H86*(1-$I86/100))</f>
        <v>680</v>
      </c>
      <c r="K86" s="4" t="s">
        <v>126</v>
      </c>
      <c r="L86" s="4" t="s">
        <v>127</v>
      </c>
      <c r="M86" s="152"/>
    </row>
    <row r="87" spans="1:13" x14ac:dyDescent="0.2">
      <c r="A87" s="120">
        <v>66918</v>
      </c>
      <c r="B87" s="178">
        <f t="shared" si="7"/>
        <v>46205</v>
      </c>
      <c r="C87" s="4" t="s">
        <v>193</v>
      </c>
      <c r="D87" s="4" t="s">
        <v>153</v>
      </c>
      <c r="E87" s="4" t="s">
        <v>125</v>
      </c>
      <c r="F87" s="36">
        <v>5</v>
      </c>
      <c r="G87" s="5">
        <v>90</v>
      </c>
      <c r="H87" s="5">
        <f t="shared" si="8"/>
        <v>450</v>
      </c>
      <c r="I87" s="37">
        <v>0</v>
      </c>
      <c r="J87" s="5">
        <f t="shared" si="9"/>
        <v>450</v>
      </c>
      <c r="K87" s="4" t="s">
        <v>126</v>
      </c>
      <c r="L87" s="4" t="s">
        <v>127</v>
      </c>
      <c r="M87" s="152"/>
    </row>
    <row r="88" spans="1:13" x14ac:dyDescent="0.2">
      <c r="A88" s="120">
        <v>66918</v>
      </c>
      <c r="B88" s="178">
        <f t="shared" si="7"/>
        <v>46205</v>
      </c>
      <c r="C88" s="4" t="s">
        <v>194</v>
      </c>
      <c r="D88" s="4" t="s">
        <v>195</v>
      </c>
      <c r="E88" s="4" t="s">
        <v>125</v>
      </c>
      <c r="F88" s="36">
        <v>3</v>
      </c>
      <c r="G88" s="5">
        <v>85</v>
      </c>
      <c r="H88" s="5">
        <f t="shared" si="8"/>
        <v>255</v>
      </c>
      <c r="I88" s="37">
        <v>0</v>
      </c>
      <c r="J88" s="5">
        <f t="shared" si="9"/>
        <v>255</v>
      </c>
      <c r="K88" s="4" t="s">
        <v>126</v>
      </c>
      <c r="L88" s="4" t="s">
        <v>127</v>
      </c>
      <c r="M88" s="152"/>
    </row>
    <row r="89" spans="1:13" x14ac:dyDescent="0.2">
      <c r="A89" s="120">
        <v>66918</v>
      </c>
      <c r="B89" s="178">
        <f t="shared" si="7"/>
        <v>46205</v>
      </c>
      <c r="C89" s="4" t="s">
        <v>194</v>
      </c>
      <c r="D89" s="4" t="s">
        <v>195</v>
      </c>
      <c r="E89" s="4" t="s">
        <v>148</v>
      </c>
      <c r="F89" s="36">
        <v>0.5</v>
      </c>
      <c r="G89" s="5">
        <v>1100</v>
      </c>
      <c r="H89" s="5">
        <f t="shared" si="8"/>
        <v>550</v>
      </c>
      <c r="I89" s="37">
        <v>0</v>
      </c>
      <c r="J89" s="5">
        <f t="shared" si="9"/>
        <v>550</v>
      </c>
      <c r="K89" s="4" t="s">
        <v>126</v>
      </c>
      <c r="L89" s="4" t="s">
        <v>127</v>
      </c>
      <c r="M89" s="152"/>
    </row>
    <row r="90" spans="1:13" x14ac:dyDescent="0.2">
      <c r="A90" s="120">
        <v>66919</v>
      </c>
      <c r="B90" s="178">
        <f t="shared" si="7"/>
        <v>46206</v>
      </c>
      <c r="C90" s="4" t="s">
        <v>196</v>
      </c>
      <c r="D90" s="4" t="s">
        <v>1302</v>
      </c>
      <c r="E90" s="4" t="s">
        <v>125</v>
      </c>
      <c r="F90" s="36">
        <v>50</v>
      </c>
      <c r="G90" s="5">
        <v>85</v>
      </c>
      <c r="H90" s="5">
        <f t="shared" si="8"/>
        <v>4250</v>
      </c>
      <c r="I90" s="37">
        <v>0</v>
      </c>
      <c r="J90" s="5">
        <f t="shared" si="9"/>
        <v>4250</v>
      </c>
      <c r="K90" s="4" t="s">
        <v>126</v>
      </c>
      <c r="L90" s="4" t="s">
        <v>127</v>
      </c>
      <c r="M90" s="152"/>
    </row>
    <row r="91" spans="1:13" x14ac:dyDescent="0.2">
      <c r="A91" s="120">
        <v>66919</v>
      </c>
      <c r="B91" s="178">
        <f t="shared" si="7"/>
        <v>46206</v>
      </c>
      <c r="C91" s="4" t="s">
        <v>197</v>
      </c>
      <c r="D91" s="4" t="s">
        <v>1305</v>
      </c>
      <c r="E91" s="4" t="s">
        <v>125</v>
      </c>
      <c r="F91" s="36">
        <v>25</v>
      </c>
      <c r="G91" s="5">
        <v>85</v>
      </c>
      <c r="H91" s="5">
        <f t="shared" si="8"/>
        <v>2125</v>
      </c>
      <c r="I91" s="37">
        <v>0</v>
      </c>
      <c r="J91" s="5">
        <f t="shared" si="9"/>
        <v>2125</v>
      </c>
      <c r="K91" s="4" t="s">
        <v>126</v>
      </c>
      <c r="L91" s="4" t="s">
        <v>127</v>
      </c>
      <c r="M91" s="152"/>
    </row>
    <row r="92" spans="1:13" x14ac:dyDescent="0.2">
      <c r="A92" s="120">
        <v>66919</v>
      </c>
      <c r="B92" s="178">
        <f t="shared" si="7"/>
        <v>46206</v>
      </c>
      <c r="C92" s="4" t="s">
        <v>198</v>
      </c>
      <c r="D92" s="4" t="s">
        <v>1307</v>
      </c>
      <c r="E92" s="4" t="s">
        <v>125</v>
      </c>
      <c r="F92" s="36">
        <v>40</v>
      </c>
      <c r="G92" s="5">
        <v>86</v>
      </c>
      <c r="H92" s="5">
        <f t="shared" si="8"/>
        <v>3440</v>
      </c>
      <c r="I92" s="37">
        <v>0</v>
      </c>
      <c r="J92" s="5">
        <f t="shared" si="9"/>
        <v>3440</v>
      </c>
      <c r="K92" s="4" t="s">
        <v>126</v>
      </c>
      <c r="L92" s="4" t="s">
        <v>127</v>
      </c>
      <c r="M92" s="152"/>
    </row>
    <row r="93" spans="1:13" x14ac:dyDescent="0.2">
      <c r="A93" s="120">
        <v>66919</v>
      </c>
      <c r="B93" s="178">
        <f t="shared" si="7"/>
        <v>46206</v>
      </c>
      <c r="C93" s="4" t="s">
        <v>198</v>
      </c>
      <c r="D93" s="4" t="s">
        <v>1307</v>
      </c>
      <c r="E93" s="4" t="s">
        <v>125</v>
      </c>
      <c r="F93" s="36">
        <v>50</v>
      </c>
      <c r="G93" s="5">
        <v>85</v>
      </c>
      <c r="H93" s="5">
        <f t="shared" si="8"/>
        <v>4250</v>
      </c>
      <c r="I93" s="37">
        <v>0</v>
      </c>
      <c r="J93" s="5">
        <f t="shared" si="9"/>
        <v>4250</v>
      </c>
      <c r="K93" s="4" t="s">
        <v>126</v>
      </c>
      <c r="L93" s="4" t="s">
        <v>127</v>
      </c>
      <c r="M93" s="152"/>
    </row>
    <row r="94" spans="1:13" x14ac:dyDescent="0.2">
      <c r="A94" s="120">
        <v>66919</v>
      </c>
      <c r="B94" s="178">
        <f t="shared" si="7"/>
        <v>46206</v>
      </c>
      <c r="C94" s="4" t="s">
        <v>198</v>
      </c>
      <c r="D94" s="4" t="s">
        <v>1307</v>
      </c>
      <c r="E94" s="4" t="s">
        <v>131</v>
      </c>
      <c r="F94" s="36">
        <v>1</v>
      </c>
      <c r="G94" s="5">
        <v>80</v>
      </c>
      <c r="H94" s="5">
        <f t="shared" si="8"/>
        <v>80</v>
      </c>
      <c r="I94" s="37">
        <v>0</v>
      </c>
      <c r="J94" s="5">
        <f t="shared" si="9"/>
        <v>80</v>
      </c>
      <c r="K94" s="4" t="s">
        <v>126</v>
      </c>
      <c r="L94" s="4" t="s">
        <v>127</v>
      </c>
      <c r="M94" s="152"/>
    </row>
    <row r="95" spans="1:13" x14ac:dyDescent="0.2">
      <c r="A95" s="120">
        <v>66919</v>
      </c>
      <c r="B95" s="178">
        <f t="shared" si="7"/>
        <v>46206</v>
      </c>
      <c r="C95" s="4" t="s">
        <v>199</v>
      </c>
      <c r="D95" s="4" t="s">
        <v>1306</v>
      </c>
      <c r="E95" s="4" t="s">
        <v>125</v>
      </c>
      <c r="F95" s="36">
        <v>25</v>
      </c>
      <c r="G95" s="5">
        <v>85</v>
      </c>
      <c r="H95" s="5">
        <f t="shared" si="8"/>
        <v>2125</v>
      </c>
      <c r="I95" s="37">
        <v>0</v>
      </c>
      <c r="J95" s="5">
        <f t="shared" si="9"/>
        <v>2125</v>
      </c>
      <c r="K95" s="4" t="s">
        <v>126</v>
      </c>
      <c r="L95" s="4" t="s">
        <v>127</v>
      </c>
      <c r="M95" s="152"/>
    </row>
    <row r="96" spans="1:13" x14ac:dyDescent="0.2">
      <c r="A96" s="120">
        <v>66919</v>
      </c>
      <c r="B96" s="178">
        <f t="shared" si="7"/>
        <v>46206</v>
      </c>
      <c r="C96" s="4" t="s">
        <v>200</v>
      </c>
      <c r="D96" s="4" t="s">
        <v>1312</v>
      </c>
      <c r="E96" s="4" t="s">
        <v>125</v>
      </c>
      <c r="F96" s="36">
        <v>15</v>
      </c>
      <c r="G96" s="5">
        <v>85</v>
      </c>
      <c r="H96" s="5">
        <f t="shared" si="8"/>
        <v>1275</v>
      </c>
      <c r="I96" s="37">
        <v>0</v>
      </c>
      <c r="J96" s="5">
        <f t="shared" si="9"/>
        <v>1275</v>
      </c>
      <c r="K96" s="4" t="s">
        <v>126</v>
      </c>
      <c r="L96" s="4" t="s">
        <v>127</v>
      </c>
      <c r="M96" s="152"/>
    </row>
    <row r="97" spans="1:13" x14ac:dyDescent="0.2">
      <c r="A97" s="120">
        <v>66919</v>
      </c>
      <c r="B97" s="178">
        <f t="shared" si="7"/>
        <v>46206</v>
      </c>
      <c r="C97" s="4" t="s">
        <v>201</v>
      </c>
      <c r="D97" s="4" t="s">
        <v>141</v>
      </c>
      <c r="E97" s="4" t="s">
        <v>125</v>
      </c>
      <c r="F97" s="36">
        <v>20</v>
      </c>
      <c r="G97" s="5">
        <v>86</v>
      </c>
      <c r="H97" s="5">
        <f t="shared" si="8"/>
        <v>1720</v>
      </c>
      <c r="I97" s="37">
        <v>0</v>
      </c>
      <c r="J97" s="5">
        <f t="shared" si="9"/>
        <v>1720</v>
      </c>
      <c r="K97" s="4" t="s">
        <v>126</v>
      </c>
      <c r="L97" s="4" t="s">
        <v>127</v>
      </c>
      <c r="M97" s="152"/>
    </row>
    <row r="98" spans="1:13" x14ac:dyDescent="0.2">
      <c r="A98" s="120">
        <v>66919</v>
      </c>
      <c r="B98" s="178">
        <f t="shared" si="7"/>
        <v>46206</v>
      </c>
      <c r="C98" s="4" t="s">
        <v>202</v>
      </c>
      <c r="D98" s="4" t="s">
        <v>139</v>
      </c>
      <c r="E98" s="4" t="s">
        <v>125</v>
      </c>
      <c r="F98" s="36">
        <v>4</v>
      </c>
      <c r="G98" s="5">
        <v>86</v>
      </c>
      <c r="H98" s="5">
        <f t="shared" si="8"/>
        <v>344</v>
      </c>
      <c r="I98" s="37">
        <v>0</v>
      </c>
      <c r="J98" s="5">
        <f t="shared" si="9"/>
        <v>344</v>
      </c>
      <c r="K98" s="4" t="s">
        <v>126</v>
      </c>
      <c r="L98" s="4" t="s">
        <v>127</v>
      </c>
      <c r="M98" s="152"/>
    </row>
    <row r="99" spans="1:13" x14ac:dyDescent="0.2">
      <c r="A99" s="120">
        <v>66919</v>
      </c>
      <c r="B99" s="178">
        <f t="shared" si="7"/>
        <v>46206</v>
      </c>
      <c r="C99" s="4" t="s">
        <v>203</v>
      </c>
      <c r="D99" s="4" t="s">
        <v>1311</v>
      </c>
      <c r="E99" s="4" t="s">
        <v>125</v>
      </c>
      <c r="F99" s="36">
        <v>5</v>
      </c>
      <c r="G99" s="5">
        <v>85</v>
      </c>
      <c r="H99" s="5">
        <f t="shared" si="8"/>
        <v>425</v>
      </c>
      <c r="I99" s="37">
        <v>0</v>
      </c>
      <c r="J99" s="5">
        <f t="shared" si="9"/>
        <v>425</v>
      </c>
      <c r="K99" s="4" t="s">
        <v>126</v>
      </c>
      <c r="L99" s="4" t="s">
        <v>127</v>
      </c>
      <c r="M99" s="152"/>
    </row>
    <row r="100" spans="1:13" x14ac:dyDescent="0.2">
      <c r="A100" s="120">
        <v>66919</v>
      </c>
      <c r="B100" s="178">
        <f t="shared" si="7"/>
        <v>46206</v>
      </c>
      <c r="C100" s="4" t="s">
        <v>204</v>
      </c>
      <c r="D100" s="4" t="s">
        <v>1310</v>
      </c>
      <c r="E100" s="4" t="s">
        <v>125</v>
      </c>
      <c r="F100" s="36">
        <v>10</v>
      </c>
      <c r="G100" s="5">
        <v>85</v>
      </c>
      <c r="H100" s="5">
        <f t="shared" si="8"/>
        <v>850</v>
      </c>
      <c r="I100" s="37">
        <v>0</v>
      </c>
      <c r="J100" s="5">
        <f t="shared" si="9"/>
        <v>850</v>
      </c>
      <c r="K100" s="4" t="s">
        <v>126</v>
      </c>
      <c r="L100" s="4" t="s">
        <v>127</v>
      </c>
      <c r="M100" s="152"/>
    </row>
    <row r="101" spans="1:13" x14ac:dyDescent="0.2">
      <c r="A101" s="120">
        <v>66919</v>
      </c>
      <c r="B101" s="178">
        <f t="shared" si="7"/>
        <v>46206</v>
      </c>
      <c r="C101" s="4" t="s">
        <v>205</v>
      </c>
      <c r="D101" s="4" t="s">
        <v>1309</v>
      </c>
      <c r="E101" s="4" t="s">
        <v>125</v>
      </c>
      <c r="F101" s="36">
        <v>15</v>
      </c>
      <c r="G101" s="5">
        <v>85</v>
      </c>
      <c r="H101" s="5">
        <f t="shared" si="8"/>
        <v>1275</v>
      </c>
      <c r="I101" s="37">
        <v>0</v>
      </c>
      <c r="J101" s="5">
        <f t="shared" si="9"/>
        <v>1275</v>
      </c>
      <c r="K101" s="4" t="s">
        <v>126</v>
      </c>
      <c r="L101" s="4" t="s">
        <v>127</v>
      </c>
      <c r="M101" s="152"/>
    </row>
    <row r="102" spans="1:13" x14ac:dyDescent="0.2">
      <c r="A102" s="120">
        <v>66919</v>
      </c>
      <c r="B102" s="178">
        <f t="shared" si="7"/>
        <v>46206</v>
      </c>
      <c r="C102" s="4" t="s">
        <v>206</v>
      </c>
      <c r="D102" s="4" t="s">
        <v>134</v>
      </c>
      <c r="E102" s="4" t="s">
        <v>125</v>
      </c>
      <c r="F102" s="36">
        <v>10</v>
      </c>
      <c r="G102" s="5">
        <v>85</v>
      </c>
      <c r="H102" s="5">
        <f t="shared" si="8"/>
        <v>850</v>
      </c>
      <c r="I102" s="37">
        <v>0</v>
      </c>
      <c r="J102" s="5">
        <f t="shared" si="9"/>
        <v>850</v>
      </c>
      <c r="K102" s="4" t="s">
        <v>126</v>
      </c>
      <c r="L102" s="4" t="s">
        <v>127</v>
      </c>
      <c r="M102" s="152"/>
    </row>
    <row r="103" spans="1:13" x14ac:dyDescent="0.2">
      <c r="A103" s="120">
        <v>66919</v>
      </c>
      <c r="B103" s="178">
        <f t="shared" si="7"/>
        <v>46206</v>
      </c>
      <c r="C103" s="4" t="s">
        <v>207</v>
      </c>
      <c r="D103" s="4" t="s">
        <v>1325</v>
      </c>
      <c r="E103" s="4" t="s">
        <v>125</v>
      </c>
      <c r="F103" s="36">
        <v>20</v>
      </c>
      <c r="G103" s="5">
        <v>86</v>
      </c>
      <c r="H103" s="5">
        <f t="shared" si="8"/>
        <v>1720</v>
      </c>
      <c r="I103" s="37">
        <v>0</v>
      </c>
      <c r="J103" s="5">
        <f t="shared" si="9"/>
        <v>1720</v>
      </c>
      <c r="K103" s="4" t="s">
        <v>126</v>
      </c>
      <c r="L103" s="4" t="s">
        <v>127</v>
      </c>
      <c r="M103" s="152"/>
    </row>
    <row r="104" spans="1:13" x14ac:dyDescent="0.2">
      <c r="A104" s="120">
        <v>66919</v>
      </c>
      <c r="B104" s="178">
        <f t="shared" si="7"/>
        <v>46206</v>
      </c>
      <c r="C104" s="4" t="s">
        <v>207</v>
      </c>
      <c r="D104" s="4" t="s">
        <v>1325</v>
      </c>
      <c r="E104" s="4" t="s">
        <v>149</v>
      </c>
      <c r="F104" s="36">
        <v>1</v>
      </c>
      <c r="G104" s="5">
        <v>775</v>
      </c>
      <c r="H104" s="5">
        <f t="shared" si="8"/>
        <v>775</v>
      </c>
      <c r="I104" s="37">
        <v>0</v>
      </c>
      <c r="J104" s="5">
        <f t="shared" si="9"/>
        <v>775</v>
      </c>
      <c r="K104" s="4" t="s">
        <v>126</v>
      </c>
      <c r="L104" s="4" t="s">
        <v>127</v>
      </c>
      <c r="M104" s="152"/>
    </row>
    <row r="105" spans="1:13" x14ac:dyDescent="0.2">
      <c r="A105" s="120">
        <v>66919</v>
      </c>
      <c r="B105" s="178">
        <f t="shared" si="7"/>
        <v>46206</v>
      </c>
      <c r="C105" s="4" t="s">
        <v>208</v>
      </c>
      <c r="D105" s="4" t="s">
        <v>209</v>
      </c>
      <c r="E105" s="4" t="s">
        <v>149</v>
      </c>
      <c r="F105" s="36">
        <v>3</v>
      </c>
      <c r="G105" s="5">
        <v>800</v>
      </c>
      <c r="H105" s="5">
        <f t="shared" si="8"/>
        <v>2400</v>
      </c>
      <c r="I105" s="37">
        <v>0</v>
      </c>
      <c r="J105" s="5">
        <f t="shared" si="9"/>
        <v>2400</v>
      </c>
      <c r="K105" s="4" t="s">
        <v>126</v>
      </c>
      <c r="L105" s="4" t="s">
        <v>127</v>
      </c>
      <c r="M105" s="152"/>
    </row>
    <row r="106" spans="1:13" x14ac:dyDescent="0.2">
      <c r="A106" s="120">
        <v>66919</v>
      </c>
      <c r="B106" s="178">
        <f t="shared" si="7"/>
        <v>46206</v>
      </c>
      <c r="C106" s="4" t="s">
        <v>210</v>
      </c>
      <c r="D106" s="4" t="s">
        <v>147</v>
      </c>
      <c r="E106" s="4" t="s">
        <v>125</v>
      </c>
      <c r="F106" s="36">
        <v>25</v>
      </c>
      <c r="G106" s="5">
        <v>84</v>
      </c>
      <c r="H106" s="5">
        <f t="shared" si="8"/>
        <v>2100</v>
      </c>
      <c r="I106" s="37">
        <v>0</v>
      </c>
      <c r="J106" s="5">
        <f t="shared" si="9"/>
        <v>2100</v>
      </c>
      <c r="K106" s="4" t="s">
        <v>126</v>
      </c>
      <c r="L106" s="4" t="s">
        <v>127</v>
      </c>
      <c r="M106" s="152"/>
    </row>
    <row r="107" spans="1:13" x14ac:dyDescent="0.2">
      <c r="A107" s="120">
        <v>66919</v>
      </c>
      <c r="B107" s="178">
        <f t="shared" si="7"/>
        <v>46206</v>
      </c>
      <c r="C107" s="4" t="s">
        <v>211</v>
      </c>
      <c r="D107" s="4" t="s">
        <v>151</v>
      </c>
      <c r="E107" s="4" t="s">
        <v>125</v>
      </c>
      <c r="F107" s="36">
        <v>8</v>
      </c>
      <c r="G107" s="5">
        <v>85</v>
      </c>
      <c r="H107" s="5">
        <f t="shared" si="8"/>
        <v>680</v>
      </c>
      <c r="I107" s="37">
        <v>0</v>
      </c>
      <c r="J107" s="5">
        <f t="shared" si="9"/>
        <v>680</v>
      </c>
      <c r="K107" s="4" t="s">
        <v>126</v>
      </c>
      <c r="L107" s="4" t="s">
        <v>127</v>
      </c>
      <c r="M107" s="152"/>
    </row>
    <row r="108" spans="1:13" x14ac:dyDescent="0.2">
      <c r="A108" s="120">
        <v>66919</v>
      </c>
      <c r="B108" s="178">
        <f t="shared" si="7"/>
        <v>46206</v>
      </c>
      <c r="C108" s="4" t="s">
        <v>212</v>
      </c>
      <c r="D108" s="4" t="s">
        <v>145</v>
      </c>
      <c r="E108" s="4" t="s">
        <v>125</v>
      </c>
      <c r="F108" s="36">
        <v>25</v>
      </c>
      <c r="G108" s="5">
        <v>95</v>
      </c>
      <c r="H108" s="5">
        <f t="shared" si="8"/>
        <v>2375</v>
      </c>
      <c r="I108" s="37">
        <v>0</v>
      </c>
      <c r="J108" s="5">
        <f t="shared" si="9"/>
        <v>2375</v>
      </c>
      <c r="K108" s="4" t="s">
        <v>126</v>
      </c>
      <c r="L108" s="4" t="s">
        <v>127</v>
      </c>
      <c r="M108" s="152"/>
    </row>
    <row r="109" spans="1:13" x14ac:dyDescent="0.2">
      <c r="A109" s="120">
        <v>66919</v>
      </c>
      <c r="B109" s="178">
        <f t="shared" si="7"/>
        <v>46206</v>
      </c>
      <c r="C109" s="4" t="s">
        <v>212</v>
      </c>
      <c r="D109" s="4" t="s">
        <v>145</v>
      </c>
      <c r="E109" s="4" t="s">
        <v>125</v>
      </c>
      <c r="F109" s="36">
        <v>12</v>
      </c>
      <c r="G109" s="5">
        <v>85</v>
      </c>
      <c r="H109" s="5">
        <f t="shared" si="8"/>
        <v>1020</v>
      </c>
      <c r="I109" s="37">
        <v>0</v>
      </c>
      <c r="J109" s="5">
        <f t="shared" si="9"/>
        <v>1020</v>
      </c>
      <c r="K109" s="4" t="s">
        <v>126</v>
      </c>
      <c r="L109" s="4" t="s">
        <v>127</v>
      </c>
      <c r="M109" s="152"/>
    </row>
    <row r="110" spans="1:13" x14ac:dyDescent="0.2">
      <c r="A110" s="120">
        <v>66919</v>
      </c>
      <c r="B110" s="178">
        <f t="shared" si="7"/>
        <v>46206</v>
      </c>
      <c r="C110" s="4" t="s">
        <v>213</v>
      </c>
      <c r="D110" s="4" t="s">
        <v>8832</v>
      </c>
      <c r="E110" s="4" t="s">
        <v>125</v>
      </c>
      <c r="F110" s="36">
        <v>5</v>
      </c>
      <c r="G110" s="5">
        <v>86</v>
      </c>
      <c r="H110" s="5">
        <f t="shared" si="8"/>
        <v>430</v>
      </c>
      <c r="I110" s="37">
        <v>0</v>
      </c>
      <c r="J110" s="5">
        <f t="shared" si="9"/>
        <v>430</v>
      </c>
      <c r="K110" s="4" t="s">
        <v>126</v>
      </c>
      <c r="L110" s="4" t="s">
        <v>127</v>
      </c>
      <c r="M110" s="152"/>
    </row>
    <row r="111" spans="1:13" x14ac:dyDescent="0.2">
      <c r="A111" s="120">
        <v>66919</v>
      </c>
      <c r="B111" s="178">
        <f t="shared" si="7"/>
        <v>46206</v>
      </c>
      <c r="C111" s="4" t="s">
        <v>214</v>
      </c>
      <c r="D111" s="4" t="s">
        <v>153</v>
      </c>
      <c r="E111" s="4" t="s">
        <v>125</v>
      </c>
      <c r="F111" s="36">
        <v>4.5</v>
      </c>
      <c r="G111" s="5">
        <v>93.33</v>
      </c>
      <c r="H111" s="5">
        <f t="shared" si="8"/>
        <v>419.98500000000001</v>
      </c>
      <c r="I111" s="37">
        <v>0</v>
      </c>
      <c r="J111" s="5">
        <f t="shared" si="9"/>
        <v>419.98500000000001</v>
      </c>
      <c r="K111" s="4" t="s">
        <v>126</v>
      </c>
      <c r="L111" s="4" t="s">
        <v>127</v>
      </c>
      <c r="M111" s="152"/>
    </row>
    <row r="112" spans="1:13" x14ac:dyDescent="0.2">
      <c r="A112" s="120">
        <v>66919</v>
      </c>
      <c r="B112" s="178">
        <f t="shared" si="7"/>
        <v>46206</v>
      </c>
      <c r="C112" s="4" t="s">
        <v>214</v>
      </c>
      <c r="D112" s="4" t="s">
        <v>153</v>
      </c>
      <c r="E112" s="4" t="s">
        <v>215</v>
      </c>
      <c r="F112" s="36">
        <v>0.5</v>
      </c>
      <c r="G112" s="5">
        <v>800</v>
      </c>
      <c r="H112" s="5">
        <f t="shared" si="8"/>
        <v>400</v>
      </c>
      <c r="I112" s="37">
        <v>0</v>
      </c>
      <c r="J112" s="5">
        <f t="shared" si="9"/>
        <v>400</v>
      </c>
      <c r="K112" s="4" t="s">
        <v>126</v>
      </c>
      <c r="L112" s="4" t="s">
        <v>127</v>
      </c>
      <c r="M112" s="152"/>
    </row>
    <row r="113" spans="1:13" x14ac:dyDescent="0.2">
      <c r="A113" s="120">
        <v>66919</v>
      </c>
      <c r="B113" s="178">
        <f t="shared" si="7"/>
        <v>46206</v>
      </c>
      <c r="C113" s="4" t="s">
        <v>216</v>
      </c>
      <c r="D113" s="4" t="s">
        <v>1401</v>
      </c>
      <c r="E113" s="4" t="s">
        <v>125</v>
      </c>
      <c r="F113" s="36">
        <v>6</v>
      </c>
      <c r="G113" s="5">
        <v>85</v>
      </c>
      <c r="H113" s="5">
        <f t="shared" si="8"/>
        <v>510</v>
      </c>
      <c r="I113" s="37">
        <v>0</v>
      </c>
      <c r="J113" s="5">
        <f t="shared" si="9"/>
        <v>510</v>
      </c>
      <c r="K113" s="4" t="s">
        <v>126</v>
      </c>
      <c r="L113" s="4" t="s">
        <v>127</v>
      </c>
      <c r="M113" s="152"/>
    </row>
    <row r="114" spans="1:13" x14ac:dyDescent="0.2">
      <c r="A114" s="120">
        <v>66919</v>
      </c>
      <c r="B114" s="178">
        <f t="shared" si="7"/>
        <v>46206</v>
      </c>
      <c r="C114" s="4" t="s">
        <v>218</v>
      </c>
      <c r="D114" s="4" t="s">
        <v>141</v>
      </c>
      <c r="E114" s="4" t="s">
        <v>125</v>
      </c>
      <c r="F114" s="36">
        <v>10</v>
      </c>
      <c r="G114" s="5">
        <v>86</v>
      </c>
      <c r="H114" s="5">
        <f t="shared" si="8"/>
        <v>860</v>
      </c>
      <c r="I114" s="37">
        <v>0</v>
      </c>
      <c r="J114" s="5">
        <f t="shared" si="9"/>
        <v>860</v>
      </c>
      <c r="K114" s="4" t="s">
        <v>126</v>
      </c>
      <c r="L114" s="4" t="s">
        <v>127</v>
      </c>
      <c r="M114" s="152"/>
    </row>
    <row r="115" spans="1:13" x14ac:dyDescent="0.2">
      <c r="A115" s="120">
        <v>66920</v>
      </c>
      <c r="B115" s="178">
        <f t="shared" si="7"/>
        <v>46207</v>
      </c>
      <c r="C115" s="4" t="s">
        <v>219</v>
      </c>
      <c r="D115" s="4" t="s">
        <v>1302</v>
      </c>
      <c r="E115" s="4" t="s">
        <v>125</v>
      </c>
      <c r="F115" s="36">
        <v>60</v>
      </c>
      <c r="G115" s="5">
        <v>85</v>
      </c>
      <c r="H115" s="5">
        <f t="shared" si="8"/>
        <v>5100</v>
      </c>
      <c r="I115" s="37">
        <v>0</v>
      </c>
      <c r="J115" s="5">
        <f t="shared" si="9"/>
        <v>5100</v>
      </c>
      <c r="K115" s="4" t="s">
        <v>126</v>
      </c>
      <c r="L115" s="4" t="s">
        <v>127</v>
      </c>
      <c r="M115" s="152"/>
    </row>
    <row r="116" spans="1:13" x14ac:dyDescent="0.2">
      <c r="A116" s="120">
        <v>66920</v>
      </c>
      <c r="B116" s="178">
        <f t="shared" si="7"/>
        <v>46207</v>
      </c>
      <c r="C116" s="4" t="s">
        <v>220</v>
      </c>
      <c r="D116" s="4" t="s">
        <v>1305</v>
      </c>
      <c r="E116" s="4" t="s">
        <v>125</v>
      </c>
      <c r="F116" s="36">
        <v>30</v>
      </c>
      <c r="G116" s="5">
        <v>85</v>
      </c>
      <c r="H116" s="5">
        <f t="shared" si="8"/>
        <v>2550</v>
      </c>
      <c r="I116" s="37">
        <v>0</v>
      </c>
      <c r="J116" s="5">
        <f t="shared" si="9"/>
        <v>2550</v>
      </c>
      <c r="K116" s="4" t="s">
        <v>126</v>
      </c>
      <c r="L116" s="4" t="s">
        <v>127</v>
      </c>
      <c r="M116" s="152"/>
    </row>
    <row r="117" spans="1:13" x14ac:dyDescent="0.2">
      <c r="A117" s="120">
        <v>66920</v>
      </c>
      <c r="B117" s="178">
        <f t="shared" si="7"/>
        <v>46207</v>
      </c>
      <c r="C117" s="4" t="s">
        <v>221</v>
      </c>
      <c r="D117" s="4" t="s">
        <v>134</v>
      </c>
      <c r="E117" s="4" t="s">
        <v>125</v>
      </c>
      <c r="F117" s="36">
        <v>10</v>
      </c>
      <c r="G117" s="5">
        <v>85</v>
      </c>
      <c r="H117" s="5">
        <f t="shared" si="8"/>
        <v>850</v>
      </c>
      <c r="I117" s="37">
        <v>0</v>
      </c>
      <c r="J117" s="5">
        <f t="shared" si="9"/>
        <v>850</v>
      </c>
      <c r="K117" s="4" t="s">
        <v>126</v>
      </c>
      <c r="L117" s="4" t="s">
        <v>127</v>
      </c>
      <c r="M117" s="152"/>
    </row>
    <row r="118" spans="1:13" x14ac:dyDescent="0.2">
      <c r="A118" s="120">
        <v>66920</v>
      </c>
      <c r="B118" s="178">
        <f t="shared" si="7"/>
        <v>46207</v>
      </c>
      <c r="C118" s="4" t="s">
        <v>222</v>
      </c>
      <c r="D118" s="4" t="s">
        <v>1310</v>
      </c>
      <c r="E118" s="4" t="s">
        <v>125</v>
      </c>
      <c r="F118" s="36">
        <v>10</v>
      </c>
      <c r="G118" s="5">
        <v>85</v>
      </c>
      <c r="H118" s="5">
        <f t="shared" si="8"/>
        <v>850</v>
      </c>
      <c r="I118" s="37">
        <v>0</v>
      </c>
      <c r="J118" s="5">
        <f t="shared" si="9"/>
        <v>850</v>
      </c>
      <c r="K118" s="4" t="s">
        <v>126</v>
      </c>
      <c r="L118" s="4" t="s">
        <v>127</v>
      </c>
      <c r="M118" s="152"/>
    </row>
    <row r="119" spans="1:13" x14ac:dyDescent="0.2">
      <c r="A119" s="120">
        <v>66920</v>
      </c>
      <c r="B119" s="178">
        <f t="shared" si="7"/>
        <v>46207</v>
      </c>
      <c r="C119" s="4" t="s">
        <v>223</v>
      </c>
      <c r="D119" s="4" t="s">
        <v>139</v>
      </c>
      <c r="E119" s="4" t="s">
        <v>125</v>
      </c>
      <c r="F119" s="36">
        <v>4</v>
      </c>
      <c r="G119" s="5">
        <v>86</v>
      </c>
      <c r="H119" s="5">
        <f t="shared" si="8"/>
        <v>344</v>
      </c>
      <c r="I119" s="37">
        <v>0</v>
      </c>
      <c r="J119" s="5">
        <f t="shared" si="9"/>
        <v>344</v>
      </c>
      <c r="K119" s="4" t="s">
        <v>126</v>
      </c>
      <c r="L119" s="4" t="s">
        <v>127</v>
      </c>
      <c r="M119" s="152"/>
    </row>
    <row r="120" spans="1:13" x14ac:dyDescent="0.2">
      <c r="A120" s="120">
        <v>66920</v>
      </c>
      <c r="B120" s="178">
        <f t="shared" si="7"/>
        <v>46207</v>
      </c>
      <c r="C120" s="4" t="s">
        <v>224</v>
      </c>
      <c r="D120" s="4" t="s">
        <v>141</v>
      </c>
      <c r="E120" s="4" t="s">
        <v>125</v>
      </c>
      <c r="F120" s="36">
        <v>20</v>
      </c>
      <c r="G120" s="5">
        <v>86</v>
      </c>
      <c r="H120" s="5">
        <f t="shared" si="8"/>
        <v>1720</v>
      </c>
      <c r="I120" s="37">
        <v>0</v>
      </c>
      <c r="J120" s="5">
        <f t="shared" si="9"/>
        <v>1720</v>
      </c>
      <c r="K120" s="4" t="s">
        <v>126</v>
      </c>
      <c r="L120" s="4" t="s">
        <v>127</v>
      </c>
      <c r="M120" s="152"/>
    </row>
    <row r="121" spans="1:13" x14ac:dyDescent="0.2">
      <c r="A121" s="120">
        <v>66920</v>
      </c>
      <c r="B121" s="178">
        <f t="shared" si="7"/>
        <v>46207</v>
      </c>
      <c r="C121" s="4" t="s">
        <v>225</v>
      </c>
      <c r="D121" s="4" t="s">
        <v>1306</v>
      </c>
      <c r="E121" s="4" t="s">
        <v>125</v>
      </c>
      <c r="F121" s="36">
        <v>20</v>
      </c>
      <c r="G121" s="5">
        <v>85</v>
      </c>
      <c r="H121" s="5">
        <f t="shared" si="8"/>
        <v>1700</v>
      </c>
      <c r="I121" s="37">
        <v>0</v>
      </c>
      <c r="J121" s="5">
        <f t="shared" si="9"/>
        <v>1700</v>
      </c>
      <c r="K121" s="4" t="s">
        <v>126</v>
      </c>
      <c r="L121" s="4" t="s">
        <v>127</v>
      </c>
      <c r="M121" s="152"/>
    </row>
    <row r="122" spans="1:13" x14ac:dyDescent="0.2">
      <c r="A122" s="120">
        <v>66920</v>
      </c>
      <c r="B122" s="178">
        <f t="shared" si="7"/>
        <v>46207</v>
      </c>
      <c r="C122" s="4" t="s">
        <v>226</v>
      </c>
      <c r="D122" s="4" t="s">
        <v>1307</v>
      </c>
      <c r="E122" s="4" t="s">
        <v>125</v>
      </c>
      <c r="F122" s="36">
        <v>40</v>
      </c>
      <c r="G122" s="5">
        <v>86</v>
      </c>
      <c r="H122" s="5">
        <f t="shared" si="8"/>
        <v>3440</v>
      </c>
      <c r="I122" s="37">
        <v>0</v>
      </c>
      <c r="J122" s="5">
        <f t="shared" si="9"/>
        <v>3440</v>
      </c>
      <c r="K122" s="4" t="s">
        <v>126</v>
      </c>
      <c r="L122" s="4" t="s">
        <v>127</v>
      </c>
      <c r="M122" s="152"/>
    </row>
    <row r="123" spans="1:13" x14ac:dyDescent="0.2">
      <c r="A123" s="120">
        <v>66920</v>
      </c>
      <c r="B123" s="178">
        <f t="shared" si="7"/>
        <v>46207</v>
      </c>
      <c r="C123" s="4" t="s">
        <v>226</v>
      </c>
      <c r="D123" s="4" t="s">
        <v>1307</v>
      </c>
      <c r="E123" s="4" t="s">
        <v>125</v>
      </c>
      <c r="F123" s="36">
        <v>35</v>
      </c>
      <c r="G123" s="5">
        <v>85</v>
      </c>
      <c r="H123" s="5">
        <f t="shared" si="8"/>
        <v>2975</v>
      </c>
      <c r="I123" s="37">
        <v>0</v>
      </c>
      <c r="J123" s="5">
        <f t="shared" si="9"/>
        <v>2975</v>
      </c>
      <c r="K123" s="4" t="s">
        <v>126</v>
      </c>
      <c r="L123" s="4" t="s">
        <v>127</v>
      </c>
      <c r="M123" s="152"/>
    </row>
    <row r="124" spans="1:13" x14ac:dyDescent="0.2">
      <c r="A124" s="120">
        <v>66920</v>
      </c>
      <c r="B124" s="178">
        <f t="shared" si="7"/>
        <v>46207</v>
      </c>
      <c r="C124" s="4" t="s">
        <v>226</v>
      </c>
      <c r="D124" s="4" t="s">
        <v>1307</v>
      </c>
      <c r="E124" s="4" t="s">
        <v>131</v>
      </c>
      <c r="F124" s="36">
        <v>1</v>
      </c>
      <c r="G124" s="5">
        <v>80</v>
      </c>
      <c r="H124" s="5">
        <f t="shared" si="8"/>
        <v>80</v>
      </c>
      <c r="I124" s="37">
        <v>0</v>
      </c>
      <c r="J124" s="5">
        <f t="shared" si="9"/>
        <v>80</v>
      </c>
      <c r="K124" s="4" t="s">
        <v>126</v>
      </c>
      <c r="L124" s="4" t="s">
        <v>127</v>
      </c>
      <c r="M124" s="152"/>
    </row>
    <row r="125" spans="1:13" x14ac:dyDescent="0.2">
      <c r="A125" s="120">
        <v>66920</v>
      </c>
      <c r="B125" s="178">
        <f t="shared" si="7"/>
        <v>46207</v>
      </c>
      <c r="C125" s="4" t="s">
        <v>227</v>
      </c>
      <c r="D125" s="4" t="s">
        <v>1311</v>
      </c>
      <c r="E125" s="4" t="s">
        <v>125</v>
      </c>
      <c r="F125" s="36">
        <v>5</v>
      </c>
      <c r="G125" s="5">
        <v>85</v>
      </c>
      <c r="H125" s="5">
        <f t="shared" si="8"/>
        <v>425</v>
      </c>
      <c r="I125" s="37">
        <v>0</v>
      </c>
      <c r="J125" s="5">
        <f t="shared" si="9"/>
        <v>425</v>
      </c>
      <c r="K125" s="4" t="s">
        <v>126</v>
      </c>
      <c r="L125" s="4" t="s">
        <v>127</v>
      </c>
      <c r="M125" s="152"/>
    </row>
    <row r="126" spans="1:13" x14ac:dyDescent="0.2">
      <c r="A126" s="120">
        <v>66920</v>
      </c>
      <c r="B126" s="178">
        <f t="shared" si="7"/>
        <v>46207</v>
      </c>
      <c r="C126" s="4" t="s">
        <v>228</v>
      </c>
      <c r="D126" s="4" t="s">
        <v>1312</v>
      </c>
      <c r="E126" s="4" t="s">
        <v>125</v>
      </c>
      <c r="F126" s="36">
        <v>15</v>
      </c>
      <c r="G126" s="5">
        <v>85</v>
      </c>
      <c r="H126" s="5">
        <f t="shared" si="8"/>
        <v>1275</v>
      </c>
      <c r="I126" s="37">
        <v>0</v>
      </c>
      <c r="J126" s="5">
        <f t="shared" si="9"/>
        <v>1275</v>
      </c>
      <c r="K126" s="4" t="s">
        <v>126</v>
      </c>
      <c r="L126" s="4" t="s">
        <v>127</v>
      </c>
      <c r="M126" s="152"/>
    </row>
    <row r="127" spans="1:13" x14ac:dyDescent="0.2">
      <c r="A127" s="120">
        <v>66920</v>
      </c>
      <c r="B127" s="178">
        <f t="shared" si="7"/>
        <v>46207</v>
      </c>
      <c r="C127" s="4" t="s">
        <v>229</v>
      </c>
      <c r="D127" s="4" t="s">
        <v>1308</v>
      </c>
      <c r="E127" s="4" t="s">
        <v>125</v>
      </c>
      <c r="F127" s="36">
        <v>5</v>
      </c>
      <c r="G127" s="5">
        <v>85</v>
      </c>
      <c r="H127" s="5">
        <f t="shared" si="8"/>
        <v>425</v>
      </c>
      <c r="I127" s="37">
        <v>0</v>
      </c>
      <c r="J127" s="5">
        <f t="shared" si="9"/>
        <v>425</v>
      </c>
      <c r="K127" s="4" t="s">
        <v>126</v>
      </c>
      <c r="L127" s="4" t="s">
        <v>127</v>
      </c>
      <c r="M127" s="152"/>
    </row>
    <row r="128" spans="1:13" x14ac:dyDescent="0.2">
      <c r="A128" s="120">
        <v>66920</v>
      </c>
      <c r="B128" s="178">
        <f t="shared" si="7"/>
        <v>46207</v>
      </c>
      <c r="C128" s="4" t="s">
        <v>230</v>
      </c>
      <c r="D128" s="4" t="s">
        <v>1309</v>
      </c>
      <c r="E128" s="4" t="s">
        <v>125</v>
      </c>
      <c r="F128" s="36">
        <v>12</v>
      </c>
      <c r="G128" s="5">
        <v>85</v>
      </c>
      <c r="H128" s="5">
        <f t="shared" si="8"/>
        <v>1020</v>
      </c>
      <c r="I128" s="37">
        <v>0</v>
      </c>
      <c r="J128" s="5">
        <f t="shared" si="9"/>
        <v>1020</v>
      </c>
      <c r="K128" s="4" t="s">
        <v>126</v>
      </c>
      <c r="L128" s="4" t="s">
        <v>127</v>
      </c>
      <c r="M128" s="152"/>
    </row>
    <row r="129" spans="1:13" x14ac:dyDescent="0.2">
      <c r="A129" s="120">
        <v>66920</v>
      </c>
      <c r="B129" s="178">
        <f t="shared" si="7"/>
        <v>46207</v>
      </c>
      <c r="C129" s="4" t="s">
        <v>231</v>
      </c>
      <c r="D129" s="4" t="s">
        <v>1325</v>
      </c>
      <c r="E129" s="4" t="s">
        <v>125</v>
      </c>
      <c r="F129" s="36">
        <v>20</v>
      </c>
      <c r="G129" s="5">
        <v>86</v>
      </c>
      <c r="H129" s="5">
        <f t="shared" si="8"/>
        <v>1720</v>
      </c>
      <c r="I129" s="37">
        <v>0</v>
      </c>
      <c r="J129" s="5">
        <f t="shared" si="9"/>
        <v>1720</v>
      </c>
      <c r="K129" s="4" t="s">
        <v>126</v>
      </c>
      <c r="L129" s="4" t="s">
        <v>127</v>
      </c>
      <c r="M129" s="152"/>
    </row>
    <row r="130" spans="1:13" x14ac:dyDescent="0.2">
      <c r="A130" s="120">
        <v>66920</v>
      </c>
      <c r="B130" s="178">
        <f t="shared" si="7"/>
        <v>46207</v>
      </c>
      <c r="C130" s="4" t="s">
        <v>232</v>
      </c>
      <c r="D130" s="4" t="s">
        <v>145</v>
      </c>
      <c r="E130" s="4" t="s">
        <v>125</v>
      </c>
      <c r="F130" s="36">
        <v>25</v>
      </c>
      <c r="G130" s="5">
        <v>95</v>
      </c>
      <c r="H130" s="5">
        <f t="shared" si="8"/>
        <v>2375</v>
      </c>
      <c r="I130" s="37">
        <v>0</v>
      </c>
      <c r="J130" s="5">
        <f t="shared" si="9"/>
        <v>2375</v>
      </c>
      <c r="K130" s="4" t="s">
        <v>126</v>
      </c>
      <c r="L130" s="4" t="s">
        <v>127</v>
      </c>
      <c r="M130" s="152"/>
    </row>
    <row r="131" spans="1:13" x14ac:dyDescent="0.2">
      <c r="A131" s="120">
        <v>66920</v>
      </c>
      <c r="B131" s="178">
        <f t="shared" si="7"/>
        <v>46207</v>
      </c>
      <c r="C131" s="4" t="s">
        <v>232</v>
      </c>
      <c r="D131" s="4" t="s">
        <v>145</v>
      </c>
      <c r="E131" s="4" t="s">
        <v>125</v>
      </c>
      <c r="F131" s="36">
        <v>12</v>
      </c>
      <c r="G131" s="5">
        <v>85</v>
      </c>
      <c r="H131" s="5">
        <f t="shared" si="8"/>
        <v>1020</v>
      </c>
      <c r="I131" s="37">
        <v>0</v>
      </c>
      <c r="J131" s="5">
        <f t="shared" si="9"/>
        <v>1020</v>
      </c>
      <c r="K131" s="4" t="s">
        <v>126</v>
      </c>
      <c r="L131" s="4" t="s">
        <v>127</v>
      </c>
      <c r="M131" s="152"/>
    </row>
    <row r="132" spans="1:13" x14ac:dyDescent="0.2">
      <c r="A132" s="120">
        <v>66920</v>
      </c>
      <c r="B132" s="178">
        <f t="shared" si="7"/>
        <v>46207</v>
      </c>
      <c r="C132" s="4" t="s">
        <v>233</v>
      </c>
      <c r="D132" s="4" t="s">
        <v>147</v>
      </c>
      <c r="E132" s="4" t="s">
        <v>125</v>
      </c>
      <c r="F132" s="36">
        <v>25</v>
      </c>
      <c r="G132" s="5">
        <v>84</v>
      </c>
      <c r="H132" s="5">
        <f t="shared" si="8"/>
        <v>2100</v>
      </c>
      <c r="I132" s="37">
        <v>0</v>
      </c>
      <c r="J132" s="5">
        <f t="shared" si="9"/>
        <v>2100</v>
      </c>
      <c r="K132" s="4" t="s">
        <v>126</v>
      </c>
      <c r="L132" s="4" t="s">
        <v>127</v>
      </c>
      <c r="M132" s="152"/>
    </row>
    <row r="133" spans="1:13" x14ac:dyDescent="0.2">
      <c r="A133" s="120">
        <v>66920</v>
      </c>
      <c r="B133" s="178">
        <f t="shared" si="7"/>
        <v>46207</v>
      </c>
      <c r="C133" s="4" t="s">
        <v>234</v>
      </c>
      <c r="D133" s="4" t="s">
        <v>151</v>
      </c>
      <c r="E133" s="4" t="s">
        <v>125</v>
      </c>
      <c r="F133" s="36">
        <v>8</v>
      </c>
      <c r="G133" s="5">
        <v>85</v>
      </c>
      <c r="H133" s="5">
        <f t="shared" si="8"/>
        <v>680</v>
      </c>
      <c r="I133" s="37">
        <v>0</v>
      </c>
      <c r="J133" s="5">
        <f t="shared" si="9"/>
        <v>680</v>
      </c>
      <c r="K133" s="4" t="s">
        <v>126</v>
      </c>
      <c r="L133" s="4" t="s">
        <v>127</v>
      </c>
      <c r="M133" s="152"/>
    </row>
    <row r="134" spans="1:13" x14ac:dyDescent="0.2">
      <c r="A134" s="120">
        <v>66920</v>
      </c>
      <c r="B134" s="178">
        <f t="shared" si="7"/>
        <v>46207</v>
      </c>
      <c r="C134" s="4" t="s">
        <v>235</v>
      </c>
      <c r="D134" s="4" t="s">
        <v>153</v>
      </c>
      <c r="E134" s="4" t="s">
        <v>125</v>
      </c>
      <c r="F134" s="36">
        <v>11.75</v>
      </c>
      <c r="G134" s="5">
        <v>93.2</v>
      </c>
      <c r="H134" s="5">
        <f t="shared" si="8"/>
        <v>1095.1000000000001</v>
      </c>
      <c r="I134" s="37">
        <v>0</v>
      </c>
      <c r="J134" s="5">
        <f t="shared" si="9"/>
        <v>1095.1000000000001</v>
      </c>
      <c r="K134" s="4" t="s">
        <v>126</v>
      </c>
      <c r="L134" s="4" t="s">
        <v>127</v>
      </c>
      <c r="M134" s="152"/>
    </row>
    <row r="135" spans="1:13" x14ac:dyDescent="0.2">
      <c r="A135" s="120">
        <v>66920</v>
      </c>
      <c r="B135" s="178">
        <f t="shared" si="7"/>
        <v>46207</v>
      </c>
      <c r="C135" s="4" t="s">
        <v>236</v>
      </c>
      <c r="D135" s="4" t="s">
        <v>141</v>
      </c>
      <c r="E135" s="4" t="s">
        <v>125</v>
      </c>
      <c r="F135" s="36">
        <v>10</v>
      </c>
      <c r="G135" s="5">
        <v>86</v>
      </c>
      <c r="H135" s="5">
        <f t="shared" si="8"/>
        <v>860</v>
      </c>
      <c r="I135" s="37">
        <v>0</v>
      </c>
      <c r="J135" s="5">
        <f t="shared" si="9"/>
        <v>860</v>
      </c>
      <c r="K135" s="4" t="s">
        <v>126</v>
      </c>
      <c r="L135" s="4" t="s">
        <v>127</v>
      </c>
      <c r="M135" s="152"/>
    </row>
    <row r="136" spans="1:13" x14ac:dyDescent="0.2">
      <c r="A136" s="120">
        <v>66921</v>
      </c>
      <c r="B136" s="178">
        <f t="shared" si="7"/>
        <v>46208</v>
      </c>
      <c r="C136" s="4" t="s">
        <v>237</v>
      </c>
      <c r="D136" s="4" t="s">
        <v>1302</v>
      </c>
      <c r="E136" s="4" t="s">
        <v>125</v>
      </c>
      <c r="F136" s="36">
        <v>60</v>
      </c>
      <c r="G136" s="5">
        <v>85</v>
      </c>
      <c r="H136" s="5">
        <f t="shared" si="8"/>
        <v>5100</v>
      </c>
      <c r="I136" s="37">
        <v>0</v>
      </c>
      <c r="J136" s="5">
        <f t="shared" si="9"/>
        <v>5100</v>
      </c>
      <c r="K136" s="4" t="s">
        <v>126</v>
      </c>
      <c r="L136" s="4" t="s">
        <v>127</v>
      </c>
      <c r="M136" s="152"/>
    </row>
    <row r="137" spans="1:13" x14ac:dyDescent="0.2">
      <c r="A137" s="120">
        <v>66921</v>
      </c>
      <c r="B137" s="178">
        <f t="shared" si="7"/>
        <v>46208</v>
      </c>
      <c r="C137" s="4" t="s">
        <v>238</v>
      </c>
      <c r="D137" s="4" t="s">
        <v>1305</v>
      </c>
      <c r="E137" s="4" t="s">
        <v>125</v>
      </c>
      <c r="F137" s="36">
        <v>30</v>
      </c>
      <c r="G137" s="5">
        <v>85</v>
      </c>
      <c r="H137" s="5">
        <f t="shared" si="8"/>
        <v>2550</v>
      </c>
      <c r="I137" s="37">
        <v>0</v>
      </c>
      <c r="J137" s="5">
        <f t="shared" si="9"/>
        <v>2550</v>
      </c>
      <c r="K137" s="4" t="s">
        <v>126</v>
      </c>
      <c r="L137" s="4" t="s">
        <v>127</v>
      </c>
      <c r="M137" s="152"/>
    </row>
    <row r="138" spans="1:13" x14ac:dyDescent="0.2">
      <c r="A138" s="120">
        <v>66921</v>
      </c>
      <c r="B138" s="178">
        <f t="shared" si="7"/>
        <v>46208</v>
      </c>
      <c r="C138" s="4" t="s">
        <v>239</v>
      </c>
      <c r="D138" s="4" t="s">
        <v>134</v>
      </c>
      <c r="E138" s="4" t="s">
        <v>125</v>
      </c>
      <c r="F138" s="36">
        <v>10</v>
      </c>
      <c r="G138" s="5">
        <v>85</v>
      </c>
      <c r="H138" s="5">
        <f t="shared" si="8"/>
        <v>850</v>
      </c>
      <c r="I138" s="37">
        <v>0</v>
      </c>
      <c r="J138" s="5">
        <f t="shared" si="9"/>
        <v>850</v>
      </c>
      <c r="K138" s="4" t="s">
        <v>126</v>
      </c>
      <c r="L138" s="4" t="s">
        <v>127</v>
      </c>
      <c r="M138" s="152"/>
    </row>
    <row r="139" spans="1:13" x14ac:dyDescent="0.2">
      <c r="A139" s="120">
        <v>66921</v>
      </c>
      <c r="B139" s="178">
        <f t="shared" si="7"/>
        <v>46208</v>
      </c>
      <c r="C139" s="4" t="s">
        <v>240</v>
      </c>
      <c r="D139" s="4" t="s">
        <v>1310</v>
      </c>
      <c r="E139" s="4" t="s">
        <v>125</v>
      </c>
      <c r="F139" s="36">
        <v>10</v>
      </c>
      <c r="G139" s="5">
        <v>85</v>
      </c>
      <c r="H139" s="5">
        <f t="shared" si="8"/>
        <v>850</v>
      </c>
      <c r="I139" s="37">
        <v>0</v>
      </c>
      <c r="J139" s="5">
        <f t="shared" si="9"/>
        <v>850</v>
      </c>
      <c r="K139" s="4" t="s">
        <v>126</v>
      </c>
      <c r="L139" s="4" t="s">
        <v>127</v>
      </c>
      <c r="M139" s="152"/>
    </row>
    <row r="140" spans="1:13" x14ac:dyDescent="0.2">
      <c r="A140" s="120">
        <v>66921</v>
      </c>
      <c r="B140" s="178">
        <f t="shared" si="7"/>
        <v>46208</v>
      </c>
      <c r="C140" s="4" t="s">
        <v>241</v>
      </c>
      <c r="D140" s="4" t="s">
        <v>139</v>
      </c>
      <c r="E140" s="4" t="s">
        <v>125</v>
      </c>
      <c r="F140" s="36">
        <v>4</v>
      </c>
      <c r="G140" s="5">
        <v>86</v>
      </c>
      <c r="H140" s="5">
        <f t="shared" si="8"/>
        <v>344</v>
      </c>
      <c r="I140" s="37">
        <v>0</v>
      </c>
      <c r="J140" s="5">
        <f t="shared" si="9"/>
        <v>344</v>
      </c>
      <c r="K140" s="4" t="s">
        <v>126</v>
      </c>
      <c r="L140" s="4" t="s">
        <v>127</v>
      </c>
      <c r="M140" s="152"/>
    </row>
    <row r="141" spans="1:13" x14ac:dyDescent="0.2">
      <c r="A141" s="120">
        <v>66921</v>
      </c>
      <c r="B141" s="178">
        <f t="shared" si="7"/>
        <v>46208</v>
      </c>
      <c r="C141" s="4" t="s">
        <v>242</v>
      </c>
      <c r="D141" s="4" t="s">
        <v>141</v>
      </c>
      <c r="E141" s="4" t="s">
        <v>125</v>
      </c>
      <c r="F141" s="36">
        <v>25</v>
      </c>
      <c r="G141" s="5">
        <v>86</v>
      </c>
      <c r="H141" s="5">
        <f t="shared" si="8"/>
        <v>2150</v>
      </c>
      <c r="I141" s="37">
        <v>0</v>
      </c>
      <c r="J141" s="5">
        <f t="shared" si="9"/>
        <v>2150</v>
      </c>
      <c r="K141" s="4" t="s">
        <v>126</v>
      </c>
      <c r="L141" s="4" t="s">
        <v>127</v>
      </c>
      <c r="M141" s="152"/>
    </row>
    <row r="142" spans="1:13" x14ac:dyDescent="0.2">
      <c r="A142" s="120">
        <v>66921</v>
      </c>
      <c r="B142" s="178">
        <f t="shared" si="7"/>
        <v>46208</v>
      </c>
      <c r="C142" s="4" t="s">
        <v>243</v>
      </c>
      <c r="D142" s="4" t="s">
        <v>1306</v>
      </c>
      <c r="E142" s="4" t="s">
        <v>125</v>
      </c>
      <c r="F142" s="36">
        <v>35</v>
      </c>
      <c r="G142" s="5">
        <v>85</v>
      </c>
      <c r="H142" s="5">
        <f t="shared" si="8"/>
        <v>2975</v>
      </c>
      <c r="I142" s="37">
        <v>0</v>
      </c>
      <c r="J142" s="5">
        <f t="shared" si="9"/>
        <v>2975</v>
      </c>
      <c r="K142" s="4" t="s">
        <v>126</v>
      </c>
      <c r="L142" s="4" t="s">
        <v>127</v>
      </c>
      <c r="M142" s="152"/>
    </row>
    <row r="143" spans="1:13" x14ac:dyDescent="0.2">
      <c r="A143" s="120">
        <v>66921</v>
      </c>
      <c r="B143" s="178">
        <f t="shared" si="7"/>
        <v>46208</v>
      </c>
      <c r="C143" s="4" t="s">
        <v>244</v>
      </c>
      <c r="D143" s="4" t="s">
        <v>1307</v>
      </c>
      <c r="E143" s="4" t="s">
        <v>125</v>
      </c>
      <c r="F143" s="36">
        <v>40</v>
      </c>
      <c r="G143" s="5">
        <v>86</v>
      </c>
      <c r="H143" s="5">
        <f t="shared" si="8"/>
        <v>3440</v>
      </c>
      <c r="I143" s="37">
        <v>0</v>
      </c>
      <c r="J143" s="5">
        <f t="shared" si="9"/>
        <v>3440</v>
      </c>
      <c r="K143" s="4" t="s">
        <v>126</v>
      </c>
      <c r="L143" s="4" t="s">
        <v>127</v>
      </c>
      <c r="M143" s="152"/>
    </row>
    <row r="144" spans="1:13" x14ac:dyDescent="0.2">
      <c r="A144" s="120">
        <v>66921</v>
      </c>
      <c r="B144" s="178">
        <f t="shared" si="7"/>
        <v>46208</v>
      </c>
      <c r="C144" s="4" t="s">
        <v>244</v>
      </c>
      <c r="D144" s="4" t="s">
        <v>1307</v>
      </c>
      <c r="E144" s="4" t="s">
        <v>125</v>
      </c>
      <c r="F144" s="36">
        <v>50</v>
      </c>
      <c r="G144" s="5">
        <v>85</v>
      </c>
      <c r="H144" s="5">
        <f t="shared" si="8"/>
        <v>4250</v>
      </c>
      <c r="I144" s="37">
        <v>0</v>
      </c>
      <c r="J144" s="5">
        <f t="shared" si="9"/>
        <v>4250</v>
      </c>
      <c r="K144" s="4" t="s">
        <v>126</v>
      </c>
      <c r="L144" s="4" t="s">
        <v>127</v>
      </c>
      <c r="M144" s="152"/>
    </row>
    <row r="145" spans="1:13" x14ac:dyDescent="0.2">
      <c r="A145" s="120">
        <v>66921</v>
      </c>
      <c r="B145" s="178">
        <f t="shared" si="7"/>
        <v>46208</v>
      </c>
      <c r="C145" s="4" t="s">
        <v>245</v>
      </c>
      <c r="D145" s="4" t="s">
        <v>246</v>
      </c>
      <c r="E145" s="4" t="s">
        <v>149</v>
      </c>
      <c r="F145" s="36">
        <v>1</v>
      </c>
      <c r="G145" s="5">
        <v>800</v>
      </c>
      <c r="H145" s="5">
        <f t="shared" si="8"/>
        <v>800</v>
      </c>
      <c r="I145" s="37">
        <v>0</v>
      </c>
      <c r="J145" s="5">
        <f t="shared" si="9"/>
        <v>800</v>
      </c>
      <c r="K145" s="4" t="s">
        <v>126</v>
      </c>
      <c r="L145" s="4" t="s">
        <v>127</v>
      </c>
      <c r="M145" s="152"/>
    </row>
    <row r="146" spans="1:13" x14ac:dyDescent="0.2">
      <c r="A146" s="120">
        <v>66921</v>
      </c>
      <c r="B146" s="178">
        <f t="shared" si="7"/>
        <v>46208</v>
      </c>
      <c r="C146" s="4" t="s">
        <v>247</v>
      </c>
      <c r="D146" s="4" t="s">
        <v>1311</v>
      </c>
      <c r="E146" s="4" t="s">
        <v>125</v>
      </c>
      <c r="F146" s="36">
        <v>5</v>
      </c>
      <c r="G146" s="5">
        <v>85</v>
      </c>
      <c r="H146" s="5">
        <f t="shared" si="8"/>
        <v>425</v>
      </c>
      <c r="I146" s="37">
        <v>0</v>
      </c>
      <c r="J146" s="5">
        <f t="shared" si="9"/>
        <v>425</v>
      </c>
      <c r="K146" s="4" t="s">
        <v>126</v>
      </c>
      <c r="L146" s="4" t="s">
        <v>127</v>
      </c>
      <c r="M146" s="152"/>
    </row>
    <row r="147" spans="1:13" x14ac:dyDescent="0.2">
      <c r="A147" s="120">
        <v>66921</v>
      </c>
      <c r="B147" s="178">
        <f t="shared" si="7"/>
        <v>46208</v>
      </c>
      <c r="C147" s="4" t="s">
        <v>248</v>
      </c>
      <c r="D147" s="4" t="s">
        <v>1312</v>
      </c>
      <c r="E147" s="4" t="s">
        <v>125</v>
      </c>
      <c r="F147" s="36">
        <v>15</v>
      </c>
      <c r="G147" s="5">
        <v>85</v>
      </c>
      <c r="H147" s="5">
        <f t="shared" si="8"/>
        <v>1275</v>
      </c>
      <c r="I147" s="37">
        <v>0</v>
      </c>
      <c r="J147" s="5">
        <f t="shared" si="9"/>
        <v>1275</v>
      </c>
      <c r="K147" s="4" t="s">
        <v>126</v>
      </c>
      <c r="L147" s="4" t="s">
        <v>127</v>
      </c>
      <c r="M147" s="152"/>
    </row>
    <row r="148" spans="1:13" x14ac:dyDescent="0.2">
      <c r="A148" s="120">
        <v>66921</v>
      </c>
      <c r="B148" s="178">
        <f t="shared" si="7"/>
        <v>46208</v>
      </c>
      <c r="C148" s="4" t="s">
        <v>249</v>
      </c>
      <c r="D148" s="4" t="s">
        <v>1309</v>
      </c>
      <c r="E148" s="4" t="s">
        <v>125</v>
      </c>
      <c r="F148" s="36">
        <v>20</v>
      </c>
      <c r="G148" s="5">
        <v>85</v>
      </c>
      <c r="H148" s="5">
        <f t="shared" si="8"/>
        <v>1700</v>
      </c>
      <c r="I148" s="37">
        <v>0</v>
      </c>
      <c r="J148" s="5">
        <f t="shared" si="9"/>
        <v>1700</v>
      </c>
      <c r="K148" s="4" t="s">
        <v>126</v>
      </c>
      <c r="L148" s="4" t="s">
        <v>127</v>
      </c>
      <c r="M148" s="152"/>
    </row>
    <row r="149" spans="1:13" x14ac:dyDescent="0.2">
      <c r="A149" s="120">
        <v>66921</v>
      </c>
      <c r="B149" s="178">
        <f t="shared" si="7"/>
        <v>46208</v>
      </c>
      <c r="C149" s="4" t="s">
        <v>250</v>
      </c>
      <c r="D149" s="4" t="s">
        <v>1308</v>
      </c>
      <c r="E149" s="4" t="s">
        <v>125</v>
      </c>
      <c r="F149" s="36">
        <v>5</v>
      </c>
      <c r="G149" s="5">
        <v>85</v>
      </c>
      <c r="H149" s="5">
        <f t="shared" si="8"/>
        <v>425</v>
      </c>
      <c r="I149" s="37">
        <v>0</v>
      </c>
      <c r="J149" s="5">
        <f t="shared" si="9"/>
        <v>425</v>
      </c>
      <c r="K149" s="4" t="s">
        <v>126</v>
      </c>
      <c r="L149" s="4" t="s">
        <v>127</v>
      </c>
      <c r="M149" s="152"/>
    </row>
    <row r="150" spans="1:13" x14ac:dyDescent="0.2">
      <c r="A150" s="120">
        <v>66921</v>
      </c>
      <c r="B150" s="178">
        <f t="shared" ref="B150:B213" si="10">IF(A150="","",IF(ISNUMBER(A150),IFERROR(VLOOKUP(TEXT(A150,"yyyy/mm/dd"),BSAD,2,FALSE),""),IFERROR(VLOOKUP(A150,BSAD,2,FALSE),"")))</f>
        <v>46208</v>
      </c>
      <c r="C150" s="4" t="s">
        <v>251</v>
      </c>
      <c r="D150" s="4" t="s">
        <v>1325</v>
      </c>
      <c r="E150" s="4" t="s">
        <v>125</v>
      </c>
      <c r="F150" s="36">
        <v>15</v>
      </c>
      <c r="G150" s="5">
        <v>85</v>
      </c>
      <c r="H150" s="5">
        <f t="shared" ref="H150:H213" si="11">IF($F150="","",$F150*$G150)</f>
        <v>1275</v>
      </c>
      <c r="I150" s="37">
        <v>0</v>
      </c>
      <c r="J150" s="5">
        <f t="shared" ref="J150:J213" si="12">IF($F150="","",$H150*(1-$I150/100))</f>
        <v>1275</v>
      </c>
      <c r="K150" s="4" t="s">
        <v>126</v>
      </c>
      <c r="L150" s="4" t="s">
        <v>127</v>
      </c>
      <c r="M150" s="152"/>
    </row>
    <row r="151" spans="1:13" x14ac:dyDescent="0.2">
      <c r="A151" s="120">
        <v>66921</v>
      </c>
      <c r="B151" s="178">
        <f t="shared" si="10"/>
        <v>46208</v>
      </c>
      <c r="C151" s="4" t="s">
        <v>252</v>
      </c>
      <c r="D151" s="4" t="s">
        <v>145</v>
      </c>
      <c r="E151" s="4" t="s">
        <v>125</v>
      </c>
      <c r="F151" s="36">
        <v>12</v>
      </c>
      <c r="G151" s="5">
        <v>95</v>
      </c>
      <c r="H151" s="5">
        <f t="shared" si="11"/>
        <v>1140</v>
      </c>
      <c r="I151" s="37">
        <v>0</v>
      </c>
      <c r="J151" s="5">
        <f t="shared" si="12"/>
        <v>1140</v>
      </c>
      <c r="K151" s="4" t="s">
        <v>126</v>
      </c>
      <c r="L151" s="4" t="s">
        <v>127</v>
      </c>
      <c r="M151" s="152"/>
    </row>
    <row r="152" spans="1:13" x14ac:dyDescent="0.2">
      <c r="A152" s="120">
        <v>66921</v>
      </c>
      <c r="B152" s="178">
        <f t="shared" si="10"/>
        <v>46208</v>
      </c>
      <c r="C152" s="4" t="s">
        <v>253</v>
      </c>
      <c r="D152" s="4" t="s">
        <v>145</v>
      </c>
      <c r="E152" s="4" t="s">
        <v>125</v>
      </c>
      <c r="F152" s="36">
        <v>25</v>
      </c>
      <c r="G152" s="5">
        <v>95</v>
      </c>
      <c r="H152" s="5">
        <f t="shared" si="11"/>
        <v>2375</v>
      </c>
      <c r="I152" s="37">
        <v>0</v>
      </c>
      <c r="J152" s="5">
        <f t="shared" si="12"/>
        <v>2375</v>
      </c>
      <c r="K152" s="4" t="s">
        <v>126</v>
      </c>
      <c r="L152" s="4" t="s">
        <v>127</v>
      </c>
      <c r="M152" s="152"/>
    </row>
    <row r="153" spans="1:13" x14ac:dyDescent="0.2">
      <c r="A153" s="120">
        <v>66921</v>
      </c>
      <c r="B153" s="178">
        <f t="shared" si="10"/>
        <v>46208</v>
      </c>
      <c r="C153" s="4" t="s">
        <v>253</v>
      </c>
      <c r="D153" s="4" t="s">
        <v>145</v>
      </c>
      <c r="E153" s="4" t="s">
        <v>125</v>
      </c>
      <c r="F153" s="36">
        <v>12</v>
      </c>
      <c r="G153" s="5">
        <v>85</v>
      </c>
      <c r="H153" s="5">
        <f t="shared" si="11"/>
        <v>1020</v>
      </c>
      <c r="I153" s="37">
        <v>0</v>
      </c>
      <c r="J153" s="5">
        <f t="shared" si="12"/>
        <v>1020</v>
      </c>
      <c r="K153" s="4" t="s">
        <v>126</v>
      </c>
      <c r="L153" s="4" t="s">
        <v>127</v>
      </c>
      <c r="M153" s="152"/>
    </row>
    <row r="154" spans="1:13" x14ac:dyDescent="0.2">
      <c r="A154" s="120">
        <v>66921</v>
      </c>
      <c r="B154" s="178">
        <f t="shared" si="10"/>
        <v>46208</v>
      </c>
      <c r="C154" s="4" t="s">
        <v>254</v>
      </c>
      <c r="D154" s="4" t="s">
        <v>147</v>
      </c>
      <c r="E154" s="4" t="s">
        <v>125</v>
      </c>
      <c r="F154" s="36">
        <v>28</v>
      </c>
      <c r="G154" s="5">
        <v>84</v>
      </c>
      <c r="H154" s="5">
        <f t="shared" si="11"/>
        <v>2352</v>
      </c>
      <c r="I154" s="37">
        <v>0</v>
      </c>
      <c r="J154" s="5">
        <f t="shared" si="12"/>
        <v>2352</v>
      </c>
      <c r="K154" s="4" t="s">
        <v>126</v>
      </c>
      <c r="L154" s="4" t="s">
        <v>127</v>
      </c>
      <c r="M154" s="152"/>
    </row>
    <row r="155" spans="1:13" x14ac:dyDescent="0.2">
      <c r="A155" s="120">
        <v>66921</v>
      </c>
      <c r="B155" s="178">
        <f t="shared" si="10"/>
        <v>46208</v>
      </c>
      <c r="C155" s="4" t="s">
        <v>255</v>
      </c>
      <c r="D155" s="4" t="s">
        <v>151</v>
      </c>
      <c r="E155" s="4" t="s">
        <v>125</v>
      </c>
      <c r="F155" s="36">
        <v>8</v>
      </c>
      <c r="G155" s="5">
        <v>85</v>
      </c>
      <c r="H155" s="5">
        <f t="shared" si="11"/>
        <v>680</v>
      </c>
      <c r="I155" s="37">
        <v>0</v>
      </c>
      <c r="J155" s="5">
        <f t="shared" si="12"/>
        <v>680</v>
      </c>
      <c r="K155" s="4" t="s">
        <v>126</v>
      </c>
      <c r="L155" s="4" t="s">
        <v>127</v>
      </c>
      <c r="M155" s="152"/>
    </row>
    <row r="156" spans="1:13" x14ac:dyDescent="0.2">
      <c r="A156" s="120">
        <v>66921</v>
      </c>
      <c r="B156" s="178">
        <f t="shared" si="10"/>
        <v>46208</v>
      </c>
      <c r="C156" s="4" t="s">
        <v>256</v>
      </c>
      <c r="D156" s="4" t="s">
        <v>1400</v>
      </c>
      <c r="E156" s="4" t="s">
        <v>148</v>
      </c>
      <c r="F156" s="36">
        <v>1</v>
      </c>
      <c r="G156" s="5">
        <v>1100</v>
      </c>
      <c r="H156" s="5">
        <f t="shared" si="11"/>
        <v>1100</v>
      </c>
      <c r="I156" s="37">
        <v>0</v>
      </c>
      <c r="J156" s="5">
        <f t="shared" si="12"/>
        <v>1100</v>
      </c>
      <c r="K156" s="4" t="s">
        <v>126</v>
      </c>
      <c r="L156" s="4" t="s">
        <v>127</v>
      </c>
      <c r="M156" s="152"/>
    </row>
    <row r="157" spans="1:13" x14ac:dyDescent="0.2">
      <c r="A157" s="120">
        <v>66921</v>
      </c>
      <c r="B157" s="178">
        <f t="shared" si="10"/>
        <v>46208</v>
      </c>
      <c r="C157" s="4" t="s">
        <v>257</v>
      </c>
      <c r="D157" s="4" t="s">
        <v>153</v>
      </c>
      <c r="E157" s="4" t="s">
        <v>125</v>
      </c>
      <c r="F157" s="36">
        <v>5</v>
      </c>
      <c r="G157" s="5">
        <v>95</v>
      </c>
      <c r="H157" s="5">
        <f t="shared" si="11"/>
        <v>475</v>
      </c>
      <c r="I157" s="37">
        <v>0</v>
      </c>
      <c r="J157" s="5">
        <f t="shared" si="12"/>
        <v>475</v>
      </c>
      <c r="K157" s="4" t="s">
        <v>126</v>
      </c>
      <c r="L157" s="4" t="s">
        <v>127</v>
      </c>
      <c r="M157" s="152"/>
    </row>
    <row r="158" spans="1:13" x14ac:dyDescent="0.2">
      <c r="A158" s="120">
        <v>66921</v>
      </c>
      <c r="B158" s="178">
        <f t="shared" si="10"/>
        <v>46208</v>
      </c>
      <c r="C158" s="4" t="s">
        <v>258</v>
      </c>
      <c r="D158" s="4" t="s">
        <v>259</v>
      </c>
      <c r="E158" s="4" t="s">
        <v>148</v>
      </c>
      <c r="F158" s="36">
        <v>10</v>
      </c>
      <c r="G158" s="5">
        <v>1100</v>
      </c>
      <c r="H158" s="5">
        <f t="shared" si="11"/>
        <v>11000</v>
      </c>
      <c r="I158" s="37">
        <v>0</v>
      </c>
      <c r="J158" s="5">
        <f t="shared" si="12"/>
        <v>11000</v>
      </c>
      <c r="K158" s="4" t="s">
        <v>126</v>
      </c>
      <c r="L158" s="4" t="s">
        <v>127</v>
      </c>
      <c r="M158" s="152"/>
    </row>
    <row r="159" spans="1:13" x14ac:dyDescent="0.2">
      <c r="A159" s="120">
        <v>66921</v>
      </c>
      <c r="B159" s="178">
        <f t="shared" si="10"/>
        <v>46208</v>
      </c>
      <c r="C159" s="4" t="s">
        <v>260</v>
      </c>
      <c r="D159" s="4" t="s">
        <v>141</v>
      </c>
      <c r="E159" s="4" t="s">
        <v>125</v>
      </c>
      <c r="F159" s="36">
        <v>10</v>
      </c>
      <c r="G159" s="5">
        <v>86</v>
      </c>
      <c r="H159" s="5">
        <f t="shared" si="11"/>
        <v>860</v>
      </c>
      <c r="I159" s="37">
        <v>0</v>
      </c>
      <c r="J159" s="5">
        <f t="shared" si="12"/>
        <v>860</v>
      </c>
      <c r="K159" s="4" t="s">
        <v>126</v>
      </c>
      <c r="L159" s="4" t="s">
        <v>127</v>
      </c>
      <c r="M159" s="152"/>
    </row>
    <row r="160" spans="1:13" x14ac:dyDescent="0.2">
      <c r="A160" s="120">
        <v>66921</v>
      </c>
      <c r="B160" s="178">
        <f t="shared" si="10"/>
        <v>46208</v>
      </c>
      <c r="C160" s="4" t="s">
        <v>261</v>
      </c>
      <c r="D160" s="4" t="s">
        <v>262</v>
      </c>
      <c r="E160" s="4" t="s">
        <v>148</v>
      </c>
      <c r="F160" s="36">
        <v>2</v>
      </c>
      <c r="G160" s="5">
        <v>1100</v>
      </c>
      <c r="H160" s="5">
        <f t="shared" si="11"/>
        <v>2200</v>
      </c>
      <c r="I160" s="37">
        <v>0</v>
      </c>
      <c r="J160" s="5">
        <f t="shared" si="12"/>
        <v>2200</v>
      </c>
      <c r="K160" s="4" t="s">
        <v>126</v>
      </c>
      <c r="L160" s="4" t="s">
        <v>127</v>
      </c>
      <c r="M160" s="152"/>
    </row>
    <row r="161" spans="1:13" x14ac:dyDescent="0.2">
      <c r="A161" s="120">
        <v>66921</v>
      </c>
      <c r="B161" s="178">
        <f t="shared" si="10"/>
        <v>46208</v>
      </c>
      <c r="C161" s="4" t="s">
        <v>263</v>
      </c>
      <c r="D161" s="4" t="s">
        <v>264</v>
      </c>
      <c r="E161" s="4" t="s">
        <v>125</v>
      </c>
      <c r="F161" s="36">
        <v>2</v>
      </c>
      <c r="G161" s="5">
        <v>90</v>
      </c>
      <c r="H161" s="5">
        <f t="shared" si="11"/>
        <v>180</v>
      </c>
      <c r="I161" s="37">
        <v>0</v>
      </c>
      <c r="J161" s="5">
        <f t="shared" si="12"/>
        <v>180</v>
      </c>
      <c r="K161" s="4" t="s">
        <v>126</v>
      </c>
      <c r="L161" s="4" t="s">
        <v>127</v>
      </c>
      <c r="M161" s="152"/>
    </row>
    <row r="162" spans="1:13" x14ac:dyDescent="0.2">
      <c r="A162" s="120">
        <v>66922</v>
      </c>
      <c r="B162" s="178">
        <f t="shared" si="10"/>
        <v>46209</v>
      </c>
      <c r="C162" s="4" t="s">
        <v>265</v>
      </c>
      <c r="D162" s="4" t="s">
        <v>1302</v>
      </c>
      <c r="E162" s="4" t="s">
        <v>125</v>
      </c>
      <c r="F162" s="36">
        <v>60</v>
      </c>
      <c r="G162" s="5">
        <v>85</v>
      </c>
      <c r="H162" s="5">
        <f t="shared" si="11"/>
        <v>5100</v>
      </c>
      <c r="I162" s="37">
        <v>0</v>
      </c>
      <c r="J162" s="5">
        <f t="shared" si="12"/>
        <v>5100</v>
      </c>
      <c r="K162" s="4" t="s">
        <v>126</v>
      </c>
      <c r="L162" s="4" t="s">
        <v>127</v>
      </c>
      <c r="M162" s="152"/>
    </row>
    <row r="163" spans="1:13" x14ac:dyDescent="0.2">
      <c r="A163" s="120">
        <v>66922</v>
      </c>
      <c r="B163" s="178">
        <f t="shared" si="10"/>
        <v>46209</v>
      </c>
      <c r="C163" s="4" t="s">
        <v>265</v>
      </c>
      <c r="D163" s="4" t="s">
        <v>1302</v>
      </c>
      <c r="E163" s="4" t="s">
        <v>125</v>
      </c>
      <c r="F163" s="36">
        <v>1</v>
      </c>
      <c r="G163" s="5">
        <v>80</v>
      </c>
      <c r="H163" s="5">
        <f t="shared" si="11"/>
        <v>80</v>
      </c>
      <c r="I163" s="37">
        <v>0</v>
      </c>
      <c r="J163" s="5">
        <f t="shared" si="12"/>
        <v>80</v>
      </c>
      <c r="K163" s="4" t="s">
        <v>126</v>
      </c>
      <c r="L163" s="4" t="s">
        <v>127</v>
      </c>
      <c r="M163" s="152"/>
    </row>
    <row r="164" spans="1:13" x14ac:dyDescent="0.2">
      <c r="A164" s="120">
        <v>66922</v>
      </c>
      <c r="B164" s="178">
        <f t="shared" si="10"/>
        <v>46209</v>
      </c>
      <c r="C164" s="4" t="s">
        <v>266</v>
      </c>
      <c r="D164" s="4" t="s">
        <v>1305</v>
      </c>
      <c r="E164" s="4" t="s">
        <v>125</v>
      </c>
      <c r="F164" s="36">
        <v>40</v>
      </c>
      <c r="G164" s="5">
        <v>85</v>
      </c>
      <c r="H164" s="5">
        <f t="shared" si="11"/>
        <v>3400</v>
      </c>
      <c r="I164" s="37">
        <v>0</v>
      </c>
      <c r="J164" s="5">
        <f t="shared" si="12"/>
        <v>3400</v>
      </c>
      <c r="K164" s="4" t="s">
        <v>126</v>
      </c>
      <c r="L164" s="4" t="s">
        <v>127</v>
      </c>
      <c r="M164" s="152"/>
    </row>
    <row r="165" spans="1:13" x14ac:dyDescent="0.2">
      <c r="A165" s="120">
        <v>66922</v>
      </c>
      <c r="B165" s="178">
        <f t="shared" si="10"/>
        <v>46209</v>
      </c>
      <c r="C165" s="4" t="s">
        <v>267</v>
      </c>
      <c r="D165" s="4" t="s">
        <v>1307</v>
      </c>
      <c r="E165" s="4" t="s">
        <v>125</v>
      </c>
      <c r="F165" s="36">
        <v>40</v>
      </c>
      <c r="G165" s="5">
        <v>86</v>
      </c>
      <c r="H165" s="5">
        <f t="shared" si="11"/>
        <v>3440</v>
      </c>
      <c r="I165" s="37">
        <v>0</v>
      </c>
      <c r="J165" s="5">
        <f t="shared" si="12"/>
        <v>3440</v>
      </c>
      <c r="K165" s="4" t="s">
        <v>126</v>
      </c>
      <c r="L165" s="4" t="s">
        <v>127</v>
      </c>
      <c r="M165" s="152"/>
    </row>
    <row r="166" spans="1:13" x14ac:dyDescent="0.2">
      <c r="A166" s="120">
        <v>66922</v>
      </c>
      <c r="B166" s="178">
        <f t="shared" si="10"/>
        <v>46209</v>
      </c>
      <c r="C166" s="4" t="s">
        <v>267</v>
      </c>
      <c r="D166" s="4" t="s">
        <v>1307</v>
      </c>
      <c r="E166" s="4" t="s">
        <v>125</v>
      </c>
      <c r="F166" s="36">
        <v>50</v>
      </c>
      <c r="G166" s="5">
        <v>85</v>
      </c>
      <c r="H166" s="5">
        <f t="shared" si="11"/>
        <v>4250</v>
      </c>
      <c r="I166" s="37">
        <v>0</v>
      </c>
      <c r="J166" s="5">
        <f t="shared" si="12"/>
        <v>4250</v>
      </c>
      <c r="K166" s="4" t="s">
        <v>126</v>
      </c>
      <c r="L166" s="4" t="s">
        <v>127</v>
      </c>
      <c r="M166" s="152"/>
    </row>
    <row r="167" spans="1:13" x14ac:dyDescent="0.2">
      <c r="A167" s="120">
        <v>66922</v>
      </c>
      <c r="B167" s="178">
        <f t="shared" si="10"/>
        <v>46209</v>
      </c>
      <c r="C167" s="4" t="s">
        <v>267</v>
      </c>
      <c r="D167" s="4" t="s">
        <v>1307</v>
      </c>
      <c r="E167" s="4" t="s">
        <v>131</v>
      </c>
      <c r="F167" s="36">
        <v>2</v>
      </c>
      <c r="G167" s="5">
        <v>80</v>
      </c>
      <c r="H167" s="5">
        <f t="shared" si="11"/>
        <v>160</v>
      </c>
      <c r="I167" s="37">
        <v>0</v>
      </c>
      <c r="J167" s="5">
        <f t="shared" si="12"/>
        <v>160</v>
      </c>
      <c r="K167" s="4" t="s">
        <v>126</v>
      </c>
      <c r="L167" s="4" t="s">
        <v>127</v>
      </c>
      <c r="M167" s="152"/>
    </row>
    <row r="168" spans="1:13" x14ac:dyDescent="0.2">
      <c r="A168" s="120">
        <v>66922</v>
      </c>
      <c r="B168" s="178">
        <f t="shared" si="10"/>
        <v>46209</v>
      </c>
      <c r="C168" s="4" t="s">
        <v>268</v>
      </c>
      <c r="D168" s="4" t="s">
        <v>147</v>
      </c>
      <c r="E168" s="4" t="s">
        <v>125</v>
      </c>
      <c r="F168" s="36">
        <v>28</v>
      </c>
      <c r="G168" s="5">
        <v>84</v>
      </c>
      <c r="H168" s="5">
        <f t="shared" si="11"/>
        <v>2352</v>
      </c>
      <c r="I168" s="37">
        <v>0</v>
      </c>
      <c r="J168" s="5">
        <f t="shared" si="12"/>
        <v>2352</v>
      </c>
      <c r="K168" s="4" t="s">
        <v>126</v>
      </c>
      <c r="L168" s="4" t="s">
        <v>127</v>
      </c>
      <c r="M168" s="152"/>
    </row>
    <row r="169" spans="1:13" x14ac:dyDescent="0.2">
      <c r="A169" s="120">
        <v>66922</v>
      </c>
      <c r="B169" s="178">
        <f t="shared" si="10"/>
        <v>46209</v>
      </c>
      <c r="C169" s="4" t="s">
        <v>269</v>
      </c>
      <c r="D169" s="4" t="s">
        <v>1311</v>
      </c>
      <c r="E169" s="4" t="s">
        <v>125</v>
      </c>
      <c r="F169" s="36">
        <v>5</v>
      </c>
      <c r="G169" s="5">
        <v>85</v>
      </c>
      <c r="H169" s="5">
        <f t="shared" si="11"/>
        <v>425</v>
      </c>
      <c r="I169" s="37">
        <v>0</v>
      </c>
      <c r="J169" s="5">
        <f t="shared" si="12"/>
        <v>425</v>
      </c>
      <c r="K169" s="4" t="s">
        <v>126</v>
      </c>
      <c r="L169" s="4" t="s">
        <v>127</v>
      </c>
      <c r="M169" s="152"/>
    </row>
    <row r="170" spans="1:13" x14ac:dyDescent="0.2">
      <c r="A170" s="120">
        <v>66922</v>
      </c>
      <c r="B170" s="178">
        <f t="shared" si="10"/>
        <v>46209</v>
      </c>
      <c r="C170" s="4" t="s">
        <v>270</v>
      </c>
      <c r="D170" s="4" t="s">
        <v>141</v>
      </c>
      <c r="E170" s="4" t="s">
        <v>125</v>
      </c>
      <c r="F170" s="36">
        <v>30</v>
      </c>
      <c r="G170" s="5">
        <v>86</v>
      </c>
      <c r="H170" s="5">
        <f t="shared" si="11"/>
        <v>2580</v>
      </c>
      <c r="I170" s="37">
        <v>0</v>
      </c>
      <c r="J170" s="5">
        <f t="shared" si="12"/>
        <v>2580</v>
      </c>
      <c r="K170" s="4" t="s">
        <v>126</v>
      </c>
      <c r="L170" s="4" t="s">
        <v>127</v>
      </c>
      <c r="M170" s="152"/>
    </row>
    <row r="171" spans="1:13" x14ac:dyDescent="0.2">
      <c r="A171" s="120">
        <v>66922</v>
      </c>
      <c r="B171" s="178">
        <f t="shared" si="10"/>
        <v>46209</v>
      </c>
      <c r="C171" s="4" t="s">
        <v>271</v>
      </c>
      <c r="D171" s="4" t="s">
        <v>139</v>
      </c>
      <c r="E171" s="4" t="s">
        <v>125</v>
      </c>
      <c r="F171" s="36">
        <v>4</v>
      </c>
      <c r="G171" s="5">
        <v>86</v>
      </c>
      <c r="H171" s="5">
        <f t="shared" si="11"/>
        <v>344</v>
      </c>
      <c r="I171" s="37">
        <v>0</v>
      </c>
      <c r="J171" s="5">
        <f t="shared" si="12"/>
        <v>344</v>
      </c>
      <c r="K171" s="4" t="s">
        <v>126</v>
      </c>
      <c r="L171" s="4" t="s">
        <v>127</v>
      </c>
      <c r="M171" s="152"/>
    </row>
    <row r="172" spans="1:13" x14ac:dyDescent="0.2">
      <c r="A172" s="120">
        <v>66922</v>
      </c>
      <c r="B172" s="178">
        <f t="shared" si="10"/>
        <v>46209</v>
      </c>
      <c r="C172" s="4" t="s">
        <v>272</v>
      </c>
      <c r="D172" s="4" t="s">
        <v>1310</v>
      </c>
      <c r="E172" s="4" t="s">
        <v>125</v>
      </c>
      <c r="F172" s="36">
        <v>10</v>
      </c>
      <c r="G172" s="5">
        <v>85</v>
      </c>
      <c r="H172" s="5">
        <f t="shared" si="11"/>
        <v>850</v>
      </c>
      <c r="I172" s="37">
        <v>0</v>
      </c>
      <c r="J172" s="5">
        <f t="shared" si="12"/>
        <v>850</v>
      </c>
      <c r="K172" s="4" t="s">
        <v>126</v>
      </c>
      <c r="L172" s="4" t="s">
        <v>127</v>
      </c>
      <c r="M172" s="152"/>
    </row>
    <row r="173" spans="1:13" x14ac:dyDescent="0.2">
      <c r="A173" s="120">
        <v>66922</v>
      </c>
      <c r="B173" s="178">
        <f t="shared" si="10"/>
        <v>46209</v>
      </c>
      <c r="C173" s="4" t="s">
        <v>273</v>
      </c>
      <c r="D173" s="4" t="s">
        <v>134</v>
      </c>
      <c r="E173" s="4" t="s">
        <v>125</v>
      </c>
      <c r="F173" s="36">
        <v>10</v>
      </c>
      <c r="G173" s="5">
        <v>85</v>
      </c>
      <c r="H173" s="5">
        <f t="shared" si="11"/>
        <v>850</v>
      </c>
      <c r="I173" s="37">
        <v>0</v>
      </c>
      <c r="J173" s="5">
        <f t="shared" si="12"/>
        <v>850</v>
      </c>
      <c r="K173" s="4" t="s">
        <v>126</v>
      </c>
      <c r="L173" s="4" t="s">
        <v>127</v>
      </c>
      <c r="M173" s="152"/>
    </row>
    <row r="174" spans="1:13" x14ac:dyDescent="0.2">
      <c r="A174" s="120">
        <v>66922</v>
      </c>
      <c r="B174" s="178">
        <f t="shared" si="10"/>
        <v>46209</v>
      </c>
      <c r="C174" s="4" t="s">
        <v>274</v>
      </c>
      <c r="D174" s="4" t="s">
        <v>1325</v>
      </c>
      <c r="E174" s="4" t="s">
        <v>125</v>
      </c>
      <c r="F174" s="36">
        <v>20</v>
      </c>
      <c r="G174" s="5">
        <v>86</v>
      </c>
      <c r="H174" s="5">
        <f t="shared" si="11"/>
        <v>1720</v>
      </c>
      <c r="I174" s="37">
        <v>0</v>
      </c>
      <c r="J174" s="5">
        <f t="shared" si="12"/>
        <v>1720</v>
      </c>
      <c r="K174" s="4" t="s">
        <v>126</v>
      </c>
      <c r="L174" s="4" t="s">
        <v>127</v>
      </c>
      <c r="M174" s="152"/>
    </row>
    <row r="175" spans="1:13" x14ac:dyDescent="0.2">
      <c r="A175" s="120">
        <v>66922</v>
      </c>
      <c r="B175" s="178">
        <f t="shared" si="10"/>
        <v>46209</v>
      </c>
      <c r="C175" s="4" t="s">
        <v>275</v>
      </c>
      <c r="D175" s="4" t="s">
        <v>1308</v>
      </c>
      <c r="E175" s="4" t="s">
        <v>125</v>
      </c>
      <c r="F175" s="36">
        <v>3</v>
      </c>
      <c r="G175" s="5">
        <v>85</v>
      </c>
      <c r="H175" s="5">
        <f t="shared" si="11"/>
        <v>255</v>
      </c>
      <c r="I175" s="37">
        <v>0</v>
      </c>
      <c r="J175" s="5">
        <f t="shared" si="12"/>
        <v>255</v>
      </c>
      <c r="K175" s="4" t="s">
        <v>126</v>
      </c>
      <c r="L175" s="4" t="s">
        <v>127</v>
      </c>
      <c r="M175" s="152"/>
    </row>
    <row r="176" spans="1:13" x14ac:dyDescent="0.2">
      <c r="A176" s="120">
        <v>66922</v>
      </c>
      <c r="B176" s="178">
        <f t="shared" si="10"/>
        <v>46209</v>
      </c>
      <c r="C176" s="4" t="s">
        <v>276</v>
      </c>
      <c r="D176" s="4" t="s">
        <v>1309</v>
      </c>
      <c r="E176" s="4" t="s">
        <v>125</v>
      </c>
      <c r="F176" s="36">
        <v>6</v>
      </c>
      <c r="G176" s="5">
        <v>85</v>
      </c>
      <c r="H176" s="5">
        <f t="shared" si="11"/>
        <v>510</v>
      </c>
      <c r="I176" s="37">
        <v>0</v>
      </c>
      <c r="J176" s="5">
        <f t="shared" si="12"/>
        <v>510</v>
      </c>
      <c r="K176" s="4" t="s">
        <v>126</v>
      </c>
      <c r="L176" s="4" t="s">
        <v>127</v>
      </c>
      <c r="M176" s="152"/>
    </row>
    <row r="177" spans="1:13" x14ac:dyDescent="0.2">
      <c r="A177" s="120">
        <v>66922</v>
      </c>
      <c r="B177" s="178">
        <f t="shared" si="10"/>
        <v>46209</v>
      </c>
      <c r="C177" s="4" t="s">
        <v>277</v>
      </c>
      <c r="D177" s="4" t="s">
        <v>1306</v>
      </c>
      <c r="E177" s="4" t="s">
        <v>125</v>
      </c>
      <c r="F177" s="36">
        <v>20</v>
      </c>
      <c r="G177" s="5">
        <v>85</v>
      </c>
      <c r="H177" s="5">
        <f t="shared" si="11"/>
        <v>1700</v>
      </c>
      <c r="I177" s="37">
        <v>0</v>
      </c>
      <c r="J177" s="5">
        <f t="shared" si="12"/>
        <v>1700</v>
      </c>
      <c r="K177" s="4" t="s">
        <v>126</v>
      </c>
      <c r="L177" s="4" t="s">
        <v>127</v>
      </c>
      <c r="M177" s="152"/>
    </row>
    <row r="178" spans="1:13" x14ac:dyDescent="0.2">
      <c r="A178" s="120">
        <v>66922</v>
      </c>
      <c r="B178" s="178">
        <f t="shared" si="10"/>
        <v>46209</v>
      </c>
      <c r="C178" s="4" t="s">
        <v>278</v>
      </c>
      <c r="D178" s="4" t="s">
        <v>1312</v>
      </c>
      <c r="E178" s="4" t="s">
        <v>125</v>
      </c>
      <c r="F178" s="36">
        <v>15</v>
      </c>
      <c r="G178" s="5">
        <v>85</v>
      </c>
      <c r="H178" s="5">
        <f t="shared" si="11"/>
        <v>1275</v>
      </c>
      <c r="I178" s="37">
        <v>0</v>
      </c>
      <c r="J178" s="5">
        <f t="shared" si="12"/>
        <v>1275</v>
      </c>
      <c r="K178" s="4" t="s">
        <v>126</v>
      </c>
      <c r="L178" s="4" t="s">
        <v>127</v>
      </c>
      <c r="M178" s="152"/>
    </row>
    <row r="179" spans="1:13" x14ac:dyDescent="0.2">
      <c r="A179" s="120">
        <v>66922</v>
      </c>
      <c r="B179" s="178">
        <f t="shared" si="10"/>
        <v>46209</v>
      </c>
      <c r="C179" s="4" t="s">
        <v>279</v>
      </c>
      <c r="D179" s="4" t="s">
        <v>145</v>
      </c>
      <c r="E179" s="4" t="s">
        <v>125</v>
      </c>
      <c r="F179" s="36">
        <v>20</v>
      </c>
      <c r="G179" s="5">
        <v>95</v>
      </c>
      <c r="H179" s="5">
        <f t="shared" si="11"/>
        <v>1900</v>
      </c>
      <c r="I179" s="37">
        <v>0</v>
      </c>
      <c r="J179" s="5">
        <f t="shared" si="12"/>
        <v>1900</v>
      </c>
      <c r="K179" s="4" t="s">
        <v>126</v>
      </c>
      <c r="L179" s="4" t="s">
        <v>127</v>
      </c>
      <c r="M179" s="152"/>
    </row>
    <row r="180" spans="1:13" x14ac:dyDescent="0.2">
      <c r="A180" s="120">
        <v>66922</v>
      </c>
      <c r="B180" s="178">
        <f t="shared" si="10"/>
        <v>46209</v>
      </c>
      <c r="C180" s="4" t="s">
        <v>280</v>
      </c>
      <c r="D180" s="4" t="s">
        <v>151</v>
      </c>
      <c r="E180" s="4" t="s">
        <v>125</v>
      </c>
      <c r="F180" s="36">
        <v>8</v>
      </c>
      <c r="G180" s="5">
        <v>85</v>
      </c>
      <c r="H180" s="5">
        <f t="shared" si="11"/>
        <v>680</v>
      </c>
      <c r="I180" s="37">
        <v>0</v>
      </c>
      <c r="J180" s="5">
        <f t="shared" si="12"/>
        <v>680</v>
      </c>
      <c r="K180" s="4" t="s">
        <v>126</v>
      </c>
      <c r="L180" s="4" t="s">
        <v>127</v>
      </c>
      <c r="M180" s="152"/>
    </row>
    <row r="181" spans="1:13" x14ac:dyDescent="0.2">
      <c r="A181" s="120">
        <v>66922</v>
      </c>
      <c r="B181" s="178">
        <f t="shared" si="10"/>
        <v>46209</v>
      </c>
      <c r="C181" s="4" t="s">
        <v>281</v>
      </c>
      <c r="D181" s="4" t="s">
        <v>153</v>
      </c>
      <c r="E181" s="4" t="s">
        <v>125</v>
      </c>
      <c r="F181" s="36">
        <v>4.5</v>
      </c>
      <c r="G181" s="5">
        <v>95.56</v>
      </c>
      <c r="H181" s="5">
        <f t="shared" si="11"/>
        <v>430.02</v>
      </c>
      <c r="I181" s="37">
        <v>0</v>
      </c>
      <c r="J181" s="5">
        <f t="shared" si="12"/>
        <v>430.02</v>
      </c>
      <c r="K181" s="4" t="s">
        <v>126</v>
      </c>
      <c r="L181" s="4" t="s">
        <v>127</v>
      </c>
      <c r="M181" s="152"/>
    </row>
    <row r="182" spans="1:13" x14ac:dyDescent="0.2">
      <c r="A182" s="120">
        <v>66922</v>
      </c>
      <c r="B182" s="178">
        <f t="shared" si="10"/>
        <v>46209</v>
      </c>
      <c r="C182" s="4" t="s">
        <v>282</v>
      </c>
      <c r="D182" s="4" t="s">
        <v>8832</v>
      </c>
      <c r="E182" s="4" t="s">
        <v>125</v>
      </c>
      <c r="F182" s="36">
        <v>10</v>
      </c>
      <c r="G182" s="5">
        <v>86</v>
      </c>
      <c r="H182" s="5">
        <f t="shared" si="11"/>
        <v>860</v>
      </c>
      <c r="I182" s="37">
        <v>0</v>
      </c>
      <c r="J182" s="5">
        <f t="shared" si="12"/>
        <v>860</v>
      </c>
      <c r="K182" s="4" t="s">
        <v>126</v>
      </c>
      <c r="L182" s="4" t="s">
        <v>127</v>
      </c>
      <c r="M182" s="152"/>
    </row>
    <row r="183" spans="1:13" x14ac:dyDescent="0.2">
      <c r="A183" s="120">
        <v>66922</v>
      </c>
      <c r="B183" s="178">
        <f t="shared" si="10"/>
        <v>46209</v>
      </c>
      <c r="C183" s="4" t="s">
        <v>283</v>
      </c>
      <c r="D183" s="4" t="s">
        <v>264</v>
      </c>
      <c r="E183" s="4" t="s">
        <v>125</v>
      </c>
      <c r="F183" s="36">
        <v>2</v>
      </c>
      <c r="G183" s="5">
        <v>90</v>
      </c>
      <c r="H183" s="5">
        <f t="shared" si="11"/>
        <v>180</v>
      </c>
      <c r="I183" s="37">
        <v>0</v>
      </c>
      <c r="J183" s="5">
        <f t="shared" si="12"/>
        <v>180</v>
      </c>
      <c r="K183" s="4" t="s">
        <v>126</v>
      </c>
      <c r="L183" s="4" t="s">
        <v>127</v>
      </c>
      <c r="M183" s="152"/>
    </row>
    <row r="184" spans="1:13" x14ac:dyDescent="0.2">
      <c r="A184" s="120">
        <v>66923</v>
      </c>
      <c r="B184" s="178">
        <f t="shared" si="10"/>
        <v>46210</v>
      </c>
      <c r="C184" s="4" t="s">
        <v>284</v>
      </c>
      <c r="D184" s="4" t="s">
        <v>1302</v>
      </c>
      <c r="E184" s="4" t="s">
        <v>125</v>
      </c>
      <c r="F184" s="36">
        <v>60</v>
      </c>
      <c r="G184" s="5">
        <v>85</v>
      </c>
      <c r="H184" s="5">
        <f t="shared" si="11"/>
        <v>5100</v>
      </c>
      <c r="I184" s="37">
        <v>0</v>
      </c>
      <c r="J184" s="5">
        <f t="shared" si="12"/>
        <v>5100</v>
      </c>
      <c r="K184" s="4" t="s">
        <v>126</v>
      </c>
      <c r="L184" s="4" t="s">
        <v>127</v>
      </c>
      <c r="M184" s="152"/>
    </row>
    <row r="185" spans="1:13" x14ac:dyDescent="0.2">
      <c r="A185" s="120">
        <v>66923</v>
      </c>
      <c r="B185" s="178">
        <f t="shared" si="10"/>
        <v>46210</v>
      </c>
      <c r="C185" s="4" t="s">
        <v>284</v>
      </c>
      <c r="D185" s="4" t="s">
        <v>1302</v>
      </c>
      <c r="E185" s="4" t="s">
        <v>131</v>
      </c>
      <c r="F185" s="36">
        <v>1</v>
      </c>
      <c r="G185" s="5">
        <v>80</v>
      </c>
      <c r="H185" s="5">
        <f t="shared" si="11"/>
        <v>80</v>
      </c>
      <c r="I185" s="37">
        <v>0</v>
      </c>
      <c r="J185" s="5">
        <f t="shared" si="12"/>
        <v>80</v>
      </c>
      <c r="K185" s="4" t="s">
        <v>126</v>
      </c>
      <c r="L185" s="4" t="s">
        <v>127</v>
      </c>
      <c r="M185" s="152"/>
    </row>
    <row r="186" spans="1:13" x14ac:dyDescent="0.2">
      <c r="A186" s="120">
        <v>66923</v>
      </c>
      <c r="B186" s="178">
        <f t="shared" si="10"/>
        <v>46210</v>
      </c>
      <c r="C186" s="4" t="s">
        <v>285</v>
      </c>
      <c r="D186" s="4" t="s">
        <v>1305</v>
      </c>
      <c r="E186" s="4" t="s">
        <v>125</v>
      </c>
      <c r="F186" s="36">
        <v>30</v>
      </c>
      <c r="G186" s="5">
        <v>85</v>
      </c>
      <c r="H186" s="5">
        <f t="shared" si="11"/>
        <v>2550</v>
      </c>
      <c r="I186" s="37">
        <v>0</v>
      </c>
      <c r="J186" s="5">
        <f t="shared" si="12"/>
        <v>2550</v>
      </c>
      <c r="K186" s="4" t="s">
        <v>126</v>
      </c>
      <c r="L186" s="4" t="s">
        <v>127</v>
      </c>
      <c r="M186" s="152"/>
    </row>
    <row r="187" spans="1:13" x14ac:dyDescent="0.2">
      <c r="A187" s="120">
        <v>66923</v>
      </c>
      <c r="B187" s="178">
        <f t="shared" si="10"/>
        <v>46210</v>
      </c>
      <c r="C187" s="4" t="s">
        <v>286</v>
      </c>
      <c r="D187" s="4" t="s">
        <v>134</v>
      </c>
      <c r="E187" s="4" t="s">
        <v>125</v>
      </c>
      <c r="F187" s="36">
        <v>20</v>
      </c>
      <c r="G187" s="5">
        <v>85</v>
      </c>
      <c r="H187" s="5">
        <f t="shared" si="11"/>
        <v>1700</v>
      </c>
      <c r="I187" s="37">
        <v>0</v>
      </c>
      <c r="J187" s="5">
        <f t="shared" si="12"/>
        <v>1700</v>
      </c>
      <c r="K187" s="4" t="s">
        <v>126</v>
      </c>
      <c r="L187" s="4" t="s">
        <v>127</v>
      </c>
      <c r="M187" s="152"/>
    </row>
    <row r="188" spans="1:13" x14ac:dyDescent="0.2">
      <c r="A188" s="120">
        <v>66923</v>
      </c>
      <c r="B188" s="178">
        <f t="shared" si="10"/>
        <v>46210</v>
      </c>
      <c r="C188" s="4" t="s">
        <v>287</v>
      </c>
      <c r="D188" s="4" t="s">
        <v>1309</v>
      </c>
      <c r="E188" s="4" t="s">
        <v>125</v>
      </c>
      <c r="F188" s="36">
        <v>15</v>
      </c>
      <c r="G188" s="5">
        <v>85</v>
      </c>
      <c r="H188" s="5">
        <f t="shared" si="11"/>
        <v>1275</v>
      </c>
      <c r="I188" s="37">
        <v>0</v>
      </c>
      <c r="J188" s="5">
        <f t="shared" si="12"/>
        <v>1275</v>
      </c>
      <c r="K188" s="4" t="s">
        <v>126</v>
      </c>
      <c r="L188" s="4" t="s">
        <v>127</v>
      </c>
      <c r="M188" s="152"/>
    </row>
    <row r="189" spans="1:13" x14ac:dyDescent="0.2">
      <c r="A189" s="120">
        <v>66923</v>
      </c>
      <c r="B189" s="178">
        <f t="shared" si="10"/>
        <v>46210</v>
      </c>
      <c r="C189" s="4" t="s">
        <v>288</v>
      </c>
      <c r="D189" s="4" t="s">
        <v>1310</v>
      </c>
      <c r="E189" s="4" t="s">
        <v>125</v>
      </c>
      <c r="F189" s="36">
        <v>5</v>
      </c>
      <c r="G189" s="5">
        <v>85</v>
      </c>
      <c r="H189" s="5">
        <f t="shared" si="11"/>
        <v>425</v>
      </c>
      <c r="I189" s="37">
        <v>0</v>
      </c>
      <c r="J189" s="5">
        <f t="shared" si="12"/>
        <v>425</v>
      </c>
      <c r="K189" s="4" t="s">
        <v>126</v>
      </c>
      <c r="L189" s="4" t="s">
        <v>127</v>
      </c>
      <c r="M189" s="152"/>
    </row>
    <row r="190" spans="1:13" x14ac:dyDescent="0.2">
      <c r="A190" s="120">
        <v>66923</v>
      </c>
      <c r="B190" s="178">
        <f t="shared" si="10"/>
        <v>46210</v>
      </c>
      <c r="C190" s="4" t="s">
        <v>289</v>
      </c>
      <c r="D190" s="4" t="s">
        <v>139</v>
      </c>
      <c r="E190" s="4" t="s">
        <v>125</v>
      </c>
      <c r="F190" s="36">
        <v>4</v>
      </c>
      <c r="G190" s="5">
        <v>86</v>
      </c>
      <c r="H190" s="5">
        <f t="shared" si="11"/>
        <v>344</v>
      </c>
      <c r="I190" s="37">
        <v>0</v>
      </c>
      <c r="J190" s="5">
        <f t="shared" si="12"/>
        <v>344</v>
      </c>
      <c r="K190" s="4" t="s">
        <v>126</v>
      </c>
      <c r="L190" s="4" t="s">
        <v>127</v>
      </c>
      <c r="M190" s="152"/>
    </row>
    <row r="191" spans="1:13" x14ac:dyDescent="0.2">
      <c r="A191" s="120">
        <v>66923</v>
      </c>
      <c r="B191" s="178">
        <f t="shared" si="10"/>
        <v>46210</v>
      </c>
      <c r="C191" s="4" t="s">
        <v>290</v>
      </c>
      <c r="D191" s="4" t="s">
        <v>141</v>
      </c>
      <c r="E191" s="4" t="s">
        <v>125</v>
      </c>
      <c r="F191" s="36">
        <v>25</v>
      </c>
      <c r="G191" s="5">
        <v>86</v>
      </c>
      <c r="H191" s="5">
        <f t="shared" si="11"/>
        <v>2150</v>
      </c>
      <c r="I191" s="37">
        <v>0</v>
      </c>
      <c r="J191" s="5">
        <f t="shared" si="12"/>
        <v>2150</v>
      </c>
      <c r="K191" s="4" t="s">
        <v>126</v>
      </c>
      <c r="L191" s="4" t="s">
        <v>127</v>
      </c>
      <c r="M191" s="152"/>
    </row>
    <row r="192" spans="1:13" x14ac:dyDescent="0.2">
      <c r="A192" s="120">
        <v>66923</v>
      </c>
      <c r="B192" s="178">
        <f t="shared" si="10"/>
        <v>46210</v>
      </c>
      <c r="C192" s="4" t="s">
        <v>291</v>
      </c>
      <c r="D192" s="4" t="s">
        <v>1306</v>
      </c>
      <c r="E192" s="4" t="s">
        <v>125</v>
      </c>
      <c r="F192" s="36">
        <v>30</v>
      </c>
      <c r="G192" s="5">
        <v>85</v>
      </c>
      <c r="H192" s="5">
        <f t="shared" si="11"/>
        <v>2550</v>
      </c>
      <c r="I192" s="37">
        <v>0</v>
      </c>
      <c r="J192" s="5">
        <f t="shared" si="12"/>
        <v>2550</v>
      </c>
      <c r="K192" s="4" t="s">
        <v>126</v>
      </c>
      <c r="L192" s="4" t="s">
        <v>127</v>
      </c>
      <c r="M192" s="152"/>
    </row>
    <row r="193" spans="1:13" x14ac:dyDescent="0.2">
      <c r="A193" s="120">
        <v>66923</v>
      </c>
      <c r="B193" s="178">
        <f t="shared" si="10"/>
        <v>46210</v>
      </c>
      <c r="C193" s="4" t="s">
        <v>292</v>
      </c>
      <c r="D193" s="4" t="s">
        <v>1312</v>
      </c>
      <c r="E193" s="4" t="s">
        <v>125</v>
      </c>
      <c r="F193" s="36">
        <v>15</v>
      </c>
      <c r="G193" s="5">
        <v>85</v>
      </c>
      <c r="H193" s="5">
        <f t="shared" si="11"/>
        <v>1275</v>
      </c>
      <c r="I193" s="37">
        <v>0</v>
      </c>
      <c r="J193" s="5">
        <f t="shared" si="12"/>
        <v>1275</v>
      </c>
      <c r="K193" s="4" t="s">
        <v>126</v>
      </c>
      <c r="L193" s="4" t="s">
        <v>127</v>
      </c>
      <c r="M193" s="152"/>
    </row>
    <row r="194" spans="1:13" x14ac:dyDescent="0.2">
      <c r="A194" s="120">
        <v>66923</v>
      </c>
      <c r="B194" s="178">
        <f t="shared" si="10"/>
        <v>46210</v>
      </c>
      <c r="C194" s="4" t="s">
        <v>293</v>
      </c>
      <c r="D194" s="4" t="s">
        <v>246</v>
      </c>
      <c r="E194" s="4" t="s">
        <v>149</v>
      </c>
      <c r="F194" s="36">
        <v>1</v>
      </c>
      <c r="G194" s="5">
        <v>800</v>
      </c>
      <c r="H194" s="5">
        <f t="shared" si="11"/>
        <v>800</v>
      </c>
      <c r="I194" s="37">
        <v>0</v>
      </c>
      <c r="J194" s="5">
        <f t="shared" si="12"/>
        <v>800</v>
      </c>
      <c r="K194" s="4" t="s">
        <v>126</v>
      </c>
      <c r="L194" s="4" t="s">
        <v>127</v>
      </c>
      <c r="M194" s="152"/>
    </row>
    <row r="195" spans="1:13" x14ac:dyDescent="0.2">
      <c r="A195" s="120">
        <v>66923</v>
      </c>
      <c r="B195" s="178">
        <f t="shared" si="10"/>
        <v>46210</v>
      </c>
      <c r="C195" s="4" t="s">
        <v>294</v>
      </c>
      <c r="D195" s="4" t="s">
        <v>1307</v>
      </c>
      <c r="E195" s="4" t="s">
        <v>125</v>
      </c>
      <c r="F195" s="36">
        <v>40</v>
      </c>
      <c r="G195" s="5">
        <v>86</v>
      </c>
      <c r="H195" s="5">
        <f t="shared" si="11"/>
        <v>3440</v>
      </c>
      <c r="I195" s="37">
        <v>0</v>
      </c>
      <c r="J195" s="5">
        <f t="shared" si="12"/>
        <v>3440</v>
      </c>
      <c r="K195" s="4" t="s">
        <v>126</v>
      </c>
      <c r="L195" s="4" t="s">
        <v>127</v>
      </c>
      <c r="M195" s="152"/>
    </row>
    <row r="196" spans="1:13" x14ac:dyDescent="0.2">
      <c r="A196" s="120">
        <v>66923</v>
      </c>
      <c r="B196" s="178">
        <f t="shared" si="10"/>
        <v>46210</v>
      </c>
      <c r="C196" s="4" t="s">
        <v>294</v>
      </c>
      <c r="D196" s="4" t="s">
        <v>1307</v>
      </c>
      <c r="E196" s="4" t="s">
        <v>125</v>
      </c>
      <c r="F196" s="36">
        <v>50</v>
      </c>
      <c r="G196" s="5">
        <v>85</v>
      </c>
      <c r="H196" s="5">
        <f t="shared" si="11"/>
        <v>4250</v>
      </c>
      <c r="I196" s="37">
        <v>0</v>
      </c>
      <c r="J196" s="5">
        <f t="shared" si="12"/>
        <v>4250</v>
      </c>
      <c r="K196" s="4" t="s">
        <v>126</v>
      </c>
      <c r="L196" s="4" t="s">
        <v>127</v>
      </c>
      <c r="M196" s="152"/>
    </row>
    <row r="197" spans="1:13" x14ac:dyDescent="0.2">
      <c r="A197" s="120">
        <v>66923</v>
      </c>
      <c r="B197" s="178">
        <f t="shared" si="10"/>
        <v>46210</v>
      </c>
      <c r="C197" s="4" t="s">
        <v>294</v>
      </c>
      <c r="D197" s="4" t="s">
        <v>1307</v>
      </c>
      <c r="E197" s="4" t="s">
        <v>131</v>
      </c>
      <c r="F197" s="36">
        <v>1</v>
      </c>
      <c r="G197" s="5">
        <v>80</v>
      </c>
      <c r="H197" s="5">
        <f t="shared" si="11"/>
        <v>80</v>
      </c>
      <c r="I197" s="37">
        <v>0</v>
      </c>
      <c r="J197" s="5">
        <f t="shared" si="12"/>
        <v>80</v>
      </c>
      <c r="K197" s="4" t="s">
        <v>126</v>
      </c>
      <c r="L197" s="4" t="s">
        <v>127</v>
      </c>
      <c r="M197" s="152"/>
    </row>
    <row r="198" spans="1:13" x14ac:dyDescent="0.2">
      <c r="A198" s="120">
        <v>66923</v>
      </c>
      <c r="B198" s="178">
        <f t="shared" si="10"/>
        <v>46210</v>
      </c>
      <c r="C198" s="4" t="s">
        <v>295</v>
      </c>
      <c r="D198" s="4" t="s">
        <v>1325</v>
      </c>
      <c r="E198" s="4" t="s">
        <v>125</v>
      </c>
      <c r="F198" s="36">
        <v>15</v>
      </c>
      <c r="G198" s="5">
        <v>86</v>
      </c>
      <c r="H198" s="5">
        <f t="shared" si="11"/>
        <v>1290</v>
      </c>
      <c r="I198" s="37">
        <v>0</v>
      </c>
      <c r="J198" s="5">
        <f t="shared" si="12"/>
        <v>1290</v>
      </c>
      <c r="K198" s="4" t="s">
        <v>126</v>
      </c>
      <c r="L198" s="4" t="s">
        <v>127</v>
      </c>
      <c r="M198" s="152"/>
    </row>
    <row r="199" spans="1:13" x14ac:dyDescent="0.2">
      <c r="A199" s="120">
        <v>66923</v>
      </c>
      <c r="B199" s="178">
        <f t="shared" si="10"/>
        <v>46210</v>
      </c>
      <c r="C199" s="4" t="s">
        <v>295</v>
      </c>
      <c r="D199" s="4" t="s">
        <v>1325</v>
      </c>
      <c r="E199" s="4" t="s">
        <v>149</v>
      </c>
      <c r="F199" s="36">
        <v>2.5</v>
      </c>
      <c r="G199" s="5">
        <v>775</v>
      </c>
      <c r="H199" s="5">
        <f t="shared" si="11"/>
        <v>1937.5</v>
      </c>
      <c r="I199" s="37">
        <v>0</v>
      </c>
      <c r="J199" s="5">
        <f t="shared" si="12"/>
        <v>1937.5</v>
      </c>
      <c r="K199" s="4" t="s">
        <v>126</v>
      </c>
      <c r="L199" s="4" t="s">
        <v>127</v>
      </c>
      <c r="M199" s="152"/>
    </row>
    <row r="200" spans="1:13" x14ac:dyDescent="0.2">
      <c r="A200" s="120">
        <v>66923</v>
      </c>
      <c r="B200" s="178">
        <f t="shared" si="10"/>
        <v>46210</v>
      </c>
      <c r="C200" s="4" t="s">
        <v>296</v>
      </c>
      <c r="D200" s="4" t="s">
        <v>145</v>
      </c>
      <c r="E200" s="4" t="s">
        <v>125</v>
      </c>
      <c r="F200" s="36">
        <v>25</v>
      </c>
      <c r="G200" s="5">
        <v>95</v>
      </c>
      <c r="H200" s="5">
        <f t="shared" si="11"/>
        <v>2375</v>
      </c>
      <c r="I200" s="37">
        <v>0</v>
      </c>
      <c r="J200" s="5">
        <f t="shared" si="12"/>
        <v>2375</v>
      </c>
      <c r="K200" s="4" t="s">
        <v>126</v>
      </c>
      <c r="L200" s="4" t="s">
        <v>127</v>
      </c>
      <c r="M200" s="152"/>
    </row>
    <row r="201" spans="1:13" x14ac:dyDescent="0.2">
      <c r="A201" s="120">
        <v>66923</v>
      </c>
      <c r="B201" s="178">
        <f t="shared" si="10"/>
        <v>46210</v>
      </c>
      <c r="C201" s="4" t="s">
        <v>297</v>
      </c>
      <c r="D201" s="4" t="s">
        <v>147</v>
      </c>
      <c r="E201" s="4" t="s">
        <v>125</v>
      </c>
      <c r="F201" s="36">
        <v>25</v>
      </c>
      <c r="G201" s="5">
        <v>84</v>
      </c>
      <c r="H201" s="5">
        <f t="shared" si="11"/>
        <v>2100</v>
      </c>
      <c r="I201" s="37">
        <v>0</v>
      </c>
      <c r="J201" s="5">
        <f t="shared" si="12"/>
        <v>2100</v>
      </c>
      <c r="K201" s="4" t="s">
        <v>126</v>
      </c>
      <c r="L201" s="4" t="s">
        <v>127</v>
      </c>
      <c r="M201" s="152"/>
    </row>
    <row r="202" spans="1:13" x14ac:dyDescent="0.2">
      <c r="A202" s="120">
        <v>66923</v>
      </c>
      <c r="B202" s="178">
        <f t="shared" si="10"/>
        <v>46210</v>
      </c>
      <c r="C202" s="4" t="s">
        <v>298</v>
      </c>
      <c r="D202" s="4" t="s">
        <v>151</v>
      </c>
      <c r="E202" s="4" t="s">
        <v>125</v>
      </c>
      <c r="F202" s="36">
        <v>8</v>
      </c>
      <c r="G202" s="5">
        <v>85</v>
      </c>
      <c r="H202" s="5">
        <f t="shared" si="11"/>
        <v>680</v>
      </c>
      <c r="I202" s="37">
        <v>0</v>
      </c>
      <c r="J202" s="5">
        <f t="shared" si="12"/>
        <v>680</v>
      </c>
      <c r="K202" s="4" t="s">
        <v>126</v>
      </c>
      <c r="L202" s="4" t="s">
        <v>127</v>
      </c>
      <c r="M202" s="152"/>
    </row>
    <row r="203" spans="1:13" x14ac:dyDescent="0.2">
      <c r="A203" s="120">
        <v>66923</v>
      </c>
      <c r="B203" s="178">
        <f t="shared" si="10"/>
        <v>46210</v>
      </c>
      <c r="C203" s="4" t="s">
        <v>299</v>
      </c>
      <c r="D203" s="4" t="s">
        <v>1311</v>
      </c>
      <c r="E203" s="4" t="s">
        <v>125</v>
      </c>
      <c r="F203" s="36">
        <v>5</v>
      </c>
      <c r="G203" s="5">
        <v>85</v>
      </c>
      <c r="H203" s="5">
        <f t="shared" si="11"/>
        <v>425</v>
      </c>
      <c r="I203" s="37">
        <v>0</v>
      </c>
      <c r="J203" s="5">
        <f t="shared" si="12"/>
        <v>425</v>
      </c>
      <c r="K203" s="4" t="s">
        <v>126</v>
      </c>
      <c r="L203" s="4" t="s">
        <v>127</v>
      </c>
      <c r="M203" s="152"/>
    </row>
    <row r="204" spans="1:13" x14ac:dyDescent="0.2">
      <c r="A204" s="120">
        <v>66923</v>
      </c>
      <c r="B204" s="178">
        <f t="shared" si="10"/>
        <v>46210</v>
      </c>
      <c r="C204" s="4" t="s">
        <v>300</v>
      </c>
      <c r="D204" s="4" t="s">
        <v>264</v>
      </c>
      <c r="E204" s="4" t="s">
        <v>125</v>
      </c>
      <c r="F204" s="36">
        <v>2</v>
      </c>
      <c r="G204" s="5">
        <v>90</v>
      </c>
      <c r="H204" s="5">
        <f t="shared" si="11"/>
        <v>180</v>
      </c>
      <c r="I204" s="37">
        <v>0</v>
      </c>
      <c r="J204" s="5">
        <f t="shared" si="12"/>
        <v>180</v>
      </c>
      <c r="K204" s="4" t="s">
        <v>126</v>
      </c>
      <c r="L204" s="4" t="s">
        <v>127</v>
      </c>
      <c r="M204" s="152"/>
    </row>
    <row r="205" spans="1:13" x14ac:dyDescent="0.2">
      <c r="A205" s="120">
        <v>66923</v>
      </c>
      <c r="B205" s="178">
        <f t="shared" si="10"/>
        <v>46210</v>
      </c>
      <c r="C205" s="4" t="s">
        <v>301</v>
      </c>
      <c r="D205" s="4" t="s">
        <v>153</v>
      </c>
      <c r="E205" s="4" t="s">
        <v>125</v>
      </c>
      <c r="F205" s="36">
        <v>4</v>
      </c>
      <c r="G205" s="5">
        <v>92.5</v>
      </c>
      <c r="H205" s="66">
        <f t="shared" si="11"/>
        <v>370</v>
      </c>
      <c r="I205" s="37">
        <v>0</v>
      </c>
      <c r="J205" s="5">
        <f t="shared" si="12"/>
        <v>370</v>
      </c>
      <c r="K205" s="4" t="s">
        <v>126</v>
      </c>
      <c r="L205" s="4" t="s">
        <v>127</v>
      </c>
      <c r="M205" s="152"/>
    </row>
    <row r="206" spans="1:13" x14ac:dyDescent="0.2">
      <c r="A206" s="120">
        <v>66924</v>
      </c>
      <c r="B206" s="178">
        <f t="shared" si="10"/>
        <v>46211</v>
      </c>
      <c r="C206" s="4" t="s">
        <v>302</v>
      </c>
      <c r="D206" s="4" t="s">
        <v>1302</v>
      </c>
      <c r="E206" s="4" t="s">
        <v>125</v>
      </c>
      <c r="F206" s="36">
        <v>60</v>
      </c>
      <c r="G206" s="5">
        <v>85</v>
      </c>
      <c r="H206" s="5">
        <f t="shared" si="11"/>
        <v>5100</v>
      </c>
      <c r="I206" s="37">
        <v>0</v>
      </c>
      <c r="J206" s="5">
        <f t="shared" si="12"/>
        <v>5100</v>
      </c>
      <c r="K206" s="4" t="s">
        <v>126</v>
      </c>
      <c r="L206" s="4" t="s">
        <v>127</v>
      </c>
      <c r="M206" s="152"/>
    </row>
    <row r="207" spans="1:13" x14ac:dyDescent="0.2">
      <c r="A207" s="120">
        <v>66924</v>
      </c>
      <c r="B207" s="178">
        <f t="shared" si="10"/>
        <v>46211</v>
      </c>
      <c r="C207" s="4" t="s">
        <v>302</v>
      </c>
      <c r="D207" s="4" t="s">
        <v>1302</v>
      </c>
      <c r="E207" s="4" t="s">
        <v>131</v>
      </c>
      <c r="F207" s="36">
        <v>1</v>
      </c>
      <c r="G207" s="5">
        <v>80</v>
      </c>
      <c r="H207" s="5">
        <f t="shared" si="11"/>
        <v>80</v>
      </c>
      <c r="I207" s="37">
        <v>0</v>
      </c>
      <c r="J207" s="5">
        <f t="shared" si="12"/>
        <v>80</v>
      </c>
      <c r="K207" s="4" t="s">
        <v>126</v>
      </c>
      <c r="L207" s="4" t="s">
        <v>127</v>
      </c>
      <c r="M207" s="152"/>
    </row>
    <row r="208" spans="1:13" x14ac:dyDescent="0.2">
      <c r="A208" s="120">
        <v>66924</v>
      </c>
      <c r="B208" s="178">
        <f t="shared" si="10"/>
        <v>46211</v>
      </c>
      <c r="C208" s="4" t="s">
        <v>303</v>
      </c>
      <c r="D208" s="4" t="s">
        <v>1305</v>
      </c>
      <c r="E208" s="4" t="s">
        <v>125</v>
      </c>
      <c r="F208" s="36">
        <v>15</v>
      </c>
      <c r="G208" s="5">
        <v>85</v>
      </c>
      <c r="H208" s="5">
        <f t="shared" si="11"/>
        <v>1275</v>
      </c>
      <c r="I208" s="37">
        <v>0</v>
      </c>
      <c r="J208" s="5">
        <f t="shared" si="12"/>
        <v>1275</v>
      </c>
      <c r="K208" s="4" t="s">
        <v>126</v>
      </c>
      <c r="L208" s="4" t="s">
        <v>127</v>
      </c>
      <c r="M208" s="152"/>
    </row>
    <row r="209" spans="1:13" x14ac:dyDescent="0.2">
      <c r="A209" s="120">
        <v>66924</v>
      </c>
      <c r="B209" s="178">
        <f t="shared" si="10"/>
        <v>46211</v>
      </c>
      <c r="C209" s="4" t="s">
        <v>304</v>
      </c>
      <c r="D209" s="4" t="s">
        <v>609</v>
      </c>
      <c r="E209" s="4" t="s">
        <v>125</v>
      </c>
      <c r="F209" s="36">
        <v>40</v>
      </c>
      <c r="G209" s="5">
        <v>85</v>
      </c>
      <c r="H209" s="5">
        <f t="shared" si="11"/>
        <v>3400</v>
      </c>
      <c r="I209" s="37">
        <v>0</v>
      </c>
      <c r="J209" s="5">
        <f t="shared" si="12"/>
        <v>3400</v>
      </c>
      <c r="K209" s="4" t="s">
        <v>126</v>
      </c>
      <c r="L209" s="4" t="s">
        <v>127</v>
      </c>
      <c r="M209" s="152"/>
    </row>
    <row r="210" spans="1:13" x14ac:dyDescent="0.2">
      <c r="A210" s="120">
        <v>66924</v>
      </c>
      <c r="B210" s="178">
        <f t="shared" si="10"/>
        <v>46211</v>
      </c>
      <c r="C210" s="4" t="s">
        <v>306</v>
      </c>
      <c r="D210" s="4" t="s">
        <v>1310</v>
      </c>
      <c r="E210" s="4" t="s">
        <v>125</v>
      </c>
      <c r="F210" s="36">
        <v>8</v>
      </c>
      <c r="G210" s="5">
        <v>85</v>
      </c>
      <c r="H210" s="5">
        <f t="shared" si="11"/>
        <v>680</v>
      </c>
      <c r="I210" s="37">
        <v>0</v>
      </c>
      <c r="J210" s="5">
        <f t="shared" si="12"/>
        <v>680</v>
      </c>
      <c r="K210" s="4" t="s">
        <v>126</v>
      </c>
      <c r="L210" s="4" t="s">
        <v>127</v>
      </c>
      <c r="M210" s="152"/>
    </row>
    <row r="211" spans="1:13" x14ac:dyDescent="0.2">
      <c r="A211" s="120">
        <v>66924</v>
      </c>
      <c r="B211" s="178">
        <f t="shared" si="10"/>
        <v>46211</v>
      </c>
      <c r="C211" s="4" t="s">
        <v>307</v>
      </c>
      <c r="D211" s="4" t="s">
        <v>139</v>
      </c>
      <c r="E211" s="4" t="s">
        <v>125</v>
      </c>
      <c r="F211" s="36">
        <v>4</v>
      </c>
      <c r="G211" s="5">
        <v>86</v>
      </c>
      <c r="H211" s="5">
        <f t="shared" si="11"/>
        <v>344</v>
      </c>
      <c r="I211" s="37">
        <v>0</v>
      </c>
      <c r="J211" s="5">
        <f t="shared" si="12"/>
        <v>344</v>
      </c>
      <c r="K211" s="4" t="s">
        <v>126</v>
      </c>
      <c r="L211" s="4" t="s">
        <v>127</v>
      </c>
      <c r="M211" s="152"/>
    </row>
    <row r="212" spans="1:13" x14ac:dyDescent="0.2">
      <c r="A212" s="120">
        <v>66924</v>
      </c>
      <c r="B212" s="178">
        <f t="shared" si="10"/>
        <v>46211</v>
      </c>
      <c r="C212" s="4" t="s">
        <v>308</v>
      </c>
      <c r="D212" s="4" t="s">
        <v>141</v>
      </c>
      <c r="E212" s="4" t="s">
        <v>125</v>
      </c>
      <c r="F212" s="36">
        <v>30</v>
      </c>
      <c r="G212" s="5">
        <v>86</v>
      </c>
      <c r="H212" s="5">
        <f t="shared" si="11"/>
        <v>2580</v>
      </c>
      <c r="I212" s="37">
        <v>0</v>
      </c>
      <c r="J212" s="5">
        <f t="shared" si="12"/>
        <v>2580</v>
      </c>
      <c r="K212" s="4" t="s">
        <v>126</v>
      </c>
      <c r="L212" s="4" t="s">
        <v>127</v>
      </c>
      <c r="M212" s="152"/>
    </row>
    <row r="213" spans="1:13" x14ac:dyDescent="0.2">
      <c r="A213" s="120">
        <v>66924</v>
      </c>
      <c r="B213" s="178">
        <f t="shared" si="10"/>
        <v>46211</v>
      </c>
      <c r="C213" s="4" t="s">
        <v>309</v>
      </c>
      <c r="D213" s="4" t="s">
        <v>134</v>
      </c>
      <c r="E213" s="4" t="s">
        <v>125</v>
      </c>
      <c r="F213" s="36">
        <v>10</v>
      </c>
      <c r="G213" s="5">
        <v>85</v>
      </c>
      <c r="H213" s="5">
        <f t="shared" si="11"/>
        <v>850</v>
      </c>
      <c r="I213" s="37">
        <v>0</v>
      </c>
      <c r="J213" s="5">
        <f t="shared" si="12"/>
        <v>850</v>
      </c>
      <c r="K213" s="4" t="s">
        <v>126</v>
      </c>
      <c r="L213" s="4" t="s">
        <v>127</v>
      </c>
      <c r="M213" s="152"/>
    </row>
    <row r="214" spans="1:13" x14ac:dyDescent="0.2">
      <c r="A214" s="120">
        <v>66924</v>
      </c>
      <c r="B214" s="178">
        <f t="shared" ref="B214:B277" si="13">IF(A214="","",IF(ISNUMBER(A214),IFERROR(VLOOKUP(TEXT(A214,"yyyy/mm/dd"),BSAD,2,FALSE),""),IFERROR(VLOOKUP(A214,BSAD,2,FALSE),"")))</f>
        <v>46211</v>
      </c>
      <c r="C214" s="4" t="s">
        <v>310</v>
      </c>
      <c r="D214" s="4" t="s">
        <v>1311</v>
      </c>
      <c r="E214" s="4" t="s">
        <v>125</v>
      </c>
      <c r="F214" s="36">
        <v>5</v>
      </c>
      <c r="G214" s="5">
        <v>85</v>
      </c>
      <c r="H214" s="5">
        <f t="shared" ref="H214:H277" si="14">IF($F214="","",$F214*$G214)</f>
        <v>425</v>
      </c>
      <c r="I214" s="37">
        <v>0</v>
      </c>
      <c r="J214" s="5">
        <f t="shared" ref="J214:J277" si="15">IF($F214="","",$H214*(1-$I214/100))</f>
        <v>425</v>
      </c>
      <c r="K214" s="4" t="s">
        <v>126</v>
      </c>
      <c r="L214" s="4" t="s">
        <v>127</v>
      </c>
      <c r="M214" s="152"/>
    </row>
    <row r="215" spans="1:13" x14ac:dyDescent="0.2">
      <c r="A215" s="120">
        <v>66924</v>
      </c>
      <c r="B215" s="178">
        <f t="shared" si="13"/>
        <v>46211</v>
      </c>
      <c r="C215" s="4" t="s">
        <v>311</v>
      </c>
      <c r="D215" s="4" t="s">
        <v>1307</v>
      </c>
      <c r="E215" s="4" t="s">
        <v>125</v>
      </c>
      <c r="F215" s="36">
        <v>40</v>
      </c>
      <c r="G215" s="5">
        <v>86</v>
      </c>
      <c r="H215" s="5">
        <f t="shared" si="14"/>
        <v>3440</v>
      </c>
      <c r="I215" s="37">
        <v>0</v>
      </c>
      <c r="J215" s="5">
        <f t="shared" si="15"/>
        <v>3440</v>
      </c>
      <c r="K215" s="4" t="s">
        <v>126</v>
      </c>
      <c r="L215" s="4" t="s">
        <v>127</v>
      </c>
      <c r="M215" s="152"/>
    </row>
    <row r="216" spans="1:13" x14ac:dyDescent="0.2">
      <c r="A216" s="120">
        <v>66924</v>
      </c>
      <c r="B216" s="178">
        <f t="shared" si="13"/>
        <v>46211</v>
      </c>
      <c r="C216" s="4" t="s">
        <v>311</v>
      </c>
      <c r="D216" s="4" t="s">
        <v>1307</v>
      </c>
      <c r="E216" s="4" t="s">
        <v>125</v>
      </c>
      <c r="F216" s="36">
        <v>50</v>
      </c>
      <c r="G216" s="5">
        <v>85</v>
      </c>
      <c r="H216" s="5">
        <f t="shared" si="14"/>
        <v>4250</v>
      </c>
      <c r="I216" s="37">
        <v>0</v>
      </c>
      <c r="J216" s="5">
        <f t="shared" si="15"/>
        <v>4250</v>
      </c>
      <c r="K216" s="4" t="s">
        <v>126</v>
      </c>
      <c r="L216" s="4" t="s">
        <v>127</v>
      </c>
      <c r="M216" s="152"/>
    </row>
    <row r="217" spans="1:13" x14ac:dyDescent="0.2">
      <c r="A217" s="120">
        <v>66924</v>
      </c>
      <c r="B217" s="178">
        <f t="shared" si="13"/>
        <v>46211</v>
      </c>
      <c r="C217" s="4" t="s">
        <v>311</v>
      </c>
      <c r="D217" s="4" t="s">
        <v>1307</v>
      </c>
      <c r="E217" s="4" t="s">
        <v>131</v>
      </c>
      <c r="F217" s="36">
        <v>1</v>
      </c>
      <c r="G217" s="5">
        <v>80</v>
      </c>
      <c r="H217" s="5">
        <f t="shared" si="14"/>
        <v>80</v>
      </c>
      <c r="I217" s="37">
        <v>0</v>
      </c>
      <c r="J217" s="5">
        <f t="shared" si="15"/>
        <v>80</v>
      </c>
      <c r="K217" s="4" t="s">
        <v>126</v>
      </c>
      <c r="L217" s="4" t="s">
        <v>127</v>
      </c>
      <c r="M217" s="152"/>
    </row>
    <row r="218" spans="1:13" x14ac:dyDescent="0.2">
      <c r="A218" s="120">
        <v>66924</v>
      </c>
      <c r="B218" s="178">
        <f t="shared" si="13"/>
        <v>46211</v>
      </c>
      <c r="C218" s="4" t="s">
        <v>311</v>
      </c>
      <c r="D218" s="4" t="s">
        <v>1307</v>
      </c>
      <c r="E218" s="4" t="s">
        <v>148</v>
      </c>
      <c r="F218" s="36">
        <v>2</v>
      </c>
      <c r="G218" s="5">
        <v>1100</v>
      </c>
      <c r="H218" s="5">
        <f t="shared" si="14"/>
        <v>2200</v>
      </c>
      <c r="I218" s="37">
        <v>0</v>
      </c>
      <c r="J218" s="5">
        <f t="shared" si="15"/>
        <v>2200</v>
      </c>
      <c r="K218" s="4" t="s">
        <v>126</v>
      </c>
      <c r="L218" s="4" t="s">
        <v>127</v>
      </c>
      <c r="M218" s="152"/>
    </row>
    <row r="219" spans="1:13" x14ac:dyDescent="0.2">
      <c r="A219" s="120">
        <v>66924</v>
      </c>
      <c r="B219" s="178">
        <f t="shared" si="13"/>
        <v>46211</v>
      </c>
      <c r="C219" s="4" t="s">
        <v>312</v>
      </c>
      <c r="D219" s="4" t="s">
        <v>1309</v>
      </c>
      <c r="E219" s="4" t="s">
        <v>125</v>
      </c>
      <c r="F219" s="36">
        <v>12</v>
      </c>
      <c r="G219" s="5">
        <v>85</v>
      </c>
      <c r="H219" s="5">
        <f t="shared" si="14"/>
        <v>1020</v>
      </c>
      <c r="I219" s="37">
        <v>0</v>
      </c>
      <c r="J219" s="5">
        <f t="shared" si="15"/>
        <v>1020</v>
      </c>
      <c r="K219" s="4" t="s">
        <v>126</v>
      </c>
      <c r="L219" s="4" t="s">
        <v>127</v>
      </c>
      <c r="M219" s="152"/>
    </row>
    <row r="220" spans="1:13" x14ac:dyDescent="0.2">
      <c r="A220" s="120">
        <v>66924</v>
      </c>
      <c r="B220" s="178">
        <f t="shared" si="13"/>
        <v>46211</v>
      </c>
      <c r="C220" s="4" t="s">
        <v>313</v>
      </c>
      <c r="D220" s="4" t="s">
        <v>1308</v>
      </c>
      <c r="E220" s="4" t="s">
        <v>125</v>
      </c>
      <c r="F220" s="36">
        <v>5</v>
      </c>
      <c r="G220" s="5">
        <v>85</v>
      </c>
      <c r="H220" s="5">
        <f t="shared" si="14"/>
        <v>425</v>
      </c>
      <c r="I220" s="37">
        <v>0</v>
      </c>
      <c r="J220" s="5">
        <f t="shared" si="15"/>
        <v>425</v>
      </c>
      <c r="K220" s="4" t="s">
        <v>126</v>
      </c>
      <c r="L220" s="4" t="s">
        <v>127</v>
      </c>
      <c r="M220" s="152"/>
    </row>
    <row r="221" spans="1:13" x14ac:dyDescent="0.2">
      <c r="A221" s="120">
        <v>66924</v>
      </c>
      <c r="B221" s="178">
        <f t="shared" si="13"/>
        <v>46211</v>
      </c>
      <c r="C221" s="4" t="s">
        <v>314</v>
      </c>
      <c r="D221" s="4" t="s">
        <v>1306</v>
      </c>
      <c r="E221" s="4" t="s">
        <v>125</v>
      </c>
      <c r="F221" s="36">
        <v>20</v>
      </c>
      <c r="G221" s="5">
        <v>85</v>
      </c>
      <c r="H221" s="5">
        <f t="shared" si="14"/>
        <v>1700</v>
      </c>
      <c r="I221" s="37">
        <v>0</v>
      </c>
      <c r="J221" s="5">
        <f t="shared" si="15"/>
        <v>1700</v>
      </c>
      <c r="K221" s="4" t="s">
        <v>126</v>
      </c>
      <c r="L221" s="4" t="s">
        <v>127</v>
      </c>
      <c r="M221" s="152"/>
    </row>
    <row r="222" spans="1:13" x14ac:dyDescent="0.2">
      <c r="A222" s="120">
        <v>66924</v>
      </c>
      <c r="B222" s="178">
        <f t="shared" si="13"/>
        <v>46211</v>
      </c>
      <c r="C222" s="4" t="s">
        <v>315</v>
      </c>
      <c r="D222" s="4" t="s">
        <v>1312</v>
      </c>
      <c r="E222" s="4" t="s">
        <v>125</v>
      </c>
      <c r="F222" s="36">
        <v>15</v>
      </c>
      <c r="G222" s="5">
        <v>85</v>
      </c>
      <c r="H222" s="5">
        <f t="shared" si="14"/>
        <v>1275</v>
      </c>
      <c r="I222" s="37">
        <v>0</v>
      </c>
      <c r="J222" s="5">
        <f t="shared" si="15"/>
        <v>1275</v>
      </c>
      <c r="K222" s="4" t="s">
        <v>126</v>
      </c>
      <c r="L222" s="4" t="s">
        <v>127</v>
      </c>
      <c r="M222" s="152"/>
    </row>
    <row r="223" spans="1:13" x14ac:dyDescent="0.2">
      <c r="A223" s="120">
        <v>66924</v>
      </c>
      <c r="B223" s="178">
        <f t="shared" si="13"/>
        <v>46211</v>
      </c>
      <c r="C223" s="4" t="s">
        <v>316</v>
      </c>
      <c r="D223" s="4" t="s">
        <v>317</v>
      </c>
      <c r="E223" s="4" t="s">
        <v>318</v>
      </c>
      <c r="F223" s="36">
        <v>2</v>
      </c>
      <c r="G223" s="5">
        <v>1100</v>
      </c>
      <c r="H223" s="5">
        <f t="shared" si="14"/>
        <v>2200</v>
      </c>
      <c r="I223" s="37">
        <v>0</v>
      </c>
      <c r="J223" s="5">
        <f t="shared" si="15"/>
        <v>2200</v>
      </c>
      <c r="K223" s="4" t="s">
        <v>126</v>
      </c>
      <c r="L223" s="4" t="s">
        <v>127</v>
      </c>
      <c r="M223" s="152"/>
    </row>
    <row r="224" spans="1:13" x14ac:dyDescent="0.2">
      <c r="A224" s="120">
        <v>66924</v>
      </c>
      <c r="B224" s="178">
        <f t="shared" si="13"/>
        <v>46211</v>
      </c>
      <c r="C224" s="4" t="s">
        <v>319</v>
      </c>
      <c r="D224" s="4" t="s">
        <v>1325</v>
      </c>
      <c r="E224" s="4" t="s">
        <v>125</v>
      </c>
      <c r="F224" s="36">
        <v>15</v>
      </c>
      <c r="G224" s="5">
        <v>86</v>
      </c>
      <c r="H224" s="5">
        <f t="shared" si="14"/>
        <v>1290</v>
      </c>
      <c r="I224" s="37">
        <v>0</v>
      </c>
      <c r="J224" s="5">
        <f t="shared" si="15"/>
        <v>1290</v>
      </c>
      <c r="K224" s="4" t="s">
        <v>126</v>
      </c>
      <c r="L224" s="4" t="s">
        <v>127</v>
      </c>
      <c r="M224" s="152"/>
    </row>
    <row r="225" spans="1:13" x14ac:dyDescent="0.2">
      <c r="A225" s="120">
        <v>66924</v>
      </c>
      <c r="B225" s="178">
        <f t="shared" si="13"/>
        <v>46211</v>
      </c>
      <c r="C225" s="4" t="s">
        <v>320</v>
      </c>
      <c r="D225" s="4" t="s">
        <v>9655</v>
      </c>
      <c r="E225" s="4" t="s">
        <v>125</v>
      </c>
      <c r="F225" s="36">
        <v>35</v>
      </c>
      <c r="G225" s="5">
        <v>85</v>
      </c>
      <c r="H225" s="5">
        <f t="shared" si="14"/>
        <v>2975</v>
      </c>
      <c r="I225" s="37">
        <v>0</v>
      </c>
      <c r="J225" s="5">
        <f t="shared" si="15"/>
        <v>2975</v>
      </c>
      <c r="K225" s="4" t="s">
        <v>126</v>
      </c>
      <c r="L225" s="4" t="s">
        <v>127</v>
      </c>
      <c r="M225" s="152"/>
    </row>
    <row r="226" spans="1:13" x14ac:dyDescent="0.2">
      <c r="A226" s="120">
        <v>66924</v>
      </c>
      <c r="B226" s="178">
        <f t="shared" si="13"/>
        <v>46211</v>
      </c>
      <c r="C226" s="4" t="s">
        <v>321</v>
      </c>
      <c r="D226" s="4" t="s">
        <v>8920</v>
      </c>
      <c r="E226" s="4" t="s">
        <v>125</v>
      </c>
      <c r="F226" s="36">
        <v>30</v>
      </c>
      <c r="G226" s="5">
        <v>85</v>
      </c>
      <c r="H226" s="5">
        <f t="shared" si="14"/>
        <v>2550</v>
      </c>
      <c r="I226" s="37">
        <v>0</v>
      </c>
      <c r="J226" s="5">
        <f t="shared" si="15"/>
        <v>2550</v>
      </c>
      <c r="K226" s="4" t="s">
        <v>126</v>
      </c>
      <c r="L226" s="4" t="s">
        <v>127</v>
      </c>
      <c r="M226" s="152"/>
    </row>
    <row r="227" spans="1:13" x14ac:dyDescent="0.2">
      <c r="A227" s="120">
        <v>66924</v>
      </c>
      <c r="B227" s="178">
        <f t="shared" si="13"/>
        <v>46211</v>
      </c>
      <c r="C227" s="4" t="s">
        <v>322</v>
      </c>
      <c r="D227" s="148" t="s">
        <v>323</v>
      </c>
      <c r="E227" s="4" t="s">
        <v>125</v>
      </c>
      <c r="F227" s="36">
        <v>50</v>
      </c>
      <c r="G227" s="5">
        <v>90</v>
      </c>
      <c r="H227" s="5">
        <f t="shared" si="14"/>
        <v>4500</v>
      </c>
      <c r="I227" s="37">
        <v>0</v>
      </c>
      <c r="J227" s="5">
        <f t="shared" si="15"/>
        <v>4500</v>
      </c>
      <c r="K227" s="4" t="s">
        <v>126</v>
      </c>
      <c r="L227" s="4" t="s">
        <v>127</v>
      </c>
      <c r="M227" s="152"/>
    </row>
    <row r="228" spans="1:13" x14ac:dyDescent="0.2">
      <c r="A228" s="120">
        <v>66924</v>
      </c>
      <c r="B228" s="178">
        <f t="shared" si="13"/>
        <v>46211</v>
      </c>
      <c r="C228" s="4" t="s">
        <v>322</v>
      </c>
      <c r="D228" s="148" t="s">
        <v>323</v>
      </c>
      <c r="E228" s="4" t="s">
        <v>148</v>
      </c>
      <c r="F228" s="36">
        <v>2</v>
      </c>
      <c r="G228" s="5">
        <v>1150</v>
      </c>
      <c r="H228" s="5">
        <f t="shared" si="14"/>
        <v>2300</v>
      </c>
      <c r="I228" s="37">
        <v>0</v>
      </c>
      <c r="J228" s="5">
        <f t="shared" si="15"/>
        <v>2300</v>
      </c>
      <c r="K228" s="4" t="s">
        <v>126</v>
      </c>
      <c r="L228" s="4" t="s">
        <v>127</v>
      </c>
      <c r="M228" s="152"/>
    </row>
    <row r="229" spans="1:13" x14ac:dyDescent="0.2">
      <c r="A229" s="120">
        <v>66924</v>
      </c>
      <c r="B229" s="178">
        <f t="shared" si="13"/>
        <v>46211</v>
      </c>
      <c r="C229" s="4" t="s">
        <v>322</v>
      </c>
      <c r="D229" s="148" t="s">
        <v>323</v>
      </c>
      <c r="E229" s="4" t="s">
        <v>215</v>
      </c>
      <c r="F229" s="36">
        <v>8</v>
      </c>
      <c r="G229" s="5">
        <v>800</v>
      </c>
      <c r="H229" s="5">
        <f t="shared" si="14"/>
        <v>6400</v>
      </c>
      <c r="I229" s="37">
        <v>0</v>
      </c>
      <c r="J229" s="5">
        <f t="shared" si="15"/>
        <v>6400</v>
      </c>
      <c r="K229" s="4" t="s">
        <v>126</v>
      </c>
      <c r="L229" s="4" t="s">
        <v>127</v>
      </c>
      <c r="M229" s="152"/>
    </row>
    <row r="230" spans="1:13" x14ac:dyDescent="0.2">
      <c r="A230" s="120">
        <v>66924</v>
      </c>
      <c r="B230" s="178">
        <f t="shared" si="13"/>
        <v>46211</v>
      </c>
      <c r="C230" s="4" t="s">
        <v>324</v>
      </c>
      <c r="D230" s="4" t="s">
        <v>145</v>
      </c>
      <c r="E230" s="4" t="s">
        <v>125</v>
      </c>
      <c r="F230" s="36">
        <v>30</v>
      </c>
      <c r="G230" s="5">
        <v>95</v>
      </c>
      <c r="H230" s="5">
        <f t="shared" si="14"/>
        <v>2850</v>
      </c>
      <c r="I230" s="37">
        <v>0</v>
      </c>
      <c r="J230" s="5">
        <f t="shared" si="15"/>
        <v>2850</v>
      </c>
      <c r="K230" s="4" t="s">
        <v>126</v>
      </c>
      <c r="L230" s="4" t="s">
        <v>127</v>
      </c>
      <c r="M230" s="152"/>
    </row>
    <row r="231" spans="1:13" x14ac:dyDescent="0.2">
      <c r="A231" s="120">
        <v>66924</v>
      </c>
      <c r="B231" s="178">
        <f t="shared" si="13"/>
        <v>46211</v>
      </c>
      <c r="C231" s="4" t="s">
        <v>325</v>
      </c>
      <c r="D231" s="4" t="s">
        <v>147</v>
      </c>
      <c r="E231" s="4" t="s">
        <v>125</v>
      </c>
      <c r="F231" s="36">
        <v>25</v>
      </c>
      <c r="G231" s="5">
        <v>84</v>
      </c>
      <c r="H231" s="5">
        <f t="shared" si="14"/>
        <v>2100</v>
      </c>
      <c r="I231" s="37">
        <v>0</v>
      </c>
      <c r="J231" s="5">
        <f t="shared" si="15"/>
        <v>2100</v>
      </c>
      <c r="K231" s="4" t="s">
        <v>126</v>
      </c>
      <c r="L231" s="4" t="s">
        <v>127</v>
      </c>
      <c r="M231" s="152"/>
    </row>
    <row r="232" spans="1:13" x14ac:dyDescent="0.2">
      <c r="A232" s="120">
        <v>66924</v>
      </c>
      <c r="B232" s="178">
        <f t="shared" si="13"/>
        <v>46211</v>
      </c>
      <c r="C232" s="4" t="s">
        <v>326</v>
      </c>
      <c r="D232" s="4" t="s">
        <v>151</v>
      </c>
      <c r="E232" s="4" t="s">
        <v>125</v>
      </c>
      <c r="F232" s="36">
        <v>8</v>
      </c>
      <c r="G232" s="5">
        <v>85</v>
      </c>
      <c r="H232" s="5">
        <f t="shared" si="14"/>
        <v>680</v>
      </c>
      <c r="I232" s="37">
        <v>0</v>
      </c>
      <c r="J232" s="5">
        <f t="shared" si="15"/>
        <v>680</v>
      </c>
      <c r="K232" s="4" t="s">
        <v>126</v>
      </c>
      <c r="L232" s="4" t="s">
        <v>127</v>
      </c>
      <c r="M232" s="152"/>
    </row>
    <row r="233" spans="1:13" x14ac:dyDescent="0.2">
      <c r="A233" s="120">
        <v>66924</v>
      </c>
      <c r="B233" s="178">
        <f t="shared" si="13"/>
        <v>46211</v>
      </c>
      <c r="C233" s="4" t="s">
        <v>327</v>
      </c>
      <c r="D233" s="4" t="s">
        <v>8832</v>
      </c>
      <c r="E233" s="4" t="s">
        <v>125</v>
      </c>
      <c r="F233" s="36">
        <v>10</v>
      </c>
      <c r="G233" s="5">
        <v>86</v>
      </c>
      <c r="H233" s="5">
        <f t="shared" si="14"/>
        <v>860</v>
      </c>
      <c r="I233" s="37">
        <v>0</v>
      </c>
      <c r="J233" s="5">
        <f t="shared" si="15"/>
        <v>860</v>
      </c>
      <c r="K233" s="4" t="s">
        <v>126</v>
      </c>
      <c r="L233" s="4" t="s">
        <v>127</v>
      </c>
      <c r="M233" s="152"/>
    </row>
    <row r="234" spans="1:13" x14ac:dyDescent="0.2">
      <c r="A234" s="120">
        <v>66924</v>
      </c>
      <c r="B234" s="178">
        <f t="shared" si="13"/>
        <v>46211</v>
      </c>
      <c r="C234" s="4" t="s">
        <v>328</v>
      </c>
      <c r="D234" s="4" t="s">
        <v>153</v>
      </c>
      <c r="E234" s="4" t="s">
        <v>125</v>
      </c>
      <c r="F234" s="36">
        <v>5.5</v>
      </c>
      <c r="G234" s="5">
        <v>92.73</v>
      </c>
      <c r="H234" s="5">
        <f t="shared" si="14"/>
        <v>510.01500000000004</v>
      </c>
      <c r="I234" s="37">
        <v>0</v>
      </c>
      <c r="J234" s="5">
        <f t="shared" si="15"/>
        <v>510.01500000000004</v>
      </c>
      <c r="K234" s="4" t="s">
        <v>126</v>
      </c>
      <c r="L234" s="4" t="s">
        <v>127</v>
      </c>
      <c r="M234" s="152"/>
    </row>
    <row r="235" spans="1:13" x14ac:dyDescent="0.2">
      <c r="A235" s="120">
        <v>66924</v>
      </c>
      <c r="B235" s="178">
        <f t="shared" si="13"/>
        <v>46211</v>
      </c>
      <c r="C235" s="4" t="s">
        <v>329</v>
      </c>
      <c r="D235" s="4" t="s">
        <v>264</v>
      </c>
      <c r="E235" s="4" t="s">
        <v>125</v>
      </c>
      <c r="F235" s="36">
        <v>2</v>
      </c>
      <c r="G235" s="5">
        <v>90</v>
      </c>
      <c r="H235" s="5">
        <f t="shared" si="14"/>
        <v>180</v>
      </c>
      <c r="I235" s="37">
        <v>0</v>
      </c>
      <c r="J235" s="5">
        <f t="shared" si="15"/>
        <v>180</v>
      </c>
      <c r="K235" s="4" t="s">
        <v>126</v>
      </c>
      <c r="L235" s="4" t="s">
        <v>127</v>
      </c>
      <c r="M235" s="152"/>
    </row>
    <row r="236" spans="1:13" x14ac:dyDescent="0.2">
      <c r="A236" s="120">
        <v>66925</v>
      </c>
      <c r="B236" s="178">
        <f t="shared" si="13"/>
        <v>46212</v>
      </c>
      <c r="C236" s="4" t="s">
        <v>330</v>
      </c>
      <c r="D236" s="4" t="s">
        <v>1302</v>
      </c>
      <c r="E236" s="4" t="s">
        <v>125</v>
      </c>
      <c r="F236" s="36">
        <v>60</v>
      </c>
      <c r="G236" s="5">
        <v>85</v>
      </c>
      <c r="H236" s="5">
        <f t="shared" si="14"/>
        <v>5100</v>
      </c>
      <c r="I236" s="37">
        <v>0</v>
      </c>
      <c r="J236" s="5">
        <f t="shared" si="15"/>
        <v>5100</v>
      </c>
      <c r="K236" s="4" t="s">
        <v>126</v>
      </c>
      <c r="L236" s="4" t="s">
        <v>127</v>
      </c>
      <c r="M236" s="152"/>
    </row>
    <row r="237" spans="1:13" x14ac:dyDescent="0.2">
      <c r="A237" s="120">
        <v>66925</v>
      </c>
      <c r="B237" s="178">
        <f t="shared" si="13"/>
        <v>46212</v>
      </c>
      <c r="C237" s="4" t="s">
        <v>330</v>
      </c>
      <c r="D237" s="4" t="s">
        <v>1302</v>
      </c>
      <c r="E237" s="4" t="s">
        <v>131</v>
      </c>
      <c r="F237" s="36">
        <v>1</v>
      </c>
      <c r="G237" s="5">
        <v>80</v>
      </c>
      <c r="H237" s="5">
        <f t="shared" si="14"/>
        <v>80</v>
      </c>
      <c r="I237" s="37">
        <v>0</v>
      </c>
      <c r="J237" s="5">
        <f t="shared" si="15"/>
        <v>80</v>
      </c>
      <c r="K237" s="4" t="s">
        <v>126</v>
      </c>
      <c r="L237" s="4" t="s">
        <v>127</v>
      </c>
      <c r="M237" s="152"/>
    </row>
    <row r="238" spans="1:13" x14ac:dyDescent="0.2">
      <c r="A238" s="120">
        <v>66925</v>
      </c>
      <c r="B238" s="178">
        <f t="shared" si="13"/>
        <v>46212</v>
      </c>
      <c r="C238" s="4" t="s">
        <v>331</v>
      </c>
      <c r="D238" s="4" t="s">
        <v>1305</v>
      </c>
      <c r="E238" s="4" t="s">
        <v>125</v>
      </c>
      <c r="F238" s="36">
        <v>30</v>
      </c>
      <c r="G238" s="5">
        <v>85</v>
      </c>
      <c r="H238" s="5">
        <f t="shared" si="14"/>
        <v>2550</v>
      </c>
      <c r="I238" s="37">
        <v>0</v>
      </c>
      <c r="J238" s="5">
        <f t="shared" si="15"/>
        <v>2550</v>
      </c>
      <c r="K238" s="4" t="s">
        <v>126</v>
      </c>
      <c r="L238" s="4" t="s">
        <v>127</v>
      </c>
      <c r="M238" s="152"/>
    </row>
    <row r="239" spans="1:13" x14ac:dyDescent="0.2">
      <c r="A239" s="120">
        <v>66925</v>
      </c>
      <c r="B239" s="178">
        <f t="shared" si="13"/>
        <v>46212</v>
      </c>
      <c r="C239" s="4" t="s">
        <v>332</v>
      </c>
      <c r="D239" s="4" t="s">
        <v>134</v>
      </c>
      <c r="E239" s="4" t="s">
        <v>125</v>
      </c>
      <c r="F239" s="36">
        <v>10</v>
      </c>
      <c r="G239" s="5">
        <v>85</v>
      </c>
      <c r="H239" s="5">
        <f t="shared" si="14"/>
        <v>850</v>
      </c>
      <c r="I239" s="37">
        <v>0</v>
      </c>
      <c r="J239" s="5">
        <f t="shared" si="15"/>
        <v>850</v>
      </c>
      <c r="K239" s="4" t="s">
        <v>126</v>
      </c>
      <c r="L239" s="4" t="s">
        <v>127</v>
      </c>
      <c r="M239" s="152"/>
    </row>
    <row r="240" spans="1:13" x14ac:dyDescent="0.2">
      <c r="A240" s="120">
        <v>66925</v>
      </c>
      <c r="B240" s="178">
        <f t="shared" si="13"/>
        <v>46212</v>
      </c>
      <c r="C240" s="4" t="s">
        <v>333</v>
      </c>
      <c r="D240" s="4" t="s">
        <v>1310</v>
      </c>
      <c r="E240" s="4" t="s">
        <v>125</v>
      </c>
      <c r="F240" s="36">
        <v>8</v>
      </c>
      <c r="G240" s="5">
        <v>85</v>
      </c>
      <c r="H240" s="5">
        <f t="shared" si="14"/>
        <v>680</v>
      </c>
      <c r="I240" s="37">
        <v>0</v>
      </c>
      <c r="J240" s="5">
        <f t="shared" si="15"/>
        <v>680</v>
      </c>
      <c r="K240" s="4" t="s">
        <v>126</v>
      </c>
      <c r="L240" s="4" t="s">
        <v>127</v>
      </c>
      <c r="M240" s="152"/>
    </row>
    <row r="241" spans="1:13" x14ac:dyDescent="0.2">
      <c r="A241" s="120">
        <v>66925</v>
      </c>
      <c r="B241" s="178">
        <f t="shared" si="13"/>
        <v>46212</v>
      </c>
      <c r="C241" s="4" t="s">
        <v>334</v>
      </c>
      <c r="D241" s="4" t="s">
        <v>139</v>
      </c>
      <c r="E241" s="4" t="s">
        <v>125</v>
      </c>
      <c r="F241" s="36">
        <v>4</v>
      </c>
      <c r="G241" s="5">
        <v>86</v>
      </c>
      <c r="H241" s="5">
        <f t="shared" si="14"/>
        <v>344</v>
      </c>
      <c r="I241" s="37">
        <v>0</v>
      </c>
      <c r="J241" s="5">
        <f t="shared" si="15"/>
        <v>344</v>
      </c>
      <c r="K241" s="4" t="s">
        <v>126</v>
      </c>
      <c r="L241" s="4" t="s">
        <v>127</v>
      </c>
      <c r="M241" s="152"/>
    </row>
    <row r="242" spans="1:13" x14ac:dyDescent="0.2">
      <c r="A242" s="120">
        <v>66925</v>
      </c>
      <c r="B242" s="178">
        <f t="shared" si="13"/>
        <v>46212</v>
      </c>
      <c r="C242" s="4" t="s">
        <v>334</v>
      </c>
      <c r="D242" s="4" t="s">
        <v>139</v>
      </c>
      <c r="E242" s="4" t="s">
        <v>149</v>
      </c>
      <c r="F242" s="36">
        <v>3</v>
      </c>
      <c r="G242" s="5">
        <v>800</v>
      </c>
      <c r="H242" s="5">
        <f t="shared" si="14"/>
        <v>2400</v>
      </c>
      <c r="I242" s="37">
        <v>0</v>
      </c>
      <c r="J242" s="5">
        <f t="shared" si="15"/>
        <v>2400</v>
      </c>
      <c r="K242" s="4" t="s">
        <v>126</v>
      </c>
      <c r="L242" s="4" t="s">
        <v>127</v>
      </c>
      <c r="M242" s="152"/>
    </row>
    <row r="243" spans="1:13" x14ac:dyDescent="0.2">
      <c r="A243" s="120">
        <v>66925</v>
      </c>
      <c r="B243" s="178">
        <f t="shared" si="13"/>
        <v>46212</v>
      </c>
      <c r="C243" s="4" t="s">
        <v>335</v>
      </c>
      <c r="D243" s="4" t="s">
        <v>141</v>
      </c>
      <c r="E243" s="4" t="s">
        <v>125</v>
      </c>
      <c r="F243" s="36">
        <v>30</v>
      </c>
      <c r="G243" s="5">
        <v>86</v>
      </c>
      <c r="H243" s="5">
        <f t="shared" si="14"/>
        <v>2580</v>
      </c>
      <c r="I243" s="37">
        <v>0</v>
      </c>
      <c r="J243" s="5">
        <f t="shared" si="15"/>
        <v>2580</v>
      </c>
      <c r="K243" s="4" t="s">
        <v>126</v>
      </c>
      <c r="L243" s="4" t="s">
        <v>127</v>
      </c>
      <c r="M243" s="152"/>
    </row>
    <row r="244" spans="1:13" x14ac:dyDescent="0.2">
      <c r="A244" s="120">
        <v>66925</v>
      </c>
      <c r="B244" s="178">
        <f t="shared" si="13"/>
        <v>46212</v>
      </c>
      <c r="C244" s="4" t="s">
        <v>336</v>
      </c>
      <c r="D244" s="4" t="s">
        <v>1306</v>
      </c>
      <c r="E244" s="4" t="s">
        <v>125</v>
      </c>
      <c r="F244" s="36">
        <v>20</v>
      </c>
      <c r="G244" s="5">
        <v>85</v>
      </c>
      <c r="H244" s="5">
        <f t="shared" si="14"/>
        <v>1700</v>
      </c>
      <c r="I244" s="37">
        <v>0</v>
      </c>
      <c r="J244" s="5">
        <f t="shared" si="15"/>
        <v>1700</v>
      </c>
      <c r="K244" s="4" t="s">
        <v>126</v>
      </c>
      <c r="L244" s="4" t="s">
        <v>127</v>
      </c>
      <c r="M244" s="152"/>
    </row>
    <row r="245" spans="1:13" x14ac:dyDescent="0.2">
      <c r="A245" s="120">
        <v>66925</v>
      </c>
      <c r="B245" s="178">
        <f t="shared" si="13"/>
        <v>46212</v>
      </c>
      <c r="C245" s="4" t="s">
        <v>337</v>
      </c>
      <c r="D245" s="4" t="s">
        <v>1307</v>
      </c>
      <c r="E245" s="4" t="s">
        <v>125</v>
      </c>
      <c r="F245" s="36">
        <v>40</v>
      </c>
      <c r="G245" s="5">
        <v>86</v>
      </c>
      <c r="H245" s="5">
        <f t="shared" si="14"/>
        <v>3440</v>
      </c>
      <c r="I245" s="37">
        <v>0</v>
      </c>
      <c r="J245" s="5">
        <f t="shared" si="15"/>
        <v>3440</v>
      </c>
      <c r="K245" s="4" t="s">
        <v>126</v>
      </c>
      <c r="L245" s="4" t="s">
        <v>127</v>
      </c>
      <c r="M245" s="152"/>
    </row>
    <row r="246" spans="1:13" x14ac:dyDescent="0.2">
      <c r="A246" s="120">
        <v>66925</v>
      </c>
      <c r="B246" s="178">
        <f t="shared" si="13"/>
        <v>46212</v>
      </c>
      <c r="C246" s="4" t="s">
        <v>337</v>
      </c>
      <c r="D246" s="4" t="s">
        <v>1307</v>
      </c>
      <c r="E246" s="4" t="s">
        <v>125</v>
      </c>
      <c r="F246" s="36">
        <v>45</v>
      </c>
      <c r="G246" s="5">
        <v>85</v>
      </c>
      <c r="H246" s="5">
        <f t="shared" si="14"/>
        <v>3825</v>
      </c>
      <c r="I246" s="37">
        <v>0</v>
      </c>
      <c r="J246" s="5">
        <f t="shared" si="15"/>
        <v>3825</v>
      </c>
      <c r="K246" s="4" t="s">
        <v>126</v>
      </c>
      <c r="L246" s="4" t="s">
        <v>127</v>
      </c>
      <c r="M246" s="152"/>
    </row>
    <row r="247" spans="1:13" x14ac:dyDescent="0.2">
      <c r="A247" s="120">
        <v>66925</v>
      </c>
      <c r="B247" s="178">
        <f t="shared" si="13"/>
        <v>46212</v>
      </c>
      <c r="C247" s="4" t="s">
        <v>337</v>
      </c>
      <c r="D247" s="4" t="s">
        <v>1307</v>
      </c>
      <c r="E247" s="4" t="s">
        <v>131</v>
      </c>
      <c r="F247" s="36">
        <v>1</v>
      </c>
      <c r="G247" s="5">
        <v>80</v>
      </c>
      <c r="H247" s="5">
        <f t="shared" si="14"/>
        <v>80</v>
      </c>
      <c r="I247" s="37">
        <v>0</v>
      </c>
      <c r="J247" s="5">
        <f t="shared" si="15"/>
        <v>80</v>
      </c>
      <c r="K247" s="4" t="s">
        <v>126</v>
      </c>
      <c r="L247" s="4" t="s">
        <v>127</v>
      </c>
      <c r="M247" s="152"/>
    </row>
    <row r="248" spans="1:13" x14ac:dyDescent="0.2">
      <c r="A248" s="120">
        <v>66925</v>
      </c>
      <c r="B248" s="178">
        <f t="shared" si="13"/>
        <v>46212</v>
      </c>
      <c r="C248" s="4" t="s">
        <v>338</v>
      </c>
      <c r="D248" s="4" t="s">
        <v>1311</v>
      </c>
      <c r="E248" s="4" t="s">
        <v>125</v>
      </c>
      <c r="F248" s="36">
        <v>5</v>
      </c>
      <c r="G248" s="5">
        <v>85</v>
      </c>
      <c r="H248" s="5">
        <f t="shared" si="14"/>
        <v>425</v>
      </c>
      <c r="I248" s="37">
        <v>0</v>
      </c>
      <c r="J248" s="5">
        <f t="shared" si="15"/>
        <v>425</v>
      </c>
      <c r="K248" s="4" t="s">
        <v>126</v>
      </c>
      <c r="L248" s="4" t="s">
        <v>127</v>
      </c>
      <c r="M248" s="152"/>
    </row>
    <row r="249" spans="1:13" x14ac:dyDescent="0.2">
      <c r="A249" s="120">
        <v>66925</v>
      </c>
      <c r="B249" s="178">
        <f t="shared" si="13"/>
        <v>46212</v>
      </c>
      <c r="C249" s="4" t="s">
        <v>339</v>
      </c>
      <c r="D249" s="4" t="s">
        <v>1312</v>
      </c>
      <c r="E249" s="4" t="s">
        <v>125</v>
      </c>
      <c r="F249" s="36">
        <v>15</v>
      </c>
      <c r="G249" s="5">
        <v>85</v>
      </c>
      <c r="H249" s="5">
        <f t="shared" si="14"/>
        <v>1275</v>
      </c>
      <c r="I249" s="37">
        <v>0</v>
      </c>
      <c r="J249" s="5">
        <f t="shared" si="15"/>
        <v>1275</v>
      </c>
      <c r="K249" s="4" t="s">
        <v>126</v>
      </c>
      <c r="L249" s="4" t="s">
        <v>127</v>
      </c>
      <c r="M249" s="152"/>
    </row>
    <row r="250" spans="1:13" x14ac:dyDescent="0.2">
      <c r="A250" s="120">
        <v>66925</v>
      </c>
      <c r="B250" s="178">
        <f t="shared" si="13"/>
        <v>46212</v>
      </c>
      <c r="C250" s="4" t="s">
        <v>340</v>
      </c>
      <c r="D250" s="4" t="s">
        <v>1309</v>
      </c>
      <c r="E250" s="4" t="s">
        <v>125</v>
      </c>
      <c r="F250" s="36">
        <v>12</v>
      </c>
      <c r="G250" s="5">
        <v>85</v>
      </c>
      <c r="H250" s="5">
        <f t="shared" si="14"/>
        <v>1020</v>
      </c>
      <c r="I250" s="37">
        <v>0</v>
      </c>
      <c r="J250" s="5">
        <f t="shared" si="15"/>
        <v>1020</v>
      </c>
      <c r="K250" s="4" t="s">
        <v>126</v>
      </c>
      <c r="L250" s="4" t="s">
        <v>127</v>
      </c>
      <c r="M250" s="152"/>
    </row>
    <row r="251" spans="1:13" x14ac:dyDescent="0.2">
      <c r="A251" s="120">
        <v>66925</v>
      </c>
      <c r="B251" s="178">
        <f t="shared" si="13"/>
        <v>46212</v>
      </c>
      <c r="C251" s="4" t="s">
        <v>341</v>
      </c>
      <c r="D251" s="4" t="s">
        <v>1308</v>
      </c>
      <c r="E251" s="4" t="s">
        <v>125</v>
      </c>
      <c r="F251" s="36">
        <v>8</v>
      </c>
      <c r="G251" s="5">
        <v>85</v>
      </c>
      <c r="H251" s="5">
        <f t="shared" si="14"/>
        <v>680</v>
      </c>
      <c r="I251" s="37">
        <v>0</v>
      </c>
      <c r="J251" s="5">
        <f t="shared" si="15"/>
        <v>680</v>
      </c>
      <c r="K251" s="4" t="s">
        <v>126</v>
      </c>
      <c r="L251" s="4" t="s">
        <v>127</v>
      </c>
      <c r="M251" s="152"/>
    </row>
    <row r="252" spans="1:13" x14ac:dyDescent="0.2">
      <c r="A252" s="120">
        <v>66925</v>
      </c>
      <c r="B252" s="178">
        <f t="shared" si="13"/>
        <v>46212</v>
      </c>
      <c r="C252" s="4" t="s">
        <v>342</v>
      </c>
      <c r="D252" s="4" t="s">
        <v>343</v>
      </c>
      <c r="E252" s="4" t="s">
        <v>125</v>
      </c>
      <c r="F252" s="36">
        <v>2</v>
      </c>
      <c r="G252" s="5">
        <v>85</v>
      </c>
      <c r="H252" s="5">
        <f t="shared" si="14"/>
        <v>170</v>
      </c>
      <c r="I252" s="37">
        <v>0</v>
      </c>
      <c r="J252" s="5">
        <f t="shared" si="15"/>
        <v>170</v>
      </c>
      <c r="K252" s="4" t="s">
        <v>126</v>
      </c>
      <c r="L252" s="4" t="s">
        <v>127</v>
      </c>
      <c r="M252" s="152"/>
    </row>
    <row r="253" spans="1:13" x14ac:dyDescent="0.2">
      <c r="A253" s="120">
        <v>66925</v>
      </c>
      <c r="B253" s="178">
        <f t="shared" si="13"/>
        <v>46212</v>
      </c>
      <c r="C253" s="4" t="s">
        <v>342</v>
      </c>
      <c r="D253" s="4" t="s">
        <v>343</v>
      </c>
      <c r="E253" s="4" t="s">
        <v>148</v>
      </c>
      <c r="F253" s="36">
        <v>1</v>
      </c>
      <c r="G253" s="5">
        <v>1100</v>
      </c>
      <c r="H253" s="5">
        <f t="shared" si="14"/>
        <v>1100</v>
      </c>
      <c r="I253" s="37">
        <v>0</v>
      </c>
      <c r="J253" s="5">
        <f t="shared" si="15"/>
        <v>1100</v>
      </c>
      <c r="K253" s="4" t="s">
        <v>126</v>
      </c>
      <c r="L253" s="4" t="s">
        <v>127</v>
      </c>
      <c r="M253" s="152"/>
    </row>
    <row r="254" spans="1:13" x14ac:dyDescent="0.2">
      <c r="A254" s="120">
        <v>66925</v>
      </c>
      <c r="B254" s="178">
        <f t="shared" si="13"/>
        <v>46212</v>
      </c>
      <c r="C254" s="4" t="s">
        <v>344</v>
      </c>
      <c r="D254" s="4" t="s">
        <v>1325</v>
      </c>
      <c r="E254" s="4" t="s">
        <v>125</v>
      </c>
      <c r="F254" s="36">
        <v>15</v>
      </c>
      <c r="G254" s="5">
        <v>86</v>
      </c>
      <c r="H254" s="5">
        <f t="shared" si="14"/>
        <v>1290</v>
      </c>
      <c r="I254" s="37">
        <v>0</v>
      </c>
      <c r="J254" s="5">
        <f t="shared" si="15"/>
        <v>1290</v>
      </c>
      <c r="K254" s="4" t="s">
        <v>126</v>
      </c>
      <c r="L254" s="4" t="s">
        <v>127</v>
      </c>
      <c r="M254" s="152"/>
    </row>
    <row r="255" spans="1:13" x14ac:dyDescent="0.2">
      <c r="A255" s="120">
        <v>66925</v>
      </c>
      <c r="B255" s="178">
        <f t="shared" si="13"/>
        <v>46212</v>
      </c>
      <c r="C255" s="4" t="s">
        <v>345</v>
      </c>
      <c r="D255" s="4" t="s">
        <v>145</v>
      </c>
      <c r="E255" s="4" t="s">
        <v>125</v>
      </c>
      <c r="F255" s="36">
        <v>20</v>
      </c>
      <c r="G255" s="5">
        <v>95</v>
      </c>
      <c r="H255" s="5">
        <f t="shared" si="14"/>
        <v>1900</v>
      </c>
      <c r="I255" s="37">
        <v>0</v>
      </c>
      <c r="J255" s="5">
        <f t="shared" si="15"/>
        <v>1900</v>
      </c>
      <c r="K255" s="4" t="s">
        <v>126</v>
      </c>
      <c r="L255" s="4" t="s">
        <v>127</v>
      </c>
      <c r="M255" s="152"/>
    </row>
    <row r="256" spans="1:13" x14ac:dyDescent="0.2">
      <c r="A256" s="120">
        <v>66925</v>
      </c>
      <c r="B256" s="178">
        <f t="shared" si="13"/>
        <v>46212</v>
      </c>
      <c r="C256" s="4" t="s">
        <v>345</v>
      </c>
      <c r="D256" s="4" t="s">
        <v>145</v>
      </c>
      <c r="E256" s="4" t="s">
        <v>125</v>
      </c>
      <c r="F256" s="36">
        <v>12</v>
      </c>
      <c r="G256" s="5">
        <v>85</v>
      </c>
      <c r="H256" s="5">
        <f t="shared" si="14"/>
        <v>1020</v>
      </c>
      <c r="I256" s="37">
        <v>0</v>
      </c>
      <c r="J256" s="5">
        <f t="shared" si="15"/>
        <v>1020</v>
      </c>
      <c r="K256" s="4" t="s">
        <v>126</v>
      </c>
      <c r="L256" s="4" t="s">
        <v>127</v>
      </c>
      <c r="M256" s="152"/>
    </row>
    <row r="257" spans="1:13" x14ac:dyDescent="0.2">
      <c r="A257" s="120">
        <v>66925</v>
      </c>
      <c r="B257" s="178">
        <f t="shared" si="13"/>
        <v>46212</v>
      </c>
      <c r="C257" s="4" t="s">
        <v>345</v>
      </c>
      <c r="D257" s="4" t="s">
        <v>145</v>
      </c>
      <c r="E257" s="4" t="s">
        <v>148</v>
      </c>
      <c r="F257" s="36">
        <v>1</v>
      </c>
      <c r="G257" s="5">
        <v>1100</v>
      </c>
      <c r="H257" s="5">
        <f t="shared" si="14"/>
        <v>1100</v>
      </c>
      <c r="I257" s="37">
        <v>0</v>
      </c>
      <c r="J257" s="5">
        <f t="shared" si="15"/>
        <v>1100</v>
      </c>
      <c r="K257" s="4" t="s">
        <v>126</v>
      </c>
      <c r="L257" s="4" t="s">
        <v>127</v>
      </c>
      <c r="M257" s="152"/>
    </row>
    <row r="258" spans="1:13" x14ac:dyDescent="0.2">
      <c r="A258" s="120">
        <v>66925</v>
      </c>
      <c r="B258" s="178">
        <f t="shared" si="13"/>
        <v>46212</v>
      </c>
      <c r="C258" s="4" t="s">
        <v>346</v>
      </c>
      <c r="D258" s="4" t="s">
        <v>147</v>
      </c>
      <c r="E258" s="4" t="s">
        <v>125</v>
      </c>
      <c r="F258" s="36">
        <v>25</v>
      </c>
      <c r="G258" s="5">
        <v>84</v>
      </c>
      <c r="H258" s="5">
        <f t="shared" si="14"/>
        <v>2100</v>
      </c>
      <c r="I258" s="37">
        <v>0</v>
      </c>
      <c r="J258" s="5">
        <f t="shared" si="15"/>
        <v>2100</v>
      </c>
      <c r="K258" s="4" t="s">
        <v>126</v>
      </c>
      <c r="L258" s="4" t="s">
        <v>127</v>
      </c>
      <c r="M258" s="152"/>
    </row>
    <row r="259" spans="1:13" x14ac:dyDescent="0.2">
      <c r="A259" s="120">
        <v>66925</v>
      </c>
      <c r="B259" s="178">
        <f t="shared" si="13"/>
        <v>46212</v>
      </c>
      <c r="C259" s="4" t="s">
        <v>347</v>
      </c>
      <c r="D259" s="4" t="s">
        <v>151</v>
      </c>
      <c r="E259" s="4" t="s">
        <v>125</v>
      </c>
      <c r="F259" s="36">
        <v>8</v>
      </c>
      <c r="G259" s="5">
        <v>85</v>
      </c>
      <c r="H259" s="5">
        <f t="shared" si="14"/>
        <v>680</v>
      </c>
      <c r="I259" s="37">
        <v>0</v>
      </c>
      <c r="J259" s="5">
        <f t="shared" si="15"/>
        <v>680</v>
      </c>
      <c r="K259" s="4" t="s">
        <v>126</v>
      </c>
      <c r="L259" s="4" t="s">
        <v>127</v>
      </c>
      <c r="M259" s="152"/>
    </row>
    <row r="260" spans="1:13" x14ac:dyDescent="0.2">
      <c r="A260" s="120">
        <v>66925</v>
      </c>
      <c r="B260" s="178">
        <f t="shared" si="13"/>
        <v>46212</v>
      </c>
      <c r="C260" s="4" t="s">
        <v>348</v>
      </c>
      <c r="D260" s="4" t="s">
        <v>153</v>
      </c>
      <c r="E260" s="4" t="s">
        <v>125</v>
      </c>
      <c r="F260" s="36">
        <v>2.5</v>
      </c>
      <c r="G260" s="5">
        <v>100</v>
      </c>
      <c r="H260" s="5">
        <f t="shared" si="14"/>
        <v>250</v>
      </c>
      <c r="I260" s="37">
        <v>0</v>
      </c>
      <c r="J260" s="5">
        <f t="shared" si="15"/>
        <v>250</v>
      </c>
      <c r="K260" s="4" t="s">
        <v>126</v>
      </c>
      <c r="L260" s="4" t="s">
        <v>127</v>
      </c>
      <c r="M260" s="152"/>
    </row>
    <row r="261" spans="1:13" x14ac:dyDescent="0.2">
      <c r="A261" s="120">
        <v>66925</v>
      </c>
      <c r="B261" s="178">
        <f t="shared" si="13"/>
        <v>46212</v>
      </c>
      <c r="C261" s="4" t="s">
        <v>349</v>
      </c>
      <c r="D261" s="4" t="s">
        <v>264</v>
      </c>
      <c r="E261" s="4" t="s">
        <v>125</v>
      </c>
      <c r="F261" s="36">
        <v>2</v>
      </c>
      <c r="G261" s="5">
        <v>90</v>
      </c>
      <c r="H261" s="5">
        <f t="shared" si="14"/>
        <v>180</v>
      </c>
      <c r="I261" s="37">
        <v>0</v>
      </c>
      <c r="J261" s="5">
        <f t="shared" si="15"/>
        <v>180</v>
      </c>
      <c r="K261" s="4" t="s">
        <v>126</v>
      </c>
      <c r="L261" s="4" t="s">
        <v>127</v>
      </c>
      <c r="M261" s="152"/>
    </row>
    <row r="262" spans="1:13" x14ac:dyDescent="0.2">
      <c r="A262" s="120">
        <v>66926</v>
      </c>
      <c r="B262" s="178">
        <f t="shared" si="13"/>
        <v>46213</v>
      </c>
      <c r="C262" s="4" t="s">
        <v>350</v>
      </c>
      <c r="D262" s="4" t="s">
        <v>145</v>
      </c>
      <c r="E262" s="4" t="s">
        <v>125</v>
      </c>
      <c r="F262" s="36">
        <v>20</v>
      </c>
      <c r="G262" s="5">
        <v>95</v>
      </c>
      <c r="H262" s="5">
        <f t="shared" si="14"/>
        <v>1900</v>
      </c>
      <c r="I262" s="37">
        <v>0</v>
      </c>
      <c r="J262" s="5">
        <f t="shared" si="15"/>
        <v>1900</v>
      </c>
      <c r="K262" s="4" t="s">
        <v>126</v>
      </c>
      <c r="L262" s="4" t="s">
        <v>127</v>
      </c>
      <c r="M262" s="152"/>
    </row>
    <row r="263" spans="1:13" x14ac:dyDescent="0.2">
      <c r="A263" s="120">
        <v>66926</v>
      </c>
      <c r="B263" s="178">
        <f t="shared" si="13"/>
        <v>46213</v>
      </c>
      <c r="C263" s="4" t="s">
        <v>351</v>
      </c>
      <c r="D263" s="4" t="s">
        <v>147</v>
      </c>
      <c r="E263" s="4" t="s">
        <v>125</v>
      </c>
      <c r="F263" s="36">
        <v>28</v>
      </c>
      <c r="G263" s="5">
        <v>84</v>
      </c>
      <c r="H263" s="5">
        <f t="shared" si="14"/>
        <v>2352</v>
      </c>
      <c r="I263" s="37">
        <v>0</v>
      </c>
      <c r="J263" s="5">
        <f t="shared" si="15"/>
        <v>2352</v>
      </c>
      <c r="K263" s="4" t="s">
        <v>126</v>
      </c>
      <c r="L263" s="4" t="s">
        <v>127</v>
      </c>
      <c r="M263" s="152"/>
    </row>
    <row r="264" spans="1:13" x14ac:dyDescent="0.2">
      <c r="A264" s="120">
        <v>66926</v>
      </c>
      <c r="B264" s="178">
        <f t="shared" si="13"/>
        <v>46213</v>
      </c>
      <c r="C264" s="4" t="s">
        <v>352</v>
      </c>
      <c r="D264" s="4" t="s">
        <v>151</v>
      </c>
      <c r="E264" s="4" t="s">
        <v>125</v>
      </c>
      <c r="F264" s="36">
        <v>8</v>
      </c>
      <c r="G264" s="5">
        <v>85</v>
      </c>
      <c r="H264" s="5">
        <f t="shared" si="14"/>
        <v>680</v>
      </c>
      <c r="I264" s="37">
        <v>0</v>
      </c>
      <c r="J264" s="5">
        <f t="shared" si="15"/>
        <v>680</v>
      </c>
      <c r="K264" s="4" t="s">
        <v>126</v>
      </c>
      <c r="L264" s="4" t="s">
        <v>127</v>
      </c>
      <c r="M264" s="152"/>
    </row>
    <row r="265" spans="1:13" x14ac:dyDescent="0.2">
      <c r="A265" s="120">
        <v>66926</v>
      </c>
      <c r="B265" s="178">
        <f t="shared" si="13"/>
        <v>46213</v>
      </c>
      <c r="C265" s="4" t="s">
        <v>353</v>
      </c>
      <c r="D265" s="4" t="s">
        <v>153</v>
      </c>
      <c r="E265" s="4" t="s">
        <v>149</v>
      </c>
      <c r="F265" s="36">
        <v>4</v>
      </c>
      <c r="G265" s="5">
        <v>800</v>
      </c>
      <c r="H265" s="5">
        <f t="shared" si="14"/>
        <v>3200</v>
      </c>
      <c r="I265" s="37">
        <v>0</v>
      </c>
      <c r="J265" s="5">
        <f t="shared" si="15"/>
        <v>3200</v>
      </c>
      <c r="K265" s="4" t="s">
        <v>126</v>
      </c>
      <c r="L265" s="4" t="s">
        <v>127</v>
      </c>
      <c r="M265" s="152"/>
    </row>
    <row r="266" spans="1:13" x14ac:dyDescent="0.2">
      <c r="A266" s="120">
        <v>66926</v>
      </c>
      <c r="B266" s="178">
        <f t="shared" si="13"/>
        <v>46213</v>
      </c>
      <c r="C266" s="4" t="s">
        <v>353</v>
      </c>
      <c r="D266" s="4" t="s">
        <v>153</v>
      </c>
      <c r="E266" s="4" t="s">
        <v>125</v>
      </c>
      <c r="F266" s="36">
        <v>4.75</v>
      </c>
      <c r="G266" s="5">
        <v>95.79</v>
      </c>
      <c r="H266" s="5">
        <f t="shared" si="14"/>
        <v>455.00250000000005</v>
      </c>
      <c r="I266" s="37">
        <v>0</v>
      </c>
      <c r="J266" s="5">
        <f t="shared" si="15"/>
        <v>455.00250000000005</v>
      </c>
      <c r="K266" s="4" t="s">
        <v>126</v>
      </c>
      <c r="L266" s="4" t="s">
        <v>127</v>
      </c>
      <c r="M266" s="152"/>
    </row>
    <row r="267" spans="1:13" x14ac:dyDescent="0.2">
      <c r="A267" s="120">
        <v>66926</v>
      </c>
      <c r="B267" s="178">
        <f t="shared" si="13"/>
        <v>46213</v>
      </c>
      <c r="C267" s="4" t="s">
        <v>354</v>
      </c>
      <c r="D267" s="4" t="s">
        <v>1302</v>
      </c>
      <c r="E267" s="4" t="s">
        <v>125</v>
      </c>
      <c r="F267" s="36">
        <v>60</v>
      </c>
      <c r="G267" s="5">
        <v>85</v>
      </c>
      <c r="H267" s="5">
        <f t="shared" si="14"/>
        <v>5100</v>
      </c>
      <c r="I267" s="37">
        <v>0</v>
      </c>
      <c r="J267" s="5">
        <f t="shared" si="15"/>
        <v>5100</v>
      </c>
      <c r="K267" s="4" t="s">
        <v>126</v>
      </c>
      <c r="L267" s="4" t="s">
        <v>127</v>
      </c>
      <c r="M267" s="152"/>
    </row>
    <row r="268" spans="1:13" x14ac:dyDescent="0.2">
      <c r="A268" s="120">
        <v>66926</v>
      </c>
      <c r="B268" s="178">
        <f t="shared" si="13"/>
        <v>46213</v>
      </c>
      <c r="C268" s="4" t="s">
        <v>354</v>
      </c>
      <c r="D268" s="4" t="s">
        <v>1302</v>
      </c>
      <c r="E268" s="4" t="s">
        <v>131</v>
      </c>
      <c r="F268" s="36">
        <v>1</v>
      </c>
      <c r="G268" s="5">
        <v>80</v>
      </c>
      <c r="H268" s="5">
        <f t="shared" si="14"/>
        <v>80</v>
      </c>
      <c r="I268" s="37">
        <v>0</v>
      </c>
      <c r="J268" s="5">
        <f t="shared" si="15"/>
        <v>80</v>
      </c>
      <c r="K268" s="4" t="s">
        <v>126</v>
      </c>
      <c r="L268" s="4" t="s">
        <v>127</v>
      </c>
      <c r="M268" s="152"/>
    </row>
    <row r="269" spans="1:13" x14ac:dyDescent="0.2">
      <c r="A269" s="120">
        <v>66926</v>
      </c>
      <c r="B269" s="178">
        <f t="shared" si="13"/>
        <v>46213</v>
      </c>
      <c r="C269" s="4" t="s">
        <v>355</v>
      </c>
      <c r="D269" s="4" t="s">
        <v>1305</v>
      </c>
      <c r="E269" s="4" t="s">
        <v>125</v>
      </c>
      <c r="F269" s="36">
        <v>30</v>
      </c>
      <c r="G269" s="5">
        <v>85</v>
      </c>
      <c r="H269" s="5">
        <f t="shared" si="14"/>
        <v>2550</v>
      </c>
      <c r="I269" s="37">
        <v>0</v>
      </c>
      <c r="J269" s="5">
        <f t="shared" si="15"/>
        <v>2550</v>
      </c>
      <c r="K269" s="4" t="s">
        <v>126</v>
      </c>
      <c r="L269" s="4" t="s">
        <v>127</v>
      </c>
      <c r="M269" s="152"/>
    </row>
    <row r="270" spans="1:13" x14ac:dyDescent="0.2">
      <c r="A270" s="120">
        <v>66926</v>
      </c>
      <c r="B270" s="178">
        <f t="shared" si="13"/>
        <v>46213</v>
      </c>
      <c r="C270" s="4" t="s">
        <v>356</v>
      </c>
      <c r="D270" s="4" t="s">
        <v>1306</v>
      </c>
      <c r="E270" s="4" t="s">
        <v>125</v>
      </c>
      <c r="F270" s="36">
        <v>20</v>
      </c>
      <c r="G270" s="5">
        <v>85</v>
      </c>
      <c r="H270" s="5">
        <f t="shared" si="14"/>
        <v>1700</v>
      </c>
      <c r="I270" s="37">
        <v>0</v>
      </c>
      <c r="J270" s="5">
        <f t="shared" si="15"/>
        <v>1700</v>
      </c>
      <c r="K270" s="4" t="s">
        <v>126</v>
      </c>
      <c r="L270" s="4" t="s">
        <v>127</v>
      </c>
      <c r="M270" s="152"/>
    </row>
    <row r="271" spans="1:13" x14ac:dyDescent="0.2">
      <c r="A271" s="120">
        <v>66926</v>
      </c>
      <c r="B271" s="178">
        <f t="shared" si="13"/>
        <v>46213</v>
      </c>
      <c r="C271" s="4" t="s">
        <v>357</v>
      </c>
      <c r="D271" s="4" t="s">
        <v>1307</v>
      </c>
      <c r="E271" s="4" t="s">
        <v>125</v>
      </c>
      <c r="F271" s="36">
        <v>40</v>
      </c>
      <c r="G271" s="5">
        <v>86</v>
      </c>
      <c r="H271" s="5">
        <f t="shared" si="14"/>
        <v>3440</v>
      </c>
      <c r="I271" s="37">
        <v>0</v>
      </c>
      <c r="J271" s="5">
        <f t="shared" si="15"/>
        <v>3440</v>
      </c>
      <c r="K271" s="4" t="s">
        <v>126</v>
      </c>
      <c r="L271" s="4" t="s">
        <v>127</v>
      </c>
      <c r="M271" s="152"/>
    </row>
    <row r="272" spans="1:13" x14ac:dyDescent="0.2">
      <c r="A272" s="120">
        <v>66926</v>
      </c>
      <c r="B272" s="178">
        <f t="shared" si="13"/>
        <v>46213</v>
      </c>
      <c r="C272" s="4" t="s">
        <v>357</v>
      </c>
      <c r="D272" s="4" t="s">
        <v>1307</v>
      </c>
      <c r="E272" s="4" t="s">
        <v>125</v>
      </c>
      <c r="F272" s="36">
        <v>40</v>
      </c>
      <c r="G272" s="5">
        <v>85</v>
      </c>
      <c r="H272" s="5">
        <f t="shared" si="14"/>
        <v>3400</v>
      </c>
      <c r="I272" s="37">
        <v>0</v>
      </c>
      <c r="J272" s="5">
        <f t="shared" si="15"/>
        <v>3400</v>
      </c>
      <c r="K272" s="4" t="s">
        <v>126</v>
      </c>
      <c r="L272" s="4" t="s">
        <v>127</v>
      </c>
      <c r="M272" s="152"/>
    </row>
    <row r="273" spans="1:13" x14ac:dyDescent="0.2">
      <c r="A273" s="120">
        <v>66926</v>
      </c>
      <c r="B273" s="178">
        <f t="shared" si="13"/>
        <v>46213</v>
      </c>
      <c r="C273" s="4" t="s">
        <v>357</v>
      </c>
      <c r="D273" s="4" t="s">
        <v>1307</v>
      </c>
      <c r="E273" s="4" t="s">
        <v>131</v>
      </c>
      <c r="F273" s="36">
        <v>1</v>
      </c>
      <c r="G273" s="5">
        <v>80</v>
      </c>
      <c r="H273" s="5">
        <f t="shared" si="14"/>
        <v>80</v>
      </c>
      <c r="I273" s="37">
        <v>0</v>
      </c>
      <c r="J273" s="5">
        <f t="shared" si="15"/>
        <v>80</v>
      </c>
      <c r="K273" s="4" t="s">
        <v>126</v>
      </c>
      <c r="L273" s="4" t="s">
        <v>127</v>
      </c>
      <c r="M273" s="152"/>
    </row>
    <row r="274" spans="1:13" x14ac:dyDescent="0.2">
      <c r="A274" s="120">
        <v>66926</v>
      </c>
      <c r="B274" s="178">
        <f t="shared" si="13"/>
        <v>46213</v>
      </c>
      <c r="C274" s="4" t="s">
        <v>358</v>
      </c>
      <c r="D274" s="4" t="s">
        <v>1311</v>
      </c>
      <c r="E274" s="4" t="s">
        <v>125</v>
      </c>
      <c r="F274" s="36">
        <v>5</v>
      </c>
      <c r="G274" s="5">
        <v>85</v>
      </c>
      <c r="H274" s="5">
        <f t="shared" si="14"/>
        <v>425</v>
      </c>
      <c r="I274" s="37">
        <v>0</v>
      </c>
      <c r="J274" s="5">
        <f t="shared" si="15"/>
        <v>425</v>
      </c>
      <c r="K274" s="4" t="s">
        <v>126</v>
      </c>
      <c r="L274" s="4" t="s">
        <v>127</v>
      </c>
      <c r="M274" s="152"/>
    </row>
    <row r="275" spans="1:13" x14ac:dyDescent="0.2">
      <c r="A275" s="120">
        <v>66926</v>
      </c>
      <c r="B275" s="178">
        <f t="shared" si="13"/>
        <v>46213</v>
      </c>
      <c r="C275" s="4" t="s">
        <v>359</v>
      </c>
      <c r="D275" s="4" t="s">
        <v>1312</v>
      </c>
      <c r="E275" s="4" t="s">
        <v>125</v>
      </c>
      <c r="F275" s="36">
        <v>15</v>
      </c>
      <c r="G275" s="5">
        <v>85</v>
      </c>
      <c r="H275" s="5">
        <f t="shared" si="14"/>
        <v>1275</v>
      </c>
      <c r="I275" s="37">
        <v>0</v>
      </c>
      <c r="J275" s="5">
        <f t="shared" si="15"/>
        <v>1275</v>
      </c>
      <c r="K275" s="4" t="s">
        <v>126</v>
      </c>
      <c r="L275" s="4" t="s">
        <v>127</v>
      </c>
      <c r="M275" s="152"/>
    </row>
    <row r="276" spans="1:13" x14ac:dyDescent="0.2">
      <c r="A276" s="120">
        <v>66926</v>
      </c>
      <c r="B276" s="178">
        <f t="shared" si="13"/>
        <v>46213</v>
      </c>
      <c r="C276" s="4" t="s">
        <v>360</v>
      </c>
      <c r="D276" s="4" t="s">
        <v>141</v>
      </c>
      <c r="E276" s="4" t="s">
        <v>125</v>
      </c>
      <c r="F276" s="36">
        <v>25</v>
      </c>
      <c r="G276" s="5">
        <v>86</v>
      </c>
      <c r="H276" s="5">
        <f t="shared" si="14"/>
        <v>2150</v>
      </c>
      <c r="I276" s="37">
        <v>0</v>
      </c>
      <c r="J276" s="5">
        <f t="shared" si="15"/>
        <v>2150</v>
      </c>
      <c r="K276" s="4" t="s">
        <v>126</v>
      </c>
      <c r="L276" s="4" t="s">
        <v>127</v>
      </c>
      <c r="M276" s="152"/>
    </row>
    <row r="277" spans="1:13" x14ac:dyDescent="0.2">
      <c r="A277" s="120">
        <v>66926</v>
      </c>
      <c r="B277" s="178">
        <f t="shared" si="13"/>
        <v>46213</v>
      </c>
      <c r="C277" s="4" t="s">
        <v>361</v>
      </c>
      <c r="D277" s="4" t="s">
        <v>139</v>
      </c>
      <c r="E277" s="4" t="s">
        <v>125</v>
      </c>
      <c r="F277" s="36">
        <v>4</v>
      </c>
      <c r="G277" s="5">
        <v>86</v>
      </c>
      <c r="H277" s="5">
        <f t="shared" si="14"/>
        <v>344</v>
      </c>
      <c r="I277" s="37">
        <v>0</v>
      </c>
      <c r="J277" s="5">
        <f t="shared" si="15"/>
        <v>344</v>
      </c>
      <c r="K277" s="4" t="s">
        <v>126</v>
      </c>
      <c r="L277" s="4" t="s">
        <v>127</v>
      </c>
      <c r="M277" s="152"/>
    </row>
    <row r="278" spans="1:13" x14ac:dyDescent="0.2">
      <c r="A278" s="120">
        <v>66926</v>
      </c>
      <c r="B278" s="178">
        <f t="shared" ref="B278:B340" si="16">IF(A278="","",IF(ISNUMBER(A278),IFERROR(VLOOKUP(TEXT(A278,"yyyy/mm/dd"),BSAD,2,FALSE),""),IFERROR(VLOOKUP(A278,BSAD,2,FALSE),"")))</f>
        <v>46213</v>
      </c>
      <c r="C278" s="4" t="s">
        <v>362</v>
      </c>
      <c r="D278" s="4" t="s">
        <v>1310</v>
      </c>
      <c r="E278" s="4" t="s">
        <v>125</v>
      </c>
      <c r="F278" s="36">
        <v>8</v>
      </c>
      <c r="G278" s="5">
        <v>85</v>
      </c>
      <c r="H278" s="5">
        <f t="shared" ref="H278:H340" si="17">IF($F278="","",$F278*$G278)</f>
        <v>680</v>
      </c>
      <c r="I278" s="37">
        <v>0</v>
      </c>
      <c r="J278" s="5">
        <f t="shared" ref="J278:J340" si="18">IF($F278="","",$H278*(1-$I278/100))</f>
        <v>680</v>
      </c>
      <c r="K278" s="4" t="s">
        <v>126</v>
      </c>
      <c r="L278" s="4" t="s">
        <v>127</v>
      </c>
      <c r="M278" s="152"/>
    </row>
    <row r="279" spans="1:13" x14ac:dyDescent="0.2">
      <c r="A279" s="120">
        <v>66926</v>
      </c>
      <c r="B279" s="178">
        <f t="shared" si="16"/>
        <v>46213</v>
      </c>
      <c r="C279" s="4" t="s">
        <v>363</v>
      </c>
      <c r="D279" s="4" t="s">
        <v>1308</v>
      </c>
      <c r="E279" s="4" t="s">
        <v>125</v>
      </c>
      <c r="F279" s="36">
        <v>5</v>
      </c>
      <c r="G279" s="5">
        <v>85</v>
      </c>
      <c r="H279" s="5">
        <f t="shared" si="17"/>
        <v>425</v>
      </c>
      <c r="I279" s="37">
        <v>0</v>
      </c>
      <c r="J279" s="5">
        <f t="shared" si="18"/>
        <v>425</v>
      </c>
      <c r="K279" s="4" t="s">
        <v>126</v>
      </c>
      <c r="L279" s="4" t="s">
        <v>127</v>
      </c>
      <c r="M279" s="152"/>
    </row>
    <row r="280" spans="1:13" x14ac:dyDescent="0.2">
      <c r="A280" s="120">
        <v>66926</v>
      </c>
      <c r="B280" s="178">
        <f t="shared" si="16"/>
        <v>46213</v>
      </c>
      <c r="C280" s="4" t="s">
        <v>364</v>
      </c>
      <c r="D280" s="4" t="s">
        <v>1309</v>
      </c>
      <c r="E280" s="4" t="s">
        <v>125</v>
      </c>
      <c r="F280" s="36">
        <v>17</v>
      </c>
      <c r="G280" s="5">
        <v>85</v>
      </c>
      <c r="H280" s="5">
        <f t="shared" si="17"/>
        <v>1445</v>
      </c>
      <c r="I280" s="37">
        <v>0</v>
      </c>
      <c r="J280" s="5">
        <f t="shared" si="18"/>
        <v>1445</v>
      </c>
      <c r="K280" s="4" t="s">
        <v>126</v>
      </c>
      <c r="L280" s="4" t="s">
        <v>127</v>
      </c>
      <c r="M280" s="152"/>
    </row>
    <row r="281" spans="1:13" x14ac:dyDescent="0.2">
      <c r="A281" s="120">
        <v>66926</v>
      </c>
      <c r="B281" s="178">
        <f t="shared" si="16"/>
        <v>46213</v>
      </c>
      <c r="C281" s="4" t="s">
        <v>365</v>
      </c>
      <c r="D281" s="4" t="s">
        <v>134</v>
      </c>
      <c r="E281" s="4" t="s">
        <v>125</v>
      </c>
      <c r="F281" s="36">
        <v>10</v>
      </c>
      <c r="G281" s="5">
        <v>85</v>
      </c>
      <c r="H281" s="5">
        <f t="shared" si="17"/>
        <v>850</v>
      </c>
      <c r="I281" s="37">
        <v>0</v>
      </c>
      <c r="J281" s="5">
        <f t="shared" si="18"/>
        <v>850</v>
      </c>
      <c r="K281" s="4" t="s">
        <v>126</v>
      </c>
      <c r="L281" s="4" t="s">
        <v>127</v>
      </c>
      <c r="M281" s="152"/>
    </row>
    <row r="282" spans="1:13" x14ac:dyDescent="0.2">
      <c r="A282" s="120">
        <v>66926</v>
      </c>
      <c r="B282" s="178">
        <f t="shared" si="16"/>
        <v>46213</v>
      </c>
      <c r="C282" s="4" t="s">
        <v>366</v>
      </c>
      <c r="D282" s="4" t="s">
        <v>1325</v>
      </c>
      <c r="E282" s="4" t="s">
        <v>125</v>
      </c>
      <c r="F282" s="36">
        <v>15</v>
      </c>
      <c r="G282" s="5">
        <v>85</v>
      </c>
      <c r="H282" s="5">
        <f t="shared" si="17"/>
        <v>1275</v>
      </c>
      <c r="I282" s="37">
        <v>0</v>
      </c>
      <c r="J282" s="5">
        <f t="shared" si="18"/>
        <v>1275</v>
      </c>
      <c r="K282" s="4" t="s">
        <v>126</v>
      </c>
      <c r="L282" s="4" t="s">
        <v>127</v>
      </c>
      <c r="M282" s="152"/>
    </row>
    <row r="283" spans="1:13" x14ac:dyDescent="0.2">
      <c r="A283" s="120">
        <v>66926</v>
      </c>
      <c r="B283" s="178">
        <f t="shared" si="16"/>
        <v>46213</v>
      </c>
      <c r="C283" s="4" t="s">
        <v>367</v>
      </c>
      <c r="D283" s="4" t="s">
        <v>8832</v>
      </c>
      <c r="E283" s="4" t="s">
        <v>125</v>
      </c>
      <c r="F283" s="36">
        <v>5</v>
      </c>
      <c r="G283" s="5">
        <v>86</v>
      </c>
      <c r="H283" s="5">
        <f t="shared" si="17"/>
        <v>430</v>
      </c>
      <c r="I283" s="37">
        <v>0</v>
      </c>
      <c r="J283" s="5">
        <f t="shared" si="18"/>
        <v>430</v>
      </c>
      <c r="K283" s="4" t="s">
        <v>126</v>
      </c>
      <c r="L283" s="4" t="s">
        <v>127</v>
      </c>
      <c r="M283" s="152"/>
    </row>
    <row r="284" spans="1:13" x14ac:dyDescent="0.2">
      <c r="A284" s="120">
        <v>66927</v>
      </c>
      <c r="B284" s="178">
        <f t="shared" si="16"/>
        <v>46214</v>
      </c>
      <c r="C284" s="4" t="s">
        <v>368</v>
      </c>
      <c r="D284" s="4" t="s">
        <v>1302</v>
      </c>
      <c r="E284" s="4" t="s">
        <v>125</v>
      </c>
      <c r="F284" s="36">
        <v>60</v>
      </c>
      <c r="G284" s="5">
        <v>85</v>
      </c>
      <c r="H284" s="5">
        <f t="shared" si="17"/>
        <v>5100</v>
      </c>
      <c r="I284" s="37">
        <v>0</v>
      </c>
      <c r="J284" s="5">
        <f t="shared" si="18"/>
        <v>5100</v>
      </c>
      <c r="K284" s="4" t="s">
        <v>126</v>
      </c>
      <c r="L284" s="4" t="s">
        <v>127</v>
      </c>
      <c r="M284" s="152"/>
    </row>
    <row r="285" spans="1:13" x14ac:dyDescent="0.2">
      <c r="A285" s="120">
        <v>66927</v>
      </c>
      <c r="B285" s="178">
        <f t="shared" si="16"/>
        <v>46214</v>
      </c>
      <c r="C285" s="4" t="s">
        <v>369</v>
      </c>
      <c r="D285" s="4" t="s">
        <v>1305</v>
      </c>
      <c r="E285" s="4" t="s">
        <v>125</v>
      </c>
      <c r="F285" s="36">
        <v>35</v>
      </c>
      <c r="G285" s="5">
        <v>85</v>
      </c>
      <c r="H285" s="5">
        <f t="shared" si="17"/>
        <v>2975</v>
      </c>
      <c r="I285" s="37">
        <v>0</v>
      </c>
      <c r="J285" s="5">
        <f t="shared" si="18"/>
        <v>2975</v>
      </c>
      <c r="K285" s="4" t="s">
        <v>126</v>
      </c>
      <c r="L285" s="4" t="s">
        <v>127</v>
      </c>
      <c r="M285" s="152"/>
    </row>
    <row r="286" spans="1:13" x14ac:dyDescent="0.2">
      <c r="A286" s="120">
        <v>66927</v>
      </c>
      <c r="B286" s="178">
        <f t="shared" si="16"/>
        <v>46214</v>
      </c>
      <c r="C286" s="4" t="s">
        <v>370</v>
      </c>
      <c r="D286" s="4" t="s">
        <v>1306</v>
      </c>
      <c r="E286" s="4" t="s">
        <v>125</v>
      </c>
      <c r="F286" s="36">
        <v>20</v>
      </c>
      <c r="G286" s="5">
        <v>85</v>
      </c>
      <c r="H286" s="5">
        <f t="shared" si="17"/>
        <v>1700</v>
      </c>
      <c r="I286" s="37">
        <v>0</v>
      </c>
      <c r="J286" s="5">
        <f t="shared" si="18"/>
        <v>1700</v>
      </c>
      <c r="K286" s="4" t="s">
        <v>126</v>
      </c>
      <c r="L286" s="4" t="s">
        <v>127</v>
      </c>
      <c r="M286" s="152"/>
    </row>
    <row r="287" spans="1:13" x14ac:dyDescent="0.2">
      <c r="A287" s="120">
        <v>66927</v>
      </c>
      <c r="B287" s="178">
        <f t="shared" si="16"/>
        <v>46214</v>
      </c>
      <c r="C287" s="4" t="s">
        <v>371</v>
      </c>
      <c r="D287" s="4" t="s">
        <v>1307</v>
      </c>
      <c r="E287" s="4" t="s">
        <v>125</v>
      </c>
      <c r="F287" s="36">
        <v>40</v>
      </c>
      <c r="G287" s="5">
        <v>86</v>
      </c>
      <c r="H287" s="5">
        <f t="shared" si="17"/>
        <v>3440</v>
      </c>
      <c r="I287" s="37">
        <v>0</v>
      </c>
      <c r="J287" s="5">
        <f t="shared" si="18"/>
        <v>3440</v>
      </c>
      <c r="K287" s="4" t="s">
        <v>126</v>
      </c>
      <c r="L287" s="4" t="s">
        <v>127</v>
      </c>
      <c r="M287" s="152"/>
    </row>
    <row r="288" spans="1:13" x14ac:dyDescent="0.2">
      <c r="A288" s="120">
        <v>66927</v>
      </c>
      <c r="B288" s="178">
        <f t="shared" si="16"/>
        <v>46214</v>
      </c>
      <c r="C288" s="4" t="s">
        <v>371</v>
      </c>
      <c r="D288" s="4" t="s">
        <v>1307</v>
      </c>
      <c r="E288" s="4" t="s">
        <v>125</v>
      </c>
      <c r="F288" s="36">
        <v>50</v>
      </c>
      <c r="G288" s="5">
        <v>85</v>
      </c>
      <c r="H288" s="5">
        <f t="shared" si="17"/>
        <v>4250</v>
      </c>
      <c r="I288" s="37">
        <v>0</v>
      </c>
      <c r="J288" s="5">
        <f t="shared" si="18"/>
        <v>4250</v>
      </c>
      <c r="K288" s="4" t="s">
        <v>126</v>
      </c>
      <c r="L288" s="4" t="s">
        <v>127</v>
      </c>
      <c r="M288" s="152"/>
    </row>
    <row r="289" spans="1:13" x14ac:dyDescent="0.2">
      <c r="A289" s="120">
        <v>66927</v>
      </c>
      <c r="B289" s="178">
        <f t="shared" si="16"/>
        <v>46214</v>
      </c>
      <c r="C289" s="4" t="s">
        <v>372</v>
      </c>
      <c r="D289" s="4" t="s">
        <v>1311</v>
      </c>
      <c r="E289" s="4" t="s">
        <v>125</v>
      </c>
      <c r="F289" s="36">
        <v>5</v>
      </c>
      <c r="G289" s="5">
        <v>85</v>
      </c>
      <c r="H289" s="5">
        <f t="shared" si="17"/>
        <v>425</v>
      </c>
      <c r="I289" s="37">
        <v>0</v>
      </c>
      <c r="J289" s="5">
        <f t="shared" si="18"/>
        <v>425</v>
      </c>
      <c r="K289" s="4" t="s">
        <v>126</v>
      </c>
      <c r="L289" s="4" t="s">
        <v>127</v>
      </c>
      <c r="M289" s="152"/>
    </row>
    <row r="290" spans="1:13" x14ac:dyDescent="0.2">
      <c r="A290" s="120">
        <v>66927</v>
      </c>
      <c r="B290" s="178">
        <f t="shared" si="16"/>
        <v>46214</v>
      </c>
      <c r="C290" s="4" t="s">
        <v>373</v>
      </c>
      <c r="D290" s="4" t="s">
        <v>1312</v>
      </c>
      <c r="E290" s="4" t="s">
        <v>125</v>
      </c>
      <c r="F290" s="36">
        <v>15</v>
      </c>
      <c r="G290" s="5">
        <v>85</v>
      </c>
      <c r="H290" s="5">
        <f t="shared" si="17"/>
        <v>1275</v>
      </c>
      <c r="I290" s="37">
        <v>0</v>
      </c>
      <c r="J290" s="5">
        <f t="shared" si="18"/>
        <v>1275</v>
      </c>
      <c r="K290" s="4" t="s">
        <v>126</v>
      </c>
      <c r="L290" s="4" t="s">
        <v>127</v>
      </c>
      <c r="M290" s="152"/>
    </row>
    <row r="291" spans="1:13" x14ac:dyDescent="0.2">
      <c r="A291" s="120">
        <v>66927</v>
      </c>
      <c r="B291" s="178">
        <f t="shared" si="16"/>
        <v>46214</v>
      </c>
      <c r="C291" s="4" t="s">
        <v>374</v>
      </c>
      <c r="D291" s="4" t="s">
        <v>141</v>
      </c>
      <c r="E291" s="4" t="s">
        <v>125</v>
      </c>
      <c r="F291" s="36">
        <v>20</v>
      </c>
      <c r="G291" s="5">
        <v>86</v>
      </c>
      <c r="H291" s="5">
        <f t="shared" si="17"/>
        <v>1720</v>
      </c>
      <c r="I291" s="37">
        <v>0</v>
      </c>
      <c r="J291" s="5">
        <f t="shared" si="18"/>
        <v>1720</v>
      </c>
      <c r="K291" s="4" t="s">
        <v>126</v>
      </c>
      <c r="L291" s="4" t="s">
        <v>127</v>
      </c>
      <c r="M291" s="152"/>
    </row>
    <row r="292" spans="1:13" x14ac:dyDescent="0.2">
      <c r="A292" s="120">
        <v>66927</v>
      </c>
      <c r="B292" s="178">
        <f t="shared" si="16"/>
        <v>46214</v>
      </c>
      <c r="C292" s="4" t="s">
        <v>375</v>
      </c>
      <c r="D292" s="4" t="s">
        <v>139</v>
      </c>
      <c r="E292" s="4" t="s">
        <v>125</v>
      </c>
      <c r="F292" s="36">
        <v>4</v>
      </c>
      <c r="G292" s="5">
        <v>86</v>
      </c>
      <c r="H292" s="5">
        <f t="shared" si="17"/>
        <v>344</v>
      </c>
      <c r="I292" s="37">
        <v>0</v>
      </c>
      <c r="J292" s="5">
        <f t="shared" si="18"/>
        <v>344</v>
      </c>
      <c r="K292" s="4" t="s">
        <v>126</v>
      </c>
      <c r="L292" s="4" t="s">
        <v>127</v>
      </c>
      <c r="M292" s="152"/>
    </row>
    <row r="293" spans="1:13" x14ac:dyDescent="0.2">
      <c r="A293" s="120">
        <v>66927</v>
      </c>
      <c r="B293" s="178">
        <f t="shared" si="16"/>
        <v>46214</v>
      </c>
      <c r="C293" s="4" t="s">
        <v>376</v>
      </c>
      <c r="D293" s="4" t="s">
        <v>1310</v>
      </c>
      <c r="E293" s="4" t="s">
        <v>125</v>
      </c>
      <c r="F293" s="36">
        <v>8</v>
      </c>
      <c r="G293" s="5">
        <v>85</v>
      </c>
      <c r="H293" s="5">
        <f t="shared" si="17"/>
        <v>680</v>
      </c>
      <c r="I293" s="37">
        <v>0</v>
      </c>
      <c r="J293" s="5">
        <f t="shared" si="18"/>
        <v>680</v>
      </c>
      <c r="K293" s="4" t="s">
        <v>126</v>
      </c>
      <c r="L293" s="4" t="s">
        <v>127</v>
      </c>
      <c r="M293" s="152"/>
    </row>
    <row r="294" spans="1:13" x14ac:dyDescent="0.2">
      <c r="A294" s="120">
        <v>66927</v>
      </c>
      <c r="B294" s="178">
        <f t="shared" si="16"/>
        <v>46214</v>
      </c>
      <c r="C294" s="4" t="s">
        <v>377</v>
      </c>
      <c r="D294" s="4" t="s">
        <v>134</v>
      </c>
      <c r="E294" s="4" t="s">
        <v>125</v>
      </c>
      <c r="F294" s="36">
        <v>10</v>
      </c>
      <c r="G294" s="5">
        <v>85</v>
      </c>
      <c r="H294" s="5">
        <f t="shared" si="17"/>
        <v>850</v>
      </c>
      <c r="I294" s="37">
        <v>0</v>
      </c>
      <c r="J294" s="5">
        <f t="shared" si="18"/>
        <v>850</v>
      </c>
      <c r="K294" s="4" t="s">
        <v>126</v>
      </c>
      <c r="L294" s="4" t="s">
        <v>127</v>
      </c>
      <c r="M294" s="152"/>
    </row>
    <row r="295" spans="1:13" x14ac:dyDescent="0.2">
      <c r="A295" s="120">
        <v>66927</v>
      </c>
      <c r="B295" s="178">
        <f t="shared" si="16"/>
        <v>46214</v>
      </c>
      <c r="C295" s="4" t="s">
        <v>378</v>
      </c>
      <c r="D295" s="4" t="s">
        <v>1309</v>
      </c>
      <c r="E295" s="4" t="s">
        <v>125</v>
      </c>
      <c r="F295" s="36">
        <v>15</v>
      </c>
      <c r="G295" s="5">
        <v>85</v>
      </c>
      <c r="H295" s="5">
        <f t="shared" si="17"/>
        <v>1275</v>
      </c>
      <c r="I295" s="37">
        <v>0</v>
      </c>
      <c r="J295" s="5">
        <f t="shared" si="18"/>
        <v>1275</v>
      </c>
      <c r="K295" s="4" t="s">
        <v>126</v>
      </c>
      <c r="L295" s="4" t="s">
        <v>127</v>
      </c>
      <c r="M295" s="152"/>
    </row>
    <row r="296" spans="1:13" x14ac:dyDescent="0.2">
      <c r="A296" s="120">
        <v>66927</v>
      </c>
      <c r="B296" s="178">
        <f t="shared" si="16"/>
        <v>46214</v>
      </c>
      <c r="C296" s="4" t="s">
        <v>379</v>
      </c>
      <c r="D296" s="4" t="s">
        <v>1308</v>
      </c>
      <c r="E296" s="4" t="s">
        <v>125</v>
      </c>
      <c r="F296" s="36">
        <v>5</v>
      </c>
      <c r="G296" s="5">
        <v>85</v>
      </c>
      <c r="H296" s="5">
        <f t="shared" si="17"/>
        <v>425</v>
      </c>
      <c r="I296" s="37">
        <v>0</v>
      </c>
      <c r="J296" s="5">
        <f t="shared" si="18"/>
        <v>425</v>
      </c>
      <c r="K296" s="4" t="s">
        <v>126</v>
      </c>
      <c r="L296" s="4" t="s">
        <v>127</v>
      </c>
      <c r="M296" s="152"/>
    </row>
    <row r="297" spans="1:13" x14ac:dyDescent="0.2">
      <c r="A297" s="120">
        <v>66927</v>
      </c>
      <c r="B297" s="178">
        <f t="shared" si="16"/>
        <v>46214</v>
      </c>
      <c r="C297" s="4" t="s">
        <v>380</v>
      </c>
      <c r="D297" s="4" t="s">
        <v>1325</v>
      </c>
      <c r="E297" s="4" t="s">
        <v>125</v>
      </c>
      <c r="F297" s="36">
        <v>10</v>
      </c>
      <c r="G297" s="5">
        <v>86</v>
      </c>
      <c r="H297" s="5">
        <f t="shared" si="17"/>
        <v>860</v>
      </c>
      <c r="I297" s="37">
        <v>0</v>
      </c>
      <c r="J297" s="5">
        <f t="shared" si="18"/>
        <v>860</v>
      </c>
      <c r="K297" s="4" t="s">
        <v>126</v>
      </c>
      <c r="L297" s="4" t="s">
        <v>127</v>
      </c>
      <c r="M297" s="152"/>
    </row>
    <row r="298" spans="1:13" x14ac:dyDescent="0.2">
      <c r="A298" s="120">
        <v>66927</v>
      </c>
      <c r="B298" s="178">
        <f t="shared" si="16"/>
        <v>46214</v>
      </c>
      <c r="C298" s="4" t="s">
        <v>381</v>
      </c>
      <c r="D298" s="4" t="s">
        <v>145</v>
      </c>
      <c r="E298" s="4" t="s">
        <v>125</v>
      </c>
      <c r="F298" s="36">
        <v>30</v>
      </c>
      <c r="G298" s="5">
        <v>95</v>
      </c>
      <c r="H298" s="5">
        <f t="shared" si="17"/>
        <v>2850</v>
      </c>
      <c r="I298" s="37">
        <v>0</v>
      </c>
      <c r="J298" s="5">
        <f t="shared" si="18"/>
        <v>2850</v>
      </c>
      <c r="K298" s="4" t="s">
        <v>126</v>
      </c>
      <c r="L298" s="4" t="s">
        <v>127</v>
      </c>
      <c r="M298" s="152"/>
    </row>
    <row r="299" spans="1:13" x14ac:dyDescent="0.2">
      <c r="A299" s="120">
        <v>66927</v>
      </c>
      <c r="B299" s="178">
        <f t="shared" si="16"/>
        <v>46214</v>
      </c>
      <c r="C299" s="4" t="s">
        <v>382</v>
      </c>
      <c r="D299" s="4" t="s">
        <v>264</v>
      </c>
      <c r="E299" s="4" t="s">
        <v>125</v>
      </c>
      <c r="F299" s="36">
        <v>4</v>
      </c>
      <c r="G299" s="5">
        <v>90</v>
      </c>
      <c r="H299" s="5">
        <f t="shared" si="17"/>
        <v>360</v>
      </c>
      <c r="I299" s="37">
        <v>0</v>
      </c>
      <c r="J299" s="5">
        <f t="shared" si="18"/>
        <v>360</v>
      </c>
      <c r="K299" s="4" t="s">
        <v>126</v>
      </c>
      <c r="L299" s="4" t="s">
        <v>127</v>
      </c>
      <c r="M299" s="152"/>
    </row>
    <row r="300" spans="1:13" x14ac:dyDescent="0.2">
      <c r="A300" s="120">
        <v>66927</v>
      </c>
      <c r="B300" s="178">
        <f t="shared" si="16"/>
        <v>46214</v>
      </c>
      <c r="C300" s="4" t="s">
        <v>383</v>
      </c>
      <c r="D300" s="4" t="s">
        <v>153</v>
      </c>
      <c r="E300" s="4" t="s">
        <v>125</v>
      </c>
      <c r="F300" s="36">
        <v>5.5</v>
      </c>
      <c r="G300" s="5">
        <v>91.82</v>
      </c>
      <c r="H300" s="5">
        <f t="shared" si="17"/>
        <v>505.01</v>
      </c>
      <c r="I300" s="37">
        <v>0</v>
      </c>
      <c r="J300" s="5">
        <f t="shared" si="18"/>
        <v>505.01</v>
      </c>
      <c r="K300" s="4" t="s">
        <v>126</v>
      </c>
      <c r="L300" s="4" t="s">
        <v>127</v>
      </c>
      <c r="M300" s="152"/>
    </row>
    <row r="301" spans="1:13" x14ac:dyDescent="0.2">
      <c r="A301" s="120">
        <v>66927</v>
      </c>
      <c r="B301" s="178">
        <f t="shared" si="16"/>
        <v>46214</v>
      </c>
      <c r="C301" s="4" t="s">
        <v>384</v>
      </c>
      <c r="D301" s="4" t="s">
        <v>151</v>
      </c>
      <c r="E301" s="4" t="s">
        <v>125</v>
      </c>
      <c r="F301" s="36">
        <v>8</v>
      </c>
      <c r="G301" s="5">
        <v>85</v>
      </c>
      <c r="H301" s="5">
        <f t="shared" si="17"/>
        <v>680</v>
      </c>
      <c r="I301" s="37">
        <v>0</v>
      </c>
      <c r="J301" s="5">
        <f t="shared" si="18"/>
        <v>680</v>
      </c>
      <c r="K301" s="4" t="s">
        <v>126</v>
      </c>
      <c r="L301" s="4" t="s">
        <v>127</v>
      </c>
      <c r="M301" s="152"/>
    </row>
    <row r="302" spans="1:13" x14ac:dyDescent="0.2">
      <c r="A302" s="120">
        <v>66928</v>
      </c>
      <c r="B302" s="178">
        <f t="shared" si="16"/>
        <v>46215</v>
      </c>
      <c r="C302" s="4" t="s">
        <v>385</v>
      </c>
      <c r="D302" s="4" t="s">
        <v>1325</v>
      </c>
      <c r="E302" s="4" t="s">
        <v>125</v>
      </c>
      <c r="F302" s="36">
        <v>15</v>
      </c>
      <c r="G302" s="5">
        <v>86</v>
      </c>
      <c r="H302" s="5">
        <f t="shared" si="17"/>
        <v>1290</v>
      </c>
      <c r="I302" s="37">
        <v>0</v>
      </c>
      <c r="J302" s="5">
        <f t="shared" si="18"/>
        <v>1290</v>
      </c>
      <c r="K302" s="4" t="s">
        <v>126</v>
      </c>
      <c r="L302" s="4" t="s">
        <v>127</v>
      </c>
      <c r="M302" s="152"/>
    </row>
    <row r="303" spans="1:13" x14ac:dyDescent="0.2">
      <c r="A303" s="120">
        <v>66928</v>
      </c>
      <c r="B303" s="178">
        <f t="shared" si="16"/>
        <v>46215</v>
      </c>
      <c r="C303" s="4" t="s">
        <v>386</v>
      </c>
      <c r="D303" s="4" t="s">
        <v>1305</v>
      </c>
      <c r="E303" s="4" t="s">
        <v>125</v>
      </c>
      <c r="F303" s="36">
        <v>35</v>
      </c>
      <c r="G303" s="5">
        <v>85</v>
      </c>
      <c r="H303" s="5">
        <f t="shared" si="17"/>
        <v>2975</v>
      </c>
      <c r="I303" s="37">
        <v>0</v>
      </c>
      <c r="J303" s="5">
        <f t="shared" si="18"/>
        <v>2975</v>
      </c>
      <c r="K303" s="4" t="s">
        <v>126</v>
      </c>
      <c r="L303" s="4" t="s">
        <v>127</v>
      </c>
      <c r="M303" s="152"/>
    </row>
    <row r="304" spans="1:13" x14ac:dyDescent="0.2">
      <c r="A304" s="120">
        <v>66928</v>
      </c>
      <c r="B304" s="178">
        <f t="shared" si="16"/>
        <v>46215</v>
      </c>
      <c r="C304" s="4" t="s">
        <v>387</v>
      </c>
      <c r="D304" s="4" t="s">
        <v>134</v>
      </c>
      <c r="E304" s="4" t="s">
        <v>125</v>
      </c>
      <c r="F304" s="36">
        <v>10</v>
      </c>
      <c r="G304" s="5">
        <v>85</v>
      </c>
      <c r="H304" s="5">
        <f t="shared" si="17"/>
        <v>850</v>
      </c>
      <c r="I304" s="37">
        <v>0</v>
      </c>
      <c r="J304" s="5">
        <f t="shared" si="18"/>
        <v>850</v>
      </c>
      <c r="K304" s="4" t="s">
        <v>126</v>
      </c>
      <c r="L304" s="4" t="s">
        <v>127</v>
      </c>
      <c r="M304" s="152"/>
    </row>
    <row r="305" spans="1:13" x14ac:dyDescent="0.2">
      <c r="A305" s="120">
        <v>66928</v>
      </c>
      <c r="B305" s="178">
        <f t="shared" si="16"/>
        <v>46215</v>
      </c>
      <c r="C305" s="4" t="s">
        <v>388</v>
      </c>
      <c r="D305" s="4" t="s">
        <v>1310</v>
      </c>
      <c r="E305" s="4" t="s">
        <v>125</v>
      </c>
      <c r="F305" s="36">
        <v>8</v>
      </c>
      <c r="G305" s="5">
        <v>85</v>
      </c>
      <c r="H305" s="5">
        <f t="shared" si="17"/>
        <v>680</v>
      </c>
      <c r="I305" s="37">
        <v>0</v>
      </c>
      <c r="J305" s="5">
        <f t="shared" si="18"/>
        <v>680</v>
      </c>
      <c r="K305" s="4" t="s">
        <v>126</v>
      </c>
      <c r="L305" s="4" t="s">
        <v>127</v>
      </c>
      <c r="M305" s="152"/>
    </row>
    <row r="306" spans="1:13" x14ac:dyDescent="0.2">
      <c r="A306" s="120">
        <v>66928</v>
      </c>
      <c r="B306" s="178">
        <f t="shared" si="16"/>
        <v>46215</v>
      </c>
      <c r="C306" s="4" t="s">
        <v>389</v>
      </c>
      <c r="D306" s="4" t="s">
        <v>141</v>
      </c>
      <c r="E306" s="4" t="s">
        <v>125</v>
      </c>
      <c r="F306" s="36">
        <v>30</v>
      </c>
      <c r="G306" s="5">
        <v>86</v>
      </c>
      <c r="H306" s="5">
        <f t="shared" si="17"/>
        <v>2580</v>
      </c>
      <c r="I306" s="37">
        <v>0</v>
      </c>
      <c r="J306" s="5">
        <f t="shared" si="18"/>
        <v>2580</v>
      </c>
      <c r="K306" s="4" t="s">
        <v>126</v>
      </c>
      <c r="L306" s="4" t="s">
        <v>127</v>
      </c>
      <c r="M306" s="152"/>
    </row>
    <row r="307" spans="1:13" x14ac:dyDescent="0.2">
      <c r="A307" s="120">
        <v>66928</v>
      </c>
      <c r="B307" s="178">
        <f t="shared" si="16"/>
        <v>46215</v>
      </c>
      <c r="C307" s="4" t="s">
        <v>390</v>
      </c>
      <c r="D307" s="4" t="s">
        <v>139</v>
      </c>
      <c r="E307" s="4" t="s">
        <v>125</v>
      </c>
      <c r="F307" s="36">
        <v>4</v>
      </c>
      <c r="G307" s="5">
        <v>86</v>
      </c>
      <c r="H307" s="5">
        <f t="shared" si="17"/>
        <v>344</v>
      </c>
      <c r="I307" s="37">
        <v>0</v>
      </c>
      <c r="J307" s="5">
        <f t="shared" si="18"/>
        <v>344</v>
      </c>
      <c r="K307" s="4" t="s">
        <v>126</v>
      </c>
      <c r="L307" s="4" t="s">
        <v>127</v>
      </c>
      <c r="M307" s="152"/>
    </row>
    <row r="308" spans="1:13" x14ac:dyDescent="0.2">
      <c r="A308" s="120">
        <v>66928</v>
      </c>
      <c r="B308" s="178">
        <f t="shared" si="16"/>
        <v>46215</v>
      </c>
      <c r="C308" s="4" t="s">
        <v>391</v>
      </c>
      <c r="D308" s="4" t="s">
        <v>145</v>
      </c>
      <c r="E308" s="4" t="s">
        <v>125</v>
      </c>
      <c r="F308" s="36">
        <v>25</v>
      </c>
      <c r="G308" s="5">
        <v>95</v>
      </c>
      <c r="H308" s="5">
        <f t="shared" si="17"/>
        <v>2375</v>
      </c>
      <c r="I308" s="37">
        <v>0</v>
      </c>
      <c r="J308" s="5">
        <f t="shared" si="18"/>
        <v>2375</v>
      </c>
      <c r="K308" s="4" t="s">
        <v>126</v>
      </c>
      <c r="L308" s="4" t="s">
        <v>127</v>
      </c>
      <c r="M308" s="152"/>
    </row>
    <row r="309" spans="1:13" x14ac:dyDescent="0.2">
      <c r="A309" s="120">
        <v>66928</v>
      </c>
      <c r="B309" s="178">
        <f t="shared" si="16"/>
        <v>46215</v>
      </c>
      <c r="C309" s="4" t="s">
        <v>391</v>
      </c>
      <c r="D309" s="4" t="s">
        <v>145</v>
      </c>
      <c r="E309" s="4" t="s">
        <v>125</v>
      </c>
      <c r="F309" s="36">
        <v>12</v>
      </c>
      <c r="G309" s="5">
        <v>85</v>
      </c>
      <c r="H309" s="5">
        <f t="shared" si="17"/>
        <v>1020</v>
      </c>
      <c r="I309" s="37">
        <v>0</v>
      </c>
      <c r="J309" s="5">
        <f t="shared" si="18"/>
        <v>1020</v>
      </c>
      <c r="K309" s="4" t="s">
        <v>126</v>
      </c>
      <c r="L309" s="4" t="s">
        <v>127</v>
      </c>
      <c r="M309" s="152"/>
    </row>
    <row r="310" spans="1:13" x14ac:dyDescent="0.2">
      <c r="A310" s="120">
        <v>66928</v>
      </c>
      <c r="B310" s="178">
        <f t="shared" si="16"/>
        <v>46215</v>
      </c>
      <c r="C310" s="4" t="s">
        <v>392</v>
      </c>
      <c r="D310" s="4" t="s">
        <v>1306</v>
      </c>
      <c r="E310" s="4" t="s">
        <v>125</v>
      </c>
      <c r="F310" s="36">
        <v>35</v>
      </c>
      <c r="G310" s="5">
        <v>85</v>
      </c>
      <c r="H310" s="5">
        <f t="shared" si="17"/>
        <v>2975</v>
      </c>
      <c r="I310" s="37">
        <v>0</v>
      </c>
      <c r="J310" s="5">
        <f t="shared" si="18"/>
        <v>2975</v>
      </c>
      <c r="K310" s="4" t="s">
        <v>126</v>
      </c>
      <c r="L310" s="4" t="s">
        <v>127</v>
      </c>
      <c r="M310" s="152"/>
    </row>
    <row r="311" spans="1:13" x14ac:dyDescent="0.2">
      <c r="A311" s="120">
        <v>66928</v>
      </c>
      <c r="B311" s="178">
        <f t="shared" si="16"/>
        <v>46215</v>
      </c>
      <c r="C311" s="4" t="s">
        <v>393</v>
      </c>
      <c r="D311" s="4" t="s">
        <v>1312</v>
      </c>
      <c r="E311" s="4" t="s">
        <v>125</v>
      </c>
      <c r="F311" s="36">
        <v>15</v>
      </c>
      <c r="G311" s="5">
        <v>85</v>
      </c>
      <c r="H311" s="5">
        <f t="shared" si="17"/>
        <v>1275</v>
      </c>
      <c r="I311" s="37">
        <v>0</v>
      </c>
      <c r="J311" s="5">
        <f t="shared" si="18"/>
        <v>1275</v>
      </c>
      <c r="K311" s="4" t="s">
        <v>126</v>
      </c>
      <c r="L311" s="4" t="s">
        <v>127</v>
      </c>
      <c r="M311" s="152"/>
    </row>
    <row r="312" spans="1:13" x14ac:dyDescent="0.2">
      <c r="A312" s="120">
        <v>66928</v>
      </c>
      <c r="B312" s="178">
        <f t="shared" si="16"/>
        <v>46215</v>
      </c>
      <c r="C312" s="4" t="s">
        <v>394</v>
      </c>
      <c r="D312" s="4" t="s">
        <v>1311</v>
      </c>
      <c r="E312" s="4" t="s">
        <v>125</v>
      </c>
      <c r="F312" s="36">
        <v>8</v>
      </c>
      <c r="G312" s="5">
        <v>85</v>
      </c>
      <c r="H312" s="5">
        <f t="shared" si="17"/>
        <v>680</v>
      </c>
      <c r="I312" s="37">
        <v>0</v>
      </c>
      <c r="J312" s="5">
        <f t="shared" si="18"/>
        <v>680</v>
      </c>
      <c r="K312" s="4" t="s">
        <v>126</v>
      </c>
      <c r="L312" s="4" t="s">
        <v>127</v>
      </c>
      <c r="M312" s="152"/>
    </row>
    <row r="313" spans="1:13" x14ac:dyDescent="0.2">
      <c r="A313" s="120">
        <v>66928</v>
      </c>
      <c r="B313" s="178">
        <f t="shared" si="16"/>
        <v>46215</v>
      </c>
      <c r="C313" s="4" t="s">
        <v>395</v>
      </c>
      <c r="D313" s="4" t="s">
        <v>1307</v>
      </c>
      <c r="E313" s="4" t="s">
        <v>125</v>
      </c>
      <c r="F313" s="36">
        <v>40</v>
      </c>
      <c r="G313" s="5">
        <v>86</v>
      </c>
      <c r="H313" s="5">
        <f t="shared" si="17"/>
        <v>3440</v>
      </c>
      <c r="I313" s="37">
        <v>0</v>
      </c>
      <c r="J313" s="5">
        <f t="shared" si="18"/>
        <v>3440</v>
      </c>
      <c r="K313" s="4" t="s">
        <v>126</v>
      </c>
      <c r="L313" s="4" t="s">
        <v>127</v>
      </c>
      <c r="M313" s="152"/>
    </row>
    <row r="314" spans="1:13" x14ac:dyDescent="0.2">
      <c r="A314" s="120">
        <v>66928</v>
      </c>
      <c r="B314" s="178">
        <f t="shared" si="16"/>
        <v>46215</v>
      </c>
      <c r="C314" s="4" t="s">
        <v>395</v>
      </c>
      <c r="D314" s="4" t="s">
        <v>1307</v>
      </c>
      <c r="E314" s="4" t="s">
        <v>125</v>
      </c>
      <c r="F314" s="36">
        <v>50</v>
      </c>
      <c r="G314" s="5">
        <v>85</v>
      </c>
      <c r="H314" s="5">
        <f t="shared" si="17"/>
        <v>4250</v>
      </c>
      <c r="I314" s="37">
        <v>0</v>
      </c>
      <c r="J314" s="5">
        <f t="shared" si="18"/>
        <v>4250</v>
      </c>
      <c r="K314" s="4" t="s">
        <v>126</v>
      </c>
      <c r="L314" s="4" t="s">
        <v>127</v>
      </c>
      <c r="M314" s="152"/>
    </row>
    <row r="315" spans="1:13" x14ac:dyDescent="0.2">
      <c r="A315" s="120">
        <v>66928</v>
      </c>
      <c r="B315" s="178">
        <f t="shared" si="16"/>
        <v>46215</v>
      </c>
      <c r="C315" s="4" t="s">
        <v>395</v>
      </c>
      <c r="D315" s="4" t="s">
        <v>1307</v>
      </c>
      <c r="E315" s="4" t="s">
        <v>131</v>
      </c>
      <c r="F315" s="36">
        <v>1</v>
      </c>
      <c r="G315" s="5">
        <v>80</v>
      </c>
      <c r="H315" s="5">
        <f t="shared" si="17"/>
        <v>80</v>
      </c>
      <c r="I315" s="37">
        <v>0</v>
      </c>
      <c r="J315" s="5">
        <f t="shared" si="18"/>
        <v>80</v>
      </c>
      <c r="K315" s="4" t="s">
        <v>126</v>
      </c>
      <c r="L315" s="4" t="s">
        <v>127</v>
      </c>
      <c r="M315" s="152"/>
    </row>
    <row r="316" spans="1:13" x14ac:dyDescent="0.2">
      <c r="A316" s="120">
        <v>66928</v>
      </c>
      <c r="B316" s="178">
        <f t="shared" si="16"/>
        <v>46215</v>
      </c>
      <c r="C316" s="4" t="s">
        <v>396</v>
      </c>
      <c r="D316" s="4" t="s">
        <v>147</v>
      </c>
      <c r="E316" s="4" t="s">
        <v>125</v>
      </c>
      <c r="F316" s="36">
        <v>20</v>
      </c>
      <c r="G316" s="5">
        <v>84</v>
      </c>
      <c r="H316" s="5">
        <f t="shared" si="17"/>
        <v>1680</v>
      </c>
      <c r="I316" s="37">
        <v>0</v>
      </c>
      <c r="J316" s="5">
        <f t="shared" si="18"/>
        <v>1680</v>
      </c>
      <c r="K316" s="4" t="s">
        <v>126</v>
      </c>
      <c r="L316" s="4" t="s">
        <v>127</v>
      </c>
      <c r="M316" s="152"/>
    </row>
    <row r="317" spans="1:13" x14ac:dyDescent="0.2">
      <c r="A317" s="120">
        <v>66928</v>
      </c>
      <c r="B317" s="178">
        <f t="shared" si="16"/>
        <v>46215</v>
      </c>
      <c r="C317" s="4" t="s">
        <v>397</v>
      </c>
      <c r="D317" s="4" t="s">
        <v>151</v>
      </c>
      <c r="E317" s="4" t="s">
        <v>125</v>
      </c>
      <c r="F317" s="36">
        <v>8</v>
      </c>
      <c r="G317" s="5">
        <v>85</v>
      </c>
      <c r="H317" s="5">
        <f t="shared" si="17"/>
        <v>680</v>
      </c>
      <c r="I317" s="37">
        <v>0</v>
      </c>
      <c r="J317" s="5">
        <f t="shared" si="18"/>
        <v>680</v>
      </c>
      <c r="K317" s="4" t="s">
        <v>126</v>
      </c>
      <c r="L317" s="4" t="s">
        <v>127</v>
      </c>
      <c r="M317" s="152"/>
    </row>
    <row r="318" spans="1:13" x14ac:dyDescent="0.2">
      <c r="A318" s="120">
        <v>66928</v>
      </c>
      <c r="B318" s="178">
        <f t="shared" si="16"/>
        <v>46215</v>
      </c>
      <c r="C318" s="4" t="s">
        <v>398</v>
      </c>
      <c r="D318" s="4" t="s">
        <v>153</v>
      </c>
      <c r="E318" s="4" t="s">
        <v>125</v>
      </c>
      <c r="F318" s="36">
        <v>3.5</v>
      </c>
      <c r="G318" s="5">
        <v>100</v>
      </c>
      <c r="H318" s="5">
        <f t="shared" si="17"/>
        <v>350</v>
      </c>
      <c r="I318" s="37">
        <v>0</v>
      </c>
      <c r="J318" s="5">
        <f t="shared" si="18"/>
        <v>350</v>
      </c>
      <c r="K318" s="4" t="s">
        <v>126</v>
      </c>
      <c r="L318" s="4" t="s">
        <v>127</v>
      </c>
      <c r="M318" s="152"/>
    </row>
    <row r="319" spans="1:13" x14ac:dyDescent="0.2">
      <c r="A319" s="120">
        <v>66929</v>
      </c>
      <c r="B319" s="178">
        <f t="shared" si="16"/>
        <v>46216</v>
      </c>
      <c r="C319" s="4" t="s">
        <v>399</v>
      </c>
      <c r="D319" s="4" t="s">
        <v>1251</v>
      </c>
      <c r="E319" s="4" t="s">
        <v>400</v>
      </c>
      <c r="F319" s="36">
        <v>35</v>
      </c>
      <c r="G319" s="5">
        <v>48</v>
      </c>
      <c r="H319" s="5">
        <f t="shared" si="17"/>
        <v>1680</v>
      </c>
      <c r="I319" s="37">
        <v>0</v>
      </c>
      <c r="J319" s="5">
        <f t="shared" si="18"/>
        <v>1680</v>
      </c>
      <c r="K319" s="4" t="s">
        <v>126</v>
      </c>
      <c r="L319" s="4" t="s">
        <v>127</v>
      </c>
      <c r="M319" s="152"/>
    </row>
    <row r="320" spans="1:13" x14ac:dyDescent="0.2">
      <c r="A320" s="120">
        <v>66929</v>
      </c>
      <c r="B320" s="178">
        <f t="shared" si="16"/>
        <v>46216</v>
      </c>
      <c r="C320" s="4" t="s">
        <v>401</v>
      </c>
      <c r="D320" s="4" t="s">
        <v>264</v>
      </c>
      <c r="E320" s="4" t="s">
        <v>125</v>
      </c>
      <c r="F320" s="36">
        <v>4</v>
      </c>
      <c r="G320" s="5">
        <v>90</v>
      </c>
      <c r="H320" s="5">
        <f t="shared" si="17"/>
        <v>360</v>
      </c>
      <c r="I320" s="37">
        <v>0</v>
      </c>
      <c r="J320" s="5">
        <f t="shared" si="18"/>
        <v>360</v>
      </c>
      <c r="K320" s="4" t="s">
        <v>126</v>
      </c>
      <c r="L320" s="4" t="s">
        <v>127</v>
      </c>
      <c r="M320" s="152"/>
    </row>
    <row r="321" spans="1:13" x14ac:dyDescent="0.2">
      <c r="A321" s="120">
        <v>66929</v>
      </c>
      <c r="B321" s="178">
        <f t="shared" si="16"/>
        <v>46216</v>
      </c>
      <c r="C321" s="4" t="s">
        <v>402</v>
      </c>
      <c r="D321" s="4" t="s">
        <v>151</v>
      </c>
      <c r="E321" s="4" t="s">
        <v>125</v>
      </c>
      <c r="F321" s="36">
        <v>6</v>
      </c>
      <c r="G321" s="5">
        <v>85</v>
      </c>
      <c r="H321" s="5">
        <f t="shared" si="17"/>
        <v>510</v>
      </c>
      <c r="I321" s="37">
        <v>0</v>
      </c>
      <c r="J321" s="5">
        <f t="shared" si="18"/>
        <v>510</v>
      </c>
      <c r="K321" s="4" t="s">
        <v>126</v>
      </c>
      <c r="L321" s="4" t="s">
        <v>127</v>
      </c>
      <c r="M321" s="152"/>
    </row>
    <row r="322" spans="1:13" x14ac:dyDescent="0.2">
      <c r="A322" s="120">
        <v>66929</v>
      </c>
      <c r="B322" s="178">
        <f t="shared" si="16"/>
        <v>46216</v>
      </c>
      <c r="C322" s="4" t="s">
        <v>403</v>
      </c>
      <c r="D322" s="4" t="s">
        <v>153</v>
      </c>
      <c r="E322" s="4" t="s">
        <v>125</v>
      </c>
      <c r="F322" s="36">
        <v>7.75</v>
      </c>
      <c r="G322" s="5">
        <v>92.26</v>
      </c>
      <c r="H322" s="5">
        <f t="shared" si="17"/>
        <v>715.01499999999999</v>
      </c>
      <c r="I322" s="37">
        <v>0</v>
      </c>
      <c r="J322" s="5">
        <f t="shared" si="18"/>
        <v>715.01499999999999</v>
      </c>
      <c r="K322" s="4" t="s">
        <v>126</v>
      </c>
      <c r="L322" s="4" t="s">
        <v>127</v>
      </c>
      <c r="M322" s="152"/>
    </row>
    <row r="323" spans="1:13" x14ac:dyDescent="0.2">
      <c r="A323" s="120">
        <v>66929</v>
      </c>
      <c r="B323" s="178">
        <f t="shared" si="16"/>
        <v>46216</v>
      </c>
      <c r="C323" s="4" t="s">
        <v>404</v>
      </c>
      <c r="D323" s="4" t="s">
        <v>1302</v>
      </c>
      <c r="E323" s="4" t="s">
        <v>125</v>
      </c>
      <c r="F323" s="36">
        <v>60</v>
      </c>
      <c r="G323" s="5">
        <v>85</v>
      </c>
      <c r="H323" s="5">
        <f t="shared" si="17"/>
        <v>5100</v>
      </c>
      <c r="I323" s="37">
        <v>0</v>
      </c>
      <c r="J323" s="5">
        <f t="shared" si="18"/>
        <v>5100</v>
      </c>
      <c r="K323" s="4" t="s">
        <v>126</v>
      </c>
      <c r="L323" s="4" t="s">
        <v>127</v>
      </c>
      <c r="M323" s="152"/>
    </row>
    <row r="324" spans="1:13" x14ac:dyDescent="0.2">
      <c r="A324" s="120">
        <v>66929</v>
      </c>
      <c r="B324" s="178">
        <f t="shared" si="16"/>
        <v>46216</v>
      </c>
      <c r="C324" s="4" t="s">
        <v>404</v>
      </c>
      <c r="D324" s="4" t="s">
        <v>1302</v>
      </c>
      <c r="E324" s="4" t="s">
        <v>131</v>
      </c>
      <c r="F324" s="36">
        <v>1</v>
      </c>
      <c r="G324" s="5">
        <v>80</v>
      </c>
      <c r="H324" s="5">
        <f t="shared" si="17"/>
        <v>80</v>
      </c>
      <c r="I324" s="37">
        <v>0</v>
      </c>
      <c r="J324" s="5">
        <f t="shared" si="18"/>
        <v>80</v>
      </c>
      <c r="K324" s="4" t="s">
        <v>126</v>
      </c>
      <c r="L324" s="4" t="s">
        <v>127</v>
      </c>
      <c r="M324" s="152"/>
    </row>
    <row r="325" spans="1:13" x14ac:dyDescent="0.2">
      <c r="A325" s="120">
        <v>66929</v>
      </c>
      <c r="B325" s="178">
        <f t="shared" si="16"/>
        <v>46216</v>
      </c>
      <c r="C325" s="4" t="s">
        <v>405</v>
      </c>
      <c r="D325" s="4" t="s">
        <v>1305</v>
      </c>
      <c r="E325" s="4" t="s">
        <v>125</v>
      </c>
      <c r="F325" s="36">
        <v>30</v>
      </c>
      <c r="G325" s="5">
        <v>85</v>
      </c>
      <c r="H325" s="5">
        <f t="shared" si="17"/>
        <v>2550</v>
      </c>
      <c r="I325" s="37">
        <v>0</v>
      </c>
      <c r="J325" s="5">
        <f t="shared" si="18"/>
        <v>2550</v>
      </c>
      <c r="K325" s="4" t="s">
        <v>126</v>
      </c>
      <c r="L325" s="4" t="s">
        <v>127</v>
      </c>
      <c r="M325" s="152"/>
    </row>
    <row r="326" spans="1:13" x14ac:dyDescent="0.2">
      <c r="A326" s="120">
        <v>66929</v>
      </c>
      <c r="B326" s="178">
        <f t="shared" si="16"/>
        <v>46216</v>
      </c>
      <c r="C326" s="4" t="s">
        <v>406</v>
      </c>
      <c r="D326" s="4" t="s">
        <v>1309</v>
      </c>
      <c r="E326" s="4" t="s">
        <v>125</v>
      </c>
      <c r="F326" s="36">
        <v>12</v>
      </c>
      <c r="G326" s="5">
        <v>85</v>
      </c>
      <c r="H326" s="5">
        <f t="shared" si="17"/>
        <v>1020</v>
      </c>
      <c r="I326" s="37">
        <v>0</v>
      </c>
      <c r="J326" s="5">
        <f t="shared" si="18"/>
        <v>1020</v>
      </c>
      <c r="K326" s="4" t="s">
        <v>126</v>
      </c>
      <c r="L326" s="4" t="s">
        <v>127</v>
      </c>
      <c r="M326" s="152"/>
    </row>
    <row r="327" spans="1:13" x14ac:dyDescent="0.2">
      <c r="A327" s="120">
        <v>66929</v>
      </c>
      <c r="B327" s="178">
        <f t="shared" si="16"/>
        <v>46216</v>
      </c>
      <c r="C327" s="4" t="s">
        <v>407</v>
      </c>
      <c r="D327" s="4" t="s">
        <v>1310</v>
      </c>
      <c r="E327" s="4" t="s">
        <v>125</v>
      </c>
      <c r="F327" s="36">
        <v>8</v>
      </c>
      <c r="G327" s="5">
        <v>85</v>
      </c>
      <c r="H327" s="5">
        <f t="shared" si="17"/>
        <v>680</v>
      </c>
      <c r="I327" s="37">
        <v>0</v>
      </c>
      <c r="J327" s="5">
        <f t="shared" si="18"/>
        <v>680</v>
      </c>
      <c r="K327" s="4" t="s">
        <v>126</v>
      </c>
      <c r="L327" s="4" t="s">
        <v>127</v>
      </c>
      <c r="M327" s="152"/>
    </row>
    <row r="328" spans="1:13" x14ac:dyDescent="0.2">
      <c r="A328" s="120">
        <v>66929</v>
      </c>
      <c r="B328" s="178">
        <f t="shared" si="16"/>
        <v>46216</v>
      </c>
      <c r="C328" s="4" t="s">
        <v>408</v>
      </c>
      <c r="D328" s="4" t="s">
        <v>139</v>
      </c>
      <c r="E328" s="4" t="s">
        <v>125</v>
      </c>
      <c r="F328" s="36">
        <v>4</v>
      </c>
      <c r="G328" s="5">
        <v>86</v>
      </c>
      <c r="H328" s="5">
        <f t="shared" si="17"/>
        <v>344</v>
      </c>
      <c r="I328" s="37">
        <v>0</v>
      </c>
      <c r="J328" s="5">
        <f t="shared" si="18"/>
        <v>344</v>
      </c>
      <c r="K328" s="4" t="s">
        <v>126</v>
      </c>
      <c r="L328" s="4" t="s">
        <v>127</v>
      </c>
      <c r="M328" s="152"/>
    </row>
    <row r="329" spans="1:13" x14ac:dyDescent="0.2">
      <c r="A329" s="120">
        <v>66929</v>
      </c>
      <c r="B329" s="178">
        <f t="shared" si="16"/>
        <v>46216</v>
      </c>
      <c r="C329" s="4" t="s">
        <v>409</v>
      </c>
      <c r="D329" s="4" t="s">
        <v>141</v>
      </c>
      <c r="E329" s="4" t="s">
        <v>125</v>
      </c>
      <c r="F329" s="36">
        <v>30</v>
      </c>
      <c r="G329" s="5">
        <v>86</v>
      </c>
      <c r="H329" s="5">
        <f t="shared" si="17"/>
        <v>2580</v>
      </c>
      <c r="I329" s="37">
        <v>0</v>
      </c>
      <c r="J329" s="5">
        <f t="shared" si="18"/>
        <v>2580</v>
      </c>
      <c r="K329" s="4" t="s">
        <v>126</v>
      </c>
      <c r="L329" s="4" t="s">
        <v>127</v>
      </c>
      <c r="M329" s="152"/>
    </row>
    <row r="330" spans="1:13" x14ac:dyDescent="0.2">
      <c r="A330" s="120">
        <v>66929</v>
      </c>
      <c r="B330" s="178">
        <f t="shared" si="16"/>
        <v>46216</v>
      </c>
      <c r="C330" s="4" t="s">
        <v>410</v>
      </c>
      <c r="D330" s="4" t="s">
        <v>1306</v>
      </c>
      <c r="E330" s="4" t="s">
        <v>125</v>
      </c>
      <c r="F330" s="36">
        <v>20</v>
      </c>
      <c r="G330" s="5">
        <v>85</v>
      </c>
      <c r="H330" s="5">
        <f t="shared" si="17"/>
        <v>1700</v>
      </c>
      <c r="I330" s="37">
        <v>0</v>
      </c>
      <c r="J330" s="5">
        <f t="shared" si="18"/>
        <v>1700</v>
      </c>
      <c r="K330" s="4" t="s">
        <v>126</v>
      </c>
      <c r="L330" s="4" t="s">
        <v>127</v>
      </c>
      <c r="M330" s="152"/>
    </row>
    <row r="331" spans="1:13" x14ac:dyDescent="0.2">
      <c r="A331" s="120">
        <v>66929</v>
      </c>
      <c r="B331" s="178">
        <f t="shared" si="16"/>
        <v>46216</v>
      </c>
      <c r="C331" s="4" t="s">
        <v>411</v>
      </c>
      <c r="D331" s="4" t="s">
        <v>1312</v>
      </c>
      <c r="E331" s="4" t="s">
        <v>125</v>
      </c>
      <c r="F331" s="36">
        <v>30</v>
      </c>
      <c r="G331" s="5">
        <v>85</v>
      </c>
      <c r="H331" s="5">
        <f t="shared" si="17"/>
        <v>2550</v>
      </c>
      <c r="I331" s="37">
        <v>0</v>
      </c>
      <c r="J331" s="5">
        <f t="shared" si="18"/>
        <v>2550</v>
      </c>
      <c r="K331" s="4" t="s">
        <v>126</v>
      </c>
      <c r="L331" s="4" t="s">
        <v>127</v>
      </c>
      <c r="M331" s="152"/>
    </row>
    <row r="332" spans="1:13" x14ac:dyDescent="0.2">
      <c r="A332" s="120">
        <v>66929</v>
      </c>
      <c r="B332" s="178">
        <f t="shared" si="16"/>
        <v>46216</v>
      </c>
      <c r="C332" s="4" t="s">
        <v>412</v>
      </c>
      <c r="D332" s="4" t="s">
        <v>1311</v>
      </c>
      <c r="E332" s="4" t="s">
        <v>125</v>
      </c>
      <c r="F332" s="36">
        <v>8</v>
      </c>
      <c r="G332" s="5">
        <v>85</v>
      </c>
      <c r="H332" s="5">
        <f t="shared" si="17"/>
        <v>680</v>
      </c>
      <c r="I332" s="37">
        <v>0</v>
      </c>
      <c r="J332" s="5">
        <f t="shared" si="18"/>
        <v>680</v>
      </c>
      <c r="K332" s="4" t="s">
        <v>126</v>
      </c>
      <c r="L332" s="4" t="s">
        <v>127</v>
      </c>
      <c r="M332" s="152"/>
    </row>
    <row r="333" spans="1:13" x14ac:dyDescent="0.2">
      <c r="A333" s="120">
        <v>66929</v>
      </c>
      <c r="B333" s="178">
        <f t="shared" si="16"/>
        <v>46216</v>
      </c>
      <c r="C333" s="4" t="s">
        <v>413</v>
      </c>
      <c r="D333" s="4" t="s">
        <v>147</v>
      </c>
      <c r="E333" s="4" t="s">
        <v>125</v>
      </c>
      <c r="F333" s="36">
        <v>26</v>
      </c>
      <c r="G333" s="5">
        <v>84</v>
      </c>
      <c r="H333" s="5">
        <f t="shared" si="17"/>
        <v>2184</v>
      </c>
      <c r="I333" s="37">
        <v>0</v>
      </c>
      <c r="J333" s="5">
        <f t="shared" si="18"/>
        <v>2184</v>
      </c>
      <c r="K333" s="4" t="s">
        <v>126</v>
      </c>
      <c r="L333" s="4" t="s">
        <v>127</v>
      </c>
      <c r="M333" s="152"/>
    </row>
    <row r="334" spans="1:13" x14ac:dyDescent="0.2">
      <c r="A334" s="120">
        <v>66929</v>
      </c>
      <c r="B334" s="178">
        <f t="shared" si="16"/>
        <v>46216</v>
      </c>
      <c r="C334" s="4" t="s">
        <v>414</v>
      </c>
      <c r="D334" s="4" t="s">
        <v>1307</v>
      </c>
      <c r="E334" s="4" t="s">
        <v>125</v>
      </c>
      <c r="F334" s="36">
        <v>40</v>
      </c>
      <c r="G334" s="5">
        <v>86</v>
      </c>
      <c r="H334" s="5">
        <f t="shared" si="17"/>
        <v>3440</v>
      </c>
      <c r="I334" s="37">
        <v>0</v>
      </c>
      <c r="J334" s="5">
        <f t="shared" si="18"/>
        <v>3440</v>
      </c>
      <c r="K334" s="4" t="s">
        <v>126</v>
      </c>
      <c r="L334" s="4" t="s">
        <v>127</v>
      </c>
      <c r="M334" s="152"/>
    </row>
    <row r="335" spans="1:13" x14ac:dyDescent="0.2">
      <c r="A335" s="120">
        <v>66929</v>
      </c>
      <c r="B335" s="178">
        <f t="shared" si="16"/>
        <v>46216</v>
      </c>
      <c r="C335" s="4" t="s">
        <v>414</v>
      </c>
      <c r="D335" s="4" t="s">
        <v>1307</v>
      </c>
      <c r="E335" s="4" t="s">
        <v>125</v>
      </c>
      <c r="F335" s="36">
        <v>70</v>
      </c>
      <c r="G335" s="5">
        <v>85</v>
      </c>
      <c r="H335" s="5">
        <f t="shared" si="17"/>
        <v>5950</v>
      </c>
      <c r="I335" s="37">
        <v>0</v>
      </c>
      <c r="J335" s="5">
        <f t="shared" si="18"/>
        <v>5950</v>
      </c>
      <c r="K335" s="4" t="s">
        <v>126</v>
      </c>
      <c r="L335" s="4" t="s">
        <v>127</v>
      </c>
      <c r="M335" s="152"/>
    </row>
    <row r="336" spans="1:13" x14ac:dyDescent="0.2">
      <c r="A336" s="120">
        <v>66929</v>
      </c>
      <c r="B336" s="178">
        <f t="shared" si="16"/>
        <v>46216</v>
      </c>
      <c r="C336" s="4" t="s">
        <v>414</v>
      </c>
      <c r="D336" s="4" t="s">
        <v>1307</v>
      </c>
      <c r="E336" s="4" t="s">
        <v>131</v>
      </c>
      <c r="F336" s="36">
        <v>1</v>
      </c>
      <c r="G336" s="5">
        <v>80</v>
      </c>
      <c r="H336" s="5">
        <f t="shared" si="17"/>
        <v>80</v>
      </c>
      <c r="I336" s="37">
        <v>0</v>
      </c>
      <c r="J336" s="5">
        <f t="shared" si="18"/>
        <v>80</v>
      </c>
      <c r="K336" s="4" t="s">
        <v>126</v>
      </c>
      <c r="L336" s="4" t="s">
        <v>127</v>
      </c>
      <c r="M336" s="152"/>
    </row>
    <row r="337" spans="1:13" x14ac:dyDescent="0.2">
      <c r="A337" s="120">
        <v>66929</v>
      </c>
      <c r="B337" s="178">
        <f t="shared" si="16"/>
        <v>46216</v>
      </c>
      <c r="C337" s="4" t="s">
        <v>415</v>
      </c>
      <c r="D337" s="4" t="s">
        <v>1325</v>
      </c>
      <c r="E337" s="4" t="s">
        <v>125</v>
      </c>
      <c r="F337" s="36">
        <v>15</v>
      </c>
      <c r="G337" s="5">
        <v>86</v>
      </c>
      <c r="H337" s="5">
        <f t="shared" si="17"/>
        <v>1290</v>
      </c>
      <c r="I337" s="37">
        <v>0</v>
      </c>
      <c r="J337" s="5">
        <f t="shared" si="18"/>
        <v>1290</v>
      </c>
      <c r="K337" s="4" t="s">
        <v>126</v>
      </c>
      <c r="L337" s="4" t="s">
        <v>127</v>
      </c>
      <c r="M337" s="152"/>
    </row>
    <row r="338" spans="1:13" x14ac:dyDescent="0.2">
      <c r="A338" s="120">
        <v>66929</v>
      </c>
      <c r="B338" s="178">
        <f t="shared" si="16"/>
        <v>46216</v>
      </c>
      <c r="C338" s="4" t="s">
        <v>416</v>
      </c>
      <c r="D338" s="4" t="s">
        <v>145</v>
      </c>
      <c r="E338" s="4" t="s">
        <v>125</v>
      </c>
      <c r="F338" s="36">
        <v>20</v>
      </c>
      <c r="G338" s="5">
        <v>95</v>
      </c>
      <c r="H338" s="5">
        <f t="shared" si="17"/>
        <v>1900</v>
      </c>
      <c r="I338" s="37">
        <v>0</v>
      </c>
      <c r="J338" s="5">
        <f t="shared" si="18"/>
        <v>1900</v>
      </c>
      <c r="K338" s="4" t="s">
        <v>126</v>
      </c>
      <c r="L338" s="4" t="s">
        <v>127</v>
      </c>
      <c r="M338" s="152"/>
    </row>
    <row r="339" spans="1:13" x14ac:dyDescent="0.2">
      <c r="A339" s="120">
        <v>66929</v>
      </c>
      <c r="B339" s="178">
        <f t="shared" si="16"/>
        <v>46216</v>
      </c>
      <c r="C339" s="4" t="s">
        <v>416</v>
      </c>
      <c r="D339" s="4" t="s">
        <v>145</v>
      </c>
      <c r="E339" s="4" t="s">
        <v>125</v>
      </c>
      <c r="F339" s="36">
        <v>12</v>
      </c>
      <c r="G339" s="5">
        <v>85</v>
      </c>
      <c r="H339" s="5">
        <f t="shared" si="17"/>
        <v>1020</v>
      </c>
      <c r="I339" s="37">
        <v>0</v>
      </c>
      <c r="J339" s="5">
        <f t="shared" si="18"/>
        <v>1020</v>
      </c>
      <c r="K339" s="4" t="s">
        <v>126</v>
      </c>
      <c r="L339" s="4" t="s">
        <v>127</v>
      </c>
      <c r="M339" s="152"/>
    </row>
    <row r="340" spans="1:13" x14ac:dyDescent="0.2">
      <c r="A340" s="120">
        <v>66930</v>
      </c>
      <c r="B340" s="178">
        <f t="shared" si="16"/>
        <v>46217</v>
      </c>
      <c r="C340" s="4" t="s">
        <v>417</v>
      </c>
      <c r="D340" s="4" t="s">
        <v>1302</v>
      </c>
      <c r="E340" s="4" t="s">
        <v>125</v>
      </c>
      <c r="F340" s="36">
        <v>60</v>
      </c>
      <c r="G340" s="5">
        <v>85</v>
      </c>
      <c r="H340" s="5">
        <f t="shared" si="17"/>
        <v>5100</v>
      </c>
      <c r="I340" s="37">
        <v>0</v>
      </c>
      <c r="J340" s="5">
        <f t="shared" si="18"/>
        <v>5100</v>
      </c>
      <c r="K340" s="4" t="s">
        <v>126</v>
      </c>
      <c r="L340" s="4" t="s">
        <v>127</v>
      </c>
      <c r="M340" s="152"/>
    </row>
    <row r="341" spans="1:13" x14ac:dyDescent="0.2">
      <c r="A341" s="120">
        <v>66930</v>
      </c>
      <c r="B341" s="178">
        <f t="shared" ref="B341:B404" si="19">IF(A341="","",IF(ISNUMBER(A341),IFERROR(VLOOKUP(TEXT(A341,"yyyy/mm/dd"),BSAD,2,FALSE),""),IFERROR(VLOOKUP(A341,BSAD,2,FALSE),"")))</f>
        <v>46217</v>
      </c>
      <c r="C341" s="4" t="s">
        <v>417</v>
      </c>
      <c r="D341" s="4" t="s">
        <v>1302</v>
      </c>
      <c r="E341" s="4" t="s">
        <v>131</v>
      </c>
      <c r="F341" s="36">
        <v>1</v>
      </c>
      <c r="G341" s="5">
        <v>80</v>
      </c>
      <c r="H341" s="5">
        <f t="shared" ref="H341:H404" si="20">IF($F341="","",$F341*$G341)</f>
        <v>80</v>
      </c>
      <c r="I341" s="37">
        <v>0</v>
      </c>
      <c r="J341" s="5">
        <f t="shared" ref="J341:J404" si="21">IF($F341="","",$H341*(1-$I341/100))</f>
        <v>80</v>
      </c>
      <c r="K341" s="4" t="s">
        <v>126</v>
      </c>
      <c r="L341" s="4" t="s">
        <v>127</v>
      </c>
      <c r="M341" s="152"/>
    </row>
    <row r="342" spans="1:13" x14ac:dyDescent="0.2">
      <c r="A342" s="120">
        <v>66930</v>
      </c>
      <c r="B342" s="178">
        <f t="shared" si="19"/>
        <v>46217</v>
      </c>
      <c r="C342" s="4" t="s">
        <v>418</v>
      </c>
      <c r="D342" s="4" t="s">
        <v>1305</v>
      </c>
      <c r="E342" s="4" t="s">
        <v>125</v>
      </c>
      <c r="F342" s="36">
        <v>35</v>
      </c>
      <c r="G342" s="5">
        <v>85</v>
      </c>
      <c r="H342" s="5">
        <f t="shared" si="20"/>
        <v>2975</v>
      </c>
      <c r="I342" s="37">
        <v>0</v>
      </c>
      <c r="J342" s="5">
        <f t="shared" si="21"/>
        <v>2975</v>
      </c>
      <c r="K342" s="4" t="s">
        <v>126</v>
      </c>
      <c r="L342" s="4" t="s">
        <v>127</v>
      </c>
      <c r="M342" s="152"/>
    </row>
    <row r="343" spans="1:13" x14ac:dyDescent="0.2">
      <c r="A343" s="120">
        <v>66930</v>
      </c>
      <c r="B343" s="178">
        <f t="shared" si="19"/>
        <v>46217</v>
      </c>
      <c r="C343" s="4" t="s">
        <v>419</v>
      </c>
      <c r="D343" s="4" t="s">
        <v>1306</v>
      </c>
      <c r="E343" s="4" t="s">
        <v>125</v>
      </c>
      <c r="F343" s="36">
        <v>20</v>
      </c>
      <c r="G343" s="5">
        <v>85</v>
      </c>
      <c r="H343" s="5">
        <f t="shared" si="20"/>
        <v>1700</v>
      </c>
      <c r="I343" s="37">
        <v>0</v>
      </c>
      <c r="J343" s="5">
        <f t="shared" si="21"/>
        <v>1700</v>
      </c>
      <c r="K343" s="4" t="s">
        <v>126</v>
      </c>
      <c r="L343" s="4" t="s">
        <v>127</v>
      </c>
      <c r="M343" s="152"/>
    </row>
    <row r="344" spans="1:13" x14ac:dyDescent="0.2">
      <c r="A344" s="120">
        <v>66930</v>
      </c>
      <c r="B344" s="178">
        <f t="shared" si="19"/>
        <v>46217</v>
      </c>
      <c r="C344" s="4" t="s">
        <v>420</v>
      </c>
      <c r="D344" s="4" t="s">
        <v>1307</v>
      </c>
      <c r="E344" s="4" t="s">
        <v>125</v>
      </c>
      <c r="F344" s="36">
        <v>50</v>
      </c>
      <c r="G344" s="5">
        <v>86</v>
      </c>
      <c r="H344" s="5">
        <f t="shared" si="20"/>
        <v>4300</v>
      </c>
      <c r="I344" s="37">
        <v>0</v>
      </c>
      <c r="J344" s="5">
        <f t="shared" si="21"/>
        <v>4300</v>
      </c>
      <c r="K344" s="4" t="s">
        <v>126</v>
      </c>
      <c r="L344" s="4" t="s">
        <v>127</v>
      </c>
      <c r="M344" s="152"/>
    </row>
    <row r="345" spans="1:13" x14ac:dyDescent="0.2">
      <c r="A345" s="120">
        <v>66930</v>
      </c>
      <c r="B345" s="178">
        <f t="shared" si="19"/>
        <v>46217</v>
      </c>
      <c r="C345" s="4" t="s">
        <v>420</v>
      </c>
      <c r="D345" s="4" t="s">
        <v>1307</v>
      </c>
      <c r="E345" s="4" t="s">
        <v>125</v>
      </c>
      <c r="F345" s="36">
        <v>40</v>
      </c>
      <c r="G345" s="5">
        <v>85</v>
      </c>
      <c r="H345" s="5">
        <f t="shared" si="20"/>
        <v>3400</v>
      </c>
      <c r="I345" s="37">
        <v>0</v>
      </c>
      <c r="J345" s="5">
        <f t="shared" si="21"/>
        <v>3400</v>
      </c>
      <c r="K345" s="4" t="s">
        <v>126</v>
      </c>
      <c r="L345" s="4" t="s">
        <v>127</v>
      </c>
      <c r="M345" s="152"/>
    </row>
    <row r="346" spans="1:13" x14ac:dyDescent="0.2">
      <c r="A346" s="120">
        <v>66930</v>
      </c>
      <c r="B346" s="178">
        <f t="shared" si="19"/>
        <v>46217</v>
      </c>
      <c r="C346" s="4" t="s">
        <v>420</v>
      </c>
      <c r="D346" s="4" t="s">
        <v>1307</v>
      </c>
      <c r="E346" s="4" t="s">
        <v>131</v>
      </c>
      <c r="F346" s="36">
        <v>1</v>
      </c>
      <c r="G346" s="5">
        <v>80</v>
      </c>
      <c r="H346" s="5">
        <f t="shared" si="20"/>
        <v>80</v>
      </c>
      <c r="I346" s="37">
        <v>0</v>
      </c>
      <c r="J346" s="5">
        <f t="shared" si="21"/>
        <v>80</v>
      </c>
      <c r="K346" s="4" t="s">
        <v>126</v>
      </c>
      <c r="L346" s="4" t="s">
        <v>127</v>
      </c>
      <c r="M346" s="152"/>
    </row>
    <row r="347" spans="1:13" x14ac:dyDescent="0.2">
      <c r="A347" s="120">
        <v>66930</v>
      </c>
      <c r="B347" s="178">
        <f t="shared" si="19"/>
        <v>46217</v>
      </c>
      <c r="C347" s="4" t="s">
        <v>421</v>
      </c>
      <c r="D347" s="4" t="s">
        <v>1312</v>
      </c>
      <c r="E347" s="4" t="s">
        <v>125</v>
      </c>
      <c r="F347" s="36">
        <v>15</v>
      </c>
      <c r="G347" s="5">
        <v>85</v>
      </c>
      <c r="H347" s="5">
        <f t="shared" si="20"/>
        <v>1275</v>
      </c>
      <c r="I347" s="37">
        <v>0</v>
      </c>
      <c r="J347" s="5">
        <f t="shared" si="21"/>
        <v>1275</v>
      </c>
      <c r="K347" s="4" t="s">
        <v>126</v>
      </c>
      <c r="L347" s="4" t="s">
        <v>127</v>
      </c>
      <c r="M347" s="152"/>
    </row>
    <row r="348" spans="1:13" x14ac:dyDescent="0.2">
      <c r="A348" s="120">
        <v>66930</v>
      </c>
      <c r="B348" s="178">
        <f t="shared" si="19"/>
        <v>46217</v>
      </c>
      <c r="C348" s="4" t="s">
        <v>422</v>
      </c>
      <c r="D348" s="4" t="s">
        <v>141</v>
      </c>
      <c r="E348" s="4" t="s">
        <v>125</v>
      </c>
      <c r="F348" s="36">
        <v>20</v>
      </c>
      <c r="G348" s="5">
        <v>86</v>
      </c>
      <c r="H348" s="5">
        <f t="shared" si="20"/>
        <v>1720</v>
      </c>
      <c r="I348" s="37">
        <v>0</v>
      </c>
      <c r="J348" s="5">
        <f t="shared" si="21"/>
        <v>1720</v>
      </c>
      <c r="K348" s="4" t="s">
        <v>126</v>
      </c>
      <c r="L348" s="4" t="s">
        <v>127</v>
      </c>
      <c r="M348" s="152"/>
    </row>
    <row r="349" spans="1:13" x14ac:dyDescent="0.2">
      <c r="A349" s="120">
        <v>66930</v>
      </c>
      <c r="B349" s="178">
        <f t="shared" si="19"/>
        <v>46217</v>
      </c>
      <c r="C349" s="4" t="s">
        <v>423</v>
      </c>
      <c r="D349" s="4" t="s">
        <v>139</v>
      </c>
      <c r="E349" s="4" t="s">
        <v>125</v>
      </c>
      <c r="F349" s="36">
        <v>4</v>
      </c>
      <c r="G349" s="5">
        <v>86</v>
      </c>
      <c r="H349" s="5">
        <f t="shared" si="20"/>
        <v>344</v>
      </c>
      <c r="I349" s="37">
        <v>0</v>
      </c>
      <c r="J349" s="5">
        <f t="shared" si="21"/>
        <v>344</v>
      </c>
      <c r="K349" s="4" t="s">
        <v>126</v>
      </c>
      <c r="L349" s="4" t="s">
        <v>127</v>
      </c>
      <c r="M349" s="152"/>
    </row>
    <row r="350" spans="1:13" x14ac:dyDescent="0.2">
      <c r="A350" s="120">
        <v>66930</v>
      </c>
      <c r="B350" s="178">
        <f t="shared" si="19"/>
        <v>46217</v>
      </c>
      <c r="C350" s="4" t="s">
        <v>424</v>
      </c>
      <c r="D350" s="4" t="s">
        <v>1311</v>
      </c>
      <c r="E350" s="4" t="s">
        <v>125</v>
      </c>
      <c r="F350" s="36">
        <v>5</v>
      </c>
      <c r="G350" s="5">
        <v>85</v>
      </c>
      <c r="H350" s="5">
        <f t="shared" si="20"/>
        <v>425</v>
      </c>
      <c r="I350" s="37">
        <v>0</v>
      </c>
      <c r="J350" s="5">
        <f t="shared" si="21"/>
        <v>425</v>
      </c>
      <c r="K350" s="4" t="s">
        <v>126</v>
      </c>
      <c r="L350" s="4" t="s">
        <v>127</v>
      </c>
      <c r="M350" s="152"/>
    </row>
    <row r="351" spans="1:13" x14ac:dyDescent="0.2">
      <c r="A351" s="120">
        <v>66930</v>
      </c>
      <c r="B351" s="178">
        <f t="shared" si="19"/>
        <v>46217</v>
      </c>
      <c r="C351" s="4" t="s">
        <v>425</v>
      </c>
      <c r="D351" s="4" t="s">
        <v>1310</v>
      </c>
      <c r="E351" s="4" t="s">
        <v>125</v>
      </c>
      <c r="F351" s="36">
        <v>8</v>
      </c>
      <c r="G351" s="5">
        <v>85</v>
      </c>
      <c r="H351" s="5">
        <f t="shared" si="20"/>
        <v>680</v>
      </c>
      <c r="I351" s="37">
        <v>0</v>
      </c>
      <c r="J351" s="5">
        <f t="shared" si="21"/>
        <v>680</v>
      </c>
      <c r="K351" s="4" t="s">
        <v>126</v>
      </c>
      <c r="L351" s="4" t="s">
        <v>127</v>
      </c>
      <c r="M351" s="152"/>
    </row>
    <row r="352" spans="1:13" x14ac:dyDescent="0.2">
      <c r="A352" s="120">
        <v>66930</v>
      </c>
      <c r="B352" s="178">
        <f t="shared" si="19"/>
        <v>46217</v>
      </c>
      <c r="C352" s="4" t="s">
        <v>426</v>
      </c>
      <c r="D352" s="4" t="s">
        <v>1309</v>
      </c>
      <c r="E352" s="4" t="s">
        <v>125</v>
      </c>
      <c r="F352" s="36">
        <v>15</v>
      </c>
      <c r="G352" s="5">
        <v>85</v>
      </c>
      <c r="H352" s="5">
        <f t="shared" si="20"/>
        <v>1275</v>
      </c>
      <c r="I352" s="37">
        <v>0</v>
      </c>
      <c r="J352" s="5">
        <f t="shared" si="21"/>
        <v>1275</v>
      </c>
      <c r="K352" s="4" t="s">
        <v>126</v>
      </c>
      <c r="L352" s="4" t="s">
        <v>127</v>
      </c>
      <c r="M352" s="152"/>
    </row>
    <row r="353" spans="1:13" x14ac:dyDescent="0.2">
      <c r="A353" s="120">
        <v>66930</v>
      </c>
      <c r="B353" s="178">
        <f t="shared" si="19"/>
        <v>46217</v>
      </c>
      <c r="C353" s="4" t="s">
        <v>427</v>
      </c>
      <c r="D353" s="4" t="s">
        <v>134</v>
      </c>
      <c r="E353" s="4" t="s">
        <v>125</v>
      </c>
      <c r="F353" s="36">
        <v>10</v>
      </c>
      <c r="G353" s="5">
        <v>85</v>
      </c>
      <c r="H353" s="5">
        <f t="shared" si="20"/>
        <v>850</v>
      </c>
      <c r="I353" s="37">
        <v>0</v>
      </c>
      <c r="J353" s="5">
        <f t="shared" si="21"/>
        <v>850</v>
      </c>
      <c r="K353" s="4" t="s">
        <v>126</v>
      </c>
      <c r="L353" s="4" t="s">
        <v>127</v>
      </c>
      <c r="M353" s="152"/>
    </row>
    <row r="354" spans="1:13" x14ac:dyDescent="0.2">
      <c r="A354" s="120">
        <v>66930</v>
      </c>
      <c r="B354" s="178">
        <f t="shared" si="19"/>
        <v>46217</v>
      </c>
      <c r="C354" s="4" t="s">
        <v>428</v>
      </c>
      <c r="D354" s="4" t="s">
        <v>145</v>
      </c>
      <c r="E354" s="4" t="s">
        <v>125</v>
      </c>
      <c r="F354" s="36">
        <v>25</v>
      </c>
      <c r="G354" s="5">
        <v>95</v>
      </c>
      <c r="H354" s="5">
        <f t="shared" si="20"/>
        <v>2375</v>
      </c>
      <c r="I354" s="37">
        <v>0</v>
      </c>
      <c r="J354" s="5">
        <f t="shared" si="21"/>
        <v>2375</v>
      </c>
      <c r="K354" s="4" t="s">
        <v>126</v>
      </c>
      <c r="L354" s="4" t="s">
        <v>127</v>
      </c>
      <c r="M354" s="152"/>
    </row>
    <row r="355" spans="1:13" x14ac:dyDescent="0.2">
      <c r="A355" s="120">
        <v>66930</v>
      </c>
      <c r="B355" s="178">
        <f t="shared" si="19"/>
        <v>46217</v>
      </c>
      <c r="C355" s="4" t="s">
        <v>429</v>
      </c>
      <c r="D355" s="4" t="s">
        <v>1325</v>
      </c>
      <c r="E355" s="4" t="s">
        <v>125</v>
      </c>
      <c r="F355" s="36">
        <v>10</v>
      </c>
      <c r="G355" s="5">
        <v>86</v>
      </c>
      <c r="H355" s="5">
        <f t="shared" si="20"/>
        <v>860</v>
      </c>
      <c r="I355" s="37">
        <v>0</v>
      </c>
      <c r="J355" s="5">
        <f t="shared" si="21"/>
        <v>860</v>
      </c>
      <c r="K355" s="4" t="s">
        <v>126</v>
      </c>
      <c r="L355" s="4" t="s">
        <v>127</v>
      </c>
      <c r="M355" s="152"/>
    </row>
    <row r="356" spans="1:13" x14ac:dyDescent="0.2">
      <c r="A356" s="120">
        <v>66930</v>
      </c>
      <c r="B356" s="178">
        <f t="shared" si="19"/>
        <v>46217</v>
      </c>
      <c r="C356" s="4" t="s">
        <v>429</v>
      </c>
      <c r="D356" s="4" t="s">
        <v>1325</v>
      </c>
      <c r="E356" s="4" t="s">
        <v>149</v>
      </c>
      <c r="F356" s="36">
        <v>2</v>
      </c>
      <c r="G356" s="5">
        <v>800</v>
      </c>
      <c r="H356" s="5">
        <f t="shared" si="20"/>
        <v>1600</v>
      </c>
      <c r="I356" s="37">
        <v>0</v>
      </c>
      <c r="J356" s="5">
        <f t="shared" si="21"/>
        <v>1600</v>
      </c>
      <c r="K356" s="4" t="s">
        <v>126</v>
      </c>
      <c r="L356" s="4" t="s">
        <v>127</v>
      </c>
      <c r="M356" s="152"/>
    </row>
    <row r="357" spans="1:13" x14ac:dyDescent="0.2">
      <c r="A357" s="120">
        <v>66930</v>
      </c>
      <c r="B357" s="178">
        <f t="shared" si="19"/>
        <v>46217</v>
      </c>
      <c r="C357" s="4" t="s">
        <v>430</v>
      </c>
      <c r="D357" s="4" t="s">
        <v>147</v>
      </c>
      <c r="E357" s="4" t="s">
        <v>125</v>
      </c>
      <c r="F357" s="36">
        <v>25</v>
      </c>
      <c r="G357" s="5">
        <v>84</v>
      </c>
      <c r="H357" s="5">
        <f t="shared" si="20"/>
        <v>2100</v>
      </c>
      <c r="I357" s="37">
        <v>0</v>
      </c>
      <c r="J357" s="5">
        <f t="shared" si="21"/>
        <v>2100</v>
      </c>
      <c r="K357" s="4" t="s">
        <v>126</v>
      </c>
      <c r="L357" s="4" t="s">
        <v>127</v>
      </c>
      <c r="M357" s="152"/>
    </row>
    <row r="358" spans="1:13" x14ac:dyDescent="0.2">
      <c r="A358" s="120">
        <v>66930</v>
      </c>
      <c r="B358" s="178">
        <f t="shared" si="19"/>
        <v>46217</v>
      </c>
      <c r="C358" s="4" t="s">
        <v>431</v>
      </c>
      <c r="D358" s="4" t="s">
        <v>151</v>
      </c>
      <c r="E358" s="4" t="s">
        <v>125</v>
      </c>
      <c r="F358" s="36">
        <v>7</v>
      </c>
      <c r="G358" s="5">
        <v>85</v>
      </c>
      <c r="H358" s="5">
        <f t="shared" si="20"/>
        <v>595</v>
      </c>
      <c r="I358" s="37">
        <v>0</v>
      </c>
      <c r="J358" s="5">
        <f t="shared" si="21"/>
        <v>595</v>
      </c>
      <c r="K358" s="4" t="s">
        <v>126</v>
      </c>
      <c r="L358" s="4" t="s">
        <v>127</v>
      </c>
      <c r="M358" s="152"/>
    </row>
    <row r="359" spans="1:13" x14ac:dyDescent="0.2">
      <c r="A359" s="120">
        <v>66930</v>
      </c>
      <c r="B359" s="178">
        <f t="shared" si="19"/>
        <v>46217</v>
      </c>
      <c r="C359" s="4" t="s">
        <v>432</v>
      </c>
      <c r="D359" s="4" t="s">
        <v>153</v>
      </c>
      <c r="E359" s="4" t="s">
        <v>125</v>
      </c>
      <c r="F359" s="36">
        <v>5.25</v>
      </c>
      <c r="G359" s="5">
        <v>100</v>
      </c>
      <c r="H359" s="5">
        <f t="shared" si="20"/>
        <v>525</v>
      </c>
      <c r="I359" s="37">
        <v>0</v>
      </c>
      <c r="J359" s="5">
        <f t="shared" si="21"/>
        <v>525</v>
      </c>
      <c r="K359" s="4" t="s">
        <v>126</v>
      </c>
      <c r="L359" s="4" t="s">
        <v>127</v>
      </c>
      <c r="M359" s="152"/>
    </row>
    <row r="360" spans="1:13" x14ac:dyDescent="0.2">
      <c r="A360" s="120">
        <v>66931</v>
      </c>
      <c r="B360" s="178">
        <f t="shared" si="19"/>
        <v>46218</v>
      </c>
      <c r="C360" s="4" t="s">
        <v>433</v>
      </c>
      <c r="D360" s="4" t="s">
        <v>1302</v>
      </c>
      <c r="E360" s="4" t="s">
        <v>125</v>
      </c>
      <c r="F360" s="36">
        <v>60</v>
      </c>
      <c r="G360" s="5">
        <v>85</v>
      </c>
      <c r="H360" s="5">
        <f t="shared" si="20"/>
        <v>5100</v>
      </c>
      <c r="I360" s="37">
        <v>0</v>
      </c>
      <c r="J360" s="5">
        <f t="shared" si="21"/>
        <v>5100</v>
      </c>
      <c r="K360" s="4" t="s">
        <v>126</v>
      </c>
      <c r="L360" s="4" t="s">
        <v>127</v>
      </c>
      <c r="M360" s="152"/>
    </row>
    <row r="361" spans="1:13" x14ac:dyDescent="0.2">
      <c r="A361" s="120">
        <v>66931</v>
      </c>
      <c r="B361" s="178">
        <f t="shared" si="19"/>
        <v>46218</v>
      </c>
      <c r="C361" s="4" t="s">
        <v>433</v>
      </c>
      <c r="D361" s="4" t="s">
        <v>1302</v>
      </c>
      <c r="E361" s="4" t="s">
        <v>131</v>
      </c>
      <c r="F361" s="36">
        <v>1</v>
      </c>
      <c r="G361" s="5">
        <v>80</v>
      </c>
      <c r="H361" s="5">
        <f t="shared" si="20"/>
        <v>80</v>
      </c>
      <c r="I361" s="37">
        <v>0</v>
      </c>
      <c r="J361" s="5">
        <f t="shared" si="21"/>
        <v>80</v>
      </c>
      <c r="K361" s="4" t="s">
        <v>126</v>
      </c>
      <c r="L361" s="4" t="s">
        <v>127</v>
      </c>
      <c r="M361" s="152"/>
    </row>
    <row r="362" spans="1:13" x14ac:dyDescent="0.2">
      <c r="A362" s="120">
        <v>66931</v>
      </c>
      <c r="B362" s="178">
        <f t="shared" si="19"/>
        <v>46218</v>
      </c>
      <c r="C362" s="4" t="s">
        <v>434</v>
      </c>
      <c r="D362" s="4" t="s">
        <v>1305</v>
      </c>
      <c r="E362" s="4" t="s">
        <v>125</v>
      </c>
      <c r="F362" s="36">
        <v>35</v>
      </c>
      <c r="G362" s="5">
        <v>85</v>
      </c>
      <c r="H362" s="5">
        <f t="shared" si="20"/>
        <v>2975</v>
      </c>
      <c r="I362" s="37">
        <v>0</v>
      </c>
      <c r="J362" s="5">
        <f t="shared" si="21"/>
        <v>2975</v>
      </c>
      <c r="K362" s="4" t="s">
        <v>126</v>
      </c>
      <c r="L362" s="4" t="s">
        <v>127</v>
      </c>
      <c r="M362" s="152"/>
    </row>
    <row r="363" spans="1:13" x14ac:dyDescent="0.2">
      <c r="A363" s="120">
        <v>66931</v>
      </c>
      <c r="B363" s="178">
        <f t="shared" si="19"/>
        <v>46218</v>
      </c>
      <c r="C363" s="4" t="s">
        <v>435</v>
      </c>
      <c r="D363" s="4" t="s">
        <v>134</v>
      </c>
      <c r="E363" s="4" t="s">
        <v>125</v>
      </c>
      <c r="F363" s="36">
        <v>10</v>
      </c>
      <c r="G363" s="5">
        <v>85</v>
      </c>
      <c r="H363" s="5">
        <f t="shared" si="20"/>
        <v>850</v>
      </c>
      <c r="I363" s="37">
        <v>0</v>
      </c>
      <c r="J363" s="5">
        <f t="shared" si="21"/>
        <v>850</v>
      </c>
      <c r="K363" s="4" t="s">
        <v>126</v>
      </c>
      <c r="L363" s="4" t="s">
        <v>127</v>
      </c>
      <c r="M363" s="152"/>
    </row>
    <row r="364" spans="1:13" x14ac:dyDescent="0.2">
      <c r="A364" s="120">
        <v>66931</v>
      </c>
      <c r="B364" s="178">
        <f t="shared" si="19"/>
        <v>46218</v>
      </c>
      <c r="C364" s="4" t="s">
        <v>436</v>
      </c>
      <c r="D364" s="4" t="s">
        <v>1310</v>
      </c>
      <c r="E364" s="4" t="s">
        <v>125</v>
      </c>
      <c r="F364" s="36">
        <v>8</v>
      </c>
      <c r="G364" s="5">
        <v>85</v>
      </c>
      <c r="H364" s="5">
        <f t="shared" si="20"/>
        <v>680</v>
      </c>
      <c r="I364" s="37">
        <v>0</v>
      </c>
      <c r="J364" s="5">
        <f t="shared" si="21"/>
        <v>680</v>
      </c>
      <c r="K364" s="4" t="s">
        <v>126</v>
      </c>
      <c r="L364" s="4" t="s">
        <v>127</v>
      </c>
      <c r="M364" s="152"/>
    </row>
    <row r="365" spans="1:13" x14ac:dyDescent="0.2">
      <c r="A365" s="120">
        <v>66931</v>
      </c>
      <c r="B365" s="178">
        <f t="shared" si="19"/>
        <v>46218</v>
      </c>
      <c r="C365" s="4" t="s">
        <v>437</v>
      </c>
      <c r="D365" s="4" t="s">
        <v>139</v>
      </c>
      <c r="E365" s="4" t="s">
        <v>125</v>
      </c>
      <c r="F365" s="36">
        <v>4.5</v>
      </c>
      <c r="G365" s="5">
        <v>86</v>
      </c>
      <c r="H365" s="5">
        <f t="shared" si="20"/>
        <v>387</v>
      </c>
      <c r="I365" s="37">
        <v>0</v>
      </c>
      <c r="J365" s="5">
        <f t="shared" si="21"/>
        <v>387</v>
      </c>
      <c r="K365" s="4" t="s">
        <v>126</v>
      </c>
      <c r="L365" s="4" t="s">
        <v>127</v>
      </c>
      <c r="M365" s="152"/>
    </row>
    <row r="366" spans="1:13" x14ac:dyDescent="0.2">
      <c r="A366" s="120">
        <v>66931</v>
      </c>
      <c r="B366" s="178">
        <f t="shared" si="19"/>
        <v>46218</v>
      </c>
      <c r="C366" s="4" t="s">
        <v>438</v>
      </c>
      <c r="D366" s="4" t="s">
        <v>141</v>
      </c>
      <c r="E366" s="4" t="s">
        <v>125</v>
      </c>
      <c r="F366" s="36">
        <v>25</v>
      </c>
      <c r="G366" s="5">
        <v>86</v>
      </c>
      <c r="H366" s="5">
        <f t="shared" si="20"/>
        <v>2150</v>
      </c>
      <c r="I366" s="37">
        <v>0</v>
      </c>
      <c r="J366" s="5">
        <f t="shared" si="21"/>
        <v>2150</v>
      </c>
      <c r="K366" s="4" t="s">
        <v>126</v>
      </c>
      <c r="L366" s="4" t="s">
        <v>127</v>
      </c>
      <c r="M366" s="152"/>
    </row>
    <row r="367" spans="1:13" x14ac:dyDescent="0.2">
      <c r="A367" s="120">
        <v>66931</v>
      </c>
      <c r="B367" s="178">
        <f t="shared" si="19"/>
        <v>46218</v>
      </c>
      <c r="C367" s="4" t="s">
        <v>439</v>
      </c>
      <c r="D367" s="4" t="s">
        <v>1306</v>
      </c>
      <c r="E367" s="4" t="s">
        <v>125</v>
      </c>
      <c r="F367" s="36">
        <v>20</v>
      </c>
      <c r="G367" s="5">
        <v>85</v>
      </c>
      <c r="H367" s="5">
        <f t="shared" si="20"/>
        <v>1700</v>
      </c>
      <c r="I367" s="37">
        <v>0</v>
      </c>
      <c r="J367" s="5">
        <f t="shared" si="21"/>
        <v>1700</v>
      </c>
      <c r="K367" s="4" t="s">
        <v>126</v>
      </c>
      <c r="L367" s="4" t="s">
        <v>127</v>
      </c>
      <c r="M367" s="152"/>
    </row>
    <row r="368" spans="1:13" x14ac:dyDescent="0.2">
      <c r="A368" s="120">
        <v>66931</v>
      </c>
      <c r="B368" s="178">
        <f t="shared" si="19"/>
        <v>46218</v>
      </c>
      <c r="C368" s="4" t="s">
        <v>440</v>
      </c>
      <c r="D368" s="4" t="s">
        <v>1307</v>
      </c>
      <c r="E368" s="4" t="s">
        <v>125</v>
      </c>
      <c r="F368" s="36">
        <v>40</v>
      </c>
      <c r="G368" s="5">
        <v>86</v>
      </c>
      <c r="H368" s="5">
        <f t="shared" si="20"/>
        <v>3440</v>
      </c>
      <c r="I368" s="37">
        <v>0</v>
      </c>
      <c r="J368" s="5">
        <f t="shared" si="21"/>
        <v>3440</v>
      </c>
      <c r="K368" s="4" t="s">
        <v>126</v>
      </c>
      <c r="L368" s="4" t="s">
        <v>127</v>
      </c>
      <c r="M368" s="152"/>
    </row>
    <row r="369" spans="1:13" x14ac:dyDescent="0.2">
      <c r="A369" s="120">
        <v>66931</v>
      </c>
      <c r="B369" s="178">
        <f t="shared" si="19"/>
        <v>46218</v>
      </c>
      <c r="C369" s="4" t="s">
        <v>440</v>
      </c>
      <c r="D369" s="4" t="s">
        <v>1307</v>
      </c>
      <c r="E369" s="4" t="s">
        <v>125</v>
      </c>
      <c r="F369" s="36">
        <v>45</v>
      </c>
      <c r="G369" s="5">
        <v>85</v>
      </c>
      <c r="H369" s="5">
        <f t="shared" si="20"/>
        <v>3825</v>
      </c>
      <c r="I369" s="37">
        <v>0</v>
      </c>
      <c r="J369" s="5">
        <f t="shared" si="21"/>
        <v>3825</v>
      </c>
      <c r="K369" s="4" t="s">
        <v>126</v>
      </c>
      <c r="L369" s="4" t="s">
        <v>127</v>
      </c>
      <c r="M369" s="152"/>
    </row>
    <row r="370" spans="1:13" x14ac:dyDescent="0.2">
      <c r="A370" s="120">
        <v>66931</v>
      </c>
      <c r="B370" s="178">
        <f t="shared" si="19"/>
        <v>46218</v>
      </c>
      <c r="C370" s="4" t="s">
        <v>440</v>
      </c>
      <c r="D370" s="4" t="s">
        <v>1307</v>
      </c>
      <c r="E370" s="4" t="s">
        <v>131</v>
      </c>
      <c r="F370" s="36">
        <v>1</v>
      </c>
      <c r="G370" s="5">
        <v>80</v>
      </c>
      <c r="H370" s="5">
        <f t="shared" si="20"/>
        <v>80</v>
      </c>
      <c r="I370" s="37">
        <v>0</v>
      </c>
      <c r="J370" s="5">
        <f t="shared" si="21"/>
        <v>80</v>
      </c>
      <c r="K370" s="4" t="s">
        <v>126</v>
      </c>
      <c r="L370" s="4" t="s">
        <v>127</v>
      </c>
      <c r="M370" s="152"/>
    </row>
    <row r="371" spans="1:13" x14ac:dyDescent="0.2">
      <c r="A371" s="120">
        <v>66931</v>
      </c>
      <c r="B371" s="178">
        <f t="shared" si="19"/>
        <v>46218</v>
      </c>
      <c r="C371" s="4" t="s">
        <v>441</v>
      </c>
      <c r="D371" s="4" t="s">
        <v>1311</v>
      </c>
      <c r="E371" s="4" t="s">
        <v>125</v>
      </c>
      <c r="F371" s="36">
        <v>5</v>
      </c>
      <c r="G371" s="5">
        <v>85</v>
      </c>
      <c r="H371" s="5">
        <f t="shared" si="20"/>
        <v>425</v>
      </c>
      <c r="I371" s="37">
        <v>0</v>
      </c>
      <c r="J371" s="5">
        <f t="shared" si="21"/>
        <v>425</v>
      </c>
      <c r="K371" s="4" t="s">
        <v>126</v>
      </c>
      <c r="L371" s="4" t="s">
        <v>127</v>
      </c>
      <c r="M371" s="152"/>
    </row>
    <row r="372" spans="1:13" x14ac:dyDescent="0.2">
      <c r="A372" s="120">
        <v>66931</v>
      </c>
      <c r="B372" s="178">
        <f t="shared" si="19"/>
        <v>46218</v>
      </c>
      <c r="C372" s="4" t="s">
        <v>442</v>
      </c>
      <c r="D372" s="4" t="s">
        <v>1312</v>
      </c>
      <c r="E372" s="4" t="s">
        <v>125</v>
      </c>
      <c r="F372" s="36">
        <v>15</v>
      </c>
      <c r="G372" s="5">
        <v>85</v>
      </c>
      <c r="H372" s="5">
        <f t="shared" si="20"/>
        <v>1275</v>
      </c>
      <c r="I372" s="37">
        <v>0</v>
      </c>
      <c r="J372" s="5">
        <f t="shared" si="21"/>
        <v>1275</v>
      </c>
      <c r="K372" s="4" t="s">
        <v>126</v>
      </c>
      <c r="L372" s="4" t="s">
        <v>127</v>
      </c>
      <c r="M372" s="152"/>
    </row>
    <row r="373" spans="1:13" x14ac:dyDescent="0.2">
      <c r="A373" s="120">
        <v>66931</v>
      </c>
      <c r="B373" s="178">
        <f t="shared" si="19"/>
        <v>46218</v>
      </c>
      <c r="C373" s="4" t="s">
        <v>443</v>
      </c>
      <c r="D373" s="4" t="s">
        <v>1309</v>
      </c>
      <c r="E373" s="4" t="s">
        <v>125</v>
      </c>
      <c r="F373" s="36">
        <v>15</v>
      </c>
      <c r="G373" s="5">
        <v>85</v>
      </c>
      <c r="H373" s="5">
        <f t="shared" si="20"/>
        <v>1275</v>
      </c>
      <c r="I373" s="37">
        <v>0</v>
      </c>
      <c r="J373" s="5">
        <f t="shared" si="21"/>
        <v>1275</v>
      </c>
      <c r="K373" s="4" t="s">
        <v>126</v>
      </c>
      <c r="L373" s="4" t="s">
        <v>127</v>
      </c>
      <c r="M373" s="152"/>
    </row>
    <row r="374" spans="1:13" x14ac:dyDescent="0.2">
      <c r="A374" s="120">
        <v>66931</v>
      </c>
      <c r="B374" s="178">
        <f t="shared" si="19"/>
        <v>46218</v>
      </c>
      <c r="C374" s="4" t="s">
        <v>444</v>
      </c>
      <c r="D374" s="4" t="s">
        <v>1308</v>
      </c>
      <c r="E374" s="4" t="s">
        <v>125</v>
      </c>
      <c r="F374" s="36">
        <v>8</v>
      </c>
      <c r="G374" s="5">
        <v>85</v>
      </c>
      <c r="H374" s="5">
        <f t="shared" si="20"/>
        <v>680</v>
      </c>
      <c r="I374" s="37">
        <v>0</v>
      </c>
      <c r="J374" s="5">
        <f t="shared" si="21"/>
        <v>680</v>
      </c>
      <c r="K374" s="4" t="s">
        <v>126</v>
      </c>
      <c r="L374" s="4" t="s">
        <v>127</v>
      </c>
      <c r="M374" s="152"/>
    </row>
    <row r="375" spans="1:13" x14ac:dyDescent="0.2">
      <c r="A375" s="120">
        <v>66931</v>
      </c>
      <c r="B375" s="178">
        <f t="shared" si="19"/>
        <v>46218</v>
      </c>
      <c r="C375" s="4" t="s">
        <v>445</v>
      </c>
      <c r="D375" s="4" t="s">
        <v>1325</v>
      </c>
      <c r="E375" s="4" t="s">
        <v>125</v>
      </c>
      <c r="F375" s="36">
        <v>15</v>
      </c>
      <c r="G375" s="5">
        <v>86</v>
      </c>
      <c r="H375" s="5">
        <f t="shared" si="20"/>
        <v>1290</v>
      </c>
      <c r="I375" s="37">
        <v>0</v>
      </c>
      <c r="J375" s="5">
        <f t="shared" si="21"/>
        <v>1290</v>
      </c>
      <c r="K375" s="4" t="s">
        <v>126</v>
      </c>
      <c r="L375" s="4" t="s">
        <v>127</v>
      </c>
      <c r="M375" s="152"/>
    </row>
    <row r="376" spans="1:13" x14ac:dyDescent="0.2">
      <c r="A376" s="120">
        <v>66931</v>
      </c>
      <c r="B376" s="178">
        <f t="shared" si="19"/>
        <v>46218</v>
      </c>
      <c r="C376" s="4" t="s">
        <v>446</v>
      </c>
      <c r="D376" s="4" t="s">
        <v>9655</v>
      </c>
      <c r="E376" s="4" t="s">
        <v>125</v>
      </c>
      <c r="F376" s="36">
        <v>35</v>
      </c>
      <c r="G376" s="5">
        <v>85</v>
      </c>
      <c r="H376" s="5">
        <f t="shared" si="20"/>
        <v>2975</v>
      </c>
      <c r="I376" s="37">
        <v>0</v>
      </c>
      <c r="J376" s="5">
        <f t="shared" si="21"/>
        <v>2975</v>
      </c>
      <c r="K376" s="4" t="s">
        <v>126</v>
      </c>
      <c r="L376" s="4" t="s">
        <v>127</v>
      </c>
      <c r="M376" s="152"/>
    </row>
    <row r="377" spans="1:13" x14ac:dyDescent="0.2">
      <c r="A377" s="120">
        <v>66931</v>
      </c>
      <c r="B377" s="178">
        <f t="shared" si="19"/>
        <v>46218</v>
      </c>
      <c r="C377" s="4" t="s">
        <v>447</v>
      </c>
      <c r="D377" s="4" t="s">
        <v>8920</v>
      </c>
      <c r="E377" s="4" t="s">
        <v>125</v>
      </c>
      <c r="F377" s="36">
        <v>30</v>
      </c>
      <c r="G377" s="5">
        <v>85</v>
      </c>
      <c r="H377" s="5">
        <f t="shared" si="20"/>
        <v>2550</v>
      </c>
      <c r="I377" s="37">
        <v>0</v>
      </c>
      <c r="J377" s="5">
        <f t="shared" si="21"/>
        <v>2550</v>
      </c>
      <c r="K377" s="4" t="s">
        <v>126</v>
      </c>
      <c r="L377" s="4" t="s">
        <v>127</v>
      </c>
      <c r="M377" s="152"/>
    </row>
    <row r="378" spans="1:13" x14ac:dyDescent="0.2">
      <c r="A378" s="120">
        <v>66931</v>
      </c>
      <c r="B378" s="178">
        <f t="shared" si="19"/>
        <v>46218</v>
      </c>
      <c r="C378" s="4" t="s">
        <v>448</v>
      </c>
      <c r="D378" s="4" t="s">
        <v>145</v>
      </c>
      <c r="E378" s="4" t="s">
        <v>125</v>
      </c>
      <c r="F378" s="36">
        <v>29.5</v>
      </c>
      <c r="G378" s="5">
        <v>95</v>
      </c>
      <c r="H378" s="5">
        <f t="shared" si="20"/>
        <v>2802.5</v>
      </c>
      <c r="I378" s="37">
        <v>0</v>
      </c>
      <c r="J378" s="5">
        <f t="shared" si="21"/>
        <v>2802.5</v>
      </c>
      <c r="K378" s="4" t="s">
        <v>126</v>
      </c>
      <c r="L378" s="4" t="s">
        <v>127</v>
      </c>
      <c r="M378" s="152"/>
    </row>
    <row r="379" spans="1:13" x14ac:dyDescent="0.2">
      <c r="A379" s="120">
        <v>66931</v>
      </c>
      <c r="B379" s="178">
        <f t="shared" si="19"/>
        <v>46218</v>
      </c>
      <c r="C379" s="4" t="s">
        <v>449</v>
      </c>
      <c r="D379" s="4" t="s">
        <v>147</v>
      </c>
      <c r="E379" s="4" t="s">
        <v>125</v>
      </c>
      <c r="F379" s="36">
        <v>24</v>
      </c>
      <c r="G379" s="5">
        <v>84</v>
      </c>
      <c r="H379" s="5">
        <f t="shared" si="20"/>
        <v>2016</v>
      </c>
      <c r="I379" s="37">
        <v>0</v>
      </c>
      <c r="J379" s="5">
        <f t="shared" si="21"/>
        <v>2016</v>
      </c>
      <c r="K379" s="4" t="s">
        <v>126</v>
      </c>
      <c r="L379" s="4" t="s">
        <v>127</v>
      </c>
      <c r="M379" s="152"/>
    </row>
    <row r="380" spans="1:13" x14ac:dyDescent="0.2">
      <c r="A380" s="120">
        <v>66931</v>
      </c>
      <c r="B380" s="178">
        <f t="shared" si="19"/>
        <v>46218</v>
      </c>
      <c r="C380" s="4" t="s">
        <v>450</v>
      </c>
      <c r="D380" s="4" t="s">
        <v>151</v>
      </c>
      <c r="E380" s="4" t="s">
        <v>125</v>
      </c>
      <c r="F380" s="36">
        <v>6</v>
      </c>
      <c r="G380" s="5">
        <v>85</v>
      </c>
      <c r="H380" s="5">
        <f t="shared" si="20"/>
        <v>510</v>
      </c>
      <c r="I380" s="37">
        <v>0</v>
      </c>
      <c r="J380" s="5">
        <f t="shared" si="21"/>
        <v>510</v>
      </c>
      <c r="K380" s="4" t="s">
        <v>126</v>
      </c>
      <c r="L380" s="4" t="s">
        <v>127</v>
      </c>
      <c r="M380" s="152"/>
    </row>
    <row r="381" spans="1:13" x14ac:dyDescent="0.2">
      <c r="A381" s="120">
        <v>66931</v>
      </c>
      <c r="B381" s="178">
        <f t="shared" si="19"/>
        <v>46218</v>
      </c>
      <c r="C381" s="4" t="s">
        <v>451</v>
      </c>
      <c r="D381" s="4" t="s">
        <v>264</v>
      </c>
      <c r="E381" s="4" t="s">
        <v>125</v>
      </c>
      <c r="F381" s="36">
        <v>2</v>
      </c>
      <c r="G381" s="5">
        <v>90</v>
      </c>
      <c r="H381" s="5">
        <f t="shared" si="20"/>
        <v>180</v>
      </c>
      <c r="I381" s="37">
        <v>0</v>
      </c>
      <c r="J381" s="5">
        <f t="shared" si="21"/>
        <v>180</v>
      </c>
      <c r="K381" s="4" t="s">
        <v>126</v>
      </c>
      <c r="L381" s="4" t="s">
        <v>127</v>
      </c>
      <c r="M381" s="152"/>
    </row>
    <row r="382" spans="1:13" x14ac:dyDescent="0.2">
      <c r="A382" s="120">
        <v>66931</v>
      </c>
      <c r="B382" s="178">
        <f t="shared" si="19"/>
        <v>46218</v>
      </c>
      <c r="C382" s="4" t="s">
        <v>452</v>
      </c>
      <c r="D382" s="4" t="s">
        <v>153</v>
      </c>
      <c r="E382" s="4" t="s">
        <v>125</v>
      </c>
      <c r="F382" s="36">
        <v>8.5</v>
      </c>
      <c r="G382" s="5">
        <v>92.94</v>
      </c>
      <c r="H382" s="5">
        <f t="shared" si="20"/>
        <v>789.99</v>
      </c>
      <c r="I382" s="37">
        <v>0</v>
      </c>
      <c r="J382" s="5">
        <f t="shared" si="21"/>
        <v>789.99</v>
      </c>
      <c r="K382" s="4" t="s">
        <v>126</v>
      </c>
      <c r="L382" s="4" t="s">
        <v>127</v>
      </c>
      <c r="M382" s="152"/>
    </row>
    <row r="383" spans="1:13" x14ac:dyDescent="0.2">
      <c r="A383" s="120" t="s">
        <v>93</v>
      </c>
      <c r="B383" s="178">
        <f t="shared" si="19"/>
        <v>46219</v>
      </c>
      <c r="C383" s="4" t="s">
        <v>453</v>
      </c>
      <c r="D383" s="105" t="s">
        <v>454</v>
      </c>
      <c r="E383" s="210"/>
      <c r="F383" s="106"/>
      <c r="G383" s="107"/>
      <c r="H383" s="107" t="str">
        <f t="shared" si="20"/>
        <v/>
      </c>
      <c r="I383" s="37"/>
      <c r="J383" s="5" t="str">
        <f t="shared" si="21"/>
        <v/>
      </c>
      <c r="K383" s="4" t="s">
        <v>126</v>
      </c>
      <c r="L383" s="4" t="s">
        <v>127</v>
      </c>
      <c r="M383" s="152"/>
    </row>
    <row r="384" spans="1:13" x14ac:dyDescent="0.2">
      <c r="A384" s="120" t="s">
        <v>93</v>
      </c>
      <c r="B384" s="178">
        <f t="shared" si="19"/>
        <v>46219</v>
      </c>
      <c r="C384" s="4" t="s">
        <v>455</v>
      </c>
      <c r="D384" s="105" t="s">
        <v>1302</v>
      </c>
      <c r="E384" s="105" t="s">
        <v>125</v>
      </c>
      <c r="F384" s="106">
        <v>60</v>
      </c>
      <c r="G384" s="107">
        <v>85</v>
      </c>
      <c r="H384" s="107">
        <f t="shared" si="20"/>
        <v>5100</v>
      </c>
      <c r="I384" s="37">
        <v>0</v>
      </c>
      <c r="J384" s="5">
        <f t="shared" si="21"/>
        <v>5100</v>
      </c>
      <c r="K384" s="4" t="s">
        <v>126</v>
      </c>
      <c r="L384" s="4" t="s">
        <v>127</v>
      </c>
      <c r="M384" s="152">
        <f t="shared" ref="M384:M447" si="22">H384-J384</f>
        <v>0</v>
      </c>
    </row>
    <row r="385" spans="1:13" x14ac:dyDescent="0.2">
      <c r="A385" s="120" t="s">
        <v>93</v>
      </c>
      <c r="B385" s="178">
        <f t="shared" si="19"/>
        <v>46219</v>
      </c>
      <c r="C385" s="4" t="s">
        <v>455</v>
      </c>
      <c r="D385" s="105" t="s">
        <v>1302</v>
      </c>
      <c r="E385" s="105" t="s">
        <v>131</v>
      </c>
      <c r="F385" s="106">
        <v>1</v>
      </c>
      <c r="G385" s="107">
        <v>80</v>
      </c>
      <c r="H385" s="107">
        <f t="shared" si="20"/>
        <v>80</v>
      </c>
      <c r="I385" s="37">
        <v>0</v>
      </c>
      <c r="J385" s="5">
        <f t="shared" si="21"/>
        <v>80</v>
      </c>
      <c r="K385" s="4" t="s">
        <v>126</v>
      </c>
      <c r="L385" s="4" t="s">
        <v>127</v>
      </c>
      <c r="M385" s="152">
        <f t="shared" si="22"/>
        <v>0</v>
      </c>
    </row>
    <row r="386" spans="1:13" x14ac:dyDescent="0.2">
      <c r="A386" s="120" t="s">
        <v>93</v>
      </c>
      <c r="B386" s="178">
        <f t="shared" si="19"/>
        <v>46219</v>
      </c>
      <c r="C386" s="4" t="s">
        <v>456</v>
      </c>
      <c r="D386" s="105" t="s">
        <v>1307</v>
      </c>
      <c r="E386" s="105" t="s">
        <v>125</v>
      </c>
      <c r="F386" s="106">
        <v>40</v>
      </c>
      <c r="G386" s="107">
        <v>86</v>
      </c>
      <c r="H386" s="107">
        <f t="shared" si="20"/>
        <v>3440</v>
      </c>
      <c r="I386" s="37">
        <v>0</v>
      </c>
      <c r="J386" s="5">
        <f t="shared" si="21"/>
        <v>3440</v>
      </c>
      <c r="K386" s="4" t="s">
        <v>126</v>
      </c>
      <c r="L386" s="4" t="s">
        <v>127</v>
      </c>
      <c r="M386" s="152">
        <f t="shared" si="22"/>
        <v>0</v>
      </c>
    </row>
    <row r="387" spans="1:13" x14ac:dyDescent="0.2">
      <c r="A387" s="120" t="s">
        <v>93</v>
      </c>
      <c r="B387" s="178">
        <f t="shared" si="19"/>
        <v>46219</v>
      </c>
      <c r="C387" s="4" t="s">
        <v>456</v>
      </c>
      <c r="D387" s="105" t="s">
        <v>1307</v>
      </c>
      <c r="E387" s="105" t="s">
        <v>125</v>
      </c>
      <c r="F387" s="106">
        <v>50</v>
      </c>
      <c r="G387" s="107">
        <v>85</v>
      </c>
      <c r="H387" s="107">
        <f t="shared" si="20"/>
        <v>4250</v>
      </c>
      <c r="I387" s="37">
        <v>0</v>
      </c>
      <c r="J387" s="5">
        <f t="shared" si="21"/>
        <v>4250</v>
      </c>
      <c r="K387" s="4" t="s">
        <v>126</v>
      </c>
      <c r="L387" s="4" t="s">
        <v>127</v>
      </c>
      <c r="M387" s="152">
        <f t="shared" si="22"/>
        <v>0</v>
      </c>
    </row>
    <row r="388" spans="1:13" x14ac:dyDescent="0.2">
      <c r="A388" s="120" t="s">
        <v>93</v>
      </c>
      <c r="B388" s="178">
        <f t="shared" si="19"/>
        <v>46219</v>
      </c>
      <c r="C388" s="4" t="s">
        <v>456</v>
      </c>
      <c r="D388" s="105" t="s">
        <v>1307</v>
      </c>
      <c r="E388" s="105" t="s">
        <v>131</v>
      </c>
      <c r="F388" s="106">
        <v>1</v>
      </c>
      <c r="G388" s="107">
        <v>80</v>
      </c>
      <c r="H388" s="107">
        <f t="shared" si="20"/>
        <v>80</v>
      </c>
      <c r="I388" s="37">
        <v>0</v>
      </c>
      <c r="J388" s="5">
        <f t="shared" si="21"/>
        <v>80</v>
      </c>
      <c r="K388" s="4" t="s">
        <v>126</v>
      </c>
      <c r="L388" s="4" t="s">
        <v>127</v>
      </c>
      <c r="M388" s="152">
        <f t="shared" si="22"/>
        <v>0</v>
      </c>
    </row>
    <row r="389" spans="1:13" x14ac:dyDescent="0.2">
      <c r="A389" s="120" t="s">
        <v>93</v>
      </c>
      <c r="B389" s="178">
        <f t="shared" si="19"/>
        <v>46219</v>
      </c>
      <c r="C389" s="4" t="s">
        <v>457</v>
      </c>
      <c r="D389" s="105" t="s">
        <v>1305</v>
      </c>
      <c r="E389" s="105" t="s">
        <v>125</v>
      </c>
      <c r="F389" s="106">
        <v>35</v>
      </c>
      <c r="G389" s="107">
        <v>85</v>
      </c>
      <c r="H389" s="107">
        <f t="shared" si="20"/>
        <v>2975</v>
      </c>
      <c r="I389" s="37">
        <v>0</v>
      </c>
      <c r="J389" s="5">
        <f t="shared" si="21"/>
        <v>2975</v>
      </c>
      <c r="K389" s="4" t="s">
        <v>126</v>
      </c>
      <c r="L389" s="4" t="s">
        <v>127</v>
      </c>
      <c r="M389" s="152">
        <f t="shared" si="22"/>
        <v>0</v>
      </c>
    </row>
    <row r="390" spans="1:13" x14ac:dyDescent="0.2">
      <c r="A390" s="120" t="s">
        <v>93</v>
      </c>
      <c r="B390" s="178">
        <f t="shared" si="19"/>
        <v>46219</v>
      </c>
      <c r="C390" s="4" t="s">
        <v>458</v>
      </c>
      <c r="D390" s="105" t="s">
        <v>141</v>
      </c>
      <c r="E390" s="105" t="s">
        <v>125</v>
      </c>
      <c r="F390" s="106">
        <v>25</v>
      </c>
      <c r="G390" s="107">
        <v>86</v>
      </c>
      <c r="H390" s="107">
        <f t="shared" si="20"/>
        <v>2150</v>
      </c>
      <c r="I390" s="37">
        <v>0</v>
      </c>
      <c r="J390" s="5">
        <f t="shared" si="21"/>
        <v>2150</v>
      </c>
      <c r="K390" s="4" t="s">
        <v>126</v>
      </c>
      <c r="L390" s="4" t="s">
        <v>127</v>
      </c>
      <c r="M390" s="152">
        <f t="shared" si="22"/>
        <v>0</v>
      </c>
    </row>
    <row r="391" spans="1:13" x14ac:dyDescent="0.2">
      <c r="A391" s="120" t="s">
        <v>93</v>
      </c>
      <c r="B391" s="178">
        <f t="shared" si="19"/>
        <v>46219</v>
      </c>
      <c r="C391" s="4" t="s">
        <v>459</v>
      </c>
      <c r="D391" s="105" t="s">
        <v>139</v>
      </c>
      <c r="E391" s="105" t="s">
        <v>125</v>
      </c>
      <c r="F391" s="106">
        <v>4.5</v>
      </c>
      <c r="G391" s="107">
        <v>86</v>
      </c>
      <c r="H391" s="107">
        <f t="shared" si="20"/>
        <v>387</v>
      </c>
      <c r="I391" s="37">
        <v>0</v>
      </c>
      <c r="J391" s="5">
        <f t="shared" si="21"/>
        <v>387</v>
      </c>
      <c r="K391" s="4" t="s">
        <v>126</v>
      </c>
      <c r="L391" s="4" t="s">
        <v>127</v>
      </c>
      <c r="M391" s="152">
        <f t="shared" si="22"/>
        <v>0</v>
      </c>
    </row>
    <row r="392" spans="1:13" x14ac:dyDescent="0.2">
      <c r="A392" s="120" t="s">
        <v>93</v>
      </c>
      <c r="B392" s="178">
        <f t="shared" si="19"/>
        <v>46219</v>
      </c>
      <c r="C392" s="4" t="s">
        <v>459</v>
      </c>
      <c r="D392" s="105" t="s">
        <v>139</v>
      </c>
      <c r="E392" s="105" t="s">
        <v>149</v>
      </c>
      <c r="F392" s="106">
        <v>1</v>
      </c>
      <c r="G392" s="107">
        <v>800</v>
      </c>
      <c r="H392" s="107">
        <f t="shared" si="20"/>
        <v>800</v>
      </c>
      <c r="I392" s="37">
        <v>0</v>
      </c>
      <c r="J392" s="5">
        <f t="shared" si="21"/>
        <v>800</v>
      </c>
      <c r="K392" s="4" t="s">
        <v>126</v>
      </c>
      <c r="L392" s="4" t="s">
        <v>127</v>
      </c>
      <c r="M392" s="152">
        <f t="shared" si="22"/>
        <v>0</v>
      </c>
    </row>
    <row r="393" spans="1:13" x14ac:dyDescent="0.2">
      <c r="A393" s="120" t="s">
        <v>93</v>
      </c>
      <c r="B393" s="178">
        <f t="shared" si="19"/>
        <v>46219</v>
      </c>
      <c r="C393" s="4" t="s">
        <v>460</v>
      </c>
      <c r="D393" s="105" t="s">
        <v>1310</v>
      </c>
      <c r="E393" s="105" t="s">
        <v>125</v>
      </c>
      <c r="F393" s="106">
        <v>8</v>
      </c>
      <c r="G393" s="107">
        <v>85</v>
      </c>
      <c r="H393" s="107">
        <f t="shared" si="20"/>
        <v>680</v>
      </c>
      <c r="I393" s="37">
        <v>0</v>
      </c>
      <c r="J393" s="5">
        <f t="shared" si="21"/>
        <v>680</v>
      </c>
      <c r="K393" s="4" t="s">
        <v>126</v>
      </c>
      <c r="L393" s="4" t="s">
        <v>127</v>
      </c>
      <c r="M393" s="152">
        <f t="shared" si="22"/>
        <v>0</v>
      </c>
    </row>
    <row r="394" spans="1:13" s="64" customFormat="1" x14ac:dyDescent="0.2">
      <c r="A394" s="120" t="s">
        <v>93</v>
      </c>
      <c r="B394" s="178">
        <f t="shared" si="19"/>
        <v>46219</v>
      </c>
      <c r="C394" s="4" t="s">
        <v>461</v>
      </c>
      <c r="D394" s="105" t="s">
        <v>134</v>
      </c>
      <c r="E394" s="105" t="s">
        <v>125</v>
      </c>
      <c r="F394" s="106">
        <v>5</v>
      </c>
      <c r="G394" s="107">
        <v>85</v>
      </c>
      <c r="H394" s="107">
        <f t="shared" si="20"/>
        <v>425</v>
      </c>
      <c r="I394" s="37">
        <v>0</v>
      </c>
      <c r="J394" s="5">
        <f t="shared" si="21"/>
        <v>425</v>
      </c>
      <c r="K394" s="4" t="s">
        <v>126</v>
      </c>
      <c r="L394" s="4" t="s">
        <v>127</v>
      </c>
      <c r="M394" s="152">
        <f t="shared" si="22"/>
        <v>0</v>
      </c>
    </row>
    <row r="395" spans="1:13" s="64" customFormat="1" x14ac:dyDescent="0.2">
      <c r="A395" s="120" t="s">
        <v>93</v>
      </c>
      <c r="B395" s="178">
        <f t="shared" si="19"/>
        <v>46219</v>
      </c>
      <c r="C395" s="4" t="s">
        <v>462</v>
      </c>
      <c r="D395" s="105" t="s">
        <v>1325</v>
      </c>
      <c r="E395" s="105" t="s">
        <v>125</v>
      </c>
      <c r="F395" s="106">
        <v>10</v>
      </c>
      <c r="G395" s="107">
        <v>86</v>
      </c>
      <c r="H395" s="107">
        <f t="shared" si="20"/>
        <v>860</v>
      </c>
      <c r="I395" s="37">
        <v>0</v>
      </c>
      <c r="J395" s="5">
        <f t="shared" si="21"/>
        <v>860</v>
      </c>
      <c r="K395" s="4" t="s">
        <v>126</v>
      </c>
      <c r="L395" s="4" t="s">
        <v>127</v>
      </c>
      <c r="M395" s="152">
        <f t="shared" si="22"/>
        <v>0</v>
      </c>
    </row>
    <row r="396" spans="1:13" s="64" customFormat="1" x14ac:dyDescent="0.2">
      <c r="A396" s="120" t="s">
        <v>93</v>
      </c>
      <c r="B396" s="178">
        <f t="shared" si="19"/>
        <v>46219</v>
      </c>
      <c r="C396" s="4" t="s">
        <v>462</v>
      </c>
      <c r="D396" s="105" t="s">
        <v>1325</v>
      </c>
      <c r="E396" s="105" t="s">
        <v>148</v>
      </c>
      <c r="F396" s="106">
        <v>2</v>
      </c>
      <c r="G396" s="107">
        <v>1100</v>
      </c>
      <c r="H396" s="107">
        <f t="shared" si="20"/>
        <v>2200</v>
      </c>
      <c r="I396" s="37">
        <v>0</v>
      </c>
      <c r="J396" s="5">
        <f t="shared" si="21"/>
        <v>2200</v>
      </c>
      <c r="K396" s="4" t="s">
        <v>126</v>
      </c>
      <c r="L396" s="4" t="s">
        <v>127</v>
      </c>
      <c r="M396" s="152">
        <f t="shared" si="22"/>
        <v>0</v>
      </c>
    </row>
    <row r="397" spans="1:13" s="64" customFormat="1" x14ac:dyDescent="0.2">
      <c r="A397" s="120" t="s">
        <v>93</v>
      </c>
      <c r="B397" s="178">
        <f t="shared" si="19"/>
        <v>46219</v>
      </c>
      <c r="C397" s="4" t="s">
        <v>463</v>
      </c>
      <c r="D397" s="105" t="s">
        <v>1308</v>
      </c>
      <c r="E397" s="105" t="s">
        <v>125</v>
      </c>
      <c r="F397" s="106">
        <v>5</v>
      </c>
      <c r="G397" s="107">
        <v>85</v>
      </c>
      <c r="H397" s="107">
        <f t="shared" si="20"/>
        <v>425</v>
      </c>
      <c r="I397" s="37">
        <v>0</v>
      </c>
      <c r="J397" s="5">
        <f t="shared" si="21"/>
        <v>425</v>
      </c>
      <c r="K397" s="4" t="s">
        <v>126</v>
      </c>
      <c r="L397" s="4" t="s">
        <v>127</v>
      </c>
      <c r="M397" s="152">
        <f t="shared" si="22"/>
        <v>0</v>
      </c>
    </row>
    <row r="398" spans="1:13" s="64" customFormat="1" x14ac:dyDescent="0.2">
      <c r="A398" s="120" t="s">
        <v>93</v>
      </c>
      <c r="B398" s="178">
        <f t="shared" si="19"/>
        <v>46219</v>
      </c>
      <c r="C398" s="4" t="s">
        <v>464</v>
      </c>
      <c r="D398" s="105" t="s">
        <v>1309</v>
      </c>
      <c r="E398" s="105" t="s">
        <v>125</v>
      </c>
      <c r="F398" s="106">
        <v>15</v>
      </c>
      <c r="G398" s="107">
        <v>85</v>
      </c>
      <c r="H398" s="107">
        <f t="shared" si="20"/>
        <v>1275</v>
      </c>
      <c r="I398" s="37">
        <v>0</v>
      </c>
      <c r="J398" s="5">
        <f t="shared" si="21"/>
        <v>1275</v>
      </c>
      <c r="K398" s="4" t="s">
        <v>126</v>
      </c>
      <c r="L398" s="4" t="s">
        <v>127</v>
      </c>
      <c r="M398" s="152">
        <f t="shared" si="22"/>
        <v>0</v>
      </c>
    </row>
    <row r="399" spans="1:13" s="64" customFormat="1" x14ac:dyDescent="0.2">
      <c r="A399" s="120" t="s">
        <v>93</v>
      </c>
      <c r="B399" s="178">
        <f t="shared" si="19"/>
        <v>46219</v>
      </c>
      <c r="C399" s="4" t="s">
        <v>465</v>
      </c>
      <c r="D399" s="105" t="s">
        <v>1306</v>
      </c>
      <c r="E399" s="105" t="s">
        <v>125</v>
      </c>
      <c r="F399" s="106">
        <v>30</v>
      </c>
      <c r="G399" s="107">
        <v>85</v>
      </c>
      <c r="H399" s="107">
        <f t="shared" si="20"/>
        <v>2550</v>
      </c>
      <c r="I399" s="37">
        <v>0</v>
      </c>
      <c r="J399" s="5">
        <f t="shared" si="21"/>
        <v>2550</v>
      </c>
      <c r="K399" s="4" t="s">
        <v>126</v>
      </c>
      <c r="L399" s="4" t="s">
        <v>127</v>
      </c>
      <c r="M399" s="152">
        <f t="shared" si="22"/>
        <v>0</v>
      </c>
    </row>
    <row r="400" spans="1:13" s="64" customFormat="1" x14ac:dyDescent="0.2">
      <c r="A400" s="120" t="s">
        <v>93</v>
      </c>
      <c r="B400" s="178">
        <f t="shared" si="19"/>
        <v>46219</v>
      </c>
      <c r="C400" s="4" t="s">
        <v>466</v>
      </c>
      <c r="D400" s="105" t="s">
        <v>1311</v>
      </c>
      <c r="E400" s="105" t="s">
        <v>125</v>
      </c>
      <c r="F400" s="106">
        <v>10</v>
      </c>
      <c r="G400" s="107">
        <v>85</v>
      </c>
      <c r="H400" s="107">
        <f t="shared" si="20"/>
        <v>850</v>
      </c>
      <c r="I400" s="37">
        <v>0</v>
      </c>
      <c r="J400" s="5">
        <f t="shared" si="21"/>
        <v>850</v>
      </c>
      <c r="K400" s="4" t="s">
        <v>126</v>
      </c>
      <c r="L400" s="4" t="s">
        <v>127</v>
      </c>
      <c r="M400" s="152">
        <f t="shared" si="22"/>
        <v>0</v>
      </c>
    </row>
    <row r="401" spans="1:13" s="64" customFormat="1" x14ac:dyDescent="0.2">
      <c r="A401" s="120" t="s">
        <v>93</v>
      </c>
      <c r="B401" s="178">
        <f t="shared" si="19"/>
        <v>46219</v>
      </c>
      <c r="C401" s="4" t="s">
        <v>467</v>
      </c>
      <c r="D401" s="105" t="s">
        <v>1312</v>
      </c>
      <c r="E401" s="105" t="s">
        <v>125</v>
      </c>
      <c r="F401" s="106">
        <v>15</v>
      </c>
      <c r="G401" s="107">
        <v>85</v>
      </c>
      <c r="H401" s="107">
        <f t="shared" si="20"/>
        <v>1275</v>
      </c>
      <c r="I401" s="37">
        <v>0</v>
      </c>
      <c r="J401" s="5">
        <f t="shared" si="21"/>
        <v>1275</v>
      </c>
      <c r="K401" s="4" t="s">
        <v>126</v>
      </c>
      <c r="L401" s="4" t="s">
        <v>127</v>
      </c>
      <c r="M401" s="152">
        <f t="shared" si="22"/>
        <v>0</v>
      </c>
    </row>
    <row r="402" spans="1:13" s="64" customFormat="1" x14ac:dyDescent="0.2">
      <c r="A402" s="120" t="s">
        <v>93</v>
      </c>
      <c r="B402" s="178">
        <f t="shared" si="19"/>
        <v>46219</v>
      </c>
      <c r="C402" s="4" t="s">
        <v>468</v>
      </c>
      <c r="D402" s="105" t="s">
        <v>469</v>
      </c>
      <c r="E402" s="105" t="s">
        <v>125</v>
      </c>
      <c r="F402" s="106">
        <v>60</v>
      </c>
      <c r="G402" s="107">
        <v>85</v>
      </c>
      <c r="H402" s="107">
        <f t="shared" si="20"/>
        <v>5100</v>
      </c>
      <c r="I402" s="37">
        <v>0</v>
      </c>
      <c r="J402" s="5">
        <f t="shared" si="21"/>
        <v>5100</v>
      </c>
      <c r="K402" s="4" t="s">
        <v>126</v>
      </c>
      <c r="L402" s="4" t="s">
        <v>127</v>
      </c>
      <c r="M402" s="152">
        <f t="shared" si="22"/>
        <v>0</v>
      </c>
    </row>
    <row r="403" spans="1:13" s="64" customFormat="1" x14ac:dyDescent="0.2">
      <c r="A403" s="120" t="s">
        <v>93</v>
      </c>
      <c r="B403" s="178">
        <f t="shared" si="19"/>
        <v>46219</v>
      </c>
      <c r="C403" s="4" t="s">
        <v>468</v>
      </c>
      <c r="D403" s="105" t="s">
        <v>469</v>
      </c>
      <c r="E403" s="105" t="s">
        <v>215</v>
      </c>
      <c r="F403" s="106">
        <v>7</v>
      </c>
      <c r="G403" s="107">
        <v>800</v>
      </c>
      <c r="H403" s="107">
        <f t="shared" si="20"/>
        <v>5600</v>
      </c>
      <c r="I403" s="37">
        <v>0</v>
      </c>
      <c r="J403" s="5">
        <f t="shared" si="21"/>
        <v>5600</v>
      </c>
      <c r="K403" s="4" t="s">
        <v>126</v>
      </c>
      <c r="L403" s="4" t="s">
        <v>127</v>
      </c>
      <c r="M403" s="152">
        <f t="shared" si="22"/>
        <v>0</v>
      </c>
    </row>
    <row r="404" spans="1:13" s="64" customFormat="1" x14ac:dyDescent="0.2">
      <c r="A404" s="120" t="s">
        <v>93</v>
      </c>
      <c r="B404" s="178">
        <f t="shared" si="19"/>
        <v>46219</v>
      </c>
      <c r="C404" s="4" t="s">
        <v>470</v>
      </c>
      <c r="D404" s="105" t="s">
        <v>145</v>
      </c>
      <c r="E404" s="105" t="s">
        <v>125</v>
      </c>
      <c r="F404" s="106">
        <v>20</v>
      </c>
      <c r="G404" s="107">
        <v>95</v>
      </c>
      <c r="H404" s="107">
        <f t="shared" si="20"/>
        <v>1900</v>
      </c>
      <c r="I404" s="37">
        <v>0</v>
      </c>
      <c r="J404" s="5">
        <f t="shared" si="21"/>
        <v>1900</v>
      </c>
      <c r="K404" s="4" t="s">
        <v>126</v>
      </c>
      <c r="L404" s="4" t="s">
        <v>127</v>
      </c>
      <c r="M404" s="152">
        <f t="shared" si="22"/>
        <v>0</v>
      </c>
    </row>
    <row r="405" spans="1:13" s="64" customFormat="1" x14ac:dyDescent="0.2">
      <c r="A405" s="120" t="s">
        <v>93</v>
      </c>
      <c r="B405" s="178">
        <f t="shared" ref="B405:B468" si="23">IF(A405="","",IF(ISNUMBER(A405),IFERROR(VLOOKUP(TEXT(A405,"yyyy/mm/dd"),BSAD,2,FALSE),""),IFERROR(VLOOKUP(A405,BSAD,2,FALSE),"")))</f>
        <v>46219</v>
      </c>
      <c r="C405" s="4" t="s">
        <v>470</v>
      </c>
      <c r="D405" s="105" t="s">
        <v>145</v>
      </c>
      <c r="E405" s="105" t="s">
        <v>148</v>
      </c>
      <c r="F405" s="106">
        <v>1</v>
      </c>
      <c r="G405" s="107">
        <v>1100</v>
      </c>
      <c r="H405" s="107">
        <f t="shared" ref="H405:H468" si="24">IF($F405="","",$F405*$G405)</f>
        <v>1100</v>
      </c>
      <c r="I405" s="37">
        <v>0</v>
      </c>
      <c r="J405" s="5">
        <f t="shared" ref="J405:J468" si="25">IF($F405="","",$H405*(1-$I405/100))</f>
        <v>1100</v>
      </c>
      <c r="K405" s="4" t="s">
        <v>126</v>
      </c>
      <c r="L405" s="4" t="s">
        <v>127</v>
      </c>
      <c r="M405" s="152">
        <f t="shared" si="22"/>
        <v>0</v>
      </c>
    </row>
    <row r="406" spans="1:13" s="64" customFormat="1" x14ac:dyDescent="0.2">
      <c r="A406" s="120" t="s">
        <v>93</v>
      </c>
      <c r="B406" s="178">
        <f t="shared" si="23"/>
        <v>46219</v>
      </c>
      <c r="C406" s="4" t="s">
        <v>470</v>
      </c>
      <c r="D406" s="4" t="s">
        <v>145</v>
      </c>
      <c r="E406" s="105" t="s">
        <v>215</v>
      </c>
      <c r="F406" s="36">
        <v>1</v>
      </c>
      <c r="G406" s="5">
        <v>800</v>
      </c>
      <c r="H406" s="107">
        <f t="shared" si="24"/>
        <v>800</v>
      </c>
      <c r="I406" s="37">
        <v>0</v>
      </c>
      <c r="J406" s="5">
        <f t="shared" si="25"/>
        <v>800</v>
      </c>
      <c r="K406" s="4" t="s">
        <v>126</v>
      </c>
      <c r="L406" s="4" t="s">
        <v>127</v>
      </c>
      <c r="M406" s="152">
        <f t="shared" si="22"/>
        <v>0</v>
      </c>
    </row>
    <row r="407" spans="1:13" s="64" customFormat="1" x14ac:dyDescent="0.2">
      <c r="A407" s="120" t="s">
        <v>93</v>
      </c>
      <c r="B407" s="178">
        <f t="shared" si="23"/>
        <v>46219</v>
      </c>
      <c r="C407" s="4" t="s">
        <v>471</v>
      </c>
      <c r="D407" s="105" t="s">
        <v>147</v>
      </c>
      <c r="E407" s="105" t="s">
        <v>125</v>
      </c>
      <c r="F407" s="106">
        <v>25</v>
      </c>
      <c r="G407" s="107">
        <v>84</v>
      </c>
      <c r="H407" s="107">
        <f t="shared" si="24"/>
        <v>2100</v>
      </c>
      <c r="I407" s="37">
        <v>0</v>
      </c>
      <c r="J407" s="5">
        <f t="shared" si="25"/>
        <v>2100</v>
      </c>
      <c r="K407" s="4" t="s">
        <v>126</v>
      </c>
      <c r="L407" s="4" t="s">
        <v>127</v>
      </c>
      <c r="M407" s="152">
        <f t="shared" si="22"/>
        <v>0</v>
      </c>
    </row>
    <row r="408" spans="1:13" s="64" customFormat="1" x14ac:dyDescent="0.2">
      <c r="A408" s="120" t="s">
        <v>93</v>
      </c>
      <c r="B408" s="178">
        <f t="shared" si="23"/>
        <v>46219</v>
      </c>
      <c r="C408" s="4" t="s">
        <v>472</v>
      </c>
      <c r="D408" s="105" t="s">
        <v>151</v>
      </c>
      <c r="E408" s="105" t="s">
        <v>125</v>
      </c>
      <c r="F408" s="106">
        <v>6</v>
      </c>
      <c r="G408" s="107">
        <v>85</v>
      </c>
      <c r="H408" s="107">
        <f t="shared" si="24"/>
        <v>510</v>
      </c>
      <c r="I408" s="37">
        <v>0</v>
      </c>
      <c r="J408" s="5">
        <f t="shared" si="25"/>
        <v>510</v>
      </c>
      <c r="K408" s="4" t="s">
        <v>126</v>
      </c>
      <c r="L408" s="4" t="s">
        <v>127</v>
      </c>
      <c r="M408" s="152">
        <f t="shared" si="22"/>
        <v>0</v>
      </c>
    </row>
    <row r="409" spans="1:13" s="64" customFormat="1" x14ac:dyDescent="0.2">
      <c r="A409" s="120" t="s">
        <v>93</v>
      </c>
      <c r="B409" s="178">
        <f t="shared" si="23"/>
        <v>46219</v>
      </c>
      <c r="C409" s="4" t="s">
        <v>473</v>
      </c>
      <c r="D409" s="105" t="s">
        <v>1401</v>
      </c>
      <c r="E409" s="105" t="s">
        <v>148</v>
      </c>
      <c r="F409" s="106">
        <v>0.5</v>
      </c>
      <c r="G409" s="107">
        <v>1100</v>
      </c>
      <c r="H409" s="107">
        <f t="shared" si="24"/>
        <v>550</v>
      </c>
      <c r="I409" s="37">
        <v>0</v>
      </c>
      <c r="J409" s="5">
        <f t="shared" si="25"/>
        <v>550</v>
      </c>
      <c r="K409" s="4" t="s">
        <v>126</v>
      </c>
      <c r="L409" s="4" t="s">
        <v>127</v>
      </c>
      <c r="M409" s="152">
        <f t="shared" si="22"/>
        <v>0</v>
      </c>
    </row>
    <row r="410" spans="1:13" s="64" customFormat="1" x14ac:dyDescent="0.2">
      <c r="A410" s="120" t="s">
        <v>93</v>
      </c>
      <c r="B410" s="178">
        <f t="shared" si="23"/>
        <v>46219</v>
      </c>
      <c r="C410" s="4" t="s">
        <v>474</v>
      </c>
      <c r="D410" s="105" t="s">
        <v>153</v>
      </c>
      <c r="E410" s="105" t="s">
        <v>125</v>
      </c>
      <c r="F410" s="106">
        <v>2.5</v>
      </c>
      <c r="G410" s="107">
        <v>94</v>
      </c>
      <c r="H410" s="107">
        <f t="shared" si="24"/>
        <v>235</v>
      </c>
      <c r="I410" s="37">
        <v>0</v>
      </c>
      <c r="J410" s="5">
        <f t="shared" si="25"/>
        <v>235</v>
      </c>
      <c r="K410" s="4" t="s">
        <v>126</v>
      </c>
      <c r="L410" s="4" t="s">
        <v>127</v>
      </c>
      <c r="M410" s="152">
        <f t="shared" si="22"/>
        <v>0</v>
      </c>
    </row>
    <row r="411" spans="1:13" s="64" customFormat="1" x14ac:dyDescent="0.2">
      <c r="A411" s="120" t="s">
        <v>93</v>
      </c>
      <c r="B411" s="178">
        <f t="shared" si="23"/>
        <v>46219</v>
      </c>
      <c r="C411" s="4" t="s">
        <v>475</v>
      </c>
      <c r="D411" s="105" t="s">
        <v>264</v>
      </c>
      <c r="E411" s="105" t="s">
        <v>125</v>
      </c>
      <c r="F411" s="106">
        <v>2</v>
      </c>
      <c r="G411" s="107">
        <v>90</v>
      </c>
      <c r="H411" s="107">
        <f t="shared" si="24"/>
        <v>180</v>
      </c>
      <c r="I411" s="37">
        <v>0</v>
      </c>
      <c r="J411" s="5">
        <f t="shared" si="25"/>
        <v>180</v>
      </c>
      <c r="K411" s="4" t="s">
        <v>126</v>
      </c>
      <c r="L411" s="4" t="s">
        <v>127</v>
      </c>
      <c r="M411" s="152">
        <f t="shared" si="22"/>
        <v>0</v>
      </c>
    </row>
    <row r="412" spans="1:13" s="64" customFormat="1" x14ac:dyDescent="0.2">
      <c r="A412" s="120" t="s">
        <v>93</v>
      </c>
      <c r="B412" s="178">
        <f t="shared" si="23"/>
        <v>46219</v>
      </c>
      <c r="C412" s="4" t="s">
        <v>476</v>
      </c>
      <c r="D412" s="105" t="s">
        <v>1324</v>
      </c>
      <c r="E412" s="105" t="s">
        <v>125</v>
      </c>
      <c r="F412" s="106">
        <v>11</v>
      </c>
      <c r="G412" s="107">
        <v>100</v>
      </c>
      <c r="H412" s="107">
        <f t="shared" si="24"/>
        <v>1100</v>
      </c>
      <c r="I412" s="37">
        <v>0</v>
      </c>
      <c r="J412" s="5">
        <f t="shared" si="25"/>
        <v>1100</v>
      </c>
      <c r="K412" s="4" t="s">
        <v>126</v>
      </c>
      <c r="L412" s="4" t="s">
        <v>127</v>
      </c>
      <c r="M412" s="152">
        <f t="shared" si="22"/>
        <v>0</v>
      </c>
    </row>
    <row r="413" spans="1:13" s="64" customFormat="1" x14ac:dyDescent="0.2">
      <c r="A413" s="120" t="s">
        <v>93</v>
      </c>
      <c r="B413" s="178">
        <f t="shared" si="23"/>
        <v>46219</v>
      </c>
      <c r="C413" s="4" t="s">
        <v>477</v>
      </c>
      <c r="D413" s="105" t="s">
        <v>1340</v>
      </c>
      <c r="E413" s="105" t="s">
        <v>125</v>
      </c>
      <c r="F413" s="106">
        <v>35</v>
      </c>
      <c r="G413" s="107">
        <v>90</v>
      </c>
      <c r="H413" s="107">
        <f t="shared" si="24"/>
        <v>3150</v>
      </c>
      <c r="I413" s="37">
        <v>0</v>
      </c>
      <c r="J413" s="5">
        <f t="shared" si="25"/>
        <v>3150</v>
      </c>
      <c r="K413" s="4" t="s">
        <v>126</v>
      </c>
      <c r="L413" s="4" t="s">
        <v>127</v>
      </c>
      <c r="M413" s="152">
        <f t="shared" si="22"/>
        <v>0</v>
      </c>
    </row>
    <row r="414" spans="1:13" x14ac:dyDescent="0.2">
      <c r="A414" s="120">
        <v>66932</v>
      </c>
      <c r="B414" s="178">
        <f t="shared" si="23"/>
        <v>46220</v>
      </c>
      <c r="C414" s="4" t="s">
        <v>478</v>
      </c>
      <c r="D414" s="4" t="s">
        <v>1302</v>
      </c>
      <c r="E414" s="4" t="s">
        <v>125</v>
      </c>
      <c r="F414" s="36">
        <v>60</v>
      </c>
      <c r="G414" s="5">
        <v>85</v>
      </c>
      <c r="H414" s="5">
        <f t="shared" si="24"/>
        <v>5100</v>
      </c>
      <c r="I414" s="37">
        <v>0</v>
      </c>
      <c r="J414" s="5">
        <f t="shared" si="25"/>
        <v>5100</v>
      </c>
      <c r="K414" s="4" t="s">
        <v>126</v>
      </c>
      <c r="L414" s="4" t="s">
        <v>127</v>
      </c>
      <c r="M414" s="152">
        <f t="shared" si="22"/>
        <v>0</v>
      </c>
    </row>
    <row r="415" spans="1:13" x14ac:dyDescent="0.2">
      <c r="A415" s="120">
        <v>66932</v>
      </c>
      <c r="B415" s="178">
        <f t="shared" si="23"/>
        <v>46220</v>
      </c>
      <c r="C415" s="4" t="s">
        <v>478</v>
      </c>
      <c r="D415" s="4" t="s">
        <v>1302</v>
      </c>
      <c r="E415" s="4" t="s">
        <v>131</v>
      </c>
      <c r="F415" s="36">
        <v>1</v>
      </c>
      <c r="G415" s="5">
        <v>80</v>
      </c>
      <c r="H415" s="5">
        <f t="shared" si="24"/>
        <v>80</v>
      </c>
      <c r="I415" s="37">
        <v>0</v>
      </c>
      <c r="J415" s="5">
        <f t="shared" si="25"/>
        <v>80</v>
      </c>
      <c r="K415" s="4" t="s">
        <v>126</v>
      </c>
      <c r="L415" s="4" t="s">
        <v>127</v>
      </c>
      <c r="M415" s="152">
        <f t="shared" si="22"/>
        <v>0</v>
      </c>
    </row>
    <row r="416" spans="1:13" x14ac:dyDescent="0.2">
      <c r="A416" s="120">
        <v>66932</v>
      </c>
      <c r="B416" s="178">
        <f t="shared" si="23"/>
        <v>46220</v>
      </c>
      <c r="C416" s="4" t="s">
        <v>479</v>
      </c>
      <c r="D416" s="4" t="s">
        <v>1305</v>
      </c>
      <c r="E416" s="4" t="s">
        <v>125</v>
      </c>
      <c r="F416" s="36">
        <v>55</v>
      </c>
      <c r="G416" s="5">
        <v>85</v>
      </c>
      <c r="H416" s="5">
        <f t="shared" si="24"/>
        <v>4675</v>
      </c>
      <c r="I416" s="37">
        <v>0</v>
      </c>
      <c r="J416" s="5">
        <f t="shared" si="25"/>
        <v>4675</v>
      </c>
      <c r="K416" s="4" t="s">
        <v>126</v>
      </c>
      <c r="L416" s="4" t="s">
        <v>127</v>
      </c>
      <c r="M416" s="152">
        <f t="shared" si="22"/>
        <v>0</v>
      </c>
    </row>
    <row r="417" spans="1:13" x14ac:dyDescent="0.2">
      <c r="A417" s="120">
        <v>66932</v>
      </c>
      <c r="B417" s="178">
        <f t="shared" si="23"/>
        <v>46220</v>
      </c>
      <c r="C417" s="4" t="s">
        <v>480</v>
      </c>
      <c r="D417" s="4" t="s">
        <v>1306</v>
      </c>
      <c r="E417" s="4" t="s">
        <v>125</v>
      </c>
      <c r="F417" s="36">
        <v>25</v>
      </c>
      <c r="G417" s="5">
        <v>85</v>
      </c>
      <c r="H417" s="5">
        <f t="shared" si="24"/>
        <v>2125</v>
      </c>
      <c r="I417" s="37">
        <v>0</v>
      </c>
      <c r="J417" s="5">
        <f t="shared" si="25"/>
        <v>2125</v>
      </c>
      <c r="K417" s="4" t="s">
        <v>126</v>
      </c>
      <c r="L417" s="4" t="s">
        <v>127</v>
      </c>
      <c r="M417" s="152">
        <f t="shared" si="22"/>
        <v>0</v>
      </c>
    </row>
    <row r="418" spans="1:13" x14ac:dyDescent="0.2">
      <c r="A418" s="120">
        <v>66932</v>
      </c>
      <c r="B418" s="178">
        <f t="shared" si="23"/>
        <v>46220</v>
      </c>
      <c r="C418" s="4" t="s">
        <v>481</v>
      </c>
      <c r="D418" s="4" t="s">
        <v>1307</v>
      </c>
      <c r="E418" s="4" t="s">
        <v>125</v>
      </c>
      <c r="F418" s="36">
        <v>40</v>
      </c>
      <c r="G418" s="5">
        <v>86</v>
      </c>
      <c r="H418" s="5">
        <f t="shared" si="24"/>
        <v>3440</v>
      </c>
      <c r="I418" s="37">
        <v>0</v>
      </c>
      <c r="J418" s="5">
        <f t="shared" si="25"/>
        <v>3440</v>
      </c>
      <c r="K418" s="4" t="s">
        <v>126</v>
      </c>
      <c r="L418" s="4" t="s">
        <v>127</v>
      </c>
      <c r="M418" s="152">
        <f t="shared" si="22"/>
        <v>0</v>
      </c>
    </row>
    <row r="419" spans="1:13" x14ac:dyDescent="0.2">
      <c r="A419" s="120">
        <v>66932</v>
      </c>
      <c r="B419" s="178">
        <f t="shared" si="23"/>
        <v>46220</v>
      </c>
      <c r="C419" s="4" t="s">
        <v>481</v>
      </c>
      <c r="D419" s="4" t="s">
        <v>1307</v>
      </c>
      <c r="E419" s="4" t="s">
        <v>125</v>
      </c>
      <c r="F419" s="36">
        <v>55</v>
      </c>
      <c r="G419" s="5">
        <v>85</v>
      </c>
      <c r="H419" s="5">
        <f t="shared" si="24"/>
        <v>4675</v>
      </c>
      <c r="I419" s="37">
        <v>0</v>
      </c>
      <c r="J419" s="5">
        <f t="shared" si="25"/>
        <v>4675</v>
      </c>
      <c r="K419" s="4" t="s">
        <v>126</v>
      </c>
      <c r="L419" s="4" t="s">
        <v>127</v>
      </c>
      <c r="M419" s="152">
        <f t="shared" si="22"/>
        <v>0</v>
      </c>
    </row>
    <row r="420" spans="1:13" x14ac:dyDescent="0.2">
      <c r="A420" s="120">
        <v>66932</v>
      </c>
      <c r="B420" s="178">
        <f t="shared" si="23"/>
        <v>46220</v>
      </c>
      <c r="C420" s="4" t="s">
        <v>481</v>
      </c>
      <c r="D420" s="4" t="s">
        <v>1307</v>
      </c>
      <c r="E420" s="4" t="s">
        <v>148</v>
      </c>
      <c r="F420" s="36">
        <v>4</v>
      </c>
      <c r="G420" s="5">
        <v>1100</v>
      </c>
      <c r="H420" s="5">
        <f t="shared" si="24"/>
        <v>4400</v>
      </c>
      <c r="I420" s="37">
        <v>0</v>
      </c>
      <c r="J420" s="5">
        <f t="shared" si="25"/>
        <v>4400</v>
      </c>
      <c r="K420" s="4" t="s">
        <v>126</v>
      </c>
      <c r="L420" s="4" t="s">
        <v>127</v>
      </c>
      <c r="M420" s="152">
        <f t="shared" si="22"/>
        <v>0</v>
      </c>
    </row>
    <row r="421" spans="1:13" x14ac:dyDescent="0.2">
      <c r="A421" s="120">
        <v>66932</v>
      </c>
      <c r="B421" s="178">
        <f t="shared" si="23"/>
        <v>46220</v>
      </c>
      <c r="C421" s="4" t="s">
        <v>481</v>
      </c>
      <c r="D421" s="4" t="s">
        <v>1307</v>
      </c>
      <c r="E421" s="4" t="s">
        <v>131</v>
      </c>
      <c r="F421" s="36">
        <v>1</v>
      </c>
      <c r="G421" s="5">
        <v>80</v>
      </c>
      <c r="H421" s="5">
        <f t="shared" si="24"/>
        <v>80</v>
      </c>
      <c r="I421" s="37">
        <v>0</v>
      </c>
      <c r="J421" s="5">
        <f t="shared" si="25"/>
        <v>80</v>
      </c>
      <c r="K421" s="4" t="s">
        <v>126</v>
      </c>
      <c r="L421" s="4" t="s">
        <v>127</v>
      </c>
      <c r="M421" s="152">
        <f t="shared" si="22"/>
        <v>0</v>
      </c>
    </row>
    <row r="422" spans="1:13" x14ac:dyDescent="0.2">
      <c r="A422" s="120">
        <v>66932</v>
      </c>
      <c r="B422" s="178">
        <f t="shared" si="23"/>
        <v>46220</v>
      </c>
      <c r="C422" s="4" t="s">
        <v>482</v>
      </c>
      <c r="D422" s="4" t="s">
        <v>1311</v>
      </c>
      <c r="E422" s="4" t="s">
        <v>125</v>
      </c>
      <c r="F422" s="36">
        <v>5</v>
      </c>
      <c r="G422" s="5">
        <v>85</v>
      </c>
      <c r="H422" s="5">
        <f t="shared" si="24"/>
        <v>425</v>
      </c>
      <c r="I422" s="37">
        <v>0</v>
      </c>
      <c r="J422" s="5">
        <f t="shared" si="25"/>
        <v>425</v>
      </c>
      <c r="K422" s="4" t="s">
        <v>126</v>
      </c>
      <c r="L422" s="4" t="s">
        <v>127</v>
      </c>
      <c r="M422" s="152">
        <f t="shared" si="22"/>
        <v>0</v>
      </c>
    </row>
    <row r="423" spans="1:13" x14ac:dyDescent="0.2">
      <c r="A423" s="120">
        <v>66932</v>
      </c>
      <c r="B423" s="178">
        <f t="shared" si="23"/>
        <v>46220</v>
      </c>
      <c r="C423" s="4" t="s">
        <v>483</v>
      </c>
      <c r="D423" s="4" t="s">
        <v>1312</v>
      </c>
      <c r="E423" s="4" t="s">
        <v>125</v>
      </c>
      <c r="F423" s="36">
        <v>35</v>
      </c>
      <c r="G423" s="5">
        <v>85</v>
      </c>
      <c r="H423" s="5">
        <f t="shared" si="24"/>
        <v>2975</v>
      </c>
      <c r="I423" s="37">
        <v>0</v>
      </c>
      <c r="J423" s="5">
        <f t="shared" si="25"/>
        <v>2975</v>
      </c>
      <c r="K423" s="4" t="s">
        <v>126</v>
      </c>
      <c r="L423" s="4" t="s">
        <v>127</v>
      </c>
      <c r="M423" s="152">
        <f t="shared" si="22"/>
        <v>0</v>
      </c>
    </row>
    <row r="424" spans="1:13" x14ac:dyDescent="0.2">
      <c r="A424" s="120">
        <v>66932</v>
      </c>
      <c r="B424" s="178">
        <f t="shared" si="23"/>
        <v>46220</v>
      </c>
      <c r="C424" s="4" t="s">
        <v>484</v>
      </c>
      <c r="D424" s="4" t="s">
        <v>141</v>
      </c>
      <c r="E424" s="4" t="s">
        <v>125</v>
      </c>
      <c r="F424" s="36">
        <v>30</v>
      </c>
      <c r="G424" s="5">
        <v>86</v>
      </c>
      <c r="H424" s="5">
        <f t="shared" si="24"/>
        <v>2580</v>
      </c>
      <c r="I424" s="37">
        <v>0</v>
      </c>
      <c r="J424" s="5">
        <f t="shared" si="25"/>
        <v>2580</v>
      </c>
      <c r="K424" s="4" t="s">
        <v>126</v>
      </c>
      <c r="L424" s="4" t="s">
        <v>127</v>
      </c>
      <c r="M424" s="152">
        <f t="shared" si="22"/>
        <v>0</v>
      </c>
    </row>
    <row r="425" spans="1:13" x14ac:dyDescent="0.2">
      <c r="A425" s="120">
        <v>66932</v>
      </c>
      <c r="B425" s="178">
        <f t="shared" si="23"/>
        <v>46220</v>
      </c>
      <c r="C425" s="4" t="s">
        <v>485</v>
      </c>
      <c r="D425" s="4" t="s">
        <v>139</v>
      </c>
      <c r="E425" s="4" t="s">
        <v>125</v>
      </c>
      <c r="F425" s="36">
        <v>4.5</v>
      </c>
      <c r="G425" s="5">
        <v>86</v>
      </c>
      <c r="H425" s="5">
        <f t="shared" si="24"/>
        <v>387</v>
      </c>
      <c r="I425" s="37">
        <v>0</v>
      </c>
      <c r="J425" s="5">
        <f t="shared" si="25"/>
        <v>387</v>
      </c>
      <c r="K425" s="4" t="s">
        <v>126</v>
      </c>
      <c r="L425" s="4" t="s">
        <v>127</v>
      </c>
      <c r="M425" s="152">
        <f t="shared" si="22"/>
        <v>0</v>
      </c>
    </row>
    <row r="426" spans="1:13" x14ac:dyDescent="0.2">
      <c r="A426" s="120">
        <v>66932</v>
      </c>
      <c r="B426" s="178">
        <f t="shared" si="23"/>
        <v>46220</v>
      </c>
      <c r="C426" s="4" t="s">
        <v>486</v>
      </c>
      <c r="D426" s="4" t="s">
        <v>1310</v>
      </c>
      <c r="E426" s="4" t="s">
        <v>125</v>
      </c>
      <c r="F426" s="36">
        <v>8</v>
      </c>
      <c r="G426" s="5">
        <v>85</v>
      </c>
      <c r="H426" s="5">
        <f t="shared" si="24"/>
        <v>680</v>
      </c>
      <c r="I426" s="37">
        <v>0</v>
      </c>
      <c r="J426" s="5">
        <f t="shared" si="25"/>
        <v>680</v>
      </c>
      <c r="K426" s="4" t="s">
        <v>126</v>
      </c>
      <c r="L426" s="4" t="s">
        <v>127</v>
      </c>
      <c r="M426" s="152">
        <f t="shared" si="22"/>
        <v>0</v>
      </c>
    </row>
    <row r="427" spans="1:13" x14ac:dyDescent="0.2">
      <c r="A427" s="120">
        <v>66932</v>
      </c>
      <c r="B427" s="178">
        <f t="shared" si="23"/>
        <v>46220</v>
      </c>
      <c r="C427" s="4" t="s">
        <v>487</v>
      </c>
      <c r="D427" s="4" t="s">
        <v>1309</v>
      </c>
      <c r="E427" s="4" t="s">
        <v>125</v>
      </c>
      <c r="F427" s="36">
        <v>25</v>
      </c>
      <c r="G427" s="5">
        <v>85</v>
      </c>
      <c r="H427" s="5">
        <f t="shared" si="24"/>
        <v>2125</v>
      </c>
      <c r="I427" s="37">
        <v>0</v>
      </c>
      <c r="J427" s="5">
        <f t="shared" si="25"/>
        <v>2125</v>
      </c>
      <c r="K427" s="4" t="s">
        <v>126</v>
      </c>
      <c r="L427" s="4" t="s">
        <v>127</v>
      </c>
      <c r="M427" s="152">
        <f t="shared" si="22"/>
        <v>0</v>
      </c>
    </row>
    <row r="428" spans="1:13" x14ac:dyDescent="0.2">
      <c r="A428" s="120">
        <v>66932</v>
      </c>
      <c r="B428" s="178">
        <f t="shared" si="23"/>
        <v>46220</v>
      </c>
      <c r="C428" s="4" t="s">
        <v>488</v>
      </c>
      <c r="D428" s="4" t="s">
        <v>134</v>
      </c>
      <c r="E428" s="4" t="s">
        <v>125</v>
      </c>
      <c r="F428" s="36">
        <v>10</v>
      </c>
      <c r="G428" s="5">
        <v>85</v>
      </c>
      <c r="H428" s="5">
        <f t="shared" si="24"/>
        <v>850</v>
      </c>
      <c r="I428" s="37">
        <v>0</v>
      </c>
      <c r="J428" s="5">
        <f t="shared" si="25"/>
        <v>850</v>
      </c>
      <c r="K428" s="4" t="s">
        <v>126</v>
      </c>
      <c r="L428" s="4" t="s">
        <v>127</v>
      </c>
      <c r="M428" s="152">
        <f t="shared" si="22"/>
        <v>0</v>
      </c>
    </row>
    <row r="429" spans="1:13" x14ac:dyDescent="0.2">
      <c r="A429" s="120">
        <v>66932</v>
      </c>
      <c r="B429" s="178">
        <f t="shared" si="23"/>
        <v>46220</v>
      </c>
      <c r="C429" s="4" t="s">
        <v>489</v>
      </c>
      <c r="D429" s="4" t="s">
        <v>490</v>
      </c>
      <c r="E429" s="4" t="s">
        <v>148</v>
      </c>
      <c r="F429" s="36">
        <v>1</v>
      </c>
      <c r="G429" s="5">
        <v>1100</v>
      </c>
      <c r="H429" s="5">
        <f t="shared" si="24"/>
        <v>1100</v>
      </c>
      <c r="I429" s="37">
        <v>0</v>
      </c>
      <c r="J429" s="5">
        <f t="shared" si="25"/>
        <v>1100</v>
      </c>
      <c r="K429" s="4" t="s">
        <v>126</v>
      </c>
      <c r="L429" s="4" t="s">
        <v>127</v>
      </c>
      <c r="M429" s="152">
        <f t="shared" si="22"/>
        <v>0</v>
      </c>
    </row>
    <row r="430" spans="1:13" x14ac:dyDescent="0.2">
      <c r="A430" s="120">
        <v>66932</v>
      </c>
      <c r="B430" s="178">
        <f t="shared" si="23"/>
        <v>46220</v>
      </c>
      <c r="C430" s="4" t="s">
        <v>491</v>
      </c>
      <c r="D430" s="4" t="s">
        <v>1325</v>
      </c>
      <c r="E430" s="4" t="s">
        <v>125</v>
      </c>
      <c r="F430" s="36">
        <v>15</v>
      </c>
      <c r="G430" s="5">
        <v>86</v>
      </c>
      <c r="H430" s="5">
        <f t="shared" si="24"/>
        <v>1290</v>
      </c>
      <c r="I430" s="37">
        <v>0</v>
      </c>
      <c r="J430" s="5">
        <f t="shared" si="25"/>
        <v>1290</v>
      </c>
      <c r="K430" s="4" t="s">
        <v>126</v>
      </c>
      <c r="L430" s="4" t="s">
        <v>127</v>
      </c>
      <c r="M430" s="152">
        <f t="shared" si="22"/>
        <v>0</v>
      </c>
    </row>
    <row r="431" spans="1:13" x14ac:dyDescent="0.2">
      <c r="A431" s="120">
        <v>66932</v>
      </c>
      <c r="B431" s="178">
        <f t="shared" si="23"/>
        <v>46220</v>
      </c>
      <c r="C431" s="4" t="s">
        <v>492</v>
      </c>
      <c r="D431" s="4" t="s">
        <v>147</v>
      </c>
      <c r="E431" s="4" t="s">
        <v>125</v>
      </c>
      <c r="F431" s="36">
        <v>30</v>
      </c>
      <c r="G431" s="5">
        <v>84</v>
      </c>
      <c r="H431" s="5">
        <f t="shared" si="24"/>
        <v>2520</v>
      </c>
      <c r="I431" s="37">
        <v>0</v>
      </c>
      <c r="J431" s="5">
        <f t="shared" si="25"/>
        <v>2520</v>
      </c>
      <c r="K431" s="4" t="s">
        <v>126</v>
      </c>
      <c r="L431" s="4" t="s">
        <v>127</v>
      </c>
      <c r="M431" s="152">
        <f t="shared" si="22"/>
        <v>0</v>
      </c>
    </row>
    <row r="432" spans="1:13" x14ac:dyDescent="0.2">
      <c r="A432" s="120">
        <v>66932</v>
      </c>
      <c r="B432" s="178">
        <f t="shared" si="23"/>
        <v>46220</v>
      </c>
      <c r="C432" s="4" t="s">
        <v>493</v>
      </c>
      <c r="D432" s="4" t="s">
        <v>151</v>
      </c>
      <c r="E432" s="4" t="s">
        <v>125</v>
      </c>
      <c r="F432" s="36">
        <v>8</v>
      </c>
      <c r="G432" s="5">
        <v>85</v>
      </c>
      <c r="H432" s="5">
        <f t="shared" si="24"/>
        <v>680</v>
      </c>
      <c r="I432" s="37">
        <v>0</v>
      </c>
      <c r="J432" s="5">
        <f t="shared" si="25"/>
        <v>680</v>
      </c>
      <c r="K432" s="4" t="s">
        <v>126</v>
      </c>
      <c r="L432" s="4" t="s">
        <v>127</v>
      </c>
      <c r="M432" s="152">
        <f t="shared" si="22"/>
        <v>0</v>
      </c>
    </row>
    <row r="433" spans="1:13" x14ac:dyDescent="0.2">
      <c r="A433" s="120">
        <v>66932</v>
      </c>
      <c r="B433" s="178">
        <f t="shared" si="23"/>
        <v>46220</v>
      </c>
      <c r="C433" s="4" t="s">
        <v>494</v>
      </c>
      <c r="D433" s="4" t="s">
        <v>145</v>
      </c>
      <c r="E433" s="4" t="s">
        <v>125</v>
      </c>
      <c r="F433" s="36">
        <v>12</v>
      </c>
      <c r="G433" s="5">
        <v>85</v>
      </c>
      <c r="H433" s="5">
        <f t="shared" si="24"/>
        <v>1020</v>
      </c>
      <c r="I433" s="37">
        <v>0</v>
      </c>
      <c r="J433" s="5">
        <f t="shared" si="25"/>
        <v>1020</v>
      </c>
      <c r="K433" s="4" t="s">
        <v>126</v>
      </c>
      <c r="L433" s="4" t="s">
        <v>127</v>
      </c>
      <c r="M433" s="152">
        <f t="shared" si="22"/>
        <v>0</v>
      </c>
    </row>
    <row r="434" spans="1:13" x14ac:dyDescent="0.2">
      <c r="A434" s="120">
        <v>66932</v>
      </c>
      <c r="B434" s="178">
        <f t="shared" si="23"/>
        <v>46220</v>
      </c>
      <c r="C434" s="4" t="s">
        <v>494</v>
      </c>
      <c r="D434" s="4" t="s">
        <v>145</v>
      </c>
      <c r="E434" s="4" t="s">
        <v>125</v>
      </c>
      <c r="F434" s="36">
        <v>20</v>
      </c>
      <c r="G434" s="5">
        <v>95</v>
      </c>
      <c r="H434" s="5">
        <f t="shared" si="24"/>
        <v>1900</v>
      </c>
      <c r="I434" s="37">
        <v>0</v>
      </c>
      <c r="J434" s="5">
        <f t="shared" si="25"/>
        <v>1900</v>
      </c>
      <c r="K434" s="4" t="s">
        <v>126</v>
      </c>
      <c r="L434" s="4" t="s">
        <v>127</v>
      </c>
      <c r="M434" s="152">
        <f t="shared" si="22"/>
        <v>0</v>
      </c>
    </row>
    <row r="435" spans="1:13" x14ac:dyDescent="0.2">
      <c r="A435" s="120">
        <v>66932</v>
      </c>
      <c r="B435" s="178">
        <f t="shared" si="23"/>
        <v>46220</v>
      </c>
      <c r="C435" s="4" t="s">
        <v>495</v>
      </c>
      <c r="D435" s="4" t="s">
        <v>153</v>
      </c>
      <c r="E435" s="4" t="s">
        <v>125</v>
      </c>
      <c r="F435" s="36">
        <v>7.25</v>
      </c>
      <c r="G435" s="5">
        <v>100</v>
      </c>
      <c r="H435" s="5">
        <f t="shared" si="24"/>
        <v>725</v>
      </c>
      <c r="I435" s="37">
        <v>0</v>
      </c>
      <c r="J435" s="5">
        <f t="shared" si="25"/>
        <v>725</v>
      </c>
      <c r="K435" s="4" t="s">
        <v>126</v>
      </c>
      <c r="L435" s="4" t="s">
        <v>127</v>
      </c>
      <c r="M435" s="152">
        <f t="shared" si="22"/>
        <v>0</v>
      </c>
    </row>
    <row r="436" spans="1:13" x14ac:dyDescent="0.2">
      <c r="A436" s="120">
        <v>66932</v>
      </c>
      <c r="B436" s="178">
        <f t="shared" si="23"/>
        <v>46220</v>
      </c>
      <c r="C436" s="4" t="s">
        <v>495</v>
      </c>
      <c r="D436" s="4" t="s">
        <v>153</v>
      </c>
      <c r="E436" s="4" t="s">
        <v>215</v>
      </c>
      <c r="F436" s="36">
        <v>0.75</v>
      </c>
      <c r="G436" s="5">
        <v>800</v>
      </c>
      <c r="H436" s="5">
        <f t="shared" si="24"/>
        <v>600</v>
      </c>
      <c r="I436" s="37">
        <v>0</v>
      </c>
      <c r="J436" s="5">
        <f t="shared" si="25"/>
        <v>600</v>
      </c>
      <c r="K436" s="4" t="s">
        <v>126</v>
      </c>
      <c r="L436" s="4" t="s">
        <v>127</v>
      </c>
      <c r="M436" s="152">
        <f t="shared" si="22"/>
        <v>0</v>
      </c>
    </row>
    <row r="437" spans="1:13" x14ac:dyDescent="0.2">
      <c r="A437" s="120">
        <v>66932</v>
      </c>
      <c r="B437" s="178">
        <f t="shared" si="23"/>
        <v>46220</v>
      </c>
      <c r="C437" s="4" t="s">
        <v>496</v>
      </c>
      <c r="D437" s="4" t="s">
        <v>264</v>
      </c>
      <c r="E437" s="4" t="s">
        <v>125</v>
      </c>
      <c r="F437" s="36">
        <v>2</v>
      </c>
      <c r="G437" s="5">
        <v>90</v>
      </c>
      <c r="H437" s="5">
        <f t="shared" si="24"/>
        <v>180</v>
      </c>
      <c r="I437" s="37">
        <v>0</v>
      </c>
      <c r="J437" s="5">
        <f t="shared" si="25"/>
        <v>180</v>
      </c>
      <c r="K437" s="4" t="s">
        <v>126</v>
      </c>
      <c r="L437" s="4" t="s">
        <v>127</v>
      </c>
      <c r="M437" s="152">
        <f t="shared" si="22"/>
        <v>0</v>
      </c>
    </row>
    <row r="438" spans="1:13" x14ac:dyDescent="0.2">
      <c r="A438" s="120">
        <v>66933</v>
      </c>
      <c r="B438" s="178">
        <f t="shared" si="23"/>
        <v>46221</v>
      </c>
      <c r="C438" s="4" t="s">
        <v>497</v>
      </c>
      <c r="D438" s="4" t="s">
        <v>153</v>
      </c>
      <c r="E438" s="4" t="s">
        <v>125</v>
      </c>
      <c r="F438" s="36">
        <v>3</v>
      </c>
      <c r="G438" s="5">
        <v>90</v>
      </c>
      <c r="H438" s="5">
        <f t="shared" si="24"/>
        <v>270</v>
      </c>
      <c r="I438" s="37">
        <v>0</v>
      </c>
      <c r="J438" s="5">
        <f t="shared" si="25"/>
        <v>270</v>
      </c>
      <c r="K438" s="4" t="s">
        <v>126</v>
      </c>
      <c r="L438" s="4" t="s">
        <v>127</v>
      </c>
      <c r="M438" s="152">
        <f t="shared" si="22"/>
        <v>0</v>
      </c>
    </row>
    <row r="439" spans="1:13" x14ac:dyDescent="0.2">
      <c r="A439" s="120">
        <v>66933</v>
      </c>
      <c r="B439" s="178">
        <f t="shared" si="23"/>
        <v>46221</v>
      </c>
      <c r="C439" s="4" t="s">
        <v>498</v>
      </c>
      <c r="D439" s="4" t="s">
        <v>153</v>
      </c>
      <c r="E439" s="4" t="s">
        <v>125</v>
      </c>
      <c r="F439" s="36">
        <v>9</v>
      </c>
      <c r="G439" s="5">
        <v>93.33</v>
      </c>
      <c r="H439" s="5">
        <f t="shared" si="24"/>
        <v>839.97</v>
      </c>
      <c r="I439" s="37">
        <v>0</v>
      </c>
      <c r="J439" s="5">
        <f t="shared" si="25"/>
        <v>839.97</v>
      </c>
      <c r="K439" s="4" t="s">
        <v>126</v>
      </c>
      <c r="L439" s="4" t="s">
        <v>127</v>
      </c>
      <c r="M439" s="152">
        <f t="shared" si="22"/>
        <v>0</v>
      </c>
    </row>
    <row r="440" spans="1:13" x14ac:dyDescent="0.2">
      <c r="A440" s="120">
        <v>66933</v>
      </c>
      <c r="B440" s="178">
        <f t="shared" si="23"/>
        <v>46221</v>
      </c>
      <c r="C440" s="4" t="s">
        <v>499</v>
      </c>
      <c r="D440" s="4" t="s">
        <v>1302</v>
      </c>
      <c r="E440" s="4" t="s">
        <v>125</v>
      </c>
      <c r="F440" s="36">
        <v>35</v>
      </c>
      <c r="G440" s="5">
        <v>85</v>
      </c>
      <c r="H440" s="5">
        <f t="shared" si="24"/>
        <v>2975</v>
      </c>
      <c r="I440" s="37">
        <v>0</v>
      </c>
      <c r="J440" s="5">
        <f t="shared" si="25"/>
        <v>2975</v>
      </c>
      <c r="K440" s="4" t="s">
        <v>126</v>
      </c>
      <c r="L440" s="4" t="s">
        <v>127</v>
      </c>
      <c r="M440" s="152">
        <f t="shared" si="22"/>
        <v>0</v>
      </c>
    </row>
    <row r="441" spans="1:13" x14ac:dyDescent="0.2">
      <c r="A441" s="120">
        <v>66933</v>
      </c>
      <c r="B441" s="178">
        <f t="shared" si="23"/>
        <v>46221</v>
      </c>
      <c r="C441" s="4" t="s">
        <v>500</v>
      </c>
      <c r="D441" s="4" t="s">
        <v>1305</v>
      </c>
      <c r="E441" s="4" t="s">
        <v>125</v>
      </c>
      <c r="F441" s="36">
        <v>25</v>
      </c>
      <c r="G441" s="5">
        <v>85</v>
      </c>
      <c r="H441" s="5">
        <f t="shared" si="24"/>
        <v>2125</v>
      </c>
      <c r="I441" s="37">
        <v>0</v>
      </c>
      <c r="J441" s="5">
        <f t="shared" si="25"/>
        <v>2125</v>
      </c>
      <c r="K441" s="4" t="s">
        <v>126</v>
      </c>
      <c r="L441" s="4" t="s">
        <v>127</v>
      </c>
      <c r="M441" s="152">
        <f t="shared" si="22"/>
        <v>0</v>
      </c>
    </row>
    <row r="442" spans="1:13" x14ac:dyDescent="0.2">
      <c r="A442" s="120">
        <v>66933</v>
      </c>
      <c r="B442" s="178">
        <f t="shared" si="23"/>
        <v>46221</v>
      </c>
      <c r="C442" s="4" t="s">
        <v>501</v>
      </c>
      <c r="D442" s="4" t="s">
        <v>1307</v>
      </c>
      <c r="E442" s="4" t="s">
        <v>125</v>
      </c>
      <c r="F442" s="36">
        <v>40</v>
      </c>
      <c r="G442" s="5">
        <v>86</v>
      </c>
      <c r="H442" s="5">
        <f t="shared" si="24"/>
        <v>3440</v>
      </c>
      <c r="I442" s="37">
        <v>0</v>
      </c>
      <c r="J442" s="5">
        <f t="shared" si="25"/>
        <v>3440</v>
      </c>
      <c r="K442" s="4" t="s">
        <v>126</v>
      </c>
      <c r="L442" s="4" t="s">
        <v>127</v>
      </c>
      <c r="M442" s="152">
        <f t="shared" si="22"/>
        <v>0</v>
      </c>
    </row>
    <row r="443" spans="1:13" x14ac:dyDescent="0.2">
      <c r="A443" s="120">
        <v>66933</v>
      </c>
      <c r="B443" s="178">
        <f t="shared" si="23"/>
        <v>46221</v>
      </c>
      <c r="C443" s="4" t="s">
        <v>501</v>
      </c>
      <c r="D443" s="4" t="s">
        <v>1307</v>
      </c>
      <c r="E443" s="4" t="s">
        <v>125</v>
      </c>
      <c r="F443" s="36">
        <v>60</v>
      </c>
      <c r="G443" s="5">
        <v>85</v>
      </c>
      <c r="H443" s="5">
        <f t="shared" si="24"/>
        <v>5100</v>
      </c>
      <c r="I443" s="37">
        <v>0</v>
      </c>
      <c r="J443" s="5">
        <f t="shared" si="25"/>
        <v>5100</v>
      </c>
      <c r="K443" s="4" t="s">
        <v>126</v>
      </c>
      <c r="L443" s="4" t="s">
        <v>127</v>
      </c>
      <c r="M443" s="152">
        <f t="shared" si="22"/>
        <v>0</v>
      </c>
    </row>
    <row r="444" spans="1:13" x14ac:dyDescent="0.2">
      <c r="A444" s="120">
        <v>66933</v>
      </c>
      <c r="B444" s="178">
        <f t="shared" si="23"/>
        <v>46221</v>
      </c>
      <c r="C444" s="4" t="s">
        <v>501</v>
      </c>
      <c r="D444" s="4" t="s">
        <v>1307</v>
      </c>
      <c r="E444" s="4" t="s">
        <v>131</v>
      </c>
      <c r="F444" s="36">
        <v>1</v>
      </c>
      <c r="G444" s="5">
        <v>80</v>
      </c>
      <c r="H444" s="5">
        <f t="shared" si="24"/>
        <v>80</v>
      </c>
      <c r="I444" s="37">
        <v>0</v>
      </c>
      <c r="J444" s="5">
        <f t="shared" si="25"/>
        <v>80</v>
      </c>
      <c r="K444" s="4" t="s">
        <v>126</v>
      </c>
      <c r="L444" s="4" t="s">
        <v>127</v>
      </c>
      <c r="M444" s="152">
        <f t="shared" si="22"/>
        <v>0</v>
      </c>
    </row>
    <row r="445" spans="1:13" x14ac:dyDescent="0.2">
      <c r="A445" s="120">
        <v>66933</v>
      </c>
      <c r="B445" s="178">
        <f t="shared" si="23"/>
        <v>46221</v>
      </c>
      <c r="C445" s="4" t="s">
        <v>502</v>
      </c>
      <c r="D445" s="4" t="s">
        <v>1308</v>
      </c>
      <c r="E445" s="4" t="s">
        <v>125</v>
      </c>
      <c r="F445" s="36">
        <v>8</v>
      </c>
      <c r="G445" s="5">
        <v>85</v>
      </c>
      <c r="H445" s="5">
        <f t="shared" si="24"/>
        <v>680</v>
      </c>
      <c r="I445" s="37">
        <v>0</v>
      </c>
      <c r="J445" s="5">
        <f t="shared" si="25"/>
        <v>680</v>
      </c>
      <c r="K445" s="4" t="s">
        <v>126</v>
      </c>
      <c r="L445" s="4" t="s">
        <v>127</v>
      </c>
      <c r="M445" s="152">
        <f t="shared" si="22"/>
        <v>0</v>
      </c>
    </row>
    <row r="446" spans="1:13" x14ac:dyDescent="0.2">
      <c r="A446" s="120">
        <v>66933</v>
      </c>
      <c r="B446" s="178">
        <f t="shared" si="23"/>
        <v>46221</v>
      </c>
      <c r="C446" s="4" t="s">
        <v>503</v>
      </c>
      <c r="D446" s="4" t="s">
        <v>1309</v>
      </c>
      <c r="E446" s="4" t="s">
        <v>125</v>
      </c>
      <c r="F446" s="36">
        <v>12</v>
      </c>
      <c r="G446" s="5">
        <v>85</v>
      </c>
      <c r="H446" s="5">
        <f t="shared" si="24"/>
        <v>1020</v>
      </c>
      <c r="I446" s="37">
        <v>0</v>
      </c>
      <c r="J446" s="5">
        <f t="shared" si="25"/>
        <v>1020</v>
      </c>
      <c r="K446" s="4" t="s">
        <v>126</v>
      </c>
      <c r="L446" s="4" t="s">
        <v>127</v>
      </c>
      <c r="M446" s="152">
        <f t="shared" si="22"/>
        <v>0</v>
      </c>
    </row>
    <row r="447" spans="1:13" x14ac:dyDescent="0.2">
      <c r="A447" s="120">
        <v>66933</v>
      </c>
      <c r="B447" s="178">
        <f t="shared" si="23"/>
        <v>46221</v>
      </c>
      <c r="C447" s="4" t="s">
        <v>504</v>
      </c>
      <c r="D447" s="4" t="s">
        <v>139</v>
      </c>
      <c r="E447" s="4" t="s">
        <v>125</v>
      </c>
      <c r="F447" s="36">
        <v>3.5</v>
      </c>
      <c r="G447" s="5">
        <v>86</v>
      </c>
      <c r="H447" s="5">
        <f t="shared" si="24"/>
        <v>301</v>
      </c>
      <c r="I447" s="37">
        <v>0</v>
      </c>
      <c r="J447" s="5">
        <f t="shared" si="25"/>
        <v>301</v>
      </c>
      <c r="K447" s="4" t="s">
        <v>126</v>
      </c>
      <c r="L447" s="4" t="s">
        <v>127</v>
      </c>
      <c r="M447" s="152">
        <f t="shared" si="22"/>
        <v>0</v>
      </c>
    </row>
    <row r="448" spans="1:13" x14ac:dyDescent="0.2">
      <c r="A448" s="120">
        <v>66933</v>
      </c>
      <c r="B448" s="178">
        <f t="shared" si="23"/>
        <v>46221</v>
      </c>
      <c r="C448" s="4" t="s">
        <v>505</v>
      </c>
      <c r="D448" s="71" t="s">
        <v>141</v>
      </c>
      <c r="E448" s="71" t="s">
        <v>125</v>
      </c>
      <c r="F448" s="72">
        <v>30</v>
      </c>
      <c r="G448" s="73">
        <v>86</v>
      </c>
      <c r="H448" s="73">
        <f t="shared" si="24"/>
        <v>2580</v>
      </c>
      <c r="I448" s="37">
        <v>0</v>
      </c>
      <c r="J448" s="5">
        <f t="shared" si="25"/>
        <v>2580</v>
      </c>
      <c r="K448" s="4" t="s">
        <v>126</v>
      </c>
      <c r="L448" s="4" t="s">
        <v>127</v>
      </c>
      <c r="M448" s="152">
        <f t="shared" ref="M448:M511" si="26">H448-J448</f>
        <v>0</v>
      </c>
    </row>
    <row r="449" spans="1:13" x14ac:dyDescent="0.2">
      <c r="A449" s="120">
        <v>66933</v>
      </c>
      <c r="B449" s="178">
        <f t="shared" si="23"/>
        <v>46221</v>
      </c>
      <c r="C449" s="4" t="s">
        <v>506</v>
      </c>
      <c r="D449" s="71" t="s">
        <v>168</v>
      </c>
      <c r="E449" s="71" t="s">
        <v>148</v>
      </c>
      <c r="F449" s="72">
        <v>2</v>
      </c>
      <c r="G449" s="73">
        <v>1100</v>
      </c>
      <c r="H449" s="73">
        <f t="shared" si="24"/>
        <v>2200</v>
      </c>
      <c r="I449" s="37">
        <v>0</v>
      </c>
      <c r="J449" s="5">
        <f t="shared" si="25"/>
        <v>2200</v>
      </c>
      <c r="K449" s="4" t="s">
        <v>126</v>
      </c>
      <c r="L449" s="4" t="s">
        <v>127</v>
      </c>
      <c r="M449" s="152">
        <f t="shared" si="26"/>
        <v>0</v>
      </c>
    </row>
    <row r="450" spans="1:13" x14ac:dyDescent="0.2">
      <c r="A450" s="120">
        <v>66933</v>
      </c>
      <c r="B450" s="178">
        <f t="shared" si="23"/>
        <v>46221</v>
      </c>
      <c r="C450" s="4" t="s">
        <v>507</v>
      </c>
      <c r="D450" s="71" t="s">
        <v>1325</v>
      </c>
      <c r="E450" s="71" t="s">
        <v>125</v>
      </c>
      <c r="F450" s="72">
        <v>15</v>
      </c>
      <c r="G450" s="73">
        <v>86</v>
      </c>
      <c r="H450" s="73">
        <f t="shared" si="24"/>
        <v>1290</v>
      </c>
      <c r="I450" s="37">
        <v>0</v>
      </c>
      <c r="J450" s="5">
        <f t="shared" si="25"/>
        <v>1290</v>
      </c>
      <c r="K450" s="4" t="s">
        <v>126</v>
      </c>
      <c r="L450" s="4" t="s">
        <v>127</v>
      </c>
      <c r="M450" s="152">
        <f t="shared" si="26"/>
        <v>0</v>
      </c>
    </row>
    <row r="451" spans="1:13" x14ac:dyDescent="0.2">
      <c r="A451" s="120">
        <v>66933</v>
      </c>
      <c r="B451" s="178">
        <f t="shared" si="23"/>
        <v>46221</v>
      </c>
      <c r="C451" s="4" t="s">
        <v>508</v>
      </c>
      <c r="D451" s="71" t="s">
        <v>1310</v>
      </c>
      <c r="E451" s="71" t="s">
        <v>125</v>
      </c>
      <c r="F451" s="72">
        <v>8</v>
      </c>
      <c r="G451" s="73">
        <v>85</v>
      </c>
      <c r="H451" s="73">
        <f t="shared" si="24"/>
        <v>680</v>
      </c>
      <c r="I451" s="37">
        <v>0</v>
      </c>
      <c r="J451" s="5">
        <f t="shared" si="25"/>
        <v>680</v>
      </c>
      <c r="K451" s="4" t="s">
        <v>126</v>
      </c>
      <c r="L451" s="4" t="s">
        <v>127</v>
      </c>
      <c r="M451" s="152">
        <f t="shared" si="26"/>
        <v>0</v>
      </c>
    </row>
    <row r="452" spans="1:13" x14ac:dyDescent="0.2">
      <c r="A452" s="120">
        <v>66933</v>
      </c>
      <c r="B452" s="178">
        <f t="shared" si="23"/>
        <v>46221</v>
      </c>
      <c r="C452" s="4" t="s">
        <v>509</v>
      </c>
      <c r="D452" s="71" t="s">
        <v>1306</v>
      </c>
      <c r="E452" s="71" t="s">
        <v>125</v>
      </c>
      <c r="F452" s="72">
        <v>20</v>
      </c>
      <c r="G452" s="73">
        <v>85</v>
      </c>
      <c r="H452" s="73">
        <f t="shared" si="24"/>
        <v>1700</v>
      </c>
      <c r="I452" s="37">
        <v>0</v>
      </c>
      <c r="J452" s="5">
        <f t="shared" si="25"/>
        <v>1700</v>
      </c>
      <c r="K452" s="4" t="s">
        <v>126</v>
      </c>
      <c r="L452" s="4" t="s">
        <v>127</v>
      </c>
      <c r="M452" s="152">
        <f t="shared" si="26"/>
        <v>0</v>
      </c>
    </row>
    <row r="453" spans="1:13" x14ac:dyDescent="0.2">
      <c r="A453" s="120">
        <v>66933</v>
      </c>
      <c r="B453" s="178">
        <f t="shared" si="23"/>
        <v>46221</v>
      </c>
      <c r="C453" s="4" t="s">
        <v>510</v>
      </c>
      <c r="D453" s="4" t="s">
        <v>1312</v>
      </c>
      <c r="E453" s="4" t="s">
        <v>125</v>
      </c>
      <c r="F453" s="36">
        <v>15</v>
      </c>
      <c r="G453" s="5">
        <v>85</v>
      </c>
      <c r="H453" s="5">
        <f t="shared" si="24"/>
        <v>1275</v>
      </c>
      <c r="I453" s="37">
        <v>0</v>
      </c>
      <c r="J453" s="5">
        <f t="shared" si="25"/>
        <v>1275</v>
      </c>
      <c r="K453" s="4" t="s">
        <v>126</v>
      </c>
      <c r="L453" s="4" t="s">
        <v>127</v>
      </c>
      <c r="M453" s="152">
        <f t="shared" si="26"/>
        <v>0</v>
      </c>
    </row>
    <row r="454" spans="1:13" x14ac:dyDescent="0.2">
      <c r="A454" s="120">
        <v>66933</v>
      </c>
      <c r="B454" s="178">
        <f t="shared" si="23"/>
        <v>46221</v>
      </c>
      <c r="C454" s="4" t="s">
        <v>511</v>
      </c>
      <c r="D454" s="4" t="s">
        <v>1311</v>
      </c>
      <c r="E454" s="4" t="s">
        <v>125</v>
      </c>
      <c r="F454" s="36">
        <v>5</v>
      </c>
      <c r="G454" s="5">
        <v>85</v>
      </c>
      <c r="H454" s="5">
        <f t="shared" si="24"/>
        <v>425</v>
      </c>
      <c r="I454" s="37">
        <v>0</v>
      </c>
      <c r="J454" s="5">
        <f t="shared" si="25"/>
        <v>425</v>
      </c>
      <c r="K454" s="4" t="s">
        <v>126</v>
      </c>
      <c r="L454" s="4" t="s">
        <v>127</v>
      </c>
      <c r="M454" s="152">
        <f t="shared" si="26"/>
        <v>0</v>
      </c>
    </row>
    <row r="455" spans="1:13" x14ac:dyDescent="0.2">
      <c r="A455" s="120">
        <v>66933</v>
      </c>
      <c r="B455" s="178">
        <f t="shared" si="23"/>
        <v>46221</v>
      </c>
      <c r="C455" s="4" t="s">
        <v>512</v>
      </c>
      <c r="D455" s="4" t="s">
        <v>147</v>
      </c>
      <c r="E455" s="4" t="s">
        <v>125</v>
      </c>
      <c r="F455" s="36">
        <v>30</v>
      </c>
      <c r="G455" s="5">
        <v>84</v>
      </c>
      <c r="H455" s="5">
        <f t="shared" si="24"/>
        <v>2520</v>
      </c>
      <c r="I455" s="37">
        <v>0</v>
      </c>
      <c r="J455" s="5">
        <f t="shared" si="25"/>
        <v>2520</v>
      </c>
      <c r="K455" s="4" t="s">
        <v>126</v>
      </c>
      <c r="L455" s="4" t="s">
        <v>127</v>
      </c>
      <c r="M455" s="152">
        <f t="shared" si="26"/>
        <v>0</v>
      </c>
    </row>
    <row r="456" spans="1:13" x14ac:dyDescent="0.2">
      <c r="A456" s="120">
        <v>66933</v>
      </c>
      <c r="B456" s="178">
        <f t="shared" si="23"/>
        <v>46221</v>
      </c>
      <c r="C456" s="4" t="s">
        <v>513</v>
      </c>
      <c r="D456" s="4" t="s">
        <v>151</v>
      </c>
      <c r="E456" s="4" t="s">
        <v>125</v>
      </c>
      <c r="F456" s="36">
        <v>7</v>
      </c>
      <c r="G456" s="5">
        <v>85</v>
      </c>
      <c r="H456" s="5">
        <f t="shared" si="24"/>
        <v>595</v>
      </c>
      <c r="I456" s="37">
        <v>0</v>
      </c>
      <c r="J456" s="5">
        <f t="shared" si="25"/>
        <v>595</v>
      </c>
      <c r="K456" s="4" t="s">
        <v>126</v>
      </c>
      <c r="L456" s="4" t="s">
        <v>127</v>
      </c>
      <c r="M456" s="152">
        <f t="shared" si="26"/>
        <v>0</v>
      </c>
    </row>
    <row r="457" spans="1:13" x14ac:dyDescent="0.2">
      <c r="A457" s="120">
        <v>66933</v>
      </c>
      <c r="B457" s="178">
        <f t="shared" si="23"/>
        <v>46221</v>
      </c>
      <c r="C457" s="4" t="s">
        <v>514</v>
      </c>
      <c r="D457" s="4" t="s">
        <v>8832</v>
      </c>
      <c r="E457" s="4" t="s">
        <v>125</v>
      </c>
      <c r="F457" s="36">
        <v>40</v>
      </c>
      <c r="G457" s="5">
        <v>85</v>
      </c>
      <c r="H457" s="5">
        <f t="shared" si="24"/>
        <v>3400</v>
      </c>
      <c r="I457" s="37">
        <v>0</v>
      </c>
      <c r="J457" s="5">
        <f t="shared" si="25"/>
        <v>3400</v>
      </c>
      <c r="K457" s="4" t="s">
        <v>126</v>
      </c>
      <c r="L457" s="4" t="s">
        <v>127</v>
      </c>
      <c r="M457" s="152">
        <f t="shared" si="26"/>
        <v>0</v>
      </c>
    </row>
    <row r="458" spans="1:13" x14ac:dyDescent="0.2">
      <c r="A458" s="120">
        <v>66933</v>
      </c>
      <c r="B458" s="178">
        <f t="shared" si="23"/>
        <v>46221</v>
      </c>
      <c r="C458" s="4" t="s">
        <v>514</v>
      </c>
      <c r="D458" s="4" t="s">
        <v>8832</v>
      </c>
      <c r="E458" s="4" t="s">
        <v>125</v>
      </c>
      <c r="F458" s="36">
        <v>5</v>
      </c>
      <c r="G458" s="5">
        <v>86</v>
      </c>
      <c r="H458" s="5">
        <f t="shared" si="24"/>
        <v>430</v>
      </c>
      <c r="I458" s="37">
        <v>0</v>
      </c>
      <c r="J458" s="5">
        <f t="shared" si="25"/>
        <v>430</v>
      </c>
      <c r="K458" s="4" t="s">
        <v>126</v>
      </c>
      <c r="L458" s="4" t="s">
        <v>127</v>
      </c>
      <c r="M458" s="152">
        <f t="shared" si="26"/>
        <v>0</v>
      </c>
    </row>
    <row r="459" spans="1:13" x14ac:dyDescent="0.2">
      <c r="A459" s="120">
        <v>66933</v>
      </c>
      <c r="B459" s="178">
        <f t="shared" si="23"/>
        <v>46221</v>
      </c>
      <c r="C459" s="4" t="s">
        <v>515</v>
      </c>
      <c r="D459" s="4" t="s">
        <v>264</v>
      </c>
      <c r="E459" s="4" t="s">
        <v>125</v>
      </c>
      <c r="F459" s="36">
        <v>2</v>
      </c>
      <c r="G459" s="5">
        <v>90</v>
      </c>
      <c r="H459" s="5">
        <f t="shared" si="24"/>
        <v>180</v>
      </c>
      <c r="I459" s="37">
        <v>0</v>
      </c>
      <c r="J459" s="5">
        <f t="shared" si="25"/>
        <v>180</v>
      </c>
      <c r="K459" s="4" t="s">
        <v>126</v>
      </c>
      <c r="L459" s="4" t="s">
        <v>127</v>
      </c>
      <c r="M459" s="152">
        <f t="shared" si="26"/>
        <v>0</v>
      </c>
    </row>
    <row r="460" spans="1:13" x14ac:dyDescent="0.2">
      <c r="A460" s="120">
        <v>66934</v>
      </c>
      <c r="B460" s="178">
        <f t="shared" si="23"/>
        <v>46222</v>
      </c>
      <c r="C460" s="4" t="s">
        <v>516</v>
      </c>
      <c r="D460" s="4" t="s">
        <v>151</v>
      </c>
      <c r="E460" s="4" t="s">
        <v>125</v>
      </c>
      <c r="F460" s="36">
        <v>6</v>
      </c>
      <c r="G460" s="5">
        <v>85</v>
      </c>
      <c r="H460" s="5">
        <f t="shared" si="24"/>
        <v>510</v>
      </c>
      <c r="I460" s="37">
        <v>0</v>
      </c>
      <c r="J460" s="5">
        <f t="shared" si="25"/>
        <v>510</v>
      </c>
      <c r="K460" s="4" t="s">
        <v>126</v>
      </c>
      <c r="L460" s="4" t="s">
        <v>127</v>
      </c>
      <c r="M460" s="152">
        <f t="shared" si="26"/>
        <v>0</v>
      </c>
    </row>
    <row r="461" spans="1:13" x14ac:dyDescent="0.2">
      <c r="A461" s="120">
        <v>66934</v>
      </c>
      <c r="B461" s="178">
        <f t="shared" si="23"/>
        <v>46222</v>
      </c>
      <c r="C461" s="4" t="s">
        <v>517</v>
      </c>
      <c r="D461" s="4" t="s">
        <v>1302</v>
      </c>
      <c r="E461" s="4" t="s">
        <v>125</v>
      </c>
      <c r="F461" s="36">
        <v>60</v>
      </c>
      <c r="G461" s="5">
        <v>85</v>
      </c>
      <c r="H461" s="5">
        <f t="shared" si="24"/>
        <v>5100</v>
      </c>
      <c r="I461" s="37">
        <v>0</v>
      </c>
      <c r="J461" s="5">
        <f t="shared" si="25"/>
        <v>5100</v>
      </c>
      <c r="K461" s="4" t="s">
        <v>126</v>
      </c>
      <c r="L461" s="4" t="s">
        <v>127</v>
      </c>
      <c r="M461" s="152">
        <f t="shared" si="26"/>
        <v>0</v>
      </c>
    </row>
    <row r="462" spans="1:13" x14ac:dyDescent="0.2">
      <c r="A462" s="120">
        <v>66934</v>
      </c>
      <c r="B462" s="178">
        <f t="shared" si="23"/>
        <v>46222</v>
      </c>
      <c r="C462" s="4" t="s">
        <v>518</v>
      </c>
      <c r="D462" s="4" t="s">
        <v>139</v>
      </c>
      <c r="E462" s="4" t="s">
        <v>125</v>
      </c>
      <c r="F462" s="36">
        <v>3.5</v>
      </c>
      <c r="G462" s="5">
        <v>86</v>
      </c>
      <c r="H462" s="5">
        <f t="shared" si="24"/>
        <v>301</v>
      </c>
      <c r="I462" s="37">
        <v>0</v>
      </c>
      <c r="J462" s="5">
        <f t="shared" si="25"/>
        <v>301</v>
      </c>
      <c r="K462" s="4" t="s">
        <v>126</v>
      </c>
      <c r="L462" s="4" t="s">
        <v>127</v>
      </c>
      <c r="M462" s="152">
        <f t="shared" si="26"/>
        <v>0</v>
      </c>
    </row>
    <row r="463" spans="1:13" x14ac:dyDescent="0.2">
      <c r="A463" s="120">
        <v>66934</v>
      </c>
      <c r="B463" s="178">
        <f t="shared" si="23"/>
        <v>46222</v>
      </c>
      <c r="C463" s="4" t="s">
        <v>519</v>
      </c>
      <c r="D463" s="4" t="s">
        <v>141</v>
      </c>
      <c r="E463" s="4" t="s">
        <v>125</v>
      </c>
      <c r="F463" s="36">
        <v>30</v>
      </c>
      <c r="G463" s="5">
        <v>86</v>
      </c>
      <c r="H463" s="5">
        <f t="shared" si="24"/>
        <v>2580</v>
      </c>
      <c r="I463" s="37">
        <v>0</v>
      </c>
      <c r="J463" s="5">
        <f t="shared" si="25"/>
        <v>2580</v>
      </c>
      <c r="K463" s="4" t="s">
        <v>126</v>
      </c>
      <c r="L463" s="4" t="s">
        <v>127</v>
      </c>
      <c r="M463" s="152">
        <f t="shared" si="26"/>
        <v>0</v>
      </c>
    </row>
    <row r="464" spans="1:13" x14ac:dyDescent="0.2">
      <c r="A464" s="120">
        <v>66934</v>
      </c>
      <c r="B464" s="178">
        <f t="shared" si="23"/>
        <v>46222</v>
      </c>
      <c r="C464" s="4" t="s">
        <v>520</v>
      </c>
      <c r="D464" s="4" t="s">
        <v>1325</v>
      </c>
      <c r="E464" s="4" t="s">
        <v>125</v>
      </c>
      <c r="F464" s="36">
        <v>15</v>
      </c>
      <c r="G464" s="5">
        <v>86</v>
      </c>
      <c r="H464" s="5">
        <f t="shared" si="24"/>
        <v>1290</v>
      </c>
      <c r="I464" s="37">
        <v>0</v>
      </c>
      <c r="J464" s="5">
        <f t="shared" si="25"/>
        <v>1290</v>
      </c>
      <c r="K464" s="4" t="s">
        <v>126</v>
      </c>
      <c r="L464" s="4" t="s">
        <v>127</v>
      </c>
      <c r="M464" s="152">
        <f t="shared" si="26"/>
        <v>0</v>
      </c>
    </row>
    <row r="465" spans="1:13" x14ac:dyDescent="0.2">
      <c r="A465" s="120">
        <v>66934</v>
      </c>
      <c r="B465" s="178">
        <f t="shared" si="23"/>
        <v>46222</v>
      </c>
      <c r="C465" s="4" t="s">
        <v>521</v>
      </c>
      <c r="D465" s="4" t="s">
        <v>1305</v>
      </c>
      <c r="E465" s="4" t="s">
        <v>125</v>
      </c>
      <c r="F465" s="36">
        <v>35</v>
      </c>
      <c r="G465" s="5">
        <v>85</v>
      </c>
      <c r="H465" s="5">
        <f t="shared" si="24"/>
        <v>2975</v>
      </c>
      <c r="I465" s="37">
        <v>0</v>
      </c>
      <c r="J465" s="5">
        <f t="shared" si="25"/>
        <v>2975</v>
      </c>
      <c r="K465" s="4" t="s">
        <v>126</v>
      </c>
      <c r="L465" s="4" t="s">
        <v>127</v>
      </c>
      <c r="M465" s="152">
        <f t="shared" si="26"/>
        <v>0</v>
      </c>
    </row>
    <row r="466" spans="1:13" x14ac:dyDescent="0.2">
      <c r="A466" s="120">
        <v>66934</v>
      </c>
      <c r="B466" s="178">
        <f t="shared" si="23"/>
        <v>46222</v>
      </c>
      <c r="C466" s="4" t="s">
        <v>522</v>
      </c>
      <c r="D466" s="4" t="s">
        <v>134</v>
      </c>
      <c r="E466" s="4" t="s">
        <v>125</v>
      </c>
      <c r="F466" s="36">
        <v>5</v>
      </c>
      <c r="G466" s="5">
        <v>85</v>
      </c>
      <c r="H466" s="5">
        <f t="shared" si="24"/>
        <v>425</v>
      </c>
      <c r="I466" s="37">
        <v>0</v>
      </c>
      <c r="J466" s="5">
        <f t="shared" si="25"/>
        <v>425</v>
      </c>
      <c r="K466" s="4" t="s">
        <v>126</v>
      </c>
      <c r="L466" s="4" t="s">
        <v>127</v>
      </c>
      <c r="M466" s="152">
        <f t="shared" si="26"/>
        <v>0</v>
      </c>
    </row>
    <row r="467" spans="1:13" x14ac:dyDescent="0.2">
      <c r="A467" s="120">
        <v>66934</v>
      </c>
      <c r="B467" s="178">
        <f t="shared" si="23"/>
        <v>46222</v>
      </c>
      <c r="C467" s="4" t="s">
        <v>523</v>
      </c>
      <c r="D467" s="4" t="s">
        <v>1309</v>
      </c>
      <c r="E467" s="4" t="s">
        <v>125</v>
      </c>
      <c r="F467" s="36">
        <v>15</v>
      </c>
      <c r="G467" s="5">
        <v>85</v>
      </c>
      <c r="H467" s="5">
        <f t="shared" si="24"/>
        <v>1275</v>
      </c>
      <c r="I467" s="37">
        <v>0</v>
      </c>
      <c r="J467" s="5">
        <f t="shared" si="25"/>
        <v>1275</v>
      </c>
      <c r="K467" s="4" t="s">
        <v>126</v>
      </c>
      <c r="L467" s="4" t="s">
        <v>127</v>
      </c>
      <c r="M467" s="152">
        <f t="shared" si="26"/>
        <v>0</v>
      </c>
    </row>
    <row r="468" spans="1:13" x14ac:dyDescent="0.2">
      <c r="A468" s="120">
        <v>66934</v>
      </c>
      <c r="B468" s="178">
        <f t="shared" si="23"/>
        <v>46222</v>
      </c>
      <c r="C468" s="4" t="s">
        <v>524</v>
      </c>
      <c r="D468" s="4" t="s">
        <v>145</v>
      </c>
      <c r="E468" s="4" t="s">
        <v>125</v>
      </c>
      <c r="F468" s="36">
        <v>21</v>
      </c>
      <c r="G468" s="5">
        <v>95</v>
      </c>
      <c r="H468" s="5">
        <f t="shared" si="24"/>
        <v>1995</v>
      </c>
      <c r="I468" s="37">
        <v>0</v>
      </c>
      <c r="J468" s="5">
        <f t="shared" si="25"/>
        <v>1995</v>
      </c>
      <c r="K468" s="4" t="s">
        <v>126</v>
      </c>
      <c r="L468" s="4" t="s">
        <v>127</v>
      </c>
      <c r="M468" s="152">
        <f t="shared" si="26"/>
        <v>0</v>
      </c>
    </row>
    <row r="469" spans="1:13" x14ac:dyDescent="0.2">
      <c r="A469" s="120">
        <v>66934</v>
      </c>
      <c r="B469" s="178">
        <f t="shared" ref="B469:B532" si="27">IF(A469="","",IF(ISNUMBER(A469),IFERROR(VLOOKUP(TEXT(A469,"yyyy/mm/dd"),BSAD,2,FALSE),""),IFERROR(VLOOKUP(A469,BSAD,2,FALSE),"")))</f>
        <v>46222</v>
      </c>
      <c r="C469" s="4" t="s">
        <v>525</v>
      </c>
      <c r="D469" s="4" t="s">
        <v>1306</v>
      </c>
      <c r="E469" s="4" t="s">
        <v>125</v>
      </c>
      <c r="F469" s="36">
        <v>20</v>
      </c>
      <c r="G469" s="5">
        <v>85</v>
      </c>
      <c r="H469" s="5">
        <f t="shared" ref="H469:H532" si="28">IF($F469="","",$F469*$G469)</f>
        <v>1700</v>
      </c>
      <c r="I469" s="37">
        <v>0</v>
      </c>
      <c r="J469" s="5">
        <f t="shared" ref="J469:J532" si="29">IF($F469="","",$H469*(1-$I469/100))</f>
        <v>1700</v>
      </c>
      <c r="K469" s="4" t="s">
        <v>126</v>
      </c>
      <c r="L469" s="4" t="s">
        <v>127</v>
      </c>
      <c r="M469" s="152">
        <f t="shared" si="26"/>
        <v>0</v>
      </c>
    </row>
    <row r="470" spans="1:13" x14ac:dyDescent="0.2">
      <c r="A470" s="120">
        <v>66934</v>
      </c>
      <c r="B470" s="178">
        <f t="shared" si="27"/>
        <v>46222</v>
      </c>
      <c r="C470" s="4" t="s">
        <v>526</v>
      </c>
      <c r="D470" s="4" t="s">
        <v>1312</v>
      </c>
      <c r="E470" s="4" t="s">
        <v>125</v>
      </c>
      <c r="F470" s="36">
        <v>15</v>
      </c>
      <c r="G470" s="5">
        <v>85</v>
      </c>
      <c r="H470" s="5">
        <f t="shared" si="28"/>
        <v>1275</v>
      </c>
      <c r="I470" s="37">
        <v>0</v>
      </c>
      <c r="J470" s="5">
        <f t="shared" si="29"/>
        <v>1275</v>
      </c>
      <c r="K470" s="4" t="s">
        <v>126</v>
      </c>
      <c r="L470" s="4" t="s">
        <v>127</v>
      </c>
      <c r="M470" s="152">
        <f t="shared" si="26"/>
        <v>0</v>
      </c>
    </row>
    <row r="471" spans="1:13" x14ac:dyDescent="0.2">
      <c r="A471" s="120">
        <v>66934</v>
      </c>
      <c r="B471" s="178">
        <f t="shared" si="27"/>
        <v>46222</v>
      </c>
      <c r="C471" s="4" t="s">
        <v>527</v>
      </c>
      <c r="D471" s="4" t="s">
        <v>1311</v>
      </c>
      <c r="E471" s="4" t="s">
        <v>125</v>
      </c>
      <c r="F471" s="36">
        <v>5</v>
      </c>
      <c r="G471" s="5">
        <v>85</v>
      </c>
      <c r="H471" s="5">
        <f t="shared" si="28"/>
        <v>425</v>
      </c>
      <c r="I471" s="37">
        <v>0</v>
      </c>
      <c r="J471" s="5">
        <f t="shared" si="29"/>
        <v>425</v>
      </c>
      <c r="K471" s="4" t="s">
        <v>126</v>
      </c>
      <c r="L471" s="4" t="s">
        <v>127</v>
      </c>
      <c r="M471" s="152">
        <f t="shared" si="26"/>
        <v>0</v>
      </c>
    </row>
    <row r="472" spans="1:13" x14ac:dyDescent="0.2">
      <c r="A472" s="120">
        <v>66934</v>
      </c>
      <c r="B472" s="178">
        <f t="shared" si="27"/>
        <v>46222</v>
      </c>
      <c r="C472" s="4" t="s">
        <v>528</v>
      </c>
      <c r="D472" s="4" t="s">
        <v>1307</v>
      </c>
      <c r="E472" s="4" t="s">
        <v>125</v>
      </c>
      <c r="F472" s="36">
        <v>70</v>
      </c>
      <c r="G472" s="5">
        <v>85</v>
      </c>
      <c r="H472" s="5">
        <f t="shared" si="28"/>
        <v>5950</v>
      </c>
      <c r="I472" s="37">
        <v>0</v>
      </c>
      <c r="J472" s="5">
        <f t="shared" si="29"/>
        <v>5950</v>
      </c>
      <c r="K472" s="4" t="s">
        <v>126</v>
      </c>
      <c r="L472" s="4" t="s">
        <v>127</v>
      </c>
      <c r="M472" s="152">
        <f t="shared" si="26"/>
        <v>0</v>
      </c>
    </row>
    <row r="473" spans="1:13" x14ac:dyDescent="0.2">
      <c r="A473" s="120">
        <v>66934</v>
      </c>
      <c r="B473" s="178">
        <f t="shared" si="27"/>
        <v>46222</v>
      </c>
      <c r="C473" s="4" t="s">
        <v>528</v>
      </c>
      <c r="D473" s="4" t="s">
        <v>1307</v>
      </c>
      <c r="E473" s="4" t="s">
        <v>125</v>
      </c>
      <c r="F473" s="36">
        <v>30</v>
      </c>
      <c r="G473" s="5">
        <v>86</v>
      </c>
      <c r="H473" s="5">
        <f t="shared" si="28"/>
        <v>2580</v>
      </c>
      <c r="I473" s="37">
        <v>0</v>
      </c>
      <c r="J473" s="5">
        <f t="shared" si="29"/>
        <v>2580</v>
      </c>
      <c r="K473" s="4" t="s">
        <v>126</v>
      </c>
      <c r="L473" s="4" t="s">
        <v>127</v>
      </c>
      <c r="M473" s="152">
        <f t="shared" si="26"/>
        <v>0</v>
      </c>
    </row>
    <row r="474" spans="1:13" x14ac:dyDescent="0.2">
      <c r="A474" s="120">
        <v>66934</v>
      </c>
      <c r="B474" s="178">
        <f t="shared" si="27"/>
        <v>46222</v>
      </c>
      <c r="C474" s="4" t="s">
        <v>529</v>
      </c>
      <c r="D474" s="4" t="s">
        <v>1310</v>
      </c>
      <c r="E474" s="4" t="s">
        <v>125</v>
      </c>
      <c r="F474" s="36">
        <v>8</v>
      </c>
      <c r="G474" s="5">
        <v>85</v>
      </c>
      <c r="H474" s="5">
        <f t="shared" si="28"/>
        <v>680</v>
      </c>
      <c r="I474" s="37">
        <v>0</v>
      </c>
      <c r="J474" s="5">
        <f t="shared" si="29"/>
        <v>680</v>
      </c>
      <c r="K474" s="4" t="s">
        <v>126</v>
      </c>
      <c r="L474" s="4" t="s">
        <v>127</v>
      </c>
      <c r="M474" s="152">
        <f t="shared" si="26"/>
        <v>0</v>
      </c>
    </row>
    <row r="475" spans="1:13" x14ac:dyDescent="0.2">
      <c r="A475" s="120">
        <v>66934</v>
      </c>
      <c r="B475" s="178">
        <f t="shared" si="27"/>
        <v>46222</v>
      </c>
      <c r="C475" s="4" t="s">
        <v>530</v>
      </c>
      <c r="D475" s="4" t="s">
        <v>147</v>
      </c>
      <c r="E475" s="4" t="s">
        <v>125</v>
      </c>
      <c r="F475" s="36">
        <v>32</v>
      </c>
      <c r="G475" s="5">
        <v>84</v>
      </c>
      <c r="H475" s="5">
        <f t="shared" si="28"/>
        <v>2688</v>
      </c>
      <c r="I475" s="37">
        <v>0</v>
      </c>
      <c r="J475" s="5">
        <f t="shared" si="29"/>
        <v>2688</v>
      </c>
      <c r="K475" s="4" t="s">
        <v>126</v>
      </c>
      <c r="L475" s="4" t="s">
        <v>127</v>
      </c>
      <c r="M475" s="152">
        <f t="shared" si="26"/>
        <v>0</v>
      </c>
    </row>
    <row r="476" spans="1:13" x14ac:dyDescent="0.2">
      <c r="A476" s="120">
        <v>66934</v>
      </c>
      <c r="B476" s="178">
        <f t="shared" si="27"/>
        <v>46222</v>
      </c>
      <c r="C476" s="4" t="s">
        <v>531</v>
      </c>
      <c r="D476" s="4" t="s">
        <v>153</v>
      </c>
      <c r="E476" s="4" t="s">
        <v>125</v>
      </c>
      <c r="F476" s="36">
        <v>5.5</v>
      </c>
      <c r="G476" s="5">
        <v>96.36</v>
      </c>
      <c r="H476" s="5">
        <f t="shared" si="28"/>
        <v>529.98</v>
      </c>
      <c r="I476" s="37">
        <v>0</v>
      </c>
      <c r="J476" s="5">
        <f t="shared" si="29"/>
        <v>529.98</v>
      </c>
      <c r="K476" s="4" t="s">
        <v>126</v>
      </c>
      <c r="L476" s="4" t="s">
        <v>127</v>
      </c>
      <c r="M476" s="152">
        <f t="shared" si="26"/>
        <v>0</v>
      </c>
    </row>
    <row r="477" spans="1:13" x14ac:dyDescent="0.2">
      <c r="A477" s="120">
        <v>66934</v>
      </c>
      <c r="B477" s="178">
        <f t="shared" si="27"/>
        <v>46222</v>
      </c>
      <c r="C477" s="4" t="s">
        <v>532</v>
      </c>
      <c r="D477" s="4" t="s">
        <v>533</v>
      </c>
      <c r="E477" s="4" t="s">
        <v>125</v>
      </c>
      <c r="F477" s="36">
        <v>0.5</v>
      </c>
      <c r="G477" s="5">
        <v>90</v>
      </c>
      <c r="H477" s="5">
        <f t="shared" si="28"/>
        <v>45</v>
      </c>
      <c r="I477" s="37">
        <v>0</v>
      </c>
      <c r="J477" s="5">
        <f t="shared" si="29"/>
        <v>45</v>
      </c>
      <c r="K477" s="4" t="s">
        <v>126</v>
      </c>
      <c r="L477" s="4" t="s">
        <v>1094</v>
      </c>
      <c r="M477" s="152">
        <f t="shared" si="26"/>
        <v>0</v>
      </c>
    </row>
    <row r="478" spans="1:13" x14ac:dyDescent="0.2">
      <c r="A478" s="120">
        <v>66935</v>
      </c>
      <c r="B478" s="178">
        <f t="shared" si="27"/>
        <v>46223</v>
      </c>
      <c r="C478" s="4" t="s">
        <v>534</v>
      </c>
      <c r="D478" s="4" t="s">
        <v>1302</v>
      </c>
      <c r="E478" s="4" t="s">
        <v>125</v>
      </c>
      <c r="F478" s="36">
        <v>60</v>
      </c>
      <c r="G478" s="5">
        <v>85</v>
      </c>
      <c r="H478" s="5">
        <f t="shared" si="28"/>
        <v>5100</v>
      </c>
      <c r="I478" s="37">
        <v>0</v>
      </c>
      <c r="J478" s="5">
        <f t="shared" si="29"/>
        <v>5100</v>
      </c>
      <c r="K478" s="4" t="s">
        <v>126</v>
      </c>
      <c r="L478" s="4" t="s">
        <v>127</v>
      </c>
      <c r="M478" s="152">
        <f t="shared" si="26"/>
        <v>0</v>
      </c>
    </row>
    <row r="479" spans="1:13" x14ac:dyDescent="0.2">
      <c r="A479" s="120">
        <v>66935</v>
      </c>
      <c r="B479" s="178">
        <f t="shared" si="27"/>
        <v>46223</v>
      </c>
      <c r="C479" s="4" t="s">
        <v>534</v>
      </c>
      <c r="D479" s="4" t="s">
        <v>1302</v>
      </c>
      <c r="E479" s="4" t="s">
        <v>131</v>
      </c>
      <c r="F479" s="36">
        <v>1</v>
      </c>
      <c r="G479" s="5">
        <v>80</v>
      </c>
      <c r="H479" s="5">
        <f t="shared" si="28"/>
        <v>80</v>
      </c>
      <c r="I479" s="37">
        <v>0</v>
      </c>
      <c r="J479" s="5">
        <f t="shared" si="29"/>
        <v>80</v>
      </c>
      <c r="K479" s="4" t="s">
        <v>126</v>
      </c>
      <c r="L479" s="4" t="s">
        <v>127</v>
      </c>
      <c r="M479" s="152">
        <f t="shared" si="26"/>
        <v>0</v>
      </c>
    </row>
    <row r="480" spans="1:13" x14ac:dyDescent="0.2">
      <c r="A480" s="120">
        <v>66935</v>
      </c>
      <c r="B480" s="178">
        <f t="shared" si="27"/>
        <v>46223</v>
      </c>
      <c r="C480" s="4" t="s">
        <v>535</v>
      </c>
      <c r="D480" s="4" t="s">
        <v>1305</v>
      </c>
      <c r="E480" s="4" t="s">
        <v>125</v>
      </c>
      <c r="F480" s="36">
        <v>35</v>
      </c>
      <c r="G480" s="5">
        <v>85</v>
      </c>
      <c r="H480" s="5">
        <f t="shared" si="28"/>
        <v>2975</v>
      </c>
      <c r="I480" s="37">
        <v>0</v>
      </c>
      <c r="J480" s="5">
        <f t="shared" si="29"/>
        <v>2975</v>
      </c>
      <c r="K480" s="4" t="s">
        <v>126</v>
      </c>
      <c r="L480" s="4" t="s">
        <v>127</v>
      </c>
      <c r="M480" s="152">
        <f t="shared" si="26"/>
        <v>0</v>
      </c>
    </row>
    <row r="481" spans="1:13" x14ac:dyDescent="0.2">
      <c r="A481" s="120">
        <v>66935</v>
      </c>
      <c r="B481" s="178">
        <f t="shared" si="27"/>
        <v>46223</v>
      </c>
      <c r="C481" s="4" t="s">
        <v>536</v>
      </c>
      <c r="D481" s="4" t="s">
        <v>1310</v>
      </c>
      <c r="E481" s="4" t="s">
        <v>125</v>
      </c>
      <c r="F481" s="36">
        <v>8</v>
      </c>
      <c r="G481" s="5">
        <v>85</v>
      </c>
      <c r="H481" s="5">
        <f t="shared" si="28"/>
        <v>680</v>
      </c>
      <c r="I481" s="37">
        <v>0</v>
      </c>
      <c r="J481" s="5">
        <f t="shared" si="29"/>
        <v>680</v>
      </c>
      <c r="K481" s="4" t="s">
        <v>126</v>
      </c>
      <c r="L481" s="4" t="s">
        <v>127</v>
      </c>
      <c r="M481" s="152">
        <f t="shared" si="26"/>
        <v>0</v>
      </c>
    </row>
    <row r="482" spans="1:13" x14ac:dyDescent="0.2">
      <c r="A482" s="120">
        <v>66935</v>
      </c>
      <c r="B482" s="178">
        <f t="shared" si="27"/>
        <v>46223</v>
      </c>
      <c r="C482" s="4" t="s">
        <v>537</v>
      </c>
      <c r="D482" s="4" t="s">
        <v>1306</v>
      </c>
      <c r="E482" s="4" t="s">
        <v>125</v>
      </c>
      <c r="F482" s="36">
        <v>25</v>
      </c>
      <c r="G482" s="5">
        <v>85</v>
      </c>
      <c r="H482" s="5">
        <f t="shared" si="28"/>
        <v>2125</v>
      </c>
      <c r="I482" s="37">
        <v>0</v>
      </c>
      <c r="J482" s="5">
        <f t="shared" si="29"/>
        <v>2125</v>
      </c>
      <c r="K482" s="4" t="s">
        <v>126</v>
      </c>
      <c r="L482" s="4" t="s">
        <v>127</v>
      </c>
      <c r="M482" s="152">
        <f t="shared" si="26"/>
        <v>0</v>
      </c>
    </row>
    <row r="483" spans="1:13" x14ac:dyDescent="0.2">
      <c r="A483" s="120">
        <v>66935</v>
      </c>
      <c r="B483" s="178">
        <f t="shared" si="27"/>
        <v>46223</v>
      </c>
      <c r="C483" s="4" t="s">
        <v>538</v>
      </c>
      <c r="D483" s="4" t="s">
        <v>1307</v>
      </c>
      <c r="E483" s="4" t="s">
        <v>125</v>
      </c>
      <c r="F483" s="36">
        <v>40</v>
      </c>
      <c r="G483" s="5">
        <v>86</v>
      </c>
      <c r="H483" s="5">
        <f t="shared" si="28"/>
        <v>3440</v>
      </c>
      <c r="I483" s="37">
        <v>0</v>
      </c>
      <c r="J483" s="5">
        <f t="shared" si="29"/>
        <v>3440</v>
      </c>
      <c r="K483" s="4" t="s">
        <v>126</v>
      </c>
      <c r="L483" s="4" t="s">
        <v>127</v>
      </c>
      <c r="M483" s="152">
        <f t="shared" si="26"/>
        <v>0</v>
      </c>
    </row>
    <row r="484" spans="1:13" x14ac:dyDescent="0.2">
      <c r="A484" s="120">
        <v>66935</v>
      </c>
      <c r="B484" s="178">
        <f t="shared" si="27"/>
        <v>46223</v>
      </c>
      <c r="C484" s="4" t="s">
        <v>538</v>
      </c>
      <c r="D484" s="4" t="s">
        <v>1307</v>
      </c>
      <c r="E484" s="4" t="s">
        <v>125</v>
      </c>
      <c r="F484" s="36">
        <v>80</v>
      </c>
      <c r="G484" s="5">
        <v>85</v>
      </c>
      <c r="H484" s="5">
        <f t="shared" si="28"/>
        <v>6800</v>
      </c>
      <c r="I484" s="37">
        <v>0</v>
      </c>
      <c r="J484" s="5">
        <f t="shared" si="29"/>
        <v>6800</v>
      </c>
      <c r="K484" s="4" t="s">
        <v>126</v>
      </c>
      <c r="L484" s="4" t="s">
        <v>127</v>
      </c>
      <c r="M484" s="152">
        <f t="shared" si="26"/>
        <v>0</v>
      </c>
    </row>
    <row r="485" spans="1:13" x14ac:dyDescent="0.2">
      <c r="A485" s="120">
        <v>66935</v>
      </c>
      <c r="B485" s="178">
        <f t="shared" si="27"/>
        <v>46223</v>
      </c>
      <c r="C485" s="4" t="s">
        <v>538</v>
      </c>
      <c r="D485" s="4" t="s">
        <v>1307</v>
      </c>
      <c r="E485" s="4" t="s">
        <v>215</v>
      </c>
      <c r="F485" s="36">
        <v>2</v>
      </c>
      <c r="G485" s="5">
        <v>800</v>
      </c>
      <c r="H485" s="5">
        <f t="shared" si="28"/>
        <v>1600</v>
      </c>
      <c r="I485" s="37">
        <v>0</v>
      </c>
      <c r="J485" s="5">
        <f t="shared" si="29"/>
        <v>1600</v>
      </c>
      <c r="K485" s="4" t="s">
        <v>126</v>
      </c>
      <c r="L485" s="4" t="s">
        <v>127</v>
      </c>
      <c r="M485" s="152">
        <f t="shared" si="26"/>
        <v>0</v>
      </c>
    </row>
    <row r="486" spans="1:13" x14ac:dyDescent="0.2">
      <c r="A486" s="120">
        <v>66935</v>
      </c>
      <c r="B486" s="178">
        <f t="shared" si="27"/>
        <v>46223</v>
      </c>
      <c r="C486" s="4" t="s">
        <v>539</v>
      </c>
      <c r="D486" s="4" t="s">
        <v>1311</v>
      </c>
      <c r="E486" s="4" t="s">
        <v>125</v>
      </c>
      <c r="F486" s="36">
        <v>5</v>
      </c>
      <c r="G486" s="5">
        <v>85</v>
      </c>
      <c r="H486" s="5">
        <f t="shared" si="28"/>
        <v>425</v>
      </c>
      <c r="I486" s="37">
        <v>0</v>
      </c>
      <c r="J486" s="5">
        <f t="shared" si="29"/>
        <v>425</v>
      </c>
      <c r="K486" s="4" t="s">
        <v>126</v>
      </c>
      <c r="L486" s="4" t="s">
        <v>127</v>
      </c>
      <c r="M486" s="152">
        <f t="shared" si="26"/>
        <v>0</v>
      </c>
    </row>
    <row r="487" spans="1:13" x14ac:dyDescent="0.2">
      <c r="A487" s="120">
        <v>66935</v>
      </c>
      <c r="B487" s="178">
        <f t="shared" si="27"/>
        <v>46223</v>
      </c>
      <c r="C487" s="4" t="s">
        <v>540</v>
      </c>
      <c r="D487" s="4" t="s">
        <v>1312</v>
      </c>
      <c r="E487" s="4" t="s">
        <v>125</v>
      </c>
      <c r="F487" s="36">
        <v>15</v>
      </c>
      <c r="G487" s="5">
        <v>85</v>
      </c>
      <c r="H487" s="5">
        <f t="shared" si="28"/>
        <v>1275</v>
      </c>
      <c r="I487" s="37">
        <v>0</v>
      </c>
      <c r="J487" s="5">
        <f t="shared" si="29"/>
        <v>1275</v>
      </c>
      <c r="K487" s="4" t="s">
        <v>126</v>
      </c>
      <c r="L487" s="4" t="s">
        <v>127</v>
      </c>
      <c r="M487" s="152">
        <f t="shared" si="26"/>
        <v>0</v>
      </c>
    </row>
    <row r="488" spans="1:13" x14ac:dyDescent="0.2">
      <c r="A488" s="120">
        <v>66935</v>
      </c>
      <c r="B488" s="178">
        <f t="shared" si="27"/>
        <v>46223</v>
      </c>
      <c r="C488" s="4" t="s">
        <v>541</v>
      </c>
      <c r="D488" s="4" t="s">
        <v>141</v>
      </c>
      <c r="E488" s="4" t="s">
        <v>125</v>
      </c>
      <c r="F488" s="36">
        <v>20</v>
      </c>
      <c r="G488" s="5">
        <v>86</v>
      </c>
      <c r="H488" s="5">
        <f t="shared" si="28"/>
        <v>1720</v>
      </c>
      <c r="I488" s="37">
        <v>0</v>
      </c>
      <c r="J488" s="5">
        <f t="shared" si="29"/>
        <v>1720</v>
      </c>
      <c r="K488" s="4" t="s">
        <v>126</v>
      </c>
      <c r="L488" s="4" t="s">
        <v>127</v>
      </c>
      <c r="M488" s="152">
        <f t="shared" si="26"/>
        <v>0</v>
      </c>
    </row>
    <row r="489" spans="1:13" x14ac:dyDescent="0.2">
      <c r="A489" s="120">
        <v>66935</v>
      </c>
      <c r="B489" s="178">
        <f t="shared" si="27"/>
        <v>46223</v>
      </c>
      <c r="C489" s="4" t="s">
        <v>542</v>
      </c>
      <c r="D489" s="4" t="s">
        <v>1309</v>
      </c>
      <c r="E489" s="4" t="s">
        <v>125</v>
      </c>
      <c r="F489" s="36">
        <v>12</v>
      </c>
      <c r="G489" s="5">
        <v>85</v>
      </c>
      <c r="H489" s="5">
        <f t="shared" si="28"/>
        <v>1020</v>
      </c>
      <c r="I489" s="37">
        <v>0</v>
      </c>
      <c r="J489" s="5">
        <f t="shared" si="29"/>
        <v>1020</v>
      </c>
      <c r="K489" s="4" t="s">
        <v>126</v>
      </c>
      <c r="L489" s="4" t="s">
        <v>127</v>
      </c>
      <c r="M489" s="152">
        <f t="shared" si="26"/>
        <v>0</v>
      </c>
    </row>
    <row r="490" spans="1:13" x14ac:dyDescent="0.2">
      <c r="A490" s="120">
        <v>66935</v>
      </c>
      <c r="B490" s="178">
        <f t="shared" si="27"/>
        <v>46223</v>
      </c>
      <c r="C490" s="4" t="s">
        <v>543</v>
      </c>
      <c r="D490" s="4" t="s">
        <v>1308</v>
      </c>
      <c r="E490" s="4" t="s">
        <v>125</v>
      </c>
      <c r="F490" s="36">
        <v>8</v>
      </c>
      <c r="G490" s="5">
        <v>85</v>
      </c>
      <c r="H490" s="5">
        <f t="shared" si="28"/>
        <v>680</v>
      </c>
      <c r="I490" s="37">
        <v>0</v>
      </c>
      <c r="J490" s="5">
        <f t="shared" si="29"/>
        <v>680</v>
      </c>
      <c r="K490" s="4" t="s">
        <v>126</v>
      </c>
      <c r="L490" s="4" t="s">
        <v>127</v>
      </c>
      <c r="M490" s="152">
        <f t="shared" si="26"/>
        <v>0</v>
      </c>
    </row>
    <row r="491" spans="1:13" x14ac:dyDescent="0.2">
      <c r="A491" s="120">
        <v>66935</v>
      </c>
      <c r="B491" s="178">
        <f t="shared" si="27"/>
        <v>46223</v>
      </c>
      <c r="C491" s="4" t="s">
        <v>544</v>
      </c>
      <c r="D491" s="4" t="s">
        <v>145</v>
      </c>
      <c r="E491" s="4" t="s">
        <v>125</v>
      </c>
      <c r="F491" s="36">
        <v>30</v>
      </c>
      <c r="G491" s="5">
        <v>95</v>
      </c>
      <c r="H491" s="5">
        <f t="shared" si="28"/>
        <v>2850</v>
      </c>
      <c r="I491" s="37">
        <v>0</v>
      </c>
      <c r="J491" s="5">
        <f t="shared" si="29"/>
        <v>2850</v>
      </c>
      <c r="K491" s="4" t="s">
        <v>126</v>
      </c>
      <c r="L491" s="4" t="s">
        <v>127</v>
      </c>
      <c r="M491" s="152">
        <f t="shared" si="26"/>
        <v>0</v>
      </c>
    </row>
    <row r="492" spans="1:13" x14ac:dyDescent="0.2">
      <c r="A492" s="120">
        <v>66935</v>
      </c>
      <c r="B492" s="178">
        <f t="shared" si="27"/>
        <v>46223</v>
      </c>
      <c r="C492" s="4" t="s">
        <v>544</v>
      </c>
      <c r="D492" s="4" t="s">
        <v>145</v>
      </c>
      <c r="E492" s="4" t="s">
        <v>148</v>
      </c>
      <c r="F492" s="36">
        <v>2</v>
      </c>
      <c r="G492" s="5">
        <v>1100</v>
      </c>
      <c r="H492" s="5">
        <f t="shared" si="28"/>
        <v>2200</v>
      </c>
      <c r="I492" s="37">
        <v>0</v>
      </c>
      <c r="J492" s="5">
        <f t="shared" si="29"/>
        <v>2200</v>
      </c>
      <c r="K492" s="4" t="s">
        <v>126</v>
      </c>
      <c r="L492" s="4" t="s">
        <v>127</v>
      </c>
      <c r="M492" s="152">
        <f t="shared" si="26"/>
        <v>0</v>
      </c>
    </row>
    <row r="493" spans="1:13" x14ac:dyDescent="0.2">
      <c r="A493" s="120">
        <v>66935</v>
      </c>
      <c r="B493" s="178">
        <f t="shared" si="27"/>
        <v>46223</v>
      </c>
      <c r="C493" s="4" t="s">
        <v>544</v>
      </c>
      <c r="D493" s="4" t="s">
        <v>145</v>
      </c>
      <c r="E493" s="4" t="s">
        <v>215</v>
      </c>
      <c r="F493" s="36">
        <v>0.5</v>
      </c>
      <c r="G493" s="5">
        <v>800</v>
      </c>
      <c r="H493" s="5">
        <f t="shared" si="28"/>
        <v>400</v>
      </c>
      <c r="I493" s="37">
        <v>0</v>
      </c>
      <c r="J493" s="5">
        <f t="shared" si="29"/>
        <v>400</v>
      </c>
      <c r="K493" s="4" t="s">
        <v>126</v>
      </c>
      <c r="L493" s="4" t="s">
        <v>127</v>
      </c>
      <c r="M493" s="152">
        <f t="shared" si="26"/>
        <v>0</v>
      </c>
    </row>
    <row r="494" spans="1:13" x14ac:dyDescent="0.2">
      <c r="A494" s="120">
        <v>66935</v>
      </c>
      <c r="B494" s="178">
        <f t="shared" si="27"/>
        <v>46223</v>
      </c>
      <c r="C494" s="4" t="s">
        <v>545</v>
      </c>
      <c r="D494" s="4" t="s">
        <v>151</v>
      </c>
      <c r="E494" s="4" t="s">
        <v>125</v>
      </c>
      <c r="F494" s="36">
        <v>6</v>
      </c>
      <c r="G494" s="5">
        <v>85</v>
      </c>
      <c r="H494" s="5">
        <f t="shared" si="28"/>
        <v>510</v>
      </c>
      <c r="I494" s="37">
        <v>0</v>
      </c>
      <c r="J494" s="5">
        <f t="shared" si="29"/>
        <v>510</v>
      </c>
      <c r="K494" s="4" t="s">
        <v>126</v>
      </c>
      <c r="L494" s="4" t="s">
        <v>127</v>
      </c>
      <c r="M494" s="152">
        <f t="shared" si="26"/>
        <v>0</v>
      </c>
    </row>
    <row r="495" spans="1:13" x14ac:dyDescent="0.2">
      <c r="A495" s="120">
        <v>66935</v>
      </c>
      <c r="B495" s="178">
        <f t="shared" si="27"/>
        <v>46223</v>
      </c>
      <c r="C495" s="4" t="s">
        <v>546</v>
      </c>
      <c r="D495" s="4" t="s">
        <v>147</v>
      </c>
      <c r="E495" s="4" t="s">
        <v>125</v>
      </c>
      <c r="F495" s="36">
        <v>27</v>
      </c>
      <c r="G495" s="5">
        <v>84</v>
      </c>
      <c r="H495" s="5">
        <f t="shared" si="28"/>
        <v>2268</v>
      </c>
      <c r="I495" s="37">
        <v>0</v>
      </c>
      <c r="J495" s="5">
        <f t="shared" si="29"/>
        <v>2268</v>
      </c>
      <c r="K495" s="4" t="s">
        <v>126</v>
      </c>
      <c r="L495" s="4" t="s">
        <v>127</v>
      </c>
      <c r="M495" s="152">
        <f t="shared" si="26"/>
        <v>0</v>
      </c>
    </row>
    <row r="496" spans="1:13" x14ac:dyDescent="0.2">
      <c r="A496" s="120">
        <v>66935</v>
      </c>
      <c r="B496" s="178">
        <f t="shared" si="27"/>
        <v>46223</v>
      </c>
      <c r="C496" s="4" t="s">
        <v>547</v>
      </c>
      <c r="D496" s="4" t="s">
        <v>153</v>
      </c>
      <c r="E496" s="4" t="s">
        <v>125</v>
      </c>
      <c r="F496" s="36">
        <v>5.5</v>
      </c>
      <c r="G496" s="5">
        <v>100</v>
      </c>
      <c r="H496" s="5">
        <f t="shared" si="28"/>
        <v>550</v>
      </c>
      <c r="I496" s="37">
        <v>0</v>
      </c>
      <c r="J496" s="5">
        <f t="shared" si="29"/>
        <v>550</v>
      </c>
      <c r="K496" s="4" t="s">
        <v>126</v>
      </c>
      <c r="L496" s="4" t="s">
        <v>127</v>
      </c>
      <c r="M496" s="152">
        <f t="shared" si="26"/>
        <v>0</v>
      </c>
    </row>
    <row r="497" spans="1:13" x14ac:dyDescent="0.2">
      <c r="A497" s="120">
        <v>66935</v>
      </c>
      <c r="B497" s="178">
        <f t="shared" si="27"/>
        <v>46223</v>
      </c>
      <c r="C497" s="4" t="s">
        <v>547</v>
      </c>
      <c r="D497" s="4" t="s">
        <v>153</v>
      </c>
      <c r="E497" s="4" t="s">
        <v>149</v>
      </c>
      <c r="F497" s="36">
        <v>1</v>
      </c>
      <c r="G497" s="5">
        <v>800</v>
      </c>
      <c r="H497" s="5">
        <f t="shared" si="28"/>
        <v>800</v>
      </c>
      <c r="I497" s="37">
        <v>0</v>
      </c>
      <c r="J497" s="5">
        <f t="shared" si="29"/>
        <v>800</v>
      </c>
      <c r="K497" s="4" t="s">
        <v>126</v>
      </c>
      <c r="L497" s="4" t="s">
        <v>127</v>
      </c>
      <c r="M497" s="152">
        <f t="shared" si="26"/>
        <v>0</v>
      </c>
    </row>
    <row r="498" spans="1:13" x14ac:dyDescent="0.2">
      <c r="A498" s="120">
        <v>66935</v>
      </c>
      <c r="B498" s="178">
        <f t="shared" si="27"/>
        <v>46223</v>
      </c>
      <c r="C498" s="4" t="s">
        <v>548</v>
      </c>
      <c r="D498" s="4" t="s">
        <v>533</v>
      </c>
      <c r="E498" s="4" t="s">
        <v>125</v>
      </c>
      <c r="F498" s="36">
        <v>1</v>
      </c>
      <c r="G498" s="5">
        <v>90</v>
      </c>
      <c r="H498" s="5">
        <f t="shared" si="28"/>
        <v>90</v>
      </c>
      <c r="I498" s="37">
        <v>0</v>
      </c>
      <c r="J498" s="5">
        <f t="shared" si="29"/>
        <v>90</v>
      </c>
      <c r="K498" s="4" t="s">
        <v>126</v>
      </c>
      <c r="L498" s="4" t="s">
        <v>1094</v>
      </c>
      <c r="M498" s="152">
        <f t="shared" si="26"/>
        <v>0</v>
      </c>
    </row>
    <row r="499" spans="1:13" x14ac:dyDescent="0.2">
      <c r="A499" s="120">
        <v>66935</v>
      </c>
      <c r="B499" s="178">
        <f t="shared" si="27"/>
        <v>46223</v>
      </c>
      <c r="C499" s="4" t="s">
        <v>549</v>
      </c>
      <c r="D499" s="4" t="s">
        <v>264</v>
      </c>
      <c r="E499" s="4" t="s">
        <v>125</v>
      </c>
      <c r="F499" s="36">
        <v>4</v>
      </c>
      <c r="G499" s="5">
        <v>100</v>
      </c>
      <c r="H499" s="5">
        <f t="shared" si="28"/>
        <v>400</v>
      </c>
      <c r="I499" s="37">
        <v>0</v>
      </c>
      <c r="J499" s="5">
        <f t="shared" si="29"/>
        <v>400</v>
      </c>
      <c r="K499" s="4" t="s">
        <v>126</v>
      </c>
      <c r="L499" s="4" t="s">
        <v>127</v>
      </c>
      <c r="M499" s="152">
        <f t="shared" si="26"/>
        <v>0</v>
      </c>
    </row>
    <row r="500" spans="1:13" x14ac:dyDescent="0.2">
      <c r="A500" s="120">
        <v>66936</v>
      </c>
      <c r="B500" s="178">
        <f t="shared" si="27"/>
        <v>46224</v>
      </c>
      <c r="C500" s="4" t="s">
        <v>550</v>
      </c>
      <c r="D500" s="4" t="s">
        <v>1302</v>
      </c>
      <c r="E500" s="4" t="s">
        <v>125</v>
      </c>
      <c r="F500" s="36">
        <v>60</v>
      </c>
      <c r="G500" s="5">
        <v>85</v>
      </c>
      <c r="H500" s="5">
        <f t="shared" si="28"/>
        <v>5100</v>
      </c>
      <c r="I500" s="37">
        <v>0</v>
      </c>
      <c r="J500" s="5">
        <f t="shared" si="29"/>
        <v>5100</v>
      </c>
      <c r="K500" s="4" t="s">
        <v>126</v>
      </c>
      <c r="L500" s="4" t="s">
        <v>127</v>
      </c>
      <c r="M500" s="152">
        <f t="shared" si="26"/>
        <v>0</v>
      </c>
    </row>
    <row r="501" spans="1:13" x14ac:dyDescent="0.2">
      <c r="A501" s="120">
        <v>66936</v>
      </c>
      <c r="B501" s="178">
        <f t="shared" si="27"/>
        <v>46224</v>
      </c>
      <c r="C501" s="4" t="s">
        <v>550</v>
      </c>
      <c r="D501" s="4" t="s">
        <v>1302</v>
      </c>
      <c r="E501" s="4" t="s">
        <v>131</v>
      </c>
      <c r="F501" s="36">
        <v>1</v>
      </c>
      <c r="G501" s="5">
        <v>80</v>
      </c>
      <c r="H501" s="5">
        <f t="shared" si="28"/>
        <v>80</v>
      </c>
      <c r="I501" s="37">
        <v>0</v>
      </c>
      <c r="J501" s="5">
        <f t="shared" si="29"/>
        <v>80</v>
      </c>
      <c r="K501" s="4" t="s">
        <v>126</v>
      </c>
      <c r="L501" s="4" t="s">
        <v>127</v>
      </c>
      <c r="M501" s="152">
        <f t="shared" si="26"/>
        <v>0</v>
      </c>
    </row>
    <row r="502" spans="1:13" x14ac:dyDescent="0.2">
      <c r="A502" s="120">
        <v>66936</v>
      </c>
      <c r="B502" s="178">
        <f t="shared" si="27"/>
        <v>46224</v>
      </c>
      <c r="C502" s="4" t="s">
        <v>551</v>
      </c>
      <c r="D502" s="4" t="s">
        <v>1305</v>
      </c>
      <c r="E502" s="4" t="s">
        <v>125</v>
      </c>
      <c r="F502" s="36">
        <v>30</v>
      </c>
      <c r="G502" s="5">
        <v>85</v>
      </c>
      <c r="H502" s="5">
        <f t="shared" si="28"/>
        <v>2550</v>
      </c>
      <c r="I502" s="37">
        <v>0</v>
      </c>
      <c r="J502" s="5">
        <f t="shared" si="29"/>
        <v>2550</v>
      </c>
      <c r="K502" s="4" t="s">
        <v>126</v>
      </c>
      <c r="L502" s="4" t="s">
        <v>127</v>
      </c>
      <c r="M502" s="152">
        <f t="shared" si="26"/>
        <v>0</v>
      </c>
    </row>
    <row r="503" spans="1:13" x14ac:dyDescent="0.2">
      <c r="A503" s="120">
        <v>66936</v>
      </c>
      <c r="B503" s="178">
        <f t="shared" si="27"/>
        <v>46224</v>
      </c>
      <c r="C503" s="4" t="s">
        <v>552</v>
      </c>
      <c r="D503" s="4" t="s">
        <v>1307</v>
      </c>
      <c r="E503" s="4" t="s">
        <v>125</v>
      </c>
      <c r="F503" s="36">
        <v>40</v>
      </c>
      <c r="G503" s="5">
        <v>86</v>
      </c>
      <c r="H503" s="5">
        <f t="shared" si="28"/>
        <v>3440</v>
      </c>
      <c r="I503" s="37">
        <v>0</v>
      </c>
      <c r="J503" s="5">
        <f t="shared" si="29"/>
        <v>3440</v>
      </c>
      <c r="K503" s="4" t="s">
        <v>126</v>
      </c>
      <c r="L503" s="4" t="s">
        <v>127</v>
      </c>
      <c r="M503" s="152">
        <f t="shared" si="26"/>
        <v>0</v>
      </c>
    </row>
    <row r="504" spans="1:13" x14ac:dyDescent="0.2">
      <c r="A504" s="120">
        <v>66936</v>
      </c>
      <c r="B504" s="178">
        <f t="shared" si="27"/>
        <v>46224</v>
      </c>
      <c r="C504" s="4" t="s">
        <v>552</v>
      </c>
      <c r="D504" s="4" t="s">
        <v>1307</v>
      </c>
      <c r="E504" s="4" t="s">
        <v>125</v>
      </c>
      <c r="F504" s="36">
        <v>60</v>
      </c>
      <c r="G504" s="5">
        <v>85</v>
      </c>
      <c r="H504" s="5">
        <f t="shared" si="28"/>
        <v>5100</v>
      </c>
      <c r="I504" s="37">
        <v>0</v>
      </c>
      <c r="J504" s="5">
        <f t="shared" si="29"/>
        <v>5100</v>
      </c>
      <c r="K504" s="4" t="s">
        <v>126</v>
      </c>
      <c r="L504" s="4" t="s">
        <v>127</v>
      </c>
      <c r="M504" s="152">
        <f t="shared" si="26"/>
        <v>0</v>
      </c>
    </row>
    <row r="505" spans="1:13" x14ac:dyDescent="0.2">
      <c r="A505" s="120">
        <v>66936</v>
      </c>
      <c r="B505" s="178">
        <f t="shared" si="27"/>
        <v>46224</v>
      </c>
      <c r="C505" s="4" t="s">
        <v>552</v>
      </c>
      <c r="D505" s="4" t="s">
        <v>1307</v>
      </c>
      <c r="E505" s="4" t="s">
        <v>125</v>
      </c>
      <c r="F505" s="36">
        <v>2</v>
      </c>
      <c r="G505" s="5">
        <v>1100</v>
      </c>
      <c r="H505" s="5">
        <f t="shared" si="28"/>
        <v>2200</v>
      </c>
      <c r="I505" s="37">
        <v>0</v>
      </c>
      <c r="J505" s="5">
        <f t="shared" si="29"/>
        <v>2200</v>
      </c>
      <c r="K505" s="4" t="s">
        <v>126</v>
      </c>
      <c r="L505" s="4" t="s">
        <v>127</v>
      </c>
      <c r="M505" s="152">
        <f t="shared" si="26"/>
        <v>0</v>
      </c>
    </row>
    <row r="506" spans="1:13" x14ac:dyDescent="0.2">
      <c r="A506" s="120">
        <v>66936</v>
      </c>
      <c r="B506" s="178">
        <f t="shared" si="27"/>
        <v>46224</v>
      </c>
      <c r="C506" s="4" t="s">
        <v>553</v>
      </c>
      <c r="D506" s="4" t="s">
        <v>141</v>
      </c>
      <c r="E506" s="4" t="s">
        <v>125</v>
      </c>
      <c r="F506" s="36">
        <v>20</v>
      </c>
      <c r="G506" s="5">
        <v>86</v>
      </c>
      <c r="H506" s="5">
        <f t="shared" si="28"/>
        <v>1720</v>
      </c>
      <c r="I506" s="37">
        <v>0</v>
      </c>
      <c r="J506" s="5">
        <f t="shared" si="29"/>
        <v>1720</v>
      </c>
      <c r="K506" s="4" t="s">
        <v>126</v>
      </c>
      <c r="L506" s="4" t="s">
        <v>127</v>
      </c>
      <c r="M506" s="152">
        <f t="shared" si="26"/>
        <v>0</v>
      </c>
    </row>
    <row r="507" spans="1:13" x14ac:dyDescent="0.2">
      <c r="A507" s="120">
        <v>66936</v>
      </c>
      <c r="B507" s="178">
        <f t="shared" si="27"/>
        <v>46224</v>
      </c>
      <c r="C507" s="4" t="s">
        <v>554</v>
      </c>
      <c r="D507" s="4" t="s">
        <v>139</v>
      </c>
      <c r="E507" s="4" t="s">
        <v>125</v>
      </c>
      <c r="F507" s="36">
        <v>3</v>
      </c>
      <c r="G507" s="5">
        <v>86</v>
      </c>
      <c r="H507" s="5">
        <f t="shared" si="28"/>
        <v>258</v>
      </c>
      <c r="I507" s="37">
        <v>0</v>
      </c>
      <c r="J507" s="5">
        <f t="shared" si="29"/>
        <v>258</v>
      </c>
      <c r="K507" s="4" t="s">
        <v>126</v>
      </c>
      <c r="L507" s="4" t="s">
        <v>127</v>
      </c>
      <c r="M507" s="152">
        <f t="shared" si="26"/>
        <v>0</v>
      </c>
    </row>
    <row r="508" spans="1:13" x14ac:dyDescent="0.2">
      <c r="A508" s="120">
        <v>66936</v>
      </c>
      <c r="B508" s="178">
        <f t="shared" si="27"/>
        <v>46224</v>
      </c>
      <c r="C508" s="4" t="s">
        <v>555</v>
      </c>
      <c r="D508" s="4" t="s">
        <v>134</v>
      </c>
      <c r="E508" s="4" t="s">
        <v>125</v>
      </c>
      <c r="F508" s="36">
        <v>10</v>
      </c>
      <c r="G508" s="5">
        <v>85</v>
      </c>
      <c r="H508" s="5">
        <f t="shared" si="28"/>
        <v>850</v>
      </c>
      <c r="I508" s="37">
        <v>0</v>
      </c>
      <c r="J508" s="5">
        <f t="shared" si="29"/>
        <v>850</v>
      </c>
      <c r="K508" s="4" t="s">
        <v>126</v>
      </c>
      <c r="L508" s="4" t="s">
        <v>127</v>
      </c>
      <c r="M508" s="152">
        <f t="shared" si="26"/>
        <v>0</v>
      </c>
    </row>
    <row r="509" spans="1:13" x14ac:dyDescent="0.2">
      <c r="A509" s="120">
        <v>66936</v>
      </c>
      <c r="B509" s="178">
        <f t="shared" si="27"/>
        <v>46224</v>
      </c>
      <c r="C509" s="4" t="s">
        <v>556</v>
      </c>
      <c r="D509" s="4" t="s">
        <v>1309</v>
      </c>
      <c r="E509" s="4" t="s">
        <v>125</v>
      </c>
      <c r="F509" s="36">
        <v>12</v>
      </c>
      <c r="G509" s="5">
        <v>85</v>
      </c>
      <c r="H509" s="5">
        <f t="shared" si="28"/>
        <v>1020</v>
      </c>
      <c r="I509" s="37">
        <v>0</v>
      </c>
      <c r="J509" s="5">
        <f t="shared" si="29"/>
        <v>1020</v>
      </c>
      <c r="K509" s="4" t="s">
        <v>126</v>
      </c>
      <c r="L509" s="4" t="s">
        <v>127</v>
      </c>
      <c r="M509" s="152">
        <f t="shared" si="26"/>
        <v>0</v>
      </c>
    </row>
    <row r="510" spans="1:13" x14ac:dyDescent="0.2">
      <c r="A510" s="120">
        <v>66936</v>
      </c>
      <c r="B510" s="178">
        <f t="shared" si="27"/>
        <v>46224</v>
      </c>
      <c r="C510" s="4" t="s">
        <v>557</v>
      </c>
      <c r="D510" s="4" t="s">
        <v>1310</v>
      </c>
      <c r="E510" s="4" t="s">
        <v>125</v>
      </c>
      <c r="F510" s="36">
        <v>8</v>
      </c>
      <c r="G510" s="5">
        <v>85</v>
      </c>
      <c r="H510" s="5">
        <f t="shared" si="28"/>
        <v>680</v>
      </c>
      <c r="I510" s="37">
        <v>0</v>
      </c>
      <c r="J510" s="5">
        <f t="shared" si="29"/>
        <v>680</v>
      </c>
      <c r="K510" s="4" t="s">
        <v>126</v>
      </c>
      <c r="L510" s="4" t="s">
        <v>127</v>
      </c>
      <c r="M510" s="152">
        <f t="shared" si="26"/>
        <v>0</v>
      </c>
    </row>
    <row r="511" spans="1:13" x14ac:dyDescent="0.2">
      <c r="A511" s="120">
        <v>66936</v>
      </c>
      <c r="B511" s="178">
        <f t="shared" si="27"/>
        <v>46224</v>
      </c>
      <c r="C511" s="4" t="s">
        <v>558</v>
      </c>
      <c r="D511" s="4" t="s">
        <v>1306</v>
      </c>
      <c r="E511" s="4" t="s">
        <v>125</v>
      </c>
      <c r="F511" s="36">
        <v>25</v>
      </c>
      <c r="G511" s="5">
        <v>85</v>
      </c>
      <c r="H511" s="5">
        <f t="shared" si="28"/>
        <v>2125</v>
      </c>
      <c r="I511" s="37">
        <v>0</v>
      </c>
      <c r="J511" s="5">
        <f t="shared" si="29"/>
        <v>2125</v>
      </c>
      <c r="K511" s="4" t="s">
        <v>126</v>
      </c>
      <c r="L511" s="4" t="s">
        <v>127</v>
      </c>
      <c r="M511" s="152">
        <f t="shared" si="26"/>
        <v>0</v>
      </c>
    </row>
    <row r="512" spans="1:13" x14ac:dyDescent="0.2">
      <c r="A512" s="120">
        <v>66936</v>
      </c>
      <c r="B512" s="178">
        <f t="shared" si="27"/>
        <v>46224</v>
      </c>
      <c r="C512" s="4" t="s">
        <v>559</v>
      </c>
      <c r="D512" s="4" t="s">
        <v>1311</v>
      </c>
      <c r="E512" s="4" t="s">
        <v>125</v>
      </c>
      <c r="F512" s="36">
        <v>5</v>
      </c>
      <c r="G512" s="5">
        <v>85</v>
      </c>
      <c r="H512" s="5">
        <f t="shared" si="28"/>
        <v>425</v>
      </c>
      <c r="I512" s="37">
        <v>0</v>
      </c>
      <c r="J512" s="5">
        <f t="shared" si="29"/>
        <v>425</v>
      </c>
      <c r="K512" s="4" t="s">
        <v>126</v>
      </c>
      <c r="L512" s="4" t="s">
        <v>127</v>
      </c>
      <c r="M512" s="152">
        <f t="shared" ref="M512:M575" si="30">H512-J512</f>
        <v>0</v>
      </c>
    </row>
    <row r="513" spans="1:13" x14ac:dyDescent="0.2">
      <c r="A513" s="120">
        <v>66936</v>
      </c>
      <c r="B513" s="178">
        <f t="shared" si="27"/>
        <v>46224</v>
      </c>
      <c r="C513" s="4" t="s">
        <v>560</v>
      </c>
      <c r="D513" s="4" t="s">
        <v>1312</v>
      </c>
      <c r="E513" s="4" t="s">
        <v>125</v>
      </c>
      <c r="F513" s="36">
        <v>15</v>
      </c>
      <c r="G513" s="5">
        <v>85</v>
      </c>
      <c r="H513" s="5">
        <f t="shared" si="28"/>
        <v>1275</v>
      </c>
      <c r="I513" s="37">
        <v>0</v>
      </c>
      <c r="J513" s="5">
        <f t="shared" si="29"/>
        <v>1275</v>
      </c>
      <c r="K513" s="4" t="s">
        <v>126</v>
      </c>
      <c r="L513" s="4" t="s">
        <v>127</v>
      </c>
      <c r="M513" s="152">
        <f t="shared" si="30"/>
        <v>0</v>
      </c>
    </row>
    <row r="514" spans="1:13" x14ac:dyDescent="0.2">
      <c r="A514" s="120">
        <v>66936</v>
      </c>
      <c r="B514" s="178">
        <f t="shared" si="27"/>
        <v>46224</v>
      </c>
      <c r="C514" s="4" t="s">
        <v>561</v>
      </c>
      <c r="D514" s="4" t="s">
        <v>145</v>
      </c>
      <c r="E514" s="4" t="s">
        <v>125</v>
      </c>
      <c r="F514" s="36">
        <v>30</v>
      </c>
      <c r="G514" s="5">
        <v>95</v>
      </c>
      <c r="H514" s="5">
        <f t="shared" si="28"/>
        <v>2850</v>
      </c>
      <c r="I514" s="37">
        <v>0</v>
      </c>
      <c r="J514" s="5">
        <f t="shared" si="29"/>
        <v>2850</v>
      </c>
      <c r="K514" s="4" t="s">
        <v>126</v>
      </c>
      <c r="L514" s="4" t="s">
        <v>127</v>
      </c>
      <c r="M514" s="152">
        <f t="shared" si="30"/>
        <v>0</v>
      </c>
    </row>
    <row r="515" spans="1:13" x14ac:dyDescent="0.2">
      <c r="A515" s="120">
        <v>66936</v>
      </c>
      <c r="B515" s="178">
        <f t="shared" si="27"/>
        <v>46224</v>
      </c>
      <c r="C515" s="4" t="s">
        <v>561</v>
      </c>
      <c r="D515" s="4" t="s">
        <v>145</v>
      </c>
      <c r="E515" s="4" t="s">
        <v>125</v>
      </c>
      <c r="F515" s="36">
        <v>12</v>
      </c>
      <c r="G515" s="5">
        <v>85</v>
      </c>
      <c r="H515" s="5">
        <f t="shared" si="28"/>
        <v>1020</v>
      </c>
      <c r="I515" s="37">
        <v>0</v>
      </c>
      <c r="J515" s="5">
        <f t="shared" si="29"/>
        <v>1020</v>
      </c>
      <c r="K515" s="4" t="s">
        <v>126</v>
      </c>
      <c r="L515" s="4" t="s">
        <v>127</v>
      </c>
      <c r="M515" s="152">
        <f t="shared" si="30"/>
        <v>0</v>
      </c>
    </row>
    <row r="516" spans="1:13" x14ac:dyDescent="0.2">
      <c r="A516" s="120">
        <v>66936</v>
      </c>
      <c r="B516" s="178">
        <f t="shared" si="27"/>
        <v>46224</v>
      </c>
      <c r="C516" s="4" t="s">
        <v>562</v>
      </c>
      <c r="D516" s="4" t="s">
        <v>147</v>
      </c>
      <c r="E516" s="4" t="s">
        <v>125</v>
      </c>
      <c r="F516" s="36">
        <v>30</v>
      </c>
      <c r="G516" s="5">
        <v>84</v>
      </c>
      <c r="H516" s="5">
        <f t="shared" si="28"/>
        <v>2520</v>
      </c>
      <c r="I516" s="37">
        <v>0</v>
      </c>
      <c r="J516" s="5">
        <f t="shared" si="29"/>
        <v>2520</v>
      </c>
      <c r="K516" s="4" t="s">
        <v>126</v>
      </c>
      <c r="L516" s="4" t="s">
        <v>127</v>
      </c>
      <c r="M516" s="152">
        <f t="shared" si="30"/>
        <v>0</v>
      </c>
    </row>
    <row r="517" spans="1:13" x14ac:dyDescent="0.2">
      <c r="A517" s="120">
        <v>66936</v>
      </c>
      <c r="B517" s="178">
        <f t="shared" si="27"/>
        <v>46224</v>
      </c>
      <c r="C517" s="4" t="s">
        <v>563</v>
      </c>
      <c r="D517" s="4" t="s">
        <v>151</v>
      </c>
      <c r="E517" s="4" t="s">
        <v>125</v>
      </c>
      <c r="F517" s="36">
        <v>6</v>
      </c>
      <c r="G517" s="5">
        <v>85</v>
      </c>
      <c r="H517" s="5">
        <f t="shared" si="28"/>
        <v>510</v>
      </c>
      <c r="I517" s="37">
        <v>0</v>
      </c>
      <c r="J517" s="5">
        <f t="shared" si="29"/>
        <v>510</v>
      </c>
      <c r="K517" s="4" t="s">
        <v>126</v>
      </c>
      <c r="L517" s="4" t="s">
        <v>127</v>
      </c>
      <c r="M517" s="152">
        <f t="shared" si="30"/>
        <v>0</v>
      </c>
    </row>
    <row r="518" spans="1:13" x14ac:dyDescent="0.2">
      <c r="A518" s="120">
        <v>66936</v>
      </c>
      <c r="B518" s="178">
        <f t="shared" si="27"/>
        <v>46224</v>
      </c>
      <c r="C518" s="4" t="s">
        <v>564</v>
      </c>
      <c r="D518" s="4" t="s">
        <v>1325</v>
      </c>
      <c r="E518" s="4" t="s">
        <v>125</v>
      </c>
      <c r="F518" s="36">
        <v>18</v>
      </c>
      <c r="G518" s="5">
        <v>86</v>
      </c>
      <c r="H518" s="5">
        <f t="shared" si="28"/>
        <v>1548</v>
      </c>
      <c r="I518" s="37">
        <v>0</v>
      </c>
      <c r="J518" s="5">
        <f t="shared" si="29"/>
        <v>1548</v>
      </c>
      <c r="K518" s="4" t="s">
        <v>126</v>
      </c>
      <c r="L518" s="4" t="s">
        <v>127</v>
      </c>
      <c r="M518" s="152">
        <f t="shared" si="30"/>
        <v>0</v>
      </c>
    </row>
    <row r="519" spans="1:13" x14ac:dyDescent="0.2">
      <c r="A519" s="120">
        <v>66936</v>
      </c>
      <c r="B519" s="178">
        <f t="shared" si="27"/>
        <v>46224</v>
      </c>
      <c r="C519" s="4" t="s">
        <v>565</v>
      </c>
      <c r="D519" s="4" t="s">
        <v>153</v>
      </c>
      <c r="E519" s="4" t="s">
        <v>125</v>
      </c>
      <c r="F519" s="36">
        <v>6</v>
      </c>
      <c r="G519" s="5">
        <v>95</v>
      </c>
      <c r="H519" s="5">
        <f t="shared" si="28"/>
        <v>570</v>
      </c>
      <c r="I519" s="37">
        <v>0</v>
      </c>
      <c r="J519" s="5">
        <f t="shared" si="29"/>
        <v>570</v>
      </c>
      <c r="K519" s="4" t="s">
        <v>126</v>
      </c>
      <c r="L519" s="4" t="s">
        <v>127</v>
      </c>
      <c r="M519" s="152">
        <f t="shared" si="30"/>
        <v>0</v>
      </c>
    </row>
    <row r="520" spans="1:13" x14ac:dyDescent="0.2">
      <c r="A520" s="120">
        <v>66936</v>
      </c>
      <c r="B520" s="178">
        <f t="shared" si="27"/>
        <v>46224</v>
      </c>
      <c r="C520" s="4" t="s">
        <v>565</v>
      </c>
      <c r="D520" s="4" t="s">
        <v>153</v>
      </c>
      <c r="E520" s="4" t="s">
        <v>148</v>
      </c>
      <c r="F520" s="36">
        <v>2</v>
      </c>
      <c r="G520" s="5">
        <v>1100</v>
      </c>
      <c r="H520" s="5">
        <f t="shared" si="28"/>
        <v>2200</v>
      </c>
      <c r="I520" s="37">
        <v>0</v>
      </c>
      <c r="J520" s="5">
        <f t="shared" si="29"/>
        <v>2200</v>
      </c>
      <c r="K520" s="4" t="s">
        <v>126</v>
      </c>
      <c r="L520" s="4" t="s">
        <v>127</v>
      </c>
      <c r="M520" s="152">
        <f t="shared" si="30"/>
        <v>0</v>
      </c>
    </row>
    <row r="521" spans="1:13" x14ac:dyDescent="0.2">
      <c r="A521" s="120">
        <v>66936</v>
      </c>
      <c r="B521" s="178">
        <f t="shared" si="27"/>
        <v>46224</v>
      </c>
      <c r="C521" s="4" t="s">
        <v>565</v>
      </c>
      <c r="D521" s="4" t="s">
        <v>153</v>
      </c>
      <c r="E521" s="4" t="s">
        <v>215</v>
      </c>
      <c r="F521" s="36">
        <v>1</v>
      </c>
      <c r="G521" s="5">
        <v>800</v>
      </c>
      <c r="H521" s="5">
        <f t="shared" si="28"/>
        <v>800</v>
      </c>
      <c r="I521" s="37">
        <v>0</v>
      </c>
      <c r="J521" s="5">
        <f t="shared" si="29"/>
        <v>800</v>
      </c>
      <c r="K521" s="4" t="s">
        <v>126</v>
      </c>
      <c r="L521" s="4" t="s">
        <v>127</v>
      </c>
      <c r="M521" s="152">
        <f t="shared" si="30"/>
        <v>0</v>
      </c>
    </row>
    <row r="522" spans="1:13" x14ac:dyDescent="0.2">
      <c r="A522" s="120">
        <v>66936</v>
      </c>
      <c r="B522" s="178">
        <f t="shared" si="27"/>
        <v>46224</v>
      </c>
      <c r="C522" s="4" t="s">
        <v>566</v>
      </c>
      <c r="D522" s="4" t="s">
        <v>264</v>
      </c>
      <c r="E522" s="4" t="s">
        <v>125</v>
      </c>
      <c r="F522" s="36">
        <v>2</v>
      </c>
      <c r="G522" s="5">
        <v>100</v>
      </c>
      <c r="H522" s="5">
        <f t="shared" si="28"/>
        <v>200</v>
      </c>
      <c r="I522" s="37">
        <v>0</v>
      </c>
      <c r="J522" s="5">
        <f t="shared" si="29"/>
        <v>200</v>
      </c>
      <c r="K522" s="4" t="s">
        <v>126</v>
      </c>
      <c r="L522" s="4" t="s">
        <v>127</v>
      </c>
      <c r="M522" s="152">
        <f t="shared" si="30"/>
        <v>0</v>
      </c>
    </row>
    <row r="523" spans="1:13" x14ac:dyDescent="0.2">
      <c r="A523" s="120">
        <v>66937</v>
      </c>
      <c r="B523" s="178">
        <f t="shared" si="27"/>
        <v>46225</v>
      </c>
      <c r="C523" s="4" t="s">
        <v>567</v>
      </c>
      <c r="D523" s="4" t="s">
        <v>147</v>
      </c>
      <c r="E523" s="4" t="s">
        <v>125</v>
      </c>
      <c r="F523" s="36">
        <v>35</v>
      </c>
      <c r="G523" s="5">
        <v>84</v>
      </c>
      <c r="H523" s="5">
        <f t="shared" si="28"/>
        <v>2940</v>
      </c>
      <c r="I523" s="37">
        <v>0</v>
      </c>
      <c r="J523" s="5">
        <f t="shared" si="29"/>
        <v>2940</v>
      </c>
      <c r="K523" s="4" t="s">
        <v>126</v>
      </c>
      <c r="L523" s="4" t="s">
        <v>127</v>
      </c>
      <c r="M523" s="152">
        <f t="shared" si="30"/>
        <v>0</v>
      </c>
    </row>
    <row r="524" spans="1:13" x14ac:dyDescent="0.2">
      <c r="A524" s="120">
        <v>66937</v>
      </c>
      <c r="B524" s="178">
        <f t="shared" si="27"/>
        <v>46225</v>
      </c>
      <c r="C524" s="4" t="s">
        <v>568</v>
      </c>
      <c r="D524" s="4" t="s">
        <v>1302</v>
      </c>
      <c r="E524" s="4" t="s">
        <v>125</v>
      </c>
      <c r="F524" s="36">
        <v>60</v>
      </c>
      <c r="G524" s="5">
        <v>85</v>
      </c>
      <c r="H524" s="5">
        <f t="shared" si="28"/>
        <v>5100</v>
      </c>
      <c r="I524" s="37">
        <v>0</v>
      </c>
      <c r="J524" s="5">
        <f t="shared" si="29"/>
        <v>5100</v>
      </c>
      <c r="K524" s="4" t="s">
        <v>126</v>
      </c>
      <c r="L524" s="4" t="s">
        <v>127</v>
      </c>
      <c r="M524" s="152">
        <f t="shared" si="30"/>
        <v>0</v>
      </c>
    </row>
    <row r="525" spans="1:13" x14ac:dyDescent="0.2">
      <c r="A525" s="120">
        <v>66937</v>
      </c>
      <c r="B525" s="178">
        <f t="shared" si="27"/>
        <v>46225</v>
      </c>
      <c r="C525" s="4" t="s">
        <v>568</v>
      </c>
      <c r="D525" s="4" t="s">
        <v>1302</v>
      </c>
      <c r="E525" s="4" t="s">
        <v>125</v>
      </c>
      <c r="F525" s="36">
        <v>1</v>
      </c>
      <c r="G525" s="5">
        <v>80</v>
      </c>
      <c r="H525" s="5">
        <f t="shared" si="28"/>
        <v>80</v>
      </c>
      <c r="I525" s="37">
        <v>0</v>
      </c>
      <c r="J525" s="5">
        <f t="shared" si="29"/>
        <v>80</v>
      </c>
      <c r="K525" s="4" t="s">
        <v>126</v>
      </c>
      <c r="L525" s="4" t="s">
        <v>127</v>
      </c>
      <c r="M525" s="152">
        <f t="shared" si="30"/>
        <v>0</v>
      </c>
    </row>
    <row r="526" spans="1:13" x14ac:dyDescent="0.2">
      <c r="A526" s="120">
        <v>66937</v>
      </c>
      <c r="B526" s="178">
        <f t="shared" si="27"/>
        <v>46225</v>
      </c>
      <c r="C526" s="4" t="s">
        <v>569</v>
      </c>
      <c r="D526" s="4" t="s">
        <v>1305</v>
      </c>
      <c r="E526" s="4" t="s">
        <v>125</v>
      </c>
      <c r="F526" s="36">
        <v>45</v>
      </c>
      <c r="G526" s="5">
        <v>85</v>
      </c>
      <c r="H526" s="5">
        <f t="shared" si="28"/>
        <v>3825</v>
      </c>
      <c r="I526" s="37">
        <v>0</v>
      </c>
      <c r="J526" s="5">
        <f t="shared" si="29"/>
        <v>3825</v>
      </c>
      <c r="K526" s="4" t="s">
        <v>126</v>
      </c>
      <c r="L526" s="4" t="s">
        <v>127</v>
      </c>
      <c r="M526" s="152">
        <f t="shared" si="30"/>
        <v>0</v>
      </c>
    </row>
    <row r="527" spans="1:13" x14ac:dyDescent="0.2">
      <c r="A527" s="120">
        <v>66937</v>
      </c>
      <c r="B527" s="178">
        <f t="shared" si="27"/>
        <v>46225</v>
      </c>
      <c r="C527" s="4" t="s">
        <v>570</v>
      </c>
      <c r="D527" s="4" t="s">
        <v>134</v>
      </c>
      <c r="E527" s="4" t="s">
        <v>125</v>
      </c>
      <c r="F527" s="36">
        <v>10</v>
      </c>
      <c r="G527" s="5">
        <v>85</v>
      </c>
      <c r="H527" s="5">
        <f t="shared" si="28"/>
        <v>850</v>
      </c>
      <c r="I527" s="37">
        <v>0</v>
      </c>
      <c r="J527" s="5">
        <f t="shared" si="29"/>
        <v>850</v>
      </c>
      <c r="K527" s="4" t="s">
        <v>126</v>
      </c>
      <c r="L527" s="4" t="s">
        <v>127</v>
      </c>
      <c r="M527" s="152">
        <f t="shared" si="30"/>
        <v>0</v>
      </c>
    </row>
    <row r="528" spans="1:13" x14ac:dyDescent="0.2">
      <c r="A528" s="120">
        <v>66937</v>
      </c>
      <c r="B528" s="178">
        <f t="shared" si="27"/>
        <v>46225</v>
      </c>
      <c r="C528" s="4" t="s">
        <v>571</v>
      </c>
      <c r="D528" s="4" t="s">
        <v>1310</v>
      </c>
      <c r="E528" s="4" t="s">
        <v>125</v>
      </c>
      <c r="F528" s="36">
        <v>8</v>
      </c>
      <c r="G528" s="5">
        <v>85</v>
      </c>
      <c r="H528" s="5">
        <f t="shared" si="28"/>
        <v>680</v>
      </c>
      <c r="I528" s="37">
        <v>0</v>
      </c>
      <c r="J528" s="5">
        <f t="shared" si="29"/>
        <v>680</v>
      </c>
      <c r="K528" s="4" t="s">
        <v>126</v>
      </c>
      <c r="L528" s="4" t="s">
        <v>127</v>
      </c>
      <c r="M528" s="152">
        <f t="shared" si="30"/>
        <v>0</v>
      </c>
    </row>
    <row r="529" spans="1:13" x14ac:dyDescent="0.2">
      <c r="A529" s="120">
        <v>66937</v>
      </c>
      <c r="B529" s="178">
        <f t="shared" si="27"/>
        <v>46225</v>
      </c>
      <c r="C529" s="4" t="s">
        <v>572</v>
      </c>
      <c r="D529" s="4" t="s">
        <v>139</v>
      </c>
      <c r="E529" s="4" t="s">
        <v>125</v>
      </c>
      <c r="F529" s="36">
        <v>3</v>
      </c>
      <c r="G529" s="5">
        <v>86</v>
      </c>
      <c r="H529" s="5">
        <f t="shared" si="28"/>
        <v>258</v>
      </c>
      <c r="I529" s="37">
        <v>0</v>
      </c>
      <c r="J529" s="5">
        <f t="shared" si="29"/>
        <v>258</v>
      </c>
      <c r="K529" s="4" t="s">
        <v>126</v>
      </c>
      <c r="L529" s="4" t="s">
        <v>127</v>
      </c>
      <c r="M529" s="152">
        <f t="shared" si="30"/>
        <v>0</v>
      </c>
    </row>
    <row r="530" spans="1:13" x14ac:dyDescent="0.2">
      <c r="A530" s="120">
        <v>66937</v>
      </c>
      <c r="B530" s="178">
        <f t="shared" si="27"/>
        <v>46225</v>
      </c>
      <c r="C530" s="4" t="s">
        <v>573</v>
      </c>
      <c r="D530" s="4" t="s">
        <v>1311</v>
      </c>
      <c r="E530" s="4" t="s">
        <v>125</v>
      </c>
      <c r="F530" s="36">
        <v>5</v>
      </c>
      <c r="G530" s="5">
        <v>85</v>
      </c>
      <c r="H530" s="5">
        <f t="shared" si="28"/>
        <v>425</v>
      </c>
      <c r="I530" s="37">
        <v>0</v>
      </c>
      <c r="J530" s="5">
        <f t="shared" si="29"/>
        <v>425</v>
      </c>
      <c r="K530" s="4" t="s">
        <v>126</v>
      </c>
      <c r="L530" s="4" t="s">
        <v>127</v>
      </c>
      <c r="M530" s="152">
        <f t="shared" si="30"/>
        <v>0</v>
      </c>
    </row>
    <row r="531" spans="1:13" x14ac:dyDescent="0.2">
      <c r="A531" s="121">
        <v>66937</v>
      </c>
      <c r="B531" s="178">
        <f t="shared" si="27"/>
        <v>46225</v>
      </c>
      <c r="C531" s="4" t="s">
        <v>574</v>
      </c>
      <c r="D531" s="105" t="s">
        <v>1325</v>
      </c>
      <c r="E531" s="4" t="s">
        <v>125</v>
      </c>
      <c r="F531" s="106">
        <v>15</v>
      </c>
      <c r="G531" s="107">
        <v>86</v>
      </c>
      <c r="H531" s="5">
        <f t="shared" si="28"/>
        <v>1290</v>
      </c>
      <c r="I531" s="37">
        <v>0</v>
      </c>
      <c r="J531" s="5">
        <f t="shared" si="29"/>
        <v>1290</v>
      </c>
      <c r="K531" s="4" t="s">
        <v>126</v>
      </c>
      <c r="L531" s="4" t="s">
        <v>127</v>
      </c>
      <c r="M531" s="152">
        <f t="shared" si="30"/>
        <v>0</v>
      </c>
    </row>
    <row r="532" spans="1:13" x14ac:dyDescent="0.2">
      <c r="A532" s="121">
        <v>66937</v>
      </c>
      <c r="B532" s="178">
        <f t="shared" si="27"/>
        <v>46225</v>
      </c>
      <c r="C532" s="4" t="s">
        <v>575</v>
      </c>
      <c r="D532" s="105" t="s">
        <v>1308</v>
      </c>
      <c r="E532" s="105" t="s">
        <v>125</v>
      </c>
      <c r="F532" s="106">
        <v>5</v>
      </c>
      <c r="G532" s="107">
        <v>85</v>
      </c>
      <c r="H532" s="5">
        <f t="shared" si="28"/>
        <v>425</v>
      </c>
      <c r="I532" s="37">
        <v>0</v>
      </c>
      <c r="J532" s="5">
        <f t="shared" si="29"/>
        <v>425</v>
      </c>
      <c r="K532" s="4" t="s">
        <v>126</v>
      </c>
      <c r="L532" s="4" t="s">
        <v>127</v>
      </c>
      <c r="M532" s="152">
        <f t="shared" si="30"/>
        <v>0</v>
      </c>
    </row>
    <row r="533" spans="1:13" x14ac:dyDescent="0.2">
      <c r="A533" s="121">
        <v>66937</v>
      </c>
      <c r="B533" s="178">
        <f t="shared" ref="B533:B597" si="31">IF(A533="","",IF(ISNUMBER(A533),IFERROR(VLOOKUP(TEXT(A533,"yyyy/mm/dd"),BSAD,2,FALSE),""),IFERROR(VLOOKUP(A533,BSAD,2,FALSE),"")))</f>
        <v>46225</v>
      </c>
      <c r="C533" s="4" t="s">
        <v>576</v>
      </c>
      <c r="D533" s="105" t="s">
        <v>1309</v>
      </c>
      <c r="E533" s="105" t="s">
        <v>125</v>
      </c>
      <c r="F533" s="106">
        <v>12</v>
      </c>
      <c r="G533" s="107">
        <v>85</v>
      </c>
      <c r="H533" s="5">
        <f t="shared" ref="H533:H597" si="32">IF($F533="","",$F533*$G533)</f>
        <v>1020</v>
      </c>
      <c r="I533" s="37">
        <v>0</v>
      </c>
      <c r="J533" s="5">
        <f t="shared" ref="J533:J597" si="33">IF($F533="","",$H533*(1-$I533/100))</f>
        <v>1020</v>
      </c>
      <c r="K533" s="4" t="s">
        <v>126</v>
      </c>
      <c r="L533" s="4" t="s">
        <v>127</v>
      </c>
      <c r="M533" s="152">
        <f t="shared" si="30"/>
        <v>0</v>
      </c>
    </row>
    <row r="534" spans="1:13" x14ac:dyDescent="0.2">
      <c r="A534" s="121">
        <v>66937</v>
      </c>
      <c r="B534" s="178">
        <f t="shared" si="31"/>
        <v>46225</v>
      </c>
      <c r="C534" s="4" t="s">
        <v>577</v>
      </c>
      <c r="D534" s="105" t="s">
        <v>141</v>
      </c>
      <c r="E534" s="105" t="s">
        <v>125</v>
      </c>
      <c r="F534" s="106">
        <v>30</v>
      </c>
      <c r="G534" s="107">
        <v>86</v>
      </c>
      <c r="H534" s="5">
        <f t="shared" si="32"/>
        <v>2580</v>
      </c>
      <c r="I534" s="37">
        <v>0</v>
      </c>
      <c r="J534" s="5">
        <f t="shared" si="33"/>
        <v>2580</v>
      </c>
      <c r="K534" s="4" t="s">
        <v>126</v>
      </c>
      <c r="L534" s="4" t="s">
        <v>127</v>
      </c>
      <c r="M534" s="152">
        <f t="shared" si="30"/>
        <v>0</v>
      </c>
    </row>
    <row r="535" spans="1:13" x14ac:dyDescent="0.2">
      <c r="A535" s="121">
        <v>66937</v>
      </c>
      <c r="B535" s="178">
        <f t="shared" si="31"/>
        <v>46225</v>
      </c>
      <c r="C535" s="4" t="s">
        <v>578</v>
      </c>
      <c r="D535" s="105" t="s">
        <v>1306</v>
      </c>
      <c r="E535" s="105" t="s">
        <v>125</v>
      </c>
      <c r="F535" s="106">
        <v>15</v>
      </c>
      <c r="G535" s="107">
        <v>85</v>
      </c>
      <c r="H535" s="5">
        <f t="shared" si="32"/>
        <v>1275</v>
      </c>
      <c r="I535" s="37">
        <v>0</v>
      </c>
      <c r="J535" s="5">
        <f t="shared" si="33"/>
        <v>1275</v>
      </c>
      <c r="K535" s="4" t="s">
        <v>126</v>
      </c>
      <c r="L535" s="4" t="s">
        <v>127</v>
      </c>
      <c r="M535" s="152">
        <f t="shared" si="30"/>
        <v>0</v>
      </c>
    </row>
    <row r="536" spans="1:13" x14ac:dyDescent="0.2">
      <c r="A536" s="121">
        <v>66937</v>
      </c>
      <c r="B536" s="178">
        <f t="shared" si="31"/>
        <v>46225</v>
      </c>
      <c r="C536" s="4" t="s">
        <v>579</v>
      </c>
      <c r="D536" s="105" t="s">
        <v>1312</v>
      </c>
      <c r="E536" s="105" t="s">
        <v>125</v>
      </c>
      <c r="F536" s="106">
        <v>15</v>
      </c>
      <c r="G536" s="107">
        <v>85</v>
      </c>
      <c r="H536" s="5">
        <f t="shared" si="32"/>
        <v>1275</v>
      </c>
      <c r="I536" s="37">
        <v>0</v>
      </c>
      <c r="J536" s="5">
        <f t="shared" si="33"/>
        <v>1275</v>
      </c>
      <c r="K536" s="4" t="s">
        <v>126</v>
      </c>
      <c r="L536" s="4" t="s">
        <v>127</v>
      </c>
      <c r="M536" s="152">
        <f t="shared" si="30"/>
        <v>0</v>
      </c>
    </row>
    <row r="537" spans="1:13" x14ac:dyDescent="0.2">
      <c r="A537" s="121">
        <v>66937</v>
      </c>
      <c r="B537" s="178">
        <f t="shared" si="31"/>
        <v>46225</v>
      </c>
      <c r="C537" s="4" t="s">
        <v>580</v>
      </c>
      <c r="D537" s="105" t="s">
        <v>1307</v>
      </c>
      <c r="E537" s="105" t="s">
        <v>125</v>
      </c>
      <c r="F537" s="106">
        <v>20</v>
      </c>
      <c r="G537" s="107">
        <v>85</v>
      </c>
      <c r="H537" s="5">
        <f t="shared" si="32"/>
        <v>1700</v>
      </c>
      <c r="I537" s="37">
        <v>0</v>
      </c>
      <c r="J537" s="5">
        <f t="shared" si="33"/>
        <v>1700</v>
      </c>
      <c r="K537" s="4" t="s">
        <v>126</v>
      </c>
      <c r="L537" s="4" t="s">
        <v>127</v>
      </c>
      <c r="M537" s="152">
        <f t="shared" si="30"/>
        <v>0</v>
      </c>
    </row>
    <row r="538" spans="1:13" x14ac:dyDescent="0.2">
      <c r="A538" s="121">
        <v>66937</v>
      </c>
      <c r="B538" s="178">
        <f t="shared" si="31"/>
        <v>46225</v>
      </c>
      <c r="C538" s="4" t="s">
        <v>580</v>
      </c>
      <c r="D538" s="105" t="s">
        <v>1307</v>
      </c>
      <c r="E538" s="105" t="s">
        <v>149</v>
      </c>
      <c r="F538" s="106">
        <v>4</v>
      </c>
      <c r="G538" s="107">
        <v>750</v>
      </c>
      <c r="H538" s="5">
        <f t="shared" si="32"/>
        <v>3000</v>
      </c>
      <c r="I538" s="37">
        <v>0</v>
      </c>
      <c r="J538" s="5">
        <f t="shared" si="33"/>
        <v>3000</v>
      </c>
      <c r="K538" s="4" t="s">
        <v>126</v>
      </c>
      <c r="L538" s="4" t="s">
        <v>127</v>
      </c>
      <c r="M538" s="152">
        <f t="shared" si="30"/>
        <v>0</v>
      </c>
    </row>
    <row r="539" spans="1:13" x14ac:dyDescent="0.2">
      <c r="A539" s="121">
        <v>66937</v>
      </c>
      <c r="B539" s="178">
        <f t="shared" si="31"/>
        <v>46225</v>
      </c>
      <c r="C539" s="4" t="s">
        <v>581</v>
      </c>
      <c r="D539" s="105" t="s">
        <v>9655</v>
      </c>
      <c r="E539" s="105" t="s">
        <v>125</v>
      </c>
      <c r="F539" s="106">
        <v>35</v>
      </c>
      <c r="G539" s="107">
        <v>85</v>
      </c>
      <c r="H539" s="5">
        <f t="shared" si="32"/>
        <v>2975</v>
      </c>
      <c r="I539" s="37">
        <v>0</v>
      </c>
      <c r="J539" s="5">
        <f t="shared" si="33"/>
        <v>2975</v>
      </c>
      <c r="K539" s="4" t="s">
        <v>126</v>
      </c>
      <c r="L539" s="4" t="s">
        <v>127</v>
      </c>
      <c r="M539" s="152">
        <f t="shared" si="30"/>
        <v>0</v>
      </c>
    </row>
    <row r="540" spans="1:13" x14ac:dyDescent="0.2">
      <c r="A540" s="121">
        <v>66937</v>
      </c>
      <c r="B540" s="178">
        <f t="shared" si="31"/>
        <v>46225</v>
      </c>
      <c r="C540" s="4" t="s">
        <v>582</v>
      </c>
      <c r="D540" s="105" t="s">
        <v>8920</v>
      </c>
      <c r="E540" s="105" t="s">
        <v>125</v>
      </c>
      <c r="F540" s="106">
        <v>30</v>
      </c>
      <c r="G540" s="107">
        <v>85</v>
      </c>
      <c r="H540" s="5">
        <f t="shared" si="32"/>
        <v>2550</v>
      </c>
      <c r="I540" s="37">
        <v>0</v>
      </c>
      <c r="J540" s="5">
        <f t="shared" si="33"/>
        <v>2550</v>
      </c>
      <c r="K540" s="4" t="s">
        <v>126</v>
      </c>
      <c r="L540" s="4" t="s">
        <v>127</v>
      </c>
      <c r="M540" s="152">
        <f t="shared" si="30"/>
        <v>0</v>
      </c>
    </row>
    <row r="541" spans="1:13" x14ac:dyDescent="0.2">
      <c r="A541" s="121">
        <v>66937</v>
      </c>
      <c r="B541" s="178">
        <f t="shared" si="31"/>
        <v>46225</v>
      </c>
      <c r="C541" s="4" t="s">
        <v>583</v>
      </c>
      <c r="D541" s="105" t="s">
        <v>145</v>
      </c>
      <c r="E541" s="105" t="s">
        <v>125</v>
      </c>
      <c r="F541" s="106">
        <v>25</v>
      </c>
      <c r="G541" s="107">
        <v>95</v>
      </c>
      <c r="H541" s="5">
        <f t="shared" si="32"/>
        <v>2375</v>
      </c>
      <c r="I541" s="37">
        <v>0</v>
      </c>
      <c r="J541" s="5">
        <f t="shared" si="33"/>
        <v>2375</v>
      </c>
      <c r="K541" s="4" t="s">
        <v>126</v>
      </c>
      <c r="L541" s="4" t="s">
        <v>127</v>
      </c>
      <c r="M541" s="152">
        <f t="shared" si="30"/>
        <v>0</v>
      </c>
    </row>
    <row r="542" spans="1:13" x14ac:dyDescent="0.2">
      <c r="A542" s="121">
        <v>66937</v>
      </c>
      <c r="B542" s="178">
        <f t="shared" si="31"/>
        <v>46225</v>
      </c>
      <c r="C542" s="4" t="s">
        <v>584</v>
      </c>
      <c r="D542" s="105" t="s">
        <v>151</v>
      </c>
      <c r="E542" s="105" t="s">
        <v>125</v>
      </c>
      <c r="F542" s="106">
        <v>6</v>
      </c>
      <c r="G542" s="107">
        <v>85</v>
      </c>
      <c r="H542" s="5">
        <f t="shared" si="32"/>
        <v>510</v>
      </c>
      <c r="I542" s="37">
        <v>0</v>
      </c>
      <c r="J542" s="5">
        <f t="shared" si="33"/>
        <v>510</v>
      </c>
      <c r="K542" s="4" t="s">
        <v>126</v>
      </c>
      <c r="L542" s="4" t="s">
        <v>127</v>
      </c>
      <c r="M542" s="152">
        <f t="shared" si="30"/>
        <v>0</v>
      </c>
    </row>
    <row r="543" spans="1:13" x14ac:dyDescent="0.2">
      <c r="A543" s="121">
        <v>66937</v>
      </c>
      <c r="B543" s="178">
        <f t="shared" si="31"/>
        <v>46225</v>
      </c>
      <c r="C543" s="4" t="s">
        <v>585</v>
      </c>
      <c r="D543" s="105" t="s">
        <v>153</v>
      </c>
      <c r="E543" s="105" t="s">
        <v>125</v>
      </c>
      <c r="F543" s="106">
        <v>5</v>
      </c>
      <c r="G543" s="107">
        <v>100</v>
      </c>
      <c r="H543" s="5">
        <f t="shared" si="32"/>
        <v>500</v>
      </c>
      <c r="I543" s="37">
        <v>0</v>
      </c>
      <c r="J543" s="5">
        <f t="shared" si="33"/>
        <v>500</v>
      </c>
      <c r="K543" s="4" t="s">
        <v>126</v>
      </c>
      <c r="L543" s="4" t="s">
        <v>127</v>
      </c>
      <c r="M543" s="152">
        <f t="shared" si="30"/>
        <v>0</v>
      </c>
    </row>
    <row r="544" spans="1:13" x14ac:dyDescent="0.2">
      <c r="A544" s="121">
        <v>66937</v>
      </c>
      <c r="B544" s="178">
        <f t="shared" si="31"/>
        <v>46225</v>
      </c>
      <c r="C544" s="4" t="s">
        <v>585</v>
      </c>
      <c r="D544" s="105" t="s">
        <v>153</v>
      </c>
      <c r="E544" s="105" t="s">
        <v>148</v>
      </c>
      <c r="F544" s="106">
        <v>1</v>
      </c>
      <c r="G544" s="107">
        <v>1100</v>
      </c>
      <c r="H544" s="5">
        <f t="shared" si="32"/>
        <v>1100</v>
      </c>
      <c r="I544" s="37">
        <v>0</v>
      </c>
      <c r="J544" s="5">
        <f t="shared" si="33"/>
        <v>1100</v>
      </c>
      <c r="K544" s="4" t="s">
        <v>126</v>
      </c>
      <c r="L544" s="4" t="s">
        <v>127</v>
      </c>
      <c r="M544" s="152">
        <f t="shared" si="30"/>
        <v>0</v>
      </c>
    </row>
    <row r="545" spans="1:13" x14ac:dyDescent="0.2">
      <c r="A545" s="121">
        <v>66937</v>
      </c>
      <c r="B545" s="178">
        <f t="shared" si="31"/>
        <v>46225</v>
      </c>
      <c r="C545" s="4" t="s">
        <v>586</v>
      </c>
      <c r="D545" s="105" t="s">
        <v>264</v>
      </c>
      <c r="E545" s="105" t="s">
        <v>125</v>
      </c>
      <c r="F545" s="106">
        <v>2</v>
      </c>
      <c r="G545" s="107">
        <v>100</v>
      </c>
      <c r="H545" s="5">
        <f t="shared" si="32"/>
        <v>200</v>
      </c>
      <c r="I545" s="37">
        <v>0</v>
      </c>
      <c r="J545" s="5">
        <f t="shared" si="33"/>
        <v>200</v>
      </c>
      <c r="K545" s="4" t="s">
        <v>126</v>
      </c>
      <c r="L545" s="4" t="s">
        <v>127</v>
      </c>
      <c r="M545" s="152">
        <f t="shared" si="30"/>
        <v>0</v>
      </c>
    </row>
    <row r="546" spans="1:13" x14ac:dyDescent="0.2">
      <c r="A546" s="121">
        <v>66938</v>
      </c>
      <c r="B546" s="178">
        <f t="shared" si="31"/>
        <v>46226</v>
      </c>
      <c r="C546" s="4" t="s">
        <v>587</v>
      </c>
      <c r="D546" s="105" t="s">
        <v>145</v>
      </c>
      <c r="E546" s="105" t="s">
        <v>125</v>
      </c>
      <c r="F546" s="106">
        <v>25</v>
      </c>
      <c r="G546" s="107">
        <v>95</v>
      </c>
      <c r="H546" s="5">
        <f t="shared" si="32"/>
        <v>2375</v>
      </c>
      <c r="I546" s="37">
        <v>0</v>
      </c>
      <c r="J546" s="5">
        <f t="shared" si="33"/>
        <v>2375</v>
      </c>
      <c r="K546" s="4" t="s">
        <v>126</v>
      </c>
      <c r="L546" s="4" t="s">
        <v>127</v>
      </c>
      <c r="M546" s="152">
        <f t="shared" si="30"/>
        <v>0</v>
      </c>
    </row>
    <row r="547" spans="1:13" s="64" customFormat="1" x14ac:dyDescent="0.2">
      <c r="A547" s="121">
        <v>66938</v>
      </c>
      <c r="B547" s="178">
        <f t="shared" si="31"/>
        <v>46226</v>
      </c>
      <c r="C547" s="4" t="s">
        <v>588</v>
      </c>
      <c r="D547" s="4" t="s">
        <v>533</v>
      </c>
      <c r="E547" s="105" t="s">
        <v>125</v>
      </c>
      <c r="F547" s="106">
        <v>1</v>
      </c>
      <c r="G547" s="107">
        <v>90</v>
      </c>
      <c r="H547" s="5">
        <f t="shared" si="32"/>
        <v>90</v>
      </c>
      <c r="I547" s="37">
        <v>0</v>
      </c>
      <c r="J547" s="5">
        <f t="shared" si="33"/>
        <v>90</v>
      </c>
      <c r="K547" s="4" t="s">
        <v>126</v>
      </c>
      <c r="L547" s="4" t="s">
        <v>1094</v>
      </c>
      <c r="M547" s="152">
        <f t="shared" si="30"/>
        <v>0</v>
      </c>
    </row>
    <row r="548" spans="1:13" x14ac:dyDescent="0.2">
      <c r="A548" s="121">
        <v>66938</v>
      </c>
      <c r="B548" s="178">
        <f t="shared" si="31"/>
        <v>46226</v>
      </c>
      <c r="C548" s="4" t="s">
        <v>589</v>
      </c>
      <c r="D548" s="105" t="s">
        <v>147</v>
      </c>
      <c r="E548" s="105" t="s">
        <v>125</v>
      </c>
      <c r="F548" s="106">
        <v>32</v>
      </c>
      <c r="G548" s="107">
        <v>84</v>
      </c>
      <c r="H548" s="5">
        <f t="shared" si="32"/>
        <v>2688</v>
      </c>
      <c r="I548" s="37">
        <v>0</v>
      </c>
      <c r="J548" s="5">
        <f t="shared" si="33"/>
        <v>2688</v>
      </c>
      <c r="K548" s="4" t="s">
        <v>126</v>
      </c>
      <c r="L548" s="4" t="s">
        <v>127</v>
      </c>
      <c r="M548" s="152">
        <f t="shared" si="30"/>
        <v>0</v>
      </c>
    </row>
    <row r="549" spans="1:13" x14ac:dyDescent="0.2">
      <c r="A549" s="121">
        <v>66938</v>
      </c>
      <c r="B549" s="178">
        <f t="shared" si="31"/>
        <v>46226</v>
      </c>
      <c r="C549" s="4" t="s">
        <v>590</v>
      </c>
      <c r="D549" s="105" t="s">
        <v>151</v>
      </c>
      <c r="E549" s="105" t="s">
        <v>125</v>
      </c>
      <c r="F549" s="106">
        <v>6</v>
      </c>
      <c r="G549" s="107">
        <v>85</v>
      </c>
      <c r="H549" s="5">
        <f t="shared" si="32"/>
        <v>510</v>
      </c>
      <c r="I549" s="37">
        <v>0</v>
      </c>
      <c r="J549" s="5">
        <f t="shared" si="33"/>
        <v>510</v>
      </c>
      <c r="K549" s="4" t="s">
        <v>126</v>
      </c>
      <c r="L549" s="4" t="s">
        <v>127</v>
      </c>
      <c r="M549" s="152">
        <f t="shared" si="30"/>
        <v>0</v>
      </c>
    </row>
    <row r="550" spans="1:13" x14ac:dyDescent="0.2">
      <c r="A550" s="121">
        <v>66938</v>
      </c>
      <c r="B550" s="178">
        <f t="shared" si="31"/>
        <v>46226</v>
      </c>
      <c r="C550" s="4" t="s">
        <v>591</v>
      </c>
      <c r="D550" s="105" t="s">
        <v>1305</v>
      </c>
      <c r="E550" s="105" t="s">
        <v>125</v>
      </c>
      <c r="F550" s="106">
        <v>50</v>
      </c>
      <c r="G550" s="107">
        <v>85</v>
      </c>
      <c r="H550" s="5">
        <f t="shared" si="32"/>
        <v>4250</v>
      </c>
      <c r="I550" s="37">
        <v>0</v>
      </c>
      <c r="J550" s="5">
        <f t="shared" si="33"/>
        <v>4250</v>
      </c>
      <c r="K550" s="4" t="s">
        <v>126</v>
      </c>
      <c r="L550" s="4" t="s">
        <v>127</v>
      </c>
      <c r="M550" s="152">
        <f t="shared" si="30"/>
        <v>0</v>
      </c>
    </row>
    <row r="551" spans="1:13" x14ac:dyDescent="0.2">
      <c r="A551" s="121">
        <v>66938</v>
      </c>
      <c r="B551" s="178">
        <f t="shared" si="31"/>
        <v>46226</v>
      </c>
      <c r="C551" s="4" t="s">
        <v>592</v>
      </c>
      <c r="D551" s="105" t="s">
        <v>1302</v>
      </c>
      <c r="E551" s="105" t="s">
        <v>125</v>
      </c>
      <c r="F551" s="106">
        <v>60</v>
      </c>
      <c r="G551" s="107">
        <v>85</v>
      </c>
      <c r="H551" s="5">
        <f t="shared" si="32"/>
        <v>5100</v>
      </c>
      <c r="I551" s="37">
        <v>0</v>
      </c>
      <c r="J551" s="5">
        <f t="shared" si="33"/>
        <v>5100</v>
      </c>
      <c r="K551" s="4" t="s">
        <v>126</v>
      </c>
      <c r="L551" s="4" t="s">
        <v>127</v>
      </c>
      <c r="M551" s="152">
        <f t="shared" si="30"/>
        <v>0</v>
      </c>
    </row>
    <row r="552" spans="1:13" x14ac:dyDescent="0.2">
      <c r="A552" s="121">
        <v>66938</v>
      </c>
      <c r="B552" s="178">
        <f t="shared" si="31"/>
        <v>46226</v>
      </c>
      <c r="C552" s="4" t="s">
        <v>592</v>
      </c>
      <c r="D552" s="105" t="s">
        <v>1302</v>
      </c>
      <c r="E552" s="105" t="s">
        <v>125</v>
      </c>
      <c r="F552" s="106">
        <v>1</v>
      </c>
      <c r="G552" s="107">
        <v>80</v>
      </c>
      <c r="H552" s="5">
        <f t="shared" si="32"/>
        <v>80</v>
      </c>
      <c r="I552" s="37">
        <v>0</v>
      </c>
      <c r="J552" s="5">
        <f t="shared" si="33"/>
        <v>80</v>
      </c>
      <c r="K552" s="4" t="s">
        <v>126</v>
      </c>
      <c r="L552" s="4" t="s">
        <v>127</v>
      </c>
      <c r="M552" s="152">
        <f t="shared" si="30"/>
        <v>0</v>
      </c>
    </row>
    <row r="553" spans="1:13" x14ac:dyDescent="0.2">
      <c r="A553" s="121">
        <v>66938</v>
      </c>
      <c r="B553" s="178">
        <f t="shared" si="31"/>
        <v>46226</v>
      </c>
      <c r="C553" s="4" t="s">
        <v>593</v>
      </c>
      <c r="D553" s="105" t="s">
        <v>139</v>
      </c>
      <c r="E553" s="105" t="s">
        <v>125</v>
      </c>
      <c r="F553" s="106">
        <v>3</v>
      </c>
      <c r="G553" s="107">
        <v>86</v>
      </c>
      <c r="H553" s="5">
        <f t="shared" si="32"/>
        <v>258</v>
      </c>
      <c r="I553" s="37">
        <v>0</v>
      </c>
      <c r="J553" s="5">
        <f t="shared" si="33"/>
        <v>258</v>
      </c>
      <c r="K553" s="4" t="s">
        <v>126</v>
      </c>
      <c r="L553" s="4" t="s">
        <v>127</v>
      </c>
      <c r="M553" s="152">
        <f t="shared" si="30"/>
        <v>0</v>
      </c>
    </row>
    <row r="554" spans="1:13" x14ac:dyDescent="0.2">
      <c r="A554" s="121">
        <v>66938</v>
      </c>
      <c r="B554" s="178">
        <f t="shared" si="31"/>
        <v>46226</v>
      </c>
      <c r="C554" s="4" t="s">
        <v>594</v>
      </c>
      <c r="D554" s="105" t="s">
        <v>141</v>
      </c>
      <c r="E554" s="105" t="s">
        <v>125</v>
      </c>
      <c r="F554" s="36">
        <v>20</v>
      </c>
      <c r="G554" s="5">
        <v>86</v>
      </c>
      <c r="H554" s="5">
        <f t="shared" si="32"/>
        <v>1720</v>
      </c>
      <c r="I554" s="37">
        <v>0</v>
      </c>
      <c r="J554" s="5">
        <f t="shared" si="33"/>
        <v>1720</v>
      </c>
      <c r="K554" s="4" t="s">
        <v>126</v>
      </c>
      <c r="L554" s="4" t="s">
        <v>127</v>
      </c>
      <c r="M554" s="152">
        <f t="shared" si="30"/>
        <v>0</v>
      </c>
    </row>
    <row r="555" spans="1:13" x14ac:dyDescent="0.2">
      <c r="A555" s="121">
        <v>66938</v>
      </c>
      <c r="B555" s="178">
        <f t="shared" si="31"/>
        <v>46226</v>
      </c>
      <c r="C555" s="4" t="s">
        <v>595</v>
      </c>
      <c r="D555" s="105" t="s">
        <v>1325</v>
      </c>
      <c r="E555" s="4" t="s">
        <v>125</v>
      </c>
      <c r="F555" s="36">
        <v>15</v>
      </c>
      <c r="G555" s="5">
        <v>86</v>
      </c>
      <c r="H555" s="5">
        <f t="shared" si="32"/>
        <v>1290</v>
      </c>
      <c r="I555" s="37">
        <v>0</v>
      </c>
      <c r="J555" s="5">
        <f t="shared" si="33"/>
        <v>1290</v>
      </c>
      <c r="K555" s="4" t="s">
        <v>126</v>
      </c>
      <c r="L555" s="4" t="s">
        <v>127</v>
      </c>
      <c r="M555" s="152">
        <f t="shared" si="30"/>
        <v>0</v>
      </c>
    </row>
    <row r="556" spans="1:13" x14ac:dyDescent="0.2">
      <c r="A556" s="121">
        <v>66938</v>
      </c>
      <c r="B556" s="178">
        <f t="shared" si="31"/>
        <v>46226</v>
      </c>
      <c r="C556" s="4" t="s">
        <v>596</v>
      </c>
      <c r="D556" s="105" t="s">
        <v>1305</v>
      </c>
      <c r="E556" s="4" t="s">
        <v>125</v>
      </c>
      <c r="F556" s="36">
        <v>50</v>
      </c>
      <c r="G556" s="5">
        <v>85</v>
      </c>
      <c r="H556" s="5">
        <f t="shared" si="32"/>
        <v>4250</v>
      </c>
      <c r="I556" s="37">
        <v>0</v>
      </c>
      <c r="J556" s="5">
        <f t="shared" si="33"/>
        <v>4250</v>
      </c>
      <c r="K556" s="4" t="s">
        <v>126</v>
      </c>
      <c r="L556" s="4" t="s">
        <v>127</v>
      </c>
      <c r="M556" s="152">
        <f t="shared" si="30"/>
        <v>0</v>
      </c>
    </row>
    <row r="557" spans="1:13" x14ac:dyDescent="0.2">
      <c r="A557" s="121">
        <v>66938</v>
      </c>
      <c r="B557" s="178">
        <f t="shared" si="31"/>
        <v>46226</v>
      </c>
      <c r="C557" s="4" t="s">
        <v>597</v>
      </c>
      <c r="D557" s="105" t="s">
        <v>134</v>
      </c>
      <c r="E557" s="4" t="s">
        <v>125</v>
      </c>
      <c r="F557" s="36">
        <v>10</v>
      </c>
      <c r="G557" s="5">
        <v>85</v>
      </c>
      <c r="H557" s="5">
        <f t="shared" si="32"/>
        <v>850</v>
      </c>
      <c r="I557" s="37">
        <v>0</v>
      </c>
      <c r="J557" s="5">
        <f t="shared" si="33"/>
        <v>850</v>
      </c>
      <c r="K557" s="4" t="s">
        <v>126</v>
      </c>
      <c r="L557" s="4" t="s">
        <v>127</v>
      </c>
      <c r="M557" s="152">
        <f t="shared" si="30"/>
        <v>0</v>
      </c>
    </row>
    <row r="558" spans="1:13" x14ac:dyDescent="0.2">
      <c r="A558" s="121">
        <v>66938</v>
      </c>
      <c r="B558" s="178">
        <f t="shared" si="31"/>
        <v>46226</v>
      </c>
      <c r="C558" s="4" t="s">
        <v>598</v>
      </c>
      <c r="D558" s="4" t="s">
        <v>1308</v>
      </c>
      <c r="E558" s="4" t="s">
        <v>125</v>
      </c>
      <c r="F558" s="36">
        <v>5</v>
      </c>
      <c r="G558" s="5">
        <v>85</v>
      </c>
      <c r="H558" s="5">
        <f t="shared" si="32"/>
        <v>425</v>
      </c>
      <c r="I558" s="37">
        <v>0</v>
      </c>
      <c r="J558" s="5">
        <f t="shared" si="33"/>
        <v>425</v>
      </c>
      <c r="K558" s="4" t="s">
        <v>126</v>
      </c>
      <c r="L558" s="4" t="s">
        <v>127</v>
      </c>
      <c r="M558" s="152">
        <f t="shared" si="30"/>
        <v>0</v>
      </c>
    </row>
    <row r="559" spans="1:13" x14ac:dyDescent="0.2">
      <c r="A559" s="121">
        <v>66938</v>
      </c>
      <c r="B559" s="178">
        <f t="shared" si="31"/>
        <v>46226</v>
      </c>
      <c r="C559" s="4" t="s">
        <v>599</v>
      </c>
      <c r="D559" s="4" t="s">
        <v>1309</v>
      </c>
      <c r="E559" s="4" t="s">
        <v>125</v>
      </c>
      <c r="F559" s="36">
        <v>12</v>
      </c>
      <c r="G559" s="5">
        <v>85</v>
      </c>
      <c r="H559" s="5">
        <f t="shared" si="32"/>
        <v>1020</v>
      </c>
      <c r="I559" s="37">
        <v>0</v>
      </c>
      <c r="J559" s="5">
        <f t="shared" si="33"/>
        <v>1020</v>
      </c>
      <c r="K559" s="4" t="s">
        <v>126</v>
      </c>
      <c r="L559" s="4" t="s">
        <v>127</v>
      </c>
      <c r="M559" s="152">
        <f t="shared" si="30"/>
        <v>0</v>
      </c>
    </row>
    <row r="560" spans="1:13" x14ac:dyDescent="0.2">
      <c r="A560" s="121">
        <v>66938</v>
      </c>
      <c r="B560" s="178">
        <f t="shared" si="31"/>
        <v>46226</v>
      </c>
      <c r="C560" s="4" t="s">
        <v>600</v>
      </c>
      <c r="D560" s="4" t="s">
        <v>1310</v>
      </c>
      <c r="E560" s="4" t="s">
        <v>125</v>
      </c>
      <c r="F560" s="36">
        <v>8</v>
      </c>
      <c r="G560" s="5">
        <v>85</v>
      </c>
      <c r="H560" s="5">
        <f t="shared" si="32"/>
        <v>680</v>
      </c>
      <c r="I560" s="37">
        <v>0</v>
      </c>
      <c r="J560" s="5">
        <f t="shared" si="33"/>
        <v>680</v>
      </c>
      <c r="K560" s="4" t="s">
        <v>126</v>
      </c>
      <c r="L560" s="4" t="s">
        <v>127</v>
      </c>
      <c r="M560" s="152">
        <f t="shared" si="30"/>
        <v>0</v>
      </c>
    </row>
    <row r="561" spans="1:13" x14ac:dyDescent="0.2">
      <c r="A561" s="121">
        <v>66938</v>
      </c>
      <c r="B561" s="178">
        <f t="shared" si="31"/>
        <v>46226</v>
      </c>
      <c r="C561" s="4" t="s">
        <v>601</v>
      </c>
      <c r="D561" s="4" t="s">
        <v>1306</v>
      </c>
      <c r="E561" s="4" t="s">
        <v>125</v>
      </c>
      <c r="F561" s="36">
        <v>20</v>
      </c>
      <c r="G561" s="5">
        <v>85</v>
      </c>
      <c r="H561" s="5">
        <f t="shared" si="32"/>
        <v>1700</v>
      </c>
      <c r="I561" s="37">
        <v>0</v>
      </c>
      <c r="J561" s="5">
        <f t="shared" si="33"/>
        <v>1700</v>
      </c>
      <c r="K561" s="4" t="s">
        <v>126</v>
      </c>
      <c r="L561" s="4" t="s">
        <v>127</v>
      </c>
      <c r="M561" s="152">
        <f t="shared" si="30"/>
        <v>0</v>
      </c>
    </row>
    <row r="562" spans="1:13" x14ac:dyDescent="0.2">
      <c r="A562" s="121">
        <v>66938</v>
      </c>
      <c r="B562" s="178">
        <f t="shared" si="31"/>
        <v>46226</v>
      </c>
      <c r="C562" s="4" t="s">
        <v>602</v>
      </c>
      <c r="D562" s="4" t="s">
        <v>1307</v>
      </c>
      <c r="E562" s="4" t="s">
        <v>125</v>
      </c>
      <c r="F562" s="36">
        <v>40</v>
      </c>
      <c r="G562" s="5">
        <v>86</v>
      </c>
      <c r="H562" s="5">
        <f t="shared" si="32"/>
        <v>3440</v>
      </c>
      <c r="I562" s="37">
        <v>0</v>
      </c>
      <c r="J562" s="5">
        <f t="shared" si="33"/>
        <v>3440</v>
      </c>
      <c r="K562" s="4" t="s">
        <v>126</v>
      </c>
      <c r="L562" s="4" t="s">
        <v>127</v>
      </c>
      <c r="M562" s="152">
        <f t="shared" si="30"/>
        <v>0</v>
      </c>
    </row>
    <row r="563" spans="1:13" x14ac:dyDescent="0.2">
      <c r="A563" s="121">
        <v>66938</v>
      </c>
      <c r="B563" s="178">
        <f t="shared" si="31"/>
        <v>46226</v>
      </c>
      <c r="C563" s="4" t="s">
        <v>602</v>
      </c>
      <c r="D563" s="4" t="s">
        <v>1307</v>
      </c>
      <c r="E563" s="4" t="s">
        <v>125</v>
      </c>
      <c r="F563" s="36">
        <v>55</v>
      </c>
      <c r="G563" s="5">
        <v>85</v>
      </c>
      <c r="H563" s="5">
        <f t="shared" si="32"/>
        <v>4675</v>
      </c>
      <c r="I563" s="37">
        <v>0</v>
      </c>
      <c r="J563" s="5">
        <f t="shared" si="33"/>
        <v>4675</v>
      </c>
      <c r="K563" s="4" t="s">
        <v>126</v>
      </c>
      <c r="L563" s="4" t="s">
        <v>127</v>
      </c>
      <c r="M563" s="152">
        <f t="shared" si="30"/>
        <v>0</v>
      </c>
    </row>
    <row r="564" spans="1:13" x14ac:dyDescent="0.2">
      <c r="A564" s="121">
        <v>66938</v>
      </c>
      <c r="B564" s="178">
        <f t="shared" si="31"/>
        <v>46226</v>
      </c>
      <c r="C564" s="4" t="s">
        <v>602</v>
      </c>
      <c r="D564" s="4" t="s">
        <v>1307</v>
      </c>
      <c r="E564" s="4" t="s">
        <v>131</v>
      </c>
      <c r="F564" s="36">
        <v>1</v>
      </c>
      <c r="G564" s="5">
        <v>80</v>
      </c>
      <c r="H564" s="5">
        <f t="shared" si="32"/>
        <v>80</v>
      </c>
      <c r="I564" s="37">
        <v>0</v>
      </c>
      <c r="J564" s="5">
        <f t="shared" si="33"/>
        <v>80</v>
      </c>
      <c r="K564" s="4" t="s">
        <v>126</v>
      </c>
      <c r="L564" s="4" t="s">
        <v>127</v>
      </c>
      <c r="M564" s="152">
        <f t="shared" si="30"/>
        <v>0</v>
      </c>
    </row>
    <row r="565" spans="1:13" x14ac:dyDescent="0.2">
      <c r="A565" s="121">
        <v>66938</v>
      </c>
      <c r="B565" s="178">
        <f t="shared" si="31"/>
        <v>46226</v>
      </c>
      <c r="C565" s="4" t="s">
        <v>603</v>
      </c>
      <c r="D565" s="4" t="s">
        <v>1312</v>
      </c>
      <c r="E565" s="4" t="s">
        <v>125</v>
      </c>
      <c r="F565" s="36">
        <v>15</v>
      </c>
      <c r="G565" s="5">
        <v>85</v>
      </c>
      <c r="H565" s="5">
        <f t="shared" si="32"/>
        <v>1275</v>
      </c>
      <c r="I565" s="37">
        <v>0</v>
      </c>
      <c r="J565" s="5">
        <f t="shared" si="33"/>
        <v>1275</v>
      </c>
      <c r="K565" s="4" t="s">
        <v>126</v>
      </c>
      <c r="L565" s="4" t="s">
        <v>127</v>
      </c>
      <c r="M565" s="152">
        <f t="shared" si="30"/>
        <v>0</v>
      </c>
    </row>
    <row r="566" spans="1:13" x14ac:dyDescent="0.2">
      <c r="A566" s="121">
        <v>66938</v>
      </c>
      <c r="B566" s="178">
        <f t="shared" si="31"/>
        <v>46226</v>
      </c>
      <c r="C566" s="4" t="s">
        <v>604</v>
      </c>
      <c r="D566" s="4" t="s">
        <v>1311</v>
      </c>
      <c r="E566" s="4" t="s">
        <v>125</v>
      </c>
      <c r="F566" s="36">
        <v>5</v>
      </c>
      <c r="G566" s="5">
        <v>85</v>
      </c>
      <c r="H566" s="5">
        <f t="shared" si="32"/>
        <v>425</v>
      </c>
      <c r="I566" s="37">
        <v>0</v>
      </c>
      <c r="J566" s="5">
        <f t="shared" si="33"/>
        <v>425</v>
      </c>
      <c r="K566" s="4" t="s">
        <v>126</v>
      </c>
      <c r="L566" s="4" t="s">
        <v>127</v>
      </c>
      <c r="M566" s="152">
        <f t="shared" si="30"/>
        <v>0</v>
      </c>
    </row>
    <row r="567" spans="1:13" x14ac:dyDescent="0.2">
      <c r="A567" s="121">
        <v>66939</v>
      </c>
      <c r="B567" s="178">
        <f t="shared" si="31"/>
        <v>46227</v>
      </c>
      <c r="C567" s="4" t="s">
        <v>605</v>
      </c>
      <c r="D567" s="4" t="s">
        <v>147</v>
      </c>
      <c r="E567" s="4" t="s">
        <v>125</v>
      </c>
      <c r="F567" s="36">
        <v>32</v>
      </c>
      <c r="G567" s="5">
        <v>84</v>
      </c>
      <c r="H567" s="5">
        <f t="shared" si="32"/>
        <v>2688</v>
      </c>
      <c r="I567" s="37">
        <v>0</v>
      </c>
      <c r="J567" s="5">
        <f t="shared" si="33"/>
        <v>2688</v>
      </c>
      <c r="K567" s="4" t="s">
        <v>126</v>
      </c>
      <c r="L567" s="4" t="s">
        <v>127</v>
      </c>
      <c r="M567" s="152">
        <f t="shared" si="30"/>
        <v>0</v>
      </c>
    </row>
    <row r="568" spans="1:13" x14ac:dyDescent="0.2">
      <c r="A568" s="121">
        <v>66939</v>
      </c>
      <c r="B568" s="178">
        <f t="shared" si="31"/>
        <v>46227</v>
      </c>
      <c r="C568" s="4" t="s">
        <v>606</v>
      </c>
      <c r="D568" s="4" t="s">
        <v>151</v>
      </c>
      <c r="E568" s="4" t="s">
        <v>125</v>
      </c>
      <c r="F568" s="36">
        <v>6</v>
      </c>
      <c r="G568" s="5">
        <v>85</v>
      </c>
      <c r="H568" s="5">
        <f t="shared" si="32"/>
        <v>510</v>
      </c>
      <c r="I568" s="37">
        <v>0</v>
      </c>
      <c r="J568" s="5">
        <f t="shared" si="33"/>
        <v>510</v>
      </c>
      <c r="K568" s="4" t="s">
        <v>126</v>
      </c>
      <c r="L568" s="4" t="s">
        <v>127</v>
      </c>
      <c r="M568" s="152">
        <f t="shared" si="30"/>
        <v>0</v>
      </c>
    </row>
    <row r="569" spans="1:13" x14ac:dyDescent="0.2">
      <c r="A569" s="121">
        <v>66939</v>
      </c>
      <c r="B569" s="178">
        <f t="shared" si="31"/>
        <v>46227</v>
      </c>
      <c r="C569" s="4" t="s">
        <v>607</v>
      </c>
      <c r="D569" s="4" t="s">
        <v>1302</v>
      </c>
      <c r="E569" s="4" t="s">
        <v>125</v>
      </c>
      <c r="F569" s="36">
        <v>60</v>
      </c>
      <c r="G569" s="5">
        <v>85</v>
      </c>
      <c r="H569" s="5">
        <f t="shared" si="32"/>
        <v>5100</v>
      </c>
      <c r="I569" s="37">
        <v>0</v>
      </c>
      <c r="J569" s="5">
        <f t="shared" si="33"/>
        <v>5100</v>
      </c>
      <c r="K569" s="4" t="s">
        <v>126</v>
      </c>
      <c r="L569" s="4" t="s">
        <v>127</v>
      </c>
      <c r="M569" s="152">
        <f t="shared" si="30"/>
        <v>0</v>
      </c>
    </row>
    <row r="570" spans="1:13" x14ac:dyDescent="0.2">
      <c r="A570" s="121">
        <v>66939</v>
      </c>
      <c r="B570" s="178">
        <f t="shared" si="31"/>
        <v>46227</v>
      </c>
      <c r="C570" s="4" t="s">
        <v>607</v>
      </c>
      <c r="D570" s="4" t="s">
        <v>1302</v>
      </c>
      <c r="E570" s="4" t="s">
        <v>131</v>
      </c>
      <c r="F570" s="36">
        <v>1</v>
      </c>
      <c r="G570" s="5">
        <v>80</v>
      </c>
      <c r="H570" s="5">
        <f t="shared" si="32"/>
        <v>80</v>
      </c>
      <c r="I570" s="37">
        <v>0</v>
      </c>
      <c r="J570" s="5">
        <f t="shared" si="33"/>
        <v>80</v>
      </c>
      <c r="K570" s="4" t="s">
        <v>126</v>
      </c>
      <c r="L570" s="4" t="s">
        <v>127</v>
      </c>
      <c r="M570" s="152">
        <f t="shared" si="30"/>
        <v>0</v>
      </c>
    </row>
    <row r="571" spans="1:13" x14ac:dyDescent="0.2">
      <c r="A571" s="121">
        <v>66939</v>
      </c>
      <c r="B571" s="178">
        <f t="shared" si="31"/>
        <v>46227</v>
      </c>
      <c r="C571" s="4" t="s">
        <v>608</v>
      </c>
      <c r="D571" s="4" t="s">
        <v>609</v>
      </c>
      <c r="E571" s="4" t="s">
        <v>125</v>
      </c>
      <c r="F571" s="36">
        <v>40</v>
      </c>
      <c r="G571" s="5">
        <v>85</v>
      </c>
      <c r="H571" s="5">
        <f t="shared" si="32"/>
        <v>3400</v>
      </c>
      <c r="I571" s="37">
        <v>0</v>
      </c>
      <c r="J571" s="5">
        <f t="shared" si="33"/>
        <v>3400</v>
      </c>
      <c r="K571" s="4" t="s">
        <v>126</v>
      </c>
      <c r="L571" s="4" t="s">
        <v>127</v>
      </c>
      <c r="M571" s="152">
        <f t="shared" si="30"/>
        <v>0</v>
      </c>
    </row>
    <row r="572" spans="1:13" x14ac:dyDescent="0.2">
      <c r="A572" s="121">
        <v>66939</v>
      </c>
      <c r="B572" s="178">
        <f t="shared" si="31"/>
        <v>46227</v>
      </c>
      <c r="C572" s="4" t="s">
        <v>610</v>
      </c>
      <c r="D572" s="4" t="s">
        <v>1305</v>
      </c>
      <c r="E572" s="4" t="s">
        <v>125</v>
      </c>
      <c r="F572" s="36">
        <v>60</v>
      </c>
      <c r="G572" s="5">
        <v>85</v>
      </c>
      <c r="H572" s="5">
        <f t="shared" si="32"/>
        <v>5100</v>
      </c>
      <c r="I572" s="37">
        <v>0</v>
      </c>
      <c r="J572" s="5">
        <f t="shared" si="33"/>
        <v>5100</v>
      </c>
      <c r="K572" s="4" t="s">
        <v>126</v>
      </c>
      <c r="L572" s="4" t="s">
        <v>127</v>
      </c>
      <c r="M572" s="152">
        <f t="shared" si="30"/>
        <v>0</v>
      </c>
    </row>
    <row r="573" spans="1:13" x14ac:dyDescent="0.2">
      <c r="A573" s="121">
        <v>66939</v>
      </c>
      <c r="B573" s="178">
        <f t="shared" si="31"/>
        <v>46227</v>
      </c>
      <c r="C573" s="4" t="s">
        <v>611</v>
      </c>
      <c r="D573" s="4" t="s">
        <v>1306</v>
      </c>
      <c r="E573" s="4" t="s">
        <v>125</v>
      </c>
      <c r="F573" s="36">
        <v>20</v>
      </c>
      <c r="G573" s="5">
        <v>85</v>
      </c>
      <c r="H573" s="5">
        <f t="shared" si="32"/>
        <v>1700</v>
      </c>
      <c r="I573" s="37">
        <v>0</v>
      </c>
      <c r="J573" s="5">
        <f t="shared" si="33"/>
        <v>1700</v>
      </c>
      <c r="K573" s="4" t="s">
        <v>126</v>
      </c>
      <c r="L573" s="4" t="s">
        <v>127</v>
      </c>
      <c r="M573" s="152">
        <f t="shared" si="30"/>
        <v>0</v>
      </c>
    </row>
    <row r="574" spans="1:13" x14ac:dyDescent="0.2">
      <c r="A574" s="121">
        <v>66939</v>
      </c>
      <c r="B574" s="178">
        <f t="shared" si="31"/>
        <v>46227</v>
      </c>
      <c r="C574" s="4" t="s">
        <v>612</v>
      </c>
      <c r="D574" s="4" t="s">
        <v>1307</v>
      </c>
      <c r="E574" s="4" t="s">
        <v>125</v>
      </c>
      <c r="F574" s="36">
        <v>46</v>
      </c>
      <c r="G574" s="5">
        <v>86</v>
      </c>
      <c r="H574" s="5">
        <f t="shared" si="32"/>
        <v>3956</v>
      </c>
      <c r="I574" s="37">
        <v>0</v>
      </c>
      <c r="J574" s="5">
        <f t="shared" si="33"/>
        <v>3956</v>
      </c>
      <c r="K574" s="4" t="s">
        <v>126</v>
      </c>
      <c r="L574" s="4" t="s">
        <v>127</v>
      </c>
      <c r="M574" s="152">
        <f t="shared" si="30"/>
        <v>0</v>
      </c>
    </row>
    <row r="575" spans="1:13" x14ac:dyDescent="0.2">
      <c r="A575" s="121">
        <v>66939</v>
      </c>
      <c r="B575" s="178">
        <f t="shared" si="31"/>
        <v>46227</v>
      </c>
      <c r="C575" s="4" t="s">
        <v>612</v>
      </c>
      <c r="D575" s="4" t="s">
        <v>1307</v>
      </c>
      <c r="E575" s="4" t="s">
        <v>125</v>
      </c>
      <c r="F575" s="36">
        <v>36</v>
      </c>
      <c r="G575" s="5">
        <v>85</v>
      </c>
      <c r="H575" s="5">
        <f t="shared" si="32"/>
        <v>3060</v>
      </c>
      <c r="I575" s="37">
        <v>0</v>
      </c>
      <c r="J575" s="5">
        <f t="shared" si="33"/>
        <v>3060</v>
      </c>
      <c r="K575" s="4" t="s">
        <v>126</v>
      </c>
      <c r="L575" s="4" t="s">
        <v>127</v>
      </c>
      <c r="M575" s="152">
        <f t="shared" si="30"/>
        <v>0</v>
      </c>
    </row>
    <row r="576" spans="1:13" x14ac:dyDescent="0.2">
      <c r="A576" s="121">
        <v>66939</v>
      </c>
      <c r="B576" s="178">
        <f t="shared" si="31"/>
        <v>46227</v>
      </c>
      <c r="C576" s="4" t="s">
        <v>612</v>
      </c>
      <c r="D576" s="4" t="s">
        <v>1307</v>
      </c>
      <c r="E576" s="4" t="s">
        <v>131</v>
      </c>
      <c r="F576" s="36">
        <v>1</v>
      </c>
      <c r="G576" s="5">
        <v>80</v>
      </c>
      <c r="H576" s="5">
        <f t="shared" si="32"/>
        <v>80</v>
      </c>
      <c r="I576" s="37">
        <v>0</v>
      </c>
      <c r="J576" s="5">
        <f t="shared" si="33"/>
        <v>80</v>
      </c>
      <c r="K576" s="4" t="s">
        <v>126</v>
      </c>
      <c r="L576" s="4" t="s">
        <v>127</v>
      </c>
      <c r="M576" s="152">
        <f t="shared" ref="M576:M642" si="34">H576-J576</f>
        <v>0</v>
      </c>
    </row>
    <row r="577" spans="1:13" x14ac:dyDescent="0.2">
      <c r="A577" s="120">
        <v>66939</v>
      </c>
      <c r="B577" s="178">
        <f t="shared" si="31"/>
        <v>46227</v>
      </c>
      <c r="C577" s="4" t="s">
        <v>613</v>
      </c>
      <c r="D577" s="4" t="s">
        <v>1311</v>
      </c>
      <c r="E577" s="4" t="s">
        <v>125</v>
      </c>
      <c r="F577" s="36">
        <v>5</v>
      </c>
      <c r="G577" s="5">
        <v>85</v>
      </c>
      <c r="H577" s="5">
        <f t="shared" si="32"/>
        <v>425</v>
      </c>
      <c r="I577" s="37">
        <v>0</v>
      </c>
      <c r="J577" s="5">
        <f t="shared" si="33"/>
        <v>425</v>
      </c>
      <c r="K577" s="4" t="s">
        <v>126</v>
      </c>
      <c r="L577" s="4" t="s">
        <v>127</v>
      </c>
      <c r="M577" s="152">
        <f t="shared" si="34"/>
        <v>0</v>
      </c>
    </row>
    <row r="578" spans="1:13" x14ac:dyDescent="0.2">
      <c r="A578" s="120">
        <v>66939</v>
      </c>
      <c r="B578" s="178">
        <f t="shared" si="31"/>
        <v>46227</v>
      </c>
      <c r="C578" s="4" t="s">
        <v>614</v>
      </c>
      <c r="D578" s="4" t="s">
        <v>1312</v>
      </c>
      <c r="E578" s="4" t="s">
        <v>125</v>
      </c>
      <c r="F578" s="36">
        <v>15</v>
      </c>
      <c r="G578" s="5">
        <v>85</v>
      </c>
      <c r="H578" s="5">
        <f t="shared" si="32"/>
        <v>1275</v>
      </c>
      <c r="I578" s="37">
        <v>0</v>
      </c>
      <c r="J578" s="5">
        <f t="shared" si="33"/>
        <v>1275</v>
      </c>
      <c r="K578" s="4" t="s">
        <v>126</v>
      </c>
      <c r="L578" s="4" t="s">
        <v>127</v>
      </c>
      <c r="M578" s="152">
        <f t="shared" si="34"/>
        <v>0</v>
      </c>
    </row>
    <row r="579" spans="1:13" x14ac:dyDescent="0.2">
      <c r="A579" s="120">
        <v>66939</v>
      </c>
      <c r="B579" s="178">
        <f t="shared" si="31"/>
        <v>46227</v>
      </c>
      <c r="C579" s="4" t="s">
        <v>615</v>
      </c>
      <c r="D579" s="4" t="s">
        <v>141</v>
      </c>
      <c r="E579" s="4" t="s">
        <v>125</v>
      </c>
      <c r="F579" s="36">
        <v>10</v>
      </c>
      <c r="G579" s="5">
        <v>86</v>
      </c>
      <c r="H579" s="5">
        <f t="shared" si="32"/>
        <v>860</v>
      </c>
      <c r="I579" s="37">
        <v>0</v>
      </c>
      <c r="J579" s="5">
        <f t="shared" si="33"/>
        <v>860</v>
      </c>
      <c r="K579" s="4" t="s">
        <v>126</v>
      </c>
      <c r="L579" s="4" t="s">
        <v>127</v>
      </c>
      <c r="M579" s="152">
        <f t="shared" si="34"/>
        <v>0</v>
      </c>
    </row>
    <row r="580" spans="1:13" x14ac:dyDescent="0.2">
      <c r="A580" s="120">
        <v>66939</v>
      </c>
      <c r="B580" s="178">
        <f t="shared" si="31"/>
        <v>46227</v>
      </c>
      <c r="C580" s="4" t="s">
        <v>616</v>
      </c>
      <c r="D580" s="4" t="s">
        <v>139</v>
      </c>
      <c r="E580" s="4" t="s">
        <v>125</v>
      </c>
      <c r="F580" s="36">
        <v>3</v>
      </c>
      <c r="G580" s="5">
        <v>86</v>
      </c>
      <c r="H580" s="5">
        <f t="shared" si="32"/>
        <v>258</v>
      </c>
      <c r="I580" s="37">
        <v>0</v>
      </c>
      <c r="J580" s="5">
        <f t="shared" si="33"/>
        <v>258</v>
      </c>
      <c r="K580" s="4" t="s">
        <v>126</v>
      </c>
      <c r="L580" s="4" t="s">
        <v>127</v>
      </c>
      <c r="M580" s="152">
        <f t="shared" si="34"/>
        <v>0</v>
      </c>
    </row>
    <row r="581" spans="1:13" x14ac:dyDescent="0.2">
      <c r="A581" s="120">
        <v>66939</v>
      </c>
      <c r="B581" s="178">
        <f t="shared" si="31"/>
        <v>46227</v>
      </c>
      <c r="C581" s="4" t="s">
        <v>617</v>
      </c>
      <c r="D581" s="4" t="s">
        <v>1310</v>
      </c>
      <c r="E581" s="4" t="s">
        <v>125</v>
      </c>
      <c r="F581" s="36">
        <v>8</v>
      </c>
      <c r="G581" s="5">
        <v>85</v>
      </c>
      <c r="H581" s="5">
        <f t="shared" si="32"/>
        <v>680</v>
      </c>
      <c r="I581" s="37">
        <v>0</v>
      </c>
      <c r="J581" s="5">
        <f t="shared" si="33"/>
        <v>680</v>
      </c>
      <c r="K581" s="4" t="s">
        <v>126</v>
      </c>
      <c r="L581" s="4" t="s">
        <v>127</v>
      </c>
      <c r="M581" s="152">
        <f t="shared" si="34"/>
        <v>0</v>
      </c>
    </row>
    <row r="582" spans="1:13" x14ac:dyDescent="0.2">
      <c r="A582" s="120">
        <v>66939</v>
      </c>
      <c r="B582" s="178">
        <f t="shared" si="31"/>
        <v>46227</v>
      </c>
      <c r="C582" s="4" t="s">
        <v>618</v>
      </c>
      <c r="D582" s="4" t="s">
        <v>1309</v>
      </c>
      <c r="E582" s="4" t="s">
        <v>125</v>
      </c>
      <c r="F582" s="36">
        <v>12</v>
      </c>
      <c r="G582" s="5">
        <v>85</v>
      </c>
      <c r="H582" s="5">
        <f t="shared" si="32"/>
        <v>1020</v>
      </c>
      <c r="I582" s="37">
        <v>0</v>
      </c>
      <c r="J582" s="5">
        <f t="shared" si="33"/>
        <v>1020</v>
      </c>
      <c r="K582" s="4" t="s">
        <v>126</v>
      </c>
      <c r="L582" s="4" t="s">
        <v>127</v>
      </c>
      <c r="M582" s="152">
        <f t="shared" si="34"/>
        <v>0</v>
      </c>
    </row>
    <row r="583" spans="1:13" x14ac:dyDescent="0.2">
      <c r="A583" s="120">
        <v>66939</v>
      </c>
      <c r="B583" s="178">
        <f t="shared" si="31"/>
        <v>46227</v>
      </c>
      <c r="C583" s="4" t="s">
        <v>619</v>
      </c>
      <c r="D583" s="4" t="s">
        <v>134</v>
      </c>
      <c r="E583" s="4" t="s">
        <v>125</v>
      </c>
      <c r="F583" s="36">
        <v>10</v>
      </c>
      <c r="G583" s="5">
        <v>85</v>
      </c>
      <c r="H583" s="5">
        <f t="shared" si="32"/>
        <v>850</v>
      </c>
      <c r="I583" s="37">
        <v>0</v>
      </c>
      <c r="J583" s="5">
        <f t="shared" si="33"/>
        <v>850</v>
      </c>
      <c r="K583" s="4" t="s">
        <v>126</v>
      </c>
      <c r="L583" s="4" t="s">
        <v>127</v>
      </c>
      <c r="M583" s="152">
        <f t="shared" si="34"/>
        <v>0</v>
      </c>
    </row>
    <row r="584" spans="1:13" x14ac:dyDescent="0.2">
      <c r="A584" s="120">
        <v>66939</v>
      </c>
      <c r="B584" s="178">
        <f t="shared" si="31"/>
        <v>46227</v>
      </c>
      <c r="C584" s="4" t="s">
        <v>620</v>
      </c>
      <c r="D584" s="105" t="s">
        <v>1325</v>
      </c>
      <c r="E584" s="4" t="s">
        <v>125</v>
      </c>
      <c r="F584" s="106">
        <v>10</v>
      </c>
      <c r="G584" s="107">
        <v>85</v>
      </c>
      <c r="H584" s="107">
        <f t="shared" si="32"/>
        <v>850</v>
      </c>
      <c r="I584" s="37">
        <v>0</v>
      </c>
      <c r="J584" s="5">
        <f t="shared" si="33"/>
        <v>850</v>
      </c>
      <c r="K584" s="4" t="s">
        <v>126</v>
      </c>
      <c r="L584" s="4" t="s">
        <v>127</v>
      </c>
      <c r="M584" s="152">
        <f t="shared" si="34"/>
        <v>0</v>
      </c>
    </row>
    <row r="585" spans="1:13" x14ac:dyDescent="0.2">
      <c r="A585" s="120">
        <v>66939</v>
      </c>
      <c r="B585" s="178">
        <f t="shared" si="31"/>
        <v>46227</v>
      </c>
      <c r="C585" s="4" t="s">
        <v>620</v>
      </c>
      <c r="D585" s="105" t="s">
        <v>1325</v>
      </c>
      <c r="E585" s="4" t="s">
        <v>149</v>
      </c>
      <c r="F585" s="106">
        <v>1</v>
      </c>
      <c r="G585" s="107">
        <v>775</v>
      </c>
      <c r="H585" s="107">
        <f t="shared" si="32"/>
        <v>775</v>
      </c>
      <c r="I585" s="37">
        <v>0</v>
      </c>
      <c r="J585" s="5">
        <f t="shared" si="33"/>
        <v>775</v>
      </c>
      <c r="K585" s="4" t="s">
        <v>126</v>
      </c>
      <c r="L585" s="4" t="s">
        <v>127</v>
      </c>
      <c r="M585" s="152">
        <f t="shared" si="34"/>
        <v>0</v>
      </c>
    </row>
    <row r="586" spans="1:13" x14ac:dyDescent="0.2">
      <c r="A586" s="120">
        <v>66939</v>
      </c>
      <c r="B586" s="178">
        <f t="shared" si="31"/>
        <v>46227</v>
      </c>
      <c r="C586" s="4" t="s">
        <v>621</v>
      </c>
      <c r="D586" s="105" t="s">
        <v>145</v>
      </c>
      <c r="E586" s="4" t="s">
        <v>125</v>
      </c>
      <c r="F586" s="106">
        <v>20</v>
      </c>
      <c r="G586" s="107">
        <v>95</v>
      </c>
      <c r="H586" s="107">
        <f t="shared" si="32"/>
        <v>1900</v>
      </c>
      <c r="I586" s="37">
        <v>0</v>
      </c>
      <c r="J586" s="5">
        <f t="shared" si="33"/>
        <v>1900</v>
      </c>
      <c r="K586" s="4" t="s">
        <v>126</v>
      </c>
      <c r="L586" s="4" t="s">
        <v>127</v>
      </c>
      <c r="M586" s="152">
        <f t="shared" si="34"/>
        <v>0</v>
      </c>
    </row>
    <row r="587" spans="1:13" x14ac:dyDescent="0.2">
      <c r="A587" s="120">
        <v>66939</v>
      </c>
      <c r="B587" s="178">
        <f t="shared" ref="B587" si="35">IF(A587="","",IF(ISNUMBER(A587),IFERROR(VLOOKUP(TEXT(A587,"yyyy/mm/dd"),BSAD,2,FALSE),""),IFERROR(VLOOKUP(A587,BSAD,2,FALSE),"")))</f>
        <v>46227</v>
      </c>
      <c r="C587" s="4" t="s">
        <v>621</v>
      </c>
      <c r="D587" s="105" t="s">
        <v>145</v>
      </c>
      <c r="E587" s="4" t="s">
        <v>125</v>
      </c>
      <c r="F587" s="106">
        <v>7</v>
      </c>
      <c r="G587" s="107">
        <v>85</v>
      </c>
      <c r="H587" s="107">
        <f t="shared" si="32"/>
        <v>595</v>
      </c>
      <c r="I587" s="37">
        <v>0</v>
      </c>
      <c r="J587" s="5">
        <f t="shared" si="33"/>
        <v>595</v>
      </c>
      <c r="K587" s="4" t="s">
        <v>126</v>
      </c>
      <c r="L587" s="4" t="s">
        <v>127</v>
      </c>
      <c r="M587" s="152">
        <f t="shared" ref="M587" si="36">H587-J587</f>
        <v>0</v>
      </c>
    </row>
    <row r="588" spans="1:13" x14ac:dyDescent="0.2">
      <c r="A588" s="120">
        <v>66939</v>
      </c>
      <c r="B588" s="178">
        <f t="shared" si="31"/>
        <v>46227</v>
      </c>
      <c r="C588" s="4" t="s">
        <v>8915</v>
      </c>
      <c r="D588" s="105" t="s">
        <v>153</v>
      </c>
      <c r="E588" s="4" t="s">
        <v>125</v>
      </c>
      <c r="F588" s="106">
        <v>6.75</v>
      </c>
      <c r="G588" s="107">
        <v>96.3</v>
      </c>
      <c r="H588" s="107">
        <f t="shared" si="32"/>
        <v>650.02499999999998</v>
      </c>
      <c r="I588" s="37">
        <v>0</v>
      </c>
      <c r="J588" s="5">
        <f t="shared" si="33"/>
        <v>650.02499999999998</v>
      </c>
      <c r="K588" s="4" t="s">
        <v>126</v>
      </c>
      <c r="L588" s="4" t="s">
        <v>127</v>
      </c>
      <c r="M588" s="152">
        <f t="shared" si="34"/>
        <v>0</v>
      </c>
    </row>
    <row r="589" spans="1:13" x14ac:dyDescent="0.2">
      <c r="A589" s="120">
        <v>66940</v>
      </c>
      <c r="B589" s="178">
        <f t="shared" si="31"/>
        <v>46228</v>
      </c>
      <c r="C589" s="4" t="s">
        <v>622</v>
      </c>
      <c r="D589" s="105" t="s">
        <v>1302</v>
      </c>
      <c r="E589" s="4" t="s">
        <v>125</v>
      </c>
      <c r="F589" s="106">
        <v>60</v>
      </c>
      <c r="G589" s="107">
        <v>85</v>
      </c>
      <c r="H589" s="107">
        <f t="shared" si="32"/>
        <v>5100</v>
      </c>
      <c r="I589" s="37">
        <v>0</v>
      </c>
      <c r="J589" s="5">
        <f t="shared" si="33"/>
        <v>5100</v>
      </c>
      <c r="K589" s="4" t="s">
        <v>126</v>
      </c>
      <c r="L589" s="108" t="s">
        <v>127</v>
      </c>
      <c r="M589" s="152">
        <f t="shared" si="34"/>
        <v>0</v>
      </c>
    </row>
    <row r="590" spans="1:13" x14ac:dyDescent="0.2">
      <c r="A590" s="120">
        <v>66940</v>
      </c>
      <c r="B590" s="178">
        <f t="shared" si="31"/>
        <v>46228</v>
      </c>
      <c r="C590" s="4" t="s">
        <v>622</v>
      </c>
      <c r="D590" s="105" t="s">
        <v>1302</v>
      </c>
      <c r="E590" s="4" t="s">
        <v>131</v>
      </c>
      <c r="F590" s="106">
        <v>1</v>
      </c>
      <c r="G590" s="107">
        <v>80</v>
      </c>
      <c r="H590" s="107">
        <f t="shared" si="32"/>
        <v>80</v>
      </c>
      <c r="I590" s="37">
        <v>0</v>
      </c>
      <c r="J590" s="5">
        <f t="shared" si="33"/>
        <v>80</v>
      </c>
      <c r="K590" s="4" t="s">
        <v>126</v>
      </c>
      <c r="L590" s="108" t="s">
        <v>127</v>
      </c>
      <c r="M590" s="152">
        <f t="shared" si="34"/>
        <v>0</v>
      </c>
    </row>
    <row r="591" spans="1:13" x14ac:dyDescent="0.2">
      <c r="A591" s="120">
        <v>66940</v>
      </c>
      <c r="B591" s="178">
        <f t="shared" si="31"/>
        <v>46228</v>
      </c>
      <c r="C591" s="4" t="s">
        <v>623</v>
      </c>
      <c r="D591" s="105" t="s">
        <v>1305</v>
      </c>
      <c r="E591" s="4" t="s">
        <v>125</v>
      </c>
      <c r="F591" s="106">
        <v>50</v>
      </c>
      <c r="G591" s="107">
        <v>85</v>
      </c>
      <c r="H591" s="107">
        <f t="shared" si="32"/>
        <v>4250</v>
      </c>
      <c r="I591" s="37">
        <v>0</v>
      </c>
      <c r="J591" s="5">
        <f t="shared" si="33"/>
        <v>4250</v>
      </c>
      <c r="K591" s="4" t="s">
        <v>126</v>
      </c>
      <c r="L591" s="108" t="s">
        <v>127</v>
      </c>
      <c r="M591" s="152">
        <f t="shared" si="34"/>
        <v>0</v>
      </c>
    </row>
    <row r="592" spans="1:13" x14ac:dyDescent="0.2">
      <c r="A592" s="120">
        <v>66940</v>
      </c>
      <c r="B592" s="178">
        <f t="shared" si="31"/>
        <v>46228</v>
      </c>
      <c r="C592" s="4" t="s">
        <v>624</v>
      </c>
      <c r="D592" s="105" t="s">
        <v>1310</v>
      </c>
      <c r="E592" s="4" t="s">
        <v>125</v>
      </c>
      <c r="F592" s="106">
        <v>8</v>
      </c>
      <c r="G592" s="107">
        <v>85</v>
      </c>
      <c r="H592" s="107">
        <f t="shared" si="32"/>
        <v>680</v>
      </c>
      <c r="I592" s="37">
        <v>0</v>
      </c>
      <c r="J592" s="5">
        <f t="shared" si="33"/>
        <v>680</v>
      </c>
      <c r="K592" s="4" t="s">
        <v>126</v>
      </c>
      <c r="L592" s="108" t="s">
        <v>127</v>
      </c>
      <c r="M592" s="152">
        <f t="shared" si="34"/>
        <v>0</v>
      </c>
    </row>
    <row r="593" spans="1:13" x14ac:dyDescent="0.2">
      <c r="A593" s="120">
        <v>66940</v>
      </c>
      <c r="B593" s="178">
        <f t="shared" si="31"/>
        <v>46228</v>
      </c>
      <c r="C593" s="4" t="s">
        <v>625</v>
      </c>
      <c r="D593" s="105" t="s">
        <v>139</v>
      </c>
      <c r="E593" s="4" t="s">
        <v>125</v>
      </c>
      <c r="F593" s="106">
        <v>3</v>
      </c>
      <c r="G593" s="107">
        <v>86</v>
      </c>
      <c r="H593" s="107">
        <f t="shared" si="32"/>
        <v>258</v>
      </c>
      <c r="I593" s="37">
        <v>0</v>
      </c>
      <c r="J593" s="5">
        <f t="shared" si="33"/>
        <v>258</v>
      </c>
      <c r="K593" s="4" t="s">
        <v>126</v>
      </c>
      <c r="L593" s="108" t="s">
        <v>127</v>
      </c>
      <c r="M593" s="152">
        <f t="shared" si="34"/>
        <v>0</v>
      </c>
    </row>
    <row r="594" spans="1:13" x14ac:dyDescent="0.2">
      <c r="A594" s="120">
        <v>66940</v>
      </c>
      <c r="B594" s="178">
        <f t="shared" si="31"/>
        <v>46228</v>
      </c>
      <c r="C594" s="4" t="s">
        <v>626</v>
      </c>
      <c r="D594" s="105" t="s">
        <v>141</v>
      </c>
      <c r="E594" s="4" t="s">
        <v>125</v>
      </c>
      <c r="F594" s="106">
        <v>30</v>
      </c>
      <c r="G594" s="107">
        <v>86</v>
      </c>
      <c r="H594" s="107">
        <f t="shared" si="32"/>
        <v>2580</v>
      </c>
      <c r="I594" s="37">
        <v>0</v>
      </c>
      <c r="J594" s="5">
        <f t="shared" si="33"/>
        <v>2580</v>
      </c>
      <c r="K594" s="4" t="s">
        <v>126</v>
      </c>
      <c r="L594" s="108" t="s">
        <v>127</v>
      </c>
      <c r="M594" s="152">
        <f t="shared" si="34"/>
        <v>0</v>
      </c>
    </row>
    <row r="595" spans="1:13" x14ac:dyDescent="0.2">
      <c r="A595" s="120">
        <v>66940</v>
      </c>
      <c r="B595" s="178">
        <f t="shared" si="31"/>
        <v>46228</v>
      </c>
      <c r="C595" s="4" t="s">
        <v>627</v>
      </c>
      <c r="D595" s="105" t="s">
        <v>1307</v>
      </c>
      <c r="E595" s="4" t="s">
        <v>125</v>
      </c>
      <c r="F595" s="106">
        <v>40</v>
      </c>
      <c r="G595" s="107">
        <v>86</v>
      </c>
      <c r="H595" s="107">
        <f t="shared" si="32"/>
        <v>3440</v>
      </c>
      <c r="I595" s="37">
        <v>0</v>
      </c>
      <c r="J595" s="5">
        <f t="shared" si="33"/>
        <v>3440</v>
      </c>
      <c r="K595" s="4" t="s">
        <v>126</v>
      </c>
      <c r="L595" s="108" t="s">
        <v>127</v>
      </c>
      <c r="M595" s="152">
        <f t="shared" si="34"/>
        <v>0</v>
      </c>
    </row>
    <row r="596" spans="1:13" x14ac:dyDescent="0.2">
      <c r="A596" s="120">
        <v>66940</v>
      </c>
      <c r="B596" s="178">
        <f t="shared" si="31"/>
        <v>46228</v>
      </c>
      <c r="C596" s="4" t="s">
        <v>627</v>
      </c>
      <c r="D596" s="105" t="s">
        <v>1307</v>
      </c>
      <c r="E596" s="105" t="s">
        <v>125</v>
      </c>
      <c r="F596" s="106">
        <v>30</v>
      </c>
      <c r="G596" s="107">
        <v>85</v>
      </c>
      <c r="H596" s="107">
        <f t="shared" si="32"/>
        <v>2550</v>
      </c>
      <c r="I596" s="37">
        <v>0</v>
      </c>
      <c r="J596" s="5">
        <f t="shared" si="33"/>
        <v>2550</v>
      </c>
      <c r="K596" s="4" t="s">
        <v>126</v>
      </c>
      <c r="L596" s="108" t="s">
        <v>127</v>
      </c>
      <c r="M596" s="152">
        <f t="shared" si="34"/>
        <v>0</v>
      </c>
    </row>
    <row r="597" spans="1:13" x14ac:dyDescent="0.2">
      <c r="A597" s="120">
        <v>66940</v>
      </c>
      <c r="B597" s="178">
        <f t="shared" si="31"/>
        <v>46228</v>
      </c>
      <c r="C597" s="4" t="s">
        <v>627</v>
      </c>
      <c r="D597" s="105" t="s">
        <v>1307</v>
      </c>
      <c r="E597" s="105" t="s">
        <v>131</v>
      </c>
      <c r="F597" s="106">
        <v>1</v>
      </c>
      <c r="G597" s="107">
        <v>80</v>
      </c>
      <c r="H597" s="107">
        <f t="shared" si="32"/>
        <v>80</v>
      </c>
      <c r="I597" s="37">
        <v>0</v>
      </c>
      <c r="J597" s="5">
        <f t="shared" si="33"/>
        <v>80</v>
      </c>
      <c r="K597" s="4" t="s">
        <v>126</v>
      </c>
      <c r="L597" s="108" t="s">
        <v>127</v>
      </c>
      <c r="M597" s="152">
        <f t="shared" si="34"/>
        <v>0</v>
      </c>
    </row>
    <row r="598" spans="1:13" x14ac:dyDescent="0.2">
      <c r="A598" s="120">
        <v>66940</v>
      </c>
      <c r="B598" s="178">
        <f t="shared" ref="B598:B663" si="37">IF(A598="","",IF(ISNUMBER(A598),IFERROR(VLOOKUP(TEXT(A598,"yyyy/mm/dd"),BSAD,2,FALSE),""),IFERROR(VLOOKUP(A598,BSAD,2,FALSE),"")))</f>
        <v>46228</v>
      </c>
      <c r="C598" s="4" t="s">
        <v>628</v>
      </c>
      <c r="D598" s="105" t="s">
        <v>1325</v>
      </c>
      <c r="E598" s="105" t="s">
        <v>125</v>
      </c>
      <c r="F598" s="106">
        <v>15</v>
      </c>
      <c r="G598" s="107">
        <v>86</v>
      </c>
      <c r="H598" s="107">
        <f t="shared" ref="H598:H663" si="38">IF($F598="","",$F598*$G598)</f>
        <v>1290</v>
      </c>
      <c r="I598" s="37">
        <v>0</v>
      </c>
      <c r="J598" s="5">
        <f t="shared" ref="J598:J663" si="39">IF($F598="","",$H598*(1-$I598/100))</f>
        <v>1290</v>
      </c>
      <c r="K598" s="4" t="s">
        <v>126</v>
      </c>
      <c r="L598" s="108" t="s">
        <v>127</v>
      </c>
      <c r="M598" s="152">
        <f t="shared" si="34"/>
        <v>0</v>
      </c>
    </row>
    <row r="599" spans="1:13" x14ac:dyDescent="0.2">
      <c r="A599" s="120">
        <v>66940</v>
      </c>
      <c r="B599" s="178">
        <f t="shared" si="37"/>
        <v>46228</v>
      </c>
      <c r="C599" s="4" t="s">
        <v>629</v>
      </c>
      <c r="D599" s="105" t="s">
        <v>134</v>
      </c>
      <c r="E599" s="105" t="s">
        <v>125</v>
      </c>
      <c r="F599" s="106">
        <v>10</v>
      </c>
      <c r="G599" s="107">
        <v>85</v>
      </c>
      <c r="H599" s="107">
        <f t="shared" si="38"/>
        <v>850</v>
      </c>
      <c r="I599" s="37">
        <v>0</v>
      </c>
      <c r="J599" s="5">
        <f t="shared" si="39"/>
        <v>850</v>
      </c>
      <c r="K599" s="4" t="s">
        <v>126</v>
      </c>
      <c r="L599" s="108" t="s">
        <v>127</v>
      </c>
      <c r="M599" s="152">
        <f t="shared" si="34"/>
        <v>0</v>
      </c>
    </row>
    <row r="600" spans="1:13" x14ac:dyDescent="0.2">
      <c r="A600" s="120">
        <v>66940</v>
      </c>
      <c r="B600" s="178">
        <f t="shared" si="37"/>
        <v>46228</v>
      </c>
      <c r="C600" s="4" t="s">
        <v>630</v>
      </c>
      <c r="D600" s="105" t="s">
        <v>1308</v>
      </c>
      <c r="E600" s="105" t="s">
        <v>125</v>
      </c>
      <c r="F600" s="106">
        <v>5</v>
      </c>
      <c r="G600" s="107">
        <v>85</v>
      </c>
      <c r="H600" s="107">
        <f t="shared" si="38"/>
        <v>425</v>
      </c>
      <c r="I600" s="37">
        <v>0</v>
      </c>
      <c r="J600" s="5">
        <f t="shared" si="39"/>
        <v>425</v>
      </c>
      <c r="K600" s="4" t="s">
        <v>126</v>
      </c>
      <c r="L600" s="108" t="s">
        <v>127</v>
      </c>
      <c r="M600" s="152">
        <f t="shared" si="34"/>
        <v>0</v>
      </c>
    </row>
    <row r="601" spans="1:13" x14ac:dyDescent="0.2">
      <c r="A601" s="120">
        <v>66940</v>
      </c>
      <c r="B601" s="178">
        <f t="shared" si="37"/>
        <v>46228</v>
      </c>
      <c r="C601" s="4" t="s">
        <v>631</v>
      </c>
      <c r="D601" s="105" t="s">
        <v>1309</v>
      </c>
      <c r="E601" s="105" t="s">
        <v>125</v>
      </c>
      <c r="F601" s="106">
        <v>12</v>
      </c>
      <c r="G601" s="107">
        <v>85</v>
      </c>
      <c r="H601" s="107">
        <f t="shared" si="38"/>
        <v>1020</v>
      </c>
      <c r="I601" s="37">
        <v>0</v>
      </c>
      <c r="J601" s="5">
        <f t="shared" si="39"/>
        <v>1020</v>
      </c>
      <c r="K601" s="4" t="s">
        <v>126</v>
      </c>
      <c r="L601" s="108" t="s">
        <v>127</v>
      </c>
      <c r="M601" s="152">
        <f t="shared" si="34"/>
        <v>0</v>
      </c>
    </row>
    <row r="602" spans="1:13" x14ac:dyDescent="0.2">
      <c r="A602" s="120">
        <v>66940</v>
      </c>
      <c r="B602" s="178">
        <f t="shared" si="37"/>
        <v>46228</v>
      </c>
      <c r="C602" s="4" t="s">
        <v>632</v>
      </c>
      <c r="D602" s="105" t="s">
        <v>1306</v>
      </c>
      <c r="E602" s="105" t="s">
        <v>125</v>
      </c>
      <c r="F602" s="106">
        <v>25</v>
      </c>
      <c r="G602" s="107">
        <v>85</v>
      </c>
      <c r="H602" s="107">
        <f t="shared" si="38"/>
        <v>2125</v>
      </c>
      <c r="I602" s="37">
        <v>0</v>
      </c>
      <c r="J602" s="5">
        <f t="shared" si="39"/>
        <v>2125</v>
      </c>
      <c r="K602" s="4" t="s">
        <v>126</v>
      </c>
      <c r="L602" s="108" t="s">
        <v>127</v>
      </c>
      <c r="M602" s="152">
        <f t="shared" si="34"/>
        <v>0</v>
      </c>
    </row>
    <row r="603" spans="1:13" x14ac:dyDescent="0.2">
      <c r="A603" s="120">
        <v>66940</v>
      </c>
      <c r="B603" s="178">
        <f t="shared" si="37"/>
        <v>46228</v>
      </c>
      <c r="C603" s="4" t="s">
        <v>633</v>
      </c>
      <c r="D603" s="105" t="s">
        <v>1311</v>
      </c>
      <c r="E603" s="105" t="s">
        <v>125</v>
      </c>
      <c r="F603" s="106">
        <v>5</v>
      </c>
      <c r="G603" s="107">
        <v>85</v>
      </c>
      <c r="H603" s="107">
        <f t="shared" si="38"/>
        <v>425</v>
      </c>
      <c r="I603" s="37">
        <v>0</v>
      </c>
      <c r="J603" s="5">
        <f t="shared" si="39"/>
        <v>425</v>
      </c>
      <c r="K603" s="4" t="s">
        <v>126</v>
      </c>
      <c r="L603" s="108" t="s">
        <v>127</v>
      </c>
      <c r="M603" s="152">
        <f t="shared" si="34"/>
        <v>0</v>
      </c>
    </row>
    <row r="604" spans="1:13" x14ac:dyDescent="0.2">
      <c r="A604" s="120">
        <v>66940</v>
      </c>
      <c r="B604" s="178">
        <f t="shared" si="37"/>
        <v>46228</v>
      </c>
      <c r="C604" s="4" t="s">
        <v>634</v>
      </c>
      <c r="D604" s="105" t="s">
        <v>1312</v>
      </c>
      <c r="E604" s="105" t="s">
        <v>125</v>
      </c>
      <c r="F604" s="106">
        <v>20</v>
      </c>
      <c r="G604" s="107">
        <v>85</v>
      </c>
      <c r="H604" s="107">
        <f t="shared" si="38"/>
        <v>1700</v>
      </c>
      <c r="I604" s="37">
        <v>0</v>
      </c>
      <c r="J604" s="5">
        <f t="shared" si="39"/>
        <v>1700</v>
      </c>
      <c r="K604" s="4" t="s">
        <v>126</v>
      </c>
      <c r="L604" s="108" t="s">
        <v>127</v>
      </c>
      <c r="M604" s="152">
        <f t="shared" si="34"/>
        <v>0</v>
      </c>
    </row>
    <row r="605" spans="1:13" x14ac:dyDescent="0.2">
      <c r="A605" s="120">
        <v>66940</v>
      </c>
      <c r="B605" s="178">
        <f t="shared" si="37"/>
        <v>46228</v>
      </c>
      <c r="C605" s="4" t="s">
        <v>635</v>
      </c>
      <c r="D605" s="105" t="s">
        <v>145</v>
      </c>
      <c r="E605" s="105" t="s">
        <v>125</v>
      </c>
      <c r="F605" s="106">
        <v>40</v>
      </c>
      <c r="G605" s="107">
        <v>95</v>
      </c>
      <c r="H605" s="107">
        <f t="shared" si="38"/>
        <v>3800</v>
      </c>
      <c r="I605" s="37">
        <v>0</v>
      </c>
      <c r="J605" s="5">
        <f t="shared" si="39"/>
        <v>3800</v>
      </c>
      <c r="K605" s="4" t="s">
        <v>126</v>
      </c>
      <c r="L605" s="108" t="s">
        <v>127</v>
      </c>
      <c r="M605" s="152">
        <f t="shared" si="34"/>
        <v>0</v>
      </c>
    </row>
    <row r="606" spans="1:13" x14ac:dyDescent="0.2">
      <c r="A606" s="120">
        <v>66940</v>
      </c>
      <c r="B606" s="178">
        <f t="shared" si="37"/>
        <v>46228</v>
      </c>
      <c r="C606" s="4" t="s">
        <v>635</v>
      </c>
      <c r="D606" s="105" t="s">
        <v>145</v>
      </c>
      <c r="E606" s="105" t="s">
        <v>125</v>
      </c>
      <c r="F606" s="106">
        <v>12</v>
      </c>
      <c r="G606" s="107">
        <v>85</v>
      </c>
      <c r="H606" s="107">
        <f t="shared" si="38"/>
        <v>1020</v>
      </c>
      <c r="I606" s="37">
        <v>0</v>
      </c>
      <c r="J606" s="5">
        <f t="shared" si="39"/>
        <v>1020</v>
      </c>
      <c r="K606" s="4" t="s">
        <v>126</v>
      </c>
      <c r="L606" s="108" t="s">
        <v>127</v>
      </c>
      <c r="M606" s="152">
        <f t="shared" si="34"/>
        <v>0</v>
      </c>
    </row>
    <row r="607" spans="1:13" x14ac:dyDescent="0.2">
      <c r="A607" s="120">
        <v>66940</v>
      </c>
      <c r="B607" s="178">
        <f t="shared" si="37"/>
        <v>46228</v>
      </c>
      <c r="C607" s="4" t="s">
        <v>636</v>
      </c>
      <c r="D607" s="105" t="s">
        <v>147</v>
      </c>
      <c r="E607" s="105" t="s">
        <v>125</v>
      </c>
      <c r="F607" s="106">
        <v>35</v>
      </c>
      <c r="G607" s="107">
        <v>84</v>
      </c>
      <c r="H607" s="107">
        <f t="shared" si="38"/>
        <v>2940</v>
      </c>
      <c r="I607" s="37">
        <v>0</v>
      </c>
      <c r="J607" s="5">
        <f t="shared" si="39"/>
        <v>2940</v>
      </c>
      <c r="K607" s="4" t="s">
        <v>126</v>
      </c>
      <c r="L607" s="108" t="s">
        <v>127</v>
      </c>
      <c r="M607" s="152">
        <f t="shared" si="34"/>
        <v>0</v>
      </c>
    </row>
    <row r="608" spans="1:13" x14ac:dyDescent="0.2">
      <c r="A608" s="120">
        <v>66940</v>
      </c>
      <c r="B608" s="178">
        <f t="shared" si="37"/>
        <v>46228</v>
      </c>
      <c r="C608" s="4" t="s">
        <v>637</v>
      </c>
      <c r="D608" s="105" t="s">
        <v>151</v>
      </c>
      <c r="E608" s="105" t="s">
        <v>125</v>
      </c>
      <c r="F608" s="106">
        <v>6</v>
      </c>
      <c r="G608" s="107">
        <v>85</v>
      </c>
      <c r="H608" s="107">
        <f t="shared" si="38"/>
        <v>510</v>
      </c>
      <c r="I608" s="37">
        <v>0</v>
      </c>
      <c r="J608" s="5">
        <f t="shared" si="39"/>
        <v>510</v>
      </c>
      <c r="K608" s="4" t="s">
        <v>126</v>
      </c>
      <c r="L608" s="108" t="s">
        <v>127</v>
      </c>
      <c r="M608" s="152">
        <f t="shared" si="34"/>
        <v>0</v>
      </c>
    </row>
    <row r="609" spans="1:13" s="64" customFormat="1" x14ac:dyDescent="0.2">
      <c r="A609" s="120">
        <v>66940</v>
      </c>
      <c r="B609" s="178">
        <f t="shared" ref="B609:B610" si="40">IF(A609="","",IF(ISNUMBER(A609),IFERROR(VLOOKUP(TEXT(A609,"yyyy/mm/dd"),BSAD,2,FALSE),""),IFERROR(VLOOKUP(A609,BSAD,2,FALSE),"")))</f>
        <v>46228</v>
      </c>
      <c r="C609" s="4" t="s">
        <v>638</v>
      </c>
      <c r="D609" s="4" t="s">
        <v>533</v>
      </c>
      <c r="E609" s="105" t="s">
        <v>125</v>
      </c>
      <c r="F609" s="106">
        <v>1</v>
      </c>
      <c r="G609" s="107">
        <v>90</v>
      </c>
      <c r="H609" s="107">
        <f t="shared" si="38"/>
        <v>90</v>
      </c>
      <c r="I609" s="37">
        <v>0</v>
      </c>
      <c r="J609" s="5">
        <f t="shared" si="39"/>
        <v>90</v>
      </c>
      <c r="K609" s="4" t="s">
        <v>126</v>
      </c>
      <c r="L609" s="4" t="s">
        <v>1094</v>
      </c>
      <c r="M609" s="152">
        <f t="shared" ref="M609:M610" si="41">H609-J609</f>
        <v>0</v>
      </c>
    </row>
    <row r="610" spans="1:13" s="64" customFormat="1" x14ac:dyDescent="0.2">
      <c r="A610" s="120">
        <v>66940</v>
      </c>
      <c r="B610" s="178">
        <f t="shared" si="40"/>
        <v>46228</v>
      </c>
      <c r="C610" s="4" t="s">
        <v>8916</v>
      </c>
      <c r="D610" s="105" t="s">
        <v>153</v>
      </c>
      <c r="E610" s="105" t="s">
        <v>125</v>
      </c>
      <c r="F610" s="106">
        <v>7.5</v>
      </c>
      <c r="G610" s="107">
        <v>100</v>
      </c>
      <c r="H610" s="107">
        <f t="shared" si="38"/>
        <v>750</v>
      </c>
      <c r="I610" s="37">
        <v>0</v>
      </c>
      <c r="J610" s="5">
        <f t="shared" si="39"/>
        <v>750</v>
      </c>
      <c r="K610" s="4" t="s">
        <v>126</v>
      </c>
      <c r="L610" s="4" t="s">
        <v>1094</v>
      </c>
      <c r="M610" s="152">
        <f t="shared" si="41"/>
        <v>0</v>
      </c>
    </row>
    <row r="611" spans="1:13" s="64" customFormat="1" x14ac:dyDescent="0.2">
      <c r="A611" s="120">
        <v>66940</v>
      </c>
      <c r="B611" s="178">
        <f t="shared" si="37"/>
        <v>46228</v>
      </c>
      <c r="C611" s="4" t="s">
        <v>8916</v>
      </c>
      <c r="D611" s="105" t="s">
        <v>153</v>
      </c>
      <c r="E611" s="105" t="s">
        <v>149</v>
      </c>
      <c r="F611" s="106">
        <v>2</v>
      </c>
      <c r="G611" s="107">
        <v>800</v>
      </c>
      <c r="H611" s="107">
        <f t="shared" si="38"/>
        <v>1600</v>
      </c>
      <c r="I611" s="37">
        <v>0</v>
      </c>
      <c r="J611" s="5">
        <f t="shared" si="39"/>
        <v>1600</v>
      </c>
      <c r="K611" s="4" t="s">
        <v>126</v>
      </c>
      <c r="L611" s="4" t="s">
        <v>1094</v>
      </c>
      <c r="M611" s="152">
        <f t="shared" si="34"/>
        <v>0</v>
      </c>
    </row>
    <row r="612" spans="1:13" s="64" customFormat="1" x14ac:dyDescent="0.2">
      <c r="A612" s="113" t="s">
        <v>639</v>
      </c>
      <c r="B612" s="178">
        <f t="shared" si="37"/>
        <v>46229</v>
      </c>
      <c r="C612" s="4" t="s">
        <v>640</v>
      </c>
      <c r="D612" s="105" t="s">
        <v>264</v>
      </c>
      <c r="E612" s="105" t="s">
        <v>125</v>
      </c>
      <c r="F612" s="106">
        <v>4</v>
      </c>
      <c r="G612" s="107">
        <v>100</v>
      </c>
      <c r="H612" s="107">
        <f t="shared" si="38"/>
        <v>400</v>
      </c>
      <c r="I612" s="37">
        <v>0</v>
      </c>
      <c r="J612" s="5">
        <f t="shared" si="39"/>
        <v>400</v>
      </c>
      <c r="K612" s="4" t="s">
        <v>126</v>
      </c>
      <c r="L612" s="108" t="s">
        <v>127</v>
      </c>
      <c r="M612" s="152">
        <f t="shared" si="34"/>
        <v>0</v>
      </c>
    </row>
    <row r="613" spans="1:13" s="64" customFormat="1" x14ac:dyDescent="0.2">
      <c r="A613" s="113" t="s">
        <v>639</v>
      </c>
      <c r="B613" s="178">
        <f t="shared" si="37"/>
        <v>46229</v>
      </c>
      <c r="C613" s="4" t="s">
        <v>641</v>
      </c>
      <c r="D613" s="105" t="s">
        <v>1302</v>
      </c>
      <c r="E613" s="105" t="s">
        <v>125</v>
      </c>
      <c r="F613" s="106">
        <v>55</v>
      </c>
      <c r="G613" s="107">
        <v>85</v>
      </c>
      <c r="H613" s="107">
        <f t="shared" si="38"/>
        <v>4675</v>
      </c>
      <c r="I613" s="37">
        <v>0</v>
      </c>
      <c r="J613" s="5">
        <f t="shared" si="39"/>
        <v>4675</v>
      </c>
      <c r="K613" s="4" t="s">
        <v>126</v>
      </c>
      <c r="L613" s="108" t="s">
        <v>127</v>
      </c>
      <c r="M613" s="152">
        <f t="shared" si="34"/>
        <v>0</v>
      </c>
    </row>
    <row r="614" spans="1:13" s="64" customFormat="1" x14ac:dyDescent="0.2">
      <c r="A614" s="113" t="s">
        <v>639</v>
      </c>
      <c r="B614" s="178">
        <f t="shared" si="37"/>
        <v>46229</v>
      </c>
      <c r="C614" s="4" t="s">
        <v>641</v>
      </c>
      <c r="D614" s="105" t="s">
        <v>1302</v>
      </c>
      <c r="E614" s="105" t="s">
        <v>131</v>
      </c>
      <c r="F614" s="106">
        <v>1</v>
      </c>
      <c r="G614" s="107">
        <v>80</v>
      </c>
      <c r="H614" s="107">
        <f t="shared" si="38"/>
        <v>80</v>
      </c>
      <c r="I614" s="37">
        <v>0</v>
      </c>
      <c r="J614" s="5">
        <f t="shared" si="39"/>
        <v>80</v>
      </c>
      <c r="K614" s="4" t="s">
        <v>126</v>
      </c>
      <c r="L614" s="108" t="s">
        <v>127</v>
      </c>
      <c r="M614" s="152">
        <f t="shared" si="34"/>
        <v>0</v>
      </c>
    </row>
    <row r="615" spans="1:13" s="64" customFormat="1" x14ac:dyDescent="0.2">
      <c r="A615" s="113" t="s">
        <v>639</v>
      </c>
      <c r="B615" s="178">
        <f t="shared" si="37"/>
        <v>46229</v>
      </c>
      <c r="C615" s="4" t="s">
        <v>642</v>
      </c>
      <c r="D615" s="105" t="s">
        <v>141</v>
      </c>
      <c r="E615" s="105" t="s">
        <v>125</v>
      </c>
      <c r="F615" s="106">
        <v>44</v>
      </c>
      <c r="G615" s="107">
        <v>86</v>
      </c>
      <c r="H615" s="107">
        <f t="shared" si="38"/>
        <v>3784</v>
      </c>
      <c r="I615" s="37">
        <v>0</v>
      </c>
      <c r="J615" s="5">
        <f t="shared" si="39"/>
        <v>3784</v>
      </c>
      <c r="K615" s="4" t="s">
        <v>126</v>
      </c>
      <c r="L615" s="108" t="s">
        <v>127</v>
      </c>
      <c r="M615" s="152">
        <f t="shared" si="34"/>
        <v>0</v>
      </c>
    </row>
    <row r="616" spans="1:13" s="64" customFormat="1" x14ac:dyDescent="0.2">
      <c r="A616" s="113" t="s">
        <v>639</v>
      </c>
      <c r="B616" s="178">
        <f t="shared" si="37"/>
        <v>46229</v>
      </c>
      <c r="C616" s="4" t="s">
        <v>642</v>
      </c>
      <c r="D616" s="105" t="s">
        <v>141</v>
      </c>
      <c r="E616" s="4" t="s">
        <v>149</v>
      </c>
      <c r="F616" s="36">
        <v>1</v>
      </c>
      <c r="G616" s="5">
        <v>800</v>
      </c>
      <c r="H616" s="107">
        <f t="shared" si="38"/>
        <v>800</v>
      </c>
      <c r="I616" s="37">
        <v>0</v>
      </c>
      <c r="J616" s="5">
        <f t="shared" si="39"/>
        <v>800</v>
      </c>
      <c r="K616" s="4" t="s">
        <v>126</v>
      </c>
      <c r="L616" s="108" t="s">
        <v>127</v>
      </c>
      <c r="M616" s="152">
        <f t="shared" si="34"/>
        <v>0</v>
      </c>
    </row>
    <row r="617" spans="1:13" s="64" customFormat="1" x14ac:dyDescent="0.2">
      <c r="A617" s="113" t="s">
        <v>639</v>
      </c>
      <c r="B617" s="178">
        <f t="shared" si="37"/>
        <v>46229</v>
      </c>
      <c r="C617" s="4" t="s">
        <v>643</v>
      </c>
      <c r="D617" s="105" t="s">
        <v>139</v>
      </c>
      <c r="E617" s="105" t="s">
        <v>125</v>
      </c>
      <c r="F617" s="106">
        <v>3</v>
      </c>
      <c r="G617" s="107">
        <v>86</v>
      </c>
      <c r="H617" s="107">
        <f t="shared" si="38"/>
        <v>258</v>
      </c>
      <c r="I617" s="37">
        <v>0</v>
      </c>
      <c r="J617" s="5">
        <f t="shared" si="39"/>
        <v>258</v>
      </c>
      <c r="K617" s="4" t="s">
        <v>126</v>
      </c>
      <c r="L617" s="108" t="s">
        <v>127</v>
      </c>
      <c r="M617" s="152">
        <f t="shared" si="34"/>
        <v>0</v>
      </c>
    </row>
    <row r="618" spans="1:13" s="64" customFormat="1" x14ac:dyDescent="0.2">
      <c r="A618" s="113" t="s">
        <v>639</v>
      </c>
      <c r="B618" s="178">
        <f t="shared" si="37"/>
        <v>46229</v>
      </c>
      <c r="C618" s="4" t="s">
        <v>644</v>
      </c>
      <c r="D618" s="105" t="s">
        <v>1325</v>
      </c>
      <c r="E618" s="105" t="s">
        <v>125</v>
      </c>
      <c r="F618" s="106">
        <v>18</v>
      </c>
      <c r="G618" s="107">
        <v>86</v>
      </c>
      <c r="H618" s="107">
        <f t="shared" si="38"/>
        <v>1548</v>
      </c>
      <c r="I618" s="37">
        <v>0</v>
      </c>
      <c r="J618" s="5">
        <f t="shared" si="39"/>
        <v>1548</v>
      </c>
      <c r="K618" s="4" t="s">
        <v>126</v>
      </c>
      <c r="L618" s="108" t="s">
        <v>127</v>
      </c>
      <c r="M618" s="152">
        <f t="shared" si="34"/>
        <v>0</v>
      </c>
    </row>
    <row r="619" spans="1:13" s="64" customFormat="1" x14ac:dyDescent="0.2">
      <c r="A619" s="113" t="s">
        <v>639</v>
      </c>
      <c r="B619" s="178">
        <f t="shared" si="37"/>
        <v>46229</v>
      </c>
      <c r="C619" s="4" t="s">
        <v>644</v>
      </c>
      <c r="D619" s="105" t="s">
        <v>1325</v>
      </c>
      <c r="E619" s="105" t="s">
        <v>149</v>
      </c>
      <c r="F619" s="106">
        <v>7</v>
      </c>
      <c r="G619" s="107">
        <v>775</v>
      </c>
      <c r="H619" s="107">
        <f t="shared" si="38"/>
        <v>5425</v>
      </c>
      <c r="I619" s="37">
        <v>0</v>
      </c>
      <c r="J619" s="5">
        <f t="shared" si="39"/>
        <v>5425</v>
      </c>
      <c r="K619" s="4" t="s">
        <v>126</v>
      </c>
      <c r="L619" s="108" t="s">
        <v>127</v>
      </c>
      <c r="M619" s="152">
        <f t="shared" si="34"/>
        <v>0</v>
      </c>
    </row>
    <row r="620" spans="1:13" s="64" customFormat="1" x14ac:dyDescent="0.2">
      <c r="A620" s="113" t="s">
        <v>639</v>
      </c>
      <c r="B620" s="178">
        <f t="shared" si="37"/>
        <v>46229</v>
      </c>
      <c r="C620" s="4" t="s">
        <v>645</v>
      </c>
      <c r="D620" s="105" t="s">
        <v>1305</v>
      </c>
      <c r="E620" s="105" t="s">
        <v>125</v>
      </c>
      <c r="F620" s="106">
        <v>50</v>
      </c>
      <c r="G620" s="107">
        <v>85</v>
      </c>
      <c r="H620" s="107">
        <f t="shared" si="38"/>
        <v>4250</v>
      </c>
      <c r="I620" s="37">
        <v>0</v>
      </c>
      <c r="J620" s="5">
        <f t="shared" si="39"/>
        <v>4250</v>
      </c>
      <c r="K620" s="4" t="s">
        <v>126</v>
      </c>
      <c r="L620" s="108" t="s">
        <v>127</v>
      </c>
      <c r="M620" s="152">
        <f t="shared" si="34"/>
        <v>0</v>
      </c>
    </row>
    <row r="621" spans="1:13" s="64" customFormat="1" x14ac:dyDescent="0.2">
      <c r="A621" s="113" t="s">
        <v>639</v>
      </c>
      <c r="B621" s="178">
        <f t="shared" si="37"/>
        <v>46229</v>
      </c>
      <c r="C621" s="4" t="s">
        <v>646</v>
      </c>
      <c r="D621" s="105" t="s">
        <v>1306</v>
      </c>
      <c r="E621" s="105" t="s">
        <v>125</v>
      </c>
      <c r="F621" s="106">
        <v>25</v>
      </c>
      <c r="G621" s="107">
        <v>85</v>
      </c>
      <c r="H621" s="107">
        <f t="shared" si="38"/>
        <v>2125</v>
      </c>
      <c r="I621" s="37">
        <v>0</v>
      </c>
      <c r="J621" s="5">
        <f t="shared" si="39"/>
        <v>2125</v>
      </c>
      <c r="K621" s="4" t="s">
        <v>126</v>
      </c>
      <c r="L621" s="108" t="s">
        <v>127</v>
      </c>
      <c r="M621" s="152">
        <f t="shared" si="34"/>
        <v>0</v>
      </c>
    </row>
    <row r="622" spans="1:13" s="64" customFormat="1" x14ac:dyDescent="0.2">
      <c r="A622" s="113" t="s">
        <v>639</v>
      </c>
      <c r="B622" s="178">
        <f t="shared" si="37"/>
        <v>46229</v>
      </c>
      <c r="C622" s="4" t="s">
        <v>647</v>
      </c>
      <c r="D622" s="105" t="s">
        <v>1307</v>
      </c>
      <c r="E622" s="105" t="s">
        <v>125</v>
      </c>
      <c r="F622" s="106">
        <v>40</v>
      </c>
      <c r="G622" s="107">
        <v>86</v>
      </c>
      <c r="H622" s="107">
        <f t="shared" si="38"/>
        <v>3440</v>
      </c>
      <c r="I622" s="37">
        <v>0</v>
      </c>
      <c r="J622" s="5">
        <f t="shared" si="39"/>
        <v>3440</v>
      </c>
      <c r="K622" s="4" t="s">
        <v>126</v>
      </c>
      <c r="L622" s="108" t="s">
        <v>127</v>
      </c>
      <c r="M622" s="152">
        <f t="shared" si="34"/>
        <v>0</v>
      </c>
    </row>
    <row r="623" spans="1:13" s="64" customFormat="1" x14ac:dyDescent="0.2">
      <c r="A623" s="113" t="s">
        <v>639</v>
      </c>
      <c r="B623" s="178">
        <f t="shared" si="37"/>
        <v>46229</v>
      </c>
      <c r="C623" s="4" t="s">
        <v>647</v>
      </c>
      <c r="D623" s="105" t="s">
        <v>1307</v>
      </c>
      <c r="E623" s="105" t="s">
        <v>125</v>
      </c>
      <c r="F623" s="106">
        <v>50</v>
      </c>
      <c r="G623" s="107">
        <v>85</v>
      </c>
      <c r="H623" s="107">
        <f t="shared" si="38"/>
        <v>4250</v>
      </c>
      <c r="I623" s="37">
        <v>0</v>
      </c>
      <c r="J623" s="5">
        <f t="shared" si="39"/>
        <v>4250</v>
      </c>
      <c r="K623" s="4" t="s">
        <v>126</v>
      </c>
      <c r="L623" s="108" t="s">
        <v>127</v>
      </c>
      <c r="M623" s="152">
        <f t="shared" si="34"/>
        <v>0</v>
      </c>
    </row>
    <row r="624" spans="1:13" s="64" customFormat="1" x14ac:dyDescent="0.2">
      <c r="A624" s="113" t="s">
        <v>639</v>
      </c>
      <c r="B624" s="178">
        <f t="shared" si="37"/>
        <v>46229</v>
      </c>
      <c r="C624" s="4" t="s">
        <v>647</v>
      </c>
      <c r="D624" s="105" t="s">
        <v>1307</v>
      </c>
      <c r="E624" s="105" t="s">
        <v>148</v>
      </c>
      <c r="F624" s="106">
        <v>3</v>
      </c>
      <c r="G624" s="107">
        <v>1100</v>
      </c>
      <c r="H624" s="107">
        <f t="shared" si="38"/>
        <v>3300</v>
      </c>
      <c r="I624" s="37">
        <v>0</v>
      </c>
      <c r="J624" s="5">
        <f t="shared" si="39"/>
        <v>3300</v>
      </c>
      <c r="K624" s="4" t="s">
        <v>126</v>
      </c>
      <c r="L624" s="108" t="s">
        <v>127</v>
      </c>
      <c r="M624" s="152">
        <f t="shared" si="34"/>
        <v>0</v>
      </c>
    </row>
    <row r="625" spans="1:13" s="64" customFormat="1" x14ac:dyDescent="0.2">
      <c r="A625" s="113" t="s">
        <v>639</v>
      </c>
      <c r="B625" s="178">
        <f t="shared" si="37"/>
        <v>46229</v>
      </c>
      <c r="C625" s="4" t="s">
        <v>647</v>
      </c>
      <c r="D625" s="105" t="s">
        <v>1307</v>
      </c>
      <c r="E625" s="105" t="s">
        <v>149</v>
      </c>
      <c r="F625" s="106">
        <v>1</v>
      </c>
      <c r="G625" s="107">
        <v>800</v>
      </c>
      <c r="H625" s="107">
        <f t="shared" si="38"/>
        <v>800</v>
      </c>
      <c r="I625" s="37">
        <v>0</v>
      </c>
      <c r="J625" s="5">
        <f t="shared" si="39"/>
        <v>800</v>
      </c>
      <c r="K625" s="4" t="s">
        <v>126</v>
      </c>
      <c r="L625" s="108" t="s">
        <v>127</v>
      </c>
      <c r="M625" s="152">
        <f t="shared" si="34"/>
        <v>0</v>
      </c>
    </row>
    <row r="626" spans="1:13" s="64" customFormat="1" x14ac:dyDescent="0.2">
      <c r="A626" s="113" t="s">
        <v>639</v>
      </c>
      <c r="B626" s="178">
        <f t="shared" si="37"/>
        <v>46229</v>
      </c>
      <c r="C626" s="4" t="s">
        <v>647</v>
      </c>
      <c r="D626" s="105" t="s">
        <v>1307</v>
      </c>
      <c r="E626" s="105" t="s">
        <v>131</v>
      </c>
      <c r="F626" s="106">
        <v>1</v>
      </c>
      <c r="G626" s="107">
        <v>80</v>
      </c>
      <c r="H626" s="107">
        <f t="shared" si="38"/>
        <v>80</v>
      </c>
      <c r="I626" s="37">
        <v>0</v>
      </c>
      <c r="J626" s="5">
        <f t="shared" si="39"/>
        <v>80</v>
      </c>
      <c r="K626" s="4" t="s">
        <v>126</v>
      </c>
      <c r="L626" s="108" t="s">
        <v>127</v>
      </c>
      <c r="M626" s="152">
        <f t="shared" si="34"/>
        <v>0</v>
      </c>
    </row>
    <row r="627" spans="1:13" s="64" customFormat="1" x14ac:dyDescent="0.2">
      <c r="A627" s="113" t="s">
        <v>639</v>
      </c>
      <c r="B627" s="178">
        <f t="shared" si="37"/>
        <v>46229</v>
      </c>
      <c r="C627" s="4" t="s">
        <v>648</v>
      </c>
      <c r="D627" s="105" t="s">
        <v>1312</v>
      </c>
      <c r="E627" s="105" t="s">
        <v>125</v>
      </c>
      <c r="F627" s="106">
        <v>15</v>
      </c>
      <c r="G627" s="107">
        <v>85</v>
      </c>
      <c r="H627" s="107">
        <f t="shared" si="38"/>
        <v>1275</v>
      </c>
      <c r="I627" s="37">
        <v>0</v>
      </c>
      <c r="J627" s="5">
        <f t="shared" si="39"/>
        <v>1275</v>
      </c>
      <c r="K627" s="4" t="s">
        <v>126</v>
      </c>
      <c r="L627" s="108" t="s">
        <v>127</v>
      </c>
      <c r="M627" s="152">
        <f t="shared" si="34"/>
        <v>0</v>
      </c>
    </row>
    <row r="628" spans="1:13" s="64" customFormat="1" x14ac:dyDescent="0.2">
      <c r="A628" s="113" t="s">
        <v>639</v>
      </c>
      <c r="B628" s="178">
        <f t="shared" si="37"/>
        <v>46229</v>
      </c>
      <c r="C628" s="4" t="s">
        <v>649</v>
      </c>
      <c r="D628" s="105" t="s">
        <v>1310</v>
      </c>
      <c r="E628" s="105" t="s">
        <v>125</v>
      </c>
      <c r="F628" s="106">
        <v>8</v>
      </c>
      <c r="G628" s="107">
        <v>85</v>
      </c>
      <c r="H628" s="107">
        <f t="shared" si="38"/>
        <v>680</v>
      </c>
      <c r="I628" s="37">
        <v>0</v>
      </c>
      <c r="J628" s="5">
        <f t="shared" si="39"/>
        <v>680</v>
      </c>
      <c r="K628" s="4" t="s">
        <v>126</v>
      </c>
      <c r="L628" s="108" t="s">
        <v>127</v>
      </c>
      <c r="M628" s="152">
        <f t="shared" si="34"/>
        <v>0</v>
      </c>
    </row>
    <row r="629" spans="1:13" s="64" customFormat="1" x14ac:dyDescent="0.2">
      <c r="A629" s="113" t="s">
        <v>639</v>
      </c>
      <c r="B629" s="178">
        <f t="shared" si="37"/>
        <v>46229</v>
      </c>
      <c r="C629" s="4" t="s">
        <v>650</v>
      </c>
      <c r="D629" s="4" t="s">
        <v>1309</v>
      </c>
      <c r="E629" s="105" t="s">
        <v>125</v>
      </c>
      <c r="F629" s="36">
        <v>12</v>
      </c>
      <c r="G629" s="5">
        <v>85</v>
      </c>
      <c r="H629" s="107">
        <f t="shared" si="38"/>
        <v>1020</v>
      </c>
      <c r="I629" s="37">
        <v>0</v>
      </c>
      <c r="J629" s="5">
        <f t="shared" si="39"/>
        <v>1020</v>
      </c>
      <c r="K629" s="4" t="s">
        <v>126</v>
      </c>
      <c r="L629" s="108" t="s">
        <v>127</v>
      </c>
      <c r="M629" s="152">
        <f t="shared" si="34"/>
        <v>0</v>
      </c>
    </row>
    <row r="630" spans="1:13" s="64" customFormat="1" x14ac:dyDescent="0.2">
      <c r="A630" s="113" t="s">
        <v>639</v>
      </c>
      <c r="B630" s="178">
        <f t="shared" si="37"/>
        <v>46229</v>
      </c>
      <c r="C630" s="4" t="s">
        <v>651</v>
      </c>
      <c r="D630" s="105" t="s">
        <v>145</v>
      </c>
      <c r="E630" s="105" t="s">
        <v>125</v>
      </c>
      <c r="F630" s="106">
        <v>25</v>
      </c>
      <c r="G630" s="107">
        <v>95</v>
      </c>
      <c r="H630" s="107">
        <f t="shared" si="38"/>
        <v>2375</v>
      </c>
      <c r="I630" s="37">
        <v>0</v>
      </c>
      <c r="J630" s="5">
        <f t="shared" si="39"/>
        <v>2375</v>
      </c>
      <c r="K630" s="4" t="s">
        <v>126</v>
      </c>
      <c r="L630" s="108" t="s">
        <v>127</v>
      </c>
      <c r="M630" s="152">
        <f t="shared" si="34"/>
        <v>0</v>
      </c>
    </row>
    <row r="631" spans="1:13" s="64" customFormat="1" x14ac:dyDescent="0.2">
      <c r="A631" s="113" t="s">
        <v>639</v>
      </c>
      <c r="B631" s="178">
        <f t="shared" si="37"/>
        <v>46229</v>
      </c>
      <c r="C631" s="4" t="s">
        <v>651</v>
      </c>
      <c r="D631" s="105" t="s">
        <v>145</v>
      </c>
      <c r="E631" s="105" t="s">
        <v>125</v>
      </c>
      <c r="F631" s="106">
        <v>12</v>
      </c>
      <c r="G631" s="107">
        <v>85</v>
      </c>
      <c r="H631" s="107">
        <f t="shared" si="38"/>
        <v>1020</v>
      </c>
      <c r="I631" s="37">
        <v>0</v>
      </c>
      <c r="J631" s="5">
        <f t="shared" si="39"/>
        <v>1020</v>
      </c>
      <c r="K631" s="4" t="s">
        <v>126</v>
      </c>
      <c r="L631" s="108" t="s">
        <v>127</v>
      </c>
      <c r="M631" s="152">
        <f t="shared" si="34"/>
        <v>0</v>
      </c>
    </row>
    <row r="632" spans="1:13" s="64" customFormat="1" x14ac:dyDescent="0.2">
      <c r="A632" s="113" t="s">
        <v>639</v>
      </c>
      <c r="B632" s="178">
        <f t="shared" si="37"/>
        <v>46229</v>
      </c>
      <c r="C632" s="4" t="s">
        <v>652</v>
      </c>
      <c r="D632" s="105" t="s">
        <v>1311</v>
      </c>
      <c r="E632" s="105" t="s">
        <v>125</v>
      </c>
      <c r="F632" s="106">
        <v>5</v>
      </c>
      <c r="G632" s="107">
        <v>85</v>
      </c>
      <c r="H632" s="107">
        <f t="shared" si="38"/>
        <v>425</v>
      </c>
      <c r="I632" s="37">
        <v>0</v>
      </c>
      <c r="J632" s="5">
        <f t="shared" si="39"/>
        <v>425</v>
      </c>
      <c r="K632" s="4" t="s">
        <v>126</v>
      </c>
      <c r="L632" s="108" t="s">
        <v>127</v>
      </c>
      <c r="M632" s="152">
        <f t="shared" si="34"/>
        <v>0</v>
      </c>
    </row>
    <row r="633" spans="1:13" s="64" customFormat="1" x14ac:dyDescent="0.2">
      <c r="A633" s="113" t="s">
        <v>639</v>
      </c>
      <c r="B633" s="178">
        <f t="shared" si="37"/>
        <v>46229</v>
      </c>
      <c r="C633" s="4" t="s">
        <v>653</v>
      </c>
      <c r="D633" s="105" t="s">
        <v>147</v>
      </c>
      <c r="E633" s="105" t="s">
        <v>125</v>
      </c>
      <c r="F633" s="106">
        <v>35</v>
      </c>
      <c r="G633" s="107">
        <v>84</v>
      </c>
      <c r="H633" s="107">
        <f t="shared" si="38"/>
        <v>2940</v>
      </c>
      <c r="I633" s="37">
        <v>0</v>
      </c>
      <c r="J633" s="5">
        <f t="shared" si="39"/>
        <v>2940</v>
      </c>
      <c r="K633" s="4" t="s">
        <v>126</v>
      </c>
      <c r="L633" s="108" t="s">
        <v>127</v>
      </c>
      <c r="M633" s="152">
        <f t="shared" si="34"/>
        <v>0</v>
      </c>
    </row>
    <row r="634" spans="1:13" s="64" customFormat="1" x14ac:dyDescent="0.2">
      <c r="A634" s="113" t="s">
        <v>639</v>
      </c>
      <c r="B634" s="178">
        <f t="shared" si="37"/>
        <v>46229</v>
      </c>
      <c r="C634" s="4" t="s">
        <v>654</v>
      </c>
      <c r="D634" s="105" t="s">
        <v>151</v>
      </c>
      <c r="E634" s="105" t="s">
        <v>125</v>
      </c>
      <c r="F634" s="106">
        <v>6</v>
      </c>
      <c r="G634" s="107">
        <v>85</v>
      </c>
      <c r="H634" s="107">
        <f t="shared" si="38"/>
        <v>510</v>
      </c>
      <c r="I634" s="37">
        <v>0</v>
      </c>
      <c r="J634" s="5">
        <f t="shared" si="39"/>
        <v>510</v>
      </c>
      <c r="K634" s="4" t="s">
        <v>126</v>
      </c>
      <c r="L634" s="108" t="s">
        <v>127</v>
      </c>
      <c r="M634" s="152">
        <f t="shared" si="34"/>
        <v>0</v>
      </c>
    </row>
    <row r="635" spans="1:13" s="64" customFormat="1" x14ac:dyDescent="0.2">
      <c r="A635" s="113" t="s">
        <v>639</v>
      </c>
      <c r="B635" s="178">
        <f t="shared" si="37"/>
        <v>46229</v>
      </c>
      <c r="C635" s="4" t="s">
        <v>8913</v>
      </c>
      <c r="D635" s="105" t="s">
        <v>153</v>
      </c>
      <c r="E635" s="105" t="s">
        <v>125</v>
      </c>
      <c r="F635" s="106">
        <v>3.5</v>
      </c>
      <c r="G635" s="107">
        <v>100</v>
      </c>
      <c r="H635" s="107">
        <f t="shared" si="38"/>
        <v>350</v>
      </c>
      <c r="I635" s="37">
        <v>0</v>
      </c>
      <c r="J635" s="5">
        <f t="shared" si="39"/>
        <v>350</v>
      </c>
      <c r="K635" s="4" t="s">
        <v>126</v>
      </c>
      <c r="L635" s="108" t="s">
        <v>127</v>
      </c>
      <c r="M635" s="152">
        <f t="shared" si="34"/>
        <v>0</v>
      </c>
    </row>
    <row r="636" spans="1:13" s="64" customFormat="1" x14ac:dyDescent="0.2">
      <c r="A636" s="113" t="s">
        <v>655</v>
      </c>
      <c r="B636" s="178">
        <f t="shared" si="37"/>
        <v>46230</v>
      </c>
      <c r="C636" s="4" t="s">
        <v>656</v>
      </c>
      <c r="D636" s="105" t="s">
        <v>1302</v>
      </c>
      <c r="E636" s="105" t="s">
        <v>125</v>
      </c>
      <c r="F636" s="106">
        <v>60</v>
      </c>
      <c r="G636" s="107">
        <v>85</v>
      </c>
      <c r="H636" s="107">
        <f t="shared" si="38"/>
        <v>5100</v>
      </c>
      <c r="I636" s="37">
        <v>0</v>
      </c>
      <c r="J636" s="5">
        <f t="shared" si="39"/>
        <v>5100</v>
      </c>
      <c r="K636" s="4" t="s">
        <v>126</v>
      </c>
      <c r="L636" s="108" t="s">
        <v>127</v>
      </c>
      <c r="M636" s="152">
        <f t="shared" si="34"/>
        <v>0</v>
      </c>
    </row>
    <row r="637" spans="1:13" s="64" customFormat="1" x14ac:dyDescent="0.2">
      <c r="A637" s="113" t="s">
        <v>655</v>
      </c>
      <c r="B637" s="178">
        <f t="shared" si="37"/>
        <v>46230</v>
      </c>
      <c r="C637" s="4" t="s">
        <v>656</v>
      </c>
      <c r="D637" s="105" t="s">
        <v>1302</v>
      </c>
      <c r="E637" s="105" t="s">
        <v>131</v>
      </c>
      <c r="F637" s="106">
        <v>1</v>
      </c>
      <c r="G637" s="107">
        <v>80</v>
      </c>
      <c r="H637" s="107">
        <f t="shared" si="38"/>
        <v>80</v>
      </c>
      <c r="I637" s="37">
        <v>0</v>
      </c>
      <c r="J637" s="5">
        <f t="shared" si="39"/>
        <v>80</v>
      </c>
      <c r="K637" s="4" t="s">
        <v>126</v>
      </c>
      <c r="L637" s="108" t="s">
        <v>127</v>
      </c>
      <c r="M637" s="152">
        <f t="shared" si="34"/>
        <v>0</v>
      </c>
    </row>
    <row r="638" spans="1:13" s="64" customFormat="1" x14ac:dyDescent="0.2">
      <c r="A638" s="113" t="s">
        <v>655</v>
      </c>
      <c r="B638" s="178">
        <f t="shared" si="37"/>
        <v>46230</v>
      </c>
      <c r="C638" s="4" t="s">
        <v>657</v>
      </c>
      <c r="D638" s="105" t="s">
        <v>1305</v>
      </c>
      <c r="E638" s="105" t="s">
        <v>125</v>
      </c>
      <c r="F638" s="106">
        <v>45</v>
      </c>
      <c r="G638" s="107">
        <v>85</v>
      </c>
      <c r="H638" s="107">
        <f t="shared" si="38"/>
        <v>3825</v>
      </c>
      <c r="I638" s="37">
        <v>0</v>
      </c>
      <c r="J638" s="5">
        <f t="shared" si="39"/>
        <v>3825</v>
      </c>
      <c r="K638" s="4" t="s">
        <v>126</v>
      </c>
      <c r="L638" s="108" t="s">
        <v>127</v>
      </c>
      <c r="M638" s="152">
        <f t="shared" si="34"/>
        <v>0</v>
      </c>
    </row>
    <row r="639" spans="1:13" s="64" customFormat="1" x14ac:dyDescent="0.2">
      <c r="A639" s="113" t="s">
        <v>655</v>
      </c>
      <c r="B639" s="178">
        <f t="shared" si="37"/>
        <v>46230</v>
      </c>
      <c r="C639" s="4" t="s">
        <v>658</v>
      </c>
      <c r="D639" s="105" t="s">
        <v>141</v>
      </c>
      <c r="E639" s="105" t="s">
        <v>125</v>
      </c>
      <c r="F639" s="106">
        <v>25</v>
      </c>
      <c r="G639" s="107">
        <v>86</v>
      </c>
      <c r="H639" s="107">
        <f t="shared" si="38"/>
        <v>2150</v>
      </c>
      <c r="I639" s="37">
        <v>0</v>
      </c>
      <c r="J639" s="5">
        <f t="shared" si="39"/>
        <v>2150</v>
      </c>
      <c r="K639" s="4" t="s">
        <v>126</v>
      </c>
      <c r="L639" s="108" t="s">
        <v>127</v>
      </c>
      <c r="M639" s="152">
        <f t="shared" si="34"/>
        <v>0</v>
      </c>
    </row>
    <row r="640" spans="1:13" s="64" customFormat="1" x14ac:dyDescent="0.2">
      <c r="A640" s="113" t="s">
        <v>655</v>
      </c>
      <c r="B640" s="178">
        <f t="shared" si="37"/>
        <v>46230</v>
      </c>
      <c r="C640" s="4" t="s">
        <v>659</v>
      </c>
      <c r="D640" s="105" t="s">
        <v>139</v>
      </c>
      <c r="E640" s="105" t="s">
        <v>125</v>
      </c>
      <c r="F640" s="106">
        <v>3</v>
      </c>
      <c r="G640" s="107">
        <v>86</v>
      </c>
      <c r="H640" s="107">
        <f t="shared" si="38"/>
        <v>258</v>
      </c>
      <c r="I640" s="37">
        <v>0</v>
      </c>
      <c r="J640" s="5">
        <f t="shared" si="39"/>
        <v>258</v>
      </c>
      <c r="K640" s="4" t="s">
        <v>126</v>
      </c>
      <c r="L640" s="108" t="s">
        <v>127</v>
      </c>
      <c r="M640" s="152">
        <f t="shared" si="34"/>
        <v>0</v>
      </c>
    </row>
    <row r="641" spans="1:13" s="64" customFormat="1" x14ac:dyDescent="0.2">
      <c r="A641" s="113" t="s">
        <v>655</v>
      </c>
      <c r="B641" s="178">
        <f t="shared" si="37"/>
        <v>46230</v>
      </c>
      <c r="C641" s="4" t="s">
        <v>660</v>
      </c>
      <c r="D641" s="105" t="s">
        <v>1310</v>
      </c>
      <c r="E641" s="105" t="s">
        <v>125</v>
      </c>
      <c r="F641" s="106">
        <v>8</v>
      </c>
      <c r="G641" s="107">
        <v>85</v>
      </c>
      <c r="H641" s="107">
        <f t="shared" si="38"/>
        <v>680</v>
      </c>
      <c r="I641" s="37">
        <v>0</v>
      </c>
      <c r="J641" s="5">
        <f t="shared" si="39"/>
        <v>680</v>
      </c>
      <c r="K641" s="4" t="s">
        <v>126</v>
      </c>
      <c r="L641" s="108" t="s">
        <v>127</v>
      </c>
      <c r="M641" s="152">
        <f t="shared" si="34"/>
        <v>0</v>
      </c>
    </row>
    <row r="642" spans="1:13" s="64" customFormat="1" x14ac:dyDescent="0.2">
      <c r="A642" s="113" t="s">
        <v>655</v>
      </c>
      <c r="B642" s="178">
        <f t="shared" si="37"/>
        <v>46230</v>
      </c>
      <c r="C642" s="4" t="s">
        <v>661</v>
      </c>
      <c r="D642" s="4" t="s">
        <v>134</v>
      </c>
      <c r="E642" s="105" t="s">
        <v>125</v>
      </c>
      <c r="F642" s="36">
        <v>10</v>
      </c>
      <c r="G642" s="5">
        <v>85</v>
      </c>
      <c r="H642" s="107">
        <f t="shared" si="38"/>
        <v>850</v>
      </c>
      <c r="I642" s="37">
        <v>0</v>
      </c>
      <c r="J642" s="5">
        <f t="shared" si="39"/>
        <v>850</v>
      </c>
      <c r="K642" s="4" t="s">
        <v>126</v>
      </c>
      <c r="L642" s="108" t="s">
        <v>127</v>
      </c>
      <c r="M642" s="152">
        <f t="shared" si="34"/>
        <v>0</v>
      </c>
    </row>
    <row r="643" spans="1:13" s="64" customFormat="1" x14ac:dyDescent="0.2">
      <c r="A643" s="113" t="s">
        <v>655</v>
      </c>
      <c r="B643" s="178">
        <f t="shared" si="37"/>
        <v>46230</v>
      </c>
      <c r="C643" s="4" t="s">
        <v>662</v>
      </c>
      <c r="D643" s="105" t="s">
        <v>1309</v>
      </c>
      <c r="E643" s="105" t="s">
        <v>125</v>
      </c>
      <c r="F643" s="106">
        <v>15</v>
      </c>
      <c r="G643" s="107">
        <v>85</v>
      </c>
      <c r="H643" s="107">
        <f t="shared" si="38"/>
        <v>1275</v>
      </c>
      <c r="I643" s="37">
        <v>0</v>
      </c>
      <c r="J643" s="5">
        <f t="shared" si="39"/>
        <v>1275</v>
      </c>
      <c r="K643" s="4" t="s">
        <v>126</v>
      </c>
      <c r="L643" s="108" t="s">
        <v>127</v>
      </c>
      <c r="M643" s="152">
        <f t="shared" ref="M643:M706" si="42">H643-J643</f>
        <v>0</v>
      </c>
    </row>
    <row r="644" spans="1:13" s="64" customFormat="1" x14ac:dyDescent="0.2">
      <c r="A644" s="113" t="s">
        <v>655</v>
      </c>
      <c r="B644" s="178">
        <f t="shared" si="37"/>
        <v>46230</v>
      </c>
      <c r="C644" s="4" t="s">
        <v>663</v>
      </c>
      <c r="D644" s="105" t="s">
        <v>1308</v>
      </c>
      <c r="E644" s="105" t="s">
        <v>125</v>
      </c>
      <c r="F644" s="106">
        <v>7</v>
      </c>
      <c r="G644" s="107">
        <v>85</v>
      </c>
      <c r="H644" s="107">
        <f t="shared" si="38"/>
        <v>595</v>
      </c>
      <c r="I644" s="37">
        <v>0</v>
      </c>
      <c r="J644" s="5">
        <f t="shared" si="39"/>
        <v>595</v>
      </c>
      <c r="K644" s="4" t="s">
        <v>126</v>
      </c>
      <c r="L644" s="108" t="s">
        <v>127</v>
      </c>
      <c r="M644" s="152">
        <f t="shared" si="42"/>
        <v>0</v>
      </c>
    </row>
    <row r="645" spans="1:13" s="64" customFormat="1" x14ac:dyDescent="0.2">
      <c r="A645" s="113" t="s">
        <v>655</v>
      </c>
      <c r="B645" s="178">
        <f t="shared" si="37"/>
        <v>46230</v>
      </c>
      <c r="C645" s="4" t="s">
        <v>664</v>
      </c>
      <c r="D645" s="105" t="s">
        <v>1325</v>
      </c>
      <c r="E645" s="105" t="s">
        <v>125</v>
      </c>
      <c r="F645" s="106">
        <v>15</v>
      </c>
      <c r="G645" s="107">
        <v>86</v>
      </c>
      <c r="H645" s="107">
        <f t="shared" si="38"/>
        <v>1290</v>
      </c>
      <c r="I645" s="37">
        <v>0</v>
      </c>
      <c r="J645" s="5">
        <f t="shared" si="39"/>
        <v>1290</v>
      </c>
      <c r="K645" s="4" t="s">
        <v>126</v>
      </c>
      <c r="L645" s="108" t="s">
        <v>127</v>
      </c>
      <c r="M645" s="152">
        <f t="shared" si="42"/>
        <v>0</v>
      </c>
    </row>
    <row r="646" spans="1:13" s="64" customFormat="1" x14ac:dyDescent="0.2">
      <c r="A646" s="113" t="s">
        <v>655</v>
      </c>
      <c r="B646" s="178">
        <f t="shared" si="37"/>
        <v>46230</v>
      </c>
      <c r="C646" s="4" t="s">
        <v>664</v>
      </c>
      <c r="D646" s="105" t="s">
        <v>1325</v>
      </c>
      <c r="E646" s="105" t="s">
        <v>149</v>
      </c>
      <c r="F646" s="106">
        <v>1</v>
      </c>
      <c r="G646" s="107">
        <v>775</v>
      </c>
      <c r="H646" s="107">
        <f t="shared" si="38"/>
        <v>775</v>
      </c>
      <c r="I646" s="37">
        <v>0</v>
      </c>
      <c r="J646" s="5">
        <f t="shared" si="39"/>
        <v>775</v>
      </c>
      <c r="K646" s="4" t="s">
        <v>126</v>
      </c>
      <c r="L646" s="108" t="s">
        <v>127</v>
      </c>
      <c r="M646" s="152">
        <f t="shared" si="42"/>
        <v>0</v>
      </c>
    </row>
    <row r="647" spans="1:13" s="64" customFormat="1" x14ac:dyDescent="0.2">
      <c r="A647" s="113" t="s">
        <v>655</v>
      </c>
      <c r="B647" s="178">
        <f t="shared" si="37"/>
        <v>46230</v>
      </c>
      <c r="C647" s="4" t="s">
        <v>665</v>
      </c>
      <c r="D647" s="105" t="s">
        <v>1306</v>
      </c>
      <c r="E647" s="105" t="s">
        <v>125</v>
      </c>
      <c r="F647" s="106">
        <v>35</v>
      </c>
      <c r="G647" s="107">
        <v>85</v>
      </c>
      <c r="H647" s="107">
        <f t="shared" si="38"/>
        <v>2975</v>
      </c>
      <c r="I647" s="37">
        <v>0</v>
      </c>
      <c r="J647" s="5">
        <f t="shared" si="39"/>
        <v>2975</v>
      </c>
      <c r="K647" s="4" t="s">
        <v>126</v>
      </c>
      <c r="L647" s="108" t="s">
        <v>127</v>
      </c>
      <c r="M647" s="152">
        <f t="shared" si="42"/>
        <v>0</v>
      </c>
    </row>
    <row r="648" spans="1:13" s="64" customFormat="1" x14ac:dyDescent="0.2">
      <c r="A648" s="113" t="s">
        <v>655</v>
      </c>
      <c r="B648" s="178">
        <f t="shared" si="37"/>
        <v>46230</v>
      </c>
      <c r="C648" s="4" t="s">
        <v>666</v>
      </c>
      <c r="D648" s="105" t="s">
        <v>1312</v>
      </c>
      <c r="E648" s="105" t="s">
        <v>125</v>
      </c>
      <c r="F648" s="106">
        <v>15</v>
      </c>
      <c r="G648" s="107">
        <v>85</v>
      </c>
      <c r="H648" s="107">
        <f t="shared" si="38"/>
        <v>1275</v>
      </c>
      <c r="I648" s="37">
        <v>0</v>
      </c>
      <c r="J648" s="5">
        <f t="shared" si="39"/>
        <v>1275</v>
      </c>
      <c r="K648" s="4" t="s">
        <v>126</v>
      </c>
      <c r="L648" s="108" t="s">
        <v>127</v>
      </c>
      <c r="M648" s="152">
        <f t="shared" si="42"/>
        <v>0</v>
      </c>
    </row>
    <row r="649" spans="1:13" s="64" customFormat="1" x14ac:dyDescent="0.2">
      <c r="A649" s="113" t="s">
        <v>655</v>
      </c>
      <c r="B649" s="178">
        <f t="shared" si="37"/>
        <v>46230</v>
      </c>
      <c r="C649" s="4" t="s">
        <v>667</v>
      </c>
      <c r="D649" s="105" t="s">
        <v>1311</v>
      </c>
      <c r="E649" s="105" t="s">
        <v>125</v>
      </c>
      <c r="F649" s="106">
        <v>5</v>
      </c>
      <c r="G649" s="107">
        <v>85</v>
      </c>
      <c r="H649" s="107">
        <f t="shared" si="38"/>
        <v>425</v>
      </c>
      <c r="I649" s="37">
        <v>0</v>
      </c>
      <c r="J649" s="5">
        <f t="shared" si="39"/>
        <v>425</v>
      </c>
      <c r="K649" s="4" t="s">
        <v>126</v>
      </c>
      <c r="L649" s="108" t="s">
        <v>127</v>
      </c>
      <c r="M649" s="152">
        <f t="shared" si="42"/>
        <v>0</v>
      </c>
    </row>
    <row r="650" spans="1:13" s="64" customFormat="1" x14ac:dyDescent="0.2">
      <c r="A650" s="113" t="s">
        <v>655</v>
      </c>
      <c r="B650" s="178">
        <f t="shared" si="37"/>
        <v>46230</v>
      </c>
      <c r="C650" s="4" t="s">
        <v>668</v>
      </c>
      <c r="D650" s="105" t="s">
        <v>1307</v>
      </c>
      <c r="E650" s="105" t="s">
        <v>125</v>
      </c>
      <c r="F650" s="106">
        <v>40</v>
      </c>
      <c r="G650" s="107">
        <v>86</v>
      </c>
      <c r="H650" s="107">
        <f t="shared" si="38"/>
        <v>3440</v>
      </c>
      <c r="I650" s="37">
        <v>0</v>
      </c>
      <c r="J650" s="5">
        <f t="shared" si="39"/>
        <v>3440</v>
      </c>
      <c r="K650" s="4" t="s">
        <v>126</v>
      </c>
      <c r="L650" s="108" t="s">
        <v>127</v>
      </c>
      <c r="M650" s="152">
        <f t="shared" si="42"/>
        <v>0</v>
      </c>
    </row>
    <row r="651" spans="1:13" s="64" customFormat="1" x14ac:dyDescent="0.2">
      <c r="A651" s="113" t="s">
        <v>655</v>
      </c>
      <c r="B651" s="178">
        <f t="shared" si="37"/>
        <v>46230</v>
      </c>
      <c r="C651" s="4" t="s">
        <v>668</v>
      </c>
      <c r="D651" s="105" t="s">
        <v>1307</v>
      </c>
      <c r="E651" s="105" t="s">
        <v>125</v>
      </c>
      <c r="F651" s="106">
        <v>60</v>
      </c>
      <c r="G651" s="107">
        <v>85</v>
      </c>
      <c r="H651" s="107">
        <f t="shared" si="38"/>
        <v>5100</v>
      </c>
      <c r="I651" s="37">
        <v>0</v>
      </c>
      <c r="J651" s="5">
        <f t="shared" si="39"/>
        <v>5100</v>
      </c>
      <c r="K651" s="4" t="s">
        <v>126</v>
      </c>
      <c r="L651" s="108" t="s">
        <v>127</v>
      </c>
      <c r="M651" s="152">
        <f t="shared" si="42"/>
        <v>0</v>
      </c>
    </row>
    <row r="652" spans="1:13" s="64" customFormat="1" x14ac:dyDescent="0.2">
      <c r="A652" s="113" t="s">
        <v>655</v>
      </c>
      <c r="B652" s="178">
        <f t="shared" si="37"/>
        <v>46230</v>
      </c>
      <c r="C652" s="4" t="s">
        <v>668</v>
      </c>
      <c r="D652" s="105" t="s">
        <v>1307</v>
      </c>
      <c r="E652" s="105" t="s">
        <v>131</v>
      </c>
      <c r="F652" s="106">
        <v>1</v>
      </c>
      <c r="G652" s="107">
        <v>80</v>
      </c>
      <c r="H652" s="107">
        <f t="shared" si="38"/>
        <v>80</v>
      </c>
      <c r="I652" s="37">
        <v>0</v>
      </c>
      <c r="J652" s="5">
        <f t="shared" si="39"/>
        <v>80</v>
      </c>
      <c r="K652" s="4" t="s">
        <v>126</v>
      </c>
      <c r="L652" s="108" t="s">
        <v>127</v>
      </c>
      <c r="M652" s="152">
        <f t="shared" si="42"/>
        <v>0</v>
      </c>
    </row>
    <row r="653" spans="1:13" s="64" customFormat="1" x14ac:dyDescent="0.2">
      <c r="A653" s="113" t="s">
        <v>655</v>
      </c>
      <c r="B653" s="178">
        <f t="shared" si="37"/>
        <v>46230</v>
      </c>
      <c r="C653" s="4" t="s">
        <v>668</v>
      </c>
      <c r="D653" s="105" t="s">
        <v>1307</v>
      </c>
      <c r="E653" s="105" t="s">
        <v>149</v>
      </c>
      <c r="F653" s="106">
        <v>2</v>
      </c>
      <c r="G653" s="107">
        <v>750</v>
      </c>
      <c r="H653" s="107">
        <f t="shared" si="38"/>
        <v>1500</v>
      </c>
      <c r="I653" s="37">
        <v>0</v>
      </c>
      <c r="J653" s="5">
        <f t="shared" si="39"/>
        <v>1500</v>
      </c>
      <c r="K653" s="4" t="s">
        <v>126</v>
      </c>
      <c r="L653" s="108" t="s">
        <v>127</v>
      </c>
      <c r="M653" s="152">
        <f t="shared" si="42"/>
        <v>0</v>
      </c>
    </row>
    <row r="654" spans="1:13" s="64" customFormat="1" x14ac:dyDescent="0.2">
      <c r="A654" s="113" t="s">
        <v>655</v>
      </c>
      <c r="B654" s="178">
        <f t="shared" si="37"/>
        <v>46230</v>
      </c>
      <c r="C654" s="4" t="s">
        <v>669</v>
      </c>
      <c r="D654" s="105" t="s">
        <v>264</v>
      </c>
      <c r="E654" s="105" t="s">
        <v>125</v>
      </c>
      <c r="F654" s="106">
        <v>2</v>
      </c>
      <c r="G654" s="107">
        <v>100</v>
      </c>
      <c r="H654" s="107">
        <f t="shared" si="38"/>
        <v>200</v>
      </c>
      <c r="I654" s="37">
        <v>0</v>
      </c>
      <c r="J654" s="5">
        <f t="shared" si="39"/>
        <v>200</v>
      </c>
      <c r="K654" s="4" t="s">
        <v>126</v>
      </c>
      <c r="L654" s="108" t="s">
        <v>127</v>
      </c>
      <c r="M654" s="152">
        <f t="shared" si="42"/>
        <v>0</v>
      </c>
    </row>
    <row r="655" spans="1:13" s="64" customFormat="1" x14ac:dyDescent="0.2">
      <c r="A655" s="113" t="s">
        <v>655</v>
      </c>
      <c r="B655" s="178">
        <f t="shared" si="37"/>
        <v>46230</v>
      </c>
      <c r="C655" s="4" t="s">
        <v>670</v>
      </c>
      <c r="D655" s="4" t="s">
        <v>147</v>
      </c>
      <c r="E655" s="105" t="s">
        <v>125</v>
      </c>
      <c r="F655" s="36">
        <v>32</v>
      </c>
      <c r="G655" s="5">
        <v>84</v>
      </c>
      <c r="H655" s="107">
        <f t="shared" si="38"/>
        <v>2688</v>
      </c>
      <c r="I655" s="37">
        <v>0</v>
      </c>
      <c r="J655" s="5">
        <f t="shared" si="39"/>
        <v>2688</v>
      </c>
      <c r="K655" s="4" t="s">
        <v>126</v>
      </c>
      <c r="L655" s="108" t="s">
        <v>127</v>
      </c>
      <c r="M655" s="152">
        <f t="shared" si="42"/>
        <v>0</v>
      </c>
    </row>
    <row r="656" spans="1:13" s="64" customFormat="1" x14ac:dyDescent="0.2">
      <c r="A656" s="113" t="s">
        <v>655</v>
      </c>
      <c r="B656" s="178">
        <f t="shared" si="37"/>
        <v>46230</v>
      </c>
      <c r="C656" s="4" t="s">
        <v>671</v>
      </c>
      <c r="D656" s="105" t="s">
        <v>151</v>
      </c>
      <c r="E656" s="105" t="s">
        <v>125</v>
      </c>
      <c r="F656" s="106">
        <v>6</v>
      </c>
      <c r="G656" s="107">
        <v>85</v>
      </c>
      <c r="H656" s="107">
        <f t="shared" si="38"/>
        <v>510</v>
      </c>
      <c r="I656" s="37">
        <v>0</v>
      </c>
      <c r="J656" s="5">
        <f t="shared" si="39"/>
        <v>510</v>
      </c>
      <c r="K656" s="4" t="s">
        <v>126</v>
      </c>
      <c r="L656" s="108" t="s">
        <v>127</v>
      </c>
      <c r="M656" s="152">
        <f t="shared" si="42"/>
        <v>0</v>
      </c>
    </row>
    <row r="657" spans="1:13" s="64" customFormat="1" x14ac:dyDescent="0.2">
      <c r="A657" s="113" t="s">
        <v>655</v>
      </c>
      <c r="B657" s="178">
        <f t="shared" si="37"/>
        <v>46230</v>
      </c>
      <c r="C657" s="4" t="s">
        <v>672</v>
      </c>
      <c r="D657" s="105" t="s">
        <v>673</v>
      </c>
      <c r="E657" s="105" t="s">
        <v>149</v>
      </c>
      <c r="F657" s="106">
        <v>1</v>
      </c>
      <c r="G657" s="107">
        <v>800</v>
      </c>
      <c r="H657" s="107">
        <f t="shared" si="38"/>
        <v>800</v>
      </c>
      <c r="I657" s="37">
        <v>0</v>
      </c>
      <c r="J657" s="5">
        <f t="shared" si="39"/>
        <v>800</v>
      </c>
      <c r="K657" s="4" t="s">
        <v>126</v>
      </c>
      <c r="L657" s="108" t="s">
        <v>127</v>
      </c>
      <c r="M657" s="152">
        <f t="shared" si="42"/>
        <v>0</v>
      </c>
    </row>
    <row r="658" spans="1:13" s="64" customFormat="1" x14ac:dyDescent="0.2">
      <c r="A658" s="113" t="s">
        <v>655</v>
      </c>
      <c r="B658" s="178">
        <f t="shared" si="37"/>
        <v>46230</v>
      </c>
      <c r="C658" s="4" t="s">
        <v>674</v>
      </c>
      <c r="D658" s="105" t="s">
        <v>145</v>
      </c>
      <c r="E658" s="105" t="s">
        <v>125</v>
      </c>
      <c r="F658" s="106">
        <v>30</v>
      </c>
      <c r="G658" s="107">
        <v>95</v>
      </c>
      <c r="H658" s="107">
        <f t="shared" si="38"/>
        <v>2850</v>
      </c>
      <c r="I658" s="37">
        <v>0</v>
      </c>
      <c r="J658" s="5">
        <f t="shared" si="39"/>
        <v>2850</v>
      </c>
      <c r="K658" s="4" t="s">
        <v>126</v>
      </c>
      <c r="L658" s="108" t="s">
        <v>127</v>
      </c>
      <c r="M658" s="152">
        <f t="shared" si="42"/>
        <v>0</v>
      </c>
    </row>
    <row r="659" spans="1:13" s="64" customFormat="1" x14ac:dyDescent="0.2">
      <c r="A659" s="113" t="s">
        <v>655</v>
      </c>
      <c r="B659" s="178">
        <f t="shared" si="37"/>
        <v>46230</v>
      </c>
      <c r="C659" s="4" t="s">
        <v>674</v>
      </c>
      <c r="D659" s="105" t="s">
        <v>145</v>
      </c>
      <c r="E659" s="105" t="s">
        <v>215</v>
      </c>
      <c r="F659" s="106">
        <v>2</v>
      </c>
      <c r="G659" s="107">
        <v>800</v>
      </c>
      <c r="H659" s="107">
        <f t="shared" si="38"/>
        <v>1600</v>
      </c>
      <c r="I659" s="37">
        <v>0</v>
      </c>
      <c r="J659" s="5">
        <f t="shared" si="39"/>
        <v>1600</v>
      </c>
      <c r="K659" s="4" t="s">
        <v>126</v>
      </c>
      <c r="L659" s="108" t="s">
        <v>127</v>
      </c>
      <c r="M659" s="152">
        <f t="shared" si="42"/>
        <v>0</v>
      </c>
    </row>
    <row r="660" spans="1:13" s="64" customFormat="1" x14ac:dyDescent="0.2">
      <c r="A660" s="113" t="s">
        <v>655</v>
      </c>
      <c r="B660" s="178">
        <f t="shared" si="37"/>
        <v>46230</v>
      </c>
      <c r="C660" s="4" t="s">
        <v>675</v>
      </c>
      <c r="D660" s="105" t="s">
        <v>8832</v>
      </c>
      <c r="E660" s="105" t="s">
        <v>125</v>
      </c>
      <c r="F660" s="106">
        <v>5</v>
      </c>
      <c r="G660" s="107">
        <v>86</v>
      </c>
      <c r="H660" s="107">
        <f t="shared" si="38"/>
        <v>430</v>
      </c>
      <c r="I660" s="37">
        <v>0</v>
      </c>
      <c r="J660" s="5">
        <f t="shared" si="39"/>
        <v>430</v>
      </c>
      <c r="K660" s="4" t="s">
        <v>126</v>
      </c>
      <c r="L660" s="108" t="s">
        <v>127</v>
      </c>
      <c r="M660" s="152">
        <f t="shared" si="42"/>
        <v>0</v>
      </c>
    </row>
    <row r="661" spans="1:13" s="64" customFormat="1" x14ac:dyDescent="0.2">
      <c r="A661" s="113" t="s">
        <v>655</v>
      </c>
      <c r="B661" s="178">
        <f t="shared" si="37"/>
        <v>46230</v>
      </c>
      <c r="C661" s="4" t="s">
        <v>676</v>
      </c>
      <c r="D661" s="4" t="s">
        <v>533</v>
      </c>
      <c r="E661" s="105" t="s">
        <v>125</v>
      </c>
      <c r="F661" s="106">
        <v>1</v>
      </c>
      <c r="G661" s="107">
        <v>90</v>
      </c>
      <c r="H661" s="107">
        <f t="shared" si="38"/>
        <v>90</v>
      </c>
      <c r="I661" s="37">
        <v>0</v>
      </c>
      <c r="J661" s="5">
        <f t="shared" si="39"/>
        <v>90</v>
      </c>
      <c r="K661" s="4" t="s">
        <v>126</v>
      </c>
      <c r="L661" s="4" t="s">
        <v>1094</v>
      </c>
      <c r="M661" s="152">
        <f t="shared" si="42"/>
        <v>0</v>
      </c>
    </row>
    <row r="662" spans="1:13" s="64" customFormat="1" x14ac:dyDescent="0.2">
      <c r="A662" s="113" t="s">
        <v>655</v>
      </c>
      <c r="B662" s="178">
        <f t="shared" si="37"/>
        <v>46230</v>
      </c>
      <c r="C662" s="4" t="s">
        <v>677</v>
      </c>
      <c r="D662" s="105" t="s">
        <v>153</v>
      </c>
      <c r="E662" s="105" t="s">
        <v>125</v>
      </c>
      <c r="F662" s="106">
        <v>6</v>
      </c>
      <c r="G662" s="107">
        <v>100</v>
      </c>
      <c r="H662" s="107">
        <f t="shared" si="38"/>
        <v>600</v>
      </c>
      <c r="I662" s="37">
        <v>0</v>
      </c>
      <c r="J662" s="5">
        <f t="shared" si="39"/>
        <v>600</v>
      </c>
      <c r="K662" s="4" t="s">
        <v>126</v>
      </c>
      <c r="L662" s="108" t="s">
        <v>127</v>
      </c>
      <c r="M662" s="152">
        <f t="shared" si="42"/>
        <v>0</v>
      </c>
    </row>
    <row r="663" spans="1:13" s="64" customFormat="1" x14ac:dyDescent="0.2">
      <c r="A663" s="113" t="s">
        <v>51</v>
      </c>
      <c r="B663" s="178">
        <f t="shared" si="37"/>
        <v>46231</v>
      </c>
      <c r="C663" s="4" t="s">
        <v>678</v>
      </c>
      <c r="D663" s="105" t="s">
        <v>1302</v>
      </c>
      <c r="E663" s="105" t="s">
        <v>125</v>
      </c>
      <c r="F663" s="106">
        <v>60</v>
      </c>
      <c r="G663" s="107">
        <v>85</v>
      </c>
      <c r="H663" s="107">
        <f t="shared" si="38"/>
        <v>5100</v>
      </c>
      <c r="I663" s="37">
        <v>0</v>
      </c>
      <c r="J663" s="5">
        <f t="shared" si="39"/>
        <v>5100</v>
      </c>
      <c r="K663" s="4" t="s">
        <v>126</v>
      </c>
      <c r="L663" s="108" t="s">
        <v>127</v>
      </c>
      <c r="M663" s="152">
        <f t="shared" si="42"/>
        <v>0</v>
      </c>
    </row>
    <row r="664" spans="1:13" s="64" customFormat="1" x14ac:dyDescent="0.2">
      <c r="A664" s="113" t="s">
        <v>51</v>
      </c>
      <c r="B664" s="178">
        <f t="shared" ref="B664:B727" si="43">IF(A664="","",IF(ISNUMBER(A664),IFERROR(VLOOKUP(TEXT(A664,"yyyy/mm/dd"),BSAD,2,FALSE),""),IFERROR(VLOOKUP(A664,BSAD,2,FALSE),"")))</f>
        <v>46231</v>
      </c>
      <c r="C664" s="4" t="s">
        <v>678</v>
      </c>
      <c r="D664" s="105" t="s">
        <v>1302</v>
      </c>
      <c r="E664" s="105" t="s">
        <v>131</v>
      </c>
      <c r="F664" s="106">
        <v>1</v>
      </c>
      <c r="G664" s="107">
        <v>80</v>
      </c>
      <c r="H664" s="107">
        <f t="shared" ref="H664:H727" si="44">IF($F664="","",$F664*$G664)</f>
        <v>80</v>
      </c>
      <c r="I664" s="37">
        <v>0</v>
      </c>
      <c r="J664" s="5">
        <f t="shared" ref="J664:J727" si="45">IF($F664="","",$H664*(1-$I664/100))</f>
        <v>80</v>
      </c>
      <c r="K664" s="4" t="s">
        <v>126</v>
      </c>
      <c r="L664" s="108" t="s">
        <v>127</v>
      </c>
      <c r="M664" s="152">
        <f t="shared" si="42"/>
        <v>0</v>
      </c>
    </row>
    <row r="665" spans="1:13" s="64" customFormat="1" x14ac:dyDescent="0.2">
      <c r="A665" s="113" t="s">
        <v>51</v>
      </c>
      <c r="B665" s="178">
        <f t="shared" si="43"/>
        <v>46231</v>
      </c>
      <c r="C665" s="4" t="s">
        <v>679</v>
      </c>
      <c r="D665" s="105" t="s">
        <v>1305</v>
      </c>
      <c r="E665" s="105" t="s">
        <v>125</v>
      </c>
      <c r="F665" s="106">
        <v>20</v>
      </c>
      <c r="G665" s="107">
        <v>85</v>
      </c>
      <c r="H665" s="107">
        <f t="shared" si="44"/>
        <v>1700</v>
      </c>
      <c r="I665" s="37">
        <v>0</v>
      </c>
      <c r="J665" s="5">
        <f t="shared" si="45"/>
        <v>1700</v>
      </c>
      <c r="K665" s="4" t="s">
        <v>126</v>
      </c>
      <c r="L665" s="108" t="s">
        <v>127</v>
      </c>
      <c r="M665" s="152">
        <f t="shared" si="42"/>
        <v>0</v>
      </c>
    </row>
    <row r="666" spans="1:13" s="64" customFormat="1" x14ac:dyDescent="0.2">
      <c r="A666" s="113" t="s">
        <v>51</v>
      </c>
      <c r="B666" s="178">
        <f t="shared" si="43"/>
        <v>46231</v>
      </c>
      <c r="C666" s="4" t="s">
        <v>680</v>
      </c>
      <c r="D666" s="105" t="s">
        <v>1312</v>
      </c>
      <c r="E666" s="105" t="s">
        <v>125</v>
      </c>
      <c r="F666" s="106">
        <v>15</v>
      </c>
      <c r="G666" s="107">
        <v>85</v>
      </c>
      <c r="H666" s="107">
        <f t="shared" si="44"/>
        <v>1275</v>
      </c>
      <c r="I666" s="37">
        <v>0</v>
      </c>
      <c r="J666" s="5">
        <f t="shared" si="45"/>
        <v>1275</v>
      </c>
      <c r="K666" s="4" t="s">
        <v>126</v>
      </c>
      <c r="L666" s="108" t="s">
        <v>127</v>
      </c>
      <c r="M666" s="152">
        <f t="shared" si="42"/>
        <v>0</v>
      </c>
    </row>
    <row r="667" spans="1:13" s="64" customFormat="1" x14ac:dyDescent="0.2">
      <c r="A667" s="113" t="s">
        <v>51</v>
      </c>
      <c r="B667" s="178">
        <f t="shared" si="43"/>
        <v>46231</v>
      </c>
      <c r="C667" s="4" t="s">
        <v>681</v>
      </c>
      <c r="D667" s="105" t="s">
        <v>1311</v>
      </c>
      <c r="E667" s="105" t="s">
        <v>125</v>
      </c>
      <c r="F667" s="106">
        <v>5</v>
      </c>
      <c r="G667" s="107">
        <v>85</v>
      </c>
      <c r="H667" s="107">
        <f t="shared" si="44"/>
        <v>425</v>
      </c>
      <c r="I667" s="37">
        <v>0</v>
      </c>
      <c r="J667" s="5">
        <f t="shared" si="45"/>
        <v>425</v>
      </c>
      <c r="K667" s="4" t="s">
        <v>126</v>
      </c>
      <c r="L667" s="108" t="s">
        <v>127</v>
      </c>
      <c r="M667" s="152">
        <f t="shared" si="42"/>
        <v>0</v>
      </c>
    </row>
    <row r="668" spans="1:13" s="64" customFormat="1" x14ac:dyDescent="0.2">
      <c r="A668" s="113" t="s">
        <v>51</v>
      </c>
      <c r="B668" s="178">
        <f t="shared" si="43"/>
        <v>46231</v>
      </c>
      <c r="C668" s="4" t="s">
        <v>682</v>
      </c>
      <c r="D668" s="4" t="s">
        <v>1307</v>
      </c>
      <c r="E668" s="105" t="s">
        <v>125</v>
      </c>
      <c r="F668" s="36">
        <v>40</v>
      </c>
      <c r="G668" s="5">
        <v>86</v>
      </c>
      <c r="H668" s="107">
        <f t="shared" si="44"/>
        <v>3440</v>
      </c>
      <c r="I668" s="37">
        <v>0</v>
      </c>
      <c r="J668" s="5">
        <f t="shared" si="45"/>
        <v>3440</v>
      </c>
      <c r="K668" s="4" t="s">
        <v>126</v>
      </c>
      <c r="L668" s="108" t="s">
        <v>127</v>
      </c>
      <c r="M668" s="152">
        <f t="shared" si="42"/>
        <v>0</v>
      </c>
    </row>
    <row r="669" spans="1:13" s="64" customFormat="1" x14ac:dyDescent="0.2">
      <c r="A669" s="113" t="s">
        <v>51</v>
      </c>
      <c r="B669" s="178">
        <f t="shared" si="43"/>
        <v>46231</v>
      </c>
      <c r="C669" s="4" t="s">
        <v>682</v>
      </c>
      <c r="D669" s="4" t="s">
        <v>1307</v>
      </c>
      <c r="E669" s="105" t="s">
        <v>125</v>
      </c>
      <c r="F669" s="106">
        <v>50</v>
      </c>
      <c r="G669" s="107">
        <v>85</v>
      </c>
      <c r="H669" s="107">
        <f t="shared" si="44"/>
        <v>4250</v>
      </c>
      <c r="I669" s="37">
        <v>0</v>
      </c>
      <c r="J669" s="5">
        <f t="shared" si="45"/>
        <v>4250</v>
      </c>
      <c r="K669" s="4" t="s">
        <v>126</v>
      </c>
      <c r="L669" s="108" t="s">
        <v>127</v>
      </c>
      <c r="M669" s="152">
        <f t="shared" si="42"/>
        <v>0</v>
      </c>
    </row>
    <row r="670" spans="1:13" s="64" customFormat="1" x14ac:dyDescent="0.2">
      <c r="A670" s="113" t="s">
        <v>51</v>
      </c>
      <c r="B670" s="178">
        <f t="shared" si="43"/>
        <v>46231</v>
      </c>
      <c r="C670" s="4" t="s">
        <v>682</v>
      </c>
      <c r="D670" s="4" t="s">
        <v>1307</v>
      </c>
      <c r="E670" s="105" t="s">
        <v>131</v>
      </c>
      <c r="F670" s="106">
        <v>1</v>
      </c>
      <c r="G670" s="107">
        <v>80</v>
      </c>
      <c r="H670" s="107">
        <f t="shared" si="44"/>
        <v>80</v>
      </c>
      <c r="I670" s="37">
        <v>0</v>
      </c>
      <c r="J670" s="5">
        <f t="shared" si="45"/>
        <v>80</v>
      </c>
      <c r="K670" s="4" t="s">
        <v>126</v>
      </c>
      <c r="L670" s="108" t="s">
        <v>127</v>
      </c>
      <c r="M670" s="152">
        <f t="shared" si="42"/>
        <v>0</v>
      </c>
    </row>
    <row r="671" spans="1:13" s="64" customFormat="1" x14ac:dyDescent="0.2">
      <c r="A671" s="113" t="s">
        <v>51</v>
      </c>
      <c r="B671" s="178">
        <f t="shared" si="43"/>
        <v>46231</v>
      </c>
      <c r="C671" s="4" t="s">
        <v>683</v>
      </c>
      <c r="D671" s="105" t="s">
        <v>1306</v>
      </c>
      <c r="E671" s="105" t="s">
        <v>125</v>
      </c>
      <c r="F671" s="106">
        <v>20</v>
      </c>
      <c r="G671" s="107">
        <v>85</v>
      </c>
      <c r="H671" s="107">
        <f t="shared" si="44"/>
        <v>1700</v>
      </c>
      <c r="I671" s="37">
        <v>0</v>
      </c>
      <c r="J671" s="5">
        <f t="shared" si="45"/>
        <v>1700</v>
      </c>
      <c r="K671" s="4" t="s">
        <v>126</v>
      </c>
      <c r="L671" s="108" t="s">
        <v>127</v>
      </c>
      <c r="M671" s="152">
        <f t="shared" si="42"/>
        <v>0</v>
      </c>
    </row>
    <row r="672" spans="1:13" s="64" customFormat="1" x14ac:dyDescent="0.2">
      <c r="A672" s="113" t="s">
        <v>51</v>
      </c>
      <c r="B672" s="178">
        <f t="shared" si="43"/>
        <v>46231</v>
      </c>
      <c r="C672" s="4" t="s">
        <v>684</v>
      </c>
      <c r="D672" s="105" t="s">
        <v>141</v>
      </c>
      <c r="E672" s="105" t="s">
        <v>125</v>
      </c>
      <c r="F672" s="106">
        <v>25</v>
      </c>
      <c r="G672" s="107">
        <v>86</v>
      </c>
      <c r="H672" s="107">
        <f t="shared" si="44"/>
        <v>2150</v>
      </c>
      <c r="I672" s="37">
        <v>0</v>
      </c>
      <c r="J672" s="5">
        <f t="shared" si="45"/>
        <v>2150</v>
      </c>
      <c r="K672" s="4" t="s">
        <v>126</v>
      </c>
      <c r="L672" s="108" t="s">
        <v>127</v>
      </c>
      <c r="M672" s="152">
        <f t="shared" si="42"/>
        <v>0</v>
      </c>
    </row>
    <row r="673" spans="1:13" s="64" customFormat="1" x14ac:dyDescent="0.2">
      <c r="A673" s="113" t="s">
        <v>51</v>
      </c>
      <c r="B673" s="178">
        <f t="shared" si="43"/>
        <v>46231</v>
      </c>
      <c r="C673" s="4" t="s">
        <v>685</v>
      </c>
      <c r="D673" s="105" t="s">
        <v>139</v>
      </c>
      <c r="E673" s="105" t="s">
        <v>125</v>
      </c>
      <c r="F673" s="106">
        <v>3</v>
      </c>
      <c r="G673" s="107">
        <v>86</v>
      </c>
      <c r="H673" s="107">
        <f t="shared" si="44"/>
        <v>258</v>
      </c>
      <c r="I673" s="37">
        <v>0</v>
      </c>
      <c r="J673" s="5">
        <f t="shared" si="45"/>
        <v>258</v>
      </c>
      <c r="K673" s="4" t="s">
        <v>126</v>
      </c>
      <c r="L673" s="108" t="s">
        <v>127</v>
      </c>
      <c r="M673" s="152">
        <f t="shared" si="42"/>
        <v>0</v>
      </c>
    </row>
    <row r="674" spans="1:13" s="64" customFormat="1" x14ac:dyDescent="0.2">
      <c r="A674" s="113" t="s">
        <v>51</v>
      </c>
      <c r="B674" s="178">
        <f t="shared" si="43"/>
        <v>46231</v>
      </c>
      <c r="C674" s="4" t="s">
        <v>686</v>
      </c>
      <c r="D674" s="105" t="s">
        <v>1310</v>
      </c>
      <c r="E674" s="105" t="s">
        <v>125</v>
      </c>
      <c r="F674" s="106">
        <v>8</v>
      </c>
      <c r="G674" s="107">
        <v>85</v>
      </c>
      <c r="H674" s="107">
        <f t="shared" si="44"/>
        <v>680</v>
      </c>
      <c r="I674" s="37">
        <v>0</v>
      </c>
      <c r="J674" s="5">
        <f t="shared" si="45"/>
        <v>680</v>
      </c>
      <c r="K674" s="4" t="s">
        <v>126</v>
      </c>
      <c r="L674" s="108" t="s">
        <v>127</v>
      </c>
      <c r="M674" s="152">
        <f t="shared" si="42"/>
        <v>0</v>
      </c>
    </row>
    <row r="675" spans="1:13" s="64" customFormat="1" x14ac:dyDescent="0.2">
      <c r="A675" s="113" t="s">
        <v>51</v>
      </c>
      <c r="B675" s="178">
        <f t="shared" si="43"/>
        <v>46231</v>
      </c>
      <c r="C675" s="4" t="s">
        <v>687</v>
      </c>
      <c r="D675" s="105" t="s">
        <v>134</v>
      </c>
      <c r="E675" s="105" t="s">
        <v>125</v>
      </c>
      <c r="F675" s="106">
        <v>10</v>
      </c>
      <c r="G675" s="107">
        <v>85</v>
      </c>
      <c r="H675" s="107">
        <f t="shared" si="44"/>
        <v>850</v>
      </c>
      <c r="I675" s="37">
        <v>0</v>
      </c>
      <c r="J675" s="5">
        <f t="shared" si="45"/>
        <v>850</v>
      </c>
      <c r="K675" s="4" t="s">
        <v>126</v>
      </c>
      <c r="L675" s="108" t="s">
        <v>127</v>
      </c>
      <c r="M675" s="152">
        <f t="shared" si="42"/>
        <v>0</v>
      </c>
    </row>
    <row r="676" spans="1:13" s="64" customFormat="1" x14ac:dyDescent="0.2">
      <c r="A676" s="113" t="s">
        <v>51</v>
      </c>
      <c r="B676" s="178">
        <f t="shared" si="43"/>
        <v>46231</v>
      </c>
      <c r="C676" s="4" t="s">
        <v>688</v>
      </c>
      <c r="D676" s="105" t="s">
        <v>1309</v>
      </c>
      <c r="E676" s="105" t="s">
        <v>125</v>
      </c>
      <c r="F676" s="106">
        <v>16</v>
      </c>
      <c r="G676" s="107">
        <v>85</v>
      </c>
      <c r="H676" s="107">
        <f t="shared" si="44"/>
        <v>1360</v>
      </c>
      <c r="I676" s="37">
        <v>0</v>
      </c>
      <c r="J676" s="5">
        <f t="shared" si="45"/>
        <v>1360</v>
      </c>
      <c r="K676" s="4" t="s">
        <v>126</v>
      </c>
      <c r="L676" s="108" t="s">
        <v>127</v>
      </c>
      <c r="M676" s="152">
        <f t="shared" si="42"/>
        <v>0</v>
      </c>
    </row>
    <row r="677" spans="1:13" s="64" customFormat="1" x14ac:dyDescent="0.2">
      <c r="A677" s="113" t="s">
        <v>51</v>
      </c>
      <c r="B677" s="178">
        <f t="shared" si="43"/>
        <v>46231</v>
      </c>
      <c r="C677" s="4" t="s">
        <v>689</v>
      </c>
      <c r="D677" s="105" t="s">
        <v>1308</v>
      </c>
      <c r="E677" s="105" t="s">
        <v>125</v>
      </c>
      <c r="F677" s="106">
        <v>5</v>
      </c>
      <c r="G677" s="107">
        <v>85</v>
      </c>
      <c r="H677" s="107">
        <f t="shared" si="44"/>
        <v>425</v>
      </c>
      <c r="I677" s="37">
        <v>0</v>
      </c>
      <c r="J677" s="5">
        <f t="shared" si="45"/>
        <v>425</v>
      </c>
      <c r="K677" s="4" t="s">
        <v>126</v>
      </c>
      <c r="L677" s="108" t="s">
        <v>127</v>
      </c>
      <c r="M677" s="152">
        <f t="shared" si="42"/>
        <v>0</v>
      </c>
    </row>
    <row r="678" spans="1:13" s="64" customFormat="1" x14ac:dyDescent="0.2">
      <c r="A678" s="113" t="s">
        <v>51</v>
      </c>
      <c r="B678" s="178">
        <f t="shared" si="43"/>
        <v>46231</v>
      </c>
      <c r="C678" s="4" t="s">
        <v>690</v>
      </c>
      <c r="D678" s="105" t="s">
        <v>1325</v>
      </c>
      <c r="E678" s="105" t="s">
        <v>125</v>
      </c>
      <c r="F678" s="106">
        <v>15</v>
      </c>
      <c r="G678" s="107">
        <v>86</v>
      </c>
      <c r="H678" s="107">
        <f t="shared" si="44"/>
        <v>1290</v>
      </c>
      <c r="I678" s="37">
        <v>0</v>
      </c>
      <c r="J678" s="5">
        <f t="shared" si="45"/>
        <v>1290</v>
      </c>
      <c r="K678" s="4" t="s">
        <v>126</v>
      </c>
      <c r="L678" s="108" t="s">
        <v>127</v>
      </c>
      <c r="M678" s="152">
        <f t="shared" si="42"/>
        <v>0</v>
      </c>
    </row>
    <row r="679" spans="1:13" s="64" customFormat="1" x14ac:dyDescent="0.2">
      <c r="A679" s="113" t="s">
        <v>51</v>
      </c>
      <c r="B679" s="178">
        <f t="shared" si="43"/>
        <v>46231</v>
      </c>
      <c r="C679" s="4" t="s">
        <v>690</v>
      </c>
      <c r="D679" s="105" t="s">
        <v>1325</v>
      </c>
      <c r="E679" s="105" t="s">
        <v>149</v>
      </c>
      <c r="F679" s="106">
        <v>1.5</v>
      </c>
      <c r="G679" s="107">
        <v>775</v>
      </c>
      <c r="H679" s="107">
        <f t="shared" si="44"/>
        <v>1162.5</v>
      </c>
      <c r="I679" s="37">
        <v>0</v>
      </c>
      <c r="J679" s="5">
        <f t="shared" si="45"/>
        <v>1162.5</v>
      </c>
      <c r="K679" s="4" t="s">
        <v>126</v>
      </c>
      <c r="L679" s="108" t="s">
        <v>127</v>
      </c>
      <c r="M679" s="152">
        <f t="shared" si="42"/>
        <v>0</v>
      </c>
    </row>
    <row r="680" spans="1:13" s="64" customFormat="1" x14ac:dyDescent="0.2">
      <c r="A680" s="113" t="s">
        <v>51</v>
      </c>
      <c r="B680" s="178">
        <f t="shared" si="43"/>
        <v>46231</v>
      </c>
      <c r="C680" s="4" t="s">
        <v>691</v>
      </c>
      <c r="D680" s="105" t="s">
        <v>145</v>
      </c>
      <c r="E680" s="105" t="s">
        <v>125</v>
      </c>
      <c r="F680" s="106">
        <v>25</v>
      </c>
      <c r="G680" s="107">
        <v>95</v>
      </c>
      <c r="H680" s="107">
        <f t="shared" si="44"/>
        <v>2375</v>
      </c>
      <c r="I680" s="37">
        <v>0</v>
      </c>
      <c r="J680" s="5">
        <f t="shared" si="45"/>
        <v>2375</v>
      </c>
      <c r="K680" s="4" t="s">
        <v>126</v>
      </c>
      <c r="L680" s="108" t="s">
        <v>127</v>
      </c>
      <c r="M680" s="152">
        <f t="shared" si="42"/>
        <v>0</v>
      </c>
    </row>
    <row r="681" spans="1:13" s="64" customFormat="1" x14ac:dyDescent="0.2">
      <c r="A681" s="113" t="s">
        <v>51</v>
      </c>
      <c r="B681" s="178">
        <f t="shared" si="43"/>
        <v>46231</v>
      </c>
      <c r="C681" s="4" t="s">
        <v>691</v>
      </c>
      <c r="D681" s="105" t="s">
        <v>145</v>
      </c>
      <c r="E681" s="4" t="s">
        <v>125</v>
      </c>
      <c r="F681" s="36">
        <v>12</v>
      </c>
      <c r="G681" s="5">
        <v>85</v>
      </c>
      <c r="H681" s="107">
        <f t="shared" si="44"/>
        <v>1020</v>
      </c>
      <c r="I681" s="37">
        <v>0</v>
      </c>
      <c r="J681" s="5">
        <f t="shared" si="45"/>
        <v>1020</v>
      </c>
      <c r="K681" s="4" t="s">
        <v>126</v>
      </c>
      <c r="L681" s="108" t="s">
        <v>127</v>
      </c>
      <c r="M681" s="152">
        <f t="shared" si="42"/>
        <v>0</v>
      </c>
    </row>
    <row r="682" spans="1:13" s="64" customFormat="1" x14ac:dyDescent="0.2">
      <c r="A682" s="113" t="s">
        <v>51</v>
      </c>
      <c r="B682" s="178">
        <f t="shared" si="43"/>
        <v>46231</v>
      </c>
      <c r="C682" s="4" t="s">
        <v>692</v>
      </c>
      <c r="D682" s="105" t="s">
        <v>147</v>
      </c>
      <c r="E682" s="4" t="s">
        <v>125</v>
      </c>
      <c r="F682" s="106">
        <v>34</v>
      </c>
      <c r="G682" s="107">
        <v>84</v>
      </c>
      <c r="H682" s="107">
        <f t="shared" si="44"/>
        <v>2856</v>
      </c>
      <c r="I682" s="37">
        <v>0</v>
      </c>
      <c r="J682" s="5">
        <f t="shared" si="45"/>
        <v>2856</v>
      </c>
      <c r="K682" s="4" t="s">
        <v>126</v>
      </c>
      <c r="L682" s="108" t="s">
        <v>127</v>
      </c>
      <c r="M682" s="152">
        <f t="shared" si="42"/>
        <v>0</v>
      </c>
    </row>
    <row r="683" spans="1:13" s="64" customFormat="1" x14ac:dyDescent="0.2">
      <c r="A683" s="113" t="s">
        <v>51</v>
      </c>
      <c r="B683" s="178">
        <f t="shared" si="43"/>
        <v>46231</v>
      </c>
      <c r="C683" s="4" t="s">
        <v>693</v>
      </c>
      <c r="D683" s="105" t="s">
        <v>151</v>
      </c>
      <c r="E683" s="4" t="s">
        <v>125</v>
      </c>
      <c r="F683" s="106">
        <v>6</v>
      </c>
      <c r="G683" s="107">
        <v>85</v>
      </c>
      <c r="H683" s="107">
        <f t="shared" si="44"/>
        <v>510</v>
      </c>
      <c r="I683" s="37">
        <v>0</v>
      </c>
      <c r="J683" s="5">
        <f t="shared" si="45"/>
        <v>510</v>
      </c>
      <c r="K683" s="4" t="s">
        <v>126</v>
      </c>
      <c r="L683" s="108" t="s">
        <v>127</v>
      </c>
      <c r="M683" s="152">
        <f t="shared" si="42"/>
        <v>0</v>
      </c>
    </row>
    <row r="684" spans="1:13" s="64" customFormat="1" x14ac:dyDescent="0.2">
      <c r="A684" s="113" t="s">
        <v>51</v>
      </c>
      <c r="B684" s="178">
        <f t="shared" si="43"/>
        <v>46231</v>
      </c>
      <c r="C684" s="4" t="s">
        <v>694</v>
      </c>
      <c r="D684" s="4" t="s">
        <v>533</v>
      </c>
      <c r="E684" s="4" t="s">
        <v>125</v>
      </c>
      <c r="F684" s="106">
        <v>2</v>
      </c>
      <c r="G684" s="107">
        <v>90</v>
      </c>
      <c r="H684" s="107">
        <f t="shared" si="44"/>
        <v>180</v>
      </c>
      <c r="I684" s="37">
        <v>0</v>
      </c>
      <c r="J684" s="5">
        <f t="shared" si="45"/>
        <v>180</v>
      </c>
      <c r="K684" s="4" t="s">
        <v>126</v>
      </c>
      <c r="L684" s="4" t="s">
        <v>1094</v>
      </c>
      <c r="M684" s="152">
        <f t="shared" si="42"/>
        <v>0</v>
      </c>
    </row>
    <row r="685" spans="1:13" s="64" customFormat="1" x14ac:dyDescent="0.2">
      <c r="A685" s="113" t="s">
        <v>51</v>
      </c>
      <c r="B685" s="178">
        <f t="shared" si="43"/>
        <v>46231</v>
      </c>
      <c r="C685" s="4" t="s">
        <v>695</v>
      </c>
      <c r="D685" s="105" t="s">
        <v>153</v>
      </c>
      <c r="E685" s="105" t="s">
        <v>125</v>
      </c>
      <c r="F685" s="106">
        <v>5.75</v>
      </c>
      <c r="G685" s="107">
        <v>100</v>
      </c>
      <c r="H685" s="107">
        <f t="shared" si="44"/>
        <v>575</v>
      </c>
      <c r="I685" s="37">
        <v>0</v>
      </c>
      <c r="J685" s="5">
        <f t="shared" si="45"/>
        <v>575</v>
      </c>
      <c r="K685" s="4" t="s">
        <v>126</v>
      </c>
      <c r="L685" s="108" t="s">
        <v>127</v>
      </c>
      <c r="M685" s="152">
        <f t="shared" si="42"/>
        <v>0</v>
      </c>
    </row>
    <row r="686" spans="1:13" s="64" customFormat="1" x14ac:dyDescent="0.2">
      <c r="A686" s="113" t="s">
        <v>51</v>
      </c>
      <c r="B686" s="178">
        <f t="shared" si="43"/>
        <v>46231</v>
      </c>
      <c r="C686" s="4" t="s">
        <v>695</v>
      </c>
      <c r="D686" s="105" t="s">
        <v>153</v>
      </c>
      <c r="E686" s="105" t="s">
        <v>125</v>
      </c>
      <c r="F686" s="106">
        <v>1</v>
      </c>
      <c r="G686" s="107">
        <v>1100</v>
      </c>
      <c r="H686" s="107">
        <f t="shared" si="44"/>
        <v>1100</v>
      </c>
      <c r="I686" s="37">
        <v>0</v>
      </c>
      <c r="J686" s="5">
        <f t="shared" si="45"/>
        <v>1100</v>
      </c>
      <c r="K686" s="4" t="s">
        <v>126</v>
      </c>
      <c r="L686" s="108" t="s">
        <v>127</v>
      </c>
      <c r="M686" s="152">
        <f t="shared" si="42"/>
        <v>0</v>
      </c>
    </row>
    <row r="687" spans="1:13" s="64" customFormat="1" x14ac:dyDescent="0.2">
      <c r="A687" s="113" t="s">
        <v>696</v>
      </c>
      <c r="B687" s="178">
        <f t="shared" si="43"/>
        <v>46232</v>
      </c>
      <c r="C687" s="4" t="s">
        <v>697</v>
      </c>
      <c r="D687" s="105" t="s">
        <v>1302</v>
      </c>
      <c r="E687" s="105" t="s">
        <v>125</v>
      </c>
      <c r="F687" s="106">
        <v>60</v>
      </c>
      <c r="G687" s="107">
        <v>85</v>
      </c>
      <c r="H687" s="107">
        <f t="shared" si="44"/>
        <v>5100</v>
      </c>
      <c r="I687" s="37">
        <v>0</v>
      </c>
      <c r="J687" s="5">
        <f t="shared" si="45"/>
        <v>5100</v>
      </c>
      <c r="K687" s="4" t="s">
        <v>126</v>
      </c>
      <c r="L687" s="108" t="s">
        <v>127</v>
      </c>
      <c r="M687" s="152">
        <f t="shared" si="42"/>
        <v>0</v>
      </c>
    </row>
    <row r="688" spans="1:13" s="64" customFormat="1" x14ac:dyDescent="0.2">
      <c r="A688" s="113" t="s">
        <v>696</v>
      </c>
      <c r="B688" s="178">
        <f t="shared" si="43"/>
        <v>46232</v>
      </c>
      <c r="C688" s="4" t="s">
        <v>697</v>
      </c>
      <c r="D688" s="105" t="s">
        <v>1302</v>
      </c>
      <c r="E688" s="105" t="s">
        <v>131</v>
      </c>
      <c r="F688" s="106">
        <v>1</v>
      </c>
      <c r="G688" s="107">
        <v>80</v>
      </c>
      <c r="H688" s="107">
        <f t="shared" si="44"/>
        <v>80</v>
      </c>
      <c r="I688" s="37">
        <v>0</v>
      </c>
      <c r="J688" s="5">
        <f t="shared" si="45"/>
        <v>80</v>
      </c>
      <c r="K688" s="4" t="s">
        <v>126</v>
      </c>
      <c r="L688" s="108" t="s">
        <v>127</v>
      </c>
      <c r="M688" s="152">
        <f t="shared" si="42"/>
        <v>0</v>
      </c>
    </row>
    <row r="689" spans="1:13" s="64" customFormat="1" x14ac:dyDescent="0.2">
      <c r="A689" s="113" t="s">
        <v>696</v>
      </c>
      <c r="B689" s="178">
        <f t="shared" si="43"/>
        <v>46232</v>
      </c>
      <c r="C689" s="4" t="s">
        <v>697</v>
      </c>
      <c r="D689" s="105" t="s">
        <v>1302</v>
      </c>
      <c r="E689" s="105" t="s">
        <v>149</v>
      </c>
      <c r="F689" s="106">
        <v>5</v>
      </c>
      <c r="G689" s="107">
        <v>800</v>
      </c>
      <c r="H689" s="107">
        <f t="shared" si="44"/>
        <v>4000</v>
      </c>
      <c r="I689" s="37">
        <v>0</v>
      </c>
      <c r="J689" s="5">
        <f t="shared" si="45"/>
        <v>4000</v>
      </c>
      <c r="K689" s="4" t="s">
        <v>126</v>
      </c>
      <c r="L689" s="108" t="s">
        <v>127</v>
      </c>
      <c r="M689" s="152">
        <f t="shared" si="42"/>
        <v>0</v>
      </c>
    </row>
    <row r="690" spans="1:13" s="64" customFormat="1" x14ac:dyDescent="0.2">
      <c r="A690" s="113" t="s">
        <v>696</v>
      </c>
      <c r="B690" s="178">
        <f t="shared" si="43"/>
        <v>46232</v>
      </c>
      <c r="C690" s="4" t="s">
        <v>698</v>
      </c>
      <c r="D690" s="105" t="s">
        <v>1305</v>
      </c>
      <c r="E690" s="105" t="s">
        <v>125</v>
      </c>
      <c r="F690" s="106">
        <v>60</v>
      </c>
      <c r="G690" s="107">
        <v>85</v>
      </c>
      <c r="H690" s="107">
        <f t="shared" si="44"/>
        <v>5100</v>
      </c>
      <c r="I690" s="37">
        <v>0</v>
      </c>
      <c r="J690" s="5">
        <f t="shared" si="45"/>
        <v>5100</v>
      </c>
      <c r="K690" s="4" t="s">
        <v>126</v>
      </c>
      <c r="L690" s="108" t="s">
        <v>127</v>
      </c>
      <c r="M690" s="152">
        <f t="shared" si="42"/>
        <v>0</v>
      </c>
    </row>
    <row r="691" spans="1:13" s="64" customFormat="1" x14ac:dyDescent="0.2">
      <c r="A691" s="113" t="s">
        <v>696</v>
      </c>
      <c r="B691" s="178">
        <f t="shared" si="43"/>
        <v>46232</v>
      </c>
      <c r="C691" s="4" t="s">
        <v>699</v>
      </c>
      <c r="D691" s="105" t="s">
        <v>1312</v>
      </c>
      <c r="E691" s="105" t="s">
        <v>125</v>
      </c>
      <c r="F691" s="106">
        <v>15</v>
      </c>
      <c r="G691" s="107">
        <v>85</v>
      </c>
      <c r="H691" s="107">
        <f t="shared" si="44"/>
        <v>1275</v>
      </c>
      <c r="I691" s="37">
        <v>0</v>
      </c>
      <c r="J691" s="5">
        <f t="shared" si="45"/>
        <v>1275</v>
      </c>
      <c r="K691" s="4" t="s">
        <v>126</v>
      </c>
      <c r="L691" s="108" t="s">
        <v>127</v>
      </c>
      <c r="M691" s="152">
        <f t="shared" si="42"/>
        <v>0</v>
      </c>
    </row>
    <row r="692" spans="1:13" s="64" customFormat="1" x14ac:dyDescent="0.2">
      <c r="A692" s="113" t="s">
        <v>696</v>
      </c>
      <c r="B692" s="178">
        <f t="shared" si="43"/>
        <v>46232</v>
      </c>
      <c r="C692" s="4" t="s">
        <v>700</v>
      </c>
      <c r="D692" s="105" t="s">
        <v>1311</v>
      </c>
      <c r="E692" s="105" t="s">
        <v>125</v>
      </c>
      <c r="F692" s="106">
        <v>5</v>
      </c>
      <c r="G692" s="107">
        <v>85</v>
      </c>
      <c r="H692" s="107">
        <f t="shared" si="44"/>
        <v>425</v>
      </c>
      <c r="I692" s="37">
        <v>0</v>
      </c>
      <c r="J692" s="5">
        <f t="shared" si="45"/>
        <v>425</v>
      </c>
      <c r="K692" s="4" t="s">
        <v>126</v>
      </c>
      <c r="L692" s="108" t="s">
        <v>127</v>
      </c>
      <c r="M692" s="152">
        <f t="shared" si="42"/>
        <v>0</v>
      </c>
    </row>
    <row r="693" spans="1:13" s="64" customFormat="1" x14ac:dyDescent="0.2">
      <c r="A693" s="113" t="s">
        <v>696</v>
      </c>
      <c r="B693" s="178">
        <f t="shared" si="43"/>
        <v>46232</v>
      </c>
      <c r="C693" s="4" t="s">
        <v>701</v>
      </c>
      <c r="D693" s="105" t="s">
        <v>1307</v>
      </c>
      <c r="E693" s="105" t="s">
        <v>125</v>
      </c>
      <c r="F693" s="106">
        <v>40</v>
      </c>
      <c r="G693" s="107">
        <v>86</v>
      </c>
      <c r="H693" s="107">
        <f t="shared" si="44"/>
        <v>3440</v>
      </c>
      <c r="I693" s="37">
        <v>0</v>
      </c>
      <c r="J693" s="5">
        <f t="shared" si="45"/>
        <v>3440</v>
      </c>
      <c r="K693" s="4" t="s">
        <v>126</v>
      </c>
      <c r="L693" s="108" t="s">
        <v>127</v>
      </c>
      <c r="M693" s="152">
        <f t="shared" si="42"/>
        <v>0</v>
      </c>
    </row>
    <row r="694" spans="1:13" s="64" customFormat="1" x14ac:dyDescent="0.2">
      <c r="A694" s="113" t="s">
        <v>696</v>
      </c>
      <c r="B694" s="178">
        <f t="shared" si="43"/>
        <v>46232</v>
      </c>
      <c r="C694" s="4" t="s">
        <v>701</v>
      </c>
      <c r="D694" s="105" t="s">
        <v>1307</v>
      </c>
      <c r="E694" s="105" t="s">
        <v>125</v>
      </c>
      <c r="F694" s="36">
        <v>60</v>
      </c>
      <c r="G694" s="5">
        <v>85</v>
      </c>
      <c r="H694" s="107">
        <f t="shared" si="44"/>
        <v>5100</v>
      </c>
      <c r="I694" s="37">
        <v>0</v>
      </c>
      <c r="J694" s="5">
        <f t="shared" si="45"/>
        <v>5100</v>
      </c>
      <c r="K694" s="4" t="s">
        <v>126</v>
      </c>
      <c r="L694" s="108" t="s">
        <v>127</v>
      </c>
      <c r="M694" s="152">
        <f t="shared" si="42"/>
        <v>0</v>
      </c>
    </row>
    <row r="695" spans="1:13" s="64" customFormat="1" x14ac:dyDescent="0.2">
      <c r="A695" s="113" t="s">
        <v>696</v>
      </c>
      <c r="B695" s="178">
        <f t="shared" si="43"/>
        <v>46232</v>
      </c>
      <c r="C695" s="4" t="s">
        <v>701</v>
      </c>
      <c r="D695" s="105" t="s">
        <v>1307</v>
      </c>
      <c r="E695" s="105" t="s">
        <v>131</v>
      </c>
      <c r="F695" s="106">
        <v>1</v>
      </c>
      <c r="G695" s="107">
        <v>80</v>
      </c>
      <c r="H695" s="107">
        <f t="shared" si="44"/>
        <v>80</v>
      </c>
      <c r="I695" s="37">
        <v>0</v>
      </c>
      <c r="J695" s="5">
        <f t="shared" si="45"/>
        <v>80</v>
      </c>
      <c r="K695" s="4" t="s">
        <v>126</v>
      </c>
      <c r="L695" s="108" t="s">
        <v>127</v>
      </c>
      <c r="M695" s="152">
        <f t="shared" si="42"/>
        <v>0</v>
      </c>
    </row>
    <row r="696" spans="1:13" s="64" customFormat="1" x14ac:dyDescent="0.2">
      <c r="A696" s="113" t="s">
        <v>696</v>
      </c>
      <c r="B696" s="178">
        <f t="shared" si="43"/>
        <v>46232</v>
      </c>
      <c r="C696" s="4" t="s">
        <v>702</v>
      </c>
      <c r="D696" s="105" t="s">
        <v>1306</v>
      </c>
      <c r="E696" s="105" t="s">
        <v>125</v>
      </c>
      <c r="F696" s="106">
        <v>25</v>
      </c>
      <c r="G696" s="107">
        <v>85</v>
      </c>
      <c r="H696" s="107">
        <f t="shared" si="44"/>
        <v>2125</v>
      </c>
      <c r="I696" s="37">
        <v>0</v>
      </c>
      <c r="J696" s="5">
        <f t="shared" si="45"/>
        <v>2125</v>
      </c>
      <c r="K696" s="4" t="s">
        <v>126</v>
      </c>
      <c r="L696" s="108" t="s">
        <v>127</v>
      </c>
      <c r="M696" s="152">
        <f t="shared" si="42"/>
        <v>0</v>
      </c>
    </row>
    <row r="697" spans="1:13" s="64" customFormat="1" x14ac:dyDescent="0.2">
      <c r="A697" s="113" t="s">
        <v>696</v>
      </c>
      <c r="B697" s="178">
        <f t="shared" si="43"/>
        <v>46232</v>
      </c>
      <c r="C697" s="4" t="s">
        <v>703</v>
      </c>
      <c r="D697" s="105" t="s">
        <v>141</v>
      </c>
      <c r="E697" s="105" t="s">
        <v>125</v>
      </c>
      <c r="F697" s="106">
        <v>30</v>
      </c>
      <c r="G697" s="107">
        <v>86</v>
      </c>
      <c r="H697" s="107">
        <f t="shared" si="44"/>
        <v>2580</v>
      </c>
      <c r="I697" s="37">
        <v>0</v>
      </c>
      <c r="J697" s="5">
        <f t="shared" si="45"/>
        <v>2580</v>
      </c>
      <c r="K697" s="4" t="s">
        <v>126</v>
      </c>
      <c r="L697" s="108" t="s">
        <v>127</v>
      </c>
      <c r="M697" s="152">
        <f t="shared" si="42"/>
        <v>0</v>
      </c>
    </row>
    <row r="698" spans="1:13" s="64" customFormat="1" x14ac:dyDescent="0.2">
      <c r="A698" s="113" t="s">
        <v>696</v>
      </c>
      <c r="B698" s="178">
        <f t="shared" si="43"/>
        <v>46232</v>
      </c>
      <c r="C698" s="4" t="s">
        <v>704</v>
      </c>
      <c r="D698" s="105" t="s">
        <v>139</v>
      </c>
      <c r="E698" s="105" t="s">
        <v>125</v>
      </c>
      <c r="F698" s="106">
        <v>3</v>
      </c>
      <c r="G698" s="107">
        <v>86</v>
      </c>
      <c r="H698" s="107">
        <f t="shared" si="44"/>
        <v>258</v>
      </c>
      <c r="I698" s="37">
        <v>0</v>
      </c>
      <c r="J698" s="5">
        <f t="shared" si="45"/>
        <v>258</v>
      </c>
      <c r="K698" s="4" t="s">
        <v>126</v>
      </c>
      <c r="L698" s="108" t="s">
        <v>127</v>
      </c>
      <c r="M698" s="152">
        <f t="shared" si="42"/>
        <v>0</v>
      </c>
    </row>
    <row r="699" spans="1:13" s="64" customFormat="1" x14ac:dyDescent="0.2">
      <c r="A699" s="113" t="s">
        <v>696</v>
      </c>
      <c r="B699" s="178">
        <f t="shared" si="43"/>
        <v>46232</v>
      </c>
      <c r="C699" s="4" t="s">
        <v>705</v>
      </c>
      <c r="D699" s="105" t="s">
        <v>1310</v>
      </c>
      <c r="E699" s="105" t="s">
        <v>125</v>
      </c>
      <c r="F699" s="106">
        <v>8</v>
      </c>
      <c r="G699" s="107">
        <v>85</v>
      </c>
      <c r="H699" s="107">
        <f t="shared" si="44"/>
        <v>680</v>
      </c>
      <c r="I699" s="37">
        <v>0</v>
      </c>
      <c r="J699" s="5">
        <f t="shared" si="45"/>
        <v>680</v>
      </c>
      <c r="K699" s="4" t="s">
        <v>126</v>
      </c>
      <c r="L699" s="108" t="s">
        <v>127</v>
      </c>
      <c r="M699" s="152">
        <f t="shared" si="42"/>
        <v>0</v>
      </c>
    </row>
    <row r="700" spans="1:13" s="64" customFormat="1" x14ac:dyDescent="0.2">
      <c r="A700" s="113" t="s">
        <v>696</v>
      </c>
      <c r="B700" s="178">
        <f t="shared" si="43"/>
        <v>46232</v>
      </c>
      <c r="C700" s="4" t="s">
        <v>706</v>
      </c>
      <c r="D700" s="105" t="s">
        <v>1309</v>
      </c>
      <c r="E700" s="105" t="s">
        <v>125</v>
      </c>
      <c r="F700" s="106">
        <v>12</v>
      </c>
      <c r="G700" s="107">
        <v>85</v>
      </c>
      <c r="H700" s="107">
        <f t="shared" si="44"/>
        <v>1020</v>
      </c>
      <c r="I700" s="37">
        <v>0</v>
      </c>
      <c r="J700" s="5">
        <f t="shared" si="45"/>
        <v>1020</v>
      </c>
      <c r="K700" s="4" t="s">
        <v>126</v>
      </c>
      <c r="L700" s="108" t="s">
        <v>127</v>
      </c>
      <c r="M700" s="152">
        <f t="shared" si="42"/>
        <v>0</v>
      </c>
    </row>
    <row r="701" spans="1:13" s="64" customFormat="1" x14ac:dyDescent="0.2">
      <c r="A701" s="113" t="s">
        <v>696</v>
      </c>
      <c r="B701" s="178">
        <f t="shared" si="43"/>
        <v>46232</v>
      </c>
      <c r="C701" s="4" t="s">
        <v>707</v>
      </c>
      <c r="D701" s="105" t="s">
        <v>1325</v>
      </c>
      <c r="E701" s="105" t="s">
        <v>125</v>
      </c>
      <c r="F701" s="106">
        <v>15</v>
      </c>
      <c r="G701" s="107">
        <v>86</v>
      </c>
      <c r="H701" s="107">
        <f t="shared" si="44"/>
        <v>1290</v>
      </c>
      <c r="I701" s="37">
        <v>0</v>
      </c>
      <c r="J701" s="5">
        <f t="shared" si="45"/>
        <v>1290</v>
      </c>
      <c r="K701" s="4" t="s">
        <v>126</v>
      </c>
      <c r="L701" s="108" t="s">
        <v>127</v>
      </c>
      <c r="M701" s="152">
        <f t="shared" si="42"/>
        <v>0</v>
      </c>
    </row>
    <row r="702" spans="1:13" s="64" customFormat="1" x14ac:dyDescent="0.2">
      <c r="A702" s="113" t="s">
        <v>696</v>
      </c>
      <c r="B702" s="178">
        <f t="shared" si="43"/>
        <v>46232</v>
      </c>
      <c r="C702" s="4" t="s">
        <v>708</v>
      </c>
      <c r="D702" s="105" t="s">
        <v>9655</v>
      </c>
      <c r="E702" s="105" t="s">
        <v>125</v>
      </c>
      <c r="F702" s="106">
        <v>35</v>
      </c>
      <c r="G702" s="107">
        <v>85</v>
      </c>
      <c r="H702" s="107">
        <f t="shared" si="44"/>
        <v>2975</v>
      </c>
      <c r="I702" s="37">
        <v>0</v>
      </c>
      <c r="J702" s="5">
        <f t="shared" si="45"/>
        <v>2975</v>
      </c>
      <c r="K702" s="4" t="s">
        <v>126</v>
      </c>
      <c r="L702" s="108" t="s">
        <v>127</v>
      </c>
      <c r="M702" s="152">
        <f t="shared" si="42"/>
        <v>0</v>
      </c>
    </row>
    <row r="703" spans="1:13" s="64" customFormat="1" x14ac:dyDescent="0.2">
      <c r="A703" s="113" t="s">
        <v>696</v>
      </c>
      <c r="B703" s="178">
        <f t="shared" si="43"/>
        <v>46232</v>
      </c>
      <c r="C703" s="4" t="s">
        <v>709</v>
      </c>
      <c r="D703" s="105" t="s">
        <v>8920</v>
      </c>
      <c r="E703" s="105" t="s">
        <v>125</v>
      </c>
      <c r="F703" s="106">
        <v>30</v>
      </c>
      <c r="G703" s="107">
        <v>85</v>
      </c>
      <c r="H703" s="107">
        <f t="shared" si="44"/>
        <v>2550</v>
      </c>
      <c r="I703" s="37">
        <v>0</v>
      </c>
      <c r="J703" s="5">
        <f t="shared" si="45"/>
        <v>2550</v>
      </c>
      <c r="K703" s="4" t="s">
        <v>126</v>
      </c>
      <c r="L703" s="108" t="s">
        <v>127</v>
      </c>
      <c r="M703" s="152">
        <f t="shared" si="42"/>
        <v>0</v>
      </c>
    </row>
    <row r="704" spans="1:13" s="64" customFormat="1" x14ac:dyDescent="0.2">
      <c r="A704" s="113" t="s">
        <v>696</v>
      </c>
      <c r="B704" s="178">
        <f t="shared" si="43"/>
        <v>46232</v>
      </c>
      <c r="C704" s="4" t="s">
        <v>710</v>
      </c>
      <c r="D704" s="105" t="s">
        <v>145</v>
      </c>
      <c r="E704" s="105" t="s">
        <v>125</v>
      </c>
      <c r="F704" s="106">
        <v>25</v>
      </c>
      <c r="G704" s="107">
        <v>95</v>
      </c>
      <c r="H704" s="107">
        <f t="shared" si="44"/>
        <v>2375</v>
      </c>
      <c r="I704" s="37">
        <v>0</v>
      </c>
      <c r="J704" s="5">
        <f t="shared" si="45"/>
        <v>2375</v>
      </c>
      <c r="K704" s="4" t="s">
        <v>126</v>
      </c>
      <c r="L704" s="108" t="s">
        <v>127</v>
      </c>
      <c r="M704" s="152">
        <f t="shared" si="42"/>
        <v>0</v>
      </c>
    </row>
    <row r="705" spans="1:13" s="64" customFormat="1" x14ac:dyDescent="0.2">
      <c r="A705" s="113" t="s">
        <v>696</v>
      </c>
      <c r="B705" s="178">
        <f t="shared" si="43"/>
        <v>46232</v>
      </c>
      <c r="C705" s="4" t="s">
        <v>711</v>
      </c>
      <c r="D705" s="105" t="s">
        <v>147</v>
      </c>
      <c r="E705" s="105" t="s">
        <v>125</v>
      </c>
      <c r="F705" s="106">
        <v>33</v>
      </c>
      <c r="G705" s="107">
        <v>84</v>
      </c>
      <c r="H705" s="107">
        <f t="shared" si="44"/>
        <v>2772</v>
      </c>
      <c r="I705" s="37">
        <v>0</v>
      </c>
      <c r="J705" s="5">
        <f t="shared" si="45"/>
        <v>2772</v>
      </c>
      <c r="K705" s="4" t="s">
        <v>126</v>
      </c>
      <c r="L705" s="108" t="s">
        <v>127</v>
      </c>
      <c r="M705" s="152">
        <f t="shared" si="42"/>
        <v>0</v>
      </c>
    </row>
    <row r="706" spans="1:13" s="64" customFormat="1" x14ac:dyDescent="0.2">
      <c r="A706" s="113" t="s">
        <v>696</v>
      </c>
      <c r="B706" s="178">
        <f t="shared" si="43"/>
        <v>46232</v>
      </c>
      <c r="C706" s="4" t="s">
        <v>712</v>
      </c>
      <c r="D706" s="105" t="s">
        <v>151</v>
      </c>
      <c r="E706" s="105" t="s">
        <v>125</v>
      </c>
      <c r="F706" s="106">
        <v>6</v>
      </c>
      <c r="G706" s="107">
        <v>85</v>
      </c>
      <c r="H706" s="107">
        <f t="shared" si="44"/>
        <v>510</v>
      </c>
      <c r="I706" s="37">
        <v>0</v>
      </c>
      <c r="J706" s="5">
        <f t="shared" si="45"/>
        <v>510</v>
      </c>
      <c r="K706" s="4" t="s">
        <v>126</v>
      </c>
      <c r="L706" s="108" t="s">
        <v>127</v>
      </c>
      <c r="M706" s="152">
        <f t="shared" si="42"/>
        <v>0</v>
      </c>
    </row>
    <row r="707" spans="1:13" s="64" customFormat="1" x14ac:dyDescent="0.2">
      <c r="A707" s="113" t="s">
        <v>696</v>
      </c>
      <c r="B707" s="178">
        <f t="shared" si="43"/>
        <v>46232</v>
      </c>
      <c r="C707" s="4" t="s">
        <v>713</v>
      </c>
      <c r="D707" s="4" t="s">
        <v>264</v>
      </c>
      <c r="E707" s="105" t="s">
        <v>125</v>
      </c>
      <c r="F707" s="36">
        <v>2</v>
      </c>
      <c r="G707" s="5">
        <v>100</v>
      </c>
      <c r="H707" s="107">
        <f t="shared" si="44"/>
        <v>200</v>
      </c>
      <c r="I707" s="37">
        <v>0</v>
      </c>
      <c r="J707" s="5">
        <f t="shared" si="45"/>
        <v>200</v>
      </c>
      <c r="K707" s="4" t="s">
        <v>126</v>
      </c>
      <c r="L707" s="108" t="s">
        <v>127</v>
      </c>
      <c r="M707" s="152">
        <f t="shared" ref="M707:M770" si="46">H707-J707</f>
        <v>0</v>
      </c>
    </row>
    <row r="708" spans="1:13" s="64" customFormat="1" x14ac:dyDescent="0.2">
      <c r="A708" s="113" t="s">
        <v>696</v>
      </c>
      <c r="B708" s="178">
        <f t="shared" si="43"/>
        <v>46232</v>
      </c>
      <c r="C708" s="4" t="s">
        <v>666</v>
      </c>
      <c r="D708" s="105" t="s">
        <v>153</v>
      </c>
      <c r="E708" s="105" t="s">
        <v>125</v>
      </c>
      <c r="F708" s="106">
        <v>5</v>
      </c>
      <c r="G708" s="107">
        <v>100</v>
      </c>
      <c r="H708" s="107">
        <f t="shared" si="44"/>
        <v>500</v>
      </c>
      <c r="I708" s="37">
        <v>0</v>
      </c>
      <c r="J708" s="5">
        <f t="shared" si="45"/>
        <v>500</v>
      </c>
      <c r="K708" s="4" t="s">
        <v>126</v>
      </c>
      <c r="L708" s="108" t="s">
        <v>127</v>
      </c>
      <c r="M708" s="152">
        <f t="shared" si="46"/>
        <v>0</v>
      </c>
    </row>
    <row r="709" spans="1:13" s="64" customFormat="1" x14ac:dyDescent="0.2">
      <c r="A709" s="113" t="s">
        <v>696</v>
      </c>
      <c r="B709" s="178">
        <f t="shared" si="43"/>
        <v>46232</v>
      </c>
      <c r="C709" s="4" t="s">
        <v>666</v>
      </c>
      <c r="D709" s="105" t="s">
        <v>153</v>
      </c>
      <c r="E709" s="105" t="s">
        <v>149</v>
      </c>
      <c r="F709" s="106">
        <v>2</v>
      </c>
      <c r="G709" s="107">
        <v>800</v>
      </c>
      <c r="H709" s="107">
        <f t="shared" si="44"/>
        <v>1600</v>
      </c>
      <c r="I709" s="37">
        <v>0</v>
      </c>
      <c r="J709" s="5">
        <f t="shared" si="45"/>
        <v>1600</v>
      </c>
      <c r="K709" s="4" t="s">
        <v>126</v>
      </c>
      <c r="L709" s="108" t="s">
        <v>127</v>
      </c>
      <c r="M709" s="152">
        <f t="shared" si="46"/>
        <v>0</v>
      </c>
    </row>
    <row r="710" spans="1:13" s="64" customFormat="1" x14ac:dyDescent="0.2">
      <c r="A710" s="113" t="s">
        <v>714</v>
      </c>
      <c r="B710" s="178">
        <f t="shared" si="43"/>
        <v>46233</v>
      </c>
      <c r="C710" s="4" t="s">
        <v>715</v>
      </c>
      <c r="D710" s="105" t="s">
        <v>1302</v>
      </c>
      <c r="E710" s="105" t="s">
        <v>125</v>
      </c>
      <c r="F710" s="106">
        <v>60</v>
      </c>
      <c r="G710" s="107">
        <v>85</v>
      </c>
      <c r="H710" s="107">
        <f t="shared" si="44"/>
        <v>5100</v>
      </c>
      <c r="I710" s="37">
        <v>0</v>
      </c>
      <c r="J710" s="5">
        <f t="shared" si="45"/>
        <v>5100</v>
      </c>
      <c r="K710" s="4" t="s">
        <v>126</v>
      </c>
      <c r="L710" s="108" t="s">
        <v>127</v>
      </c>
      <c r="M710" s="152">
        <f t="shared" si="46"/>
        <v>0</v>
      </c>
    </row>
    <row r="711" spans="1:13" s="64" customFormat="1" x14ac:dyDescent="0.2">
      <c r="A711" s="113" t="s">
        <v>714</v>
      </c>
      <c r="B711" s="178">
        <f t="shared" si="43"/>
        <v>46233</v>
      </c>
      <c r="C711" s="4" t="s">
        <v>715</v>
      </c>
      <c r="D711" s="105" t="s">
        <v>1302</v>
      </c>
      <c r="E711" s="105" t="s">
        <v>131</v>
      </c>
      <c r="F711" s="106">
        <v>1</v>
      </c>
      <c r="G711" s="107">
        <v>80</v>
      </c>
      <c r="H711" s="107">
        <f t="shared" si="44"/>
        <v>80</v>
      </c>
      <c r="I711" s="37">
        <v>0</v>
      </c>
      <c r="J711" s="5">
        <f t="shared" si="45"/>
        <v>80</v>
      </c>
      <c r="K711" s="4" t="s">
        <v>126</v>
      </c>
      <c r="L711" s="108" t="s">
        <v>127</v>
      </c>
      <c r="M711" s="152">
        <f t="shared" si="46"/>
        <v>0</v>
      </c>
    </row>
    <row r="712" spans="1:13" s="64" customFormat="1" x14ac:dyDescent="0.2">
      <c r="A712" s="113" t="s">
        <v>714</v>
      </c>
      <c r="B712" s="178">
        <f t="shared" si="43"/>
        <v>46233</v>
      </c>
      <c r="C712" s="4" t="s">
        <v>716</v>
      </c>
      <c r="D712" s="105" t="s">
        <v>1305</v>
      </c>
      <c r="E712" s="105" t="s">
        <v>125</v>
      </c>
      <c r="F712" s="106">
        <v>60</v>
      </c>
      <c r="G712" s="107">
        <v>85</v>
      </c>
      <c r="H712" s="107">
        <f t="shared" si="44"/>
        <v>5100</v>
      </c>
      <c r="I712" s="37">
        <v>0</v>
      </c>
      <c r="J712" s="5">
        <f t="shared" si="45"/>
        <v>5100</v>
      </c>
      <c r="K712" s="4" t="s">
        <v>126</v>
      </c>
      <c r="L712" s="108" t="s">
        <v>127</v>
      </c>
      <c r="M712" s="152">
        <f t="shared" si="46"/>
        <v>0</v>
      </c>
    </row>
    <row r="713" spans="1:13" s="64" customFormat="1" x14ac:dyDescent="0.2">
      <c r="A713" s="113" t="s">
        <v>714</v>
      </c>
      <c r="B713" s="178">
        <f t="shared" si="43"/>
        <v>46233</v>
      </c>
      <c r="C713" s="4" t="s">
        <v>717</v>
      </c>
      <c r="D713" s="105" t="s">
        <v>1312</v>
      </c>
      <c r="E713" s="105" t="s">
        <v>125</v>
      </c>
      <c r="F713" s="106">
        <v>15</v>
      </c>
      <c r="G713" s="107">
        <v>85</v>
      </c>
      <c r="H713" s="107">
        <f t="shared" si="44"/>
        <v>1275</v>
      </c>
      <c r="I713" s="37">
        <v>0</v>
      </c>
      <c r="J713" s="5">
        <f t="shared" si="45"/>
        <v>1275</v>
      </c>
      <c r="K713" s="4" t="s">
        <v>126</v>
      </c>
      <c r="L713" s="108" t="s">
        <v>127</v>
      </c>
      <c r="M713" s="152">
        <f t="shared" si="46"/>
        <v>0</v>
      </c>
    </row>
    <row r="714" spans="1:13" s="64" customFormat="1" x14ac:dyDescent="0.2">
      <c r="A714" s="113" t="s">
        <v>714</v>
      </c>
      <c r="B714" s="178">
        <f t="shared" si="43"/>
        <v>46233</v>
      </c>
      <c r="C714" s="4" t="s">
        <v>718</v>
      </c>
      <c r="D714" s="105" t="s">
        <v>1307</v>
      </c>
      <c r="E714" s="105" t="s">
        <v>125</v>
      </c>
      <c r="F714" s="106">
        <v>40</v>
      </c>
      <c r="G714" s="107">
        <v>86</v>
      </c>
      <c r="H714" s="107">
        <f t="shared" si="44"/>
        <v>3440</v>
      </c>
      <c r="I714" s="37">
        <v>0</v>
      </c>
      <c r="J714" s="5">
        <f t="shared" si="45"/>
        <v>3440</v>
      </c>
      <c r="K714" s="4" t="s">
        <v>126</v>
      </c>
      <c r="L714" s="108" t="s">
        <v>127</v>
      </c>
      <c r="M714" s="152">
        <f t="shared" si="46"/>
        <v>0</v>
      </c>
    </row>
    <row r="715" spans="1:13" s="64" customFormat="1" x14ac:dyDescent="0.2">
      <c r="A715" s="113" t="s">
        <v>714</v>
      </c>
      <c r="B715" s="178">
        <f t="shared" si="43"/>
        <v>46233</v>
      </c>
      <c r="C715" s="4" t="s">
        <v>718</v>
      </c>
      <c r="D715" s="105" t="s">
        <v>1307</v>
      </c>
      <c r="E715" s="105" t="s">
        <v>125</v>
      </c>
      <c r="F715" s="106">
        <v>40</v>
      </c>
      <c r="G715" s="107">
        <v>85</v>
      </c>
      <c r="H715" s="107">
        <f t="shared" si="44"/>
        <v>3400</v>
      </c>
      <c r="I715" s="37">
        <v>0</v>
      </c>
      <c r="J715" s="5">
        <f t="shared" si="45"/>
        <v>3400</v>
      </c>
      <c r="K715" s="4" t="s">
        <v>126</v>
      </c>
      <c r="L715" s="108" t="s">
        <v>127</v>
      </c>
      <c r="M715" s="152">
        <f t="shared" si="46"/>
        <v>0</v>
      </c>
    </row>
    <row r="716" spans="1:13" s="64" customFormat="1" x14ac:dyDescent="0.2">
      <c r="A716" s="113" t="s">
        <v>714</v>
      </c>
      <c r="B716" s="178">
        <f t="shared" si="43"/>
        <v>46233</v>
      </c>
      <c r="C716" s="4" t="s">
        <v>718</v>
      </c>
      <c r="D716" s="105" t="s">
        <v>1307</v>
      </c>
      <c r="E716" s="105" t="s">
        <v>131</v>
      </c>
      <c r="F716" s="106">
        <v>1</v>
      </c>
      <c r="G716" s="107">
        <v>80</v>
      </c>
      <c r="H716" s="107">
        <f t="shared" si="44"/>
        <v>80</v>
      </c>
      <c r="I716" s="37">
        <v>0</v>
      </c>
      <c r="J716" s="5">
        <f t="shared" si="45"/>
        <v>80</v>
      </c>
      <c r="K716" s="4" t="s">
        <v>126</v>
      </c>
      <c r="L716" s="108" t="s">
        <v>127</v>
      </c>
      <c r="M716" s="152">
        <f t="shared" si="46"/>
        <v>0</v>
      </c>
    </row>
    <row r="717" spans="1:13" s="64" customFormat="1" x14ac:dyDescent="0.2">
      <c r="A717" s="113" t="s">
        <v>714</v>
      </c>
      <c r="B717" s="178">
        <f t="shared" si="43"/>
        <v>46233</v>
      </c>
      <c r="C717" s="4" t="s">
        <v>719</v>
      </c>
      <c r="D717" s="105" t="s">
        <v>1311</v>
      </c>
      <c r="E717" s="105" t="s">
        <v>125</v>
      </c>
      <c r="F717" s="106">
        <v>5</v>
      </c>
      <c r="G717" s="107">
        <v>85</v>
      </c>
      <c r="H717" s="107">
        <f t="shared" si="44"/>
        <v>425</v>
      </c>
      <c r="I717" s="37">
        <v>0</v>
      </c>
      <c r="J717" s="5">
        <f t="shared" si="45"/>
        <v>425</v>
      </c>
      <c r="K717" s="4" t="s">
        <v>126</v>
      </c>
      <c r="L717" s="108" t="s">
        <v>127</v>
      </c>
      <c r="M717" s="152">
        <f t="shared" si="46"/>
        <v>0</v>
      </c>
    </row>
    <row r="718" spans="1:13" s="64" customFormat="1" x14ac:dyDescent="0.2">
      <c r="A718" s="113" t="s">
        <v>714</v>
      </c>
      <c r="B718" s="178">
        <f t="shared" si="43"/>
        <v>46233</v>
      </c>
      <c r="C718" s="4" t="s">
        <v>720</v>
      </c>
      <c r="D718" s="105" t="s">
        <v>1306</v>
      </c>
      <c r="E718" s="105" t="s">
        <v>125</v>
      </c>
      <c r="F718" s="106">
        <v>20</v>
      </c>
      <c r="G718" s="107">
        <v>85</v>
      </c>
      <c r="H718" s="107">
        <f t="shared" si="44"/>
        <v>1700</v>
      </c>
      <c r="I718" s="37">
        <v>0</v>
      </c>
      <c r="J718" s="5">
        <f t="shared" si="45"/>
        <v>1700</v>
      </c>
      <c r="K718" s="4" t="s">
        <v>126</v>
      </c>
      <c r="L718" s="108" t="s">
        <v>127</v>
      </c>
      <c r="M718" s="152">
        <f t="shared" si="46"/>
        <v>0</v>
      </c>
    </row>
    <row r="719" spans="1:13" s="64" customFormat="1" x14ac:dyDescent="0.2">
      <c r="A719" s="113" t="s">
        <v>714</v>
      </c>
      <c r="B719" s="178">
        <f t="shared" si="43"/>
        <v>46233</v>
      </c>
      <c r="C719" s="4" t="s">
        <v>721</v>
      </c>
      <c r="D719" s="105" t="s">
        <v>141</v>
      </c>
      <c r="E719" s="105" t="s">
        <v>125</v>
      </c>
      <c r="F719" s="106">
        <v>30</v>
      </c>
      <c r="G719" s="107">
        <v>86</v>
      </c>
      <c r="H719" s="107">
        <f t="shared" si="44"/>
        <v>2580</v>
      </c>
      <c r="I719" s="37">
        <v>0</v>
      </c>
      <c r="J719" s="5">
        <f t="shared" si="45"/>
        <v>2580</v>
      </c>
      <c r="K719" s="4" t="s">
        <v>126</v>
      </c>
      <c r="L719" s="108" t="s">
        <v>127</v>
      </c>
      <c r="M719" s="152">
        <f t="shared" si="46"/>
        <v>0</v>
      </c>
    </row>
    <row r="720" spans="1:13" s="64" customFormat="1" x14ac:dyDescent="0.2">
      <c r="A720" s="113" t="s">
        <v>714</v>
      </c>
      <c r="B720" s="178">
        <f t="shared" si="43"/>
        <v>46233</v>
      </c>
      <c r="C720" s="4" t="s">
        <v>721</v>
      </c>
      <c r="D720" s="105" t="s">
        <v>141</v>
      </c>
      <c r="E720" s="4" t="s">
        <v>149</v>
      </c>
      <c r="F720" s="36">
        <v>5</v>
      </c>
      <c r="G720" s="5">
        <v>800</v>
      </c>
      <c r="H720" s="107">
        <f t="shared" si="44"/>
        <v>4000</v>
      </c>
      <c r="I720" s="37">
        <v>0</v>
      </c>
      <c r="J720" s="5">
        <f t="shared" si="45"/>
        <v>4000</v>
      </c>
      <c r="K720" s="4" t="s">
        <v>126</v>
      </c>
      <c r="L720" s="108" t="s">
        <v>127</v>
      </c>
      <c r="M720" s="152">
        <f t="shared" si="46"/>
        <v>0</v>
      </c>
    </row>
    <row r="721" spans="1:13" s="64" customFormat="1" x14ac:dyDescent="0.2">
      <c r="A721" s="113" t="s">
        <v>714</v>
      </c>
      <c r="B721" s="178">
        <f t="shared" si="43"/>
        <v>46233</v>
      </c>
      <c r="C721" s="4" t="s">
        <v>722</v>
      </c>
      <c r="D721" s="105" t="s">
        <v>139</v>
      </c>
      <c r="E721" s="105" t="s">
        <v>125</v>
      </c>
      <c r="F721" s="106">
        <v>3.5</v>
      </c>
      <c r="G721" s="107">
        <v>86</v>
      </c>
      <c r="H721" s="107">
        <f t="shared" si="44"/>
        <v>301</v>
      </c>
      <c r="I721" s="37">
        <v>0</v>
      </c>
      <c r="J721" s="5">
        <f t="shared" si="45"/>
        <v>301</v>
      </c>
      <c r="K721" s="4" t="s">
        <v>126</v>
      </c>
      <c r="L721" s="108" t="s">
        <v>127</v>
      </c>
      <c r="M721" s="152">
        <f t="shared" si="46"/>
        <v>0</v>
      </c>
    </row>
    <row r="722" spans="1:13" s="64" customFormat="1" x14ac:dyDescent="0.2">
      <c r="A722" s="113" t="s">
        <v>714</v>
      </c>
      <c r="B722" s="178">
        <f t="shared" si="43"/>
        <v>46233</v>
      </c>
      <c r="C722" s="4" t="s">
        <v>723</v>
      </c>
      <c r="D722" s="105" t="s">
        <v>1310</v>
      </c>
      <c r="E722" s="105" t="s">
        <v>125</v>
      </c>
      <c r="F722" s="106">
        <v>8</v>
      </c>
      <c r="G722" s="107">
        <v>85</v>
      </c>
      <c r="H722" s="107">
        <f t="shared" si="44"/>
        <v>680</v>
      </c>
      <c r="I722" s="37">
        <v>0</v>
      </c>
      <c r="J722" s="5">
        <f t="shared" si="45"/>
        <v>680</v>
      </c>
      <c r="K722" s="4" t="s">
        <v>126</v>
      </c>
      <c r="L722" s="108" t="s">
        <v>127</v>
      </c>
      <c r="M722" s="152">
        <f t="shared" si="46"/>
        <v>0</v>
      </c>
    </row>
    <row r="723" spans="1:13" s="64" customFormat="1" x14ac:dyDescent="0.2">
      <c r="A723" s="113" t="s">
        <v>714</v>
      </c>
      <c r="B723" s="178">
        <f t="shared" si="43"/>
        <v>46233</v>
      </c>
      <c r="C723" s="4" t="s">
        <v>724</v>
      </c>
      <c r="D723" s="105" t="s">
        <v>134</v>
      </c>
      <c r="E723" s="105" t="s">
        <v>125</v>
      </c>
      <c r="F723" s="106">
        <v>10</v>
      </c>
      <c r="G723" s="107">
        <v>85</v>
      </c>
      <c r="H723" s="107">
        <f t="shared" si="44"/>
        <v>850</v>
      </c>
      <c r="I723" s="37">
        <v>0</v>
      </c>
      <c r="J723" s="5">
        <f t="shared" si="45"/>
        <v>850</v>
      </c>
      <c r="K723" s="4" t="s">
        <v>126</v>
      </c>
      <c r="L723" s="108" t="s">
        <v>127</v>
      </c>
      <c r="M723" s="152">
        <f t="shared" si="46"/>
        <v>0</v>
      </c>
    </row>
    <row r="724" spans="1:13" s="64" customFormat="1" x14ac:dyDescent="0.2">
      <c r="A724" s="113" t="s">
        <v>714</v>
      </c>
      <c r="B724" s="178">
        <f t="shared" si="43"/>
        <v>46233</v>
      </c>
      <c r="C724" s="4" t="s">
        <v>725</v>
      </c>
      <c r="D724" s="105" t="s">
        <v>1309</v>
      </c>
      <c r="E724" s="105" t="s">
        <v>125</v>
      </c>
      <c r="F724" s="106">
        <v>12</v>
      </c>
      <c r="G724" s="107">
        <v>85</v>
      </c>
      <c r="H724" s="107">
        <f t="shared" si="44"/>
        <v>1020</v>
      </c>
      <c r="I724" s="37">
        <v>0</v>
      </c>
      <c r="J724" s="5">
        <f t="shared" si="45"/>
        <v>1020</v>
      </c>
      <c r="K724" s="4" t="s">
        <v>126</v>
      </c>
      <c r="L724" s="108" t="s">
        <v>127</v>
      </c>
      <c r="M724" s="152">
        <f t="shared" si="46"/>
        <v>0</v>
      </c>
    </row>
    <row r="725" spans="1:13" s="64" customFormat="1" x14ac:dyDescent="0.2">
      <c r="A725" s="113" t="s">
        <v>714</v>
      </c>
      <c r="B725" s="178">
        <f t="shared" si="43"/>
        <v>46233</v>
      </c>
      <c r="C725" s="4" t="s">
        <v>726</v>
      </c>
      <c r="D725" s="105" t="s">
        <v>1308</v>
      </c>
      <c r="E725" s="105" t="s">
        <v>125</v>
      </c>
      <c r="F725" s="106">
        <v>5</v>
      </c>
      <c r="G725" s="107">
        <v>85</v>
      </c>
      <c r="H725" s="107">
        <f t="shared" si="44"/>
        <v>425</v>
      </c>
      <c r="I725" s="37">
        <v>0</v>
      </c>
      <c r="J725" s="5">
        <f t="shared" si="45"/>
        <v>425</v>
      </c>
      <c r="K725" s="4" t="s">
        <v>126</v>
      </c>
      <c r="L725" s="108" t="s">
        <v>127</v>
      </c>
      <c r="M725" s="152">
        <f t="shared" si="46"/>
        <v>0</v>
      </c>
    </row>
    <row r="726" spans="1:13" s="64" customFormat="1" x14ac:dyDescent="0.2">
      <c r="A726" s="113" t="s">
        <v>714</v>
      </c>
      <c r="B726" s="178">
        <f t="shared" si="43"/>
        <v>46233</v>
      </c>
      <c r="C726" s="4" t="s">
        <v>727</v>
      </c>
      <c r="D726" s="105" t="s">
        <v>1325</v>
      </c>
      <c r="E726" s="105" t="s">
        <v>125</v>
      </c>
      <c r="F726" s="106">
        <v>15</v>
      </c>
      <c r="G726" s="107">
        <v>86</v>
      </c>
      <c r="H726" s="107">
        <f t="shared" si="44"/>
        <v>1290</v>
      </c>
      <c r="I726" s="37">
        <v>0</v>
      </c>
      <c r="J726" s="5">
        <f t="shared" si="45"/>
        <v>1290</v>
      </c>
      <c r="K726" s="4" t="s">
        <v>126</v>
      </c>
      <c r="L726" s="108" t="s">
        <v>127</v>
      </c>
      <c r="M726" s="152">
        <f t="shared" si="46"/>
        <v>0</v>
      </c>
    </row>
    <row r="727" spans="1:13" s="64" customFormat="1" x14ac:dyDescent="0.2">
      <c r="A727" s="113" t="s">
        <v>714</v>
      </c>
      <c r="B727" s="178">
        <f t="shared" si="43"/>
        <v>46233</v>
      </c>
      <c r="C727" s="4" t="s">
        <v>728</v>
      </c>
      <c r="D727" s="105" t="s">
        <v>729</v>
      </c>
      <c r="E727" s="105" t="s">
        <v>125</v>
      </c>
      <c r="F727" s="106">
        <v>10</v>
      </c>
      <c r="G727" s="107">
        <v>85</v>
      </c>
      <c r="H727" s="107">
        <f t="shared" si="44"/>
        <v>850</v>
      </c>
      <c r="I727" s="37">
        <v>0</v>
      </c>
      <c r="J727" s="5">
        <f t="shared" si="45"/>
        <v>850</v>
      </c>
      <c r="K727" s="4" t="s">
        <v>126</v>
      </c>
      <c r="L727" s="108" t="s">
        <v>127</v>
      </c>
      <c r="M727" s="152">
        <f t="shared" si="46"/>
        <v>0</v>
      </c>
    </row>
    <row r="728" spans="1:13" s="64" customFormat="1" x14ac:dyDescent="0.2">
      <c r="A728" s="113" t="s">
        <v>714</v>
      </c>
      <c r="B728" s="178">
        <f t="shared" ref="B728:B791" si="47">IF(A728="","",IF(ISNUMBER(A728),IFERROR(VLOOKUP(TEXT(A728,"yyyy/mm/dd"),BSAD,2,FALSE),""),IFERROR(VLOOKUP(A728,BSAD,2,FALSE),"")))</f>
        <v>46233</v>
      </c>
      <c r="C728" s="4" t="s">
        <v>730</v>
      </c>
      <c r="D728" s="105" t="s">
        <v>145</v>
      </c>
      <c r="E728" s="105" t="s">
        <v>125</v>
      </c>
      <c r="F728" s="106">
        <v>25</v>
      </c>
      <c r="G728" s="107">
        <v>95</v>
      </c>
      <c r="H728" s="107">
        <f t="shared" ref="H728:H791" si="48">IF($F728="","",$F728*$G728)</f>
        <v>2375</v>
      </c>
      <c r="I728" s="37">
        <v>0</v>
      </c>
      <c r="J728" s="5">
        <f t="shared" ref="J728:J791" si="49">IF($F728="","",$H728*(1-$I728/100))</f>
        <v>2375</v>
      </c>
      <c r="K728" s="4" t="s">
        <v>126</v>
      </c>
      <c r="L728" s="108" t="s">
        <v>127</v>
      </c>
      <c r="M728" s="152">
        <f t="shared" si="46"/>
        <v>0</v>
      </c>
    </row>
    <row r="729" spans="1:13" s="64" customFormat="1" x14ac:dyDescent="0.2">
      <c r="A729" s="113" t="s">
        <v>714</v>
      </c>
      <c r="B729" s="178">
        <f t="shared" si="47"/>
        <v>46233</v>
      </c>
      <c r="C729" s="4" t="s">
        <v>730</v>
      </c>
      <c r="D729" s="105" t="s">
        <v>145</v>
      </c>
      <c r="E729" s="105" t="s">
        <v>125</v>
      </c>
      <c r="F729" s="106">
        <v>12</v>
      </c>
      <c r="G729" s="107">
        <v>85</v>
      </c>
      <c r="H729" s="107">
        <f t="shared" si="48"/>
        <v>1020</v>
      </c>
      <c r="I729" s="37">
        <v>0</v>
      </c>
      <c r="J729" s="5">
        <f t="shared" si="49"/>
        <v>1020</v>
      </c>
      <c r="K729" s="4" t="s">
        <v>126</v>
      </c>
      <c r="L729" s="108" t="s">
        <v>127</v>
      </c>
      <c r="M729" s="152">
        <f t="shared" si="46"/>
        <v>0</v>
      </c>
    </row>
    <row r="730" spans="1:13" s="64" customFormat="1" x14ac:dyDescent="0.2">
      <c r="A730" s="113" t="s">
        <v>714</v>
      </c>
      <c r="B730" s="178">
        <f t="shared" si="47"/>
        <v>46233</v>
      </c>
      <c r="C730" s="4" t="s">
        <v>731</v>
      </c>
      <c r="D730" s="105" t="s">
        <v>147</v>
      </c>
      <c r="E730" s="105" t="s">
        <v>125</v>
      </c>
      <c r="F730" s="106">
        <v>40</v>
      </c>
      <c r="G730" s="107">
        <v>84</v>
      </c>
      <c r="H730" s="107">
        <f t="shared" si="48"/>
        <v>3360</v>
      </c>
      <c r="I730" s="37">
        <v>0</v>
      </c>
      <c r="J730" s="5">
        <f t="shared" si="49"/>
        <v>3360</v>
      </c>
      <c r="K730" s="4" t="s">
        <v>126</v>
      </c>
      <c r="L730" s="108" t="s">
        <v>127</v>
      </c>
      <c r="M730" s="152">
        <f t="shared" si="46"/>
        <v>0</v>
      </c>
    </row>
    <row r="731" spans="1:13" s="64" customFormat="1" x14ac:dyDescent="0.2">
      <c r="A731" s="113" t="s">
        <v>714</v>
      </c>
      <c r="B731" s="178">
        <f t="shared" si="47"/>
        <v>46233</v>
      </c>
      <c r="C731" s="4" t="s">
        <v>732</v>
      </c>
      <c r="D731" s="105" t="s">
        <v>151</v>
      </c>
      <c r="E731" s="105" t="s">
        <v>125</v>
      </c>
      <c r="F731" s="106">
        <v>6</v>
      </c>
      <c r="G731" s="107">
        <v>85</v>
      </c>
      <c r="H731" s="107">
        <f t="shared" si="48"/>
        <v>510</v>
      </c>
      <c r="I731" s="37">
        <v>0</v>
      </c>
      <c r="J731" s="5">
        <f t="shared" si="49"/>
        <v>510</v>
      </c>
      <c r="K731" s="4" t="s">
        <v>126</v>
      </c>
      <c r="L731" s="108" t="s">
        <v>127</v>
      </c>
      <c r="M731" s="152">
        <f t="shared" si="46"/>
        <v>0</v>
      </c>
    </row>
    <row r="732" spans="1:13" s="64" customFormat="1" x14ac:dyDescent="0.2">
      <c r="A732" s="113" t="s">
        <v>714</v>
      </c>
      <c r="B732" s="178">
        <f t="shared" si="47"/>
        <v>46233</v>
      </c>
      <c r="C732" s="4" t="s">
        <v>733</v>
      </c>
      <c r="D732" s="105" t="s">
        <v>264</v>
      </c>
      <c r="E732" s="105" t="s">
        <v>125</v>
      </c>
      <c r="F732" s="106">
        <v>2</v>
      </c>
      <c r="G732" s="107">
        <v>100</v>
      </c>
      <c r="H732" s="107">
        <f t="shared" si="48"/>
        <v>200</v>
      </c>
      <c r="I732" s="37">
        <v>0</v>
      </c>
      <c r="J732" s="5">
        <f t="shared" si="49"/>
        <v>200</v>
      </c>
      <c r="K732" s="4" t="s">
        <v>126</v>
      </c>
      <c r="L732" s="108" t="s">
        <v>127</v>
      </c>
      <c r="M732" s="152">
        <f t="shared" si="46"/>
        <v>0</v>
      </c>
    </row>
    <row r="733" spans="1:13" s="64" customFormat="1" x14ac:dyDescent="0.2">
      <c r="A733" s="113" t="s">
        <v>714</v>
      </c>
      <c r="B733" s="178">
        <f t="shared" si="47"/>
        <v>46233</v>
      </c>
      <c r="C733" s="4" t="s">
        <v>734</v>
      </c>
      <c r="D733" s="4" t="s">
        <v>8832</v>
      </c>
      <c r="E733" s="105" t="s">
        <v>125</v>
      </c>
      <c r="F733" s="36">
        <v>10</v>
      </c>
      <c r="G733" s="5">
        <v>86</v>
      </c>
      <c r="H733" s="107">
        <f t="shared" si="48"/>
        <v>860</v>
      </c>
      <c r="I733" s="37">
        <v>0</v>
      </c>
      <c r="J733" s="5">
        <f t="shared" si="49"/>
        <v>860</v>
      </c>
      <c r="K733" s="4" t="s">
        <v>126</v>
      </c>
      <c r="L733" s="108" t="s">
        <v>127</v>
      </c>
      <c r="M733" s="152">
        <f t="shared" si="46"/>
        <v>0</v>
      </c>
    </row>
    <row r="734" spans="1:13" x14ac:dyDescent="0.2">
      <c r="A734" s="113" t="s">
        <v>714</v>
      </c>
      <c r="B734" s="178">
        <f t="shared" si="47"/>
        <v>46233</v>
      </c>
      <c r="C734" s="4" t="s">
        <v>735</v>
      </c>
      <c r="D734" s="4" t="s">
        <v>533</v>
      </c>
      <c r="E734" s="105" t="s">
        <v>125</v>
      </c>
      <c r="F734" s="106">
        <v>2</v>
      </c>
      <c r="G734" s="107">
        <v>90</v>
      </c>
      <c r="H734" s="107">
        <f t="shared" si="48"/>
        <v>180</v>
      </c>
      <c r="I734" s="37">
        <v>0</v>
      </c>
      <c r="J734" s="5">
        <f t="shared" si="49"/>
        <v>180</v>
      </c>
      <c r="K734" s="4" t="s">
        <v>126</v>
      </c>
      <c r="L734" s="4" t="s">
        <v>1094</v>
      </c>
      <c r="M734" s="152">
        <f t="shared" si="46"/>
        <v>0</v>
      </c>
    </row>
    <row r="735" spans="1:13" x14ac:dyDescent="0.2">
      <c r="A735" s="113" t="s">
        <v>714</v>
      </c>
      <c r="B735" s="178">
        <f t="shared" si="47"/>
        <v>46233</v>
      </c>
      <c r="C735" s="4" t="s">
        <v>736</v>
      </c>
      <c r="D735" s="105" t="s">
        <v>264</v>
      </c>
      <c r="E735" s="105" t="s">
        <v>125</v>
      </c>
      <c r="F735" s="106">
        <v>2</v>
      </c>
      <c r="G735" s="107">
        <v>100</v>
      </c>
      <c r="H735" s="107">
        <f t="shared" si="48"/>
        <v>200</v>
      </c>
      <c r="I735" s="37">
        <v>0</v>
      </c>
      <c r="J735" s="5">
        <f t="shared" si="49"/>
        <v>200</v>
      </c>
      <c r="K735" s="4" t="s">
        <v>126</v>
      </c>
      <c r="L735" s="4" t="s">
        <v>127</v>
      </c>
      <c r="M735" s="152">
        <f t="shared" si="46"/>
        <v>0</v>
      </c>
    </row>
    <row r="736" spans="1:13" x14ac:dyDescent="0.2">
      <c r="A736" s="113" t="s">
        <v>714</v>
      </c>
      <c r="B736" s="178">
        <f t="shared" si="47"/>
        <v>46233</v>
      </c>
      <c r="C736" s="4" t="s">
        <v>737</v>
      </c>
      <c r="D736" s="105" t="s">
        <v>738</v>
      </c>
      <c r="E736" s="105" t="s">
        <v>125</v>
      </c>
      <c r="F736" s="106">
        <v>1</v>
      </c>
      <c r="G736" s="107">
        <v>85</v>
      </c>
      <c r="H736" s="107">
        <f t="shared" si="48"/>
        <v>85</v>
      </c>
      <c r="I736" s="37">
        <v>0</v>
      </c>
      <c r="J736" s="5">
        <f t="shared" si="49"/>
        <v>85</v>
      </c>
      <c r="K736" s="4" t="s">
        <v>126</v>
      </c>
      <c r="L736" s="4" t="s">
        <v>127</v>
      </c>
      <c r="M736" s="152">
        <f t="shared" si="46"/>
        <v>0</v>
      </c>
    </row>
    <row r="737" spans="1:13" x14ac:dyDescent="0.2">
      <c r="A737" s="113" t="s">
        <v>714</v>
      </c>
      <c r="B737" s="178">
        <f t="shared" si="47"/>
        <v>46233</v>
      </c>
      <c r="C737" s="4" t="s">
        <v>737</v>
      </c>
      <c r="D737" s="105" t="s">
        <v>738</v>
      </c>
      <c r="E737" s="105" t="s">
        <v>318</v>
      </c>
      <c r="F737" s="106">
        <v>6</v>
      </c>
      <c r="G737" s="107">
        <v>1100</v>
      </c>
      <c r="H737" s="107">
        <f t="shared" si="48"/>
        <v>6600</v>
      </c>
      <c r="I737" s="37">
        <v>0</v>
      </c>
      <c r="J737" s="5">
        <f t="shared" si="49"/>
        <v>6600</v>
      </c>
      <c r="K737" s="4" t="s">
        <v>126</v>
      </c>
      <c r="L737" s="4" t="s">
        <v>127</v>
      </c>
      <c r="M737" s="152">
        <f t="shared" si="46"/>
        <v>0</v>
      </c>
    </row>
    <row r="738" spans="1:13" x14ac:dyDescent="0.2">
      <c r="A738" s="113" t="s">
        <v>714</v>
      </c>
      <c r="B738" s="178">
        <f t="shared" si="47"/>
        <v>46233</v>
      </c>
      <c r="C738" s="4" t="s">
        <v>737</v>
      </c>
      <c r="D738" s="105" t="s">
        <v>738</v>
      </c>
      <c r="E738" s="105" t="s">
        <v>149</v>
      </c>
      <c r="F738" s="106">
        <v>5</v>
      </c>
      <c r="G738" s="107">
        <v>800</v>
      </c>
      <c r="H738" s="107">
        <f t="shared" si="48"/>
        <v>4000</v>
      </c>
      <c r="I738" s="37">
        <v>0</v>
      </c>
      <c r="J738" s="5">
        <f t="shared" si="49"/>
        <v>4000</v>
      </c>
      <c r="K738" s="4" t="s">
        <v>126</v>
      </c>
      <c r="L738" s="4" t="s">
        <v>127</v>
      </c>
      <c r="M738" s="152">
        <f t="shared" si="46"/>
        <v>0</v>
      </c>
    </row>
    <row r="739" spans="1:13" x14ac:dyDescent="0.2">
      <c r="A739" s="113" t="s">
        <v>714</v>
      </c>
      <c r="B739" s="178">
        <f t="shared" si="47"/>
        <v>46233</v>
      </c>
      <c r="C739" s="4" t="s">
        <v>737</v>
      </c>
      <c r="D739" s="105" t="s">
        <v>153</v>
      </c>
      <c r="E739" s="105" t="s">
        <v>125</v>
      </c>
      <c r="F739" s="106">
        <v>2</v>
      </c>
      <c r="G739" s="107">
        <v>100</v>
      </c>
      <c r="H739" s="107">
        <f t="shared" si="48"/>
        <v>200</v>
      </c>
      <c r="I739" s="37">
        <v>0</v>
      </c>
      <c r="J739" s="5">
        <f t="shared" si="49"/>
        <v>200</v>
      </c>
      <c r="K739" s="4" t="s">
        <v>126</v>
      </c>
      <c r="L739" s="4" t="s">
        <v>127</v>
      </c>
      <c r="M739" s="152">
        <f t="shared" si="46"/>
        <v>0</v>
      </c>
    </row>
    <row r="740" spans="1:13" s="64" customFormat="1" x14ac:dyDescent="0.2">
      <c r="A740" s="113" t="s">
        <v>739</v>
      </c>
      <c r="B740" s="178">
        <f t="shared" si="47"/>
        <v>46234</v>
      </c>
      <c r="C740" s="4" t="s">
        <v>740</v>
      </c>
      <c r="D740" s="105" t="s">
        <v>1302</v>
      </c>
      <c r="E740" s="105" t="s">
        <v>125</v>
      </c>
      <c r="F740" s="106">
        <v>100</v>
      </c>
      <c r="G740" s="107">
        <v>85</v>
      </c>
      <c r="H740" s="107">
        <f t="shared" si="48"/>
        <v>8500</v>
      </c>
      <c r="I740" s="37">
        <v>0</v>
      </c>
      <c r="J740" s="5">
        <f t="shared" si="49"/>
        <v>8500</v>
      </c>
      <c r="K740" s="4" t="s">
        <v>126</v>
      </c>
      <c r="L740" s="4" t="s">
        <v>127</v>
      </c>
      <c r="M740" s="152">
        <f t="shared" si="46"/>
        <v>0</v>
      </c>
    </row>
    <row r="741" spans="1:13" s="64" customFormat="1" x14ac:dyDescent="0.2">
      <c r="A741" s="113" t="s">
        <v>739</v>
      </c>
      <c r="B741" s="178">
        <f t="shared" si="47"/>
        <v>46234</v>
      </c>
      <c r="C741" s="4" t="s">
        <v>740</v>
      </c>
      <c r="D741" s="105" t="s">
        <v>1302</v>
      </c>
      <c r="E741" s="105" t="s">
        <v>131</v>
      </c>
      <c r="F741" s="106">
        <v>1</v>
      </c>
      <c r="G741" s="107">
        <v>80</v>
      </c>
      <c r="H741" s="107">
        <f t="shared" si="48"/>
        <v>80</v>
      </c>
      <c r="I741" s="37">
        <v>0</v>
      </c>
      <c r="J741" s="5">
        <f t="shared" si="49"/>
        <v>80</v>
      </c>
      <c r="K741" s="4" t="s">
        <v>126</v>
      </c>
      <c r="L741" s="4" t="s">
        <v>127</v>
      </c>
      <c r="M741" s="152">
        <f t="shared" si="46"/>
        <v>0</v>
      </c>
    </row>
    <row r="742" spans="1:13" x14ac:dyDescent="0.2">
      <c r="A742" s="113" t="s">
        <v>739</v>
      </c>
      <c r="B742" s="178">
        <f t="shared" si="47"/>
        <v>46234</v>
      </c>
      <c r="C742" s="4" t="s">
        <v>741</v>
      </c>
      <c r="D742" s="105" t="s">
        <v>1305</v>
      </c>
      <c r="E742" s="105" t="s">
        <v>125</v>
      </c>
      <c r="F742" s="106">
        <v>100</v>
      </c>
      <c r="G742" s="107">
        <v>85</v>
      </c>
      <c r="H742" s="107">
        <f t="shared" si="48"/>
        <v>8500</v>
      </c>
      <c r="I742" s="37">
        <v>0</v>
      </c>
      <c r="J742" s="5">
        <f t="shared" si="49"/>
        <v>8500</v>
      </c>
      <c r="K742" s="4" t="s">
        <v>126</v>
      </c>
      <c r="L742" s="4" t="s">
        <v>127</v>
      </c>
      <c r="M742" s="152">
        <f t="shared" si="46"/>
        <v>0</v>
      </c>
    </row>
    <row r="743" spans="1:13" x14ac:dyDescent="0.2">
      <c r="A743" s="113" t="s">
        <v>739</v>
      </c>
      <c r="B743" s="178">
        <f t="shared" si="47"/>
        <v>46234</v>
      </c>
      <c r="C743" s="4" t="s">
        <v>742</v>
      </c>
      <c r="D743" s="105" t="s">
        <v>1312</v>
      </c>
      <c r="E743" s="105" t="s">
        <v>125</v>
      </c>
      <c r="F743" s="106">
        <v>40</v>
      </c>
      <c r="G743" s="107">
        <v>85</v>
      </c>
      <c r="H743" s="107">
        <f t="shared" si="48"/>
        <v>3400</v>
      </c>
      <c r="I743" s="37">
        <v>0</v>
      </c>
      <c r="J743" s="5">
        <f t="shared" si="49"/>
        <v>3400</v>
      </c>
      <c r="K743" s="4" t="s">
        <v>126</v>
      </c>
      <c r="L743" s="4" t="s">
        <v>127</v>
      </c>
      <c r="M743" s="152">
        <f t="shared" si="46"/>
        <v>0</v>
      </c>
    </row>
    <row r="744" spans="1:13" x14ac:dyDescent="0.2">
      <c r="A744" s="113" t="s">
        <v>739</v>
      </c>
      <c r="B744" s="178">
        <f t="shared" si="47"/>
        <v>46234</v>
      </c>
      <c r="C744" s="4" t="s">
        <v>743</v>
      </c>
      <c r="D744" s="105" t="s">
        <v>1307</v>
      </c>
      <c r="E744" s="105" t="s">
        <v>125</v>
      </c>
      <c r="F744" s="106">
        <v>40</v>
      </c>
      <c r="G744" s="107">
        <v>86</v>
      </c>
      <c r="H744" s="107">
        <f t="shared" si="48"/>
        <v>3440</v>
      </c>
      <c r="I744" s="37">
        <v>0</v>
      </c>
      <c r="J744" s="5">
        <f t="shared" si="49"/>
        <v>3440</v>
      </c>
      <c r="K744" s="4" t="s">
        <v>126</v>
      </c>
      <c r="L744" s="4" t="s">
        <v>127</v>
      </c>
      <c r="M744" s="152">
        <f t="shared" si="46"/>
        <v>0</v>
      </c>
    </row>
    <row r="745" spans="1:13" x14ac:dyDescent="0.2">
      <c r="A745" s="113" t="s">
        <v>739</v>
      </c>
      <c r="B745" s="178">
        <f t="shared" si="47"/>
        <v>46234</v>
      </c>
      <c r="C745" s="4" t="s">
        <v>743</v>
      </c>
      <c r="D745" s="105" t="s">
        <v>1307</v>
      </c>
      <c r="E745" s="105" t="s">
        <v>125</v>
      </c>
      <c r="F745" s="106">
        <v>140</v>
      </c>
      <c r="G745" s="107">
        <v>85</v>
      </c>
      <c r="H745" s="107">
        <f t="shared" si="48"/>
        <v>11900</v>
      </c>
      <c r="I745" s="37">
        <v>0</v>
      </c>
      <c r="J745" s="5">
        <f t="shared" si="49"/>
        <v>11900</v>
      </c>
      <c r="K745" s="4" t="s">
        <v>126</v>
      </c>
      <c r="L745" s="4" t="s">
        <v>127</v>
      </c>
      <c r="M745" s="152">
        <f t="shared" si="46"/>
        <v>0</v>
      </c>
    </row>
    <row r="746" spans="1:13" x14ac:dyDescent="0.2">
      <c r="A746" s="113" t="s">
        <v>739</v>
      </c>
      <c r="B746" s="178">
        <f t="shared" si="47"/>
        <v>46234</v>
      </c>
      <c r="C746" s="4" t="s">
        <v>744</v>
      </c>
      <c r="D746" s="4" t="s">
        <v>1311</v>
      </c>
      <c r="E746" s="4" t="s">
        <v>125</v>
      </c>
      <c r="F746" s="36">
        <v>5</v>
      </c>
      <c r="G746" s="5">
        <v>85</v>
      </c>
      <c r="H746" s="107">
        <f t="shared" si="48"/>
        <v>425</v>
      </c>
      <c r="I746" s="37">
        <v>0</v>
      </c>
      <c r="J746" s="5">
        <f t="shared" si="49"/>
        <v>425</v>
      </c>
      <c r="K746" s="4" t="s">
        <v>126</v>
      </c>
      <c r="L746" s="4" t="s">
        <v>127</v>
      </c>
      <c r="M746" s="152">
        <f t="shared" si="46"/>
        <v>0</v>
      </c>
    </row>
    <row r="747" spans="1:13" x14ac:dyDescent="0.2">
      <c r="A747" s="113" t="s">
        <v>739</v>
      </c>
      <c r="B747" s="178">
        <f t="shared" si="47"/>
        <v>46234</v>
      </c>
      <c r="C747" s="4" t="s">
        <v>745</v>
      </c>
      <c r="D747" s="105" t="s">
        <v>1306</v>
      </c>
      <c r="E747" s="4" t="s">
        <v>125</v>
      </c>
      <c r="F747" s="106">
        <v>40</v>
      </c>
      <c r="G747" s="107">
        <v>85</v>
      </c>
      <c r="H747" s="107">
        <f t="shared" si="48"/>
        <v>3400</v>
      </c>
      <c r="I747" s="37">
        <v>0</v>
      </c>
      <c r="J747" s="5">
        <f t="shared" si="49"/>
        <v>3400</v>
      </c>
      <c r="K747" s="4" t="s">
        <v>126</v>
      </c>
      <c r="L747" s="4" t="s">
        <v>127</v>
      </c>
      <c r="M747" s="152">
        <f t="shared" si="46"/>
        <v>0</v>
      </c>
    </row>
    <row r="748" spans="1:13" x14ac:dyDescent="0.2">
      <c r="A748" s="113" t="s">
        <v>739</v>
      </c>
      <c r="B748" s="178">
        <f t="shared" si="47"/>
        <v>46234</v>
      </c>
      <c r="C748" s="4" t="s">
        <v>746</v>
      </c>
      <c r="D748" s="105" t="s">
        <v>141</v>
      </c>
      <c r="E748" s="4" t="s">
        <v>125</v>
      </c>
      <c r="F748" s="106">
        <v>40</v>
      </c>
      <c r="G748" s="107">
        <v>86</v>
      </c>
      <c r="H748" s="107">
        <f t="shared" si="48"/>
        <v>3440</v>
      </c>
      <c r="I748" s="37">
        <v>0</v>
      </c>
      <c r="J748" s="5">
        <f t="shared" si="49"/>
        <v>3440</v>
      </c>
      <c r="K748" s="4" t="s">
        <v>126</v>
      </c>
      <c r="L748" s="4" t="s">
        <v>127</v>
      </c>
      <c r="M748" s="152">
        <f t="shared" si="46"/>
        <v>0</v>
      </c>
    </row>
    <row r="749" spans="1:13" x14ac:dyDescent="0.2">
      <c r="A749" s="113" t="s">
        <v>739</v>
      </c>
      <c r="B749" s="178">
        <f t="shared" si="47"/>
        <v>46234</v>
      </c>
      <c r="C749" s="4" t="s">
        <v>747</v>
      </c>
      <c r="D749" s="105" t="s">
        <v>139</v>
      </c>
      <c r="E749" s="4" t="s">
        <v>125</v>
      </c>
      <c r="F749" s="106">
        <v>3.5</v>
      </c>
      <c r="G749" s="107">
        <v>86</v>
      </c>
      <c r="H749" s="107">
        <f t="shared" si="48"/>
        <v>301</v>
      </c>
      <c r="I749" s="37">
        <v>0</v>
      </c>
      <c r="J749" s="5">
        <f t="shared" si="49"/>
        <v>301</v>
      </c>
      <c r="K749" s="4" t="s">
        <v>126</v>
      </c>
      <c r="L749" s="4" t="s">
        <v>127</v>
      </c>
      <c r="M749" s="152">
        <f t="shared" si="46"/>
        <v>0</v>
      </c>
    </row>
    <row r="750" spans="1:13" x14ac:dyDescent="0.2">
      <c r="A750" s="113" t="s">
        <v>739</v>
      </c>
      <c r="B750" s="178">
        <f t="shared" si="47"/>
        <v>46234</v>
      </c>
      <c r="C750" s="4" t="s">
        <v>748</v>
      </c>
      <c r="D750" s="105" t="s">
        <v>1310</v>
      </c>
      <c r="E750" s="4" t="s">
        <v>125</v>
      </c>
      <c r="F750" s="106">
        <v>10</v>
      </c>
      <c r="G750" s="107">
        <v>85</v>
      </c>
      <c r="H750" s="107">
        <f t="shared" si="48"/>
        <v>850</v>
      </c>
      <c r="I750" s="37">
        <v>0</v>
      </c>
      <c r="J750" s="5">
        <f t="shared" si="49"/>
        <v>850</v>
      </c>
      <c r="K750" s="4" t="s">
        <v>126</v>
      </c>
      <c r="L750" s="4" t="s">
        <v>127</v>
      </c>
      <c r="M750" s="152">
        <f t="shared" si="46"/>
        <v>0</v>
      </c>
    </row>
    <row r="751" spans="1:13" x14ac:dyDescent="0.2">
      <c r="A751" s="113" t="s">
        <v>739</v>
      </c>
      <c r="B751" s="178">
        <f t="shared" si="47"/>
        <v>46234</v>
      </c>
      <c r="C751" s="4" t="s">
        <v>749</v>
      </c>
      <c r="D751" s="105" t="s">
        <v>1309</v>
      </c>
      <c r="E751" s="4" t="s">
        <v>125</v>
      </c>
      <c r="F751" s="106">
        <v>16</v>
      </c>
      <c r="G751" s="107">
        <v>85</v>
      </c>
      <c r="H751" s="107">
        <f t="shared" si="48"/>
        <v>1360</v>
      </c>
      <c r="I751" s="37">
        <v>0</v>
      </c>
      <c r="J751" s="5">
        <f t="shared" si="49"/>
        <v>1360</v>
      </c>
      <c r="K751" s="4" t="s">
        <v>126</v>
      </c>
      <c r="L751" s="4" t="s">
        <v>127</v>
      </c>
      <c r="M751" s="152">
        <f t="shared" si="46"/>
        <v>0</v>
      </c>
    </row>
    <row r="752" spans="1:13" x14ac:dyDescent="0.2">
      <c r="A752" s="113" t="s">
        <v>739</v>
      </c>
      <c r="B752" s="178">
        <f t="shared" si="47"/>
        <v>46234</v>
      </c>
      <c r="C752" s="4" t="s">
        <v>750</v>
      </c>
      <c r="D752" s="105" t="s">
        <v>134</v>
      </c>
      <c r="E752" s="4" t="s">
        <v>125</v>
      </c>
      <c r="F752" s="106">
        <v>10</v>
      </c>
      <c r="G752" s="107">
        <v>85</v>
      </c>
      <c r="H752" s="107">
        <f t="shared" si="48"/>
        <v>850</v>
      </c>
      <c r="I752" s="37">
        <v>0</v>
      </c>
      <c r="J752" s="5">
        <f t="shared" si="49"/>
        <v>850</v>
      </c>
      <c r="K752" s="4" t="s">
        <v>126</v>
      </c>
      <c r="L752" s="4" t="s">
        <v>127</v>
      </c>
      <c r="M752" s="152">
        <f t="shared" si="46"/>
        <v>0</v>
      </c>
    </row>
    <row r="753" spans="1:13" s="64" customFormat="1" x14ac:dyDescent="0.2">
      <c r="A753" s="113" t="s">
        <v>739</v>
      </c>
      <c r="B753" s="178">
        <f t="shared" si="47"/>
        <v>46234</v>
      </c>
      <c r="C753" s="4" t="s">
        <v>751</v>
      </c>
      <c r="D753" s="105" t="s">
        <v>1325</v>
      </c>
      <c r="E753" s="4" t="s">
        <v>125</v>
      </c>
      <c r="F753" s="106">
        <v>15</v>
      </c>
      <c r="G753" s="107">
        <v>86</v>
      </c>
      <c r="H753" s="107">
        <f t="shared" si="48"/>
        <v>1290</v>
      </c>
      <c r="I753" s="37">
        <v>0</v>
      </c>
      <c r="J753" s="5">
        <f t="shared" si="49"/>
        <v>1290</v>
      </c>
      <c r="K753" s="4" t="s">
        <v>126</v>
      </c>
      <c r="L753" s="4" t="s">
        <v>127</v>
      </c>
      <c r="M753" s="152">
        <f t="shared" si="46"/>
        <v>0</v>
      </c>
    </row>
    <row r="754" spans="1:13" s="64" customFormat="1" x14ac:dyDescent="0.2">
      <c r="A754" s="113" t="s">
        <v>739</v>
      </c>
      <c r="B754" s="178">
        <f t="shared" si="47"/>
        <v>46234</v>
      </c>
      <c r="C754" s="4" t="s">
        <v>752</v>
      </c>
      <c r="D754" s="105" t="s">
        <v>9655</v>
      </c>
      <c r="E754" s="4" t="s">
        <v>125</v>
      </c>
      <c r="F754" s="106">
        <v>35</v>
      </c>
      <c r="G754" s="107">
        <v>85</v>
      </c>
      <c r="H754" s="107">
        <f t="shared" si="48"/>
        <v>2975</v>
      </c>
      <c r="I754" s="37">
        <v>0</v>
      </c>
      <c r="J754" s="5">
        <f t="shared" si="49"/>
        <v>2975</v>
      </c>
      <c r="K754" s="4" t="s">
        <v>126</v>
      </c>
      <c r="L754" s="4" t="s">
        <v>127</v>
      </c>
      <c r="M754" s="152">
        <f t="shared" si="46"/>
        <v>0</v>
      </c>
    </row>
    <row r="755" spans="1:13" x14ac:dyDescent="0.2">
      <c r="A755" s="113" t="s">
        <v>739</v>
      </c>
      <c r="B755" s="178">
        <f t="shared" si="47"/>
        <v>46234</v>
      </c>
      <c r="C755" s="4" t="s">
        <v>753</v>
      </c>
      <c r="D755" s="105" t="s">
        <v>8920</v>
      </c>
      <c r="E755" s="4" t="s">
        <v>125</v>
      </c>
      <c r="F755" s="106">
        <v>30</v>
      </c>
      <c r="G755" s="107">
        <v>85</v>
      </c>
      <c r="H755" s="107">
        <f t="shared" si="48"/>
        <v>2550</v>
      </c>
      <c r="I755" s="37">
        <v>0</v>
      </c>
      <c r="J755" s="5">
        <f t="shared" si="49"/>
        <v>2550</v>
      </c>
      <c r="K755" s="4" t="s">
        <v>126</v>
      </c>
      <c r="L755" s="4" t="s">
        <v>127</v>
      </c>
      <c r="M755" s="152">
        <f t="shared" si="46"/>
        <v>0</v>
      </c>
    </row>
    <row r="756" spans="1:13" x14ac:dyDescent="0.2">
      <c r="A756" s="113" t="s">
        <v>739</v>
      </c>
      <c r="B756" s="178">
        <f t="shared" si="47"/>
        <v>46234</v>
      </c>
      <c r="C756" s="4" t="s">
        <v>754</v>
      </c>
      <c r="D756" s="105" t="s">
        <v>145</v>
      </c>
      <c r="E756" s="4" t="s">
        <v>125</v>
      </c>
      <c r="F756" s="106">
        <v>50</v>
      </c>
      <c r="G756" s="107">
        <v>95</v>
      </c>
      <c r="H756" s="107">
        <f t="shared" si="48"/>
        <v>4750</v>
      </c>
      <c r="I756" s="37">
        <v>0</v>
      </c>
      <c r="J756" s="5">
        <f t="shared" si="49"/>
        <v>4750</v>
      </c>
      <c r="K756" s="4" t="s">
        <v>126</v>
      </c>
      <c r="L756" s="4" t="s">
        <v>127</v>
      </c>
      <c r="M756" s="152">
        <f t="shared" si="46"/>
        <v>0</v>
      </c>
    </row>
    <row r="757" spans="1:13" x14ac:dyDescent="0.2">
      <c r="A757" s="113" t="s">
        <v>739</v>
      </c>
      <c r="B757" s="178">
        <f t="shared" si="47"/>
        <v>46234</v>
      </c>
      <c r="C757" s="4" t="s">
        <v>754</v>
      </c>
      <c r="D757" s="105" t="s">
        <v>145</v>
      </c>
      <c r="E757" s="105" t="s">
        <v>125</v>
      </c>
      <c r="F757" s="106">
        <v>10</v>
      </c>
      <c r="G757" s="107">
        <v>85</v>
      </c>
      <c r="H757" s="107">
        <f t="shared" si="48"/>
        <v>850</v>
      </c>
      <c r="I757" s="37">
        <v>0</v>
      </c>
      <c r="J757" s="5">
        <f t="shared" si="49"/>
        <v>850</v>
      </c>
      <c r="K757" s="4" t="s">
        <v>126</v>
      </c>
      <c r="L757" s="4" t="s">
        <v>127</v>
      </c>
      <c r="M757" s="152">
        <f t="shared" si="46"/>
        <v>0</v>
      </c>
    </row>
    <row r="758" spans="1:13" x14ac:dyDescent="0.2">
      <c r="A758" s="113" t="s">
        <v>739</v>
      </c>
      <c r="B758" s="178">
        <f t="shared" si="47"/>
        <v>46234</v>
      </c>
      <c r="C758" s="4" t="s">
        <v>755</v>
      </c>
      <c r="D758" s="136" t="s">
        <v>147</v>
      </c>
      <c r="E758" s="136" t="s">
        <v>125</v>
      </c>
      <c r="F758" s="137">
        <v>58</v>
      </c>
      <c r="G758" s="138">
        <v>84</v>
      </c>
      <c r="H758" s="138">
        <f t="shared" si="48"/>
        <v>4872</v>
      </c>
      <c r="I758" s="37">
        <v>0</v>
      </c>
      <c r="J758" s="5">
        <f t="shared" si="49"/>
        <v>4872</v>
      </c>
      <c r="K758" s="4" t="s">
        <v>126</v>
      </c>
      <c r="L758" s="4" t="s">
        <v>127</v>
      </c>
      <c r="M758" s="152">
        <f t="shared" si="46"/>
        <v>0</v>
      </c>
    </row>
    <row r="759" spans="1:13" x14ac:dyDescent="0.2">
      <c r="A759" s="113" t="s">
        <v>739</v>
      </c>
      <c r="B759" s="178">
        <f t="shared" si="47"/>
        <v>46234</v>
      </c>
      <c r="C759" s="4" t="s">
        <v>756</v>
      </c>
      <c r="D759" s="136" t="s">
        <v>151</v>
      </c>
      <c r="E759" s="136" t="s">
        <v>125</v>
      </c>
      <c r="F759" s="137">
        <v>6</v>
      </c>
      <c r="G759" s="138">
        <v>85</v>
      </c>
      <c r="H759" s="138">
        <f t="shared" si="48"/>
        <v>510</v>
      </c>
      <c r="I759" s="37">
        <v>0</v>
      </c>
      <c r="J759" s="5">
        <f t="shared" si="49"/>
        <v>510</v>
      </c>
      <c r="K759" s="4" t="s">
        <v>126</v>
      </c>
      <c r="L759" s="4" t="s">
        <v>127</v>
      </c>
      <c r="M759" s="152">
        <f t="shared" si="46"/>
        <v>0</v>
      </c>
    </row>
    <row r="760" spans="1:13" x14ac:dyDescent="0.2">
      <c r="A760" s="113" t="s">
        <v>739</v>
      </c>
      <c r="B760" s="178">
        <f t="shared" si="47"/>
        <v>46234</v>
      </c>
      <c r="C760" s="4" t="s">
        <v>757</v>
      </c>
      <c r="D760" s="4" t="s">
        <v>533</v>
      </c>
      <c r="E760" s="136" t="s">
        <v>125</v>
      </c>
      <c r="F760" s="137">
        <v>3</v>
      </c>
      <c r="G760" s="138">
        <v>90</v>
      </c>
      <c r="H760" s="138">
        <f t="shared" si="48"/>
        <v>270</v>
      </c>
      <c r="I760" s="37">
        <v>0</v>
      </c>
      <c r="J760" s="5">
        <f t="shared" si="49"/>
        <v>270</v>
      </c>
      <c r="K760" s="4" t="s">
        <v>126</v>
      </c>
      <c r="L760" s="4" t="s">
        <v>1094</v>
      </c>
      <c r="M760" s="152">
        <f t="shared" si="46"/>
        <v>0</v>
      </c>
    </row>
    <row r="761" spans="1:13" x14ac:dyDescent="0.2">
      <c r="A761" s="113" t="s">
        <v>739</v>
      </c>
      <c r="B761" s="178">
        <f t="shared" si="47"/>
        <v>46234</v>
      </c>
      <c r="C761" s="4" t="s">
        <v>758</v>
      </c>
      <c r="D761" s="136" t="s">
        <v>264</v>
      </c>
      <c r="E761" s="136" t="s">
        <v>125</v>
      </c>
      <c r="F761" s="137">
        <v>6</v>
      </c>
      <c r="G761" s="138">
        <v>100</v>
      </c>
      <c r="H761" s="138">
        <f t="shared" si="48"/>
        <v>600</v>
      </c>
      <c r="I761" s="37">
        <v>0</v>
      </c>
      <c r="J761" s="5">
        <f t="shared" si="49"/>
        <v>600</v>
      </c>
      <c r="K761" s="4" t="s">
        <v>126</v>
      </c>
      <c r="L761" s="4" t="s">
        <v>127</v>
      </c>
      <c r="M761" s="152">
        <f t="shared" si="46"/>
        <v>0</v>
      </c>
    </row>
    <row r="762" spans="1:13" x14ac:dyDescent="0.2">
      <c r="A762" s="113" t="s">
        <v>739</v>
      </c>
      <c r="B762" s="178">
        <f t="shared" si="47"/>
        <v>46234</v>
      </c>
      <c r="C762" s="4" t="s">
        <v>759</v>
      </c>
      <c r="D762" s="136" t="s">
        <v>153</v>
      </c>
      <c r="E762" s="136" t="s">
        <v>125</v>
      </c>
      <c r="F762" s="137">
        <f>40+2+0.5+17.5+1.5</f>
        <v>61.5</v>
      </c>
      <c r="G762" s="138">
        <v>93.5</v>
      </c>
      <c r="H762" s="138">
        <f t="shared" si="48"/>
        <v>5750.25</v>
      </c>
      <c r="I762" s="37">
        <v>0</v>
      </c>
      <c r="J762" s="5">
        <f t="shared" si="49"/>
        <v>5750.25</v>
      </c>
      <c r="K762" s="4" t="s">
        <v>126</v>
      </c>
      <c r="L762" s="4" t="s">
        <v>127</v>
      </c>
      <c r="M762" s="152">
        <f t="shared" si="46"/>
        <v>0</v>
      </c>
    </row>
    <row r="763" spans="1:13" x14ac:dyDescent="0.2">
      <c r="A763" s="113" t="s">
        <v>739</v>
      </c>
      <c r="B763" s="178">
        <f t="shared" si="47"/>
        <v>46234</v>
      </c>
      <c r="C763" s="4" t="s">
        <v>760</v>
      </c>
      <c r="D763" s="136" t="s">
        <v>153</v>
      </c>
      <c r="E763" s="136" t="s">
        <v>125</v>
      </c>
      <c r="F763" s="137">
        <v>12</v>
      </c>
      <c r="G763" s="138">
        <v>90</v>
      </c>
      <c r="H763" s="138">
        <f t="shared" si="48"/>
        <v>1080</v>
      </c>
      <c r="I763" s="37">
        <v>0</v>
      </c>
      <c r="J763" s="5">
        <f t="shared" si="49"/>
        <v>1080</v>
      </c>
      <c r="K763" s="4" t="s">
        <v>126</v>
      </c>
      <c r="L763" s="4" t="s">
        <v>127</v>
      </c>
      <c r="M763" s="152">
        <f t="shared" si="46"/>
        <v>0</v>
      </c>
    </row>
    <row r="764" spans="1:13" x14ac:dyDescent="0.2">
      <c r="A764" s="113" t="s">
        <v>739</v>
      </c>
      <c r="B764" s="178">
        <f t="shared" si="47"/>
        <v>46234</v>
      </c>
      <c r="C764" s="4" t="s">
        <v>760</v>
      </c>
      <c r="D764" s="136" t="s">
        <v>153</v>
      </c>
      <c r="E764" s="136" t="s">
        <v>318</v>
      </c>
      <c r="F764" s="137">
        <v>0.5</v>
      </c>
      <c r="G764" s="138">
        <v>1100</v>
      </c>
      <c r="H764" s="138">
        <f t="shared" si="48"/>
        <v>550</v>
      </c>
      <c r="I764" s="37">
        <v>0</v>
      </c>
      <c r="J764" s="5">
        <f t="shared" si="49"/>
        <v>550</v>
      </c>
      <c r="K764" s="4" t="s">
        <v>126</v>
      </c>
      <c r="L764" s="4" t="s">
        <v>127</v>
      </c>
      <c r="M764" s="152">
        <f t="shared" si="46"/>
        <v>0</v>
      </c>
    </row>
    <row r="765" spans="1:13" x14ac:dyDescent="0.2">
      <c r="A765" s="135" t="s">
        <v>53</v>
      </c>
      <c r="B765" s="178">
        <f t="shared" si="47"/>
        <v>46235</v>
      </c>
      <c r="C765" s="4" t="s">
        <v>761</v>
      </c>
      <c r="D765" s="136" t="s">
        <v>1302</v>
      </c>
      <c r="E765" s="136" t="s">
        <v>125</v>
      </c>
      <c r="F765" s="137">
        <v>60</v>
      </c>
      <c r="G765" s="138">
        <v>85</v>
      </c>
      <c r="H765" s="138">
        <f t="shared" si="48"/>
        <v>5100</v>
      </c>
      <c r="I765" s="37">
        <v>0</v>
      </c>
      <c r="J765" s="5">
        <f t="shared" si="49"/>
        <v>5100</v>
      </c>
      <c r="K765" s="4" t="s">
        <v>126</v>
      </c>
      <c r="L765" s="4" t="s">
        <v>127</v>
      </c>
      <c r="M765" s="152">
        <f t="shared" si="46"/>
        <v>0</v>
      </c>
    </row>
    <row r="766" spans="1:13" x14ac:dyDescent="0.2">
      <c r="A766" s="135" t="s">
        <v>53</v>
      </c>
      <c r="B766" s="178">
        <f t="shared" si="47"/>
        <v>46235</v>
      </c>
      <c r="C766" s="4" t="s">
        <v>761</v>
      </c>
      <c r="D766" s="136" t="s">
        <v>1302</v>
      </c>
      <c r="E766" s="136" t="s">
        <v>131</v>
      </c>
      <c r="F766" s="137">
        <v>1</v>
      </c>
      <c r="G766" s="138">
        <v>80</v>
      </c>
      <c r="H766" s="138">
        <f t="shared" si="48"/>
        <v>80</v>
      </c>
      <c r="I766" s="37">
        <v>0</v>
      </c>
      <c r="J766" s="5">
        <f t="shared" si="49"/>
        <v>80</v>
      </c>
      <c r="K766" s="4" t="s">
        <v>126</v>
      </c>
      <c r="L766" s="4" t="s">
        <v>127</v>
      </c>
      <c r="M766" s="152">
        <f t="shared" si="46"/>
        <v>0</v>
      </c>
    </row>
    <row r="767" spans="1:13" x14ac:dyDescent="0.2">
      <c r="A767" s="135" t="s">
        <v>53</v>
      </c>
      <c r="B767" s="178">
        <f t="shared" si="47"/>
        <v>46235</v>
      </c>
      <c r="C767" s="4" t="s">
        <v>762</v>
      </c>
      <c r="D767" s="136" t="s">
        <v>1305</v>
      </c>
      <c r="E767" s="136" t="s">
        <v>125</v>
      </c>
      <c r="F767" s="137">
        <v>30</v>
      </c>
      <c r="G767" s="138">
        <v>85</v>
      </c>
      <c r="H767" s="138">
        <f t="shared" si="48"/>
        <v>2550</v>
      </c>
      <c r="I767" s="37">
        <v>0</v>
      </c>
      <c r="J767" s="5">
        <f t="shared" si="49"/>
        <v>2550</v>
      </c>
      <c r="K767" s="4" t="s">
        <v>126</v>
      </c>
      <c r="L767" s="4" t="s">
        <v>127</v>
      </c>
      <c r="M767" s="152">
        <f t="shared" si="46"/>
        <v>0</v>
      </c>
    </row>
    <row r="768" spans="1:13" x14ac:dyDescent="0.2">
      <c r="A768" s="135" t="s">
        <v>53</v>
      </c>
      <c r="B768" s="178">
        <f t="shared" si="47"/>
        <v>46235</v>
      </c>
      <c r="C768" s="4" t="s">
        <v>763</v>
      </c>
      <c r="D768" s="136" t="s">
        <v>1307</v>
      </c>
      <c r="E768" s="136" t="s">
        <v>125</v>
      </c>
      <c r="F768" s="137">
        <v>80</v>
      </c>
      <c r="G768" s="138">
        <v>85</v>
      </c>
      <c r="H768" s="138">
        <f t="shared" si="48"/>
        <v>6800</v>
      </c>
      <c r="I768" s="37">
        <v>0</v>
      </c>
      <c r="J768" s="5">
        <f t="shared" si="49"/>
        <v>6800</v>
      </c>
      <c r="K768" s="4" t="s">
        <v>126</v>
      </c>
      <c r="L768" s="4" t="s">
        <v>127</v>
      </c>
      <c r="M768" s="152">
        <f t="shared" si="46"/>
        <v>0</v>
      </c>
    </row>
    <row r="769" spans="1:13" x14ac:dyDescent="0.2">
      <c r="A769" s="135" t="s">
        <v>53</v>
      </c>
      <c r="B769" s="178">
        <f t="shared" si="47"/>
        <v>46235</v>
      </c>
      <c r="C769" s="4" t="s">
        <v>764</v>
      </c>
      <c r="D769" s="136" t="s">
        <v>139</v>
      </c>
      <c r="E769" s="136" t="s">
        <v>125</v>
      </c>
      <c r="F769" s="137">
        <v>3.5</v>
      </c>
      <c r="G769" s="138">
        <v>86</v>
      </c>
      <c r="H769" s="138">
        <f t="shared" si="48"/>
        <v>301</v>
      </c>
      <c r="I769" s="37">
        <v>0</v>
      </c>
      <c r="J769" s="5">
        <f t="shared" si="49"/>
        <v>301</v>
      </c>
      <c r="K769" s="4" t="s">
        <v>126</v>
      </c>
      <c r="L769" s="4" t="s">
        <v>127</v>
      </c>
      <c r="M769" s="152">
        <f t="shared" si="46"/>
        <v>0</v>
      </c>
    </row>
    <row r="770" spans="1:13" x14ac:dyDescent="0.2">
      <c r="A770" s="135" t="s">
        <v>53</v>
      </c>
      <c r="B770" s="178">
        <f t="shared" si="47"/>
        <v>46235</v>
      </c>
      <c r="C770" s="4" t="s">
        <v>765</v>
      </c>
      <c r="D770" s="136" t="s">
        <v>1310</v>
      </c>
      <c r="E770" s="136" t="s">
        <v>125</v>
      </c>
      <c r="F770" s="137">
        <v>8</v>
      </c>
      <c r="G770" s="138">
        <v>85</v>
      </c>
      <c r="H770" s="138">
        <f t="shared" si="48"/>
        <v>680</v>
      </c>
      <c r="I770" s="37">
        <v>0</v>
      </c>
      <c r="J770" s="5">
        <f t="shared" si="49"/>
        <v>680</v>
      </c>
      <c r="K770" s="4" t="s">
        <v>126</v>
      </c>
      <c r="L770" s="4" t="s">
        <v>127</v>
      </c>
      <c r="M770" s="152">
        <f t="shared" si="46"/>
        <v>0</v>
      </c>
    </row>
    <row r="771" spans="1:13" x14ac:dyDescent="0.2">
      <c r="A771" s="135" t="s">
        <v>53</v>
      </c>
      <c r="B771" s="178">
        <f t="shared" si="47"/>
        <v>46235</v>
      </c>
      <c r="C771" s="4" t="s">
        <v>766</v>
      </c>
      <c r="D771" s="136" t="s">
        <v>1308</v>
      </c>
      <c r="E771" s="136" t="s">
        <v>125</v>
      </c>
      <c r="F771" s="137">
        <v>5</v>
      </c>
      <c r="G771" s="138">
        <v>85</v>
      </c>
      <c r="H771" s="138">
        <f t="shared" si="48"/>
        <v>425</v>
      </c>
      <c r="I771" s="37">
        <v>0</v>
      </c>
      <c r="J771" s="5">
        <f t="shared" si="49"/>
        <v>425</v>
      </c>
      <c r="K771" s="4" t="s">
        <v>126</v>
      </c>
      <c r="L771" s="4" t="s">
        <v>127</v>
      </c>
      <c r="M771" s="152">
        <f t="shared" ref="M771:M834" si="50">H771-J771</f>
        <v>0</v>
      </c>
    </row>
    <row r="772" spans="1:13" x14ac:dyDescent="0.2">
      <c r="A772" s="135" t="s">
        <v>53</v>
      </c>
      <c r="B772" s="178">
        <f t="shared" si="47"/>
        <v>46235</v>
      </c>
      <c r="C772" s="4" t="s">
        <v>767</v>
      </c>
      <c r="D772" s="136" t="s">
        <v>1311</v>
      </c>
      <c r="E772" s="136" t="s">
        <v>125</v>
      </c>
      <c r="F772" s="137">
        <v>5</v>
      </c>
      <c r="G772" s="138">
        <v>85</v>
      </c>
      <c r="H772" s="138">
        <f t="shared" si="48"/>
        <v>425</v>
      </c>
      <c r="I772" s="37">
        <v>0</v>
      </c>
      <c r="J772" s="5">
        <f t="shared" si="49"/>
        <v>425</v>
      </c>
      <c r="K772" s="4" t="s">
        <v>126</v>
      </c>
      <c r="L772" s="4" t="s">
        <v>127</v>
      </c>
      <c r="M772" s="152">
        <f t="shared" si="50"/>
        <v>0</v>
      </c>
    </row>
    <row r="773" spans="1:13" x14ac:dyDescent="0.2">
      <c r="A773" s="135" t="s">
        <v>53</v>
      </c>
      <c r="B773" s="178">
        <f t="shared" si="47"/>
        <v>46235</v>
      </c>
      <c r="C773" s="4" t="s">
        <v>768</v>
      </c>
      <c r="D773" s="136" t="s">
        <v>145</v>
      </c>
      <c r="E773" s="136" t="s">
        <v>125</v>
      </c>
      <c r="F773" s="137">
        <v>30</v>
      </c>
      <c r="G773" s="138">
        <v>95</v>
      </c>
      <c r="H773" s="138">
        <f t="shared" si="48"/>
        <v>2850</v>
      </c>
      <c r="I773" s="37">
        <v>0</v>
      </c>
      <c r="J773" s="5">
        <f t="shared" si="49"/>
        <v>2850</v>
      </c>
      <c r="K773" s="4" t="s">
        <v>126</v>
      </c>
      <c r="L773" s="4" t="s">
        <v>127</v>
      </c>
      <c r="M773" s="152">
        <f t="shared" si="50"/>
        <v>0</v>
      </c>
    </row>
    <row r="774" spans="1:13" x14ac:dyDescent="0.2">
      <c r="A774" s="135" t="s">
        <v>53</v>
      </c>
      <c r="B774" s="178">
        <f t="shared" si="47"/>
        <v>46235</v>
      </c>
      <c r="C774" s="4" t="s">
        <v>769</v>
      </c>
      <c r="D774" s="136" t="s">
        <v>147</v>
      </c>
      <c r="E774" s="136" t="s">
        <v>125</v>
      </c>
      <c r="F774" s="137">
        <v>30</v>
      </c>
      <c r="G774" s="138">
        <v>84</v>
      </c>
      <c r="H774" s="138">
        <f t="shared" si="48"/>
        <v>2520</v>
      </c>
      <c r="I774" s="37">
        <v>0</v>
      </c>
      <c r="J774" s="5">
        <f t="shared" si="49"/>
        <v>2520</v>
      </c>
      <c r="K774" s="4" t="s">
        <v>126</v>
      </c>
      <c r="L774" s="4" t="s">
        <v>127</v>
      </c>
      <c r="M774" s="152">
        <f t="shared" si="50"/>
        <v>0</v>
      </c>
    </row>
    <row r="775" spans="1:13" x14ac:dyDescent="0.2">
      <c r="A775" s="135" t="s">
        <v>53</v>
      </c>
      <c r="B775" s="178">
        <f t="shared" si="47"/>
        <v>46235</v>
      </c>
      <c r="C775" s="4" t="s">
        <v>770</v>
      </c>
      <c r="D775" s="136" t="s">
        <v>264</v>
      </c>
      <c r="E775" s="136" t="s">
        <v>125</v>
      </c>
      <c r="F775" s="137">
        <v>2</v>
      </c>
      <c r="G775" s="138">
        <v>100</v>
      </c>
      <c r="H775" s="138">
        <f t="shared" si="48"/>
        <v>200</v>
      </c>
      <c r="I775" s="37">
        <v>0</v>
      </c>
      <c r="J775" s="5">
        <f t="shared" si="49"/>
        <v>200</v>
      </c>
      <c r="K775" s="4" t="s">
        <v>126</v>
      </c>
      <c r="L775" s="4" t="s">
        <v>127</v>
      </c>
      <c r="M775" s="152">
        <f t="shared" si="50"/>
        <v>0</v>
      </c>
    </row>
    <row r="776" spans="1:13" x14ac:dyDescent="0.2">
      <c r="A776" s="135" t="s">
        <v>53</v>
      </c>
      <c r="B776" s="178">
        <f t="shared" si="47"/>
        <v>46235</v>
      </c>
      <c r="C776" s="4" t="s">
        <v>8911</v>
      </c>
      <c r="D776" s="136" t="s">
        <v>153</v>
      </c>
      <c r="E776" s="136" t="s">
        <v>125</v>
      </c>
      <c r="F776" s="137">
        <v>7</v>
      </c>
      <c r="G776" s="138">
        <v>92.86</v>
      </c>
      <c r="H776" s="138">
        <f t="shared" si="48"/>
        <v>650.02</v>
      </c>
      <c r="I776" s="37">
        <v>0</v>
      </c>
      <c r="J776" s="5">
        <f t="shared" si="49"/>
        <v>650.02</v>
      </c>
      <c r="K776" s="4" t="s">
        <v>126</v>
      </c>
      <c r="L776" s="4" t="s">
        <v>127</v>
      </c>
      <c r="M776" s="152">
        <f t="shared" si="50"/>
        <v>0</v>
      </c>
    </row>
    <row r="777" spans="1:13" x14ac:dyDescent="0.2">
      <c r="A777" s="135" t="s">
        <v>771</v>
      </c>
      <c r="B777" s="178">
        <f t="shared" si="47"/>
        <v>46236</v>
      </c>
      <c r="C777" s="4" t="s">
        <v>772</v>
      </c>
      <c r="D777" s="136" t="s">
        <v>1302</v>
      </c>
      <c r="E777" s="136" t="s">
        <v>125</v>
      </c>
      <c r="F777" s="137">
        <v>60</v>
      </c>
      <c r="G777" s="138">
        <v>85</v>
      </c>
      <c r="H777" s="138">
        <f t="shared" si="48"/>
        <v>5100</v>
      </c>
      <c r="I777" s="37">
        <v>0</v>
      </c>
      <c r="J777" s="5">
        <f t="shared" si="49"/>
        <v>5100</v>
      </c>
      <c r="K777" s="4" t="s">
        <v>126</v>
      </c>
      <c r="L777" s="4" t="s">
        <v>127</v>
      </c>
      <c r="M777" s="152">
        <f t="shared" si="50"/>
        <v>0</v>
      </c>
    </row>
    <row r="778" spans="1:13" x14ac:dyDescent="0.2">
      <c r="A778" s="135" t="s">
        <v>771</v>
      </c>
      <c r="B778" s="178">
        <f t="shared" si="47"/>
        <v>46236</v>
      </c>
      <c r="C778" s="4" t="s">
        <v>772</v>
      </c>
      <c r="D778" s="136" t="s">
        <v>1302</v>
      </c>
      <c r="E778" s="136" t="s">
        <v>131</v>
      </c>
      <c r="F778" s="137">
        <v>1</v>
      </c>
      <c r="G778" s="138">
        <v>80</v>
      </c>
      <c r="H778" s="138">
        <f t="shared" si="48"/>
        <v>80</v>
      </c>
      <c r="I778" s="37">
        <v>0</v>
      </c>
      <c r="J778" s="5">
        <f t="shared" si="49"/>
        <v>80</v>
      </c>
      <c r="K778" s="4" t="s">
        <v>126</v>
      </c>
      <c r="L778" s="4" t="s">
        <v>127</v>
      </c>
      <c r="M778" s="152">
        <f t="shared" si="50"/>
        <v>0</v>
      </c>
    </row>
    <row r="779" spans="1:13" x14ac:dyDescent="0.2">
      <c r="A779" s="135" t="s">
        <v>771</v>
      </c>
      <c r="B779" s="178">
        <f t="shared" si="47"/>
        <v>46236</v>
      </c>
      <c r="C779" s="4" t="s">
        <v>773</v>
      </c>
      <c r="D779" s="136" t="s">
        <v>1305</v>
      </c>
      <c r="E779" s="136" t="s">
        <v>125</v>
      </c>
      <c r="F779" s="137">
        <v>55</v>
      </c>
      <c r="G779" s="138">
        <v>85</v>
      </c>
      <c r="H779" s="138">
        <f t="shared" si="48"/>
        <v>4675</v>
      </c>
      <c r="I779" s="37">
        <v>0</v>
      </c>
      <c r="J779" s="5">
        <f t="shared" si="49"/>
        <v>4675</v>
      </c>
      <c r="K779" s="4" t="s">
        <v>126</v>
      </c>
      <c r="L779" s="4" t="s">
        <v>127</v>
      </c>
      <c r="M779" s="152">
        <f t="shared" si="50"/>
        <v>0</v>
      </c>
    </row>
    <row r="780" spans="1:13" x14ac:dyDescent="0.2">
      <c r="A780" s="135" t="s">
        <v>771</v>
      </c>
      <c r="B780" s="178">
        <f t="shared" si="47"/>
        <v>46236</v>
      </c>
      <c r="C780" s="4" t="s">
        <v>774</v>
      </c>
      <c r="D780" s="136" t="s">
        <v>1312</v>
      </c>
      <c r="E780" s="136" t="s">
        <v>125</v>
      </c>
      <c r="F780" s="137">
        <v>15</v>
      </c>
      <c r="G780" s="138">
        <v>85</v>
      </c>
      <c r="H780" s="138">
        <f t="shared" si="48"/>
        <v>1275</v>
      </c>
      <c r="I780" s="37">
        <v>0</v>
      </c>
      <c r="J780" s="5">
        <f t="shared" si="49"/>
        <v>1275</v>
      </c>
      <c r="K780" s="4" t="s">
        <v>126</v>
      </c>
      <c r="L780" s="4" t="s">
        <v>127</v>
      </c>
      <c r="M780" s="152">
        <f t="shared" si="50"/>
        <v>0</v>
      </c>
    </row>
    <row r="781" spans="1:13" x14ac:dyDescent="0.2">
      <c r="A781" s="135" t="s">
        <v>771</v>
      </c>
      <c r="B781" s="178">
        <f t="shared" si="47"/>
        <v>46236</v>
      </c>
      <c r="C781" s="4" t="s">
        <v>775</v>
      </c>
      <c r="D781" s="136" t="s">
        <v>1311</v>
      </c>
      <c r="E781" s="136" t="s">
        <v>125</v>
      </c>
      <c r="F781" s="137">
        <v>15</v>
      </c>
      <c r="G781" s="138">
        <v>85</v>
      </c>
      <c r="H781" s="138">
        <f t="shared" si="48"/>
        <v>1275</v>
      </c>
      <c r="I781" s="37">
        <v>0</v>
      </c>
      <c r="J781" s="5">
        <f t="shared" si="49"/>
        <v>1275</v>
      </c>
      <c r="K781" s="4" t="s">
        <v>126</v>
      </c>
      <c r="L781" s="4" t="s">
        <v>127</v>
      </c>
      <c r="M781" s="152">
        <f t="shared" si="50"/>
        <v>0</v>
      </c>
    </row>
    <row r="782" spans="1:13" x14ac:dyDescent="0.2">
      <c r="A782" s="135" t="s">
        <v>771</v>
      </c>
      <c r="B782" s="178">
        <f t="shared" si="47"/>
        <v>46236</v>
      </c>
      <c r="C782" s="4" t="s">
        <v>776</v>
      </c>
      <c r="D782" s="136" t="s">
        <v>1307</v>
      </c>
      <c r="E782" s="136" t="s">
        <v>125</v>
      </c>
      <c r="F782" s="137">
        <v>20</v>
      </c>
      <c r="G782" s="138">
        <v>86</v>
      </c>
      <c r="H782" s="138">
        <f t="shared" si="48"/>
        <v>1720</v>
      </c>
      <c r="I782" s="37">
        <v>0</v>
      </c>
      <c r="J782" s="5">
        <f t="shared" si="49"/>
        <v>1720</v>
      </c>
      <c r="K782" s="4" t="s">
        <v>126</v>
      </c>
      <c r="L782" s="4" t="s">
        <v>127</v>
      </c>
      <c r="M782" s="152">
        <f t="shared" si="50"/>
        <v>0</v>
      </c>
    </row>
    <row r="783" spans="1:13" x14ac:dyDescent="0.2">
      <c r="A783" s="135" t="s">
        <v>771</v>
      </c>
      <c r="B783" s="178">
        <f t="shared" si="47"/>
        <v>46236</v>
      </c>
      <c r="C783" s="4" t="s">
        <v>776</v>
      </c>
      <c r="D783" s="136" t="s">
        <v>1307</v>
      </c>
      <c r="E783" s="136" t="s">
        <v>125</v>
      </c>
      <c r="F783" s="137">
        <v>40</v>
      </c>
      <c r="G783" s="138">
        <v>85</v>
      </c>
      <c r="H783" s="138">
        <f t="shared" si="48"/>
        <v>3400</v>
      </c>
      <c r="I783" s="37">
        <v>0</v>
      </c>
      <c r="J783" s="5">
        <f t="shared" si="49"/>
        <v>3400</v>
      </c>
      <c r="K783" s="4" t="s">
        <v>126</v>
      </c>
      <c r="L783" s="4" t="s">
        <v>127</v>
      </c>
      <c r="M783" s="152">
        <f t="shared" si="50"/>
        <v>0</v>
      </c>
    </row>
    <row r="784" spans="1:13" x14ac:dyDescent="0.2">
      <c r="A784" s="135" t="s">
        <v>771</v>
      </c>
      <c r="B784" s="178">
        <f t="shared" si="47"/>
        <v>46236</v>
      </c>
      <c r="C784" s="4" t="s">
        <v>776</v>
      </c>
      <c r="D784" s="136" t="s">
        <v>1307</v>
      </c>
      <c r="E784" s="136" t="s">
        <v>318</v>
      </c>
      <c r="F784" s="137">
        <v>5</v>
      </c>
      <c r="G784" s="138">
        <v>1200</v>
      </c>
      <c r="H784" s="138">
        <f t="shared" si="48"/>
        <v>6000</v>
      </c>
      <c r="I784" s="37">
        <v>0</v>
      </c>
      <c r="J784" s="5">
        <f t="shared" si="49"/>
        <v>6000</v>
      </c>
      <c r="K784" s="4" t="s">
        <v>126</v>
      </c>
      <c r="L784" s="4" t="s">
        <v>127</v>
      </c>
      <c r="M784" s="152">
        <f t="shared" si="50"/>
        <v>0</v>
      </c>
    </row>
    <row r="785" spans="1:13" x14ac:dyDescent="0.2">
      <c r="A785" s="135" t="s">
        <v>771</v>
      </c>
      <c r="B785" s="178">
        <f t="shared" si="47"/>
        <v>46236</v>
      </c>
      <c r="C785" s="4" t="s">
        <v>776</v>
      </c>
      <c r="D785" s="136" t="s">
        <v>1307</v>
      </c>
      <c r="E785" s="136" t="s">
        <v>131</v>
      </c>
      <c r="F785" s="137">
        <v>1</v>
      </c>
      <c r="G785" s="138">
        <v>80</v>
      </c>
      <c r="H785" s="138">
        <f t="shared" si="48"/>
        <v>80</v>
      </c>
      <c r="I785" s="37">
        <v>0</v>
      </c>
      <c r="J785" s="5">
        <f t="shared" si="49"/>
        <v>80</v>
      </c>
      <c r="K785" s="4" t="s">
        <v>126</v>
      </c>
      <c r="L785" s="4" t="s">
        <v>127</v>
      </c>
      <c r="M785" s="152">
        <f t="shared" si="50"/>
        <v>0</v>
      </c>
    </row>
    <row r="786" spans="1:13" x14ac:dyDescent="0.2">
      <c r="A786" s="135" t="s">
        <v>771</v>
      </c>
      <c r="B786" s="178">
        <f t="shared" si="47"/>
        <v>46236</v>
      </c>
      <c r="C786" s="4" t="s">
        <v>777</v>
      </c>
      <c r="D786" s="136" t="s">
        <v>1306</v>
      </c>
      <c r="E786" s="136" t="s">
        <v>125</v>
      </c>
      <c r="F786" s="137">
        <v>35</v>
      </c>
      <c r="G786" s="138">
        <v>85</v>
      </c>
      <c r="H786" s="138">
        <f t="shared" si="48"/>
        <v>2975</v>
      </c>
      <c r="I786" s="37">
        <v>0</v>
      </c>
      <c r="J786" s="5">
        <f t="shared" si="49"/>
        <v>2975</v>
      </c>
      <c r="K786" s="4" t="s">
        <v>126</v>
      </c>
      <c r="L786" s="4" t="s">
        <v>127</v>
      </c>
      <c r="M786" s="152">
        <f t="shared" si="50"/>
        <v>0</v>
      </c>
    </row>
    <row r="787" spans="1:13" x14ac:dyDescent="0.2">
      <c r="A787" s="135" t="s">
        <v>771</v>
      </c>
      <c r="B787" s="178">
        <f t="shared" si="47"/>
        <v>46236</v>
      </c>
      <c r="C787" s="4" t="s">
        <v>778</v>
      </c>
      <c r="D787" s="136" t="s">
        <v>139</v>
      </c>
      <c r="E787" s="136" t="s">
        <v>125</v>
      </c>
      <c r="F787" s="137">
        <v>3.5</v>
      </c>
      <c r="G787" s="138">
        <v>86</v>
      </c>
      <c r="H787" s="138">
        <f t="shared" si="48"/>
        <v>301</v>
      </c>
      <c r="I787" s="37">
        <v>0</v>
      </c>
      <c r="J787" s="5">
        <f t="shared" si="49"/>
        <v>301</v>
      </c>
      <c r="K787" s="4" t="s">
        <v>126</v>
      </c>
      <c r="L787" s="4" t="s">
        <v>127</v>
      </c>
      <c r="M787" s="152">
        <f t="shared" si="50"/>
        <v>0</v>
      </c>
    </row>
    <row r="788" spans="1:13" x14ac:dyDescent="0.2">
      <c r="A788" s="135" t="s">
        <v>771</v>
      </c>
      <c r="B788" s="178">
        <f t="shared" si="47"/>
        <v>46236</v>
      </c>
      <c r="C788" s="4" t="s">
        <v>779</v>
      </c>
      <c r="D788" s="136" t="s">
        <v>1310</v>
      </c>
      <c r="E788" s="136" t="s">
        <v>125</v>
      </c>
      <c r="F788" s="137">
        <v>8</v>
      </c>
      <c r="G788" s="138">
        <v>85</v>
      </c>
      <c r="H788" s="138">
        <f t="shared" si="48"/>
        <v>680</v>
      </c>
      <c r="I788" s="37">
        <v>0</v>
      </c>
      <c r="J788" s="5">
        <f t="shared" si="49"/>
        <v>680</v>
      </c>
      <c r="K788" s="4" t="s">
        <v>126</v>
      </c>
      <c r="L788" s="4" t="s">
        <v>127</v>
      </c>
      <c r="M788" s="152">
        <f t="shared" si="50"/>
        <v>0</v>
      </c>
    </row>
    <row r="789" spans="1:13" x14ac:dyDescent="0.2">
      <c r="A789" s="135" t="s">
        <v>771</v>
      </c>
      <c r="B789" s="178">
        <f t="shared" si="47"/>
        <v>46236</v>
      </c>
      <c r="C789" s="4" t="s">
        <v>780</v>
      </c>
      <c r="D789" s="136" t="s">
        <v>134</v>
      </c>
      <c r="E789" s="136" t="s">
        <v>125</v>
      </c>
      <c r="F789" s="137">
        <v>10</v>
      </c>
      <c r="G789" s="138">
        <v>85</v>
      </c>
      <c r="H789" s="138">
        <f t="shared" si="48"/>
        <v>850</v>
      </c>
      <c r="I789" s="37">
        <v>0</v>
      </c>
      <c r="J789" s="5">
        <f t="shared" si="49"/>
        <v>850</v>
      </c>
      <c r="K789" s="4" t="s">
        <v>126</v>
      </c>
      <c r="L789" s="4" t="s">
        <v>127</v>
      </c>
      <c r="M789" s="152">
        <f t="shared" si="50"/>
        <v>0</v>
      </c>
    </row>
    <row r="790" spans="1:13" x14ac:dyDescent="0.2">
      <c r="A790" s="135" t="s">
        <v>771</v>
      </c>
      <c r="B790" s="178">
        <f t="shared" si="47"/>
        <v>46236</v>
      </c>
      <c r="C790" s="4" t="s">
        <v>781</v>
      </c>
      <c r="D790" s="136" t="s">
        <v>1325</v>
      </c>
      <c r="E790" s="136" t="s">
        <v>125</v>
      </c>
      <c r="F790" s="137">
        <v>20</v>
      </c>
      <c r="G790" s="138">
        <v>86</v>
      </c>
      <c r="H790" s="138">
        <f t="shared" si="48"/>
        <v>1720</v>
      </c>
      <c r="I790" s="37">
        <v>0</v>
      </c>
      <c r="J790" s="5">
        <f t="shared" si="49"/>
        <v>1720</v>
      </c>
      <c r="K790" s="4" t="s">
        <v>126</v>
      </c>
      <c r="L790" s="4" t="s">
        <v>127</v>
      </c>
      <c r="M790" s="152">
        <f t="shared" si="50"/>
        <v>0</v>
      </c>
    </row>
    <row r="791" spans="1:13" x14ac:dyDescent="0.2">
      <c r="A791" s="135" t="s">
        <v>771</v>
      </c>
      <c r="B791" s="178">
        <f t="shared" si="47"/>
        <v>46236</v>
      </c>
      <c r="C791" s="4" t="s">
        <v>781</v>
      </c>
      <c r="D791" s="136" t="s">
        <v>1325</v>
      </c>
      <c r="E791" s="136" t="s">
        <v>149</v>
      </c>
      <c r="F791" s="137">
        <v>1</v>
      </c>
      <c r="G791" s="138">
        <v>775</v>
      </c>
      <c r="H791" s="138">
        <f t="shared" si="48"/>
        <v>775</v>
      </c>
      <c r="I791" s="37">
        <v>0</v>
      </c>
      <c r="J791" s="5">
        <f t="shared" si="49"/>
        <v>775</v>
      </c>
      <c r="K791" s="4" t="s">
        <v>126</v>
      </c>
      <c r="L791" s="4" t="s">
        <v>127</v>
      </c>
      <c r="M791" s="152">
        <f t="shared" si="50"/>
        <v>0</v>
      </c>
    </row>
    <row r="792" spans="1:13" x14ac:dyDescent="0.2">
      <c r="A792" s="135" t="s">
        <v>771</v>
      </c>
      <c r="B792" s="178">
        <f t="shared" ref="B792:B855" si="51">IF(A792="","",IF(ISNUMBER(A792),IFERROR(VLOOKUP(TEXT(A792,"yyyy/mm/dd"),BSAD,2,FALSE),""),IFERROR(VLOOKUP(A792,BSAD,2,FALSE),"")))</f>
        <v>46236</v>
      </c>
      <c r="C792" s="4" t="s">
        <v>782</v>
      </c>
      <c r="D792" s="136" t="s">
        <v>141</v>
      </c>
      <c r="E792" s="136" t="s">
        <v>125</v>
      </c>
      <c r="F792" s="137">
        <v>70</v>
      </c>
      <c r="G792" s="138">
        <v>86</v>
      </c>
      <c r="H792" s="138">
        <f t="shared" ref="H792:H855" si="52">IF($F792="","",$F792*$G792)</f>
        <v>6020</v>
      </c>
      <c r="I792" s="37">
        <v>0</v>
      </c>
      <c r="J792" s="5">
        <f t="shared" ref="J792:J855" si="53">IF($F792="","",$H792*(1-$I792/100))</f>
        <v>6020</v>
      </c>
      <c r="K792" s="4" t="s">
        <v>126</v>
      </c>
      <c r="L792" s="4" t="s">
        <v>127</v>
      </c>
      <c r="M792" s="152">
        <f t="shared" si="50"/>
        <v>0</v>
      </c>
    </row>
    <row r="793" spans="1:13" x14ac:dyDescent="0.2">
      <c r="A793" s="135" t="s">
        <v>771</v>
      </c>
      <c r="B793" s="178">
        <f t="shared" si="51"/>
        <v>46236</v>
      </c>
      <c r="C793" s="4" t="s">
        <v>782</v>
      </c>
      <c r="D793" s="136" t="s">
        <v>141</v>
      </c>
      <c r="E793" s="136" t="s">
        <v>149</v>
      </c>
      <c r="F793" s="137">
        <v>1</v>
      </c>
      <c r="G793" s="138">
        <v>800</v>
      </c>
      <c r="H793" s="138">
        <f t="shared" si="52"/>
        <v>800</v>
      </c>
      <c r="I793" s="37">
        <v>0</v>
      </c>
      <c r="J793" s="5">
        <f t="shared" si="53"/>
        <v>800</v>
      </c>
      <c r="K793" s="4" t="s">
        <v>126</v>
      </c>
      <c r="L793" s="4" t="s">
        <v>127</v>
      </c>
      <c r="M793" s="152">
        <f t="shared" si="50"/>
        <v>0</v>
      </c>
    </row>
    <row r="794" spans="1:13" x14ac:dyDescent="0.2">
      <c r="A794" s="135" t="s">
        <v>771</v>
      </c>
      <c r="B794" s="178">
        <f t="shared" si="51"/>
        <v>46236</v>
      </c>
      <c r="C794" s="4" t="s">
        <v>783</v>
      </c>
      <c r="D794" s="136" t="s">
        <v>145</v>
      </c>
      <c r="E794" s="136" t="s">
        <v>125</v>
      </c>
      <c r="F794" s="137">
        <v>30</v>
      </c>
      <c r="G794" s="138">
        <v>95</v>
      </c>
      <c r="H794" s="138">
        <f t="shared" si="52"/>
        <v>2850</v>
      </c>
      <c r="I794" s="37">
        <v>0</v>
      </c>
      <c r="J794" s="5">
        <f t="shared" si="53"/>
        <v>2850</v>
      </c>
      <c r="K794" s="4" t="s">
        <v>126</v>
      </c>
      <c r="L794" s="4" t="s">
        <v>127</v>
      </c>
      <c r="M794" s="152">
        <f t="shared" si="50"/>
        <v>0</v>
      </c>
    </row>
    <row r="795" spans="1:13" x14ac:dyDescent="0.2">
      <c r="A795" s="135" t="s">
        <v>771</v>
      </c>
      <c r="B795" s="178">
        <f t="shared" si="51"/>
        <v>46236</v>
      </c>
      <c r="C795" s="4" t="s">
        <v>784</v>
      </c>
      <c r="D795" s="136" t="s">
        <v>1309</v>
      </c>
      <c r="E795" s="136" t="s">
        <v>125</v>
      </c>
      <c r="F795" s="137">
        <v>18</v>
      </c>
      <c r="G795" s="138">
        <v>85</v>
      </c>
      <c r="H795" s="138">
        <f t="shared" si="52"/>
        <v>1530</v>
      </c>
      <c r="I795" s="37">
        <v>0</v>
      </c>
      <c r="J795" s="5">
        <f t="shared" si="53"/>
        <v>1530</v>
      </c>
      <c r="K795" s="4" t="s">
        <v>126</v>
      </c>
      <c r="L795" s="4" t="s">
        <v>127</v>
      </c>
      <c r="M795" s="152">
        <f t="shared" si="50"/>
        <v>0</v>
      </c>
    </row>
    <row r="796" spans="1:13" x14ac:dyDescent="0.2">
      <c r="A796" s="135" t="s">
        <v>771</v>
      </c>
      <c r="B796" s="178">
        <f t="shared" si="51"/>
        <v>46236</v>
      </c>
      <c r="C796" s="4" t="s">
        <v>785</v>
      </c>
      <c r="D796" s="136" t="s">
        <v>147</v>
      </c>
      <c r="E796" s="136" t="s">
        <v>125</v>
      </c>
      <c r="F796" s="137">
        <v>42</v>
      </c>
      <c r="G796" s="138">
        <v>85</v>
      </c>
      <c r="H796" s="138">
        <f t="shared" si="52"/>
        <v>3570</v>
      </c>
      <c r="I796" s="37">
        <v>0</v>
      </c>
      <c r="J796" s="5">
        <f t="shared" si="53"/>
        <v>3570</v>
      </c>
      <c r="K796" s="4" t="s">
        <v>126</v>
      </c>
      <c r="L796" s="4" t="s">
        <v>127</v>
      </c>
      <c r="M796" s="152">
        <f t="shared" si="50"/>
        <v>0</v>
      </c>
    </row>
    <row r="797" spans="1:13" x14ac:dyDescent="0.2">
      <c r="A797" s="135" t="s">
        <v>771</v>
      </c>
      <c r="B797" s="178">
        <f t="shared" si="51"/>
        <v>46236</v>
      </c>
      <c r="C797" s="4" t="s">
        <v>786</v>
      </c>
      <c r="D797" s="136" t="s">
        <v>151</v>
      </c>
      <c r="E797" s="136" t="s">
        <v>125</v>
      </c>
      <c r="F797" s="137">
        <v>6</v>
      </c>
      <c r="G797" s="138">
        <v>85</v>
      </c>
      <c r="H797" s="138">
        <f t="shared" si="52"/>
        <v>510</v>
      </c>
      <c r="I797" s="37">
        <v>0</v>
      </c>
      <c r="J797" s="5">
        <f t="shared" si="53"/>
        <v>510</v>
      </c>
      <c r="K797" s="4" t="s">
        <v>126</v>
      </c>
      <c r="L797" s="4" t="s">
        <v>127</v>
      </c>
      <c r="M797" s="152">
        <f t="shared" si="50"/>
        <v>0</v>
      </c>
    </row>
    <row r="798" spans="1:13" x14ac:dyDescent="0.2">
      <c r="A798" s="135" t="s">
        <v>771</v>
      </c>
      <c r="B798" s="178">
        <f t="shared" si="51"/>
        <v>46236</v>
      </c>
      <c r="C798" s="4" t="s">
        <v>787</v>
      </c>
      <c r="D798" s="4" t="s">
        <v>533</v>
      </c>
      <c r="E798" s="136" t="s">
        <v>125</v>
      </c>
      <c r="F798" s="137">
        <v>2</v>
      </c>
      <c r="G798" s="138">
        <v>90</v>
      </c>
      <c r="H798" s="138">
        <f t="shared" si="52"/>
        <v>180</v>
      </c>
      <c r="I798" s="37">
        <v>0</v>
      </c>
      <c r="J798" s="5">
        <f t="shared" si="53"/>
        <v>180</v>
      </c>
      <c r="K798" s="4" t="s">
        <v>126</v>
      </c>
      <c r="L798" s="4" t="s">
        <v>1094</v>
      </c>
      <c r="M798" s="152">
        <f t="shared" si="50"/>
        <v>0</v>
      </c>
    </row>
    <row r="799" spans="1:13" x14ac:dyDescent="0.2">
      <c r="A799" s="135" t="s">
        <v>771</v>
      </c>
      <c r="B799" s="178">
        <f t="shared" si="51"/>
        <v>46236</v>
      </c>
      <c r="C799" s="4" t="s">
        <v>788</v>
      </c>
      <c r="D799" s="136" t="s">
        <v>264</v>
      </c>
      <c r="E799" s="136" t="s">
        <v>125</v>
      </c>
      <c r="F799" s="137">
        <v>2</v>
      </c>
      <c r="G799" s="138">
        <v>100</v>
      </c>
      <c r="H799" s="138">
        <f t="shared" si="52"/>
        <v>200</v>
      </c>
      <c r="I799" s="37">
        <v>0</v>
      </c>
      <c r="J799" s="5">
        <f t="shared" si="53"/>
        <v>200</v>
      </c>
      <c r="K799" s="4" t="s">
        <v>126</v>
      </c>
      <c r="L799" s="4" t="s">
        <v>127</v>
      </c>
      <c r="M799" s="152">
        <f t="shared" si="50"/>
        <v>0</v>
      </c>
    </row>
    <row r="800" spans="1:13" x14ac:dyDescent="0.2">
      <c r="A800" s="135" t="s">
        <v>771</v>
      </c>
      <c r="B800" s="178">
        <f t="shared" si="51"/>
        <v>46236</v>
      </c>
      <c r="C800" s="4" t="s">
        <v>8914</v>
      </c>
      <c r="D800" s="136" t="s">
        <v>153</v>
      </c>
      <c r="E800" s="136" t="s">
        <v>125</v>
      </c>
      <c r="F800" s="137">
        <v>1</v>
      </c>
      <c r="G800" s="138">
        <v>100</v>
      </c>
      <c r="H800" s="138">
        <f t="shared" si="52"/>
        <v>100</v>
      </c>
      <c r="I800" s="37">
        <v>0</v>
      </c>
      <c r="J800" s="5">
        <f t="shared" si="53"/>
        <v>100</v>
      </c>
      <c r="K800" s="4" t="s">
        <v>126</v>
      </c>
      <c r="L800" s="4" t="s">
        <v>127</v>
      </c>
      <c r="M800" s="152">
        <f t="shared" si="50"/>
        <v>0</v>
      </c>
    </row>
    <row r="801" spans="1:13" x14ac:dyDescent="0.2">
      <c r="A801" s="135" t="s">
        <v>771</v>
      </c>
      <c r="B801" s="178">
        <f t="shared" si="51"/>
        <v>46236</v>
      </c>
      <c r="C801" s="4" t="s">
        <v>8914</v>
      </c>
      <c r="D801" s="136" t="s">
        <v>153</v>
      </c>
      <c r="E801" s="136" t="s">
        <v>318</v>
      </c>
      <c r="F801" s="137">
        <v>1</v>
      </c>
      <c r="G801" s="138">
        <v>1200</v>
      </c>
      <c r="H801" s="138">
        <f t="shared" si="52"/>
        <v>1200</v>
      </c>
      <c r="I801" s="37">
        <v>0</v>
      </c>
      <c r="J801" s="5">
        <f t="shared" si="53"/>
        <v>1200</v>
      </c>
      <c r="K801" s="4" t="s">
        <v>126</v>
      </c>
      <c r="L801" s="4" t="s">
        <v>127</v>
      </c>
      <c r="M801" s="152">
        <f t="shared" si="50"/>
        <v>0</v>
      </c>
    </row>
    <row r="802" spans="1:13" x14ac:dyDescent="0.2">
      <c r="A802" s="135" t="s">
        <v>55</v>
      </c>
      <c r="B802" s="178">
        <f t="shared" si="51"/>
        <v>46237</v>
      </c>
      <c r="C802" s="4" t="s">
        <v>790</v>
      </c>
      <c r="D802" s="136" t="s">
        <v>1302</v>
      </c>
      <c r="E802" s="136" t="s">
        <v>125</v>
      </c>
      <c r="F802" s="137">
        <v>60</v>
      </c>
      <c r="G802" s="138">
        <v>85</v>
      </c>
      <c r="H802" s="138">
        <f t="shared" si="52"/>
        <v>5100</v>
      </c>
      <c r="I802" s="37">
        <v>0</v>
      </c>
      <c r="J802" s="5">
        <f t="shared" si="53"/>
        <v>5100</v>
      </c>
      <c r="K802" s="4" t="s">
        <v>126</v>
      </c>
      <c r="L802" s="4" t="s">
        <v>127</v>
      </c>
      <c r="M802" s="152">
        <f t="shared" si="50"/>
        <v>0</v>
      </c>
    </row>
    <row r="803" spans="1:13" x14ac:dyDescent="0.2">
      <c r="A803" s="135" t="s">
        <v>55</v>
      </c>
      <c r="B803" s="178">
        <f t="shared" si="51"/>
        <v>46237</v>
      </c>
      <c r="C803" s="4" t="s">
        <v>790</v>
      </c>
      <c r="D803" s="136" t="s">
        <v>1302</v>
      </c>
      <c r="E803" s="136" t="s">
        <v>131</v>
      </c>
      <c r="F803" s="137">
        <v>1</v>
      </c>
      <c r="G803" s="138">
        <v>80</v>
      </c>
      <c r="H803" s="138">
        <f t="shared" si="52"/>
        <v>80</v>
      </c>
      <c r="I803" s="37">
        <v>0</v>
      </c>
      <c r="J803" s="5">
        <f t="shared" si="53"/>
        <v>80</v>
      </c>
      <c r="K803" s="4" t="s">
        <v>126</v>
      </c>
      <c r="L803" s="4" t="s">
        <v>127</v>
      </c>
      <c r="M803" s="152">
        <f t="shared" si="50"/>
        <v>0</v>
      </c>
    </row>
    <row r="804" spans="1:13" x14ac:dyDescent="0.2">
      <c r="A804" s="135" t="s">
        <v>55</v>
      </c>
      <c r="B804" s="178">
        <f t="shared" si="51"/>
        <v>46237</v>
      </c>
      <c r="C804" s="4" t="s">
        <v>791</v>
      </c>
      <c r="D804" s="136" t="s">
        <v>1307</v>
      </c>
      <c r="E804" s="136" t="s">
        <v>125</v>
      </c>
      <c r="F804" s="137">
        <v>40</v>
      </c>
      <c r="G804" s="138">
        <v>86</v>
      </c>
      <c r="H804" s="138">
        <f t="shared" si="52"/>
        <v>3440</v>
      </c>
      <c r="I804" s="37">
        <v>0</v>
      </c>
      <c r="J804" s="5">
        <f t="shared" si="53"/>
        <v>3440</v>
      </c>
      <c r="K804" s="4" t="s">
        <v>126</v>
      </c>
      <c r="L804" s="4" t="s">
        <v>127</v>
      </c>
      <c r="M804" s="152">
        <f t="shared" si="50"/>
        <v>0</v>
      </c>
    </row>
    <row r="805" spans="1:13" x14ac:dyDescent="0.2">
      <c r="A805" s="135" t="s">
        <v>55</v>
      </c>
      <c r="B805" s="178">
        <f t="shared" si="51"/>
        <v>46237</v>
      </c>
      <c r="C805" s="4" t="s">
        <v>791</v>
      </c>
      <c r="D805" s="136" t="s">
        <v>1307</v>
      </c>
      <c r="E805" s="136" t="s">
        <v>125</v>
      </c>
      <c r="F805" s="137">
        <v>55</v>
      </c>
      <c r="G805" s="138">
        <v>85</v>
      </c>
      <c r="H805" s="138">
        <f t="shared" si="52"/>
        <v>4675</v>
      </c>
      <c r="I805" s="37">
        <v>0</v>
      </c>
      <c r="J805" s="5">
        <f t="shared" si="53"/>
        <v>4675</v>
      </c>
      <c r="K805" s="4" t="s">
        <v>126</v>
      </c>
      <c r="L805" s="4" t="s">
        <v>127</v>
      </c>
      <c r="M805" s="152">
        <f t="shared" si="50"/>
        <v>0</v>
      </c>
    </row>
    <row r="806" spans="1:13" x14ac:dyDescent="0.2">
      <c r="A806" s="135" t="s">
        <v>55</v>
      </c>
      <c r="B806" s="178">
        <f t="shared" si="51"/>
        <v>46237</v>
      </c>
      <c r="C806" s="4" t="s">
        <v>791</v>
      </c>
      <c r="D806" s="136" t="s">
        <v>1307</v>
      </c>
      <c r="E806" s="136" t="s">
        <v>131</v>
      </c>
      <c r="F806" s="137">
        <v>1</v>
      </c>
      <c r="G806" s="138">
        <v>80</v>
      </c>
      <c r="H806" s="138">
        <f t="shared" si="52"/>
        <v>80</v>
      </c>
      <c r="I806" s="37">
        <v>0</v>
      </c>
      <c r="J806" s="5">
        <f t="shared" si="53"/>
        <v>80</v>
      </c>
      <c r="K806" s="4" t="s">
        <v>126</v>
      </c>
      <c r="L806" s="4" t="s">
        <v>127</v>
      </c>
      <c r="M806" s="152">
        <f t="shared" si="50"/>
        <v>0</v>
      </c>
    </row>
    <row r="807" spans="1:13" x14ac:dyDescent="0.2">
      <c r="A807" s="135" t="s">
        <v>55</v>
      </c>
      <c r="B807" s="178">
        <f t="shared" si="51"/>
        <v>46237</v>
      </c>
      <c r="C807" s="4" t="s">
        <v>791</v>
      </c>
      <c r="D807" s="136" t="s">
        <v>1307</v>
      </c>
      <c r="E807" s="136" t="s">
        <v>149</v>
      </c>
      <c r="F807" s="137">
        <v>3</v>
      </c>
      <c r="G807" s="138">
        <v>850</v>
      </c>
      <c r="H807" s="138">
        <f t="shared" si="52"/>
        <v>2550</v>
      </c>
      <c r="I807" s="37">
        <v>0</v>
      </c>
      <c r="J807" s="5">
        <f t="shared" si="53"/>
        <v>2550</v>
      </c>
      <c r="K807" s="4" t="s">
        <v>126</v>
      </c>
      <c r="L807" s="4" t="s">
        <v>127</v>
      </c>
      <c r="M807" s="152">
        <f t="shared" si="50"/>
        <v>0</v>
      </c>
    </row>
    <row r="808" spans="1:13" x14ac:dyDescent="0.2">
      <c r="A808" s="135" t="s">
        <v>55</v>
      </c>
      <c r="B808" s="178">
        <f t="shared" si="51"/>
        <v>46237</v>
      </c>
      <c r="C808" s="4" t="s">
        <v>792</v>
      </c>
      <c r="D808" s="136" t="s">
        <v>1306</v>
      </c>
      <c r="E808" s="136" t="s">
        <v>125</v>
      </c>
      <c r="F808" s="137">
        <v>20</v>
      </c>
      <c r="G808" s="138">
        <v>85</v>
      </c>
      <c r="H808" s="138">
        <f t="shared" si="52"/>
        <v>1700</v>
      </c>
      <c r="I808" s="37">
        <v>0</v>
      </c>
      <c r="J808" s="5">
        <f t="shared" si="53"/>
        <v>1700</v>
      </c>
      <c r="K808" s="4" t="s">
        <v>126</v>
      </c>
      <c r="L808" s="4" t="s">
        <v>127</v>
      </c>
      <c r="M808" s="152">
        <f t="shared" si="50"/>
        <v>0</v>
      </c>
    </row>
    <row r="809" spans="1:13" x14ac:dyDescent="0.2">
      <c r="A809" s="135" t="s">
        <v>55</v>
      </c>
      <c r="B809" s="178">
        <f t="shared" si="51"/>
        <v>46237</v>
      </c>
      <c r="C809" s="4" t="s">
        <v>793</v>
      </c>
      <c r="D809" s="136" t="s">
        <v>1311</v>
      </c>
      <c r="E809" s="136" t="s">
        <v>125</v>
      </c>
      <c r="F809" s="137">
        <v>5</v>
      </c>
      <c r="G809" s="138">
        <v>85</v>
      </c>
      <c r="H809" s="138">
        <f t="shared" si="52"/>
        <v>425</v>
      </c>
      <c r="I809" s="37">
        <v>0</v>
      </c>
      <c r="J809" s="5">
        <f t="shared" si="53"/>
        <v>425</v>
      </c>
      <c r="K809" s="4" t="s">
        <v>126</v>
      </c>
      <c r="L809" s="4" t="s">
        <v>127</v>
      </c>
      <c r="M809" s="152">
        <f t="shared" si="50"/>
        <v>0</v>
      </c>
    </row>
    <row r="810" spans="1:13" x14ac:dyDescent="0.2">
      <c r="A810" s="135" t="s">
        <v>55</v>
      </c>
      <c r="B810" s="178">
        <f t="shared" si="51"/>
        <v>46237</v>
      </c>
      <c r="C810" s="4" t="s">
        <v>794</v>
      </c>
      <c r="D810" s="136" t="s">
        <v>1312</v>
      </c>
      <c r="E810" s="136" t="s">
        <v>125</v>
      </c>
      <c r="F810" s="137">
        <v>15</v>
      </c>
      <c r="G810" s="138">
        <v>85</v>
      </c>
      <c r="H810" s="138">
        <f t="shared" si="52"/>
        <v>1275</v>
      </c>
      <c r="I810" s="37">
        <v>0</v>
      </c>
      <c r="J810" s="5">
        <f t="shared" si="53"/>
        <v>1275</v>
      </c>
      <c r="K810" s="4" t="s">
        <v>126</v>
      </c>
      <c r="L810" s="4" t="s">
        <v>127</v>
      </c>
      <c r="M810" s="152">
        <f t="shared" si="50"/>
        <v>0</v>
      </c>
    </row>
    <row r="811" spans="1:13" x14ac:dyDescent="0.2">
      <c r="A811" s="135" t="s">
        <v>55</v>
      </c>
      <c r="B811" s="178">
        <f t="shared" si="51"/>
        <v>46237</v>
      </c>
      <c r="C811" s="4" t="s">
        <v>795</v>
      </c>
      <c r="D811" s="136" t="s">
        <v>1305</v>
      </c>
      <c r="E811" s="136" t="s">
        <v>125</v>
      </c>
      <c r="F811" s="137">
        <v>50</v>
      </c>
      <c r="G811" s="138">
        <v>85</v>
      </c>
      <c r="H811" s="138">
        <f t="shared" si="52"/>
        <v>4250</v>
      </c>
      <c r="I811" s="37">
        <v>0</v>
      </c>
      <c r="J811" s="5">
        <f t="shared" si="53"/>
        <v>4250</v>
      </c>
      <c r="K811" s="4" t="s">
        <v>126</v>
      </c>
      <c r="L811" s="4" t="s">
        <v>127</v>
      </c>
      <c r="M811" s="152">
        <f t="shared" si="50"/>
        <v>0</v>
      </c>
    </row>
    <row r="812" spans="1:13" x14ac:dyDescent="0.2">
      <c r="A812" s="135" t="s">
        <v>55</v>
      </c>
      <c r="B812" s="178">
        <f t="shared" si="51"/>
        <v>46237</v>
      </c>
      <c r="C812" s="4" t="s">
        <v>796</v>
      </c>
      <c r="D812" s="136" t="s">
        <v>141</v>
      </c>
      <c r="E812" s="136" t="s">
        <v>125</v>
      </c>
      <c r="F812" s="137">
        <v>25</v>
      </c>
      <c r="G812" s="138">
        <v>86</v>
      </c>
      <c r="H812" s="138">
        <f t="shared" si="52"/>
        <v>2150</v>
      </c>
      <c r="I812" s="37">
        <v>0</v>
      </c>
      <c r="J812" s="5">
        <f t="shared" si="53"/>
        <v>2150</v>
      </c>
      <c r="K812" s="4" t="s">
        <v>126</v>
      </c>
      <c r="L812" s="4" t="s">
        <v>127</v>
      </c>
      <c r="M812" s="152">
        <f t="shared" si="50"/>
        <v>0</v>
      </c>
    </row>
    <row r="813" spans="1:13" x14ac:dyDescent="0.2">
      <c r="A813" s="135" t="s">
        <v>55</v>
      </c>
      <c r="B813" s="178">
        <f t="shared" si="51"/>
        <v>46237</v>
      </c>
      <c r="C813" s="4" t="s">
        <v>797</v>
      </c>
      <c r="D813" s="136" t="s">
        <v>139</v>
      </c>
      <c r="E813" s="136" t="s">
        <v>125</v>
      </c>
      <c r="F813" s="137">
        <v>3.5</v>
      </c>
      <c r="G813" s="138">
        <v>86</v>
      </c>
      <c r="H813" s="138">
        <f t="shared" si="52"/>
        <v>301</v>
      </c>
      <c r="I813" s="37">
        <v>0</v>
      </c>
      <c r="J813" s="5">
        <f t="shared" si="53"/>
        <v>301</v>
      </c>
      <c r="K813" s="4" t="s">
        <v>126</v>
      </c>
      <c r="L813" s="4" t="s">
        <v>127</v>
      </c>
      <c r="M813" s="152">
        <f t="shared" si="50"/>
        <v>0</v>
      </c>
    </row>
    <row r="814" spans="1:13" x14ac:dyDescent="0.2">
      <c r="A814" s="135" t="s">
        <v>55</v>
      </c>
      <c r="B814" s="178">
        <f t="shared" si="51"/>
        <v>46237</v>
      </c>
      <c r="C814" s="4" t="s">
        <v>798</v>
      </c>
      <c r="D814" s="136" t="s">
        <v>1325</v>
      </c>
      <c r="E814" s="136" t="s">
        <v>125</v>
      </c>
      <c r="F814" s="137">
        <v>15</v>
      </c>
      <c r="G814" s="138">
        <v>86</v>
      </c>
      <c r="H814" s="138">
        <f t="shared" si="52"/>
        <v>1290</v>
      </c>
      <c r="I814" s="37">
        <v>0</v>
      </c>
      <c r="J814" s="5">
        <f t="shared" si="53"/>
        <v>1290</v>
      </c>
      <c r="K814" s="4" t="s">
        <v>126</v>
      </c>
      <c r="L814" s="4" t="s">
        <v>127</v>
      </c>
      <c r="M814" s="152">
        <f t="shared" si="50"/>
        <v>0</v>
      </c>
    </row>
    <row r="815" spans="1:13" x14ac:dyDescent="0.2">
      <c r="A815" s="135" t="s">
        <v>55</v>
      </c>
      <c r="B815" s="178">
        <f t="shared" si="51"/>
        <v>46237</v>
      </c>
      <c r="C815" s="4" t="s">
        <v>799</v>
      </c>
      <c r="D815" s="136" t="s">
        <v>1310</v>
      </c>
      <c r="E815" s="136" t="s">
        <v>125</v>
      </c>
      <c r="F815" s="137">
        <v>8</v>
      </c>
      <c r="G815" s="138">
        <v>85</v>
      </c>
      <c r="H815" s="138">
        <f t="shared" si="52"/>
        <v>680</v>
      </c>
      <c r="I815" s="37">
        <v>0</v>
      </c>
      <c r="J815" s="5">
        <f t="shared" si="53"/>
        <v>680</v>
      </c>
      <c r="K815" s="4" t="s">
        <v>126</v>
      </c>
      <c r="L815" s="4" t="s">
        <v>127</v>
      </c>
      <c r="M815" s="152">
        <f t="shared" si="50"/>
        <v>0</v>
      </c>
    </row>
    <row r="816" spans="1:13" x14ac:dyDescent="0.2">
      <c r="A816" s="135" t="s">
        <v>55</v>
      </c>
      <c r="B816" s="178">
        <f t="shared" si="51"/>
        <v>46237</v>
      </c>
      <c r="C816" s="4" t="s">
        <v>800</v>
      </c>
      <c r="D816" s="136" t="s">
        <v>1309</v>
      </c>
      <c r="E816" s="136" t="s">
        <v>125</v>
      </c>
      <c r="F816" s="137">
        <v>15</v>
      </c>
      <c r="G816" s="138">
        <v>85</v>
      </c>
      <c r="H816" s="138">
        <f t="shared" si="52"/>
        <v>1275</v>
      </c>
      <c r="I816" s="37">
        <v>0</v>
      </c>
      <c r="J816" s="5">
        <f t="shared" si="53"/>
        <v>1275</v>
      </c>
      <c r="K816" s="4" t="s">
        <v>126</v>
      </c>
      <c r="L816" s="4" t="s">
        <v>127</v>
      </c>
      <c r="M816" s="152">
        <f t="shared" si="50"/>
        <v>0</v>
      </c>
    </row>
    <row r="817" spans="1:13" x14ac:dyDescent="0.2">
      <c r="A817" s="135" t="s">
        <v>55</v>
      </c>
      <c r="B817" s="178">
        <f t="shared" si="51"/>
        <v>46237</v>
      </c>
      <c r="C817" s="4" t="s">
        <v>801</v>
      </c>
      <c r="D817" s="136" t="s">
        <v>1308</v>
      </c>
      <c r="E817" s="136" t="s">
        <v>125</v>
      </c>
      <c r="F817" s="137">
        <v>8</v>
      </c>
      <c r="G817" s="138">
        <v>85</v>
      </c>
      <c r="H817" s="138">
        <f t="shared" si="52"/>
        <v>680</v>
      </c>
      <c r="I817" s="37">
        <v>0</v>
      </c>
      <c r="J817" s="5">
        <f t="shared" si="53"/>
        <v>680</v>
      </c>
      <c r="K817" s="4" t="s">
        <v>126</v>
      </c>
      <c r="L817" s="4" t="s">
        <v>127</v>
      </c>
      <c r="M817" s="152">
        <f t="shared" si="50"/>
        <v>0</v>
      </c>
    </row>
    <row r="818" spans="1:13" x14ac:dyDescent="0.2">
      <c r="A818" s="135" t="s">
        <v>55</v>
      </c>
      <c r="B818" s="178">
        <f t="shared" si="51"/>
        <v>46237</v>
      </c>
      <c r="C818" s="4" t="s">
        <v>802</v>
      </c>
      <c r="D818" s="136" t="s">
        <v>134</v>
      </c>
      <c r="E818" s="136" t="s">
        <v>125</v>
      </c>
      <c r="F818" s="137">
        <v>10</v>
      </c>
      <c r="G818" s="138">
        <v>85</v>
      </c>
      <c r="H818" s="138">
        <f t="shared" si="52"/>
        <v>850</v>
      </c>
      <c r="I818" s="37">
        <v>0</v>
      </c>
      <c r="J818" s="5">
        <f t="shared" si="53"/>
        <v>850</v>
      </c>
      <c r="K818" s="4" t="s">
        <v>126</v>
      </c>
      <c r="L818" s="4" t="s">
        <v>127</v>
      </c>
      <c r="M818" s="152">
        <f t="shared" si="50"/>
        <v>0</v>
      </c>
    </row>
    <row r="819" spans="1:13" x14ac:dyDescent="0.2">
      <c r="A819" s="135" t="s">
        <v>55</v>
      </c>
      <c r="B819" s="178">
        <f t="shared" si="51"/>
        <v>46237</v>
      </c>
      <c r="C819" s="4" t="s">
        <v>803</v>
      </c>
      <c r="D819" s="136" t="s">
        <v>147</v>
      </c>
      <c r="E819" s="136" t="s">
        <v>125</v>
      </c>
      <c r="F819" s="137">
        <v>35</v>
      </c>
      <c r="G819" s="138">
        <v>85</v>
      </c>
      <c r="H819" s="138">
        <f t="shared" si="52"/>
        <v>2975</v>
      </c>
      <c r="I819" s="37">
        <v>0</v>
      </c>
      <c r="J819" s="5">
        <f t="shared" si="53"/>
        <v>2975</v>
      </c>
      <c r="K819" s="4" t="s">
        <v>126</v>
      </c>
      <c r="L819" s="4" t="s">
        <v>127</v>
      </c>
      <c r="M819" s="152">
        <f t="shared" si="50"/>
        <v>0</v>
      </c>
    </row>
    <row r="820" spans="1:13" x14ac:dyDescent="0.2">
      <c r="A820" s="135" t="s">
        <v>55</v>
      </c>
      <c r="B820" s="178">
        <f t="shared" si="51"/>
        <v>46237</v>
      </c>
      <c r="C820" s="4" t="s">
        <v>804</v>
      </c>
      <c r="D820" s="136" t="s">
        <v>151</v>
      </c>
      <c r="E820" s="136" t="s">
        <v>125</v>
      </c>
      <c r="F820" s="137">
        <v>6</v>
      </c>
      <c r="G820" s="138">
        <v>85</v>
      </c>
      <c r="H820" s="138">
        <f t="shared" si="52"/>
        <v>510</v>
      </c>
      <c r="I820" s="37">
        <v>0</v>
      </c>
      <c r="J820" s="5">
        <f t="shared" si="53"/>
        <v>510</v>
      </c>
      <c r="K820" s="4" t="s">
        <v>126</v>
      </c>
      <c r="L820" s="4" t="s">
        <v>127</v>
      </c>
      <c r="M820" s="152">
        <f t="shared" si="50"/>
        <v>0</v>
      </c>
    </row>
    <row r="821" spans="1:13" x14ac:dyDescent="0.2">
      <c r="A821" s="135" t="s">
        <v>55</v>
      </c>
      <c r="B821" s="178">
        <f t="shared" si="51"/>
        <v>46237</v>
      </c>
      <c r="C821" s="4" t="s">
        <v>805</v>
      </c>
      <c r="D821" s="136" t="s">
        <v>145</v>
      </c>
      <c r="E821" s="136" t="s">
        <v>125</v>
      </c>
      <c r="F821" s="137">
        <v>30</v>
      </c>
      <c r="G821" s="138">
        <v>95</v>
      </c>
      <c r="H821" s="138">
        <f t="shared" si="52"/>
        <v>2850</v>
      </c>
      <c r="I821" s="37">
        <v>0</v>
      </c>
      <c r="J821" s="5">
        <f t="shared" si="53"/>
        <v>2850</v>
      </c>
      <c r="K821" s="4" t="s">
        <v>126</v>
      </c>
      <c r="L821" s="4" t="s">
        <v>127</v>
      </c>
      <c r="M821" s="152">
        <f t="shared" si="50"/>
        <v>0</v>
      </c>
    </row>
    <row r="822" spans="1:13" x14ac:dyDescent="0.2">
      <c r="A822" s="135" t="s">
        <v>55</v>
      </c>
      <c r="B822" s="178">
        <f t="shared" si="51"/>
        <v>46237</v>
      </c>
      <c r="C822" s="4" t="s">
        <v>805</v>
      </c>
      <c r="D822" s="136" t="s">
        <v>145</v>
      </c>
      <c r="E822" s="136" t="s">
        <v>125</v>
      </c>
      <c r="F822" s="137">
        <v>12</v>
      </c>
      <c r="G822" s="138">
        <v>85</v>
      </c>
      <c r="H822" s="138">
        <f t="shared" si="52"/>
        <v>1020</v>
      </c>
      <c r="I822" s="37">
        <v>0</v>
      </c>
      <c r="J822" s="5">
        <f t="shared" si="53"/>
        <v>1020</v>
      </c>
      <c r="K822" s="4" t="s">
        <v>126</v>
      </c>
      <c r="L822" s="4" t="s">
        <v>127</v>
      </c>
      <c r="M822" s="152">
        <f t="shared" si="50"/>
        <v>0</v>
      </c>
    </row>
    <row r="823" spans="1:13" x14ac:dyDescent="0.2">
      <c r="A823" s="135" t="s">
        <v>55</v>
      </c>
      <c r="B823" s="178">
        <f t="shared" si="51"/>
        <v>46237</v>
      </c>
      <c r="C823" s="4" t="s">
        <v>806</v>
      </c>
      <c r="D823" s="136" t="s">
        <v>8832</v>
      </c>
      <c r="E823" s="136" t="s">
        <v>125</v>
      </c>
      <c r="F823" s="137">
        <v>5</v>
      </c>
      <c r="G823" s="138">
        <v>86</v>
      </c>
      <c r="H823" s="138">
        <f t="shared" si="52"/>
        <v>430</v>
      </c>
      <c r="I823" s="37">
        <v>0</v>
      </c>
      <c r="J823" s="5">
        <f t="shared" si="53"/>
        <v>430</v>
      </c>
      <c r="K823" s="4" t="s">
        <v>126</v>
      </c>
      <c r="L823" s="4" t="s">
        <v>127</v>
      </c>
      <c r="M823" s="152">
        <f t="shared" si="50"/>
        <v>0</v>
      </c>
    </row>
    <row r="824" spans="1:13" x14ac:dyDescent="0.2">
      <c r="A824" s="135" t="s">
        <v>55</v>
      </c>
      <c r="B824" s="178">
        <f t="shared" si="51"/>
        <v>46237</v>
      </c>
      <c r="C824" s="4" t="s">
        <v>807</v>
      </c>
      <c r="D824" s="4" t="s">
        <v>533</v>
      </c>
      <c r="E824" s="136" t="s">
        <v>125</v>
      </c>
      <c r="F824" s="137">
        <v>1</v>
      </c>
      <c r="G824" s="138">
        <v>90</v>
      </c>
      <c r="H824" s="138">
        <f t="shared" si="52"/>
        <v>90</v>
      </c>
      <c r="I824" s="37">
        <v>0</v>
      </c>
      <c r="J824" s="5">
        <f t="shared" si="53"/>
        <v>90</v>
      </c>
      <c r="K824" s="4" t="s">
        <v>126</v>
      </c>
      <c r="L824" s="4" t="s">
        <v>1094</v>
      </c>
      <c r="M824" s="152">
        <f t="shared" si="50"/>
        <v>0</v>
      </c>
    </row>
    <row r="825" spans="1:13" x14ac:dyDescent="0.2">
      <c r="A825" s="135" t="s">
        <v>55</v>
      </c>
      <c r="B825" s="178">
        <f t="shared" si="51"/>
        <v>46237</v>
      </c>
      <c r="C825" s="4" t="s">
        <v>808</v>
      </c>
      <c r="D825" s="136" t="s">
        <v>153</v>
      </c>
      <c r="E825" s="136" t="s">
        <v>125</v>
      </c>
      <c r="F825" s="137">
        <v>1</v>
      </c>
      <c r="G825" s="138">
        <v>100</v>
      </c>
      <c r="H825" s="138">
        <f t="shared" si="52"/>
        <v>100</v>
      </c>
      <c r="I825" s="37">
        <v>0</v>
      </c>
      <c r="J825" s="5">
        <f t="shared" si="53"/>
        <v>100</v>
      </c>
      <c r="K825" s="4" t="s">
        <v>126</v>
      </c>
      <c r="L825" s="4" t="s">
        <v>127</v>
      </c>
      <c r="M825" s="152">
        <f t="shared" si="50"/>
        <v>0</v>
      </c>
    </row>
    <row r="826" spans="1:13" x14ac:dyDescent="0.2">
      <c r="A826" s="135" t="s">
        <v>55</v>
      </c>
      <c r="B826" s="178">
        <f t="shared" si="51"/>
        <v>46237</v>
      </c>
      <c r="C826" s="4" t="s">
        <v>808</v>
      </c>
      <c r="D826" s="136" t="s">
        <v>153</v>
      </c>
      <c r="E826" s="136" t="s">
        <v>318</v>
      </c>
      <c r="F826" s="137">
        <v>1</v>
      </c>
      <c r="G826" s="138">
        <v>1200</v>
      </c>
      <c r="H826" s="138">
        <f t="shared" si="52"/>
        <v>1200</v>
      </c>
      <c r="I826" s="37">
        <v>0</v>
      </c>
      <c r="J826" s="5">
        <f t="shared" si="53"/>
        <v>1200</v>
      </c>
      <c r="K826" s="4" t="s">
        <v>126</v>
      </c>
      <c r="L826" s="4" t="s">
        <v>127</v>
      </c>
      <c r="M826" s="152">
        <f t="shared" si="50"/>
        <v>0</v>
      </c>
    </row>
    <row r="827" spans="1:13" x14ac:dyDescent="0.2">
      <c r="A827" s="135" t="s">
        <v>55</v>
      </c>
      <c r="B827" s="178">
        <f t="shared" si="51"/>
        <v>46237</v>
      </c>
      <c r="C827" s="4" t="s">
        <v>808</v>
      </c>
      <c r="D827" s="136" t="s">
        <v>153</v>
      </c>
      <c r="E827" s="136" t="s">
        <v>149</v>
      </c>
      <c r="F827" s="137">
        <v>3</v>
      </c>
      <c r="G827" s="138">
        <v>850</v>
      </c>
      <c r="H827" s="138">
        <f t="shared" si="52"/>
        <v>2550</v>
      </c>
      <c r="I827" s="37">
        <v>0</v>
      </c>
      <c r="J827" s="5">
        <f t="shared" si="53"/>
        <v>2550</v>
      </c>
      <c r="K827" s="4" t="s">
        <v>126</v>
      </c>
      <c r="L827" s="4" t="s">
        <v>127</v>
      </c>
      <c r="M827" s="152">
        <f t="shared" si="50"/>
        <v>0</v>
      </c>
    </row>
    <row r="828" spans="1:13" x14ac:dyDescent="0.2">
      <c r="A828" s="135" t="s">
        <v>57</v>
      </c>
      <c r="B828" s="178">
        <f t="shared" si="51"/>
        <v>46238</v>
      </c>
      <c r="C828" s="4" t="s">
        <v>809</v>
      </c>
      <c r="D828" s="136" t="s">
        <v>1302</v>
      </c>
      <c r="E828" s="136" t="s">
        <v>125</v>
      </c>
      <c r="F828" s="137">
        <v>60</v>
      </c>
      <c r="G828" s="138">
        <v>85</v>
      </c>
      <c r="H828" s="138">
        <f t="shared" si="52"/>
        <v>5100</v>
      </c>
      <c r="I828" s="37">
        <v>0</v>
      </c>
      <c r="J828" s="5">
        <f t="shared" si="53"/>
        <v>5100</v>
      </c>
      <c r="K828" s="4" t="s">
        <v>126</v>
      </c>
      <c r="L828" s="4" t="s">
        <v>127</v>
      </c>
      <c r="M828" s="152">
        <f t="shared" si="50"/>
        <v>0</v>
      </c>
    </row>
    <row r="829" spans="1:13" x14ac:dyDescent="0.2">
      <c r="A829" s="135" t="s">
        <v>57</v>
      </c>
      <c r="B829" s="178">
        <f t="shared" si="51"/>
        <v>46238</v>
      </c>
      <c r="C829" s="4" t="s">
        <v>809</v>
      </c>
      <c r="D829" s="136" t="s">
        <v>1302</v>
      </c>
      <c r="E829" s="136" t="s">
        <v>131</v>
      </c>
      <c r="F829" s="137">
        <v>1</v>
      </c>
      <c r="G829" s="138">
        <v>80</v>
      </c>
      <c r="H829" s="138">
        <f t="shared" si="52"/>
        <v>80</v>
      </c>
      <c r="I829" s="37">
        <v>0</v>
      </c>
      <c r="J829" s="5">
        <f t="shared" si="53"/>
        <v>80</v>
      </c>
      <c r="K829" s="4" t="s">
        <v>126</v>
      </c>
      <c r="L829" s="4" t="s">
        <v>127</v>
      </c>
      <c r="M829" s="152">
        <f t="shared" si="50"/>
        <v>0</v>
      </c>
    </row>
    <row r="830" spans="1:13" x14ac:dyDescent="0.2">
      <c r="A830" s="135" t="s">
        <v>57</v>
      </c>
      <c r="B830" s="178">
        <f t="shared" si="51"/>
        <v>46238</v>
      </c>
      <c r="C830" s="4" t="s">
        <v>810</v>
      </c>
      <c r="D830" s="136" t="s">
        <v>1305</v>
      </c>
      <c r="E830" s="136" t="s">
        <v>125</v>
      </c>
      <c r="F830" s="137">
        <v>50</v>
      </c>
      <c r="G830" s="138">
        <v>85</v>
      </c>
      <c r="H830" s="138">
        <f t="shared" si="52"/>
        <v>4250</v>
      </c>
      <c r="I830" s="37">
        <v>0</v>
      </c>
      <c r="J830" s="5">
        <f t="shared" si="53"/>
        <v>4250</v>
      </c>
      <c r="K830" s="4" t="s">
        <v>126</v>
      </c>
      <c r="L830" s="4" t="s">
        <v>127</v>
      </c>
      <c r="M830" s="152">
        <f t="shared" si="50"/>
        <v>0</v>
      </c>
    </row>
    <row r="831" spans="1:13" x14ac:dyDescent="0.2">
      <c r="A831" s="135" t="s">
        <v>57</v>
      </c>
      <c r="B831" s="178">
        <f t="shared" si="51"/>
        <v>46238</v>
      </c>
      <c r="C831" s="4" t="s">
        <v>811</v>
      </c>
      <c r="D831" s="136" t="s">
        <v>1307</v>
      </c>
      <c r="E831" s="136" t="s">
        <v>125</v>
      </c>
      <c r="F831" s="137">
        <v>30</v>
      </c>
      <c r="G831" s="138">
        <v>86</v>
      </c>
      <c r="H831" s="138">
        <f t="shared" si="52"/>
        <v>2580</v>
      </c>
      <c r="I831" s="37">
        <v>0</v>
      </c>
      <c r="J831" s="5">
        <f t="shared" si="53"/>
        <v>2580</v>
      </c>
      <c r="K831" s="4" t="s">
        <v>126</v>
      </c>
      <c r="L831" s="4" t="s">
        <v>127</v>
      </c>
      <c r="M831" s="152">
        <f t="shared" si="50"/>
        <v>0</v>
      </c>
    </row>
    <row r="832" spans="1:13" x14ac:dyDescent="0.2">
      <c r="A832" s="135" t="s">
        <v>57</v>
      </c>
      <c r="B832" s="178">
        <f t="shared" si="51"/>
        <v>46238</v>
      </c>
      <c r="C832" s="4" t="s">
        <v>811</v>
      </c>
      <c r="D832" s="136" t="s">
        <v>1307</v>
      </c>
      <c r="E832" s="136" t="s">
        <v>125</v>
      </c>
      <c r="F832" s="137">
        <v>70</v>
      </c>
      <c r="G832" s="138">
        <v>85</v>
      </c>
      <c r="H832" s="138">
        <f t="shared" si="52"/>
        <v>5950</v>
      </c>
      <c r="I832" s="37">
        <v>0</v>
      </c>
      <c r="J832" s="5">
        <f t="shared" si="53"/>
        <v>5950</v>
      </c>
      <c r="K832" s="4" t="s">
        <v>126</v>
      </c>
      <c r="L832" s="4" t="s">
        <v>127</v>
      </c>
      <c r="M832" s="152">
        <f t="shared" si="50"/>
        <v>0</v>
      </c>
    </row>
    <row r="833" spans="1:13" x14ac:dyDescent="0.2">
      <c r="A833" s="135" t="s">
        <v>57</v>
      </c>
      <c r="B833" s="178">
        <f t="shared" si="51"/>
        <v>46238</v>
      </c>
      <c r="C833" s="4" t="s">
        <v>812</v>
      </c>
      <c r="D833" s="136" t="s">
        <v>1312</v>
      </c>
      <c r="E833" s="136" t="s">
        <v>125</v>
      </c>
      <c r="F833" s="137">
        <v>15</v>
      </c>
      <c r="G833" s="138">
        <v>85</v>
      </c>
      <c r="H833" s="138">
        <f t="shared" si="52"/>
        <v>1275</v>
      </c>
      <c r="I833" s="37">
        <v>0</v>
      </c>
      <c r="J833" s="5">
        <f t="shared" si="53"/>
        <v>1275</v>
      </c>
      <c r="K833" s="4" t="s">
        <v>126</v>
      </c>
      <c r="L833" s="4" t="s">
        <v>127</v>
      </c>
      <c r="M833" s="152">
        <f t="shared" si="50"/>
        <v>0</v>
      </c>
    </row>
    <row r="834" spans="1:13" x14ac:dyDescent="0.2">
      <c r="A834" s="135" t="s">
        <v>57</v>
      </c>
      <c r="B834" s="178">
        <f t="shared" si="51"/>
        <v>46238</v>
      </c>
      <c r="C834" s="4" t="s">
        <v>813</v>
      </c>
      <c r="D834" s="136" t="s">
        <v>141</v>
      </c>
      <c r="E834" s="136" t="s">
        <v>125</v>
      </c>
      <c r="F834" s="137">
        <v>20</v>
      </c>
      <c r="G834" s="138">
        <v>86</v>
      </c>
      <c r="H834" s="138">
        <f t="shared" si="52"/>
        <v>1720</v>
      </c>
      <c r="I834" s="37">
        <v>0</v>
      </c>
      <c r="J834" s="5">
        <f t="shared" si="53"/>
        <v>1720</v>
      </c>
      <c r="K834" s="4" t="s">
        <v>126</v>
      </c>
      <c r="L834" s="4" t="s">
        <v>127</v>
      </c>
      <c r="M834" s="152">
        <f t="shared" si="50"/>
        <v>0</v>
      </c>
    </row>
    <row r="835" spans="1:13" x14ac:dyDescent="0.2">
      <c r="A835" s="135" t="s">
        <v>57</v>
      </c>
      <c r="B835" s="178">
        <f t="shared" si="51"/>
        <v>46238</v>
      </c>
      <c r="C835" s="4" t="s">
        <v>814</v>
      </c>
      <c r="D835" s="136" t="s">
        <v>139</v>
      </c>
      <c r="E835" s="136" t="s">
        <v>125</v>
      </c>
      <c r="F835" s="137">
        <v>3.5</v>
      </c>
      <c r="G835" s="138">
        <v>86</v>
      </c>
      <c r="H835" s="138">
        <f t="shared" si="52"/>
        <v>301</v>
      </c>
      <c r="I835" s="37">
        <v>0</v>
      </c>
      <c r="J835" s="5">
        <f t="shared" si="53"/>
        <v>301</v>
      </c>
      <c r="K835" s="4" t="s">
        <v>126</v>
      </c>
      <c r="L835" s="4" t="s">
        <v>127</v>
      </c>
      <c r="M835" s="152">
        <f t="shared" ref="M835:M899" si="54">H835-J835</f>
        <v>0</v>
      </c>
    </row>
    <row r="836" spans="1:13" x14ac:dyDescent="0.2">
      <c r="A836" s="135" t="s">
        <v>57</v>
      </c>
      <c r="B836" s="178">
        <f t="shared" si="51"/>
        <v>46238</v>
      </c>
      <c r="C836" s="4" t="s">
        <v>815</v>
      </c>
      <c r="D836" s="136" t="s">
        <v>1310</v>
      </c>
      <c r="E836" s="136" t="s">
        <v>125</v>
      </c>
      <c r="F836" s="137">
        <v>8</v>
      </c>
      <c r="G836" s="138">
        <v>85</v>
      </c>
      <c r="H836" s="138">
        <f t="shared" si="52"/>
        <v>680</v>
      </c>
      <c r="I836" s="37">
        <v>0</v>
      </c>
      <c r="J836" s="5">
        <f t="shared" si="53"/>
        <v>680</v>
      </c>
      <c r="K836" s="4" t="s">
        <v>126</v>
      </c>
      <c r="L836" s="4" t="s">
        <v>127</v>
      </c>
      <c r="M836" s="152">
        <f t="shared" si="54"/>
        <v>0</v>
      </c>
    </row>
    <row r="837" spans="1:13" x14ac:dyDescent="0.2">
      <c r="A837" s="135" t="s">
        <v>57</v>
      </c>
      <c r="B837" s="178">
        <f t="shared" si="51"/>
        <v>46238</v>
      </c>
      <c r="C837" s="4" t="s">
        <v>816</v>
      </c>
      <c r="D837" s="136" t="s">
        <v>134</v>
      </c>
      <c r="E837" s="136" t="s">
        <v>125</v>
      </c>
      <c r="F837" s="137">
        <v>10</v>
      </c>
      <c r="G837" s="138">
        <v>85</v>
      </c>
      <c r="H837" s="138">
        <f t="shared" si="52"/>
        <v>850</v>
      </c>
      <c r="I837" s="37">
        <v>0</v>
      </c>
      <c r="J837" s="5">
        <f t="shared" si="53"/>
        <v>850</v>
      </c>
      <c r="K837" s="4" t="s">
        <v>126</v>
      </c>
      <c r="L837" s="4" t="s">
        <v>127</v>
      </c>
      <c r="M837" s="152">
        <f t="shared" si="54"/>
        <v>0</v>
      </c>
    </row>
    <row r="838" spans="1:13" x14ac:dyDescent="0.2">
      <c r="A838" s="135" t="s">
        <v>57</v>
      </c>
      <c r="B838" s="178">
        <f t="shared" si="51"/>
        <v>46238</v>
      </c>
      <c r="C838" s="4" t="s">
        <v>817</v>
      </c>
      <c r="D838" s="136" t="s">
        <v>1306</v>
      </c>
      <c r="E838" s="136" t="s">
        <v>125</v>
      </c>
      <c r="F838" s="137">
        <v>20</v>
      </c>
      <c r="G838" s="138">
        <v>85</v>
      </c>
      <c r="H838" s="138">
        <f t="shared" si="52"/>
        <v>1700</v>
      </c>
      <c r="I838" s="37">
        <v>0</v>
      </c>
      <c r="J838" s="5">
        <f t="shared" si="53"/>
        <v>1700</v>
      </c>
      <c r="K838" s="4" t="s">
        <v>126</v>
      </c>
      <c r="L838" s="4" t="s">
        <v>127</v>
      </c>
      <c r="M838" s="152">
        <f t="shared" si="54"/>
        <v>0</v>
      </c>
    </row>
    <row r="839" spans="1:13" x14ac:dyDescent="0.2">
      <c r="A839" s="135" t="s">
        <v>57</v>
      </c>
      <c r="B839" s="178">
        <f t="shared" si="51"/>
        <v>46238</v>
      </c>
      <c r="C839" s="4" t="s">
        <v>818</v>
      </c>
      <c r="D839" s="136" t="s">
        <v>1325</v>
      </c>
      <c r="E839" s="136" t="s">
        <v>125</v>
      </c>
      <c r="F839" s="137">
        <v>20</v>
      </c>
      <c r="G839" s="138">
        <v>86</v>
      </c>
      <c r="H839" s="138">
        <f t="shared" si="52"/>
        <v>1720</v>
      </c>
      <c r="I839" s="37">
        <v>0</v>
      </c>
      <c r="J839" s="5">
        <f t="shared" si="53"/>
        <v>1720</v>
      </c>
      <c r="K839" s="4" t="s">
        <v>126</v>
      </c>
      <c r="L839" s="4" t="s">
        <v>127</v>
      </c>
      <c r="M839" s="152">
        <f t="shared" si="54"/>
        <v>0</v>
      </c>
    </row>
    <row r="840" spans="1:13" x14ac:dyDescent="0.2">
      <c r="A840" s="135" t="s">
        <v>57</v>
      </c>
      <c r="B840" s="178">
        <f t="shared" si="51"/>
        <v>46238</v>
      </c>
      <c r="C840" s="4" t="s">
        <v>819</v>
      </c>
      <c r="D840" s="136" t="s">
        <v>145</v>
      </c>
      <c r="E840" s="136" t="s">
        <v>125</v>
      </c>
      <c r="F840" s="137">
        <v>30</v>
      </c>
      <c r="G840" s="138">
        <v>95</v>
      </c>
      <c r="H840" s="138">
        <f t="shared" si="52"/>
        <v>2850</v>
      </c>
      <c r="I840" s="37">
        <v>0</v>
      </c>
      <c r="J840" s="5">
        <f t="shared" si="53"/>
        <v>2850</v>
      </c>
      <c r="K840" s="4" t="s">
        <v>126</v>
      </c>
      <c r="L840" s="4" t="s">
        <v>127</v>
      </c>
      <c r="M840" s="152">
        <f t="shared" si="54"/>
        <v>0</v>
      </c>
    </row>
    <row r="841" spans="1:13" x14ac:dyDescent="0.2">
      <c r="A841" s="135" t="s">
        <v>57</v>
      </c>
      <c r="B841" s="178">
        <f t="shared" si="51"/>
        <v>46238</v>
      </c>
      <c r="C841" s="4" t="s">
        <v>819</v>
      </c>
      <c r="D841" s="136" t="s">
        <v>145</v>
      </c>
      <c r="E841" s="136" t="s">
        <v>125</v>
      </c>
      <c r="F841" s="137">
        <v>12</v>
      </c>
      <c r="G841" s="138">
        <v>85</v>
      </c>
      <c r="H841" s="138">
        <f t="shared" si="52"/>
        <v>1020</v>
      </c>
      <c r="I841" s="37">
        <v>0</v>
      </c>
      <c r="J841" s="5">
        <f t="shared" si="53"/>
        <v>1020</v>
      </c>
      <c r="K841" s="4" t="s">
        <v>126</v>
      </c>
      <c r="L841" s="4" t="s">
        <v>127</v>
      </c>
      <c r="M841" s="152">
        <f t="shared" si="54"/>
        <v>0</v>
      </c>
    </row>
    <row r="842" spans="1:13" x14ac:dyDescent="0.2">
      <c r="A842" s="135" t="s">
        <v>57</v>
      </c>
      <c r="B842" s="178">
        <f t="shared" si="51"/>
        <v>46238</v>
      </c>
      <c r="C842" s="4" t="s">
        <v>819</v>
      </c>
      <c r="D842" s="136" t="s">
        <v>145</v>
      </c>
      <c r="E842" s="136" t="s">
        <v>125</v>
      </c>
      <c r="F842" s="137">
        <v>1</v>
      </c>
      <c r="G842" s="138">
        <v>1100</v>
      </c>
      <c r="H842" s="138">
        <f t="shared" si="52"/>
        <v>1100</v>
      </c>
      <c r="I842" s="37">
        <v>0</v>
      </c>
      <c r="J842" s="5">
        <f t="shared" si="53"/>
        <v>1100</v>
      </c>
      <c r="K842" s="4" t="s">
        <v>126</v>
      </c>
      <c r="L842" s="4" t="s">
        <v>127</v>
      </c>
      <c r="M842" s="152">
        <f t="shared" si="54"/>
        <v>0</v>
      </c>
    </row>
    <row r="843" spans="1:13" x14ac:dyDescent="0.2">
      <c r="A843" s="135" t="s">
        <v>57</v>
      </c>
      <c r="B843" s="178">
        <f t="shared" si="51"/>
        <v>46238</v>
      </c>
      <c r="C843" s="4" t="s">
        <v>819</v>
      </c>
      <c r="D843" s="136" t="s">
        <v>145</v>
      </c>
      <c r="E843" s="136" t="s">
        <v>125</v>
      </c>
      <c r="F843" s="137">
        <v>2</v>
      </c>
      <c r="G843" s="138">
        <v>800</v>
      </c>
      <c r="H843" s="138">
        <f t="shared" si="52"/>
        <v>1600</v>
      </c>
      <c r="I843" s="37">
        <v>0</v>
      </c>
      <c r="J843" s="5">
        <f t="shared" si="53"/>
        <v>1600</v>
      </c>
      <c r="K843" s="4" t="s">
        <v>126</v>
      </c>
      <c r="L843" s="4" t="s">
        <v>127</v>
      </c>
      <c r="M843" s="152">
        <f t="shared" si="54"/>
        <v>0</v>
      </c>
    </row>
    <row r="844" spans="1:13" x14ac:dyDescent="0.2">
      <c r="A844" s="135" t="s">
        <v>57</v>
      </c>
      <c r="B844" s="178">
        <f t="shared" si="51"/>
        <v>46238</v>
      </c>
      <c r="C844" s="4" t="s">
        <v>820</v>
      </c>
      <c r="D844" s="136" t="s">
        <v>1309</v>
      </c>
      <c r="E844" s="136" t="s">
        <v>125</v>
      </c>
      <c r="F844" s="137">
        <v>12</v>
      </c>
      <c r="G844" s="138">
        <v>85</v>
      </c>
      <c r="H844" s="138">
        <f t="shared" si="52"/>
        <v>1020</v>
      </c>
      <c r="I844" s="37">
        <v>0</v>
      </c>
      <c r="J844" s="5">
        <f t="shared" si="53"/>
        <v>1020</v>
      </c>
      <c r="K844" s="4" t="s">
        <v>126</v>
      </c>
      <c r="L844" s="4" t="s">
        <v>127</v>
      </c>
      <c r="M844" s="152">
        <f t="shared" si="54"/>
        <v>0</v>
      </c>
    </row>
    <row r="845" spans="1:13" x14ac:dyDescent="0.2">
      <c r="A845" s="135" t="s">
        <v>57</v>
      </c>
      <c r="B845" s="178">
        <f t="shared" si="51"/>
        <v>46238</v>
      </c>
      <c r="C845" s="4" t="s">
        <v>821</v>
      </c>
      <c r="D845" s="136" t="s">
        <v>1311</v>
      </c>
      <c r="E845" s="136" t="s">
        <v>125</v>
      </c>
      <c r="F845" s="137">
        <v>5</v>
      </c>
      <c r="G845" s="138">
        <v>85</v>
      </c>
      <c r="H845" s="138">
        <f t="shared" si="52"/>
        <v>425</v>
      </c>
      <c r="I845" s="37">
        <v>0</v>
      </c>
      <c r="J845" s="5">
        <f t="shared" si="53"/>
        <v>425</v>
      </c>
      <c r="K845" s="4" t="s">
        <v>126</v>
      </c>
      <c r="L845" s="4" t="s">
        <v>127</v>
      </c>
      <c r="M845" s="152">
        <f t="shared" si="54"/>
        <v>0</v>
      </c>
    </row>
    <row r="846" spans="1:13" x14ac:dyDescent="0.2">
      <c r="A846" s="135" t="s">
        <v>57</v>
      </c>
      <c r="B846" s="178">
        <f t="shared" si="51"/>
        <v>46238</v>
      </c>
      <c r="C846" s="4" t="s">
        <v>822</v>
      </c>
      <c r="D846" s="136" t="s">
        <v>8832</v>
      </c>
      <c r="E846" s="136" t="s">
        <v>125</v>
      </c>
      <c r="F846" s="137">
        <v>60</v>
      </c>
      <c r="G846" s="138">
        <v>85</v>
      </c>
      <c r="H846" s="138">
        <f t="shared" si="52"/>
        <v>5100</v>
      </c>
      <c r="I846" s="37">
        <v>0</v>
      </c>
      <c r="J846" s="5">
        <f t="shared" si="53"/>
        <v>5100</v>
      </c>
      <c r="K846" s="4" t="s">
        <v>126</v>
      </c>
      <c r="L846" s="4" t="s">
        <v>127</v>
      </c>
      <c r="M846" s="152">
        <f t="shared" si="54"/>
        <v>0</v>
      </c>
    </row>
    <row r="847" spans="1:13" x14ac:dyDescent="0.2">
      <c r="A847" s="135" t="s">
        <v>57</v>
      </c>
      <c r="B847" s="178">
        <f t="shared" si="51"/>
        <v>46238</v>
      </c>
      <c r="C847" s="4" t="s">
        <v>823</v>
      </c>
      <c r="D847" s="136" t="s">
        <v>147</v>
      </c>
      <c r="E847" s="136" t="s">
        <v>125</v>
      </c>
      <c r="F847" s="137">
        <v>35</v>
      </c>
      <c r="G847" s="138">
        <v>85</v>
      </c>
      <c r="H847" s="138">
        <f t="shared" si="52"/>
        <v>2975</v>
      </c>
      <c r="I847" s="37">
        <v>0</v>
      </c>
      <c r="J847" s="5">
        <f t="shared" si="53"/>
        <v>2975</v>
      </c>
      <c r="K847" s="4" t="s">
        <v>126</v>
      </c>
      <c r="L847" s="4" t="s">
        <v>127</v>
      </c>
      <c r="M847" s="152">
        <f t="shared" si="54"/>
        <v>0</v>
      </c>
    </row>
    <row r="848" spans="1:13" x14ac:dyDescent="0.2">
      <c r="A848" s="135" t="s">
        <v>57</v>
      </c>
      <c r="B848" s="178">
        <f t="shared" si="51"/>
        <v>46238</v>
      </c>
      <c r="C848" s="4" t="s">
        <v>824</v>
      </c>
      <c r="D848" s="136" t="s">
        <v>151</v>
      </c>
      <c r="E848" s="136" t="s">
        <v>125</v>
      </c>
      <c r="F848" s="137">
        <v>6</v>
      </c>
      <c r="G848" s="138">
        <v>85</v>
      </c>
      <c r="H848" s="138">
        <f t="shared" si="52"/>
        <v>510</v>
      </c>
      <c r="I848" s="37">
        <v>0</v>
      </c>
      <c r="J848" s="5">
        <f t="shared" si="53"/>
        <v>510</v>
      </c>
      <c r="K848" s="4" t="s">
        <v>126</v>
      </c>
      <c r="L848" s="4" t="s">
        <v>127</v>
      </c>
      <c r="M848" s="152">
        <f t="shared" si="54"/>
        <v>0</v>
      </c>
    </row>
    <row r="849" spans="1:13" x14ac:dyDescent="0.2">
      <c r="A849" s="135" t="s">
        <v>57</v>
      </c>
      <c r="B849" s="178">
        <f t="shared" si="51"/>
        <v>46238</v>
      </c>
      <c r="C849" s="4" t="s">
        <v>825</v>
      </c>
      <c r="D849" s="136" t="s">
        <v>264</v>
      </c>
      <c r="E849" s="136" t="s">
        <v>125</v>
      </c>
      <c r="F849" s="137">
        <v>2</v>
      </c>
      <c r="G849" s="138">
        <v>100</v>
      </c>
      <c r="H849" s="138">
        <f t="shared" si="52"/>
        <v>200</v>
      </c>
      <c r="I849" s="37">
        <v>0</v>
      </c>
      <c r="J849" s="5">
        <f t="shared" si="53"/>
        <v>200</v>
      </c>
      <c r="K849" s="4" t="s">
        <v>126</v>
      </c>
      <c r="L849" s="4" t="s">
        <v>127</v>
      </c>
      <c r="M849" s="152">
        <f t="shared" si="54"/>
        <v>0</v>
      </c>
    </row>
    <row r="850" spans="1:13" x14ac:dyDescent="0.2">
      <c r="A850" s="135" t="s">
        <v>57</v>
      </c>
      <c r="B850" s="178">
        <f t="shared" si="51"/>
        <v>46238</v>
      </c>
      <c r="C850" s="4" t="s">
        <v>826</v>
      </c>
      <c r="D850" s="136" t="s">
        <v>153</v>
      </c>
      <c r="E850" s="136" t="s">
        <v>125</v>
      </c>
      <c r="F850" s="137">
        <v>2.75</v>
      </c>
      <c r="G850" s="138">
        <v>102</v>
      </c>
      <c r="H850" s="138">
        <f t="shared" si="52"/>
        <v>280.5</v>
      </c>
      <c r="I850" s="37">
        <v>0</v>
      </c>
      <c r="J850" s="5">
        <f t="shared" si="53"/>
        <v>280.5</v>
      </c>
      <c r="K850" s="4" t="s">
        <v>126</v>
      </c>
      <c r="L850" s="4" t="s">
        <v>127</v>
      </c>
      <c r="M850" s="152">
        <f t="shared" si="54"/>
        <v>0</v>
      </c>
    </row>
    <row r="851" spans="1:13" x14ac:dyDescent="0.2">
      <c r="A851" s="135" t="s">
        <v>57</v>
      </c>
      <c r="B851" s="178">
        <f t="shared" si="51"/>
        <v>46238</v>
      </c>
      <c r="C851" s="4" t="s">
        <v>826</v>
      </c>
      <c r="D851" s="136" t="s">
        <v>153</v>
      </c>
      <c r="E851" s="136" t="s">
        <v>318</v>
      </c>
      <c r="F851" s="137">
        <v>3</v>
      </c>
      <c r="G851" s="138">
        <v>1100</v>
      </c>
      <c r="H851" s="138">
        <f t="shared" si="52"/>
        <v>3300</v>
      </c>
      <c r="I851" s="37">
        <v>0</v>
      </c>
      <c r="J851" s="5">
        <f t="shared" si="53"/>
        <v>3300</v>
      </c>
      <c r="K851" s="4" t="s">
        <v>126</v>
      </c>
      <c r="L851" s="4" t="s">
        <v>127</v>
      </c>
      <c r="M851" s="152">
        <f t="shared" si="54"/>
        <v>0</v>
      </c>
    </row>
    <row r="852" spans="1:13" x14ac:dyDescent="0.2">
      <c r="A852" s="135" t="s">
        <v>57</v>
      </c>
      <c r="B852" s="178">
        <f t="shared" si="51"/>
        <v>46238</v>
      </c>
      <c r="C852" s="4" t="s">
        <v>826</v>
      </c>
      <c r="D852" s="136" t="s">
        <v>153</v>
      </c>
      <c r="E852" s="136" t="s">
        <v>149</v>
      </c>
      <c r="F852" s="137">
        <v>1</v>
      </c>
      <c r="G852" s="138">
        <v>850</v>
      </c>
      <c r="H852" s="138">
        <f t="shared" si="52"/>
        <v>850</v>
      </c>
      <c r="I852" s="37">
        <v>0</v>
      </c>
      <c r="J852" s="5">
        <f t="shared" si="53"/>
        <v>850</v>
      </c>
      <c r="K852" s="4" t="s">
        <v>126</v>
      </c>
      <c r="L852" s="4" t="s">
        <v>127</v>
      </c>
      <c r="M852" s="152">
        <f t="shared" si="54"/>
        <v>0</v>
      </c>
    </row>
    <row r="853" spans="1:13" x14ac:dyDescent="0.2">
      <c r="A853" s="147" t="s">
        <v>827</v>
      </c>
      <c r="B853" s="178">
        <f t="shared" si="51"/>
        <v>46239</v>
      </c>
      <c r="C853" s="4" t="s">
        <v>828</v>
      </c>
      <c r="D853" s="148" t="s">
        <v>1302</v>
      </c>
      <c r="E853" s="148" t="s">
        <v>125</v>
      </c>
      <c r="F853" s="149">
        <v>60</v>
      </c>
      <c r="G853" s="150">
        <v>85</v>
      </c>
      <c r="H853" s="138">
        <f t="shared" si="52"/>
        <v>5100</v>
      </c>
      <c r="I853" s="37">
        <v>0</v>
      </c>
      <c r="J853" s="5">
        <f t="shared" si="53"/>
        <v>5100</v>
      </c>
      <c r="K853" s="4" t="s">
        <v>126</v>
      </c>
      <c r="L853" s="4" t="s">
        <v>127</v>
      </c>
      <c r="M853" s="152">
        <f t="shared" si="54"/>
        <v>0</v>
      </c>
    </row>
    <row r="854" spans="1:13" x14ac:dyDescent="0.2">
      <c r="A854" s="147" t="s">
        <v>827</v>
      </c>
      <c r="B854" s="178">
        <f t="shared" si="51"/>
        <v>46239</v>
      </c>
      <c r="C854" s="4" t="s">
        <v>828</v>
      </c>
      <c r="D854" s="148" t="s">
        <v>1302</v>
      </c>
      <c r="E854" s="148" t="s">
        <v>131</v>
      </c>
      <c r="F854" s="149">
        <v>1</v>
      </c>
      <c r="G854" s="150">
        <v>80</v>
      </c>
      <c r="H854" s="138">
        <f t="shared" si="52"/>
        <v>80</v>
      </c>
      <c r="I854" s="37">
        <v>0</v>
      </c>
      <c r="J854" s="5">
        <f t="shared" si="53"/>
        <v>80</v>
      </c>
      <c r="K854" s="4" t="s">
        <v>126</v>
      </c>
      <c r="L854" s="4" t="s">
        <v>127</v>
      </c>
      <c r="M854" s="152">
        <f t="shared" si="54"/>
        <v>0</v>
      </c>
    </row>
    <row r="855" spans="1:13" x14ac:dyDescent="0.2">
      <c r="A855" s="147" t="s">
        <v>827</v>
      </c>
      <c r="B855" s="178">
        <f t="shared" si="51"/>
        <v>46239</v>
      </c>
      <c r="C855" s="4" t="s">
        <v>829</v>
      </c>
      <c r="D855" s="148" t="s">
        <v>1307</v>
      </c>
      <c r="E855" s="148" t="s">
        <v>125</v>
      </c>
      <c r="F855" s="149">
        <v>45</v>
      </c>
      <c r="G855" s="150">
        <v>86</v>
      </c>
      <c r="H855" s="138">
        <f t="shared" si="52"/>
        <v>3870</v>
      </c>
      <c r="I855" s="37">
        <v>0</v>
      </c>
      <c r="J855" s="5">
        <f t="shared" si="53"/>
        <v>3870</v>
      </c>
      <c r="K855" s="4" t="s">
        <v>126</v>
      </c>
      <c r="L855" s="4" t="s">
        <v>127</v>
      </c>
      <c r="M855" s="152">
        <f t="shared" si="54"/>
        <v>0</v>
      </c>
    </row>
    <row r="856" spans="1:13" x14ac:dyDescent="0.2">
      <c r="A856" s="147" t="s">
        <v>827</v>
      </c>
      <c r="B856" s="178">
        <f t="shared" ref="B856:B920" si="55">IF(A856="","",IF(ISNUMBER(A856),IFERROR(VLOOKUP(TEXT(A856,"yyyy/mm/dd"),BSAD,2,FALSE),""),IFERROR(VLOOKUP(A856,BSAD,2,FALSE),"")))</f>
        <v>46239</v>
      </c>
      <c r="C856" s="4" t="s">
        <v>829</v>
      </c>
      <c r="D856" s="148" t="s">
        <v>1307</v>
      </c>
      <c r="E856" s="148" t="s">
        <v>125</v>
      </c>
      <c r="F856" s="149">
        <v>35</v>
      </c>
      <c r="G856" s="150">
        <v>85</v>
      </c>
      <c r="H856" s="138">
        <f t="shared" ref="H856:H920" si="56">IF($F856="","",$F856*$G856)</f>
        <v>2975</v>
      </c>
      <c r="I856" s="37">
        <v>0</v>
      </c>
      <c r="J856" s="5">
        <f t="shared" ref="J856:J920" si="57">IF($F856="","",$H856*(1-$I856/100))</f>
        <v>2975</v>
      </c>
      <c r="K856" s="4" t="s">
        <v>126</v>
      </c>
      <c r="L856" s="4" t="s">
        <v>127</v>
      </c>
      <c r="M856" s="152">
        <f t="shared" si="54"/>
        <v>0</v>
      </c>
    </row>
    <row r="857" spans="1:13" x14ac:dyDescent="0.2">
      <c r="A857" s="147" t="s">
        <v>827</v>
      </c>
      <c r="B857" s="178">
        <f t="shared" si="55"/>
        <v>46239</v>
      </c>
      <c r="C857" s="4" t="s">
        <v>830</v>
      </c>
      <c r="D857" s="148" t="s">
        <v>1306</v>
      </c>
      <c r="E857" s="148" t="s">
        <v>125</v>
      </c>
      <c r="F857" s="149">
        <v>25</v>
      </c>
      <c r="G857" s="150">
        <v>85</v>
      </c>
      <c r="H857" s="138">
        <f t="shared" si="56"/>
        <v>2125</v>
      </c>
      <c r="I857" s="37">
        <v>0</v>
      </c>
      <c r="J857" s="5">
        <f t="shared" si="57"/>
        <v>2125</v>
      </c>
      <c r="K857" s="4" t="s">
        <v>126</v>
      </c>
      <c r="L857" s="4" t="s">
        <v>127</v>
      </c>
      <c r="M857" s="152">
        <f t="shared" si="54"/>
        <v>0</v>
      </c>
    </row>
    <row r="858" spans="1:13" x14ac:dyDescent="0.2">
      <c r="A858" s="147" t="s">
        <v>827</v>
      </c>
      <c r="B858" s="178">
        <f t="shared" si="55"/>
        <v>46239</v>
      </c>
      <c r="C858" s="4" t="s">
        <v>831</v>
      </c>
      <c r="D858" s="148" t="s">
        <v>1311</v>
      </c>
      <c r="E858" s="148" t="s">
        <v>125</v>
      </c>
      <c r="F858" s="149">
        <v>7</v>
      </c>
      <c r="G858" s="150">
        <v>85</v>
      </c>
      <c r="H858" s="138">
        <f t="shared" si="56"/>
        <v>595</v>
      </c>
      <c r="I858" s="37">
        <v>0</v>
      </c>
      <c r="J858" s="5">
        <f t="shared" si="57"/>
        <v>595</v>
      </c>
      <c r="K858" s="4" t="s">
        <v>126</v>
      </c>
      <c r="L858" s="4" t="s">
        <v>127</v>
      </c>
      <c r="M858" s="152">
        <f t="shared" si="54"/>
        <v>0</v>
      </c>
    </row>
    <row r="859" spans="1:13" x14ac:dyDescent="0.2">
      <c r="A859" s="147" t="s">
        <v>827</v>
      </c>
      <c r="B859" s="178">
        <f t="shared" si="55"/>
        <v>46239</v>
      </c>
      <c r="C859" s="4" t="s">
        <v>832</v>
      </c>
      <c r="D859" s="148" t="s">
        <v>1312</v>
      </c>
      <c r="E859" s="148" t="s">
        <v>125</v>
      </c>
      <c r="F859" s="149">
        <v>15</v>
      </c>
      <c r="G859" s="150">
        <v>85</v>
      </c>
      <c r="H859" s="138">
        <f t="shared" si="56"/>
        <v>1275</v>
      </c>
      <c r="I859" s="37">
        <v>0</v>
      </c>
      <c r="J859" s="5">
        <f t="shared" si="57"/>
        <v>1275</v>
      </c>
      <c r="K859" s="4" t="s">
        <v>126</v>
      </c>
      <c r="L859" s="4" t="s">
        <v>127</v>
      </c>
      <c r="M859" s="152">
        <f t="shared" si="54"/>
        <v>0</v>
      </c>
    </row>
    <row r="860" spans="1:13" x14ac:dyDescent="0.2">
      <c r="A860" s="147" t="s">
        <v>827</v>
      </c>
      <c r="B860" s="178">
        <f t="shared" si="55"/>
        <v>46239</v>
      </c>
      <c r="C860" s="4" t="s">
        <v>833</v>
      </c>
      <c r="D860" s="148" t="s">
        <v>1305</v>
      </c>
      <c r="E860" s="148" t="s">
        <v>125</v>
      </c>
      <c r="F860" s="149">
        <v>40</v>
      </c>
      <c r="G860" s="150">
        <v>85</v>
      </c>
      <c r="H860" s="138">
        <f t="shared" si="56"/>
        <v>3400</v>
      </c>
      <c r="I860" s="37">
        <v>0</v>
      </c>
      <c r="J860" s="5">
        <f t="shared" si="57"/>
        <v>3400</v>
      </c>
      <c r="K860" s="4" t="s">
        <v>126</v>
      </c>
      <c r="L860" s="4" t="s">
        <v>127</v>
      </c>
      <c r="M860" s="152">
        <f t="shared" si="54"/>
        <v>0</v>
      </c>
    </row>
    <row r="861" spans="1:13" x14ac:dyDescent="0.2">
      <c r="A861" s="147" t="s">
        <v>827</v>
      </c>
      <c r="B861" s="178">
        <f t="shared" si="55"/>
        <v>46239</v>
      </c>
      <c r="C861" s="4" t="s">
        <v>834</v>
      </c>
      <c r="D861" s="148" t="s">
        <v>141</v>
      </c>
      <c r="E861" s="148" t="s">
        <v>125</v>
      </c>
      <c r="F861" s="149">
        <v>25</v>
      </c>
      <c r="G861" s="150">
        <v>86</v>
      </c>
      <c r="H861" s="138">
        <f t="shared" si="56"/>
        <v>2150</v>
      </c>
      <c r="I861" s="37">
        <v>0</v>
      </c>
      <c r="J861" s="5">
        <f t="shared" si="57"/>
        <v>2150</v>
      </c>
      <c r="K861" s="4" t="s">
        <v>126</v>
      </c>
      <c r="L861" s="4" t="s">
        <v>127</v>
      </c>
      <c r="M861" s="152">
        <f t="shared" si="54"/>
        <v>0</v>
      </c>
    </row>
    <row r="862" spans="1:13" x14ac:dyDescent="0.2">
      <c r="A862" s="147" t="s">
        <v>827</v>
      </c>
      <c r="B862" s="178">
        <f t="shared" si="55"/>
        <v>46239</v>
      </c>
      <c r="C862" s="4" t="s">
        <v>835</v>
      </c>
      <c r="D862" s="148" t="s">
        <v>139</v>
      </c>
      <c r="E862" s="148" t="s">
        <v>125</v>
      </c>
      <c r="F862" s="149">
        <v>3.5</v>
      </c>
      <c r="G862" s="150">
        <v>86</v>
      </c>
      <c r="H862" s="138">
        <f t="shared" si="56"/>
        <v>301</v>
      </c>
      <c r="I862" s="37">
        <v>0</v>
      </c>
      <c r="J862" s="5">
        <f t="shared" si="57"/>
        <v>301</v>
      </c>
      <c r="K862" s="4" t="s">
        <v>126</v>
      </c>
      <c r="L862" s="4" t="s">
        <v>127</v>
      </c>
      <c r="M862" s="152">
        <f t="shared" si="54"/>
        <v>0</v>
      </c>
    </row>
    <row r="863" spans="1:13" x14ac:dyDescent="0.2">
      <c r="A863" s="147" t="s">
        <v>827</v>
      </c>
      <c r="B863" s="178">
        <f t="shared" si="55"/>
        <v>46239</v>
      </c>
      <c r="C863" s="4" t="s">
        <v>836</v>
      </c>
      <c r="D863" s="148" t="s">
        <v>1310</v>
      </c>
      <c r="E863" s="148" t="s">
        <v>125</v>
      </c>
      <c r="F863" s="149">
        <v>8</v>
      </c>
      <c r="G863" s="150">
        <v>85</v>
      </c>
      <c r="H863" s="138">
        <f t="shared" si="56"/>
        <v>680</v>
      </c>
      <c r="I863" s="37">
        <v>0</v>
      </c>
      <c r="J863" s="5">
        <f t="shared" si="57"/>
        <v>680</v>
      </c>
      <c r="K863" s="4" t="s">
        <v>126</v>
      </c>
      <c r="L863" s="4" t="s">
        <v>127</v>
      </c>
      <c r="M863" s="152">
        <f t="shared" si="54"/>
        <v>0</v>
      </c>
    </row>
    <row r="864" spans="1:13" x14ac:dyDescent="0.2">
      <c r="A864" s="147" t="s">
        <v>827</v>
      </c>
      <c r="B864" s="178">
        <f t="shared" si="55"/>
        <v>46239</v>
      </c>
      <c r="C864" s="4" t="s">
        <v>837</v>
      </c>
      <c r="D864" s="148" t="s">
        <v>1309</v>
      </c>
      <c r="E864" s="148" t="s">
        <v>125</v>
      </c>
      <c r="F864" s="149">
        <v>12</v>
      </c>
      <c r="G864" s="150">
        <v>85</v>
      </c>
      <c r="H864" s="138">
        <f t="shared" si="56"/>
        <v>1020</v>
      </c>
      <c r="I864" s="37">
        <v>0</v>
      </c>
      <c r="J864" s="5">
        <f t="shared" si="57"/>
        <v>1020</v>
      </c>
      <c r="K864" s="4" t="s">
        <v>126</v>
      </c>
      <c r="L864" s="4" t="s">
        <v>127</v>
      </c>
      <c r="M864" s="152">
        <f t="shared" si="54"/>
        <v>0</v>
      </c>
    </row>
    <row r="865" spans="1:13" x14ac:dyDescent="0.2">
      <c r="A865" s="147" t="s">
        <v>827</v>
      </c>
      <c r="B865" s="178">
        <f t="shared" si="55"/>
        <v>46239</v>
      </c>
      <c r="C865" s="4" t="s">
        <v>838</v>
      </c>
      <c r="D865" s="148" t="s">
        <v>134</v>
      </c>
      <c r="E865" s="148" t="s">
        <v>125</v>
      </c>
      <c r="F865" s="149">
        <v>10</v>
      </c>
      <c r="G865" s="150">
        <v>85</v>
      </c>
      <c r="H865" s="138">
        <f t="shared" si="56"/>
        <v>850</v>
      </c>
      <c r="I865" s="37">
        <v>0</v>
      </c>
      <c r="J865" s="5">
        <f t="shared" si="57"/>
        <v>850</v>
      </c>
      <c r="K865" s="4" t="s">
        <v>126</v>
      </c>
      <c r="L865" s="4" t="s">
        <v>127</v>
      </c>
      <c r="M865" s="152">
        <f t="shared" si="54"/>
        <v>0</v>
      </c>
    </row>
    <row r="866" spans="1:13" x14ac:dyDescent="0.2">
      <c r="A866" s="147" t="s">
        <v>827</v>
      </c>
      <c r="B866" s="178">
        <f t="shared" si="55"/>
        <v>46239</v>
      </c>
      <c r="C866" s="4" t="s">
        <v>839</v>
      </c>
      <c r="D866" s="148" t="s">
        <v>1325</v>
      </c>
      <c r="E866" s="148" t="s">
        <v>125</v>
      </c>
      <c r="F866" s="149">
        <v>15</v>
      </c>
      <c r="G866" s="150">
        <v>86</v>
      </c>
      <c r="H866" s="138">
        <f t="shared" si="56"/>
        <v>1290</v>
      </c>
      <c r="I866" s="37">
        <v>0</v>
      </c>
      <c r="J866" s="5">
        <f t="shared" si="57"/>
        <v>1290</v>
      </c>
      <c r="K866" s="4" t="s">
        <v>126</v>
      </c>
      <c r="L866" s="4" t="s">
        <v>127</v>
      </c>
      <c r="M866" s="152">
        <f t="shared" si="54"/>
        <v>0</v>
      </c>
    </row>
    <row r="867" spans="1:13" x14ac:dyDescent="0.2">
      <c r="A867" s="147" t="s">
        <v>827</v>
      </c>
      <c r="B867" s="178">
        <f t="shared" si="55"/>
        <v>46239</v>
      </c>
      <c r="C867" s="4" t="s">
        <v>840</v>
      </c>
      <c r="D867" s="148" t="s">
        <v>9655</v>
      </c>
      <c r="E867" s="148" t="s">
        <v>125</v>
      </c>
      <c r="F867" s="149">
        <v>10</v>
      </c>
      <c r="G867" s="150">
        <v>85</v>
      </c>
      <c r="H867" s="138">
        <f t="shared" si="56"/>
        <v>850</v>
      </c>
      <c r="I867" s="37">
        <v>0</v>
      </c>
      <c r="J867" s="5">
        <f t="shared" si="57"/>
        <v>850</v>
      </c>
      <c r="K867" s="4" t="s">
        <v>126</v>
      </c>
      <c r="L867" s="4" t="s">
        <v>127</v>
      </c>
      <c r="M867" s="152">
        <f t="shared" si="54"/>
        <v>0</v>
      </c>
    </row>
    <row r="868" spans="1:13" x14ac:dyDescent="0.2">
      <c r="A868" s="147" t="s">
        <v>827</v>
      </c>
      <c r="B868" s="178">
        <f t="shared" si="55"/>
        <v>46239</v>
      </c>
      <c r="C868" s="4" t="s">
        <v>841</v>
      </c>
      <c r="D868" s="148" t="s">
        <v>8920</v>
      </c>
      <c r="E868" s="148" t="s">
        <v>125</v>
      </c>
      <c r="F868" s="149">
        <v>25</v>
      </c>
      <c r="G868" s="150">
        <v>85</v>
      </c>
      <c r="H868" s="138">
        <f t="shared" si="56"/>
        <v>2125</v>
      </c>
      <c r="I868" s="37">
        <v>0</v>
      </c>
      <c r="J868" s="5">
        <f t="shared" si="57"/>
        <v>2125</v>
      </c>
      <c r="K868" s="4" t="s">
        <v>126</v>
      </c>
      <c r="L868" s="4" t="s">
        <v>127</v>
      </c>
      <c r="M868" s="152">
        <f t="shared" si="54"/>
        <v>0</v>
      </c>
    </row>
    <row r="869" spans="1:13" x14ac:dyDescent="0.2">
      <c r="A869" s="147" t="s">
        <v>827</v>
      </c>
      <c r="B869" s="178">
        <f t="shared" si="55"/>
        <v>46239</v>
      </c>
      <c r="C869" s="4" t="s">
        <v>842</v>
      </c>
      <c r="D869" s="148" t="s">
        <v>145</v>
      </c>
      <c r="E869" s="148" t="s">
        <v>125</v>
      </c>
      <c r="F869" s="149">
        <v>33</v>
      </c>
      <c r="G869" s="150">
        <v>95</v>
      </c>
      <c r="H869" s="138">
        <f t="shared" si="56"/>
        <v>3135</v>
      </c>
      <c r="I869" s="37">
        <v>0</v>
      </c>
      <c r="J869" s="5">
        <f t="shared" si="57"/>
        <v>3135</v>
      </c>
      <c r="K869" s="4" t="s">
        <v>126</v>
      </c>
      <c r="L869" s="4" t="s">
        <v>127</v>
      </c>
      <c r="M869" s="152">
        <f t="shared" si="54"/>
        <v>0</v>
      </c>
    </row>
    <row r="870" spans="1:13" x14ac:dyDescent="0.2">
      <c r="A870" s="147" t="s">
        <v>827</v>
      </c>
      <c r="B870" s="178">
        <f t="shared" si="55"/>
        <v>46239</v>
      </c>
      <c r="C870" s="4" t="s">
        <v>843</v>
      </c>
      <c r="D870" s="148" t="s">
        <v>147</v>
      </c>
      <c r="E870" s="148" t="s">
        <v>125</v>
      </c>
      <c r="F870" s="149">
        <v>35</v>
      </c>
      <c r="G870" s="150">
        <v>85</v>
      </c>
      <c r="H870" s="138">
        <f t="shared" si="56"/>
        <v>2975</v>
      </c>
      <c r="I870" s="37">
        <v>0</v>
      </c>
      <c r="J870" s="5">
        <f t="shared" si="57"/>
        <v>2975</v>
      </c>
      <c r="K870" s="4" t="s">
        <v>126</v>
      </c>
      <c r="L870" s="4" t="s">
        <v>127</v>
      </c>
      <c r="M870" s="152">
        <f t="shared" si="54"/>
        <v>0</v>
      </c>
    </row>
    <row r="871" spans="1:13" x14ac:dyDescent="0.2">
      <c r="A871" s="147" t="s">
        <v>827</v>
      </c>
      <c r="B871" s="178">
        <f t="shared" si="55"/>
        <v>46239</v>
      </c>
      <c r="C871" s="4" t="s">
        <v>844</v>
      </c>
      <c r="D871" s="148" t="s">
        <v>151</v>
      </c>
      <c r="E871" s="148" t="s">
        <v>125</v>
      </c>
      <c r="F871" s="149">
        <v>9</v>
      </c>
      <c r="G871" s="150">
        <v>85</v>
      </c>
      <c r="H871" s="138">
        <f t="shared" si="56"/>
        <v>765</v>
      </c>
      <c r="I871" s="37">
        <v>0</v>
      </c>
      <c r="J871" s="5">
        <f t="shared" si="57"/>
        <v>765</v>
      </c>
      <c r="K871" s="4" t="s">
        <v>126</v>
      </c>
      <c r="L871" s="4" t="s">
        <v>127</v>
      </c>
      <c r="M871" s="152">
        <f t="shared" si="54"/>
        <v>0</v>
      </c>
    </row>
    <row r="872" spans="1:13" x14ac:dyDescent="0.2">
      <c r="A872" s="147" t="s">
        <v>827</v>
      </c>
      <c r="B872" s="178">
        <f t="shared" si="55"/>
        <v>46239</v>
      </c>
      <c r="C872" s="4" t="s">
        <v>845</v>
      </c>
      <c r="D872" s="148" t="s">
        <v>264</v>
      </c>
      <c r="E872" s="148" t="s">
        <v>125</v>
      </c>
      <c r="F872" s="149">
        <v>2</v>
      </c>
      <c r="G872" s="150">
        <v>100</v>
      </c>
      <c r="H872" s="138">
        <f t="shared" si="56"/>
        <v>200</v>
      </c>
      <c r="I872" s="37">
        <v>0</v>
      </c>
      <c r="J872" s="5">
        <f t="shared" si="57"/>
        <v>200</v>
      </c>
      <c r="K872" s="4" t="s">
        <v>126</v>
      </c>
      <c r="L872" s="4" t="s">
        <v>127</v>
      </c>
      <c r="M872" s="152">
        <f t="shared" si="54"/>
        <v>0</v>
      </c>
    </row>
    <row r="873" spans="1:13" x14ac:dyDescent="0.2">
      <c r="A873" s="147" t="s">
        <v>846</v>
      </c>
      <c r="B873" s="178">
        <f t="shared" si="55"/>
        <v>46240</v>
      </c>
      <c r="C873" s="4" t="s">
        <v>847</v>
      </c>
      <c r="D873" s="148" t="s">
        <v>1307</v>
      </c>
      <c r="E873" s="148" t="s">
        <v>125</v>
      </c>
      <c r="F873" s="149">
        <v>40</v>
      </c>
      <c r="G873" s="150">
        <v>86</v>
      </c>
      <c r="H873" s="138">
        <f t="shared" si="56"/>
        <v>3440</v>
      </c>
      <c r="I873" s="37">
        <v>0</v>
      </c>
      <c r="J873" s="5">
        <f t="shared" si="57"/>
        <v>3440</v>
      </c>
      <c r="K873" s="4" t="s">
        <v>126</v>
      </c>
      <c r="L873" s="4" t="s">
        <v>127</v>
      </c>
      <c r="M873" s="152">
        <f t="shared" si="54"/>
        <v>0</v>
      </c>
    </row>
    <row r="874" spans="1:13" x14ac:dyDescent="0.2">
      <c r="A874" s="147" t="s">
        <v>846</v>
      </c>
      <c r="B874" s="178">
        <f t="shared" si="55"/>
        <v>46240</v>
      </c>
      <c r="C874" s="4" t="s">
        <v>847</v>
      </c>
      <c r="D874" s="148" t="s">
        <v>1307</v>
      </c>
      <c r="E874" s="148" t="s">
        <v>125</v>
      </c>
      <c r="F874" s="149">
        <v>30</v>
      </c>
      <c r="G874" s="150">
        <v>85</v>
      </c>
      <c r="H874" s="138">
        <f t="shared" si="56"/>
        <v>2550</v>
      </c>
      <c r="I874" s="37">
        <v>0</v>
      </c>
      <c r="J874" s="5">
        <f t="shared" si="57"/>
        <v>2550</v>
      </c>
      <c r="K874" s="4" t="s">
        <v>126</v>
      </c>
      <c r="L874" s="4" t="s">
        <v>127</v>
      </c>
      <c r="M874" s="152">
        <f t="shared" si="54"/>
        <v>0</v>
      </c>
    </row>
    <row r="875" spans="1:13" x14ac:dyDescent="0.2">
      <c r="A875" s="147" t="s">
        <v>846</v>
      </c>
      <c r="B875" s="178">
        <f t="shared" si="55"/>
        <v>46240</v>
      </c>
      <c r="C875" s="4" t="s">
        <v>847</v>
      </c>
      <c r="D875" s="148" t="s">
        <v>1307</v>
      </c>
      <c r="E875" s="148" t="s">
        <v>131</v>
      </c>
      <c r="F875" s="149">
        <v>1</v>
      </c>
      <c r="G875" s="150">
        <v>80</v>
      </c>
      <c r="H875" s="138">
        <f t="shared" si="56"/>
        <v>80</v>
      </c>
      <c r="I875" s="37">
        <v>0</v>
      </c>
      <c r="J875" s="5">
        <f t="shared" si="57"/>
        <v>80</v>
      </c>
      <c r="K875" s="4" t="s">
        <v>126</v>
      </c>
      <c r="L875" s="4" t="s">
        <v>127</v>
      </c>
      <c r="M875" s="152">
        <f t="shared" si="54"/>
        <v>0</v>
      </c>
    </row>
    <row r="876" spans="1:13" x14ac:dyDescent="0.2">
      <c r="A876" s="147" t="s">
        <v>846</v>
      </c>
      <c r="B876" s="178">
        <f t="shared" si="55"/>
        <v>46240</v>
      </c>
      <c r="C876" s="4" t="s">
        <v>848</v>
      </c>
      <c r="D876" s="148" t="s">
        <v>141</v>
      </c>
      <c r="E876" s="148" t="s">
        <v>125</v>
      </c>
      <c r="F876" s="149">
        <v>25</v>
      </c>
      <c r="G876" s="150">
        <v>86</v>
      </c>
      <c r="H876" s="138">
        <f t="shared" si="56"/>
        <v>2150</v>
      </c>
      <c r="I876" s="37">
        <v>0</v>
      </c>
      <c r="J876" s="5">
        <f t="shared" si="57"/>
        <v>2150</v>
      </c>
      <c r="K876" s="4" t="s">
        <v>126</v>
      </c>
      <c r="L876" s="4" t="s">
        <v>127</v>
      </c>
      <c r="M876" s="152">
        <f t="shared" si="54"/>
        <v>0</v>
      </c>
    </row>
    <row r="877" spans="1:13" x14ac:dyDescent="0.2">
      <c r="A877" s="147" t="s">
        <v>846</v>
      </c>
      <c r="B877" s="178">
        <f t="shared" si="55"/>
        <v>46240</v>
      </c>
      <c r="C877" s="4" t="s">
        <v>849</v>
      </c>
      <c r="D877" s="148" t="s">
        <v>139</v>
      </c>
      <c r="E877" s="148" t="s">
        <v>125</v>
      </c>
      <c r="F877" s="149">
        <v>3.5</v>
      </c>
      <c r="G877" s="150">
        <v>86</v>
      </c>
      <c r="H877" s="138">
        <f t="shared" si="56"/>
        <v>301</v>
      </c>
      <c r="I877" s="37">
        <v>0</v>
      </c>
      <c r="J877" s="5">
        <f t="shared" si="57"/>
        <v>301</v>
      </c>
      <c r="K877" s="4" t="s">
        <v>126</v>
      </c>
      <c r="L877" s="4" t="s">
        <v>127</v>
      </c>
      <c r="M877" s="152">
        <f t="shared" si="54"/>
        <v>0</v>
      </c>
    </row>
    <row r="878" spans="1:13" x14ac:dyDescent="0.2">
      <c r="A878" s="147" t="s">
        <v>846</v>
      </c>
      <c r="B878" s="178">
        <f t="shared" si="55"/>
        <v>46240</v>
      </c>
      <c r="C878" s="4" t="s">
        <v>850</v>
      </c>
      <c r="D878" s="148" t="s">
        <v>1310</v>
      </c>
      <c r="E878" s="148" t="s">
        <v>125</v>
      </c>
      <c r="F878" s="149">
        <v>8</v>
      </c>
      <c r="G878" s="150">
        <v>85</v>
      </c>
      <c r="H878" s="138">
        <f t="shared" si="56"/>
        <v>680</v>
      </c>
      <c r="I878" s="37">
        <v>0</v>
      </c>
      <c r="J878" s="5">
        <f t="shared" si="57"/>
        <v>680</v>
      </c>
      <c r="K878" s="4" t="s">
        <v>126</v>
      </c>
      <c r="L878" s="4" t="s">
        <v>127</v>
      </c>
      <c r="M878" s="152">
        <f t="shared" si="54"/>
        <v>0</v>
      </c>
    </row>
    <row r="879" spans="1:13" x14ac:dyDescent="0.2">
      <c r="A879" s="147" t="s">
        <v>846</v>
      </c>
      <c r="B879" s="178">
        <f t="shared" si="55"/>
        <v>46240</v>
      </c>
      <c r="C879" s="4" t="s">
        <v>851</v>
      </c>
      <c r="D879" s="148" t="s">
        <v>134</v>
      </c>
      <c r="E879" s="148" t="s">
        <v>125</v>
      </c>
      <c r="F879" s="149">
        <v>10</v>
      </c>
      <c r="G879" s="150">
        <v>85</v>
      </c>
      <c r="H879" s="138">
        <f t="shared" si="56"/>
        <v>850</v>
      </c>
      <c r="I879" s="37">
        <v>0</v>
      </c>
      <c r="J879" s="5">
        <f t="shared" si="57"/>
        <v>850</v>
      </c>
      <c r="K879" s="4" t="s">
        <v>126</v>
      </c>
      <c r="L879" s="4" t="s">
        <v>127</v>
      </c>
      <c r="M879" s="152">
        <f t="shared" si="54"/>
        <v>0</v>
      </c>
    </row>
    <row r="880" spans="1:13" x14ac:dyDescent="0.2">
      <c r="A880" s="147" t="s">
        <v>846</v>
      </c>
      <c r="B880" s="178">
        <f t="shared" si="55"/>
        <v>46240</v>
      </c>
      <c r="C880" s="4" t="s">
        <v>852</v>
      </c>
      <c r="D880" s="148" t="s">
        <v>1308</v>
      </c>
      <c r="E880" s="148" t="s">
        <v>125</v>
      </c>
      <c r="F880" s="149">
        <v>8</v>
      </c>
      <c r="G880" s="150">
        <v>85</v>
      </c>
      <c r="H880" s="138">
        <f t="shared" si="56"/>
        <v>680</v>
      </c>
      <c r="I880" s="37">
        <v>0</v>
      </c>
      <c r="J880" s="5">
        <f t="shared" si="57"/>
        <v>680</v>
      </c>
      <c r="K880" s="4" t="s">
        <v>126</v>
      </c>
      <c r="L880" s="4" t="s">
        <v>127</v>
      </c>
      <c r="M880" s="152">
        <f t="shared" si="54"/>
        <v>0</v>
      </c>
    </row>
    <row r="881" spans="1:13" x14ac:dyDescent="0.2">
      <c r="A881" s="147" t="s">
        <v>846</v>
      </c>
      <c r="B881" s="178">
        <f t="shared" si="55"/>
        <v>46240</v>
      </c>
      <c r="C881" s="4" t="s">
        <v>853</v>
      </c>
      <c r="D881" s="148" t="s">
        <v>1325</v>
      </c>
      <c r="E881" s="148" t="s">
        <v>125</v>
      </c>
      <c r="F881" s="149">
        <v>15</v>
      </c>
      <c r="G881" s="150">
        <v>86</v>
      </c>
      <c r="H881" s="138">
        <f t="shared" si="56"/>
        <v>1290</v>
      </c>
      <c r="I881" s="37">
        <v>0</v>
      </c>
      <c r="J881" s="5">
        <f t="shared" si="57"/>
        <v>1290</v>
      </c>
      <c r="K881" s="4" t="s">
        <v>126</v>
      </c>
      <c r="L881" s="4" t="s">
        <v>127</v>
      </c>
      <c r="M881" s="152">
        <f t="shared" si="54"/>
        <v>0</v>
      </c>
    </row>
    <row r="882" spans="1:13" x14ac:dyDescent="0.2">
      <c r="A882" s="147" t="s">
        <v>846</v>
      </c>
      <c r="B882" s="178">
        <f t="shared" si="55"/>
        <v>46240</v>
      </c>
      <c r="C882" s="4" t="s">
        <v>853</v>
      </c>
      <c r="D882" s="148" t="s">
        <v>1325</v>
      </c>
      <c r="E882" s="148" t="s">
        <v>318</v>
      </c>
      <c r="F882" s="149">
        <v>1</v>
      </c>
      <c r="G882" s="150">
        <v>1100</v>
      </c>
      <c r="H882" s="138">
        <f t="shared" si="56"/>
        <v>1100</v>
      </c>
      <c r="I882" s="37">
        <v>0</v>
      </c>
      <c r="J882" s="5">
        <f t="shared" si="57"/>
        <v>1100</v>
      </c>
      <c r="K882" s="4" t="s">
        <v>126</v>
      </c>
      <c r="L882" s="4" t="s">
        <v>127</v>
      </c>
      <c r="M882" s="152">
        <f t="shared" si="54"/>
        <v>0</v>
      </c>
    </row>
    <row r="883" spans="1:13" x14ac:dyDescent="0.2">
      <c r="A883" s="147" t="s">
        <v>846</v>
      </c>
      <c r="B883" s="178">
        <f t="shared" si="55"/>
        <v>46240</v>
      </c>
      <c r="C883" s="4" t="s">
        <v>854</v>
      </c>
      <c r="D883" s="148" t="s">
        <v>323</v>
      </c>
      <c r="E883" s="148" t="s">
        <v>125</v>
      </c>
      <c r="F883" s="149">
        <v>25</v>
      </c>
      <c r="G883" s="150">
        <v>100</v>
      </c>
      <c r="H883" s="138">
        <f t="shared" si="56"/>
        <v>2500</v>
      </c>
      <c r="I883" s="37">
        <v>0</v>
      </c>
      <c r="J883" s="5">
        <f t="shared" si="57"/>
        <v>2500</v>
      </c>
      <c r="K883" s="4" t="s">
        <v>126</v>
      </c>
      <c r="L883" s="4" t="s">
        <v>127</v>
      </c>
      <c r="M883" s="152">
        <f t="shared" si="54"/>
        <v>0</v>
      </c>
    </row>
    <row r="884" spans="1:13" x14ac:dyDescent="0.2">
      <c r="A884" s="147" t="s">
        <v>846</v>
      </c>
      <c r="B884" s="178">
        <f t="shared" si="55"/>
        <v>46240</v>
      </c>
      <c r="C884" s="4" t="s">
        <v>855</v>
      </c>
      <c r="D884" s="148" t="s">
        <v>145</v>
      </c>
      <c r="E884" s="148" t="s">
        <v>125</v>
      </c>
      <c r="F884" s="149">
        <v>33</v>
      </c>
      <c r="G884" s="150">
        <v>95</v>
      </c>
      <c r="H884" s="138">
        <f t="shared" si="56"/>
        <v>3135</v>
      </c>
      <c r="I884" s="37">
        <v>0</v>
      </c>
      <c r="J884" s="5">
        <f t="shared" si="57"/>
        <v>3135</v>
      </c>
      <c r="K884" s="4" t="s">
        <v>126</v>
      </c>
      <c r="L884" s="4" t="s">
        <v>127</v>
      </c>
      <c r="M884" s="152">
        <f t="shared" si="54"/>
        <v>0</v>
      </c>
    </row>
    <row r="885" spans="1:13" x14ac:dyDescent="0.2">
      <c r="A885" s="147" t="s">
        <v>846</v>
      </c>
      <c r="B885" s="178">
        <f t="shared" si="55"/>
        <v>46240</v>
      </c>
      <c r="C885" s="4" t="s">
        <v>856</v>
      </c>
      <c r="D885" s="148" t="s">
        <v>141</v>
      </c>
      <c r="E885" s="148" t="s">
        <v>125</v>
      </c>
      <c r="F885" s="149">
        <v>12</v>
      </c>
      <c r="G885" s="150">
        <v>86</v>
      </c>
      <c r="H885" s="138">
        <f t="shared" si="56"/>
        <v>1032</v>
      </c>
      <c r="I885" s="37">
        <v>0</v>
      </c>
      <c r="J885" s="5">
        <f t="shared" si="57"/>
        <v>1032</v>
      </c>
      <c r="K885" s="4" t="s">
        <v>126</v>
      </c>
      <c r="L885" s="4" t="s">
        <v>127</v>
      </c>
      <c r="M885" s="152">
        <f t="shared" si="54"/>
        <v>0</v>
      </c>
    </row>
    <row r="886" spans="1:13" x14ac:dyDescent="0.2">
      <c r="A886" s="147" t="s">
        <v>846</v>
      </c>
      <c r="B886" s="178">
        <f t="shared" si="55"/>
        <v>46240</v>
      </c>
      <c r="C886" s="4" t="s">
        <v>857</v>
      </c>
      <c r="D886" s="148" t="s">
        <v>1302</v>
      </c>
      <c r="E886" s="148" t="s">
        <v>125</v>
      </c>
      <c r="F886" s="149">
        <v>40</v>
      </c>
      <c r="G886" s="150">
        <v>85</v>
      </c>
      <c r="H886" s="138">
        <f t="shared" si="56"/>
        <v>3400</v>
      </c>
      <c r="I886" s="37">
        <v>0</v>
      </c>
      <c r="J886" s="5">
        <f t="shared" si="57"/>
        <v>3400</v>
      </c>
      <c r="K886" s="4" t="s">
        <v>126</v>
      </c>
      <c r="L886" s="4" t="s">
        <v>127</v>
      </c>
      <c r="M886" s="152">
        <f t="shared" si="54"/>
        <v>0</v>
      </c>
    </row>
    <row r="887" spans="1:13" x14ac:dyDescent="0.2">
      <c r="A887" s="147" t="s">
        <v>846</v>
      </c>
      <c r="B887" s="178">
        <f t="shared" si="55"/>
        <v>46240</v>
      </c>
      <c r="C887" s="4" t="s">
        <v>857</v>
      </c>
      <c r="D887" s="148" t="s">
        <v>1302</v>
      </c>
      <c r="E887" s="148" t="s">
        <v>131</v>
      </c>
      <c r="F887" s="149">
        <v>1</v>
      </c>
      <c r="G887" s="150">
        <v>80</v>
      </c>
      <c r="H887" s="138">
        <f t="shared" si="56"/>
        <v>80</v>
      </c>
      <c r="I887" s="37">
        <v>0</v>
      </c>
      <c r="J887" s="5">
        <f t="shared" si="57"/>
        <v>80</v>
      </c>
      <c r="K887" s="4" t="s">
        <v>126</v>
      </c>
      <c r="L887" s="4" t="s">
        <v>127</v>
      </c>
      <c r="M887" s="152">
        <f t="shared" si="54"/>
        <v>0</v>
      </c>
    </row>
    <row r="888" spans="1:13" x14ac:dyDescent="0.2">
      <c r="A888" s="147" t="s">
        <v>846</v>
      </c>
      <c r="B888" s="178">
        <f t="shared" si="55"/>
        <v>46240</v>
      </c>
      <c r="C888" s="4" t="s">
        <v>858</v>
      </c>
      <c r="D888" s="148" t="s">
        <v>1305</v>
      </c>
      <c r="E888" s="148" t="s">
        <v>125</v>
      </c>
      <c r="F888" s="149">
        <v>50</v>
      </c>
      <c r="G888" s="150">
        <v>85</v>
      </c>
      <c r="H888" s="138">
        <f t="shared" si="56"/>
        <v>4250</v>
      </c>
      <c r="I888" s="37">
        <v>0</v>
      </c>
      <c r="J888" s="5">
        <f t="shared" si="57"/>
        <v>4250</v>
      </c>
      <c r="K888" s="4" t="s">
        <v>126</v>
      </c>
      <c r="L888" s="4" t="s">
        <v>127</v>
      </c>
      <c r="M888" s="152">
        <f t="shared" si="54"/>
        <v>0</v>
      </c>
    </row>
    <row r="889" spans="1:13" x14ac:dyDescent="0.2">
      <c r="A889" s="147" t="s">
        <v>846</v>
      </c>
      <c r="B889" s="178">
        <f t="shared" si="55"/>
        <v>46240</v>
      </c>
      <c r="C889" s="4" t="s">
        <v>859</v>
      </c>
      <c r="D889" s="148" t="s">
        <v>1306</v>
      </c>
      <c r="E889" s="148" t="s">
        <v>125</v>
      </c>
      <c r="F889" s="149">
        <v>25</v>
      </c>
      <c r="G889" s="150">
        <v>85</v>
      </c>
      <c r="H889" s="138">
        <f t="shared" si="56"/>
        <v>2125</v>
      </c>
      <c r="I889" s="37">
        <v>0</v>
      </c>
      <c r="J889" s="5">
        <f t="shared" si="57"/>
        <v>2125</v>
      </c>
      <c r="K889" s="4" t="s">
        <v>126</v>
      </c>
      <c r="L889" s="4" t="s">
        <v>127</v>
      </c>
      <c r="M889" s="152">
        <f t="shared" si="54"/>
        <v>0</v>
      </c>
    </row>
    <row r="890" spans="1:13" x14ac:dyDescent="0.2">
      <c r="A890" s="147" t="s">
        <v>846</v>
      </c>
      <c r="B890" s="178">
        <f t="shared" si="55"/>
        <v>46240</v>
      </c>
      <c r="C890" s="4" t="s">
        <v>860</v>
      </c>
      <c r="D890" s="148" t="s">
        <v>1312</v>
      </c>
      <c r="E890" s="148" t="s">
        <v>125</v>
      </c>
      <c r="F890" s="149">
        <v>20</v>
      </c>
      <c r="G890" s="150">
        <v>85</v>
      </c>
      <c r="H890" s="138">
        <f t="shared" si="56"/>
        <v>1700</v>
      </c>
      <c r="I890" s="37">
        <v>0</v>
      </c>
      <c r="J890" s="5">
        <f t="shared" si="57"/>
        <v>1700</v>
      </c>
      <c r="K890" s="4" t="s">
        <v>126</v>
      </c>
      <c r="L890" s="4" t="s">
        <v>127</v>
      </c>
      <c r="M890" s="152">
        <f t="shared" si="54"/>
        <v>0</v>
      </c>
    </row>
    <row r="891" spans="1:13" x14ac:dyDescent="0.2">
      <c r="A891" s="147" t="s">
        <v>846</v>
      </c>
      <c r="B891" s="178">
        <f t="shared" si="55"/>
        <v>46240</v>
      </c>
      <c r="C891" s="4" t="s">
        <v>861</v>
      </c>
      <c r="D891" s="148" t="s">
        <v>1311</v>
      </c>
      <c r="E891" s="148" t="s">
        <v>125</v>
      </c>
      <c r="F891" s="149">
        <v>7</v>
      </c>
      <c r="G891" s="150">
        <v>85</v>
      </c>
      <c r="H891" s="138">
        <f t="shared" si="56"/>
        <v>595</v>
      </c>
      <c r="I891" s="37">
        <v>0</v>
      </c>
      <c r="J891" s="5">
        <f t="shared" si="57"/>
        <v>595</v>
      </c>
      <c r="K891" s="4" t="s">
        <v>126</v>
      </c>
      <c r="L891" s="4" t="s">
        <v>127</v>
      </c>
      <c r="M891" s="152">
        <f t="shared" si="54"/>
        <v>0</v>
      </c>
    </row>
    <row r="892" spans="1:13" x14ac:dyDescent="0.2">
      <c r="A892" s="147" t="s">
        <v>846</v>
      </c>
      <c r="B892" s="178">
        <f t="shared" si="55"/>
        <v>46240</v>
      </c>
      <c r="C892" s="4" t="s">
        <v>862</v>
      </c>
      <c r="D892" s="148" t="s">
        <v>1309</v>
      </c>
      <c r="E892" s="148" t="s">
        <v>125</v>
      </c>
      <c r="F892" s="149">
        <v>12</v>
      </c>
      <c r="G892" s="150">
        <v>85</v>
      </c>
      <c r="H892" s="138">
        <f t="shared" si="56"/>
        <v>1020</v>
      </c>
      <c r="I892" s="37">
        <v>0</v>
      </c>
      <c r="J892" s="5">
        <f t="shared" si="57"/>
        <v>1020</v>
      </c>
      <c r="K892" s="4" t="s">
        <v>126</v>
      </c>
      <c r="L892" s="4" t="s">
        <v>127</v>
      </c>
      <c r="M892" s="152">
        <f t="shared" si="54"/>
        <v>0</v>
      </c>
    </row>
    <row r="893" spans="1:13" x14ac:dyDescent="0.2">
      <c r="A893" s="147" t="s">
        <v>846</v>
      </c>
      <c r="B893" s="178">
        <f t="shared" si="55"/>
        <v>46240</v>
      </c>
      <c r="C893" s="4" t="s">
        <v>863</v>
      </c>
      <c r="D893" s="148" t="s">
        <v>147</v>
      </c>
      <c r="E893" s="148" t="s">
        <v>125</v>
      </c>
      <c r="F893" s="149">
        <v>35</v>
      </c>
      <c r="G893" s="150">
        <v>85</v>
      </c>
      <c r="H893" s="138">
        <f t="shared" si="56"/>
        <v>2975</v>
      </c>
      <c r="I893" s="37">
        <v>0</v>
      </c>
      <c r="J893" s="5">
        <f t="shared" si="57"/>
        <v>2975</v>
      </c>
      <c r="K893" s="4" t="s">
        <v>126</v>
      </c>
      <c r="L893" s="4" t="s">
        <v>127</v>
      </c>
      <c r="M893" s="152">
        <f t="shared" si="54"/>
        <v>0</v>
      </c>
    </row>
    <row r="894" spans="1:13" x14ac:dyDescent="0.2">
      <c r="A894" s="147" t="s">
        <v>846</v>
      </c>
      <c r="B894" s="178">
        <f t="shared" si="55"/>
        <v>46240</v>
      </c>
      <c r="C894" s="4" t="s">
        <v>864</v>
      </c>
      <c r="D894" s="148" t="s">
        <v>151</v>
      </c>
      <c r="E894" s="148" t="s">
        <v>125</v>
      </c>
      <c r="F894" s="149">
        <v>6</v>
      </c>
      <c r="G894" s="150">
        <v>85</v>
      </c>
      <c r="H894" s="138">
        <f t="shared" si="56"/>
        <v>510</v>
      </c>
      <c r="I894" s="37">
        <v>0</v>
      </c>
      <c r="J894" s="5">
        <f t="shared" si="57"/>
        <v>510</v>
      </c>
      <c r="K894" s="4" t="s">
        <v>126</v>
      </c>
      <c r="L894" s="4" t="s">
        <v>127</v>
      </c>
      <c r="M894" s="152">
        <f t="shared" si="54"/>
        <v>0</v>
      </c>
    </row>
    <row r="895" spans="1:13" x14ac:dyDescent="0.2">
      <c r="A895" s="147" t="s">
        <v>846</v>
      </c>
      <c r="B895" s="178">
        <f t="shared" si="55"/>
        <v>46240</v>
      </c>
      <c r="C895" s="4" t="s">
        <v>865</v>
      </c>
      <c r="D895" s="148" t="s">
        <v>264</v>
      </c>
      <c r="E895" s="148" t="s">
        <v>125</v>
      </c>
      <c r="F895" s="149">
        <v>2</v>
      </c>
      <c r="G895" s="150">
        <v>100</v>
      </c>
      <c r="H895" s="138">
        <f t="shared" si="56"/>
        <v>200</v>
      </c>
      <c r="I895" s="37">
        <v>0</v>
      </c>
      <c r="J895" s="5">
        <f t="shared" si="57"/>
        <v>200</v>
      </c>
      <c r="K895" s="4" t="s">
        <v>126</v>
      </c>
      <c r="L895" s="4" t="s">
        <v>127</v>
      </c>
      <c r="M895" s="152">
        <f t="shared" si="54"/>
        <v>0</v>
      </c>
    </row>
    <row r="896" spans="1:13" x14ac:dyDescent="0.2">
      <c r="A896" s="147" t="s">
        <v>846</v>
      </c>
      <c r="B896" s="178">
        <f t="shared" ref="B896" si="58">IF(A896="","",IF(ISNUMBER(A896),IFERROR(VLOOKUP(TEXT(A896,"yyyy/mm/dd"),BSAD,2,FALSE),""),IFERROR(VLOOKUP(A896,BSAD,2,FALSE),"")))</f>
        <v>46240</v>
      </c>
      <c r="C896" s="4" t="s">
        <v>866</v>
      </c>
      <c r="D896" s="148" t="s">
        <v>867</v>
      </c>
      <c r="E896" s="210"/>
      <c r="F896" s="149"/>
      <c r="G896" s="150"/>
      <c r="H896" s="138"/>
      <c r="I896" s="37">
        <v>0</v>
      </c>
      <c r="J896" s="5" t="str">
        <f t="shared" si="57"/>
        <v/>
      </c>
      <c r="K896" s="4" t="s">
        <v>126</v>
      </c>
      <c r="L896" s="4" t="s">
        <v>127</v>
      </c>
      <c r="M896" s="152"/>
    </row>
    <row r="897" spans="1:13" x14ac:dyDescent="0.2">
      <c r="A897" s="147" t="s">
        <v>846</v>
      </c>
      <c r="B897" s="178">
        <f t="shared" si="55"/>
        <v>46240</v>
      </c>
      <c r="C897" s="4" t="s">
        <v>789</v>
      </c>
      <c r="D897" s="148" t="s">
        <v>153</v>
      </c>
      <c r="E897" s="148" t="s">
        <v>125</v>
      </c>
      <c r="F897" s="149">
        <v>3.5</v>
      </c>
      <c r="G897" s="150">
        <v>100</v>
      </c>
      <c r="H897" s="138">
        <f t="shared" si="56"/>
        <v>350</v>
      </c>
      <c r="I897" s="37">
        <v>0</v>
      </c>
      <c r="J897" s="5">
        <f t="shared" si="57"/>
        <v>350</v>
      </c>
      <c r="K897" s="4" t="s">
        <v>126</v>
      </c>
      <c r="L897" s="4" t="s">
        <v>127</v>
      </c>
      <c r="M897" s="152">
        <f t="shared" si="54"/>
        <v>0</v>
      </c>
    </row>
    <row r="898" spans="1:13" x14ac:dyDescent="0.2">
      <c r="A898" s="147" t="s">
        <v>62</v>
      </c>
      <c r="B898" s="178">
        <f t="shared" si="55"/>
        <v>46241</v>
      </c>
      <c r="C898" s="4" t="s">
        <v>868</v>
      </c>
      <c r="D898" s="148" t="s">
        <v>1305</v>
      </c>
      <c r="E898" s="148" t="s">
        <v>125</v>
      </c>
      <c r="F898" s="149">
        <v>55</v>
      </c>
      <c r="G898" s="150">
        <v>85</v>
      </c>
      <c r="H898" s="138">
        <f t="shared" si="56"/>
        <v>4675</v>
      </c>
      <c r="I898" s="37">
        <v>0</v>
      </c>
      <c r="J898" s="5">
        <f t="shared" si="57"/>
        <v>4675</v>
      </c>
      <c r="K898" s="4" t="s">
        <v>126</v>
      </c>
      <c r="L898" s="4" t="s">
        <v>127</v>
      </c>
      <c r="M898" s="152">
        <f t="shared" si="54"/>
        <v>0</v>
      </c>
    </row>
    <row r="899" spans="1:13" x14ac:dyDescent="0.2">
      <c r="A899" s="147" t="s">
        <v>62</v>
      </c>
      <c r="B899" s="178">
        <f t="shared" si="55"/>
        <v>46241</v>
      </c>
      <c r="C899" s="4" t="s">
        <v>869</v>
      </c>
      <c r="D899" s="148" t="s">
        <v>1307</v>
      </c>
      <c r="E899" s="148" t="s">
        <v>125</v>
      </c>
      <c r="F899" s="149">
        <v>40</v>
      </c>
      <c r="G899" s="150">
        <v>86</v>
      </c>
      <c r="H899" s="138">
        <f t="shared" si="56"/>
        <v>3440</v>
      </c>
      <c r="I899" s="37">
        <v>0</v>
      </c>
      <c r="J899" s="5">
        <f t="shared" si="57"/>
        <v>3440</v>
      </c>
      <c r="K899" s="4" t="s">
        <v>126</v>
      </c>
      <c r="L899" s="4" t="s">
        <v>127</v>
      </c>
      <c r="M899" s="152">
        <f t="shared" si="54"/>
        <v>0</v>
      </c>
    </row>
    <row r="900" spans="1:13" x14ac:dyDescent="0.2">
      <c r="A900" s="147" t="s">
        <v>62</v>
      </c>
      <c r="B900" s="178">
        <f t="shared" si="55"/>
        <v>46241</v>
      </c>
      <c r="C900" s="4" t="s">
        <v>869</v>
      </c>
      <c r="D900" s="148" t="s">
        <v>1307</v>
      </c>
      <c r="E900" s="148" t="s">
        <v>125</v>
      </c>
      <c r="F900" s="149">
        <v>46</v>
      </c>
      <c r="G900" s="150">
        <v>85</v>
      </c>
      <c r="H900" s="138">
        <f t="shared" si="56"/>
        <v>3910</v>
      </c>
      <c r="I900" s="37">
        <v>0</v>
      </c>
      <c r="J900" s="5">
        <f t="shared" si="57"/>
        <v>3910</v>
      </c>
      <c r="K900" s="4" t="s">
        <v>126</v>
      </c>
      <c r="L900" s="4" t="s">
        <v>127</v>
      </c>
      <c r="M900" s="152">
        <f t="shared" ref="M900:M963" si="59">H900-J900</f>
        <v>0</v>
      </c>
    </row>
    <row r="901" spans="1:13" x14ac:dyDescent="0.2">
      <c r="A901" s="147" t="s">
        <v>62</v>
      </c>
      <c r="B901" s="178">
        <f t="shared" si="55"/>
        <v>46241</v>
      </c>
      <c r="C901" s="4" t="s">
        <v>869</v>
      </c>
      <c r="D901" s="148" t="s">
        <v>1307</v>
      </c>
      <c r="E901" s="148" t="s">
        <v>131</v>
      </c>
      <c r="F901" s="149">
        <v>1</v>
      </c>
      <c r="G901" s="150">
        <v>80</v>
      </c>
      <c r="H901" s="138">
        <f t="shared" si="56"/>
        <v>80</v>
      </c>
      <c r="I901" s="37">
        <v>0</v>
      </c>
      <c r="J901" s="5">
        <f t="shared" si="57"/>
        <v>80</v>
      </c>
      <c r="K901" s="4" t="s">
        <v>126</v>
      </c>
      <c r="L901" s="4" t="s">
        <v>127</v>
      </c>
      <c r="M901" s="152">
        <f t="shared" si="59"/>
        <v>0</v>
      </c>
    </row>
    <row r="902" spans="1:13" x14ac:dyDescent="0.2">
      <c r="A902" s="147" t="s">
        <v>62</v>
      </c>
      <c r="B902" s="178">
        <f t="shared" si="55"/>
        <v>46241</v>
      </c>
      <c r="C902" s="4" t="s">
        <v>870</v>
      </c>
      <c r="D902" s="148" t="s">
        <v>1312</v>
      </c>
      <c r="E902" s="148" t="s">
        <v>125</v>
      </c>
      <c r="F902" s="149">
        <v>15</v>
      </c>
      <c r="G902" s="150">
        <v>85</v>
      </c>
      <c r="H902" s="138">
        <f t="shared" si="56"/>
        <v>1275</v>
      </c>
      <c r="I902" s="37">
        <v>0</v>
      </c>
      <c r="J902" s="5">
        <f t="shared" si="57"/>
        <v>1275</v>
      </c>
      <c r="K902" s="4" t="s">
        <v>126</v>
      </c>
      <c r="L902" s="4" t="s">
        <v>127</v>
      </c>
      <c r="M902" s="152">
        <f t="shared" si="59"/>
        <v>0</v>
      </c>
    </row>
    <row r="903" spans="1:13" x14ac:dyDescent="0.2">
      <c r="A903" s="147" t="s">
        <v>62</v>
      </c>
      <c r="B903" s="178">
        <f t="shared" si="55"/>
        <v>46241</v>
      </c>
      <c r="C903" s="4" t="s">
        <v>871</v>
      </c>
      <c r="D903" s="148" t="s">
        <v>1306</v>
      </c>
      <c r="E903" s="148" t="s">
        <v>125</v>
      </c>
      <c r="F903" s="149">
        <v>30</v>
      </c>
      <c r="G903" s="150">
        <v>85</v>
      </c>
      <c r="H903" s="138">
        <f t="shared" si="56"/>
        <v>2550</v>
      </c>
      <c r="I903" s="37">
        <v>0</v>
      </c>
      <c r="J903" s="5">
        <f t="shared" si="57"/>
        <v>2550</v>
      </c>
      <c r="K903" s="4" t="s">
        <v>126</v>
      </c>
      <c r="L903" s="4" t="s">
        <v>127</v>
      </c>
      <c r="M903" s="152">
        <f t="shared" si="59"/>
        <v>0</v>
      </c>
    </row>
    <row r="904" spans="1:13" x14ac:dyDescent="0.2">
      <c r="A904" s="147" t="s">
        <v>62</v>
      </c>
      <c r="B904" s="178">
        <f t="shared" si="55"/>
        <v>46241</v>
      </c>
      <c r="C904" s="4" t="s">
        <v>872</v>
      </c>
      <c r="D904" s="148" t="s">
        <v>141</v>
      </c>
      <c r="E904" s="148" t="s">
        <v>125</v>
      </c>
      <c r="F904" s="149">
        <v>25</v>
      </c>
      <c r="G904" s="150">
        <v>86</v>
      </c>
      <c r="H904" s="138">
        <f t="shared" si="56"/>
        <v>2150</v>
      </c>
      <c r="I904" s="37">
        <v>0</v>
      </c>
      <c r="J904" s="5">
        <f t="shared" si="57"/>
        <v>2150</v>
      </c>
      <c r="K904" s="4" t="s">
        <v>126</v>
      </c>
      <c r="L904" s="4" t="s">
        <v>127</v>
      </c>
      <c r="M904" s="152">
        <f t="shared" si="59"/>
        <v>0</v>
      </c>
    </row>
    <row r="905" spans="1:13" x14ac:dyDescent="0.2">
      <c r="A905" s="147" t="s">
        <v>62</v>
      </c>
      <c r="B905" s="178">
        <f t="shared" si="55"/>
        <v>46241</v>
      </c>
      <c r="C905" s="4" t="s">
        <v>873</v>
      </c>
      <c r="D905" s="148" t="s">
        <v>139</v>
      </c>
      <c r="E905" s="148" t="s">
        <v>125</v>
      </c>
      <c r="F905" s="149">
        <v>3.5</v>
      </c>
      <c r="G905" s="150">
        <v>86</v>
      </c>
      <c r="H905" s="138">
        <f t="shared" si="56"/>
        <v>301</v>
      </c>
      <c r="I905" s="37">
        <v>0</v>
      </c>
      <c r="J905" s="5">
        <f t="shared" si="57"/>
        <v>301</v>
      </c>
      <c r="K905" s="4" t="s">
        <v>126</v>
      </c>
      <c r="L905" s="4" t="s">
        <v>127</v>
      </c>
      <c r="M905" s="152">
        <f t="shared" si="59"/>
        <v>0</v>
      </c>
    </row>
    <row r="906" spans="1:13" x14ac:dyDescent="0.2">
      <c r="A906" s="147" t="s">
        <v>62</v>
      </c>
      <c r="B906" s="178">
        <f t="shared" si="55"/>
        <v>46241</v>
      </c>
      <c r="C906" s="4" t="s">
        <v>874</v>
      </c>
      <c r="D906" s="148" t="s">
        <v>1310</v>
      </c>
      <c r="E906" s="148" t="s">
        <v>125</v>
      </c>
      <c r="F906" s="149">
        <v>8</v>
      </c>
      <c r="G906" s="150">
        <v>85</v>
      </c>
      <c r="H906" s="138">
        <f t="shared" si="56"/>
        <v>680</v>
      </c>
      <c r="I906" s="37">
        <v>0</v>
      </c>
      <c r="J906" s="5">
        <f t="shared" si="57"/>
        <v>680</v>
      </c>
      <c r="K906" s="4" t="s">
        <v>126</v>
      </c>
      <c r="L906" s="4" t="s">
        <v>127</v>
      </c>
      <c r="M906" s="152">
        <f t="shared" si="59"/>
        <v>0</v>
      </c>
    </row>
    <row r="907" spans="1:13" x14ac:dyDescent="0.2">
      <c r="A907" s="147" t="s">
        <v>62</v>
      </c>
      <c r="B907" s="178">
        <f t="shared" si="55"/>
        <v>46241</v>
      </c>
      <c r="C907" s="4" t="s">
        <v>875</v>
      </c>
      <c r="D907" s="148" t="s">
        <v>1309</v>
      </c>
      <c r="E907" s="148" t="s">
        <v>125</v>
      </c>
      <c r="F907" s="149">
        <v>12</v>
      </c>
      <c r="G907" s="150">
        <v>85</v>
      </c>
      <c r="H907" s="138">
        <f t="shared" si="56"/>
        <v>1020</v>
      </c>
      <c r="I907" s="37">
        <v>0</v>
      </c>
      <c r="J907" s="5">
        <f t="shared" si="57"/>
        <v>1020</v>
      </c>
      <c r="K907" s="4" t="s">
        <v>126</v>
      </c>
      <c r="L907" s="4" t="s">
        <v>127</v>
      </c>
      <c r="M907" s="152">
        <f t="shared" si="59"/>
        <v>0</v>
      </c>
    </row>
    <row r="908" spans="1:13" x14ac:dyDescent="0.2">
      <c r="A908" s="147" t="s">
        <v>62</v>
      </c>
      <c r="B908" s="178">
        <f t="shared" si="55"/>
        <v>46241</v>
      </c>
      <c r="C908" s="4" t="s">
        <v>876</v>
      </c>
      <c r="D908" s="148" t="s">
        <v>134</v>
      </c>
      <c r="E908" s="148" t="s">
        <v>125</v>
      </c>
      <c r="F908" s="149">
        <v>10</v>
      </c>
      <c r="G908" s="150">
        <v>85</v>
      </c>
      <c r="H908" s="138">
        <f t="shared" si="56"/>
        <v>850</v>
      </c>
      <c r="I908" s="37">
        <v>0</v>
      </c>
      <c r="J908" s="5">
        <f t="shared" si="57"/>
        <v>850</v>
      </c>
      <c r="K908" s="4" t="s">
        <v>126</v>
      </c>
      <c r="L908" s="4" t="s">
        <v>127</v>
      </c>
      <c r="M908" s="152">
        <f t="shared" si="59"/>
        <v>0</v>
      </c>
    </row>
    <row r="909" spans="1:13" x14ac:dyDescent="0.2">
      <c r="A909" s="147" t="s">
        <v>62</v>
      </c>
      <c r="B909" s="178">
        <f t="shared" si="55"/>
        <v>46241</v>
      </c>
      <c r="C909" s="4" t="s">
        <v>877</v>
      </c>
      <c r="D909" s="148" t="s">
        <v>1325</v>
      </c>
      <c r="E909" s="148" t="s">
        <v>125</v>
      </c>
      <c r="F909" s="149">
        <v>11</v>
      </c>
      <c r="G909" s="150">
        <v>86</v>
      </c>
      <c r="H909" s="138">
        <f t="shared" si="56"/>
        <v>946</v>
      </c>
      <c r="I909" s="37">
        <v>0</v>
      </c>
      <c r="J909" s="5">
        <f t="shared" si="57"/>
        <v>946</v>
      </c>
      <c r="K909" s="4" t="s">
        <v>126</v>
      </c>
      <c r="L909" s="4" t="s">
        <v>127</v>
      </c>
      <c r="M909" s="152">
        <f t="shared" si="59"/>
        <v>0</v>
      </c>
    </row>
    <row r="910" spans="1:13" x14ac:dyDescent="0.2">
      <c r="A910" s="147" t="s">
        <v>62</v>
      </c>
      <c r="B910" s="178">
        <f t="shared" si="55"/>
        <v>46241</v>
      </c>
      <c r="C910" s="4" t="s">
        <v>878</v>
      </c>
      <c r="D910" s="148" t="s">
        <v>323</v>
      </c>
      <c r="E910" s="148" t="s">
        <v>125</v>
      </c>
      <c r="F910" s="149">
        <v>15</v>
      </c>
      <c r="G910" s="150">
        <v>90</v>
      </c>
      <c r="H910" s="138">
        <f t="shared" si="56"/>
        <v>1350</v>
      </c>
      <c r="I910" s="37">
        <v>0</v>
      </c>
      <c r="J910" s="5">
        <f t="shared" si="57"/>
        <v>1350</v>
      </c>
      <c r="K910" s="4" t="s">
        <v>126</v>
      </c>
      <c r="L910" s="4" t="s">
        <v>127</v>
      </c>
      <c r="M910" s="152">
        <f t="shared" si="59"/>
        <v>0</v>
      </c>
    </row>
    <row r="911" spans="1:13" x14ac:dyDescent="0.2">
      <c r="A911" s="147" t="s">
        <v>62</v>
      </c>
      <c r="B911" s="178">
        <f t="shared" si="55"/>
        <v>46241</v>
      </c>
      <c r="C911" s="4" t="s">
        <v>878</v>
      </c>
      <c r="D911" s="148" t="s">
        <v>323</v>
      </c>
      <c r="E911" s="148" t="s">
        <v>215</v>
      </c>
      <c r="F911" s="149">
        <v>10</v>
      </c>
      <c r="G911" s="150">
        <v>800</v>
      </c>
      <c r="H911" s="138">
        <f t="shared" si="56"/>
        <v>8000</v>
      </c>
      <c r="I911" s="37">
        <v>0</v>
      </c>
      <c r="J911" s="5">
        <f t="shared" si="57"/>
        <v>8000</v>
      </c>
      <c r="K911" s="4" t="s">
        <v>126</v>
      </c>
      <c r="L911" s="4" t="s">
        <v>127</v>
      </c>
      <c r="M911" s="152">
        <f t="shared" si="59"/>
        <v>0</v>
      </c>
    </row>
    <row r="912" spans="1:13" x14ac:dyDescent="0.2">
      <c r="A912" s="147" t="s">
        <v>62</v>
      </c>
      <c r="B912" s="178">
        <f t="shared" si="55"/>
        <v>46241</v>
      </c>
      <c r="C912" s="4" t="s">
        <v>879</v>
      </c>
      <c r="D912" s="148" t="s">
        <v>1302</v>
      </c>
      <c r="E912" s="148" t="s">
        <v>125</v>
      </c>
      <c r="F912" s="149">
        <v>40</v>
      </c>
      <c r="G912" s="150">
        <v>85</v>
      </c>
      <c r="H912" s="138">
        <f t="shared" si="56"/>
        <v>3400</v>
      </c>
      <c r="I912" s="37">
        <v>0</v>
      </c>
      <c r="J912" s="5">
        <f t="shared" si="57"/>
        <v>3400</v>
      </c>
      <c r="K912" s="4" t="s">
        <v>126</v>
      </c>
      <c r="L912" s="4" t="s">
        <v>127</v>
      </c>
      <c r="M912" s="152">
        <f t="shared" si="59"/>
        <v>0</v>
      </c>
    </row>
    <row r="913" spans="1:13" x14ac:dyDescent="0.2">
      <c r="A913" s="147" t="s">
        <v>62</v>
      </c>
      <c r="B913" s="178">
        <f t="shared" si="55"/>
        <v>46241</v>
      </c>
      <c r="C913" s="4" t="s">
        <v>879</v>
      </c>
      <c r="D913" s="148" t="s">
        <v>1302</v>
      </c>
      <c r="E913" s="148" t="s">
        <v>131</v>
      </c>
      <c r="F913" s="149">
        <v>1</v>
      </c>
      <c r="G913" s="150">
        <v>80</v>
      </c>
      <c r="H913" s="138">
        <f t="shared" si="56"/>
        <v>80</v>
      </c>
      <c r="I913" s="37">
        <v>0</v>
      </c>
      <c r="J913" s="5">
        <f t="shared" si="57"/>
        <v>80</v>
      </c>
      <c r="K913" s="4" t="s">
        <v>126</v>
      </c>
      <c r="L913" s="4" t="s">
        <v>127</v>
      </c>
      <c r="M913" s="152">
        <f t="shared" si="59"/>
        <v>0</v>
      </c>
    </row>
    <row r="914" spans="1:13" x14ac:dyDescent="0.2">
      <c r="A914" s="147" t="s">
        <v>62</v>
      </c>
      <c r="B914" s="178">
        <f t="shared" si="55"/>
        <v>46241</v>
      </c>
      <c r="C914" s="4" t="s">
        <v>880</v>
      </c>
      <c r="D914" s="148" t="s">
        <v>145</v>
      </c>
      <c r="E914" s="148" t="s">
        <v>125</v>
      </c>
      <c r="F914" s="149">
        <v>32</v>
      </c>
      <c r="G914" s="150">
        <v>95</v>
      </c>
      <c r="H914" s="138">
        <f t="shared" si="56"/>
        <v>3040</v>
      </c>
      <c r="I914" s="37">
        <v>0</v>
      </c>
      <c r="J914" s="5">
        <f t="shared" si="57"/>
        <v>3040</v>
      </c>
      <c r="K914" s="4" t="s">
        <v>126</v>
      </c>
      <c r="L914" s="4" t="s">
        <v>127</v>
      </c>
      <c r="M914" s="152">
        <f t="shared" si="59"/>
        <v>0</v>
      </c>
    </row>
    <row r="915" spans="1:13" x14ac:dyDescent="0.2">
      <c r="A915" s="147" t="s">
        <v>62</v>
      </c>
      <c r="B915" s="178">
        <f t="shared" si="55"/>
        <v>46241</v>
      </c>
      <c r="C915" s="4" t="s">
        <v>880</v>
      </c>
      <c r="D915" s="148" t="s">
        <v>145</v>
      </c>
      <c r="E915" s="148" t="s">
        <v>125</v>
      </c>
      <c r="F915" s="149">
        <v>12</v>
      </c>
      <c r="G915" s="150">
        <v>85</v>
      </c>
      <c r="H915" s="138">
        <f t="shared" si="56"/>
        <v>1020</v>
      </c>
      <c r="I915" s="37">
        <v>0</v>
      </c>
      <c r="J915" s="5">
        <f t="shared" si="57"/>
        <v>1020</v>
      </c>
      <c r="K915" s="4" t="s">
        <v>126</v>
      </c>
      <c r="L915" s="4" t="s">
        <v>127</v>
      </c>
      <c r="M915" s="152">
        <f t="shared" si="59"/>
        <v>0</v>
      </c>
    </row>
    <row r="916" spans="1:13" x14ac:dyDescent="0.2">
      <c r="A916" s="147" t="s">
        <v>62</v>
      </c>
      <c r="B916" s="178">
        <f t="shared" si="55"/>
        <v>46241</v>
      </c>
      <c r="C916" s="4" t="s">
        <v>881</v>
      </c>
      <c r="D916" s="148" t="s">
        <v>1311</v>
      </c>
      <c r="E916" s="148" t="s">
        <v>125</v>
      </c>
      <c r="F916" s="149">
        <v>5</v>
      </c>
      <c r="G916" s="150">
        <v>85</v>
      </c>
      <c r="H916" s="138">
        <f t="shared" si="56"/>
        <v>425</v>
      </c>
      <c r="I916" s="37">
        <v>0</v>
      </c>
      <c r="J916" s="5">
        <f t="shared" si="57"/>
        <v>425</v>
      </c>
      <c r="K916" s="4" t="s">
        <v>126</v>
      </c>
      <c r="L916" s="4" t="s">
        <v>127</v>
      </c>
      <c r="M916" s="152">
        <f t="shared" si="59"/>
        <v>0</v>
      </c>
    </row>
    <row r="917" spans="1:13" x14ac:dyDescent="0.2">
      <c r="A917" s="147" t="s">
        <v>62</v>
      </c>
      <c r="B917" s="178">
        <f t="shared" si="55"/>
        <v>46241</v>
      </c>
      <c r="C917" s="4" t="s">
        <v>882</v>
      </c>
      <c r="D917" s="148" t="s">
        <v>147</v>
      </c>
      <c r="E917" s="148" t="s">
        <v>125</v>
      </c>
      <c r="F917" s="149">
        <v>35</v>
      </c>
      <c r="G917" s="150">
        <v>85</v>
      </c>
      <c r="H917" s="138">
        <f t="shared" si="56"/>
        <v>2975</v>
      </c>
      <c r="I917" s="37">
        <v>0</v>
      </c>
      <c r="J917" s="5">
        <f t="shared" si="57"/>
        <v>2975</v>
      </c>
      <c r="K917" s="4" t="s">
        <v>126</v>
      </c>
      <c r="L917" s="4" t="s">
        <v>127</v>
      </c>
      <c r="M917" s="152">
        <f t="shared" si="59"/>
        <v>0</v>
      </c>
    </row>
    <row r="918" spans="1:13" x14ac:dyDescent="0.2">
      <c r="A918" s="147" t="s">
        <v>62</v>
      </c>
      <c r="B918" s="178">
        <f t="shared" si="55"/>
        <v>46241</v>
      </c>
      <c r="C918" s="4" t="s">
        <v>883</v>
      </c>
      <c r="D918" s="148" t="s">
        <v>151</v>
      </c>
      <c r="E918" s="148" t="s">
        <v>125</v>
      </c>
      <c r="F918" s="149">
        <v>6</v>
      </c>
      <c r="G918" s="150">
        <v>85</v>
      </c>
      <c r="H918" s="138">
        <f t="shared" si="56"/>
        <v>510</v>
      </c>
      <c r="I918" s="37">
        <v>0</v>
      </c>
      <c r="J918" s="5">
        <f t="shared" si="57"/>
        <v>510</v>
      </c>
      <c r="K918" s="4" t="s">
        <v>126</v>
      </c>
      <c r="L918" s="4" t="s">
        <v>127</v>
      </c>
      <c r="M918" s="152">
        <f t="shared" si="59"/>
        <v>0</v>
      </c>
    </row>
    <row r="919" spans="1:13" x14ac:dyDescent="0.2">
      <c r="A919" s="147" t="s">
        <v>62</v>
      </c>
      <c r="B919" s="178">
        <f t="shared" si="55"/>
        <v>46241</v>
      </c>
      <c r="C919" s="4" t="s">
        <v>884</v>
      </c>
      <c r="D919" s="148" t="s">
        <v>264</v>
      </c>
      <c r="E919" s="148" t="s">
        <v>125</v>
      </c>
      <c r="F919" s="149">
        <v>2</v>
      </c>
      <c r="G919" s="150">
        <v>100</v>
      </c>
      <c r="H919" s="138">
        <f t="shared" si="56"/>
        <v>200</v>
      </c>
      <c r="I919" s="37">
        <v>0</v>
      </c>
      <c r="J919" s="5">
        <f t="shared" si="57"/>
        <v>200</v>
      </c>
      <c r="K919" s="4" t="s">
        <v>126</v>
      </c>
      <c r="L919" s="4" t="s">
        <v>127</v>
      </c>
      <c r="M919" s="152">
        <f t="shared" si="59"/>
        <v>0</v>
      </c>
    </row>
    <row r="920" spans="1:13" x14ac:dyDescent="0.2">
      <c r="A920" s="147" t="s">
        <v>62</v>
      </c>
      <c r="B920" s="178">
        <f t="shared" si="55"/>
        <v>46241</v>
      </c>
      <c r="C920" s="4" t="s">
        <v>885</v>
      </c>
      <c r="D920" s="4" t="s">
        <v>533</v>
      </c>
      <c r="E920" s="148" t="s">
        <v>125</v>
      </c>
      <c r="F920" s="149">
        <v>0.5</v>
      </c>
      <c r="G920" s="150">
        <v>90</v>
      </c>
      <c r="H920" s="138">
        <f t="shared" si="56"/>
        <v>45</v>
      </c>
      <c r="I920" s="37">
        <v>0</v>
      </c>
      <c r="J920" s="5">
        <f t="shared" si="57"/>
        <v>45</v>
      </c>
      <c r="K920" s="4" t="s">
        <v>126</v>
      </c>
      <c r="L920" s="4" t="s">
        <v>1094</v>
      </c>
      <c r="M920" s="152">
        <f t="shared" si="59"/>
        <v>0</v>
      </c>
    </row>
    <row r="921" spans="1:13" x14ac:dyDescent="0.2">
      <c r="A921" s="147" t="s">
        <v>62</v>
      </c>
      <c r="B921" s="178">
        <f t="shared" ref="B921:B978" si="60">IF(A921="","",IF(ISNUMBER(A921),IFERROR(VLOOKUP(TEXT(A921,"yyyy/mm/dd"),BSAD,2,FALSE),""),IFERROR(VLOOKUP(A921,BSAD,2,FALSE),"")))</f>
        <v>46241</v>
      </c>
      <c r="C921" s="4" t="s">
        <v>886</v>
      </c>
      <c r="D921" s="148" t="s">
        <v>153</v>
      </c>
      <c r="E921" s="148" t="s">
        <v>125</v>
      </c>
      <c r="F921" s="149">
        <v>1</v>
      </c>
      <c r="G921" s="150">
        <v>100</v>
      </c>
      <c r="H921" s="138">
        <f t="shared" ref="H921:H984" si="61">IF($F921="","",$F921*$G921)</f>
        <v>100</v>
      </c>
      <c r="I921" s="37">
        <v>0</v>
      </c>
      <c r="J921" s="5">
        <f t="shared" ref="J921:J984" si="62">IF($F921="","",$H921*(1-$I921/100))</f>
        <v>100</v>
      </c>
      <c r="K921" s="4" t="s">
        <v>126</v>
      </c>
      <c r="L921" s="4" t="s">
        <v>127</v>
      </c>
      <c r="M921" s="152">
        <f t="shared" si="59"/>
        <v>0</v>
      </c>
    </row>
    <row r="922" spans="1:13" x14ac:dyDescent="0.2">
      <c r="A922" s="147" t="s">
        <v>62</v>
      </c>
      <c r="B922" s="178">
        <f t="shared" si="60"/>
        <v>46241</v>
      </c>
      <c r="C922" s="4" t="s">
        <v>886</v>
      </c>
      <c r="D922" s="148" t="s">
        <v>153</v>
      </c>
      <c r="E922" s="148" t="s">
        <v>149</v>
      </c>
      <c r="F922" s="149">
        <v>1</v>
      </c>
      <c r="G922" s="150">
        <v>850</v>
      </c>
      <c r="H922" s="138">
        <f t="shared" si="61"/>
        <v>850</v>
      </c>
      <c r="I922" s="37">
        <v>0</v>
      </c>
      <c r="J922" s="5">
        <f t="shared" si="62"/>
        <v>850</v>
      </c>
      <c r="K922" s="4" t="s">
        <v>126</v>
      </c>
      <c r="L922" s="4" t="s">
        <v>127</v>
      </c>
      <c r="M922" s="152">
        <f t="shared" si="59"/>
        <v>0</v>
      </c>
    </row>
    <row r="923" spans="1:13" x14ac:dyDescent="0.2">
      <c r="A923" s="147" t="s">
        <v>887</v>
      </c>
      <c r="B923" s="178">
        <f t="shared" si="60"/>
        <v>46242</v>
      </c>
      <c r="C923" s="4" t="s">
        <v>888</v>
      </c>
      <c r="D923" s="148" t="s">
        <v>1302</v>
      </c>
      <c r="E923" s="148" t="s">
        <v>125</v>
      </c>
      <c r="F923" s="149">
        <v>60</v>
      </c>
      <c r="G923" s="150">
        <v>85</v>
      </c>
      <c r="H923" s="138">
        <f t="shared" si="61"/>
        <v>5100</v>
      </c>
      <c r="I923" s="37">
        <v>0</v>
      </c>
      <c r="J923" s="5">
        <f t="shared" si="62"/>
        <v>5100</v>
      </c>
      <c r="K923" s="4" t="s">
        <v>126</v>
      </c>
      <c r="L923" s="4" t="s">
        <v>127</v>
      </c>
      <c r="M923" s="152">
        <f t="shared" si="59"/>
        <v>0</v>
      </c>
    </row>
    <row r="924" spans="1:13" x14ac:dyDescent="0.2">
      <c r="A924" s="147" t="s">
        <v>887</v>
      </c>
      <c r="B924" s="178">
        <f t="shared" si="60"/>
        <v>46242</v>
      </c>
      <c r="C924" s="4" t="s">
        <v>888</v>
      </c>
      <c r="D924" s="148" t="s">
        <v>1302</v>
      </c>
      <c r="E924" s="148" t="s">
        <v>131</v>
      </c>
      <c r="F924" s="149">
        <v>1</v>
      </c>
      <c r="G924" s="150">
        <v>80</v>
      </c>
      <c r="H924" s="138">
        <f t="shared" si="61"/>
        <v>80</v>
      </c>
      <c r="I924" s="37">
        <v>0</v>
      </c>
      <c r="J924" s="5">
        <f t="shared" si="62"/>
        <v>80</v>
      </c>
      <c r="K924" s="4" t="s">
        <v>126</v>
      </c>
      <c r="L924" s="4" t="s">
        <v>127</v>
      </c>
      <c r="M924" s="152">
        <f t="shared" si="59"/>
        <v>0</v>
      </c>
    </row>
    <row r="925" spans="1:13" x14ac:dyDescent="0.2">
      <c r="A925" s="147" t="s">
        <v>887</v>
      </c>
      <c r="B925" s="178">
        <f t="shared" si="60"/>
        <v>46242</v>
      </c>
      <c r="C925" s="4" t="s">
        <v>889</v>
      </c>
      <c r="D925" s="148" t="s">
        <v>609</v>
      </c>
      <c r="E925" s="148" t="s">
        <v>125</v>
      </c>
      <c r="F925" s="149">
        <v>30</v>
      </c>
      <c r="G925" s="150">
        <v>85</v>
      </c>
      <c r="H925" s="138">
        <f t="shared" si="61"/>
        <v>2550</v>
      </c>
      <c r="I925" s="37">
        <v>0</v>
      </c>
      <c r="J925" s="5">
        <f t="shared" si="62"/>
        <v>2550</v>
      </c>
      <c r="K925" s="4" t="s">
        <v>126</v>
      </c>
      <c r="L925" s="4" t="s">
        <v>127</v>
      </c>
      <c r="M925" s="152">
        <f t="shared" si="59"/>
        <v>0</v>
      </c>
    </row>
    <row r="926" spans="1:13" x14ac:dyDescent="0.2">
      <c r="A926" s="147" t="s">
        <v>887</v>
      </c>
      <c r="B926" s="178">
        <f t="shared" si="60"/>
        <v>46242</v>
      </c>
      <c r="C926" s="4" t="s">
        <v>890</v>
      </c>
      <c r="D926" s="148" t="s">
        <v>1305</v>
      </c>
      <c r="E926" s="148" t="s">
        <v>125</v>
      </c>
      <c r="F926" s="149">
        <v>40</v>
      </c>
      <c r="G926" s="150">
        <v>85</v>
      </c>
      <c r="H926" s="138">
        <f t="shared" si="61"/>
        <v>3400</v>
      </c>
      <c r="I926" s="37">
        <v>0</v>
      </c>
      <c r="J926" s="5">
        <f t="shared" si="62"/>
        <v>3400</v>
      </c>
      <c r="K926" s="4" t="s">
        <v>126</v>
      </c>
      <c r="L926" s="4" t="s">
        <v>127</v>
      </c>
      <c r="M926" s="152">
        <f t="shared" si="59"/>
        <v>0</v>
      </c>
    </row>
    <row r="927" spans="1:13" x14ac:dyDescent="0.2">
      <c r="A927" s="147" t="s">
        <v>887</v>
      </c>
      <c r="B927" s="178">
        <f t="shared" si="60"/>
        <v>46242</v>
      </c>
      <c r="C927" s="4" t="s">
        <v>891</v>
      </c>
      <c r="D927" s="148" t="s">
        <v>1307</v>
      </c>
      <c r="E927" s="148" t="s">
        <v>125</v>
      </c>
      <c r="F927" s="149">
        <v>40</v>
      </c>
      <c r="G927" s="150">
        <v>86</v>
      </c>
      <c r="H927" s="138">
        <f t="shared" si="61"/>
        <v>3440</v>
      </c>
      <c r="I927" s="37">
        <v>0</v>
      </c>
      <c r="J927" s="5">
        <f t="shared" si="62"/>
        <v>3440</v>
      </c>
      <c r="K927" s="4" t="s">
        <v>126</v>
      </c>
      <c r="L927" s="4" t="s">
        <v>127</v>
      </c>
      <c r="M927" s="152">
        <f t="shared" si="59"/>
        <v>0</v>
      </c>
    </row>
    <row r="928" spans="1:13" x14ac:dyDescent="0.2">
      <c r="A928" s="147" t="s">
        <v>887</v>
      </c>
      <c r="B928" s="178">
        <f t="shared" si="60"/>
        <v>46242</v>
      </c>
      <c r="C928" s="4" t="s">
        <v>891</v>
      </c>
      <c r="D928" s="148" t="s">
        <v>1307</v>
      </c>
      <c r="E928" s="148" t="s">
        <v>125</v>
      </c>
      <c r="F928" s="149">
        <v>30</v>
      </c>
      <c r="G928" s="150">
        <v>85</v>
      </c>
      <c r="H928" s="138">
        <f t="shared" si="61"/>
        <v>2550</v>
      </c>
      <c r="I928" s="37">
        <v>0</v>
      </c>
      <c r="J928" s="5">
        <f t="shared" si="62"/>
        <v>2550</v>
      </c>
      <c r="K928" s="4" t="s">
        <v>126</v>
      </c>
      <c r="L928" s="4" t="s">
        <v>127</v>
      </c>
      <c r="M928" s="152">
        <f t="shared" si="59"/>
        <v>0</v>
      </c>
    </row>
    <row r="929" spans="1:13" x14ac:dyDescent="0.2">
      <c r="A929" s="147" t="s">
        <v>887</v>
      </c>
      <c r="B929" s="178">
        <f t="shared" si="60"/>
        <v>46242</v>
      </c>
      <c r="C929" s="4" t="s">
        <v>891</v>
      </c>
      <c r="D929" s="148" t="s">
        <v>1307</v>
      </c>
      <c r="E929" s="148" t="s">
        <v>131</v>
      </c>
      <c r="F929" s="149">
        <v>1</v>
      </c>
      <c r="G929" s="150">
        <v>80</v>
      </c>
      <c r="H929" s="138">
        <f t="shared" si="61"/>
        <v>80</v>
      </c>
      <c r="I929" s="37">
        <v>0</v>
      </c>
      <c r="J929" s="5">
        <f t="shared" si="62"/>
        <v>80</v>
      </c>
      <c r="K929" s="4" t="s">
        <v>126</v>
      </c>
      <c r="L929" s="4" t="s">
        <v>127</v>
      </c>
      <c r="M929" s="152">
        <f t="shared" si="59"/>
        <v>0</v>
      </c>
    </row>
    <row r="930" spans="1:13" x14ac:dyDescent="0.2">
      <c r="A930" s="147" t="s">
        <v>887</v>
      </c>
      <c r="B930" s="178">
        <f t="shared" si="60"/>
        <v>46242</v>
      </c>
      <c r="C930" s="4" t="s">
        <v>892</v>
      </c>
      <c r="D930" s="148" t="s">
        <v>1306</v>
      </c>
      <c r="E930" s="148" t="s">
        <v>125</v>
      </c>
      <c r="F930" s="149">
        <v>30</v>
      </c>
      <c r="G930" s="150">
        <v>85</v>
      </c>
      <c r="H930" s="138">
        <f t="shared" si="61"/>
        <v>2550</v>
      </c>
      <c r="I930" s="37">
        <v>0</v>
      </c>
      <c r="J930" s="5">
        <f t="shared" si="62"/>
        <v>2550</v>
      </c>
      <c r="K930" s="4" t="s">
        <v>126</v>
      </c>
      <c r="L930" s="4" t="s">
        <v>127</v>
      </c>
      <c r="M930" s="152">
        <f t="shared" si="59"/>
        <v>0</v>
      </c>
    </row>
    <row r="931" spans="1:13" x14ac:dyDescent="0.2">
      <c r="A931" s="147" t="s">
        <v>887</v>
      </c>
      <c r="B931" s="178">
        <f t="shared" si="60"/>
        <v>46242</v>
      </c>
      <c r="C931" s="4" t="s">
        <v>893</v>
      </c>
      <c r="D931" s="148" t="s">
        <v>1312</v>
      </c>
      <c r="E931" s="148" t="s">
        <v>125</v>
      </c>
      <c r="F931" s="149">
        <v>15</v>
      </c>
      <c r="G931" s="150">
        <v>85</v>
      </c>
      <c r="H931" s="138">
        <f t="shared" si="61"/>
        <v>1275</v>
      </c>
      <c r="I931" s="37">
        <v>0</v>
      </c>
      <c r="J931" s="5">
        <f t="shared" si="62"/>
        <v>1275</v>
      </c>
      <c r="K931" s="4" t="s">
        <v>126</v>
      </c>
      <c r="L931" s="4" t="s">
        <v>127</v>
      </c>
      <c r="M931" s="152">
        <f t="shared" si="59"/>
        <v>0</v>
      </c>
    </row>
    <row r="932" spans="1:13" x14ac:dyDescent="0.2">
      <c r="A932" s="147" t="s">
        <v>887</v>
      </c>
      <c r="B932" s="178">
        <f t="shared" si="60"/>
        <v>46242</v>
      </c>
      <c r="C932" s="4" t="s">
        <v>894</v>
      </c>
      <c r="D932" s="148" t="s">
        <v>141</v>
      </c>
      <c r="E932" s="148" t="s">
        <v>125</v>
      </c>
      <c r="F932" s="149">
        <v>35</v>
      </c>
      <c r="G932" s="150">
        <v>86</v>
      </c>
      <c r="H932" s="138">
        <f t="shared" si="61"/>
        <v>3010</v>
      </c>
      <c r="I932" s="37">
        <v>0</v>
      </c>
      <c r="J932" s="5">
        <f t="shared" si="62"/>
        <v>3010</v>
      </c>
      <c r="K932" s="4" t="s">
        <v>126</v>
      </c>
      <c r="L932" s="4" t="s">
        <v>127</v>
      </c>
      <c r="M932" s="152">
        <f t="shared" si="59"/>
        <v>0</v>
      </c>
    </row>
    <row r="933" spans="1:13" x14ac:dyDescent="0.2">
      <c r="A933" s="147" t="s">
        <v>887</v>
      </c>
      <c r="B933" s="178">
        <f t="shared" si="60"/>
        <v>46242</v>
      </c>
      <c r="C933" s="4" t="s">
        <v>895</v>
      </c>
      <c r="D933" s="148" t="s">
        <v>139</v>
      </c>
      <c r="E933" s="148" t="s">
        <v>125</v>
      </c>
      <c r="F933" s="149">
        <v>3.5</v>
      </c>
      <c r="G933" s="150">
        <v>86</v>
      </c>
      <c r="H933" s="138">
        <f t="shared" si="61"/>
        <v>301</v>
      </c>
      <c r="I933" s="37">
        <v>0</v>
      </c>
      <c r="J933" s="5">
        <f t="shared" si="62"/>
        <v>301</v>
      </c>
      <c r="K933" s="4" t="s">
        <v>126</v>
      </c>
      <c r="L933" s="4" t="s">
        <v>127</v>
      </c>
      <c r="M933" s="152">
        <f t="shared" si="59"/>
        <v>0</v>
      </c>
    </row>
    <row r="934" spans="1:13" x14ac:dyDescent="0.2">
      <c r="A934" s="147" t="s">
        <v>887</v>
      </c>
      <c r="B934" s="178">
        <f t="shared" si="60"/>
        <v>46242</v>
      </c>
      <c r="C934" s="4" t="s">
        <v>896</v>
      </c>
      <c r="D934" s="148" t="s">
        <v>1311</v>
      </c>
      <c r="E934" s="148" t="s">
        <v>125</v>
      </c>
      <c r="F934" s="149">
        <v>7</v>
      </c>
      <c r="G934" s="150">
        <v>85</v>
      </c>
      <c r="H934" s="138">
        <f t="shared" si="61"/>
        <v>595</v>
      </c>
      <c r="I934" s="37">
        <v>0</v>
      </c>
      <c r="J934" s="5">
        <f t="shared" si="62"/>
        <v>595</v>
      </c>
      <c r="K934" s="4" t="s">
        <v>126</v>
      </c>
      <c r="L934" s="4" t="s">
        <v>127</v>
      </c>
      <c r="M934" s="152">
        <f t="shared" si="59"/>
        <v>0</v>
      </c>
    </row>
    <row r="935" spans="1:13" x14ac:dyDescent="0.2">
      <c r="A935" s="147" t="s">
        <v>887</v>
      </c>
      <c r="B935" s="178">
        <f t="shared" si="60"/>
        <v>46242</v>
      </c>
      <c r="C935" s="4" t="s">
        <v>897</v>
      </c>
      <c r="D935" s="148" t="s">
        <v>1310</v>
      </c>
      <c r="E935" s="148" t="s">
        <v>125</v>
      </c>
      <c r="F935" s="149">
        <v>8</v>
      </c>
      <c r="G935" s="150">
        <v>85</v>
      </c>
      <c r="H935" s="138">
        <f t="shared" si="61"/>
        <v>680</v>
      </c>
      <c r="I935" s="37">
        <v>0</v>
      </c>
      <c r="J935" s="5">
        <f t="shared" si="62"/>
        <v>680</v>
      </c>
      <c r="K935" s="4" t="s">
        <v>126</v>
      </c>
      <c r="L935" s="4" t="s">
        <v>127</v>
      </c>
      <c r="M935" s="152">
        <f t="shared" si="59"/>
        <v>0</v>
      </c>
    </row>
    <row r="936" spans="1:13" x14ac:dyDescent="0.2">
      <c r="A936" s="147" t="s">
        <v>887</v>
      </c>
      <c r="B936" s="178">
        <f t="shared" si="60"/>
        <v>46242</v>
      </c>
      <c r="C936" s="4" t="s">
        <v>898</v>
      </c>
      <c r="D936" s="148" t="s">
        <v>134</v>
      </c>
      <c r="E936" s="148" t="s">
        <v>125</v>
      </c>
      <c r="F936" s="149">
        <v>10</v>
      </c>
      <c r="G936" s="150">
        <v>85</v>
      </c>
      <c r="H936" s="138">
        <f t="shared" si="61"/>
        <v>850</v>
      </c>
      <c r="I936" s="37">
        <v>0</v>
      </c>
      <c r="J936" s="5">
        <f t="shared" si="62"/>
        <v>850</v>
      </c>
      <c r="K936" s="4" t="s">
        <v>126</v>
      </c>
      <c r="L936" s="4" t="s">
        <v>127</v>
      </c>
      <c r="M936" s="152">
        <f t="shared" si="59"/>
        <v>0</v>
      </c>
    </row>
    <row r="937" spans="1:13" x14ac:dyDescent="0.2">
      <c r="A937" s="147" t="s">
        <v>887</v>
      </c>
      <c r="B937" s="178">
        <f t="shared" si="60"/>
        <v>46242</v>
      </c>
      <c r="C937" s="4" t="s">
        <v>899</v>
      </c>
      <c r="D937" s="148" t="s">
        <v>1308</v>
      </c>
      <c r="E937" s="148" t="s">
        <v>125</v>
      </c>
      <c r="F937" s="149">
        <v>5</v>
      </c>
      <c r="G937" s="150">
        <v>85</v>
      </c>
      <c r="H937" s="138">
        <f t="shared" si="61"/>
        <v>425</v>
      </c>
      <c r="I937" s="37">
        <v>0</v>
      </c>
      <c r="J937" s="5">
        <f t="shared" si="62"/>
        <v>425</v>
      </c>
      <c r="K937" s="4" t="s">
        <v>126</v>
      </c>
      <c r="L937" s="4" t="s">
        <v>127</v>
      </c>
      <c r="M937" s="152">
        <f t="shared" si="59"/>
        <v>0</v>
      </c>
    </row>
    <row r="938" spans="1:13" x14ac:dyDescent="0.2">
      <c r="A938" s="147" t="s">
        <v>887</v>
      </c>
      <c r="B938" s="178">
        <f t="shared" si="60"/>
        <v>46242</v>
      </c>
      <c r="C938" s="4" t="s">
        <v>900</v>
      </c>
      <c r="D938" s="148" t="s">
        <v>1325</v>
      </c>
      <c r="E938" s="148" t="s">
        <v>125</v>
      </c>
      <c r="F938" s="149">
        <v>15</v>
      </c>
      <c r="G938" s="150">
        <v>86</v>
      </c>
      <c r="H938" s="138">
        <f t="shared" si="61"/>
        <v>1290</v>
      </c>
      <c r="I938" s="37">
        <v>0</v>
      </c>
      <c r="J938" s="5">
        <f t="shared" si="62"/>
        <v>1290</v>
      </c>
      <c r="K938" s="4" t="s">
        <v>126</v>
      </c>
      <c r="L938" s="4" t="s">
        <v>127</v>
      </c>
      <c r="M938" s="152">
        <f t="shared" si="59"/>
        <v>0</v>
      </c>
    </row>
    <row r="939" spans="1:13" x14ac:dyDescent="0.2">
      <c r="A939" s="147" t="s">
        <v>887</v>
      </c>
      <c r="B939" s="178">
        <f t="shared" si="60"/>
        <v>46242</v>
      </c>
      <c r="C939" s="4" t="s">
        <v>901</v>
      </c>
      <c r="D939" s="148" t="s">
        <v>1309</v>
      </c>
      <c r="E939" s="148" t="s">
        <v>125</v>
      </c>
      <c r="F939" s="149">
        <v>12</v>
      </c>
      <c r="G939" s="150">
        <v>85</v>
      </c>
      <c r="H939" s="138">
        <f t="shared" si="61"/>
        <v>1020</v>
      </c>
      <c r="I939" s="37">
        <v>0</v>
      </c>
      <c r="J939" s="5">
        <f t="shared" si="62"/>
        <v>1020</v>
      </c>
      <c r="K939" s="4" t="s">
        <v>126</v>
      </c>
      <c r="L939" s="4" t="s">
        <v>127</v>
      </c>
      <c r="M939" s="152">
        <f t="shared" si="59"/>
        <v>0</v>
      </c>
    </row>
    <row r="940" spans="1:13" x14ac:dyDescent="0.2">
      <c r="A940" s="147" t="s">
        <v>887</v>
      </c>
      <c r="B940" s="178">
        <f t="shared" si="60"/>
        <v>46242</v>
      </c>
      <c r="C940" s="4" t="s">
        <v>902</v>
      </c>
      <c r="D940" s="148" t="s">
        <v>147</v>
      </c>
      <c r="E940" s="148" t="s">
        <v>125</v>
      </c>
      <c r="F940" s="149">
        <v>35</v>
      </c>
      <c r="G940" s="150">
        <v>85</v>
      </c>
      <c r="H940" s="138">
        <f t="shared" si="61"/>
        <v>2975</v>
      </c>
      <c r="I940" s="37">
        <v>0</v>
      </c>
      <c r="J940" s="5">
        <f t="shared" si="62"/>
        <v>2975</v>
      </c>
      <c r="K940" s="4" t="s">
        <v>126</v>
      </c>
      <c r="L940" s="4" t="s">
        <v>127</v>
      </c>
      <c r="M940" s="152">
        <f t="shared" si="59"/>
        <v>0</v>
      </c>
    </row>
    <row r="941" spans="1:13" x14ac:dyDescent="0.2">
      <c r="A941" s="147" t="s">
        <v>887</v>
      </c>
      <c r="B941" s="178">
        <f t="shared" si="60"/>
        <v>46242</v>
      </c>
      <c r="C941" s="4" t="s">
        <v>903</v>
      </c>
      <c r="D941" s="148" t="s">
        <v>151</v>
      </c>
      <c r="E941" s="148" t="s">
        <v>125</v>
      </c>
      <c r="F941" s="149">
        <v>6</v>
      </c>
      <c r="G941" s="150">
        <v>85</v>
      </c>
      <c r="H941" s="138">
        <f t="shared" si="61"/>
        <v>510</v>
      </c>
      <c r="I941" s="37">
        <v>0</v>
      </c>
      <c r="J941" s="5">
        <f t="shared" si="62"/>
        <v>510</v>
      </c>
      <c r="K941" s="4" t="s">
        <v>126</v>
      </c>
      <c r="L941" s="4" t="s">
        <v>127</v>
      </c>
      <c r="M941" s="152">
        <f t="shared" si="59"/>
        <v>0</v>
      </c>
    </row>
    <row r="942" spans="1:13" x14ac:dyDescent="0.2">
      <c r="A942" s="147" t="s">
        <v>887</v>
      </c>
      <c r="B942" s="178">
        <f t="shared" si="60"/>
        <v>46242</v>
      </c>
      <c r="C942" s="4" t="s">
        <v>904</v>
      </c>
      <c r="D942" s="148" t="s">
        <v>145</v>
      </c>
      <c r="E942" s="148" t="s">
        <v>125</v>
      </c>
      <c r="F942" s="149">
        <v>25</v>
      </c>
      <c r="G942" s="150">
        <v>95</v>
      </c>
      <c r="H942" s="138">
        <f t="shared" si="61"/>
        <v>2375</v>
      </c>
      <c r="I942" s="37">
        <v>0</v>
      </c>
      <c r="J942" s="5">
        <f t="shared" si="62"/>
        <v>2375</v>
      </c>
      <c r="K942" s="4" t="s">
        <v>126</v>
      </c>
      <c r="L942" s="4" t="s">
        <v>127</v>
      </c>
      <c r="M942" s="152">
        <f t="shared" si="59"/>
        <v>0</v>
      </c>
    </row>
    <row r="943" spans="1:13" x14ac:dyDescent="0.2">
      <c r="A943" s="147" t="s">
        <v>887</v>
      </c>
      <c r="B943" s="178">
        <f t="shared" si="60"/>
        <v>46242</v>
      </c>
      <c r="C943" s="4" t="s">
        <v>905</v>
      </c>
      <c r="D943" s="148" t="s">
        <v>153</v>
      </c>
      <c r="E943" s="148" t="s">
        <v>125</v>
      </c>
      <c r="F943" s="149">
        <v>4.25</v>
      </c>
      <c r="G943" s="150">
        <v>100</v>
      </c>
      <c r="H943" s="138">
        <f t="shared" si="61"/>
        <v>425</v>
      </c>
      <c r="I943" s="37">
        <v>0</v>
      </c>
      <c r="J943" s="5">
        <f t="shared" si="62"/>
        <v>425</v>
      </c>
      <c r="K943" s="4" t="s">
        <v>126</v>
      </c>
      <c r="L943" s="4" t="s">
        <v>127</v>
      </c>
      <c r="M943" s="152">
        <f t="shared" si="59"/>
        <v>0</v>
      </c>
    </row>
    <row r="944" spans="1:13" x14ac:dyDescent="0.2">
      <c r="A944" s="147" t="s">
        <v>64</v>
      </c>
      <c r="B944" s="178">
        <f t="shared" si="60"/>
        <v>46243</v>
      </c>
      <c r="C944" s="4" t="s">
        <v>906</v>
      </c>
      <c r="D944" s="148" t="s">
        <v>1302</v>
      </c>
      <c r="E944" s="148" t="s">
        <v>125</v>
      </c>
      <c r="F944" s="149">
        <v>60</v>
      </c>
      <c r="G944" s="150">
        <v>85</v>
      </c>
      <c r="H944" s="138">
        <f t="shared" si="61"/>
        <v>5100</v>
      </c>
      <c r="I944" s="37">
        <v>0</v>
      </c>
      <c r="J944" s="5">
        <f t="shared" si="62"/>
        <v>5100</v>
      </c>
      <c r="K944" s="4" t="s">
        <v>126</v>
      </c>
      <c r="L944" s="4" t="s">
        <v>127</v>
      </c>
      <c r="M944" s="152">
        <f t="shared" si="59"/>
        <v>0</v>
      </c>
    </row>
    <row r="945" spans="1:13" x14ac:dyDescent="0.2">
      <c r="A945" s="147" t="s">
        <v>64</v>
      </c>
      <c r="B945" s="178">
        <f t="shared" si="60"/>
        <v>46243</v>
      </c>
      <c r="C945" s="4" t="s">
        <v>906</v>
      </c>
      <c r="D945" s="148" t="s">
        <v>1302</v>
      </c>
      <c r="E945" s="148" t="s">
        <v>131</v>
      </c>
      <c r="F945" s="149">
        <v>1</v>
      </c>
      <c r="G945" s="150">
        <v>80</v>
      </c>
      <c r="H945" s="138">
        <f t="shared" si="61"/>
        <v>80</v>
      </c>
      <c r="I945" s="37">
        <v>0</v>
      </c>
      <c r="J945" s="5">
        <f t="shared" si="62"/>
        <v>80</v>
      </c>
      <c r="K945" s="4" t="s">
        <v>126</v>
      </c>
      <c r="L945" s="4" t="s">
        <v>127</v>
      </c>
      <c r="M945" s="152">
        <f t="shared" si="59"/>
        <v>0</v>
      </c>
    </row>
    <row r="946" spans="1:13" x14ac:dyDescent="0.2">
      <c r="A946" s="147" t="s">
        <v>64</v>
      </c>
      <c r="B946" s="178">
        <f t="shared" si="60"/>
        <v>46243</v>
      </c>
      <c r="C946" s="4" t="s">
        <v>907</v>
      </c>
      <c r="D946" s="148" t="s">
        <v>1305</v>
      </c>
      <c r="E946" s="148" t="s">
        <v>125</v>
      </c>
      <c r="F946" s="149">
        <v>50</v>
      </c>
      <c r="G946" s="150">
        <v>85</v>
      </c>
      <c r="H946" s="138">
        <f t="shared" si="61"/>
        <v>4250</v>
      </c>
      <c r="I946" s="37">
        <v>0</v>
      </c>
      <c r="J946" s="5">
        <f t="shared" si="62"/>
        <v>4250</v>
      </c>
      <c r="K946" s="4" t="s">
        <v>126</v>
      </c>
      <c r="L946" s="4" t="s">
        <v>127</v>
      </c>
      <c r="M946" s="152">
        <f t="shared" si="59"/>
        <v>0</v>
      </c>
    </row>
    <row r="947" spans="1:13" x14ac:dyDescent="0.2">
      <c r="A947" s="147" t="s">
        <v>64</v>
      </c>
      <c r="B947" s="178">
        <f t="shared" si="60"/>
        <v>46243</v>
      </c>
      <c r="C947" s="4" t="s">
        <v>908</v>
      </c>
      <c r="D947" s="148" t="s">
        <v>1306</v>
      </c>
      <c r="E947" s="148" t="s">
        <v>125</v>
      </c>
      <c r="F947" s="149">
        <v>30</v>
      </c>
      <c r="G947" s="150">
        <v>85</v>
      </c>
      <c r="H947" s="138">
        <f t="shared" si="61"/>
        <v>2550</v>
      </c>
      <c r="I947" s="37">
        <v>0</v>
      </c>
      <c r="J947" s="5">
        <f t="shared" si="62"/>
        <v>2550</v>
      </c>
      <c r="K947" s="4" t="s">
        <v>126</v>
      </c>
      <c r="L947" s="4" t="s">
        <v>127</v>
      </c>
      <c r="M947" s="152">
        <f t="shared" si="59"/>
        <v>0</v>
      </c>
    </row>
    <row r="948" spans="1:13" x14ac:dyDescent="0.2">
      <c r="A948" s="147" t="s">
        <v>64</v>
      </c>
      <c r="B948" s="178">
        <f t="shared" si="60"/>
        <v>46243</v>
      </c>
      <c r="C948" s="4" t="s">
        <v>909</v>
      </c>
      <c r="D948" s="148" t="s">
        <v>1307</v>
      </c>
      <c r="E948" s="148" t="s">
        <v>125</v>
      </c>
      <c r="F948" s="149">
        <v>40</v>
      </c>
      <c r="G948" s="150">
        <v>86</v>
      </c>
      <c r="H948" s="138">
        <f t="shared" si="61"/>
        <v>3440</v>
      </c>
      <c r="I948" s="37">
        <v>0</v>
      </c>
      <c r="J948" s="5">
        <f t="shared" si="62"/>
        <v>3440</v>
      </c>
      <c r="K948" s="4" t="s">
        <v>126</v>
      </c>
      <c r="L948" s="4" t="s">
        <v>127</v>
      </c>
      <c r="M948" s="152">
        <f t="shared" si="59"/>
        <v>0</v>
      </c>
    </row>
    <row r="949" spans="1:13" x14ac:dyDescent="0.2">
      <c r="A949" s="147" t="s">
        <v>64</v>
      </c>
      <c r="B949" s="178">
        <f t="shared" si="60"/>
        <v>46243</v>
      </c>
      <c r="C949" s="4" t="s">
        <v>909</v>
      </c>
      <c r="D949" s="148" t="s">
        <v>1307</v>
      </c>
      <c r="E949" s="148" t="s">
        <v>125</v>
      </c>
      <c r="F949" s="149">
        <v>45</v>
      </c>
      <c r="G949" s="150">
        <v>85</v>
      </c>
      <c r="H949" s="138">
        <f t="shared" si="61"/>
        <v>3825</v>
      </c>
      <c r="I949" s="37">
        <v>0</v>
      </c>
      <c r="J949" s="5">
        <f t="shared" si="62"/>
        <v>3825</v>
      </c>
      <c r="K949" s="4" t="s">
        <v>126</v>
      </c>
      <c r="L949" s="4" t="s">
        <v>127</v>
      </c>
      <c r="M949" s="152">
        <f t="shared" si="59"/>
        <v>0</v>
      </c>
    </row>
    <row r="950" spans="1:13" x14ac:dyDescent="0.2">
      <c r="A950" s="147" t="s">
        <v>64</v>
      </c>
      <c r="B950" s="178">
        <f t="shared" si="60"/>
        <v>46243</v>
      </c>
      <c r="C950" s="4" t="s">
        <v>909</v>
      </c>
      <c r="D950" s="148" t="s">
        <v>1307</v>
      </c>
      <c r="E950" s="148" t="s">
        <v>131</v>
      </c>
      <c r="F950" s="149">
        <v>1</v>
      </c>
      <c r="G950" s="150">
        <v>80</v>
      </c>
      <c r="H950" s="138">
        <f t="shared" si="61"/>
        <v>80</v>
      </c>
      <c r="I950" s="37">
        <v>0</v>
      </c>
      <c r="J950" s="5">
        <f t="shared" si="62"/>
        <v>80</v>
      </c>
      <c r="K950" s="4" t="s">
        <v>126</v>
      </c>
      <c r="L950" s="4" t="s">
        <v>127</v>
      </c>
      <c r="M950" s="152">
        <f t="shared" si="59"/>
        <v>0</v>
      </c>
    </row>
    <row r="951" spans="1:13" x14ac:dyDescent="0.2">
      <c r="A951" s="147" t="s">
        <v>64</v>
      </c>
      <c r="B951" s="178">
        <f t="shared" si="60"/>
        <v>46243</v>
      </c>
      <c r="C951" s="4" t="s">
        <v>909</v>
      </c>
      <c r="D951" s="148" t="s">
        <v>1307</v>
      </c>
      <c r="E951" s="148" t="s">
        <v>149</v>
      </c>
      <c r="F951" s="149">
        <v>1</v>
      </c>
      <c r="G951" s="150">
        <v>850</v>
      </c>
      <c r="H951" s="138">
        <f t="shared" si="61"/>
        <v>850</v>
      </c>
      <c r="I951" s="37">
        <v>0</v>
      </c>
      <c r="J951" s="5">
        <f t="shared" si="62"/>
        <v>850</v>
      </c>
      <c r="K951" s="4" t="s">
        <v>126</v>
      </c>
      <c r="L951" s="4" t="s">
        <v>127</v>
      </c>
      <c r="M951" s="152">
        <f t="shared" si="59"/>
        <v>0</v>
      </c>
    </row>
    <row r="952" spans="1:13" x14ac:dyDescent="0.2">
      <c r="A952" s="147" t="s">
        <v>64</v>
      </c>
      <c r="B952" s="178">
        <f t="shared" si="60"/>
        <v>46243</v>
      </c>
      <c r="C952" s="4" t="s">
        <v>910</v>
      </c>
      <c r="D952" s="4" t="s">
        <v>246</v>
      </c>
      <c r="E952" s="148" t="s">
        <v>149</v>
      </c>
      <c r="F952" s="149">
        <v>3</v>
      </c>
      <c r="G952" s="150">
        <v>850</v>
      </c>
      <c r="H952" s="138">
        <f t="shared" si="61"/>
        <v>2550</v>
      </c>
      <c r="I952" s="37">
        <v>0</v>
      </c>
      <c r="J952" s="5">
        <f t="shared" si="62"/>
        <v>2550</v>
      </c>
      <c r="K952" s="4" t="s">
        <v>126</v>
      </c>
      <c r="L952" s="4" t="s">
        <v>127</v>
      </c>
      <c r="M952" s="152">
        <f t="shared" si="59"/>
        <v>0</v>
      </c>
    </row>
    <row r="953" spans="1:13" x14ac:dyDescent="0.2">
      <c r="A953" s="147" t="s">
        <v>64</v>
      </c>
      <c r="B953" s="178">
        <f t="shared" si="60"/>
        <v>46243</v>
      </c>
      <c r="C953" s="4" t="s">
        <v>911</v>
      </c>
      <c r="D953" s="148" t="s">
        <v>1312</v>
      </c>
      <c r="E953" s="148" t="s">
        <v>125</v>
      </c>
      <c r="F953" s="149">
        <v>15</v>
      </c>
      <c r="G953" s="150">
        <v>85</v>
      </c>
      <c r="H953" s="138">
        <f t="shared" si="61"/>
        <v>1275</v>
      </c>
      <c r="I953" s="37">
        <v>0</v>
      </c>
      <c r="J953" s="5">
        <f t="shared" si="62"/>
        <v>1275</v>
      </c>
      <c r="K953" s="4" t="s">
        <v>126</v>
      </c>
      <c r="L953" s="4" t="s">
        <v>127</v>
      </c>
      <c r="M953" s="152">
        <f t="shared" si="59"/>
        <v>0</v>
      </c>
    </row>
    <row r="954" spans="1:13" x14ac:dyDescent="0.2">
      <c r="A954" s="147" t="s">
        <v>64</v>
      </c>
      <c r="B954" s="178">
        <f t="shared" si="60"/>
        <v>46243</v>
      </c>
      <c r="C954" s="4" t="s">
        <v>912</v>
      </c>
      <c r="D954" s="148" t="s">
        <v>141</v>
      </c>
      <c r="E954" s="148" t="s">
        <v>125</v>
      </c>
      <c r="F954" s="149">
        <v>10</v>
      </c>
      <c r="G954" s="150">
        <v>86</v>
      </c>
      <c r="H954" s="138">
        <f t="shared" si="61"/>
        <v>860</v>
      </c>
      <c r="I954" s="37">
        <v>0</v>
      </c>
      <c r="J954" s="5">
        <f t="shared" si="62"/>
        <v>860</v>
      </c>
      <c r="K954" s="4" t="s">
        <v>126</v>
      </c>
      <c r="L954" s="4" t="s">
        <v>127</v>
      </c>
      <c r="M954" s="152">
        <f t="shared" si="59"/>
        <v>0</v>
      </c>
    </row>
    <row r="955" spans="1:13" x14ac:dyDescent="0.2">
      <c r="A955" s="147" t="s">
        <v>64</v>
      </c>
      <c r="B955" s="178">
        <f t="shared" si="60"/>
        <v>46243</v>
      </c>
      <c r="C955" s="4" t="s">
        <v>913</v>
      </c>
      <c r="D955" s="148" t="s">
        <v>139</v>
      </c>
      <c r="E955" s="148" t="s">
        <v>125</v>
      </c>
      <c r="F955" s="149">
        <v>2</v>
      </c>
      <c r="G955" s="150">
        <v>86</v>
      </c>
      <c r="H955" s="138">
        <f t="shared" si="61"/>
        <v>172</v>
      </c>
      <c r="I955" s="37">
        <v>0</v>
      </c>
      <c r="J955" s="5">
        <f t="shared" si="62"/>
        <v>172</v>
      </c>
      <c r="K955" s="4" t="s">
        <v>126</v>
      </c>
      <c r="L955" s="4" t="s">
        <v>127</v>
      </c>
      <c r="M955" s="152">
        <f t="shared" si="59"/>
        <v>0</v>
      </c>
    </row>
    <row r="956" spans="1:13" x14ac:dyDescent="0.2">
      <c r="A956" s="147" t="s">
        <v>64</v>
      </c>
      <c r="B956" s="178">
        <f t="shared" si="60"/>
        <v>46243</v>
      </c>
      <c r="C956" s="4" t="s">
        <v>914</v>
      </c>
      <c r="D956" s="148" t="s">
        <v>1311</v>
      </c>
      <c r="E956" s="148" t="s">
        <v>125</v>
      </c>
      <c r="F956" s="149">
        <v>7</v>
      </c>
      <c r="G956" s="150">
        <v>85</v>
      </c>
      <c r="H956" s="138">
        <f t="shared" si="61"/>
        <v>595</v>
      </c>
      <c r="I956" s="37">
        <v>0</v>
      </c>
      <c r="J956" s="5">
        <f t="shared" si="62"/>
        <v>595</v>
      </c>
      <c r="K956" s="4" t="s">
        <v>126</v>
      </c>
      <c r="L956" s="4" t="s">
        <v>127</v>
      </c>
      <c r="M956" s="152">
        <f t="shared" si="59"/>
        <v>0</v>
      </c>
    </row>
    <row r="957" spans="1:13" x14ac:dyDescent="0.2">
      <c r="A957" s="147" t="s">
        <v>64</v>
      </c>
      <c r="B957" s="178">
        <f t="shared" si="60"/>
        <v>46243</v>
      </c>
      <c r="C957" s="4" t="s">
        <v>915</v>
      </c>
      <c r="D957" s="148" t="s">
        <v>1310</v>
      </c>
      <c r="E957" s="148" t="s">
        <v>125</v>
      </c>
      <c r="F957" s="149">
        <v>8</v>
      </c>
      <c r="G957" s="150">
        <v>85</v>
      </c>
      <c r="H957" s="138">
        <f t="shared" si="61"/>
        <v>680</v>
      </c>
      <c r="I957" s="37">
        <v>0</v>
      </c>
      <c r="J957" s="5">
        <f t="shared" si="62"/>
        <v>680</v>
      </c>
      <c r="K957" s="4" t="s">
        <v>126</v>
      </c>
      <c r="L957" s="4" t="s">
        <v>127</v>
      </c>
      <c r="M957" s="152">
        <f t="shared" si="59"/>
        <v>0</v>
      </c>
    </row>
    <row r="958" spans="1:13" x14ac:dyDescent="0.2">
      <c r="A958" s="147" t="s">
        <v>64</v>
      </c>
      <c r="B958" s="178">
        <f t="shared" si="60"/>
        <v>46243</v>
      </c>
      <c r="C958" s="4" t="s">
        <v>916</v>
      </c>
      <c r="D958" s="148" t="s">
        <v>134</v>
      </c>
      <c r="E958" s="148" t="s">
        <v>125</v>
      </c>
      <c r="F958" s="149">
        <v>10</v>
      </c>
      <c r="G958" s="150">
        <v>85</v>
      </c>
      <c r="H958" s="138">
        <f t="shared" si="61"/>
        <v>850</v>
      </c>
      <c r="I958" s="37">
        <v>0</v>
      </c>
      <c r="J958" s="5">
        <f t="shared" si="62"/>
        <v>850</v>
      </c>
      <c r="K958" s="4" t="s">
        <v>126</v>
      </c>
      <c r="L958" s="4" t="s">
        <v>127</v>
      </c>
      <c r="M958" s="152">
        <f t="shared" si="59"/>
        <v>0</v>
      </c>
    </row>
    <row r="959" spans="1:13" x14ac:dyDescent="0.2">
      <c r="A959" s="147" t="s">
        <v>64</v>
      </c>
      <c r="B959" s="178">
        <f t="shared" si="60"/>
        <v>46243</v>
      </c>
      <c r="C959" s="4" t="s">
        <v>917</v>
      </c>
      <c r="D959" s="148" t="s">
        <v>1309</v>
      </c>
      <c r="E959" s="148" t="s">
        <v>125</v>
      </c>
      <c r="F959" s="149">
        <v>12</v>
      </c>
      <c r="G959" s="150">
        <v>85</v>
      </c>
      <c r="H959" s="138">
        <f t="shared" si="61"/>
        <v>1020</v>
      </c>
      <c r="I959" s="37">
        <v>0</v>
      </c>
      <c r="J959" s="5">
        <f t="shared" si="62"/>
        <v>1020</v>
      </c>
      <c r="K959" s="4" t="s">
        <v>126</v>
      </c>
      <c r="L959" s="4" t="s">
        <v>127</v>
      </c>
      <c r="M959" s="152">
        <f t="shared" si="59"/>
        <v>0</v>
      </c>
    </row>
    <row r="960" spans="1:13" x14ac:dyDescent="0.2">
      <c r="A960" s="147" t="s">
        <v>64</v>
      </c>
      <c r="B960" s="178">
        <f t="shared" si="60"/>
        <v>46243</v>
      </c>
      <c r="C960" s="4" t="s">
        <v>918</v>
      </c>
      <c r="D960" s="148" t="s">
        <v>1308</v>
      </c>
      <c r="E960" s="148" t="s">
        <v>125</v>
      </c>
      <c r="F960" s="149">
        <v>5</v>
      </c>
      <c r="G960" s="150">
        <v>85</v>
      </c>
      <c r="H960" s="138">
        <f t="shared" si="61"/>
        <v>425</v>
      </c>
      <c r="I960" s="37">
        <v>0</v>
      </c>
      <c r="J960" s="5">
        <f t="shared" si="62"/>
        <v>425</v>
      </c>
      <c r="K960" s="4" t="s">
        <v>126</v>
      </c>
      <c r="L960" s="4" t="s">
        <v>127</v>
      </c>
      <c r="M960" s="152">
        <f t="shared" si="59"/>
        <v>0</v>
      </c>
    </row>
    <row r="961" spans="1:13" x14ac:dyDescent="0.2">
      <c r="A961" s="147" t="s">
        <v>64</v>
      </c>
      <c r="B961" s="178">
        <f t="shared" si="60"/>
        <v>46243</v>
      </c>
      <c r="C961" s="4" t="s">
        <v>919</v>
      </c>
      <c r="D961" s="148" t="s">
        <v>1325</v>
      </c>
      <c r="E961" s="148" t="s">
        <v>125</v>
      </c>
      <c r="F961" s="149">
        <v>15</v>
      </c>
      <c r="G961" s="150">
        <v>86</v>
      </c>
      <c r="H961" s="138">
        <f t="shared" si="61"/>
        <v>1290</v>
      </c>
      <c r="I961" s="37">
        <v>0</v>
      </c>
      <c r="J961" s="5">
        <f t="shared" si="62"/>
        <v>1290</v>
      </c>
      <c r="K961" s="4" t="s">
        <v>126</v>
      </c>
      <c r="L961" s="4" t="s">
        <v>127</v>
      </c>
      <c r="M961" s="152">
        <f t="shared" si="59"/>
        <v>0</v>
      </c>
    </row>
    <row r="962" spans="1:13" x14ac:dyDescent="0.2">
      <c r="A962" s="147" t="s">
        <v>64</v>
      </c>
      <c r="B962" s="178">
        <f t="shared" si="60"/>
        <v>46243</v>
      </c>
      <c r="C962" s="4" t="s">
        <v>920</v>
      </c>
      <c r="D962" s="148" t="s">
        <v>147</v>
      </c>
      <c r="E962" s="148" t="s">
        <v>125</v>
      </c>
      <c r="F962" s="149">
        <v>38</v>
      </c>
      <c r="G962" s="150">
        <v>85</v>
      </c>
      <c r="H962" s="138">
        <f t="shared" si="61"/>
        <v>3230</v>
      </c>
      <c r="I962" s="37">
        <v>0</v>
      </c>
      <c r="J962" s="5">
        <f t="shared" si="62"/>
        <v>3230</v>
      </c>
      <c r="K962" s="4" t="s">
        <v>126</v>
      </c>
      <c r="L962" s="4" t="s">
        <v>127</v>
      </c>
      <c r="M962" s="152">
        <f t="shared" si="59"/>
        <v>0</v>
      </c>
    </row>
    <row r="963" spans="1:13" x14ac:dyDescent="0.2">
      <c r="A963" s="147" t="s">
        <v>64</v>
      </c>
      <c r="B963" s="178">
        <f t="shared" si="60"/>
        <v>46243</v>
      </c>
      <c r="C963" s="4" t="s">
        <v>921</v>
      </c>
      <c r="D963" s="148" t="s">
        <v>151</v>
      </c>
      <c r="E963" s="148" t="s">
        <v>125</v>
      </c>
      <c r="F963" s="149">
        <v>6</v>
      </c>
      <c r="G963" s="150">
        <v>85</v>
      </c>
      <c r="H963" s="138">
        <f t="shared" si="61"/>
        <v>510</v>
      </c>
      <c r="I963" s="37">
        <v>0</v>
      </c>
      <c r="J963" s="5">
        <f t="shared" si="62"/>
        <v>510</v>
      </c>
      <c r="K963" s="4" t="s">
        <v>126</v>
      </c>
      <c r="L963" s="4" t="s">
        <v>127</v>
      </c>
      <c r="M963" s="152">
        <f t="shared" si="59"/>
        <v>0</v>
      </c>
    </row>
    <row r="964" spans="1:13" x14ac:dyDescent="0.2">
      <c r="A964" s="147" t="s">
        <v>64</v>
      </c>
      <c r="B964" s="178">
        <f t="shared" si="60"/>
        <v>46243</v>
      </c>
      <c r="C964" s="4" t="s">
        <v>922</v>
      </c>
      <c r="D964" s="148" t="s">
        <v>923</v>
      </c>
      <c r="E964" s="148" t="s">
        <v>125</v>
      </c>
      <c r="F964" s="149">
        <v>5</v>
      </c>
      <c r="G964" s="150">
        <v>100</v>
      </c>
      <c r="H964" s="138">
        <f t="shared" si="61"/>
        <v>500</v>
      </c>
      <c r="I964" s="37">
        <v>0</v>
      </c>
      <c r="J964" s="5">
        <f t="shared" si="62"/>
        <v>500</v>
      </c>
      <c r="K964" s="4" t="s">
        <v>126</v>
      </c>
      <c r="L964" s="4" t="s">
        <v>127</v>
      </c>
      <c r="M964" s="152">
        <f t="shared" ref="M964:M1029" si="63">H964-J964</f>
        <v>0</v>
      </c>
    </row>
    <row r="965" spans="1:13" x14ac:dyDescent="0.2">
      <c r="A965" s="147" t="s">
        <v>64</v>
      </c>
      <c r="B965" s="178">
        <f t="shared" si="60"/>
        <v>46243</v>
      </c>
      <c r="C965" s="4" t="s">
        <v>924</v>
      </c>
      <c r="D965" s="148" t="s">
        <v>264</v>
      </c>
      <c r="E965" s="148" t="s">
        <v>125</v>
      </c>
      <c r="F965" s="149">
        <v>2</v>
      </c>
      <c r="G965" s="150">
        <v>100</v>
      </c>
      <c r="H965" s="138">
        <f t="shared" si="61"/>
        <v>200</v>
      </c>
      <c r="I965" s="37">
        <v>0</v>
      </c>
      <c r="J965" s="5">
        <f t="shared" si="62"/>
        <v>200</v>
      </c>
      <c r="K965" s="4" t="s">
        <v>126</v>
      </c>
      <c r="L965" s="4" t="s">
        <v>127</v>
      </c>
      <c r="M965" s="152">
        <f t="shared" si="63"/>
        <v>0</v>
      </c>
    </row>
    <row r="966" spans="1:13" x14ac:dyDescent="0.2">
      <c r="A966" s="147" t="s">
        <v>64</v>
      </c>
      <c r="B966" s="178">
        <f t="shared" si="60"/>
        <v>46243</v>
      </c>
      <c r="C966" s="4" t="s">
        <v>925</v>
      </c>
      <c r="D966" s="148" t="s">
        <v>153</v>
      </c>
      <c r="E966" s="148" t="s">
        <v>125</v>
      </c>
      <c r="F966" s="149">
        <v>10.25</v>
      </c>
      <c r="G966" s="150">
        <v>100</v>
      </c>
      <c r="H966" s="138">
        <f t="shared" si="61"/>
        <v>1025</v>
      </c>
      <c r="I966" s="37">
        <v>0</v>
      </c>
      <c r="J966" s="5">
        <f t="shared" si="62"/>
        <v>1025</v>
      </c>
      <c r="K966" s="4" t="s">
        <v>126</v>
      </c>
      <c r="L966" s="4" t="s">
        <v>127</v>
      </c>
      <c r="M966" s="152">
        <f t="shared" si="63"/>
        <v>0</v>
      </c>
    </row>
    <row r="967" spans="1:13" x14ac:dyDescent="0.2">
      <c r="A967" s="147" t="s">
        <v>926</v>
      </c>
      <c r="B967" s="178">
        <f t="shared" si="60"/>
        <v>46244</v>
      </c>
      <c r="C967" s="4" t="s">
        <v>927</v>
      </c>
      <c r="D967" s="148" t="s">
        <v>1305</v>
      </c>
      <c r="E967" s="148" t="s">
        <v>125</v>
      </c>
      <c r="F967" s="149">
        <v>5</v>
      </c>
      <c r="G967" s="150">
        <v>85</v>
      </c>
      <c r="H967" s="138">
        <f t="shared" si="61"/>
        <v>425</v>
      </c>
      <c r="I967" s="37">
        <v>0</v>
      </c>
      <c r="J967" s="5">
        <f t="shared" si="62"/>
        <v>425</v>
      </c>
      <c r="K967" s="4" t="s">
        <v>126</v>
      </c>
      <c r="L967" s="4" t="s">
        <v>127</v>
      </c>
      <c r="M967" s="152">
        <f t="shared" si="63"/>
        <v>0</v>
      </c>
    </row>
    <row r="968" spans="1:13" x14ac:dyDescent="0.2">
      <c r="A968" s="147" t="s">
        <v>926</v>
      </c>
      <c r="B968" s="178">
        <f t="shared" si="60"/>
        <v>46244</v>
      </c>
      <c r="C968" s="4" t="s">
        <v>928</v>
      </c>
      <c r="D968" s="148" t="s">
        <v>1307</v>
      </c>
      <c r="E968" s="148" t="s">
        <v>125</v>
      </c>
      <c r="F968" s="149">
        <v>40</v>
      </c>
      <c r="G968" s="150">
        <v>86</v>
      </c>
      <c r="H968" s="138">
        <f t="shared" si="61"/>
        <v>3440</v>
      </c>
      <c r="I968" s="37">
        <v>0</v>
      </c>
      <c r="J968" s="5">
        <f t="shared" si="62"/>
        <v>3440</v>
      </c>
      <c r="K968" s="4" t="s">
        <v>126</v>
      </c>
      <c r="L968" s="4" t="s">
        <v>127</v>
      </c>
      <c r="M968" s="152">
        <f t="shared" si="63"/>
        <v>0</v>
      </c>
    </row>
    <row r="969" spans="1:13" x14ac:dyDescent="0.2">
      <c r="A969" s="147" t="s">
        <v>926</v>
      </c>
      <c r="B969" s="178">
        <f t="shared" si="60"/>
        <v>46244</v>
      </c>
      <c r="C969" s="4" t="s">
        <v>928</v>
      </c>
      <c r="D969" s="148" t="s">
        <v>1307</v>
      </c>
      <c r="E969" s="148" t="s">
        <v>125</v>
      </c>
      <c r="F969" s="149">
        <v>20</v>
      </c>
      <c r="G969" s="150">
        <v>85</v>
      </c>
      <c r="H969" s="138">
        <f t="shared" si="61"/>
        <v>1700</v>
      </c>
      <c r="I969" s="37">
        <v>0</v>
      </c>
      <c r="J969" s="5">
        <f t="shared" si="62"/>
        <v>1700</v>
      </c>
      <c r="K969" s="4" t="s">
        <v>126</v>
      </c>
      <c r="L969" s="4" t="s">
        <v>127</v>
      </c>
      <c r="M969" s="152">
        <f t="shared" si="63"/>
        <v>0</v>
      </c>
    </row>
    <row r="970" spans="1:13" x14ac:dyDescent="0.2">
      <c r="A970" s="147" t="s">
        <v>926</v>
      </c>
      <c r="B970" s="178">
        <f t="shared" si="60"/>
        <v>46244</v>
      </c>
      <c r="C970" s="4" t="s">
        <v>929</v>
      </c>
      <c r="D970" s="148" t="s">
        <v>141</v>
      </c>
      <c r="E970" s="148" t="s">
        <v>125</v>
      </c>
      <c r="F970" s="149">
        <v>25</v>
      </c>
      <c r="G970" s="150">
        <v>86</v>
      </c>
      <c r="H970" s="138">
        <f t="shared" si="61"/>
        <v>2150</v>
      </c>
      <c r="I970" s="37">
        <v>0</v>
      </c>
      <c r="J970" s="5">
        <f t="shared" si="62"/>
        <v>2150</v>
      </c>
      <c r="K970" s="4" t="s">
        <v>126</v>
      </c>
      <c r="L970" s="4" t="s">
        <v>127</v>
      </c>
      <c r="M970" s="152">
        <f t="shared" si="63"/>
        <v>0</v>
      </c>
    </row>
    <row r="971" spans="1:13" x14ac:dyDescent="0.2">
      <c r="A971" s="147" t="s">
        <v>926</v>
      </c>
      <c r="B971" s="178">
        <f t="shared" si="60"/>
        <v>46244</v>
      </c>
      <c r="C971" s="4" t="s">
        <v>930</v>
      </c>
      <c r="D971" s="148" t="s">
        <v>139</v>
      </c>
      <c r="E971" s="148" t="s">
        <v>125</v>
      </c>
      <c r="F971" s="149">
        <v>2</v>
      </c>
      <c r="G971" s="150">
        <v>86</v>
      </c>
      <c r="H971" s="138">
        <f t="shared" si="61"/>
        <v>172</v>
      </c>
      <c r="I971" s="37">
        <v>0</v>
      </c>
      <c r="J971" s="5">
        <f t="shared" si="62"/>
        <v>172</v>
      </c>
      <c r="K971" s="4" t="s">
        <v>126</v>
      </c>
      <c r="L971" s="4" t="s">
        <v>127</v>
      </c>
      <c r="M971" s="152">
        <f t="shared" si="63"/>
        <v>0</v>
      </c>
    </row>
    <row r="972" spans="1:13" x14ac:dyDescent="0.2">
      <c r="A972" s="147" t="s">
        <v>926</v>
      </c>
      <c r="B972" s="178">
        <f t="shared" si="60"/>
        <v>46244</v>
      </c>
      <c r="C972" s="4" t="s">
        <v>931</v>
      </c>
      <c r="D972" s="148" t="s">
        <v>1306</v>
      </c>
      <c r="E972" s="148" t="s">
        <v>125</v>
      </c>
      <c r="F972" s="149">
        <v>15</v>
      </c>
      <c r="G972" s="150">
        <v>85</v>
      </c>
      <c r="H972" s="138">
        <f t="shared" si="61"/>
        <v>1275</v>
      </c>
      <c r="I972" s="37">
        <v>0</v>
      </c>
      <c r="J972" s="5">
        <f t="shared" si="62"/>
        <v>1275</v>
      </c>
      <c r="K972" s="4" t="s">
        <v>126</v>
      </c>
      <c r="L972" s="4" t="s">
        <v>127</v>
      </c>
      <c r="M972" s="152">
        <f t="shared" si="63"/>
        <v>0</v>
      </c>
    </row>
    <row r="973" spans="1:13" x14ac:dyDescent="0.2">
      <c r="A973" s="147" t="s">
        <v>926</v>
      </c>
      <c r="B973" s="178">
        <f t="shared" si="60"/>
        <v>46244</v>
      </c>
      <c r="C973" s="4" t="s">
        <v>932</v>
      </c>
      <c r="D973" s="148" t="s">
        <v>1311</v>
      </c>
      <c r="E973" s="148" t="s">
        <v>125</v>
      </c>
      <c r="F973" s="149">
        <v>7</v>
      </c>
      <c r="G973" s="150">
        <v>85</v>
      </c>
      <c r="H973" s="138">
        <f t="shared" si="61"/>
        <v>595</v>
      </c>
      <c r="I973" s="37">
        <v>0</v>
      </c>
      <c r="J973" s="5">
        <f t="shared" si="62"/>
        <v>595</v>
      </c>
      <c r="K973" s="4" t="s">
        <v>126</v>
      </c>
      <c r="L973" s="4" t="s">
        <v>127</v>
      </c>
      <c r="M973" s="152">
        <f t="shared" si="63"/>
        <v>0</v>
      </c>
    </row>
    <row r="974" spans="1:13" x14ac:dyDescent="0.2">
      <c r="A974" s="147" t="s">
        <v>926</v>
      </c>
      <c r="B974" s="178">
        <f t="shared" si="60"/>
        <v>46244</v>
      </c>
      <c r="C974" s="4" t="s">
        <v>933</v>
      </c>
      <c r="D974" s="148" t="s">
        <v>1312</v>
      </c>
      <c r="E974" s="148" t="s">
        <v>125</v>
      </c>
      <c r="F974" s="149">
        <v>15</v>
      </c>
      <c r="G974" s="150">
        <v>85</v>
      </c>
      <c r="H974" s="138">
        <f t="shared" si="61"/>
        <v>1275</v>
      </c>
      <c r="I974" s="37">
        <v>0</v>
      </c>
      <c r="J974" s="5">
        <f t="shared" si="62"/>
        <v>1275</v>
      </c>
      <c r="K974" s="4" t="s">
        <v>126</v>
      </c>
      <c r="L974" s="4" t="s">
        <v>127</v>
      </c>
      <c r="M974" s="152">
        <f t="shared" si="63"/>
        <v>0</v>
      </c>
    </row>
    <row r="975" spans="1:13" x14ac:dyDescent="0.2">
      <c r="A975" s="147" t="s">
        <v>926</v>
      </c>
      <c r="B975" s="178">
        <f t="shared" si="60"/>
        <v>46244</v>
      </c>
      <c r="C975" s="4" t="s">
        <v>934</v>
      </c>
      <c r="D975" s="148" t="s">
        <v>145</v>
      </c>
      <c r="E975" s="148" t="s">
        <v>125</v>
      </c>
      <c r="F975" s="149">
        <v>30</v>
      </c>
      <c r="G975" s="150">
        <v>95</v>
      </c>
      <c r="H975" s="138">
        <f t="shared" si="61"/>
        <v>2850</v>
      </c>
      <c r="I975" s="37">
        <v>0</v>
      </c>
      <c r="J975" s="5">
        <f t="shared" si="62"/>
        <v>2850</v>
      </c>
      <c r="K975" s="4" t="s">
        <v>126</v>
      </c>
      <c r="L975" s="4" t="s">
        <v>127</v>
      </c>
      <c r="M975" s="152">
        <f t="shared" si="63"/>
        <v>0</v>
      </c>
    </row>
    <row r="976" spans="1:13" x14ac:dyDescent="0.2">
      <c r="A976" s="147" t="s">
        <v>926</v>
      </c>
      <c r="B976" s="178">
        <f t="shared" si="60"/>
        <v>46244</v>
      </c>
      <c r="C976" s="4" t="s">
        <v>934</v>
      </c>
      <c r="D976" s="148" t="s">
        <v>145</v>
      </c>
      <c r="E976" s="148" t="s">
        <v>125</v>
      </c>
      <c r="F976" s="149">
        <v>12</v>
      </c>
      <c r="G976" s="150">
        <v>85</v>
      </c>
      <c r="H976" s="138">
        <f t="shared" si="61"/>
        <v>1020</v>
      </c>
      <c r="I976" s="37">
        <v>0</v>
      </c>
      <c r="J976" s="5">
        <f t="shared" si="62"/>
        <v>1020</v>
      </c>
      <c r="K976" s="4" t="s">
        <v>126</v>
      </c>
      <c r="L976" s="4" t="s">
        <v>127</v>
      </c>
      <c r="M976" s="152">
        <f t="shared" si="63"/>
        <v>0</v>
      </c>
    </row>
    <row r="977" spans="1:13" x14ac:dyDescent="0.2">
      <c r="A977" s="147" t="s">
        <v>926</v>
      </c>
      <c r="B977" s="178">
        <f t="shared" si="60"/>
        <v>46244</v>
      </c>
      <c r="C977" s="4" t="s">
        <v>935</v>
      </c>
      <c r="D977" s="148" t="s">
        <v>1310</v>
      </c>
      <c r="E977" s="148" t="s">
        <v>125</v>
      </c>
      <c r="F977" s="149">
        <v>8</v>
      </c>
      <c r="G977" s="150">
        <v>85</v>
      </c>
      <c r="H977" s="138">
        <f t="shared" si="61"/>
        <v>680</v>
      </c>
      <c r="I977" s="37">
        <v>0</v>
      </c>
      <c r="J977" s="5">
        <f t="shared" si="62"/>
        <v>680</v>
      </c>
      <c r="K977" s="4" t="s">
        <v>126</v>
      </c>
      <c r="L977" s="4" t="s">
        <v>127</v>
      </c>
      <c r="M977" s="152">
        <f t="shared" si="63"/>
        <v>0</v>
      </c>
    </row>
    <row r="978" spans="1:13" x14ac:dyDescent="0.2">
      <c r="A978" s="147" t="s">
        <v>926</v>
      </c>
      <c r="B978" s="178">
        <f t="shared" si="60"/>
        <v>46244</v>
      </c>
      <c r="C978" s="4" t="s">
        <v>936</v>
      </c>
      <c r="D978" s="148" t="s">
        <v>1325</v>
      </c>
      <c r="E978" s="148" t="s">
        <v>125</v>
      </c>
      <c r="F978" s="149">
        <v>15</v>
      </c>
      <c r="G978" s="150">
        <v>86</v>
      </c>
      <c r="H978" s="138">
        <f t="shared" si="61"/>
        <v>1290</v>
      </c>
      <c r="I978" s="37">
        <v>0</v>
      </c>
      <c r="J978" s="5">
        <f t="shared" si="62"/>
        <v>1290</v>
      </c>
      <c r="K978" s="4" t="s">
        <v>126</v>
      </c>
      <c r="L978" s="4" t="s">
        <v>127</v>
      </c>
      <c r="M978" s="152">
        <f t="shared" si="63"/>
        <v>0</v>
      </c>
    </row>
    <row r="979" spans="1:13" x14ac:dyDescent="0.2">
      <c r="A979" s="147" t="s">
        <v>926</v>
      </c>
      <c r="B979" s="178">
        <f t="shared" ref="B979:B1010" si="64">IF(A979="","",IF(ISNUMBER(A979),IFERROR(VLOOKUP(TEXT(A979,"yyyy/mm/dd"),BSAD,2,FALSE),""),IFERROR(VLOOKUP(A979,BSAD,2,FALSE),"")))</f>
        <v>46244</v>
      </c>
      <c r="C979" s="4" t="s">
        <v>937</v>
      </c>
      <c r="D979" s="148" t="s">
        <v>147</v>
      </c>
      <c r="E979" s="148" t="s">
        <v>125</v>
      </c>
      <c r="F979" s="149">
        <v>2</v>
      </c>
      <c r="G979" s="150">
        <v>85</v>
      </c>
      <c r="H979" s="138">
        <f t="shared" si="61"/>
        <v>170</v>
      </c>
      <c r="I979" s="37">
        <v>0</v>
      </c>
      <c r="J979" s="5">
        <f t="shared" si="62"/>
        <v>170</v>
      </c>
      <c r="K979" s="4" t="s">
        <v>126</v>
      </c>
      <c r="L979" s="4" t="s">
        <v>127</v>
      </c>
      <c r="M979" s="152">
        <f t="shared" si="63"/>
        <v>0</v>
      </c>
    </row>
    <row r="980" spans="1:13" x14ac:dyDescent="0.2">
      <c r="A980" s="147" t="s">
        <v>926</v>
      </c>
      <c r="B980" s="178">
        <f t="shared" si="64"/>
        <v>46244</v>
      </c>
      <c r="C980" s="4" t="s">
        <v>938</v>
      </c>
      <c r="D980" s="148" t="s">
        <v>264</v>
      </c>
      <c r="E980" s="148" t="s">
        <v>125</v>
      </c>
      <c r="F980" s="149">
        <v>2</v>
      </c>
      <c r="G980" s="150">
        <v>100</v>
      </c>
      <c r="H980" s="138">
        <f t="shared" si="61"/>
        <v>200</v>
      </c>
      <c r="I980" s="37">
        <v>0</v>
      </c>
      <c r="J980" s="5">
        <f t="shared" si="62"/>
        <v>200</v>
      </c>
      <c r="K980" s="4" t="s">
        <v>126</v>
      </c>
      <c r="L980" s="4" t="s">
        <v>127</v>
      </c>
      <c r="M980" s="152">
        <f t="shared" si="63"/>
        <v>0</v>
      </c>
    </row>
    <row r="981" spans="1:13" x14ac:dyDescent="0.2">
      <c r="A981" s="147" t="s">
        <v>926</v>
      </c>
      <c r="B981" s="178">
        <f t="shared" si="64"/>
        <v>46244</v>
      </c>
      <c r="C981" s="4" t="s">
        <v>939</v>
      </c>
      <c r="D981" s="148" t="s">
        <v>153</v>
      </c>
      <c r="E981" s="148" t="s">
        <v>125</v>
      </c>
      <c r="F981" s="149">
        <v>5.5</v>
      </c>
      <c r="G981" s="150">
        <v>100</v>
      </c>
      <c r="H981" s="138">
        <f t="shared" si="61"/>
        <v>550</v>
      </c>
      <c r="I981" s="37">
        <v>0</v>
      </c>
      <c r="J981" s="5">
        <f t="shared" si="62"/>
        <v>550</v>
      </c>
      <c r="K981" s="4" t="s">
        <v>126</v>
      </c>
      <c r="L981" s="4" t="s">
        <v>127</v>
      </c>
      <c r="M981" s="152">
        <f t="shared" si="63"/>
        <v>0</v>
      </c>
    </row>
    <row r="982" spans="1:13" x14ac:dyDescent="0.2">
      <c r="A982" s="147" t="s">
        <v>926</v>
      </c>
      <c r="B982" s="178">
        <f t="shared" si="64"/>
        <v>46244</v>
      </c>
      <c r="C982" s="4"/>
      <c r="D982" s="148" t="s">
        <v>940</v>
      </c>
      <c r="E982" s="148" t="s">
        <v>125</v>
      </c>
      <c r="F982" s="149">
        <v>243</v>
      </c>
      <c r="G982" s="150">
        <v>0</v>
      </c>
      <c r="H982" s="138">
        <f t="shared" si="61"/>
        <v>0</v>
      </c>
      <c r="I982" s="37">
        <v>0</v>
      </c>
      <c r="J982" s="5">
        <f t="shared" si="62"/>
        <v>0</v>
      </c>
      <c r="K982" s="4" t="s">
        <v>126</v>
      </c>
      <c r="L982" s="4" t="s">
        <v>127</v>
      </c>
      <c r="M982" s="152">
        <f t="shared" si="63"/>
        <v>0</v>
      </c>
    </row>
    <row r="983" spans="1:13" x14ac:dyDescent="0.2">
      <c r="A983" s="147" t="s">
        <v>16</v>
      </c>
      <c r="B983" s="178">
        <f t="shared" si="64"/>
        <v>46205</v>
      </c>
      <c r="C983" s="4"/>
      <c r="D983" s="148" t="s">
        <v>941</v>
      </c>
      <c r="E983" s="148" t="s">
        <v>942</v>
      </c>
      <c r="F983" s="149">
        <v>37.5</v>
      </c>
      <c r="G983" s="150">
        <v>500</v>
      </c>
      <c r="H983" s="138">
        <f t="shared" si="61"/>
        <v>18750</v>
      </c>
      <c r="I983" s="37">
        <v>0</v>
      </c>
      <c r="J983" s="5">
        <f t="shared" si="62"/>
        <v>18750</v>
      </c>
      <c r="K983" s="4" t="s">
        <v>126</v>
      </c>
      <c r="L983" s="4" t="s">
        <v>127</v>
      </c>
      <c r="M983" s="152">
        <f t="shared" si="63"/>
        <v>0</v>
      </c>
    </row>
    <row r="984" spans="1:13" x14ac:dyDescent="0.2">
      <c r="A984" s="147" t="s">
        <v>24</v>
      </c>
      <c r="B984" s="178">
        <f t="shared" si="64"/>
        <v>46207</v>
      </c>
      <c r="C984" s="4"/>
      <c r="D984" s="148" t="s">
        <v>941</v>
      </c>
      <c r="E984" s="148" t="s">
        <v>942</v>
      </c>
      <c r="F984" s="149">
        <v>11</v>
      </c>
      <c r="G984" s="150">
        <v>500</v>
      </c>
      <c r="H984" s="138">
        <f t="shared" si="61"/>
        <v>5500</v>
      </c>
      <c r="I984" s="37">
        <v>0</v>
      </c>
      <c r="J984" s="5">
        <f t="shared" si="62"/>
        <v>5500</v>
      </c>
      <c r="K984" s="4" t="s">
        <v>126</v>
      </c>
      <c r="L984" s="4" t="s">
        <v>127</v>
      </c>
      <c r="M984" s="152">
        <f t="shared" si="63"/>
        <v>0</v>
      </c>
    </row>
    <row r="985" spans="1:13" x14ac:dyDescent="0.2">
      <c r="A985" s="147" t="s">
        <v>31</v>
      </c>
      <c r="B985" s="178">
        <f t="shared" si="64"/>
        <v>46211</v>
      </c>
      <c r="C985" s="4"/>
      <c r="D985" s="148" t="s">
        <v>941</v>
      </c>
      <c r="E985" s="148" t="s">
        <v>942</v>
      </c>
      <c r="F985" s="149">
        <v>8.5</v>
      </c>
      <c r="G985" s="150">
        <v>500</v>
      </c>
      <c r="H985" s="138">
        <f t="shared" ref="H985:H1048" si="65">IF($F985="","",$F985*$G985)</f>
        <v>4250</v>
      </c>
      <c r="I985" s="37">
        <v>0</v>
      </c>
      <c r="J985" s="5">
        <f t="shared" ref="J985:J1048" si="66">IF($F985="","",$H985*(1-$I985/100))</f>
        <v>4250</v>
      </c>
      <c r="K985" s="4" t="s">
        <v>126</v>
      </c>
      <c r="L985" s="4" t="s">
        <v>127</v>
      </c>
      <c r="M985" s="152">
        <f t="shared" si="63"/>
        <v>0</v>
      </c>
    </row>
    <row r="986" spans="1:13" x14ac:dyDescent="0.2">
      <c r="A986" s="147" t="s">
        <v>37</v>
      </c>
      <c r="B986" s="178">
        <f t="shared" si="64"/>
        <v>46215</v>
      </c>
      <c r="C986" s="4"/>
      <c r="D986" s="148" t="s">
        <v>941</v>
      </c>
      <c r="E986" s="148" t="s">
        <v>942</v>
      </c>
      <c r="F986" s="149">
        <v>71</v>
      </c>
      <c r="G986" s="150">
        <v>500</v>
      </c>
      <c r="H986" s="138">
        <f t="shared" si="65"/>
        <v>35500</v>
      </c>
      <c r="I986" s="37">
        <v>0</v>
      </c>
      <c r="J986" s="5">
        <f t="shared" si="66"/>
        <v>35500</v>
      </c>
      <c r="K986" s="4" t="s">
        <v>126</v>
      </c>
      <c r="L986" s="4" t="s">
        <v>127</v>
      </c>
      <c r="M986" s="152">
        <f t="shared" si="63"/>
        <v>0</v>
      </c>
    </row>
    <row r="987" spans="1:13" x14ac:dyDescent="0.2">
      <c r="A987" s="147" t="s">
        <v>943</v>
      </c>
      <c r="B987" s="178">
        <f t="shared" si="64"/>
        <v>46245</v>
      </c>
      <c r="C987" s="4" t="s">
        <v>944</v>
      </c>
      <c r="D987" s="148" t="s">
        <v>1302</v>
      </c>
      <c r="E987" s="148" t="s">
        <v>125</v>
      </c>
      <c r="F987" s="149">
        <v>20</v>
      </c>
      <c r="G987" s="150">
        <v>85</v>
      </c>
      <c r="H987" s="138">
        <f t="shared" si="65"/>
        <v>1700</v>
      </c>
      <c r="I987" s="37">
        <v>0</v>
      </c>
      <c r="J987" s="5">
        <f t="shared" si="66"/>
        <v>1700</v>
      </c>
      <c r="K987" s="4" t="s">
        <v>126</v>
      </c>
      <c r="L987" s="4" t="s">
        <v>127</v>
      </c>
      <c r="M987" s="152">
        <f t="shared" si="63"/>
        <v>0</v>
      </c>
    </row>
    <row r="988" spans="1:13" x14ac:dyDescent="0.2">
      <c r="A988" s="147" t="s">
        <v>943</v>
      </c>
      <c r="B988" s="178">
        <f t="shared" si="64"/>
        <v>46245</v>
      </c>
      <c r="C988" s="4" t="s">
        <v>944</v>
      </c>
      <c r="D988" s="148" t="s">
        <v>1302</v>
      </c>
      <c r="E988" s="148" t="s">
        <v>131</v>
      </c>
      <c r="F988" s="149">
        <v>1</v>
      </c>
      <c r="G988" s="150">
        <v>80</v>
      </c>
      <c r="H988" s="138">
        <f t="shared" si="65"/>
        <v>80</v>
      </c>
      <c r="I988" s="37">
        <v>0</v>
      </c>
      <c r="J988" s="5">
        <f t="shared" si="66"/>
        <v>80</v>
      </c>
      <c r="K988" s="4" t="s">
        <v>126</v>
      </c>
      <c r="L988" s="4" t="s">
        <v>127</v>
      </c>
      <c r="M988" s="152">
        <f t="shared" si="63"/>
        <v>0</v>
      </c>
    </row>
    <row r="989" spans="1:13" x14ac:dyDescent="0.2">
      <c r="A989" s="147" t="s">
        <v>943</v>
      </c>
      <c r="B989" s="178">
        <f t="shared" si="64"/>
        <v>46245</v>
      </c>
      <c r="C989" s="4" t="s">
        <v>945</v>
      </c>
      <c r="D989" s="148" t="s">
        <v>1325</v>
      </c>
      <c r="E989" s="148" t="s">
        <v>125</v>
      </c>
      <c r="F989" s="149">
        <v>10</v>
      </c>
      <c r="G989" s="150">
        <v>86</v>
      </c>
      <c r="H989" s="138">
        <f t="shared" si="65"/>
        <v>860</v>
      </c>
      <c r="I989" s="37">
        <v>0</v>
      </c>
      <c r="J989" s="5">
        <f t="shared" si="66"/>
        <v>860</v>
      </c>
      <c r="K989" s="4" t="s">
        <v>126</v>
      </c>
      <c r="L989" s="4" t="s">
        <v>127</v>
      </c>
      <c r="M989" s="152">
        <f t="shared" si="63"/>
        <v>0</v>
      </c>
    </row>
    <row r="990" spans="1:13" x14ac:dyDescent="0.2">
      <c r="A990" s="147" t="s">
        <v>943</v>
      </c>
      <c r="B990" s="178">
        <f t="shared" si="64"/>
        <v>46245</v>
      </c>
      <c r="C990" s="4" t="s">
        <v>945</v>
      </c>
      <c r="D990" s="148" t="s">
        <v>1325</v>
      </c>
      <c r="E990" s="148" t="s">
        <v>149</v>
      </c>
      <c r="F990" s="149">
        <v>1</v>
      </c>
      <c r="G990" s="150">
        <v>850</v>
      </c>
      <c r="H990" s="138">
        <f t="shared" si="65"/>
        <v>850</v>
      </c>
      <c r="I990" s="37">
        <v>0</v>
      </c>
      <c r="J990" s="5">
        <f t="shared" si="66"/>
        <v>850</v>
      </c>
      <c r="K990" s="4" t="s">
        <v>126</v>
      </c>
      <c r="L990" s="4" t="s">
        <v>127</v>
      </c>
      <c r="M990" s="152">
        <f t="shared" si="63"/>
        <v>0</v>
      </c>
    </row>
    <row r="991" spans="1:13" x14ac:dyDescent="0.2">
      <c r="A991" s="147" t="s">
        <v>943</v>
      </c>
      <c r="B991" s="178">
        <f t="shared" si="64"/>
        <v>46245</v>
      </c>
      <c r="C991" s="4" t="s">
        <v>946</v>
      </c>
      <c r="D991" s="148" t="s">
        <v>1305</v>
      </c>
      <c r="E991" s="148" t="s">
        <v>125</v>
      </c>
      <c r="F991" s="149">
        <v>50</v>
      </c>
      <c r="G991" s="150">
        <v>85</v>
      </c>
      <c r="H991" s="138">
        <f t="shared" si="65"/>
        <v>4250</v>
      </c>
      <c r="I991" s="37">
        <v>0</v>
      </c>
      <c r="J991" s="5">
        <f t="shared" si="66"/>
        <v>4250</v>
      </c>
      <c r="K991" s="4" t="s">
        <v>126</v>
      </c>
      <c r="L991" s="4" t="s">
        <v>127</v>
      </c>
      <c r="M991" s="152">
        <f t="shared" si="63"/>
        <v>0</v>
      </c>
    </row>
    <row r="992" spans="1:13" x14ac:dyDescent="0.2">
      <c r="A992" s="147" t="s">
        <v>943</v>
      </c>
      <c r="B992" s="178">
        <f t="shared" si="64"/>
        <v>46245</v>
      </c>
      <c r="C992" s="4" t="s">
        <v>947</v>
      </c>
      <c r="D992" s="148" t="s">
        <v>1308</v>
      </c>
      <c r="E992" s="148" t="s">
        <v>125</v>
      </c>
      <c r="F992" s="149">
        <v>12</v>
      </c>
      <c r="G992" s="150">
        <v>85</v>
      </c>
      <c r="H992" s="138">
        <f t="shared" si="65"/>
        <v>1020</v>
      </c>
      <c r="I992" s="37">
        <v>0</v>
      </c>
      <c r="J992" s="5">
        <f t="shared" si="66"/>
        <v>1020</v>
      </c>
      <c r="K992" s="4" t="s">
        <v>126</v>
      </c>
      <c r="L992" s="4" t="s">
        <v>127</v>
      </c>
      <c r="M992" s="152">
        <f t="shared" si="63"/>
        <v>0</v>
      </c>
    </row>
    <row r="993" spans="1:13" x14ac:dyDescent="0.2">
      <c r="A993" s="147" t="s">
        <v>943</v>
      </c>
      <c r="B993" s="178">
        <f t="shared" si="64"/>
        <v>46245</v>
      </c>
      <c r="C993" s="4" t="s">
        <v>948</v>
      </c>
      <c r="D993" s="148" t="s">
        <v>1310</v>
      </c>
      <c r="E993" s="148" t="s">
        <v>125</v>
      </c>
      <c r="F993" s="149">
        <v>8</v>
      </c>
      <c r="G993" s="150">
        <v>85</v>
      </c>
      <c r="H993" s="138">
        <f t="shared" si="65"/>
        <v>680</v>
      </c>
      <c r="I993" s="37">
        <v>0</v>
      </c>
      <c r="J993" s="5">
        <f t="shared" si="66"/>
        <v>680</v>
      </c>
      <c r="K993" s="4" t="s">
        <v>126</v>
      </c>
      <c r="L993" s="4" t="s">
        <v>127</v>
      </c>
      <c r="M993" s="152">
        <f t="shared" si="63"/>
        <v>0</v>
      </c>
    </row>
    <row r="994" spans="1:13" x14ac:dyDescent="0.2">
      <c r="A994" s="147" t="s">
        <v>943</v>
      </c>
      <c r="B994" s="178">
        <f t="shared" si="64"/>
        <v>46245</v>
      </c>
      <c r="C994" s="4" t="s">
        <v>949</v>
      </c>
      <c r="D994" s="148" t="s">
        <v>139</v>
      </c>
      <c r="E994" s="148" t="s">
        <v>125</v>
      </c>
      <c r="F994" s="149">
        <v>2</v>
      </c>
      <c r="G994" s="150">
        <v>86</v>
      </c>
      <c r="H994" s="138">
        <f t="shared" si="65"/>
        <v>172</v>
      </c>
      <c r="I994" s="37">
        <v>0</v>
      </c>
      <c r="J994" s="5">
        <f t="shared" si="66"/>
        <v>172</v>
      </c>
      <c r="K994" s="4" t="s">
        <v>126</v>
      </c>
      <c r="L994" s="4" t="s">
        <v>127</v>
      </c>
      <c r="M994" s="152">
        <f t="shared" si="63"/>
        <v>0</v>
      </c>
    </row>
    <row r="995" spans="1:13" x14ac:dyDescent="0.2">
      <c r="A995" s="147" t="s">
        <v>943</v>
      </c>
      <c r="B995" s="178">
        <f t="shared" si="64"/>
        <v>46245</v>
      </c>
      <c r="C995" s="4" t="s">
        <v>950</v>
      </c>
      <c r="D995" s="148" t="s">
        <v>141</v>
      </c>
      <c r="E995" s="148" t="s">
        <v>125</v>
      </c>
      <c r="F995" s="149">
        <v>25</v>
      </c>
      <c r="G995" s="150">
        <v>86</v>
      </c>
      <c r="H995" s="138">
        <f t="shared" si="65"/>
        <v>2150</v>
      </c>
      <c r="I995" s="37">
        <v>0</v>
      </c>
      <c r="J995" s="5">
        <f t="shared" si="66"/>
        <v>2150</v>
      </c>
      <c r="K995" s="4" t="s">
        <v>126</v>
      </c>
      <c r="L995" s="4" t="s">
        <v>127</v>
      </c>
      <c r="M995" s="152">
        <f t="shared" si="63"/>
        <v>0</v>
      </c>
    </row>
    <row r="996" spans="1:13" x14ac:dyDescent="0.2">
      <c r="A996" s="147" t="s">
        <v>943</v>
      </c>
      <c r="B996" s="178">
        <f t="shared" si="64"/>
        <v>46245</v>
      </c>
      <c r="C996" s="4" t="s">
        <v>951</v>
      </c>
      <c r="D996" s="148" t="s">
        <v>1306</v>
      </c>
      <c r="E996" s="148" t="s">
        <v>125</v>
      </c>
      <c r="F996" s="149">
        <v>30</v>
      </c>
      <c r="G996" s="150">
        <v>85</v>
      </c>
      <c r="H996" s="138">
        <f t="shared" si="65"/>
        <v>2550</v>
      </c>
      <c r="I996" s="37">
        <v>0</v>
      </c>
      <c r="J996" s="5">
        <f t="shared" si="66"/>
        <v>2550</v>
      </c>
      <c r="K996" s="4" t="s">
        <v>126</v>
      </c>
      <c r="L996" s="4" t="s">
        <v>127</v>
      </c>
      <c r="M996" s="152">
        <f t="shared" si="63"/>
        <v>0</v>
      </c>
    </row>
    <row r="997" spans="1:13" x14ac:dyDescent="0.2">
      <c r="A997" s="147" t="s">
        <v>943</v>
      </c>
      <c r="B997" s="178">
        <f t="shared" si="64"/>
        <v>46245</v>
      </c>
      <c r="C997" s="4" t="s">
        <v>952</v>
      </c>
      <c r="D997" s="148" t="s">
        <v>1312</v>
      </c>
      <c r="E997" s="148" t="s">
        <v>125</v>
      </c>
      <c r="F997" s="149">
        <v>15</v>
      </c>
      <c r="G997" s="150">
        <v>85</v>
      </c>
      <c r="H997" s="138">
        <f t="shared" si="65"/>
        <v>1275</v>
      </c>
      <c r="I997" s="37">
        <v>0</v>
      </c>
      <c r="J997" s="5">
        <f t="shared" si="66"/>
        <v>1275</v>
      </c>
      <c r="K997" s="4" t="s">
        <v>126</v>
      </c>
      <c r="L997" s="4" t="s">
        <v>127</v>
      </c>
      <c r="M997" s="152">
        <f t="shared" si="63"/>
        <v>0</v>
      </c>
    </row>
    <row r="998" spans="1:13" x14ac:dyDescent="0.2">
      <c r="A998" s="147" t="s">
        <v>943</v>
      </c>
      <c r="B998" s="178">
        <f t="shared" si="64"/>
        <v>46245</v>
      </c>
      <c r="C998" s="4" t="s">
        <v>953</v>
      </c>
      <c r="D998" s="148" t="s">
        <v>134</v>
      </c>
      <c r="E998" s="148" t="s">
        <v>125</v>
      </c>
      <c r="F998" s="149">
        <v>10</v>
      </c>
      <c r="G998" s="150">
        <v>85</v>
      </c>
      <c r="H998" s="138">
        <f t="shared" si="65"/>
        <v>850</v>
      </c>
      <c r="I998" s="37">
        <v>0</v>
      </c>
      <c r="J998" s="5">
        <f t="shared" si="66"/>
        <v>850</v>
      </c>
      <c r="K998" s="4" t="s">
        <v>126</v>
      </c>
      <c r="L998" s="4" t="s">
        <v>127</v>
      </c>
      <c r="M998" s="152">
        <f t="shared" si="63"/>
        <v>0</v>
      </c>
    </row>
    <row r="999" spans="1:13" x14ac:dyDescent="0.2">
      <c r="A999" s="147" t="s">
        <v>943</v>
      </c>
      <c r="B999" s="178">
        <f t="shared" si="64"/>
        <v>46245</v>
      </c>
      <c r="C999" s="4" t="s">
        <v>954</v>
      </c>
      <c r="D999" s="148" t="s">
        <v>1309</v>
      </c>
      <c r="E999" s="148" t="s">
        <v>125</v>
      </c>
      <c r="F999" s="149">
        <v>12</v>
      </c>
      <c r="G999" s="150">
        <v>85</v>
      </c>
      <c r="H999" s="138">
        <f t="shared" si="65"/>
        <v>1020</v>
      </c>
      <c r="I999" s="37">
        <v>0</v>
      </c>
      <c r="J999" s="5">
        <f t="shared" si="66"/>
        <v>1020</v>
      </c>
      <c r="K999" s="4" t="s">
        <v>126</v>
      </c>
      <c r="L999" s="4" t="s">
        <v>127</v>
      </c>
      <c r="M999" s="152">
        <f t="shared" si="63"/>
        <v>0</v>
      </c>
    </row>
    <row r="1000" spans="1:13" x14ac:dyDescent="0.2">
      <c r="A1000" s="147" t="s">
        <v>943</v>
      </c>
      <c r="B1000" s="178">
        <f t="shared" si="64"/>
        <v>46245</v>
      </c>
      <c r="C1000" s="4" t="s">
        <v>955</v>
      </c>
      <c r="D1000" s="148" t="s">
        <v>1307</v>
      </c>
      <c r="E1000" s="148" t="s">
        <v>125</v>
      </c>
      <c r="F1000" s="149">
        <v>40</v>
      </c>
      <c r="G1000" s="150">
        <v>86</v>
      </c>
      <c r="H1000" s="138">
        <f t="shared" si="65"/>
        <v>3440</v>
      </c>
      <c r="I1000" s="37">
        <v>0</v>
      </c>
      <c r="J1000" s="5">
        <f t="shared" si="66"/>
        <v>3440</v>
      </c>
      <c r="K1000" s="4" t="s">
        <v>126</v>
      </c>
      <c r="L1000" s="4" t="s">
        <v>127</v>
      </c>
      <c r="M1000" s="152">
        <f t="shared" si="63"/>
        <v>0</v>
      </c>
    </row>
    <row r="1001" spans="1:13" x14ac:dyDescent="0.2">
      <c r="A1001" s="147" t="s">
        <v>943</v>
      </c>
      <c r="B1001" s="178">
        <f t="shared" si="64"/>
        <v>46245</v>
      </c>
      <c r="C1001" s="4" t="s">
        <v>955</v>
      </c>
      <c r="D1001" s="148" t="s">
        <v>1307</v>
      </c>
      <c r="E1001" s="148" t="s">
        <v>125</v>
      </c>
      <c r="F1001" s="149">
        <v>50</v>
      </c>
      <c r="G1001" s="150">
        <v>85</v>
      </c>
      <c r="H1001" s="138">
        <f t="shared" si="65"/>
        <v>4250</v>
      </c>
      <c r="I1001" s="37">
        <v>0</v>
      </c>
      <c r="J1001" s="5">
        <f t="shared" si="66"/>
        <v>4250</v>
      </c>
      <c r="K1001" s="4" t="s">
        <v>126</v>
      </c>
      <c r="L1001" s="4" t="s">
        <v>127</v>
      </c>
      <c r="M1001" s="152">
        <f t="shared" si="63"/>
        <v>0</v>
      </c>
    </row>
    <row r="1002" spans="1:13" x14ac:dyDescent="0.2">
      <c r="A1002" s="147" t="s">
        <v>943</v>
      </c>
      <c r="B1002" s="178">
        <f t="shared" si="64"/>
        <v>46245</v>
      </c>
      <c r="C1002" s="4" t="s">
        <v>955</v>
      </c>
      <c r="D1002" s="148" t="s">
        <v>1307</v>
      </c>
      <c r="E1002" s="148" t="s">
        <v>149</v>
      </c>
      <c r="F1002" s="149">
        <v>4</v>
      </c>
      <c r="G1002" s="150">
        <v>850</v>
      </c>
      <c r="H1002" s="138">
        <f t="shared" si="65"/>
        <v>3400</v>
      </c>
      <c r="I1002" s="37">
        <v>0</v>
      </c>
      <c r="J1002" s="5">
        <f t="shared" si="66"/>
        <v>3400</v>
      </c>
      <c r="K1002" s="4" t="s">
        <v>126</v>
      </c>
      <c r="L1002" s="4" t="s">
        <v>127</v>
      </c>
      <c r="M1002" s="152">
        <f t="shared" si="63"/>
        <v>0</v>
      </c>
    </row>
    <row r="1003" spans="1:13" x14ac:dyDescent="0.2">
      <c r="A1003" s="147" t="s">
        <v>943</v>
      </c>
      <c r="B1003" s="178">
        <f t="shared" si="64"/>
        <v>46245</v>
      </c>
      <c r="C1003" s="4" t="s">
        <v>955</v>
      </c>
      <c r="D1003" s="148" t="s">
        <v>1307</v>
      </c>
      <c r="E1003" s="148" t="s">
        <v>131</v>
      </c>
      <c r="F1003" s="149">
        <v>1</v>
      </c>
      <c r="G1003" s="150">
        <v>80</v>
      </c>
      <c r="H1003" s="138">
        <f t="shared" si="65"/>
        <v>80</v>
      </c>
      <c r="I1003" s="37">
        <v>0</v>
      </c>
      <c r="J1003" s="5">
        <f t="shared" si="66"/>
        <v>80</v>
      </c>
      <c r="K1003" s="4" t="s">
        <v>126</v>
      </c>
      <c r="L1003" s="4" t="s">
        <v>127</v>
      </c>
      <c r="M1003" s="152">
        <f t="shared" si="63"/>
        <v>0</v>
      </c>
    </row>
    <row r="1004" spans="1:13" x14ac:dyDescent="0.2">
      <c r="A1004" s="147" t="s">
        <v>943</v>
      </c>
      <c r="B1004" s="178">
        <f t="shared" si="64"/>
        <v>46245</v>
      </c>
      <c r="C1004" s="4" t="s">
        <v>956</v>
      </c>
      <c r="D1004" s="148" t="s">
        <v>145</v>
      </c>
      <c r="E1004" s="148" t="s">
        <v>125</v>
      </c>
      <c r="F1004" s="149">
        <v>25</v>
      </c>
      <c r="G1004" s="150">
        <v>95</v>
      </c>
      <c r="H1004" s="138">
        <f t="shared" si="65"/>
        <v>2375</v>
      </c>
      <c r="I1004" s="37">
        <v>0</v>
      </c>
      <c r="J1004" s="5">
        <f t="shared" si="66"/>
        <v>2375</v>
      </c>
      <c r="K1004" s="4" t="s">
        <v>126</v>
      </c>
      <c r="L1004" s="4" t="s">
        <v>127</v>
      </c>
      <c r="M1004" s="152">
        <f t="shared" si="63"/>
        <v>0</v>
      </c>
    </row>
    <row r="1005" spans="1:13" x14ac:dyDescent="0.2">
      <c r="A1005" s="147" t="s">
        <v>943</v>
      </c>
      <c r="B1005" s="178">
        <f t="shared" si="64"/>
        <v>46245</v>
      </c>
      <c r="C1005" s="4" t="s">
        <v>957</v>
      </c>
      <c r="D1005" s="148" t="s">
        <v>1311</v>
      </c>
      <c r="E1005" s="148" t="s">
        <v>125</v>
      </c>
      <c r="F1005" s="149">
        <v>7</v>
      </c>
      <c r="G1005" s="150">
        <v>85</v>
      </c>
      <c r="H1005" s="138">
        <f t="shared" si="65"/>
        <v>595</v>
      </c>
      <c r="I1005" s="37">
        <v>0</v>
      </c>
      <c r="J1005" s="5">
        <f t="shared" si="66"/>
        <v>595</v>
      </c>
      <c r="K1005" s="4" t="s">
        <v>126</v>
      </c>
      <c r="L1005" s="4" t="s">
        <v>127</v>
      </c>
      <c r="M1005" s="152">
        <f t="shared" si="63"/>
        <v>0</v>
      </c>
    </row>
    <row r="1006" spans="1:13" x14ac:dyDescent="0.2">
      <c r="A1006" s="147" t="s">
        <v>943</v>
      </c>
      <c r="B1006" s="178">
        <f t="shared" si="64"/>
        <v>46245</v>
      </c>
      <c r="C1006" s="4" t="s">
        <v>958</v>
      </c>
      <c r="D1006" s="148" t="s">
        <v>147</v>
      </c>
      <c r="E1006" s="148" t="s">
        <v>125</v>
      </c>
      <c r="F1006" s="149">
        <v>34</v>
      </c>
      <c r="G1006" s="150">
        <v>85</v>
      </c>
      <c r="H1006" s="138">
        <f t="shared" si="65"/>
        <v>2890</v>
      </c>
      <c r="I1006" s="37">
        <v>0</v>
      </c>
      <c r="J1006" s="5">
        <f t="shared" si="66"/>
        <v>2890</v>
      </c>
      <c r="K1006" s="4" t="s">
        <v>126</v>
      </c>
      <c r="L1006" s="4" t="s">
        <v>127</v>
      </c>
      <c r="M1006" s="152">
        <f t="shared" si="63"/>
        <v>0</v>
      </c>
    </row>
    <row r="1007" spans="1:13" x14ac:dyDescent="0.2">
      <c r="A1007" s="147" t="s">
        <v>943</v>
      </c>
      <c r="B1007" s="178">
        <f t="shared" si="64"/>
        <v>46245</v>
      </c>
      <c r="C1007" s="4" t="s">
        <v>959</v>
      </c>
      <c r="D1007" s="148" t="s">
        <v>151</v>
      </c>
      <c r="E1007" s="148" t="s">
        <v>125</v>
      </c>
      <c r="F1007" s="149">
        <v>6</v>
      </c>
      <c r="G1007" s="150">
        <v>85</v>
      </c>
      <c r="H1007" s="138">
        <f t="shared" si="65"/>
        <v>510</v>
      </c>
      <c r="I1007" s="37">
        <v>0</v>
      </c>
      <c r="J1007" s="5">
        <f t="shared" si="66"/>
        <v>510</v>
      </c>
      <c r="K1007" s="4" t="s">
        <v>126</v>
      </c>
      <c r="L1007" s="4" t="s">
        <v>127</v>
      </c>
      <c r="M1007" s="152">
        <f t="shared" si="63"/>
        <v>0</v>
      </c>
    </row>
    <row r="1008" spans="1:13" x14ac:dyDescent="0.2">
      <c r="A1008" s="147" t="s">
        <v>943</v>
      </c>
      <c r="B1008" s="178">
        <f t="shared" si="64"/>
        <v>46245</v>
      </c>
      <c r="C1008" s="4" t="s">
        <v>960</v>
      </c>
      <c r="D1008" s="148" t="s">
        <v>264</v>
      </c>
      <c r="E1008" s="148" t="s">
        <v>125</v>
      </c>
      <c r="F1008" s="149">
        <v>2</v>
      </c>
      <c r="G1008" s="150">
        <v>100</v>
      </c>
      <c r="H1008" s="138">
        <f t="shared" si="65"/>
        <v>200</v>
      </c>
      <c r="I1008" s="37">
        <v>0</v>
      </c>
      <c r="J1008" s="5">
        <f t="shared" si="66"/>
        <v>200</v>
      </c>
      <c r="K1008" s="4" t="s">
        <v>126</v>
      </c>
      <c r="L1008" s="4" t="s">
        <v>127</v>
      </c>
      <c r="M1008" s="152">
        <f t="shared" si="63"/>
        <v>0</v>
      </c>
    </row>
    <row r="1009" spans="1:13" x14ac:dyDescent="0.2">
      <c r="A1009" s="147" t="s">
        <v>943</v>
      </c>
      <c r="B1009" s="178">
        <f t="shared" si="64"/>
        <v>46245</v>
      </c>
      <c r="C1009" s="4" t="s">
        <v>961</v>
      </c>
      <c r="D1009" s="148" t="s">
        <v>153</v>
      </c>
      <c r="E1009" s="148" t="s">
        <v>125</v>
      </c>
      <c r="F1009" s="149">
        <v>7.5</v>
      </c>
      <c r="G1009" s="150">
        <v>100</v>
      </c>
      <c r="H1009" s="138">
        <f t="shared" si="65"/>
        <v>750</v>
      </c>
      <c r="I1009" s="37">
        <v>0</v>
      </c>
      <c r="J1009" s="5">
        <f t="shared" si="66"/>
        <v>750</v>
      </c>
      <c r="K1009" s="4" t="s">
        <v>126</v>
      </c>
      <c r="L1009" s="4" t="s">
        <v>127</v>
      </c>
      <c r="M1009" s="152">
        <f t="shared" si="63"/>
        <v>0</v>
      </c>
    </row>
    <row r="1010" spans="1:13" x14ac:dyDescent="0.2">
      <c r="A1010" s="147" t="s">
        <v>943</v>
      </c>
      <c r="B1010" s="178">
        <f t="shared" si="64"/>
        <v>46245</v>
      </c>
      <c r="C1010" s="4" t="s">
        <v>961</v>
      </c>
      <c r="D1010" s="148" t="s">
        <v>153</v>
      </c>
      <c r="E1010" s="148" t="s">
        <v>149</v>
      </c>
      <c r="F1010" s="149">
        <v>1</v>
      </c>
      <c r="G1010" s="150">
        <v>850</v>
      </c>
      <c r="H1010" s="138">
        <f t="shared" si="65"/>
        <v>850</v>
      </c>
      <c r="I1010" s="37">
        <v>0</v>
      </c>
      <c r="J1010" s="5">
        <f t="shared" si="66"/>
        <v>850</v>
      </c>
      <c r="K1010" s="4" t="s">
        <v>126</v>
      </c>
      <c r="L1010" s="4" t="s">
        <v>127</v>
      </c>
      <c r="M1010" s="152">
        <f t="shared" si="63"/>
        <v>0</v>
      </c>
    </row>
    <row r="1011" spans="1:13" x14ac:dyDescent="0.2">
      <c r="A1011" s="147" t="s">
        <v>962</v>
      </c>
      <c r="B1011" s="178">
        <f t="shared" ref="B1011:B1041" si="67">IF(A1011="","",IF(ISNUMBER(A1011),IFERROR(VLOOKUP(TEXT(A1011,"yyyy/mm/dd"),BSAD,2,FALSE),""),IFERROR(VLOOKUP(A1011,BSAD,2,FALSE),"")))</f>
        <v>46246</v>
      </c>
      <c r="C1011" s="4" t="s">
        <v>963</v>
      </c>
      <c r="D1011" s="148" t="s">
        <v>1302</v>
      </c>
      <c r="E1011" s="148" t="s">
        <v>125</v>
      </c>
      <c r="F1011" s="149">
        <v>60</v>
      </c>
      <c r="G1011" s="150">
        <v>85</v>
      </c>
      <c r="H1011" s="138">
        <f t="shared" si="65"/>
        <v>5100</v>
      </c>
      <c r="I1011" s="37">
        <v>0</v>
      </c>
      <c r="J1011" s="5">
        <f t="shared" si="66"/>
        <v>5100</v>
      </c>
      <c r="K1011" s="4" t="s">
        <v>126</v>
      </c>
      <c r="L1011" s="4" t="s">
        <v>127</v>
      </c>
      <c r="M1011" s="152">
        <f t="shared" si="63"/>
        <v>0</v>
      </c>
    </row>
    <row r="1012" spans="1:13" x14ac:dyDescent="0.2">
      <c r="A1012" s="147" t="s">
        <v>962</v>
      </c>
      <c r="B1012" s="178">
        <f t="shared" si="67"/>
        <v>46246</v>
      </c>
      <c r="C1012" s="4" t="s">
        <v>963</v>
      </c>
      <c r="D1012" s="148" t="s">
        <v>1302</v>
      </c>
      <c r="E1012" s="148" t="s">
        <v>131</v>
      </c>
      <c r="F1012" s="149">
        <v>2</v>
      </c>
      <c r="G1012" s="150">
        <v>80</v>
      </c>
      <c r="H1012" s="138">
        <f t="shared" si="65"/>
        <v>160</v>
      </c>
      <c r="I1012" s="37">
        <v>0</v>
      </c>
      <c r="J1012" s="5">
        <f t="shared" si="66"/>
        <v>160</v>
      </c>
      <c r="K1012" s="4" t="s">
        <v>126</v>
      </c>
      <c r="L1012" s="4" t="s">
        <v>127</v>
      </c>
      <c r="M1012" s="152">
        <f t="shared" si="63"/>
        <v>0</v>
      </c>
    </row>
    <row r="1013" spans="1:13" x14ac:dyDescent="0.2">
      <c r="A1013" s="147" t="s">
        <v>962</v>
      </c>
      <c r="B1013" s="178">
        <f t="shared" si="67"/>
        <v>46246</v>
      </c>
      <c r="C1013" s="4" t="s">
        <v>964</v>
      </c>
      <c r="D1013" s="148" t="s">
        <v>1305</v>
      </c>
      <c r="E1013" s="148" t="s">
        <v>125</v>
      </c>
      <c r="F1013" s="149">
        <v>50</v>
      </c>
      <c r="G1013" s="150">
        <v>85</v>
      </c>
      <c r="H1013" s="138">
        <f t="shared" si="65"/>
        <v>4250</v>
      </c>
      <c r="I1013" s="37">
        <v>0</v>
      </c>
      <c r="J1013" s="5">
        <f t="shared" si="66"/>
        <v>4250</v>
      </c>
      <c r="K1013" s="4" t="s">
        <v>126</v>
      </c>
      <c r="L1013" s="4" t="s">
        <v>127</v>
      </c>
      <c r="M1013" s="152">
        <f t="shared" si="63"/>
        <v>0</v>
      </c>
    </row>
    <row r="1014" spans="1:13" x14ac:dyDescent="0.2">
      <c r="A1014" s="147" t="s">
        <v>962</v>
      </c>
      <c r="B1014" s="178">
        <f t="shared" si="67"/>
        <v>46246</v>
      </c>
      <c r="C1014" s="4" t="s">
        <v>965</v>
      </c>
      <c r="D1014" s="148" t="s">
        <v>1306</v>
      </c>
      <c r="E1014" s="148" t="s">
        <v>125</v>
      </c>
      <c r="F1014" s="149">
        <v>20</v>
      </c>
      <c r="G1014" s="150">
        <v>85</v>
      </c>
      <c r="H1014" s="138">
        <f t="shared" si="65"/>
        <v>1700</v>
      </c>
      <c r="I1014" s="37">
        <v>0</v>
      </c>
      <c r="J1014" s="5">
        <f t="shared" si="66"/>
        <v>1700</v>
      </c>
      <c r="K1014" s="4" t="s">
        <v>126</v>
      </c>
      <c r="L1014" s="4" t="s">
        <v>127</v>
      </c>
      <c r="M1014" s="152">
        <f t="shared" si="63"/>
        <v>0</v>
      </c>
    </row>
    <row r="1015" spans="1:13" x14ac:dyDescent="0.2">
      <c r="A1015" s="147" t="s">
        <v>962</v>
      </c>
      <c r="B1015" s="178">
        <f t="shared" si="67"/>
        <v>46246</v>
      </c>
      <c r="C1015" s="4" t="s">
        <v>966</v>
      </c>
      <c r="D1015" s="148" t="s">
        <v>1307</v>
      </c>
      <c r="E1015" s="148" t="s">
        <v>125</v>
      </c>
      <c r="F1015" s="149">
        <v>40</v>
      </c>
      <c r="G1015" s="150">
        <v>86</v>
      </c>
      <c r="H1015" s="138">
        <f t="shared" si="65"/>
        <v>3440</v>
      </c>
      <c r="I1015" s="37">
        <v>0</v>
      </c>
      <c r="J1015" s="5">
        <f t="shared" si="66"/>
        <v>3440</v>
      </c>
      <c r="K1015" s="4" t="s">
        <v>126</v>
      </c>
      <c r="L1015" s="4" t="s">
        <v>127</v>
      </c>
      <c r="M1015" s="152">
        <f t="shared" si="63"/>
        <v>0</v>
      </c>
    </row>
    <row r="1016" spans="1:13" x14ac:dyDescent="0.2">
      <c r="A1016" s="147" t="s">
        <v>962</v>
      </c>
      <c r="B1016" s="178">
        <f t="shared" si="67"/>
        <v>46246</v>
      </c>
      <c r="C1016" s="4" t="s">
        <v>966</v>
      </c>
      <c r="D1016" s="148" t="s">
        <v>1307</v>
      </c>
      <c r="E1016" s="148" t="s">
        <v>125</v>
      </c>
      <c r="F1016" s="149">
        <v>50</v>
      </c>
      <c r="G1016" s="150">
        <v>85</v>
      </c>
      <c r="H1016" s="138">
        <f t="shared" si="65"/>
        <v>4250</v>
      </c>
      <c r="I1016" s="37">
        <v>0</v>
      </c>
      <c r="J1016" s="5">
        <f t="shared" si="66"/>
        <v>4250</v>
      </c>
      <c r="K1016" s="4" t="s">
        <v>126</v>
      </c>
      <c r="L1016" s="4" t="s">
        <v>127</v>
      </c>
      <c r="M1016" s="152">
        <f t="shared" si="63"/>
        <v>0</v>
      </c>
    </row>
    <row r="1017" spans="1:13" x14ac:dyDescent="0.2">
      <c r="A1017" s="147" t="s">
        <v>962</v>
      </c>
      <c r="B1017" s="178">
        <f t="shared" si="67"/>
        <v>46246</v>
      </c>
      <c r="C1017" s="4" t="s">
        <v>967</v>
      </c>
      <c r="D1017" s="148" t="s">
        <v>1312</v>
      </c>
      <c r="E1017" s="148" t="s">
        <v>125</v>
      </c>
      <c r="F1017" s="149">
        <v>15</v>
      </c>
      <c r="G1017" s="150">
        <v>85</v>
      </c>
      <c r="H1017" s="138">
        <f t="shared" si="65"/>
        <v>1275</v>
      </c>
      <c r="I1017" s="37">
        <v>0</v>
      </c>
      <c r="J1017" s="5">
        <f t="shared" si="66"/>
        <v>1275</v>
      </c>
      <c r="K1017" s="4" t="s">
        <v>126</v>
      </c>
      <c r="L1017" s="4" t="s">
        <v>127</v>
      </c>
      <c r="M1017" s="152">
        <f t="shared" si="63"/>
        <v>0</v>
      </c>
    </row>
    <row r="1018" spans="1:13" x14ac:dyDescent="0.2">
      <c r="A1018" s="147" t="s">
        <v>962</v>
      </c>
      <c r="B1018" s="178">
        <f t="shared" si="67"/>
        <v>46246</v>
      </c>
      <c r="C1018" s="4" t="s">
        <v>968</v>
      </c>
      <c r="D1018" s="148" t="s">
        <v>1311</v>
      </c>
      <c r="E1018" s="148" t="s">
        <v>125</v>
      </c>
      <c r="F1018" s="149">
        <v>5</v>
      </c>
      <c r="G1018" s="150">
        <v>85</v>
      </c>
      <c r="H1018" s="138">
        <f t="shared" si="65"/>
        <v>425</v>
      </c>
      <c r="I1018" s="37">
        <v>0</v>
      </c>
      <c r="J1018" s="5">
        <f t="shared" si="66"/>
        <v>425</v>
      </c>
      <c r="K1018" s="4" t="s">
        <v>126</v>
      </c>
      <c r="L1018" s="4" t="s">
        <v>127</v>
      </c>
      <c r="M1018" s="152">
        <f t="shared" si="63"/>
        <v>0</v>
      </c>
    </row>
    <row r="1019" spans="1:13" x14ac:dyDescent="0.2">
      <c r="A1019" s="147" t="s">
        <v>962</v>
      </c>
      <c r="B1019" s="178">
        <f t="shared" si="67"/>
        <v>46246</v>
      </c>
      <c r="C1019" s="4" t="s">
        <v>969</v>
      </c>
      <c r="D1019" s="148" t="s">
        <v>141</v>
      </c>
      <c r="E1019" s="148" t="s">
        <v>125</v>
      </c>
      <c r="F1019" s="149">
        <v>25</v>
      </c>
      <c r="G1019" s="150">
        <v>86</v>
      </c>
      <c r="H1019" s="138">
        <f t="shared" si="65"/>
        <v>2150</v>
      </c>
      <c r="I1019" s="37">
        <v>0</v>
      </c>
      <c r="J1019" s="5">
        <f t="shared" si="66"/>
        <v>2150</v>
      </c>
      <c r="K1019" s="4" t="s">
        <v>126</v>
      </c>
      <c r="L1019" s="4" t="s">
        <v>127</v>
      </c>
      <c r="M1019" s="152">
        <f t="shared" si="63"/>
        <v>0</v>
      </c>
    </row>
    <row r="1020" spans="1:13" x14ac:dyDescent="0.2">
      <c r="A1020" s="147" t="s">
        <v>962</v>
      </c>
      <c r="B1020" s="178">
        <f t="shared" si="67"/>
        <v>46246</v>
      </c>
      <c r="C1020" s="4" t="s">
        <v>970</v>
      </c>
      <c r="D1020" s="148" t="s">
        <v>139</v>
      </c>
      <c r="E1020" s="148" t="s">
        <v>125</v>
      </c>
      <c r="F1020" s="149">
        <v>2</v>
      </c>
      <c r="G1020" s="150">
        <v>86</v>
      </c>
      <c r="H1020" s="138">
        <f t="shared" si="65"/>
        <v>172</v>
      </c>
      <c r="I1020" s="37">
        <v>0</v>
      </c>
      <c r="J1020" s="5">
        <f t="shared" si="66"/>
        <v>172</v>
      </c>
      <c r="K1020" s="4" t="s">
        <v>126</v>
      </c>
      <c r="L1020" s="4" t="s">
        <v>127</v>
      </c>
      <c r="M1020" s="152">
        <f t="shared" si="63"/>
        <v>0</v>
      </c>
    </row>
    <row r="1021" spans="1:13" x14ac:dyDescent="0.2">
      <c r="A1021" s="147" t="s">
        <v>962</v>
      </c>
      <c r="B1021" s="178">
        <f t="shared" si="67"/>
        <v>46246</v>
      </c>
      <c r="C1021" s="4" t="s">
        <v>971</v>
      </c>
      <c r="D1021" s="148" t="s">
        <v>1310</v>
      </c>
      <c r="E1021" s="148" t="s">
        <v>125</v>
      </c>
      <c r="F1021" s="149">
        <v>8</v>
      </c>
      <c r="G1021" s="150">
        <v>85</v>
      </c>
      <c r="H1021" s="138">
        <f t="shared" si="65"/>
        <v>680</v>
      </c>
      <c r="I1021" s="37">
        <v>0</v>
      </c>
      <c r="J1021" s="5">
        <f t="shared" si="66"/>
        <v>680</v>
      </c>
      <c r="K1021" s="4" t="s">
        <v>126</v>
      </c>
      <c r="L1021" s="4" t="s">
        <v>127</v>
      </c>
      <c r="M1021" s="152">
        <f t="shared" si="63"/>
        <v>0</v>
      </c>
    </row>
    <row r="1022" spans="1:13" x14ac:dyDescent="0.2">
      <c r="A1022" s="147" t="s">
        <v>962</v>
      </c>
      <c r="B1022" s="178">
        <f t="shared" si="67"/>
        <v>46246</v>
      </c>
      <c r="C1022" s="4" t="s">
        <v>972</v>
      </c>
      <c r="D1022" s="148" t="s">
        <v>134</v>
      </c>
      <c r="E1022" s="148" t="s">
        <v>125</v>
      </c>
      <c r="F1022" s="149">
        <v>10</v>
      </c>
      <c r="G1022" s="150">
        <v>85</v>
      </c>
      <c r="H1022" s="138">
        <f t="shared" si="65"/>
        <v>850</v>
      </c>
      <c r="I1022" s="37">
        <v>0</v>
      </c>
      <c r="J1022" s="5">
        <f t="shared" si="66"/>
        <v>850</v>
      </c>
      <c r="K1022" s="4" t="s">
        <v>126</v>
      </c>
      <c r="L1022" s="4" t="s">
        <v>127</v>
      </c>
      <c r="M1022" s="152">
        <f t="shared" si="63"/>
        <v>0</v>
      </c>
    </row>
    <row r="1023" spans="1:13" x14ac:dyDescent="0.2">
      <c r="A1023" s="147" t="s">
        <v>962</v>
      </c>
      <c r="B1023" s="178">
        <f t="shared" si="67"/>
        <v>46246</v>
      </c>
      <c r="C1023" s="4" t="s">
        <v>973</v>
      </c>
      <c r="D1023" s="148" t="s">
        <v>1309</v>
      </c>
      <c r="E1023" s="148" t="s">
        <v>125</v>
      </c>
      <c r="F1023" s="149">
        <v>12</v>
      </c>
      <c r="G1023" s="150">
        <v>85</v>
      </c>
      <c r="H1023" s="138">
        <f t="shared" si="65"/>
        <v>1020</v>
      </c>
      <c r="I1023" s="37">
        <v>0</v>
      </c>
      <c r="J1023" s="5">
        <f t="shared" si="66"/>
        <v>1020</v>
      </c>
      <c r="K1023" s="4" t="s">
        <v>126</v>
      </c>
      <c r="L1023" s="4" t="s">
        <v>127</v>
      </c>
      <c r="M1023" s="152">
        <f t="shared" si="63"/>
        <v>0</v>
      </c>
    </row>
    <row r="1024" spans="1:13" x14ac:dyDescent="0.2">
      <c r="A1024" s="147" t="s">
        <v>962</v>
      </c>
      <c r="B1024" s="178">
        <f t="shared" si="67"/>
        <v>46246</v>
      </c>
      <c r="C1024" s="4" t="s">
        <v>974</v>
      </c>
      <c r="D1024" s="148" t="s">
        <v>1308</v>
      </c>
      <c r="E1024" s="148" t="s">
        <v>125</v>
      </c>
      <c r="F1024" s="149">
        <v>5</v>
      </c>
      <c r="G1024" s="150">
        <v>85</v>
      </c>
      <c r="H1024" s="138">
        <f t="shared" si="65"/>
        <v>425</v>
      </c>
      <c r="I1024" s="37">
        <v>0</v>
      </c>
      <c r="J1024" s="5">
        <f t="shared" si="66"/>
        <v>425</v>
      </c>
      <c r="K1024" s="4" t="s">
        <v>126</v>
      </c>
      <c r="L1024" s="4" t="s">
        <v>127</v>
      </c>
      <c r="M1024" s="152">
        <f t="shared" si="63"/>
        <v>0</v>
      </c>
    </row>
    <row r="1025" spans="1:13" x14ac:dyDescent="0.2">
      <c r="A1025" s="147" t="s">
        <v>962</v>
      </c>
      <c r="B1025" s="178">
        <f t="shared" si="67"/>
        <v>46246</v>
      </c>
      <c r="C1025" s="4" t="s">
        <v>975</v>
      </c>
      <c r="D1025" s="148" t="s">
        <v>1325</v>
      </c>
      <c r="E1025" s="148" t="s">
        <v>125</v>
      </c>
      <c r="F1025" s="149">
        <v>15</v>
      </c>
      <c r="G1025" s="150">
        <v>86</v>
      </c>
      <c r="H1025" s="138">
        <f t="shared" si="65"/>
        <v>1290</v>
      </c>
      <c r="I1025" s="37">
        <v>0</v>
      </c>
      <c r="J1025" s="5">
        <f t="shared" si="66"/>
        <v>1290</v>
      </c>
      <c r="K1025" s="4" t="s">
        <v>126</v>
      </c>
      <c r="L1025" s="4" t="s">
        <v>127</v>
      </c>
      <c r="M1025" s="152">
        <f t="shared" si="63"/>
        <v>0</v>
      </c>
    </row>
    <row r="1026" spans="1:13" x14ac:dyDescent="0.2">
      <c r="A1026" s="147" t="s">
        <v>962</v>
      </c>
      <c r="B1026" s="178">
        <f t="shared" si="67"/>
        <v>46246</v>
      </c>
      <c r="C1026" s="4" t="s">
        <v>976</v>
      </c>
      <c r="D1026" s="136" t="s">
        <v>8920</v>
      </c>
      <c r="E1026" s="148" t="s">
        <v>125</v>
      </c>
      <c r="F1026" s="137">
        <v>35</v>
      </c>
      <c r="G1026" s="138">
        <v>85</v>
      </c>
      <c r="H1026" s="138">
        <f t="shared" si="65"/>
        <v>2975</v>
      </c>
      <c r="I1026" s="37">
        <v>0</v>
      </c>
      <c r="J1026" s="5">
        <f t="shared" si="66"/>
        <v>2975</v>
      </c>
      <c r="K1026" s="4" t="s">
        <v>126</v>
      </c>
      <c r="L1026" s="4" t="s">
        <v>127</v>
      </c>
      <c r="M1026" s="152">
        <f t="shared" si="63"/>
        <v>0</v>
      </c>
    </row>
    <row r="1027" spans="1:13" x14ac:dyDescent="0.2">
      <c r="A1027" s="147" t="s">
        <v>962</v>
      </c>
      <c r="B1027" s="178">
        <f t="shared" si="67"/>
        <v>46246</v>
      </c>
      <c r="C1027" s="4" t="s">
        <v>977</v>
      </c>
      <c r="D1027" s="136" t="s">
        <v>9655</v>
      </c>
      <c r="E1027" s="148" t="s">
        <v>125</v>
      </c>
      <c r="F1027" s="137">
        <v>35</v>
      </c>
      <c r="G1027" s="138">
        <v>85</v>
      </c>
      <c r="H1027" s="138">
        <f t="shared" si="65"/>
        <v>2975</v>
      </c>
      <c r="I1027" s="37">
        <v>0</v>
      </c>
      <c r="J1027" s="5">
        <f t="shared" si="66"/>
        <v>2975</v>
      </c>
      <c r="K1027" s="4" t="s">
        <v>126</v>
      </c>
      <c r="L1027" s="4" t="s">
        <v>127</v>
      </c>
      <c r="M1027" s="152">
        <f t="shared" si="63"/>
        <v>0</v>
      </c>
    </row>
    <row r="1028" spans="1:13" x14ac:dyDescent="0.2">
      <c r="A1028" s="147" t="s">
        <v>962</v>
      </c>
      <c r="B1028" s="178">
        <f t="shared" si="67"/>
        <v>46246</v>
      </c>
      <c r="C1028" s="4" t="s">
        <v>978</v>
      </c>
      <c r="D1028" s="105" t="s">
        <v>145</v>
      </c>
      <c r="E1028" s="148" t="s">
        <v>125</v>
      </c>
      <c r="F1028" s="106">
        <v>25</v>
      </c>
      <c r="G1028" s="107">
        <v>95</v>
      </c>
      <c r="H1028" s="107">
        <f t="shared" si="65"/>
        <v>2375</v>
      </c>
      <c r="I1028" s="37">
        <v>0</v>
      </c>
      <c r="J1028" s="5">
        <f t="shared" si="66"/>
        <v>2375</v>
      </c>
      <c r="K1028" s="4" t="s">
        <v>126</v>
      </c>
      <c r="L1028" s="4" t="s">
        <v>127</v>
      </c>
      <c r="M1028" s="152">
        <f t="shared" si="63"/>
        <v>0</v>
      </c>
    </row>
    <row r="1029" spans="1:13" x14ac:dyDescent="0.2">
      <c r="A1029" s="147" t="s">
        <v>962</v>
      </c>
      <c r="B1029" s="178">
        <f t="shared" si="67"/>
        <v>46246</v>
      </c>
      <c r="C1029" s="4" t="s">
        <v>978</v>
      </c>
      <c r="D1029" s="105" t="s">
        <v>145</v>
      </c>
      <c r="E1029" s="148" t="s">
        <v>125</v>
      </c>
      <c r="F1029" s="36">
        <v>12</v>
      </c>
      <c r="G1029" s="5">
        <v>85</v>
      </c>
      <c r="H1029" s="107">
        <f t="shared" si="65"/>
        <v>1020</v>
      </c>
      <c r="I1029" s="37">
        <v>0</v>
      </c>
      <c r="J1029" s="5">
        <f t="shared" si="66"/>
        <v>1020</v>
      </c>
      <c r="K1029" s="4" t="s">
        <v>126</v>
      </c>
      <c r="L1029" s="4" t="s">
        <v>127</v>
      </c>
      <c r="M1029" s="152">
        <f t="shared" si="63"/>
        <v>0</v>
      </c>
    </row>
    <row r="1030" spans="1:13" x14ac:dyDescent="0.2">
      <c r="A1030" s="147" t="s">
        <v>962</v>
      </c>
      <c r="B1030" s="178">
        <f t="shared" si="67"/>
        <v>46246</v>
      </c>
      <c r="C1030" s="4" t="s">
        <v>979</v>
      </c>
      <c r="D1030" s="148" t="s">
        <v>147</v>
      </c>
      <c r="E1030" s="148" t="s">
        <v>125</v>
      </c>
      <c r="F1030" s="149">
        <v>35</v>
      </c>
      <c r="G1030" s="150">
        <v>85</v>
      </c>
      <c r="H1030" s="150">
        <f t="shared" si="65"/>
        <v>2975</v>
      </c>
      <c r="I1030" s="37">
        <v>0</v>
      </c>
      <c r="J1030" s="5">
        <f t="shared" si="66"/>
        <v>2975</v>
      </c>
      <c r="K1030" s="4" t="s">
        <v>126</v>
      </c>
      <c r="L1030" s="4" t="s">
        <v>127</v>
      </c>
      <c r="M1030" s="156"/>
    </row>
    <row r="1031" spans="1:13" x14ac:dyDescent="0.2">
      <c r="A1031" s="147" t="s">
        <v>962</v>
      </c>
      <c r="B1031" s="178">
        <f t="shared" si="67"/>
        <v>46246</v>
      </c>
      <c r="C1031" s="4" t="s">
        <v>980</v>
      </c>
      <c r="D1031" s="148" t="s">
        <v>151</v>
      </c>
      <c r="E1031" s="148" t="s">
        <v>125</v>
      </c>
      <c r="F1031" s="149">
        <v>6</v>
      </c>
      <c r="G1031" s="150">
        <v>85</v>
      </c>
      <c r="H1031" s="150">
        <f t="shared" si="65"/>
        <v>510</v>
      </c>
      <c r="I1031" s="37">
        <v>0</v>
      </c>
      <c r="J1031" s="5">
        <f t="shared" si="66"/>
        <v>510</v>
      </c>
      <c r="K1031" s="4" t="s">
        <v>126</v>
      </c>
      <c r="L1031" s="4" t="s">
        <v>127</v>
      </c>
      <c r="M1031" s="156"/>
    </row>
    <row r="1032" spans="1:13" x14ac:dyDescent="0.2">
      <c r="A1032" s="147" t="s">
        <v>962</v>
      </c>
      <c r="B1032" s="178">
        <f t="shared" si="67"/>
        <v>46246</v>
      </c>
      <c r="C1032" s="4" t="s">
        <v>981</v>
      </c>
      <c r="D1032" s="148" t="s">
        <v>264</v>
      </c>
      <c r="E1032" s="148" t="s">
        <v>125</v>
      </c>
      <c r="F1032" s="149">
        <v>2</v>
      </c>
      <c r="G1032" s="150">
        <v>100</v>
      </c>
      <c r="H1032" s="150">
        <f t="shared" si="65"/>
        <v>200</v>
      </c>
      <c r="I1032" s="37">
        <v>0</v>
      </c>
      <c r="J1032" s="5">
        <f t="shared" si="66"/>
        <v>200</v>
      </c>
      <c r="K1032" s="4" t="s">
        <v>126</v>
      </c>
      <c r="L1032" s="4" t="s">
        <v>127</v>
      </c>
      <c r="M1032" s="156"/>
    </row>
    <row r="1033" spans="1:13" x14ac:dyDescent="0.2">
      <c r="A1033" s="147" t="s">
        <v>962</v>
      </c>
      <c r="B1033" s="178">
        <f t="shared" si="67"/>
        <v>46246</v>
      </c>
      <c r="C1033" s="4" t="s">
        <v>982</v>
      </c>
      <c r="D1033" s="148" t="s">
        <v>153</v>
      </c>
      <c r="E1033" s="148" t="s">
        <v>125</v>
      </c>
      <c r="F1033" s="149">
        <v>1.5</v>
      </c>
      <c r="G1033" s="150">
        <v>100</v>
      </c>
      <c r="H1033" s="150">
        <f t="shared" si="65"/>
        <v>150</v>
      </c>
      <c r="I1033" s="37">
        <v>0</v>
      </c>
      <c r="J1033" s="5">
        <f t="shared" si="66"/>
        <v>150</v>
      </c>
      <c r="K1033" s="4" t="s">
        <v>126</v>
      </c>
      <c r="L1033" s="4" t="s">
        <v>127</v>
      </c>
      <c r="M1033" s="156"/>
    </row>
    <row r="1034" spans="1:13" x14ac:dyDescent="0.2">
      <c r="A1034" s="147" t="s">
        <v>983</v>
      </c>
      <c r="B1034" s="178">
        <f t="shared" si="67"/>
        <v>46249</v>
      </c>
      <c r="C1034" s="4"/>
      <c r="D1034" s="148" t="s">
        <v>940</v>
      </c>
      <c r="E1034" s="148" t="s">
        <v>125</v>
      </c>
      <c r="F1034" s="149">
        <v>40</v>
      </c>
      <c r="G1034" s="150">
        <v>0</v>
      </c>
      <c r="H1034" s="138">
        <f t="shared" si="65"/>
        <v>0</v>
      </c>
      <c r="I1034" s="37">
        <v>0</v>
      </c>
      <c r="J1034" s="5">
        <f t="shared" si="66"/>
        <v>0</v>
      </c>
      <c r="K1034" s="4" t="s">
        <v>126</v>
      </c>
      <c r="L1034" s="4" t="s">
        <v>127</v>
      </c>
      <c r="M1034" s="152">
        <f>H1034-J1034</f>
        <v>0</v>
      </c>
    </row>
    <row r="1035" spans="1:13" x14ac:dyDescent="0.2">
      <c r="A1035" s="147" t="s">
        <v>66</v>
      </c>
      <c r="B1035" s="178">
        <f t="shared" si="67"/>
        <v>46247</v>
      </c>
      <c r="C1035" s="4" t="s">
        <v>984</v>
      </c>
      <c r="D1035" s="148" t="s">
        <v>1302</v>
      </c>
      <c r="E1035" s="148" t="s">
        <v>125</v>
      </c>
      <c r="F1035" s="149">
        <v>60</v>
      </c>
      <c r="G1035" s="150">
        <v>85</v>
      </c>
      <c r="H1035" s="150">
        <f t="shared" si="65"/>
        <v>5100</v>
      </c>
      <c r="I1035" s="37">
        <v>0</v>
      </c>
      <c r="J1035" s="5">
        <f t="shared" si="66"/>
        <v>5100</v>
      </c>
      <c r="K1035" s="4" t="s">
        <v>126</v>
      </c>
      <c r="L1035" s="4" t="s">
        <v>127</v>
      </c>
      <c r="M1035" s="156"/>
    </row>
    <row r="1036" spans="1:13" x14ac:dyDescent="0.2">
      <c r="A1036" s="147" t="s">
        <v>66</v>
      </c>
      <c r="B1036" s="178">
        <f t="shared" si="67"/>
        <v>46247</v>
      </c>
      <c r="C1036" s="4" t="s">
        <v>984</v>
      </c>
      <c r="D1036" s="148" t="s">
        <v>1302</v>
      </c>
      <c r="E1036" s="148" t="s">
        <v>131</v>
      </c>
      <c r="F1036" s="149">
        <v>1</v>
      </c>
      <c r="G1036" s="150">
        <v>80</v>
      </c>
      <c r="H1036" s="150">
        <f t="shared" si="65"/>
        <v>80</v>
      </c>
      <c r="I1036" s="37">
        <v>0</v>
      </c>
      <c r="J1036" s="5">
        <f t="shared" si="66"/>
        <v>80</v>
      </c>
      <c r="K1036" s="4" t="s">
        <v>126</v>
      </c>
      <c r="L1036" s="4" t="s">
        <v>127</v>
      </c>
      <c r="M1036" s="156"/>
    </row>
    <row r="1037" spans="1:13" x14ac:dyDescent="0.2">
      <c r="A1037" s="147" t="s">
        <v>66</v>
      </c>
      <c r="B1037" s="178">
        <f t="shared" si="67"/>
        <v>46247</v>
      </c>
      <c r="C1037" s="4" t="s">
        <v>985</v>
      </c>
      <c r="D1037" s="148" t="s">
        <v>1307</v>
      </c>
      <c r="E1037" s="148" t="s">
        <v>125</v>
      </c>
      <c r="F1037" s="149">
        <v>40</v>
      </c>
      <c r="G1037" s="150">
        <v>86</v>
      </c>
      <c r="H1037" s="150">
        <f t="shared" si="65"/>
        <v>3440</v>
      </c>
      <c r="I1037" s="37">
        <v>0</v>
      </c>
      <c r="J1037" s="5">
        <f t="shared" si="66"/>
        <v>3440</v>
      </c>
      <c r="K1037" s="4" t="s">
        <v>126</v>
      </c>
      <c r="L1037" s="4" t="s">
        <v>127</v>
      </c>
      <c r="M1037" s="156"/>
    </row>
    <row r="1038" spans="1:13" x14ac:dyDescent="0.2">
      <c r="A1038" s="147" t="s">
        <v>66</v>
      </c>
      <c r="B1038" s="178">
        <f t="shared" si="67"/>
        <v>46247</v>
      </c>
      <c r="C1038" s="4" t="s">
        <v>985</v>
      </c>
      <c r="D1038" s="148" t="s">
        <v>1307</v>
      </c>
      <c r="E1038" s="148" t="s">
        <v>125</v>
      </c>
      <c r="F1038" s="149">
        <v>35</v>
      </c>
      <c r="G1038" s="150">
        <v>85</v>
      </c>
      <c r="H1038" s="150">
        <f t="shared" si="65"/>
        <v>2975</v>
      </c>
      <c r="I1038" s="37">
        <v>0</v>
      </c>
      <c r="J1038" s="5">
        <f t="shared" si="66"/>
        <v>2975</v>
      </c>
      <c r="K1038" s="4" t="s">
        <v>126</v>
      </c>
      <c r="L1038" s="4" t="s">
        <v>127</v>
      </c>
      <c r="M1038" s="156"/>
    </row>
    <row r="1039" spans="1:13" x14ac:dyDescent="0.2">
      <c r="A1039" s="147" t="s">
        <v>66</v>
      </c>
      <c r="B1039" s="178">
        <f t="shared" si="67"/>
        <v>46247</v>
      </c>
      <c r="C1039" s="4" t="s">
        <v>985</v>
      </c>
      <c r="D1039" s="148" t="s">
        <v>1307</v>
      </c>
      <c r="E1039" s="148" t="s">
        <v>131</v>
      </c>
      <c r="F1039" s="149">
        <v>1</v>
      </c>
      <c r="G1039" s="150">
        <v>80</v>
      </c>
      <c r="H1039" s="150">
        <f t="shared" si="65"/>
        <v>80</v>
      </c>
      <c r="I1039" s="37">
        <v>0</v>
      </c>
      <c r="J1039" s="5">
        <f t="shared" si="66"/>
        <v>80</v>
      </c>
      <c r="K1039" s="4" t="s">
        <v>126</v>
      </c>
      <c r="L1039" s="4" t="s">
        <v>127</v>
      </c>
      <c r="M1039" s="156"/>
    </row>
    <row r="1040" spans="1:13" x14ac:dyDescent="0.2">
      <c r="A1040" s="147" t="s">
        <v>66</v>
      </c>
      <c r="B1040" s="178">
        <f t="shared" si="67"/>
        <v>46247</v>
      </c>
      <c r="C1040" s="4" t="s">
        <v>986</v>
      </c>
      <c r="D1040" s="148" t="s">
        <v>1312</v>
      </c>
      <c r="E1040" s="148" t="s">
        <v>125</v>
      </c>
      <c r="F1040" s="149">
        <v>15</v>
      </c>
      <c r="G1040" s="150">
        <v>85</v>
      </c>
      <c r="H1040" s="150">
        <f t="shared" si="65"/>
        <v>1275</v>
      </c>
      <c r="I1040" s="37">
        <v>0</v>
      </c>
      <c r="J1040" s="5">
        <f t="shared" si="66"/>
        <v>1275</v>
      </c>
      <c r="K1040" s="4" t="s">
        <v>126</v>
      </c>
      <c r="L1040" s="4" t="s">
        <v>127</v>
      </c>
      <c r="M1040" s="156"/>
    </row>
    <row r="1041" spans="1:13" x14ac:dyDescent="0.2">
      <c r="A1041" s="147" t="s">
        <v>66</v>
      </c>
      <c r="B1041" s="178">
        <f t="shared" si="67"/>
        <v>46247</v>
      </c>
      <c r="C1041" s="4" t="s">
        <v>987</v>
      </c>
      <c r="D1041" s="148" t="s">
        <v>1306</v>
      </c>
      <c r="E1041" s="148" t="s">
        <v>125</v>
      </c>
      <c r="F1041" s="149">
        <v>25</v>
      </c>
      <c r="G1041" s="150">
        <v>85</v>
      </c>
      <c r="H1041" s="150">
        <f t="shared" si="65"/>
        <v>2125</v>
      </c>
      <c r="I1041" s="37">
        <v>0</v>
      </c>
      <c r="J1041" s="5">
        <f t="shared" si="66"/>
        <v>2125</v>
      </c>
      <c r="K1041" s="4" t="s">
        <v>126</v>
      </c>
      <c r="L1041" s="4" t="s">
        <v>127</v>
      </c>
      <c r="M1041" s="156"/>
    </row>
    <row r="1042" spans="1:13" x14ac:dyDescent="0.2">
      <c r="A1042" s="147" t="s">
        <v>66</v>
      </c>
      <c r="B1042" s="178">
        <f t="shared" ref="B1042:B1048" si="68">IF(A1042="","",IF(ISNUMBER(A1042),IFERROR(VLOOKUP(TEXT(A1042,"yyyy/mm/dd"),BSAD,2,FALSE),""),IFERROR(VLOOKUP(A1042,BSAD,2,FALSE),"")))</f>
        <v>46247</v>
      </c>
      <c r="C1042" s="4" t="s">
        <v>988</v>
      </c>
      <c r="D1042" s="148" t="s">
        <v>1305</v>
      </c>
      <c r="E1042" s="148" t="s">
        <v>125</v>
      </c>
      <c r="F1042" s="149">
        <v>50</v>
      </c>
      <c r="G1042" s="150">
        <v>85</v>
      </c>
      <c r="H1042" s="150">
        <f t="shared" si="65"/>
        <v>4250</v>
      </c>
      <c r="I1042" s="37">
        <v>0</v>
      </c>
      <c r="J1042" s="5">
        <f t="shared" si="66"/>
        <v>4250</v>
      </c>
      <c r="K1042" s="4" t="s">
        <v>126</v>
      </c>
      <c r="L1042" s="4" t="s">
        <v>127</v>
      </c>
      <c r="M1042" s="156"/>
    </row>
    <row r="1043" spans="1:13" x14ac:dyDescent="0.2">
      <c r="A1043" s="147" t="s">
        <v>66</v>
      </c>
      <c r="B1043" s="178">
        <f t="shared" si="68"/>
        <v>46247</v>
      </c>
      <c r="C1043" s="4" t="s">
        <v>989</v>
      </c>
      <c r="D1043" s="148" t="s">
        <v>141</v>
      </c>
      <c r="E1043" s="148" t="s">
        <v>125</v>
      </c>
      <c r="F1043" s="149">
        <v>5</v>
      </c>
      <c r="G1043" s="150">
        <v>86</v>
      </c>
      <c r="H1043" s="150">
        <f t="shared" si="65"/>
        <v>430</v>
      </c>
      <c r="I1043" s="37">
        <v>0</v>
      </c>
      <c r="J1043" s="5">
        <f t="shared" si="66"/>
        <v>430</v>
      </c>
      <c r="K1043" s="4" t="s">
        <v>126</v>
      </c>
      <c r="L1043" s="4" t="s">
        <v>127</v>
      </c>
      <c r="M1043" s="156"/>
    </row>
    <row r="1044" spans="1:13" x14ac:dyDescent="0.2">
      <c r="A1044" s="147" t="s">
        <v>66</v>
      </c>
      <c r="B1044" s="178">
        <f t="shared" si="68"/>
        <v>46247</v>
      </c>
      <c r="C1044" s="4" t="s">
        <v>990</v>
      </c>
      <c r="D1044" s="148" t="s">
        <v>139</v>
      </c>
      <c r="E1044" s="148" t="s">
        <v>125</v>
      </c>
      <c r="F1044" s="149">
        <v>2</v>
      </c>
      <c r="G1044" s="150">
        <v>86</v>
      </c>
      <c r="H1044" s="150">
        <f t="shared" si="65"/>
        <v>172</v>
      </c>
      <c r="I1044" s="37">
        <v>0</v>
      </c>
      <c r="J1044" s="5">
        <f t="shared" si="66"/>
        <v>172</v>
      </c>
      <c r="K1044" s="4" t="s">
        <v>126</v>
      </c>
      <c r="L1044" s="4" t="s">
        <v>127</v>
      </c>
      <c r="M1044" s="156"/>
    </row>
    <row r="1045" spans="1:13" x14ac:dyDescent="0.2">
      <c r="A1045" s="147" t="s">
        <v>66</v>
      </c>
      <c r="B1045" s="178">
        <f t="shared" si="68"/>
        <v>46247</v>
      </c>
      <c r="C1045" s="4" t="s">
        <v>991</v>
      </c>
      <c r="D1045" s="148" t="s">
        <v>1310</v>
      </c>
      <c r="E1045" s="148" t="s">
        <v>125</v>
      </c>
      <c r="F1045" s="149">
        <v>8</v>
      </c>
      <c r="G1045" s="150">
        <v>85</v>
      </c>
      <c r="H1045" s="150">
        <f t="shared" si="65"/>
        <v>680</v>
      </c>
      <c r="I1045" s="37">
        <v>0</v>
      </c>
      <c r="J1045" s="5">
        <f t="shared" si="66"/>
        <v>680</v>
      </c>
      <c r="K1045" s="4" t="s">
        <v>126</v>
      </c>
      <c r="L1045" s="4" t="s">
        <v>127</v>
      </c>
      <c r="M1045" s="156"/>
    </row>
    <row r="1046" spans="1:13" x14ac:dyDescent="0.2">
      <c r="A1046" s="147" t="s">
        <v>66</v>
      </c>
      <c r="B1046" s="178">
        <f t="shared" si="68"/>
        <v>46247</v>
      </c>
      <c r="C1046" s="4" t="s">
        <v>992</v>
      </c>
      <c r="D1046" s="148" t="s">
        <v>1309</v>
      </c>
      <c r="E1046" s="148" t="s">
        <v>125</v>
      </c>
      <c r="F1046" s="149">
        <v>12</v>
      </c>
      <c r="G1046" s="150">
        <v>85</v>
      </c>
      <c r="H1046" s="150">
        <f t="shared" si="65"/>
        <v>1020</v>
      </c>
      <c r="I1046" s="37">
        <v>0</v>
      </c>
      <c r="J1046" s="5">
        <f t="shared" si="66"/>
        <v>1020</v>
      </c>
      <c r="K1046" s="4" t="s">
        <v>126</v>
      </c>
      <c r="L1046" s="4" t="s">
        <v>127</v>
      </c>
      <c r="M1046" s="156"/>
    </row>
    <row r="1047" spans="1:13" x14ac:dyDescent="0.2">
      <c r="A1047" s="147" t="s">
        <v>66</v>
      </c>
      <c r="B1047" s="178">
        <f t="shared" si="68"/>
        <v>46247</v>
      </c>
      <c r="C1047" s="4" t="s">
        <v>993</v>
      </c>
      <c r="D1047" s="148" t="s">
        <v>1325</v>
      </c>
      <c r="E1047" s="148" t="s">
        <v>125</v>
      </c>
      <c r="F1047" s="149">
        <v>10</v>
      </c>
      <c r="G1047" s="150">
        <v>86</v>
      </c>
      <c r="H1047" s="150">
        <f t="shared" si="65"/>
        <v>860</v>
      </c>
      <c r="I1047" s="37">
        <v>0</v>
      </c>
      <c r="J1047" s="5">
        <f t="shared" si="66"/>
        <v>860</v>
      </c>
      <c r="K1047" s="4" t="s">
        <v>126</v>
      </c>
      <c r="L1047" s="4" t="s">
        <v>127</v>
      </c>
      <c r="M1047" s="156"/>
    </row>
    <row r="1048" spans="1:13" x14ac:dyDescent="0.2">
      <c r="A1048" s="147" t="s">
        <v>66</v>
      </c>
      <c r="B1048" s="178">
        <f t="shared" si="68"/>
        <v>46247</v>
      </c>
      <c r="C1048" s="4" t="s">
        <v>994</v>
      </c>
      <c r="D1048" s="148" t="s">
        <v>145</v>
      </c>
      <c r="E1048" s="148" t="s">
        <v>125</v>
      </c>
      <c r="F1048" s="149">
        <v>25</v>
      </c>
      <c r="G1048" s="150">
        <v>86</v>
      </c>
      <c r="H1048" s="150">
        <f t="shared" si="65"/>
        <v>2150</v>
      </c>
      <c r="I1048" s="37">
        <v>0</v>
      </c>
      <c r="J1048" s="5">
        <f t="shared" si="66"/>
        <v>2150</v>
      </c>
      <c r="K1048" s="4" t="s">
        <v>126</v>
      </c>
      <c r="L1048" s="4" t="s">
        <v>127</v>
      </c>
      <c r="M1048" s="156"/>
    </row>
    <row r="1049" spans="1:13" x14ac:dyDescent="0.2">
      <c r="A1049" s="147" t="s">
        <v>66</v>
      </c>
      <c r="B1049" s="178">
        <f t="shared" ref="B1049:B1112" si="69">IF(A1049="","",IF(ISNUMBER(A1049),IFERROR(VLOOKUP(TEXT(A1049,"yyyy/mm/dd"),BSAD,2,FALSE),""),IFERROR(VLOOKUP(A1049,BSAD,2,FALSE),"")))</f>
        <v>46247</v>
      </c>
      <c r="C1049" s="4" t="s">
        <v>994</v>
      </c>
      <c r="D1049" s="148" t="s">
        <v>145</v>
      </c>
      <c r="E1049" s="148" t="s">
        <v>125</v>
      </c>
      <c r="F1049" s="149">
        <v>14</v>
      </c>
      <c r="G1049" s="150">
        <v>85</v>
      </c>
      <c r="H1049" s="150">
        <f t="shared" ref="H1049:H1112" si="70">IF($F1049="","",$F1049*$G1049)</f>
        <v>1190</v>
      </c>
      <c r="I1049" s="37">
        <v>0</v>
      </c>
      <c r="J1049" s="5">
        <f t="shared" ref="J1049:J1112" si="71">IF($F1049="","",$H1049*(1-$I1049/100))</f>
        <v>1190</v>
      </c>
      <c r="K1049" s="4" t="s">
        <v>126</v>
      </c>
      <c r="L1049" s="4" t="s">
        <v>127</v>
      </c>
      <c r="M1049" s="156"/>
    </row>
    <row r="1050" spans="1:13" x14ac:dyDescent="0.2">
      <c r="A1050" s="147" t="s">
        <v>66</v>
      </c>
      <c r="B1050" s="178">
        <f t="shared" si="69"/>
        <v>46247</v>
      </c>
      <c r="C1050" s="4" t="s">
        <v>995</v>
      </c>
      <c r="D1050" s="148" t="s">
        <v>1311</v>
      </c>
      <c r="E1050" s="148" t="s">
        <v>125</v>
      </c>
      <c r="F1050" s="149">
        <v>6</v>
      </c>
      <c r="G1050" s="150">
        <v>85</v>
      </c>
      <c r="H1050" s="150">
        <f t="shared" si="70"/>
        <v>510</v>
      </c>
      <c r="I1050" s="37">
        <v>0</v>
      </c>
      <c r="J1050" s="5">
        <f t="shared" si="71"/>
        <v>510</v>
      </c>
      <c r="K1050" s="4" t="s">
        <v>126</v>
      </c>
      <c r="L1050" s="4" t="s">
        <v>127</v>
      </c>
      <c r="M1050" s="156"/>
    </row>
    <row r="1051" spans="1:13" x14ac:dyDescent="0.2">
      <c r="A1051" s="147" t="s">
        <v>66</v>
      </c>
      <c r="B1051" s="178">
        <f t="shared" si="69"/>
        <v>46247</v>
      </c>
      <c r="C1051" s="4" t="s">
        <v>996</v>
      </c>
      <c r="D1051" s="148" t="s">
        <v>147</v>
      </c>
      <c r="E1051" s="148" t="s">
        <v>125</v>
      </c>
      <c r="F1051" s="149">
        <v>35</v>
      </c>
      <c r="G1051" s="150">
        <v>85</v>
      </c>
      <c r="H1051" s="150">
        <f t="shared" si="70"/>
        <v>2975</v>
      </c>
      <c r="I1051" s="37">
        <v>0</v>
      </c>
      <c r="J1051" s="5">
        <f t="shared" si="71"/>
        <v>2975</v>
      </c>
      <c r="K1051" s="4" t="s">
        <v>126</v>
      </c>
      <c r="L1051" s="4" t="s">
        <v>127</v>
      </c>
      <c r="M1051" s="156"/>
    </row>
    <row r="1052" spans="1:13" x14ac:dyDescent="0.2">
      <c r="A1052" s="147" t="s">
        <v>66</v>
      </c>
      <c r="B1052" s="178">
        <f t="shared" si="69"/>
        <v>46247</v>
      </c>
      <c r="C1052" s="4" t="s">
        <v>997</v>
      </c>
      <c r="D1052" s="148" t="s">
        <v>151</v>
      </c>
      <c r="E1052" s="148" t="s">
        <v>125</v>
      </c>
      <c r="F1052" s="149">
        <v>6</v>
      </c>
      <c r="G1052" s="150">
        <v>85</v>
      </c>
      <c r="H1052" s="150">
        <f t="shared" si="70"/>
        <v>510</v>
      </c>
      <c r="I1052" s="37">
        <v>0</v>
      </c>
      <c r="J1052" s="5">
        <f t="shared" si="71"/>
        <v>510</v>
      </c>
      <c r="K1052" s="4" t="s">
        <v>126</v>
      </c>
      <c r="L1052" s="4" t="s">
        <v>127</v>
      </c>
      <c r="M1052" s="156"/>
    </row>
    <row r="1053" spans="1:13" x14ac:dyDescent="0.2">
      <c r="A1053" s="147" t="s">
        <v>66</v>
      </c>
      <c r="B1053" s="178">
        <f t="shared" si="69"/>
        <v>46247</v>
      </c>
      <c r="C1053" s="4" t="s">
        <v>998</v>
      </c>
      <c r="D1053" s="148" t="s">
        <v>264</v>
      </c>
      <c r="E1053" s="148" t="s">
        <v>125</v>
      </c>
      <c r="F1053" s="149">
        <v>2</v>
      </c>
      <c r="G1053" s="150">
        <v>100</v>
      </c>
      <c r="H1053" s="150">
        <f t="shared" si="70"/>
        <v>200</v>
      </c>
      <c r="I1053" s="37">
        <v>0</v>
      </c>
      <c r="J1053" s="5">
        <f t="shared" si="71"/>
        <v>200</v>
      </c>
      <c r="K1053" s="4" t="s">
        <v>126</v>
      </c>
      <c r="L1053" s="4" t="s">
        <v>127</v>
      </c>
      <c r="M1053" s="156"/>
    </row>
    <row r="1054" spans="1:13" x14ac:dyDescent="0.2">
      <c r="A1054" s="147" t="s">
        <v>66</v>
      </c>
      <c r="B1054" s="178">
        <f t="shared" si="69"/>
        <v>46247</v>
      </c>
      <c r="C1054" s="4" t="s">
        <v>999</v>
      </c>
      <c r="D1054" s="148" t="s">
        <v>153</v>
      </c>
      <c r="E1054" s="148" t="s">
        <v>125</v>
      </c>
      <c r="F1054" s="149">
        <v>3.5</v>
      </c>
      <c r="G1054" s="150">
        <v>100</v>
      </c>
      <c r="H1054" s="150">
        <f t="shared" si="70"/>
        <v>350</v>
      </c>
      <c r="I1054" s="37">
        <v>0</v>
      </c>
      <c r="J1054" s="5">
        <f t="shared" si="71"/>
        <v>350</v>
      </c>
      <c r="K1054" s="4" t="s">
        <v>126</v>
      </c>
      <c r="L1054" s="4" t="s">
        <v>127</v>
      </c>
      <c r="M1054" s="156"/>
    </row>
    <row r="1055" spans="1:13" x14ac:dyDescent="0.2">
      <c r="A1055" s="147" t="s">
        <v>68</v>
      </c>
      <c r="B1055" s="178">
        <f t="shared" si="69"/>
        <v>46248</v>
      </c>
      <c r="C1055" s="4" t="s">
        <v>1000</v>
      </c>
      <c r="D1055" s="148" t="s">
        <v>1302</v>
      </c>
      <c r="E1055" s="148" t="s">
        <v>125</v>
      </c>
      <c r="F1055" s="149">
        <v>60</v>
      </c>
      <c r="G1055" s="150">
        <v>85</v>
      </c>
      <c r="H1055" s="150">
        <f t="shared" si="70"/>
        <v>5100</v>
      </c>
      <c r="I1055" s="37">
        <v>0</v>
      </c>
      <c r="J1055" s="5">
        <f t="shared" si="71"/>
        <v>5100</v>
      </c>
      <c r="K1055" s="4" t="s">
        <v>126</v>
      </c>
      <c r="L1055" s="4" t="s">
        <v>127</v>
      </c>
      <c r="M1055" s="156"/>
    </row>
    <row r="1056" spans="1:13" x14ac:dyDescent="0.2">
      <c r="A1056" s="147" t="s">
        <v>68</v>
      </c>
      <c r="B1056" s="178">
        <f t="shared" si="69"/>
        <v>46248</v>
      </c>
      <c r="C1056" s="4" t="s">
        <v>1000</v>
      </c>
      <c r="D1056" s="148" t="s">
        <v>1302</v>
      </c>
      <c r="E1056" s="148" t="s">
        <v>131</v>
      </c>
      <c r="F1056" s="149">
        <v>1</v>
      </c>
      <c r="G1056" s="150">
        <v>80</v>
      </c>
      <c r="H1056" s="150">
        <f t="shared" si="70"/>
        <v>80</v>
      </c>
      <c r="I1056" s="37">
        <v>0</v>
      </c>
      <c r="J1056" s="5">
        <f t="shared" si="71"/>
        <v>80</v>
      </c>
      <c r="K1056" s="4" t="s">
        <v>126</v>
      </c>
      <c r="L1056" s="4" t="s">
        <v>127</v>
      </c>
      <c r="M1056" s="156"/>
    </row>
    <row r="1057" spans="1:13" x14ac:dyDescent="0.2">
      <c r="A1057" s="147" t="s">
        <v>68</v>
      </c>
      <c r="B1057" s="178">
        <f t="shared" si="69"/>
        <v>46248</v>
      </c>
      <c r="C1057" s="4" t="s">
        <v>1001</v>
      </c>
      <c r="D1057" s="148" t="s">
        <v>1305</v>
      </c>
      <c r="E1057" s="148" t="s">
        <v>125</v>
      </c>
      <c r="F1057" s="149">
        <v>50</v>
      </c>
      <c r="G1057" s="150">
        <v>85</v>
      </c>
      <c r="H1057" s="150">
        <f t="shared" si="70"/>
        <v>4250</v>
      </c>
      <c r="I1057" s="37">
        <v>0</v>
      </c>
      <c r="J1057" s="5">
        <f t="shared" si="71"/>
        <v>4250</v>
      </c>
      <c r="K1057" s="4" t="s">
        <v>126</v>
      </c>
      <c r="L1057" s="4" t="s">
        <v>127</v>
      </c>
      <c r="M1057" s="156"/>
    </row>
    <row r="1058" spans="1:13" x14ac:dyDescent="0.2">
      <c r="A1058" s="147" t="s">
        <v>68</v>
      </c>
      <c r="B1058" s="178">
        <f t="shared" si="69"/>
        <v>46248</v>
      </c>
      <c r="C1058" s="4" t="s">
        <v>1002</v>
      </c>
      <c r="D1058" s="148" t="s">
        <v>1307</v>
      </c>
      <c r="E1058" s="148" t="s">
        <v>125</v>
      </c>
      <c r="F1058" s="149">
        <v>40</v>
      </c>
      <c r="G1058" s="150">
        <v>86</v>
      </c>
      <c r="H1058" s="150">
        <f t="shared" si="70"/>
        <v>3440</v>
      </c>
      <c r="I1058" s="37">
        <v>0</v>
      </c>
      <c r="J1058" s="5">
        <f t="shared" si="71"/>
        <v>3440</v>
      </c>
      <c r="K1058" s="4" t="s">
        <v>126</v>
      </c>
      <c r="L1058" s="4" t="s">
        <v>127</v>
      </c>
      <c r="M1058" s="156"/>
    </row>
    <row r="1059" spans="1:13" x14ac:dyDescent="0.2">
      <c r="A1059" s="147" t="s">
        <v>68</v>
      </c>
      <c r="B1059" s="178">
        <f t="shared" si="69"/>
        <v>46248</v>
      </c>
      <c r="C1059" s="4" t="s">
        <v>1002</v>
      </c>
      <c r="D1059" s="148" t="s">
        <v>1307</v>
      </c>
      <c r="E1059" s="148" t="s">
        <v>125</v>
      </c>
      <c r="F1059" s="149">
        <v>20</v>
      </c>
      <c r="G1059" s="150">
        <v>85</v>
      </c>
      <c r="H1059" s="150">
        <f t="shared" si="70"/>
        <v>1700</v>
      </c>
      <c r="I1059" s="37">
        <v>0</v>
      </c>
      <c r="J1059" s="5">
        <f t="shared" si="71"/>
        <v>1700</v>
      </c>
      <c r="K1059" s="4" t="s">
        <v>126</v>
      </c>
      <c r="L1059" s="4" t="s">
        <v>127</v>
      </c>
      <c r="M1059" s="156"/>
    </row>
    <row r="1060" spans="1:13" x14ac:dyDescent="0.2">
      <c r="A1060" s="147" t="s">
        <v>68</v>
      </c>
      <c r="B1060" s="178">
        <f t="shared" si="69"/>
        <v>46248</v>
      </c>
      <c r="C1060" s="4" t="s">
        <v>1002</v>
      </c>
      <c r="D1060" s="148" t="s">
        <v>1307</v>
      </c>
      <c r="E1060" s="148" t="s">
        <v>131</v>
      </c>
      <c r="F1060" s="149">
        <v>1</v>
      </c>
      <c r="G1060" s="150">
        <v>80</v>
      </c>
      <c r="H1060" s="150">
        <f t="shared" si="70"/>
        <v>80</v>
      </c>
      <c r="I1060" s="37">
        <v>0</v>
      </c>
      <c r="J1060" s="5">
        <f t="shared" si="71"/>
        <v>80</v>
      </c>
      <c r="K1060" s="4" t="s">
        <v>126</v>
      </c>
      <c r="L1060" s="4" t="s">
        <v>127</v>
      </c>
      <c r="M1060" s="156"/>
    </row>
    <row r="1061" spans="1:13" x14ac:dyDescent="0.2">
      <c r="A1061" s="147" t="s">
        <v>68</v>
      </c>
      <c r="B1061" s="178">
        <f t="shared" si="69"/>
        <v>46248</v>
      </c>
      <c r="C1061" s="4" t="s">
        <v>1003</v>
      </c>
      <c r="D1061" s="148" t="s">
        <v>1312</v>
      </c>
      <c r="E1061" s="148" t="s">
        <v>125</v>
      </c>
      <c r="F1061" s="149">
        <v>15</v>
      </c>
      <c r="G1061" s="150">
        <v>85</v>
      </c>
      <c r="H1061" s="150">
        <f t="shared" si="70"/>
        <v>1275</v>
      </c>
      <c r="I1061" s="37">
        <v>0</v>
      </c>
      <c r="J1061" s="5">
        <f t="shared" si="71"/>
        <v>1275</v>
      </c>
      <c r="K1061" s="4" t="s">
        <v>126</v>
      </c>
      <c r="L1061" s="4" t="s">
        <v>127</v>
      </c>
      <c r="M1061" s="156"/>
    </row>
    <row r="1062" spans="1:13" x14ac:dyDescent="0.2">
      <c r="A1062" s="147" t="s">
        <v>68</v>
      </c>
      <c r="B1062" s="178">
        <f t="shared" si="69"/>
        <v>46248</v>
      </c>
      <c r="C1062" s="4" t="s">
        <v>1004</v>
      </c>
      <c r="D1062" s="148" t="s">
        <v>1306</v>
      </c>
      <c r="E1062" s="148" t="s">
        <v>125</v>
      </c>
      <c r="F1062" s="149">
        <v>20</v>
      </c>
      <c r="G1062" s="150">
        <v>85</v>
      </c>
      <c r="H1062" s="150">
        <f t="shared" si="70"/>
        <v>1700</v>
      </c>
      <c r="I1062" s="37">
        <v>0</v>
      </c>
      <c r="J1062" s="5">
        <f t="shared" si="71"/>
        <v>1700</v>
      </c>
      <c r="K1062" s="4" t="s">
        <v>126</v>
      </c>
      <c r="L1062" s="4" t="s">
        <v>127</v>
      </c>
      <c r="M1062" s="156"/>
    </row>
    <row r="1063" spans="1:13" x14ac:dyDescent="0.2">
      <c r="A1063" s="147" t="s">
        <v>68</v>
      </c>
      <c r="B1063" s="178">
        <f t="shared" si="69"/>
        <v>46248</v>
      </c>
      <c r="C1063" s="4" t="s">
        <v>1005</v>
      </c>
      <c r="D1063" s="148" t="s">
        <v>141</v>
      </c>
      <c r="E1063" s="148" t="s">
        <v>125</v>
      </c>
      <c r="F1063" s="149">
        <v>25</v>
      </c>
      <c r="G1063" s="150">
        <v>86</v>
      </c>
      <c r="H1063" s="150">
        <f t="shared" si="70"/>
        <v>2150</v>
      </c>
      <c r="I1063" s="37">
        <v>0</v>
      </c>
      <c r="J1063" s="5">
        <f t="shared" si="71"/>
        <v>2150</v>
      </c>
      <c r="K1063" s="4" t="s">
        <v>126</v>
      </c>
      <c r="L1063" s="4" t="s">
        <v>127</v>
      </c>
      <c r="M1063" s="156"/>
    </row>
    <row r="1064" spans="1:13" x14ac:dyDescent="0.2">
      <c r="A1064" s="147" t="s">
        <v>68</v>
      </c>
      <c r="B1064" s="178">
        <f t="shared" si="69"/>
        <v>46248</v>
      </c>
      <c r="C1064" s="4" t="s">
        <v>1006</v>
      </c>
      <c r="D1064" s="148" t="s">
        <v>139</v>
      </c>
      <c r="E1064" s="148" t="s">
        <v>125</v>
      </c>
      <c r="F1064" s="149">
        <v>2</v>
      </c>
      <c r="G1064" s="150">
        <v>86</v>
      </c>
      <c r="H1064" s="150">
        <f t="shared" si="70"/>
        <v>172</v>
      </c>
      <c r="I1064" s="37">
        <v>0</v>
      </c>
      <c r="J1064" s="5">
        <f t="shared" si="71"/>
        <v>172</v>
      </c>
      <c r="K1064" s="4" t="s">
        <v>126</v>
      </c>
      <c r="L1064" s="4" t="s">
        <v>127</v>
      </c>
      <c r="M1064" s="156"/>
    </row>
    <row r="1065" spans="1:13" x14ac:dyDescent="0.2">
      <c r="A1065" s="147" t="s">
        <v>68</v>
      </c>
      <c r="B1065" s="178">
        <f t="shared" si="69"/>
        <v>46248</v>
      </c>
      <c r="C1065" s="4" t="s">
        <v>1007</v>
      </c>
      <c r="D1065" s="148" t="s">
        <v>1310</v>
      </c>
      <c r="E1065" s="148" t="s">
        <v>125</v>
      </c>
      <c r="F1065" s="149">
        <v>8</v>
      </c>
      <c r="G1065" s="150">
        <v>85</v>
      </c>
      <c r="H1065" s="150">
        <f t="shared" si="70"/>
        <v>680</v>
      </c>
      <c r="I1065" s="37">
        <v>0</v>
      </c>
      <c r="J1065" s="5">
        <f t="shared" si="71"/>
        <v>680</v>
      </c>
      <c r="K1065" s="4" t="s">
        <v>126</v>
      </c>
      <c r="L1065" s="4" t="s">
        <v>127</v>
      </c>
      <c r="M1065" s="156"/>
    </row>
    <row r="1066" spans="1:13" x14ac:dyDescent="0.2">
      <c r="A1066" s="147" t="s">
        <v>68</v>
      </c>
      <c r="B1066" s="178">
        <f t="shared" si="69"/>
        <v>46248</v>
      </c>
      <c r="C1066" s="4" t="s">
        <v>1008</v>
      </c>
      <c r="D1066" s="148" t="s">
        <v>1309</v>
      </c>
      <c r="E1066" s="148" t="s">
        <v>125</v>
      </c>
      <c r="F1066" s="149">
        <v>12</v>
      </c>
      <c r="G1066" s="150">
        <v>85</v>
      </c>
      <c r="H1066" s="150">
        <f t="shared" si="70"/>
        <v>1020</v>
      </c>
      <c r="I1066" s="37">
        <v>0</v>
      </c>
      <c r="J1066" s="5">
        <f t="shared" si="71"/>
        <v>1020</v>
      </c>
      <c r="K1066" s="4" t="s">
        <v>126</v>
      </c>
      <c r="L1066" s="4" t="s">
        <v>127</v>
      </c>
      <c r="M1066" s="156"/>
    </row>
    <row r="1067" spans="1:13" x14ac:dyDescent="0.2">
      <c r="A1067" s="147" t="s">
        <v>68</v>
      </c>
      <c r="B1067" s="178">
        <f t="shared" si="69"/>
        <v>46248</v>
      </c>
      <c r="C1067" s="4" t="s">
        <v>1009</v>
      </c>
      <c r="D1067" s="148" t="s">
        <v>1308</v>
      </c>
      <c r="E1067" s="148" t="s">
        <v>125</v>
      </c>
      <c r="F1067" s="149">
        <v>8</v>
      </c>
      <c r="G1067" s="150">
        <v>85</v>
      </c>
      <c r="H1067" s="150">
        <f t="shared" si="70"/>
        <v>680</v>
      </c>
      <c r="I1067" s="37">
        <v>0</v>
      </c>
      <c r="J1067" s="5">
        <f t="shared" si="71"/>
        <v>680</v>
      </c>
      <c r="K1067" s="4" t="s">
        <v>126</v>
      </c>
      <c r="L1067" s="4" t="s">
        <v>127</v>
      </c>
      <c r="M1067" s="156"/>
    </row>
    <row r="1068" spans="1:13" x14ac:dyDescent="0.2">
      <c r="A1068" s="147" t="s">
        <v>68</v>
      </c>
      <c r="B1068" s="178">
        <f t="shared" si="69"/>
        <v>46248</v>
      </c>
      <c r="C1068" s="4" t="s">
        <v>1010</v>
      </c>
      <c r="D1068" s="148" t="s">
        <v>1325</v>
      </c>
      <c r="E1068" s="148" t="s">
        <v>125</v>
      </c>
      <c r="F1068" s="149">
        <v>15</v>
      </c>
      <c r="G1068" s="150">
        <v>86</v>
      </c>
      <c r="H1068" s="150">
        <f t="shared" si="70"/>
        <v>1290</v>
      </c>
      <c r="I1068" s="37">
        <v>0</v>
      </c>
      <c r="J1068" s="5">
        <f t="shared" si="71"/>
        <v>1290</v>
      </c>
      <c r="K1068" s="4" t="s">
        <v>126</v>
      </c>
      <c r="L1068" s="4" t="s">
        <v>127</v>
      </c>
      <c r="M1068" s="156"/>
    </row>
    <row r="1069" spans="1:13" x14ac:dyDescent="0.2">
      <c r="A1069" s="147" t="s">
        <v>68</v>
      </c>
      <c r="B1069" s="178">
        <f t="shared" si="69"/>
        <v>46248</v>
      </c>
      <c r="C1069" s="4" t="s">
        <v>1011</v>
      </c>
      <c r="D1069" s="148" t="s">
        <v>145</v>
      </c>
      <c r="E1069" s="148" t="s">
        <v>125</v>
      </c>
      <c r="F1069" s="149">
        <v>25</v>
      </c>
      <c r="G1069" s="150">
        <v>95</v>
      </c>
      <c r="H1069" s="150">
        <f t="shared" si="70"/>
        <v>2375</v>
      </c>
      <c r="I1069" s="37">
        <v>0</v>
      </c>
      <c r="J1069" s="5">
        <f t="shared" si="71"/>
        <v>2375</v>
      </c>
      <c r="K1069" s="4" t="s">
        <v>126</v>
      </c>
      <c r="L1069" s="4" t="s">
        <v>127</v>
      </c>
      <c r="M1069" s="156"/>
    </row>
    <row r="1070" spans="1:13" x14ac:dyDescent="0.2">
      <c r="A1070" s="147" t="s">
        <v>68</v>
      </c>
      <c r="B1070" s="178">
        <f t="shared" si="69"/>
        <v>46248</v>
      </c>
      <c r="C1070" s="4" t="s">
        <v>1011</v>
      </c>
      <c r="D1070" s="148" t="s">
        <v>145</v>
      </c>
      <c r="E1070" s="148" t="s">
        <v>125</v>
      </c>
      <c r="F1070" s="149">
        <v>6</v>
      </c>
      <c r="G1070" s="150">
        <v>85</v>
      </c>
      <c r="H1070" s="150">
        <f t="shared" si="70"/>
        <v>510</v>
      </c>
      <c r="I1070" s="37">
        <v>0</v>
      </c>
      <c r="J1070" s="5">
        <f t="shared" si="71"/>
        <v>510</v>
      </c>
      <c r="K1070" s="4" t="s">
        <v>126</v>
      </c>
      <c r="L1070" s="4" t="s">
        <v>127</v>
      </c>
      <c r="M1070" s="156"/>
    </row>
    <row r="1071" spans="1:13" x14ac:dyDescent="0.2">
      <c r="A1071" s="147" t="s">
        <v>68</v>
      </c>
      <c r="B1071" s="178">
        <f t="shared" si="69"/>
        <v>46248</v>
      </c>
      <c r="C1071" s="4" t="s">
        <v>1012</v>
      </c>
      <c r="D1071" s="148" t="s">
        <v>1311</v>
      </c>
      <c r="E1071" s="148" t="s">
        <v>125</v>
      </c>
      <c r="F1071" s="149">
        <v>5</v>
      </c>
      <c r="G1071" s="150">
        <v>85</v>
      </c>
      <c r="H1071" s="150">
        <f t="shared" si="70"/>
        <v>425</v>
      </c>
      <c r="I1071" s="37">
        <v>0</v>
      </c>
      <c r="J1071" s="5">
        <f t="shared" si="71"/>
        <v>425</v>
      </c>
      <c r="K1071" s="4" t="s">
        <v>126</v>
      </c>
      <c r="L1071" s="4" t="s">
        <v>127</v>
      </c>
      <c r="M1071" s="156"/>
    </row>
    <row r="1072" spans="1:13" x14ac:dyDescent="0.2">
      <c r="A1072" s="147" t="s">
        <v>68</v>
      </c>
      <c r="B1072" s="178">
        <f t="shared" si="69"/>
        <v>46248</v>
      </c>
      <c r="C1072" s="4" t="s">
        <v>1013</v>
      </c>
      <c r="D1072" s="148" t="s">
        <v>147</v>
      </c>
      <c r="E1072" s="148" t="s">
        <v>125</v>
      </c>
      <c r="F1072" s="149">
        <v>35</v>
      </c>
      <c r="G1072" s="150">
        <v>85</v>
      </c>
      <c r="H1072" s="150">
        <f t="shared" si="70"/>
        <v>2975</v>
      </c>
      <c r="I1072" s="37">
        <v>0</v>
      </c>
      <c r="J1072" s="5">
        <f t="shared" si="71"/>
        <v>2975</v>
      </c>
      <c r="K1072" s="4" t="s">
        <v>126</v>
      </c>
      <c r="L1072" s="4" t="s">
        <v>127</v>
      </c>
      <c r="M1072" s="156"/>
    </row>
    <row r="1073" spans="1:13" x14ac:dyDescent="0.2">
      <c r="A1073" s="147" t="s">
        <v>68</v>
      </c>
      <c r="B1073" s="178">
        <f t="shared" si="69"/>
        <v>46248</v>
      </c>
      <c r="C1073" s="4" t="s">
        <v>1014</v>
      </c>
      <c r="D1073" s="148" t="s">
        <v>151</v>
      </c>
      <c r="E1073" s="148" t="s">
        <v>125</v>
      </c>
      <c r="F1073" s="149">
        <v>6</v>
      </c>
      <c r="G1073" s="150">
        <v>85</v>
      </c>
      <c r="H1073" s="150">
        <f t="shared" si="70"/>
        <v>510</v>
      </c>
      <c r="I1073" s="37">
        <v>0</v>
      </c>
      <c r="J1073" s="5">
        <f t="shared" si="71"/>
        <v>510</v>
      </c>
      <c r="K1073" s="4" t="s">
        <v>126</v>
      </c>
      <c r="L1073" s="4" t="s">
        <v>127</v>
      </c>
      <c r="M1073" s="156"/>
    </row>
    <row r="1074" spans="1:13" x14ac:dyDescent="0.2">
      <c r="A1074" s="147" t="s">
        <v>68</v>
      </c>
      <c r="B1074" s="178">
        <f t="shared" si="69"/>
        <v>46248</v>
      </c>
      <c r="C1074" s="4" t="s">
        <v>1015</v>
      </c>
      <c r="D1074" s="148" t="s">
        <v>8832</v>
      </c>
      <c r="E1074" s="148" t="s">
        <v>125</v>
      </c>
      <c r="F1074" s="149">
        <v>100</v>
      </c>
      <c r="G1074" s="150">
        <v>85</v>
      </c>
      <c r="H1074" s="150">
        <f t="shared" si="70"/>
        <v>8500</v>
      </c>
      <c r="I1074" s="37">
        <v>0</v>
      </c>
      <c r="J1074" s="5">
        <f t="shared" si="71"/>
        <v>8500</v>
      </c>
      <c r="K1074" s="4" t="s">
        <v>126</v>
      </c>
      <c r="L1074" s="4" t="s">
        <v>127</v>
      </c>
      <c r="M1074" s="156"/>
    </row>
    <row r="1075" spans="1:13" x14ac:dyDescent="0.2">
      <c r="A1075" s="147" t="s">
        <v>68</v>
      </c>
      <c r="B1075" s="178">
        <f t="shared" si="69"/>
        <v>46248</v>
      </c>
      <c r="C1075" s="4" t="s">
        <v>1016</v>
      </c>
      <c r="D1075" s="148" t="s">
        <v>264</v>
      </c>
      <c r="E1075" s="148" t="s">
        <v>125</v>
      </c>
      <c r="F1075" s="149">
        <v>2</v>
      </c>
      <c r="G1075" s="150">
        <v>100</v>
      </c>
      <c r="H1075" s="150">
        <f t="shared" si="70"/>
        <v>200</v>
      </c>
      <c r="I1075" s="37">
        <v>0</v>
      </c>
      <c r="J1075" s="5">
        <f t="shared" si="71"/>
        <v>200</v>
      </c>
      <c r="K1075" s="4" t="s">
        <v>126</v>
      </c>
      <c r="L1075" s="4" t="s">
        <v>127</v>
      </c>
      <c r="M1075" s="156"/>
    </row>
    <row r="1076" spans="1:13" x14ac:dyDescent="0.2">
      <c r="A1076" s="147" t="s">
        <v>68</v>
      </c>
      <c r="B1076" s="178">
        <f t="shared" si="69"/>
        <v>46248</v>
      </c>
      <c r="C1076" s="4" t="s">
        <v>1017</v>
      </c>
      <c r="D1076" s="4" t="s">
        <v>533</v>
      </c>
      <c r="E1076" s="148" t="s">
        <v>125</v>
      </c>
      <c r="F1076" s="149">
        <v>2</v>
      </c>
      <c r="G1076" s="150">
        <v>90</v>
      </c>
      <c r="H1076" s="150">
        <f t="shared" si="70"/>
        <v>180</v>
      </c>
      <c r="I1076" s="37">
        <v>0</v>
      </c>
      <c r="J1076" s="5">
        <f t="shared" si="71"/>
        <v>180</v>
      </c>
      <c r="K1076" s="4" t="s">
        <v>126</v>
      </c>
      <c r="L1076" s="4" t="s">
        <v>1094</v>
      </c>
      <c r="M1076" s="156"/>
    </row>
    <row r="1077" spans="1:13" x14ac:dyDescent="0.2">
      <c r="A1077" s="147" t="s">
        <v>68</v>
      </c>
      <c r="B1077" s="178">
        <f t="shared" si="69"/>
        <v>46248</v>
      </c>
      <c r="C1077" s="4" t="s">
        <v>1018</v>
      </c>
      <c r="D1077" s="148" t="s">
        <v>153</v>
      </c>
      <c r="E1077" s="148" t="s">
        <v>125</v>
      </c>
      <c r="F1077" s="149">
        <v>5.5</v>
      </c>
      <c r="G1077" s="150">
        <v>100</v>
      </c>
      <c r="H1077" s="150">
        <f t="shared" si="70"/>
        <v>550</v>
      </c>
      <c r="I1077" s="37">
        <v>0</v>
      </c>
      <c r="J1077" s="5">
        <f t="shared" si="71"/>
        <v>550</v>
      </c>
      <c r="K1077" s="4" t="s">
        <v>126</v>
      </c>
      <c r="L1077" s="4" t="s">
        <v>127</v>
      </c>
      <c r="M1077" s="156"/>
    </row>
    <row r="1078" spans="1:13" x14ac:dyDescent="0.2">
      <c r="A1078" s="147" t="s">
        <v>983</v>
      </c>
      <c r="B1078" s="178">
        <f t="shared" si="69"/>
        <v>46249</v>
      </c>
      <c r="C1078" s="4" t="s">
        <v>1019</v>
      </c>
      <c r="D1078" s="148" t="s">
        <v>1302</v>
      </c>
      <c r="E1078" s="148" t="s">
        <v>125</v>
      </c>
      <c r="F1078" s="149">
        <v>60</v>
      </c>
      <c r="G1078" s="150">
        <v>85</v>
      </c>
      <c r="H1078" s="150">
        <f t="shared" si="70"/>
        <v>5100</v>
      </c>
      <c r="I1078" s="37">
        <v>0</v>
      </c>
      <c r="J1078" s="5">
        <f t="shared" si="71"/>
        <v>5100</v>
      </c>
      <c r="K1078" s="4" t="s">
        <v>126</v>
      </c>
      <c r="L1078" s="4" t="s">
        <v>127</v>
      </c>
      <c r="M1078" s="156"/>
    </row>
    <row r="1079" spans="1:13" x14ac:dyDescent="0.2">
      <c r="A1079" s="147" t="s">
        <v>983</v>
      </c>
      <c r="B1079" s="178">
        <f t="shared" si="69"/>
        <v>46249</v>
      </c>
      <c r="C1079" s="4" t="s">
        <v>1019</v>
      </c>
      <c r="D1079" s="148" t="s">
        <v>1302</v>
      </c>
      <c r="E1079" s="148" t="s">
        <v>131</v>
      </c>
      <c r="F1079" s="149">
        <v>1</v>
      </c>
      <c r="G1079" s="150">
        <v>80</v>
      </c>
      <c r="H1079" s="150">
        <f t="shared" si="70"/>
        <v>80</v>
      </c>
      <c r="I1079" s="37">
        <v>0</v>
      </c>
      <c r="J1079" s="5">
        <f t="shared" si="71"/>
        <v>80</v>
      </c>
      <c r="K1079" s="4" t="s">
        <v>126</v>
      </c>
      <c r="L1079" s="4" t="s">
        <v>127</v>
      </c>
      <c r="M1079" s="156"/>
    </row>
    <row r="1080" spans="1:13" x14ac:dyDescent="0.2">
      <c r="A1080" s="147" t="s">
        <v>983</v>
      </c>
      <c r="B1080" s="178">
        <f t="shared" si="69"/>
        <v>46249</v>
      </c>
      <c r="C1080" s="4" t="s">
        <v>1020</v>
      </c>
      <c r="D1080" s="148" t="s">
        <v>1305</v>
      </c>
      <c r="E1080" s="148" t="s">
        <v>125</v>
      </c>
      <c r="F1080" s="149">
        <v>50</v>
      </c>
      <c r="G1080" s="150">
        <v>85</v>
      </c>
      <c r="H1080" s="150">
        <f t="shared" si="70"/>
        <v>4250</v>
      </c>
      <c r="I1080" s="37">
        <v>0</v>
      </c>
      <c r="J1080" s="5">
        <f t="shared" si="71"/>
        <v>4250</v>
      </c>
      <c r="K1080" s="4" t="s">
        <v>126</v>
      </c>
      <c r="L1080" s="4" t="s">
        <v>127</v>
      </c>
      <c r="M1080" s="156"/>
    </row>
    <row r="1081" spans="1:13" x14ac:dyDescent="0.2">
      <c r="A1081" s="147" t="s">
        <v>983</v>
      </c>
      <c r="B1081" s="178">
        <f t="shared" si="69"/>
        <v>46249</v>
      </c>
      <c r="C1081" s="4" t="s">
        <v>1021</v>
      </c>
      <c r="D1081" s="148" t="s">
        <v>1307</v>
      </c>
      <c r="E1081" s="148" t="s">
        <v>125</v>
      </c>
      <c r="F1081" s="149">
        <v>40</v>
      </c>
      <c r="G1081" s="150">
        <v>86</v>
      </c>
      <c r="H1081" s="150">
        <f t="shared" si="70"/>
        <v>3440</v>
      </c>
      <c r="I1081" s="37">
        <v>0</v>
      </c>
      <c r="J1081" s="5">
        <f t="shared" si="71"/>
        <v>3440</v>
      </c>
      <c r="K1081" s="4" t="s">
        <v>126</v>
      </c>
      <c r="L1081" s="4" t="s">
        <v>127</v>
      </c>
      <c r="M1081" s="156"/>
    </row>
    <row r="1082" spans="1:13" x14ac:dyDescent="0.2">
      <c r="A1082" s="147" t="s">
        <v>983</v>
      </c>
      <c r="B1082" s="178">
        <f t="shared" si="69"/>
        <v>46249</v>
      </c>
      <c r="C1082" s="4" t="s">
        <v>1021</v>
      </c>
      <c r="D1082" s="148" t="s">
        <v>1307</v>
      </c>
      <c r="E1082" s="148" t="s">
        <v>125</v>
      </c>
      <c r="F1082" s="149">
        <v>40</v>
      </c>
      <c r="G1082" s="150">
        <v>85</v>
      </c>
      <c r="H1082" s="150">
        <f t="shared" si="70"/>
        <v>3400</v>
      </c>
      <c r="I1082" s="37">
        <v>0</v>
      </c>
      <c r="J1082" s="5">
        <f t="shared" si="71"/>
        <v>3400</v>
      </c>
      <c r="K1082" s="4" t="s">
        <v>126</v>
      </c>
      <c r="L1082" s="4" t="s">
        <v>127</v>
      </c>
      <c r="M1082" s="156"/>
    </row>
    <row r="1083" spans="1:13" x14ac:dyDescent="0.2">
      <c r="A1083" s="147" t="s">
        <v>983</v>
      </c>
      <c r="B1083" s="178">
        <f t="shared" si="69"/>
        <v>46249</v>
      </c>
      <c r="C1083" s="4" t="s">
        <v>1021</v>
      </c>
      <c r="D1083" s="148" t="s">
        <v>1307</v>
      </c>
      <c r="E1083" s="148" t="s">
        <v>131</v>
      </c>
      <c r="F1083" s="149">
        <v>1</v>
      </c>
      <c r="G1083" s="150">
        <v>80</v>
      </c>
      <c r="H1083" s="150">
        <f t="shared" si="70"/>
        <v>80</v>
      </c>
      <c r="I1083" s="37">
        <v>0</v>
      </c>
      <c r="J1083" s="5">
        <f t="shared" si="71"/>
        <v>80</v>
      </c>
      <c r="K1083" s="4" t="s">
        <v>126</v>
      </c>
      <c r="L1083" s="4" t="s">
        <v>127</v>
      </c>
      <c r="M1083" s="156"/>
    </row>
    <row r="1084" spans="1:13" x14ac:dyDescent="0.2">
      <c r="A1084" s="147" t="s">
        <v>983</v>
      </c>
      <c r="B1084" s="178">
        <f t="shared" si="69"/>
        <v>46249</v>
      </c>
      <c r="C1084" s="4" t="s">
        <v>1022</v>
      </c>
      <c r="D1084" s="148" t="s">
        <v>1312</v>
      </c>
      <c r="E1084" s="148" t="s">
        <v>125</v>
      </c>
      <c r="F1084" s="149">
        <v>15</v>
      </c>
      <c r="G1084" s="150">
        <v>85</v>
      </c>
      <c r="H1084" s="150">
        <f t="shared" si="70"/>
        <v>1275</v>
      </c>
      <c r="I1084" s="37">
        <v>0</v>
      </c>
      <c r="J1084" s="5">
        <f t="shared" si="71"/>
        <v>1275</v>
      </c>
      <c r="K1084" s="4" t="s">
        <v>126</v>
      </c>
      <c r="L1084" s="4" t="s">
        <v>127</v>
      </c>
      <c r="M1084" s="156"/>
    </row>
    <row r="1085" spans="1:13" x14ac:dyDescent="0.2">
      <c r="A1085" s="147" t="s">
        <v>983</v>
      </c>
      <c r="B1085" s="178">
        <f t="shared" si="69"/>
        <v>46249</v>
      </c>
      <c r="C1085" s="4" t="s">
        <v>1023</v>
      </c>
      <c r="D1085" s="148" t="s">
        <v>1306</v>
      </c>
      <c r="E1085" s="148" t="s">
        <v>125</v>
      </c>
      <c r="F1085" s="149">
        <v>30</v>
      </c>
      <c r="G1085" s="150">
        <v>85</v>
      </c>
      <c r="H1085" s="150">
        <f t="shared" si="70"/>
        <v>2550</v>
      </c>
      <c r="I1085" s="37">
        <v>0</v>
      </c>
      <c r="J1085" s="5">
        <f t="shared" si="71"/>
        <v>2550</v>
      </c>
      <c r="K1085" s="4" t="s">
        <v>126</v>
      </c>
      <c r="L1085" s="4" t="s">
        <v>127</v>
      </c>
      <c r="M1085" s="156"/>
    </row>
    <row r="1086" spans="1:13" x14ac:dyDescent="0.2">
      <c r="A1086" s="147" t="s">
        <v>983</v>
      </c>
      <c r="B1086" s="178">
        <f t="shared" si="69"/>
        <v>46249</v>
      </c>
      <c r="C1086" s="4" t="s">
        <v>1024</v>
      </c>
      <c r="D1086" s="148" t="s">
        <v>141</v>
      </c>
      <c r="E1086" s="148" t="s">
        <v>125</v>
      </c>
      <c r="F1086" s="149">
        <v>10</v>
      </c>
      <c r="G1086" s="150">
        <v>86</v>
      </c>
      <c r="H1086" s="150">
        <f t="shared" si="70"/>
        <v>860</v>
      </c>
      <c r="I1086" s="37">
        <v>0</v>
      </c>
      <c r="J1086" s="5">
        <f t="shared" si="71"/>
        <v>860</v>
      </c>
      <c r="K1086" s="4" t="s">
        <v>126</v>
      </c>
      <c r="L1086" s="4" t="s">
        <v>127</v>
      </c>
      <c r="M1086" s="156"/>
    </row>
    <row r="1087" spans="1:13" x14ac:dyDescent="0.2">
      <c r="A1087" s="147" t="s">
        <v>983</v>
      </c>
      <c r="B1087" s="178">
        <f t="shared" si="69"/>
        <v>46249</v>
      </c>
      <c r="C1087" s="4" t="s">
        <v>1025</v>
      </c>
      <c r="D1087" s="148" t="s">
        <v>139</v>
      </c>
      <c r="E1087" s="148" t="s">
        <v>125</v>
      </c>
      <c r="F1087" s="149">
        <v>2</v>
      </c>
      <c r="G1087" s="150">
        <v>86</v>
      </c>
      <c r="H1087" s="150">
        <f t="shared" si="70"/>
        <v>172</v>
      </c>
      <c r="I1087" s="37">
        <v>0</v>
      </c>
      <c r="J1087" s="5">
        <f t="shared" si="71"/>
        <v>172</v>
      </c>
      <c r="K1087" s="4" t="s">
        <v>126</v>
      </c>
      <c r="L1087" s="4" t="s">
        <v>127</v>
      </c>
      <c r="M1087" s="156"/>
    </row>
    <row r="1088" spans="1:13" x14ac:dyDescent="0.2">
      <c r="A1088" s="147" t="s">
        <v>983</v>
      </c>
      <c r="B1088" s="178">
        <f t="shared" si="69"/>
        <v>46249</v>
      </c>
      <c r="C1088" s="4" t="s">
        <v>1026</v>
      </c>
      <c r="D1088" s="148" t="s">
        <v>1310</v>
      </c>
      <c r="E1088" s="148" t="s">
        <v>125</v>
      </c>
      <c r="F1088" s="149">
        <v>8</v>
      </c>
      <c r="G1088" s="150">
        <v>85</v>
      </c>
      <c r="H1088" s="150">
        <f t="shared" si="70"/>
        <v>680</v>
      </c>
      <c r="I1088" s="37">
        <v>0</v>
      </c>
      <c r="J1088" s="5">
        <f t="shared" si="71"/>
        <v>680</v>
      </c>
      <c r="K1088" s="4" t="s">
        <v>126</v>
      </c>
      <c r="L1088" s="4" t="s">
        <v>127</v>
      </c>
      <c r="M1088" s="156"/>
    </row>
    <row r="1089" spans="1:13" x14ac:dyDescent="0.2">
      <c r="A1089" s="147" t="s">
        <v>983</v>
      </c>
      <c r="B1089" s="178">
        <f t="shared" si="69"/>
        <v>46249</v>
      </c>
      <c r="C1089" s="4" t="s">
        <v>1027</v>
      </c>
      <c r="D1089" s="148" t="s">
        <v>1309</v>
      </c>
      <c r="E1089" s="148" t="s">
        <v>125</v>
      </c>
      <c r="F1089" s="149">
        <v>12</v>
      </c>
      <c r="G1089" s="150">
        <v>85</v>
      </c>
      <c r="H1089" s="150">
        <f t="shared" si="70"/>
        <v>1020</v>
      </c>
      <c r="I1089" s="37">
        <v>0</v>
      </c>
      <c r="J1089" s="5">
        <f t="shared" si="71"/>
        <v>1020</v>
      </c>
      <c r="K1089" s="4" t="s">
        <v>126</v>
      </c>
      <c r="L1089" s="4" t="s">
        <v>127</v>
      </c>
      <c r="M1089" s="156"/>
    </row>
    <row r="1090" spans="1:13" x14ac:dyDescent="0.2">
      <c r="A1090" s="147" t="s">
        <v>983</v>
      </c>
      <c r="B1090" s="178">
        <f t="shared" si="69"/>
        <v>46249</v>
      </c>
      <c r="C1090" s="4" t="s">
        <v>1028</v>
      </c>
      <c r="D1090" s="148" t="s">
        <v>134</v>
      </c>
      <c r="E1090" s="148" t="s">
        <v>125</v>
      </c>
      <c r="F1090" s="149">
        <v>10</v>
      </c>
      <c r="G1090" s="150">
        <v>85</v>
      </c>
      <c r="H1090" s="150">
        <f t="shared" si="70"/>
        <v>850</v>
      </c>
      <c r="I1090" s="37">
        <v>0</v>
      </c>
      <c r="J1090" s="5">
        <f t="shared" si="71"/>
        <v>850</v>
      </c>
      <c r="K1090" s="4" t="s">
        <v>126</v>
      </c>
      <c r="L1090" s="4" t="s">
        <v>127</v>
      </c>
      <c r="M1090" s="156"/>
    </row>
    <row r="1091" spans="1:13" x14ac:dyDescent="0.2">
      <c r="A1091" s="147" t="s">
        <v>983</v>
      </c>
      <c r="B1091" s="178">
        <f t="shared" si="69"/>
        <v>46249</v>
      </c>
      <c r="C1091" s="4" t="s">
        <v>1029</v>
      </c>
      <c r="D1091" s="148" t="s">
        <v>1311</v>
      </c>
      <c r="E1091" s="148" t="s">
        <v>125</v>
      </c>
      <c r="F1091" s="149">
        <v>5</v>
      </c>
      <c r="G1091" s="150">
        <v>85</v>
      </c>
      <c r="H1091" s="150">
        <f t="shared" si="70"/>
        <v>425</v>
      </c>
      <c r="I1091" s="37">
        <v>0</v>
      </c>
      <c r="J1091" s="5">
        <f t="shared" si="71"/>
        <v>425</v>
      </c>
      <c r="K1091" s="4" t="s">
        <v>126</v>
      </c>
      <c r="L1091" s="4" t="s">
        <v>127</v>
      </c>
      <c r="M1091" s="156"/>
    </row>
    <row r="1092" spans="1:13" x14ac:dyDescent="0.2">
      <c r="A1092" s="147" t="s">
        <v>983</v>
      </c>
      <c r="B1092" s="178">
        <f t="shared" si="69"/>
        <v>46249</v>
      </c>
      <c r="C1092" s="4" t="s">
        <v>1030</v>
      </c>
      <c r="D1092" s="148" t="s">
        <v>1325</v>
      </c>
      <c r="E1092" s="148" t="s">
        <v>125</v>
      </c>
      <c r="F1092" s="149">
        <v>18</v>
      </c>
      <c r="G1092" s="150">
        <v>86</v>
      </c>
      <c r="H1092" s="150">
        <f t="shared" si="70"/>
        <v>1548</v>
      </c>
      <c r="I1092" s="37">
        <v>0</v>
      </c>
      <c r="J1092" s="5">
        <f t="shared" si="71"/>
        <v>1548</v>
      </c>
      <c r="K1092" s="4" t="s">
        <v>126</v>
      </c>
      <c r="L1092" s="4" t="s">
        <v>127</v>
      </c>
      <c r="M1092" s="156"/>
    </row>
    <row r="1093" spans="1:13" x14ac:dyDescent="0.2">
      <c r="A1093" s="147" t="s">
        <v>983</v>
      </c>
      <c r="B1093" s="178">
        <f t="shared" si="69"/>
        <v>46249</v>
      </c>
      <c r="C1093" s="4" t="s">
        <v>1031</v>
      </c>
      <c r="D1093" s="148" t="s">
        <v>145</v>
      </c>
      <c r="E1093" s="148" t="s">
        <v>125</v>
      </c>
      <c r="F1093" s="149">
        <v>25</v>
      </c>
      <c r="G1093" s="150">
        <v>95</v>
      </c>
      <c r="H1093" s="150">
        <f t="shared" si="70"/>
        <v>2375</v>
      </c>
      <c r="I1093" s="37">
        <v>0</v>
      </c>
      <c r="J1093" s="5">
        <f t="shared" si="71"/>
        <v>2375</v>
      </c>
      <c r="K1093" s="4" t="s">
        <v>126</v>
      </c>
      <c r="L1093" s="4" t="s">
        <v>127</v>
      </c>
      <c r="M1093" s="156"/>
    </row>
    <row r="1094" spans="1:13" x14ac:dyDescent="0.2">
      <c r="A1094" s="147" t="s">
        <v>983</v>
      </c>
      <c r="B1094" s="178">
        <f t="shared" si="69"/>
        <v>46249</v>
      </c>
      <c r="C1094" s="4" t="s">
        <v>1031</v>
      </c>
      <c r="D1094" s="148" t="s">
        <v>145</v>
      </c>
      <c r="E1094" s="148" t="s">
        <v>125</v>
      </c>
      <c r="F1094" s="149">
        <v>12</v>
      </c>
      <c r="G1094" s="150">
        <v>85</v>
      </c>
      <c r="H1094" s="150">
        <f t="shared" si="70"/>
        <v>1020</v>
      </c>
      <c r="I1094" s="37">
        <v>0</v>
      </c>
      <c r="J1094" s="5">
        <f t="shared" si="71"/>
        <v>1020</v>
      </c>
      <c r="K1094" s="4" t="s">
        <v>126</v>
      </c>
      <c r="L1094" s="4" t="s">
        <v>127</v>
      </c>
      <c r="M1094" s="156"/>
    </row>
    <row r="1095" spans="1:13" x14ac:dyDescent="0.2">
      <c r="A1095" s="147" t="s">
        <v>983</v>
      </c>
      <c r="B1095" s="178">
        <f t="shared" si="69"/>
        <v>46249</v>
      </c>
      <c r="C1095" s="4" t="s">
        <v>1031</v>
      </c>
      <c r="D1095" s="148" t="s">
        <v>145</v>
      </c>
      <c r="E1095" s="148" t="s">
        <v>149</v>
      </c>
      <c r="F1095" s="149">
        <v>2</v>
      </c>
      <c r="G1095" s="150">
        <v>800</v>
      </c>
      <c r="H1095" s="150">
        <f t="shared" si="70"/>
        <v>1600</v>
      </c>
      <c r="I1095" s="37">
        <v>0</v>
      </c>
      <c r="J1095" s="5">
        <f t="shared" si="71"/>
        <v>1600</v>
      </c>
      <c r="K1095" s="4" t="s">
        <v>126</v>
      </c>
      <c r="L1095" s="4" t="s">
        <v>127</v>
      </c>
      <c r="M1095" s="156"/>
    </row>
    <row r="1096" spans="1:13" x14ac:dyDescent="0.2">
      <c r="A1096" s="147" t="s">
        <v>983</v>
      </c>
      <c r="B1096" s="178">
        <f t="shared" si="69"/>
        <v>46249</v>
      </c>
      <c r="C1096" s="4" t="s">
        <v>1032</v>
      </c>
      <c r="D1096" s="148" t="s">
        <v>147</v>
      </c>
      <c r="E1096" s="148" t="s">
        <v>125</v>
      </c>
      <c r="F1096" s="149">
        <v>36</v>
      </c>
      <c r="G1096" s="150">
        <v>85</v>
      </c>
      <c r="H1096" s="150">
        <f t="shared" si="70"/>
        <v>3060</v>
      </c>
      <c r="I1096" s="37">
        <v>0</v>
      </c>
      <c r="J1096" s="5">
        <f t="shared" si="71"/>
        <v>3060</v>
      </c>
      <c r="K1096" s="4" t="s">
        <v>126</v>
      </c>
      <c r="L1096" s="4" t="s">
        <v>127</v>
      </c>
      <c r="M1096" s="156"/>
    </row>
    <row r="1097" spans="1:13" x14ac:dyDescent="0.2">
      <c r="A1097" s="147" t="s">
        <v>983</v>
      </c>
      <c r="B1097" s="178">
        <f t="shared" si="69"/>
        <v>46249</v>
      </c>
      <c r="C1097" s="4" t="s">
        <v>1033</v>
      </c>
      <c r="D1097" s="148" t="s">
        <v>151</v>
      </c>
      <c r="E1097" s="148" t="s">
        <v>125</v>
      </c>
      <c r="F1097" s="149">
        <v>7</v>
      </c>
      <c r="G1097" s="150">
        <v>85</v>
      </c>
      <c r="H1097" s="150">
        <f t="shared" si="70"/>
        <v>595</v>
      </c>
      <c r="I1097" s="37">
        <v>0</v>
      </c>
      <c r="J1097" s="5">
        <f t="shared" si="71"/>
        <v>595</v>
      </c>
      <c r="K1097" s="4" t="s">
        <v>126</v>
      </c>
      <c r="L1097" s="4" t="s">
        <v>127</v>
      </c>
      <c r="M1097" s="156"/>
    </row>
    <row r="1098" spans="1:13" x14ac:dyDescent="0.2">
      <c r="A1098" s="147" t="s">
        <v>983</v>
      </c>
      <c r="B1098" s="178">
        <f t="shared" si="69"/>
        <v>46249</v>
      </c>
      <c r="C1098" s="4" t="s">
        <v>1034</v>
      </c>
      <c r="D1098" s="148" t="s">
        <v>264</v>
      </c>
      <c r="E1098" s="148" t="s">
        <v>125</v>
      </c>
      <c r="F1098" s="149">
        <v>2</v>
      </c>
      <c r="G1098" s="150">
        <v>100</v>
      </c>
      <c r="H1098" s="150">
        <f t="shared" si="70"/>
        <v>200</v>
      </c>
      <c r="I1098" s="37">
        <v>0</v>
      </c>
      <c r="J1098" s="5">
        <f t="shared" si="71"/>
        <v>200</v>
      </c>
      <c r="K1098" s="4" t="s">
        <v>126</v>
      </c>
      <c r="L1098" s="4" t="s">
        <v>127</v>
      </c>
      <c r="M1098" s="156"/>
    </row>
    <row r="1099" spans="1:13" x14ac:dyDescent="0.2">
      <c r="A1099" s="147" t="s">
        <v>983</v>
      </c>
      <c r="B1099" s="178">
        <f t="shared" si="69"/>
        <v>46249</v>
      </c>
      <c r="C1099" s="4" t="s">
        <v>1035</v>
      </c>
      <c r="D1099" s="148" t="s">
        <v>153</v>
      </c>
      <c r="E1099" s="148" t="s">
        <v>125</v>
      </c>
      <c r="F1099" s="149">
        <v>7</v>
      </c>
      <c r="G1099" s="150">
        <v>100</v>
      </c>
      <c r="H1099" s="150">
        <f t="shared" si="70"/>
        <v>700</v>
      </c>
      <c r="I1099" s="37">
        <v>0</v>
      </c>
      <c r="J1099" s="5">
        <f t="shared" si="71"/>
        <v>700</v>
      </c>
      <c r="K1099" s="4" t="s">
        <v>126</v>
      </c>
      <c r="L1099" s="4" t="s">
        <v>127</v>
      </c>
      <c r="M1099" s="156"/>
    </row>
    <row r="1100" spans="1:13" x14ac:dyDescent="0.2">
      <c r="A1100" s="147" t="s">
        <v>983</v>
      </c>
      <c r="B1100" s="178">
        <f t="shared" si="69"/>
        <v>46249</v>
      </c>
      <c r="C1100" s="4" t="s">
        <v>1035</v>
      </c>
      <c r="D1100" s="148" t="s">
        <v>153</v>
      </c>
      <c r="E1100" s="148" t="s">
        <v>149</v>
      </c>
      <c r="F1100" s="149">
        <v>3</v>
      </c>
      <c r="G1100" s="150">
        <v>800</v>
      </c>
      <c r="H1100" s="150">
        <f t="shared" si="70"/>
        <v>2400</v>
      </c>
      <c r="I1100" s="37">
        <v>0</v>
      </c>
      <c r="J1100" s="5">
        <f t="shared" si="71"/>
        <v>2400</v>
      </c>
      <c r="K1100" s="4" t="s">
        <v>126</v>
      </c>
      <c r="L1100" s="4" t="s">
        <v>127</v>
      </c>
      <c r="M1100" s="156"/>
    </row>
    <row r="1101" spans="1:13" x14ac:dyDescent="0.2">
      <c r="A1101" s="147" t="s">
        <v>983</v>
      </c>
      <c r="B1101" s="178">
        <f t="shared" si="69"/>
        <v>46249</v>
      </c>
      <c r="C1101" s="4" t="s">
        <v>1036</v>
      </c>
      <c r="D1101" s="148" t="s">
        <v>1037</v>
      </c>
      <c r="E1101" s="148" t="s">
        <v>149</v>
      </c>
      <c r="F1101" s="149">
        <v>1</v>
      </c>
      <c r="G1101" s="150">
        <v>800</v>
      </c>
      <c r="H1101" s="150">
        <f t="shared" si="70"/>
        <v>800</v>
      </c>
      <c r="I1101" s="37">
        <v>0</v>
      </c>
      <c r="J1101" s="5">
        <f t="shared" si="71"/>
        <v>800</v>
      </c>
      <c r="K1101" s="4" t="s">
        <v>126</v>
      </c>
      <c r="L1101" s="4" t="s">
        <v>127</v>
      </c>
      <c r="M1101" s="156"/>
    </row>
    <row r="1102" spans="1:13" x14ac:dyDescent="0.2">
      <c r="A1102" s="147" t="s">
        <v>59</v>
      </c>
      <c r="B1102" s="178">
        <f t="shared" si="69"/>
        <v>46250</v>
      </c>
      <c r="C1102" s="4" t="s">
        <v>1038</v>
      </c>
      <c r="D1102" s="148" t="s">
        <v>1302</v>
      </c>
      <c r="E1102" s="148" t="s">
        <v>125</v>
      </c>
      <c r="F1102" s="149">
        <v>60</v>
      </c>
      <c r="G1102" s="150">
        <v>85</v>
      </c>
      <c r="H1102" s="150">
        <f t="shared" si="70"/>
        <v>5100</v>
      </c>
      <c r="I1102" s="37">
        <v>0</v>
      </c>
      <c r="J1102" s="5">
        <f t="shared" si="71"/>
        <v>5100</v>
      </c>
      <c r="K1102" s="4" t="s">
        <v>126</v>
      </c>
      <c r="L1102" s="4" t="s">
        <v>127</v>
      </c>
      <c r="M1102" s="156"/>
    </row>
    <row r="1103" spans="1:13" x14ac:dyDescent="0.2">
      <c r="A1103" s="147" t="s">
        <v>59</v>
      </c>
      <c r="B1103" s="178">
        <f t="shared" si="69"/>
        <v>46250</v>
      </c>
      <c r="C1103" s="4" t="s">
        <v>1038</v>
      </c>
      <c r="D1103" s="148" t="s">
        <v>1302</v>
      </c>
      <c r="E1103" s="148" t="s">
        <v>131</v>
      </c>
      <c r="F1103" s="149">
        <v>1</v>
      </c>
      <c r="G1103" s="150">
        <v>80</v>
      </c>
      <c r="H1103" s="150">
        <f t="shared" si="70"/>
        <v>80</v>
      </c>
      <c r="I1103" s="37">
        <v>0</v>
      </c>
      <c r="J1103" s="5">
        <f t="shared" si="71"/>
        <v>80</v>
      </c>
      <c r="K1103" s="4" t="s">
        <v>126</v>
      </c>
      <c r="L1103" s="4" t="s">
        <v>127</v>
      </c>
      <c r="M1103" s="156"/>
    </row>
    <row r="1104" spans="1:13" x14ac:dyDescent="0.2">
      <c r="A1104" s="147" t="s">
        <v>59</v>
      </c>
      <c r="B1104" s="178">
        <f t="shared" si="69"/>
        <v>46250</v>
      </c>
      <c r="C1104" s="4" t="s">
        <v>1039</v>
      </c>
      <c r="D1104" s="148" t="s">
        <v>1305</v>
      </c>
      <c r="E1104" s="148" t="s">
        <v>125</v>
      </c>
      <c r="F1104" s="149">
        <v>50</v>
      </c>
      <c r="G1104" s="150">
        <v>85</v>
      </c>
      <c r="H1104" s="150">
        <f t="shared" si="70"/>
        <v>4250</v>
      </c>
      <c r="I1104" s="37">
        <v>0</v>
      </c>
      <c r="J1104" s="5">
        <f t="shared" si="71"/>
        <v>4250</v>
      </c>
      <c r="K1104" s="4" t="s">
        <v>126</v>
      </c>
      <c r="L1104" s="4" t="s">
        <v>127</v>
      </c>
      <c r="M1104" s="156"/>
    </row>
    <row r="1105" spans="1:13" x14ac:dyDescent="0.2">
      <c r="A1105" s="147" t="s">
        <v>59</v>
      </c>
      <c r="B1105" s="178">
        <f t="shared" si="69"/>
        <v>46250</v>
      </c>
      <c r="C1105" s="4" t="s">
        <v>1040</v>
      </c>
      <c r="D1105" s="148" t="s">
        <v>1307</v>
      </c>
      <c r="E1105" s="148" t="s">
        <v>125</v>
      </c>
      <c r="F1105" s="149">
        <v>40</v>
      </c>
      <c r="G1105" s="150">
        <v>86</v>
      </c>
      <c r="H1105" s="150">
        <f t="shared" si="70"/>
        <v>3440</v>
      </c>
      <c r="I1105" s="37">
        <v>0</v>
      </c>
      <c r="J1105" s="5">
        <f t="shared" si="71"/>
        <v>3440</v>
      </c>
      <c r="K1105" s="4" t="s">
        <v>126</v>
      </c>
      <c r="L1105" s="4" t="s">
        <v>127</v>
      </c>
      <c r="M1105" s="156"/>
    </row>
    <row r="1106" spans="1:13" x14ac:dyDescent="0.2">
      <c r="A1106" s="147" t="s">
        <v>59</v>
      </c>
      <c r="B1106" s="178">
        <f t="shared" si="69"/>
        <v>46250</v>
      </c>
      <c r="C1106" s="4" t="s">
        <v>1040</v>
      </c>
      <c r="D1106" s="148" t="s">
        <v>1307</v>
      </c>
      <c r="E1106" s="148" t="s">
        <v>125</v>
      </c>
      <c r="F1106" s="149">
        <v>45</v>
      </c>
      <c r="G1106" s="150">
        <v>85</v>
      </c>
      <c r="H1106" s="150">
        <f t="shared" si="70"/>
        <v>3825</v>
      </c>
      <c r="I1106" s="37">
        <v>0</v>
      </c>
      <c r="J1106" s="5">
        <f t="shared" si="71"/>
        <v>3825</v>
      </c>
      <c r="K1106" s="4" t="s">
        <v>126</v>
      </c>
      <c r="L1106" s="4" t="s">
        <v>127</v>
      </c>
      <c r="M1106" s="156"/>
    </row>
    <row r="1107" spans="1:13" x14ac:dyDescent="0.2">
      <c r="A1107" s="147" t="s">
        <v>59</v>
      </c>
      <c r="B1107" s="178">
        <f t="shared" si="69"/>
        <v>46250</v>
      </c>
      <c r="C1107" s="4" t="s">
        <v>1040</v>
      </c>
      <c r="D1107" s="148" t="s">
        <v>1307</v>
      </c>
      <c r="E1107" s="148" t="s">
        <v>131</v>
      </c>
      <c r="F1107" s="149">
        <v>1</v>
      </c>
      <c r="G1107" s="150">
        <v>80</v>
      </c>
      <c r="H1107" s="150">
        <f t="shared" si="70"/>
        <v>80</v>
      </c>
      <c r="I1107" s="37">
        <v>0</v>
      </c>
      <c r="J1107" s="5">
        <f t="shared" si="71"/>
        <v>80</v>
      </c>
      <c r="K1107" s="4" t="s">
        <v>126</v>
      </c>
      <c r="L1107" s="4" t="s">
        <v>127</v>
      </c>
      <c r="M1107" s="156"/>
    </row>
    <row r="1108" spans="1:13" x14ac:dyDescent="0.2">
      <c r="A1108" s="147" t="s">
        <v>59</v>
      </c>
      <c r="B1108" s="178">
        <f t="shared" si="69"/>
        <v>46250</v>
      </c>
      <c r="C1108" s="4" t="s">
        <v>1041</v>
      </c>
      <c r="D1108" s="148" t="s">
        <v>1306</v>
      </c>
      <c r="E1108" s="148" t="s">
        <v>125</v>
      </c>
      <c r="F1108" s="149">
        <v>20</v>
      </c>
      <c r="G1108" s="150">
        <v>85</v>
      </c>
      <c r="H1108" s="150">
        <f t="shared" si="70"/>
        <v>1700</v>
      </c>
      <c r="I1108" s="37">
        <v>0</v>
      </c>
      <c r="J1108" s="5">
        <f t="shared" si="71"/>
        <v>1700</v>
      </c>
      <c r="K1108" s="4" t="s">
        <v>126</v>
      </c>
      <c r="L1108" s="4" t="s">
        <v>127</v>
      </c>
      <c r="M1108" s="156"/>
    </row>
    <row r="1109" spans="1:13" x14ac:dyDescent="0.2">
      <c r="A1109" s="147" t="s">
        <v>59</v>
      </c>
      <c r="B1109" s="178">
        <f t="shared" si="69"/>
        <v>46250</v>
      </c>
      <c r="C1109" s="4" t="s">
        <v>1042</v>
      </c>
      <c r="D1109" s="148" t="s">
        <v>1311</v>
      </c>
      <c r="E1109" s="148" t="s">
        <v>125</v>
      </c>
      <c r="F1109" s="149">
        <v>5</v>
      </c>
      <c r="G1109" s="150">
        <v>85</v>
      </c>
      <c r="H1109" s="150">
        <f t="shared" si="70"/>
        <v>425</v>
      </c>
      <c r="I1109" s="37">
        <v>0</v>
      </c>
      <c r="J1109" s="5">
        <f t="shared" si="71"/>
        <v>425</v>
      </c>
      <c r="K1109" s="4" t="s">
        <v>126</v>
      </c>
      <c r="L1109" s="4" t="s">
        <v>127</v>
      </c>
      <c r="M1109" s="156"/>
    </row>
    <row r="1110" spans="1:13" x14ac:dyDescent="0.2">
      <c r="A1110" s="147" t="s">
        <v>59</v>
      </c>
      <c r="B1110" s="178">
        <f t="shared" si="69"/>
        <v>46250</v>
      </c>
      <c r="C1110" s="4" t="s">
        <v>1043</v>
      </c>
      <c r="D1110" s="148" t="s">
        <v>1312</v>
      </c>
      <c r="E1110" s="148" t="s">
        <v>125</v>
      </c>
      <c r="F1110" s="149">
        <v>15</v>
      </c>
      <c r="G1110" s="150">
        <v>85</v>
      </c>
      <c r="H1110" s="150">
        <f t="shared" si="70"/>
        <v>1275</v>
      </c>
      <c r="I1110" s="37">
        <v>0</v>
      </c>
      <c r="J1110" s="5">
        <f t="shared" si="71"/>
        <v>1275</v>
      </c>
      <c r="K1110" s="4" t="s">
        <v>126</v>
      </c>
      <c r="L1110" s="4" t="s">
        <v>127</v>
      </c>
      <c r="M1110" s="156"/>
    </row>
    <row r="1111" spans="1:13" x14ac:dyDescent="0.2">
      <c r="A1111" s="147" t="s">
        <v>59</v>
      </c>
      <c r="B1111" s="178">
        <f t="shared" si="69"/>
        <v>46250</v>
      </c>
      <c r="C1111" s="4" t="s">
        <v>1044</v>
      </c>
      <c r="D1111" s="148" t="s">
        <v>141</v>
      </c>
      <c r="E1111" s="148" t="s">
        <v>125</v>
      </c>
      <c r="F1111" s="149">
        <v>25</v>
      </c>
      <c r="G1111" s="150">
        <v>86</v>
      </c>
      <c r="H1111" s="150">
        <f t="shared" si="70"/>
        <v>2150</v>
      </c>
      <c r="I1111" s="37">
        <v>0</v>
      </c>
      <c r="J1111" s="5">
        <f t="shared" si="71"/>
        <v>2150</v>
      </c>
      <c r="K1111" s="4" t="s">
        <v>126</v>
      </c>
      <c r="L1111" s="4" t="s">
        <v>127</v>
      </c>
      <c r="M1111" s="156"/>
    </row>
    <row r="1112" spans="1:13" x14ac:dyDescent="0.2">
      <c r="A1112" s="147" t="s">
        <v>59</v>
      </c>
      <c r="B1112" s="178">
        <f t="shared" si="69"/>
        <v>46250</v>
      </c>
      <c r="C1112" s="4" t="s">
        <v>1045</v>
      </c>
      <c r="D1112" s="148" t="s">
        <v>139</v>
      </c>
      <c r="E1112" s="148" t="s">
        <v>125</v>
      </c>
      <c r="F1112" s="149">
        <v>2</v>
      </c>
      <c r="G1112" s="150">
        <v>86</v>
      </c>
      <c r="H1112" s="150">
        <f t="shared" si="70"/>
        <v>172</v>
      </c>
      <c r="I1112" s="37">
        <v>0</v>
      </c>
      <c r="J1112" s="5">
        <f t="shared" si="71"/>
        <v>172</v>
      </c>
      <c r="K1112" s="4" t="s">
        <v>126</v>
      </c>
      <c r="L1112" s="4" t="s">
        <v>127</v>
      </c>
      <c r="M1112" s="156"/>
    </row>
    <row r="1113" spans="1:13" x14ac:dyDescent="0.2">
      <c r="A1113" s="147" t="s">
        <v>59</v>
      </c>
      <c r="B1113" s="178">
        <f t="shared" ref="B1113:B1176" si="72">IF(A1113="","",IF(ISNUMBER(A1113),IFERROR(VLOOKUP(TEXT(A1113,"yyyy/mm/dd"),BSAD,2,FALSE),""),IFERROR(VLOOKUP(A1113,BSAD,2,FALSE),"")))</f>
        <v>46250</v>
      </c>
      <c r="C1113" s="4" t="s">
        <v>1046</v>
      </c>
      <c r="D1113" s="148" t="s">
        <v>1310</v>
      </c>
      <c r="E1113" s="148" t="s">
        <v>125</v>
      </c>
      <c r="F1113" s="149">
        <v>8</v>
      </c>
      <c r="G1113" s="150">
        <v>85</v>
      </c>
      <c r="H1113" s="150">
        <f t="shared" ref="H1113:H1176" si="73">IF($F1113="","",$F1113*$G1113)</f>
        <v>680</v>
      </c>
      <c r="I1113" s="37">
        <v>0</v>
      </c>
      <c r="J1113" s="5">
        <f t="shared" ref="J1113:J1176" si="74">IF($F1113="","",$H1113*(1-$I1113/100))</f>
        <v>680</v>
      </c>
      <c r="K1113" s="4" t="s">
        <v>126</v>
      </c>
      <c r="L1113" s="4" t="s">
        <v>127</v>
      </c>
      <c r="M1113" s="156"/>
    </row>
    <row r="1114" spans="1:13" x14ac:dyDescent="0.2">
      <c r="A1114" s="147" t="s">
        <v>59</v>
      </c>
      <c r="B1114" s="178">
        <f t="shared" si="72"/>
        <v>46250</v>
      </c>
      <c r="C1114" s="4" t="s">
        <v>1047</v>
      </c>
      <c r="D1114" s="148" t="s">
        <v>134</v>
      </c>
      <c r="E1114" s="148" t="s">
        <v>125</v>
      </c>
      <c r="F1114" s="149">
        <v>10</v>
      </c>
      <c r="G1114" s="150">
        <v>85</v>
      </c>
      <c r="H1114" s="150">
        <f t="shared" si="73"/>
        <v>850</v>
      </c>
      <c r="I1114" s="37">
        <v>0</v>
      </c>
      <c r="J1114" s="5">
        <f t="shared" si="74"/>
        <v>850</v>
      </c>
      <c r="K1114" s="4" t="s">
        <v>126</v>
      </c>
      <c r="L1114" s="4" t="s">
        <v>127</v>
      </c>
      <c r="M1114" s="156"/>
    </row>
    <row r="1115" spans="1:13" x14ac:dyDescent="0.2">
      <c r="A1115" s="147" t="s">
        <v>59</v>
      </c>
      <c r="B1115" s="178">
        <f t="shared" si="72"/>
        <v>46250</v>
      </c>
      <c r="C1115" s="4" t="s">
        <v>1048</v>
      </c>
      <c r="D1115" s="148" t="s">
        <v>1308</v>
      </c>
      <c r="E1115" s="148" t="s">
        <v>125</v>
      </c>
      <c r="F1115" s="149">
        <v>5</v>
      </c>
      <c r="G1115" s="150">
        <v>85</v>
      </c>
      <c r="H1115" s="150">
        <f t="shared" si="73"/>
        <v>425</v>
      </c>
      <c r="I1115" s="37">
        <v>0</v>
      </c>
      <c r="J1115" s="5">
        <f t="shared" si="74"/>
        <v>425</v>
      </c>
      <c r="K1115" s="4" t="s">
        <v>126</v>
      </c>
      <c r="L1115" s="4" t="s">
        <v>127</v>
      </c>
      <c r="M1115" s="156"/>
    </row>
    <row r="1116" spans="1:13" x14ac:dyDescent="0.2">
      <c r="A1116" s="147" t="s">
        <v>59</v>
      </c>
      <c r="B1116" s="178">
        <f t="shared" si="72"/>
        <v>46250</v>
      </c>
      <c r="C1116" s="4" t="s">
        <v>1049</v>
      </c>
      <c r="D1116" s="148" t="s">
        <v>1325</v>
      </c>
      <c r="E1116" s="148" t="s">
        <v>125</v>
      </c>
      <c r="F1116" s="149">
        <v>15</v>
      </c>
      <c r="G1116" s="150">
        <v>86</v>
      </c>
      <c r="H1116" s="150">
        <f t="shared" si="73"/>
        <v>1290</v>
      </c>
      <c r="I1116" s="37">
        <v>0</v>
      </c>
      <c r="J1116" s="5">
        <f t="shared" si="74"/>
        <v>1290</v>
      </c>
      <c r="K1116" s="4" t="s">
        <v>126</v>
      </c>
      <c r="L1116" s="4" t="s">
        <v>127</v>
      </c>
      <c r="M1116" s="156"/>
    </row>
    <row r="1117" spans="1:13" x14ac:dyDescent="0.2">
      <c r="A1117" s="147" t="s">
        <v>59</v>
      </c>
      <c r="B1117" s="178">
        <f t="shared" si="72"/>
        <v>46250</v>
      </c>
      <c r="C1117" s="4" t="s">
        <v>1050</v>
      </c>
      <c r="D1117" s="148" t="s">
        <v>145</v>
      </c>
      <c r="E1117" s="148" t="s">
        <v>125</v>
      </c>
      <c r="F1117" s="149">
        <v>25</v>
      </c>
      <c r="G1117" s="150">
        <v>95</v>
      </c>
      <c r="H1117" s="150">
        <f t="shared" si="73"/>
        <v>2375</v>
      </c>
      <c r="I1117" s="37">
        <v>0</v>
      </c>
      <c r="J1117" s="5">
        <f t="shared" si="74"/>
        <v>2375</v>
      </c>
      <c r="K1117" s="4" t="s">
        <v>126</v>
      </c>
      <c r="L1117" s="4" t="s">
        <v>127</v>
      </c>
      <c r="M1117" s="156"/>
    </row>
    <row r="1118" spans="1:13" x14ac:dyDescent="0.2">
      <c r="A1118" s="147" t="s">
        <v>59</v>
      </c>
      <c r="B1118" s="178">
        <f t="shared" si="72"/>
        <v>46250</v>
      </c>
      <c r="C1118" s="4" t="s">
        <v>1050</v>
      </c>
      <c r="D1118" s="148" t="s">
        <v>145</v>
      </c>
      <c r="E1118" s="148" t="s">
        <v>125</v>
      </c>
      <c r="F1118" s="149">
        <v>12</v>
      </c>
      <c r="G1118" s="150">
        <v>85</v>
      </c>
      <c r="H1118" s="150">
        <f t="shared" si="73"/>
        <v>1020</v>
      </c>
      <c r="I1118" s="37">
        <v>0</v>
      </c>
      <c r="J1118" s="5">
        <f t="shared" si="74"/>
        <v>1020</v>
      </c>
      <c r="K1118" s="4" t="s">
        <v>126</v>
      </c>
      <c r="L1118" s="4" t="s">
        <v>127</v>
      </c>
      <c r="M1118" s="156"/>
    </row>
    <row r="1119" spans="1:13" x14ac:dyDescent="0.2">
      <c r="A1119" s="147" t="s">
        <v>59</v>
      </c>
      <c r="B1119" s="178">
        <f t="shared" si="72"/>
        <v>46250</v>
      </c>
      <c r="C1119" s="4" t="s">
        <v>1051</v>
      </c>
      <c r="D1119" s="148" t="s">
        <v>147</v>
      </c>
      <c r="E1119" s="148" t="s">
        <v>125</v>
      </c>
      <c r="F1119" s="149">
        <v>38</v>
      </c>
      <c r="G1119" s="150">
        <v>85</v>
      </c>
      <c r="H1119" s="150">
        <f t="shared" si="73"/>
        <v>3230</v>
      </c>
      <c r="I1119" s="37">
        <v>0</v>
      </c>
      <c r="J1119" s="5">
        <f t="shared" si="74"/>
        <v>3230</v>
      </c>
      <c r="K1119" s="4" t="s">
        <v>126</v>
      </c>
      <c r="L1119" s="4" t="s">
        <v>127</v>
      </c>
      <c r="M1119" s="156"/>
    </row>
    <row r="1120" spans="1:13" x14ac:dyDescent="0.2">
      <c r="A1120" s="147" t="s">
        <v>59</v>
      </c>
      <c r="B1120" s="178">
        <f t="shared" si="72"/>
        <v>46250</v>
      </c>
      <c r="C1120" s="4" t="s">
        <v>1052</v>
      </c>
      <c r="D1120" s="148" t="s">
        <v>1309</v>
      </c>
      <c r="E1120" s="148" t="s">
        <v>125</v>
      </c>
      <c r="F1120" s="149">
        <v>12</v>
      </c>
      <c r="G1120" s="150">
        <v>85</v>
      </c>
      <c r="H1120" s="150">
        <f t="shared" si="73"/>
        <v>1020</v>
      </c>
      <c r="I1120" s="37">
        <v>0</v>
      </c>
      <c r="J1120" s="5">
        <f t="shared" si="74"/>
        <v>1020</v>
      </c>
      <c r="K1120" s="4" t="s">
        <v>126</v>
      </c>
      <c r="L1120" s="4" t="s">
        <v>127</v>
      </c>
      <c r="M1120" s="156"/>
    </row>
    <row r="1121" spans="1:13" x14ac:dyDescent="0.2">
      <c r="A1121" s="147" t="s">
        <v>59</v>
      </c>
      <c r="B1121" s="178">
        <f t="shared" si="72"/>
        <v>46250</v>
      </c>
      <c r="C1121" s="4" t="s">
        <v>1053</v>
      </c>
      <c r="D1121" s="148" t="s">
        <v>153</v>
      </c>
      <c r="E1121" s="148" t="s">
        <v>125</v>
      </c>
      <c r="F1121" s="149">
        <v>4.5</v>
      </c>
      <c r="G1121" s="150">
        <v>100</v>
      </c>
      <c r="H1121" s="150">
        <f t="shared" si="73"/>
        <v>450</v>
      </c>
      <c r="I1121" s="37">
        <v>0</v>
      </c>
      <c r="J1121" s="5">
        <f t="shared" si="74"/>
        <v>450</v>
      </c>
      <c r="K1121" s="4" t="s">
        <v>126</v>
      </c>
      <c r="L1121" s="4" t="s">
        <v>127</v>
      </c>
      <c r="M1121" s="156"/>
    </row>
    <row r="1122" spans="1:13" x14ac:dyDescent="0.2">
      <c r="A1122" s="147" t="s">
        <v>59</v>
      </c>
      <c r="B1122" s="178">
        <f t="shared" si="72"/>
        <v>46250</v>
      </c>
      <c r="C1122" s="4" t="s">
        <v>1053</v>
      </c>
      <c r="D1122" s="148" t="s">
        <v>153</v>
      </c>
      <c r="E1122" s="148" t="s">
        <v>149</v>
      </c>
      <c r="F1122" s="149">
        <v>11</v>
      </c>
      <c r="G1122" s="150">
        <v>850</v>
      </c>
      <c r="H1122" s="150">
        <f t="shared" si="73"/>
        <v>9350</v>
      </c>
      <c r="I1122" s="37">
        <v>0</v>
      </c>
      <c r="J1122" s="5">
        <f t="shared" si="74"/>
        <v>9350</v>
      </c>
      <c r="K1122" s="4" t="s">
        <v>126</v>
      </c>
      <c r="L1122" s="4" t="s">
        <v>127</v>
      </c>
      <c r="M1122" s="156"/>
    </row>
    <row r="1123" spans="1:13" x14ac:dyDescent="0.2">
      <c r="A1123" s="147" t="s">
        <v>59</v>
      </c>
      <c r="B1123" s="178">
        <f t="shared" si="72"/>
        <v>46250</v>
      </c>
      <c r="C1123" s="4" t="s">
        <v>1053</v>
      </c>
      <c r="D1123" s="148" t="s">
        <v>153</v>
      </c>
      <c r="E1123" s="148" t="s">
        <v>215</v>
      </c>
      <c r="F1123" s="149">
        <v>0.5</v>
      </c>
      <c r="G1123" s="150">
        <v>800</v>
      </c>
      <c r="H1123" s="150">
        <f t="shared" si="73"/>
        <v>400</v>
      </c>
      <c r="I1123" s="37">
        <v>0</v>
      </c>
      <c r="J1123" s="5">
        <f t="shared" si="74"/>
        <v>400</v>
      </c>
      <c r="K1123" s="4" t="s">
        <v>126</v>
      </c>
      <c r="L1123" s="4" t="s">
        <v>127</v>
      </c>
      <c r="M1123" s="156"/>
    </row>
    <row r="1124" spans="1:13" x14ac:dyDescent="0.2">
      <c r="A1124" s="147" t="s">
        <v>1054</v>
      </c>
      <c r="B1124" s="178">
        <f t="shared" si="72"/>
        <v>46251</v>
      </c>
      <c r="C1124" s="4" t="s">
        <v>1055</v>
      </c>
      <c r="D1124" s="148" t="s">
        <v>1302</v>
      </c>
      <c r="E1124" s="148" t="s">
        <v>125</v>
      </c>
      <c r="F1124" s="149">
        <v>40</v>
      </c>
      <c r="G1124" s="150">
        <v>85</v>
      </c>
      <c r="H1124" s="150">
        <f t="shared" si="73"/>
        <v>3400</v>
      </c>
      <c r="I1124" s="37">
        <v>0</v>
      </c>
      <c r="J1124" s="5">
        <f t="shared" si="74"/>
        <v>3400</v>
      </c>
      <c r="K1124" s="4" t="s">
        <v>126</v>
      </c>
      <c r="L1124" s="4" t="s">
        <v>127</v>
      </c>
      <c r="M1124" s="156"/>
    </row>
    <row r="1125" spans="1:13" x14ac:dyDescent="0.2">
      <c r="A1125" s="147" t="s">
        <v>1054</v>
      </c>
      <c r="B1125" s="178">
        <f t="shared" si="72"/>
        <v>46251</v>
      </c>
      <c r="C1125" s="4" t="s">
        <v>1055</v>
      </c>
      <c r="D1125" s="148" t="s">
        <v>1302</v>
      </c>
      <c r="E1125" s="148" t="s">
        <v>131</v>
      </c>
      <c r="F1125" s="149">
        <v>5</v>
      </c>
      <c r="G1125" s="150">
        <v>80</v>
      </c>
      <c r="H1125" s="150">
        <f t="shared" si="73"/>
        <v>400</v>
      </c>
      <c r="I1125" s="37">
        <v>0</v>
      </c>
      <c r="J1125" s="5">
        <f t="shared" si="74"/>
        <v>400</v>
      </c>
      <c r="K1125" s="4" t="s">
        <v>126</v>
      </c>
      <c r="L1125" s="4" t="s">
        <v>127</v>
      </c>
      <c r="M1125" s="156"/>
    </row>
    <row r="1126" spans="1:13" x14ac:dyDescent="0.2">
      <c r="A1126" s="147" t="s">
        <v>1054</v>
      </c>
      <c r="B1126" s="178">
        <f t="shared" si="72"/>
        <v>46251</v>
      </c>
      <c r="C1126" s="4" t="s">
        <v>1056</v>
      </c>
      <c r="D1126" s="148" t="s">
        <v>1305</v>
      </c>
      <c r="E1126" s="148" t="s">
        <v>125</v>
      </c>
      <c r="F1126" s="149">
        <v>20</v>
      </c>
      <c r="G1126" s="150">
        <v>85</v>
      </c>
      <c r="H1126" s="150">
        <f t="shared" si="73"/>
        <v>1700</v>
      </c>
      <c r="I1126" s="37">
        <v>0</v>
      </c>
      <c r="J1126" s="5">
        <f t="shared" si="74"/>
        <v>1700</v>
      </c>
      <c r="K1126" s="4" t="s">
        <v>126</v>
      </c>
      <c r="L1126" s="4" t="s">
        <v>127</v>
      </c>
      <c r="M1126" s="156"/>
    </row>
    <row r="1127" spans="1:13" x14ac:dyDescent="0.2">
      <c r="A1127" s="147" t="s">
        <v>1054</v>
      </c>
      <c r="B1127" s="178">
        <f t="shared" si="72"/>
        <v>46251</v>
      </c>
      <c r="C1127" s="4" t="s">
        <v>1057</v>
      </c>
      <c r="D1127" s="148" t="s">
        <v>1306</v>
      </c>
      <c r="E1127" s="148" t="s">
        <v>125</v>
      </c>
      <c r="F1127" s="149">
        <v>30</v>
      </c>
      <c r="G1127" s="150">
        <v>85</v>
      </c>
      <c r="H1127" s="150">
        <f t="shared" si="73"/>
        <v>2550</v>
      </c>
      <c r="I1127" s="37">
        <v>0</v>
      </c>
      <c r="J1127" s="5">
        <f t="shared" si="74"/>
        <v>2550</v>
      </c>
      <c r="K1127" s="4" t="s">
        <v>126</v>
      </c>
      <c r="L1127" s="4" t="s">
        <v>127</v>
      </c>
      <c r="M1127" s="156"/>
    </row>
    <row r="1128" spans="1:13" x14ac:dyDescent="0.2">
      <c r="A1128" s="147" t="s">
        <v>1054</v>
      </c>
      <c r="B1128" s="178">
        <f t="shared" si="72"/>
        <v>46251</v>
      </c>
      <c r="C1128" s="4" t="s">
        <v>1058</v>
      </c>
      <c r="D1128" s="148" t="s">
        <v>1307</v>
      </c>
      <c r="E1128" s="148" t="s">
        <v>125</v>
      </c>
      <c r="F1128" s="149">
        <v>40</v>
      </c>
      <c r="G1128" s="150">
        <v>86</v>
      </c>
      <c r="H1128" s="150">
        <f t="shared" si="73"/>
        <v>3440</v>
      </c>
      <c r="I1128" s="37">
        <v>0</v>
      </c>
      <c r="J1128" s="5">
        <f t="shared" si="74"/>
        <v>3440</v>
      </c>
      <c r="K1128" s="4" t="s">
        <v>126</v>
      </c>
      <c r="L1128" s="4" t="s">
        <v>127</v>
      </c>
      <c r="M1128" s="156"/>
    </row>
    <row r="1129" spans="1:13" x14ac:dyDescent="0.2">
      <c r="A1129" s="147" t="s">
        <v>1054</v>
      </c>
      <c r="B1129" s="178">
        <f t="shared" si="72"/>
        <v>46251</v>
      </c>
      <c r="C1129" s="4" t="s">
        <v>1058</v>
      </c>
      <c r="D1129" s="148" t="s">
        <v>1307</v>
      </c>
      <c r="E1129" s="148" t="s">
        <v>125</v>
      </c>
      <c r="F1129" s="149">
        <v>10</v>
      </c>
      <c r="G1129" s="150">
        <v>85</v>
      </c>
      <c r="H1129" s="150">
        <f t="shared" si="73"/>
        <v>850</v>
      </c>
      <c r="I1129" s="37">
        <v>0</v>
      </c>
      <c r="J1129" s="5">
        <f t="shared" si="74"/>
        <v>850</v>
      </c>
      <c r="K1129" s="4" t="s">
        <v>126</v>
      </c>
      <c r="L1129" s="4" t="s">
        <v>127</v>
      </c>
      <c r="M1129" s="156"/>
    </row>
    <row r="1130" spans="1:13" x14ac:dyDescent="0.2">
      <c r="A1130" s="147" t="s">
        <v>1054</v>
      </c>
      <c r="B1130" s="178">
        <f t="shared" si="72"/>
        <v>46251</v>
      </c>
      <c r="C1130" s="4" t="s">
        <v>1058</v>
      </c>
      <c r="D1130" s="148" t="s">
        <v>1307</v>
      </c>
      <c r="E1130" s="148" t="s">
        <v>131</v>
      </c>
      <c r="F1130" s="149">
        <v>3</v>
      </c>
      <c r="G1130" s="150">
        <v>80</v>
      </c>
      <c r="H1130" s="150">
        <f t="shared" si="73"/>
        <v>240</v>
      </c>
      <c r="I1130" s="37">
        <v>0</v>
      </c>
      <c r="J1130" s="5">
        <f t="shared" si="74"/>
        <v>240</v>
      </c>
      <c r="K1130" s="4" t="s">
        <v>126</v>
      </c>
      <c r="L1130" s="4" t="s">
        <v>127</v>
      </c>
      <c r="M1130" s="156"/>
    </row>
    <row r="1131" spans="1:13" x14ac:dyDescent="0.2">
      <c r="A1131" s="147" t="s">
        <v>1054</v>
      </c>
      <c r="B1131" s="178">
        <f t="shared" si="72"/>
        <v>46251</v>
      </c>
      <c r="C1131" s="4" t="s">
        <v>1059</v>
      </c>
      <c r="D1131" s="148" t="s">
        <v>1312</v>
      </c>
      <c r="E1131" s="148" t="s">
        <v>125</v>
      </c>
      <c r="F1131" s="149">
        <v>20</v>
      </c>
      <c r="G1131" s="150">
        <v>85</v>
      </c>
      <c r="H1131" s="150">
        <f t="shared" si="73"/>
        <v>1700</v>
      </c>
      <c r="I1131" s="37">
        <v>0</v>
      </c>
      <c r="J1131" s="5">
        <f t="shared" si="74"/>
        <v>1700</v>
      </c>
      <c r="K1131" s="4" t="s">
        <v>126</v>
      </c>
      <c r="L1131" s="4" t="s">
        <v>127</v>
      </c>
      <c r="M1131" s="156"/>
    </row>
    <row r="1132" spans="1:13" x14ac:dyDescent="0.2">
      <c r="A1132" s="147" t="s">
        <v>1054</v>
      </c>
      <c r="B1132" s="178">
        <f t="shared" si="72"/>
        <v>46251</v>
      </c>
      <c r="C1132" s="4" t="s">
        <v>1060</v>
      </c>
      <c r="D1132" s="148" t="s">
        <v>141</v>
      </c>
      <c r="E1132" s="148" t="s">
        <v>125</v>
      </c>
      <c r="F1132" s="149">
        <v>25</v>
      </c>
      <c r="G1132" s="150">
        <v>86</v>
      </c>
      <c r="H1132" s="150">
        <f t="shared" si="73"/>
        <v>2150</v>
      </c>
      <c r="I1132" s="37">
        <v>0</v>
      </c>
      <c r="J1132" s="5">
        <f t="shared" si="74"/>
        <v>2150</v>
      </c>
      <c r="K1132" s="4" t="s">
        <v>126</v>
      </c>
      <c r="L1132" s="4" t="s">
        <v>127</v>
      </c>
      <c r="M1132" s="156"/>
    </row>
    <row r="1133" spans="1:13" x14ac:dyDescent="0.2">
      <c r="A1133" s="147" t="s">
        <v>1054</v>
      </c>
      <c r="B1133" s="178">
        <f t="shared" si="72"/>
        <v>46251</v>
      </c>
      <c r="C1133" s="4" t="s">
        <v>1061</v>
      </c>
      <c r="D1133" s="148" t="s">
        <v>139</v>
      </c>
      <c r="E1133" s="148" t="s">
        <v>125</v>
      </c>
      <c r="F1133" s="149">
        <v>2</v>
      </c>
      <c r="G1133" s="150">
        <v>86</v>
      </c>
      <c r="H1133" s="150">
        <f t="shared" si="73"/>
        <v>172</v>
      </c>
      <c r="I1133" s="37">
        <v>0</v>
      </c>
      <c r="J1133" s="5">
        <f t="shared" si="74"/>
        <v>172</v>
      </c>
      <c r="K1133" s="4" t="s">
        <v>126</v>
      </c>
      <c r="L1133" s="4" t="s">
        <v>127</v>
      </c>
      <c r="M1133" s="156"/>
    </row>
    <row r="1134" spans="1:13" x14ac:dyDescent="0.2">
      <c r="A1134" s="147" t="s">
        <v>1054</v>
      </c>
      <c r="B1134" s="178">
        <f t="shared" si="72"/>
        <v>46251</v>
      </c>
      <c r="C1134" s="4" t="s">
        <v>1062</v>
      </c>
      <c r="D1134" s="148" t="s">
        <v>145</v>
      </c>
      <c r="E1134" s="148" t="s">
        <v>125</v>
      </c>
      <c r="F1134" s="149">
        <v>25</v>
      </c>
      <c r="G1134" s="150">
        <v>95</v>
      </c>
      <c r="H1134" s="150">
        <f t="shared" si="73"/>
        <v>2375</v>
      </c>
      <c r="I1134" s="37">
        <v>0</v>
      </c>
      <c r="J1134" s="5">
        <f t="shared" si="74"/>
        <v>2375</v>
      </c>
      <c r="K1134" s="4" t="s">
        <v>126</v>
      </c>
      <c r="L1134" s="4" t="s">
        <v>127</v>
      </c>
      <c r="M1134" s="156"/>
    </row>
    <row r="1135" spans="1:13" x14ac:dyDescent="0.2">
      <c r="A1135" s="147" t="s">
        <v>1054</v>
      </c>
      <c r="B1135" s="178">
        <f t="shared" si="72"/>
        <v>46251</v>
      </c>
      <c r="C1135" s="4" t="s">
        <v>1063</v>
      </c>
      <c r="D1135" s="148" t="s">
        <v>1311</v>
      </c>
      <c r="E1135" s="148" t="s">
        <v>125</v>
      </c>
      <c r="F1135" s="149">
        <v>6</v>
      </c>
      <c r="G1135" s="150">
        <v>85</v>
      </c>
      <c r="H1135" s="150">
        <f t="shared" si="73"/>
        <v>510</v>
      </c>
      <c r="I1135" s="37">
        <v>0</v>
      </c>
      <c r="J1135" s="5">
        <f t="shared" si="74"/>
        <v>510</v>
      </c>
      <c r="K1135" s="4" t="s">
        <v>126</v>
      </c>
      <c r="L1135" s="4" t="s">
        <v>127</v>
      </c>
      <c r="M1135" s="156"/>
    </row>
    <row r="1136" spans="1:13" x14ac:dyDescent="0.2">
      <c r="A1136" s="147" t="s">
        <v>1054</v>
      </c>
      <c r="B1136" s="178">
        <f t="shared" si="72"/>
        <v>46251</v>
      </c>
      <c r="C1136" s="4" t="s">
        <v>1064</v>
      </c>
      <c r="D1136" s="148" t="s">
        <v>147</v>
      </c>
      <c r="E1136" s="148" t="s">
        <v>125</v>
      </c>
      <c r="F1136" s="149">
        <v>50</v>
      </c>
      <c r="G1136" s="150">
        <v>85</v>
      </c>
      <c r="H1136" s="150">
        <f t="shared" si="73"/>
        <v>4250</v>
      </c>
      <c r="I1136" s="37">
        <v>0</v>
      </c>
      <c r="J1136" s="5">
        <f t="shared" si="74"/>
        <v>4250</v>
      </c>
      <c r="K1136" s="4" t="s">
        <v>126</v>
      </c>
      <c r="L1136" s="4" t="s">
        <v>127</v>
      </c>
      <c r="M1136" s="156"/>
    </row>
    <row r="1137" spans="1:13" x14ac:dyDescent="0.2">
      <c r="A1137" s="147" t="s">
        <v>1054</v>
      </c>
      <c r="B1137" s="178">
        <f t="shared" si="72"/>
        <v>46251</v>
      </c>
      <c r="C1137" s="4" t="s">
        <v>1065</v>
      </c>
      <c r="D1137" s="148" t="s">
        <v>151</v>
      </c>
      <c r="E1137" s="148" t="s">
        <v>125</v>
      </c>
      <c r="F1137" s="149">
        <v>7</v>
      </c>
      <c r="G1137" s="150">
        <v>85</v>
      </c>
      <c r="H1137" s="150">
        <f t="shared" si="73"/>
        <v>595</v>
      </c>
      <c r="I1137" s="37">
        <v>0</v>
      </c>
      <c r="J1137" s="5">
        <f t="shared" si="74"/>
        <v>595</v>
      </c>
      <c r="K1137" s="4" t="s">
        <v>126</v>
      </c>
      <c r="L1137" s="4" t="s">
        <v>127</v>
      </c>
      <c r="M1137" s="156"/>
    </row>
    <row r="1138" spans="1:13" x14ac:dyDescent="0.2">
      <c r="A1138" s="147" t="s">
        <v>1054</v>
      </c>
      <c r="B1138" s="178">
        <f t="shared" si="72"/>
        <v>46251</v>
      </c>
      <c r="C1138" s="4" t="s">
        <v>1066</v>
      </c>
      <c r="D1138" s="148" t="s">
        <v>264</v>
      </c>
      <c r="E1138" s="148" t="s">
        <v>125</v>
      </c>
      <c r="F1138" s="149">
        <v>2</v>
      </c>
      <c r="G1138" s="150">
        <v>100</v>
      </c>
      <c r="H1138" s="150">
        <f t="shared" si="73"/>
        <v>200</v>
      </c>
      <c r="I1138" s="37">
        <v>0</v>
      </c>
      <c r="J1138" s="5">
        <f t="shared" si="74"/>
        <v>200</v>
      </c>
      <c r="K1138" s="4" t="s">
        <v>126</v>
      </c>
      <c r="L1138" s="4" t="s">
        <v>127</v>
      </c>
      <c r="M1138" s="156"/>
    </row>
    <row r="1139" spans="1:13" x14ac:dyDescent="0.2">
      <c r="A1139" s="147" t="s">
        <v>1054</v>
      </c>
      <c r="B1139" s="178">
        <f t="shared" si="72"/>
        <v>46251</v>
      </c>
      <c r="C1139" s="4" t="s">
        <v>1067</v>
      </c>
      <c r="D1139" s="4" t="s">
        <v>533</v>
      </c>
      <c r="E1139" s="148" t="s">
        <v>125</v>
      </c>
      <c r="F1139" s="149">
        <v>1</v>
      </c>
      <c r="G1139" s="150">
        <v>90</v>
      </c>
      <c r="H1139" s="150">
        <f t="shared" si="73"/>
        <v>90</v>
      </c>
      <c r="I1139" s="37">
        <v>0</v>
      </c>
      <c r="J1139" s="5">
        <f t="shared" si="74"/>
        <v>90</v>
      </c>
      <c r="K1139" s="4" t="s">
        <v>126</v>
      </c>
      <c r="L1139" s="4" t="s">
        <v>1094</v>
      </c>
      <c r="M1139" s="156"/>
    </row>
    <row r="1140" spans="1:13" x14ac:dyDescent="0.2">
      <c r="A1140" s="147" t="s">
        <v>1054</v>
      </c>
      <c r="B1140" s="178">
        <f t="shared" si="72"/>
        <v>46251</v>
      </c>
      <c r="C1140" s="4"/>
      <c r="D1140" s="148" t="s">
        <v>940</v>
      </c>
      <c r="E1140" s="148" t="s">
        <v>125</v>
      </c>
      <c r="F1140" s="149">
        <v>96</v>
      </c>
      <c r="G1140" s="150">
        <v>0</v>
      </c>
      <c r="H1140" s="150">
        <f t="shared" si="73"/>
        <v>0</v>
      </c>
      <c r="I1140" s="37">
        <v>0</v>
      </c>
      <c r="J1140" s="5">
        <f t="shared" si="74"/>
        <v>0</v>
      </c>
      <c r="K1140" s="4" t="s">
        <v>126</v>
      </c>
      <c r="L1140" s="4" t="s">
        <v>127</v>
      </c>
      <c r="M1140" s="156"/>
    </row>
    <row r="1141" spans="1:13" x14ac:dyDescent="0.2">
      <c r="A1141" s="147" t="s">
        <v>1054</v>
      </c>
      <c r="B1141" s="178">
        <f t="shared" si="72"/>
        <v>46251</v>
      </c>
      <c r="C1141" s="4" t="s">
        <v>1068</v>
      </c>
      <c r="D1141" s="148" t="s">
        <v>153</v>
      </c>
      <c r="E1141" s="148" t="s">
        <v>125</v>
      </c>
      <c r="F1141" s="149">
        <v>53</v>
      </c>
      <c r="G1141" s="150">
        <v>95.66</v>
      </c>
      <c r="H1141" s="150">
        <f t="shared" si="73"/>
        <v>5069.9799999999996</v>
      </c>
      <c r="I1141" s="37">
        <v>0</v>
      </c>
      <c r="J1141" s="5">
        <f t="shared" si="74"/>
        <v>5069.9799999999996</v>
      </c>
      <c r="K1141" s="4" t="s">
        <v>126</v>
      </c>
      <c r="L1141" s="4" t="s">
        <v>127</v>
      </c>
      <c r="M1141" s="156"/>
    </row>
    <row r="1142" spans="1:13" x14ac:dyDescent="0.2">
      <c r="A1142" s="147" t="s">
        <v>1069</v>
      </c>
      <c r="B1142" s="178">
        <f t="shared" si="72"/>
        <v>46252</v>
      </c>
      <c r="C1142" s="4" t="s">
        <v>1070</v>
      </c>
      <c r="D1142" s="148" t="s">
        <v>1302</v>
      </c>
      <c r="E1142" s="148" t="s">
        <v>125</v>
      </c>
      <c r="F1142" s="149">
        <v>60</v>
      </c>
      <c r="G1142" s="150">
        <v>85</v>
      </c>
      <c r="H1142" s="150">
        <f t="shared" si="73"/>
        <v>5100</v>
      </c>
      <c r="I1142" s="37">
        <v>0</v>
      </c>
      <c r="J1142" s="5">
        <f t="shared" si="74"/>
        <v>5100</v>
      </c>
      <c r="K1142" s="4" t="s">
        <v>126</v>
      </c>
      <c r="L1142" s="4" t="s">
        <v>127</v>
      </c>
      <c r="M1142" s="156"/>
    </row>
    <row r="1143" spans="1:13" x14ac:dyDescent="0.2">
      <c r="A1143" s="147" t="s">
        <v>1069</v>
      </c>
      <c r="B1143" s="178">
        <f t="shared" si="72"/>
        <v>46252</v>
      </c>
      <c r="C1143" s="4" t="s">
        <v>1071</v>
      </c>
      <c r="D1143" s="148" t="s">
        <v>1307</v>
      </c>
      <c r="E1143" s="148" t="s">
        <v>125</v>
      </c>
      <c r="F1143" s="149">
        <v>40</v>
      </c>
      <c r="G1143" s="150">
        <v>86</v>
      </c>
      <c r="H1143" s="150">
        <f t="shared" si="73"/>
        <v>3440</v>
      </c>
      <c r="I1143" s="37">
        <v>0</v>
      </c>
      <c r="J1143" s="5">
        <f t="shared" si="74"/>
        <v>3440</v>
      </c>
      <c r="K1143" s="4" t="s">
        <v>126</v>
      </c>
      <c r="L1143" s="4" t="s">
        <v>127</v>
      </c>
      <c r="M1143" s="156"/>
    </row>
    <row r="1144" spans="1:13" x14ac:dyDescent="0.2">
      <c r="A1144" s="147" t="s">
        <v>1069</v>
      </c>
      <c r="B1144" s="178">
        <f t="shared" si="72"/>
        <v>46252</v>
      </c>
      <c r="C1144" s="4" t="s">
        <v>1071</v>
      </c>
      <c r="D1144" s="148" t="s">
        <v>1307</v>
      </c>
      <c r="E1144" s="148" t="s">
        <v>125</v>
      </c>
      <c r="F1144" s="149">
        <v>45</v>
      </c>
      <c r="G1144" s="150">
        <v>85</v>
      </c>
      <c r="H1144" s="150">
        <f t="shared" si="73"/>
        <v>3825</v>
      </c>
      <c r="I1144" s="37">
        <v>0</v>
      </c>
      <c r="J1144" s="5">
        <f t="shared" si="74"/>
        <v>3825</v>
      </c>
      <c r="K1144" s="4" t="s">
        <v>126</v>
      </c>
      <c r="L1144" s="4" t="s">
        <v>127</v>
      </c>
      <c r="M1144" s="156"/>
    </row>
    <row r="1145" spans="1:13" x14ac:dyDescent="0.2">
      <c r="A1145" s="147" t="s">
        <v>1069</v>
      </c>
      <c r="B1145" s="178">
        <f t="shared" si="72"/>
        <v>46252</v>
      </c>
      <c r="C1145" s="4" t="s">
        <v>1071</v>
      </c>
      <c r="D1145" s="148" t="s">
        <v>1307</v>
      </c>
      <c r="E1145" s="148" t="s">
        <v>149</v>
      </c>
      <c r="F1145" s="149">
        <v>2</v>
      </c>
      <c r="G1145" s="150">
        <v>850</v>
      </c>
      <c r="H1145" s="150">
        <f t="shared" si="73"/>
        <v>1700</v>
      </c>
      <c r="I1145" s="37">
        <v>0</v>
      </c>
      <c r="J1145" s="5">
        <f t="shared" si="74"/>
        <v>1700</v>
      </c>
      <c r="K1145" s="4" t="s">
        <v>126</v>
      </c>
      <c r="L1145" s="4" t="s">
        <v>127</v>
      </c>
      <c r="M1145" s="156"/>
    </row>
    <row r="1146" spans="1:13" x14ac:dyDescent="0.2">
      <c r="A1146" s="147" t="s">
        <v>1069</v>
      </c>
      <c r="B1146" s="178">
        <f t="shared" si="72"/>
        <v>46252</v>
      </c>
      <c r="C1146" s="4" t="s">
        <v>1072</v>
      </c>
      <c r="D1146" s="148" t="s">
        <v>246</v>
      </c>
      <c r="E1146" s="148" t="s">
        <v>149</v>
      </c>
      <c r="F1146" s="149">
        <v>1</v>
      </c>
      <c r="G1146" s="150">
        <v>850</v>
      </c>
      <c r="H1146" s="150">
        <f t="shared" si="73"/>
        <v>850</v>
      </c>
      <c r="I1146" s="37">
        <v>0</v>
      </c>
      <c r="J1146" s="5">
        <f t="shared" si="74"/>
        <v>850</v>
      </c>
      <c r="K1146" s="4" t="s">
        <v>126</v>
      </c>
      <c r="L1146" s="4" t="s">
        <v>127</v>
      </c>
      <c r="M1146" s="156"/>
    </row>
    <row r="1147" spans="1:13" x14ac:dyDescent="0.2">
      <c r="A1147" s="147" t="s">
        <v>1069</v>
      </c>
      <c r="B1147" s="178">
        <f t="shared" si="72"/>
        <v>46252</v>
      </c>
      <c r="C1147" s="4" t="s">
        <v>1073</v>
      </c>
      <c r="D1147" s="148" t="s">
        <v>1312</v>
      </c>
      <c r="E1147" s="148" t="s">
        <v>125</v>
      </c>
      <c r="F1147" s="149">
        <v>15</v>
      </c>
      <c r="G1147" s="150">
        <v>85</v>
      </c>
      <c r="H1147" s="150">
        <f t="shared" si="73"/>
        <v>1275</v>
      </c>
      <c r="I1147" s="37">
        <v>0</v>
      </c>
      <c r="J1147" s="5">
        <f t="shared" si="74"/>
        <v>1275</v>
      </c>
      <c r="K1147" s="4" t="s">
        <v>126</v>
      </c>
      <c r="L1147" s="4" t="s">
        <v>127</v>
      </c>
      <c r="M1147" s="156"/>
    </row>
    <row r="1148" spans="1:13" x14ac:dyDescent="0.2">
      <c r="A1148" s="147" t="s">
        <v>1069</v>
      </c>
      <c r="B1148" s="178">
        <f t="shared" si="72"/>
        <v>46252</v>
      </c>
      <c r="C1148" s="4" t="s">
        <v>1074</v>
      </c>
      <c r="D1148" s="148" t="s">
        <v>141</v>
      </c>
      <c r="E1148" s="148" t="s">
        <v>125</v>
      </c>
      <c r="F1148" s="149">
        <v>25</v>
      </c>
      <c r="G1148" s="150">
        <v>86</v>
      </c>
      <c r="H1148" s="150">
        <f t="shared" si="73"/>
        <v>2150</v>
      </c>
      <c r="I1148" s="37">
        <v>0</v>
      </c>
      <c r="J1148" s="5">
        <f t="shared" si="74"/>
        <v>2150</v>
      </c>
      <c r="K1148" s="4" t="s">
        <v>126</v>
      </c>
      <c r="L1148" s="4" t="s">
        <v>127</v>
      </c>
      <c r="M1148" s="156"/>
    </row>
    <row r="1149" spans="1:13" x14ac:dyDescent="0.2">
      <c r="A1149" s="147" t="s">
        <v>1069</v>
      </c>
      <c r="B1149" s="178">
        <f t="shared" si="72"/>
        <v>46252</v>
      </c>
      <c r="C1149" s="4" t="s">
        <v>1075</v>
      </c>
      <c r="D1149" s="148" t="s">
        <v>139</v>
      </c>
      <c r="E1149" s="148" t="s">
        <v>125</v>
      </c>
      <c r="F1149" s="149">
        <v>2</v>
      </c>
      <c r="G1149" s="150">
        <v>86</v>
      </c>
      <c r="H1149" s="150">
        <f t="shared" si="73"/>
        <v>172</v>
      </c>
      <c r="I1149" s="37">
        <v>0</v>
      </c>
      <c r="J1149" s="5">
        <f t="shared" si="74"/>
        <v>172</v>
      </c>
      <c r="K1149" s="4" t="s">
        <v>126</v>
      </c>
      <c r="L1149" s="4" t="s">
        <v>127</v>
      </c>
      <c r="M1149" s="156"/>
    </row>
    <row r="1150" spans="1:13" x14ac:dyDescent="0.2">
      <c r="A1150" s="147" t="s">
        <v>1069</v>
      </c>
      <c r="B1150" s="178">
        <f t="shared" si="72"/>
        <v>46252</v>
      </c>
      <c r="C1150" s="4" t="s">
        <v>1076</v>
      </c>
      <c r="D1150" s="148" t="s">
        <v>1305</v>
      </c>
      <c r="E1150" s="148" t="s">
        <v>125</v>
      </c>
      <c r="F1150" s="149">
        <v>50</v>
      </c>
      <c r="G1150" s="150">
        <v>85</v>
      </c>
      <c r="H1150" s="150">
        <f t="shared" si="73"/>
        <v>4250</v>
      </c>
      <c r="I1150" s="37">
        <v>0</v>
      </c>
      <c r="J1150" s="5">
        <f t="shared" si="74"/>
        <v>4250</v>
      </c>
      <c r="K1150" s="4" t="s">
        <v>126</v>
      </c>
      <c r="L1150" s="4" t="s">
        <v>127</v>
      </c>
      <c r="M1150" s="156"/>
    </row>
    <row r="1151" spans="1:13" x14ac:dyDescent="0.2">
      <c r="A1151" s="147" t="s">
        <v>1069</v>
      </c>
      <c r="B1151" s="178">
        <f t="shared" si="72"/>
        <v>46252</v>
      </c>
      <c r="C1151" s="4" t="s">
        <v>1077</v>
      </c>
      <c r="D1151" s="148" t="s">
        <v>264</v>
      </c>
      <c r="E1151" s="148" t="s">
        <v>125</v>
      </c>
      <c r="F1151" s="149">
        <v>2</v>
      </c>
      <c r="G1151" s="150">
        <v>100</v>
      </c>
      <c r="H1151" s="150">
        <f t="shared" si="73"/>
        <v>200</v>
      </c>
      <c r="I1151" s="37">
        <v>0</v>
      </c>
      <c r="J1151" s="5">
        <f t="shared" si="74"/>
        <v>200</v>
      </c>
      <c r="K1151" s="4" t="s">
        <v>126</v>
      </c>
      <c r="L1151" s="4" t="s">
        <v>127</v>
      </c>
      <c r="M1151" s="156"/>
    </row>
    <row r="1152" spans="1:13" x14ac:dyDescent="0.2">
      <c r="A1152" s="147" t="s">
        <v>1069</v>
      </c>
      <c r="B1152" s="178">
        <f t="shared" si="72"/>
        <v>46252</v>
      </c>
      <c r="C1152" s="4" t="s">
        <v>1078</v>
      </c>
      <c r="D1152" s="148" t="s">
        <v>153</v>
      </c>
      <c r="E1152" s="148" t="s">
        <v>125</v>
      </c>
      <c r="F1152" s="149">
        <v>7.5</v>
      </c>
      <c r="G1152" s="150">
        <v>100</v>
      </c>
      <c r="H1152" s="150">
        <f t="shared" si="73"/>
        <v>750</v>
      </c>
      <c r="I1152" s="37">
        <v>0</v>
      </c>
      <c r="J1152" s="5">
        <f t="shared" si="74"/>
        <v>750</v>
      </c>
      <c r="K1152" s="4" t="s">
        <v>126</v>
      </c>
      <c r="L1152" s="4" t="s">
        <v>127</v>
      </c>
      <c r="M1152" s="156"/>
    </row>
    <row r="1153" spans="1:13" x14ac:dyDescent="0.2">
      <c r="A1153" s="147" t="s">
        <v>1069</v>
      </c>
      <c r="B1153" s="178">
        <f t="shared" si="72"/>
        <v>46252</v>
      </c>
      <c r="C1153" s="4" t="s">
        <v>8836</v>
      </c>
      <c r="D1153" s="148" t="s">
        <v>867</v>
      </c>
      <c r="E1153" s="148" t="s">
        <v>125</v>
      </c>
      <c r="F1153" s="149">
        <v>0</v>
      </c>
      <c r="G1153" s="150">
        <v>0</v>
      </c>
      <c r="H1153" s="150">
        <f t="shared" si="73"/>
        <v>0</v>
      </c>
      <c r="I1153" s="37">
        <v>0</v>
      </c>
      <c r="J1153" s="5">
        <f t="shared" si="74"/>
        <v>0</v>
      </c>
      <c r="K1153" s="4" t="s">
        <v>126</v>
      </c>
      <c r="L1153" s="4" t="s">
        <v>127</v>
      </c>
      <c r="M1153" s="156"/>
    </row>
    <row r="1154" spans="1:13" x14ac:dyDescent="0.2">
      <c r="A1154" s="147" t="s">
        <v>1069</v>
      </c>
      <c r="B1154" s="178">
        <f t="shared" si="72"/>
        <v>46252</v>
      </c>
      <c r="C1154" s="4" t="s">
        <v>8837</v>
      </c>
      <c r="D1154" s="148" t="s">
        <v>1308</v>
      </c>
      <c r="E1154" s="148" t="s">
        <v>125</v>
      </c>
      <c r="F1154" s="149">
        <v>8</v>
      </c>
      <c r="G1154" s="150">
        <v>85</v>
      </c>
      <c r="H1154" s="150">
        <f t="shared" si="73"/>
        <v>680</v>
      </c>
      <c r="I1154" s="37">
        <v>0</v>
      </c>
      <c r="J1154" s="5">
        <f t="shared" si="74"/>
        <v>680</v>
      </c>
      <c r="K1154" s="4" t="s">
        <v>126</v>
      </c>
      <c r="L1154" s="4" t="s">
        <v>127</v>
      </c>
      <c r="M1154" s="156"/>
    </row>
    <row r="1155" spans="1:13" x14ac:dyDescent="0.2">
      <c r="A1155" s="147" t="s">
        <v>1069</v>
      </c>
      <c r="B1155" s="178">
        <f t="shared" si="72"/>
        <v>46252</v>
      </c>
      <c r="C1155" s="4" t="s">
        <v>8838</v>
      </c>
      <c r="D1155" s="148" t="s">
        <v>1309</v>
      </c>
      <c r="E1155" s="148" t="s">
        <v>125</v>
      </c>
      <c r="F1155" s="149">
        <v>18</v>
      </c>
      <c r="G1155" s="150">
        <v>85</v>
      </c>
      <c r="H1155" s="150">
        <f t="shared" si="73"/>
        <v>1530</v>
      </c>
      <c r="I1155" s="37">
        <v>0</v>
      </c>
      <c r="J1155" s="5">
        <f t="shared" si="74"/>
        <v>1530</v>
      </c>
      <c r="K1155" s="4" t="s">
        <v>126</v>
      </c>
      <c r="L1155" s="4" t="s">
        <v>127</v>
      </c>
      <c r="M1155" s="156"/>
    </row>
    <row r="1156" spans="1:13" x14ac:dyDescent="0.2">
      <c r="A1156" s="147" t="s">
        <v>1069</v>
      </c>
      <c r="B1156" s="178">
        <f t="shared" si="72"/>
        <v>46252</v>
      </c>
      <c r="C1156" s="4" t="s">
        <v>8839</v>
      </c>
      <c r="D1156" s="148" t="s">
        <v>134</v>
      </c>
      <c r="E1156" s="148" t="s">
        <v>125</v>
      </c>
      <c r="F1156" s="149">
        <v>10</v>
      </c>
      <c r="G1156" s="150">
        <v>85</v>
      </c>
      <c r="H1156" s="150">
        <f t="shared" si="73"/>
        <v>850</v>
      </c>
      <c r="I1156" s="37">
        <v>0</v>
      </c>
      <c r="J1156" s="5">
        <f t="shared" si="74"/>
        <v>850</v>
      </c>
      <c r="K1156" s="4" t="s">
        <v>126</v>
      </c>
      <c r="L1156" s="4" t="s">
        <v>127</v>
      </c>
      <c r="M1156" s="156"/>
    </row>
    <row r="1157" spans="1:13" x14ac:dyDescent="0.2">
      <c r="A1157" s="147" t="s">
        <v>1069</v>
      </c>
      <c r="B1157" s="178">
        <f t="shared" si="72"/>
        <v>46252</v>
      </c>
      <c r="C1157" s="4" t="s">
        <v>8840</v>
      </c>
      <c r="D1157" s="148" t="s">
        <v>1310</v>
      </c>
      <c r="E1157" s="148" t="s">
        <v>125</v>
      </c>
      <c r="F1157" s="149">
        <v>5</v>
      </c>
      <c r="G1157" s="150">
        <v>85</v>
      </c>
      <c r="H1157" s="150">
        <f t="shared" si="73"/>
        <v>425</v>
      </c>
      <c r="I1157" s="37">
        <v>0</v>
      </c>
      <c r="J1157" s="5">
        <f t="shared" si="74"/>
        <v>425</v>
      </c>
      <c r="K1157" s="4" t="s">
        <v>126</v>
      </c>
      <c r="L1157" s="4" t="s">
        <v>127</v>
      </c>
      <c r="M1157" s="156"/>
    </row>
    <row r="1158" spans="1:13" x14ac:dyDescent="0.2">
      <c r="A1158" s="147" t="s">
        <v>1069</v>
      </c>
      <c r="B1158" s="178">
        <f t="shared" si="72"/>
        <v>46252</v>
      </c>
      <c r="C1158" s="4" t="s">
        <v>8841</v>
      </c>
      <c r="D1158" s="148" t="s">
        <v>145</v>
      </c>
      <c r="E1158" s="148" t="s">
        <v>125</v>
      </c>
      <c r="F1158" s="149">
        <v>28</v>
      </c>
      <c r="G1158" s="150">
        <v>95</v>
      </c>
      <c r="H1158" s="150">
        <f t="shared" si="73"/>
        <v>2660</v>
      </c>
      <c r="I1158" s="37">
        <v>0</v>
      </c>
      <c r="J1158" s="5">
        <f t="shared" si="74"/>
        <v>2660</v>
      </c>
      <c r="K1158" s="4" t="s">
        <v>126</v>
      </c>
      <c r="L1158" s="4" t="s">
        <v>127</v>
      </c>
      <c r="M1158" s="156"/>
    </row>
    <row r="1159" spans="1:13" x14ac:dyDescent="0.2">
      <c r="A1159" s="147" t="s">
        <v>1069</v>
      </c>
      <c r="B1159" s="178">
        <f t="shared" si="72"/>
        <v>46252</v>
      </c>
      <c r="C1159" s="4" t="s">
        <v>8842</v>
      </c>
      <c r="D1159" s="148" t="s">
        <v>1311</v>
      </c>
      <c r="E1159" s="148" t="s">
        <v>125</v>
      </c>
      <c r="F1159" s="149">
        <v>5</v>
      </c>
      <c r="G1159" s="150">
        <v>85</v>
      </c>
      <c r="H1159" s="150">
        <f t="shared" si="73"/>
        <v>425</v>
      </c>
      <c r="I1159" s="37">
        <v>0</v>
      </c>
      <c r="J1159" s="5">
        <f t="shared" si="74"/>
        <v>425</v>
      </c>
      <c r="K1159" s="4" t="s">
        <v>126</v>
      </c>
      <c r="L1159" s="4" t="s">
        <v>127</v>
      </c>
      <c r="M1159" s="156"/>
    </row>
    <row r="1160" spans="1:13" x14ac:dyDescent="0.2">
      <c r="A1160" s="147" t="s">
        <v>1069</v>
      </c>
      <c r="B1160" s="178">
        <f t="shared" si="72"/>
        <v>46252</v>
      </c>
      <c r="C1160" s="4" t="s">
        <v>8843</v>
      </c>
      <c r="D1160" s="148" t="s">
        <v>1306</v>
      </c>
      <c r="E1160" s="148" t="s">
        <v>125</v>
      </c>
      <c r="F1160" s="149">
        <v>30</v>
      </c>
      <c r="G1160" s="150">
        <v>85</v>
      </c>
      <c r="H1160" s="150">
        <f t="shared" si="73"/>
        <v>2550</v>
      </c>
      <c r="I1160" s="37">
        <v>0</v>
      </c>
      <c r="J1160" s="5">
        <f t="shared" si="74"/>
        <v>2550</v>
      </c>
      <c r="K1160" s="4" t="s">
        <v>126</v>
      </c>
      <c r="L1160" s="4" t="s">
        <v>127</v>
      </c>
      <c r="M1160" s="156"/>
    </row>
    <row r="1161" spans="1:13" x14ac:dyDescent="0.2">
      <c r="A1161" s="147" t="s">
        <v>1069</v>
      </c>
      <c r="B1161" s="178">
        <f t="shared" si="72"/>
        <v>46252</v>
      </c>
      <c r="C1161" s="4" t="s">
        <v>8844</v>
      </c>
      <c r="D1161" s="148" t="s">
        <v>147</v>
      </c>
      <c r="E1161" s="148" t="s">
        <v>125</v>
      </c>
      <c r="F1161" s="149">
        <v>36</v>
      </c>
      <c r="G1161" s="150">
        <v>85</v>
      </c>
      <c r="H1161" s="150">
        <f t="shared" si="73"/>
        <v>3060</v>
      </c>
      <c r="I1161" s="37">
        <v>0</v>
      </c>
      <c r="J1161" s="5">
        <f t="shared" si="74"/>
        <v>3060</v>
      </c>
      <c r="K1161" s="4" t="s">
        <v>126</v>
      </c>
      <c r="L1161" s="4" t="s">
        <v>127</v>
      </c>
      <c r="M1161" s="156"/>
    </row>
    <row r="1162" spans="1:13" x14ac:dyDescent="0.2">
      <c r="A1162" s="147" t="s">
        <v>1069</v>
      </c>
      <c r="B1162" s="178">
        <f t="shared" si="72"/>
        <v>46252</v>
      </c>
      <c r="C1162" s="4" t="s">
        <v>8845</v>
      </c>
      <c r="D1162" s="148" t="s">
        <v>151</v>
      </c>
      <c r="E1162" s="148" t="s">
        <v>125</v>
      </c>
      <c r="F1162" s="149">
        <v>6</v>
      </c>
      <c r="G1162" s="150">
        <v>85</v>
      </c>
      <c r="H1162" s="150">
        <f t="shared" si="73"/>
        <v>510</v>
      </c>
      <c r="I1162" s="37">
        <v>0</v>
      </c>
      <c r="J1162" s="5">
        <f t="shared" si="74"/>
        <v>510</v>
      </c>
      <c r="K1162" s="4" t="s">
        <v>126</v>
      </c>
      <c r="L1162" s="4" t="s">
        <v>127</v>
      </c>
      <c r="M1162" s="156"/>
    </row>
    <row r="1163" spans="1:13" x14ac:dyDescent="0.2">
      <c r="A1163" s="147" t="s">
        <v>1292</v>
      </c>
      <c r="B1163" s="178">
        <f t="shared" si="72"/>
        <v>46253</v>
      </c>
      <c r="C1163" s="4" t="s">
        <v>8846</v>
      </c>
      <c r="D1163" s="148" t="s">
        <v>1302</v>
      </c>
      <c r="E1163" s="148" t="s">
        <v>125</v>
      </c>
      <c r="F1163" s="149">
        <v>40</v>
      </c>
      <c r="G1163" s="150">
        <v>85</v>
      </c>
      <c r="H1163" s="150">
        <f t="shared" si="73"/>
        <v>3400</v>
      </c>
      <c r="I1163" s="37">
        <v>0</v>
      </c>
      <c r="J1163" s="5">
        <f t="shared" si="74"/>
        <v>3400</v>
      </c>
      <c r="K1163" s="4" t="s">
        <v>126</v>
      </c>
      <c r="L1163" s="4" t="s">
        <v>127</v>
      </c>
      <c r="M1163" s="156"/>
    </row>
    <row r="1164" spans="1:13" x14ac:dyDescent="0.2">
      <c r="A1164" s="147" t="s">
        <v>1292</v>
      </c>
      <c r="B1164" s="178">
        <f t="shared" si="72"/>
        <v>46253</v>
      </c>
      <c r="C1164" s="4" t="s">
        <v>8846</v>
      </c>
      <c r="D1164" s="148" t="s">
        <v>1302</v>
      </c>
      <c r="E1164" s="148" t="s">
        <v>131</v>
      </c>
      <c r="F1164" s="149">
        <v>1</v>
      </c>
      <c r="G1164" s="150">
        <v>80</v>
      </c>
      <c r="H1164" s="150">
        <f t="shared" si="73"/>
        <v>80</v>
      </c>
      <c r="I1164" s="37">
        <v>0</v>
      </c>
      <c r="J1164" s="5">
        <f t="shared" si="74"/>
        <v>80</v>
      </c>
      <c r="K1164" s="4" t="s">
        <v>126</v>
      </c>
      <c r="L1164" s="4" t="s">
        <v>127</v>
      </c>
      <c r="M1164" s="156"/>
    </row>
    <row r="1165" spans="1:13" x14ac:dyDescent="0.2">
      <c r="A1165" s="147" t="s">
        <v>1292</v>
      </c>
      <c r="B1165" s="178">
        <f t="shared" si="72"/>
        <v>46253</v>
      </c>
      <c r="C1165" s="4" t="s">
        <v>8847</v>
      </c>
      <c r="D1165" s="148" t="s">
        <v>1305</v>
      </c>
      <c r="E1165" s="148" t="s">
        <v>125</v>
      </c>
      <c r="F1165" s="149">
        <v>50</v>
      </c>
      <c r="G1165" s="150">
        <v>85</v>
      </c>
      <c r="H1165" s="150">
        <f t="shared" si="73"/>
        <v>4250</v>
      </c>
      <c r="I1165" s="37">
        <v>0</v>
      </c>
      <c r="J1165" s="5">
        <f t="shared" si="74"/>
        <v>4250</v>
      </c>
      <c r="K1165" s="4" t="s">
        <v>126</v>
      </c>
      <c r="L1165" s="4" t="s">
        <v>127</v>
      </c>
      <c r="M1165" s="156"/>
    </row>
    <row r="1166" spans="1:13" x14ac:dyDescent="0.2">
      <c r="A1166" s="147" t="s">
        <v>1292</v>
      </c>
      <c r="B1166" s="178">
        <f t="shared" si="72"/>
        <v>46253</v>
      </c>
      <c r="C1166" s="4" t="s">
        <v>8848</v>
      </c>
      <c r="D1166" s="148" t="s">
        <v>1306</v>
      </c>
      <c r="E1166" s="148" t="s">
        <v>125</v>
      </c>
      <c r="F1166" s="149">
        <v>20</v>
      </c>
      <c r="G1166" s="150">
        <v>85</v>
      </c>
      <c r="H1166" s="150">
        <f t="shared" si="73"/>
        <v>1700</v>
      </c>
      <c r="I1166" s="37">
        <v>0</v>
      </c>
      <c r="J1166" s="5">
        <f t="shared" si="74"/>
        <v>1700</v>
      </c>
      <c r="K1166" s="4" t="s">
        <v>126</v>
      </c>
      <c r="L1166" s="4" t="s">
        <v>127</v>
      </c>
      <c r="M1166" s="156"/>
    </row>
    <row r="1167" spans="1:13" x14ac:dyDescent="0.2">
      <c r="A1167" s="147" t="s">
        <v>1292</v>
      </c>
      <c r="B1167" s="178">
        <f t="shared" si="72"/>
        <v>46253</v>
      </c>
      <c r="C1167" s="4" t="s">
        <v>8849</v>
      </c>
      <c r="D1167" s="148" t="s">
        <v>1307</v>
      </c>
      <c r="E1167" s="148" t="s">
        <v>125</v>
      </c>
      <c r="F1167" s="149">
        <v>40</v>
      </c>
      <c r="G1167" s="150">
        <v>86</v>
      </c>
      <c r="H1167" s="150">
        <f t="shared" si="73"/>
        <v>3440</v>
      </c>
      <c r="I1167" s="37">
        <v>0</v>
      </c>
      <c r="J1167" s="5">
        <f t="shared" si="74"/>
        <v>3440</v>
      </c>
      <c r="K1167" s="4" t="s">
        <v>126</v>
      </c>
      <c r="L1167" s="4" t="s">
        <v>127</v>
      </c>
      <c r="M1167" s="156"/>
    </row>
    <row r="1168" spans="1:13" x14ac:dyDescent="0.2">
      <c r="A1168" s="147" t="s">
        <v>1292</v>
      </c>
      <c r="B1168" s="178">
        <f t="shared" si="72"/>
        <v>46253</v>
      </c>
      <c r="C1168" s="4" t="s">
        <v>8849</v>
      </c>
      <c r="D1168" s="148" t="s">
        <v>1307</v>
      </c>
      <c r="E1168" s="148" t="s">
        <v>125</v>
      </c>
      <c r="F1168" s="149">
        <v>45</v>
      </c>
      <c r="G1168" s="150">
        <v>85</v>
      </c>
      <c r="H1168" s="150">
        <f t="shared" si="73"/>
        <v>3825</v>
      </c>
      <c r="I1168" s="37">
        <v>0</v>
      </c>
      <c r="J1168" s="5">
        <f t="shared" si="74"/>
        <v>3825</v>
      </c>
      <c r="K1168" s="4" t="s">
        <v>126</v>
      </c>
      <c r="L1168" s="4" t="s">
        <v>127</v>
      </c>
      <c r="M1168" s="156"/>
    </row>
    <row r="1169" spans="1:13" x14ac:dyDescent="0.2">
      <c r="A1169" s="147" t="s">
        <v>1292</v>
      </c>
      <c r="B1169" s="178">
        <f t="shared" si="72"/>
        <v>46253</v>
      </c>
      <c r="C1169" s="4" t="s">
        <v>8849</v>
      </c>
      <c r="D1169" s="148" t="s">
        <v>1307</v>
      </c>
      <c r="E1169" s="148" t="s">
        <v>131</v>
      </c>
      <c r="F1169" s="149">
        <v>1</v>
      </c>
      <c r="G1169" s="150">
        <v>80</v>
      </c>
      <c r="H1169" s="150">
        <f t="shared" si="73"/>
        <v>80</v>
      </c>
      <c r="I1169" s="37">
        <v>0</v>
      </c>
      <c r="J1169" s="5">
        <f t="shared" si="74"/>
        <v>80</v>
      </c>
      <c r="K1169" s="4" t="s">
        <v>126</v>
      </c>
      <c r="L1169" s="4" t="s">
        <v>127</v>
      </c>
      <c r="M1169" s="156"/>
    </row>
    <row r="1170" spans="1:13" x14ac:dyDescent="0.2">
      <c r="A1170" s="147" t="s">
        <v>1292</v>
      </c>
      <c r="B1170" s="178">
        <f t="shared" si="72"/>
        <v>46253</v>
      </c>
      <c r="C1170" s="4" t="s">
        <v>8850</v>
      </c>
      <c r="D1170" s="148" t="s">
        <v>1312</v>
      </c>
      <c r="E1170" s="148" t="s">
        <v>125</v>
      </c>
      <c r="F1170" s="149">
        <v>15</v>
      </c>
      <c r="G1170" s="150">
        <v>85</v>
      </c>
      <c r="H1170" s="150">
        <f t="shared" si="73"/>
        <v>1275</v>
      </c>
      <c r="I1170" s="37">
        <v>0</v>
      </c>
      <c r="J1170" s="5">
        <f t="shared" si="74"/>
        <v>1275</v>
      </c>
      <c r="K1170" s="4" t="s">
        <v>126</v>
      </c>
      <c r="L1170" s="4" t="s">
        <v>127</v>
      </c>
      <c r="M1170" s="156"/>
    </row>
    <row r="1171" spans="1:13" x14ac:dyDescent="0.2">
      <c r="A1171" s="147" t="s">
        <v>1292</v>
      </c>
      <c r="B1171" s="178">
        <f t="shared" si="72"/>
        <v>46253</v>
      </c>
      <c r="C1171" s="4" t="s">
        <v>8851</v>
      </c>
      <c r="D1171" s="148" t="s">
        <v>141</v>
      </c>
      <c r="E1171" s="148" t="s">
        <v>125</v>
      </c>
      <c r="F1171" s="149">
        <v>25</v>
      </c>
      <c r="G1171" s="150">
        <v>86</v>
      </c>
      <c r="H1171" s="150">
        <f t="shared" si="73"/>
        <v>2150</v>
      </c>
      <c r="I1171" s="37">
        <v>0</v>
      </c>
      <c r="J1171" s="5">
        <f t="shared" si="74"/>
        <v>2150</v>
      </c>
      <c r="K1171" s="4" t="s">
        <v>126</v>
      </c>
      <c r="L1171" s="4" t="s">
        <v>127</v>
      </c>
      <c r="M1171" s="156"/>
    </row>
    <row r="1172" spans="1:13" x14ac:dyDescent="0.2">
      <c r="A1172" s="147" t="s">
        <v>1292</v>
      </c>
      <c r="B1172" s="178">
        <f t="shared" si="72"/>
        <v>46253</v>
      </c>
      <c r="C1172" s="4" t="s">
        <v>8852</v>
      </c>
      <c r="D1172" s="148" t="s">
        <v>139</v>
      </c>
      <c r="E1172" s="148" t="s">
        <v>125</v>
      </c>
      <c r="F1172" s="149">
        <v>2</v>
      </c>
      <c r="G1172" s="150">
        <v>86</v>
      </c>
      <c r="H1172" s="150">
        <f t="shared" si="73"/>
        <v>172</v>
      </c>
      <c r="I1172" s="37">
        <v>0</v>
      </c>
      <c r="J1172" s="5">
        <f t="shared" si="74"/>
        <v>172</v>
      </c>
      <c r="K1172" s="4" t="s">
        <v>126</v>
      </c>
      <c r="L1172" s="4" t="s">
        <v>127</v>
      </c>
      <c r="M1172" s="156"/>
    </row>
    <row r="1173" spans="1:13" x14ac:dyDescent="0.2">
      <c r="A1173" s="147" t="s">
        <v>1292</v>
      </c>
      <c r="B1173" s="178">
        <f t="shared" si="72"/>
        <v>46253</v>
      </c>
      <c r="C1173" s="4" t="s">
        <v>8853</v>
      </c>
      <c r="D1173" s="148" t="s">
        <v>145</v>
      </c>
      <c r="E1173" s="148" t="s">
        <v>125</v>
      </c>
      <c r="F1173" s="149">
        <v>27</v>
      </c>
      <c r="G1173" s="150">
        <v>95</v>
      </c>
      <c r="H1173" s="150">
        <f t="shared" si="73"/>
        <v>2565</v>
      </c>
      <c r="I1173" s="37">
        <v>0</v>
      </c>
      <c r="J1173" s="5">
        <f t="shared" si="74"/>
        <v>2565</v>
      </c>
      <c r="K1173" s="4" t="s">
        <v>126</v>
      </c>
      <c r="L1173" s="4" t="s">
        <v>127</v>
      </c>
      <c r="M1173" s="156"/>
    </row>
    <row r="1174" spans="1:13" x14ac:dyDescent="0.2">
      <c r="A1174" s="147" t="s">
        <v>1292</v>
      </c>
      <c r="B1174" s="178">
        <f t="shared" si="72"/>
        <v>46253</v>
      </c>
      <c r="C1174" s="4" t="s">
        <v>8853</v>
      </c>
      <c r="D1174" s="148" t="s">
        <v>145</v>
      </c>
      <c r="E1174" s="148" t="s">
        <v>125</v>
      </c>
      <c r="F1174" s="149">
        <v>10</v>
      </c>
      <c r="G1174" s="150">
        <v>85</v>
      </c>
      <c r="H1174" s="150">
        <f t="shared" si="73"/>
        <v>850</v>
      </c>
      <c r="I1174" s="37">
        <v>0</v>
      </c>
      <c r="J1174" s="5">
        <f t="shared" si="74"/>
        <v>850</v>
      </c>
      <c r="K1174" s="4" t="s">
        <v>126</v>
      </c>
      <c r="L1174" s="4" t="s">
        <v>127</v>
      </c>
      <c r="M1174" s="156"/>
    </row>
    <row r="1175" spans="1:13" x14ac:dyDescent="0.2">
      <c r="A1175" s="147" t="s">
        <v>1292</v>
      </c>
      <c r="B1175" s="178">
        <f t="shared" si="72"/>
        <v>46253</v>
      </c>
      <c r="C1175" s="4" t="s">
        <v>8854</v>
      </c>
      <c r="D1175" s="148" t="s">
        <v>1310</v>
      </c>
      <c r="E1175" s="148" t="s">
        <v>125</v>
      </c>
      <c r="F1175" s="149">
        <v>8</v>
      </c>
      <c r="G1175" s="150">
        <v>85</v>
      </c>
      <c r="H1175" s="150">
        <f t="shared" si="73"/>
        <v>680</v>
      </c>
      <c r="I1175" s="37">
        <v>0</v>
      </c>
      <c r="J1175" s="5">
        <f t="shared" si="74"/>
        <v>680</v>
      </c>
      <c r="K1175" s="4" t="s">
        <v>126</v>
      </c>
      <c r="L1175" s="4" t="s">
        <v>127</v>
      </c>
      <c r="M1175" s="156"/>
    </row>
    <row r="1176" spans="1:13" x14ac:dyDescent="0.2">
      <c r="A1176" s="147" t="s">
        <v>1292</v>
      </c>
      <c r="B1176" s="178">
        <f t="shared" si="72"/>
        <v>46253</v>
      </c>
      <c r="C1176" s="4" t="s">
        <v>8855</v>
      </c>
      <c r="D1176" s="148" t="s">
        <v>1309</v>
      </c>
      <c r="E1176" s="148" t="s">
        <v>125</v>
      </c>
      <c r="F1176" s="149">
        <v>12</v>
      </c>
      <c r="G1176" s="150">
        <v>85</v>
      </c>
      <c r="H1176" s="150">
        <f t="shared" si="73"/>
        <v>1020</v>
      </c>
      <c r="I1176" s="37">
        <v>0</v>
      </c>
      <c r="J1176" s="5">
        <f t="shared" si="74"/>
        <v>1020</v>
      </c>
      <c r="K1176" s="4" t="s">
        <v>126</v>
      </c>
      <c r="L1176" s="4" t="s">
        <v>127</v>
      </c>
      <c r="M1176" s="156"/>
    </row>
    <row r="1177" spans="1:13" x14ac:dyDescent="0.2">
      <c r="A1177" s="147" t="s">
        <v>1292</v>
      </c>
      <c r="B1177" s="178">
        <f t="shared" ref="B1177:B1241" si="75">IF(A1177="","",IF(ISNUMBER(A1177),IFERROR(VLOOKUP(TEXT(A1177,"yyyy/mm/dd"),BSAD,2,FALSE),""),IFERROR(VLOOKUP(A1177,BSAD,2,FALSE),"")))</f>
        <v>46253</v>
      </c>
      <c r="C1177" s="4" t="s">
        <v>8856</v>
      </c>
      <c r="D1177" s="148" t="s">
        <v>1325</v>
      </c>
      <c r="E1177" s="148" t="s">
        <v>125</v>
      </c>
      <c r="F1177" s="149">
        <v>20</v>
      </c>
      <c r="G1177" s="150">
        <v>86</v>
      </c>
      <c r="H1177" s="150">
        <f t="shared" ref="H1177:H1241" si="76">IF($F1177="","",$F1177*$G1177)</f>
        <v>1720</v>
      </c>
      <c r="I1177" s="37">
        <v>0</v>
      </c>
      <c r="J1177" s="5">
        <f t="shared" ref="J1177:J1241" si="77">IF($F1177="","",$H1177*(1-$I1177/100))</f>
        <v>1720</v>
      </c>
      <c r="K1177" s="4" t="s">
        <v>126</v>
      </c>
      <c r="L1177" s="4" t="s">
        <v>127</v>
      </c>
      <c r="M1177" s="156"/>
    </row>
    <row r="1178" spans="1:13" x14ac:dyDescent="0.2">
      <c r="A1178" s="147" t="s">
        <v>1292</v>
      </c>
      <c r="B1178" s="178">
        <f t="shared" si="75"/>
        <v>46253</v>
      </c>
      <c r="C1178" s="4" t="s">
        <v>8857</v>
      </c>
      <c r="D1178" s="148" t="s">
        <v>9655</v>
      </c>
      <c r="E1178" s="148" t="s">
        <v>125</v>
      </c>
      <c r="F1178" s="149">
        <v>35</v>
      </c>
      <c r="G1178" s="150">
        <v>85</v>
      </c>
      <c r="H1178" s="150">
        <f t="shared" si="76"/>
        <v>2975</v>
      </c>
      <c r="I1178" s="37">
        <v>0</v>
      </c>
      <c r="J1178" s="5">
        <f t="shared" si="77"/>
        <v>2975</v>
      </c>
      <c r="K1178" s="4" t="s">
        <v>126</v>
      </c>
      <c r="L1178" s="4" t="s">
        <v>127</v>
      </c>
      <c r="M1178" s="156"/>
    </row>
    <row r="1179" spans="1:13" x14ac:dyDescent="0.2">
      <c r="A1179" s="147" t="s">
        <v>1292</v>
      </c>
      <c r="B1179" s="178">
        <f t="shared" si="75"/>
        <v>46253</v>
      </c>
      <c r="C1179" s="4" t="s">
        <v>8858</v>
      </c>
      <c r="D1179" s="148" t="s">
        <v>8920</v>
      </c>
      <c r="E1179" s="148" t="s">
        <v>125</v>
      </c>
      <c r="F1179" s="149">
        <v>30</v>
      </c>
      <c r="G1179" s="150">
        <v>85</v>
      </c>
      <c r="H1179" s="150">
        <f t="shared" si="76"/>
        <v>2550</v>
      </c>
      <c r="I1179" s="37">
        <v>0</v>
      </c>
      <c r="J1179" s="5">
        <f t="shared" si="77"/>
        <v>2550</v>
      </c>
      <c r="K1179" s="4" t="s">
        <v>126</v>
      </c>
      <c r="L1179" s="4" t="s">
        <v>127</v>
      </c>
      <c r="M1179" s="156"/>
    </row>
    <row r="1180" spans="1:13" x14ac:dyDescent="0.2">
      <c r="A1180" s="147" t="s">
        <v>1292</v>
      </c>
      <c r="B1180" s="178">
        <f t="shared" si="75"/>
        <v>46253</v>
      </c>
      <c r="C1180" s="4" t="s">
        <v>8859</v>
      </c>
      <c r="D1180" s="148" t="s">
        <v>147</v>
      </c>
      <c r="E1180" s="148" t="s">
        <v>125</v>
      </c>
      <c r="F1180" s="149">
        <v>35</v>
      </c>
      <c r="G1180" s="150">
        <v>85</v>
      </c>
      <c r="H1180" s="150">
        <f t="shared" si="76"/>
        <v>2975</v>
      </c>
      <c r="I1180" s="37">
        <v>0</v>
      </c>
      <c r="J1180" s="5">
        <f t="shared" si="77"/>
        <v>2975</v>
      </c>
      <c r="K1180" s="4" t="s">
        <v>126</v>
      </c>
      <c r="L1180" s="4" t="s">
        <v>127</v>
      </c>
      <c r="M1180" s="156"/>
    </row>
    <row r="1181" spans="1:13" x14ac:dyDescent="0.2">
      <c r="A1181" s="147" t="s">
        <v>1292</v>
      </c>
      <c r="B1181" s="178">
        <f t="shared" si="75"/>
        <v>46253</v>
      </c>
      <c r="C1181" s="4" t="s">
        <v>8860</v>
      </c>
      <c r="D1181" s="148" t="s">
        <v>1311</v>
      </c>
      <c r="E1181" s="148" t="s">
        <v>125</v>
      </c>
      <c r="F1181" s="149">
        <v>5</v>
      </c>
      <c r="G1181" s="150">
        <v>85</v>
      </c>
      <c r="H1181" s="150">
        <f t="shared" si="76"/>
        <v>425</v>
      </c>
      <c r="I1181" s="37">
        <v>0</v>
      </c>
      <c r="J1181" s="5">
        <f t="shared" si="77"/>
        <v>425</v>
      </c>
      <c r="K1181" s="4" t="s">
        <v>126</v>
      </c>
      <c r="L1181" s="4" t="s">
        <v>127</v>
      </c>
      <c r="M1181" s="156"/>
    </row>
    <row r="1182" spans="1:13" x14ac:dyDescent="0.2">
      <c r="A1182" s="147" t="s">
        <v>1292</v>
      </c>
      <c r="B1182" s="178">
        <f t="shared" si="75"/>
        <v>46253</v>
      </c>
      <c r="C1182" s="4" t="s">
        <v>8861</v>
      </c>
      <c r="D1182" s="148" t="s">
        <v>151</v>
      </c>
      <c r="E1182" s="148" t="s">
        <v>125</v>
      </c>
      <c r="F1182" s="149">
        <v>6</v>
      </c>
      <c r="G1182" s="150">
        <v>85</v>
      </c>
      <c r="H1182" s="150">
        <f t="shared" si="76"/>
        <v>510</v>
      </c>
      <c r="I1182" s="37">
        <v>0</v>
      </c>
      <c r="J1182" s="5">
        <f t="shared" si="77"/>
        <v>510</v>
      </c>
      <c r="K1182" s="4" t="s">
        <v>126</v>
      </c>
      <c r="L1182" s="4" t="s">
        <v>127</v>
      </c>
      <c r="M1182" s="156"/>
    </row>
    <row r="1183" spans="1:13" x14ac:dyDescent="0.2">
      <c r="A1183" s="147" t="s">
        <v>1292</v>
      </c>
      <c r="B1183" s="178">
        <f t="shared" si="75"/>
        <v>46253</v>
      </c>
      <c r="C1183" s="4" t="s">
        <v>8862</v>
      </c>
      <c r="D1183" s="148" t="s">
        <v>264</v>
      </c>
      <c r="E1183" s="148" t="s">
        <v>125</v>
      </c>
      <c r="F1183" s="149">
        <v>2</v>
      </c>
      <c r="G1183" s="150">
        <v>100</v>
      </c>
      <c r="H1183" s="150">
        <f t="shared" si="76"/>
        <v>200</v>
      </c>
      <c r="I1183" s="37">
        <v>0</v>
      </c>
      <c r="J1183" s="5">
        <f t="shared" si="77"/>
        <v>200</v>
      </c>
      <c r="K1183" s="4" t="s">
        <v>126</v>
      </c>
      <c r="L1183" s="4" t="s">
        <v>127</v>
      </c>
      <c r="M1183" s="156"/>
    </row>
    <row r="1184" spans="1:13" x14ac:dyDescent="0.2">
      <c r="A1184" s="147" t="s">
        <v>1292</v>
      </c>
      <c r="B1184" s="178">
        <f t="shared" si="75"/>
        <v>46253</v>
      </c>
      <c r="C1184" s="4" t="s">
        <v>8863</v>
      </c>
      <c r="D1184" s="148" t="s">
        <v>8864</v>
      </c>
      <c r="E1184" s="148" t="s">
        <v>125</v>
      </c>
      <c r="F1184" s="149">
        <v>1</v>
      </c>
      <c r="G1184" s="150">
        <v>100</v>
      </c>
      <c r="H1184" s="150">
        <f t="shared" si="76"/>
        <v>100</v>
      </c>
      <c r="I1184" s="37">
        <v>0</v>
      </c>
      <c r="J1184" s="5">
        <f t="shared" si="77"/>
        <v>100</v>
      </c>
      <c r="K1184" s="4" t="s">
        <v>126</v>
      </c>
      <c r="L1184" s="4" t="s">
        <v>127</v>
      </c>
      <c r="M1184" s="156"/>
    </row>
    <row r="1185" spans="1:13" x14ac:dyDescent="0.2">
      <c r="A1185" s="147" t="s">
        <v>1292</v>
      </c>
      <c r="B1185" s="178">
        <f t="shared" si="75"/>
        <v>46253</v>
      </c>
      <c r="C1185" s="4" t="s">
        <v>8865</v>
      </c>
      <c r="D1185" s="148" t="s">
        <v>153</v>
      </c>
      <c r="E1185" s="148" t="s">
        <v>125</v>
      </c>
      <c r="F1185" s="149">
        <v>5</v>
      </c>
      <c r="G1185" s="150">
        <v>100</v>
      </c>
      <c r="H1185" s="150">
        <f t="shared" si="76"/>
        <v>500</v>
      </c>
      <c r="I1185" s="37">
        <v>0</v>
      </c>
      <c r="J1185" s="5">
        <f t="shared" si="77"/>
        <v>500</v>
      </c>
      <c r="K1185" s="4" t="s">
        <v>126</v>
      </c>
      <c r="L1185" s="4" t="s">
        <v>127</v>
      </c>
      <c r="M1185" s="156"/>
    </row>
    <row r="1186" spans="1:13" x14ac:dyDescent="0.2">
      <c r="A1186" s="147" t="s">
        <v>2386</v>
      </c>
      <c r="B1186" s="178">
        <f t="shared" si="75"/>
        <v>46254</v>
      </c>
      <c r="C1186" s="4" t="s">
        <v>8866</v>
      </c>
      <c r="D1186" s="148" t="s">
        <v>1302</v>
      </c>
      <c r="E1186" s="148" t="s">
        <v>125</v>
      </c>
      <c r="F1186" s="149">
        <v>60</v>
      </c>
      <c r="G1186" s="150">
        <v>85</v>
      </c>
      <c r="H1186" s="150">
        <f t="shared" si="76"/>
        <v>5100</v>
      </c>
      <c r="I1186" s="37">
        <v>0</v>
      </c>
      <c r="J1186" s="5">
        <f t="shared" si="77"/>
        <v>5100</v>
      </c>
      <c r="K1186" s="4" t="s">
        <v>126</v>
      </c>
      <c r="L1186" s="4" t="s">
        <v>127</v>
      </c>
      <c r="M1186" s="156"/>
    </row>
    <row r="1187" spans="1:13" x14ac:dyDescent="0.2">
      <c r="A1187" s="147" t="s">
        <v>2386</v>
      </c>
      <c r="B1187" s="178">
        <f t="shared" si="75"/>
        <v>46254</v>
      </c>
      <c r="C1187" s="4" t="s">
        <v>8866</v>
      </c>
      <c r="D1187" s="148" t="s">
        <v>1302</v>
      </c>
      <c r="E1187" s="148" t="s">
        <v>131</v>
      </c>
      <c r="F1187" s="149">
        <v>1</v>
      </c>
      <c r="G1187" s="150">
        <v>80</v>
      </c>
      <c r="H1187" s="150">
        <f t="shared" si="76"/>
        <v>80</v>
      </c>
      <c r="I1187" s="37">
        <v>0</v>
      </c>
      <c r="J1187" s="5">
        <f t="shared" si="77"/>
        <v>80</v>
      </c>
      <c r="K1187" s="4" t="s">
        <v>126</v>
      </c>
      <c r="L1187" s="4" t="s">
        <v>127</v>
      </c>
      <c r="M1187" s="156"/>
    </row>
    <row r="1188" spans="1:13" x14ac:dyDescent="0.2">
      <c r="A1188" s="147" t="s">
        <v>2386</v>
      </c>
      <c r="B1188" s="178">
        <f t="shared" si="75"/>
        <v>46254</v>
      </c>
      <c r="C1188" s="4" t="s">
        <v>8867</v>
      </c>
      <c r="D1188" s="148" t="s">
        <v>1307</v>
      </c>
      <c r="E1188" s="148" t="s">
        <v>125</v>
      </c>
      <c r="F1188" s="149">
        <v>40</v>
      </c>
      <c r="G1188" s="150">
        <v>86</v>
      </c>
      <c r="H1188" s="150">
        <f t="shared" si="76"/>
        <v>3440</v>
      </c>
      <c r="I1188" s="37">
        <v>0</v>
      </c>
      <c r="J1188" s="5">
        <f t="shared" si="77"/>
        <v>3440</v>
      </c>
      <c r="K1188" s="4" t="s">
        <v>126</v>
      </c>
      <c r="L1188" s="4" t="s">
        <v>127</v>
      </c>
      <c r="M1188" s="156"/>
    </row>
    <row r="1189" spans="1:13" x14ac:dyDescent="0.2">
      <c r="A1189" s="147" t="s">
        <v>2386</v>
      </c>
      <c r="B1189" s="178">
        <f t="shared" si="75"/>
        <v>46254</v>
      </c>
      <c r="C1189" s="4" t="s">
        <v>8867</v>
      </c>
      <c r="D1189" s="148" t="s">
        <v>1307</v>
      </c>
      <c r="E1189" s="148" t="s">
        <v>125</v>
      </c>
      <c r="F1189" s="149">
        <v>30</v>
      </c>
      <c r="G1189" s="150">
        <v>85</v>
      </c>
      <c r="H1189" s="150">
        <f t="shared" si="76"/>
        <v>2550</v>
      </c>
      <c r="I1189" s="37">
        <v>0</v>
      </c>
      <c r="J1189" s="5">
        <f t="shared" si="77"/>
        <v>2550</v>
      </c>
      <c r="K1189" s="4" t="s">
        <v>126</v>
      </c>
      <c r="L1189" s="4" t="s">
        <v>127</v>
      </c>
      <c r="M1189" s="156"/>
    </row>
    <row r="1190" spans="1:13" x14ac:dyDescent="0.2">
      <c r="A1190" s="147" t="s">
        <v>2386</v>
      </c>
      <c r="B1190" s="178">
        <f t="shared" si="75"/>
        <v>46254</v>
      </c>
      <c r="C1190" s="4" t="s">
        <v>8867</v>
      </c>
      <c r="D1190" s="148" t="s">
        <v>1307</v>
      </c>
      <c r="E1190" s="148" t="s">
        <v>318</v>
      </c>
      <c r="F1190" s="149">
        <v>6</v>
      </c>
      <c r="G1190" s="150">
        <v>1200</v>
      </c>
      <c r="H1190" s="150">
        <f t="shared" si="76"/>
        <v>7200</v>
      </c>
      <c r="I1190" s="37">
        <v>0</v>
      </c>
      <c r="J1190" s="5">
        <f t="shared" si="77"/>
        <v>7200</v>
      </c>
      <c r="K1190" s="4" t="s">
        <v>126</v>
      </c>
      <c r="L1190" s="4" t="s">
        <v>127</v>
      </c>
      <c r="M1190" s="156"/>
    </row>
    <row r="1191" spans="1:13" x14ac:dyDescent="0.2">
      <c r="A1191" s="147" t="s">
        <v>2386</v>
      </c>
      <c r="B1191" s="178">
        <f t="shared" si="75"/>
        <v>46254</v>
      </c>
      <c r="C1191" s="4" t="s">
        <v>8867</v>
      </c>
      <c r="D1191" s="148" t="s">
        <v>1307</v>
      </c>
      <c r="E1191" s="148" t="s">
        <v>131</v>
      </c>
      <c r="F1191" s="149">
        <v>1</v>
      </c>
      <c r="G1191" s="150">
        <v>80</v>
      </c>
      <c r="H1191" s="150">
        <f t="shared" si="76"/>
        <v>80</v>
      </c>
      <c r="I1191" s="37">
        <v>0</v>
      </c>
      <c r="J1191" s="5">
        <f t="shared" si="77"/>
        <v>80</v>
      </c>
      <c r="K1191" s="4" t="s">
        <v>126</v>
      </c>
      <c r="L1191" s="4" t="s">
        <v>127</v>
      </c>
      <c r="M1191" s="156"/>
    </row>
    <row r="1192" spans="1:13" x14ac:dyDescent="0.2">
      <c r="A1192" s="147" t="s">
        <v>2386</v>
      </c>
      <c r="B1192" s="178">
        <f t="shared" si="75"/>
        <v>46254</v>
      </c>
      <c r="C1192" s="4" t="s">
        <v>8868</v>
      </c>
      <c r="D1192" s="148" t="s">
        <v>1312</v>
      </c>
      <c r="E1192" s="148" t="s">
        <v>125</v>
      </c>
      <c r="F1192" s="149">
        <v>15</v>
      </c>
      <c r="G1192" s="150">
        <v>85</v>
      </c>
      <c r="H1192" s="150">
        <f t="shared" si="76"/>
        <v>1275</v>
      </c>
      <c r="I1192" s="37">
        <v>0</v>
      </c>
      <c r="J1192" s="5">
        <f t="shared" si="77"/>
        <v>1275</v>
      </c>
      <c r="K1192" s="4" t="s">
        <v>126</v>
      </c>
      <c r="L1192" s="4" t="s">
        <v>127</v>
      </c>
      <c r="M1192" s="156"/>
    </row>
    <row r="1193" spans="1:13" x14ac:dyDescent="0.2">
      <c r="A1193" s="147" t="s">
        <v>2386</v>
      </c>
      <c r="B1193" s="178">
        <f t="shared" si="75"/>
        <v>46254</v>
      </c>
      <c r="C1193" s="4" t="s">
        <v>8869</v>
      </c>
      <c r="D1193" s="148" t="s">
        <v>1306</v>
      </c>
      <c r="E1193" s="148" t="s">
        <v>125</v>
      </c>
      <c r="F1193" s="149">
        <v>25</v>
      </c>
      <c r="G1193" s="150">
        <v>85</v>
      </c>
      <c r="H1193" s="150">
        <f t="shared" si="76"/>
        <v>2125</v>
      </c>
      <c r="I1193" s="37">
        <v>0</v>
      </c>
      <c r="J1193" s="5">
        <f t="shared" si="77"/>
        <v>2125</v>
      </c>
      <c r="K1193" s="4" t="s">
        <v>126</v>
      </c>
      <c r="L1193" s="4" t="s">
        <v>127</v>
      </c>
      <c r="M1193" s="156"/>
    </row>
    <row r="1194" spans="1:13" x14ac:dyDescent="0.2">
      <c r="A1194" s="147" t="s">
        <v>2386</v>
      </c>
      <c r="B1194" s="178">
        <f t="shared" si="75"/>
        <v>46254</v>
      </c>
      <c r="C1194" s="4" t="s">
        <v>8870</v>
      </c>
      <c r="D1194" s="148" t="s">
        <v>1305</v>
      </c>
      <c r="E1194" s="148" t="s">
        <v>125</v>
      </c>
      <c r="F1194" s="149">
        <v>40</v>
      </c>
      <c r="G1194" s="150">
        <v>85</v>
      </c>
      <c r="H1194" s="150">
        <f t="shared" si="76"/>
        <v>3400</v>
      </c>
      <c r="I1194" s="37">
        <v>0</v>
      </c>
      <c r="J1194" s="5">
        <f t="shared" si="77"/>
        <v>3400</v>
      </c>
      <c r="K1194" s="4" t="s">
        <v>126</v>
      </c>
      <c r="L1194" s="4" t="s">
        <v>127</v>
      </c>
      <c r="M1194" s="156"/>
    </row>
    <row r="1195" spans="1:13" x14ac:dyDescent="0.2">
      <c r="A1195" s="147" t="s">
        <v>2386</v>
      </c>
      <c r="B1195" s="178">
        <f t="shared" si="75"/>
        <v>46254</v>
      </c>
      <c r="C1195" s="4" t="s">
        <v>8871</v>
      </c>
      <c r="D1195" s="148" t="s">
        <v>141</v>
      </c>
      <c r="E1195" s="148" t="s">
        <v>125</v>
      </c>
      <c r="F1195" s="149">
        <v>20</v>
      </c>
      <c r="G1195" s="150">
        <v>86</v>
      </c>
      <c r="H1195" s="150">
        <f t="shared" si="76"/>
        <v>1720</v>
      </c>
      <c r="I1195" s="37">
        <v>0</v>
      </c>
      <c r="J1195" s="5">
        <f t="shared" si="77"/>
        <v>1720</v>
      </c>
      <c r="K1195" s="4" t="s">
        <v>126</v>
      </c>
      <c r="L1195" s="4" t="s">
        <v>127</v>
      </c>
      <c r="M1195" s="156"/>
    </row>
    <row r="1196" spans="1:13" x14ac:dyDescent="0.2">
      <c r="A1196" s="147" t="s">
        <v>2386</v>
      </c>
      <c r="B1196" s="178">
        <f t="shared" si="75"/>
        <v>46254</v>
      </c>
      <c r="C1196" s="4" t="s">
        <v>8872</v>
      </c>
      <c r="D1196" s="148" t="s">
        <v>139</v>
      </c>
      <c r="E1196" s="148" t="s">
        <v>125</v>
      </c>
      <c r="F1196" s="149">
        <v>2</v>
      </c>
      <c r="G1196" s="150">
        <v>86</v>
      </c>
      <c r="H1196" s="150">
        <f t="shared" si="76"/>
        <v>172</v>
      </c>
      <c r="I1196" s="37">
        <v>0</v>
      </c>
      <c r="J1196" s="5">
        <f t="shared" si="77"/>
        <v>172</v>
      </c>
      <c r="K1196" s="4" t="s">
        <v>126</v>
      </c>
      <c r="L1196" s="4" t="s">
        <v>127</v>
      </c>
      <c r="M1196" s="156"/>
    </row>
    <row r="1197" spans="1:13" x14ac:dyDescent="0.2">
      <c r="A1197" s="147" t="s">
        <v>2386</v>
      </c>
      <c r="B1197" s="178">
        <f t="shared" si="75"/>
        <v>46254</v>
      </c>
      <c r="C1197" s="4" t="s">
        <v>8872</v>
      </c>
      <c r="D1197" s="148" t="s">
        <v>139</v>
      </c>
      <c r="E1197" s="148" t="s">
        <v>149</v>
      </c>
      <c r="F1197" s="149">
        <v>4</v>
      </c>
      <c r="G1197" s="150">
        <v>850</v>
      </c>
      <c r="H1197" s="150">
        <f t="shared" si="76"/>
        <v>3400</v>
      </c>
      <c r="I1197" s="37">
        <v>0</v>
      </c>
      <c r="J1197" s="5">
        <f t="shared" si="77"/>
        <v>3400</v>
      </c>
      <c r="K1197" s="4" t="s">
        <v>126</v>
      </c>
      <c r="L1197" s="4" t="s">
        <v>127</v>
      </c>
      <c r="M1197" s="156"/>
    </row>
    <row r="1198" spans="1:13" x14ac:dyDescent="0.2">
      <c r="A1198" s="147" t="s">
        <v>2386</v>
      </c>
      <c r="B1198" s="178">
        <f t="shared" si="75"/>
        <v>46254</v>
      </c>
      <c r="C1198" s="4" t="s">
        <v>8873</v>
      </c>
      <c r="D1198" s="148" t="s">
        <v>1311</v>
      </c>
      <c r="E1198" s="148" t="s">
        <v>125</v>
      </c>
      <c r="F1198" s="149">
        <v>5</v>
      </c>
      <c r="G1198" s="150">
        <v>85</v>
      </c>
      <c r="H1198" s="150">
        <f t="shared" si="76"/>
        <v>425</v>
      </c>
      <c r="I1198" s="37">
        <v>0</v>
      </c>
      <c r="J1198" s="5">
        <f t="shared" si="77"/>
        <v>425</v>
      </c>
      <c r="K1198" s="4" t="s">
        <v>126</v>
      </c>
      <c r="L1198" s="4" t="s">
        <v>127</v>
      </c>
      <c r="M1198" s="156"/>
    </row>
    <row r="1199" spans="1:13" x14ac:dyDescent="0.2">
      <c r="A1199" s="147" t="s">
        <v>2386</v>
      </c>
      <c r="B1199" s="178">
        <f t="shared" si="75"/>
        <v>46254</v>
      </c>
      <c r="C1199" s="4" t="s">
        <v>8874</v>
      </c>
      <c r="D1199" s="148" t="s">
        <v>1309</v>
      </c>
      <c r="E1199" s="148" t="s">
        <v>125</v>
      </c>
      <c r="F1199" s="149">
        <v>12</v>
      </c>
      <c r="G1199" s="150">
        <v>85</v>
      </c>
      <c r="H1199" s="150">
        <f t="shared" si="76"/>
        <v>1020</v>
      </c>
      <c r="I1199" s="37">
        <v>0</v>
      </c>
      <c r="J1199" s="5">
        <f t="shared" si="77"/>
        <v>1020</v>
      </c>
      <c r="K1199" s="4" t="s">
        <v>126</v>
      </c>
      <c r="L1199" s="4" t="s">
        <v>127</v>
      </c>
      <c r="M1199" s="156"/>
    </row>
    <row r="1200" spans="1:13" x14ac:dyDescent="0.2">
      <c r="A1200" s="147" t="s">
        <v>2386</v>
      </c>
      <c r="B1200" s="178">
        <f t="shared" si="75"/>
        <v>46254</v>
      </c>
      <c r="C1200" s="4" t="s">
        <v>8875</v>
      </c>
      <c r="D1200" s="148" t="s">
        <v>147</v>
      </c>
      <c r="E1200" s="148" t="s">
        <v>125</v>
      </c>
      <c r="F1200" s="149">
        <v>35</v>
      </c>
      <c r="G1200" s="150">
        <v>85</v>
      </c>
      <c r="H1200" s="150">
        <f t="shared" si="76"/>
        <v>2975</v>
      </c>
      <c r="I1200" s="37">
        <v>0</v>
      </c>
      <c r="J1200" s="5">
        <f t="shared" si="77"/>
        <v>2975</v>
      </c>
      <c r="K1200" s="4" t="s">
        <v>126</v>
      </c>
      <c r="L1200" s="4" t="s">
        <v>127</v>
      </c>
      <c r="M1200" s="156"/>
    </row>
    <row r="1201" spans="1:13" x14ac:dyDescent="0.2">
      <c r="A1201" s="147" t="s">
        <v>2386</v>
      </c>
      <c r="B1201" s="178">
        <f t="shared" si="75"/>
        <v>46254</v>
      </c>
      <c r="C1201" s="4" t="s">
        <v>8876</v>
      </c>
      <c r="D1201" s="148" t="s">
        <v>1310</v>
      </c>
      <c r="E1201" s="148" t="s">
        <v>125</v>
      </c>
      <c r="F1201" s="149">
        <v>8</v>
      </c>
      <c r="G1201" s="150">
        <v>85</v>
      </c>
      <c r="H1201" s="150">
        <f t="shared" si="76"/>
        <v>680</v>
      </c>
      <c r="I1201" s="37">
        <v>0</v>
      </c>
      <c r="J1201" s="5">
        <f t="shared" si="77"/>
        <v>680</v>
      </c>
      <c r="K1201" s="4" t="s">
        <v>126</v>
      </c>
      <c r="L1201" s="4" t="s">
        <v>127</v>
      </c>
      <c r="M1201" s="156"/>
    </row>
    <row r="1202" spans="1:13" x14ac:dyDescent="0.2">
      <c r="A1202" s="147" t="s">
        <v>2386</v>
      </c>
      <c r="B1202" s="178">
        <f t="shared" si="75"/>
        <v>46254</v>
      </c>
      <c r="C1202" s="4" t="s">
        <v>8877</v>
      </c>
      <c r="D1202" s="148" t="s">
        <v>134</v>
      </c>
      <c r="E1202" s="148" t="s">
        <v>125</v>
      </c>
      <c r="F1202" s="149">
        <v>10</v>
      </c>
      <c r="G1202" s="150">
        <v>85</v>
      </c>
      <c r="H1202" s="150">
        <f t="shared" si="76"/>
        <v>850</v>
      </c>
      <c r="I1202" s="37">
        <v>0</v>
      </c>
      <c r="J1202" s="5">
        <f t="shared" si="77"/>
        <v>850</v>
      </c>
      <c r="K1202" s="4" t="s">
        <v>126</v>
      </c>
      <c r="L1202" s="4" t="s">
        <v>127</v>
      </c>
      <c r="M1202" s="156"/>
    </row>
    <row r="1203" spans="1:13" x14ac:dyDescent="0.2">
      <c r="A1203" s="147" t="s">
        <v>2386</v>
      </c>
      <c r="B1203" s="178">
        <f t="shared" si="75"/>
        <v>46254</v>
      </c>
      <c r="C1203" s="4" t="s">
        <v>8878</v>
      </c>
      <c r="D1203" s="148" t="s">
        <v>1308</v>
      </c>
      <c r="E1203" s="148" t="s">
        <v>125</v>
      </c>
      <c r="F1203" s="149">
        <v>8</v>
      </c>
      <c r="G1203" s="150">
        <v>85</v>
      </c>
      <c r="H1203" s="150">
        <f t="shared" si="76"/>
        <v>680</v>
      </c>
      <c r="I1203" s="37">
        <v>0</v>
      </c>
      <c r="J1203" s="5">
        <f t="shared" si="77"/>
        <v>680</v>
      </c>
      <c r="K1203" s="4" t="s">
        <v>126</v>
      </c>
      <c r="L1203" s="4" t="s">
        <v>127</v>
      </c>
      <c r="M1203" s="156"/>
    </row>
    <row r="1204" spans="1:13" x14ac:dyDescent="0.2">
      <c r="A1204" s="147" t="s">
        <v>2386</v>
      </c>
      <c r="B1204" s="178">
        <f t="shared" si="75"/>
        <v>46254</v>
      </c>
      <c r="C1204" s="4" t="s">
        <v>8879</v>
      </c>
      <c r="D1204" s="148" t="s">
        <v>8880</v>
      </c>
      <c r="E1204" s="148" t="s">
        <v>125</v>
      </c>
      <c r="F1204" s="149">
        <v>20</v>
      </c>
      <c r="G1204" s="150">
        <v>85</v>
      </c>
      <c r="H1204" s="150">
        <f t="shared" si="76"/>
        <v>1700</v>
      </c>
      <c r="I1204" s="37">
        <v>0</v>
      </c>
      <c r="J1204" s="5">
        <f t="shared" si="77"/>
        <v>1700</v>
      </c>
      <c r="K1204" s="4" t="s">
        <v>126</v>
      </c>
      <c r="L1204" s="4" t="s">
        <v>127</v>
      </c>
      <c r="M1204" s="156"/>
    </row>
    <row r="1205" spans="1:13" x14ac:dyDescent="0.2">
      <c r="A1205" s="147" t="s">
        <v>2386</v>
      </c>
      <c r="B1205" s="178">
        <f t="shared" si="75"/>
        <v>46254</v>
      </c>
      <c r="C1205" s="4" t="s">
        <v>8881</v>
      </c>
      <c r="D1205" s="148" t="s">
        <v>323</v>
      </c>
      <c r="E1205" s="148" t="s">
        <v>125</v>
      </c>
      <c r="F1205" s="149">
        <v>30</v>
      </c>
      <c r="G1205" s="150">
        <v>90</v>
      </c>
      <c r="H1205" s="150">
        <f t="shared" si="76"/>
        <v>2700</v>
      </c>
      <c r="I1205" s="37">
        <v>0</v>
      </c>
      <c r="J1205" s="5">
        <f t="shared" si="77"/>
        <v>2700</v>
      </c>
      <c r="K1205" s="4" t="s">
        <v>126</v>
      </c>
      <c r="L1205" s="4" t="s">
        <v>127</v>
      </c>
      <c r="M1205" s="156"/>
    </row>
    <row r="1206" spans="1:13" x14ac:dyDescent="0.2">
      <c r="A1206" s="147" t="s">
        <v>2386</v>
      </c>
      <c r="B1206" s="178">
        <f t="shared" si="75"/>
        <v>46254</v>
      </c>
      <c r="C1206" s="4" t="s">
        <v>8882</v>
      </c>
      <c r="D1206" s="148" t="s">
        <v>151</v>
      </c>
      <c r="E1206" s="148" t="s">
        <v>125</v>
      </c>
      <c r="F1206" s="149">
        <v>5</v>
      </c>
      <c r="G1206" s="150">
        <v>85</v>
      </c>
      <c r="H1206" s="150">
        <f t="shared" si="76"/>
        <v>425</v>
      </c>
      <c r="I1206" s="37">
        <v>0</v>
      </c>
      <c r="J1206" s="5">
        <f t="shared" si="77"/>
        <v>425</v>
      </c>
      <c r="K1206" s="4" t="s">
        <v>126</v>
      </c>
      <c r="L1206" s="4" t="s">
        <v>127</v>
      </c>
      <c r="M1206" s="156"/>
    </row>
    <row r="1207" spans="1:13" x14ac:dyDescent="0.2">
      <c r="A1207" s="147" t="s">
        <v>2386</v>
      </c>
      <c r="B1207" s="178">
        <f t="shared" si="75"/>
        <v>46254</v>
      </c>
      <c r="C1207" s="4" t="s">
        <v>8883</v>
      </c>
      <c r="D1207" s="148" t="s">
        <v>145</v>
      </c>
      <c r="E1207" s="148" t="s">
        <v>125</v>
      </c>
      <c r="F1207" s="149">
        <v>20</v>
      </c>
      <c r="G1207" s="150">
        <v>95</v>
      </c>
      <c r="H1207" s="150">
        <f t="shared" si="76"/>
        <v>1900</v>
      </c>
      <c r="I1207" s="37">
        <v>0</v>
      </c>
      <c r="J1207" s="5">
        <f t="shared" si="77"/>
        <v>1900</v>
      </c>
      <c r="K1207" s="4" t="s">
        <v>126</v>
      </c>
      <c r="L1207" s="4" t="s">
        <v>127</v>
      </c>
      <c r="M1207" s="156"/>
    </row>
    <row r="1208" spans="1:13" x14ac:dyDescent="0.2">
      <c r="A1208" s="147" t="s">
        <v>2386</v>
      </c>
      <c r="B1208" s="178">
        <f t="shared" si="75"/>
        <v>46254</v>
      </c>
      <c r="C1208" s="4" t="s">
        <v>8884</v>
      </c>
      <c r="D1208" s="148" t="s">
        <v>264</v>
      </c>
      <c r="E1208" s="148" t="s">
        <v>125</v>
      </c>
      <c r="F1208" s="149">
        <v>2</v>
      </c>
      <c r="G1208" s="150">
        <v>100</v>
      </c>
      <c r="H1208" s="150">
        <f t="shared" si="76"/>
        <v>200</v>
      </c>
      <c r="I1208" s="37">
        <v>0</v>
      </c>
      <c r="J1208" s="5">
        <f t="shared" si="77"/>
        <v>200</v>
      </c>
      <c r="K1208" s="4" t="s">
        <v>126</v>
      </c>
      <c r="L1208" s="4" t="s">
        <v>127</v>
      </c>
      <c r="M1208" s="156"/>
    </row>
    <row r="1209" spans="1:13" x14ac:dyDescent="0.2">
      <c r="A1209" s="147" t="s">
        <v>2386</v>
      </c>
      <c r="B1209" s="178">
        <f t="shared" si="75"/>
        <v>46254</v>
      </c>
      <c r="C1209" s="4" t="s">
        <v>8885</v>
      </c>
      <c r="D1209" s="4" t="s">
        <v>533</v>
      </c>
      <c r="E1209" s="148" t="s">
        <v>125</v>
      </c>
      <c r="F1209" s="149">
        <v>1</v>
      </c>
      <c r="G1209" s="150">
        <v>90</v>
      </c>
      <c r="H1209" s="150">
        <f t="shared" si="76"/>
        <v>90</v>
      </c>
      <c r="I1209" s="37">
        <v>0</v>
      </c>
      <c r="J1209" s="5">
        <f t="shared" si="77"/>
        <v>90</v>
      </c>
      <c r="K1209" s="4" t="s">
        <v>126</v>
      </c>
      <c r="L1209" s="4" t="s">
        <v>1094</v>
      </c>
      <c r="M1209" s="156"/>
    </row>
    <row r="1210" spans="1:13" x14ac:dyDescent="0.2">
      <c r="A1210" s="147" t="s">
        <v>2386</v>
      </c>
      <c r="B1210" s="178">
        <f t="shared" si="75"/>
        <v>46254</v>
      </c>
      <c r="C1210" s="4" t="s">
        <v>8886</v>
      </c>
      <c r="D1210" s="148" t="s">
        <v>209</v>
      </c>
      <c r="E1210" s="148" t="s">
        <v>318</v>
      </c>
      <c r="F1210" s="149">
        <v>3</v>
      </c>
      <c r="G1210" s="150">
        <v>1200</v>
      </c>
      <c r="H1210" s="150">
        <f t="shared" si="76"/>
        <v>3600</v>
      </c>
      <c r="I1210" s="37">
        <v>0</v>
      </c>
      <c r="J1210" s="5">
        <f t="shared" si="77"/>
        <v>3600</v>
      </c>
      <c r="K1210" s="4" t="s">
        <v>126</v>
      </c>
      <c r="L1210" s="4" t="s">
        <v>127</v>
      </c>
      <c r="M1210" s="156"/>
    </row>
    <row r="1211" spans="1:13" x14ac:dyDescent="0.2">
      <c r="A1211" s="147" t="s">
        <v>2386</v>
      </c>
      <c r="B1211" s="178">
        <f t="shared" si="75"/>
        <v>46254</v>
      </c>
      <c r="C1211" s="4" t="s">
        <v>8887</v>
      </c>
      <c r="D1211" s="148" t="s">
        <v>9122</v>
      </c>
      <c r="E1211" s="148" t="s">
        <v>125</v>
      </c>
      <c r="F1211" s="149">
        <v>20</v>
      </c>
      <c r="G1211" s="150">
        <v>90</v>
      </c>
      <c r="H1211" s="150">
        <f t="shared" si="76"/>
        <v>1800</v>
      </c>
      <c r="I1211" s="37">
        <v>0</v>
      </c>
      <c r="J1211" s="5">
        <f t="shared" si="77"/>
        <v>1800</v>
      </c>
      <c r="K1211" s="4" t="s">
        <v>126</v>
      </c>
      <c r="L1211" s="4" t="s">
        <v>127</v>
      </c>
      <c r="M1211" s="156"/>
    </row>
    <row r="1212" spans="1:13" x14ac:dyDescent="0.2">
      <c r="A1212" s="147" t="s">
        <v>2386</v>
      </c>
      <c r="B1212" s="178">
        <f t="shared" si="75"/>
        <v>46254</v>
      </c>
      <c r="C1212" s="4" t="s">
        <v>8888</v>
      </c>
      <c r="D1212" s="148" t="s">
        <v>1401</v>
      </c>
      <c r="E1212" s="148" t="s">
        <v>318</v>
      </c>
      <c r="F1212" s="149">
        <v>0.5</v>
      </c>
      <c r="G1212" s="150">
        <v>1100</v>
      </c>
      <c r="H1212" s="150">
        <f t="shared" si="76"/>
        <v>550</v>
      </c>
      <c r="I1212" s="37">
        <v>0</v>
      </c>
      <c r="J1212" s="5">
        <f t="shared" si="77"/>
        <v>550</v>
      </c>
      <c r="K1212" s="4" t="s">
        <v>126</v>
      </c>
      <c r="L1212" s="4" t="s">
        <v>127</v>
      </c>
      <c r="M1212" s="156"/>
    </row>
    <row r="1213" spans="1:13" x14ac:dyDescent="0.2">
      <c r="A1213" s="147" t="s">
        <v>2386</v>
      </c>
      <c r="B1213" s="178">
        <f t="shared" ref="B1213" si="78">IF(A1213="","",IF(ISNUMBER(A1213),IFERROR(VLOOKUP(TEXT(A1213,"yyyy/mm/dd"),BSAD,2,FALSE),""),IFERROR(VLOOKUP(A1213,BSAD,2,FALSE),"")))</f>
        <v>46254</v>
      </c>
      <c r="C1213" s="4" t="s">
        <v>8892</v>
      </c>
      <c r="D1213" s="210" t="s">
        <v>153</v>
      </c>
      <c r="E1213" s="210" t="s">
        <v>125</v>
      </c>
      <c r="F1213" s="211">
        <v>8.5</v>
      </c>
      <c r="G1213" s="212">
        <v>100</v>
      </c>
      <c r="H1213" s="212">
        <f t="shared" si="76"/>
        <v>850</v>
      </c>
      <c r="I1213" s="37">
        <v>0</v>
      </c>
      <c r="J1213" s="5">
        <f t="shared" si="77"/>
        <v>850</v>
      </c>
      <c r="K1213" s="4" t="s">
        <v>126</v>
      </c>
      <c r="L1213" s="4" t="s">
        <v>127</v>
      </c>
      <c r="M1213" s="213"/>
    </row>
    <row r="1214" spans="1:13" x14ac:dyDescent="0.2">
      <c r="A1214" s="147" t="s">
        <v>2386</v>
      </c>
      <c r="B1214" s="178">
        <f t="shared" si="75"/>
        <v>46254</v>
      </c>
      <c r="C1214" s="4" t="s">
        <v>8892</v>
      </c>
      <c r="D1214" s="210" t="s">
        <v>153</v>
      </c>
      <c r="E1214" s="210" t="s">
        <v>149</v>
      </c>
      <c r="F1214" s="211">
        <v>6</v>
      </c>
      <c r="G1214" s="212">
        <v>850</v>
      </c>
      <c r="H1214" s="212">
        <f t="shared" si="76"/>
        <v>5100</v>
      </c>
      <c r="I1214" s="37">
        <v>0</v>
      </c>
      <c r="J1214" s="5">
        <f t="shared" si="77"/>
        <v>5100</v>
      </c>
      <c r="K1214" s="4" t="s">
        <v>126</v>
      </c>
      <c r="L1214" s="4" t="s">
        <v>127</v>
      </c>
      <c r="M1214" s="213"/>
    </row>
    <row r="1215" spans="1:13" x14ac:dyDescent="0.2">
      <c r="A1215" s="147" t="s">
        <v>2387</v>
      </c>
      <c r="B1215" s="178">
        <f t="shared" si="75"/>
        <v>46255</v>
      </c>
      <c r="C1215" s="4" t="s">
        <v>8889</v>
      </c>
      <c r="D1215" s="148" t="s">
        <v>147</v>
      </c>
      <c r="E1215" s="148" t="s">
        <v>125</v>
      </c>
      <c r="F1215" s="149">
        <v>30</v>
      </c>
      <c r="G1215" s="150">
        <v>85</v>
      </c>
      <c r="H1215" s="150">
        <f t="shared" si="76"/>
        <v>2550</v>
      </c>
      <c r="I1215" s="37">
        <v>0</v>
      </c>
      <c r="J1215" s="5">
        <f t="shared" si="77"/>
        <v>2550</v>
      </c>
      <c r="K1215" s="4" t="s">
        <v>126</v>
      </c>
      <c r="L1215" s="4" t="s">
        <v>127</v>
      </c>
      <c r="M1215" s="156"/>
    </row>
    <row r="1216" spans="1:13" x14ac:dyDescent="0.2">
      <c r="A1216" s="147" t="s">
        <v>2387</v>
      </c>
      <c r="B1216" s="178">
        <f t="shared" si="75"/>
        <v>46255</v>
      </c>
      <c r="C1216" s="4" t="s">
        <v>8890</v>
      </c>
      <c r="D1216" s="148" t="s">
        <v>151</v>
      </c>
      <c r="E1216" s="148" t="s">
        <v>125</v>
      </c>
      <c r="F1216" s="149">
        <v>5</v>
      </c>
      <c r="G1216" s="150">
        <v>85</v>
      </c>
      <c r="H1216" s="150">
        <f t="shared" si="76"/>
        <v>425</v>
      </c>
      <c r="I1216" s="37">
        <v>0</v>
      </c>
      <c r="J1216" s="5">
        <f t="shared" si="77"/>
        <v>425</v>
      </c>
      <c r="K1216" s="4" t="s">
        <v>126</v>
      </c>
      <c r="L1216" s="4" t="s">
        <v>127</v>
      </c>
      <c r="M1216" s="156"/>
    </row>
    <row r="1217" spans="1:13" x14ac:dyDescent="0.2">
      <c r="A1217" s="147" t="s">
        <v>2387</v>
      </c>
      <c r="B1217" s="178">
        <f t="shared" si="75"/>
        <v>46255</v>
      </c>
      <c r="C1217" s="4" t="s">
        <v>8891</v>
      </c>
      <c r="D1217" s="148" t="s">
        <v>264</v>
      </c>
      <c r="E1217" s="148" t="s">
        <v>125</v>
      </c>
      <c r="F1217" s="149">
        <v>2</v>
      </c>
      <c r="G1217" s="150">
        <v>100</v>
      </c>
      <c r="H1217" s="150">
        <f t="shared" si="76"/>
        <v>200</v>
      </c>
      <c r="I1217" s="37">
        <v>0</v>
      </c>
      <c r="J1217" s="5">
        <f t="shared" si="77"/>
        <v>200</v>
      </c>
      <c r="K1217" s="4" t="s">
        <v>126</v>
      </c>
      <c r="L1217" s="4" t="s">
        <v>127</v>
      </c>
      <c r="M1217" s="156"/>
    </row>
    <row r="1218" spans="1:13" x14ac:dyDescent="0.2">
      <c r="A1218" s="147" t="s">
        <v>2387</v>
      </c>
      <c r="B1218" s="178">
        <f t="shared" si="75"/>
        <v>46255</v>
      </c>
      <c r="C1218" s="4" t="s">
        <v>8893</v>
      </c>
      <c r="D1218" s="148" t="s">
        <v>1305</v>
      </c>
      <c r="E1218" s="148" t="s">
        <v>125</v>
      </c>
      <c r="F1218" s="149">
        <v>50</v>
      </c>
      <c r="G1218" s="150">
        <v>85</v>
      </c>
      <c r="H1218" s="150">
        <f t="shared" si="76"/>
        <v>4250</v>
      </c>
      <c r="I1218" s="37">
        <v>0</v>
      </c>
      <c r="J1218" s="5">
        <f t="shared" si="77"/>
        <v>4250</v>
      </c>
      <c r="K1218" s="4" t="s">
        <v>126</v>
      </c>
      <c r="L1218" s="4" t="s">
        <v>127</v>
      </c>
      <c r="M1218" s="156"/>
    </row>
    <row r="1219" spans="1:13" x14ac:dyDescent="0.2">
      <c r="A1219" s="147" t="s">
        <v>2387</v>
      </c>
      <c r="B1219" s="178">
        <f t="shared" si="75"/>
        <v>46255</v>
      </c>
      <c r="C1219" s="4" t="s">
        <v>8894</v>
      </c>
      <c r="D1219" s="148" t="s">
        <v>1306</v>
      </c>
      <c r="E1219" s="148" t="s">
        <v>125</v>
      </c>
      <c r="F1219" s="149">
        <v>20</v>
      </c>
      <c r="G1219" s="150">
        <v>85</v>
      </c>
      <c r="H1219" s="150">
        <f t="shared" si="76"/>
        <v>1700</v>
      </c>
      <c r="I1219" s="37">
        <v>0</v>
      </c>
      <c r="J1219" s="5">
        <f t="shared" si="77"/>
        <v>1700</v>
      </c>
      <c r="K1219" s="4" t="s">
        <v>126</v>
      </c>
      <c r="L1219" s="4" t="s">
        <v>127</v>
      </c>
      <c r="M1219" s="156"/>
    </row>
    <row r="1220" spans="1:13" x14ac:dyDescent="0.2">
      <c r="A1220" s="147" t="s">
        <v>2387</v>
      </c>
      <c r="B1220" s="178">
        <f t="shared" si="75"/>
        <v>46255</v>
      </c>
      <c r="C1220" s="4" t="s">
        <v>8895</v>
      </c>
      <c r="D1220" s="148" t="s">
        <v>1307</v>
      </c>
      <c r="E1220" s="148" t="s">
        <v>125</v>
      </c>
      <c r="F1220" s="149">
        <v>40</v>
      </c>
      <c r="G1220" s="150">
        <v>86</v>
      </c>
      <c r="H1220" s="150">
        <f t="shared" si="76"/>
        <v>3440</v>
      </c>
      <c r="I1220" s="37">
        <v>0</v>
      </c>
      <c r="J1220" s="5">
        <f t="shared" si="77"/>
        <v>3440</v>
      </c>
      <c r="K1220" s="4" t="s">
        <v>126</v>
      </c>
      <c r="L1220" s="4" t="s">
        <v>127</v>
      </c>
      <c r="M1220" s="156"/>
    </row>
    <row r="1221" spans="1:13" x14ac:dyDescent="0.2">
      <c r="A1221" s="147" t="s">
        <v>2387</v>
      </c>
      <c r="B1221" s="178">
        <f t="shared" si="75"/>
        <v>46255</v>
      </c>
      <c r="C1221" s="4" t="s">
        <v>8895</v>
      </c>
      <c r="D1221" s="148" t="s">
        <v>1307</v>
      </c>
      <c r="E1221" s="148" t="s">
        <v>125</v>
      </c>
      <c r="F1221" s="149">
        <v>40</v>
      </c>
      <c r="G1221" s="150">
        <v>85</v>
      </c>
      <c r="H1221" s="150">
        <f t="shared" si="76"/>
        <v>3400</v>
      </c>
      <c r="I1221" s="37">
        <v>0</v>
      </c>
      <c r="J1221" s="5">
        <f t="shared" si="77"/>
        <v>3400</v>
      </c>
      <c r="K1221" s="4" t="s">
        <v>126</v>
      </c>
      <c r="L1221" s="4" t="s">
        <v>127</v>
      </c>
      <c r="M1221" s="156"/>
    </row>
    <row r="1222" spans="1:13" x14ac:dyDescent="0.2">
      <c r="A1222" s="147" t="s">
        <v>2387</v>
      </c>
      <c r="B1222" s="178">
        <f t="shared" si="75"/>
        <v>46255</v>
      </c>
      <c r="C1222" s="4" t="s">
        <v>8895</v>
      </c>
      <c r="D1222" s="148" t="s">
        <v>1307</v>
      </c>
      <c r="E1222" s="148" t="s">
        <v>131</v>
      </c>
      <c r="F1222" s="149">
        <v>1</v>
      </c>
      <c r="G1222" s="150">
        <v>80</v>
      </c>
      <c r="H1222" s="150">
        <f t="shared" si="76"/>
        <v>80</v>
      </c>
      <c r="I1222" s="37">
        <v>0</v>
      </c>
      <c r="J1222" s="5">
        <f t="shared" si="77"/>
        <v>80</v>
      </c>
      <c r="K1222" s="4" t="s">
        <v>126</v>
      </c>
      <c r="L1222" s="4" t="s">
        <v>127</v>
      </c>
      <c r="M1222" s="156"/>
    </row>
    <row r="1223" spans="1:13" x14ac:dyDescent="0.2">
      <c r="A1223" s="147" t="s">
        <v>2387</v>
      </c>
      <c r="B1223" s="178">
        <f t="shared" si="75"/>
        <v>46255</v>
      </c>
      <c r="C1223" s="4" t="s">
        <v>8896</v>
      </c>
      <c r="D1223" s="148" t="s">
        <v>1311</v>
      </c>
      <c r="E1223" s="148" t="s">
        <v>125</v>
      </c>
      <c r="F1223" s="149">
        <v>5</v>
      </c>
      <c r="G1223" s="150">
        <v>85</v>
      </c>
      <c r="H1223" s="150">
        <f t="shared" si="76"/>
        <v>425</v>
      </c>
      <c r="I1223" s="37">
        <v>0</v>
      </c>
      <c r="J1223" s="5">
        <f t="shared" si="77"/>
        <v>425</v>
      </c>
      <c r="K1223" s="4" t="s">
        <v>126</v>
      </c>
      <c r="L1223" s="4" t="s">
        <v>127</v>
      </c>
      <c r="M1223" s="156"/>
    </row>
    <row r="1224" spans="1:13" x14ac:dyDescent="0.2">
      <c r="A1224" s="147" t="s">
        <v>2387</v>
      </c>
      <c r="B1224" s="178">
        <f t="shared" si="75"/>
        <v>46255</v>
      </c>
      <c r="C1224" s="4" t="s">
        <v>8897</v>
      </c>
      <c r="D1224" s="148" t="s">
        <v>1312</v>
      </c>
      <c r="E1224" s="148" t="s">
        <v>125</v>
      </c>
      <c r="F1224" s="149">
        <v>40</v>
      </c>
      <c r="G1224" s="150">
        <v>85</v>
      </c>
      <c r="H1224" s="150">
        <f t="shared" si="76"/>
        <v>3400</v>
      </c>
      <c r="I1224" s="37">
        <v>0</v>
      </c>
      <c r="J1224" s="5">
        <f t="shared" si="77"/>
        <v>3400</v>
      </c>
      <c r="K1224" s="4" t="s">
        <v>126</v>
      </c>
      <c r="L1224" s="4" t="s">
        <v>127</v>
      </c>
      <c r="M1224" s="156"/>
    </row>
    <row r="1225" spans="1:13" x14ac:dyDescent="0.2">
      <c r="A1225" s="147" t="s">
        <v>2387</v>
      </c>
      <c r="B1225" s="178">
        <f t="shared" si="75"/>
        <v>46255</v>
      </c>
      <c r="C1225" s="4" t="s">
        <v>8898</v>
      </c>
      <c r="D1225" s="148" t="s">
        <v>1302</v>
      </c>
      <c r="E1225" s="148" t="s">
        <v>125</v>
      </c>
      <c r="F1225" s="149">
        <v>60</v>
      </c>
      <c r="G1225" s="150">
        <v>85</v>
      </c>
      <c r="H1225" s="150">
        <f t="shared" si="76"/>
        <v>5100</v>
      </c>
      <c r="I1225" s="37">
        <v>0</v>
      </c>
      <c r="J1225" s="5">
        <f t="shared" si="77"/>
        <v>5100</v>
      </c>
      <c r="K1225" s="4" t="s">
        <v>126</v>
      </c>
      <c r="L1225" s="4" t="s">
        <v>127</v>
      </c>
      <c r="M1225" s="156"/>
    </row>
    <row r="1226" spans="1:13" x14ac:dyDescent="0.2">
      <c r="A1226" s="147" t="s">
        <v>2387</v>
      </c>
      <c r="B1226" s="178">
        <f t="shared" si="75"/>
        <v>46255</v>
      </c>
      <c r="C1226" s="4" t="s">
        <v>8898</v>
      </c>
      <c r="D1226" s="148" t="s">
        <v>1302</v>
      </c>
      <c r="E1226" s="148" t="s">
        <v>131</v>
      </c>
      <c r="F1226" s="149">
        <v>1</v>
      </c>
      <c r="G1226" s="150">
        <v>80</v>
      </c>
      <c r="H1226" s="150">
        <f t="shared" si="76"/>
        <v>80</v>
      </c>
      <c r="I1226" s="37">
        <v>0</v>
      </c>
      <c r="J1226" s="5">
        <f t="shared" si="77"/>
        <v>80</v>
      </c>
      <c r="K1226" s="4" t="s">
        <v>126</v>
      </c>
      <c r="L1226" s="4" t="s">
        <v>127</v>
      </c>
      <c r="M1226" s="156"/>
    </row>
    <row r="1227" spans="1:13" x14ac:dyDescent="0.2">
      <c r="A1227" s="147" t="s">
        <v>2387</v>
      </c>
      <c r="B1227" s="178">
        <f t="shared" si="75"/>
        <v>46255</v>
      </c>
      <c r="C1227" s="4" t="s">
        <v>8899</v>
      </c>
      <c r="D1227" s="148" t="s">
        <v>141</v>
      </c>
      <c r="E1227" s="148" t="s">
        <v>125</v>
      </c>
      <c r="F1227" s="149">
        <v>15</v>
      </c>
      <c r="G1227" s="150">
        <v>86</v>
      </c>
      <c r="H1227" s="150">
        <f t="shared" si="76"/>
        <v>1290</v>
      </c>
      <c r="I1227" s="37">
        <v>0</v>
      </c>
      <c r="J1227" s="5">
        <f t="shared" si="77"/>
        <v>1290</v>
      </c>
      <c r="K1227" s="4" t="s">
        <v>126</v>
      </c>
      <c r="L1227" s="4" t="s">
        <v>127</v>
      </c>
      <c r="M1227" s="156"/>
    </row>
    <row r="1228" spans="1:13" x14ac:dyDescent="0.2">
      <c r="A1228" s="147" t="s">
        <v>2387</v>
      </c>
      <c r="B1228" s="178">
        <f t="shared" si="75"/>
        <v>46255</v>
      </c>
      <c r="C1228" s="4" t="s">
        <v>8900</v>
      </c>
      <c r="D1228" s="148" t="s">
        <v>139</v>
      </c>
      <c r="E1228" s="148" t="s">
        <v>125</v>
      </c>
      <c r="F1228" s="149">
        <v>2</v>
      </c>
      <c r="G1228" s="150">
        <v>86</v>
      </c>
      <c r="H1228" s="150">
        <f t="shared" si="76"/>
        <v>172</v>
      </c>
      <c r="I1228" s="37">
        <v>0</v>
      </c>
      <c r="J1228" s="5">
        <f t="shared" si="77"/>
        <v>172</v>
      </c>
      <c r="K1228" s="4" t="s">
        <v>126</v>
      </c>
      <c r="L1228" s="4" t="s">
        <v>127</v>
      </c>
      <c r="M1228" s="156"/>
    </row>
    <row r="1229" spans="1:13" x14ac:dyDescent="0.2">
      <c r="A1229" s="147" t="s">
        <v>2387</v>
      </c>
      <c r="B1229" s="178">
        <f t="shared" si="75"/>
        <v>46255</v>
      </c>
      <c r="C1229" s="4" t="s">
        <v>8901</v>
      </c>
      <c r="D1229" s="148" t="s">
        <v>1310</v>
      </c>
      <c r="E1229" s="148" t="s">
        <v>125</v>
      </c>
      <c r="F1229" s="149">
        <v>8</v>
      </c>
      <c r="G1229" s="150">
        <v>85</v>
      </c>
      <c r="H1229" s="150">
        <f t="shared" si="76"/>
        <v>680</v>
      </c>
      <c r="I1229" s="37">
        <v>0</v>
      </c>
      <c r="J1229" s="5">
        <f t="shared" si="77"/>
        <v>680</v>
      </c>
      <c r="K1229" s="4" t="s">
        <v>126</v>
      </c>
      <c r="L1229" s="4" t="s">
        <v>127</v>
      </c>
      <c r="M1229" s="156"/>
    </row>
    <row r="1230" spans="1:13" x14ac:dyDescent="0.2">
      <c r="A1230" s="147" t="s">
        <v>2387</v>
      </c>
      <c r="B1230" s="178">
        <f t="shared" si="75"/>
        <v>46255</v>
      </c>
      <c r="C1230" s="4" t="s">
        <v>8902</v>
      </c>
      <c r="D1230" s="148" t="s">
        <v>134</v>
      </c>
      <c r="E1230" s="148" t="s">
        <v>125</v>
      </c>
      <c r="F1230" s="149">
        <v>10</v>
      </c>
      <c r="G1230" s="150">
        <v>85</v>
      </c>
      <c r="H1230" s="150">
        <f t="shared" si="76"/>
        <v>850</v>
      </c>
      <c r="I1230" s="37">
        <v>0</v>
      </c>
      <c r="J1230" s="5">
        <f t="shared" si="77"/>
        <v>850</v>
      </c>
      <c r="K1230" s="4" t="s">
        <v>126</v>
      </c>
      <c r="L1230" s="4" t="s">
        <v>127</v>
      </c>
      <c r="M1230" s="156"/>
    </row>
    <row r="1231" spans="1:13" x14ac:dyDescent="0.2">
      <c r="A1231" s="147" t="s">
        <v>2387</v>
      </c>
      <c r="B1231" s="178">
        <f t="shared" si="75"/>
        <v>46255</v>
      </c>
      <c r="C1231" s="4" t="s">
        <v>8903</v>
      </c>
      <c r="D1231" s="148" t="s">
        <v>8880</v>
      </c>
      <c r="E1231" s="148" t="s">
        <v>125</v>
      </c>
      <c r="F1231" s="149">
        <v>20</v>
      </c>
      <c r="G1231" s="150">
        <v>85</v>
      </c>
      <c r="H1231" s="150">
        <f t="shared" si="76"/>
        <v>1700</v>
      </c>
      <c r="I1231" s="37">
        <v>0</v>
      </c>
      <c r="J1231" s="5">
        <f t="shared" si="77"/>
        <v>1700</v>
      </c>
      <c r="K1231" s="4" t="s">
        <v>126</v>
      </c>
      <c r="L1231" s="4" t="s">
        <v>127</v>
      </c>
      <c r="M1231" s="156"/>
    </row>
    <row r="1232" spans="1:13" x14ac:dyDescent="0.2">
      <c r="A1232" s="147" t="s">
        <v>2387</v>
      </c>
      <c r="B1232" s="178">
        <f t="shared" si="75"/>
        <v>46255</v>
      </c>
      <c r="C1232" s="4" t="s">
        <v>8904</v>
      </c>
      <c r="D1232" s="148" t="s">
        <v>323</v>
      </c>
      <c r="E1232" s="148" t="s">
        <v>125</v>
      </c>
      <c r="F1232" s="149">
        <v>5</v>
      </c>
      <c r="G1232" s="150">
        <v>90</v>
      </c>
      <c r="H1232" s="150">
        <f t="shared" si="76"/>
        <v>450</v>
      </c>
      <c r="I1232" s="37">
        <v>0</v>
      </c>
      <c r="J1232" s="5">
        <f t="shared" si="77"/>
        <v>450</v>
      </c>
      <c r="K1232" s="4" t="s">
        <v>126</v>
      </c>
      <c r="L1232" s="4" t="s">
        <v>127</v>
      </c>
      <c r="M1232" s="156"/>
    </row>
    <row r="1233" spans="1:13" x14ac:dyDescent="0.2">
      <c r="A1233" s="147" t="s">
        <v>2387</v>
      </c>
      <c r="B1233" s="178">
        <f t="shared" si="75"/>
        <v>46255</v>
      </c>
      <c r="C1233" s="4" t="s">
        <v>8904</v>
      </c>
      <c r="D1233" s="148" t="s">
        <v>323</v>
      </c>
      <c r="E1233" s="148" t="s">
        <v>318</v>
      </c>
      <c r="F1233" s="149">
        <v>3</v>
      </c>
      <c r="G1233" s="150">
        <v>1200</v>
      </c>
      <c r="H1233" s="150">
        <f t="shared" si="76"/>
        <v>3600</v>
      </c>
      <c r="I1233" s="37">
        <v>0</v>
      </c>
      <c r="J1233" s="5">
        <f t="shared" si="77"/>
        <v>3600</v>
      </c>
      <c r="K1233" s="4" t="s">
        <v>126</v>
      </c>
      <c r="L1233" s="4" t="s">
        <v>127</v>
      </c>
      <c r="M1233" s="156"/>
    </row>
    <row r="1234" spans="1:13" x14ac:dyDescent="0.2">
      <c r="A1234" s="147" t="s">
        <v>2387</v>
      </c>
      <c r="B1234" s="178">
        <f t="shared" si="75"/>
        <v>46255</v>
      </c>
      <c r="C1234" s="4" t="s">
        <v>8905</v>
      </c>
      <c r="D1234" s="148" t="s">
        <v>145</v>
      </c>
      <c r="E1234" s="148" t="s">
        <v>125</v>
      </c>
      <c r="F1234" s="149">
        <v>20</v>
      </c>
      <c r="G1234" s="150">
        <v>95</v>
      </c>
      <c r="H1234" s="150">
        <f t="shared" si="76"/>
        <v>1900</v>
      </c>
      <c r="I1234" s="37">
        <v>0</v>
      </c>
      <c r="J1234" s="5">
        <f t="shared" si="77"/>
        <v>1900</v>
      </c>
      <c r="K1234" s="4" t="s">
        <v>126</v>
      </c>
      <c r="L1234" s="4" t="s">
        <v>127</v>
      </c>
      <c r="M1234" s="156"/>
    </row>
    <row r="1235" spans="1:13" x14ac:dyDescent="0.2">
      <c r="A1235" s="147" t="s">
        <v>2387</v>
      </c>
      <c r="B1235" s="178">
        <f t="shared" si="75"/>
        <v>46255</v>
      </c>
      <c r="C1235" s="4" t="s">
        <v>8905</v>
      </c>
      <c r="D1235" s="148" t="s">
        <v>145</v>
      </c>
      <c r="E1235" s="148" t="s">
        <v>125</v>
      </c>
      <c r="F1235" s="149">
        <v>10</v>
      </c>
      <c r="G1235" s="150">
        <v>85</v>
      </c>
      <c r="H1235" s="150">
        <f t="shared" si="76"/>
        <v>850</v>
      </c>
      <c r="I1235" s="37">
        <v>0</v>
      </c>
      <c r="J1235" s="5">
        <f t="shared" si="77"/>
        <v>850</v>
      </c>
      <c r="K1235" s="4" t="s">
        <v>126</v>
      </c>
      <c r="L1235" s="4" t="s">
        <v>127</v>
      </c>
      <c r="M1235" s="156"/>
    </row>
    <row r="1236" spans="1:13" x14ac:dyDescent="0.2">
      <c r="A1236" s="147" t="s">
        <v>2387</v>
      </c>
      <c r="B1236" s="178">
        <f t="shared" si="75"/>
        <v>46255</v>
      </c>
      <c r="C1236" s="4" t="s">
        <v>8906</v>
      </c>
      <c r="D1236" s="148" t="s">
        <v>1309</v>
      </c>
      <c r="E1236" s="148" t="s">
        <v>125</v>
      </c>
      <c r="F1236" s="149">
        <v>12</v>
      </c>
      <c r="G1236" s="150">
        <v>85</v>
      </c>
      <c r="H1236" s="150">
        <f t="shared" si="76"/>
        <v>1020</v>
      </c>
      <c r="I1236" s="37">
        <v>0</v>
      </c>
      <c r="J1236" s="5">
        <f t="shared" si="77"/>
        <v>1020</v>
      </c>
      <c r="K1236" s="4" t="s">
        <v>126</v>
      </c>
      <c r="L1236" s="4" t="s">
        <v>127</v>
      </c>
      <c r="M1236" s="156"/>
    </row>
    <row r="1237" spans="1:13" x14ac:dyDescent="0.2">
      <c r="A1237" s="147" t="s">
        <v>2387</v>
      </c>
      <c r="B1237" s="178">
        <f t="shared" si="75"/>
        <v>46255</v>
      </c>
      <c r="C1237" s="4" t="s">
        <v>8912</v>
      </c>
      <c r="D1237" s="148" t="s">
        <v>153</v>
      </c>
      <c r="E1237" s="148" t="s">
        <v>318</v>
      </c>
      <c r="F1237" s="149">
        <v>5</v>
      </c>
      <c r="G1237" s="150">
        <v>1200</v>
      </c>
      <c r="H1237" s="150">
        <f t="shared" si="76"/>
        <v>6000</v>
      </c>
      <c r="I1237" s="37">
        <v>0</v>
      </c>
      <c r="J1237" s="5">
        <f t="shared" si="77"/>
        <v>6000</v>
      </c>
      <c r="K1237" s="4" t="s">
        <v>126</v>
      </c>
      <c r="L1237" s="4" t="s">
        <v>127</v>
      </c>
      <c r="M1237" s="156"/>
    </row>
    <row r="1238" spans="1:13" x14ac:dyDescent="0.2">
      <c r="A1238" s="147" t="s">
        <v>2387</v>
      </c>
      <c r="B1238" s="178">
        <f t="shared" si="75"/>
        <v>46255</v>
      </c>
      <c r="C1238" s="4" t="s">
        <v>8912</v>
      </c>
      <c r="D1238" s="148" t="s">
        <v>153</v>
      </c>
      <c r="E1238" s="148" t="s">
        <v>149</v>
      </c>
      <c r="F1238" s="149">
        <v>9</v>
      </c>
      <c r="G1238" s="150">
        <v>850</v>
      </c>
      <c r="H1238" s="150">
        <f t="shared" si="76"/>
        <v>7650</v>
      </c>
      <c r="I1238" s="37">
        <v>0</v>
      </c>
      <c r="J1238" s="5">
        <f t="shared" si="77"/>
        <v>7650</v>
      </c>
      <c r="K1238" s="4" t="s">
        <v>126</v>
      </c>
      <c r="L1238" s="4" t="s">
        <v>127</v>
      </c>
      <c r="M1238" s="156"/>
    </row>
    <row r="1239" spans="1:13" x14ac:dyDescent="0.2">
      <c r="A1239" s="147" t="s">
        <v>2387</v>
      </c>
      <c r="B1239" s="178">
        <f t="shared" si="75"/>
        <v>46255</v>
      </c>
      <c r="C1239" s="4" t="s">
        <v>8912</v>
      </c>
      <c r="D1239" s="148" t="s">
        <v>153</v>
      </c>
      <c r="E1239" s="148" t="s">
        <v>215</v>
      </c>
      <c r="F1239" s="149">
        <v>0.5</v>
      </c>
      <c r="G1239" s="150">
        <v>800</v>
      </c>
      <c r="H1239" s="150">
        <f t="shared" si="76"/>
        <v>400</v>
      </c>
      <c r="I1239" s="37">
        <v>0</v>
      </c>
      <c r="J1239" s="5">
        <f t="shared" si="77"/>
        <v>400</v>
      </c>
      <c r="K1239" s="4" t="s">
        <v>126</v>
      </c>
      <c r="L1239" s="4" t="s">
        <v>127</v>
      </c>
      <c r="M1239" s="156"/>
    </row>
    <row r="1240" spans="1:13" x14ac:dyDescent="0.2">
      <c r="A1240" s="147" t="s">
        <v>2387</v>
      </c>
      <c r="B1240" s="178">
        <f t="shared" si="75"/>
        <v>46255</v>
      </c>
      <c r="C1240" s="4" t="s">
        <v>8912</v>
      </c>
      <c r="D1240" s="148" t="s">
        <v>153</v>
      </c>
      <c r="E1240" s="148" t="s">
        <v>125</v>
      </c>
      <c r="F1240" s="149">
        <v>4</v>
      </c>
      <c r="G1240" s="150">
        <v>100</v>
      </c>
      <c r="H1240" s="150">
        <f t="shared" si="76"/>
        <v>400</v>
      </c>
      <c r="I1240" s="37">
        <v>0</v>
      </c>
      <c r="J1240" s="5">
        <f t="shared" si="77"/>
        <v>400</v>
      </c>
      <c r="K1240" s="4" t="s">
        <v>126</v>
      </c>
      <c r="L1240" s="4" t="s">
        <v>127</v>
      </c>
      <c r="M1240" s="156"/>
    </row>
    <row r="1241" spans="1:13" x14ac:dyDescent="0.2">
      <c r="A1241" s="147" t="s">
        <v>2387</v>
      </c>
      <c r="B1241" s="178">
        <f t="shared" si="75"/>
        <v>46255</v>
      </c>
      <c r="C1241" s="4" t="s">
        <v>8918</v>
      </c>
      <c r="D1241" s="148" t="s">
        <v>8917</v>
      </c>
      <c r="E1241" s="148" t="s">
        <v>125</v>
      </c>
      <c r="F1241" s="149">
        <v>2</v>
      </c>
      <c r="G1241" s="150">
        <v>85</v>
      </c>
      <c r="H1241" s="150">
        <f t="shared" si="76"/>
        <v>170</v>
      </c>
      <c r="I1241" s="37">
        <v>0</v>
      </c>
      <c r="J1241" s="5">
        <f t="shared" si="77"/>
        <v>170</v>
      </c>
      <c r="K1241" s="4" t="s">
        <v>126</v>
      </c>
      <c r="L1241" s="4" t="s">
        <v>127</v>
      </c>
      <c r="M1241" s="156"/>
    </row>
    <row r="1242" spans="1:13" x14ac:dyDescent="0.2">
      <c r="A1242" s="147" t="s">
        <v>2388</v>
      </c>
      <c r="B1242" s="178">
        <f t="shared" ref="B1242:B1298" si="79">IF(A1242="","",IF(ISNUMBER(A1242),IFERROR(VLOOKUP(TEXT(A1242,"yyyy/mm/dd"),BSAD,2,FALSE),""),IFERROR(VLOOKUP(A1242,BSAD,2,FALSE),"")))</f>
        <v>46256</v>
      </c>
      <c r="C1242" s="4" t="s">
        <v>8982</v>
      </c>
      <c r="D1242" s="148" t="s">
        <v>1302</v>
      </c>
      <c r="E1242" s="148" t="s">
        <v>125</v>
      </c>
      <c r="F1242" s="149">
        <v>60</v>
      </c>
      <c r="G1242" s="150">
        <v>85</v>
      </c>
      <c r="H1242" s="150">
        <f t="shared" ref="H1242:H1298" si="80">IF($F1242="","",$F1242*$G1242)</f>
        <v>5100</v>
      </c>
      <c r="I1242" s="37">
        <v>0</v>
      </c>
      <c r="J1242" s="5">
        <f t="shared" ref="J1242:J1298" si="81">IF($F1242="","",$H1242*(1-$I1242/100))</f>
        <v>5100</v>
      </c>
      <c r="K1242" s="4" t="s">
        <v>126</v>
      </c>
      <c r="L1242" s="4" t="s">
        <v>127</v>
      </c>
      <c r="M1242" s="156"/>
    </row>
    <row r="1243" spans="1:13" x14ac:dyDescent="0.2">
      <c r="A1243" s="147" t="s">
        <v>2388</v>
      </c>
      <c r="B1243" s="178">
        <f t="shared" si="79"/>
        <v>46256</v>
      </c>
      <c r="C1243" s="4" t="s">
        <v>8982</v>
      </c>
      <c r="D1243" s="148" t="s">
        <v>1302</v>
      </c>
      <c r="E1243" s="148" t="s">
        <v>131</v>
      </c>
      <c r="F1243" s="149">
        <v>1</v>
      </c>
      <c r="G1243" s="150">
        <v>80</v>
      </c>
      <c r="H1243" s="150">
        <f t="shared" si="80"/>
        <v>80</v>
      </c>
      <c r="I1243" s="37">
        <v>0</v>
      </c>
      <c r="J1243" s="5">
        <f t="shared" si="81"/>
        <v>80</v>
      </c>
      <c r="K1243" s="4" t="s">
        <v>126</v>
      </c>
      <c r="L1243" s="4" t="s">
        <v>127</v>
      </c>
      <c r="M1243" s="156"/>
    </row>
    <row r="1244" spans="1:13" x14ac:dyDescent="0.2">
      <c r="A1244" s="147" t="s">
        <v>2388</v>
      </c>
      <c r="B1244" s="178">
        <f t="shared" si="79"/>
        <v>46256</v>
      </c>
      <c r="C1244" s="4" t="s">
        <v>8983</v>
      </c>
      <c r="D1244" s="148" t="s">
        <v>1305</v>
      </c>
      <c r="E1244" s="148" t="s">
        <v>125</v>
      </c>
      <c r="F1244" s="149">
        <v>40</v>
      </c>
      <c r="G1244" s="150">
        <v>85</v>
      </c>
      <c r="H1244" s="150">
        <f t="shared" si="80"/>
        <v>3400</v>
      </c>
      <c r="I1244" s="37">
        <v>0</v>
      </c>
      <c r="J1244" s="5">
        <f t="shared" si="81"/>
        <v>3400</v>
      </c>
      <c r="K1244" s="4" t="s">
        <v>126</v>
      </c>
      <c r="L1244" s="4" t="s">
        <v>127</v>
      </c>
      <c r="M1244" s="156"/>
    </row>
    <row r="1245" spans="1:13" x14ac:dyDescent="0.2">
      <c r="A1245" s="147" t="s">
        <v>2388</v>
      </c>
      <c r="B1245" s="178">
        <f t="shared" si="79"/>
        <v>46256</v>
      </c>
      <c r="C1245" s="4" t="s">
        <v>8984</v>
      </c>
      <c r="D1245" s="148" t="s">
        <v>1307</v>
      </c>
      <c r="E1245" s="148" t="s">
        <v>125</v>
      </c>
      <c r="F1245" s="149">
        <v>40</v>
      </c>
      <c r="G1245" s="150">
        <v>86</v>
      </c>
      <c r="H1245" s="150">
        <f t="shared" si="80"/>
        <v>3440</v>
      </c>
      <c r="I1245" s="37">
        <v>0</v>
      </c>
      <c r="J1245" s="5">
        <f t="shared" si="81"/>
        <v>3440</v>
      </c>
      <c r="K1245" s="4" t="s">
        <v>126</v>
      </c>
      <c r="L1245" s="4" t="s">
        <v>127</v>
      </c>
      <c r="M1245" s="156"/>
    </row>
    <row r="1246" spans="1:13" x14ac:dyDescent="0.2">
      <c r="A1246" s="147" t="s">
        <v>2388</v>
      </c>
      <c r="B1246" s="178">
        <f t="shared" si="79"/>
        <v>46256</v>
      </c>
      <c r="C1246" s="4" t="s">
        <v>8984</v>
      </c>
      <c r="D1246" s="148" t="s">
        <v>1307</v>
      </c>
      <c r="E1246" s="148" t="s">
        <v>125</v>
      </c>
      <c r="F1246" s="149">
        <v>30</v>
      </c>
      <c r="G1246" s="150">
        <v>85</v>
      </c>
      <c r="H1246" s="150">
        <f t="shared" si="80"/>
        <v>2550</v>
      </c>
      <c r="I1246" s="37">
        <v>0</v>
      </c>
      <c r="J1246" s="5">
        <f t="shared" si="81"/>
        <v>2550</v>
      </c>
      <c r="K1246" s="4" t="s">
        <v>126</v>
      </c>
      <c r="L1246" s="4" t="s">
        <v>127</v>
      </c>
      <c r="M1246" s="156"/>
    </row>
    <row r="1247" spans="1:13" x14ac:dyDescent="0.2">
      <c r="A1247" s="147" t="s">
        <v>2388</v>
      </c>
      <c r="B1247" s="178">
        <f t="shared" si="79"/>
        <v>46256</v>
      </c>
      <c r="C1247" s="4" t="s">
        <v>8984</v>
      </c>
      <c r="D1247" s="148" t="s">
        <v>1307</v>
      </c>
      <c r="E1247" s="148" t="s">
        <v>131</v>
      </c>
      <c r="F1247" s="149">
        <v>1</v>
      </c>
      <c r="G1247" s="150">
        <v>80</v>
      </c>
      <c r="H1247" s="150">
        <f t="shared" si="80"/>
        <v>80</v>
      </c>
      <c r="I1247" s="37">
        <v>0</v>
      </c>
      <c r="J1247" s="5">
        <f t="shared" si="81"/>
        <v>80</v>
      </c>
      <c r="K1247" s="4" t="s">
        <v>126</v>
      </c>
      <c r="L1247" s="4" t="s">
        <v>127</v>
      </c>
      <c r="M1247" s="156"/>
    </row>
    <row r="1248" spans="1:13" x14ac:dyDescent="0.2">
      <c r="A1248" s="147" t="s">
        <v>2388</v>
      </c>
      <c r="B1248" s="178">
        <f t="shared" si="79"/>
        <v>46256</v>
      </c>
      <c r="C1248" s="4" t="s">
        <v>8985</v>
      </c>
      <c r="D1248" s="148" t="s">
        <v>1306</v>
      </c>
      <c r="E1248" s="148" t="s">
        <v>131</v>
      </c>
      <c r="F1248" s="149">
        <v>20</v>
      </c>
      <c r="G1248" s="150">
        <v>85</v>
      </c>
      <c r="H1248" s="150">
        <f t="shared" si="80"/>
        <v>1700</v>
      </c>
      <c r="I1248" s="37">
        <v>0</v>
      </c>
      <c r="J1248" s="5">
        <f t="shared" si="81"/>
        <v>1700</v>
      </c>
      <c r="K1248" s="4" t="s">
        <v>126</v>
      </c>
      <c r="L1248" s="4" t="s">
        <v>127</v>
      </c>
      <c r="M1248" s="156"/>
    </row>
    <row r="1249" spans="1:13" x14ac:dyDescent="0.2">
      <c r="A1249" s="147" t="s">
        <v>2388</v>
      </c>
      <c r="B1249" s="178">
        <f t="shared" si="79"/>
        <v>46256</v>
      </c>
      <c r="C1249" s="4" t="s">
        <v>8986</v>
      </c>
      <c r="D1249" s="148" t="s">
        <v>141</v>
      </c>
      <c r="E1249" s="148" t="s">
        <v>125</v>
      </c>
      <c r="F1249" s="149">
        <v>20</v>
      </c>
      <c r="G1249" s="150">
        <v>86</v>
      </c>
      <c r="H1249" s="150">
        <f t="shared" si="80"/>
        <v>1720</v>
      </c>
      <c r="I1249" s="37">
        <v>0</v>
      </c>
      <c r="J1249" s="5">
        <f t="shared" si="81"/>
        <v>1720</v>
      </c>
      <c r="K1249" s="4" t="s">
        <v>126</v>
      </c>
      <c r="L1249" s="4" t="s">
        <v>127</v>
      </c>
      <c r="M1249" s="156"/>
    </row>
    <row r="1250" spans="1:13" x14ac:dyDescent="0.2">
      <c r="A1250" s="147" t="s">
        <v>2388</v>
      </c>
      <c r="B1250" s="178">
        <f t="shared" si="79"/>
        <v>46256</v>
      </c>
      <c r="C1250" s="4" t="s">
        <v>8986</v>
      </c>
      <c r="D1250" s="148" t="s">
        <v>141</v>
      </c>
      <c r="E1250" s="148" t="s">
        <v>149</v>
      </c>
      <c r="F1250" s="149">
        <v>5</v>
      </c>
      <c r="G1250" s="150">
        <v>850</v>
      </c>
      <c r="H1250" s="150">
        <f t="shared" si="80"/>
        <v>4250</v>
      </c>
      <c r="I1250" s="37">
        <v>0</v>
      </c>
      <c r="J1250" s="5">
        <f t="shared" si="81"/>
        <v>4250</v>
      </c>
      <c r="K1250" s="4" t="s">
        <v>126</v>
      </c>
      <c r="L1250" s="4" t="s">
        <v>127</v>
      </c>
      <c r="M1250" s="156"/>
    </row>
    <row r="1251" spans="1:13" x14ac:dyDescent="0.2">
      <c r="A1251" s="147" t="s">
        <v>2388</v>
      </c>
      <c r="B1251" s="178">
        <f t="shared" si="79"/>
        <v>46256</v>
      </c>
      <c r="C1251" s="4" t="s">
        <v>8987</v>
      </c>
      <c r="D1251" s="148" t="s">
        <v>139</v>
      </c>
      <c r="E1251" s="148" t="s">
        <v>125</v>
      </c>
      <c r="F1251" s="149">
        <v>2</v>
      </c>
      <c r="G1251" s="150">
        <v>86</v>
      </c>
      <c r="H1251" s="150">
        <f t="shared" si="80"/>
        <v>172</v>
      </c>
      <c r="I1251" s="37">
        <v>0</v>
      </c>
      <c r="J1251" s="5">
        <f t="shared" si="81"/>
        <v>172</v>
      </c>
      <c r="K1251" s="4" t="s">
        <v>126</v>
      </c>
      <c r="L1251" s="4" t="s">
        <v>127</v>
      </c>
      <c r="M1251" s="156"/>
    </row>
    <row r="1252" spans="1:13" x14ac:dyDescent="0.2">
      <c r="A1252" s="147" t="s">
        <v>2388</v>
      </c>
      <c r="B1252" s="178">
        <f t="shared" si="79"/>
        <v>46256</v>
      </c>
      <c r="C1252" s="4" t="s">
        <v>8988</v>
      </c>
      <c r="D1252" s="148" t="s">
        <v>1312</v>
      </c>
      <c r="E1252" s="148" t="s">
        <v>125</v>
      </c>
      <c r="F1252" s="149">
        <v>15</v>
      </c>
      <c r="G1252" s="150">
        <v>85</v>
      </c>
      <c r="H1252" s="150">
        <f t="shared" si="80"/>
        <v>1275</v>
      </c>
      <c r="I1252" s="37">
        <v>0</v>
      </c>
      <c r="J1252" s="5">
        <f t="shared" si="81"/>
        <v>1275</v>
      </c>
      <c r="K1252" s="4" t="s">
        <v>126</v>
      </c>
      <c r="L1252" s="4" t="s">
        <v>127</v>
      </c>
      <c r="M1252" s="156"/>
    </row>
    <row r="1253" spans="1:13" x14ac:dyDescent="0.2">
      <c r="A1253" s="147" t="s">
        <v>2388</v>
      </c>
      <c r="B1253" s="178">
        <f t="shared" ref="B1253" si="82">IF(A1253="","",IF(ISNUMBER(A1253),IFERROR(VLOOKUP(TEXT(A1253,"yyyy/mm/dd"),BSAD,2,FALSE),""),IFERROR(VLOOKUP(A1253,BSAD,2,FALSE),"")))</f>
        <v>46256</v>
      </c>
      <c r="C1253" s="4" t="s">
        <v>9041</v>
      </c>
      <c r="D1253" s="148" t="s">
        <v>609</v>
      </c>
      <c r="E1253" s="148" t="s">
        <v>125</v>
      </c>
      <c r="F1253" s="149">
        <v>40</v>
      </c>
      <c r="G1253" s="150">
        <v>85</v>
      </c>
      <c r="H1253" s="150">
        <f t="shared" si="80"/>
        <v>3400</v>
      </c>
      <c r="I1253" s="37">
        <v>0</v>
      </c>
      <c r="J1253" s="5">
        <f t="shared" si="81"/>
        <v>3400</v>
      </c>
      <c r="K1253" s="4" t="s">
        <v>126</v>
      </c>
      <c r="L1253" s="4" t="s">
        <v>127</v>
      </c>
      <c r="M1253" s="156"/>
    </row>
    <row r="1254" spans="1:13" x14ac:dyDescent="0.2">
      <c r="A1254" s="147" t="s">
        <v>2388</v>
      </c>
      <c r="B1254" s="178">
        <f t="shared" si="79"/>
        <v>46256</v>
      </c>
      <c r="C1254" s="4" t="s">
        <v>8989</v>
      </c>
      <c r="D1254" s="148" t="s">
        <v>609</v>
      </c>
      <c r="E1254" s="148" t="s">
        <v>125</v>
      </c>
      <c r="F1254" s="149">
        <v>80</v>
      </c>
      <c r="G1254" s="150">
        <v>85</v>
      </c>
      <c r="H1254" s="150">
        <f t="shared" si="80"/>
        <v>6800</v>
      </c>
      <c r="I1254" s="37">
        <v>0</v>
      </c>
      <c r="J1254" s="5">
        <f t="shared" si="81"/>
        <v>6800</v>
      </c>
      <c r="K1254" s="4" t="s">
        <v>126</v>
      </c>
      <c r="L1254" s="4" t="s">
        <v>127</v>
      </c>
      <c r="M1254" s="156"/>
    </row>
    <row r="1255" spans="1:13" x14ac:dyDescent="0.2">
      <c r="A1255" s="147" t="s">
        <v>2388</v>
      </c>
      <c r="B1255" s="178">
        <f t="shared" si="79"/>
        <v>46256</v>
      </c>
      <c r="C1255" s="4" t="s">
        <v>8990</v>
      </c>
      <c r="D1255" s="148" t="s">
        <v>1310</v>
      </c>
      <c r="E1255" s="148" t="s">
        <v>125</v>
      </c>
      <c r="F1255" s="149">
        <v>8</v>
      </c>
      <c r="G1255" s="150">
        <v>85</v>
      </c>
      <c r="H1255" s="150">
        <f t="shared" si="80"/>
        <v>680</v>
      </c>
      <c r="I1255" s="37">
        <v>0</v>
      </c>
      <c r="J1255" s="5">
        <f t="shared" si="81"/>
        <v>680</v>
      </c>
      <c r="K1255" s="4" t="s">
        <v>126</v>
      </c>
      <c r="L1255" s="4" t="s">
        <v>127</v>
      </c>
      <c r="M1255" s="156"/>
    </row>
    <row r="1256" spans="1:13" x14ac:dyDescent="0.2">
      <c r="A1256" s="147" t="s">
        <v>2388</v>
      </c>
      <c r="B1256" s="178">
        <f t="shared" si="79"/>
        <v>46256</v>
      </c>
      <c r="C1256" s="4" t="s">
        <v>8991</v>
      </c>
      <c r="D1256" s="148" t="s">
        <v>134</v>
      </c>
      <c r="E1256" s="148" t="s">
        <v>125</v>
      </c>
      <c r="F1256" s="149">
        <v>10</v>
      </c>
      <c r="G1256" s="150">
        <v>85</v>
      </c>
      <c r="H1256" s="150">
        <f t="shared" si="80"/>
        <v>850</v>
      </c>
      <c r="I1256" s="37">
        <v>0</v>
      </c>
      <c r="J1256" s="5">
        <f t="shared" si="81"/>
        <v>850</v>
      </c>
      <c r="K1256" s="4" t="s">
        <v>126</v>
      </c>
      <c r="L1256" s="4" t="s">
        <v>127</v>
      </c>
      <c r="M1256" s="156"/>
    </row>
    <row r="1257" spans="1:13" x14ac:dyDescent="0.2">
      <c r="A1257" s="147" t="s">
        <v>2388</v>
      </c>
      <c r="B1257" s="178">
        <f t="shared" si="79"/>
        <v>46256</v>
      </c>
      <c r="C1257" s="4" t="s">
        <v>8992</v>
      </c>
      <c r="D1257" s="148" t="s">
        <v>1309</v>
      </c>
      <c r="E1257" s="148" t="s">
        <v>125</v>
      </c>
      <c r="F1257" s="149">
        <v>12</v>
      </c>
      <c r="G1257" s="150">
        <v>85</v>
      </c>
      <c r="H1257" s="150">
        <f t="shared" si="80"/>
        <v>1020</v>
      </c>
      <c r="I1257" s="37">
        <v>0</v>
      </c>
      <c r="J1257" s="5">
        <f t="shared" si="81"/>
        <v>1020</v>
      </c>
      <c r="K1257" s="4" t="s">
        <v>126</v>
      </c>
      <c r="L1257" s="4" t="s">
        <v>127</v>
      </c>
      <c r="M1257" s="156"/>
    </row>
    <row r="1258" spans="1:13" x14ac:dyDescent="0.2">
      <c r="A1258" s="147" t="s">
        <v>2388</v>
      </c>
      <c r="B1258" s="178">
        <f t="shared" si="79"/>
        <v>46256</v>
      </c>
      <c r="C1258" s="4" t="s">
        <v>8993</v>
      </c>
      <c r="D1258" s="148" t="s">
        <v>1308</v>
      </c>
      <c r="E1258" s="148" t="s">
        <v>125</v>
      </c>
      <c r="F1258" s="149">
        <v>8</v>
      </c>
      <c r="G1258" s="150">
        <v>85</v>
      </c>
      <c r="H1258" s="150">
        <f t="shared" si="80"/>
        <v>680</v>
      </c>
      <c r="I1258" s="37">
        <v>0</v>
      </c>
      <c r="J1258" s="5">
        <f t="shared" si="81"/>
        <v>680</v>
      </c>
      <c r="K1258" s="4" t="s">
        <v>126</v>
      </c>
      <c r="L1258" s="4" t="s">
        <v>127</v>
      </c>
      <c r="M1258" s="156"/>
    </row>
    <row r="1259" spans="1:13" x14ac:dyDescent="0.2">
      <c r="A1259" s="147" t="s">
        <v>2388</v>
      </c>
      <c r="B1259" s="178">
        <f t="shared" si="79"/>
        <v>46256</v>
      </c>
      <c r="C1259" s="4" t="s">
        <v>8994</v>
      </c>
      <c r="D1259" s="148" t="s">
        <v>145</v>
      </c>
      <c r="E1259" s="148" t="s">
        <v>125</v>
      </c>
      <c r="F1259" s="149">
        <v>20</v>
      </c>
      <c r="G1259" s="150">
        <v>95</v>
      </c>
      <c r="H1259" s="150">
        <f t="shared" si="80"/>
        <v>1900</v>
      </c>
      <c r="I1259" s="37">
        <v>0</v>
      </c>
      <c r="J1259" s="5">
        <f t="shared" si="81"/>
        <v>1900</v>
      </c>
      <c r="K1259" s="4" t="s">
        <v>126</v>
      </c>
      <c r="L1259" s="4" t="s">
        <v>127</v>
      </c>
      <c r="M1259" s="156"/>
    </row>
    <row r="1260" spans="1:13" x14ac:dyDescent="0.2">
      <c r="A1260" s="147" t="s">
        <v>2388</v>
      </c>
      <c r="B1260" s="178">
        <f t="shared" si="79"/>
        <v>46256</v>
      </c>
      <c r="C1260" s="4" t="s">
        <v>8995</v>
      </c>
      <c r="D1260" s="105" t="s">
        <v>454</v>
      </c>
      <c r="E1260" s="210"/>
      <c r="F1260" s="149"/>
      <c r="G1260" s="150"/>
      <c r="H1260" s="150" t="str">
        <f t="shared" si="80"/>
        <v/>
      </c>
      <c r="I1260" s="37">
        <v>0</v>
      </c>
      <c r="J1260" s="5" t="str">
        <f t="shared" si="81"/>
        <v/>
      </c>
      <c r="K1260" s="4" t="s">
        <v>126</v>
      </c>
      <c r="L1260" s="4" t="s">
        <v>127</v>
      </c>
      <c r="M1260" s="156"/>
    </row>
    <row r="1261" spans="1:13" x14ac:dyDescent="0.2">
      <c r="A1261" s="147" t="s">
        <v>2388</v>
      </c>
      <c r="B1261" s="178">
        <f t="shared" si="79"/>
        <v>46256</v>
      </c>
      <c r="C1261" s="4" t="s">
        <v>8996</v>
      </c>
      <c r="D1261" s="148" t="s">
        <v>1311</v>
      </c>
      <c r="E1261" s="148" t="s">
        <v>125</v>
      </c>
      <c r="F1261" s="149">
        <v>5</v>
      </c>
      <c r="G1261" s="150">
        <v>85</v>
      </c>
      <c r="H1261" s="150">
        <f t="shared" si="80"/>
        <v>425</v>
      </c>
      <c r="I1261" s="37">
        <v>0</v>
      </c>
      <c r="J1261" s="5">
        <f t="shared" si="81"/>
        <v>425</v>
      </c>
      <c r="K1261" s="4" t="s">
        <v>126</v>
      </c>
      <c r="L1261" s="4" t="s">
        <v>127</v>
      </c>
      <c r="M1261" s="156"/>
    </row>
    <row r="1262" spans="1:13" x14ac:dyDescent="0.2">
      <c r="A1262" s="147" t="s">
        <v>2388</v>
      </c>
      <c r="B1262" s="178">
        <f t="shared" si="79"/>
        <v>46256</v>
      </c>
      <c r="C1262" s="4" t="s">
        <v>8997</v>
      </c>
      <c r="D1262" s="148" t="s">
        <v>147</v>
      </c>
      <c r="E1262" s="148" t="s">
        <v>125</v>
      </c>
      <c r="F1262" s="149">
        <v>27</v>
      </c>
      <c r="G1262" s="150">
        <v>85</v>
      </c>
      <c r="H1262" s="150">
        <f t="shared" si="80"/>
        <v>2295</v>
      </c>
      <c r="I1262" s="37">
        <v>0</v>
      </c>
      <c r="J1262" s="5">
        <f t="shared" si="81"/>
        <v>2295</v>
      </c>
      <c r="K1262" s="4" t="s">
        <v>126</v>
      </c>
      <c r="L1262" s="4" t="s">
        <v>127</v>
      </c>
      <c r="M1262" s="156"/>
    </row>
    <row r="1263" spans="1:13" x14ac:dyDescent="0.2">
      <c r="A1263" s="147" t="s">
        <v>2388</v>
      </c>
      <c r="B1263" s="178">
        <f t="shared" si="79"/>
        <v>46256</v>
      </c>
      <c r="C1263" s="4" t="s">
        <v>8998</v>
      </c>
      <c r="D1263" s="148" t="s">
        <v>151</v>
      </c>
      <c r="E1263" s="148" t="s">
        <v>125</v>
      </c>
      <c r="F1263" s="149">
        <v>5</v>
      </c>
      <c r="G1263" s="150">
        <v>85</v>
      </c>
      <c r="H1263" s="150">
        <f t="shared" si="80"/>
        <v>425</v>
      </c>
      <c r="I1263" s="37">
        <v>0</v>
      </c>
      <c r="J1263" s="5">
        <f t="shared" si="81"/>
        <v>425</v>
      </c>
      <c r="K1263" s="4" t="s">
        <v>126</v>
      </c>
      <c r="L1263" s="4" t="s">
        <v>127</v>
      </c>
      <c r="M1263" s="156"/>
    </row>
    <row r="1264" spans="1:13" x14ac:dyDescent="0.2">
      <c r="A1264" s="147" t="s">
        <v>2388</v>
      </c>
      <c r="B1264" s="178">
        <f t="shared" si="79"/>
        <v>46256</v>
      </c>
      <c r="C1264" s="4" t="s">
        <v>8999</v>
      </c>
      <c r="D1264" s="148" t="s">
        <v>1340</v>
      </c>
      <c r="E1264" s="148" t="s">
        <v>125</v>
      </c>
      <c r="F1264" s="149">
        <v>60</v>
      </c>
      <c r="G1264" s="150">
        <v>90</v>
      </c>
      <c r="H1264" s="150">
        <f t="shared" si="80"/>
        <v>5400</v>
      </c>
      <c r="I1264" s="37">
        <v>0</v>
      </c>
      <c r="J1264" s="5">
        <f t="shared" si="81"/>
        <v>5400</v>
      </c>
      <c r="K1264" s="4" t="s">
        <v>126</v>
      </c>
      <c r="L1264" s="4" t="s">
        <v>127</v>
      </c>
      <c r="M1264" s="156" t="s">
        <v>9000</v>
      </c>
    </row>
    <row r="1265" spans="1:13" x14ac:dyDescent="0.2">
      <c r="A1265" s="147" t="s">
        <v>2388</v>
      </c>
      <c r="B1265" s="178">
        <f t="shared" si="79"/>
        <v>46256</v>
      </c>
      <c r="C1265" s="4" t="s">
        <v>9001</v>
      </c>
      <c r="D1265" s="4" t="s">
        <v>533</v>
      </c>
      <c r="E1265" s="148" t="s">
        <v>125</v>
      </c>
      <c r="F1265" s="149">
        <v>1.5</v>
      </c>
      <c r="G1265" s="150">
        <v>90</v>
      </c>
      <c r="H1265" s="150">
        <f t="shared" si="80"/>
        <v>135</v>
      </c>
      <c r="I1265" s="37">
        <v>0</v>
      </c>
      <c r="J1265" s="5">
        <f t="shared" si="81"/>
        <v>135</v>
      </c>
      <c r="K1265" s="4" t="s">
        <v>126</v>
      </c>
      <c r="L1265" s="4" t="s">
        <v>1094</v>
      </c>
      <c r="M1265" s="156"/>
    </row>
    <row r="1266" spans="1:13" x14ac:dyDescent="0.2">
      <c r="A1266" s="147" t="s">
        <v>2388</v>
      </c>
      <c r="B1266" s="178">
        <f t="shared" si="79"/>
        <v>46256</v>
      </c>
      <c r="C1266" s="4" t="s">
        <v>9002</v>
      </c>
      <c r="D1266" s="148" t="s">
        <v>153</v>
      </c>
      <c r="E1266" s="148" t="s">
        <v>125</v>
      </c>
      <c r="F1266" s="149">
        <v>3.5</v>
      </c>
      <c r="G1266" s="150">
        <v>100</v>
      </c>
      <c r="H1266" s="150">
        <f t="shared" si="80"/>
        <v>350</v>
      </c>
      <c r="I1266" s="37">
        <v>0</v>
      </c>
      <c r="J1266" s="5">
        <f t="shared" si="81"/>
        <v>350</v>
      </c>
      <c r="K1266" s="4" t="s">
        <v>126</v>
      </c>
      <c r="L1266" s="4" t="s">
        <v>127</v>
      </c>
      <c r="M1266" s="156"/>
    </row>
    <row r="1267" spans="1:13" x14ac:dyDescent="0.2">
      <c r="A1267" s="147" t="s">
        <v>2389</v>
      </c>
      <c r="B1267" s="178">
        <f t="shared" si="79"/>
        <v>46257</v>
      </c>
      <c r="C1267" s="4" t="s">
        <v>9003</v>
      </c>
      <c r="D1267" s="148" t="s">
        <v>1302</v>
      </c>
      <c r="E1267" s="148" t="s">
        <v>125</v>
      </c>
      <c r="F1267" s="149">
        <v>60</v>
      </c>
      <c r="G1267" s="150">
        <v>85</v>
      </c>
      <c r="H1267" s="150">
        <f t="shared" si="80"/>
        <v>5100</v>
      </c>
      <c r="I1267" s="37">
        <v>0</v>
      </c>
      <c r="J1267" s="5">
        <f t="shared" si="81"/>
        <v>5100</v>
      </c>
      <c r="K1267" s="4" t="s">
        <v>126</v>
      </c>
      <c r="L1267" s="4" t="s">
        <v>127</v>
      </c>
      <c r="M1267" s="156"/>
    </row>
    <row r="1268" spans="1:13" x14ac:dyDescent="0.2">
      <c r="A1268" s="147" t="s">
        <v>2389</v>
      </c>
      <c r="B1268" s="178">
        <f t="shared" si="79"/>
        <v>46257</v>
      </c>
      <c r="C1268" s="4" t="s">
        <v>9003</v>
      </c>
      <c r="D1268" s="148" t="s">
        <v>1302</v>
      </c>
      <c r="E1268" s="148" t="s">
        <v>131</v>
      </c>
      <c r="F1268" s="149">
        <v>1</v>
      </c>
      <c r="G1268" s="150">
        <v>80</v>
      </c>
      <c r="H1268" s="150">
        <f t="shared" si="80"/>
        <v>80</v>
      </c>
      <c r="I1268" s="37">
        <v>0</v>
      </c>
      <c r="J1268" s="5">
        <f t="shared" si="81"/>
        <v>80</v>
      </c>
      <c r="K1268" s="4" t="s">
        <v>126</v>
      </c>
      <c r="L1268" s="4" t="s">
        <v>127</v>
      </c>
      <c r="M1268" s="156"/>
    </row>
    <row r="1269" spans="1:13" x14ac:dyDescent="0.2">
      <c r="A1269" s="147" t="s">
        <v>2389</v>
      </c>
      <c r="B1269" s="178">
        <f t="shared" si="79"/>
        <v>46257</v>
      </c>
      <c r="C1269" s="4" t="s">
        <v>9005</v>
      </c>
      <c r="D1269" s="148" t="s">
        <v>1305</v>
      </c>
      <c r="E1269" s="148" t="s">
        <v>125</v>
      </c>
      <c r="F1269" s="149">
        <v>50</v>
      </c>
      <c r="G1269" s="150">
        <v>85</v>
      </c>
      <c r="H1269" s="150">
        <f t="shared" si="80"/>
        <v>4250</v>
      </c>
      <c r="I1269" s="37">
        <v>0</v>
      </c>
      <c r="J1269" s="5">
        <f t="shared" si="81"/>
        <v>4250</v>
      </c>
      <c r="K1269" s="4" t="s">
        <v>126</v>
      </c>
      <c r="L1269" s="4" t="s">
        <v>127</v>
      </c>
      <c r="M1269" s="156"/>
    </row>
    <row r="1270" spans="1:13" x14ac:dyDescent="0.2">
      <c r="A1270" s="147" t="s">
        <v>2389</v>
      </c>
      <c r="B1270" s="178">
        <f t="shared" si="79"/>
        <v>46257</v>
      </c>
      <c r="C1270" s="4" t="s">
        <v>9006</v>
      </c>
      <c r="D1270" s="148" t="s">
        <v>1306</v>
      </c>
      <c r="E1270" s="148" t="s">
        <v>125</v>
      </c>
      <c r="F1270" s="149">
        <v>20</v>
      </c>
      <c r="G1270" s="150">
        <v>85</v>
      </c>
      <c r="H1270" s="150">
        <f t="shared" si="80"/>
        <v>1700</v>
      </c>
      <c r="I1270" s="37">
        <v>0</v>
      </c>
      <c r="J1270" s="5">
        <f t="shared" si="81"/>
        <v>1700</v>
      </c>
      <c r="K1270" s="4" t="s">
        <v>126</v>
      </c>
      <c r="L1270" s="4" t="s">
        <v>127</v>
      </c>
      <c r="M1270" s="156"/>
    </row>
    <row r="1271" spans="1:13" x14ac:dyDescent="0.2">
      <c r="A1271" s="147" t="s">
        <v>2389</v>
      </c>
      <c r="B1271" s="178">
        <f t="shared" si="79"/>
        <v>46257</v>
      </c>
      <c r="C1271" s="4" t="s">
        <v>9007</v>
      </c>
      <c r="D1271" s="148" t="s">
        <v>1307</v>
      </c>
      <c r="E1271" s="148" t="s">
        <v>125</v>
      </c>
      <c r="F1271" s="149">
        <v>45</v>
      </c>
      <c r="G1271" s="150">
        <v>86</v>
      </c>
      <c r="H1271" s="150">
        <f t="shared" si="80"/>
        <v>3870</v>
      </c>
      <c r="I1271" s="37">
        <v>0</v>
      </c>
      <c r="J1271" s="5">
        <f t="shared" si="81"/>
        <v>3870</v>
      </c>
      <c r="K1271" s="4" t="s">
        <v>126</v>
      </c>
      <c r="L1271" s="4" t="s">
        <v>127</v>
      </c>
      <c r="M1271" s="156"/>
    </row>
    <row r="1272" spans="1:13" x14ac:dyDescent="0.2">
      <c r="A1272" s="147" t="s">
        <v>2389</v>
      </c>
      <c r="B1272" s="178">
        <f t="shared" si="79"/>
        <v>46257</v>
      </c>
      <c r="C1272" s="4" t="s">
        <v>9007</v>
      </c>
      <c r="D1272" s="148" t="s">
        <v>1307</v>
      </c>
      <c r="E1272" s="148" t="s">
        <v>125</v>
      </c>
      <c r="F1272" s="149">
        <v>35</v>
      </c>
      <c r="G1272" s="150">
        <v>85</v>
      </c>
      <c r="H1272" s="150">
        <f t="shared" si="80"/>
        <v>2975</v>
      </c>
      <c r="I1272" s="37">
        <v>0</v>
      </c>
      <c r="J1272" s="5">
        <f t="shared" si="81"/>
        <v>2975</v>
      </c>
      <c r="K1272" s="4" t="s">
        <v>126</v>
      </c>
      <c r="L1272" s="4" t="s">
        <v>127</v>
      </c>
      <c r="M1272" s="156"/>
    </row>
    <row r="1273" spans="1:13" x14ac:dyDescent="0.2">
      <c r="A1273" s="147" t="s">
        <v>2389</v>
      </c>
      <c r="B1273" s="178">
        <f t="shared" si="79"/>
        <v>46257</v>
      </c>
      <c r="C1273" s="4" t="s">
        <v>9007</v>
      </c>
      <c r="D1273" s="148" t="s">
        <v>1307</v>
      </c>
      <c r="E1273" s="148" t="s">
        <v>131</v>
      </c>
      <c r="F1273" s="149">
        <v>1</v>
      </c>
      <c r="G1273" s="150">
        <v>80</v>
      </c>
      <c r="H1273" s="150">
        <f t="shared" si="80"/>
        <v>80</v>
      </c>
      <c r="I1273" s="37">
        <v>0</v>
      </c>
      <c r="J1273" s="5">
        <f t="shared" si="81"/>
        <v>80</v>
      </c>
      <c r="K1273" s="4" t="s">
        <v>126</v>
      </c>
      <c r="L1273" s="4" t="s">
        <v>127</v>
      </c>
      <c r="M1273" s="156"/>
    </row>
    <row r="1274" spans="1:13" x14ac:dyDescent="0.2">
      <c r="A1274" s="147" t="s">
        <v>2389</v>
      </c>
      <c r="B1274" s="178">
        <f t="shared" si="79"/>
        <v>46257</v>
      </c>
      <c r="C1274" s="4" t="s">
        <v>9008</v>
      </c>
      <c r="D1274" s="148" t="s">
        <v>1312</v>
      </c>
      <c r="E1274" s="148" t="s">
        <v>125</v>
      </c>
      <c r="F1274" s="149">
        <v>15</v>
      </c>
      <c r="G1274" s="150">
        <v>85</v>
      </c>
      <c r="H1274" s="150">
        <f t="shared" si="80"/>
        <v>1275</v>
      </c>
      <c r="I1274" s="37">
        <v>0</v>
      </c>
      <c r="J1274" s="5">
        <f t="shared" si="81"/>
        <v>1275</v>
      </c>
      <c r="K1274" s="4" t="s">
        <v>126</v>
      </c>
      <c r="L1274" s="4" t="s">
        <v>127</v>
      </c>
      <c r="M1274" s="156"/>
    </row>
    <row r="1275" spans="1:13" x14ac:dyDescent="0.2">
      <c r="A1275" s="147" t="s">
        <v>2389</v>
      </c>
      <c r="B1275" s="178">
        <f t="shared" si="79"/>
        <v>46257</v>
      </c>
      <c r="C1275" s="4" t="s">
        <v>9009</v>
      </c>
      <c r="D1275" s="148" t="s">
        <v>141</v>
      </c>
      <c r="E1275" s="148" t="s">
        <v>125</v>
      </c>
      <c r="F1275" s="149">
        <v>20</v>
      </c>
      <c r="G1275" s="150">
        <v>86</v>
      </c>
      <c r="H1275" s="150">
        <f t="shared" si="80"/>
        <v>1720</v>
      </c>
      <c r="I1275" s="37">
        <v>0</v>
      </c>
      <c r="J1275" s="5">
        <f t="shared" si="81"/>
        <v>1720</v>
      </c>
      <c r="K1275" s="4" t="s">
        <v>126</v>
      </c>
      <c r="L1275" s="4" t="s">
        <v>127</v>
      </c>
      <c r="M1275" s="156"/>
    </row>
    <row r="1276" spans="1:13" x14ac:dyDescent="0.2">
      <c r="A1276" s="147" t="s">
        <v>2389</v>
      </c>
      <c r="B1276" s="178">
        <f t="shared" si="79"/>
        <v>46257</v>
      </c>
      <c r="C1276" s="4" t="s">
        <v>9010</v>
      </c>
      <c r="D1276" s="148" t="s">
        <v>139</v>
      </c>
      <c r="E1276" s="148" t="s">
        <v>125</v>
      </c>
      <c r="F1276" s="149">
        <v>2</v>
      </c>
      <c r="G1276" s="150">
        <v>86</v>
      </c>
      <c r="H1276" s="150">
        <f t="shared" si="80"/>
        <v>172</v>
      </c>
      <c r="I1276" s="37">
        <v>0</v>
      </c>
      <c r="J1276" s="5">
        <f t="shared" si="81"/>
        <v>172</v>
      </c>
      <c r="K1276" s="4" t="s">
        <v>126</v>
      </c>
      <c r="L1276" s="4" t="s">
        <v>127</v>
      </c>
      <c r="M1276" s="156"/>
    </row>
    <row r="1277" spans="1:13" x14ac:dyDescent="0.2">
      <c r="A1277" s="147" t="s">
        <v>2389</v>
      </c>
      <c r="B1277" s="178">
        <f t="shared" si="79"/>
        <v>46257</v>
      </c>
      <c r="C1277" s="4" t="s">
        <v>9011</v>
      </c>
      <c r="D1277" s="148" t="s">
        <v>1310</v>
      </c>
      <c r="E1277" s="148" t="s">
        <v>125</v>
      </c>
      <c r="F1277" s="149">
        <v>8</v>
      </c>
      <c r="G1277" s="150">
        <v>85</v>
      </c>
      <c r="H1277" s="150">
        <f t="shared" si="80"/>
        <v>680</v>
      </c>
      <c r="I1277" s="37">
        <v>0</v>
      </c>
      <c r="J1277" s="5">
        <f t="shared" si="81"/>
        <v>680</v>
      </c>
      <c r="K1277" s="4" t="s">
        <v>126</v>
      </c>
      <c r="L1277" s="4" t="s">
        <v>127</v>
      </c>
      <c r="M1277" s="156"/>
    </row>
    <row r="1278" spans="1:13" x14ac:dyDescent="0.2">
      <c r="A1278" s="147" t="s">
        <v>2389</v>
      </c>
      <c r="B1278" s="178">
        <f t="shared" si="79"/>
        <v>46257</v>
      </c>
      <c r="C1278" s="4" t="s">
        <v>9019</v>
      </c>
      <c r="D1278" s="148" t="s">
        <v>1311</v>
      </c>
      <c r="E1278" s="148" t="s">
        <v>125</v>
      </c>
      <c r="F1278" s="149">
        <v>5</v>
      </c>
      <c r="G1278" s="150">
        <v>85</v>
      </c>
      <c r="H1278" s="150">
        <f t="shared" si="80"/>
        <v>425</v>
      </c>
      <c r="I1278" s="37">
        <v>0</v>
      </c>
      <c r="J1278" s="5">
        <f t="shared" si="81"/>
        <v>425</v>
      </c>
      <c r="K1278" s="4" t="s">
        <v>126</v>
      </c>
      <c r="L1278" s="4" t="s">
        <v>127</v>
      </c>
      <c r="M1278" s="156"/>
    </row>
    <row r="1279" spans="1:13" x14ac:dyDescent="0.2">
      <c r="A1279" s="147" t="s">
        <v>2389</v>
      </c>
      <c r="B1279" s="178">
        <f t="shared" si="79"/>
        <v>46257</v>
      </c>
      <c r="C1279" s="4" t="s">
        <v>9020</v>
      </c>
      <c r="D1279" s="148" t="s">
        <v>1309</v>
      </c>
      <c r="E1279" s="148" t="s">
        <v>125</v>
      </c>
      <c r="F1279" s="149">
        <v>12</v>
      </c>
      <c r="G1279" s="150">
        <v>85</v>
      </c>
      <c r="H1279" s="150">
        <f t="shared" si="80"/>
        <v>1020</v>
      </c>
      <c r="I1279" s="37">
        <v>0</v>
      </c>
      <c r="J1279" s="5">
        <f t="shared" si="81"/>
        <v>1020</v>
      </c>
      <c r="K1279" s="4" t="s">
        <v>126</v>
      </c>
      <c r="L1279" s="4" t="s">
        <v>127</v>
      </c>
      <c r="M1279" s="156"/>
    </row>
    <row r="1280" spans="1:13" x14ac:dyDescent="0.2">
      <c r="A1280" s="147" t="s">
        <v>2389</v>
      </c>
      <c r="B1280" s="178">
        <f t="shared" si="79"/>
        <v>46257</v>
      </c>
      <c r="C1280" s="4" t="s">
        <v>9021</v>
      </c>
      <c r="D1280" s="148" t="s">
        <v>134</v>
      </c>
      <c r="E1280" s="148" t="s">
        <v>125</v>
      </c>
      <c r="F1280" s="149">
        <v>10</v>
      </c>
      <c r="G1280" s="150">
        <v>85</v>
      </c>
      <c r="H1280" s="150">
        <f t="shared" si="80"/>
        <v>850</v>
      </c>
      <c r="I1280" s="37">
        <v>0</v>
      </c>
      <c r="J1280" s="5">
        <f t="shared" si="81"/>
        <v>850</v>
      </c>
      <c r="K1280" s="4" t="s">
        <v>126</v>
      </c>
      <c r="L1280" s="4" t="s">
        <v>127</v>
      </c>
      <c r="M1280" s="156"/>
    </row>
    <row r="1281" spans="1:13" x14ac:dyDescent="0.2">
      <c r="A1281" s="147" t="s">
        <v>2389</v>
      </c>
      <c r="B1281" s="178">
        <f t="shared" si="79"/>
        <v>46257</v>
      </c>
      <c r="C1281" s="4" t="s">
        <v>9022</v>
      </c>
      <c r="D1281" s="148" t="s">
        <v>609</v>
      </c>
      <c r="E1281" s="148" t="s">
        <v>125</v>
      </c>
      <c r="F1281" s="149">
        <v>80</v>
      </c>
      <c r="G1281" s="150">
        <v>85</v>
      </c>
      <c r="H1281" s="150">
        <f t="shared" si="80"/>
        <v>6800</v>
      </c>
      <c r="I1281" s="37">
        <v>0</v>
      </c>
      <c r="J1281" s="5">
        <f t="shared" si="81"/>
        <v>6800</v>
      </c>
      <c r="K1281" s="4" t="s">
        <v>126</v>
      </c>
      <c r="L1281" s="4" t="s">
        <v>127</v>
      </c>
      <c r="M1281" s="156"/>
    </row>
    <row r="1282" spans="1:13" x14ac:dyDescent="0.2">
      <c r="A1282" s="147" t="s">
        <v>2389</v>
      </c>
      <c r="B1282" s="178">
        <f t="shared" si="79"/>
        <v>46257</v>
      </c>
      <c r="C1282" s="4" t="s">
        <v>9023</v>
      </c>
      <c r="D1282" s="148" t="s">
        <v>145</v>
      </c>
      <c r="E1282" s="148" t="s">
        <v>125</v>
      </c>
      <c r="F1282" s="149">
        <v>30</v>
      </c>
      <c r="G1282" s="150">
        <v>95</v>
      </c>
      <c r="H1282" s="150">
        <f t="shared" si="80"/>
        <v>2850</v>
      </c>
      <c r="I1282" s="37">
        <v>0</v>
      </c>
      <c r="J1282" s="5">
        <f t="shared" si="81"/>
        <v>2850</v>
      </c>
      <c r="K1282" s="4" t="s">
        <v>126</v>
      </c>
      <c r="L1282" s="4" t="s">
        <v>127</v>
      </c>
      <c r="M1282" s="156"/>
    </row>
    <row r="1283" spans="1:13" x14ac:dyDescent="0.2">
      <c r="A1283" s="147" t="s">
        <v>2389</v>
      </c>
      <c r="B1283" s="178">
        <f t="shared" si="79"/>
        <v>46257</v>
      </c>
      <c r="C1283" s="4" t="s">
        <v>9023</v>
      </c>
      <c r="D1283" s="148" t="s">
        <v>145</v>
      </c>
      <c r="E1283" s="148" t="s">
        <v>125</v>
      </c>
      <c r="F1283" s="149">
        <v>12</v>
      </c>
      <c r="G1283" s="150">
        <v>85</v>
      </c>
      <c r="H1283" s="150">
        <f t="shared" si="80"/>
        <v>1020</v>
      </c>
      <c r="I1283" s="37">
        <v>0</v>
      </c>
      <c r="J1283" s="5">
        <f t="shared" si="81"/>
        <v>1020</v>
      </c>
      <c r="K1283" s="4" t="s">
        <v>126</v>
      </c>
      <c r="L1283" s="4" t="s">
        <v>127</v>
      </c>
      <c r="M1283" s="156"/>
    </row>
    <row r="1284" spans="1:13" x14ac:dyDescent="0.2">
      <c r="A1284" s="147" t="s">
        <v>2389</v>
      </c>
      <c r="B1284" s="178">
        <f t="shared" si="79"/>
        <v>46257</v>
      </c>
      <c r="C1284" s="4" t="s">
        <v>9024</v>
      </c>
      <c r="D1284" s="148" t="s">
        <v>264</v>
      </c>
      <c r="E1284" s="148" t="s">
        <v>125</v>
      </c>
      <c r="F1284" s="149">
        <v>4</v>
      </c>
      <c r="G1284" s="150">
        <v>100</v>
      </c>
      <c r="H1284" s="150">
        <f t="shared" si="80"/>
        <v>400</v>
      </c>
      <c r="I1284" s="37">
        <v>0</v>
      </c>
      <c r="J1284" s="5">
        <f t="shared" si="81"/>
        <v>400</v>
      </c>
      <c r="K1284" s="4" t="s">
        <v>126</v>
      </c>
      <c r="L1284" s="4" t="s">
        <v>127</v>
      </c>
      <c r="M1284" s="156"/>
    </row>
    <row r="1285" spans="1:13" x14ac:dyDescent="0.2">
      <c r="A1285" s="147" t="s">
        <v>2389</v>
      </c>
      <c r="B1285" s="178">
        <f t="shared" si="79"/>
        <v>46257</v>
      </c>
      <c r="C1285" s="4" t="s">
        <v>9025</v>
      </c>
      <c r="D1285" s="148" t="s">
        <v>151</v>
      </c>
      <c r="E1285" s="148" t="s">
        <v>125</v>
      </c>
      <c r="F1285" s="149">
        <v>6</v>
      </c>
      <c r="G1285" s="150">
        <v>85</v>
      </c>
      <c r="H1285" s="150">
        <f t="shared" si="80"/>
        <v>510</v>
      </c>
      <c r="I1285" s="37">
        <v>0</v>
      </c>
      <c r="J1285" s="5">
        <f t="shared" si="81"/>
        <v>510</v>
      </c>
      <c r="K1285" s="4" t="s">
        <v>126</v>
      </c>
      <c r="L1285" s="4" t="s">
        <v>127</v>
      </c>
      <c r="M1285" s="156"/>
    </row>
    <row r="1286" spans="1:13" x14ac:dyDescent="0.2">
      <c r="A1286" s="147" t="s">
        <v>2389</v>
      </c>
      <c r="B1286" s="178">
        <f t="shared" si="79"/>
        <v>46257</v>
      </c>
      <c r="C1286" s="4" t="s">
        <v>9026</v>
      </c>
      <c r="D1286" s="4" t="s">
        <v>533</v>
      </c>
      <c r="E1286" s="148" t="s">
        <v>125</v>
      </c>
      <c r="F1286" s="149">
        <v>1</v>
      </c>
      <c r="G1286" s="150">
        <v>90</v>
      </c>
      <c r="H1286" s="150">
        <f t="shared" si="80"/>
        <v>90</v>
      </c>
      <c r="I1286" s="37">
        <v>0</v>
      </c>
      <c r="J1286" s="5">
        <f t="shared" si="81"/>
        <v>90</v>
      </c>
      <c r="K1286" s="4" t="s">
        <v>126</v>
      </c>
      <c r="L1286" s="4" t="s">
        <v>1094</v>
      </c>
      <c r="M1286" s="156"/>
    </row>
    <row r="1287" spans="1:13" x14ac:dyDescent="0.2">
      <c r="A1287" s="147" t="s">
        <v>2389</v>
      </c>
      <c r="B1287" s="178">
        <f t="shared" si="79"/>
        <v>46257</v>
      </c>
      <c r="C1287" s="4" t="s">
        <v>9027</v>
      </c>
      <c r="D1287" s="148" t="s">
        <v>8864</v>
      </c>
      <c r="E1287" s="148" t="s">
        <v>125</v>
      </c>
      <c r="F1287" s="149">
        <v>3</v>
      </c>
      <c r="G1287" s="150">
        <v>100</v>
      </c>
      <c r="H1287" s="150">
        <f t="shared" si="80"/>
        <v>300</v>
      </c>
      <c r="I1287" s="37">
        <v>0</v>
      </c>
      <c r="J1287" s="5">
        <f t="shared" si="81"/>
        <v>300</v>
      </c>
      <c r="K1287" s="4" t="s">
        <v>126</v>
      </c>
      <c r="L1287" s="4" t="s">
        <v>127</v>
      </c>
      <c r="M1287" s="156"/>
    </row>
    <row r="1288" spans="1:13" x14ac:dyDescent="0.2">
      <c r="A1288" s="147" t="s">
        <v>2389</v>
      </c>
      <c r="B1288" s="178">
        <f t="shared" si="79"/>
        <v>46257</v>
      </c>
      <c r="C1288" s="4" t="s">
        <v>9028</v>
      </c>
      <c r="D1288" s="148" t="s">
        <v>153</v>
      </c>
      <c r="E1288" s="148" t="s">
        <v>125</v>
      </c>
      <c r="F1288" s="149">
        <v>4</v>
      </c>
      <c r="G1288" s="150">
        <v>100</v>
      </c>
      <c r="H1288" s="150">
        <f t="shared" si="80"/>
        <v>400</v>
      </c>
      <c r="I1288" s="37">
        <v>0</v>
      </c>
      <c r="J1288" s="5">
        <f t="shared" si="81"/>
        <v>400</v>
      </c>
      <c r="K1288" s="4" t="s">
        <v>126</v>
      </c>
      <c r="L1288" s="4" t="s">
        <v>127</v>
      </c>
      <c r="M1288" s="156"/>
    </row>
    <row r="1289" spans="1:13" x14ac:dyDescent="0.2">
      <c r="A1289" s="147" t="s">
        <v>2389</v>
      </c>
      <c r="B1289" s="178">
        <f t="shared" si="79"/>
        <v>46257</v>
      </c>
      <c r="C1289" s="4" t="s">
        <v>9028</v>
      </c>
      <c r="D1289" s="148" t="s">
        <v>153</v>
      </c>
      <c r="E1289" s="148" t="s">
        <v>149</v>
      </c>
      <c r="F1289" s="149">
        <v>3</v>
      </c>
      <c r="G1289" s="150">
        <v>850</v>
      </c>
      <c r="H1289" s="150">
        <f t="shared" si="80"/>
        <v>2550</v>
      </c>
      <c r="I1289" s="37">
        <v>0</v>
      </c>
      <c r="J1289" s="5">
        <f t="shared" si="81"/>
        <v>2550</v>
      </c>
      <c r="K1289" s="4" t="s">
        <v>126</v>
      </c>
      <c r="L1289" s="4" t="s">
        <v>127</v>
      </c>
      <c r="M1289" s="156"/>
    </row>
    <row r="1290" spans="1:13" x14ac:dyDescent="0.2">
      <c r="A1290" s="147" t="s">
        <v>2390</v>
      </c>
      <c r="B1290" s="178">
        <f t="shared" si="79"/>
        <v>46258</v>
      </c>
      <c r="C1290" s="4" t="s">
        <v>9029</v>
      </c>
      <c r="D1290" s="148" t="s">
        <v>1302</v>
      </c>
      <c r="E1290" s="148" t="s">
        <v>125</v>
      </c>
      <c r="F1290" s="149">
        <v>60</v>
      </c>
      <c r="G1290" s="150">
        <v>85</v>
      </c>
      <c r="H1290" s="150">
        <f t="shared" si="80"/>
        <v>5100</v>
      </c>
      <c r="I1290" s="37">
        <v>0</v>
      </c>
      <c r="J1290" s="5">
        <f t="shared" si="81"/>
        <v>5100</v>
      </c>
      <c r="K1290" s="4" t="s">
        <v>126</v>
      </c>
      <c r="L1290" s="4" t="s">
        <v>127</v>
      </c>
      <c r="M1290" s="156"/>
    </row>
    <row r="1291" spans="1:13" x14ac:dyDescent="0.2">
      <c r="A1291" s="147" t="s">
        <v>2390</v>
      </c>
      <c r="B1291" s="178">
        <f t="shared" si="79"/>
        <v>46258</v>
      </c>
      <c r="C1291" s="4" t="s">
        <v>9029</v>
      </c>
      <c r="D1291" s="148" t="s">
        <v>1302</v>
      </c>
      <c r="E1291" s="148" t="s">
        <v>131</v>
      </c>
      <c r="F1291" s="149">
        <v>1</v>
      </c>
      <c r="G1291" s="150">
        <v>80</v>
      </c>
      <c r="H1291" s="150">
        <f t="shared" si="80"/>
        <v>80</v>
      </c>
      <c r="I1291" s="37">
        <v>0</v>
      </c>
      <c r="J1291" s="5">
        <f t="shared" si="81"/>
        <v>80</v>
      </c>
      <c r="K1291" s="4" t="s">
        <v>126</v>
      </c>
      <c r="L1291" s="4" t="s">
        <v>127</v>
      </c>
      <c r="M1291" s="156"/>
    </row>
    <row r="1292" spans="1:13" x14ac:dyDescent="0.2">
      <c r="A1292" s="147" t="s">
        <v>2390</v>
      </c>
      <c r="B1292" s="178">
        <f t="shared" si="79"/>
        <v>46258</v>
      </c>
      <c r="C1292" s="4" t="s">
        <v>9030</v>
      </c>
      <c r="D1292" s="148" t="s">
        <v>1305</v>
      </c>
      <c r="E1292" s="148" t="s">
        <v>125</v>
      </c>
      <c r="F1292" s="149">
        <v>40</v>
      </c>
      <c r="G1292" s="150">
        <v>85</v>
      </c>
      <c r="H1292" s="150">
        <f t="shared" si="80"/>
        <v>3400</v>
      </c>
      <c r="I1292" s="37">
        <v>0</v>
      </c>
      <c r="J1292" s="5">
        <f t="shared" si="81"/>
        <v>3400</v>
      </c>
      <c r="K1292" s="4" t="s">
        <v>126</v>
      </c>
      <c r="L1292" s="4" t="s">
        <v>127</v>
      </c>
      <c r="M1292" s="156"/>
    </row>
    <row r="1293" spans="1:13" x14ac:dyDescent="0.2">
      <c r="A1293" s="147" t="s">
        <v>2390</v>
      </c>
      <c r="B1293" s="178">
        <f t="shared" si="79"/>
        <v>46258</v>
      </c>
      <c r="C1293" s="4" t="s">
        <v>9031</v>
      </c>
      <c r="D1293" s="148" t="s">
        <v>1306</v>
      </c>
      <c r="E1293" s="148" t="s">
        <v>125</v>
      </c>
      <c r="F1293" s="149">
        <v>35</v>
      </c>
      <c r="G1293" s="150">
        <v>85</v>
      </c>
      <c r="H1293" s="150">
        <f t="shared" si="80"/>
        <v>2975</v>
      </c>
      <c r="I1293" s="37">
        <v>0</v>
      </c>
      <c r="J1293" s="5">
        <f t="shared" si="81"/>
        <v>2975</v>
      </c>
      <c r="K1293" s="4" t="s">
        <v>126</v>
      </c>
      <c r="L1293" s="4" t="s">
        <v>127</v>
      </c>
      <c r="M1293" s="156"/>
    </row>
    <row r="1294" spans="1:13" x14ac:dyDescent="0.2">
      <c r="A1294" s="147" t="s">
        <v>2390</v>
      </c>
      <c r="B1294" s="178">
        <f t="shared" si="79"/>
        <v>46258</v>
      </c>
      <c r="C1294" s="4" t="s">
        <v>9032</v>
      </c>
      <c r="D1294" s="148" t="s">
        <v>1307</v>
      </c>
      <c r="E1294" s="148" t="s">
        <v>125</v>
      </c>
      <c r="F1294" s="149">
        <v>40</v>
      </c>
      <c r="G1294" s="150">
        <v>86</v>
      </c>
      <c r="H1294" s="150">
        <f t="shared" si="80"/>
        <v>3440</v>
      </c>
      <c r="I1294" s="37">
        <v>0</v>
      </c>
      <c r="J1294" s="5">
        <f t="shared" si="81"/>
        <v>3440</v>
      </c>
      <c r="K1294" s="4" t="s">
        <v>126</v>
      </c>
      <c r="L1294" s="4" t="s">
        <v>127</v>
      </c>
      <c r="M1294" s="156"/>
    </row>
    <row r="1295" spans="1:13" x14ac:dyDescent="0.2">
      <c r="A1295" s="147" t="s">
        <v>2390</v>
      </c>
      <c r="B1295" s="178">
        <f t="shared" si="79"/>
        <v>46258</v>
      </c>
      <c r="C1295" s="4" t="s">
        <v>9032</v>
      </c>
      <c r="D1295" s="148" t="s">
        <v>1307</v>
      </c>
      <c r="E1295" s="148" t="s">
        <v>125</v>
      </c>
      <c r="F1295" s="149">
        <v>75</v>
      </c>
      <c r="G1295" s="150">
        <v>85</v>
      </c>
      <c r="H1295" s="150">
        <f t="shared" si="80"/>
        <v>6375</v>
      </c>
      <c r="I1295" s="37">
        <v>0</v>
      </c>
      <c r="J1295" s="5">
        <f t="shared" si="81"/>
        <v>6375</v>
      </c>
      <c r="K1295" s="4" t="s">
        <v>126</v>
      </c>
      <c r="L1295" s="4" t="s">
        <v>127</v>
      </c>
      <c r="M1295" s="156"/>
    </row>
    <row r="1296" spans="1:13" x14ac:dyDescent="0.2">
      <c r="A1296" s="147" t="s">
        <v>2390</v>
      </c>
      <c r="B1296" s="178">
        <f t="shared" si="79"/>
        <v>46258</v>
      </c>
      <c r="C1296" s="4" t="s">
        <v>9033</v>
      </c>
      <c r="D1296" s="148" t="s">
        <v>1311</v>
      </c>
      <c r="E1296" s="148" t="s">
        <v>125</v>
      </c>
      <c r="F1296" s="149">
        <v>5</v>
      </c>
      <c r="G1296" s="150">
        <v>85</v>
      </c>
      <c r="H1296" s="150">
        <f t="shared" si="80"/>
        <v>425</v>
      </c>
      <c r="I1296" s="37">
        <v>0</v>
      </c>
      <c r="J1296" s="5">
        <f t="shared" si="81"/>
        <v>425</v>
      </c>
      <c r="K1296" s="4" t="s">
        <v>126</v>
      </c>
      <c r="L1296" s="4" t="s">
        <v>127</v>
      </c>
      <c r="M1296" s="156"/>
    </row>
    <row r="1297" spans="1:13" x14ac:dyDescent="0.2">
      <c r="A1297" s="147" t="s">
        <v>2390</v>
      </c>
      <c r="B1297" s="178">
        <f t="shared" si="79"/>
        <v>46258</v>
      </c>
      <c r="C1297" s="4" t="s">
        <v>9034</v>
      </c>
      <c r="D1297" s="148" t="s">
        <v>1312</v>
      </c>
      <c r="E1297" s="148" t="s">
        <v>125</v>
      </c>
      <c r="F1297" s="149">
        <v>15</v>
      </c>
      <c r="G1297" s="150">
        <v>85</v>
      </c>
      <c r="H1297" s="150">
        <f t="shared" si="80"/>
        <v>1275</v>
      </c>
      <c r="I1297" s="37">
        <v>0</v>
      </c>
      <c r="J1297" s="5">
        <f t="shared" si="81"/>
        <v>1275</v>
      </c>
      <c r="K1297" s="4" t="s">
        <v>126</v>
      </c>
      <c r="L1297" s="4" t="s">
        <v>127</v>
      </c>
      <c r="M1297" s="156"/>
    </row>
    <row r="1298" spans="1:13" x14ac:dyDescent="0.2">
      <c r="A1298" s="147" t="s">
        <v>2390</v>
      </c>
      <c r="B1298" s="178">
        <f t="shared" si="79"/>
        <v>46258</v>
      </c>
      <c r="C1298" s="4" t="s">
        <v>9035</v>
      </c>
      <c r="D1298" s="148" t="s">
        <v>141</v>
      </c>
      <c r="E1298" s="148" t="s">
        <v>125</v>
      </c>
      <c r="F1298" s="149">
        <v>15</v>
      </c>
      <c r="G1298" s="150">
        <v>85</v>
      </c>
      <c r="H1298" s="150">
        <f t="shared" si="80"/>
        <v>1275</v>
      </c>
      <c r="I1298" s="37">
        <v>0</v>
      </c>
      <c r="J1298" s="5">
        <f t="shared" si="81"/>
        <v>1275</v>
      </c>
      <c r="K1298" s="4" t="s">
        <v>126</v>
      </c>
      <c r="L1298" s="4" t="s">
        <v>127</v>
      </c>
      <c r="M1298" s="156"/>
    </row>
    <row r="1299" spans="1:13" x14ac:dyDescent="0.2">
      <c r="A1299" s="147" t="s">
        <v>2390</v>
      </c>
      <c r="B1299" s="178">
        <f t="shared" ref="B1299:B1362" si="83">IF(A1299="","",IF(ISNUMBER(A1299),IFERROR(VLOOKUP(TEXT(A1299,"yyyy/mm/dd"),BSAD,2,FALSE),""),IFERROR(VLOOKUP(A1299,BSAD,2,FALSE),"")))</f>
        <v>46258</v>
      </c>
      <c r="C1299" s="4" t="s">
        <v>9036</v>
      </c>
      <c r="D1299" s="148" t="s">
        <v>139</v>
      </c>
      <c r="E1299" s="148" t="s">
        <v>125</v>
      </c>
      <c r="F1299" s="149">
        <v>2</v>
      </c>
      <c r="G1299" s="150">
        <v>86</v>
      </c>
      <c r="H1299" s="150">
        <f t="shared" ref="H1299:H1362" si="84">IF($F1299="","",$F1299*$G1299)</f>
        <v>172</v>
      </c>
      <c r="I1299" s="37">
        <v>0</v>
      </c>
      <c r="J1299" s="5">
        <f t="shared" ref="J1299:J1362" si="85">IF($F1299="","",$H1299*(1-$I1299/100))</f>
        <v>172</v>
      </c>
      <c r="K1299" s="4" t="s">
        <v>126</v>
      </c>
      <c r="L1299" s="4" t="s">
        <v>127</v>
      </c>
      <c r="M1299" s="156"/>
    </row>
    <row r="1300" spans="1:13" x14ac:dyDescent="0.2">
      <c r="A1300" s="147" t="s">
        <v>2390</v>
      </c>
      <c r="B1300" s="178">
        <f t="shared" si="83"/>
        <v>46258</v>
      </c>
      <c r="C1300" s="4" t="s">
        <v>9037</v>
      </c>
      <c r="D1300" s="148" t="s">
        <v>1310</v>
      </c>
      <c r="E1300" s="148" t="s">
        <v>125</v>
      </c>
      <c r="F1300" s="149">
        <v>5</v>
      </c>
      <c r="G1300" s="150">
        <v>85</v>
      </c>
      <c r="H1300" s="150">
        <f t="shared" si="84"/>
        <v>425</v>
      </c>
      <c r="I1300" s="37">
        <v>0</v>
      </c>
      <c r="J1300" s="5">
        <f t="shared" si="85"/>
        <v>425</v>
      </c>
      <c r="K1300" s="4" t="s">
        <v>126</v>
      </c>
      <c r="L1300" s="4" t="s">
        <v>127</v>
      </c>
      <c r="M1300" s="156"/>
    </row>
    <row r="1301" spans="1:13" x14ac:dyDescent="0.2">
      <c r="A1301" s="147" t="s">
        <v>2390</v>
      </c>
      <c r="B1301" s="178">
        <f t="shared" si="83"/>
        <v>46258</v>
      </c>
      <c r="C1301" s="4" t="s">
        <v>9038</v>
      </c>
      <c r="D1301" s="148" t="s">
        <v>134</v>
      </c>
      <c r="E1301" s="148" t="s">
        <v>125</v>
      </c>
      <c r="F1301" s="149">
        <v>10</v>
      </c>
      <c r="G1301" s="150">
        <v>85</v>
      </c>
      <c r="H1301" s="150">
        <f t="shared" si="84"/>
        <v>850</v>
      </c>
      <c r="I1301" s="37">
        <v>0</v>
      </c>
      <c r="J1301" s="5">
        <f t="shared" si="85"/>
        <v>850</v>
      </c>
      <c r="K1301" s="4" t="s">
        <v>126</v>
      </c>
      <c r="L1301" s="4" t="s">
        <v>127</v>
      </c>
      <c r="M1301" s="156"/>
    </row>
    <row r="1302" spans="1:13" x14ac:dyDescent="0.2">
      <c r="A1302" s="147" t="s">
        <v>2390</v>
      </c>
      <c r="B1302" s="178">
        <f t="shared" si="83"/>
        <v>46258</v>
      </c>
      <c r="C1302" s="4" t="s">
        <v>9039</v>
      </c>
      <c r="D1302" s="148" t="s">
        <v>1308</v>
      </c>
      <c r="E1302" s="148" t="s">
        <v>125</v>
      </c>
      <c r="F1302" s="149">
        <v>7</v>
      </c>
      <c r="G1302" s="150">
        <v>85</v>
      </c>
      <c r="H1302" s="150">
        <f t="shared" si="84"/>
        <v>595</v>
      </c>
      <c r="I1302" s="37">
        <v>0</v>
      </c>
      <c r="J1302" s="5">
        <f t="shared" si="85"/>
        <v>595</v>
      </c>
      <c r="K1302" s="4" t="s">
        <v>126</v>
      </c>
      <c r="L1302" s="4" t="s">
        <v>127</v>
      </c>
      <c r="M1302" s="156"/>
    </row>
    <row r="1303" spans="1:13" x14ac:dyDescent="0.2">
      <c r="A1303" s="147" t="s">
        <v>2390</v>
      </c>
      <c r="B1303" s="178">
        <f t="shared" si="83"/>
        <v>46258</v>
      </c>
      <c r="C1303" s="4" t="s">
        <v>9040</v>
      </c>
      <c r="D1303" s="148" t="s">
        <v>609</v>
      </c>
      <c r="E1303" s="148" t="s">
        <v>125</v>
      </c>
      <c r="F1303" s="149">
        <v>80</v>
      </c>
      <c r="G1303" s="150">
        <v>85</v>
      </c>
      <c r="H1303" s="150">
        <f t="shared" si="84"/>
        <v>6800</v>
      </c>
      <c r="I1303" s="37">
        <v>0</v>
      </c>
      <c r="J1303" s="5">
        <f t="shared" si="85"/>
        <v>6800</v>
      </c>
      <c r="K1303" s="4" t="s">
        <v>126</v>
      </c>
      <c r="L1303" s="4" t="s">
        <v>127</v>
      </c>
      <c r="M1303" s="156"/>
    </row>
    <row r="1304" spans="1:13" x14ac:dyDescent="0.2">
      <c r="A1304" s="147" t="s">
        <v>2390</v>
      </c>
      <c r="B1304" s="178">
        <f t="shared" si="83"/>
        <v>46258</v>
      </c>
      <c r="C1304" s="4" t="s">
        <v>9042</v>
      </c>
      <c r="D1304" s="148" t="s">
        <v>145</v>
      </c>
      <c r="E1304" s="148" t="s">
        <v>125</v>
      </c>
      <c r="F1304" s="149">
        <v>25</v>
      </c>
      <c r="G1304" s="150">
        <v>95</v>
      </c>
      <c r="H1304" s="150">
        <f t="shared" si="84"/>
        <v>2375</v>
      </c>
      <c r="I1304" s="37">
        <v>0</v>
      </c>
      <c r="J1304" s="5">
        <f t="shared" si="85"/>
        <v>2375</v>
      </c>
      <c r="K1304" s="4" t="s">
        <v>126</v>
      </c>
      <c r="L1304" s="4" t="s">
        <v>127</v>
      </c>
      <c r="M1304" s="156"/>
    </row>
    <row r="1305" spans="1:13" x14ac:dyDescent="0.2">
      <c r="A1305" s="147" t="s">
        <v>2390</v>
      </c>
      <c r="B1305" s="178">
        <f t="shared" si="83"/>
        <v>46258</v>
      </c>
      <c r="C1305" s="4" t="s">
        <v>9042</v>
      </c>
      <c r="D1305" s="148" t="s">
        <v>145</v>
      </c>
      <c r="E1305" s="148" t="s">
        <v>125</v>
      </c>
      <c r="F1305" s="149">
        <v>15</v>
      </c>
      <c r="G1305" s="150">
        <v>85</v>
      </c>
      <c r="H1305" s="150">
        <f t="shared" si="84"/>
        <v>1275</v>
      </c>
      <c r="I1305" s="37">
        <v>0</v>
      </c>
      <c r="J1305" s="5">
        <f t="shared" si="85"/>
        <v>1275</v>
      </c>
      <c r="K1305" s="4" t="s">
        <v>126</v>
      </c>
      <c r="L1305" s="4" t="s">
        <v>127</v>
      </c>
      <c r="M1305" s="156"/>
    </row>
    <row r="1306" spans="1:13" x14ac:dyDescent="0.2">
      <c r="A1306" s="147" t="s">
        <v>2390</v>
      </c>
      <c r="B1306" s="178">
        <f t="shared" si="83"/>
        <v>46258</v>
      </c>
      <c r="C1306" s="4" t="s">
        <v>9042</v>
      </c>
      <c r="D1306" s="148" t="s">
        <v>145</v>
      </c>
      <c r="E1306" s="148" t="s">
        <v>318</v>
      </c>
      <c r="F1306" s="149">
        <v>1</v>
      </c>
      <c r="G1306" s="150">
        <v>1200</v>
      </c>
      <c r="H1306" s="150">
        <f t="shared" si="84"/>
        <v>1200</v>
      </c>
      <c r="I1306" s="37">
        <v>0</v>
      </c>
      <c r="J1306" s="5">
        <f t="shared" si="85"/>
        <v>1200</v>
      </c>
      <c r="K1306" s="4" t="s">
        <v>126</v>
      </c>
      <c r="L1306" s="4" t="s">
        <v>127</v>
      </c>
      <c r="M1306" s="156"/>
    </row>
    <row r="1307" spans="1:13" x14ac:dyDescent="0.2">
      <c r="A1307" s="147" t="s">
        <v>2390</v>
      </c>
      <c r="B1307" s="178">
        <f t="shared" si="83"/>
        <v>46258</v>
      </c>
      <c r="C1307" s="153" t="s">
        <v>9043</v>
      </c>
      <c r="D1307" s="226" t="s">
        <v>147</v>
      </c>
      <c r="E1307" s="226" t="s">
        <v>125</v>
      </c>
      <c r="F1307" s="227">
        <v>4</v>
      </c>
      <c r="G1307" s="228">
        <v>85</v>
      </c>
      <c r="H1307" s="228">
        <f t="shared" si="84"/>
        <v>340</v>
      </c>
      <c r="I1307" s="229">
        <v>0</v>
      </c>
      <c r="J1307" s="66">
        <f t="shared" si="85"/>
        <v>340</v>
      </c>
      <c r="K1307" s="4" t="s">
        <v>126</v>
      </c>
      <c r="L1307" s="4" t="s">
        <v>127</v>
      </c>
      <c r="M1307" s="156"/>
    </row>
    <row r="1308" spans="1:13" x14ac:dyDescent="0.2">
      <c r="A1308" s="147" t="s">
        <v>2390</v>
      </c>
      <c r="B1308" s="178">
        <f t="shared" si="83"/>
        <v>46258</v>
      </c>
      <c r="C1308" s="4" t="s">
        <v>9044</v>
      </c>
      <c r="D1308" s="148" t="s">
        <v>264</v>
      </c>
      <c r="E1308" s="148" t="s">
        <v>125</v>
      </c>
      <c r="F1308" s="149">
        <v>2</v>
      </c>
      <c r="G1308" s="150">
        <v>100</v>
      </c>
      <c r="H1308" s="150">
        <f t="shared" si="84"/>
        <v>200</v>
      </c>
      <c r="I1308" s="37">
        <v>0</v>
      </c>
      <c r="J1308" s="5">
        <f t="shared" si="85"/>
        <v>200</v>
      </c>
      <c r="K1308" s="4" t="s">
        <v>126</v>
      </c>
      <c r="L1308" s="4" t="s">
        <v>127</v>
      </c>
      <c r="M1308" s="156"/>
    </row>
    <row r="1309" spans="1:13" x14ac:dyDescent="0.2">
      <c r="A1309" s="147" t="s">
        <v>2390</v>
      </c>
      <c r="B1309" s="178">
        <f t="shared" si="83"/>
        <v>46258</v>
      </c>
      <c r="C1309" s="4" t="s">
        <v>9045</v>
      </c>
      <c r="D1309" s="148" t="s">
        <v>9122</v>
      </c>
      <c r="E1309" s="148" t="s">
        <v>125</v>
      </c>
      <c r="F1309" s="149">
        <v>25</v>
      </c>
      <c r="G1309" s="150">
        <v>90</v>
      </c>
      <c r="H1309" s="150">
        <f t="shared" si="84"/>
        <v>2250</v>
      </c>
      <c r="I1309" s="37">
        <v>0</v>
      </c>
      <c r="J1309" s="5">
        <f t="shared" si="85"/>
        <v>2250</v>
      </c>
      <c r="K1309" s="4" t="s">
        <v>126</v>
      </c>
      <c r="L1309" s="4" t="s">
        <v>127</v>
      </c>
      <c r="M1309" s="156"/>
    </row>
    <row r="1310" spans="1:13" x14ac:dyDescent="0.2">
      <c r="A1310" s="147" t="s">
        <v>2390</v>
      </c>
      <c r="B1310" s="178">
        <f t="shared" si="83"/>
        <v>46258</v>
      </c>
      <c r="C1310" s="4" t="s">
        <v>9045</v>
      </c>
      <c r="D1310" s="148" t="s">
        <v>9122</v>
      </c>
      <c r="E1310" s="148" t="s">
        <v>215</v>
      </c>
      <c r="F1310" s="149">
        <v>2</v>
      </c>
      <c r="G1310" s="150">
        <v>800</v>
      </c>
      <c r="H1310" s="150">
        <f t="shared" si="84"/>
        <v>1600</v>
      </c>
      <c r="I1310" s="37">
        <v>0</v>
      </c>
      <c r="J1310" s="5">
        <f t="shared" si="85"/>
        <v>1600</v>
      </c>
      <c r="K1310" s="4" t="s">
        <v>126</v>
      </c>
      <c r="L1310" s="4" t="s">
        <v>127</v>
      </c>
      <c r="M1310" s="156"/>
    </row>
    <row r="1311" spans="1:13" x14ac:dyDescent="0.2">
      <c r="A1311" s="147" t="s">
        <v>2390</v>
      </c>
      <c r="B1311" s="178">
        <f t="shared" si="83"/>
        <v>46258</v>
      </c>
      <c r="C1311" s="4" t="s">
        <v>9046</v>
      </c>
      <c r="D1311" s="148" t="s">
        <v>8880</v>
      </c>
      <c r="E1311" s="148" t="s">
        <v>125</v>
      </c>
      <c r="F1311" s="149">
        <v>20</v>
      </c>
      <c r="G1311" s="150">
        <v>85</v>
      </c>
      <c r="H1311" s="150">
        <f t="shared" si="84"/>
        <v>1700</v>
      </c>
      <c r="I1311" s="37">
        <v>0</v>
      </c>
      <c r="J1311" s="5">
        <f t="shared" si="85"/>
        <v>1700</v>
      </c>
      <c r="K1311" s="4" t="s">
        <v>126</v>
      </c>
      <c r="L1311" s="4" t="s">
        <v>127</v>
      </c>
      <c r="M1311" s="156"/>
    </row>
    <row r="1312" spans="1:13" x14ac:dyDescent="0.2">
      <c r="A1312" s="147" t="s">
        <v>2390</v>
      </c>
      <c r="B1312" s="178">
        <f t="shared" si="83"/>
        <v>46258</v>
      </c>
      <c r="C1312" s="4" t="s">
        <v>9047</v>
      </c>
      <c r="D1312" s="4" t="s">
        <v>738</v>
      </c>
      <c r="E1312" s="148" t="s">
        <v>149</v>
      </c>
      <c r="F1312" s="149">
        <v>3</v>
      </c>
      <c r="G1312" s="150">
        <v>800</v>
      </c>
      <c r="H1312" s="150">
        <f t="shared" si="84"/>
        <v>2400</v>
      </c>
      <c r="I1312" s="37">
        <v>0</v>
      </c>
      <c r="J1312" s="5">
        <f t="shared" si="85"/>
        <v>2400</v>
      </c>
      <c r="K1312" s="4" t="s">
        <v>126</v>
      </c>
      <c r="L1312" s="4" t="s">
        <v>127</v>
      </c>
      <c r="M1312" s="156"/>
    </row>
    <row r="1313" spans="1:13" x14ac:dyDescent="0.2">
      <c r="A1313" s="147" t="s">
        <v>2390</v>
      </c>
      <c r="B1313" s="178">
        <f t="shared" si="83"/>
        <v>46258</v>
      </c>
      <c r="C1313" s="4" t="s">
        <v>9048</v>
      </c>
      <c r="D1313" s="148" t="s">
        <v>8864</v>
      </c>
      <c r="E1313" s="148" t="s">
        <v>125</v>
      </c>
      <c r="F1313" s="149">
        <v>3</v>
      </c>
      <c r="G1313" s="150">
        <v>85</v>
      </c>
      <c r="H1313" s="150">
        <f t="shared" si="84"/>
        <v>255</v>
      </c>
      <c r="I1313" s="37">
        <v>0</v>
      </c>
      <c r="J1313" s="5">
        <f t="shared" si="85"/>
        <v>255</v>
      </c>
      <c r="K1313" s="4" t="s">
        <v>126</v>
      </c>
      <c r="L1313" s="4" t="s">
        <v>127</v>
      </c>
      <c r="M1313" s="156"/>
    </row>
    <row r="1314" spans="1:13" x14ac:dyDescent="0.2">
      <c r="A1314" s="147" t="s">
        <v>2390</v>
      </c>
      <c r="B1314" s="178">
        <f t="shared" si="83"/>
        <v>46258</v>
      </c>
      <c r="C1314" s="4" t="s">
        <v>9049</v>
      </c>
      <c r="D1314" s="4" t="s">
        <v>533</v>
      </c>
      <c r="E1314" s="148" t="s">
        <v>125</v>
      </c>
      <c r="F1314" s="149">
        <v>0.5</v>
      </c>
      <c r="G1314" s="150">
        <v>90</v>
      </c>
      <c r="H1314" s="150">
        <f t="shared" si="84"/>
        <v>45</v>
      </c>
      <c r="I1314" s="37">
        <v>0</v>
      </c>
      <c r="J1314" s="5">
        <f t="shared" si="85"/>
        <v>45</v>
      </c>
      <c r="K1314" s="4" t="s">
        <v>126</v>
      </c>
      <c r="L1314" s="4" t="s">
        <v>1094</v>
      </c>
      <c r="M1314" s="156"/>
    </row>
    <row r="1315" spans="1:13" x14ac:dyDescent="0.2">
      <c r="A1315" s="147" t="s">
        <v>2390</v>
      </c>
      <c r="B1315" s="178">
        <f t="shared" si="83"/>
        <v>46258</v>
      </c>
      <c r="C1315" s="4" t="s">
        <v>9070</v>
      </c>
      <c r="D1315" s="148" t="s">
        <v>153</v>
      </c>
      <c r="E1315" s="148" t="s">
        <v>125</v>
      </c>
      <c r="F1315" s="149">
        <v>4</v>
      </c>
      <c r="G1315" s="150">
        <v>100</v>
      </c>
      <c r="H1315" s="150">
        <f t="shared" si="84"/>
        <v>400</v>
      </c>
      <c r="I1315" s="37">
        <v>0</v>
      </c>
      <c r="J1315" s="5">
        <f t="shared" si="85"/>
        <v>400</v>
      </c>
      <c r="K1315" s="4" t="s">
        <v>126</v>
      </c>
      <c r="L1315" s="4" t="s">
        <v>127</v>
      </c>
      <c r="M1315" s="156"/>
    </row>
    <row r="1316" spans="1:13" x14ac:dyDescent="0.2">
      <c r="A1316" s="147" t="s">
        <v>2391</v>
      </c>
      <c r="B1316" s="178">
        <f t="shared" si="83"/>
        <v>46259</v>
      </c>
      <c r="C1316" s="4" t="s">
        <v>9050</v>
      </c>
      <c r="D1316" s="148" t="s">
        <v>1302</v>
      </c>
      <c r="E1316" s="148" t="s">
        <v>125</v>
      </c>
      <c r="F1316" s="149">
        <v>40</v>
      </c>
      <c r="G1316" s="150">
        <v>85</v>
      </c>
      <c r="H1316" s="150">
        <f t="shared" si="84"/>
        <v>3400</v>
      </c>
      <c r="I1316" s="37">
        <v>0</v>
      </c>
      <c r="J1316" s="5">
        <f t="shared" si="85"/>
        <v>3400</v>
      </c>
      <c r="K1316" s="4" t="s">
        <v>126</v>
      </c>
      <c r="L1316" s="4" t="s">
        <v>127</v>
      </c>
      <c r="M1316" s="156"/>
    </row>
    <row r="1317" spans="1:13" x14ac:dyDescent="0.2">
      <c r="A1317" s="147" t="s">
        <v>2391</v>
      </c>
      <c r="B1317" s="178">
        <f t="shared" si="83"/>
        <v>46259</v>
      </c>
      <c r="C1317" s="4" t="s">
        <v>9050</v>
      </c>
      <c r="D1317" s="148" t="s">
        <v>1302</v>
      </c>
      <c r="E1317" s="148" t="s">
        <v>131</v>
      </c>
      <c r="F1317" s="149">
        <v>1</v>
      </c>
      <c r="G1317" s="150">
        <v>80</v>
      </c>
      <c r="H1317" s="150">
        <f t="shared" si="84"/>
        <v>80</v>
      </c>
      <c r="I1317" s="37">
        <v>0</v>
      </c>
      <c r="J1317" s="5">
        <f t="shared" si="85"/>
        <v>80</v>
      </c>
      <c r="K1317" s="4" t="s">
        <v>126</v>
      </c>
      <c r="L1317" s="4" t="s">
        <v>127</v>
      </c>
      <c r="M1317" s="156"/>
    </row>
    <row r="1318" spans="1:13" x14ac:dyDescent="0.2">
      <c r="A1318" s="147" t="s">
        <v>2391</v>
      </c>
      <c r="B1318" s="178">
        <f t="shared" si="83"/>
        <v>46259</v>
      </c>
      <c r="C1318" s="4" t="s">
        <v>9052</v>
      </c>
      <c r="D1318" s="148" t="s">
        <v>1305</v>
      </c>
      <c r="E1318" s="148" t="s">
        <v>125</v>
      </c>
      <c r="F1318" s="149">
        <v>40</v>
      </c>
      <c r="G1318" s="150">
        <v>85</v>
      </c>
      <c r="H1318" s="150">
        <f t="shared" si="84"/>
        <v>3400</v>
      </c>
      <c r="I1318" s="37">
        <v>0</v>
      </c>
      <c r="J1318" s="5">
        <f t="shared" si="85"/>
        <v>3400</v>
      </c>
      <c r="K1318" s="4" t="s">
        <v>126</v>
      </c>
      <c r="L1318" s="4" t="s">
        <v>127</v>
      </c>
      <c r="M1318" s="156"/>
    </row>
    <row r="1319" spans="1:13" x14ac:dyDescent="0.2">
      <c r="A1319" s="147" t="s">
        <v>2391</v>
      </c>
      <c r="B1319" s="178">
        <f t="shared" si="83"/>
        <v>46259</v>
      </c>
      <c r="C1319" s="4" t="s">
        <v>9053</v>
      </c>
      <c r="D1319" s="148" t="s">
        <v>1307</v>
      </c>
      <c r="E1319" s="148" t="s">
        <v>125</v>
      </c>
      <c r="F1319" s="149">
        <v>40</v>
      </c>
      <c r="G1319" s="150">
        <v>86</v>
      </c>
      <c r="H1319" s="150">
        <f t="shared" si="84"/>
        <v>3440</v>
      </c>
      <c r="I1319" s="37">
        <v>0</v>
      </c>
      <c r="J1319" s="5">
        <f t="shared" si="85"/>
        <v>3440</v>
      </c>
      <c r="K1319" s="4" t="s">
        <v>126</v>
      </c>
      <c r="L1319" s="4" t="s">
        <v>127</v>
      </c>
      <c r="M1319" s="156"/>
    </row>
    <row r="1320" spans="1:13" x14ac:dyDescent="0.2">
      <c r="A1320" s="147" t="s">
        <v>2391</v>
      </c>
      <c r="B1320" s="178">
        <f t="shared" si="83"/>
        <v>46259</v>
      </c>
      <c r="C1320" s="4" t="s">
        <v>9053</v>
      </c>
      <c r="D1320" s="148" t="s">
        <v>1307</v>
      </c>
      <c r="E1320" s="148" t="s">
        <v>125</v>
      </c>
      <c r="F1320" s="149">
        <v>40</v>
      </c>
      <c r="G1320" s="150">
        <v>85</v>
      </c>
      <c r="H1320" s="150">
        <f t="shared" si="84"/>
        <v>3400</v>
      </c>
      <c r="I1320" s="37">
        <v>0</v>
      </c>
      <c r="J1320" s="5">
        <f t="shared" si="85"/>
        <v>3400</v>
      </c>
      <c r="K1320" s="4" t="s">
        <v>126</v>
      </c>
      <c r="L1320" s="4" t="s">
        <v>127</v>
      </c>
      <c r="M1320" s="156"/>
    </row>
    <row r="1321" spans="1:13" x14ac:dyDescent="0.2">
      <c r="A1321" s="147" t="s">
        <v>2391</v>
      </c>
      <c r="B1321" s="178">
        <f t="shared" si="83"/>
        <v>46259</v>
      </c>
      <c r="C1321" s="4" t="s">
        <v>9053</v>
      </c>
      <c r="D1321" s="148" t="s">
        <v>1307</v>
      </c>
      <c r="E1321" s="148" t="s">
        <v>131</v>
      </c>
      <c r="F1321" s="149">
        <v>1</v>
      </c>
      <c r="G1321" s="150">
        <v>80</v>
      </c>
      <c r="H1321" s="150">
        <f t="shared" si="84"/>
        <v>80</v>
      </c>
      <c r="I1321" s="37">
        <v>0</v>
      </c>
      <c r="J1321" s="5">
        <f t="shared" si="85"/>
        <v>80</v>
      </c>
      <c r="K1321" s="4" t="s">
        <v>126</v>
      </c>
      <c r="L1321" s="4" t="s">
        <v>127</v>
      </c>
      <c r="M1321" s="156"/>
    </row>
    <row r="1322" spans="1:13" x14ac:dyDescent="0.2">
      <c r="A1322" s="147" t="s">
        <v>2391</v>
      </c>
      <c r="B1322" s="178">
        <f t="shared" si="83"/>
        <v>46259</v>
      </c>
      <c r="C1322" s="4" t="s">
        <v>9054</v>
      </c>
      <c r="D1322" s="148" t="s">
        <v>141</v>
      </c>
      <c r="E1322" s="148" t="s">
        <v>125</v>
      </c>
      <c r="F1322" s="149">
        <v>20</v>
      </c>
      <c r="G1322" s="150">
        <v>86</v>
      </c>
      <c r="H1322" s="150">
        <f t="shared" si="84"/>
        <v>1720</v>
      </c>
      <c r="I1322" s="37">
        <v>0</v>
      </c>
      <c r="J1322" s="5">
        <f t="shared" si="85"/>
        <v>1720</v>
      </c>
      <c r="K1322" s="4" t="s">
        <v>126</v>
      </c>
      <c r="L1322" s="4" t="s">
        <v>127</v>
      </c>
      <c r="M1322" s="156"/>
    </row>
    <row r="1323" spans="1:13" x14ac:dyDescent="0.2">
      <c r="A1323" s="147" t="s">
        <v>2391</v>
      </c>
      <c r="B1323" s="178">
        <f t="shared" si="83"/>
        <v>46259</v>
      </c>
      <c r="C1323" s="4" t="s">
        <v>9055</v>
      </c>
      <c r="D1323" s="148" t="s">
        <v>139</v>
      </c>
      <c r="E1323" s="148" t="s">
        <v>125</v>
      </c>
      <c r="F1323" s="149">
        <v>2</v>
      </c>
      <c r="G1323" s="150">
        <v>86</v>
      </c>
      <c r="H1323" s="150">
        <f t="shared" si="84"/>
        <v>172</v>
      </c>
      <c r="I1323" s="37">
        <v>0</v>
      </c>
      <c r="J1323" s="5">
        <f t="shared" si="85"/>
        <v>172</v>
      </c>
      <c r="K1323" s="4" t="s">
        <v>126</v>
      </c>
      <c r="L1323" s="4" t="s">
        <v>127</v>
      </c>
      <c r="M1323" s="156"/>
    </row>
    <row r="1324" spans="1:13" x14ac:dyDescent="0.2">
      <c r="A1324" s="147" t="s">
        <v>2391</v>
      </c>
      <c r="B1324" s="178">
        <f t="shared" si="83"/>
        <v>46259</v>
      </c>
      <c r="C1324" s="4" t="s">
        <v>9056</v>
      </c>
      <c r="D1324" s="148" t="s">
        <v>1310</v>
      </c>
      <c r="E1324" s="148" t="s">
        <v>125</v>
      </c>
      <c r="F1324" s="149">
        <v>8</v>
      </c>
      <c r="G1324" s="150">
        <v>85</v>
      </c>
      <c r="H1324" s="150">
        <f t="shared" si="84"/>
        <v>680</v>
      </c>
      <c r="I1324" s="37">
        <v>0</v>
      </c>
      <c r="J1324" s="5">
        <f t="shared" si="85"/>
        <v>680</v>
      </c>
      <c r="K1324" s="4" t="s">
        <v>126</v>
      </c>
      <c r="L1324" s="4" t="s">
        <v>127</v>
      </c>
      <c r="M1324" s="156"/>
    </row>
    <row r="1325" spans="1:13" x14ac:dyDescent="0.2">
      <c r="A1325" s="147" t="s">
        <v>2391</v>
      </c>
      <c r="B1325" s="178">
        <f t="shared" si="83"/>
        <v>46259</v>
      </c>
      <c r="C1325" s="4" t="s">
        <v>9057</v>
      </c>
      <c r="D1325" s="148" t="s">
        <v>1309</v>
      </c>
      <c r="E1325" s="148" t="s">
        <v>125</v>
      </c>
      <c r="F1325" s="149">
        <v>12</v>
      </c>
      <c r="G1325" s="150">
        <v>85</v>
      </c>
      <c r="H1325" s="150">
        <f t="shared" si="84"/>
        <v>1020</v>
      </c>
      <c r="I1325" s="37">
        <v>0</v>
      </c>
      <c r="J1325" s="5">
        <f t="shared" si="85"/>
        <v>1020</v>
      </c>
      <c r="K1325" s="4" t="s">
        <v>126</v>
      </c>
      <c r="L1325" s="4" t="s">
        <v>127</v>
      </c>
      <c r="M1325" s="156"/>
    </row>
    <row r="1326" spans="1:13" x14ac:dyDescent="0.2">
      <c r="A1326" s="147" t="s">
        <v>2391</v>
      </c>
      <c r="B1326" s="178">
        <f t="shared" si="83"/>
        <v>46259</v>
      </c>
      <c r="C1326" s="4" t="s">
        <v>9058</v>
      </c>
      <c r="D1326" s="148" t="s">
        <v>134</v>
      </c>
      <c r="E1326" s="148" t="s">
        <v>125</v>
      </c>
      <c r="F1326" s="149">
        <v>10</v>
      </c>
      <c r="G1326" s="150">
        <v>85</v>
      </c>
      <c r="H1326" s="150">
        <f t="shared" si="84"/>
        <v>850</v>
      </c>
      <c r="I1326" s="37">
        <v>0</v>
      </c>
      <c r="J1326" s="5">
        <f t="shared" si="85"/>
        <v>850</v>
      </c>
      <c r="K1326" s="4" t="s">
        <v>126</v>
      </c>
      <c r="L1326" s="4" t="s">
        <v>127</v>
      </c>
      <c r="M1326" s="156"/>
    </row>
    <row r="1327" spans="1:13" x14ac:dyDescent="0.2">
      <c r="A1327" s="147" t="s">
        <v>2391</v>
      </c>
      <c r="B1327" s="178">
        <f t="shared" si="83"/>
        <v>46259</v>
      </c>
      <c r="C1327" s="4" t="s">
        <v>9059</v>
      </c>
      <c r="D1327" s="148" t="s">
        <v>8880</v>
      </c>
      <c r="E1327" s="148" t="s">
        <v>125</v>
      </c>
      <c r="F1327" s="149">
        <v>40</v>
      </c>
      <c r="G1327" s="150">
        <v>85</v>
      </c>
      <c r="H1327" s="150">
        <f t="shared" si="84"/>
        <v>3400</v>
      </c>
      <c r="I1327" s="37">
        <v>0</v>
      </c>
      <c r="J1327" s="5">
        <f t="shared" si="85"/>
        <v>3400</v>
      </c>
      <c r="K1327" s="4" t="s">
        <v>126</v>
      </c>
      <c r="L1327" s="4" t="s">
        <v>127</v>
      </c>
      <c r="M1327" s="156"/>
    </row>
    <row r="1328" spans="1:13" x14ac:dyDescent="0.2">
      <c r="A1328" s="147" t="s">
        <v>2391</v>
      </c>
      <c r="B1328" s="178">
        <f t="shared" si="83"/>
        <v>46259</v>
      </c>
      <c r="C1328" s="4" t="s">
        <v>9060</v>
      </c>
      <c r="D1328" s="148" t="s">
        <v>609</v>
      </c>
      <c r="E1328" s="148" t="s">
        <v>125</v>
      </c>
      <c r="F1328" s="149">
        <v>80</v>
      </c>
      <c r="G1328" s="150">
        <v>85</v>
      </c>
      <c r="H1328" s="150">
        <f t="shared" si="84"/>
        <v>6800</v>
      </c>
      <c r="I1328" s="37">
        <v>0</v>
      </c>
      <c r="J1328" s="5">
        <f t="shared" si="85"/>
        <v>6800</v>
      </c>
      <c r="K1328" s="4" t="s">
        <v>126</v>
      </c>
      <c r="L1328" s="4" t="s">
        <v>127</v>
      </c>
      <c r="M1328" s="156"/>
    </row>
    <row r="1329" spans="1:13" x14ac:dyDescent="0.2">
      <c r="A1329" s="147" t="s">
        <v>2391</v>
      </c>
      <c r="B1329" s="178">
        <f t="shared" si="83"/>
        <v>46259</v>
      </c>
      <c r="C1329" s="4" t="s">
        <v>9061</v>
      </c>
      <c r="D1329" s="148" t="s">
        <v>1306</v>
      </c>
      <c r="E1329" s="148" t="s">
        <v>125</v>
      </c>
      <c r="F1329" s="149">
        <v>25</v>
      </c>
      <c r="G1329" s="150">
        <v>85</v>
      </c>
      <c r="H1329" s="150">
        <f t="shared" si="84"/>
        <v>2125</v>
      </c>
      <c r="I1329" s="37">
        <v>0</v>
      </c>
      <c r="J1329" s="5">
        <f t="shared" si="85"/>
        <v>2125</v>
      </c>
      <c r="K1329" s="4" t="s">
        <v>126</v>
      </c>
      <c r="L1329" s="4" t="s">
        <v>127</v>
      </c>
      <c r="M1329" s="156"/>
    </row>
    <row r="1330" spans="1:13" x14ac:dyDescent="0.2">
      <c r="A1330" s="147" t="s">
        <v>2391</v>
      </c>
      <c r="B1330" s="178">
        <f t="shared" si="83"/>
        <v>46259</v>
      </c>
      <c r="C1330" s="4" t="s">
        <v>9062</v>
      </c>
      <c r="D1330" s="148" t="s">
        <v>1312</v>
      </c>
      <c r="E1330" s="148" t="s">
        <v>125</v>
      </c>
      <c r="F1330" s="149">
        <v>15</v>
      </c>
      <c r="G1330" s="150">
        <v>85</v>
      </c>
      <c r="H1330" s="150">
        <f t="shared" si="84"/>
        <v>1275</v>
      </c>
      <c r="I1330" s="37">
        <v>0</v>
      </c>
      <c r="J1330" s="5">
        <f t="shared" si="85"/>
        <v>1275</v>
      </c>
      <c r="K1330" s="4" t="s">
        <v>126</v>
      </c>
      <c r="L1330" s="4" t="s">
        <v>127</v>
      </c>
      <c r="M1330" s="156"/>
    </row>
    <row r="1331" spans="1:13" x14ac:dyDescent="0.2">
      <c r="A1331" s="147" t="s">
        <v>2391</v>
      </c>
      <c r="B1331" s="178">
        <f t="shared" si="83"/>
        <v>46259</v>
      </c>
      <c r="C1331" s="4" t="s">
        <v>9063</v>
      </c>
      <c r="D1331" s="148" t="s">
        <v>145</v>
      </c>
      <c r="E1331" s="148" t="s">
        <v>125</v>
      </c>
      <c r="F1331" s="149">
        <v>25</v>
      </c>
      <c r="G1331" s="150">
        <v>95</v>
      </c>
      <c r="H1331" s="150">
        <f t="shared" si="84"/>
        <v>2375</v>
      </c>
      <c r="I1331" s="37">
        <v>0</v>
      </c>
      <c r="J1331" s="5">
        <f t="shared" si="85"/>
        <v>2375</v>
      </c>
      <c r="K1331" s="4" t="s">
        <v>126</v>
      </c>
      <c r="L1331" s="4" t="s">
        <v>127</v>
      </c>
      <c r="M1331" s="156"/>
    </row>
    <row r="1332" spans="1:13" x14ac:dyDescent="0.2">
      <c r="A1332" s="147" t="s">
        <v>2391</v>
      </c>
      <c r="B1332" s="178">
        <f t="shared" si="83"/>
        <v>46259</v>
      </c>
      <c r="C1332" s="4" t="s">
        <v>9063</v>
      </c>
      <c r="D1332" s="148" t="s">
        <v>145</v>
      </c>
      <c r="E1332" s="148" t="s">
        <v>125</v>
      </c>
      <c r="F1332" s="149">
        <v>5</v>
      </c>
      <c r="G1332" s="150">
        <v>85</v>
      </c>
      <c r="H1332" s="150">
        <f t="shared" si="84"/>
        <v>425</v>
      </c>
      <c r="I1332" s="37">
        <v>0</v>
      </c>
      <c r="J1332" s="5">
        <f t="shared" si="85"/>
        <v>425</v>
      </c>
      <c r="K1332" s="4" t="s">
        <v>126</v>
      </c>
      <c r="L1332" s="4" t="s">
        <v>127</v>
      </c>
      <c r="M1332" s="156"/>
    </row>
    <row r="1333" spans="1:13" x14ac:dyDescent="0.2">
      <c r="A1333" s="147" t="s">
        <v>2391</v>
      </c>
      <c r="B1333" s="178">
        <f t="shared" si="83"/>
        <v>46259</v>
      </c>
      <c r="C1333" s="4" t="s">
        <v>9063</v>
      </c>
      <c r="D1333" s="148" t="s">
        <v>145</v>
      </c>
      <c r="E1333" s="148" t="s">
        <v>215</v>
      </c>
      <c r="F1333" s="149">
        <v>2</v>
      </c>
      <c r="G1333" s="150">
        <v>800</v>
      </c>
      <c r="H1333" s="150">
        <f t="shared" si="84"/>
        <v>1600</v>
      </c>
      <c r="I1333" s="37">
        <v>0</v>
      </c>
      <c r="J1333" s="5">
        <f t="shared" si="85"/>
        <v>1600</v>
      </c>
      <c r="K1333" s="4" t="s">
        <v>126</v>
      </c>
      <c r="L1333" s="4" t="s">
        <v>127</v>
      </c>
      <c r="M1333" s="156"/>
    </row>
    <row r="1334" spans="1:13" x14ac:dyDescent="0.2">
      <c r="A1334" s="147" t="s">
        <v>2391</v>
      </c>
      <c r="B1334" s="178">
        <f t="shared" si="83"/>
        <v>46259</v>
      </c>
      <c r="C1334" s="4" t="s">
        <v>9064</v>
      </c>
      <c r="D1334" s="148" t="s">
        <v>323</v>
      </c>
      <c r="E1334" s="148" t="s">
        <v>125</v>
      </c>
      <c r="F1334" s="149">
        <v>30</v>
      </c>
      <c r="G1334" s="150">
        <v>90</v>
      </c>
      <c r="H1334" s="150">
        <f t="shared" si="84"/>
        <v>2700</v>
      </c>
      <c r="I1334" s="37">
        <v>0</v>
      </c>
      <c r="J1334" s="5">
        <f t="shared" si="85"/>
        <v>2700</v>
      </c>
      <c r="K1334" s="4" t="s">
        <v>126</v>
      </c>
      <c r="L1334" s="4" t="s">
        <v>127</v>
      </c>
      <c r="M1334" s="156"/>
    </row>
    <row r="1335" spans="1:13" x14ac:dyDescent="0.2">
      <c r="A1335" s="147" t="s">
        <v>2391</v>
      </c>
      <c r="B1335" s="178">
        <f t="shared" si="83"/>
        <v>46259</v>
      </c>
      <c r="C1335" s="4" t="s">
        <v>9065</v>
      </c>
      <c r="D1335" s="148" t="s">
        <v>1311</v>
      </c>
      <c r="E1335" s="148" t="s">
        <v>125</v>
      </c>
      <c r="F1335" s="149">
        <v>5</v>
      </c>
      <c r="G1335" s="150">
        <v>85</v>
      </c>
      <c r="H1335" s="150">
        <f t="shared" si="84"/>
        <v>425</v>
      </c>
      <c r="I1335" s="37">
        <v>0</v>
      </c>
      <c r="J1335" s="5">
        <f t="shared" si="85"/>
        <v>425</v>
      </c>
      <c r="K1335" s="4" t="s">
        <v>126</v>
      </c>
      <c r="L1335" s="4" t="s">
        <v>127</v>
      </c>
      <c r="M1335" s="156"/>
    </row>
    <row r="1336" spans="1:13" x14ac:dyDescent="0.2">
      <c r="A1336" s="147" t="s">
        <v>2391</v>
      </c>
      <c r="B1336" s="178">
        <f t="shared" si="83"/>
        <v>46259</v>
      </c>
      <c r="C1336" s="153" t="s">
        <v>9066</v>
      </c>
      <c r="D1336" s="226" t="s">
        <v>147</v>
      </c>
      <c r="E1336" s="226" t="s">
        <v>125</v>
      </c>
      <c r="F1336" s="227">
        <v>9</v>
      </c>
      <c r="G1336" s="228">
        <v>85</v>
      </c>
      <c r="H1336" s="228">
        <f t="shared" si="84"/>
        <v>765</v>
      </c>
      <c r="I1336" s="37">
        <v>0</v>
      </c>
      <c r="J1336" s="5">
        <f t="shared" si="85"/>
        <v>765</v>
      </c>
      <c r="K1336" s="4" t="s">
        <v>126</v>
      </c>
      <c r="L1336" s="4" t="s">
        <v>127</v>
      </c>
      <c r="M1336" s="156"/>
    </row>
    <row r="1337" spans="1:13" x14ac:dyDescent="0.2">
      <c r="A1337" s="147" t="s">
        <v>2391</v>
      </c>
      <c r="B1337" s="178">
        <f t="shared" si="83"/>
        <v>46259</v>
      </c>
      <c r="C1337" s="4" t="s">
        <v>9067</v>
      </c>
      <c r="D1337" s="148" t="s">
        <v>151</v>
      </c>
      <c r="E1337" s="148" t="s">
        <v>125</v>
      </c>
      <c r="F1337" s="149">
        <v>5</v>
      </c>
      <c r="G1337" s="150">
        <v>85</v>
      </c>
      <c r="H1337" s="150">
        <f t="shared" si="84"/>
        <v>425</v>
      </c>
      <c r="I1337" s="37">
        <v>0</v>
      </c>
      <c r="J1337" s="5">
        <f t="shared" si="85"/>
        <v>425</v>
      </c>
      <c r="K1337" s="4" t="s">
        <v>126</v>
      </c>
      <c r="L1337" s="4" t="s">
        <v>127</v>
      </c>
      <c r="M1337" s="156"/>
    </row>
    <row r="1338" spans="1:13" x14ac:dyDescent="0.2">
      <c r="A1338" s="147" t="s">
        <v>2391</v>
      </c>
      <c r="B1338" s="178">
        <f t="shared" si="83"/>
        <v>46259</v>
      </c>
      <c r="C1338" s="4" t="s">
        <v>9068</v>
      </c>
      <c r="D1338" s="148" t="s">
        <v>264</v>
      </c>
      <c r="E1338" s="148" t="s">
        <v>125</v>
      </c>
      <c r="F1338" s="149">
        <v>2</v>
      </c>
      <c r="G1338" s="150">
        <v>100</v>
      </c>
      <c r="H1338" s="150">
        <f t="shared" si="84"/>
        <v>200</v>
      </c>
      <c r="I1338" s="37">
        <v>0</v>
      </c>
      <c r="J1338" s="5">
        <f t="shared" si="85"/>
        <v>200</v>
      </c>
      <c r="K1338" s="4" t="s">
        <v>126</v>
      </c>
      <c r="L1338" s="4" t="s">
        <v>127</v>
      </c>
      <c r="M1338" s="156"/>
    </row>
    <row r="1339" spans="1:13" x14ac:dyDescent="0.2">
      <c r="A1339" s="147" t="s">
        <v>2391</v>
      </c>
      <c r="B1339" s="178">
        <f t="shared" si="83"/>
        <v>46259</v>
      </c>
      <c r="C1339" s="4" t="s">
        <v>9051</v>
      </c>
      <c r="D1339" s="148" t="s">
        <v>153</v>
      </c>
      <c r="E1339" s="148" t="s">
        <v>125</v>
      </c>
      <c r="F1339" s="149">
        <v>3.25</v>
      </c>
      <c r="G1339" s="150">
        <v>100</v>
      </c>
      <c r="H1339" s="150">
        <f t="shared" si="84"/>
        <v>325</v>
      </c>
      <c r="I1339" s="37">
        <v>0</v>
      </c>
      <c r="J1339" s="5">
        <f t="shared" si="85"/>
        <v>325</v>
      </c>
      <c r="K1339" s="4" t="s">
        <v>126</v>
      </c>
      <c r="L1339" s="4" t="s">
        <v>127</v>
      </c>
      <c r="M1339" s="156"/>
    </row>
    <row r="1340" spans="1:13" x14ac:dyDescent="0.2">
      <c r="A1340" s="147" t="s">
        <v>2391</v>
      </c>
      <c r="B1340" s="178">
        <f>IF(A1340="","",IF(ISNUMBER(A1340),IFERROR(VLOOKUP(TEXT(A1340,"yyyy/mm/dd"),BSAD,2,FALSE),""),IFERROR(VLOOKUP(A1340,BSAD,2,FALSE),"")))</f>
        <v>46259</v>
      </c>
      <c r="C1340" s="4" t="s">
        <v>9051</v>
      </c>
      <c r="D1340" s="148" t="s">
        <v>153</v>
      </c>
      <c r="E1340" s="148" t="s">
        <v>318</v>
      </c>
      <c r="F1340" s="149">
        <v>2</v>
      </c>
      <c r="G1340" s="150">
        <v>1200</v>
      </c>
      <c r="H1340" s="150">
        <f>IF($F1340="","",$F1340*$G1340)</f>
        <v>2400</v>
      </c>
      <c r="I1340" s="37">
        <v>0</v>
      </c>
      <c r="J1340" s="5">
        <f>IF($F1340="","",$H1340*(1-$I1340/100))</f>
        <v>2400</v>
      </c>
      <c r="K1340" s="4" t="s">
        <v>126</v>
      </c>
      <c r="L1340" s="4" t="s">
        <v>127</v>
      </c>
      <c r="M1340" s="156"/>
    </row>
    <row r="1341" spans="1:13" x14ac:dyDescent="0.2">
      <c r="A1341" s="147" t="s">
        <v>2392</v>
      </c>
      <c r="B1341" s="178">
        <f t="shared" si="83"/>
        <v>46260</v>
      </c>
      <c r="C1341" s="4" t="s">
        <v>9071</v>
      </c>
      <c r="D1341" s="148" t="s">
        <v>1302</v>
      </c>
      <c r="E1341" s="148" t="s">
        <v>125</v>
      </c>
      <c r="F1341" s="149">
        <v>60</v>
      </c>
      <c r="G1341" s="150">
        <v>85</v>
      </c>
      <c r="H1341" s="150">
        <f t="shared" si="84"/>
        <v>5100</v>
      </c>
      <c r="I1341" s="37">
        <v>0</v>
      </c>
      <c r="J1341" s="5">
        <f t="shared" si="85"/>
        <v>5100</v>
      </c>
      <c r="K1341" s="4" t="s">
        <v>126</v>
      </c>
      <c r="L1341" s="4" t="s">
        <v>127</v>
      </c>
      <c r="M1341" s="156"/>
    </row>
    <row r="1342" spans="1:13" x14ac:dyDescent="0.2">
      <c r="A1342" s="147" t="s">
        <v>2392</v>
      </c>
      <c r="B1342" s="178">
        <f t="shared" si="83"/>
        <v>46260</v>
      </c>
      <c r="C1342" s="4" t="s">
        <v>9071</v>
      </c>
      <c r="D1342" s="148" t="s">
        <v>1302</v>
      </c>
      <c r="E1342" s="148" t="s">
        <v>131</v>
      </c>
      <c r="F1342" s="149">
        <v>1</v>
      </c>
      <c r="G1342" s="150">
        <v>80</v>
      </c>
      <c r="H1342" s="150">
        <f t="shared" si="84"/>
        <v>80</v>
      </c>
      <c r="I1342" s="37">
        <v>0</v>
      </c>
      <c r="J1342" s="5">
        <f t="shared" si="85"/>
        <v>80</v>
      </c>
      <c r="K1342" s="4" t="s">
        <v>126</v>
      </c>
      <c r="L1342" s="4" t="s">
        <v>127</v>
      </c>
      <c r="M1342" s="156"/>
    </row>
    <row r="1343" spans="1:13" x14ac:dyDescent="0.2">
      <c r="A1343" s="147" t="s">
        <v>2392</v>
      </c>
      <c r="B1343" s="178">
        <f t="shared" si="83"/>
        <v>46260</v>
      </c>
      <c r="C1343" s="4" t="s">
        <v>9072</v>
      </c>
      <c r="D1343" s="148" t="s">
        <v>1305</v>
      </c>
      <c r="E1343" s="148" t="s">
        <v>125</v>
      </c>
      <c r="F1343" s="149">
        <v>50</v>
      </c>
      <c r="G1343" s="150">
        <v>85</v>
      </c>
      <c r="H1343" s="150">
        <f t="shared" si="84"/>
        <v>4250</v>
      </c>
      <c r="I1343" s="37">
        <v>0</v>
      </c>
      <c r="J1343" s="5">
        <f t="shared" si="85"/>
        <v>4250</v>
      </c>
      <c r="K1343" s="4" t="s">
        <v>126</v>
      </c>
      <c r="L1343" s="4" t="s">
        <v>127</v>
      </c>
      <c r="M1343" s="156"/>
    </row>
    <row r="1344" spans="1:13" x14ac:dyDescent="0.2">
      <c r="A1344" s="147" t="s">
        <v>2392</v>
      </c>
      <c r="B1344" s="178">
        <f t="shared" si="83"/>
        <v>46260</v>
      </c>
      <c r="C1344" s="4" t="s">
        <v>9073</v>
      </c>
      <c r="D1344" s="148" t="s">
        <v>1307</v>
      </c>
      <c r="E1344" s="148" t="s">
        <v>125</v>
      </c>
      <c r="F1344" s="149">
        <v>40</v>
      </c>
      <c r="G1344" s="150">
        <v>86</v>
      </c>
      <c r="H1344" s="150">
        <f t="shared" si="84"/>
        <v>3440</v>
      </c>
      <c r="I1344" s="37">
        <v>0</v>
      </c>
      <c r="J1344" s="5">
        <f t="shared" si="85"/>
        <v>3440</v>
      </c>
      <c r="K1344" s="4" t="s">
        <v>126</v>
      </c>
      <c r="L1344" s="4" t="s">
        <v>127</v>
      </c>
      <c r="M1344" s="156"/>
    </row>
    <row r="1345" spans="1:13" x14ac:dyDescent="0.2">
      <c r="A1345" s="147" t="s">
        <v>2392</v>
      </c>
      <c r="B1345" s="178">
        <f t="shared" si="83"/>
        <v>46260</v>
      </c>
      <c r="C1345" s="4" t="s">
        <v>9073</v>
      </c>
      <c r="D1345" s="148" t="s">
        <v>1307</v>
      </c>
      <c r="E1345" s="148" t="s">
        <v>125</v>
      </c>
      <c r="F1345" s="149">
        <v>45</v>
      </c>
      <c r="G1345" s="150">
        <v>85</v>
      </c>
      <c r="H1345" s="150">
        <f t="shared" si="84"/>
        <v>3825</v>
      </c>
      <c r="I1345" s="37">
        <v>0</v>
      </c>
      <c r="J1345" s="5">
        <f t="shared" si="85"/>
        <v>3825</v>
      </c>
      <c r="K1345" s="4" t="s">
        <v>126</v>
      </c>
      <c r="L1345" s="4" t="s">
        <v>127</v>
      </c>
      <c r="M1345" s="156"/>
    </row>
    <row r="1346" spans="1:13" x14ac:dyDescent="0.2">
      <c r="A1346" s="147" t="s">
        <v>2392</v>
      </c>
      <c r="B1346" s="178">
        <f t="shared" si="83"/>
        <v>46260</v>
      </c>
      <c r="C1346" s="4" t="s">
        <v>9073</v>
      </c>
      <c r="D1346" s="148" t="s">
        <v>1307</v>
      </c>
      <c r="E1346" s="148" t="s">
        <v>318</v>
      </c>
      <c r="F1346" s="149">
        <v>0.5</v>
      </c>
      <c r="G1346" s="150">
        <v>1200</v>
      </c>
      <c r="H1346" s="150">
        <f t="shared" si="84"/>
        <v>600</v>
      </c>
      <c r="I1346" s="37">
        <v>0</v>
      </c>
      <c r="J1346" s="5">
        <f t="shared" si="85"/>
        <v>600</v>
      </c>
      <c r="K1346" s="4" t="s">
        <v>126</v>
      </c>
      <c r="L1346" s="4" t="s">
        <v>127</v>
      </c>
      <c r="M1346" s="156"/>
    </row>
    <row r="1347" spans="1:13" x14ac:dyDescent="0.2">
      <c r="A1347" s="147" t="s">
        <v>2392</v>
      </c>
      <c r="B1347" s="178">
        <f t="shared" si="83"/>
        <v>46260</v>
      </c>
      <c r="C1347" s="4" t="s">
        <v>9073</v>
      </c>
      <c r="D1347" s="148" t="s">
        <v>1307</v>
      </c>
      <c r="E1347" s="148" t="s">
        <v>149</v>
      </c>
      <c r="F1347" s="149">
        <v>3</v>
      </c>
      <c r="G1347" s="150">
        <v>850</v>
      </c>
      <c r="H1347" s="150">
        <f t="shared" si="84"/>
        <v>2550</v>
      </c>
      <c r="I1347" s="37">
        <v>0</v>
      </c>
      <c r="J1347" s="5">
        <f t="shared" si="85"/>
        <v>2550</v>
      </c>
      <c r="K1347" s="4" t="s">
        <v>126</v>
      </c>
      <c r="L1347" s="4" t="s">
        <v>127</v>
      </c>
      <c r="M1347" s="156"/>
    </row>
    <row r="1348" spans="1:13" x14ac:dyDescent="0.2">
      <c r="A1348" s="147" t="s">
        <v>2392</v>
      </c>
      <c r="B1348" s="178">
        <f t="shared" si="83"/>
        <v>46260</v>
      </c>
      <c r="C1348" s="4" t="s">
        <v>9073</v>
      </c>
      <c r="D1348" s="148" t="s">
        <v>1307</v>
      </c>
      <c r="E1348" s="148" t="s">
        <v>131</v>
      </c>
      <c r="F1348" s="149">
        <v>1</v>
      </c>
      <c r="G1348" s="150">
        <v>80</v>
      </c>
      <c r="H1348" s="150">
        <f t="shared" si="84"/>
        <v>80</v>
      </c>
      <c r="I1348" s="37">
        <v>0</v>
      </c>
      <c r="J1348" s="5">
        <f t="shared" si="85"/>
        <v>80</v>
      </c>
      <c r="K1348" s="4" t="s">
        <v>126</v>
      </c>
      <c r="L1348" s="4" t="s">
        <v>127</v>
      </c>
      <c r="M1348" s="156"/>
    </row>
    <row r="1349" spans="1:13" x14ac:dyDescent="0.2">
      <c r="A1349" s="147" t="s">
        <v>2392</v>
      </c>
      <c r="B1349" s="178">
        <f t="shared" si="83"/>
        <v>46260</v>
      </c>
      <c r="C1349" s="4" t="s">
        <v>9074</v>
      </c>
      <c r="D1349" s="148" t="s">
        <v>1306</v>
      </c>
      <c r="E1349" s="148" t="s">
        <v>125</v>
      </c>
      <c r="F1349" s="149">
        <v>25</v>
      </c>
      <c r="G1349" s="150">
        <v>85</v>
      </c>
      <c r="H1349" s="150">
        <f t="shared" si="84"/>
        <v>2125</v>
      </c>
      <c r="I1349" s="37">
        <v>0</v>
      </c>
      <c r="J1349" s="5">
        <f t="shared" si="85"/>
        <v>2125</v>
      </c>
      <c r="K1349" s="4" t="s">
        <v>126</v>
      </c>
      <c r="L1349" s="4" t="s">
        <v>127</v>
      </c>
      <c r="M1349" s="156"/>
    </row>
    <row r="1350" spans="1:13" x14ac:dyDescent="0.2">
      <c r="A1350" s="147" t="s">
        <v>2392</v>
      </c>
      <c r="B1350" s="178">
        <f t="shared" si="83"/>
        <v>46260</v>
      </c>
      <c r="C1350" s="4" t="s">
        <v>9075</v>
      </c>
      <c r="D1350" s="148" t="s">
        <v>1312</v>
      </c>
      <c r="E1350" s="148" t="s">
        <v>125</v>
      </c>
      <c r="F1350" s="149">
        <v>20</v>
      </c>
      <c r="G1350" s="150">
        <v>85</v>
      </c>
      <c r="H1350" s="150">
        <f t="shared" si="84"/>
        <v>1700</v>
      </c>
      <c r="I1350" s="37">
        <v>0</v>
      </c>
      <c r="J1350" s="5">
        <f t="shared" si="85"/>
        <v>1700</v>
      </c>
      <c r="K1350" s="4" t="s">
        <v>126</v>
      </c>
      <c r="L1350" s="4" t="s">
        <v>127</v>
      </c>
      <c r="M1350" s="156"/>
    </row>
    <row r="1351" spans="1:13" x14ac:dyDescent="0.2">
      <c r="A1351" s="147" t="s">
        <v>2392</v>
      </c>
      <c r="B1351" s="178">
        <f t="shared" si="83"/>
        <v>46260</v>
      </c>
      <c r="C1351" s="4" t="s">
        <v>9076</v>
      </c>
      <c r="D1351" s="148" t="s">
        <v>141</v>
      </c>
      <c r="E1351" s="148" t="s">
        <v>125</v>
      </c>
      <c r="F1351" s="149">
        <v>25</v>
      </c>
      <c r="G1351" s="150">
        <v>86</v>
      </c>
      <c r="H1351" s="150">
        <f t="shared" si="84"/>
        <v>2150</v>
      </c>
      <c r="I1351" s="37">
        <v>0</v>
      </c>
      <c r="J1351" s="5">
        <f t="shared" si="85"/>
        <v>2150</v>
      </c>
      <c r="K1351" s="4" t="s">
        <v>126</v>
      </c>
      <c r="L1351" s="4" t="s">
        <v>127</v>
      </c>
      <c r="M1351" s="156"/>
    </row>
    <row r="1352" spans="1:13" x14ac:dyDescent="0.2">
      <c r="A1352" s="147" t="s">
        <v>2392</v>
      </c>
      <c r="B1352" s="178">
        <f t="shared" si="83"/>
        <v>46260</v>
      </c>
      <c r="C1352" s="4" t="s">
        <v>9077</v>
      </c>
      <c r="D1352" s="148" t="s">
        <v>139</v>
      </c>
      <c r="E1352" s="148" t="s">
        <v>125</v>
      </c>
      <c r="F1352" s="149">
        <v>1.5</v>
      </c>
      <c r="G1352" s="150">
        <v>86</v>
      </c>
      <c r="H1352" s="150">
        <f t="shared" si="84"/>
        <v>129</v>
      </c>
      <c r="I1352" s="37">
        <v>0</v>
      </c>
      <c r="J1352" s="5">
        <f t="shared" si="85"/>
        <v>129</v>
      </c>
      <c r="K1352" s="4" t="s">
        <v>126</v>
      </c>
      <c r="L1352" s="4" t="s">
        <v>127</v>
      </c>
      <c r="M1352" s="156"/>
    </row>
    <row r="1353" spans="1:13" x14ac:dyDescent="0.2">
      <c r="A1353" s="147" t="s">
        <v>2392</v>
      </c>
      <c r="B1353" s="178">
        <f t="shared" si="83"/>
        <v>46260</v>
      </c>
      <c r="C1353" s="4" t="s">
        <v>9078</v>
      </c>
      <c r="D1353" s="148" t="s">
        <v>1310</v>
      </c>
      <c r="E1353" s="148" t="s">
        <v>125</v>
      </c>
      <c r="F1353" s="149">
        <v>8</v>
      </c>
      <c r="G1353" s="150">
        <v>85</v>
      </c>
      <c r="H1353" s="150">
        <f t="shared" si="84"/>
        <v>680</v>
      </c>
      <c r="I1353" s="37">
        <v>0</v>
      </c>
      <c r="J1353" s="5">
        <f t="shared" si="85"/>
        <v>680</v>
      </c>
      <c r="K1353" s="4" t="s">
        <v>126</v>
      </c>
      <c r="L1353" s="4" t="s">
        <v>127</v>
      </c>
      <c r="M1353" s="156"/>
    </row>
    <row r="1354" spans="1:13" x14ac:dyDescent="0.2">
      <c r="A1354" s="147" t="s">
        <v>2392</v>
      </c>
      <c r="B1354" s="178">
        <f t="shared" si="83"/>
        <v>46260</v>
      </c>
      <c r="C1354" s="4" t="s">
        <v>9079</v>
      </c>
      <c r="D1354" s="148" t="s">
        <v>1309</v>
      </c>
      <c r="E1354" s="148" t="s">
        <v>125</v>
      </c>
      <c r="F1354" s="149">
        <v>10</v>
      </c>
      <c r="G1354" s="150">
        <v>85</v>
      </c>
      <c r="H1354" s="150">
        <f t="shared" si="84"/>
        <v>850</v>
      </c>
      <c r="I1354" s="37">
        <v>0</v>
      </c>
      <c r="J1354" s="5">
        <f t="shared" si="85"/>
        <v>850</v>
      </c>
      <c r="K1354" s="4" t="s">
        <v>126</v>
      </c>
      <c r="L1354" s="4" t="s">
        <v>127</v>
      </c>
      <c r="M1354" s="156"/>
    </row>
    <row r="1355" spans="1:13" x14ac:dyDescent="0.2">
      <c r="A1355" s="147" t="s">
        <v>2392</v>
      </c>
      <c r="B1355" s="178">
        <f t="shared" si="83"/>
        <v>46260</v>
      </c>
      <c r="C1355" s="4" t="s">
        <v>9080</v>
      </c>
      <c r="D1355" s="148" t="s">
        <v>1308</v>
      </c>
      <c r="E1355" s="148" t="s">
        <v>125</v>
      </c>
      <c r="F1355" s="149">
        <v>5</v>
      </c>
      <c r="G1355" s="150">
        <v>85</v>
      </c>
      <c r="H1355" s="150">
        <f t="shared" si="84"/>
        <v>425</v>
      </c>
      <c r="I1355" s="37">
        <v>0</v>
      </c>
      <c r="J1355" s="5">
        <f t="shared" si="85"/>
        <v>425</v>
      </c>
      <c r="K1355" s="4" t="s">
        <v>126</v>
      </c>
      <c r="L1355" s="4" t="s">
        <v>127</v>
      </c>
      <c r="M1355" s="156"/>
    </row>
    <row r="1356" spans="1:13" x14ac:dyDescent="0.2">
      <c r="A1356" s="147" t="s">
        <v>2392</v>
      </c>
      <c r="B1356" s="178">
        <f t="shared" si="83"/>
        <v>46260</v>
      </c>
      <c r="C1356" s="4" t="s">
        <v>9081</v>
      </c>
      <c r="D1356" s="148" t="s">
        <v>1311</v>
      </c>
      <c r="E1356" s="148" t="s">
        <v>125</v>
      </c>
      <c r="F1356" s="149">
        <v>5</v>
      </c>
      <c r="G1356" s="150">
        <v>85</v>
      </c>
      <c r="H1356" s="150">
        <f t="shared" si="84"/>
        <v>425</v>
      </c>
      <c r="I1356" s="37">
        <v>0</v>
      </c>
      <c r="J1356" s="5">
        <f t="shared" si="85"/>
        <v>425</v>
      </c>
      <c r="K1356" s="4" t="s">
        <v>126</v>
      </c>
      <c r="L1356" s="4" t="s">
        <v>127</v>
      </c>
      <c r="M1356" s="156"/>
    </row>
    <row r="1357" spans="1:13" x14ac:dyDescent="0.2">
      <c r="A1357" s="147" t="s">
        <v>2392</v>
      </c>
      <c r="B1357" s="178">
        <f t="shared" si="83"/>
        <v>46260</v>
      </c>
      <c r="C1357" s="4" t="s">
        <v>9082</v>
      </c>
      <c r="D1357" s="148" t="s">
        <v>609</v>
      </c>
      <c r="E1357" s="148" t="s">
        <v>125</v>
      </c>
      <c r="F1357" s="149">
        <v>40</v>
      </c>
      <c r="G1357" s="150">
        <v>85</v>
      </c>
      <c r="H1357" s="150">
        <f t="shared" si="84"/>
        <v>3400</v>
      </c>
      <c r="I1357" s="37">
        <v>0</v>
      </c>
      <c r="J1357" s="5">
        <f t="shared" si="85"/>
        <v>3400</v>
      </c>
      <c r="K1357" s="4" t="s">
        <v>126</v>
      </c>
      <c r="L1357" s="4" t="s">
        <v>127</v>
      </c>
      <c r="M1357" s="156"/>
    </row>
    <row r="1358" spans="1:13" x14ac:dyDescent="0.2">
      <c r="A1358" s="147" t="s">
        <v>2392</v>
      </c>
      <c r="B1358" s="178">
        <f t="shared" si="83"/>
        <v>46260</v>
      </c>
      <c r="C1358" s="4" t="s">
        <v>9083</v>
      </c>
      <c r="D1358" s="148" t="s">
        <v>9655</v>
      </c>
      <c r="E1358" s="148" t="s">
        <v>125</v>
      </c>
      <c r="F1358" s="149">
        <v>35</v>
      </c>
      <c r="G1358" s="150">
        <v>85</v>
      </c>
      <c r="H1358" s="150">
        <f t="shared" si="84"/>
        <v>2975</v>
      </c>
      <c r="I1358" s="37">
        <v>0</v>
      </c>
      <c r="J1358" s="5">
        <f t="shared" si="85"/>
        <v>2975</v>
      </c>
      <c r="K1358" s="4" t="s">
        <v>126</v>
      </c>
      <c r="L1358" s="4" t="s">
        <v>127</v>
      </c>
      <c r="M1358" s="156"/>
    </row>
    <row r="1359" spans="1:13" x14ac:dyDescent="0.2">
      <c r="A1359" s="147" t="s">
        <v>2392</v>
      </c>
      <c r="B1359" s="178">
        <f t="shared" si="83"/>
        <v>46260</v>
      </c>
      <c r="C1359" s="4" t="s">
        <v>9084</v>
      </c>
      <c r="D1359" s="148" t="s">
        <v>8920</v>
      </c>
      <c r="E1359" s="148" t="s">
        <v>125</v>
      </c>
      <c r="F1359" s="149">
        <v>25</v>
      </c>
      <c r="G1359" s="150">
        <v>85</v>
      </c>
      <c r="H1359" s="150">
        <f t="shared" si="84"/>
        <v>2125</v>
      </c>
      <c r="I1359" s="37">
        <v>0</v>
      </c>
      <c r="J1359" s="5">
        <f t="shared" si="85"/>
        <v>2125</v>
      </c>
      <c r="K1359" s="4" t="s">
        <v>126</v>
      </c>
      <c r="L1359" s="4" t="s">
        <v>127</v>
      </c>
      <c r="M1359" s="156"/>
    </row>
    <row r="1360" spans="1:13" x14ac:dyDescent="0.2">
      <c r="A1360" s="147" t="s">
        <v>2392</v>
      </c>
      <c r="B1360" s="178">
        <f t="shared" si="83"/>
        <v>46260</v>
      </c>
      <c r="C1360" s="4" t="s">
        <v>9085</v>
      </c>
      <c r="D1360" s="148" t="s">
        <v>323</v>
      </c>
      <c r="E1360" s="148" t="s">
        <v>125</v>
      </c>
      <c r="F1360" s="149">
        <v>15</v>
      </c>
      <c r="G1360" s="150">
        <v>90</v>
      </c>
      <c r="H1360" s="150">
        <f t="shared" si="84"/>
        <v>1350</v>
      </c>
      <c r="I1360" s="37">
        <v>0</v>
      </c>
      <c r="J1360" s="5">
        <f t="shared" si="85"/>
        <v>1350</v>
      </c>
      <c r="K1360" s="4" t="s">
        <v>126</v>
      </c>
      <c r="L1360" s="4" t="s">
        <v>127</v>
      </c>
      <c r="M1360" s="156"/>
    </row>
    <row r="1361" spans="1:13" x14ac:dyDescent="0.2">
      <c r="A1361" s="147" t="s">
        <v>2392</v>
      </c>
      <c r="B1361" s="178">
        <f t="shared" si="83"/>
        <v>46260</v>
      </c>
      <c r="C1361" s="4" t="s">
        <v>9086</v>
      </c>
      <c r="D1361" s="148" t="s">
        <v>145</v>
      </c>
      <c r="E1361" s="148" t="s">
        <v>125</v>
      </c>
      <c r="F1361" s="149">
        <v>25</v>
      </c>
      <c r="G1361" s="150">
        <v>95</v>
      </c>
      <c r="H1361" s="150">
        <f t="shared" si="84"/>
        <v>2375</v>
      </c>
      <c r="I1361" s="37">
        <v>0</v>
      </c>
      <c r="J1361" s="5">
        <f t="shared" si="85"/>
        <v>2375</v>
      </c>
      <c r="K1361" s="4" t="s">
        <v>126</v>
      </c>
      <c r="L1361" s="4" t="s">
        <v>127</v>
      </c>
      <c r="M1361" s="156"/>
    </row>
    <row r="1362" spans="1:13" x14ac:dyDescent="0.2">
      <c r="A1362" s="147" t="s">
        <v>2392</v>
      </c>
      <c r="B1362" s="178">
        <f t="shared" si="83"/>
        <v>46260</v>
      </c>
      <c r="C1362" s="4" t="s">
        <v>9086</v>
      </c>
      <c r="D1362" s="148" t="s">
        <v>145</v>
      </c>
      <c r="E1362" s="148" t="s">
        <v>125</v>
      </c>
      <c r="F1362" s="149">
        <v>15</v>
      </c>
      <c r="G1362" s="150">
        <v>85</v>
      </c>
      <c r="H1362" s="150">
        <f t="shared" si="84"/>
        <v>1275</v>
      </c>
      <c r="I1362" s="37">
        <v>0</v>
      </c>
      <c r="J1362" s="5">
        <f t="shared" si="85"/>
        <v>1275</v>
      </c>
      <c r="K1362" s="4" t="s">
        <v>126</v>
      </c>
      <c r="L1362" s="4" t="s">
        <v>127</v>
      </c>
      <c r="M1362" s="156"/>
    </row>
    <row r="1363" spans="1:13" x14ac:dyDescent="0.2">
      <c r="A1363" s="147" t="s">
        <v>2392</v>
      </c>
      <c r="B1363" s="178">
        <f t="shared" ref="B1363:B1426" si="86">IF(A1363="","",IF(ISNUMBER(A1363),IFERROR(VLOOKUP(TEXT(A1363,"yyyy/mm/dd"),BSAD,2,FALSE),""),IFERROR(VLOOKUP(A1363,BSAD,2,FALSE),"")))</f>
        <v>46260</v>
      </c>
      <c r="C1363" s="4" t="s">
        <v>9087</v>
      </c>
      <c r="D1363" s="148" t="s">
        <v>147</v>
      </c>
      <c r="E1363" s="148" t="s">
        <v>125</v>
      </c>
      <c r="F1363" s="149">
        <v>25</v>
      </c>
      <c r="G1363" s="150">
        <v>85</v>
      </c>
      <c r="H1363" s="150">
        <f t="shared" ref="H1363:H1426" si="87">IF($F1363="","",$F1363*$G1363)</f>
        <v>2125</v>
      </c>
      <c r="I1363" s="37">
        <v>0</v>
      </c>
      <c r="J1363" s="5">
        <f t="shared" ref="J1363:J1426" si="88">IF($F1363="","",$H1363*(1-$I1363/100))</f>
        <v>2125</v>
      </c>
      <c r="K1363" s="4" t="s">
        <v>126</v>
      </c>
      <c r="L1363" s="4" t="s">
        <v>127</v>
      </c>
      <c r="M1363" s="156"/>
    </row>
    <row r="1364" spans="1:13" x14ac:dyDescent="0.2">
      <c r="A1364" s="147" t="s">
        <v>2392</v>
      </c>
      <c r="B1364" s="178">
        <f t="shared" si="86"/>
        <v>46260</v>
      </c>
      <c r="C1364" s="4" t="s">
        <v>9088</v>
      </c>
      <c r="D1364" s="148" t="s">
        <v>151</v>
      </c>
      <c r="E1364" s="148" t="s">
        <v>125</v>
      </c>
      <c r="F1364" s="149">
        <v>5</v>
      </c>
      <c r="G1364" s="150">
        <v>85</v>
      </c>
      <c r="H1364" s="150">
        <f t="shared" si="87"/>
        <v>425</v>
      </c>
      <c r="I1364" s="37">
        <v>0</v>
      </c>
      <c r="J1364" s="5">
        <f t="shared" si="88"/>
        <v>425</v>
      </c>
      <c r="K1364" s="4" t="s">
        <v>126</v>
      </c>
      <c r="L1364" s="4" t="s">
        <v>127</v>
      </c>
      <c r="M1364" s="156"/>
    </row>
    <row r="1365" spans="1:13" x14ac:dyDescent="0.2">
      <c r="A1365" s="147" t="s">
        <v>2392</v>
      </c>
      <c r="B1365" s="178">
        <f t="shared" si="86"/>
        <v>46260</v>
      </c>
      <c r="C1365" s="4" t="s">
        <v>9089</v>
      </c>
      <c r="D1365" s="148" t="s">
        <v>264</v>
      </c>
      <c r="E1365" s="148" t="s">
        <v>125</v>
      </c>
      <c r="F1365" s="149">
        <v>2</v>
      </c>
      <c r="G1365" s="150">
        <v>100</v>
      </c>
      <c r="H1365" s="150">
        <f t="shared" si="87"/>
        <v>200</v>
      </c>
      <c r="I1365" s="37">
        <v>0</v>
      </c>
      <c r="J1365" s="5">
        <f t="shared" si="88"/>
        <v>200</v>
      </c>
      <c r="K1365" s="4" t="s">
        <v>126</v>
      </c>
      <c r="L1365" s="4" t="s">
        <v>127</v>
      </c>
      <c r="M1365" s="156"/>
    </row>
    <row r="1366" spans="1:13" x14ac:dyDescent="0.2">
      <c r="A1366" s="147" t="s">
        <v>2392</v>
      </c>
      <c r="B1366" s="178">
        <f t="shared" si="86"/>
        <v>46260</v>
      </c>
      <c r="C1366" s="4" t="s">
        <v>9069</v>
      </c>
      <c r="D1366" s="148" t="s">
        <v>153</v>
      </c>
      <c r="E1366" s="148" t="s">
        <v>125</v>
      </c>
      <c r="F1366" s="149">
        <v>3</v>
      </c>
      <c r="G1366" s="150">
        <v>100</v>
      </c>
      <c r="H1366" s="150">
        <f t="shared" si="87"/>
        <v>300</v>
      </c>
      <c r="I1366" s="37">
        <v>0</v>
      </c>
      <c r="J1366" s="5">
        <f t="shared" si="88"/>
        <v>300</v>
      </c>
      <c r="K1366" s="4" t="s">
        <v>126</v>
      </c>
      <c r="L1366" s="4" t="s">
        <v>127</v>
      </c>
      <c r="M1366" s="156"/>
    </row>
    <row r="1367" spans="1:13" x14ac:dyDescent="0.2">
      <c r="A1367" s="147" t="s">
        <v>2393</v>
      </c>
      <c r="B1367" s="178">
        <f t="shared" si="86"/>
        <v>46261</v>
      </c>
      <c r="C1367" s="4" t="s">
        <v>9091</v>
      </c>
      <c r="D1367" s="148" t="s">
        <v>1302</v>
      </c>
      <c r="E1367" s="148" t="s">
        <v>125</v>
      </c>
      <c r="F1367" s="149">
        <v>55</v>
      </c>
      <c r="G1367" s="150">
        <v>85</v>
      </c>
      <c r="H1367" s="150">
        <f t="shared" si="87"/>
        <v>4675</v>
      </c>
      <c r="I1367" s="37">
        <v>0</v>
      </c>
      <c r="J1367" s="5">
        <f t="shared" si="88"/>
        <v>4675</v>
      </c>
      <c r="K1367" s="4" t="s">
        <v>126</v>
      </c>
      <c r="L1367" s="4" t="s">
        <v>127</v>
      </c>
      <c r="M1367" s="156"/>
    </row>
    <row r="1368" spans="1:13" x14ac:dyDescent="0.2">
      <c r="A1368" s="147" t="s">
        <v>2393</v>
      </c>
      <c r="B1368" s="178">
        <f t="shared" si="86"/>
        <v>46261</v>
      </c>
      <c r="C1368" s="4" t="s">
        <v>9091</v>
      </c>
      <c r="D1368" s="148" t="s">
        <v>1302</v>
      </c>
      <c r="E1368" s="148" t="s">
        <v>131</v>
      </c>
      <c r="F1368" s="149">
        <v>1</v>
      </c>
      <c r="G1368" s="150">
        <v>80</v>
      </c>
      <c r="H1368" s="150">
        <f t="shared" si="87"/>
        <v>80</v>
      </c>
      <c r="I1368" s="37">
        <v>0</v>
      </c>
      <c r="J1368" s="5">
        <f t="shared" si="88"/>
        <v>80</v>
      </c>
      <c r="K1368" s="4" t="s">
        <v>126</v>
      </c>
      <c r="L1368" s="4" t="s">
        <v>127</v>
      </c>
      <c r="M1368" s="156"/>
    </row>
    <row r="1369" spans="1:13" x14ac:dyDescent="0.2">
      <c r="A1369" s="147" t="s">
        <v>2393</v>
      </c>
      <c r="B1369" s="178">
        <f t="shared" si="86"/>
        <v>46261</v>
      </c>
      <c r="C1369" s="4" t="s">
        <v>9092</v>
      </c>
      <c r="D1369" s="148" t="s">
        <v>1305</v>
      </c>
      <c r="E1369" s="148" t="s">
        <v>125</v>
      </c>
      <c r="F1369" s="149">
        <v>50</v>
      </c>
      <c r="G1369" s="150">
        <v>85</v>
      </c>
      <c r="H1369" s="150">
        <f t="shared" si="87"/>
        <v>4250</v>
      </c>
      <c r="I1369" s="37">
        <v>0</v>
      </c>
      <c r="J1369" s="5">
        <f t="shared" si="88"/>
        <v>4250</v>
      </c>
      <c r="K1369" s="4" t="s">
        <v>126</v>
      </c>
      <c r="L1369" s="4" t="s">
        <v>127</v>
      </c>
      <c r="M1369" s="156"/>
    </row>
    <row r="1370" spans="1:13" x14ac:dyDescent="0.2">
      <c r="A1370" s="147" t="s">
        <v>2393</v>
      </c>
      <c r="B1370" s="178">
        <f t="shared" si="86"/>
        <v>46261</v>
      </c>
      <c r="C1370" s="4" t="s">
        <v>9093</v>
      </c>
      <c r="D1370" s="148" t="s">
        <v>1306</v>
      </c>
      <c r="E1370" s="148" t="s">
        <v>125</v>
      </c>
      <c r="F1370" s="149">
        <v>15</v>
      </c>
      <c r="G1370" s="150">
        <v>85</v>
      </c>
      <c r="H1370" s="150">
        <f t="shared" si="87"/>
        <v>1275</v>
      </c>
      <c r="I1370" s="37">
        <v>0</v>
      </c>
      <c r="J1370" s="5">
        <f t="shared" si="88"/>
        <v>1275</v>
      </c>
      <c r="K1370" s="4" t="s">
        <v>126</v>
      </c>
      <c r="L1370" s="4" t="s">
        <v>127</v>
      </c>
      <c r="M1370" s="156"/>
    </row>
    <row r="1371" spans="1:13" x14ac:dyDescent="0.2">
      <c r="A1371" s="147" t="s">
        <v>2393</v>
      </c>
      <c r="B1371" s="178">
        <f t="shared" si="86"/>
        <v>46261</v>
      </c>
      <c r="C1371" s="4" t="s">
        <v>9094</v>
      </c>
      <c r="D1371" s="148" t="s">
        <v>1312</v>
      </c>
      <c r="E1371" s="148" t="s">
        <v>125</v>
      </c>
      <c r="F1371" s="149">
        <v>15</v>
      </c>
      <c r="G1371" s="150">
        <v>85</v>
      </c>
      <c r="H1371" s="150">
        <f t="shared" si="87"/>
        <v>1275</v>
      </c>
      <c r="I1371" s="37">
        <v>0</v>
      </c>
      <c r="J1371" s="5">
        <f t="shared" si="88"/>
        <v>1275</v>
      </c>
      <c r="K1371" s="4" t="s">
        <v>126</v>
      </c>
      <c r="L1371" s="4" t="s">
        <v>127</v>
      </c>
      <c r="M1371" s="156"/>
    </row>
    <row r="1372" spans="1:13" x14ac:dyDescent="0.2">
      <c r="A1372" s="147" t="s">
        <v>2393</v>
      </c>
      <c r="B1372" s="178">
        <f t="shared" si="86"/>
        <v>46261</v>
      </c>
      <c r="C1372" s="4" t="s">
        <v>9095</v>
      </c>
      <c r="D1372" s="148" t="s">
        <v>1311</v>
      </c>
      <c r="E1372" s="148" t="s">
        <v>125</v>
      </c>
      <c r="F1372" s="149">
        <v>5</v>
      </c>
      <c r="G1372" s="150">
        <v>85</v>
      </c>
      <c r="H1372" s="150">
        <f t="shared" si="87"/>
        <v>425</v>
      </c>
      <c r="I1372" s="37">
        <v>0</v>
      </c>
      <c r="J1372" s="5">
        <f t="shared" si="88"/>
        <v>425</v>
      </c>
      <c r="K1372" s="4" t="s">
        <v>126</v>
      </c>
      <c r="L1372" s="4" t="s">
        <v>127</v>
      </c>
      <c r="M1372" s="156"/>
    </row>
    <row r="1373" spans="1:13" x14ac:dyDescent="0.2">
      <c r="A1373" s="147" t="s">
        <v>2393</v>
      </c>
      <c r="B1373" s="178">
        <f t="shared" si="86"/>
        <v>46261</v>
      </c>
      <c r="C1373" s="4" t="s">
        <v>9096</v>
      </c>
      <c r="D1373" s="148" t="s">
        <v>1307</v>
      </c>
      <c r="E1373" s="148" t="s">
        <v>125</v>
      </c>
      <c r="F1373" s="149">
        <v>40</v>
      </c>
      <c r="G1373" s="150">
        <v>86</v>
      </c>
      <c r="H1373" s="150">
        <f t="shared" si="87"/>
        <v>3440</v>
      </c>
      <c r="I1373" s="37">
        <v>0</v>
      </c>
      <c r="J1373" s="5">
        <f t="shared" si="88"/>
        <v>3440</v>
      </c>
      <c r="K1373" s="4" t="s">
        <v>126</v>
      </c>
      <c r="L1373" s="4" t="s">
        <v>127</v>
      </c>
      <c r="M1373" s="156"/>
    </row>
    <row r="1374" spans="1:13" x14ac:dyDescent="0.2">
      <c r="A1374" s="147" t="s">
        <v>2393</v>
      </c>
      <c r="B1374" s="178">
        <f t="shared" si="86"/>
        <v>46261</v>
      </c>
      <c r="C1374" s="4" t="s">
        <v>9096</v>
      </c>
      <c r="D1374" s="148" t="s">
        <v>1307</v>
      </c>
      <c r="E1374" s="148" t="s">
        <v>125</v>
      </c>
      <c r="F1374" s="149">
        <v>40</v>
      </c>
      <c r="G1374" s="150">
        <v>85</v>
      </c>
      <c r="H1374" s="150">
        <f t="shared" si="87"/>
        <v>3400</v>
      </c>
      <c r="I1374" s="37">
        <v>0</v>
      </c>
      <c r="J1374" s="5">
        <f t="shared" si="88"/>
        <v>3400</v>
      </c>
      <c r="K1374" s="4" t="s">
        <v>126</v>
      </c>
      <c r="L1374" s="4" t="s">
        <v>127</v>
      </c>
      <c r="M1374" s="156"/>
    </row>
    <row r="1375" spans="1:13" x14ac:dyDescent="0.2">
      <c r="A1375" s="147" t="s">
        <v>2393</v>
      </c>
      <c r="B1375" s="178">
        <f t="shared" si="86"/>
        <v>46261</v>
      </c>
      <c r="C1375" s="4" t="s">
        <v>9096</v>
      </c>
      <c r="D1375" s="148" t="s">
        <v>1307</v>
      </c>
      <c r="E1375" s="148" t="s">
        <v>131</v>
      </c>
      <c r="F1375" s="149">
        <v>1</v>
      </c>
      <c r="G1375" s="150">
        <v>80</v>
      </c>
      <c r="H1375" s="150">
        <f t="shared" si="87"/>
        <v>80</v>
      </c>
      <c r="I1375" s="37">
        <v>0</v>
      </c>
      <c r="J1375" s="5">
        <f t="shared" si="88"/>
        <v>80</v>
      </c>
      <c r="K1375" s="4" t="s">
        <v>126</v>
      </c>
      <c r="L1375" s="4" t="s">
        <v>127</v>
      </c>
      <c r="M1375" s="156"/>
    </row>
    <row r="1376" spans="1:13" x14ac:dyDescent="0.2">
      <c r="A1376" s="147" t="s">
        <v>2393</v>
      </c>
      <c r="B1376" s="178">
        <f t="shared" si="86"/>
        <v>46261</v>
      </c>
      <c r="C1376" s="4" t="s">
        <v>9097</v>
      </c>
      <c r="D1376" s="148" t="s">
        <v>141</v>
      </c>
      <c r="E1376" s="148" t="s">
        <v>125</v>
      </c>
      <c r="F1376" s="149">
        <v>20</v>
      </c>
      <c r="G1376" s="150">
        <v>86</v>
      </c>
      <c r="H1376" s="150">
        <f t="shared" si="87"/>
        <v>1720</v>
      </c>
      <c r="I1376" s="37">
        <v>0</v>
      </c>
      <c r="J1376" s="5">
        <f t="shared" si="88"/>
        <v>1720</v>
      </c>
      <c r="K1376" s="4" t="s">
        <v>126</v>
      </c>
      <c r="L1376" s="4" t="s">
        <v>127</v>
      </c>
      <c r="M1376" s="156"/>
    </row>
    <row r="1377" spans="1:13" x14ac:dyDescent="0.2">
      <c r="A1377" s="147" t="s">
        <v>2393</v>
      </c>
      <c r="B1377" s="178">
        <f t="shared" si="86"/>
        <v>46261</v>
      </c>
      <c r="C1377" s="4" t="s">
        <v>9098</v>
      </c>
      <c r="D1377" s="148" t="s">
        <v>139</v>
      </c>
      <c r="E1377" s="148" t="s">
        <v>125</v>
      </c>
      <c r="F1377" s="149">
        <v>1.5</v>
      </c>
      <c r="G1377" s="150">
        <v>86</v>
      </c>
      <c r="H1377" s="150">
        <f t="shared" si="87"/>
        <v>129</v>
      </c>
      <c r="I1377" s="37">
        <v>0</v>
      </c>
      <c r="J1377" s="5">
        <f t="shared" si="88"/>
        <v>129</v>
      </c>
      <c r="K1377" s="4" t="s">
        <v>126</v>
      </c>
      <c r="L1377" s="4" t="s">
        <v>127</v>
      </c>
      <c r="M1377" s="156"/>
    </row>
    <row r="1378" spans="1:13" x14ac:dyDescent="0.2">
      <c r="A1378" s="147" t="s">
        <v>2393</v>
      </c>
      <c r="B1378" s="178">
        <f t="shared" si="86"/>
        <v>46261</v>
      </c>
      <c r="C1378" s="4" t="s">
        <v>9099</v>
      </c>
      <c r="D1378" s="148" t="s">
        <v>1310</v>
      </c>
      <c r="E1378" s="148" t="s">
        <v>125</v>
      </c>
      <c r="F1378" s="149">
        <v>6</v>
      </c>
      <c r="G1378" s="150">
        <v>85</v>
      </c>
      <c r="H1378" s="150">
        <f t="shared" si="87"/>
        <v>510</v>
      </c>
      <c r="I1378" s="37">
        <v>0</v>
      </c>
      <c r="J1378" s="5">
        <f t="shared" si="88"/>
        <v>510</v>
      </c>
      <c r="K1378" s="4" t="s">
        <v>126</v>
      </c>
      <c r="L1378" s="4" t="s">
        <v>127</v>
      </c>
      <c r="M1378" s="156"/>
    </row>
    <row r="1379" spans="1:13" x14ac:dyDescent="0.2">
      <c r="A1379" s="147" t="s">
        <v>2393</v>
      </c>
      <c r="B1379" s="178">
        <f t="shared" si="86"/>
        <v>46261</v>
      </c>
      <c r="C1379" s="4" t="s">
        <v>9100</v>
      </c>
      <c r="D1379" s="148" t="s">
        <v>134</v>
      </c>
      <c r="E1379" s="148" t="s">
        <v>125</v>
      </c>
      <c r="F1379" s="149">
        <v>10</v>
      </c>
      <c r="G1379" s="150">
        <v>85</v>
      </c>
      <c r="H1379" s="150">
        <f t="shared" si="87"/>
        <v>850</v>
      </c>
      <c r="I1379" s="37">
        <v>0</v>
      </c>
      <c r="J1379" s="5">
        <f t="shared" si="88"/>
        <v>850</v>
      </c>
      <c r="K1379" s="4" t="s">
        <v>126</v>
      </c>
      <c r="L1379" s="4" t="s">
        <v>127</v>
      </c>
      <c r="M1379" s="156"/>
    </row>
    <row r="1380" spans="1:13" x14ac:dyDescent="0.2">
      <c r="A1380" s="147" t="s">
        <v>2393</v>
      </c>
      <c r="B1380" s="178">
        <f t="shared" si="86"/>
        <v>46261</v>
      </c>
      <c r="C1380" s="4" t="s">
        <v>9101</v>
      </c>
      <c r="D1380" s="148" t="s">
        <v>1309</v>
      </c>
      <c r="E1380" s="148" t="s">
        <v>125</v>
      </c>
      <c r="F1380" s="149">
        <v>8</v>
      </c>
      <c r="G1380" s="150">
        <v>85</v>
      </c>
      <c r="H1380" s="150">
        <f t="shared" si="87"/>
        <v>680</v>
      </c>
      <c r="I1380" s="37">
        <v>0</v>
      </c>
      <c r="J1380" s="5">
        <f t="shared" si="88"/>
        <v>680</v>
      </c>
      <c r="K1380" s="4" t="s">
        <v>126</v>
      </c>
      <c r="L1380" s="4" t="s">
        <v>127</v>
      </c>
      <c r="M1380" s="156"/>
    </row>
    <row r="1381" spans="1:13" x14ac:dyDescent="0.2">
      <c r="A1381" s="147" t="s">
        <v>2393</v>
      </c>
      <c r="B1381" s="178">
        <f t="shared" si="86"/>
        <v>46261</v>
      </c>
      <c r="C1381" s="4" t="s">
        <v>9102</v>
      </c>
      <c r="D1381" s="148" t="s">
        <v>9103</v>
      </c>
      <c r="E1381" s="148" t="s">
        <v>125</v>
      </c>
      <c r="F1381" s="149">
        <v>5</v>
      </c>
      <c r="G1381" s="150">
        <v>85</v>
      </c>
      <c r="H1381" s="150">
        <f t="shared" si="87"/>
        <v>425</v>
      </c>
      <c r="I1381" s="37">
        <v>0</v>
      </c>
      <c r="J1381" s="5">
        <f t="shared" si="88"/>
        <v>425</v>
      </c>
      <c r="K1381" s="4" t="s">
        <v>126</v>
      </c>
      <c r="L1381" s="4" t="s">
        <v>127</v>
      </c>
      <c r="M1381" s="156"/>
    </row>
    <row r="1382" spans="1:13" x14ac:dyDescent="0.2">
      <c r="A1382" s="147" t="s">
        <v>2393</v>
      </c>
      <c r="B1382" s="178">
        <f t="shared" si="86"/>
        <v>46261</v>
      </c>
      <c r="C1382" s="4" t="s">
        <v>9104</v>
      </c>
      <c r="D1382" s="148" t="s">
        <v>147</v>
      </c>
      <c r="E1382" s="148" t="s">
        <v>125</v>
      </c>
      <c r="F1382" s="149">
        <v>30</v>
      </c>
      <c r="G1382" s="150">
        <v>85</v>
      </c>
      <c r="H1382" s="150">
        <f t="shared" si="87"/>
        <v>2550</v>
      </c>
      <c r="I1382" s="37">
        <v>0</v>
      </c>
      <c r="J1382" s="5">
        <f t="shared" si="88"/>
        <v>2550</v>
      </c>
      <c r="K1382" s="4" t="s">
        <v>126</v>
      </c>
      <c r="L1382" s="4" t="s">
        <v>127</v>
      </c>
      <c r="M1382" s="156"/>
    </row>
    <row r="1383" spans="1:13" x14ac:dyDescent="0.2">
      <c r="A1383" s="147" t="s">
        <v>2393</v>
      </c>
      <c r="B1383" s="178">
        <f t="shared" si="86"/>
        <v>46261</v>
      </c>
      <c r="C1383" s="4" t="s">
        <v>9105</v>
      </c>
      <c r="D1383" s="148" t="s">
        <v>151</v>
      </c>
      <c r="E1383" s="148" t="s">
        <v>125</v>
      </c>
      <c r="F1383" s="149">
        <v>5</v>
      </c>
      <c r="G1383" s="150">
        <v>85</v>
      </c>
      <c r="H1383" s="150">
        <f t="shared" si="87"/>
        <v>425</v>
      </c>
      <c r="I1383" s="37">
        <v>0</v>
      </c>
      <c r="J1383" s="5">
        <f t="shared" si="88"/>
        <v>425</v>
      </c>
      <c r="K1383" s="4" t="s">
        <v>126</v>
      </c>
      <c r="L1383" s="4" t="s">
        <v>127</v>
      </c>
      <c r="M1383" s="156"/>
    </row>
    <row r="1384" spans="1:13" x14ac:dyDescent="0.2">
      <c r="A1384" s="147" t="s">
        <v>2393</v>
      </c>
      <c r="B1384" s="178">
        <f t="shared" si="86"/>
        <v>46261</v>
      </c>
      <c r="C1384" s="4" t="s">
        <v>9106</v>
      </c>
      <c r="D1384" s="148" t="s">
        <v>145</v>
      </c>
      <c r="E1384" s="148" t="s">
        <v>125</v>
      </c>
      <c r="F1384" s="149">
        <v>20</v>
      </c>
      <c r="G1384" s="150">
        <v>85</v>
      </c>
      <c r="H1384" s="150">
        <f t="shared" si="87"/>
        <v>1700</v>
      </c>
      <c r="I1384" s="37">
        <v>0</v>
      </c>
      <c r="J1384" s="5">
        <f t="shared" si="88"/>
        <v>1700</v>
      </c>
      <c r="K1384" s="4" t="s">
        <v>126</v>
      </c>
      <c r="L1384" s="4" t="s">
        <v>127</v>
      </c>
      <c r="M1384" s="156"/>
    </row>
    <row r="1385" spans="1:13" x14ac:dyDescent="0.2">
      <c r="A1385" s="147" t="s">
        <v>2393</v>
      </c>
      <c r="B1385" s="178">
        <f t="shared" si="86"/>
        <v>46261</v>
      </c>
      <c r="C1385" s="4" t="s">
        <v>9106</v>
      </c>
      <c r="D1385" s="148" t="s">
        <v>145</v>
      </c>
      <c r="E1385" s="148" t="s">
        <v>125</v>
      </c>
      <c r="F1385" s="149">
        <v>25</v>
      </c>
      <c r="G1385" s="150">
        <v>95</v>
      </c>
      <c r="H1385" s="150">
        <f t="shared" si="87"/>
        <v>2375</v>
      </c>
      <c r="I1385" s="37">
        <v>0</v>
      </c>
      <c r="J1385" s="5">
        <f t="shared" si="88"/>
        <v>2375</v>
      </c>
      <c r="K1385" s="4" t="s">
        <v>126</v>
      </c>
      <c r="L1385" s="4" t="s">
        <v>127</v>
      </c>
      <c r="M1385" s="156"/>
    </row>
    <row r="1386" spans="1:13" x14ac:dyDescent="0.2">
      <c r="A1386" s="147" t="s">
        <v>2393</v>
      </c>
      <c r="B1386" s="178">
        <f t="shared" si="86"/>
        <v>46261</v>
      </c>
      <c r="C1386" s="4" t="s">
        <v>9107</v>
      </c>
      <c r="D1386" s="148" t="s">
        <v>609</v>
      </c>
      <c r="E1386" s="148" t="s">
        <v>125</v>
      </c>
      <c r="F1386" s="149">
        <v>40</v>
      </c>
      <c r="G1386" s="150">
        <v>85</v>
      </c>
      <c r="H1386" s="150">
        <f t="shared" si="87"/>
        <v>3400</v>
      </c>
      <c r="I1386" s="37">
        <v>0</v>
      </c>
      <c r="J1386" s="5">
        <f t="shared" si="88"/>
        <v>3400</v>
      </c>
      <c r="K1386" s="4" t="s">
        <v>126</v>
      </c>
      <c r="L1386" s="4" t="s">
        <v>127</v>
      </c>
      <c r="M1386" s="156"/>
    </row>
    <row r="1387" spans="1:13" x14ac:dyDescent="0.2">
      <c r="A1387" s="147" t="s">
        <v>2393</v>
      </c>
      <c r="B1387" s="178">
        <f t="shared" si="86"/>
        <v>46261</v>
      </c>
      <c r="C1387" s="4" t="s">
        <v>9108</v>
      </c>
      <c r="D1387" s="148" t="s">
        <v>264</v>
      </c>
      <c r="E1387" s="148" t="s">
        <v>125</v>
      </c>
      <c r="F1387" s="149">
        <v>2</v>
      </c>
      <c r="G1387" s="150">
        <v>100</v>
      </c>
      <c r="H1387" s="150">
        <f t="shared" si="87"/>
        <v>200</v>
      </c>
      <c r="I1387" s="37">
        <v>0</v>
      </c>
      <c r="J1387" s="5">
        <f t="shared" si="88"/>
        <v>200</v>
      </c>
      <c r="K1387" s="4" t="s">
        <v>126</v>
      </c>
      <c r="L1387" s="4" t="s">
        <v>127</v>
      </c>
      <c r="M1387" s="156"/>
    </row>
    <row r="1388" spans="1:13" x14ac:dyDescent="0.2">
      <c r="A1388" s="147" t="s">
        <v>2393</v>
      </c>
      <c r="B1388" s="178">
        <f t="shared" si="86"/>
        <v>46261</v>
      </c>
      <c r="C1388" s="4" t="s">
        <v>9109</v>
      </c>
      <c r="D1388" s="4" t="s">
        <v>533</v>
      </c>
      <c r="E1388" s="148" t="s">
        <v>125</v>
      </c>
      <c r="F1388" s="149">
        <v>2</v>
      </c>
      <c r="G1388" s="150">
        <v>90</v>
      </c>
      <c r="H1388" s="150">
        <f t="shared" si="87"/>
        <v>180</v>
      </c>
      <c r="I1388" s="37">
        <v>0</v>
      </c>
      <c r="J1388" s="5">
        <f t="shared" si="88"/>
        <v>180</v>
      </c>
      <c r="K1388" s="4" t="s">
        <v>126</v>
      </c>
      <c r="L1388" s="4" t="s">
        <v>1094</v>
      </c>
      <c r="M1388" s="156"/>
    </row>
    <row r="1389" spans="1:13" x14ac:dyDescent="0.2">
      <c r="A1389" s="147" t="s">
        <v>2393</v>
      </c>
      <c r="B1389" s="178">
        <f t="shared" si="86"/>
        <v>46261</v>
      </c>
      <c r="C1389" s="4" t="s">
        <v>9090</v>
      </c>
      <c r="D1389" s="148" t="s">
        <v>153</v>
      </c>
      <c r="E1389" s="148" t="s">
        <v>125</v>
      </c>
      <c r="F1389" s="149">
        <v>3.5</v>
      </c>
      <c r="G1389" s="150">
        <v>100</v>
      </c>
      <c r="H1389" s="150">
        <f t="shared" si="87"/>
        <v>350</v>
      </c>
      <c r="I1389" s="37">
        <v>0</v>
      </c>
      <c r="J1389" s="5">
        <f t="shared" si="88"/>
        <v>350</v>
      </c>
      <c r="K1389" s="4" t="s">
        <v>126</v>
      </c>
      <c r="L1389" s="4" t="s">
        <v>127</v>
      </c>
      <c r="M1389" s="156"/>
    </row>
    <row r="1390" spans="1:13" x14ac:dyDescent="0.2">
      <c r="A1390" s="147" t="s">
        <v>2394</v>
      </c>
      <c r="B1390" s="178">
        <f t="shared" si="86"/>
        <v>46262</v>
      </c>
      <c r="C1390" s="4" t="s">
        <v>9110</v>
      </c>
      <c r="D1390" s="148" t="s">
        <v>141</v>
      </c>
      <c r="E1390" s="148" t="s">
        <v>125</v>
      </c>
      <c r="F1390" s="149">
        <v>25</v>
      </c>
      <c r="G1390" s="150">
        <v>86</v>
      </c>
      <c r="H1390" s="150">
        <f t="shared" si="87"/>
        <v>2150</v>
      </c>
      <c r="I1390" s="37">
        <v>0</v>
      </c>
      <c r="J1390" s="5">
        <f t="shared" si="88"/>
        <v>2150</v>
      </c>
      <c r="K1390" s="4" t="s">
        <v>126</v>
      </c>
      <c r="L1390" s="4" t="s">
        <v>127</v>
      </c>
      <c r="M1390" s="156"/>
    </row>
    <row r="1391" spans="1:13" x14ac:dyDescent="0.2">
      <c r="A1391" s="147" t="s">
        <v>2394</v>
      </c>
      <c r="B1391" s="178">
        <f t="shared" si="86"/>
        <v>46262</v>
      </c>
      <c r="C1391" s="4" t="s">
        <v>9111</v>
      </c>
      <c r="D1391" s="148" t="s">
        <v>1307</v>
      </c>
      <c r="E1391" s="148" t="s">
        <v>125</v>
      </c>
      <c r="F1391" s="149">
        <v>40</v>
      </c>
      <c r="G1391" s="150">
        <v>86</v>
      </c>
      <c r="H1391" s="150">
        <f t="shared" si="87"/>
        <v>3440</v>
      </c>
      <c r="I1391" s="37">
        <v>0</v>
      </c>
      <c r="J1391" s="5">
        <f t="shared" si="88"/>
        <v>3440</v>
      </c>
      <c r="K1391" s="4" t="s">
        <v>126</v>
      </c>
      <c r="L1391" s="4" t="s">
        <v>127</v>
      </c>
      <c r="M1391" s="156"/>
    </row>
    <row r="1392" spans="1:13" x14ac:dyDescent="0.2">
      <c r="A1392" s="147" t="s">
        <v>2394</v>
      </c>
      <c r="B1392" s="178">
        <f t="shared" si="86"/>
        <v>46262</v>
      </c>
      <c r="C1392" s="4" t="s">
        <v>9111</v>
      </c>
      <c r="D1392" s="148" t="s">
        <v>1307</v>
      </c>
      <c r="E1392" s="148" t="s">
        <v>125</v>
      </c>
      <c r="F1392" s="149">
        <v>27</v>
      </c>
      <c r="G1392" s="150">
        <v>85</v>
      </c>
      <c r="H1392" s="150">
        <f t="shared" si="87"/>
        <v>2295</v>
      </c>
      <c r="I1392" s="37">
        <v>0</v>
      </c>
      <c r="J1392" s="5">
        <f t="shared" si="88"/>
        <v>2295</v>
      </c>
      <c r="K1392" s="4" t="s">
        <v>126</v>
      </c>
      <c r="L1392" s="4" t="s">
        <v>127</v>
      </c>
      <c r="M1392" s="156"/>
    </row>
    <row r="1393" spans="1:13" x14ac:dyDescent="0.2">
      <c r="A1393" s="147" t="s">
        <v>2394</v>
      </c>
      <c r="B1393" s="178">
        <f t="shared" si="86"/>
        <v>46262</v>
      </c>
      <c r="C1393" s="4" t="s">
        <v>9111</v>
      </c>
      <c r="D1393" s="148" t="s">
        <v>1307</v>
      </c>
      <c r="E1393" s="148" t="s">
        <v>131</v>
      </c>
      <c r="F1393" s="149">
        <v>4</v>
      </c>
      <c r="G1393" s="150">
        <v>80</v>
      </c>
      <c r="H1393" s="150">
        <f t="shared" si="87"/>
        <v>320</v>
      </c>
      <c r="I1393" s="37">
        <v>0</v>
      </c>
      <c r="J1393" s="5">
        <f t="shared" si="88"/>
        <v>320</v>
      </c>
      <c r="K1393" s="4" t="s">
        <v>126</v>
      </c>
      <c r="L1393" s="4" t="s">
        <v>127</v>
      </c>
      <c r="M1393" s="156"/>
    </row>
    <row r="1394" spans="1:13" x14ac:dyDescent="0.2">
      <c r="A1394" s="147" t="s">
        <v>2394</v>
      </c>
      <c r="B1394" s="178">
        <f t="shared" si="86"/>
        <v>46262</v>
      </c>
      <c r="C1394" s="4" t="s">
        <v>9112</v>
      </c>
      <c r="D1394" s="148" t="s">
        <v>1305</v>
      </c>
      <c r="E1394" s="148" t="s">
        <v>125</v>
      </c>
      <c r="F1394" s="149">
        <v>30</v>
      </c>
      <c r="G1394" s="150">
        <v>85</v>
      </c>
      <c r="H1394" s="150">
        <f t="shared" si="87"/>
        <v>2550</v>
      </c>
      <c r="I1394" s="37">
        <v>0</v>
      </c>
      <c r="J1394" s="5">
        <f t="shared" si="88"/>
        <v>2550</v>
      </c>
      <c r="K1394" s="4" t="s">
        <v>126</v>
      </c>
      <c r="L1394" s="4" t="s">
        <v>127</v>
      </c>
      <c r="M1394" s="156"/>
    </row>
    <row r="1395" spans="1:13" x14ac:dyDescent="0.2">
      <c r="A1395" s="147" t="s">
        <v>2394</v>
      </c>
      <c r="B1395" s="178">
        <f t="shared" si="86"/>
        <v>46262</v>
      </c>
      <c r="C1395" s="4" t="s">
        <v>9113</v>
      </c>
      <c r="D1395" s="148" t="s">
        <v>9103</v>
      </c>
      <c r="E1395" s="148" t="s">
        <v>125</v>
      </c>
      <c r="F1395" s="149">
        <v>30</v>
      </c>
      <c r="G1395" s="150">
        <v>85</v>
      </c>
      <c r="H1395" s="150">
        <f t="shared" si="87"/>
        <v>2550</v>
      </c>
      <c r="I1395" s="37">
        <v>0</v>
      </c>
      <c r="J1395" s="5">
        <f t="shared" si="88"/>
        <v>2550</v>
      </c>
      <c r="K1395" s="4" t="s">
        <v>126</v>
      </c>
      <c r="L1395" s="4" t="s">
        <v>127</v>
      </c>
      <c r="M1395" s="156"/>
    </row>
    <row r="1396" spans="1:13" x14ac:dyDescent="0.2">
      <c r="A1396" s="147" t="s">
        <v>2394</v>
      </c>
      <c r="B1396" s="178">
        <f t="shared" si="86"/>
        <v>46262</v>
      </c>
      <c r="C1396" s="4" t="s">
        <v>9114</v>
      </c>
      <c r="D1396" s="148" t="s">
        <v>1306</v>
      </c>
      <c r="E1396" s="148" t="s">
        <v>125</v>
      </c>
      <c r="F1396" s="149">
        <v>10</v>
      </c>
      <c r="G1396" s="150">
        <v>85</v>
      </c>
      <c r="H1396" s="150">
        <f t="shared" si="87"/>
        <v>850</v>
      </c>
      <c r="I1396" s="37">
        <v>0</v>
      </c>
      <c r="J1396" s="5">
        <f t="shared" si="88"/>
        <v>850</v>
      </c>
      <c r="K1396" s="4" t="s">
        <v>126</v>
      </c>
      <c r="L1396" s="4" t="s">
        <v>127</v>
      </c>
      <c r="M1396" s="156"/>
    </row>
    <row r="1397" spans="1:13" x14ac:dyDescent="0.2">
      <c r="A1397" s="147" t="s">
        <v>2394</v>
      </c>
      <c r="B1397" s="178">
        <f t="shared" si="86"/>
        <v>46262</v>
      </c>
      <c r="C1397" s="4" t="s">
        <v>9115</v>
      </c>
      <c r="D1397" s="148" t="s">
        <v>145</v>
      </c>
      <c r="E1397" s="148" t="s">
        <v>125</v>
      </c>
      <c r="F1397" s="149">
        <v>40</v>
      </c>
      <c r="G1397" s="150">
        <v>95</v>
      </c>
      <c r="H1397" s="150">
        <f t="shared" si="87"/>
        <v>3800</v>
      </c>
      <c r="I1397" s="37">
        <v>0</v>
      </c>
      <c r="J1397" s="5">
        <f t="shared" si="88"/>
        <v>3800</v>
      </c>
      <c r="K1397" s="4" t="s">
        <v>126</v>
      </c>
      <c r="L1397" s="4" t="s">
        <v>127</v>
      </c>
      <c r="M1397" s="156"/>
    </row>
    <row r="1398" spans="1:13" x14ac:dyDescent="0.2">
      <c r="A1398" s="147" t="s">
        <v>2394</v>
      </c>
      <c r="B1398" s="178">
        <f t="shared" si="86"/>
        <v>46262</v>
      </c>
      <c r="C1398" s="4" t="s">
        <v>9116</v>
      </c>
      <c r="D1398" s="148" t="s">
        <v>147</v>
      </c>
      <c r="E1398" s="148" t="s">
        <v>125</v>
      </c>
      <c r="F1398" s="149">
        <v>32</v>
      </c>
      <c r="G1398" s="150">
        <v>85</v>
      </c>
      <c r="H1398" s="150">
        <f t="shared" si="87"/>
        <v>2720</v>
      </c>
      <c r="I1398" s="37">
        <v>0</v>
      </c>
      <c r="J1398" s="5">
        <f t="shared" si="88"/>
        <v>2720</v>
      </c>
      <c r="K1398" s="4" t="s">
        <v>126</v>
      </c>
      <c r="L1398" s="4" t="s">
        <v>127</v>
      </c>
      <c r="M1398" s="156"/>
    </row>
    <row r="1399" spans="1:13" x14ac:dyDescent="0.2">
      <c r="A1399" s="147" t="s">
        <v>2394</v>
      </c>
      <c r="B1399" s="178">
        <f t="shared" si="86"/>
        <v>46262</v>
      </c>
      <c r="C1399" s="4" t="s">
        <v>9117</v>
      </c>
      <c r="D1399" s="148" t="s">
        <v>151</v>
      </c>
      <c r="E1399" s="148" t="s">
        <v>125</v>
      </c>
      <c r="F1399" s="149">
        <v>5</v>
      </c>
      <c r="G1399" s="150">
        <v>85</v>
      </c>
      <c r="H1399" s="150">
        <f t="shared" si="87"/>
        <v>425</v>
      </c>
      <c r="I1399" s="37">
        <v>0</v>
      </c>
      <c r="J1399" s="5">
        <f t="shared" si="88"/>
        <v>425</v>
      </c>
      <c r="K1399" s="4" t="s">
        <v>126</v>
      </c>
      <c r="L1399" s="4" t="s">
        <v>127</v>
      </c>
      <c r="M1399" s="156"/>
    </row>
    <row r="1400" spans="1:13" x14ac:dyDescent="0.2">
      <c r="A1400" s="147" t="s">
        <v>2394</v>
      </c>
      <c r="B1400" s="178">
        <f t="shared" si="86"/>
        <v>46262</v>
      </c>
      <c r="C1400" s="4" t="s">
        <v>9118</v>
      </c>
      <c r="D1400" s="148" t="s">
        <v>153</v>
      </c>
      <c r="E1400" s="148" t="s">
        <v>125</v>
      </c>
      <c r="F1400" s="149">
        <v>5</v>
      </c>
      <c r="G1400" s="150">
        <v>100</v>
      </c>
      <c r="H1400" s="150">
        <f t="shared" si="87"/>
        <v>500</v>
      </c>
      <c r="I1400" s="37">
        <v>0</v>
      </c>
      <c r="J1400" s="5">
        <f t="shared" si="88"/>
        <v>500</v>
      </c>
      <c r="K1400" s="4" t="s">
        <v>126</v>
      </c>
      <c r="L1400" s="4" t="s">
        <v>127</v>
      </c>
      <c r="M1400" s="156"/>
    </row>
    <row r="1401" spans="1:13" x14ac:dyDescent="0.2">
      <c r="A1401" s="147" t="s">
        <v>2394</v>
      </c>
      <c r="B1401" s="178">
        <f t="shared" si="86"/>
        <v>46262</v>
      </c>
      <c r="C1401" s="4" t="s">
        <v>9118</v>
      </c>
      <c r="D1401" s="148" t="s">
        <v>153</v>
      </c>
      <c r="E1401" s="148" t="s">
        <v>149</v>
      </c>
      <c r="F1401" s="149">
        <v>2</v>
      </c>
      <c r="G1401" s="150">
        <v>850</v>
      </c>
      <c r="H1401" s="150">
        <f t="shared" si="87"/>
        <v>1700</v>
      </c>
      <c r="I1401" s="37">
        <v>0</v>
      </c>
      <c r="J1401" s="5">
        <f t="shared" si="88"/>
        <v>1700</v>
      </c>
      <c r="K1401" s="4" t="s">
        <v>126</v>
      </c>
      <c r="L1401" s="4" t="s">
        <v>127</v>
      </c>
      <c r="M1401" s="156"/>
    </row>
    <row r="1402" spans="1:13" x14ac:dyDescent="0.2">
      <c r="A1402" s="147" t="s">
        <v>2395</v>
      </c>
      <c r="B1402" s="178">
        <f t="shared" si="86"/>
        <v>46263</v>
      </c>
      <c r="C1402" s="4" t="s">
        <v>9144</v>
      </c>
      <c r="D1402" s="148" t="s">
        <v>1302</v>
      </c>
      <c r="E1402" s="148" t="s">
        <v>125</v>
      </c>
      <c r="F1402" s="149">
        <v>60</v>
      </c>
      <c r="G1402" s="150">
        <v>85</v>
      </c>
      <c r="H1402" s="150">
        <f t="shared" si="87"/>
        <v>5100</v>
      </c>
      <c r="I1402" s="37">
        <v>0</v>
      </c>
      <c r="J1402" s="5">
        <f t="shared" si="88"/>
        <v>5100</v>
      </c>
      <c r="K1402" s="4" t="s">
        <v>126</v>
      </c>
      <c r="L1402" s="4" t="s">
        <v>127</v>
      </c>
      <c r="M1402" s="156"/>
    </row>
    <row r="1403" spans="1:13" x14ac:dyDescent="0.2">
      <c r="A1403" s="147" t="s">
        <v>2395</v>
      </c>
      <c r="B1403" s="178">
        <f t="shared" si="86"/>
        <v>46263</v>
      </c>
      <c r="C1403" s="4" t="s">
        <v>9144</v>
      </c>
      <c r="D1403" s="148" t="s">
        <v>1302</v>
      </c>
      <c r="E1403" s="148" t="s">
        <v>131</v>
      </c>
      <c r="F1403" s="149">
        <v>1</v>
      </c>
      <c r="G1403" s="150">
        <v>80</v>
      </c>
      <c r="H1403" s="150">
        <f t="shared" si="87"/>
        <v>80</v>
      </c>
      <c r="I1403" s="37">
        <v>0</v>
      </c>
      <c r="J1403" s="5">
        <f t="shared" si="88"/>
        <v>80</v>
      </c>
      <c r="K1403" s="4" t="s">
        <v>126</v>
      </c>
      <c r="L1403" s="4" t="s">
        <v>127</v>
      </c>
      <c r="M1403" s="156"/>
    </row>
    <row r="1404" spans="1:13" x14ac:dyDescent="0.2">
      <c r="A1404" s="147" t="s">
        <v>2395</v>
      </c>
      <c r="B1404" s="178">
        <f t="shared" si="86"/>
        <v>46263</v>
      </c>
      <c r="C1404" s="4" t="s">
        <v>9145</v>
      </c>
      <c r="D1404" s="148" t="s">
        <v>1310</v>
      </c>
      <c r="E1404" s="148" t="s">
        <v>125</v>
      </c>
      <c r="F1404" s="149">
        <v>6</v>
      </c>
      <c r="G1404" s="150">
        <v>85</v>
      </c>
      <c r="H1404" s="150">
        <f t="shared" si="87"/>
        <v>510</v>
      </c>
      <c r="I1404" s="37">
        <v>0</v>
      </c>
      <c r="J1404" s="5">
        <f t="shared" si="88"/>
        <v>510</v>
      </c>
      <c r="K1404" s="4" t="s">
        <v>126</v>
      </c>
      <c r="L1404" s="4" t="s">
        <v>127</v>
      </c>
      <c r="M1404" s="156"/>
    </row>
    <row r="1405" spans="1:13" x14ac:dyDescent="0.2">
      <c r="A1405" s="147" t="s">
        <v>2395</v>
      </c>
      <c r="B1405" s="178">
        <f t="shared" si="86"/>
        <v>46263</v>
      </c>
      <c r="C1405" s="4" t="s">
        <v>9146</v>
      </c>
      <c r="D1405" s="148" t="s">
        <v>139</v>
      </c>
      <c r="E1405" s="148" t="s">
        <v>125</v>
      </c>
      <c r="F1405" s="149">
        <v>1.5</v>
      </c>
      <c r="G1405" s="150">
        <v>86</v>
      </c>
      <c r="H1405" s="150">
        <f t="shared" si="87"/>
        <v>129</v>
      </c>
      <c r="I1405" s="37">
        <v>0</v>
      </c>
      <c r="J1405" s="5">
        <f t="shared" si="88"/>
        <v>129</v>
      </c>
      <c r="K1405" s="4" t="s">
        <v>126</v>
      </c>
      <c r="L1405" s="4" t="s">
        <v>127</v>
      </c>
      <c r="M1405" s="156"/>
    </row>
    <row r="1406" spans="1:13" x14ac:dyDescent="0.2">
      <c r="A1406" s="147" t="s">
        <v>2395</v>
      </c>
      <c r="B1406" s="178">
        <f t="shared" si="86"/>
        <v>46263</v>
      </c>
      <c r="C1406" s="4" t="s">
        <v>9147</v>
      </c>
      <c r="D1406" s="148" t="s">
        <v>141</v>
      </c>
      <c r="E1406" s="148" t="s">
        <v>125</v>
      </c>
      <c r="F1406" s="149">
        <v>25</v>
      </c>
      <c r="G1406" s="150">
        <v>86</v>
      </c>
      <c r="H1406" s="150">
        <f t="shared" si="87"/>
        <v>2150</v>
      </c>
      <c r="I1406" s="37">
        <v>0</v>
      </c>
      <c r="J1406" s="5">
        <f t="shared" si="88"/>
        <v>2150</v>
      </c>
      <c r="K1406" s="4" t="s">
        <v>126</v>
      </c>
      <c r="L1406" s="4" t="s">
        <v>127</v>
      </c>
      <c r="M1406" s="156"/>
    </row>
    <row r="1407" spans="1:13" x14ac:dyDescent="0.2">
      <c r="A1407" s="147" t="s">
        <v>2395</v>
      </c>
      <c r="B1407" s="178">
        <f t="shared" si="86"/>
        <v>46263</v>
      </c>
      <c r="C1407" s="4" t="s">
        <v>9148</v>
      </c>
      <c r="D1407" s="148" t="s">
        <v>1306</v>
      </c>
      <c r="E1407" s="148" t="s">
        <v>125</v>
      </c>
      <c r="F1407" s="149">
        <v>30</v>
      </c>
      <c r="G1407" s="150">
        <v>85</v>
      </c>
      <c r="H1407" s="150">
        <f t="shared" si="87"/>
        <v>2550</v>
      </c>
      <c r="I1407" s="37">
        <v>0</v>
      </c>
      <c r="J1407" s="5">
        <f t="shared" si="88"/>
        <v>2550</v>
      </c>
      <c r="K1407" s="4" t="s">
        <v>126</v>
      </c>
      <c r="L1407" s="4" t="s">
        <v>127</v>
      </c>
      <c r="M1407" s="156"/>
    </row>
    <row r="1408" spans="1:13" x14ac:dyDescent="0.2">
      <c r="A1408" s="147" t="s">
        <v>2395</v>
      </c>
      <c r="B1408" s="178">
        <f t="shared" si="86"/>
        <v>46263</v>
      </c>
      <c r="C1408" s="4" t="s">
        <v>9149</v>
      </c>
      <c r="D1408" s="148" t="s">
        <v>1307</v>
      </c>
      <c r="E1408" s="148" t="s">
        <v>125</v>
      </c>
      <c r="F1408" s="149">
        <v>40</v>
      </c>
      <c r="G1408" s="150">
        <v>86</v>
      </c>
      <c r="H1408" s="150">
        <f t="shared" si="87"/>
        <v>3440</v>
      </c>
      <c r="I1408" s="37">
        <v>0</v>
      </c>
      <c r="J1408" s="5">
        <f t="shared" si="88"/>
        <v>3440</v>
      </c>
      <c r="K1408" s="4" t="s">
        <v>126</v>
      </c>
      <c r="L1408" s="4" t="s">
        <v>127</v>
      </c>
      <c r="M1408" s="156"/>
    </row>
    <row r="1409" spans="1:13" x14ac:dyDescent="0.2">
      <c r="A1409" s="147" t="s">
        <v>2395</v>
      </c>
      <c r="B1409" s="178">
        <f t="shared" si="86"/>
        <v>46263</v>
      </c>
      <c r="C1409" s="4" t="s">
        <v>9149</v>
      </c>
      <c r="D1409" s="148" t="s">
        <v>1307</v>
      </c>
      <c r="E1409" s="148" t="s">
        <v>125</v>
      </c>
      <c r="F1409" s="149">
        <v>55</v>
      </c>
      <c r="G1409" s="150">
        <v>85</v>
      </c>
      <c r="H1409" s="150">
        <f t="shared" si="87"/>
        <v>4675</v>
      </c>
      <c r="I1409" s="37">
        <v>0</v>
      </c>
      <c r="J1409" s="5">
        <f t="shared" si="88"/>
        <v>4675</v>
      </c>
      <c r="K1409" s="4" t="s">
        <v>126</v>
      </c>
      <c r="L1409" s="4" t="s">
        <v>127</v>
      </c>
      <c r="M1409" s="156"/>
    </row>
    <row r="1410" spans="1:13" x14ac:dyDescent="0.2">
      <c r="A1410" s="147" t="s">
        <v>2395</v>
      </c>
      <c r="B1410" s="178">
        <f t="shared" si="86"/>
        <v>46263</v>
      </c>
      <c r="C1410" s="4" t="s">
        <v>9149</v>
      </c>
      <c r="D1410" s="148" t="s">
        <v>1307</v>
      </c>
      <c r="E1410" s="148" t="s">
        <v>131</v>
      </c>
      <c r="F1410" s="149">
        <v>1</v>
      </c>
      <c r="G1410" s="150">
        <v>80</v>
      </c>
      <c r="H1410" s="150">
        <f t="shared" si="87"/>
        <v>80</v>
      </c>
      <c r="I1410" s="37">
        <v>0</v>
      </c>
      <c r="J1410" s="5">
        <f t="shared" si="88"/>
        <v>80</v>
      </c>
      <c r="K1410" s="4" t="s">
        <v>126</v>
      </c>
      <c r="L1410" s="4" t="s">
        <v>127</v>
      </c>
      <c r="M1410" s="156"/>
    </row>
    <row r="1411" spans="1:13" x14ac:dyDescent="0.2">
      <c r="A1411" s="147" t="s">
        <v>2395</v>
      </c>
      <c r="B1411" s="178">
        <f t="shared" si="86"/>
        <v>46263</v>
      </c>
      <c r="C1411" s="4" t="s">
        <v>9150</v>
      </c>
      <c r="D1411" s="148" t="s">
        <v>1312</v>
      </c>
      <c r="E1411" s="148" t="s">
        <v>125</v>
      </c>
      <c r="F1411" s="149">
        <v>15</v>
      </c>
      <c r="G1411" s="150">
        <v>85</v>
      </c>
      <c r="H1411" s="150">
        <f t="shared" si="87"/>
        <v>1275</v>
      </c>
      <c r="I1411" s="37">
        <v>0</v>
      </c>
      <c r="J1411" s="5">
        <f t="shared" si="88"/>
        <v>1275</v>
      </c>
      <c r="K1411" s="4" t="s">
        <v>126</v>
      </c>
      <c r="L1411" s="4" t="s">
        <v>127</v>
      </c>
      <c r="M1411" s="156"/>
    </row>
    <row r="1412" spans="1:13" x14ac:dyDescent="0.2">
      <c r="A1412" s="147" t="s">
        <v>2395</v>
      </c>
      <c r="B1412" s="178">
        <f t="shared" si="86"/>
        <v>46263</v>
      </c>
      <c r="C1412" s="4" t="s">
        <v>9151</v>
      </c>
      <c r="D1412" s="148" t="s">
        <v>1305</v>
      </c>
      <c r="E1412" s="148" t="s">
        <v>125</v>
      </c>
      <c r="F1412" s="149">
        <v>50</v>
      </c>
      <c r="G1412" s="150">
        <v>85</v>
      </c>
      <c r="H1412" s="150">
        <f t="shared" si="87"/>
        <v>4250</v>
      </c>
      <c r="I1412" s="37">
        <v>0</v>
      </c>
      <c r="J1412" s="5">
        <f t="shared" si="88"/>
        <v>4250</v>
      </c>
      <c r="K1412" s="4" t="s">
        <v>126</v>
      </c>
      <c r="L1412" s="4" t="s">
        <v>127</v>
      </c>
      <c r="M1412" s="156"/>
    </row>
    <row r="1413" spans="1:13" x14ac:dyDescent="0.2">
      <c r="A1413" s="147" t="s">
        <v>2395</v>
      </c>
      <c r="B1413" s="178">
        <f t="shared" si="86"/>
        <v>46263</v>
      </c>
      <c r="C1413" s="4" t="s">
        <v>9152</v>
      </c>
      <c r="D1413" s="148" t="s">
        <v>9103</v>
      </c>
      <c r="E1413" s="148" t="s">
        <v>125</v>
      </c>
      <c r="F1413" s="149">
        <v>5</v>
      </c>
      <c r="G1413" s="150">
        <v>85</v>
      </c>
      <c r="H1413" s="150">
        <f t="shared" si="87"/>
        <v>425</v>
      </c>
      <c r="I1413" s="37">
        <v>0</v>
      </c>
      <c r="J1413" s="5">
        <f t="shared" si="88"/>
        <v>425</v>
      </c>
      <c r="K1413" s="4" t="s">
        <v>126</v>
      </c>
      <c r="L1413" s="4" t="s">
        <v>127</v>
      </c>
      <c r="M1413" s="156"/>
    </row>
    <row r="1414" spans="1:13" x14ac:dyDescent="0.2">
      <c r="A1414" s="147" t="s">
        <v>2395</v>
      </c>
      <c r="B1414" s="178">
        <f t="shared" si="86"/>
        <v>46263</v>
      </c>
      <c r="C1414" s="4" t="s">
        <v>9153</v>
      </c>
      <c r="D1414" s="148" t="s">
        <v>1308</v>
      </c>
      <c r="E1414" s="148" t="s">
        <v>125</v>
      </c>
      <c r="F1414" s="149">
        <v>5</v>
      </c>
      <c r="G1414" s="150">
        <v>85</v>
      </c>
      <c r="H1414" s="150">
        <f t="shared" si="87"/>
        <v>425</v>
      </c>
      <c r="I1414" s="37">
        <v>0</v>
      </c>
      <c r="J1414" s="5">
        <f t="shared" si="88"/>
        <v>425</v>
      </c>
      <c r="K1414" s="4" t="s">
        <v>126</v>
      </c>
      <c r="L1414" s="4" t="s">
        <v>127</v>
      </c>
      <c r="M1414" s="156"/>
    </row>
    <row r="1415" spans="1:13" x14ac:dyDescent="0.2">
      <c r="A1415" s="147" t="s">
        <v>2395</v>
      </c>
      <c r="B1415" s="178">
        <f t="shared" si="86"/>
        <v>46263</v>
      </c>
      <c r="C1415" s="4" t="s">
        <v>9154</v>
      </c>
      <c r="D1415" s="148" t="s">
        <v>145</v>
      </c>
      <c r="E1415" s="148" t="s">
        <v>125</v>
      </c>
      <c r="F1415" s="149">
        <v>20</v>
      </c>
      <c r="G1415" s="150">
        <v>95</v>
      </c>
      <c r="H1415" s="150">
        <f t="shared" si="87"/>
        <v>1900</v>
      </c>
      <c r="I1415" s="37">
        <v>0</v>
      </c>
      <c r="J1415" s="5">
        <f t="shared" si="88"/>
        <v>1900</v>
      </c>
      <c r="K1415" s="4" t="s">
        <v>126</v>
      </c>
      <c r="L1415" s="4" t="s">
        <v>127</v>
      </c>
      <c r="M1415" s="156"/>
    </row>
    <row r="1416" spans="1:13" x14ac:dyDescent="0.2">
      <c r="A1416" s="147" t="s">
        <v>2395</v>
      </c>
      <c r="B1416" s="178">
        <f t="shared" si="86"/>
        <v>46263</v>
      </c>
      <c r="C1416" s="4" t="s">
        <v>9155</v>
      </c>
      <c r="D1416" s="148" t="s">
        <v>147</v>
      </c>
      <c r="E1416" s="148" t="s">
        <v>125</v>
      </c>
      <c r="F1416" s="149">
        <v>29</v>
      </c>
      <c r="G1416" s="150">
        <v>85</v>
      </c>
      <c r="H1416" s="150">
        <f t="shared" si="87"/>
        <v>2465</v>
      </c>
      <c r="I1416" s="37">
        <v>0</v>
      </c>
      <c r="J1416" s="5">
        <f t="shared" si="88"/>
        <v>2465</v>
      </c>
      <c r="K1416" s="4" t="s">
        <v>126</v>
      </c>
      <c r="L1416" s="4" t="s">
        <v>127</v>
      </c>
      <c r="M1416" s="156"/>
    </row>
    <row r="1417" spans="1:13" x14ac:dyDescent="0.2">
      <c r="A1417" s="147" t="s">
        <v>2395</v>
      </c>
      <c r="B1417" s="178">
        <f t="shared" si="86"/>
        <v>46263</v>
      </c>
      <c r="C1417" s="4" t="s">
        <v>9156</v>
      </c>
      <c r="D1417" s="148" t="s">
        <v>1309</v>
      </c>
      <c r="E1417" s="148" t="s">
        <v>125</v>
      </c>
      <c r="F1417" s="149">
        <v>12</v>
      </c>
      <c r="G1417" s="150">
        <v>85</v>
      </c>
      <c r="H1417" s="150">
        <f t="shared" si="87"/>
        <v>1020</v>
      </c>
      <c r="I1417" s="37">
        <v>0</v>
      </c>
      <c r="J1417" s="5">
        <f t="shared" si="88"/>
        <v>1020</v>
      </c>
      <c r="K1417" s="4" t="s">
        <v>126</v>
      </c>
      <c r="L1417" s="4" t="s">
        <v>127</v>
      </c>
      <c r="M1417" s="156"/>
    </row>
    <row r="1418" spans="1:13" x14ac:dyDescent="0.2">
      <c r="A1418" s="147" t="s">
        <v>2395</v>
      </c>
      <c r="B1418" s="178">
        <f t="shared" si="86"/>
        <v>46263</v>
      </c>
      <c r="C1418" s="4" t="s">
        <v>9157</v>
      </c>
      <c r="D1418" s="148" t="s">
        <v>1311</v>
      </c>
      <c r="E1418" s="148" t="s">
        <v>125</v>
      </c>
      <c r="F1418" s="149">
        <v>5</v>
      </c>
      <c r="G1418" s="150">
        <v>85</v>
      </c>
      <c r="H1418" s="150">
        <f t="shared" si="87"/>
        <v>425</v>
      </c>
      <c r="I1418" s="37">
        <v>0</v>
      </c>
      <c r="J1418" s="5">
        <f t="shared" si="88"/>
        <v>425</v>
      </c>
      <c r="K1418" s="4" t="s">
        <v>126</v>
      </c>
      <c r="L1418" s="4" t="s">
        <v>127</v>
      </c>
      <c r="M1418" s="156"/>
    </row>
    <row r="1419" spans="1:13" x14ac:dyDescent="0.2">
      <c r="A1419" s="147" t="s">
        <v>2395</v>
      </c>
      <c r="B1419" s="178">
        <f t="shared" si="86"/>
        <v>46263</v>
      </c>
      <c r="C1419" s="4" t="s">
        <v>9158</v>
      </c>
      <c r="D1419" s="148" t="s">
        <v>8832</v>
      </c>
      <c r="E1419" s="148" t="s">
        <v>125</v>
      </c>
      <c r="F1419" s="149">
        <v>30</v>
      </c>
      <c r="G1419" s="150">
        <v>85</v>
      </c>
      <c r="H1419" s="150">
        <f t="shared" si="87"/>
        <v>2550</v>
      </c>
      <c r="I1419" s="37">
        <v>0</v>
      </c>
      <c r="J1419" s="5">
        <f t="shared" si="88"/>
        <v>2550</v>
      </c>
      <c r="K1419" s="4" t="s">
        <v>126</v>
      </c>
      <c r="L1419" s="4" t="s">
        <v>127</v>
      </c>
      <c r="M1419" s="156"/>
    </row>
    <row r="1420" spans="1:13" x14ac:dyDescent="0.2">
      <c r="A1420" s="147" t="s">
        <v>2395</v>
      </c>
      <c r="B1420" s="178">
        <f t="shared" si="86"/>
        <v>46263</v>
      </c>
      <c r="C1420" s="4" t="s">
        <v>9159</v>
      </c>
      <c r="D1420" s="148" t="s">
        <v>151</v>
      </c>
      <c r="E1420" s="148" t="s">
        <v>125</v>
      </c>
      <c r="F1420" s="149">
        <v>5</v>
      </c>
      <c r="G1420" s="150">
        <v>85</v>
      </c>
      <c r="H1420" s="150">
        <f t="shared" si="87"/>
        <v>425</v>
      </c>
      <c r="I1420" s="37">
        <v>0</v>
      </c>
      <c r="J1420" s="5">
        <f t="shared" si="88"/>
        <v>425</v>
      </c>
      <c r="K1420" s="4" t="s">
        <v>126</v>
      </c>
      <c r="L1420" s="4" t="s">
        <v>127</v>
      </c>
      <c r="M1420" s="156"/>
    </row>
    <row r="1421" spans="1:13" x14ac:dyDescent="0.2">
      <c r="A1421" s="147" t="s">
        <v>2395</v>
      </c>
      <c r="B1421" s="178">
        <f t="shared" si="86"/>
        <v>46263</v>
      </c>
      <c r="C1421" s="4" t="s">
        <v>9160</v>
      </c>
      <c r="D1421" s="148" t="s">
        <v>264</v>
      </c>
      <c r="E1421" s="148" t="s">
        <v>125</v>
      </c>
      <c r="F1421" s="149">
        <v>2</v>
      </c>
      <c r="G1421" s="150">
        <v>100</v>
      </c>
      <c r="H1421" s="150">
        <f t="shared" si="87"/>
        <v>200</v>
      </c>
      <c r="I1421" s="37">
        <v>0</v>
      </c>
      <c r="J1421" s="5">
        <f t="shared" si="88"/>
        <v>200</v>
      </c>
      <c r="K1421" s="4" t="s">
        <v>126</v>
      </c>
      <c r="L1421" s="4" t="s">
        <v>127</v>
      </c>
      <c r="M1421" s="156"/>
    </row>
    <row r="1422" spans="1:13" x14ac:dyDescent="0.2">
      <c r="A1422" s="147" t="s">
        <v>2395</v>
      </c>
      <c r="B1422" s="178">
        <f t="shared" si="86"/>
        <v>46263</v>
      </c>
      <c r="C1422" s="4" t="s">
        <v>9161</v>
      </c>
      <c r="D1422" s="4" t="s">
        <v>533</v>
      </c>
      <c r="E1422" s="148" t="s">
        <v>125</v>
      </c>
      <c r="F1422" s="149">
        <v>1</v>
      </c>
      <c r="G1422" s="150">
        <v>90</v>
      </c>
      <c r="H1422" s="150">
        <f t="shared" si="87"/>
        <v>90</v>
      </c>
      <c r="I1422" s="37">
        <v>0</v>
      </c>
      <c r="J1422" s="5">
        <f t="shared" si="88"/>
        <v>90</v>
      </c>
      <c r="K1422" s="4" t="s">
        <v>126</v>
      </c>
      <c r="L1422" s="4" t="s">
        <v>1094</v>
      </c>
      <c r="M1422" s="156"/>
    </row>
    <row r="1423" spans="1:13" x14ac:dyDescent="0.2">
      <c r="A1423" s="147" t="s">
        <v>2395</v>
      </c>
      <c r="B1423" s="178">
        <f t="shared" si="86"/>
        <v>46263</v>
      </c>
      <c r="C1423" s="4" t="s">
        <v>9162</v>
      </c>
      <c r="D1423" s="148" t="s">
        <v>153</v>
      </c>
      <c r="E1423" s="148" t="s">
        <v>125</v>
      </c>
      <c r="F1423" s="149">
        <v>6</v>
      </c>
      <c r="G1423" s="150">
        <v>100</v>
      </c>
      <c r="H1423" s="150">
        <f t="shared" si="87"/>
        <v>600</v>
      </c>
      <c r="I1423" s="37">
        <v>0</v>
      </c>
      <c r="J1423" s="5">
        <f t="shared" si="88"/>
        <v>600</v>
      </c>
      <c r="K1423" s="4" t="s">
        <v>126</v>
      </c>
      <c r="L1423" s="4" t="s">
        <v>127</v>
      </c>
      <c r="M1423" s="156"/>
    </row>
    <row r="1424" spans="1:13" x14ac:dyDescent="0.2">
      <c r="A1424" s="147" t="s">
        <v>2396</v>
      </c>
      <c r="B1424" s="178">
        <f t="shared" si="86"/>
        <v>46264</v>
      </c>
      <c r="C1424" s="4" t="s">
        <v>9163</v>
      </c>
      <c r="D1424" s="148" t="s">
        <v>1302</v>
      </c>
      <c r="E1424" s="148" t="s">
        <v>125</v>
      </c>
      <c r="F1424" s="149">
        <v>60</v>
      </c>
      <c r="G1424" s="150">
        <v>85</v>
      </c>
      <c r="H1424" s="150">
        <f t="shared" si="87"/>
        <v>5100</v>
      </c>
      <c r="I1424" s="37">
        <v>0</v>
      </c>
      <c r="J1424" s="5">
        <f t="shared" si="88"/>
        <v>5100</v>
      </c>
      <c r="K1424" s="4" t="s">
        <v>126</v>
      </c>
      <c r="L1424" s="4" t="s">
        <v>127</v>
      </c>
      <c r="M1424" s="156"/>
    </row>
    <row r="1425" spans="1:13" x14ac:dyDescent="0.2">
      <c r="A1425" s="147" t="s">
        <v>2396</v>
      </c>
      <c r="B1425" s="178">
        <f t="shared" si="86"/>
        <v>46264</v>
      </c>
      <c r="C1425" s="4" t="s">
        <v>9163</v>
      </c>
      <c r="D1425" s="148" t="s">
        <v>1302</v>
      </c>
      <c r="E1425" s="148" t="s">
        <v>131</v>
      </c>
      <c r="F1425" s="149">
        <v>1</v>
      </c>
      <c r="G1425" s="150">
        <v>80</v>
      </c>
      <c r="H1425" s="150">
        <f t="shared" si="87"/>
        <v>80</v>
      </c>
      <c r="I1425" s="37">
        <v>0</v>
      </c>
      <c r="J1425" s="5">
        <f t="shared" si="88"/>
        <v>80</v>
      </c>
      <c r="K1425" s="4" t="s">
        <v>126</v>
      </c>
      <c r="L1425" s="4" t="s">
        <v>127</v>
      </c>
      <c r="M1425" s="156"/>
    </row>
    <row r="1426" spans="1:13" x14ac:dyDescent="0.2">
      <c r="A1426" s="147" t="s">
        <v>2396</v>
      </c>
      <c r="B1426" s="178">
        <f t="shared" si="86"/>
        <v>46264</v>
      </c>
      <c r="C1426" s="4" t="s">
        <v>9164</v>
      </c>
      <c r="D1426" s="148" t="s">
        <v>9103</v>
      </c>
      <c r="E1426" s="148" t="s">
        <v>125</v>
      </c>
      <c r="F1426" s="149">
        <v>20</v>
      </c>
      <c r="G1426" s="150">
        <v>85</v>
      </c>
      <c r="H1426" s="150">
        <f t="shared" si="87"/>
        <v>1700</v>
      </c>
      <c r="I1426" s="37">
        <v>0</v>
      </c>
      <c r="J1426" s="5">
        <f t="shared" si="88"/>
        <v>1700</v>
      </c>
      <c r="K1426" s="4" t="s">
        <v>126</v>
      </c>
      <c r="L1426" s="4" t="s">
        <v>127</v>
      </c>
      <c r="M1426" s="156"/>
    </row>
    <row r="1427" spans="1:13" x14ac:dyDescent="0.2">
      <c r="A1427" s="147" t="s">
        <v>2396</v>
      </c>
      <c r="B1427" s="178">
        <f t="shared" ref="B1427:B1490" si="89">IF(A1427="","",IF(ISNUMBER(A1427),IFERROR(VLOOKUP(TEXT(A1427,"yyyy/mm/dd"),BSAD,2,FALSE),""),IFERROR(VLOOKUP(A1427,BSAD,2,FALSE),"")))</f>
        <v>46264</v>
      </c>
      <c r="C1427" s="4" t="s">
        <v>9165</v>
      </c>
      <c r="D1427" s="148" t="s">
        <v>1308</v>
      </c>
      <c r="E1427" s="148" t="s">
        <v>125</v>
      </c>
      <c r="F1427" s="149">
        <v>5</v>
      </c>
      <c r="G1427" s="150">
        <v>85</v>
      </c>
      <c r="H1427" s="150">
        <f t="shared" ref="H1427:H1490" si="90">IF($F1427="","",$F1427*$G1427)</f>
        <v>425</v>
      </c>
      <c r="I1427" s="37">
        <v>0</v>
      </c>
      <c r="J1427" s="5">
        <f t="shared" ref="J1427:J1490" si="91">IF($F1427="","",$H1427*(1-$I1427/100))</f>
        <v>425</v>
      </c>
      <c r="K1427" s="4" t="s">
        <v>126</v>
      </c>
      <c r="L1427" s="4" t="s">
        <v>127</v>
      </c>
      <c r="M1427" s="156"/>
    </row>
    <row r="1428" spans="1:13" x14ac:dyDescent="0.2">
      <c r="A1428" s="147" t="s">
        <v>2396</v>
      </c>
      <c r="B1428" s="178">
        <f t="shared" si="89"/>
        <v>46264</v>
      </c>
      <c r="C1428" s="4" t="s">
        <v>9166</v>
      </c>
      <c r="D1428" s="148" t="s">
        <v>1307</v>
      </c>
      <c r="E1428" s="148" t="s">
        <v>125</v>
      </c>
      <c r="F1428" s="149">
        <v>35</v>
      </c>
      <c r="G1428" s="150">
        <v>85</v>
      </c>
      <c r="H1428" s="150">
        <f t="shared" si="90"/>
        <v>2975</v>
      </c>
      <c r="I1428" s="37">
        <v>0</v>
      </c>
      <c r="J1428" s="5">
        <f t="shared" si="91"/>
        <v>2975</v>
      </c>
      <c r="K1428" s="4" t="s">
        <v>126</v>
      </c>
      <c r="L1428" s="4" t="s">
        <v>127</v>
      </c>
      <c r="M1428" s="156"/>
    </row>
    <row r="1429" spans="1:13" x14ac:dyDescent="0.2">
      <c r="A1429" s="147" t="s">
        <v>2396</v>
      </c>
      <c r="B1429" s="178">
        <f t="shared" si="89"/>
        <v>46264</v>
      </c>
      <c r="C1429" s="4" t="s">
        <v>9167</v>
      </c>
      <c r="D1429" s="148" t="s">
        <v>1305</v>
      </c>
      <c r="E1429" s="148" t="s">
        <v>125</v>
      </c>
      <c r="F1429" s="149">
        <v>50</v>
      </c>
      <c r="G1429" s="150">
        <v>85</v>
      </c>
      <c r="H1429" s="150">
        <f t="shared" si="90"/>
        <v>4250</v>
      </c>
      <c r="I1429" s="37">
        <v>0</v>
      </c>
      <c r="J1429" s="5">
        <f t="shared" si="91"/>
        <v>4250</v>
      </c>
      <c r="K1429" s="4" t="s">
        <v>126</v>
      </c>
      <c r="L1429" s="4" t="s">
        <v>127</v>
      </c>
      <c r="M1429" s="156"/>
    </row>
    <row r="1430" spans="1:13" x14ac:dyDescent="0.2">
      <c r="A1430" s="147" t="s">
        <v>2396</v>
      </c>
      <c r="B1430" s="178">
        <f t="shared" si="89"/>
        <v>46264</v>
      </c>
      <c r="C1430" s="4" t="s">
        <v>9168</v>
      </c>
      <c r="D1430" s="148" t="s">
        <v>1306</v>
      </c>
      <c r="E1430" s="148" t="s">
        <v>125</v>
      </c>
      <c r="F1430" s="149">
        <v>35</v>
      </c>
      <c r="G1430" s="150">
        <v>85</v>
      </c>
      <c r="H1430" s="150">
        <f t="shared" si="90"/>
        <v>2975</v>
      </c>
      <c r="I1430" s="37">
        <v>0</v>
      </c>
      <c r="J1430" s="5">
        <f t="shared" si="91"/>
        <v>2975</v>
      </c>
      <c r="K1430" s="4" t="s">
        <v>126</v>
      </c>
      <c r="L1430" s="4" t="s">
        <v>127</v>
      </c>
      <c r="M1430" s="156"/>
    </row>
    <row r="1431" spans="1:13" x14ac:dyDescent="0.2">
      <c r="A1431" s="147" t="s">
        <v>2396</v>
      </c>
      <c r="B1431" s="178">
        <f t="shared" si="89"/>
        <v>46264</v>
      </c>
      <c r="C1431" s="4" t="s">
        <v>9169</v>
      </c>
      <c r="D1431" s="148" t="s">
        <v>141</v>
      </c>
      <c r="E1431" s="148" t="s">
        <v>125</v>
      </c>
      <c r="F1431" s="149">
        <v>25</v>
      </c>
      <c r="G1431" s="150">
        <v>86</v>
      </c>
      <c r="H1431" s="150">
        <f t="shared" si="90"/>
        <v>2150</v>
      </c>
      <c r="I1431" s="37">
        <v>0</v>
      </c>
      <c r="J1431" s="5">
        <f t="shared" si="91"/>
        <v>2150</v>
      </c>
      <c r="K1431" s="4" t="s">
        <v>126</v>
      </c>
      <c r="L1431" s="4" t="s">
        <v>127</v>
      </c>
      <c r="M1431" s="156"/>
    </row>
    <row r="1432" spans="1:13" x14ac:dyDescent="0.2">
      <c r="A1432" s="147" t="s">
        <v>2396</v>
      </c>
      <c r="B1432" s="178">
        <f t="shared" si="89"/>
        <v>46264</v>
      </c>
      <c r="C1432" s="4" t="s">
        <v>9170</v>
      </c>
      <c r="D1432" s="148" t="s">
        <v>139</v>
      </c>
      <c r="E1432" s="148" t="s">
        <v>125</v>
      </c>
      <c r="F1432" s="149">
        <v>1.5</v>
      </c>
      <c r="G1432" s="150">
        <v>86</v>
      </c>
      <c r="H1432" s="150">
        <f t="shared" si="90"/>
        <v>129</v>
      </c>
      <c r="I1432" s="37">
        <v>0</v>
      </c>
      <c r="J1432" s="5">
        <f t="shared" si="91"/>
        <v>129</v>
      </c>
      <c r="K1432" s="4" t="s">
        <v>126</v>
      </c>
      <c r="L1432" s="4" t="s">
        <v>127</v>
      </c>
      <c r="M1432" s="156"/>
    </row>
    <row r="1433" spans="1:13" x14ac:dyDescent="0.2">
      <c r="A1433" s="147" t="s">
        <v>2396</v>
      </c>
      <c r="B1433" s="178">
        <f t="shared" si="89"/>
        <v>46264</v>
      </c>
      <c r="C1433" s="4" t="s">
        <v>9171</v>
      </c>
      <c r="D1433" s="148" t="s">
        <v>1310</v>
      </c>
      <c r="E1433" s="148" t="s">
        <v>125</v>
      </c>
      <c r="F1433" s="149">
        <v>6</v>
      </c>
      <c r="G1433" s="150">
        <v>85</v>
      </c>
      <c r="H1433" s="150">
        <f t="shared" si="90"/>
        <v>510</v>
      </c>
      <c r="I1433" s="37">
        <v>0</v>
      </c>
      <c r="J1433" s="5">
        <f t="shared" si="91"/>
        <v>510</v>
      </c>
      <c r="K1433" s="4" t="s">
        <v>126</v>
      </c>
      <c r="L1433" s="4" t="s">
        <v>127</v>
      </c>
      <c r="M1433" s="156"/>
    </row>
    <row r="1434" spans="1:13" x14ac:dyDescent="0.2">
      <c r="A1434" s="147" t="s">
        <v>2396</v>
      </c>
      <c r="B1434" s="178">
        <f t="shared" si="89"/>
        <v>46264</v>
      </c>
      <c r="C1434" s="4" t="s">
        <v>9172</v>
      </c>
      <c r="D1434" s="148" t="s">
        <v>134</v>
      </c>
      <c r="E1434" s="148" t="s">
        <v>125</v>
      </c>
      <c r="F1434" s="149">
        <v>10</v>
      </c>
      <c r="G1434" s="150">
        <v>85</v>
      </c>
      <c r="H1434" s="150">
        <f t="shared" si="90"/>
        <v>850</v>
      </c>
      <c r="I1434" s="37">
        <v>0</v>
      </c>
      <c r="J1434" s="5">
        <f t="shared" si="91"/>
        <v>850</v>
      </c>
      <c r="K1434" s="4" t="s">
        <v>126</v>
      </c>
      <c r="L1434" s="4" t="s">
        <v>127</v>
      </c>
      <c r="M1434" s="156"/>
    </row>
    <row r="1435" spans="1:13" x14ac:dyDescent="0.2">
      <c r="A1435" s="147" t="s">
        <v>2396</v>
      </c>
      <c r="B1435" s="178">
        <f t="shared" si="89"/>
        <v>46264</v>
      </c>
      <c r="C1435" s="4" t="s">
        <v>9173</v>
      </c>
      <c r="D1435" s="148" t="s">
        <v>1309</v>
      </c>
      <c r="E1435" s="148" t="s">
        <v>125</v>
      </c>
      <c r="F1435" s="149">
        <v>10</v>
      </c>
      <c r="G1435" s="150">
        <v>85</v>
      </c>
      <c r="H1435" s="150">
        <f t="shared" si="90"/>
        <v>850</v>
      </c>
      <c r="I1435" s="37">
        <v>0</v>
      </c>
      <c r="J1435" s="5">
        <f t="shared" si="91"/>
        <v>850</v>
      </c>
      <c r="K1435" s="4" t="s">
        <v>126</v>
      </c>
      <c r="L1435" s="4" t="s">
        <v>127</v>
      </c>
      <c r="M1435" s="156"/>
    </row>
    <row r="1436" spans="1:13" x14ac:dyDescent="0.2">
      <c r="A1436" s="147" t="s">
        <v>2396</v>
      </c>
      <c r="B1436" s="178">
        <f t="shared" si="89"/>
        <v>46264</v>
      </c>
      <c r="C1436" s="4" t="s">
        <v>9174</v>
      </c>
      <c r="D1436" s="148" t="s">
        <v>1311</v>
      </c>
      <c r="E1436" s="148" t="s">
        <v>125</v>
      </c>
      <c r="F1436" s="149">
        <v>5</v>
      </c>
      <c r="G1436" s="150">
        <v>85</v>
      </c>
      <c r="H1436" s="150">
        <f t="shared" si="90"/>
        <v>425</v>
      </c>
      <c r="I1436" s="37">
        <v>0</v>
      </c>
      <c r="J1436" s="5">
        <f t="shared" si="91"/>
        <v>425</v>
      </c>
      <c r="K1436" s="4" t="s">
        <v>126</v>
      </c>
      <c r="L1436" s="4" t="s">
        <v>127</v>
      </c>
      <c r="M1436" s="156"/>
    </row>
    <row r="1437" spans="1:13" x14ac:dyDescent="0.2">
      <c r="A1437" s="147" t="s">
        <v>2396</v>
      </c>
      <c r="B1437" s="178">
        <f t="shared" si="89"/>
        <v>46264</v>
      </c>
      <c r="C1437" s="4" t="s">
        <v>9175</v>
      </c>
      <c r="D1437" s="148" t="s">
        <v>145</v>
      </c>
      <c r="E1437" s="148" t="s">
        <v>125</v>
      </c>
      <c r="F1437" s="149">
        <v>25</v>
      </c>
      <c r="G1437" s="150">
        <v>95</v>
      </c>
      <c r="H1437" s="150">
        <f t="shared" si="90"/>
        <v>2375</v>
      </c>
      <c r="I1437" s="37">
        <v>0</v>
      </c>
      <c r="J1437" s="5">
        <f t="shared" si="91"/>
        <v>2375</v>
      </c>
      <c r="K1437" s="4" t="s">
        <v>126</v>
      </c>
      <c r="L1437" s="4" t="s">
        <v>127</v>
      </c>
      <c r="M1437" s="156"/>
    </row>
    <row r="1438" spans="1:13" x14ac:dyDescent="0.2">
      <c r="A1438" s="147" t="s">
        <v>2396</v>
      </c>
      <c r="B1438" s="178">
        <f t="shared" si="89"/>
        <v>46264</v>
      </c>
      <c r="C1438" s="4" t="s">
        <v>9175</v>
      </c>
      <c r="D1438" s="148" t="s">
        <v>145</v>
      </c>
      <c r="E1438" s="148" t="s">
        <v>125</v>
      </c>
      <c r="F1438" s="149">
        <v>15</v>
      </c>
      <c r="G1438" s="150">
        <v>85</v>
      </c>
      <c r="H1438" s="150">
        <f t="shared" si="90"/>
        <v>1275</v>
      </c>
      <c r="I1438" s="37">
        <v>0</v>
      </c>
      <c r="J1438" s="5">
        <f t="shared" si="91"/>
        <v>1275</v>
      </c>
      <c r="K1438" s="4" t="s">
        <v>126</v>
      </c>
      <c r="L1438" s="4" t="s">
        <v>127</v>
      </c>
      <c r="M1438" s="156"/>
    </row>
    <row r="1439" spans="1:13" x14ac:dyDescent="0.2">
      <c r="A1439" s="147" t="s">
        <v>2396</v>
      </c>
      <c r="B1439" s="178">
        <f t="shared" si="89"/>
        <v>46264</v>
      </c>
      <c r="C1439" s="4" t="s">
        <v>9175</v>
      </c>
      <c r="D1439" s="148" t="s">
        <v>145</v>
      </c>
      <c r="E1439" s="148" t="s">
        <v>215</v>
      </c>
      <c r="F1439" s="149">
        <v>2</v>
      </c>
      <c r="G1439" s="150">
        <v>800</v>
      </c>
      <c r="H1439" s="150">
        <f t="shared" si="90"/>
        <v>1600</v>
      </c>
      <c r="I1439" s="37">
        <v>0</v>
      </c>
      <c r="J1439" s="5">
        <f t="shared" si="91"/>
        <v>1600</v>
      </c>
      <c r="K1439" s="4" t="s">
        <v>126</v>
      </c>
      <c r="L1439" s="4" t="s">
        <v>127</v>
      </c>
      <c r="M1439" s="156"/>
    </row>
    <row r="1440" spans="1:13" x14ac:dyDescent="0.2">
      <c r="A1440" s="147" t="s">
        <v>2396</v>
      </c>
      <c r="B1440" s="178">
        <f t="shared" si="89"/>
        <v>46264</v>
      </c>
      <c r="C1440" s="4" t="s">
        <v>9176</v>
      </c>
      <c r="D1440" s="148" t="s">
        <v>147</v>
      </c>
      <c r="E1440" s="148" t="s">
        <v>125</v>
      </c>
      <c r="F1440" s="149">
        <v>30</v>
      </c>
      <c r="G1440" s="150">
        <v>85</v>
      </c>
      <c r="H1440" s="150">
        <f t="shared" si="90"/>
        <v>2550</v>
      </c>
      <c r="I1440" s="37">
        <v>0</v>
      </c>
      <c r="J1440" s="5">
        <f t="shared" si="91"/>
        <v>2550</v>
      </c>
      <c r="K1440" s="4" t="s">
        <v>126</v>
      </c>
      <c r="L1440" s="4" t="s">
        <v>127</v>
      </c>
      <c r="M1440" s="156"/>
    </row>
    <row r="1441" spans="1:13" x14ac:dyDescent="0.2">
      <c r="A1441" s="147" t="s">
        <v>2396</v>
      </c>
      <c r="B1441" s="178">
        <f t="shared" si="89"/>
        <v>46264</v>
      </c>
      <c r="C1441" s="4" t="s">
        <v>9177</v>
      </c>
      <c r="D1441" s="148" t="s">
        <v>151</v>
      </c>
      <c r="E1441" s="148" t="s">
        <v>125</v>
      </c>
      <c r="F1441" s="149">
        <v>5</v>
      </c>
      <c r="G1441" s="150">
        <v>85</v>
      </c>
      <c r="H1441" s="150">
        <f t="shared" si="90"/>
        <v>425</v>
      </c>
      <c r="I1441" s="37">
        <v>0</v>
      </c>
      <c r="J1441" s="5">
        <f t="shared" si="91"/>
        <v>425</v>
      </c>
      <c r="K1441" s="4" t="s">
        <v>126</v>
      </c>
      <c r="L1441" s="4" t="s">
        <v>127</v>
      </c>
      <c r="M1441" s="156"/>
    </row>
    <row r="1442" spans="1:13" x14ac:dyDescent="0.2">
      <c r="A1442" s="147" t="s">
        <v>2396</v>
      </c>
      <c r="B1442" s="178">
        <f t="shared" si="89"/>
        <v>46264</v>
      </c>
      <c r="C1442" s="4" t="s">
        <v>9178</v>
      </c>
      <c r="D1442" s="148" t="s">
        <v>264</v>
      </c>
      <c r="E1442" s="148" t="s">
        <v>125</v>
      </c>
      <c r="F1442" s="149">
        <v>2</v>
      </c>
      <c r="G1442" s="150">
        <v>100</v>
      </c>
      <c r="H1442" s="150">
        <f t="shared" si="90"/>
        <v>200</v>
      </c>
      <c r="I1442" s="37">
        <v>0</v>
      </c>
      <c r="J1442" s="5">
        <f t="shared" si="91"/>
        <v>200</v>
      </c>
      <c r="K1442" s="4" t="s">
        <v>126</v>
      </c>
      <c r="L1442" s="4" t="s">
        <v>127</v>
      </c>
      <c r="M1442" s="156"/>
    </row>
    <row r="1443" spans="1:13" x14ac:dyDescent="0.2">
      <c r="A1443" s="147" t="s">
        <v>2396</v>
      </c>
      <c r="B1443" s="178">
        <f t="shared" si="89"/>
        <v>46264</v>
      </c>
      <c r="C1443" s="4" t="s">
        <v>9179</v>
      </c>
      <c r="D1443" s="4" t="s">
        <v>533</v>
      </c>
      <c r="E1443" s="148" t="s">
        <v>125</v>
      </c>
      <c r="F1443" s="149">
        <v>1</v>
      </c>
      <c r="G1443" s="150">
        <v>90</v>
      </c>
      <c r="H1443" s="150">
        <f t="shared" si="90"/>
        <v>90</v>
      </c>
      <c r="I1443" s="37">
        <v>0</v>
      </c>
      <c r="J1443" s="5">
        <f t="shared" si="91"/>
        <v>90</v>
      </c>
      <c r="K1443" s="4" t="s">
        <v>126</v>
      </c>
      <c r="L1443" s="4" t="s">
        <v>1094</v>
      </c>
      <c r="M1443" s="156"/>
    </row>
    <row r="1444" spans="1:13" x14ac:dyDescent="0.2">
      <c r="A1444" s="147" t="s">
        <v>2396</v>
      </c>
      <c r="B1444" s="178">
        <f t="shared" si="89"/>
        <v>46264</v>
      </c>
      <c r="C1444" s="4" t="s">
        <v>9180</v>
      </c>
      <c r="D1444" s="148" t="s">
        <v>153</v>
      </c>
      <c r="E1444" s="148" t="s">
        <v>125</v>
      </c>
      <c r="F1444" s="149">
        <v>17.5</v>
      </c>
      <c r="G1444" s="150">
        <v>100</v>
      </c>
      <c r="H1444" s="150">
        <f t="shared" si="90"/>
        <v>1750</v>
      </c>
      <c r="I1444" s="37">
        <v>0</v>
      </c>
      <c r="J1444" s="5">
        <f t="shared" si="91"/>
        <v>1750</v>
      </c>
      <c r="K1444" s="4" t="s">
        <v>126</v>
      </c>
      <c r="L1444" s="4" t="s">
        <v>127</v>
      </c>
      <c r="M1444" s="156"/>
    </row>
    <row r="1445" spans="1:13" x14ac:dyDescent="0.2">
      <c r="A1445" s="147" t="s">
        <v>2397</v>
      </c>
      <c r="B1445" s="178">
        <f t="shared" si="89"/>
        <v>46265</v>
      </c>
      <c r="C1445" s="4" t="s">
        <v>9181</v>
      </c>
      <c r="D1445" s="148" t="s">
        <v>1302</v>
      </c>
      <c r="E1445" s="148" t="s">
        <v>125</v>
      </c>
      <c r="F1445" s="149">
        <v>70</v>
      </c>
      <c r="G1445" s="150">
        <v>85</v>
      </c>
      <c r="H1445" s="150">
        <f t="shared" si="90"/>
        <v>5950</v>
      </c>
      <c r="I1445" s="37">
        <v>0</v>
      </c>
      <c r="J1445" s="5">
        <f t="shared" si="91"/>
        <v>5950</v>
      </c>
      <c r="K1445" s="4" t="s">
        <v>126</v>
      </c>
      <c r="L1445" s="4" t="s">
        <v>127</v>
      </c>
      <c r="M1445" s="156"/>
    </row>
    <row r="1446" spans="1:13" x14ac:dyDescent="0.2">
      <c r="A1446" s="147" t="s">
        <v>2397</v>
      </c>
      <c r="B1446" s="178">
        <f t="shared" si="89"/>
        <v>46265</v>
      </c>
      <c r="C1446" s="4" t="s">
        <v>9181</v>
      </c>
      <c r="D1446" s="148" t="s">
        <v>1302</v>
      </c>
      <c r="E1446" s="148" t="s">
        <v>131</v>
      </c>
      <c r="F1446" s="149">
        <v>1</v>
      </c>
      <c r="G1446" s="150">
        <v>80</v>
      </c>
      <c r="H1446" s="150">
        <f t="shared" si="90"/>
        <v>80</v>
      </c>
      <c r="I1446" s="37">
        <v>0</v>
      </c>
      <c r="J1446" s="5">
        <f t="shared" si="91"/>
        <v>80</v>
      </c>
      <c r="K1446" s="4" t="s">
        <v>126</v>
      </c>
      <c r="L1446" s="4" t="s">
        <v>127</v>
      </c>
      <c r="M1446" s="156"/>
    </row>
    <row r="1447" spans="1:13" x14ac:dyDescent="0.2">
      <c r="A1447" s="147" t="s">
        <v>2397</v>
      </c>
      <c r="B1447" s="178">
        <f t="shared" si="89"/>
        <v>46265</v>
      </c>
      <c r="C1447" s="4" t="s">
        <v>9182</v>
      </c>
      <c r="D1447" s="148" t="s">
        <v>1305</v>
      </c>
      <c r="E1447" s="148" t="s">
        <v>125</v>
      </c>
      <c r="F1447" s="149">
        <v>40</v>
      </c>
      <c r="G1447" s="150">
        <v>85</v>
      </c>
      <c r="H1447" s="150">
        <f t="shared" si="90"/>
        <v>3400</v>
      </c>
      <c r="I1447" s="37">
        <v>0</v>
      </c>
      <c r="J1447" s="5">
        <f t="shared" si="91"/>
        <v>3400</v>
      </c>
      <c r="K1447" s="4" t="s">
        <v>126</v>
      </c>
      <c r="L1447" s="4" t="s">
        <v>127</v>
      </c>
      <c r="M1447" s="156"/>
    </row>
    <row r="1448" spans="1:13" x14ac:dyDescent="0.2">
      <c r="A1448" s="147" t="s">
        <v>2397</v>
      </c>
      <c r="B1448" s="178">
        <f t="shared" si="89"/>
        <v>46265</v>
      </c>
      <c r="C1448" s="4" t="s">
        <v>9183</v>
      </c>
      <c r="D1448" s="148" t="s">
        <v>134</v>
      </c>
      <c r="E1448" s="148" t="s">
        <v>125</v>
      </c>
      <c r="F1448" s="149">
        <v>10</v>
      </c>
      <c r="G1448" s="150">
        <v>85</v>
      </c>
      <c r="H1448" s="150">
        <f t="shared" si="90"/>
        <v>850</v>
      </c>
      <c r="I1448" s="37">
        <v>0</v>
      </c>
      <c r="J1448" s="5">
        <f t="shared" si="91"/>
        <v>850</v>
      </c>
      <c r="K1448" s="4" t="s">
        <v>126</v>
      </c>
      <c r="L1448" s="4" t="s">
        <v>127</v>
      </c>
      <c r="M1448" s="156"/>
    </row>
    <row r="1449" spans="1:13" x14ac:dyDescent="0.2">
      <c r="A1449" s="147" t="s">
        <v>2397</v>
      </c>
      <c r="B1449" s="178">
        <f t="shared" si="89"/>
        <v>46265</v>
      </c>
      <c r="C1449" s="4" t="s">
        <v>9184</v>
      </c>
      <c r="D1449" s="148" t="s">
        <v>9103</v>
      </c>
      <c r="E1449" s="148" t="s">
        <v>125</v>
      </c>
      <c r="F1449" s="149">
        <v>30</v>
      </c>
      <c r="G1449" s="150">
        <v>85</v>
      </c>
      <c r="H1449" s="150">
        <f t="shared" si="90"/>
        <v>2550</v>
      </c>
      <c r="I1449" s="37">
        <v>0</v>
      </c>
      <c r="J1449" s="5">
        <f t="shared" si="91"/>
        <v>2550</v>
      </c>
      <c r="K1449" s="4" t="s">
        <v>126</v>
      </c>
      <c r="L1449" s="4" t="s">
        <v>127</v>
      </c>
      <c r="M1449" s="156"/>
    </row>
    <row r="1450" spans="1:13" x14ac:dyDescent="0.2">
      <c r="A1450" s="147" t="s">
        <v>2397</v>
      </c>
      <c r="B1450" s="178">
        <f t="shared" si="89"/>
        <v>46265</v>
      </c>
      <c r="C1450" s="4" t="s">
        <v>9185</v>
      </c>
      <c r="D1450" s="148" t="s">
        <v>1308</v>
      </c>
      <c r="E1450" s="148" t="s">
        <v>125</v>
      </c>
      <c r="F1450" s="149">
        <v>5</v>
      </c>
      <c r="G1450" s="150">
        <v>85</v>
      </c>
      <c r="H1450" s="150">
        <f t="shared" si="90"/>
        <v>425</v>
      </c>
      <c r="I1450" s="37">
        <v>0</v>
      </c>
      <c r="J1450" s="5">
        <f t="shared" si="91"/>
        <v>425</v>
      </c>
      <c r="K1450" s="4" t="s">
        <v>126</v>
      </c>
      <c r="L1450" s="4" t="s">
        <v>127</v>
      </c>
      <c r="M1450" s="156"/>
    </row>
    <row r="1451" spans="1:13" x14ac:dyDescent="0.2">
      <c r="A1451" s="147" t="s">
        <v>2397</v>
      </c>
      <c r="B1451" s="178">
        <f t="shared" si="89"/>
        <v>46265</v>
      </c>
      <c r="C1451" s="4" t="s">
        <v>9186</v>
      </c>
      <c r="D1451" s="148" t="s">
        <v>1309</v>
      </c>
      <c r="E1451" s="148" t="s">
        <v>125</v>
      </c>
      <c r="F1451" s="149">
        <v>10</v>
      </c>
      <c r="G1451" s="150">
        <v>85</v>
      </c>
      <c r="H1451" s="150">
        <f t="shared" si="90"/>
        <v>850</v>
      </c>
      <c r="I1451" s="37">
        <v>0</v>
      </c>
      <c r="J1451" s="5">
        <f t="shared" si="91"/>
        <v>850</v>
      </c>
      <c r="K1451" s="4" t="s">
        <v>126</v>
      </c>
      <c r="L1451" s="4" t="s">
        <v>127</v>
      </c>
      <c r="M1451" s="156"/>
    </row>
    <row r="1452" spans="1:13" x14ac:dyDescent="0.2">
      <c r="A1452" s="147" t="s">
        <v>2397</v>
      </c>
      <c r="B1452" s="178">
        <f t="shared" si="89"/>
        <v>46265</v>
      </c>
      <c r="C1452" s="4" t="s">
        <v>9187</v>
      </c>
      <c r="D1452" s="148" t="s">
        <v>1310</v>
      </c>
      <c r="E1452" s="148" t="s">
        <v>125</v>
      </c>
      <c r="F1452" s="149">
        <v>8</v>
      </c>
      <c r="G1452" s="150">
        <v>85</v>
      </c>
      <c r="H1452" s="150">
        <f t="shared" si="90"/>
        <v>680</v>
      </c>
      <c r="I1452" s="37">
        <v>0</v>
      </c>
      <c r="J1452" s="5">
        <f t="shared" si="91"/>
        <v>680</v>
      </c>
      <c r="K1452" s="4" t="s">
        <v>126</v>
      </c>
      <c r="L1452" s="4" t="s">
        <v>127</v>
      </c>
      <c r="M1452" s="156"/>
    </row>
    <row r="1453" spans="1:13" x14ac:dyDescent="0.2">
      <c r="A1453" s="147" t="s">
        <v>2397</v>
      </c>
      <c r="B1453" s="178">
        <f t="shared" si="89"/>
        <v>46265</v>
      </c>
      <c r="C1453" s="4" t="s">
        <v>9188</v>
      </c>
      <c r="D1453" s="148" t="s">
        <v>139</v>
      </c>
      <c r="E1453" s="148" t="s">
        <v>125</v>
      </c>
      <c r="F1453" s="149">
        <v>1.5</v>
      </c>
      <c r="G1453" s="150">
        <v>86</v>
      </c>
      <c r="H1453" s="150">
        <f t="shared" si="90"/>
        <v>129</v>
      </c>
      <c r="I1453" s="37">
        <v>0</v>
      </c>
      <c r="J1453" s="5">
        <f t="shared" si="91"/>
        <v>129</v>
      </c>
      <c r="K1453" s="4" t="s">
        <v>126</v>
      </c>
      <c r="L1453" s="4" t="s">
        <v>127</v>
      </c>
      <c r="M1453" s="156"/>
    </row>
    <row r="1454" spans="1:13" x14ac:dyDescent="0.2">
      <c r="A1454" s="147" t="s">
        <v>2397</v>
      </c>
      <c r="B1454" s="178">
        <f t="shared" si="89"/>
        <v>46265</v>
      </c>
      <c r="C1454" s="4" t="s">
        <v>9189</v>
      </c>
      <c r="D1454" s="148" t="s">
        <v>1307</v>
      </c>
      <c r="E1454" s="148" t="s">
        <v>125</v>
      </c>
      <c r="F1454" s="149">
        <v>40</v>
      </c>
      <c r="G1454" s="150">
        <v>86</v>
      </c>
      <c r="H1454" s="150">
        <f t="shared" si="90"/>
        <v>3440</v>
      </c>
      <c r="I1454" s="37">
        <v>0</v>
      </c>
      <c r="J1454" s="5">
        <f t="shared" si="91"/>
        <v>3440</v>
      </c>
      <c r="K1454" s="4" t="s">
        <v>126</v>
      </c>
      <c r="L1454" s="4" t="s">
        <v>127</v>
      </c>
      <c r="M1454" s="156"/>
    </row>
    <row r="1455" spans="1:13" x14ac:dyDescent="0.2">
      <c r="A1455" s="147" t="s">
        <v>2397</v>
      </c>
      <c r="B1455" s="178">
        <f t="shared" si="89"/>
        <v>46265</v>
      </c>
      <c r="C1455" s="4" t="s">
        <v>9189</v>
      </c>
      <c r="D1455" s="148" t="s">
        <v>1307</v>
      </c>
      <c r="E1455" s="148" t="s">
        <v>125</v>
      </c>
      <c r="F1455" s="149">
        <v>30</v>
      </c>
      <c r="G1455" s="150">
        <v>85</v>
      </c>
      <c r="H1455" s="150">
        <f t="shared" si="90"/>
        <v>2550</v>
      </c>
      <c r="I1455" s="37">
        <v>0</v>
      </c>
      <c r="J1455" s="5">
        <f t="shared" si="91"/>
        <v>2550</v>
      </c>
      <c r="K1455" s="4" t="s">
        <v>126</v>
      </c>
      <c r="L1455" s="4" t="s">
        <v>127</v>
      </c>
      <c r="M1455" s="156"/>
    </row>
    <row r="1456" spans="1:13" x14ac:dyDescent="0.2">
      <c r="A1456" s="147" t="s">
        <v>2397</v>
      </c>
      <c r="B1456" s="178">
        <f t="shared" si="89"/>
        <v>46265</v>
      </c>
      <c r="C1456" s="4" t="s">
        <v>9189</v>
      </c>
      <c r="D1456" s="148" t="s">
        <v>1307</v>
      </c>
      <c r="E1456" s="148" t="s">
        <v>131</v>
      </c>
      <c r="F1456" s="149">
        <v>1</v>
      </c>
      <c r="G1456" s="150">
        <v>80</v>
      </c>
      <c r="H1456" s="150">
        <f t="shared" si="90"/>
        <v>80</v>
      </c>
      <c r="I1456" s="37">
        <v>0</v>
      </c>
      <c r="J1456" s="5">
        <f t="shared" si="91"/>
        <v>80</v>
      </c>
      <c r="K1456" s="4" t="s">
        <v>126</v>
      </c>
      <c r="L1456" s="4" t="s">
        <v>127</v>
      </c>
      <c r="M1456" s="156"/>
    </row>
    <row r="1457" spans="1:13" x14ac:dyDescent="0.2">
      <c r="A1457" s="147" t="s">
        <v>2397</v>
      </c>
      <c r="B1457" s="178">
        <f t="shared" si="89"/>
        <v>46265</v>
      </c>
      <c r="C1457" s="4" t="s">
        <v>9190</v>
      </c>
      <c r="D1457" s="148" t="s">
        <v>145</v>
      </c>
      <c r="E1457" s="148" t="s">
        <v>125</v>
      </c>
      <c r="F1457" s="149">
        <v>20</v>
      </c>
      <c r="G1457" s="150">
        <v>95</v>
      </c>
      <c r="H1457" s="150">
        <f t="shared" si="90"/>
        <v>1900</v>
      </c>
      <c r="I1457" s="37">
        <v>0</v>
      </c>
      <c r="J1457" s="5">
        <f t="shared" si="91"/>
        <v>1900</v>
      </c>
      <c r="K1457" s="4" t="s">
        <v>126</v>
      </c>
      <c r="L1457" s="4" t="s">
        <v>127</v>
      </c>
      <c r="M1457" s="156"/>
    </row>
    <row r="1458" spans="1:13" x14ac:dyDescent="0.2">
      <c r="A1458" s="147" t="s">
        <v>2397</v>
      </c>
      <c r="B1458" s="178">
        <f t="shared" si="89"/>
        <v>46265</v>
      </c>
      <c r="C1458" s="4" t="s">
        <v>9191</v>
      </c>
      <c r="D1458" s="148" t="s">
        <v>1311</v>
      </c>
      <c r="E1458" s="148" t="s">
        <v>125</v>
      </c>
      <c r="F1458" s="149">
        <v>12</v>
      </c>
      <c r="G1458" s="150">
        <v>85</v>
      </c>
      <c r="H1458" s="150">
        <f t="shared" si="90"/>
        <v>1020</v>
      </c>
      <c r="I1458" s="37">
        <v>0</v>
      </c>
      <c r="J1458" s="5">
        <f t="shared" si="91"/>
        <v>1020</v>
      </c>
      <c r="K1458" s="4" t="s">
        <v>126</v>
      </c>
      <c r="L1458" s="4" t="s">
        <v>127</v>
      </c>
      <c r="M1458" s="156"/>
    </row>
    <row r="1459" spans="1:13" x14ac:dyDescent="0.2">
      <c r="A1459" s="147" t="s">
        <v>2397</v>
      </c>
      <c r="B1459" s="178">
        <f t="shared" si="89"/>
        <v>46265</v>
      </c>
      <c r="C1459" s="4" t="s">
        <v>9192</v>
      </c>
      <c r="D1459" s="148" t="s">
        <v>147</v>
      </c>
      <c r="E1459" s="148" t="s">
        <v>125</v>
      </c>
      <c r="F1459" s="149">
        <v>30</v>
      </c>
      <c r="G1459" s="150">
        <v>85</v>
      </c>
      <c r="H1459" s="150">
        <f t="shared" si="90"/>
        <v>2550</v>
      </c>
      <c r="I1459" s="37">
        <v>0</v>
      </c>
      <c r="J1459" s="5">
        <f t="shared" si="91"/>
        <v>2550</v>
      </c>
      <c r="K1459" s="4" t="s">
        <v>126</v>
      </c>
      <c r="L1459" s="4" t="s">
        <v>127</v>
      </c>
      <c r="M1459" s="156"/>
    </row>
    <row r="1460" spans="1:13" x14ac:dyDescent="0.2">
      <c r="A1460" s="147" t="s">
        <v>2397</v>
      </c>
      <c r="B1460" s="178">
        <f t="shared" si="89"/>
        <v>46265</v>
      </c>
      <c r="C1460" s="4" t="s">
        <v>9193</v>
      </c>
      <c r="D1460" s="148" t="s">
        <v>1312</v>
      </c>
      <c r="E1460" s="148" t="s">
        <v>125</v>
      </c>
      <c r="F1460" s="149">
        <v>15</v>
      </c>
      <c r="G1460" s="150">
        <v>85</v>
      </c>
      <c r="H1460" s="150">
        <f t="shared" si="90"/>
        <v>1275</v>
      </c>
      <c r="I1460" s="37">
        <v>0</v>
      </c>
      <c r="J1460" s="5">
        <f t="shared" si="91"/>
        <v>1275</v>
      </c>
      <c r="K1460" s="4" t="s">
        <v>126</v>
      </c>
      <c r="L1460" s="4" t="s">
        <v>127</v>
      </c>
      <c r="M1460" s="156"/>
    </row>
    <row r="1461" spans="1:13" x14ac:dyDescent="0.2">
      <c r="A1461" s="147" t="s">
        <v>2397</v>
      </c>
      <c r="B1461" s="178">
        <f t="shared" si="89"/>
        <v>46265</v>
      </c>
      <c r="C1461" s="4" t="s">
        <v>9194</v>
      </c>
      <c r="D1461" s="148" t="s">
        <v>264</v>
      </c>
      <c r="E1461" s="148" t="s">
        <v>125</v>
      </c>
      <c r="F1461" s="149">
        <v>2</v>
      </c>
      <c r="G1461" s="150">
        <v>100</v>
      </c>
      <c r="H1461" s="150">
        <f t="shared" si="90"/>
        <v>200</v>
      </c>
      <c r="I1461" s="37">
        <v>0</v>
      </c>
      <c r="J1461" s="5">
        <f t="shared" si="91"/>
        <v>200</v>
      </c>
      <c r="K1461" s="4" t="s">
        <v>126</v>
      </c>
      <c r="L1461" s="4" t="s">
        <v>127</v>
      </c>
      <c r="M1461" s="156"/>
    </row>
    <row r="1462" spans="1:13" x14ac:dyDescent="0.2">
      <c r="A1462" s="147" t="s">
        <v>2397</v>
      </c>
      <c r="B1462" s="178">
        <f t="shared" si="89"/>
        <v>46265</v>
      </c>
      <c r="C1462" s="4" t="s">
        <v>9195</v>
      </c>
      <c r="D1462" s="148" t="s">
        <v>1306</v>
      </c>
      <c r="E1462" s="148" t="s">
        <v>125</v>
      </c>
      <c r="F1462" s="149">
        <v>20</v>
      </c>
      <c r="G1462" s="150">
        <v>85</v>
      </c>
      <c r="H1462" s="150">
        <f t="shared" si="90"/>
        <v>1700</v>
      </c>
      <c r="I1462" s="37">
        <v>0</v>
      </c>
      <c r="J1462" s="5">
        <f t="shared" si="91"/>
        <v>1700</v>
      </c>
      <c r="K1462" s="4" t="s">
        <v>126</v>
      </c>
      <c r="L1462" s="4" t="s">
        <v>127</v>
      </c>
      <c r="M1462" s="156"/>
    </row>
    <row r="1463" spans="1:13" x14ac:dyDescent="0.2">
      <c r="A1463" s="147" t="s">
        <v>2397</v>
      </c>
      <c r="B1463" s="178">
        <f t="shared" si="89"/>
        <v>46265</v>
      </c>
      <c r="C1463" s="4" t="s">
        <v>9196</v>
      </c>
      <c r="D1463" s="148" t="s">
        <v>151</v>
      </c>
      <c r="E1463" s="148" t="s">
        <v>125</v>
      </c>
      <c r="F1463" s="149">
        <v>5</v>
      </c>
      <c r="G1463" s="150">
        <v>85</v>
      </c>
      <c r="H1463" s="150">
        <f t="shared" si="90"/>
        <v>425</v>
      </c>
      <c r="I1463" s="37">
        <v>0</v>
      </c>
      <c r="J1463" s="5">
        <f t="shared" si="91"/>
        <v>425</v>
      </c>
      <c r="K1463" s="4" t="s">
        <v>126</v>
      </c>
      <c r="L1463" s="4" t="s">
        <v>127</v>
      </c>
      <c r="M1463" s="156"/>
    </row>
    <row r="1464" spans="1:13" x14ac:dyDescent="0.2">
      <c r="A1464" s="147" t="s">
        <v>2398</v>
      </c>
      <c r="B1464" s="178">
        <f t="shared" si="89"/>
        <v>46266</v>
      </c>
      <c r="C1464" s="4" t="s">
        <v>9197</v>
      </c>
      <c r="D1464" s="148" t="s">
        <v>1302</v>
      </c>
      <c r="E1464" s="148" t="s">
        <v>125</v>
      </c>
      <c r="F1464" s="149">
        <v>60</v>
      </c>
      <c r="G1464" s="150">
        <v>85</v>
      </c>
      <c r="H1464" s="150">
        <f t="shared" si="90"/>
        <v>5100</v>
      </c>
      <c r="I1464" s="37">
        <v>0</v>
      </c>
      <c r="J1464" s="5">
        <f t="shared" si="91"/>
        <v>5100</v>
      </c>
      <c r="K1464" s="4" t="s">
        <v>126</v>
      </c>
      <c r="L1464" s="4" t="s">
        <v>127</v>
      </c>
      <c r="M1464" s="156"/>
    </row>
    <row r="1465" spans="1:13" x14ac:dyDescent="0.2">
      <c r="A1465" s="147" t="s">
        <v>2398</v>
      </c>
      <c r="B1465" s="178">
        <f t="shared" si="89"/>
        <v>46266</v>
      </c>
      <c r="C1465" s="4" t="s">
        <v>9197</v>
      </c>
      <c r="D1465" s="148" t="s">
        <v>1302</v>
      </c>
      <c r="E1465" s="148" t="s">
        <v>131</v>
      </c>
      <c r="F1465" s="149">
        <v>1</v>
      </c>
      <c r="G1465" s="150">
        <v>80</v>
      </c>
      <c r="H1465" s="150">
        <f t="shared" si="90"/>
        <v>80</v>
      </c>
      <c r="I1465" s="37">
        <v>0</v>
      </c>
      <c r="J1465" s="5">
        <f t="shared" si="91"/>
        <v>80</v>
      </c>
      <c r="K1465" s="4" t="s">
        <v>126</v>
      </c>
      <c r="L1465" s="4" t="s">
        <v>127</v>
      </c>
      <c r="M1465" s="156"/>
    </row>
    <row r="1466" spans="1:13" x14ac:dyDescent="0.2">
      <c r="A1466" s="147" t="s">
        <v>2398</v>
      </c>
      <c r="B1466" s="178">
        <f t="shared" si="89"/>
        <v>46266</v>
      </c>
      <c r="C1466" s="4" t="s">
        <v>9199</v>
      </c>
      <c r="D1466" s="148" t="s">
        <v>1305</v>
      </c>
      <c r="E1466" s="148" t="s">
        <v>125</v>
      </c>
      <c r="F1466" s="149">
        <v>40</v>
      </c>
      <c r="G1466" s="150">
        <v>85</v>
      </c>
      <c r="H1466" s="150">
        <f t="shared" si="90"/>
        <v>3400</v>
      </c>
      <c r="I1466" s="37">
        <v>0</v>
      </c>
      <c r="J1466" s="5">
        <f t="shared" si="91"/>
        <v>3400</v>
      </c>
      <c r="K1466" s="4" t="s">
        <v>126</v>
      </c>
      <c r="L1466" s="4" t="s">
        <v>127</v>
      </c>
      <c r="M1466" s="156"/>
    </row>
    <row r="1467" spans="1:13" x14ac:dyDescent="0.2">
      <c r="A1467" s="147" t="s">
        <v>2398</v>
      </c>
      <c r="B1467" s="178">
        <f t="shared" si="89"/>
        <v>46266</v>
      </c>
      <c r="C1467" s="4" t="s">
        <v>9200</v>
      </c>
      <c r="D1467" s="148" t="s">
        <v>9103</v>
      </c>
      <c r="E1467" s="148" t="s">
        <v>125</v>
      </c>
      <c r="F1467" s="149">
        <v>30</v>
      </c>
      <c r="G1467" s="150">
        <v>85</v>
      </c>
      <c r="H1467" s="150">
        <f t="shared" si="90"/>
        <v>2550</v>
      </c>
      <c r="I1467" s="37">
        <v>0</v>
      </c>
      <c r="J1467" s="5">
        <f t="shared" si="91"/>
        <v>2550</v>
      </c>
      <c r="K1467" s="4" t="s">
        <v>126</v>
      </c>
      <c r="L1467" s="4" t="s">
        <v>127</v>
      </c>
      <c r="M1467" s="156"/>
    </row>
    <row r="1468" spans="1:13" x14ac:dyDescent="0.2">
      <c r="A1468" s="147" t="s">
        <v>2398</v>
      </c>
      <c r="B1468" s="178">
        <f t="shared" si="89"/>
        <v>46266</v>
      </c>
      <c r="C1468" s="4" t="s">
        <v>9201</v>
      </c>
      <c r="D1468" s="148" t="s">
        <v>1309</v>
      </c>
      <c r="E1468" s="148" t="s">
        <v>125</v>
      </c>
      <c r="F1468" s="149">
        <v>10</v>
      </c>
      <c r="G1468" s="150">
        <v>85</v>
      </c>
      <c r="H1468" s="150">
        <f t="shared" si="90"/>
        <v>850</v>
      </c>
      <c r="I1468" s="37">
        <v>0</v>
      </c>
      <c r="J1468" s="5">
        <f t="shared" si="91"/>
        <v>850</v>
      </c>
      <c r="K1468" s="4" t="s">
        <v>126</v>
      </c>
      <c r="L1468" s="4" t="s">
        <v>127</v>
      </c>
      <c r="M1468" s="156"/>
    </row>
    <row r="1469" spans="1:13" x14ac:dyDescent="0.2">
      <c r="A1469" s="147" t="s">
        <v>2398</v>
      </c>
      <c r="B1469" s="178">
        <f t="shared" si="89"/>
        <v>46266</v>
      </c>
      <c r="C1469" s="4" t="s">
        <v>9202</v>
      </c>
      <c r="D1469" s="148" t="s">
        <v>1306</v>
      </c>
      <c r="E1469" s="148" t="s">
        <v>125</v>
      </c>
      <c r="F1469" s="149">
        <v>25</v>
      </c>
      <c r="G1469" s="150">
        <v>85</v>
      </c>
      <c r="H1469" s="150">
        <f t="shared" si="90"/>
        <v>2125</v>
      </c>
      <c r="I1469" s="37">
        <v>0</v>
      </c>
      <c r="J1469" s="5">
        <f t="shared" si="91"/>
        <v>2125</v>
      </c>
      <c r="K1469" s="4" t="s">
        <v>126</v>
      </c>
      <c r="L1469" s="4" t="s">
        <v>127</v>
      </c>
      <c r="M1469" s="156"/>
    </row>
    <row r="1470" spans="1:13" x14ac:dyDescent="0.2">
      <c r="A1470" s="147" t="s">
        <v>2398</v>
      </c>
      <c r="B1470" s="178">
        <f t="shared" si="89"/>
        <v>46266</v>
      </c>
      <c r="C1470" s="4" t="s">
        <v>9203</v>
      </c>
      <c r="D1470" s="148" t="s">
        <v>1307</v>
      </c>
      <c r="E1470" s="148" t="s">
        <v>125</v>
      </c>
      <c r="F1470" s="149">
        <v>40</v>
      </c>
      <c r="G1470" s="150">
        <v>86</v>
      </c>
      <c r="H1470" s="150">
        <f t="shared" si="90"/>
        <v>3440</v>
      </c>
      <c r="I1470" s="37">
        <v>0</v>
      </c>
      <c r="J1470" s="5">
        <f t="shared" si="91"/>
        <v>3440</v>
      </c>
      <c r="K1470" s="4" t="s">
        <v>126</v>
      </c>
      <c r="L1470" s="4" t="s">
        <v>127</v>
      </c>
      <c r="M1470" s="156"/>
    </row>
    <row r="1471" spans="1:13" x14ac:dyDescent="0.2">
      <c r="A1471" s="147" t="s">
        <v>2398</v>
      </c>
      <c r="B1471" s="178">
        <f t="shared" si="89"/>
        <v>46266</v>
      </c>
      <c r="C1471" s="4" t="s">
        <v>9203</v>
      </c>
      <c r="D1471" s="148" t="s">
        <v>1307</v>
      </c>
      <c r="E1471" s="148" t="s">
        <v>125</v>
      </c>
      <c r="F1471" s="149">
        <v>45</v>
      </c>
      <c r="G1471" s="150">
        <v>85</v>
      </c>
      <c r="H1471" s="150">
        <f t="shared" si="90"/>
        <v>3825</v>
      </c>
      <c r="I1471" s="37">
        <v>0</v>
      </c>
      <c r="J1471" s="5">
        <f t="shared" si="91"/>
        <v>3825</v>
      </c>
      <c r="K1471" s="4" t="s">
        <v>126</v>
      </c>
      <c r="L1471" s="4" t="s">
        <v>127</v>
      </c>
      <c r="M1471" s="156"/>
    </row>
    <row r="1472" spans="1:13" x14ac:dyDescent="0.2">
      <c r="A1472" s="147" t="s">
        <v>2398</v>
      </c>
      <c r="B1472" s="178">
        <f t="shared" si="89"/>
        <v>46266</v>
      </c>
      <c r="C1472" s="4" t="s">
        <v>9203</v>
      </c>
      <c r="D1472" s="148" t="s">
        <v>1307</v>
      </c>
      <c r="E1472" s="148" t="s">
        <v>318</v>
      </c>
      <c r="F1472" s="149">
        <v>5</v>
      </c>
      <c r="G1472" s="150">
        <v>1200</v>
      </c>
      <c r="H1472" s="150">
        <f t="shared" si="90"/>
        <v>6000</v>
      </c>
      <c r="I1472" s="37">
        <v>0</v>
      </c>
      <c r="J1472" s="5">
        <f t="shared" si="91"/>
        <v>6000</v>
      </c>
      <c r="K1472" s="4" t="s">
        <v>126</v>
      </c>
      <c r="L1472" s="4" t="s">
        <v>127</v>
      </c>
      <c r="M1472" s="156"/>
    </row>
    <row r="1473" spans="1:13" x14ac:dyDescent="0.2">
      <c r="A1473" s="147" t="s">
        <v>2398</v>
      </c>
      <c r="B1473" s="178">
        <f t="shared" si="89"/>
        <v>46266</v>
      </c>
      <c r="C1473" s="4" t="s">
        <v>9203</v>
      </c>
      <c r="D1473" s="148" t="s">
        <v>1307</v>
      </c>
      <c r="E1473" s="148" t="s">
        <v>131</v>
      </c>
      <c r="F1473" s="149">
        <v>1</v>
      </c>
      <c r="G1473" s="150">
        <v>80</v>
      </c>
      <c r="H1473" s="150">
        <f t="shared" si="90"/>
        <v>80</v>
      </c>
      <c r="I1473" s="37">
        <v>0</v>
      </c>
      <c r="J1473" s="5">
        <f t="shared" si="91"/>
        <v>80</v>
      </c>
      <c r="K1473" s="4" t="s">
        <v>126</v>
      </c>
      <c r="L1473" s="4" t="s">
        <v>127</v>
      </c>
      <c r="M1473" s="156"/>
    </row>
    <row r="1474" spans="1:13" x14ac:dyDescent="0.2">
      <c r="A1474" s="147" t="s">
        <v>2398</v>
      </c>
      <c r="B1474" s="178">
        <f t="shared" si="89"/>
        <v>46266</v>
      </c>
      <c r="C1474" s="4" t="s">
        <v>9204</v>
      </c>
      <c r="D1474" s="148" t="s">
        <v>1311</v>
      </c>
      <c r="E1474" s="148" t="s">
        <v>125</v>
      </c>
      <c r="F1474" s="149">
        <v>5</v>
      </c>
      <c r="G1474" s="150">
        <v>85</v>
      </c>
      <c r="H1474" s="150">
        <f t="shared" si="90"/>
        <v>425</v>
      </c>
      <c r="I1474" s="37">
        <v>0</v>
      </c>
      <c r="J1474" s="5">
        <f t="shared" si="91"/>
        <v>425</v>
      </c>
      <c r="K1474" s="4" t="s">
        <v>126</v>
      </c>
      <c r="L1474" s="4" t="s">
        <v>127</v>
      </c>
      <c r="M1474" s="156"/>
    </row>
    <row r="1475" spans="1:13" x14ac:dyDescent="0.2">
      <c r="A1475" s="147" t="s">
        <v>2398</v>
      </c>
      <c r="B1475" s="178">
        <f t="shared" si="89"/>
        <v>46266</v>
      </c>
      <c r="C1475" s="4" t="s">
        <v>9205</v>
      </c>
      <c r="D1475" s="148" t="s">
        <v>1312</v>
      </c>
      <c r="E1475" s="148" t="s">
        <v>125</v>
      </c>
      <c r="F1475" s="149">
        <v>15</v>
      </c>
      <c r="G1475" s="150">
        <v>85</v>
      </c>
      <c r="H1475" s="150">
        <f t="shared" si="90"/>
        <v>1275</v>
      </c>
      <c r="I1475" s="37">
        <v>0</v>
      </c>
      <c r="J1475" s="5">
        <f t="shared" si="91"/>
        <v>1275</v>
      </c>
      <c r="K1475" s="4" t="s">
        <v>126</v>
      </c>
      <c r="L1475" s="4" t="s">
        <v>127</v>
      </c>
      <c r="M1475" s="156"/>
    </row>
    <row r="1476" spans="1:13" x14ac:dyDescent="0.2">
      <c r="A1476" s="147" t="s">
        <v>2398</v>
      </c>
      <c r="B1476" s="178">
        <f t="shared" si="89"/>
        <v>46266</v>
      </c>
      <c r="C1476" s="4" t="s">
        <v>9206</v>
      </c>
      <c r="D1476" s="148" t="s">
        <v>141</v>
      </c>
      <c r="E1476" s="148" t="s">
        <v>125</v>
      </c>
      <c r="F1476" s="149">
        <v>25</v>
      </c>
      <c r="G1476" s="150">
        <v>86</v>
      </c>
      <c r="H1476" s="150">
        <f t="shared" si="90"/>
        <v>2150</v>
      </c>
      <c r="I1476" s="37">
        <v>0</v>
      </c>
      <c r="J1476" s="5">
        <f t="shared" si="91"/>
        <v>2150</v>
      </c>
      <c r="K1476" s="4" t="s">
        <v>126</v>
      </c>
      <c r="L1476" s="4" t="s">
        <v>127</v>
      </c>
      <c r="M1476" s="156"/>
    </row>
    <row r="1477" spans="1:13" x14ac:dyDescent="0.2">
      <c r="A1477" s="147" t="s">
        <v>2398</v>
      </c>
      <c r="B1477" s="178">
        <f t="shared" si="89"/>
        <v>46266</v>
      </c>
      <c r="C1477" s="4" t="s">
        <v>9207</v>
      </c>
      <c r="D1477" s="148" t="s">
        <v>139</v>
      </c>
      <c r="E1477" s="148" t="s">
        <v>125</v>
      </c>
      <c r="F1477" s="149">
        <v>1.5</v>
      </c>
      <c r="G1477" s="150">
        <v>86</v>
      </c>
      <c r="H1477" s="150">
        <f t="shared" si="90"/>
        <v>129</v>
      </c>
      <c r="I1477" s="37">
        <v>0</v>
      </c>
      <c r="J1477" s="5">
        <f t="shared" si="91"/>
        <v>129</v>
      </c>
      <c r="K1477" s="4" t="s">
        <v>126</v>
      </c>
      <c r="L1477" s="4" t="s">
        <v>127</v>
      </c>
      <c r="M1477" s="156"/>
    </row>
    <row r="1478" spans="1:13" x14ac:dyDescent="0.2">
      <c r="A1478" s="147" t="s">
        <v>2398</v>
      </c>
      <c r="B1478" s="178">
        <f t="shared" si="89"/>
        <v>46266</v>
      </c>
      <c r="C1478" s="4" t="s">
        <v>9208</v>
      </c>
      <c r="D1478" s="148" t="s">
        <v>1310</v>
      </c>
      <c r="E1478" s="148" t="s">
        <v>125</v>
      </c>
      <c r="F1478" s="149">
        <v>8</v>
      </c>
      <c r="G1478" s="150">
        <v>85</v>
      </c>
      <c r="H1478" s="150">
        <f t="shared" si="90"/>
        <v>680</v>
      </c>
      <c r="I1478" s="37">
        <v>0</v>
      </c>
      <c r="J1478" s="5">
        <f t="shared" si="91"/>
        <v>680</v>
      </c>
      <c r="K1478" s="4" t="s">
        <v>126</v>
      </c>
      <c r="L1478" s="4" t="s">
        <v>127</v>
      </c>
      <c r="M1478" s="156"/>
    </row>
    <row r="1479" spans="1:13" x14ac:dyDescent="0.2">
      <c r="A1479" s="147" t="s">
        <v>2398</v>
      </c>
      <c r="B1479" s="178">
        <f t="shared" si="89"/>
        <v>46266</v>
      </c>
      <c r="C1479" s="4" t="s">
        <v>9209</v>
      </c>
      <c r="D1479" s="148" t="s">
        <v>145</v>
      </c>
      <c r="E1479" s="148" t="s">
        <v>125</v>
      </c>
      <c r="F1479" s="149">
        <v>20</v>
      </c>
      <c r="G1479" s="150">
        <v>95</v>
      </c>
      <c r="H1479" s="150">
        <f t="shared" si="90"/>
        <v>1900</v>
      </c>
      <c r="I1479" s="37">
        <v>0</v>
      </c>
      <c r="J1479" s="5">
        <f t="shared" si="91"/>
        <v>1900</v>
      </c>
      <c r="K1479" s="4" t="s">
        <v>126</v>
      </c>
      <c r="L1479" s="4" t="s">
        <v>127</v>
      </c>
      <c r="M1479" s="156"/>
    </row>
    <row r="1480" spans="1:13" x14ac:dyDescent="0.2">
      <c r="A1480" s="147" t="s">
        <v>2398</v>
      </c>
      <c r="B1480" s="178">
        <f t="shared" si="89"/>
        <v>46266</v>
      </c>
      <c r="C1480" s="4" t="s">
        <v>9210</v>
      </c>
      <c r="D1480" s="148" t="s">
        <v>147</v>
      </c>
      <c r="E1480" s="148" t="s">
        <v>125</v>
      </c>
      <c r="F1480" s="149">
        <v>27</v>
      </c>
      <c r="G1480" s="150">
        <v>85</v>
      </c>
      <c r="H1480" s="150">
        <f t="shared" si="90"/>
        <v>2295</v>
      </c>
      <c r="I1480" s="37">
        <v>0</v>
      </c>
      <c r="J1480" s="5">
        <f t="shared" si="91"/>
        <v>2295</v>
      </c>
      <c r="K1480" s="4" t="s">
        <v>126</v>
      </c>
      <c r="L1480" s="4" t="s">
        <v>127</v>
      </c>
      <c r="M1480" s="156"/>
    </row>
    <row r="1481" spans="1:13" x14ac:dyDescent="0.2">
      <c r="A1481" s="147" t="s">
        <v>2398</v>
      </c>
      <c r="B1481" s="178">
        <f t="shared" si="89"/>
        <v>46266</v>
      </c>
      <c r="C1481" s="4" t="s">
        <v>9210</v>
      </c>
      <c r="D1481" s="148" t="s">
        <v>147</v>
      </c>
      <c r="E1481" s="148" t="s">
        <v>318</v>
      </c>
      <c r="F1481" s="149">
        <v>0.5</v>
      </c>
      <c r="G1481" s="150">
        <v>1200</v>
      </c>
      <c r="H1481" s="150">
        <f t="shared" si="90"/>
        <v>600</v>
      </c>
      <c r="I1481" s="37">
        <v>0</v>
      </c>
      <c r="J1481" s="5">
        <f t="shared" si="91"/>
        <v>600</v>
      </c>
      <c r="K1481" s="4" t="s">
        <v>126</v>
      </c>
      <c r="L1481" s="4" t="s">
        <v>127</v>
      </c>
      <c r="M1481" s="156"/>
    </row>
    <row r="1482" spans="1:13" x14ac:dyDescent="0.2">
      <c r="A1482" s="147" t="s">
        <v>2398</v>
      </c>
      <c r="B1482" s="178">
        <f t="shared" si="89"/>
        <v>46266</v>
      </c>
      <c r="C1482" s="4" t="s">
        <v>9211</v>
      </c>
      <c r="D1482" s="148" t="s">
        <v>151</v>
      </c>
      <c r="E1482" s="148" t="s">
        <v>125</v>
      </c>
      <c r="F1482" s="149">
        <v>5</v>
      </c>
      <c r="G1482" s="150">
        <v>85</v>
      </c>
      <c r="H1482" s="150">
        <f t="shared" si="90"/>
        <v>425</v>
      </c>
      <c r="I1482" s="37">
        <v>0</v>
      </c>
      <c r="J1482" s="5">
        <f t="shared" si="91"/>
        <v>425</v>
      </c>
      <c r="K1482" s="4" t="s">
        <v>126</v>
      </c>
      <c r="L1482" s="4" t="s">
        <v>127</v>
      </c>
      <c r="M1482" s="156"/>
    </row>
    <row r="1483" spans="1:13" x14ac:dyDescent="0.2">
      <c r="A1483" s="147" t="s">
        <v>2398</v>
      </c>
      <c r="B1483" s="178">
        <f t="shared" si="89"/>
        <v>46266</v>
      </c>
      <c r="C1483" s="4" t="s">
        <v>9212</v>
      </c>
      <c r="D1483" s="148" t="s">
        <v>264</v>
      </c>
      <c r="E1483" s="148" t="s">
        <v>125</v>
      </c>
      <c r="F1483" s="149">
        <v>2</v>
      </c>
      <c r="G1483" s="150">
        <v>100</v>
      </c>
      <c r="H1483" s="150">
        <f t="shared" si="90"/>
        <v>200</v>
      </c>
      <c r="I1483" s="37">
        <v>0</v>
      </c>
      <c r="J1483" s="5">
        <f t="shared" si="91"/>
        <v>200</v>
      </c>
      <c r="K1483" s="4" t="s">
        <v>126</v>
      </c>
      <c r="L1483" s="4" t="s">
        <v>127</v>
      </c>
      <c r="M1483" s="156"/>
    </row>
    <row r="1484" spans="1:13" x14ac:dyDescent="0.2">
      <c r="A1484" s="147" t="s">
        <v>2398</v>
      </c>
      <c r="B1484" s="178">
        <f>IF(A1484="","",IF(ISNUMBER(A1484),IFERROR(VLOOKUP(TEXT(A1484,"yyyy/mm/dd"),BSAD,2,FALSE),""),IFERROR(VLOOKUP(A1484,BSAD,2,FALSE),"")))</f>
        <v>46266</v>
      </c>
      <c r="C1484" s="4" t="s">
        <v>9198</v>
      </c>
      <c r="D1484" s="148" t="s">
        <v>153</v>
      </c>
      <c r="E1484" s="148" t="s">
        <v>125</v>
      </c>
      <c r="F1484" s="149">
        <v>2.5</v>
      </c>
      <c r="G1484" s="150">
        <v>100</v>
      </c>
      <c r="H1484" s="150">
        <f>IF($F1484="","",$F1484*$G1484)</f>
        <v>250</v>
      </c>
      <c r="I1484" s="37">
        <v>0</v>
      </c>
      <c r="J1484" s="5">
        <f>IF($F1484="","",$H1484*(1-$I1484/100))</f>
        <v>250</v>
      </c>
      <c r="K1484" s="4" t="s">
        <v>126</v>
      </c>
      <c r="L1484" s="4" t="s">
        <v>127</v>
      </c>
      <c r="M1484" s="156"/>
    </row>
    <row r="1485" spans="1:13" x14ac:dyDescent="0.2">
      <c r="A1485" s="147" t="s">
        <v>2399</v>
      </c>
      <c r="B1485" s="178">
        <f t="shared" si="89"/>
        <v>46267</v>
      </c>
      <c r="C1485" s="4" t="s">
        <v>9213</v>
      </c>
      <c r="D1485" s="148" t="s">
        <v>1305</v>
      </c>
      <c r="E1485" s="148" t="s">
        <v>125</v>
      </c>
      <c r="F1485" s="149">
        <v>50</v>
      </c>
      <c r="G1485" s="150">
        <v>85</v>
      </c>
      <c r="H1485" s="150">
        <f t="shared" si="90"/>
        <v>4250</v>
      </c>
      <c r="I1485" s="37">
        <v>0</v>
      </c>
      <c r="J1485" s="5">
        <f t="shared" si="91"/>
        <v>4250</v>
      </c>
      <c r="K1485" s="4" t="s">
        <v>126</v>
      </c>
      <c r="L1485" s="4" t="s">
        <v>127</v>
      </c>
      <c r="M1485" s="156"/>
    </row>
    <row r="1486" spans="1:13" x14ac:dyDescent="0.2">
      <c r="A1486" s="147" t="s">
        <v>2399</v>
      </c>
      <c r="B1486" s="178">
        <f t="shared" si="89"/>
        <v>46267</v>
      </c>
      <c r="C1486" s="4" t="s">
        <v>9214</v>
      </c>
      <c r="D1486" s="148" t="s">
        <v>134</v>
      </c>
      <c r="E1486" s="148" t="s">
        <v>125</v>
      </c>
      <c r="F1486" s="149">
        <v>10</v>
      </c>
      <c r="G1486" s="150">
        <v>85</v>
      </c>
      <c r="H1486" s="150">
        <f t="shared" si="90"/>
        <v>850</v>
      </c>
      <c r="I1486" s="37">
        <v>0</v>
      </c>
      <c r="J1486" s="5">
        <f t="shared" si="91"/>
        <v>850</v>
      </c>
      <c r="K1486" s="4" t="s">
        <v>126</v>
      </c>
      <c r="L1486" s="4" t="s">
        <v>127</v>
      </c>
      <c r="M1486" s="156"/>
    </row>
    <row r="1487" spans="1:13" x14ac:dyDescent="0.2">
      <c r="A1487" s="147" t="s">
        <v>2399</v>
      </c>
      <c r="B1487" s="178">
        <f t="shared" si="89"/>
        <v>46267</v>
      </c>
      <c r="C1487" s="4" t="s">
        <v>9215</v>
      </c>
      <c r="D1487" s="148" t="s">
        <v>1308</v>
      </c>
      <c r="E1487" s="148" t="s">
        <v>125</v>
      </c>
      <c r="F1487" s="149">
        <v>5</v>
      </c>
      <c r="G1487" s="150">
        <v>85</v>
      </c>
      <c r="H1487" s="150">
        <f t="shared" si="90"/>
        <v>425</v>
      </c>
      <c r="I1487" s="37">
        <v>0</v>
      </c>
      <c r="J1487" s="5">
        <f t="shared" si="91"/>
        <v>425</v>
      </c>
      <c r="K1487" s="4" t="s">
        <v>126</v>
      </c>
      <c r="L1487" s="4" t="s">
        <v>127</v>
      </c>
      <c r="M1487" s="156"/>
    </row>
    <row r="1488" spans="1:13" x14ac:dyDescent="0.2">
      <c r="A1488" s="147" t="s">
        <v>2399</v>
      </c>
      <c r="B1488" s="178">
        <f t="shared" si="89"/>
        <v>46267</v>
      </c>
      <c r="C1488" s="4" t="s">
        <v>9216</v>
      </c>
      <c r="D1488" s="148" t="s">
        <v>1310</v>
      </c>
      <c r="E1488" s="148" t="s">
        <v>125</v>
      </c>
      <c r="F1488" s="149">
        <v>8</v>
      </c>
      <c r="G1488" s="150">
        <v>85</v>
      </c>
      <c r="H1488" s="150">
        <f t="shared" si="90"/>
        <v>680</v>
      </c>
      <c r="I1488" s="37">
        <v>0</v>
      </c>
      <c r="J1488" s="5">
        <f t="shared" si="91"/>
        <v>680</v>
      </c>
      <c r="K1488" s="4" t="s">
        <v>126</v>
      </c>
      <c r="L1488" s="4" t="s">
        <v>127</v>
      </c>
      <c r="M1488" s="156"/>
    </row>
    <row r="1489" spans="1:13" x14ac:dyDescent="0.2">
      <c r="A1489" s="147" t="s">
        <v>2399</v>
      </c>
      <c r="B1489" s="178">
        <f t="shared" si="89"/>
        <v>46267</v>
      </c>
      <c r="C1489" s="4" t="s">
        <v>9217</v>
      </c>
      <c r="D1489" s="148" t="s">
        <v>139</v>
      </c>
      <c r="E1489" s="148" t="s">
        <v>125</v>
      </c>
      <c r="F1489" s="149">
        <v>2.5</v>
      </c>
      <c r="G1489" s="150">
        <v>86</v>
      </c>
      <c r="H1489" s="150">
        <f t="shared" si="90"/>
        <v>215</v>
      </c>
      <c r="I1489" s="37">
        <v>0</v>
      </c>
      <c r="J1489" s="5">
        <f t="shared" si="91"/>
        <v>215</v>
      </c>
      <c r="K1489" s="4" t="s">
        <v>126</v>
      </c>
      <c r="L1489" s="4" t="s">
        <v>127</v>
      </c>
      <c r="M1489" s="156"/>
    </row>
    <row r="1490" spans="1:13" x14ac:dyDescent="0.2">
      <c r="A1490" s="147" t="s">
        <v>2399</v>
      </c>
      <c r="B1490" s="178">
        <f t="shared" si="89"/>
        <v>46267</v>
      </c>
      <c r="C1490" s="4" t="s">
        <v>9218</v>
      </c>
      <c r="D1490" s="148" t="s">
        <v>141</v>
      </c>
      <c r="E1490" s="148" t="s">
        <v>125</v>
      </c>
      <c r="F1490" s="149">
        <v>25</v>
      </c>
      <c r="G1490" s="150">
        <v>86</v>
      </c>
      <c r="H1490" s="150">
        <f t="shared" si="90"/>
        <v>2150</v>
      </c>
      <c r="I1490" s="37">
        <v>0</v>
      </c>
      <c r="J1490" s="5">
        <f t="shared" si="91"/>
        <v>2150</v>
      </c>
      <c r="K1490" s="4" t="s">
        <v>126</v>
      </c>
      <c r="L1490" s="4" t="s">
        <v>127</v>
      </c>
      <c r="M1490" s="156"/>
    </row>
    <row r="1491" spans="1:13" x14ac:dyDescent="0.2">
      <c r="A1491" s="147" t="s">
        <v>2399</v>
      </c>
      <c r="B1491" s="178">
        <f t="shared" ref="B1491:B1555" si="92">IF(A1491="","",IF(ISNUMBER(A1491),IFERROR(VLOOKUP(TEXT(A1491,"yyyy/mm/dd"),BSAD,2,FALSE),""),IFERROR(VLOOKUP(A1491,BSAD,2,FALSE),"")))</f>
        <v>46267</v>
      </c>
      <c r="C1491" s="4" t="s">
        <v>9219</v>
      </c>
      <c r="D1491" s="148" t="s">
        <v>1307</v>
      </c>
      <c r="E1491" s="148" t="s">
        <v>125</v>
      </c>
      <c r="F1491" s="149">
        <v>40</v>
      </c>
      <c r="G1491" s="150">
        <v>86</v>
      </c>
      <c r="H1491" s="150">
        <f t="shared" ref="H1491:H1555" si="93">IF($F1491="","",$F1491*$G1491)</f>
        <v>3440</v>
      </c>
      <c r="I1491" s="37">
        <v>0</v>
      </c>
      <c r="J1491" s="5">
        <f t="shared" ref="J1491:J1555" si="94">IF($F1491="","",$H1491*(1-$I1491/100))</f>
        <v>3440</v>
      </c>
      <c r="K1491" s="4" t="s">
        <v>126</v>
      </c>
      <c r="L1491" s="4" t="s">
        <v>127</v>
      </c>
      <c r="M1491" s="156"/>
    </row>
    <row r="1492" spans="1:13" x14ac:dyDescent="0.2">
      <c r="A1492" s="147" t="s">
        <v>2399</v>
      </c>
      <c r="B1492" s="178">
        <f t="shared" si="92"/>
        <v>46267</v>
      </c>
      <c r="C1492" s="4" t="s">
        <v>9219</v>
      </c>
      <c r="D1492" s="148" t="s">
        <v>1307</v>
      </c>
      <c r="E1492" s="148" t="s">
        <v>125</v>
      </c>
      <c r="F1492" s="149">
        <v>45</v>
      </c>
      <c r="G1492" s="150">
        <v>85</v>
      </c>
      <c r="H1492" s="150">
        <f t="shared" si="93"/>
        <v>3825</v>
      </c>
      <c r="I1492" s="37">
        <v>0</v>
      </c>
      <c r="J1492" s="5">
        <f t="shared" si="94"/>
        <v>3825</v>
      </c>
      <c r="K1492" s="4" t="s">
        <v>126</v>
      </c>
      <c r="L1492" s="4" t="s">
        <v>127</v>
      </c>
      <c r="M1492" s="156"/>
    </row>
    <row r="1493" spans="1:13" x14ac:dyDescent="0.2">
      <c r="A1493" s="147" t="s">
        <v>2399</v>
      </c>
      <c r="B1493" s="178">
        <f t="shared" si="92"/>
        <v>46267</v>
      </c>
      <c r="C1493" s="4" t="s">
        <v>9220</v>
      </c>
      <c r="D1493" s="148" t="s">
        <v>1311</v>
      </c>
      <c r="E1493" s="148" t="s">
        <v>125</v>
      </c>
      <c r="F1493" s="149">
        <v>5</v>
      </c>
      <c r="G1493" s="150">
        <v>85</v>
      </c>
      <c r="H1493" s="150">
        <f t="shared" si="93"/>
        <v>425</v>
      </c>
      <c r="I1493" s="37">
        <v>0</v>
      </c>
      <c r="J1493" s="5">
        <f t="shared" si="94"/>
        <v>425</v>
      </c>
      <c r="K1493" s="4" t="s">
        <v>126</v>
      </c>
      <c r="L1493" s="4" t="s">
        <v>127</v>
      </c>
      <c r="M1493" s="156"/>
    </row>
    <row r="1494" spans="1:13" x14ac:dyDescent="0.2">
      <c r="A1494" s="147" t="s">
        <v>2399</v>
      </c>
      <c r="B1494" s="178">
        <f t="shared" si="92"/>
        <v>46267</v>
      </c>
      <c r="C1494" s="4" t="s">
        <v>9221</v>
      </c>
      <c r="D1494" s="148" t="s">
        <v>1306</v>
      </c>
      <c r="E1494" s="148" t="s">
        <v>125</v>
      </c>
      <c r="F1494" s="149">
        <v>25</v>
      </c>
      <c r="G1494" s="150">
        <v>85</v>
      </c>
      <c r="H1494" s="150">
        <f t="shared" si="93"/>
        <v>2125</v>
      </c>
      <c r="I1494" s="37">
        <v>0</v>
      </c>
      <c r="J1494" s="5">
        <f t="shared" si="94"/>
        <v>2125</v>
      </c>
      <c r="K1494" s="4" t="s">
        <v>126</v>
      </c>
      <c r="L1494" s="4" t="s">
        <v>127</v>
      </c>
      <c r="M1494" s="156"/>
    </row>
    <row r="1495" spans="1:13" x14ac:dyDescent="0.2">
      <c r="A1495" s="147" t="s">
        <v>2399</v>
      </c>
      <c r="B1495" s="178">
        <f t="shared" si="92"/>
        <v>46267</v>
      </c>
      <c r="C1495" s="4" t="s">
        <v>9222</v>
      </c>
      <c r="D1495" s="148" t="s">
        <v>1312</v>
      </c>
      <c r="E1495" s="148" t="s">
        <v>125</v>
      </c>
      <c r="F1495" s="149">
        <v>15</v>
      </c>
      <c r="G1495" s="150">
        <v>85</v>
      </c>
      <c r="H1495" s="150">
        <f t="shared" si="93"/>
        <v>1275</v>
      </c>
      <c r="I1495" s="37">
        <v>0</v>
      </c>
      <c r="J1495" s="5">
        <f t="shared" si="94"/>
        <v>1275</v>
      </c>
      <c r="K1495" s="4" t="s">
        <v>126</v>
      </c>
      <c r="L1495" s="4" t="s">
        <v>127</v>
      </c>
      <c r="M1495" s="156"/>
    </row>
    <row r="1496" spans="1:13" x14ac:dyDescent="0.2">
      <c r="A1496" s="147" t="s">
        <v>2399</v>
      </c>
      <c r="B1496" s="178">
        <f t="shared" si="92"/>
        <v>46267</v>
      </c>
      <c r="C1496" s="4" t="s">
        <v>9223</v>
      </c>
      <c r="D1496" s="148" t="s">
        <v>9655</v>
      </c>
      <c r="E1496" s="148" t="s">
        <v>125</v>
      </c>
      <c r="F1496" s="149">
        <v>35</v>
      </c>
      <c r="G1496" s="150">
        <v>85</v>
      </c>
      <c r="H1496" s="150">
        <f t="shared" si="93"/>
        <v>2975</v>
      </c>
      <c r="I1496" s="37">
        <v>0</v>
      </c>
      <c r="J1496" s="5">
        <f t="shared" si="94"/>
        <v>2975</v>
      </c>
      <c r="K1496" s="4" t="s">
        <v>126</v>
      </c>
      <c r="L1496" s="4" t="s">
        <v>127</v>
      </c>
      <c r="M1496" s="156"/>
    </row>
    <row r="1497" spans="1:13" x14ac:dyDescent="0.2">
      <c r="A1497" s="147" t="s">
        <v>2399</v>
      </c>
      <c r="B1497" s="178">
        <f t="shared" si="92"/>
        <v>46267</v>
      </c>
      <c r="C1497" s="4" t="s">
        <v>9224</v>
      </c>
      <c r="D1497" s="148" t="s">
        <v>8920</v>
      </c>
      <c r="E1497" s="148" t="s">
        <v>125</v>
      </c>
      <c r="F1497" s="149">
        <v>25</v>
      </c>
      <c r="G1497" s="150">
        <v>85</v>
      </c>
      <c r="H1497" s="150">
        <f t="shared" si="93"/>
        <v>2125</v>
      </c>
      <c r="I1497" s="37">
        <v>0</v>
      </c>
      <c r="J1497" s="5">
        <f t="shared" si="94"/>
        <v>2125</v>
      </c>
      <c r="K1497" s="4" t="s">
        <v>126</v>
      </c>
      <c r="L1497" s="4" t="s">
        <v>127</v>
      </c>
      <c r="M1497" s="156"/>
    </row>
    <row r="1498" spans="1:13" x14ac:dyDescent="0.2">
      <c r="A1498" s="147" t="s">
        <v>2399</v>
      </c>
      <c r="B1498" s="178">
        <f t="shared" si="92"/>
        <v>46267</v>
      </c>
      <c r="C1498" s="4" t="s">
        <v>9225</v>
      </c>
      <c r="D1498" s="148" t="s">
        <v>145</v>
      </c>
      <c r="E1498" s="148" t="s">
        <v>125</v>
      </c>
      <c r="F1498" s="149">
        <v>12</v>
      </c>
      <c r="G1498" s="150">
        <v>85</v>
      </c>
      <c r="H1498" s="150">
        <f t="shared" si="93"/>
        <v>1020</v>
      </c>
      <c r="I1498" s="37">
        <v>0</v>
      </c>
      <c r="J1498" s="5">
        <f t="shared" si="94"/>
        <v>1020</v>
      </c>
      <c r="K1498" s="4" t="s">
        <v>126</v>
      </c>
      <c r="L1498" s="4" t="s">
        <v>127</v>
      </c>
      <c r="M1498" s="156"/>
    </row>
    <row r="1499" spans="1:13" x14ac:dyDescent="0.2">
      <c r="A1499" s="147" t="s">
        <v>2399</v>
      </c>
      <c r="B1499" s="178">
        <f t="shared" si="92"/>
        <v>46267</v>
      </c>
      <c r="C1499" s="4" t="s">
        <v>9225</v>
      </c>
      <c r="D1499" s="148" t="s">
        <v>145</v>
      </c>
      <c r="E1499" s="148" t="s">
        <v>125</v>
      </c>
      <c r="F1499" s="149">
        <v>15</v>
      </c>
      <c r="G1499" s="150">
        <v>95</v>
      </c>
      <c r="H1499" s="150">
        <f t="shared" si="93"/>
        <v>1425</v>
      </c>
      <c r="I1499" s="37">
        <v>0</v>
      </c>
      <c r="J1499" s="5">
        <f t="shared" si="94"/>
        <v>1425</v>
      </c>
      <c r="K1499" s="4" t="s">
        <v>126</v>
      </c>
      <c r="L1499" s="4" t="s">
        <v>127</v>
      </c>
      <c r="M1499" s="156"/>
    </row>
    <row r="1500" spans="1:13" x14ac:dyDescent="0.2">
      <c r="A1500" s="147" t="s">
        <v>2399</v>
      </c>
      <c r="B1500" s="178">
        <f t="shared" si="92"/>
        <v>46267</v>
      </c>
      <c r="C1500" s="4" t="s">
        <v>9226</v>
      </c>
      <c r="D1500" s="148" t="s">
        <v>147</v>
      </c>
      <c r="E1500" s="148" t="s">
        <v>125</v>
      </c>
      <c r="F1500" s="149">
        <v>30</v>
      </c>
      <c r="G1500" s="150">
        <v>85</v>
      </c>
      <c r="H1500" s="150">
        <f t="shared" si="93"/>
        <v>2550</v>
      </c>
      <c r="I1500" s="37">
        <v>0</v>
      </c>
      <c r="J1500" s="5">
        <f t="shared" si="94"/>
        <v>2550</v>
      </c>
      <c r="K1500" s="4" t="s">
        <v>126</v>
      </c>
      <c r="L1500" s="4" t="s">
        <v>127</v>
      </c>
      <c r="M1500" s="156"/>
    </row>
    <row r="1501" spans="1:13" x14ac:dyDescent="0.2">
      <c r="A1501" s="147" t="s">
        <v>2399</v>
      </c>
      <c r="B1501" s="178">
        <f t="shared" ref="B1501" si="95">IF(A1501="","",IF(ISNUMBER(A1501),IFERROR(VLOOKUP(TEXT(A1501,"yyyy/mm/dd"),BSAD,2,FALSE),""),IFERROR(VLOOKUP(A1501,BSAD,2,FALSE),"")))</f>
        <v>46267</v>
      </c>
      <c r="C1501" s="4" t="s">
        <v>9228</v>
      </c>
      <c r="D1501" s="148" t="s">
        <v>153</v>
      </c>
      <c r="E1501" s="148" t="s">
        <v>125</v>
      </c>
      <c r="F1501" s="149">
        <v>6.5</v>
      </c>
      <c r="G1501" s="150">
        <v>100</v>
      </c>
      <c r="H1501" s="150">
        <f t="shared" si="93"/>
        <v>650</v>
      </c>
      <c r="I1501" s="37">
        <v>0</v>
      </c>
      <c r="J1501" s="5">
        <f t="shared" si="94"/>
        <v>650</v>
      </c>
      <c r="K1501" s="4" t="s">
        <v>126</v>
      </c>
      <c r="L1501" s="4" t="s">
        <v>127</v>
      </c>
      <c r="M1501" s="156"/>
    </row>
    <row r="1502" spans="1:13" x14ac:dyDescent="0.2">
      <c r="A1502" s="147" t="s">
        <v>2400</v>
      </c>
      <c r="B1502" s="178">
        <f t="shared" si="92"/>
        <v>46268</v>
      </c>
      <c r="C1502" s="4" t="s">
        <v>9227</v>
      </c>
      <c r="D1502" s="148" t="s">
        <v>9103</v>
      </c>
      <c r="E1502" s="148" t="s">
        <v>125</v>
      </c>
      <c r="F1502" s="149">
        <v>25</v>
      </c>
      <c r="G1502" s="150">
        <v>85</v>
      </c>
      <c r="H1502" s="150">
        <f t="shared" si="93"/>
        <v>2125</v>
      </c>
      <c r="I1502" s="37">
        <v>0</v>
      </c>
      <c r="J1502" s="5">
        <f t="shared" si="94"/>
        <v>2125</v>
      </c>
      <c r="K1502" s="4" t="s">
        <v>126</v>
      </c>
      <c r="L1502" s="4" t="s">
        <v>127</v>
      </c>
      <c r="M1502" s="156"/>
    </row>
    <row r="1503" spans="1:13" x14ac:dyDescent="0.2">
      <c r="A1503" s="147" t="s">
        <v>2400</v>
      </c>
      <c r="B1503" s="178">
        <f t="shared" si="92"/>
        <v>46268</v>
      </c>
      <c r="C1503" s="4" t="s">
        <v>9229</v>
      </c>
      <c r="D1503" s="148" t="s">
        <v>1309</v>
      </c>
      <c r="E1503" s="148" t="s">
        <v>125</v>
      </c>
      <c r="F1503" s="149">
        <v>10</v>
      </c>
      <c r="G1503" s="150">
        <v>85</v>
      </c>
      <c r="H1503" s="150">
        <f t="shared" si="93"/>
        <v>850</v>
      </c>
      <c r="I1503" s="37">
        <v>0</v>
      </c>
      <c r="J1503" s="5">
        <f t="shared" si="94"/>
        <v>850</v>
      </c>
      <c r="K1503" s="4" t="s">
        <v>126</v>
      </c>
      <c r="L1503" s="4" t="s">
        <v>127</v>
      </c>
      <c r="M1503" s="156"/>
    </row>
    <row r="1504" spans="1:13" x14ac:dyDescent="0.2">
      <c r="A1504" s="147" t="s">
        <v>2400</v>
      </c>
      <c r="B1504" s="178">
        <f t="shared" si="92"/>
        <v>46268</v>
      </c>
      <c r="C1504" s="4" t="s">
        <v>9230</v>
      </c>
      <c r="D1504" s="148" t="s">
        <v>1310</v>
      </c>
      <c r="E1504" s="148" t="s">
        <v>125</v>
      </c>
      <c r="F1504" s="149">
        <v>8</v>
      </c>
      <c r="G1504" s="150">
        <v>85</v>
      </c>
      <c r="H1504" s="150">
        <f t="shared" si="93"/>
        <v>680</v>
      </c>
      <c r="I1504" s="37">
        <v>0</v>
      </c>
      <c r="J1504" s="5">
        <f t="shared" si="94"/>
        <v>680</v>
      </c>
      <c r="K1504" s="4" t="s">
        <v>126</v>
      </c>
      <c r="L1504" s="4" t="s">
        <v>127</v>
      </c>
      <c r="M1504" s="156"/>
    </row>
    <row r="1505" spans="1:13" x14ac:dyDescent="0.2">
      <c r="A1505" s="147" t="s">
        <v>2400</v>
      </c>
      <c r="B1505" s="178">
        <f t="shared" si="92"/>
        <v>46268</v>
      </c>
      <c r="C1505" s="4" t="s">
        <v>9231</v>
      </c>
      <c r="D1505" s="148" t="s">
        <v>139</v>
      </c>
      <c r="E1505" s="148" t="s">
        <v>125</v>
      </c>
      <c r="F1505" s="149">
        <v>2.5</v>
      </c>
      <c r="G1505" s="150">
        <v>86</v>
      </c>
      <c r="H1505" s="150">
        <f t="shared" si="93"/>
        <v>215</v>
      </c>
      <c r="I1505" s="37">
        <v>0</v>
      </c>
      <c r="J1505" s="5">
        <f t="shared" si="94"/>
        <v>215</v>
      </c>
      <c r="K1505" s="4" t="s">
        <v>126</v>
      </c>
      <c r="L1505" s="4" t="s">
        <v>127</v>
      </c>
      <c r="M1505" s="156"/>
    </row>
    <row r="1506" spans="1:13" x14ac:dyDescent="0.2">
      <c r="A1506" s="147" t="s">
        <v>2400</v>
      </c>
      <c r="B1506" s="178">
        <f t="shared" si="92"/>
        <v>46268</v>
      </c>
      <c r="C1506" s="4" t="s">
        <v>9232</v>
      </c>
      <c r="D1506" s="148" t="s">
        <v>1306</v>
      </c>
      <c r="E1506" s="148" t="s">
        <v>125</v>
      </c>
      <c r="F1506" s="149">
        <v>15</v>
      </c>
      <c r="G1506" s="150">
        <v>85</v>
      </c>
      <c r="H1506" s="150">
        <f t="shared" si="93"/>
        <v>1275</v>
      </c>
      <c r="I1506" s="37">
        <v>0</v>
      </c>
      <c r="J1506" s="5">
        <f t="shared" si="94"/>
        <v>1275</v>
      </c>
      <c r="K1506" s="4" t="s">
        <v>126</v>
      </c>
      <c r="L1506" s="4" t="s">
        <v>127</v>
      </c>
      <c r="M1506" s="156"/>
    </row>
    <row r="1507" spans="1:13" x14ac:dyDescent="0.2">
      <c r="A1507" s="147" t="s">
        <v>2400</v>
      </c>
      <c r="B1507" s="178">
        <f t="shared" si="92"/>
        <v>46268</v>
      </c>
      <c r="C1507" s="4" t="s">
        <v>9233</v>
      </c>
      <c r="D1507" s="148" t="s">
        <v>1307</v>
      </c>
      <c r="E1507" s="148" t="s">
        <v>125</v>
      </c>
      <c r="F1507" s="149">
        <v>40</v>
      </c>
      <c r="G1507" s="150">
        <v>86</v>
      </c>
      <c r="H1507" s="150">
        <f t="shared" si="93"/>
        <v>3440</v>
      </c>
      <c r="I1507" s="37">
        <v>0</v>
      </c>
      <c r="J1507" s="5">
        <f t="shared" si="94"/>
        <v>3440</v>
      </c>
      <c r="K1507" s="4" t="s">
        <v>126</v>
      </c>
      <c r="L1507" s="4" t="s">
        <v>127</v>
      </c>
      <c r="M1507" s="156"/>
    </row>
    <row r="1508" spans="1:13" x14ac:dyDescent="0.2">
      <c r="A1508" s="147" t="s">
        <v>2400</v>
      </c>
      <c r="B1508" s="178">
        <f t="shared" si="92"/>
        <v>46268</v>
      </c>
      <c r="C1508" s="4" t="s">
        <v>9233</v>
      </c>
      <c r="D1508" s="148" t="s">
        <v>1307</v>
      </c>
      <c r="E1508" s="148" t="s">
        <v>125</v>
      </c>
      <c r="F1508" s="149">
        <v>10</v>
      </c>
      <c r="G1508" s="150">
        <v>85</v>
      </c>
      <c r="H1508" s="150">
        <f t="shared" si="93"/>
        <v>850</v>
      </c>
      <c r="I1508" s="37">
        <v>0</v>
      </c>
      <c r="J1508" s="5">
        <f t="shared" si="94"/>
        <v>850</v>
      </c>
      <c r="K1508" s="4" t="s">
        <v>126</v>
      </c>
      <c r="L1508" s="4" t="s">
        <v>127</v>
      </c>
      <c r="M1508" s="156"/>
    </row>
    <row r="1509" spans="1:13" x14ac:dyDescent="0.2">
      <c r="A1509" s="147" t="s">
        <v>2400</v>
      </c>
      <c r="B1509" s="178">
        <f t="shared" si="92"/>
        <v>46268</v>
      </c>
      <c r="C1509" s="4" t="s">
        <v>9233</v>
      </c>
      <c r="D1509" s="148" t="s">
        <v>1307</v>
      </c>
      <c r="E1509" s="148" t="s">
        <v>131</v>
      </c>
      <c r="F1509" s="149">
        <v>1</v>
      </c>
      <c r="G1509" s="150">
        <v>80</v>
      </c>
      <c r="H1509" s="150">
        <f t="shared" si="93"/>
        <v>80</v>
      </c>
      <c r="I1509" s="37">
        <v>0</v>
      </c>
      <c r="J1509" s="5">
        <f t="shared" si="94"/>
        <v>80</v>
      </c>
      <c r="K1509" s="4" t="s">
        <v>126</v>
      </c>
      <c r="L1509" s="4" t="s">
        <v>127</v>
      </c>
      <c r="M1509" s="156"/>
    </row>
    <row r="1510" spans="1:13" x14ac:dyDescent="0.2">
      <c r="A1510" s="147" t="s">
        <v>2400</v>
      </c>
      <c r="B1510" s="178">
        <f t="shared" si="92"/>
        <v>46268</v>
      </c>
      <c r="C1510" s="4" t="s">
        <v>9234</v>
      </c>
      <c r="D1510" s="148" t="s">
        <v>1311</v>
      </c>
      <c r="E1510" s="148" t="s">
        <v>125</v>
      </c>
      <c r="F1510" s="149">
        <v>5</v>
      </c>
      <c r="G1510" s="150">
        <v>85</v>
      </c>
      <c r="H1510" s="150">
        <f t="shared" si="93"/>
        <v>425</v>
      </c>
      <c r="I1510" s="37">
        <v>0</v>
      </c>
      <c r="J1510" s="5">
        <f t="shared" si="94"/>
        <v>425</v>
      </c>
      <c r="K1510" s="4" t="s">
        <v>126</v>
      </c>
      <c r="L1510" s="4" t="s">
        <v>127</v>
      </c>
      <c r="M1510" s="156"/>
    </row>
    <row r="1511" spans="1:13" x14ac:dyDescent="0.2">
      <c r="A1511" s="147" t="s">
        <v>2400</v>
      </c>
      <c r="B1511" s="178">
        <f t="shared" si="92"/>
        <v>46268</v>
      </c>
      <c r="C1511" s="4" t="s">
        <v>9235</v>
      </c>
      <c r="D1511" s="148" t="s">
        <v>1312</v>
      </c>
      <c r="E1511" s="148" t="s">
        <v>125</v>
      </c>
      <c r="F1511" s="149">
        <v>15</v>
      </c>
      <c r="G1511" s="150">
        <v>85</v>
      </c>
      <c r="H1511" s="150">
        <f t="shared" si="93"/>
        <v>1275</v>
      </c>
      <c r="I1511" s="37">
        <v>0</v>
      </c>
      <c r="J1511" s="5">
        <f t="shared" si="94"/>
        <v>1275</v>
      </c>
      <c r="K1511" s="4" t="s">
        <v>126</v>
      </c>
      <c r="L1511" s="4" t="s">
        <v>127</v>
      </c>
      <c r="M1511" s="156"/>
    </row>
    <row r="1512" spans="1:13" x14ac:dyDescent="0.2">
      <c r="A1512" s="147" t="s">
        <v>2400</v>
      </c>
      <c r="B1512" s="178">
        <f t="shared" si="92"/>
        <v>46268</v>
      </c>
      <c r="C1512" s="4" t="s">
        <v>9236</v>
      </c>
      <c r="D1512" s="148" t="s">
        <v>141</v>
      </c>
      <c r="E1512" s="148" t="s">
        <v>125</v>
      </c>
      <c r="F1512" s="149">
        <v>25</v>
      </c>
      <c r="G1512" s="150">
        <v>86</v>
      </c>
      <c r="H1512" s="150">
        <f t="shared" si="93"/>
        <v>2150</v>
      </c>
      <c r="I1512" s="37">
        <v>0</v>
      </c>
      <c r="J1512" s="5">
        <f t="shared" si="94"/>
        <v>2150</v>
      </c>
      <c r="K1512" s="4" t="s">
        <v>126</v>
      </c>
      <c r="L1512" s="4" t="s">
        <v>127</v>
      </c>
      <c r="M1512" s="156"/>
    </row>
    <row r="1513" spans="1:13" x14ac:dyDescent="0.2">
      <c r="A1513" s="147" t="s">
        <v>2400</v>
      </c>
      <c r="B1513" s="178">
        <f t="shared" si="92"/>
        <v>46268</v>
      </c>
      <c r="C1513" s="4" t="s">
        <v>9237</v>
      </c>
      <c r="D1513" s="148" t="s">
        <v>147</v>
      </c>
      <c r="E1513" s="148" t="s">
        <v>125</v>
      </c>
      <c r="F1513" s="149">
        <v>26</v>
      </c>
      <c r="G1513" s="150">
        <v>85</v>
      </c>
      <c r="H1513" s="150">
        <f t="shared" si="93"/>
        <v>2210</v>
      </c>
      <c r="I1513" s="37">
        <v>0</v>
      </c>
      <c r="J1513" s="5">
        <f t="shared" si="94"/>
        <v>2210</v>
      </c>
      <c r="K1513" s="4" t="s">
        <v>126</v>
      </c>
      <c r="L1513" s="4" t="s">
        <v>127</v>
      </c>
      <c r="M1513" s="156"/>
    </row>
    <row r="1514" spans="1:13" x14ac:dyDescent="0.2">
      <c r="A1514" s="147" t="s">
        <v>2400</v>
      </c>
      <c r="B1514" s="178">
        <f t="shared" si="92"/>
        <v>46268</v>
      </c>
      <c r="C1514" s="4" t="s">
        <v>9238</v>
      </c>
      <c r="D1514" s="148" t="s">
        <v>134</v>
      </c>
      <c r="E1514" s="148" t="s">
        <v>125</v>
      </c>
      <c r="F1514" s="149">
        <v>10</v>
      </c>
      <c r="G1514" s="150">
        <v>85</v>
      </c>
      <c r="H1514" s="150">
        <f t="shared" si="93"/>
        <v>850</v>
      </c>
      <c r="I1514" s="37">
        <v>0</v>
      </c>
      <c r="J1514" s="5">
        <f t="shared" si="94"/>
        <v>850</v>
      </c>
      <c r="K1514" s="4" t="s">
        <v>126</v>
      </c>
      <c r="L1514" s="4" t="s">
        <v>127</v>
      </c>
      <c r="M1514" s="156"/>
    </row>
    <row r="1515" spans="1:13" x14ac:dyDescent="0.2">
      <c r="A1515" s="147" t="s">
        <v>2400</v>
      </c>
      <c r="B1515" s="178">
        <f t="shared" si="92"/>
        <v>46268</v>
      </c>
      <c r="C1515" s="4" t="s">
        <v>9239</v>
      </c>
      <c r="D1515" s="148" t="s">
        <v>145</v>
      </c>
      <c r="E1515" s="148" t="s">
        <v>125</v>
      </c>
      <c r="F1515" s="149">
        <v>20</v>
      </c>
      <c r="G1515" s="150">
        <v>85</v>
      </c>
      <c r="H1515" s="150">
        <f t="shared" si="93"/>
        <v>1700</v>
      </c>
      <c r="I1515" s="37">
        <v>0</v>
      </c>
      <c r="J1515" s="5">
        <f t="shared" si="94"/>
        <v>1700</v>
      </c>
      <c r="K1515" s="4" t="s">
        <v>126</v>
      </c>
      <c r="L1515" s="4" t="s">
        <v>127</v>
      </c>
      <c r="M1515" s="156"/>
    </row>
    <row r="1516" spans="1:13" x14ac:dyDescent="0.2">
      <c r="A1516" s="147" t="s">
        <v>2400</v>
      </c>
      <c r="B1516" s="178">
        <f t="shared" si="92"/>
        <v>46268</v>
      </c>
      <c r="C1516" s="4" t="s">
        <v>9239</v>
      </c>
      <c r="D1516" s="148" t="s">
        <v>145</v>
      </c>
      <c r="E1516" s="148" t="s">
        <v>125</v>
      </c>
      <c r="F1516" s="149">
        <v>25</v>
      </c>
      <c r="G1516" s="150">
        <v>95</v>
      </c>
      <c r="H1516" s="150">
        <f t="shared" si="93"/>
        <v>2375</v>
      </c>
      <c r="I1516" s="37">
        <v>0</v>
      </c>
      <c r="J1516" s="5">
        <f t="shared" si="94"/>
        <v>2375</v>
      </c>
      <c r="K1516" s="4" t="s">
        <v>126</v>
      </c>
      <c r="L1516" s="4" t="s">
        <v>127</v>
      </c>
      <c r="M1516" s="156"/>
    </row>
    <row r="1517" spans="1:13" x14ac:dyDescent="0.2">
      <c r="A1517" s="147" t="s">
        <v>2400</v>
      </c>
      <c r="B1517" s="178">
        <f t="shared" si="92"/>
        <v>46268</v>
      </c>
      <c r="C1517" s="4" t="s">
        <v>9240</v>
      </c>
      <c r="D1517" s="148" t="s">
        <v>151</v>
      </c>
      <c r="E1517" s="148" t="s">
        <v>125</v>
      </c>
      <c r="F1517" s="149">
        <v>4</v>
      </c>
      <c r="G1517" s="150">
        <v>85</v>
      </c>
      <c r="H1517" s="150">
        <f t="shared" si="93"/>
        <v>340</v>
      </c>
      <c r="I1517" s="37">
        <v>0</v>
      </c>
      <c r="J1517" s="5">
        <f t="shared" si="94"/>
        <v>340</v>
      </c>
      <c r="K1517" s="4" t="s">
        <v>126</v>
      </c>
      <c r="L1517" s="4" t="s">
        <v>127</v>
      </c>
      <c r="M1517" s="156"/>
    </row>
    <row r="1518" spans="1:13" x14ac:dyDescent="0.2">
      <c r="A1518" s="147" t="s">
        <v>2400</v>
      </c>
      <c r="B1518" s="178">
        <f t="shared" si="92"/>
        <v>46268</v>
      </c>
      <c r="C1518" s="4" t="s">
        <v>9241</v>
      </c>
      <c r="D1518" s="148" t="s">
        <v>264</v>
      </c>
      <c r="E1518" s="148" t="s">
        <v>125</v>
      </c>
      <c r="F1518" s="149">
        <v>2</v>
      </c>
      <c r="G1518" s="150">
        <v>100</v>
      </c>
      <c r="H1518" s="150">
        <f t="shared" si="93"/>
        <v>200</v>
      </c>
      <c r="I1518" s="37">
        <v>0</v>
      </c>
      <c r="J1518" s="5">
        <f t="shared" si="94"/>
        <v>200</v>
      </c>
      <c r="K1518" s="4" t="s">
        <v>126</v>
      </c>
      <c r="L1518" s="4" t="s">
        <v>127</v>
      </c>
      <c r="M1518" s="156"/>
    </row>
    <row r="1519" spans="1:13" x14ac:dyDescent="0.2">
      <c r="A1519" s="147" t="s">
        <v>2400</v>
      </c>
      <c r="B1519" s="178">
        <f t="shared" si="92"/>
        <v>46268</v>
      </c>
      <c r="C1519" s="4" t="s">
        <v>9250</v>
      </c>
      <c r="D1519" s="148" t="s">
        <v>153</v>
      </c>
      <c r="E1519" s="148" t="s">
        <v>125</v>
      </c>
      <c r="F1519" s="149">
        <v>4</v>
      </c>
      <c r="G1519" s="150">
        <v>100</v>
      </c>
      <c r="H1519" s="150">
        <f t="shared" si="93"/>
        <v>400</v>
      </c>
      <c r="I1519" s="37">
        <v>0</v>
      </c>
      <c r="J1519" s="5">
        <f t="shared" si="94"/>
        <v>400</v>
      </c>
      <c r="K1519" s="4" t="s">
        <v>126</v>
      </c>
      <c r="L1519" s="4" t="s">
        <v>127</v>
      </c>
      <c r="M1519" s="156"/>
    </row>
    <row r="1520" spans="1:13" x14ac:dyDescent="0.2">
      <c r="A1520" s="147" t="s">
        <v>2401</v>
      </c>
      <c r="B1520" s="178">
        <f t="shared" si="92"/>
        <v>46269</v>
      </c>
      <c r="C1520" s="4" t="s">
        <v>9242</v>
      </c>
      <c r="D1520" s="148" t="s">
        <v>1302</v>
      </c>
      <c r="E1520" s="148" t="s">
        <v>125</v>
      </c>
      <c r="F1520" s="149">
        <v>60</v>
      </c>
      <c r="G1520" s="150">
        <v>85</v>
      </c>
      <c r="H1520" s="150">
        <f t="shared" si="93"/>
        <v>5100</v>
      </c>
      <c r="I1520" s="37">
        <v>0</v>
      </c>
      <c r="J1520" s="5">
        <f t="shared" si="94"/>
        <v>5100</v>
      </c>
      <c r="K1520" s="4" t="s">
        <v>126</v>
      </c>
      <c r="L1520" s="4" t="s">
        <v>127</v>
      </c>
      <c r="M1520" s="156"/>
    </row>
    <row r="1521" spans="1:13" x14ac:dyDescent="0.2">
      <c r="A1521" s="147" t="s">
        <v>2401</v>
      </c>
      <c r="B1521" s="178">
        <f t="shared" si="92"/>
        <v>46269</v>
      </c>
      <c r="C1521" s="4" t="s">
        <v>9242</v>
      </c>
      <c r="D1521" s="148" t="s">
        <v>1302</v>
      </c>
      <c r="E1521" s="148" t="s">
        <v>131</v>
      </c>
      <c r="F1521" s="149">
        <v>2</v>
      </c>
      <c r="G1521" s="150">
        <v>80</v>
      </c>
      <c r="H1521" s="150">
        <f t="shared" si="93"/>
        <v>160</v>
      </c>
      <c r="I1521" s="37">
        <v>0</v>
      </c>
      <c r="J1521" s="5">
        <f t="shared" si="94"/>
        <v>160</v>
      </c>
      <c r="K1521" s="4" t="s">
        <v>126</v>
      </c>
      <c r="L1521" s="4" t="s">
        <v>127</v>
      </c>
      <c r="M1521" s="156"/>
    </row>
    <row r="1522" spans="1:13" x14ac:dyDescent="0.2">
      <c r="A1522" s="147" t="s">
        <v>2401</v>
      </c>
      <c r="B1522" s="178">
        <f t="shared" si="92"/>
        <v>46269</v>
      </c>
      <c r="C1522" s="4" t="s">
        <v>9251</v>
      </c>
      <c r="D1522" s="148" t="s">
        <v>1305</v>
      </c>
      <c r="E1522" s="148" t="s">
        <v>125</v>
      </c>
      <c r="F1522" s="149">
        <v>30</v>
      </c>
      <c r="G1522" s="150">
        <v>85</v>
      </c>
      <c r="H1522" s="150">
        <f t="shared" si="93"/>
        <v>2550</v>
      </c>
      <c r="I1522" s="37">
        <v>0</v>
      </c>
      <c r="J1522" s="5">
        <f t="shared" si="94"/>
        <v>2550</v>
      </c>
      <c r="K1522" s="4" t="s">
        <v>126</v>
      </c>
      <c r="L1522" s="4" t="s">
        <v>127</v>
      </c>
      <c r="M1522" s="156"/>
    </row>
    <row r="1523" spans="1:13" x14ac:dyDescent="0.2">
      <c r="A1523" s="147" t="s">
        <v>2401</v>
      </c>
      <c r="B1523" s="178">
        <f t="shared" si="92"/>
        <v>46269</v>
      </c>
      <c r="C1523" s="4" t="s">
        <v>9251</v>
      </c>
      <c r="D1523" s="148" t="s">
        <v>1305</v>
      </c>
      <c r="E1523" s="148" t="s">
        <v>125</v>
      </c>
      <c r="F1523" s="149">
        <v>5</v>
      </c>
      <c r="G1523" s="150">
        <v>85</v>
      </c>
      <c r="H1523" s="150">
        <f t="shared" si="93"/>
        <v>425</v>
      </c>
      <c r="I1523" s="37">
        <v>0</v>
      </c>
      <c r="J1523" s="5">
        <f t="shared" si="94"/>
        <v>425</v>
      </c>
      <c r="K1523" s="4" t="s">
        <v>126</v>
      </c>
      <c r="L1523" s="4" t="s">
        <v>127</v>
      </c>
      <c r="M1523" s="156"/>
    </row>
    <row r="1524" spans="1:13" x14ac:dyDescent="0.2">
      <c r="A1524" s="147" t="s">
        <v>2401</v>
      </c>
      <c r="B1524" s="178">
        <f t="shared" si="92"/>
        <v>46269</v>
      </c>
      <c r="C1524" s="4" t="s">
        <v>9252</v>
      </c>
      <c r="D1524" s="148" t="s">
        <v>9103</v>
      </c>
      <c r="E1524" s="148" t="s">
        <v>125</v>
      </c>
      <c r="F1524" s="149">
        <v>20</v>
      </c>
      <c r="G1524" s="150">
        <v>85</v>
      </c>
      <c r="H1524" s="150">
        <f t="shared" si="93"/>
        <v>1700</v>
      </c>
      <c r="I1524" s="37">
        <v>0</v>
      </c>
      <c r="J1524" s="5">
        <f t="shared" si="94"/>
        <v>1700</v>
      </c>
      <c r="K1524" s="4" t="s">
        <v>126</v>
      </c>
      <c r="L1524" s="4" t="s">
        <v>127</v>
      </c>
      <c r="M1524" s="156"/>
    </row>
    <row r="1525" spans="1:13" x14ac:dyDescent="0.2">
      <c r="A1525" s="147" t="s">
        <v>2401</v>
      </c>
      <c r="B1525" s="178">
        <f t="shared" si="92"/>
        <v>46269</v>
      </c>
      <c r="C1525" s="4" t="s">
        <v>9253</v>
      </c>
      <c r="D1525" s="148" t="s">
        <v>1309</v>
      </c>
      <c r="E1525" s="148" t="s">
        <v>125</v>
      </c>
      <c r="F1525" s="149">
        <v>10</v>
      </c>
      <c r="G1525" s="150">
        <v>85</v>
      </c>
      <c r="H1525" s="150">
        <f t="shared" si="93"/>
        <v>850</v>
      </c>
      <c r="I1525" s="37">
        <v>0</v>
      </c>
      <c r="J1525" s="5">
        <f t="shared" si="94"/>
        <v>850</v>
      </c>
      <c r="K1525" s="4" t="s">
        <v>126</v>
      </c>
      <c r="L1525" s="4" t="s">
        <v>127</v>
      </c>
      <c r="M1525" s="156"/>
    </row>
    <row r="1526" spans="1:13" x14ac:dyDescent="0.2">
      <c r="A1526" s="147" t="s">
        <v>2401</v>
      </c>
      <c r="B1526" s="178">
        <f t="shared" si="92"/>
        <v>46269</v>
      </c>
      <c r="C1526" s="4" t="s">
        <v>9254</v>
      </c>
      <c r="D1526" s="148" t="s">
        <v>1310</v>
      </c>
      <c r="E1526" s="148" t="s">
        <v>125</v>
      </c>
      <c r="F1526" s="149">
        <v>8</v>
      </c>
      <c r="G1526" s="150">
        <v>85</v>
      </c>
      <c r="H1526" s="150">
        <f t="shared" si="93"/>
        <v>680</v>
      </c>
      <c r="I1526" s="37">
        <v>0</v>
      </c>
      <c r="J1526" s="5">
        <f t="shared" si="94"/>
        <v>680</v>
      </c>
      <c r="K1526" s="4" t="s">
        <v>126</v>
      </c>
      <c r="L1526" s="4" t="s">
        <v>127</v>
      </c>
      <c r="M1526" s="156"/>
    </row>
    <row r="1527" spans="1:13" x14ac:dyDescent="0.2">
      <c r="A1527" s="147" t="s">
        <v>2401</v>
      </c>
      <c r="B1527" s="178">
        <f t="shared" si="92"/>
        <v>46269</v>
      </c>
      <c r="C1527" s="4" t="s">
        <v>9255</v>
      </c>
      <c r="D1527" s="148" t="s">
        <v>139</v>
      </c>
      <c r="E1527" s="148" t="s">
        <v>125</v>
      </c>
      <c r="F1527" s="149">
        <v>2.5</v>
      </c>
      <c r="G1527" s="150">
        <v>86</v>
      </c>
      <c r="H1527" s="150">
        <f t="shared" si="93"/>
        <v>215</v>
      </c>
      <c r="I1527" s="37">
        <v>0</v>
      </c>
      <c r="J1527" s="5">
        <f t="shared" si="94"/>
        <v>215</v>
      </c>
      <c r="K1527" s="4" t="s">
        <v>126</v>
      </c>
      <c r="L1527" s="4" t="s">
        <v>127</v>
      </c>
      <c r="M1527" s="156"/>
    </row>
    <row r="1528" spans="1:13" x14ac:dyDescent="0.2">
      <c r="A1528" s="147" t="s">
        <v>2401</v>
      </c>
      <c r="B1528" s="178">
        <f t="shared" si="92"/>
        <v>46269</v>
      </c>
      <c r="C1528" s="4" t="s">
        <v>9256</v>
      </c>
      <c r="D1528" s="148" t="s">
        <v>141</v>
      </c>
      <c r="E1528" s="148" t="s">
        <v>125</v>
      </c>
      <c r="F1528" s="149">
        <v>25</v>
      </c>
      <c r="G1528" s="150">
        <v>86</v>
      </c>
      <c r="H1528" s="150">
        <f t="shared" si="93"/>
        <v>2150</v>
      </c>
      <c r="I1528" s="37">
        <v>0</v>
      </c>
      <c r="J1528" s="5">
        <f t="shared" si="94"/>
        <v>2150</v>
      </c>
      <c r="K1528" s="4" t="s">
        <v>126</v>
      </c>
      <c r="L1528" s="4" t="s">
        <v>127</v>
      </c>
      <c r="M1528" s="156"/>
    </row>
    <row r="1529" spans="1:13" x14ac:dyDescent="0.2">
      <c r="A1529" s="147" t="s">
        <v>2401</v>
      </c>
      <c r="B1529" s="178">
        <f t="shared" si="92"/>
        <v>46269</v>
      </c>
      <c r="C1529" s="4" t="s">
        <v>9257</v>
      </c>
      <c r="D1529" s="148" t="s">
        <v>1306</v>
      </c>
      <c r="E1529" s="148" t="s">
        <v>125</v>
      </c>
      <c r="F1529" s="149">
        <v>30</v>
      </c>
      <c r="G1529" s="150">
        <v>85</v>
      </c>
      <c r="H1529" s="150">
        <f t="shared" si="93"/>
        <v>2550</v>
      </c>
      <c r="I1529" s="37">
        <v>0</v>
      </c>
      <c r="J1529" s="5">
        <f t="shared" si="94"/>
        <v>2550</v>
      </c>
      <c r="K1529" s="4" t="s">
        <v>126</v>
      </c>
      <c r="L1529" s="4" t="s">
        <v>127</v>
      </c>
      <c r="M1529" s="156"/>
    </row>
    <row r="1530" spans="1:13" x14ac:dyDescent="0.2">
      <c r="A1530" s="147" t="s">
        <v>2401</v>
      </c>
      <c r="B1530" s="178">
        <f t="shared" si="92"/>
        <v>46269</v>
      </c>
      <c r="C1530" s="4" t="s">
        <v>9258</v>
      </c>
      <c r="D1530" s="148" t="s">
        <v>1307</v>
      </c>
      <c r="E1530" s="148" t="s">
        <v>125</v>
      </c>
      <c r="F1530" s="149">
        <v>40</v>
      </c>
      <c r="G1530" s="150">
        <v>86</v>
      </c>
      <c r="H1530" s="150">
        <f t="shared" si="93"/>
        <v>3440</v>
      </c>
      <c r="I1530" s="37">
        <v>0</v>
      </c>
      <c r="J1530" s="5">
        <f t="shared" si="94"/>
        <v>3440</v>
      </c>
      <c r="K1530" s="4" t="s">
        <v>126</v>
      </c>
      <c r="L1530" s="4" t="s">
        <v>127</v>
      </c>
      <c r="M1530" s="156"/>
    </row>
    <row r="1531" spans="1:13" x14ac:dyDescent="0.2">
      <c r="A1531" s="147" t="s">
        <v>2401</v>
      </c>
      <c r="B1531" s="178">
        <f t="shared" si="92"/>
        <v>46269</v>
      </c>
      <c r="C1531" s="4" t="s">
        <v>9258</v>
      </c>
      <c r="D1531" s="148" t="s">
        <v>1307</v>
      </c>
      <c r="E1531" s="148" t="s">
        <v>131</v>
      </c>
      <c r="F1531" s="149">
        <v>1</v>
      </c>
      <c r="G1531" s="150">
        <v>80</v>
      </c>
      <c r="H1531" s="150">
        <f t="shared" si="93"/>
        <v>80</v>
      </c>
      <c r="I1531" s="37">
        <v>0</v>
      </c>
      <c r="J1531" s="5">
        <f t="shared" si="94"/>
        <v>80</v>
      </c>
      <c r="K1531" s="4" t="s">
        <v>126</v>
      </c>
      <c r="L1531" s="4" t="s">
        <v>127</v>
      </c>
      <c r="M1531" s="156"/>
    </row>
    <row r="1532" spans="1:13" x14ac:dyDescent="0.2">
      <c r="A1532" s="147" t="s">
        <v>2401</v>
      </c>
      <c r="B1532" s="178">
        <f t="shared" si="92"/>
        <v>46269</v>
      </c>
      <c r="C1532" s="4" t="s">
        <v>9259</v>
      </c>
      <c r="D1532" s="148" t="s">
        <v>1311</v>
      </c>
      <c r="E1532" s="148" t="s">
        <v>125</v>
      </c>
      <c r="F1532" s="149">
        <v>7</v>
      </c>
      <c r="G1532" s="150">
        <v>85</v>
      </c>
      <c r="H1532" s="150">
        <f t="shared" si="93"/>
        <v>595</v>
      </c>
      <c r="I1532" s="37">
        <v>0</v>
      </c>
      <c r="J1532" s="5">
        <f t="shared" si="94"/>
        <v>595</v>
      </c>
      <c r="K1532" s="4" t="s">
        <v>126</v>
      </c>
      <c r="L1532" s="4" t="s">
        <v>127</v>
      </c>
      <c r="M1532" s="156"/>
    </row>
    <row r="1533" spans="1:13" x14ac:dyDescent="0.2">
      <c r="A1533" s="147" t="s">
        <v>2401</v>
      </c>
      <c r="B1533" s="178">
        <f t="shared" si="92"/>
        <v>46269</v>
      </c>
      <c r="C1533" s="4" t="s">
        <v>9260</v>
      </c>
      <c r="D1533" s="148" t="s">
        <v>1312</v>
      </c>
      <c r="E1533" s="148" t="s">
        <v>125</v>
      </c>
      <c r="F1533" s="149">
        <v>15</v>
      </c>
      <c r="G1533" s="150">
        <v>85</v>
      </c>
      <c r="H1533" s="150">
        <f t="shared" si="93"/>
        <v>1275</v>
      </c>
      <c r="I1533" s="37">
        <v>0</v>
      </c>
      <c r="J1533" s="5">
        <f t="shared" si="94"/>
        <v>1275</v>
      </c>
      <c r="K1533" s="4" t="s">
        <v>126</v>
      </c>
      <c r="L1533" s="4" t="s">
        <v>127</v>
      </c>
      <c r="M1533" s="156"/>
    </row>
    <row r="1534" spans="1:13" x14ac:dyDescent="0.2">
      <c r="A1534" s="147" t="s">
        <v>2401</v>
      </c>
      <c r="B1534" s="178">
        <f t="shared" si="92"/>
        <v>46269</v>
      </c>
      <c r="C1534" s="4" t="s">
        <v>9261</v>
      </c>
      <c r="D1534" s="148" t="s">
        <v>145</v>
      </c>
      <c r="E1534" s="148" t="s">
        <v>125</v>
      </c>
      <c r="F1534" s="149">
        <v>32</v>
      </c>
      <c r="G1534" s="150">
        <v>95</v>
      </c>
      <c r="H1534" s="150">
        <f t="shared" si="93"/>
        <v>3040</v>
      </c>
      <c r="I1534" s="37">
        <v>0</v>
      </c>
      <c r="J1534" s="5">
        <f t="shared" si="94"/>
        <v>3040</v>
      </c>
      <c r="K1534" s="4" t="s">
        <v>126</v>
      </c>
      <c r="L1534" s="4" t="s">
        <v>127</v>
      </c>
      <c r="M1534" s="156"/>
    </row>
    <row r="1535" spans="1:13" x14ac:dyDescent="0.2">
      <c r="A1535" s="147" t="s">
        <v>2401</v>
      </c>
      <c r="B1535" s="178">
        <f t="shared" si="92"/>
        <v>46269</v>
      </c>
      <c r="C1535" s="4" t="s">
        <v>9262</v>
      </c>
      <c r="D1535" s="148" t="s">
        <v>147</v>
      </c>
      <c r="E1535" s="148" t="s">
        <v>125</v>
      </c>
      <c r="F1535" s="149">
        <v>35</v>
      </c>
      <c r="G1535" s="150">
        <v>85</v>
      </c>
      <c r="H1535" s="150">
        <f t="shared" si="93"/>
        <v>2975</v>
      </c>
      <c r="I1535" s="37">
        <v>0</v>
      </c>
      <c r="J1535" s="5">
        <f t="shared" si="94"/>
        <v>2975</v>
      </c>
      <c r="K1535" s="4" t="s">
        <v>126</v>
      </c>
      <c r="L1535" s="4" t="s">
        <v>127</v>
      </c>
      <c r="M1535" s="156"/>
    </row>
    <row r="1536" spans="1:13" x14ac:dyDescent="0.2">
      <c r="A1536" s="147" t="s">
        <v>2401</v>
      </c>
      <c r="B1536" s="178">
        <f t="shared" si="92"/>
        <v>46269</v>
      </c>
      <c r="C1536" s="4" t="s">
        <v>9263</v>
      </c>
      <c r="D1536" s="148" t="s">
        <v>151</v>
      </c>
      <c r="E1536" s="148" t="s">
        <v>125</v>
      </c>
      <c r="F1536" s="149">
        <v>4</v>
      </c>
      <c r="G1536" s="150">
        <v>85</v>
      </c>
      <c r="H1536" s="150">
        <f t="shared" si="93"/>
        <v>340</v>
      </c>
      <c r="I1536" s="37">
        <v>0</v>
      </c>
      <c r="J1536" s="5">
        <f t="shared" si="94"/>
        <v>340</v>
      </c>
      <c r="K1536" s="4" t="s">
        <v>126</v>
      </c>
      <c r="L1536" s="4" t="s">
        <v>127</v>
      </c>
      <c r="M1536" s="156"/>
    </row>
    <row r="1537" spans="1:13" x14ac:dyDescent="0.2">
      <c r="A1537" s="147" t="s">
        <v>2401</v>
      </c>
      <c r="B1537" s="178">
        <f t="shared" si="92"/>
        <v>46269</v>
      </c>
      <c r="C1537" s="4" t="s">
        <v>9264</v>
      </c>
      <c r="D1537" s="148" t="s">
        <v>264</v>
      </c>
      <c r="E1537" s="148" t="s">
        <v>125</v>
      </c>
      <c r="F1537" s="149">
        <v>2</v>
      </c>
      <c r="G1537" s="150">
        <v>100</v>
      </c>
      <c r="H1537" s="150">
        <f t="shared" si="93"/>
        <v>200</v>
      </c>
      <c r="I1537" s="37">
        <v>0</v>
      </c>
      <c r="J1537" s="5">
        <f t="shared" si="94"/>
        <v>200</v>
      </c>
      <c r="K1537" s="4" t="s">
        <v>126</v>
      </c>
      <c r="L1537" s="4" t="s">
        <v>127</v>
      </c>
      <c r="M1537" s="156"/>
    </row>
    <row r="1538" spans="1:13" x14ac:dyDescent="0.2">
      <c r="A1538" s="147" t="s">
        <v>2401</v>
      </c>
      <c r="B1538" s="178">
        <f t="shared" si="92"/>
        <v>46269</v>
      </c>
      <c r="C1538" s="4" t="s">
        <v>9265</v>
      </c>
      <c r="D1538" s="4" t="s">
        <v>533</v>
      </c>
      <c r="E1538" s="148" t="s">
        <v>125</v>
      </c>
      <c r="F1538" s="149">
        <v>2</v>
      </c>
      <c r="G1538" s="150">
        <v>90</v>
      </c>
      <c r="H1538" s="150">
        <f t="shared" si="93"/>
        <v>180</v>
      </c>
      <c r="I1538" s="37">
        <v>0</v>
      </c>
      <c r="J1538" s="5">
        <f t="shared" si="94"/>
        <v>180</v>
      </c>
      <c r="K1538" s="4" t="s">
        <v>126</v>
      </c>
      <c r="L1538" s="4" t="s">
        <v>1094</v>
      </c>
      <c r="M1538" s="156"/>
    </row>
    <row r="1539" spans="1:13" x14ac:dyDescent="0.2">
      <c r="A1539" s="147" t="s">
        <v>2401</v>
      </c>
      <c r="B1539" s="178">
        <f t="shared" si="92"/>
        <v>46269</v>
      </c>
      <c r="C1539" s="4" t="s">
        <v>9266</v>
      </c>
      <c r="D1539" s="148" t="s">
        <v>9267</v>
      </c>
      <c r="E1539" s="148" t="s">
        <v>215</v>
      </c>
      <c r="F1539" s="149">
        <v>0.5</v>
      </c>
      <c r="G1539" s="150">
        <v>800</v>
      </c>
      <c r="H1539" s="150">
        <f t="shared" si="93"/>
        <v>400</v>
      </c>
      <c r="I1539" s="37">
        <v>0</v>
      </c>
      <c r="J1539" s="5">
        <f t="shared" si="94"/>
        <v>400</v>
      </c>
      <c r="K1539" s="4" t="s">
        <v>126</v>
      </c>
      <c r="L1539" s="4" t="s">
        <v>127</v>
      </c>
      <c r="M1539" s="156"/>
    </row>
    <row r="1540" spans="1:13" x14ac:dyDescent="0.2">
      <c r="A1540" s="147" t="s">
        <v>2401</v>
      </c>
      <c r="B1540" s="178">
        <f t="shared" ref="B1540" si="96">IF(A1540="","",IF(ISNUMBER(A1540),IFERROR(VLOOKUP(TEXT(A1540,"yyyy/mm/dd"),BSAD,2,FALSE),""),IFERROR(VLOOKUP(A1540,BSAD,2,FALSE),"")))</f>
        <v>46269</v>
      </c>
      <c r="C1540" s="4" t="s">
        <v>9270</v>
      </c>
      <c r="D1540" s="148" t="s">
        <v>153</v>
      </c>
      <c r="E1540" s="148" t="s">
        <v>125</v>
      </c>
      <c r="F1540" s="149">
        <v>2.5</v>
      </c>
      <c r="G1540" s="150">
        <v>100</v>
      </c>
      <c r="H1540" s="150">
        <f t="shared" si="93"/>
        <v>250</v>
      </c>
      <c r="I1540" s="37">
        <v>0</v>
      </c>
      <c r="J1540" s="5">
        <f t="shared" si="94"/>
        <v>250</v>
      </c>
      <c r="K1540" s="4" t="s">
        <v>126</v>
      </c>
      <c r="L1540" s="4" t="s">
        <v>127</v>
      </c>
      <c r="M1540" s="156"/>
    </row>
    <row r="1541" spans="1:13" x14ac:dyDescent="0.2">
      <c r="A1541" s="147" t="s">
        <v>2402</v>
      </c>
      <c r="B1541" s="178">
        <f t="shared" si="92"/>
        <v>46270</v>
      </c>
      <c r="C1541" s="4" t="s">
        <v>9268</v>
      </c>
      <c r="D1541" s="148" t="s">
        <v>323</v>
      </c>
      <c r="E1541" s="148" t="s">
        <v>125</v>
      </c>
      <c r="F1541" s="149">
        <v>50</v>
      </c>
      <c r="G1541" s="150">
        <v>90</v>
      </c>
      <c r="H1541" s="150">
        <f t="shared" si="93"/>
        <v>4500</v>
      </c>
      <c r="I1541" s="37">
        <v>0</v>
      </c>
      <c r="J1541" s="5">
        <f t="shared" si="94"/>
        <v>4500</v>
      </c>
      <c r="K1541" s="4" t="s">
        <v>126</v>
      </c>
      <c r="L1541" s="4" t="s">
        <v>127</v>
      </c>
      <c r="M1541" s="156"/>
    </row>
    <row r="1542" spans="1:13" x14ac:dyDescent="0.2">
      <c r="A1542" s="147" t="s">
        <v>2402</v>
      </c>
      <c r="B1542" s="178">
        <f t="shared" si="92"/>
        <v>46270</v>
      </c>
      <c r="C1542" s="4" t="s">
        <v>9268</v>
      </c>
      <c r="D1542" s="148" t="s">
        <v>323</v>
      </c>
      <c r="E1542" s="148" t="s">
        <v>318</v>
      </c>
      <c r="F1542" s="149">
        <v>2</v>
      </c>
      <c r="G1542" s="150">
        <v>1200</v>
      </c>
      <c r="H1542" s="150">
        <f t="shared" si="93"/>
        <v>2400</v>
      </c>
      <c r="I1542" s="37">
        <v>0</v>
      </c>
      <c r="J1542" s="5">
        <f t="shared" si="94"/>
        <v>2400</v>
      </c>
      <c r="K1542" s="4" t="s">
        <v>126</v>
      </c>
      <c r="L1542" s="4" t="s">
        <v>127</v>
      </c>
      <c r="M1542" s="156"/>
    </row>
    <row r="1543" spans="1:13" x14ac:dyDescent="0.2">
      <c r="A1543" s="147" t="s">
        <v>2402</v>
      </c>
      <c r="B1543" s="178">
        <f t="shared" si="92"/>
        <v>46270</v>
      </c>
      <c r="C1543" s="4" t="s">
        <v>9268</v>
      </c>
      <c r="D1543" s="148" t="s">
        <v>323</v>
      </c>
      <c r="E1543" s="148" t="s">
        <v>215</v>
      </c>
      <c r="F1543" s="149">
        <v>20</v>
      </c>
      <c r="G1543" s="150">
        <v>800</v>
      </c>
      <c r="H1543" s="150">
        <f t="shared" si="93"/>
        <v>16000</v>
      </c>
      <c r="I1543" s="37">
        <v>0</v>
      </c>
      <c r="J1543" s="5">
        <f t="shared" si="94"/>
        <v>16000</v>
      </c>
      <c r="K1543" s="4" t="s">
        <v>126</v>
      </c>
      <c r="L1543" s="4" t="s">
        <v>127</v>
      </c>
      <c r="M1543" s="156"/>
    </row>
    <row r="1544" spans="1:13" x14ac:dyDescent="0.2">
      <c r="A1544" s="147" t="s">
        <v>2402</v>
      </c>
      <c r="B1544" s="178">
        <f t="shared" si="92"/>
        <v>46270</v>
      </c>
      <c r="C1544" s="4" t="s">
        <v>9269</v>
      </c>
      <c r="D1544" s="148" t="s">
        <v>1302</v>
      </c>
      <c r="E1544" s="148" t="s">
        <v>125</v>
      </c>
      <c r="F1544" s="149">
        <v>60</v>
      </c>
      <c r="G1544" s="150">
        <v>85</v>
      </c>
      <c r="H1544" s="150">
        <f t="shared" si="93"/>
        <v>5100</v>
      </c>
      <c r="I1544" s="37">
        <v>0</v>
      </c>
      <c r="J1544" s="5">
        <f t="shared" si="94"/>
        <v>5100</v>
      </c>
      <c r="K1544" s="4" t="s">
        <v>126</v>
      </c>
      <c r="L1544" s="4" t="s">
        <v>127</v>
      </c>
      <c r="M1544" s="156"/>
    </row>
    <row r="1545" spans="1:13" x14ac:dyDescent="0.2">
      <c r="A1545" s="147" t="s">
        <v>2402</v>
      </c>
      <c r="B1545" s="178">
        <f t="shared" si="92"/>
        <v>46270</v>
      </c>
      <c r="C1545" s="4" t="s">
        <v>9269</v>
      </c>
      <c r="D1545" s="148" t="s">
        <v>1302</v>
      </c>
      <c r="E1545" s="148" t="s">
        <v>131</v>
      </c>
      <c r="F1545" s="149">
        <v>1</v>
      </c>
      <c r="G1545" s="150">
        <v>80</v>
      </c>
      <c r="H1545" s="150">
        <f t="shared" si="93"/>
        <v>80</v>
      </c>
      <c r="I1545" s="37">
        <v>0</v>
      </c>
      <c r="J1545" s="5">
        <f t="shared" si="94"/>
        <v>80</v>
      </c>
      <c r="K1545" s="4" t="s">
        <v>126</v>
      </c>
      <c r="L1545" s="4" t="s">
        <v>127</v>
      </c>
      <c r="M1545" s="156"/>
    </row>
    <row r="1546" spans="1:13" x14ac:dyDescent="0.2">
      <c r="A1546" s="147" t="s">
        <v>2402</v>
      </c>
      <c r="B1546" s="178">
        <f t="shared" si="92"/>
        <v>46270</v>
      </c>
      <c r="C1546" s="4" t="s">
        <v>9271</v>
      </c>
      <c r="D1546" s="148" t="s">
        <v>1305</v>
      </c>
      <c r="E1546" s="148" t="s">
        <v>125</v>
      </c>
      <c r="F1546" s="149">
        <v>50</v>
      </c>
      <c r="G1546" s="150">
        <v>85</v>
      </c>
      <c r="H1546" s="150">
        <f t="shared" si="93"/>
        <v>4250</v>
      </c>
      <c r="I1546" s="37">
        <v>0</v>
      </c>
      <c r="J1546" s="5">
        <f t="shared" si="94"/>
        <v>4250</v>
      </c>
      <c r="K1546" s="4" t="s">
        <v>126</v>
      </c>
      <c r="L1546" s="4" t="s">
        <v>127</v>
      </c>
      <c r="M1546" s="156"/>
    </row>
    <row r="1547" spans="1:13" x14ac:dyDescent="0.2">
      <c r="A1547" s="147" t="s">
        <v>2402</v>
      </c>
      <c r="B1547" s="178">
        <f t="shared" si="92"/>
        <v>46270</v>
      </c>
      <c r="C1547" s="4" t="s">
        <v>9272</v>
      </c>
      <c r="D1547" s="148" t="s">
        <v>134</v>
      </c>
      <c r="E1547" s="148" t="s">
        <v>125</v>
      </c>
      <c r="F1547" s="149">
        <v>10</v>
      </c>
      <c r="G1547" s="150">
        <v>85</v>
      </c>
      <c r="H1547" s="150">
        <f t="shared" si="93"/>
        <v>850</v>
      </c>
      <c r="I1547" s="37">
        <v>0</v>
      </c>
      <c r="J1547" s="5">
        <f t="shared" si="94"/>
        <v>850</v>
      </c>
      <c r="K1547" s="4" t="s">
        <v>126</v>
      </c>
      <c r="L1547" s="4" t="s">
        <v>127</v>
      </c>
      <c r="M1547" s="156"/>
    </row>
    <row r="1548" spans="1:13" x14ac:dyDescent="0.2">
      <c r="A1548" s="147" t="s">
        <v>2402</v>
      </c>
      <c r="B1548" s="178">
        <f t="shared" si="92"/>
        <v>46270</v>
      </c>
      <c r="C1548" s="4" t="s">
        <v>9273</v>
      </c>
      <c r="D1548" s="148" t="s">
        <v>9103</v>
      </c>
      <c r="E1548" s="148" t="s">
        <v>125</v>
      </c>
      <c r="F1548" s="149">
        <v>20</v>
      </c>
      <c r="G1548" s="150">
        <v>85</v>
      </c>
      <c r="H1548" s="150">
        <f t="shared" si="93"/>
        <v>1700</v>
      </c>
      <c r="I1548" s="37">
        <v>0</v>
      </c>
      <c r="J1548" s="5">
        <f t="shared" si="94"/>
        <v>1700</v>
      </c>
      <c r="K1548" s="4" t="s">
        <v>126</v>
      </c>
      <c r="L1548" s="4" t="s">
        <v>127</v>
      </c>
      <c r="M1548" s="156"/>
    </row>
    <row r="1549" spans="1:13" x14ac:dyDescent="0.2">
      <c r="A1549" s="147" t="s">
        <v>2402</v>
      </c>
      <c r="B1549" s="178">
        <f t="shared" si="92"/>
        <v>46270</v>
      </c>
      <c r="C1549" s="4" t="s">
        <v>9274</v>
      </c>
      <c r="D1549" s="148" t="s">
        <v>1309</v>
      </c>
      <c r="E1549" s="148" t="s">
        <v>125</v>
      </c>
      <c r="F1549" s="149">
        <v>10</v>
      </c>
      <c r="G1549" s="150">
        <v>85</v>
      </c>
      <c r="H1549" s="150">
        <f t="shared" si="93"/>
        <v>850</v>
      </c>
      <c r="I1549" s="37">
        <v>0</v>
      </c>
      <c r="J1549" s="5">
        <f t="shared" si="94"/>
        <v>850</v>
      </c>
      <c r="K1549" s="4" t="s">
        <v>126</v>
      </c>
      <c r="L1549" s="4" t="s">
        <v>127</v>
      </c>
      <c r="M1549" s="156"/>
    </row>
    <row r="1550" spans="1:13" x14ac:dyDescent="0.2">
      <c r="A1550" s="147" t="s">
        <v>2402</v>
      </c>
      <c r="B1550" s="178">
        <f t="shared" si="92"/>
        <v>46270</v>
      </c>
      <c r="C1550" s="4" t="s">
        <v>9275</v>
      </c>
      <c r="D1550" s="148" t="s">
        <v>1310</v>
      </c>
      <c r="E1550" s="148" t="s">
        <v>125</v>
      </c>
      <c r="F1550" s="149">
        <v>8</v>
      </c>
      <c r="G1550" s="150">
        <v>85</v>
      </c>
      <c r="H1550" s="150">
        <f t="shared" si="93"/>
        <v>680</v>
      </c>
      <c r="I1550" s="37">
        <v>0</v>
      </c>
      <c r="J1550" s="5">
        <f t="shared" si="94"/>
        <v>680</v>
      </c>
      <c r="K1550" s="4" t="s">
        <v>126</v>
      </c>
      <c r="L1550" s="4" t="s">
        <v>127</v>
      </c>
      <c r="M1550" s="156"/>
    </row>
    <row r="1551" spans="1:13" x14ac:dyDescent="0.2">
      <c r="A1551" s="147" t="s">
        <v>2402</v>
      </c>
      <c r="B1551" s="178">
        <f t="shared" si="92"/>
        <v>46270</v>
      </c>
      <c r="C1551" s="4" t="s">
        <v>9276</v>
      </c>
      <c r="D1551" s="148" t="s">
        <v>139</v>
      </c>
      <c r="E1551" s="148" t="s">
        <v>125</v>
      </c>
      <c r="F1551" s="149">
        <v>2.5</v>
      </c>
      <c r="G1551" s="150">
        <v>86</v>
      </c>
      <c r="H1551" s="150">
        <f t="shared" si="93"/>
        <v>215</v>
      </c>
      <c r="I1551" s="37">
        <v>0</v>
      </c>
      <c r="J1551" s="5">
        <f t="shared" si="94"/>
        <v>215</v>
      </c>
      <c r="K1551" s="4" t="s">
        <v>126</v>
      </c>
      <c r="L1551" s="4" t="s">
        <v>127</v>
      </c>
      <c r="M1551" s="156"/>
    </row>
    <row r="1552" spans="1:13" x14ac:dyDescent="0.2">
      <c r="A1552" s="147" t="s">
        <v>2402</v>
      </c>
      <c r="B1552" s="178">
        <f t="shared" si="92"/>
        <v>46270</v>
      </c>
      <c r="C1552" s="4" t="s">
        <v>9277</v>
      </c>
      <c r="D1552" s="148" t="s">
        <v>141</v>
      </c>
      <c r="E1552" s="148" t="s">
        <v>125</v>
      </c>
      <c r="F1552" s="149">
        <v>25</v>
      </c>
      <c r="G1552" s="150">
        <v>86</v>
      </c>
      <c r="H1552" s="150">
        <f t="shared" si="93"/>
        <v>2150</v>
      </c>
      <c r="I1552" s="37">
        <v>0</v>
      </c>
      <c r="J1552" s="5">
        <f t="shared" si="94"/>
        <v>2150</v>
      </c>
      <c r="K1552" s="4" t="s">
        <v>126</v>
      </c>
      <c r="L1552" s="4" t="s">
        <v>127</v>
      </c>
      <c r="M1552" s="156"/>
    </row>
    <row r="1553" spans="1:13" x14ac:dyDescent="0.2">
      <c r="A1553" s="147" t="s">
        <v>2402</v>
      </c>
      <c r="B1553" s="178">
        <f t="shared" si="92"/>
        <v>46270</v>
      </c>
      <c r="C1553" s="4" t="s">
        <v>9278</v>
      </c>
      <c r="D1553" s="148" t="s">
        <v>1306</v>
      </c>
      <c r="E1553" s="148" t="s">
        <v>125</v>
      </c>
      <c r="F1553" s="149">
        <v>20</v>
      </c>
      <c r="G1553" s="150">
        <v>85</v>
      </c>
      <c r="H1553" s="150">
        <f t="shared" si="93"/>
        <v>1700</v>
      </c>
      <c r="I1553" s="37">
        <v>0</v>
      </c>
      <c r="J1553" s="5">
        <f t="shared" si="94"/>
        <v>1700</v>
      </c>
      <c r="K1553" s="4" t="s">
        <v>126</v>
      </c>
      <c r="L1553" s="4" t="s">
        <v>127</v>
      </c>
      <c r="M1553" s="156"/>
    </row>
    <row r="1554" spans="1:13" x14ac:dyDescent="0.2">
      <c r="A1554" s="147" t="s">
        <v>2402</v>
      </c>
      <c r="B1554" s="178">
        <f t="shared" si="92"/>
        <v>46270</v>
      </c>
      <c r="C1554" s="4" t="s">
        <v>9279</v>
      </c>
      <c r="D1554" s="148" t="s">
        <v>1307</v>
      </c>
      <c r="E1554" s="148" t="s">
        <v>125</v>
      </c>
      <c r="F1554" s="149">
        <v>40</v>
      </c>
      <c r="G1554" s="150">
        <v>86</v>
      </c>
      <c r="H1554" s="150">
        <f t="shared" si="93"/>
        <v>3440</v>
      </c>
      <c r="I1554" s="37">
        <v>0</v>
      </c>
      <c r="J1554" s="5">
        <f t="shared" si="94"/>
        <v>3440</v>
      </c>
      <c r="K1554" s="4" t="s">
        <v>126</v>
      </c>
      <c r="L1554" s="4" t="s">
        <v>127</v>
      </c>
      <c r="M1554" s="156"/>
    </row>
    <row r="1555" spans="1:13" x14ac:dyDescent="0.2">
      <c r="A1555" s="147" t="s">
        <v>2402</v>
      </c>
      <c r="B1555" s="178">
        <f t="shared" si="92"/>
        <v>46270</v>
      </c>
      <c r="C1555" s="4" t="s">
        <v>9279</v>
      </c>
      <c r="D1555" s="148" t="s">
        <v>1307</v>
      </c>
      <c r="E1555" s="148" t="s">
        <v>125</v>
      </c>
      <c r="F1555" s="149">
        <v>45</v>
      </c>
      <c r="G1555" s="150">
        <v>85</v>
      </c>
      <c r="H1555" s="150">
        <f t="shared" si="93"/>
        <v>3825</v>
      </c>
      <c r="I1555" s="37">
        <v>0</v>
      </c>
      <c r="J1555" s="5">
        <f t="shared" si="94"/>
        <v>3825</v>
      </c>
      <c r="K1555" s="4" t="s">
        <v>126</v>
      </c>
      <c r="L1555" s="4" t="s">
        <v>127</v>
      </c>
      <c r="M1555" s="156"/>
    </row>
    <row r="1556" spans="1:13" x14ac:dyDescent="0.2">
      <c r="A1556" s="147" t="s">
        <v>2402</v>
      </c>
      <c r="B1556" s="178">
        <f t="shared" ref="B1556:B2167" si="97">IF(A1556="","",IF(ISNUMBER(A1556),IFERROR(VLOOKUP(TEXT(A1556,"yyyy/mm/dd"),BSAD,2,FALSE),""),IFERROR(VLOOKUP(A1556,BSAD,2,FALSE),"")))</f>
        <v>46270</v>
      </c>
      <c r="C1556" s="4" t="s">
        <v>9279</v>
      </c>
      <c r="D1556" s="148" t="s">
        <v>1307</v>
      </c>
      <c r="E1556" s="148" t="s">
        <v>131</v>
      </c>
      <c r="F1556" s="149">
        <v>1</v>
      </c>
      <c r="G1556" s="150">
        <v>80</v>
      </c>
      <c r="H1556" s="150">
        <f t="shared" ref="H1556:H2166" si="98">IF($F1556="","",$F1556*$G1556)</f>
        <v>80</v>
      </c>
      <c r="I1556" s="37">
        <v>0</v>
      </c>
      <c r="J1556" s="5">
        <f t="shared" ref="J1556:J2166" si="99">IF($F1556="","",$H1556*(1-$I1556/100))</f>
        <v>80</v>
      </c>
      <c r="K1556" s="4" t="s">
        <v>126</v>
      </c>
      <c r="L1556" s="4" t="s">
        <v>127</v>
      </c>
      <c r="M1556" s="156"/>
    </row>
    <row r="1557" spans="1:13" x14ac:dyDescent="0.2">
      <c r="A1557" s="147" t="s">
        <v>2402</v>
      </c>
      <c r="B1557" s="178">
        <f t="shared" si="97"/>
        <v>46270</v>
      </c>
      <c r="C1557" s="4" t="s">
        <v>9280</v>
      </c>
      <c r="D1557" s="148" t="s">
        <v>1311</v>
      </c>
      <c r="E1557" s="148" t="s">
        <v>125</v>
      </c>
      <c r="F1557" s="149">
        <v>15</v>
      </c>
      <c r="G1557" s="150">
        <v>85</v>
      </c>
      <c r="H1557" s="150">
        <f t="shared" si="98"/>
        <v>1275</v>
      </c>
      <c r="I1557" s="37">
        <v>0</v>
      </c>
      <c r="J1557" s="5">
        <f t="shared" si="99"/>
        <v>1275</v>
      </c>
      <c r="K1557" s="4" t="s">
        <v>126</v>
      </c>
      <c r="L1557" s="4" t="s">
        <v>127</v>
      </c>
      <c r="M1557" s="156"/>
    </row>
    <row r="1558" spans="1:13" x14ac:dyDescent="0.2">
      <c r="A1558" s="147" t="s">
        <v>2402</v>
      </c>
      <c r="B1558" s="178">
        <f t="shared" si="97"/>
        <v>46270</v>
      </c>
      <c r="C1558" s="4" t="s">
        <v>9280</v>
      </c>
      <c r="D1558" s="148" t="s">
        <v>1311</v>
      </c>
      <c r="E1558" s="148" t="s">
        <v>318</v>
      </c>
      <c r="F1558" s="149">
        <v>0.5</v>
      </c>
      <c r="G1558" s="150">
        <v>1200</v>
      </c>
      <c r="H1558" s="150">
        <f t="shared" si="98"/>
        <v>600</v>
      </c>
      <c r="I1558" s="37">
        <v>0</v>
      </c>
      <c r="J1558" s="5">
        <f t="shared" si="99"/>
        <v>600</v>
      </c>
      <c r="K1558" s="4" t="s">
        <v>126</v>
      </c>
      <c r="L1558" s="4" t="s">
        <v>127</v>
      </c>
      <c r="M1558" s="156"/>
    </row>
    <row r="1559" spans="1:13" x14ac:dyDescent="0.2">
      <c r="A1559" s="147" t="s">
        <v>2402</v>
      </c>
      <c r="B1559" s="178">
        <f t="shared" si="97"/>
        <v>46270</v>
      </c>
      <c r="C1559" s="4" t="s">
        <v>9280</v>
      </c>
      <c r="D1559" s="148" t="s">
        <v>1311</v>
      </c>
      <c r="E1559" s="148" t="s">
        <v>215</v>
      </c>
      <c r="F1559" s="149">
        <v>0.5</v>
      </c>
      <c r="G1559" s="150">
        <v>800</v>
      </c>
      <c r="H1559" s="150">
        <f t="shared" si="98"/>
        <v>400</v>
      </c>
      <c r="I1559" s="37">
        <v>0</v>
      </c>
      <c r="J1559" s="5">
        <f t="shared" si="99"/>
        <v>400</v>
      </c>
      <c r="K1559" s="4" t="s">
        <v>126</v>
      </c>
      <c r="L1559" s="4" t="s">
        <v>127</v>
      </c>
      <c r="M1559" s="156"/>
    </row>
    <row r="1560" spans="1:13" x14ac:dyDescent="0.2">
      <c r="A1560" s="147" t="s">
        <v>2402</v>
      </c>
      <c r="B1560" s="178">
        <f t="shared" si="97"/>
        <v>46270</v>
      </c>
      <c r="C1560" s="4" t="s">
        <v>9281</v>
      </c>
      <c r="D1560" s="148" t="s">
        <v>1312</v>
      </c>
      <c r="E1560" s="148" t="s">
        <v>125</v>
      </c>
      <c r="F1560" s="149">
        <v>15</v>
      </c>
      <c r="G1560" s="150">
        <v>85</v>
      </c>
      <c r="H1560" s="150">
        <f t="shared" si="98"/>
        <v>1275</v>
      </c>
      <c r="I1560" s="37">
        <v>0</v>
      </c>
      <c r="J1560" s="5">
        <f t="shared" si="99"/>
        <v>1275</v>
      </c>
      <c r="K1560" s="4" t="s">
        <v>126</v>
      </c>
      <c r="L1560" s="4" t="s">
        <v>127</v>
      </c>
      <c r="M1560" s="156"/>
    </row>
    <row r="1561" spans="1:13" x14ac:dyDescent="0.2">
      <c r="A1561" s="147" t="s">
        <v>2402</v>
      </c>
      <c r="B1561" s="178">
        <f t="shared" si="97"/>
        <v>46270</v>
      </c>
      <c r="C1561" s="4" t="s">
        <v>9282</v>
      </c>
      <c r="D1561" s="148" t="s">
        <v>145</v>
      </c>
      <c r="E1561" s="148" t="s">
        <v>125</v>
      </c>
      <c r="F1561" s="149">
        <v>30</v>
      </c>
      <c r="G1561" s="150">
        <v>95</v>
      </c>
      <c r="H1561" s="150">
        <f t="shared" si="98"/>
        <v>2850</v>
      </c>
      <c r="I1561" s="37">
        <v>0</v>
      </c>
      <c r="J1561" s="5">
        <f t="shared" si="99"/>
        <v>2850</v>
      </c>
      <c r="K1561" s="4" t="s">
        <v>126</v>
      </c>
      <c r="L1561" s="4" t="s">
        <v>127</v>
      </c>
      <c r="M1561" s="156"/>
    </row>
    <row r="1562" spans="1:13" x14ac:dyDescent="0.2">
      <c r="A1562" s="147" t="s">
        <v>2402</v>
      </c>
      <c r="B1562" s="178">
        <f t="shared" si="97"/>
        <v>46270</v>
      </c>
      <c r="C1562" s="4" t="s">
        <v>9283</v>
      </c>
      <c r="D1562" s="148" t="s">
        <v>147</v>
      </c>
      <c r="E1562" s="148" t="s">
        <v>125</v>
      </c>
      <c r="F1562" s="149">
        <v>34</v>
      </c>
      <c r="G1562" s="150">
        <v>85</v>
      </c>
      <c r="H1562" s="150">
        <f t="shared" si="98"/>
        <v>2890</v>
      </c>
      <c r="I1562" s="37">
        <v>0</v>
      </c>
      <c r="J1562" s="5">
        <f t="shared" si="99"/>
        <v>2890</v>
      </c>
      <c r="K1562" s="4" t="s">
        <v>126</v>
      </c>
      <c r="L1562" s="4" t="s">
        <v>127</v>
      </c>
      <c r="M1562" s="156"/>
    </row>
    <row r="1563" spans="1:13" x14ac:dyDescent="0.2">
      <c r="A1563" s="147" t="s">
        <v>2402</v>
      </c>
      <c r="B1563" s="178">
        <f t="shared" si="97"/>
        <v>46270</v>
      </c>
      <c r="C1563" s="4" t="s">
        <v>9284</v>
      </c>
      <c r="D1563" s="148" t="s">
        <v>151</v>
      </c>
      <c r="E1563" s="148" t="s">
        <v>125</v>
      </c>
      <c r="F1563" s="149">
        <v>4</v>
      </c>
      <c r="G1563" s="150">
        <v>85</v>
      </c>
      <c r="H1563" s="150">
        <f t="shared" si="98"/>
        <v>340</v>
      </c>
      <c r="I1563" s="37">
        <v>0</v>
      </c>
      <c r="J1563" s="5">
        <f t="shared" si="99"/>
        <v>340</v>
      </c>
      <c r="K1563" s="4" t="s">
        <v>126</v>
      </c>
      <c r="L1563" s="4" t="s">
        <v>127</v>
      </c>
      <c r="M1563" s="156"/>
    </row>
    <row r="1564" spans="1:13" x14ac:dyDescent="0.2">
      <c r="A1564" s="147" t="s">
        <v>2402</v>
      </c>
      <c r="B1564" s="178">
        <f t="shared" si="97"/>
        <v>46270</v>
      </c>
      <c r="C1564" s="4" t="s">
        <v>9285</v>
      </c>
      <c r="D1564" s="148" t="s">
        <v>264</v>
      </c>
      <c r="E1564" s="148" t="s">
        <v>125</v>
      </c>
      <c r="F1564" s="149">
        <v>2</v>
      </c>
      <c r="G1564" s="150">
        <v>100</v>
      </c>
      <c r="H1564" s="150">
        <f t="shared" si="98"/>
        <v>200</v>
      </c>
      <c r="I1564" s="37">
        <v>0</v>
      </c>
      <c r="J1564" s="5">
        <f t="shared" si="99"/>
        <v>200</v>
      </c>
      <c r="K1564" s="4" t="s">
        <v>126</v>
      </c>
      <c r="L1564" s="4" t="s">
        <v>127</v>
      </c>
      <c r="M1564" s="156"/>
    </row>
    <row r="1565" spans="1:13" x14ac:dyDescent="0.2">
      <c r="A1565" s="147" t="s">
        <v>2402</v>
      </c>
      <c r="B1565" s="178">
        <f t="shared" si="97"/>
        <v>46270</v>
      </c>
      <c r="C1565" s="4" t="s">
        <v>9286</v>
      </c>
      <c r="D1565" s="148" t="s">
        <v>153</v>
      </c>
      <c r="E1565" s="148" t="s">
        <v>125</v>
      </c>
      <c r="F1565" s="149">
        <v>13</v>
      </c>
      <c r="G1565" s="150">
        <v>97.69</v>
      </c>
      <c r="H1565" s="150">
        <f t="shared" si="98"/>
        <v>1269.97</v>
      </c>
      <c r="I1565" s="37">
        <v>0</v>
      </c>
      <c r="J1565" s="5">
        <f t="shared" si="99"/>
        <v>1269.97</v>
      </c>
      <c r="K1565" s="4" t="s">
        <v>126</v>
      </c>
      <c r="L1565" s="4" t="s">
        <v>127</v>
      </c>
      <c r="M1565" s="156"/>
    </row>
    <row r="1566" spans="1:13" x14ac:dyDescent="0.2">
      <c r="A1566" s="147" t="s">
        <v>2402</v>
      </c>
      <c r="B1566" s="178">
        <f t="shared" si="97"/>
        <v>46270</v>
      </c>
      <c r="C1566" s="4" t="s">
        <v>9286</v>
      </c>
      <c r="D1566" s="148" t="s">
        <v>153</v>
      </c>
      <c r="E1566" s="148" t="s">
        <v>149</v>
      </c>
      <c r="F1566" s="149">
        <v>1</v>
      </c>
      <c r="G1566" s="150">
        <v>850</v>
      </c>
      <c r="H1566" s="150">
        <f t="shared" si="98"/>
        <v>850</v>
      </c>
      <c r="I1566" s="37">
        <v>0</v>
      </c>
      <c r="J1566" s="5">
        <f t="shared" si="99"/>
        <v>850</v>
      </c>
      <c r="K1566" s="4" t="s">
        <v>126</v>
      </c>
      <c r="L1566" s="4" t="s">
        <v>127</v>
      </c>
      <c r="M1566" s="156"/>
    </row>
    <row r="1567" spans="1:13" x14ac:dyDescent="0.2">
      <c r="A1567" s="147" t="s">
        <v>2402</v>
      </c>
      <c r="B1567" s="178">
        <f t="shared" si="97"/>
        <v>46270</v>
      </c>
      <c r="C1567" s="4" t="s">
        <v>9286</v>
      </c>
      <c r="D1567" s="148" t="s">
        <v>153</v>
      </c>
      <c r="E1567" s="148" t="s">
        <v>318</v>
      </c>
      <c r="F1567" s="149">
        <v>0.5</v>
      </c>
      <c r="G1567" s="150">
        <v>1200</v>
      </c>
      <c r="H1567" s="150">
        <f t="shared" si="98"/>
        <v>600</v>
      </c>
      <c r="I1567" s="37">
        <v>0</v>
      </c>
      <c r="J1567" s="5">
        <f t="shared" si="99"/>
        <v>600</v>
      </c>
      <c r="K1567" s="4" t="s">
        <v>126</v>
      </c>
      <c r="L1567" s="4" t="s">
        <v>127</v>
      </c>
      <c r="M1567" s="156"/>
    </row>
    <row r="1568" spans="1:13" x14ac:dyDescent="0.2">
      <c r="A1568" s="147" t="s">
        <v>2403</v>
      </c>
      <c r="B1568" s="178">
        <f t="shared" si="97"/>
        <v>46271</v>
      </c>
      <c r="C1568" s="4" t="s">
        <v>9287</v>
      </c>
      <c r="D1568" s="148" t="s">
        <v>1302</v>
      </c>
      <c r="E1568" s="148" t="s">
        <v>125</v>
      </c>
      <c r="F1568" s="149">
        <v>60</v>
      </c>
      <c r="G1568" s="150">
        <v>85</v>
      </c>
      <c r="H1568" s="150">
        <f t="shared" si="98"/>
        <v>5100</v>
      </c>
      <c r="I1568" s="37">
        <v>0</v>
      </c>
      <c r="J1568" s="5">
        <f t="shared" si="99"/>
        <v>5100</v>
      </c>
      <c r="K1568" s="4" t="s">
        <v>126</v>
      </c>
      <c r="L1568" s="4" t="s">
        <v>127</v>
      </c>
      <c r="M1568" s="156"/>
    </row>
    <row r="1569" spans="1:13" x14ac:dyDescent="0.2">
      <c r="A1569" s="147" t="s">
        <v>2403</v>
      </c>
      <c r="B1569" s="178">
        <f t="shared" si="97"/>
        <v>46271</v>
      </c>
      <c r="C1569" s="4" t="s">
        <v>9287</v>
      </c>
      <c r="D1569" s="148" t="s">
        <v>1302</v>
      </c>
      <c r="E1569" s="148" t="s">
        <v>131</v>
      </c>
      <c r="F1569" s="149">
        <v>1</v>
      </c>
      <c r="G1569" s="150">
        <v>80</v>
      </c>
      <c r="H1569" s="150">
        <f t="shared" si="98"/>
        <v>80</v>
      </c>
      <c r="I1569" s="37">
        <v>0</v>
      </c>
      <c r="J1569" s="5">
        <f t="shared" si="99"/>
        <v>80</v>
      </c>
      <c r="K1569" s="4" t="s">
        <v>126</v>
      </c>
      <c r="L1569" s="4" t="s">
        <v>127</v>
      </c>
      <c r="M1569" s="156"/>
    </row>
    <row r="1570" spans="1:13" x14ac:dyDescent="0.2">
      <c r="A1570" s="147" t="s">
        <v>2403</v>
      </c>
      <c r="B1570" s="178">
        <f t="shared" si="97"/>
        <v>46271</v>
      </c>
      <c r="C1570" s="4" t="s">
        <v>9288</v>
      </c>
      <c r="D1570" s="148" t="s">
        <v>1305</v>
      </c>
      <c r="E1570" s="148" t="s">
        <v>125</v>
      </c>
      <c r="F1570" s="149">
        <v>50</v>
      </c>
      <c r="G1570" s="150">
        <v>85</v>
      </c>
      <c r="H1570" s="150">
        <f t="shared" si="98"/>
        <v>4250</v>
      </c>
      <c r="I1570" s="37">
        <v>0</v>
      </c>
      <c r="J1570" s="5">
        <f t="shared" si="99"/>
        <v>4250</v>
      </c>
      <c r="K1570" s="4" t="s">
        <v>126</v>
      </c>
      <c r="L1570" s="4" t="s">
        <v>127</v>
      </c>
      <c r="M1570" s="156"/>
    </row>
    <row r="1571" spans="1:13" x14ac:dyDescent="0.2">
      <c r="A1571" s="147" t="s">
        <v>2403</v>
      </c>
      <c r="B1571" s="178">
        <f t="shared" si="97"/>
        <v>46271</v>
      </c>
      <c r="C1571" s="4" t="s">
        <v>9289</v>
      </c>
      <c r="D1571" s="148" t="s">
        <v>134</v>
      </c>
      <c r="E1571" s="148" t="s">
        <v>125</v>
      </c>
      <c r="F1571" s="149">
        <v>10</v>
      </c>
      <c r="G1571" s="150">
        <v>85</v>
      </c>
      <c r="H1571" s="150">
        <f t="shared" si="98"/>
        <v>850</v>
      </c>
      <c r="I1571" s="37">
        <v>0</v>
      </c>
      <c r="J1571" s="5">
        <f t="shared" si="99"/>
        <v>850</v>
      </c>
      <c r="K1571" s="4" t="s">
        <v>126</v>
      </c>
      <c r="L1571" s="4" t="s">
        <v>127</v>
      </c>
      <c r="M1571" s="156"/>
    </row>
    <row r="1572" spans="1:13" x14ac:dyDescent="0.2">
      <c r="A1572" s="147" t="s">
        <v>2403</v>
      </c>
      <c r="B1572" s="178">
        <f t="shared" si="97"/>
        <v>46271</v>
      </c>
      <c r="C1572" s="4" t="s">
        <v>9290</v>
      </c>
      <c r="D1572" s="148" t="s">
        <v>1308</v>
      </c>
      <c r="E1572" s="148" t="s">
        <v>125</v>
      </c>
      <c r="F1572" s="149">
        <v>5</v>
      </c>
      <c r="G1572" s="150">
        <v>85</v>
      </c>
      <c r="H1572" s="150">
        <f t="shared" si="98"/>
        <v>425</v>
      </c>
      <c r="I1572" s="37">
        <v>0</v>
      </c>
      <c r="J1572" s="5">
        <f t="shared" si="99"/>
        <v>425</v>
      </c>
      <c r="K1572" s="4" t="s">
        <v>126</v>
      </c>
      <c r="L1572" s="4" t="s">
        <v>127</v>
      </c>
      <c r="M1572" s="156"/>
    </row>
    <row r="1573" spans="1:13" x14ac:dyDescent="0.2">
      <c r="A1573" s="147" t="s">
        <v>2403</v>
      </c>
      <c r="B1573" s="178">
        <f t="shared" si="97"/>
        <v>46271</v>
      </c>
      <c r="C1573" s="4" t="s">
        <v>9291</v>
      </c>
      <c r="D1573" s="148" t="s">
        <v>9103</v>
      </c>
      <c r="E1573" s="148" t="s">
        <v>125</v>
      </c>
      <c r="F1573" s="149">
        <v>15</v>
      </c>
      <c r="G1573" s="150">
        <v>85</v>
      </c>
      <c r="H1573" s="150">
        <f t="shared" si="98"/>
        <v>1275</v>
      </c>
      <c r="I1573" s="37">
        <v>0</v>
      </c>
      <c r="J1573" s="5">
        <f t="shared" si="99"/>
        <v>1275</v>
      </c>
      <c r="K1573" s="4" t="s">
        <v>126</v>
      </c>
      <c r="L1573" s="4" t="s">
        <v>127</v>
      </c>
      <c r="M1573" s="156"/>
    </row>
    <row r="1574" spans="1:13" x14ac:dyDescent="0.2">
      <c r="A1574" s="147" t="s">
        <v>2403</v>
      </c>
      <c r="B1574" s="178">
        <f t="shared" si="97"/>
        <v>46271</v>
      </c>
      <c r="C1574" s="4" t="s">
        <v>9292</v>
      </c>
      <c r="D1574" s="148" t="s">
        <v>1310</v>
      </c>
      <c r="E1574" s="148" t="s">
        <v>125</v>
      </c>
      <c r="F1574" s="149">
        <v>8</v>
      </c>
      <c r="G1574" s="150">
        <v>85</v>
      </c>
      <c r="H1574" s="150">
        <f t="shared" si="98"/>
        <v>680</v>
      </c>
      <c r="I1574" s="37">
        <v>0</v>
      </c>
      <c r="J1574" s="5">
        <f t="shared" si="99"/>
        <v>680</v>
      </c>
      <c r="K1574" s="4" t="s">
        <v>126</v>
      </c>
      <c r="L1574" s="4" t="s">
        <v>127</v>
      </c>
      <c r="M1574" s="156"/>
    </row>
    <row r="1575" spans="1:13" x14ac:dyDescent="0.2">
      <c r="A1575" s="147" t="s">
        <v>2403</v>
      </c>
      <c r="B1575" s="178">
        <f t="shared" si="97"/>
        <v>46271</v>
      </c>
      <c r="C1575" s="4" t="s">
        <v>9293</v>
      </c>
      <c r="D1575" s="148" t="s">
        <v>139</v>
      </c>
      <c r="E1575" s="148" t="s">
        <v>125</v>
      </c>
      <c r="F1575" s="149">
        <v>2.5</v>
      </c>
      <c r="G1575" s="150">
        <v>86</v>
      </c>
      <c r="H1575" s="150">
        <f t="shared" si="98"/>
        <v>215</v>
      </c>
      <c r="I1575" s="37">
        <v>0</v>
      </c>
      <c r="J1575" s="5">
        <f t="shared" si="99"/>
        <v>215</v>
      </c>
      <c r="K1575" s="4" t="s">
        <v>126</v>
      </c>
      <c r="L1575" s="4" t="s">
        <v>127</v>
      </c>
      <c r="M1575" s="156"/>
    </row>
    <row r="1576" spans="1:13" x14ac:dyDescent="0.2">
      <c r="A1576" s="147" t="s">
        <v>2403</v>
      </c>
      <c r="B1576" s="178">
        <f t="shared" si="97"/>
        <v>46271</v>
      </c>
      <c r="C1576" s="4" t="s">
        <v>9294</v>
      </c>
      <c r="D1576" s="148" t="s">
        <v>141</v>
      </c>
      <c r="E1576" s="148" t="s">
        <v>125</v>
      </c>
      <c r="F1576" s="149">
        <v>25</v>
      </c>
      <c r="G1576" s="150">
        <v>86</v>
      </c>
      <c r="H1576" s="150">
        <f t="shared" si="98"/>
        <v>2150</v>
      </c>
      <c r="I1576" s="37">
        <v>0</v>
      </c>
      <c r="J1576" s="5">
        <f t="shared" si="99"/>
        <v>2150</v>
      </c>
      <c r="K1576" s="4" t="s">
        <v>126</v>
      </c>
      <c r="L1576" s="4" t="s">
        <v>127</v>
      </c>
      <c r="M1576" s="156"/>
    </row>
    <row r="1577" spans="1:13" x14ac:dyDescent="0.2">
      <c r="A1577" s="147" t="s">
        <v>2403</v>
      </c>
      <c r="B1577" s="178">
        <f t="shared" si="97"/>
        <v>46271</v>
      </c>
      <c r="C1577" s="4" t="s">
        <v>9295</v>
      </c>
      <c r="D1577" s="148" t="s">
        <v>1307</v>
      </c>
      <c r="E1577" s="148" t="s">
        <v>125</v>
      </c>
      <c r="F1577" s="149">
        <v>40</v>
      </c>
      <c r="G1577" s="150">
        <v>86</v>
      </c>
      <c r="H1577" s="150">
        <f t="shared" si="98"/>
        <v>3440</v>
      </c>
      <c r="I1577" s="37">
        <v>0</v>
      </c>
      <c r="J1577" s="5">
        <f t="shared" si="99"/>
        <v>3440</v>
      </c>
      <c r="K1577" s="4" t="s">
        <v>126</v>
      </c>
      <c r="L1577" s="4" t="s">
        <v>127</v>
      </c>
      <c r="M1577" s="156"/>
    </row>
    <row r="1578" spans="1:13" x14ac:dyDescent="0.2">
      <c r="A1578" s="147" t="s">
        <v>2403</v>
      </c>
      <c r="B1578" s="178">
        <f t="shared" si="97"/>
        <v>46271</v>
      </c>
      <c r="C1578" s="4" t="s">
        <v>9295</v>
      </c>
      <c r="D1578" s="148" t="s">
        <v>1307</v>
      </c>
      <c r="E1578" s="148" t="s">
        <v>125</v>
      </c>
      <c r="F1578" s="149">
        <v>30</v>
      </c>
      <c r="G1578" s="150">
        <v>85</v>
      </c>
      <c r="H1578" s="150">
        <f t="shared" si="98"/>
        <v>2550</v>
      </c>
      <c r="I1578" s="37">
        <v>0</v>
      </c>
      <c r="J1578" s="5">
        <f t="shared" si="99"/>
        <v>2550</v>
      </c>
      <c r="K1578" s="4" t="s">
        <v>126</v>
      </c>
      <c r="L1578" s="4" t="s">
        <v>127</v>
      </c>
      <c r="M1578" s="156"/>
    </row>
    <row r="1579" spans="1:13" x14ac:dyDescent="0.2">
      <c r="A1579" s="147" t="s">
        <v>2403</v>
      </c>
      <c r="B1579" s="178">
        <f t="shared" si="97"/>
        <v>46271</v>
      </c>
      <c r="C1579" s="4" t="s">
        <v>9295</v>
      </c>
      <c r="D1579" s="148" t="s">
        <v>1307</v>
      </c>
      <c r="E1579" s="148" t="s">
        <v>318</v>
      </c>
      <c r="F1579" s="149">
        <v>2</v>
      </c>
      <c r="G1579" s="150">
        <v>1200</v>
      </c>
      <c r="H1579" s="150">
        <f t="shared" si="98"/>
        <v>2400</v>
      </c>
      <c r="I1579" s="37">
        <v>0</v>
      </c>
      <c r="J1579" s="5">
        <f t="shared" si="99"/>
        <v>2400</v>
      </c>
      <c r="K1579" s="4" t="s">
        <v>126</v>
      </c>
      <c r="L1579" s="4" t="s">
        <v>127</v>
      </c>
      <c r="M1579" s="156"/>
    </row>
    <row r="1580" spans="1:13" x14ac:dyDescent="0.2">
      <c r="A1580" s="147" t="s">
        <v>2403</v>
      </c>
      <c r="B1580" s="178">
        <f t="shared" si="97"/>
        <v>46271</v>
      </c>
      <c r="C1580" s="4" t="s">
        <v>9295</v>
      </c>
      <c r="D1580" s="148" t="s">
        <v>1307</v>
      </c>
      <c r="E1580" s="148" t="s">
        <v>131</v>
      </c>
      <c r="F1580" s="149">
        <v>1</v>
      </c>
      <c r="G1580" s="150">
        <v>80</v>
      </c>
      <c r="H1580" s="150">
        <f t="shared" si="98"/>
        <v>80</v>
      </c>
      <c r="I1580" s="37">
        <v>0</v>
      </c>
      <c r="J1580" s="5">
        <f t="shared" si="99"/>
        <v>80</v>
      </c>
      <c r="K1580" s="4" t="s">
        <v>126</v>
      </c>
      <c r="L1580" s="4" t="s">
        <v>127</v>
      </c>
      <c r="M1580" s="156"/>
    </row>
    <row r="1581" spans="1:13" x14ac:dyDescent="0.2">
      <c r="A1581" s="147" t="s">
        <v>2403</v>
      </c>
      <c r="B1581" s="178">
        <f t="shared" si="97"/>
        <v>46271</v>
      </c>
      <c r="C1581" s="4" t="s">
        <v>9296</v>
      </c>
      <c r="D1581" s="148" t="s">
        <v>1312</v>
      </c>
      <c r="E1581" s="148" t="s">
        <v>125</v>
      </c>
      <c r="F1581" s="149">
        <v>15</v>
      </c>
      <c r="G1581" s="150">
        <v>85</v>
      </c>
      <c r="H1581" s="150">
        <f t="shared" si="98"/>
        <v>1275</v>
      </c>
      <c r="I1581" s="37">
        <v>0</v>
      </c>
      <c r="J1581" s="5">
        <f t="shared" si="99"/>
        <v>1275</v>
      </c>
      <c r="K1581" s="4" t="s">
        <v>126</v>
      </c>
      <c r="L1581" s="4" t="s">
        <v>127</v>
      </c>
      <c r="M1581" s="156"/>
    </row>
    <row r="1582" spans="1:13" x14ac:dyDescent="0.2">
      <c r="A1582" s="147" t="s">
        <v>2403</v>
      </c>
      <c r="B1582" s="178">
        <f t="shared" si="97"/>
        <v>46271</v>
      </c>
      <c r="C1582" s="4" t="s">
        <v>9297</v>
      </c>
      <c r="D1582" s="148" t="s">
        <v>1309</v>
      </c>
      <c r="E1582" s="148" t="s">
        <v>125</v>
      </c>
      <c r="F1582" s="149">
        <v>10</v>
      </c>
      <c r="G1582" s="150">
        <v>85</v>
      </c>
      <c r="H1582" s="150">
        <f t="shared" si="98"/>
        <v>850</v>
      </c>
      <c r="I1582" s="37">
        <v>0</v>
      </c>
      <c r="J1582" s="5">
        <f t="shared" si="99"/>
        <v>850</v>
      </c>
      <c r="K1582" s="4" t="s">
        <v>126</v>
      </c>
      <c r="L1582" s="4" t="s">
        <v>127</v>
      </c>
      <c r="M1582" s="156"/>
    </row>
    <row r="1583" spans="1:13" x14ac:dyDescent="0.2">
      <c r="A1583" s="147" t="s">
        <v>2403</v>
      </c>
      <c r="B1583" s="178">
        <f t="shared" si="97"/>
        <v>46271</v>
      </c>
      <c r="C1583" s="4" t="s">
        <v>9298</v>
      </c>
      <c r="D1583" s="148" t="s">
        <v>1311</v>
      </c>
      <c r="E1583" s="148" t="s">
        <v>125</v>
      </c>
      <c r="F1583" s="149">
        <v>5</v>
      </c>
      <c r="G1583" s="150">
        <v>85</v>
      </c>
      <c r="H1583" s="150">
        <f t="shared" si="98"/>
        <v>425</v>
      </c>
      <c r="I1583" s="37">
        <v>0</v>
      </c>
      <c r="J1583" s="5">
        <f t="shared" si="99"/>
        <v>425</v>
      </c>
      <c r="K1583" s="4" t="s">
        <v>126</v>
      </c>
      <c r="L1583" s="4" t="s">
        <v>127</v>
      </c>
      <c r="M1583" s="156"/>
    </row>
    <row r="1584" spans="1:13" x14ac:dyDescent="0.2">
      <c r="A1584" s="147" t="s">
        <v>2403</v>
      </c>
      <c r="B1584" s="178">
        <f t="shared" si="97"/>
        <v>46271</v>
      </c>
      <c r="C1584" s="4" t="s">
        <v>9298</v>
      </c>
      <c r="D1584" s="148" t="s">
        <v>1311</v>
      </c>
      <c r="E1584" s="148" t="s">
        <v>318</v>
      </c>
      <c r="F1584" s="149">
        <v>1</v>
      </c>
      <c r="G1584" s="150">
        <v>1200</v>
      </c>
      <c r="H1584" s="150">
        <f t="shared" si="98"/>
        <v>1200</v>
      </c>
      <c r="I1584" s="37">
        <v>0</v>
      </c>
      <c r="J1584" s="5">
        <f t="shared" si="99"/>
        <v>1200</v>
      </c>
      <c r="K1584" s="4" t="s">
        <v>126</v>
      </c>
      <c r="L1584" s="4" t="s">
        <v>127</v>
      </c>
      <c r="M1584" s="156"/>
    </row>
    <row r="1585" spans="1:13" x14ac:dyDescent="0.2">
      <c r="A1585" s="147" t="s">
        <v>2403</v>
      </c>
      <c r="B1585" s="178">
        <f t="shared" si="97"/>
        <v>46271</v>
      </c>
      <c r="C1585" s="4" t="s">
        <v>9299</v>
      </c>
      <c r="D1585" s="148" t="s">
        <v>145</v>
      </c>
      <c r="E1585" s="148" t="s">
        <v>125</v>
      </c>
      <c r="F1585" s="149">
        <v>20</v>
      </c>
      <c r="G1585" s="150">
        <v>85</v>
      </c>
      <c r="H1585" s="150">
        <f t="shared" si="98"/>
        <v>1700</v>
      </c>
      <c r="I1585" s="37">
        <v>0</v>
      </c>
      <c r="J1585" s="5">
        <f t="shared" si="99"/>
        <v>1700</v>
      </c>
      <c r="K1585" s="4" t="s">
        <v>126</v>
      </c>
      <c r="L1585" s="4" t="s">
        <v>127</v>
      </c>
      <c r="M1585" s="156"/>
    </row>
    <row r="1586" spans="1:13" x14ac:dyDescent="0.2">
      <c r="A1586" s="147" t="s">
        <v>2403</v>
      </c>
      <c r="B1586" s="178">
        <f t="shared" si="97"/>
        <v>46271</v>
      </c>
      <c r="C1586" s="4" t="s">
        <v>9299</v>
      </c>
      <c r="D1586" s="148" t="s">
        <v>145</v>
      </c>
      <c r="E1586" s="148" t="s">
        <v>318</v>
      </c>
      <c r="F1586" s="149">
        <v>0.5</v>
      </c>
      <c r="G1586" s="150">
        <v>1200</v>
      </c>
      <c r="H1586" s="150">
        <f t="shared" si="98"/>
        <v>600</v>
      </c>
      <c r="I1586" s="37">
        <v>0</v>
      </c>
      <c r="J1586" s="5">
        <f t="shared" si="99"/>
        <v>600</v>
      </c>
      <c r="K1586" s="4" t="s">
        <v>126</v>
      </c>
      <c r="L1586" s="4" t="s">
        <v>127</v>
      </c>
      <c r="M1586" s="156"/>
    </row>
    <row r="1587" spans="1:13" x14ac:dyDescent="0.2">
      <c r="A1587" s="147" t="s">
        <v>2403</v>
      </c>
      <c r="B1587" s="178">
        <f t="shared" si="97"/>
        <v>46271</v>
      </c>
      <c r="C1587" s="4" t="s">
        <v>9300</v>
      </c>
      <c r="D1587" s="148" t="s">
        <v>147</v>
      </c>
      <c r="E1587" s="148" t="s">
        <v>125</v>
      </c>
      <c r="F1587" s="149">
        <v>35</v>
      </c>
      <c r="G1587" s="150">
        <v>85</v>
      </c>
      <c r="H1587" s="150">
        <f t="shared" si="98"/>
        <v>2975</v>
      </c>
      <c r="I1587" s="37">
        <v>0</v>
      </c>
      <c r="J1587" s="5">
        <f t="shared" si="99"/>
        <v>2975</v>
      </c>
      <c r="K1587" s="4" t="s">
        <v>126</v>
      </c>
      <c r="L1587" s="4" t="s">
        <v>127</v>
      </c>
      <c r="M1587" s="156"/>
    </row>
    <row r="1588" spans="1:13" x14ac:dyDescent="0.2">
      <c r="A1588" s="147" t="s">
        <v>2403</v>
      </c>
      <c r="B1588" s="178">
        <f t="shared" si="97"/>
        <v>46271</v>
      </c>
      <c r="C1588" s="4" t="s">
        <v>9301</v>
      </c>
      <c r="D1588" s="148" t="s">
        <v>151</v>
      </c>
      <c r="E1588" s="148" t="s">
        <v>125</v>
      </c>
      <c r="F1588" s="149">
        <v>4</v>
      </c>
      <c r="G1588" s="150">
        <v>85</v>
      </c>
      <c r="H1588" s="150">
        <f t="shared" si="98"/>
        <v>340</v>
      </c>
      <c r="I1588" s="37">
        <v>0</v>
      </c>
      <c r="J1588" s="5">
        <f t="shared" si="99"/>
        <v>340</v>
      </c>
      <c r="K1588" s="4" t="s">
        <v>126</v>
      </c>
      <c r="L1588" s="4" t="s">
        <v>127</v>
      </c>
      <c r="M1588" s="156"/>
    </row>
    <row r="1589" spans="1:13" x14ac:dyDescent="0.2">
      <c r="A1589" s="147" t="s">
        <v>2403</v>
      </c>
      <c r="B1589" s="178">
        <f t="shared" si="97"/>
        <v>46271</v>
      </c>
      <c r="C1589" s="4" t="s">
        <v>9302</v>
      </c>
      <c r="D1589" s="148" t="s">
        <v>264</v>
      </c>
      <c r="E1589" s="148" t="s">
        <v>125</v>
      </c>
      <c r="F1589" s="149">
        <v>1</v>
      </c>
      <c r="G1589" s="150">
        <v>100</v>
      </c>
      <c r="H1589" s="150">
        <f t="shared" si="98"/>
        <v>100</v>
      </c>
      <c r="I1589" s="37">
        <v>0</v>
      </c>
      <c r="J1589" s="5">
        <f t="shared" si="99"/>
        <v>100</v>
      </c>
      <c r="K1589" s="4" t="s">
        <v>126</v>
      </c>
      <c r="L1589" s="4" t="s">
        <v>127</v>
      </c>
      <c r="M1589" s="156"/>
    </row>
    <row r="1590" spans="1:13" x14ac:dyDescent="0.2">
      <c r="A1590" s="147" t="s">
        <v>2403</v>
      </c>
      <c r="B1590" s="178">
        <f>IF(A1590="","",IF(ISNUMBER(A1590),IFERROR(VLOOKUP(TEXT(A1590,"yyyy/mm/dd"),BSAD,2,FALSE),""),IFERROR(VLOOKUP(A1590,BSAD,2,FALSE),"")))</f>
        <v>46271</v>
      </c>
      <c r="C1590" s="4" t="s">
        <v>9303</v>
      </c>
      <c r="D1590" s="148" t="s">
        <v>9267</v>
      </c>
      <c r="E1590" s="148" t="s">
        <v>318</v>
      </c>
      <c r="F1590" s="149">
        <v>2</v>
      </c>
      <c r="G1590" s="150">
        <v>1200</v>
      </c>
      <c r="H1590" s="150">
        <f>IF($F1590="","",$F1590*$G1590)</f>
        <v>2400</v>
      </c>
      <c r="I1590" s="37">
        <v>0</v>
      </c>
      <c r="J1590" s="5">
        <f>IF($F1590="","",$H1590*(1-$I1590/100))</f>
        <v>2400</v>
      </c>
      <c r="K1590" s="4" t="s">
        <v>126</v>
      </c>
      <c r="L1590" s="4" t="s">
        <v>127</v>
      </c>
      <c r="M1590" s="156"/>
    </row>
    <row r="1591" spans="1:13" x14ac:dyDescent="0.2">
      <c r="A1591" s="147" t="s">
        <v>2403</v>
      </c>
      <c r="B1591" s="178">
        <f t="shared" si="97"/>
        <v>46271</v>
      </c>
      <c r="C1591" s="4" t="s">
        <v>9304</v>
      </c>
      <c r="D1591" s="4" t="s">
        <v>533</v>
      </c>
      <c r="E1591" s="148" t="s">
        <v>125</v>
      </c>
      <c r="F1591" s="149">
        <v>1</v>
      </c>
      <c r="G1591" s="150">
        <v>90</v>
      </c>
      <c r="H1591" s="150">
        <f t="shared" si="98"/>
        <v>90</v>
      </c>
      <c r="I1591" s="37">
        <v>0</v>
      </c>
      <c r="J1591" s="5">
        <f t="shared" si="99"/>
        <v>90</v>
      </c>
      <c r="K1591" s="4" t="s">
        <v>126</v>
      </c>
      <c r="L1591" s="4" t="s">
        <v>1094</v>
      </c>
      <c r="M1591" s="156"/>
    </row>
    <row r="1592" spans="1:13" x14ac:dyDescent="0.2">
      <c r="A1592" s="147" t="s">
        <v>2403</v>
      </c>
      <c r="B1592" s="178">
        <f t="shared" si="97"/>
        <v>46271</v>
      </c>
      <c r="C1592" s="4" t="s">
        <v>9305</v>
      </c>
      <c r="D1592" s="148" t="s">
        <v>153</v>
      </c>
      <c r="E1592" s="148" t="s">
        <v>125</v>
      </c>
      <c r="F1592" s="149">
        <v>2</v>
      </c>
      <c r="G1592" s="150">
        <v>100</v>
      </c>
      <c r="H1592" s="150">
        <f t="shared" si="98"/>
        <v>200</v>
      </c>
      <c r="I1592" s="37">
        <v>0</v>
      </c>
      <c r="J1592" s="5">
        <f t="shared" si="99"/>
        <v>200</v>
      </c>
      <c r="K1592" s="4" t="s">
        <v>126</v>
      </c>
      <c r="L1592" s="4" t="s">
        <v>127</v>
      </c>
      <c r="M1592" s="156"/>
    </row>
    <row r="1593" spans="1:13" x14ac:dyDescent="0.2">
      <c r="A1593" s="147" t="s">
        <v>2403</v>
      </c>
      <c r="B1593" s="178">
        <f t="shared" si="97"/>
        <v>46271</v>
      </c>
      <c r="C1593" s="4" t="s">
        <v>9305</v>
      </c>
      <c r="D1593" s="148" t="s">
        <v>153</v>
      </c>
      <c r="E1593" s="148" t="s">
        <v>149</v>
      </c>
      <c r="F1593" s="149">
        <v>2</v>
      </c>
      <c r="G1593" s="150">
        <v>850</v>
      </c>
      <c r="H1593" s="150">
        <f t="shared" si="98"/>
        <v>1700</v>
      </c>
      <c r="I1593" s="37">
        <v>0</v>
      </c>
      <c r="J1593" s="5">
        <f t="shared" si="99"/>
        <v>1700</v>
      </c>
      <c r="K1593" s="4" t="s">
        <v>126</v>
      </c>
      <c r="L1593" s="4" t="s">
        <v>127</v>
      </c>
      <c r="M1593" s="156"/>
    </row>
    <row r="1594" spans="1:13" x14ac:dyDescent="0.2">
      <c r="A1594" s="147" t="s">
        <v>2404</v>
      </c>
      <c r="B1594" s="178">
        <f t="shared" si="97"/>
        <v>46272</v>
      </c>
      <c r="C1594" s="4" t="s">
        <v>9306</v>
      </c>
      <c r="D1594" s="148" t="s">
        <v>1302</v>
      </c>
      <c r="E1594" s="148" t="s">
        <v>125</v>
      </c>
      <c r="F1594" s="149">
        <v>60</v>
      </c>
      <c r="G1594" s="150">
        <v>85</v>
      </c>
      <c r="H1594" s="150">
        <f t="shared" si="98"/>
        <v>5100</v>
      </c>
      <c r="I1594" s="37">
        <v>0</v>
      </c>
      <c r="J1594" s="5">
        <f t="shared" si="99"/>
        <v>5100</v>
      </c>
      <c r="K1594" s="4" t="s">
        <v>126</v>
      </c>
      <c r="L1594" s="4" t="s">
        <v>127</v>
      </c>
      <c r="M1594" s="156"/>
    </row>
    <row r="1595" spans="1:13" x14ac:dyDescent="0.2">
      <c r="A1595" s="147" t="s">
        <v>2404</v>
      </c>
      <c r="B1595" s="178">
        <f t="shared" si="97"/>
        <v>46272</v>
      </c>
      <c r="C1595" s="4" t="s">
        <v>9306</v>
      </c>
      <c r="D1595" s="148" t="s">
        <v>1302</v>
      </c>
      <c r="E1595" s="148" t="s">
        <v>131</v>
      </c>
      <c r="F1595" s="149">
        <v>1</v>
      </c>
      <c r="G1595" s="150">
        <v>80</v>
      </c>
      <c r="H1595" s="150">
        <f t="shared" si="98"/>
        <v>80</v>
      </c>
      <c r="I1595" s="37">
        <v>0</v>
      </c>
      <c r="J1595" s="5">
        <f t="shared" si="99"/>
        <v>80</v>
      </c>
      <c r="K1595" s="4" t="s">
        <v>126</v>
      </c>
      <c r="L1595" s="4" t="s">
        <v>127</v>
      </c>
      <c r="M1595" s="156"/>
    </row>
    <row r="1596" spans="1:13" x14ac:dyDescent="0.2">
      <c r="A1596" s="147" t="s">
        <v>2404</v>
      </c>
      <c r="B1596" s="178">
        <f t="shared" si="97"/>
        <v>46272</v>
      </c>
      <c r="C1596" s="4" t="s">
        <v>9307</v>
      </c>
      <c r="D1596" s="148" t="s">
        <v>1305</v>
      </c>
      <c r="E1596" s="148" t="s">
        <v>125</v>
      </c>
      <c r="F1596" s="149">
        <v>40</v>
      </c>
      <c r="G1596" s="150">
        <v>85</v>
      </c>
      <c r="H1596" s="150">
        <f t="shared" si="98"/>
        <v>3400</v>
      </c>
      <c r="I1596" s="37">
        <v>0</v>
      </c>
      <c r="J1596" s="5">
        <f t="shared" si="99"/>
        <v>3400</v>
      </c>
      <c r="K1596" s="4" t="s">
        <v>126</v>
      </c>
      <c r="L1596" s="4" t="s">
        <v>127</v>
      </c>
      <c r="M1596" s="156"/>
    </row>
    <row r="1597" spans="1:13" x14ac:dyDescent="0.2">
      <c r="A1597" s="147" t="s">
        <v>2404</v>
      </c>
      <c r="B1597" s="178">
        <f t="shared" si="97"/>
        <v>46272</v>
      </c>
      <c r="C1597" s="4" t="s">
        <v>9308</v>
      </c>
      <c r="D1597" s="148" t="s">
        <v>1306</v>
      </c>
      <c r="E1597" s="148" t="s">
        <v>125</v>
      </c>
      <c r="F1597" s="149">
        <v>25</v>
      </c>
      <c r="G1597" s="150">
        <v>85</v>
      </c>
      <c r="H1597" s="150">
        <f t="shared" si="98"/>
        <v>2125</v>
      </c>
      <c r="I1597" s="37">
        <v>0</v>
      </c>
      <c r="J1597" s="5">
        <f t="shared" si="99"/>
        <v>2125</v>
      </c>
      <c r="K1597" s="4" t="s">
        <v>126</v>
      </c>
      <c r="L1597" s="4" t="s">
        <v>127</v>
      </c>
      <c r="M1597" s="156"/>
    </row>
    <row r="1598" spans="1:13" x14ac:dyDescent="0.2">
      <c r="A1598" s="147" t="s">
        <v>2404</v>
      </c>
      <c r="B1598" s="178">
        <f t="shared" si="97"/>
        <v>46272</v>
      </c>
      <c r="C1598" s="4" t="s">
        <v>9309</v>
      </c>
      <c r="D1598" s="148" t="s">
        <v>1307</v>
      </c>
      <c r="E1598" s="148" t="s">
        <v>125</v>
      </c>
      <c r="F1598" s="149">
        <v>40</v>
      </c>
      <c r="G1598" s="150">
        <v>86</v>
      </c>
      <c r="H1598" s="150">
        <f t="shared" si="98"/>
        <v>3440</v>
      </c>
      <c r="I1598" s="37">
        <v>0</v>
      </c>
      <c r="J1598" s="5">
        <f t="shared" si="99"/>
        <v>3440</v>
      </c>
      <c r="K1598" s="4" t="s">
        <v>126</v>
      </c>
      <c r="L1598" s="4" t="s">
        <v>127</v>
      </c>
      <c r="M1598" s="156"/>
    </row>
    <row r="1599" spans="1:13" x14ac:dyDescent="0.2">
      <c r="A1599" s="147" t="s">
        <v>2404</v>
      </c>
      <c r="B1599" s="178">
        <f t="shared" si="97"/>
        <v>46272</v>
      </c>
      <c r="C1599" s="4" t="s">
        <v>9309</v>
      </c>
      <c r="D1599" s="148" t="s">
        <v>1307</v>
      </c>
      <c r="E1599" s="148" t="s">
        <v>125</v>
      </c>
      <c r="F1599" s="149">
        <v>50</v>
      </c>
      <c r="G1599" s="150">
        <v>85</v>
      </c>
      <c r="H1599" s="150">
        <f t="shared" si="98"/>
        <v>4250</v>
      </c>
      <c r="I1599" s="37">
        <v>0</v>
      </c>
      <c r="J1599" s="5">
        <f t="shared" si="99"/>
        <v>4250</v>
      </c>
      <c r="K1599" s="4" t="s">
        <v>126</v>
      </c>
      <c r="L1599" s="4" t="s">
        <v>127</v>
      </c>
      <c r="M1599" s="156"/>
    </row>
    <row r="1600" spans="1:13" x14ac:dyDescent="0.2">
      <c r="A1600" s="147" t="s">
        <v>2404</v>
      </c>
      <c r="B1600" s="178">
        <f t="shared" si="97"/>
        <v>46272</v>
      </c>
      <c r="C1600" s="4" t="s">
        <v>9310</v>
      </c>
      <c r="D1600" s="148" t="s">
        <v>1312</v>
      </c>
      <c r="E1600" s="210" t="s">
        <v>125</v>
      </c>
      <c r="F1600" s="211">
        <v>15</v>
      </c>
      <c r="G1600" s="212">
        <v>85</v>
      </c>
      <c r="H1600" s="212">
        <f t="shared" si="98"/>
        <v>1275</v>
      </c>
      <c r="I1600" s="37">
        <v>0</v>
      </c>
      <c r="J1600" s="5">
        <f t="shared" si="99"/>
        <v>1275</v>
      </c>
      <c r="K1600" s="4" t="s">
        <v>126</v>
      </c>
      <c r="L1600" s="210"/>
      <c r="M1600" s="213"/>
    </row>
    <row r="1601" spans="1:13" x14ac:dyDescent="0.2">
      <c r="A1601" s="147" t="s">
        <v>2404</v>
      </c>
      <c r="B1601" s="178">
        <f t="shared" si="97"/>
        <v>46272</v>
      </c>
      <c r="C1601" s="4" t="s">
        <v>9311</v>
      </c>
      <c r="D1601" s="210" t="s">
        <v>1311</v>
      </c>
      <c r="E1601" s="210" t="s">
        <v>125</v>
      </c>
      <c r="F1601" s="211">
        <v>5</v>
      </c>
      <c r="G1601" s="212">
        <v>85</v>
      </c>
      <c r="H1601" s="212">
        <f t="shared" si="98"/>
        <v>425</v>
      </c>
      <c r="I1601" s="37">
        <v>0</v>
      </c>
      <c r="J1601" s="5">
        <f t="shared" si="99"/>
        <v>425</v>
      </c>
      <c r="K1601" s="4" t="s">
        <v>126</v>
      </c>
      <c r="L1601" s="210"/>
      <c r="M1601" s="213"/>
    </row>
    <row r="1602" spans="1:13" x14ac:dyDescent="0.2">
      <c r="A1602" s="147" t="s">
        <v>2404</v>
      </c>
      <c r="B1602" s="178">
        <f t="shared" si="97"/>
        <v>46272</v>
      </c>
      <c r="C1602" s="4" t="s">
        <v>9312</v>
      </c>
      <c r="D1602" s="210" t="s">
        <v>141</v>
      </c>
      <c r="E1602" s="210" t="s">
        <v>125</v>
      </c>
      <c r="F1602" s="211">
        <v>25</v>
      </c>
      <c r="G1602" s="212">
        <v>86</v>
      </c>
      <c r="H1602" s="212">
        <f t="shared" si="98"/>
        <v>2150</v>
      </c>
      <c r="I1602" s="37">
        <v>0</v>
      </c>
      <c r="J1602" s="5">
        <f t="shared" si="99"/>
        <v>2150</v>
      </c>
      <c r="K1602" s="4" t="s">
        <v>126</v>
      </c>
      <c r="L1602" s="210"/>
      <c r="M1602" s="213"/>
    </row>
    <row r="1603" spans="1:13" x14ac:dyDescent="0.2">
      <c r="A1603" s="147" t="s">
        <v>2404</v>
      </c>
      <c r="B1603" s="178">
        <f t="shared" si="97"/>
        <v>46272</v>
      </c>
      <c r="C1603" s="4" t="s">
        <v>9313</v>
      </c>
      <c r="D1603" s="210" t="s">
        <v>139</v>
      </c>
      <c r="E1603" s="210" t="s">
        <v>125</v>
      </c>
      <c r="F1603" s="211">
        <v>2.5</v>
      </c>
      <c r="G1603" s="212">
        <v>86</v>
      </c>
      <c r="H1603" s="212">
        <f t="shared" si="98"/>
        <v>215</v>
      </c>
      <c r="I1603" s="37">
        <v>0</v>
      </c>
      <c r="J1603" s="5">
        <f t="shared" si="99"/>
        <v>215</v>
      </c>
      <c r="K1603" s="4" t="s">
        <v>126</v>
      </c>
      <c r="L1603" s="210"/>
      <c r="M1603" s="213"/>
    </row>
    <row r="1604" spans="1:13" x14ac:dyDescent="0.2">
      <c r="A1604" s="147" t="s">
        <v>2404</v>
      </c>
      <c r="B1604" s="178">
        <f t="shared" si="97"/>
        <v>46272</v>
      </c>
      <c r="C1604" s="4" t="s">
        <v>9314</v>
      </c>
      <c r="D1604" s="210" t="s">
        <v>1310</v>
      </c>
      <c r="E1604" s="210" t="s">
        <v>125</v>
      </c>
      <c r="F1604" s="211">
        <v>10</v>
      </c>
      <c r="G1604" s="212">
        <v>85</v>
      </c>
      <c r="H1604" s="212">
        <f t="shared" si="98"/>
        <v>850</v>
      </c>
      <c r="I1604" s="37">
        <v>0</v>
      </c>
      <c r="J1604" s="5">
        <f t="shared" si="99"/>
        <v>850</v>
      </c>
      <c r="K1604" s="4" t="s">
        <v>126</v>
      </c>
      <c r="L1604" s="210"/>
      <c r="M1604" s="213"/>
    </row>
    <row r="1605" spans="1:13" x14ac:dyDescent="0.2">
      <c r="A1605" s="147" t="s">
        <v>2404</v>
      </c>
      <c r="B1605" s="178">
        <f t="shared" si="97"/>
        <v>46272</v>
      </c>
      <c r="C1605" s="4" t="s">
        <v>9315</v>
      </c>
      <c r="D1605" s="210" t="s">
        <v>134</v>
      </c>
      <c r="E1605" s="210" t="s">
        <v>125</v>
      </c>
      <c r="F1605" s="211">
        <v>10</v>
      </c>
      <c r="G1605" s="212">
        <v>85</v>
      </c>
      <c r="H1605" s="212">
        <f t="shared" si="98"/>
        <v>850</v>
      </c>
      <c r="I1605" s="37">
        <v>0</v>
      </c>
      <c r="J1605" s="5">
        <f t="shared" si="99"/>
        <v>850</v>
      </c>
      <c r="K1605" s="4" t="s">
        <v>126</v>
      </c>
      <c r="L1605" s="210"/>
      <c r="M1605" s="213"/>
    </row>
    <row r="1606" spans="1:13" x14ac:dyDescent="0.2">
      <c r="A1606" s="147" t="s">
        <v>2404</v>
      </c>
      <c r="B1606" s="178">
        <f t="shared" si="97"/>
        <v>46272</v>
      </c>
      <c r="C1606" s="4" t="s">
        <v>9316</v>
      </c>
      <c r="D1606" s="210" t="s">
        <v>9103</v>
      </c>
      <c r="E1606" s="210" t="s">
        <v>125</v>
      </c>
      <c r="F1606" s="211">
        <v>20</v>
      </c>
      <c r="G1606" s="212">
        <v>85</v>
      </c>
      <c r="H1606" s="212">
        <f t="shared" si="98"/>
        <v>1700</v>
      </c>
      <c r="I1606" s="37">
        <v>0</v>
      </c>
      <c r="J1606" s="5">
        <f t="shared" si="99"/>
        <v>1700</v>
      </c>
      <c r="K1606" s="4" t="s">
        <v>126</v>
      </c>
      <c r="L1606" s="210"/>
      <c r="M1606" s="213"/>
    </row>
    <row r="1607" spans="1:13" x14ac:dyDescent="0.2">
      <c r="A1607" s="147" t="s">
        <v>2404</v>
      </c>
      <c r="B1607" s="178">
        <f t="shared" si="97"/>
        <v>46272</v>
      </c>
      <c r="C1607" s="4" t="s">
        <v>9316</v>
      </c>
      <c r="D1607" s="210" t="s">
        <v>9103</v>
      </c>
      <c r="E1607" s="210" t="s">
        <v>125</v>
      </c>
      <c r="F1607" s="211">
        <v>1</v>
      </c>
      <c r="G1607" s="212">
        <v>80</v>
      </c>
      <c r="H1607" s="212">
        <f t="shared" si="98"/>
        <v>80</v>
      </c>
      <c r="I1607" s="37">
        <v>0</v>
      </c>
      <c r="J1607" s="5">
        <f t="shared" si="99"/>
        <v>80</v>
      </c>
      <c r="K1607" s="4" t="s">
        <v>126</v>
      </c>
      <c r="L1607" s="210"/>
      <c r="M1607" s="213"/>
    </row>
    <row r="1608" spans="1:13" x14ac:dyDescent="0.2">
      <c r="A1608" s="147" t="s">
        <v>2404</v>
      </c>
      <c r="B1608" s="178">
        <f t="shared" si="97"/>
        <v>46272</v>
      </c>
      <c r="C1608" s="4" t="s">
        <v>9317</v>
      </c>
      <c r="D1608" s="210" t="s">
        <v>1308</v>
      </c>
      <c r="E1608" s="210" t="s">
        <v>125</v>
      </c>
      <c r="F1608" s="211">
        <v>5</v>
      </c>
      <c r="G1608" s="212">
        <v>85</v>
      </c>
      <c r="H1608" s="212">
        <f t="shared" si="98"/>
        <v>425</v>
      </c>
      <c r="I1608" s="37">
        <v>0</v>
      </c>
      <c r="J1608" s="5">
        <f t="shared" si="99"/>
        <v>425</v>
      </c>
      <c r="K1608" s="4" t="s">
        <v>126</v>
      </c>
      <c r="L1608" s="210"/>
      <c r="M1608" s="213"/>
    </row>
    <row r="1609" spans="1:13" x14ac:dyDescent="0.2">
      <c r="A1609" s="147" t="s">
        <v>2404</v>
      </c>
      <c r="B1609" s="178">
        <f t="shared" si="97"/>
        <v>46272</v>
      </c>
      <c r="C1609" s="4" t="s">
        <v>9318</v>
      </c>
      <c r="D1609" s="210" t="s">
        <v>1309</v>
      </c>
      <c r="E1609" s="210" t="s">
        <v>125</v>
      </c>
      <c r="F1609" s="211">
        <v>10</v>
      </c>
      <c r="G1609" s="212">
        <v>85</v>
      </c>
      <c r="H1609" s="212">
        <f t="shared" si="98"/>
        <v>850</v>
      </c>
      <c r="I1609" s="37">
        <v>0</v>
      </c>
      <c r="J1609" s="5">
        <f t="shared" si="99"/>
        <v>850</v>
      </c>
      <c r="K1609" s="4" t="s">
        <v>126</v>
      </c>
      <c r="L1609" s="210"/>
      <c r="M1609" s="213"/>
    </row>
    <row r="1610" spans="1:13" x14ac:dyDescent="0.2">
      <c r="A1610" s="147" t="s">
        <v>2404</v>
      </c>
      <c r="B1610" s="178">
        <f t="shared" si="97"/>
        <v>46272</v>
      </c>
      <c r="C1610" s="4" t="s">
        <v>9319</v>
      </c>
      <c r="D1610" s="210" t="s">
        <v>145</v>
      </c>
      <c r="E1610" s="210" t="s">
        <v>125</v>
      </c>
      <c r="F1610" s="211">
        <v>20</v>
      </c>
      <c r="G1610" s="212">
        <v>95</v>
      </c>
      <c r="H1610" s="212">
        <f t="shared" si="98"/>
        <v>1900</v>
      </c>
      <c r="I1610" s="37">
        <v>0</v>
      </c>
      <c r="J1610" s="5">
        <f t="shared" si="99"/>
        <v>1900</v>
      </c>
      <c r="K1610" s="4" t="s">
        <v>126</v>
      </c>
      <c r="L1610" s="210"/>
      <c r="M1610" s="213"/>
    </row>
    <row r="1611" spans="1:13" x14ac:dyDescent="0.2">
      <c r="A1611" s="147" t="s">
        <v>2404</v>
      </c>
      <c r="B1611" s="178">
        <f t="shared" si="97"/>
        <v>46272</v>
      </c>
      <c r="C1611" s="4" t="s">
        <v>9320</v>
      </c>
      <c r="D1611" s="210" t="s">
        <v>147</v>
      </c>
      <c r="E1611" s="210" t="s">
        <v>125</v>
      </c>
      <c r="F1611" s="211">
        <v>35</v>
      </c>
      <c r="G1611" s="212">
        <v>85</v>
      </c>
      <c r="H1611" s="212">
        <f t="shared" si="98"/>
        <v>2975</v>
      </c>
      <c r="I1611" s="37">
        <v>0</v>
      </c>
      <c r="J1611" s="5">
        <f t="shared" si="99"/>
        <v>2975</v>
      </c>
      <c r="K1611" s="4" t="s">
        <v>126</v>
      </c>
      <c r="L1611" s="210"/>
      <c r="M1611" s="213"/>
    </row>
    <row r="1612" spans="1:13" x14ac:dyDescent="0.2">
      <c r="A1612" s="147" t="s">
        <v>2404</v>
      </c>
      <c r="B1612" s="178">
        <f t="shared" si="97"/>
        <v>46272</v>
      </c>
      <c r="C1612" s="4" t="s">
        <v>9321</v>
      </c>
      <c r="D1612" s="210" t="s">
        <v>151</v>
      </c>
      <c r="E1612" s="210" t="s">
        <v>125</v>
      </c>
      <c r="F1612" s="211">
        <v>4</v>
      </c>
      <c r="G1612" s="212">
        <v>85</v>
      </c>
      <c r="H1612" s="212">
        <f t="shared" si="98"/>
        <v>340</v>
      </c>
      <c r="I1612" s="37">
        <v>0</v>
      </c>
      <c r="J1612" s="5">
        <f t="shared" si="99"/>
        <v>340</v>
      </c>
      <c r="K1612" s="4" t="s">
        <v>126</v>
      </c>
      <c r="L1612" s="210"/>
      <c r="M1612" s="213"/>
    </row>
    <row r="1613" spans="1:13" x14ac:dyDescent="0.2">
      <c r="A1613" s="147" t="s">
        <v>2404</v>
      </c>
      <c r="B1613" s="178">
        <f t="shared" si="97"/>
        <v>46272</v>
      </c>
      <c r="C1613" s="4" t="s">
        <v>9322</v>
      </c>
      <c r="D1613" s="210" t="s">
        <v>264</v>
      </c>
      <c r="E1613" s="210" t="s">
        <v>125</v>
      </c>
      <c r="F1613" s="211">
        <v>1</v>
      </c>
      <c r="G1613" s="212">
        <v>100</v>
      </c>
      <c r="H1613" s="212">
        <f t="shared" si="98"/>
        <v>100</v>
      </c>
      <c r="I1613" s="37">
        <v>0</v>
      </c>
      <c r="J1613" s="5">
        <f t="shared" si="99"/>
        <v>100</v>
      </c>
      <c r="K1613" s="4" t="s">
        <v>126</v>
      </c>
      <c r="L1613" s="210"/>
      <c r="M1613" s="213"/>
    </row>
    <row r="1614" spans="1:13" x14ac:dyDescent="0.2">
      <c r="A1614" s="147" t="s">
        <v>2404</v>
      </c>
      <c r="B1614" s="178">
        <f t="shared" si="97"/>
        <v>46272</v>
      </c>
      <c r="C1614" s="4" t="s">
        <v>9323</v>
      </c>
      <c r="D1614" s="210" t="s">
        <v>153</v>
      </c>
      <c r="E1614" s="210" t="s">
        <v>125</v>
      </c>
      <c r="F1614" s="211">
        <v>2.75</v>
      </c>
      <c r="G1614" s="212">
        <v>100</v>
      </c>
      <c r="H1614" s="212">
        <f t="shared" si="98"/>
        <v>275</v>
      </c>
      <c r="I1614" s="37">
        <v>0</v>
      </c>
      <c r="J1614" s="5">
        <f t="shared" si="99"/>
        <v>275</v>
      </c>
      <c r="K1614" s="4" t="s">
        <v>126</v>
      </c>
      <c r="L1614" s="210"/>
      <c r="M1614" s="213"/>
    </row>
    <row r="1615" spans="1:13" x14ac:dyDescent="0.2">
      <c r="A1615" s="147" t="s">
        <v>2405</v>
      </c>
      <c r="B1615" s="178">
        <f t="shared" si="97"/>
        <v>46273</v>
      </c>
      <c r="C1615" s="4" t="s">
        <v>9324</v>
      </c>
      <c r="D1615" s="210" t="s">
        <v>1302</v>
      </c>
      <c r="E1615" s="210" t="s">
        <v>125</v>
      </c>
      <c r="F1615" s="211">
        <v>60</v>
      </c>
      <c r="G1615" s="212">
        <v>85</v>
      </c>
      <c r="H1615" s="212">
        <f t="shared" si="98"/>
        <v>5100</v>
      </c>
      <c r="I1615" s="37">
        <v>0</v>
      </c>
      <c r="J1615" s="5">
        <f t="shared" si="99"/>
        <v>5100</v>
      </c>
      <c r="K1615" s="4" t="s">
        <v>126</v>
      </c>
      <c r="L1615" s="210"/>
      <c r="M1615" s="213"/>
    </row>
    <row r="1616" spans="1:13" x14ac:dyDescent="0.2">
      <c r="A1616" s="147" t="s">
        <v>2405</v>
      </c>
      <c r="B1616" s="178">
        <f t="shared" si="97"/>
        <v>46273</v>
      </c>
      <c r="C1616" s="4" t="s">
        <v>9324</v>
      </c>
      <c r="D1616" s="210" t="s">
        <v>1302</v>
      </c>
      <c r="E1616" s="210" t="s">
        <v>131</v>
      </c>
      <c r="F1616" s="211">
        <v>10</v>
      </c>
      <c r="G1616" s="212">
        <v>80</v>
      </c>
      <c r="H1616" s="212">
        <f t="shared" si="98"/>
        <v>800</v>
      </c>
      <c r="I1616" s="37">
        <v>0</v>
      </c>
      <c r="J1616" s="5">
        <f t="shared" si="99"/>
        <v>800</v>
      </c>
      <c r="K1616" s="4" t="s">
        <v>126</v>
      </c>
      <c r="L1616" s="210"/>
      <c r="M1616" s="213"/>
    </row>
    <row r="1617" spans="1:13" x14ac:dyDescent="0.2">
      <c r="A1617" s="147" t="s">
        <v>2405</v>
      </c>
      <c r="B1617" s="178">
        <f t="shared" si="97"/>
        <v>46273</v>
      </c>
      <c r="C1617" s="4" t="s">
        <v>9325</v>
      </c>
      <c r="D1617" s="210" t="s">
        <v>1305</v>
      </c>
      <c r="E1617" s="210" t="s">
        <v>125</v>
      </c>
      <c r="F1617" s="211">
        <v>45</v>
      </c>
      <c r="G1617" s="212">
        <v>85</v>
      </c>
      <c r="H1617" s="212">
        <f t="shared" si="98"/>
        <v>3825</v>
      </c>
      <c r="I1617" s="37">
        <v>0</v>
      </c>
      <c r="J1617" s="5">
        <f t="shared" si="99"/>
        <v>3825</v>
      </c>
      <c r="K1617" s="4" t="s">
        <v>126</v>
      </c>
      <c r="L1617" s="210"/>
      <c r="M1617" s="213"/>
    </row>
    <row r="1618" spans="1:13" x14ac:dyDescent="0.2">
      <c r="A1618" s="147" t="s">
        <v>2405</v>
      </c>
      <c r="B1618" s="178">
        <f t="shared" si="97"/>
        <v>46273</v>
      </c>
      <c r="C1618" s="4" t="s">
        <v>9326</v>
      </c>
      <c r="D1618" s="210" t="s">
        <v>134</v>
      </c>
      <c r="E1618" s="210" t="s">
        <v>125</v>
      </c>
      <c r="F1618" s="211">
        <v>10</v>
      </c>
      <c r="G1618" s="212">
        <v>85</v>
      </c>
      <c r="H1618" s="212">
        <f t="shared" si="98"/>
        <v>850</v>
      </c>
      <c r="I1618" s="37">
        <v>0</v>
      </c>
      <c r="J1618" s="5">
        <f t="shared" si="99"/>
        <v>850</v>
      </c>
      <c r="K1618" s="4" t="s">
        <v>126</v>
      </c>
      <c r="L1618" s="210"/>
      <c r="M1618" s="213"/>
    </row>
    <row r="1619" spans="1:13" x14ac:dyDescent="0.2">
      <c r="A1619" s="147" t="s">
        <v>2405</v>
      </c>
      <c r="B1619" s="178">
        <f t="shared" si="97"/>
        <v>46273</v>
      </c>
      <c r="C1619" s="4" t="s">
        <v>9327</v>
      </c>
      <c r="D1619" s="210" t="s">
        <v>9103</v>
      </c>
      <c r="E1619" s="210" t="s">
        <v>125</v>
      </c>
      <c r="F1619" s="211">
        <v>30</v>
      </c>
      <c r="G1619" s="212">
        <v>85</v>
      </c>
      <c r="H1619" s="212">
        <f t="shared" si="98"/>
        <v>2550</v>
      </c>
      <c r="I1619" s="37">
        <v>0</v>
      </c>
      <c r="J1619" s="5">
        <f t="shared" si="99"/>
        <v>2550</v>
      </c>
      <c r="K1619" s="4" t="s">
        <v>126</v>
      </c>
      <c r="L1619" s="210"/>
      <c r="M1619" s="213"/>
    </row>
    <row r="1620" spans="1:13" x14ac:dyDescent="0.2">
      <c r="A1620" s="147" t="s">
        <v>2405</v>
      </c>
      <c r="B1620" s="178">
        <f t="shared" si="97"/>
        <v>46273</v>
      </c>
      <c r="C1620" s="4" t="s">
        <v>9328</v>
      </c>
      <c r="D1620" s="210" t="s">
        <v>1309</v>
      </c>
      <c r="E1620" s="210" t="s">
        <v>125</v>
      </c>
      <c r="F1620" s="211">
        <v>10</v>
      </c>
      <c r="G1620" s="212">
        <v>85</v>
      </c>
      <c r="H1620" s="212">
        <f t="shared" si="98"/>
        <v>850</v>
      </c>
      <c r="I1620" s="37">
        <v>0</v>
      </c>
      <c r="J1620" s="5">
        <f t="shared" si="99"/>
        <v>850</v>
      </c>
      <c r="K1620" s="4" t="s">
        <v>126</v>
      </c>
      <c r="L1620" s="210"/>
      <c r="M1620" s="213"/>
    </row>
    <row r="1621" spans="1:13" x14ac:dyDescent="0.2">
      <c r="A1621" s="147" t="s">
        <v>2405</v>
      </c>
      <c r="B1621" s="178">
        <f t="shared" si="97"/>
        <v>46273</v>
      </c>
      <c r="C1621" s="4" t="s">
        <v>9329</v>
      </c>
      <c r="D1621" s="210" t="s">
        <v>1307</v>
      </c>
      <c r="E1621" s="210" t="s">
        <v>125</v>
      </c>
      <c r="F1621" s="211">
        <v>55</v>
      </c>
      <c r="G1621" s="212">
        <v>85</v>
      </c>
      <c r="H1621" s="212">
        <f t="shared" si="98"/>
        <v>4675</v>
      </c>
      <c r="I1621" s="37">
        <v>0</v>
      </c>
      <c r="J1621" s="5">
        <f t="shared" si="99"/>
        <v>4675</v>
      </c>
      <c r="K1621" s="4" t="s">
        <v>126</v>
      </c>
      <c r="L1621" s="210"/>
      <c r="M1621" s="213"/>
    </row>
    <row r="1622" spans="1:13" x14ac:dyDescent="0.2">
      <c r="A1622" s="147" t="s">
        <v>2405</v>
      </c>
      <c r="B1622" s="178">
        <f t="shared" si="97"/>
        <v>46273</v>
      </c>
      <c r="C1622" s="4" t="s">
        <v>9329</v>
      </c>
      <c r="D1622" s="210" t="s">
        <v>1307</v>
      </c>
      <c r="E1622" s="210" t="s">
        <v>131</v>
      </c>
      <c r="F1622" s="211">
        <v>1</v>
      </c>
      <c r="G1622" s="212">
        <v>80</v>
      </c>
      <c r="H1622" s="212">
        <f t="shared" si="98"/>
        <v>80</v>
      </c>
      <c r="I1622" s="37">
        <v>0</v>
      </c>
      <c r="J1622" s="5">
        <f t="shared" si="99"/>
        <v>80</v>
      </c>
      <c r="K1622" s="4" t="s">
        <v>126</v>
      </c>
      <c r="L1622" s="210"/>
      <c r="M1622" s="213"/>
    </row>
    <row r="1623" spans="1:13" x14ac:dyDescent="0.2">
      <c r="A1623" s="147" t="s">
        <v>2405</v>
      </c>
      <c r="B1623" s="178">
        <f t="shared" si="97"/>
        <v>46273</v>
      </c>
      <c r="C1623" s="4" t="s">
        <v>9329</v>
      </c>
      <c r="D1623" s="210" t="s">
        <v>1307</v>
      </c>
      <c r="E1623" s="210" t="s">
        <v>149</v>
      </c>
      <c r="F1623" s="211">
        <v>2</v>
      </c>
      <c r="G1623" s="212">
        <v>850</v>
      </c>
      <c r="H1623" s="212">
        <f t="shared" si="98"/>
        <v>1700</v>
      </c>
      <c r="I1623" s="37">
        <v>0</v>
      </c>
      <c r="J1623" s="5">
        <f t="shared" si="99"/>
        <v>1700</v>
      </c>
      <c r="K1623" s="4" t="s">
        <v>126</v>
      </c>
      <c r="L1623" s="210"/>
      <c r="M1623" s="213"/>
    </row>
    <row r="1624" spans="1:13" x14ac:dyDescent="0.2">
      <c r="A1624" s="147" t="s">
        <v>2405</v>
      </c>
      <c r="B1624" s="178">
        <f t="shared" si="97"/>
        <v>46273</v>
      </c>
      <c r="C1624" s="4" t="s">
        <v>9330</v>
      </c>
      <c r="D1624" s="210" t="s">
        <v>1307</v>
      </c>
      <c r="E1624" s="210" t="s">
        <v>9331</v>
      </c>
      <c r="F1624" s="211">
        <v>40</v>
      </c>
      <c r="G1624" s="212">
        <v>0</v>
      </c>
      <c r="H1624" s="212">
        <f t="shared" si="98"/>
        <v>0</v>
      </c>
      <c r="I1624" s="37">
        <v>0</v>
      </c>
      <c r="J1624" s="5">
        <f t="shared" si="99"/>
        <v>0</v>
      </c>
      <c r="K1624" s="4" t="s">
        <v>126</v>
      </c>
      <c r="L1624" s="210"/>
      <c r="M1624" s="213"/>
    </row>
    <row r="1625" spans="1:13" x14ac:dyDescent="0.2">
      <c r="A1625" s="147" t="s">
        <v>2405</v>
      </c>
      <c r="B1625" s="178">
        <f t="shared" si="97"/>
        <v>46273</v>
      </c>
      <c r="C1625" s="4" t="s">
        <v>9332</v>
      </c>
      <c r="D1625" s="210" t="s">
        <v>1312</v>
      </c>
      <c r="E1625" s="210" t="s">
        <v>125</v>
      </c>
      <c r="F1625" s="211">
        <v>15</v>
      </c>
      <c r="G1625" s="212">
        <v>85</v>
      </c>
      <c r="H1625" s="212">
        <f t="shared" si="98"/>
        <v>1275</v>
      </c>
      <c r="I1625" s="37">
        <v>0</v>
      </c>
      <c r="J1625" s="5">
        <f t="shared" si="99"/>
        <v>1275</v>
      </c>
      <c r="K1625" s="4" t="s">
        <v>126</v>
      </c>
      <c r="L1625" s="210"/>
      <c r="M1625" s="213"/>
    </row>
    <row r="1626" spans="1:13" x14ac:dyDescent="0.2">
      <c r="A1626" s="147" t="s">
        <v>2405</v>
      </c>
      <c r="B1626" s="178">
        <f t="shared" si="97"/>
        <v>46273</v>
      </c>
      <c r="C1626" s="4" t="s">
        <v>9333</v>
      </c>
      <c r="D1626" s="210" t="s">
        <v>141</v>
      </c>
      <c r="E1626" s="210" t="s">
        <v>9331</v>
      </c>
      <c r="F1626" s="211">
        <v>25</v>
      </c>
      <c r="G1626" s="212">
        <v>0</v>
      </c>
      <c r="H1626" s="212">
        <f t="shared" si="98"/>
        <v>0</v>
      </c>
      <c r="I1626" s="37">
        <v>0</v>
      </c>
      <c r="J1626" s="5">
        <f t="shared" si="99"/>
        <v>0</v>
      </c>
      <c r="K1626" s="4" t="s">
        <v>126</v>
      </c>
      <c r="L1626" s="210"/>
      <c r="M1626" s="213"/>
    </row>
    <row r="1627" spans="1:13" x14ac:dyDescent="0.2">
      <c r="A1627" s="147" t="s">
        <v>2405</v>
      </c>
      <c r="B1627" s="178">
        <f t="shared" si="97"/>
        <v>46273</v>
      </c>
      <c r="C1627" s="4" t="s">
        <v>9334</v>
      </c>
      <c r="D1627" s="210" t="s">
        <v>139</v>
      </c>
      <c r="E1627" s="210" t="s">
        <v>125</v>
      </c>
      <c r="F1627" s="211">
        <v>2.5</v>
      </c>
      <c r="G1627" s="212">
        <v>86</v>
      </c>
      <c r="H1627" s="212">
        <f t="shared" si="98"/>
        <v>215</v>
      </c>
      <c r="I1627" s="37">
        <v>0</v>
      </c>
      <c r="J1627" s="5">
        <f t="shared" si="99"/>
        <v>215</v>
      </c>
      <c r="K1627" s="4" t="s">
        <v>126</v>
      </c>
      <c r="L1627" s="210"/>
      <c r="M1627" s="213"/>
    </row>
    <row r="1628" spans="1:13" x14ac:dyDescent="0.2">
      <c r="A1628" s="147" t="s">
        <v>2405</v>
      </c>
      <c r="B1628" s="178">
        <f t="shared" si="97"/>
        <v>46273</v>
      </c>
      <c r="C1628" s="4" t="s">
        <v>9335</v>
      </c>
      <c r="D1628" s="210" t="s">
        <v>141</v>
      </c>
      <c r="E1628" s="210" t="s">
        <v>125</v>
      </c>
      <c r="F1628" s="211">
        <v>5</v>
      </c>
      <c r="G1628" s="212">
        <v>86</v>
      </c>
      <c r="H1628" s="212">
        <f t="shared" si="98"/>
        <v>430</v>
      </c>
      <c r="I1628" s="37">
        <v>0</v>
      </c>
      <c r="J1628" s="5">
        <f t="shared" si="99"/>
        <v>430</v>
      </c>
      <c r="K1628" s="4" t="s">
        <v>126</v>
      </c>
      <c r="L1628" s="210"/>
      <c r="M1628" s="213"/>
    </row>
    <row r="1629" spans="1:13" x14ac:dyDescent="0.2">
      <c r="A1629" s="147" t="s">
        <v>2405</v>
      </c>
      <c r="B1629" s="178">
        <f t="shared" si="97"/>
        <v>46273</v>
      </c>
      <c r="C1629" s="4" t="s">
        <v>9336</v>
      </c>
      <c r="D1629" s="210" t="s">
        <v>1310</v>
      </c>
      <c r="E1629" s="210" t="s">
        <v>125</v>
      </c>
      <c r="F1629" s="211">
        <v>10</v>
      </c>
      <c r="G1629" s="212">
        <v>85</v>
      </c>
      <c r="H1629" s="212">
        <f t="shared" si="98"/>
        <v>850</v>
      </c>
      <c r="I1629" s="37">
        <v>0</v>
      </c>
      <c r="J1629" s="5">
        <f t="shared" si="99"/>
        <v>850</v>
      </c>
      <c r="K1629" s="4" t="s">
        <v>126</v>
      </c>
      <c r="L1629" s="210"/>
      <c r="M1629" s="213"/>
    </row>
    <row r="1630" spans="1:13" x14ac:dyDescent="0.2">
      <c r="A1630" s="147" t="s">
        <v>2405</v>
      </c>
      <c r="B1630" s="178">
        <f t="shared" si="97"/>
        <v>46273</v>
      </c>
      <c r="C1630" s="4" t="s">
        <v>9337</v>
      </c>
      <c r="D1630" s="210" t="s">
        <v>1306</v>
      </c>
      <c r="E1630" s="210" t="s">
        <v>125</v>
      </c>
      <c r="F1630" s="211">
        <v>40</v>
      </c>
      <c r="G1630" s="212">
        <v>85</v>
      </c>
      <c r="H1630" s="212">
        <f t="shared" si="98"/>
        <v>3400</v>
      </c>
      <c r="I1630" s="37">
        <v>0</v>
      </c>
      <c r="J1630" s="5">
        <f t="shared" si="99"/>
        <v>3400</v>
      </c>
      <c r="K1630" s="4" t="s">
        <v>126</v>
      </c>
      <c r="L1630" s="210"/>
      <c r="M1630" s="213"/>
    </row>
    <row r="1631" spans="1:13" x14ac:dyDescent="0.2">
      <c r="A1631" s="147" t="s">
        <v>2405</v>
      </c>
      <c r="B1631" s="178">
        <f t="shared" si="97"/>
        <v>46273</v>
      </c>
      <c r="C1631" s="4" t="s">
        <v>9338</v>
      </c>
      <c r="D1631" s="210" t="s">
        <v>145</v>
      </c>
      <c r="E1631" s="210" t="s">
        <v>125</v>
      </c>
      <c r="F1631" s="211">
        <v>20</v>
      </c>
      <c r="G1631" s="212">
        <v>85</v>
      </c>
      <c r="H1631" s="212">
        <f t="shared" si="98"/>
        <v>1700</v>
      </c>
      <c r="I1631" s="37">
        <v>0</v>
      </c>
      <c r="J1631" s="5">
        <f t="shared" si="99"/>
        <v>1700</v>
      </c>
      <c r="K1631" s="4" t="s">
        <v>126</v>
      </c>
      <c r="L1631" s="210"/>
      <c r="M1631" s="213"/>
    </row>
    <row r="1632" spans="1:13" x14ac:dyDescent="0.2">
      <c r="A1632" s="147" t="s">
        <v>2405</v>
      </c>
      <c r="B1632" s="178">
        <f t="shared" si="97"/>
        <v>46273</v>
      </c>
      <c r="C1632" s="4" t="s">
        <v>9339</v>
      </c>
      <c r="D1632" s="210" t="s">
        <v>1311</v>
      </c>
      <c r="E1632" s="210" t="s">
        <v>125</v>
      </c>
      <c r="F1632" s="211">
        <v>5</v>
      </c>
      <c r="G1632" s="212">
        <v>85</v>
      </c>
      <c r="H1632" s="212">
        <f t="shared" si="98"/>
        <v>425</v>
      </c>
      <c r="I1632" s="37">
        <v>0</v>
      </c>
      <c r="J1632" s="5">
        <f t="shared" si="99"/>
        <v>425</v>
      </c>
      <c r="K1632" s="4" t="s">
        <v>126</v>
      </c>
      <c r="L1632" s="210"/>
      <c r="M1632" s="213"/>
    </row>
    <row r="1633" spans="1:13" x14ac:dyDescent="0.2">
      <c r="A1633" s="147" t="s">
        <v>2405</v>
      </c>
      <c r="B1633" s="178">
        <f t="shared" si="97"/>
        <v>46273</v>
      </c>
      <c r="C1633" s="4" t="s">
        <v>9340</v>
      </c>
      <c r="D1633" s="210" t="s">
        <v>147</v>
      </c>
      <c r="E1633" s="210" t="s">
        <v>125</v>
      </c>
      <c r="F1633" s="211">
        <v>35</v>
      </c>
      <c r="G1633" s="212">
        <v>85</v>
      </c>
      <c r="H1633" s="212">
        <f t="shared" si="98"/>
        <v>2975</v>
      </c>
      <c r="I1633" s="37">
        <v>0</v>
      </c>
      <c r="J1633" s="5">
        <f t="shared" si="99"/>
        <v>2975</v>
      </c>
      <c r="K1633" s="4" t="s">
        <v>126</v>
      </c>
      <c r="L1633" s="210"/>
      <c r="M1633" s="213"/>
    </row>
    <row r="1634" spans="1:13" x14ac:dyDescent="0.2">
      <c r="A1634" s="147" t="s">
        <v>2405</v>
      </c>
      <c r="B1634" s="178">
        <f t="shared" si="97"/>
        <v>46273</v>
      </c>
      <c r="C1634" s="4" t="s">
        <v>9341</v>
      </c>
      <c r="D1634" s="210" t="s">
        <v>151</v>
      </c>
      <c r="E1634" s="210" t="s">
        <v>125</v>
      </c>
      <c r="F1634" s="211">
        <v>8</v>
      </c>
      <c r="G1634" s="212">
        <v>85</v>
      </c>
      <c r="H1634" s="212">
        <f t="shared" si="98"/>
        <v>680</v>
      </c>
      <c r="I1634" s="37">
        <v>0</v>
      </c>
      <c r="J1634" s="5">
        <f t="shared" si="99"/>
        <v>680</v>
      </c>
      <c r="K1634" s="4" t="s">
        <v>126</v>
      </c>
      <c r="L1634" s="210"/>
      <c r="M1634" s="213"/>
    </row>
    <row r="1635" spans="1:13" x14ac:dyDescent="0.2">
      <c r="A1635" s="147" t="s">
        <v>2405</v>
      </c>
      <c r="B1635" s="178">
        <f t="shared" si="97"/>
        <v>46273</v>
      </c>
      <c r="C1635" s="4" t="s">
        <v>9342</v>
      </c>
      <c r="D1635" s="210" t="s">
        <v>264</v>
      </c>
      <c r="E1635" s="210" t="s">
        <v>125</v>
      </c>
      <c r="F1635" s="211">
        <v>1</v>
      </c>
      <c r="G1635" s="212">
        <v>100</v>
      </c>
      <c r="H1635" s="212">
        <f t="shared" si="98"/>
        <v>100</v>
      </c>
      <c r="I1635" s="37">
        <v>0</v>
      </c>
      <c r="J1635" s="5">
        <f t="shared" si="99"/>
        <v>100</v>
      </c>
      <c r="K1635" s="4" t="s">
        <v>126</v>
      </c>
      <c r="L1635" s="210"/>
      <c r="M1635" s="213"/>
    </row>
    <row r="1636" spans="1:13" x14ac:dyDescent="0.2">
      <c r="A1636" s="147" t="s">
        <v>2405</v>
      </c>
      <c r="B1636" s="178">
        <f t="shared" si="97"/>
        <v>46273</v>
      </c>
      <c r="C1636" s="4" t="s">
        <v>9343</v>
      </c>
      <c r="D1636" s="210" t="s">
        <v>153</v>
      </c>
      <c r="E1636" s="210" t="s">
        <v>125</v>
      </c>
      <c r="F1636" s="211">
        <v>2.5</v>
      </c>
      <c r="G1636" s="212">
        <v>100</v>
      </c>
      <c r="H1636" s="212">
        <f t="shared" si="98"/>
        <v>250</v>
      </c>
      <c r="I1636" s="37">
        <v>0</v>
      </c>
      <c r="J1636" s="5">
        <f t="shared" si="99"/>
        <v>250</v>
      </c>
      <c r="K1636" s="4" t="s">
        <v>126</v>
      </c>
      <c r="L1636" s="210"/>
      <c r="M1636" s="213"/>
    </row>
    <row r="1637" spans="1:13" x14ac:dyDescent="0.2">
      <c r="A1637" s="147" t="s">
        <v>2405</v>
      </c>
      <c r="B1637" s="178">
        <f t="shared" si="97"/>
        <v>46273</v>
      </c>
      <c r="C1637" s="4" t="s">
        <v>9343</v>
      </c>
      <c r="D1637" s="210" t="s">
        <v>153</v>
      </c>
      <c r="E1637" s="210" t="s">
        <v>149</v>
      </c>
      <c r="F1637" s="211">
        <v>3</v>
      </c>
      <c r="G1637" s="212">
        <v>850</v>
      </c>
      <c r="H1637" s="212">
        <f t="shared" si="98"/>
        <v>2550</v>
      </c>
      <c r="I1637" s="37">
        <v>0</v>
      </c>
      <c r="J1637" s="5">
        <f t="shared" si="99"/>
        <v>2550</v>
      </c>
      <c r="K1637" s="4" t="s">
        <v>126</v>
      </c>
      <c r="L1637" s="210"/>
      <c r="M1637" s="213"/>
    </row>
    <row r="1638" spans="1:13" x14ac:dyDescent="0.2">
      <c r="A1638" s="147" t="s">
        <v>2405</v>
      </c>
      <c r="B1638" s="178">
        <f t="shared" si="97"/>
        <v>46273</v>
      </c>
      <c r="C1638" s="4" t="s">
        <v>9343</v>
      </c>
      <c r="D1638" s="210" t="s">
        <v>153</v>
      </c>
      <c r="E1638" s="210" t="s">
        <v>215</v>
      </c>
      <c r="F1638" s="211">
        <v>0.25</v>
      </c>
      <c r="G1638" s="212">
        <v>800</v>
      </c>
      <c r="H1638" s="212">
        <f t="shared" si="98"/>
        <v>200</v>
      </c>
      <c r="I1638" s="37">
        <v>0</v>
      </c>
      <c r="J1638" s="5">
        <f t="shared" si="99"/>
        <v>200</v>
      </c>
      <c r="K1638" s="4" t="s">
        <v>126</v>
      </c>
      <c r="L1638" s="210"/>
      <c r="M1638" s="213"/>
    </row>
    <row r="1639" spans="1:13" x14ac:dyDescent="0.2">
      <c r="A1639" s="147" t="s">
        <v>2406</v>
      </c>
      <c r="B1639" s="178">
        <f t="shared" si="97"/>
        <v>46274</v>
      </c>
      <c r="C1639" s="4" t="s">
        <v>9344</v>
      </c>
      <c r="D1639" s="210" t="s">
        <v>1302</v>
      </c>
      <c r="E1639" s="210" t="s">
        <v>125</v>
      </c>
      <c r="F1639" s="211">
        <v>60</v>
      </c>
      <c r="G1639" s="212">
        <v>85</v>
      </c>
      <c r="H1639" s="212">
        <f t="shared" si="98"/>
        <v>5100</v>
      </c>
      <c r="I1639" s="37">
        <v>0</v>
      </c>
      <c r="J1639" s="5">
        <f t="shared" si="99"/>
        <v>5100</v>
      </c>
      <c r="K1639" s="4" t="s">
        <v>126</v>
      </c>
      <c r="L1639" s="210"/>
      <c r="M1639" s="213"/>
    </row>
    <row r="1640" spans="1:13" x14ac:dyDescent="0.2">
      <c r="A1640" s="147" t="s">
        <v>2406</v>
      </c>
      <c r="B1640" s="178">
        <f t="shared" si="97"/>
        <v>46274</v>
      </c>
      <c r="C1640" s="4" t="s">
        <v>9344</v>
      </c>
      <c r="D1640" s="210" t="s">
        <v>1302</v>
      </c>
      <c r="E1640" s="210" t="s">
        <v>131</v>
      </c>
      <c r="F1640" s="211">
        <v>1</v>
      </c>
      <c r="G1640" s="212">
        <v>80</v>
      </c>
      <c r="H1640" s="212">
        <f t="shared" si="98"/>
        <v>80</v>
      </c>
      <c r="I1640" s="37">
        <v>0</v>
      </c>
      <c r="J1640" s="5">
        <f t="shared" si="99"/>
        <v>80</v>
      </c>
      <c r="K1640" s="4" t="s">
        <v>126</v>
      </c>
      <c r="L1640" s="210"/>
      <c r="M1640" s="213"/>
    </row>
    <row r="1641" spans="1:13" x14ac:dyDescent="0.2">
      <c r="A1641" s="147" t="s">
        <v>2406</v>
      </c>
      <c r="B1641" s="178">
        <f t="shared" si="97"/>
        <v>46274</v>
      </c>
      <c r="C1641" s="4" t="s">
        <v>9345</v>
      </c>
      <c r="D1641" s="210" t="s">
        <v>1305</v>
      </c>
      <c r="E1641" s="210" t="s">
        <v>125</v>
      </c>
      <c r="F1641" s="211">
        <v>40</v>
      </c>
      <c r="G1641" s="212">
        <v>85</v>
      </c>
      <c r="H1641" s="212">
        <f t="shared" si="98"/>
        <v>3400</v>
      </c>
      <c r="I1641" s="37">
        <v>0</v>
      </c>
      <c r="J1641" s="5">
        <f t="shared" si="99"/>
        <v>3400</v>
      </c>
      <c r="K1641" s="4" t="s">
        <v>126</v>
      </c>
      <c r="L1641" s="210"/>
      <c r="M1641" s="213"/>
    </row>
    <row r="1642" spans="1:13" x14ac:dyDescent="0.2">
      <c r="A1642" s="147" t="s">
        <v>2406</v>
      </c>
      <c r="B1642" s="178">
        <f t="shared" si="97"/>
        <v>46274</v>
      </c>
      <c r="C1642" s="4" t="s">
        <v>9346</v>
      </c>
      <c r="D1642" s="210" t="s">
        <v>134</v>
      </c>
      <c r="E1642" s="210" t="s">
        <v>125</v>
      </c>
      <c r="F1642" s="211">
        <v>10</v>
      </c>
      <c r="G1642" s="212">
        <v>85</v>
      </c>
      <c r="H1642" s="212">
        <f t="shared" si="98"/>
        <v>850</v>
      </c>
      <c r="I1642" s="37">
        <v>0</v>
      </c>
      <c r="J1642" s="5">
        <f t="shared" si="99"/>
        <v>850</v>
      </c>
      <c r="K1642" s="4" t="s">
        <v>126</v>
      </c>
      <c r="L1642" s="210"/>
      <c r="M1642" s="213"/>
    </row>
    <row r="1643" spans="1:13" x14ac:dyDescent="0.2">
      <c r="A1643" s="147" t="s">
        <v>2406</v>
      </c>
      <c r="B1643" s="178">
        <f t="shared" si="97"/>
        <v>46274</v>
      </c>
      <c r="C1643" s="4" t="s">
        <v>9347</v>
      </c>
      <c r="D1643" s="210" t="s">
        <v>8880</v>
      </c>
      <c r="E1643" s="210" t="s">
        <v>125</v>
      </c>
      <c r="F1643" s="211">
        <v>40</v>
      </c>
      <c r="G1643" s="212">
        <v>85</v>
      </c>
      <c r="H1643" s="212">
        <f t="shared" si="98"/>
        <v>3400</v>
      </c>
      <c r="I1643" s="37">
        <v>0</v>
      </c>
      <c r="J1643" s="5">
        <f t="shared" si="99"/>
        <v>3400</v>
      </c>
      <c r="K1643" s="4" t="s">
        <v>126</v>
      </c>
      <c r="L1643" s="210"/>
      <c r="M1643" s="213"/>
    </row>
    <row r="1644" spans="1:13" x14ac:dyDescent="0.2">
      <c r="A1644" s="147" t="s">
        <v>2406</v>
      </c>
      <c r="B1644" s="178">
        <f t="shared" si="97"/>
        <v>46274</v>
      </c>
      <c r="C1644" s="4" t="s">
        <v>9348</v>
      </c>
      <c r="D1644" s="210" t="s">
        <v>1308</v>
      </c>
      <c r="E1644" s="210" t="s">
        <v>125</v>
      </c>
      <c r="F1644" s="211">
        <v>5</v>
      </c>
      <c r="G1644" s="212">
        <v>85</v>
      </c>
      <c r="H1644" s="212">
        <f t="shared" si="98"/>
        <v>425</v>
      </c>
      <c r="I1644" s="37">
        <v>0</v>
      </c>
      <c r="J1644" s="5">
        <f t="shared" si="99"/>
        <v>425</v>
      </c>
      <c r="K1644" s="4" t="s">
        <v>126</v>
      </c>
      <c r="L1644" s="210"/>
      <c r="M1644" s="213"/>
    </row>
    <row r="1645" spans="1:13" x14ac:dyDescent="0.2">
      <c r="A1645" s="147" t="s">
        <v>2406</v>
      </c>
      <c r="B1645" s="178">
        <f t="shared" si="97"/>
        <v>46274</v>
      </c>
      <c r="C1645" s="4" t="s">
        <v>9349</v>
      </c>
      <c r="D1645" s="210" t="s">
        <v>1309</v>
      </c>
      <c r="E1645" s="210" t="s">
        <v>125</v>
      </c>
      <c r="F1645" s="211">
        <v>10</v>
      </c>
      <c r="G1645" s="212">
        <v>85</v>
      </c>
      <c r="H1645" s="212">
        <f t="shared" si="98"/>
        <v>850</v>
      </c>
      <c r="I1645" s="37">
        <v>0</v>
      </c>
      <c r="J1645" s="5">
        <f t="shared" si="99"/>
        <v>850</v>
      </c>
      <c r="K1645" s="4" t="s">
        <v>126</v>
      </c>
      <c r="L1645" s="210"/>
      <c r="M1645" s="213"/>
    </row>
    <row r="1646" spans="1:13" x14ac:dyDescent="0.2">
      <c r="A1646" s="147" t="s">
        <v>2406</v>
      </c>
      <c r="B1646" s="178">
        <f t="shared" si="97"/>
        <v>46274</v>
      </c>
      <c r="C1646" s="4" t="s">
        <v>9350</v>
      </c>
      <c r="D1646" s="210" t="s">
        <v>1310</v>
      </c>
      <c r="E1646" s="210" t="s">
        <v>125</v>
      </c>
      <c r="F1646" s="211">
        <v>10</v>
      </c>
      <c r="G1646" s="212">
        <v>85</v>
      </c>
      <c r="H1646" s="212">
        <f t="shared" si="98"/>
        <v>850</v>
      </c>
      <c r="I1646" s="37">
        <v>0</v>
      </c>
      <c r="J1646" s="5">
        <f t="shared" si="99"/>
        <v>850</v>
      </c>
      <c r="K1646" s="4" t="s">
        <v>126</v>
      </c>
      <c r="L1646" s="210"/>
      <c r="M1646" s="213"/>
    </row>
    <row r="1647" spans="1:13" x14ac:dyDescent="0.2">
      <c r="A1647" s="147" t="s">
        <v>2406</v>
      </c>
      <c r="B1647" s="178">
        <f t="shared" si="97"/>
        <v>46274</v>
      </c>
      <c r="C1647" s="4" t="s">
        <v>9351</v>
      </c>
      <c r="D1647" s="210" t="s">
        <v>139</v>
      </c>
      <c r="E1647" s="210" t="s">
        <v>125</v>
      </c>
      <c r="F1647" s="211">
        <v>2.5</v>
      </c>
      <c r="G1647" s="212">
        <v>86</v>
      </c>
      <c r="H1647" s="212">
        <f t="shared" si="98"/>
        <v>215</v>
      </c>
      <c r="I1647" s="37">
        <v>0</v>
      </c>
      <c r="J1647" s="5">
        <f t="shared" si="99"/>
        <v>215</v>
      </c>
      <c r="K1647" s="4" t="s">
        <v>126</v>
      </c>
      <c r="L1647" s="210"/>
      <c r="M1647" s="213"/>
    </row>
    <row r="1648" spans="1:13" x14ac:dyDescent="0.2">
      <c r="A1648" s="147" t="s">
        <v>2406</v>
      </c>
      <c r="B1648" s="178">
        <f t="shared" si="97"/>
        <v>46274</v>
      </c>
      <c r="C1648" s="4" t="s">
        <v>9352</v>
      </c>
      <c r="D1648" s="210" t="s">
        <v>141</v>
      </c>
      <c r="E1648" s="210" t="s">
        <v>125</v>
      </c>
      <c r="F1648" s="211">
        <v>25</v>
      </c>
      <c r="G1648" s="212">
        <v>86</v>
      </c>
      <c r="H1648" s="212">
        <f t="shared" si="98"/>
        <v>2150</v>
      </c>
      <c r="I1648" s="37">
        <v>0</v>
      </c>
      <c r="J1648" s="5">
        <f t="shared" si="99"/>
        <v>2150</v>
      </c>
      <c r="K1648" s="4" t="s">
        <v>126</v>
      </c>
      <c r="L1648" s="210"/>
      <c r="M1648" s="213"/>
    </row>
    <row r="1649" spans="1:13" x14ac:dyDescent="0.2">
      <c r="A1649" s="147" t="s">
        <v>2406</v>
      </c>
      <c r="B1649" s="178">
        <f t="shared" si="97"/>
        <v>46274</v>
      </c>
      <c r="C1649" s="4" t="s">
        <v>9353</v>
      </c>
      <c r="D1649" s="210" t="s">
        <v>1307</v>
      </c>
      <c r="E1649" s="210" t="s">
        <v>125</v>
      </c>
      <c r="F1649" s="211">
        <v>40</v>
      </c>
      <c r="G1649" s="212">
        <v>86</v>
      </c>
      <c r="H1649" s="212">
        <f t="shared" si="98"/>
        <v>3440</v>
      </c>
      <c r="I1649" s="37">
        <v>0</v>
      </c>
      <c r="J1649" s="5">
        <f t="shared" si="99"/>
        <v>3440</v>
      </c>
      <c r="K1649" s="4" t="s">
        <v>126</v>
      </c>
      <c r="L1649" s="210"/>
      <c r="M1649" s="213"/>
    </row>
    <row r="1650" spans="1:13" x14ac:dyDescent="0.2">
      <c r="A1650" s="147" t="s">
        <v>2406</v>
      </c>
      <c r="B1650" s="178">
        <f t="shared" si="97"/>
        <v>46274</v>
      </c>
      <c r="C1650" s="4" t="s">
        <v>9353</v>
      </c>
      <c r="D1650" s="210" t="s">
        <v>1307</v>
      </c>
      <c r="E1650" s="210" t="s">
        <v>125</v>
      </c>
      <c r="F1650" s="211">
        <v>45</v>
      </c>
      <c r="G1650" s="212">
        <v>85</v>
      </c>
      <c r="H1650" s="212">
        <f t="shared" si="98"/>
        <v>3825</v>
      </c>
      <c r="I1650" s="37">
        <v>0</v>
      </c>
      <c r="J1650" s="5">
        <f t="shared" si="99"/>
        <v>3825</v>
      </c>
      <c r="K1650" s="4" t="s">
        <v>126</v>
      </c>
      <c r="L1650" s="210"/>
      <c r="M1650" s="213"/>
    </row>
    <row r="1651" spans="1:13" x14ac:dyDescent="0.2">
      <c r="A1651" s="147" t="s">
        <v>2406</v>
      </c>
      <c r="B1651" s="178">
        <f t="shared" si="97"/>
        <v>46274</v>
      </c>
      <c r="C1651" s="4" t="s">
        <v>9353</v>
      </c>
      <c r="D1651" s="210" t="s">
        <v>1307</v>
      </c>
      <c r="E1651" s="210" t="s">
        <v>131</v>
      </c>
      <c r="F1651" s="211">
        <v>1</v>
      </c>
      <c r="G1651" s="212">
        <v>80</v>
      </c>
      <c r="H1651" s="212">
        <f t="shared" si="98"/>
        <v>80</v>
      </c>
      <c r="I1651" s="37">
        <v>0</v>
      </c>
      <c r="J1651" s="5">
        <f t="shared" si="99"/>
        <v>80</v>
      </c>
      <c r="K1651" s="4" t="s">
        <v>126</v>
      </c>
      <c r="L1651" s="210"/>
      <c r="M1651" s="213"/>
    </row>
    <row r="1652" spans="1:13" x14ac:dyDescent="0.2">
      <c r="A1652" s="147" t="s">
        <v>2406</v>
      </c>
      <c r="B1652" s="178">
        <f t="shared" si="97"/>
        <v>46274</v>
      </c>
      <c r="C1652" s="4" t="s">
        <v>9354</v>
      </c>
      <c r="D1652" s="210" t="s">
        <v>9103</v>
      </c>
      <c r="E1652" s="210" t="s">
        <v>125</v>
      </c>
      <c r="F1652" s="211">
        <v>30</v>
      </c>
      <c r="G1652" s="212">
        <v>85</v>
      </c>
      <c r="H1652" s="212">
        <f t="shared" si="98"/>
        <v>2550</v>
      </c>
      <c r="I1652" s="37">
        <v>0</v>
      </c>
      <c r="J1652" s="5">
        <f t="shared" si="99"/>
        <v>2550</v>
      </c>
      <c r="K1652" s="4" t="s">
        <v>126</v>
      </c>
      <c r="L1652" s="210"/>
      <c r="M1652" s="213"/>
    </row>
    <row r="1653" spans="1:13" x14ac:dyDescent="0.2">
      <c r="A1653" s="147" t="s">
        <v>2406</v>
      </c>
      <c r="B1653" s="178">
        <f t="shared" si="97"/>
        <v>46274</v>
      </c>
      <c r="C1653" s="4" t="s">
        <v>9355</v>
      </c>
      <c r="D1653" s="210" t="s">
        <v>1312</v>
      </c>
      <c r="E1653" s="210" t="s">
        <v>125</v>
      </c>
      <c r="F1653" s="211">
        <v>15</v>
      </c>
      <c r="G1653" s="212">
        <v>85</v>
      </c>
      <c r="H1653" s="212">
        <f t="shared" si="98"/>
        <v>1275</v>
      </c>
      <c r="I1653" s="37">
        <v>0</v>
      </c>
      <c r="J1653" s="5">
        <f t="shared" si="99"/>
        <v>1275</v>
      </c>
      <c r="K1653" s="4" t="s">
        <v>126</v>
      </c>
      <c r="L1653" s="210"/>
      <c r="M1653" s="213"/>
    </row>
    <row r="1654" spans="1:13" x14ac:dyDescent="0.2">
      <c r="A1654" s="147" t="s">
        <v>2406</v>
      </c>
      <c r="B1654" s="178">
        <f t="shared" si="97"/>
        <v>46274</v>
      </c>
      <c r="C1654" s="4" t="s">
        <v>9356</v>
      </c>
      <c r="D1654" s="210" t="s">
        <v>8880</v>
      </c>
      <c r="E1654" s="210" t="s">
        <v>125</v>
      </c>
      <c r="F1654" s="211">
        <v>30</v>
      </c>
      <c r="G1654" s="212">
        <v>85</v>
      </c>
      <c r="H1654" s="212">
        <f t="shared" si="98"/>
        <v>2550</v>
      </c>
      <c r="I1654" s="37">
        <v>0</v>
      </c>
      <c r="J1654" s="5">
        <f t="shared" si="99"/>
        <v>2550</v>
      </c>
      <c r="K1654" s="4" t="s">
        <v>126</v>
      </c>
      <c r="L1654" s="210"/>
      <c r="M1654" s="213"/>
    </row>
    <row r="1655" spans="1:13" x14ac:dyDescent="0.2">
      <c r="A1655" s="147" t="s">
        <v>2406</v>
      </c>
      <c r="B1655" s="178">
        <f t="shared" si="97"/>
        <v>46274</v>
      </c>
      <c r="C1655" s="4" t="s">
        <v>9357</v>
      </c>
      <c r="D1655" s="210" t="s">
        <v>9655</v>
      </c>
      <c r="E1655" s="210" t="s">
        <v>125</v>
      </c>
      <c r="F1655" s="211">
        <v>35</v>
      </c>
      <c r="G1655" s="212">
        <v>85</v>
      </c>
      <c r="H1655" s="212">
        <f t="shared" si="98"/>
        <v>2975</v>
      </c>
      <c r="I1655" s="37">
        <v>0</v>
      </c>
      <c r="J1655" s="5">
        <f t="shared" si="99"/>
        <v>2975</v>
      </c>
      <c r="K1655" s="4" t="s">
        <v>126</v>
      </c>
      <c r="L1655" s="210" t="s">
        <v>127</v>
      </c>
      <c r="M1655" s="213"/>
    </row>
    <row r="1656" spans="1:13" x14ac:dyDescent="0.2">
      <c r="A1656" s="147" t="s">
        <v>2406</v>
      </c>
      <c r="B1656" s="178">
        <f t="shared" si="97"/>
        <v>46274</v>
      </c>
      <c r="C1656" s="4" t="s">
        <v>9358</v>
      </c>
      <c r="D1656" s="210" t="s">
        <v>8920</v>
      </c>
      <c r="E1656" s="210" t="s">
        <v>125</v>
      </c>
      <c r="F1656" s="211">
        <v>25</v>
      </c>
      <c r="G1656" s="212">
        <v>85</v>
      </c>
      <c r="H1656" s="212">
        <f t="shared" si="98"/>
        <v>2125</v>
      </c>
      <c r="I1656" s="37">
        <v>0</v>
      </c>
      <c r="J1656" s="5">
        <f t="shared" si="99"/>
        <v>2125</v>
      </c>
      <c r="K1656" s="4" t="s">
        <v>126</v>
      </c>
      <c r="L1656" s="210"/>
      <c r="M1656" s="213"/>
    </row>
    <row r="1657" spans="1:13" x14ac:dyDescent="0.2">
      <c r="A1657" s="147" t="s">
        <v>2406</v>
      </c>
      <c r="B1657" s="178">
        <f t="shared" si="97"/>
        <v>46274</v>
      </c>
      <c r="C1657" s="4" t="s">
        <v>9359</v>
      </c>
      <c r="D1657" s="210" t="s">
        <v>145</v>
      </c>
      <c r="E1657" s="210" t="s">
        <v>125</v>
      </c>
      <c r="F1657" s="211">
        <v>20</v>
      </c>
      <c r="G1657" s="212">
        <v>95</v>
      </c>
      <c r="H1657" s="212">
        <f t="shared" si="98"/>
        <v>1900</v>
      </c>
      <c r="I1657" s="37">
        <v>0</v>
      </c>
      <c r="J1657" s="5">
        <f t="shared" si="99"/>
        <v>1900</v>
      </c>
      <c r="K1657" s="4" t="s">
        <v>126</v>
      </c>
      <c r="L1657" s="210"/>
      <c r="M1657" s="213"/>
    </row>
    <row r="1658" spans="1:13" x14ac:dyDescent="0.2">
      <c r="A1658" s="147" t="s">
        <v>2406</v>
      </c>
      <c r="B1658" s="178">
        <f t="shared" si="97"/>
        <v>46274</v>
      </c>
      <c r="C1658" s="4" t="s">
        <v>9359</v>
      </c>
      <c r="D1658" s="210" t="s">
        <v>145</v>
      </c>
      <c r="E1658" s="210" t="s">
        <v>125</v>
      </c>
      <c r="F1658" s="211">
        <v>8</v>
      </c>
      <c r="G1658" s="212">
        <v>85</v>
      </c>
      <c r="H1658" s="212">
        <f t="shared" si="98"/>
        <v>680</v>
      </c>
      <c r="I1658" s="37">
        <v>0</v>
      </c>
      <c r="J1658" s="5">
        <f t="shared" si="99"/>
        <v>680</v>
      </c>
      <c r="K1658" s="4" t="s">
        <v>126</v>
      </c>
      <c r="L1658" s="210"/>
      <c r="M1658" s="213"/>
    </row>
    <row r="1659" spans="1:13" x14ac:dyDescent="0.2">
      <c r="A1659" s="147" t="s">
        <v>2406</v>
      </c>
      <c r="B1659" s="178">
        <f t="shared" ref="B1659:B1660" si="100">IF(A1659="","",IF(ISNUMBER(A1659),IFERROR(VLOOKUP(TEXT(A1659,"yyyy/mm/dd"),BSAD,2,FALSE),""),IFERROR(VLOOKUP(A1659,BSAD,2,FALSE),"")))</f>
        <v>46274</v>
      </c>
      <c r="C1659" s="4" t="s">
        <v>9360</v>
      </c>
      <c r="D1659" s="210" t="s">
        <v>1311</v>
      </c>
      <c r="E1659" s="210" t="s">
        <v>125</v>
      </c>
      <c r="F1659" s="211">
        <v>5</v>
      </c>
      <c r="G1659" s="212">
        <v>85</v>
      </c>
      <c r="H1659" s="212">
        <f t="shared" ref="H1659:H1660" si="101">IF($F1659="","",$F1659*$G1659)</f>
        <v>425</v>
      </c>
      <c r="I1659" s="37">
        <v>0</v>
      </c>
      <c r="J1659" s="5">
        <f t="shared" ref="J1659:J1660" si="102">IF($F1659="","",$H1659*(1-$I1659/100))</f>
        <v>425</v>
      </c>
      <c r="K1659" s="4" t="s">
        <v>126</v>
      </c>
      <c r="L1659" s="210"/>
      <c r="M1659" s="213"/>
    </row>
    <row r="1660" spans="1:13" x14ac:dyDescent="0.2">
      <c r="A1660" s="147" t="s">
        <v>2406</v>
      </c>
      <c r="B1660" s="178">
        <f t="shared" si="100"/>
        <v>46274</v>
      </c>
      <c r="C1660" s="4" t="s">
        <v>9361</v>
      </c>
      <c r="D1660" s="210" t="s">
        <v>9249</v>
      </c>
      <c r="E1660" s="210" t="s">
        <v>318</v>
      </c>
      <c r="F1660" s="211">
        <v>1</v>
      </c>
      <c r="G1660" s="212">
        <v>1100</v>
      </c>
      <c r="H1660" s="212">
        <f t="shared" si="101"/>
        <v>1100</v>
      </c>
      <c r="I1660" s="37">
        <v>0</v>
      </c>
      <c r="J1660" s="5">
        <f t="shared" si="102"/>
        <v>1100</v>
      </c>
      <c r="K1660" s="4" t="s">
        <v>126</v>
      </c>
      <c r="L1660" s="210"/>
      <c r="M1660" s="213"/>
    </row>
    <row r="1661" spans="1:13" x14ac:dyDescent="0.2">
      <c r="A1661" s="147" t="s">
        <v>2406</v>
      </c>
      <c r="B1661" s="178">
        <f t="shared" si="97"/>
        <v>46274</v>
      </c>
      <c r="C1661" s="4" t="s">
        <v>9367</v>
      </c>
      <c r="D1661" s="210" t="s">
        <v>147</v>
      </c>
      <c r="E1661" s="210" t="s">
        <v>125</v>
      </c>
      <c r="F1661" s="211">
        <v>35</v>
      </c>
      <c r="G1661" s="212">
        <v>85</v>
      </c>
      <c r="H1661" s="212">
        <f t="shared" si="98"/>
        <v>2975</v>
      </c>
      <c r="I1661" s="37">
        <v>0</v>
      </c>
      <c r="J1661" s="5">
        <f t="shared" si="99"/>
        <v>2975</v>
      </c>
      <c r="K1661" s="4" t="s">
        <v>126</v>
      </c>
      <c r="L1661" s="210"/>
      <c r="M1661" s="213"/>
    </row>
    <row r="1662" spans="1:13" x14ac:dyDescent="0.2">
      <c r="A1662" s="147" t="s">
        <v>2406</v>
      </c>
      <c r="B1662" s="178">
        <f t="shared" si="97"/>
        <v>46274</v>
      </c>
      <c r="C1662" s="4" t="s">
        <v>9368</v>
      </c>
      <c r="D1662" s="210" t="s">
        <v>151</v>
      </c>
      <c r="E1662" s="210" t="s">
        <v>125</v>
      </c>
      <c r="F1662" s="211">
        <v>5</v>
      </c>
      <c r="G1662" s="212">
        <v>85</v>
      </c>
      <c r="H1662" s="212">
        <f t="shared" si="98"/>
        <v>425</v>
      </c>
      <c r="I1662" s="37">
        <v>0</v>
      </c>
      <c r="J1662" s="5">
        <f t="shared" si="99"/>
        <v>425</v>
      </c>
      <c r="K1662" s="4" t="s">
        <v>126</v>
      </c>
      <c r="L1662" s="210"/>
      <c r="M1662" s="213"/>
    </row>
    <row r="1663" spans="1:13" x14ac:dyDescent="0.2">
      <c r="A1663" s="147" t="s">
        <v>2406</v>
      </c>
      <c r="B1663" s="178">
        <f t="shared" si="97"/>
        <v>46274</v>
      </c>
      <c r="C1663" s="4" t="s">
        <v>9362</v>
      </c>
      <c r="D1663" s="210" t="s">
        <v>153</v>
      </c>
      <c r="E1663" s="210" t="s">
        <v>125</v>
      </c>
      <c r="F1663" s="211">
        <v>4.5</v>
      </c>
      <c r="G1663" s="212">
        <v>93.33</v>
      </c>
      <c r="H1663" s="212">
        <f t="shared" si="98"/>
        <v>419.98500000000001</v>
      </c>
      <c r="I1663" s="37">
        <v>0</v>
      </c>
      <c r="J1663" s="5">
        <f t="shared" si="99"/>
        <v>419.98500000000001</v>
      </c>
      <c r="K1663" s="4" t="s">
        <v>126</v>
      </c>
      <c r="L1663" s="210"/>
      <c r="M1663" s="213"/>
    </row>
    <row r="1664" spans="1:13" x14ac:dyDescent="0.2">
      <c r="A1664" s="147" t="s">
        <v>2406</v>
      </c>
      <c r="B1664" s="178">
        <f t="shared" si="97"/>
        <v>46274</v>
      </c>
      <c r="C1664" s="4" t="s">
        <v>9362</v>
      </c>
      <c r="D1664" s="210" t="s">
        <v>153</v>
      </c>
      <c r="E1664" s="210" t="s">
        <v>149</v>
      </c>
      <c r="F1664" s="211">
        <v>3</v>
      </c>
      <c r="G1664" s="212">
        <v>850</v>
      </c>
      <c r="H1664" s="212">
        <f t="shared" si="98"/>
        <v>2550</v>
      </c>
      <c r="I1664" s="37">
        <v>0</v>
      </c>
      <c r="J1664" s="5">
        <f t="shared" si="99"/>
        <v>2550</v>
      </c>
      <c r="K1664" s="4" t="s">
        <v>126</v>
      </c>
      <c r="L1664" s="210"/>
      <c r="M1664" s="213"/>
    </row>
    <row r="1665" spans="1:13" x14ac:dyDescent="0.2">
      <c r="A1665" s="147" t="s">
        <v>2407</v>
      </c>
      <c r="B1665" s="178">
        <f t="shared" si="97"/>
        <v>46275</v>
      </c>
      <c r="C1665" s="4" t="s">
        <v>9363</v>
      </c>
      <c r="D1665" s="210" t="s">
        <v>1302</v>
      </c>
      <c r="E1665" s="210" t="s">
        <v>125</v>
      </c>
      <c r="F1665" s="211">
        <v>75</v>
      </c>
      <c r="G1665" s="212">
        <v>85</v>
      </c>
      <c r="H1665" s="212">
        <f t="shared" si="98"/>
        <v>6375</v>
      </c>
      <c r="I1665" s="37">
        <v>0</v>
      </c>
      <c r="J1665" s="5">
        <f t="shared" si="99"/>
        <v>6375</v>
      </c>
      <c r="K1665" s="4" t="s">
        <v>126</v>
      </c>
      <c r="L1665" s="210"/>
      <c r="M1665" s="213"/>
    </row>
    <row r="1666" spans="1:13" x14ac:dyDescent="0.2">
      <c r="A1666" s="147" t="s">
        <v>2407</v>
      </c>
      <c r="B1666" s="178">
        <f t="shared" si="97"/>
        <v>46275</v>
      </c>
      <c r="C1666" s="4" t="s">
        <v>9363</v>
      </c>
      <c r="D1666" s="210" t="s">
        <v>1302</v>
      </c>
      <c r="E1666" s="210" t="s">
        <v>131</v>
      </c>
      <c r="F1666" s="211">
        <v>1</v>
      </c>
      <c r="G1666" s="212">
        <v>80</v>
      </c>
      <c r="H1666" s="212">
        <f t="shared" si="98"/>
        <v>80</v>
      </c>
      <c r="I1666" s="37">
        <v>0</v>
      </c>
      <c r="J1666" s="5">
        <f t="shared" si="99"/>
        <v>80</v>
      </c>
      <c r="K1666" s="4" t="s">
        <v>126</v>
      </c>
      <c r="L1666" s="210"/>
      <c r="M1666" s="213"/>
    </row>
    <row r="1667" spans="1:13" x14ac:dyDescent="0.2">
      <c r="A1667" s="147" t="s">
        <v>2407</v>
      </c>
      <c r="B1667" s="178">
        <f t="shared" si="97"/>
        <v>46275</v>
      </c>
      <c r="C1667" s="4" t="s">
        <v>9364</v>
      </c>
      <c r="D1667" s="210" t="s">
        <v>1305</v>
      </c>
      <c r="E1667" s="210" t="s">
        <v>125</v>
      </c>
      <c r="F1667" s="211">
        <v>50</v>
      </c>
      <c r="G1667" s="212">
        <v>85</v>
      </c>
      <c r="H1667" s="212">
        <f t="shared" si="98"/>
        <v>4250</v>
      </c>
      <c r="I1667" s="37">
        <v>0</v>
      </c>
      <c r="J1667" s="5">
        <f t="shared" si="99"/>
        <v>4250</v>
      </c>
      <c r="K1667" s="4" t="s">
        <v>126</v>
      </c>
      <c r="L1667" s="210"/>
      <c r="M1667" s="213"/>
    </row>
    <row r="1668" spans="1:13" x14ac:dyDescent="0.2">
      <c r="A1668" s="147" t="s">
        <v>2407</v>
      </c>
      <c r="B1668" s="178">
        <f t="shared" si="97"/>
        <v>46275</v>
      </c>
      <c r="C1668" s="4" t="s">
        <v>9365</v>
      </c>
      <c r="D1668" s="210" t="s">
        <v>9103</v>
      </c>
      <c r="E1668" s="210" t="s">
        <v>125</v>
      </c>
      <c r="F1668" s="211">
        <v>10</v>
      </c>
      <c r="G1668" s="212">
        <v>85</v>
      </c>
      <c r="H1668" s="212">
        <f t="shared" si="98"/>
        <v>850</v>
      </c>
      <c r="I1668" s="37">
        <v>0</v>
      </c>
      <c r="J1668" s="5">
        <f t="shared" si="99"/>
        <v>850</v>
      </c>
      <c r="K1668" s="4" t="s">
        <v>126</v>
      </c>
      <c r="L1668" s="210"/>
      <c r="M1668" s="213"/>
    </row>
    <row r="1669" spans="1:13" x14ac:dyDescent="0.2">
      <c r="A1669" s="147" t="s">
        <v>2407</v>
      </c>
      <c r="B1669" s="178">
        <f t="shared" si="97"/>
        <v>46275</v>
      </c>
      <c r="C1669" s="4" t="s">
        <v>9365</v>
      </c>
      <c r="D1669" s="210" t="s">
        <v>9103</v>
      </c>
      <c r="E1669" s="210" t="s">
        <v>149</v>
      </c>
      <c r="F1669" s="211">
        <v>5</v>
      </c>
      <c r="G1669" s="212">
        <v>850</v>
      </c>
      <c r="H1669" s="212">
        <f t="shared" si="98"/>
        <v>4250</v>
      </c>
      <c r="I1669" s="37">
        <v>0</v>
      </c>
      <c r="J1669" s="5">
        <f t="shared" si="99"/>
        <v>4250</v>
      </c>
      <c r="K1669" s="4" t="s">
        <v>126</v>
      </c>
      <c r="L1669" s="210"/>
      <c r="M1669" s="213"/>
    </row>
    <row r="1670" spans="1:13" x14ac:dyDescent="0.2">
      <c r="A1670" s="147" t="s">
        <v>2407</v>
      </c>
      <c r="B1670" s="178">
        <f t="shared" si="97"/>
        <v>46275</v>
      </c>
      <c r="C1670" s="4" t="s">
        <v>9365</v>
      </c>
      <c r="D1670" s="210" t="s">
        <v>9103</v>
      </c>
      <c r="E1670" s="210" t="s">
        <v>215</v>
      </c>
      <c r="F1670" s="211">
        <v>2</v>
      </c>
      <c r="G1670" s="212">
        <v>800</v>
      </c>
      <c r="H1670" s="212">
        <f t="shared" si="98"/>
        <v>1600</v>
      </c>
      <c r="I1670" s="37">
        <v>0</v>
      </c>
      <c r="J1670" s="5">
        <f t="shared" si="99"/>
        <v>1600</v>
      </c>
      <c r="K1670" s="4" t="s">
        <v>126</v>
      </c>
      <c r="L1670" s="210"/>
      <c r="M1670" s="213"/>
    </row>
    <row r="1671" spans="1:13" x14ac:dyDescent="0.2">
      <c r="A1671" s="147" t="s">
        <v>2407</v>
      </c>
      <c r="B1671" s="178">
        <f t="shared" si="97"/>
        <v>46275</v>
      </c>
      <c r="C1671" s="4" t="s">
        <v>9366</v>
      </c>
      <c r="D1671" s="210" t="s">
        <v>1309</v>
      </c>
      <c r="E1671" s="210" t="s">
        <v>125</v>
      </c>
      <c r="F1671" s="211">
        <v>10</v>
      </c>
      <c r="G1671" s="212">
        <v>85</v>
      </c>
      <c r="H1671" s="212">
        <f t="shared" si="98"/>
        <v>850</v>
      </c>
      <c r="I1671" s="37">
        <v>0</v>
      </c>
      <c r="J1671" s="5">
        <f t="shared" si="99"/>
        <v>850</v>
      </c>
      <c r="K1671" s="4" t="s">
        <v>126</v>
      </c>
      <c r="L1671" s="210"/>
      <c r="M1671" s="213"/>
    </row>
    <row r="1672" spans="1:13" x14ac:dyDescent="0.2">
      <c r="A1672" s="147" t="s">
        <v>2407</v>
      </c>
      <c r="B1672" s="178">
        <f t="shared" si="97"/>
        <v>46275</v>
      </c>
      <c r="C1672" s="4" t="s">
        <v>9369</v>
      </c>
      <c r="D1672" s="210" t="s">
        <v>1310</v>
      </c>
      <c r="E1672" s="210" t="s">
        <v>125</v>
      </c>
      <c r="F1672" s="211">
        <v>10</v>
      </c>
      <c r="G1672" s="212">
        <v>85</v>
      </c>
      <c r="H1672" s="212">
        <f t="shared" si="98"/>
        <v>850</v>
      </c>
      <c r="I1672" s="37">
        <v>0</v>
      </c>
      <c r="J1672" s="5">
        <f t="shared" si="99"/>
        <v>850</v>
      </c>
      <c r="K1672" s="4" t="s">
        <v>126</v>
      </c>
      <c r="L1672" s="210"/>
      <c r="M1672" s="213"/>
    </row>
    <row r="1673" spans="1:13" x14ac:dyDescent="0.2">
      <c r="A1673" s="147" t="s">
        <v>2407</v>
      </c>
      <c r="B1673" s="178">
        <f t="shared" si="97"/>
        <v>46275</v>
      </c>
      <c r="C1673" s="4" t="s">
        <v>9370</v>
      </c>
      <c r="D1673" s="210" t="s">
        <v>139</v>
      </c>
      <c r="E1673" s="210" t="s">
        <v>125</v>
      </c>
      <c r="F1673" s="211">
        <v>3.5</v>
      </c>
      <c r="G1673" s="212">
        <v>86</v>
      </c>
      <c r="H1673" s="212">
        <f t="shared" si="98"/>
        <v>301</v>
      </c>
      <c r="I1673" s="37">
        <v>0</v>
      </c>
      <c r="J1673" s="5">
        <f t="shared" si="99"/>
        <v>301</v>
      </c>
      <c r="K1673" s="4" t="s">
        <v>126</v>
      </c>
      <c r="L1673" s="210"/>
      <c r="M1673" s="213"/>
    </row>
    <row r="1674" spans="1:13" x14ac:dyDescent="0.2">
      <c r="A1674" s="147" t="s">
        <v>2407</v>
      </c>
      <c r="B1674" s="178">
        <f t="shared" si="97"/>
        <v>46275</v>
      </c>
      <c r="C1674" s="4" t="s">
        <v>9371</v>
      </c>
      <c r="D1674" s="210" t="s">
        <v>141</v>
      </c>
      <c r="E1674" s="210" t="s">
        <v>125</v>
      </c>
      <c r="F1674" s="211">
        <v>25</v>
      </c>
      <c r="G1674" s="212">
        <v>86</v>
      </c>
      <c r="H1674" s="212">
        <f t="shared" si="98"/>
        <v>2150</v>
      </c>
      <c r="I1674" s="37">
        <v>0</v>
      </c>
      <c r="J1674" s="5">
        <f t="shared" si="99"/>
        <v>2150</v>
      </c>
      <c r="K1674" s="4" t="s">
        <v>126</v>
      </c>
      <c r="L1674" s="210"/>
      <c r="M1674" s="213"/>
    </row>
    <row r="1675" spans="1:13" x14ac:dyDescent="0.2">
      <c r="A1675" s="147" t="s">
        <v>2407</v>
      </c>
      <c r="B1675" s="178">
        <f t="shared" si="97"/>
        <v>46275</v>
      </c>
      <c r="C1675" s="4" t="s">
        <v>9371</v>
      </c>
      <c r="D1675" s="210" t="s">
        <v>141</v>
      </c>
      <c r="E1675" s="210" t="s">
        <v>149</v>
      </c>
      <c r="F1675" s="211">
        <v>4</v>
      </c>
      <c r="G1675" s="212">
        <v>850</v>
      </c>
      <c r="H1675" s="212">
        <f t="shared" si="98"/>
        <v>3400</v>
      </c>
      <c r="I1675" s="37">
        <v>0</v>
      </c>
      <c r="J1675" s="5">
        <f t="shared" si="99"/>
        <v>3400</v>
      </c>
      <c r="K1675" s="4" t="s">
        <v>126</v>
      </c>
      <c r="L1675" s="210"/>
      <c r="M1675" s="213"/>
    </row>
    <row r="1676" spans="1:13" x14ac:dyDescent="0.2">
      <c r="A1676" s="147" t="s">
        <v>2407</v>
      </c>
      <c r="B1676" s="178">
        <f t="shared" si="97"/>
        <v>46275</v>
      </c>
      <c r="C1676" s="4" t="s">
        <v>9372</v>
      </c>
      <c r="D1676" s="210" t="s">
        <v>1307</v>
      </c>
      <c r="E1676" s="210" t="s">
        <v>125</v>
      </c>
      <c r="F1676" s="211">
        <v>40</v>
      </c>
      <c r="G1676" s="212">
        <v>86</v>
      </c>
      <c r="H1676" s="212">
        <f t="shared" si="98"/>
        <v>3440</v>
      </c>
      <c r="I1676" s="37">
        <v>0</v>
      </c>
      <c r="J1676" s="5">
        <f t="shared" si="99"/>
        <v>3440</v>
      </c>
      <c r="K1676" s="4" t="s">
        <v>126</v>
      </c>
      <c r="L1676" s="210"/>
      <c r="M1676" s="213"/>
    </row>
    <row r="1677" spans="1:13" x14ac:dyDescent="0.2">
      <c r="A1677" s="147" t="s">
        <v>2407</v>
      </c>
      <c r="B1677" s="178">
        <f t="shared" si="97"/>
        <v>46275</v>
      </c>
      <c r="C1677" s="4" t="s">
        <v>9372</v>
      </c>
      <c r="D1677" s="210" t="s">
        <v>1307</v>
      </c>
      <c r="E1677" s="210" t="s">
        <v>125</v>
      </c>
      <c r="F1677" s="211">
        <v>25</v>
      </c>
      <c r="G1677" s="212">
        <v>85</v>
      </c>
      <c r="H1677" s="212">
        <f t="shared" si="98"/>
        <v>2125</v>
      </c>
      <c r="I1677" s="37">
        <v>0</v>
      </c>
      <c r="J1677" s="5">
        <f t="shared" si="99"/>
        <v>2125</v>
      </c>
      <c r="K1677" s="4" t="s">
        <v>126</v>
      </c>
      <c r="L1677" s="210"/>
      <c r="M1677" s="213"/>
    </row>
    <row r="1678" spans="1:13" x14ac:dyDescent="0.2">
      <c r="A1678" s="147" t="s">
        <v>2407</v>
      </c>
      <c r="B1678" s="178">
        <f t="shared" si="97"/>
        <v>46275</v>
      </c>
      <c r="C1678" s="4" t="s">
        <v>9372</v>
      </c>
      <c r="D1678" s="210" t="s">
        <v>1307</v>
      </c>
      <c r="E1678" s="210" t="s">
        <v>149</v>
      </c>
      <c r="F1678" s="211">
        <v>4</v>
      </c>
      <c r="G1678" s="212">
        <v>850</v>
      </c>
      <c r="H1678" s="212">
        <f t="shared" si="98"/>
        <v>3400</v>
      </c>
      <c r="I1678" s="37">
        <v>0</v>
      </c>
      <c r="J1678" s="5">
        <f t="shared" si="99"/>
        <v>3400</v>
      </c>
      <c r="K1678" s="4" t="s">
        <v>126</v>
      </c>
      <c r="L1678" s="210"/>
      <c r="M1678" s="213"/>
    </row>
    <row r="1679" spans="1:13" x14ac:dyDescent="0.2">
      <c r="A1679" s="147" t="s">
        <v>2407</v>
      </c>
      <c r="B1679" s="178">
        <f t="shared" si="97"/>
        <v>46275</v>
      </c>
      <c r="C1679" s="4" t="s">
        <v>9373</v>
      </c>
      <c r="D1679" s="210" t="s">
        <v>1306</v>
      </c>
      <c r="E1679" s="210" t="s">
        <v>125</v>
      </c>
      <c r="F1679" s="211">
        <v>20</v>
      </c>
      <c r="G1679" s="212">
        <v>85</v>
      </c>
      <c r="H1679" s="212">
        <f t="shared" si="98"/>
        <v>1700</v>
      </c>
      <c r="I1679" s="37">
        <v>0</v>
      </c>
      <c r="J1679" s="5">
        <f t="shared" si="99"/>
        <v>1700</v>
      </c>
      <c r="K1679" s="4" t="s">
        <v>126</v>
      </c>
      <c r="L1679" s="210"/>
      <c r="M1679" s="213"/>
    </row>
    <row r="1680" spans="1:13" x14ac:dyDescent="0.2">
      <c r="A1680" s="147" t="s">
        <v>2407</v>
      </c>
      <c r="B1680" s="178">
        <f t="shared" si="97"/>
        <v>46275</v>
      </c>
      <c r="C1680" s="4" t="s">
        <v>9374</v>
      </c>
      <c r="D1680" s="210" t="s">
        <v>1311</v>
      </c>
      <c r="E1680" s="210" t="s">
        <v>125</v>
      </c>
      <c r="F1680" s="211">
        <v>5</v>
      </c>
      <c r="G1680" s="212">
        <v>85</v>
      </c>
      <c r="H1680" s="212">
        <f t="shared" si="98"/>
        <v>425</v>
      </c>
      <c r="I1680" s="37">
        <v>0</v>
      </c>
      <c r="J1680" s="5">
        <f t="shared" si="99"/>
        <v>425</v>
      </c>
      <c r="K1680" s="4" t="s">
        <v>126</v>
      </c>
      <c r="L1680" s="210"/>
      <c r="M1680" s="213"/>
    </row>
    <row r="1681" spans="1:13" x14ac:dyDescent="0.2">
      <c r="A1681" s="147" t="s">
        <v>2407</v>
      </c>
      <c r="B1681" s="178">
        <f t="shared" si="97"/>
        <v>46275</v>
      </c>
      <c r="C1681" s="4" t="s">
        <v>9375</v>
      </c>
      <c r="D1681" s="210" t="s">
        <v>1312</v>
      </c>
      <c r="E1681" s="210" t="s">
        <v>125</v>
      </c>
      <c r="F1681" s="211">
        <v>20</v>
      </c>
      <c r="G1681" s="212">
        <v>85</v>
      </c>
      <c r="H1681" s="212">
        <f t="shared" si="98"/>
        <v>1700</v>
      </c>
      <c r="I1681" s="37">
        <v>0</v>
      </c>
      <c r="J1681" s="5">
        <f t="shared" si="99"/>
        <v>1700</v>
      </c>
      <c r="K1681" s="4" t="s">
        <v>126</v>
      </c>
      <c r="L1681" s="210"/>
      <c r="M1681" s="213"/>
    </row>
    <row r="1682" spans="1:13" x14ac:dyDescent="0.2">
      <c r="A1682" s="147" t="s">
        <v>2407</v>
      </c>
      <c r="B1682" s="178">
        <f t="shared" si="97"/>
        <v>46275</v>
      </c>
      <c r="C1682" s="4" t="s">
        <v>9376</v>
      </c>
      <c r="D1682" s="210" t="s">
        <v>609</v>
      </c>
      <c r="E1682" s="210" t="s">
        <v>125</v>
      </c>
      <c r="F1682" s="211">
        <v>80</v>
      </c>
      <c r="G1682" s="212">
        <v>85</v>
      </c>
      <c r="H1682" s="212">
        <f t="shared" si="98"/>
        <v>6800</v>
      </c>
      <c r="I1682" s="37">
        <v>0</v>
      </c>
      <c r="J1682" s="5">
        <f t="shared" si="99"/>
        <v>6800</v>
      </c>
      <c r="K1682" s="4" t="s">
        <v>126</v>
      </c>
      <c r="L1682" s="210"/>
      <c r="M1682" s="213"/>
    </row>
    <row r="1683" spans="1:13" x14ac:dyDescent="0.2">
      <c r="A1683" s="147" t="s">
        <v>2407</v>
      </c>
      <c r="B1683" s="178">
        <f t="shared" si="97"/>
        <v>46275</v>
      </c>
      <c r="C1683" s="4" t="s">
        <v>9377</v>
      </c>
      <c r="D1683" s="210" t="s">
        <v>145</v>
      </c>
      <c r="E1683" s="210" t="s">
        <v>125</v>
      </c>
      <c r="F1683" s="211">
        <v>20</v>
      </c>
      <c r="G1683" s="212">
        <v>95</v>
      </c>
      <c r="H1683" s="212">
        <f t="shared" si="98"/>
        <v>1900</v>
      </c>
      <c r="I1683" s="37">
        <v>0</v>
      </c>
      <c r="J1683" s="5">
        <f t="shared" si="99"/>
        <v>1900</v>
      </c>
      <c r="K1683" s="4" t="s">
        <v>126</v>
      </c>
      <c r="L1683" s="210"/>
      <c r="M1683" s="213"/>
    </row>
    <row r="1684" spans="1:13" x14ac:dyDescent="0.2">
      <c r="A1684" s="147" t="s">
        <v>2407</v>
      </c>
      <c r="B1684" s="178">
        <f t="shared" si="97"/>
        <v>46275</v>
      </c>
      <c r="C1684" s="4" t="s">
        <v>9377</v>
      </c>
      <c r="D1684" s="210" t="s">
        <v>145</v>
      </c>
      <c r="E1684" s="210" t="s">
        <v>125</v>
      </c>
      <c r="F1684" s="211">
        <v>12</v>
      </c>
      <c r="G1684" s="212">
        <v>85</v>
      </c>
      <c r="H1684" s="212">
        <f t="shared" si="98"/>
        <v>1020</v>
      </c>
      <c r="I1684" s="37">
        <v>0</v>
      </c>
      <c r="J1684" s="5">
        <f t="shared" si="99"/>
        <v>1020</v>
      </c>
      <c r="K1684" s="4" t="s">
        <v>126</v>
      </c>
      <c r="L1684" s="210"/>
      <c r="M1684" s="213"/>
    </row>
    <row r="1685" spans="1:13" x14ac:dyDescent="0.2">
      <c r="A1685" s="147" t="s">
        <v>2407</v>
      </c>
      <c r="B1685" s="178">
        <f t="shared" si="97"/>
        <v>46275</v>
      </c>
      <c r="C1685" s="4" t="s">
        <v>9378</v>
      </c>
      <c r="D1685" s="210" t="s">
        <v>147</v>
      </c>
      <c r="E1685" s="210" t="s">
        <v>125</v>
      </c>
      <c r="F1685" s="211">
        <v>37</v>
      </c>
      <c r="G1685" s="212">
        <v>85</v>
      </c>
      <c r="H1685" s="212">
        <f t="shared" si="98"/>
        <v>3145</v>
      </c>
      <c r="I1685" s="37">
        <v>0</v>
      </c>
      <c r="J1685" s="5">
        <f t="shared" si="99"/>
        <v>3145</v>
      </c>
      <c r="K1685" s="4" t="s">
        <v>126</v>
      </c>
      <c r="L1685" s="210"/>
      <c r="M1685" s="213"/>
    </row>
    <row r="1686" spans="1:13" x14ac:dyDescent="0.2">
      <c r="A1686" s="147" t="s">
        <v>2407</v>
      </c>
      <c r="B1686" s="178">
        <f t="shared" si="97"/>
        <v>46275</v>
      </c>
      <c r="C1686" s="4" t="s">
        <v>9379</v>
      </c>
      <c r="D1686" s="210" t="s">
        <v>151</v>
      </c>
      <c r="E1686" s="210" t="s">
        <v>125</v>
      </c>
      <c r="F1686" s="211">
        <v>4</v>
      </c>
      <c r="G1686" s="212">
        <v>85</v>
      </c>
      <c r="H1686" s="212">
        <f t="shared" si="98"/>
        <v>340</v>
      </c>
      <c r="I1686" s="37">
        <v>0</v>
      </c>
      <c r="J1686" s="5">
        <f t="shared" si="99"/>
        <v>340</v>
      </c>
      <c r="K1686" s="4" t="s">
        <v>126</v>
      </c>
      <c r="L1686" s="210"/>
      <c r="M1686" s="213"/>
    </row>
    <row r="1687" spans="1:13" x14ac:dyDescent="0.2">
      <c r="A1687" s="147" t="s">
        <v>2407</v>
      </c>
      <c r="B1687" s="178">
        <f t="shared" si="97"/>
        <v>46275</v>
      </c>
      <c r="C1687" s="4" t="s">
        <v>9380</v>
      </c>
      <c r="D1687" s="210" t="s">
        <v>264</v>
      </c>
      <c r="E1687" s="210" t="s">
        <v>125</v>
      </c>
      <c r="F1687" s="211">
        <v>2.5</v>
      </c>
      <c r="G1687" s="212">
        <v>100</v>
      </c>
      <c r="H1687" s="212">
        <f t="shared" si="98"/>
        <v>250</v>
      </c>
      <c r="I1687" s="37">
        <v>0</v>
      </c>
      <c r="J1687" s="5">
        <f t="shared" si="99"/>
        <v>250</v>
      </c>
      <c r="K1687" s="4" t="s">
        <v>126</v>
      </c>
      <c r="L1687" s="210"/>
      <c r="M1687" s="213"/>
    </row>
    <row r="1688" spans="1:13" x14ac:dyDescent="0.2">
      <c r="A1688" s="147" t="s">
        <v>2407</v>
      </c>
      <c r="B1688" s="178">
        <f t="shared" si="97"/>
        <v>46275</v>
      </c>
      <c r="C1688" s="4" t="s">
        <v>9381</v>
      </c>
      <c r="D1688" s="210" t="s">
        <v>153</v>
      </c>
      <c r="E1688" s="210" t="s">
        <v>125</v>
      </c>
      <c r="F1688" s="211">
        <v>1.5</v>
      </c>
      <c r="G1688" s="212">
        <v>100</v>
      </c>
      <c r="H1688" s="212">
        <f t="shared" si="98"/>
        <v>150</v>
      </c>
      <c r="I1688" s="37">
        <v>0</v>
      </c>
      <c r="J1688" s="5">
        <f t="shared" si="99"/>
        <v>150</v>
      </c>
      <c r="K1688" s="4" t="s">
        <v>126</v>
      </c>
      <c r="L1688" s="210"/>
      <c r="M1688" s="213"/>
    </row>
    <row r="1689" spans="1:13" x14ac:dyDescent="0.2">
      <c r="A1689" s="147" t="s">
        <v>2407</v>
      </c>
      <c r="B1689" s="178">
        <f t="shared" si="97"/>
        <v>46275</v>
      </c>
      <c r="C1689" s="4" t="s">
        <v>9381</v>
      </c>
      <c r="D1689" s="210" t="s">
        <v>153</v>
      </c>
      <c r="E1689" s="210" t="s">
        <v>215</v>
      </c>
      <c r="F1689" s="211">
        <v>0.5</v>
      </c>
      <c r="G1689" s="212">
        <v>800</v>
      </c>
      <c r="H1689" s="212">
        <f t="shared" si="98"/>
        <v>400</v>
      </c>
      <c r="I1689" s="37">
        <v>0</v>
      </c>
      <c r="J1689" s="5">
        <f t="shared" si="99"/>
        <v>400</v>
      </c>
      <c r="K1689" s="4" t="s">
        <v>126</v>
      </c>
      <c r="L1689" s="210"/>
      <c r="M1689" s="213"/>
    </row>
    <row r="1690" spans="1:13" x14ac:dyDescent="0.2">
      <c r="A1690" s="147" t="s">
        <v>2408</v>
      </c>
      <c r="B1690" s="178">
        <f t="shared" si="97"/>
        <v>46276</v>
      </c>
      <c r="C1690" s="4" t="s">
        <v>9382</v>
      </c>
      <c r="D1690" s="210" t="s">
        <v>1302</v>
      </c>
      <c r="E1690" s="210" t="s">
        <v>125</v>
      </c>
      <c r="F1690" s="211">
        <v>60</v>
      </c>
      <c r="G1690" s="212">
        <v>85</v>
      </c>
      <c r="H1690" s="212">
        <f t="shared" si="98"/>
        <v>5100</v>
      </c>
      <c r="I1690" s="37">
        <v>0</v>
      </c>
      <c r="J1690" s="5">
        <f t="shared" si="99"/>
        <v>5100</v>
      </c>
      <c r="K1690" s="4" t="s">
        <v>126</v>
      </c>
      <c r="L1690" s="210"/>
      <c r="M1690" s="213"/>
    </row>
    <row r="1691" spans="1:13" x14ac:dyDescent="0.2">
      <c r="A1691" s="147" t="s">
        <v>2408</v>
      </c>
      <c r="B1691" s="178">
        <f t="shared" si="97"/>
        <v>46276</v>
      </c>
      <c r="C1691" s="4" t="s">
        <v>9383</v>
      </c>
      <c r="D1691" s="210" t="s">
        <v>609</v>
      </c>
      <c r="E1691" s="210" t="s">
        <v>125</v>
      </c>
      <c r="F1691" s="211">
        <v>80</v>
      </c>
      <c r="G1691" s="212">
        <v>85</v>
      </c>
      <c r="H1691" s="212">
        <f t="shared" si="98"/>
        <v>6800</v>
      </c>
      <c r="I1691" s="37">
        <v>0</v>
      </c>
      <c r="J1691" s="5">
        <f t="shared" si="99"/>
        <v>6800</v>
      </c>
      <c r="K1691" s="4" t="s">
        <v>126</v>
      </c>
      <c r="L1691" s="210"/>
      <c r="M1691" s="213"/>
    </row>
    <row r="1692" spans="1:13" x14ac:dyDescent="0.2">
      <c r="A1692" s="147" t="s">
        <v>2408</v>
      </c>
      <c r="B1692" s="178">
        <f t="shared" si="97"/>
        <v>46276</v>
      </c>
      <c r="C1692" s="4" t="s">
        <v>9384</v>
      </c>
      <c r="D1692" s="210" t="s">
        <v>1305</v>
      </c>
      <c r="E1692" s="210" t="s">
        <v>125</v>
      </c>
      <c r="F1692" s="211">
        <v>50</v>
      </c>
      <c r="G1692" s="212">
        <v>85</v>
      </c>
      <c r="H1692" s="212">
        <f t="shared" si="98"/>
        <v>4250</v>
      </c>
      <c r="I1692" s="37">
        <v>0</v>
      </c>
      <c r="J1692" s="5">
        <f t="shared" si="99"/>
        <v>4250</v>
      </c>
      <c r="K1692" s="4" t="s">
        <v>126</v>
      </c>
      <c r="L1692" s="210"/>
      <c r="M1692" s="213"/>
    </row>
    <row r="1693" spans="1:13" x14ac:dyDescent="0.2">
      <c r="A1693" s="147" t="s">
        <v>2408</v>
      </c>
      <c r="B1693" s="178">
        <f t="shared" si="97"/>
        <v>46276</v>
      </c>
      <c r="C1693" s="4" t="s">
        <v>9385</v>
      </c>
      <c r="D1693" s="210" t="s">
        <v>134</v>
      </c>
      <c r="E1693" s="210" t="s">
        <v>125</v>
      </c>
      <c r="F1693" s="211">
        <v>10</v>
      </c>
      <c r="G1693" s="212">
        <v>85</v>
      </c>
      <c r="H1693" s="212">
        <f t="shared" si="98"/>
        <v>850</v>
      </c>
      <c r="I1693" s="37">
        <v>0</v>
      </c>
      <c r="J1693" s="5">
        <f t="shared" si="99"/>
        <v>850</v>
      </c>
      <c r="K1693" s="4" t="s">
        <v>126</v>
      </c>
      <c r="L1693" s="210"/>
      <c r="M1693" s="213"/>
    </row>
    <row r="1694" spans="1:13" x14ac:dyDescent="0.2">
      <c r="A1694" s="147" t="s">
        <v>2408</v>
      </c>
      <c r="B1694" s="178">
        <f t="shared" si="97"/>
        <v>46276</v>
      </c>
      <c r="C1694" s="4" t="s">
        <v>9386</v>
      </c>
      <c r="D1694" s="210" t="s">
        <v>9103</v>
      </c>
      <c r="E1694" s="210" t="s">
        <v>125</v>
      </c>
      <c r="F1694" s="211">
        <v>35</v>
      </c>
      <c r="G1694" s="212">
        <v>85</v>
      </c>
      <c r="H1694" s="212">
        <f t="shared" si="98"/>
        <v>2975</v>
      </c>
      <c r="I1694" s="37">
        <v>0</v>
      </c>
      <c r="J1694" s="5">
        <f t="shared" si="99"/>
        <v>2975</v>
      </c>
      <c r="K1694" s="4" t="s">
        <v>126</v>
      </c>
      <c r="L1694" s="210"/>
      <c r="M1694" s="213"/>
    </row>
    <row r="1695" spans="1:13" x14ac:dyDescent="0.2">
      <c r="A1695" s="147" t="s">
        <v>2408</v>
      </c>
      <c r="B1695" s="178">
        <f t="shared" si="97"/>
        <v>46276</v>
      </c>
      <c r="C1695" s="4" t="s">
        <v>9387</v>
      </c>
      <c r="D1695" s="210" t="s">
        <v>1308</v>
      </c>
      <c r="E1695" s="210" t="s">
        <v>125</v>
      </c>
      <c r="F1695" s="211">
        <v>5</v>
      </c>
      <c r="G1695" s="212">
        <v>85</v>
      </c>
      <c r="H1695" s="212">
        <f t="shared" si="98"/>
        <v>425</v>
      </c>
      <c r="I1695" s="37">
        <v>0</v>
      </c>
      <c r="J1695" s="5">
        <f t="shared" si="99"/>
        <v>425</v>
      </c>
      <c r="K1695" s="4" t="s">
        <v>126</v>
      </c>
      <c r="L1695" s="210"/>
      <c r="M1695" s="213"/>
    </row>
    <row r="1696" spans="1:13" x14ac:dyDescent="0.2">
      <c r="A1696" s="147" t="s">
        <v>2408</v>
      </c>
      <c r="B1696" s="178">
        <f t="shared" si="97"/>
        <v>46276</v>
      </c>
      <c r="C1696" s="4" t="s">
        <v>9388</v>
      </c>
      <c r="D1696" s="210" t="s">
        <v>1310</v>
      </c>
      <c r="E1696" s="210" t="s">
        <v>125</v>
      </c>
      <c r="F1696" s="211">
        <v>10</v>
      </c>
      <c r="G1696" s="212">
        <v>85</v>
      </c>
      <c r="H1696" s="212">
        <f t="shared" si="98"/>
        <v>850</v>
      </c>
      <c r="I1696" s="37">
        <v>0</v>
      </c>
      <c r="J1696" s="5">
        <f t="shared" si="99"/>
        <v>850</v>
      </c>
      <c r="K1696" s="4" t="s">
        <v>126</v>
      </c>
      <c r="L1696" s="210"/>
      <c r="M1696" s="213"/>
    </row>
    <row r="1697" spans="1:13" x14ac:dyDescent="0.2">
      <c r="A1697" s="147" t="s">
        <v>2408</v>
      </c>
      <c r="B1697" s="178">
        <f t="shared" si="97"/>
        <v>46276</v>
      </c>
      <c r="C1697" s="4" t="s">
        <v>9389</v>
      </c>
      <c r="D1697" s="210" t="s">
        <v>139</v>
      </c>
      <c r="E1697" s="210" t="s">
        <v>125</v>
      </c>
      <c r="F1697" s="211">
        <v>3.5</v>
      </c>
      <c r="G1697" s="212">
        <v>86</v>
      </c>
      <c r="H1697" s="212">
        <f t="shared" si="98"/>
        <v>301</v>
      </c>
      <c r="I1697" s="37">
        <v>0</v>
      </c>
      <c r="J1697" s="5">
        <f t="shared" si="99"/>
        <v>301</v>
      </c>
      <c r="K1697" s="4" t="s">
        <v>126</v>
      </c>
      <c r="L1697" s="210"/>
      <c r="M1697" s="213"/>
    </row>
    <row r="1698" spans="1:13" x14ac:dyDescent="0.2">
      <c r="A1698" s="147" t="s">
        <v>2408</v>
      </c>
      <c r="B1698" s="178">
        <f t="shared" si="97"/>
        <v>46276</v>
      </c>
      <c r="C1698" s="4" t="s">
        <v>9390</v>
      </c>
      <c r="D1698" s="210" t="s">
        <v>141</v>
      </c>
      <c r="E1698" s="210" t="s">
        <v>125</v>
      </c>
      <c r="F1698" s="211">
        <v>25</v>
      </c>
      <c r="G1698" s="212">
        <v>86</v>
      </c>
      <c r="H1698" s="212">
        <f t="shared" si="98"/>
        <v>2150</v>
      </c>
      <c r="I1698" s="37">
        <v>0</v>
      </c>
      <c r="J1698" s="5">
        <f t="shared" si="99"/>
        <v>2150</v>
      </c>
      <c r="K1698" s="4" t="s">
        <v>126</v>
      </c>
      <c r="L1698" s="210"/>
      <c r="M1698" s="213"/>
    </row>
    <row r="1699" spans="1:13" x14ac:dyDescent="0.2">
      <c r="A1699" s="147" t="s">
        <v>2408</v>
      </c>
      <c r="B1699" s="178">
        <f t="shared" si="97"/>
        <v>46276</v>
      </c>
      <c r="C1699" s="4" t="s">
        <v>9391</v>
      </c>
      <c r="D1699" s="210" t="s">
        <v>1306</v>
      </c>
      <c r="E1699" s="210" t="s">
        <v>125</v>
      </c>
      <c r="F1699" s="211">
        <v>20</v>
      </c>
      <c r="G1699" s="212">
        <v>85</v>
      </c>
      <c r="H1699" s="212">
        <f t="shared" si="98"/>
        <v>1700</v>
      </c>
      <c r="I1699" s="37">
        <v>0</v>
      </c>
      <c r="J1699" s="5">
        <f t="shared" si="99"/>
        <v>1700</v>
      </c>
      <c r="K1699" s="4" t="s">
        <v>126</v>
      </c>
      <c r="L1699" s="210"/>
      <c r="M1699" s="213"/>
    </row>
    <row r="1700" spans="1:13" x14ac:dyDescent="0.2">
      <c r="A1700" s="147" t="s">
        <v>2408</v>
      </c>
      <c r="B1700" s="178">
        <f t="shared" si="97"/>
        <v>46276</v>
      </c>
      <c r="C1700" s="4" t="s">
        <v>9392</v>
      </c>
      <c r="D1700" s="210" t="s">
        <v>1307</v>
      </c>
      <c r="E1700" s="210" t="s">
        <v>125</v>
      </c>
      <c r="F1700" s="211">
        <v>40</v>
      </c>
      <c r="G1700" s="212">
        <v>86</v>
      </c>
      <c r="H1700" s="212">
        <f t="shared" si="98"/>
        <v>3440</v>
      </c>
      <c r="I1700" s="37">
        <v>0</v>
      </c>
      <c r="J1700" s="5">
        <f t="shared" si="99"/>
        <v>3440</v>
      </c>
      <c r="K1700" s="4" t="s">
        <v>126</v>
      </c>
      <c r="L1700" s="210"/>
      <c r="M1700" s="213"/>
    </row>
    <row r="1701" spans="1:13" x14ac:dyDescent="0.2">
      <c r="A1701" s="147" t="s">
        <v>2408</v>
      </c>
      <c r="B1701" s="178">
        <f t="shared" si="97"/>
        <v>46276</v>
      </c>
      <c r="C1701" s="4" t="s">
        <v>9392</v>
      </c>
      <c r="D1701" s="210" t="s">
        <v>1307</v>
      </c>
      <c r="E1701" s="210" t="s">
        <v>125</v>
      </c>
      <c r="F1701" s="211">
        <v>20</v>
      </c>
      <c r="G1701" s="212">
        <v>85</v>
      </c>
      <c r="H1701" s="212">
        <f t="shared" si="98"/>
        <v>1700</v>
      </c>
      <c r="I1701" s="37">
        <v>0</v>
      </c>
      <c r="J1701" s="5">
        <f t="shared" si="99"/>
        <v>1700</v>
      </c>
      <c r="K1701" s="4" t="s">
        <v>126</v>
      </c>
      <c r="L1701" s="210"/>
      <c r="M1701" s="213"/>
    </row>
    <row r="1702" spans="1:13" x14ac:dyDescent="0.2">
      <c r="A1702" s="147" t="s">
        <v>2408</v>
      </c>
      <c r="B1702" s="178">
        <f t="shared" si="97"/>
        <v>46276</v>
      </c>
      <c r="C1702" s="4" t="s">
        <v>9393</v>
      </c>
      <c r="D1702" s="210" t="s">
        <v>1311</v>
      </c>
      <c r="E1702" s="210" t="s">
        <v>125</v>
      </c>
      <c r="F1702" s="211">
        <v>5</v>
      </c>
      <c r="G1702" s="212">
        <v>85</v>
      </c>
      <c r="H1702" s="212">
        <f t="shared" si="98"/>
        <v>425</v>
      </c>
      <c r="I1702" s="37">
        <v>0</v>
      </c>
      <c r="J1702" s="5">
        <f t="shared" si="99"/>
        <v>425</v>
      </c>
      <c r="K1702" s="4" t="s">
        <v>126</v>
      </c>
      <c r="L1702" s="210"/>
      <c r="M1702" s="213"/>
    </row>
    <row r="1703" spans="1:13" x14ac:dyDescent="0.2">
      <c r="A1703" s="147" t="s">
        <v>2408</v>
      </c>
      <c r="B1703" s="178">
        <f t="shared" si="97"/>
        <v>46276</v>
      </c>
      <c r="C1703" s="4" t="s">
        <v>9394</v>
      </c>
      <c r="D1703" s="210" t="s">
        <v>1312</v>
      </c>
      <c r="E1703" s="210" t="s">
        <v>125</v>
      </c>
      <c r="F1703" s="211">
        <v>15</v>
      </c>
      <c r="G1703" s="212">
        <v>85</v>
      </c>
      <c r="H1703" s="212">
        <f t="shared" si="98"/>
        <v>1275</v>
      </c>
      <c r="I1703" s="37">
        <v>0</v>
      </c>
      <c r="J1703" s="5">
        <f t="shared" si="99"/>
        <v>1275</v>
      </c>
      <c r="K1703" s="4" t="s">
        <v>126</v>
      </c>
      <c r="L1703" s="210"/>
      <c r="M1703" s="213"/>
    </row>
    <row r="1704" spans="1:13" x14ac:dyDescent="0.2">
      <c r="A1704" s="147" t="s">
        <v>2408</v>
      </c>
      <c r="B1704" s="178">
        <f t="shared" si="97"/>
        <v>46276</v>
      </c>
      <c r="C1704" s="4" t="s">
        <v>9395</v>
      </c>
      <c r="D1704" s="210" t="s">
        <v>147</v>
      </c>
      <c r="E1704" s="210" t="s">
        <v>125</v>
      </c>
      <c r="F1704" s="211">
        <v>39</v>
      </c>
      <c r="G1704" s="212">
        <v>85</v>
      </c>
      <c r="H1704" s="212">
        <f t="shared" si="98"/>
        <v>3315</v>
      </c>
      <c r="I1704" s="37">
        <v>0</v>
      </c>
      <c r="J1704" s="5">
        <f t="shared" si="99"/>
        <v>3315</v>
      </c>
      <c r="K1704" s="4" t="s">
        <v>126</v>
      </c>
      <c r="L1704" s="210"/>
      <c r="M1704" s="213"/>
    </row>
    <row r="1705" spans="1:13" x14ac:dyDescent="0.2">
      <c r="A1705" s="147" t="s">
        <v>2408</v>
      </c>
      <c r="B1705" s="178">
        <f t="shared" si="97"/>
        <v>46276</v>
      </c>
      <c r="C1705" s="4" t="s">
        <v>9396</v>
      </c>
      <c r="D1705" s="210" t="s">
        <v>145</v>
      </c>
      <c r="E1705" s="210" t="s">
        <v>125</v>
      </c>
      <c r="F1705" s="211">
        <v>32</v>
      </c>
      <c r="G1705" s="212">
        <v>95</v>
      </c>
      <c r="H1705" s="212">
        <f t="shared" si="98"/>
        <v>3040</v>
      </c>
      <c r="I1705" s="37">
        <v>0</v>
      </c>
      <c r="J1705" s="5">
        <f t="shared" si="99"/>
        <v>3040</v>
      </c>
      <c r="K1705" s="4" t="s">
        <v>126</v>
      </c>
      <c r="L1705" s="210"/>
      <c r="M1705" s="213"/>
    </row>
    <row r="1706" spans="1:13" x14ac:dyDescent="0.2">
      <c r="A1706" s="147" t="s">
        <v>2408</v>
      </c>
      <c r="B1706" s="178">
        <f t="shared" si="97"/>
        <v>46276</v>
      </c>
      <c r="C1706" s="4" t="s">
        <v>9396</v>
      </c>
      <c r="D1706" s="210" t="s">
        <v>145</v>
      </c>
      <c r="E1706" s="210" t="s">
        <v>125</v>
      </c>
      <c r="F1706" s="211">
        <v>12</v>
      </c>
      <c r="G1706" s="212">
        <v>85</v>
      </c>
      <c r="H1706" s="212">
        <f t="shared" si="98"/>
        <v>1020</v>
      </c>
      <c r="I1706" s="37">
        <v>0</v>
      </c>
      <c r="J1706" s="5">
        <f t="shared" si="99"/>
        <v>1020</v>
      </c>
      <c r="K1706" s="4" t="s">
        <v>126</v>
      </c>
      <c r="L1706" s="210"/>
      <c r="M1706" s="213"/>
    </row>
    <row r="1707" spans="1:13" x14ac:dyDescent="0.2">
      <c r="A1707" s="147" t="s">
        <v>2408</v>
      </c>
      <c r="B1707" s="178">
        <f t="shared" si="97"/>
        <v>46276</v>
      </c>
      <c r="C1707" s="4" t="s">
        <v>9397</v>
      </c>
      <c r="D1707" s="210" t="s">
        <v>151</v>
      </c>
      <c r="E1707" s="210" t="s">
        <v>125</v>
      </c>
      <c r="F1707" s="211">
        <v>4</v>
      </c>
      <c r="G1707" s="212">
        <v>85</v>
      </c>
      <c r="H1707" s="212">
        <f t="shared" si="98"/>
        <v>340</v>
      </c>
      <c r="I1707" s="37">
        <v>0</v>
      </c>
      <c r="J1707" s="5">
        <f t="shared" si="99"/>
        <v>340</v>
      </c>
      <c r="K1707" s="4" t="s">
        <v>126</v>
      </c>
      <c r="L1707" s="210"/>
      <c r="M1707" s="213"/>
    </row>
    <row r="1708" spans="1:13" x14ac:dyDescent="0.2">
      <c r="A1708" s="147" t="s">
        <v>2408</v>
      </c>
      <c r="B1708" s="178">
        <f t="shared" si="97"/>
        <v>46276</v>
      </c>
      <c r="C1708" s="4" t="s">
        <v>9398</v>
      </c>
      <c r="D1708" s="210" t="s">
        <v>264</v>
      </c>
      <c r="E1708" s="210" t="s">
        <v>125</v>
      </c>
      <c r="F1708" s="211">
        <v>1</v>
      </c>
      <c r="G1708" s="212">
        <v>100</v>
      </c>
      <c r="H1708" s="212">
        <f t="shared" si="98"/>
        <v>100</v>
      </c>
      <c r="I1708" s="37">
        <v>0</v>
      </c>
      <c r="J1708" s="5">
        <f t="shared" si="99"/>
        <v>100</v>
      </c>
      <c r="K1708" s="4" t="s">
        <v>126</v>
      </c>
      <c r="L1708" s="210"/>
      <c r="M1708" s="213"/>
    </row>
    <row r="1709" spans="1:13" x14ac:dyDescent="0.2">
      <c r="A1709" s="147" t="s">
        <v>2408</v>
      </c>
      <c r="B1709" s="178">
        <f t="shared" si="97"/>
        <v>46276</v>
      </c>
      <c r="C1709" s="4" t="s">
        <v>9399</v>
      </c>
      <c r="D1709" s="4" t="s">
        <v>533</v>
      </c>
      <c r="E1709" s="210" t="s">
        <v>125</v>
      </c>
      <c r="F1709" s="211">
        <v>2</v>
      </c>
      <c r="G1709" s="212">
        <v>90</v>
      </c>
      <c r="H1709" s="212">
        <f t="shared" si="98"/>
        <v>180</v>
      </c>
      <c r="I1709" s="37">
        <v>0</v>
      </c>
      <c r="J1709" s="5">
        <f t="shared" si="99"/>
        <v>180</v>
      </c>
      <c r="K1709" s="4" t="s">
        <v>126</v>
      </c>
      <c r="L1709" s="210" t="s">
        <v>1094</v>
      </c>
      <c r="M1709" s="213"/>
    </row>
    <row r="1710" spans="1:13" x14ac:dyDescent="0.2">
      <c r="A1710" s="147" t="s">
        <v>2408</v>
      </c>
      <c r="B1710" s="178">
        <f t="shared" si="97"/>
        <v>46276</v>
      </c>
      <c r="C1710" s="4" t="s">
        <v>9399</v>
      </c>
      <c r="D1710" s="4" t="s">
        <v>533</v>
      </c>
      <c r="E1710" s="210" t="s">
        <v>149</v>
      </c>
      <c r="F1710" s="211">
        <v>1</v>
      </c>
      <c r="G1710" s="212">
        <v>850</v>
      </c>
      <c r="H1710" s="212">
        <f t="shared" si="98"/>
        <v>850</v>
      </c>
      <c r="I1710" s="37">
        <v>0</v>
      </c>
      <c r="J1710" s="5">
        <f t="shared" si="99"/>
        <v>850</v>
      </c>
      <c r="K1710" s="4" t="s">
        <v>126</v>
      </c>
      <c r="L1710" s="210" t="s">
        <v>1094</v>
      </c>
      <c r="M1710" s="213"/>
    </row>
    <row r="1711" spans="1:13" x14ac:dyDescent="0.2">
      <c r="A1711" s="147" t="s">
        <v>2408</v>
      </c>
      <c r="B1711" s="178">
        <f t="shared" si="97"/>
        <v>46276</v>
      </c>
      <c r="C1711" s="4" t="s">
        <v>9400</v>
      </c>
      <c r="D1711" s="210" t="s">
        <v>9267</v>
      </c>
      <c r="E1711" s="210" t="s">
        <v>318</v>
      </c>
      <c r="F1711" s="211">
        <v>1</v>
      </c>
      <c r="G1711" s="212">
        <v>1200</v>
      </c>
      <c r="H1711" s="212">
        <f t="shared" si="98"/>
        <v>1200</v>
      </c>
      <c r="I1711" s="37">
        <v>0</v>
      </c>
      <c r="J1711" s="5">
        <f t="shared" si="99"/>
        <v>1200</v>
      </c>
      <c r="K1711" s="4" t="s">
        <v>126</v>
      </c>
      <c r="L1711" s="210"/>
      <c r="M1711" s="213"/>
    </row>
    <row r="1712" spans="1:13" x14ac:dyDescent="0.2">
      <c r="A1712" s="147" t="s">
        <v>2408</v>
      </c>
      <c r="B1712" s="178">
        <f t="shared" si="97"/>
        <v>46276</v>
      </c>
      <c r="C1712" s="4" t="s">
        <v>9401</v>
      </c>
      <c r="D1712" s="210" t="s">
        <v>673</v>
      </c>
      <c r="E1712" s="210" t="s">
        <v>149</v>
      </c>
      <c r="F1712" s="211">
        <v>3</v>
      </c>
      <c r="G1712" s="212">
        <v>850</v>
      </c>
      <c r="H1712" s="212">
        <f t="shared" si="98"/>
        <v>2550</v>
      </c>
      <c r="I1712" s="37">
        <v>0</v>
      </c>
      <c r="J1712" s="5">
        <f t="shared" si="99"/>
        <v>2550</v>
      </c>
      <c r="K1712" s="4" t="s">
        <v>126</v>
      </c>
      <c r="L1712" s="210"/>
      <c r="M1712" s="213"/>
    </row>
    <row r="1713" spans="1:13" x14ac:dyDescent="0.2">
      <c r="A1713" s="147" t="s">
        <v>2408</v>
      </c>
      <c r="B1713" s="178">
        <f t="shared" si="97"/>
        <v>46276</v>
      </c>
      <c r="C1713" s="4" t="s">
        <v>9408</v>
      </c>
      <c r="D1713" s="210" t="s">
        <v>153</v>
      </c>
      <c r="E1713" s="210" t="s">
        <v>125</v>
      </c>
      <c r="F1713" s="211">
        <v>29</v>
      </c>
      <c r="G1713" s="212">
        <v>96.55</v>
      </c>
      <c r="H1713" s="212">
        <f t="shared" si="98"/>
        <v>2799.95</v>
      </c>
      <c r="I1713" s="37">
        <v>0</v>
      </c>
      <c r="J1713" s="5">
        <f t="shared" si="99"/>
        <v>2799.95</v>
      </c>
      <c r="K1713" s="4" t="s">
        <v>126</v>
      </c>
      <c r="L1713" s="210"/>
      <c r="M1713" s="213"/>
    </row>
    <row r="1714" spans="1:13" x14ac:dyDescent="0.2">
      <c r="A1714" s="147" t="s">
        <v>2408</v>
      </c>
      <c r="B1714" s="178">
        <f t="shared" si="97"/>
        <v>46276</v>
      </c>
      <c r="C1714" s="4" t="s">
        <v>9408</v>
      </c>
      <c r="D1714" s="210" t="s">
        <v>153</v>
      </c>
      <c r="E1714" s="210" t="s">
        <v>318</v>
      </c>
      <c r="F1714" s="211">
        <v>1</v>
      </c>
      <c r="G1714" s="212">
        <v>1200</v>
      </c>
      <c r="H1714" s="212">
        <f t="shared" si="98"/>
        <v>1200</v>
      </c>
      <c r="I1714" s="37">
        <v>0</v>
      </c>
      <c r="J1714" s="5">
        <f t="shared" si="99"/>
        <v>1200</v>
      </c>
      <c r="K1714" s="4" t="s">
        <v>126</v>
      </c>
      <c r="L1714" s="210"/>
      <c r="M1714" s="213"/>
    </row>
    <row r="1715" spans="1:13" x14ac:dyDescent="0.2">
      <c r="A1715" s="147" t="s">
        <v>2408</v>
      </c>
      <c r="B1715" s="178">
        <f t="shared" si="97"/>
        <v>46276</v>
      </c>
      <c r="C1715" s="4" t="s">
        <v>9408</v>
      </c>
      <c r="D1715" s="210" t="s">
        <v>153</v>
      </c>
      <c r="E1715" s="210" t="s">
        <v>149</v>
      </c>
      <c r="F1715" s="211">
        <v>2</v>
      </c>
      <c r="G1715" s="212">
        <v>850</v>
      </c>
      <c r="H1715" s="212">
        <f t="shared" si="98"/>
        <v>1700</v>
      </c>
      <c r="I1715" s="37">
        <v>0</v>
      </c>
      <c r="J1715" s="5">
        <f t="shared" si="99"/>
        <v>1700</v>
      </c>
      <c r="K1715" s="4" t="s">
        <v>126</v>
      </c>
      <c r="L1715" s="210"/>
      <c r="M1715" s="213"/>
    </row>
    <row r="1716" spans="1:13" x14ac:dyDescent="0.2">
      <c r="A1716" s="147" t="s">
        <v>2409</v>
      </c>
      <c r="B1716" s="178">
        <f t="shared" si="97"/>
        <v>46277</v>
      </c>
      <c r="C1716" s="4" t="s">
        <v>9409</v>
      </c>
      <c r="D1716" s="210" t="s">
        <v>1302</v>
      </c>
      <c r="E1716" s="210" t="s">
        <v>125</v>
      </c>
      <c r="F1716" s="211">
        <v>60</v>
      </c>
      <c r="G1716" s="212">
        <v>85</v>
      </c>
      <c r="H1716" s="212">
        <f t="shared" si="98"/>
        <v>5100</v>
      </c>
      <c r="I1716" s="37">
        <v>0</v>
      </c>
      <c r="J1716" s="5">
        <f t="shared" si="99"/>
        <v>5100</v>
      </c>
      <c r="K1716" s="4" t="s">
        <v>126</v>
      </c>
      <c r="L1716" s="210"/>
      <c r="M1716" s="213"/>
    </row>
    <row r="1717" spans="1:13" x14ac:dyDescent="0.2">
      <c r="A1717" s="147" t="s">
        <v>2409</v>
      </c>
      <c r="B1717" s="178">
        <f t="shared" si="97"/>
        <v>46277</v>
      </c>
      <c r="C1717" s="4" t="s">
        <v>9409</v>
      </c>
      <c r="D1717" s="210" t="s">
        <v>1302</v>
      </c>
      <c r="E1717" s="210" t="s">
        <v>131</v>
      </c>
      <c r="F1717" s="211">
        <v>1</v>
      </c>
      <c r="G1717" s="212">
        <v>80</v>
      </c>
      <c r="H1717" s="212">
        <f t="shared" si="98"/>
        <v>80</v>
      </c>
      <c r="I1717" s="37">
        <v>0</v>
      </c>
      <c r="J1717" s="5">
        <f t="shared" si="99"/>
        <v>80</v>
      </c>
      <c r="K1717" s="4" t="s">
        <v>126</v>
      </c>
      <c r="L1717" s="210"/>
      <c r="M1717" s="213"/>
    </row>
    <row r="1718" spans="1:13" x14ac:dyDescent="0.2">
      <c r="A1718" s="147" t="s">
        <v>2409</v>
      </c>
      <c r="B1718" s="178">
        <f t="shared" si="97"/>
        <v>46277</v>
      </c>
      <c r="C1718" s="4" t="s">
        <v>9410</v>
      </c>
      <c r="D1718" s="210" t="s">
        <v>1305</v>
      </c>
      <c r="E1718" s="210" t="s">
        <v>125</v>
      </c>
      <c r="F1718" s="211">
        <v>40</v>
      </c>
      <c r="G1718" s="212">
        <v>85</v>
      </c>
      <c r="H1718" s="212">
        <f t="shared" si="98"/>
        <v>3400</v>
      </c>
      <c r="I1718" s="37">
        <v>0</v>
      </c>
      <c r="J1718" s="5">
        <f t="shared" si="99"/>
        <v>3400</v>
      </c>
      <c r="K1718" s="4" t="s">
        <v>126</v>
      </c>
      <c r="L1718" s="210"/>
      <c r="M1718" s="213"/>
    </row>
    <row r="1719" spans="1:13" x14ac:dyDescent="0.2">
      <c r="A1719" s="147" t="s">
        <v>2409</v>
      </c>
      <c r="B1719" s="178">
        <f t="shared" si="97"/>
        <v>46277</v>
      </c>
      <c r="C1719" s="4" t="s">
        <v>9411</v>
      </c>
      <c r="D1719" s="210" t="s">
        <v>134</v>
      </c>
      <c r="E1719" s="210" t="s">
        <v>125</v>
      </c>
      <c r="F1719" s="211">
        <v>10</v>
      </c>
      <c r="G1719" s="212">
        <v>85</v>
      </c>
      <c r="H1719" s="212">
        <f t="shared" si="98"/>
        <v>850</v>
      </c>
      <c r="I1719" s="37">
        <v>0</v>
      </c>
      <c r="J1719" s="5">
        <f t="shared" si="99"/>
        <v>850</v>
      </c>
      <c r="K1719" s="4" t="s">
        <v>126</v>
      </c>
      <c r="L1719" s="210"/>
      <c r="M1719" s="213"/>
    </row>
    <row r="1720" spans="1:13" x14ac:dyDescent="0.2">
      <c r="A1720" s="147" t="s">
        <v>2409</v>
      </c>
      <c r="B1720" s="178">
        <f t="shared" si="97"/>
        <v>46277</v>
      </c>
      <c r="C1720" s="4" t="s">
        <v>9412</v>
      </c>
      <c r="D1720" s="210" t="s">
        <v>9103</v>
      </c>
      <c r="E1720" s="210" t="s">
        <v>125</v>
      </c>
      <c r="F1720" s="211">
        <v>40</v>
      </c>
      <c r="G1720" s="212">
        <v>85</v>
      </c>
      <c r="H1720" s="212">
        <f t="shared" si="98"/>
        <v>3400</v>
      </c>
      <c r="I1720" s="37">
        <v>0</v>
      </c>
      <c r="J1720" s="5">
        <f t="shared" si="99"/>
        <v>3400</v>
      </c>
      <c r="K1720" s="4" t="s">
        <v>126</v>
      </c>
      <c r="L1720" s="210"/>
      <c r="M1720" s="213"/>
    </row>
    <row r="1721" spans="1:13" x14ac:dyDescent="0.2">
      <c r="A1721" s="147" t="s">
        <v>2409</v>
      </c>
      <c r="B1721" s="178">
        <f t="shared" si="97"/>
        <v>46277</v>
      </c>
      <c r="C1721" s="4" t="s">
        <v>9413</v>
      </c>
      <c r="D1721" s="210" t="s">
        <v>1307</v>
      </c>
      <c r="E1721" s="210" t="s">
        <v>125</v>
      </c>
      <c r="F1721" s="211">
        <v>40</v>
      </c>
      <c r="G1721" s="212">
        <v>86</v>
      </c>
      <c r="H1721" s="212">
        <f t="shared" si="98"/>
        <v>3440</v>
      </c>
      <c r="I1721" s="37">
        <v>0</v>
      </c>
      <c r="J1721" s="5">
        <f t="shared" si="99"/>
        <v>3440</v>
      </c>
      <c r="K1721" s="4" t="s">
        <v>126</v>
      </c>
      <c r="L1721" s="210"/>
      <c r="M1721" s="213"/>
    </row>
    <row r="1722" spans="1:13" x14ac:dyDescent="0.2">
      <c r="A1722" s="147" t="s">
        <v>2409</v>
      </c>
      <c r="B1722" s="178">
        <f t="shared" si="97"/>
        <v>46277</v>
      </c>
      <c r="C1722" s="4" t="s">
        <v>9413</v>
      </c>
      <c r="D1722" s="210" t="s">
        <v>1307</v>
      </c>
      <c r="E1722" s="210" t="s">
        <v>125</v>
      </c>
      <c r="F1722" s="211">
        <v>50</v>
      </c>
      <c r="G1722" s="212">
        <v>85</v>
      </c>
      <c r="H1722" s="212">
        <f t="shared" si="98"/>
        <v>4250</v>
      </c>
      <c r="I1722" s="37">
        <v>0</v>
      </c>
      <c r="J1722" s="5">
        <f t="shared" si="99"/>
        <v>4250</v>
      </c>
      <c r="K1722" s="4" t="s">
        <v>126</v>
      </c>
      <c r="L1722" s="210"/>
      <c r="M1722" s="213"/>
    </row>
    <row r="1723" spans="1:13" x14ac:dyDescent="0.2">
      <c r="A1723" s="147" t="s">
        <v>2409</v>
      </c>
      <c r="B1723" s="178">
        <f t="shared" si="97"/>
        <v>46277</v>
      </c>
      <c r="C1723" s="4" t="s">
        <v>9413</v>
      </c>
      <c r="D1723" s="210" t="s">
        <v>1307</v>
      </c>
      <c r="E1723" s="210" t="s">
        <v>318</v>
      </c>
      <c r="F1723" s="211">
        <v>5</v>
      </c>
      <c r="G1723" s="212">
        <v>1200</v>
      </c>
      <c r="H1723" s="212">
        <f t="shared" si="98"/>
        <v>6000</v>
      </c>
      <c r="I1723" s="37">
        <v>0</v>
      </c>
      <c r="J1723" s="5">
        <f t="shared" si="99"/>
        <v>6000</v>
      </c>
      <c r="K1723" s="4" t="s">
        <v>126</v>
      </c>
      <c r="L1723" s="210"/>
      <c r="M1723" s="213"/>
    </row>
    <row r="1724" spans="1:13" x14ac:dyDescent="0.2">
      <c r="A1724" s="147" t="s">
        <v>2409</v>
      </c>
      <c r="B1724" s="178">
        <f t="shared" si="97"/>
        <v>46277</v>
      </c>
      <c r="C1724" s="4" t="s">
        <v>9413</v>
      </c>
      <c r="D1724" s="210" t="s">
        <v>1307</v>
      </c>
      <c r="E1724" s="210" t="s">
        <v>131</v>
      </c>
      <c r="F1724" s="211">
        <v>1</v>
      </c>
      <c r="G1724" s="212">
        <v>80</v>
      </c>
      <c r="H1724" s="212">
        <f t="shared" si="98"/>
        <v>80</v>
      </c>
      <c r="I1724" s="37">
        <v>0</v>
      </c>
      <c r="J1724" s="5">
        <f t="shared" si="99"/>
        <v>80</v>
      </c>
      <c r="K1724" s="4" t="s">
        <v>126</v>
      </c>
      <c r="L1724" s="210"/>
      <c r="M1724" s="213"/>
    </row>
    <row r="1725" spans="1:13" x14ac:dyDescent="0.2">
      <c r="A1725" s="147" t="s">
        <v>2409</v>
      </c>
      <c r="B1725" s="178">
        <f t="shared" si="97"/>
        <v>46277</v>
      </c>
      <c r="C1725" s="4" t="s">
        <v>9414</v>
      </c>
      <c r="D1725" s="210" t="s">
        <v>141</v>
      </c>
      <c r="E1725" s="210" t="s">
        <v>125</v>
      </c>
      <c r="F1725" s="211">
        <v>25</v>
      </c>
      <c r="G1725" s="212">
        <v>86</v>
      </c>
      <c r="H1725" s="212">
        <f t="shared" si="98"/>
        <v>2150</v>
      </c>
      <c r="I1725" s="37">
        <v>0</v>
      </c>
      <c r="J1725" s="5">
        <f t="shared" si="99"/>
        <v>2150</v>
      </c>
      <c r="K1725" s="4" t="s">
        <v>126</v>
      </c>
      <c r="L1725" s="210"/>
      <c r="M1725" s="213"/>
    </row>
    <row r="1726" spans="1:13" x14ac:dyDescent="0.2">
      <c r="A1726" s="147" t="s">
        <v>2409</v>
      </c>
      <c r="B1726" s="178">
        <f t="shared" si="97"/>
        <v>46277</v>
      </c>
      <c r="C1726" s="4" t="s">
        <v>9415</v>
      </c>
      <c r="D1726" s="210" t="s">
        <v>139</v>
      </c>
      <c r="E1726" s="210" t="s">
        <v>125</v>
      </c>
      <c r="F1726" s="211">
        <v>3.5</v>
      </c>
      <c r="G1726" s="212">
        <v>86</v>
      </c>
      <c r="H1726" s="212">
        <f t="shared" si="98"/>
        <v>301</v>
      </c>
      <c r="I1726" s="37">
        <v>0</v>
      </c>
      <c r="J1726" s="5">
        <f t="shared" si="99"/>
        <v>301</v>
      </c>
      <c r="K1726" s="4" t="s">
        <v>126</v>
      </c>
      <c r="L1726" s="210"/>
      <c r="M1726" s="213"/>
    </row>
    <row r="1727" spans="1:13" x14ac:dyDescent="0.2">
      <c r="A1727" s="147" t="s">
        <v>2409</v>
      </c>
      <c r="B1727" s="178">
        <f t="shared" si="97"/>
        <v>46277</v>
      </c>
      <c r="C1727" s="4" t="s">
        <v>9416</v>
      </c>
      <c r="D1727" s="210" t="s">
        <v>1310</v>
      </c>
      <c r="E1727" s="210" t="s">
        <v>125</v>
      </c>
      <c r="F1727" s="211">
        <v>10</v>
      </c>
      <c r="G1727" s="212">
        <v>85</v>
      </c>
      <c r="H1727" s="212">
        <f t="shared" si="98"/>
        <v>850</v>
      </c>
      <c r="I1727" s="37">
        <v>0</v>
      </c>
      <c r="J1727" s="5">
        <f t="shared" si="99"/>
        <v>850</v>
      </c>
      <c r="K1727" s="4" t="s">
        <v>126</v>
      </c>
      <c r="L1727" s="210"/>
      <c r="M1727" s="213"/>
    </row>
    <row r="1728" spans="1:13" x14ac:dyDescent="0.2">
      <c r="A1728" s="147" t="s">
        <v>2409</v>
      </c>
      <c r="B1728" s="178">
        <f t="shared" si="97"/>
        <v>46277</v>
      </c>
      <c r="C1728" s="4" t="s">
        <v>9417</v>
      </c>
      <c r="D1728" s="210" t="s">
        <v>1306</v>
      </c>
      <c r="E1728" s="210" t="s">
        <v>125</v>
      </c>
      <c r="F1728" s="211">
        <v>20</v>
      </c>
      <c r="G1728" s="212">
        <v>85</v>
      </c>
      <c r="H1728" s="212">
        <f t="shared" si="98"/>
        <v>1700</v>
      </c>
      <c r="I1728" s="37">
        <v>0</v>
      </c>
      <c r="J1728" s="5">
        <f t="shared" si="99"/>
        <v>1700</v>
      </c>
      <c r="K1728" s="4" t="s">
        <v>126</v>
      </c>
      <c r="L1728" s="210"/>
      <c r="M1728" s="213"/>
    </row>
    <row r="1729" spans="1:13" x14ac:dyDescent="0.2">
      <c r="A1729" s="147" t="s">
        <v>2409</v>
      </c>
      <c r="B1729" s="178">
        <f t="shared" si="97"/>
        <v>46277</v>
      </c>
      <c r="C1729" s="4" t="s">
        <v>9418</v>
      </c>
      <c r="D1729" s="210" t="s">
        <v>8880</v>
      </c>
      <c r="E1729" s="210" t="s">
        <v>125</v>
      </c>
      <c r="F1729" s="211">
        <v>40</v>
      </c>
      <c r="G1729" s="212">
        <v>85</v>
      </c>
      <c r="H1729" s="212">
        <f t="shared" si="98"/>
        <v>3400</v>
      </c>
      <c r="I1729" s="37">
        <v>0</v>
      </c>
      <c r="J1729" s="5">
        <f t="shared" si="99"/>
        <v>3400</v>
      </c>
      <c r="K1729" s="4" t="s">
        <v>126</v>
      </c>
      <c r="L1729" s="210"/>
      <c r="M1729" s="213"/>
    </row>
    <row r="1730" spans="1:13" x14ac:dyDescent="0.2">
      <c r="A1730" s="147" t="s">
        <v>2409</v>
      </c>
      <c r="B1730" s="178">
        <f t="shared" si="97"/>
        <v>46277</v>
      </c>
      <c r="C1730" s="4" t="s">
        <v>9419</v>
      </c>
      <c r="D1730" s="210" t="s">
        <v>145</v>
      </c>
      <c r="E1730" s="210" t="s">
        <v>125</v>
      </c>
      <c r="F1730" s="211">
        <v>15</v>
      </c>
      <c r="G1730" s="212">
        <v>95</v>
      </c>
      <c r="H1730" s="212">
        <f t="shared" si="98"/>
        <v>1425</v>
      </c>
      <c r="I1730" s="37">
        <v>0</v>
      </c>
      <c r="J1730" s="5">
        <f t="shared" si="99"/>
        <v>1425</v>
      </c>
      <c r="K1730" s="4" t="s">
        <v>126</v>
      </c>
      <c r="L1730" s="210"/>
      <c r="M1730" s="213"/>
    </row>
    <row r="1731" spans="1:13" x14ac:dyDescent="0.2">
      <c r="A1731" s="147" t="s">
        <v>2409</v>
      </c>
      <c r="B1731" s="178">
        <f t="shared" si="97"/>
        <v>46277</v>
      </c>
      <c r="C1731" s="4" t="s">
        <v>9419</v>
      </c>
      <c r="D1731" s="210" t="s">
        <v>145</v>
      </c>
      <c r="E1731" s="210" t="s">
        <v>125</v>
      </c>
      <c r="F1731" s="211">
        <v>15</v>
      </c>
      <c r="G1731" s="212">
        <v>85</v>
      </c>
      <c r="H1731" s="212">
        <f t="shared" si="98"/>
        <v>1275</v>
      </c>
      <c r="I1731" s="37">
        <v>0</v>
      </c>
      <c r="J1731" s="5">
        <f t="shared" si="99"/>
        <v>1275</v>
      </c>
      <c r="K1731" s="4" t="s">
        <v>126</v>
      </c>
      <c r="L1731" s="210"/>
      <c r="M1731" s="213"/>
    </row>
    <row r="1732" spans="1:13" x14ac:dyDescent="0.2">
      <c r="A1732" s="147" t="s">
        <v>2409</v>
      </c>
      <c r="B1732" s="178">
        <f t="shared" si="97"/>
        <v>46277</v>
      </c>
      <c r="C1732" s="4" t="s">
        <v>9419</v>
      </c>
      <c r="D1732" s="210" t="s">
        <v>145</v>
      </c>
      <c r="E1732" s="210" t="s">
        <v>215</v>
      </c>
      <c r="F1732" s="211">
        <v>2</v>
      </c>
      <c r="G1732" s="212">
        <v>800</v>
      </c>
      <c r="H1732" s="212">
        <f t="shared" si="98"/>
        <v>1600</v>
      </c>
      <c r="I1732" s="37">
        <v>0</v>
      </c>
      <c r="J1732" s="5">
        <f t="shared" si="99"/>
        <v>1600</v>
      </c>
      <c r="K1732" s="4" t="s">
        <v>126</v>
      </c>
      <c r="L1732" s="210"/>
      <c r="M1732" s="213"/>
    </row>
    <row r="1733" spans="1:13" x14ac:dyDescent="0.2">
      <c r="A1733" s="147" t="s">
        <v>2409</v>
      </c>
      <c r="B1733" s="178">
        <f t="shared" si="97"/>
        <v>46277</v>
      </c>
      <c r="C1733" s="4" t="s">
        <v>9420</v>
      </c>
      <c r="D1733" s="210" t="s">
        <v>1309</v>
      </c>
      <c r="E1733" s="210" t="s">
        <v>125</v>
      </c>
      <c r="F1733" s="211">
        <v>10</v>
      </c>
      <c r="G1733" s="212">
        <v>85</v>
      </c>
      <c r="H1733" s="212">
        <f t="shared" si="98"/>
        <v>850</v>
      </c>
      <c r="I1733" s="37">
        <v>0</v>
      </c>
      <c r="J1733" s="5">
        <f t="shared" si="99"/>
        <v>850</v>
      </c>
      <c r="K1733" s="4" t="s">
        <v>126</v>
      </c>
      <c r="L1733" s="210"/>
      <c r="M1733" s="213"/>
    </row>
    <row r="1734" spans="1:13" x14ac:dyDescent="0.2">
      <c r="A1734" s="147" t="s">
        <v>2409</v>
      </c>
      <c r="B1734" s="178">
        <f t="shared" si="97"/>
        <v>46277</v>
      </c>
      <c r="C1734" s="4" t="s">
        <v>9421</v>
      </c>
      <c r="D1734" s="210" t="s">
        <v>1311</v>
      </c>
      <c r="E1734" s="210" t="s">
        <v>125</v>
      </c>
      <c r="F1734" s="211">
        <v>5</v>
      </c>
      <c r="G1734" s="212">
        <v>85</v>
      </c>
      <c r="H1734" s="212">
        <f t="shared" si="98"/>
        <v>425</v>
      </c>
      <c r="I1734" s="37">
        <v>0</v>
      </c>
      <c r="J1734" s="5">
        <f t="shared" si="99"/>
        <v>425</v>
      </c>
      <c r="K1734" s="4" t="s">
        <v>126</v>
      </c>
      <c r="L1734" s="210"/>
      <c r="M1734" s="213"/>
    </row>
    <row r="1735" spans="1:13" x14ac:dyDescent="0.2">
      <c r="A1735" s="147" t="s">
        <v>2409</v>
      </c>
      <c r="B1735" s="178">
        <f t="shared" si="97"/>
        <v>46277</v>
      </c>
      <c r="C1735" s="4" t="s">
        <v>9422</v>
      </c>
      <c r="D1735" s="210" t="s">
        <v>147</v>
      </c>
      <c r="E1735" s="210" t="s">
        <v>125</v>
      </c>
      <c r="F1735" s="211">
        <v>35</v>
      </c>
      <c r="G1735" s="212">
        <v>85</v>
      </c>
      <c r="H1735" s="212">
        <f t="shared" si="98"/>
        <v>2975</v>
      </c>
      <c r="I1735" s="37">
        <v>0</v>
      </c>
      <c r="J1735" s="5">
        <f t="shared" si="99"/>
        <v>2975</v>
      </c>
      <c r="K1735" s="4" t="s">
        <v>126</v>
      </c>
      <c r="L1735" s="210"/>
      <c r="M1735" s="213"/>
    </row>
    <row r="1736" spans="1:13" x14ac:dyDescent="0.2">
      <c r="A1736" s="147" t="s">
        <v>2409</v>
      </c>
      <c r="B1736" s="178">
        <f t="shared" si="97"/>
        <v>46277</v>
      </c>
      <c r="C1736" s="4" t="s">
        <v>9423</v>
      </c>
      <c r="D1736" s="210" t="s">
        <v>151</v>
      </c>
      <c r="E1736" s="210" t="s">
        <v>125</v>
      </c>
      <c r="F1736" s="211">
        <v>6</v>
      </c>
      <c r="G1736" s="212">
        <v>85</v>
      </c>
      <c r="H1736" s="212">
        <f t="shared" si="98"/>
        <v>510</v>
      </c>
      <c r="I1736" s="37">
        <v>0</v>
      </c>
      <c r="J1736" s="5">
        <f t="shared" si="99"/>
        <v>510</v>
      </c>
      <c r="K1736" s="4" t="s">
        <v>126</v>
      </c>
      <c r="L1736" s="210"/>
      <c r="M1736" s="213"/>
    </row>
    <row r="1737" spans="1:13" x14ac:dyDescent="0.2">
      <c r="A1737" s="147" t="s">
        <v>2409</v>
      </c>
      <c r="B1737" s="178">
        <f t="shared" si="97"/>
        <v>46277</v>
      </c>
      <c r="C1737" s="4" t="s">
        <v>9424</v>
      </c>
      <c r="D1737" s="210" t="s">
        <v>8832</v>
      </c>
      <c r="E1737" s="210" t="s">
        <v>125</v>
      </c>
      <c r="F1737" s="211">
        <v>20</v>
      </c>
      <c r="G1737" s="212">
        <v>85</v>
      </c>
      <c r="H1737" s="212">
        <f t="shared" si="98"/>
        <v>1700</v>
      </c>
      <c r="I1737" s="37">
        <v>0</v>
      </c>
      <c r="J1737" s="5">
        <f t="shared" si="99"/>
        <v>1700</v>
      </c>
      <c r="K1737" s="4" t="s">
        <v>126</v>
      </c>
      <c r="L1737" s="210"/>
      <c r="M1737" s="213"/>
    </row>
    <row r="1738" spans="1:13" x14ac:dyDescent="0.2">
      <c r="A1738" s="147" t="s">
        <v>2409</v>
      </c>
      <c r="B1738" s="178">
        <f t="shared" si="97"/>
        <v>46277</v>
      </c>
      <c r="C1738" s="4" t="s">
        <v>9425</v>
      </c>
      <c r="D1738" s="210" t="s">
        <v>264</v>
      </c>
      <c r="E1738" s="210" t="s">
        <v>125</v>
      </c>
      <c r="F1738" s="211">
        <v>1</v>
      </c>
      <c r="G1738" s="212">
        <v>100</v>
      </c>
      <c r="H1738" s="212">
        <f t="shared" si="98"/>
        <v>100</v>
      </c>
      <c r="I1738" s="37">
        <v>0</v>
      </c>
      <c r="J1738" s="5">
        <f t="shared" si="99"/>
        <v>100</v>
      </c>
      <c r="K1738" s="4" t="s">
        <v>126</v>
      </c>
      <c r="L1738" s="210"/>
      <c r="M1738" s="213"/>
    </row>
    <row r="1739" spans="1:13" x14ac:dyDescent="0.2">
      <c r="A1739" s="147" t="s">
        <v>2409</v>
      </c>
      <c r="B1739" s="178">
        <f t="shared" si="97"/>
        <v>46277</v>
      </c>
      <c r="C1739" s="4" t="s">
        <v>9426</v>
      </c>
      <c r="D1739" s="210" t="s">
        <v>1312</v>
      </c>
      <c r="E1739" s="210" t="s">
        <v>125</v>
      </c>
      <c r="F1739" s="211">
        <v>15</v>
      </c>
      <c r="G1739" s="212">
        <v>85</v>
      </c>
      <c r="H1739" s="212">
        <f t="shared" si="98"/>
        <v>1275</v>
      </c>
      <c r="I1739" s="37">
        <v>0</v>
      </c>
      <c r="J1739" s="5">
        <f t="shared" si="99"/>
        <v>1275</v>
      </c>
      <c r="K1739" s="4" t="s">
        <v>126</v>
      </c>
      <c r="L1739" s="210"/>
      <c r="M1739" s="213"/>
    </row>
    <row r="1740" spans="1:13" x14ac:dyDescent="0.2">
      <c r="A1740" s="147" t="s">
        <v>2409</v>
      </c>
      <c r="B1740" s="178">
        <f t="shared" si="97"/>
        <v>46277</v>
      </c>
      <c r="C1740" s="4" t="s">
        <v>9428</v>
      </c>
      <c r="D1740" s="210" t="s">
        <v>9122</v>
      </c>
      <c r="E1740" s="210" t="s">
        <v>318</v>
      </c>
      <c r="F1740" s="211">
        <v>1</v>
      </c>
      <c r="G1740" s="212">
        <v>1200</v>
      </c>
      <c r="H1740" s="212">
        <f t="shared" si="98"/>
        <v>1200</v>
      </c>
      <c r="I1740" s="37">
        <v>0</v>
      </c>
      <c r="J1740" s="5">
        <f t="shared" si="99"/>
        <v>1200</v>
      </c>
      <c r="K1740" s="4" t="s">
        <v>126</v>
      </c>
      <c r="L1740" s="210"/>
      <c r="M1740" s="213"/>
    </row>
    <row r="1741" spans="1:13" x14ac:dyDescent="0.2">
      <c r="A1741" s="147" t="s">
        <v>2409</v>
      </c>
      <c r="B1741" s="178">
        <f t="shared" si="97"/>
        <v>46277</v>
      </c>
      <c r="C1741" s="4" t="s">
        <v>9429</v>
      </c>
      <c r="D1741" s="210" t="s">
        <v>9125</v>
      </c>
      <c r="E1741" s="210" t="s">
        <v>318</v>
      </c>
      <c r="F1741" s="211">
        <v>2</v>
      </c>
      <c r="G1741" s="212">
        <v>1200</v>
      </c>
      <c r="H1741" s="212">
        <f t="shared" si="98"/>
        <v>2400</v>
      </c>
      <c r="I1741" s="37">
        <v>0</v>
      </c>
      <c r="J1741" s="5">
        <f t="shared" si="99"/>
        <v>2400</v>
      </c>
      <c r="K1741" s="4" t="s">
        <v>126</v>
      </c>
      <c r="L1741" s="210"/>
      <c r="M1741" s="213"/>
    </row>
    <row r="1742" spans="1:13" x14ac:dyDescent="0.2">
      <c r="A1742" s="147" t="s">
        <v>2409</v>
      </c>
      <c r="B1742" s="178">
        <f t="shared" si="97"/>
        <v>46277</v>
      </c>
      <c r="C1742" s="4" t="s">
        <v>9430</v>
      </c>
      <c r="D1742" s="210" t="s">
        <v>153</v>
      </c>
      <c r="E1742" s="210" t="s">
        <v>125</v>
      </c>
      <c r="F1742" s="211">
        <v>1.5</v>
      </c>
      <c r="G1742" s="212">
        <v>100</v>
      </c>
      <c r="H1742" s="212">
        <f t="shared" si="98"/>
        <v>150</v>
      </c>
      <c r="I1742" s="37">
        <v>0</v>
      </c>
      <c r="J1742" s="5">
        <f t="shared" si="99"/>
        <v>150</v>
      </c>
      <c r="K1742" s="4" t="s">
        <v>126</v>
      </c>
      <c r="L1742" s="210"/>
      <c r="M1742" s="213"/>
    </row>
    <row r="1743" spans="1:13" x14ac:dyDescent="0.2">
      <c r="A1743" s="147" t="s">
        <v>2409</v>
      </c>
      <c r="B1743" s="178">
        <f t="shared" si="97"/>
        <v>46277</v>
      </c>
      <c r="C1743" s="4" t="s">
        <v>9430</v>
      </c>
      <c r="D1743" s="210" t="s">
        <v>153</v>
      </c>
      <c r="E1743" s="210" t="s">
        <v>318</v>
      </c>
      <c r="F1743" s="211">
        <v>2</v>
      </c>
      <c r="G1743" s="212">
        <v>1200</v>
      </c>
      <c r="H1743" s="212">
        <f t="shared" si="98"/>
        <v>2400</v>
      </c>
      <c r="I1743" s="37">
        <v>0</v>
      </c>
      <c r="J1743" s="5">
        <f t="shared" si="99"/>
        <v>2400</v>
      </c>
      <c r="K1743" s="4" t="s">
        <v>126</v>
      </c>
      <c r="L1743" s="210"/>
      <c r="M1743" s="213"/>
    </row>
    <row r="1744" spans="1:13" x14ac:dyDescent="0.2">
      <c r="A1744" s="147" t="s">
        <v>2410</v>
      </c>
      <c r="B1744" s="178">
        <f t="shared" si="97"/>
        <v>46278</v>
      </c>
      <c r="C1744" s="4" t="s">
        <v>9427</v>
      </c>
      <c r="D1744" s="210" t="s">
        <v>323</v>
      </c>
      <c r="E1744" s="210" t="s">
        <v>125</v>
      </c>
      <c r="F1744" s="211">
        <v>15</v>
      </c>
      <c r="G1744" s="212">
        <v>90</v>
      </c>
      <c r="H1744" s="212">
        <f t="shared" si="98"/>
        <v>1350</v>
      </c>
      <c r="I1744" s="37">
        <v>0</v>
      </c>
      <c r="J1744" s="5">
        <f t="shared" si="99"/>
        <v>1350</v>
      </c>
      <c r="K1744" s="4" t="s">
        <v>126</v>
      </c>
      <c r="L1744" s="210"/>
      <c r="M1744" s="213"/>
    </row>
    <row r="1745" spans="1:13" x14ac:dyDescent="0.2">
      <c r="A1745" s="147" t="s">
        <v>2410</v>
      </c>
      <c r="B1745" s="178">
        <f t="shared" si="97"/>
        <v>46278</v>
      </c>
      <c r="C1745" s="4" t="s">
        <v>9427</v>
      </c>
      <c r="D1745" s="210" t="s">
        <v>323</v>
      </c>
      <c r="E1745" s="210" t="s">
        <v>318</v>
      </c>
      <c r="F1745" s="211">
        <v>1</v>
      </c>
      <c r="G1745" s="212">
        <v>1200</v>
      </c>
      <c r="H1745" s="212">
        <f t="shared" si="98"/>
        <v>1200</v>
      </c>
      <c r="I1745" s="37">
        <v>0</v>
      </c>
      <c r="J1745" s="5">
        <f t="shared" si="99"/>
        <v>1200</v>
      </c>
      <c r="K1745" s="4" t="s">
        <v>126</v>
      </c>
      <c r="L1745" s="210"/>
      <c r="M1745" s="213"/>
    </row>
    <row r="1746" spans="1:13" x14ac:dyDescent="0.2">
      <c r="A1746" s="147" t="s">
        <v>2410</v>
      </c>
      <c r="B1746" s="178">
        <f t="shared" si="97"/>
        <v>46278</v>
      </c>
      <c r="C1746" s="4" t="s">
        <v>9431</v>
      </c>
      <c r="D1746" s="210" t="s">
        <v>1302</v>
      </c>
      <c r="E1746" s="210" t="s">
        <v>125</v>
      </c>
      <c r="F1746" s="211">
        <v>80</v>
      </c>
      <c r="G1746" s="212">
        <v>85</v>
      </c>
      <c r="H1746" s="212">
        <f t="shared" si="98"/>
        <v>6800</v>
      </c>
      <c r="I1746" s="37">
        <v>0</v>
      </c>
      <c r="J1746" s="5">
        <f t="shared" si="99"/>
        <v>6800</v>
      </c>
      <c r="K1746" s="4" t="s">
        <v>126</v>
      </c>
      <c r="L1746" s="210"/>
      <c r="M1746" s="213"/>
    </row>
    <row r="1747" spans="1:13" x14ac:dyDescent="0.2">
      <c r="A1747" s="147" t="s">
        <v>2410</v>
      </c>
      <c r="B1747" s="178">
        <f t="shared" si="97"/>
        <v>46278</v>
      </c>
      <c r="C1747" s="4" t="s">
        <v>9431</v>
      </c>
      <c r="D1747" s="210" t="s">
        <v>1302</v>
      </c>
      <c r="E1747" s="210" t="s">
        <v>131</v>
      </c>
      <c r="F1747" s="211">
        <v>1</v>
      </c>
      <c r="G1747" s="212">
        <v>80</v>
      </c>
      <c r="H1747" s="212">
        <f t="shared" si="98"/>
        <v>80</v>
      </c>
      <c r="I1747" s="37">
        <v>0</v>
      </c>
      <c r="J1747" s="5">
        <f t="shared" si="99"/>
        <v>80</v>
      </c>
      <c r="K1747" s="4" t="s">
        <v>126</v>
      </c>
      <c r="L1747" s="210"/>
      <c r="M1747" s="213"/>
    </row>
    <row r="1748" spans="1:13" x14ac:dyDescent="0.2">
      <c r="A1748" s="147" t="s">
        <v>2410</v>
      </c>
      <c r="B1748" s="178">
        <f t="shared" si="97"/>
        <v>46278</v>
      </c>
      <c r="C1748" s="4" t="s">
        <v>9432</v>
      </c>
      <c r="D1748" s="210" t="s">
        <v>1305</v>
      </c>
      <c r="E1748" s="210" t="s">
        <v>131</v>
      </c>
      <c r="F1748" s="211">
        <v>50</v>
      </c>
      <c r="G1748" s="212">
        <v>85</v>
      </c>
      <c r="H1748" s="212">
        <f t="shared" si="98"/>
        <v>4250</v>
      </c>
      <c r="I1748" s="37">
        <v>0</v>
      </c>
      <c r="J1748" s="5">
        <f t="shared" si="99"/>
        <v>4250</v>
      </c>
      <c r="K1748" s="4" t="s">
        <v>126</v>
      </c>
      <c r="L1748" s="210"/>
      <c r="M1748" s="213"/>
    </row>
    <row r="1749" spans="1:13" x14ac:dyDescent="0.2">
      <c r="A1749" s="147" t="s">
        <v>2410</v>
      </c>
      <c r="B1749" s="178">
        <f t="shared" si="97"/>
        <v>46278</v>
      </c>
      <c r="C1749" s="4" t="s">
        <v>9433</v>
      </c>
      <c r="D1749" s="210" t="s">
        <v>609</v>
      </c>
      <c r="E1749" s="210" t="s">
        <v>125</v>
      </c>
      <c r="F1749" s="211">
        <v>80</v>
      </c>
      <c r="G1749" s="212">
        <v>85</v>
      </c>
      <c r="H1749" s="212">
        <f t="shared" si="98"/>
        <v>6800</v>
      </c>
      <c r="I1749" s="37">
        <v>0</v>
      </c>
      <c r="J1749" s="5">
        <f t="shared" si="99"/>
        <v>6800</v>
      </c>
      <c r="K1749" s="4" t="s">
        <v>126</v>
      </c>
      <c r="L1749" s="210"/>
      <c r="M1749" s="213"/>
    </row>
    <row r="1750" spans="1:13" x14ac:dyDescent="0.2">
      <c r="A1750" s="147" t="s">
        <v>2410</v>
      </c>
      <c r="B1750" s="178">
        <f t="shared" si="97"/>
        <v>46278</v>
      </c>
      <c r="C1750" s="4" t="s">
        <v>9434</v>
      </c>
      <c r="D1750" s="210" t="s">
        <v>1309</v>
      </c>
      <c r="E1750" s="210" t="s">
        <v>125</v>
      </c>
      <c r="F1750" s="211">
        <v>10</v>
      </c>
      <c r="G1750" s="212">
        <v>85</v>
      </c>
      <c r="H1750" s="212">
        <f t="shared" si="98"/>
        <v>850</v>
      </c>
      <c r="I1750" s="37">
        <v>0</v>
      </c>
      <c r="J1750" s="5">
        <f t="shared" si="99"/>
        <v>850</v>
      </c>
      <c r="K1750" s="4" t="s">
        <v>126</v>
      </c>
      <c r="L1750" s="210"/>
      <c r="M1750" s="213"/>
    </row>
    <row r="1751" spans="1:13" x14ac:dyDescent="0.2">
      <c r="A1751" s="147" t="s">
        <v>2410</v>
      </c>
      <c r="B1751" s="178">
        <f t="shared" si="97"/>
        <v>46278</v>
      </c>
      <c r="C1751" s="4" t="s">
        <v>9435</v>
      </c>
      <c r="D1751" s="210" t="s">
        <v>9103</v>
      </c>
      <c r="E1751" s="210" t="s">
        <v>125</v>
      </c>
      <c r="F1751" s="211">
        <v>15</v>
      </c>
      <c r="G1751" s="212">
        <v>85</v>
      </c>
      <c r="H1751" s="212">
        <f t="shared" si="98"/>
        <v>1275</v>
      </c>
      <c r="I1751" s="37">
        <v>0</v>
      </c>
      <c r="J1751" s="5">
        <f t="shared" si="99"/>
        <v>1275</v>
      </c>
      <c r="K1751" s="4" t="s">
        <v>126</v>
      </c>
      <c r="L1751" s="210"/>
      <c r="M1751" s="213"/>
    </row>
    <row r="1752" spans="1:13" x14ac:dyDescent="0.2">
      <c r="A1752" s="147" t="s">
        <v>2410</v>
      </c>
      <c r="B1752" s="178">
        <f t="shared" si="97"/>
        <v>46278</v>
      </c>
      <c r="C1752" s="4" t="s">
        <v>9436</v>
      </c>
      <c r="D1752" s="210" t="s">
        <v>1310</v>
      </c>
      <c r="E1752" s="210" t="s">
        <v>125</v>
      </c>
      <c r="F1752" s="211">
        <v>10</v>
      </c>
      <c r="G1752" s="212">
        <v>85</v>
      </c>
      <c r="H1752" s="212">
        <f t="shared" si="98"/>
        <v>850</v>
      </c>
      <c r="I1752" s="37">
        <v>0</v>
      </c>
      <c r="J1752" s="5">
        <f t="shared" si="99"/>
        <v>850</v>
      </c>
      <c r="K1752" s="4" t="s">
        <v>126</v>
      </c>
      <c r="L1752" s="210"/>
      <c r="M1752" s="213"/>
    </row>
    <row r="1753" spans="1:13" x14ac:dyDescent="0.2">
      <c r="A1753" s="147" t="s">
        <v>2410</v>
      </c>
      <c r="B1753" s="178">
        <f t="shared" si="97"/>
        <v>46278</v>
      </c>
      <c r="C1753" s="4" t="s">
        <v>9437</v>
      </c>
      <c r="D1753" s="210" t="s">
        <v>139</v>
      </c>
      <c r="E1753" s="210" t="s">
        <v>125</v>
      </c>
      <c r="F1753" s="211">
        <v>3.5</v>
      </c>
      <c r="G1753" s="212">
        <v>86</v>
      </c>
      <c r="H1753" s="212">
        <f t="shared" si="98"/>
        <v>301</v>
      </c>
      <c r="I1753" s="37">
        <v>0</v>
      </c>
      <c r="J1753" s="5">
        <f t="shared" si="99"/>
        <v>301</v>
      </c>
      <c r="K1753" s="4" t="s">
        <v>126</v>
      </c>
      <c r="L1753" s="210"/>
      <c r="M1753" s="213"/>
    </row>
    <row r="1754" spans="1:13" x14ac:dyDescent="0.2">
      <c r="A1754" s="147" t="s">
        <v>2410</v>
      </c>
      <c r="B1754" s="178">
        <f t="shared" si="97"/>
        <v>46278</v>
      </c>
      <c r="C1754" s="4" t="s">
        <v>9438</v>
      </c>
      <c r="D1754" s="210" t="s">
        <v>141</v>
      </c>
      <c r="E1754" s="210" t="s">
        <v>125</v>
      </c>
      <c r="F1754" s="211">
        <v>35</v>
      </c>
      <c r="G1754" s="212">
        <v>86</v>
      </c>
      <c r="H1754" s="212">
        <f t="shared" si="98"/>
        <v>3010</v>
      </c>
      <c r="I1754" s="37">
        <v>0</v>
      </c>
      <c r="J1754" s="5">
        <f t="shared" si="99"/>
        <v>3010</v>
      </c>
      <c r="K1754" s="4" t="s">
        <v>126</v>
      </c>
      <c r="L1754" s="210"/>
      <c r="M1754" s="213"/>
    </row>
    <row r="1755" spans="1:13" x14ac:dyDescent="0.2">
      <c r="A1755" s="147" t="s">
        <v>2410</v>
      </c>
      <c r="B1755" s="178">
        <f t="shared" si="97"/>
        <v>46278</v>
      </c>
      <c r="C1755" s="4" t="s">
        <v>9439</v>
      </c>
      <c r="D1755" s="210" t="s">
        <v>1306</v>
      </c>
      <c r="E1755" s="210" t="s">
        <v>125</v>
      </c>
      <c r="F1755" s="211">
        <v>30</v>
      </c>
      <c r="G1755" s="212">
        <v>85</v>
      </c>
      <c r="H1755" s="212">
        <f t="shared" si="98"/>
        <v>2550</v>
      </c>
      <c r="I1755" s="37">
        <v>0</v>
      </c>
      <c r="J1755" s="5">
        <f t="shared" si="99"/>
        <v>2550</v>
      </c>
      <c r="K1755" s="4" t="s">
        <v>126</v>
      </c>
      <c r="L1755" s="210"/>
      <c r="M1755" s="213"/>
    </row>
    <row r="1756" spans="1:13" x14ac:dyDescent="0.2">
      <c r="A1756" s="147" t="s">
        <v>2410</v>
      </c>
      <c r="B1756" s="178">
        <f t="shared" si="97"/>
        <v>46278</v>
      </c>
      <c r="C1756" s="4" t="s">
        <v>9440</v>
      </c>
      <c r="D1756" s="210" t="s">
        <v>1307</v>
      </c>
      <c r="E1756" s="210" t="s">
        <v>125</v>
      </c>
      <c r="F1756" s="211">
        <v>40</v>
      </c>
      <c r="G1756" s="212">
        <v>86</v>
      </c>
      <c r="H1756" s="212">
        <f t="shared" si="98"/>
        <v>3440</v>
      </c>
      <c r="I1756" s="37">
        <v>0</v>
      </c>
      <c r="J1756" s="5">
        <f t="shared" si="99"/>
        <v>3440</v>
      </c>
      <c r="K1756" s="4" t="s">
        <v>126</v>
      </c>
      <c r="L1756" s="210"/>
      <c r="M1756" s="213"/>
    </row>
    <row r="1757" spans="1:13" x14ac:dyDescent="0.2">
      <c r="A1757" s="147" t="s">
        <v>2410</v>
      </c>
      <c r="B1757" s="178">
        <f t="shared" si="97"/>
        <v>46278</v>
      </c>
      <c r="C1757" s="4" t="s">
        <v>9440</v>
      </c>
      <c r="D1757" s="210" t="s">
        <v>1307</v>
      </c>
      <c r="E1757" s="210" t="s">
        <v>125</v>
      </c>
      <c r="F1757" s="211">
        <v>50</v>
      </c>
      <c r="G1757" s="212">
        <v>85</v>
      </c>
      <c r="H1757" s="212">
        <f t="shared" si="98"/>
        <v>4250</v>
      </c>
      <c r="I1757" s="37">
        <v>0</v>
      </c>
      <c r="J1757" s="5">
        <f t="shared" si="99"/>
        <v>4250</v>
      </c>
      <c r="K1757" s="4" t="s">
        <v>126</v>
      </c>
      <c r="L1757" s="210"/>
      <c r="M1757" s="213"/>
    </row>
    <row r="1758" spans="1:13" x14ac:dyDescent="0.2">
      <c r="A1758" s="147" t="s">
        <v>2410</v>
      </c>
      <c r="B1758" s="178">
        <f t="shared" si="97"/>
        <v>46278</v>
      </c>
      <c r="C1758" s="4" t="s">
        <v>9440</v>
      </c>
      <c r="D1758" s="210" t="s">
        <v>1307</v>
      </c>
      <c r="E1758" s="210" t="s">
        <v>131</v>
      </c>
      <c r="F1758" s="211">
        <v>1</v>
      </c>
      <c r="G1758" s="212">
        <v>80</v>
      </c>
      <c r="H1758" s="212">
        <f t="shared" si="98"/>
        <v>80</v>
      </c>
      <c r="I1758" s="37">
        <v>0</v>
      </c>
      <c r="J1758" s="5">
        <f t="shared" si="99"/>
        <v>80</v>
      </c>
      <c r="K1758" s="4" t="s">
        <v>126</v>
      </c>
      <c r="L1758" s="210"/>
      <c r="M1758" s="213"/>
    </row>
    <row r="1759" spans="1:13" x14ac:dyDescent="0.2">
      <c r="A1759" s="147" t="s">
        <v>2410</v>
      </c>
      <c r="B1759" s="178">
        <f t="shared" si="97"/>
        <v>46278</v>
      </c>
      <c r="C1759" s="4" t="s">
        <v>9440</v>
      </c>
      <c r="D1759" s="210" t="s">
        <v>1307</v>
      </c>
      <c r="E1759" s="210" t="s">
        <v>215</v>
      </c>
      <c r="F1759" s="211">
        <v>1</v>
      </c>
      <c r="G1759" s="212">
        <v>800</v>
      </c>
      <c r="H1759" s="212">
        <f t="shared" si="98"/>
        <v>800</v>
      </c>
      <c r="I1759" s="37">
        <v>0</v>
      </c>
      <c r="J1759" s="5">
        <f t="shared" si="99"/>
        <v>800</v>
      </c>
      <c r="K1759" s="4" t="s">
        <v>126</v>
      </c>
      <c r="L1759" s="210"/>
      <c r="M1759" s="213"/>
    </row>
    <row r="1760" spans="1:13" x14ac:dyDescent="0.2">
      <c r="A1760" s="147" t="s">
        <v>2410</v>
      </c>
      <c r="B1760" s="178">
        <f t="shared" si="97"/>
        <v>46278</v>
      </c>
      <c r="C1760" s="4" t="s">
        <v>9441</v>
      </c>
      <c r="D1760" s="210" t="s">
        <v>1312</v>
      </c>
      <c r="E1760" s="210" t="s">
        <v>125</v>
      </c>
      <c r="F1760" s="211">
        <v>20</v>
      </c>
      <c r="G1760" s="212">
        <v>85</v>
      </c>
      <c r="H1760" s="212">
        <f t="shared" si="98"/>
        <v>1700</v>
      </c>
      <c r="I1760" s="37">
        <v>0</v>
      </c>
      <c r="J1760" s="5">
        <f t="shared" si="99"/>
        <v>1700</v>
      </c>
      <c r="K1760" s="4" t="s">
        <v>126</v>
      </c>
      <c r="L1760" s="210"/>
      <c r="M1760" s="213"/>
    </row>
    <row r="1761" spans="1:13" x14ac:dyDescent="0.2">
      <c r="A1761" s="147" t="s">
        <v>2410</v>
      </c>
      <c r="B1761" s="178">
        <f t="shared" si="97"/>
        <v>46278</v>
      </c>
      <c r="C1761" s="4" t="s">
        <v>9442</v>
      </c>
      <c r="D1761" s="210" t="s">
        <v>145</v>
      </c>
      <c r="E1761" s="210" t="s">
        <v>125</v>
      </c>
      <c r="F1761" s="211">
        <v>30</v>
      </c>
      <c r="G1761" s="212">
        <v>95</v>
      </c>
      <c r="H1761" s="212">
        <f t="shared" si="98"/>
        <v>2850</v>
      </c>
      <c r="I1761" s="37">
        <v>0</v>
      </c>
      <c r="J1761" s="5">
        <f t="shared" si="99"/>
        <v>2850</v>
      </c>
      <c r="K1761" s="4" t="s">
        <v>126</v>
      </c>
      <c r="L1761" s="210"/>
      <c r="M1761" s="213"/>
    </row>
    <row r="1762" spans="1:13" x14ac:dyDescent="0.2">
      <c r="A1762" s="147" t="s">
        <v>2410</v>
      </c>
      <c r="B1762" s="178">
        <f t="shared" si="97"/>
        <v>46278</v>
      </c>
      <c r="C1762" s="4" t="s">
        <v>9443</v>
      </c>
      <c r="D1762" s="210" t="s">
        <v>145</v>
      </c>
      <c r="E1762" s="210" t="s">
        <v>125</v>
      </c>
      <c r="F1762" s="211">
        <v>20</v>
      </c>
      <c r="G1762" s="212">
        <v>95</v>
      </c>
      <c r="H1762" s="212">
        <f t="shared" si="98"/>
        <v>1900</v>
      </c>
      <c r="I1762" s="37">
        <v>0</v>
      </c>
      <c r="J1762" s="5">
        <f t="shared" si="99"/>
        <v>1900</v>
      </c>
      <c r="K1762" s="4" t="s">
        <v>126</v>
      </c>
      <c r="L1762" s="210"/>
      <c r="M1762" s="213"/>
    </row>
    <row r="1763" spans="1:13" x14ac:dyDescent="0.2">
      <c r="A1763" s="147" t="s">
        <v>2410</v>
      </c>
      <c r="B1763" s="178">
        <f t="shared" si="97"/>
        <v>46278</v>
      </c>
      <c r="C1763" s="4" t="s">
        <v>9444</v>
      </c>
      <c r="D1763" s="210" t="s">
        <v>1311</v>
      </c>
      <c r="E1763" s="210" t="s">
        <v>125</v>
      </c>
      <c r="F1763" s="211">
        <v>5</v>
      </c>
      <c r="G1763" s="212">
        <v>85</v>
      </c>
      <c r="H1763" s="212">
        <f t="shared" si="98"/>
        <v>425</v>
      </c>
      <c r="I1763" s="37">
        <v>0</v>
      </c>
      <c r="J1763" s="5">
        <f t="shared" si="99"/>
        <v>425</v>
      </c>
      <c r="K1763" s="4" t="s">
        <v>126</v>
      </c>
      <c r="L1763" s="210"/>
      <c r="M1763" s="213"/>
    </row>
    <row r="1764" spans="1:13" x14ac:dyDescent="0.2">
      <c r="A1764" s="147" t="s">
        <v>2410</v>
      </c>
      <c r="B1764" s="178">
        <f t="shared" si="97"/>
        <v>46278</v>
      </c>
      <c r="C1764" s="4" t="s">
        <v>9445</v>
      </c>
      <c r="D1764" s="210" t="s">
        <v>147</v>
      </c>
      <c r="E1764" s="210" t="s">
        <v>125</v>
      </c>
      <c r="F1764" s="211">
        <v>41</v>
      </c>
      <c r="G1764" s="212">
        <v>85</v>
      </c>
      <c r="H1764" s="212">
        <f t="shared" si="98"/>
        <v>3485</v>
      </c>
      <c r="I1764" s="37">
        <v>0</v>
      </c>
      <c r="J1764" s="5">
        <f t="shared" si="99"/>
        <v>3485</v>
      </c>
      <c r="K1764" s="4" t="s">
        <v>126</v>
      </c>
      <c r="L1764" s="210"/>
      <c r="M1764" s="213"/>
    </row>
    <row r="1765" spans="1:13" x14ac:dyDescent="0.2">
      <c r="A1765" s="147" t="s">
        <v>2410</v>
      </c>
      <c r="B1765" s="178">
        <f t="shared" si="97"/>
        <v>46278</v>
      </c>
      <c r="C1765" s="4" t="s">
        <v>9446</v>
      </c>
      <c r="D1765" s="210" t="s">
        <v>151</v>
      </c>
      <c r="E1765" s="210" t="s">
        <v>125</v>
      </c>
      <c r="F1765" s="211">
        <v>5</v>
      </c>
      <c r="G1765" s="212">
        <v>85</v>
      </c>
      <c r="H1765" s="212">
        <f t="shared" si="98"/>
        <v>425</v>
      </c>
      <c r="I1765" s="37">
        <v>0</v>
      </c>
      <c r="J1765" s="5">
        <f t="shared" si="99"/>
        <v>425</v>
      </c>
      <c r="K1765" s="4" t="s">
        <v>126</v>
      </c>
      <c r="L1765" s="210"/>
      <c r="M1765" s="213"/>
    </row>
    <row r="1766" spans="1:13" x14ac:dyDescent="0.2">
      <c r="A1766" s="147" t="s">
        <v>2410</v>
      </c>
      <c r="B1766" s="178">
        <f t="shared" si="97"/>
        <v>46278</v>
      </c>
      <c r="C1766" s="4" t="s">
        <v>9447</v>
      </c>
      <c r="D1766" s="210" t="s">
        <v>264</v>
      </c>
      <c r="E1766" s="210" t="s">
        <v>125</v>
      </c>
      <c r="F1766" s="211">
        <v>1</v>
      </c>
      <c r="G1766" s="212">
        <v>100</v>
      </c>
      <c r="H1766" s="212">
        <f t="shared" si="98"/>
        <v>100</v>
      </c>
      <c r="I1766" s="37">
        <v>0</v>
      </c>
      <c r="J1766" s="5">
        <f t="shared" si="99"/>
        <v>100</v>
      </c>
      <c r="K1766" s="4" t="s">
        <v>126</v>
      </c>
      <c r="L1766" s="210"/>
      <c r="M1766" s="213"/>
    </row>
    <row r="1767" spans="1:13" x14ac:dyDescent="0.2">
      <c r="A1767" s="147" t="s">
        <v>2410</v>
      </c>
      <c r="B1767" s="178">
        <f t="shared" si="97"/>
        <v>46278</v>
      </c>
      <c r="C1767" s="4" t="s">
        <v>9448</v>
      </c>
      <c r="D1767" s="210" t="s">
        <v>9449</v>
      </c>
      <c r="E1767" s="210" t="s">
        <v>318</v>
      </c>
      <c r="F1767" s="211">
        <v>4</v>
      </c>
      <c r="G1767" s="212">
        <v>1200</v>
      </c>
      <c r="H1767" s="212">
        <f t="shared" si="98"/>
        <v>4800</v>
      </c>
      <c r="I1767" s="37">
        <v>0</v>
      </c>
      <c r="J1767" s="5">
        <f t="shared" si="99"/>
        <v>4800</v>
      </c>
      <c r="K1767" s="4" t="s">
        <v>126</v>
      </c>
      <c r="L1767" s="210"/>
      <c r="M1767" s="213"/>
    </row>
    <row r="1768" spans="1:13" x14ac:dyDescent="0.2">
      <c r="A1768" s="147" t="s">
        <v>2410</v>
      </c>
      <c r="B1768" s="178">
        <f t="shared" si="97"/>
        <v>46278</v>
      </c>
      <c r="C1768" s="4" t="s">
        <v>9450</v>
      </c>
      <c r="D1768" s="210" t="s">
        <v>738</v>
      </c>
      <c r="E1768" s="210" t="s">
        <v>318</v>
      </c>
      <c r="F1768" s="211">
        <v>7</v>
      </c>
      <c r="G1768" s="212">
        <v>1200</v>
      </c>
      <c r="H1768" s="212">
        <f t="shared" si="98"/>
        <v>8400</v>
      </c>
      <c r="I1768" s="37">
        <v>0</v>
      </c>
      <c r="J1768" s="5">
        <f t="shared" si="99"/>
        <v>8400</v>
      </c>
      <c r="K1768" s="4" t="s">
        <v>126</v>
      </c>
      <c r="L1768" s="210"/>
      <c r="M1768" s="213"/>
    </row>
    <row r="1769" spans="1:13" x14ac:dyDescent="0.2">
      <c r="A1769" s="147" t="s">
        <v>2410</v>
      </c>
      <c r="B1769" s="178">
        <f t="shared" ref="B1769:B1770" si="103">IF(A1769="","",IF(ISNUMBER(A1769),IFERROR(VLOOKUP(TEXT(A1769,"yyyy/mm/dd"),BSAD,2,FALSE),""),IFERROR(VLOOKUP(A1769,BSAD,2,FALSE),"")))</f>
        <v>46278</v>
      </c>
      <c r="C1769" s="4" t="s">
        <v>9453</v>
      </c>
      <c r="D1769" s="210" t="s">
        <v>9267</v>
      </c>
      <c r="E1769" s="210" t="s">
        <v>125</v>
      </c>
      <c r="F1769" s="211">
        <v>6</v>
      </c>
      <c r="G1769" s="212">
        <v>85</v>
      </c>
      <c r="H1769" s="212">
        <f t="shared" ref="H1769:H1770" si="104">IF($F1769="","",$F1769*$G1769)</f>
        <v>510</v>
      </c>
      <c r="I1769" s="37">
        <v>0</v>
      </c>
      <c r="J1769" s="5">
        <f t="shared" ref="J1769:J1770" si="105">IF($F1769="","",$H1769*(1-$I1769/100))</f>
        <v>510</v>
      </c>
      <c r="K1769" s="4" t="s">
        <v>126</v>
      </c>
      <c r="L1769" s="210"/>
      <c r="M1769" s="213"/>
    </row>
    <row r="1770" spans="1:13" x14ac:dyDescent="0.2">
      <c r="A1770" s="147" t="s">
        <v>2410</v>
      </c>
      <c r="B1770" s="178">
        <f t="shared" si="103"/>
        <v>46278</v>
      </c>
      <c r="C1770" s="4" t="s">
        <v>9454</v>
      </c>
      <c r="D1770" s="210" t="s">
        <v>145</v>
      </c>
      <c r="E1770" s="210" t="s">
        <v>125</v>
      </c>
      <c r="F1770" s="211">
        <v>15</v>
      </c>
      <c r="G1770" s="212">
        <v>85</v>
      </c>
      <c r="H1770" s="212">
        <f t="shared" si="104"/>
        <v>1275</v>
      </c>
      <c r="I1770" s="37">
        <v>0</v>
      </c>
      <c r="J1770" s="5">
        <f t="shared" si="105"/>
        <v>1275</v>
      </c>
      <c r="K1770" s="4" t="s">
        <v>126</v>
      </c>
      <c r="L1770" s="210"/>
      <c r="M1770" s="213"/>
    </row>
    <row r="1771" spans="1:13" x14ac:dyDescent="0.2">
      <c r="A1771" s="147" t="s">
        <v>2410</v>
      </c>
      <c r="B1771" s="178">
        <f t="shared" si="97"/>
        <v>46278</v>
      </c>
      <c r="C1771" s="4" t="s">
        <v>9451</v>
      </c>
      <c r="D1771" s="210" t="s">
        <v>153</v>
      </c>
      <c r="E1771" s="210" t="s">
        <v>125</v>
      </c>
      <c r="F1771" s="211">
        <v>6</v>
      </c>
      <c r="G1771" s="212">
        <v>100</v>
      </c>
      <c r="H1771" s="212">
        <f t="shared" si="98"/>
        <v>600</v>
      </c>
      <c r="I1771" s="37">
        <v>0</v>
      </c>
      <c r="J1771" s="5">
        <f t="shared" si="99"/>
        <v>600</v>
      </c>
      <c r="K1771" s="4" t="s">
        <v>126</v>
      </c>
      <c r="L1771" s="210"/>
      <c r="M1771" s="213"/>
    </row>
    <row r="1772" spans="1:13" x14ac:dyDescent="0.2">
      <c r="A1772" s="147" t="s">
        <v>2410</v>
      </c>
      <c r="B1772" s="178">
        <f t="shared" si="97"/>
        <v>46278</v>
      </c>
      <c r="C1772" s="4" t="s">
        <v>9451</v>
      </c>
      <c r="D1772" s="210" t="s">
        <v>153</v>
      </c>
      <c r="E1772" s="210" t="s">
        <v>318</v>
      </c>
      <c r="F1772" s="211">
        <v>0.5</v>
      </c>
      <c r="G1772" s="212">
        <v>1200</v>
      </c>
      <c r="H1772" s="212">
        <f t="shared" si="98"/>
        <v>600</v>
      </c>
      <c r="I1772" s="37">
        <v>0</v>
      </c>
      <c r="J1772" s="5">
        <f t="shared" si="99"/>
        <v>600</v>
      </c>
      <c r="K1772" s="4" t="s">
        <v>126</v>
      </c>
      <c r="L1772" s="210"/>
      <c r="M1772" s="213"/>
    </row>
    <row r="1773" spans="1:13" x14ac:dyDescent="0.2">
      <c r="A1773" s="147" t="s">
        <v>2410</v>
      </c>
      <c r="B1773" s="178">
        <f t="shared" si="97"/>
        <v>46278</v>
      </c>
      <c r="C1773" s="4" t="s">
        <v>9451</v>
      </c>
      <c r="D1773" s="210" t="s">
        <v>153</v>
      </c>
      <c r="E1773" s="210" t="s">
        <v>215</v>
      </c>
      <c r="F1773" s="211">
        <v>0.5</v>
      </c>
      <c r="G1773" s="212">
        <v>800</v>
      </c>
      <c r="H1773" s="212">
        <f t="shared" si="98"/>
        <v>400</v>
      </c>
      <c r="I1773" s="37">
        <v>0</v>
      </c>
      <c r="J1773" s="5">
        <f t="shared" si="99"/>
        <v>400</v>
      </c>
      <c r="K1773" s="4" t="s">
        <v>126</v>
      </c>
      <c r="L1773" s="210"/>
      <c r="M1773" s="213"/>
    </row>
    <row r="1774" spans="1:13" x14ac:dyDescent="0.2">
      <c r="A1774" s="232" t="s">
        <v>2411</v>
      </c>
      <c r="B1774" s="178">
        <f t="shared" si="97"/>
        <v>46279</v>
      </c>
      <c r="C1774" s="4" t="s">
        <v>9459</v>
      </c>
      <c r="D1774" s="210" t="s">
        <v>323</v>
      </c>
      <c r="E1774" s="210" t="s">
        <v>215</v>
      </c>
      <c r="F1774" s="211">
        <v>3</v>
      </c>
      <c r="G1774" s="212">
        <v>800</v>
      </c>
      <c r="H1774" s="212">
        <f t="shared" si="98"/>
        <v>2400</v>
      </c>
      <c r="I1774" s="37">
        <v>0</v>
      </c>
      <c r="J1774" s="5">
        <f t="shared" si="99"/>
        <v>2400</v>
      </c>
      <c r="K1774" s="4" t="s">
        <v>126</v>
      </c>
      <c r="L1774" s="210"/>
      <c r="M1774" s="213"/>
    </row>
    <row r="1775" spans="1:13" x14ac:dyDescent="0.2">
      <c r="A1775" s="232" t="s">
        <v>2411</v>
      </c>
      <c r="B1775" s="178">
        <f t="shared" si="97"/>
        <v>46279</v>
      </c>
      <c r="C1775" s="4" t="s">
        <v>9460</v>
      </c>
      <c r="D1775" s="210" t="s">
        <v>1302</v>
      </c>
      <c r="E1775" s="210" t="s">
        <v>125</v>
      </c>
      <c r="F1775" s="211">
        <v>40</v>
      </c>
      <c r="G1775" s="212">
        <v>85</v>
      </c>
      <c r="H1775" s="212">
        <f t="shared" si="98"/>
        <v>3400</v>
      </c>
      <c r="I1775" s="37">
        <v>0</v>
      </c>
      <c r="J1775" s="5">
        <f t="shared" si="99"/>
        <v>3400</v>
      </c>
      <c r="K1775" s="4" t="s">
        <v>126</v>
      </c>
      <c r="L1775" s="210"/>
      <c r="M1775" s="213"/>
    </row>
    <row r="1776" spans="1:13" x14ac:dyDescent="0.2">
      <c r="A1776" s="232" t="s">
        <v>2411</v>
      </c>
      <c r="B1776" s="178">
        <f t="shared" si="97"/>
        <v>46279</v>
      </c>
      <c r="C1776" s="4" t="s">
        <v>9460</v>
      </c>
      <c r="D1776" s="210" t="s">
        <v>1302</v>
      </c>
      <c r="E1776" s="210" t="s">
        <v>131</v>
      </c>
      <c r="F1776" s="211">
        <v>1</v>
      </c>
      <c r="G1776" s="212">
        <v>80</v>
      </c>
      <c r="H1776" s="212">
        <f t="shared" si="98"/>
        <v>80</v>
      </c>
      <c r="I1776" s="37">
        <v>0</v>
      </c>
      <c r="J1776" s="5">
        <f t="shared" si="99"/>
        <v>80</v>
      </c>
      <c r="K1776" s="4" t="s">
        <v>126</v>
      </c>
      <c r="L1776" s="210"/>
      <c r="M1776" s="213"/>
    </row>
    <row r="1777" spans="1:13" x14ac:dyDescent="0.2">
      <c r="A1777" s="232" t="s">
        <v>2411</v>
      </c>
      <c r="B1777" s="178">
        <f t="shared" si="97"/>
        <v>46279</v>
      </c>
      <c r="C1777" s="4" t="s">
        <v>9461</v>
      </c>
      <c r="D1777" s="210" t="s">
        <v>1307</v>
      </c>
      <c r="E1777" s="210" t="s">
        <v>125</v>
      </c>
      <c r="F1777" s="211">
        <v>40</v>
      </c>
      <c r="G1777" s="212">
        <v>86</v>
      </c>
      <c r="H1777" s="212">
        <f t="shared" si="98"/>
        <v>3440</v>
      </c>
      <c r="I1777" s="37">
        <v>0</v>
      </c>
      <c r="J1777" s="5">
        <f t="shared" si="99"/>
        <v>3440</v>
      </c>
      <c r="K1777" s="4" t="s">
        <v>126</v>
      </c>
      <c r="L1777" s="210"/>
      <c r="M1777" s="213"/>
    </row>
    <row r="1778" spans="1:13" x14ac:dyDescent="0.2">
      <c r="A1778" s="232" t="s">
        <v>2411</v>
      </c>
      <c r="B1778" s="178">
        <f t="shared" si="97"/>
        <v>46279</v>
      </c>
      <c r="C1778" s="4" t="s">
        <v>9461</v>
      </c>
      <c r="D1778" s="210" t="s">
        <v>1307</v>
      </c>
      <c r="E1778" s="210" t="s">
        <v>125</v>
      </c>
      <c r="F1778" s="211">
        <v>25</v>
      </c>
      <c r="G1778" s="212">
        <v>85</v>
      </c>
      <c r="H1778" s="212">
        <f t="shared" si="98"/>
        <v>2125</v>
      </c>
      <c r="I1778" s="37">
        <v>0</v>
      </c>
      <c r="J1778" s="5">
        <f t="shared" si="99"/>
        <v>2125</v>
      </c>
      <c r="K1778" s="4" t="s">
        <v>126</v>
      </c>
      <c r="L1778" s="210"/>
      <c r="M1778" s="213"/>
    </row>
    <row r="1779" spans="1:13" x14ac:dyDescent="0.2">
      <c r="A1779" s="232" t="s">
        <v>2411</v>
      </c>
      <c r="B1779" s="178">
        <f t="shared" si="97"/>
        <v>46279</v>
      </c>
      <c r="C1779" s="4" t="s">
        <v>9461</v>
      </c>
      <c r="D1779" s="210" t="s">
        <v>1307</v>
      </c>
      <c r="E1779" s="210" t="s">
        <v>131</v>
      </c>
      <c r="F1779" s="211">
        <v>1</v>
      </c>
      <c r="G1779" s="212">
        <v>80</v>
      </c>
      <c r="H1779" s="212">
        <f t="shared" si="98"/>
        <v>80</v>
      </c>
      <c r="I1779" s="37">
        <v>0</v>
      </c>
      <c r="J1779" s="5">
        <f t="shared" si="99"/>
        <v>80</v>
      </c>
      <c r="K1779" s="4" t="s">
        <v>126</v>
      </c>
      <c r="L1779" s="210"/>
      <c r="M1779" s="213"/>
    </row>
    <row r="1780" spans="1:13" x14ac:dyDescent="0.2">
      <c r="A1780" s="232" t="s">
        <v>2411</v>
      </c>
      <c r="B1780" s="178">
        <f t="shared" si="97"/>
        <v>46279</v>
      </c>
      <c r="C1780" s="4" t="s">
        <v>9462</v>
      </c>
      <c r="D1780" s="210" t="s">
        <v>141</v>
      </c>
      <c r="E1780" s="210" t="s">
        <v>125</v>
      </c>
      <c r="F1780" s="211">
        <v>20</v>
      </c>
      <c r="G1780" s="212">
        <v>86</v>
      </c>
      <c r="H1780" s="212">
        <f t="shared" si="98"/>
        <v>1720</v>
      </c>
      <c r="I1780" s="37">
        <v>0</v>
      </c>
      <c r="J1780" s="5">
        <f t="shared" si="99"/>
        <v>1720</v>
      </c>
      <c r="K1780" s="4" t="s">
        <v>126</v>
      </c>
      <c r="L1780" s="210"/>
      <c r="M1780" s="213"/>
    </row>
    <row r="1781" spans="1:13" x14ac:dyDescent="0.2">
      <c r="A1781" s="232" t="s">
        <v>2411</v>
      </c>
      <c r="B1781" s="178">
        <f t="shared" si="97"/>
        <v>46279</v>
      </c>
      <c r="C1781" s="4" t="s">
        <v>9463</v>
      </c>
      <c r="D1781" s="210" t="s">
        <v>139</v>
      </c>
      <c r="E1781" s="210" t="s">
        <v>125</v>
      </c>
      <c r="F1781" s="211">
        <v>3.5</v>
      </c>
      <c r="G1781" s="212">
        <v>86</v>
      </c>
      <c r="H1781" s="212">
        <f t="shared" si="98"/>
        <v>301</v>
      </c>
      <c r="I1781" s="37">
        <v>0</v>
      </c>
      <c r="J1781" s="5">
        <f t="shared" si="99"/>
        <v>301</v>
      </c>
      <c r="K1781" s="4" t="s">
        <v>126</v>
      </c>
      <c r="L1781" s="210"/>
      <c r="M1781" s="213"/>
    </row>
    <row r="1782" spans="1:13" x14ac:dyDescent="0.2">
      <c r="A1782" s="232" t="s">
        <v>2411</v>
      </c>
      <c r="B1782" s="178">
        <f t="shared" si="97"/>
        <v>46279</v>
      </c>
      <c r="C1782" s="4" t="s">
        <v>9464</v>
      </c>
      <c r="D1782" s="210" t="s">
        <v>1305</v>
      </c>
      <c r="E1782" s="210" t="s">
        <v>125</v>
      </c>
      <c r="F1782" s="211">
        <v>45</v>
      </c>
      <c r="G1782" s="212">
        <v>50</v>
      </c>
      <c r="H1782" s="212">
        <f t="shared" si="98"/>
        <v>2250</v>
      </c>
      <c r="I1782" s="37">
        <v>0</v>
      </c>
      <c r="J1782" s="5">
        <f t="shared" si="99"/>
        <v>2250</v>
      </c>
      <c r="K1782" s="4" t="s">
        <v>126</v>
      </c>
      <c r="L1782" s="210"/>
      <c r="M1782" s="213"/>
    </row>
    <row r="1783" spans="1:13" x14ac:dyDescent="0.2">
      <c r="A1783" s="232" t="s">
        <v>2411</v>
      </c>
      <c r="B1783" s="178">
        <f t="shared" si="97"/>
        <v>46279</v>
      </c>
      <c r="C1783" s="4" t="s">
        <v>9465</v>
      </c>
      <c r="D1783" s="210" t="s">
        <v>134</v>
      </c>
      <c r="E1783" s="210" t="s">
        <v>125</v>
      </c>
      <c r="F1783" s="211">
        <v>10</v>
      </c>
      <c r="G1783" s="212">
        <v>85</v>
      </c>
      <c r="H1783" s="212">
        <f t="shared" si="98"/>
        <v>850</v>
      </c>
      <c r="I1783" s="37">
        <v>0</v>
      </c>
      <c r="J1783" s="5">
        <f t="shared" si="99"/>
        <v>850</v>
      </c>
      <c r="K1783" s="4" t="s">
        <v>126</v>
      </c>
      <c r="L1783" s="210"/>
      <c r="M1783" s="213"/>
    </row>
    <row r="1784" spans="1:13" x14ac:dyDescent="0.2">
      <c r="A1784" s="232" t="s">
        <v>2411</v>
      </c>
      <c r="B1784" s="178">
        <f t="shared" si="97"/>
        <v>46279</v>
      </c>
      <c r="C1784" s="4" t="s">
        <v>9466</v>
      </c>
      <c r="D1784" s="210" t="s">
        <v>9103</v>
      </c>
      <c r="E1784" s="210" t="s">
        <v>125</v>
      </c>
      <c r="F1784" s="211">
        <v>25</v>
      </c>
      <c r="G1784" s="212">
        <v>85</v>
      </c>
      <c r="H1784" s="212">
        <f t="shared" si="98"/>
        <v>2125</v>
      </c>
      <c r="I1784" s="37">
        <v>0</v>
      </c>
      <c r="J1784" s="5">
        <f t="shared" si="99"/>
        <v>2125</v>
      </c>
      <c r="K1784" s="4" t="s">
        <v>126</v>
      </c>
      <c r="L1784" s="210"/>
      <c r="M1784" s="213"/>
    </row>
    <row r="1785" spans="1:13" x14ac:dyDescent="0.2">
      <c r="A1785" s="232" t="s">
        <v>2411</v>
      </c>
      <c r="B1785" s="178">
        <f t="shared" si="97"/>
        <v>46279</v>
      </c>
      <c r="C1785" s="4" t="s">
        <v>9467</v>
      </c>
      <c r="D1785" s="210" t="s">
        <v>1310</v>
      </c>
      <c r="E1785" s="210" t="s">
        <v>125</v>
      </c>
      <c r="F1785" s="211">
        <v>10</v>
      </c>
      <c r="G1785" s="212">
        <v>85</v>
      </c>
      <c r="H1785" s="212">
        <f t="shared" si="98"/>
        <v>850</v>
      </c>
      <c r="I1785" s="37">
        <v>0</v>
      </c>
      <c r="J1785" s="5">
        <f t="shared" si="99"/>
        <v>850</v>
      </c>
      <c r="K1785" s="4" t="s">
        <v>126</v>
      </c>
      <c r="L1785" s="210"/>
      <c r="M1785" s="213"/>
    </row>
    <row r="1786" spans="1:13" x14ac:dyDescent="0.2">
      <c r="A1786" s="232" t="s">
        <v>2411</v>
      </c>
      <c r="B1786" s="178">
        <f t="shared" si="97"/>
        <v>46279</v>
      </c>
      <c r="C1786" s="4" t="s">
        <v>9468</v>
      </c>
      <c r="D1786" s="210" t="s">
        <v>1306</v>
      </c>
      <c r="E1786" s="210" t="s">
        <v>125</v>
      </c>
      <c r="F1786" s="211">
        <v>30</v>
      </c>
      <c r="G1786" s="212">
        <v>85</v>
      </c>
      <c r="H1786" s="212">
        <f t="shared" si="98"/>
        <v>2550</v>
      </c>
      <c r="I1786" s="37">
        <v>0</v>
      </c>
      <c r="J1786" s="5">
        <f t="shared" si="99"/>
        <v>2550</v>
      </c>
      <c r="K1786" s="4" t="s">
        <v>126</v>
      </c>
      <c r="L1786" s="210"/>
      <c r="M1786" s="213"/>
    </row>
    <row r="1787" spans="1:13" x14ac:dyDescent="0.2">
      <c r="A1787" s="232" t="s">
        <v>2411</v>
      </c>
      <c r="B1787" s="178">
        <f t="shared" si="97"/>
        <v>46279</v>
      </c>
      <c r="C1787" s="4" t="s">
        <v>9469</v>
      </c>
      <c r="D1787" s="210" t="s">
        <v>1311</v>
      </c>
      <c r="E1787" s="210" t="s">
        <v>125</v>
      </c>
      <c r="F1787" s="211">
        <v>5</v>
      </c>
      <c r="G1787" s="212">
        <v>85</v>
      </c>
      <c r="H1787" s="212">
        <f t="shared" si="98"/>
        <v>425</v>
      </c>
      <c r="I1787" s="37">
        <v>0</v>
      </c>
      <c r="J1787" s="5">
        <f t="shared" si="99"/>
        <v>425</v>
      </c>
      <c r="K1787" s="4" t="s">
        <v>126</v>
      </c>
      <c r="L1787" s="210"/>
      <c r="M1787" s="213"/>
    </row>
    <row r="1788" spans="1:13" x14ac:dyDescent="0.2">
      <c r="A1788" s="232" t="s">
        <v>2411</v>
      </c>
      <c r="B1788" s="178">
        <f t="shared" si="97"/>
        <v>46279</v>
      </c>
      <c r="C1788" s="4" t="s">
        <v>9470</v>
      </c>
      <c r="D1788" s="210" t="s">
        <v>1312</v>
      </c>
      <c r="E1788" s="210" t="s">
        <v>125</v>
      </c>
      <c r="F1788" s="211">
        <v>15</v>
      </c>
      <c r="G1788" s="212">
        <v>85</v>
      </c>
      <c r="H1788" s="212">
        <f t="shared" si="98"/>
        <v>1275</v>
      </c>
      <c r="I1788" s="37">
        <v>0</v>
      </c>
      <c r="J1788" s="5">
        <f t="shared" si="99"/>
        <v>1275</v>
      </c>
      <c r="K1788" s="4" t="s">
        <v>126</v>
      </c>
      <c r="L1788" s="210"/>
      <c r="M1788" s="213"/>
    </row>
    <row r="1789" spans="1:13" x14ac:dyDescent="0.2">
      <c r="A1789" s="232" t="s">
        <v>2411</v>
      </c>
      <c r="B1789" s="178">
        <f t="shared" si="97"/>
        <v>46279</v>
      </c>
      <c r="C1789" s="4" t="s">
        <v>9471</v>
      </c>
      <c r="D1789" s="210" t="s">
        <v>609</v>
      </c>
      <c r="E1789" s="210" t="s">
        <v>125</v>
      </c>
      <c r="F1789" s="211">
        <v>80</v>
      </c>
      <c r="G1789" s="212">
        <v>85</v>
      </c>
      <c r="H1789" s="212">
        <f t="shared" si="98"/>
        <v>6800</v>
      </c>
      <c r="I1789" s="37">
        <v>0</v>
      </c>
      <c r="J1789" s="5">
        <f t="shared" si="99"/>
        <v>6800</v>
      </c>
      <c r="K1789" s="4" t="s">
        <v>126</v>
      </c>
      <c r="L1789" s="210"/>
      <c r="M1789" s="213"/>
    </row>
    <row r="1790" spans="1:13" x14ac:dyDescent="0.2">
      <c r="A1790" s="232" t="s">
        <v>2411</v>
      </c>
      <c r="B1790" s="178">
        <f t="shared" si="97"/>
        <v>46279</v>
      </c>
      <c r="C1790" s="4" t="s">
        <v>9472</v>
      </c>
      <c r="D1790" s="210" t="s">
        <v>8880</v>
      </c>
      <c r="E1790" s="210" t="s">
        <v>125</v>
      </c>
      <c r="F1790" s="211">
        <v>80</v>
      </c>
      <c r="G1790" s="212">
        <v>85</v>
      </c>
      <c r="H1790" s="212">
        <f t="shared" si="98"/>
        <v>6800</v>
      </c>
      <c r="I1790" s="37">
        <v>0</v>
      </c>
      <c r="J1790" s="5">
        <f t="shared" si="99"/>
        <v>6800</v>
      </c>
      <c r="K1790" s="4" t="s">
        <v>126</v>
      </c>
      <c r="L1790" s="210"/>
      <c r="M1790" s="213"/>
    </row>
    <row r="1791" spans="1:13" x14ac:dyDescent="0.2">
      <c r="A1791" s="232" t="s">
        <v>2411</v>
      </c>
      <c r="B1791" s="178">
        <f t="shared" si="97"/>
        <v>46279</v>
      </c>
      <c r="C1791" s="4" t="s">
        <v>9473</v>
      </c>
      <c r="D1791" s="210" t="s">
        <v>145</v>
      </c>
      <c r="E1791" s="210" t="s">
        <v>125</v>
      </c>
      <c r="F1791" s="211">
        <v>10</v>
      </c>
      <c r="G1791" s="212">
        <v>95</v>
      </c>
      <c r="H1791" s="212">
        <f t="shared" si="98"/>
        <v>950</v>
      </c>
      <c r="I1791" s="37">
        <v>0</v>
      </c>
      <c r="J1791" s="5">
        <f t="shared" si="99"/>
        <v>950</v>
      </c>
      <c r="K1791" s="4" t="s">
        <v>126</v>
      </c>
      <c r="L1791" s="210"/>
      <c r="M1791" s="213"/>
    </row>
    <row r="1792" spans="1:13" x14ac:dyDescent="0.2">
      <c r="A1792" s="232" t="s">
        <v>2411</v>
      </c>
      <c r="B1792" s="178">
        <f t="shared" si="97"/>
        <v>46279</v>
      </c>
      <c r="C1792" s="4" t="s">
        <v>9474</v>
      </c>
      <c r="D1792" s="210" t="s">
        <v>1309</v>
      </c>
      <c r="E1792" s="210" t="s">
        <v>125</v>
      </c>
      <c r="F1792" s="211">
        <v>10</v>
      </c>
      <c r="G1792" s="212">
        <v>85</v>
      </c>
      <c r="H1792" s="212">
        <f t="shared" si="98"/>
        <v>850</v>
      </c>
      <c r="I1792" s="37">
        <v>0</v>
      </c>
      <c r="J1792" s="5">
        <f t="shared" si="99"/>
        <v>850</v>
      </c>
      <c r="K1792" s="4" t="s">
        <v>126</v>
      </c>
      <c r="L1792" s="210"/>
      <c r="M1792" s="213"/>
    </row>
    <row r="1793" spans="1:13" x14ac:dyDescent="0.2">
      <c r="A1793" s="232" t="s">
        <v>2411</v>
      </c>
      <c r="B1793" s="178">
        <f t="shared" si="97"/>
        <v>46279</v>
      </c>
      <c r="C1793" s="4" t="s">
        <v>9475</v>
      </c>
      <c r="D1793" s="210" t="s">
        <v>147</v>
      </c>
      <c r="E1793" s="210" t="s">
        <v>125</v>
      </c>
      <c r="F1793" s="211">
        <v>34</v>
      </c>
      <c r="G1793" s="212">
        <v>85</v>
      </c>
      <c r="H1793" s="212">
        <f t="shared" si="98"/>
        <v>2890</v>
      </c>
      <c r="I1793" s="37">
        <v>0</v>
      </c>
      <c r="J1793" s="5">
        <f t="shared" si="99"/>
        <v>2890</v>
      </c>
      <c r="K1793" s="4" t="s">
        <v>126</v>
      </c>
      <c r="L1793" s="210"/>
      <c r="M1793" s="213"/>
    </row>
    <row r="1794" spans="1:13" x14ac:dyDescent="0.2">
      <c r="A1794" s="232" t="s">
        <v>2411</v>
      </c>
      <c r="B1794" s="178">
        <f t="shared" si="97"/>
        <v>46279</v>
      </c>
      <c r="C1794" s="4" t="s">
        <v>9476</v>
      </c>
      <c r="D1794" s="210" t="s">
        <v>151</v>
      </c>
      <c r="E1794" s="210" t="s">
        <v>125</v>
      </c>
      <c r="F1794" s="211">
        <v>5</v>
      </c>
      <c r="G1794" s="212">
        <v>85</v>
      </c>
      <c r="H1794" s="212">
        <f t="shared" si="98"/>
        <v>425</v>
      </c>
      <c r="I1794" s="37">
        <v>0</v>
      </c>
      <c r="J1794" s="5">
        <f t="shared" si="99"/>
        <v>425</v>
      </c>
      <c r="K1794" s="4" t="s">
        <v>126</v>
      </c>
      <c r="L1794" s="210"/>
      <c r="M1794" s="213"/>
    </row>
    <row r="1795" spans="1:13" x14ac:dyDescent="0.2">
      <c r="A1795" s="232" t="s">
        <v>2411</v>
      </c>
      <c r="B1795" s="178">
        <f t="shared" si="97"/>
        <v>46279</v>
      </c>
      <c r="C1795" s="4" t="s">
        <v>9477</v>
      </c>
      <c r="D1795" s="210" t="s">
        <v>264</v>
      </c>
      <c r="E1795" s="210" t="s">
        <v>125</v>
      </c>
      <c r="F1795" s="211">
        <v>1</v>
      </c>
      <c r="G1795" s="212">
        <v>100</v>
      </c>
      <c r="H1795" s="212">
        <f t="shared" si="98"/>
        <v>100</v>
      </c>
      <c r="I1795" s="37">
        <v>0</v>
      </c>
      <c r="J1795" s="5">
        <f t="shared" si="99"/>
        <v>100</v>
      </c>
      <c r="K1795" s="4" t="s">
        <v>126</v>
      </c>
      <c r="L1795" s="210"/>
      <c r="M1795" s="213"/>
    </row>
    <row r="1796" spans="1:13" x14ac:dyDescent="0.2">
      <c r="A1796" s="232" t="s">
        <v>2411</v>
      </c>
      <c r="B1796" s="178">
        <f t="shared" si="97"/>
        <v>46279</v>
      </c>
      <c r="C1796" s="4" t="s">
        <v>9504</v>
      </c>
      <c r="D1796" s="210" t="s">
        <v>145</v>
      </c>
      <c r="E1796" s="210" t="s">
        <v>125</v>
      </c>
      <c r="F1796" s="211">
        <v>20</v>
      </c>
      <c r="G1796" s="212">
        <v>85</v>
      </c>
      <c r="H1796" s="212">
        <f t="shared" si="98"/>
        <v>1700</v>
      </c>
      <c r="I1796" s="37">
        <v>0</v>
      </c>
      <c r="J1796" s="5">
        <f t="shared" si="99"/>
        <v>1700</v>
      </c>
      <c r="K1796" s="4" t="s">
        <v>126</v>
      </c>
      <c r="L1796" s="210"/>
      <c r="M1796" s="213"/>
    </row>
    <row r="1797" spans="1:13" x14ac:dyDescent="0.2">
      <c r="A1797" s="232" t="s">
        <v>2411</v>
      </c>
      <c r="B1797" s="178">
        <f t="shared" si="97"/>
        <v>46279</v>
      </c>
      <c r="C1797" s="4" t="s">
        <v>9503</v>
      </c>
      <c r="D1797" s="210" t="s">
        <v>153</v>
      </c>
      <c r="E1797" s="210" t="s">
        <v>125</v>
      </c>
      <c r="F1797" s="211">
        <v>7.5</v>
      </c>
      <c r="G1797" s="212">
        <v>100</v>
      </c>
      <c r="H1797" s="212">
        <f t="shared" ref="H1797" si="106">IF($F1797="","",$F1797*$G1797)</f>
        <v>750</v>
      </c>
      <c r="I1797" s="37">
        <v>0</v>
      </c>
      <c r="J1797" s="5">
        <f t="shared" si="99"/>
        <v>750</v>
      </c>
      <c r="K1797" s="4" t="s">
        <v>126</v>
      </c>
      <c r="L1797" s="210"/>
      <c r="M1797" s="213"/>
    </row>
    <row r="1798" spans="1:13" x14ac:dyDescent="0.2">
      <c r="A1798" s="232" t="s">
        <v>2412</v>
      </c>
      <c r="B1798" s="178">
        <f t="shared" si="97"/>
        <v>46280</v>
      </c>
      <c r="C1798" s="4" t="s">
        <v>9505</v>
      </c>
      <c r="D1798" s="210" t="s">
        <v>1305</v>
      </c>
      <c r="E1798" s="210" t="s">
        <v>125</v>
      </c>
      <c r="F1798" s="211">
        <v>35</v>
      </c>
      <c r="G1798" s="212">
        <v>85</v>
      </c>
      <c r="H1798" s="212">
        <f t="shared" si="98"/>
        <v>2975</v>
      </c>
      <c r="I1798" s="37">
        <v>0</v>
      </c>
      <c r="J1798" s="5">
        <f t="shared" si="99"/>
        <v>2975</v>
      </c>
      <c r="K1798" s="4" t="s">
        <v>126</v>
      </c>
      <c r="L1798" s="210"/>
      <c r="M1798" s="213"/>
    </row>
    <row r="1799" spans="1:13" x14ac:dyDescent="0.2">
      <c r="A1799" s="232" t="s">
        <v>2412</v>
      </c>
      <c r="B1799" s="178">
        <f t="shared" si="97"/>
        <v>46280</v>
      </c>
      <c r="C1799" s="4" t="s">
        <v>9506</v>
      </c>
      <c r="D1799" s="210" t="s">
        <v>1302</v>
      </c>
      <c r="E1799" s="210" t="s">
        <v>125</v>
      </c>
      <c r="F1799" s="211">
        <v>60</v>
      </c>
      <c r="G1799" s="212">
        <v>85</v>
      </c>
      <c r="H1799" s="212">
        <f t="shared" si="98"/>
        <v>5100</v>
      </c>
      <c r="I1799" s="37">
        <v>0</v>
      </c>
      <c r="J1799" s="5">
        <f t="shared" si="99"/>
        <v>5100</v>
      </c>
      <c r="K1799" s="4" t="s">
        <v>126</v>
      </c>
      <c r="L1799" s="210"/>
      <c r="M1799" s="213"/>
    </row>
    <row r="1800" spans="1:13" x14ac:dyDescent="0.2">
      <c r="A1800" s="232" t="s">
        <v>2412</v>
      </c>
      <c r="B1800" s="178">
        <f t="shared" si="97"/>
        <v>46280</v>
      </c>
      <c r="C1800" s="4" t="s">
        <v>9506</v>
      </c>
      <c r="D1800" s="210" t="s">
        <v>1302</v>
      </c>
      <c r="E1800" s="210" t="s">
        <v>131</v>
      </c>
      <c r="F1800" s="211">
        <v>2</v>
      </c>
      <c r="G1800" s="212">
        <v>80</v>
      </c>
      <c r="H1800" s="212">
        <f t="shared" si="98"/>
        <v>160</v>
      </c>
      <c r="I1800" s="37">
        <v>0</v>
      </c>
      <c r="J1800" s="5">
        <f t="shared" si="99"/>
        <v>160</v>
      </c>
      <c r="K1800" s="4" t="s">
        <v>126</v>
      </c>
      <c r="L1800" s="210"/>
      <c r="M1800" s="213"/>
    </row>
    <row r="1801" spans="1:13" x14ac:dyDescent="0.2">
      <c r="A1801" s="232" t="s">
        <v>2412</v>
      </c>
      <c r="B1801" s="178">
        <f t="shared" si="97"/>
        <v>46280</v>
      </c>
      <c r="C1801" s="4" t="s">
        <v>9507</v>
      </c>
      <c r="D1801" s="210" t="s">
        <v>1306</v>
      </c>
      <c r="E1801" s="210" t="s">
        <v>125</v>
      </c>
      <c r="F1801" s="211">
        <v>25</v>
      </c>
      <c r="G1801" s="212">
        <v>85</v>
      </c>
      <c r="H1801" s="212">
        <f t="shared" si="98"/>
        <v>2125</v>
      </c>
      <c r="I1801" s="37">
        <v>0</v>
      </c>
      <c r="J1801" s="5">
        <f t="shared" si="99"/>
        <v>2125</v>
      </c>
      <c r="K1801" s="4" t="s">
        <v>126</v>
      </c>
      <c r="L1801" s="210"/>
      <c r="M1801" s="213"/>
    </row>
    <row r="1802" spans="1:13" x14ac:dyDescent="0.2">
      <c r="A1802" s="232" t="s">
        <v>2412</v>
      </c>
      <c r="B1802" s="178">
        <f t="shared" si="97"/>
        <v>46280</v>
      </c>
      <c r="C1802" s="4" t="s">
        <v>9508</v>
      </c>
      <c r="D1802" s="210" t="s">
        <v>1307</v>
      </c>
      <c r="E1802" s="210" t="s">
        <v>125</v>
      </c>
      <c r="F1802" s="211">
        <v>40</v>
      </c>
      <c r="G1802" s="212">
        <v>86</v>
      </c>
      <c r="H1802" s="212">
        <f t="shared" si="98"/>
        <v>3440</v>
      </c>
      <c r="I1802" s="37">
        <v>0</v>
      </c>
      <c r="J1802" s="5">
        <f t="shared" si="99"/>
        <v>3440</v>
      </c>
      <c r="K1802" s="4" t="s">
        <v>126</v>
      </c>
      <c r="L1802" s="210"/>
      <c r="M1802" s="213"/>
    </row>
    <row r="1803" spans="1:13" x14ac:dyDescent="0.2">
      <c r="A1803" s="232" t="s">
        <v>2412</v>
      </c>
      <c r="B1803" s="178">
        <f t="shared" si="97"/>
        <v>46280</v>
      </c>
      <c r="C1803" s="4" t="s">
        <v>9508</v>
      </c>
      <c r="D1803" s="210" t="s">
        <v>1307</v>
      </c>
      <c r="E1803" s="210" t="s">
        <v>125</v>
      </c>
      <c r="F1803" s="211">
        <v>40</v>
      </c>
      <c r="G1803" s="212">
        <v>85</v>
      </c>
      <c r="H1803" s="212">
        <f t="shared" si="98"/>
        <v>3400</v>
      </c>
      <c r="I1803" s="37">
        <v>0</v>
      </c>
      <c r="J1803" s="5">
        <f t="shared" si="99"/>
        <v>3400</v>
      </c>
      <c r="K1803" s="4" t="s">
        <v>126</v>
      </c>
      <c r="L1803" s="210"/>
      <c r="M1803" s="213"/>
    </row>
    <row r="1804" spans="1:13" x14ac:dyDescent="0.2">
      <c r="A1804" s="232" t="s">
        <v>2412</v>
      </c>
      <c r="B1804" s="178">
        <f t="shared" si="97"/>
        <v>46280</v>
      </c>
      <c r="C1804" s="4" t="s">
        <v>9509</v>
      </c>
      <c r="D1804" s="210" t="s">
        <v>1312</v>
      </c>
      <c r="E1804" s="210" t="s">
        <v>125</v>
      </c>
      <c r="F1804" s="211">
        <v>15</v>
      </c>
      <c r="G1804" s="212">
        <v>85</v>
      </c>
      <c r="H1804" s="212">
        <f t="shared" si="98"/>
        <v>1275</v>
      </c>
      <c r="I1804" s="37">
        <v>0</v>
      </c>
      <c r="J1804" s="5">
        <f t="shared" si="99"/>
        <v>1275</v>
      </c>
      <c r="K1804" s="4" t="s">
        <v>126</v>
      </c>
      <c r="L1804" s="210"/>
      <c r="M1804" s="213"/>
    </row>
    <row r="1805" spans="1:13" x14ac:dyDescent="0.2">
      <c r="A1805" s="232" t="s">
        <v>2412</v>
      </c>
      <c r="B1805" s="178">
        <f t="shared" si="97"/>
        <v>46280</v>
      </c>
      <c r="C1805" s="4" t="s">
        <v>9510</v>
      </c>
      <c r="D1805" s="210" t="s">
        <v>134</v>
      </c>
      <c r="E1805" s="210" t="s">
        <v>125</v>
      </c>
      <c r="F1805" s="211">
        <v>10</v>
      </c>
      <c r="G1805" s="212">
        <v>85</v>
      </c>
      <c r="H1805" s="212">
        <f t="shared" si="98"/>
        <v>850</v>
      </c>
      <c r="I1805" s="37">
        <v>0</v>
      </c>
      <c r="J1805" s="5">
        <f t="shared" si="99"/>
        <v>850</v>
      </c>
      <c r="K1805" s="4" t="s">
        <v>126</v>
      </c>
      <c r="L1805" s="210"/>
      <c r="M1805" s="213"/>
    </row>
    <row r="1806" spans="1:13" x14ac:dyDescent="0.2">
      <c r="A1806" s="232" t="s">
        <v>2412</v>
      </c>
      <c r="B1806" s="178">
        <f t="shared" si="97"/>
        <v>46280</v>
      </c>
      <c r="C1806" s="4" t="s">
        <v>9511</v>
      </c>
      <c r="D1806" s="210" t="s">
        <v>1308</v>
      </c>
      <c r="E1806" s="210" t="s">
        <v>125</v>
      </c>
      <c r="F1806" s="211">
        <v>10</v>
      </c>
      <c r="G1806" s="212">
        <v>85</v>
      </c>
      <c r="H1806" s="212">
        <f t="shared" si="98"/>
        <v>850</v>
      </c>
      <c r="I1806" s="37">
        <v>0</v>
      </c>
      <c r="J1806" s="5">
        <f t="shared" si="99"/>
        <v>850</v>
      </c>
      <c r="K1806" s="4" t="s">
        <v>126</v>
      </c>
      <c r="L1806" s="210"/>
      <c r="M1806" s="213"/>
    </row>
    <row r="1807" spans="1:13" x14ac:dyDescent="0.2">
      <c r="A1807" s="232" t="s">
        <v>2412</v>
      </c>
      <c r="B1807" s="178">
        <f t="shared" si="97"/>
        <v>46280</v>
      </c>
      <c r="C1807" s="4" t="s">
        <v>9512</v>
      </c>
      <c r="D1807" s="210" t="s">
        <v>1309</v>
      </c>
      <c r="E1807" s="210" t="s">
        <v>125</v>
      </c>
      <c r="F1807" s="211">
        <v>10</v>
      </c>
      <c r="G1807" s="212">
        <v>85</v>
      </c>
      <c r="H1807" s="212">
        <f t="shared" si="98"/>
        <v>850</v>
      </c>
      <c r="I1807" s="37">
        <v>0</v>
      </c>
      <c r="J1807" s="5">
        <f t="shared" si="99"/>
        <v>850</v>
      </c>
      <c r="K1807" s="4" t="s">
        <v>126</v>
      </c>
      <c r="L1807" s="210"/>
      <c r="M1807" s="213"/>
    </row>
    <row r="1808" spans="1:13" x14ac:dyDescent="0.2">
      <c r="A1808" s="232" t="s">
        <v>2412</v>
      </c>
      <c r="B1808" s="178">
        <f t="shared" si="97"/>
        <v>46280</v>
      </c>
      <c r="C1808" s="4" t="s">
        <v>9513</v>
      </c>
      <c r="D1808" s="210" t="s">
        <v>1310</v>
      </c>
      <c r="E1808" s="210" t="s">
        <v>125</v>
      </c>
      <c r="F1808" s="211">
        <v>10</v>
      </c>
      <c r="G1808" s="212">
        <v>85</v>
      </c>
      <c r="H1808" s="212">
        <f t="shared" si="98"/>
        <v>850</v>
      </c>
      <c r="I1808" s="37">
        <v>0</v>
      </c>
      <c r="J1808" s="5">
        <f t="shared" si="99"/>
        <v>850</v>
      </c>
      <c r="K1808" s="4" t="s">
        <v>126</v>
      </c>
      <c r="L1808" s="210"/>
      <c r="M1808" s="213"/>
    </row>
    <row r="1809" spans="1:13" x14ac:dyDescent="0.2">
      <c r="A1809" s="232" t="s">
        <v>2412</v>
      </c>
      <c r="B1809" s="178">
        <f t="shared" si="97"/>
        <v>46280</v>
      </c>
      <c r="C1809" s="4" t="s">
        <v>9514</v>
      </c>
      <c r="D1809" s="210" t="s">
        <v>139</v>
      </c>
      <c r="E1809" s="210" t="s">
        <v>125</v>
      </c>
      <c r="F1809" s="211">
        <v>3.5</v>
      </c>
      <c r="G1809" s="212">
        <v>86</v>
      </c>
      <c r="H1809" s="212">
        <f t="shared" si="98"/>
        <v>301</v>
      </c>
      <c r="I1809" s="37">
        <v>0</v>
      </c>
      <c r="J1809" s="5">
        <f t="shared" si="99"/>
        <v>301</v>
      </c>
      <c r="K1809" s="4" t="s">
        <v>126</v>
      </c>
      <c r="L1809" s="210"/>
      <c r="M1809" s="213"/>
    </row>
    <row r="1810" spans="1:13" x14ac:dyDescent="0.2">
      <c r="A1810" s="232" t="s">
        <v>2412</v>
      </c>
      <c r="B1810" s="178">
        <f t="shared" si="97"/>
        <v>46280</v>
      </c>
      <c r="C1810" s="4" t="s">
        <v>9515</v>
      </c>
      <c r="D1810" s="210" t="s">
        <v>145</v>
      </c>
      <c r="E1810" s="210" t="s">
        <v>125</v>
      </c>
      <c r="F1810" s="211">
        <v>20</v>
      </c>
      <c r="G1810" s="212">
        <v>95</v>
      </c>
      <c r="H1810" s="212">
        <f t="shared" si="98"/>
        <v>1900</v>
      </c>
      <c r="I1810" s="37">
        <v>0</v>
      </c>
      <c r="J1810" s="5">
        <f t="shared" si="99"/>
        <v>1900</v>
      </c>
      <c r="K1810" s="4" t="s">
        <v>126</v>
      </c>
      <c r="L1810" s="210"/>
      <c r="M1810" s="213"/>
    </row>
    <row r="1811" spans="1:13" x14ac:dyDescent="0.2">
      <c r="A1811" s="232" t="s">
        <v>2412</v>
      </c>
      <c r="B1811" s="178">
        <f t="shared" si="97"/>
        <v>46280</v>
      </c>
      <c r="C1811" s="4" t="s">
        <v>9516</v>
      </c>
      <c r="D1811" s="210" t="s">
        <v>141</v>
      </c>
      <c r="E1811" s="210" t="s">
        <v>125</v>
      </c>
      <c r="F1811" s="211">
        <v>25</v>
      </c>
      <c r="G1811" s="212">
        <v>86</v>
      </c>
      <c r="H1811" s="212">
        <f t="shared" si="98"/>
        <v>2150</v>
      </c>
      <c r="I1811" s="37">
        <v>0</v>
      </c>
      <c r="J1811" s="5">
        <f t="shared" si="99"/>
        <v>2150</v>
      </c>
      <c r="K1811" s="4" t="s">
        <v>126</v>
      </c>
      <c r="L1811" s="210"/>
      <c r="M1811" s="213"/>
    </row>
    <row r="1812" spans="1:13" x14ac:dyDescent="0.2">
      <c r="A1812" s="232" t="s">
        <v>2412</v>
      </c>
      <c r="B1812" s="178">
        <f t="shared" si="97"/>
        <v>46280</v>
      </c>
      <c r="C1812" s="4" t="s">
        <v>9517</v>
      </c>
      <c r="D1812" s="210" t="s">
        <v>9103</v>
      </c>
      <c r="E1812" s="210" t="s">
        <v>125</v>
      </c>
      <c r="F1812" s="211">
        <v>40</v>
      </c>
      <c r="G1812" s="212">
        <v>85</v>
      </c>
      <c r="H1812" s="212">
        <f t="shared" si="98"/>
        <v>3400</v>
      </c>
      <c r="I1812" s="37">
        <v>0</v>
      </c>
      <c r="J1812" s="5">
        <f t="shared" si="99"/>
        <v>3400</v>
      </c>
      <c r="K1812" s="4" t="s">
        <v>126</v>
      </c>
      <c r="L1812" s="210"/>
      <c r="M1812" s="213"/>
    </row>
    <row r="1813" spans="1:13" x14ac:dyDescent="0.2">
      <c r="A1813" s="232" t="s">
        <v>2412</v>
      </c>
      <c r="B1813" s="178">
        <f t="shared" si="97"/>
        <v>46280</v>
      </c>
      <c r="C1813" s="4" t="s">
        <v>9518</v>
      </c>
      <c r="D1813" s="210" t="s">
        <v>1311</v>
      </c>
      <c r="E1813" s="210" t="s">
        <v>125</v>
      </c>
      <c r="F1813" s="211">
        <v>8</v>
      </c>
      <c r="G1813" s="212">
        <v>85</v>
      </c>
      <c r="H1813" s="212">
        <f t="shared" si="98"/>
        <v>680</v>
      </c>
      <c r="I1813" s="37">
        <v>0</v>
      </c>
      <c r="J1813" s="5">
        <f t="shared" si="99"/>
        <v>680</v>
      </c>
      <c r="K1813" s="4" t="s">
        <v>126</v>
      </c>
      <c r="L1813" s="210"/>
      <c r="M1813" s="213"/>
    </row>
    <row r="1814" spans="1:13" x14ac:dyDescent="0.2">
      <c r="A1814" s="232" t="s">
        <v>2412</v>
      </c>
      <c r="B1814" s="178">
        <f t="shared" ref="B1814:B2166" si="107">IF(A1814="","",IF(ISNUMBER(A1814),IFERROR(VLOOKUP(TEXT(A1814,"yyyy/mm/dd"),BSAD,2,FALSE),""),IFERROR(VLOOKUP(A1814,BSAD,2,FALSE),"")))</f>
        <v>46280</v>
      </c>
      <c r="C1814" s="4" t="s">
        <v>9519</v>
      </c>
      <c r="D1814" s="210" t="s">
        <v>147</v>
      </c>
      <c r="E1814" s="210" t="s">
        <v>125</v>
      </c>
      <c r="F1814" s="211">
        <v>33</v>
      </c>
      <c r="G1814" s="212">
        <v>85</v>
      </c>
      <c r="H1814" s="212">
        <f t="shared" si="98"/>
        <v>2805</v>
      </c>
      <c r="I1814" s="37">
        <v>0</v>
      </c>
      <c r="J1814" s="5">
        <f t="shared" si="99"/>
        <v>2805</v>
      </c>
      <c r="K1814" s="4" t="s">
        <v>126</v>
      </c>
      <c r="L1814" s="210"/>
      <c r="M1814" s="213"/>
    </row>
    <row r="1815" spans="1:13" x14ac:dyDescent="0.2">
      <c r="A1815" s="232" t="s">
        <v>2412</v>
      </c>
      <c r="B1815" s="178">
        <f t="shared" si="107"/>
        <v>46280</v>
      </c>
      <c r="C1815" s="4" t="s">
        <v>9520</v>
      </c>
      <c r="D1815" s="210" t="s">
        <v>151</v>
      </c>
      <c r="E1815" s="210" t="s">
        <v>125</v>
      </c>
      <c r="F1815" s="211">
        <v>4</v>
      </c>
      <c r="G1815" s="212">
        <v>85</v>
      </c>
      <c r="H1815" s="212">
        <f t="shared" ref="H1815:H2165" si="108">IF($F1815="","",$F1815*$G1815)</f>
        <v>340</v>
      </c>
      <c r="I1815" s="37">
        <v>0</v>
      </c>
      <c r="J1815" s="5">
        <f t="shared" ref="J1815:J2165" si="109">IF($F1815="","",$H1815*(1-$I1815/100))</f>
        <v>340</v>
      </c>
      <c r="K1815" s="4" t="s">
        <v>126</v>
      </c>
      <c r="L1815" s="210"/>
      <c r="M1815" s="213"/>
    </row>
    <row r="1816" spans="1:13" x14ac:dyDescent="0.2">
      <c r="A1816" s="232" t="s">
        <v>2412</v>
      </c>
      <c r="B1816" s="178">
        <f t="shared" si="107"/>
        <v>46280</v>
      </c>
      <c r="C1816" s="4" t="s">
        <v>9521</v>
      </c>
      <c r="D1816" s="210" t="s">
        <v>264</v>
      </c>
      <c r="E1816" s="210" t="s">
        <v>125</v>
      </c>
      <c r="F1816" s="211">
        <v>1</v>
      </c>
      <c r="G1816" s="212">
        <v>100</v>
      </c>
      <c r="H1816" s="212">
        <f t="shared" si="108"/>
        <v>100</v>
      </c>
      <c r="I1816" s="37">
        <v>0</v>
      </c>
      <c r="J1816" s="5">
        <f t="shared" si="109"/>
        <v>100</v>
      </c>
      <c r="K1816" s="4" t="s">
        <v>126</v>
      </c>
      <c r="L1816" s="210"/>
      <c r="M1816" s="213"/>
    </row>
    <row r="1817" spans="1:13" x14ac:dyDescent="0.2">
      <c r="A1817" s="232" t="s">
        <v>2412</v>
      </c>
      <c r="B1817" s="178">
        <f t="shared" si="107"/>
        <v>46280</v>
      </c>
      <c r="C1817" s="4" t="s">
        <v>9522</v>
      </c>
      <c r="D1817" s="210" t="s">
        <v>9103</v>
      </c>
      <c r="E1817" s="210" t="s">
        <v>215</v>
      </c>
      <c r="F1817" s="211">
        <v>-2</v>
      </c>
      <c r="G1817" s="212">
        <v>800</v>
      </c>
      <c r="H1817" s="212">
        <f t="shared" si="108"/>
        <v>-1600</v>
      </c>
      <c r="I1817" s="37">
        <v>0</v>
      </c>
      <c r="J1817" s="5">
        <f t="shared" si="109"/>
        <v>-1600</v>
      </c>
      <c r="K1817" s="4" t="s">
        <v>126</v>
      </c>
      <c r="L1817" s="210"/>
      <c r="M1817" s="213" t="s">
        <v>9524</v>
      </c>
    </row>
    <row r="1818" spans="1:13" x14ac:dyDescent="0.2">
      <c r="A1818" s="232" t="s">
        <v>2412</v>
      </c>
      <c r="B1818" s="178">
        <f t="shared" si="107"/>
        <v>46280</v>
      </c>
      <c r="C1818" s="4" t="s">
        <v>9523</v>
      </c>
      <c r="D1818" s="210" t="s">
        <v>609</v>
      </c>
      <c r="E1818" s="210" t="s">
        <v>125</v>
      </c>
      <c r="F1818" s="211">
        <v>80</v>
      </c>
      <c r="G1818" s="212">
        <v>85</v>
      </c>
      <c r="H1818" s="212">
        <f t="shared" si="108"/>
        <v>6800</v>
      </c>
      <c r="I1818" s="37">
        <v>0</v>
      </c>
      <c r="J1818" s="5">
        <f t="shared" si="109"/>
        <v>6800</v>
      </c>
      <c r="K1818" s="4" t="s">
        <v>126</v>
      </c>
      <c r="L1818" s="210"/>
      <c r="M1818" s="213"/>
    </row>
    <row r="1819" spans="1:13" x14ac:dyDescent="0.2">
      <c r="A1819" s="232" t="s">
        <v>2412</v>
      </c>
      <c r="B1819" s="178">
        <f t="shared" si="107"/>
        <v>46280</v>
      </c>
      <c r="C1819" s="4" t="s">
        <v>9525</v>
      </c>
      <c r="D1819" s="210" t="s">
        <v>145</v>
      </c>
      <c r="E1819" s="210" t="s">
        <v>125</v>
      </c>
      <c r="F1819" s="211">
        <v>20</v>
      </c>
      <c r="G1819" s="212">
        <v>85</v>
      </c>
      <c r="H1819" s="212">
        <f t="shared" si="108"/>
        <v>1700</v>
      </c>
      <c r="I1819" s="37">
        <v>0</v>
      </c>
      <c r="J1819" s="5">
        <f t="shared" si="109"/>
        <v>1700</v>
      </c>
      <c r="K1819" s="4" t="s">
        <v>126</v>
      </c>
      <c r="L1819" s="210"/>
      <c r="M1819" s="213"/>
    </row>
    <row r="1820" spans="1:13" x14ac:dyDescent="0.2">
      <c r="A1820" s="232" t="s">
        <v>2412</v>
      </c>
      <c r="B1820" s="178">
        <f t="shared" si="107"/>
        <v>46280</v>
      </c>
      <c r="C1820" s="4" t="s">
        <v>9526</v>
      </c>
      <c r="D1820" s="210" t="s">
        <v>153</v>
      </c>
      <c r="E1820" s="210" t="s">
        <v>125</v>
      </c>
      <c r="F1820" s="211">
        <v>4.5</v>
      </c>
      <c r="G1820" s="212">
        <v>100</v>
      </c>
      <c r="H1820" s="212">
        <f t="shared" si="108"/>
        <v>450</v>
      </c>
      <c r="I1820" s="37">
        <v>0</v>
      </c>
      <c r="J1820" s="5">
        <f t="shared" si="109"/>
        <v>450</v>
      </c>
      <c r="K1820" s="4" t="s">
        <v>126</v>
      </c>
      <c r="L1820" s="210"/>
      <c r="M1820" s="213"/>
    </row>
    <row r="1821" spans="1:13" x14ac:dyDescent="0.2">
      <c r="A1821" s="232" t="s">
        <v>2413</v>
      </c>
      <c r="B1821" s="178">
        <f t="shared" si="107"/>
        <v>46281</v>
      </c>
      <c r="C1821" s="4" t="s">
        <v>9535</v>
      </c>
      <c r="D1821" s="210" t="s">
        <v>1302</v>
      </c>
      <c r="E1821" s="210" t="s">
        <v>125</v>
      </c>
      <c r="F1821" s="211">
        <v>60</v>
      </c>
      <c r="G1821" s="212">
        <v>85</v>
      </c>
      <c r="H1821" s="212">
        <f t="shared" si="108"/>
        <v>5100</v>
      </c>
      <c r="I1821" s="37">
        <v>0</v>
      </c>
      <c r="J1821" s="5">
        <f t="shared" si="109"/>
        <v>5100</v>
      </c>
      <c r="K1821" s="4" t="s">
        <v>126</v>
      </c>
      <c r="L1821" s="210"/>
      <c r="M1821" s="213"/>
    </row>
    <row r="1822" spans="1:13" x14ac:dyDescent="0.2">
      <c r="A1822" s="232" t="s">
        <v>2413</v>
      </c>
      <c r="B1822" s="178">
        <f t="shared" si="107"/>
        <v>46281</v>
      </c>
      <c r="C1822" s="4" t="s">
        <v>9535</v>
      </c>
      <c r="D1822" s="210" t="s">
        <v>1302</v>
      </c>
      <c r="E1822" s="210" t="s">
        <v>131</v>
      </c>
      <c r="F1822" s="211">
        <v>1</v>
      </c>
      <c r="G1822" s="212">
        <v>80</v>
      </c>
      <c r="H1822" s="212">
        <f t="shared" si="108"/>
        <v>80</v>
      </c>
      <c r="I1822" s="37">
        <v>0</v>
      </c>
      <c r="J1822" s="5">
        <f t="shared" si="109"/>
        <v>80</v>
      </c>
      <c r="K1822" s="4" t="s">
        <v>126</v>
      </c>
      <c r="L1822" s="210"/>
      <c r="M1822" s="213"/>
    </row>
    <row r="1823" spans="1:13" x14ac:dyDescent="0.2">
      <c r="A1823" s="232" t="s">
        <v>2413</v>
      </c>
      <c r="B1823" s="178">
        <f t="shared" si="107"/>
        <v>46281</v>
      </c>
      <c r="C1823" s="4" t="s">
        <v>9536</v>
      </c>
      <c r="D1823" s="210" t="s">
        <v>1305</v>
      </c>
      <c r="E1823" s="210" t="s">
        <v>125</v>
      </c>
      <c r="F1823" s="211">
        <v>40</v>
      </c>
      <c r="G1823" s="212">
        <v>85</v>
      </c>
      <c r="H1823" s="212">
        <f t="shared" si="108"/>
        <v>3400</v>
      </c>
      <c r="I1823" s="37">
        <v>0</v>
      </c>
      <c r="J1823" s="5">
        <f t="shared" si="109"/>
        <v>3400</v>
      </c>
      <c r="K1823" s="4" t="s">
        <v>126</v>
      </c>
      <c r="L1823" s="210"/>
      <c r="M1823" s="213"/>
    </row>
    <row r="1824" spans="1:13" x14ac:dyDescent="0.2">
      <c r="A1824" s="232" t="s">
        <v>2413</v>
      </c>
      <c r="B1824" s="178">
        <f t="shared" si="107"/>
        <v>46281</v>
      </c>
      <c r="C1824" s="4" t="s">
        <v>9537</v>
      </c>
      <c r="D1824" s="210" t="s">
        <v>1306</v>
      </c>
      <c r="E1824" s="210" t="s">
        <v>125</v>
      </c>
      <c r="F1824" s="211">
        <v>30</v>
      </c>
      <c r="G1824" s="212">
        <v>85</v>
      </c>
      <c r="H1824" s="212">
        <f t="shared" si="108"/>
        <v>2550</v>
      </c>
      <c r="I1824" s="37">
        <v>0</v>
      </c>
      <c r="J1824" s="5">
        <f t="shared" si="109"/>
        <v>2550</v>
      </c>
      <c r="K1824" s="4" t="s">
        <v>126</v>
      </c>
      <c r="L1824" s="210"/>
      <c r="M1824" s="213"/>
    </row>
    <row r="1825" spans="1:13" x14ac:dyDescent="0.2">
      <c r="A1825" s="232" t="s">
        <v>2413</v>
      </c>
      <c r="B1825" s="178">
        <f t="shared" si="107"/>
        <v>46281</v>
      </c>
      <c r="C1825" s="4" t="s">
        <v>9538</v>
      </c>
      <c r="D1825" s="210" t="s">
        <v>1307</v>
      </c>
      <c r="E1825" s="210" t="s">
        <v>125</v>
      </c>
      <c r="F1825" s="211">
        <v>50</v>
      </c>
      <c r="G1825" s="212">
        <v>86</v>
      </c>
      <c r="H1825" s="212">
        <f t="shared" si="108"/>
        <v>4300</v>
      </c>
      <c r="I1825" s="37">
        <v>0</v>
      </c>
      <c r="J1825" s="5">
        <f t="shared" si="109"/>
        <v>4300</v>
      </c>
      <c r="K1825" s="4" t="s">
        <v>126</v>
      </c>
      <c r="L1825" s="210"/>
      <c r="M1825" s="213"/>
    </row>
    <row r="1826" spans="1:13" x14ac:dyDescent="0.2">
      <c r="A1826" s="232" t="s">
        <v>2413</v>
      </c>
      <c r="B1826" s="178">
        <f t="shared" si="107"/>
        <v>46281</v>
      </c>
      <c r="C1826" s="4" t="s">
        <v>9538</v>
      </c>
      <c r="D1826" s="210" t="s">
        <v>1307</v>
      </c>
      <c r="E1826" s="210" t="s">
        <v>125</v>
      </c>
      <c r="F1826" s="211">
        <v>10</v>
      </c>
      <c r="G1826" s="212">
        <v>85</v>
      </c>
      <c r="H1826" s="212">
        <f t="shared" si="108"/>
        <v>850</v>
      </c>
      <c r="I1826" s="37">
        <v>0</v>
      </c>
      <c r="J1826" s="5">
        <f t="shared" si="109"/>
        <v>850</v>
      </c>
      <c r="K1826" s="4" t="s">
        <v>126</v>
      </c>
      <c r="L1826" s="210"/>
      <c r="M1826" s="213"/>
    </row>
    <row r="1827" spans="1:13" x14ac:dyDescent="0.2">
      <c r="A1827" s="232" t="s">
        <v>2413</v>
      </c>
      <c r="B1827" s="178">
        <f t="shared" si="107"/>
        <v>46281</v>
      </c>
      <c r="C1827" s="4" t="s">
        <v>9538</v>
      </c>
      <c r="D1827" s="210" t="s">
        <v>1307</v>
      </c>
      <c r="E1827" s="210" t="s">
        <v>131</v>
      </c>
      <c r="F1827" s="211">
        <v>1</v>
      </c>
      <c r="G1827" s="212">
        <v>80</v>
      </c>
      <c r="H1827" s="212">
        <f t="shared" si="108"/>
        <v>80</v>
      </c>
      <c r="I1827" s="37">
        <v>0</v>
      </c>
      <c r="J1827" s="5">
        <f t="shared" si="109"/>
        <v>80</v>
      </c>
      <c r="K1827" s="4" t="s">
        <v>126</v>
      </c>
      <c r="L1827" s="210"/>
      <c r="M1827" s="213"/>
    </row>
    <row r="1828" spans="1:13" x14ac:dyDescent="0.2">
      <c r="A1828" s="232" t="s">
        <v>2413</v>
      </c>
      <c r="B1828" s="178">
        <f t="shared" si="107"/>
        <v>46281</v>
      </c>
      <c r="C1828" s="4" t="s">
        <v>9539</v>
      </c>
      <c r="D1828" s="210" t="s">
        <v>1312</v>
      </c>
      <c r="E1828" s="210" t="s">
        <v>125</v>
      </c>
      <c r="F1828" s="211">
        <v>15</v>
      </c>
      <c r="G1828" s="212">
        <v>85</v>
      </c>
      <c r="H1828" s="212">
        <f t="shared" si="108"/>
        <v>1275</v>
      </c>
      <c r="I1828" s="37">
        <v>0</v>
      </c>
      <c r="J1828" s="5">
        <f t="shared" si="109"/>
        <v>1275</v>
      </c>
      <c r="K1828" s="4" t="s">
        <v>126</v>
      </c>
      <c r="L1828" s="210"/>
      <c r="M1828" s="213"/>
    </row>
    <row r="1829" spans="1:13" x14ac:dyDescent="0.2">
      <c r="A1829" s="232" t="s">
        <v>2413</v>
      </c>
      <c r="B1829" s="178">
        <f t="shared" si="107"/>
        <v>46281</v>
      </c>
      <c r="C1829" s="4" t="s">
        <v>9540</v>
      </c>
      <c r="D1829" s="210" t="s">
        <v>9103</v>
      </c>
      <c r="E1829" s="210" t="s">
        <v>125</v>
      </c>
      <c r="F1829" s="211">
        <v>15</v>
      </c>
      <c r="G1829" s="212">
        <v>85</v>
      </c>
      <c r="H1829" s="212">
        <f t="shared" si="108"/>
        <v>1275</v>
      </c>
      <c r="I1829" s="37">
        <v>0</v>
      </c>
      <c r="J1829" s="5">
        <f t="shared" si="109"/>
        <v>1275</v>
      </c>
      <c r="K1829" s="4" t="s">
        <v>126</v>
      </c>
      <c r="L1829" s="210"/>
      <c r="M1829" s="213"/>
    </row>
    <row r="1830" spans="1:13" x14ac:dyDescent="0.2">
      <c r="A1830" s="232" t="s">
        <v>2413</v>
      </c>
      <c r="B1830" s="178">
        <f t="shared" si="107"/>
        <v>46281</v>
      </c>
      <c r="C1830" s="4" t="s">
        <v>9541</v>
      </c>
      <c r="D1830" s="210" t="s">
        <v>134</v>
      </c>
      <c r="E1830" s="210" t="s">
        <v>125</v>
      </c>
      <c r="F1830" s="211">
        <v>10</v>
      </c>
      <c r="G1830" s="212">
        <v>85</v>
      </c>
      <c r="H1830" s="212">
        <f t="shared" si="108"/>
        <v>850</v>
      </c>
      <c r="I1830" s="37">
        <v>0</v>
      </c>
      <c r="J1830" s="5">
        <f t="shared" si="109"/>
        <v>850</v>
      </c>
      <c r="K1830" s="4" t="s">
        <v>126</v>
      </c>
      <c r="L1830" s="210"/>
      <c r="M1830" s="213"/>
    </row>
    <row r="1831" spans="1:13" x14ac:dyDescent="0.2">
      <c r="A1831" s="232" t="s">
        <v>2413</v>
      </c>
      <c r="B1831" s="178">
        <f t="shared" si="107"/>
        <v>46281</v>
      </c>
      <c r="C1831" s="4" t="s">
        <v>9542</v>
      </c>
      <c r="D1831" s="210" t="s">
        <v>1309</v>
      </c>
      <c r="E1831" s="210" t="s">
        <v>125</v>
      </c>
      <c r="F1831" s="211">
        <v>10</v>
      </c>
      <c r="G1831" s="212">
        <v>85</v>
      </c>
      <c r="H1831" s="212">
        <f t="shared" si="108"/>
        <v>850</v>
      </c>
      <c r="I1831" s="37">
        <v>0</v>
      </c>
      <c r="J1831" s="5">
        <f t="shared" si="109"/>
        <v>850</v>
      </c>
      <c r="K1831" s="4" t="s">
        <v>126</v>
      </c>
      <c r="L1831" s="210"/>
      <c r="M1831" s="213"/>
    </row>
    <row r="1832" spans="1:13" x14ac:dyDescent="0.2">
      <c r="A1832" s="232" t="s">
        <v>2413</v>
      </c>
      <c r="B1832" s="178">
        <f t="shared" si="107"/>
        <v>46281</v>
      </c>
      <c r="C1832" s="4" t="s">
        <v>9543</v>
      </c>
      <c r="D1832" s="210" t="s">
        <v>139</v>
      </c>
      <c r="E1832" s="210" t="s">
        <v>125</v>
      </c>
      <c r="F1832" s="211">
        <v>3.5</v>
      </c>
      <c r="G1832" s="212">
        <v>86</v>
      </c>
      <c r="H1832" s="212">
        <f t="shared" si="108"/>
        <v>301</v>
      </c>
      <c r="I1832" s="37">
        <v>0</v>
      </c>
      <c r="J1832" s="5">
        <f t="shared" si="109"/>
        <v>301</v>
      </c>
      <c r="K1832" s="4" t="s">
        <v>126</v>
      </c>
      <c r="L1832" s="210"/>
      <c r="M1832" s="213"/>
    </row>
    <row r="1833" spans="1:13" x14ac:dyDescent="0.2">
      <c r="A1833" s="232" t="s">
        <v>2413</v>
      </c>
      <c r="B1833" s="178">
        <f t="shared" si="107"/>
        <v>46281</v>
      </c>
      <c r="C1833" s="4" t="s">
        <v>9544</v>
      </c>
      <c r="D1833" s="210" t="s">
        <v>141</v>
      </c>
      <c r="E1833" s="210" t="s">
        <v>125</v>
      </c>
      <c r="F1833" s="211">
        <v>16</v>
      </c>
      <c r="G1833" s="212">
        <v>86</v>
      </c>
      <c r="H1833" s="212">
        <f t="shared" si="108"/>
        <v>1376</v>
      </c>
      <c r="I1833" s="37">
        <v>0</v>
      </c>
      <c r="J1833" s="5">
        <f t="shared" si="109"/>
        <v>1376</v>
      </c>
      <c r="K1833" s="4" t="s">
        <v>126</v>
      </c>
      <c r="L1833" s="210"/>
      <c r="M1833" s="213"/>
    </row>
    <row r="1834" spans="1:13" x14ac:dyDescent="0.2">
      <c r="A1834" s="232" t="s">
        <v>2413</v>
      </c>
      <c r="B1834" s="178">
        <f t="shared" si="107"/>
        <v>46281</v>
      </c>
      <c r="C1834" s="4" t="s">
        <v>9545</v>
      </c>
      <c r="D1834" s="210" t="s">
        <v>9655</v>
      </c>
      <c r="E1834" s="210" t="s">
        <v>125</v>
      </c>
      <c r="F1834" s="211">
        <v>35</v>
      </c>
      <c r="G1834" s="212">
        <v>85</v>
      </c>
      <c r="H1834" s="212">
        <f t="shared" si="108"/>
        <v>2975</v>
      </c>
      <c r="I1834" s="37">
        <v>0</v>
      </c>
      <c r="J1834" s="5">
        <f t="shared" si="109"/>
        <v>2975</v>
      </c>
      <c r="K1834" s="4" t="s">
        <v>126</v>
      </c>
      <c r="L1834" s="210" t="s">
        <v>127</v>
      </c>
      <c r="M1834" s="213"/>
    </row>
    <row r="1835" spans="1:13" x14ac:dyDescent="0.2">
      <c r="A1835" s="232" t="s">
        <v>2413</v>
      </c>
      <c r="B1835" s="178">
        <f t="shared" si="107"/>
        <v>46281</v>
      </c>
      <c r="C1835" s="4" t="s">
        <v>9546</v>
      </c>
      <c r="D1835" s="210" t="s">
        <v>8920</v>
      </c>
      <c r="E1835" s="210" t="s">
        <v>125</v>
      </c>
      <c r="F1835" s="211">
        <v>25</v>
      </c>
      <c r="G1835" s="212">
        <v>85</v>
      </c>
      <c r="H1835" s="212">
        <f t="shared" si="108"/>
        <v>2125</v>
      </c>
      <c r="I1835" s="37">
        <v>0</v>
      </c>
      <c r="J1835" s="5">
        <f t="shared" si="109"/>
        <v>2125</v>
      </c>
      <c r="K1835" s="4" t="s">
        <v>126</v>
      </c>
      <c r="L1835" s="210"/>
      <c r="M1835" s="213"/>
    </row>
    <row r="1836" spans="1:13" x14ac:dyDescent="0.2">
      <c r="A1836" s="232" t="s">
        <v>2413</v>
      </c>
      <c r="B1836" s="178">
        <f t="shared" si="107"/>
        <v>46281</v>
      </c>
      <c r="C1836" s="4" t="s">
        <v>9547</v>
      </c>
      <c r="D1836" s="210" t="s">
        <v>145</v>
      </c>
      <c r="E1836" s="210" t="s">
        <v>125</v>
      </c>
      <c r="F1836" s="211">
        <v>20</v>
      </c>
      <c r="G1836" s="212">
        <v>95</v>
      </c>
      <c r="H1836" s="212">
        <f t="shared" si="108"/>
        <v>1900</v>
      </c>
      <c r="I1836" s="37">
        <v>0</v>
      </c>
      <c r="J1836" s="5">
        <f t="shared" si="109"/>
        <v>1900</v>
      </c>
      <c r="K1836" s="4" t="s">
        <v>126</v>
      </c>
      <c r="L1836" s="210"/>
      <c r="M1836" s="213"/>
    </row>
    <row r="1837" spans="1:13" x14ac:dyDescent="0.2">
      <c r="A1837" s="232" t="s">
        <v>2413</v>
      </c>
      <c r="B1837" s="178">
        <f t="shared" si="107"/>
        <v>46281</v>
      </c>
      <c r="C1837" s="4" t="s">
        <v>9548</v>
      </c>
      <c r="D1837" s="210" t="s">
        <v>1311</v>
      </c>
      <c r="E1837" s="210" t="s">
        <v>125</v>
      </c>
      <c r="F1837" s="211">
        <v>5</v>
      </c>
      <c r="G1837" s="212">
        <v>85</v>
      </c>
      <c r="H1837" s="212">
        <f t="shared" si="108"/>
        <v>425</v>
      </c>
      <c r="I1837" s="37">
        <v>0</v>
      </c>
      <c r="J1837" s="5">
        <f t="shared" si="109"/>
        <v>425</v>
      </c>
      <c r="K1837" s="4" t="s">
        <v>126</v>
      </c>
      <c r="L1837" s="210"/>
      <c r="M1837" s="213"/>
    </row>
    <row r="1838" spans="1:13" x14ac:dyDescent="0.2">
      <c r="A1838" s="232" t="s">
        <v>2413</v>
      </c>
      <c r="B1838" s="178">
        <f t="shared" si="107"/>
        <v>46281</v>
      </c>
      <c r="C1838" s="4" t="s">
        <v>9549</v>
      </c>
      <c r="D1838" s="210" t="s">
        <v>147</v>
      </c>
      <c r="E1838" s="210" t="s">
        <v>125</v>
      </c>
      <c r="F1838" s="211">
        <v>35</v>
      </c>
      <c r="G1838" s="212">
        <v>85</v>
      </c>
      <c r="H1838" s="212">
        <f t="shared" si="108"/>
        <v>2975</v>
      </c>
      <c r="I1838" s="37">
        <v>0</v>
      </c>
      <c r="J1838" s="5">
        <f t="shared" si="109"/>
        <v>2975</v>
      </c>
      <c r="K1838" s="4" t="s">
        <v>126</v>
      </c>
      <c r="L1838" s="210"/>
      <c r="M1838" s="213"/>
    </row>
    <row r="1839" spans="1:13" x14ac:dyDescent="0.2">
      <c r="A1839" s="232" t="s">
        <v>2413</v>
      </c>
      <c r="B1839" s="178">
        <f t="shared" si="107"/>
        <v>46281</v>
      </c>
      <c r="C1839" s="4" t="s">
        <v>9550</v>
      </c>
      <c r="D1839" s="210" t="s">
        <v>151</v>
      </c>
      <c r="E1839" s="210" t="s">
        <v>125</v>
      </c>
      <c r="F1839" s="211">
        <v>4</v>
      </c>
      <c r="G1839" s="212">
        <v>85</v>
      </c>
      <c r="H1839" s="212">
        <f t="shared" si="108"/>
        <v>340</v>
      </c>
      <c r="I1839" s="37">
        <v>0</v>
      </c>
      <c r="J1839" s="5">
        <f t="shared" si="109"/>
        <v>340</v>
      </c>
      <c r="K1839" s="4" t="s">
        <v>126</v>
      </c>
      <c r="L1839" s="210"/>
      <c r="M1839" s="213"/>
    </row>
    <row r="1840" spans="1:13" x14ac:dyDescent="0.2">
      <c r="A1840" s="232" t="s">
        <v>2413</v>
      </c>
      <c r="B1840" s="178">
        <f t="shared" si="107"/>
        <v>46281</v>
      </c>
      <c r="C1840" s="4" t="s">
        <v>9551</v>
      </c>
      <c r="D1840" s="4" t="s">
        <v>533</v>
      </c>
      <c r="E1840" s="210" t="s">
        <v>125</v>
      </c>
      <c r="F1840" s="211">
        <v>0.5</v>
      </c>
      <c r="G1840" s="212">
        <v>90</v>
      </c>
      <c r="H1840" s="212">
        <f t="shared" si="108"/>
        <v>45</v>
      </c>
      <c r="I1840" s="37">
        <v>0</v>
      </c>
      <c r="J1840" s="5">
        <f t="shared" si="109"/>
        <v>45</v>
      </c>
      <c r="K1840" s="4" t="s">
        <v>126</v>
      </c>
      <c r="L1840" s="210"/>
      <c r="M1840" s="213"/>
    </row>
    <row r="1841" spans="1:13" x14ac:dyDescent="0.2">
      <c r="A1841" s="232" t="s">
        <v>2413</v>
      </c>
      <c r="B1841" s="178">
        <f t="shared" si="107"/>
        <v>46281</v>
      </c>
      <c r="C1841" s="4" t="s">
        <v>9552</v>
      </c>
      <c r="D1841" s="210" t="s">
        <v>153</v>
      </c>
      <c r="E1841" s="210" t="s">
        <v>125</v>
      </c>
      <c r="F1841" s="211">
        <v>3.5</v>
      </c>
      <c r="G1841" s="212">
        <v>100</v>
      </c>
      <c r="H1841" s="212">
        <f t="shared" si="108"/>
        <v>350</v>
      </c>
      <c r="I1841" s="37">
        <v>0</v>
      </c>
      <c r="J1841" s="5">
        <f t="shared" si="109"/>
        <v>350</v>
      </c>
      <c r="K1841" s="4" t="s">
        <v>126</v>
      </c>
      <c r="L1841" s="210"/>
      <c r="M1841" s="213"/>
    </row>
    <row r="1842" spans="1:13" x14ac:dyDescent="0.2">
      <c r="A1842" s="232" t="s">
        <v>2413</v>
      </c>
      <c r="B1842" s="178">
        <f>IF(A1842="","",IF(ISNUMBER(A1842),IFERROR(VLOOKUP(TEXT(A1842,"yyyy/mm/dd"),BSAD,2,FALSE),""),IFERROR(VLOOKUP(A1842,BSAD,2,FALSE),"")))</f>
        <v>46281</v>
      </c>
      <c r="C1842" s="4" t="s">
        <v>9683</v>
      </c>
      <c r="D1842" s="210" t="s">
        <v>1340</v>
      </c>
      <c r="E1842" s="210" t="s">
        <v>125</v>
      </c>
      <c r="F1842" s="211">
        <v>59</v>
      </c>
      <c r="G1842" s="212">
        <v>90</v>
      </c>
      <c r="H1842" s="212">
        <f>IF($F1842="","",$F1842*$G1842)</f>
        <v>5310</v>
      </c>
      <c r="I1842" s="37">
        <v>0</v>
      </c>
      <c r="J1842" s="5">
        <f>IF($F1842="","",$H1842*(1-$I1842/100))</f>
        <v>5310</v>
      </c>
      <c r="K1842" s="4" t="s">
        <v>126</v>
      </c>
      <c r="L1842" s="210"/>
      <c r="M1842" s="213"/>
    </row>
    <row r="1843" spans="1:13" x14ac:dyDescent="0.2">
      <c r="A1843" s="232" t="s">
        <v>2414</v>
      </c>
      <c r="B1843" s="178">
        <f t="shared" ref="B1843:B1860" si="110">IF(A1843="","",IF(ISNUMBER(A1843),IFERROR(VLOOKUP(TEXT(A1843,"yyyy/mm/dd"),BSAD,2,FALSE),""),IFERROR(VLOOKUP(A1843,BSAD,2,FALSE),"")))</f>
        <v>46282</v>
      </c>
      <c r="C1843" s="4" t="s">
        <v>9557</v>
      </c>
      <c r="D1843" s="210" t="s">
        <v>1302</v>
      </c>
      <c r="E1843" s="210" t="s">
        <v>125</v>
      </c>
      <c r="F1843" s="211">
        <v>40</v>
      </c>
      <c r="G1843" s="212">
        <v>85</v>
      </c>
      <c r="H1843" s="212">
        <f t="shared" ref="H1843:H1860" si="111">IF($F1843="","",$F1843*$G1843)</f>
        <v>3400</v>
      </c>
      <c r="I1843" s="37">
        <v>0</v>
      </c>
      <c r="J1843" s="5">
        <f t="shared" ref="J1843:J1860" si="112">IF($F1843="","",$H1843*(1-$I1843/100))</f>
        <v>3400</v>
      </c>
      <c r="K1843" s="4" t="s">
        <v>126</v>
      </c>
      <c r="L1843" s="210"/>
      <c r="M1843" s="213"/>
    </row>
    <row r="1844" spans="1:13" x14ac:dyDescent="0.2">
      <c r="A1844" s="232" t="s">
        <v>2414</v>
      </c>
      <c r="B1844" s="178">
        <f t="shared" si="110"/>
        <v>46282</v>
      </c>
      <c r="C1844" s="4" t="s">
        <v>9557</v>
      </c>
      <c r="D1844" s="210" t="s">
        <v>1302</v>
      </c>
      <c r="E1844" s="210" t="s">
        <v>131</v>
      </c>
      <c r="F1844" s="211">
        <v>1</v>
      </c>
      <c r="G1844" s="212">
        <v>80</v>
      </c>
      <c r="H1844" s="212">
        <f t="shared" si="111"/>
        <v>80</v>
      </c>
      <c r="I1844" s="37">
        <v>0</v>
      </c>
      <c r="J1844" s="5">
        <f t="shared" si="112"/>
        <v>80</v>
      </c>
      <c r="K1844" s="4" t="s">
        <v>126</v>
      </c>
      <c r="L1844" s="210"/>
      <c r="M1844" s="213"/>
    </row>
    <row r="1845" spans="1:13" x14ac:dyDescent="0.2">
      <c r="A1845" s="232" t="s">
        <v>2414</v>
      </c>
      <c r="B1845" s="178">
        <f t="shared" si="110"/>
        <v>46282</v>
      </c>
      <c r="C1845" s="4" t="s">
        <v>9558</v>
      </c>
      <c r="D1845" s="210" t="s">
        <v>1306</v>
      </c>
      <c r="E1845" s="210" t="s">
        <v>125</v>
      </c>
      <c r="F1845" s="211">
        <v>30</v>
      </c>
      <c r="G1845" s="212">
        <v>85</v>
      </c>
      <c r="H1845" s="212">
        <f t="shared" si="111"/>
        <v>2550</v>
      </c>
      <c r="I1845" s="37">
        <v>0</v>
      </c>
      <c r="J1845" s="5">
        <f t="shared" si="112"/>
        <v>2550</v>
      </c>
      <c r="K1845" s="4" t="s">
        <v>126</v>
      </c>
      <c r="L1845" s="210"/>
      <c r="M1845" s="213"/>
    </row>
    <row r="1846" spans="1:13" x14ac:dyDescent="0.2">
      <c r="A1846" s="232" t="s">
        <v>2414</v>
      </c>
      <c r="B1846" s="178">
        <f t="shared" si="110"/>
        <v>46282</v>
      </c>
      <c r="C1846" s="4" t="s">
        <v>9559</v>
      </c>
      <c r="D1846" s="210" t="s">
        <v>1307</v>
      </c>
      <c r="E1846" s="210" t="s">
        <v>125</v>
      </c>
      <c r="F1846" s="211">
        <v>40</v>
      </c>
      <c r="G1846" s="212">
        <v>86</v>
      </c>
      <c r="H1846" s="212">
        <f t="shared" si="111"/>
        <v>3440</v>
      </c>
      <c r="I1846" s="37">
        <v>0</v>
      </c>
      <c r="J1846" s="5">
        <f t="shared" si="112"/>
        <v>3440</v>
      </c>
      <c r="K1846" s="4" t="s">
        <v>126</v>
      </c>
      <c r="L1846" s="210"/>
      <c r="M1846" s="213"/>
    </row>
    <row r="1847" spans="1:13" x14ac:dyDescent="0.2">
      <c r="A1847" s="232" t="s">
        <v>2414</v>
      </c>
      <c r="B1847" s="178">
        <f t="shared" si="110"/>
        <v>46282</v>
      </c>
      <c r="C1847" s="4" t="s">
        <v>9559</v>
      </c>
      <c r="D1847" s="210" t="s">
        <v>1307</v>
      </c>
      <c r="E1847" s="210" t="s">
        <v>125</v>
      </c>
      <c r="F1847" s="211">
        <v>30</v>
      </c>
      <c r="G1847" s="212">
        <v>85</v>
      </c>
      <c r="H1847" s="212">
        <f t="shared" si="111"/>
        <v>2550</v>
      </c>
      <c r="I1847" s="37">
        <v>0</v>
      </c>
      <c r="J1847" s="5">
        <f t="shared" si="112"/>
        <v>2550</v>
      </c>
      <c r="K1847" s="4" t="s">
        <v>126</v>
      </c>
      <c r="L1847" s="210"/>
      <c r="M1847" s="213"/>
    </row>
    <row r="1848" spans="1:13" x14ac:dyDescent="0.2">
      <c r="A1848" s="232" t="s">
        <v>2414</v>
      </c>
      <c r="B1848" s="178">
        <f t="shared" si="110"/>
        <v>46282</v>
      </c>
      <c r="C1848" s="4" t="s">
        <v>9559</v>
      </c>
      <c r="D1848" s="210" t="s">
        <v>1307</v>
      </c>
      <c r="E1848" s="210" t="s">
        <v>131</v>
      </c>
      <c r="F1848" s="211">
        <v>1</v>
      </c>
      <c r="G1848" s="212">
        <v>80</v>
      </c>
      <c r="H1848" s="212">
        <f t="shared" si="111"/>
        <v>80</v>
      </c>
      <c r="I1848" s="37">
        <v>0</v>
      </c>
      <c r="J1848" s="5">
        <f t="shared" si="112"/>
        <v>80</v>
      </c>
      <c r="K1848" s="4" t="s">
        <v>126</v>
      </c>
      <c r="L1848" s="210"/>
      <c r="M1848" s="213"/>
    </row>
    <row r="1849" spans="1:13" x14ac:dyDescent="0.2">
      <c r="A1849" s="232" t="s">
        <v>2414</v>
      </c>
      <c r="B1849" s="178">
        <f t="shared" si="110"/>
        <v>46282</v>
      </c>
      <c r="C1849" s="4" t="s">
        <v>9560</v>
      </c>
      <c r="D1849" s="210" t="s">
        <v>1305</v>
      </c>
      <c r="E1849" s="210" t="s">
        <v>125</v>
      </c>
      <c r="F1849" s="211">
        <v>40</v>
      </c>
      <c r="G1849" s="212">
        <v>85</v>
      </c>
      <c r="H1849" s="212">
        <f t="shared" si="111"/>
        <v>3400</v>
      </c>
      <c r="I1849" s="37">
        <v>0</v>
      </c>
      <c r="J1849" s="5">
        <f t="shared" si="112"/>
        <v>3400</v>
      </c>
      <c r="K1849" s="4" t="s">
        <v>126</v>
      </c>
      <c r="L1849" s="210"/>
      <c r="M1849" s="213"/>
    </row>
    <row r="1850" spans="1:13" x14ac:dyDescent="0.2">
      <c r="A1850" s="232" t="s">
        <v>2414</v>
      </c>
      <c r="B1850" s="178">
        <f t="shared" si="110"/>
        <v>46282</v>
      </c>
      <c r="C1850" s="4" t="s">
        <v>9561</v>
      </c>
      <c r="D1850" s="210" t="s">
        <v>9103</v>
      </c>
      <c r="E1850" s="210" t="s">
        <v>125</v>
      </c>
      <c r="F1850" s="211">
        <v>15</v>
      </c>
      <c r="G1850" s="212">
        <v>85</v>
      </c>
      <c r="H1850" s="212">
        <f t="shared" si="111"/>
        <v>1275</v>
      </c>
      <c r="I1850" s="37">
        <v>0</v>
      </c>
      <c r="J1850" s="5">
        <f t="shared" si="112"/>
        <v>1275</v>
      </c>
      <c r="K1850" s="4" t="s">
        <v>126</v>
      </c>
      <c r="L1850" s="210"/>
      <c r="M1850" s="213"/>
    </row>
    <row r="1851" spans="1:13" x14ac:dyDescent="0.2">
      <c r="A1851" s="232" t="s">
        <v>2414</v>
      </c>
      <c r="B1851" s="178">
        <f t="shared" si="110"/>
        <v>46282</v>
      </c>
      <c r="C1851" s="4" t="s">
        <v>9562</v>
      </c>
      <c r="D1851" s="210" t="s">
        <v>1310</v>
      </c>
      <c r="E1851" s="210" t="s">
        <v>125</v>
      </c>
      <c r="F1851" s="211">
        <v>10</v>
      </c>
      <c r="G1851" s="212">
        <v>85</v>
      </c>
      <c r="H1851" s="212">
        <f t="shared" si="111"/>
        <v>850</v>
      </c>
      <c r="I1851" s="37">
        <v>0</v>
      </c>
      <c r="J1851" s="5">
        <f t="shared" si="112"/>
        <v>850</v>
      </c>
      <c r="K1851" s="4" t="s">
        <v>126</v>
      </c>
      <c r="L1851" s="210"/>
      <c r="M1851" s="213"/>
    </row>
    <row r="1852" spans="1:13" x14ac:dyDescent="0.2">
      <c r="A1852" s="232" t="s">
        <v>2414</v>
      </c>
      <c r="B1852" s="178">
        <f t="shared" si="110"/>
        <v>46282</v>
      </c>
      <c r="C1852" s="4" t="s">
        <v>9563</v>
      </c>
      <c r="D1852" s="210" t="s">
        <v>1312</v>
      </c>
      <c r="E1852" s="210" t="s">
        <v>125</v>
      </c>
      <c r="F1852" s="211">
        <v>15</v>
      </c>
      <c r="G1852" s="212">
        <v>85</v>
      </c>
      <c r="H1852" s="212">
        <f t="shared" si="111"/>
        <v>1275</v>
      </c>
      <c r="I1852" s="37">
        <v>0</v>
      </c>
      <c r="J1852" s="5">
        <f t="shared" si="112"/>
        <v>1275</v>
      </c>
      <c r="K1852" s="4" t="s">
        <v>126</v>
      </c>
      <c r="L1852" s="210"/>
      <c r="M1852" s="213"/>
    </row>
    <row r="1853" spans="1:13" x14ac:dyDescent="0.2">
      <c r="A1853" s="232" t="s">
        <v>2414</v>
      </c>
      <c r="B1853" s="178">
        <f t="shared" si="110"/>
        <v>46282</v>
      </c>
      <c r="C1853" s="4" t="s">
        <v>9564</v>
      </c>
      <c r="D1853" s="210" t="s">
        <v>139</v>
      </c>
      <c r="E1853" s="210" t="s">
        <v>125</v>
      </c>
      <c r="F1853" s="211">
        <v>3.5</v>
      </c>
      <c r="G1853" s="212">
        <v>86</v>
      </c>
      <c r="H1853" s="212">
        <f t="shared" si="111"/>
        <v>301</v>
      </c>
      <c r="I1853" s="37">
        <v>0</v>
      </c>
      <c r="J1853" s="5">
        <f t="shared" si="112"/>
        <v>301</v>
      </c>
      <c r="K1853" s="4" t="s">
        <v>126</v>
      </c>
      <c r="L1853" s="210"/>
      <c r="M1853" s="213"/>
    </row>
    <row r="1854" spans="1:13" x14ac:dyDescent="0.2">
      <c r="A1854" s="232" t="s">
        <v>2414</v>
      </c>
      <c r="B1854" s="178">
        <f t="shared" si="110"/>
        <v>46282</v>
      </c>
      <c r="C1854" s="4" t="s">
        <v>9565</v>
      </c>
      <c r="D1854" s="210" t="s">
        <v>141</v>
      </c>
      <c r="E1854" s="210" t="s">
        <v>125</v>
      </c>
      <c r="F1854" s="211">
        <v>24</v>
      </c>
      <c r="G1854" s="212">
        <v>86</v>
      </c>
      <c r="H1854" s="212">
        <f t="shared" si="111"/>
        <v>2064</v>
      </c>
      <c r="I1854" s="37">
        <v>0</v>
      </c>
      <c r="J1854" s="5">
        <f t="shared" si="112"/>
        <v>2064</v>
      </c>
      <c r="K1854" s="4" t="s">
        <v>126</v>
      </c>
      <c r="L1854" s="210"/>
      <c r="M1854" s="213"/>
    </row>
    <row r="1855" spans="1:13" x14ac:dyDescent="0.2">
      <c r="A1855" s="232" t="s">
        <v>2414</v>
      </c>
      <c r="B1855" s="178">
        <f t="shared" si="110"/>
        <v>46282</v>
      </c>
      <c r="C1855" s="4" t="s">
        <v>9566</v>
      </c>
      <c r="D1855" s="210" t="s">
        <v>1311</v>
      </c>
      <c r="E1855" s="210" t="s">
        <v>125</v>
      </c>
      <c r="F1855" s="211">
        <v>5</v>
      </c>
      <c r="G1855" s="212">
        <v>85</v>
      </c>
      <c r="H1855" s="212">
        <f t="shared" si="111"/>
        <v>425</v>
      </c>
      <c r="I1855" s="37">
        <v>0</v>
      </c>
      <c r="J1855" s="5">
        <f t="shared" si="112"/>
        <v>425</v>
      </c>
      <c r="K1855" s="4" t="s">
        <v>126</v>
      </c>
      <c r="L1855" s="210"/>
      <c r="M1855" s="213"/>
    </row>
    <row r="1856" spans="1:13" x14ac:dyDescent="0.2">
      <c r="A1856" s="232" t="s">
        <v>2414</v>
      </c>
      <c r="B1856" s="178">
        <f t="shared" si="110"/>
        <v>46282</v>
      </c>
      <c r="C1856" s="4" t="s">
        <v>9567</v>
      </c>
      <c r="D1856" s="210" t="s">
        <v>1309</v>
      </c>
      <c r="E1856" s="210" t="s">
        <v>125</v>
      </c>
      <c r="F1856" s="211">
        <v>10</v>
      </c>
      <c r="G1856" s="212">
        <v>85</v>
      </c>
      <c r="H1856" s="212">
        <f t="shared" si="111"/>
        <v>850</v>
      </c>
      <c r="I1856" s="37">
        <v>0</v>
      </c>
      <c r="J1856" s="5">
        <f t="shared" si="112"/>
        <v>850</v>
      </c>
      <c r="K1856" s="4" t="s">
        <v>126</v>
      </c>
      <c r="L1856" s="210"/>
      <c r="M1856" s="213"/>
    </row>
    <row r="1857" spans="1:13" x14ac:dyDescent="0.2">
      <c r="A1857" s="232" t="s">
        <v>2414</v>
      </c>
      <c r="B1857" s="178">
        <f t="shared" si="110"/>
        <v>46282</v>
      </c>
      <c r="C1857" s="4" t="s">
        <v>9568</v>
      </c>
      <c r="D1857" s="210" t="s">
        <v>145</v>
      </c>
      <c r="E1857" s="210" t="s">
        <v>125</v>
      </c>
      <c r="F1857" s="211">
        <v>22</v>
      </c>
      <c r="G1857" s="212">
        <v>95</v>
      </c>
      <c r="H1857" s="212">
        <f t="shared" si="111"/>
        <v>2090</v>
      </c>
      <c r="I1857" s="37">
        <v>0</v>
      </c>
      <c r="J1857" s="5">
        <f t="shared" si="112"/>
        <v>2090</v>
      </c>
      <c r="K1857" s="4" t="s">
        <v>126</v>
      </c>
      <c r="L1857" s="210"/>
      <c r="M1857" s="213"/>
    </row>
    <row r="1858" spans="1:13" x14ac:dyDescent="0.2">
      <c r="A1858" s="232" t="s">
        <v>2414</v>
      </c>
      <c r="B1858" s="178">
        <f t="shared" si="110"/>
        <v>46282</v>
      </c>
      <c r="C1858" s="4" t="s">
        <v>9569</v>
      </c>
      <c r="D1858" s="210" t="s">
        <v>147</v>
      </c>
      <c r="E1858" s="210" t="s">
        <v>125</v>
      </c>
      <c r="F1858" s="211">
        <v>34</v>
      </c>
      <c r="G1858" s="212">
        <v>85</v>
      </c>
      <c r="H1858" s="212">
        <f t="shared" si="111"/>
        <v>2890</v>
      </c>
      <c r="I1858" s="37">
        <v>0</v>
      </c>
      <c r="J1858" s="5">
        <f t="shared" si="112"/>
        <v>2890</v>
      </c>
      <c r="K1858" s="4" t="s">
        <v>126</v>
      </c>
      <c r="L1858" s="210"/>
      <c r="M1858" s="213"/>
    </row>
    <row r="1859" spans="1:13" x14ac:dyDescent="0.2">
      <c r="A1859" s="232" t="s">
        <v>2414</v>
      </c>
      <c r="B1859" s="178">
        <f t="shared" si="110"/>
        <v>46282</v>
      </c>
      <c r="C1859" s="4" t="s">
        <v>9570</v>
      </c>
      <c r="D1859" s="210" t="s">
        <v>151</v>
      </c>
      <c r="E1859" s="210" t="s">
        <v>125</v>
      </c>
      <c r="F1859" s="211">
        <v>4</v>
      </c>
      <c r="G1859" s="212">
        <v>85</v>
      </c>
      <c r="H1859" s="212">
        <f t="shared" si="111"/>
        <v>340</v>
      </c>
      <c r="I1859" s="37">
        <v>0</v>
      </c>
      <c r="J1859" s="5">
        <f t="shared" si="112"/>
        <v>340</v>
      </c>
      <c r="K1859" s="4" t="s">
        <v>126</v>
      </c>
      <c r="L1859" s="210"/>
      <c r="M1859" s="213"/>
    </row>
    <row r="1860" spans="1:13" x14ac:dyDescent="0.2">
      <c r="A1860" s="232" t="s">
        <v>2414</v>
      </c>
      <c r="B1860" s="178">
        <f t="shared" si="110"/>
        <v>46282</v>
      </c>
      <c r="C1860" s="4" t="s">
        <v>9573</v>
      </c>
      <c r="D1860" s="4" t="s">
        <v>533</v>
      </c>
      <c r="E1860" s="210" t="s">
        <v>125</v>
      </c>
      <c r="F1860" s="36">
        <v>0.5</v>
      </c>
      <c r="G1860" s="5">
        <v>90</v>
      </c>
      <c r="H1860" s="107">
        <f t="shared" si="111"/>
        <v>45</v>
      </c>
      <c r="I1860" s="37">
        <v>0</v>
      </c>
      <c r="J1860" s="5">
        <f t="shared" si="112"/>
        <v>45</v>
      </c>
      <c r="K1860" s="4" t="s">
        <v>126</v>
      </c>
      <c r="L1860" s="4" t="s">
        <v>127</v>
      </c>
      <c r="M1860" s="152">
        <f>H1860-J1860</f>
        <v>0</v>
      </c>
    </row>
    <row r="1861" spans="1:13" x14ac:dyDescent="0.2">
      <c r="A1861" s="232" t="s">
        <v>2414</v>
      </c>
      <c r="B1861" s="178">
        <f t="shared" si="107"/>
        <v>46282</v>
      </c>
      <c r="C1861" s="4" t="s">
        <v>9571</v>
      </c>
      <c r="D1861" s="210" t="s">
        <v>153</v>
      </c>
      <c r="E1861" s="210" t="s">
        <v>125</v>
      </c>
      <c r="F1861" s="211">
        <v>7</v>
      </c>
      <c r="G1861" s="212">
        <v>100</v>
      </c>
      <c r="H1861" s="212">
        <f t="shared" ref="H1861:H1878" si="113">IF($F1861="","",$F1861*$G1861)</f>
        <v>700</v>
      </c>
      <c r="I1861" s="37">
        <v>0</v>
      </c>
      <c r="J1861" s="5">
        <f t="shared" ref="J1861:J1878" si="114">IF($F1861="","",$H1861*(1-$I1861/100))</f>
        <v>700</v>
      </c>
      <c r="K1861" s="4" t="s">
        <v>126</v>
      </c>
      <c r="L1861" s="210"/>
      <c r="M1861" s="213"/>
    </row>
    <row r="1862" spans="1:13" x14ac:dyDescent="0.2">
      <c r="A1862" s="232" t="s">
        <v>2414</v>
      </c>
      <c r="B1862" s="178">
        <f t="shared" si="107"/>
        <v>46282</v>
      </c>
      <c r="C1862" s="4" t="s">
        <v>9572</v>
      </c>
      <c r="D1862" s="210" t="s">
        <v>153</v>
      </c>
      <c r="E1862" s="210" t="s">
        <v>125</v>
      </c>
      <c r="F1862" s="211">
        <v>2</v>
      </c>
      <c r="G1862" s="212">
        <v>100</v>
      </c>
      <c r="H1862" s="212">
        <f t="shared" si="113"/>
        <v>200</v>
      </c>
      <c r="I1862" s="37">
        <v>0</v>
      </c>
      <c r="J1862" s="5">
        <f t="shared" si="114"/>
        <v>200</v>
      </c>
      <c r="K1862" s="4" t="s">
        <v>126</v>
      </c>
      <c r="L1862" s="210"/>
      <c r="M1862" s="213"/>
    </row>
    <row r="1863" spans="1:13" x14ac:dyDescent="0.2">
      <c r="A1863" s="232" t="s">
        <v>2415</v>
      </c>
      <c r="B1863" s="178">
        <f t="shared" si="107"/>
        <v>46283</v>
      </c>
      <c r="C1863" s="4" t="s">
        <v>9576</v>
      </c>
      <c r="D1863" s="210" t="s">
        <v>1302</v>
      </c>
      <c r="E1863" s="210" t="s">
        <v>125</v>
      </c>
      <c r="F1863" s="211">
        <v>60</v>
      </c>
      <c r="G1863" s="212">
        <v>85</v>
      </c>
      <c r="H1863" s="212">
        <f t="shared" si="113"/>
        <v>5100</v>
      </c>
      <c r="I1863" s="37">
        <v>0</v>
      </c>
      <c r="J1863" s="5">
        <f t="shared" si="114"/>
        <v>5100</v>
      </c>
      <c r="K1863" s="4" t="s">
        <v>126</v>
      </c>
      <c r="L1863" s="210"/>
      <c r="M1863" s="213"/>
    </row>
    <row r="1864" spans="1:13" x14ac:dyDescent="0.2">
      <c r="A1864" s="232" t="s">
        <v>2415</v>
      </c>
      <c r="B1864" s="178">
        <f t="shared" si="107"/>
        <v>46283</v>
      </c>
      <c r="C1864" s="4" t="s">
        <v>9576</v>
      </c>
      <c r="D1864" s="210" t="s">
        <v>1302</v>
      </c>
      <c r="E1864" s="210" t="s">
        <v>131</v>
      </c>
      <c r="F1864" s="211">
        <v>1</v>
      </c>
      <c r="G1864" s="212">
        <v>80</v>
      </c>
      <c r="H1864" s="212">
        <f t="shared" si="113"/>
        <v>80</v>
      </c>
      <c r="I1864" s="37">
        <v>0</v>
      </c>
      <c r="J1864" s="5">
        <f t="shared" si="114"/>
        <v>80</v>
      </c>
      <c r="K1864" s="4" t="s">
        <v>126</v>
      </c>
      <c r="L1864" s="210"/>
      <c r="M1864" s="213"/>
    </row>
    <row r="1865" spans="1:13" x14ac:dyDescent="0.2">
      <c r="A1865" s="232" t="s">
        <v>2415</v>
      </c>
      <c r="B1865" s="178">
        <f t="shared" si="107"/>
        <v>46283</v>
      </c>
      <c r="C1865" s="4" t="s">
        <v>9577</v>
      </c>
      <c r="D1865" s="210" t="s">
        <v>1305</v>
      </c>
      <c r="E1865" s="210" t="s">
        <v>125</v>
      </c>
      <c r="F1865" s="211">
        <v>45</v>
      </c>
      <c r="G1865" s="212">
        <v>85</v>
      </c>
      <c r="H1865" s="212">
        <f t="shared" si="113"/>
        <v>3825</v>
      </c>
      <c r="I1865" s="37">
        <v>0</v>
      </c>
      <c r="J1865" s="5">
        <f t="shared" si="114"/>
        <v>3825</v>
      </c>
      <c r="K1865" s="4" t="s">
        <v>126</v>
      </c>
      <c r="L1865" s="210"/>
      <c r="M1865" s="213"/>
    </row>
    <row r="1866" spans="1:13" x14ac:dyDescent="0.2">
      <c r="A1866" s="232" t="s">
        <v>2415</v>
      </c>
      <c r="B1866" s="178">
        <f t="shared" si="107"/>
        <v>46283</v>
      </c>
      <c r="C1866" s="4" t="s">
        <v>9578</v>
      </c>
      <c r="D1866" s="210" t="s">
        <v>134</v>
      </c>
      <c r="E1866" s="210" t="s">
        <v>125</v>
      </c>
      <c r="F1866" s="211">
        <v>10</v>
      </c>
      <c r="G1866" s="212">
        <v>85</v>
      </c>
      <c r="H1866" s="212">
        <f t="shared" si="113"/>
        <v>850</v>
      </c>
      <c r="I1866" s="37">
        <v>0</v>
      </c>
      <c r="J1866" s="5">
        <f t="shared" si="114"/>
        <v>850</v>
      </c>
      <c r="K1866" s="4" t="s">
        <v>126</v>
      </c>
      <c r="L1866" s="210"/>
      <c r="M1866" s="213"/>
    </row>
    <row r="1867" spans="1:13" x14ac:dyDescent="0.2">
      <c r="A1867" s="232" t="s">
        <v>2415</v>
      </c>
      <c r="B1867" s="178">
        <f t="shared" si="107"/>
        <v>46283</v>
      </c>
      <c r="C1867" s="4" t="s">
        <v>9579</v>
      </c>
      <c r="D1867" s="210" t="s">
        <v>9103</v>
      </c>
      <c r="E1867" s="210" t="s">
        <v>125</v>
      </c>
      <c r="F1867" s="211">
        <v>20</v>
      </c>
      <c r="G1867" s="212">
        <v>85</v>
      </c>
      <c r="H1867" s="212">
        <f t="shared" si="113"/>
        <v>1700</v>
      </c>
      <c r="I1867" s="37">
        <v>0</v>
      </c>
      <c r="J1867" s="5">
        <f t="shared" si="114"/>
        <v>1700</v>
      </c>
      <c r="K1867" s="4" t="s">
        <v>126</v>
      </c>
      <c r="L1867" s="210"/>
      <c r="M1867" s="213"/>
    </row>
    <row r="1868" spans="1:13" x14ac:dyDescent="0.2">
      <c r="A1868" s="232" t="s">
        <v>2415</v>
      </c>
      <c r="B1868" s="178">
        <f t="shared" si="107"/>
        <v>46283</v>
      </c>
      <c r="C1868" s="4" t="s">
        <v>9580</v>
      </c>
      <c r="D1868" s="210" t="s">
        <v>1309</v>
      </c>
      <c r="E1868" s="210" t="s">
        <v>125</v>
      </c>
      <c r="F1868" s="211">
        <v>12</v>
      </c>
      <c r="G1868" s="212">
        <v>85</v>
      </c>
      <c r="H1868" s="212">
        <f t="shared" si="113"/>
        <v>1020</v>
      </c>
      <c r="I1868" s="37">
        <v>0</v>
      </c>
      <c r="J1868" s="5">
        <f t="shared" si="114"/>
        <v>1020</v>
      </c>
      <c r="K1868" s="4" t="s">
        <v>126</v>
      </c>
      <c r="L1868" s="210"/>
      <c r="M1868" s="213"/>
    </row>
    <row r="1869" spans="1:13" x14ac:dyDescent="0.2">
      <c r="A1869" s="232" t="s">
        <v>2415</v>
      </c>
      <c r="B1869" s="178">
        <f t="shared" si="107"/>
        <v>46283</v>
      </c>
      <c r="C1869" s="4" t="s">
        <v>9581</v>
      </c>
      <c r="D1869" s="210" t="s">
        <v>1310</v>
      </c>
      <c r="E1869" s="210" t="s">
        <v>125</v>
      </c>
      <c r="F1869" s="211">
        <v>10</v>
      </c>
      <c r="G1869" s="212">
        <v>85</v>
      </c>
      <c r="H1869" s="212">
        <f t="shared" si="113"/>
        <v>850</v>
      </c>
      <c r="I1869" s="37">
        <v>0</v>
      </c>
      <c r="J1869" s="5">
        <f t="shared" si="114"/>
        <v>850</v>
      </c>
      <c r="K1869" s="4" t="s">
        <v>126</v>
      </c>
      <c r="L1869" s="210"/>
      <c r="M1869" s="213"/>
    </row>
    <row r="1870" spans="1:13" x14ac:dyDescent="0.2">
      <c r="A1870" s="232" t="s">
        <v>2415</v>
      </c>
      <c r="B1870" s="178">
        <f t="shared" si="107"/>
        <v>46283</v>
      </c>
      <c r="C1870" s="4" t="s">
        <v>9582</v>
      </c>
      <c r="D1870" s="210" t="s">
        <v>9103</v>
      </c>
      <c r="E1870" s="210" t="s">
        <v>125</v>
      </c>
      <c r="F1870" s="211">
        <v>3.5</v>
      </c>
      <c r="G1870" s="212">
        <v>86</v>
      </c>
      <c r="H1870" s="212">
        <f t="shared" si="113"/>
        <v>301</v>
      </c>
      <c r="I1870" s="37">
        <v>0</v>
      </c>
      <c r="J1870" s="5">
        <f t="shared" si="114"/>
        <v>301</v>
      </c>
      <c r="K1870" s="4" t="s">
        <v>126</v>
      </c>
      <c r="L1870" s="210"/>
      <c r="M1870" s="213"/>
    </row>
    <row r="1871" spans="1:13" x14ac:dyDescent="0.2">
      <c r="A1871" s="232" t="s">
        <v>2415</v>
      </c>
      <c r="B1871" s="178">
        <f t="shared" si="107"/>
        <v>46283</v>
      </c>
      <c r="C1871" s="4" t="s">
        <v>9583</v>
      </c>
      <c r="D1871" s="210" t="s">
        <v>141</v>
      </c>
      <c r="E1871" s="210" t="s">
        <v>125</v>
      </c>
      <c r="F1871" s="211">
        <v>20</v>
      </c>
      <c r="G1871" s="212">
        <v>86</v>
      </c>
      <c r="H1871" s="212">
        <f t="shared" si="113"/>
        <v>1720</v>
      </c>
      <c r="I1871" s="37">
        <v>0</v>
      </c>
      <c r="J1871" s="5">
        <f t="shared" si="114"/>
        <v>1720</v>
      </c>
      <c r="K1871" s="4" t="s">
        <v>126</v>
      </c>
      <c r="L1871" s="210"/>
      <c r="M1871" s="213"/>
    </row>
    <row r="1872" spans="1:13" x14ac:dyDescent="0.2">
      <c r="A1872" s="232" t="s">
        <v>2415</v>
      </c>
      <c r="B1872" s="178">
        <f t="shared" si="107"/>
        <v>46283</v>
      </c>
      <c r="C1872" s="4" t="s">
        <v>9584</v>
      </c>
      <c r="D1872" s="210" t="s">
        <v>1307</v>
      </c>
      <c r="E1872" s="210" t="s">
        <v>125</v>
      </c>
      <c r="F1872" s="211">
        <v>40</v>
      </c>
      <c r="G1872" s="212">
        <v>86</v>
      </c>
      <c r="H1872" s="212">
        <f t="shared" si="113"/>
        <v>3440</v>
      </c>
      <c r="I1872" s="37">
        <v>0</v>
      </c>
      <c r="J1872" s="5">
        <f t="shared" si="114"/>
        <v>3440</v>
      </c>
      <c r="K1872" s="4" t="s">
        <v>126</v>
      </c>
      <c r="L1872" s="210"/>
      <c r="M1872" s="213"/>
    </row>
    <row r="1873" spans="1:13" x14ac:dyDescent="0.2">
      <c r="A1873" s="232" t="s">
        <v>2415</v>
      </c>
      <c r="B1873" s="178">
        <f t="shared" si="107"/>
        <v>46283</v>
      </c>
      <c r="C1873" s="4" t="s">
        <v>9584</v>
      </c>
      <c r="D1873" s="210" t="s">
        <v>1307</v>
      </c>
      <c r="E1873" s="210" t="s">
        <v>125</v>
      </c>
      <c r="F1873" s="211">
        <v>10</v>
      </c>
      <c r="G1873" s="212">
        <v>85</v>
      </c>
      <c r="H1873" s="212">
        <f t="shared" si="113"/>
        <v>850</v>
      </c>
      <c r="I1873" s="37">
        <v>0</v>
      </c>
      <c r="J1873" s="5">
        <f t="shared" si="114"/>
        <v>850</v>
      </c>
      <c r="K1873" s="4" t="s">
        <v>126</v>
      </c>
      <c r="L1873" s="210"/>
      <c r="M1873" s="213"/>
    </row>
    <row r="1874" spans="1:13" x14ac:dyDescent="0.2">
      <c r="A1874" s="232" t="s">
        <v>2415</v>
      </c>
      <c r="B1874" s="178">
        <f t="shared" si="107"/>
        <v>46283</v>
      </c>
      <c r="C1874" s="4" t="s">
        <v>9585</v>
      </c>
      <c r="D1874" s="210" t="s">
        <v>1312</v>
      </c>
      <c r="E1874" s="210" t="s">
        <v>125</v>
      </c>
      <c r="F1874" s="211">
        <v>15</v>
      </c>
      <c r="G1874" s="212">
        <v>85</v>
      </c>
      <c r="H1874" s="212">
        <f t="shared" si="113"/>
        <v>1275</v>
      </c>
      <c r="I1874" s="37">
        <v>0</v>
      </c>
      <c r="J1874" s="5">
        <f t="shared" si="114"/>
        <v>1275</v>
      </c>
      <c r="K1874" s="4" t="s">
        <v>126</v>
      </c>
      <c r="L1874" s="210"/>
      <c r="M1874" s="213"/>
    </row>
    <row r="1875" spans="1:13" x14ac:dyDescent="0.2">
      <c r="A1875" s="232" t="s">
        <v>2415</v>
      </c>
      <c r="B1875" s="178">
        <f t="shared" si="107"/>
        <v>46283</v>
      </c>
      <c r="C1875" s="4" t="s">
        <v>9586</v>
      </c>
      <c r="D1875" s="210" t="s">
        <v>145</v>
      </c>
      <c r="E1875" s="210" t="s">
        <v>125</v>
      </c>
      <c r="F1875" s="211">
        <v>15</v>
      </c>
      <c r="G1875" s="212">
        <v>85</v>
      </c>
      <c r="H1875" s="212">
        <f t="shared" si="113"/>
        <v>1275</v>
      </c>
      <c r="I1875" s="37">
        <v>0</v>
      </c>
      <c r="J1875" s="5">
        <f t="shared" si="114"/>
        <v>1275</v>
      </c>
      <c r="K1875" s="4" t="s">
        <v>126</v>
      </c>
      <c r="L1875" s="210"/>
      <c r="M1875" s="213"/>
    </row>
    <row r="1876" spans="1:13" x14ac:dyDescent="0.2">
      <c r="A1876" s="232" t="s">
        <v>2415</v>
      </c>
      <c r="B1876" s="178">
        <f t="shared" si="107"/>
        <v>46283</v>
      </c>
      <c r="C1876" s="4" t="s">
        <v>9586</v>
      </c>
      <c r="D1876" s="210" t="s">
        <v>145</v>
      </c>
      <c r="E1876" s="210" t="s">
        <v>125</v>
      </c>
      <c r="F1876" s="211">
        <v>20</v>
      </c>
      <c r="G1876" s="212">
        <v>95</v>
      </c>
      <c r="H1876" s="212">
        <f t="shared" si="113"/>
        <v>1900</v>
      </c>
      <c r="I1876" s="37">
        <v>0</v>
      </c>
      <c r="J1876" s="5">
        <f t="shared" si="114"/>
        <v>1900</v>
      </c>
      <c r="K1876" s="4" t="s">
        <v>126</v>
      </c>
      <c r="L1876" s="210"/>
      <c r="M1876" s="213"/>
    </row>
    <row r="1877" spans="1:13" x14ac:dyDescent="0.2">
      <c r="A1877" s="232" t="s">
        <v>2415</v>
      </c>
      <c r="B1877" s="178">
        <f t="shared" si="107"/>
        <v>46283</v>
      </c>
      <c r="C1877" s="4" t="s">
        <v>9587</v>
      </c>
      <c r="D1877" s="210" t="s">
        <v>1311</v>
      </c>
      <c r="E1877" s="210" t="s">
        <v>125</v>
      </c>
      <c r="F1877" s="211">
        <v>5</v>
      </c>
      <c r="G1877" s="212">
        <v>85</v>
      </c>
      <c r="H1877" s="212">
        <f t="shared" si="113"/>
        <v>425</v>
      </c>
      <c r="I1877" s="37">
        <v>0</v>
      </c>
      <c r="J1877" s="5">
        <f t="shared" si="114"/>
        <v>425</v>
      </c>
      <c r="K1877" s="4" t="s">
        <v>126</v>
      </c>
      <c r="L1877" s="210"/>
      <c r="M1877" s="213"/>
    </row>
    <row r="1878" spans="1:13" x14ac:dyDescent="0.2">
      <c r="A1878" s="232" t="s">
        <v>2415</v>
      </c>
      <c r="B1878" s="178">
        <f t="shared" si="107"/>
        <v>46283</v>
      </c>
      <c r="C1878" s="4" t="s">
        <v>9588</v>
      </c>
      <c r="D1878" s="4" t="s">
        <v>147</v>
      </c>
      <c r="E1878" s="210" t="s">
        <v>125</v>
      </c>
      <c r="F1878" s="36">
        <v>34</v>
      </c>
      <c r="G1878" s="5">
        <v>85</v>
      </c>
      <c r="H1878" s="107">
        <f t="shared" si="113"/>
        <v>2890</v>
      </c>
      <c r="I1878" s="37">
        <v>0</v>
      </c>
      <c r="J1878" s="5">
        <f t="shared" si="114"/>
        <v>2890</v>
      </c>
      <c r="K1878" s="4" t="s">
        <v>126</v>
      </c>
      <c r="L1878" s="4" t="s">
        <v>127</v>
      </c>
      <c r="M1878" s="152">
        <f>H1878-J1878</f>
        <v>0</v>
      </c>
    </row>
    <row r="1879" spans="1:13" x14ac:dyDescent="0.2">
      <c r="A1879" s="232" t="s">
        <v>2415</v>
      </c>
      <c r="B1879" s="178">
        <f t="shared" ref="B1879:B1896" si="115">IF(A1879="","",IF(ISNUMBER(A1879),IFERROR(VLOOKUP(TEXT(A1879,"yyyy/mm/dd"),BSAD,2,FALSE),""),IFERROR(VLOOKUP(A1879,BSAD,2,FALSE),"")))</f>
        <v>46283</v>
      </c>
      <c r="C1879" s="4" t="s">
        <v>9589</v>
      </c>
      <c r="D1879" s="210" t="s">
        <v>151</v>
      </c>
      <c r="E1879" s="210" t="s">
        <v>125</v>
      </c>
      <c r="F1879" s="211">
        <v>4</v>
      </c>
      <c r="G1879" s="212">
        <v>85</v>
      </c>
      <c r="H1879" s="212">
        <f t="shared" ref="H1879:H1896" si="116">IF($F1879="","",$F1879*$G1879)</f>
        <v>340</v>
      </c>
      <c r="I1879" s="37">
        <v>0</v>
      </c>
      <c r="J1879" s="5">
        <f t="shared" ref="J1879:J1896" si="117">IF($F1879="","",$H1879*(1-$I1879/100))</f>
        <v>340</v>
      </c>
      <c r="K1879" s="4" t="s">
        <v>126</v>
      </c>
      <c r="L1879" s="210"/>
      <c r="M1879" s="213"/>
    </row>
    <row r="1880" spans="1:13" x14ac:dyDescent="0.2">
      <c r="A1880" s="232" t="s">
        <v>2415</v>
      </c>
      <c r="B1880" s="178">
        <f t="shared" si="115"/>
        <v>46283</v>
      </c>
      <c r="C1880" s="4" t="s">
        <v>9590</v>
      </c>
      <c r="D1880" s="4" t="s">
        <v>533</v>
      </c>
      <c r="E1880" s="210" t="s">
        <v>125</v>
      </c>
      <c r="F1880" s="211">
        <v>0.5</v>
      </c>
      <c r="G1880" s="212">
        <v>90</v>
      </c>
      <c r="H1880" s="212">
        <f t="shared" si="116"/>
        <v>45</v>
      </c>
      <c r="I1880" s="37">
        <v>0</v>
      </c>
      <c r="J1880" s="5">
        <f t="shared" si="117"/>
        <v>45</v>
      </c>
      <c r="K1880" s="4" t="s">
        <v>126</v>
      </c>
      <c r="L1880" s="210"/>
      <c r="M1880" s="213"/>
    </row>
    <row r="1881" spans="1:13" x14ac:dyDescent="0.2">
      <c r="A1881" s="232" t="s">
        <v>2415</v>
      </c>
      <c r="B1881" s="178">
        <f t="shared" si="115"/>
        <v>46283</v>
      </c>
      <c r="C1881" s="4" t="s">
        <v>9590</v>
      </c>
      <c r="D1881" s="4" t="s">
        <v>533</v>
      </c>
      <c r="E1881" s="210" t="s">
        <v>215</v>
      </c>
      <c r="F1881" s="211">
        <v>0.5</v>
      </c>
      <c r="G1881" s="212">
        <v>800</v>
      </c>
      <c r="H1881" s="212">
        <f t="shared" si="116"/>
        <v>400</v>
      </c>
      <c r="I1881" s="37">
        <v>0</v>
      </c>
      <c r="J1881" s="5">
        <f t="shared" si="117"/>
        <v>400</v>
      </c>
      <c r="K1881" s="4" t="s">
        <v>126</v>
      </c>
      <c r="L1881" s="210"/>
      <c r="M1881" s="213"/>
    </row>
    <row r="1882" spans="1:13" x14ac:dyDescent="0.2">
      <c r="A1882" s="232" t="s">
        <v>2415</v>
      </c>
      <c r="B1882" s="178">
        <f t="shared" si="115"/>
        <v>46283</v>
      </c>
      <c r="C1882" s="4" t="s">
        <v>9574</v>
      </c>
      <c r="D1882" s="210" t="s">
        <v>153</v>
      </c>
      <c r="E1882" s="210" t="s">
        <v>125</v>
      </c>
      <c r="F1882" s="211">
        <v>4.5</v>
      </c>
      <c r="G1882" s="212">
        <v>100</v>
      </c>
      <c r="H1882" s="212">
        <f t="shared" si="116"/>
        <v>450</v>
      </c>
      <c r="I1882" s="37">
        <v>0</v>
      </c>
      <c r="J1882" s="5">
        <f t="shared" si="117"/>
        <v>450</v>
      </c>
      <c r="K1882" s="4" t="s">
        <v>126</v>
      </c>
      <c r="L1882" s="210"/>
      <c r="M1882" s="213"/>
    </row>
    <row r="1883" spans="1:13" x14ac:dyDescent="0.2">
      <c r="A1883" s="232" t="s">
        <v>2416</v>
      </c>
      <c r="B1883" s="178">
        <f t="shared" si="115"/>
        <v>46284</v>
      </c>
      <c r="C1883" s="4" t="s">
        <v>9591</v>
      </c>
      <c r="D1883" s="210" t="s">
        <v>1302</v>
      </c>
      <c r="E1883" s="210" t="s">
        <v>125</v>
      </c>
      <c r="F1883" s="211">
        <v>60</v>
      </c>
      <c r="G1883" s="212">
        <v>85</v>
      </c>
      <c r="H1883" s="212">
        <f t="shared" si="116"/>
        <v>5100</v>
      </c>
      <c r="I1883" s="37">
        <v>0</v>
      </c>
      <c r="J1883" s="5">
        <f t="shared" si="117"/>
        <v>5100</v>
      </c>
      <c r="K1883" s="4" t="s">
        <v>126</v>
      </c>
      <c r="L1883" s="210"/>
      <c r="M1883" s="213"/>
    </row>
    <row r="1884" spans="1:13" x14ac:dyDescent="0.2">
      <c r="A1884" s="232" t="s">
        <v>2416</v>
      </c>
      <c r="B1884" s="178">
        <f t="shared" si="115"/>
        <v>46284</v>
      </c>
      <c r="C1884" s="4" t="s">
        <v>9591</v>
      </c>
      <c r="D1884" s="210" t="s">
        <v>1302</v>
      </c>
      <c r="E1884" s="210" t="s">
        <v>131</v>
      </c>
      <c r="F1884" s="211">
        <v>1</v>
      </c>
      <c r="G1884" s="212">
        <v>80</v>
      </c>
      <c r="H1884" s="212">
        <f t="shared" si="116"/>
        <v>80</v>
      </c>
      <c r="I1884" s="37">
        <v>0</v>
      </c>
      <c r="J1884" s="5">
        <f t="shared" si="117"/>
        <v>80</v>
      </c>
      <c r="K1884" s="4" t="s">
        <v>126</v>
      </c>
      <c r="L1884" s="210"/>
      <c r="M1884" s="213"/>
    </row>
    <row r="1885" spans="1:13" x14ac:dyDescent="0.2">
      <c r="A1885" s="232" t="s">
        <v>2416</v>
      </c>
      <c r="B1885" s="178">
        <f t="shared" si="115"/>
        <v>46284</v>
      </c>
      <c r="C1885" s="4" t="s">
        <v>9592</v>
      </c>
      <c r="D1885" s="210" t="s">
        <v>1305</v>
      </c>
      <c r="E1885" s="210" t="s">
        <v>125</v>
      </c>
      <c r="F1885" s="211">
        <v>40</v>
      </c>
      <c r="G1885" s="212">
        <v>85</v>
      </c>
      <c r="H1885" s="212">
        <f t="shared" si="116"/>
        <v>3400</v>
      </c>
      <c r="I1885" s="37">
        <v>0</v>
      </c>
      <c r="J1885" s="5">
        <f t="shared" si="117"/>
        <v>3400</v>
      </c>
      <c r="K1885" s="4" t="s">
        <v>126</v>
      </c>
      <c r="L1885" s="210"/>
      <c r="M1885" s="213"/>
    </row>
    <row r="1886" spans="1:13" x14ac:dyDescent="0.2">
      <c r="A1886" s="232" t="s">
        <v>2416</v>
      </c>
      <c r="B1886" s="178">
        <f t="shared" si="115"/>
        <v>46284</v>
      </c>
      <c r="C1886" s="4" t="s">
        <v>9593</v>
      </c>
      <c r="D1886" s="210" t="s">
        <v>1306</v>
      </c>
      <c r="E1886" s="210" t="s">
        <v>125</v>
      </c>
      <c r="F1886" s="211">
        <v>30</v>
      </c>
      <c r="G1886" s="212">
        <v>85</v>
      </c>
      <c r="H1886" s="212">
        <f t="shared" si="116"/>
        <v>2550</v>
      </c>
      <c r="I1886" s="37">
        <v>0</v>
      </c>
      <c r="J1886" s="5">
        <f t="shared" si="117"/>
        <v>2550</v>
      </c>
      <c r="K1886" s="4" t="s">
        <v>126</v>
      </c>
      <c r="L1886" s="210"/>
      <c r="M1886" s="213"/>
    </row>
    <row r="1887" spans="1:13" x14ac:dyDescent="0.2">
      <c r="A1887" s="232" t="s">
        <v>2416</v>
      </c>
      <c r="B1887" s="178">
        <f t="shared" si="115"/>
        <v>46284</v>
      </c>
      <c r="C1887" s="4" t="s">
        <v>9594</v>
      </c>
      <c r="D1887" s="210" t="s">
        <v>1307</v>
      </c>
      <c r="E1887" s="210" t="s">
        <v>125</v>
      </c>
      <c r="F1887" s="211">
        <v>40</v>
      </c>
      <c r="G1887" s="212">
        <v>86</v>
      </c>
      <c r="H1887" s="212">
        <f t="shared" si="116"/>
        <v>3440</v>
      </c>
      <c r="I1887" s="37">
        <v>0</v>
      </c>
      <c r="J1887" s="5">
        <f t="shared" si="117"/>
        <v>3440</v>
      </c>
      <c r="K1887" s="4" t="s">
        <v>126</v>
      </c>
      <c r="L1887" s="210"/>
      <c r="M1887" s="213"/>
    </row>
    <row r="1888" spans="1:13" x14ac:dyDescent="0.2">
      <c r="A1888" s="232" t="s">
        <v>2416</v>
      </c>
      <c r="B1888" s="178">
        <f t="shared" si="115"/>
        <v>46284</v>
      </c>
      <c r="C1888" s="4" t="s">
        <v>9594</v>
      </c>
      <c r="D1888" s="210" t="s">
        <v>1307</v>
      </c>
      <c r="E1888" s="210" t="s">
        <v>125</v>
      </c>
      <c r="F1888" s="211">
        <v>30</v>
      </c>
      <c r="G1888" s="212">
        <v>85</v>
      </c>
      <c r="H1888" s="212">
        <f t="shared" si="116"/>
        <v>2550</v>
      </c>
      <c r="I1888" s="37">
        <v>0</v>
      </c>
      <c r="J1888" s="5">
        <f t="shared" si="117"/>
        <v>2550</v>
      </c>
      <c r="K1888" s="4" t="s">
        <v>126</v>
      </c>
      <c r="L1888" s="210"/>
      <c r="M1888" s="213"/>
    </row>
    <row r="1889" spans="1:13" x14ac:dyDescent="0.2">
      <c r="A1889" s="232" t="s">
        <v>2416</v>
      </c>
      <c r="B1889" s="178">
        <f t="shared" si="115"/>
        <v>46284</v>
      </c>
      <c r="C1889" s="4" t="s">
        <v>9594</v>
      </c>
      <c r="D1889" s="210" t="s">
        <v>1307</v>
      </c>
      <c r="E1889" s="210" t="s">
        <v>131</v>
      </c>
      <c r="F1889" s="211">
        <v>1</v>
      </c>
      <c r="G1889" s="212">
        <v>80</v>
      </c>
      <c r="H1889" s="212">
        <f t="shared" si="116"/>
        <v>80</v>
      </c>
      <c r="I1889" s="37">
        <v>0</v>
      </c>
      <c r="J1889" s="5">
        <f t="shared" si="117"/>
        <v>80</v>
      </c>
      <c r="K1889" s="4" t="s">
        <v>126</v>
      </c>
      <c r="L1889" s="210"/>
      <c r="M1889" s="213"/>
    </row>
    <row r="1890" spans="1:13" x14ac:dyDescent="0.2">
      <c r="A1890" s="232" t="s">
        <v>2416</v>
      </c>
      <c r="B1890" s="178">
        <f t="shared" si="115"/>
        <v>46284</v>
      </c>
      <c r="C1890" s="4" t="s">
        <v>9595</v>
      </c>
      <c r="D1890" s="210" t="s">
        <v>1312</v>
      </c>
      <c r="E1890" s="210" t="s">
        <v>125</v>
      </c>
      <c r="F1890" s="211">
        <v>15</v>
      </c>
      <c r="G1890" s="212">
        <v>85</v>
      </c>
      <c r="H1890" s="212">
        <f t="shared" si="116"/>
        <v>1275</v>
      </c>
      <c r="I1890" s="37">
        <v>0</v>
      </c>
      <c r="J1890" s="5">
        <f t="shared" si="117"/>
        <v>1275</v>
      </c>
      <c r="K1890" s="4" t="s">
        <v>126</v>
      </c>
      <c r="L1890" s="210"/>
      <c r="M1890" s="213"/>
    </row>
    <row r="1891" spans="1:13" x14ac:dyDescent="0.2">
      <c r="A1891" s="232" t="s">
        <v>2416</v>
      </c>
      <c r="B1891" s="178">
        <f t="shared" si="115"/>
        <v>46284</v>
      </c>
      <c r="C1891" s="4" t="s">
        <v>9596</v>
      </c>
      <c r="D1891" s="210" t="s">
        <v>141</v>
      </c>
      <c r="E1891" s="210" t="s">
        <v>125</v>
      </c>
      <c r="F1891" s="211">
        <v>25</v>
      </c>
      <c r="G1891" s="212">
        <v>86</v>
      </c>
      <c r="H1891" s="212">
        <f t="shared" si="116"/>
        <v>2150</v>
      </c>
      <c r="I1891" s="37">
        <v>0</v>
      </c>
      <c r="J1891" s="5">
        <f t="shared" si="117"/>
        <v>2150</v>
      </c>
      <c r="K1891" s="4" t="s">
        <v>126</v>
      </c>
      <c r="L1891" s="210"/>
      <c r="M1891" s="213"/>
    </row>
    <row r="1892" spans="1:13" x14ac:dyDescent="0.2">
      <c r="A1892" s="232" t="s">
        <v>2416</v>
      </c>
      <c r="B1892" s="178">
        <f t="shared" si="115"/>
        <v>46284</v>
      </c>
      <c r="C1892" s="4" t="s">
        <v>9597</v>
      </c>
      <c r="D1892" s="210" t="s">
        <v>139</v>
      </c>
      <c r="E1892" s="210" t="s">
        <v>125</v>
      </c>
      <c r="F1892" s="211">
        <v>3.5</v>
      </c>
      <c r="G1892" s="212">
        <v>86</v>
      </c>
      <c r="H1892" s="212">
        <f t="shared" si="116"/>
        <v>301</v>
      </c>
      <c r="I1892" s="37">
        <v>0</v>
      </c>
      <c r="J1892" s="5">
        <f t="shared" si="117"/>
        <v>301</v>
      </c>
      <c r="K1892" s="4" t="s">
        <v>126</v>
      </c>
      <c r="L1892" s="210"/>
      <c r="M1892" s="213"/>
    </row>
    <row r="1893" spans="1:13" x14ac:dyDescent="0.2">
      <c r="A1893" s="232" t="s">
        <v>2416</v>
      </c>
      <c r="B1893" s="178">
        <f t="shared" si="115"/>
        <v>46284</v>
      </c>
      <c r="C1893" s="4" t="s">
        <v>9598</v>
      </c>
      <c r="D1893" s="210" t="s">
        <v>1310</v>
      </c>
      <c r="E1893" s="210" t="s">
        <v>125</v>
      </c>
      <c r="F1893" s="211">
        <v>10</v>
      </c>
      <c r="G1893" s="212">
        <v>85</v>
      </c>
      <c r="H1893" s="212">
        <f t="shared" si="116"/>
        <v>850</v>
      </c>
      <c r="I1893" s="37">
        <v>0</v>
      </c>
      <c r="J1893" s="5">
        <f t="shared" si="117"/>
        <v>850</v>
      </c>
      <c r="K1893" s="4" t="s">
        <v>126</v>
      </c>
      <c r="L1893" s="210"/>
      <c r="M1893" s="213"/>
    </row>
    <row r="1894" spans="1:13" x14ac:dyDescent="0.2">
      <c r="A1894" s="232" t="s">
        <v>2416</v>
      </c>
      <c r="B1894" s="178">
        <f t="shared" si="115"/>
        <v>46284</v>
      </c>
      <c r="C1894" s="4" t="s">
        <v>9599</v>
      </c>
      <c r="D1894" s="210" t="s">
        <v>145</v>
      </c>
      <c r="E1894" s="210" t="s">
        <v>125</v>
      </c>
      <c r="F1894" s="211">
        <v>20</v>
      </c>
      <c r="G1894" s="212">
        <v>95</v>
      </c>
      <c r="H1894" s="212">
        <f t="shared" si="116"/>
        <v>1900</v>
      </c>
      <c r="I1894" s="37">
        <v>0</v>
      </c>
      <c r="J1894" s="5">
        <f t="shared" si="117"/>
        <v>1900</v>
      </c>
      <c r="K1894" s="4" t="s">
        <v>126</v>
      </c>
      <c r="L1894" s="210"/>
      <c r="M1894" s="213"/>
    </row>
    <row r="1895" spans="1:13" x14ac:dyDescent="0.2">
      <c r="A1895" s="232" t="s">
        <v>2416</v>
      </c>
      <c r="B1895" s="178">
        <f t="shared" si="115"/>
        <v>46284</v>
      </c>
      <c r="C1895" s="4" t="s">
        <v>9600</v>
      </c>
      <c r="D1895" s="210" t="s">
        <v>1311</v>
      </c>
      <c r="E1895" s="210" t="s">
        <v>125</v>
      </c>
      <c r="F1895" s="211">
        <v>5</v>
      </c>
      <c r="G1895" s="212">
        <v>85</v>
      </c>
      <c r="H1895" s="212">
        <f t="shared" si="116"/>
        <v>425</v>
      </c>
      <c r="I1895" s="37">
        <v>0</v>
      </c>
      <c r="J1895" s="5">
        <f t="shared" si="117"/>
        <v>425</v>
      </c>
      <c r="K1895" s="4" t="s">
        <v>126</v>
      </c>
      <c r="L1895" s="210"/>
      <c r="M1895" s="213"/>
    </row>
    <row r="1896" spans="1:13" x14ac:dyDescent="0.2">
      <c r="A1896" s="232" t="s">
        <v>2416</v>
      </c>
      <c r="B1896" s="178">
        <f t="shared" si="115"/>
        <v>46284</v>
      </c>
      <c r="C1896" s="4" t="s">
        <v>9601</v>
      </c>
      <c r="D1896" s="4" t="s">
        <v>147</v>
      </c>
      <c r="E1896" s="210" t="s">
        <v>125</v>
      </c>
      <c r="F1896" s="36">
        <v>34</v>
      </c>
      <c r="G1896" s="5">
        <v>85</v>
      </c>
      <c r="H1896" s="212">
        <f t="shared" si="116"/>
        <v>2890</v>
      </c>
      <c r="I1896" s="37">
        <v>0</v>
      </c>
      <c r="J1896" s="5">
        <f t="shared" si="117"/>
        <v>2890</v>
      </c>
      <c r="K1896" s="4" t="s">
        <v>126</v>
      </c>
      <c r="L1896" s="4" t="s">
        <v>127</v>
      </c>
      <c r="M1896" s="152">
        <f>H1896-J1896</f>
        <v>0</v>
      </c>
    </row>
    <row r="1897" spans="1:13" x14ac:dyDescent="0.2">
      <c r="A1897" s="232" t="s">
        <v>2416</v>
      </c>
      <c r="B1897" s="178">
        <f t="shared" si="107"/>
        <v>46284</v>
      </c>
      <c r="C1897" s="4" t="s">
        <v>9602</v>
      </c>
      <c r="D1897" s="210" t="s">
        <v>151</v>
      </c>
      <c r="E1897" s="210" t="s">
        <v>125</v>
      </c>
      <c r="F1897" s="211">
        <v>5</v>
      </c>
      <c r="G1897" s="212">
        <v>85</v>
      </c>
      <c r="H1897" s="212">
        <f t="shared" ref="H1897:H1916" si="118">IF($F1897="","",$F1897*$G1897)</f>
        <v>425</v>
      </c>
      <c r="I1897" s="37">
        <v>0</v>
      </c>
      <c r="J1897" s="5">
        <f t="shared" ref="J1897:J1915" si="119">IF($F1897="","",$H1897*(1-$I1897/100))</f>
        <v>425</v>
      </c>
      <c r="K1897" s="4" t="s">
        <v>126</v>
      </c>
      <c r="L1897" s="210"/>
      <c r="M1897" s="213"/>
    </row>
    <row r="1898" spans="1:13" x14ac:dyDescent="0.2">
      <c r="A1898" s="232" t="s">
        <v>2416</v>
      </c>
      <c r="B1898" s="178">
        <f t="shared" si="107"/>
        <v>46284</v>
      </c>
      <c r="C1898" s="4" t="s">
        <v>9603</v>
      </c>
      <c r="D1898" s="210" t="s">
        <v>264</v>
      </c>
      <c r="E1898" s="210" t="s">
        <v>125</v>
      </c>
      <c r="F1898" s="211">
        <v>1</v>
      </c>
      <c r="G1898" s="212">
        <v>100</v>
      </c>
      <c r="H1898" s="212">
        <f t="shared" si="118"/>
        <v>100</v>
      </c>
      <c r="I1898" s="37">
        <v>0</v>
      </c>
      <c r="J1898" s="5">
        <f t="shared" si="119"/>
        <v>100</v>
      </c>
      <c r="K1898" s="4" t="s">
        <v>126</v>
      </c>
      <c r="L1898" s="210"/>
      <c r="M1898" s="213"/>
    </row>
    <row r="1899" spans="1:13" x14ac:dyDescent="0.2">
      <c r="A1899" s="232" t="s">
        <v>2416</v>
      </c>
      <c r="B1899" s="178">
        <f t="shared" ref="B1899" si="120">IF(A1899="","",IF(ISNUMBER(A1899),IFERROR(VLOOKUP(TEXT(A1899,"yyyy/mm/dd"),BSAD,2,FALSE),""),IFERROR(VLOOKUP(A1899,BSAD,2,FALSE),"")))</f>
        <v>46284</v>
      </c>
      <c r="C1899" s="4" t="s">
        <v>9604</v>
      </c>
      <c r="D1899" s="210" t="s">
        <v>1309</v>
      </c>
      <c r="E1899" s="210" t="s">
        <v>125</v>
      </c>
      <c r="F1899" s="211">
        <v>10</v>
      </c>
      <c r="G1899" s="212">
        <v>85</v>
      </c>
      <c r="H1899" s="212">
        <f t="shared" si="118"/>
        <v>850</v>
      </c>
      <c r="I1899" s="37">
        <v>0</v>
      </c>
      <c r="J1899" s="5">
        <f t="shared" si="119"/>
        <v>850</v>
      </c>
      <c r="K1899" s="4" t="s">
        <v>126</v>
      </c>
      <c r="L1899" s="210"/>
      <c r="M1899" s="213"/>
    </row>
    <row r="1900" spans="1:13" x14ac:dyDescent="0.2">
      <c r="A1900" s="232" t="s">
        <v>2416</v>
      </c>
      <c r="B1900" s="178">
        <f t="shared" si="107"/>
        <v>46284</v>
      </c>
      <c r="C1900" s="4" t="s">
        <v>9605</v>
      </c>
      <c r="D1900" s="4" t="s">
        <v>533</v>
      </c>
      <c r="E1900" s="210" t="s">
        <v>125</v>
      </c>
      <c r="F1900" s="211">
        <v>0.5</v>
      </c>
      <c r="G1900" s="212">
        <v>90</v>
      </c>
      <c r="H1900" s="212">
        <f t="shared" si="118"/>
        <v>45</v>
      </c>
      <c r="I1900" s="37">
        <v>0</v>
      </c>
      <c r="J1900" s="5">
        <f t="shared" si="119"/>
        <v>45</v>
      </c>
      <c r="K1900" s="4" t="s">
        <v>126</v>
      </c>
      <c r="L1900" s="210"/>
      <c r="M1900" s="213"/>
    </row>
    <row r="1901" spans="1:13" x14ac:dyDescent="0.2">
      <c r="A1901" s="232" t="s">
        <v>2416</v>
      </c>
      <c r="B1901" s="178">
        <f t="shared" si="107"/>
        <v>46284</v>
      </c>
      <c r="C1901" s="4" t="s">
        <v>9575</v>
      </c>
      <c r="D1901" s="210" t="s">
        <v>153</v>
      </c>
      <c r="E1901" s="210" t="s">
        <v>125</v>
      </c>
      <c r="F1901" s="211">
        <v>4</v>
      </c>
      <c r="G1901" s="212">
        <v>100</v>
      </c>
      <c r="H1901" s="212">
        <f t="shared" si="118"/>
        <v>400</v>
      </c>
      <c r="I1901" s="37">
        <v>0</v>
      </c>
      <c r="J1901" s="5">
        <f t="shared" si="119"/>
        <v>400</v>
      </c>
      <c r="K1901" s="4" t="s">
        <v>126</v>
      </c>
      <c r="L1901" s="210"/>
      <c r="M1901" s="213"/>
    </row>
    <row r="1902" spans="1:13" x14ac:dyDescent="0.2">
      <c r="A1902" s="232" t="s">
        <v>2417</v>
      </c>
      <c r="B1902" s="178">
        <f t="shared" si="107"/>
        <v>46285</v>
      </c>
      <c r="C1902" s="4" t="s">
        <v>9606</v>
      </c>
      <c r="D1902" s="105" t="s">
        <v>454</v>
      </c>
      <c r="E1902" s="210"/>
      <c r="F1902" s="211"/>
      <c r="G1902" s="212"/>
      <c r="H1902" s="212" t="str">
        <f t="shared" si="118"/>
        <v/>
      </c>
      <c r="I1902" s="37">
        <v>0</v>
      </c>
      <c r="J1902" s="5" t="str">
        <f t="shared" si="119"/>
        <v/>
      </c>
      <c r="K1902" s="4" t="s">
        <v>126</v>
      </c>
      <c r="L1902" s="210"/>
      <c r="M1902" s="213"/>
    </row>
    <row r="1903" spans="1:13" x14ac:dyDescent="0.2">
      <c r="A1903" s="232" t="s">
        <v>2417</v>
      </c>
      <c r="B1903" s="178">
        <f t="shared" si="107"/>
        <v>46285</v>
      </c>
      <c r="C1903" s="4" t="s">
        <v>9607</v>
      </c>
      <c r="D1903" s="105" t="s">
        <v>454</v>
      </c>
      <c r="E1903" s="210"/>
      <c r="F1903" s="211"/>
      <c r="G1903" s="212"/>
      <c r="H1903" s="212" t="str">
        <f t="shared" si="118"/>
        <v/>
      </c>
      <c r="I1903" s="37">
        <v>0</v>
      </c>
      <c r="J1903" s="5" t="str">
        <f t="shared" si="119"/>
        <v/>
      </c>
      <c r="K1903" s="4" t="s">
        <v>126</v>
      </c>
      <c r="L1903" s="210"/>
      <c r="M1903" s="213"/>
    </row>
    <row r="1904" spans="1:13" x14ac:dyDescent="0.2">
      <c r="A1904" s="232" t="s">
        <v>2417</v>
      </c>
      <c r="B1904" s="178">
        <f t="shared" si="107"/>
        <v>46285</v>
      </c>
      <c r="C1904" s="4" t="s">
        <v>9608</v>
      </c>
      <c r="D1904" s="105" t="s">
        <v>454</v>
      </c>
      <c r="E1904" s="210"/>
      <c r="F1904" s="211"/>
      <c r="G1904" s="212"/>
      <c r="H1904" s="212" t="str">
        <f t="shared" si="118"/>
        <v/>
      </c>
      <c r="I1904" s="37">
        <v>0</v>
      </c>
      <c r="J1904" s="5" t="str">
        <f t="shared" si="119"/>
        <v/>
      </c>
      <c r="K1904" s="4" t="s">
        <v>126</v>
      </c>
      <c r="L1904" s="210"/>
      <c r="M1904" s="213"/>
    </row>
    <row r="1905" spans="1:13" x14ac:dyDescent="0.2">
      <c r="A1905" s="232" t="s">
        <v>2417</v>
      </c>
      <c r="B1905" s="178">
        <f t="shared" si="107"/>
        <v>46285</v>
      </c>
      <c r="C1905" s="4" t="s">
        <v>9609</v>
      </c>
      <c r="D1905" s="105" t="s">
        <v>454</v>
      </c>
      <c r="E1905" s="210"/>
      <c r="F1905" s="211"/>
      <c r="G1905" s="212"/>
      <c r="H1905" s="212" t="str">
        <f t="shared" si="118"/>
        <v/>
      </c>
      <c r="I1905" s="37">
        <v>0</v>
      </c>
      <c r="J1905" s="5" t="str">
        <f t="shared" si="119"/>
        <v/>
      </c>
      <c r="K1905" s="4" t="s">
        <v>126</v>
      </c>
      <c r="L1905" s="210"/>
      <c r="M1905" s="213"/>
    </row>
    <row r="1906" spans="1:13" x14ac:dyDescent="0.2">
      <c r="A1906" s="232" t="s">
        <v>2417</v>
      </c>
      <c r="B1906" s="178">
        <f t="shared" si="107"/>
        <v>46285</v>
      </c>
      <c r="C1906" s="4" t="s">
        <v>9610</v>
      </c>
      <c r="D1906" s="210" t="s">
        <v>1302</v>
      </c>
      <c r="E1906" s="210" t="s">
        <v>125</v>
      </c>
      <c r="F1906" s="211">
        <v>60</v>
      </c>
      <c r="G1906" s="212">
        <v>85</v>
      </c>
      <c r="H1906" s="212">
        <f t="shared" si="118"/>
        <v>5100</v>
      </c>
      <c r="I1906" s="37">
        <v>0</v>
      </c>
      <c r="J1906" s="5">
        <f t="shared" si="119"/>
        <v>5100</v>
      </c>
      <c r="K1906" s="4" t="s">
        <v>126</v>
      </c>
      <c r="L1906" s="210"/>
      <c r="M1906" s="213"/>
    </row>
    <row r="1907" spans="1:13" x14ac:dyDescent="0.2">
      <c r="A1907" s="232" t="s">
        <v>2417</v>
      </c>
      <c r="B1907" s="178">
        <f t="shared" si="107"/>
        <v>46285</v>
      </c>
      <c r="C1907" s="4" t="s">
        <v>9610</v>
      </c>
      <c r="D1907" s="210" t="s">
        <v>1302</v>
      </c>
      <c r="E1907" s="210" t="s">
        <v>131</v>
      </c>
      <c r="F1907" s="211">
        <v>1</v>
      </c>
      <c r="G1907" s="212">
        <v>80</v>
      </c>
      <c r="H1907" s="212">
        <f t="shared" si="118"/>
        <v>80</v>
      </c>
      <c r="I1907" s="37">
        <v>0</v>
      </c>
      <c r="J1907" s="5">
        <f t="shared" si="119"/>
        <v>80</v>
      </c>
      <c r="K1907" s="4" t="s">
        <v>126</v>
      </c>
      <c r="L1907" s="210"/>
      <c r="M1907" s="213"/>
    </row>
    <row r="1908" spans="1:13" x14ac:dyDescent="0.2">
      <c r="A1908" s="232" t="s">
        <v>2417</v>
      </c>
      <c r="B1908" s="178">
        <f t="shared" si="107"/>
        <v>46285</v>
      </c>
      <c r="C1908" s="4" t="s">
        <v>9611</v>
      </c>
      <c r="D1908" s="210" t="s">
        <v>1307</v>
      </c>
      <c r="E1908" s="210" t="s">
        <v>125</v>
      </c>
      <c r="F1908" s="211">
        <v>40</v>
      </c>
      <c r="G1908" s="212">
        <v>86</v>
      </c>
      <c r="H1908" s="212">
        <f t="shared" si="118"/>
        <v>3440</v>
      </c>
      <c r="I1908" s="37">
        <v>0</v>
      </c>
      <c r="J1908" s="5">
        <f t="shared" si="119"/>
        <v>3440</v>
      </c>
      <c r="K1908" s="4" t="s">
        <v>126</v>
      </c>
      <c r="L1908" s="210"/>
      <c r="M1908" s="213"/>
    </row>
    <row r="1909" spans="1:13" x14ac:dyDescent="0.2">
      <c r="A1909" s="232" t="s">
        <v>2417</v>
      </c>
      <c r="B1909" s="178">
        <f t="shared" si="107"/>
        <v>46285</v>
      </c>
      <c r="C1909" s="4" t="s">
        <v>9611</v>
      </c>
      <c r="D1909" s="210" t="s">
        <v>1307</v>
      </c>
      <c r="E1909" s="210" t="s">
        <v>125</v>
      </c>
      <c r="F1909" s="211">
        <v>35</v>
      </c>
      <c r="G1909" s="212">
        <v>85</v>
      </c>
      <c r="H1909" s="212">
        <f t="shared" si="118"/>
        <v>2975</v>
      </c>
      <c r="I1909" s="37">
        <v>0</v>
      </c>
      <c r="J1909" s="5">
        <f t="shared" si="119"/>
        <v>2975</v>
      </c>
      <c r="K1909" s="4" t="s">
        <v>126</v>
      </c>
      <c r="L1909" s="210"/>
      <c r="M1909" s="213"/>
    </row>
    <row r="1910" spans="1:13" x14ac:dyDescent="0.2">
      <c r="A1910" s="232" t="s">
        <v>2417</v>
      </c>
      <c r="B1910" s="178">
        <f t="shared" si="107"/>
        <v>46285</v>
      </c>
      <c r="C1910" s="4" t="s">
        <v>9611</v>
      </c>
      <c r="D1910" s="210" t="s">
        <v>1307</v>
      </c>
      <c r="E1910" s="210" t="s">
        <v>131</v>
      </c>
      <c r="F1910" s="211">
        <v>1</v>
      </c>
      <c r="G1910" s="212">
        <v>80</v>
      </c>
      <c r="H1910" s="212">
        <f t="shared" si="118"/>
        <v>80</v>
      </c>
      <c r="I1910" s="37">
        <v>0</v>
      </c>
      <c r="J1910" s="5">
        <f t="shared" si="119"/>
        <v>80</v>
      </c>
      <c r="K1910" s="4" t="s">
        <v>126</v>
      </c>
      <c r="L1910" s="210"/>
      <c r="M1910" s="213"/>
    </row>
    <row r="1911" spans="1:13" x14ac:dyDescent="0.2">
      <c r="A1911" s="232" t="s">
        <v>2417</v>
      </c>
      <c r="B1911" s="178">
        <f t="shared" si="107"/>
        <v>46285</v>
      </c>
      <c r="C1911" s="4" t="s">
        <v>9612</v>
      </c>
      <c r="D1911" s="210" t="s">
        <v>1305</v>
      </c>
      <c r="E1911" s="210" t="s">
        <v>125</v>
      </c>
      <c r="F1911" s="211">
        <v>50</v>
      </c>
      <c r="G1911" s="212">
        <v>85</v>
      </c>
      <c r="H1911" s="212">
        <f t="shared" si="118"/>
        <v>4250</v>
      </c>
      <c r="I1911" s="37">
        <v>0</v>
      </c>
      <c r="J1911" s="5">
        <f t="shared" si="119"/>
        <v>4250</v>
      </c>
      <c r="K1911" s="4" t="s">
        <v>126</v>
      </c>
      <c r="L1911" s="210"/>
      <c r="M1911" s="213"/>
    </row>
    <row r="1912" spans="1:13" x14ac:dyDescent="0.2">
      <c r="A1912" s="232" t="s">
        <v>2417</v>
      </c>
      <c r="B1912" s="178">
        <f t="shared" si="107"/>
        <v>46285</v>
      </c>
      <c r="C1912" s="4" t="s">
        <v>9613</v>
      </c>
      <c r="D1912" s="210" t="s">
        <v>1306</v>
      </c>
      <c r="E1912" s="210" t="s">
        <v>125</v>
      </c>
      <c r="F1912" s="211">
        <v>10</v>
      </c>
      <c r="G1912" s="212">
        <v>85</v>
      </c>
      <c r="H1912" s="212">
        <f t="shared" si="118"/>
        <v>850</v>
      </c>
      <c r="I1912" s="37">
        <v>0</v>
      </c>
      <c r="J1912" s="5">
        <f t="shared" si="119"/>
        <v>850</v>
      </c>
      <c r="K1912" s="4" t="s">
        <v>126</v>
      </c>
      <c r="L1912" s="210"/>
      <c r="M1912" s="213"/>
    </row>
    <row r="1913" spans="1:13" x14ac:dyDescent="0.2">
      <c r="A1913" s="232" t="s">
        <v>2417</v>
      </c>
      <c r="B1913" s="178">
        <f t="shared" si="107"/>
        <v>46285</v>
      </c>
      <c r="C1913" s="4" t="s">
        <v>9614</v>
      </c>
      <c r="D1913" s="210" t="s">
        <v>1311</v>
      </c>
      <c r="E1913" s="210" t="s">
        <v>125</v>
      </c>
      <c r="F1913" s="211">
        <v>5</v>
      </c>
      <c r="G1913" s="212">
        <v>85</v>
      </c>
      <c r="H1913" s="212">
        <f t="shared" si="118"/>
        <v>425</v>
      </c>
      <c r="I1913" s="37">
        <v>0</v>
      </c>
      <c r="J1913" s="5">
        <f t="shared" si="119"/>
        <v>425</v>
      </c>
      <c r="K1913" s="4" t="s">
        <v>126</v>
      </c>
      <c r="L1913" s="210"/>
      <c r="M1913" s="213"/>
    </row>
    <row r="1914" spans="1:13" x14ac:dyDescent="0.2">
      <c r="A1914" s="232" t="s">
        <v>2417</v>
      </c>
      <c r="B1914" s="178">
        <f t="shared" si="107"/>
        <v>46285</v>
      </c>
      <c r="C1914" s="4" t="s">
        <v>9615</v>
      </c>
      <c r="D1914" s="210" t="s">
        <v>1312</v>
      </c>
      <c r="E1914" s="210" t="s">
        <v>125</v>
      </c>
      <c r="F1914" s="211">
        <v>20</v>
      </c>
      <c r="G1914" s="212">
        <v>85</v>
      </c>
      <c r="H1914" s="212">
        <f t="shared" si="118"/>
        <v>1700</v>
      </c>
      <c r="I1914" s="37">
        <v>0</v>
      </c>
      <c r="J1914" s="5">
        <f t="shared" si="119"/>
        <v>1700</v>
      </c>
      <c r="K1914" s="4" t="s">
        <v>126</v>
      </c>
      <c r="L1914" s="210"/>
      <c r="M1914" s="213"/>
    </row>
    <row r="1915" spans="1:13" x14ac:dyDescent="0.2">
      <c r="A1915" s="232" t="s">
        <v>2417</v>
      </c>
      <c r="B1915" s="178">
        <f t="shared" si="107"/>
        <v>46285</v>
      </c>
      <c r="C1915" s="4" t="s">
        <v>9616</v>
      </c>
      <c r="D1915" s="4" t="s">
        <v>134</v>
      </c>
      <c r="E1915" s="210" t="s">
        <v>125</v>
      </c>
      <c r="F1915" s="36">
        <v>10</v>
      </c>
      <c r="G1915" s="5">
        <v>85</v>
      </c>
      <c r="H1915" s="107">
        <f t="shared" si="118"/>
        <v>850</v>
      </c>
      <c r="I1915" s="37">
        <v>0</v>
      </c>
      <c r="J1915" s="5">
        <f t="shared" si="119"/>
        <v>850</v>
      </c>
      <c r="K1915" s="4" t="s">
        <v>126</v>
      </c>
      <c r="L1915" s="4" t="s">
        <v>127</v>
      </c>
      <c r="M1915" s="152">
        <f>H1915-J1915</f>
        <v>0</v>
      </c>
    </row>
    <row r="1916" spans="1:13" x14ac:dyDescent="0.2">
      <c r="A1916" s="232" t="s">
        <v>2417</v>
      </c>
      <c r="B1916" s="178">
        <f t="shared" ref="B1916:B1933" si="121">IF(A1916="","",IF(ISNUMBER(A1916),IFERROR(VLOOKUP(TEXT(A1916,"yyyy/mm/dd"),BSAD,2,FALSE),""),IFERROR(VLOOKUP(A1916,BSAD,2,FALSE),"")))</f>
        <v>46285</v>
      </c>
      <c r="C1916" s="4" t="s">
        <v>9617</v>
      </c>
      <c r="D1916" s="210" t="s">
        <v>1308</v>
      </c>
      <c r="E1916" s="210" t="s">
        <v>125</v>
      </c>
      <c r="F1916" s="211">
        <v>5</v>
      </c>
      <c r="G1916" s="212">
        <v>85</v>
      </c>
      <c r="H1916" s="107">
        <f t="shared" si="118"/>
        <v>425</v>
      </c>
      <c r="I1916" s="37">
        <v>0</v>
      </c>
      <c r="J1916" s="5">
        <f t="shared" ref="J1916:J1933" si="122">IF($F1916="","",$H1916*(1-$I1916/100))</f>
        <v>425</v>
      </c>
      <c r="K1916" s="4" t="s">
        <v>126</v>
      </c>
      <c r="L1916" s="210"/>
      <c r="M1916" s="213"/>
    </row>
    <row r="1917" spans="1:13" x14ac:dyDescent="0.2">
      <c r="A1917" s="232" t="s">
        <v>2417</v>
      </c>
      <c r="B1917" s="178">
        <f t="shared" si="121"/>
        <v>46285</v>
      </c>
      <c r="C1917" s="4" t="s">
        <v>9618</v>
      </c>
      <c r="D1917" s="210" t="s">
        <v>1309</v>
      </c>
      <c r="E1917" s="210" t="s">
        <v>125</v>
      </c>
      <c r="F1917" s="211">
        <v>10</v>
      </c>
      <c r="G1917" s="212">
        <v>85</v>
      </c>
      <c r="H1917" s="212">
        <f t="shared" ref="H1917:H1933" si="123">IF($F1917="","",$F1917*$G1917)</f>
        <v>850</v>
      </c>
      <c r="I1917" s="37">
        <v>0</v>
      </c>
      <c r="J1917" s="5">
        <f t="shared" si="122"/>
        <v>850</v>
      </c>
      <c r="K1917" s="4" t="s">
        <v>126</v>
      </c>
      <c r="L1917" s="210"/>
      <c r="M1917" s="213"/>
    </row>
    <row r="1918" spans="1:13" x14ac:dyDescent="0.2">
      <c r="A1918" s="232" t="s">
        <v>2417</v>
      </c>
      <c r="B1918" s="178">
        <f t="shared" si="121"/>
        <v>46285</v>
      </c>
      <c r="C1918" s="4" t="s">
        <v>9619</v>
      </c>
      <c r="D1918" s="210" t="s">
        <v>139</v>
      </c>
      <c r="E1918" s="210" t="s">
        <v>125</v>
      </c>
      <c r="F1918" s="211">
        <v>3.5</v>
      </c>
      <c r="G1918" s="212">
        <v>86</v>
      </c>
      <c r="H1918" s="212">
        <f t="shared" si="123"/>
        <v>301</v>
      </c>
      <c r="I1918" s="37">
        <v>0</v>
      </c>
      <c r="J1918" s="5">
        <f t="shared" si="122"/>
        <v>301</v>
      </c>
      <c r="K1918" s="4" t="s">
        <v>126</v>
      </c>
      <c r="L1918" s="210"/>
      <c r="M1918" s="213"/>
    </row>
    <row r="1919" spans="1:13" x14ac:dyDescent="0.2">
      <c r="A1919" s="232" t="s">
        <v>2417</v>
      </c>
      <c r="B1919" s="178">
        <f t="shared" si="121"/>
        <v>46285</v>
      </c>
      <c r="C1919" s="4" t="s">
        <v>9620</v>
      </c>
      <c r="D1919" s="210" t="s">
        <v>1310</v>
      </c>
      <c r="E1919" s="210" t="s">
        <v>125</v>
      </c>
      <c r="F1919" s="211">
        <v>10</v>
      </c>
      <c r="G1919" s="212">
        <v>85</v>
      </c>
      <c r="H1919" s="212">
        <f t="shared" si="123"/>
        <v>850</v>
      </c>
      <c r="I1919" s="37">
        <v>0</v>
      </c>
      <c r="J1919" s="5">
        <f t="shared" si="122"/>
        <v>850</v>
      </c>
      <c r="K1919" s="4" t="s">
        <v>126</v>
      </c>
      <c r="L1919" s="210"/>
      <c r="M1919" s="213"/>
    </row>
    <row r="1920" spans="1:13" x14ac:dyDescent="0.2">
      <c r="A1920" s="232" t="s">
        <v>2417</v>
      </c>
      <c r="B1920" s="178">
        <f t="shared" si="121"/>
        <v>46285</v>
      </c>
      <c r="C1920" s="4" t="s">
        <v>9621</v>
      </c>
      <c r="D1920" s="210" t="s">
        <v>141</v>
      </c>
      <c r="E1920" s="210" t="s">
        <v>125</v>
      </c>
      <c r="F1920" s="211">
        <v>29</v>
      </c>
      <c r="G1920" s="212">
        <v>86</v>
      </c>
      <c r="H1920" s="212">
        <f t="shared" si="123"/>
        <v>2494</v>
      </c>
      <c r="I1920" s="37">
        <v>0</v>
      </c>
      <c r="J1920" s="5">
        <f t="shared" si="122"/>
        <v>2494</v>
      </c>
      <c r="K1920" s="4" t="s">
        <v>126</v>
      </c>
      <c r="L1920" s="210"/>
      <c r="M1920" s="213"/>
    </row>
    <row r="1921" spans="1:13" x14ac:dyDescent="0.2">
      <c r="A1921" s="232" t="s">
        <v>2417</v>
      </c>
      <c r="B1921" s="178">
        <f t="shared" si="121"/>
        <v>46285</v>
      </c>
      <c r="C1921" s="4" t="s">
        <v>9622</v>
      </c>
      <c r="D1921" s="210" t="s">
        <v>145</v>
      </c>
      <c r="E1921" s="210" t="s">
        <v>125</v>
      </c>
      <c r="F1921" s="211">
        <v>20</v>
      </c>
      <c r="G1921" s="212">
        <v>95</v>
      </c>
      <c r="H1921" s="212">
        <f t="shared" si="123"/>
        <v>1900</v>
      </c>
      <c r="I1921" s="37">
        <v>0</v>
      </c>
      <c r="J1921" s="5">
        <f t="shared" si="122"/>
        <v>1900</v>
      </c>
      <c r="K1921" s="4" t="s">
        <v>126</v>
      </c>
      <c r="L1921" s="210"/>
      <c r="M1921" s="213"/>
    </row>
    <row r="1922" spans="1:13" x14ac:dyDescent="0.2">
      <c r="A1922" s="232" t="s">
        <v>2417</v>
      </c>
      <c r="B1922" s="178">
        <f t="shared" si="121"/>
        <v>46285</v>
      </c>
      <c r="C1922" s="4" t="s">
        <v>9623</v>
      </c>
      <c r="D1922" s="210" t="s">
        <v>147</v>
      </c>
      <c r="E1922" s="210" t="s">
        <v>125</v>
      </c>
      <c r="F1922" s="211">
        <v>43</v>
      </c>
      <c r="G1922" s="212">
        <v>85</v>
      </c>
      <c r="H1922" s="212">
        <f t="shared" si="123"/>
        <v>3655</v>
      </c>
      <c r="I1922" s="37">
        <v>0</v>
      </c>
      <c r="J1922" s="5">
        <f t="shared" si="122"/>
        <v>3655</v>
      </c>
      <c r="K1922" s="4" t="s">
        <v>126</v>
      </c>
      <c r="L1922" s="210"/>
      <c r="M1922" s="213"/>
    </row>
    <row r="1923" spans="1:13" x14ac:dyDescent="0.2">
      <c r="A1923" s="232" t="s">
        <v>2417</v>
      </c>
      <c r="B1923" s="178">
        <f t="shared" si="121"/>
        <v>46285</v>
      </c>
      <c r="C1923" s="4" t="s">
        <v>9624</v>
      </c>
      <c r="D1923" s="210" t="s">
        <v>151</v>
      </c>
      <c r="E1923" s="210" t="s">
        <v>125</v>
      </c>
      <c r="F1923" s="211">
        <v>5</v>
      </c>
      <c r="G1923" s="212">
        <v>85</v>
      </c>
      <c r="H1923" s="212">
        <f t="shared" si="123"/>
        <v>425</v>
      </c>
      <c r="I1923" s="37">
        <v>0</v>
      </c>
      <c r="J1923" s="5">
        <f t="shared" si="122"/>
        <v>425</v>
      </c>
      <c r="K1923" s="4" t="s">
        <v>126</v>
      </c>
      <c r="L1923" s="210"/>
      <c r="M1923" s="213"/>
    </row>
    <row r="1924" spans="1:13" x14ac:dyDescent="0.2">
      <c r="A1924" s="232" t="s">
        <v>2417</v>
      </c>
      <c r="B1924" s="178">
        <f t="shared" si="121"/>
        <v>46285</v>
      </c>
      <c r="C1924" s="4" t="s">
        <v>9625</v>
      </c>
      <c r="D1924" s="210" t="s">
        <v>264</v>
      </c>
      <c r="E1924" s="210" t="s">
        <v>125</v>
      </c>
      <c r="F1924" s="211">
        <v>1</v>
      </c>
      <c r="G1924" s="212">
        <v>100</v>
      </c>
      <c r="H1924" s="212">
        <f t="shared" si="123"/>
        <v>100</v>
      </c>
      <c r="I1924" s="37">
        <v>0</v>
      </c>
      <c r="J1924" s="5">
        <f t="shared" si="122"/>
        <v>100</v>
      </c>
      <c r="K1924" s="4" t="s">
        <v>126</v>
      </c>
      <c r="L1924" s="210"/>
      <c r="M1924" s="213"/>
    </row>
    <row r="1925" spans="1:13" x14ac:dyDescent="0.2">
      <c r="A1925" s="232" t="s">
        <v>2417</v>
      </c>
      <c r="B1925" s="178">
        <f t="shared" si="121"/>
        <v>46285</v>
      </c>
      <c r="C1925" s="4" t="s">
        <v>9650</v>
      </c>
      <c r="D1925" s="210" t="s">
        <v>738</v>
      </c>
      <c r="E1925" s="210" t="s">
        <v>125</v>
      </c>
      <c r="F1925" s="211">
        <v>5</v>
      </c>
      <c r="G1925" s="212">
        <v>85</v>
      </c>
      <c r="H1925" s="212">
        <f t="shared" si="123"/>
        <v>425</v>
      </c>
      <c r="I1925" s="37">
        <v>0</v>
      </c>
      <c r="J1925" s="5">
        <f t="shared" si="122"/>
        <v>425</v>
      </c>
      <c r="K1925" s="4" t="s">
        <v>126</v>
      </c>
      <c r="L1925" s="210"/>
      <c r="M1925" s="213"/>
    </row>
    <row r="1926" spans="1:13" x14ac:dyDescent="0.2">
      <c r="A1926" s="232" t="s">
        <v>2417</v>
      </c>
      <c r="B1926" s="178">
        <f t="shared" si="121"/>
        <v>46285</v>
      </c>
      <c r="C1926" s="4" t="s">
        <v>9670</v>
      </c>
      <c r="D1926" s="210" t="s">
        <v>145</v>
      </c>
      <c r="E1926" s="210" t="s">
        <v>125</v>
      </c>
      <c r="F1926" s="211">
        <v>20</v>
      </c>
      <c r="G1926" s="212">
        <v>85</v>
      </c>
      <c r="H1926" s="212">
        <f t="shared" si="123"/>
        <v>1700</v>
      </c>
      <c r="I1926" s="37">
        <v>0</v>
      </c>
      <c r="J1926" s="5">
        <f t="shared" si="122"/>
        <v>1700</v>
      </c>
      <c r="K1926" s="4" t="s">
        <v>126</v>
      </c>
      <c r="L1926" s="210"/>
      <c r="M1926" s="213"/>
    </row>
    <row r="1927" spans="1:13" x14ac:dyDescent="0.2">
      <c r="A1927" s="232" t="s">
        <v>2418</v>
      </c>
      <c r="B1927" s="178">
        <f t="shared" si="121"/>
        <v>46286</v>
      </c>
      <c r="C1927" s="4" t="s">
        <v>9671</v>
      </c>
      <c r="D1927" s="210" t="s">
        <v>1302</v>
      </c>
      <c r="E1927" s="210" t="s">
        <v>125</v>
      </c>
      <c r="F1927" s="211">
        <v>60</v>
      </c>
      <c r="G1927" s="212">
        <v>85</v>
      </c>
      <c r="H1927" s="212">
        <f t="shared" si="123"/>
        <v>5100</v>
      </c>
      <c r="I1927" s="37">
        <v>0</v>
      </c>
      <c r="J1927" s="5">
        <f t="shared" si="122"/>
        <v>5100</v>
      </c>
      <c r="K1927" s="4" t="s">
        <v>126</v>
      </c>
      <c r="L1927" s="210"/>
      <c r="M1927" s="213"/>
    </row>
    <row r="1928" spans="1:13" x14ac:dyDescent="0.2">
      <c r="A1928" s="232" t="s">
        <v>2418</v>
      </c>
      <c r="B1928" s="178">
        <f t="shared" si="121"/>
        <v>46286</v>
      </c>
      <c r="C1928" s="4" t="s">
        <v>9671</v>
      </c>
      <c r="D1928" s="210" t="s">
        <v>1302</v>
      </c>
      <c r="E1928" s="210" t="s">
        <v>131</v>
      </c>
      <c r="F1928" s="211">
        <v>1</v>
      </c>
      <c r="G1928" s="212">
        <v>80</v>
      </c>
      <c r="H1928" s="212">
        <f t="shared" si="123"/>
        <v>80</v>
      </c>
      <c r="I1928" s="37">
        <v>0</v>
      </c>
      <c r="J1928" s="5">
        <f t="shared" si="122"/>
        <v>80</v>
      </c>
      <c r="K1928" s="4" t="s">
        <v>126</v>
      </c>
      <c r="L1928" s="210"/>
      <c r="M1928" s="213"/>
    </row>
    <row r="1929" spans="1:13" x14ac:dyDescent="0.2">
      <c r="A1929" s="232" t="s">
        <v>2418</v>
      </c>
      <c r="B1929" s="178">
        <f t="shared" si="121"/>
        <v>46286</v>
      </c>
      <c r="C1929" s="4" t="s">
        <v>9672</v>
      </c>
      <c r="D1929" s="210" t="s">
        <v>1305</v>
      </c>
      <c r="E1929" s="210" t="s">
        <v>125</v>
      </c>
      <c r="F1929" s="211">
        <v>40</v>
      </c>
      <c r="G1929" s="212">
        <v>85</v>
      </c>
      <c r="H1929" s="212">
        <f t="shared" si="123"/>
        <v>3400</v>
      </c>
      <c r="I1929" s="37">
        <v>0</v>
      </c>
      <c r="J1929" s="5">
        <f t="shared" si="122"/>
        <v>3400</v>
      </c>
      <c r="K1929" s="4" t="s">
        <v>126</v>
      </c>
      <c r="L1929" s="210"/>
      <c r="M1929" s="213"/>
    </row>
    <row r="1930" spans="1:13" x14ac:dyDescent="0.2">
      <c r="A1930" s="232" t="s">
        <v>2418</v>
      </c>
      <c r="B1930" s="178">
        <f t="shared" si="121"/>
        <v>46286</v>
      </c>
      <c r="C1930" s="4" t="s">
        <v>9673</v>
      </c>
      <c r="D1930" s="210" t="s">
        <v>134</v>
      </c>
      <c r="E1930" s="210" t="s">
        <v>125</v>
      </c>
      <c r="F1930" s="211">
        <v>10</v>
      </c>
      <c r="G1930" s="212">
        <v>85</v>
      </c>
      <c r="H1930" s="212">
        <f t="shared" si="123"/>
        <v>850</v>
      </c>
      <c r="I1930" s="37">
        <v>0</v>
      </c>
      <c r="J1930" s="5">
        <f t="shared" si="122"/>
        <v>850</v>
      </c>
      <c r="K1930" s="4" t="s">
        <v>126</v>
      </c>
      <c r="L1930" s="210"/>
      <c r="M1930" s="213"/>
    </row>
    <row r="1931" spans="1:13" x14ac:dyDescent="0.2">
      <c r="A1931" s="232" t="s">
        <v>2418</v>
      </c>
      <c r="B1931" s="178">
        <f t="shared" si="121"/>
        <v>46286</v>
      </c>
      <c r="C1931" s="4" t="s">
        <v>9674</v>
      </c>
      <c r="D1931" s="210" t="s">
        <v>141</v>
      </c>
      <c r="E1931" s="210" t="s">
        <v>125</v>
      </c>
      <c r="F1931" s="211">
        <v>20</v>
      </c>
      <c r="G1931" s="212">
        <v>86</v>
      </c>
      <c r="H1931" s="212">
        <f t="shared" si="123"/>
        <v>1720</v>
      </c>
      <c r="I1931" s="37">
        <v>0</v>
      </c>
      <c r="J1931" s="5">
        <f t="shared" si="122"/>
        <v>1720</v>
      </c>
      <c r="K1931" s="4" t="s">
        <v>126</v>
      </c>
      <c r="L1931" s="210"/>
      <c r="M1931" s="213"/>
    </row>
    <row r="1932" spans="1:13" x14ac:dyDescent="0.2">
      <c r="A1932" s="232" t="s">
        <v>2418</v>
      </c>
      <c r="B1932" s="178">
        <f t="shared" si="121"/>
        <v>46286</v>
      </c>
      <c r="C1932" s="4" t="s">
        <v>9675</v>
      </c>
      <c r="D1932" s="210" t="s">
        <v>1306</v>
      </c>
      <c r="E1932" s="210" t="s">
        <v>125</v>
      </c>
      <c r="F1932" s="211">
        <v>20</v>
      </c>
      <c r="G1932" s="212">
        <v>85</v>
      </c>
      <c r="H1932" s="212">
        <f t="shared" si="123"/>
        <v>1700</v>
      </c>
      <c r="I1932" s="37">
        <v>0</v>
      </c>
      <c r="J1932" s="5">
        <f t="shared" si="122"/>
        <v>1700</v>
      </c>
      <c r="K1932" s="4" t="s">
        <v>126</v>
      </c>
      <c r="L1932" s="210"/>
      <c r="M1932" s="213"/>
    </row>
    <row r="1933" spans="1:13" x14ac:dyDescent="0.2">
      <c r="A1933" s="232" t="s">
        <v>2418</v>
      </c>
      <c r="B1933" s="178">
        <f t="shared" si="121"/>
        <v>46286</v>
      </c>
      <c r="C1933" s="4" t="s">
        <v>9676</v>
      </c>
      <c r="D1933" s="4" t="s">
        <v>1307</v>
      </c>
      <c r="E1933" s="210" t="s">
        <v>125</v>
      </c>
      <c r="F1933" s="36">
        <v>45</v>
      </c>
      <c r="G1933" s="5">
        <v>86</v>
      </c>
      <c r="H1933" s="107">
        <f t="shared" si="123"/>
        <v>3870</v>
      </c>
      <c r="I1933" s="37">
        <v>0</v>
      </c>
      <c r="J1933" s="5">
        <f t="shared" si="122"/>
        <v>3870</v>
      </c>
      <c r="K1933" s="4" t="s">
        <v>126</v>
      </c>
      <c r="L1933" s="4" t="s">
        <v>127</v>
      </c>
      <c r="M1933" s="152">
        <f>H1933-J1933</f>
        <v>0</v>
      </c>
    </row>
    <row r="1934" spans="1:13" x14ac:dyDescent="0.2">
      <c r="A1934" s="232" t="s">
        <v>2418</v>
      </c>
      <c r="B1934" s="178">
        <f t="shared" si="107"/>
        <v>46286</v>
      </c>
      <c r="C1934" s="4" t="s">
        <v>9676</v>
      </c>
      <c r="D1934" s="4" t="s">
        <v>1307</v>
      </c>
      <c r="E1934" s="210" t="s">
        <v>125</v>
      </c>
      <c r="F1934" s="211">
        <v>25</v>
      </c>
      <c r="G1934" s="212">
        <v>85</v>
      </c>
      <c r="H1934" s="212">
        <f t="shared" si="108"/>
        <v>2125</v>
      </c>
      <c r="I1934" s="37">
        <v>0</v>
      </c>
      <c r="J1934" s="5">
        <f t="shared" si="109"/>
        <v>2125</v>
      </c>
      <c r="K1934" s="4" t="s">
        <v>126</v>
      </c>
      <c r="L1934" s="210"/>
      <c r="M1934" s="213"/>
    </row>
    <row r="1935" spans="1:13" x14ac:dyDescent="0.2">
      <c r="A1935" s="232" t="s">
        <v>2418</v>
      </c>
      <c r="B1935" s="178">
        <f t="shared" si="107"/>
        <v>46286</v>
      </c>
      <c r="C1935" s="4" t="s">
        <v>9676</v>
      </c>
      <c r="D1935" s="4" t="s">
        <v>1307</v>
      </c>
      <c r="E1935" s="210" t="s">
        <v>131</v>
      </c>
      <c r="F1935" s="211">
        <v>1</v>
      </c>
      <c r="G1935" s="212">
        <v>80</v>
      </c>
      <c r="H1935" s="212">
        <f t="shared" si="108"/>
        <v>80</v>
      </c>
      <c r="I1935" s="37">
        <v>0</v>
      </c>
      <c r="J1935" s="5">
        <f t="shared" si="109"/>
        <v>80</v>
      </c>
      <c r="K1935" s="4" t="s">
        <v>126</v>
      </c>
      <c r="L1935" s="210"/>
      <c r="M1935" s="213"/>
    </row>
    <row r="1936" spans="1:13" x14ac:dyDescent="0.2">
      <c r="A1936" s="232" t="s">
        <v>2418</v>
      </c>
      <c r="B1936" s="178">
        <f t="shared" si="107"/>
        <v>46286</v>
      </c>
      <c r="C1936" s="4" t="s">
        <v>9677</v>
      </c>
      <c r="D1936" s="210" t="s">
        <v>1311</v>
      </c>
      <c r="E1936" s="210" t="s">
        <v>125</v>
      </c>
      <c r="F1936" s="211">
        <v>5</v>
      </c>
      <c r="G1936" s="212">
        <v>85</v>
      </c>
      <c r="H1936" s="212">
        <f t="shared" si="108"/>
        <v>425</v>
      </c>
      <c r="I1936" s="37">
        <v>0</v>
      </c>
      <c r="J1936" s="5">
        <f t="shared" si="109"/>
        <v>425</v>
      </c>
      <c r="K1936" s="4" t="s">
        <v>126</v>
      </c>
      <c r="L1936" s="210"/>
      <c r="M1936" s="213"/>
    </row>
    <row r="1937" spans="1:13" x14ac:dyDescent="0.2">
      <c r="A1937" s="232" t="s">
        <v>2418</v>
      </c>
      <c r="B1937" s="178">
        <f t="shared" si="107"/>
        <v>46286</v>
      </c>
      <c r="C1937" s="4" t="s">
        <v>9678</v>
      </c>
      <c r="D1937" s="210" t="s">
        <v>1312</v>
      </c>
      <c r="E1937" s="210" t="s">
        <v>125</v>
      </c>
      <c r="F1937" s="211">
        <v>15</v>
      </c>
      <c r="G1937" s="212">
        <v>85</v>
      </c>
      <c r="H1937" s="212">
        <f t="shared" si="108"/>
        <v>1275</v>
      </c>
      <c r="I1937" s="37">
        <v>0</v>
      </c>
      <c r="J1937" s="5">
        <f t="shared" si="109"/>
        <v>1275</v>
      </c>
      <c r="K1937" s="4" t="s">
        <v>126</v>
      </c>
      <c r="L1937" s="210"/>
      <c r="M1937" s="213"/>
    </row>
    <row r="1938" spans="1:13" x14ac:dyDescent="0.2">
      <c r="A1938" s="232" t="s">
        <v>2418</v>
      </c>
      <c r="B1938" s="178">
        <f t="shared" si="107"/>
        <v>46286</v>
      </c>
      <c r="C1938" s="4" t="s">
        <v>9679</v>
      </c>
      <c r="D1938" s="210" t="s">
        <v>139</v>
      </c>
      <c r="E1938" s="210" t="s">
        <v>125</v>
      </c>
      <c r="F1938" s="211">
        <v>3.5</v>
      </c>
      <c r="G1938" s="212">
        <v>86</v>
      </c>
      <c r="H1938" s="212">
        <f t="shared" si="108"/>
        <v>301</v>
      </c>
      <c r="I1938" s="37">
        <v>0</v>
      </c>
      <c r="J1938" s="5">
        <f t="shared" si="109"/>
        <v>301</v>
      </c>
      <c r="K1938" s="4" t="s">
        <v>126</v>
      </c>
      <c r="L1938" s="210"/>
      <c r="M1938" s="213"/>
    </row>
    <row r="1939" spans="1:13" x14ac:dyDescent="0.2">
      <c r="A1939" s="232" t="s">
        <v>2418</v>
      </c>
      <c r="B1939" s="178">
        <f t="shared" si="107"/>
        <v>46286</v>
      </c>
      <c r="C1939" s="4" t="s">
        <v>9680</v>
      </c>
      <c r="D1939" s="210" t="s">
        <v>1310</v>
      </c>
      <c r="E1939" s="210" t="s">
        <v>125</v>
      </c>
      <c r="F1939" s="211">
        <v>10</v>
      </c>
      <c r="G1939" s="212">
        <v>85</v>
      </c>
      <c r="H1939" s="212">
        <f t="shared" si="108"/>
        <v>850</v>
      </c>
      <c r="I1939" s="37">
        <v>0</v>
      </c>
      <c r="J1939" s="5">
        <f t="shared" si="109"/>
        <v>850</v>
      </c>
      <c r="K1939" s="4" t="s">
        <v>126</v>
      </c>
      <c r="L1939" s="210"/>
      <c r="M1939" s="213"/>
    </row>
    <row r="1940" spans="1:13" x14ac:dyDescent="0.2">
      <c r="A1940" s="232" t="s">
        <v>2418</v>
      </c>
      <c r="B1940" s="178">
        <f t="shared" si="107"/>
        <v>46286</v>
      </c>
      <c r="C1940" s="4" t="s">
        <v>9681</v>
      </c>
      <c r="D1940" s="210" t="s">
        <v>1309</v>
      </c>
      <c r="E1940" s="210" t="s">
        <v>125</v>
      </c>
      <c r="F1940" s="211">
        <v>10</v>
      </c>
      <c r="G1940" s="212">
        <v>85</v>
      </c>
      <c r="H1940" s="212">
        <f t="shared" si="108"/>
        <v>850</v>
      </c>
      <c r="I1940" s="37">
        <v>0</v>
      </c>
      <c r="J1940" s="5">
        <f t="shared" si="109"/>
        <v>850</v>
      </c>
      <c r="K1940" s="4" t="s">
        <v>126</v>
      </c>
      <c r="L1940" s="210"/>
      <c r="M1940" s="213"/>
    </row>
    <row r="1941" spans="1:13" x14ac:dyDescent="0.2">
      <c r="A1941" s="232" t="s">
        <v>2418</v>
      </c>
      <c r="B1941" s="178">
        <f t="shared" si="107"/>
        <v>46286</v>
      </c>
      <c r="C1941" s="4" t="s">
        <v>9682</v>
      </c>
      <c r="D1941" s="210" t="s">
        <v>1308</v>
      </c>
      <c r="E1941" s="210" t="s">
        <v>125</v>
      </c>
      <c r="F1941" s="211">
        <v>5</v>
      </c>
      <c r="G1941" s="212">
        <v>85</v>
      </c>
      <c r="H1941" s="212">
        <f t="shared" si="108"/>
        <v>425</v>
      </c>
      <c r="I1941" s="37">
        <v>0</v>
      </c>
      <c r="J1941" s="5">
        <f t="shared" si="109"/>
        <v>425</v>
      </c>
      <c r="K1941" s="4" t="s">
        <v>126</v>
      </c>
      <c r="L1941" s="210"/>
      <c r="M1941" s="213"/>
    </row>
    <row r="1942" spans="1:13" x14ac:dyDescent="0.2">
      <c r="A1942" s="232" t="s">
        <v>2418</v>
      </c>
      <c r="B1942" s="178">
        <f t="shared" si="107"/>
        <v>46286</v>
      </c>
      <c r="C1942" s="4" t="s">
        <v>9684</v>
      </c>
      <c r="D1942" s="210" t="s">
        <v>145</v>
      </c>
      <c r="E1942" s="210" t="s">
        <v>125</v>
      </c>
      <c r="F1942" s="211">
        <v>10</v>
      </c>
      <c r="G1942" s="212">
        <v>95</v>
      </c>
      <c r="H1942" s="212">
        <f t="shared" si="108"/>
        <v>950</v>
      </c>
      <c r="I1942" s="37">
        <v>0</v>
      </c>
      <c r="J1942" s="5">
        <f t="shared" si="109"/>
        <v>950</v>
      </c>
      <c r="K1942" s="4" t="s">
        <v>126</v>
      </c>
      <c r="L1942" s="210"/>
      <c r="M1942" s="213"/>
    </row>
    <row r="1943" spans="1:13" x14ac:dyDescent="0.2">
      <c r="A1943" s="232" t="s">
        <v>2418</v>
      </c>
      <c r="B1943" s="178">
        <f t="shared" si="107"/>
        <v>46286</v>
      </c>
      <c r="C1943" s="4" t="s">
        <v>9685</v>
      </c>
      <c r="D1943" s="210" t="s">
        <v>147</v>
      </c>
      <c r="E1943" s="210" t="s">
        <v>125</v>
      </c>
      <c r="F1943" s="211">
        <v>34</v>
      </c>
      <c r="G1943" s="212">
        <v>85</v>
      </c>
      <c r="H1943" s="212">
        <f t="shared" si="108"/>
        <v>2890</v>
      </c>
      <c r="I1943" s="37">
        <v>0</v>
      </c>
      <c r="J1943" s="5">
        <f t="shared" si="109"/>
        <v>2890</v>
      </c>
      <c r="K1943" s="4" t="s">
        <v>126</v>
      </c>
      <c r="L1943" s="210"/>
      <c r="M1943" s="213"/>
    </row>
    <row r="1944" spans="1:13" x14ac:dyDescent="0.2">
      <c r="A1944" s="232" t="s">
        <v>2418</v>
      </c>
      <c r="B1944" s="178">
        <f t="shared" si="107"/>
        <v>46286</v>
      </c>
      <c r="C1944" s="4" t="s">
        <v>9686</v>
      </c>
      <c r="D1944" s="210" t="s">
        <v>151</v>
      </c>
      <c r="E1944" s="210" t="s">
        <v>125</v>
      </c>
      <c r="F1944" s="211">
        <v>5</v>
      </c>
      <c r="G1944" s="212">
        <v>85</v>
      </c>
      <c r="H1944" s="212">
        <f t="shared" si="108"/>
        <v>425</v>
      </c>
      <c r="I1944" s="37">
        <v>0</v>
      </c>
      <c r="J1944" s="5">
        <f t="shared" si="109"/>
        <v>425</v>
      </c>
      <c r="K1944" s="4" t="s">
        <v>126</v>
      </c>
      <c r="L1944" s="210"/>
      <c r="M1944" s="213"/>
    </row>
    <row r="1945" spans="1:13" x14ac:dyDescent="0.2">
      <c r="A1945" s="232" t="s">
        <v>2418</v>
      </c>
      <c r="B1945" s="178">
        <f t="shared" si="107"/>
        <v>46286</v>
      </c>
      <c r="C1945" s="4" t="s">
        <v>9687</v>
      </c>
      <c r="D1945" s="210" t="s">
        <v>1414</v>
      </c>
      <c r="E1945" s="210" t="s">
        <v>942</v>
      </c>
      <c r="F1945" s="211">
        <v>10</v>
      </c>
      <c r="G1945" s="212">
        <v>650</v>
      </c>
      <c r="H1945" s="212">
        <f t="shared" si="108"/>
        <v>6500</v>
      </c>
      <c r="I1945" s="37">
        <v>0</v>
      </c>
      <c r="J1945" s="5">
        <f t="shared" si="109"/>
        <v>6500</v>
      </c>
      <c r="K1945" s="4" t="s">
        <v>126</v>
      </c>
      <c r="L1945" s="210"/>
      <c r="M1945" s="213"/>
    </row>
    <row r="1946" spans="1:13" x14ac:dyDescent="0.2">
      <c r="A1946" s="232" t="s">
        <v>2418</v>
      </c>
      <c r="B1946" s="178">
        <f t="shared" si="107"/>
        <v>46286</v>
      </c>
      <c r="C1946" s="4" t="s">
        <v>9689</v>
      </c>
      <c r="D1946" s="210" t="s">
        <v>153</v>
      </c>
      <c r="E1946" s="210" t="s">
        <v>125</v>
      </c>
      <c r="F1946" s="211">
        <v>1.75</v>
      </c>
      <c r="G1946" s="212">
        <v>100</v>
      </c>
      <c r="H1946" s="212">
        <f t="shared" si="108"/>
        <v>175</v>
      </c>
      <c r="I1946" s="37">
        <v>0</v>
      </c>
      <c r="J1946" s="5">
        <f t="shared" ref="J1946:J1950" si="124">IF($F1946="","",$H1946*(1-$I1946/100))</f>
        <v>175</v>
      </c>
      <c r="K1946" s="4" t="s">
        <v>126</v>
      </c>
      <c r="L1946" s="210"/>
      <c r="M1946" s="213"/>
    </row>
    <row r="1947" spans="1:13" x14ac:dyDescent="0.2">
      <c r="A1947" s="232" t="s">
        <v>2418</v>
      </c>
      <c r="B1947" s="178">
        <f t="shared" si="107"/>
        <v>46286</v>
      </c>
      <c r="C1947" s="4" t="s">
        <v>9689</v>
      </c>
      <c r="D1947" s="210" t="s">
        <v>153</v>
      </c>
      <c r="E1947" s="210" t="s">
        <v>149</v>
      </c>
      <c r="F1947" s="211">
        <v>1</v>
      </c>
      <c r="G1947" s="212">
        <v>850</v>
      </c>
      <c r="H1947" s="212">
        <f t="shared" ref="H1947:H1950" si="125">IF($F1947="","",$F1947*$G1947)</f>
        <v>850</v>
      </c>
      <c r="I1947" s="37">
        <v>0</v>
      </c>
      <c r="J1947" s="5">
        <f t="shared" si="124"/>
        <v>850</v>
      </c>
      <c r="K1947" s="4" t="s">
        <v>126</v>
      </c>
      <c r="L1947" s="210"/>
      <c r="M1947" s="213"/>
    </row>
    <row r="1948" spans="1:13" x14ac:dyDescent="0.2">
      <c r="A1948" s="232" t="s">
        <v>2419</v>
      </c>
      <c r="B1948" s="178">
        <f t="shared" si="107"/>
        <v>46287</v>
      </c>
      <c r="C1948" s="4" t="s">
        <v>9688</v>
      </c>
      <c r="D1948" s="210" t="s">
        <v>141</v>
      </c>
      <c r="E1948" s="210" t="s">
        <v>125</v>
      </c>
      <c r="F1948" s="211">
        <v>25</v>
      </c>
      <c r="G1948" s="212">
        <v>86</v>
      </c>
      <c r="H1948" s="212">
        <f t="shared" si="125"/>
        <v>2150</v>
      </c>
      <c r="I1948" s="37">
        <v>0</v>
      </c>
      <c r="J1948" s="5">
        <f t="shared" si="124"/>
        <v>2150</v>
      </c>
      <c r="K1948" s="4" t="s">
        <v>126</v>
      </c>
      <c r="L1948" s="210"/>
      <c r="M1948" s="213"/>
    </row>
    <row r="1949" spans="1:13" x14ac:dyDescent="0.2">
      <c r="A1949" s="232" t="s">
        <v>2419</v>
      </c>
      <c r="B1949" s="178">
        <f t="shared" si="107"/>
        <v>46287</v>
      </c>
      <c r="C1949" s="4" t="s">
        <v>9690</v>
      </c>
      <c r="D1949" s="210" t="s">
        <v>1306</v>
      </c>
      <c r="E1949" s="210" t="s">
        <v>125</v>
      </c>
      <c r="F1949" s="211">
        <v>25</v>
      </c>
      <c r="G1949" s="212">
        <v>85</v>
      </c>
      <c r="H1949" s="212">
        <f t="shared" si="125"/>
        <v>2125</v>
      </c>
      <c r="I1949" s="37">
        <v>0</v>
      </c>
      <c r="J1949" s="5">
        <f t="shared" si="124"/>
        <v>2125</v>
      </c>
      <c r="K1949" s="4" t="s">
        <v>126</v>
      </c>
      <c r="L1949" s="210"/>
      <c r="M1949" s="213"/>
    </row>
    <row r="1950" spans="1:13" x14ac:dyDescent="0.2">
      <c r="A1950" s="232" t="s">
        <v>2419</v>
      </c>
      <c r="B1950" s="178">
        <f t="shared" si="107"/>
        <v>46287</v>
      </c>
      <c r="C1950" s="4" t="s">
        <v>9691</v>
      </c>
      <c r="D1950" s="4" t="s">
        <v>1307</v>
      </c>
      <c r="E1950" s="210" t="s">
        <v>125</v>
      </c>
      <c r="F1950" s="36">
        <v>40</v>
      </c>
      <c r="G1950" s="5">
        <v>86</v>
      </c>
      <c r="H1950" s="107">
        <f t="shared" si="125"/>
        <v>3440</v>
      </c>
      <c r="I1950" s="37">
        <v>0</v>
      </c>
      <c r="J1950" s="5">
        <f t="shared" si="124"/>
        <v>3440</v>
      </c>
      <c r="K1950" s="4" t="s">
        <v>126</v>
      </c>
      <c r="L1950" s="4" t="s">
        <v>127</v>
      </c>
      <c r="M1950" s="152">
        <f>H1950-J1950</f>
        <v>0</v>
      </c>
    </row>
    <row r="1951" spans="1:13" x14ac:dyDescent="0.2">
      <c r="A1951" s="232" t="s">
        <v>2419</v>
      </c>
      <c r="B1951" s="178">
        <f t="shared" ref="B1951:B1968" si="126">IF(A1951="","",IF(ISNUMBER(A1951),IFERROR(VLOOKUP(TEXT(A1951,"yyyy/mm/dd"),BSAD,2,FALSE),""),IFERROR(VLOOKUP(A1951,BSAD,2,FALSE),"")))</f>
        <v>46287</v>
      </c>
      <c r="C1951" s="4" t="s">
        <v>9691</v>
      </c>
      <c r="D1951" s="4" t="s">
        <v>1307</v>
      </c>
      <c r="E1951" s="210" t="s">
        <v>125</v>
      </c>
      <c r="F1951" s="211">
        <v>20</v>
      </c>
      <c r="G1951" s="212">
        <v>85</v>
      </c>
      <c r="H1951" s="212">
        <f t="shared" si="108"/>
        <v>1700</v>
      </c>
      <c r="I1951" s="37">
        <v>0</v>
      </c>
      <c r="J1951" s="5">
        <f t="shared" si="109"/>
        <v>1700</v>
      </c>
      <c r="K1951" s="4" t="s">
        <v>126</v>
      </c>
      <c r="L1951" s="210"/>
      <c r="M1951" s="213"/>
    </row>
    <row r="1952" spans="1:13" x14ac:dyDescent="0.2">
      <c r="A1952" s="232" t="s">
        <v>2419</v>
      </c>
      <c r="B1952" s="178">
        <f t="shared" si="126"/>
        <v>46287</v>
      </c>
      <c r="C1952" s="4" t="s">
        <v>9691</v>
      </c>
      <c r="D1952" s="4" t="s">
        <v>1307</v>
      </c>
      <c r="E1952" s="210" t="s">
        <v>131</v>
      </c>
      <c r="F1952" s="211">
        <v>1</v>
      </c>
      <c r="G1952" s="212">
        <v>80</v>
      </c>
      <c r="H1952" s="212">
        <f t="shared" si="108"/>
        <v>80</v>
      </c>
      <c r="I1952" s="37">
        <v>0</v>
      </c>
      <c r="J1952" s="5">
        <f t="shared" si="109"/>
        <v>80</v>
      </c>
      <c r="K1952" s="4" t="s">
        <v>126</v>
      </c>
      <c r="L1952" s="210"/>
      <c r="M1952" s="213"/>
    </row>
    <row r="1953" spans="1:13" x14ac:dyDescent="0.2">
      <c r="A1953" s="232" t="s">
        <v>2419</v>
      </c>
      <c r="B1953" s="178">
        <f t="shared" si="126"/>
        <v>46287</v>
      </c>
      <c r="C1953" s="4" t="s">
        <v>9692</v>
      </c>
      <c r="D1953" s="210" t="s">
        <v>1311</v>
      </c>
      <c r="E1953" s="210" t="s">
        <v>125</v>
      </c>
      <c r="F1953" s="211">
        <v>8</v>
      </c>
      <c r="G1953" s="212">
        <v>85</v>
      </c>
      <c r="H1953" s="212">
        <f t="shared" si="108"/>
        <v>680</v>
      </c>
      <c r="I1953" s="37">
        <v>0</v>
      </c>
      <c r="J1953" s="5">
        <f t="shared" si="109"/>
        <v>680</v>
      </c>
      <c r="K1953" s="4" t="s">
        <v>126</v>
      </c>
      <c r="L1953" s="210"/>
      <c r="M1953" s="213"/>
    </row>
    <row r="1954" spans="1:13" x14ac:dyDescent="0.2">
      <c r="A1954" s="232" t="s">
        <v>2419</v>
      </c>
      <c r="B1954" s="178">
        <f t="shared" si="126"/>
        <v>46287</v>
      </c>
      <c r="C1954" s="4" t="s">
        <v>9693</v>
      </c>
      <c r="D1954" s="210" t="s">
        <v>1312</v>
      </c>
      <c r="E1954" s="210" t="s">
        <v>125</v>
      </c>
      <c r="F1954" s="211">
        <v>15</v>
      </c>
      <c r="G1954" s="212">
        <v>85</v>
      </c>
      <c r="H1954" s="212">
        <f t="shared" si="108"/>
        <v>1275</v>
      </c>
      <c r="I1954" s="37">
        <v>0</v>
      </c>
      <c r="J1954" s="5">
        <f t="shared" si="109"/>
        <v>1275</v>
      </c>
      <c r="K1954" s="4" t="s">
        <v>126</v>
      </c>
      <c r="L1954" s="210"/>
      <c r="M1954" s="213"/>
    </row>
    <row r="1955" spans="1:13" x14ac:dyDescent="0.2">
      <c r="A1955" s="232" t="s">
        <v>2419</v>
      </c>
      <c r="B1955" s="178">
        <f t="shared" si="126"/>
        <v>46287</v>
      </c>
      <c r="C1955" s="4" t="s">
        <v>9694</v>
      </c>
      <c r="D1955" s="210" t="s">
        <v>1305</v>
      </c>
      <c r="E1955" s="210" t="s">
        <v>125</v>
      </c>
      <c r="F1955" s="211">
        <v>40</v>
      </c>
      <c r="G1955" s="212">
        <v>85</v>
      </c>
      <c r="H1955" s="212">
        <f t="shared" si="108"/>
        <v>3400</v>
      </c>
      <c r="I1955" s="37">
        <v>0</v>
      </c>
      <c r="J1955" s="5">
        <f t="shared" si="109"/>
        <v>3400</v>
      </c>
      <c r="K1955" s="4" t="s">
        <v>126</v>
      </c>
      <c r="L1955" s="210"/>
      <c r="M1955" s="213"/>
    </row>
    <row r="1956" spans="1:13" x14ac:dyDescent="0.2">
      <c r="A1956" s="232" t="s">
        <v>2419</v>
      </c>
      <c r="B1956" s="178">
        <f t="shared" si="126"/>
        <v>46287</v>
      </c>
      <c r="C1956" s="4" t="s">
        <v>9695</v>
      </c>
      <c r="D1956" s="210" t="s">
        <v>134</v>
      </c>
      <c r="E1956" s="210" t="s">
        <v>125</v>
      </c>
      <c r="F1956" s="211">
        <v>10</v>
      </c>
      <c r="G1956" s="212">
        <v>85</v>
      </c>
      <c r="H1956" s="212">
        <f t="shared" si="108"/>
        <v>850</v>
      </c>
      <c r="I1956" s="37">
        <v>0</v>
      </c>
      <c r="J1956" s="5">
        <f t="shared" si="109"/>
        <v>850</v>
      </c>
      <c r="K1956" s="4" t="s">
        <v>126</v>
      </c>
      <c r="L1956" s="210"/>
      <c r="M1956" s="213"/>
    </row>
    <row r="1957" spans="1:13" x14ac:dyDescent="0.2">
      <c r="A1957" s="232" t="s">
        <v>2419</v>
      </c>
      <c r="B1957" s="178">
        <f t="shared" si="126"/>
        <v>46287</v>
      </c>
      <c r="C1957" s="4" t="s">
        <v>9696</v>
      </c>
      <c r="D1957" s="210" t="s">
        <v>139</v>
      </c>
      <c r="E1957" s="210" t="s">
        <v>125</v>
      </c>
      <c r="F1957" s="211">
        <v>3.5</v>
      </c>
      <c r="G1957" s="212">
        <v>86</v>
      </c>
      <c r="H1957" s="212">
        <f t="shared" si="108"/>
        <v>301</v>
      </c>
      <c r="I1957" s="37">
        <v>0</v>
      </c>
      <c r="J1957" s="5">
        <f t="shared" si="109"/>
        <v>301</v>
      </c>
      <c r="K1957" s="4" t="s">
        <v>126</v>
      </c>
      <c r="L1957" s="210"/>
      <c r="M1957" s="213"/>
    </row>
    <row r="1958" spans="1:13" x14ac:dyDescent="0.2">
      <c r="A1958" s="232" t="s">
        <v>2419</v>
      </c>
      <c r="B1958" s="178">
        <f t="shared" si="126"/>
        <v>46287</v>
      </c>
      <c r="C1958" s="4" t="s">
        <v>9697</v>
      </c>
      <c r="D1958" s="210" t="s">
        <v>1310</v>
      </c>
      <c r="E1958" s="210" t="s">
        <v>125</v>
      </c>
      <c r="F1958" s="211">
        <v>8</v>
      </c>
      <c r="G1958" s="212">
        <v>85</v>
      </c>
      <c r="H1958" s="212">
        <f t="shared" si="108"/>
        <v>680</v>
      </c>
      <c r="I1958" s="37">
        <v>0</v>
      </c>
      <c r="J1958" s="5">
        <f t="shared" si="109"/>
        <v>680</v>
      </c>
      <c r="K1958" s="4" t="s">
        <v>126</v>
      </c>
      <c r="L1958" s="210"/>
      <c r="M1958" s="213"/>
    </row>
    <row r="1959" spans="1:13" x14ac:dyDescent="0.2">
      <c r="A1959" s="232" t="s">
        <v>2419</v>
      </c>
      <c r="B1959" s="178">
        <f t="shared" si="126"/>
        <v>46287</v>
      </c>
      <c r="C1959" s="4" t="s">
        <v>9703</v>
      </c>
      <c r="D1959" s="210" t="s">
        <v>9656</v>
      </c>
      <c r="E1959" s="210" t="s">
        <v>125</v>
      </c>
      <c r="F1959" s="211">
        <v>10</v>
      </c>
      <c r="G1959" s="212">
        <v>85</v>
      </c>
      <c r="H1959" s="212">
        <f t="shared" si="108"/>
        <v>850</v>
      </c>
      <c r="I1959" s="37">
        <v>0</v>
      </c>
      <c r="J1959" s="5">
        <f t="shared" si="109"/>
        <v>850</v>
      </c>
      <c r="K1959" s="4" t="s">
        <v>126</v>
      </c>
      <c r="L1959" s="210"/>
      <c r="M1959" s="213"/>
    </row>
    <row r="1960" spans="1:13" x14ac:dyDescent="0.2">
      <c r="A1960" s="232" t="s">
        <v>2419</v>
      </c>
      <c r="B1960" s="178">
        <f t="shared" si="126"/>
        <v>46287</v>
      </c>
      <c r="C1960" s="4" t="s">
        <v>9698</v>
      </c>
      <c r="D1960" s="210" t="s">
        <v>1309</v>
      </c>
      <c r="E1960" s="210" t="s">
        <v>125</v>
      </c>
      <c r="F1960" s="211">
        <v>5</v>
      </c>
      <c r="G1960" s="212">
        <v>85</v>
      </c>
      <c r="H1960" s="212">
        <f t="shared" si="108"/>
        <v>425</v>
      </c>
      <c r="I1960" s="37">
        <v>0</v>
      </c>
      <c r="J1960" s="5">
        <f t="shared" si="109"/>
        <v>425</v>
      </c>
      <c r="K1960" s="4" t="s">
        <v>126</v>
      </c>
      <c r="L1960" s="210"/>
      <c r="M1960" s="213"/>
    </row>
    <row r="1961" spans="1:13" x14ac:dyDescent="0.2">
      <c r="A1961" s="232" t="s">
        <v>2419</v>
      </c>
      <c r="B1961" s="178">
        <f t="shared" si="126"/>
        <v>46287</v>
      </c>
      <c r="C1961" s="4" t="s">
        <v>9699</v>
      </c>
      <c r="D1961" s="210" t="s">
        <v>145</v>
      </c>
      <c r="E1961" s="210" t="s">
        <v>125</v>
      </c>
      <c r="F1961" s="211">
        <v>20</v>
      </c>
      <c r="G1961" s="212">
        <v>95</v>
      </c>
      <c r="H1961" s="212">
        <f t="shared" si="108"/>
        <v>1900</v>
      </c>
      <c r="I1961" s="37">
        <v>0</v>
      </c>
      <c r="J1961" s="5">
        <f t="shared" si="109"/>
        <v>1900</v>
      </c>
      <c r="K1961" s="4" t="s">
        <v>126</v>
      </c>
      <c r="L1961" s="210"/>
      <c r="M1961" s="213"/>
    </row>
    <row r="1962" spans="1:13" x14ac:dyDescent="0.2">
      <c r="A1962" s="232" t="s">
        <v>2419</v>
      </c>
      <c r="B1962" s="178">
        <f t="shared" si="126"/>
        <v>46287</v>
      </c>
      <c r="C1962" s="4" t="s">
        <v>9699</v>
      </c>
      <c r="D1962" s="210" t="s">
        <v>145</v>
      </c>
      <c r="E1962" s="210" t="s">
        <v>125</v>
      </c>
      <c r="F1962" s="211">
        <v>5</v>
      </c>
      <c r="G1962" s="212">
        <v>85</v>
      </c>
      <c r="H1962" s="212">
        <f t="shared" si="108"/>
        <v>425</v>
      </c>
      <c r="I1962" s="37">
        <v>0</v>
      </c>
      <c r="J1962" s="5">
        <f t="shared" si="109"/>
        <v>425</v>
      </c>
      <c r="K1962" s="4" t="s">
        <v>126</v>
      </c>
      <c r="L1962" s="210"/>
      <c r="M1962" s="213"/>
    </row>
    <row r="1963" spans="1:13" x14ac:dyDescent="0.2">
      <c r="A1963" s="232" t="s">
        <v>2419</v>
      </c>
      <c r="B1963" s="178">
        <f t="shared" si="126"/>
        <v>46287</v>
      </c>
      <c r="C1963" s="4" t="s">
        <v>9700</v>
      </c>
      <c r="D1963" s="210" t="s">
        <v>147</v>
      </c>
      <c r="E1963" s="210" t="s">
        <v>125</v>
      </c>
      <c r="F1963" s="211">
        <v>35</v>
      </c>
      <c r="G1963" s="212">
        <v>85</v>
      </c>
      <c r="H1963" s="212">
        <f t="shared" si="108"/>
        <v>2975</v>
      </c>
      <c r="I1963" s="37">
        <v>0</v>
      </c>
      <c r="J1963" s="5">
        <f t="shared" si="109"/>
        <v>2975</v>
      </c>
      <c r="K1963" s="4" t="s">
        <v>126</v>
      </c>
      <c r="L1963" s="210"/>
      <c r="M1963" s="213"/>
    </row>
    <row r="1964" spans="1:13" x14ac:dyDescent="0.2">
      <c r="A1964" s="232" t="s">
        <v>2419</v>
      </c>
      <c r="B1964" s="178">
        <f t="shared" si="126"/>
        <v>46287</v>
      </c>
      <c r="C1964" s="4" t="s">
        <v>9701</v>
      </c>
      <c r="D1964" s="210" t="s">
        <v>151</v>
      </c>
      <c r="E1964" s="210" t="s">
        <v>125</v>
      </c>
      <c r="F1964" s="211">
        <v>5</v>
      </c>
      <c r="G1964" s="212">
        <v>85</v>
      </c>
      <c r="H1964" s="212">
        <f t="shared" si="108"/>
        <v>425</v>
      </c>
      <c r="I1964" s="37">
        <v>0</v>
      </c>
      <c r="J1964" s="5">
        <f t="shared" si="109"/>
        <v>425</v>
      </c>
      <c r="K1964" s="4" t="s">
        <v>126</v>
      </c>
      <c r="L1964" s="210"/>
      <c r="M1964" s="213"/>
    </row>
    <row r="1965" spans="1:13" x14ac:dyDescent="0.2">
      <c r="A1965" s="232" t="s">
        <v>2419</v>
      </c>
      <c r="B1965" s="178">
        <f t="shared" si="126"/>
        <v>46287</v>
      </c>
      <c r="C1965" s="4" t="s">
        <v>9702</v>
      </c>
      <c r="D1965" s="4" t="s">
        <v>533</v>
      </c>
      <c r="E1965" s="210" t="s">
        <v>125</v>
      </c>
      <c r="F1965" s="211">
        <v>1</v>
      </c>
      <c r="G1965" s="212">
        <v>90</v>
      </c>
      <c r="H1965" s="212">
        <f t="shared" si="108"/>
        <v>90</v>
      </c>
      <c r="I1965" s="37">
        <v>0</v>
      </c>
      <c r="J1965" s="5">
        <f t="shared" si="109"/>
        <v>90</v>
      </c>
      <c r="K1965" s="4" t="s">
        <v>126</v>
      </c>
      <c r="L1965" s="210"/>
      <c r="M1965" s="213"/>
    </row>
    <row r="1966" spans="1:13" x14ac:dyDescent="0.2">
      <c r="A1966" s="232" t="s">
        <v>2419</v>
      </c>
      <c r="B1966" s="178">
        <f t="shared" si="126"/>
        <v>46287</v>
      </c>
      <c r="C1966" s="4" t="s">
        <v>9704</v>
      </c>
      <c r="D1966" s="210" t="s">
        <v>153</v>
      </c>
      <c r="E1966" s="210" t="s">
        <v>125</v>
      </c>
      <c r="F1966" s="211">
        <v>3.75</v>
      </c>
      <c r="G1966" s="212">
        <v>100</v>
      </c>
      <c r="H1966" s="212">
        <f t="shared" si="108"/>
        <v>375</v>
      </c>
      <c r="I1966" s="37">
        <v>0</v>
      </c>
      <c r="J1966" s="5">
        <f t="shared" si="109"/>
        <v>375</v>
      </c>
      <c r="K1966" s="4" t="s">
        <v>126</v>
      </c>
      <c r="L1966" s="210"/>
      <c r="M1966" s="213"/>
    </row>
    <row r="1967" spans="1:13" x14ac:dyDescent="0.2">
      <c r="A1967" s="232" t="s">
        <v>2420</v>
      </c>
      <c r="B1967" s="178">
        <f t="shared" si="126"/>
        <v>46288</v>
      </c>
      <c r="C1967" s="4" t="s">
        <v>9705</v>
      </c>
      <c r="D1967" s="210" t="s">
        <v>1302</v>
      </c>
      <c r="E1967" s="210" t="s">
        <v>125</v>
      </c>
      <c r="F1967" s="211">
        <v>60</v>
      </c>
      <c r="G1967" s="212">
        <v>85</v>
      </c>
      <c r="H1967" s="212">
        <f t="shared" si="108"/>
        <v>5100</v>
      </c>
      <c r="I1967" s="37">
        <v>0</v>
      </c>
      <c r="J1967" s="5">
        <f t="shared" si="109"/>
        <v>5100</v>
      </c>
      <c r="K1967" s="4" t="s">
        <v>126</v>
      </c>
      <c r="L1967" s="210"/>
      <c r="M1967" s="213"/>
    </row>
    <row r="1968" spans="1:13" x14ac:dyDescent="0.2">
      <c r="A1968" s="232" t="s">
        <v>2420</v>
      </c>
      <c r="B1968" s="178">
        <f t="shared" si="126"/>
        <v>46288</v>
      </c>
      <c r="C1968" s="4" t="s">
        <v>9706</v>
      </c>
      <c r="D1968" s="4" t="s">
        <v>1305</v>
      </c>
      <c r="E1968" s="210" t="s">
        <v>125</v>
      </c>
      <c r="F1968" s="36">
        <v>45</v>
      </c>
      <c r="G1968" s="5">
        <v>85</v>
      </c>
      <c r="H1968" s="107">
        <f t="shared" si="108"/>
        <v>3825</v>
      </c>
      <c r="I1968" s="37">
        <v>0</v>
      </c>
      <c r="J1968" s="5">
        <f t="shared" si="109"/>
        <v>3825</v>
      </c>
      <c r="K1968" s="4" t="s">
        <v>126</v>
      </c>
      <c r="L1968" s="4" t="s">
        <v>127</v>
      </c>
      <c r="M1968" s="152">
        <f>H1968-J1968</f>
        <v>0</v>
      </c>
    </row>
    <row r="1969" spans="1:13" x14ac:dyDescent="0.2">
      <c r="A1969" s="232" t="s">
        <v>2420</v>
      </c>
      <c r="B1969" s="178">
        <f t="shared" si="107"/>
        <v>46288</v>
      </c>
      <c r="C1969" s="4" t="s">
        <v>9707</v>
      </c>
      <c r="D1969" s="210" t="s">
        <v>1306</v>
      </c>
      <c r="E1969" s="210" t="s">
        <v>125</v>
      </c>
      <c r="F1969" s="211">
        <v>30</v>
      </c>
      <c r="G1969" s="212">
        <v>85</v>
      </c>
      <c r="H1969" s="212">
        <f t="shared" si="108"/>
        <v>2550</v>
      </c>
      <c r="I1969" s="37">
        <v>0</v>
      </c>
      <c r="J1969" s="5">
        <f t="shared" si="109"/>
        <v>2550</v>
      </c>
      <c r="K1969" s="4" t="s">
        <v>126</v>
      </c>
      <c r="L1969" s="210"/>
      <c r="M1969" s="213"/>
    </row>
    <row r="1970" spans="1:13" x14ac:dyDescent="0.2">
      <c r="A1970" s="232" t="s">
        <v>2420</v>
      </c>
      <c r="B1970" s="178">
        <f t="shared" si="107"/>
        <v>46288</v>
      </c>
      <c r="C1970" s="4" t="s">
        <v>9708</v>
      </c>
      <c r="D1970" s="210" t="s">
        <v>1307</v>
      </c>
      <c r="E1970" s="210" t="s">
        <v>125</v>
      </c>
      <c r="F1970" s="211">
        <v>50</v>
      </c>
      <c r="G1970" s="212">
        <v>86</v>
      </c>
      <c r="H1970" s="212">
        <f t="shared" si="108"/>
        <v>4300</v>
      </c>
      <c r="I1970" s="37">
        <v>0</v>
      </c>
      <c r="J1970" s="5">
        <f t="shared" si="109"/>
        <v>4300</v>
      </c>
      <c r="K1970" s="4" t="s">
        <v>126</v>
      </c>
      <c r="L1970" s="210"/>
      <c r="M1970" s="213"/>
    </row>
    <row r="1971" spans="1:13" x14ac:dyDescent="0.2">
      <c r="A1971" s="232" t="s">
        <v>2420</v>
      </c>
      <c r="B1971" s="178">
        <f t="shared" si="107"/>
        <v>46288</v>
      </c>
      <c r="C1971" s="4" t="s">
        <v>9708</v>
      </c>
      <c r="D1971" s="210" t="s">
        <v>1307</v>
      </c>
      <c r="E1971" s="210" t="s">
        <v>125</v>
      </c>
      <c r="F1971" s="211">
        <v>10</v>
      </c>
      <c r="G1971" s="212">
        <v>85</v>
      </c>
      <c r="H1971" s="212">
        <f t="shared" si="108"/>
        <v>850</v>
      </c>
      <c r="I1971" s="37">
        <v>0</v>
      </c>
      <c r="J1971" s="5">
        <f t="shared" si="109"/>
        <v>850</v>
      </c>
      <c r="K1971" s="4" t="s">
        <v>126</v>
      </c>
      <c r="L1971" s="210"/>
      <c r="M1971" s="213"/>
    </row>
    <row r="1972" spans="1:13" x14ac:dyDescent="0.2">
      <c r="A1972" s="232" t="s">
        <v>2420</v>
      </c>
      <c r="B1972" s="178">
        <f t="shared" si="107"/>
        <v>46288</v>
      </c>
      <c r="C1972" s="4" t="s">
        <v>9708</v>
      </c>
      <c r="D1972" s="210" t="s">
        <v>1307</v>
      </c>
      <c r="E1972" s="210" t="s">
        <v>131</v>
      </c>
      <c r="F1972" s="211">
        <v>1</v>
      </c>
      <c r="G1972" s="212">
        <v>80</v>
      </c>
      <c r="H1972" s="212">
        <f t="shared" si="108"/>
        <v>80</v>
      </c>
      <c r="I1972" s="37">
        <v>0</v>
      </c>
      <c r="J1972" s="5">
        <f t="shared" si="109"/>
        <v>80</v>
      </c>
      <c r="K1972" s="4" t="s">
        <v>126</v>
      </c>
      <c r="L1972" s="210"/>
      <c r="M1972" s="213"/>
    </row>
    <row r="1973" spans="1:13" x14ac:dyDescent="0.2">
      <c r="A1973" s="232" t="s">
        <v>2420</v>
      </c>
      <c r="B1973" s="178">
        <f t="shared" si="107"/>
        <v>46288</v>
      </c>
      <c r="C1973" s="4" t="s">
        <v>9709</v>
      </c>
      <c r="D1973" s="210" t="s">
        <v>1311</v>
      </c>
      <c r="E1973" s="210" t="s">
        <v>125</v>
      </c>
      <c r="F1973" s="211">
        <v>8</v>
      </c>
      <c r="G1973" s="212">
        <v>85</v>
      </c>
      <c r="H1973" s="212">
        <f t="shared" si="108"/>
        <v>680</v>
      </c>
      <c r="I1973" s="37">
        <v>0</v>
      </c>
      <c r="J1973" s="5">
        <f t="shared" si="109"/>
        <v>680</v>
      </c>
      <c r="K1973" s="4" t="s">
        <v>126</v>
      </c>
      <c r="L1973" s="210"/>
      <c r="M1973" s="213"/>
    </row>
    <row r="1974" spans="1:13" x14ac:dyDescent="0.2">
      <c r="A1974" s="232" t="s">
        <v>2420</v>
      </c>
      <c r="B1974" s="178">
        <f t="shared" si="107"/>
        <v>46288</v>
      </c>
      <c r="C1974" s="4" t="s">
        <v>9710</v>
      </c>
      <c r="D1974" s="210" t="s">
        <v>1312</v>
      </c>
      <c r="E1974" s="210" t="s">
        <v>125</v>
      </c>
      <c r="F1974" s="211">
        <v>20</v>
      </c>
      <c r="G1974" s="212">
        <v>85</v>
      </c>
      <c r="H1974" s="212">
        <f t="shared" si="108"/>
        <v>1700</v>
      </c>
      <c r="I1974" s="37">
        <v>0</v>
      </c>
      <c r="J1974" s="5">
        <f t="shared" si="109"/>
        <v>1700</v>
      </c>
      <c r="K1974" s="4" t="s">
        <v>126</v>
      </c>
      <c r="L1974" s="210"/>
      <c r="M1974" s="213"/>
    </row>
    <row r="1975" spans="1:13" x14ac:dyDescent="0.2">
      <c r="A1975" s="232" t="s">
        <v>2420</v>
      </c>
      <c r="B1975" s="178">
        <f t="shared" si="107"/>
        <v>46288</v>
      </c>
      <c r="C1975" s="4" t="s">
        <v>9711</v>
      </c>
      <c r="D1975" s="210" t="s">
        <v>141</v>
      </c>
      <c r="E1975" s="210" t="s">
        <v>125</v>
      </c>
      <c r="F1975" s="211">
        <v>15</v>
      </c>
      <c r="G1975" s="212">
        <v>85</v>
      </c>
      <c r="H1975" s="212">
        <f t="shared" si="108"/>
        <v>1275</v>
      </c>
      <c r="I1975" s="37">
        <v>0</v>
      </c>
      <c r="J1975" s="5">
        <f t="shared" si="109"/>
        <v>1275</v>
      </c>
      <c r="K1975" s="4" t="s">
        <v>126</v>
      </c>
      <c r="L1975" s="210"/>
      <c r="M1975" s="213"/>
    </row>
    <row r="1976" spans="1:13" x14ac:dyDescent="0.2">
      <c r="A1976" s="232" t="s">
        <v>2420</v>
      </c>
      <c r="B1976" s="178">
        <f t="shared" si="107"/>
        <v>46288</v>
      </c>
      <c r="C1976" s="4" t="s">
        <v>9712</v>
      </c>
      <c r="D1976" s="210" t="s">
        <v>139</v>
      </c>
      <c r="E1976" s="210" t="s">
        <v>125</v>
      </c>
      <c r="F1976" s="211">
        <v>2.5</v>
      </c>
      <c r="G1976" s="212">
        <v>86</v>
      </c>
      <c r="H1976" s="212">
        <f t="shared" si="108"/>
        <v>215</v>
      </c>
      <c r="I1976" s="37">
        <v>0</v>
      </c>
      <c r="J1976" s="5">
        <f t="shared" si="109"/>
        <v>215</v>
      </c>
      <c r="K1976" s="4" t="s">
        <v>126</v>
      </c>
      <c r="L1976" s="210"/>
      <c r="M1976" s="213"/>
    </row>
    <row r="1977" spans="1:13" x14ac:dyDescent="0.2">
      <c r="A1977" s="232" t="s">
        <v>2420</v>
      </c>
      <c r="B1977" s="178">
        <f t="shared" si="107"/>
        <v>46288</v>
      </c>
      <c r="C1977" s="4" t="s">
        <v>9713</v>
      </c>
      <c r="D1977" s="210" t="s">
        <v>1310</v>
      </c>
      <c r="E1977" s="210" t="s">
        <v>125</v>
      </c>
      <c r="F1977" s="211">
        <v>8</v>
      </c>
      <c r="G1977" s="212">
        <v>85</v>
      </c>
      <c r="H1977" s="212">
        <f t="shared" si="108"/>
        <v>680</v>
      </c>
      <c r="I1977" s="37">
        <v>0</v>
      </c>
      <c r="J1977" s="5">
        <f t="shared" si="109"/>
        <v>680</v>
      </c>
      <c r="K1977" s="4" t="s">
        <v>126</v>
      </c>
      <c r="L1977" s="210"/>
      <c r="M1977" s="213"/>
    </row>
    <row r="1978" spans="1:13" x14ac:dyDescent="0.2">
      <c r="A1978" s="232" t="s">
        <v>2420</v>
      </c>
      <c r="B1978" s="178">
        <f t="shared" si="107"/>
        <v>46288</v>
      </c>
      <c r="C1978" s="4" t="s">
        <v>9714</v>
      </c>
      <c r="D1978" s="210" t="s">
        <v>134</v>
      </c>
      <c r="E1978" s="210" t="s">
        <v>125</v>
      </c>
      <c r="F1978" s="211">
        <v>20</v>
      </c>
      <c r="G1978" s="212">
        <v>85</v>
      </c>
      <c r="H1978" s="212">
        <f t="shared" si="108"/>
        <v>1700</v>
      </c>
      <c r="I1978" s="37">
        <v>0</v>
      </c>
      <c r="J1978" s="5">
        <f t="shared" si="109"/>
        <v>1700</v>
      </c>
      <c r="K1978" s="4" t="s">
        <v>126</v>
      </c>
      <c r="L1978" s="210"/>
      <c r="M1978" s="213"/>
    </row>
    <row r="1979" spans="1:13" x14ac:dyDescent="0.2">
      <c r="A1979" s="232" t="s">
        <v>2420</v>
      </c>
      <c r="B1979" s="178">
        <f t="shared" si="107"/>
        <v>46288</v>
      </c>
      <c r="C1979" s="4" t="s">
        <v>9715</v>
      </c>
      <c r="D1979" s="210" t="s">
        <v>1309</v>
      </c>
      <c r="E1979" s="210" t="s">
        <v>125</v>
      </c>
      <c r="F1979" s="211">
        <v>10</v>
      </c>
      <c r="G1979" s="212">
        <v>85</v>
      </c>
      <c r="H1979" s="212">
        <f t="shared" si="108"/>
        <v>850</v>
      </c>
      <c r="I1979" s="37">
        <v>0</v>
      </c>
      <c r="J1979" s="5">
        <f t="shared" si="109"/>
        <v>850</v>
      </c>
      <c r="K1979" s="4" t="s">
        <v>126</v>
      </c>
      <c r="L1979" s="210"/>
      <c r="M1979" s="213"/>
    </row>
    <row r="1980" spans="1:13" x14ac:dyDescent="0.2">
      <c r="A1980" s="232" t="s">
        <v>2420</v>
      </c>
      <c r="B1980" s="178">
        <f t="shared" si="107"/>
        <v>46288</v>
      </c>
      <c r="C1980" s="4" t="s">
        <v>9716</v>
      </c>
      <c r="D1980" s="210" t="s">
        <v>9656</v>
      </c>
      <c r="E1980" s="210" t="s">
        <v>125</v>
      </c>
      <c r="F1980" s="211">
        <v>10</v>
      </c>
      <c r="G1980" s="212">
        <v>85</v>
      </c>
      <c r="H1980" s="212">
        <f t="shared" si="108"/>
        <v>850</v>
      </c>
      <c r="I1980" s="37">
        <v>0</v>
      </c>
      <c r="J1980" s="5">
        <f t="shared" si="109"/>
        <v>850</v>
      </c>
      <c r="K1980" s="4" t="s">
        <v>126</v>
      </c>
      <c r="L1980" s="210"/>
      <c r="M1980" s="213"/>
    </row>
    <row r="1981" spans="1:13" x14ac:dyDescent="0.2">
      <c r="A1981" s="232" t="s">
        <v>2420</v>
      </c>
      <c r="B1981" s="178">
        <f t="shared" si="107"/>
        <v>46288</v>
      </c>
      <c r="C1981" s="4" t="s">
        <v>9717</v>
      </c>
      <c r="D1981" s="210" t="s">
        <v>9655</v>
      </c>
      <c r="E1981" s="210" t="s">
        <v>125</v>
      </c>
      <c r="F1981" s="211">
        <v>35</v>
      </c>
      <c r="G1981" s="212">
        <v>85</v>
      </c>
      <c r="H1981" s="212">
        <f t="shared" si="108"/>
        <v>2975</v>
      </c>
      <c r="I1981" s="37">
        <v>0</v>
      </c>
      <c r="J1981" s="5">
        <f t="shared" si="109"/>
        <v>2975</v>
      </c>
      <c r="K1981" s="4" t="s">
        <v>126</v>
      </c>
      <c r="L1981" s="210"/>
      <c r="M1981" s="213"/>
    </row>
    <row r="1982" spans="1:13" x14ac:dyDescent="0.2">
      <c r="A1982" s="232" t="s">
        <v>2420</v>
      </c>
      <c r="B1982" s="178">
        <f t="shared" si="107"/>
        <v>46288</v>
      </c>
      <c r="C1982" s="4" t="s">
        <v>9718</v>
      </c>
      <c r="D1982" s="210" t="s">
        <v>8920</v>
      </c>
      <c r="E1982" s="210" t="s">
        <v>125</v>
      </c>
      <c r="F1982" s="211">
        <v>25</v>
      </c>
      <c r="G1982" s="212">
        <v>85</v>
      </c>
      <c r="H1982" s="212">
        <f t="shared" si="108"/>
        <v>2125</v>
      </c>
      <c r="I1982" s="37">
        <v>0</v>
      </c>
      <c r="J1982" s="5">
        <f t="shared" si="109"/>
        <v>2125</v>
      </c>
      <c r="K1982" s="4" t="s">
        <v>126</v>
      </c>
      <c r="L1982" s="210"/>
      <c r="M1982" s="213"/>
    </row>
    <row r="1983" spans="1:13" x14ac:dyDescent="0.2">
      <c r="A1983" s="232" t="s">
        <v>2420</v>
      </c>
      <c r="B1983" s="178">
        <f t="shared" si="107"/>
        <v>46288</v>
      </c>
      <c r="C1983" s="4" t="s">
        <v>9719</v>
      </c>
      <c r="D1983" s="210" t="s">
        <v>1414</v>
      </c>
      <c r="E1983" s="210" t="s">
        <v>125</v>
      </c>
      <c r="F1983" s="211">
        <v>120</v>
      </c>
      <c r="G1983" s="212">
        <v>85</v>
      </c>
      <c r="H1983" s="212">
        <f t="shared" si="108"/>
        <v>10200</v>
      </c>
      <c r="I1983" s="37">
        <v>0</v>
      </c>
      <c r="J1983" s="5">
        <f t="shared" si="109"/>
        <v>10200</v>
      </c>
      <c r="K1983" s="4" t="s">
        <v>126</v>
      </c>
      <c r="L1983" s="210"/>
      <c r="M1983" s="213"/>
    </row>
    <row r="1984" spans="1:13" x14ac:dyDescent="0.2">
      <c r="A1984" s="232" t="s">
        <v>2420</v>
      </c>
      <c r="B1984" s="178">
        <f t="shared" si="107"/>
        <v>46288</v>
      </c>
      <c r="C1984" s="4" t="s">
        <v>9719</v>
      </c>
      <c r="D1984" s="210" t="s">
        <v>1414</v>
      </c>
      <c r="E1984" s="210" t="s">
        <v>942</v>
      </c>
      <c r="F1984" s="211">
        <v>10</v>
      </c>
      <c r="G1984" s="212">
        <v>650</v>
      </c>
      <c r="H1984" s="212">
        <f t="shared" si="108"/>
        <v>6500</v>
      </c>
      <c r="I1984" s="37">
        <v>0</v>
      </c>
      <c r="J1984" s="5">
        <f t="shared" si="109"/>
        <v>6500</v>
      </c>
      <c r="K1984" s="4" t="s">
        <v>126</v>
      </c>
      <c r="L1984" s="210"/>
      <c r="M1984" s="213"/>
    </row>
    <row r="1985" spans="1:13" x14ac:dyDescent="0.2">
      <c r="A1985" s="232" t="s">
        <v>2420</v>
      </c>
      <c r="B1985" s="178">
        <f t="shared" si="107"/>
        <v>46288</v>
      </c>
      <c r="C1985" s="4" t="s">
        <v>9720</v>
      </c>
      <c r="D1985" s="210" t="s">
        <v>145</v>
      </c>
      <c r="E1985" s="210" t="s">
        <v>125</v>
      </c>
      <c r="F1985" s="211">
        <v>20</v>
      </c>
      <c r="G1985" s="212">
        <v>95</v>
      </c>
      <c r="H1985" s="212">
        <f t="shared" si="108"/>
        <v>1900</v>
      </c>
      <c r="I1985" s="37">
        <v>0</v>
      </c>
      <c r="J1985" s="5">
        <f t="shared" si="109"/>
        <v>1900</v>
      </c>
      <c r="K1985" s="4" t="s">
        <v>126</v>
      </c>
      <c r="L1985" s="210"/>
      <c r="M1985" s="213"/>
    </row>
    <row r="1986" spans="1:13" x14ac:dyDescent="0.2">
      <c r="A1986" s="232" t="s">
        <v>2420</v>
      </c>
      <c r="B1986" s="178">
        <f t="shared" si="107"/>
        <v>46288</v>
      </c>
      <c r="C1986" s="4" t="s">
        <v>9720</v>
      </c>
      <c r="D1986" s="210" t="s">
        <v>145</v>
      </c>
      <c r="E1986" s="210" t="s">
        <v>125</v>
      </c>
      <c r="F1986" s="36">
        <v>10</v>
      </c>
      <c r="G1986" s="5">
        <v>85</v>
      </c>
      <c r="H1986" s="107">
        <f t="shared" si="108"/>
        <v>850</v>
      </c>
      <c r="I1986" s="37">
        <v>0</v>
      </c>
      <c r="J1986" s="5">
        <f t="shared" si="109"/>
        <v>850</v>
      </c>
      <c r="K1986" s="4" t="s">
        <v>126</v>
      </c>
      <c r="L1986" s="4" t="s">
        <v>127</v>
      </c>
      <c r="M1986" s="152">
        <f>H1986-J1986</f>
        <v>0</v>
      </c>
    </row>
    <row r="1987" spans="1:13" x14ac:dyDescent="0.2">
      <c r="A1987" s="232" t="s">
        <v>2420</v>
      </c>
      <c r="B1987" s="178">
        <f t="shared" ref="B1987:B2004" si="127">IF(A1987="","",IF(ISNUMBER(A1987),IFERROR(VLOOKUP(TEXT(A1987,"yyyy/mm/dd"),BSAD,2,FALSE),""),IFERROR(VLOOKUP(A1987,BSAD,2,FALSE),"")))</f>
        <v>46288</v>
      </c>
      <c r="C1987" s="4" t="s">
        <v>9721</v>
      </c>
      <c r="D1987" s="210" t="s">
        <v>147</v>
      </c>
      <c r="E1987" s="210" t="s">
        <v>125</v>
      </c>
      <c r="F1987" s="211">
        <v>34</v>
      </c>
      <c r="G1987" s="212">
        <v>85</v>
      </c>
      <c r="H1987" s="212">
        <f t="shared" si="108"/>
        <v>2890</v>
      </c>
      <c r="I1987" s="37">
        <v>0</v>
      </c>
      <c r="J1987" s="5">
        <f t="shared" si="109"/>
        <v>2890</v>
      </c>
      <c r="K1987" s="4" t="s">
        <v>126</v>
      </c>
      <c r="L1987" s="210"/>
      <c r="M1987" s="213"/>
    </row>
    <row r="1988" spans="1:13" x14ac:dyDescent="0.2">
      <c r="A1988" s="232" t="s">
        <v>2420</v>
      </c>
      <c r="B1988" s="178">
        <f t="shared" si="127"/>
        <v>46288</v>
      </c>
      <c r="C1988" s="4" t="s">
        <v>9722</v>
      </c>
      <c r="D1988" s="210" t="s">
        <v>151</v>
      </c>
      <c r="E1988" s="210" t="s">
        <v>125</v>
      </c>
      <c r="F1988" s="211">
        <v>5</v>
      </c>
      <c r="G1988" s="212">
        <v>85</v>
      </c>
      <c r="H1988" s="212">
        <f t="shared" si="108"/>
        <v>425</v>
      </c>
      <c r="I1988" s="37">
        <v>0</v>
      </c>
      <c r="J1988" s="5">
        <f t="shared" si="109"/>
        <v>425</v>
      </c>
      <c r="K1988" s="4" t="s">
        <v>126</v>
      </c>
      <c r="L1988" s="210"/>
      <c r="M1988" s="213"/>
    </row>
    <row r="1989" spans="1:13" x14ac:dyDescent="0.2">
      <c r="A1989" s="232" t="s">
        <v>2414</v>
      </c>
      <c r="B1989" s="178">
        <f t="shared" si="127"/>
        <v>46282</v>
      </c>
      <c r="C1989" s="4" t="s">
        <v>9723</v>
      </c>
      <c r="D1989" s="210" t="s">
        <v>264</v>
      </c>
      <c r="E1989" s="210" t="s">
        <v>125</v>
      </c>
      <c r="F1989" s="211">
        <v>1</v>
      </c>
      <c r="G1989" s="212">
        <v>100</v>
      </c>
      <c r="H1989" s="212">
        <f t="shared" si="108"/>
        <v>100</v>
      </c>
      <c r="I1989" s="37">
        <v>0</v>
      </c>
      <c r="J1989" s="5">
        <f t="shared" si="109"/>
        <v>100</v>
      </c>
      <c r="K1989" s="4" t="s">
        <v>126</v>
      </c>
      <c r="L1989" s="210"/>
      <c r="M1989" s="213"/>
    </row>
    <row r="1990" spans="1:13" x14ac:dyDescent="0.2">
      <c r="A1990" s="232" t="s">
        <v>2414</v>
      </c>
      <c r="B1990" s="178">
        <f t="shared" si="127"/>
        <v>46282</v>
      </c>
      <c r="C1990" s="4" t="s">
        <v>9724</v>
      </c>
      <c r="D1990" s="210" t="s">
        <v>153</v>
      </c>
      <c r="E1990" s="210" t="s">
        <v>125</v>
      </c>
      <c r="F1990" s="211">
        <v>2</v>
      </c>
      <c r="G1990" s="212">
        <v>100</v>
      </c>
      <c r="H1990" s="212">
        <f t="shared" si="108"/>
        <v>200</v>
      </c>
      <c r="I1990" s="37">
        <v>0</v>
      </c>
      <c r="J1990" s="5">
        <f t="shared" si="109"/>
        <v>200</v>
      </c>
      <c r="K1990" s="4" t="s">
        <v>126</v>
      </c>
      <c r="L1990" s="210"/>
      <c r="M1990" s="213"/>
    </row>
    <row r="1991" spans="1:13" x14ac:dyDescent="0.2">
      <c r="A1991" s="232" t="s">
        <v>2414</v>
      </c>
      <c r="B1991" s="178">
        <f t="shared" si="127"/>
        <v>46282</v>
      </c>
      <c r="C1991" s="210"/>
      <c r="D1991" s="210"/>
      <c r="E1991" s="210"/>
      <c r="F1991" s="211"/>
      <c r="G1991" s="212"/>
      <c r="H1991" s="212" t="str">
        <f t="shared" si="108"/>
        <v/>
      </c>
      <c r="I1991" s="37">
        <v>0</v>
      </c>
      <c r="J1991" s="5" t="str">
        <f t="shared" si="109"/>
        <v/>
      </c>
      <c r="K1991" s="4" t="s">
        <v>126</v>
      </c>
      <c r="L1991" s="210"/>
      <c r="M1991" s="213"/>
    </row>
    <row r="1992" spans="1:13" x14ac:dyDescent="0.2">
      <c r="A1992" s="232" t="s">
        <v>2414</v>
      </c>
      <c r="B1992" s="178">
        <f t="shared" si="127"/>
        <v>46282</v>
      </c>
      <c r="C1992" s="210"/>
      <c r="D1992" s="210"/>
      <c r="E1992" s="210"/>
      <c r="F1992" s="211"/>
      <c r="G1992" s="212"/>
      <c r="H1992" s="212" t="str">
        <f t="shared" si="108"/>
        <v/>
      </c>
      <c r="I1992" s="37">
        <v>0</v>
      </c>
      <c r="J1992" s="5" t="str">
        <f t="shared" si="109"/>
        <v/>
      </c>
      <c r="K1992" s="4" t="s">
        <v>126</v>
      </c>
      <c r="L1992" s="210"/>
      <c r="M1992" s="213"/>
    </row>
    <row r="1993" spans="1:13" x14ac:dyDescent="0.2">
      <c r="A1993" s="232" t="s">
        <v>2414</v>
      </c>
      <c r="B1993" s="178">
        <f t="shared" si="127"/>
        <v>46282</v>
      </c>
      <c r="C1993" s="210"/>
      <c r="D1993" s="210"/>
      <c r="E1993" s="210"/>
      <c r="F1993" s="211"/>
      <c r="G1993" s="212"/>
      <c r="H1993" s="212" t="str">
        <f t="shared" si="108"/>
        <v/>
      </c>
      <c r="I1993" s="37">
        <v>0</v>
      </c>
      <c r="J1993" s="5" t="str">
        <f t="shared" si="109"/>
        <v/>
      </c>
      <c r="K1993" s="4" t="s">
        <v>126</v>
      </c>
      <c r="L1993" s="210"/>
      <c r="M1993" s="213"/>
    </row>
    <row r="1994" spans="1:13" x14ac:dyDescent="0.2">
      <c r="A1994" s="232" t="s">
        <v>2414</v>
      </c>
      <c r="B1994" s="178">
        <f t="shared" si="127"/>
        <v>46282</v>
      </c>
      <c r="C1994" s="210"/>
      <c r="D1994" s="210"/>
      <c r="E1994" s="210"/>
      <c r="F1994" s="211"/>
      <c r="G1994" s="212"/>
      <c r="H1994" s="212" t="str">
        <f t="shared" si="108"/>
        <v/>
      </c>
      <c r="I1994" s="37">
        <v>0</v>
      </c>
      <c r="J1994" s="5" t="str">
        <f t="shared" si="109"/>
        <v/>
      </c>
      <c r="K1994" s="4" t="s">
        <v>126</v>
      </c>
      <c r="L1994" s="210"/>
      <c r="M1994" s="213"/>
    </row>
    <row r="1995" spans="1:13" x14ac:dyDescent="0.2">
      <c r="A1995" s="232" t="s">
        <v>2414</v>
      </c>
      <c r="B1995" s="178">
        <f t="shared" si="127"/>
        <v>46282</v>
      </c>
      <c r="C1995" s="210"/>
      <c r="D1995" s="210"/>
      <c r="E1995" s="210"/>
      <c r="F1995" s="211"/>
      <c r="G1995" s="212"/>
      <c r="H1995" s="212" t="str">
        <f t="shared" si="108"/>
        <v/>
      </c>
      <c r="I1995" s="37">
        <v>0</v>
      </c>
      <c r="J1995" s="5" t="str">
        <f t="shared" si="109"/>
        <v/>
      </c>
      <c r="K1995" s="4" t="s">
        <v>126</v>
      </c>
      <c r="L1995" s="210"/>
      <c r="M1995" s="213"/>
    </row>
    <row r="1996" spans="1:13" x14ac:dyDescent="0.2">
      <c r="A1996" s="232" t="s">
        <v>2414</v>
      </c>
      <c r="B1996" s="178">
        <f t="shared" si="127"/>
        <v>46282</v>
      </c>
      <c r="C1996" s="210"/>
      <c r="D1996" s="210"/>
      <c r="E1996" s="210"/>
      <c r="F1996" s="211"/>
      <c r="G1996" s="212"/>
      <c r="H1996" s="212" t="str">
        <f t="shared" si="108"/>
        <v/>
      </c>
      <c r="I1996" s="37">
        <v>0</v>
      </c>
      <c r="J1996" s="5" t="str">
        <f t="shared" si="109"/>
        <v/>
      </c>
      <c r="K1996" s="4" t="s">
        <v>126</v>
      </c>
      <c r="L1996" s="210"/>
      <c r="M1996" s="213"/>
    </row>
    <row r="1997" spans="1:13" x14ac:dyDescent="0.2">
      <c r="A1997" s="232" t="s">
        <v>2414</v>
      </c>
      <c r="B1997" s="178">
        <f t="shared" si="127"/>
        <v>46282</v>
      </c>
      <c r="C1997" s="210"/>
      <c r="D1997" s="210"/>
      <c r="E1997" s="210"/>
      <c r="F1997" s="211"/>
      <c r="G1997" s="212"/>
      <c r="H1997" s="212" t="str">
        <f t="shared" si="108"/>
        <v/>
      </c>
      <c r="I1997" s="37">
        <v>0</v>
      </c>
      <c r="J1997" s="5" t="str">
        <f t="shared" si="109"/>
        <v/>
      </c>
      <c r="K1997" s="4" t="s">
        <v>126</v>
      </c>
      <c r="L1997" s="210"/>
      <c r="M1997" s="213"/>
    </row>
    <row r="1998" spans="1:13" x14ac:dyDescent="0.2">
      <c r="A1998" s="232" t="s">
        <v>2414</v>
      </c>
      <c r="B1998" s="178">
        <f t="shared" si="127"/>
        <v>46282</v>
      </c>
      <c r="C1998" s="210"/>
      <c r="D1998" s="210"/>
      <c r="E1998" s="210"/>
      <c r="F1998" s="211"/>
      <c r="G1998" s="212"/>
      <c r="H1998" s="212" t="str">
        <f t="shared" si="108"/>
        <v/>
      </c>
      <c r="I1998" s="37">
        <v>0</v>
      </c>
      <c r="J1998" s="5" t="str">
        <f t="shared" si="109"/>
        <v/>
      </c>
      <c r="K1998" s="4" t="s">
        <v>126</v>
      </c>
      <c r="L1998" s="210"/>
      <c r="M1998" s="213"/>
    </row>
    <row r="1999" spans="1:13" x14ac:dyDescent="0.2">
      <c r="A1999" s="232" t="s">
        <v>2414</v>
      </c>
      <c r="B1999" s="178">
        <f t="shared" si="127"/>
        <v>46282</v>
      </c>
      <c r="C1999" s="210"/>
      <c r="D1999" s="210"/>
      <c r="E1999" s="210"/>
      <c r="F1999" s="211"/>
      <c r="G1999" s="212"/>
      <c r="H1999" s="212" t="str">
        <f t="shared" si="108"/>
        <v/>
      </c>
      <c r="I1999" s="37">
        <v>0</v>
      </c>
      <c r="J1999" s="5" t="str">
        <f t="shared" si="109"/>
        <v/>
      </c>
      <c r="K1999" s="4" t="s">
        <v>126</v>
      </c>
      <c r="L1999" s="210"/>
      <c r="M1999" s="213"/>
    </row>
    <row r="2000" spans="1:13" x14ac:dyDescent="0.2">
      <c r="A2000" s="232" t="s">
        <v>2414</v>
      </c>
      <c r="B2000" s="178">
        <f t="shared" si="127"/>
        <v>46282</v>
      </c>
      <c r="C2000" s="210"/>
      <c r="D2000" s="210"/>
      <c r="E2000" s="210"/>
      <c r="F2000" s="211"/>
      <c r="G2000" s="212"/>
      <c r="H2000" s="212" t="str">
        <f t="shared" si="108"/>
        <v/>
      </c>
      <c r="I2000" s="37">
        <v>0</v>
      </c>
      <c r="J2000" s="5" t="str">
        <f t="shared" si="109"/>
        <v/>
      </c>
      <c r="K2000" s="4" t="s">
        <v>126</v>
      </c>
      <c r="L2000" s="210"/>
      <c r="M2000" s="213"/>
    </row>
    <row r="2001" spans="1:13" x14ac:dyDescent="0.2">
      <c r="A2001" s="232" t="s">
        <v>2414</v>
      </c>
      <c r="B2001" s="178">
        <f t="shared" si="127"/>
        <v>46282</v>
      </c>
      <c r="C2001" s="210"/>
      <c r="D2001" s="210"/>
      <c r="E2001" s="210"/>
      <c r="F2001" s="211"/>
      <c r="G2001" s="212"/>
      <c r="H2001" s="212" t="str">
        <f t="shared" si="108"/>
        <v/>
      </c>
      <c r="I2001" s="37">
        <v>0</v>
      </c>
      <c r="J2001" s="5" t="str">
        <f t="shared" si="109"/>
        <v/>
      </c>
      <c r="K2001" s="4" t="s">
        <v>126</v>
      </c>
      <c r="L2001" s="210"/>
      <c r="M2001" s="213"/>
    </row>
    <row r="2002" spans="1:13" x14ac:dyDescent="0.2">
      <c r="A2002" s="232" t="s">
        <v>2414</v>
      </c>
      <c r="B2002" s="178">
        <f t="shared" si="127"/>
        <v>46282</v>
      </c>
      <c r="C2002" s="210"/>
      <c r="D2002" s="210"/>
      <c r="E2002" s="210"/>
      <c r="F2002" s="211"/>
      <c r="G2002" s="212"/>
      <c r="H2002" s="212" t="str">
        <f t="shared" si="108"/>
        <v/>
      </c>
      <c r="I2002" s="37">
        <v>0</v>
      </c>
      <c r="J2002" s="5" t="str">
        <f t="shared" si="109"/>
        <v/>
      </c>
      <c r="K2002" s="4" t="s">
        <v>126</v>
      </c>
      <c r="L2002" s="210"/>
      <c r="M2002" s="213"/>
    </row>
    <row r="2003" spans="1:13" x14ac:dyDescent="0.2">
      <c r="A2003" s="232" t="s">
        <v>2414</v>
      </c>
      <c r="B2003" s="178">
        <f t="shared" si="127"/>
        <v>46282</v>
      </c>
      <c r="C2003" s="210"/>
      <c r="D2003" s="210"/>
      <c r="E2003" s="210"/>
      <c r="F2003" s="211"/>
      <c r="G2003" s="212"/>
      <c r="H2003" s="212" t="str">
        <f t="shared" si="108"/>
        <v/>
      </c>
      <c r="I2003" s="37">
        <v>0</v>
      </c>
      <c r="J2003" s="5" t="str">
        <f t="shared" si="109"/>
        <v/>
      </c>
      <c r="K2003" s="4" t="s">
        <v>126</v>
      </c>
      <c r="L2003" s="210"/>
      <c r="M2003" s="213"/>
    </row>
    <row r="2004" spans="1:13" x14ac:dyDescent="0.2">
      <c r="A2004" s="232" t="s">
        <v>2414</v>
      </c>
      <c r="B2004" s="178">
        <f t="shared" si="127"/>
        <v>46282</v>
      </c>
      <c r="C2004" s="4"/>
      <c r="D2004" s="4"/>
      <c r="E2004" s="210"/>
      <c r="F2004" s="36"/>
      <c r="G2004" s="5"/>
      <c r="H2004" s="107" t="str">
        <f t="shared" si="108"/>
        <v/>
      </c>
      <c r="I2004" s="37">
        <v>0</v>
      </c>
      <c r="J2004" s="5" t="str">
        <f t="shared" si="109"/>
        <v/>
      </c>
      <c r="K2004" s="4" t="s">
        <v>126</v>
      </c>
      <c r="L2004" s="4" t="s">
        <v>127</v>
      </c>
      <c r="M2004" s="152" t="e">
        <f>H2004-J2004</f>
        <v>#VALUE!</v>
      </c>
    </row>
    <row r="2005" spans="1:13" x14ac:dyDescent="0.2">
      <c r="A2005" s="232" t="s">
        <v>2414</v>
      </c>
      <c r="B2005" s="178">
        <f t="shared" si="107"/>
        <v>46282</v>
      </c>
      <c r="C2005" s="210"/>
      <c r="D2005" s="210"/>
      <c r="E2005" s="210"/>
      <c r="F2005" s="211"/>
      <c r="G2005" s="212"/>
      <c r="H2005" s="212" t="str">
        <f t="shared" si="108"/>
        <v/>
      </c>
      <c r="I2005" s="37">
        <v>0</v>
      </c>
      <c r="J2005" s="5" t="str">
        <f t="shared" si="109"/>
        <v/>
      </c>
      <c r="K2005" s="4" t="s">
        <v>126</v>
      </c>
      <c r="L2005" s="210"/>
      <c r="M2005" s="213"/>
    </row>
    <row r="2006" spans="1:13" x14ac:dyDescent="0.2">
      <c r="A2006" s="232" t="s">
        <v>2414</v>
      </c>
      <c r="B2006" s="178">
        <f t="shared" si="107"/>
        <v>46282</v>
      </c>
      <c r="C2006" s="210"/>
      <c r="D2006" s="210"/>
      <c r="E2006" s="210"/>
      <c r="F2006" s="211"/>
      <c r="G2006" s="212"/>
      <c r="H2006" s="212" t="str">
        <f t="shared" si="108"/>
        <v/>
      </c>
      <c r="I2006" s="37">
        <v>0</v>
      </c>
      <c r="J2006" s="5" t="str">
        <f t="shared" si="109"/>
        <v/>
      </c>
      <c r="K2006" s="4" t="s">
        <v>126</v>
      </c>
      <c r="L2006" s="210"/>
      <c r="M2006" s="213"/>
    </row>
    <row r="2007" spans="1:13" x14ac:dyDescent="0.2">
      <c r="A2007" s="232" t="s">
        <v>2414</v>
      </c>
      <c r="B2007" s="178">
        <f t="shared" si="107"/>
        <v>46282</v>
      </c>
      <c r="C2007" s="210"/>
      <c r="D2007" s="210"/>
      <c r="E2007" s="210"/>
      <c r="F2007" s="211"/>
      <c r="G2007" s="212"/>
      <c r="H2007" s="212" t="str">
        <f t="shared" si="108"/>
        <v/>
      </c>
      <c r="I2007" s="37">
        <v>0</v>
      </c>
      <c r="J2007" s="5" t="str">
        <f t="shared" si="109"/>
        <v/>
      </c>
      <c r="K2007" s="4" t="s">
        <v>126</v>
      </c>
      <c r="L2007" s="210"/>
      <c r="M2007" s="213"/>
    </row>
    <row r="2008" spans="1:13" x14ac:dyDescent="0.2">
      <c r="A2008" s="232" t="s">
        <v>2414</v>
      </c>
      <c r="B2008" s="178">
        <f t="shared" si="107"/>
        <v>46282</v>
      </c>
      <c r="C2008" s="210"/>
      <c r="D2008" s="210"/>
      <c r="E2008" s="210"/>
      <c r="F2008" s="211"/>
      <c r="G2008" s="212"/>
      <c r="H2008" s="212" t="str">
        <f t="shared" si="108"/>
        <v/>
      </c>
      <c r="I2008" s="37">
        <v>0</v>
      </c>
      <c r="J2008" s="5" t="str">
        <f t="shared" si="109"/>
        <v/>
      </c>
      <c r="K2008" s="4" t="s">
        <v>126</v>
      </c>
      <c r="L2008" s="210"/>
      <c r="M2008" s="213"/>
    </row>
    <row r="2009" spans="1:13" x14ac:dyDescent="0.2">
      <c r="A2009" s="232" t="s">
        <v>2414</v>
      </c>
      <c r="B2009" s="178">
        <f t="shared" si="107"/>
        <v>46282</v>
      </c>
      <c r="C2009" s="210"/>
      <c r="D2009" s="210"/>
      <c r="E2009" s="210"/>
      <c r="F2009" s="211"/>
      <c r="G2009" s="212"/>
      <c r="H2009" s="212" t="str">
        <f t="shared" si="108"/>
        <v/>
      </c>
      <c r="I2009" s="37">
        <v>0</v>
      </c>
      <c r="J2009" s="5" t="str">
        <f t="shared" si="109"/>
        <v/>
      </c>
      <c r="K2009" s="4" t="s">
        <v>126</v>
      </c>
      <c r="L2009" s="210"/>
      <c r="M2009" s="213"/>
    </row>
    <row r="2010" spans="1:13" x14ac:dyDescent="0.2">
      <c r="A2010" s="232" t="s">
        <v>2414</v>
      </c>
      <c r="B2010" s="178">
        <f t="shared" si="107"/>
        <v>46282</v>
      </c>
      <c r="C2010" s="210"/>
      <c r="D2010" s="210"/>
      <c r="E2010" s="210"/>
      <c r="F2010" s="211"/>
      <c r="G2010" s="212"/>
      <c r="H2010" s="212" t="str">
        <f t="shared" si="108"/>
        <v/>
      </c>
      <c r="I2010" s="37">
        <v>0</v>
      </c>
      <c r="J2010" s="5" t="str">
        <f t="shared" si="109"/>
        <v/>
      </c>
      <c r="K2010" s="4" t="s">
        <v>126</v>
      </c>
      <c r="L2010" s="210"/>
      <c r="M2010" s="213"/>
    </row>
    <row r="2011" spans="1:13" x14ac:dyDescent="0.2">
      <c r="A2011" s="232" t="s">
        <v>2414</v>
      </c>
      <c r="B2011" s="178">
        <f t="shared" si="107"/>
        <v>46282</v>
      </c>
      <c r="C2011" s="210"/>
      <c r="D2011" s="210"/>
      <c r="E2011" s="210"/>
      <c r="F2011" s="211"/>
      <c r="G2011" s="212"/>
      <c r="H2011" s="212" t="str">
        <f t="shared" si="108"/>
        <v/>
      </c>
      <c r="I2011" s="37">
        <v>0</v>
      </c>
      <c r="J2011" s="5" t="str">
        <f t="shared" si="109"/>
        <v/>
      </c>
      <c r="K2011" s="4" t="s">
        <v>126</v>
      </c>
      <c r="L2011" s="210"/>
      <c r="M2011" s="213"/>
    </row>
    <row r="2012" spans="1:13" x14ac:dyDescent="0.2">
      <c r="A2012" s="232" t="s">
        <v>2414</v>
      </c>
      <c r="B2012" s="178">
        <f t="shared" si="107"/>
        <v>46282</v>
      </c>
      <c r="C2012" s="210"/>
      <c r="D2012" s="210"/>
      <c r="E2012" s="210"/>
      <c r="F2012" s="211"/>
      <c r="G2012" s="212"/>
      <c r="H2012" s="212" t="str">
        <f t="shared" si="108"/>
        <v/>
      </c>
      <c r="I2012" s="37">
        <v>0</v>
      </c>
      <c r="J2012" s="5" t="str">
        <f t="shared" si="109"/>
        <v/>
      </c>
      <c r="K2012" s="4" t="s">
        <v>126</v>
      </c>
      <c r="L2012" s="210"/>
      <c r="M2012" s="213"/>
    </row>
    <row r="2013" spans="1:13" x14ac:dyDescent="0.2">
      <c r="A2013" s="232" t="s">
        <v>2414</v>
      </c>
      <c r="B2013" s="178">
        <f t="shared" si="107"/>
        <v>46282</v>
      </c>
      <c r="C2013" s="210"/>
      <c r="D2013" s="210"/>
      <c r="E2013" s="210"/>
      <c r="F2013" s="211"/>
      <c r="G2013" s="212"/>
      <c r="H2013" s="212" t="str">
        <f t="shared" si="108"/>
        <v/>
      </c>
      <c r="I2013" s="37">
        <v>0</v>
      </c>
      <c r="J2013" s="5" t="str">
        <f t="shared" si="109"/>
        <v/>
      </c>
      <c r="K2013" s="4" t="s">
        <v>126</v>
      </c>
      <c r="L2013" s="210"/>
      <c r="M2013" s="213"/>
    </row>
    <row r="2014" spans="1:13" x14ac:dyDescent="0.2">
      <c r="A2014" s="232" t="s">
        <v>2414</v>
      </c>
      <c r="B2014" s="178">
        <f t="shared" si="107"/>
        <v>46282</v>
      </c>
      <c r="C2014" s="210"/>
      <c r="D2014" s="210"/>
      <c r="E2014" s="210"/>
      <c r="F2014" s="211"/>
      <c r="G2014" s="212"/>
      <c r="H2014" s="212" t="str">
        <f t="shared" si="108"/>
        <v/>
      </c>
      <c r="I2014" s="37">
        <v>0</v>
      </c>
      <c r="J2014" s="5" t="str">
        <f t="shared" si="109"/>
        <v/>
      </c>
      <c r="K2014" s="4" t="s">
        <v>126</v>
      </c>
      <c r="L2014" s="210"/>
      <c r="M2014" s="213"/>
    </row>
    <row r="2015" spans="1:13" x14ac:dyDescent="0.2">
      <c r="A2015" s="232" t="s">
        <v>2414</v>
      </c>
      <c r="B2015" s="178">
        <f t="shared" si="107"/>
        <v>46282</v>
      </c>
      <c r="C2015" s="210"/>
      <c r="D2015" s="210"/>
      <c r="E2015" s="210"/>
      <c r="F2015" s="211"/>
      <c r="G2015" s="212"/>
      <c r="H2015" s="212" t="str">
        <f t="shared" si="108"/>
        <v/>
      </c>
      <c r="I2015" s="37">
        <v>0</v>
      </c>
      <c r="J2015" s="5" t="str">
        <f t="shared" si="109"/>
        <v/>
      </c>
      <c r="K2015" s="4" t="s">
        <v>126</v>
      </c>
      <c r="L2015" s="210"/>
      <c r="M2015" s="213"/>
    </row>
    <row r="2016" spans="1:13" x14ac:dyDescent="0.2">
      <c r="A2016" s="232" t="s">
        <v>2414</v>
      </c>
      <c r="B2016" s="178">
        <f t="shared" si="107"/>
        <v>46282</v>
      </c>
      <c r="C2016" s="210"/>
      <c r="D2016" s="210"/>
      <c r="E2016" s="210"/>
      <c r="F2016" s="211"/>
      <c r="G2016" s="212"/>
      <c r="H2016" s="212" t="str">
        <f t="shared" si="108"/>
        <v/>
      </c>
      <c r="I2016" s="37">
        <v>0</v>
      </c>
      <c r="J2016" s="5" t="str">
        <f t="shared" si="109"/>
        <v/>
      </c>
      <c r="K2016" s="4" t="s">
        <v>126</v>
      </c>
      <c r="L2016" s="210"/>
      <c r="M2016" s="213"/>
    </row>
    <row r="2017" spans="1:13" x14ac:dyDescent="0.2">
      <c r="A2017" s="232" t="s">
        <v>2414</v>
      </c>
      <c r="B2017" s="178">
        <f t="shared" si="107"/>
        <v>46282</v>
      </c>
      <c r="C2017" s="210"/>
      <c r="D2017" s="210"/>
      <c r="E2017" s="210"/>
      <c r="F2017" s="211"/>
      <c r="G2017" s="212"/>
      <c r="H2017" s="212" t="str">
        <f t="shared" si="108"/>
        <v/>
      </c>
      <c r="I2017" s="37">
        <v>0</v>
      </c>
      <c r="J2017" s="5" t="str">
        <f t="shared" si="109"/>
        <v/>
      </c>
      <c r="K2017" s="4" t="s">
        <v>126</v>
      </c>
      <c r="L2017" s="210"/>
      <c r="M2017" s="213"/>
    </row>
    <row r="2018" spans="1:13" x14ac:dyDescent="0.2">
      <c r="A2018" s="232" t="s">
        <v>2414</v>
      </c>
      <c r="B2018" s="178">
        <f t="shared" si="107"/>
        <v>46282</v>
      </c>
      <c r="C2018" s="210"/>
      <c r="D2018" s="210"/>
      <c r="E2018" s="210"/>
      <c r="F2018" s="211"/>
      <c r="G2018" s="212"/>
      <c r="H2018" s="212" t="str">
        <f t="shared" si="108"/>
        <v/>
      </c>
      <c r="I2018" s="37">
        <v>0</v>
      </c>
      <c r="J2018" s="5" t="str">
        <f t="shared" si="109"/>
        <v/>
      </c>
      <c r="K2018" s="4" t="s">
        <v>126</v>
      </c>
      <c r="L2018" s="210"/>
      <c r="M2018" s="213"/>
    </row>
    <row r="2019" spans="1:13" x14ac:dyDescent="0.2">
      <c r="A2019" s="232" t="s">
        <v>2414</v>
      </c>
      <c r="B2019" s="178">
        <f t="shared" si="107"/>
        <v>46282</v>
      </c>
      <c r="C2019" s="210"/>
      <c r="D2019" s="210"/>
      <c r="E2019" s="210"/>
      <c r="F2019" s="211"/>
      <c r="G2019" s="212"/>
      <c r="H2019" s="212" t="str">
        <f t="shared" si="108"/>
        <v/>
      </c>
      <c r="I2019" s="37">
        <v>0</v>
      </c>
      <c r="J2019" s="5" t="str">
        <f t="shared" si="109"/>
        <v/>
      </c>
      <c r="K2019" s="4" t="s">
        <v>126</v>
      </c>
      <c r="L2019" s="210"/>
      <c r="M2019" s="213"/>
    </row>
    <row r="2020" spans="1:13" x14ac:dyDescent="0.2">
      <c r="A2020" s="232" t="s">
        <v>2414</v>
      </c>
      <c r="B2020" s="178">
        <f t="shared" si="107"/>
        <v>46282</v>
      </c>
      <c r="C2020" s="210"/>
      <c r="D2020" s="210"/>
      <c r="E2020" s="210"/>
      <c r="F2020" s="211"/>
      <c r="G2020" s="212"/>
      <c r="H2020" s="212" t="str">
        <f t="shared" si="108"/>
        <v/>
      </c>
      <c r="I2020" s="37">
        <v>0</v>
      </c>
      <c r="J2020" s="5" t="str">
        <f t="shared" si="109"/>
        <v/>
      </c>
      <c r="K2020" s="4" t="s">
        <v>126</v>
      </c>
      <c r="L2020" s="210"/>
      <c r="M2020" s="213"/>
    </row>
    <row r="2021" spans="1:13" x14ac:dyDescent="0.2">
      <c r="A2021" s="232" t="s">
        <v>2414</v>
      </c>
      <c r="B2021" s="178">
        <f t="shared" si="107"/>
        <v>46282</v>
      </c>
      <c r="C2021" s="210"/>
      <c r="D2021" s="210"/>
      <c r="E2021" s="210"/>
      <c r="F2021" s="211"/>
      <c r="G2021" s="212"/>
      <c r="H2021" s="212" t="str">
        <f t="shared" si="108"/>
        <v/>
      </c>
      <c r="I2021" s="37">
        <v>0</v>
      </c>
      <c r="J2021" s="5" t="str">
        <f t="shared" si="109"/>
        <v/>
      </c>
      <c r="K2021" s="4" t="s">
        <v>126</v>
      </c>
      <c r="L2021" s="210"/>
      <c r="M2021" s="213"/>
    </row>
    <row r="2022" spans="1:13" x14ac:dyDescent="0.2">
      <c r="A2022" s="232" t="s">
        <v>2414</v>
      </c>
      <c r="B2022" s="178">
        <f t="shared" si="107"/>
        <v>46282</v>
      </c>
      <c r="C2022" s="4"/>
      <c r="D2022" s="4"/>
      <c r="E2022" s="210"/>
      <c r="F2022" s="36"/>
      <c r="G2022" s="5"/>
      <c r="H2022" s="107" t="str">
        <f t="shared" si="108"/>
        <v/>
      </c>
      <c r="I2022" s="37">
        <v>0</v>
      </c>
      <c r="J2022" s="5" t="str">
        <f t="shared" si="109"/>
        <v/>
      </c>
      <c r="K2022" s="4" t="s">
        <v>126</v>
      </c>
      <c r="L2022" s="4" t="s">
        <v>127</v>
      </c>
      <c r="M2022" s="152" t="e">
        <f>H2022-J2022</f>
        <v>#VALUE!</v>
      </c>
    </row>
    <row r="2023" spans="1:13" x14ac:dyDescent="0.2">
      <c r="A2023" s="232" t="s">
        <v>2414</v>
      </c>
      <c r="B2023" s="178">
        <f t="shared" ref="B2023:B2040" si="128">IF(A2023="","",IF(ISNUMBER(A2023),IFERROR(VLOOKUP(TEXT(A2023,"yyyy/mm/dd"),BSAD,2,FALSE),""),IFERROR(VLOOKUP(A2023,BSAD,2,FALSE),"")))</f>
        <v>46282</v>
      </c>
      <c r="C2023" s="210"/>
      <c r="D2023" s="210"/>
      <c r="E2023" s="210"/>
      <c r="F2023" s="211"/>
      <c r="G2023" s="212"/>
      <c r="H2023" s="212" t="str">
        <f t="shared" si="108"/>
        <v/>
      </c>
      <c r="I2023" s="37">
        <v>0</v>
      </c>
      <c r="J2023" s="5" t="str">
        <f t="shared" si="109"/>
        <v/>
      </c>
      <c r="K2023" s="4" t="s">
        <v>126</v>
      </c>
      <c r="L2023" s="210"/>
      <c r="M2023" s="213"/>
    </row>
    <row r="2024" spans="1:13" x14ac:dyDescent="0.2">
      <c r="A2024" s="232" t="s">
        <v>2414</v>
      </c>
      <c r="B2024" s="178">
        <f t="shared" si="128"/>
        <v>46282</v>
      </c>
      <c r="C2024" s="210"/>
      <c r="D2024" s="210"/>
      <c r="E2024" s="210"/>
      <c r="F2024" s="211"/>
      <c r="G2024" s="212"/>
      <c r="H2024" s="212" t="str">
        <f t="shared" si="108"/>
        <v/>
      </c>
      <c r="I2024" s="37">
        <v>0</v>
      </c>
      <c r="J2024" s="5" t="str">
        <f t="shared" si="109"/>
        <v/>
      </c>
      <c r="K2024" s="4" t="s">
        <v>126</v>
      </c>
      <c r="L2024" s="210"/>
      <c r="M2024" s="213"/>
    </row>
    <row r="2025" spans="1:13" x14ac:dyDescent="0.2">
      <c r="A2025" s="232" t="s">
        <v>2414</v>
      </c>
      <c r="B2025" s="178">
        <f t="shared" si="128"/>
        <v>46282</v>
      </c>
      <c r="C2025" s="210"/>
      <c r="D2025" s="210"/>
      <c r="E2025" s="210"/>
      <c r="F2025" s="211"/>
      <c r="G2025" s="212"/>
      <c r="H2025" s="212" t="str">
        <f t="shared" si="108"/>
        <v/>
      </c>
      <c r="I2025" s="37">
        <v>0</v>
      </c>
      <c r="J2025" s="5" t="str">
        <f t="shared" si="109"/>
        <v/>
      </c>
      <c r="K2025" s="4" t="s">
        <v>126</v>
      </c>
      <c r="L2025" s="210"/>
      <c r="M2025" s="213"/>
    </row>
    <row r="2026" spans="1:13" x14ac:dyDescent="0.2">
      <c r="A2026" s="232" t="s">
        <v>2414</v>
      </c>
      <c r="B2026" s="178">
        <f t="shared" si="128"/>
        <v>46282</v>
      </c>
      <c r="C2026" s="210"/>
      <c r="D2026" s="210"/>
      <c r="E2026" s="210"/>
      <c r="F2026" s="211"/>
      <c r="G2026" s="212"/>
      <c r="H2026" s="212" t="str">
        <f t="shared" si="108"/>
        <v/>
      </c>
      <c r="I2026" s="37">
        <v>0</v>
      </c>
      <c r="J2026" s="5" t="str">
        <f t="shared" si="109"/>
        <v/>
      </c>
      <c r="K2026" s="4" t="s">
        <v>126</v>
      </c>
      <c r="L2026" s="210"/>
      <c r="M2026" s="213"/>
    </row>
    <row r="2027" spans="1:13" x14ac:dyDescent="0.2">
      <c r="A2027" s="232" t="s">
        <v>2414</v>
      </c>
      <c r="B2027" s="178">
        <f t="shared" si="128"/>
        <v>46282</v>
      </c>
      <c r="C2027" s="210"/>
      <c r="D2027" s="210"/>
      <c r="E2027" s="210"/>
      <c r="F2027" s="211"/>
      <c r="G2027" s="212"/>
      <c r="H2027" s="212" t="str">
        <f t="shared" si="108"/>
        <v/>
      </c>
      <c r="I2027" s="37">
        <v>0</v>
      </c>
      <c r="J2027" s="5" t="str">
        <f t="shared" si="109"/>
        <v/>
      </c>
      <c r="K2027" s="4" t="s">
        <v>126</v>
      </c>
      <c r="L2027" s="210"/>
      <c r="M2027" s="213"/>
    </row>
    <row r="2028" spans="1:13" x14ac:dyDescent="0.2">
      <c r="A2028" s="232" t="s">
        <v>2414</v>
      </c>
      <c r="B2028" s="178">
        <f t="shared" si="128"/>
        <v>46282</v>
      </c>
      <c r="C2028" s="210"/>
      <c r="D2028" s="210"/>
      <c r="E2028" s="210"/>
      <c r="F2028" s="211"/>
      <c r="G2028" s="212"/>
      <c r="H2028" s="212" t="str">
        <f t="shared" si="108"/>
        <v/>
      </c>
      <c r="I2028" s="37">
        <v>0</v>
      </c>
      <c r="J2028" s="5" t="str">
        <f t="shared" si="109"/>
        <v/>
      </c>
      <c r="K2028" s="4" t="s">
        <v>126</v>
      </c>
      <c r="L2028" s="210"/>
      <c r="M2028" s="213"/>
    </row>
    <row r="2029" spans="1:13" x14ac:dyDescent="0.2">
      <c r="A2029" s="232" t="s">
        <v>2414</v>
      </c>
      <c r="B2029" s="178">
        <f t="shared" si="128"/>
        <v>46282</v>
      </c>
      <c r="C2029" s="210"/>
      <c r="D2029" s="210"/>
      <c r="E2029" s="210"/>
      <c r="F2029" s="211"/>
      <c r="G2029" s="212"/>
      <c r="H2029" s="212" t="str">
        <f t="shared" si="108"/>
        <v/>
      </c>
      <c r="I2029" s="37">
        <v>0</v>
      </c>
      <c r="J2029" s="5" t="str">
        <f t="shared" si="109"/>
        <v/>
      </c>
      <c r="K2029" s="4" t="s">
        <v>126</v>
      </c>
      <c r="L2029" s="210"/>
      <c r="M2029" s="213"/>
    </row>
    <row r="2030" spans="1:13" x14ac:dyDescent="0.2">
      <c r="A2030" s="232" t="s">
        <v>2414</v>
      </c>
      <c r="B2030" s="178">
        <f t="shared" si="128"/>
        <v>46282</v>
      </c>
      <c r="C2030" s="210"/>
      <c r="D2030" s="210"/>
      <c r="E2030" s="210"/>
      <c r="F2030" s="211"/>
      <c r="G2030" s="212"/>
      <c r="H2030" s="212" t="str">
        <f t="shared" si="108"/>
        <v/>
      </c>
      <c r="I2030" s="37">
        <v>0</v>
      </c>
      <c r="J2030" s="5" t="str">
        <f t="shared" si="109"/>
        <v/>
      </c>
      <c r="K2030" s="4" t="s">
        <v>126</v>
      </c>
      <c r="L2030" s="210"/>
      <c r="M2030" s="213"/>
    </row>
    <row r="2031" spans="1:13" x14ac:dyDescent="0.2">
      <c r="A2031" s="232" t="s">
        <v>2414</v>
      </c>
      <c r="B2031" s="178">
        <f t="shared" si="128"/>
        <v>46282</v>
      </c>
      <c r="C2031" s="210"/>
      <c r="D2031" s="210"/>
      <c r="E2031" s="210"/>
      <c r="F2031" s="211"/>
      <c r="G2031" s="212"/>
      <c r="H2031" s="212" t="str">
        <f t="shared" si="108"/>
        <v/>
      </c>
      <c r="I2031" s="37">
        <v>0</v>
      </c>
      <c r="J2031" s="5" t="str">
        <f t="shared" si="109"/>
        <v/>
      </c>
      <c r="K2031" s="4" t="s">
        <v>126</v>
      </c>
      <c r="L2031" s="210"/>
      <c r="M2031" s="213"/>
    </row>
    <row r="2032" spans="1:13" x14ac:dyDescent="0.2">
      <c r="A2032" s="232" t="s">
        <v>2414</v>
      </c>
      <c r="B2032" s="178">
        <f t="shared" si="128"/>
        <v>46282</v>
      </c>
      <c r="C2032" s="210"/>
      <c r="D2032" s="210"/>
      <c r="E2032" s="210"/>
      <c r="F2032" s="211"/>
      <c r="G2032" s="212"/>
      <c r="H2032" s="212" t="str">
        <f t="shared" si="108"/>
        <v/>
      </c>
      <c r="I2032" s="37">
        <v>0</v>
      </c>
      <c r="J2032" s="5" t="str">
        <f t="shared" si="109"/>
        <v/>
      </c>
      <c r="K2032" s="4" t="s">
        <v>126</v>
      </c>
      <c r="L2032" s="210"/>
      <c r="M2032" s="213"/>
    </row>
    <row r="2033" spans="1:13" x14ac:dyDescent="0.2">
      <c r="A2033" s="232" t="s">
        <v>2414</v>
      </c>
      <c r="B2033" s="178">
        <f t="shared" si="128"/>
        <v>46282</v>
      </c>
      <c r="C2033" s="210"/>
      <c r="D2033" s="210"/>
      <c r="E2033" s="210"/>
      <c r="F2033" s="211"/>
      <c r="G2033" s="212"/>
      <c r="H2033" s="212" t="str">
        <f t="shared" si="108"/>
        <v/>
      </c>
      <c r="I2033" s="37">
        <v>0</v>
      </c>
      <c r="J2033" s="5" t="str">
        <f t="shared" si="109"/>
        <v/>
      </c>
      <c r="K2033" s="4" t="s">
        <v>126</v>
      </c>
      <c r="L2033" s="210"/>
      <c r="M2033" s="213"/>
    </row>
    <row r="2034" spans="1:13" x14ac:dyDescent="0.2">
      <c r="A2034" s="232" t="s">
        <v>2414</v>
      </c>
      <c r="B2034" s="178">
        <f t="shared" si="128"/>
        <v>46282</v>
      </c>
      <c r="C2034" s="210"/>
      <c r="D2034" s="210"/>
      <c r="E2034" s="210"/>
      <c r="F2034" s="211"/>
      <c r="G2034" s="212"/>
      <c r="H2034" s="212" t="str">
        <f t="shared" si="108"/>
        <v/>
      </c>
      <c r="I2034" s="37">
        <v>0</v>
      </c>
      <c r="J2034" s="5" t="str">
        <f t="shared" si="109"/>
        <v/>
      </c>
      <c r="K2034" s="4" t="s">
        <v>126</v>
      </c>
      <c r="L2034" s="210"/>
      <c r="M2034" s="213"/>
    </row>
    <row r="2035" spans="1:13" x14ac:dyDescent="0.2">
      <c r="A2035" s="232" t="s">
        <v>2414</v>
      </c>
      <c r="B2035" s="178">
        <f t="shared" si="128"/>
        <v>46282</v>
      </c>
      <c r="C2035" s="210"/>
      <c r="D2035" s="210"/>
      <c r="E2035" s="210"/>
      <c r="F2035" s="211"/>
      <c r="G2035" s="212"/>
      <c r="H2035" s="212" t="str">
        <f t="shared" si="108"/>
        <v/>
      </c>
      <c r="I2035" s="37">
        <v>0</v>
      </c>
      <c r="J2035" s="5" t="str">
        <f t="shared" si="109"/>
        <v/>
      </c>
      <c r="K2035" s="4" t="s">
        <v>126</v>
      </c>
      <c r="L2035" s="210"/>
      <c r="M2035" s="213"/>
    </row>
    <row r="2036" spans="1:13" x14ac:dyDescent="0.2">
      <c r="A2036" s="232" t="s">
        <v>2414</v>
      </c>
      <c r="B2036" s="178">
        <f t="shared" si="128"/>
        <v>46282</v>
      </c>
      <c r="C2036" s="210"/>
      <c r="D2036" s="210"/>
      <c r="E2036" s="210"/>
      <c r="F2036" s="211"/>
      <c r="G2036" s="212"/>
      <c r="H2036" s="212" t="str">
        <f t="shared" si="108"/>
        <v/>
      </c>
      <c r="I2036" s="37">
        <v>0</v>
      </c>
      <c r="J2036" s="5" t="str">
        <f t="shared" si="109"/>
        <v/>
      </c>
      <c r="K2036" s="4" t="s">
        <v>126</v>
      </c>
      <c r="L2036" s="210"/>
      <c r="M2036" s="213"/>
    </row>
    <row r="2037" spans="1:13" x14ac:dyDescent="0.2">
      <c r="A2037" s="232" t="s">
        <v>2414</v>
      </c>
      <c r="B2037" s="178">
        <f t="shared" si="128"/>
        <v>46282</v>
      </c>
      <c r="C2037" s="210"/>
      <c r="D2037" s="210"/>
      <c r="E2037" s="210"/>
      <c r="F2037" s="211"/>
      <c r="G2037" s="212"/>
      <c r="H2037" s="212" t="str">
        <f t="shared" si="108"/>
        <v/>
      </c>
      <c r="I2037" s="37">
        <v>0</v>
      </c>
      <c r="J2037" s="5" t="str">
        <f t="shared" si="109"/>
        <v/>
      </c>
      <c r="K2037" s="4" t="s">
        <v>126</v>
      </c>
      <c r="L2037" s="210"/>
      <c r="M2037" s="213"/>
    </row>
    <row r="2038" spans="1:13" x14ac:dyDescent="0.2">
      <c r="A2038" s="232" t="s">
        <v>2414</v>
      </c>
      <c r="B2038" s="178">
        <f t="shared" si="128"/>
        <v>46282</v>
      </c>
      <c r="C2038" s="210"/>
      <c r="D2038" s="210"/>
      <c r="E2038" s="210"/>
      <c r="F2038" s="211"/>
      <c r="G2038" s="212"/>
      <c r="H2038" s="212" t="str">
        <f t="shared" si="108"/>
        <v/>
      </c>
      <c r="I2038" s="37">
        <v>0</v>
      </c>
      <c r="J2038" s="5" t="str">
        <f t="shared" si="109"/>
        <v/>
      </c>
      <c r="K2038" s="4" t="s">
        <v>126</v>
      </c>
      <c r="L2038" s="210"/>
      <c r="M2038" s="213"/>
    </row>
    <row r="2039" spans="1:13" x14ac:dyDescent="0.2">
      <c r="A2039" s="232" t="s">
        <v>2414</v>
      </c>
      <c r="B2039" s="178">
        <f t="shared" si="128"/>
        <v>46282</v>
      </c>
      <c r="C2039" s="210"/>
      <c r="D2039" s="210"/>
      <c r="E2039" s="210"/>
      <c r="F2039" s="211"/>
      <c r="G2039" s="212"/>
      <c r="H2039" s="212" t="str">
        <f t="shared" si="108"/>
        <v/>
      </c>
      <c r="I2039" s="37">
        <v>0</v>
      </c>
      <c r="J2039" s="5" t="str">
        <f t="shared" si="109"/>
        <v/>
      </c>
      <c r="K2039" s="4" t="s">
        <v>126</v>
      </c>
      <c r="L2039" s="210"/>
      <c r="M2039" s="213"/>
    </row>
    <row r="2040" spans="1:13" x14ac:dyDescent="0.2">
      <c r="A2040" s="232" t="s">
        <v>2414</v>
      </c>
      <c r="B2040" s="178">
        <f t="shared" si="128"/>
        <v>46282</v>
      </c>
      <c r="C2040" s="4"/>
      <c r="D2040" s="4"/>
      <c r="E2040" s="210"/>
      <c r="F2040" s="36"/>
      <c r="G2040" s="5"/>
      <c r="H2040" s="107" t="str">
        <f t="shared" si="108"/>
        <v/>
      </c>
      <c r="I2040" s="37">
        <v>0</v>
      </c>
      <c r="J2040" s="5" t="str">
        <f t="shared" si="109"/>
        <v/>
      </c>
      <c r="K2040" s="4" t="s">
        <v>126</v>
      </c>
      <c r="L2040" s="4" t="s">
        <v>127</v>
      </c>
      <c r="M2040" s="152" t="e">
        <f>H2040-J2040</f>
        <v>#VALUE!</v>
      </c>
    </row>
    <row r="2041" spans="1:13" x14ac:dyDescent="0.2">
      <c r="A2041" s="232" t="s">
        <v>2414</v>
      </c>
      <c r="B2041" s="178">
        <f t="shared" si="107"/>
        <v>46282</v>
      </c>
      <c r="C2041" s="210"/>
      <c r="D2041" s="210"/>
      <c r="E2041" s="210"/>
      <c r="F2041" s="211"/>
      <c r="G2041" s="212"/>
      <c r="H2041" s="212" t="str">
        <f t="shared" si="108"/>
        <v/>
      </c>
      <c r="I2041" s="37">
        <v>0</v>
      </c>
      <c r="J2041" s="5" t="str">
        <f t="shared" si="109"/>
        <v/>
      </c>
      <c r="K2041" s="4" t="s">
        <v>126</v>
      </c>
      <c r="L2041" s="210"/>
      <c r="M2041" s="213"/>
    </row>
    <row r="2042" spans="1:13" x14ac:dyDescent="0.2">
      <c r="A2042" s="232" t="s">
        <v>2414</v>
      </c>
      <c r="B2042" s="178">
        <f t="shared" si="107"/>
        <v>46282</v>
      </c>
      <c r="C2042" s="210"/>
      <c r="D2042" s="210"/>
      <c r="E2042" s="210"/>
      <c r="F2042" s="211"/>
      <c r="G2042" s="212"/>
      <c r="H2042" s="212" t="str">
        <f t="shared" si="108"/>
        <v/>
      </c>
      <c r="I2042" s="37">
        <v>0</v>
      </c>
      <c r="J2042" s="5" t="str">
        <f t="shared" si="109"/>
        <v/>
      </c>
      <c r="K2042" s="4" t="s">
        <v>126</v>
      </c>
      <c r="L2042" s="210"/>
      <c r="M2042" s="213"/>
    </row>
    <row r="2043" spans="1:13" x14ac:dyDescent="0.2">
      <c r="A2043" s="232" t="s">
        <v>2414</v>
      </c>
      <c r="B2043" s="178">
        <f t="shared" si="107"/>
        <v>46282</v>
      </c>
      <c r="C2043" s="210"/>
      <c r="D2043" s="210"/>
      <c r="E2043" s="210"/>
      <c r="F2043" s="211"/>
      <c r="G2043" s="212"/>
      <c r="H2043" s="212" t="str">
        <f t="shared" si="108"/>
        <v/>
      </c>
      <c r="I2043" s="37">
        <v>0</v>
      </c>
      <c r="J2043" s="5" t="str">
        <f t="shared" si="109"/>
        <v/>
      </c>
      <c r="K2043" s="4" t="s">
        <v>126</v>
      </c>
      <c r="L2043" s="210"/>
      <c r="M2043" s="213"/>
    </row>
    <row r="2044" spans="1:13" x14ac:dyDescent="0.2">
      <c r="A2044" s="232" t="s">
        <v>2414</v>
      </c>
      <c r="B2044" s="178">
        <f t="shared" si="107"/>
        <v>46282</v>
      </c>
      <c r="C2044" s="210"/>
      <c r="D2044" s="210"/>
      <c r="E2044" s="210"/>
      <c r="F2044" s="211"/>
      <c r="G2044" s="212"/>
      <c r="H2044" s="212" t="str">
        <f t="shared" si="108"/>
        <v/>
      </c>
      <c r="I2044" s="37">
        <v>0</v>
      </c>
      <c r="J2044" s="5" t="str">
        <f t="shared" si="109"/>
        <v/>
      </c>
      <c r="K2044" s="4" t="s">
        <v>126</v>
      </c>
      <c r="L2044" s="210"/>
      <c r="M2044" s="213"/>
    </row>
    <row r="2045" spans="1:13" x14ac:dyDescent="0.2">
      <c r="A2045" s="232" t="s">
        <v>2414</v>
      </c>
      <c r="B2045" s="178">
        <f t="shared" si="107"/>
        <v>46282</v>
      </c>
      <c r="C2045" s="210"/>
      <c r="D2045" s="210"/>
      <c r="E2045" s="210"/>
      <c r="F2045" s="211"/>
      <c r="G2045" s="212"/>
      <c r="H2045" s="212" t="str">
        <f t="shared" si="108"/>
        <v/>
      </c>
      <c r="I2045" s="37">
        <v>0</v>
      </c>
      <c r="J2045" s="5" t="str">
        <f t="shared" si="109"/>
        <v/>
      </c>
      <c r="K2045" s="4" t="s">
        <v>126</v>
      </c>
      <c r="L2045" s="210"/>
      <c r="M2045" s="213"/>
    </row>
    <row r="2046" spans="1:13" x14ac:dyDescent="0.2">
      <c r="A2046" s="232" t="s">
        <v>2414</v>
      </c>
      <c r="B2046" s="178">
        <f t="shared" si="107"/>
        <v>46282</v>
      </c>
      <c r="C2046" s="210"/>
      <c r="D2046" s="210"/>
      <c r="E2046" s="210"/>
      <c r="F2046" s="211"/>
      <c r="G2046" s="212"/>
      <c r="H2046" s="212" t="str">
        <f t="shared" si="108"/>
        <v/>
      </c>
      <c r="I2046" s="37">
        <v>0</v>
      </c>
      <c r="J2046" s="5" t="str">
        <f t="shared" si="109"/>
        <v/>
      </c>
      <c r="K2046" s="4" t="s">
        <v>126</v>
      </c>
      <c r="L2046" s="210"/>
      <c r="M2046" s="213"/>
    </row>
    <row r="2047" spans="1:13" x14ac:dyDescent="0.2">
      <c r="A2047" s="232" t="s">
        <v>2414</v>
      </c>
      <c r="B2047" s="178">
        <f t="shared" si="107"/>
        <v>46282</v>
      </c>
      <c r="C2047" s="210"/>
      <c r="D2047" s="210"/>
      <c r="E2047" s="210"/>
      <c r="F2047" s="211"/>
      <c r="G2047" s="212"/>
      <c r="H2047" s="212" t="str">
        <f t="shared" si="108"/>
        <v/>
      </c>
      <c r="I2047" s="37">
        <v>0</v>
      </c>
      <c r="J2047" s="5" t="str">
        <f t="shared" si="109"/>
        <v/>
      </c>
      <c r="K2047" s="4" t="s">
        <v>126</v>
      </c>
      <c r="L2047" s="210"/>
      <c r="M2047" s="213"/>
    </row>
    <row r="2048" spans="1:13" x14ac:dyDescent="0.2">
      <c r="A2048" s="232" t="s">
        <v>2414</v>
      </c>
      <c r="B2048" s="178">
        <f t="shared" si="107"/>
        <v>46282</v>
      </c>
      <c r="C2048" s="210"/>
      <c r="D2048" s="210"/>
      <c r="E2048" s="210"/>
      <c r="F2048" s="211"/>
      <c r="G2048" s="212"/>
      <c r="H2048" s="212" t="str">
        <f t="shared" si="108"/>
        <v/>
      </c>
      <c r="I2048" s="37">
        <v>0</v>
      </c>
      <c r="J2048" s="5" t="str">
        <f t="shared" si="109"/>
        <v/>
      </c>
      <c r="K2048" s="4" t="s">
        <v>126</v>
      </c>
      <c r="L2048" s="210"/>
      <c r="M2048" s="213"/>
    </row>
    <row r="2049" spans="1:13" x14ac:dyDescent="0.2">
      <c r="A2049" s="232" t="s">
        <v>2414</v>
      </c>
      <c r="B2049" s="178">
        <f t="shared" si="107"/>
        <v>46282</v>
      </c>
      <c r="C2049" s="210"/>
      <c r="D2049" s="210"/>
      <c r="E2049" s="210"/>
      <c r="F2049" s="211"/>
      <c r="G2049" s="212"/>
      <c r="H2049" s="212" t="str">
        <f t="shared" si="108"/>
        <v/>
      </c>
      <c r="I2049" s="37">
        <v>0</v>
      </c>
      <c r="J2049" s="5" t="str">
        <f t="shared" si="109"/>
        <v/>
      </c>
      <c r="K2049" s="4" t="s">
        <v>126</v>
      </c>
      <c r="L2049" s="210"/>
      <c r="M2049" s="213"/>
    </row>
    <row r="2050" spans="1:13" x14ac:dyDescent="0.2">
      <c r="A2050" s="232" t="s">
        <v>2414</v>
      </c>
      <c r="B2050" s="178">
        <f t="shared" si="107"/>
        <v>46282</v>
      </c>
      <c r="C2050" s="210"/>
      <c r="D2050" s="210"/>
      <c r="E2050" s="210"/>
      <c r="F2050" s="211"/>
      <c r="G2050" s="212"/>
      <c r="H2050" s="212" t="str">
        <f t="shared" si="108"/>
        <v/>
      </c>
      <c r="I2050" s="37">
        <v>0</v>
      </c>
      <c r="J2050" s="5" t="str">
        <f t="shared" si="109"/>
        <v/>
      </c>
      <c r="K2050" s="4" t="s">
        <v>126</v>
      </c>
      <c r="L2050" s="210"/>
      <c r="M2050" s="213"/>
    </row>
    <row r="2051" spans="1:13" x14ac:dyDescent="0.2">
      <c r="A2051" s="232" t="s">
        <v>2414</v>
      </c>
      <c r="B2051" s="178">
        <f t="shared" si="107"/>
        <v>46282</v>
      </c>
      <c r="C2051" s="210"/>
      <c r="D2051" s="210"/>
      <c r="E2051" s="210"/>
      <c r="F2051" s="211"/>
      <c r="G2051" s="212"/>
      <c r="H2051" s="212" t="str">
        <f t="shared" si="108"/>
        <v/>
      </c>
      <c r="I2051" s="37">
        <v>0</v>
      </c>
      <c r="J2051" s="5" t="str">
        <f t="shared" si="109"/>
        <v/>
      </c>
      <c r="K2051" s="4" t="s">
        <v>126</v>
      </c>
      <c r="L2051" s="210"/>
      <c r="M2051" s="213"/>
    </row>
    <row r="2052" spans="1:13" x14ac:dyDescent="0.2">
      <c r="A2052" s="232" t="s">
        <v>2414</v>
      </c>
      <c r="B2052" s="178">
        <f t="shared" si="107"/>
        <v>46282</v>
      </c>
      <c r="C2052" s="210"/>
      <c r="D2052" s="210"/>
      <c r="E2052" s="210"/>
      <c r="F2052" s="211"/>
      <c r="G2052" s="212"/>
      <c r="H2052" s="212" t="str">
        <f t="shared" si="108"/>
        <v/>
      </c>
      <c r="I2052" s="37">
        <v>0</v>
      </c>
      <c r="J2052" s="5" t="str">
        <f t="shared" si="109"/>
        <v/>
      </c>
      <c r="K2052" s="4" t="s">
        <v>126</v>
      </c>
      <c r="L2052" s="210"/>
      <c r="M2052" s="213"/>
    </row>
    <row r="2053" spans="1:13" x14ac:dyDescent="0.2">
      <c r="A2053" s="232" t="s">
        <v>2414</v>
      </c>
      <c r="B2053" s="178">
        <f t="shared" si="107"/>
        <v>46282</v>
      </c>
      <c r="C2053" s="210"/>
      <c r="D2053" s="210"/>
      <c r="E2053" s="210"/>
      <c r="F2053" s="211"/>
      <c r="G2053" s="212"/>
      <c r="H2053" s="212" t="str">
        <f t="shared" si="108"/>
        <v/>
      </c>
      <c r="I2053" s="37">
        <v>0</v>
      </c>
      <c r="J2053" s="5" t="str">
        <f t="shared" si="109"/>
        <v/>
      </c>
      <c r="K2053" s="4" t="s">
        <v>126</v>
      </c>
      <c r="L2053" s="210"/>
      <c r="M2053" s="213"/>
    </row>
    <row r="2054" spans="1:13" x14ac:dyDescent="0.2">
      <c r="A2054" s="232" t="s">
        <v>2414</v>
      </c>
      <c r="B2054" s="178">
        <f t="shared" si="107"/>
        <v>46282</v>
      </c>
      <c r="C2054" s="210"/>
      <c r="D2054" s="210"/>
      <c r="E2054" s="210"/>
      <c r="F2054" s="211"/>
      <c r="G2054" s="212"/>
      <c r="H2054" s="212" t="str">
        <f t="shared" si="108"/>
        <v/>
      </c>
      <c r="I2054" s="37">
        <v>0</v>
      </c>
      <c r="J2054" s="5" t="str">
        <f t="shared" si="109"/>
        <v/>
      </c>
      <c r="K2054" s="4" t="s">
        <v>126</v>
      </c>
      <c r="L2054" s="210"/>
      <c r="M2054" s="213"/>
    </row>
    <row r="2055" spans="1:13" x14ac:dyDescent="0.2">
      <c r="A2055" s="232" t="s">
        <v>2414</v>
      </c>
      <c r="B2055" s="178">
        <f t="shared" si="107"/>
        <v>46282</v>
      </c>
      <c r="C2055" s="210"/>
      <c r="D2055" s="210"/>
      <c r="E2055" s="210"/>
      <c r="F2055" s="211"/>
      <c r="G2055" s="212"/>
      <c r="H2055" s="212" t="str">
        <f t="shared" si="108"/>
        <v/>
      </c>
      <c r="I2055" s="37">
        <v>0</v>
      </c>
      <c r="J2055" s="5" t="str">
        <f t="shared" si="109"/>
        <v/>
      </c>
      <c r="K2055" s="4" t="s">
        <v>126</v>
      </c>
      <c r="L2055" s="210"/>
      <c r="M2055" s="213"/>
    </row>
    <row r="2056" spans="1:13" x14ac:dyDescent="0.2">
      <c r="A2056" s="232" t="s">
        <v>2414</v>
      </c>
      <c r="B2056" s="178">
        <f t="shared" si="107"/>
        <v>46282</v>
      </c>
      <c r="C2056" s="210"/>
      <c r="D2056" s="210"/>
      <c r="E2056" s="210"/>
      <c r="F2056" s="211"/>
      <c r="G2056" s="212"/>
      <c r="H2056" s="212" t="str">
        <f t="shared" si="108"/>
        <v/>
      </c>
      <c r="I2056" s="37">
        <v>0</v>
      </c>
      <c r="J2056" s="5" t="str">
        <f t="shared" si="109"/>
        <v/>
      </c>
      <c r="K2056" s="4" t="s">
        <v>126</v>
      </c>
      <c r="L2056" s="210"/>
      <c r="M2056" s="213"/>
    </row>
    <row r="2057" spans="1:13" x14ac:dyDescent="0.2">
      <c r="A2057" s="232" t="s">
        <v>2414</v>
      </c>
      <c r="B2057" s="178">
        <f t="shared" si="107"/>
        <v>46282</v>
      </c>
      <c r="C2057" s="210"/>
      <c r="D2057" s="210"/>
      <c r="E2057" s="210"/>
      <c r="F2057" s="211"/>
      <c r="G2057" s="212"/>
      <c r="H2057" s="212" t="str">
        <f t="shared" si="108"/>
        <v/>
      </c>
      <c r="I2057" s="37">
        <v>0</v>
      </c>
      <c r="J2057" s="5" t="str">
        <f t="shared" si="109"/>
        <v/>
      </c>
      <c r="K2057" s="4" t="s">
        <v>126</v>
      </c>
      <c r="L2057" s="210"/>
      <c r="M2057" s="213"/>
    </row>
    <row r="2058" spans="1:13" x14ac:dyDescent="0.2">
      <c r="A2058" s="232" t="s">
        <v>2414</v>
      </c>
      <c r="B2058" s="178">
        <f t="shared" si="107"/>
        <v>46282</v>
      </c>
      <c r="C2058" s="4"/>
      <c r="D2058" s="4"/>
      <c r="E2058" s="210"/>
      <c r="F2058" s="36"/>
      <c r="G2058" s="5"/>
      <c r="H2058" s="107" t="str">
        <f t="shared" si="108"/>
        <v/>
      </c>
      <c r="I2058" s="37">
        <v>0</v>
      </c>
      <c r="J2058" s="5" t="str">
        <f t="shared" si="109"/>
        <v/>
      </c>
      <c r="K2058" s="4" t="s">
        <v>126</v>
      </c>
      <c r="L2058" s="4" t="s">
        <v>127</v>
      </c>
      <c r="M2058" s="152" t="e">
        <f>H2058-J2058</f>
        <v>#VALUE!</v>
      </c>
    </row>
    <row r="2059" spans="1:13" x14ac:dyDescent="0.2">
      <c r="A2059" s="232" t="s">
        <v>2414</v>
      </c>
      <c r="B2059" s="178">
        <f t="shared" ref="B2059:B2076" si="129">IF(A2059="","",IF(ISNUMBER(A2059),IFERROR(VLOOKUP(TEXT(A2059,"yyyy/mm/dd"),BSAD,2,FALSE),""),IFERROR(VLOOKUP(A2059,BSAD,2,FALSE),"")))</f>
        <v>46282</v>
      </c>
      <c r="C2059" s="210"/>
      <c r="D2059" s="210"/>
      <c r="E2059" s="210"/>
      <c r="F2059" s="211"/>
      <c r="G2059" s="212"/>
      <c r="H2059" s="212" t="str">
        <f t="shared" si="108"/>
        <v/>
      </c>
      <c r="I2059" s="37">
        <v>0</v>
      </c>
      <c r="J2059" s="5" t="str">
        <f t="shared" si="109"/>
        <v/>
      </c>
      <c r="K2059" s="4" t="s">
        <v>126</v>
      </c>
      <c r="L2059" s="210"/>
      <c r="M2059" s="213"/>
    </row>
    <row r="2060" spans="1:13" x14ac:dyDescent="0.2">
      <c r="A2060" s="232" t="s">
        <v>2414</v>
      </c>
      <c r="B2060" s="178">
        <f t="shared" si="129"/>
        <v>46282</v>
      </c>
      <c r="C2060" s="210"/>
      <c r="D2060" s="210"/>
      <c r="E2060" s="210"/>
      <c r="F2060" s="211"/>
      <c r="G2060" s="212"/>
      <c r="H2060" s="212" t="str">
        <f t="shared" si="108"/>
        <v/>
      </c>
      <c r="I2060" s="37">
        <v>0</v>
      </c>
      <c r="J2060" s="5" t="str">
        <f t="shared" si="109"/>
        <v/>
      </c>
      <c r="K2060" s="4" t="s">
        <v>126</v>
      </c>
      <c r="L2060" s="210"/>
      <c r="M2060" s="213"/>
    </row>
    <row r="2061" spans="1:13" x14ac:dyDescent="0.2">
      <c r="A2061" s="232" t="s">
        <v>2414</v>
      </c>
      <c r="B2061" s="178">
        <f t="shared" si="129"/>
        <v>46282</v>
      </c>
      <c r="C2061" s="210"/>
      <c r="D2061" s="210"/>
      <c r="E2061" s="210"/>
      <c r="F2061" s="211"/>
      <c r="G2061" s="212"/>
      <c r="H2061" s="212" t="str">
        <f t="shared" si="108"/>
        <v/>
      </c>
      <c r="I2061" s="37">
        <v>0</v>
      </c>
      <c r="J2061" s="5" t="str">
        <f t="shared" si="109"/>
        <v/>
      </c>
      <c r="K2061" s="4" t="s">
        <v>126</v>
      </c>
      <c r="L2061" s="210"/>
      <c r="M2061" s="213"/>
    </row>
    <row r="2062" spans="1:13" x14ac:dyDescent="0.2">
      <c r="A2062" s="232" t="s">
        <v>2414</v>
      </c>
      <c r="B2062" s="178">
        <f t="shared" si="129"/>
        <v>46282</v>
      </c>
      <c r="C2062" s="210"/>
      <c r="D2062" s="210"/>
      <c r="E2062" s="210"/>
      <c r="F2062" s="211"/>
      <c r="G2062" s="212"/>
      <c r="H2062" s="212" t="str">
        <f t="shared" si="108"/>
        <v/>
      </c>
      <c r="I2062" s="37">
        <v>0</v>
      </c>
      <c r="J2062" s="5" t="str">
        <f t="shared" si="109"/>
        <v/>
      </c>
      <c r="K2062" s="4" t="s">
        <v>126</v>
      </c>
      <c r="L2062" s="210"/>
      <c r="M2062" s="213"/>
    </row>
    <row r="2063" spans="1:13" x14ac:dyDescent="0.2">
      <c r="A2063" s="232" t="s">
        <v>2414</v>
      </c>
      <c r="B2063" s="178">
        <f t="shared" si="129"/>
        <v>46282</v>
      </c>
      <c r="C2063" s="210"/>
      <c r="D2063" s="210"/>
      <c r="E2063" s="210"/>
      <c r="F2063" s="211"/>
      <c r="G2063" s="212"/>
      <c r="H2063" s="212" t="str">
        <f t="shared" si="108"/>
        <v/>
      </c>
      <c r="I2063" s="37">
        <v>0</v>
      </c>
      <c r="J2063" s="5" t="str">
        <f t="shared" si="109"/>
        <v/>
      </c>
      <c r="K2063" s="4" t="s">
        <v>126</v>
      </c>
      <c r="L2063" s="210"/>
      <c r="M2063" s="213"/>
    </row>
    <row r="2064" spans="1:13" x14ac:dyDescent="0.2">
      <c r="A2064" s="232" t="s">
        <v>2414</v>
      </c>
      <c r="B2064" s="178">
        <f t="shared" si="129"/>
        <v>46282</v>
      </c>
      <c r="C2064" s="210"/>
      <c r="D2064" s="210"/>
      <c r="E2064" s="210"/>
      <c r="F2064" s="211"/>
      <c r="G2064" s="212"/>
      <c r="H2064" s="212" t="str">
        <f t="shared" si="108"/>
        <v/>
      </c>
      <c r="I2064" s="37">
        <v>0</v>
      </c>
      <c r="J2064" s="5" t="str">
        <f t="shared" si="109"/>
        <v/>
      </c>
      <c r="K2064" s="4" t="s">
        <v>126</v>
      </c>
      <c r="L2064" s="210"/>
      <c r="M2064" s="213"/>
    </row>
    <row r="2065" spans="1:13" x14ac:dyDescent="0.2">
      <c r="A2065" s="232" t="s">
        <v>2414</v>
      </c>
      <c r="B2065" s="178">
        <f t="shared" si="129"/>
        <v>46282</v>
      </c>
      <c r="C2065" s="210"/>
      <c r="D2065" s="210"/>
      <c r="E2065" s="210"/>
      <c r="F2065" s="211"/>
      <c r="G2065" s="212"/>
      <c r="H2065" s="212" t="str">
        <f t="shared" si="108"/>
        <v/>
      </c>
      <c r="I2065" s="37">
        <v>0</v>
      </c>
      <c r="J2065" s="5" t="str">
        <f t="shared" si="109"/>
        <v/>
      </c>
      <c r="K2065" s="4" t="s">
        <v>126</v>
      </c>
      <c r="L2065" s="210"/>
      <c r="M2065" s="213"/>
    </row>
    <row r="2066" spans="1:13" x14ac:dyDescent="0.2">
      <c r="A2066" s="232" t="s">
        <v>2414</v>
      </c>
      <c r="B2066" s="178">
        <f t="shared" si="129"/>
        <v>46282</v>
      </c>
      <c r="C2066" s="210"/>
      <c r="D2066" s="210"/>
      <c r="E2066" s="210"/>
      <c r="F2066" s="211"/>
      <c r="G2066" s="212"/>
      <c r="H2066" s="212" t="str">
        <f t="shared" si="108"/>
        <v/>
      </c>
      <c r="I2066" s="37">
        <v>0</v>
      </c>
      <c r="J2066" s="5" t="str">
        <f t="shared" si="109"/>
        <v/>
      </c>
      <c r="K2066" s="4" t="s">
        <v>126</v>
      </c>
      <c r="L2066" s="210"/>
      <c r="M2066" s="213"/>
    </row>
    <row r="2067" spans="1:13" x14ac:dyDescent="0.2">
      <c r="A2067" s="232" t="s">
        <v>2414</v>
      </c>
      <c r="B2067" s="178">
        <f t="shared" si="129"/>
        <v>46282</v>
      </c>
      <c r="C2067" s="210"/>
      <c r="D2067" s="210"/>
      <c r="E2067" s="210"/>
      <c r="F2067" s="211"/>
      <c r="G2067" s="212"/>
      <c r="H2067" s="212" t="str">
        <f t="shared" si="108"/>
        <v/>
      </c>
      <c r="I2067" s="37">
        <v>0</v>
      </c>
      <c r="J2067" s="5" t="str">
        <f t="shared" si="109"/>
        <v/>
      </c>
      <c r="K2067" s="4" t="s">
        <v>126</v>
      </c>
      <c r="L2067" s="210"/>
      <c r="M2067" s="213"/>
    </row>
    <row r="2068" spans="1:13" x14ac:dyDescent="0.2">
      <c r="A2068" s="232" t="s">
        <v>2414</v>
      </c>
      <c r="B2068" s="178">
        <f t="shared" si="129"/>
        <v>46282</v>
      </c>
      <c r="C2068" s="210"/>
      <c r="D2068" s="210"/>
      <c r="E2068" s="210"/>
      <c r="F2068" s="211"/>
      <c r="G2068" s="212"/>
      <c r="H2068" s="212" t="str">
        <f t="shared" si="108"/>
        <v/>
      </c>
      <c r="I2068" s="37">
        <v>0</v>
      </c>
      <c r="J2068" s="5" t="str">
        <f t="shared" si="109"/>
        <v/>
      </c>
      <c r="K2068" s="4" t="s">
        <v>126</v>
      </c>
      <c r="L2068" s="210"/>
      <c r="M2068" s="213"/>
    </row>
    <row r="2069" spans="1:13" x14ac:dyDescent="0.2">
      <c r="A2069" s="232" t="s">
        <v>2414</v>
      </c>
      <c r="B2069" s="178">
        <f t="shared" si="129"/>
        <v>46282</v>
      </c>
      <c r="C2069" s="210"/>
      <c r="D2069" s="210"/>
      <c r="E2069" s="210"/>
      <c r="F2069" s="211"/>
      <c r="G2069" s="212"/>
      <c r="H2069" s="212" t="str">
        <f t="shared" si="108"/>
        <v/>
      </c>
      <c r="I2069" s="37">
        <v>0</v>
      </c>
      <c r="J2069" s="5" t="str">
        <f t="shared" si="109"/>
        <v/>
      </c>
      <c r="K2069" s="4" t="s">
        <v>126</v>
      </c>
      <c r="L2069" s="210"/>
      <c r="M2069" s="213"/>
    </row>
    <row r="2070" spans="1:13" x14ac:dyDescent="0.2">
      <c r="A2070" s="232" t="s">
        <v>2414</v>
      </c>
      <c r="B2070" s="178">
        <f t="shared" si="129"/>
        <v>46282</v>
      </c>
      <c r="C2070" s="210"/>
      <c r="D2070" s="210"/>
      <c r="E2070" s="210"/>
      <c r="F2070" s="211"/>
      <c r="G2070" s="212"/>
      <c r="H2070" s="212" t="str">
        <f t="shared" si="108"/>
        <v/>
      </c>
      <c r="I2070" s="37">
        <v>0</v>
      </c>
      <c r="J2070" s="5" t="str">
        <f t="shared" si="109"/>
        <v/>
      </c>
      <c r="K2070" s="4" t="s">
        <v>126</v>
      </c>
      <c r="L2070" s="210"/>
      <c r="M2070" s="213"/>
    </row>
    <row r="2071" spans="1:13" x14ac:dyDescent="0.2">
      <c r="A2071" s="232" t="s">
        <v>2414</v>
      </c>
      <c r="B2071" s="178">
        <f t="shared" si="129"/>
        <v>46282</v>
      </c>
      <c r="C2071" s="210"/>
      <c r="D2071" s="210"/>
      <c r="E2071" s="210"/>
      <c r="F2071" s="211"/>
      <c r="G2071" s="212"/>
      <c r="H2071" s="212" t="str">
        <f t="shared" si="108"/>
        <v/>
      </c>
      <c r="I2071" s="37">
        <v>0</v>
      </c>
      <c r="J2071" s="5" t="str">
        <f t="shared" si="109"/>
        <v/>
      </c>
      <c r="K2071" s="4" t="s">
        <v>126</v>
      </c>
      <c r="L2071" s="210"/>
      <c r="M2071" s="213"/>
    </row>
    <row r="2072" spans="1:13" x14ac:dyDescent="0.2">
      <c r="A2072" s="232" t="s">
        <v>2414</v>
      </c>
      <c r="B2072" s="178">
        <f t="shared" si="129"/>
        <v>46282</v>
      </c>
      <c r="C2072" s="210"/>
      <c r="D2072" s="210"/>
      <c r="E2072" s="210"/>
      <c r="F2072" s="211"/>
      <c r="G2072" s="212"/>
      <c r="H2072" s="212" t="str">
        <f t="shared" si="108"/>
        <v/>
      </c>
      <c r="I2072" s="37">
        <v>0</v>
      </c>
      <c r="J2072" s="5" t="str">
        <f t="shared" si="109"/>
        <v/>
      </c>
      <c r="K2072" s="4" t="s">
        <v>126</v>
      </c>
      <c r="L2072" s="210"/>
      <c r="M2072" s="213"/>
    </row>
    <row r="2073" spans="1:13" x14ac:dyDescent="0.2">
      <c r="A2073" s="232" t="s">
        <v>2414</v>
      </c>
      <c r="B2073" s="178">
        <f t="shared" si="129"/>
        <v>46282</v>
      </c>
      <c r="C2073" s="210"/>
      <c r="D2073" s="210"/>
      <c r="E2073" s="210"/>
      <c r="F2073" s="211"/>
      <c r="G2073" s="212"/>
      <c r="H2073" s="212" t="str">
        <f t="shared" si="108"/>
        <v/>
      </c>
      <c r="I2073" s="37">
        <v>0</v>
      </c>
      <c r="J2073" s="5" t="str">
        <f t="shared" si="109"/>
        <v/>
      </c>
      <c r="K2073" s="4" t="s">
        <v>126</v>
      </c>
      <c r="L2073" s="210"/>
      <c r="M2073" s="213"/>
    </row>
    <row r="2074" spans="1:13" x14ac:dyDescent="0.2">
      <c r="A2074" s="232" t="s">
        <v>2414</v>
      </c>
      <c r="B2074" s="178">
        <f t="shared" si="129"/>
        <v>46282</v>
      </c>
      <c r="C2074" s="210"/>
      <c r="D2074" s="210"/>
      <c r="E2074" s="210"/>
      <c r="F2074" s="211"/>
      <c r="G2074" s="212"/>
      <c r="H2074" s="212" t="str">
        <f t="shared" si="108"/>
        <v/>
      </c>
      <c r="I2074" s="37">
        <v>0</v>
      </c>
      <c r="J2074" s="5" t="str">
        <f t="shared" si="109"/>
        <v/>
      </c>
      <c r="K2074" s="4" t="s">
        <v>126</v>
      </c>
      <c r="L2074" s="210"/>
      <c r="M2074" s="213"/>
    </row>
    <row r="2075" spans="1:13" x14ac:dyDescent="0.2">
      <c r="A2075" s="232" t="s">
        <v>2414</v>
      </c>
      <c r="B2075" s="178">
        <f t="shared" si="129"/>
        <v>46282</v>
      </c>
      <c r="C2075" s="210"/>
      <c r="D2075" s="210"/>
      <c r="E2075" s="210"/>
      <c r="F2075" s="211"/>
      <c r="G2075" s="212"/>
      <c r="H2075" s="212" t="str">
        <f t="shared" si="108"/>
        <v/>
      </c>
      <c r="I2075" s="37">
        <v>0</v>
      </c>
      <c r="J2075" s="5" t="str">
        <f t="shared" si="109"/>
        <v/>
      </c>
      <c r="K2075" s="4" t="s">
        <v>126</v>
      </c>
      <c r="L2075" s="210"/>
      <c r="M2075" s="213"/>
    </row>
    <row r="2076" spans="1:13" x14ac:dyDescent="0.2">
      <c r="A2076" s="232" t="s">
        <v>2414</v>
      </c>
      <c r="B2076" s="178">
        <f t="shared" si="129"/>
        <v>46282</v>
      </c>
      <c r="C2076" s="4"/>
      <c r="D2076" s="4"/>
      <c r="E2076" s="210"/>
      <c r="F2076" s="36"/>
      <c r="G2076" s="5"/>
      <c r="H2076" s="107" t="str">
        <f t="shared" si="108"/>
        <v/>
      </c>
      <c r="I2076" s="37">
        <v>0</v>
      </c>
      <c r="J2076" s="5" t="str">
        <f t="shared" si="109"/>
        <v/>
      </c>
      <c r="K2076" s="4" t="s">
        <v>126</v>
      </c>
      <c r="L2076" s="4" t="s">
        <v>127</v>
      </c>
      <c r="M2076" s="152" t="e">
        <f>H2076-J2076</f>
        <v>#VALUE!</v>
      </c>
    </row>
    <row r="2077" spans="1:13" x14ac:dyDescent="0.2">
      <c r="A2077" s="232" t="s">
        <v>2414</v>
      </c>
      <c r="B2077" s="178">
        <f t="shared" si="107"/>
        <v>46282</v>
      </c>
      <c r="C2077" s="210"/>
      <c r="D2077" s="210"/>
      <c r="E2077" s="210"/>
      <c r="F2077" s="211"/>
      <c r="G2077" s="212"/>
      <c r="H2077" s="212" t="str">
        <f t="shared" si="108"/>
        <v/>
      </c>
      <c r="I2077" s="37">
        <v>0</v>
      </c>
      <c r="J2077" s="5" t="str">
        <f t="shared" si="109"/>
        <v/>
      </c>
      <c r="K2077" s="4" t="s">
        <v>126</v>
      </c>
      <c r="L2077" s="210"/>
      <c r="M2077" s="213"/>
    </row>
    <row r="2078" spans="1:13" x14ac:dyDescent="0.2">
      <c r="A2078" s="232" t="s">
        <v>2414</v>
      </c>
      <c r="B2078" s="178">
        <f t="shared" si="107"/>
        <v>46282</v>
      </c>
      <c r="C2078" s="210"/>
      <c r="D2078" s="210"/>
      <c r="E2078" s="210"/>
      <c r="F2078" s="211"/>
      <c r="G2078" s="212"/>
      <c r="H2078" s="212" t="str">
        <f t="shared" si="108"/>
        <v/>
      </c>
      <c r="I2078" s="37">
        <v>0</v>
      </c>
      <c r="J2078" s="5" t="str">
        <f t="shared" si="109"/>
        <v/>
      </c>
      <c r="K2078" s="4" t="s">
        <v>126</v>
      </c>
      <c r="L2078" s="210"/>
      <c r="M2078" s="213"/>
    </row>
    <row r="2079" spans="1:13" x14ac:dyDescent="0.2">
      <c r="A2079" s="232" t="s">
        <v>2414</v>
      </c>
      <c r="B2079" s="178">
        <f t="shared" si="107"/>
        <v>46282</v>
      </c>
      <c r="C2079" s="210"/>
      <c r="D2079" s="210"/>
      <c r="E2079" s="210"/>
      <c r="F2079" s="211"/>
      <c r="G2079" s="212"/>
      <c r="H2079" s="212" t="str">
        <f t="shared" si="108"/>
        <v/>
      </c>
      <c r="I2079" s="37">
        <v>0</v>
      </c>
      <c r="J2079" s="5" t="str">
        <f t="shared" si="109"/>
        <v/>
      </c>
      <c r="K2079" s="4" t="s">
        <v>126</v>
      </c>
      <c r="L2079" s="210"/>
      <c r="M2079" s="213"/>
    </row>
    <row r="2080" spans="1:13" x14ac:dyDescent="0.2">
      <c r="A2080" s="232" t="s">
        <v>2414</v>
      </c>
      <c r="B2080" s="178">
        <f t="shared" si="107"/>
        <v>46282</v>
      </c>
      <c r="C2080" s="210"/>
      <c r="D2080" s="210"/>
      <c r="E2080" s="210"/>
      <c r="F2080" s="211"/>
      <c r="G2080" s="212"/>
      <c r="H2080" s="212" t="str">
        <f t="shared" si="108"/>
        <v/>
      </c>
      <c r="I2080" s="37">
        <v>0</v>
      </c>
      <c r="J2080" s="5" t="str">
        <f t="shared" si="109"/>
        <v/>
      </c>
      <c r="K2080" s="4" t="s">
        <v>126</v>
      </c>
      <c r="L2080" s="210"/>
      <c r="M2080" s="213"/>
    </row>
    <row r="2081" spans="1:13" x14ac:dyDescent="0.2">
      <c r="A2081" s="232" t="s">
        <v>2414</v>
      </c>
      <c r="B2081" s="178">
        <f t="shared" si="107"/>
        <v>46282</v>
      </c>
      <c r="C2081" s="210"/>
      <c r="D2081" s="210"/>
      <c r="E2081" s="210"/>
      <c r="F2081" s="211"/>
      <c r="G2081" s="212"/>
      <c r="H2081" s="212" t="str">
        <f t="shared" si="108"/>
        <v/>
      </c>
      <c r="I2081" s="37">
        <v>0</v>
      </c>
      <c r="J2081" s="5" t="str">
        <f t="shared" si="109"/>
        <v/>
      </c>
      <c r="K2081" s="4" t="s">
        <v>126</v>
      </c>
      <c r="L2081" s="210"/>
      <c r="M2081" s="213"/>
    </row>
    <row r="2082" spans="1:13" x14ac:dyDescent="0.2">
      <c r="A2082" s="232" t="s">
        <v>2414</v>
      </c>
      <c r="B2082" s="178">
        <f t="shared" si="107"/>
        <v>46282</v>
      </c>
      <c r="C2082" s="210"/>
      <c r="D2082" s="210"/>
      <c r="E2082" s="210"/>
      <c r="F2082" s="211"/>
      <c r="G2082" s="212"/>
      <c r="H2082" s="212" t="str">
        <f t="shared" si="108"/>
        <v/>
      </c>
      <c r="I2082" s="37">
        <v>0</v>
      </c>
      <c r="J2082" s="5" t="str">
        <f t="shared" si="109"/>
        <v/>
      </c>
      <c r="K2082" s="4" t="s">
        <v>126</v>
      </c>
      <c r="L2082" s="210"/>
      <c r="M2082" s="213"/>
    </row>
    <row r="2083" spans="1:13" x14ac:dyDescent="0.2">
      <c r="A2083" s="232" t="s">
        <v>2414</v>
      </c>
      <c r="B2083" s="178">
        <f t="shared" si="107"/>
        <v>46282</v>
      </c>
      <c r="C2083" s="210"/>
      <c r="D2083" s="210"/>
      <c r="E2083" s="210"/>
      <c r="F2083" s="211"/>
      <c r="G2083" s="212"/>
      <c r="H2083" s="212" t="str">
        <f t="shared" si="108"/>
        <v/>
      </c>
      <c r="I2083" s="37">
        <v>0</v>
      </c>
      <c r="J2083" s="5" t="str">
        <f t="shared" si="109"/>
        <v/>
      </c>
      <c r="K2083" s="4" t="s">
        <v>126</v>
      </c>
      <c r="L2083" s="210"/>
      <c r="M2083" s="213"/>
    </row>
    <row r="2084" spans="1:13" x14ac:dyDescent="0.2">
      <c r="A2084" s="232" t="s">
        <v>2414</v>
      </c>
      <c r="B2084" s="178">
        <f t="shared" si="107"/>
        <v>46282</v>
      </c>
      <c r="C2084" s="210"/>
      <c r="D2084" s="210"/>
      <c r="E2084" s="210"/>
      <c r="F2084" s="211"/>
      <c r="G2084" s="212"/>
      <c r="H2084" s="212" t="str">
        <f t="shared" si="108"/>
        <v/>
      </c>
      <c r="I2084" s="37">
        <v>0</v>
      </c>
      <c r="J2084" s="5" t="str">
        <f t="shared" si="109"/>
        <v/>
      </c>
      <c r="K2084" s="4" t="s">
        <v>126</v>
      </c>
      <c r="L2084" s="210"/>
      <c r="M2084" s="213"/>
    </row>
    <row r="2085" spans="1:13" x14ac:dyDescent="0.2">
      <c r="A2085" s="232" t="s">
        <v>2414</v>
      </c>
      <c r="B2085" s="178">
        <f t="shared" si="107"/>
        <v>46282</v>
      </c>
      <c r="C2085" s="210"/>
      <c r="D2085" s="210"/>
      <c r="E2085" s="210"/>
      <c r="F2085" s="211"/>
      <c r="G2085" s="212"/>
      <c r="H2085" s="212" t="str">
        <f t="shared" si="108"/>
        <v/>
      </c>
      <c r="I2085" s="37">
        <v>0</v>
      </c>
      <c r="J2085" s="5" t="str">
        <f t="shared" si="109"/>
        <v/>
      </c>
      <c r="K2085" s="4" t="s">
        <v>126</v>
      </c>
      <c r="L2085" s="210"/>
      <c r="M2085" s="213"/>
    </row>
    <row r="2086" spans="1:13" x14ac:dyDescent="0.2">
      <c r="A2086" s="232" t="s">
        <v>2414</v>
      </c>
      <c r="B2086" s="178">
        <f t="shared" si="107"/>
        <v>46282</v>
      </c>
      <c r="C2086" s="210"/>
      <c r="D2086" s="210"/>
      <c r="E2086" s="210"/>
      <c r="F2086" s="211"/>
      <c r="G2086" s="212"/>
      <c r="H2086" s="212" t="str">
        <f t="shared" si="108"/>
        <v/>
      </c>
      <c r="I2086" s="37">
        <v>0</v>
      </c>
      <c r="J2086" s="5" t="str">
        <f t="shared" si="109"/>
        <v/>
      </c>
      <c r="K2086" s="4" t="s">
        <v>126</v>
      </c>
      <c r="L2086" s="210"/>
      <c r="M2086" s="213"/>
    </row>
    <row r="2087" spans="1:13" x14ac:dyDescent="0.2">
      <c r="A2087" s="232" t="s">
        <v>2414</v>
      </c>
      <c r="B2087" s="178">
        <f t="shared" si="107"/>
        <v>46282</v>
      </c>
      <c r="C2087" s="210"/>
      <c r="D2087" s="210"/>
      <c r="E2087" s="210"/>
      <c r="F2087" s="211"/>
      <c r="G2087" s="212"/>
      <c r="H2087" s="212" t="str">
        <f t="shared" si="108"/>
        <v/>
      </c>
      <c r="I2087" s="37">
        <v>0</v>
      </c>
      <c r="J2087" s="5" t="str">
        <f t="shared" si="109"/>
        <v/>
      </c>
      <c r="K2087" s="4" t="s">
        <v>126</v>
      </c>
      <c r="L2087" s="210"/>
      <c r="M2087" s="213"/>
    </row>
    <row r="2088" spans="1:13" x14ac:dyDescent="0.2">
      <c r="A2088" s="232" t="s">
        <v>2414</v>
      </c>
      <c r="B2088" s="178">
        <f t="shared" si="107"/>
        <v>46282</v>
      </c>
      <c r="C2088" s="210"/>
      <c r="D2088" s="210"/>
      <c r="E2088" s="210"/>
      <c r="F2088" s="211"/>
      <c r="G2088" s="212"/>
      <c r="H2088" s="212" t="str">
        <f t="shared" si="108"/>
        <v/>
      </c>
      <c r="I2088" s="37">
        <v>0</v>
      </c>
      <c r="J2088" s="5" t="str">
        <f t="shared" si="109"/>
        <v/>
      </c>
      <c r="K2088" s="4" t="s">
        <v>126</v>
      </c>
      <c r="L2088" s="210"/>
      <c r="M2088" s="213"/>
    </row>
    <row r="2089" spans="1:13" x14ac:dyDescent="0.2">
      <c r="A2089" s="232" t="s">
        <v>2414</v>
      </c>
      <c r="B2089" s="178">
        <f t="shared" si="107"/>
        <v>46282</v>
      </c>
      <c r="C2089" s="210"/>
      <c r="D2089" s="210"/>
      <c r="E2089" s="210"/>
      <c r="F2089" s="211"/>
      <c r="G2089" s="212"/>
      <c r="H2089" s="212" t="str">
        <f t="shared" si="108"/>
        <v/>
      </c>
      <c r="I2089" s="37">
        <v>0</v>
      </c>
      <c r="J2089" s="5" t="str">
        <f t="shared" si="109"/>
        <v/>
      </c>
      <c r="K2089" s="4" t="s">
        <v>126</v>
      </c>
      <c r="L2089" s="210"/>
      <c r="M2089" s="213"/>
    </row>
    <row r="2090" spans="1:13" x14ac:dyDescent="0.2">
      <c r="A2090" s="232" t="s">
        <v>2414</v>
      </c>
      <c r="B2090" s="178">
        <f t="shared" si="107"/>
        <v>46282</v>
      </c>
      <c r="C2090" s="210"/>
      <c r="D2090" s="210"/>
      <c r="E2090" s="210"/>
      <c r="F2090" s="211"/>
      <c r="G2090" s="212"/>
      <c r="H2090" s="212" t="str">
        <f t="shared" si="108"/>
        <v/>
      </c>
      <c r="I2090" s="37">
        <v>0</v>
      </c>
      <c r="J2090" s="5" t="str">
        <f t="shared" si="109"/>
        <v/>
      </c>
      <c r="K2090" s="4" t="s">
        <v>126</v>
      </c>
      <c r="L2090" s="210"/>
      <c r="M2090" s="213"/>
    </row>
    <row r="2091" spans="1:13" x14ac:dyDescent="0.2">
      <c r="A2091" s="232" t="s">
        <v>2414</v>
      </c>
      <c r="B2091" s="178">
        <f t="shared" si="107"/>
        <v>46282</v>
      </c>
      <c r="C2091" s="210"/>
      <c r="D2091" s="210"/>
      <c r="E2091" s="210"/>
      <c r="F2091" s="211"/>
      <c r="G2091" s="212"/>
      <c r="H2091" s="212" t="str">
        <f t="shared" si="108"/>
        <v/>
      </c>
      <c r="I2091" s="37">
        <v>0</v>
      </c>
      <c r="J2091" s="5" t="str">
        <f t="shared" si="109"/>
        <v/>
      </c>
      <c r="K2091" s="4" t="s">
        <v>126</v>
      </c>
      <c r="L2091" s="210"/>
      <c r="M2091" s="213"/>
    </row>
    <row r="2092" spans="1:13" x14ac:dyDescent="0.2">
      <c r="A2092" s="232" t="s">
        <v>2414</v>
      </c>
      <c r="B2092" s="178">
        <f t="shared" si="107"/>
        <v>46282</v>
      </c>
      <c r="C2092" s="210"/>
      <c r="D2092" s="210"/>
      <c r="E2092" s="210"/>
      <c r="F2092" s="211"/>
      <c r="G2092" s="212"/>
      <c r="H2092" s="212" t="str">
        <f t="shared" si="108"/>
        <v/>
      </c>
      <c r="I2092" s="37">
        <v>0</v>
      </c>
      <c r="J2092" s="5" t="str">
        <f t="shared" si="109"/>
        <v/>
      </c>
      <c r="K2092" s="4" t="s">
        <v>126</v>
      </c>
      <c r="L2092" s="210"/>
      <c r="M2092" s="213"/>
    </row>
    <row r="2093" spans="1:13" x14ac:dyDescent="0.2">
      <c r="A2093" s="232" t="s">
        <v>2414</v>
      </c>
      <c r="B2093" s="178">
        <f t="shared" si="107"/>
        <v>46282</v>
      </c>
      <c r="C2093" s="210"/>
      <c r="D2093" s="210"/>
      <c r="E2093" s="210"/>
      <c r="F2093" s="211"/>
      <c r="G2093" s="212"/>
      <c r="H2093" s="212" t="str">
        <f t="shared" si="108"/>
        <v/>
      </c>
      <c r="I2093" s="37">
        <v>0</v>
      </c>
      <c r="J2093" s="5" t="str">
        <f t="shared" si="109"/>
        <v/>
      </c>
      <c r="K2093" s="4" t="s">
        <v>126</v>
      </c>
      <c r="L2093" s="210"/>
      <c r="M2093" s="213"/>
    </row>
    <row r="2094" spans="1:13" x14ac:dyDescent="0.2">
      <c r="A2094" s="232" t="s">
        <v>2414</v>
      </c>
      <c r="B2094" s="178">
        <f t="shared" si="107"/>
        <v>46282</v>
      </c>
      <c r="C2094" s="4"/>
      <c r="D2094" s="4"/>
      <c r="E2094" s="210"/>
      <c r="F2094" s="36"/>
      <c r="G2094" s="5"/>
      <c r="H2094" s="107" t="str">
        <f t="shared" si="108"/>
        <v/>
      </c>
      <c r="I2094" s="37">
        <v>0</v>
      </c>
      <c r="J2094" s="5" t="str">
        <f t="shared" si="109"/>
        <v/>
      </c>
      <c r="K2094" s="4" t="s">
        <v>126</v>
      </c>
      <c r="L2094" s="4" t="s">
        <v>127</v>
      </c>
      <c r="M2094" s="152" t="e">
        <f>H2094-J2094</f>
        <v>#VALUE!</v>
      </c>
    </row>
    <row r="2095" spans="1:13" x14ac:dyDescent="0.2">
      <c r="A2095" s="232" t="s">
        <v>2414</v>
      </c>
      <c r="B2095" s="178">
        <f t="shared" ref="B2095:B2112" si="130">IF(A2095="","",IF(ISNUMBER(A2095),IFERROR(VLOOKUP(TEXT(A2095,"yyyy/mm/dd"),BSAD,2,FALSE),""),IFERROR(VLOOKUP(A2095,BSAD,2,FALSE),"")))</f>
        <v>46282</v>
      </c>
      <c r="C2095" s="210"/>
      <c r="D2095" s="210"/>
      <c r="E2095" s="210"/>
      <c r="F2095" s="211"/>
      <c r="G2095" s="212"/>
      <c r="H2095" s="212" t="str">
        <f t="shared" si="108"/>
        <v/>
      </c>
      <c r="I2095" s="37">
        <v>0</v>
      </c>
      <c r="J2095" s="5" t="str">
        <f t="shared" si="109"/>
        <v/>
      </c>
      <c r="K2095" s="4" t="s">
        <v>126</v>
      </c>
      <c r="L2095" s="210"/>
      <c r="M2095" s="213"/>
    </row>
    <row r="2096" spans="1:13" x14ac:dyDescent="0.2">
      <c r="A2096" s="232" t="s">
        <v>2414</v>
      </c>
      <c r="B2096" s="178">
        <f t="shared" si="130"/>
        <v>46282</v>
      </c>
      <c r="C2096" s="210"/>
      <c r="D2096" s="210"/>
      <c r="E2096" s="210"/>
      <c r="F2096" s="211"/>
      <c r="G2096" s="212"/>
      <c r="H2096" s="212" t="str">
        <f t="shared" si="108"/>
        <v/>
      </c>
      <c r="I2096" s="37">
        <v>0</v>
      </c>
      <c r="J2096" s="5" t="str">
        <f t="shared" si="109"/>
        <v/>
      </c>
      <c r="K2096" s="4" t="s">
        <v>126</v>
      </c>
      <c r="L2096" s="210"/>
      <c r="M2096" s="213"/>
    </row>
    <row r="2097" spans="1:13" x14ac:dyDescent="0.2">
      <c r="A2097" s="232" t="s">
        <v>2414</v>
      </c>
      <c r="B2097" s="178">
        <f t="shared" si="130"/>
        <v>46282</v>
      </c>
      <c r="C2097" s="210"/>
      <c r="D2097" s="210"/>
      <c r="E2097" s="210"/>
      <c r="F2097" s="211"/>
      <c r="G2097" s="212"/>
      <c r="H2097" s="212" t="str">
        <f t="shared" si="108"/>
        <v/>
      </c>
      <c r="I2097" s="37">
        <v>0</v>
      </c>
      <c r="J2097" s="5" t="str">
        <f t="shared" si="109"/>
        <v/>
      </c>
      <c r="K2097" s="4" t="s">
        <v>126</v>
      </c>
      <c r="L2097" s="210"/>
      <c r="M2097" s="213"/>
    </row>
    <row r="2098" spans="1:13" x14ac:dyDescent="0.2">
      <c r="A2098" s="232" t="s">
        <v>2414</v>
      </c>
      <c r="B2098" s="178">
        <f t="shared" si="130"/>
        <v>46282</v>
      </c>
      <c r="C2098" s="210"/>
      <c r="D2098" s="210"/>
      <c r="E2098" s="210"/>
      <c r="F2098" s="211"/>
      <c r="G2098" s="212"/>
      <c r="H2098" s="212" t="str">
        <f t="shared" si="108"/>
        <v/>
      </c>
      <c r="I2098" s="37">
        <v>0</v>
      </c>
      <c r="J2098" s="5" t="str">
        <f t="shared" si="109"/>
        <v/>
      </c>
      <c r="K2098" s="4" t="s">
        <v>126</v>
      </c>
      <c r="L2098" s="210"/>
      <c r="M2098" s="213"/>
    </row>
    <row r="2099" spans="1:13" x14ac:dyDescent="0.2">
      <c r="A2099" s="232" t="s">
        <v>2414</v>
      </c>
      <c r="B2099" s="178">
        <f t="shared" si="130"/>
        <v>46282</v>
      </c>
      <c r="C2099" s="210"/>
      <c r="D2099" s="210"/>
      <c r="E2099" s="210"/>
      <c r="F2099" s="211"/>
      <c r="G2099" s="212"/>
      <c r="H2099" s="212" t="str">
        <f t="shared" si="108"/>
        <v/>
      </c>
      <c r="I2099" s="37">
        <v>0</v>
      </c>
      <c r="J2099" s="5" t="str">
        <f t="shared" si="109"/>
        <v/>
      </c>
      <c r="K2099" s="4" t="s">
        <v>126</v>
      </c>
      <c r="L2099" s="210"/>
      <c r="M2099" s="213"/>
    </row>
    <row r="2100" spans="1:13" x14ac:dyDescent="0.2">
      <c r="A2100" s="232" t="s">
        <v>2414</v>
      </c>
      <c r="B2100" s="178">
        <f t="shared" si="130"/>
        <v>46282</v>
      </c>
      <c r="C2100" s="210"/>
      <c r="D2100" s="210"/>
      <c r="E2100" s="210"/>
      <c r="F2100" s="211"/>
      <c r="G2100" s="212"/>
      <c r="H2100" s="212" t="str">
        <f t="shared" si="108"/>
        <v/>
      </c>
      <c r="I2100" s="37">
        <v>0</v>
      </c>
      <c r="J2100" s="5" t="str">
        <f t="shared" si="109"/>
        <v/>
      </c>
      <c r="K2100" s="4" t="s">
        <v>126</v>
      </c>
      <c r="L2100" s="210"/>
      <c r="M2100" s="213"/>
    </row>
    <row r="2101" spans="1:13" x14ac:dyDescent="0.2">
      <c r="A2101" s="232" t="s">
        <v>2414</v>
      </c>
      <c r="B2101" s="178">
        <f t="shared" si="130"/>
        <v>46282</v>
      </c>
      <c r="C2101" s="210"/>
      <c r="D2101" s="210"/>
      <c r="E2101" s="210"/>
      <c r="F2101" s="211"/>
      <c r="G2101" s="212"/>
      <c r="H2101" s="212" t="str">
        <f t="shared" si="108"/>
        <v/>
      </c>
      <c r="I2101" s="37">
        <v>0</v>
      </c>
      <c r="J2101" s="5" t="str">
        <f t="shared" si="109"/>
        <v/>
      </c>
      <c r="K2101" s="4" t="s">
        <v>126</v>
      </c>
      <c r="L2101" s="210"/>
      <c r="M2101" s="213"/>
    </row>
    <row r="2102" spans="1:13" x14ac:dyDescent="0.2">
      <c r="A2102" s="232" t="s">
        <v>2414</v>
      </c>
      <c r="B2102" s="178">
        <f t="shared" si="130"/>
        <v>46282</v>
      </c>
      <c r="C2102" s="210"/>
      <c r="D2102" s="210"/>
      <c r="E2102" s="210"/>
      <c r="F2102" s="211"/>
      <c r="G2102" s="212"/>
      <c r="H2102" s="212" t="str">
        <f t="shared" si="108"/>
        <v/>
      </c>
      <c r="I2102" s="37">
        <v>0</v>
      </c>
      <c r="J2102" s="5" t="str">
        <f t="shared" si="109"/>
        <v/>
      </c>
      <c r="K2102" s="4" t="s">
        <v>126</v>
      </c>
      <c r="L2102" s="210"/>
      <c r="M2102" s="213"/>
    </row>
    <row r="2103" spans="1:13" x14ac:dyDescent="0.2">
      <c r="A2103" s="232" t="s">
        <v>2414</v>
      </c>
      <c r="B2103" s="178">
        <f t="shared" si="130"/>
        <v>46282</v>
      </c>
      <c r="C2103" s="210"/>
      <c r="D2103" s="210"/>
      <c r="E2103" s="210"/>
      <c r="F2103" s="211"/>
      <c r="G2103" s="212"/>
      <c r="H2103" s="212" t="str">
        <f t="shared" si="108"/>
        <v/>
      </c>
      <c r="I2103" s="37">
        <v>0</v>
      </c>
      <c r="J2103" s="5" t="str">
        <f t="shared" si="109"/>
        <v/>
      </c>
      <c r="K2103" s="4" t="s">
        <v>126</v>
      </c>
      <c r="L2103" s="210"/>
      <c r="M2103" s="213"/>
    </row>
    <row r="2104" spans="1:13" x14ac:dyDescent="0.2">
      <c r="A2104" s="232" t="s">
        <v>2414</v>
      </c>
      <c r="B2104" s="178">
        <f t="shared" si="130"/>
        <v>46282</v>
      </c>
      <c r="C2104" s="210"/>
      <c r="D2104" s="210"/>
      <c r="E2104" s="210"/>
      <c r="F2104" s="211"/>
      <c r="G2104" s="212"/>
      <c r="H2104" s="212" t="str">
        <f t="shared" si="108"/>
        <v/>
      </c>
      <c r="I2104" s="37">
        <v>0</v>
      </c>
      <c r="J2104" s="5" t="str">
        <f t="shared" si="109"/>
        <v/>
      </c>
      <c r="K2104" s="4" t="s">
        <v>126</v>
      </c>
      <c r="L2104" s="210"/>
      <c r="M2104" s="213"/>
    </row>
    <row r="2105" spans="1:13" x14ac:dyDescent="0.2">
      <c r="A2105" s="232" t="s">
        <v>2414</v>
      </c>
      <c r="B2105" s="178">
        <f t="shared" si="130"/>
        <v>46282</v>
      </c>
      <c r="C2105" s="210"/>
      <c r="D2105" s="210"/>
      <c r="E2105" s="210"/>
      <c r="F2105" s="211"/>
      <c r="G2105" s="212"/>
      <c r="H2105" s="212" t="str">
        <f t="shared" si="108"/>
        <v/>
      </c>
      <c r="I2105" s="37">
        <v>0</v>
      </c>
      <c r="J2105" s="5" t="str">
        <f t="shared" si="109"/>
        <v/>
      </c>
      <c r="K2105" s="4" t="s">
        <v>126</v>
      </c>
      <c r="L2105" s="210"/>
      <c r="M2105" s="213"/>
    </row>
    <row r="2106" spans="1:13" x14ac:dyDescent="0.2">
      <c r="A2106" s="232" t="s">
        <v>2414</v>
      </c>
      <c r="B2106" s="178">
        <f t="shared" si="130"/>
        <v>46282</v>
      </c>
      <c r="C2106" s="210"/>
      <c r="D2106" s="210"/>
      <c r="E2106" s="210"/>
      <c r="F2106" s="211"/>
      <c r="G2106" s="212"/>
      <c r="H2106" s="212" t="str">
        <f t="shared" si="108"/>
        <v/>
      </c>
      <c r="I2106" s="37">
        <v>0</v>
      </c>
      <c r="J2106" s="5" t="str">
        <f t="shared" si="109"/>
        <v/>
      </c>
      <c r="K2106" s="4" t="s">
        <v>126</v>
      </c>
      <c r="L2106" s="210"/>
      <c r="M2106" s="213"/>
    </row>
    <row r="2107" spans="1:13" x14ac:dyDescent="0.2">
      <c r="A2107" s="232" t="s">
        <v>2414</v>
      </c>
      <c r="B2107" s="178">
        <f t="shared" si="130"/>
        <v>46282</v>
      </c>
      <c r="C2107" s="210"/>
      <c r="D2107" s="210"/>
      <c r="E2107" s="210"/>
      <c r="F2107" s="211"/>
      <c r="G2107" s="212"/>
      <c r="H2107" s="212" t="str">
        <f t="shared" si="108"/>
        <v/>
      </c>
      <c r="I2107" s="37">
        <v>0</v>
      </c>
      <c r="J2107" s="5" t="str">
        <f t="shared" si="109"/>
        <v/>
      </c>
      <c r="K2107" s="4" t="s">
        <v>126</v>
      </c>
      <c r="L2107" s="210"/>
      <c r="M2107" s="213"/>
    </row>
    <row r="2108" spans="1:13" x14ac:dyDescent="0.2">
      <c r="A2108" s="232" t="s">
        <v>2414</v>
      </c>
      <c r="B2108" s="178">
        <f t="shared" si="130"/>
        <v>46282</v>
      </c>
      <c r="C2108" s="210"/>
      <c r="D2108" s="210"/>
      <c r="E2108" s="210"/>
      <c r="F2108" s="211"/>
      <c r="G2108" s="212"/>
      <c r="H2108" s="212" t="str">
        <f t="shared" si="108"/>
        <v/>
      </c>
      <c r="I2108" s="37">
        <v>0</v>
      </c>
      <c r="J2108" s="5" t="str">
        <f t="shared" si="109"/>
        <v/>
      </c>
      <c r="K2108" s="4" t="s">
        <v>126</v>
      </c>
      <c r="L2108" s="210"/>
      <c r="M2108" s="213"/>
    </row>
    <row r="2109" spans="1:13" x14ac:dyDescent="0.2">
      <c r="A2109" s="232" t="s">
        <v>2414</v>
      </c>
      <c r="B2109" s="178">
        <f t="shared" si="130"/>
        <v>46282</v>
      </c>
      <c r="C2109" s="210"/>
      <c r="D2109" s="210"/>
      <c r="E2109" s="210"/>
      <c r="F2109" s="211"/>
      <c r="G2109" s="212"/>
      <c r="H2109" s="212" t="str">
        <f t="shared" si="108"/>
        <v/>
      </c>
      <c r="I2109" s="37">
        <v>0</v>
      </c>
      <c r="J2109" s="5" t="str">
        <f t="shared" si="109"/>
        <v/>
      </c>
      <c r="K2109" s="4" t="s">
        <v>126</v>
      </c>
      <c r="L2109" s="210"/>
      <c r="M2109" s="213"/>
    </row>
    <row r="2110" spans="1:13" x14ac:dyDescent="0.2">
      <c r="A2110" s="232" t="s">
        <v>2414</v>
      </c>
      <c r="B2110" s="178">
        <f t="shared" si="130"/>
        <v>46282</v>
      </c>
      <c r="C2110" s="210"/>
      <c r="D2110" s="210"/>
      <c r="E2110" s="210"/>
      <c r="F2110" s="211"/>
      <c r="G2110" s="212"/>
      <c r="H2110" s="212" t="str">
        <f t="shared" si="108"/>
        <v/>
      </c>
      <c r="I2110" s="37">
        <v>0</v>
      </c>
      <c r="J2110" s="5" t="str">
        <f t="shared" si="109"/>
        <v/>
      </c>
      <c r="K2110" s="4" t="s">
        <v>126</v>
      </c>
      <c r="L2110" s="210"/>
      <c r="M2110" s="213"/>
    </row>
    <row r="2111" spans="1:13" x14ac:dyDescent="0.2">
      <c r="A2111" s="232" t="s">
        <v>2414</v>
      </c>
      <c r="B2111" s="178">
        <f t="shared" si="130"/>
        <v>46282</v>
      </c>
      <c r="C2111" s="210"/>
      <c r="D2111" s="210"/>
      <c r="E2111" s="210"/>
      <c r="F2111" s="211"/>
      <c r="G2111" s="212"/>
      <c r="H2111" s="212" t="str">
        <f t="shared" si="108"/>
        <v/>
      </c>
      <c r="I2111" s="37">
        <v>0</v>
      </c>
      <c r="J2111" s="5" t="str">
        <f t="shared" si="109"/>
        <v/>
      </c>
      <c r="K2111" s="4" t="s">
        <v>126</v>
      </c>
      <c r="L2111" s="210"/>
      <c r="M2111" s="213"/>
    </row>
    <row r="2112" spans="1:13" x14ac:dyDescent="0.2">
      <c r="A2112" s="232" t="s">
        <v>2414</v>
      </c>
      <c r="B2112" s="178">
        <f t="shared" si="130"/>
        <v>46282</v>
      </c>
      <c r="C2112" s="4"/>
      <c r="D2112" s="4"/>
      <c r="E2112" s="210"/>
      <c r="F2112" s="36"/>
      <c r="G2112" s="5"/>
      <c r="H2112" s="107" t="str">
        <f t="shared" si="108"/>
        <v/>
      </c>
      <c r="I2112" s="37">
        <v>0</v>
      </c>
      <c r="J2112" s="5" t="str">
        <f t="shared" si="109"/>
        <v/>
      </c>
      <c r="K2112" s="4" t="s">
        <v>126</v>
      </c>
      <c r="L2112" s="4" t="s">
        <v>127</v>
      </c>
      <c r="M2112" s="152" t="e">
        <f>H2112-J2112</f>
        <v>#VALUE!</v>
      </c>
    </row>
    <row r="2113" spans="1:13" x14ac:dyDescent="0.2">
      <c r="A2113" s="232" t="s">
        <v>2414</v>
      </c>
      <c r="B2113" s="178">
        <f t="shared" si="107"/>
        <v>46282</v>
      </c>
      <c r="C2113" s="210"/>
      <c r="D2113" s="210"/>
      <c r="E2113" s="210"/>
      <c r="F2113" s="211"/>
      <c r="G2113" s="212"/>
      <c r="H2113" s="212" t="str">
        <f t="shared" si="108"/>
        <v/>
      </c>
      <c r="I2113" s="37">
        <v>0</v>
      </c>
      <c r="J2113" s="5" t="str">
        <f t="shared" si="109"/>
        <v/>
      </c>
      <c r="K2113" s="4" t="s">
        <v>126</v>
      </c>
      <c r="L2113" s="210"/>
      <c r="M2113" s="213"/>
    </row>
    <row r="2114" spans="1:13" x14ac:dyDescent="0.2">
      <c r="A2114" s="232" t="s">
        <v>2414</v>
      </c>
      <c r="B2114" s="178">
        <f t="shared" si="107"/>
        <v>46282</v>
      </c>
      <c r="C2114" s="210"/>
      <c r="D2114" s="210"/>
      <c r="E2114" s="210"/>
      <c r="F2114" s="211"/>
      <c r="G2114" s="212"/>
      <c r="H2114" s="212" t="str">
        <f t="shared" si="108"/>
        <v/>
      </c>
      <c r="I2114" s="37">
        <v>0</v>
      </c>
      <c r="J2114" s="5" t="str">
        <f t="shared" si="109"/>
        <v/>
      </c>
      <c r="K2114" s="4" t="s">
        <v>126</v>
      </c>
      <c r="L2114" s="210"/>
      <c r="M2114" s="213"/>
    </row>
    <row r="2115" spans="1:13" x14ac:dyDescent="0.2">
      <c r="A2115" s="232" t="s">
        <v>2414</v>
      </c>
      <c r="B2115" s="178">
        <f t="shared" si="107"/>
        <v>46282</v>
      </c>
      <c r="C2115" s="210"/>
      <c r="D2115" s="210"/>
      <c r="E2115" s="210"/>
      <c r="F2115" s="211"/>
      <c r="G2115" s="212"/>
      <c r="H2115" s="212" t="str">
        <f t="shared" si="108"/>
        <v/>
      </c>
      <c r="I2115" s="37">
        <v>0</v>
      </c>
      <c r="J2115" s="5" t="str">
        <f t="shared" si="109"/>
        <v/>
      </c>
      <c r="K2115" s="4" t="s">
        <v>126</v>
      </c>
      <c r="L2115" s="210"/>
      <c r="M2115" s="213"/>
    </row>
    <row r="2116" spans="1:13" x14ac:dyDescent="0.2">
      <c r="A2116" s="232" t="s">
        <v>2414</v>
      </c>
      <c r="B2116" s="178">
        <f t="shared" si="107"/>
        <v>46282</v>
      </c>
      <c r="C2116" s="210"/>
      <c r="D2116" s="210"/>
      <c r="E2116" s="210"/>
      <c r="F2116" s="211"/>
      <c r="G2116" s="212"/>
      <c r="H2116" s="212" t="str">
        <f t="shared" si="108"/>
        <v/>
      </c>
      <c r="I2116" s="37">
        <v>0</v>
      </c>
      <c r="J2116" s="5" t="str">
        <f t="shared" si="109"/>
        <v/>
      </c>
      <c r="K2116" s="4" t="s">
        <v>126</v>
      </c>
      <c r="L2116" s="210"/>
      <c r="M2116" s="213"/>
    </row>
    <row r="2117" spans="1:13" x14ac:dyDescent="0.2">
      <c r="A2117" s="232" t="s">
        <v>2414</v>
      </c>
      <c r="B2117" s="178">
        <f t="shared" si="107"/>
        <v>46282</v>
      </c>
      <c r="C2117" s="210"/>
      <c r="D2117" s="210"/>
      <c r="E2117" s="210"/>
      <c r="F2117" s="211"/>
      <c r="G2117" s="212"/>
      <c r="H2117" s="212" t="str">
        <f t="shared" si="108"/>
        <v/>
      </c>
      <c r="I2117" s="37">
        <v>0</v>
      </c>
      <c r="J2117" s="5" t="str">
        <f t="shared" si="109"/>
        <v/>
      </c>
      <c r="K2117" s="4" t="s">
        <v>126</v>
      </c>
      <c r="L2117" s="210"/>
      <c r="M2117" s="213"/>
    </row>
    <row r="2118" spans="1:13" x14ac:dyDescent="0.2">
      <c r="A2118" s="232" t="s">
        <v>2414</v>
      </c>
      <c r="B2118" s="178">
        <f t="shared" si="107"/>
        <v>46282</v>
      </c>
      <c r="C2118" s="210"/>
      <c r="D2118" s="210"/>
      <c r="E2118" s="210"/>
      <c r="F2118" s="211"/>
      <c r="G2118" s="212"/>
      <c r="H2118" s="212" t="str">
        <f t="shared" si="108"/>
        <v/>
      </c>
      <c r="I2118" s="37">
        <v>0</v>
      </c>
      <c r="J2118" s="5" t="str">
        <f t="shared" si="109"/>
        <v/>
      </c>
      <c r="K2118" s="4" t="s">
        <v>126</v>
      </c>
      <c r="L2118" s="210"/>
      <c r="M2118" s="213"/>
    </row>
    <row r="2119" spans="1:13" x14ac:dyDescent="0.2">
      <c r="A2119" s="232" t="s">
        <v>2414</v>
      </c>
      <c r="B2119" s="178">
        <f t="shared" si="107"/>
        <v>46282</v>
      </c>
      <c r="C2119" s="210"/>
      <c r="D2119" s="210"/>
      <c r="E2119" s="210"/>
      <c r="F2119" s="211"/>
      <c r="G2119" s="212"/>
      <c r="H2119" s="212" t="str">
        <f t="shared" si="108"/>
        <v/>
      </c>
      <c r="I2119" s="37">
        <v>0</v>
      </c>
      <c r="J2119" s="5" t="str">
        <f t="shared" si="109"/>
        <v/>
      </c>
      <c r="K2119" s="4" t="s">
        <v>126</v>
      </c>
      <c r="L2119" s="210"/>
      <c r="M2119" s="213"/>
    </row>
    <row r="2120" spans="1:13" x14ac:dyDescent="0.2">
      <c r="A2120" s="232" t="s">
        <v>2414</v>
      </c>
      <c r="B2120" s="178">
        <f t="shared" si="107"/>
        <v>46282</v>
      </c>
      <c r="C2120" s="210"/>
      <c r="D2120" s="210"/>
      <c r="E2120" s="210"/>
      <c r="F2120" s="211"/>
      <c r="G2120" s="212"/>
      <c r="H2120" s="212" t="str">
        <f t="shared" si="108"/>
        <v/>
      </c>
      <c r="I2120" s="37">
        <v>0</v>
      </c>
      <c r="J2120" s="5" t="str">
        <f t="shared" si="109"/>
        <v/>
      </c>
      <c r="K2120" s="4" t="s">
        <v>126</v>
      </c>
      <c r="L2120" s="210"/>
      <c r="M2120" s="213"/>
    </row>
    <row r="2121" spans="1:13" x14ac:dyDescent="0.2">
      <c r="A2121" s="232" t="s">
        <v>2414</v>
      </c>
      <c r="B2121" s="178">
        <f t="shared" si="107"/>
        <v>46282</v>
      </c>
      <c r="C2121" s="210"/>
      <c r="D2121" s="210"/>
      <c r="E2121" s="210"/>
      <c r="F2121" s="211"/>
      <c r="G2121" s="212"/>
      <c r="H2121" s="212" t="str">
        <f t="shared" si="108"/>
        <v/>
      </c>
      <c r="I2121" s="37">
        <v>0</v>
      </c>
      <c r="J2121" s="5" t="str">
        <f t="shared" si="109"/>
        <v/>
      </c>
      <c r="K2121" s="4" t="s">
        <v>126</v>
      </c>
      <c r="L2121" s="210"/>
      <c r="M2121" s="213"/>
    </row>
    <row r="2122" spans="1:13" x14ac:dyDescent="0.2">
      <c r="A2122" s="232" t="s">
        <v>2414</v>
      </c>
      <c r="B2122" s="178">
        <f t="shared" si="107"/>
        <v>46282</v>
      </c>
      <c r="C2122" s="210"/>
      <c r="D2122" s="210"/>
      <c r="E2122" s="210"/>
      <c r="F2122" s="211"/>
      <c r="G2122" s="212"/>
      <c r="H2122" s="212" t="str">
        <f t="shared" si="108"/>
        <v/>
      </c>
      <c r="I2122" s="37">
        <v>0</v>
      </c>
      <c r="J2122" s="5" t="str">
        <f t="shared" si="109"/>
        <v/>
      </c>
      <c r="K2122" s="4" t="s">
        <v>126</v>
      </c>
      <c r="L2122" s="210"/>
      <c r="M2122" s="213"/>
    </row>
    <row r="2123" spans="1:13" x14ac:dyDescent="0.2">
      <c r="A2123" s="232" t="s">
        <v>2414</v>
      </c>
      <c r="B2123" s="178">
        <f t="shared" si="107"/>
        <v>46282</v>
      </c>
      <c r="C2123" s="210"/>
      <c r="D2123" s="210"/>
      <c r="E2123" s="210"/>
      <c r="F2123" s="211"/>
      <c r="G2123" s="212"/>
      <c r="H2123" s="212" t="str">
        <f t="shared" si="108"/>
        <v/>
      </c>
      <c r="I2123" s="37">
        <v>0</v>
      </c>
      <c r="J2123" s="5" t="str">
        <f t="shared" si="109"/>
        <v/>
      </c>
      <c r="K2123" s="4" t="s">
        <v>126</v>
      </c>
      <c r="L2123" s="210"/>
      <c r="M2123" s="213"/>
    </row>
    <row r="2124" spans="1:13" x14ac:dyDescent="0.2">
      <c r="A2124" s="232" t="s">
        <v>2414</v>
      </c>
      <c r="B2124" s="178">
        <f t="shared" si="107"/>
        <v>46282</v>
      </c>
      <c r="C2124" s="210"/>
      <c r="D2124" s="210"/>
      <c r="E2124" s="210"/>
      <c r="F2124" s="211"/>
      <c r="G2124" s="212"/>
      <c r="H2124" s="212" t="str">
        <f t="shared" si="108"/>
        <v/>
      </c>
      <c r="I2124" s="37">
        <v>0</v>
      </c>
      <c r="J2124" s="5" t="str">
        <f t="shared" si="109"/>
        <v/>
      </c>
      <c r="K2124" s="4" t="s">
        <v>126</v>
      </c>
      <c r="L2124" s="210"/>
      <c r="M2124" s="213"/>
    </row>
    <row r="2125" spans="1:13" x14ac:dyDescent="0.2">
      <c r="A2125" s="232" t="s">
        <v>2414</v>
      </c>
      <c r="B2125" s="178">
        <f t="shared" si="107"/>
        <v>46282</v>
      </c>
      <c r="C2125" s="210"/>
      <c r="D2125" s="210"/>
      <c r="E2125" s="210"/>
      <c r="F2125" s="211"/>
      <c r="G2125" s="212"/>
      <c r="H2125" s="212" t="str">
        <f t="shared" si="108"/>
        <v/>
      </c>
      <c r="I2125" s="37">
        <v>0</v>
      </c>
      <c r="J2125" s="5" t="str">
        <f t="shared" si="109"/>
        <v/>
      </c>
      <c r="K2125" s="4" t="s">
        <v>126</v>
      </c>
      <c r="L2125" s="210"/>
      <c r="M2125" s="213"/>
    </row>
    <row r="2126" spans="1:13" x14ac:dyDescent="0.2">
      <c r="A2126" s="232" t="s">
        <v>2414</v>
      </c>
      <c r="B2126" s="178">
        <f t="shared" si="107"/>
        <v>46282</v>
      </c>
      <c r="C2126" s="210"/>
      <c r="D2126" s="210"/>
      <c r="E2126" s="210"/>
      <c r="F2126" s="211"/>
      <c r="G2126" s="212"/>
      <c r="H2126" s="212" t="str">
        <f t="shared" si="108"/>
        <v/>
      </c>
      <c r="I2126" s="37">
        <v>0</v>
      </c>
      <c r="J2126" s="5" t="str">
        <f t="shared" si="109"/>
        <v/>
      </c>
      <c r="K2126" s="4" t="s">
        <v>126</v>
      </c>
      <c r="L2126" s="210"/>
      <c r="M2126" s="213"/>
    </row>
    <row r="2127" spans="1:13" x14ac:dyDescent="0.2">
      <c r="A2127" s="232" t="s">
        <v>2414</v>
      </c>
      <c r="B2127" s="178">
        <f t="shared" si="107"/>
        <v>46282</v>
      </c>
      <c r="C2127" s="210"/>
      <c r="D2127" s="210"/>
      <c r="E2127" s="210"/>
      <c r="F2127" s="211"/>
      <c r="G2127" s="212"/>
      <c r="H2127" s="212" t="str">
        <f t="shared" si="108"/>
        <v/>
      </c>
      <c r="I2127" s="37">
        <v>0</v>
      </c>
      <c r="J2127" s="5" t="str">
        <f t="shared" si="109"/>
        <v/>
      </c>
      <c r="K2127" s="4" t="s">
        <v>126</v>
      </c>
      <c r="L2127" s="210"/>
      <c r="M2127" s="213"/>
    </row>
    <row r="2128" spans="1:13" x14ac:dyDescent="0.2">
      <c r="A2128" s="232" t="s">
        <v>2414</v>
      </c>
      <c r="B2128" s="178">
        <f t="shared" si="107"/>
        <v>46282</v>
      </c>
      <c r="C2128" s="210"/>
      <c r="D2128" s="210"/>
      <c r="E2128" s="210"/>
      <c r="F2128" s="211"/>
      <c r="G2128" s="212"/>
      <c r="H2128" s="212" t="str">
        <f t="shared" si="108"/>
        <v/>
      </c>
      <c r="I2128" s="37">
        <v>0</v>
      </c>
      <c r="J2128" s="5" t="str">
        <f t="shared" si="109"/>
        <v/>
      </c>
      <c r="K2128" s="4" t="s">
        <v>126</v>
      </c>
      <c r="L2128" s="210"/>
      <c r="M2128" s="213"/>
    </row>
    <row r="2129" spans="1:13" x14ac:dyDescent="0.2">
      <c r="A2129" s="232" t="s">
        <v>2414</v>
      </c>
      <c r="B2129" s="178">
        <f t="shared" si="107"/>
        <v>46282</v>
      </c>
      <c r="C2129" s="210"/>
      <c r="D2129" s="210"/>
      <c r="E2129" s="210"/>
      <c r="F2129" s="211"/>
      <c r="G2129" s="212"/>
      <c r="H2129" s="212" t="str">
        <f t="shared" si="108"/>
        <v/>
      </c>
      <c r="I2129" s="37">
        <v>0</v>
      </c>
      <c r="J2129" s="5" t="str">
        <f t="shared" si="109"/>
        <v/>
      </c>
      <c r="K2129" s="4" t="s">
        <v>126</v>
      </c>
      <c r="L2129" s="210"/>
      <c r="M2129" s="213"/>
    </row>
    <row r="2130" spans="1:13" x14ac:dyDescent="0.2">
      <c r="A2130" s="232" t="s">
        <v>2414</v>
      </c>
      <c r="B2130" s="178">
        <f t="shared" si="107"/>
        <v>46282</v>
      </c>
      <c r="C2130" s="4"/>
      <c r="D2130" s="4"/>
      <c r="E2130" s="210"/>
      <c r="F2130" s="36"/>
      <c r="G2130" s="5"/>
      <c r="H2130" s="107" t="str">
        <f t="shared" si="108"/>
        <v/>
      </c>
      <c r="I2130" s="37">
        <v>0</v>
      </c>
      <c r="J2130" s="5" t="str">
        <f t="shared" si="109"/>
        <v/>
      </c>
      <c r="K2130" s="4" t="s">
        <v>126</v>
      </c>
      <c r="L2130" s="4" t="s">
        <v>127</v>
      </c>
      <c r="M2130" s="152" t="e">
        <f>H2130-J2130</f>
        <v>#VALUE!</v>
      </c>
    </row>
    <row r="2131" spans="1:13" x14ac:dyDescent="0.2">
      <c r="A2131" s="232" t="s">
        <v>2414</v>
      </c>
      <c r="B2131" s="178">
        <f t="shared" ref="B2131:B2148" si="131">IF(A2131="","",IF(ISNUMBER(A2131),IFERROR(VLOOKUP(TEXT(A2131,"yyyy/mm/dd"),BSAD,2,FALSE),""),IFERROR(VLOOKUP(A2131,BSAD,2,FALSE),"")))</f>
        <v>46282</v>
      </c>
      <c r="C2131" s="210"/>
      <c r="D2131" s="210"/>
      <c r="E2131" s="210"/>
      <c r="F2131" s="211"/>
      <c r="G2131" s="212"/>
      <c r="H2131" s="212" t="str">
        <f t="shared" si="108"/>
        <v/>
      </c>
      <c r="I2131" s="37">
        <v>0</v>
      </c>
      <c r="J2131" s="5" t="str">
        <f t="shared" si="109"/>
        <v/>
      </c>
      <c r="K2131" s="4" t="s">
        <v>126</v>
      </c>
      <c r="L2131" s="210"/>
      <c r="M2131" s="213"/>
    </row>
    <row r="2132" spans="1:13" x14ac:dyDescent="0.2">
      <c r="A2132" s="232" t="s">
        <v>2414</v>
      </c>
      <c r="B2132" s="178">
        <f t="shared" si="131"/>
        <v>46282</v>
      </c>
      <c r="C2132" s="210"/>
      <c r="D2132" s="210"/>
      <c r="E2132" s="210"/>
      <c r="F2132" s="211"/>
      <c r="G2132" s="212"/>
      <c r="H2132" s="212" t="str">
        <f t="shared" si="108"/>
        <v/>
      </c>
      <c r="I2132" s="37">
        <v>0</v>
      </c>
      <c r="J2132" s="5" t="str">
        <f t="shared" si="109"/>
        <v/>
      </c>
      <c r="K2132" s="4" t="s">
        <v>126</v>
      </c>
      <c r="L2132" s="210"/>
      <c r="M2132" s="213"/>
    </row>
    <row r="2133" spans="1:13" x14ac:dyDescent="0.2">
      <c r="A2133" s="232" t="s">
        <v>2414</v>
      </c>
      <c r="B2133" s="178">
        <f t="shared" si="131"/>
        <v>46282</v>
      </c>
      <c r="C2133" s="210"/>
      <c r="D2133" s="210"/>
      <c r="E2133" s="210"/>
      <c r="F2133" s="211"/>
      <c r="G2133" s="212"/>
      <c r="H2133" s="212" t="str">
        <f t="shared" si="108"/>
        <v/>
      </c>
      <c r="I2133" s="37">
        <v>0</v>
      </c>
      <c r="J2133" s="5" t="str">
        <f t="shared" si="109"/>
        <v/>
      </c>
      <c r="K2133" s="4" t="s">
        <v>126</v>
      </c>
      <c r="L2133" s="210"/>
      <c r="M2133" s="213"/>
    </row>
    <row r="2134" spans="1:13" x14ac:dyDescent="0.2">
      <c r="A2134" s="232" t="s">
        <v>2414</v>
      </c>
      <c r="B2134" s="178">
        <f t="shared" si="131"/>
        <v>46282</v>
      </c>
      <c r="C2134" s="210"/>
      <c r="D2134" s="210"/>
      <c r="E2134" s="210"/>
      <c r="F2134" s="211"/>
      <c r="G2134" s="212"/>
      <c r="H2134" s="212" t="str">
        <f t="shared" si="108"/>
        <v/>
      </c>
      <c r="I2134" s="37">
        <v>0</v>
      </c>
      <c r="J2134" s="5" t="str">
        <f t="shared" si="109"/>
        <v/>
      </c>
      <c r="K2134" s="4" t="s">
        <v>126</v>
      </c>
      <c r="L2134" s="210"/>
      <c r="M2134" s="213"/>
    </row>
    <row r="2135" spans="1:13" x14ac:dyDescent="0.2">
      <c r="A2135" s="232" t="s">
        <v>2414</v>
      </c>
      <c r="B2135" s="178">
        <f t="shared" si="131"/>
        <v>46282</v>
      </c>
      <c r="C2135" s="210"/>
      <c r="D2135" s="210"/>
      <c r="E2135" s="210"/>
      <c r="F2135" s="211"/>
      <c r="G2135" s="212"/>
      <c r="H2135" s="212" t="str">
        <f t="shared" si="108"/>
        <v/>
      </c>
      <c r="I2135" s="37">
        <v>0</v>
      </c>
      <c r="J2135" s="5" t="str">
        <f t="shared" si="109"/>
        <v/>
      </c>
      <c r="K2135" s="4" t="s">
        <v>126</v>
      </c>
      <c r="L2135" s="210"/>
      <c r="M2135" s="213"/>
    </row>
    <row r="2136" spans="1:13" x14ac:dyDescent="0.2">
      <c r="A2136" s="232" t="s">
        <v>2414</v>
      </c>
      <c r="B2136" s="178">
        <f t="shared" si="131"/>
        <v>46282</v>
      </c>
      <c r="C2136" s="210"/>
      <c r="D2136" s="210"/>
      <c r="E2136" s="210"/>
      <c r="F2136" s="211"/>
      <c r="G2136" s="212"/>
      <c r="H2136" s="212" t="str">
        <f t="shared" si="108"/>
        <v/>
      </c>
      <c r="I2136" s="37">
        <v>0</v>
      </c>
      <c r="J2136" s="5" t="str">
        <f t="shared" si="109"/>
        <v/>
      </c>
      <c r="K2136" s="4" t="s">
        <v>126</v>
      </c>
      <c r="L2136" s="210"/>
      <c r="M2136" s="213"/>
    </row>
    <row r="2137" spans="1:13" x14ac:dyDescent="0.2">
      <c r="A2137" s="232" t="s">
        <v>2414</v>
      </c>
      <c r="B2137" s="178">
        <f t="shared" si="131"/>
        <v>46282</v>
      </c>
      <c r="C2137" s="210"/>
      <c r="D2137" s="210"/>
      <c r="E2137" s="210"/>
      <c r="F2137" s="211"/>
      <c r="G2137" s="212"/>
      <c r="H2137" s="212" t="str">
        <f t="shared" si="108"/>
        <v/>
      </c>
      <c r="I2137" s="37">
        <v>0</v>
      </c>
      <c r="J2137" s="5" t="str">
        <f t="shared" si="109"/>
        <v/>
      </c>
      <c r="K2137" s="4" t="s">
        <v>126</v>
      </c>
      <c r="L2137" s="210"/>
      <c r="M2137" s="213"/>
    </row>
    <row r="2138" spans="1:13" x14ac:dyDescent="0.2">
      <c r="A2138" s="232" t="s">
        <v>2414</v>
      </c>
      <c r="B2138" s="178">
        <f t="shared" si="131"/>
        <v>46282</v>
      </c>
      <c r="C2138" s="210"/>
      <c r="D2138" s="210"/>
      <c r="E2138" s="210"/>
      <c r="F2138" s="211"/>
      <c r="G2138" s="212"/>
      <c r="H2138" s="212" t="str">
        <f t="shared" si="108"/>
        <v/>
      </c>
      <c r="I2138" s="37">
        <v>0</v>
      </c>
      <c r="J2138" s="5" t="str">
        <f t="shared" si="109"/>
        <v/>
      </c>
      <c r="K2138" s="4" t="s">
        <v>126</v>
      </c>
      <c r="L2138" s="210"/>
      <c r="M2138" s="213"/>
    </row>
    <row r="2139" spans="1:13" x14ac:dyDescent="0.2">
      <c r="A2139" s="232" t="s">
        <v>2414</v>
      </c>
      <c r="B2139" s="178">
        <f t="shared" si="131"/>
        <v>46282</v>
      </c>
      <c r="C2139" s="210"/>
      <c r="D2139" s="210"/>
      <c r="E2139" s="210"/>
      <c r="F2139" s="211"/>
      <c r="G2139" s="212"/>
      <c r="H2139" s="212" t="str">
        <f t="shared" si="108"/>
        <v/>
      </c>
      <c r="I2139" s="37">
        <v>0</v>
      </c>
      <c r="J2139" s="5" t="str">
        <f t="shared" si="109"/>
        <v/>
      </c>
      <c r="K2139" s="4" t="s">
        <v>126</v>
      </c>
      <c r="L2139" s="210"/>
      <c r="M2139" s="213"/>
    </row>
    <row r="2140" spans="1:13" x14ac:dyDescent="0.2">
      <c r="A2140" s="232" t="s">
        <v>2414</v>
      </c>
      <c r="B2140" s="178">
        <f t="shared" si="131"/>
        <v>46282</v>
      </c>
      <c r="C2140" s="210"/>
      <c r="D2140" s="210"/>
      <c r="E2140" s="210"/>
      <c r="F2140" s="211"/>
      <c r="G2140" s="212"/>
      <c r="H2140" s="212" t="str">
        <f t="shared" si="108"/>
        <v/>
      </c>
      <c r="I2140" s="37">
        <v>0</v>
      </c>
      <c r="J2140" s="5" t="str">
        <f t="shared" si="109"/>
        <v/>
      </c>
      <c r="K2140" s="4" t="s">
        <v>126</v>
      </c>
      <c r="L2140" s="210"/>
      <c r="M2140" s="213"/>
    </row>
    <row r="2141" spans="1:13" x14ac:dyDescent="0.2">
      <c r="A2141" s="232" t="s">
        <v>2414</v>
      </c>
      <c r="B2141" s="178">
        <f t="shared" si="131"/>
        <v>46282</v>
      </c>
      <c r="C2141" s="210"/>
      <c r="D2141" s="210"/>
      <c r="E2141" s="210"/>
      <c r="F2141" s="211"/>
      <c r="G2141" s="212"/>
      <c r="H2141" s="212" t="str">
        <f t="shared" si="108"/>
        <v/>
      </c>
      <c r="I2141" s="37">
        <v>0</v>
      </c>
      <c r="J2141" s="5" t="str">
        <f t="shared" si="109"/>
        <v/>
      </c>
      <c r="K2141" s="4" t="s">
        <v>126</v>
      </c>
      <c r="L2141" s="210"/>
      <c r="M2141" s="213"/>
    </row>
    <row r="2142" spans="1:13" x14ac:dyDescent="0.2">
      <c r="A2142" s="232" t="s">
        <v>2414</v>
      </c>
      <c r="B2142" s="178">
        <f t="shared" si="131"/>
        <v>46282</v>
      </c>
      <c r="C2142" s="210"/>
      <c r="D2142" s="210"/>
      <c r="E2142" s="210"/>
      <c r="F2142" s="211"/>
      <c r="G2142" s="212"/>
      <c r="H2142" s="212" t="str">
        <f t="shared" si="108"/>
        <v/>
      </c>
      <c r="I2142" s="37">
        <v>0</v>
      </c>
      <c r="J2142" s="5" t="str">
        <f t="shared" si="109"/>
        <v/>
      </c>
      <c r="K2142" s="4" t="s">
        <v>126</v>
      </c>
      <c r="L2142" s="210"/>
      <c r="M2142" s="213"/>
    </row>
    <row r="2143" spans="1:13" x14ac:dyDescent="0.2">
      <c r="A2143" s="232" t="s">
        <v>2414</v>
      </c>
      <c r="B2143" s="178">
        <f t="shared" si="131"/>
        <v>46282</v>
      </c>
      <c r="C2143" s="210"/>
      <c r="D2143" s="210"/>
      <c r="E2143" s="210"/>
      <c r="F2143" s="211"/>
      <c r="G2143" s="212"/>
      <c r="H2143" s="212" t="str">
        <f t="shared" si="108"/>
        <v/>
      </c>
      <c r="I2143" s="37">
        <v>0</v>
      </c>
      <c r="J2143" s="5" t="str">
        <f t="shared" si="109"/>
        <v/>
      </c>
      <c r="K2143" s="4" t="s">
        <v>126</v>
      </c>
      <c r="L2143" s="210"/>
      <c r="M2143" s="213"/>
    </row>
    <row r="2144" spans="1:13" x14ac:dyDescent="0.2">
      <c r="A2144" s="232" t="s">
        <v>2414</v>
      </c>
      <c r="B2144" s="178">
        <f t="shared" si="131"/>
        <v>46282</v>
      </c>
      <c r="C2144" s="210"/>
      <c r="D2144" s="210"/>
      <c r="E2144" s="210"/>
      <c r="F2144" s="211"/>
      <c r="G2144" s="212"/>
      <c r="H2144" s="212" t="str">
        <f t="shared" si="108"/>
        <v/>
      </c>
      <c r="I2144" s="37">
        <v>0</v>
      </c>
      <c r="J2144" s="5" t="str">
        <f t="shared" si="109"/>
        <v/>
      </c>
      <c r="K2144" s="4" t="s">
        <v>126</v>
      </c>
      <c r="L2144" s="210"/>
      <c r="M2144" s="213"/>
    </row>
    <row r="2145" spans="1:13" x14ac:dyDescent="0.2">
      <c r="A2145" s="232" t="s">
        <v>2414</v>
      </c>
      <c r="B2145" s="178">
        <f t="shared" si="131"/>
        <v>46282</v>
      </c>
      <c r="C2145" s="210"/>
      <c r="D2145" s="210"/>
      <c r="E2145" s="210"/>
      <c r="F2145" s="211"/>
      <c r="G2145" s="212"/>
      <c r="H2145" s="212" t="str">
        <f t="shared" si="108"/>
        <v/>
      </c>
      <c r="I2145" s="37">
        <v>0</v>
      </c>
      <c r="J2145" s="5" t="str">
        <f t="shared" si="109"/>
        <v/>
      </c>
      <c r="K2145" s="4" t="s">
        <v>126</v>
      </c>
      <c r="L2145" s="210"/>
      <c r="M2145" s="213"/>
    </row>
    <row r="2146" spans="1:13" x14ac:dyDescent="0.2">
      <c r="A2146" s="232" t="s">
        <v>2414</v>
      </c>
      <c r="B2146" s="178">
        <f t="shared" si="131"/>
        <v>46282</v>
      </c>
      <c r="C2146" s="210"/>
      <c r="D2146" s="210"/>
      <c r="E2146" s="210"/>
      <c r="F2146" s="211"/>
      <c r="G2146" s="212"/>
      <c r="H2146" s="212" t="str">
        <f t="shared" si="108"/>
        <v/>
      </c>
      <c r="I2146" s="37">
        <v>0</v>
      </c>
      <c r="J2146" s="5" t="str">
        <f t="shared" si="109"/>
        <v/>
      </c>
      <c r="K2146" s="4" t="s">
        <v>126</v>
      </c>
      <c r="L2146" s="210"/>
      <c r="M2146" s="213"/>
    </row>
    <row r="2147" spans="1:13" x14ac:dyDescent="0.2">
      <c r="A2147" s="232" t="s">
        <v>2414</v>
      </c>
      <c r="B2147" s="178">
        <f t="shared" si="131"/>
        <v>46282</v>
      </c>
      <c r="C2147" s="210"/>
      <c r="D2147" s="210"/>
      <c r="E2147" s="210"/>
      <c r="F2147" s="211"/>
      <c r="G2147" s="212"/>
      <c r="H2147" s="212" t="str">
        <f t="shared" si="108"/>
        <v/>
      </c>
      <c r="I2147" s="37">
        <v>0</v>
      </c>
      <c r="J2147" s="5" t="str">
        <f t="shared" si="109"/>
        <v/>
      </c>
      <c r="K2147" s="4" t="s">
        <v>126</v>
      </c>
      <c r="L2147" s="210"/>
      <c r="M2147" s="213"/>
    </row>
    <row r="2148" spans="1:13" x14ac:dyDescent="0.2">
      <c r="A2148" s="232" t="s">
        <v>2414</v>
      </c>
      <c r="B2148" s="178">
        <f t="shared" si="131"/>
        <v>46282</v>
      </c>
      <c r="C2148" s="4"/>
      <c r="D2148" s="4"/>
      <c r="E2148" s="210"/>
      <c r="F2148" s="36"/>
      <c r="G2148" s="5"/>
      <c r="H2148" s="107" t="str">
        <f t="shared" si="98"/>
        <v/>
      </c>
      <c r="I2148" s="37">
        <v>0</v>
      </c>
      <c r="J2148" s="5" t="str">
        <f t="shared" si="109"/>
        <v/>
      </c>
      <c r="K2148" s="4" t="s">
        <v>126</v>
      </c>
      <c r="L2148" s="4" t="s">
        <v>127</v>
      </c>
      <c r="M2148" s="152" t="e">
        <f>H2148-J2148</f>
        <v>#VALUE!</v>
      </c>
    </row>
    <row r="2149" spans="1:13" x14ac:dyDescent="0.2">
      <c r="A2149" s="232" t="s">
        <v>2414</v>
      </c>
      <c r="B2149" s="178">
        <f t="shared" si="107"/>
        <v>46282</v>
      </c>
      <c r="C2149" s="210"/>
      <c r="D2149" s="210"/>
      <c r="E2149" s="210"/>
      <c r="F2149" s="211"/>
      <c r="G2149" s="212"/>
      <c r="H2149" s="212" t="str">
        <f t="shared" si="108"/>
        <v/>
      </c>
      <c r="I2149" s="37">
        <v>0</v>
      </c>
      <c r="J2149" s="5" t="str">
        <f t="shared" si="109"/>
        <v/>
      </c>
      <c r="K2149" s="4" t="s">
        <v>126</v>
      </c>
      <c r="L2149" s="210"/>
      <c r="M2149" s="213"/>
    </row>
    <row r="2150" spans="1:13" x14ac:dyDescent="0.2">
      <c r="A2150" s="232" t="s">
        <v>2414</v>
      </c>
      <c r="B2150" s="178">
        <f t="shared" si="107"/>
        <v>46282</v>
      </c>
      <c r="C2150" s="210"/>
      <c r="D2150" s="210"/>
      <c r="E2150" s="210"/>
      <c r="F2150" s="211"/>
      <c r="G2150" s="212"/>
      <c r="H2150" s="212" t="str">
        <f t="shared" si="108"/>
        <v/>
      </c>
      <c r="I2150" s="37">
        <v>0</v>
      </c>
      <c r="J2150" s="5" t="str">
        <f t="shared" si="109"/>
        <v/>
      </c>
      <c r="K2150" s="4" t="s">
        <v>126</v>
      </c>
      <c r="L2150" s="210"/>
      <c r="M2150" s="213"/>
    </row>
    <row r="2151" spans="1:13" x14ac:dyDescent="0.2">
      <c r="A2151" s="232" t="s">
        <v>2414</v>
      </c>
      <c r="B2151" s="178">
        <f t="shared" si="107"/>
        <v>46282</v>
      </c>
      <c r="C2151" s="210"/>
      <c r="D2151" s="210"/>
      <c r="E2151" s="210"/>
      <c r="F2151" s="211"/>
      <c r="G2151" s="212"/>
      <c r="H2151" s="212" t="str">
        <f t="shared" si="108"/>
        <v/>
      </c>
      <c r="I2151" s="37">
        <v>0</v>
      </c>
      <c r="J2151" s="5" t="str">
        <f t="shared" si="109"/>
        <v/>
      </c>
      <c r="K2151" s="4" t="s">
        <v>126</v>
      </c>
      <c r="L2151" s="210"/>
      <c r="M2151" s="213"/>
    </row>
    <row r="2152" spans="1:13" x14ac:dyDescent="0.2">
      <c r="A2152" s="232" t="s">
        <v>2414</v>
      </c>
      <c r="B2152" s="178">
        <f t="shared" si="107"/>
        <v>46282</v>
      </c>
      <c r="C2152" s="210"/>
      <c r="D2152" s="210"/>
      <c r="E2152" s="210"/>
      <c r="F2152" s="211"/>
      <c r="G2152" s="212"/>
      <c r="H2152" s="212" t="str">
        <f t="shared" si="108"/>
        <v/>
      </c>
      <c r="I2152" s="37">
        <v>0</v>
      </c>
      <c r="J2152" s="5" t="str">
        <f t="shared" si="109"/>
        <v/>
      </c>
      <c r="K2152" s="4" t="s">
        <v>126</v>
      </c>
      <c r="L2152" s="210"/>
      <c r="M2152" s="213"/>
    </row>
    <row r="2153" spans="1:13" x14ac:dyDescent="0.2">
      <c r="A2153" s="232" t="s">
        <v>2414</v>
      </c>
      <c r="B2153" s="178">
        <f t="shared" si="107"/>
        <v>46282</v>
      </c>
      <c r="C2153" s="210"/>
      <c r="D2153" s="210"/>
      <c r="E2153" s="210"/>
      <c r="F2153" s="211"/>
      <c r="G2153" s="212"/>
      <c r="H2153" s="212" t="str">
        <f t="shared" si="108"/>
        <v/>
      </c>
      <c r="I2153" s="37">
        <v>0</v>
      </c>
      <c r="J2153" s="5" t="str">
        <f t="shared" si="109"/>
        <v/>
      </c>
      <c r="K2153" s="4" t="s">
        <v>126</v>
      </c>
      <c r="L2153" s="210"/>
      <c r="M2153" s="213"/>
    </row>
    <row r="2154" spans="1:13" x14ac:dyDescent="0.2">
      <c r="A2154" s="232" t="s">
        <v>2414</v>
      </c>
      <c r="B2154" s="178">
        <f t="shared" si="107"/>
        <v>46282</v>
      </c>
      <c r="C2154" s="210"/>
      <c r="D2154" s="210"/>
      <c r="E2154" s="210"/>
      <c r="F2154" s="211"/>
      <c r="G2154" s="212"/>
      <c r="H2154" s="212" t="str">
        <f t="shared" si="108"/>
        <v/>
      </c>
      <c r="I2154" s="37">
        <v>0</v>
      </c>
      <c r="J2154" s="5" t="str">
        <f t="shared" si="109"/>
        <v/>
      </c>
      <c r="K2154" s="4" t="s">
        <v>126</v>
      </c>
      <c r="L2154" s="210"/>
      <c r="M2154" s="213"/>
    </row>
    <row r="2155" spans="1:13" x14ac:dyDescent="0.2">
      <c r="A2155" s="232" t="s">
        <v>2414</v>
      </c>
      <c r="B2155" s="178">
        <f t="shared" si="107"/>
        <v>46282</v>
      </c>
      <c r="C2155" s="210"/>
      <c r="D2155" s="210"/>
      <c r="E2155" s="210"/>
      <c r="F2155" s="211"/>
      <c r="G2155" s="212"/>
      <c r="H2155" s="212" t="str">
        <f t="shared" si="108"/>
        <v/>
      </c>
      <c r="I2155" s="37">
        <v>0</v>
      </c>
      <c r="J2155" s="5" t="str">
        <f t="shared" si="109"/>
        <v/>
      </c>
      <c r="K2155" s="4" t="s">
        <v>126</v>
      </c>
      <c r="L2155" s="210"/>
      <c r="M2155" s="213"/>
    </row>
    <row r="2156" spans="1:13" x14ac:dyDescent="0.2">
      <c r="A2156" s="232" t="s">
        <v>2414</v>
      </c>
      <c r="B2156" s="178">
        <f t="shared" si="107"/>
        <v>46282</v>
      </c>
      <c r="C2156" s="210"/>
      <c r="D2156" s="210"/>
      <c r="E2156" s="210"/>
      <c r="F2156" s="211"/>
      <c r="G2156" s="212"/>
      <c r="H2156" s="212" t="str">
        <f t="shared" si="108"/>
        <v/>
      </c>
      <c r="I2156" s="37">
        <v>0</v>
      </c>
      <c r="J2156" s="5" t="str">
        <f t="shared" si="109"/>
        <v/>
      </c>
      <c r="K2156" s="4" t="s">
        <v>126</v>
      </c>
      <c r="L2156" s="210"/>
      <c r="M2156" s="213"/>
    </row>
    <row r="2157" spans="1:13" x14ac:dyDescent="0.2">
      <c r="A2157" s="232" t="s">
        <v>2414</v>
      </c>
      <c r="B2157" s="178">
        <f t="shared" si="107"/>
        <v>46282</v>
      </c>
      <c r="C2157" s="210"/>
      <c r="D2157" s="210"/>
      <c r="E2157" s="210"/>
      <c r="F2157" s="211"/>
      <c r="G2157" s="212"/>
      <c r="H2157" s="212" t="str">
        <f t="shared" si="108"/>
        <v/>
      </c>
      <c r="I2157" s="37">
        <v>0</v>
      </c>
      <c r="J2157" s="5" t="str">
        <f t="shared" si="109"/>
        <v/>
      </c>
      <c r="K2157" s="4" t="s">
        <v>126</v>
      </c>
      <c r="L2157" s="210"/>
      <c r="M2157" s="213"/>
    </row>
    <row r="2158" spans="1:13" x14ac:dyDescent="0.2">
      <c r="A2158" s="232" t="s">
        <v>2414</v>
      </c>
      <c r="B2158" s="178">
        <f t="shared" si="107"/>
        <v>46282</v>
      </c>
      <c r="C2158" s="210"/>
      <c r="D2158" s="210"/>
      <c r="E2158" s="210"/>
      <c r="F2158" s="211"/>
      <c r="G2158" s="212"/>
      <c r="H2158" s="212" t="str">
        <f t="shared" si="108"/>
        <v/>
      </c>
      <c r="I2158" s="37">
        <v>0</v>
      </c>
      <c r="J2158" s="5" t="str">
        <f t="shared" si="109"/>
        <v/>
      </c>
      <c r="K2158" s="4" t="s">
        <v>126</v>
      </c>
      <c r="L2158" s="210"/>
      <c r="M2158" s="213"/>
    </row>
    <row r="2159" spans="1:13" x14ac:dyDescent="0.2">
      <c r="A2159" s="232" t="s">
        <v>2414</v>
      </c>
      <c r="B2159" s="178">
        <f t="shared" si="107"/>
        <v>46282</v>
      </c>
      <c r="C2159" s="210"/>
      <c r="D2159" s="210"/>
      <c r="E2159" s="210"/>
      <c r="F2159" s="211"/>
      <c r="G2159" s="212"/>
      <c r="H2159" s="212" t="str">
        <f t="shared" si="108"/>
        <v/>
      </c>
      <c r="I2159" s="37">
        <v>0</v>
      </c>
      <c r="J2159" s="5" t="str">
        <f t="shared" si="109"/>
        <v/>
      </c>
      <c r="K2159" s="4" t="s">
        <v>126</v>
      </c>
      <c r="L2159" s="210"/>
      <c r="M2159" s="213"/>
    </row>
    <row r="2160" spans="1:13" x14ac:dyDescent="0.2">
      <c r="A2160" s="232" t="s">
        <v>2414</v>
      </c>
      <c r="B2160" s="178">
        <f t="shared" si="107"/>
        <v>46282</v>
      </c>
      <c r="C2160" s="210"/>
      <c r="D2160" s="210"/>
      <c r="E2160" s="210"/>
      <c r="F2160" s="211"/>
      <c r="G2160" s="212"/>
      <c r="H2160" s="212" t="str">
        <f t="shared" si="108"/>
        <v/>
      </c>
      <c r="I2160" s="37">
        <v>0</v>
      </c>
      <c r="J2160" s="5" t="str">
        <f t="shared" si="109"/>
        <v/>
      </c>
      <c r="K2160" s="4" t="s">
        <v>126</v>
      </c>
      <c r="L2160" s="210"/>
      <c r="M2160" s="213"/>
    </row>
    <row r="2161" spans="1:13" x14ac:dyDescent="0.2">
      <c r="A2161" s="232" t="s">
        <v>2414</v>
      </c>
      <c r="B2161" s="178">
        <f t="shared" si="107"/>
        <v>46282</v>
      </c>
      <c r="C2161" s="210"/>
      <c r="D2161" s="210"/>
      <c r="E2161" s="210"/>
      <c r="F2161" s="211"/>
      <c r="G2161" s="212"/>
      <c r="H2161" s="212" t="str">
        <f t="shared" si="108"/>
        <v/>
      </c>
      <c r="I2161" s="37">
        <v>0</v>
      </c>
      <c r="J2161" s="5" t="str">
        <f t="shared" si="109"/>
        <v/>
      </c>
      <c r="K2161" s="4" t="s">
        <v>126</v>
      </c>
      <c r="L2161" s="210"/>
      <c r="M2161" s="213"/>
    </row>
    <row r="2162" spans="1:13" x14ac:dyDescent="0.2">
      <c r="A2162" s="232" t="s">
        <v>2414</v>
      </c>
      <c r="B2162" s="178">
        <f t="shared" si="107"/>
        <v>46282</v>
      </c>
      <c r="C2162" s="210"/>
      <c r="D2162" s="210"/>
      <c r="E2162" s="210"/>
      <c r="F2162" s="211"/>
      <c r="G2162" s="212"/>
      <c r="H2162" s="212" t="str">
        <f t="shared" si="108"/>
        <v/>
      </c>
      <c r="I2162" s="37">
        <v>0</v>
      </c>
      <c r="J2162" s="5" t="str">
        <f t="shared" si="109"/>
        <v/>
      </c>
      <c r="K2162" s="4" t="s">
        <v>126</v>
      </c>
      <c r="L2162" s="210"/>
      <c r="M2162" s="213"/>
    </row>
    <row r="2163" spans="1:13" x14ac:dyDescent="0.2">
      <c r="A2163" s="232" t="s">
        <v>2414</v>
      </c>
      <c r="B2163" s="178">
        <f t="shared" si="107"/>
        <v>46282</v>
      </c>
      <c r="C2163" s="210"/>
      <c r="D2163" s="210"/>
      <c r="E2163" s="210"/>
      <c r="F2163" s="211"/>
      <c r="G2163" s="212"/>
      <c r="H2163" s="212" t="str">
        <f t="shared" si="108"/>
        <v/>
      </c>
      <c r="I2163" s="37">
        <v>0</v>
      </c>
      <c r="J2163" s="5" t="str">
        <f t="shared" si="109"/>
        <v/>
      </c>
      <c r="K2163" s="4" t="s">
        <v>126</v>
      </c>
      <c r="L2163" s="210"/>
      <c r="M2163" s="213"/>
    </row>
    <row r="2164" spans="1:13" x14ac:dyDescent="0.2">
      <c r="A2164" s="232" t="s">
        <v>2414</v>
      </c>
      <c r="B2164" s="178">
        <f t="shared" si="107"/>
        <v>46282</v>
      </c>
      <c r="C2164" s="210"/>
      <c r="D2164" s="210"/>
      <c r="E2164" s="210"/>
      <c r="F2164" s="211"/>
      <c r="G2164" s="212"/>
      <c r="H2164" s="212" t="str">
        <f t="shared" si="108"/>
        <v/>
      </c>
      <c r="I2164" s="37">
        <v>0</v>
      </c>
      <c r="J2164" s="5" t="str">
        <f t="shared" si="109"/>
        <v/>
      </c>
      <c r="K2164" s="4" t="s">
        <v>126</v>
      </c>
      <c r="L2164" s="210"/>
      <c r="M2164" s="213"/>
    </row>
    <row r="2165" spans="1:13" x14ac:dyDescent="0.2">
      <c r="A2165" s="232" t="s">
        <v>2414</v>
      </c>
      <c r="B2165" s="178">
        <f t="shared" si="107"/>
        <v>46282</v>
      </c>
      <c r="C2165" s="210"/>
      <c r="D2165" s="210"/>
      <c r="E2165" s="210"/>
      <c r="F2165" s="211"/>
      <c r="G2165" s="212"/>
      <c r="H2165" s="212" t="str">
        <f t="shared" si="108"/>
        <v/>
      </c>
      <c r="I2165" s="37">
        <v>0</v>
      </c>
      <c r="J2165" s="5" t="str">
        <f t="shared" si="109"/>
        <v/>
      </c>
      <c r="K2165" s="4" t="s">
        <v>126</v>
      </c>
      <c r="L2165" s="210"/>
      <c r="M2165" s="213"/>
    </row>
    <row r="2166" spans="1:13" x14ac:dyDescent="0.2">
      <c r="A2166" s="232" t="s">
        <v>2414</v>
      </c>
      <c r="B2166" s="178">
        <f t="shared" si="107"/>
        <v>46282</v>
      </c>
      <c r="C2166" s="4"/>
      <c r="D2166" s="4"/>
      <c r="E2166" s="210"/>
      <c r="F2166" s="36"/>
      <c r="G2166" s="5"/>
      <c r="H2166" s="107" t="str">
        <f t="shared" si="98"/>
        <v/>
      </c>
      <c r="I2166" s="37">
        <v>0</v>
      </c>
      <c r="J2166" s="5" t="str">
        <f t="shared" si="99"/>
        <v/>
      </c>
      <c r="K2166" s="4" t="s">
        <v>126</v>
      </c>
      <c r="L2166" s="4" t="s">
        <v>127</v>
      </c>
      <c r="M2166" s="152" t="e">
        <f>H2166-J2166</f>
        <v>#VALUE!</v>
      </c>
    </row>
    <row r="2167" spans="1:13" ht="24" customHeight="1" x14ac:dyDescent="0.2">
      <c r="A2167" s="114"/>
      <c r="B2167" s="179" t="str">
        <f t="shared" si="97"/>
        <v/>
      </c>
      <c r="C2167" s="38"/>
      <c r="D2167" s="39" t="s">
        <v>115</v>
      </c>
      <c r="E2167" s="38"/>
      <c r="F2167" s="67">
        <f>SUBTOTAL(9,F22:F2166)</f>
        <v>35980</v>
      </c>
      <c r="G2167" s="38"/>
      <c r="H2167" s="40">
        <f>SUBTOTAL(9,H3:H2166)</f>
        <v>3971044.2675000001</v>
      </c>
      <c r="I2167" s="40">
        <f t="shared" ref="I2167:J2167" si="132">SUBTOTAL(9,I3:I2166)</f>
        <v>0</v>
      </c>
      <c r="J2167" s="40">
        <f t="shared" si="132"/>
        <v>3971044.2675000001</v>
      </c>
      <c r="K2167" s="40"/>
      <c r="L2167" s="40"/>
      <c r="M2167" s="40"/>
    </row>
  </sheetData>
  <autoFilter ref="A2:M2166" xr:uid="{00000000-0009-0000-0000-000003000000}">
    <sortState xmlns:xlrd2="http://schemas.microsoft.com/office/spreadsheetml/2017/richdata2" ref="A3:M2166">
      <sortCondition ref="A2:A2166"/>
    </sortState>
  </autoFilter>
  <mergeCells count="1">
    <mergeCell ref="A1:M1"/>
  </mergeCells>
  <phoneticPr fontId="69" type="noConversion"/>
  <conditionalFormatting sqref="A3:M2166">
    <cfRule type="expression" dxfId="24" priority="1">
      <formula>AND($A3&lt;&gt;"",MOD(ROW(),2)=0)</formula>
    </cfRule>
  </conditionalFormatting>
  <conditionalFormatting sqref="C1:C1048576">
    <cfRule type="duplicateValues" dxfId="23" priority="4"/>
  </conditionalFormatting>
  <conditionalFormatting sqref="L3:L2166">
    <cfRule type="cellIs" dxfId="22" priority="7" operator="equal">
      <formula>"Paid"</formula>
    </cfRule>
    <cfRule type="cellIs" dxfId="21" priority="8" operator="equal">
      <formula>"Unpaid"</formula>
    </cfRule>
    <cfRule type="cellIs" dxfId="20" priority="9" operator="equal">
      <formula>"Partial"</formula>
    </cfRule>
  </conditionalFormatting>
  <printOptions horizontalCentered="1"/>
  <pageMargins left="0.75" right="0.75" top="1" bottom="1" header="0.5" footer="0.5"/>
  <pageSetup scale="71" fitToHeight="0" orientation="landscape" r:id="rId1"/>
  <headerFooter>
    <oddHeader>&amp;C&amp;"Calibri,Bold"&amp;12 Prarambha Dairy Suppliers</oddHeader>
    <oddFooter>&amp;LPrinted &amp;D&amp;RPage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8F00"/>
    <pageSetUpPr fitToPage="1"/>
  </sheetPr>
  <dimension ref="A1:S1391"/>
  <sheetViews>
    <sheetView showGridLines="0" topLeftCell="A2" workbookViewId="0">
      <pane xSplit="4" ySplit="1" topLeftCell="E3" activePane="bottomRight" state="frozen"/>
      <selection activeCell="A2" sqref="A2"/>
      <selection pane="topRight" activeCell="E2" sqref="E2"/>
      <selection pane="bottomLeft" activeCell="A3" sqref="A3"/>
      <selection pane="bottomRight" activeCell="D296" sqref="D296"/>
    </sheetView>
  </sheetViews>
  <sheetFormatPr baseColWidth="10" defaultColWidth="8.83203125" defaultRowHeight="15" x14ac:dyDescent="0.2"/>
  <cols>
    <col min="1" max="1" width="11.5" bestFit="1" customWidth="1"/>
    <col min="2" max="2" width="11.5" hidden="1" customWidth="1"/>
    <col min="3" max="3" width="13" hidden="1" customWidth="1"/>
    <col min="4" max="4" width="24" customWidth="1"/>
    <col min="5" max="5" width="9.33203125" customWidth="1"/>
    <col min="6" max="6" width="11" customWidth="1"/>
    <col min="7" max="9" width="8.83203125" customWidth="1"/>
    <col min="10" max="10" width="8.83203125" hidden="1" customWidth="1"/>
    <col min="11" max="11" width="14.5" hidden="1" customWidth="1"/>
    <col min="12" max="12" width="13.5" customWidth="1"/>
    <col min="13" max="13" width="8.83203125" customWidth="1"/>
    <col min="14" max="14" width="17.33203125" customWidth="1"/>
    <col min="15" max="15" width="12" hidden="1" customWidth="1"/>
    <col min="16" max="16" width="16.5" hidden="1" customWidth="1"/>
    <col min="17" max="18" width="8.83203125" customWidth="1"/>
    <col min="19" max="19" width="10.6640625" customWidth="1"/>
  </cols>
  <sheetData>
    <row r="1" spans="1:19" ht="32" customHeight="1" x14ac:dyDescent="0.2">
      <c r="A1" s="250" t="s">
        <v>9533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</row>
    <row r="2" spans="1:19" ht="28" customHeight="1" x14ac:dyDescent="0.2">
      <c r="A2" s="3" t="s">
        <v>3</v>
      </c>
      <c r="B2" s="172" t="s">
        <v>4</v>
      </c>
      <c r="C2" s="3" t="s">
        <v>1079</v>
      </c>
      <c r="D2" s="3" t="s">
        <v>1080</v>
      </c>
      <c r="E2" s="157" t="s">
        <v>1081</v>
      </c>
      <c r="F2" s="3" t="s">
        <v>119</v>
      </c>
      <c r="G2" s="3" t="s">
        <v>1082</v>
      </c>
      <c r="H2" s="3" t="s">
        <v>1083</v>
      </c>
      <c r="I2" s="3" t="s">
        <v>1084</v>
      </c>
      <c r="J2" s="3" t="s">
        <v>1085</v>
      </c>
      <c r="K2" s="3" t="s">
        <v>1086</v>
      </c>
      <c r="L2" s="3" t="s">
        <v>1087</v>
      </c>
      <c r="M2" s="3" t="s">
        <v>120</v>
      </c>
      <c r="N2" s="3" t="s">
        <v>84</v>
      </c>
      <c r="O2" s="3" t="s">
        <v>1088</v>
      </c>
      <c r="P2" s="3" t="s">
        <v>81</v>
      </c>
      <c r="Q2" s="3" t="s">
        <v>13</v>
      </c>
      <c r="R2" s="3" t="s">
        <v>82</v>
      </c>
      <c r="S2" s="3" t="s">
        <v>15</v>
      </c>
    </row>
    <row r="3" spans="1:19" x14ac:dyDescent="0.2">
      <c r="A3" s="113" t="s">
        <v>1431</v>
      </c>
      <c r="B3" s="178">
        <f t="shared" ref="B3:B4" si="0">IF(A3="","",IF(ISNUMBER(A3),IFERROR(VLOOKUP(TEXT(A3,"yyyy/mm/dd"),BSAD,2,FALSE),""),IFERROR(VLOOKUP(A3,BSAD,2,FALSE),"")))</f>
        <v>46202</v>
      </c>
      <c r="C3" s="4" t="s">
        <v>8940</v>
      </c>
      <c r="D3" s="113" t="s">
        <v>1415</v>
      </c>
      <c r="E3" s="148"/>
      <c r="F3" s="4" t="s">
        <v>8919</v>
      </c>
      <c r="G3" s="41">
        <v>0</v>
      </c>
      <c r="H3" s="41">
        <v>0</v>
      </c>
      <c r="I3" s="5">
        <v>0</v>
      </c>
      <c r="J3" s="4" t="s">
        <v>1093</v>
      </c>
      <c r="K3" s="5">
        <v>69018</v>
      </c>
      <c r="L3" s="5">
        <f t="shared" ref="L3:L5" si="1">IF($F3="","",IF($J3="FIXED",$K3,($G3*FAT_MULT)+($H3*SNF_MULT)+$I3))</f>
        <v>69018</v>
      </c>
      <c r="M3" s="36">
        <v>1</v>
      </c>
      <c r="N3" s="5">
        <f t="shared" ref="N3:N5" si="2">IF($M3="","",$M3*$L3)</f>
        <v>69018</v>
      </c>
      <c r="O3" s="5">
        <v>0</v>
      </c>
      <c r="P3" s="5">
        <f t="shared" ref="P3:P5" si="3">IF($M3="","",$N3+$O3)</f>
        <v>69018</v>
      </c>
      <c r="Q3" s="4" t="s">
        <v>126</v>
      </c>
      <c r="R3" s="4" t="s">
        <v>1094</v>
      </c>
      <c r="S3" s="4"/>
    </row>
    <row r="4" spans="1:19" x14ac:dyDescent="0.2">
      <c r="A4" s="113" t="s">
        <v>93</v>
      </c>
      <c r="B4" s="178">
        <f t="shared" si="0"/>
        <v>46219</v>
      </c>
      <c r="C4" s="4" t="s">
        <v>9123</v>
      </c>
      <c r="D4" s="113" t="s">
        <v>1415</v>
      </c>
      <c r="E4" s="148"/>
      <c r="F4" s="4" t="s">
        <v>9018</v>
      </c>
      <c r="G4" s="41">
        <v>0</v>
      </c>
      <c r="H4" s="41">
        <v>0</v>
      </c>
      <c r="I4" s="5">
        <v>0</v>
      </c>
      <c r="J4" s="4" t="s">
        <v>1093</v>
      </c>
      <c r="K4" s="5">
        <v>23295</v>
      </c>
      <c r="L4" s="5">
        <f t="shared" si="1"/>
        <v>23295</v>
      </c>
      <c r="M4" s="36">
        <v>1</v>
      </c>
      <c r="N4" s="5">
        <f t="shared" si="2"/>
        <v>23295</v>
      </c>
      <c r="O4" s="5">
        <v>0</v>
      </c>
      <c r="P4" s="5">
        <f t="shared" si="3"/>
        <v>23295</v>
      </c>
      <c r="Q4" s="4" t="s">
        <v>126</v>
      </c>
      <c r="R4" s="4" t="s">
        <v>1094</v>
      </c>
      <c r="S4" s="4"/>
    </row>
    <row r="5" spans="1:19" x14ac:dyDescent="0.2">
      <c r="A5" s="113" t="s">
        <v>59</v>
      </c>
      <c r="B5" s="178">
        <f t="shared" ref="B5" si="4">IF(A5="","",IF(ISNUMBER(A5),IFERROR(VLOOKUP(TEXT(A5,"yyyy/mm/dd"),BSAD,2,FALSE),""),IFERROR(VLOOKUP(A5,BSAD,2,FALSE),"")))</f>
        <v>46250</v>
      </c>
      <c r="C5" s="4" t="s">
        <v>9124</v>
      </c>
      <c r="D5" s="113" t="s">
        <v>1415</v>
      </c>
      <c r="E5" s="148"/>
      <c r="F5" s="4" t="s">
        <v>9018</v>
      </c>
      <c r="G5" s="41">
        <v>0</v>
      </c>
      <c r="H5" s="41">
        <v>0</v>
      </c>
      <c r="I5" s="5">
        <v>0</v>
      </c>
      <c r="J5" s="4" t="s">
        <v>1093</v>
      </c>
      <c r="K5" s="5">
        <v>50715</v>
      </c>
      <c r="L5" s="5">
        <f t="shared" si="1"/>
        <v>50715</v>
      </c>
      <c r="M5" s="36">
        <v>1</v>
      </c>
      <c r="N5" s="5">
        <f t="shared" si="2"/>
        <v>50715</v>
      </c>
      <c r="O5" s="5">
        <v>0</v>
      </c>
      <c r="P5" s="5">
        <f t="shared" si="3"/>
        <v>50715</v>
      </c>
      <c r="Q5" s="4" t="s">
        <v>126</v>
      </c>
      <c r="R5" s="4" t="s">
        <v>1094</v>
      </c>
      <c r="S5" s="4"/>
    </row>
    <row r="6" spans="1:19" x14ac:dyDescent="0.2">
      <c r="A6" s="113" t="s">
        <v>1431</v>
      </c>
      <c r="B6" s="178">
        <f t="shared" ref="B6:B78" si="5">IF(A6="","",IF(ISNUMBER(A6),IFERROR(VLOOKUP(TEXT(A6,"yyyy/mm/dd"),BSAD,2,FALSE),""),IFERROR(VLOOKUP(A6,BSAD,2,FALSE),"")))</f>
        <v>46202</v>
      </c>
      <c r="C6" s="4" t="s">
        <v>8941</v>
      </c>
      <c r="D6" s="4" t="s">
        <v>1405</v>
      </c>
      <c r="E6" s="148"/>
      <c r="F6" s="4" t="s">
        <v>8919</v>
      </c>
      <c r="G6" s="41">
        <v>0</v>
      </c>
      <c r="H6" s="41">
        <v>0</v>
      </c>
      <c r="I6" s="5">
        <v>0</v>
      </c>
      <c r="J6" s="4" t="s">
        <v>1093</v>
      </c>
      <c r="K6" s="5">
        <v>172184</v>
      </c>
      <c r="L6" s="5">
        <f t="shared" ref="L6:L78" si="6">IF($F6="","",IF($J6="FIXED",$K6,($G6*FAT_MULT)+($H6*SNF_MULT)+$I6))</f>
        <v>172184</v>
      </c>
      <c r="M6" s="36">
        <v>1</v>
      </c>
      <c r="N6" s="5">
        <f t="shared" ref="N6:N78" si="7">IF($M6="","",$M6*$L6)</f>
        <v>172184</v>
      </c>
      <c r="O6" s="5">
        <v>0</v>
      </c>
      <c r="P6" s="5">
        <f t="shared" ref="P6:P78" si="8">IF($M6="","",$N6+$O6)</f>
        <v>172184</v>
      </c>
      <c r="Q6" s="4" t="s">
        <v>126</v>
      </c>
      <c r="R6" s="4" t="s">
        <v>1094</v>
      </c>
      <c r="S6" s="4"/>
    </row>
    <row r="7" spans="1:19" x14ac:dyDescent="0.2">
      <c r="A7" s="113" t="s">
        <v>1431</v>
      </c>
      <c r="B7" s="178">
        <f t="shared" si="5"/>
        <v>46202</v>
      </c>
      <c r="C7" s="4" t="s">
        <v>8942</v>
      </c>
      <c r="D7" s="4" t="s">
        <v>1406</v>
      </c>
      <c r="E7" s="148"/>
      <c r="F7" s="4" t="s">
        <v>8919</v>
      </c>
      <c r="G7" s="41">
        <v>0</v>
      </c>
      <c r="H7" s="41">
        <v>0</v>
      </c>
      <c r="I7" s="5">
        <v>0</v>
      </c>
      <c r="J7" s="4" t="s">
        <v>1093</v>
      </c>
      <c r="K7" s="5">
        <v>278851</v>
      </c>
      <c r="L7" s="5">
        <f t="shared" si="6"/>
        <v>278851</v>
      </c>
      <c r="M7" s="36">
        <v>1</v>
      </c>
      <c r="N7" s="5">
        <f t="shared" si="7"/>
        <v>278851</v>
      </c>
      <c r="O7" s="5">
        <v>0</v>
      </c>
      <c r="P7" s="5">
        <f t="shared" si="8"/>
        <v>278851</v>
      </c>
      <c r="Q7" s="4" t="s">
        <v>126</v>
      </c>
      <c r="R7" s="4" t="s">
        <v>127</v>
      </c>
      <c r="S7" s="4"/>
    </row>
    <row r="8" spans="1:19" x14ac:dyDescent="0.2">
      <c r="A8" s="113" t="s">
        <v>1431</v>
      </c>
      <c r="B8" s="178">
        <f t="shared" si="5"/>
        <v>46202</v>
      </c>
      <c r="C8" s="4" t="s">
        <v>8943</v>
      </c>
      <c r="D8" s="4" t="s">
        <v>8944</v>
      </c>
      <c r="E8" s="148"/>
      <c r="F8" s="4" t="s">
        <v>8919</v>
      </c>
      <c r="G8" s="41">
        <v>0</v>
      </c>
      <c r="H8" s="41">
        <v>0</v>
      </c>
      <c r="I8" s="5">
        <v>0</v>
      </c>
      <c r="J8" s="4" t="s">
        <v>1093</v>
      </c>
      <c r="K8" s="5">
        <v>11932</v>
      </c>
      <c r="L8" s="5">
        <f t="shared" si="6"/>
        <v>11932</v>
      </c>
      <c r="M8" s="36">
        <v>1</v>
      </c>
      <c r="N8" s="5">
        <f t="shared" si="7"/>
        <v>11932</v>
      </c>
      <c r="O8" s="5">
        <v>0</v>
      </c>
      <c r="P8" s="5">
        <f t="shared" si="8"/>
        <v>11932</v>
      </c>
      <c r="Q8" s="4" t="s">
        <v>126</v>
      </c>
      <c r="R8" s="4" t="s">
        <v>127</v>
      </c>
      <c r="S8" s="4"/>
    </row>
    <row r="9" spans="1:19" x14ac:dyDescent="0.2">
      <c r="A9" s="100">
        <v>66916</v>
      </c>
      <c r="B9" s="178">
        <f t="shared" si="5"/>
        <v>46203</v>
      </c>
      <c r="C9" s="4" t="s">
        <v>1089</v>
      </c>
      <c r="D9" s="4" t="s">
        <v>1090</v>
      </c>
      <c r="E9" s="148" t="s">
        <v>1091</v>
      </c>
      <c r="F9" s="4" t="s">
        <v>1092</v>
      </c>
      <c r="G9" s="41">
        <v>5.9</v>
      </c>
      <c r="H9" s="41">
        <v>0</v>
      </c>
      <c r="I9" s="5">
        <v>15.5</v>
      </c>
      <c r="J9" s="4" t="s">
        <v>1093</v>
      </c>
      <c r="K9" s="5">
        <f t="shared" ref="K9:K39" si="9">I9*G9</f>
        <v>91.45</v>
      </c>
      <c r="L9" s="5">
        <f t="shared" si="6"/>
        <v>91.45</v>
      </c>
      <c r="M9" s="36">
        <v>240</v>
      </c>
      <c r="N9" s="5">
        <f t="shared" si="7"/>
        <v>21948</v>
      </c>
      <c r="O9" s="5">
        <v>0</v>
      </c>
      <c r="P9" s="5">
        <f t="shared" si="8"/>
        <v>21948</v>
      </c>
      <c r="Q9" s="65" t="s">
        <v>126</v>
      </c>
      <c r="R9" s="4" t="s">
        <v>1094</v>
      </c>
      <c r="S9" s="4"/>
    </row>
    <row r="10" spans="1:19" x14ac:dyDescent="0.2">
      <c r="A10" s="100">
        <v>66918</v>
      </c>
      <c r="B10" s="178">
        <f t="shared" si="5"/>
        <v>46205</v>
      </c>
      <c r="C10" s="4" t="s">
        <v>1095</v>
      </c>
      <c r="D10" s="4" t="s">
        <v>1090</v>
      </c>
      <c r="E10" s="148" t="s">
        <v>1091</v>
      </c>
      <c r="F10" s="4" t="s">
        <v>1092</v>
      </c>
      <c r="G10" s="41">
        <v>6.3</v>
      </c>
      <c r="H10" s="41">
        <v>0</v>
      </c>
      <c r="I10" s="5">
        <v>15.5</v>
      </c>
      <c r="J10" s="4" t="s">
        <v>1093</v>
      </c>
      <c r="K10" s="5">
        <f t="shared" si="9"/>
        <v>97.649999999999991</v>
      </c>
      <c r="L10" s="5">
        <f t="shared" si="6"/>
        <v>97.649999999999991</v>
      </c>
      <c r="M10" s="36">
        <v>240</v>
      </c>
      <c r="N10" s="5">
        <f t="shared" si="7"/>
        <v>23435.999999999996</v>
      </c>
      <c r="O10" s="5">
        <v>0</v>
      </c>
      <c r="P10" s="5">
        <f t="shared" si="8"/>
        <v>23435.999999999996</v>
      </c>
      <c r="Q10" s="65" t="s">
        <v>126</v>
      </c>
      <c r="R10" s="4" t="s">
        <v>1094</v>
      </c>
      <c r="S10" s="4"/>
    </row>
    <row r="11" spans="1:19" x14ac:dyDescent="0.2">
      <c r="A11" s="100">
        <v>66920</v>
      </c>
      <c r="B11" s="178">
        <f t="shared" si="5"/>
        <v>46207</v>
      </c>
      <c r="C11" s="4" t="s">
        <v>1096</v>
      </c>
      <c r="D11" s="4" t="s">
        <v>1090</v>
      </c>
      <c r="E11" s="148" t="s">
        <v>1091</v>
      </c>
      <c r="F11" s="4" t="s">
        <v>1092</v>
      </c>
      <c r="G11" s="41">
        <v>6.5</v>
      </c>
      <c r="H11" s="41">
        <v>0</v>
      </c>
      <c r="I11" s="5">
        <v>15.5</v>
      </c>
      <c r="J11" s="4" t="s">
        <v>1093</v>
      </c>
      <c r="K11" s="5">
        <f t="shared" si="9"/>
        <v>100.75</v>
      </c>
      <c r="L11" s="5">
        <f t="shared" si="6"/>
        <v>100.75</v>
      </c>
      <c r="M11" s="36">
        <v>240</v>
      </c>
      <c r="N11" s="5">
        <f t="shared" si="7"/>
        <v>24180</v>
      </c>
      <c r="O11" s="5">
        <v>0</v>
      </c>
      <c r="P11" s="5">
        <f t="shared" si="8"/>
        <v>24180</v>
      </c>
      <c r="Q11" s="65" t="s">
        <v>126</v>
      </c>
      <c r="R11" s="4" t="s">
        <v>1094</v>
      </c>
      <c r="S11" s="4"/>
    </row>
    <row r="12" spans="1:19" x14ac:dyDescent="0.2">
      <c r="A12" s="100">
        <v>66922</v>
      </c>
      <c r="B12" s="178">
        <f t="shared" si="5"/>
        <v>46209</v>
      </c>
      <c r="C12" s="4" t="s">
        <v>1097</v>
      </c>
      <c r="D12" s="4" t="s">
        <v>1090</v>
      </c>
      <c r="E12" s="148" t="s">
        <v>1091</v>
      </c>
      <c r="F12" s="4" t="s">
        <v>1092</v>
      </c>
      <c r="G12" s="41">
        <v>6.2</v>
      </c>
      <c r="H12" s="41">
        <v>0</v>
      </c>
      <c r="I12" s="5">
        <v>15.5</v>
      </c>
      <c r="J12" s="4" t="s">
        <v>1093</v>
      </c>
      <c r="K12" s="5">
        <f t="shared" si="9"/>
        <v>96.100000000000009</v>
      </c>
      <c r="L12" s="5">
        <f t="shared" si="6"/>
        <v>96.100000000000009</v>
      </c>
      <c r="M12" s="36">
        <v>240</v>
      </c>
      <c r="N12" s="5">
        <f t="shared" si="7"/>
        <v>23064.000000000004</v>
      </c>
      <c r="O12" s="5">
        <v>0</v>
      </c>
      <c r="P12" s="5">
        <f t="shared" si="8"/>
        <v>23064.000000000004</v>
      </c>
      <c r="Q12" s="65" t="s">
        <v>126</v>
      </c>
      <c r="R12" s="4" t="s">
        <v>1094</v>
      </c>
      <c r="S12" s="4"/>
    </row>
    <row r="13" spans="1:19" x14ac:dyDescent="0.2">
      <c r="A13" s="100">
        <v>66924</v>
      </c>
      <c r="B13" s="178">
        <f t="shared" si="5"/>
        <v>46211</v>
      </c>
      <c r="C13" s="4" t="s">
        <v>1098</v>
      </c>
      <c r="D13" s="4" t="s">
        <v>1090</v>
      </c>
      <c r="E13" s="148" t="s">
        <v>1091</v>
      </c>
      <c r="F13" s="4" t="s">
        <v>1092</v>
      </c>
      <c r="G13" s="41">
        <v>6.3</v>
      </c>
      <c r="H13" s="41">
        <v>0</v>
      </c>
      <c r="I13" s="5">
        <v>15.5</v>
      </c>
      <c r="J13" s="4" t="s">
        <v>1093</v>
      </c>
      <c r="K13" s="5">
        <f t="shared" si="9"/>
        <v>97.649999999999991</v>
      </c>
      <c r="L13" s="5">
        <f t="shared" si="6"/>
        <v>97.649999999999991</v>
      </c>
      <c r="M13" s="36">
        <v>240</v>
      </c>
      <c r="N13" s="5">
        <f t="shared" si="7"/>
        <v>23435.999999999996</v>
      </c>
      <c r="O13" s="5">
        <v>0</v>
      </c>
      <c r="P13" s="5">
        <f t="shared" si="8"/>
        <v>23435.999999999996</v>
      </c>
      <c r="Q13" s="65" t="s">
        <v>126</v>
      </c>
      <c r="R13" s="4" t="s">
        <v>1094</v>
      </c>
      <c r="S13" s="4"/>
    </row>
    <row r="14" spans="1:19" x14ac:dyDescent="0.2">
      <c r="A14" s="100">
        <v>66926</v>
      </c>
      <c r="B14" s="178">
        <f t="shared" si="5"/>
        <v>46213</v>
      </c>
      <c r="C14" s="4" t="s">
        <v>1099</v>
      </c>
      <c r="D14" s="4" t="s">
        <v>1090</v>
      </c>
      <c r="E14" s="148" t="s">
        <v>1091</v>
      </c>
      <c r="F14" s="4" t="s">
        <v>1092</v>
      </c>
      <c r="G14" s="41">
        <v>6.3</v>
      </c>
      <c r="H14" s="41">
        <v>0</v>
      </c>
      <c r="I14" s="5">
        <v>15.5</v>
      </c>
      <c r="J14" s="4" t="s">
        <v>1093</v>
      </c>
      <c r="K14" s="5">
        <f t="shared" si="9"/>
        <v>97.649999999999991</v>
      </c>
      <c r="L14" s="5">
        <f t="shared" si="6"/>
        <v>97.649999999999991</v>
      </c>
      <c r="M14" s="36">
        <v>240</v>
      </c>
      <c r="N14" s="5">
        <f t="shared" si="7"/>
        <v>23435.999999999996</v>
      </c>
      <c r="O14" s="5">
        <v>0</v>
      </c>
      <c r="P14" s="5">
        <f t="shared" si="8"/>
        <v>23435.999999999996</v>
      </c>
      <c r="Q14" s="65" t="s">
        <v>126</v>
      </c>
      <c r="R14" s="4" t="s">
        <v>1094</v>
      </c>
      <c r="S14" s="4"/>
    </row>
    <row r="15" spans="1:19" x14ac:dyDescent="0.2">
      <c r="A15" s="100">
        <v>66928</v>
      </c>
      <c r="B15" s="178">
        <f t="shared" si="5"/>
        <v>46215</v>
      </c>
      <c r="C15" s="4" t="s">
        <v>1100</v>
      </c>
      <c r="D15" s="4" t="s">
        <v>1090</v>
      </c>
      <c r="E15" s="148" t="s">
        <v>1091</v>
      </c>
      <c r="F15" s="4" t="s">
        <v>1092</v>
      </c>
      <c r="G15" s="41">
        <v>5.4</v>
      </c>
      <c r="H15" s="41">
        <v>0</v>
      </c>
      <c r="I15" s="5">
        <v>15.5</v>
      </c>
      <c r="J15" s="4" t="s">
        <v>1093</v>
      </c>
      <c r="K15" s="5">
        <f t="shared" si="9"/>
        <v>83.7</v>
      </c>
      <c r="L15" s="5">
        <f t="shared" si="6"/>
        <v>83.7</v>
      </c>
      <c r="M15" s="36">
        <v>240</v>
      </c>
      <c r="N15" s="5">
        <f t="shared" si="7"/>
        <v>20088</v>
      </c>
      <c r="O15" s="5">
        <v>0</v>
      </c>
      <c r="P15" s="5">
        <f t="shared" si="8"/>
        <v>20088</v>
      </c>
      <c r="Q15" s="65" t="s">
        <v>126</v>
      </c>
      <c r="R15" s="4" t="s">
        <v>1094</v>
      </c>
      <c r="S15" s="4"/>
    </row>
    <row r="16" spans="1:19" x14ac:dyDescent="0.2">
      <c r="A16" s="100">
        <v>66930</v>
      </c>
      <c r="B16" s="178">
        <f t="shared" si="5"/>
        <v>46217</v>
      </c>
      <c r="C16" s="4" t="s">
        <v>1101</v>
      </c>
      <c r="D16" s="4" t="s">
        <v>1090</v>
      </c>
      <c r="E16" s="148" t="s">
        <v>1091</v>
      </c>
      <c r="F16" s="4" t="s">
        <v>1092</v>
      </c>
      <c r="G16" s="41">
        <v>6</v>
      </c>
      <c r="H16" s="41">
        <v>0</v>
      </c>
      <c r="I16" s="5">
        <v>15.5</v>
      </c>
      <c r="J16" s="4" t="s">
        <v>1093</v>
      </c>
      <c r="K16" s="5">
        <f t="shared" si="9"/>
        <v>93</v>
      </c>
      <c r="L16" s="5">
        <f t="shared" si="6"/>
        <v>93</v>
      </c>
      <c r="M16" s="36">
        <v>240</v>
      </c>
      <c r="N16" s="5">
        <f t="shared" si="7"/>
        <v>22320</v>
      </c>
      <c r="O16" s="5">
        <v>0</v>
      </c>
      <c r="P16" s="5">
        <f t="shared" si="8"/>
        <v>22320</v>
      </c>
      <c r="Q16" s="65" t="s">
        <v>126</v>
      </c>
      <c r="R16" s="4" t="s">
        <v>1094</v>
      </c>
      <c r="S16" s="4"/>
    </row>
    <row r="17" spans="1:19" x14ac:dyDescent="0.2">
      <c r="A17" s="151" t="s">
        <v>93</v>
      </c>
      <c r="B17" s="178">
        <f t="shared" si="5"/>
        <v>46219</v>
      </c>
      <c r="C17" s="4" t="s">
        <v>1102</v>
      </c>
      <c r="D17" s="4" t="s">
        <v>1090</v>
      </c>
      <c r="E17" s="148" t="s">
        <v>1091</v>
      </c>
      <c r="F17" s="4" t="s">
        <v>1092</v>
      </c>
      <c r="G17" s="41">
        <v>5.6</v>
      </c>
      <c r="H17" s="41">
        <v>0</v>
      </c>
      <c r="I17" s="5">
        <v>15.5</v>
      </c>
      <c r="J17" s="4" t="s">
        <v>1093</v>
      </c>
      <c r="K17" s="5">
        <f t="shared" si="9"/>
        <v>86.8</v>
      </c>
      <c r="L17" s="5">
        <f t="shared" si="6"/>
        <v>86.8</v>
      </c>
      <c r="M17" s="36">
        <v>240</v>
      </c>
      <c r="N17" s="5">
        <f t="shared" si="7"/>
        <v>20832</v>
      </c>
      <c r="O17" s="5">
        <v>0</v>
      </c>
      <c r="P17" s="5">
        <f t="shared" si="8"/>
        <v>20832</v>
      </c>
      <c r="Q17" s="65" t="s">
        <v>126</v>
      </c>
      <c r="R17" s="4" t="s">
        <v>1094</v>
      </c>
      <c r="S17" s="4"/>
    </row>
    <row r="18" spans="1:19" x14ac:dyDescent="0.2">
      <c r="A18" s="151">
        <v>66934</v>
      </c>
      <c r="B18" s="178">
        <f t="shared" si="5"/>
        <v>46222</v>
      </c>
      <c r="C18" s="4" t="s">
        <v>1103</v>
      </c>
      <c r="D18" s="4" t="s">
        <v>1090</v>
      </c>
      <c r="E18" s="148" t="s">
        <v>1091</v>
      </c>
      <c r="F18" s="4" t="s">
        <v>1092</v>
      </c>
      <c r="G18" s="41">
        <v>5.8</v>
      </c>
      <c r="H18" s="41">
        <v>0</v>
      </c>
      <c r="I18" s="5">
        <v>15.5</v>
      </c>
      <c r="J18" s="4" t="s">
        <v>1093</v>
      </c>
      <c r="K18" s="5">
        <f t="shared" si="9"/>
        <v>89.899999999999991</v>
      </c>
      <c r="L18" s="5">
        <f t="shared" si="6"/>
        <v>89.899999999999991</v>
      </c>
      <c r="M18" s="36">
        <v>229</v>
      </c>
      <c r="N18" s="5">
        <f t="shared" si="7"/>
        <v>20587.099999999999</v>
      </c>
      <c r="O18" s="5">
        <v>0</v>
      </c>
      <c r="P18" s="5">
        <f t="shared" si="8"/>
        <v>20587.099999999999</v>
      </c>
      <c r="Q18" s="65" t="s">
        <v>126</v>
      </c>
      <c r="R18" s="4" t="s">
        <v>1094</v>
      </c>
      <c r="S18" s="4"/>
    </row>
    <row r="19" spans="1:19" x14ac:dyDescent="0.2">
      <c r="A19" s="151">
        <v>66936</v>
      </c>
      <c r="B19" s="178">
        <f t="shared" si="5"/>
        <v>46224</v>
      </c>
      <c r="C19" s="4" t="s">
        <v>1104</v>
      </c>
      <c r="D19" s="4" t="s">
        <v>1090</v>
      </c>
      <c r="E19" s="148" t="s">
        <v>1091</v>
      </c>
      <c r="F19" s="4" t="s">
        <v>1092</v>
      </c>
      <c r="G19" s="41">
        <v>6</v>
      </c>
      <c r="H19" s="41">
        <v>0</v>
      </c>
      <c r="I19" s="5">
        <v>15.5</v>
      </c>
      <c r="J19" s="4" t="s">
        <v>1093</v>
      </c>
      <c r="K19" s="5">
        <f t="shared" si="9"/>
        <v>93</v>
      </c>
      <c r="L19" s="5">
        <f t="shared" si="6"/>
        <v>93</v>
      </c>
      <c r="M19" s="36">
        <v>200</v>
      </c>
      <c r="N19" s="5">
        <f t="shared" si="7"/>
        <v>18600</v>
      </c>
      <c r="O19" s="5">
        <v>0</v>
      </c>
      <c r="P19" s="5">
        <f t="shared" si="8"/>
        <v>18600</v>
      </c>
      <c r="Q19" s="65" t="s">
        <v>126</v>
      </c>
      <c r="R19" s="4" t="s">
        <v>1094</v>
      </c>
      <c r="S19" s="4"/>
    </row>
    <row r="20" spans="1:19" x14ac:dyDescent="0.2">
      <c r="A20" s="151">
        <v>66938</v>
      </c>
      <c r="B20" s="178">
        <f t="shared" si="5"/>
        <v>46226</v>
      </c>
      <c r="C20" s="4" t="s">
        <v>1104</v>
      </c>
      <c r="D20" s="4" t="s">
        <v>1090</v>
      </c>
      <c r="E20" s="148" t="s">
        <v>1091</v>
      </c>
      <c r="F20" s="4" t="s">
        <v>1092</v>
      </c>
      <c r="G20" s="41">
        <v>5.8</v>
      </c>
      <c r="H20" s="41">
        <v>0</v>
      </c>
      <c r="I20" s="5">
        <v>15.5</v>
      </c>
      <c r="J20" s="4" t="s">
        <v>1093</v>
      </c>
      <c r="K20" s="5">
        <f t="shared" si="9"/>
        <v>89.899999999999991</v>
      </c>
      <c r="L20" s="5">
        <f t="shared" si="6"/>
        <v>89.899999999999991</v>
      </c>
      <c r="M20" s="36">
        <v>200</v>
      </c>
      <c r="N20" s="5">
        <f t="shared" si="7"/>
        <v>17980</v>
      </c>
      <c r="O20" s="5">
        <v>0</v>
      </c>
      <c r="P20" s="5">
        <f t="shared" si="8"/>
        <v>17980</v>
      </c>
      <c r="Q20" s="65" t="s">
        <v>126</v>
      </c>
      <c r="R20" s="4" t="s">
        <v>1094</v>
      </c>
      <c r="S20" s="4"/>
    </row>
    <row r="21" spans="1:19" x14ac:dyDescent="0.2">
      <c r="A21" s="151">
        <v>66939</v>
      </c>
      <c r="B21" s="178">
        <f t="shared" si="5"/>
        <v>46227</v>
      </c>
      <c r="C21" s="4" t="s">
        <v>1104</v>
      </c>
      <c r="D21" s="4" t="s">
        <v>1090</v>
      </c>
      <c r="E21" s="148" t="s">
        <v>1091</v>
      </c>
      <c r="F21" s="4" t="s">
        <v>1092</v>
      </c>
      <c r="G21" s="41">
        <v>6.2</v>
      </c>
      <c r="H21" s="41">
        <v>0</v>
      </c>
      <c r="I21" s="5">
        <v>15.5</v>
      </c>
      <c r="J21" s="4" t="s">
        <v>1093</v>
      </c>
      <c r="K21" s="5">
        <f t="shared" si="9"/>
        <v>96.100000000000009</v>
      </c>
      <c r="L21" s="5">
        <f t="shared" si="6"/>
        <v>96.100000000000009</v>
      </c>
      <c r="M21" s="36">
        <v>120</v>
      </c>
      <c r="N21" s="5">
        <f t="shared" si="7"/>
        <v>11532.000000000002</v>
      </c>
      <c r="O21" s="5">
        <v>0</v>
      </c>
      <c r="P21" s="5">
        <f t="shared" si="8"/>
        <v>11532.000000000002</v>
      </c>
      <c r="Q21" s="65" t="s">
        <v>126</v>
      </c>
      <c r="R21" s="4" t="s">
        <v>1094</v>
      </c>
      <c r="S21" s="4"/>
    </row>
    <row r="22" spans="1:19" x14ac:dyDescent="0.2">
      <c r="A22" s="151">
        <v>66941</v>
      </c>
      <c r="B22" s="178">
        <f t="shared" si="5"/>
        <v>46229</v>
      </c>
      <c r="C22" s="4" t="s">
        <v>1104</v>
      </c>
      <c r="D22" s="4" t="s">
        <v>1090</v>
      </c>
      <c r="E22" s="148" t="s">
        <v>1091</v>
      </c>
      <c r="F22" s="4" t="s">
        <v>1092</v>
      </c>
      <c r="G22" s="41">
        <v>5.0999999999999996</v>
      </c>
      <c r="H22" s="41">
        <v>0</v>
      </c>
      <c r="I22" s="5">
        <v>15.5</v>
      </c>
      <c r="J22" s="4" t="s">
        <v>1093</v>
      </c>
      <c r="K22" s="5">
        <f t="shared" si="9"/>
        <v>79.05</v>
      </c>
      <c r="L22" s="5">
        <f t="shared" si="6"/>
        <v>79.05</v>
      </c>
      <c r="M22" s="36">
        <v>240</v>
      </c>
      <c r="N22" s="5">
        <f t="shared" si="7"/>
        <v>18972</v>
      </c>
      <c r="O22" s="5">
        <v>0</v>
      </c>
      <c r="P22" s="5">
        <f t="shared" si="8"/>
        <v>18972</v>
      </c>
      <c r="Q22" s="65" t="s">
        <v>126</v>
      </c>
      <c r="R22" s="4" t="s">
        <v>1094</v>
      </c>
      <c r="S22" s="4"/>
    </row>
    <row r="23" spans="1:19" x14ac:dyDescent="0.2">
      <c r="A23" s="151">
        <v>66943</v>
      </c>
      <c r="B23" s="178">
        <f t="shared" si="5"/>
        <v>46231</v>
      </c>
      <c r="C23" s="4" t="s">
        <v>1104</v>
      </c>
      <c r="D23" s="4" t="s">
        <v>1090</v>
      </c>
      <c r="E23" s="148" t="s">
        <v>1091</v>
      </c>
      <c r="F23" s="4" t="s">
        <v>1092</v>
      </c>
      <c r="G23" s="41">
        <v>5.3</v>
      </c>
      <c r="H23" s="41">
        <v>0</v>
      </c>
      <c r="I23" s="5">
        <v>15.5</v>
      </c>
      <c r="J23" s="4" t="s">
        <v>1093</v>
      </c>
      <c r="K23" s="5">
        <f t="shared" si="9"/>
        <v>82.149999999999991</v>
      </c>
      <c r="L23" s="5">
        <f t="shared" si="6"/>
        <v>82.149999999999991</v>
      </c>
      <c r="M23" s="36">
        <v>200</v>
      </c>
      <c r="N23" s="5">
        <f t="shared" si="7"/>
        <v>16430</v>
      </c>
      <c r="O23" s="5">
        <v>0</v>
      </c>
      <c r="P23" s="5">
        <f t="shared" si="8"/>
        <v>16430</v>
      </c>
      <c r="Q23" s="65" t="s">
        <v>126</v>
      </c>
      <c r="R23" s="4" t="s">
        <v>1094</v>
      </c>
      <c r="S23" s="4"/>
    </row>
    <row r="24" spans="1:19" x14ac:dyDescent="0.2">
      <c r="A24" s="151">
        <v>66945</v>
      </c>
      <c r="B24" s="178">
        <f t="shared" si="5"/>
        <v>46233</v>
      </c>
      <c r="C24" s="4" t="s">
        <v>1104</v>
      </c>
      <c r="D24" s="4" t="s">
        <v>1090</v>
      </c>
      <c r="E24" s="148" t="s">
        <v>1091</v>
      </c>
      <c r="F24" s="4" t="s">
        <v>1092</v>
      </c>
      <c r="G24" s="41">
        <v>5.3</v>
      </c>
      <c r="H24" s="41">
        <v>0</v>
      </c>
      <c r="I24" s="5">
        <v>15.5</v>
      </c>
      <c r="J24" s="4" t="s">
        <v>1093</v>
      </c>
      <c r="K24" s="5">
        <f t="shared" si="9"/>
        <v>82.149999999999991</v>
      </c>
      <c r="L24" s="5">
        <f t="shared" si="6"/>
        <v>82.149999999999991</v>
      </c>
      <c r="M24" s="36">
        <v>240</v>
      </c>
      <c r="N24" s="5">
        <f t="shared" si="7"/>
        <v>19715.999999999996</v>
      </c>
      <c r="O24" s="5">
        <v>0</v>
      </c>
      <c r="P24" s="5">
        <f t="shared" si="8"/>
        <v>19715.999999999996</v>
      </c>
      <c r="Q24" s="65" t="s">
        <v>126</v>
      </c>
      <c r="R24" s="4" t="s">
        <v>1094</v>
      </c>
      <c r="S24" s="4"/>
    </row>
    <row r="25" spans="1:19" x14ac:dyDescent="0.2">
      <c r="A25" s="151">
        <v>66947</v>
      </c>
      <c r="B25" s="178">
        <f t="shared" si="5"/>
        <v>46235</v>
      </c>
      <c r="C25" s="4" t="s">
        <v>1104</v>
      </c>
      <c r="D25" s="4" t="s">
        <v>1090</v>
      </c>
      <c r="E25" s="148" t="s">
        <v>1091</v>
      </c>
      <c r="F25" s="4" t="s">
        <v>1092</v>
      </c>
      <c r="G25" s="41">
        <v>5.0999999999999996</v>
      </c>
      <c r="H25" s="41">
        <v>0</v>
      </c>
      <c r="I25" s="5">
        <v>15.5</v>
      </c>
      <c r="J25" s="4" t="s">
        <v>1093</v>
      </c>
      <c r="K25" s="5">
        <f t="shared" si="9"/>
        <v>79.05</v>
      </c>
      <c r="L25" s="5">
        <f t="shared" si="6"/>
        <v>79.05</v>
      </c>
      <c r="M25" s="36">
        <v>200</v>
      </c>
      <c r="N25" s="5">
        <f t="shared" si="7"/>
        <v>15810</v>
      </c>
      <c r="O25" s="5">
        <v>0</v>
      </c>
      <c r="P25" s="5">
        <f t="shared" si="8"/>
        <v>15810</v>
      </c>
      <c r="Q25" s="65" t="s">
        <v>126</v>
      </c>
      <c r="R25" s="4" t="s">
        <v>1094</v>
      </c>
      <c r="S25" s="4"/>
    </row>
    <row r="26" spans="1:19" x14ac:dyDescent="0.2">
      <c r="A26" s="151">
        <v>66949</v>
      </c>
      <c r="B26" s="178">
        <f t="shared" si="5"/>
        <v>46237</v>
      </c>
      <c r="C26" s="4" t="s">
        <v>1104</v>
      </c>
      <c r="D26" s="4" t="s">
        <v>1090</v>
      </c>
      <c r="E26" s="148" t="s">
        <v>1091</v>
      </c>
      <c r="F26" s="4" t="s">
        <v>1092</v>
      </c>
      <c r="G26" s="41">
        <v>5.3</v>
      </c>
      <c r="H26" s="41">
        <v>0</v>
      </c>
      <c r="I26" s="5">
        <v>15.5</v>
      </c>
      <c r="J26" s="4" t="s">
        <v>1093</v>
      </c>
      <c r="K26" s="5">
        <f t="shared" si="9"/>
        <v>82.149999999999991</v>
      </c>
      <c r="L26" s="5">
        <f t="shared" si="6"/>
        <v>82.149999999999991</v>
      </c>
      <c r="M26" s="36">
        <v>160</v>
      </c>
      <c r="N26" s="5">
        <f t="shared" si="7"/>
        <v>13143.999999999998</v>
      </c>
      <c r="O26" s="5">
        <v>0</v>
      </c>
      <c r="P26" s="5">
        <f t="shared" si="8"/>
        <v>13143.999999999998</v>
      </c>
      <c r="Q26" s="65" t="s">
        <v>126</v>
      </c>
      <c r="R26" s="4" t="s">
        <v>1094</v>
      </c>
      <c r="S26" s="4"/>
    </row>
    <row r="27" spans="1:19" x14ac:dyDescent="0.2">
      <c r="A27" s="151">
        <v>66951</v>
      </c>
      <c r="B27" s="178">
        <f t="shared" si="5"/>
        <v>46239</v>
      </c>
      <c r="C27" s="4" t="s">
        <v>1104</v>
      </c>
      <c r="D27" s="4" t="s">
        <v>1090</v>
      </c>
      <c r="E27" s="148" t="s">
        <v>1091</v>
      </c>
      <c r="F27" s="4" t="s">
        <v>1092</v>
      </c>
      <c r="G27" s="41">
        <v>5.3</v>
      </c>
      <c r="H27" s="41">
        <v>0</v>
      </c>
      <c r="I27" s="5">
        <v>15.5</v>
      </c>
      <c r="J27" s="4" t="s">
        <v>1093</v>
      </c>
      <c r="K27" s="5">
        <f t="shared" si="9"/>
        <v>82.149999999999991</v>
      </c>
      <c r="L27" s="5">
        <f t="shared" si="6"/>
        <v>82.149999999999991</v>
      </c>
      <c r="M27" s="36">
        <v>143.5</v>
      </c>
      <c r="N27" s="5">
        <f t="shared" si="7"/>
        <v>11788.525</v>
      </c>
      <c r="O27" s="5">
        <v>0</v>
      </c>
      <c r="P27" s="5">
        <f t="shared" si="8"/>
        <v>11788.525</v>
      </c>
      <c r="Q27" s="65" t="s">
        <v>126</v>
      </c>
      <c r="R27" s="4" t="s">
        <v>1094</v>
      </c>
      <c r="S27" s="4"/>
    </row>
    <row r="28" spans="1:19" x14ac:dyDescent="0.2">
      <c r="A28" s="151">
        <v>66953</v>
      </c>
      <c r="B28" s="178">
        <f t="shared" si="5"/>
        <v>46241</v>
      </c>
      <c r="C28" s="4" t="s">
        <v>1104</v>
      </c>
      <c r="D28" s="4" t="s">
        <v>1090</v>
      </c>
      <c r="E28" s="148" t="s">
        <v>1091</v>
      </c>
      <c r="F28" s="4" t="s">
        <v>1092</v>
      </c>
      <c r="G28" s="41">
        <v>5.0999999999999996</v>
      </c>
      <c r="H28" s="41">
        <v>0</v>
      </c>
      <c r="I28" s="5">
        <v>15.5</v>
      </c>
      <c r="J28" s="4" t="s">
        <v>1093</v>
      </c>
      <c r="K28" s="5">
        <f t="shared" si="9"/>
        <v>79.05</v>
      </c>
      <c r="L28" s="5">
        <f t="shared" si="6"/>
        <v>79.05</v>
      </c>
      <c r="M28" s="36">
        <v>172</v>
      </c>
      <c r="N28" s="5">
        <f t="shared" si="7"/>
        <v>13596.6</v>
      </c>
      <c r="O28" s="5">
        <v>0</v>
      </c>
      <c r="P28" s="5">
        <f t="shared" si="8"/>
        <v>13596.6</v>
      </c>
      <c r="Q28" s="65" t="s">
        <v>126</v>
      </c>
      <c r="R28" s="4" t="s">
        <v>1094</v>
      </c>
      <c r="S28" s="4"/>
    </row>
    <row r="29" spans="1:19" x14ac:dyDescent="0.2">
      <c r="A29" s="151">
        <v>66955</v>
      </c>
      <c r="B29" s="178">
        <f t="shared" si="5"/>
        <v>46243</v>
      </c>
      <c r="C29" s="4" t="s">
        <v>1104</v>
      </c>
      <c r="D29" s="4" t="s">
        <v>1090</v>
      </c>
      <c r="E29" s="148" t="s">
        <v>1091</v>
      </c>
      <c r="F29" s="4" t="s">
        <v>1092</v>
      </c>
      <c r="G29" s="41">
        <v>5.2</v>
      </c>
      <c r="H29" s="41">
        <v>0</v>
      </c>
      <c r="I29" s="5">
        <v>15.5</v>
      </c>
      <c r="J29" s="4" t="s">
        <v>1093</v>
      </c>
      <c r="K29" s="5">
        <f t="shared" si="9"/>
        <v>80.600000000000009</v>
      </c>
      <c r="L29" s="5">
        <f t="shared" si="6"/>
        <v>80.600000000000009</v>
      </c>
      <c r="M29" s="36">
        <v>200</v>
      </c>
      <c r="N29" s="5">
        <f t="shared" si="7"/>
        <v>16120.000000000002</v>
      </c>
      <c r="O29" s="5">
        <v>0</v>
      </c>
      <c r="P29" s="5">
        <f t="shared" si="8"/>
        <v>16120.000000000002</v>
      </c>
      <c r="Q29" s="65" t="s">
        <v>126</v>
      </c>
      <c r="R29" s="4" t="s">
        <v>1094</v>
      </c>
      <c r="S29" s="4"/>
    </row>
    <row r="30" spans="1:19" x14ac:dyDescent="0.2">
      <c r="A30" s="100">
        <v>66957</v>
      </c>
      <c r="B30" s="178">
        <f t="shared" si="5"/>
        <v>46245</v>
      </c>
      <c r="C30" s="4" t="s">
        <v>1104</v>
      </c>
      <c r="D30" s="4" t="s">
        <v>1090</v>
      </c>
      <c r="E30" s="148" t="s">
        <v>1091</v>
      </c>
      <c r="F30" s="4" t="s">
        <v>1092</v>
      </c>
      <c r="G30" s="41">
        <v>5.2</v>
      </c>
      <c r="H30" s="41">
        <v>0</v>
      </c>
      <c r="I30" s="5">
        <v>15.5</v>
      </c>
      <c r="J30" s="4" t="s">
        <v>1093</v>
      </c>
      <c r="K30" s="5">
        <f t="shared" si="9"/>
        <v>80.600000000000009</v>
      </c>
      <c r="L30" s="5">
        <f t="shared" si="6"/>
        <v>80.600000000000009</v>
      </c>
      <c r="M30" s="36">
        <v>200</v>
      </c>
      <c r="N30" s="5">
        <f t="shared" si="7"/>
        <v>16120.000000000002</v>
      </c>
      <c r="O30" s="5">
        <v>0</v>
      </c>
      <c r="P30" s="5">
        <f t="shared" si="8"/>
        <v>16120.000000000002</v>
      </c>
      <c r="Q30" s="4" t="s">
        <v>126</v>
      </c>
      <c r="R30" s="4" t="s">
        <v>1094</v>
      </c>
      <c r="S30" s="4"/>
    </row>
    <row r="31" spans="1:19" x14ac:dyDescent="0.2">
      <c r="A31" s="151">
        <v>66959</v>
      </c>
      <c r="B31" s="178">
        <f t="shared" si="5"/>
        <v>46247</v>
      </c>
      <c r="C31" s="4" t="s">
        <v>1104</v>
      </c>
      <c r="D31" s="4" t="s">
        <v>1090</v>
      </c>
      <c r="E31" s="148" t="s">
        <v>1091</v>
      </c>
      <c r="F31" s="4" t="s">
        <v>1092</v>
      </c>
      <c r="G31" s="41">
        <v>6</v>
      </c>
      <c r="H31" s="41">
        <v>0</v>
      </c>
      <c r="I31" s="5">
        <v>15.5</v>
      </c>
      <c r="J31" s="4" t="s">
        <v>1093</v>
      </c>
      <c r="K31" s="5">
        <f t="shared" si="9"/>
        <v>93</v>
      </c>
      <c r="L31" s="5">
        <f t="shared" si="6"/>
        <v>93</v>
      </c>
      <c r="M31" s="36">
        <v>228</v>
      </c>
      <c r="N31" s="5">
        <f t="shared" si="7"/>
        <v>21204</v>
      </c>
      <c r="O31" s="5">
        <v>0</v>
      </c>
      <c r="P31" s="5">
        <f t="shared" si="8"/>
        <v>21204</v>
      </c>
      <c r="Q31" s="65" t="s">
        <v>126</v>
      </c>
      <c r="R31" s="4" t="s">
        <v>1094</v>
      </c>
      <c r="S31" s="4"/>
    </row>
    <row r="32" spans="1:19" x14ac:dyDescent="0.2">
      <c r="A32" s="151">
        <v>66961</v>
      </c>
      <c r="B32" s="178">
        <f t="shared" si="5"/>
        <v>46249</v>
      </c>
      <c r="C32" s="4" t="s">
        <v>1104</v>
      </c>
      <c r="D32" s="4" t="s">
        <v>1090</v>
      </c>
      <c r="E32" s="148" t="s">
        <v>1091</v>
      </c>
      <c r="F32" s="4" t="s">
        <v>1092</v>
      </c>
      <c r="G32" s="41">
        <v>5</v>
      </c>
      <c r="H32" s="41">
        <v>0</v>
      </c>
      <c r="I32" s="5">
        <v>15.5</v>
      </c>
      <c r="J32" s="4" t="s">
        <v>1093</v>
      </c>
      <c r="K32" s="5">
        <f t="shared" si="9"/>
        <v>77.5</v>
      </c>
      <c r="L32" s="5">
        <f t="shared" si="6"/>
        <v>77.5</v>
      </c>
      <c r="M32" s="36">
        <v>160</v>
      </c>
      <c r="N32" s="5">
        <f t="shared" si="7"/>
        <v>12400</v>
      </c>
      <c r="O32" s="5">
        <v>0</v>
      </c>
      <c r="P32" s="5">
        <f t="shared" si="8"/>
        <v>12400</v>
      </c>
      <c r="Q32" s="65" t="s">
        <v>126</v>
      </c>
      <c r="R32" s="4" t="s">
        <v>1094</v>
      </c>
      <c r="S32" s="4"/>
    </row>
    <row r="33" spans="1:19" x14ac:dyDescent="0.2">
      <c r="A33" s="151">
        <v>66962</v>
      </c>
      <c r="B33" s="178">
        <f t="shared" si="5"/>
        <v>46251</v>
      </c>
      <c r="C33" s="4" t="s">
        <v>1104</v>
      </c>
      <c r="D33" s="4" t="s">
        <v>1090</v>
      </c>
      <c r="E33" s="148" t="s">
        <v>1091</v>
      </c>
      <c r="F33" s="4" t="s">
        <v>1092</v>
      </c>
      <c r="G33" s="41">
        <v>5.2</v>
      </c>
      <c r="H33" s="41">
        <v>0</v>
      </c>
      <c r="I33" s="5">
        <v>15.5</v>
      </c>
      <c r="J33" s="4" t="s">
        <v>1093</v>
      </c>
      <c r="K33" s="5">
        <f t="shared" si="9"/>
        <v>80.600000000000009</v>
      </c>
      <c r="L33" s="5">
        <f t="shared" si="6"/>
        <v>80.600000000000009</v>
      </c>
      <c r="M33" s="36">
        <v>95</v>
      </c>
      <c r="N33" s="5">
        <f t="shared" si="7"/>
        <v>7657.0000000000009</v>
      </c>
      <c r="O33" s="5">
        <v>0</v>
      </c>
      <c r="P33" s="5">
        <f t="shared" si="8"/>
        <v>7657.0000000000009</v>
      </c>
      <c r="Q33" s="65" t="s">
        <v>126</v>
      </c>
      <c r="R33" s="4" t="s">
        <v>1094</v>
      </c>
      <c r="S33" s="4"/>
    </row>
    <row r="34" spans="1:19" x14ac:dyDescent="0.2">
      <c r="A34" s="151">
        <v>66964</v>
      </c>
      <c r="B34" s="178">
        <f t="shared" si="5"/>
        <v>46253</v>
      </c>
      <c r="C34" s="4" t="s">
        <v>1104</v>
      </c>
      <c r="D34" s="4" t="s">
        <v>1090</v>
      </c>
      <c r="E34" s="148" t="s">
        <v>1091</v>
      </c>
      <c r="F34" s="4" t="s">
        <v>1092</v>
      </c>
      <c r="G34" s="41">
        <v>5.3</v>
      </c>
      <c r="H34" s="41">
        <v>0</v>
      </c>
      <c r="I34" s="5">
        <v>15.5</v>
      </c>
      <c r="J34" s="4" t="s">
        <v>1093</v>
      </c>
      <c r="K34" s="5">
        <f t="shared" si="9"/>
        <v>82.149999999999991</v>
      </c>
      <c r="L34" s="5">
        <f t="shared" si="6"/>
        <v>82.149999999999991</v>
      </c>
      <c r="M34" s="36">
        <v>240</v>
      </c>
      <c r="N34" s="5">
        <f t="shared" si="7"/>
        <v>19715.999999999996</v>
      </c>
      <c r="O34" s="5">
        <v>0</v>
      </c>
      <c r="P34" s="5">
        <f t="shared" si="8"/>
        <v>19715.999999999996</v>
      </c>
      <c r="Q34" s="65" t="s">
        <v>126</v>
      </c>
      <c r="R34" s="4" t="s">
        <v>1094</v>
      </c>
      <c r="S34" s="4"/>
    </row>
    <row r="35" spans="1:19" x14ac:dyDescent="0.2">
      <c r="A35" s="151">
        <v>66966</v>
      </c>
      <c r="B35" s="178">
        <f t="shared" si="5"/>
        <v>46255</v>
      </c>
      <c r="C35" s="4" t="s">
        <v>1104</v>
      </c>
      <c r="D35" s="4" t="s">
        <v>1090</v>
      </c>
      <c r="E35" s="148" t="s">
        <v>1091</v>
      </c>
      <c r="F35" s="4" t="s">
        <v>1092</v>
      </c>
      <c r="G35" s="41">
        <v>6.1</v>
      </c>
      <c r="H35" s="41">
        <v>0</v>
      </c>
      <c r="I35" s="5">
        <v>15.5</v>
      </c>
      <c r="J35" s="4" t="s">
        <v>1093</v>
      </c>
      <c r="K35" s="5">
        <f t="shared" si="9"/>
        <v>94.55</v>
      </c>
      <c r="L35" s="5">
        <f t="shared" si="6"/>
        <v>94.55</v>
      </c>
      <c r="M35" s="36">
        <v>240</v>
      </c>
      <c r="N35" s="5">
        <f t="shared" si="7"/>
        <v>22692</v>
      </c>
      <c r="O35" s="5">
        <v>0</v>
      </c>
      <c r="P35" s="5">
        <f t="shared" si="8"/>
        <v>22692</v>
      </c>
      <c r="Q35" s="65" t="s">
        <v>126</v>
      </c>
      <c r="R35" s="4" t="s">
        <v>1094</v>
      </c>
      <c r="S35" s="4"/>
    </row>
    <row r="36" spans="1:19" x14ac:dyDescent="0.2">
      <c r="A36" s="151">
        <v>66968</v>
      </c>
      <c r="B36" s="178">
        <f t="shared" si="5"/>
        <v>46257</v>
      </c>
      <c r="C36" s="4" t="s">
        <v>1104</v>
      </c>
      <c r="D36" s="4" t="s">
        <v>1090</v>
      </c>
      <c r="E36" s="148" t="s">
        <v>1091</v>
      </c>
      <c r="F36" s="4" t="s">
        <v>1092</v>
      </c>
      <c r="G36" s="41">
        <v>5.6</v>
      </c>
      <c r="H36" s="41">
        <v>0</v>
      </c>
      <c r="I36" s="5">
        <v>15.5</v>
      </c>
      <c r="J36" s="4" t="s">
        <v>1093</v>
      </c>
      <c r="K36" s="5">
        <f t="shared" si="9"/>
        <v>86.8</v>
      </c>
      <c r="L36" s="5">
        <f t="shared" si="6"/>
        <v>86.8</v>
      </c>
      <c r="M36" s="36">
        <v>200</v>
      </c>
      <c r="N36" s="5">
        <f t="shared" si="7"/>
        <v>17360</v>
      </c>
      <c r="O36" s="5">
        <v>0</v>
      </c>
      <c r="P36" s="5">
        <f t="shared" si="8"/>
        <v>17360</v>
      </c>
      <c r="Q36" s="65" t="s">
        <v>126</v>
      </c>
      <c r="R36" s="4" t="s">
        <v>1094</v>
      </c>
      <c r="S36" s="4"/>
    </row>
    <row r="37" spans="1:19" x14ac:dyDescent="0.2">
      <c r="A37" s="151">
        <v>66970</v>
      </c>
      <c r="B37" s="178">
        <f t="shared" si="5"/>
        <v>46259</v>
      </c>
      <c r="C37" s="4" t="s">
        <v>1104</v>
      </c>
      <c r="D37" s="4" t="s">
        <v>1090</v>
      </c>
      <c r="E37" s="148" t="s">
        <v>1091</v>
      </c>
      <c r="F37" s="4" t="s">
        <v>1092</v>
      </c>
      <c r="G37" s="41">
        <v>5.3</v>
      </c>
      <c r="H37" s="41">
        <v>0</v>
      </c>
      <c r="I37" s="5">
        <v>15.5</v>
      </c>
      <c r="J37" s="4" t="s">
        <v>1093</v>
      </c>
      <c r="K37" s="5">
        <f t="shared" si="9"/>
        <v>82.149999999999991</v>
      </c>
      <c r="L37" s="5">
        <f t="shared" si="6"/>
        <v>82.149999999999991</v>
      </c>
      <c r="M37" s="36">
        <v>240</v>
      </c>
      <c r="N37" s="5">
        <f t="shared" si="7"/>
        <v>19715.999999999996</v>
      </c>
      <c r="O37" s="5">
        <v>0</v>
      </c>
      <c r="P37" s="5">
        <f t="shared" si="8"/>
        <v>19715.999999999996</v>
      </c>
      <c r="Q37" s="65" t="s">
        <v>126</v>
      </c>
      <c r="R37" s="4" t="s">
        <v>1094</v>
      </c>
      <c r="S37" s="4"/>
    </row>
    <row r="38" spans="1:19" x14ac:dyDescent="0.2">
      <c r="A38" s="100">
        <v>66972</v>
      </c>
      <c r="B38" s="178">
        <f t="shared" si="5"/>
        <v>46261</v>
      </c>
      <c r="C38" s="4" t="s">
        <v>1104</v>
      </c>
      <c r="D38" s="4" t="s">
        <v>1090</v>
      </c>
      <c r="E38" s="148" t="s">
        <v>1091</v>
      </c>
      <c r="F38" s="4" t="s">
        <v>1092</v>
      </c>
      <c r="G38" s="41">
        <v>5.8</v>
      </c>
      <c r="H38" s="41">
        <v>0</v>
      </c>
      <c r="I38" s="5">
        <v>15.5</v>
      </c>
      <c r="J38" s="4" t="s">
        <v>1093</v>
      </c>
      <c r="K38" s="5">
        <f t="shared" si="9"/>
        <v>89.899999999999991</v>
      </c>
      <c r="L38" s="5">
        <f t="shared" si="6"/>
        <v>89.899999999999991</v>
      </c>
      <c r="M38" s="36">
        <v>280</v>
      </c>
      <c r="N38" s="5">
        <f t="shared" si="7"/>
        <v>25171.999999999996</v>
      </c>
      <c r="O38" s="5">
        <v>0</v>
      </c>
      <c r="P38" s="5">
        <f t="shared" si="8"/>
        <v>25171.999999999996</v>
      </c>
      <c r="Q38" s="4" t="s">
        <v>126</v>
      </c>
      <c r="R38" s="4" t="s">
        <v>1094</v>
      </c>
      <c r="S38" s="4"/>
    </row>
    <row r="39" spans="1:19" x14ac:dyDescent="0.2">
      <c r="A39" s="151">
        <v>66974</v>
      </c>
      <c r="B39" s="178">
        <f t="shared" si="5"/>
        <v>46263</v>
      </c>
      <c r="C39" s="4" t="s">
        <v>1104</v>
      </c>
      <c r="D39" s="4" t="s">
        <v>1090</v>
      </c>
      <c r="E39" s="148" t="s">
        <v>1091</v>
      </c>
      <c r="F39" s="4" t="s">
        <v>1092</v>
      </c>
      <c r="G39" s="41">
        <v>5.6</v>
      </c>
      <c r="H39" s="41">
        <v>0</v>
      </c>
      <c r="I39" s="5">
        <v>15.5</v>
      </c>
      <c r="J39" s="4" t="s">
        <v>1093</v>
      </c>
      <c r="K39" s="5">
        <f t="shared" si="9"/>
        <v>86.8</v>
      </c>
      <c r="L39" s="5">
        <f t="shared" si="6"/>
        <v>86.8</v>
      </c>
      <c r="M39" s="36">
        <v>280</v>
      </c>
      <c r="N39" s="5">
        <f t="shared" si="7"/>
        <v>24304</v>
      </c>
      <c r="O39" s="5">
        <v>0</v>
      </c>
      <c r="P39" s="5">
        <f t="shared" si="8"/>
        <v>24304</v>
      </c>
      <c r="Q39" s="65" t="s">
        <v>126</v>
      </c>
      <c r="R39" s="4" t="s">
        <v>1094</v>
      </c>
      <c r="S39" s="4"/>
    </row>
    <row r="40" spans="1:19" x14ac:dyDescent="0.2">
      <c r="A40" s="151">
        <v>66976</v>
      </c>
      <c r="B40" s="178">
        <f t="shared" ref="B40:B41" si="10">IF(A40="","",IF(ISNUMBER(A40),IFERROR(VLOOKUP(TEXT(A40,"yyyy/mm/dd"),BSAD,2,FALSE),""),IFERROR(VLOOKUP(A40,BSAD,2,FALSE),"")))</f>
        <v>46265</v>
      </c>
      <c r="C40" s="4" t="s">
        <v>1104</v>
      </c>
      <c r="D40" s="4" t="s">
        <v>1090</v>
      </c>
      <c r="E40" s="148" t="s">
        <v>1091</v>
      </c>
      <c r="F40" s="4" t="s">
        <v>1092</v>
      </c>
      <c r="G40" s="41">
        <v>5.7</v>
      </c>
      <c r="H40" s="41">
        <v>0</v>
      </c>
      <c r="I40" s="5">
        <v>15.5</v>
      </c>
      <c r="J40" s="4" t="s">
        <v>1093</v>
      </c>
      <c r="K40" s="5">
        <f t="shared" ref="K40:K41" si="11">I40*G40</f>
        <v>88.350000000000009</v>
      </c>
      <c r="L40" s="5">
        <f t="shared" si="6"/>
        <v>88.350000000000009</v>
      </c>
      <c r="M40" s="36">
        <v>280</v>
      </c>
      <c r="N40" s="5">
        <f t="shared" si="7"/>
        <v>24738.000000000004</v>
      </c>
      <c r="O40" s="5">
        <v>0</v>
      </c>
      <c r="P40" s="5">
        <f t="shared" si="8"/>
        <v>24738.000000000004</v>
      </c>
      <c r="Q40" s="65" t="s">
        <v>126</v>
      </c>
      <c r="R40" s="4" t="s">
        <v>1094</v>
      </c>
      <c r="S40" s="4"/>
    </row>
    <row r="41" spans="1:19" x14ac:dyDescent="0.2">
      <c r="A41" s="151">
        <v>66978</v>
      </c>
      <c r="B41" s="178">
        <f t="shared" si="10"/>
        <v>46267</v>
      </c>
      <c r="C41" s="4" t="s">
        <v>1104</v>
      </c>
      <c r="D41" s="4" t="s">
        <v>1090</v>
      </c>
      <c r="E41" s="148" t="s">
        <v>1091</v>
      </c>
      <c r="F41" s="4" t="s">
        <v>1092</v>
      </c>
      <c r="G41" s="41">
        <v>5.5</v>
      </c>
      <c r="H41" s="41">
        <v>0</v>
      </c>
      <c r="I41" s="5">
        <v>15.5</v>
      </c>
      <c r="J41" s="4" t="s">
        <v>1093</v>
      </c>
      <c r="K41" s="5">
        <f t="shared" si="11"/>
        <v>85.25</v>
      </c>
      <c r="L41" s="5">
        <f t="shared" si="6"/>
        <v>85.25</v>
      </c>
      <c r="M41" s="36">
        <v>320</v>
      </c>
      <c r="N41" s="5">
        <f t="shared" si="7"/>
        <v>27280</v>
      </c>
      <c r="O41" s="5">
        <v>0</v>
      </c>
      <c r="P41" s="5">
        <f t="shared" si="8"/>
        <v>27280</v>
      </c>
      <c r="Q41" s="65" t="s">
        <v>126</v>
      </c>
      <c r="R41" s="4" t="s">
        <v>1094</v>
      </c>
      <c r="S41" s="4"/>
    </row>
    <row r="42" spans="1:19" x14ac:dyDescent="0.2">
      <c r="A42" s="100">
        <v>66980</v>
      </c>
      <c r="B42" s="178">
        <f t="shared" ref="B42:B46" si="12">IF(A42="","",IF(ISNUMBER(A42),IFERROR(VLOOKUP(TEXT(A42,"yyyy/mm/dd"),BSAD,2,FALSE),""),IFERROR(VLOOKUP(A42,BSAD,2,FALSE),"")))</f>
        <v>46269</v>
      </c>
      <c r="C42" s="4" t="s">
        <v>1104</v>
      </c>
      <c r="D42" s="4" t="s">
        <v>1090</v>
      </c>
      <c r="E42" s="148" t="s">
        <v>1091</v>
      </c>
      <c r="F42" s="4" t="s">
        <v>1092</v>
      </c>
      <c r="G42" s="41">
        <v>5.4</v>
      </c>
      <c r="H42" s="41">
        <v>0</v>
      </c>
      <c r="I42" s="5">
        <v>15.5</v>
      </c>
      <c r="J42" s="4" t="s">
        <v>1093</v>
      </c>
      <c r="K42" s="5">
        <f t="shared" ref="K42:K46" si="13">I42*G42</f>
        <v>83.7</v>
      </c>
      <c r="L42" s="5">
        <f t="shared" si="6"/>
        <v>83.7</v>
      </c>
      <c r="M42" s="36">
        <v>320</v>
      </c>
      <c r="N42" s="5">
        <f t="shared" si="7"/>
        <v>26784</v>
      </c>
      <c r="O42" s="5">
        <v>0</v>
      </c>
      <c r="P42" s="5">
        <f t="shared" si="8"/>
        <v>26784</v>
      </c>
      <c r="Q42" s="4" t="s">
        <v>126</v>
      </c>
      <c r="R42" s="4" t="s">
        <v>127</v>
      </c>
      <c r="S42" s="4"/>
    </row>
    <row r="43" spans="1:19" x14ac:dyDescent="0.2">
      <c r="A43" s="100">
        <v>66982</v>
      </c>
      <c r="B43" s="178">
        <f t="shared" si="12"/>
        <v>46271</v>
      </c>
      <c r="C43" s="4" t="s">
        <v>1104</v>
      </c>
      <c r="D43" s="4" t="s">
        <v>1090</v>
      </c>
      <c r="E43" s="148" t="s">
        <v>1091</v>
      </c>
      <c r="F43" s="4" t="s">
        <v>1092</v>
      </c>
      <c r="G43" s="41">
        <v>5.7</v>
      </c>
      <c r="H43" s="41">
        <v>0</v>
      </c>
      <c r="I43" s="5">
        <v>15.5</v>
      </c>
      <c r="J43" s="4" t="s">
        <v>1093</v>
      </c>
      <c r="K43" s="5">
        <f t="shared" si="13"/>
        <v>88.350000000000009</v>
      </c>
      <c r="L43" s="5">
        <f t="shared" si="6"/>
        <v>88.350000000000009</v>
      </c>
      <c r="M43" s="36">
        <v>360</v>
      </c>
      <c r="N43" s="5">
        <f t="shared" si="7"/>
        <v>31806.000000000004</v>
      </c>
      <c r="O43" s="5">
        <v>0</v>
      </c>
      <c r="P43" s="5">
        <f t="shared" si="8"/>
        <v>31806.000000000004</v>
      </c>
      <c r="Q43" s="4" t="s">
        <v>126</v>
      </c>
      <c r="R43" s="4" t="s">
        <v>127</v>
      </c>
      <c r="S43" s="4"/>
    </row>
    <row r="44" spans="1:19" x14ac:dyDescent="0.2">
      <c r="A44" s="151">
        <v>66984</v>
      </c>
      <c r="B44" s="178">
        <f t="shared" si="12"/>
        <v>46273</v>
      </c>
      <c r="C44" s="4" t="s">
        <v>1104</v>
      </c>
      <c r="D44" s="4" t="s">
        <v>1090</v>
      </c>
      <c r="E44" s="148" t="s">
        <v>1091</v>
      </c>
      <c r="F44" s="4" t="s">
        <v>1092</v>
      </c>
      <c r="G44" s="41">
        <v>6.1</v>
      </c>
      <c r="H44" s="41">
        <v>0</v>
      </c>
      <c r="I44" s="5">
        <v>15.5</v>
      </c>
      <c r="J44" s="4" t="s">
        <v>1093</v>
      </c>
      <c r="K44" s="5">
        <f t="shared" si="13"/>
        <v>94.55</v>
      </c>
      <c r="L44" s="5">
        <f t="shared" si="6"/>
        <v>94.55</v>
      </c>
      <c r="M44" s="36">
        <v>350</v>
      </c>
      <c r="N44" s="5">
        <f t="shared" si="7"/>
        <v>33092.5</v>
      </c>
      <c r="O44" s="5">
        <v>0</v>
      </c>
      <c r="P44" s="5">
        <f t="shared" si="8"/>
        <v>33092.5</v>
      </c>
      <c r="Q44" s="65" t="s">
        <v>126</v>
      </c>
      <c r="R44" s="4" t="s">
        <v>127</v>
      </c>
      <c r="S44" s="4"/>
    </row>
    <row r="45" spans="1:19" x14ac:dyDescent="0.2">
      <c r="A45" s="151">
        <v>66986</v>
      </c>
      <c r="B45" s="178">
        <f t="shared" si="12"/>
        <v>46275</v>
      </c>
      <c r="C45" s="4" t="s">
        <v>1104</v>
      </c>
      <c r="D45" s="4" t="s">
        <v>1090</v>
      </c>
      <c r="E45" s="148" t="s">
        <v>1091</v>
      </c>
      <c r="F45" s="4" t="s">
        <v>1092</v>
      </c>
      <c r="G45" s="41">
        <v>5.7</v>
      </c>
      <c r="H45" s="41">
        <v>0</v>
      </c>
      <c r="I45" s="5">
        <v>15.5</v>
      </c>
      <c r="J45" s="4" t="s">
        <v>1093</v>
      </c>
      <c r="K45" s="5">
        <f t="shared" si="13"/>
        <v>88.350000000000009</v>
      </c>
      <c r="L45" s="5">
        <f t="shared" si="6"/>
        <v>88.350000000000009</v>
      </c>
      <c r="M45" s="36">
        <v>360</v>
      </c>
      <c r="N45" s="5">
        <f t="shared" si="7"/>
        <v>31806.000000000004</v>
      </c>
      <c r="O45" s="5">
        <v>0</v>
      </c>
      <c r="P45" s="5">
        <f t="shared" si="8"/>
        <v>31806.000000000004</v>
      </c>
      <c r="Q45" s="65" t="s">
        <v>126</v>
      </c>
      <c r="R45" s="4" t="s">
        <v>127</v>
      </c>
      <c r="S45" s="4"/>
    </row>
    <row r="46" spans="1:19" x14ac:dyDescent="0.2">
      <c r="A46" s="151">
        <v>66988</v>
      </c>
      <c r="B46" s="178">
        <f t="shared" si="12"/>
        <v>46277</v>
      </c>
      <c r="C46" s="4" t="s">
        <v>1104</v>
      </c>
      <c r="D46" s="4" t="s">
        <v>1090</v>
      </c>
      <c r="E46" s="148" t="s">
        <v>1091</v>
      </c>
      <c r="F46" s="4" t="s">
        <v>1092</v>
      </c>
      <c r="G46" s="41">
        <v>5.7</v>
      </c>
      <c r="H46" s="41">
        <v>0</v>
      </c>
      <c r="I46" s="5">
        <v>15.5</v>
      </c>
      <c r="J46" s="4" t="s">
        <v>1093</v>
      </c>
      <c r="K46" s="5">
        <f t="shared" si="13"/>
        <v>88.350000000000009</v>
      </c>
      <c r="L46" s="5">
        <f t="shared" si="6"/>
        <v>88.350000000000009</v>
      </c>
      <c r="M46" s="36">
        <v>320</v>
      </c>
      <c r="N46" s="5">
        <f t="shared" si="7"/>
        <v>28272.000000000004</v>
      </c>
      <c r="O46" s="5">
        <v>0</v>
      </c>
      <c r="P46" s="5">
        <f t="shared" si="8"/>
        <v>28272.000000000004</v>
      </c>
      <c r="Q46" s="65" t="s">
        <v>126</v>
      </c>
      <c r="R46" s="4" t="s">
        <v>127</v>
      </c>
      <c r="S46" s="4"/>
    </row>
    <row r="47" spans="1:19" x14ac:dyDescent="0.2">
      <c r="A47" s="100">
        <v>66990</v>
      </c>
      <c r="B47" s="178">
        <f t="shared" ref="B47:B48" si="14">IF(A47="","",IF(ISNUMBER(A47),IFERROR(VLOOKUP(TEXT(A47,"yyyy/mm/dd"),BSAD,2,FALSE),""),IFERROR(VLOOKUP(A47,BSAD,2,FALSE),"")))</f>
        <v>46279</v>
      </c>
      <c r="C47" s="4" t="s">
        <v>1104</v>
      </c>
      <c r="D47" s="4" t="s">
        <v>1090</v>
      </c>
      <c r="E47" s="148" t="s">
        <v>1091</v>
      </c>
      <c r="F47" s="4" t="s">
        <v>1092</v>
      </c>
      <c r="G47" s="41">
        <v>5.6</v>
      </c>
      <c r="H47" s="41">
        <v>0</v>
      </c>
      <c r="I47" s="5">
        <v>15.5</v>
      </c>
      <c r="J47" s="4" t="s">
        <v>1093</v>
      </c>
      <c r="K47" s="5">
        <f t="shared" ref="K47:K48" si="15">I47*G47</f>
        <v>86.8</v>
      </c>
      <c r="L47" s="5">
        <f t="shared" si="6"/>
        <v>86.8</v>
      </c>
      <c r="M47" s="36">
        <v>280</v>
      </c>
      <c r="N47" s="5">
        <f t="shared" si="7"/>
        <v>24304</v>
      </c>
      <c r="O47" s="5">
        <v>0</v>
      </c>
      <c r="P47" s="5">
        <f t="shared" si="8"/>
        <v>24304</v>
      </c>
      <c r="Q47" s="4" t="s">
        <v>126</v>
      </c>
      <c r="R47" s="4" t="s">
        <v>127</v>
      </c>
      <c r="S47" s="4"/>
    </row>
    <row r="48" spans="1:19" x14ac:dyDescent="0.2">
      <c r="A48" s="100">
        <v>66992</v>
      </c>
      <c r="B48" s="178">
        <f t="shared" si="14"/>
        <v>46281</v>
      </c>
      <c r="C48" s="4" t="s">
        <v>1104</v>
      </c>
      <c r="D48" s="4" t="s">
        <v>1090</v>
      </c>
      <c r="E48" s="148" t="s">
        <v>1091</v>
      </c>
      <c r="F48" s="4" t="s">
        <v>1092</v>
      </c>
      <c r="G48" s="41">
        <v>5.6</v>
      </c>
      <c r="H48" s="41">
        <v>0</v>
      </c>
      <c r="I48" s="5">
        <v>15.5</v>
      </c>
      <c r="J48" s="4" t="s">
        <v>1093</v>
      </c>
      <c r="K48" s="5">
        <f t="shared" si="15"/>
        <v>86.8</v>
      </c>
      <c r="L48" s="5">
        <f t="shared" si="6"/>
        <v>86.8</v>
      </c>
      <c r="M48" s="36">
        <v>360</v>
      </c>
      <c r="N48" s="5">
        <f t="shared" si="7"/>
        <v>31248</v>
      </c>
      <c r="O48" s="5">
        <v>0</v>
      </c>
      <c r="P48" s="5">
        <f t="shared" si="8"/>
        <v>31248</v>
      </c>
      <c r="Q48" s="4" t="s">
        <v>126</v>
      </c>
      <c r="R48" s="4" t="s">
        <v>127</v>
      </c>
      <c r="S48" s="4"/>
    </row>
    <row r="49" spans="1:19" x14ac:dyDescent="0.2">
      <c r="A49" s="100">
        <v>66926</v>
      </c>
      <c r="B49" s="178">
        <f t="shared" si="5"/>
        <v>46213</v>
      </c>
      <c r="C49" s="4" t="s">
        <v>1105</v>
      </c>
      <c r="D49" s="4" t="s">
        <v>1106</v>
      </c>
      <c r="E49" s="148" t="s">
        <v>8835</v>
      </c>
      <c r="F49" s="4" t="s">
        <v>1092</v>
      </c>
      <c r="G49" s="41">
        <v>0</v>
      </c>
      <c r="H49" s="41">
        <v>0</v>
      </c>
      <c r="I49" s="5">
        <v>0</v>
      </c>
      <c r="J49" s="4" t="s">
        <v>1093</v>
      </c>
      <c r="K49" s="5">
        <v>75</v>
      </c>
      <c r="L49" s="5">
        <f t="shared" si="6"/>
        <v>75</v>
      </c>
      <c r="M49" s="36">
        <v>40</v>
      </c>
      <c r="N49" s="5">
        <f t="shared" si="7"/>
        <v>3000</v>
      </c>
      <c r="O49" s="5">
        <v>0</v>
      </c>
      <c r="P49" s="5">
        <f t="shared" si="8"/>
        <v>3000</v>
      </c>
      <c r="Q49" s="65" t="s">
        <v>126</v>
      </c>
      <c r="R49" s="4" t="s">
        <v>1094</v>
      </c>
      <c r="S49" s="4"/>
    </row>
    <row r="50" spans="1:19" x14ac:dyDescent="0.2">
      <c r="A50" s="100">
        <v>66927</v>
      </c>
      <c r="B50" s="178">
        <f t="shared" si="5"/>
        <v>46214</v>
      </c>
      <c r="C50" s="4" t="s">
        <v>1107</v>
      </c>
      <c r="D50" s="4" t="s">
        <v>1106</v>
      </c>
      <c r="E50" s="148" t="s">
        <v>8835</v>
      </c>
      <c r="F50" s="4" t="s">
        <v>1092</v>
      </c>
      <c r="G50" s="41">
        <v>0</v>
      </c>
      <c r="H50" s="41">
        <v>0</v>
      </c>
      <c r="I50" s="5">
        <v>0</v>
      </c>
      <c r="J50" s="4" t="s">
        <v>1093</v>
      </c>
      <c r="K50" s="5">
        <v>75</v>
      </c>
      <c r="L50" s="5">
        <f t="shared" si="6"/>
        <v>75</v>
      </c>
      <c r="M50" s="36">
        <v>120</v>
      </c>
      <c r="N50" s="5">
        <f t="shared" si="7"/>
        <v>9000</v>
      </c>
      <c r="O50" s="5">
        <v>0</v>
      </c>
      <c r="P50" s="5">
        <f t="shared" si="8"/>
        <v>9000</v>
      </c>
      <c r="Q50" s="65" t="s">
        <v>126</v>
      </c>
      <c r="R50" s="4" t="s">
        <v>1094</v>
      </c>
      <c r="S50" s="4"/>
    </row>
    <row r="51" spans="1:19" x14ac:dyDescent="0.2">
      <c r="A51" s="100">
        <v>66928</v>
      </c>
      <c r="B51" s="178">
        <f t="shared" si="5"/>
        <v>46215</v>
      </c>
      <c r="C51" s="4" t="s">
        <v>1108</v>
      </c>
      <c r="D51" s="4" t="s">
        <v>1106</v>
      </c>
      <c r="E51" s="148" t="s">
        <v>8835</v>
      </c>
      <c r="F51" s="4" t="s">
        <v>1092</v>
      </c>
      <c r="G51" s="41">
        <v>0</v>
      </c>
      <c r="H51" s="41">
        <v>0</v>
      </c>
      <c r="I51" s="5">
        <v>0</v>
      </c>
      <c r="J51" s="4" t="s">
        <v>1093</v>
      </c>
      <c r="K51" s="5">
        <v>75</v>
      </c>
      <c r="L51" s="5">
        <f t="shared" si="6"/>
        <v>75</v>
      </c>
      <c r="M51" s="36">
        <v>120</v>
      </c>
      <c r="N51" s="5">
        <f t="shared" si="7"/>
        <v>9000</v>
      </c>
      <c r="O51" s="5">
        <v>0</v>
      </c>
      <c r="P51" s="5">
        <f t="shared" si="8"/>
        <v>9000</v>
      </c>
      <c r="Q51" s="65" t="s">
        <v>126</v>
      </c>
      <c r="R51" s="4" t="s">
        <v>1094</v>
      </c>
      <c r="S51" s="4"/>
    </row>
    <row r="52" spans="1:19" x14ac:dyDescent="0.2">
      <c r="A52" s="100">
        <v>66929</v>
      </c>
      <c r="B52" s="178">
        <f t="shared" si="5"/>
        <v>46216</v>
      </c>
      <c r="C52" s="4" t="s">
        <v>1109</v>
      </c>
      <c r="D52" s="4" t="s">
        <v>1106</v>
      </c>
      <c r="E52" s="148" t="s">
        <v>8835</v>
      </c>
      <c r="F52" s="4" t="s">
        <v>1092</v>
      </c>
      <c r="G52" s="41">
        <v>0</v>
      </c>
      <c r="H52" s="41">
        <v>0</v>
      </c>
      <c r="I52" s="5">
        <v>0</v>
      </c>
      <c r="J52" s="4" t="s">
        <v>1093</v>
      </c>
      <c r="K52" s="5">
        <v>75</v>
      </c>
      <c r="L52" s="5">
        <f t="shared" si="6"/>
        <v>75</v>
      </c>
      <c r="M52" s="36">
        <v>150</v>
      </c>
      <c r="N52" s="5">
        <f t="shared" si="7"/>
        <v>11250</v>
      </c>
      <c r="O52" s="5">
        <v>0</v>
      </c>
      <c r="P52" s="5">
        <f t="shared" si="8"/>
        <v>11250</v>
      </c>
      <c r="Q52" s="65" t="s">
        <v>126</v>
      </c>
      <c r="R52" s="4" t="s">
        <v>1094</v>
      </c>
      <c r="S52" s="4"/>
    </row>
    <row r="53" spans="1:19" x14ac:dyDescent="0.2">
      <c r="A53" s="100">
        <v>66930</v>
      </c>
      <c r="B53" s="178">
        <f t="shared" si="5"/>
        <v>46217</v>
      </c>
      <c r="C53" s="4" t="s">
        <v>1110</v>
      </c>
      <c r="D53" s="4" t="s">
        <v>1106</v>
      </c>
      <c r="E53" s="148" t="s">
        <v>8835</v>
      </c>
      <c r="F53" s="4" t="s">
        <v>1092</v>
      </c>
      <c r="G53" s="41">
        <v>0</v>
      </c>
      <c r="H53" s="41">
        <v>0</v>
      </c>
      <c r="I53" s="5">
        <v>0</v>
      </c>
      <c r="J53" s="4" t="s">
        <v>1093</v>
      </c>
      <c r="K53" s="5">
        <v>75</v>
      </c>
      <c r="L53" s="5">
        <f t="shared" si="6"/>
        <v>75</v>
      </c>
      <c r="M53" s="36">
        <v>110</v>
      </c>
      <c r="N53" s="5">
        <f t="shared" si="7"/>
        <v>8250</v>
      </c>
      <c r="O53" s="5">
        <v>0</v>
      </c>
      <c r="P53" s="5">
        <f t="shared" si="8"/>
        <v>8250</v>
      </c>
      <c r="Q53" s="65" t="s">
        <v>126</v>
      </c>
      <c r="R53" s="4" t="s">
        <v>1094</v>
      </c>
      <c r="S53" s="4"/>
    </row>
    <row r="54" spans="1:19" x14ac:dyDescent="0.2">
      <c r="A54" s="100">
        <v>66931</v>
      </c>
      <c r="B54" s="178">
        <f t="shared" si="5"/>
        <v>46218</v>
      </c>
      <c r="C54" s="4" t="s">
        <v>1111</v>
      </c>
      <c r="D54" s="4" t="s">
        <v>1106</v>
      </c>
      <c r="E54" s="148" t="s">
        <v>8835</v>
      </c>
      <c r="F54" s="4" t="s">
        <v>1092</v>
      </c>
      <c r="G54" s="41">
        <v>0</v>
      </c>
      <c r="H54" s="41">
        <v>0</v>
      </c>
      <c r="I54" s="5">
        <v>0</v>
      </c>
      <c r="J54" s="4" t="s">
        <v>1093</v>
      </c>
      <c r="K54" s="5">
        <v>75</v>
      </c>
      <c r="L54" s="5">
        <f t="shared" si="6"/>
        <v>75</v>
      </c>
      <c r="M54" s="36">
        <v>40</v>
      </c>
      <c r="N54" s="5">
        <f t="shared" si="7"/>
        <v>3000</v>
      </c>
      <c r="O54" s="5">
        <v>0</v>
      </c>
      <c r="P54" s="5">
        <f t="shared" si="8"/>
        <v>3000</v>
      </c>
      <c r="Q54" s="65" t="s">
        <v>126</v>
      </c>
      <c r="R54" s="4" t="s">
        <v>1094</v>
      </c>
      <c r="S54" s="4"/>
    </row>
    <row r="55" spans="1:19" x14ac:dyDescent="0.2">
      <c r="A55" s="151" t="s">
        <v>93</v>
      </c>
      <c r="B55" s="178">
        <f t="shared" si="5"/>
        <v>46219</v>
      </c>
      <c r="C55" s="4" t="s">
        <v>1112</v>
      </c>
      <c r="D55" s="4" t="s">
        <v>1106</v>
      </c>
      <c r="E55" s="148" t="s">
        <v>8835</v>
      </c>
      <c r="F55" s="4" t="s">
        <v>1092</v>
      </c>
      <c r="G55" s="41">
        <v>0</v>
      </c>
      <c r="H55" s="41">
        <v>0</v>
      </c>
      <c r="I55" s="5">
        <v>0</v>
      </c>
      <c r="J55" s="4" t="s">
        <v>1093</v>
      </c>
      <c r="K55" s="5">
        <v>75</v>
      </c>
      <c r="L55" s="5">
        <f t="shared" si="6"/>
        <v>75</v>
      </c>
      <c r="M55" s="36">
        <v>70</v>
      </c>
      <c r="N55" s="5">
        <f t="shared" si="7"/>
        <v>5250</v>
      </c>
      <c r="O55" s="5">
        <v>0</v>
      </c>
      <c r="P55" s="5">
        <f t="shared" si="8"/>
        <v>5250</v>
      </c>
      <c r="Q55" s="65" t="s">
        <v>126</v>
      </c>
      <c r="R55" s="4" t="s">
        <v>1094</v>
      </c>
      <c r="S55" s="4"/>
    </row>
    <row r="56" spans="1:19" x14ac:dyDescent="0.2">
      <c r="A56" s="151">
        <v>66933</v>
      </c>
      <c r="B56" s="178">
        <f t="shared" si="5"/>
        <v>46221</v>
      </c>
      <c r="C56" s="4" t="s">
        <v>1113</v>
      </c>
      <c r="D56" s="4" t="s">
        <v>1106</v>
      </c>
      <c r="E56" s="148" t="s">
        <v>8835</v>
      </c>
      <c r="F56" s="4" t="s">
        <v>1092</v>
      </c>
      <c r="G56" s="41">
        <v>0</v>
      </c>
      <c r="H56" s="41">
        <v>0</v>
      </c>
      <c r="I56" s="5">
        <v>0</v>
      </c>
      <c r="J56" s="4" t="s">
        <v>1093</v>
      </c>
      <c r="K56" s="5">
        <v>75</v>
      </c>
      <c r="L56" s="5">
        <f t="shared" si="6"/>
        <v>75</v>
      </c>
      <c r="M56" s="36">
        <v>70</v>
      </c>
      <c r="N56" s="5">
        <f t="shared" si="7"/>
        <v>5250</v>
      </c>
      <c r="O56" s="5">
        <v>0</v>
      </c>
      <c r="P56" s="5">
        <f t="shared" si="8"/>
        <v>5250</v>
      </c>
      <c r="Q56" s="65" t="s">
        <v>126</v>
      </c>
      <c r="R56" s="4" t="s">
        <v>1094</v>
      </c>
      <c r="S56" s="4"/>
    </row>
    <row r="57" spans="1:19" x14ac:dyDescent="0.2">
      <c r="A57" s="151">
        <v>66949</v>
      </c>
      <c r="B57" s="178">
        <f t="shared" si="5"/>
        <v>46237</v>
      </c>
      <c r="C57" s="4" t="s">
        <v>1114</v>
      </c>
      <c r="D57" s="4" t="s">
        <v>1106</v>
      </c>
      <c r="E57" s="148" t="s">
        <v>8835</v>
      </c>
      <c r="F57" s="4" t="s">
        <v>1092</v>
      </c>
      <c r="G57" s="41">
        <v>0</v>
      </c>
      <c r="H57" s="41">
        <v>0</v>
      </c>
      <c r="I57" s="5">
        <v>0</v>
      </c>
      <c r="J57" s="4" t="s">
        <v>1093</v>
      </c>
      <c r="K57" s="5">
        <v>80</v>
      </c>
      <c r="L57" s="5">
        <f t="shared" si="6"/>
        <v>80</v>
      </c>
      <c r="M57" s="36">
        <v>80</v>
      </c>
      <c r="N57" s="5">
        <f t="shared" si="7"/>
        <v>6400</v>
      </c>
      <c r="O57" s="5">
        <v>0</v>
      </c>
      <c r="P57" s="5">
        <f t="shared" si="8"/>
        <v>6400</v>
      </c>
      <c r="Q57" s="65" t="s">
        <v>126</v>
      </c>
      <c r="R57" s="4" t="s">
        <v>1094</v>
      </c>
      <c r="S57" s="4"/>
    </row>
    <row r="58" spans="1:19" x14ac:dyDescent="0.2">
      <c r="A58" s="151">
        <v>66950</v>
      </c>
      <c r="B58" s="178">
        <f t="shared" si="5"/>
        <v>46238</v>
      </c>
      <c r="C58" s="4" t="s">
        <v>1114</v>
      </c>
      <c r="D58" s="4" t="s">
        <v>1106</v>
      </c>
      <c r="E58" s="148" t="s">
        <v>8835</v>
      </c>
      <c r="F58" s="4" t="s">
        <v>1092</v>
      </c>
      <c r="G58" s="41">
        <v>0</v>
      </c>
      <c r="H58" s="41">
        <v>0</v>
      </c>
      <c r="I58" s="5">
        <v>0</v>
      </c>
      <c r="J58" s="4" t="s">
        <v>1093</v>
      </c>
      <c r="K58" s="5">
        <v>80</v>
      </c>
      <c r="L58" s="5">
        <f t="shared" si="6"/>
        <v>80</v>
      </c>
      <c r="M58" s="36">
        <v>60</v>
      </c>
      <c r="N58" s="5">
        <f t="shared" si="7"/>
        <v>4800</v>
      </c>
      <c r="O58" s="5">
        <v>0</v>
      </c>
      <c r="P58" s="5">
        <f t="shared" si="8"/>
        <v>4800</v>
      </c>
      <c r="Q58" s="65" t="s">
        <v>126</v>
      </c>
      <c r="R58" s="4" t="s">
        <v>1094</v>
      </c>
      <c r="S58" s="4"/>
    </row>
    <row r="59" spans="1:19" x14ac:dyDescent="0.2">
      <c r="A59" s="151">
        <v>66951</v>
      </c>
      <c r="B59" s="178">
        <f t="shared" si="5"/>
        <v>46239</v>
      </c>
      <c r="C59" s="4" t="s">
        <v>1114</v>
      </c>
      <c r="D59" s="4" t="s">
        <v>1106</v>
      </c>
      <c r="E59" s="148" t="s">
        <v>8835</v>
      </c>
      <c r="F59" s="4" t="s">
        <v>1092</v>
      </c>
      <c r="G59" s="41">
        <v>0</v>
      </c>
      <c r="H59" s="41">
        <v>0</v>
      </c>
      <c r="I59" s="5">
        <v>0</v>
      </c>
      <c r="J59" s="4" t="s">
        <v>1093</v>
      </c>
      <c r="K59" s="5">
        <v>80</v>
      </c>
      <c r="L59" s="5">
        <f t="shared" si="6"/>
        <v>80</v>
      </c>
      <c r="M59" s="36">
        <v>120</v>
      </c>
      <c r="N59" s="5">
        <f t="shared" si="7"/>
        <v>9600</v>
      </c>
      <c r="O59" s="5">
        <v>0</v>
      </c>
      <c r="P59" s="5">
        <f t="shared" si="8"/>
        <v>9600</v>
      </c>
      <c r="Q59" s="65" t="s">
        <v>126</v>
      </c>
      <c r="R59" s="4" t="s">
        <v>1094</v>
      </c>
      <c r="S59" s="4"/>
    </row>
    <row r="60" spans="1:19" x14ac:dyDescent="0.2">
      <c r="A60" s="151">
        <v>66952</v>
      </c>
      <c r="B60" s="178">
        <f t="shared" si="5"/>
        <v>46240</v>
      </c>
      <c r="C60" s="4" t="s">
        <v>1114</v>
      </c>
      <c r="D60" s="4" t="s">
        <v>1106</v>
      </c>
      <c r="E60" s="148" t="s">
        <v>8835</v>
      </c>
      <c r="F60" s="4" t="s">
        <v>1092</v>
      </c>
      <c r="G60" s="41">
        <v>0</v>
      </c>
      <c r="H60" s="41">
        <v>0</v>
      </c>
      <c r="I60" s="5">
        <v>0</v>
      </c>
      <c r="J60" s="4" t="s">
        <v>1093</v>
      </c>
      <c r="K60" s="5">
        <v>80</v>
      </c>
      <c r="L60" s="5">
        <f t="shared" si="6"/>
        <v>80</v>
      </c>
      <c r="M60" s="36">
        <v>120</v>
      </c>
      <c r="N60" s="5">
        <f t="shared" si="7"/>
        <v>9600</v>
      </c>
      <c r="O60" s="5">
        <v>0</v>
      </c>
      <c r="P60" s="5">
        <f t="shared" si="8"/>
        <v>9600</v>
      </c>
      <c r="Q60" s="65" t="s">
        <v>126</v>
      </c>
      <c r="R60" s="4" t="s">
        <v>1094</v>
      </c>
      <c r="S60" s="4"/>
    </row>
    <row r="61" spans="1:19" x14ac:dyDescent="0.2">
      <c r="A61" s="151">
        <v>66953</v>
      </c>
      <c r="B61" s="178">
        <f t="shared" si="5"/>
        <v>46241</v>
      </c>
      <c r="C61" s="4" t="s">
        <v>1114</v>
      </c>
      <c r="D61" s="4" t="s">
        <v>1106</v>
      </c>
      <c r="E61" s="148" t="s">
        <v>8835</v>
      </c>
      <c r="F61" s="4" t="s">
        <v>1092</v>
      </c>
      <c r="G61" s="41">
        <v>0</v>
      </c>
      <c r="H61" s="41">
        <v>0</v>
      </c>
      <c r="I61" s="5">
        <v>0</v>
      </c>
      <c r="J61" s="4" t="s">
        <v>1093</v>
      </c>
      <c r="K61" s="5">
        <v>80</v>
      </c>
      <c r="L61" s="5">
        <f t="shared" si="6"/>
        <v>80</v>
      </c>
      <c r="M61" s="36">
        <v>80</v>
      </c>
      <c r="N61" s="5">
        <f t="shared" si="7"/>
        <v>6400</v>
      </c>
      <c r="O61" s="5">
        <v>0</v>
      </c>
      <c r="P61" s="5">
        <f t="shared" si="8"/>
        <v>6400</v>
      </c>
      <c r="Q61" s="65" t="s">
        <v>126</v>
      </c>
      <c r="R61" s="4" t="s">
        <v>1094</v>
      </c>
      <c r="S61" s="4"/>
    </row>
    <row r="62" spans="1:19" x14ac:dyDescent="0.2">
      <c r="A62" s="151">
        <v>66957</v>
      </c>
      <c r="B62" s="178">
        <f t="shared" si="5"/>
        <v>46245</v>
      </c>
      <c r="C62" s="4" t="s">
        <v>1114</v>
      </c>
      <c r="D62" s="4" t="s">
        <v>1106</v>
      </c>
      <c r="E62" s="148" t="s">
        <v>8835</v>
      </c>
      <c r="F62" s="4" t="s">
        <v>1092</v>
      </c>
      <c r="G62" s="41">
        <v>0</v>
      </c>
      <c r="H62" s="41">
        <v>0</v>
      </c>
      <c r="I62" s="5">
        <v>0</v>
      </c>
      <c r="J62" s="4" t="s">
        <v>1093</v>
      </c>
      <c r="K62" s="5">
        <v>80</v>
      </c>
      <c r="L62" s="5">
        <f t="shared" si="6"/>
        <v>80</v>
      </c>
      <c r="M62" s="36">
        <v>120</v>
      </c>
      <c r="N62" s="5">
        <f t="shared" si="7"/>
        <v>9600</v>
      </c>
      <c r="O62" s="5">
        <v>0</v>
      </c>
      <c r="P62" s="5">
        <f t="shared" si="8"/>
        <v>9600</v>
      </c>
      <c r="Q62" s="65" t="s">
        <v>126</v>
      </c>
      <c r="R62" s="4" t="s">
        <v>1094</v>
      </c>
      <c r="S62" s="4"/>
    </row>
    <row r="63" spans="1:19" x14ac:dyDescent="0.2">
      <c r="A63" s="151">
        <v>66958</v>
      </c>
      <c r="B63" s="178">
        <f t="shared" si="5"/>
        <v>46246</v>
      </c>
      <c r="C63" s="4" t="s">
        <v>1114</v>
      </c>
      <c r="D63" s="4" t="s">
        <v>1106</v>
      </c>
      <c r="E63" s="148" t="s">
        <v>8835</v>
      </c>
      <c r="F63" s="4" t="s">
        <v>1092</v>
      </c>
      <c r="G63" s="41">
        <v>0</v>
      </c>
      <c r="H63" s="41">
        <v>0</v>
      </c>
      <c r="I63" s="5">
        <v>0</v>
      </c>
      <c r="J63" s="4" t="s">
        <v>1093</v>
      </c>
      <c r="K63" s="5">
        <v>80</v>
      </c>
      <c r="L63" s="5">
        <f t="shared" si="6"/>
        <v>80</v>
      </c>
      <c r="M63" s="36">
        <v>80</v>
      </c>
      <c r="N63" s="5">
        <f t="shared" si="7"/>
        <v>6400</v>
      </c>
      <c r="O63" s="5">
        <v>0</v>
      </c>
      <c r="P63" s="5">
        <f t="shared" si="8"/>
        <v>6400</v>
      </c>
      <c r="Q63" s="65" t="s">
        <v>126</v>
      </c>
      <c r="R63" s="4" t="s">
        <v>1094</v>
      </c>
      <c r="S63" s="4"/>
    </row>
    <row r="64" spans="1:19" x14ac:dyDescent="0.2">
      <c r="A64" s="100">
        <v>66959</v>
      </c>
      <c r="B64" s="178">
        <f t="shared" si="5"/>
        <v>46247</v>
      </c>
      <c r="C64" s="4" t="s">
        <v>1114</v>
      </c>
      <c r="D64" s="4" t="s">
        <v>1106</v>
      </c>
      <c r="E64" s="148" t="s">
        <v>8835</v>
      </c>
      <c r="F64" s="4" t="s">
        <v>1092</v>
      </c>
      <c r="G64" s="41">
        <v>0</v>
      </c>
      <c r="H64" s="41">
        <v>0</v>
      </c>
      <c r="I64" s="5">
        <v>0</v>
      </c>
      <c r="J64" s="4" t="s">
        <v>1093</v>
      </c>
      <c r="K64" s="5">
        <v>80</v>
      </c>
      <c r="L64" s="5">
        <f t="shared" si="6"/>
        <v>80</v>
      </c>
      <c r="M64" s="36">
        <v>120</v>
      </c>
      <c r="N64" s="5">
        <f t="shared" si="7"/>
        <v>9600</v>
      </c>
      <c r="O64" s="5">
        <v>0</v>
      </c>
      <c r="P64" s="5">
        <f t="shared" si="8"/>
        <v>9600</v>
      </c>
      <c r="Q64" s="4" t="s">
        <v>126</v>
      </c>
      <c r="R64" s="4" t="s">
        <v>1094</v>
      </c>
      <c r="S64" s="4"/>
    </row>
    <row r="65" spans="1:19" x14ac:dyDescent="0.2">
      <c r="A65" s="151">
        <v>66960</v>
      </c>
      <c r="B65" s="178">
        <f t="shared" si="5"/>
        <v>46248</v>
      </c>
      <c r="C65" s="4" t="s">
        <v>1114</v>
      </c>
      <c r="D65" s="4" t="s">
        <v>1106</v>
      </c>
      <c r="E65" s="148" t="s">
        <v>8835</v>
      </c>
      <c r="F65" s="4" t="s">
        <v>1092</v>
      </c>
      <c r="G65" s="41">
        <v>0</v>
      </c>
      <c r="H65" s="41">
        <v>0</v>
      </c>
      <c r="I65" s="5">
        <v>0</v>
      </c>
      <c r="J65" s="4" t="s">
        <v>1093</v>
      </c>
      <c r="K65" s="5">
        <v>80</v>
      </c>
      <c r="L65" s="5">
        <f t="shared" si="6"/>
        <v>80</v>
      </c>
      <c r="M65" s="36">
        <v>80</v>
      </c>
      <c r="N65" s="5">
        <f t="shared" si="7"/>
        <v>6400</v>
      </c>
      <c r="O65" s="5">
        <v>0</v>
      </c>
      <c r="P65" s="5">
        <f t="shared" si="8"/>
        <v>6400</v>
      </c>
      <c r="Q65" s="65" t="s">
        <v>126</v>
      </c>
      <c r="R65" s="4" t="s">
        <v>1094</v>
      </c>
      <c r="S65" s="4"/>
    </row>
    <row r="66" spans="1:19" x14ac:dyDescent="0.2">
      <c r="A66" s="151">
        <v>66961</v>
      </c>
      <c r="B66" s="178">
        <f t="shared" si="5"/>
        <v>46249</v>
      </c>
      <c r="C66" s="4" t="s">
        <v>1114</v>
      </c>
      <c r="D66" s="4" t="s">
        <v>1106</v>
      </c>
      <c r="E66" s="148" t="s">
        <v>8835</v>
      </c>
      <c r="F66" s="4" t="s">
        <v>1092</v>
      </c>
      <c r="G66" s="41">
        <v>0</v>
      </c>
      <c r="H66" s="41">
        <v>0</v>
      </c>
      <c r="I66" s="5">
        <v>0</v>
      </c>
      <c r="J66" s="4" t="s">
        <v>1093</v>
      </c>
      <c r="K66" s="5">
        <v>80</v>
      </c>
      <c r="L66" s="5">
        <f t="shared" si="6"/>
        <v>80</v>
      </c>
      <c r="M66" s="36">
        <v>80</v>
      </c>
      <c r="N66" s="5">
        <f t="shared" si="7"/>
        <v>6400</v>
      </c>
      <c r="O66" s="5">
        <v>0</v>
      </c>
      <c r="P66" s="5">
        <f t="shared" si="8"/>
        <v>6400</v>
      </c>
      <c r="Q66" s="65" t="s">
        <v>126</v>
      </c>
      <c r="R66" s="4" t="s">
        <v>1094</v>
      </c>
      <c r="S66" s="4"/>
    </row>
    <row r="67" spans="1:19" x14ac:dyDescent="0.2">
      <c r="A67" s="100" t="s">
        <v>59</v>
      </c>
      <c r="B67" s="178">
        <f t="shared" si="5"/>
        <v>46250</v>
      </c>
      <c r="C67" s="4" t="s">
        <v>1114</v>
      </c>
      <c r="D67" s="4" t="s">
        <v>1106</v>
      </c>
      <c r="E67" s="148" t="s">
        <v>8835</v>
      </c>
      <c r="F67" s="4" t="s">
        <v>1092</v>
      </c>
      <c r="G67" s="41">
        <v>0</v>
      </c>
      <c r="H67" s="41">
        <v>0</v>
      </c>
      <c r="I67" s="5">
        <v>0</v>
      </c>
      <c r="J67" s="4" t="s">
        <v>1093</v>
      </c>
      <c r="K67" s="5">
        <v>80</v>
      </c>
      <c r="L67" s="5">
        <f t="shared" si="6"/>
        <v>80</v>
      </c>
      <c r="M67" s="36">
        <v>80</v>
      </c>
      <c r="N67" s="5">
        <f t="shared" si="7"/>
        <v>6400</v>
      </c>
      <c r="O67" s="5">
        <v>0</v>
      </c>
      <c r="P67" s="5">
        <f t="shared" si="8"/>
        <v>6400</v>
      </c>
      <c r="Q67" s="65" t="s">
        <v>126</v>
      </c>
      <c r="R67" s="4" t="s">
        <v>1094</v>
      </c>
      <c r="S67" s="4"/>
    </row>
    <row r="68" spans="1:19" x14ac:dyDescent="0.2">
      <c r="A68" s="151">
        <v>66963</v>
      </c>
      <c r="B68" s="178">
        <f t="shared" si="5"/>
        <v>46252</v>
      </c>
      <c r="C68" s="4" t="s">
        <v>1114</v>
      </c>
      <c r="D68" s="4" t="s">
        <v>1106</v>
      </c>
      <c r="E68" s="148" t="s">
        <v>8835</v>
      </c>
      <c r="F68" s="4" t="s">
        <v>1092</v>
      </c>
      <c r="G68" s="41">
        <v>0</v>
      </c>
      <c r="H68" s="41">
        <v>0</v>
      </c>
      <c r="I68" s="5">
        <v>0</v>
      </c>
      <c r="J68" s="4" t="s">
        <v>1093</v>
      </c>
      <c r="K68" s="5">
        <v>80</v>
      </c>
      <c r="L68" s="5">
        <f t="shared" si="6"/>
        <v>80</v>
      </c>
      <c r="M68" s="36">
        <v>80</v>
      </c>
      <c r="N68" s="5">
        <f t="shared" si="7"/>
        <v>6400</v>
      </c>
      <c r="O68" s="5">
        <v>0</v>
      </c>
      <c r="P68" s="5">
        <f t="shared" si="8"/>
        <v>6400</v>
      </c>
      <c r="Q68" s="65" t="s">
        <v>126</v>
      </c>
      <c r="R68" s="4" t="s">
        <v>1094</v>
      </c>
      <c r="S68" s="4"/>
    </row>
    <row r="69" spans="1:19" x14ac:dyDescent="0.2">
      <c r="A69" s="100">
        <v>66964</v>
      </c>
      <c r="B69" s="178">
        <f t="shared" si="5"/>
        <v>46253</v>
      </c>
      <c r="C69" s="4" t="s">
        <v>1114</v>
      </c>
      <c r="D69" s="4" t="s">
        <v>1106</v>
      </c>
      <c r="E69" s="148" t="s">
        <v>8835</v>
      </c>
      <c r="F69" s="4" t="s">
        <v>1092</v>
      </c>
      <c r="G69" s="41">
        <v>0</v>
      </c>
      <c r="H69" s="41">
        <v>0</v>
      </c>
      <c r="I69" s="5">
        <v>0</v>
      </c>
      <c r="J69" s="4" t="s">
        <v>1093</v>
      </c>
      <c r="K69" s="5">
        <v>80</v>
      </c>
      <c r="L69" s="5">
        <f t="shared" si="6"/>
        <v>80</v>
      </c>
      <c r="M69" s="36">
        <v>80</v>
      </c>
      <c r="N69" s="5">
        <f t="shared" si="7"/>
        <v>6400</v>
      </c>
      <c r="O69" s="5">
        <v>0</v>
      </c>
      <c r="P69" s="5">
        <f t="shared" si="8"/>
        <v>6400</v>
      </c>
      <c r="Q69" s="65" t="s">
        <v>126</v>
      </c>
      <c r="R69" s="4" t="s">
        <v>1094</v>
      </c>
      <c r="S69" s="4"/>
    </row>
    <row r="70" spans="1:19" x14ac:dyDescent="0.2">
      <c r="A70" s="100">
        <v>66965</v>
      </c>
      <c r="B70" s="178">
        <f t="shared" si="5"/>
        <v>46254</v>
      </c>
      <c r="C70" s="4" t="s">
        <v>1114</v>
      </c>
      <c r="D70" s="4" t="s">
        <v>1106</v>
      </c>
      <c r="E70" s="148" t="s">
        <v>8835</v>
      </c>
      <c r="F70" s="4" t="s">
        <v>1092</v>
      </c>
      <c r="G70" s="41">
        <v>0</v>
      </c>
      <c r="H70" s="41">
        <v>0</v>
      </c>
      <c r="I70" s="5">
        <v>0</v>
      </c>
      <c r="J70" s="4" t="s">
        <v>1093</v>
      </c>
      <c r="K70" s="5">
        <v>80</v>
      </c>
      <c r="L70" s="5">
        <f t="shared" si="6"/>
        <v>80</v>
      </c>
      <c r="M70" s="36">
        <v>80</v>
      </c>
      <c r="N70" s="5">
        <f t="shared" si="7"/>
        <v>6400</v>
      </c>
      <c r="O70" s="5">
        <v>0</v>
      </c>
      <c r="P70" s="5">
        <f t="shared" si="8"/>
        <v>6400</v>
      </c>
      <c r="Q70" s="65" t="s">
        <v>126</v>
      </c>
      <c r="R70" s="4" t="s">
        <v>1094</v>
      </c>
      <c r="S70" s="4"/>
    </row>
    <row r="71" spans="1:19" x14ac:dyDescent="0.2">
      <c r="A71" s="100">
        <v>66966</v>
      </c>
      <c r="B71" s="178">
        <f t="shared" si="5"/>
        <v>46255</v>
      </c>
      <c r="C71" s="4" t="s">
        <v>1114</v>
      </c>
      <c r="D71" s="4" t="s">
        <v>1106</v>
      </c>
      <c r="E71" s="148" t="s">
        <v>8835</v>
      </c>
      <c r="F71" s="4" t="s">
        <v>1092</v>
      </c>
      <c r="G71" s="41">
        <v>0</v>
      </c>
      <c r="H71" s="41">
        <v>0</v>
      </c>
      <c r="I71" s="5">
        <v>0</v>
      </c>
      <c r="J71" s="4" t="s">
        <v>1093</v>
      </c>
      <c r="K71" s="5">
        <v>80</v>
      </c>
      <c r="L71" s="5">
        <f t="shared" si="6"/>
        <v>80</v>
      </c>
      <c r="M71" s="36">
        <v>80</v>
      </c>
      <c r="N71" s="5">
        <f t="shared" si="7"/>
        <v>6400</v>
      </c>
      <c r="O71" s="5">
        <v>0</v>
      </c>
      <c r="P71" s="5">
        <f t="shared" si="8"/>
        <v>6400</v>
      </c>
      <c r="Q71" s="4" t="s">
        <v>126</v>
      </c>
      <c r="R71" s="4" t="s">
        <v>1094</v>
      </c>
      <c r="S71" s="4"/>
    </row>
    <row r="72" spans="1:19" x14ac:dyDescent="0.2">
      <c r="A72" s="100">
        <v>66967</v>
      </c>
      <c r="B72" s="178">
        <f t="shared" si="5"/>
        <v>46256</v>
      </c>
      <c r="C72" s="4" t="s">
        <v>1114</v>
      </c>
      <c r="D72" s="4" t="s">
        <v>1106</v>
      </c>
      <c r="E72" s="148" t="s">
        <v>8835</v>
      </c>
      <c r="F72" s="4" t="s">
        <v>1092</v>
      </c>
      <c r="G72" s="41">
        <v>0</v>
      </c>
      <c r="H72" s="41">
        <v>0</v>
      </c>
      <c r="I72" s="5">
        <v>0</v>
      </c>
      <c r="J72" s="4" t="s">
        <v>1093</v>
      </c>
      <c r="K72" s="5">
        <v>80</v>
      </c>
      <c r="L72" s="5">
        <f t="shared" si="6"/>
        <v>80</v>
      </c>
      <c r="M72" s="36">
        <v>120</v>
      </c>
      <c r="N72" s="5">
        <f t="shared" si="7"/>
        <v>9600</v>
      </c>
      <c r="O72" s="5">
        <v>0</v>
      </c>
      <c r="P72" s="5">
        <f t="shared" si="8"/>
        <v>9600</v>
      </c>
      <c r="Q72" s="4" t="s">
        <v>126</v>
      </c>
      <c r="R72" s="4" t="s">
        <v>1094</v>
      </c>
      <c r="S72" s="4"/>
    </row>
    <row r="73" spans="1:19" x14ac:dyDescent="0.2">
      <c r="A73" s="100">
        <v>66968</v>
      </c>
      <c r="B73" s="178">
        <f t="shared" si="5"/>
        <v>46257</v>
      </c>
      <c r="C73" s="4" t="s">
        <v>1114</v>
      </c>
      <c r="D73" s="4" t="s">
        <v>1106</v>
      </c>
      <c r="E73" s="148" t="s">
        <v>8835</v>
      </c>
      <c r="F73" s="4" t="s">
        <v>1092</v>
      </c>
      <c r="G73" s="41">
        <v>0</v>
      </c>
      <c r="H73" s="41">
        <v>0</v>
      </c>
      <c r="I73" s="5">
        <v>0</v>
      </c>
      <c r="J73" s="4" t="s">
        <v>1093</v>
      </c>
      <c r="K73" s="5">
        <v>80</v>
      </c>
      <c r="L73" s="5">
        <f t="shared" si="6"/>
        <v>80</v>
      </c>
      <c r="M73" s="36">
        <v>120</v>
      </c>
      <c r="N73" s="5">
        <f t="shared" si="7"/>
        <v>9600</v>
      </c>
      <c r="O73" s="5">
        <v>0</v>
      </c>
      <c r="P73" s="5">
        <f t="shared" si="8"/>
        <v>9600</v>
      </c>
      <c r="Q73" s="4" t="s">
        <v>126</v>
      </c>
      <c r="R73" s="4" t="s">
        <v>1094</v>
      </c>
      <c r="S73" s="4"/>
    </row>
    <row r="74" spans="1:19" x14ac:dyDescent="0.2">
      <c r="A74" s="100">
        <v>66969</v>
      </c>
      <c r="B74" s="178">
        <f t="shared" si="5"/>
        <v>46258</v>
      </c>
      <c r="C74" s="4" t="s">
        <v>1114</v>
      </c>
      <c r="D74" s="4" t="s">
        <v>1106</v>
      </c>
      <c r="E74" s="148" t="s">
        <v>8835</v>
      </c>
      <c r="F74" s="4" t="s">
        <v>1092</v>
      </c>
      <c r="G74" s="41">
        <v>0</v>
      </c>
      <c r="H74" s="41">
        <v>0</v>
      </c>
      <c r="I74" s="5">
        <v>0</v>
      </c>
      <c r="J74" s="4" t="s">
        <v>1093</v>
      </c>
      <c r="K74" s="5">
        <v>80</v>
      </c>
      <c r="L74" s="5">
        <f t="shared" si="6"/>
        <v>80</v>
      </c>
      <c r="M74" s="36">
        <v>80</v>
      </c>
      <c r="N74" s="5">
        <f t="shared" si="7"/>
        <v>6400</v>
      </c>
      <c r="O74" s="5">
        <v>0</v>
      </c>
      <c r="P74" s="5">
        <f t="shared" si="8"/>
        <v>6400</v>
      </c>
      <c r="Q74" s="4" t="s">
        <v>126</v>
      </c>
      <c r="R74" s="4" t="s">
        <v>1094</v>
      </c>
      <c r="S74" s="4"/>
    </row>
    <row r="75" spans="1:19" x14ac:dyDescent="0.2">
      <c r="A75" s="100">
        <v>66970</v>
      </c>
      <c r="B75" s="178">
        <f t="shared" si="5"/>
        <v>46259</v>
      </c>
      <c r="C75" s="4" t="s">
        <v>1114</v>
      </c>
      <c r="D75" s="4" t="s">
        <v>1106</v>
      </c>
      <c r="E75" s="148" t="s">
        <v>8835</v>
      </c>
      <c r="F75" s="4" t="s">
        <v>1092</v>
      </c>
      <c r="G75" s="41">
        <v>0</v>
      </c>
      <c r="H75" s="41">
        <v>0</v>
      </c>
      <c r="I75" s="5">
        <v>0</v>
      </c>
      <c r="J75" s="4" t="s">
        <v>1093</v>
      </c>
      <c r="K75" s="5">
        <v>80</v>
      </c>
      <c r="L75" s="5">
        <f t="shared" si="6"/>
        <v>80</v>
      </c>
      <c r="M75" s="36">
        <v>80</v>
      </c>
      <c r="N75" s="5">
        <f t="shared" si="7"/>
        <v>6400</v>
      </c>
      <c r="O75" s="5">
        <v>0</v>
      </c>
      <c r="P75" s="5">
        <f t="shared" si="8"/>
        <v>6400</v>
      </c>
      <c r="Q75" s="4" t="s">
        <v>126</v>
      </c>
      <c r="R75" s="4" t="s">
        <v>1094</v>
      </c>
      <c r="S75" s="4"/>
    </row>
    <row r="76" spans="1:19" x14ac:dyDescent="0.2">
      <c r="A76" s="100">
        <v>66971</v>
      </c>
      <c r="B76" s="178">
        <f t="shared" si="5"/>
        <v>46260</v>
      </c>
      <c r="C76" s="4" t="s">
        <v>1114</v>
      </c>
      <c r="D76" s="4" t="s">
        <v>1106</v>
      </c>
      <c r="E76" s="148" t="s">
        <v>8835</v>
      </c>
      <c r="F76" s="4" t="s">
        <v>1092</v>
      </c>
      <c r="G76" s="41">
        <v>0</v>
      </c>
      <c r="H76" s="41">
        <v>0</v>
      </c>
      <c r="I76" s="5">
        <v>0</v>
      </c>
      <c r="J76" s="4" t="s">
        <v>1093</v>
      </c>
      <c r="K76" s="5">
        <v>80</v>
      </c>
      <c r="L76" s="5">
        <f t="shared" si="6"/>
        <v>80</v>
      </c>
      <c r="M76" s="36">
        <v>80</v>
      </c>
      <c r="N76" s="5">
        <f t="shared" si="7"/>
        <v>6400</v>
      </c>
      <c r="O76" s="5">
        <v>0</v>
      </c>
      <c r="P76" s="5">
        <f t="shared" si="8"/>
        <v>6400</v>
      </c>
      <c r="Q76" s="4" t="s">
        <v>126</v>
      </c>
      <c r="R76" s="4" t="s">
        <v>1094</v>
      </c>
      <c r="S76" s="4"/>
    </row>
    <row r="77" spans="1:19" x14ac:dyDescent="0.2">
      <c r="A77" s="100">
        <v>66972</v>
      </c>
      <c r="B77" s="178">
        <f t="shared" si="5"/>
        <v>46261</v>
      </c>
      <c r="C77" s="4" t="s">
        <v>1114</v>
      </c>
      <c r="D77" s="4" t="s">
        <v>1106</v>
      </c>
      <c r="E77" s="148" t="s">
        <v>8835</v>
      </c>
      <c r="F77" s="4" t="s">
        <v>1092</v>
      </c>
      <c r="G77" s="41">
        <v>0</v>
      </c>
      <c r="H77" s="41">
        <v>0</v>
      </c>
      <c r="I77" s="5">
        <v>0</v>
      </c>
      <c r="J77" s="4" t="s">
        <v>1093</v>
      </c>
      <c r="K77" s="5">
        <v>80</v>
      </c>
      <c r="L77" s="5">
        <f t="shared" si="6"/>
        <v>80</v>
      </c>
      <c r="M77" s="36">
        <v>120</v>
      </c>
      <c r="N77" s="5">
        <f t="shared" si="7"/>
        <v>9600</v>
      </c>
      <c r="O77" s="5">
        <v>0</v>
      </c>
      <c r="P77" s="5">
        <f t="shared" si="8"/>
        <v>9600</v>
      </c>
      <c r="Q77" s="4" t="s">
        <v>126</v>
      </c>
      <c r="R77" s="4" t="s">
        <v>1094</v>
      </c>
      <c r="S77" s="4"/>
    </row>
    <row r="78" spans="1:19" x14ac:dyDescent="0.2">
      <c r="A78" s="100">
        <v>66973</v>
      </c>
      <c r="B78" s="178">
        <f t="shared" si="5"/>
        <v>46262</v>
      </c>
      <c r="C78" s="4" t="s">
        <v>1114</v>
      </c>
      <c r="D78" s="4" t="s">
        <v>1106</v>
      </c>
      <c r="E78" s="148" t="s">
        <v>8835</v>
      </c>
      <c r="F78" s="4" t="s">
        <v>1092</v>
      </c>
      <c r="G78" s="41">
        <v>0</v>
      </c>
      <c r="H78" s="41">
        <v>0</v>
      </c>
      <c r="I78" s="5">
        <v>0</v>
      </c>
      <c r="J78" s="4" t="s">
        <v>1093</v>
      </c>
      <c r="K78" s="5">
        <v>80</v>
      </c>
      <c r="L78" s="5">
        <f t="shared" si="6"/>
        <v>80</v>
      </c>
      <c r="M78" s="36">
        <v>80</v>
      </c>
      <c r="N78" s="5">
        <f t="shared" si="7"/>
        <v>6400</v>
      </c>
      <c r="O78" s="5">
        <v>0</v>
      </c>
      <c r="P78" s="5">
        <f t="shared" si="8"/>
        <v>6400</v>
      </c>
      <c r="Q78" s="4" t="s">
        <v>126</v>
      </c>
      <c r="R78" s="4" t="s">
        <v>1094</v>
      </c>
      <c r="S78" s="4"/>
    </row>
    <row r="79" spans="1:19" x14ac:dyDescent="0.2">
      <c r="A79" s="100">
        <v>66974</v>
      </c>
      <c r="B79" s="178">
        <f t="shared" ref="B79:B173" si="16">IF(A79="","",IF(ISNUMBER(A79),IFERROR(VLOOKUP(TEXT(A79,"yyyy/mm/dd"),BSAD,2,FALSE),""),IFERROR(VLOOKUP(A79,BSAD,2,FALSE),"")))</f>
        <v>46263</v>
      </c>
      <c r="C79" s="4" t="s">
        <v>1114</v>
      </c>
      <c r="D79" s="4" t="s">
        <v>1106</v>
      </c>
      <c r="E79" s="148" t="s">
        <v>8835</v>
      </c>
      <c r="F79" s="4" t="s">
        <v>1092</v>
      </c>
      <c r="G79" s="41">
        <v>0</v>
      </c>
      <c r="H79" s="41">
        <v>0</v>
      </c>
      <c r="I79" s="5">
        <v>0</v>
      </c>
      <c r="J79" s="4" t="s">
        <v>1093</v>
      </c>
      <c r="K79" s="5">
        <v>0</v>
      </c>
      <c r="L79" s="5">
        <f t="shared" ref="L79:L173" si="17">IF($F79="","",IF($J79="FIXED",$K79,($G79*FAT_MULT)+($H79*SNF_MULT)+$I79))</f>
        <v>0</v>
      </c>
      <c r="M79" s="36">
        <v>160</v>
      </c>
      <c r="N79" s="5">
        <f t="shared" ref="N79:N173" si="18">IF($M79="","",$M79*$L79)</f>
        <v>0</v>
      </c>
      <c r="O79" s="5">
        <v>0</v>
      </c>
      <c r="P79" s="5">
        <f t="shared" ref="P79:P173" si="19">IF($M79="","",$N79+$O79)</f>
        <v>0</v>
      </c>
      <c r="Q79" s="4" t="s">
        <v>126</v>
      </c>
      <c r="R79" s="4" t="s">
        <v>1094</v>
      </c>
      <c r="S79" s="4"/>
    </row>
    <row r="80" spans="1:19" x14ac:dyDescent="0.2">
      <c r="A80" s="100">
        <v>66975</v>
      </c>
      <c r="B80" s="178">
        <f t="shared" ref="B80" si="20">IF(A80="","",IF(ISNUMBER(A80),IFERROR(VLOOKUP(TEXT(A80,"yyyy/mm/dd"),BSAD,2,FALSE),""),IFERROR(VLOOKUP(A80,BSAD,2,FALSE),"")))</f>
        <v>46264</v>
      </c>
      <c r="C80" s="4" t="s">
        <v>1114</v>
      </c>
      <c r="D80" s="4" t="s">
        <v>1106</v>
      </c>
      <c r="E80" s="148" t="s">
        <v>8835</v>
      </c>
      <c r="F80" s="4" t="s">
        <v>1092</v>
      </c>
      <c r="G80" s="41">
        <v>0</v>
      </c>
      <c r="H80" s="41">
        <v>0</v>
      </c>
      <c r="I80" s="5">
        <v>0</v>
      </c>
      <c r="J80" s="4" t="s">
        <v>1093</v>
      </c>
      <c r="K80" s="5">
        <v>80</v>
      </c>
      <c r="L80" s="5">
        <f t="shared" si="17"/>
        <v>80</v>
      </c>
      <c r="M80" s="36">
        <v>80</v>
      </c>
      <c r="N80" s="5">
        <f t="shared" si="18"/>
        <v>6400</v>
      </c>
      <c r="O80" s="5">
        <v>0</v>
      </c>
      <c r="P80" s="5">
        <f t="shared" si="19"/>
        <v>6400</v>
      </c>
      <c r="Q80" s="4" t="s">
        <v>126</v>
      </c>
      <c r="R80" s="4" t="s">
        <v>1094</v>
      </c>
      <c r="S80" s="4"/>
    </row>
    <row r="81" spans="1:19" x14ac:dyDescent="0.2">
      <c r="A81" s="100">
        <v>66992</v>
      </c>
      <c r="B81" s="178">
        <f t="shared" si="16"/>
        <v>46281</v>
      </c>
      <c r="C81" s="4" t="s">
        <v>1114</v>
      </c>
      <c r="D81" s="4" t="s">
        <v>1106</v>
      </c>
      <c r="E81" s="148" t="s">
        <v>8835</v>
      </c>
      <c r="F81" s="4" t="s">
        <v>1092</v>
      </c>
      <c r="G81" s="41">
        <v>0</v>
      </c>
      <c r="H81" s="41">
        <v>0</v>
      </c>
      <c r="I81" s="5">
        <v>0</v>
      </c>
      <c r="J81" s="4" t="s">
        <v>1093</v>
      </c>
      <c r="K81" s="5">
        <v>80</v>
      </c>
      <c r="L81" s="5">
        <v>40</v>
      </c>
      <c r="M81" s="36">
        <v>80</v>
      </c>
      <c r="N81" s="5">
        <f t="shared" si="18"/>
        <v>3200</v>
      </c>
      <c r="O81" s="5">
        <v>0</v>
      </c>
      <c r="P81" s="5">
        <f t="shared" si="19"/>
        <v>3200</v>
      </c>
      <c r="Q81" s="4" t="s">
        <v>126</v>
      </c>
      <c r="R81" s="4" t="s">
        <v>1094</v>
      </c>
      <c r="S81" s="4"/>
    </row>
    <row r="82" spans="1:19" x14ac:dyDescent="0.2">
      <c r="A82" s="100">
        <v>66916</v>
      </c>
      <c r="B82" s="178">
        <f t="shared" si="16"/>
        <v>46203</v>
      </c>
      <c r="C82" s="4" t="s">
        <v>1115</v>
      </c>
      <c r="D82" s="4" t="s">
        <v>1116</v>
      </c>
      <c r="E82" s="148" t="s">
        <v>8835</v>
      </c>
      <c r="F82" s="4" t="s">
        <v>131</v>
      </c>
      <c r="G82" s="41">
        <v>4.66</v>
      </c>
      <c r="H82" s="41">
        <v>8.0399999999999991</v>
      </c>
      <c r="I82" s="5">
        <v>2</v>
      </c>
      <c r="J82" s="4" t="s">
        <v>1117</v>
      </c>
      <c r="K82" s="5">
        <v>0</v>
      </c>
      <c r="L82" s="5">
        <f t="shared" si="17"/>
        <v>71.900999999999996</v>
      </c>
      <c r="M82" s="36">
        <v>6.7</v>
      </c>
      <c r="N82" s="5">
        <f t="shared" si="18"/>
        <v>481.73669999999998</v>
      </c>
      <c r="O82" s="5">
        <v>0</v>
      </c>
      <c r="P82" s="5">
        <f t="shared" si="19"/>
        <v>481.73669999999998</v>
      </c>
      <c r="Q82" s="65" t="s">
        <v>126</v>
      </c>
      <c r="R82" s="4" t="s">
        <v>1094</v>
      </c>
      <c r="S82" s="4"/>
    </row>
    <row r="83" spans="1:19" x14ac:dyDescent="0.2">
      <c r="A83" s="100">
        <v>66917</v>
      </c>
      <c r="B83" s="178">
        <f t="shared" si="16"/>
        <v>46204</v>
      </c>
      <c r="C83" s="4" t="s">
        <v>1118</v>
      </c>
      <c r="D83" s="4" t="s">
        <v>1116</v>
      </c>
      <c r="E83" s="148" t="s">
        <v>8835</v>
      </c>
      <c r="F83" s="4" t="s">
        <v>131</v>
      </c>
      <c r="G83" s="41">
        <v>4.5</v>
      </c>
      <c r="H83" s="41">
        <v>8.1999999999999993</v>
      </c>
      <c r="I83" s="5">
        <v>2</v>
      </c>
      <c r="J83" s="4" t="s">
        <v>1117</v>
      </c>
      <c r="K83" s="5">
        <v>0</v>
      </c>
      <c r="L83" s="5">
        <f t="shared" si="17"/>
        <v>71.484999999999999</v>
      </c>
      <c r="M83" s="36">
        <v>2.7</v>
      </c>
      <c r="N83" s="5">
        <f t="shared" si="18"/>
        <v>193.0095</v>
      </c>
      <c r="O83" s="5">
        <v>0</v>
      </c>
      <c r="P83" s="5">
        <f t="shared" si="19"/>
        <v>193.0095</v>
      </c>
      <c r="Q83" s="65" t="s">
        <v>126</v>
      </c>
      <c r="R83" s="4" t="s">
        <v>1094</v>
      </c>
      <c r="S83" s="4"/>
    </row>
    <row r="84" spans="1:19" x14ac:dyDescent="0.2">
      <c r="A84" s="100">
        <v>66918</v>
      </c>
      <c r="B84" s="178">
        <f t="shared" si="16"/>
        <v>46205</v>
      </c>
      <c r="C84" s="4" t="s">
        <v>1119</v>
      </c>
      <c r="D84" s="4" t="s">
        <v>1116</v>
      </c>
      <c r="E84" s="148" t="s">
        <v>8835</v>
      </c>
      <c r="F84" s="4" t="s">
        <v>131</v>
      </c>
      <c r="G84" s="41">
        <v>4.63</v>
      </c>
      <c r="H84" s="41">
        <v>8.07</v>
      </c>
      <c r="I84" s="5">
        <v>2</v>
      </c>
      <c r="J84" s="4" t="s">
        <v>1117</v>
      </c>
      <c r="K84" s="5">
        <v>0</v>
      </c>
      <c r="L84" s="5">
        <f t="shared" si="17"/>
        <v>71.823000000000008</v>
      </c>
      <c r="M84" s="36">
        <v>6.2</v>
      </c>
      <c r="N84" s="5">
        <f t="shared" si="18"/>
        <v>445.30260000000004</v>
      </c>
      <c r="O84" s="5">
        <v>0</v>
      </c>
      <c r="P84" s="5">
        <f t="shared" si="19"/>
        <v>445.30260000000004</v>
      </c>
      <c r="Q84" s="65" t="s">
        <v>126</v>
      </c>
      <c r="R84" s="4" t="s">
        <v>1094</v>
      </c>
      <c r="S84" s="4"/>
    </row>
    <row r="85" spans="1:19" x14ac:dyDescent="0.2">
      <c r="A85" s="100">
        <v>66919</v>
      </c>
      <c r="B85" s="178">
        <f t="shared" si="16"/>
        <v>46206</v>
      </c>
      <c r="C85" s="4" t="s">
        <v>1120</v>
      </c>
      <c r="D85" s="4" t="s">
        <v>1116</v>
      </c>
      <c r="E85" s="148" t="s">
        <v>8835</v>
      </c>
      <c r="F85" s="4" t="s">
        <v>131</v>
      </c>
      <c r="G85" s="41">
        <v>4.74</v>
      </c>
      <c r="H85" s="41">
        <v>8</v>
      </c>
      <c r="I85" s="5">
        <v>2</v>
      </c>
      <c r="J85" s="4" t="s">
        <v>1117</v>
      </c>
      <c r="K85" s="5">
        <v>0</v>
      </c>
      <c r="L85" s="5">
        <f t="shared" si="17"/>
        <v>72.290999999999997</v>
      </c>
      <c r="M85" s="36">
        <v>6.1</v>
      </c>
      <c r="N85" s="5">
        <f t="shared" si="18"/>
        <v>440.97509999999994</v>
      </c>
      <c r="O85" s="5">
        <v>0</v>
      </c>
      <c r="P85" s="5">
        <f t="shared" si="19"/>
        <v>440.97509999999994</v>
      </c>
      <c r="Q85" s="65" t="s">
        <v>126</v>
      </c>
      <c r="R85" s="4" t="s">
        <v>1094</v>
      </c>
      <c r="S85" s="4"/>
    </row>
    <row r="86" spans="1:19" x14ac:dyDescent="0.2">
      <c r="A86" s="100">
        <v>66920</v>
      </c>
      <c r="B86" s="178">
        <f t="shared" si="16"/>
        <v>46207</v>
      </c>
      <c r="C86" s="4" t="s">
        <v>1121</v>
      </c>
      <c r="D86" s="4" t="s">
        <v>1116</v>
      </c>
      <c r="E86" s="148" t="s">
        <v>8835</v>
      </c>
      <c r="F86" s="4" t="s">
        <v>131</v>
      </c>
      <c r="G86" s="41">
        <v>4.6500000000000004</v>
      </c>
      <c r="H86" s="41">
        <v>8.0500000000000007</v>
      </c>
      <c r="I86" s="5">
        <v>2</v>
      </c>
      <c r="J86" s="4" t="s">
        <v>1117</v>
      </c>
      <c r="K86" s="5">
        <v>0</v>
      </c>
      <c r="L86" s="5">
        <f t="shared" si="17"/>
        <v>71.875</v>
      </c>
      <c r="M86" s="36">
        <v>5.5</v>
      </c>
      <c r="N86" s="5">
        <f t="shared" si="18"/>
        <v>395.3125</v>
      </c>
      <c r="O86" s="5">
        <v>0</v>
      </c>
      <c r="P86" s="5">
        <f t="shared" si="19"/>
        <v>395.3125</v>
      </c>
      <c r="Q86" s="65" t="s">
        <v>126</v>
      </c>
      <c r="R86" s="4" t="s">
        <v>1094</v>
      </c>
      <c r="S86" s="4"/>
    </row>
    <row r="87" spans="1:19" x14ac:dyDescent="0.2">
      <c r="A87" s="100">
        <v>66921</v>
      </c>
      <c r="B87" s="178">
        <f t="shared" si="16"/>
        <v>46208</v>
      </c>
      <c r="C87" s="4" t="s">
        <v>1122</v>
      </c>
      <c r="D87" s="4" t="s">
        <v>1116</v>
      </c>
      <c r="E87" s="148" t="s">
        <v>8835</v>
      </c>
      <c r="F87" s="4" t="s">
        <v>131</v>
      </c>
      <c r="G87" s="41">
        <v>4.6500000000000004</v>
      </c>
      <c r="H87" s="41">
        <v>8.0500000000000007</v>
      </c>
      <c r="I87" s="5">
        <v>2</v>
      </c>
      <c r="J87" s="4" t="s">
        <v>1117</v>
      </c>
      <c r="K87" s="5">
        <v>0</v>
      </c>
      <c r="L87" s="5">
        <f t="shared" si="17"/>
        <v>71.875</v>
      </c>
      <c r="M87" s="36">
        <v>5.0999999999999996</v>
      </c>
      <c r="N87" s="5">
        <f t="shared" si="18"/>
        <v>366.5625</v>
      </c>
      <c r="O87" s="5">
        <v>0</v>
      </c>
      <c r="P87" s="5">
        <f t="shared" si="19"/>
        <v>366.5625</v>
      </c>
      <c r="Q87" s="65" t="s">
        <v>126</v>
      </c>
      <c r="R87" s="4" t="s">
        <v>1094</v>
      </c>
      <c r="S87" s="4"/>
    </row>
    <row r="88" spans="1:19" x14ac:dyDescent="0.2">
      <c r="A88" s="100">
        <v>66922</v>
      </c>
      <c r="B88" s="178">
        <f t="shared" si="16"/>
        <v>46209</v>
      </c>
      <c r="C88" s="4" t="s">
        <v>1123</v>
      </c>
      <c r="D88" s="4" t="s">
        <v>1116</v>
      </c>
      <c r="E88" s="148" t="s">
        <v>8835</v>
      </c>
      <c r="F88" s="4" t="s">
        <v>131</v>
      </c>
      <c r="G88" s="41">
        <v>4.6500000000000004</v>
      </c>
      <c r="H88" s="41">
        <v>8</v>
      </c>
      <c r="I88" s="5">
        <v>2</v>
      </c>
      <c r="J88" s="4" t="s">
        <v>1117</v>
      </c>
      <c r="K88" s="5">
        <v>0</v>
      </c>
      <c r="L88" s="5">
        <f t="shared" si="17"/>
        <v>71.647500000000008</v>
      </c>
      <c r="M88" s="36">
        <v>5.6</v>
      </c>
      <c r="N88" s="5">
        <f t="shared" si="18"/>
        <v>401.226</v>
      </c>
      <c r="O88" s="5">
        <v>0</v>
      </c>
      <c r="P88" s="5">
        <f t="shared" si="19"/>
        <v>401.226</v>
      </c>
      <c r="Q88" s="65" t="s">
        <v>126</v>
      </c>
      <c r="R88" s="4" t="s">
        <v>1094</v>
      </c>
      <c r="S88" s="4"/>
    </row>
    <row r="89" spans="1:19" x14ac:dyDescent="0.2">
      <c r="A89" s="100">
        <v>66923</v>
      </c>
      <c r="B89" s="178">
        <f t="shared" si="16"/>
        <v>46210</v>
      </c>
      <c r="C89" s="4" t="s">
        <v>1124</v>
      </c>
      <c r="D89" s="4" t="s">
        <v>1116</v>
      </c>
      <c r="E89" s="148" t="s">
        <v>8835</v>
      </c>
      <c r="F89" s="4" t="s">
        <v>131</v>
      </c>
      <c r="G89" s="41">
        <v>4.6500000000000004</v>
      </c>
      <c r="H89" s="41">
        <v>8.1</v>
      </c>
      <c r="I89" s="5">
        <v>2</v>
      </c>
      <c r="J89" s="4" t="s">
        <v>1117</v>
      </c>
      <c r="K89" s="5">
        <v>0</v>
      </c>
      <c r="L89" s="5">
        <f t="shared" si="17"/>
        <v>72.102499999999992</v>
      </c>
      <c r="M89" s="36">
        <v>6</v>
      </c>
      <c r="N89" s="5">
        <f t="shared" si="18"/>
        <v>432.61499999999995</v>
      </c>
      <c r="O89" s="5">
        <v>0</v>
      </c>
      <c r="P89" s="5">
        <f t="shared" si="19"/>
        <v>432.61499999999995</v>
      </c>
      <c r="Q89" s="65" t="s">
        <v>126</v>
      </c>
      <c r="R89" s="4" t="s">
        <v>1094</v>
      </c>
      <c r="S89" s="4"/>
    </row>
    <row r="90" spans="1:19" x14ac:dyDescent="0.2">
      <c r="A90" s="100">
        <v>66924</v>
      </c>
      <c r="B90" s="178">
        <f t="shared" si="16"/>
        <v>46211</v>
      </c>
      <c r="C90" s="4" t="s">
        <v>1125</v>
      </c>
      <c r="D90" s="4" t="s">
        <v>1116</v>
      </c>
      <c r="E90" s="148" t="s">
        <v>8835</v>
      </c>
      <c r="F90" s="4" t="s">
        <v>131</v>
      </c>
      <c r="G90" s="41">
        <v>4.6500000000000004</v>
      </c>
      <c r="H90" s="41">
        <v>8.0500000000000007</v>
      </c>
      <c r="I90" s="5">
        <v>2</v>
      </c>
      <c r="J90" s="4" t="s">
        <v>1117</v>
      </c>
      <c r="K90" s="5">
        <v>0</v>
      </c>
      <c r="L90" s="5">
        <f t="shared" si="17"/>
        <v>71.875</v>
      </c>
      <c r="M90" s="36">
        <v>6</v>
      </c>
      <c r="N90" s="5">
        <f t="shared" si="18"/>
        <v>431.25</v>
      </c>
      <c r="O90" s="5">
        <v>0</v>
      </c>
      <c r="P90" s="5">
        <f t="shared" si="19"/>
        <v>431.25</v>
      </c>
      <c r="Q90" s="65" t="s">
        <v>126</v>
      </c>
      <c r="R90" s="4" t="s">
        <v>1094</v>
      </c>
      <c r="S90" s="4"/>
    </row>
    <row r="91" spans="1:19" x14ac:dyDescent="0.2">
      <c r="A91" s="100">
        <v>66925</v>
      </c>
      <c r="B91" s="178">
        <f t="shared" si="16"/>
        <v>46212</v>
      </c>
      <c r="C91" s="4" t="s">
        <v>1126</v>
      </c>
      <c r="D91" s="4" t="s">
        <v>1116</v>
      </c>
      <c r="E91" s="148" t="s">
        <v>8835</v>
      </c>
      <c r="F91" s="4" t="s">
        <v>131</v>
      </c>
      <c r="G91" s="41">
        <v>4.7</v>
      </c>
      <c r="H91" s="41">
        <v>8.0500000000000007</v>
      </c>
      <c r="I91" s="5">
        <v>2</v>
      </c>
      <c r="J91" s="4" t="s">
        <v>1117</v>
      </c>
      <c r="K91" s="5">
        <v>0</v>
      </c>
      <c r="L91" s="5">
        <f t="shared" si="17"/>
        <v>72.232500000000016</v>
      </c>
      <c r="M91" s="36">
        <v>6.2</v>
      </c>
      <c r="N91" s="5">
        <f t="shared" si="18"/>
        <v>447.84150000000011</v>
      </c>
      <c r="O91" s="5">
        <v>0</v>
      </c>
      <c r="P91" s="5">
        <f t="shared" si="19"/>
        <v>447.84150000000011</v>
      </c>
      <c r="Q91" s="65" t="s">
        <v>126</v>
      </c>
      <c r="R91" s="4" t="s">
        <v>1094</v>
      </c>
      <c r="S91" s="4"/>
    </row>
    <row r="92" spans="1:19" x14ac:dyDescent="0.2">
      <c r="A92" s="100">
        <v>66926</v>
      </c>
      <c r="B92" s="178">
        <f t="shared" si="16"/>
        <v>46213</v>
      </c>
      <c r="C92" s="4" t="s">
        <v>1127</v>
      </c>
      <c r="D92" s="4" t="s">
        <v>1116</v>
      </c>
      <c r="E92" s="148" t="s">
        <v>8835</v>
      </c>
      <c r="F92" s="4" t="s">
        <v>131</v>
      </c>
      <c r="G92" s="41">
        <v>4.6500000000000004</v>
      </c>
      <c r="H92" s="41">
        <v>8.0500000000000007</v>
      </c>
      <c r="I92" s="5">
        <v>2</v>
      </c>
      <c r="J92" s="4" t="s">
        <v>1117</v>
      </c>
      <c r="K92" s="5">
        <v>0</v>
      </c>
      <c r="L92" s="5">
        <f t="shared" si="17"/>
        <v>71.875</v>
      </c>
      <c r="M92" s="36">
        <v>6.3</v>
      </c>
      <c r="N92" s="5">
        <f t="shared" si="18"/>
        <v>452.8125</v>
      </c>
      <c r="O92" s="5">
        <v>0</v>
      </c>
      <c r="P92" s="5">
        <f t="shared" si="19"/>
        <v>452.8125</v>
      </c>
      <c r="Q92" s="65" t="s">
        <v>126</v>
      </c>
      <c r="R92" s="4" t="s">
        <v>1094</v>
      </c>
      <c r="S92" s="4"/>
    </row>
    <row r="93" spans="1:19" x14ac:dyDescent="0.2">
      <c r="A93" s="100">
        <v>66927</v>
      </c>
      <c r="B93" s="178">
        <f t="shared" si="16"/>
        <v>46214</v>
      </c>
      <c r="C93" s="4" t="s">
        <v>1128</v>
      </c>
      <c r="D93" s="4" t="s">
        <v>1116</v>
      </c>
      <c r="E93" s="148" t="s">
        <v>8835</v>
      </c>
      <c r="F93" s="4" t="s">
        <v>131</v>
      </c>
      <c r="G93" s="41">
        <v>4.6500000000000004</v>
      </c>
      <c r="H93" s="41">
        <v>8.0500000000000007</v>
      </c>
      <c r="I93" s="5">
        <v>2</v>
      </c>
      <c r="J93" s="4" t="s">
        <v>1117</v>
      </c>
      <c r="K93" s="5">
        <v>0</v>
      </c>
      <c r="L93" s="5">
        <f t="shared" si="17"/>
        <v>71.875</v>
      </c>
      <c r="M93" s="36">
        <v>6.3</v>
      </c>
      <c r="N93" s="5">
        <f t="shared" si="18"/>
        <v>452.8125</v>
      </c>
      <c r="O93" s="5">
        <v>0</v>
      </c>
      <c r="P93" s="5">
        <f t="shared" si="19"/>
        <v>452.8125</v>
      </c>
      <c r="Q93" s="65" t="s">
        <v>126</v>
      </c>
      <c r="R93" s="4" t="s">
        <v>1094</v>
      </c>
      <c r="S93" s="4"/>
    </row>
    <row r="94" spans="1:19" x14ac:dyDescent="0.2">
      <c r="A94" s="100">
        <v>66928</v>
      </c>
      <c r="B94" s="178">
        <f t="shared" si="16"/>
        <v>46215</v>
      </c>
      <c r="C94" s="4" t="s">
        <v>1129</v>
      </c>
      <c r="D94" s="4" t="s">
        <v>1116</v>
      </c>
      <c r="E94" s="148" t="s">
        <v>8835</v>
      </c>
      <c r="F94" s="4" t="s">
        <v>131</v>
      </c>
      <c r="G94" s="41">
        <v>4.6500000000000004</v>
      </c>
      <c r="H94" s="41">
        <v>8.0500000000000007</v>
      </c>
      <c r="I94" s="5">
        <v>2</v>
      </c>
      <c r="J94" s="4" t="s">
        <v>1117</v>
      </c>
      <c r="K94" s="5">
        <v>0</v>
      </c>
      <c r="L94" s="5">
        <f t="shared" si="17"/>
        <v>71.875</v>
      </c>
      <c r="M94" s="36">
        <v>6.2</v>
      </c>
      <c r="N94" s="5">
        <f t="shared" si="18"/>
        <v>445.625</v>
      </c>
      <c r="O94" s="5">
        <v>0</v>
      </c>
      <c r="P94" s="5">
        <f t="shared" si="19"/>
        <v>445.625</v>
      </c>
      <c r="Q94" s="65" t="s">
        <v>126</v>
      </c>
      <c r="R94" s="4" t="s">
        <v>1094</v>
      </c>
      <c r="S94" s="4"/>
    </row>
    <row r="95" spans="1:19" x14ac:dyDescent="0.2">
      <c r="A95" s="100">
        <v>66929</v>
      </c>
      <c r="B95" s="178">
        <f t="shared" si="16"/>
        <v>46216</v>
      </c>
      <c r="C95" s="4" t="s">
        <v>1130</v>
      </c>
      <c r="D95" s="4" t="s">
        <v>1116</v>
      </c>
      <c r="E95" s="148" t="s">
        <v>8835</v>
      </c>
      <c r="F95" s="4" t="s">
        <v>131</v>
      </c>
      <c r="G95" s="41">
        <v>4.6500000000000004</v>
      </c>
      <c r="H95" s="41">
        <v>8.11</v>
      </c>
      <c r="I95" s="5">
        <v>2</v>
      </c>
      <c r="J95" s="4" t="s">
        <v>1117</v>
      </c>
      <c r="K95" s="5">
        <v>0</v>
      </c>
      <c r="L95" s="5">
        <f t="shared" si="17"/>
        <v>72.147999999999996</v>
      </c>
      <c r="M95" s="36">
        <v>5.8</v>
      </c>
      <c r="N95" s="5">
        <f t="shared" si="18"/>
        <v>418.45839999999998</v>
      </c>
      <c r="O95" s="5">
        <v>0</v>
      </c>
      <c r="P95" s="5">
        <f t="shared" si="19"/>
        <v>418.45839999999998</v>
      </c>
      <c r="Q95" s="65" t="s">
        <v>126</v>
      </c>
      <c r="R95" s="4" t="s">
        <v>1094</v>
      </c>
      <c r="S95" s="4"/>
    </row>
    <row r="96" spans="1:19" x14ac:dyDescent="0.2">
      <c r="A96" s="100">
        <v>66930</v>
      </c>
      <c r="B96" s="178">
        <f t="shared" si="16"/>
        <v>46217</v>
      </c>
      <c r="C96" s="4" t="s">
        <v>1131</v>
      </c>
      <c r="D96" s="4" t="s">
        <v>1116</v>
      </c>
      <c r="E96" s="148" t="s">
        <v>8835</v>
      </c>
      <c r="F96" s="4" t="s">
        <v>131</v>
      </c>
      <c r="G96" s="41">
        <v>4.7</v>
      </c>
      <c r="H96" s="41">
        <v>8.06</v>
      </c>
      <c r="I96" s="5">
        <v>2</v>
      </c>
      <c r="J96" s="4" t="s">
        <v>1117</v>
      </c>
      <c r="K96" s="5">
        <v>0</v>
      </c>
      <c r="L96" s="5">
        <f t="shared" si="17"/>
        <v>72.278000000000006</v>
      </c>
      <c r="M96" s="36">
        <v>5.6</v>
      </c>
      <c r="N96" s="5">
        <f t="shared" si="18"/>
        <v>404.7568</v>
      </c>
      <c r="O96" s="5">
        <v>0</v>
      </c>
      <c r="P96" s="5">
        <f t="shared" si="19"/>
        <v>404.7568</v>
      </c>
      <c r="Q96" s="65" t="s">
        <v>126</v>
      </c>
      <c r="R96" s="4" t="s">
        <v>1094</v>
      </c>
      <c r="S96" s="4"/>
    </row>
    <row r="97" spans="1:19" x14ac:dyDescent="0.2">
      <c r="A97" s="100">
        <v>66931</v>
      </c>
      <c r="B97" s="178">
        <f t="shared" si="16"/>
        <v>46218</v>
      </c>
      <c r="C97" s="4" t="s">
        <v>1132</v>
      </c>
      <c r="D97" s="4" t="s">
        <v>1116</v>
      </c>
      <c r="E97" s="148" t="s">
        <v>8835</v>
      </c>
      <c r="F97" s="4" t="s">
        <v>131</v>
      </c>
      <c r="G97" s="41">
        <v>4.7</v>
      </c>
      <c r="H97" s="41">
        <v>8.0500000000000007</v>
      </c>
      <c r="I97" s="5">
        <v>2</v>
      </c>
      <c r="J97" s="4" t="s">
        <v>1117</v>
      </c>
      <c r="K97" s="5">
        <v>0</v>
      </c>
      <c r="L97" s="5">
        <f t="shared" si="17"/>
        <v>72.232500000000016</v>
      </c>
      <c r="M97" s="36">
        <v>6</v>
      </c>
      <c r="N97" s="5">
        <f t="shared" si="18"/>
        <v>433.3950000000001</v>
      </c>
      <c r="O97" s="5">
        <v>0</v>
      </c>
      <c r="P97" s="5">
        <f t="shared" si="19"/>
        <v>433.3950000000001</v>
      </c>
      <c r="Q97" s="65" t="s">
        <v>126</v>
      </c>
      <c r="R97" s="4" t="s">
        <v>1094</v>
      </c>
      <c r="S97" s="4"/>
    </row>
    <row r="98" spans="1:19" x14ac:dyDescent="0.2">
      <c r="A98" s="151" t="s">
        <v>93</v>
      </c>
      <c r="B98" s="178">
        <f t="shared" si="16"/>
        <v>46219</v>
      </c>
      <c r="C98" s="4" t="s">
        <v>1133</v>
      </c>
      <c r="D98" s="4" t="s">
        <v>1116</v>
      </c>
      <c r="E98" s="148" t="s">
        <v>8835</v>
      </c>
      <c r="F98" s="4" t="s">
        <v>131</v>
      </c>
      <c r="G98" s="41">
        <v>4.6500000000000004</v>
      </c>
      <c r="H98" s="41">
        <v>8.0500000000000007</v>
      </c>
      <c r="I98" s="5">
        <v>2</v>
      </c>
      <c r="J98" s="4" t="s">
        <v>1117</v>
      </c>
      <c r="K98" s="5">
        <v>0</v>
      </c>
      <c r="L98" s="5">
        <f t="shared" si="17"/>
        <v>71.875</v>
      </c>
      <c r="M98" s="36">
        <v>6.4</v>
      </c>
      <c r="N98" s="5">
        <f t="shared" si="18"/>
        <v>460</v>
      </c>
      <c r="O98" s="5">
        <v>0</v>
      </c>
      <c r="P98" s="5">
        <f t="shared" si="19"/>
        <v>460</v>
      </c>
      <c r="Q98" s="65" t="s">
        <v>126</v>
      </c>
      <c r="R98" s="4" t="s">
        <v>1094</v>
      </c>
      <c r="S98" s="4" t="s">
        <v>1134</v>
      </c>
    </row>
    <row r="99" spans="1:19" x14ac:dyDescent="0.2">
      <c r="A99" s="151">
        <v>66934</v>
      </c>
      <c r="B99" s="178">
        <f t="shared" si="16"/>
        <v>46222</v>
      </c>
      <c r="C99" s="4" t="s">
        <v>1135</v>
      </c>
      <c r="D99" s="4" t="s">
        <v>1116</v>
      </c>
      <c r="E99" s="148" t="s">
        <v>8835</v>
      </c>
      <c r="F99" s="4" t="s">
        <v>131</v>
      </c>
      <c r="G99" s="41">
        <v>4.6500000000000004</v>
      </c>
      <c r="H99" s="41">
        <v>8</v>
      </c>
      <c r="I99" s="5">
        <v>2</v>
      </c>
      <c r="J99" s="4" t="s">
        <v>1117</v>
      </c>
      <c r="K99" s="5">
        <v>0</v>
      </c>
      <c r="L99" s="5">
        <f t="shared" si="17"/>
        <v>71.647500000000008</v>
      </c>
      <c r="M99" s="36">
        <v>1.3</v>
      </c>
      <c r="N99" s="5">
        <f t="shared" si="18"/>
        <v>93.141750000000016</v>
      </c>
      <c r="O99" s="5">
        <v>0</v>
      </c>
      <c r="P99" s="5">
        <f t="shared" si="19"/>
        <v>93.141750000000016</v>
      </c>
      <c r="Q99" s="65" t="s">
        <v>126</v>
      </c>
      <c r="R99" s="4" t="s">
        <v>1094</v>
      </c>
      <c r="S99" s="4"/>
    </row>
    <row r="100" spans="1:19" x14ac:dyDescent="0.2">
      <c r="A100" s="151">
        <v>66935</v>
      </c>
      <c r="B100" s="178">
        <f t="shared" si="16"/>
        <v>46223</v>
      </c>
      <c r="C100" s="4" t="s">
        <v>1136</v>
      </c>
      <c r="D100" s="4" t="s">
        <v>1116</v>
      </c>
      <c r="E100" s="148" t="s">
        <v>8835</v>
      </c>
      <c r="F100" s="4" t="s">
        <v>131</v>
      </c>
      <c r="G100" s="41">
        <v>4.6500000000000004</v>
      </c>
      <c r="H100" s="41">
        <v>8</v>
      </c>
      <c r="I100" s="5">
        <v>2</v>
      </c>
      <c r="J100" s="4" t="s">
        <v>1117</v>
      </c>
      <c r="K100" s="5">
        <v>0</v>
      </c>
      <c r="L100" s="5">
        <f t="shared" si="17"/>
        <v>71.647500000000008</v>
      </c>
      <c r="M100" s="36">
        <v>0.75</v>
      </c>
      <c r="N100" s="5">
        <f t="shared" si="18"/>
        <v>53.735625000000006</v>
      </c>
      <c r="O100" s="5">
        <v>0</v>
      </c>
      <c r="P100" s="5">
        <f t="shared" si="19"/>
        <v>53.735625000000006</v>
      </c>
      <c r="Q100" s="65" t="s">
        <v>126</v>
      </c>
      <c r="R100" s="4" t="s">
        <v>1094</v>
      </c>
      <c r="S100" s="4"/>
    </row>
    <row r="101" spans="1:19" x14ac:dyDescent="0.2">
      <c r="A101" s="151">
        <v>66936</v>
      </c>
      <c r="B101" s="178">
        <f t="shared" si="16"/>
        <v>46224</v>
      </c>
      <c r="C101" s="4" t="s">
        <v>1137</v>
      </c>
      <c r="D101" s="4" t="s">
        <v>1116</v>
      </c>
      <c r="E101" s="148" t="s">
        <v>8835</v>
      </c>
      <c r="F101" s="4" t="s">
        <v>131</v>
      </c>
      <c r="G101" s="41">
        <v>4.5999999999999996</v>
      </c>
      <c r="H101" s="41">
        <v>8</v>
      </c>
      <c r="I101" s="5">
        <v>2</v>
      </c>
      <c r="J101" s="4" t="s">
        <v>1117</v>
      </c>
      <c r="K101" s="5">
        <v>0</v>
      </c>
      <c r="L101" s="5">
        <f t="shared" si="17"/>
        <v>71.289999999999992</v>
      </c>
      <c r="M101" s="36">
        <v>1.3</v>
      </c>
      <c r="N101" s="5">
        <f t="shared" si="18"/>
        <v>92.676999999999992</v>
      </c>
      <c r="O101" s="5">
        <v>0</v>
      </c>
      <c r="P101" s="5">
        <f t="shared" si="19"/>
        <v>92.676999999999992</v>
      </c>
      <c r="Q101" s="65" t="s">
        <v>126</v>
      </c>
      <c r="R101" s="4" t="s">
        <v>1094</v>
      </c>
      <c r="S101" s="4"/>
    </row>
    <row r="102" spans="1:19" x14ac:dyDescent="0.2">
      <c r="A102" s="100">
        <v>66937</v>
      </c>
      <c r="B102" s="178">
        <f t="shared" si="16"/>
        <v>46225</v>
      </c>
      <c r="C102" s="4" t="s">
        <v>1138</v>
      </c>
      <c r="D102" s="4" t="s">
        <v>1116</v>
      </c>
      <c r="E102" s="148" t="s">
        <v>8835</v>
      </c>
      <c r="F102" s="4" t="s">
        <v>131</v>
      </c>
      <c r="G102" s="41">
        <v>4.6500000000000004</v>
      </c>
      <c r="H102" s="41">
        <v>8.1</v>
      </c>
      <c r="I102" s="5">
        <v>2</v>
      </c>
      <c r="J102" s="4" t="s">
        <v>1117</v>
      </c>
      <c r="K102" s="5">
        <v>0</v>
      </c>
      <c r="L102" s="5">
        <f t="shared" si="17"/>
        <v>72.102499999999992</v>
      </c>
      <c r="M102" s="36">
        <v>1.6</v>
      </c>
      <c r="N102" s="5">
        <f t="shared" si="18"/>
        <v>115.36399999999999</v>
      </c>
      <c r="O102" s="5">
        <v>0</v>
      </c>
      <c r="P102" s="5">
        <f t="shared" si="19"/>
        <v>115.36399999999999</v>
      </c>
      <c r="Q102" s="65" t="s">
        <v>126</v>
      </c>
      <c r="R102" s="4" t="s">
        <v>1094</v>
      </c>
      <c r="S102" s="4"/>
    </row>
    <row r="103" spans="1:19" x14ac:dyDescent="0.2">
      <c r="A103" s="151">
        <v>66938</v>
      </c>
      <c r="B103" s="178">
        <f t="shared" si="16"/>
        <v>46226</v>
      </c>
      <c r="C103" s="4" t="s">
        <v>1139</v>
      </c>
      <c r="D103" s="4" t="s">
        <v>1116</v>
      </c>
      <c r="E103" s="148" t="s">
        <v>8835</v>
      </c>
      <c r="F103" s="4" t="s">
        <v>131</v>
      </c>
      <c r="G103" s="41">
        <v>4.7</v>
      </c>
      <c r="H103" s="41">
        <v>7.9</v>
      </c>
      <c r="I103" s="5">
        <v>2</v>
      </c>
      <c r="J103" s="4" t="s">
        <v>1117</v>
      </c>
      <c r="K103" s="5">
        <v>0</v>
      </c>
      <c r="L103" s="5">
        <f t="shared" si="17"/>
        <v>71.550000000000011</v>
      </c>
      <c r="M103" s="36">
        <v>1.4</v>
      </c>
      <c r="N103" s="5">
        <f t="shared" si="18"/>
        <v>100.17000000000002</v>
      </c>
      <c r="O103" s="5">
        <v>0</v>
      </c>
      <c r="P103" s="5">
        <f t="shared" si="19"/>
        <v>100.17000000000002</v>
      </c>
      <c r="Q103" s="65" t="s">
        <v>126</v>
      </c>
      <c r="R103" s="4" t="s">
        <v>1094</v>
      </c>
      <c r="S103" s="4"/>
    </row>
    <row r="104" spans="1:19" x14ac:dyDescent="0.2">
      <c r="A104" s="100">
        <v>66939</v>
      </c>
      <c r="B104" s="178">
        <f t="shared" si="16"/>
        <v>46227</v>
      </c>
      <c r="C104" s="4" t="s">
        <v>1140</v>
      </c>
      <c r="D104" s="4" t="s">
        <v>1116</v>
      </c>
      <c r="E104" s="148" t="s">
        <v>8835</v>
      </c>
      <c r="F104" s="4" t="s">
        <v>131</v>
      </c>
      <c r="G104" s="41">
        <v>4.5</v>
      </c>
      <c r="H104" s="41">
        <v>7.9</v>
      </c>
      <c r="I104" s="5">
        <v>2</v>
      </c>
      <c r="J104" s="4" t="s">
        <v>1117</v>
      </c>
      <c r="K104" s="5">
        <v>0</v>
      </c>
      <c r="L104" s="5">
        <f t="shared" si="17"/>
        <v>70.12</v>
      </c>
      <c r="M104" s="36">
        <v>1.4</v>
      </c>
      <c r="N104" s="5">
        <f t="shared" si="18"/>
        <v>98.168000000000006</v>
      </c>
      <c r="O104" s="5">
        <v>0</v>
      </c>
      <c r="P104" s="5">
        <f t="shared" si="19"/>
        <v>98.168000000000006</v>
      </c>
      <c r="Q104" s="65" t="s">
        <v>126</v>
      </c>
      <c r="R104" s="4" t="s">
        <v>1094</v>
      </c>
      <c r="S104" s="4"/>
    </row>
    <row r="105" spans="1:19" x14ac:dyDescent="0.2">
      <c r="A105" s="151">
        <v>66940</v>
      </c>
      <c r="B105" s="178">
        <f t="shared" si="16"/>
        <v>46228</v>
      </c>
      <c r="C105" s="4" t="s">
        <v>1141</v>
      </c>
      <c r="D105" s="4" t="s">
        <v>1116</v>
      </c>
      <c r="E105" s="148" t="s">
        <v>8835</v>
      </c>
      <c r="F105" s="4" t="s">
        <v>131</v>
      </c>
      <c r="G105" s="41">
        <v>4.5999999999999996</v>
      </c>
      <c r="H105" s="41">
        <v>7.95</v>
      </c>
      <c r="I105" s="5">
        <v>2</v>
      </c>
      <c r="J105" s="4" t="s">
        <v>1117</v>
      </c>
      <c r="K105" s="5">
        <v>0</v>
      </c>
      <c r="L105" s="5">
        <f t="shared" si="17"/>
        <v>71.0625</v>
      </c>
      <c r="M105" s="36">
        <v>1.5</v>
      </c>
      <c r="N105" s="5">
        <f t="shared" si="18"/>
        <v>106.59375</v>
      </c>
      <c r="O105" s="5">
        <v>0</v>
      </c>
      <c r="P105" s="5">
        <f t="shared" si="19"/>
        <v>106.59375</v>
      </c>
      <c r="Q105" s="65" t="s">
        <v>126</v>
      </c>
      <c r="R105" s="4" t="s">
        <v>1094</v>
      </c>
      <c r="S105" s="4"/>
    </row>
    <row r="106" spans="1:19" x14ac:dyDescent="0.2">
      <c r="A106" s="100">
        <v>66941</v>
      </c>
      <c r="B106" s="178">
        <f t="shared" si="16"/>
        <v>46229</v>
      </c>
      <c r="C106" s="4" t="s">
        <v>1142</v>
      </c>
      <c r="D106" s="4" t="s">
        <v>1116</v>
      </c>
      <c r="E106" s="148" t="s">
        <v>8835</v>
      </c>
      <c r="F106" s="4" t="s">
        <v>131</v>
      </c>
      <c r="G106" s="41">
        <v>4.5999999999999996</v>
      </c>
      <c r="H106" s="41">
        <v>8</v>
      </c>
      <c r="I106" s="5">
        <v>2</v>
      </c>
      <c r="J106" s="4" t="s">
        <v>1117</v>
      </c>
      <c r="K106" s="5">
        <v>0</v>
      </c>
      <c r="L106" s="5">
        <f t="shared" si="17"/>
        <v>71.289999999999992</v>
      </c>
      <c r="M106" s="36">
        <v>1.2</v>
      </c>
      <c r="N106" s="5">
        <f t="shared" si="18"/>
        <v>85.547999999999988</v>
      </c>
      <c r="O106" s="5">
        <v>0</v>
      </c>
      <c r="P106" s="5">
        <f t="shared" si="19"/>
        <v>85.547999999999988</v>
      </c>
      <c r="Q106" s="65" t="s">
        <v>126</v>
      </c>
      <c r="R106" s="4" t="s">
        <v>1094</v>
      </c>
      <c r="S106" s="4"/>
    </row>
    <row r="107" spans="1:19" x14ac:dyDescent="0.2">
      <c r="A107" s="151">
        <v>66942</v>
      </c>
      <c r="B107" s="178">
        <f t="shared" si="16"/>
        <v>46230</v>
      </c>
      <c r="C107" s="4" t="s">
        <v>1143</v>
      </c>
      <c r="D107" s="4" t="s">
        <v>1116</v>
      </c>
      <c r="E107" s="148" t="s">
        <v>8835</v>
      </c>
      <c r="F107" s="4" t="s">
        <v>131</v>
      </c>
      <c r="G107" s="41">
        <v>4.6500000000000004</v>
      </c>
      <c r="H107" s="41">
        <v>8.0500000000000007</v>
      </c>
      <c r="I107" s="5">
        <v>2</v>
      </c>
      <c r="J107" s="4" t="s">
        <v>1117</v>
      </c>
      <c r="K107" s="5">
        <v>0</v>
      </c>
      <c r="L107" s="5">
        <f t="shared" si="17"/>
        <v>71.875</v>
      </c>
      <c r="M107" s="36">
        <v>4.5999999999999996</v>
      </c>
      <c r="N107" s="5">
        <f t="shared" si="18"/>
        <v>330.625</v>
      </c>
      <c r="O107" s="5">
        <v>0</v>
      </c>
      <c r="P107" s="5">
        <f t="shared" si="19"/>
        <v>330.625</v>
      </c>
      <c r="Q107" s="65" t="s">
        <v>126</v>
      </c>
      <c r="R107" s="4" t="s">
        <v>1094</v>
      </c>
      <c r="S107" s="4"/>
    </row>
    <row r="108" spans="1:19" x14ac:dyDescent="0.2">
      <c r="A108" s="100">
        <v>66943</v>
      </c>
      <c r="B108" s="178">
        <f t="shared" si="16"/>
        <v>46231</v>
      </c>
      <c r="C108" s="4" t="s">
        <v>1144</v>
      </c>
      <c r="D108" s="4" t="s">
        <v>1116</v>
      </c>
      <c r="E108" s="148" t="s">
        <v>8835</v>
      </c>
      <c r="F108" s="4" t="s">
        <v>131</v>
      </c>
      <c r="G108" s="41">
        <v>4.55</v>
      </c>
      <c r="H108" s="41">
        <v>8.0500000000000007</v>
      </c>
      <c r="I108" s="5">
        <v>2</v>
      </c>
      <c r="J108" s="4" t="s">
        <v>1117</v>
      </c>
      <c r="K108" s="5">
        <v>0</v>
      </c>
      <c r="L108" s="5">
        <f t="shared" si="17"/>
        <v>71.16</v>
      </c>
      <c r="M108" s="36">
        <v>2</v>
      </c>
      <c r="N108" s="5">
        <f t="shared" si="18"/>
        <v>142.32</v>
      </c>
      <c r="O108" s="5">
        <v>0</v>
      </c>
      <c r="P108" s="5">
        <f t="shared" si="19"/>
        <v>142.32</v>
      </c>
      <c r="Q108" s="65" t="s">
        <v>126</v>
      </c>
      <c r="R108" s="4" t="s">
        <v>1094</v>
      </c>
      <c r="S108" s="4"/>
    </row>
    <row r="109" spans="1:19" x14ac:dyDescent="0.2">
      <c r="A109" s="151">
        <v>66944</v>
      </c>
      <c r="B109" s="178">
        <f t="shared" si="16"/>
        <v>46232</v>
      </c>
      <c r="C109" s="4" t="s">
        <v>1145</v>
      </c>
      <c r="D109" s="4" t="s">
        <v>1116</v>
      </c>
      <c r="E109" s="148" t="s">
        <v>8835</v>
      </c>
      <c r="F109" s="4" t="s">
        <v>131</v>
      </c>
      <c r="G109" s="41">
        <v>4.5999999999999996</v>
      </c>
      <c r="H109" s="41">
        <v>8.1</v>
      </c>
      <c r="I109" s="5">
        <v>2</v>
      </c>
      <c r="J109" s="4" t="s">
        <v>1117</v>
      </c>
      <c r="K109" s="5">
        <v>0</v>
      </c>
      <c r="L109" s="5">
        <f t="shared" si="17"/>
        <v>71.745000000000005</v>
      </c>
      <c r="M109" s="36">
        <v>3.2</v>
      </c>
      <c r="N109" s="5">
        <f t="shared" si="18"/>
        <v>229.58400000000003</v>
      </c>
      <c r="O109" s="5">
        <v>0</v>
      </c>
      <c r="P109" s="5">
        <f t="shared" si="19"/>
        <v>229.58400000000003</v>
      </c>
      <c r="Q109" s="65" t="s">
        <v>126</v>
      </c>
      <c r="R109" s="4" t="s">
        <v>1094</v>
      </c>
      <c r="S109" s="4"/>
    </row>
    <row r="110" spans="1:19" x14ac:dyDescent="0.2">
      <c r="A110" s="100">
        <v>66945</v>
      </c>
      <c r="B110" s="178">
        <f t="shared" si="16"/>
        <v>46233</v>
      </c>
      <c r="C110" s="4" t="s">
        <v>1146</v>
      </c>
      <c r="D110" s="4" t="s">
        <v>1116</v>
      </c>
      <c r="E110" s="148" t="s">
        <v>8835</v>
      </c>
      <c r="F110" s="4" t="s">
        <v>131</v>
      </c>
      <c r="G110" s="41">
        <v>4.5999999999999996</v>
      </c>
      <c r="H110" s="41">
        <v>8</v>
      </c>
      <c r="I110" s="5">
        <v>2</v>
      </c>
      <c r="J110" s="4" t="s">
        <v>1117</v>
      </c>
      <c r="K110" s="5">
        <v>0</v>
      </c>
      <c r="L110" s="5">
        <f t="shared" si="17"/>
        <v>71.289999999999992</v>
      </c>
      <c r="M110" s="36">
        <v>2.6</v>
      </c>
      <c r="N110" s="5">
        <f t="shared" si="18"/>
        <v>185.35399999999998</v>
      </c>
      <c r="O110" s="5">
        <v>0</v>
      </c>
      <c r="P110" s="5">
        <f t="shared" si="19"/>
        <v>185.35399999999998</v>
      </c>
      <c r="Q110" s="65" t="s">
        <v>126</v>
      </c>
      <c r="R110" s="4" t="s">
        <v>1094</v>
      </c>
      <c r="S110" s="4"/>
    </row>
    <row r="111" spans="1:19" x14ac:dyDescent="0.2">
      <c r="A111" s="151">
        <v>66946</v>
      </c>
      <c r="B111" s="178">
        <f t="shared" si="16"/>
        <v>46234</v>
      </c>
      <c r="C111" s="4" t="s">
        <v>1147</v>
      </c>
      <c r="D111" s="4" t="s">
        <v>1116</v>
      </c>
      <c r="E111" s="148" t="s">
        <v>8835</v>
      </c>
      <c r="F111" s="4" t="s">
        <v>131</v>
      </c>
      <c r="G111" s="41">
        <v>4.7</v>
      </c>
      <c r="H111" s="41">
        <v>8.1</v>
      </c>
      <c r="I111" s="5">
        <v>2</v>
      </c>
      <c r="J111" s="4" t="s">
        <v>1117</v>
      </c>
      <c r="K111" s="5">
        <v>0</v>
      </c>
      <c r="L111" s="5">
        <f t="shared" si="17"/>
        <v>72.460000000000008</v>
      </c>
      <c r="M111" s="36">
        <v>2</v>
      </c>
      <c r="N111" s="5">
        <f t="shared" si="18"/>
        <v>144.92000000000002</v>
      </c>
      <c r="O111" s="5">
        <v>0</v>
      </c>
      <c r="P111" s="5">
        <f t="shared" si="19"/>
        <v>144.92000000000002</v>
      </c>
      <c r="Q111" s="65" t="s">
        <v>126</v>
      </c>
      <c r="R111" s="4" t="s">
        <v>1094</v>
      </c>
      <c r="S111" s="4"/>
    </row>
    <row r="112" spans="1:19" x14ac:dyDescent="0.2">
      <c r="A112" s="100">
        <v>66947</v>
      </c>
      <c r="B112" s="178">
        <f t="shared" si="16"/>
        <v>46235</v>
      </c>
      <c r="C112" s="4" t="s">
        <v>1148</v>
      </c>
      <c r="D112" s="4" t="s">
        <v>1116</v>
      </c>
      <c r="E112" s="148" t="s">
        <v>8835</v>
      </c>
      <c r="F112" s="4" t="s">
        <v>131</v>
      </c>
      <c r="G112" s="41">
        <v>4.75</v>
      </c>
      <c r="H112" s="41">
        <v>7.9</v>
      </c>
      <c r="I112" s="5">
        <v>2</v>
      </c>
      <c r="J112" s="4" t="s">
        <v>1117</v>
      </c>
      <c r="K112" s="5">
        <v>0</v>
      </c>
      <c r="L112" s="5">
        <f t="shared" si="17"/>
        <v>71.907499999999999</v>
      </c>
      <c r="M112" s="36">
        <v>2.1</v>
      </c>
      <c r="N112" s="5">
        <f t="shared" si="18"/>
        <v>151.00575000000001</v>
      </c>
      <c r="O112" s="5">
        <v>0</v>
      </c>
      <c r="P112" s="5">
        <f t="shared" si="19"/>
        <v>151.00575000000001</v>
      </c>
      <c r="Q112" s="65" t="s">
        <v>126</v>
      </c>
      <c r="R112" s="4" t="s">
        <v>1094</v>
      </c>
      <c r="S112" s="4"/>
    </row>
    <row r="113" spans="1:19" x14ac:dyDescent="0.2">
      <c r="A113" s="151">
        <v>66948</v>
      </c>
      <c r="B113" s="178">
        <f t="shared" si="16"/>
        <v>46236</v>
      </c>
      <c r="C113" s="4" t="s">
        <v>1149</v>
      </c>
      <c r="D113" s="4" t="s">
        <v>1116</v>
      </c>
      <c r="E113" s="148" t="s">
        <v>8835</v>
      </c>
      <c r="F113" s="4" t="s">
        <v>131</v>
      </c>
      <c r="G113" s="41">
        <v>4.5999999999999996</v>
      </c>
      <c r="H113" s="41">
        <v>7.95</v>
      </c>
      <c r="I113" s="5">
        <v>2</v>
      </c>
      <c r="J113" s="4" t="s">
        <v>1117</v>
      </c>
      <c r="K113" s="5">
        <v>0</v>
      </c>
      <c r="L113" s="5">
        <f t="shared" si="17"/>
        <v>71.0625</v>
      </c>
      <c r="M113" s="36">
        <v>3.8</v>
      </c>
      <c r="N113" s="5">
        <f t="shared" si="18"/>
        <v>270.03749999999997</v>
      </c>
      <c r="O113" s="5">
        <v>0</v>
      </c>
      <c r="P113" s="5">
        <f t="shared" si="19"/>
        <v>270.03749999999997</v>
      </c>
      <c r="Q113" s="65" t="s">
        <v>126</v>
      </c>
      <c r="R113" s="4" t="s">
        <v>1094</v>
      </c>
      <c r="S113" s="4"/>
    </row>
    <row r="114" spans="1:19" x14ac:dyDescent="0.2">
      <c r="A114" s="100">
        <v>66949</v>
      </c>
      <c r="B114" s="178">
        <f t="shared" si="16"/>
        <v>46237</v>
      </c>
      <c r="C114" s="4" t="s">
        <v>1150</v>
      </c>
      <c r="D114" s="4" t="s">
        <v>1116</v>
      </c>
      <c r="E114" s="148" t="s">
        <v>8835</v>
      </c>
      <c r="F114" s="4" t="s">
        <v>131</v>
      </c>
      <c r="G114" s="41">
        <v>4.6500000000000004</v>
      </c>
      <c r="H114" s="41">
        <v>8</v>
      </c>
      <c r="I114" s="5">
        <v>2</v>
      </c>
      <c r="J114" s="4" t="s">
        <v>1117</v>
      </c>
      <c r="K114" s="5">
        <v>0</v>
      </c>
      <c r="L114" s="5">
        <f t="shared" si="17"/>
        <v>71.647500000000008</v>
      </c>
      <c r="M114" s="36">
        <v>1.1000000000000001</v>
      </c>
      <c r="N114" s="5">
        <f t="shared" si="18"/>
        <v>78.81225000000002</v>
      </c>
      <c r="O114" s="5">
        <v>0</v>
      </c>
      <c r="P114" s="5">
        <f t="shared" si="19"/>
        <v>78.81225000000002</v>
      </c>
      <c r="Q114" s="65" t="s">
        <v>126</v>
      </c>
      <c r="R114" s="4" t="s">
        <v>1094</v>
      </c>
      <c r="S114" s="4"/>
    </row>
    <row r="115" spans="1:19" x14ac:dyDescent="0.2">
      <c r="A115" s="151">
        <v>66950</v>
      </c>
      <c r="B115" s="178">
        <f t="shared" si="16"/>
        <v>46238</v>
      </c>
      <c r="C115" s="4" t="s">
        <v>1151</v>
      </c>
      <c r="D115" s="4" t="s">
        <v>1116</v>
      </c>
      <c r="E115" s="148" t="s">
        <v>8835</v>
      </c>
      <c r="F115" s="4" t="s">
        <v>131</v>
      </c>
      <c r="G115" s="41">
        <v>4.7</v>
      </c>
      <c r="H115" s="41">
        <v>8.0500000000000007</v>
      </c>
      <c r="I115" s="5">
        <v>2</v>
      </c>
      <c r="J115" s="4" t="s">
        <v>1117</v>
      </c>
      <c r="K115" s="5">
        <v>0</v>
      </c>
      <c r="L115" s="5">
        <f t="shared" si="17"/>
        <v>72.232500000000016</v>
      </c>
      <c r="M115" s="36">
        <v>1.7</v>
      </c>
      <c r="N115" s="5">
        <f t="shared" si="18"/>
        <v>122.79525000000002</v>
      </c>
      <c r="O115" s="5">
        <v>0</v>
      </c>
      <c r="P115" s="5">
        <f t="shared" si="19"/>
        <v>122.79525000000002</v>
      </c>
      <c r="Q115" s="65" t="s">
        <v>126</v>
      </c>
      <c r="R115" s="4" t="s">
        <v>1094</v>
      </c>
      <c r="S115" s="4"/>
    </row>
    <row r="116" spans="1:19" x14ac:dyDescent="0.2">
      <c r="A116" s="151">
        <v>66951</v>
      </c>
      <c r="B116" s="178">
        <f t="shared" si="16"/>
        <v>46239</v>
      </c>
      <c r="C116" s="4" t="s">
        <v>1151</v>
      </c>
      <c r="D116" s="4" t="s">
        <v>1116</v>
      </c>
      <c r="E116" s="148" t="s">
        <v>8835</v>
      </c>
      <c r="F116" s="4" t="s">
        <v>131</v>
      </c>
      <c r="G116" s="41">
        <v>4.7</v>
      </c>
      <c r="H116" s="41">
        <v>8.0500000000000007</v>
      </c>
      <c r="I116" s="5">
        <v>2</v>
      </c>
      <c r="J116" s="4" t="s">
        <v>1117</v>
      </c>
      <c r="K116" s="5">
        <v>0</v>
      </c>
      <c r="L116" s="5">
        <f t="shared" si="17"/>
        <v>72.232500000000016</v>
      </c>
      <c r="M116" s="36">
        <v>1.9</v>
      </c>
      <c r="N116" s="5">
        <f t="shared" si="18"/>
        <v>137.24175000000002</v>
      </c>
      <c r="O116" s="5">
        <v>0</v>
      </c>
      <c r="P116" s="5">
        <f t="shared" si="19"/>
        <v>137.24175000000002</v>
      </c>
      <c r="Q116" s="65" t="s">
        <v>126</v>
      </c>
      <c r="R116" s="4" t="s">
        <v>1094</v>
      </c>
      <c r="S116" s="4"/>
    </row>
    <row r="117" spans="1:19" x14ac:dyDescent="0.2">
      <c r="A117" s="151">
        <v>66952</v>
      </c>
      <c r="B117" s="178">
        <f t="shared" si="16"/>
        <v>46240</v>
      </c>
      <c r="C117" s="4" t="s">
        <v>1151</v>
      </c>
      <c r="D117" s="4" t="s">
        <v>1116</v>
      </c>
      <c r="E117" s="148" t="s">
        <v>8835</v>
      </c>
      <c r="F117" s="4" t="s">
        <v>131</v>
      </c>
      <c r="G117" s="41">
        <v>4.5999999999999996</v>
      </c>
      <c r="H117" s="41">
        <v>8.0500000000000007</v>
      </c>
      <c r="I117" s="5">
        <v>2</v>
      </c>
      <c r="J117" s="4" t="s">
        <v>1117</v>
      </c>
      <c r="K117" s="5">
        <v>0</v>
      </c>
      <c r="L117" s="5">
        <f t="shared" si="17"/>
        <v>71.517500000000013</v>
      </c>
      <c r="M117" s="36">
        <v>1.8</v>
      </c>
      <c r="N117" s="5">
        <f t="shared" si="18"/>
        <v>128.73150000000004</v>
      </c>
      <c r="O117" s="5">
        <v>0</v>
      </c>
      <c r="P117" s="5">
        <f t="shared" si="19"/>
        <v>128.73150000000004</v>
      </c>
      <c r="Q117" s="65" t="s">
        <v>126</v>
      </c>
      <c r="R117" s="4" t="s">
        <v>1094</v>
      </c>
      <c r="S117" s="4"/>
    </row>
    <row r="118" spans="1:19" x14ac:dyDescent="0.2">
      <c r="A118" s="100">
        <v>66953</v>
      </c>
      <c r="B118" s="178">
        <f t="shared" si="16"/>
        <v>46241</v>
      </c>
      <c r="C118" s="4" t="s">
        <v>1151</v>
      </c>
      <c r="D118" s="4" t="s">
        <v>1116</v>
      </c>
      <c r="E118" s="148" t="s">
        <v>8835</v>
      </c>
      <c r="F118" s="4" t="s">
        <v>131</v>
      </c>
      <c r="G118" s="41">
        <v>4.7</v>
      </c>
      <c r="H118" s="41">
        <v>8.0500000000000007</v>
      </c>
      <c r="I118" s="5">
        <v>2</v>
      </c>
      <c r="J118" s="4" t="s">
        <v>1117</v>
      </c>
      <c r="K118" s="5">
        <v>0</v>
      </c>
      <c r="L118" s="5">
        <f t="shared" si="17"/>
        <v>72.232500000000016</v>
      </c>
      <c r="M118" s="36">
        <v>1.6</v>
      </c>
      <c r="N118" s="5">
        <f t="shared" si="18"/>
        <v>115.57200000000003</v>
      </c>
      <c r="O118" s="5">
        <v>0</v>
      </c>
      <c r="P118" s="5">
        <f t="shared" si="19"/>
        <v>115.57200000000003</v>
      </c>
      <c r="Q118" s="4" t="s">
        <v>126</v>
      </c>
      <c r="R118" s="4" t="s">
        <v>1094</v>
      </c>
      <c r="S118" s="4"/>
    </row>
    <row r="119" spans="1:19" x14ac:dyDescent="0.2">
      <c r="A119" s="100">
        <v>66954</v>
      </c>
      <c r="B119" s="178">
        <f t="shared" si="16"/>
        <v>46242</v>
      </c>
      <c r="C119" s="4" t="s">
        <v>1151</v>
      </c>
      <c r="D119" s="4" t="s">
        <v>1116</v>
      </c>
      <c r="E119" s="148" t="s">
        <v>8835</v>
      </c>
      <c r="F119" s="4" t="s">
        <v>131</v>
      </c>
      <c r="G119" s="41">
        <v>4.5999999999999996</v>
      </c>
      <c r="H119" s="41">
        <v>8.0500000000000007</v>
      </c>
      <c r="I119" s="5">
        <v>2</v>
      </c>
      <c r="J119" s="4" t="s">
        <v>1117</v>
      </c>
      <c r="K119" s="5">
        <v>0</v>
      </c>
      <c r="L119" s="5">
        <f t="shared" si="17"/>
        <v>71.517500000000013</v>
      </c>
      <c r="M119" s="36">
        <v>2</v>
      </c>
      <c r="N119" s="5">
        <f t="shared" si="18"/>
        <v>143.03500000000003</v>
      </c>
      <c r="O119" s="5">
        <v>0</v>
      </c>
      <c r="P119" s="5">
        <f t="shared" si="19"/>
        <v>143.03500000000003</v>
      </c>
      <c r="Q119" s="4" t="s">
        <v>126</v>
      </c>
      <c r="R119" s="4" t="s">
        <v>1094</v>
      </c>
      <c r="S119" s="4"/>
    </row>
    <row r="120" spans="1:19" x14ac:dyDescent="0.2">
      <c r="A120" s="151">
        <v>66955</v>
      </c>
      <c r="B120" s="178">
        <f t="shared" si="16"/>
        <v>46243</v>
      </c>
      <c r="C120" s="4" t="s">
        <v>1151</v>
      </c>
      <c r="D120" s="4" t="s">
        <v>1116</v>
      </c>
      <c r="E120" s="148" t="s">
        <v>8835</v>
      </c>
      <c r="F120" s="4" t="s">
        <v>131</v>
      </c>
      <c r="G120" s="41">
        <v>4.7</v>
      </c>
      <c r="H120" s="41">
        <v>8</v>
      </c>
      <c r="I120" s="5">
        <v>2</v>
      </c>
      <c r="J120" s="4" t="s">
        <v>1117</v>
      </c>
      <c r="K120" s="5">
        <v>0</v>
      </c>
      <c r="L120" s="5">
        <f t="shared" si="17"/>
        <v>72.004999999999995</v>
      </c>
      <c r="M120" s="36">
        <v>1.7</v>
      </c>
      <c r="N120" s="5">
        <f t="shared" si="18"/>
        <v>122.40849999999999</v>
      </c>
      <c r="O120" s="5">
        <v>0</v>
      </c>
      <c r="P120" s="5">
        <f t="shared" si="19"/>
        <v>122.40849999999999</v>
      </c>
      <c r="Q120" s="65" t="s">
        <v>126</v>
      </c>
      <c r="R120" s="4" t="s">
        <v>1094</v>
      </c>
      <c r="S120" s="4"/>
    </row>
    <row r="121" spans="1:19" x14ac:dyDescent="0.2">
      <c r="A121" s="151">
        <v>66956</v>
      </c>
      <c r="B121" s="178">
        <f t="shared" si="16"/>
        <v>46244</v>
      </c>
      <c r="C121" s="4" t="s">
        <v>1151</v>
      </c>
      <c r="D121" s="4" t="s">
        <v>1116</v>
      </c>
      <c r="E121" s="148" t="s">
        <v>8835</v>
      </c>
      <c r="F121" s="4" t="s">
        <v>131</v>
      </c>
      <c r="G121" s="41">
        <v>4.5</v>
      </c>
      <c r="H121" s="41">
        <v>7.95</v>
      </c>
      <c r="I121" s="5">
        <v>2</v>
      </c>
      <c r="J121" s="4" t="s">
        <v>1117</v>
      </c>
      <c r="K121" s="5">
        <v>0</v>
      </c>
      <c r="L121" s="5">
        <f t="shared" si="17"/>
        <v>70.347499999999997</v>
      </c>
      <c r="M121" s="36">
        <v>1.6</v>
      </c>
      <c r="N121" s="5">
        <f t="shared" si="18"/>
        <v>112.556</v>
      </c>
      <c r="O121" s="5">
        <v>0</v>
      </c>
      <c r="P121" s="5">
        <f t="shared" si="19"/>
        <v>112.556</v>
      </c>
      <c r="Q121" s="65" t="s">
        <v>126</v>
      </c>
      <c r="R121" s="4" t="s">
        <v>1094</v>
      </c>
      <c r="S121" s="4"/>
    </row>
    <row r="122" spans="1:19" x14ac:dyDescent="0.2">
      <c r="A122" s="151">
        <v>66957</v>
      </c>
      <c r="B122" s="178">
        <f t="shared" si="16"/>
        <v>46245</v>
      </c>
      <c r="C122" s="4" t="s">
        <v>1151</v>
      </c>
      <c r="D122" s="4" t="s">
        <v>1116</v>
      </c>
      <c r="E122" s="148" t="s">
        <v>8835</v>
      </c>
      <c r="F122" s="4" t="s">
        <v>131</v>
      </c>
      <c r="G122" s="41">
        <v>4.7</v>
      </c>
      <c r="H122" s="41">
        <v>8.0500000000000007</v>
      </c>
      <c r="I122" s="5">
        <v>2</v>
      </c>
      <c r="J122" s="4" t="s">
        <v>1117</v>
      </c>
      <c r="K122" s="5">
        <v>0</v>
      </c>
      <c r="L122" s="5">
        <f t="shared" si="17"/>
        <v>72.232500000000016</v>
      </c>
      <c r="M122" s="36">
        <v>1.4</v>
      </c>
      <c r="N122" s="5">
        <f t="shared" si="18"/>
        <v>101.12550000000002</v>
      </c>
      <c r="O122" s="5">
        <v>0</v>
      </c>
      <c r="P122" s="5">
        <f t="shared" si="19"/>
        <v>101.12550000000002</v>
      </c>
      <c r="Q122" s="65" t="s">
        <v>126</v>
      </c>
      <c r="R122" s="4" t="s">
        <v>1094</v>
      </c>
      <c r="S122" s="4"/>
    </row>
    <row r="123" spans="1:19" x14ac:dyDescent="0.2">
      <c r="A123" s="151">
        <v>66958</v>
      </c>
      <c r="B123" s="178">
        <f t="shared" si="16"/>
        <v>46246</v>
      </c>
      <c r="C123" s="4" t="s">
        <v>1151</v>
      </c>
      <c r="D123" s="4" t="s">
        <v>1116</v>
      </c>
      <c r="E123" s="148" t="s">
        <v>8835</v>
      </c>
      <c r="F123" s="4" t="s">
        <v>131</v>
      </c>
      <c r="G123" s="41">
        <v>4.6500000000000004</v>
      </c>
      <c r="H123" s="41">
        <v>8</v>
      </c>
      <c r="I123" s="5">
        <v>2</v>
      </c>
      <c r="J123" s="4" t="s">
        <v>1117</v>
      </c>
      <c r="K123" s="5">
        <v>0</v>
      </c>
      <c r="L123" s="5">
        <f t="shared" si="17"/>
        <v>71.647500000000008</v>
      </c>
      <c r="M123" s="36">
        <v>1.6</v>
      </c>
      <c r="N123" s="5">
        <f t="shared" si="18"/>
        <v>114.63600000000002</v>
      </c>
      <c r="O123" s="5">
        <v>0</v>
      </c>
      <c r="P123" s="5">
        <f t="shared" si="19"/>
        <v>114.63600000000002</v>
      </c>
      <c r="Q123" s="65" t="s">
        <v>126</v>
      </c>
      <c r="R123" s="4" t="s">
        <v>1094</v>
      </c>
      <c r="S123" s="4"/>
    </row>
    <row r="124" spans="1:19" x14ac:dyDescent="0.2">
      <c r="A124" s="151">
        <v>66959</v>
      </c>
      <c r="B124" s="178">
        <f t="shared" si="16"/>
        <v>46247</v>
      </c>
      <c r="C124" s="4" t="s">
        <v>1151</v>
      </c>
      <c r="D124" s="4" t="s">
        <v>1116</v>
      </c>
      <c r="E124" s="148" t="s">
        <v>8835</v>
      </c>
      <c r="F124" s="4" t="s">
        <v>131</v>
      </c>
      <c r="G124" s="41">
        <v>4.7</v>
      </c>
      <c r="H124" s="41">
        <v>8.0500000000000007</v>
      </c>
      <c r="I124" s="5">
        <v>2</v>
      </c>
      <c r="J124" s="4" t="s">
        <v>1117</v>
      </c>
      <c r="K124" s="5">
        <v>0</v>
      </c>
      <c r="L124" s="5">
        <f t="shared" si="17"/>
        <v>72.232500000000016</v>
      </c>
      <c r="M124" s="36">
        <v>1.7</v>
      </c>
      <c r="N124" s="5">
        <f t="shared" si="18"/>
        <v>122.79525000000002</v>
      </c>
      <c r="O124" s="5">
        <v>0</v>
      </c>
      <c r="P124" s="5">
        <f t="shared" si="19"/>
        <v>122.79525000000002</v>
      </c>
      <c r="Q124" s="65" t="s">
        <v>126</v>
      </c>
      <c r="R124" s="4" t="s">
        <v>1094</v>
      </c>
      <c r="S124" s="4"/>
    </row>
    <row r="125" spans="1:19" x14ac:dyDescent="0.2">
      <c r="A125" s="151">
        <v>66960</v>
      </c>
      <c r="B125" s="178">
        <f t="shared" si="16"/>
        <v>46248</v>
      </c>
      <c r="C125" s="4" t="s">
        <v>1151</v>
      </c>
      <c r="D125" s="4" t="s">
        <v>1116</v>
      </c>
      <c r="E125" s="148" t="s">
        <v>8835</v>
      </c>
      <c r="F125" s="4" t="s">
        <v>131</v>
      </c>
      <c r="G125" s="41">
        <v>4.5999999999999996</v>
      </c>
      <c r="H125" s="41">
        <v>7.95</v>
      </c>
      <c r="I125" s="5">
        <v>2</v>
      </c>
      <c r="J125" s="4" t="s">
        <v>1117</v>
      </c>
      <c r="K125" s="5">
        <v>0</v>
      </c>
      <c r="L125" s="5">
        <f t="shared" si="17"/>
        <v>71.0625</v>
      </c>
      <c r="M125" s="36">
        <v>1.8</v>
      </c>
      <c r="N125" s="5">
        <f t="shared" si="18"/>
        <v>127.91250000000001</v>
      </c>
      <c r="O125" s="5">
        <v>0</v>
      </c>
      <c r="P125" s="5">
        <f t="shared" si="19"/>
        <v>127.91250000000001</v>
      </c>
      <c r="Q125" s="65" t="s">
        <v>126</v>
      </c>
      <c r="R125" s="4" t="s">
        <v>1094</v>
      </c>
      <c r="S125" s="4"/>
    </row>
    <row r="126" spans="1:19" x14ac:dyDescent="0.2">
      <c r="A126" s="151">
        <v>66961</v>
      </c>
      <c r="B126" s="178">
        <f t="shared" si="16"/>
        <v>46249</v>
      </c>
      <c r="C126" s="4" t="s">
        <v>1151</v>
      </c>
      <c r="D126" s="4" t="s">
        <v>1116</v>
      </c>
      <c r="E126" s="148" t="s">
        <v>8835</v>
      </c>
      <c r="F126" s="4" t="s">
        <v>131</v>
      </c>
      <c r="G126" s="41">
        <v>4.55</v>
      </c>
      <c r="H126" s="41">
        <v>8.0500000000000007</v>
      </c>
      <c r="I126" s="5">
        <v>2</v>
      </c>
      <c r="J126" s="4" t="s">
        <v>1117</v>
      </c>
      <c r="K126" s="5">
        <v>0</v>
      </c>
      <c r="L126" s="5">
        <f t="shared" si="17"/>
        <v>71.16</v>
      </c>
      <c r="M126" s="36">
        <v>1.7</v>
      </c>
      <c r="N126" s="5">
        <f t="shared" si="18"/>
        <v>120.97199999999999</v>
      </c>
      <c r="O126" s="5">
        <v>0</v>
      </c>
      <c r="P126" s="5">
        <f t="shared" si="19"/>
        <v>120.97199999999999</v>
      </c>
      <c r="Q126" s="65" t="s">
        <v>126</v>
      </c>
      <c r="R126" s="4" t="s">
        <v>1094</v>
      </c>
      <c r="S126" s="4"/>
    </row>
    <row r="127" spans="1:19" x14ac:dyDescent="0.2">
      <c r="A127" s="100" t="s">
        <v>59</v>
      </c>
      <c r="B127" s="178">
        <f t="shared" si="16"/>
        <v>46250</v>
      </c>
      <c r="C127" s="4" t="s">
        <v>1151</v>
      </c>
      <c r="D127" s="4" t="s">
        <v>1116</v>
      </c>
      <c r="E127" s="148" t="s">
        <v>8835</v>
      </c>
      <c r="F127" s="4" t="s">
        <v>131</v>
      </c>
      <c r="G127" s="41">
        <v>4.6500000000000004</v>
      </c>
      <c r="H127" s="41">
        <v>8.0500000000000007</v>
      </c>
      <c r="I127" s="5">
        <v>2</v>
      </c>
      <c r="J127" s="4" t="s">
        <v>1117</v>
      </c>
      <c r="K127" s="5">
        <v>0</v>
      </c>
      <c r="L127" s="5">
        <f t="shared" si="17"/>
        <v>71.875</v>
      </c>
      <c r="M127" s="36">
        <v>2</v>
      </c>
      <c r="N127" s="5">
        <f t="shared" si="18"/>
        <v>143.75</v>
      </c>
      <c r="O127" s="5">
        <v>0</v>
      </c>
      <c r="P127" s="5">
        <f t="shared" si="19"/>
        <v>143.75</v>
      </c>
      <c r="Q127" s="65" t="s">
        <v>126</v>
      </c>
      <c r="R127" s="4" t="s">
        <v>1094</v>
      </c>
      <c r="S127" s="4"/>
    </row>
    <row r="128" spans="1:19" x14ac:dyDescent="0.2">
      <c r="A128" s="151">
        <v>66963</v>
      </c>
      <c r="B128" s="178">
        <f t="shared" si="16"/>
        <v>46252</v>
      </c>
      <c r="C128" s="4" t="s">
        <v>1151</v>
      </c>
      <c r="D128" s="4" t="s">
        <v>1116</v>
      </c>
      <c r="E128" s="148" t="s">
        <v>8835</v>
      </c>
      <c r="F128" s="4" t="s">
        <v>131</v>
      </c>
      <c r="G128" s="41">
        <v>4.7</v>
      </c>
      <c r="H128" s="41">
        <v>8.0500000000000007</v>
      </c>
      <c r="I128" s="5">
        <v>2</v>
      </c>
      <c r="J128" s="4" t="s">
        <v>1117</v>
      </c>
      <c r="K128" s="5">
        <v>0</v>
      </c>
      <c r="L128" s="5">
        <f t="shared" si="17"/>
        <v>72.232500000000016</v>
      </c>
      <c r="M128" s="36">
        <v>2.6</v>
      </c>
      <c r="N128" s="5">
        <f t="shared" si="18"/>
        <v>187.80450000000005</v>
      </c>
      <c r="O128" s="5">
        <v>0</v>
      </c>
      <c r="P128" s="5">
        <f t="shared" si="19"/>
        <v>187.80450000000005</v>
      </c>
      <c r="Q128" s="65" t="s">
        <v>126</v>
      </c>
      <c r="R128" s="4" t="s">
        <v>1094</v>
      </c>
      <c r="S128" s="4"/>
    </row>
    <row r="129" spans="1:19" x14ac:dyDescent="0.2">
      <c r="A129" s="151">
        <v>66964</v>
      </c>
      <c r="B129" s="178">
        <f t="shared" si="16"/>
        <v>46253</v>
      </c>
      <c r="C129" s="4" t="s">
        <v>1151</v>
      </c>
      <c r="D129" s="4" t="s">
        <v>1116</v>
      </c>
      <c r="E129" s="148" t="s">
        <v>8835</v>
      </c>
      <c r="F129" s="4" t="s">
        <v>131</v>
      </c>
      <c r="G129" s="41">
        <v>4.7</v>
      </c>
      <c r="H129" s="41">
        <v>8.0500000000000007</v>
      </c>
      <c r="I129" s="5">
        <v>2</v>
      </c>
      <c r="J129" s="4" t="s">
        <v>1117</v>
      </c>
      <c r="K129" s="5">
        <v>0</v>
      </c>
      <c r="L129" s="5">
        <f t="shared" si="17"/>
        <v>72.232500000000016</v>
      </c>
      <c r="M129" s="36">
        <v>2</v>
      </c>
      <c r="N129" s="5">
        <f t="shared" si="18"/>
        <v>144.46500000000003</v>
      </c>
      <c r="O129" s="5">
        <v>0</v>
      </c>
      <c r="P129" s="5">
        <f t="shared" si="19"/>
        <v>144.46500000000003</v>
      </c>
      <c r="Q129" s="65" t="s">
        <v>126</v>
      </c>
      <c r="R129" s="4" t="s">
        <v>1094</v>
      </c>
      <c r="S129" s="4"/>
    </row>
    <row r="130" spans="1:19" x14ac:dyDescent="0.2">
      <c r="A130" s="151">
        <v>66965</v>
      </c>
      <c r="B130" s="178">
        <f t="shared" si="16"/>
        <v>46254</v>
      </c>
      <c r="C130" s="4" t="s">
        <v>1151</v>
      </c>
      <c r="D130" s="4" t="s">
        <v>1116</v>
      </c>
      <c r="E130" s="148" t="s">
        <v>8835</v>
      </c>
      <c r="F130" s="4" t="s">
        <v>131</v>
      </c>
      <c r="G130" s="41">
        <v>4.5999999999999996</v>
      </c>
      <c r="H130" s="41">
        <v>8.0500000000000007</v>
      </c>
      <c r="I130" s="5">
        <v>2</v>
      </c>
      <c r="J130" s="4" t="s">
        <v>1117</v>
      </c>
      <c r="K130" s="5">
        <v>0</v>
      </c>
      <c r="L130" s="5">
        <f t="shared" si="17"/>
        <v>71.517500000000013</v>
      </c>
      <c r="M130" s="36">
        <v>2.1</v>
      </c>
      <c r="N130" s="5">
        <f t="shared" si="18"/>
        <v>150.18675000000005</v>
      </c>
      <c r="O130" s="5">
        <v>0</v>
      </c>
      <c r="P130" s="5">
        <f t="shared" si="19"/>
        <v>150.18675000000005</v>
      </c>
      <c r="Q130" s="65" t="s">
        <v>126</v>
      </c>
      <c r="R130" s="4" t="s">
        <v>1094</v>
      </c>
      <c r="S130" s="4"/>
    </row>
    <row r="131" spans="1:19" x14ac:dyDescent="0.2">
      <c r="A131" s="151">
        <v>66966</v>
      </c>
      <c r="B131" s="178">
        <f t="shared" si="16"/>
        <v>46255</v>
      </c>
      <c r="C131" s="4" t="s">
        <v>1151</v>
      </c>
      <c r="D131" s="4" t="s">
        <v>1116</v>
      </c>
      <c r="E131" s="148" t="s">
        <v>8835</v>
      </c>
      <c r="F131" s="4" t="s">
        <v>131</v>
      </c>
      <c r="G131" s="41">
        <v>4.7</v>
      </c>
      <c r="H131" s="41">
        <v>8.0500000000000007</v>
      </c>
      <c r="I131" s="5">
        <v>2</v>
      </c>
      <c r="J131" s="4" t="s">
        <v>1117</v>
      </c>
      <c r="K131" s="5">
        <v>0</v>
      </c>
      <c r="L131" s="5">
        <f t="shared" si="17"/>
        <v>72.232500000000016</v>
      </c>
      <c r="M131" s="36">
        <v>2.1</v>
      </c>
      <c r="N131" s="5">
        <f t="shared" si="18"/>
        <v>151.68825000000004</v>
      </c>
      <c r="O131" s="5">
        <v>0</v>
      </c>
      <c r="P131" s="5">
        <f t="shared" si="19"/>
        <v>151.68825000000004</v>
      </c>
      <c r="Q131" s="4" t="s">
        <v>126</v>
      </c>
      <c r="R131" s="4" t="s">
        <v>1094</v>
      </c>
      <c r="S131" s="4"/>
    </row>
    <row r="132" spans="1:19" x14ac:dyDescent="0.2">
      <c r="A132" s="151">
        <v>66967</v>
      </c>
      <c r="B132" s="178">
        <f t="shared" si="16"/>
        <v>46256</v>
      </c>
      <c r="C132" s="4" t="s">
        <v>1151</v>
      </c>
      <c r="D132" s="4" t="s">
        <v>1116</v>
      </c>
      <c r="E132" s="148" t="s">
        <v>8835</v>
      </c>
      <c r="F132" s="4" t="s">
        <v>131</v>
      </c>
      <c r="G132" s="41">
        <v>4.5999999999999996</v>
      </c>
      <c r="H132" s="41">
        <v>8.0500000000000007</v>
      </c>
      <c r="I132" s="5">
        <v>2</v>
      </c>
      <c r="J132" s="4" t="s">
        <v>1117</v>
      </c>
      <c r="K132" s="5">
        <v>0</v>
      </c>
      <c r="L132" s="5">
        <f t="shared" si="17"/>
        <v>71.517500000000013</v>
      </c>
      <c r="M132" s="36">
        <v>2.6</v>
      </c>
      <c r="N132" s="5">
        <f t="shared" si="18"/>
        <v>185.94550000000004</v>
      </c>
      <c r="O132" s="5">
        <v>0</v>
      </c>
      <c r="P132" s="5">
        <f t="shared" si="19"/>
        <v>185.94550000000004</v>
      </c>
      <c r="Q132" s="4" t="s">
        <v>126</v>
      </c>
      <c r="R132" s="4" t="s">
        <v>1094</v>
      </c>
      <c r="S132" s="4"/>
    </row>
    <row r="133" spans="1:19" x14ac:dyDescent="0.2">
      <c r="A133" s="151">
        <v>66968</v>
      </c>
      <c r="B133" s="178">
        <f t="shared" si="16"/>
        <v>46257</v>
      </c>
      <c r="C133" s="4" t="s">
        <v>1151</v>
      </c>
      <c r="D133" s="4" t="s">
        <v>1116</v>
      </c>
      <c r="E133" s="148" t="s">
        <v>8835</v>
      </c>
      <c r="F133" s="4" t="s">
        <v>131</v>
      </c>
      <c r="G133" s="41">
        <v>4.7</v>
      </c>
      <c r="H133" s="41">
        <v>8</v>
      </c>
      <c r="I133" s="5">
        <v>2</v>
      </c>
      <c r="J133" s="4" t="s">
        <v>1117</v>
      </c>
      <c r="K133" s="5">
        <v>0</v>
      </c>
      <c r="L133" s="5">
        <f t="shared" si="17"/>
        <v>72.004999999999995</v>
      </c>
      <c r="M133" s="36">
        <v>2.1</v>
      </c>
      <c r="N133" s="5">
        <f t="shared" si="18"/>
        <v>151.2105</v>
      </c>
      <c r="O133" s="5">
        <v>0</v>
      </c>
      <c r="P133" s="5">
        <f t="shared" si="19"/>
        <v>151.2105</v>
      </c>
      <c r="Q133" s="65" t="s">
        <v>126</v>
      </c>
      <c r="R133" s="4" t="s">
        <v>1094</v>
      </c>
      <c r="S133" s="4"/>
    </row>
    <row r="134" spans="1:19" x14ac:dyDescent="0.2">
      <c r="A134" s="151">
        <v>66969</v>
      </c>
      <c r="B134" s="178">
        <f t="shared" si="16"/>
        <v>46258</v>
      </c>
      <c r="C134" s="4" t="s">
        <v>1151</v>
      </c>
      <c r="D134" s="4" t="s">
        <v>1116</v>
      </c>
      <c r="E134" s="148" t="s">
        <v>8835</v>
      </c>
      <c r="F134" s="4" t="s">
        <v>131</v>
      </c>
      <c r="G134" s="41">
        <v>4.5</v>
      </c>
      <c r="H134" s="41">
        <v>7.95</v>
      </c>
      <c r="I134" s="5">
        <v>2</v>
      </c>
      <c r="J134" s="4" t="s">
        <v>1117</v>
      </c>
      <c r="K134" s="5">
        <v>0</v>
      </c>
      <c r="L134" s="5">
        <f t="shared" si="17"/>
        <v>70.347499999999997</v>
      </c>
      <c r="M134" s="36">
        <v>2.1</v>
      </c>
      <c r="N134" s="5">
        <f t="shared" si="18"/>
        <v>147.72975</v>
      </c>
      <c r="O134" s="5">
        <v>0</v>
      </c>
      <c r="P134" s="5">
        <f t="shared" si="19"/>
        <v>147.72975</v>
      </c>
      <c r="Q134" s="65" t="s">
        <v>126</v>
      </c>
      <c r="R134" s="4" t="s">
        <v>1094</v>
      </c>
      <c r="S134" s="4"/>
    </row>
    <row r="135" spans="1:19" x14ac:dyDescent="0.2">
      <c r="A135" s="151">
        <v>66970</v>
      </c>
      <c r="B135" s="178">
        <f t="shared" si="16"/>
        <v>46259</v>
      </c>
      <c r="C135" s="4" t="s">
        <v>1151</v>
      </c>
      <c r="D135" s="4" t="s">
        <v>1116</v>
      </c>
      <c r="E135" s="148" t="s">
        <v>8835</v>
      </c>
      <c r="F135" s="4" t="s">
        <v>131</v>
      </c>
      <c r="G135" s="41">
        <v>4.7</v>
      </c>
      <c r="H135" s="41">
        <v>8.0500000000000007</v>
      </c>
      <c r="I135" s="5">
        <v>2</v>
      </c>
      <c r="J135" s="4" t="s">
        <v>1117</v>
      </c>
      <c r="K135" s="5">
        <v>0</v>
      </c>
      <c r="L135" s="5">
        <f t="shared" si="17"/>
        <v>72.232500000000016</v>
      </c>
      <c r="M135" s="36">
        <v>2.1</v>
      </c>
      <c r="N135" s="5">
        <f t="shared" si="18"/>
        <v>151.68825000000004</v>
      </c>
      <c r="O135" s="5">
        <v>0</v>
      </c>
      <c r="P135" s="5">
        <f t="shared" si="19"/>
        <v>151.68825000000004</v>
      </c>
      <c r="Q135" s="65" t="s">
        <v>126</v>
      </c>
      <c r="R135" s="4" t="s">
        <v>1094</v>
      </c>
      <c r="S135" s="4"/>
    </row>
    <row r="136" spans="1:19" x14ac:dyDescent="0.2">
      <c r="A136" s="151">
        <v>66971</v>
      </c>
      <c r="B136" s="178">
        <f t="shared" si="16"/>
        <v>46260</v>
      </c>
      <c r="C136" s="4" t="s">
        <v>1151</v>
      </c>
      <c r="D136" s="4" t="s">
        <v>1116</v>
      </c>
      <c r="E136" s="148" t="s">
        <v>8835</v>
      </c>
      <c r="F136" s="4" t="s">
        <v>131</v>
      </c>
      <c r="G136" s="41">
        <v>4.6500000000000004</v>
      </c>
      <c r="H136" s="41">
        <v>8</v>
      </c>
      <c r="I136" s="5">
        <v>2</v>
      </c>
      <c r="J136" s="4" t="s">
        <v>1117</v>
      </c>
      <c r="K136" s="5">
        <v>0</v>
      </c>
      <c r="L136" s="5">
        <f t="shared" si="17"/>
        <v>71.647500000000008</v>
      </c>
      <c r="M136" s="36">
        <v>2.6</v>
      </c>
      <c r="N136" s="5">
        <f t="shared" si="18"/>
        <v>186.28350000000003</v>
      </c>
      <c r="O136" s="5">
        <v>0</v>
      </c>
      <c r="P136" s="5">
        <f t="shared" si="19"/>
        <v>186.28350000000003</v>
      </c>
      <c r="Q136" s="65" t="s">
        <v>126</v>
      </c>
      <c r="R136" s="4" t="s">
        <v>1094</v>
      </c>
      <c r="S136" s="4"/>
    </row>
    <row r="137" spans="1:19" x14ac:dyDescent="0.2">
      <c r="A137" s="151">
        <v>66972</v>
      </c>
      <c r="B137" s="178">
        <f t="shared" si="16"/>
        <v>46261</v>
      </c>
      <c r="C137" s="4" t="s">
        <v>1151</v>
      </c>
      <c r="D137" s="4" t="s">
        <v>1116</v>
      </c>
      <c r="E137" s="148" t="s">
        <v>8835</v>
      </c>
      <c r="F137" s="4" t="s">
        <v>131</v>
      </c>
      <c r="G137" s="41">
        <v>4.7</v>
      </c>
      <c r="H137" s="41">
        <v>8.0500000000000007</v>
      </c>
      <c r="I137" s="5">
        <v>2</v>
      </c>
      <c r="J137" s="4" t="s">
        <v>1117</v>
      </c>
      <c r="K137" s="5">
        <v>0</v>
      </c>
      <c r="L137" s="5">
        <f t="shared" si="17"/>
        <v>72.232500000000016</v>
      </c>
      <c r="M137" s="36">
        <v>2</v>
      </c>
      <c r="N137" s="5">
        <f t="shared" si="18"/>
        <v>144.46500000000003</v>
      </c>
      <c r="O137" s="5">
        <v>0</v>
      </c>
      <c r="P137" s="5">
        <f t="shared" si="19"/>
        <v>144.46500000000003</v>
      </c>
      <c r="Q137" s="65" t="s">
        <v>126</v>
      </c>
      <c r="R137" s="4" t="s">
        <v>1094</v>
      </c>
      <c r="S137" s="4"/>
    </row>
    <row r="138" spans="1:19" x14ac:dyDescent="0.2">
      <c r="A138" s="151">
        <v>66973</v>
      </c>
      <c r="B138" s="178">
        <f t="shared" si="16"/>
        <v>46262</v>
      </c>
      <c r="C138" s="4" t="s">
        <v>1151</v>
      </c>
      <c r="D138" s="4" t="s">
        <v>1116</v>
      </c>
      <c r="E138" s="148" t="s">
        <v>8835</v>
      </c>
      <c r="F138" s="4" t="s">
        <v>131</v>
      </c>
      <c r="G138" s="41">
        <v>4.5999999999999996</v>
      </c>
      <c r="H138" s="41">
        <v>7.95</v>
      </c>
      <c r="I138" s="5">
        <v>2</v>
      </c>
      <c r="J138" s="4" t="s">
        <v>1117</v>
      </c>
      <c r="K138" s="5">
        <v>0</v>
      </c>
      <c r="L138" s="5">
        <f t="shared" si="17"/>
        <v>71.0625</v>
      </c>
      <c r="M138" s="36">
        <v>2</v>
      </c>
      <c r="N138" s="5">
        <f t="shared" si="18"/>
        <v>142.125</v>
      </c>
      <c r="O138" s="5">
        <v>0</v>
      </c>
      <c r="P138" s="5">
        <f t="shared" si="19"/>
        <v>142.125</v>
      </c>
      <c r="Q138" s="65" t="s">
        <v>126</v>
      </c>
      <c r="R138" s="4" t="s">
        <v>1094</v>
      </c>
      <c r="S138" s="4"/>
    </row>
    <row r="139" spans="1:19" x14ac:dyDescent="0.2">
      <c r="A139" s="151">
        <v>66974</v>
      </c>
      <c r="B139" s="178">
        <f t="shared" si="16"/>
        <v>46263</v>
      </c>
      <c r="C139" s="4" t="s">
        <v>1151</v>
      </c>
      <c r="D139" s="4" t="s">
        <v>1116</v>
      </c>
      <c r="E139" s="148" t="s">
        <v>8835</v>
      </c>
      <c r="F139" s="4" t="s">
        <v>131</v>
      </c>
      <c r="G139" s="41">
        <v>4.55</v>
      </c>
      <c r="H139" s="41">
        <v>8.0500000000000007</v>
      </c>
      <c r="I139" s="5">
        <v>2</v>
      </c>
      <c r="J139" s="4" t="s">
        <v>1117</v>
      </c>
      <c r="K139" s="5">
        <v>0</v>
      </c>
      <c r="L139" s="5">
        <f t="shared" si="17"/>
        <v>71.16</v>
      </c>
      <c r="M139" s="36">
        <v>2.1</v>
      </c>
      <c r="N139" s="5">
        <f t="shared" si="18"/>
        <v>149.43600000000001</v>
      </c>
      <c r="O139" s="5">
        <v>0</v>
      </c>
      <c r="P139" s="5">
        <f t="shared" si="19"/>
        <v>149.43600000000001</v>
      </c>
      <c r="Q139" s="65" t="s">
        <v>126</v>
      </c>
      <c r="R139" s="4" t="s">
        <v>1094</v>
      </c>
      <c r="S139" s="4"/>
    </row>
    <row r="140" spans="1:19" x14ac:dyDescent="0.2">
      <c r="A140" s="151">
        <v>66975</v>
      </c>
      <c r="B140" s="178">
        <f t="shared" si="16"/>
        <v>46264</v>
      </c>
      <c r="C140" s="4" t="s">
        <v>1151</v>
      </c>
      <c r="D140" s="4" t="s">
        <v>1116</v>
      </c>
      <c r="E140" s="148" t="s">
        <v>8835</v>
      </c>
      <c r="F140" s="4" t="s">
        <v>131</v>
      </c>
      <c r="G140" s="41">
        <v>4.6500000000000004</v>
      </c>
      <c r="H140" s="41">
        <v>8.0500000000000007</v>
      </c>
      <c r="I140" s="5">
        <v>2</v>
      </c>
      <c r="J140" s="4" t="s">
        <v>1117</v>
      </c>
      <c r="K140" s="5">
        <v>0</v>
      </c>
      <c r="L140" s="5">
        <f t="shared" si="17"/>
        <v>71.875</v>
      </c>
      <c r="M140" s="36">
        <v>2</v>
      </c>
      <c r="N140" s="5">
        <f t="shared" si="18"/>
        <v>143.75</v>
      </c>
      <c r="O140" s="5">
        <v>0</v>
      </c>
      <c r="P140" s="5">
        <f t="shared" si="19"/>
        <v>143.75</v>
      </c>
      <c r="Q140" s="65" t="s">
        <v>126</v>
      </c>
      <c r="R140" s="4" t="s">
        <v>1094</v>
      </c>
      <c r="S140" s="4"/>
    </row>
    <row r="141" spans="1:19" x14ac:dyDescent="0.2">
      <c r="A141" s="100">
        <v>66976</v>
      </c>
      <c r="B141" s="178">
        <f t="shared" ref="B141:B151" si="21">IF(A141="","",IF(ISNUMBER(A141),IFERROR(VLOOKUP(TEXT(A141,"yyyy/mm/dd"),BSAD,2,FALSE),""),IFERROR(VLOOKUP(A141,BSAD,2,FALSE),"")))</f>
        <v>46265</v>
      </c>
      <c r="C141" s="4" t="s">
        <v>1151</v>
      </c>
      <c r="D141" s="4" t="s">
        <v>1116</v>
      </c>
      <c r="E141" s="148" t="s">
        <v>8835</v>
      </c>
      <c r="F141" s="4" t="s">
        <v>131</v>
      </c>
      <c r="G141" s="41">
        <v>4.7</v>
      </c>
      <c r="H141" s="41">
        <v>8.0500000000000007</v>
      </c>
      <c r="I141" s="5">
        <v>2</v>
      </c>
      <c r="J141" s="4" t="s">
        <v>1117</v>
      </c>
      <c r="K141" s="5">
        <v>0</v>
      </c>
      <c r="L141" s="5">
        <f t="shared" si="17"/>
        <v>72.232500000000016</v>
      </c>
      <c r="M141" s="36">
        <v>1.8</v>
      </c>
      <c r="N141" s="5">
        <f t="shared" si="18"/>
        <v>130.01850000000005</v>
      </c>
      <c r="O141" s="5">
        <v>0</v>
      </c>
      <c r="P141" s="5">
        <f t="shared" si="19"/>
        <v>130.01850000000005</v>
      </c>
      <c r="Q141" s="4" t="s">
        <v>126</v>
      </c>
      <c r="R141" s="4" t="s">
        <v>1094</v>
      </c>
      <c r="S141" s="4"/>
    </row>
    <row r="142" spans="1:19" x14ac:dyDescent="0.2">
      <c r="A142" s="100">
        <v>66977</v>
      </c>
      <c r="B142" s="178">
        <f t="shared" si="21"/>
        <v>46266</v>
      </c>
      <c r="C142" s="4" t="s">
        <v>1151</v>
      </c>
      <c r="D142" s="4" t="s">
        <v>1116</v>
      </c>
      <c r="E142" s="148" t="s">
        <v>8835</v>
      </c>
      <c r="F142" s="4" t="s">
        <v>131</v>
      </c>
      <c r="G142" s="41">
        <v>4.5999999999999996</v>
      </c>
      <c r="H142" s="41">
        <v>8.0500000000000007</v>
      </c>
      <c r="I142" s="5">
        <v>2</v>
      </c>
      <c r="J142" s="4" t="s">
        <v>1117</v>
      </c>
      <c r="K142" s="5">
        <v>0</v>
      </c>
      <c r="L142" s="5">
        <f t="shared" si="17"/>
        <v>71.517500000000013</v>
      </c>
      <c r="M142" s="36">
        <v>1.9</v>
      </c>
      <c r="N142" s="5">
        <f t="shared" si="18"/>
        <v>135.88325</v>
      </c>
      <c r="O142" s="5">
        <v>0</v>
      </c>
      <c r="P142" s="5">
        <f t="shared" si="19"/>
        <v>135.88325</v>
      </c>
      <c r="Q142" s="4" t="s">
        <v>126</v>
      </c>
      <c r="R142" s="4" t="s">
        <v>1094</v>
      </c>
      <c r="S142" s="4"/>
    </row>
    <row r="143" spans="1:19" x14ac:dyDescent="0.2">
      <c r="A143" s="100">
        <v>66978</v>
      </c>
      <c r="B143" s="178">
        <f t="shared" si="21"/>
        <v>46267</v>
      </c>
      <c r="C143" s="4" t="s">
        <v>1151</v>
      </c>
      <c r="D143" s="4" t="s">
        <v>1116</v>
      </c>
      <c r="E143" s="148" t="s">
        <v>8835</v>
      </c>
      <c r="F143" s="4" t="s">
        <v>131</v>
      </c>
      <c r="G143" s="41">
        <v>4.7</v>
      </c>
      <c r="H143" s="41">
        <v>8</v>
      </c>
      <c r="I143" s="5">
        <v>2</v>
      </c>
      <c r="J143" s="4" t="s">
        <v>1117</v>
      </c>
      <c r="K143" s="5">
        <v>0</v>
      </c>
      <c r="L143" s="5">
        <f t="shared" si="17"/>
        <v>72.004999999999995</v>
      </c>
      <c r="M143" s="36">
        <v>1.8</v>
      </c>
      <c r="N143" s="5">
        <f t="shared" si="18"/>
        <v>129.60900000000001</v>
      </c>
      <c r="O143" s="5">
        <v>0</v>
      </c>
      <c r="P143" s="5">
        <f t="shared" si="19"/>
        <v>129.60900000000001</v>
      </c>
      <c r="Q143" s="4" t="s">
        <v>126</v>
      </c>
      <c r="R143" s="4" t="s">
        <v>1094</v>
      </c>
      <c r="S143" s="4"/>
    </row>
    <row r="144" spans="1:19" x14ac:dyDescent="0.2">
      <c r="A144" s="100">
        <v>66979</v>
      </c>
      <c r="B144" s="178">
        <f t="shared" si="21"/>
        <v>46268</v>
      </c>
      <c r="C144" s="4" t="s">
        <v>1151</v>
      </c>
      <c r="D144" s="4" t="s">
        <v>1116</v>
      </c>
      <c r="E144" s="148" t="s">
        <v>8835</v>
      </c>
      <c r="F144" s="4" t="s">
        <v>131</v>
      </c>
      <c r="G144" s="41">
        <v>4.5</v>
      </c>
      <c r="H144" s="41">
        <v>7.95</v>
      </c>
      <c r="I144" s="5">
        <v>2</v>
      </c>
      <c r="J144" s="4" t="s">
        <v>1117</v>
      </c>
      <c r="K144" s="5">
        <v>0</v>
      </c>
      <c r="L144" s="5">
        <f t="shared" si="17"/>
        <v>70.347499999999997</v>
      </c>
      <c r="M144" s="36">
        <v>4</v>
      </c>
      <c r="N144" s="5">
        <f t="shared" si="18"/>
        <v>281.39</v>
      </c>
      <c r="O144" s="5">
        <v>0</v>
      </c>
      <c r="P144" s="5">
        <f t="shared" si="19"/>
        <v>281.39</v>
      </c>
      <c r="Q144" s="4" t="s">
        <v>126</v>
      </c>
      <c r="R144" s="4" t="s">
        <v>1094</v>
      </c>
      <c r="S144" s="4"/>
    </row>
    <row r="145" spans="1:19" x14ac:dyDescent="0.2">
      <c r="A145" s="100">
        <v>66979</v>
      </c>
      <c r="B145" s="178">
        <f t="shared" si="21"/>
        <v>46268</v>
      </c>
      <c r="C145" s="4" t="s">
        <v>1151</v>
      </c>
      <c r="D145" s="4" t="s">
        <v>1116</v>
      </c>
      <c r="E145" s="148" t="s">
        <v>1091</v>
      </c>
      <c r="F145" s="4" t="s">
        <v>131</v>
      </c>
      <c r="G145" s="41">
        <v>4.7</v>
      </c>
      <c r="H145" s="41">
        <v>8.0500000000000007</v>
      </c>
      <c r="I145" s="5">
        <v>2</v>
      </c>
      <c r="J145" s="4" t="s">
        <v>1117</v>
      </c>
      <c r="K145" s="5">
        <v>0</v>
      </c>
      <c r="L145" s="5">
        <f t="shared" si="17"/>
        <v>72.232500000000016</v>
      </c>
      <c r="M145" s="36">
        <v>2.8</v>
      </c>
      <c r="N145" s="5">
        <f t="shared" si="18"/>
        <v>202.25100000000003</v>
      </c>
      <c r="O145" s="5">
        <v>0</v>
      </c>
      <c r="P145" s="5">
        <f t="shared" si="19"/>
        <v>202.25100000000003</v>
      </c>
      <c r="Q145" s="4" t="s">
        <v>126</v>
      </c>
      <c r="R145" s="4" t="s">
        <v>1094</v>
      </c>
      <c r="S145" s="4"/>
    </row>
    <row r="146" spans="1:19" x14ac:dyDescent="0.2">
      <c r="A146" s="100">
        <v>66980</v>
      </c>
      <c r="B146" s="178">
        <f t="shared" si="21"/>
        <v>46269</v>
      </c>
      <c r="C146" s="4" t="s">
        <v>1151</v>
      </c>
      <c r="D146" s="4" t="s">
        <v>1116</v>
      </c>
      <c r="E146" s="148" t="s">
        <v>8835</v>
      </c>
      <c r="F146" s="4" t="s">
        <v>131</v>
      </c>
      <c r="G146" s="41">
        <v>4.6500000000000004</v>
      </c>
      <c r="H146" s="41">
        <v>8</v>
      </c>
      <c r="I146" s="5">
        <v>2</v>
      </c>
      <c r="J146" s="4" t="s">
        <v>1117</v>
      </c>
      <c r="K146" s="5">
        <v>0</v>
      </c>
      <c r="L146" s="5">
        <f t="shared" si="17"/>
        <v>71.647500000000008</v>
      </c>
      <c r="M146" s="36">
        <v>4</v>
      </c>
      <c r="N146" s="5">
        <f t="shared" si="18"/>
        <v>286.59000000000003</v>
      </c>
      <c r="O146" s="5">
        <v>0</v>
      </c>
      <c r="P146" s="5">
        <f t="shared" si="19"/>
        <v>286.59000000000003</v>
      </c>
      <c r="Q146" s="4" t="s">
        <v>126</v>
      </c>
      <c r="R146" s="4" t="s">
        <v>1094</v>
      </c>
      <c r="S146" s="4"/>
    </row>
    <row r="147" spans="1:19" x14ac:dyDescent="0.2">
      <c r="A147" s="100">
        <v>66980</v>
      </c>
      <c r="B147" s="178">
        <f t="shared" si="21"/>
        <v>46269</v>
      </c>
      <c r="C147" s="4" t="s">
        <v>1151</v>
      </c>
      <c r="D147" s="4" t="s">
        <v>1116</v>
      </c>
      <c r="E147" s="148" t="s">
        <v>1091</v>
      </c>
      <c r="F147" s="4" t="s">
        <v>131</v>
      </c>
      <c r="G147" s="41">
        <v>4.7</v>
      </c>
      <c r="H147" s="41">
        <v>8.0500000000000007</v>
      </c>
      <c r="I147" s="5">
        <v>2</v>
      </c>
      <c r="J147" s="4" t="s">
        <v>1117</v>
      </c>
      <c r="K147" s="5">
        <v>0</v>
      </c>
      <c r="L147" s="5">
        <f t="shared" si="17"/>
        <v>72.232500000000016</v>
      </c>
      <c r="M147" s="36">
        <v>4</v>
      </c>
      <c r="N147" s="5">
        <f t="shared" si="18"/>
        <v>288.93000000000006</v>
      </c>
      <c r="O147" s="5">
        <v>0</v>
      </c>
      <c r="P147" s="5">
        <f t="shared" si="19"/>
        <v>288.93000000000006</v>
      </c>
      <c r="Q147" s="4" t="s">
        <v>126</v>
      </c>
      <c r="R147" s="4" t="s">
        <v>1094</v>
      </c>
      <c r="S147" s="4"/>
    </row>
    <row r="148" spans="1:19" x14ac:dyDescent="0.2">
      <c r="A148" s="100">
        <v>66981</v>
      </c>
      <c r="B148" s="178">
        <f t="shared" si="21"/>
        <v>46270</v>
      </c>
      <c r="C148" s="4" t="s">
        <v>1151</v>
      </c>
      <c r="D148" s="4" t="s">
        <v>1116</v>
      </c>
      <c r="E148" s="148" t="s">
        <v>8835</v>
      </c>
      <c r="F148" s="4" t="s">
        <v>131</v>
      </c>
      <c r="G148" s="41">
        <v>4.5999999999999996</v>
      </c>
      <c r="H148" s="41">
        <v>7.95</v>
      </c>
      <c r="I148" s="5">
        <v>2</v>
      </c>
      <c r="J148" s="4" t="s">
        <v>1117</v>
      </c>
      <c r="K148" s="5">
        <v>0</v>
      </c>
      <c r="L148" s="5">
        <f t="shared" si="17"/>
        <v>71.0625</v>
      </c>
      <c r="M148" s="36">
        <v>4.3</v>
      </c>
      <c r="N148" s="5">
        <f t="shared" si="18"/>
        <v>305.56874999999997</v>
      </c>
      <c r="O148" s="5">
        <v>0</v>
      </c>
      <c r="P148" s="5">
        <f t="shared" si="19"/>
        <v>305.56874999999997</v>
      </c>
      <c r="Q148" s="4" t="s">
        <v>126</v>
      </c>
      <c r="R148" s="4" t="s">
        <v>1094</v>
      </c>
      <c r="S148" s="4"/>
    </row>
    <row r="149" spans="1:19" x14ac:dyDescent="0.2">
      <c r="A149" s="100">
        <v>66981</v>
      </c>
      <c r="B149" s="178">
        <f t="shared" si="21"/>
        <v>46270</v>
      </c>
      <c r="C149" s="4" t="s">
        <v>1151</v>
      </c>
      <c r="D149" s="4" t="s">
        <v>1116</v>
      </c>
      <c r="E149" s="148" t="s">
        <v>1091</v>
      </c>
      <c r="F149" s="4" t="s">
        <v>131</v>
      </c>
      <c r="G149" s="41">
        <v>4.55</v>
      </c>
      <c r="H149" s="41">
        <v>8.0500000000000007</v>
      </c>
      <c r="I149" s="5">
        <v>2</v>
      </c>
      <c r="J149" s="4" t="s">
        <v>1117</v>
      </c>
      <c r="K149" s="5">
        <v>0</v>
      </c>
      <c r="L149" s="5">
        <f t="shared" si="17"/>
        <v>71.16</v>
      </c>
      <c r="M149" s="36">
        <v>3.2</v>
      </c>
      <c r="N149" s="5">
        <f t="shared" si="18"/>
        <v>227.71199999999999</v>
      </c>
      <c r="O149" s="5">
        <v>0</v>
      </c>
      <c r="P149" s="5">
        <f t="shared" si="19"/>
        <v>227.71199999999999</v>
      </c>
      <c r="Q149" s="4" t="s">
        <v>126</v>
      </c>
      <c r="R149" s="4" t="s">
        <v>1094</v>
      </c>
      <c r="S149" s="4"/>
    </row>
    <row r="150" spans="1:19" x14ac:dyDescent="0.2">
      <c r="A150" s="100">
        <v>66982</v>
      </c>
      <c r="B150" s="178">
        <f t="shared" ref="B150" si="22">IF(A150="","",IF(ISNUMBER(A150),IFERROR(VLOOKUP(TEXT(A150,"yyyy/mm/dd"),BSAD,2,FALSE),""),IFERROR(VLOOKUP(A150,BSAD,2,FALSE),"")))</f>
        <v>46271</v>
      </c>
      <c r="C150" s="4" t="s">
        <v>1151</v>
      </c>
      <c r="D150" s="4" t="s">
        <v>1116</v>
      </c>
      <c r="E150" s="148" t="s">
        <v>8835</v>
      </c>
      <c r="F150" s="4" t="s">
        <v>131</v>
      </c>
      <c r="G150" s="41">
        <v>4.6500000000000004</v>
      </c>
      <c r="H150" s="41">
        <v>8.0500000000000007</v>
      </c>
      <c r="I150" s="5">
        <v>2</v>
      </c>
      <c r="J150" s="4" t="s">
        <v>1117</v>
      </c>
      <c r="K150" s="5">
        <v>0</v>
      </c>
      <c r="L150" s="5">
        <f t="shared" si="17"/>
        <v>71.875</v>
      </c>
      <c r="M150" s="36">
        <v>4.5</v>
      </c>
      <c r="N150" s="5">
        <f t="shared" si="18"/>
        <v>323.4375</v>
      </c>
      <c r="O150" s="5">
        <v>0</v>
      </c>
      <c r="P150" s="5">
        <f t="shared" si="19"/>
        <v>323.4375</v>
      </c>
      <c r="Q150" s="4" t="s">
        <v>126</v>
      </c>
      <c r="R150" s="4" t="s">
        <v>1094</v>
      </c>
      <c r="S150" s="4"/>
    </row>
    <row r="151" spans="1:19" x14ac:dyDescent="0.2">
      <c r="A151" s="100">
        <v>66982</v>
      </c>
      <c r="B151" s="178">
        <f t="shared" si="21"/>
        <v>46271</v>
      </c>
      <c r="C151" s="4" t="s">
        <v>1151</v>
      </c>
      <c r="D151" s="4" t="s">
        <v>1116</v>
      </c>
      <c r="E151" s="148" t="s">
        <v>1091</v>
      </c>
      <c r="F151" s="4" t="s">
        <v>131</v>
      </c>
      <c r="G151" s="41">
        <v>4.6500000000000004</v>
      </c>
      <c r="H151" s="41">
        <v>8.0500000000000007</v>
      </c>
      <c r="I151" s="5">
        <v>2</v>
      </c>
      <c r="J151" s="4" t="s">
        <v>1117</v>
      </c>
      <c r="K151" s="5">
        <v>0</v>
      </c>
      <c r="L151" s="5">
        <f t="shared" si="17"/>
        <v>71.875</v>
      </c>
      <c r="M151" s="36">
        <v>3.3</v>
      </c>
      <c r="N151" s="5">
        <f t="shared" si="18"/>
        <v>237.1875</v>
      </c>
      <c r="O151" s="5">
        <v>0</v>
      </c>
      <c r="P151" s="5">
        <f t="shared" si="19"/>
        <v>237.1875</v>
      </c>
      <c r="Q151" s="4" t="s">
        <v>126</v>
      </c>
      <c r="R151" s="4" t="s">
        <v>1094</v>
      </c>
      <c r="S151" s="4"/>
    </row>
    <row r="152" spans="1:19" x14ac:dyDescent="0.2">
      <c r="A152" s="100">
        <v>66983</v>
      </c>
      <c r="B152" s="178">
        <f t="shared" ref="B152:B161" si="23">IF(A152="","",IF(ISNUMBER(A152),IFERROR(VLOOKUP(TEXT(A152,"yyyy/mm/dd"),BSAD,2,FALSE),""),IFERROR(VLOOKUP(A152,BSAD,2,FALSE),"")))</f>
        <v>46272</v>
      </c>
      <c r="C152" s="4" t="s">
        <v>1151</v>
      </c>
      <c r="D152" s="4" t="s">
        <v>1116</v>
      </c>
      <c r="E152" s="148" t="s">
        <v>8835</v>
      </c>
      <c r="F152" s="4" t="s">
        <v>131</v>
      </c>
      <c r="G152" s="41">
        <v>4.5999999999999996</v>
      </c>
      <c r="H152" s="41">
        <v>7.95</v>
      </c>
      <c r="I152" s="5">
        <v>2</v>
      </c>
      <c r="J152" s="4" t="s">
        <v>1117</v>
      </c>
      <c r="K152" s="5">
        <v>0</v>
      </c>
      <c r="L152" s="5">
        <f t="shared" si="17"/>
        <v>71.0625</v>
      </c>
      <c r="M152" s="36">
        <v>3.6</v>
      </c>
      <c r="N152" s="5">
        <f t="shared" si="18"/>
        <v>255.82500000000002</v>
      </c>
      <c r="O152" s="5">
        <v>0</v>
      </c>
      <c r="P152" s="5">
        <f t="shared" si="19"/>
        <v>255.82500000000002</v>
      </c>
      <c r="Q152" s="4" t="s">
        <v>126</v>
      </c>
      <c r="R152" s="4" t="s">
        <v>1094</v>
      </c>
      <c r="S152" s="4"/>
    </row>
    <row r="153" spans="1:19" x14ac:dyDescent="0.2">
      <c r="A153" s="100">
        <v>66983</v>
      </c>
      <c r="B153" s="178">
        <f t="shared" si="23"/>
        <v>46272</v>
      </c>
      <c r="C153" s="4" t="s">
        <v>1151</v>
      </c>
      <c r="D153" s="4" t="s">
        <v>1116</v>
      </c>
      <c r="E153" s="148" t="s">
        <v>1091</v>
      </c>
      <c r="F153" s="4" t="s">
        <v>131</v>
      </c>
      <c r="G153" s="41">
        <v>4.55</v>
      </c>
      <c r="H153" s="41">
        <v>8.0500000000000007</v>
      </c>
      <c r="I153" s="5">
        <v>2</v>
      </c>
      <c r="J153" s="4" t="s">
        <v>1117</v>
      </c>
      <c r="K153" s="5">
        <v>0</v>
      </c>
      <c r="L153" s="5">
        <f t="shared" si="17"/>
        <v>71.16</v>
      </c>
      <c r="M153" s="36">
        <v>3.1</v>
      </c>
      <c r="N153" s="5">
        <f t="shared" si="18"/>
        <v>220.596</v>
      </c>
      <c r="O153" s="5">
        <v>0</v>
      </c>
      <c r="P153" s="5">
        <f t="shared" si="19"/>
        <v>220.596</v>
      </c>
      <c r="Q153" s="4" t="s">
        <v>126</v>
      </c>
      <c r="R153" s="4" t="s">
        <v>1094</v>
      </c>
      <c r="S153" s="4"/>
    </row>
    <row r="154" spans="1:19" x14ac:dyDescent="0.2">
      <c r="A154" s="100">
        <v>66984</v>
      </c>
      <c r="B154" s="178">
        <f t="shared" si="23"/>
        <v>46273</v>
      </c>
      <c r="C154" s="4" t="s">
        <v>1151</v>
      </c>
      <c r="D154" s="4" t="s">
        <v>1116</v>
      </c>
      <c r="E154" s="148" t="s">
        <v>8835</v>
      </c>
      <c r="F154" s="4" t="s">
        <v>131</v>
      </c>
      <c r="G154" s="41">
        <v>4.6500000000000004</v>
      </c>
      <c r="H154" s="41">
        <v>8.0500000000000007</v>
      </c>
      <c r="I154" s="5">
        <v>2</v>
      </c>
      <c r="J154" s="4" t="s">
        <v>1117</v>
      </c>
      <c r="K154" s="5">
        <v>0</v>
      </c>
      <c r="L154" s="5">
        <f t="shared" si="17"/>
        <v>71.875</v>
      </c>
      <c r="M154" s="36">
        <v>4.2</v>
      </c>
      <c r="N154" s="5">
        <f t="shared" si="18"/>
        <v>301.875</v>
      </c>
      <c r="O154" s="5">
        <v>0</v>
      </c>
      <c r="P154" s="5">
        <f t="shared" si="19"/>
        <v>301.875</v>
      </c>
      <c r="Q154" s="4" t="s">
        <v>126</v>
      </c>
      <c r="R154" s="4" t="s">
        <v>1094</v>
      </c>
      <c r="S154" s="4"/>
    </row>
    <row r="155" spans="1:19" x14ac:dyDescent="0.2">
      <c r="A155" s="100">
        <v>66984</v>
      </c>
      <c r="B155" s="178">
        <f t="shared" si="23"/>
        <v>46273</v>
      </c>
      <c r="C155" s="4" t="s">
        <v>1151</v>
      </c>
      <c r="D155" s="4" t="s">
        <v>1116</v>
      </c>
      <c r="E155" s="148" t="s">
        <v>1091</v>
      </c>
      <c r="F155" s="4" t="s">
        <v>131</v>
      </c>
      <c r="G155" s="41">
        <v>4.6500000000000004</v>
      </c>
      <c r="H155" s="41">
        <v>8.0500000000000007</v>
      </c>
      <c r="I155" s="5">
        <v>2</v>
      </c>
      <c r="J155" s="4" t="s">
        <v>1117</v>
      </c>
      <c r="K155" s="5">
        <v>0</v>
      </c>
      <c r="L155" s="5">
        <f t="shared" si="17"/>
        <v>71.875</v>
      </c>
      <c r="M155" s="36">
        <v>2.7</v>
      </c>
      <c r="N155" s="5">
        <f t="shared" si="18"/>
        <v>194.0625</v>
      </c>
      <c r="O155" s="5">
        <v>0</v>
      </c>
      <c r="P155" s="5">
        <f t="shared" si="19"/>
        <v>194.0625</v>
      </c>
      <c r="Q155" s="4" t="s">
        <v>126</v>
      </c>
      <c r="R155" s="4" t="s">
        <v>1094</v>
      </c>
      <c r="S155" s="4"/>
    </row>
    <row r="156" spans="1:19" x14ac:dyDescent="0.2">
      <c r="A156" s="100">
        <v>66985</v>
      </c>
      <c r="B156" s="178">
        <f t="shared" si="23"/>
        <v>46274</v>
      </c>
      <c r="C156" s="4" t="s">
        <v>1151</v>
      </c>
      <c r="D156" s="4" t="s">
        <v>1116</v>
      </c>
      <c r="E156" s="148" t="s">
        <v>8835</v>
      </c>
      <c r="F156" s="4" t="s">
        <v>131</v>
      </c>
      <c r="G156" s="41">
        <v>4.6500000000000004</v>
      </c>
      <c r="H156" s="41">
        <v>8</v>
      </c>
      <c r="I156" s="5">
        <v>2</v>
      </c>
      <c r="J156" s="4" t="s">
        <v>1117</v>
      </c>
      <c r="K156" s="5">
        <v>0</v>
      </c>
      <c r="L156" s="5">
        <f t="shared" si="17"/>
        <v>71.647500000000008</v>
      </c>
      <c r="M156" s="36">
        <v>4.0999999999999996</v>
      </c>
      <c r="N156" s="5">
        <f t="shared" si="18"/>
        <v>293.75475</v>
      </c>
      <c r="O156" s="5">
        <v>0</v>
      </c>
      <c r="P156" s="5">
        <f t="shared" si="19"/>
        <v>293.75475</v>
      </c>
      <c r="Q156" s="4" t="s">
        <v>126</v>
      </c>
      <c r="R156" s="4" t="s">
        <v>1094</v>
      </c>
      <c r="S156" s="4"/>
    </row>
    <row r="157" spans="1:19" x14ac:dyDescent="0.2">
      <c r="A157" s="100">
        <v>66985</v>
      </c>
      <c r="B157" s="178">
        <f t="shared" si="23"/>
        <v>46274</v>
      </c>
      <c r="C157" s="4" t="s">
        <v>1151</v>
      </c>
      <c r="D157" s="4" t="s">
        <v>1116</v>
      </c>
      <c r="E157" s="148" t="s">
        <v>1091</v>
      </c>
      <c r="F157" s="4" t="s">
        <v>131</v>
      </c>
      <c r="G157" s="41">
        <v>4.7</v>
      </c>
      <c r="H157" s="41">
        <v>8.0500000000000007</v>
      </c>
      <c r="I157" s="5">
        <v>2</v>
      </c>
      <c r="J157" s="4" t="s">
        <v>1117</v>
      </c>
      <c r="K157" s="5">
        <v>0</v>
      </c>
      <c r="L157" s="5">
        <f t="shared" si="17"/>
        <v>72.232500000000016</v>
      </c>
      <c r="M157" s="36">
        <v>2.8</v>
      </c>
      <c r="N157" s="5">
        <f t="shared" si="18"/>
        <v>202.25100000000003</v>
      </c>
      <c r="O157" s="5">
        <v>0</v>
      </c>
      <c r="P157" s="5">
        <f t="shared" si="19"/>
        <v>202.25100000000003</v>
      </c>
      <c r="Q157" s="4" t="s">
        <v>126</v>
      </c>
      <c r="R157" s="4" t="s">
        <v>1094</v>
      </c>
      <c r="S157" s="4"/>
    </row>
    <row r="158" spans="1:19" x14ac:dyDescent="0.2">
      <c r="A158" s="100">
        <v>66986</v>
      </c>
      <c r="B158" s="178">
        <f t="shared" si="23"/>
        <v>46275</v>
      </c>
      <c r="C158" s="4" t="s">
        <v>1151</v>
      </c>
      <c r="D158" s="4" t="s">
        <v>1116</v>
      </c>
      <c r="E158" s="148" t="s">
        <v>8835</v>
      </c>
      <c r="F158" s="4" t="s">
        <v>131</v>
      </c>
      <c r="G158" s="41">
        <v>4.5999999999999996</v>
      </c>
      <c r="H158" s="41">
        <v>7.95</v>
      </c>
      <c r="I158" s="5">
        <v>2</v>
      </c>
      <c r="J158" s="4" t="s">
        <v>1117</v>
      </c>
      <c r="K158" s="5">
        <v>0</v>
      </c>
      <c r="L158" s="5">
        <f t="shared" si="17"/>
        <v>71.0625</v>
      </c>
      <c r="M158" s="36">
        <v>4.0999999999999996</v>
      </c>
      <c r="N158" s="5">
        <f t="shared" si="18"/>
        <v>291.35624999999999</v>
      </c>
      <c r="O158" s="5">
        <v>0</v>
      </c>
      <c r="P158" s="5">
        <f t="shared" si="19"/>
        <v>291.35624999999999</v>
      </c>
      <c r="Q158" s="4" t="s">
        <v>126</v>
      </c>
      <c r="R158" s="4" t="s">
        <v>1094</v>
      </c>
      <c r="S158" s="4"/>
    </row>
    <row r="159" spans="1:19" x14ac:dyDescent="0.2">
      <c r="A159" s="100">
        <v>66986</v>
      </c>
      <c r="B159" s="178">
        <f t="shared" si="23"/>
        <v>46275</v>
      </c>
      <c r="C159" s="4" t="s">
        <v>1151</v>
      </c>
      <c r="D159" s="4" t="s">
        <v>1116</v>
      </c>
      <c r="E159" s="148" t="s">
        <v>1091</v>
      </c>
      <c r="F159" s="4" t="s">
        <v>131</v>
      </c>
      <c r="G159" s="41">
        <v>4.55</v>
      </c>
      <c r="H159" s="41">
        <v>8.0500000000000007</v>
      </c>
      <c r="I159" s="5">
        <v>2</v>
      </c>
      <c r="J159" s="4" t="s">
        <v>1117</v>
      </c>
      <c r="K159" s="5">
        <v>0</v>
      </c>
      <c r="L159" s="5">
        <f t="shared" si="17"/>
        <v>71.16</v>
      </c>
      <c r="M159" s="36">
        <v>2.6</v>
      </c>
      <c r="N159" s="5">
        <f t="shared" si="18"/>
        <v>185.01599999999999</v>
      </c>
      <c r="O159" s="5">
        <v>0</v>
      </c>
      <c r="P159" s="5">
        <f t="shared" si="19"/>
        <v>185.01599999999999</v>
      </c>
      <c r="Q159" s="4" t="s">
        <v>126</v>
      </c>
      <c r="R159" s="4" t="s">
        <v>1094</v>
      </c>
      <c r="S159" s="4"/>
    </row>
    <row r="160" spans="1:19" x14ac:dyDescent="0.2">
      <c r="A160" s="100">
        <v>66987</v>
      </c>
      <c r="B160" s="178">
        <f t="shared" si="23"/>
        <v>46276</v>
      </c>
      <c r="C160" s="4" t="s">
        <v>1151</v>
      </c>
      <c r="D160" s="4" t="s">
        <v>1116</v>
      </c>
      <c r="E160" s="148" t="s">
        <v>8835</v>
      </c>
      <c r="F160" s="4" t="s">
        <v>131</v>
      </c>
      <c r="G160" s="41">
        <v>4.6500000000000004</v>
      </c>
      <c r="H160" s="41">
        <v>8.0500000000000007</v>
      </c>
      <c r="I160" s="5">
        <v>2</v>
      </c>
      <c r="J160" s="4" t="s">
        <v>1117</v>
      </c>
      <c r="K160" s="5">
        <v>0</v>
      </c>
      <c r="L160" s="5">
        <f t="shared" si="17"/>
        <v>71.875</v>
      </c>
      <c r="M160" s="36">
        <v>3.8</v>
      </c>
      <c r="N160" s="5">
        <f t="shared" si="18"/>
        <v>273.125</v>
      </c>
      <c r="O160" s="5">
        <v>0</v>
      </c>
      <c r="P160" s="5">
        <f t="shared" si="19"/>
        <v>273.125</v>
      </c>
      <c r="Q160" s="4" t="s">
        <v>126</v>
      </c>
      <c r="R160" s="4" t="s">
        <v>1094</v>
      </c>
      <c r="S160" s="4"/>
    </row>
    <row r="161" spans="1:19" x14ac:dyDescent="0.2">
      <c r="A161" s="100">
        <v>66987</v>
      </c>
      <c r="B161" s="178">
        <f t="shared" si="23"/>
        <v>46276</v>
      </c>
      <c r="C161" s="4" t="s">
        <v>1151</v>
      </c>
      <c r="D161" s="4" t="s">
        <v>1116</v>
      </c>
      <c r="E161" s="148" t="s">
        <v>1091</v>
      </c>
      <c r="F161" s="4" t="s">
        <v>131</v>
      </c>
      <c r="G161" s="41">
        <v>4.6500000000000004</v>
      </c>
      <c r="H161" s="41">
        <v>8.0500000000000007</v>
      </c>
      <c r="I161" s="5">
        <v>2</v>
      </c>
      <c r="J161" s="4" t="s">
        <v>1117</v>
      </c>
      <c r="K161" s="5">
        <v>0</v>
      </c>
      <c r="L161" s="5">
        <f t="shared" si="17"/>
        <v>71.875</v>
      </c>
      <c r="M161" s="36">
        <v>2.2999999999999998</v>
      </c>
      <c r="N161" s="5">
        <f t="shared" si="18"/>
        <v>165.3125</v>
      </c>
      <c r="O161" s="5">
        <v>0</v>
      </c>
      <c r="P161" s="5">
        <f t="shared" si="19"/>
        <v>165.3125</v>
      </c>
      <c r="Q161" s="4" t="s">
        <v>126</v>
      </c>
      <c r="R161" s="4" t="s">
        <v>1094</v>
      </c>
      <c r="S161" s="4"/>
    </row>
    <row r="162" spans="1:19" x14ac:dyDescent="0.2">
      <c r="A162" s="100">
        <v>66988</v>
      </c>
      <c r="B162" s="178">
        <f t="shared" ref="B162:B166" si="24">IF(A162="","",IF(ISNUMBER(A162),IFERROR(VLOOKUP(TEXT(A162,"yyyy/mm/dd"),BSAD,2,FALSE),""),IFERROR(VLOOKUP(A162,BSAD,2,FALSE),"")))</f>
        <v>46277</v>
      </c>
      <c r="C162" s="4" t="s">
        <v>1151</v>
      </c>
      <c r="D162" s="4" t="s">
        <v>1116</v>
      </c>
      <c r="E162" s="148" t="s">
        <v>8835</v>
      </c>
      <c r="F162" s="4" t="s">
        <v>131</v>
      </c>
      <c r="G162" s="41">
        <v>4.5999999999999996</v>
      </c>
      <c r="H162" s="41">
        <v>7.95</v>
      </c>
      <c r="I162" s="5">
        <v>2</v>
      </c>
      <c r="J162" s="4" t="s">
        <v>1117</v>
      </c>
      <c r="K162" s="5">
        <v>0</v>
      </c>
      <c r="L162" s="5">
        <f t="shared" si="17"/>
        <v>71.0625</v>
      </c>
      <c r="M162" s="36">
        <v>3.6</v>
      </c>
      <c r="N162" s="5">
        <f t="shared" si="18"/>
        <v>255.82500000000002</v>
      </c>
      <c r="O162" s="5">
        <v>0</v>
      </c>
      <c r="P162" s="5">
        <f t="shared" si="19"/>
        <v>255.82500000000002</v>
      </c>
      <c r="Q162" s="4" t="s">
        <v>126</v>
      </c>
      <c r="R162" s="4" t="s">
        <v>1094</v>
      </c>
      <c r="S162" s="4"/>
    </row>
    <row r="163" spans="1:19" x14ac:dyDescent="0.2">
      <c r="A163" s="100">
        <v>66988</v>
      </c>
      <c r="B163" s="178">
        <f t="shared" si="24"/>
        <v>46277</v>
      </c>
      <c r="C163" s="4" t="s">
        <v>1151</v>
      </c>
      <c r="D163" s="4" t="s">
        <v>1116</v>
      </c>
      <c r="E163" s="148" t="s">
        <v>1091</v>
      </c>
      <c r="F163" s="4" t="s">
        <v>131</v>
      </c>
      <c r="G163" s="41">
        <v>4.55</v>
      </c>
      <c r="H163" s="41">
        <v>8.0500000000000007</v>
      </c>
      <c r="I163" s="5">
        <v>2</v>
      </c>
      <c r="J163" s="4" t="s">
        <v>1117</v>
      </c>
      <c r="K163" s="5">
        <v>0</v>
      </c>
      <c r="L163" s="5">
        <f t="shared" si="17"/>
        <v>71.16</v>
      </c>
      <c r="M163" s="36">
        <v>2.5</v>
      </c>
      <c r="N163" s="5">
        <f t="shared" si="18"/>
        <v>177.89999999999998</v>
      </c>
      <c r="O163" s="5">
        <v>0</v>
      </c>
      <c r="P163" s="5">
        <f t="shared" si="19"/>
        <v>177.89999999999998</v>
      </c>
      <c r="Q163" s="4" t="s">
        <v>126</v>
      </c>
      <c r="R163" s="4" t="s">
        <v>1094</v>
      </c>
      <c r="S163" s="4"/>
    </row>
    <row r="164" spans="1:19" x14ac:dyDescent="0.2">
      <c r="A164" s="100">
        <v>66989</v>
      </c>
      <c r="B164" s="178">
        <f t="shared" ref="B164" si="25">IF(A164="","",IF(ISNUMBER(A164),IFERROR(VLOOKUP(TEXT(A164,"yyyy/mm/dd"),BSAD,2,FALSE),""),IFERROR(VLOOKUP(A164,BSAD,2,FALSE),"")))</f>
        <v>46278</v>
      </c>
      <c r="C164" s="4" t="s">
        <v>1151</v>
      </c>
      <c r="D164" s="4" t="s">
        <v>1116</v>
      </c>
      <c r="E164" s="148" t="s">
        <v>8835</v>
      </c>
      <c r="F164" s="4" t="s">
        <v>131</v>
      </c>
      <c r="G164" s="41">
        <v>4.6500000000000004</v>
      </c>
      <c r="H164" s="41">
        <v>8.0500000000000007</v>
      </c>
      <c r="I164" s="5">
        <v>2</v>
      </c>
      <c r="J164" s="4" t="s">
        <v>1117</v>
      </c>
      <c r="K164" s="5">
        <v>0</v>
      </c>
      <c r="L164" s="5">
        <f t="shared" si="17"/>
        <v>71.875</v>
      </c>
      <c r="M164" s="36">
        <v>3.9</v>
      </c>
      <c r="N164" s="5">
        <f t="shared" si="18"/>
        <v>280.3125</v>
      </c>
      <c r="O164" s="5">
        <v>0</v>
      </c>
      <c r="P164" s="5">
        <f t="shared" si="19"/>
        <v>280.3125</v>
      </c>
      <c r="Q164" s="4" t="s">
        <v>126</v>
      </c>
      <c r="R164" s="4" t="s">
        <v>1094</v>
      </c>
      <c r="S164" s="4"/>
    </row>
    <row r="165" spans="1:19" x14ac:dyDescent="0.2">
      <c r="A165" s="100">
        <v>66989</v>
      </c>
      <c r="B165" s="178">
        <f t="shared" si="24"/>
        <v>46278</v>
      </c>
      <c r="C165" s="4" t="s">
        <v>1151</v>
      </c>
      <c r="D165" s="4" t="s">
        <v>1116</v>
      </c>
      <c r="E165" s="148" t="s">
        <v>1091</v>
      </c>
      <c r="F165" s="4" t="s">
        <v>131</v>
      </c>
      <c r="G165" s="41">
        <v>4.6500000000000004</v>
      </c>
      <c r="H165" s="41">
        <v>8.0500000000000007</v>
      </c>
      <c r="I165" s="5">
        <v>2</v>
      </c>
      <c r="J165" s="4" t="s">
        <v>1117</v>
      </c>
      <c r="K165" s="5">
        <v>0</v>
      </c>
      <c r="L165" s="5">
        <f t="shared" si="17"/>
        <v>71.875</v>
      </c>
      <c r="M165" s="36">
        <v>2.7</v>
      </c>
      <c r="N165" s="5">
        <f t="shared" si="18"/>
        <v>194.0625</v>
      </c>
      <c r="O165" s="5">
        <v>0</v>
      </c>
      <c r="P165" s="5">
        <f t="shared" si="19"/>
        <v>194.0625</v>
      </c>
      <c r="Q165" s="4" t="s">
        <v>126</v>
      </c>
      <c r="R165" s="4" t="s">
        <v>1094</v>
      </c>
      <c r="S165" s="4"/>
    </row>
    <row r="166" spans="1:19" x14ac:dyDescent="0.2">
      <c r="A166" s="100">
        <v>66990</v>
      </c>
      <c r="B166" s="178">
        <f t="shared" si="24"/>
        <v>46279</v>
      </c>
      <c r="C166" s="4" t="s">
        <v>1151</v>
      </c>
      <c r="D166" s="4" t="s">
        <v>1116</v>
      </c>
      <c r="E166" s="148" t="s">
        <v>1091</v>
      </c>
      <c r="F166" s="4" t="s">
        <v>131</v>
      </c>
      <c r="G166" s="41">
        <v>4.6500000000000004</v>
      </c>
      <c r="H166" s="41">
        <v>8.0500000000000007</v>
      </c>
      <c r="I166" s="5">
        <v>2</v>
      </c>
      <c r="J166" s="4" t="s">
        <v>1117</v>
      </c>
      <c r="K166" s="5">
        <v>0</v>
      </c>
      <c r="L166" s="5">
        <f t="shared" si="17"/>
        <v>71.875</v>
      </c>
      <c r="M166" s="36">
        <v>4.4000000000000004</v>
      </c>
      <c r="N166" s="5">
        <f t="shared" si="18"/>
        <v>316.25</v>
      </c>
      <c r="O166" s="5">
        <v>0</v>
      </c>
      <c r="P166" s="5">
        <f t="shared" si="19"/>
        <v>316.25</v>
      </c>
      <c r="Q166" s="4" t="s">
        <v>126</v>
      </c>
      <c r="R166" s="4" t="s">
        <v>1094</v>
      </c>
      <c r="S166" s="4"/>
    </row>
    <row r="167" spans="1:19" x14ac:dyDescent="0.2">
      <c r="A167" s="100">
        <v>66991</v>
      </c>
      <c r="B167" s="178">
        <f t="shared" ref="B167:B170" si="26">IF(A167="","",IF(ISNUMBER(A167),IFERROR(VLOOKUP(TEXT(A167,"yyyy/mm/dd"),BSAD,2,FALSE),""),IFERROR(VLOOKUP(A167,BSAD,2,FALSE),"")))</f>
        <v>46280</v>
      </c>
      <c r="C167" s="4" t="s">
        <v>1151</v>
      </c>
      <c r="D167" s="4" t="s">
        <v>1116</v>
      </c>
      <c r="E167" s="148" t="s">
        <v>8835</v>
      </c>
      <c r="F167" s="4" t="s">
        <v>131</v>
      </c>
      <c r="G167" s="41">
        <v>4.5999999999999996</v>
      </c>
      <c r="H167" s="41">
        <v>7.95</v>
      </c>
      <c r="I167" s="5">
        <v>2</v>
      </c>
      <c r="J167" s="4" t="s">
        <v>1117</v>
      </c>
      <c r="K167" s="5">
        <v>0</v>
      </c>
      <c r="L167" s="5">
        <f t="shared" si="17"/>
        <v>71.0625</v>
      </c>
      <c r="M167" s="36">
        <v>3.7</v>
      </c>
      <c r="N167" s="5">
        <f t="shared" si="18"/>
        <v>262.93125000000003</v>
      </c>
      <c r="O167" s="5">
        <v>0</v>
      </c>
      <c r="P167" s="5">
        <f t="shared" si="19"/>
        <v>262.93125000000003</v>
      </c>
      <c r="Q167" s="4" t="s">
        <v>126</v>
      </c>
      <c r="R167" s="4" t="s">
        <v>1094</v>
      </c>
      <c r="S167" s="4"/>
    </row>
    <row r="168" spans="1:19" x14ac:dyDescent="0.2">
      <c r="A168" s="100">
        <v>66991</v>
      </c>
      <c r="B168" s="178">
        <f t="shared" si="26"/>
        <v>46280</v>
      </c>
      <c r="C168" s="4" t="s">
        <v>1151</v>
      </c>
      <c r="D168" s="4" t="s">
        <v>1116</v>
      </c>
      <c r="E168" s="148" t="s">
        <v>1091</v>
      </c>
      <c r="F168" s="4" t="s">
        <v>131</v>
      </c>
      <c r="G168" s="41">
        <v>4.55</v>
      </c>
      <c r="H168" s="41">
        <v>8.0500000000000007</v>
      </c>
      <c r="I168" s="5">
        <v>2</v>
      </c>
      <c r="J168" s="4" t="s">
        <v>1117</v>
      </c>
      <c r="K168" s="5">
        <v>0</v>
      </c>
      <c r="L168" s="5">
        <f t="shared" si="17"/>
        <v>71.16</v>
      </c>
      <c r="M168" s="36">
        <v>1.8</v>
      </c>
      <c r="N168" s="5">
        <f t="shared" si="18"/>
        <v>128.08799999999999</v>
      </c>
      <c r="O168" s="5">
        <v>0</v>
      </c>
      <c r="P168" s="5">
        <f t="shared" si="19"/>
        <v>128.08799999999999</v>
      </c>
      <c r="Q168" s="4" t="s">
        <v>126</v>
      </c>
      <c r="R168" s="4" t="s">
        <v>1094</v>
      </c>
      <c r="S168" s="4"/>
    </row>
    <row r="169" spans="1:19" x14ac:dyDescent="0.2">
      <c r="A169" s="100">
        <v>66992</v>
      </c>
      <c r="B169" s="178">
        <f t="shared" si="26"/>
        <v>46281</v>
      </c>
      <c r="C169" s="4" t="s">
        <v>1151</v>
      </c>
      <c r="D169" s="4" t="s">
        <v>1116</v>
      </c>
      <c r="E169" s="148" t="s">
        <v>8835</v>
      </c>
      <c r="F169" s="4" t="s">
        <v>131</v>
      </c>
      <c r="G169" s="41">
        <v>4.6500000000000004</v>
      </c>
      <c r="H169" s="41">
        <v>8.0500000000000007</v>
      </c>
      <c r="I169" s="5">
        <v>2</v>
      </c>
      <c r="J169" s="4" t="s">
        <v>1117</v>
      </c>
      <c r="K169" s="5">
        <v>0</v>
      </c>
      <c r="L169" s="5">
        <f t="shared" si="17"/>
        <v>71.875</v>
      </c>
      <c r="M169" s="36">
        <v>4.0999999999999996</v>
      </c>
      <c r="N169" s="5">
        <f t="shared" si="18"/>
        <v>294.6875</v>
      </c>
      <c r="O169" s="5">
        <v>0</v>
      </c>
      <c r="P169" s="5">
        <f t="shared" si="19"/>
        <v>294.6875</v>
      </c>
      <c r="Q169" s="4" t="s">
        <v>126</v>
      </c>
      <c r="R169" s="4" t="s">
        <v>1094</v>
      </c>
      <c r="S169" s="4"/>
    </row>
    <row r="170" spans="1:19" x14ac:dyDescent="0.2">
      <c r="A170" s="100">
        <v>66992</v>
      </c>
      <c r="B170" s="178">
        <f t="shared" si="26"/>
        <v>46281</v>
      </c>
      <c r="C170" s="4" t="s">
        <v>1151</v>
      </c>
      <c r="D170" s="4" t="s">
        <v>1116</v>
      </c>
      <c r="E170" s="148" t="s">
        <v>1091</v>
      </c>
      <c r="F170" s="4" t="s">
        <v>131</v>
      </c>
      <c r="G170" s="41">
        <v>4.6500000000000004</v>
      </c>
      <c r="H170" s="41">
        <v>8.0500000000000007</v>
      </c>
      <c r="I170" s="5">
        <v>2</v>
      </c>
      <c r="J170" s="4" t="s">
        <v>1117</v>
      </c>
      <c r="K170" s="5">
        <v>0</v>
      </c>
      <c r="L170" s="5">
        <f t="shared" si="17"/>
        <v>71.875</v>
      </c>
      <c r="M170" s="36">
        <v>3</v>
      </c>
      <c r="N170" s="5">
        <f t="shared" si="18"/>
        <v>215.625</v>
      </c>
      <c r="O170" s="5">
        <v>0</v>
      </c>
      <c r="P170" s="5">
        <f t="shared" si="19"/>
        <v>215.625</v>
      </c>
      <c r="Q170" s="4" t="s">
        <v>126</v>
      </c>
      <c r="R170" s="4" t="s">
        <v>1094</v>
      </c>
      <c r="S170" s="4"/>
    </row>
    <row r="171" spans="1:19" x14ac:dyDescent="0.2">
      <c r="A171" s="100">
        <v>66916</v>
      </c>
      <c r="B171" s="178">
        <f t="shared" si="16"/>
        <v>46203</v>
      </c>
      <c r="C171" s="4" t="s">
        <v>1152</v>
      </c>
      <c r="D171" s="4" t="s">
        <v>1405</v>
      </c>
      <c r="E171" s="148" t="s">
        <v>8835</v>
      </c>
      <c r="F171" s="4" t="s">
        <v>131</v>
      </c>
      <c r="G171" s="41">
        <v>3.44</v>
      </c>
      <c r="H171" s="41">
        <v>7.6</v>
      </c>
      <c r="I171" s="5">
        <v>4.5</v>
      </c>
      <c r="J171" s="4" t="s">
        <v>1117</v>
      </c>
      <c r="K171" s="5">
        <v>0</v>
      </c>
      <c r="L171" s="5">
        <f t="shared" si="17"/>
        <v>63.676000000000002</v>
      </c>
      <c r="M171" s="36">
        <v>48.2</v>
      </c>
      <c r="N171" s="5">
        <f t="shared" si="18"/>
        <v>3069.1832000000004</v>
      </c>
      <c r="O171" s="5">
        <v>0</v>
      </c>
      <c r="P171" s="5">
        <f t="shared" si="19"/>
        <v>3069.1832000000004</v>
      </c>
      <c r="Q171" s="65" t="s">
        <v>126</v>
      </c>
      <c r="R171" s="4" t="s">
        <v>1094</v>
      </c>
      <c r="S171" s="4"/>
    </row>
    <row r="172" spans="1:19" x14ac:dyDescent="0.2">
      <c r="A172" s="100">
        <v>66916</v>
      </c>
      <c r="B172" s="178">
        <f t="shared" si="16"/>
        <v>46203</v>
      </c>
      <c r="C172" s="4" t="s">
        <v>1153</v>
      </c>
      <c r="D172" s="4" t="s">
        <v>1405</v>
      </c>
      <c r="E172" s="148" t="s">
        <v>8835</v>
      </c>
      <c r="F172" s="4" t="s">
        <v>1092</v>
      </c>
      <c r="G172" s="41">
        <v>5.3</v>
      </c>
      <c r="H172" s="41">
        <v>7.5</v>
      </c>
      <c r="I172" s="5">
        <v>5</v>
      </c>
      <c r="J172" s="4" t="s">
        <v>1117</v>
      </c>
      <c r="K172" s="5">
        <v>0</v>
      </c>
      <c r="L172" s="5">
        <f t="shared" si="17"/>
        <v>77.02000000000001</v>
      </c>
      <c r="M172" s="36">
        <v>22.2</v>
      </c>
      <c r="N172" s="5">
        <f t="shared" si="18"/>
        <v>1709.8440000000003</v>
      </c>
      <c r="O172" s="5">
        <v>0</v>
      </c>
      <c r="P172" s="5">
        <f t="shared" si="19"/>
        <v>1709.8440000000003</v>
      </c>
      <c r="Q172" s="65" t="s">
        <v>126</v>
      </c>
      <c r="R172" s="4" t="s">
        <v>1094</v>
      </c>
      <c r="S172" s="4"/>
    </row>
    <row r="173" spans="1:19" x14ac:dyDescent="0.2">
      <c r="A173" s="100">
        <v>66916</v>
      </c>
      <c r="B173" s="178">
        <f t="shared" si="16"/>
        <v>46203</v>
      </c>
      <c r="C173" s="4" t="s">
        <v>1152</v>
      </c>
      <c r="D173" s="4" t="s">
        <v>1405</v>
      </c>
      <c r="E173" s="148" t="s">
        <v>1091</v>
      </c>
      <c r="F173" s="4" t="s">
        <v>131</v>
      </c>
      <c r="G173" s="41">
        <v>3.44</v>
      </c>
      <c r="H173" s="41">
        <v>7.6</v>
      </c>
      <c r="I173" s="5">
        <v>4.5</v>
      </c>
      <c r="J173" s="4" t="s">
        <v>1117</v>
      </c>
      <c r="K173" s="5">
        <v>0</v>
      </c>
      <c r="L173" s="5">
        <f t="shared" si="17"/>
        <v>63.676000000000002</v>
      </c>
      <c r="M173" s="36">
        <v>32.299999999999997</v>
      </c>
      <c r="N173" s="5">
        <f t="shared" si="18"/>
        <v>2056.7347999999997</v>
      </c>
      <c r="O173" s="5">
        <v>0</v>
      </c>
      <c r="P173" s="5">
        <f t="shared" si="19"/>
        <v>2056.7347999999997</v>
      </c>
      <c r="Q173" s="65" t="s">
        <v>126</v>
      </c>
      <c r="R173" s="4" t="s">
        <v>1094</v>
      </c>
      <c r="S173" s="4"/>
    </row>
    <row r="174" spans="1:19" x14ac:dyDescent="0.2">
      <c r="A174" s="100">
        <v>66916</v>
      </c>
      <c r="B174" s="178">
        <f t="shared" ref="B174:B237" si="27">IF(A174="","",IF(ISNUMBER(A174),IFERROR(VLOOKUP(TEXT(A174,"yyyy/mm/dd"),BSAD,2,FALSE),""),IFERROR(VLOOKUP(A174,BSAD,2,FALSE),"")))</f>
        <v>46203</v>
      </c>
      <c r="C174" s="4" t="s">
        <v>1153</v>
      </c>
      <c r="D174" s="4" t="s">
        <v>1405</v>
      </c>
      <c r="E174" s="148" t="s">
        <v>1091</v>
      </c>
      <c r="F174" s="4" t="s">
        <v>1092</v>
      </c>
      <c r="G174" s="41">
        <v>5.3</v>
      </c>
      <c r="H174" s="41">
        <v>7.5</v>
      </c>
      <c r="I174" s="5">
        <v>5</v>
      </c>
      <c r="J174" s="4" t="s">
        <v>1117</v>
      </c>
      <c r="K174" s="5">
        <v>0</v>
      </c>
      <c r="L174" s="5">
        <f t="shared" ref="L174:L237" si="28">IF($F174="","",IF($J174="FIXED",$K174,($G174*FAT_MULT)+($H174*SNF_MULT)+$I174))</f>
        <v>77.02000000000001</v>
      </c>
      <c r="M174" s="36">
        <v>17</v>
      </c>
      <c r="N174" s="5">
        <f t="shared" ref="N174:N237" si="29">IF($M174="","",$M174*$L174)</f>
        <v>1309.3400000000001</v>
      </c>
      <c r="O174" s="5">
        <v>0</v>
      </c>
      <c r="P174" s="5">
        <f t="shared" ref="P174:P237" si="30">IF($M174="","",$N174+$O174)</f>
        <v>1309.3400000000001</v>
      </c>
      <c r="Q174" s="65" t="s">
        <v>126</v>
      </c>
      <c r="R174" s="4" t="s">
        <v>1094</v>
      </c>
      <c r="S174" s="4"/>
    </row>
    <row r="175" spans="1:19" x14ac:dyDescent="0.2">
      <c r="A175" s="100">
        <v>66917</v>
      </c>
      <c r="B175" s="178">
        <f t="shared" si="27"/>
        <v>46204</v>
      </c>
      <c r="C175" s="4" t="s">
        <v>1154</v>
      </c>
      <c r="D175" s="4" t="s">
        <v>1405</v>
      </c>
      <c r="E175" s="148" t="s">
        <v>8835</v>
      </c>
      <c r="F175" s="4" t="s">
        <v>131</v>
      </c>
      <c r="G175" s="41">
        <v>3.5</v>
      </c>
      <c r="H175" s="41">
        <v>7.6</v>
      </c>
      <c r="I175" s="5">
        <v>4.5</v>
      </c>
      <c r="J175" s="4" t="s">
        <v>1117</v>
      </c>
      <c r="K175" s="5">
        <v>0</v>
      </c>
      <c r="L175" s="5">
        <f t="shared" si="28"/>
        <v>64.105000000000004</v>
      </c>
      <c r="M175" s="36">
        <v>50.9</v>
      </c>
      <c r="N175" s="5">
        <f t="shared" si="29"/>
        <v>3262.9445000000001</v>
      </c>
      <c r="O175" s="5">
        <v>0</v>
      </c>
      <c r="P175" s="5">
        <f t="shared" si="30"/>
        <v>3262.9445000000001</v>
      </c>
      <c r="Q175" s="65" t="s">
        <v>126</v>
      </c>
      <c r="R175" s="4" t="s">
        <v>1094</v>
      </c>
      <c r="S175" s="4"/>
    </row>
    <row r="176" spans="1:19" x14ac:dyDescent="0.2">
      <c r="A176" s="100">
        <v>66917</v>
      </c>
      <c r="B176" s="178">
        <f t="shared" si="27"/>
        <v>46204</v>
      </c>
      <c r="C176" s="4" t="s">
        <v>1155</v>
      </c>
      <c r="D176" s="4" t="s">
        <v>1405</v>
      </c>
      <c r="E176" s="148" t="s">
        <v>8835</v>
      </c>
      <c r="F176" s="4" t="s">
        <v>1092</v>
      </c>
      <c r="G176" s="41">
        <v>5.36</v>
      </c>
      <c r="H176" s="41">
        <v>7.44</v>
      </c>
      <c r="I176" s="5">
        <v>5</v>
      </c>
      <c r="J176" s="4" t="s">
        <v>1117</v>
      </c>
      <c r="K176" s="5">
        <v>0</v>
      </c>
      <c r="L176" s="5">
        <f t="shared" si="28"/>
        <v>77.176000000000016</v>
      </c>
      <c r="M176" s="36">
        <v>23</v>
      </c>
      <c r="N176" s="5">
        <f t="shared" si="29"/>
        <v>1775.0480000000005</v>
      </c>
      <c r="O176" s="5">
        <v>0</v>
      </c>
      <c r="P176" s="5">
        <f t="shared" si="30"/>
        <v>1775.0480000000005</v>
      </c>
      <c r="Q176" s="4" t="s">
        <v>126</v>
      </c>
      <c r="R176" s="4" t="s">
        <v>1094</v>
      </c>
      <c r="S176" s="4"/>
    </row>
    <row r="177" spans="1:19" x14ac:dyDescent="0.2">
      <c r="A177" s="100">
        <v>66917</v>
      </c>
      <c r="B177" s="178">
        <f t="shared" si="27"/>
        <v>46204</v>
      </c>
      <c r="C177" s="4" t="s">
        <v>1154</v>
      </c>
      <c r="D177" s="4" t="s">
        <v>1405</v>
      </c>
      <c r="E177" s="148" t="s">
        <v>1091</v>
      </c>
      <c r="F177" s="4" t="s">
        <v>131</v>
      </c>
      <c r="G177" s="41">
        <v>3.5</v>
      </c>
      <c r="H177" s="41">
        <v>7.6</v>
      </c>
      <c r="I177" s="5">
        <v>4.5</v>
      </c>
      <c r="J177" s="4" t="s">
        <v>1117</v>
      </c>
      <c r="K177" s="5">
        <v>0</v>
      </c>
      <c r="L177" s="5">
        <f t="shared" si="28"/>
        <v>64.105000000000004</v>
      </c>
      <c r="M177" s="36">
        <v>38.700000000000003</v>
      </c>
      <c r="N177" s="5">
        <f t="shared" si="29"/>
        <v>2480.8635000000004</v>
      </c>
      <c r="O177" s="5">
        <v>0</v>
      </c>
      <c r="P177" s="5">
        <f t="shared" si="30"/>
        <v>2480.8635000000004</v>
      </c>
      <c r="Q177" s="65" t="s">
        <v>126</v>
      </c>
      <c r="R177" s="4" t="s">
        <v>1094</v>
      </c>
      <c r="S177" s="4"/>
    </row>
    <row r="178" spans="1:19" x14ac:dyDescent="0.2">
      <c r="A178" s="100">
        <v>66917</v>
      </c>
      <c r="B178" s="178">
        <f t="shared" si="27"/>
        <v>46204</v>
      </c>
      <c r="C178" s="4" t="s">
        <v>1155</v>
      </c>
      <c r="D178" s="4" t="s">
        <v>1405</v>
      </c>
      <c r="E178" s="148" t="s">
        <v>1091</v>
      </c>
      <c r="F178" s="4" t="s">
        <v>1092</v>
      </c>
      <c r="G178" s="41">
        <v>5.36</v>
      </c>
      <c r="H178" s="41">
        <v>7.44</v>
      </c>
      <c r="I178" s="5">
        <v>5</v>
      </c>
      <c r="J178" s="4" t="s">
        <v>1117</v>
      </c>
      <c r="K178" s="5">
        <v>0</v>
      </c>
      <c r="L178" s="5">
        <f t="shared" si="28"/>
        <v>77.176000000000016</v>
      </c>
      <c r="M178" s="36">
        <v>13.6</v>
      </c>
      <c r="N178" s="5">
        <f t="shared" si="29"/>
        <v>1049.5936000000002</v>
      </c>
      <c r="O178" s="5">
        <v>0</v>
      </c>
      <c r="P178" s="5">
        <f t="shared" si="30"/>
        <v>1049.5936000000002</v>
      </c>
      <c r="Q178" s="65" t="s">
        <v>126</v>
      </c>
      <c r="R178" s="4" t="s">
        <v>1094</v>
      </c>
      <c r="S178" s="4"/>
    </row>
    <row r="179" spans="1:19" x14ac:dyDescent="0.2">
      <c r="A179" s="100">
        <v>66918</v>
      </c>
      <c r="B179" s="178">
        <f t="shared" si="27"/>
        <v>46205</v>
      </c>
      <c r="C179" s="4" t="s">
        <v>1156</v>
      </c>
      <c r="D179" s="4" t="s">
        <v>1405</v>
      </c>
      <c r="E179" s="148" t="s">
        <v>8835</v>
      </c>
      <c r="F179" s="4" t="s">
        <v>131</v>
      </c>
      <c r="G179" s="41">
        <v>3.4</v>
      </c>
      <c r="H179" s="41">
        <v>7.6</v>
      </c>
      <c r="I179" s="5">
        <v>4.5</v>
      </c>
      <c r="J179" s="4" t="s">
        <v>1117</v>
      </c>
      <c r="K179" s="5">
        <v>0</v>
      </c>
      <c r="L179" s="5">
        <f t="shared" si="28"/>
        <v>63.39</v>
      </c>
      <c r="M179" s="36">
        <v>51.2</v>
      </c>
      <c r="N179" s="5">
        <f t="shared" si="29"/>
        <v>3245.5680000000002</v>
      </c>
      <c r="O179" s="5">
        <v>0</v>
      </c>
      <c r="P179" s="5">
        <f t="shared" si="30"/>
        <v>3245.5680000000002</v>
      </c>
      <c r="Q179" s="65" t="s">
        <v>126</v>
      </c>
      <c r="R179" s="4" t="s">
        <v>1094</v>
      </c>
      <c r="S179" s="4"/>
    </row>
    <row r="180" spans="1:19" x14ac:dyDescent="0.2">
      <c r="A180" s="100">
        <v>66918</v>
      </c>
      <c r="B180" s="178">
        <f t="shared" si="27"/>
        <v>46205</v>
      </c>
      <c r="C180" s="4" t="s">
        <v>1157</v>
      </c>
      <c r="D180" s="4" t="s">
        <v>1405</v>
      </c>
      <c r="E180" s="148" t="s">
        <v>8835</v>
      </c>
      <c r="F180" s="4" t="s">
        <v>1092</v>
      </c>
      <c r="G180" s="41">
        <v>5.34</v>
      </c>
      <c r="H180" s="41">
        <v>7.5</v>
      </c>
      <c r="I180" s="5">
        <v>5</v>
      </c>
      <c r="J180" s="4" t="s">
        <v>1117</v>
      </c>
      <c r="K180" s="5">
        <v>0</v>
      </c>
      <c r="L180" s="5">
        <f t="shared" si="28"/>
        <v>77.305999999999997</v>
      </c>
      <c r="M180" s="36">
        <v>23</v>
      </c>
      <c r="N180" s="5">
        <f t="shared" si="29"/>
        <v>1778.038</v>
      </c>
      <c r="O180" s="5">
        <v>0</v>
      </c>
      <c r="P180" s="5">
        <f t="shared" si="30"/>
        <v>1778.038</v>
      </c>
      <c r="Q180" s="65" t="s">
        <v>126</v>
      </c>
      <c r="R180" s="4" t="s">
        <v>1094</v>
      </c>
      <c r="S180" s="4"/>
    </row>
    <row r="181" spans="1:19" x14ac:dyDescent="0.2">
      <c r="A181" s="100">
        <v>66918</v>
      </c>
      <c r="B181" s="178">
        <f t="shared" si="27"/>
        <v>46205</v>
      </c>
      <c r="C181" s="4" t="s">
        <v>1156</v>
      </c>
      <c r="D181" s="4" t="s">
        <v>1405</v>
      </c>
      <c r="E181" s="148" t="s">
        <v>1091</v>
      </c>
      <c r="F181" s="4" t="s">
        <v>131</v>
      </c>
      <c r="G181" s="41">
        <v>3.4</v>
      </c>
      <c r="H181" s="41">
        <v>7.6</v>
      </c>
      <c r="I181" s="5">
        <v>4.5</v>
      </c>
      <c r="J181" s="4" t="s">
        <v>1117</v>
      </c>
      <c r="K181" s="5">
        <v>0</v>
      </c>
      <c r="L181" s="5">
        <f t="shared" si="28"/>
        <v>63.39</v>
      </c>
      <c r="M181" s="36">
        <v>36.799999999999997</v>
      </c>
      <c r="N181" s="5">
        <f t="shared" si="29"/>
        <v>2332.752</v>
      </c>
      <c r="O181" s="5">
        <v>0</v>
      </c>
      <c r="P181" s="5">
        <f t="shared" si="30"/>
        <v>2332.752</v>
      </c>
      <c r="Q181" s="65" t="s">
        <v>126</v>
      </c>
      <c r="R181" s="4" t="s">
        <v>1094</v>
      </c>
      <c r="S181" s="4"/>
    </row>
    <row r="182" spans="1:19" x14ac:dyDescent="0.2">
      <c r="A182" s="100">
        <v>66918</v>
      </c>
      <c r="B182" s="178">
        <f t="shared" si="27"/>
        <v>46205</v>
      </c>
      <c r="C182" s="4" t="s">
        <v>1157</v>
      </c>
      <c r="D182" s="4" t="s">
        <v>1405</v>
      </c>
      <c r="E182" s="148" t="s">
        <v>1091</v>
      </c>
      <c r="F182" s="4" t="s">
        <v>1092</v>
      </c>
      <c r="G182" s="41">
        <v>5.34</v>
      </c>
      <c r="H182" s="41">
        <v>7.5</v>
      </c>
      <c r="I182" s="5">
        <v>5</v>
      </c>
      <c r="J182" s="4" t="s">
        <v>1117</v>
      </c>
      <c r="K182" s="5">
        <v>0</v>
      </c>
      <c r="L182" s="5">
        <f t="shared" si="28"/>
        <v>77.305999999999997</v>
      </c>
      <c r="M182" s="36">
        <v>15.6</v>
      </c>
      <c r="N182" s="5">
        <f t="shared" si="29"/>
        <v>1205.9736</v>
      </c>
      <c r="O182" s="5">
        <v>0</v>
      </c>
      <c r="P182" s="5">
        <f t="shared" si="30"/>
        <v>1205.9736</v>
      </c>
      <c r="Q182" s="65" t="s">
        <v>126</v>
      </c>
      <c r="R182" s="4" t="s">
        <v>1094</v>
      </c>
      <c r="S182" s="4"/>
    </row>
    <row r="183" spans="1:19" x14ac:dyDescent="0.2">
      <c r="A183" s="100">
        <v>66919</v>
      </c>
      <c r="B183" s="178">
        <f t="shared" si="27"/>
        <v>46206</v>
      </c>
      <c r="C183" s="4" t="s">
        <v>1158</v>
      </c>
      <c r="D183" s="4" t="s">
        <v>1405</v>
      </c>
      <c r="E183" s="148" t="s">
        <v>8835</v>
      </c>
      <c r="F183" s="4" t="s">
        <v>131</v>
      </c>
      <c r="G183" s="41">
        <v>3.46</v>
      </c>
      <c r="H183" s="41">
        <v>7.64</v>
      </c>
      <c r="I183" s="5">
        <v>4.5</v>
      </c>
      <c r="J183" s="4" t="s">
        <v>1117</v>
      </c>
      <c r="K183" s="5">
        <v>0</v>
      </c>
      <c r="L183" s="5">
        <f t="shared" si="28"/>
        <v>64.001000000000005</v>
      </c>
      <c r="M183" s="36">
        <v>50.8</v>
      </c>
      <c r="N183" s="5">
        <f t="shared" si="29"/>
        <v>3251.2508000000003</v>
      </c>
      <c r="O183" s="5">
        <v>0</v>
      </c>
      <c r="P183" s="5">
        <f t="shared" si="30"/>
        <v>3251.2508000000003</v>
      </c>
      <c r="Q183" s="65" t="s">
        <v>126</v>
      </c>
      <c r="R183" s="4" t="s">
        <v>1094</v>
      </c>
      <c r="S183" s="4"/>
    </row>
    <row r="184" spans="1:19" x14ac:dyDescent="0.2">
      <c r="A184" s="100">
        <v>66919</v>
      </c>
      <c r="B184" s="178">
        <f t="shared" si="27"/>
        <v>46206</v>
      </c>
      <c r="C184" s="4" t="s">
        <v>1159</v>
      </c>
      <c r="D184" s="4" t="s">
        <v>1405</v>
      </c>
      <c r="E184" s="148" t="s">
        <v>8835</v>
      </c>
      <c r="F184" s="4" t="s">
        <v>1092</v>
      </c>
      <c r="G184" s="41">
        <v>5.34</v>
      </c>
      <c r="H184" s="41">
        <v>7.5</v>
      </c>
      <c r="I184" s="5">
        <v>5</v>
      </c>
      <c r="J184" s="4" t="s">
        <v>1117</v>
      </c>
      <c r="K184" s="5">
        <v>0</v>
      </c>
      <c r="L184" s="5">
        <f t="shared" si="28"/>
        <v>77.305999999999997</v>
      </c>
      <c r="M184" s="36">
        <v>23</v>
      </c>
      <c r="N184" s="5">
        <f t="shared" si="29"/>
        <v>1778.038</v>
      </c>
      <c r="O184" s="5">
        <v>0</v>
      </c>
      <c r="P184" s="5">
        <f t="shared" si="30"/>
        <v>1778.038</v>
      </c>
      <c r="Q184" s="65" t="s">
        <v>126</v>
      </c>
      <c r="R184" s="4" t="s">
        <v>1094</v>
      </c>
      <c r="S184" s="4"/>
    </row>
    <row r="185" spans="1:19" x14ac:dyDescent="0.2">
      <c r="A185" s="100">
        <v>66919</v>
      </c>
      <c r="B185" s="178">
        <f t="shared" si="27"/>
        <v>46206</v>
      </c>
      <c r="C185" s="4" t="s">
        <v>1158</v>
      </c>
      <c r="D185" s="4" t="s">
        <v>1405</v>
      </c>
      <c r="E185" s="148" t="s">
        <v>1091</v>
      </c>
      <c r="F185" s="4" t="s">
        <v>131</v>
      </c>
      <c r="G185" s="41">
        <v>3.46</v>
      </c>
      <c r="H185" s="41">
        <v>7.64</v>
      </c>
      <c r="I185" s="5">
        <v>4.5</v>
      </c>
      <c r="J185" s="4" t="s">
        <v>1117</v>
      </c>
      <c r="K185" s="5">
        <v>0</v>
      </c>
      <c r="L185" s="5">
        <f t="shared" si="28"/>
        <v>64.001000000000005</v>
      </c>
      <c r="M185" s="36">
        <v>36.4</v>
      </c>
      <c r="N185" s="5">
        <f t="shared" si="29"/>
        <v>2329.6363999999999</v>
      </c>
      <c r="O185" s="5">
        <v>0</v>
      </c>
      <c r="P185" s="5">
        <f t="shared" si="30"/>
        <v>2329.6363999999999</v>
      </c>
      <c r="Q185" s="65" t="s">
        <v>126</v>
      </c>
      <c r="R185" s="4" t="s">
        <v>1094</v>
      </c>
      <c r="S185" s="4"/>
    </row>
    <row r="186" spans="1:19" x14ac:dyDescent="0.2">
      <c r="A186" s="100">
        <v>66919</v>
      </c>
      <c r="B186" s="178">
        <f t="shared" si="27"/>
        <v>46206</v>
      </c>
      <c r="C186" s="4" t="s">
        <v>1159</v>
      </c>
      <c r="D186" s="4" t="s">
        <v>1405</v>
      </c>
      <c r="E186" s="148" t="s">
        <v>1091</v>
      </c>
      <c r="F186" s="4" t="s">
        <v>1092</v>
      </c>
      <c r="G186" s="41">
        <v>5.34</v>
      </c>
      <c r="H186" s="41">
        <v>7.5</v>
      </c>
      <c r="I186" s="5">
        <v>5</v>
      </c>
      <c r="J186" s="4" t="s">
        <v>1117</v>
      </c>
      <c r="K186" s="5">
        <v>0</v>
      </c>
      <c r="L186" s="5">
        <f t="shared" si="28"/>
        <v>77.305999999999997</v>
      </c>
      <c r="M186" s="36">
        <v>15.7</v>
      </c>
      <c r="N186" s="5">
        <f t="shared" si="29"/>
        <v>1213.7041999999999</v>
      </c>
      <c r="O186" s="5">
        <v>0</v>
      </c>
      <c r="P186" s="5">
        <f t="shared" si="30"/>
        <v>1213.7041999999999</v>
      </c>
      <c r="Q186" s="65" t="s">
        <v>126</v>
      </c>
      <c r="R186" s="4" t="s">
        <v>1094</v>
      </c>
      <c r="S186" s="4"/>
    </row>
    <row r="187" spans="1:19" x14ac:dyDescent="0.2">
      <c r="A187" s="100">
        <v>66920</v>
      </c>
      <c r="B187" s="178">
        <f t="shared" si="27"/>
        <v>46207</v>
      </c>
      <c r="C187" s="4" t="s">
        <v>1160</v>
      </c>
      <c r="D187" s="4" t="s">
        <v>1405</v>
      </c>
      <c r="E187" s="148" t="s">
        <v>8835</v>
      </c>
      <c r="F187" s="4" t="s">
        <v>131</v>
      </c>
      <c r="G187" s="41">
        <v>3.4</v>
      </c>
      <c r="H187" s="41">
        <v>7.66</v>
      </c>
      <c r="I187" s="5">
        <v>4.5</v>
      </c>
      <c r="J187" s="4" t="s">
        <v>1117</v>
      </c>
      <c r="K187" s="5">
        <v>0</v>
      </c>
      <c r="L187" s="5">
        <f t="shared" si="28"/>
        <v>63.663000000000004</v>
      </c>
      <c r="M187" s="36">
        <v>49.1</v>
      </c>
      <c r="N187" s="5">
        <f t="shared" si="29"/>
        <v>3125.8533000000002</v>
      </c>
      <c r="O187" s="5">
        <v>0</v>
      </c>
      <c r="P187" s="5">
        <f t="shared" si="30"/>
        <v>3125.8533000000002</v>
      </c>
      <c r="Q187" s="65" t="s">
        <v>126</v>
      </c>
      <c r="R187" s="4" t="s">
        <v>1094</v>
      </c>
      <c r="S187" s="4"/>
    </row>
    <row r="188" spans="1:19" x14ac:dyDescent="0.2">
      <c r="A188" s="100">
        <v>66920</v>
      </c>
      <c r="B188" s="178">
        <f t="shared" si="27"/>
        <v>46207</v>
      </c>
      <c r="C188" s="4" t="s">
        <v>1161</v>
      </c>
      <c r="D188" s="4" t="s">
        <v>1405</v>
      </c>
      <c r="E188" s="148" t="s">
        <v>8835</v>
      </c>
      <c r="F188" s="4" t="s">
        <v>1092</v>
      </c>
      <c r="G188" s="41">
        <v>5.36</v>
      </c>
      <c r="H188" s="41">
        <v>7.5</v>
      </c>
      <c r="I188" s="5">
        <v>5</v>
      </c>
      <c r="J188" s="4" t="s">
        <v>1117</v>
      </c>
      <c r="K188" s="5">
        <v>0</v>
      </c>
      <c r="L188" s="5">
        <f t="shared" si="28"/>
        <v>77.449000000000012</v>
      </c>
      <c r="M188" s="36">
        <v>23.6</v>
      </c>
      <c r="N188" s="5">
        <f t="shared" si="29"/>
        <v>1827.7964000000004</v>
      </c>
      <c r="O188" s="5">
        <v>0</v>
      </c>
      <c r="P188" s="5">
        <f t="shared" si="30"/>
        <v>1827.7964000000004</v>
      </c>
      <c r="Q188" s="65" t="s">
        <v>126</v>
      </c>
      <c r="R188" s="4" t="s">
        <v>1094</v>
      </c>
      <c r="S188" s="4"/>
    </row>
    <row r="189" spans="1:19" x14ac:dyDescent="0.2">
      <c r="A189" s="100">
        <v>66920</v>
      </c>
      <c r="B189" s="178">
        <f t="shared" si="27"/>
        <v>46207</v>
      </c>
      <c r="C189" s="4" t="s">
        <v>1160</v>
      </c>
      <c r="D189" s="4" t="s">
        <v>1405</v>
      </c>
      <c r="E189" s="148" t="s">
        <v>1091</v>
      </c>
      <c r="F189" s="4" t="s">
        <v>131</v>
      </c>
      <c r="G189" s="41">
        <v>3.4</v>
      </c>
      <c r="H189" s="41">
        <v>7.66</v>
      </c>
      <c r="I189" s="5">
        <v>4.5</v>
      </c>
      <c r="J189" s="4" t="s">
        <v>1117</v>
      </c>
      <c r="K189" s="5">
        <v>0</v>
      </c>
      <c r="L189" s="5">
        <f t="shared" si="28"/>
        <v>63.663000000000004</v>
      </c>
      <c r="M189" s="36">
        <v>32.299999999999997</v>
      </c>
      <c r="N189" s="5">
        <f t="shared" si="29"/>
        <v>2056.3148999999999</v>
      </c>
      <c r="O189" s="5">
        <v>0</v>
      </c>
      <c r="P189" s="5">
        <f t="shared" si="30"/>
        <v>2056.3148999999999</v>
      </c>
      <c r="Q189" s="65" t="s">
        <v>126</v>
      </c>
      <c r="R189" s="4" t="s">
        <v>1094</v>
      </c>
      <c r="S189" s="4"/>
    </row>
    <row r="190" spans="1:19" x14ac:dyDescent="0.2">
      <c r="A190" s="100">
        <v>66920</v>
      </c>
      <c r="B190" s="178">
        <f t="shared" si="27"/>
        <v>46207</v>
      </c>
      <c r="C190" s="4" t="s">
        <v>1161</v>
      </c>
      <c r="D190" s="4" t="s">
        <v>1405</v>
      </c>
      <c r="E190" s="148" t="s">
        <v>1091</v>
      </c>
      <c r="F190" s="4" t="s">
        <v>1092</v>
      </c>
      <c r="G190" s="41">
        <v>5.36</v>
      </c>
      <c r="H190" s="41">
        <v>7.5</v>
      </c>
      <c r="I190" s="5">
        <v>5</v>
      </c>
      <c r="J190" s="4" t="s">
        <v>1117</v>
      </c>
      <c r="K190" s="5">
        <v>0</v>
      </c>
      <c r="L190" s="5">
        <f t="shared" si="28"/>
        <v>77.449000000000012</v>
      </c>
      <c r="M190" s="36">
        <v>16.8</v>
      </c>
      <c r="N190" s="5">
        <f t="shared" si="29"/>
        <v>1301.1432000000002</v>
      </c>
      <c r="O190" s="5">
        <v>0</v>
      </c>
      <c r="P190" s="5">
        <f t="shared" si="30"/>
        <v>1301.1432000000002</v>
      </c>
      <c r="Q190" s="65" t="s">
        <v>126</v>
      </c>
      <c r="R190" s="4" t="s">
        <v>1094</v>
      </c>
      <c r="S190" s="4"/>
    </row>
    <row r="191" spans="1:19" x14ac:dyDescent="0.2">
      <c r="A191" s="100">
        <v>66921</v>
      </c>
      <c r="B191" s="178">
        <f t="shared" si="27"/>
        <v>46208</v>
      </c>
      <c r="C191" s="4" t="s">
        <v>1162</v>
      </c>
      <c r="D191" s="4" t="s">
        <v>1405</v>
      </c>
      <c r="E191" s="148" t="s">
        <v>8835</v>
      </c>
      <c r="F191" s="4" t="s">
        <v>131</v>
      </c>
      <c r="G191" s="41">
        <v>3.44</v>
      </c>
      <c r="H191" s="41">
        <v>7.6</v>
      </c>
      <c r="I191" s="5">
        <v>4.5</v>
      </c>
      <c r="J191" s="4" t="s">
        <v>1117</v>
      </c>
      <c r="K191" s="5">
        <v>0</v>
      </c>
      <c r="L191" s="5">
        <f t="shared" si="28"/>
        <v>63.676000000000002</v>
      </c>
      <c r="M191" s="36">
        <v>50.9</v>
      </c>
      <c r="N191" s="5">
        <f t="shared" si="29"/>
        <v>3241.1084000000001</v>
      </c>
      <c r="O191" s="5">
        <v>0</v>
      </c>
      <c r="P191" s="5">
        <f t="shared" si="30"/>
        <v>3241.1084000000001</v>
      </c>
      <c r="Q191" s="65" t="s">
        <v>126</v>
      </c>
      <c r="R191" s="4" t="s">
        <v>1094</v>
      </c>
      <c r="S191" s="4"/>
    </row>
    <row r="192" spans="1:19" x14ac:dyDescent="0.2">
      <c r="A192" s="100">
        <v>66921</v>
      </c>
      <c r="B192" s="178">
        <f t="shared" si="27"/>
        <v>46208</v>
      </c>
      <c r="C192" s="4" t="s">
        <v>1163</v>
      </c>
      <c r="D192" s="4" t="s">
        <v>1405</v>
      </c>
      <c r="E192" s="148" t="s">
        <v>8835</v>
      </c>
      <c r="F192" s="4" t="s">
        <v>1092</v>
      </c>
      <c r="G192" s="41">
        <v>5.3</v>
      </c>
      <c r="H192" s="41">
        <v>7.5</v>
      </c>
      <c r="I192" s="5">
        <v>5</v>
      </c>
      <c r="J192" s="4" t="s">
        <v>1117</v>
      </c>
      <c r="K192" s="5">
        <v>0</v>
      </c>
      <c r="L192" s="5">
        <f t="shared" si="28"/>
        <v>77.02000000000001</v>
      </c>
      <c r="M192" s="36">
        <v>23.5</v>
      </c>
      <c r="N192" s="5">
        <f t="shared" si="29"/>
        <v>1809.9700000000003</v>
      </c>
      <c r="O192" s="5">
        <v>0</v>
      </c>
      <c r="P192" s="5">
        <f t="shared" si="30"/>
        <v>1809.9700000000003</v>
      </c>
      <c r="Q192" s="65" t="s">
        <v>126</v>
      </c>
      <c r="R192" s="4" t="s">
        <v>1094</v>
      </c>
      <c r="S192" s="4"/>
    </row>
    <row r="193" spans="1:19" x14ac:dyDescent="0.2">
      <c r="A193" s="100">
        <v>66921</v>
      </c>
      <c r="B193" s="178">
        <f t="shared" si="27"/>
        <v>46208</v>
      </c>
      <c r="C193" s="4" t="s">
        <v>1162</v>
      </c>
      <c r="D193" s="4" t="s">
        <v>1405</v>
      </c>
      <c r="E193" s="148" t="s">
        <v>1091</v>
      </c>
      <c r="F193" s="4" t="s">
        <v>131</v>
      </c>
      <c r="G193" s="41">
        <v>3.44</v>
      </c>
      <c r="H193" s="41">
        <v>7.6</v>
      </c>
      <c r="I193" s="5">
        <v>4.5</v>
      </c>
      <c r="J193" s="4" t="s">
        <v>1117</v>
      </c>
      <c r="K193" s="5">
        <v>0</v>
      </c>
      <c r="L193" s="5">
        <f t="shared" si="28"/>
        <v>63.676000000000002</v>
      </c>
      <c r="M193" s="36">
        <v>37.4</v>
      </c>
      <c r="N193" s="5">
        <f t="shared" si="29"/>
        <v>2381.4823999999999</v>
      </c>
      <c r="O193" s="5">
        <v>0</v>
      </c>
      <c r="P193" s="5">
        <f t="shared" si="30"/>
        <v>2381.4823999999999</v>
      </c>
      <c r="Q193" s="65" t="s">
        <v>126</v>
      </c>
      <c r="R193" s="4" t="s">
        <v>1094</v>
      </c>
      <c r="S193" s="4"/>
    </row>
    <row r="194" spans="1:19" x14ac:dyDescent="0.2">
      <c r="A194" s="100">
        <v>66921</v>
      </c>
      <c r="B194" s="178">
        <f t="shared" si="27"/>
        <v>46208</v>
      </c>
      <c r="C194" s="4" t="s">
        <v>1163</v>
      </c>
      <c r="D194" s="4" t="s">
        <v>1405</v>
      </c>
      <c r="E194" s="148" t="s">
        <v>1091</v>
      </c>
      <c r="F194" s="4" t="s">
        <v>1092</v>
      </c>
      <c r="G194" s="41">
        <v>5.3</v>
      </c>
      <c r="H194" s="41">
        <v>7.5</v>
      </c>
      <c r="I194" s="5">
        <v>5</v>
      </c>
      <c r="J194" s="4" t="s">
        <v>1117</v>
      </c>
      <c r="K194" s="5">
        <v>0</v>
      </c>
      <c r="L194" s="5">
        <f t="shared" si="28"/>
        <v>77.02000000000001</v>
      </c>
      <c r="M194" s="36">
        <v>17.5</v>
      </c>
      <c r="N194" s="5">
        <f t="shared" si="29"/>
        <v>1347.8500000000001</v>
      </c>
      <c r="O194" s="5">
        <v>0</v>
      </c>
      <c r="P194" s="5">
        <f t="shared" si="30"/>
        <v>1347.8500000000001</v>
      </c>
      <c r="Q194" s="65" t="s">
        <v>126</v>
      </c>
      <c r="R194" s="4" t="s">
        <v>1094</v>
      </c>
      <c r="S194" s="4"/>
    </row>
    <row r="195" spans="1:19" x14ac:dyDescent="0.2">
      <c r="A195" s="100">
        <v>66922</v>
      </c>
      <c r="B195" s="178">
        <f t="shared" si="27"/>
        <v>46209</v>
      </c>
      <c r="C195" s="4" t="s">
        <v>1164</v>
      </c>
      <c r="D195" s="4" t="s">
        <v>1405</v>
      </c>
      <c r="E195" s="148" t="s">
        <v>8835</v>
      </c>
      <c r="F195" s="4" t="s">
        <v>131</v>
      </c>
      <c r="G195" s="41">
        <v>3.4</v>
      </c>
      <c r="H195" s="41">
        <v>7.6</v>
      </c>
      <c r="I195" s="5">
        <v>4.5</v>
      </c>
      <c r="J195" s="4" t="s">
        <v>1117</v>
      </c>
      <c r="K195" s="5">
        <v>0</v>
      </c>
      <c r="L195" s="5">
        <f t="shared" si="28"/>
        <v>63.39</v>
      </c>
      <c r="M195" s="36">
        <v>46.8</v>
      </c>
      <c r="N195" s="5">
        <f t="shared" si="29"/>
        <v>2966.652</v>
      </c>
      <c r="O195" s="5">
        <v>0</v>
      </c>
      <c r="P195" s="5">
        <f t="shared" si="30"/>
        <v>2966.652</v>
      </c>
      <c r="Q195" s="65" t="s">
        <v>126</v>
      </c>
      <c r="R195" s="4" t="s">
        <v>1094</v>
      </c>
      <c r="S195" s="4"/>
    </row>
    <row r="196" spans="1:19" x14ac:dyDescent="0.2">
      <c r="A196" s="100">
        <v>66922</v>
      </c>
      <c r="B196" s="178">
        <f t="shared" si="27"/>
        <v>46209</v>
      </c>
      <c r="C196" s="4" t="s">
        <v>1165</v>
      </c>
      <c r="D196" s="4" t="s">
        <v>1405</v>
      </c>
      <c r="E196" s="148" t="s">
        <v>8835</v>
      </c>
      <c r="F196" s="4" t="s">
        <v>1092</v>
      </c>
      <c r="G196" s="41">
        <v>5.3</v>
      </c>
      <c r="H196" s="41">
        <v>7.54</v>
      </c>
      <c r="I196" s="5">
        <v>5</v>
      </c>
      <c r="J196" s="4" t="s">
        <v>1117</v>
      </c>
      <c r="K196" s="5">
        <v>0</v>
      </c>
      <c r="L196" s="5">
        <f t="shared" si="28"/>
        <v>77.201999999999998</v>
      </c>
      <c r="M196" s="36">
        <v>23.1</v>
      </c>
      <c r="N196" s="5">
        <f t="shared" si="29"/>
        <v>1783.3662000000002</v>
      </c>
      <c r="O196" s="5">
        <v>0</v>
      </c>
      <c r="P196" s="5">
        <f t="shared" si="30"/>
        <v>1783.3662000000002</v>
      </c>
      <c r="Q196" s="65" t="s">
        <v>126</v>
      </c>
      <c r="R196" s="4" t="s">
        <v>1094</v>
      </c>
      <c r="S196" s="4"/>
    </row>
    <row r="197" spans="1:19" x14ac:dyDescent="0.2">
      <c r="A197" s="100">
        <v>66922</v>
      </c>
      <c r="B197" s="178">
        <f t="shared" si="27"/>
        <v>46209</v>
      </c>
      <c r="C197" s="4" t="s">
        <v>1164</v>
      </c>
      <c r="D197" s="4" t="s">
        <v>1405</v>
      </c>
      <c r="E197" s="148" t="s">
        <v>1091</v>
      </c>
      <c r="F197" s="4" t="s">
        <v>131</v>
      </c>
      <c r="G197" s="41">
        <v>3.4</v>
      </c>
      <c r="H197" s="41">
        <v>7.6</v>
      </c>
      <c r="I197" s="5">
        <v>4.5</v>
      </c>
      <c r="J197" s="4" t="s">
        <v>1117</v>
      </c>
      <c r="K197" s="5">
        <v>0</v>
      </c>
      <c r="L197" s="5">
        <f t="shared" si="28"/>
        <v>63.39</v>
      </c>
      <c r="M197" s="36">
        <v>33.1</v>
      </c>
      <c r="N197" s="5">
        <f t="shared" si="29"/>
        <v>2098.2090000000003</v>
      </c>
      <c r="O197" s="5">
        <v>0</v>
      </c>
      <c r="P197" s="5">
        <f t="shared" si="30"/>
        <v>2098.2090000000003</v>
      </c>
      <c r="Q197" s="65" t="s">
        <v>126</v>
      </c>
      <c r="R197" s="4" t="s">
        <v>1094</v>
      </c>
      <c r="S197" s="4"/>
    </row>
    <row r="198" spans="1:19" x14ac:dyDescent="0.2">
      <c r="A198" s="100">
        <v>66922</v>
      </c>
      <c r="B198" s="178">
        <f t="shared" si="27"/>
        <v>46209</v>
      </c>
      <c r="C198" s="4" t="s">
        <v>1165</v>
      </c>
      <c r="D198" s="4" t="s">
        <v>1405</v>
      </c>
      <c r="E198" s="148" t="s">
        <v>1091</v>
      </c>
      <c r="F198" s="4" t="s">
        <v>1092</v>
      </c>
      <c r="G198" s="41">
        <v>5.3</v>
      </c>
      <c r="H198" s="41">
        <v>7.54</v>
      </c>
      <c r="I198" s="5">
        <v>5</v>
      </c>
      <c r="J198" s="4" t="s">
        <v>1117</v>
      </c>
      <c r="K198" s="5">
        <v>0</v>
      </c>
      <c r="L198" s="5">
        <f t="shared" si="28"/>
        <v>77.201999999999998</v>
      </c>
      <c r="M198" s="36">
        <v>15.6</v>
      </c>
      <c r="N198" s="5">
        <f t="shared" si="29"/>
        <v>1204.3511999999998</v>
      </c>
      <c r="O198" s="5">
        <v>0</v>
      </c>
      <c r="P198" s="5">
        <f t="shared" si="30"/>
        <v>1204.3511999999998</v>
      </c>
      <c r="Q198" s="65" t="s">
        <v>126</v>
      </c>
      <c r="R198" s="4" t="s">
        <v>1094</v>
      </c>
      <c r="S198" s="4"/>
    </row>
    <row r="199" spans="1:19" x14ac:dyDescent="0.2">
      <c r="A199" s="100">
        <v>66923</v>
      </c>
      <c r="B199" s="178">
        <f t="shared" si="27"/>
        <v>46210</v>
      </c>
      <c r="C199" s="4" t="s">
        <v>1166</v>
      </c>
      <c r="D199" s="4" t="s">
        <v>1405</v>
      </c>
      <c r="E199" s="148" t="s">
        <v>8835</v>
      </c>
      <c r="F199" s="4" t="s">
        <v>131</v>
      </c>
      <c r="G199" s="41">
        <v>3.46</v>
      </c>
      <c r="H199" s="41">
        <v>7.6</v>
      </c>
      <c r="I199" s="5">
        <v>4.5</v>
      </c>
      <c r="J199" s="4" t="s">
        <v>1117</v>
      </c>
      <c r="K199" s="5">
        <v>0</v>
      </c>
      <c r="L199" s="5">
        <f t="shared" si="28"/>
        <v>63.819000000000003</v>
      </c>
      <c r="M199" s="36">
        <v>49.4</v>
      </c>
      <c r="N199" s="5">
        <f t="shared" si="29"/>
        <v>3152.6586000000002</v>
      </c>
      <c r="O199" s="5">
        <v>0</v>
      </c>
      <c r="P199" s="5">
        <f t="shared" si="30"/>
        <v>3152.6586000000002</v>
      </c>
      <c r="Q199" s="65" t="s">
        <v>126</v>
      </c>
      <c r="R199" s="4" t="s">
        <v>1094</v>
      </c>
      <c r="S199" s="4"/>
    </row>
    <row r="200" spans="1:19" x14ac:dyDescent="0.2">
      <c r="A200" s="100">
        <v>66923</v>
      </c>
      <c r="B200" s="178">
        <f t="shared" si="27"/>
        <v>46210</v>
      </c>
      <c r="C200" s="4" t="s">
        <v>1167</v>
      </c>
      <c r="D200" s="4" t="s">
        <v>1405</v>
      </c>
      <c r="E200" s="148" t="s">
        <v>8835</v>
      </c>
      <c r="F200" s="4" t="s">
        <v>1092</v>
      </c>
      <c r="G200" s="41">
        <v>5.3</v>
      </c>
      <c r="H200" s="41">
        <v>7.5</v>
      </c>
      <c r="I200" s="5">
        <v>5</v>
      </c>
      <c r="J200" s="4" t="s">
        <v>1117</v>
      </c>
      <c r="K200" s="5">
        <v>0</v>
      </c>
      <c r="L200" s="5">
        <f t="shared" si="28"/>
        <v>77.02000000000001</v>
      </c>
      <c r="M200" s="36">
        <v>23.2</v>
      </c>
      <c r="N200" s="5">
        <f t="shared" si="29"/>
        <v>1786.8640000000003</v>
      </c>
      <c r="O200" s="5">
        <v>0</v>
      </c>
      <c r="P200" s="5">
        <f t="shared" si="30"/>
        <v>1786.8640000000003</v>
      </c>
      <c r="Q200" s="65" t="s">
        <v>126</v>
      </c>
      <c r="R200" s="4" t="s">
        <v>1094</v>
      </c>
      <c r="S200" s="4"/>
    </row>
    <row r="201" spans="1:19" x14ac:dyDescent="0.2">
      <c r="A201" s="100">
        <v>66923</v>
      </c>
      <c r="B201" s="178">
        <f t="shared" si="27"/>
        <v>46210</v>
      </c>
      <c r="C201" s="4" t="s">
        <v>1166</v>
      </c>
      <c r="D201" s="4" t="s">
        <v>1405</v>
      </c>
      <c r="E201" s="148" t="s">
        <v>1091</v>
      </c>
      <c r="F201" s="4" t="s">
        <v>131</v>
      </c>
      <c r="G201" s="41">
        <v>3.46</v>
      </c>
      <c r="H201" s="41">
        <v>7.6</v>
      </c>
      <c r="I201" s="5">
        <v>4.5</v>
      </c>
      <c r="J201" s="4" t="s">
        <v>1117</v>
      </c>
      <c r="K201" s="5">
        <v>0</v>
      </c>
      <c r="L201" s="5">
        <f t="shared" si="28"/>
        <v>63.819000000000003</v>
      </c>
      <c r="M201" s="36">
        <v>37.299999999999997</v>
      </c>
      <c r="N201" s="5">
        <f t="shared" si="29"/>
        <v>2380.4486999999999</v>
      </c>
      <c r="O201" s="5">
        <v>0</v>
      </c>
      <c r="P201" s="5">
        <f t="shared" si="30"/>
        <v>2380.4486999999999</v>
      </c>
      <c r="Q201" s="65" t="s">
        <v>126</v>
      </c>
      <c r="R201" s="4" t="s">
        <v>1094</v>
      </c>
      <c r="S201" s="4"/>
    </row>
    <row r="202" spans="1:19" x14ac:dyDescent="0.2">
      <c r="A202" s="100">
        <v>66923</v>
      </c>
      <c r="B202" s="178">
        <f t="shared" si="27"/>
        <v>46210</v>
      </c>
      <c r="C202" s="4" t="s">
        <v>1167</v>
      </c>
      <c r="D202" s="4" t="s">
        <v>1405</v>
      </c>
      <c r="E202" s="148" t="s">
        <v>1091</v>
      </c>
      <c r="F202" s="4" t="s">
        <v>1092</v>
      </c>
      <c r="G202" s="41">
        <v>5.3</v>
      </c>
      <c r="H202" s="41">
        <v>7.5</v>
      </c>
      <c r="I202" s="5">
        <v>5</v>
      </c>
      <c r="J202" s="4" t="s">
        <v>1117</v>
      </c>
      <c r="K202" s="5">
        <v>0</v>
      </c>
      <c r="L202" s="5">
        <f t="shared" si="28"/>
        <v>77.02000000000001</v>
      </c>
      <c r="M202" s="36">
        <v>15</v>
      </c>
      <c r="N202" s="5">
        <f t="shared" si="29"/>
        <v>1155.3000000000002</v>
      </c>
      <c r="O202" s="5">
        <v>0</v>
      </c>
      <c r="P202" s="5">
        <f t="shared" si="30"/>
        <v>1155.3000000000002</v>
      </c>
      <c r="Q202" s="65" t="s">
        <v>126</v>
      </c>
      <c r="R202" s="4" t="s">
        <v>1094</v>
      </c>
      <c r="S202" s="4"/>
    </row>
    <row r="203" spans="1:19" x14ac:dyDescent="0.2">
      <c r="A203" s="100">
        <v>66924</v>
      </c>
      <c r="B203" s="178">
        <f t="shared" si="27"/>
        <v>46211</v>
      </c>
      <c r="C203" s="4" t="s">
        <v>1168</v>
      </c>
      <c r="D203" s="4" t="s">
        <v>1405</v>
      </c>
      <c r="E203" s="148" t="s">
        <v>8835</v>
      </c>
      <c r="F203" s="4" t="s">
        <v>131</v>
      </c>
      <c r="G203" s="41">
        <v>3.44</v>
      </c>
      <c r="H203" s="41">
        <v>7.66</v>
      </c>
      <c r="I203" s="5">
        <v>4.5</v>
      </c>
      <c r="J203" s="4" t="s">
        <v>1117</v>
      </c>
      <c r="K203" s="5">
        <v>0</v>
      </c>
      <c r="L203" s="5">
        <f t="shared" si="28"/>
        <v>63.948999999999998</v>
      </c>
      <c r="M203" s="36">
        <v>46.3</v>
      </c>
      <c r="N203" s="5">
        <f t="shared" si="29"/>
        <v>2960.8386999999998</v>
      </c>
      <c r="O203" s="5">
        <v>0</v>
      </c>
      <c r="P203" s="5">
        <f t="shared" si="30"/>
        <v>2960.8386999999998</v>
      </c>
      <c r="Q203" s="65" t="s">
        <v>126</v>
      </c>
      <c r="R203" s="4" t="s">
        <v>1094</v>
      </c>
      <c r="S203" s="4"/>
    </row>
    <row r="204" spans="1:19" x14ac:dyDescent="0.2">
      <c r="A204" s="100">
        <v>66924</v>
      </c>
      <c r="B204" s="178">
        <f t="shared" si="27"/>
        <v>46211</v>
      </c>
      <c r="C204" s="4" t="s">
        <v>1169</v>
      </c>
      <c r="D204" s="4" t="s">
        <v>1405</v>
      </c>
      <c r="E204" s="148" t="s">
        <v>8835</v>
      </c>
      <c r="F204" s="4" t="s">
        <v>1092</v>
      </c>
      <c r="G204" s="41">
        <v>5.4</v>
      </c>
      <c r="H204" s="41">
        <v>7.45</v>
      </c>
      <c r="I204" s="5">
        <v>5</v>
      </c>
      <c r="J204" s="4" t="s">
        <v>1117</v>
      </c>
      <c r="K204" s="5">
        <v>0</v>
      </c>
      <c r="L204" s="5">
        <f t="shared" si="28"/>
        <v>77.507500000000007</v>
      </c>
      <c r="M204" s="36">
        <v>21.3</v>
      </c>
      <c r="N204" s="5">
        <f t="shared" si="29"/>
        <v>1650.9097500000003</v>
      </c>
      <c r="O204" s="5">
        <v>0</v>
      </c>
      <c r="P204" s="5">
        <f t="shared" si="30"/>
        <v>1650.9097500000003</v>
      </c>
      <c r="Q204" s="65" t="s">
        <v>126</v>
      </c>
      <c r="R204" s="4" t="s">
        <v>1094</v>
      </c>
      <c r="S204" s="4"/>
    </row>
    <row r="205" spans="1:19" x14ac:dyDescent="0.2">
      <c r="A205" s="100">
        <v>66924</v>
      </c>
      <c r="B205" s="178">
        <f t="shared" si="27"/>
        <v>46211</v>
      </c>
      <c r="C205" s="4" t="s">
        <v>1168</v>
      </c>
      <c r="D205" s="4" t="s">
        <v>1405</v>
      </c>
      <c r="E205" s="148" t="s">
        <v>1091</v>
      </c>
      <c r="F205" s="4" t="s">
        <v>131</v>
      </c>
      <c r="G205" s="41">
        <v>3.44</v>
      </c>
      <c r="H205" s="41">
        <v>7.66</v>
      </c>
      <c r="I205" s="5">
        <v>4.5</v>
      </c>
      <c r="J205" s="4" t="s">
        <v>1117</v>
      </c>
      <c r="K205" s="5">
        <v>0</v>
      </c>
      <c r="L205" s="5">
        <f t="shared" si="28"/>
        <v>63.948999999999998</v>
      </c>
      <c r="M205" s="36">
        <v>33.200000000000003</v>
      </c>
      <c r="N205" s="5">
        <f t="shared" si="29"/>
        <v>2123.1068</v>
      </c>
      <c r="O205" s="5">
        <v>0</v>
      </c>
      <c r="P205" s="5">
        <f t="shared" si="30"/>
        <v>2123.1068</v>
      </c>
      <c r="Q205" s="65" t="s">
        <v>126</v>
      </c>
      <c r="R205" s="4" t="s">
        <v>1094</v>
      </c>
      <c r="S205" s="4"/>
    </row>
    <row r="206" spans="1:19" x14ac:dyDescent="0.2">
      <c r="A206" s="100">
        <v>66924</v>
      </c>
      <c r="B206" s="178">
        <f t="shared" si="27"/>
        <v>46211</v>
      </c>
      <c r="C206" s="4" t="s">
        <v>1169</v>
      </c>
      <c r="D206" s="4" t="s">
        <v>1405</v>
      </c>
      <c r="E206" s="148" t="s">
        <v>1091</v>
      </c>
      <c r="F206" s="4" t="s">
        <v>1092</v>
      </c>
      <c r="G206" s="41">
        <v>5.4</v>
      </c>
      <c r="H206" s="41">
        <v>7.45</v>
      </c>
      <c r="I206" s="5">
        <v>5</v>
      </c>
      <c r="J206" s="4" t="s">
        <v>1117</v>
      </c>
      <c r="K206" s="5">
        <v>0</v>
      </c>
      <c r="L206" s="5">
        <f t="shared" si="28"/>
        <v>77.507500000000007</v>
      </c>
      <c r="M206" s="36">
        <v>20</v>
      </c>
      <c r="N206" s="5">
        <f t="shared" si="29"/>
        <v>1550.15</v>
      </c>
      <c r="O206" s="5">
        <v>0</v>
      </c>
      <c r="P206" s="5">
        <f t="shared" si="30"/>
        <v>1550.15</v>
      </c>
      <c r="Q206" s="65" t="s">
        <v>126</v>
      </c>
      <c r="R206" s="4" t="s">
        <v>1094</v>
      </c>
      <c r="S206" s="4"/>
    </row>
    <row r="207" spans="1:19" x14ac:dyDescent="0.2">
      <c r="A207" s="100">
        <v>66925</v>
      </c>
      <c r="B207" s="178">
        <f t="shared" si="27"/>
        <v>46212</v>
      </c>
      <c r="C207" s="4" t="s">
        <v>1170</v>
      </c>
      <c r="D207" s="4" t="s">
        <v>1405</v>
      </c>
      <c r="E207" s="148" t="s">
        <v>8835</v>
      </c>
      <c r="F207" s="4" t="s">
        <v>131</v>
      </c>
      <c r="G207" s="41">
        <v>3.4</v>
      </c>
      <c r="H207" s="41">
        <v>7.6</v>
      </c>
      <c r="I207" s="5">
        <v>4.5</v>
      </c>
      <c r="J207" s="4" t="s">
        <v>1117</v>
      </c>
      <c r="K207" s="5">
        <v>0</v>
      </c>
      <c r="L207" s="5">
        <f t="shared" si="28"/>
        <v>63.39</v>
      </c>
      <c r="M207" s="36">
        <v>47</v>
      </c>
      <c r="N207" s="5">
        <f t="shared" si="29"/>
        <v>2979.33</v>
      </c>
      <c r="O207" s="5">
        <v>0</v>
      </c>
      <c r="P207" s="5">
        <f t="shared" si="30"/>
        <v>2979.33</v>
      </c>
      <c r="Q207" s="65" t="s">
        <v>126</v>
      </c>
      <c r="R207" s="4" t="s">
        <v>1094</v>
      </c>
      <c r="S207" s="4"/>
    </row>
    <row r="208" spans="1:19" x14ac:dyDescent="0.2">
      <c r="A208" s="100">
        <v>66925</v>
      </c>
      <c r="B208" s="178">
        <f t="shared" si="27"/>
        <v>46212</v>
      </c>
      <c r="C208" s="4" t="s">
        <v>1171</v>
      </c>
      <c r="D208" s="4" t="s">
        <v>1405</v>
      </c>
      <c r="E208" s="148" t="s">
        <v>8835</v>
      </c>
      <c r="F208" s="4" t="s">
        <v>1092</v>
      </c>
      <c r="G208" s="41">
        <v>5.34</v>
      </c>
      <c r="H208" s="41">
        <v>7.5</v>
      </c>
      <c r="I208" s="5">
        <v>5</v>
      </c>
      <c r="J208" s="4" t="s">
        <v>1117</v>
      </c>
      <c r="K208" s="5">
        <v>0</v>
      </c>
      <c r="L208" s="5">
        <f t="shared" si="28"/>
        <v>77.305999999999997</v>
      </c>
      <c r="M208" s="36">
        <v>23.5</v>
      </c>
      <c r="N208" s="5">
        <f t="shared" si="29"/>
        <v>1816.691</v>
      </c>
      <c r="O208" s="5">
        <v>0</v>
      </c>
      <c r="P208" s="5">
        <f t="shared" si="30"/>
        <v>1816.691</v>
      </c>
      <c r="Q208" s="65" t="s">
        <v>126</v>
      </c>
      <c r="R208" s="4" t="s">
        <v>1094</v>
      </c>
      <c r="S208" s="4"/>
    </row>
    <row r="209" spans="1:19" x14ac:dyDescent="0.2">
      <c r="A209" s="100">
        <v>66925</v>
      </c>
      <c r="B209" s="178">
        <f t="shared" si="27"/>
        <v>46212</v>
      </c>
      <c r="C209" s="4" t="s">
        <v>1170</v>
      </c>
      <c r="D209" s="4" t="s">
        <v>1405</v>
      </c>
      <c r="E209" s="148" t="s">
        <v>1091</v>
      </c>
      <c r="F209" s="4" t="s">
        <v>131</v>
      </c>
      <c r="G209" s="41">
        <v>3.4</v>
      </c>
      <c r="H209" s="41">
        <v>7.6</v>
      </c>
      <c r="I209" s="5">
        <v>4.5</v>
      </c>
      <c r="J209" s="4" t="s">
        <v>1117</v>
      </c>
      <c r="K209" s="5">
        <v>0</v>
      </c>
      <c r="L209" s="5">
        <f t="shared" si="28"/>
        <v>63.39</v>
      </c>
      <c r="M209" s="36">
        <v>37.4</v>
      </c>
      <c r="N209" s="5">
        <f t="shared" si="29"/>
        <v>2370.7860000000001</v>
      </c>
      <c r="O209" s="5">
        <v>0</v>
      </c>
      <c r="P209" s="5">
        <f t="shared" si="30"/>
        <v>2370.7860000000001</v>
      </c>
      <c r="Q209" s="65" t="s">
        <v>126</v>
      </c>
      <c r="R209" s="4" t="s">
        <v>1094</v>
      </c>
      <c r="S209" s="4"/>
    </row>
    <row r="210" spans="1:19" x14ac:dyDescent="0.2">
      <c r="A210" s="100">
        <v>66925</v>
      </c>
      <c r="B210" s="178">
        <f t="shared" si="27"/>
        <v>46212</v>
      </c>
      <c r="C210" s="4" t="s">
        <v>1171</v>
      </c>
      <c r="D210" s="4" t="s">
        <v>1405</v>
      </c>
      <c r="E210" s="148" t="s">
        <v>1091</v>
      </c>
      <c r="F210" s="4" t="s">
        <v>1092</v>
      </c>
      <c r="G210" s="41">
        <v>5.34</v>
      </c>
      <c r="H210" s="41">
        <v>7.5</v>
      </c>
      <c r="I210" s="5">
        <v>5</v>
      </c>
      <c r="J210" s="4" t="s">
        <v>1117</v>
      </c>
      <c r="K210" s="5">
        <v>0</v>
      </c>
      <c r="L210" s="5">
        <f t="shared" si="28"/>
        <v>77.305999999999997</v>
      </c>
      <c r="M210" s="36">
        <v>14.2</v>
      </c>
      <c r="N210" s="5">
        <f t="shared" si="29"/>
        <v>1097.7451999999998</v>
      </c>
      <c r="O210" s="5">
        <v>0</v>
      </c>
      <c r="P210" s="5">
        <f t="shared" si="30"/>
        <v>1097.7451999999998</v>
      </c>
      <c r="Q210" s="65" t="s">
        <v>126</v>
      </c>
      <c r="R210" s="4" t="s">
        <v>1094</v>
      </c>
      <c r="S210" s="4"/>
    </row>
    <row r="211" spans="1:19" x14ac:dyDescent="0.2">
      <c r="A211" s="100">
        <v>66926</v>
      </c>
      <c r="B211" s="178">
        <f t="shared" si="27"/>
        <v>46213</v>
      </c>
      <c r="C211" s="4" t="s">
        <v>1172</v>
      </c>
      <c r="D211" s="4" t="s">
        <v>1405</v>
      </c>
      <c r="E211" s="148" t="s">
        <v>8835</v>
      </c>
      <c r="F211" s="4" t="s">
        <v>131</v>
      </c>
      <c r="G211" s="41">
        <v>3.4</v>
      </c>
      <c r="H211" s="41">
        <v>7.6</v>
      </c>
      <c r="I211" s="5">
        <v>4.5</v>
      </c>
      <c r="J211" s="4" t="s">
        <v>1117</v>
      </c>
      <c r="K211" s="5">
        <v>0</v>
      </c>
      <c r="L211" s="5">
        <f t="shared" si="28"/>
        <v>63.39</v>
      </c>
      <c r="M211" s="36">
        <v>46.9</v>
      </c>
      <c r="N211" s="5">
        <f t="shared" si="29"/>
        <v>2972.991</v>
      </c>
      <c r="O211" s="5">
        <v>0</v>
      </c>
      <c r="P211" s="5">
        <f t="shared" si="30"/>
        <v>2972.991</v>
      </c>
      <c r="Q211" s="65" t="s">
        <v>126</v>
      </c>
      <c r="R211" s="4" t="s">
        <v>1094</v>
      </c>
      <c r="S211" s="4"/>
    </row>
    <row r="212" spans="1:19" x14ac:dyDescent="0.2">
      <c r="A212" s="100">
        <v>66926</v>
      </c>
      <c r="B212" s="178">
        <f t="shared" si="27"/>
        <v>46213</v>
      </c>
      <c r="C212" s="4" t="s">
        <v>1173</v>
      </c>
      <c r="D212" s="4" t="s">
        <v>1405</v>
      </c>
      <c r="E212" s="148" t="s">
        <v>8835</v>
      </c>
      <c r="F212" s="4" t="s">
        <v>1092</v>
      </c>
      <c r="G212" s="41">
        <v>5.3</v>
      </c>
      <c r="H212" s="41">
        <v>7.6</v>
      </c>
      <c r="I212" s="5">
        <v>5</v>
      </c>
      <c r="J212" s="4" t="s">
        <v>1117</v>
      </c>
      <c r="K212" s="5">
        <v>0</v>
      </c>
      <c r="L212" s="5">
        <f t="shared" si="28"/>
        <v>77.474999999999994</v>
      </c>
      <c r="M212" s="36">
        <v>23.2</v>
      </c>
      <c r="N212" s="5">
        <f t="shared" si="29"/>
        <v>1797.4199999999998</v>
      </c>
      <c r="O212" s="5">
        <v>0</v>
      </c>
      <c r="P212" s="5">
        <f t="shared" si="30"/>
        <v>1797.4199999999998</v>
      </c>
      <c r="Q212" s="65" t="s">
        <v>126</v>
      </c>
      <c r="R212" s="4" t="s">
        <v>1094</v>
      </c>
      <c r="S212" s="4"/>
    </row>
    <row r="213" spans="1:19" x14ac:dyDescent="0.2">
      <c r="A213" s="100">
        <v>66926</v>
      </c>
      <c r="B213" s="178">
        <f t="shared" si="27"/>
        <v>46213</v>
      </c>
      <c r="C213" s="4" t="s">
        <v>1172</v>
      </c>
      <c r="D213" s="4" t="s">
        <v>1405</v>
      </c>
      <c r="E213" s="148" t="s">
        <v>1091</v>
      </c>
      <c r="F213" s="4" t="s">
        <v>131</v>
      </c>
      <c r="G213" s="41">
        <v>3.4</v>
      </c>
      <c r="H213" s="41">
        <v>7.6</v>
      </c>
      <c r="I213" s="5">
        <v>4.5</v>
      </c>
      <c r="J213" s="4" t="s">
        <v>1117</v>
      </c>
      <c r="K213" s="5">
        <v>0</v>
      </c>
      <c r="L213" s="5">
        <f t="shared" si="28"/>
        <v>63.39</v>
      </c>
      <c r="M213" s="36">
        <v>32.5</v>
      </c>
      <c r="N213" s="5">
        <f t="shared" si="29"/>
        <v>2060.1750000000002</v>
      </c>
      <c r="O213" s="5">
        <v>0</v>
      </c>
      <c r="P213" s="5">
        <f t="shared" si="30"/>
        <v>2060.1750000000002</v>
      </c>
      <c r="Q213" s="65" t="s">
        <v>126</v>
      </c>
      <c r="R213" s="4" t="s">
        <v>1094</v>
      </c>
      <c r="S213" s="4"/>
    </row>
    <row r="214" spans="1:19" x14ac:dyDescent="0.2">
      <c r="A214" s="100">
        <v>66926</v>
      </c>
      <c r="B214" s="178">
        <f t="shared" si="27"/>
        <v>46213</v>
      </c>
      <c r="C214" s="4" t="s">
        <v>1173</v>
      </c>
      <c r="D214" s="4" t="s">
        <v>1405</v>
      </c>
      <c r="E214" s="148" t="s">
        <v>1091</v>
      </c>
      <c r="F214" s="4" t="s">
        <v>1092</v>
      </c>
      <c r="G214" s="41">
        <v>5.3</v>
      </c>
      <c r="H214" s="41">
        <v>7.6</v>
      </c>
      <c r="I214" s="5">
        <v>5</v>
      </c>
      <c r="J214" s="4" t="s">
        <v>1117</v>
      </c>
      <c r="K214" s="5">
        <v>0</v>
      </c>
      <c r="L214" s="5">
        <f t="shared" si="28"/>
        <v>77.474999999999994</v>
      </c>
      <c r="M214" s="36">
        <v>15.1</v>
      </c>
      <c r="N214" s="5">
        <f t="shared" si="29"/>
        <v>1169.8724999999999</v>
      </c>
      <c r="O214" s="5">
        <v>0</v>
      </c>
      <c r="P214" s="5">
        <f t="shared" si="30"/>
        <v>1169.8724999999999</v>
      </c>
      <c r="Q214" s="65" t="s">
        <v>126</v>
      </c>
      <c r="R214" s="4" t="s">
        <v>1094</v>
      </c>
      <c r="S214" s="4"/>
    </row>
    <row r="215" spans="1:19" x14ac:dyDescent="0.2">
      <c r="A215" s="100">
        <v>66927</v>
      </c>
      <c r="B215" s="178">
        <f t="shared" si="27"/>
        <v>46214</v>
      </c>
      <c r="C215" s="4" t="s">
        <v>1174</v>
      </c>
      <c r="D215" s="4" t="s">
        <v>1405</v>
      </c>
      <c r="E215" s="148" t="s">
        <v>8835</v>
      </c>
      <c r="F215" s="4" t="s">
        <v>131</v>
      </c>
      <c r="G215" s="41">
        <v>3.46</v>
      </c>
      <c r="H215" s="41">
        <v>7.6</v>
      </c>
      <c r="I215" s="5">
        <v>4.5</v>
      </c>
      <c r="J215" s="4" t="s">
        <v>1117</v>
      </c>
      <c r="K215" s="5">
        <v>0</v>
      </c>
      <c r="L215" s="5">
        <f t="shared" si="28"/>
        <v>63.819000000000003</v>
      </c>
      <c r="M215" s="36">
        <v>47.4</v>
      </c>
      <c r="N215" s="5">
        <f t="shared" si="29"/>
        <v>3025.0205999999998</v>
      </c>
      <c r="O215" s="5">
        <v>0</v>
      </c>
      <c r="P215" s="5">
        <f t="shared" si="30"/>
        <v>3025.0205999999998</v>
      </c>
      <c r="Q215" s="65" t="s">
        <v>126</v>
      </c>
      <c r="R215" s="4" t="s">
        <v>1094</v>
      </c>
      <c r="S215" s="4"/>
    </row>
    <row r="216" spans="1:19" x14ac:dyDescent="0.2">
      <c r="A216" s="100">
        <v>66927</v>
      </c>
      <c r="B216" s="178">
        <f t="shared" si="27"/>
        <v>46214</v>
      </c>
      <c r="C216" s="4" t="s">
        <v>1175</v>
      </c>
      <c r="D216" s="4" t="s">
        <v>1405</v>
      </c>
      <c r="E216" s="148" t="s">
        <v>8835</v>
      </c>
      <c r="F216" s="4" t="s">
        <v>1092</v>
      </c>
      <c r="G216" s="41">
        <v>5.36</v>
      </c>
      <c r="H216" s="41">
        <v>7.54</v>
      </c>
      <c r="I216" s="5">
        <v>5</v>
      </c>
      <c r="J216" s="4" t="s">
        <v>1117</v>
      </c>
      <c r="K216" s="5">
        <v>0</v>
      </c>
      <c r="L216" s="5">
        <f t="shared" si="28"/>
        <v>77.631</v>
      </c>
      <c r="M216" s="36">
        <v>22.6</v>
      </c>
      <c r="N216" s="5">
        <f t="shared" si="29"/>
        <v>1754.4606000000001</v>
      </c>
      <c r="O216" s="5">
        <v>0</v>
      </c>
      <c r="P216" s="5">
        <f t="shared" si="30"/>
        <v>1754.4606000000001</v>
      </c>
      <c r="Q216" s="65" t="s">
        <v>126</v>
      </c>
      <c r="R216" s="4" t="s">
        <v>1094</v>
      </c>
      <c r="S216" s="4"/>
    </row>
    <row r="217" spans="1:19" x14ac:dyDescent="0.2">
      <c r="A217" s="100">
        <v>66927</v>
      </c>
      <c r="B217" s="178">
        <f t="shared" si="27"/>
        <v>46214</v>
      </c>
      <c r="C217" s="4" t="s">
        <v>1174</v>
      </c>
      <c r="D217" s="4" t="s">
        <v>1405</v>
      </c>
      <c r="E217" s="148" t="s">
        <v>1091</v>
      </c>
      <c r="F217" s="4" t="s">
        <v>131</v>
      </c>
      <c r="G217" s="41">
        <v>3.46</v>
      </c>
      <c r="H217" s="41">
        <v>7.6</v>
      </c>
      <c r="I217" s="5">
        <v>4.5</v>
      </c>
      <c r="J217" s="4" t="s">
        <v>1117</v>
      </c>
      <c r="K217" s="5">
        <v>0</v>
      </c>
      <c r="L217" s="5">
        <f t="shared" si="28"/>
        <v>63.819000000000003</v>
      </c>
      <c r="M217" s="36">
        <v>32.299999999999997</v>
      </c>
      <c r="N217" s="5">
        <f t="shared" si="29"/>
        <v>2061.3537000000001</v>
      </c>
      <c r="O217" s="5">
        <v>0</v>
      </c>
      <c r="P217" s="5">
        <f t="shared" si="30"/>
        <v>2061.3537000000001</v>
      </c>
      <c r="Q217" s="65" t="s">
        <v>126</v>
      </c>
      <c r="R217" s="4" t="s">
        <v>1094</v>
      </c>
      <c r="S217" s="4"/>
    </row>
    <row r="218" spans="1:19" x14ac:dyDescent="0.2">
      <c r="A218" s="100">
        <v>66927</v>
      </c>
      <c r="B218" s="178">
        <f t="shared" si="27"/>
        <v>46214</v>
      </c>
      <c r="C218" s="4" t="s">
        <v>1175</v>
      </c>
      <c r="D218" s="4" t="s">
        <v>1405</v>
      </c>
      <c r="E218" s="148" t="s">
        <v>1091</v>
      </c>
      <c r="F218" s="4" t="s">
        <v>1092</v>
      </c>
      <c r="G218" s="41">
        <v>5.36</v>
      </c>
      <c r="H218" s="41">
        <v>7.54</v>
      </c>
      <c r="I218" s="5">
        <v>5</v>
      </c>
      <c r="J218" s="4" t="s">
        <v>1117</v>
      </c>
      <c r="K218" s="5">
        <v>0</v>
      </c>
      <c r="L218" s="5">
        <f t="shared" si="28"/>
        <v>77.631</v>
      </c>
      <c r="M218" s="36">
        <v>14.5</v>
      </c>
      <c r="N218" s="5">
        <f t="shared" si="29"/>
        <v>1125.6495</v>
      </c>
      <c r="O218" s="5">
        <v>0</v>
      </c>
      <c r="P218" s="5">
        <f t="shared" si="30"/>
        <v>1125.6495</v>
      </c>
      <c r="Q218" s="65" t="s">
        <v>126</v>
      </c>
      <c r="R218" s="4" t="s">
        <v>1094</v>
      </c>
      <c r="S218" s="4"/>
    </row>
    <row r="219" spans="1:19" x14ac:dyDescent="0.2">
      <c r="A219" s="100">
        <v>66928</v>
      </c>
      <c r="B219" s="178">
        <f t="shared" si="27"/>
        <v>46215</v>
      </c>
      <c r="C219" s="4" t="s">
        <v>1176</v>
      </c>
      <c r="D219" s="4" t="s">
        <v>1405</v>
      </c>
      <c r="E219" s="148" t="s">
        <v>8835</v>
      </c>
      <c r="F219" s="4" t="s">
        <v>131</v>
      </c>
      <c r="G219" s="41">
        <v>3.4</v>
      </c>
      <c r="H219" s="41">
        <v>7.66</v>
      </c>
      <c r="I219" s="5">
        <v>4.5</v>
      </c>
      <c r="J219" s="4" t="s">
        <v>1117</v>
      </c>
      <c r="K219" s="5">
        <v>0</v>
      </c>
      <c r="L219" s="5">
        <f t="shared" si="28"/>
        <v>63.663000000000004</v>
      </c>
      <c r="M219" s="36">
        <v>49.4</v>
      </c>
      <c r="N219" s="5">
        <f t="shared" si="29"/>
        <v>3144.9522000000002</v>
      </c>
      <c r="O219" s="5">
        <v>0</v>
      </c>
      <c r="P219" s="5">
        <f t="shared" si="30"/>
        <v>3144.9522000000002</v>
      </c>
      <c r="Q219" s="65" t="s">
        <v>126</v>
      </c>
      <c r="R219" s="4" t="s">
        <v>1094</v>
      </c>
      <c r="S219" s="4"/>
    </row>
    <row r="220" spans="1:19" x14ac:dyDescent="0.2">
      <c r="A220" s="100">
        <v>66928</v>
      </c>
      <c r="B220" s="178">
        <f t="shared" si="27"/>
        <v>46215</v>
      </c>
      <c r="C220" s="4" t="s">
        <v>1177</v>
      </c>
      <c r="D220" s="4" t="s">
        <v>1405</v>
      </c>
      <c r="E220" s="148" t="s">
        <v>8835</v>
      </c>
      <c r="F220" s="4" t="s">
        <v>1092</v>
      </c>
      <c r="G220" s="41">
        <v>5.3</v>
      </c>
      <c r="H220" s="41">
        <v>7.5</v>
      </c>
      <c r="I220" s="5">
        <v>5</v>
      </c>
      <c r="J220" s="4" t="s">
        <v>1117</v>
      </c>
      <c r="K220" s="5">
        <v>0</v>
      </c>
      <c r="L220" s="5">
        <f t="shared" si="28"/>
        <v>77.02000000000001</v>
      </c>
      <c r="M220" s="36">
        <v>23.6</v>
      </c>
      <c r="N220" s="5">
        <f t="shared" si="29"/>
        <v>1817.6720000000003</v>
      </c>
      <c r="O220" s="5">
        <v>0</v>
      </c>
      <c r="P220" s="5">
        <f t="shared" si="30"/>
        <v>1817.6720000000003</v>
      </c>
      <c r="Q220" s="65" t="s">
        <v>126</v>
      </c>
      <c r="R220" s="4" t="s">
        <v>1094</v>
      </c>
      <c r="S220" s="4"/>
    </row>
    <row r="221" spans="1:19" x14ac:dyDescent="0.2">
      <c r="A221" s="100">
        <v>66928</v>
      </c>
      <c r="B221" s="178">
        <f t="shared" si="27"/>
        <v>46215</v>
      </c>
      <c r="C221" s="4" t="s">
        <v>1176</v>
      </c>
      <c r="D221" s="4" t="s">
        <v>1405</v>
      </c>
      <c r="E221" s="148" t="s">
        <v>1091</v>
      </c>
      <c r="F221" s="4" t="s">
        <v>131</v>
      </c>
      <c r="G221" s="41">
        <v>3.4</v>
      </c>
      <c r="H221" s="41">
        <v>7.66</v>
      </c>
      <c r="I221" s="5">
        <v>4.5</v>
      </c>
      <c r="J221" s="4" t="s">
        <v>1117</v>
      </c>
      <c r="K221" s="5">
        <v>0</v>
      </c>
      <c r="L221" s="5">
        <f t="shared" si="28"/>
        <v>63.663000000000004</v>
      </c>
      <c r="M221" s="36">
        <v>29.1</v>
      </c>
      <c r="N221" s="5">
        <f t="shared" si="29"/>
        <v>1852.5933000000002</v>
      </c>
      <c r="O221" s="5">
        <v>0</v>
      </c>
      <c r="P221" s="5">
        <f t="shared" si="30"/>
        <v>1852.5933000000002</v>
      </c>
      <c r="Q221" s="65" t="s">
        <v>126</v>
      </c>
      <c r="R221" s="4" t="s">
        <v>1094</v>
      </c>
      <c r="S221" s="4"/>
    </row>
    <row r="222" spans="1:19" x14ac:dyDescent="0.2">
      <c r="A222" s="100">
        <v>66928</v>
      </c>
      <c r="B222" s="178">
        <f t="shared" si="27"/>
        <v>46215</v>
      </c>
      <c r="C222" s="4" t="s">
        <v>1177</v>
      </c>
      <c r="D222" s="4" t="s">
        <v>1405</v>
      </c>
      <c r="E222" s="148" t="s">
        <v>1091</v>
      </c>
      <c r="F222" s="4" t="s">
        <v>1092</v>
      </c>
      <c r="G222" s="41">
        <v>5.3</v>
      </c>
      <c r="H222" s="41">
        <v>7.5</v>
      </c>
      <c r="I222" s="5">
        <v>5</v>
      </c>
      <c r="J222" s="4" t="s">
        <v>1117</v>
      </c>
      <c r="K222" s="5">
        <v>0</v>
      </c>
      <c r="L222" s="5">
        <f t="shared" si="28"/>
        <v>77.02000000000001</v>
      </c>
      <c r="M222" s="36">
        <v>20.9</v>
      </c>
      <c r="N222" s="5">
        <f t="shared" si="29"/>
        <v>1609.7180000000001</v>
      </c>
      <c r="O222" s="5">
        <v>0</v>
      </c>
      <c r="P222" s="5">
        <f t="shared" si="30"/>
        <v>1609.7180000000001</v>
      </c>
      <c r="Q222" s="65" t="s">
        <v>126</v>
      </c>
      <c r="R222" s="4" t="s">
        <v>1094</v>
      </c>
      <c r="S222" s="4"/>
    </row>
    <row r="223" spans="1:19" x14ac:dyDescent="0.2">
      <c r="A223" s="100">
        <v>66929</v>
      </c>
      <c r="B223" s="178">
        <f t="shared" si="27"/>
        <v>46216</v>
      </c>
      <c r="C223" s="4" t="s">
        <v>1178</v>
      </c>
      <c r="D223" s="4" t="s">
        <v>1405</v>
      </c>
      <c r="E223" s="148" t="s">
        <v>8835</v>
      </c>
      <c r="F223" s="4" t="s">
        <v>131</v>
      </c>
      <c r="G223" s="41">
        <v>3.4</v>
      </c>
      <c r="H223" s="41">
        <v>7.6</v>
      </c>
      <c r="I223" s="5">
        <v>4.5</v>
      </c>
      <c r="J223" s="4" t="s">
        <v>1117</v>
      </c>
      <c r="K223" s="5">
        <v>0</v>
      </c>
      <c r="L223" s="5">
        <f t="shared" si="28"/>
        <v>63.39</v>
      </c>
      <c r="M223" s="36">
        <v>44.7</v>
      </c>
      <c r="N223" s="5">
        <f t="shared" si="29"/>
        <v>2833.5330000000004</v>
      </c>
      <c r="O223" s="5">
        <v>0</v>
      </c>
      <c r="P223" s="5">
        <f t="shared" si="30"/>
        <v>2833.5330000000004</v>
      </c>
      <c r="Q223" s="65" t="s">
        <v>126</v>
      </c>
      <c r="R223" s="4" t="s">
        <v>1094</v>
      </c>
      <c r="S223" s="4"/>
    </row>
    <row r="224" spans="1:19" x14ac:dyDescent="0.2">
      <c r="A224" s="100">
        <v>66929</v>
      </c>
      <c r="B224" s="178">
        <f t="shared" si="27"/>
        <v>46216</v>
      </c>
      <c r="C224" s="4" t="s">
        <v>1179</v>
      </c>
      <c r="D224" s="4" t="s">
        <v>1405</v>
      </c>
      <c r="E224" s="148" t="s">
        <v>8835</v>
      </c>
      <c r="F224" s="4" t="s">
        <v>1092</v>
      </c>
      <c r="G224" s="41">
        <v>5.34</v>
      </c>
      <c r="H224" s="41">
        <v>7.5</v>
      </c>
      <c r="I224" s="5">
        <v>5</v>
      </c>
      <c r="J224" s="4" t="s">
        <v>1117</v>
      </c>
      <c r="K224" s="5">
        <v>0</v>
      </c>
      <c r="L224" s="5">
        <f t="shared" si="28"/>
        <v>77.305999999999997</v>
      </c>
      <c r="M224" s="36">
        <v>21.8</v>
      </c>
      <c r="N224" s="5">
        <f t="shared" si="29"/>
        <v>1685.2708</v>
      </c>
      <c r="O224" s="5">
        <v>0</v>
      </c>
      <c r="P224" s="5">
        <f t="shared" si="30"/>
        <v>1685.2708</v>
      </c>
      <c r="Q224" s="65" t="s">
        <v>126</v>
      </c>
      <c r="R224" s="4" t="s">
        <v>1094</v>
      </c>
      <c r="S224" s="4"/>
    </row>
    <row r="225" spans="1:19" x14ac:dyDescent="0.2">
      <c r="A225" s="100">
        <v>66929</v>
      </c>
      <c r="B225" s="178">
        <f t="shared" si="27"/>
        <v>46216</v>
      </c>
      <c r="C225" s="4" t="s">
        <v>1178</v>
      </c>
      <c r="D225" s="4" t="s">
        <v>1405</v>
      </c>
      <c r="E225" s="148" t="s">
        <v>1091</v>
      </c>
      <c r="F225" s="4" t="s">
        <v>131</v>
      </c>
      <c r="G225" s="41">
        <v>3.4</v>
      </c>
      <c r="H225" s="41">
        <v>7.6</v>
      </c>
      <c r="I225" s="5">
        <v>4.5</v>
      </c>
      <c r="J225" s="4" t="s">
        <v>1117</v>
      </c>
      <c r="K225" s="5">
        <v>0</v>
      </c>
      <c r="L225" s="5">
        <f t="shared" si="28"/>
        <v>63.39</v>
      </c>
      <c r="M225" s="36">
        <v>29.2</v>
      </c>
      <c r="N225" s="5">
        <f t="shared" si="29"/>
        <v>1850.9880000000001</v>
      </c>
      <c r="O225" s="5">
        <v>0</v>
      </c>
      <c r="P225" s="5">
        <f t="shared" si="30"/>
        <v>1850.9880000000001</v>
      </c>
      <c r="Q225" s="65" t="s">
        <v>126</v>
      </c>
      <c r="R225" s="4" t="s">
        <v>1094</v>
      </c>
      <c r="S225" s="4"/>
    </row>
    <row r="226" spans="1:19" x14ac:dyDescent="0.2">
      <c r="A226" s="100">
        <v>66929</v>
      </c>
      <c r="B226" s="178">
        <f t="shared" si="27"/>
        <v>46216</v>
      </c>
      <c r="C226" s="4" t="s">
        <v>1179</v>
      </c>
      <c r="D226" s="4" t="s">
        <v>1405</v>
      </c>
      <c r="E226" s="148" t="s">
        <v>1091</v>
      </c>
      <c r="F226" s="4" t="s">
        <v>1092</v>
      </c>
      <c r="G226" s="41">
        <v>5.34</v>
      </c>
      <c r="H226" s="41">
        <v>7.5</v>
      </c>
      <c r="I226" s="5">
        <v>5</v>
      </c>
      <c r="J226" s="4" t="s">
        <v>1117</v>
      </c>
      <c r="K226" s="5">
        <v>0</v>
      </c>
      <c r="L226" s="5">
        <f t="shared" si="28"/>
        <v>77.305999999999997</v>
      </c>
      <c r="M226" s="36">
        <v>17.7</v>
      </c>
      <c r="N226" s="5">
        <f t="shared" si="29"/>
        <v>1368.3162</v>
      </c>
      <c r="O226" s="5">
        <v>0</v>
      </c>
      <c r="P226" s="5">
        <f t="shared" si="30"/>
        <v>1368.3162</v>
      </c>
      <c r="Q226" s="65" t="s">
        <v>126</v>
      </c>
      <c r="R226" s="4" t="s">
        <v>1094</v>
      </c>
      <c r="S226" s="4"/>
    </row>
    <row r="227" spans="1:19" x14ac:dyDescent="0.2">
      <c r="A227" s="100">
        <v>66930</v>
      </c>
      <c r="B227" s="178">
        <f t="shared" si="27"/>
        <v>46217</v>
      </c>
      <c r="C227" s="4" t="s">
        <v>1180</v>
      </c>
      <c r="D227" s="4" t="s">
        <v>1405</v>
      </c>
      <c r="E227" s="148" t="s">
        <v>8835</v>
      </c>
      <c r="F227" s="4" t="s">
        <v>131</v>
      </c>
      <c r="G227" s="41">
        <v>3.4</v>
      </c>
      <c r="H227" s="41">
        <v>7.6</v>
      </c>
      <c r="I227" s="5">
        <v>4.5</v>
      </c>
      <c r="J227" s="4" t="s">
        <v>1117</v>
      </c>
      <c r="K227" s="5">
        <v>0</v>
      </c>
      <c r="L227" s="5">
        <f t="shared" si="28"/>
        <v>63.39</v>
      </c>
      <c r="M227" s="36">
        <v>40.1</v>
      </c>
      <c r="N227" s="5">
        <f t="shared" si="29"/>
        <v>2541.9390000000003</v>
      </c>
      <c r="O227" s="5">
        <v>0</v>
      </c>
      <c r="P227" s="5">
        <f t="shared" si="30"/>
        <v>2541.9390000000003</v>
      </c>
      <c r="Q227" s="65" t="s">
        <v>126</v>
      </c>
      <c r="R227" s="4" t="s">
        <v>1094</v>
      </c>
      <c r="S227" s="4"/>
    </row>
    <row r="228" spans="1:19" x14ac:dyDescent="0.2">
      <c r="A228" s="100">
        <v>66930</v>
      </c>
      <c r="B228" s="178">
        <f t="shared" si="27"/>
        <v>46217</v>
      </c>
      <c r="C228" s="4" t="s">
        <v>1181</v>
      </c>
      <c r="D228" s="4" t="s">
        <v>1405</v>
      </c>
      <c r="E228" s="148" t="s">
        <v>8835</v>
      </c>
      <c r="F228" s="4" t="s">
        <v>1092</v>
      </c>
      <c r="G228" s="41">
        <v>5.34</v>
      </c>
      <c r="H228" s="41">
        <v>7.5</v>
      </c>
      <c r="I228" s="5">
        <v>5</v>
      </c>
      <c r="J228" s="4" t="s">
        <v>1117</v>
      </c>
      <c r="K228" s="5">
        <v>0</v>
      </c>
      <c r="L228" s="5">
        <f t="shared" si="28"/>
        <v>77.305999999999997</v>
      </c>
      <c r="M228" s="36">
        <v>23.5</v>
      </c>
      <c r="N228" s="5">
        <f t="shared" si="29"/>
        <v>1816.691</v>
      </c>
      <c r="O228" s="5">
        <v>0</v>
      </c>
      <c r="P228" s="5">
        <f t="shared" si="30"/>
        <v>1816.691</v>
      </c>
      <c r="Q228" s="65" t="s">
        <v>126</v>
      </c>
      <c r="R228" s="4" t="s">
        <v>1094</v>
      </c>
      <c r="S228" s="4"/>
    </row>
    <row r="229" spans="1:19" x14ac:dyDescent="0.2">
      <c r="A229" s="100">
        <v>66930</v>
      </c>
      <c r="B229" s="178">
        <f t="shared" si="27"/>
        <v>46217</v>
      </c>
      <c r="C229" s="4" t="s">
        <v>1180</v>
      </c>
      <c r="D229" s="4" t="s">
        <v>1405</v>
      </c>
      <c r="E229" s="148" t="s">
        <v>1091</v>
      </c>
      <c r="F229" s="4" t="s">
        <v>131</v>
      </c>
      <c r="G229" s="41">
        <v>3.4</v>
      </c>
      <c r="H229" s="41">
        <v>7.6</v>
      </c>
      <c r="I229" s="5">
        <v>4.5</v>
      </c>
      <c r="J229" s="4" t="s">
        <v>1117</v>
      </c>
      <c r="K229" s="5">
        <v>0</v>
      </c>
      <c r="L229" s="5">
        <f t="shared" si="28"/>
        <v>63.39</v>
      </c>
      <c r="M229" s="36">
        <v>34.700000000000003</v>
      </c>
      <c r="N229" s="5">
        <f t="shared" si="29"/>
        <v>2199.6330000000003</v>
      </c>
      <c r="O229" s="5">
        <v>0</v>
      </c>
      <c r="P229" s="5">
        <f t="shared" si="30"/>
        <v>2199.6330000000003</v>
      </c>
      <c r="Q229" s="65" t="s">
        <v>126</v>
      </c>
      <c r="R229" s="4" t="s">
        <v>1094</v>
      </c>
      <c r="S229" s="4"/>
    </row>
    <row r="230" spans="1:19" x14ac:dyDescent="0.2">
      <c r="A230" s="100">
        <v>66930</v>
      </c>
      <c r="B230" s="178">
        <f t="shared" si="27"/>
        <v>46217</v>
      </c>
      <c r="C230" s="4" t="s">
        <v>1181</v>
      </c>
      <c r="D230" s="4" t="s">
        <v>1405</v>
      </c>
      <c r="E230" s="148" t="s">
        <v>1091</v>
      </c>
      <c r="F230" s="4" t="s">
        <v>1092</v>
      </c>
      <c r="G230" s="41">
        <v>5.34</v>
      </c>
      <c r="H230" s="41">
        <v>7.5</v>
      </c>
      <c r="I230" s="5">
        <v>5</v>
      </c>
      <c r="J230" s="4" t="s">
        <v>1117</v>
      </c>
      <c r="K230" s="5">
        <v>0</v>
      </c>
      <c r="L230" s="5">
        <f t="shared" si="28"/>
        <v>77.305999999999997</v>
      </c>
      <c r="M230" s="36">
        <v>15.3</v>
      </c>
      <c r="N230" s="5">
        <f t="shared" si="29"/>
        <v>1182.7818</v>
      </c>
      <c r="O230" s="5">
        <v>0</v>
      </c>
      <c r="P230" s="5">
        <f t="shared" si="30"/>
        <v>1182.7818</v>
      </c>
      <c r="Q230" s="65" t="s">
        <v>126</v>
      </c>
      <c r="R230" s="4" t="s">
        <v>1094</v>
      </c>
      <c r="S230" s="4"/>
    </row>
    <row r="231" spans="1:19" x14ac:dyDescent="0.2">
      <c r="A231" s="100">
        <v>66931</v>
      </c>
      <c r="B231" s="178">
        <f t="shared" si="27"/>
        <v>46218</v>
      </c>
      <c r="C231" s="4" t="s">
        <v>1182</v>
      </c>
      <c r="D231" s="4" t="s">
        <v>1405</v>
      </c>
      <c r="E231" s="148" t="s">
        <v>8835</v>
      </c>
      <c r="F231" s="4" t="s">
        <v>131</v>
      </c>
      <c r="G231" s="41">
        <v>3.46</v>
      </c>
      <c r="H231" s="41">
        <v>7.54</v>
      </c>
      <c r="I231" s="5">
        <v>4.5</v>
      </c>
      <c r="J231" s="4" t="s">
        <v>1117</v>
      </c>
      <c r="K231" s="5">
        <v>0</v>
      </c>
      <c r="L231" s="5">
        <f t="shared" si="28"/>
        <v>63.546000000000006</v>
      </c>
      <c r="M231" s="36">
        <v>43.3</v>
      </c>
      <c r="N231" s="5">
        <f t="shared" si="29"/>
        <v>2751.5418</v>
      </c>
      <c r="O231" s="5">
        <v>0</v>
      </c>
      <c r="P231" s="5">
        <f t="shared" si="30"/>
        <v>2751.5418</v>
      </c>
      <c r="Q231" s="65" t="s">
        <v>126</v>
      </c>
      <c r="R231" s="4" t="s">
        <v>1094</v>
      </c>
      <c r="S231" s="4"/>
    </row>
    <row r="232" spans="1:19" x14ac:dyDescent="0.2">
      <c r="A232" s="100">
        <v>66931</v>
      </c>
      <c r="B232" s="178">
        <f t="shared" si="27"/>
        <v>46218</v>
      </c>
      <c r="C232" s="4" t="s">
        <v>1183</v>
      </c>
      <c r="D232" s="4" t="s">
        <v>1405</v>
      </c>
      <c r="E232" s="148" t="s">
        <v>8835</v>
      </c>
      <c r="F232" s="4" t="s">
        <v>1092</v>
      </c>
      <c r="G232" s="41">
        <v>5.3</v>
      </c>
      <c r="H232" s="41">
        <v>7.5</v>
      </c>
      <c r="I232" s="5">
        <v>5</v>
      </c>
      <c r="J232" s="4" t="s">
        <v>1117</v>
      </c>
      <c r="K232" s="5">
        <v>0</v>
      </c>
      <c r="L232" s="5">
        <f t="shared" si="28"/>
        <v>77.02000000000001</v>
      </c>
      <c r="M232" s="36">
        <v>23.8</v>
      </c>
      <c r="N232" s="5">
        <f t="shared" si="29"/>
        <v>1833.0760000000002</v>
      </c>
      <c r="O232" s="5">
        <v>0</v>
      </c>
      <c r="P232" s="5">
        <f t="shared" si="30"/>
        <v>1833.0760000000002</v>
      </c>
      <c r="Q232" s="65" t="s">
        <v>126</v>
      </c>
      <c r="R232" s="4" t="s">
        <v>1094</v>
      </c>
      <c r="S232" s="4"/>
    </row>
    <row r="233" spans="1:19" x14ac:dyDescent="0.2">
      <c r="A233" s="100">
        <v>66931</v>
      </c>
      <c r="B233" s="178">
        <f t="shared" si="27"/>
        <v>46218</v>
      </c>
      <c r="C233" s="4" t="s">
        <v>1182</v>
      </c>
      <c r="D233" s="4" t="s">
        <v>1405</v>
      </c>
      <c r="E233" s="148" t="s">
        <v>1091</v>
      </c>
      <c r="F233" s="4" t="s">
        <v>131</v>
      </c>
      <c r="G233" s="41">
        <v>3.46</v>
      </c>
      <c r="H233" s="41">
        <v>7.54</v>
      </c>
      <c r="I233" s="5">
        <v>4.5</v>
      </c>
      <c r="J233" s="4" t="s">
        <v>1117</v>
      </c>
      <c r="K233" s="5">
        <v>0</v>
      </c>
      <c r="L233" s="5">
        <f t="shared" si="28"/>
        <v>63.546000000000006</v>
      </c>
      <c r="M233" s="36">
        <v>32.700000000000003</v>
      </c>
      <c r="N233" s="5">
        <f t="shared" si="29"/>
        <v>2077.9542000000006</v>
      </c>
      <c r="O233" s="5">
        <v>0</v>
      </c>
      <c r="P233" s="5">
        <f t="shared" si="30"/>
        <v>2077.9542000000006</v>
      </c>
      <c r="Q233" s="65" t="s">
        <v>126</v>
      </c>
      <c r="R233" s="4" t="s">
        <v>1094</v>
      </c>
      <c r="S233" s="4"/>
    </row>
    <row r="234" spans="1:19" x14ac:dyDescent="0.2">
      <c r="A234" s="100">
        <v>66931</v>
      </c>
      <c r="B234" s="178">
        <f t="shared" si="27"/>
        <v>46218</v>
      </c>
      <c r="C234" s="4" t="s">
        <v>1183</v>
      </c>
      <c r="D234" s="4" t="s">
        <v>1405</v>
      </c>
      <c r="E234" s="148" t="s">
        <v>1091</v>
      </c>
      <c r="F234" s="4" t="s">
        <v>1092</v>
      </c>
      <c r="G234" s="41">
        <v>5.3</v>
      </c>
      <c r="H234" s="41">
        <v>7.5</v>
      </c>
      <c r="I234" s="5">
        <v>5</v>
      </c>
      <c r="J234" s="4" t="s">
        <v>1117</v>
      </c>
      <c r="K234" s="5">
        <v>0</v>
      </c>
      <c r="L234" s="5">
        <f t="shared" si="28"/>
        <v>77.02000000000001</v>
      </c>
      <c r="M234" s="36">
        <v>16.600000000000001</v>
      </c>
      <c r="N234" s="5">
        <f t="shared" si="29"/>
        <v>1278.5320000000004</v>
      </c>
      <c r="O234" s="5">
        <v>0</v>
      </c>
      <c r="P234" s="5">
        <f t="shared" si="30"/>
        <v>1278.5320000000004</v>
      </c>
      <c r="Q234" s="65" t="s">
        <v>126</v>
      </c>
      <c r="R234" s="4" t="s">
        <v>1094</v>
      </c>
      <c r="S234" s="4"/>
    </row>
    <row r="235" spans="1:19" x14ac:dyDescent="0.2">
      <c r="A235" s="151" t="s">
        <v>93</v>
      </c>
      <c r="B235" s="178">
        <f t="shared" si="27"/>
        <v>46219</v>
      </c>
      <c r="C235" s="4" t="s">
        <v>1184</v>
      </c>
      <c r="D235" s="4" t="s">
        <v>1405</v>
      </c>
      <c r="E235" s="148" t="s">
        <v>8835</v>
      </c>
      <c r="F235" s="4" t="s">
        <v>131</v>
      </c>
      <c r="G235" s="41">
        <v>3.5</v>
      </c>
      <c r="H235" s="41">
        <v>7.6</v>
      </c>
      <c r="I235" s="5">
        <v>4.5</v>
      </c>
      <c r="J235" s="4" t="s">
        <v>1117</v>
      </c>
      <c r="K235" s="5">
        <v>0</v>
      </c>
      <c r="L235" s="5">
        <f t="shared" si="28"/>
        <v>64.105000000000004</v>
      </c>
      <c r="M235" s="36">
        <v>40</v>
      </c>
      <c r="N235" s="5">
        <f t="shared" si="29"/>
        <v>2564.2000000000003</v>
      </c>
      <c r="O235" s="5">
        <v>0</v>
      </c>
      <c r="P235" s="5">
        <f t="shared" si="30"/>
        <v>2564.2000000000003</v>
      </c>
      <c r="Q235" s="65" t="s">
        <v>126</v>
      </c>
      <c r="R235" s="4" t="s">
        <v>1094</v>
      </c>
      <c r="S235" s="4"/>
    </row>
    <row r="236" spans="1:19" x14ac:dyDescent="0.2">
      <c r="A236" s="151" t="s">
        <v>93</v>
      </c>
      <c r="B236" s="178">
        <f t="shared" si="27"/>
        <v>46219</v>
      </c>
      <c r="C236" s="4" t="s">
        <v>1185</v>
      </c>
      <c r="D236" s="4" t="s">
        <v>1405</v>
      </c>
      <c r="E236" s="148" t="s">
        <v>8835</v>
      </c>
      <c r="F236" s="4" t="s">
        <v>1092</v>
      </c>
      <c r="G236" s="41">
        <v>5.4</v>
      </c>
      <c r="H236" s="41">
        <v>7.5</v>
      </c>
      <c r="I236" s="5">
        <v>5</v>
      </c>
      <c r="J236" s="4" t="s">
        <v>1117</v>
      </c>
      <c r="K236" s="5">
        <v>0</v>
      </c>
      <c r="L236" s="5">
        <f t="shared" si="28"/>
        <v>77.735000000000014</v>
      </c>
      <c r="M236" s="36">
        <v>25</v>
      </c>
      <c r="N236" s="5">
        <f t="shared" si="29"/>
        <v>1943.3750000000005</v>
      </c>
      <c r="O236" s="5">
        <v>0</v>
      </c>
      <c r="P236" s="5">
        <f t="shared" si="30"/>
        <v>1943.3750000000005</v>
      </c>
      <c r="Q236" s="65" t="s">
        <v>126</v>
      </c>
      <c r="R236" s="4" t="s">
        <v>1094</v>
      </c>
      <c r="S236" s="4"/>
    </row>
    <row r="237" spans="1:19" x14ac:dyDescent="0.2">
      <c r="A237" s="151" t="s">
        <v>93</v>
      </c>
      <c r="B237" s="178">
        <f t="shared" si="27"/>
        <v>46219</v>
      </c>
      <c r="C237" s="4" t="s">
        <v>1184</v>
      </c>
      <c r="D237" s="4" t="s">
        <v>1405</v>
      </c>
      <c r="E237" s="148" t="s">
        <v>1091</v>
      </c>
      <c r="F237" s="4" t="s">
        <v>131</v>
      </c>
      <c r="G237" s="41">
        <v>3.5</v>
      </c>
      <c r="H237" s="41">
        <v>7.6</v>
      </c>
      <c r="I237" s="5">
        <v>4.5</v>
      </c>
      <c r="J237" s="4" t="s">
        <v>1117</v>
      </c>
      <c r="K237" s="5">
        <v>0</v>
      </c>
      <c r="L237" s="5">
        <f t="shared" si="28"/>
        <v>64.105000000000004</v>
      </c>
      <c r="M237" s="36">
        <v>29.9</v>
      </c>
      <c r="N237" s="5">
        <f t="shared" si="29"/>
        <v>1916.7395000000001</v>
      </c>
      <c r="O237" s="5">
        <v>0</v>
      </c>
      <c r="P237" s="5">
        <f t="shared" si="30"/>
        <v>1916.7395000000001</v>
      </c>
      <c r="Q237" s="65" t="s">
        <v>126</v>
      </c>
      <c r="R237" s="4" t="s">
        <v>1094</v>
      </c>
      <c r="S237" s="4"/>
    </row>
    <row r="238" spans="1:19" x14ac:dyDescent="0.2">
      <c r="A238" s="151" t="s">
        <v>93</v>
      </c>
      <c r="B238" s="178">
        <f t="shared" ref="B238:B301" si="31">IF(A238="","",IF(ISNUMBER(A238),IFERROR(VLOOKUP(TEXT(A238,"yyyy/mm/dd"),BSAD,2,FALSE),""),IFERROR(VLOOKUP(A238,BSAD,2,FALSE),"")))</f>
        <v>46219</v>
      </c>
      <c r="C238" s="4" t="s">
        <v>1185</v>
      </c>
      <c r="D238" s="4" t="s">
        <v>1405</v>
      </c>
      <c r="E238" s="148" t="s">
        <v>1091</v>
      </c>
      <c r="F238" s="4" t="s">
        <v>1092</v>
      </c>
      <c r="G238" s="41">
        <v>5.4</v>
      </c>
      <c r="H238" s="41">
        <v>7.5</v>
      </c>
      <c r="I238" s="5">
        <v>5</v>
      </c>
      <c r="J238" s="4" t="s">
        <v>1117</v>
      </c>
      <c r="K238" s="5">
        <v>0</v>
      </c>
      <c r="L238" s="5">
        <f t="shared" ref="L238:L301" si="32">IF($F238="","",IF($J238="FIXED",$K238,($G238*FAT_MULT)+($H238*SNF_MULT)+$I238))</f>
        <v>77.735000000000014</v>
      </c>
      <c r="M238" s="36">
        <v>18.8</v>
      </c>
      <c r="N238" s="5">
        <f t="shared" ref="N238:N301" si="33">IF($M238="","",$M238*$L238)</f>
        <v>1461.4180000000003</v>
      </c>
      <c r="O238" s="5">
        <v>0</v>
      </c>
      <c r="P238" s="5">
        <f t="shared" ref="P238:P301" si="34">IF($M238="","",$N238+$O238)</f>
        <v>1461.4180000000003</v>
      </c>
      <c r="Q238" s="65" t="s">
        <v>126</v>
      </c>
      <c r="R238" s="4" t="s">
        <v>1094</v>
      </c>
      <c r="S238" s="4">
        <v>3344</v>
      </c>
    </row>
    <row r="239" spans="1:19" x14ac:dyDescent="0.2">
      <c r="A239" s="151">
        <v>66932</v>
      </c>
      <c r="B239" s="178">
        <f t="shared" si="31"/>
        <v>46220</v>
      </c>
      <c r="C239" s="4" t="s">
        <v>1186</v>
      </c>
      <c r="D239" s="4" t="s">
        <v>1405</v>
      </c>
      <c r="E239" s="148" t="s">
        <v>8835</v>
      </c>
      <c r="F239" s="4" t="s">
        <v>131</v>
      </c>
      <c r="G239" s="41">
        <v>3.45</v>
      </c>
      <c r="H239" s="41">
        <v>7.7</v>
      </c>
      <c r="I239" s="5">
        <v>4.5</v>
      </c>
      <c r="J239" s="4" t="s">
        <v>1117</v>
      </c>
      <c r="K239" s="5">
        <v>0</v>
      </c>
      <c r="L239" s="5">
        <f t="shared" si="32"/>
        <v>64.202500000000001</v>
      </c>
      <c r="M239" s="36">
        <v>44.1</v>
      </c>
      <c r="N239" s="5">
        <f t="shared" si="33"/>
        <v>2831.33025</v>
      </c>
      <c r="O239" s="5">
        <v>0</v>
      </c>
      <c r="P239" s="5">
        <f t="shared" si="34"/>
        <v>2831.33025</v>
      </c>
      <c r="Q239" s="65" t="s">
        <v>126</v>
      </c>
      <c r="R239" s="4" t="s">
        <v>1094</v>
      </c>
      <c r="S239" s="4"/>
    </row>
    <row r="240" spans="1:19" x14ac:dyDescent="0.2">
      <c r="A240" s="151">
        <v>66932</v>
      </c>
      <c r="B240" s="178">
        <f t="shared" si="31"/>
        <v>46220</v>
      </c>
      <c r="C240" s="4" t="s">
        <v>1187</v>
      </c>
      <c r="D240" s="4" t="s">
        <v>1405</v>
      </c>
      <c r="E240" s="148" t="s">
        <v>8835</v>
      </c>
      <c r="F240" s="4" t="s">
        <v>1092</v>
      </c>
      <c r="G240" s="41">
        <v>5.4</v>
      </c>
      <c r="H240" s="41">
        <v>7.55</v>
      </c>
      <c r="I240" s="5">
        <v>5</v>
      </c>
      <c r="J240" s="4" t="s">
        <v>1117</v>
      </c>
      <c r="K240" s="5">
        <v>0</v>
      </c>
      <c r="L240" s="5">
        <f t="shared" si="32"/>
        <v>77.962500000000006</v>
      </c>
      <c r="M240" s="36">
        <v>24.1</v>
      </c>
      <c r="N240" s="5">
        <f t="shared" si="33"/>
        <v>1878.8962500000002</v>
      </c>
      <c r="O240" s="5">
        <v>0</v>
      </c>
      <c r="P240" s="5">
        <f t="shared" si="34"/>
        <v>1878.8962500000002</v>
      </c>
      <c r="Q240" s="65" t="s">
        <v>126</v>
      </c>
      <c r="R240" s="4" t="s">
        <v>1094</v>
      </c>
      <c r="S240" s="4"/>
    </row>
    <row r="241" spans="1:19" x14ac:dyDescent="0.2">
      <c r="A241" s="151">
        <v>66932</v>
      </c>
      <c r="B241" s="178">
        <f t="shared" si="31"/>
        <v>46220</v>
      </c>
      <c r="C241" s="4" t="s">
        <v>1186</v>
      </c>
      <c r="D241" s="4" t="s">
        <v>1405</v>
      </c>
      <c r="E241" s="148" t="s">
        <v>1091</v>
      </c>
      <c r="F241" s="4" t="s">
        <v>131</v>
      </c>
      <c r="G241" s="41">
        <v>3.5</v>
      </c>
      <c r="H241" s="41">
        <v>7.6</v>
      </c>
      <c r="I241" s="5">
        <v>4.5</v>
      </c>
      <c r="J241" s="4" t="s">
        <v>1117</v>
      </c>
      <c r="K241" s="5">
        <v>0</v>
      </c>
      <c r="L241" s="5">
        <f t="shared" si="32"/>
        <v>64.105000000000004</v>
      </c>
      <c r="M241" s="36">
        <v>30.8</v>
      </c>
      <c r="N241" s="5">
        <f t="shared" si="33"/>
        <v>1974.4340000000002</v>
      </c>
      <c r="O241" s="5">
        <v>0</v>
      </c>
      <c r="P241" s="5">
        <f t="shared" si="34"/>
        <v>1974.4340000000002</v>
      </c>
      <c r="Q241" s="65" t="s">
        <v>126</v>
      </c>
      <c r="R241" s="4" t="s">
        <v>1094</v>
      </c>
      <c r="S241" s="4"/>
    </row>
    <row r="242" spans="1:19" x14ac:dyDescent="0.2">
      <c r="A242" s="151">
        <v>66932</v>
      </c>
      <c r="B242" s="178">
        <f t="shared" si="31"/>
        <v>46220</v>
      </c>
      <c r="C242" s="4" t="s">
        <v>1187</v>
      </c>
      <c r="D242" s="4" t="s">
        <v>1405</v>
      </c>
      <c r="E242" s="148" t="s">
        <v>1091</v>
      </c>
      <c r="F242" s="4" t="s">
        <v>1092</v>
      </c>
      <c r="G242" s="41">
        <v>5.4</v>
      </c>
      <c r="H242" s="41">
        <v>7.5</v>
      </c>
      <c r="I242" s="5">
        <v>5</v>
      </c>
      <c r="J242" s="4" t="s">
        <v>1117</v>
      </c>
      <c r="K242" s="5">
        <v>0</v>
      </c>
      <c r="L242" s="5">
        <f t="shared" si="32"/>
        <v>77.735000000000014</v>
      </c>
      <c r="M242" s="36">
        <v>16.899999999999999</v>
      </c>
      <c r="N242" s="5">
        <f t="shared" si="33"/>
        <v>1313.7215000000001</v>
      </c>
      <c r="O242" s="5">
        <v>0</v>
      </c>
      <c r="P242" s="5">
        <f t="shared" si="34"/>
        <v>1313.7215000000001</v>
      </c>
      <c r="Q242" s="65" t="s">
        <v>126</v>
      </c>
      <c r="R242" s="4" t="s">
        <v>1094</v>
      </c>
      <c r="S242" s="4"/>
    </row>
    <row r="243" spans="1:19" x14ac:dyDescent="0.2">
      <c r="A243" s="151">
        <v>66933</v>
      </c>
      <c r="B243" s="178">
        <f t="shared" si="31"/>
        <v>46221</v>
      </c>
      <c r="C243" s="4" t="s">
        <v>1188</v>
      </c>
      <c r="D243" s="4" t="s">
        <v>1405</v>
      </c>
      <c r="E243" s="148" t="s">
        <v>8835</v>
      </c>
      <c r="F243" s="4" t="s">
        <v>131</v>
      </c>
      <c r="G243" s="41">
        <v>3.5</v>
      </c>
      <c r="H243" s="41">
        <v>7.6</v>
      </c>
      <c r="I243" s="5">
        <v>4.5</v>
      </c>
      <c r="J243" s="4" t="s">
        <v>1117</v>
      </c>
      <c r="K243" s="5">
        <v>0</v>
      </c>
      <c r="L243" s="5">
        <f t="shared" si="32"/>
        <v>64.105000000000004</v>
      </c>
      <c r="M243" s="36">
        <v>39.4</v>
      </c>
      <c r="N243" s="5">
        <f t="shared" si="33"/>
        <v>2525.7370000000001</v>
      </c>
      <c r="O243" s="5">
        <v>0</v>
      </c>
      <c r="P243" s="5">
        <f t="shared" si="34"/>
        <v>2525.7370000000001</v>
      </c>
      <c r="Q243" s="65" t="s">
        <v>126</v>
      </c>
      <c r="R243" s="4" t="s">
        <v>1094</v>
      </c>
      <c r="S243" s="4"/>
    </row>
    <row r="244" spans="1:19" x14ac:dyDescent="0.2">
      <c r="A244" s="151">
        <v>66933</v>
      </c>
      <c r="B244" s="178">
        <f t="shared" si="31"/>
        <v>46221</v>
      </c>
      <c r="C244" s="4" t="s">
        <v>1189</v>
      </c>
      <c r="D244" s="4" t="s">
        <v>1405</v>
      </c>
      <c r="E244" s="148" t="s">
        <v>8835</v>
      </c>
      <c r="F244" s="4" t="s">
        <v>1092</v>
      </c>
      <c r="G244" s="41">
        <v>5.45</v>
      </c>
      <c r="H244" s="41">
        <v>7.5</v>
      </c>
      <c r="I244" s="5">
        <v>5</v>
      </c>
      <c r="J244" s="4" t="s">
        <v>1117</v>
      </c>
      <c r="K244" s="5">
        <v>0</v>
      </c>
      <c r="L244" s="5">
        <f t="shared" si="32"/>
        <v>78.092500000000001</v>
      </c>
      <c r="M244" s="36">
        <v>23.3</v>
      </c>
      <c r="N244" s="5">
        <f t="shared" si="33"/>
        <v>1819.5552500000001</v>
      </c>
      <c r="O244" s="5">
        <v>0</v>
      </c>
      <c r="P244" s="5">
        <f t="shared" si="34"/>
        <v>1819.5552500000001</v>
      </c>
      <c r="Q244" s="65" t="s">
        <v>126</v>
      </c>
      <c r="R244" s="4" t="s">
        <v>1094</v>
      </c>
      <c r="S244" s="4"/>
    </row>
    <row r="245" spans="1:19" x14ac:dyDescent="0.2">
      <c r="A245" s="151">
        <v>66933</v>
      </c>
      <c r="B245" s="178">
        <f t="shared" si="31"/>
        <v>46221</v>
      </c>
      <c r="C245" s="4" t="s">
        <v>1188</v>
      </c>
      <c r="D245" s="4" t="s">
        <v>1405</v>
      </c>
      <c r="E245" s="148" t="s">
        <v>1091</v>
      </c>
      <c r="F245" s="4" t="s">
        <v>131</v>
      </c>
      <c r="G245" s="41">
        <v>3.55</v>
      </c>
      <c r="H245" s="41">
        <v>7.7</v>
      </c>
      <c r="I245" s="5">
        <v>4.5</v>
      </c>
      <c r="J245" s="4" t="s">
        <v>1117</v>
      </c>
      <c r="K245" s="5">
        <v>0</v>
      </c>
      <c r="L245" s="5">
        <f t="shared" si="32"/>
        <v>64.91749999999999</v>
      </c>
      <c r="M245" s="36">
        <v>33</v>
      </c>
      <c r="N245" s="5">
        <f t="shared" si="33"/>
        <v>2142.2774999999997</v>
      </c>
      <c r="O245" s="5">
        <v>0</v>
      </c>
      <c r="P245" s="5">
        <f t="shared" si="34"/>
        <v>2142.2774999999997</v>
      </c>
      <c r="Q245" s="65" t="s">
        <v>126</v>
      </c>
      <c r="R245" s="4" t="s">
        <v>1094</v>
      </c>
      <c r="S245" s="4"/>
    </row>
    <row r="246" spans="1:19" x14ac:dyDescent="0.2">
      <c r="A246" s="151">
        <v>66933</v>
      </c>
      <c r="B246" s="178">
        <f t="shared" si="31"/>
        <v>46221</v>
      </c>
      <c r="C246" s="4" t="s">
        <v>1189</v>
      </c>
      <c r="D246" s="4" t="s">
        <v>1405</v>
      </c>
      <c r="E246" s="148" t="s">
        <v>1091</v>
      </c>
      <c r="F246" s="4" t="s">
        <v>1092</v>
      </c>
      <c r="G246" s="41">
        <v>5.35</v>
      </c>
      <c r="H246" s="41">
        <v>7.55</v>
      </c>
      <c r="I246" s="5">
        <v>5</v>
      </c>
      <c r="J246" s="4" t="s">
        <v>1117</v>
      </c>
      <c r="K246" s="5">
        <v>0</v>
      </c>
      <c r="L246" s="5">
        <f t="shared" si="32"/>
        <v>77.60499999999999</v>
      </c>
      <c r="M246" s="36">
        <v>14.1</v>
      </c>
      <c r="N246" s="5">
        <f t="shared" si="33"/>
        <v>1094.2304999999999</v>
      </c>
      <c r="O246" s="5">
        <v>0</v>
      </c>
      <c r="P246" s="5">
        <f t="shared" si="34"/>
        <v>1094.2304999999999</v>
      </c>
      <c r="Q246" s="65" t="s">
        <v>126</v>
      </c>
      <c r="R246" s="4" t="s">
        <v>1094</v>
      </c>
      <c r="S246" s="4"/>
    </row>
    <row r="247" spans="1:19" x14ac:dyDescent="0.2">
      <c r="A247" s="151">
        <v>66934</v>
      </c>
      <c r="B247" s="178">
        <f t="shared" si="31"/>
        <v>46222</v>
      </c>
      <c r="C247" s="4" t="s">
        <v>1190</v>
      </c>
      <c r="D247" s="4" t="s">
        <v>1405</v>
      </c>
      <c r="E247" s="148" t="s">
        <v>8835</v>
      </c>
      <c r="F247" s="4" t="s">
        <v>131</v>
      </c>
      <c r="G247" s="41">
        <v>4.5</v>
      </c>
      <c r="H247" s="41">
        <v>7.6</v>
      </c>
      <c r="I247" s="5">
        <v>4.5</v>
      </c>
      <c r="J247" s="4" t="s">
        <v>1117</v>
      </c>
      <c r="K247" s="5">
        <v>0</v>
      </c>
      <c r="L247" s="5">
        <f t="shared" si="32"/>
        <v>71.254999999999995</v>
      </c>
      <c r="M247" s="36">
        <v>44.2</v>
      </c>
      <c r="N247" s="5">
        <f t="shared" si="33"/>
        <v>3149.471</v>
      </c>
      <c r="O247" s="5">
        <v>0</v>
      </c>
      <c r="P247" s="5">
        <f t="shared" si="34"/>
        <v>3149.471</v>
      </c>
      <c r="Q247" s="65" t="s">
        <v>126</v>
      </c>
      <c r="R247" s="4" t="s">
        <v>1094</v>
      </c>
      <c r="S247" s="4"/>
    </row>
    <row r="248" spans="1:19" x14ac:dyDescent="0.2">
      <c r="A248" s="151">
        <v>66934</v>
      </c>
      <c r="B248" s="178">
        <f t="shared" si="31"/>
        <v>46222</v>
      </c>
      <c r="C248" s="4" t="s">
        <v>1191</v>
      </c>
      <c r="D248" s="4" t="s">
        <v>1405</v>
      </c>
      <c r="E248" s="148" t="s">
        <v>8835</v>
      </c>
      <c r="F248" s="4" t="s">
        <v>1092</v>
      </c>
      <c r="G248" s="41">
        <v>5.35</v>
      </c>
      <c r="H248" s="41">
        <v>7.6</v>
      </c>
      <c r="I248" s="5">
        <v>5</v>
      </c>
      <c r="J248" s="4" t="s">
        <v>1117</v>
      </c>
      <c r="K248" s="5">
        <v>0</v>
      </c>
      <c r="L248" s="5">
        <f t="shared" si="32"/>
        <v>77.832499999999996</v>
      </c>
      <c r="M248" s="36">
        <v>24.1</v>
      </c>
      <c r="N248" s="5">
        <f t="shared" si="33"/>
        <v>1875.76325</v>
      </c>
      <c r="O248" s="5">
        <v>0</v>
      </c>
      <c r="P248" s="5">
        <f t="shared" si="34"/>
        <v>1875.76325</v>
      </c>
      <c r="Q248" s="65" t="s">
        <v>126</v>
      </c>
      <c r="R248" s="4" t="s">
        <v>1094</v>
      </c>
      <c r="S248" s="4"/>
    </row>
    <row r="249" spans="1:19" x14ac:dyDescent="0.2">
      <c r="A249" s="151">
        <v>66934</v>
      </c>
      <c r="B249" s="178">
        <f t="shared" si="31"/>
        <v>46222</v>
      </c>
      <c r="C249" s="4" t="s">
        <v>1190</v>
      </c>
      <c r="D249" s="4" t="s">
        <v>1405</v>
      </c>
      <c r="E249" s="148" t="s">
        <v>1091</v>
      </c>
      <c r="F249" s="4" t="s">
        <v>131</v>
      </c>
      <c r="G249" s="41">
        <v>3.5</v>
      </c>
      <c r="H249" s="41">
        <v>7.5</v>
      </c>
      <c r="I249" s="5">
        <v>4.5</v>
      </c>
      <c r="J249" s="4" t="s">
        <v>1117</v>
      </c>
      <c r="K249" s="5">
        <v>0</v>
      </c>
      <c r="L249" s="5">
        <f t="shared" si="32"/>
        <v>63.650000000000006</v>
      </c>
      <c r="M249" s="36">
        <v>28.6</v>
      </c>
      <c r="N249" s="5">
        <f t="shared" si="33"/>
        <v>1820.3900000000003</v>
      </c>
      <c r="O249" s="5">
        <v>0</v>
      </c>
      <c r="P249" s="5">
        <f t="shared" si="34"/>
        <v>1820.3900000000003</v>
      </c>
      <c r="Q249" s="65" t="s">
        <v>126</v>
      </c>
      <c r="R249" s="4" t="s">
        <v>1094</v>
      </c>
      <c r="S249" s="4"/>
    </row>
    <row r="250" spans="1:19" x14ac:dyDescent="0.2">
      <c r="A250" s="151">
        <v>66934</v>
      </c>
      <c r="B250" s="178">
        <f t="shared" si="31"/>
        <v>46222</v>
      </c>
      <c r="C250" s="4" t="s">
        <v>1191</v>
      </c>
      <c r="D250" s="4" t="s">
        <v>1405</v>
      </c>
      <c r="E250" s="148" t="s">
        <v>1091</v>
      </c>
      <c r="F250" s="4" t="s">
        <v>1092</v>
      </c>
      <c r="G250" s="41">
        <v>5.35</v>
      </c>
      <c r="H250" s="41">
        <v>7.6</v>
      </c>
      <c r="I250" s="5">
        <v>5</v>
      </c>
      <c r="J250" s="4" t="s">
        <v>1117</v>
      </c>
      <c r="K250" s="5">
        <v>0</v>
      </c>
      <c r="L250" s="5">
        <f t="shared" si="32"/>
        <v>77.832499999999996</v>
      </c>
      <c r="M250" s="36">
        <v>19</v>
      </c>
      <c r="N250" s="5">
        <f t="shared" si="33"/>
        <v>1478.8174999999999</v>
      </c>
      <c r="O250" s="5">
        <v>0</v>
      </c>
      <c r="P250" s="5">
        <f t="shared" si="34"/>
        <v>1478.8174999999999</v>
      </c>
      <c r="Q250" s="65" t="s">
        <v>126</v>
      </c>
      <c r="R250" s="4" t="s">
        <v>1094</v>
      </c>
      <c r="S250" s="4"/>
    </row>
    <row r="251" spans="1:19" x14ac:dyDescent="0.2">
      <c r="A251" s="151">
        <v>66935</v>
      </c>
      <c r="B251" s="178">
        <f t="shared" si="31"/>
        <v>46223</v>
      </c>
      <c r="C251" s="4" t="s">
        <v>1192</v>
      </c>
      <c r="D251" s="4" t="s">
        <v>1405</v>
      </c>
      <c r="E251" s="148" t="s">
        <v>8835</v>
      </c>
      <c r="F251" s="4" t="s">
        <v>131</v>
      </c>
      <c r="G251" s="41">
        <v>3.5</v>
      </c>
      <c r="H251" s="41">
        <v>7.5</v>
      </c>
      <c r="I251" s="5">
        <v>4.5</v>
      </c>
      <c r="J251" s="4" t="s">
        <v>1117</v>
      </c>
      <c r="K251" s="5">
        <v>0</v>
      </c>
      <c r="L251" s="5">
        <f t="shared" si="32"/>
        <v>63.650000000000006</v>
      </c>
      <c r="M251" s="36">
        <v>38.700000000000003</v>
      </c>
      <c r="N251" s="5">
        <f t="shared" si="33"/>
        <v>2463.2550000000006</v>
      </c>
      <c r="O251" s="5">
        <v>0</v>
      </c>
      <c r="P251" s="5">
        <f t="shared" si="34"/>
        <v>2463.2550000000006</v>
      </c>
      <c r="Q251" s="65" t="s">
        <v>126</v>
      </c>
      <c r="R251" s="4" t="s">
        <v>1094</v>
      </c>
      <c r="S251" s="4"/>
    </row>
    <row r="252" spans="1:19" x14ac:dyDescent="0.2">
      <c r="A252" s="151">
        <v>66935</v>
      </c>
      <c r="B252" s="178">
        <f t="shared" si="31"/>
        <v>46223</v>
      </c>
      <c r="C252" s="4" t="s">
        <v>1193</v>
      </c>
      <c r="D252" s="4" t="s">
        <v>1405</v>
      </c>
      <c r="E252" s="148" t="s">
        <v>8835</v>
      </c>
      <c r="F252" s="4" t="s">
        <v>1092</v>
      </c>
      <c r="G252" s="41">
        <v>5.4</v>
      </c>
      <c r="H252" s="41">
        <v>7.6</v>
      </c>
      <c r="I252" s="5">
        <v>5</v>
      </c>
      <c r="J252" s="4" t="s">
        <v>1117</v>
      </c>
      <c r="K252" s="5">
        <v>0</v>
      </c>
      <c r="L252" s="5">
        <f t="shared" si="32"/>
        <v>78.19</v>
      </c>
      <c r="M252" s="36">
        <v>22.6</v>
      </c>
      <c r="N252" s="5">
        <f t="shared" si="33"/>
        <v>1767.0940000000001</v>
      </c>
      <c r="O252" s="5">
        <v>0</v>
      </c>
      <c r="P252" s="5">
        <f t="shared" si="34"/>
        <v>1767.0940000000001</v>
      </c>
      <c r="Q252" s="65" t="s">
        <v>126</v>
      </c>
      <c r="R252" s="4" t="s">
        <v>1094</v>
      </c>
      <c r="S252" s="4"/>
    </row>
    <row r="253" spans="1:19" x14ac:dyDescent="0.2">
      <c r="A253" s="151">
        <v>66935</v>
      </c>
      <c r="B253" s="178">
        <f t="shared" si="31"/>
        <v>46223</v>
      </c>
      <c r="C253" s="4" t="s">
        <v>1192</v>
      </c>
      <c r="D253" s="4" t="s">
        <v>1405</v>
      </c>
      <c r="E253" s="148" t="s">
        <v>1091</v>
      </c>
      <c r="F253" s="4" t="s">
        <v>131</v>
      </c>
      <c r="G253" s="41">
        <v>3.4</v>
      </c>
      <c r="H253" s="41">
        <v>7.65</v>
      </c>
      <c r="I253" s="5">
        <v>4.5</v>
      </c>
      <c r="J253" s="4" t="s">
        <v>1117</v>
      </c>
      <c r="K253" s="5">
        <v>0</v>
      </c>
      <c r="L253" s="5">
        <f t="shared" si="32"/>
        <v>63.6175</v>
      </c>
      <c r="M253" s="36">
        <v>35.200000000000003</v>
      </c>
      <c r="N253" s="5">
        <f t="shared" si="33"/>
        <v>2239.3360000000002</v>
      </c>
      <c r="O253" s="5">
        <v>0</v>
      </c>
      <c r="P253" s="5">
        <f t="shared" si="34"/>
        <v>2239.3360000000002</v>
      </c>
      <c r="Q253" s="65" t="s">
        <v>126</v>
      </c>
      <c r="R253" s="4" t="s">
        <v>1094</v>
      </c>
      <c r="S253" s="4"/>
    </row>
    <row r="254" spans="1:19" x14ac:dyDescent="0.2">
      <c r="A254" s="151">
        <v>66935</v>
      </c>
      <c r="B254" s="178">
        <f t="shared" si="31"/>
        <v>46223</v>
      </c>
      <c r="C254" s="4" t="s">
        <v>1193</v>
      </c>
      <c r="D254" s="4" t="s">
        <v>1405</v>
      </c>
      <c r="E254" s="148" t="s">
        <v>1091</v>
      </c>
      <c r="F254" s="4" t="s">
        <v>1092</v>
      </c>
      <c r="G254" s="41">
        <v>5.4</v>
      </c>
      <c r="H254" s="41">
        <v>7.55</v>
      </c>
      <c r="I254" s="5">
        <v>5</v>
      </c>
      <c r="J254" s="4" t="s">
        <v>1117</v>
      </c>
      <c r="K254" s="5">
        <v>0</v>
      </c>
      <c r="L254" s="5">
        <f t="shared" si="32"/>
        <v>77.962500000000006</v>
      </c>
      <c r="M254" s="36">
        <v>13.4</v>
      </c>
      <c r="N254" s="5">
        <f t="shared" si="33"/>
        <v>1044.6975</v>
      </c>
      <c r="O254" s="5">
        <v>0</v>
      </c>
      <c r="P254" s="5">
        <f t="shared" si="34"/>
        <v>1044.6975</v>
      </c>
      <c r="Q254" s="65" t="s">
        <v>126</v>
      </c>
      <c r="R254" s="4" t="s">
        <v>1094</v>
      </c>
      <c r="S254" s="4"/>
    </row>
    <row r="255" spans="1:19" x14ac:dyDescent="0.2">
      <c r="A255" s="151">
        <v>66936</v>
      </c>
      <c r="B255" s="178">
        <f t="shared" si="31"/>
        <v>46224</v>
      </c>
      <c r="C255" s="4" t="s">
        <v>1194</v>
      </c>
      <c r="D255" s="4" t="s">
        <v>1405</v>
      </c>
      <c r="E255" s="148" t="s">
        <v>8835</v>
      </c>
      <c r="F255" s="4" t="s">
        <v>131</v>
      </c>
      <c r="G255" s="41">
        <v>3.5</v>
      </c>
      <c r="H255" s="41">
        <v>7.6</v>
      </c>
      <c r="I255" s="5">
        <v>4.5</v>
      </c>
      <c r="J255" s="4" t="s">
        <v>1117</v>
      </c>
      <c r="K255" s="5">
        <v>0</v>
      </c>
      <c r="L255" s="5">
        <f t="shared" si="32"/>
        <v>64.105000000000004</v>
      </c>
      <c r="M255" s="36">
        <v>41.1</v>
      </c>
      <c r="N255" s="5">
        <f t="shared" si="33"/>
        <v>2634.7155000000002</v>
      </c>
      <c r="O255" s="5">
        <v>0</v>
      </c>
      <c r="P255" s="5">
        <f t="shared" si="34"/>
        <v>2634.7155000000002</v>
      </c>
      <c r="Q255" s="65" t="s">
        <v>126</v>
      </c>
      <c r="R255" s="4" t="s">
        <v>1094</v>
      </c>
      <c r="S255" s="4"/>
    </row>
    <row r="256" spans="1:19" x14ac:dyDescent="0.2">
      <c r="A256" s="151">
        <v>66936</v>
      </c>
      <c r="B256" s="178">
        <f t="shared" si="31"/>
        <v>46224</v>
      </c>
      <c r="C256" s="4" t="s">
        <v>1195</v>
      </c>
      <c r="D256" s="4" t="s">
        <v>1405</v>
      </c>
      <c r="E256" s="148" t="s">
        <v>8835</v>
      </c>
      <c r="F256" s="4" t="s">
        <v>1092</v>
      </c>
      <c r="G256" s="41">
        <v>5.4</v>
      </c>
      <c r="H256" s="41">
        <v>7.5</v>
      </c>
      <c r="I256" s="5">
        <v>5</v>
      </c>
      <c r="J256" s="4" t="s">
        <v>1117</v>
      </c>
      <c r="K256" s="5">
        <v>0</v>
      </c>
      <c r="L256" s="5">
        <f t="shared" si="32"/>
        <v>77.735000000000014</v>
      </c>
      <c r="M256" s="36">
        <v>21</v>
      </c>
      <c r="N256" s="5">
        <f t="shared" si="33"/>
        <v>1632.4350000000004</v>
      </c>
      <c r="O256" s="5">
        <v>0</v>
      </c>
      <c r="P256" s="5">
        <f t="shared" si="34"/>
        <v>1632.4350000000004</v>
      </c>
      <c r="Q256" s="65" t="s">
        <v>126</v>
      </c>
      <c r="R256" s="4" t="s">
        <v>1094</v>
      </c>
      <c r="S256" s="4"/>
    </row>
    <row r="257" spans="1:19" x14ac:dyDescent="0.2">
      <c r="A257" s="151">
        <v>66936</v>
      </c>
      <c r="B257" s="178">
        <f t="shared" si="31"/>
        <v>46224</v>
      </c>
      <c r="C257" s="4" t="s">
        <v>1194</v>
      </c>
      <c r="D257" s="4" t="s">
        <v>1405</v>
      </c>
      <c r="E257" s="148" t="s">
        <v>1091</v>
      </c>
      <c r="F257" s="4" t="s">
        <v>131</v>
      </c>
      <c r="G257" s="41">
        <v>3.4</v>
      </c>
      <c r="H257" s="41">
        <v>7.6</v>
      </c>
      <c r="I257" s="5">
        <v>4.5</v>
      </c>
      <c r="J257" s="4" t="s">
        <v>1117</v>
      </c>
      <c r="K257" s="5">
        <v>0</v>
      </c>
      <c r="L257" s="5">
        <f t="shared" si="32"/>
        <v>63.39</v>
      </c>
      <c r="M257" s="36">
        <v>29.7</v>
      </c>
      <c r="N257" s="5">
        <f t="shared" si="33"/>
        <v>1882.683</v>
      </c>
      <c r="O257" s="5">
        <v>0</v>
      </c>
      <c r="P257" s="5">
        <f t="shared" si="34"/>
        <v>1882.683</v>
      </c>
      <c r="Q257" s="65" t="s">
        <v>126</v>
      </c>
      <c r="R257" s="4" t="s">
        <v>1094</v>
      </c>
      <c r="S257" s="4"/>
    </row>
    <row r="258" spans="1:19" x14ac:dyDescent="0.2">
      <c r="A258" s="151">
        <v>66936</v>
      </c>
      <c r="B258" s="178">
        <f t="shared" si="31"/>
        <v>46224</v>
      </c>
      <c r="C258" s="4" t="s">
        <v>1195</v>
      </c>
      <c r="D258" s="4" t="s">
        <v>1405</v>
      </c>
      <c r="E258" s="148" t="s">
        <v>1091</v>
      </c>
      <c r="F258" s="4" t="s">
        <v>1092</v>
      </c>
      <c r="G258" s="41">
        <v>5.4</v>
      </c>
      <c r="H258" s="41">
        <v>7.5</v>
      </c>
      <c r="I258" s="5">
        <v>5</v>
      </c>
      <c r="J258" s="4" t="s">
        <v>1117</v>
      </c>
      <c r="K258" s="5">
        <v>0</v>
      </c>
      <c r="L258" s="5">
        <f t="shared" si="32"/>
        <v>77.735000000000014</v>
      </c>
      <c r="M258" s="36">
        <v>15.2</v>
      </c>
      <c r="N258" s="5">
        <f t="shared" si="33"/>
        <v>1181.5720000000001</v>
      </c>
      <c r="O258" s="5">
        <v>0</v>
      </c>
      <c r="P258" s="5">
        <f t="shared" si="34"/>
        <v>1181.5720000000001</v>
      </c>
      <c r="Q258" s="65" t="s">
        <v>126</v>
      </c>
      <c r="R258" s="4" t="s">
        <v>1094</v>
      </c>
      <c r="S258" s="4"/>
    </row>
    <row r="259" spans="1:19" x14ac:dyDescent="0.2">
      <c r="A259" s="151">
        <v>66937</v>
      </c>
      <c r="B259" s="178">
        <f t="shared" si="31"/>
        <v>46225</v>
      </c>
      <c r="C259" s="4" t="s">
        <v>1196</v>
      </c>
      <c r="D259" s="4" t="s">
        <v>1405</v>
      </c>
      <c r="E259" s="148" t="s">
        <v>8835</v>
      </c>
      <c r="F259" s="4" t="s">
        <v>131</v>
      </c>
      <c r="G259" s="41">
        <v>3.4</v>
      </c>
      <c r="H259" s="41">
        <v>7.6</v>
      </c>
      <c r="I259" s="5">
        <v>4.5</v>
      </c>
      <c r="J259" s="4" t="s">
        <v>1117</v>
      </c>
      <c r="K259" s="5">
        <v>0</v>
      </c>
      <c r="L259" s="5">
        <f t="shared" si="32"/>
        <v>63.39</v>
      </c>
      <c r="M259" s="36">
        <v>39.4</v>
      </c>
      <c r="N259" s="5">
        <f t="shared" si="33"/>
        <v>2497.5659999999998</v>
      </c>
      <c r="O259" s="5">
        <v>0</v>
      </c>
      <c r="P259" s="5">
        <f t="shared" si="34"/>
        <v>2497.5659999999998</v>
      </c>
      <c r="Q259" s="65" t="s">
        <v>126</v>
      </c>
      <c r="R259" s="4" t="s">
        <v>1094</v>
      </c>
      <c r="S259" s="4"/>
    </row>
    <row r="260" spans="1:19" x14ac:dyDescent="0.2">
      <c r="A260" s="151">
        <v>66937</v>
      </c>
      <c r="B260" s="178">
        <f t="shared" si="31"/>
        <v>46225</v>
      </c>
      <c r="C260" s="4" t="s">
        <v>1197</v>
      </c>
      <c r="D260" s="4" t="s">
        <v>1405</v>
      </c>
      <c r="E260" s="148" t="s">
        <v>8835</v>
      </c>
      <c r="F260" s="4" t="s">
        <v>1092</v>
      </c>
      <c r="G260" s="41">
        <v>5.4</v>
      </c>
      <c r="H260" s="41">
        <v>7.5</v>
      </c>
      <c r="I260" s="5">
        <v>5</v>
      </c>
      <c r="J260" s="4" t="s">
        <v>1117</v>
      </c>
      <c r="K260" s="5">
        <v>0</v>
      </c>
      <c r="L260" s="5">
        <f t="shared" si="32"/>
        <v>77.735000000000014</v>
      </c>
      <c r="M260" s="36">
        <v>23</v>
      </c>
      <c r="N260" s="5">
        <f t="shared" si="33"/>
        <v>1787.9050000000002</v>
      </c>
      <c r="O260" s="5">
        <v>0</v>
      </c>
      <c r="P260" s="5">
        <f t="shared" si="34"/>
        <v>1787.9050000000002</v>
      </c>
      <c r="Q260" s="65" t="s">
        <v>126</v>
      </c>
      <c r="R260" s="4" t="s">
        <v>1094</v>
      </c>
      <c r="S260" s="4"/>
    </row>
    <row r="261" spans="1:19" x14ac:dyDescent="0.2">
      <c r="A261" s="151">
        <v>66937</v>
      </c>
      <c r="B261" s="178">
        <f t="shared" si="31"/>
        <v>46225</v>
      </c>
      <c r="C261" s="4" t="s">
        <v>1196</v>
      </c>
      <c r="D261" s="4" t="s">
        <v>1405</v>
      </c>
      <c r="E261" s="148" t="s">
        <v>1091</v>
      </c>
      <c r="F261" s="4" t="s">
        <v>131</v>
      </c>
      <c r="G261" s="41">
        <v>3.5</v>
      </c>
      <c r="H261" s="41">
        <v>7.6</v>
      </c>
      <c r="I261" s="5">
        <v>4.5</v>
      </c>
      <c r="J261" s="4" t="s">
        <v>1117</v>
      </c>
      <c r="K261" s="5">
        <v>0</v>
      </c>
      <c r="L261" s="5">
        <f t="shared" si="32"/>
        <v>64.105000000000004</v>
      </c>
      <c r="M261" s="36">
        <v>31.1</v>
      </c>
      <c r="N261" s="5">
        <f t="shared" si="33"/>
        <v>1993.6655000000003</v>
      </c>
      <c r="O261" s="5">
        <v>0</v>
      </c>
      <c r="P261" s="5">
        <f t="shared" si="34"/>
        <v>1993.6655000000003</v>
      </c>
      <c r="Q261" s="65" t="s">
        <v>126</v>
      </c>
      <c r="R261" s="4" t="s">
        <v>1094</v>
      </c>
      <c r="S261" s="4"/>
    </row>
    <row r="262" spans="1:19" x14ac:dyDescent="0.2">
      <c r="A262" s="151">
        <v>66937</v>
      </c>
      <c r="B262" s="178">
        <f t="shared" si="31"/>
        <v>46225</v>
      </c>
      <c r="C262" s="4" t="s">
        <v>1197</v>
      </c>
      <c r="D262" s="4" t="s">
        <v>1405</v>
      </c>
      <c r="E262" s="148" t="s">
        <v>1091</v>
      </c>
      <c r="F262" s="4" t="s">
        <v>1092</v>
      </c>
      <c r="G262" s="41">
        <v>5.4</v>
      </c>
      <c r="H262" s="41">
        <v>7.5</v>
      </c>
      <c r="I262" s="5">
        <v>5</v>
      </c>
      <c r="J262" s="4" t="s">
        <v>1117</v>
      </c>
      <c r="K262" s="5">
        <v>0</v>
      </c>
      <c r="L262" s="5">
        <f t="shared" si="32"/>
        <v>77.735000000000014</v>
      </c>
      <c r="M262" s="36">
        <v>13.6</v>
      </c>
      <c r="N262" s="5">
        <f t="shared" si="33"/>
        <v>1057.1960000000001</v>
      </c>
      <c r="O262" s="5">
        <v>0</v>
      </c>
      <c r="P262" s="5">
        <f t="shared" si="34"/>
        <v>1057.1960000000001</v>
      </c>
      <c r="Q262" s="65" t="s">
        <v>126</v>
      </c>
      <c r="R262" s="4" t="s">
        <v>1094</v>
      </c>
      <c r="S262" s="4"/>
    </row>
    <row r="263" spans="1:19" x14ac:dyDescent="0.2">
      <c r="A263" s="151">
        <v>66938</v>
      </c>
      <c r="B263" s="178">
        <f t="shared" si="31"/>
        <v>46226</v>
      </c>
      <c r="C263" s="4" t="s">
        <v>1198</v>
      </c>
      <c r="D263" s="4" t="s">
        <v>1405</v>
      </c>
      <c r="E263" s="148" t="s">
        <v>8835</v>
      </c>
      <c r="F263" s="4" t="s">
        <v>131</v>
      </c>
      <c r="G263" s="41">
        <v>3.4</v>
      </c>
      <c r="H263" s="41">
        <v>7.6</v>
      </c>
      <c r="I263" s="5">
        <v>4.5</v>
      </c>
      <c r="J263" s="4" t="s">
        <v>1117</v>
      </c>
      <c r="K263" s="5">
        <v>0</v>
      </c>
      <c r="L263" s="5">
        <f t="shared" si="32"/>
        <v>63.39</v>
      </c>
      <c r="M263" s="36">
        <v>41</v>
      </c>
      <c r="N263" s="5">
        <f t="shared" si="33"/>
        <v>2598.9900000000002</v>
      </c>
      <c r="O263" s="5">
        <v>0</v>
      </c>
      <c r="P263" s="5">
        <f t="shared" si="34"/>
        <v>2598.9900000000002</v>
      </c>
      <c r="Q263" s="65" t="s">
        <v>126</v>
      </c>
      <c r="R263" s="4" t="s">
        <v>1094</v>
      </c>
      <c r="S263" s="4"/>
    </row>
    <row r="264" spans="1:19" x14ac:dyDescent="0.2">
      <c r="A264" s="151">
        <v>66938</v>
      </c>
      <c r="B264" s="178">
        <f t="shared" si="31"/>
        <v>46226</v>
      </c>
      <c r="C264" s="4" t="s">
        <v>1199</v>
      </c>
      <c r="D264" s="4" t="s">
        <v>1405</v>
      </c>
      <c r="E264" s="148" t="s">
        <v>8835</v>
      </c>
      <c r="F264" s="4" t="s">
        <v>1092</v>
      </c>
      <c r="G264" s="41">
        <v>5.4</v>
      </c>
      <c r="H264" s="41">
        <v>7.5</v>
      </c>
      <c r="I264" s="5">
        <v>5</v>
      </c>
      <c r="J264" s="4" t="s">
        <v>1117</v>
      </c>
      <c r="K264" s="5">
        <v>0</v>
      </c>
      <c r="L264" s="5">
        <f t="shared" si="32"/>
        <v>77.735000000000014</v>
      </c>
      <c r="M264" s="36">
        <v>24</v>
      </c>
      <c r="N264" s="5">
        <f t="shared" si="33"/>
        <v>1865.6400000000003</v>
      </c>
      <c r="O264" s="5">
        <v>0</v>
      </c>
      <c r="P264" s="5">
        <f t="shared" si="34"/>
        <v>1865.6400000000003</v>
      </c>
      <c r="Q264" s="65" t="s">
        <v>126</v>
      </c>
      <c r="R264" s="4" t="s">
        <v>1094</v>
      </c>
      <c r="S264" s="4"/>
    </row>
    <row r="265" spans="1:19" x14ac:dyDescent="0.2">
      <c r="A265" s="151">
        <v>66938</v>
      </c>
      <c r="B265" s="178">
        <f t="shared" si="31"/>
        <v>46226</v>
      </c>
      <c r="C265" s="4" t="s">
        <v>1198</v>
      </c>
      <c r="D265" s="4" t="s">
        <v>1405</v>
      </c>
      <c r="E265" s="148" t="s">
        <v>1091</v>
      </c>
      <c r="F265" s="4" t="s">
        <v>131</v>
      </c>
      <c r="G265" s="41">
        <v>3.4</v>
      </c>
      <c r="H265" s="41">
        <v>7.55</v>
      </c>
      <c r="I265" s="5">
        <v>4.5</v>
      </c>
      <c r="J265" s="4" t="s">
        <v>1117</v>
      </c>
      <c r="K265" s="5">
        <v>0</v>
      </c>
      <c r="L265" s="5">
        <f t="shared" si="32"/>
        <v>63.162500000000001</v>
      </c>
      <c r="M265" s="36">
        <v>34</v>
      </c>
      <c r="N265" s="5">
        <f t="shared" si="33"/>
        <v>2147.5250000000001</v>
      </c>
      <c r="O265" s="5">
        <v>0</v>
      </c>
      <c r="P265" s="5">
        <f t="shared" si="34"/>
        <v>2147.5250000000001</v>
      </c>
      <c r="Q265" s="65" t="s">
        <v>126</v>
      </c>
      <c r="R265" s="4" t="s">
        <v>1094</v>
      </c>
      <c r="S265" s="4"/>
    </row>
    <row r="266" spans="1:19" x14ac:dyDescent="0.2">
      <c r="A266" s="151">
        <v>66938</v>
      </c>
      <c r="B266" s="178">
        <f t="shared" si="31"/>
        <v>46226</v>
      </c>
      <c r="C266" s="4" t="s">
        <v>1199</v>
      </c>
      <c r="D266" s="4" t="s">
        <v>1405</v>
      </c>
      <c r="E266" s="148" t="s">
        <v>1091</v>
      </c>
      <c r="F266" s="4" t="s">
        <v>1092</v>
      </c>
      <c r="G266" s="41">
        <v>5.45</v>
      </c>
      <c r="H266" s="41">
        <v>7.5</v>
      </c>
      <c r="I266" s="5">
        <v>5</v>
      </c>
      <c r="J266" s="4" t="s">
        <v>1117</v>
      </c>
      <c r="K266" s="5">
        <v>0</v>
      </c>
      <c r="L266" s="5">
        <f t="shared" si="32"/>
        <v>78.092500000000001</v>
      </c>
      <c r="M266" s="36">
        <v>16</v>
      </c>
      <c r="N266" s="5">
        <f t="shared" si="33"/>
        <v>1249.48</v>
      </c>
      <c r="O266" s="5">
        <v>0</v>
      </c>
      <c r="P266" s="5">
        <f t="shared" si="34"/>
        <v>1249.48</v>
      </c>
      <c r="Q266" s="65" t="s">
        <v>126</v>
      </c>
      <c r="R266" s="4" t="s">
        <v>1094</v>
      </c>
      <c r="S266" s="4"/>
    </row>
    <row r="267" spans="1:19" x14ac:dyDescent="0.2">
      <c r="A267" s="151">
        <v>66939</v>
      </c>
      <c r="B267" s="178">
        <f t="shared" si="31"/>
        <v>46227</v>
      </c>
      <c r="C267" s="4" t="s">
        <v>1200</v>
      </c>
      <c r="D267" s="4" t="s">
        <v>1405</v>
      </c>
      <c r="E267" s="148" t="s">
        <v>8835</v>
      </c>
      <c r="F267" s="4" t="s">
        <v>131</v>
      </c>
      <c r="G267" s="41">
        <v>3.45</v>
      </c>
      <c r="H267" s="41">
        <v>7.55</v>
      </c>
      <c r="I267" s="5">
        <v>4.5</v>
      </c>
      <c r="J267" s="4" t="s">
        <v>1117</v>
      </c>
      <c r="K267" s="5">
        <v>0</v>
      </c>
      <c r="L267" s="5">
        <f t="shared" si="32"/>
        <v>63.52</v>
      </c>
      <c r="M267" s="36">
        <v>40.1</v>
      </c>
      <c r="N267" s="5">
        <f t="shared" si="33"/>
        <v>2547.152</v>
      </c>
      <c r="O267" s="5">
        <v>0</v>
      </c>
      <c r="P267" s="5">
        <f t="shared" si="34"/>
        <v>2547.152</v>
      </c>
      <c r="Q267" s="65" t="s">
        <v>126</v>
      </c>
      <c r="R267" s="4" t="s">
        <v>1094</v>
      </c>
      <c r="S267" s="4"/>
    </row>
    <row r="268" spans="1:19" x14ac:dyDescent="0.2">
      <c r="A268" s="151">
        <v>66939</v>
      </c>
      <c r="B268" s="178">
        <f t="shared" si="31"/>
        <v>46227</v>
      </c>
      <c r="C268" s="4" t="s">
        <v>1201</v>
      </c>
      <c r="D268" s="4" t="s">
        <v>1405</v>
      </c>
      <c r="E268" s="148" t="s">
        <v>8835</v>
      </c>
      <c r="F268" s="4" t="s">
        <v>1092</v>
      </c>
      <c r="G268" s="41">
        <v>5.4</v>
      </c>
      <c r="H268" s="41">
        <v>7.5</v>
      </c>
      <c r="I268" s="5">
        <v>5</v>
      </c>
      <c r="J268" s="4" t="s">
        <v>1117</v>
      </c>
      <c r="K268" s="5">
        <v>0</v>
      </c>
      <c r="L268" s="5">
        <f t="shared" si="32"/>
        <v>77.735000000000014</v>
      </c>
      <c r="M268" s="36">
        <v>25.9</v>
      </c>
      <c r="N268" s="5">
        <f t="shared" si="33"/>
        <v>2013.3365000000003</v>
      </c>
      <c r="O268" s="5">
        <v>0</v>
      </c>
      <c r="P268" s="5">
        <f t="shared" si="34"/>
        <v>2013.3365000000003</v>
      </c>
      <c r="Q268" s="65" t="s">
        <v>126</v>
      </c>
      <c r="R268" s="4" t="s">
        <v>1094</v>
      </c>
      <c r="S268" s="4"/>
    </row>
    <row r="269" spans="1:19" x14ac:dyDescent="0.2">
      <c r="A269" s="151">
        <v>66939</v>
      </c>
      <c r="B269" s="178">
        <f t="shared" si="31"/>
        <v>46227</v>
      </c>
      <c r="C269" s="4" t="s">
        <v>1200</v>
      </c>
      <c r="D269" s="4" t="s">
        <v>1405</v>
      </c>
      <c r="E269" s="148" t="s">
        <v>1091</v>
      </c>
      <c r="F269" s="4" t="s">
        <v>131</v>
      </c>
      <c r="G269" s="41">
        <v>3.5</v>
      </c>
      <c r="H269" s="41">
        <v>7.55</v>
      </c>
      <c r="I269" s="5">
        <v>4.5</v>
      </c>
      <c r="J269" s="4" t="s">
        <v>1117</v>
      </c>
      <c r="K269" s="5">
        <v>0</v>
      </c>
      <c r="L269" s="5">
        <f t="shared" si="32"/>
        <v>63.877499999999998</v>
      </c>
      <c r="M269" s="36">
        <v>33</v>
      </c>
      <c r="N269" s="5">
        <f t="shared" si="33"/>
        <v>2107.9575</v>
      </c>
      <c r="O269" s="5">
        <v>0</v>
      </c>
      <c r="P269" s="5">
        <f t="shared" si="34"/>
        <v>2107.9575</v>
      </c>
      <c r="Q269" s="65" t="s">
        <v>126</v>
      </c>
      <c r="R269" s="4" t="s">
        <v>1094</v>
      </c>
      <c r="S269" s="4"/>
    </row>
    <row r="270" spans="1:19" x14ac:dyDescent="0.2">
      <c r="A270" s="151">
        <v>66939</v>
      </c>
      <c r="B270" s="178">
        <f t="shared" si="31"/>
        <v>46227</v>
      </c>
      <c r="C270" s="4" t="s">
        <v>1201</v>
      </c>
      <c r="D270" s="4" t="s">
        <v>1405</v>
      </c>
      <c r="E270" s="148" t="s">
        <v>1091</v>
      </c>
      <c r="F270" s="4" t="s">
        <v>1092</v>
      </c>
      <c r="G270" s="41">
        <v>5.4</v>
      </c>
      <c r="H270" s="41">
        <v>7.5</v>
      </c>
      <c r="I270" s="5">
        <v>5</v>
      </c>
      <c r="J270" s="4" t="s">
        <v>1117</v>
      </c>
      <c r="K270" s="5">
        <v>0</v>
      </c>
      <c r="L270" s="5">
        <f t="shared" si="32"/>
        <v>77.735000000000014</v>
      </c>
      <c r="M270" s="36">
        <v>17.7</v>
      </c>
      <c r="N270" s="5">
        <f t="shared" si="33"/>
        <v>1375.9095000000002</v>
      </c>
      <c r="O270" s="5">
        <v>0</v>
      </c>
      <c r="P270" s="5">
        <f t="shared" si="34"/>
        <v>1375.9095000000002</v>
      </c>
      <c r="Q270" s="65" t="s">
        <v>126</v>
      </c>
      <c r="R270" s="4" t="s">
        <v>1094</v>
      </c>
      <c r="S270" s="4"/>
    </row>
    <row r="271" spans="1:19" x14ac:dyDescent="0.2">
      <c r="A271" s="151">
        <v>66940</v>
      </c>
      <c r="B271" s="178">
        <f t="shared" si="31"/>
        <v>46228</v>
      </c>
      <c r="C271" s="4" t="s">
        <v>1202</v>
      </c>
      <c r="D271" s="4" t="s">
        <v>1405</v>
      </c>
      <c r="E271" s="148" t="s">
        <v>8835</v>
      </c>
      <c r="F271" s="4" t="s">
        <v>131</v>
      </c>
      <c r="G271" s="41">
        <v>3.4</v>
      </c>
      <c r="H271" s="41">
        <v>7.55</v>
      </c>
      <c r="I271" s="5">
        <v>4.5</v>
      </c>
      <c r="J271" s="4" t="s">
        <v>1117</v>
      </c>
      <c r="K271" s="5">
        <v>0</v>
      </c>
      <c r="L271" s="5">
        <f t="shared" si="32"/>
        <v>63.162500000000001</v>
      </c>
      <c r="M271" s="36">
        <v>44.1</v>
      </c>
      <c r="N271" s="5">
        <f t="shared" si="33"/>
        <v>2785.4662499999999</v>
      </c>
      <c r="O271" s="5">
        <v>0</v>
      </c>
      <c r="P271" s="5">
        <f t="shared" si="34"/>
        <v>2785.4662499999999</v>
      </c>
      <c r="Q271" s="65" t="s">
        <v>126</v>
      </c>
      <c r="R271" s="4" t="s">
        <v>1094</v>
      </c>
      <c r="S271" s="4"/>
    </row>
    <row r="272" spans="1:19" x14ac:dyDescent="0.2">
      <c r="A272" s="151">
        <v>66940</v>
      </c>
      <c r="B272" s="178">
        <f t="shared" si="31"/>
        <v>46228</v>
      </c>
      <c r="C272" s="4" t="s">
        <v>1203</v>
      </c>
      <c r="D272" s="4" t="s">
        <v>1405</v>
      </c>
      <c r="E272" s="148" t="s">
        <v>8835</v>
      </c>
      <c r="F272" s="4" t="s">
        <v>1092</v>
      </c>
      <c r="G272" s="41">
        <v>5.35</v>
      </c>
      <c r="H272" s="41">
        <v>7.6</v>
      </c>
      <c r="I272" s="5">
        <v>5</v>
      </c>
      <c r="J272" s="4" t="s">
        <v>1117</v>
      </c>
      <c r="K272" s="5">
        <v>0</v>
      </c>
      <c r="L272" s="5">
        <f t="shared" si="32"/>
        <v>77.832499999999996</v>
      </c>
      <c r="M272" s="36">
        <v>23.7</v>
      </c>
      <c r="N272" s="5">
        <f t="shared" si="33"/>
        <v>1844.6302499999999</v>
      </c>
      <c r="O272" s="5">
        <v>0</v>
      </c>
      <c r="P272" s="5">
        <f t="shared" si="34"/>
        <v>1844.6302499999999</v>
      </c>
      <c r="Q272" s="65" t="s">
        <v>126</v>
      </c>
      <c r="R272" s="4" t="s">
        <v>1094</v>
      </c>
      <c r="S272" s="4"/>
    </row>
    <row r="273" spans="1:19" x14ac:dyDescent="0.2">
      <c r="A273" s="151">
        <v>66940</v>
      </c>
      <c r="B273" s="178">
        <f t="shared" si="31"/>
        <v>46228</v>
      </c>
      <c r="C273" s="4" t="s">
        <v>1202</v>
      </c>
      <c r="D273" s="4" t="s">
        <v>1405</v>
      </c>
      <c r="E273" s="148" t="s">
        <v>1091</v>
      </c>
      <c r="F273" s="4" t="s">
        <v>131</v>
      </c>
      <c r="G273" s="41">
        <v>3.4</v>
      </c>
      <c r="H273" s="41">
        <v>7.55</v>
      </c>
      <c r="I273" s="5">
        <v>4.5</v>
      </c>
      <c r="J273" s="4" t="s">
        <v>1117</v>
      </c>
      <c r="K273" s="5">
        <v>0</v>
      </c>
      <c r="L273" s="5">
        <f t="shared" si="32"/>
        <v>63.162500000000001</v>
      </c>
      <c r="M273" s="36">
        <v>36.200000000000003</v>
      </c>
      <c r="N273" s="5">
        <f t="shared" si="33"/>
        <v>2286.4825000000001</v>
      </c>
      <c r="O273" s="5">
        <v>0</v>
      </c>
      <c r="P273" s="5">
        <f t="shared" si="34"/>
        <v>2286.4825000000001</v>
      </c>
      <c r="Q273" s="65" t="s">
        <v>126</v>
      </c>
      <c r="R273" s="4" t="s">
        <v>1094</v>
      </c>
      <c r="S273" s="4"/>
    </row>
    <row r="274" spans="1:19" x14ac:dyDescent="0.2">
      <c r="A274" s="151">
        <v>66940</v>
      </c>
      <c r="B274" s="178">
        <f t="shared" si="31"/>
        <v>46228</v>
      </c>
      <c r="C274" s="4" t="s">
        <v>1203</v>
      </c>
      <c r="D274" s="4" t="s">
        <v>1405</v>
      </c>
      <c r="E274" s="148" t="s">
        <v>1091</v>
      </c>
      <c r="F274" s="4" t="s">
        <v>1092</v>
      </c>
      <c r="G274" s="41">
        <v>5.4</v>
      </c>
      <c r="H274" s="41">
        <v>7.5</v>
      </c>
      <c r="I274" s="5">
        <v>5</v>
      </c>
      <c r="J274" s="4" t="s">
        <v>1117</v>
      </c>
      <c r="K274" s="5">
        <v>0</v>
      </c>
      <c r="L274" s="5">
        <f t="shared" si="32"/>
        <v>77.735000000000014</v>
      </c>
      <c r="M274" s="36">
        <v>15</v>
      </c>
      <c r="N274" s="5">
        <f t="shared" si="33"/>
        <v>1166.0250000000001</v>
      </c>
      <c r="O274" s="5">
        <v>0</v>
      </c>
      <c r="P274" s="5">
        <f t="shared" si="34"/>
        <v>1166.0250000000001</v>
      </c>
      <c r="Q274" s="65" t="s">
        <v>126</v>
      </c>
      <c r="R274" s="4" t="s">
        <v>1094</v>
      </c>
      <c r="S274" s="4"/>
    </row>
    <row r="275" spans="1:19" x14ac:dyDescent="0.2">
      <c r="A275" s="151">
        <v>66941</v>
      </c>
      <c r="B275" s="178">
        <f t="shared" si="31"/>
        <v>46229</v>
      </c>
      <c r="C275" s="4" t="s">
        <v>1204</v>
      </c>
      <c r="D275" s="4" t="s">
        <v>1405</v>
      </c>
      <c r="E275" s="148" t="s">
        <v>8835</v>
      </c>
      <c r="F275" s="4" t="s">
        <v>131</v>
      </c>
      <c r="G275" s="41">
        <v>3.4</v>
      </c>
      <c r="H275" s="41">
        <v>7.6</v>
      </c>
      <c r="I275" s="5">
        <v>4.5</v>
      </c>
      <c r="J275" s="4" t="s">
        <v>1117</v>
      </c>
      <c r="K275" s="5">
        <v>0</v>
      </c>
      <c r="L275" s="5">
        <f t="shared" si="32"/>
        <v>63.39</v>
      </c>
      <c r="M275" s="36">
        <v>49.1</v>
      </c>
      <c r="N275" s="5">
        <f t="shared" si="33"/>
        <v>3112.4490000000001</v>
      </c>
      <c r="O275" s="5">
        <v>0</v>
      </c>
      <c r="P275" s="5">
        <f t="shared" si="34"/>
        <v>3112.4490000000001</v>
      </c>
      <c r="Q275" s="65" t="s">
        <v>126</v>
      </c>
      <c r="R275" s="4" t="s">
        <v>1094</v>
      </c>
      <c r="S275" s="4"/>
    </row>
    <row r="276" spans="1:19" x14ac:dyDescent="0.2">
      <c r="A276" s="151">
        <v>66941</v>
      </c>
      <c r="B276" s="178">
        <f t="shared" si="31"/>
        <v>46229</v>
      </c>
      <c r="C276" s="4" t="s">
        <v>1205</v>
      </c>
      <c r="D276" s="4" t="s">
        <v>1405</v>
      </c>
      <c r="E276" s="148" t="s">
        <v>8835</v>
      </c>
      <c r="F276" s="4" t="s">
        <v>1092</v>
      </c>
      <c r="G276" s="41">
        <v>5.4</v>
      </c>
      <c r="H276" s="41">
        <v>7.55</v>
      </c>
      <c r="I276" s="5">
        <v>5</v>
      </c>
      <c r="J276" s="4" t="s">
        <v>1117</v>
      </c>
      <c r="K276" s="5">
        <v>0</v>
      </c>
      <c r="L276" s="5">
        <f t="shared" si="32"/>
        <v>77.962500000000006</v>
      </c>
      <c r="M276" s="36">
        <v>24.5</v>
      </c>
      <c r="N276" s="5">
        <f t="shared" si="33"/>
        <v>1910.0812500000002</v>
      </c>
      <c r="O276" s="5">
        <v>0</v>
      </c>
      <c r="P276" s="5">
        <f t="shared" si="34"/>
        <v>1910.0812500000002</v>
      </c>
      <c r="Q276" s="65" t="s">
        <v>126</v>
      </c>
      <c r="R276" s="4" t="s">
        <v>1094</v>
      </c>
      <c r="S276" s="4"/>
    </row>
    <row r="277" spans="1:19" x14ac:dyDescent="0.2">
      <c r="A277" s="151">
        <v>66941</v>
      </c>
      <c r="B277" s="178">
        <f t="shared" si="31"/>
        <v>46229</v>
      </c>
      <c r="C277" s="4" t="s">
        <v>1204</v>
      </c>
      <c r="D277" s="4" t="s">
        <v>1405</v>
      </c>
      <c r="E277" s="148" t="s">
        <v>1091</v>
      </c>
      <c r="F277" s="4" t="s">
        <v>131</v>
      </c>
      <c r="G277" s="41">
        <v>3.5</v>
      </c>
      <c r="H277" s="41">
        <v>7.6</v>
      </c>
      <c r="I277" s="5">
        <v>4.5</v>
      </c>
      <c r="J277" s="4" t="s">
        <v>1117</v>
      </c>
      <c r="K277" s="5">
        <v>0</v>
      </c>
      <c r="L277" s="5">
        <f t="shared" si="32"/>
        <v>64.105000000000004</v>
      </c>
      <c r="M277" s="36">
        <v>35.1</v>
      </c>
      <c r="N277" s="5">
        <f t="shared" si="33"/>
        <v>2250.0855000000001</v>
      </c>
      <c r="O277" s="5">
        <v>0</v>
      </c>
      <c r="P277" s="5">
        <f t="shared" si="34"/>
        <v>2250.0855000000001</v>
      </c>
      <c r="Q277" s="65" t="s">
        <v>126</v>
      </c>
      <c r="R277" s="4" t="s">
        <v>1094</v>
      </c>
      <c r="S277" s="4"/>
    </row>
    <row r="278" spans="1:19" x14ac:dyDescent="0.2">
      <c r="A278" s="151">
        <v>66941</v>
      </c>
      <c r="B278" s="178">
        <f t="shared" si="31"/>
        <v>46229</v>
      </c>
      <c r="C278" s="4" t="s">
        <v>1205</v>
      </c>
      <c r="D278" s="4" t="s">
        <v>1405</v>
      </c>
      <c r="E278" s="148" t="s">
        <v>1091</v>
      </c>
      <c r="F278" s="4" t="s">
        <v>1092</v>
      </c>
      <c r="G278" s="41">
        <v>5.4</v>
      </c>
      <c r="H278" s="41">
        <v>7.5</v>
      </c>
      <c r="I278" s="5">
        <v>5</v>
      </c>
      <c r="J278" s="4" t="s">
        <v>1117</v>
      </c>
      <c r="K278" s="5">
        <v>0</v>
      </c>
      <c r="L278" s="5">
        <f t="shared" si="32"/>
        <v>77.735000000000014</v>
      </c>
      <c r="M278" s="36">
        <v>17</v>
      </c>
      <c r="N278" s="5">
        <f t="shared" si="33"/>
        <v>1321.4950000000003</v>
      </c>
      <c r="O278" s="5">
        <v>0</v>
      </c>
      <c r="P278" s="5">
        <f t="shared" si="34"/>
        <v>1321.4950000000003</v>
      </c>
      <c r="Q278" s="65" t="s">
        <v>126</v>
      </c>
      <c r="R278" s="4" t="s">
        <v>1094</v>
      </c>
      <c r="S278" s="4"/>
    </row>
    <row r="279" spans="1:19" x14ac:dyDescent="0.2">
      <c r="A279" s="151">
        <v>66942</v>
      </c>
      <c r="B279" s="178">
        <f t="shared" si="31"/>
        <v>46230</v>
      </c>
      <c r="C279" s="4" t="s">
        <v>1206</v>
      </c>
      <c r="D279" s="4" t="s">
        <v>1405</v>
      </c>
      <c r="E279" s="148" t="s">
        <v>8835</v>
      </c>
      <c r="F279" s="4" t="s">
        <v>131</v>
      </c>
      <c r="G279" s="41">
        <v>3.4</v>
      </c>
      <c r="H279" s="41">
        <v>7.65</v>
      </c>
      <c r="I279" s="5">
        <v>4.5</v>
      </c>
      <c r="J279" s="4" t="s">
        <v>1117</v>
      </c>
      <c r="K279" s="5">
        <v>0</v>
      </c>
      <c r="L279" s="5">
        <f t="shared" si="32"/>
        <v>63.6175</v>
      </c>
      <c r="M279" s="36">
        <v>40.700000000000003</v>
      </c>
      <c r="N279" s="5">
        <f t="shared" si="33"/>
        <v>2589.23225</v>
      </c>
      <c r="O279" s="5">
        <v>0</v>
      </c>
      <c r="P279" s="5">
        <f t="shared" si="34"/>
        <v>2589.23225</v>
      </c>
      <c r="Q279" s="65" t="s">
        <v>126</v>
      </c>
      <c r="R279" s="4" t="s">
        <v>1094</v>
      </c>
      <c r="S279" s="4"/>
    </row>
    <row r="280" spans="1:19" x14ac:dyDescent="0.2">
      <c r="A280" s="151">
        <v>66942</v>
      </c>
      <c r="B280" s="178">
        <f t="shared" si="31"/>
        <v>46230</v>
      </c>
      <c r="C280" s="4" t="s">
        <v>1207</v>
      </c>
      <c r="D280" s="4" t="s">
        <v>1405</v>
      </c>
      <c r="E280" s="148" t="s">
        <v>8835</v>
      </c>
      <c r="F280" s="4" t="s">
        <v>1092</v>
      </c>
      <c r="G280" s="41">
        <v>5.4</v>
      </c>
      <c r="H280" s="41">
        <v>7.5</v>
      </c>
      <c r="I280" s="5">
        <v>5</v>
      </c>
      <c r="J280" s="4" t="s">
        <v>1117</v>
      </c>
      <c r="K280" s="5">
        <v>0</v>
      </c>
      <c r="L280" s="5">
        <f t="shared" si="32"/>
        <v>77.735000000000014</v>
      </c>
      <c r="M280" s="36">
        <v>27.1</v>
      </c>
      <c r="N280" s="5">
        <f t="shared" si="33"/>
        <v>2106.6185000000005</v>
      </c>
      <c r="O280" s="5">
        <v>0</v>
      </c>
      <c r="P280" s="5">
        <f t="shared" si="34"/>
        <v>2106.6185000000005</v>
      </c>
      <c r="Q280" s="65" t="s">
        <v>126</v>
      </c>
      <c r="R280" s="4" t="s">
        <v>1094</v>
      </c>
      <c r="S280" s="4"/>
    </row>
    <row r="281" spans="1:19" x14ac:dyDescent="0.2">
      <c r="A281" s="151">
        <v>66942</v>
      </c>
      <c r="B281" s="178">
        <f t="shared" si="31"/>
        <v>46230</v>
      </c>
      <c r="C281" s="4" t="s">
        <v>1206</v>
      </c>
      <c r="D281" s="4" t="s">
        <v>1405</v>
      </c>
      <c r="E281" s="148" t="s">
        <v>1091</v>
      </c>
      <c r="F281" s="4" t="s">
        <v>131</v>
      </c>
      <c r="G281" s="41">
        <v>3.5</v>
      </c>
      <c r="H281" s="41">
        <v>7.6</v>
      </c>
      <c r="I281" s="5">
        <v>4.5</v>
      </c>
      <c r="J281" s="4" t="s">
        <v>1117</v>
      </c>
      <c r="K281" s="5">
        <v>0</v>
      </c>
      <c r="L281" s="5">
        <f t="shared" si="32"/>
        <v>64.105000000000004</v>
      </c>
      <c r="M281" s="36">
        <v>32.799999999999997</v>
      </c>
      <c r="N281" s="5">
        <f t="shared" si="33"/>
        <v>2102.6439999999998</v>
      </c>
      <c r="O281" s="5">
        <v>0</v>
      </c>
      <c r="P281" s="5">
        <f t="shared" si="34"/>
        <v>2102.6439999999998</v>
      </c>
      <c r="Q281" s="65" t="s">
        <v>126</v>
      </c>
      <c r="R281" s="4" t="s">
        <v>1094</v>
      </c>
      <c r="S281" s="4"/>
    </row>
    <row r="282" spans="1:19" x14ac:dyDescent="0.2">
      <c r="A282" s="151">
        <v>66942</v>
      </c>
      <c r="B282" s="178">
        <f t="shared" si="31"/>
        <v>46230</v>
      </c>
      <c r="C282" s="4" t="s">
        <v>1207</v>
      </c>
      <c r="D282" s="4" t="s">
        <v>1405</v>
      </c>
      <c r="E282" s="148" t="s">
        <v>1091</v>
      </c>
      <c r="F282" s="4" t="s">
        <v>1092</v>
      </c>
      <c r="G282" s="41">
        <v>5.4</v>
      </c>
      <c r="H282" s="41">
        <v>7.5</v>
      </c>
      <c r="I282" s="5">
        <v>5</v>
      </c>
      <c r="J282" s="4" t="s">
        <v>1117</v>
      </c>
      <c r="K282" s="5">
        <v>0</v>
      </c>
      <c r="L282" s="5">
        <f t="shared" si="32"/>
        <v>77.735000000000014</v>
      </c>
      <c r="M282" s="36">
        <v>17.100000000000001</v>
      </c>
      <c r="N282" s="5">
        <f t="shared" si="33"/>
        <v>1329.2685000000004</v>
      </c>
      <c r="O282" s="5">
        <v>0</v>
      </c>
      <c r="P282" s="5">
        <f t="shared" si="34"/>
        <v>1329.2685000000004</v>
      </c>
      <c r="Q282" s="65" t="s">
        <v>126</v>
      </c>
      <c r="R282" s="4" t="s">
        <v>1094</v>
      </c>
      <c r="S282" s="4"/>
    </row>
    <row r="283" spans="1:19" x14ac:dyDescent="0.2">
      <c r="A283" s="151">
        <v>66943</v>
      </c>
      <c r="B283" s="178">
        <f t="shared" si="31"/>
        <v>46231</v>
      </c>
      <c r="C283" s="4" t="s">
        <v>1208</v>
      </c>
      <c r="D283" s="4" t="s">
        <v>1405</v>
      </c>
      <c r="E283" s="148" t="s">
        <v>8835</v>
      </c>
      <c r="F283" s="4" t="s">
        <v>131</v>
      </c>
      <c r="G283" s="41">
        <v>3.45</v>
      </c>
      <c r="H283" s="41">
        <v>7.65</v>
      </c>
      <c r="I283" s="5">
        <v>4.5</v>
      </c>
      <c r="J283" s="4" t="s">
        <v>1117</v>
      </c>
      <c r="K283" s="5">
        <v>0</v>
      </c>
      <c r="L283" s="5">
        <f t="shared" si="32"/>
        <v>63.975000000000001</v>
      </c>
      <c r="M283" s="36">
        <v>47.8</v>
      </c>
      <c r="N283" s="5">
        <f t="shared" si="33"/>
        <v>3058.0050000000001</v>
      </c>
      <c r="O283" s="5">
        <v>0</v>
      </c>
      <c r="P283" s="5">
        <f t="shared" si="34"/>
        <v>3058.0050000000001</v>
      </c>
      <c r="Q283" s="65" t="s">
        <v>126</v>
      </c>
      <c r="R283" s="4" t="s">
        <v>1094</v>
      </c>
      <c r="S283" s="4"/>
    </row>
    <row r="284" spans="1:19" x14ac:dyDescent="0.2">
      <c r="A284" s="151">
        <v>66943</v>
      </c>
      <c r="B284" s="178">
        <f t="shared" si="31"/>
        <v>46231</v>
      </c>
      <c r="C284" s="4" t="s">
        <v>1209</v>
      </c>
      <c r="D284" s="4" t="s">
        <v>1405</v>
      </c>
      <c r="E284" s="148" t="s">
        <v>8835</v>
      </c>
      <c r="F284" s="4" t="s">
        <v>1092</v>
      </c>
      <c r="G284" s="41">
        <v>5.4</v>
      </c>
      <c r="H284" s="41">
        <v>7.5</v>
      </c>
      <c r="I284" s="5">
        <v>5</v>
      </c>
      <c r="J284" s="4" t="s">
        <v>1117</v>
      </c>
      <c r="K284" s="5">
        <v>0</v>
      </c>
      <c r="L284" s="5">
        <f t="shared" si="32"/>
        <v>77.735000000000014</v>
      </c>
      <c r="M284" s="36">
        <v>24</v>
      </c>
      <c r="N284" s="5">
        <f t="shared" si="33"/>
        <v>1865.6400000000003</v>
      </c>
      <c r="O284" s="5">
        <v>0</v>
      </c>
      <c r="P284" s="5">
        <f t="shared" si="34"/>
        <v>1865.6400000000003</v>
      </c>
      <c r="Q284" s="65" t="s">
        <v>126</v>
      </c>
      <c r="R284" s="4" t="s">
        <v>1094</v>
      </c>
      <c r="S284" s="4"/>
    </row>
    <row r="285" spans="1:19" x14ac:dyDescent="0.2">
      <c r="A285" s="151">
        <v>66943</v>
      </c>
      <c r="B285" s="178">
        <f t="shared" si="31"/>
        <v>46231</v>
      </c>
      <c r="C285" s="4" t="s">
        <v>1208</v>
      </c>
      <c r="D285" s="4" t="s">
        <v>1405</v>
      </c>
      <c r="E285" s="148" t="s">
        <v>1091</v>
      </c>
      <c r="F285" s="4" t="s">
        <v>131</v>
      </c>
      <c r="G285" s="41">
        <v>3.35</v>
      </c>
      <c r="H285" s="41">
        <v>7.6</v>
      </c>
      <c r="I285" s="5">
        <v>4.5</v>
      </c>
      <c r="J285" s="4" t="s">
        <v>1117</v>
      </c>
      <c r="K285" s="5">
        <v>0</v>
      </c>
      <c r="L285" s="5">
        <f t="shared" si="32"/>
        <v>63.032499999999999</v>
      </c>
      <c r="M285" s="36">
        <v>32.700000000000003</v>
      </c>
      <c r="N285" s="5">
        <f t="shared" si="33"/>
        <v>2061.16275</v>
      </c>
      <c r="O285" s="5">
        <v>0</v>
      </c>
      <c r="P285" s="5">
        <f t="shared" si="34"/>
        <v>2061.16275</v>
      </c>
      <c r="Q285" s="65" t="s">
        <v>126</v>
      </c>
      <c r="R285" s="4" t="s">
        <v>1094</v>
      </c>
      <c r="S285" s="4"/>
    </row>
    <row r="286" spans="1:19" x14ac:dyDescent="0.2">
      <c r="A286" s="151">
        <v>66943</v>
      </c>
      <c r="B286" s="178">
        <f t="shared" si="31"/>
        <v>46231</v>
      </c>
      <c r="C286" s="4" t="s">
        <v>1209</v>
      </c>
      <c r="D286" s="4" t="s">
        <v>1405</v>
      </c>
      <c r="E286" s="148" t="s">
        <v>1091</v>
      </c>
      <c r="F286" s="4" t="s">
        <v>1092</v>
      </c>
      <c r="G286" s="41">
        <v>5.4</v>
      </c>
      <c r="H286" s="41">
        <v>7.55</v>
      </c>
      <c r="I286" s="5">
        <v>5</v>
      </c>
      <c r="J286" s="4" t="s">
        <v>1117</v>
      </c>
      <c r="K286" s="5">
        <v>0</v>
      </c>
      <c r="L286" s="5">
        <f t="shared" si="32"/>
        <v>77.962500000000006</v>
      </c>
      <c r="M286" s="36">
        <v>16.5</v>
      </c>
      <c r="N286" s="5">
        <f t="shared" si="33"/>
        <v>1286.3812500000001</v>
      </c>
      <c r="O286" s="5">
        <v>0</v>
      </c>
      <c r="P286" s="5">
        <f t="shared" si="34"/>
        <v>1286.3812500000001</v>
      </c>
      <c r="Q286" s="65" t="s">
        <v>126</v>
      </c>
      <c r="R286" s="4" t="s">
        <v>1094</v>
      </c>
      <c r="S286" s="4"/>
    </row>
    <row r="287" spans="1:19" x14ac:dyDescent="0.2">
      <c r="A287" s="100">
        <v>66944</v>
      </c>
      <c r="B287" s="178">
        <f t="shared" si="31"/>
        <v>46232</v>
      </c>
      <c r="C287" s="4" t="s">
        <v>1210</v>
      </c>
      <c r="D287" s="4" t="s">
        <v>1405</v>
      </c>
      <c r="E287" s="148" t="s">
        <v>8835</v>
      </c>
      <c r="F287" s="4" t="s">
        <v>131</v>
      </c>
      <c r="G287" s="41">
        <v>3.43</v>
      </c>
      <c r="H287" s="41">
        <v>7.55</v>
      </c>
      <c r="I287" s="5">
        <v>4.5</v>
      </c>
      <c r="J287" s="4" t="s">
        <v>1117</v>
      </c>
      <c r="K287" s="5">
        <v>0</v>
      </c>
      <c r="L287" s="5">
        <f t="shared" si="32"/>
        <v>63.377000000000002</v>
      </c>
      <c r="M287" s="36">
        <v>46.6</v>
      </c>
      <c r="N287" s="5">
        <f t="shared" si="33"/>
        <v>2953.3682000000003</v>
      </c>
      <c r="O287" s="5">
        <v>0</v>
      </c>
      <c r="P287" s="5">
        <f t="shared" si="34"/>
        <v>2953.3682000000003</v>
      </c>
      <c r="Q287" s="4" t="s">
        <v>126</v>
      </c>
      <c r="R287" s="4" t="s">
        <v>1094</v>
      </c>
      <c r="S287" s="4"/>
    </row>
    <row r="288" spans="1:19" x14ac:dyDescent="0.2">
      <c r="A288" s="100">
        <v>66944</v>
      </c>
      <c r="B288" s="178">
        <f t="shared" si="31"/>
        <v>46232</v>
      </c>
      <c r="C288" s="4" t="s">
        <v>1211</v>
      </c>
      <c r="D288" s="4" t="s">
        <v>1405</v>
      </c>
      <c r="E288" s="148" t="s">
        <v>8835</v>
      </c>
      <c r="F288" s="4" t="s">
        <v>1092</v>
      </c>
      <c r="G288" s="41">
        <v>5.4</v>
      </c>
      <c r="H288" s="41">
        <v>7.55</v>
      </c>
      <c r="I288" s="5">
        <v>5</v>
      </c>
      <c r="J288" s="4" t="s">
        <v>1117</v>
      </c>
      <c r="K288" s="5">
        <v>0</v>
      </c>
      <c r="L288" s="5">
        <f t="shared" si="32"/>
        <v>77.962500000000006</v>
      </c>
      <c r="M288" s="36">
        <v>24.4</v>
      </c>
      <c r="N288" s="5">
        <f t="shared" si="33"/>
        <v>1902.2850000000001</v>
      </c>
      <c r="O288" s="5">
        <v>0</v>
      </c>
      <c r="P288" s="5">
        <f t="shared" si="34"/>
        <v>1902.2850000000001</v>
      </c>
      <c r="Q288" s="4" t="s">
        <v>126</v>
      </c>
      <c r="R288" s="4" t="s">
        <v>1094</v>
      </c>
      <c r="S288" s="4"/>
    </row>
    <row r="289" spans="1:19" x14ac:dyDescent="0.2">
      <c r="A289" s="151">
        <v>66944</v>
      </c>
      <c r="B289" s="178">
        <f t="shared" si="31"/>
        <v>46232</v>
      </c>
      <c r="C289" s="4" t="s">
        <v>1210</v>
      </c>
      <c r="D289" s="4" t="s">
        <v>1405</v>
      </c>
      <c r="E289" s="148" t="s">
        <v>1091</v>
      </c>
      <c r="F289" s="4" t="s">
        <v>131</v>
      </c>
      <c r="G289" s="41">
        <v>3.44</v>
      </c>
      <c r="H289" s="41">
        <v>7.6</v>
      </c>
      <c r="I289" s="5">
        <v>4.5</v>
      </c>
      <c r="J289" s="4" t="s">
        <v>1117</v>
      </c>
      <c r="K289" s="5">
        <v>0</v>
      </c>
      <c r="L289" s="5">
        <f t="shared" si="32"/>
        <v>63.676000000000002</v>
      </c>
      <c r="M289" s="36">
        <v>32.200000000000003</v>
      </c>
      <c r="N289" s="5">
        <f t="shared" si="33"/>
        <v>2050.3672000000001</v>
      </c>
      <c r="O289" s="5">
        <v>0</v>
      </c>
      <c r="P289" s="5">
        <f t="shared" si="34"/>
        <v>2050.3672000000001</v>
      </c>
      <c r="Q289" s="65" t="s">
        <v>126</v>
      </c>
      <c r="R289" s="4" t="s">
        <v>1094</v>
      </c>
      <c r="S289" s="4"/>
    </row>
    <row r="290" spans="1:19" x14ac:dyDescent="0.2">
      <c r="A290" s="151">
        <v>66944</v>
      </c>
      <c r="B290" s="178">
        <f t="shared" si="31"/>
        <v>46232</v>
      </c>
      <c r="C290" s="4" t="s">
        <v>1211</v>
      </c>
      <c r="D290" s="4" t="s">
        <v>1405</v>
      </c>
      <c r="E290" s="148" t="s">
        <v>1091</v>
      </c>
      <c r="F290" s="4" t="s">
        <v>1092</v>
      </c>
      <c r="G290" s="41">
        <v>5.4</v>
      </c>
      <c r="H290" s="41">
        <v>7.65</v>
      </c>
      <c r="I290" s="5">
        <v>5</v>
      </c>
      <c r="J290" s="4" t="s">
        <v>1117</v>
      </c>
      <c r="K290" s="5">
        <v>0</v>
      </c>
      <c r="L290" s="5">
        <f t="shared" si="32"/>
        <v>78.417500000000004</v>
      </c>
      <c r="M290" s="36">
        <v>15.2</v>
      </c>
      <c r="N290" s="5">
        <f t="shared" si="33"/>
        <v>1191.9459999999999</v>
      </c>
      <c r="O290" s="5">
        <v>0</v>
      </c>
      <c r="P290" s="5">
        <f t="shared" si="34"/>
        <v>1191.9459999999999</v>
      </c>
      <c r="Q290" s="65" t="s">
        <v>126</v>
      </c>
      <c r="R290" s="4" t="s">
        <v>1094</v>
      </c>
      <c r="S290" s="4"/>
    </row>
    <row r="291" spans="1:19" x14ac:dyDescent="0.2">
      <c r="A291" s="151">
        <v>66945</v>
      </c>
      <c r="B291" s="178">
        <f t="shared" si="31"/>
        <v>46233</v>
      </c>
      <c r="C291" s="4" t="s">
        <v>1212</v>
      </c>
      <c r="D291" s="4" t="s">
        <v>1405</v>
      </c>
      <c r="E291" s="148" t="s">
        <v>8835</v>
      </c>
      <c r="F291" s="4" t="s">
        <v>131</v>
      </c>
      <c r="G291" s="41">
        <v>3.4</v>
      </c>
      <c r="H291" s="41">
        <v>7.6</v>
      </c>
      <c r="I291" s="5">
        <v>4.5</v>
      </c>
      <c r="J291" s="4" t="s">
        <v>1117</v>
      </c>
      <c r="K291" s="5">
        <v>0</v>
      </c>
      <c r="L291" s="5">
        <f t="shared" si="32"/>
        <v>63.39</v>
      </c>
      <c r="M291" s="36">
        <v>49.7</v>
      </c>
      <c r="N291" s="5">
        <f t="shared" si="33"/>
        <v>3150.4830000000002</v>
      </c>
      <c r="O291" s="5">
        <v>0</v>
      </c>
      <c r="P291" s="5">
        <f t="shared" si="34"/>
        <v>3150.4830000000002</v>
      </c>
      <c r="Q291" s="65" t="s">
        <v>126</v>
      </c>
      <c r="R291" s="4" t="s">
        <v>1094</v>
      </c>
      <c r="S291" s="4"/>
    </row>
    <row r="292" spans="1:19" x14ac:dyDescent="0.2">
      <c r="A292" s="151">
        <v>66945</v>
      </c>
      <c r="B292" s="178">
        <f t="shared" si="31"/>
        <v>46233</v>
      </c>
      <c r="C292" s="4" t="s">
        <v>1213</v>
      </c>
      <c r="D292" s="4" t="s">
        <v>1405</v>
      </c>
      <c r="E292" s="148" t="s">
        <v>8835</v>
      </c>
      <c r="F292" s="4" t="s">
        <v>1092</v>
      </c>
      <c r="G292" s="41">
        <v>5.4</v>
      </c>
      <c r="H292" s="41">
        <v>7.5</v>
      </c>
      <c r="I292" s="5">
        <v>5</v>
      </c>
      <c r="J292" s="4" t="s">
        <v>1117</v>
      </c>
      <c r="K292" s="5">
        <v>0</v>
      </c>
      <c r="L292" s="5">
        <f t="shared" si="32"/>
        <v>77.735000000000014</v>
      </c>
      <c r="M292" s="36">
        <v>23.9</v>
      </c>
      <c r="N292" s="5">
        <f t="shared" si="33"/>
        <v>1857.8665000000003</v>
      </c>
      <c r="O292" s="5">
        <v>0</v>
      </c>
      <c r="P292" s="5">
        <f t="shared" si="34"/>
        <v>1857.8665000000003</v>
      </c>
      <c r="Q292" s="65" t="s">
        <v>126</v>
      </c>
      <c r="R292" s="4" t="s">
        <v>1094</v>
      </c>
      <c r="S292" s="4"/>
    </row>
    <row r="293" spans="1:19" x14ac:dyDescent="0.2">
      <c r="A293" s="151">
        <v>66945</v>
      </c>
      <c r="B293" s="178">
        <f t="shared" si="31"/>
        <v>46233</v>
      </c>
      <c r="C293" s="4" t="s">
        <v>1212</v>
      </c>
      <c r="D293" s="4" t="s">
        <v>1405</v>
      </c>
      <c r="E293" s="148" t="s">
        <v>1091</v>
      </c>
      <c r="F293" s="4" t="s">
        <v>131</v>
      </c>
      <c r="G293" s="41">
        <v>3.45</v>
      </c>
      <c r="H293" s="41">
        <v>7.55</v>
      </c>
      <c r="I293" s="5">
        <v>4.5</v>
      </c>
      <c r="J293" s="4" t="s">
        <v>1117</v>
      </c>
      <c r="K293" s="5">
        <v>0</v>
      </c>
      <c r="L293" s="5">
        <f t="shared" si="32"/>
        <v>63.52</v>
      </c>
      <c r="M293" s="36">
        <v>33.700000000000003</v>
      </c>
      <c r="N293" s="5">
        <f t="shared" si="33"/>
        <v>2140.6240000000003</v>
      </c>
      <c r="O293" s="5">
        <v>0</v>
      </c>
      <c r="P293" s="5">
        <f t="shared" si="34"/>
        <v>2140.6240000000003</v>
      </c>
      <c r="Q293" s="65" t="s">
        <v>126</v>
      </c>
      <c r="R293" s="4" t="s">
        <v>1094</v>
      </c>
      <c r="S293" s="4"/>
    </row>
    <row r="294" spans="1:19" x14ac:dyDescent="0.2">
      <c r="A294" s="151">
        <v>66945</v>
      </c>
      <c r="B294" s="178">
        <f t="shared" si="31"/>
        <v>46233</v>
      </c>
      <c r="C294" s="4" t="s">
        <v>1213</v>
      </c>
      <c r="D294" s="4" t="s">
        <v>1405</v>
      </c>
      <c r="E294" s="148" t="s">
        <v>1091</v>
      </c>
      <c r="F294" s="4" t="s">
        <v>1092</v>
      </c>
      <c r="G294" s="41">
        <v>5.4</v>
      </c>
      <c r="H294" s="41">
        <v>7.5</v>
      </c>
      <c r="I294" s="5">
        <v>5</v>
      </c>
      <c r="J294" s="4" t="s">
        <v>1117</v>
      </c>
      <c r="K294" s="5">
        <v>0</v>
      </c>
      <c r="L294" s="5">
        <f t="shared" si="32"/>
        <v>77.735000000000014</v>
      </c>
      <c r="M294" s="36">
        <v>16</v>
      </c>
      <c r="N294" s="5">
        <f t="shared" si="33"/>
        <v>1243.7600000000002</v>
      </c>
      <c r="O294" s="5">
        <v>0</v>
      </c>
      <c r="P294" s="5">
        <f t="shared" si="34"/>
        <v>1243.7600000000002</v>
      </c>
      <c r="Q294" s="65" t="s">
        <v>126</v>
      </c>
      <c r="R294" s="4" t="s">
        <v>1094</v>
      </c>
      <c r="S294" s="4"/>
    </row>
    <row r="295" spans="1:19" x14ac:dyDescent="0.2">
      <c r="A295" s="151">
        <v>66946</v>
      </c>
      <c r="B295" s="178">
        <f t="shared" si="31"/>
        <v>46234</v>
      </c>
      <c r="C295" s="4" t="s">
        <v>1214</v>
      </c>
      <c r="D295" s="4" t="s">
        <v>1405</v>
      </c>
      <c r="E295" s="148" t="s">
        <v>8835</v>
      </c>
      <c r="F295" s="4" t="s">
        <v>131</v>
      </c>
      <c r="G295" s="41">
        <v>3.5</v>
      </c>
      <c r="H295" s="41">
        <v>7.6</v>
      </c>
      <c r="I295" s="5">
        <v>4.5</v>
      </c>
      <c r="J295" s="4" t="s">
        <v>1117</v>
      </c>
      <c r="K295" s="5">
        <v>0</v>
      </c>
      <c r="L295" s="5">
        <f t="shared" si="32"/>
        <v>64.105000000000004</v>
      </c>
      <c r="M295" s="36">
        <v>43.6</v>
      </c>
      <c r="N295" s="5">
        <f t="shared" si="33"/>
        <v>2794.9780000000001</v>
      </c>
      <c r="O295" s="5">
        <v>0</v>
      </c>
      <c r="P295" s="5">
        <f t="shared" si="34"/>
        <v>2794.9780000000001</v>
      </c>
      <c r="Q295" s="65" t="s">
        <v>126</v>
      </c>
      <c r="R295" s="4" t="s">
        <v>1094</v>
      </c>
      <c r="S295" s="4"/>
    </row>
    <row r="296" spans="1:19" x14ac:dyDescent="0.2">
      <c r="A296" s="151">
        <v>66946</v>
      </c>
      <c r="B296" s="178">
        <f t="shared" si="31"/>
        <v>46234</v>
      </c>
      <c r="C296" s="4" t="s">
        <v>1215</v>
      </c>
      <c r="D296" s="4" t="s">
        <v>1405</v>
      </c>
      <c r="E296" s="148" t="s">
        <v>8835</v>
      </c>
      <c r="F296" s="4" t="s">
        <v>1092</v>
      </c>
      <c r="G296" s="41">
        <v>5.4</v>
      </c>
      <c r="H296" s="41">
        <v>7.5</v>
      </c>
      <c r="I296" s="5">
        <v>5</v>
      </c>
      <c r="J296" s="4" t="s">
        <v>1117</v>
      </c>
      <c r="K296" s="5">
        <v>0</v>
      </c>
      <c r="L296" s="5">
        <f t="shared" si="32"/>
        <v>77.735000000000014</v>
      </c>
      <c r="M296" s="36">
        <v>24.4</v>
      </c>
      <c r="N296" s="5">
        <f t="shared" si="33"/>
        <v>1896.7340000000002</v>
      </c>
      <c r="O296" s="5">
        <v>0</v>
      </c>
      <c r="P296" s="5">
        <f t="shared" si="34"/>
        <v>1896.7340000000002</v>
      </c>
      <c r="Q296" s="65" t="s">
        <v>126</v>
      </c>
      <c r="R296" s="4" t="s">
        <v>1094</v>
      </c>
      <c r="S296" s="4"/>
    </row>
    <row r="297" spans="1:19" x14ac:dyDescent="0.2">
      <c r="A297" s="151">
        <v>66946</v>
      </c>
      <c r="B297" s="178">
        <f t="shared" si="31"/>
        <v>46234</v>
      </c>
      <c r="C297" s="4" t="s">
        <v>1214</v>
      </c>
      <c r="D297" s="4" t="s">
        <v>1405</v>
      </c>
      <c r="E297" s="148" t="s">
        <v>1091</v>
      </c>
      <c r="F297" s="4" t="s">
        <v>131</v>
      </c>
      <c r="G297" s="41">
        <v>3.4</v>
      </c>
      <c r="H297" s="41">
        <v>7.55</v>
      </c>
      <c r="I297" s="5">
        <v>4.5</v>
      </c>
      <c r="J297" s="4" t="s">
        <v>1117</v>
      </c>
      <c r="K297" s="5">
        <v>0</v>
      </c>
      <c r="L297" s="5">
        <f t="shared" si="32"/>
        <v>63.162500000000001</v>
      </c>
      <c r="M297" s="36">
        <v>33</v>
      </c>
      <c r="N297" s="5">
        <f t="shared" si="33"/>
        <v>2084.3625000000002</v>
      </c>
      <c r="O297" s="5">
        <v>0</v>
      </c>
      <c r="P297" s="5">
        <f t="shared" si="34"/>
        <v>2084.3625000000002</v>
      </c>
      <c r="Q297" s="65" t="s">
        <v>126</v>
      </c>
      <c r="R297" s="4" t="s">
        <v>1094</v>
      </c>
      <c r="S297" s="4"/>
    </row>
    <row r="298" spans="1:19" x14ac:dyDescent="0.2">
      <c r="A298" s="151">
        <v>66946</v>
      </c>
      <c r="B298" s="178">
        <f t="shared" si="31"/>
        <v>46234</v>
      </c>
      <c r="C298" s="4" t="s">
        <v>1215</v>
      </c>
      <c r="D298" s="4" t="s">
        <v>1405</v>
      </c>
      <c r="E298" s="148" t="s">
        <v>1091</v>
      </c>
      <c r="F298" s="4" t="s">
        <v>1092</v>
      </c>
      <c r="G298" s="41">
        <v>5.4</v>
      </c>
      <c r="H298" s="41">
        <v>7.5</v>
      </c>
      <c r="I298" s="5">
        <v>5</v>
      </c>
      <c r="J298" s="4" t="s">
        <v>1117</v>
      </c>
      <c r="K298" s="5">
        <v>0</v>
      </c>
      <c r="L298" s="5">
        <f t="shared" si="32"/>
        <v>77.735000000000014</v>
      </c>
      <c r="M298" s="36">
        <v>15.6</v>
      </c>
      <c r="N298" s="5">
        <f t="shared" si="33"/>
        <v>1212.6660000000002</v>
      </c>
      <c r="O298" s="5">
        <v>0</v>
      </c>
      <c r="P298" s="5">
        <f t="shared" si="34"/>
        <v>1212.6660000000002</v>
      </c>
      <c r="Q298" s="65" t="s">
        <v>126</v>
      </c>
      <c r="R298" s="4" t="s">
        <v>1094</v>
      </c>
      <c r="S298" s="4">
        <v>118724</v>
      </c>
    </row>
    <row r="299" spans="1:19" x14ac:dyDescent="0.2">
      <c r="A299" s="151">
        <v>66947</v>
      </c>
      <c r="B299" s="178">
        <f t="shared" si="31"/>
        <v>46235</v>
      </c>
      <c r="C299" s="4" t="s">
        <v>1214</v>
      </c>
      <c r="D299" s="4" t="s">
        <v>1405</v>
      </c>
      <c r="E299" s="148" t="s">
        <v>8835</v>
      </c>
      <c r="F299" s="4" t="s">
        <v>131</v>
      </c>
      <c r="G299" s="41">
        <v>3.4</v>
      </c>
      <c r="H299" s="41">
        <v>7.75</v>
      </c>
      <c r="I299" s="5">
        <v>4.5</v>
      </c>
      <c r="J299" s="4" t="s">
        <v>1117</v>
      </c>
      <c r="K299" s="5">
        <v>0</v>
      </c>
      <c r="L299" s="5">
        <f t="shared" si="32"/>
        <v>64.072499999999991</v>
      </c>
      <c r="M299" s="36">
        <v>37.200000000000003</v>
      </c>
      <c r="N299" s="5">
        <f t="shared" si="33"/>
        <v>2383.4969999999998</v>
      </c>
      <c r="O299" s="5">
        <v>0</v>
      </c>
      <c r="P299" s="5">
        <f t="shared" si="34"/>
        <v>2383.4969999999998</v>
      </c>
      <c r="Q299" s="65" t="s">
        <v>126</v>
      </c>
      <c r="R299" s="4" t="s">
        <v>127</v>
      </c>
      <c r="S299" s="4"/>
    </row>
    <row r="300" spans="1:19" x14ac:dyDescent="0.2">
      <c r="A300" s="151">
        <v>66947</v>
      </c>
      <c r="B300" s="178">
        <f t="shared" si="31"/>
        <v>46235</v>
      </c>
      <c r="C300" s="4" t="s">
        <v>1215</v>
      </c>
      <c r="D300" s="4" t="s">
        <v>1405</v>
      </c>
      <c r="E300" s="148" t="s">
        <v>8835</v>
      </c>
      <c r="F300" s="4" t="s">
        <v>1092</v>
      </c>
      <c r="G300" s="41">
        <v>5.3</v>
      </c>
      <c r="H300" s="41">
        <v>7.5</v>
      </c>
      <c r="I300" s="5">
        <v>5</v>
      </c>
      <c r="J300" s="4" t="s">
        <v>1117</v>
      </c>
      <c r="K300" s="5">
        <v>0</v>
      </c>
      <c r="L300" s="5">
        <f t="shared" si="32"/>
        <v>77.02000000000001</v>
      </c>
      <c r="M300" s="36">
        <v>24.2</v>
      </c>
      <c r="N300" s="5">
        <f t="shared" si="33"/>
        <v>1863.8840000000002</v>
      </c>
      <c r="O300" s="5">
        <v>0</v>
      </c>
      <c r="P300" s="5">
        <f t="shared" si="34"/>
        <v>1863.8840000000002</v>
      </c>
      <c r="Q300" s="65" t="s">
        <v>126</v>
      </c>
      <c r="R300" s="4" t="s">
        <v>127</v>
      </c>
      <c r="S300" s="4"/>
    </row>
    <row r="301" spans="1:19" x14ac:dyDescent="0.2">
      <c r="A301" s="151">
        <v>66947</v>
      </c>
      <c r="B301" s="178">
        <f t="shared" si="31"/>
        <v>46235</v>
      </c>
      <c r="C301" s="4" t="s">
        <v>1214</v>
      </c>
      <c r="D301" s="4" t="s">
        <v>1405</v>
      </c>
      <c r="E301" s="148" t="s">
        <v>1091</v>
      </c>
      <c r="F301" s="4" t="s">
        <v>131</v>
      </c>
      <c r="G301" s="41">
        <v>3.4</v>
      </c>
      <c r="H301" s="41">
        <v>7.75</v>
      </c>
      <c r="I301" s="5">
        <v>4.5</v>
      </c>
      <c r="J301" s="4" t="s">
        <v>1117</v>
      </c>
      <c r="K301" s="5">
        <v>0</v>
      </c>
      <c r="L301" s="5">
        <f t="shared" si="32"/>
        <v>64.072499999999991</v>
      </c>
      <c r="M301" s="36">
        <v>27.5</v>
      </c>
      <c r="N301" s="5">
        <f t="shared" si="33"/>
        <v>1761.9937499999996</v>
      </c>
      <c r="O301" s="5">
        <v>0</v>
      </c>
      <c r="P301" s="5">
        <f t="shared" si="34"/>
        <v>1761.9937499999996</v>
      </c>
      <c r="Q301" s="65" t="s">
        <v>126</v>
      </c>
      <c r="R301" s="4" t="s">
        <v>127</v>
      </c>
      <c r="S301" s="4"/>
    </row>
    <row r="302" spans="1:19" x14ac:dyDescent="0.2">
      <c r="A302" s="151">
        <v>66947</v>
      </c>
      <c r="B302" s="178">
        <f t="shared" ref="B302:B365" si="35">IF(A302="","",IF(ISNUMBER(A302),IFERROR(VLOOKUP(TEXT(A302,"yyyy/mm/dd"),BSAD,2,FALSE),""),IFERROR(VLOOKUP(A302,BSAD,2,FALSE),"")))</f>
        <v>46235</v>
      </c>
      <c r="C302" s="4" t="s">
        <v>1215</v>
      </c>
      <c r="D302" s="4" t="s">
        <v>1405</v>
      </c>
      <c r="E302" s="148" t="s">
        <v>1091</v>
      </c>
      <c r="F302" s="4" t="s">
        <v>1092</v>
      </c>
      <c r="G302" s="41">
        <v>5.4</v>
      </c>
      <c r="H302" s="41">
        <v>7.5</v>
      </c>
      <c r="I302" s="5">
        <v>5</v>
      </c>
      <c r="J302" s="4" t="s">
        <v>1117</v>
      </c>
      <c r="K302" s="5">
        <v>0</v>
      </c>
      <c r="L302" s="5">
        <f t="shared" ref="L302:L365" si="36">IF($F302="","",IF($J302="FIXED",$K302,($G302*FAT_MULT)+($H302*SNF_MULT)+$I302))</f>
        <v>77.735000000000014</v>
      </c>
      <c r="M302" s="36">
        <v>16.8</v>
      </c>
      <c r="N302" s="5">
        <f t="shared" ref="N302:N365" si="37">IF($M302="","",$M302*$L302)</f>
        <v>1305.9480000000003</v>
      </c>
      <c r="O302" s="5">
        <v>0</v>
      </c>
      <c r="P302" s="5">
        <f t="shared" ref="P302:P365" si="38">IF($M302="","",$N302+$O302)</f>
        <v>1305.9480000000003</v>
      </c>
      <c r="Q302" s="65" t="s">
        <v>126</v>
      </c>
      <c r="R302" s="4" t="s">
        <v>127</v>
      </c>
      <c r="S302" s="4"/>
    </row>
    <row r="303" spans="1:19" x14ac:dyDescent="0.2">
      <c r="A303" s="151">
        <v>66948</v>
      </c>
      <c r="B303" s="178">
        <f t="shared" si="35"/>
        <v>46236</v>
      </c>
      <c r="C303" s="4" t="s">
        <v>1214</v>
      </c>
      <c r="D303" s="4" t="s">
        <v>1405</v>
      </c>
      <c r="E303" s="148" t="s">
        <v>8835</v>
      </c>
      <c r="F303" s="4" t="s">
        <v>131</v>
      </c>
      <c r="G303" s="41">
        <v>3.4</v>
      </c>
      <c r="H303" s="41">
        <v>7.75</v>
      </c>
      <c r="I303" s="5">
        <v>4.5</v>
      </c>
      <c r="J303" s="4" t="s">
        <v>1117</v>
      </c>
      <c r="K303" s="5">
        <v>0</v>
      </c>
      <c r="L303" s="5">
        <f t="shared" si="36"/>
        <v>64.072499999999991</v>
      </c>
      <c r="M303" s="36">
        <v>49.1</v>
      </c>
      <c r="N303" s="5">
        <f t="shared" si="37"/>
        <v>3145.9597499999995</v>
      </c>
      <c r="O303" s="5">
        <v>0</v>
      </c>
      <c r="P303" s="5">
        <f t="shared" si="38"/>
        <v>3145.9597499999995</v>
      </c>
      <c r="Q303" s="65" t="s">
        <v>126</v>
      </c>
      <c r="R303" s="4" t="s">
        <v>127</v>
      </c>
      <c r="S303" s="4"/>
    </row>
    <row r="304" spans="1:19" x14ac:dyDescent="0.2">
      <c r="A304" s="151">
        <v>66948</v>
      </c>
      <c r="B304" s="178">
        <f t="shared" si="35"/>
        <v>46236</v>
      </c>
      <c r="C304" s="4" t="s">
        <v>1215</v>
      </c>
      <c r="D304" s="4" t="s">
        <v>1405</v>
      </c>
      <c r="E304" s="148" t="s">
        <v>8835</v>
      </c>
      <c r="F304" s="4" t="s">
        <v>1092</v>
      </c>
      <c r="G304" s="41">
        <v>5.35</v>
      </c>
      <c r="H304" s="41">
        <v>7.5</v>
      </c>
      <c r="I304" s="5">
        <v>5</v>
      </c>
      <c r="J304" s="4" t="s">
        <v>1117</v>
      </c>
      <c r="K304" s="5">
        <v>0</v>
      </c>
      <c r="L304" s="5">
        <f t="shared" si="36"/>
        <v>77.377499999999998</v>
      </c>
      <c r="M304" s="36">
        <v>24</v>
      </c>
      <c r="N304" s="5">
        <f t="shared" si="37"/>
        <v>1857.06</v>
      </c>
      <c r="O304" s="5">
        <v>0</v>
      </c>
      <c r="P304" s="5">
        <f t="shared" si="38"/>
        <v>1857.06</v>
      </c>
      <c r="Q304" s="65" t="s">
        <v>126</v>
      </c>
      <c r="R304" s="4" t="s">
        <v>127</v>
      </c>
      <c r="S304" s="4"/>
    </row>
    <row r="305" spans="1:19" x14ac:dyDescent="0.2">
      <c r="A305" s="151">
        <v>66948</v>
      </c>
      <c r="B305" s="178">
        <f t="shared" si="35"/>
        <v>46236</v>
      </c>
      <c r="C305" s="4" t="s">
        <v>1214</v>
      </c>
      <c r="D305" s="4" t="s">
        <v>1405</v>
      </c>
      <c r="E305" s="148" t="s">
        <v>1091</v>
      </c>
      <c r="F305" s="4" t="s">
        <v>131</v>
      </c>
      <c r="G305" s="41">
        <v>3.4</v>
      </c>
      <c r="H305" s="41">
        <v>7.75</v>
      </c>
      <c r="I305" s="5">
        <v>4.5</v>
      </c>
      <c r="J305" s="4" t="s">
        <v>1117</v>
      </c>
      <c r="K305" s="5">
        <v>0</v>
      </c>
      <c r="L305" s="5">
        <f t="shared" si="36"/>
        <v>64.072499999999991</v>
      </c>
      <c r="M305" s="36">
        <v>35.4</v>
      </c>
      <c r="N305" s="5">
        <f t="shared" si="37"/>
        <v>2268.1664999999994</v>
      </c>
      <c r="O305" s="5">
        <v>0</v>
      </c>
      <c r="P305" s="5">
        <f t="shared" si="38"/>
        <v>2268.1664999999994</v>
      </c>
      <c r="Q305" s="65" t="s">
        <v>126</v>
      </c>
      <c r="R305" s="4" t="s">
        <v>127</v>
      </c>
      <c r="S305" s="4"/>
    </row>
    <row r="306" spans="1:19" x14ac:dyDescent="0.2">
      <c r="A306" s="151">
        <v>66948</v>
      </c>
      <c r="B306" s="178">
        <f t="shared" si="35"/>
        <v>46236</v>
      </c>
      <c r="C306" s="4" t="s">
        <v>1215</v>
      </c>
      <c r="D306" s="4" t="s">
        <v>1405</v>
      </c>
      <c r="E306" s="148" t="s">
        <v>1091</v>
      </c>
      <c r="F306" s="4" t="s">
        <v>1092</v>
      </c>
      <c r="G306" s="41">
        <v>5.4</v>
      </c>
      <c r="H306" s="41">
        <v>7.5</v>
      </c>
      <c r="I306" s="5">
        <v>5</v>
      </c>
      <c r="J306" s="4" t="s">
        <v>1117</v>
      </c>
      <c r="K306" s="5">
        <v>0</v>
      </c>
      <c r="L306" s="5">
        <f t="shared" si="36"/>
        <v>77.735000000000014</v>
      </c>
      <c r="M306" s="36">
        <v>13.9</v>
      </c>
      <c r="N306" s="5">
        <f t="shared" si="37"/>
        <v>1080.5165000000002</v>
      </c>
      <c r="O306" s="5">
        <v>0</v>
      </c>
      <c r="P306" s="5">
        <f t="shared" si="38"/>
        <v>1080.5165000000002</v>
      </c>
      <c r="Q306" s="65" t="s">
        <v>126</v>
      </c>
      <c r="R306" s="4" t="s">
        <v>127</v>
      </c>
      <c r="S306" s="4"/>
    </row>
    <row r="307" spans="1:19" x14ac:dyDescent="0.2">
      <c r="A307" s="151">
        <v>66949</v>
      </c>
      <c r="B307" s="178">
        <f t="shared" si="35"/>
        <v>46237</v>
      </c>
      <c r="C307" s="4" t="s">
        <v>1214</v>
      </c>
      <c r="D307" s="4" t="s">
        <v>1405</v>
      </c>
      <c r="E307" s="148" t="s">
        <v>8835</v>
      </c>
      <c r="F307" s="4" t="s">
        <v>131</v>
      </c>
      <c r="G307" s="41">
        <v>3.4</v>
      </c>
      <c r="H307" s="41">
        <v>7.75</v>
      </c>
      <c r="I307" s="5">
        <v>4.5</v>
      </c>
      <c r="J307" s="4" t="s">
        <v>1117</v>
      </c>
      <c r="K307" s="5">
        <v>0</v>
      </c>
      <c r="L307" s="5">
        <f t="shared" si="36"/>
        <v>64.072499999999991</v>
      </c>
      <c r="M307" s="36">
        <v>47</v>
      </c>
      <c r="N307" s="5">
        <f t="shared" si="37"/>
        <v>3011.4074999999993</v>
      </c>
      <c r="O307" s="5">
        <v>0</v>
      </c>
      <c r="P307" s="5">
        <f t="shared" si="38"/>
        <v>3011.4074999999993</v>
      </c>
      <c r="Q307" s="65" t="s">
        <v>126</v>
      </c>
      <c r="R307" s="4" t="s">
        <v>127</v>
      </c>
      <c r="S307" s="4"/>
    </row>
    <row r="308" spans="1:19" x14ac:dyDescent="0.2">
      <c r="A308" s="151">
        <v>66949</v>
      </c>
      <c r="B308" s="178">
        <f t="shared" si="35"/>
        <v>46237</v>
      </c>
      <c r="C308" s="4" t="s">
        <v>1215</v>
      </c>
      <c r="D308" s="4" t="s">
        <v>1405</v>
      </c>
      <c r="E308" s="148" t="s">
        <v>8835</v>
      </c>
      <c r="F308" s="4" t="s">
        <v>1092</v>
      </c>
      <c r="G308" s="41">
        <v>5.3</v>
      </c>
      <c r="H308" s="41">
        <v>7.5</v>
      </c>
      <c r="I308" s="5">
        <v>5</v>
      </c>
      <c r="J308" s="4" t="s">
        <v>1117</v>
      </c>
      <c r="K308" s="5">
        <v>0</v>
      </c>
      <c r="L308" s="5">
        <f t="shared" si="36"/>
        <v>77.02000000000001</v>
      </c>
      <c r="M308" s="36">
        <v>24</v>
      </c>
      <c r="N308" s="5">
        <f t="shared" si="37"/>
        <v>1848.4800000000002</v>
      </c>
      <c r="O308" s="5">
        <v>0</v>
      </c>
      <c r="P308" s="5">
        <f t="shared" si="38"/>
        <v>1848.4800000000002</v>
      </c>
      <c r="Q308" s="65" t="s">
        <v>126</v>
      </c>
      <c r="R308" s="4" t="s">
        <v>127</v>
      </c>
      <c r="S308" s="4"/>
    </row>
    <row r="309" spans="1:19" x14ac:dyDescent="0.2">
      <c r="A309" s="151">
        <v>66949</v>
      </c>
      <c r="B309" s="178">
        <f t="shared" si="35"/>
        <v>46237</v>
      </c>
      <c r="C309" s="4" t="s">
        <v>1214</v>
      </c>
      <c r="D309" s="4" t="s">
        <v>1405</v>
      </c>
      <c r="E309" s="148" t="s">
        <v>1091</v>
      </c>
      <c r="F309" s="4" t="s">
        <v>131</v>
      </c>
      <c r="G309" s="41">
        <v>3.4</v>
      </c>
      <c r="H309" s="41">
        <v>7.75</v>
      </c>
      <c r="I309" s="5">
        <v>4.5</v>
      </c>
      <c r="J309" s="4" t="s">
        <v>1117</v>
      </c>
      <c r="K309" s="5">
        <v>0</v>
      </c>
      <c r="L309" s="5">
        <f t="shared" si="36"/>
        <v>64.072499999999991</v>
      </c>
      <c r="M309" s="36">
        <v>33.200000000000003</v>
      </c>
      <c r="N309" s="5">
        <f t="shared" si="37"/>
        <v>2127.2069999999999</v>
      </c>
      <c r="O309" s="5">
        <v>0</v>
      </c>
      <c r="P309" s="5">
        <f t="shared" si="38"/>
        <v>2127.2069999999999</v>
      </c>
      <c r="Q309" s="65" t="s">
        <v>126</v>
      </c>
      <c r="R309" s="4" t="s">
        <v>127</v>
      </c>
      <c r="S309" s="4"/>
    </row>
    <row r="310" spans="1:19" x14ac:dyDescent="0.2">
      <c r="A310" s="151">
        <v>66949</v>
      </c>
      <c r="B310" s="178">
        <f t="shared" si="35"/>
        <v>46237</v>
      </c>
      <c r="C310" s="4" t="s">
        <v>1215</v>
      </c>
      <c r="D310" s="4" t="s">
        <v>1405</v>
      </c>
      <c r="E310" s="148" t="s">
        <v>1091</v>
      </c>
      <c r="F310" s="4" t="s">
        <v>1092</v>
      </c>
      <c r="G310" s="41">
        <v>5.4</v>
      </c>
      <c r="H310" s="41">
        <v>7.5</v>
      </c>
      <c r="I310" s="5">
        <v>5</v>
      </c>
      <c r="J310" s="4" t="s">
        <v>1117</v>
      </c>
      <c r="K310" s="5">
        <v>0</v>
      </c>
      <c r="L310" s="5">
        <f t="shared" si="36"/>
        <v>77.735000000000014</v>
      </c>
      <c r="M310" s="36">
        <v>17.100000000000001</v>
      </c>
      <c r="N310" s="5">
        <f t="shared" si="37"/>
        <v>1329.2685000000004</v>
      </c>
      <c r="O310" s="5">
        <v>0</v>
      </c>
      <c r="P310" s="5">
        <f t="shared" si="38"/>
        <v>1329.2685000000004</v>
      </c>
      <c r="Q310" s="65" t="s">
        <v>126</v>
      </c>
      <c r="R310" s="4" t="s">
        <v>127</v>
      </c>
      <c r="S310" s="4"/>
    </row>
    <row r="311" spans="1:19" x14ac:dyDescent="0.2">
      <c r="A311" s="151">
        <v>66950</v>
      </c>
      <c r="B311" s="178">
        <f t="shared" si="35"/>
        <v>46238</v>
      </c>
      <c r="C311" s="4" t="s">
        <v>1214</v>
      </c>
      <c r="D311" s="4" t="s">
        <v>1405</v>
      </c>
      <c r="E311" s="148" t="s">
        <v>8835</v>
      </c>
      <c r="F311" s="4" t="s">
        <v>131</v>
      </c>
      <c r="G311" s="41">
        <v>3.4</v>
      </c>
      <c r="H311" s="41">
        <v>7.75</v>
      </c>
      <c r="I311" s="5">
        <v>4.5</v>
      </c>
      <c r="J311" s="4" t="s">
        <v>1117</v>
      </c>
      <c r="K311" s="5">
        <v>0</v>
      </c>
      <c r="L311" s="5">
        <f t="shared" si="36"/>
        <v>64.072499999999991</v>
      </c>
      <c r="M311" s="36">
        <v>46.7</v>
      </c>
      <c r="N311" s="5">
        <f t="shared" si="37"/>
        <v>2992.1857499999996</v>
      </c>
      <c r="O311" s="5">
        <v>0</v>
      </c>
      <c r="P311" s="5">
        <f t="shared" si="38"/>
        <v>2992.1857499999996</v>
      </c>
      <c r="Q311" s="65" t="s">
        <v>126</v>
      </c>
      <c r="R311" s="4" t="s">
        <v>127</v>
      </c>
      <c r="S311" s="4"/>
    </row>
    <row r="312" spans="1:19" x14ac:dyDescent="0.2">
      <c r="A312" s="151">
        <v>66950</v>
      </c>
      <c r="B312" s="178">
        <f t="shared" si="35"/>
        <v>46238</v>
      </c>
      <c r="C312" s="4" t="s">
        <v>1215</v>
      </c>
      <c r="D312" s="4" t="s">
        <v>1405</v>
      </c>
      <c r="E312" s="148" t="s">
        <v>8835</v>
      </c>
      <c r="F312" s="4" t="s">
        <v>1092</v>
      </c>
      <c r="G312" s="41">
        <v>5.45</v>
      </c>
      <c r="H312" s="41">
        <v>7.5</v>
      </c>
      <c r="I312" s="5">
        <v>5</v>
      </c>
      <c r="J312" s="4" t="s">
        <v>1117</v>
      </c>
      <c r="K312" s="5">
        <v>0</v>
      </c>
      <c r="L312" s="5">
        <f t="shared" si="36"/>
        <v>78.092500000000001</v>
      </c>
      <c r="M312" s="36">
        <v>24.1</v>
      </c>
      <c r="N312" s="5">
        <f t="shared" si="37"/>
        <v>1882.02925</v>
      </c>
      <c r="O312" s="5">
        <v>0</v>
      </c>
      <c r="P312" s="5">
        <f t="shared" si="38"/>
        <v>1882.02925</v>
      </c>
      <c r="Q312" s="65" t="s">
        <v>126</v>
      </c>
      <c r="R312" s="4" t="s">
        <v>127</v>
      </c>
      <c r="S312" s="4"/>
    </row>
    <row r="313" spans="1:19" x14ac:dyDescent="0.2">
      <c r="A313" s="151">
        <v>66950</v>
      </c>
      <c r="B313" s="178">
        <f t="shared" si="35"/>
        <v>46238</v>
      </c>
      <c r="C313" s="4" t="s">
        <v>1214</v>
      </c>
      <c r="D313" s="4" t="s">
        <v>1405</v>
      </c>
      <c r="E313" s="148" t="s">
        <v>1091</v>
      </c>
      <c r="F313" s="4" t="s">
        <v>131</v>
      </c>
      <c r="G313" s="41">
        <v>3.4</v>
      </c>
      <c r="H313" s="41">
        <v>7.75</v>
      </c>
      <c r="I313" s="5">
        <v>4.5</v>
      </c>
      <c r="J313" s="4" t="s">
        <v>1117</v>
      </c>
      <c r="K313" s="5">
        <v>0</v>
      </c>
      <c r="L313" s="5">
        <f t="shared" si="36"/>
        <v>64.072499999999991</v>
      </c>
      <c r="M313" s="36">
        <v>34</v>
      </c>
      <c r="N313" s="5">
        <f t="shared" si="37"/>
        <v>2178.4649999999997</v>
      </c>
      <c r="O313" s="5">
        <v>0</v>
      </c>
      <c r="P313" s="5">
        <f t="shared" si="38"/>
        <v>2178.4649999999997</v>
      </c>
      <c r="Q313" s="65" t="s">
        <v>126</v>
      </c>
      <c r="R313" s="4" t="s">
        <v>127</v>
      </c>
      <c r="S313" s="4"/>
    </row>
    <row r="314" spans="1:19" x14ac:dyDescent="0.2">
      <c r="A314" s="151">
        <v>66950</v>
      </c>
      <c r="B314" s="178">
        <f t="shared" si="35"/>
        <v>46238</v>
      </c>
      <c r="C314" s="4" t="s">
        <v>1215</v>
      </c>
      <c r="D314" s="4" t="s">
        <v>1405</v>
      </c>
      <c r="E314" s="148" t="s">
        <v>1091</v>
      </c>
      <c r="F314" s="4" t="s">
        <v>1092</v>
      </c>
      <c r="G314" s="41">
        <v>5.4</v>
      </c>
      <c r="H314" s="41">
        <v>7.5</v>
      </c>
      <c r="I314" s="5">
        <v>5</v>
      </c>
      <c r="J314" s="4" t="s">
        <v>1117</v>
      </c>
      <c r="K314" s="5">
        <v>0</v>
      </c>
      <c r="L314" s="5">
        <f t="shared" si="36"/>
        <v>77.735000000000014</v>
      </c>
      <c r="M314" s="36">
        <v>17</v>
      </c>
      <c r="N314" s="5">
        <f t="shared" si="37"/>
        <v>1321.4950000000003</v>
      </c>
      <c r="O314" s="5">
        <v>0</v>
      </c>
      <c r="P314" s="5">
        <f t="shared" si="38"/>
        <v>1321.4950000000003</v>
      </c>
      <c r="Q314" s="65" t="s">
        <v>126</v>
      </c>
      <c r="R314" s="4" t="s">
        <v>127</v>
      </c>
      <c r="S314" s="4"/>
    </row>
    <row r="315" spans="1:19" x14ac:dyDescent="0.2">
      <c r="A315" s="151">
        <v>66951</v>
      </c>
      <c r="B315" s="178">
        <f t="shared" si="35"/>
        <v>46239</v>
      </c>
      <c r="C315" s="4" t="s">
        <v>1214</v>
      </c>
      <c r="D315" s="4" t="s">
        <v>1405</v>
      </c>
      <c r="E315" s="148" t="s">
        <v>8835</v>
      </c>
      <c r="F315" s="4" t="s">
        <v>131</v>
      </c>
      <c r="G315" s="41">
        <v>3.4</v>
      </c>
      <c r="H315" s="41">
        <v>7.75</v>
      </c>
      <c r="I315" s="5">
        <v>4.5</v>
      </c>
      <c r="J315" s="4" t="s">
        <v>1117</v>
      </c>
      <c r="K315" s="5">
        <v>0</v>
      </c>
      <c r="L315" s="5">
        <f t="shared" si="36"/>
        <v>64.072499999999991</v>
      </c>
      <c r="M315" s="36">
        <v>43.6</v>
      </c>
      <c r="N315" s="5">
        <f t="shared" si="37"/>
        <v>2793.5609999999997</v>
      </c>
      <c r="O315" s="5">
        <v>0</v>
      </c>
      <c r="P315" s="5">
        <f t="shared" si="38"/>
        <v>2793.5609999999997</v>
      </c>
      <c r="Q315" s="65" t="s">
        <v>126</v>
      </c>
      <c r="R315" s="4" t="s">
        <v>127</v>
      </c>
      <c r="S315" s="4"/>
    </row>
    <row r="316" spans="1:19" x14ac:dyDescent="0.2">
      <c r="A316" s="151">
        <v>66951</v>
      </c>
      <c r="B316" s="178">
        <f t="shared" si="35"/>
        <v>46239</v>
      </c>
      <c r="C316" s="4" t="s">
        <v>1215</v>
      </c>
      <c r="D316" s="4" t="s">
        <v>1405</v>
      </c>
      <c r="E316" s="148" t="s">
        <v>8835</v>
      </c>
      <c r="F316" s="4" t="s">
        <v>1092</v>
      </c>
      <c r="G316" s="41">
        <v>5.2</v>
      </c>
      <c r="H316" s="41">
        <v>7.5</v>
      </c>
      <c r="I316" s="5">
        <v>5</v>
      </c>
      <c r="J316" s="4" t="s">
        <v>1117</v>
      </c>
      <c r="K316" s="5">
        <v>0</v>
      </c>
      <c r="L316" s="5">
        <f t="shared" si="36"/>
        <v>76.305000000000007</v>
      </c>
      <c r="M316" s="36">
        <v>23.8</v>
      </c>
      <c r="N316" s="5">
        <f t="shared" si="37"/>
        <v>1816.0590000000002</v>
      </c>
      <c r="O316" s="5">
        <v>0</v>
      </c>
      <c r="P316" s="5">
        <f t="shared" si="38"/>
        <v>1816.0590000000002</v>
      </c>
      <c r="Q316" s="65" t="s">
        <v>126</v>
      </c>
      <c r="R316" s="4" t="s">
        <v>127</v>
      </c>
      <c r="S316" s="4"/>
    </row>
    <row r="317" spans="1:19" x14ac:dyDescent="0.2">
      <c r="A317" s="151">
        <v>66951</v>
      </c>
      <c r="B317" s="178">
        <f t="shared" si="35"/>
        <v>46239</v>
      </c>
      <c r="C317" s="4" t="s">
        <v>1214</v>
      </c>
      <c r="D317" s="4" t="s">
        <v>1405</v>
      </c>
      <c r="E317" s="148" t="s">
        <v>1091</v>
      </c>
      <c r="F317" s="4" t="s">
        <v>131</v>
      </c>
      <c r="G317" s="41">
        <v>3.4</v>
      </c>
      <c r="H317" s="41">
        <v>7.75</v>
      </c>
      <c r="I317" s="5">
        <v>4.5</v>
      </c>
      <c r="J317" s="4" t="s">
        <v>1117</v>
      </c>
      <c r="K317" s="5">
        <v>0</v>
      </c>
      <c r="L317" s="5">
        <f t="shared" si="36"/>
        <v>64.072499999999991</v>
      </c>
      <c r="M317" s="36">
        <v>21.5</v>
      </c>
      <c r="N317" s="5">
        <f t="shared" si="37"/>
        <v>1377.5587499999997</v>
      </c>
      <c r="O317" s="5">
        <v>0</v>
      </c>
      <c r="P317" s="5">
        <f t="shared" si="38"/>
        <v>1377.5587499999997</v>
      </c>
      <c r="Q317" s="65" t="s">
        <v>126</v>
      </c>
      <c r="R317" s="4" t="s">
        <v>127</v>
      </c>
      <c r="S317" s="4"/>
    </row>
    <row r="318" spans="1:19" x14ac:dyDescent="0.2">
      <c r="A318" s="151">
        <v>66951</v>
      </c>
      <c r="B318" s="178">
        <f t="shared" si="35"/>
        <v>46239</v>
      </c>
      <c r="C318" s="4" t="s">
        <v>1215</v>
      </c>
      <c r="D318" s="4" t="s">
        <v>1405</v>
      </c>
      <c r="E318" s="148" t="s">
        <v>1091</v>
      </c>
      <c r="F318" s="4" t="s">
        <v>1092</v>
      </c>
      <c r="G318" s="41">
        <v>5.4</v>
      </c>
      <c r="H318" s="41">
        <v>7.5</v>
      </c>
      <c r="I318" s="5">
        <v>5</v>
      </c>
      <c r="J318" s="4" t="s">
        <v>1117</v>
      </c>
      <c r="K318" s="5">
        <v>0</v>
      </c>
      <c r="L318" s="5">
        <f t="shared" si="36"/>
        <v>77.735000000000014</v>
      </c>
      <c r="M318" s="36">
        <v>17.5</v>
      </c>
      <c r="N318" s="5">
        <f t="shared" si="37"/>
        <v>1360.3625000000002</v>
      </c>
      <c r="O318" s="5">
        <v>0</v>
      </c>
      <c r="P318" s="5">
        <f t="shared" si="38"/>
        <v>1360.3625000000002</v>
      </c>
      <c r="Q318" s="65" t="s">
        <v>126</v>
      </c>
      <c r="R318" s="4" t="s">
        <v>127</v>
      </c>
      <c r="S318" s="4"/>
    </row>
    <row r="319" spans="1:19" x14ac:dyDescent="0.2">
      <c r="A319" s="151">
        <v>66952</v>
      </c>
      <c r="B319" s="178">
        <f t="shared" si="35"/>
        <v>46240</v>
      </c>
      <c r="C319" s="4" t="s">
        <v>1214</v>
      </c>
      <c r="D319" s="4" t="s">
        <v>1405</v>
      </c>
      <c r="E319" s="148" t="s">
        <v>8835</v>
      </c>
      <c r="F319" s="4" t="s">
        <v>131</v>
      </c>
      <c r="G319" s="41">
        <v>3.4</v>
      </c>
      <c r="H319" s="41">
        <v>7.75</v>
      </c>
      <c r="I319" s="5">
        <v>4.5</v>
      </c>
      <c r="J319" s="4" t="s">
        <v>1117</v>
      </c>
      <c r="K319" s="5">
        <v>0</v>
      </c>
      <c r="L319" s="5">
        <f t="shared" si="36"/>
        <v>64.072499999999991</v>
      </c>
      <c r="M319" s="36">
        <v>43</v>
      </c>
      <c r="N319" s="5">
        <f t="shared" si="37"/>
        <v>2755.1174999999994</v>
      </c>
      <c r="O319" s="5">
        <v>0</v>
      </c>
      <c r="P319" s="5">
        <f t="shared" si="38"/>
        <v>2755.1174999999994</v>
      </c>
      <c r="Q319" s="65" t="s">
        <v>126</v>
      </c>
      <c r="R319" s="4" t="s">
        <v>127</v>
      </c>
      <c r="S319" s="4"/>
    </row>
    <row r="320" spans="1:19" x14ac:dyDescent="0.2">
      <c r="A320" s="151">
        <v>66952</v>
      </c>
      <c r="B320" s="178">
        <f t="shared" si="35"/>
        <v>46240</v>
      </c>
      <c r="C320" s="4" t="s">
        <v>1215</v>
      </c>
      <c r="D320" s="4" t="s">
        <v>1405</v>
      </c>
      <c r="E320" s="148" t="s">
        <v>8835</v>
      </c>
      <c r="F320" s="4" t="s">
        <v>1092</v>
      </c>
      <c r="G320" s="41">
        <v>5.4</v>
      </c>
      <c r="H320" s="41">
        <v>7.5</v>
      </c>
      <c r="I320" s="5">
        <v>5</v>
      </c>
      <c r="J320" s="4" t="s">
        <v>1117</v>
      </c>
      <c r="K320" s="5">
        <v>0</v>
      </c>
      <c r="L320" s="5">
        <f t="shared" si="36"/>
        <v>77.735000000000014</v>
      </c>
      <c r="M320" s="36">
        <v>24.1</v>
      </c>
      <c r="N320" s="5">
        <f t="shared" si="37"/>
        <v>1873.4135000000003</v>
      </c>
      <c r="O320" s="5">
        <v>0</v>
      </c>
      <c r="P320" s="5">
        <f t="shared" si="38"/>
        <v>1873.4135000000003</v>
      </c>
      <c r="Q320" s="65" t="s">
        <v>126</v>
      </c>
      <c r="R320" s="4" t="s">
        <v>127</v>
      </c>
      <c r="S320" s="4"/>
    </row>
    <row r="321" spans="1:19" x14ac:dyDescent="0.2">
      <c r="A321" s="151">
        <v>66952</v>
      </c>
      <c r="B321" s="178">
        <f t="shared" si="35"/>
        <v>46240</v>
      </c>
      <c r="C321" s="4" t="s">
        <v>1214</v>
      </c>
      <c r="D321" s="4" t="s">
        <v>1405</v>
      </c>
      <c r="E321" s="148" t="s">
        <v>1091</v>
      </c>
      <c r="F321" s="4" t="s">
        <v>131</v>
      </c>
      <c r="G321" s="41">
        <v>3.4</v>
      </c>
      <c r="H321" s="41">
        <v>7.75</v>
      </c>
      <c r="I321" s="5">
        <v>4.5</v>
      </c>
      <c r="J321" s="4" t="s">
        <v>1117</v>
      </c>
      <c r="K321" s="5">
        <v>0</v>
      </c>
      <c r="L321" s="5">
        <f t="shared" si="36"/>
        <v>64.072499999999991</v>
      </c>
      <c r="M321" s="36">
        <v>24.5</v>
      </c>
      <c r="N321" s="5">
        <f t="shared" si="37"/>
        <v>1569.7762499999999</v>
      </c>
      <c r="O321" s="5">
        <v>0</v>
      </c>
      <c r="P321" s="5">
        <f t="shared" si="38"/>
        <v>1569.7762499999999</v>
      </c>
      <c r="Q321" s="65" t="s">
        <v>126</v>
      </c>
      <c r="R321" s="4" t="s">
        <v>127</v>
      </c>
      <c r="S321" s="4"/>
    </row>
    <row r="322" spans="1:19" x14ac:dyDescent="0.2">
      <c r="A322" s="151">
        <v>66952</v>
      </c>
      <c r="B322" s="178">
        <f t="shared" si="35"/>
        <v>46240</v>
      </c>
      <c r="C322" s="4" t="s">
        <v>1215</v>
      </c>
      <c r="D322" s="4" t="s">
        <v>1405</v>
      </c>
      <c r="E322" s="148" t="s">
        <v>1091</v>
      </c>
      <c r="F322" s="4" t="s">
        <v>1092</v>
      </c>
      <c r="G322" s="41">
        <v>5.42</v>
      </c>
      <c r="H322" s="41">
        <v>7.5</v>
      </c>
      <c r="I322" s="5">
        <v>5</v>
      </c>
      <c r="J322" s="4" t="s">
        <v>1117</v>
      </c>
      <c r="K322" s="5">
        <v>0</v>
      </c>
      <c r="L322" s="5">
        <f t="shared" si="36"/>
        <v>77.878</v>
      </c>
      <c r="M322" s="36">
        <v>10</v>
      </c>
      <c r="N322" s="5">
        <f t="shared" si="37"/>
        <v>778.78</v>
      </c>
      <c r="O322" s="5">
        <v>0</v>
      </c>
      <c r="P322" s="5">
        <f t="shared" si="38"/>
        <v>778.78</v>
      </c>
      <c r="Q322" s="65" t="s">
        <v>126</v>
      </c>
      <c r="R322" s="4" t="s">
        <v>127</v>
      </c>
      <c r="S322" s="4"/>
    </row>
    <row r="323" spans="1:19" x14ac:dyDescent="0.2">
      <c r="A323" s="151">
        <v>66953</v>
      </c>
      <c r="B323" s="178">
        <f t="shared" si="35"/>
        <v>46241</v>
      </c>
      <c r="C323" s="4" t="s">
        <v>1214</v>
      </c>
      <c r="D323" s="4" t="s">
        <v>1405</v>
      </c>
      <c r="E323" s="148" t="s">
        <v>8835</v>
      </c>
      <c r="F323" s="4" t="s">
        <v>131</v>
      </c>
      <c r="G323" s="41">
        <v>3.4</v>
      </c>
      <c r="H323" s="41">
        <v>7.75</v>
      </c>
      <c r="I323" s="5">
        <v>4.5</v>
      </c>
      <c r="J323" s="4" t="s">
        <v>1117</v>
      </c>
      <c r="K323" s="5">
        <v>0</v>
      </c>
      <c r="L323" s="5">
        <f t="shared" si="36"/>
        <v>64.072499999999991</v>
      </c>
      <c r="M323" s="36">
        <v>25</v>
      </c>
      <c r="N323" s="5">
        <f t="shared" si="37"/>
        <v>1601.8124999999998</v>
      </c>
      <c r="O323" s="5">
        <v>0</v>
      </c>
      <c r="P323" s="5">
        <f t="shared" si="38"/>
        <v>1601.8124999999998</v>
      </c>
      <c r="Q323" s="65" t="s">
        <v>126</v>
      </c>
      <c r="R323" s="4" t="s">
        <v>127</v>
      </c>
      <c r="S323" s="4"/>
    </row>
    <row r="324" spans="1:19" x14ac:dyDescent="0.2">
      <c r="A324" s="151">
        <v>66953</v>
      </c>
      <c r="B324" s="178">
        <f t="shared" si="35"/>
        <v>46241</v>
      </c>
      <c r="C324" s="4" t="s">
        <v>1215</v>
      </c>
      <c r="D324" s="4" t="s">
        <v>1405</v>
      </c>
      <c r="E324" s="148" t="s">
        <v>8835</v>
      </c>
      <c r="F324" s="4" t="s">
        <v>1092</v>
      </c>
      <c r="G324" s="41">
        <v>5.4</v>
      </c>
      <c r="H324" s="41">
        <v>7.5</v>
      </c>
      <c r="I324" s="5">
        <v>5</v>
      </c>
      <c r="J324" s="4" t="s">
        <v>1117</v>
      </c>
      <c r="K324" s="5">
        <v>0</v>
      </c>
      <c r="L324" s="5">
        <f t="shared" si="36"/>
        <v>77.735000000000014</v>
      </c>
      <c r="M324" s="36">
        <v>10</v>
      </c>
      <c r="N324" s="5">
        <f t="shared" si="37"/>
        <v>777.35000000000014</v>
      </c>
      <c r="O324" s="5">
        <v>0</v>
      </c>
      <c r="P324" s="5">
        <f t="shared" si="38"/>
        <v>777.35000000000014</v>
      </c>
      <c r="Q324" s="65" t="s">
        <v>126</v>
      </c>
      <c r="R324" s="4" t="s">
        <v>127</v>
      </c>
      <c r="S324" s="4"/>
    </row>
    <row r="325" spans="1:19" x14ac:dyDescent="0.2">
      <c r="A325" s="151">
        <v>66953</v>
      </c>
      <c r="B325" s="178">
        <f t="shared" si="35"/>
        <v>46241</v>
      </c>
      <c r="C325" s="4" t="s">
        <v>1214</v>
      </c>
      <c r="D325" s="4" t="s">
        <v>1405</v>
      </c>
      <c r="E325" s="148" t="s">
        <v>1091</v>
      </c>
      <c r="F325" s="4" t="s">
        <v>131</v>
      </c>
      <c r="G325" s="41">
        <v>3.4</v>
      </c>
      <c r="H325" s="41">
        <v>7.75</v>
      </c>
      <c r="I325" s="5">
        <v>4.5</v>
      </c>
      <c r="J325" s="4" t="s">
        <v>1117</v>
      </c>
      <c r="K325" s="5">
        <v>0</v>
      </c>
      <c r="L325" s="5">
        <f t="shared" si="36"/>
        <v>64.072499999999991</v>
      </c>
      <c r="M325" s="36">
        <v>30</v>
      </c>
      <c r="N325" s="5">
        <f t="shared" si="37"/>
        <v>1922.1749999999997</v>
      </c>
      <c r="O325" s="5">
        <v>0</v>
      </c>
      <c r="P325" s="5">
        <f t="shared" si="38"/>
        <v>1922.1749999999997</v>
      </c>
      <c r="Q325" s="65" t="s">
        <v>126</v>
      </c>
      <c r="R325" s="4" t="s">
        <v>127</v>
      </c>
      <c r="S325" s="4"/>
    </row>
    <row r="326" spans="1:19" x14ac:dyDescent="0.2">
      <c r="A326" s="151">
        <v>66953</v>
      </c>
      <c r="B326" s="178">
        <f t="shared" si="35"/>
        <v>46241</v>
      </c>
      <c r="C326" s="4" t="s">
        <v>1215</v>
      </c>
      <c r="D326" s="4" t="s">
        <v>1405</v>
      </c>
      <c r="E326" s="148" t="s">
        <v>1091</v>
      </c>
      <c r="F326" s="4" t="s">
        <v>1092</v>
      </c>
      <c r="G326" s="41">
        <v>5.39</v>
      </c>
      <c r="H326" s="41">
        <v>7.5</v>
      </c>
      <c r="I326" s="5">
        <v>5</v>
      </c>
      <c r="J326" s="4" t="s">
        <v>1117</v>
      </c>
      <c r="K326" s="5">
        <v>0</v>
      </c>
      <c r="L326" s="5">
        <f t="shared" si="36"/>
        <v>77.663499999999999</v>
      </c>
      <c r="M326" s="36">
        <v>16.899999999999999</v>
      </c>
      <c r="N326" s="5">
        <f t="shared" si="37"/>
        <v>1312.5131499999998</v>
      </c>
      <c r="O326" s="5">
        <v>0</v>
      </c>
      <c r="P326" s="5">
        <f t="shared" si="38"/>
        <v>1312.5131499999998</v>
      </c>
      <c r="Q326" s="65" t="s">
        <v>126</v>
      </c>
      <c r="R326" s="4" t="s">
        <v>127</v>
      </c>
      <c r="S326" s="4"/>
    </row>
    <row r="327" spans="1:19" x14ac:dyDescent="0.2">
      <c r="A327" s="151">
        <v>66954</v>
      </c>
      <c r="B327" s="178">
        <f t="shared" si="35"/>
        <v>46242</v>
      </c>
      <c r="C327" s="4" t="s">
        <v>1214</v>
      </c>
      <c r="D327" s="4" t="s">
        <v>1405</v>
      </c>
      <c r="E327" s="148" t="s">
        <v>8835</v>
      </c>
      <c r="F327" s="4" t="s">
        <v>131</v>
      </c>
      <c r="G327" s="41">
        <v>3.4</v>
      </c>
      <c r="H327" s="41">
        <v>7.75</v>
      </c>
      <c r="I327" s="5">
        <v>4.5</v>
      </c>
      <c r="J327" s="4" t="s">
        <v>1117</v>
      </c>
      <c r="K327" s="5">
        <v>0</v>
      </c>
      <c r="L327" s="5">
        <f t="shared" si="36"/>
        <v>64.072499999999991</v>
      </c>
      <c r="M327" s="36">
        <v>40.299999999999997</v>
      </c>
      <c r="N327" s="5">
        <f t="shared" si="37"/>
        <v>2582.1217499999993</v>
      </c>
      <c r="O327" s="5">
        <v>0</v>
      </c>
      <c r="P327" s="5">
        <f t="shared" si="38"/>
        <v>2582.1217499999993</v>
      </c>
      <c r="Q327" s="65" t="s">
        <v>126</v>
      </c>
      <c r="R327" s="4" t="s">
        <v>127</v>
      </c>
      <c r="S327" s="4"/>
    </row>
    <row r="328" spans="1:19" x14ac:dyDescent="0.2">
      <c r="A328" s="151">
        <v>66954</v>
      </c>
      <c r="B328" s="178">
        <f t="shared" si="35"/>
        <v>46242</v>
      </c>
      <c r="C328" s="4" t="s">
        <v>1215</v>
      </c>
      <c r="D328" s="4" t="s">
        <v>1405</v>
      </c>
      <c r="E328" s="148" t="s">
        <v>8835</v>
      </c>
      <c r="F328" s="4" t="s">
        <v>1092</v>
      </c>
      <c r="G328" s="41">
        <v>5.4</v>
      </c>
      <c r="H328" s="41">
        <v>7.5</v>
      </c>
      <c r="I328" s="5">
        <v>5</v>
      </c>
      <c r="J328" s="4" t="s">
        <v>1117</v>
      </c>
      <c r="K328" s="5">
        <v>0</v>
      </c>
      <c r="L328" s="5">
        <f t="shared" si="36"/>
        <v>77.735000000000014</v>
      </c>
      <c r="M328" s="36">
        <v>24.4</v>
      </c>
      <c r="N328" s="5">
        <f t="shared" si="37"/>
        <v>1896.7340000000002</v>
      </c>
      <c r="O328" s="5">
        <v>0</v>
      </c>
      <c r="P328" s="5">
        <f t="shared" si="38"/>
        <v>1896.7340000000002</v>
      </c>
      <c r="Q328" s="65" t="s">
        <v>126</v>
      </c>
      <c r="R328" s="4" t="s">
        <v>127</v>
      </c>
      <c r="S328" s="4"/>
    </row>
    <row r="329" spans="1:19" x14ac:dyDescent="0.2">
      <c r="A329" s="151">
        <v>66954</v>
      </c>
      <c r="B329" s="178">
        <f t="shared" si="35"/>
        <v>46242</v>
      </c>
      <c r="C329" s="4" t="s">
        <v>1214</v>
      </c>
      <c r="D329" s="4" t="s">
        <v>1405</v>
      </c>
      <c r="E329" s="148" t="s">
        <v>1091</v>
      </c>
      <c r="F329" s="4" t="s">
        <v>131</v>
      </c>
      <c r="G329" s="41">
        <v>3.4</v>
      </c>
      <c r="H329" s="41">
        <v>7.75</v>
      </c>
      <c r="I329" s="5">
        <v>4.5</v>
      </c>
      <c r="J329" s="4" t="s">
        <v>1117</v>
      </c>
      <c r="K329" s="5">
        <v>0</v>
      </c>
      <c r="L329" s="5">
        <f t="shared" si="36"/>
        <v>64.072499999999991</v>
      </c>
      <c r="M329" s="36">
        <v>33.1</v>
      </c>
      <c r="N329" s="5">
        <f t="shared" si="37"/>
        <v>2120.7997499999997</v>
      </c>
      <c r="O329" s="5">
        <v>0</v>
      </c>
      <c r="P329" s="5">
        <f t="shared" si="38"/>
        <v>2120.7997499999997</v>
      </c>
      <c r="Q329" s="65" t="s">
        <v>126</v>
      </c>
      <c r="R329" s="4" t="s">
        <v>127</v>
      </c>
      <c r="S329" s="4"/>
    </row>
    <row r="330" spans="1:19" x14ac:dyDescent="0.2">
      <c r="A330" s="151">
        <v>66954</v>
      </c>
      <c r="B330" s="178">
        <f t="shared" si="35"/>
        <v>46242</v>
      </c>
      <c r="C330" s="4" t="s">
        <v>1215</v>
      </c>
      <c r="D330" s="4" t="s">
        <v>1405</v>
      </c>
      <c r="E330" s="148" t="s">
        <v>1091</v>
      </c>
      <c r="F330" s="4" t="s">
        <v>1092</v>
      </c>
      <c r="G330" s="41">
        <v>5.4</v>
      </c>
      <c r="H330" s="41">
        <v>7.5</v>
      </c>
      <c r="I330" s="5">
        <v>5</v>
      </c>
      <c r="J330" s="4" t="s">
        <v>1117</v>
      </c>
      <c r="K330" s="5">
        <v>0</v>
      </c>
      <c r="L330" s="5">
        <f t="shared" si="36"/>
        <v>77.735000000000014</v>
      </c>
      <c r="M330" s="36">
        <v>15.3</v>
      </c>
      <c r="N330" s="5">
        <f t="shared" si="37"/>
        <v>1189.3455000000004</v>
      </c>
      <c r="O330" s="5">
        <v>0</v>
      </c>
      <c r="P330" s="5">
        <f t="shared" si="38"/>
        <v>1189.3455000000004</v>
      </c>
      <c r="Q330" s="65" t="s">
        <v>126</v>
      </c>
      <c r="R330" s="4" t="s">
        <v>127</v>
      </c>
      <c r="S330" s="4"/>
    </row>
    <row r="331" spans="1:19" x14ac:dyDescent="0.2">
      <c r="A331" s="151">
        <v>66955</v>
      </c>
      <c r="B331" s="178">
        <f t="shared" si="35"/>
        <v>46243</v>
      </c>
      <c r="C331" s="4" t="s">
        <v>1214</v>
      </c>
      <c r="D331" s="4" t="s">
        <v>1405</v>
      </c>
      <c r="E331" s="148" t="s">
        <v>8835</v>
      </c>
      <c r="F331" s="4" t="s">
        <v>131</v>
      </c>
      <c r="G331" s="41">
        <v>3.4</v>
      </c>
      <c r="H331" s="41">
        <v>7.75</v>
      </c>
      <c r="I331" s="5">
        <v>4.5</v>
      </c>
      <c r="J331" s="4" t="s">
        <v>1117</v>
      </c>
      <c r="K331" s="5">
        <v>0</v>
      </c>
      <c r="L331" s="5">
        <f t="shared" si="36"/>
        <v>64.072499999999991</v>
      </c>
      <c r="M331" s="36">
        <v>43.7</v>
      </c>
      <c r="N331" s="5">
        <f t="shared" si="37"/>
        <v>2799.9682499999999</v>
      </c>
      <c r="O331" s="5">
        <v>0</v>
      </c>
      <c r="P331" s="5">
        <f t="shared" si="38"/>
        <v>2799.9682499999999</v>
      </c>
      <c r="Q331" s="65" t="s">
        <v>126</v>
      </c>
      <c r="R331" s="4" t="s">
        <v>127</v>
      </c>
      <c r="S331" s="4"/>
    </row>
    <row r="332" spans="1:19" x14ac:dyDescent="0.2">
      <c r="A332" s="151">
        <v>66955</v>
      </c>
      <c r="B332" s="178">
        <f t="shared" si="35"/>
        <v>46243</v>
      </c>
      <c r="C332" s="4" t="s">
        <v>1215</v>
      </c>
      <c r="D332" s="4" t="s">
        <v>1405</v>
      </c>
      <c r="E332" s="148" t="s">
        <v>8835</v>
      </c>
      <c r="F332" s="4" t="s">
        <v>1092</v>
      </c>
      <c r="G332" s="41">
        <v>5.5</v>
      </c>
      <c r="H332" s="41">
        <v>7.3</v>
      </c>
      <c r="I332" s="5">
        <v>5</v>
      </c>
      <c r="J332" s="4" t="s">
        <v>1117</v>
      </c>
      <c r="K332" s="5">
        <v>0</v>
      </c>
      <c r="L332" s="5">
        <f t="shared" si="36"/>
        <v>77.539999999999992</v>
      </c>
      <c r="M332" s="36">
        <v>23.7</v>
      </c>
      <c r="N332" s="5">
        <f t="shared" si="37"/>
        <v>1837.6979999999999</v>
      </c>
      <c r="O332" s="5">
        <v>0</v>
      </c>
      <c r="P332" s="5">
        <f t="shared" si="38"/>
        <v>1837.6979999999999</v>
      </c>
      <c r="Q332" s="65" t="s">
        <v>126</v>
      </c>
      <c r="R332" s="4" t="s">
        <v>127</v>
      </c>
      <c r="S332" s="4"/>
    </row>
    <row r="333" spans="1:19" x14ac:dyDescent="0.2">
      <c r="A333" s="151">
        <v>66955</v>
      </c>
      <c r="B333" s="178">
        <f t="shared" si="35"/>
        <v>46243</v>
      </c>
      <c r="C333" s="4" t="s">
        <v>1214</v>
      </c>
      <c r="D333" s="4" t="s">
        <v>1405</v>
      </c>
      <c r="E333" s="148" t="s">
        <v>1091</v>
      </c>
      <c r="F333" s="4" t="s">
        <v>131</v>
      </c>
      <c r="G333" s="41">
        <v>3.4</v>
      </c>
      <c r="H333" s="41">
        <v>7.75</v>
      </c>
      <c r="I333" s="5">
        <v>4.5</v>
      </c>
      <c r="J333" s="4" t="s">
        <v>1117</v>
      </c>
      <c r="K333" s="5">
        <v>0</v>
      </c>
      <c r="L333" s="5">
        <f t="shared" si="36"/>
        <v>64.072499999999991</v>
      </c>
      <c r="M333" s="36">
        <v>29.4</v>
      </c>
      <c r="N333" s="5">
        <f t="shared" si="37"/>
        <v>1883.7314999999996</v>
      </c>
      <c r="O333" s="5">
        <v>0</v>
      </c>
      <c r="P333" s="5">
        <f t="shared" si="38"/>
        <v>1883.7314999999996</v>
      </c>
      <c r="Q333" s="65" t="s">
        <v>126</v>
      </c>
      <c r="R333" s="4" t="s">
        <v>127</v>
      </c>
      <c r="S333" s="4"/>
    </row>
    <row r="334" spans="1:19" x14ac:dyDescent="0.2">
      <c r="A334" s="151">
        <v>66955</v>
      </c>
      <c r="B334" s="178">
        <f t="shared" si="35"/>
        <v>46243</v>
      </c>
      <c r="C334" s="4" t="s">
        <v>1215</v>
      </c>
      <c r="D334" s="4" t="s">
        <v>1405</v>
      </c>
      <c r="E334" s="148" t="s">
        <v>1091</v>
      </c>
      <c r="F334" s="4" t="s">
        <v>1092</v>
      </c>
      <c r="G334" s="41">
        <v>5.4</v>
      </c>
      <c r="H334" s="41">
        <v>7.45</v>
      </c>
      <c r="I334" s="5">
        <v>5</v>
      </c>
      <c r="J334" s="4" t="s">
        <v>1117</v>
      </c>
      <c r="K334" s="5">
        <v>0</v>
      </c>
      <c r="L334" s="5">
        <f t="shared" si="36"/>
        <v>77.507500000000007</v>
      </c>
      <c r="M334" s="36">
        <v>16.2</v>
      </c>
      <c r="N334" s="5">
        <f t="shared" si="37"/>
        <v>1255.6215</v>
      </c>
      <c r="O334" s="5">
        <v>0</v>
      </c>
      <c r="P334" s="5">
        <f t="shared" si="38"/>
        <v>1255.6215</v>
      </c>
      <c r="Q334" s="65" t="s">
        <v>126</v>
      </c>
      <c r="R334" s="4" t="s">
        <v>127</v>
      </c>
      <c r="S334" s="4"/>
    </row>
    <row r="335" spans="1:19" x14ac:dyDescent="0.2">
      <c r="A335" s="151">
        <v>66956</v>
      </c>
      <c r="B335" s="178">
        <f t="shared" si="35"/>
        <v>46244</v>
      </c>
      <c r="C335" s="4" t="s">
        <v>1214</v>
      </c>
      <c r="D335" s="4" t="s">
        <v>1405</v>
      </c>
      <c r="E335" s="148" t="s">
        <v>8835</v>
      </c>
      <c r="F335" s="4" t="s">
        <v>131</v>
      </c>
      <c r="G335" s="41">
        <v>3.4</v>
      </c>
      <c r="H335" s="41">
        <v>7.75</v>
      </c>
      <c r="I335" s="5">
        <v>4.5</v>
      </c>
      <c r="J335" s="4" t="s">
        <v>1117</v>
      </c>
      <c r="K335" s="5">
        <v>0</v>
      </c>
      <c r="L335" s="5">
        <f t="shared" si="36"/>
        <v>64.072499999999991</v>
      </c>
      <c r="M335" s="36">
        <v>42.7</v>
      </c>
      <c r="N335" s="5">
        <f t="shared" si="37"/>
        <v>2735.8957499999997</v>
      </c>
      <c r="O335" s="5">
        <v>0</v>
      </c>
      <c r="P335" s="5">
        <f t="shared" si="38"/>
        <v>2735.8957499999997</v>
      </c>
      <c r="Q335" s="65" t="s">
        <v>126</v>
      </c>
      <c r="R335" s="4" t="s">
        <v>127</v>
      </c>
      <c r="S335" s="4"/>
    </row>
    <row r="336" spans="1:19" x14ac:dyDescent="0.2">
      <c r="A336" s="151">
        <v>66956</v>
      </c>
      <c r="B336" s="178">
        <f t="shared" si="35"/>
        <v>46244</v>
      </c>
      <c r="C336" s="4" t="s">
        <v>1215</v>
      </c>
      <c r="D336" s="4" t="s">
        <v>1405</v>
      </c>
      <c r="E336" s="148" t="s">
        <v>8835</v>
      </c>
      <c r="F336" s="4" t="s">
        <v>1092</v>
      </c>
      <c r="G336" s="41">
        <v>5.4</v>
      </c>
      <c r="H336" s="41">
        <v>7.5</v>
      </c>
      <c r="I336" s="5">
        <v>5</v>
      </c>
      <c r="J336" s="4" t="s">
        <v>1117</v>
      </c>
      <c r="K336" s="5">
        <v>0</v>
      </c>
      <c r="L336" s="5">
        <f t="shared" si="36"/>
        <v>77.735000000000014</v>
      </c>
      <c r="M336" s="36">
        <v>23.8</v>
      </c>
      <c r="N336" s="5">
        <f t="shared" si="37"/>
        <v>1850.0930000000003</v>
      </c>
      <c r="O336" s="5">
        <v>0</v>
      </c>
      <c r="P336" s="5">
        <f t="shared" si="38"/>
        <v>1850.0930000000003</v>
      </c>
      <c r="Q336" s="65" t="s">
        <v>126</v>
      </c>
      <c r="R336" s="4" t="s">
        <v>127</v>
      </c>
      <c r="S336" s="4"/>
    </row>
    <row r="337" spans="1:19" x14ac:dyDescent="0.2">
      <c r="A337" s="151">
        <v>66956</v>
      </c>
      <c r="B337" s="178">
        <f t="shared" si="35"/>
        <v>46244</v>
      </c>
      <c r="C337" s="4" t="s">
        <v>1214</v>
      </c>
      <c r="D337" s="4" t="s">
        <v>1405</v>
      </c>
      <c r="E337" s="148" t="s">
        <v>1091</v>
      </c>
      <c r="F337" s="4" t="s">
        <v>131</v>
      </c>
      <c r="G337" s="41">
        <v>3.4</v>
      </c>
      <c r="H337" s="41">
        <v>7.75</v>
      </c>
      <c r="I337" s="5">
        <v>4.5</v>
      </c>
      <c r="J337" s="4" t="s">
        <v>1117</v>
      </c>
      <c r="K337" s="5">
        <v>0</v>
      </c>
      <c r="L337" s="5">
        <f t="shared" si="36"/>
        <v>64.072499999999991</v>
      </c>
      <c r="M337" s="36">
        <v>32.200000000000003</v>
      </c>
      <c r="N337" s="5">
        <f t="shared" si="37"/>
        <v>2063.1345000000001</v>
      </c>
      <c r="O337" s="5">
        <v>0</v>
      </c>
      <c r="P337" s="5">
        <f t="shared" si="38"/>
        <v>2063.1345000000001</v>
      </c>
      <c r="Q337" s="65" t="s">
        <v>126</v>
      </c>
      <c r="R337" s="4" t="s">
        <v>127</v>
      </c>
      <c r="S337" s="4"/>
    </row>
    <row r="338" spans="1:19" x14ac:dyDescent="0.2">
      <c r="A338" s="151">
        <v>66956</v>
      </c>
      <c r="B338" s="178">
        <f t="shared" si="35"/>
        <v>46244</v>
      </c>
      <c r="C338" s="4" t="s">
        <v>1215</v>
      </c>
      <c r="D338" s="4" t="s">
        <v>1405</v>
      </c>
      <c r="E338" s="148" t="s">
        <v>1091</v>
      </c>
      <c r="F338" s="4" t="s">
        <v>1092</v>
      </c>
      <c r="G338" s="41">
        <v>5.4</v>
      </c>
      <c r="H338" s="41">
        <v>7.5</v>
      </c>
      <c r="I338" s="5">
        <v>5</v>
      </c>
      <c r="J338" s="4" t="s">
        <v>1117</v>
      </c>
      <c r="K338" s="5">
        <v>0</v>
      </c>
      <c r="L338" s="5">
        <f t="shared" si="36"/>
        <v>77.735000000000014</v>
      </c>
      <c r="M338" s="36">
        <v>13.9</v>
      </c>
      <c r="N338" s="5">
        <f t="shared" si="37"/>
        <v>1080.5165000000002</v>
      </c>
      <c r="O338" s="5">
        <v>0</v>
      </c>
      <c r="P338" s="5">
        <f t="shared" si="38"/>
        <v>1080.5165000000002</v>
      </c>
      <c r="Q338" s="65" t="s">
        <v>126</v>
      </c>
      <c r="R338" s="4" t="s">
        <v>127</v>
      </c>
      <c r="S338" s="4"/>
    </row>
    <row r="339" spans="1:19" x14ac:dyDescent="0.2">
      <c r="A339" s="151">
        <v>66957</v>
      </c>
      <c r="B339" s="178">
        <f t="shared" si="35"/>
        <v>46245</v>
      </c>
      <c r="C339" s="4" t="s">
        <v>1214</v>
      </c>
      <c r="D339" s="4" t="s">
        <v>1405</v>
      </c>
      <c r="E339" s="148" t="s">
        <v>8835</v>
      </c>
      <c r="F339" s="4" t="s">
        <v>131</v>
      </c>
      <c r="G339" s="41">
        <v>3.4</v>
      </c>
      <c r="H339" s="41">
        <v>7.75</v>
      </c>
      <c r="I339" s="5">
        <v>4.5</v>
      </c>
      <c r="J339" s="4" t="s">
        <v>1117</v>
      </c>
      <c r="K339" s="5">
        <v>0</v>
      </c>
      <c r="L339" s="5">
        <f t="shared" si="36"/>
        <v>64.072499999999991</v>
      </c>
      <c r="M339" s="36">
        <v>40.200000000000003</v>
      </c>
      <c r="N339" s="5">
        <f t="shared" si="37"/>
        <v>2575.7145</v>
      </c>
      <c r="O339" s="5">
        <v>0</v>
      </c>
      <c r="P339" s="5">
        <f t="shared" si="38"/>
        <v>2575.7145</v>
      </c>
      <c r="Q339" s="65" t="s">
        <v>126</v>
      </c>
      <c r="R339" s="4" t="s">
        <v>127</v>
      </c>
      <c r="S339" s="4"/>
    </row>
    <row r="340" spans="1:19" x14ac:dyDescent="0.2">
      <c r="A340" s="151">
        <v>66957</v>
      </c>
      <c r="B340" s="178">
        <f t="shared" si="35"/>
        <v>46245</v>
      </c>
      <c r="C340" s="4" t="s">
        <v>1215</v>
      </c>
      <c r="D340" s="4" t="s">
        <v>1405</v>
      </c>
      <c r="E340" s="148" t="s">
        <v>8835</v>
      </c>
      <c r="F340" s="4" t="s">
        <v>1092</v>
      </c>
      <c r="G340" s="41">
        <v>5.4</v>
      </c>
      <c r="H340" s="41">
        <v>7.5</v>
      </c>
      <c r="I340" s="5">
        <v>5</v>
      </c>
      <c r="J340" s="4" t="s">
        <v>1117</v>
      </c>
      <c r="K340" s="5">
        <v>0</v>
      </c>
      <c r="L340" s="5">
        <f t="shared" si="36"/>
        <v>77.735000000000014</v>
      </c>
      <c r="M340" s="36">
        <v>24.4</v>
      </c>
      <c r="N340" s="5">
        <f t="shared" si="37"/>
        <v>1896.7340000000002</v>
      </c>
      <c r="O340" s="5">
        <v>0</v>
      </c>
      <c r="P340" s="5">
        <f t="shared" si="38"/>
        <v>1896.7340000000002</v>
      </c>
      <c r="Q340" s="65" t="s">
        <v>126</v>
      </c>
      <c r="R340" s="4" t="s">
        <v>127</v>
      </c>
      <c r="S340" s="4"/>
    </row>
    <row r="341" spans="1:19" x14ac:dyDescent="0.2">
      <c r="A341" s="151">
        <v>66957</v>
      </c>
      <c r="B341" s="178">
        <f t="shared" si="35"/>
        <v>46245</v>
      </c>
      <c r="C341" s="4" t="s">
        <v>1214</v>
      </c>
      <c r="D341" s="4" t="s">
        <v>1405</v>
      </c>
      <c r="E341" s="148" t="s">
        <v>1091</v>
      </c>
      <c r="F341" s="4" t="s">
        <v>131</v>
      </c>
      <c r="G341" s="41">
        <v>3.4</v>
      </c>
      <c r="H341" s="41">
        <v>7.75</v>
      </c>
      <c r="I341" s="5">
        <v>4.5</v>
      </c>
      <c r="J341" s="4" t="s">
        <v>1117</v>
      </c>
      <c r="K341" s="5">
        <v>0</v>
      </c>
      <c r="L341" s="5">
        <f t="shared" si="36"/>
        <v>64.072499999999991</v>
      </c>
      <c r="M341" s="36">
        <v>32.5</v>
      </c>
      <c r="N341" s="5">
        <f t="shared" si="37"/>
        <v>2082.3562499999998</v>
      </c>
      <c r="O341" s="5">
        <v>0</v>
      </c>
      <c r="P341" s="5">
        <f t="shared" si="38"/>
        <v>2082.3562499999998</v>
      </c>
      <c r="Q341" s="65" t="s">
        <v>126</v>
      </c>
      <c r="R341" s="4" t="s">
        <v>127</v>
      </c>
      <c r="S341" s="4"/>
    </row>
    <row r="342" spans="1:19" x14ac:dyDescent="0.2">
      <c r="A342" s="151">
        <v>66957</v>
      </c>
      <c r="B342" s="178">
        <f t="shared" si="35"/>
        <v>46245</v>
      </c>
      <c r="C342" s="4" t="s">
        <v>1215</v>
      </c>
      <c r="D342" s="4" t="s">
        <v>1405</v>
      </c>
      <c r="E342" s="148" t="s">
        <v>1091</v>
      </c>
      <c r="F342" s="4" t="s">
        <v>1092</v>
      </c>
      <c r="G342" s="41">
        <v>5.3</v>
      </c>
      <c r="H342" s="41">
        <v>7.5</v>
      </c>
      <c r="I342" s="5">
        <v>5</v>
      </c>
      <c r="J342" s="4" t="s">
        <v>1117</v>
      </c>
      <c r="K342" s="5">
        <v>0</v>
      </c>
      <c r="L342" s="5">
        <f t="shared" si="36"/>
        <v>77.02000000000001</v>
      </c>
      <c r="M342" s="36">
        <v>17</v>
      </c>
      <c r="N342" s="5">
        <f t="shared" si="37"/>
        <v>1309.3400000000001</v>
      </c>
      <c r="O342" s="5">
        <v>0</v>
      </c>
      <c r="P342" s="5">
        <f t="shared" si="38"/>
        <v>1309.3400000000001</v>
      </c>
      <c r="Q342" s="65" t="s">
        <v>126</v>
      </c>
      <c r="R342" s="4" t="s">
        <v>127</v>
      </c>
      <c r="S342" s="4"/>
    </row>
    <row r="343" spans="1:19" x14ac:dyDescent="0.2">
      <c r="A343" s="151">
        <v>66958</v>
      </c>
      <c r="B343" s="178">
        <f t="shared" si="35"/>
        <v>46246</v>
      </c>
      <c r="C343" s="4" t="s">
        <v>1214</v>
      </c>
      <c r="D343" s="4" t="s">
        <v>1405</v>
      </c>
      <c r="E343" s="148" t="s">
        <v>8835</v>
      </c>
      <c r="F343" s="4" t="s">
        <v>131</v>
      </c>
      <c r="G343" s="41">
        <v>3.4</v>
      </c>
      <c r="H343" s="41">
        <v>7.75</v>
      </c>
      <c r="I343" s="5">
        <v>4.5</v>
      </c>
      <c r="J343" s="4" t="s">
        <v>1117</v>
      </c>
      <c r="K343" s="5">
        <v>0</v>
      </c>
      <c r="L343" s="5">
        <f t="shared" si="36"/>
        <v>64.072499999999991</v>
      </c>
      <c r="M343" s="36">
        <v>40.4</v>
      </c>
      <c r="N343" s="5">
        <f t="shared" si="37"/>
        <v>2588.5289999999995</v>
      </c>
      <c r="O343" s="5">
        <v>0</v>
      </c>
      <c r="P343" s="5">
        <f t="shared" si="38"/>
        <v>2588.5289999999995</v>
      </c>
      <c r="Q343" s="65" t="s">
        <v>126</v>
      </c>
      <c r="R343" s="4" t="s">
        <v>127</v>
      </c>
      <c r="S343" s="4"/>
    </row>
    <row r="344" spans="1:19" x14ac:dyDescent="0.2">
      <c r="A344" s="151">
        <v>66958</v>
      </c>
      <c r="B344" s="178">
        <f t="shared" si="35"/>
        <v>46246</v>
      </c>
      <c r="C344" s="4" t="s">
        <v>1215</v>
      </c>
      <c r="D344" s="4" t="s">
        <v>1405</v>
      </c>
      <c r="E344" s="148" t="s">
        <v>8835</v>
      </c>
      <c r="F344" s="4" t="s">
        <v>1092</v>
      </c>
      <c r="G344" s="41">
        <v>5.4</v>
      </c>
      <c r="H344" s="41">
        <v>7.5</v>
      </c>
      <c r="I344" s="5">
        <v>5</v>
      </c>
      <c r="J344" s="4" t="s">
        <v>1117</v>
      </c>
      <c r="K344" s="5">
        <v>0</v>
      </c>
      <c r="L344" s="5">
        <f t="shared" si="36"/>
        <v>77.735000000000014</v>
      </c>
      <c r="M344" s="36">
        <v>20.6</v>
      </c>
      <c r="N344" s="5">
        <f t="shared" si="37"/>
        <v>1601.3410000000003</v>
      </c>
      <c r="O344" s="5">
        <v>0</v>
      </c>
      <c r="P344" s="5">
        <f t="shared" si="38"/>
        <v>1601.3410000000003</v>
      </c>
      <c r="Q344" s="65" t="s">
        <v>126</v>
      </c>
      <c r="R344" s="4" t="s">
        <v>127</v>
      </c>
      <c r="S344" s="4"/>
    </row>
    <row r="345" spans="1:19" x14ac:dyDescent="0.2">
      <c r="A345" s="151">
        <v>66958</v>
      </c>
      <c r="B345" s="178">
        <f t="shared" si="35"/>
        <v>46246</v>
      </c>
      <c r="C345" s="4" t="s">
        <v>1214</v>
      </c>
      <c r="D345" s="4" t="s">
        <v>1405</v>
      </c>
      <c r="E345" s="148" t="s">
        <v>1091</v>
      </c>
      <c r="F345" s="4" t="s">
        <v>131</v>
      </c>
      <c r="G345" s="41">
        <v>3.4</v>
      </c>
      <c r="H345" s="41">
        <v>7.75</v>
      </c>
      <c r="I345" s="5">
        <v>4.5</v>
      </c>
      <c r="J345" s="4" t="s">
        <v>1117</v>
      </c>
      <c r="K345" s="5">
        <v>0</v>
      </c>
      <c r="L345" s="5">
        <f t="shared" si="36"/>
        <v>64.072499999999991</v>
      </c>
      <c r="M345" s="36">
        <v>33.200000000000003</v>
      </c>
      <c r="N345" s="5">
        <f t="shared" si="37"/>
        <v>2127.2069999999999</v>
      </c>
      <c r="O345" s="5">
        <v>0</v>
      </c>
      <c r="P345" s="5">
        <f t="shared" si="38"/>
        <v>2127.2069999999999</v>
      </c>
      <c r="Q345" s="65" t="s">
        <v>126</v>
      </c>
      <c r="R345" s="4" t="s">
        <v>127</v>
      </c>
      <c r="S345" s="4"/>
    </row>
    <row r="346" spans="1:19" x14ac:dyDescent="0.2">
      <c r="A346" s="151">
        <v>66958</v>
      </c>
      <c r="B346" s="178">
        <f t="shared" si="35"/>
        <v>46246</v>
      </c>
      <c r="C346" s="4" t="s">
        <v>1215</v>
      </c>
      <c r="D346" s="4" t="s">
        <v>1405</v>
      </c>
      <c r="E346" s="148" t="s">
        <v>1091</v>
      </c>
      <c r="F346" s="4" t="s">
        <v>1092</v>
      </c>
      <c r="G346" s="41">
        <v>5.45</v>
      </c>
      <c r="H346" s="41">
        <v>7.5</v>
      </c>
      <c r="I346" s="5">
        <v>5</v>
      </c>
      <c r="J346" s="4" t="s">
        <v>1117</v>
      </c>
      <c r="K346" s="5">
        <v>0</v>
      </c>
      <c r="L346" s="5">
        <f t="shared" si="36"/>
        <v>78.092500000000001</v>
      </c>
      <c r="M346" s="36">
        <v>17.399999999999999</v>
      </c>
      <c r="N346" s="5">
        <f t="shared" si="37"/>
        <v>1358.8094999999998</v>
      </c>
      <c r="O346" s="5">
        <v>0</v>
      </c>
      <c r="P346" s="5">
        <f t="shared" si="38"/>
        <v>1358.8094999999998</v>
      </c>
      <c r="Q346" s="65" t="s">
        <v>126</v>
      </c>
      <c r="R346" s="4" t="s">
        <v>127</v>
      </c>
      <c r="S346" s="4"/>
    </row>
    <row r="347" spans="1:19" x14ac:dyDescent="0.2">
      <c r="A347" s="151">
        <v>66959</v>
      </c>
      <c r="B347" s="178">
        <f t="shared" si="35"/>
        <v>46247</v>
      </c>
      <c r="C347" s="4" t="s">
        <v>1214</v>
      </c>
      <c r="D347" s="4" t="s">
        <v>1405</v>
      </c>
      <c r="E347" s="148" t="s">
        <v>8835</v>
      </c>
      <c r="F347" s="4" t="s">
        <v>131</v>
      </c>
      <c r="G347" s="41">
        <v>3.4</v>
      </c>
      <c r="H347" s="41">
        <v>7.75</v>
      </c>
      <c r="I347" s="5">
        <v>4.5</v>
      </c>
      <c r="J347" s="4" t="s">
        <v>1117</v>
      </c>
      <c r="K347" s="5">
        <v>0</v>
      </c>
      <c r="L347" s="5">
        <f t="shared" si="36"/>
        <v>64.072499999999991</v>
      </c>
      <c r="M347" s="36">
        <v>38.799999999999997</v>
      </c>
      <c r="N347" s="5">
        <f t="shared" si="37"/>
        <v>2486.0129999999995</v>
      </c>
      <c r="O347" s="5">
        <v>0</v>
      </c>
      <c r="P347" s="5">
        <f t="shared" si="38"/>
        <v>2486.0129999999995</v>
      </c>
      <c r="Q347" s="65" t="s">
        <v>126</v>
      </c>
      <c r="R347" s="4" t="s">
        <v>127</v>
      </c>
      <c r="S347" s="4"/>
    </row>
    <row r="348" spans="1:19" x14ac:dyDescent="0.2">
      <c r="A348" s="151">
        <v>66959</v>
      </c>
      <c r="B348" s="178">
        <f t="shared" si="35"/>
        <v>46247</v>
      </c>
      <c r="C348" s="4" t="s">
        <v>1215</v>
      </c>
      <c r="D348" s="4" t="s">
        <v>1405</v>
      </c>
      <c r="E348" s="148" t="s">
        <v>8835</v>
      </c>
      <c r="F348" s="4" t="s">
        <v>1092</v>
      </c>
      <c r="G348" s="41">
        <v>5.4</v>
      </c>
      <c r="H348" s="41">
        <v>7.5</v>
      </c>
      <c r="I348" s="5">
        <v>5</v>
      </c>
      <c r="J348" s="4" t="s">
        <v>1117</v>
      </c>
      <c r="K348" s="5">
        <v>0</v>
      </c>
      <c r="L348" s="5">
        <f t="shared" si="36"/>
        <v>77.735000000000014</v>
      </c>
      <c r="M348" s="36">
        <v>23.3</v>
      </c>
      <c r="N348" s="5">
        <f t="shared" si="37"/>
        <v>1811.2255000000005</v>
      </c>
      <c r="O348" s="5">
        <v>0</v>
      </c>
      <c r="P348" s="5">
        <f t="shared" si="38"/>
        <v>1811.2255000000005</v>
      </c>
      <c r="Q348" s="65" t="s">
        <v>126</v>
      </c>
      <c r="R348" s="4" t="s">
        <v>127</v>
      </c>
      <c r="S348" s="4"/>
    </row>
    <row r="349" spans="1:19" x14ac:dyDescent="0.2">
      <c r="A349" s="151">
        <v>66959</v>
      </c>
      <c r="B349" s="178">
        <f t="shared" si="35"/>
        <v>46247</v>
      </c>
      <c r="C349" s="4" t="s">
        <v>1214</v>
      </c>
      <c r="D349" s="4" t="s">
        <v>1405</v>
      </c>
      <c r="E349" s="148" t="s">
        <v>1091</v>
      </c>
      <c r="F349" s="4" t="s">
        <v>131</v>
      </c>
      <c r="G349" s="41">
        <v>3.4</v>
      </c>
      <c r="H349" s="41">
        <v>7.75</v>
      </c>
      <c r="I349" s="5">
        <v>4.5</v>
      </c>
      <c r="J349" s="4" t="s">
        <v>1117</v>
      </c>
      <c r="K349" s="5">
        <v>0</v>
      </c>
      <c r="L349" s="5">
        <f t="shared" si="36"/>
        <v>64.072499999999991</v>
      </c>
      <c r="M349" s="36">
        <v>27.9</v>
      </c>
      <c r="N349" s="5">
        <f t="shared" si="37"/>
        <v>1787.6227499999995</v>
      </c>
      <c r="O349" s="5">
        <v>0</v>
      </c>
      <c r="P349" s="5">
        <f t="shared" si="38"/>
        <v>1787.6227499999995</v>
      </c>
      <c r="Q349" s="65" t="s">
        <v>126</v>
      </c>
      <c r="R349" s="4" t="s">
        <v>127</v>
      </c>
      <c r="S349" s="4"/>
    </row>
    <row r="350" spans="1:19" x14ac:dyDescent="0.2">
      <c r="A350" s="151">
        <v>66959</v>
      </c>
      <c r="B350" s="178">
        <f t="shared" si="35"/>
        <v>46247</v>
      </c>
      <c r="C350" s="4" t="s">
        <v>1215</v>
      </c>
      <c r="D350" s="4" t="s">
        <v>1405</v>
      </c>
      <c r="E350" s="148" t="s">
        <v>1091</v>
      </c>
      <c r="F350" s="4" t="s">
        <v>1092</v>
      </c>
      <c r="G350" s="41">
        <v>5.4</v>
      </c>
      <c r="H350" s="41">
        <v>7.5</v>
      </c>
      <c r="I350" s="5">
        <v>5</v>
      </c>
      <c r="J350" s="4" t="s">
        <v>1117</v>
      </c>
      <c r="K350" s="5">
        <v>0</v>
      </c>
      <c r="L350" s="5">
        <f t="shared" si="36"/>
        <v>77.735000000000014</v>
      </c>
      <c r="M350" s="36">
        <v>13.3</v>
      </c>
      <c r="N350" s="5">
        <f t="shared" si="37"/>
        <v>1033.8755000000003</v>
      </c>
      <c r="O350" s="5">
        <v>0</v>
      </c>
      <c r="P350" s="5">
        <f t="shared" si="38"/>
        <v>1033.8755000000003</v>
      </c>
      <c r="Q350" s="65" t="s">
        <v>126</v>
      </c>
      <c r="R350" s="4" t="s">
        <v>127</v>
      </c>
      <c r="S350" s="4"/>
    </row>
    <row r="351" spans="1:19" x14ac:dyDescent="0.2">
      <c r="A351" s="151">
        <v>66960</v>
      </c>
      <c r="B351" s="178">
        <f t="shared" si="35"/>
        <v>46248</v>
      </c>
      <c r="C351" s="4" t="s">
        <v>1214</v>
      </c>
      <c r="D351" s="4" t="s">
        <v>1405</v>
      </c>
      <c r="E351" s="148" t="s">
        <v>8835</v>
      </c>
      <c r="F351" s="4" t="s">
        <v>131</v>
      </c>
      <c r="G351" s="41">
        <v>3.4</v>
      </c>
      <c r="H351" s="41">
        <v>7.75</v>
      </c>
      <c r="I351" s="5">
        <v>4.5</v>
      </c>
      <c r="J351" s="4" t="s">
        <v>1117</v>
      </c>
      <c r="K351" s="5">
        <v>0</v>
      </c>
      <c r="L351" s="5">
        <f t="shared" si="36"/>
        <v>64.072499999999991</v>
      </c>
      <c r="M351" s="36">
        <v>40.799999999999997</v>
      </c>
      <c r="N351" s="5">
        <f t="shared" si="37"/>
        <v>2614.1579999999994</v>
      </c>
      <c r="O351" s="5">
        <v>0</v>
      </c>
      <c r="P351" s="5">
        <f t="shared" si="38"/>
        <v>2614.1579999999994</v>
      </c>
      <c r="Q351" s="65" t="s">
        <v>126</v>
      </c>
      <c r="R351" s="4" t="s">
        <v>127</v>
      </c>
      <c r="S351" s="4"/>
    </row>
    <row r="352" spans="1:19" x14ac:dyDescent="0.2">
      <c r="A352" s="151">
        <v>66960</v>
      </c>
      <c r="B352" s="178">
        <f t="shared" si="35"/>
        <v>46248</v>
      </c>
      <c r="C352" s="4" t="s">
        <v>1215</v>
      </c>
      <c r="D352" s="4" t="s">
        <v>1405</v>
      </c>
      <c r="E352" s="148" t="s">
        <v>8835</v>
      </c>
      <c r="F352" s="4" t="s">
        <v>1092</v>
      </c>
      <c r="G352" s="41">
        <v>5.4</v>
      </c>
      <c r="H352" s="41">
        <v>7.5</v>
      </c>
      <c r="I352" s="5">
        <v>5</v>
      </c>
      <c r="J352" s="4" t="s">
        <v>1117</v>
      </c>
      <c r="K352" s="5">
        <v>0</v>
      </c>
      <c r="L352" s="5">
        <f t="shared" si="36"/>
        <v>77.735000000000014</v>
      </c>
      <c r="M352" s="36">
        <v>24.5</v>
      </c>
      <c r="N352" s="5">
        <f t="shared" si="37"/>
        <v>1904.5075000000004</v>
      </c>
      <c r="O352" s="5">
        <v>0</v>
      </c>
      <c r="P352" s="5">
        <f t="shared" si="38"/>
        <v>1904.5075000000004</v>
      </c>
      <c r="Q352" s="65" t="s">
        <v>126</v>
      </c>
      <c r="R352" s="4" t="s">
        <v>127</v>
      </c>
      <c r="S352" s="4"/>
    </row>
    <row r="353" spans="1:19" x14ac:dyDescent="0.2">
      <c r="A353" s="151">
        <v>66960</v>
      </c>
      <c r="B353" s="178">
        <f t="shared" si="35"/>
        <v>46248</v>
      </c>
      <c r="C353" s="4" t="s">
        <v>1214</v>
      </c>
      <c r="D353" s="4" t="s">
        <v>1405</v>
      </c>
      <c r="E353" s="148" t="s">
        <v>1091</v>
      </c>
      <c r="F353" s="4" t="s">
        <v>131</v>
      </c>
      <c r="G353" s="41">
        <v>3.4</v>
      </c>
      <c r="H353" s="41">
        <v>7.75</v>
      </c>
      <c r="I353" s="5">
        <v>4.5</v>
      </c>
      <c r="J353" s="4" t="s">
        <v>1117</v>
      </c>
      <c r="K353" s="5">
        <v>0</v>
      </c>
      <c r="L353" s="5">
        <f t="shared" si="36"/>
        <v>64.072499999999991</v>
      </c>
      <c r="M353" s="36">
        <v>29.9</v>
      </c>
      <c r="N353" s="5">
        <f t="shared" si="37"/>
        <v>1915.7677499999995</v>
      </c>
      <c r="O353" s="5">
        <v>0</v>
      </c>
      <c r="P353" s="5">
        <f t="shared" si="38"/>
        <v>1915.7677499999995</v>
      </c>
      <c r="Q353" s="65" t="s">
        <v>126</v>
      </c>
      <c r="R353" s="4" t="s">
        <v>127</v>
      </c>
      <c r="S353" s="4"/>
    </row>
    <row r="354" spans="1:19" x14ac:dyDescent="0.2">
      <c r="A354" s="151">
        <v>66960</v>
      </c>
      <c r="B354" s="178">
        <f t="shared" si="35"/>
        <v>46248</v>
      </c>
      <c r="C354" s="4" t="s">
        <v>1215</v>
      </c>
      <c r="D354" s="4" t="s">
        <v>1405</v>
      </c>
      <c r="E354" s="148" t="s">
        <v>1091</v>
      </c>
      <c r="F354" s="4" t="s">
        <v>1092</v>
      </c>
      <c r="G354" s="41">
        <v>5.4</v>
      </c>
      <c r="H354" s="41">
        <v>7.5</v>
      </c>
      <c r="I354" s="5">
        <v>5</v>
      </c>
      <c r="J354" s="4" t="s">
        <v>1117</v>
      </c>
      <c r="K354" s="5">
        <v>0</v>
      </c>
      <c r="L354" s="5">
        <f t="shared" si="36"/>
        <v>77.735000000000014</v>
      </c>
      <c r="M354" s="36">
        <v>17.100000000000001</v>
      </c>
      <c r="N354" s="5">
        <f t="shared" si="37"/>
        <v>1329.2685000000004</v>
      </c>
      <c r="O354" s="5">
        <v>0</v>
      </c>
      <c r="P354" s="5">
        <f t="shared" si="38"/>
        <v>1329.2685000000004</v>
      </c>
      <c r="Q354" s="65" t="s">
        <v>126</v>
      </c>
      <c r="R354" s="4" t="s">
        <v>127</v>
      </c>
      <c r="S354" s="4"/>
    </row>
    <row r="355" spans="1:19" x14ac:dyDescent="0.2">
      <c r="A355" s="151">
        <v>66961</v>
      </c>
      <c r="B355" s="178">
        <f t="shared" si="35"/>
        <v>46249</v>
      </c>
      <c r="C355" s="4" t="s">
        <v>1214</v>
      </c>
      <c r="D355" s="4" t="s">
        <v>1405</v>
      </c>
      <c r="E355" s="148" t="s">
        <v>8835</v>
      </c>
      <c r="F355" s="4" t="s">
        <v>131</v>
      </c>
      <c r="G355" s="41">
        <v>3.4</v>
      </c>
      <c r="H355" s="41">
        <v>7.75</v>
      </c>
      <c r="I355" s="5">
        <v>4.5</v>
      </c>
      <c r="J355" s="4" t="s">
        <v>1117</v>
      </c>
      <c r="K355" s="5">
        <v>0</v>
      </c>
      <c r="L355" s="5">
        <f t="shared" si="36"/>
        <v>64.072499999999991</v>
      </c>
      <c r="M355" s="36">
        <v>39.799999999999997</v>
      </c>
      <c r="N355" s="5">
        <f t="shared" si="37"/>
        <v>2550.0854999999992</v>
      </c>
      <c r="O355" s="5">
        <v>0</v>
      </c>
      <c r="P355" s="5">
        <f t="shared" si="38"/>
        <v>2550.0854999999992</v>
      </c>
      <c r="Q355" s="65" t="s">
        <v>126</v>
      </c>
      <c r="R355" s="4" t="s">
        <v>127</v>
      </c>
      <c r="S355" s="4"/>
    </row>
    <row r="356" spans="1:19" x14ac:dyDescent="0.2">
      <c r="A356" s="151">
        <v>66961</v>
      </c>
      <c r="B356" s="178">
        <f t="shared" si="35"/>
        <v>46249</v>
      </c>
      <c r="C356" s="4" t="s">
        <v>1215</v>
      </c>
      <c r="D356" s="4" t="s">
        <v>1405</v>
      </c>
      <c r="E356" s="148" t="s">
        <v>8835</v>
      </c>
      <c r="F356" s="4" t="s">
        <v>1092</v>
      </c>
      <c r="G356" s="41">
        <v>5.4</v>
      </c>
      <c r="H356" s="41">
        <v>7.5</v>
      </c>
      <c r="I356" s="5">
        <v>5</v>
      </c>
      <c r="J356" s="4" t="s">
        <v>1117</v>
      </c>
      <c r="K356" s="5">
        <v>0</v>
      </c>
      <c r="L356" s="5">
        <f t="shared" si="36"/>
        <v>77.735000000000014</v>
      </c>
      <c r="M356" s="36">
        <v>24</v>
      </c>
      <c r="N356" s="5">
        <f t="shared" si="37"/>
        <v>1865.6400000000003</v>
      </c>
      <c r="O356" s="5">
        <v>0</v>
      </c>
      <c r="P356" s="5">
        <f t="shared" si="38"/>
        <v>1865.6400000000003</v>
      </c>
      <c r="Q356" s="65" t="s">
        <v>126</v>
      </c>
      <c r="R356" s="4" t="s">
        <v>127</v>
      </c>
      <c r="S356" s="4"/>
    </row>
    <row r="357" spans="1:19" x14ac:dyDescent="0.2">
      <c r="A357" s="151">
        <v>66961</v>
      </c>
      <c r="B357" s="178">
        <f t="shared" si="35"/>
        <v>46249</v>
      </c>
      <c r="C357" s="4" t="s">
        <v>1214</v>
      </c>
      <c r="D357" s="4" t="s">
        <v>1405</v>
      </c>
      <c r="E357" s="148" t="s">
        <v>1091</v>
      </c>
      <c r="F357" s="4" t="s">
        <v>131</v>
      </c>
      <c r="G357" s="41">
        <v>3.4</v>
      </c>
      <c r="H357" s="41">
        <v>7.75</v>
      </c>
      <c r="I357" s="5">
        <v>4.5</v>
      </c>
      <c r="J357" s="4" t="s">
        <v>1117</v>
      </c>
      <c r="K357" s="5">
        <v>0</v>
      </c>
      <c r="L357" s="5">
        <f t="shared" si="36"/>
        <v>64.072499999999991</v>
      </c>
      <c r="M357" s="36">
        <v>29.8</v>
      </c>
      <c r="N357" s="5">
        <f t="shared" si="37"/>
        <v>1909.3604999999998</v>
      </c>
      <c r="O357" s="5">
        <v>0</v>
      </c>
      <c r="P357" s="5">
        <f t="shared" si="38"/>
        <v>1909.3604999999998</v>
      </c>
      <c r="Q357" s="65" t="s">
        <v>126</v>
      </c>
      <c r="R357" s="4" t="s">
        <v>127</v>
      </c>
      <c r="S357" s="4"/>
    </row>
    <row r="358" spans="1:19" x14ac:dyDescent="0.2">
      <c r="A358" s="151">
        <v>66961</v>
      </c>
      <c r="B358" s="178">
        <f t="shared" si="35"/>
        <v>46249</v>
      </c>
      <c r="C358" s="4" t="s">
        <v>1215</v>
      </c>
      <c r="D358" s="4" t="s">
        <v>1405</v>
      </c>
      <c r="E358" s="148" t="s">
        <v>1091</v>
      </c>
      <c r="F358" s="4" t="s">
        <v>1092</v>
      </c>
      <c r="G358" s="41">
        <v>5.39</v>
      </c>
      <c r="H358" s="41">
        <v>7.5</v>
      </c>
      <c r="I358" s="5">
        <v>5</v>
      </c>
      <c r="J358" s="4" t="s">
        <v>1117</v>
      </c>
      <c r="K358" s="5">
        <v>0</v>
      </c>
      <c r="L358" s="5">
        <f t="shared" si="36"/>
        <v>77.663499999999999</v>
      </c>
      <c r="M358" s="36">
        <v>16.100000000000001</v>
      </c>
      <c r="N358" s="5">
        <f t="shared" si="37"/>
        <v>1250.3823500000001</v>
      </c>
      <c r="O358" s="5">
        <v>0</v>
      </c>
      <c r="P358" s="5">
        <f t="shared" si="38"/>
        <v>1250.3823500000001</v>
      </c>
      <c r="Q358" s="65" t="s">
        <v>126</v>
      </c>
      <c r="R358" s="4" t="s">
        <v>127</v>
      </c>
      <c r="S358" s="4"/>
    </row>
    <row r="359" spans="1:19" x14ac:dyDescent="0.2">
      <c r="A359" s="100" t="s">
        <v>59</v>
      </c>
      <c r="B359" s="178">
        <f t="shared" si="35"/>
        <v>46250</v>
      </c>
      <c r="C359" s="4" t="s">
        <v>1214</v>
      </c>
      <c r="D359" s="4" t="s">
        <v>1405</v>
      </c>
      <c r="E359" s="148" t="s">
        <v>8835</v>
      </c>
      <c r="F359" s="4" t="s">
        <v>131</v>
      </c>
      <c r="G359" s="41">
        <v>3.45</v>
      </c>
      <c r="H359" s="41">
        <v>7.6</v>
      </c>
      <c r="I359" s="5">
        <v>4.5</v>
      </c>
      <c r="J359" s="4" t="s">
        <v>1117</v>
      </c>
      <c r="K359" s="5">
        <v>0</v>
      </c>
      <c r="L359" s="5">
        <f t="shared" si="36"/>
        <v>63.747500000000002</v>
      </c>
      <c r="M359" s="36">
        <v>40.4</v>
      </c>
      <c r="N359" s="5">
        <f t="shared" si="37"/>
        <v>2575.3989999999999</v>
      </c>
      <c r="O359" s="5">
        <v>0</v>
      </c>
      <c r="P359" s="5">
        <f t="shared" si="38"/>
        <v>2575.3989999999999</v>
      </c>
      <c r="Q359" s="65" t="s">
        <v>126</v>
      </c>
      <c r="R359" s="4" t="s">
        <v>127</v>
      </c>
      <c r="S359" s="4"/>
    </row>
    <row r="360" spans="1:19" x14ac:dyDescent="0.2">
      <c r="A360" s="100" t="s">
        <v>59</v>
      </c>
      <c r="B360" s="178">
        <f t="shared" si="35"/>
        <v>46250</v>
      </c>
      <c r="C360" s="4" t="s">
        <v>1215</v>
      </c>
      <c r="D360" s="4" t="s">
        <v>1405</v>
      </c>
      <c r="E360" s="148" t="s">
        <v>8835</v>
      </c>
      <c r="F360" s="4" t="s">
        <v>1092</v>
      </c>
      <c r="G360" s="41">
        <v>5.4</v>
      </c>
      <c r="H360" s="41">
        <v>7.5</v>
      </c>
      <c r="I360" s="5">
        <v>5</v>
      </c>
      <c r="J360" s="4" t="s">
        <v>1117</v>
      </c>
      <c r="K360" s="5">
        <v>0</v>
      </c>
      <c r="L360" s="5">
        <f t="shared" si="36"/>
        <v>77.735000000000014</v>
      </c>
      <c r="M360" s="36">
        <v>27</v>
      </c>
      <c r="N360" s="5">
        <f t="shared" si="37"/>
        <v>2098.8450000000003</v>
      </c>
      <c r="O360" s="5">
        <v>0</v>
      </c>
      <c r="P360" s="5">
        <f t="shared" si="38"/>
        <v>2098.8450000000003</v>
      </c>
      <c r="Q360" s="65" t="s">
        <v>126</v>
      </c>
      <c r="R360" s="4" t="s">
        <v>127</v>
      </c>
      <c r="S360" s="4"/>
    </row>
    <row r="361" spans="1:19" x14ac:dyDescent="0.2">
      <c r="A361" s="100" t="s">
        <v>59</v>
      </c>
      <c r="B361" s="178">
        <f t="shared" si="35"/>
        <v>46250</v>
      </c>
      <c r="C361" s="4" t="s">
        <v>1214</v>
      </c>
      <c r="D361" s="4" t="s">
        <v>1405</v>
      </c>
      <c r="E361" s="148" t="s">
        <v>1091</v>
      </c>
      <c r="F361" s="4" t="s">
        <v>131</v>
      </c>
      <c r="G361" s="41">
        <v>3.35</v>
      </c>
      <c r="H361" s="41">
        <v>7.55</v>
      </c>
      <c r="I361" s="5">
        <v>4.5</v>
      </c>
      <c r="J361" s="4" t="s">
        <v>1117</v>
      </c>
      <c r="K361" s="5">
        <v>0</v>
      </c>
      <c r="L361" s="5">
        <f t="shared" si="36"/>
        <v>62.805</v>
      </c>
      <c r="M361" s="36">
        <v>31.5</v>
      </c>
      <c r="N361" s="5">
        <f t="shared" si="37"/>
        <v>1978.3575000000001</v>
      </c>
      <c r="O361" s="5">
        <v>0</v>
      </c>
      <c r="P361" s="5">
        <f t="shared" si="38"/>
        <v>1978.3575000000001</v>
      </c>
      <c r="Q361" s="65" t="s">
        <v>126</v>
      </c>
      <c r="R361" s="4" t="s">
        <v>127</v>
      </c>
      <c r="S361" s="4"/>
    </row>
    <row r="362" spans="1:19" x14ac:dyDescent="0.2">
      <c r="A362" s="100" t="s">
        <v>59</v>
      </c>
      <c r="B362" s="178">
        <f t="shared" si="35"/>
        <v>46250</v>
      </c>
      <c r="C362" s="4" t="s">
        <v>1215</v>
      </c>
      <c r="D362" s="4" t="s">
        <v>1405</v>
      </c>
      <c r="E362" s="148" t="s">
        <v>1091</v>
      </c>
      <c r="F362" s="4" t="s">
        <v>1092</v>
      </c>
      <c r="G362" s="41">
        <v>5.4</v>
      </c>
      <c r="H362" s="41">
        <v>7.5</v>
      </c>
      <c r="I362" s="5">
        <v>5</v>
      </c>
      <c r="J362" s="4" t="s">
        <v>1117</v>
      </c>
      <c r="K362" s="5">
        <v>0</v>
      </c>
      <c r="L362" s="5">
        <f t="shared" si="36"/>
        <v>77.735000000000014</v>
      </c>
      <c r="M362" s="36">
        <v>14.5</v>
      </c>
      <c r="N362" s="5">
        <f t="shared" si="37"/>
        <v>1127.1575000000003</v>
      </c>
      <c r="O362" s="5">
        <v>0</v>
      </c>
      <c r="P362" s="5">
        <f t="shared" si="38"/>
        <v>1127.1575000000003</v>
      </c>
      <c r="Q362" s="65" t="s">
        <v>126</v>
      </c>
      <c r="R362" s="4" t="s">
        <v>127</v>
      </c>
      <c r="S362" s="4"/>
    </row>
    <row r="363" spans="1:19" x14ac:dyDescent="0.2">
      <c r="A363" s="151">
        <v>66962</v>
      </c>
      <c r="B363" s="178">
        <f t="shared" si="35"/>
        <v>46251</v>
      </c>
      <c r="C363" s="4" t="s">
        <v>1214</v>
      </c>
      <c r="D363" s="4" t="s">
        <v>1405</v>
      </c>
      <c r="E363" s="148" t="s">
        <v>8835</v>
      </c>
      <c r="F363" s="4" t="s">
        <v>131</v>
      </c>
      <c r="G363" s="41">
        <v>3.4</v>
      </c>
      <c r="H363" s="41">
        <v>7.75</v>
      </c>
      <c r="I363" s="5">
        <v>4.5</v>
      </c>
      <c r="J363" s="4" t="s">
        <v>1117</v>
      </c>
      <c r="K363" s="5">
        <v>0</v>
      </c>
      <c r="L363" s="5">
        <f t="shared" si="36"/>
        <v>64.072499999999991</v>
      </c>
      <c r="M363" s="36">
        <v>38.9</v>
      </c>
      <c r="N363" s="5">
        <f t="shared" si="37"/>
        <v>2492.4202499999997</v>
      </c>
      <c r="O363" s="5">
        <v>0</v>
      </c>
      <c r="P363" s="5">
        <f t="shared" si="38"/>
        <v>2492.4202499999997</v>
      </c>
      <c r="Q363" s="65" t="s">
        <v>126</v>
      </c>
      <c r="R363" s="4" t="s">
        <v>127</v>
      </c>
      <c r="S363" s="4"/>
    </row>
    <row r="364" spans="1:19" x14ac:dyDescent="0.2">
      <c r="A364" s="151">
        <v>66962</v>
      </c>
      <c r="B364" s="178">
        <f t="shared" si="35"/>
        <v>46251</v>
      </c>
      <c r="C364" s="4" t="s">
        <v>1215</v>
      </c>
      <c r="D364" s="4" t="s">
        <v>1405</v>
      </c>
      <c r="E364" s="148" t="s">
        <v>8835</v>
      </c>
      <c r="F364" s="4" t="s">
        <v>1092</v>
      </c>
      <c r="G364" s="41">
        <v>5.4</v>
      </c>
      <c r="H364" s="41">
        <v>7.5</v>
      </c>
      <c r="I364" s="5">
        <v>5</v>
      </c>
      <c r="J364" s="4" t="s">
        <v>1117</v>
      </c>
      <c r="K364" s="5">
        <v>0</v>
      </c>
      <c r="L364" s="5">
        <f t="shared" si="36"/>
        <v>77.735000000000014</v>
      </c>
      <c r="M364" s="36">
        <v>14.1</v>
      </c>
      <c r="N364" s="5">
        <f t="shared" si="37"/>
        <v>1096.0635000000002</v>
      </c>
      <c r="O364" s="5">
        <v>0</v>
      </c>
      <c r="P364" s="5">
        <f t="shared" si="38"/>
        <v>1096.0635000000002</v>
      </c>
      <c r="Q364" s="65" t="s">
        <v>126</v>
      </c>
      <c r="R364" s="4" t="s">
        <v>127</v>
      </c>
      <c r="S364" s="4"/>
    </row>
    <row r="365" spans="1:19" x14ac:dyDescent="0.2">
      <c r="A365" s="151">
        <v>66962</v>
      </c>
      <c r="B365" s="178">
        <f t="shared" si="35"/>
        <v>46251</v>
      </c>
      <c r="C365" s="4" t="s">
        <v>1214</v>
      </c>
      <c r="D365" s="4" t="s">
        <v>1405</v>
      </c>
      <c r="E365" s="148" t="s">
        <v>1091</v>
      </c>
      <c r="F365" s="4" t="s">
        <v>131</v>
      </c>
      <c r="G365" s="41">
        <v>3.4</v>
      </c>
      <c r="H365" s="41">
        <v>7.75</v>
      </c>
      <c r="I365" s="5">
        <v>4.5</v>
      </c>
      <c r="J365" s="4" t="s">
        <v>1117</v>
      </c>
      <c r="K365" s="5">
        <v>0</v>
      </c>
      <c r="L365" s="5">
        <f t="shared" si="36"/>
        <v>64.072499999999991</v>
      </c>
      <c r="M365" s="36">
        <v>29.5</v>
      </c>
      <c r="N365" s="5">
        <f t="shared" si="37"/>
        <v>1890.1387499999996</v>
      </c>
      <c r="O365" s="5">
        <v>0</v>
      </c>
      <c r="P365" s="5">
        <f t="shared" si="38"/>
        <v>1890.1387499999996</v>
      </c>
      <c r="Q365" s="65" t="s">
        <v>126</v>
      </c>
      <c r="R365" s="4" t="s">
        <v>127</v>
      </c>
      <c r="S365" s="4"/>
    </row>
    <row r="366" spans="1:19" x14ac:dyDescent="0.2">
      <c r="A366" s="151">
        <v>66962</v>
      </c>
      <c r="B366" s="178">
        <f t="shared" ref="B366:B422" si="39">IF(A366="","",IF(ISNUMBER(A366),IFERROR(VLOOKUP(TEXT(A366,"yyyy/mm/dd"),BSAD,2,FALSE),""),IFERROR(VLOOKUP(A366,BSAD,2,FALSE),"")))</f>
        <v>46251</v>
      </c>
      <c r="C366" s="4" t="s">
        <v>1215</v>
      </c>
      <c r="D366" s="4" t="s">
        <v>1405</v>
      </c>
      <c r="E366" s="148" t="s">
        <v>1091</v>
      </c>
      <c r="F366" s="4" t="s">
        <v>1092</v>
      </c>
      <c r="G366" s="41">
        <v>5.4</v>
      </c>
      <c r="H366" s="41">
        <v>7.5</v>
      </c>
      <c r="I366" s="5">
        <v>5</v>
      </c>
      <c r="J366" s="4" t="s">
        <v>1117</v>
      </c>
      <c r="K366" s="5">
        <v>0</v>
      </c>
      <c r="L366" s="5">
        <f t="shared" ref="L366:L429" si="40">IF($F366="","",IF($J366="FIXED",$K366,($G366*FAT_MULT)+($H366*SNF_MULT)+$I366))</f>
        <v>77.735000000000014</v>
      </c>
      <c r="M366" s="36">
        <v>20.6</v>
      </c>
      <c r="N366" s="5">
        <f t="shared" ref="N366:N429" si="41">IF($M366="","",$M366*$L366)</f>
        <v>1601.3410000000003</v>
      </c>
      <c r="O366" s="5">
        <v>0</v>
      </c>
      <c r="P366" s="5">
        <f t="shared" ref="P366:P429" si="42">IF($M366="","",$N366+$O366)</f>
        <v>1601.3410000000003</v>
      </c>
      <c r="Q366" s="65" t="s">
        <v>126</v>
      </c>
      <c r="R366" s="4" t="s">
        <v>127</v>
      </c>
      <c r="S366" s="4"/>
    </row>
    <row r="367" spans="1:19" x14ac:dyDescent="0.2">
      <c r="A367" s="151">
        <v>66963</v>
      </c>
      <c r="B367" s="178">
        <f t="shared" si="39"/>
        <v>46252</v>
      </c>
      <c r="C367" s="4" t="s">
        <v>1214</v>
      </c>
      <c r="D367" s="4" t="s">
        <v>1405</v>
      </c>
      <c r="E367" s="148" t="s">
        <v>8835</v>
      </c>
      <c r="F367" s="4" t="s">
        <v>131</v>
      </c>
      <c r="G367" s="41">
        <v>3.4</v>
      </c>
      <c r="H367" s="41">
        <v>7.75</v>
      </c>
      <c r="I367" s="5">
        <v>4.5</v>
      </c>
      <c r="J367" s="4" t="s">
        <v>1117</v>
      </c>
      <c r="K367" s="5">
        <v>0</v>
      </c>
      <c r="L367" s="5">
        <f t="shared" si="40"/>
        <v>64.072499999999991</v>
      </c>
      <c r="M367" s="36">
        <v>38.200000000000003</v>
      </c>
      <c r="N367" s="5">
        <f t="shared" si="41"/>
        <v>2447.5695000000001</v>
      </c>
      <c r="O367" s="5">
        <v>0</v>
      </c>
      <c r="P367" s="5">
        <f t="shared" si="42"/>
        <v>2447.5695000000001</v>
      </c>
      <c r="Q367" s="65" t="s">
        <v>126</v>
      </c>
      <c r="R367" s="4" t="s">
        <v>127</v>
      </c>
      <c r="S367" s="4"/>
    </row>
    <row r="368" spans="1:19" x14ac:dyDescent="0.2">
      <c r="A368" s="151">
        <v>66963</v>
      </c>
      <c r="B368" s="178">
        <f t="shared" si="39"/>
        <v>46252</v>
      </c>
      <c r="C368" s="4" t="s">
        <v>1215</v>
      </c>
      <c r="D368" s="4" t="s">
        <v>1405</v>
      </c>
      <c r="E368" s="148" t="s">
        <v>8835</v>
      </c>
      <c r="F368" s="4" t="s">
        <v>1092</v>
      </c>
      <c r="G368" s="41">
        <v>5.4</v>
      </c>
      <c r="H368" s="41">
        <v>7.5</v>
      </c>
      <c r="I368" s="5">
        <v>5</v>
      </c>
      <c r="J368" s="4" t="s">
        <v>1117</v>
      </c>
      <c r="K368" s="5">
        <v>0</v>
      </c>
      <c r="L368" s="5">
        <f t="shared" si="40"/>
        <v>77.735000000000014</v>
      </c>
      <c r="M368" s="36">
        <v>21.7</v>
      </c>
      <c r="N368" s="5">
        <f t="shared" si="41"/>
        <v>1686.8495000000003</v>
      </c>
      <c r="O368" s="5">
        <v>0</v>
      </c>
      <c r="P368" s="5">
        <f t="shared" si="42"/>
        <v>1686.8495000000003</v>
      </c>
      <c r="Q368" s="65" t="s">
        <v>126</v>
      </c>
      <c r="R368" s="4" t="s">
        <v>127</v>
      </c>
      <c r="S368" s="4"/>
    </row>
    <row r="369" spans="1:19" x14ac:dyDescent="0.2">
      <c r="A369" s="151">
        <v>66963</v>
      </c>
      <c r="B369" s="178">
        <f t="shared" si="39"/>
        <v>46252</v>
      </c>
      <c r="C369" s="4" t="s">
        <v>1214</v>
      </c>
      <c r="D369" s="4" t="s">
        <v>1405</v>
      </c>
      <c r="E369" s="148" t="s">
        <v>1091</v>
      </c>
      <c r="F369" s="4" t="s">
        <v>131</v>
      </c>
      <c r="G369" s="41">
        <v>3.4</v>
      </c>
      <c r="H369" s="41">
        <v>7.75</v>
      </c>
      <c r="I369" s="5">
        <v>4.5</v>
      </c>
      <c r="J369" s="4" t="s">
        <v>1117</v>
      </c>
      <c r="K369" s="5">
        <v>0</v>
      </c>
      <c r="L369" s="5">
        <f t="shared" si="40"/>
        <v>64.072499999999991</v>
      </c>
      <c r="M369" s="36">
        <v>21.1</v>
      </c>
      <c r="N369" s="5">
        <f t="shared" si="41"/>
        <v>1351.92975</v>
      </c>
      <c r="O369" s="5">
        <v>0</v>
      </c>
      <c r="P369" s="5">
        <f t="shared" si="42"/>
        <v>1351.92975</v>
      </c>
      <c r="Q369" s="65" t="s">
        <v>126</v>
      </c>
      <c r="R369" s="4" t="s">
        <v>127</v>
      </c>
      <c r="S369" s="4"/>
    </row>
    <row r="370" spans="1:19" x14ac:dyDescent="0.2">
      <c r="A370" s="151">
        <v>66963</v>
      </c>
      <c r="B370" s="178">
        <f t="shared" si="39"/>
        <v>46252</v>
      </c>
      <c r="C370" s="4" t="s">
        <v>1215</v>
      </c>
      <c r="D370" s="4" t="s">
        <v>1405</v>
      </c>
      <c r="E370" s="148" t="s">
        <v>1091</v>
      </c>
      <c r="F370" s="4" t="s">
        <v>1092</v>
      </c>
      <c r="G370" s="41">
        <v>5.4</v>
      </c>
      <c r="H370" s="41">
        <v>7.5</v>
      </c>
      <c r="I370" s="5">
        <v>5</v>
      </c>
      <c r="J370" s="4" t="s">
        <v>1117</v>
      </c>
      <c r="K370" s="5">
        <v>0</v>
      </c>
      <c r="L370" s="5">
        <f t="shared" si="40"/>
        <v>77.735000000000014</v>
      </c>
      <c r="M370" s="36">
        <v>16.5</v>
      </c>
      <c r="N370" s="5">
        <f t="shared" si="41"/>
        <v>1282.6275000000003</v>
      </c>
      <c r="O370" s="5">
        <v>0</v>
      </c>
      <c r="P370" s="5">
        <f t="shared" si="42"/>
        <v>1282.6275000000003</v>
      </c>
      <c r="Q370" s="65" t="s">
        <v>126</v>
      </c>
      <c r="R370" s="4" t="s">
        <v>127</v>
      </c>
      <c r="S370" s="4"/>
    </row>
    <row r="371" spans="1:19" x14ac:dyDescent="0.2">
      <c r="A371" s="151">
        <v>66964</v>
      </c>
      <c r="B371" s="178">
        <f t="shared" si="39"/>
        <v>46253</v>
      </c>
      <c r="C371" s="4" t="s">
        <v>1214</v>
      </c>
      <c r="D371" s="4" t="s">
        <v>1405</v>
      </c>
      <c r="E371" s="148" t="s">
        <v>8835</v>
      </c>
      <c r="F371" s="4" t="s">
        <v>131</v>
      </c>
      <c r="G371" s="41">
        <v>3.4</v>
      </c>
      <c r="H371" s="41">
        <v>7.75</v>
      </c>
      <c r="I371" s="5">
        <v>4.5</v>
      </c>
      <c r="J371" s="4" t="s">
        <v>1117</v>
      </c>
      <c r="K371" s="5">
        <v>0</v>
      </c>
      <c r="L371" s="5">
        <f t="shared" si="40"/>
        <v>64.072499999999991</v>
      </c>
      <c r="M371" s="36">
        <v>39.5</v>
      </c>
      <c r="N371" s="5">
        <f t="shared" si="41"/>
        <v>2530.8637499999995</v>
      </c>
      <c r="O371" s="5">
        <v>0</v>
      </c>
      <c r="P371" s="5">
        <f t="shared" si="42"/>
        <v>2530.8637499999995</v>
      </c>
      <c r="Q371" s="65" t="s">
        <v>126</v>
      </c>
      <c r="R371" s="4" t="s">
        <v>127</v>
      </c>
      <c r="S371" s="4"/>
    </row>
    <row r="372" spans="1:19" x14ac:dyDescent="0.2">
      <c r="A372" s="151">
        <v>66964</v>
      </c>
      <c r="B372" s="178">
        <f t="shared" si="39"/>
        <v>46253</v>
      </c>
      <c r="C372" s="4" t="s">
        <v>1215</v>
      </c>
      <c r="D372" s="4" t="s">
        <v>1405</v>
      </c>
      <c r="E372" s="148" t="s">
        <v>8835</v>
      </c>
      <c r="F372" s="4" t="s">
        <v>1092</v>
      </c>
      <c r="G372" s="41">
        <v>5.4</v>
      </c>
      <c r="H372" s="41">
        <v>7.5</v>
      </c>
      <c r="I372" s="5">
        <v>5</v>
      </c>
      <c r="J372" s="4" t="s">
        <v>1117</v>
      </c>
      <c r="K372" s="5">
        <v>0</v>
      </c>
      <c r="L372" s="5">
        <f t="shared" si="40"/>
        <v>77.735000000000014</v>
      </c>
      <c r="M372" s="36">
        <v>23</v>
      </c>
      <c r="N372" s="5">
        <f t="shared" si="41"/>
        <v>1787.9050000000002</v>
      </c>
      <c r="O372" s="5">
        <v>0</v>
      </c>
      <c r="P372" s="5">
        <f t="shared" si="42"/>
        <v>1787.9050000000002</v>
      </c>
      <c r="Q372" s="65" t="s">
        <v>126</v>
      </c>
      <c r="R372" s="4" t="s">
        <v>127</v>
      </c>
      <c r="S372" s="4"/>
    </row>
    <row r="373" spans="1:19" x14ac:dyDescent="0.2">
      <c r="A373" s="151">
        <v>66964</v>
      </c>
      <c r="B373" s="178">
        <f t="shared" si="39"/>
        <v>46253</v>
      </c>
      <c r="C373" s="4" t="s">
        <v>1214</v>
      </c>
      <c r="D373" s="4" t="s">
        <v>1405</v>
      </c>
      <c r="E373" s="148" t="s">
        <v>1091</v>
      </c>
      <c r="F373" s="4" t="s">
        <v>131</v>
      </c>
      <c r="G373" s="41">
        <v>3.4</v>
      </c>
      <c r="H373" s="41">
        <v>7.75</v>
      </c>
      <c r="I373" s="5">
        <v>4.5</v>
      </c>
      <c r="J373" s="4" t="s">
        <v>1117</v>
      </c>
      <c r="K373" s="5">
        <v>0</v>
      </c>
      <c r="L373" s="5">
        <f t="shared" si="40"/>
        <v>64.072499999999991</v>
      </c>
      <c r="M373" s="36">
        <v>28.5</v>
      </c>
      <c r="N373" s="5">
        <f t="shared" si="41"/>
        <v>1826.0662499999999</v>
      </c>
      <c r="O373" s="5">
        <v>0</v>
      </c>
      <c r="P373" s="5">
        <f t="shared" si="42"/>
        <v>1826.0662499999999</v>
      </c>
      <c r="Q373" s="65" t="s">
        <v>126</v>
      </c>
      <c r="R373" s="4" t="s">
        <v>127</v>
      </c>
      <c r="S373" s="4"/>
    </row>
    <row r="374" spans="1:19" x14ac:dyDescent="0.2">
      <c r="A374" s="151">
        <v>66964</v>
      </c>
      <c r="B374" s="178">
        <f t="shared" si="39"/>
        <v>46253</v>
      </c>
      <c r="C374" s="4" t="s">
        <v>1215</v>
      </c>
      <c r="D374" s="4" t="s">
        <v>1405</v>
      </c>
      <c r="E374" s="148" t="s">
        <v>1091</v>
      </c>
      <c r="F374" s="4" t="s">
        <v>1092</v>
      </c>
      <c r="G374" s="41">
        <v>5.4</v>
      </c>
      <c r="H374" s="41">
        <v>7.5</v>
      </c>
      <c r="I374" s="5">
        <v>5</v>
      </c>
      <c r="J374" s="4" t="s">
        <v>1117</v>
      </c>
      <c r="K374" s="5">
        <v>0</v>
      </c>
      <c r="L374" s="5">
        <f t="shared" si="40"/>
        <v>77.735000000000014</v>
      </c>
      <c r="M374" s="36">
        <v>12.8</v>
      </c>
      <c r="N374" s="5">
        <f t="shared" si="41"/>
        <v>995.00800000000027</v>
      </c>
      <c r="O374" s="5">
        <v>0</v>
      </c>
      <c r="P374" s="5">
        <f t="shared" si="42"/>
        <v>995.00800000000027</v>
      </c>
      <c r="Q374" s="65" t="s">
        <v>126</v>
      </c>
      <c r="R374" s="4" t="s">
        <v>127</v>
      </c>
      <c r="S374" s="4"/>
    </row>
    <row r="375" spans="1:19" x14ac:dyDescent="0.2">
      <c r="A375" s="151">
        <v>66965</v>
      </c>
      <c r="B375" s="178">
        <f t="shared" si="39"/>
        <v>46254</v>
      </c>
      <c r="C375" s="4" t="s">
        <v>1214</v>
      </c>
      <c r="D375" s="4" t="s">
        <v>1405</v>
      </c>
      <c r="E375" s="148" t="s">
        <v>8835</v>
      </c>
      <c r="F375" s="4" t="s">
        <v>131</v>
      </c>
      <c r="G375" s="41">
        <v>3.4</v>
      </c>
      <c r="H375" s="41">
        <v>7.75</v>
      </c>
      <c r="I375" s="5">
        <v>4.5</v>
      </c>
      <c r="J375" s="4" t="s">
        <v>1117</v>
      </c>
      <c r="K375" s="5">
        <v>0</v>
      </c>
      <c r="L375" s="5">
        <f t="shared" si="40"/>
        <v>64.072499999999991</v>
      </c>
      <c r="M375" s="36">
        <v>40</v>
      </c>
      <c r="N375" s="5">
        <f t="shared" si="41"/>
        <v>2562.8999999999996</v>
      </c>
      <c r="O375" s="5">
        <v>0</v>
      </c>
      <c r="P375" s="5">
        <f t="shared" si="42"/>
        <v>2562.8999999999996</v>
      </c>
      <c r="Q375" s="65" t="s">
        <v>126</v>
      </c>
      <c r="R375" s="4" t="s">
        <v>127</v>
      </c>
      <c r="S375" s="4"/>
    </row>
    <row r="376" spans="1:19" x14ac:dyDescent="0.2">
      <c r="A376" s="151">
        <v>66965</v>
      </c>
      <c r="B376" s="178">
        <f t="shared" si="39"/>
        <v>46254</v>
      </c>
      <c r="C376" s="4" t="s">
        <v>1215</v>
      </c>
      <c r="D376" s="4" t="s">
        <v>1405</v>
      </c>
      <c r="E376" s="148" t="s">
        <v>8835</v>
      </c>
      <c r="F376" s="4" t="s">
        <v>1092</v>
      </c>
      <c r="G376" s="41">
        <v>5.4</v>
      </c>
      <c r="H376" s="41">
        <v>7.5</v>
      </c>
      <c r="I376" s="5">
        <v>5</v>
      </c>
      <c r="J376" s="4" t="s">
        <v>1117</v>
      </c>
      <c r="K376" s="5">
        <v>0</v>
      </c>
      <c r="L376" s="5">
        <f t="shared" si="40"/>
        <v>77.735000000000014</v>
      </c>
      <c r="M376" s="36">
        <v>23</v>
      </c>
      <c r="N376" s="5">
        <f t="shared" si="41"/>
        <v>1787.9050000000002</v>
      </c>
      <c r="O376" s="5">
        <v>0</v>
      </c>
      <c r="P376" s="5">
        <f t="shared" si="42"/>
        <v>1787.9050000000002</v>
      </c>
      <c r="Q376" s="65" t="s">
        <v>126</v>
      </c>
      <c r="R376" s="4" t="s">
        <v>127</v>
      </c>
      <c r="S376" s="4"/>
    </row>
    <row r="377" spans="1:19" x14ac:dyDescent="0.2">
      <c r="A377" s="151">
        <v>66965</v>
      </c>
      <c r="B377" s="178">
        <f t="shared" si="39"/>
        <v>46254</v>
      </c>
      <c r="C377" s="4" t="s">
        <v>1214</v>
      </c>
      <c r="D377" s="4" t="s">
        <v>1405</v>
      </c>
      <c r="E377" s="148" t="s">
        <v>1091</v>
      </c>
      <c r="F377" s="4" t="s">
        <v>131</v>
      </c>
      <c r="G377" s="41">
        <v>3.4</v>
      </c>
      <c r="H377" s="41">
        <v>7.75</v>
      </c>
      <c r="I377" s="5">
        <v>4.5</v>
      </c>
      <c r="J377" s="4" t="s">
        <v>1117</v>
      </c>
      <c r="K377" s="5">
        <v>0</v>
      </c>
      <c r="L377" s="5">
        <f t="shared" si="40"/>
        <v>64.072499999999991</v>
      </c>
      <c r="M377" s="36">
        <v>28.4</v>
      </c>
      <c r="N377" s="5">
        <f t="shared" si="41"/>
        <v>1819.6589999999997</v>
      </c>
      <c r="O377" s="5">
        <v>0</v>
      </c>
      <c r="P377" s="5">
        <f t="shared" si="42"/>
        <v>1819.6589999999997</v>
      </c>
      <c r="Q377" s="65" t="s">
        <v>126</v>
      </c>
      <c r="R377" s="4" t="s">
        <v>127</v>
      </c>
      <c r="S377" s="4"/>
    </row>
    <row r="378" spans="1:19" x14ac:dyDescent="0.2">
      <c r="A378" s="151">
        <v>66965</v>
      </c>
      <c r="B378" s="178">
        <f t="shared" si="39"/>
        <v>46254</v>
      </c>
      <c r="C378" s="4" t="s">
        <v>1215</v>
      </c>
      <c r="D378" s="4" t="s">
        <v>1405</v>
      </c>
      <c r="E378" s="148" t="s">
        <v>1091</v>
      </c>
      <c r="F378" s="4" t="s">
        <v>1092</v>
      </c>
      <c r="G378" s="41">
        <v>5.4</v>
      </c>
      <c r="H378" s="41">
        <v>7.5</v>
      </c>
      <c r="I378" s="5">
        <v>5</v>
      </c>
      <c r="J378" s="4" t="s">
        <v>1117</v>
      </c>
      <c r="K378" s="5">
        <v>0</v>
      </c>
      <c r="L378" s="5">
        <f t="shared" si="40"/>
        <v>77.735000000000014</v>
      </c>
      <c r="M378" s="36">
        <v>13.2</v>
      </c>
      <c r="N378" s="5">
        <f t="shared" si="41"/>
        <v>1026.1020000000001</v>
      </c>
      <c r="O378" s="5">
        <v>0</v>
      </c>
      <c r="P378" s="5">
        <f t="shared" si="42"/>
        <v>1026.1020000000001</v>
      </c>
      <c r="Q378" s="65" t="s">
        <v>126</v>
      </c>
      <c r="R378" s="4" t="s">
        <v>127</v>
      </c>
      <c r="S378" s="4"/>
    </row>
    <row r="379" spans="1:19" x14ac:dyDescent="0.2">
      <c r="A379" s="151">
        <v>66966</v>
      </c>
      <c r="B379" s="178">
        <f t="shared" si="39"/>
        <v>46255</v>
      </c>
      <c r="C379" s="4" t="s">
        <v>1214</v>
      </c>
      <c r="D379" s="4" t="s">
        <v>1405</v>
      </c>
      <c r="E379" s="148" t="s">
        <v>8835</v>
      </c>
      <c r="F379" s="4" t="s">
        <v>131</v>
      </c>
      <c r="G379" s="41">
        <v>3.4</v>
      </c>
      <c r="H379" s="41">
        <v>7.75</v>
      </c>
      <c r="I379" s="5">
        <v>4.5</v>
      </c>
      <c r="J379" s="4" t="s">
        <v>1117</v>
      </c>
      <c r="K379" s="5">
        <v>0</v>
      </c>
      <c r="L379" s="5">
        <f t="shared" si="40"/>
        <v>64.072499999999991</v>
      </c>
      <c r="M379" s="36">
        <v>40</v>
      </c>
      <c r="N379" s="5">
        <f t="shared" si="41"/>
        <v>2562.8999999999996</v>
      </c>
      <c r="O379" s="5">
        <v>0</v>
      </c>
      <c r="P379" s="5">
        <f t="shared" si="42"/>
        <v>2562.8999999999996</v>
      </c>
      <c r="Q379" s="65" t="s">
        <v>126</v>
      </c>
      <c r="R379" s="4" t="s">
        <v>127</v>
      </c>
      <c r="S379" s="4"/>
    </row>
    <row r="380" spans="1:19" x14ac:dyDescent="0.2">
      <c r="A380" s="151">
        <v>66966</v>
      </c>
      <c r="B380" s="178">
        <f t="shared" si="39"/>
        <v>46255</v>
      </c>
      <c r="C380" s="4" t="s">
        <v>1215</v>
      </c>
      <c r="D380" s="4" t="s">
        <v>1405</v>
      </c>
      <c r="E380" s="148" t="s">
        <v>8835</v>
      </c>
      <c r="F380" s="4" t="s">
        <v>1092</v>
      </c>
      <c r="G380" s="41">
        <v>5.4</v>
      </c>
      <c r="H380" s="41">
        <v>7.5</v>
      </c>
      <c r="I380" s="5">
        <v>5</v>
      </c>
      <c r="J380" s="4" t="s">
        <v>1117</v>
      </c>
      <c r="K380" s="5">
        <v>0</v>
      </c>
      <c r="L380" s="5">
        <f t="shared" si="40"/>
        <v>77.735000000000014</v>
      </c>
      <c r="M380" s="36">
        <v>20.100000000000001</v>
      </c>
      <c r="N380" s="5">
        <f t="shared" si="41"/>
        <v>1562.4735000000003</v>
      </c>
      <c r="O380" s="5">
        <v>0</v>
      </c>
      <c r="P380" s="5">
        <f t="shared" si="42"/>
        <v>1562.4735000000003</v>
      </c>
      <c r="Q380" s="65" t="s">
        <v>126</v>
      </c>
      <c r="R380" s="4" t="s">
        <v>127</v>
      </c>
      <c r="S380" s="4"/>
    </row>
    <row r="381" spans="1:19" x14ac:dyDescent="0.2">
      <c r="A381" s="151">
        <v>66966</v>
      </c>
      <c r="B381" s="178">
        <f t="shared" si="39"/>
        <v>46255</v>
      </c>
      <c r="C381" s="4" t="s">
        <v>1214</v>
      </c>
      <c r="D381" s="4" t="s">
        <v>1405</v>
      </c>
      <c r="E381" s="148" t="s">
        <v>1091</v>
      </c>
      <c r="F381" s="4" t="s">
        <v>131</v>
      </c>
      <c r="G381" s="41">
        <v>3.4</v>
      </c>
      <c r="H381" s="41">
        <v>7.75</v>
      </c>
      <c r="I381" s="5">
        <v>4.5</v>
      </c>
      <c r="J381" s="4" t="s">
        <v>1117</v>
      </c>
      <c r="K381" s="5">
        <v>0</v>
      </c>
      <c r="L381" s="5">
        <f t="shared" si="40"/>
        <v>64.072499999999991</v>
      </c>
      <c r="M381" s="36">
        <v>24.4</v>
      </c>
      <c r="N381" s="5">
        <f t="shared" si="41"/>
        <v>1563.3689999999997</v>
      </c>
      <c r="O381" s="5">
        <v>0</v>
      </c>
      <c r="P381" s="5">
        <f t="shared" si="42"/>
        <v>1563.3689999999997</v>
      </c>
      <c r="Q381" s="65" t="s">
        <v>126</v>
      </c>
      <c r="R381" s="4" t="s">
        <v>127</v>
      </c>
      <c r="S381" s="4"/>
    </row>
    <row r="382" spans="1:19" x14ac:dyDescent="0.2">
      <c r="A382" s="151">
        <v>66966</v>
      </c>
      <c r="B382" s="178">
        <f t="shared" si="39"/>
        <v>46255</v>
      </c>
      <c r="C382" s="4" t="s">
        <v>1215</v>
      </c>
      <c r="D382" s="4" t="s">
        <v>1405</v>
      </c>
      <c r="E382" s="148" t="s">
        <v>1091</v>
      </c>
      <c r="F382" s="4" t="s">
        <v>1092</v>
      </c>
      <c r="G382" s="41">
        <v>5.4</v>
      </c>
      <c r="H382" s="41">
        <v>7.5</v>
      </c>
      <c r="I382" s="5">
        <v>5</v>
      </c>
      <c r="J382" s="4" t="s">
        <v>1117</v>
      </c>
      <c r="K382" s="5">
        <v>0</v>
      </c>
      <c r="L382" s="5">
        <f t="shared" si="40"/>
        <v>77.735000000000014</v>
      </c>
      <c r="M382" s="36">
        <v>16</v>
      </c>
      <c r="N382" s="5">
        <f t="shared" si="41"/>
        <v>1243.7600000000002</v>
      </c>
      <c r="O382" s="5">
        <v>0</v>
      </c>
      <c r="P382" s="5">
        <f t="shared" si="42"/>
        <v>1243.7600000000002</v>
      </c>
      <c r="Q382" s="65" t="s">
        <v>126</v>
      </c>
      <c r="R382" s="4" t="s">
        <v>127</v>
      </c>
      <c r="S382" s="4"/>
    </row>
    <row r="383" spans="1:19" x14ac:dyDescent="0.2">
      <c r="A383" s="151">
        <v>66967</v>
      </c>
      <c r="B383" s="178">
        <f t="shared" si="39"/>
        <v>46256</v>
      </c>
      <c r="C383" s="4" t="s">
        <v>1214</v>
      </c>
      <c r="D383" s="4" t="s">
        <v>1405</v>
      </c>
      <c r="E383" s="148" t="s">
        <v>8835</v>
      </c>
      <c r="F383" s="4" t="s">
        <v>131</v>
      </c>
      <c r="G383" s="41">
        <v>3.4</v>
      </c>
      <c r="H383" s="41">
        <v>7.75</v>
      </c>
      <c r="I383" s="5">
        <v>4.5</v>
      </c>
      <c r="J383" s="4" t="s">
        <v>1117</v>
      </c>
      <c r="K383" s="5">
        <v>0</v>
      </c>
      <c r="L383" s="5">
        <f t="shared" si="40"/>
        <v>64.072499999999991</v>
      </c>
      <c r="M383" s="36">
        <v>38.700000000000003</v>
      </c>
      <c r="N383" s="5">
        <f t="shared" si="41"/>
        <v>2479.6057499999997</v>
      </c>
      <c r="O383" s="5">
        <v>0</v>
      </c>
      <c r="P383" s="5">
        <f t="shared" si="42"/>
        <v>2479.6057499999997</v>
      </c>
      <c r="Q383" s="65" t="s">
        <v>126</v>
      </c>
      <c r="R383" s="4" t="s">
        <v>127</v>
      </c>
      <c r="S383" s="4"/>
    </row>
    <row r="384" spans="1:19" x14ac:dyDescent="0.2">
      <c r="A384" s="151">
        <v>66967</v>
      </c>
      <c r="B384" s="178">
        <f t="shared" si="39"/>
        <v>46256</v>
      </c>
      <c r="C384" s="4" t="s">
        <v>1215</v>
      </c>
      <c r="D384" s="4" t="s">
        <v>1405</v>
      </c>
      <c r="E384" s="148" t="s">
        <v>8835</v>
      </c>
      <c r="F384" s="4" t="s">
        <v>1092</v>
      </c>
      <c r="G384" s="41">
        <v>5.4</v>
      </c>
      <c r="H384" s="41">
        <v>7.5</v>
      </c>
      <c r="I384" s="5">
        <v>5</v>
      </c>
      <c r="J384" s="4" t="s">
        <v>1117</v>
      </c>
      <c r="K384" s="5">
        <v>0</v>
      </c>
      <c r="L384" s="5">
        <f t="shared" si="40"/>
        <v>77.735000000000014</v>
      </c>
      <c r="M384" s="36">
        <v>20.8</v>
      </c>
      <c r="N384" s="5">
        <f t="shared" si="41"/>
        <v>1616.8880000000004</v>
      </c>
      <c r="O384" s="5">
        <v>0</v>
      </c>
      <c r="P384" s="5">
        <f t="shared" si="42"/>
        <v>1616.8880000000004</v>
      </c>
      <c r="Q384" s="65" t="s">
        <v>126</v>
      </c>
      <c r="R384" s="4" t="s">
        <v>127</v>
      </c>
      <c r="S384" s="4"/>
    </row>
    <row r="385" spans="1:19" x14ac:dyDescent="0.2">
      <c r="A385" s="151">
        <v>66967</v>
      </c>
      <c r="B385" s="178">
        <f t="shared" si="39"/>
        <v>46256</v>
      </c>
      <c r="C385" s="4" t="s">
        <v>1214</v>
      </c>
      <c r="D385" s="4" t="s">
        <v>1405</v>
      </c>
      <c r="E385" s="148" t="s">
        <v>1091</v>
      </c>
      <c r="F385" s="4" t="s">
        <v>131</v>
      </c>
      <c r="G385" s="41">
        <v>3.4</v>
      </c>
      <c r="H385" s="41">
        <v>7.75</v>
      </c>
      <c r="I385" s="5">
        <v>4.5</v>
      </c>
      <c r="J385" s="4" t="s">
        <v>1117</v>
      </c>
      <c r="K385" s="5">
        <v>0</v>
      </c>
      <c r="L385" s="5">
        <f t="shared" si="40"/>
        <v>64.072499999999991</v>
      </c>
      <c r="M385" s="36">
        <v>25.2</v>
      </c>
      <c r="N385" s="5">
        <f t="shared" si="41"/>
        <v>1614.6269999999997</v>
      </c>
      <c r="O385" s="5">
        <v>0</v>
      </c>
      <c r="P385" s="5">
        <f t="shared" si="42"/>
        <v>1614.6269999999997</v>
      </c>
      <c r="Q385" s="65" t="s">
        <v>126</v>
      </c>
      <c r="R385" s="4" t="s">
        <v>127</v>
      </c>
      <c r="S385" s="4"/>
    </row>
    <row r="386" spans="1:19" x14ac:dyDescent="0.2">
      <c r="A386" s="151">
        <v>66967</v>
      </c>
      <c r="B386" s="178">
        <f t="shared" si="39"/>
        <v>46256</v>
      </c>
      <c r="C386" s="4" t="s">
        <v>1215</v>
      </c>
      <c r="D386" s="4" t="s">
        <v>1405</v>
      </c>
      <c r="E386" s="148" t="s">
        <v>1091</v>
      </c>
      <c r="F386" s="4" t="s">
        <v>1092</v>
      </c>
      <c r="G386" s="41">
        <v>5.4</v>
      </c>
      <c r="H386" s="41">
        <v>7.5</v>
      </c>
      <c r="I386" s="5">
        <v>5</v>
      </c>
      <c r="J386" s="4" t="s">
        <v>1117</v>
      </c>
      <c r="K386" s="5">
        <v>0</v>
      </c>
      <c r="L386" s="5">
        <f t="shared" si="40"/>
        <v>77.735000000000014</v>
      </c>
      <c r="M386" s="36">
        <v>14.6</v>
      </c>
      <c r="N386" s="5">
        <f t="shared" si="41"/>
        <v>1134.9310000000003</v>
      </c>
      <c r="O386" s="5">
        <v>0</v>
      </c>
      <c r="P386" s="5">
        <f t="shared" si="42"/>
        <v>1134.9310000000003</v>
      </c>
      <c r="Q386" s="65" t="s">
        <v>126</v>
      </c>
      <c r="R386" s="4" t="s">
        <v>127</v>
      </c>
      <c r="S386" s="4"/>
    </row>
    <row r="387" spans="1:19" x14ac:dyDescent="0.2">
      <c r="A387" s="151">
        <v>66968</v>
      </c>
      <c r="B387" s="178">
        <f t="shared" si="39"/>
        <v>46257</v>
      </c>
      <c r="C387" s="4" t="s">
        <v>1214</v>
      </c>
      <c r="D387" s="4" t="s">
        <v>1405</v>
      </c>
      <c r="E387" s="148" t="s">
        <v>8835</v>
      </c>
      <c r="F387" s="4" t="s">
        <v>131</v>
      </c>
      <c r="G387" s="41">
        <v>3.4</v>
      </c>
      <c r="H387" s="41">
        <v>7.75</v>
      </c>
      <c r="I387" s="5">
        <v>4.5</v>
      </c>
      <c r="J387" s="4" t="s">
        <v>1117</v>
      </c>
      <c r="K387" s="5">
        <v>0</v>
      </c>
      <c r="L387" s="5">
        <f t="shared" si="40"/>
        <v>64.072499999999991</v>
      </c>
      <c r="M387" s="36">
        <v>40.299999999999997</v>
      </c>
      <c r="N387" s="5">
        <f t="shared" si="41"/>
        <v>2582.1217499999993</v>
      </c>
      <c r="O387" s="5">
        <v>0</v>
      </c>
      <c r="P387" s="5">
        <f t="shared" si="42"/>
        <v>2582.1217499999993</v>
      </c>
      <c r="Q387" s="65" t="s">
        <v>126</v>
      </c>
      <c r="R387" s="4" t="s">
        <v>127</v>
      </c>
      <c r="S387" s="4"/>
    </row>
    <row r="388" spans="1:19" x14ac:dyDescent="0.2">
      <c r="A388" s="151">
        <v>66968</v>
      </c>
      <c r="B388" s="178">
        <f t="shared" si="39"/>
        <v>46257</v>
      </c>
      <c r="C388" s="4" t="s">
        <v>1215</v>
      </c>
      <c r="D388" s="4" t="s">
        <v>1405</v>
      </c>
      <c r="E388" s="148" t="s">
        <v>8835</v>
      </c>
      <c r="F388" s="4" t="s">
        <v>1092</v>
      </c>
      <c r="G388" s="41">
        <v>5.4</v>
      </c>
      <c r="H388" s="41">
        <v>7.5</v>
      </c>
      <c r="I388" s="5">
        <v>5</v>
      </c>
      <c r="J388" s="4" t="s">
        <v>1117</v>
      </c>
      <c r="K388" s="5">
        <v>0</v>
      </c>
      <c r="L388" s="5">
        <f t="shared" si="40"/>
        <v>77.735000000000014</v>
      </c>
      <c r="M388" s="36">
        <v>23.7</v>
      </c>
      <c r="N388" s="5">
        <f t="shared" si="41"/>
        <v>1842.3195000000003</v>
      </c>
      <c r="O388" s="5">
        <v>0</v>
      </c>
      <c r="P388" s="5">
        <f t="shared" si="42"/>
        <v>1842.3195000000003</v>
      </c>
      <c r="Q388" s="65" t="s">
        <v>126</v>
      </c>
      <c r="R388" s="4" t="s">
        <v>127</v>
      </c>
      <c r="S388" s="4"/>
    </row>
    <row r="389" spans="1:19" x14ac:dyDescent="0.2">
      <c r="A389" s="151">
        <v>66968</v>
      </c>
      <c r="B389" s="178">
        <f t="shared" si="39"/>
        <v>46257</v>
      </c>
      <c r="C389" s="4" t="s">
        <v>1214</v>
      </c>
      <c r="D389" s="4" t="s">
        <v>1405</v>
      </c>
      <c r="E389" s="148" t="s">
        <v>1091</v>
      </c>
      <c r="F389" s="4" t="s">
        <v>131</v>
      </c>
      <c r="G389" s="41">
        <v>3.4</v>
      </c>
      <c r="H389" s="41">
        <v>7.75</v>
      </c>
      <c r="I389" s="5">
        <v>4.5</v>
      </c>
      <c r="J389" s="4" t="s">
        <v>1117</v>
      </c>
      <c r="K389" s="5">
        <v>0</v>
      </c>
      <c r="L389" s="5">
        <f t="shared" si="40"/>
        <v>64.072499999999991</v>
      </c>
      <c r="M389" s="36">
        <v>34.4</v>
      </c>
      <c r="N389" s="5">
        <f t="shared" si="41"/>
        <v>2204.0939999999996</v>
      </c>
      <c r="O389" s="5">
        <v>0</v>
      </c>
      <c r="P389" s="5">
        <f t="shared" si="42"/>
        <v>2204.0939999999996</v>
      </c>
      <c r="Q389" s="65" t="s">
        <v>126</v>
      </c>
      <c r="R389" s="4" t="s">
        <v>127</v>
      </c>
      <c r="S389" s="4"/>
    </row>
    <row r="390" spans="1:19" x14ac:dyDescent="0.2">
      <c r="A390" s="151">
        <v>66968</v>
      </c>
      <c r="B390" s="178">
        <f t="shared" si="39"/>
        <v>46257</v>
      </c>
      <c r="C390" s="4" t="s">
        <v>1215</v>
      </c>
      <c r="D390" s="4" t="s">
        <v>1405</v>
      </c>
      <c r="E390" s="148" t="s">
        <v>1091</v>
      </c>
      <c r="F390" s="4" t="s">
        <v>1092</v>
      </c>
      <c r="G390" s="41">
        <v>5.4</v>
      </c>
      <c r="H390" s="41">
        <v>7.5</v>
      </c>
      <c r="I390" s="5">
        <v>5</v>
      </c>
      <c r="J390" s="4" t="s">
        <v>1117</v>
      </c>
      <c r="K390" s="5">
        <v>0</v>
      </c>
      <c r="L390" s="5">
        <f t="shared" si="40"/>
        <v>77.735000000000014</v>
      </c>
      <c r="M390" s="36">
        <v>13</v>
      </c>
      <c r="N390" s="5">
        <f t="shared" si="41"/>
        <v>1010.5550000000002</v>
      </c>
      <c r="O390" s="5">
        <v>0</v>
      </c>
      <c r="P390" s="5">
        <f t="shared" si="42"/>
        <v>1010.5550000000002</v>
      </c>
      <c r="Q390" s="65" t="s">
        <v>126</v>
      </c>
      <c r="R390" s="4" t="s">
        <v>127</v>
      </c>
      <c r="S390" s="4"/>
    </row>
    <row r="391" spans="1:19" x14ac:dyDescent="0.2">
      <c r="A391" s="151">
        <v>66969</v>
      </c>
      <c r="B391" s="178">
        <f t="shared" si="39"/>
        <v>46258</v>
      </c>
      <c r="C391" s="4" t="s">
        <v>1214</v>
      </c>
      <c r="D391" s="4" t="s">
        <v>1405</v>
      </c>
      <c r="E391" s="148" t="s">
        <v>8835</v>
      </c>
      <c r="F391" s="4" t="s">
        <v>131</v>
      </c>
      <c r="G391" s="41">
        <v>3.4</v>
      </c>
      <c r="H391" s="41">
        <v>7.75</v>
      </c>
      <c r="I391" s="5">
        <v>4.5</v>
      </c>
      <c r="J391" s="4" t="s">
        <v>1117</v>
      </c>
      <c r="K391" s="5">
        <v>0</v>
      </c>
      <c r="L391" s="5">
        <f t="shared" si="40"/>
        <v>64.072499999999991</v>
      </c>
      <c r="M391" s="36">
        <v>39.6</v>
      </c>
      <c r="N391" s="5">
        <f t="shared" si="41"/>
        <v>2537.2709999999997</v>
      </c>
      <c r="O391" s="5">
        <v>0</v>
      </c>
      <c r="P391" s="5">
        <f t="shared" si="42"/>
        <v>2537.2709999999997</v>
      </c>
      <c r="Q391" s="65" t="s">
        <v>126</v>
      </c>
      <c r="R391" s="4" t="s">
        <v>127</v>
      </c>
      <c r="S391" s="4"/>
    </row>
    <row r="392" spans="1:19" x14ac:dyDescent="0.2">
      <c r="A392" s="151">
        <v>66969</v>
      </c>
      <c r="B392" s="178">
        <f t="shared" si="39"/>
        <v>46258</v>
      </c>
      <c r="C392" s="4" t="s">
        <v>1215</v>
      </c>
      <c r="D392" s="4" t="s">
        <v>1405</v>
      </c>
      <c r="E392" s="148" t="s">
        <v>8835</v>
      </c>
      <c r="F392" s="4" t="s">
        <v>1092</v>
      </c>
      <c r="G392" s="41">
        <v>5.4</v>
      </c>
      <c r="H392" s="41">
        <v>7.5</v>
      </c>
      <c r="I392" s="5">
        <v>5</v>
      </c>
      <c r="J392" s="4" t="s">
        <v>1117</v>
      </c>
      <c r="K392" s="5">
        <v>0</v>
      </c>
      <c r="L392" s="5">
        <f t="shared" si="40"/>
        <v>77.735000000000014</v>
      </c>
      <c r="M392" s="36">
        <v>17.399999999999999</v>
      </c>
      <c r="N392" s="5">
        <f t="shared" si="41"/>
        <v>1352.5890000000002</v>
      </c>
      <c r="O392" s="5">
        <v>0</v>
      </c>
      <c r="P392" s="5">
        <f t="shared" si="42"/>
        <v>1352.5890000000002</v>
      </c>
      <c r="Q392" s="65" t="s">
        <v>126</v>
      </c>
      <c r="R392" s="4" t="s">
        <v>127</v>
      </c>
      <c r="S392" s="4"/>
    </row>
    <row r="393" spans="1:19" x14ac:dyDescent="0.2">
      <c r="A393" s="151">
        <v>66969</v>
      </c>
      <c r="B393" s="178">
        <f t="shared" si="39"/>
        <v>46258</v>
      </c>
      <c r="C393" s="4" t="s">
        <v>1214</v>
      </c>
      <c r="D393" s="4" t="s">
        <v>1405</v>
      </c>
      <c r="E393" s="148" t="s">
        <v>1091</v>
      </c>
      <c r="F393" s="4" t="s">
        <v>131</v>
      </c>
      <c r="G393" s="41">
        <v>3.4</v>
      </c>
      <c r="H393" s="41">
        <v>7.75</v>
      </c>
      <c r="I393" s="5">
        <v>4.5</v>
      </c>
      <c r="J393" s="4" t="s">
        <v>1117</v>
      </c>
      <c r="K393" s="5">
        <v>0</v>
      </c>
      <c r="L393" s="5">
        <f t="shared" si="40"/>
        <v>64.072499999999991</v>
      </c>
      <c r="M393" s="36">
        <v>28.2</v>
      </c>
      <c r="N393" s="5">
        <f t="shared" si="41"/>
        <v>1806.8444999999997</v>
      </c>
      <c r="O393" s="5">
        <v>0</v>
      </c>
      <c r="P393" s="5">
        <f t="shared" si="42"/>
        <v>1806.8444999999997</v>
      </c>
      <c r="Q393" s="65" t="s">
        <v>126</v>
      </c>
      <c r="R393" s="4" t="s">
        <v>127</v>
      </c>
      <c r="S393" s="4"/>
    </row>
    <row r="394" spans="1:19" x14ac:dyDescent="0.2">
      <c r="A394" s="151">
        <v>66969</v>
      </c>
      <c r="B394" s="178">
        <f t="shared" si="39"/>
        <v>46258</v>
      </c>
      <c r="C394" s="4" t="s">
        <v>1215</v>
      </c>
      <c r="D394" s="4" t="s">
        <v>1405</v>
      </c>
      <c r="E394" s="148" t="s">
        <v>1091</v>
      </c>
      <c r="F394" s="4" t="s">
        <v>1092</v>
      </c>
      <c r="G394" s="41">
        <v>5.4</v>
      </c>
      <c r="H394" s="41">
        <v>7.5</v>
      </c>
      <c r="I394" s="5">
        <v>5</v>
      </c>
      <c r="J394" s="4" t="s">
        <v>1117</v>
      </c>
      <c r="K394" s="5">
        <v>0</v>
      </c>
      <c r="L394" s="5">
        <f t="shared" si="40"/>
        <v>77.735000000000014</v>
      </c>
      <c r="M394" s="36">
        <v>10.199999999999999</v>
      </c>
      <c r="N394" s="5">
        <f t="shared" si="41"/>
        <v>792.89700000000005</v>
      </c>
      <c r="O394" s="5">
        <v>0</v>
      </c>
      <c r="P394" s="5">
        <f t="shared" si="42"/>
        <v>792.89700000000005</v>
      </c>
      <c r="Q394" s="65" t="s">
        <v>126</v>
      </c>
      <c r="R394" s="4" t="s">
        <v>127</v>
      </c>
      <c r="S394" s="4"/>
    </row>
    <row r="395" spans="1:19" x14ac:dyDescent="0.2">
      <c r="A395" s="151">
        <v>66970</v>
      </c>
      <c r="B395" s="178">
        <f t="shared" si="39"/>
        <v>46259</v>
      </c>
      <c r="C395" s="4" t="s">
        <v>1214</v>
      </c>
      <c r="D395" s="4" t="s">
        <v>1405</v>
      </c>
      <c r="E395" s="148" t="s">
        <v>8835</v>
      </c>
      <c r="F395" s="4" t="s">
        <v>131</v>
      </c>
      <c r="G395" s="41">
        <v>3.4</v>
      </c>
      <c r="H395" s="41">
        <v>7.75</v>
      </c>
      <c r="I395" s="5">
        <v>4.5</v>
      </c>
      <c r="J395" s="4" t="s">
        <v>1117</v>
      </c>
      <c r="K395" s="5">
        <v>0</v>
      </c>
      <c r="L395" s="5">
        <f t="shared" si="40"/>
        <v>64.072499999999991</v>
      </c>
      <c r="M395" s="36">
        <v>38.5</v>
      </c>
      <c r="N395" s="5">
        <f t="shared" si="41"/>
        <v>2466.7912499999998</v>
      </c>
      <c r="O395" s="5">
        <v>0</v>
      </c>
      <c r="P395" s="5">
        <f t="shared" si="42"/>
        <v>2466.7912499999998</v>
      </c>
      <c r="Q395" s="65" t="s">
        <v>126</v>
      </c>
      <c r="R395" s="4" t="s">
        <v>127</v>
      </c>
      <c r="S395" s="4"/>
    </row>
    <row r="396" spans="1:19" x14ac:dyDescent="0.2">
      <c r="A396" s="151">
        <v>66970</v>
      </c>
      <c r="B396" s="178">
        <f t="shared" si="39"/>
        <v>46259</v>
      </c>
      <c r="C396" s="4" t="s">
        <v>1215</v>
      </c>
      <c r="D396" s="4" t="s">
        <v>1405</v>
      </c>
      <c r="E396" s="148" t="s">
        <v>8835</v>
      </c>
      <c r="F396" s="4" t="s">
        <v>1092</v>
      </c>
      <c r="G396" s="41">
        <v>5.4</v>
      </c>
      <c r="H396" s="41">
        <v>7.5</v>
      </c>
      <c r="I396" s="5">
        <v>5</v>
      </c>
      <c r="J396" s="4" t="s">
        <v>1117</v>
      </c>
      <c r="K396" s="5">
        <v>0</v>
      </c>
      <c r="L396" s="5">
        <f t="shared" si="40"/>
        <v>77.735000000000014</v>
      </c>
      <c r="M396" s="36">
        <v>20.5</v>
      </c>
      <c r="N396" s="5">
        <f t="shared" si="41"/>
        <v>1593.5675000000003</v>
      </c>
      <c r="O396" s="5">
        <v>0</v>
      </c>
      <c r="P396" s="5">
        <f t="shared" si="42"/>
        <v>1593.5675000000003</v>
      </c>
      <c r="Q396" s="65" t="s">
        <v>126</v>
      </c>
      <c r="R396" s="4" t="s">
        <v>127</v>
      </c>
      <c r="S396" s="4"/>
    </row>
    <row r="397" spans="1:19" x14ac:dyDescent="0.2">
      <c r="A397" s="151">
        <v>66970</v>
      </c>
      <c r="B397" s="178">
        <f t="shared" si="39"/>
        <v>46259</v>
      </c>
      <c r="C397" s="4" t="s">
        <v>1214</v>
      </c>
      <c r="D397" s="4" t="s">
        <v>1405</v>
      </c>
      <c r="E397" s="148" t="s">
        <v>1091</v>
      </c>
      <c r="F397" s="4" t="s">
        <v>131</v>
      </c>
      <c r="G397" s="41">
        <v>3.4</v>
      </c>
      <c r="H397" s="41">
        <v>7.75</v>
      </c>
      <c r="I397" s="5">
        <v>4.5</v>
      </c>
      <c r="J397" s="4" t="s">
        <v>1117</v>
      </c>
      <c r="K397" s="5">
        <v>0</v>
      </c>
      <c r="L397" s="5">
        <f t="shared" si="40"/>
        <v>64.072499999999991</v>
      </c>
      <c r="M397" s="36">
        <v>27.5</v>
      </c>
      <c r="N397" s="5">
        <f t="shared" si="41"/>
        <v>1761.9937499999996</v>
      </c>
      <c r="O397" s="5">
        <v>0</v>
      </c>
      <c r="P397" s="5">
        <f t="shared" si="42"/>
        <v>1761.9937499999996</v>
      </c>
      <c r="Q397" s="65" t="s">
        <v>126</v>
      </c>
      <c r="R397" s="4" t="s">
        <v>127</v>
      </c>
      <c r="S397" s="4"/>
    </row>
    <row r="398" spans="1:19" x14ac:dyDescent="0.2">
      <c r="A398" s="151">
        <v>66970</v>
      </c>
      <c r="B398" s="178">
        <f t="shared" si="39"/>
        <v>46259</v>
      </c>
      <c r="C398" s="4" t="s">
        <v>1215</v>
      </c>
      <c r="D398" s="4" t="s">
        <v>1405</v>
      </c>
      <c r="E398" s="148" t="s">
        <v>1091</v>
      </c>
      <c r="F398" s="4" t="s">
        <v>1092</v>
      </c>
      <c r="G398" s="41">
        <v>5.4</v>
      </c>
      <c r="H398" s="41">
        <v>7.5</v>
      </c>
      <c r="I398" s="5">
        <v>5</v>
      </c>
      <c r="J398" s="4" t="s">
        <v>1117</v>
      </c>
      <c r="K398" s="5">
        <v>0</v>
      </c>
      <c r="L398" s="5">
        <f t="shared" si="40"/>
        <v>77.735000000000014</v>
      </c>
      <c r="M398" s="36">
        <v>11.8</v>
      </c>
      <c r="N398" s="5">
        <f t="shared" si="41"/>
        <v>917.27300000000025</v>
      </c>
      <c r="O398" s="5">
        <v>0</v>
      </c>
      <c r="P398" s="5">
        <f t="shared" si="42"/>
        <v>917.27300000000025</v>
      </c>
      <c r="Q398" s="65" t="s">
        <v>126</v>
      </c>
      <c r="R398" s="4" t="s">
        <v>127</v>
      </c>
      <c r="S398" s="4"/>
    </row>
    <row r="399" spans="1:19" x14ac:dyDescent="0.2">
      <c r="A399" s="151">
        <v>66971</v>
      </c>
      <c r="B399" s="178">
        <f t="shared" si="39"/>
        <v>46260</v>
      </c>
      <c r="C399" s="4" t="s">
        <v>1214</v>
      </c>
      <c r="D399" s="4" t="s">
        <v>1405</v>
      </c>
      <c r="E399" s="148" t="s">
        <v>8835</v>
      </c>
      <c r="F399" s="4" t="s">
        <v>131</v>
      </c>
      <c r="G399" s="41">
        <v>3.4</v>
      </c>
      <c r="H399" s="41">
        <v>7.75</v>
      </c>
      <c r="I399" s="5">
        <v>4.5</v>
      </c>
      <c r="J399" s="4" t="s">
        <v>1117</v>
      </c>
      <c r="K399" s="5">
        <v>0</v>
      </c>
      <c r="L399" s="5">
        <f t="shared" si="40"/>
        <v>64.072499999999991</v>
      </c>
      <c r="M399" s="36">
        <v>39</v>
      </c>
      <c r="N399" s="5">
        <f t="shared" si="41"/>
        <v>2498.8274999999994</v>
      </c>
      <c r="O399" s="5">
        <v>0</v>
      </c>
      <c r="P399" s="5">
        <f t="shared" si="42"/>
        <v>2498.8274999999994</v>
      </c>
      <c r="Q399" s="65" t="s">
        <v>126</v>
      </c>
      <c r="R399" s="4" t="s">
        <v>127</v>
      </c>
      <c r="S399" s="4"/>
    </row>
    <row r="400" spans="1:19" x14ac:dyDescent="0.2">
      <c r="A400" s="151">
        <v>66971</v>
      </c>
      <c r="B400" s="178">
        <f t="shared" si="39"/>
        <v>46260</v>
      </c>
      <c r="C400" s="4" t="s">
        <v>1215</v>
      </c>
      <c r="D400" s="4" t="s">
        <v>1405</v>
      </c>
      <c r="E400" s="148" t="s">
        <v>8835</v>
      </c>
      <c r="F400" s="4" t="s">
        <v>1092</v>
      </c>
      <c r="G400" s="41">
        <v>5.4</v>
      </c>
      <c r="H400" s="41">
        <v>7.5</v>
      </c>
      <c r="I400" s="5">
        <v>5</v>
      </c>
      <c r="J400" s="4" t="s">
        <v>1117</v>
      </c>
      <c r="K400" s="5">
        <v>0</v>
      </c>
      <c r="L400" s="5">
        <f t="shared" si="40"/>
        <v>77.735000000000014</v>
      </c>
      <c r="M400" s="36">
        <v>18.2</v>
      </c>
      <c r="N400" s="5">
        <f t="shared" si="41"/>
        <v>1414.7770000000003</v>
      </c>
      <c r="O400" s="5">
        <v>0</v>
      </c>
      <c r="P400" s="5">
        <f t="shared" si="42"/>
        <v>1414.7770000000003</v>
      </c>
      <c r="Q400" s="65" t="s">
        <v>126</v>
      </c>
      <c r="R400" s="4" t="s">
        <v>127</v>
      </c>
      <c r="S400" s="4"/>
    </row>
    <row r="401" spans="1:19" x14ac:dyDescent="0.2">
      <c r="A401" s="151">
        <v>66971</v>
      </c>
      <c r="B401" s="178">
        <f t="shared" si="39"/>
        <v>46260</v>
      </c>
      <c r="C401" s="4" t="s">
        <v>1214</v>
      </c>
      <c r="D401" s="4" t="s">
        <v>1405</v>
      </c>
      <c r="E401" s="148" t="s">
        <v>1091</v>
      </c>
      <c r="F401" s="4" t="s">
        <v>131</v>
      </c>
      <c r="G401" s="41">
        <v>3.4</v>
      </c>
      <c r="H401" s="41">
        <v>7.75</v>
      </c>
      <c r="I401" s="5">
        <v>4.5</v>
      </c>
      <c r="J401" s="4" t="s">
        <v>1117</v>
      </c>
      <c r="K401" s="5">
        <v>0</v>
      </c>
      <c r="L401" s="5">
        <f t="shared" si="40"/>
        <v>64.072499999999991</v>
      </c>
      <c r="M401" s="36">
        <v>27.8</v>
      </c>
      <c r="N401" s="5">
        <f t="shared" si="41"/>
        <v>1781.2154999999998</v>
      </c>
      <c r="O401" s="5">
        <v>0</v>
      </c>
      <c r="P401" s="5">
        <f t="shared" si="42"/>
        <v>1781.2154999999998</v>
      </c>
      <c r="Q401" s="65" t="s">
        <v>126</v>
      </c>
      <c r="R401" s="4" t="s">
        <v>127</v>
      </c>
      <c r="S401" s="4"/>
    </row>
    <row r="402" spans="1:19" x14ac:dyDescent="0.2">
      <c r="A402" s="151">
        <v>66971</v>
      </c>
      <c r="B402" s="178">
        <f t="shared" si="39"/>
        <v>46260</v>
      </c>
      <c r="C402" s="4" t="s">
        <v>1215</v>
      </c>
      <c r="D402" s="4" t="s">
        <v>1405</v>
      </c>
      <c r="E402" s="148" t="s">
        <v>1091</v>
      </c>
      <c r="F402" s="4" t="s">
        <v>1092</v>
      </c>
      <c r="G402" s="41">
        <v>5.4</v>
      </c>
      <c r="H402" s="41">
        <v>7.5</v>
      </c>
      <c r="I402" s="5">
        <v>5</v>
      </c>
      <c r="J402" s="4" t="s">
        <v>1117</v>
      </c>
      <c r="K402" s="5">
        <v>0</v>
      </c>
      <c r="L402" s="5">
        <f t="shared" si="40"/>
        <v>77.735000000000014</v>
      </c>
      <c r="M402" s="36">
        <v>13.7</v>
      </c>
      <c r="N402" s="5">
        <f t="shared" si="41"/>
        <v>1064.9695000000002</v>
      </c>
      <c r="O402" s="5">
        <v>0</v>
      </c>
      <c r="P402" s="5">
        <f t="shared" si="42"/>
        <v>1064.9695000000002</v>
      </c>
      <c r="Q402" s="65" t="s">
        <v>126</v>
      </c>
      <c r="R402" s="4" t="s">
        <v>127</v>
      </c>
      <c r="S402" s="4"/>
    </row>
    <row r="403" spans="1:19" x14ac:dyDescent="0.2">
      <c r="A403" s="151">
        <v>66972</v>
      </c>
      <c r="B403" s="178">
        <f t="shared" si="39"/>
        <v>46261</v>
      </c>
      <c r="C403" s="4" t="s">
        <v>1214</v>
      </c>
      <c r="D403" s="4" t="s">
        <v>1405</v>
      </c>
      <c r="E403" s="148" t="s">
        <v>8835</v>
      </c>
      <c r="F403" s="4" t="s">
        <v>131</v>
      </c>
      <c r="G403" s="41">
        <v>3.4</v>
      </c>
      <c r="H403" s="41">
        <v>7.75</v>
      </c>
      <c r="I403" s="5">
        <v>4.5</v>
      </c>
      <c r="J403" s="4" t="s">
        <v>1117</v>
      </c>
      <c r="K403" s="5">
        <v>0</v>
      </c>
      <c r="L403" s="5">
        <f t="shared" si="40"/>
        <v>64.072499999999991</v>
      </c>
      <c r="M403" s="36">
        <v>39.5</v>
      </c>
      <c r="N403" s="5">
        <f t="shared" si="41"/>
        <v>2530.8637499999995</v>
      </c>
      <c r="O403" s="5">
        <v>0</v>
      </c>
      <c r="P403" s="5">
        <f t="shared" si="42"/>
        <v>2530.8637499999995</v>
      </c>
      <c r="Q403" s="65" t="s">
        <v>126</v>
      </c>
      <c r="R403" s="4" t="s">
        <v>127</v>
      </c>
      <c r="S403" s="4"/>
    </row>
    <row r="404" spans="1:19" x14ac:dyDescent="0.2">
      <c r="A404" s="151">
        <v>66972</v>
      </c>
      <c r="B404" s="178">
        <f t="shared" si="39"/>
        <v>46261</v>
      </c>
      <c r="C404" s="4" t="s">
        <v>1215</v>
      </c>
      <c r="D404" s="4" t="s">
        <v>1405</v>
      </c>
      <c r="E404" s="148" t="s">
        <v>8835</v>
      </c>
      <c r="F404" s="4" t="s">
        <v>1092</v>
      </c>
      <c r="G404" s="41">
        <v>5.4</v>
      </c>
      <c r="H404" s="41">
        <v>7.5</v>
      </c>
      <c r="I404" s="5">
        <v>5</v>
      </c>
      <c r="J404" s="4" t="s">
        <v>1117</v>
      </c>
      <c r="K404" s="5">
        <v>0</v>
      </c>
      <c r="L404" s="5">
        <f t="shared" si="40"/>
        <v>77.735000000000014</v>
      </c>
      <c r="M404" s="36">
        <v>18.8</v>
      </c>
      <c r="N404" s="5">
        <f t="shared" si="41"/>
        <v>1461.4180000000003</v>
      </c>
      <c r="O404" s="5">
        <v>0</v>
      </c>
      <c r="P404" s="5">
        <f t="shared" si="42"/>
        <v>1461.4180000000003</v>
      </c>
      <c r="Q404" s="65" t="s">
        <v>126</v>
      </c>
      <c r="R404" s="4" t="s">
        <v>127</v>
      </c>
      <c r="S404" s="4"/>
    </row>
    <row r="405" spans="1:19" x14ac:dyDescent="0.2">
      <c r="A405" s="151">
        <v>66972</v>
      </c>
      <c r="B405" s="178">
        <f t="shared" si="39"/>
        <v>46261</v>
      </c>
      <c r="C405" s="4" t="s">
        <v>1214</v>
      </c>
      <c r="D405" s="4" t="s">
        <v>1405</v>
      </c>
      <c r="E405" s="148" t="s">
        <v>1091</v>
      </c>
      <c r="F405" s="4" t="s">
        <v>131</v>
      </c>
      <c r="G405" s="41">
        <v>3.4</v>
      </c>
      <c r="H405" s="41">
        <v>7.75</v>
      </c>
      <c r="I405" s="5">
        <v>4.5</v>
      </c>
      <c r="J405" s="4" t="s">
        <v>1117</v>
      </c>
      <c r="K405" s="5">
        <v>0</v>
      </c>
      <c r="L405" s="5">
        <f t="shared" si="40"/>
        <v>64.072499999999991</v>
      </c>
      <c r="M405" s="36">
        <v>22.9</v>
      </c>
      <c r="N405" s="5">
        <f t="shared" si="41"/>
        <v>1467.2602499999996</v>
      </c>
      <c r="O405" s="5">
        <v>0</v>
      </c>
      <c r="P405" s="5">
        <f t="shared" si="42"/>
        <v>1467.2602499999996</v>
      </c>
      <c r="Q405" s="65" t="s">
        <v>126</v>
      </c>
      <c r="R405" s="4" t="s">
        <v>127</v>
      </c>
      <c r="S405" s="4"/>
    </row>
    <row r="406" spans="1:19" x14ac:dyDescent="0.2">
      <c r="A406" s="151">
        <v>66972</v>
      </c>
      <c r="B406" s="178">
        <f t="shared" si="39"/>
        <v>46261</v>
      </c>
      <c r="C406" s="4" t="s">
        <v>1215</v>
      </c>
      <c r="D406" s="4" t="s">
        <v>1405</v>
      </c>
      <c r="E406" s="148" t="s">
        <v>1091</v>
      </c>
      <c r="F406" s="4" t="s">
        <v>1092</v>
      </c>
      <c r="G406" s="41">
        <v>5.4</v>
      </c>
      <c r="H406" s="41">
        <v>7.5</v>
      </c>
      <c r="I406" s="5">
        <v>5</v>
      </c>
      <c r="J406" s="4" t="s">
        <v>1117</v>
      </c>
      <c r="K406" s="5">
        <v>0</v>
      </c>
      <c r="L406" s="5">
        <f t="shared" si="40"/>
        <v>77.735000000000014</v>
      </c>
      <c r="M406" s="36">
        <v>10.5</v>
      </c>
      <c r="N406" s="5">
        <f t="shared" si="41"/>
        <v>816.2175000000002</v>
      </c>
      <c r="O406" s="5">
        <v>0</v>
      </c>
      <c r="P406" s="5">
        <f t="shared" si="42"/>
        <v>816.2175000000002</v>
      </c>
      <c r="Q406" s="65" t="s">
        <v>126</v>
      </c>
      <c r="R406" s="4" t="s">
        <v>127</v>
      </c>
      <c r="S406" s="4"/>
    </row>
    <row r="407" spans="1:19" x14ac:dyDescent="0.2">
      <c r="A407" s="151">
        <v>66973</v>
      </c>
      <c r="B407" s="178">
        <f t="shared" si="39"/>
        <v>46262</v>
      </c>
      <c r="C407" s="4" t="s">
        <v>1214</v>
      </c>
      <c r="D407" s="4" t="s">
        <v>1405</v>
      </c>
      <c r="E407" s="148" t="s">
        <v>8835</v>
      </c>
      <c r="F407" s="4" t="s">
        <v>131</v>
      </c>
      <c r="G407" s="41">
        <v>3.4</v>
      </c>
      <c r="H407" s="41">
        <v>7.75</v>
      </c>
      <c r="I407" s="5">
        <v>4.5</v>
      </c>
      <c r="J407" s="4" t="s">
        <v>1117</v>
      </c>
      <c r="K407" s="5">
        <v>0</v>
      </c>
      <c r="L407" s="5">
        <f t="shared" si="40"/>
        <v>64.072499999999991</v>
      </c>
      <c r="M407" s="36">
        <v>39.5</v>
      </c>
      <c r="N407" s="5">
        <f t="shared" si="41"/>
        <v>2530.8637499999995</v>
      </c>
      <c r="O407" s="5">
        <v>0</v>
      </c>
      <c r="P407" s="5">
        <f t="shared" si="42"/>
        <v>2530.8637499999995</v>
      </c>
      <c r="Q407" s="65" t="s">
        <v>126</v>
      </c>
      <c r="R407" s="4" t="s">
        <v>127</v>
      </c>
      <c r="S407" s="4"/>
    </row>
    <row r="408" spans="1:19" x14ac:dyDescent="0.2">
      <c r="A408" s="151">
        <v>66973</v>
      </c>
      <c r="B408" s="178">
        <f t="shared" si="39"/>
        <v>46262</v>
      </c>
      <c r="C408" s="4" t="s">
        <v>1215</v>
      </c>
      <c r="D408" s="4" t="s">
        <v>1405</v>
      </c>
      <c r="E408" s="148" t="s">
        <v>8835</v>
      </c>
      <c r="F408" s="4" t="s">
        <v>1092</v>
      </c>
      <c r="G408" s="41">
        <v>5.4</v>
      </c>
      <c r="H408" s="41">
        <v>7.5</v>
      </c>
      <c r="I408" s="5">
        <v>5</v>
      </c>
      <c r="J408" s="4" t="s">
        <v>1117</v>
      </c>
      <c r="K408" s="5">
        <v>0</v>
      </c>
      <c r="L408" s="5">
        <f t="shared" si="40"/>
        <v>77.735000000000014</v>
      </c>
      <c r="M408" s="36">
        <v>18.2</v>
      </c>
      <c r="N408" s="5">
        <f t="shared" si="41"/>
        <v>1414.7770000000003</v>
      </c>
      <c r="O408" s="5">
        <v>0</v>
      </c>
      <c r="P408" s="5">
        <f t="shared" si="42"/>
        <v>1414.7770000000003</v>
      </c>
      <c r="Q408" s="65" t="s">
        <v>126</v>
      </c>
      <c r="R408" s="4" t="s">
        <v>127</v>
      </c>
      <c r="S408" s="4"/>
    </row>
    <row r="409" spans="1:19" x14ac:dyDescent="0.2">
      <c r="A409" s="151">
        <v>66973</v>
      </c>
      <c r="B409" s="178">
        <f t="shared" si="39"/>
        <v>46262</v>
      </c>
      <c r="C409" s="4" t="s">
        <v>1214</v>
      </c>
      <c r="D409" s="4" t="s">
        <v>1405</v>
      </c>
      <c r="E409" s="148" t="s">
        <v>1091</v>
      </c>
      <c r="F409" s="4" t="s">
        <v>131</v>
      </c>
      <c r="G409" s="41">
        <v>3.4</v>
      </c>
      <c r="H409" s="41">
        <v>7.75</v>
      </c>
      <c r="I409" s="5">
        <v>4.5</v>
      </c>
      <c r="J409" s="4" t="s">
        <v>1117</v>
      </c>
      <c r="K409" s="5">
        <v>0</v>
      </c>
      <c r="L409" s="5">
        <f t="shared" si="40"/>
        <v>64.072499999999991</v>
      </c>
      <c r="M409" s="36">
        <v>25.5</v>
      </c>
      <c r="N409" s="5">
        <f t="shared" si="41"/>
        <v>1633.8487499999997</v>
      </c>
      <c r="O409" s="5">
        <v>0</v>
      </c>
      <c r="P409" s="5">
        <f t="shared" si="42"/>
        <v>1633.8487499999997</v>
      </c>
      <c r="Q409" s="65" t="s">
        <v>126</v>
      </c>
      <c r="R409" s="4" t="s">
        <v>127</v>
      </c>
      <c r="S409" s="4"/>
    </row>
    <row r="410" spans="1:19" x14ac:dyDescent="0.2">
      <c r="A410" s="151">
        <v>66973</v>
      </c>
      <c r="B410" s="178">
        <f t="shared" si="39"/>
        <v>46262</v>
      </c>
      <c r="C410" s="4" t="s">
        <v>1215</v>
      </c>
      <c r="D410" s="4" t="s">
        <v>1405</v>
      </c>
      <c r="E410" s="148" t="s">
        <v>1091</v>
      </c>
      <c r="F410" s="4" t="s">
        <v>1092</v>
      </c>
      <c r="G410" s="41">
        <v>5.4</v>
      </c>
      <c r="H410" s="41">
        <v>7.5</v>
      </c>
      <c r="I410" s="5">
        <v>5</v>
      </c>
      <c r="J410" s="4" t="s">
        <v>1117</v>
      </c>
      <c r="K410" s="5">
        <v>0</v>
      </c>
      <c r="L410" s="5">
        <f t="shared" si="40"/>
        <v>77.735000000000014</v>
      </c>
      <c r="M410" s="36">
        <v>12.9</v>
      </c>
      <c r="N410" s="5">
        <f t="shared" si="41"/>
        <v>1002.7815000000002</v>
      </c>
      <c r="O410" s="5">
        <v>0</v>
      </c>
      <c r="P410" s="5">
        <f t="shared" si="42"/>
        <v>1002.7815000000002</v>
      </c>
      <c r="Q410" s="65" t="s">
        <v>126</v>
      </c>
      <c r="R410" s="4" t="s">
        <v>127</v>
      </c>
      <c r="S410" s="4"/>
    </row>
    <row r="411" spans="1:19" x14ac:dyDescent="0.2">
      <c r="A411" s="151">
        <v>66974</v>
      </c>
      <c r="B411" s="178">
        <f t="shared" si="39"/>
        <v>46263</v>
      </c>
      <c r="C411" s="4" t="s">
        <v>1214</v>
      </c>
      <c r="D411" s="4" t="s">
        <v>1405</v>
      </c>
      <c r="E411" s="148" t="s">
        <v>8835</v>
      </c>
      <c r="F411" s="4" t="s">
        <v>131</v>
      </c>
      <c r="G411" s="41">
        <v>3.4</v>
      </c>
      <c r="H411" s="41">
        <v>7.75</v>
      </c>
      <c r="I411" s="5">
        <v>4.5</v>
      </c>
      <c r="J411" s="4" t="s">
        <v>1117</v>
      </c>
      <c r="K411" s="5">
        <v>0</v>
      </c>
      <c r="L411" s="5">
        <f t="shared" si="40"/>
        <v>64.072499999999991</v>
      </c>
      <c r="M411" s="36">
        <v>41.1</v>
      </c>
      <c r="N411" s="5">
        <f t="shared" si="41"/>
        <v>2633.3797499999996</v>
      </c>
      <c r="O411" s="5">
        <v>0</v>
      </c>
      <c r="P411" s="5">
        <f t="shared" si="42"/>
        <v>2633.3797499999996</v>
      </c>
      <c r="Q411" s="65" t="s">
        <v>126</v>
      </c>
      <c r="R411" s="4" t="s">
        <v>127</v>
      </c>
      <c r="S411" s="4"/>
    </row>
    <row r="412" spans="1:19" x14ac:dyDescent="0.2">
      <c r="A412" s="151">
        <v>66974</v>
      </c>
      <c r="B412" s="178">
        <f t="shared" si="39"/>
        <v>46263</v>
      </c>
      <c r="C412" s="4" t="s">
        <v>1215</v>
      </c>
      <c r="D412" s="4" t="s">
        <v>1405</v>
      </c>
      <c r="E412" s="148" t="s">
        <v>8835</v>
      </c>
      <c r="F412" s="4" t="s">
        <v>1092</v>
      </c>
      <c r="G412" s="41">
        <v>5.4</v>
      </c>
      <c r="H412" s="41">
        <v>7.5</v>
      </c>
      <c r="I412" s="5">
        <v>5</v>
      </c>
      <c r="J412" s="4" t="s">
        <v>1117</v>
      </c>
      <c r="K412" s="5">
        <v>0</v>
      </c>
      <c r="L412" s="5">
        <f t="shared" si="40"/>
        <v>77.735000000000014</v>
      </c>
      <c r="M412" s="36">
        <v>24.1</v>
      </c>
      <c r="N412" s="5">
        <f t="shared" si="41"/>
        <v>1873.4135000000003</v>
      </c>
      <c r="O412" s="5">
        <v>0</v>
      </c>
      <c r="P412" s="5">
        <f t="shared" si="42"/>
        <v>1873.4135000000003</v>
      </c>
      <c r="Q412" s="65" t="s">
        <v>126</v>
      </c>
      <c r="R412" s="4" t="s">
        <v>127</v>
      </c>
      <c r="S412" s="4"/>
    </row>
    <row r="413" spans="1:19" x14ac:dyDescent="0.2">
      <c r="A413" s="151">
        <v>66974</v>
      </c>
      <c r="B413" s="178">
        <f t="shared" si="39"/>
        <v>46263</v>
      </c>
      <c r="C413" s="4" t="s">
        <v>1214</v>
      </c>
      <c r="D413" s="4" t="s">
        <v>1405</v>
      </c>
      <c r="E413" s="148" t="s">
        <v>1091</v>
      </c>
      <c r="F413" s="4" t="s">
        <v>131</v>
      </c>
      <c r="G413" s="41">
        <v>3.4</v>
      </c>
      <c r="H413" s="41">
        <v>7.75</v>
      </c>
      <c r="I413" s="5">
        <v>4.5</v>
      </c>
      <c r="J413" s="4" t="s">
        <v>1117</v>
      </c>
      <c r="K413" s="5">
        <v>0</v>
      </c>
      <c r="L413" s="5">
        <f t="shared" si="40"/>
        <v>64.072499999999991</v>
      </c>
      <c r="M413" s="36">
        <v>30.9</v>
      </c>
      <c r="N413" s="5">
        <f t="shared" si="41"/>
        <v>1979.8402499999995</v>
      </c>
      <c r="O413" s="5">
        <v>0</v>
      </c>
      <c r="P413" s="5">
        <f t="shared" si="42"/>
        <v>1979.8402499999995</v>
      </c>
      <c r="Q413" s="65" t="s">
        <v>126</v>
      </c>
      <c r="R413" s="4" t="s">
        <v>127</v>
      </c>
      <c r="S413" s="4"/>
    </row>
    <row r="414" spans="1:19" x14ac:dyDescent="0.2">
      <c r="A414" s="151">
        <v>66974</v>
      </c>
      <c r="B414" s="178">
        <f t="shared" si="39"/>
        <v>46263</v>
      </c>
      <c r="C414" s="4" t="s">
        <v>1215</v>
      </c>
      <c r="D414" s="4" t="s">
        <v>1405</v>
      </c>
      <c r="E414" s="148" t="s">
        <v>1091</v>
      </c>
      <c r="F414" s="4" t="s">
        <v>1092</v>
      </c>
      <c r="G414" s="41">
        <v>5.4</v>
      </c>
      <c r="H414" s="41">
        <v>7.5</v>
      </c>
      <c r="I414" s="5">
        <v>5</v>
      </c>
      <c r="J414" s="4" t="s">
        <v>1117</v>
      </c>
      <c r="K414" s="5">
        <v>0</v>
      </c>
      <c r="L414" s="5">
        <f t="shared" si="40"/>
        <v>77.735000000000014</v>
      </c>
      <c r="M414" s="36">
        <v>12.7</v>
      </c>
      <c r="N414" s="5">
        <f t="shared" si="41"/>
        <v>987.23450000000014</v>
      </c>
      <c r="O414" s="5">
        <v>0</v>
      </c>
      <c r="P414" s="5">
        <f t="shared" si="42"/>
        <v>987.23450000000014</v>
      </c>
      <c r="Q414" s="65" t="s">
        <v>126</v>
      </c>
      <c r="R414" s="4" t="s">
        <v>127</v>
      </c>
      <c r="S414" s="4"/>
    </row>
    <row r="415" spans="1:19" x14ac:dyDescent="0.2">
      <c r="A415" s="151">
        <v>66975</v>
      </c>
      <c r="B415" s="178">
        <f t="shared" si="39"/>
        <v>46264</v>
      </c>
      <c r="C415" s="4" t="s">
        <v>1214</v>
      </c>
      <c r="D415" s="4" t="s">
        <v>1405</v>
      </c>
      <c r="E415" s="148" t="s">
        <v>8835</v>
      </c>
      <c r="F415" s="4" t="s">
        <v>131</v>
      </c>
      <c r="G415" s="41">
        <v>3.4</v>
      </c>
      <c r="H415" s="41">
        <v>7.75</v>
      </c>
      <c r="I415" s="5">
        <v>4.5</v>
      </c>
      <c r="J415" s="4" t="s">
        <v>1117</v>
      </c>
      <c r="K415" s="5">
        <v>0</v>
      </c>
      <c r="L415" s="5">
        <f t="shared" si="40"/>
        <v>64.072499999999991</v>
      </c>
      <c r="M415" s="36">
        <v>40.1</v>
      </c>
      <c r="N415" s="5">
        <f t="shared" si="41"/>
        <v>2569.3072499999998</v>
      </c>
      <c r="O415" s="5">
        <v>0</v>
      </c>
      <c r="P415" s="5">
        <f t="shared" si="42"/>
        <v>2569.3072499999998</v>
      </c>
      <c r="Q415" s="65" t="s">
        <v>126</v>
      </c>
      <c r="R415" s="4" t="s">
        <v>127</v>
      </c>
      <c r="S415" s="4"/>
    </row>
    <row r="416" spans="1:19" x14ac:dyDescent="0.2">
      <c r="A416" s="151">
        <v>66975</v>
      </c>
      <c r="B416" s="178">
        <f t="shared" si="39"/>
        <v>46264</v>
      </c>
      <c r="C416" s="4" t="s">
        <v>1215</v>
      </c>
      <c r="D416" s="4" t="s">
        <v>1405</v>
      </c>
      <c r="E416" s="148" t="s">
        <v>8835</v>
      </c>
      <c r="F416" s="4" t="s">
        <v>1092</v>
      </c>
      <c r="G416" s="41">
        <v>5.4</v>
      </c>
      <c r="H416" s="41">
        <v>7.5</v>
      </c>
      <c r="I416" s="5">
        <v>5</v>
      </c>
      <c r="J416" s="4" t="s">
        <v>1117</v>
      </c>
      <c r="K416" s="5">
        <v>0</v>
      </c>
      <c r="L416" s="5">
        <f t="shared" si="40"/>
        <v>77.735000000000014</v>
      </c>
      <c r="M416" s="36">
        <v>22.1</v>
      </c>
      <c r="N416" s="5">
        <f t="shared" si="41"/>
        <v>1717.9435000000003</v>
      </c>
      <c r="O416" s="5">
        <v>0</v>
      </c>
      <c r="P416" s="5">
        <f t="shared" si="42"/>
        <v>1717.9435000000003</v>
      </c>
      <c r="Q416" s="65" t="s">
        <v>126</v>
      </c>
      <c r="R416" s="4" t="s">
        <v>127</v>
      </c>
      <c r="S416" s="4"/>
    </row>
    <row r="417" spans="1:19" x14ac:dyDescent="0.2">
      <c r="A417" s="151">
        <v>66975</v>
      </c>
      <c r="B417" s="178">
        <f t="shared" si="39"/>
        <v>46264</v>
      </c>
      <c r="C417" s="4" t="s">
        <v>1214</v>
      </c>
      <c r="D417" s="4" t="s">
        <v>1405</v>
      </c>
      <c r="E417" s="148" t="s">
        <v>1091</v>
      </c>
      <c r="F417" s="4" t="s">
        <v>131</v>
      </c>
      <c r="G417" s="41">
        <v>3.4</v>
      </c>
      <c r="H417" s="41">
        <v>7.75</v>
      </c>
      <c r="I417" s="5">
        <v>4.5</v>
      </c>
      <c r="J417" s="4" t="s">
        <v>1117</v>
      </c>
      <c r="K417" s="5">
        <v>0</v>
      </c>
      <c r="L417" s="5">
        <f t="shared" si="40"/>
        <v>64.072499999999991</v>
      </c>
      <c r="M417" s="36">
        <v>27.3</v>
      </c>
      <c r="N417" s="5">
        <f t="shared" si="41"/>
        <v>1749.1792499999999</v>
      </c>
      <c r="O417" s="5">
        <v>0</v>
      </c>
      <c r="P417" s="5">
        <f t="shared" si="42"/>
        <v>1749.1792499999999</v>
      </c>
      <c r="Q417" s="65" t="s">
        <v>126</v>
      </c>
      <c r="R417" s="4" t="s">
        <v>127</v>
      </c>
      <c r="S417" s="4"/>
    </row>
    <row r="418" spans="1:19" x14ac:dyDescent="0.2">
      <c r="A418" s="151">
        <v>66975</v>
      </c>
      <c r="B418" s="178">
        <f t="shared" si="39"/>
        <v>46264</v>
      </c>
      <c r="C418" s="4" t="s">
        <v>1215</v>
      </c>
      <c r="D418" s="4" t="s">
        <v>1405</v>
      </c>
      <c r="E418" s="148" t="s">
        <v>1091</v>
      </c>
      <c r="F418" s="4" t="s">
        <v>1092</v>
      </c>
      <c r="G418" s="41">
        <v>5.4</v>
      </c>
      <c r="H418" s="41">
        <v>7.5</v>
      </c>
      <c r="I418" s="5">
        <v>5</v>
      </c>
      <c r="J418" s="4" t="s">
        <v>1117</v>
      </c>
      <c r="K418" s="5">
        <v>0</v>
      </c>
      <c r="L418" s="5">
        <f t="shared" si="40"/>
        <v>77.735000000000014</v>
      </c>
      <c r="M418" s="36">
        <v>17</v>
      </c>
      <c r="N418" s="5">
        <f t="shared" si="41"/>
        <v>1321.4950000000003</v>
      </c>
      <c r="O418" s="5">
        <v>0</v>
      </c>
      <c r="P418" s="5">
        <f t="shared" si="42"/>
        <v>1321.4950000000003</v>
      </c>
      <c r="Q418" s="65" t="s">
        <v>126</v>
      </c>
      <c r="R418" s="4" t="s">
        <v>127</v>
      </c>
      <c r="S418" s="4"/>
    </row>
    <row r="419" spans="1:19" x14ac:dyDescent="0.2">
      <c r="A419" s="151">
        <v>66976</v>
      </c>
      <c r="B419" s="178">
        <f t="shared" si="39"/>
        <v>46265</v>
      </c>
      <c r="C419" s="4" t="s">
        <v>1214</v>
      </c>
      <c r="D419" s="4" t="s">
        <v>1405</v>
      </c>
      <c r="E419" s="148" t="s">
        <v>8835</v>
      </c>
      <c r="F419" s="4" t="s">
        <v>131</v>
      </c>
      <c r="G419" s="41">
        <v>3.4</v>
      </c>
      <c r="H419" s="41">
        <v>7.75</v>
      </c>
      <c r="I419" s="5">
        <v>4.5</v>
      </c>
      <c r="J419" s="4" t="s">
        <v>1117</v>
      </c>
      <c r="K419" s="5">
        <v>0</v>
      </c>
      <c r="L419" s="5">
        <f t="shared" si="40"/>
        <v>64.072499999999991</v>
      </c>
      <c r="M419" s="36">
        <v>38.200000000000003</v>
      </c>
      <c r="N419" s="5">
        <f t="shared" si="41"/>
        <v>2447.5695000000001</v>
      </c>
      <c r="O419" s="5">
        <v>0</v>
      </c>
      <c r="P419" s="5">
        <f t="shared" si="42"/>
        <v>2447.5695000000001</v>
      </c>
      <c r="Q419" s="65" t="s">
        <v>126</v>
      </c>
      <c r="R419" s="4" t="s">
        <v>127</v>
      </c>
      <c r="S419" s="4"/>
    </row>
    <row r="420" spans="1:19" x14ac:dyDescent="0.2">
      <c r="A420" s="151">
        <v>66976</v>
      </c>
      <c r="B420" s="178">
        <f t="shared" si="39"/>
        <v>46265</v>
      </c>
      <c r="C420" s="4" t="s">
        <v>1215</v>
      </c>
      <c r="D420" s="4" t="s">
        <v>1405</v>
      </c>
      <c r="E420" s="148" t="s">
        <v>8835</v>
      </c>
      <c r="F420" s="4" t="s">
        <v>1092</v>
      </c>
      <c r="G420" s="41">
        <v>5.4</v>
      </c>
      <c r="H420" s="41">
        <v>7.5</v>
      </c>
      <c r="I420" s="5">
        <v>5</v>
      </c>
      <c r="J420" s="4" t="s">
        <v>1117</v>
      </c>
      <c r="K420" s="5">
        <v>0</v>
      </c>
      <c r="L420" s="5">
        <f t="shared" si="40"/>
        <v>77.735000000000014</v>
      </c>
      <c r="M420" s="36">
        <v>22.8</v>
      </c>
      <c r="N420" s="5">
        <f t="shared" si="41"/>
        <v>1772.3580000000004</v>
      </c>
      <c r="O420" s="5">
        <v>0</v>
      </c>
      <c r="P420" s="5">
        <f t="shared" si="42"/>
        <v>1772.3580000000004</v>
      </c>
      <c r="Q420" s="65" t="s">
        <v>126</v>
      </c>
      <c r="R420" s="4" t="s">
        <v>127</v>
      </c>
      <c r="S420" s="4"/>
    </row>
    <row r="421" spans="1:19" x14ac:dyDescent="0.2">
      <c r="A421" s="151">
        <v>66976</v>
      </c>
      <c r="B421" s="178">
        <f t="shared" si="39"/>
        <v>46265</v>
      </c>
      <c r="C421" s="4" t="s">
        <v>1214</v>
      </c>
      <c r="D421" s="4" t="s">
        <v>1405</v>
      </c>
      <c r="E421" s="148" t="s">
        <v>1091</v>
      </c>
      <c r="F421" s="4" t="s">
        <v>131</v>
      </c>
      <c r="G421" s="41">
        <v>3.4</v>
      </c>
      <c r="H421" s="41">
        <v>7.75</v>
      </c>
      <c r="I421" s="5">
        <v>4.5</v>
      </c>
      <c r="J421" s="4" t="s">
        <v>1117</v>
      </c>
      <c r="K421" s="5">
        <v>0</v>
      </c>
      <c r="L421" s="5">
        <f t="shared" si="40"/>
        <v>64.072499999999991</v>
      </c>
      <c r="M421" s="36">
        <v>29</v>
      </c>
      <c r="N421" s="5">
        <f t="shared" si="41"/>
        <v>1858.1024999999997</v>
      </c>
      <c r="O421" s="5">
        <v>0</v>
      </c>
      <c r="P421" s="5">
        <f t="shared" si="42"/>
        <v>1858.1024999999997</v>
      </c>
      <c r="Q421" s="65" t="s">
        <v>126</v>
      </c>
      <c r="R421" s="4" t="s">
        <v>127</v>
      </c>
      <c r="S421" s="4"/>
    </row>
    <row r="422" spans="1:19" x14ac:dyDescent="0.2">
      <c r="A422" s="151">
        <v>66976</v>
      </c>
      <c r="B422" s="178">
        <f t="shared" si="39"/>
        <v>46265</v>
      </c>
      <c r="C422" s="4" t="s">
        <v>1215</v>
      </c>
      <c r="D422" s="4" t="s">
        <v>1405</v>
      </c>
      <c r="E422" s="148" t="s">
        <v>1091</v>
      </c>
      <c r="F422" s="4" t="s">
        <v>1092</v>
      </c>
      <c r="G422" s="41">
        <v>5.4</v>
      </c>
      <c r="H422" s="41">
        <v>7.5</v>
      </c>
      <c r="I422" s="5">
        <v>5</v>
      </c>
      <c r="J422" s="4" t="s">
        <v>1117</v>
      </c>
      <c r="K422" s="5">
        <v>0</v>
      </c>
      <c r="L422" s="5">
        <f t="shared" si="40"/>
        <v>77.735000000000014</v>
      </c>
      <c r="M422" s="36">
        <v>15.6</v>
      </c>
      <c r="N422" s="5">
        <f t="shared" si="41"/>
        <v>1212.6660000000002</v>
      </c>
      <c r="O422" s="5">
        <v>0</v>
      </c>
      <c r="P422" s="5">
        <f t="shared" si="42"/>
        <v>1212.6660000000002</v>
      </c>
      <c r="Q422" s="65" t="s">
        <v>126</v>
      </c>
      <c r="R422" s="4" t="s">
        <v>127</v>
      </c>
      <c r="S422" s="4"/>
    </row>
    <row r="423" spans="1:19" x14ac:dyDescent="0.2">
      <c r="A423" s="100">
        <v>66977</v>
      </c>
      <c r="B423" s="178">
        <f t="shared" ref="B423:B450" si="43">IF(A423="","",IF(ISNUMBER(A423),IFERROR(VLOOKUP(TEXT(A423,"yyyy/mm/dd"),BSAD,2,FALSE),""),IFERROR(VLOOKUP(A423,BSAD,2,FALSE),"")))</f>
        <v>46266</v>
      </c>
      <c r="C423" s="4" t="s">
        <v>1214</v>
      </c>
      <c r="D423" s="4" t="s">
        <v>1405</v>
      </c>
      <c r="E423" s="148" t="s">
        <v>8835</v>
      </c>
      <c r="F423" s="4" t="s">
        <v>131</v>
      </c>
      <c r="G423" s="41">
        <v>3.4</v>
      </c>
      <c r="H423" s="41">
        <v>7.75</v>
      </c>
      <c r="I423" s="5">
        <v>4.5</v>
      </c>
      <c r="J423" s="4" t="s">
        <v>1117</v>
      </c>
      <c r="K423" s="5">
        <v>0</v>
      </c>
      <c r="L423" s="5">
        <f t="shared" si="40"/>
        <v>64.072499999999991</v>
      </c>
      <c r="M423" s="36">
        <v>39.4</v>
      </c>
      <c r="N423" s="5">
        <f t="shared" si="41"/>
        <v>2524.4564999999993</v>
      </c>
      <c r="O423" s="5">
        <v>0</v>
      </c>
      <c r="P423" s="5">
        <f t="shared" si="42"/>
        <v>2524.4564999999993</v>
      </c>
      <c r="Q423" s="4" t="s">
        <v>126</v>
      </c>
      <c r="R423" s="4" t="s">
        <v>127</v>
      </c>
      <c r="S423" s="4"/>
    </row>
    <row r="424" spans="1:19" x14ac:dyDescent="0.2">
      <c r="A424" s="100">
        <v>66977</v>
      </c>
      <c r="B424" s="178">
        <f t="shared" si="43"/>
        <v>46266</v>
      </c>
      <c r="C424" s="4" t="s">
        <v>1215</v>
      </c>
      <c r="D424" s="4" t="s">
        <v>1405</v>
      </c>
      <c r="E424" s="148" t="s">
        <v>8835</v>
      </c>
      <c r="F424" s="4" t="s">
        <v>1092</v>
      </c>
      <c r="G424" s="41">
        <v>5.4</v>
      </c>
      <c r="H424" s="41">
        <v>7.5</v>
      </c>
      <c r="I424" s="5">
        <v>5</v>
      </c>
      <c r="J424" s="4" t="s">
        <v>1117</v>
      </c>
      <c r="K424" s="5">
        <v>0</v>
      </c>
      <c r="L424" s="5">
        <f t="shared" si="40"/>
        <v>77.735000000000014</v>
      </c>
      <c r="M424" s="36">
        <v>21.5</v>
      </c>
      <c r="N424" s="5">
        <f t="shared" si="41"/>
        <v>1671.3025000000002</v>
      </c>
      <c r="O424" s="5">
        <v>0</v>
      </c>
      <c r="P424" s="5">
        <f t="shared" si="42"/>
        <v>1671.3025000000002</v>
      </c>
      <c r="Q424" s="4" t="s">
        <v>126</v>
      </c>
      <c r="R424" s="4" t="s">
        <v>127</v>
      </c>
      <c r="S424" s="4"/>
    </row>
    <row r="425" spans="1:19" x14ac:dyDescent="0.2">
      <c r="A425" s="100">
        <v>66977</v>
      </c>
      <c r="B425" s="178">
        <f t="shared" si="43"/>
        <v>46266</v>
      </c>
      <c r="C425" s="4" t="s">
        <v>1214</v>
      </c>
      <c r="D425" s="4" t="s">
        <v>1405</v>
      </c>
      <c r="E425" s="148" t="s">
        <v>1091</v>
      </c>
      <c r="F425" s="4" t="s">
        <v>131</v>
      </c>
      <c r="G425" s="41">
        <v>3.4</v>
      </c>
      <c r="H425" s="41">
        <v>7.75</v>
      </c>
      <c r="I425" s="5">
        <v>4.5</v>
      </c>
      <c r="J425" s="4" t="s">
        <v>1117</v>
      </c>
      <c r="K425" s="5">
        <v>0</v>
      </c>
      <c r="L425" s="5">
        <f t="shared" si="40"/>
        <v>64.072499999999991</v>
      </c>
      <c r="M425" s="36">
        <v>25.7</v>
      </c>
      <c r="N425" s="5">
        <f t="shared" si="41"/>
        <v>1646.6632499999996</v>
      </c>
      <c r="O425" s="5">
        <v>0</v>
      </c>
      <c r="P425" s="5">
        <f t="shared" si="42"/>
        <v>1646.6632499999996</v>
      </c>
      <c r="Q425" s="4" t="s">
        <v>126</v>
      </c>
      <c r="R425" s="4" t="s">
        <v>127</v>
      </c>
      <c r="S425" s="4"/>
    </row>
    <row r="426" spans="1:19" x14ac:dyDescent="0.2">
      <c r="A426" s="100">
        <v>66977</v>
      </c>
      <c r="B426" s="178">
        <f t="shared" si="43"/>
        <v>46266</v>
      </c>
      <c r="C426" s="4" t="s">
        <v>1215</v>
      </c>
      <c r="D426" s="4" t="s">
        <v>1405</v>
      </c>
      <c r="E426" s="148" t="s">
        <v>1091</v>
      </c>
      <c r="F426" s="4" t="s">
        <v>1092</v>
      </c>
      <c r="G426" s="41">
        <v>5.4</v>
      </c>
      <c r="H426" s="41">
        <v>7.5</v>
      </c>
      <c r="I426" s="5">
        <v>5</v>
      </c>
      <c r="J426" s="4" t="s">
        <v>1117</v>
      </c>
      <c r="K426" s="5">
        <v>0</v>
      </c>
      <c r="L426" s="5">
        <f t="shared" si="40"/>
        <v>77.735000000000014</v>
      </c>
      <c r="M426" s="36">
        <v>19.100000000000001</v>
      </c>
      <c r="N426" s="5">
        <f t="shared" si="41"/>
        <v>1484.7385000000004</v>
      </c>
      <c r="O426" s="5">
        <v>0</v>
      </c>
      <c r="P426" s="5">
        <f t="shared" si="42"/>
        <v>1484.7385000000004</v>
      </c>
      <c r="Q426" s="4" t="s">
        <v>126</v>
      </c>
      <c r="R426" s="4" t="s">
        <v>127</v>
      </c>
      <c r="S426" s="4"/>
    </row>
    <row r="427" spans="1:19" x14ac:dyDescent="0.2">
      <c r="A427" s="100">
        <v>66978</v>
      </c>
      <c r="B427" s="178">
        <f t="shared" si="43"/>
        <v>46267</v>
      </c>
      <c r="C427" s="4" t="s">
        <v>1214</v>
      </c>
      <c r="D427" s="4" t="s">
        <v>1405</v>
      </c>
      <c r="E427" s="148" t="s">
        <v>8835</v>
      </c>
      <c r="F427" s="4" t="s">
        <v>131</v>
      </c>
      <c r="G427" s="41">
        <v>3.4</v>
      </c>
      <c r="H427" s="41">
        <v>7.75</v>
      </c>
      <c r="I427" s="5">
        <v>4.5</v>
      </c>
      <c r="J427" s="4" t="s">
        <v>1117</v>
      </c>
      <c r="K427" s="5">
        <v>0</v>
      </c>
      <c r="L427" s="5">
        <f t="shared" si="40"/>
        <v>64.072499999999991</v>
      </c>
      <c r="M427" s="36">
        <v>39.1</v>
      </c>
      <c r="N427" s="5">
        <f t="shared" si="41"/>
        <v>2505.2347499999996</v>
      </c>
      <c r="O427" s="5">
        <v>0</v>
      </c>
      <c r="P427" s="5">
        <f t="shared" si="42"/>
        <v>2505.2347499999996</v>
      </c>
      <c r="Q427" s="4" t="s">
        <v>126</v>
      </c>
      <c r="R427" s="4" t="s">
        <v>127</v>
      </c>
      <c r="S427" s="4"/>
    </row>
    <row r="428" spans="1:19" x14ac:dyDescent="0.2">
      <c r="A428" s="100">
        <v>66978</v>
      </c>
      <c r="B428" s="178">
        <f t="shared" si="43"/>
        <v>46267</v>
      </c>
      <c r="C428" s="4" t="s">
        <v>1215</v>
      </c>
      <c r="D428" s="4" t="s">
        <v>1405</v>
      </c>
      <c r="E428" s="148" t="s">
        <v>8835</v>
      </c>
      <c r="F428" s="4" t="s">
        <v>1092</v>
      </c>
      <c r="G428" s="41">
        <v>5.4</v>
      </c>
      <c r="H428" s="41">
        <v>7.5</v>
      </c>
      <c r="I428" s="5">
        <v>5</v>
      </c>
      <c r="J428" s="4" t="s">
        <v>1117</v>
      </c>
      <c r="K428" s="5">
        <v>0</v>
      </c>
      <c r="L428" s="5">
        <f t="shared" si="40"/>
        <v>77.735000000000014</v>
      </c>
      <c r="M428" s="36">
        <v>23</v>
      </c>
      <c r="N428" s="5">
        <f t="shared" si="41"/>
        <v>1787.9050000000002</v>
      </c>
      <c r="O428" s="5">
        <v>0</v>
      </c>
      <c r="P428" s="5">
        <f t="shared" si="42"/>
        <v>1787.9050000000002</v>
      </c>
      <c r="Q428" s="4" t="s">
        <v>126</v>
      </c>
      <c r="R428" s="4" t="s">
        <v>127</v>
      </c>
      <c r="S428" s="4"/>
    </row>
    <row r="429" spans="1:19" x14ac:dyDescent="0.2">
      <c r="A429" s="100">
        <v>66978</v>
      </c>
      <c r="B429" s="178">
        <f t="shared" si="43"/>
        <v>46267</v>
      </c>
      <c r="C429" s="4" t="s">
        <v>1214</v>
      </c>
      <c r="D429" s="4" t="s">
        <v>1405</v>
      </c>
      <c r="E429" s="148" t="s">
        <v>1091</v>
      </c>
      <c r="F429" s="4" t="s">
        <v>131</v>
      </c>
      <c r="G429" s="41">
        <v>3.4</v>
      </c>
      <c r="H429" s="41">
        <v>7.75</v>
      </c>
      <c r="I429" s="5">
        <v>4.5</v>
      </c>
      <c r="J429" s="4" t="s">
        <v>1117</v>
      </c>
      <c r="K429" s="5">
        <v>0</v>
      </c>
      <c r="L429" s="5">
        <f t="shared" si="40"/>
        <v>64.072499999999991</v>
      </c>
      <c r="M429" s="36">
        <v>29.1</v>
      </c>
      <c r="N429" s="5">
        <f t="shared" si="41"/>
        <v>1864.5097499999999</v>
      </c>
      <c r="O429" s="5">
        <v>0</v>
      </c>
      <c r="P429" s="5">
        <f t="shared" si="42"/>
        <v>1864.5097499999999</v>
      </c>
      <c r="Q429" s="4" t="s">
        <v>126</v>
      </c>
      <c r="R429" s="4" t="s">
        <v>127</v>
      </c>
      <c r="S429" s="4"/>
    </row>
    <row r="430" spans="1:19" x14ac:dyDescent="0.2">
      <c r="A430" s="100">
        <v>66978</v>
      </c>
      <c r="B430" s="178">
        <f t="shared" si="43"/>
        <v>46267</v>
      </c>
      <c r="C430" s="4" t="s">
        <v>1215</v>
      </c>
      <c r="D430" s="4" t="s">
        <v>1405</v>
      </c>
      <c r="E430" s="148" t="s">
        <v>1091</v>
      </c>
      <c r="F430" s="4" t="s">
        <v>1092</v>
      </c>
      <c r="G430" s="41">
        <v>5.4</v>
      </c>
      <c r="H430" s="41">
        <v>7.5</v>
      </c>
      <c r="I430" s="5">
        <v>5</v>
      </c>
      <c r="J430" s="4" t="s">
        <v>1117</v>
      </c>
      <c r="K430" s="5">
        <v>0</v>
      </c>
      <c r="L430" s="5">
        <f t="shared" ref="L430:L486" si="44">IF($F430="","",IF($J430="FIXED",$K430,($G430*FAT_MULT)+($H430*SNF_MULT)+$I430))</f>
        <v>77.735000000000014</v>
      </c>
      <c r="M430" s="36">
        <v>14.5</v>
      </c>
      <c r="N430" s="5">
        <f t="shared" ref="N430:N486" si="45">IF($M430="","",$M430*$L430)</f>
        <v>1127.1575000000003</v>
      </c>
      <c r="O430" s="5">
        <v>0</v>
      </c>
      <c r="P430" s="5">
        <f t="shared" ref="P430:P486" si="46">IF($M430="","",$N430+$O430)</f>
        <v>1127.1575000000003</v>
      </c>
      <c r="Q430" s="4" t="s">
        <v>126</v>
      </c>
      <c r="R430" s="4" t="s">
        <v>127</v>
      </c>
      <c r="S430" s="4"/>
    </row>
    <row r="431" spans="1:19" x14ac:dyDescent="0.2">
      <c r="A431" s="100">
        <v>66979</v>
      </c>
      <c r="B431" s="178">
        <f t="shared" si="43"/>
        <v>46268</v>
      </c>
      <c r="C431" s="4" t="s">
        <v>1214</v>
      </c>
      <c r="D431" s="4" t="s">
        <v>1405</v>
      </c>
      <c r="E431" s="148" t="s">
        <v>8835</v>
      </c>
      <c r="F431" s="4" t="s">
        <v>131</v>
      </c>
      <c r="G431" s="41">
        <v>3.4</v>
      </c>
      <c r="H431" s="41">
        <v>7.75</v>
      </c>
      <c r="I431" s="5">
        <v>4.5</v>
      </c>
      <c r="J431" s="4" t="s">
        <v>1117</v>
      </c>
      <c r="K431" s="5">
        <v>0</v>
      </c>
      <c r="L431" s="5">
        <f t="shared" si="44"/>
        <v>64.072499999999991</v>
      </c>
      <c r="M431" s="36">
        <v>39.200000000000003</v>
      </c>
      <c r="N431" s="5">
        <f t="shared" si="45"/>
        <v>2511.6419999999998</v>
      </c>
      <c r="O431" s="5">
        <v>0</v>
      </c>
      <c r="P431" s="5">
        <f t="shared" si="46"/>
        <v>2511.6419999999998</v>
      </c>
      <c r="Q431" s="4" t="s">
        <v>126</v>
      </c>
      <c r="R431" s="4" t="s">
        <v>127</v>
      </c>
      <c r="S431" s="4"/>
    </row>
    <row r="432" spans="1:19" x14ac:dyDescent="0.2">
      <c r="A432" s="100">
        <v>66979</v>
      </c>
      <c r="B432" s="178">
        <f t="shared" si="43"/>
        <v>46268</v>
      </c>
      <c r="C432" s="4" t="s">
        <v>1215</v>
      </c>
      <c r="D432" s="4" t="s">
        <v>1405</v>
      </c>
      <c r="E432" s="148" t="s">
        <v>8835</v>
      </c>
      <c r="F432" s="4" t="s">
        <v>1092</v>
      </c>
      <c r="G432" s="41">
        <v>5.4</v>
      </c>
      <c r="H432" s="41">
        <v>7.5</v>
      </c>
      <c r="I432" s="5">
        <v>5</v>
      </c>
      <c r="J432" s="4" t="s">
        <v>1117</v>
      </c>
      <c r="K432" s="5">
        <v>0</v>
      </c>
      <c r="L432" s="5">
        <f t="shared" si="44"/>
        <v>77.735000000000014</v>
      </c>
      <c r="M432" s="36">
        <v>24.1</v>
      </c>
      <c r="N432" s="5">
        <f t="shared" si="45"/>
        <v>1873.4135000000003</v>
      </c>
      <c r="O432" s="5">
        <v>0</v>
      </c>
      <c r="P432" s="5">
        <f t="shared" si="46"/>
        <v>1873.4135000000003</v>
      </c>
      <c r="Q432" s="4" t="s">
        <v>126</v>
      </c>
      <c r="R432" s="4" t="s">
        <v>127</v>
      </c>
      <c r="S432" s="4"/>
    </row>
    <row r="433" spans="1:19" x14ac:dyDescent="0.2">
      <c r="A433" s="100">
        <v>66979</v>
      </c>
      <c r="B433" s="178">
        <f t="shared" si="43"/>
        <v>46268</v>
      </c>
      <c r="C433" s="4" t="s">
        <v>1214</v>
      </c>
      <c r="D433" s="4" t="s">
        <v>1405</v>
      </c>
      <c r="E433" s="148" t="s">
        <v>1091</v>
      </c>
      <c r="F433" s="4" t="s">
        <v>131</v>
      </c>
      <c r="G433" s="41">
        <v>3.4</v>
      </c>
      <c r="H433" s="41">
        <v>7.75</v>
      </c>
      <c r="I433" s="5">
        <v>4.5</v>
      </c>
      <c r="J433" s="4" t="s">
        <v>1117</v>
      </c>
      <c r="K433" s="5">
        <v>0</v>
      </c>
      <c r="L433" s="5">
        <f t="shared" si="44"/>
        <v>64.072499999999991</v>
      </c>
      <c r="M433" s="36">
        <v>27.5</v>
      </c>
      <c r="N433" s="5">
        <f t="shared" si="45"/>
        <v>1761.9937499999996</v>
      </c>
      <c r="O433" s="5">
        <v>0</v>
      </c>
      <c r="P433" s="5">
        <f t="shared" si="46"/>
        <v>1761.9937499999996</v>
      </c>
      <c r="Q433" s="4" t="s">
        <v>126</v>
      </c>
      <c r="R433" s="4" t="s">
        <v>127</v>
      </c>
      <c r="S433" s="4"/>
    </row>
    <row r="434" spans="1:19" x14ac:dyDescent="0.2">
      <c r="A434" s="100">
        <v>66979</v>
      </c>
      <c r="B434" s="178">
        <f t="shared" si="43"/>
        <v>46268</v>
      </c>
      <c r="C434" s="4" t="s">
        <v>1215</v>
      </c>
      <c r="D434" s="4" t="s">
        <v>1405</v>
      </c>
      <c r="E434" s="148" t="s">
        <v>1091</v>
      </c>
      <c r="F434" s="4" t="s">
        <v>1092</v>
      </c>
      <c r="G434" s="41">
        <v>5.4</v>
      </c>
      <c r="H434" s="41">
        <v>7.5</v>
      </c>
      <c r="I434" s="5">
        <v>5</v>
      </c>
      <c r="J434" s="4" t="s">
        <v>1117</v>
      </c>
      <c r="K434" s="5">
        <v>0</v>
      </c>
      <c r="L434" s="5">
        <f t="shared" si="44"/>
        <v>77.735000000000014</v>
      </c>
      <c r="M434" s="36">
        <v>15.8</v>
      </c>
      <c r="N434" s="5">
        <f t="shared" si="45"/>
        <v>1228.2130000000002</v>
      </c>
      <c r="O434" s="5">
        <v>0</v>
      </c>
      <c r="P434" s="5">
        <f t="shared" si="46"/>
        <v>1228.2130000000002</v>
      </c>
      <c r="Q434" s="4" t="s">
        <v>126</v>
      </c>
      <c r="R434" s="4" t="s">
        <v>127</v>
      </c>
      <c r="S434" s="4"/>
    </row>
    <row r="435" spans="1:19" x14ac:dyDescent="0.2">
      <c r="A435" s="100">
        <v>66980</v>
      </c>
      <c r="B435" s="178">
        <f t="shared" si="43"/>
        <v>46269</v>
      </c>
      <c r="C435" s="4" t="s">
        <v>1214</v>
      </c>
      <c r="D435" s="4" t="s">
        <v>1405</v>
      </c>
      <c r="E435" s="148" t="s">
        <v>8835</v>
      </c>
      <c r="F435" s="4" t="s">
        <v>131</v>
      </c>
      <c r="G435" s="41">
        <v>3.4</v>
      </c>
      <c r="H435" s="41">
        <v>7.75</v>
      </c>
      <c r="I435" s="5">
        <v>4.5</v>
      </c>
      <c r="J435" s="4" t="s">
        <v>1117</v>
      </c>
      <c r="K435" s="5">
        <v>0</v>
      </c>
      <c r="L435" s="5">
        <f t="shared" si="44"/>
        <v>64.072499999999991</v>
      </c>
      <c r="M435" s="36">
        <v>39.5</v>
      </c>
      <c r="N435" s="5">
        <f t="shared" si="45"/>
        <v>2530.8637499999995</v>
      </c>
      <c r="O435" s="5">
        <v>0</v>
      </c>
      <c r="P435" s="5">
        <f t="shared" si="46"/>
        <v>2530.8637499999995</v>
      </c>
      <c r="Q435" s="4" t="s">
        <v>126</v>
      </c>
      <c r="R435" s="4" t="s">
        <v>127</v>
      </c>
      <c r="S435" s="4"/>
    </row>
    <row r="436" spans="1:19" x14ac:dyDescent="0.2">
      <c r="A436" s="100">
        <v>66980</v>
      </c>
      <c r="B436" s="178">
        <f t="shared" si="43"/>
        <v>46269</v>
      </c>
      <c r="C436" s="4" t="s">
        <v>1215</v>
      </c>
      <c r="D436" s="4" t="s">
        <v>1405</v>
      </c>
      <c r="E436" s="148" t="s">
        <v>8835</v>
      </c>
      <c r="F436" s="4" t="s">
        <v>1092</v>
      </c>
      <c r="G436" s="41">
        <v>5.4</v>
      </c>
      <c r="H436" s="41">
        <v>7.5</v>
      </c>
      <c r="I436" s="5">
        <v>5</v>
      </c>
      <c r="J436" s="4" t="s">
        <v>1117</v>
      </c>
      <c r="K436" s="5">
        <v>0</v>
      </c>
      <c r="L436" s="5">
        <f t="shared" si="44"/>
        <v>77.735000000000014</v>
      </c>
      <c r="M436" s="36">
        <v>23.8</v>
      </c>
      <c r="N436" s="5">
        <f t="shared" si="45"/>
        <v>1850.0930000000003</v>
      </c>
      <c r="O436" s="5">
        <v>0</v>
      </c>
      <c r="P436" s="5">
        <f t="shared" si="46"/>
        <v>1850.0930000000003</v>
      </c>
      <c r="Q436" s="4" t="s">
        <v>126</v>
      </c>
      <c r="R436" s="4" t="s">
        <v>127</v>
      </c>
      <c r="S436" s="4"/>
    </row>
    <row r="437" spans="1:19" x14ac:dyDescent="0.2">
      <c r="A437" s="100">
        <v>66980</v>
      </c>
      <c r="B437" s="178">
        <f t="shared" si="43"/>
        <v>46269</v>
      </c>
      <c r="C437" s="4" t="s">
        <v>1214</v>
      </c>
      <c r="D437" s="4" t="s">
        <v>1405</v>
      </c>
      <c r="E437" s="148" t="s">
        <v>1091</v>
      </c>
      <c r="F437" s="4" t="s">
        <v>131</v>
      </c>
      <c r="G437" s="41">
        <v>3.4</v>
      </c>
      <c r="H437" s="41">
        <v>7.75</v>
      </c>
      <c r="I437" s="5">
        <v>4.5</v>
      </c>
      <c r="J437" s="4" t="s">
        <v>1117</v>
      </c>
      <c r="K437" s="5">
        <v>0</v>
      </c>
      <c r="L437" s="5">
        <f t="shared" si="44"/>
        <v>64.072499999999991</v>
      </c>
      <c r="M437" s="36">
        <v>30</v>
      </c>
      <c r="N437" s="5">
        <f t="shared" si="45"/>
        <v>1922.1749999999997</v>
      </c>
      <c r="O437" s="5">
        <v>0</v>
      </c>
      <c r="P437" s="5">
        <f t="shared" si="46"/>
        <v>1922.1749999999997</v>
      </c>
      <c r="Q437" s="4" t="s">
        <v>126</v>
      </c>
      <c r="R437" s="4" t="s">
        <v>127</v>
      </c>
      <c r="S437" s="4"/>
    </row>
    <row r="438" spans="1:19" x14ac:dyDescent="0.2">
      <c r="A438" s="100">
        <v>66980</v>
      </c>
      <c r="B438" s="178">
        <f t="shared" si="43"/>
        <v>46269</v>
      </c>
      <c r="C438" s="4" t="s">
        <v>1215</v>
      </c>
      <c r="D438" s="4" t="s">
        <v>1405</v>
      </c>
      <c r="E438" s="148" t="s">
        <v>1091</v>
      </c>
      <c r="F438" s="4" t="s">
        <v>1092</v>
      </c>
      <c r="G438" s="41">
        <v>5.4</v>
      </c>
      <c r="H438" s="41">
        <v>7.5</v>
      </c>
      <c r="I438" s="5">
        <v>5</v>
      </c>
      <c r="J438" s="4" t="s">
        <v>1117</v>
      </c>
      <c r="K438" s="5">
        <v>0</v>
      </c>
      <c r="L438" s="5">
        <f t="shared" si="44"/>
        <v>77.735000000000014</v>
      </c>
      <c r="M438" s="36">
        <v>13</v>
      </c>
      <c r="N438" s="5">
        <f t="shared" si="45"/>
        <v>1010.5550000000002</v>
      </c>
      <c r="O438" s="5">
        <v>0</v>
      </c>
      <c r="P438" s="5">
        <f t="shared" si="46"/>
        <v>1010.5550000000002</v>
      </c>
      <c r="Q438" s="4" t="s">
        <v>126</v>
      </c>
      <c r="R438" s="4" t="s">
        <v>127</v>
      </c>
      <c r="S438" s="4"/>
    </row>
    <row r="439" spans="1:19" x14ac:dyDescent="0.2">
      <c r="A439" s="100">
        <v>66981</v>
      </c>
      <c r="B439" s="178">
        <f t="shared" si="43"/>
        <v>46270</v>
      </c>
      <c r="C439" s="4" t="s">
        <v>1214</v>
      </c>
      <c r="D439" s="4" t="s">
        <v>1405</v>
      </c>
      <c r="E439" s="148" t="s">
        <v>8835</v>
      </c>
      <c r="F439" s="4" t="s">
        <v>131</v>
      </c>
      <c r="G439" s="41">
        <v>3.4</v>
      </c>
      <c r="H439" s="41">
        <v>7.75</v>
      </c>
      <c r="I439" s="5">
        <v>4.5</v>
      </c>
      <c r="J439" s="4" t="s">
        <v>1117</v>
      </c>
      <c r="K439" s="5">
        <v>0</v>
      </c>
      <c r="L439" s="5">
        <f t="shared" si="44"/>
        <v>64.072499999999991</v>
      </c>
      <c r="M439" s="36">
        <v>41.3</v>
      </c>
      <c r="N439" s="5">
        <f t="shared" si="45"/>
        <v>2646.1942499999996</v>
      </c>
      <c r="O439" s="5">
        <v>0</v>
      </c>
      <c r="P439" s="5">
        <f t="shared" si="46"/>
        <v>2646.1942499999996</v>
      </c>
      <c r="Q439" s="4" t="s">
        <v>126</v>
      </c>
      <c r="R439" s="4" t="s">
        <v>127</v>
      </c>
      <c r="S439" s="4"/>
    </row>
    <row r="440" spans="1:19" x14ac:dyDescent="0.2">
      <c r="A440" s="100">
        <v>66981</v>
      </c>
      <c r="B440" s="178">
        <f t="shared" si="43"/>
        <v>46270</v>
      </c>
      <c r="C440" s="4" t="s">
        <v>1215</v>
      </c>
      <c r="D440" s="4" t="s">
        <v>1405</v>
      </c>
      <c r="E440" s="148" t="s">
        <v>8835</v>
      </c>
      <c r="F440" s="4" t="s">
        <v>1092</v>
      </c>
      <c r="G440" s="41">
        <v>5.4</v>
      </c>
      <c r="H440" s="41">
        <v>7.5</v>
      </c>
      <c r="I440" s="5">
        <v>5</v>
      </c>
      <c r="J440" s="4" t="s">
        <v>1117</v>
      </c>
      <c r="K440" s="5">
        <v>0</v>
      </c>
      <c r="L440" s="5">
        <f t="shared" si="44"/>
        <v>77.735000000000014</v>
      </c>
      <c r="M440" s="36">
        <v>24.6</v>
      </c>
      <c r="N440" s="5">
        <f t="shared" si="45"/>
        <v>1912.2810000000004</v>
      </c>
      <c r="O440" s="5">
        <v>0</v>
      </c>
      <c r="P440" s="5">
        <f t="shared" si="46"/>
        <v>1912.2810000000004</v>
      </c>
      <c r="Q440" s="4" t="s">
        <v>126</v>
      </c>
      <c r="R440" s="4" t="s">
        <v>127</v>
      </c>
      <c r="S440" s="4"/>
    </row>
    <row r="441" spans="1:19" x14ac:dyDescent="0.2">
      <c r="A441" s="100">
        <v>66981</v>
      </c>
      <c r="B441" s="178">
        <f t="shared" si="43"/>
        <v>46270</v>
      </c>
      <c r="C441" s="4" t="s">
        <v>1214</v>
      </c>
      <c r="D441" s="4" t="s">
        <v>1405</v>
      </c>
      <c r="E441" s="148" t="s">
        <v>1091</v>
      </c>
      <c r="F441" s="4" t="s">
        <v>131</v>
      </c>
      <c r="G441" s="41">
        <v>3.4</v>
      </c>
      <c r="H441" s="41">
        <v>7.75</v>
      </c>
      <c r="I441" s="5">
        <v>4.5</v>
      </c>
      <c r="J441" s="4" t="s">
        <v>1117</v>
      </c>
      <c r="K441" s="5">
        <v>0</v>
      </c>
      <c r="L441" s="5">
        <f t="shared" si="44"/>
        <v>64.072499999999991</v>
      </c>
      <c r="M441" s="36">
        <v>29.5</v>
      </c>
      <c r="N441" s="5">
        <f t="shared" si="45"/>
        <v>1890.1387499999996</v>
      </c>
      <c r="O441" s="5">
        <v>0</v>
      </c>
      <c r="P441" s="5">
        <f t="shared" si="46"/>
        <v>1890.1387499999996</v>
      </c>
      <c r="Q441" s="4" t="s">
        <v>126</v>
      </c>
      <c r="R441" s="4" t="s">
        <v>127</v>
      </c>
      <c r="S441" s="4"/>
    </row>
    <row r="442" spans="1:19" x14ac:dyDescent="0.2">
      <c r="A442" s="100">
        <v>66981</v>
      </c>
      <c r="B442" s="178">
        <f t="shared" si="43"/>
        <v>46270</v>
      </c>
      <c r="C442" s="4" t="s">
        <v>1215</v>
      </c>
      <c r="D442" s="4" t="s">
        <v>1405</v>
      </c>
      <c r="E442" s="148" t="s">
        <v>1091</v>
      </c>
      <c r="F442" s="4" t="s">
        <v>1092</v>
      </c>
      <c r="G442" s="41">
        <v>5.4</v>
      </c>
      <c r="H442" s="41">
        <v>7.5</v>
      </c>
      <c r="I442" s="5">
        <v>5</v>
      </c>
      <c r="J442" s="4" t="s">
        <v>1117</v>
      </c>
      <c r="K442" s="5">
        <v>0</v>
      </c>
      <c r="L442" s="5">
        <f t="shared" si="44"/>
        <v>77.735000000000014</v>
      </c>
      <c r="M442" s="36">
        <v>13.2</v>
      </c>
      <c r="N442" s="5">
        <f t="shared" si="45"/>
        <v>1026.1020000000001</v>
      </c>
      <c r="O442" s="5">
        <v>0</v>
      </c>
      <c r="P442" s="5">
        <f t="shared" si="46"/>
        <v>1026.1020000000001</v>
      </c>
      <c r="Q442" s="4" t="s">
        <v>126</v>
      </c>
      <c r="R442" s="4" t="s">
        <v>127</v>
      </c>
      <c r="S442" s="4"/>
    </row>
    <row r="443" spans="1:19" x14ac:dyDescent="0.2">
      <c r="A443" s="100">
        <v>66982</v>
      </c>
      <c r="B443" s="178">
        <f t="shared" si="43"/>
        <v>46271</v>
      </c>
      <c r="C443" s="4" t="s">
        <v>1214</v>
      </c>
      <c r="D443" s="4" t="s">
        <v>1405</v>
      </c>
      <c r="E443" s="148" t="s">
        <v>8835</v>
      </c>
      <c r="F443" s="4" t="s">
        <v>131</v>
      </c>
      <c r="G443" s="41">
        <v>3.4</v>
      </c>
      <c r="H443" s="41">
        <v>7.75</v>
      </c>
      <c r="I443" s="5">
        <v>4.5</v>
      </c>
      <c r="J443" s="4" t="s">
        <v>1117</v>
      </c>
      <c r="K443" s="5">
        <v>0</v>
      </c>
      <c r="L443" s="5">
        <f t="shared" si="44"/>
        <v>64.072499999999991</v>
      </c>
      <c r="M443" s="36">
        <v>44</v>
      </c>
      <c r="N443" s="5">
        <f t="shared" si="45"/>
        <v>2819.1899999999996</v>
      </c>
      <c r="O443" s="5">
        <v>0</v>
      </c>
      <c r="P443" s="5">
        <f t="shared" si="46"/>
        <v>2819.1899999999996</v>
      </c>
      <c r="Q443" s="4" t="s">
        <v>126</v>
      </c>
      <c r="R443" s="4" t="s">
        <v>127</v>
      </c>
      <c r="S443" s="4"/>
    </row>
    <row r="444" spans="1:19" x14ac:dyDescent="0.2">
      <c r="A444" s="100">
        <v>66982</v>
      </c>
      <c r="B444" s="178">
        <f t="shared" si="43"/>
        <v>46271</v>
      </c>
      <c r="C444" s="4" t="s">
        <v>1215</v>
      </c>
      <c r="D444" s="4" t="s">
        <v>1405</v>
      </c>
      <c r="E444" s="148" t="s">
        <v>8835</v>
      </c>
      <c r="F444" s="4" t="s">
        <v>1092</v>
      </c>
      <c r="G444" s="41">
        <v>5.4</v>
      </c>
      <c r="H444" s="41">
        <v>7.5</v>
      </c>
      <c r="I444" s="5">
        <v>5</v>
      </c>
      <c r="J444" s="4" t="s">
        <v>1117</v>
      </c>
      <c r="K444" s="5">
        <v>0</v>
      </c>
      <c r="L444" s="5">
        <f t="shared" si="44"/>
        <v>77.735000000000014</v>
      </c>
      <c r="M444" s="36">
        <v>23</v>
      </c>
      <c r="N444" s="5">
        <f t="shared" si="45"/>
        <v>1787.9050000000002</v>
      </c>
      <c r="O444" s="5">
        <v>0</v>
      </c>
      <c r="P444" s="5">
        <f t="shared" si="46"/>
        <v>1787.9050000000002</v>
      </c>
      <c r="Q444" s="4" t="s">
        <v>126</v>
      </c>
      <c r="R444" s="4" t="s">
        <v>127</v>
      </c>
      <c r="S444" s="4"/>
    </row>
    <row r="445" spans="1:19" x14ac:dyDescent="0.2">
      <c r="A445" s="100">
        <v>66982</v>
      </c>
      <c r="B445" s="178">
        <f t="shared" si="43"/>
        <v>46271</v>
      </c>
      <c r="C445" s="4" t="s">
        <v>1214</v>
      </c>
      <c r="D445" s="4" t="s">
        <v>1405</v>
      </c>
      <c r="E445" s="148" t="s">
        <v>1091</v>
      </c>
      <c r="F445" s="4" t="s">
        <v>131</v>
      </c>
      <c r="G445" s="41">
        <v>3.4</v>
      </c>
      <c r="H445" s="41">
        <v>7.75</v>
      </c>
      <c r="I445" s="5">
        <v>4.5</v>
      </c>
      <c r="J445" s="4" t="s">
        <v>1117</v>
      </c>
      <c r="K445" s="5">
        <v>0</v>
      </c>
      <c r="L445" s="5">
        <f t="shared" si="44"/>
        <v>64.072499999999991</v>
      </c>
      <c r="M445" s="36">
        <v>21.5</v>
      </c>
      <c r="N445" s="5">
        <f t="shared" si="45"/>
        <v>1377.5587499999997</v>
      </c>
      <c r="O445" s="5">
        <v>0</v>
      </c>
      <c r="P445" s="5">
        <f t="shared" si="46"/>
        <v>1377.5587499999997</v>
      </c>
      <c r="Q445" s="4" t="s">
        <v>126</v>
      </c>
      <c r="R445" s="4" t="s">
        <v>127</v>
      </c>
      <c r="S445" s="4"/>
    </row>
    <row r="446" spans="1:19" x14ac:dyDescent="0.2">
      <c r="A446" s="100">
        <v>66982</v>
      </c>
      <c r="B446" s="178">
        <f t="shared" si="43"/>
        <v>46271</v>
      </c>
      <c r="C446" s="4" t="s">
        <v>1215</v>
      </c>
      <c r="D446" s="4" t="s">
        <v>1405</v>
      </c>
      <c r="E446" s="148" t="s">
        <v>1091</v>
      </c>
      <c r="F446" s="4" t="s">
        <v>1092</v>
      </c>
      <c r="G446" s="41">
        <v>5.4</v>
      </c>
      <c r="H446" s="41">
        <v>7.5</v>
      </c>
      <c r="I446" s="5">
        <v>5</v>
      </c>
      <c r="J446" s="4" t="s">
        <v>1117</v>
      </c>
      <c r="K446" s="5">
        <v>0</v>
      </c>
      <c r="L446" s="5">
        <f t="shared" si="44"/>
        <v>77.735000000000014</v>
      </c>
      <c r="M446" s="36">
        <v>13.2</v>
      </c>
      <c r="N446" s="5">
        <f t="shared" si="45"/>
        <v>1026.1020000000001</v>
      </c>
      <c r="O446" s="5">
        <v>0</v>
      </c>
      <c r="P446" s="5">
        <f t="shared" si="46"/>
        <v>1026.1020000000001</v>
      </c>
      <c r="Q446" s="4" t="s">
        <v>126</v>
      </c>
      <c r="R446" s="4" t="s">
        <v>127</v>
      </c>
      <c r="S446" s="4"/>
    </row>
    <row r="447" spans="1:19" x14ac:dyDescent="0.2">
      <c r="A447" s="100">
        <v>66983</v>
      </c>
      <c r="B447" s="178">
        <f t="shared" si="43"/>
        <v>46272</v>
      </c>
      <c r="C447" s="4" t="s">
        <v>1214</v>
      </c>
      <c r="D447" s="4" t="s">
        <v>1405</v>
      </c>
      <c r="E447" s="148" t="s">
        <v>8835</v>
      </c>
      <c r="F447" s="4" t="s">
        <v>131</v>
      </c>
      <c r="G447" s="41">
        <v>3.4</v>
      </c>
      <c r="H447" s="41">
        <v>7.75</v>
      </c>
      <c r="I447" s="5">
        <v>4.5</v>
      </c>
      <c r="J447" s="4" t="s">
        <v>1117</v>
      </c>
      <c r="K447" s="5">
        <v>0</v>
      </c>
      <c r="L447" s="5">
        <f t="shared" si="44"/>
        <v>64.072499999999991</v>
      </c>
      <c r="M447" s="36">
        <v>42.5</v>
      </c>
      <c r="N447" s="5">
        <f t="shared" si="45"/>
        <v>2723.0812499999997</v>
      </c>
      <c r="O447" s="5">
        <v>0</v>
      </c>
      <c r="P447" s="5">
        <f t="shared" si="46"/>
        <v>2723.0812499999997</v>
      </c>
      <c r="Q447" s="4" t="s">
        <v>126</v>
      </c>
      <c r="R447" s="4" t="s">
        <v>127</v>
      </c>
      <c r="S447" s="4"/>
    </row>
    <row r="448" spans="1:19" x14ac:dyDescent="0.2">
      <c r="A448" s="100">
        <v>66983</v>
      </c>
      <c r="B448" s="178">
        <f t="shared" si="43"/>
        <v>46272</v>
      </c>
      <c r="C448" s="4" t="s">
        <v>1215</v>
      </c>
      <c r="D448" s="4" t="s">
        <v>1405</v>
      </c>
      <c r="E448" s="148" t="s">
        <v>8835</v>
      </c>
      <c r="F448" s="4" t="s">
        <v>1092</v>
      </c>
      <c r="G448" s="41">
        <v>5.4</v>
      </c>
      <c r="H448" s="41">
        <v>7.5</v>
      </c>
      <c r="I448" s="5">
        <v>5</v>
      </c>
      <c r="J448" s="4" t="s">
        <v>1117</v>
      </c>
      <c r="K448" s="5">
        <v>0</v>
      </c>
      <c r="L448" s="5">
        <f t="shared" si="44"/>
        <v>77.735000000000014</v>
      </c>
      <c r="M448" s="36">
        <v>22.8</v>
      </c>
      <c r="N448" s="5">
        <f t="shared" si="45"/>
        <v>1772.3580000000004</v>
      </c>
      <c r="O448" s="5">
        <v>0</v>
      </c>
      <c r="P448" s="5">
        <f t="shared" si="46"/>
        <v>1772.3580000000004</v>
      </c>
      <c r="Q448" s="4" t="s">
        <v>126</v>
      </c>
      <c r="R448" s="4" t="s">
        <v>127</v>
      </c>
      <c r="S448" s="4"/>
    </row>
    <row r="449" spans="1:19" x14ac:dyDescent="0.2">
      <c r="A449" s="100">
        <v>66983</v>
      </c>
      <c r="B449" s="178">
        <f t="shared" si="43"/>
        <v>46272</v>
      </c>
      <c r="C449" s="4" t="s">
        <v>1214</v>
      </c>
      <c r="D449" s="4" t="s">
        <v>1405</v>
      </c>
      <c r="E449" s="148" t="s">
        <v>1091</v>
      </c>
      <c r="F449" s="4" t="s">
        <v>131</v>
      </c>
      <c r="G449" s="41">
        <v>3.4</v>
      </c>
      <c r="H449" s="41">
        <v>7.75</v>
      </c>
      <c r="I449" s="5">
        <v>4.5</v>
      </c>
      <c r="J449" s="4" t="s">
        <v>1117</v>
      </c>
      <c r="K449" s="5">
        <v>0</v>
      </c>
      <c r="L449" s="5">
        <f t="shared" si="44"/>
        <v>64.072499999999991</v>
      </c>
      <c r="M449" s="36">
        <v>30.3</v>
      </c>
      <c r="N449" s="5">
        <f t="shared" si="45"/>
        <v>1941.3967499999999</v>
      </c>
      <c r="O449" s="5">
        <v>0</v>
      </c>
      <c r="P449" s="5">
        <f t="shared" si="46"/>
        <v>1941.3967499999999</v>
      </c>
      <c r="Q449" s="4" t="s">
        <v>126</v>
      </c>
      <c r="R449" s="4" t="s">
        <v>127</v>
      </c>
      <c r="S449" s="4"/>
    </row>
    <row r="450" spans="1:19" x14ac:dyDescent="0.2">
      <c r="A450" s="100">
        <v>66983</v>
      </c>
      <c r="B450" s="178">
        <f t="shared" si="43"/>
        <v>46272</v>
      </c>
      <c r="C450" s="4" t="s">
        <v>1215</v>
      </c>
      <c r="D450" s="4" t="s">
        <v>1405</v>
      </c>
      <c r="E450" s="148" t="s">
        <v>1091</v>
      </c>
      <c r="F450" s="4" t="s">
        <v>1092</v>
      </c>
      <c r="G450" s="41">
        <v>5.4</v>
      </c>
      <c r="H450" s="41">
        <v>7.5</v>
      </c>
      <c r="I450" s="5">
        <v>5</v>
      </c>
      <c r="J450" s="4" t="s">
        <v>1117</v>
      </c>
      <c r="K450" s="5">
        <v>0</v>
      </c>
      <c r="L450" s="5">
        <f t="shared" si="44"/>
        <v>77.735000000000014</v>
      </c>
      <c r="M450" s="36">
        <v>14.7</v>
      </c>
      <c r="N450" s="5">
        <f t="shared" si="45"/>
        <v>1142.7045000000001</v>
      </c>
      <c r="O450" s="5">
        <v>0</v>
      </c>
      <c r="P450" s="5">
        <f t="shared" si="46"/>
        <v>1142.7045000000001</v>
      </c>
      <c r="Q450" s="4" t="s">
        <v>126</v>
      </c>
      <c r="R450" s="4" t="s">
        <v>127</v>
      </c>
      <c r="S450" s="4"/>
    </row>
    <row r="451" spans="1:19" x14ac:dyDescent="0.2">
      <c r="A451" s="100">
        <v>66984</v>
      </c>
      <c r="B451" s="178">
        <f t="shared" ref="B451:B486" si="47">IF(A451="","",IF(ISNUMBER(A451),IFERROR(VLOOKUP(TEXT(A451,"yyyy/mm/dd"),BSAD,2,FALSE),""),IFERROR(VLOOKUP(A451,BSAD,2,FALSE),"")))</f>
        <v>46273</v>
      </c>
      <c r="C451" s="4" t="s">
        <v>1214</v>
      </c>
      <c r="D451" s="4" t="s">
        <v>1405</v>
      </c>
      <c r="E451" s="148" t="s">
        <v>8835</v>
      </c>
      <c r="F451" s="4" t="s">
        <v>131</v>
      </c>
      <c r="G451" s="41">
        <v>3.4</v>
      </c>
      <c r="H451" s="41">
        <v>7.75</v>
      </c>
      <c r="I451" s="5">
        <v>4.5</v>
      </c>
      <c r="J451" s="4" t="s">
        <v>1117</v>
      </c>
      <c r="K451" s="5">
        <v>0</v>
      </c>
      <c r="L451" s="5">
        <f t="shared" si="44"/>
        <v>64.072499999999991</v>
      </c>
      <c r="M451" s="36">
        <v>40</v>
      </c>
      <c r="N451" s="5">
        <f t="shared" si="45"/>
        <v>2562.8999999999996</v>
      </c>
      <c r="O451" s="5">
        <v>0</v>
      </c>
      <c r="P451" s="5">
        <f t="shared" si="46"/>
        <v>2562.8999999999996</v>
      </c>
      <c r="Q451" s="4" t="s">
        <v>126</v>
      </c>
      <c r="R451" s="4" t="s">
        <v>127</v>
      </c>
      <c r="S451" s="4"/>
    </row>
    <row r="452" spans="1:19" x14ac:dyDescent="0.2">
      <c r="A452" s="100">
        <v>66984</v>
      </c>
      <c r="B452" s="178">
        <f t="shared" si="47"/>
        <v>46273</v>
      </c>
      <c r="C452" s="4" t="s">
        <v>1215</v>
      </c>
      <c r="D452" s="4" t="s">
        <v>1405</v>
      </c>
      <c r="E452" s="148" t="s">
        <v>8835</v>
      </c>
      <c r="F452" s="4" t="s">
        <v>1092</v>
      </c>
      <c r="G452" s="41">
        <v>5.4</v>
      </c>
      <c r="H452" s="41">
        <v>7.5</v>
      </c>
      <c r="I452" s="5">
        <v>5</v>
      </c>
      <c r="J452" s="4" t="s">
        <v>1117</v>
      </c>
      <c r="K452" s="5">
        <v>0</v>
      </c>
      <c r="L452" s="5">
        <f t="shared" si="44"/>
        <v>77.735000000000014</v>
      </c>
      <c r="M452" s="36">
        <v>23.1</v>
      </c>
      <c r="N452" s="5">
        <f t="shared" si="45"/>
        <v>1795.6785000000004</v>
      </c>
      <c r="O452" s="5">
        <v>0</v>
      </c>
      <c r="P452" s="5">
        <f t="shared" si="46"/>
        <v>1795.6785000000004</v>
      </c>
      <c r="Q452" s="4" t="s">
        <v>126</v>
      </c>
      <c r="R452" s="4" t="s">
        <v>127</v>
      </c>
      <c r="S452" s="4"/>
    </row>
    <row r="453" spans="1:19" x14ac:dyDescent="0.2">
      <c r="A453" s="100">
        <v>66984</v>
      </c>
      <c r="B453" s="178">
        <f t="shared" si="47"/>
        <v>46273</v>
      </c>
      <c r="C453" s="4" t="s">
        <v>1214</v>
      </c>
      <c r="D453" s="4" t="s">
        <v>1405</v>
      </c>
      <c r="E453" s="148" t="s">
        <v>1091</v>
      </c>
      <c r="F453" s="4" t="s">
        <v>131</v>
      </c>
      <c r="G453" s="41">
        <v>3.4</v>
      </c>
      <c r="H453" s="41">
        <v>7.75</v>
      </c>
      <c r="I453" s="5">
        <v>4.5</v>
      </c>
      <c r="J453" s="4" t="s">
        <v>1117</v>
      </c>
      <c r="K453" s="5">
        <v>0</v>
      </c>
      <c r="L453" s="5">
        <f t="shared" si="44"/>
        <v>64.072499999999991</v>
      </c>
      <c r="M453" s="36">
        <v>28</v>
      </c>
      <c r="N453" s="5">
        <f t="shared" si="45"/>
        <v>1794.0299999999997</v>
      </c>
      <c r="O453" s="5">
        <v>0</v>
      </c>
      <c r="P453" s="5">
        <f t="shared" si="46"/>
        <v>1794.0299999999997</v>
      </c>
      <c r="Q453" s="4" t="s">
        <v>126</v>
      </c>
      <c r="R453" s="4" t="s">
        <v>127</v>
      </c>
      <c r="S453" s="4"/>
    </row>
    <row r="454" spans="1:19" x14ac:dyDescent="0.2">
      <c r="A454" s="100">
        <v>66984</v>
      </c>
      <c r="B454" s="178">
        <f t="shared" si="47"/>
        <v>46273</v>
      </c>
      <c r="C454" s="4" t="s">
        <v>1215</v>
      </c>
      <c r="D454" s="4" t="s">
        <v>1405</v>
      </c>
      <c r="E454" s="148" t="s">
        <v>1091</v>
      </c>
      <c r="F454" s="4" t="s">
        <v>1092</v>
      </c>
      <c r="G454" s="41">
        <v>5.4</v>
      </c>
      <c r="H454" s="41">
        <v>7.5</v>
      </c>
      <c r="I454" s="5">
        <v>5</v>
      </c>
      <c r="J454" s="4" t="s">
        <v>1117</v>
      </c>
      <c r="K454" s="5">
        <v>0</v>
      </c>
      <c r="L454" s="5">
        <f t="shared" si="44"/>
        <v>77.735000000000014</v>
      </c>
      <c r="M454" s="36">
        <v>13.7</v>
      </c>
      <c r="N454" s="5">
        <f t="shared" si="45"/>
        <v>1064.9695000000002</v>
      </c>
      <c r="O454" s="5">
        <v>0</v>
      </c>
      <c r="P454" s="5">
        <f t="shared" si="46"/>
        <v>1064.9695000000002</v>
      </c>
      <c r="Q454" s="4" t="s">
        <v>126</v>
      </c>
      <c r="R454" s="4" t="s">
        <v>127</v>
      </c>
      <c r="S454" s="4"/>
    </row>
    <row r="455" spans="1:19" x14ac:dyDescent="0.2">
      <c r="A455" s="151">
        <v>66985</v>
      </c>
      <c r="B455" s="178">
        <f t="shared" si="47"/>
        <v>46274</v>
      </c>
      <c r="C455" s="4" t="s">
        <v>1214</v>
      </c>
      <c r="D455" s="4" t="s">
        <v>1405</v>
      </c>
      <c r="E455" s="148" t="s">
        <v>8835</v>
      </c>
      <c r="F455" s="4" t="s">
        <v>131</v>
      </c>
      <c r="G455" s="41">
        <v>3.4</v>
      </c>
      <c r="H455" s="41">
        <v>7.75</v>
      </c>
      <c r="I455" s="5">
        <v>4.5</v>
      </c>
      <c r="J455" s="4" t="s">
        <v>1117</v>
      </c>
      <c r="K455" s="5">
        <v>0</v>
      </c>
      <c r="L455" s="5">
        <f t="shared" si="44"/>
        <v>64.072499999999991</v>
      </c>
      <c r="M455" s="36">
        <v>42.2</v>
      </c>
      <c r="N455" s="5">
        <f t="shared" si="45"/>
        <v>2703.8595</v>
      </c>
      <c r="O455" s="5">
        <v>0</v>
      </c>
      <c r="P455" s="5">
        <f t="shared" si="46"/>
        <v>2703.8595</v>
      </c>
      <c r="Q455" s="65" t="s">
        <v>126</v>
      </c>
      <c r="R455" s="4" t="s">
        <v>127</v>
      </c>
      <c r="S455" s="4"/>
    </row>
    <row r="456" spans="1:19" x14ac:dyDescent="0.2">
      <c r="A456" s="151">
        <v>66985</v>
      </c>
      <c r="B456" s="178">
        <f t="shared" si="47"/>
        <v>46274</v>
      </c>
      <c r="C456" s="4" t="s">
        <v>1215</v>
      </c>
      <c r="D456" s="4" t="s">
        <v>1405</v>
      </c>
      <c r="E456" s="148" t="s">
        <v>8835</v>
      </c>
      <c r="F456" s="4" t="s">
        <v>1092</v>
      </c>
      <c r="G456" s="41">
        <v>5.4</v>
      </c>
      <c r="H456" s="41">
        <v>7.5</v>
      </c>
      <c r="I456" s="5">
        <v>5</v>
      </c>
      <c r="J456" s="4" t="s">
        <v>1117</v>
      </c>
      <c r="K456" s="5">
        <v>0</v>
      </c>
      <c r="L456" s="5">
        <f t="shared" si="44"/>
        <v>77.735000000000014</v>
      </c>
      <c r="M456" s="36">
        <v>22.6</v>
      </c>
      <c r="N456" s="5">
        <f t="shared" si="45"/>
        <v>1756.8110000000004</v>
      </c>
      <c r="O456" s="5">
        <v>0</v>
      </c>
      <c r="P456" s="5">
        <f t="shared" si="46"/>
        <v>1756.8110000000004</v>
      </c>
      <c r="Q456" s="65" t="s">
        <v>126</v>
      </c>
      <c r="R456" s="4" t="s">
        <v>127</v>
      </c>
      <c r="S456" s="4"/>
    </row>
    <row r="457" spans="1:19" x14ac:dyDescent="0.2">
      <c r="A457" s="151">
        <v>66985</v>
      </c>
      <c r="B457" s="178">
        <f t="shared" si="47"/>
        <v>46274</v>
      </c>
      <c r="C457" s="4" t="s">
        <v>1214</v>
      </c>
      <c r="D457" s="4" t="s">
        <v>1405</v>
      </c>
      <c r="E457" s="148" t="s">
        <v>1091</v>
      </c>
      <c r="F457" s="4" t="s">
        <v>131</v>
      </c>
      <c r="G457" s="41">
        <v>3.4</v>
      </c>
      <c r="H457" s="41">
        <v>7.75</v>
      </c>
      <c r="I457" s="5">
        <v>4.5</v>
      </c>
      <c r="J457" s="4" t="s">
        <v>1117</v>
      </c>
      <c r="K457" s="5">
        <v>0</v>
      </c>
      <c r="L457" s="5">
        <f t="shared" si="44"/>
        <v>64.072499999999991</v>
      </c>
      <c r="M457" s="36">
        <v>25</v>
      </c>
      <c r="N457" s="5">
        <f t="shared" si="45"/>
        <v>1601.8124999999998</v>
      </c>
      <c r="O457" s="5">
        <v>0</v>
      </c>
      <c r="P457" s="5">
        <f t="shared" si="46"/>
        <v>1601.8124999999998</v>
      </c>
      <c r="Q457" s="65" t="s">
        <v>126</v>
      </c>
      <c r="R457" s="4" t="s">
        <v>127</v>
      </c>
      <c r="S457" s="4"/>
    </row>
    <row r="458" spans="1:19" x14ac:dyDescent="0.2">
      <c r="A458" s="151">
        <v>66985</v>
      </c>
      <c r="B458" s="178">
        <f t="shared" si="47"/>
        <v>46274</v>
      </c>
      <c r="C458" s="4" t="s">
        <v>1215</v>
      </c>
      <c r="D458" s="4" t="s">
        <v>1405</v>
      </c>
      <c r="E458" s="148" t="s">
        <v>1091</v>
      </c>
      <c r="F458" s="4" t="s">
        <v>1092</v>
      </c>
      <c r="G458" s="41">
        <v>5.4</v>
      </c>
      <c r="H458" s="41">
        <v>7.5</v>
      </c>
      <c r="I458" s="5">
        <v>5</v>
      </c>
      <c r="J458" s="4" t="s">
        <v>1117</v>
      </c>
      <c r="K458" s="5">
        <v>0</v>
      </c>
      <c r="L458" s="5">
        <f t="shared" si="44"/>
        <v>77.735000000000014</v>
      </c>
      <c r="M458" s="36">
        <v>14.4</v>
      </c>
      <c r="N458" s="5">
        <f t="shared" si="45"/>
        <v>1119.3840000000002</v>
      </c>
      <c r="O458" s="5">
        <v>0</v>
      </c>
      <c r="P458" s="5">
        <f t="shared" si="46"/>
        <v>1119.3840000000002</v>
      </c>
      <c r="Q458" s="65" t="s">
        <v>126</v>
      </c>
      <c r="R458" s="4" t="s">
        <v>127</v>
      </c>
      <c r="S458" s="4"/>
    </row>
    <row r="459" spans="1:19" x14ac:dyDescent="0.2">
      <c r="A459" s="151">
        <v>66986</v>
      </c>
      <c r="B459" s="178">
        <f t="shared" si="47"/>
        <v>46275</v>
      </c>
      <c r="C459" s="4" t="s">
        <v>1214</v>
      </c>
      <c r="D459" s="4" t="s">
        <v>1405</v>
      </c>
      <c r="E459" s="148" t="s">
        <v>8835</v>
      </c>
      <c r="F459" s="4" t="s">
        <v>131</v>
      </c>
      <c r="G459" s="41">
        <v>3.4</v>
      </c>
      <c r="H459" s="41">
        <v>7.75</v>
      </c>
      <c r="I459" s="5">
        <v>4.5</v>
      </c>
      <c r="J459" s="4" t="s">
        <v>1117</v>
      </c>
      <c r="K459" s="5">
        <v>0</v>
      </c>
      <c r="L459" s="5">
        <f t="shared" si="44"/>
        <v>64.072499999999991</v>
      </c>
      <c r="M459" s="36">
        <v>41.2</v>
      </c>
      <c r="N459" s="5">
        <f t="shared" si="45"/>
        <v>2639.7869999999998</v>
      </c>
      <c r="O459" s="5">
        <v>0</v>
      </c>
      <c r="P459" s="5">
        <f t="shared" si="46"/>
        <v>2639.7869999999998</v>
      </c>
      <c r="Q459" s="65" t="s">
        <v>126</v>
      </c>
      <c r="R459" s="4" t="s">
        <v>127</v>
      </c>
      <c r="S459" s="4"/>
    </row>
    <row r="460" spans="1:19" x14ac:dyDescent="0.2">
      <c r="A460" s="151">
        <v>66986</v>
      </c>
      <c r="B460" s="178">
        <f t="shared" si="47"/>
        <v>46275</v>
      </c>
      <c r="C460" s="4" t="s">
        <v>1215</v>
      </c>
      <c r="D460" s="4" t="s">
        <v>1405</v>
      </c>
      <c r="E460" s="148" t="s">
        <v>8835</v>
      </c>
      <c r="F460" s="4" t="s">
        <v>1092</v>
      </c>
      <c r="G460" s="41">
        <v>5.4</v>
      </c>
      <c r="H460" s="41">
        <v>7.5</v>
      </c>
      <c r="I460" s="5">
        <v>5</v>
      </c>
      <c r="J460" s="4" t="s">
        <v>1117</v>
      </c>
      <c r="K460" s="5">
        <v>0</v>
      </c>
      <c r="L460" s="5">
        <f t="shared" si="44"/>
        <v>77.735000000000014</v>
      </c>
      <c r="M460" s="36">
        <v>23.2</v>
      </c>
      <c r="N460" s="5">
        <f t="shared" si="45"/>
        <v>1803.4520000000002</v>
      </c>
      <c r="O460" s="5">
        <v>0</v>
      </c>
      <c r="P460" s="5">
        <f t="shared" si="46"/>
        <v>1803.4520000000002</v>
      </c>
      <c r="Q460" s="65" t="s">
        <v>126</v>
      </c>
      <c r="R460" s="4" t="s">
        <v>127</v>
      </c>
      <c r="S460" s="4"/>
    </row>
    <row r="461" spans="1:19" x14ac:dyDescent="0.2">
      <c r="A461" s="151">
        <v>66986</v>
      </c>
      <c r="B461" s="178">
        <f t="shared" si="47"/>
        <v>46275</v>
      </c>
      <c r="C461" s="4" t="s">
        <v>1214</v>
      </c>
      <c r="D461" s="4" t="s">
        <v>1405</v>
      </c>
      <c r="E461" s="148" t="s">
        <v>1091</v>
      </c>
      <c r="F461" s="4" t="s">
        <v>131</v>
      </c>
      <c r="G461" s="41">
        <v>3.4</v>
      </c>
      <c r="H461" s="41">
        <v>7.75</v>
      </c>
      <c r="I461" s="5">
        <v>4.5</v>
      </c>
      <c r="J461" s="4" t="s">
        <v>1117</v>
      </c>
      <c r="K461" s="5">
        <v>0</v>
      </c>
      <c r="L461" s="5">
        <f t="shared" si="44"/>
        <v>64.072499999999991</v>
      </c>
      <c r="M461" s="36">
        <v>28.8</v>
      </c>
      <c r="N461" s="5">
        <f t="shared" si="45"/>
        <v>1845.2879999999998</v>
      </c>
      <c r="O461" s="5">
        <v>0</v>
      </c>
      <c r="P461" s="5">
        <f t="shared" si="46"/>
        <v>1845.2879999999998</v>
      </c>
      <c r="Q461" s="65" t="s">
        <v>126</v>
      </c>
      <c r="R461" s="4" t="s">
        <v>127</v>
      </c>
      <c r="S461" s="4"/>
    </row>
    <row r="462" spans="1:19" x14ac:dyDescent="0.2">
      <c r="A462" s="151">
        <v>66986</v>
      </c>
      <c r="B462" s="178">
        <f t="shared" si="47"/>
        <v>46275</v>
      </c>
      <c r="C462" s="4" t="s">
        <v>1215</v>
      </c>
      <c r="D462" s="4" t="s">
        <v>1405</v>
      </c>
      <c r="E462" s="148" t="s">
        <v>1091</v>
      </c>
      <c r="F462" s="4" t="s">
        <v>1092</v>
      </c>
      <c r="G462" s="41">
        <v>5.4</v>
      </c>
      <c r="H462" s="41">
        <v>7.5</v>
      </c>
      <c r="I462" s="5">
        <v>5</v>
      </c>
      <c r="J462" s="4" t="s">
        <v>1117</v>
      </c>
      <c r="K462" s="5">
        <v>0</v>
      </c>
      <c r="L462" s="5">
        <f t="shared" si="44"/>
        <v>77.735000000000014</v>
      </c>
      <c r="M462" s="36">
        <v>11.9</v>
      </c>
      <c r="N462" s="5">
        <f t="shared" si="45"/>
        <v>925.04650000000015</v>
      </c>
      <c r="O462" s="5">
        <v>0</v>
      </c>
      <c r="P462" s="5">
        <f t="shared" si="46"/>
        <v>925.04650000000015</v>
      </c>
      <c r="Q462" s="65" t="s">
        <v>126</v>
      </c>
      <c r="R462" s="4" t="s">
        <v>127</v>
      </c>
      <c r="S462" s="4"/>
    </row>
    <row r="463" spans="1:19" x14ac:dyDescent="0.2">
      <c r="A463" s="151">
        <v>66987</v>
      </c>
      <c r="B463" s="178">
        <f t="shared" si="47"/>
        <v>46276</v>
      </c>
      <c r="C463" s="4" t="s">
        <v>1214</v>
      </c>
      <c r="D463" s="4" t="s">
        <v>1405</v>
      </c>
      <c r="E463" s="148" t="s">
        <v>8835</v>
      </c>
      <c r="F463" s="4" t="s">
        <v>131</v>
      </c>
      <c r="G463" s="41">
        <v>3.4</v>
      </c>
      <c r="H463" s="41">
        <v>7.75</v>
      </c>
      <c r="I463" s="5">
        <v>4.5</v>
      </c>
      <c r="J463" s="4" t="s">
        <v>1117</v>
      </c>
      <c r="K463" s="5">
        <v>0</v>
      </c>
      <c r="L463" s="5">
        <f t="shared" si="44"/>
        <v>64.072499999999991</v>
      </c>
      <c r="M463" s="36">
        <v>40.200000000000003</v>
      </c>
      <c r="N463" s="5">
        <f t="shared" si="45"/>
        <v>2575.7145</v>
      </c>
      <c r="O463" s="5">
        <v>0</v>
      </c>
      <c r="P463" s="5">
        <f t="shared" si="46"/>
        <v>2575.7145</v>
      </c>
      <c r="Q463" s="65" t="s">
        <v>126</v>
      </c>
      <c r="R463" s="4" t="s">
        <v>127</v>
      </c>
      <c r="S463" s="4"/>
    </row>
    <row r="464" spans="1:19" x14ac:dyDescent="0.2">
      <c r="A464" s="151">
        <v>66987</v>
      </c>
      <c r="B464" s="178">
        <f t="shared" si="47"/>
        <v>46276</v>
      </c>
      <c r="C464" s="4" t="s">
        <v>1215</v>
      </c>
      <c r="D464" s="4" t="s">
        <v>1405</v>
      </c>
      <c r="E464" s="148" t="s">
        <v>8835</v>
      </c>
      <c r="F464" s="4" t="s">
        <v>1092</v>
      </c>
      <c r="G464" s="41">
        <v>5.4</v>
      </c>
      <c r="H464" s="41">
        <v>7.5</v>
      </c>
      <c r="I464" s="5">
        <v>5</v>
      </c>
      <c r="J464" s="4" t="s">
        <v>1117</v>
      </c>
      <c r="K464" s="5">
        <v>0</v>
      </c>
      <c r="L464" s="5">
        <f t="shared" si="44"/>
        <v>77.735000000000014</v>
      </c>
      <c r="M464" s="36">
        <v>24</v>
      </c>
      <c r="N464" s="5">
        <f t="shared" si="45"/>
        <v>1865.6400000000003</v>
      </c>
      <c r="O464" s="5">
        <v>0</v>
      </c>
      <c r="P464" s="5">
        <f t="shared" si="46"/>
        <v>1865.6400000000003</v>
      </c>
      <c r="Q464" s="65" t="s">
        <v>126</v>
      </c>
      <c r="R464" s="4" t="s">
        <v>127</v>
      </c>
      <c r="S464" s="4"/>
    </row>
    <row r="465" spans="1:19" x14ac:dyDescent="0.2">
      <c r="A465" s="151">
        <v>66987</v>
      </c>
      <c r="B465" s="178">
        <f t="shared" si="47"/>
        <v>46276</v>
      </c>
      <c r="C465" s="4" t="s">
        <v>1214</v>
      </c>
      <c r="D465" s="4" t="s">
        <v>1405</v>
      </c>
      <c r="E465" s="148" t="s">
        <v>1091</v>
      </c>
      <c r="F465" s="4" t="s">
        <v>131</v>
      </c>
      <c r="G465" s="41">
        <v>3.4</v>
      </c>
      <c r="H465" s="41">
        <v>7.75</v>
      </c>
      <c r="I465" s="5">
        <v>4.5</v>
      </c>
      <c r="J465" s="4" t="s">
        <v>1117</v>
      </c>
      <c r="K465" s="5">
        <v>0</v>
      </c>
      <c r="L465" s="5">
        <f t="shared" si="44"/>
        <v>64.072499999999991</v>
      </c>
      <c r="M465" s="36">
        <v>27.7</v>
      </c>
      <c r="N465" s="5">
        <f t="shared" si="45"/>
        <v>1774.8082499999996</v>
      </c>
      <c r="O465" s="5">
        <v>0</v>
      </c>
      <c r="P465" s="5">
        <f t="shared" si="46"/>
        <v>1774.8082499999996</v>
      </c>
      <c r="Q465" s="65" t="s">
        <v>126</v>
      </c>
      <c r="R465" s="4" t="s">
        <v>127</v>
      </c>
      <c r="S465" s="4"/>
    </row>
    <row r="466" spans="1:19" x14ac:dyDescent="0.2">
      <c r="A466" s="151">
        <v>66987</v>
      </c>
      <c r="B466" s="178">
        <f t="shared" si="47"/>
        <v>46276</v>
      </c>
      <c r="C466" s="4" t="s">
        <v>1215</v>
      </c>
      <c r="D466" s="4" t="s">
        <v>1405</v>
      </c>
      <c r="E466" s="148" t="s">
        <v>1091</v>
      </c>
      <c r="F466" s="4" t="s">
        <v>1092</v>
      </c>
      <c r="G466" s="41">
        <v>5.4</v>
      </c>
      <c r="H466" s="41">
        <v>7.5</v>
      </c>
      <c r="I466" s="5">
        <v>5</v>
      </c>
      <c r="J466" s="4" t="s">
        <v>1117</v>
      </c>
      <c r="K466" s="5">
        <v>0</v>
      </c>
      <c r="L466" s="5">
        <f t="shared" si="44"/>
        <v>77.735000000000014</v>
      </c>
      <c r="M466" s="36">
        <v>11.2</v>
      </c>
      <c r="N466" s="5">
        <f t="shared" si="45"/>
        <v>870.63200000000006</v>
      </c>
      <c r="O466" s="5">
        <v>0</v>
      </c>
      <c r="P466" s="5">
        <f t="shared" si="46"/>
        <v>870.63200000000006</v>
      </c>
      <c r="Q466" s="65" t="s">
        <v>126</v>
      </c>
      <c r="R466" s="4" t="s">
        <v>127</v>
      </c>
      <c r="S466" s="4"/>
    </row>
    <row r="467" spans="1:19" x14ac:dyDescent="0.2">
      <c r="A467" s="151">
        <v>66988</v>
      </c>
      <c r="B467" s="178">
        <f t="shared" si="47"/>
        <v>46277</v>
      </c>
      <c r="C467" s="4" t="s">
        <v>1214</v>
      </c>
      <c r="D467" s="4" t="s">
        <v>1405</v>
      </c>
      <c r="E467" s="148" t="s">
        <v>8835</v>
      </c>
      <c r="F467" s="4" t="s">
        <v>131</v>
      </c>
      <c r="G467" s="41">
        <v>3.4</v>
      </c>
      <c r="H467" s="41">
        <v>7.75</v>
      </c>
      <c r="I467" s="5">
        <v>4.5</v>
      </c>
      <c r="J467" s="4" t="s">
        <v>1117</v>
      </c>
      <c r="K467" s="5">
        <v>0</v>
      </c>
      <c r="L467" s="5">
        <f t="shared" si="44"/>
        <v>64.072499999999991</v>
      </c>
      <c r="M467" s="36">
        <v>39.4</v>
      </c>
      <c r="N467" s="5">
        <f t="shared" si="45"/>
        <v>2524.4564999999993</v>
      </c>
      <c r="O467" s="5">
        <v>0</v>
      </c>
      <c r="P467" s="5">
        <f t="shared" si="46"/>
        <v>2524.4564999999993</v>
      </c>
      <c r="Q467" s="65" t="s">
        <v>126</v>
      </c>
      <c r="R467" s="4" t="s">
        <v>127</v>
      </c>
      <c r="S467" s="4"/>
    </row>
    <row r="468" spans="1:19" x14ac:dyDescent="0.2">
      <c r="A468" s="151">
        <v>66988</v>
      </c>
      <c r="B468" s="178">
        <f t="shared" si="47"/>
        <v>46277</v>
      </c>
      <c r="C468" s="4" t="s">
        <v>1215</v>
      </c>
      <c r="D468" s="4" t="s">
        <v>1405</v>
      </c>
      <c r="E468" s="148" t="s">
        <v>8835</v>
      </c>
      <c r="F468" s="4" t="s">
        <v>1092</v>
      </c>
      <c r="G468" s="41">
        <v>5.4</v>
      </c>
      <c r="H468" s="41">
        <v>7.5</v>
      </c>
      <c r="I468" s="5">
        <v>5</v>
      </c>
      <c r="J468" s="4" t="s">
        <v>1117</v>
      </c>
      <c r="K468" s="5">
        <v>0</v>
      </c>
      <c r="L468" s="5">
        <f t="shared" si="44"/>
        <v>77.735000000000014</v>
      </c>
      <c r="M468" s="36">
        <v>24.2</v>
      </c>
      <c r="N468" s="5">
        <f t="shared" si="45"/>
        <v>1881.1870000000004</v>
      </c>
      <c r="O468" s="5">
        <v>0</v>
      </c>
      <c r="P468" s="5">
        <f t="shared" si="46"/>
        <v>1881.1870000000004</v>
      </c>
      <c r="Q468" s="65" t="s">
        <v>126</v>
      </c>
      <c r="R468" s="4" t="s">
        <v>127</v>
      </c>
      <c r="S468" s="4"/>
    </row>
    <row r="469" spans="1:19" x14ac:dyDescent="0.2">
      <c r="A469" s="151">
        <v>66988</v>
      </c>
      <c r="B469" s="178">
        <f t="shared" si="47"/>
        <v>46277</v>
      </c>
      <c r="C469" s="4" t="s">
        <v>1214</v>
      </c>
      <c r="D469" s="4" t="s">
        <v>1405</v>
      </c>
      <c r="E469" s="148" t="s">
        <v>1091</v>
      </c>
      <c r="F469" s="4" t="s">
        <v>131</v>
      </c>
      <c r="G469" s="41">
        <v>3.4</v>
      </c>
      <c r="H469" s="41">
        <v>7.75</v>
      </c>
      <c r="I469" s="5">
        <v>4.5</v>
      </c>
      <c r="J469" s="4" t="s">
        <v>1117</v>
      </c>
      <c r="K469" s="5">
        <v>0</v>
      </c>
      <c r="L469" s="5">
        <f t="shared" si="44"/>
        <v>64.072499999999991</v>
      </c>
      <c r="M469" s="36">
        <v>22.3</v>
      </c>
      <c r="N469" s="5">
        <f t="shared" si="45"/>
        <v>1428.81675</v>
      </c>
      <c r="O469" s="5">
        <v>0</v>
      </c>
      <c r="P469" s="5">
        <f t="shared" si="46"/>
        <v>1428.81675</v>
      </c>
      <c r="Q469" s="65" t="s">
        <v>126</v>
      </c>
      <c r="R469" s="4" t="s">
        <v>127</v>
      </c>
      <c r="S469" s="4"/>
    </row>
    <row r="470" spans="1:19" x14ac:dyDescent="0.2">
      <c r="A470" s="151">
        <v>66988</v>
      </c>
      <c r="B470" s="178">
        <f t="shared" si="47"/>
        <v>46277</v>
      </c>
      <c r="C470" s="4" t="s">
        <v>1215</v>
      </c>
      <c r="D470" s="4" t="s">
        <v>1405</v>
      </c>
      <c r="E470" s="148" t="s">
        <v>1091</v>
      </c>
      <c r="F470" s="4" t="s">
        <v>1092</v>
      </c>
      <c r="G470" s="41">
        <v>5.4</v>
      </c>
      <c r="H470" s="41">
        <v>7.5</v>
      </c>
      <c r="I470" s="5">
        <v>5</v>
      </c>
      <c r="J470" s="4" t="s">
        <v>1117</v>
      </c>
      <c r="K470" s="5">
        <v>0</v>
      </c>
      <c r="L470" s="5">
        <f t="shared" si="44"/>
        <v>77.735000000000014</v>
      </c>
      <c r="M470" s="36">
        <v>15.7</v>
      </c>
      <c r="N470" s="5">
        <f t="shared" si="45"/>
        <v>1220.4395000000002</v>
      </c>
      <c r="O470" s="5">
        <v>0</v>
      </c>
      <c r="P470" s="5">
        <f t="shared" si="46"/>
        <v>1220.4395000000002</v>
      </c>
      <c r="Q470" s="65" t="s">
        <v>126</v>
      </c>
      <c r="R470" s="4" t="s">
        <v>127</v>
      </c>
      <c r="S470" s="4"/>
    </row>
    <row r="471" spans="1:19" x14ac:dyDescent="0.2">
      <c r="A471" s="100">
        <v>66989</v>
      </c>
      <c r="B471" s="178">
        <f t="shared" si="47"/>
        <v>46278</v>
      </c>
      <c r="C471" s="4" t="s">
        <v>1214</v>
      </c>
      <c r="D471" s="4" t="s">
        <v>1405</v>
      </c>
      <c r="E471" s="148" t="s">
        <v>8835</v>
      </c>
      <c r="F471" s="4" t="s">
        <v>131</v>
      </c>
      <c r="G471" s="41">
        <v>3.4</v>
      </c>
      <c r="H471" s="41">
        <v>7.75</v>
      </c>
      <c r="I471" s="5">
        <v>4.5</v>
      </c>
      <c r="J471" s="4" t="s">
        <v>1117</v>
      </c>
      <c r="K471" s="5">
        <v>0</v>
      </c>
      <c r="L471" s="5">
        <f t="shared" si="44"/>
        <v>64.072499999999991</v>
      </c>
      <c r="M471" s="36">
        <v>41.4</v>
      </c>
      <c r="N471" s="5">
        <f t="shared" si="45"/>
        <v>2652.6014999999993</v>
      </c>
      <c r="O471" s="5">
        <v>0</v>
      </c>
      <c r="P471" s="5">
        <f t="shared" si="46"/>
        <v>2652.6014999999993</v>
      </c>
      <c r="Q471" s="65" t="s">
        <v>126</v>
      </c>
      <c r="R471" s="4" t="s">
        <v>127</v>
      </c>
      <c r="S471" s="4"/>
    </row>
    <row r="472" spans="1:19" x14ac:dyDescent="0.2">
      <c r="A472" s="100">
        <v>66989</v>
      </c>
      <c r="B472" s="178">
        <f t="shared" si="47"/>
        <v>46278</v>
      </c>
      <c r="C472" s="4" t="s">
        <v>1215</v>
      </c>
      <c r="D472" s="4" t="s">
        <v>1405</v>
      </c>
      <c r="E472" s="148" t="s">
        <v>8835</v>
      </c>
      <c r="F472" s="4" t="s">
        <v>1092</v>
      </c>
      <c r="G472" s="41">
        <v>5.4</v>
      </c>
      <c r="H472" s="41">
        <v>7.5</v>
      </c>
      <c r="I472" s="5">
        <v>5</v>
      </c>
      <c r="J472" s="4" t="s">
        <v>1117</v>
      </c>
      <c r="K472" s="5">
        <v>0</v>
      </c>
      <c r="L472" s="5">
        <f t="shared" si="44"/>
        <v>77.735000000000014</v>
      </c>
      <c r="M472" s="36">
        <v>23.8</v>
      </c>
      <c r="N472" s="5">
        <f t="shared" si="45"/>
        <v>1850.0930000000003</v>
      </c>
      <c r="O472" s="5">
        <v>0</v>
      </c>
      <c r="P472" s="5">
        <f t="shared" si="46"/>
        <v>1850.0930000000003</v>
      </c>
      <c r="Q472" s="65" t="s">
        <v>126</v>
      </c>
      <c r="R472" s="4" t="s">
        <v>127</v>
      </c>
      <c r="S472" s="4"/>
    </row>
    <row r="473" spans="1:19" x14ac:dyDescent="0.2">
      <c r="A473" s="100">
        <v>66989</v>
      </c>
      <c r="B473" s="178">
        <f t="shared" si="47"/>
        <v>46278</v>
      </c>
      <c r="C473" s="4" t="s">
        <v>1214</v>
      </c>
      <c r="D473" s="4" t="s">
        <v>1405</v>
      </c>
      <c r="E473" s="148" t="s">
        <v>1091</v>
      </c>
      <c r="F473" s="4" t="s">
        <v>131</v>
      </c>
      <c r="G473" s="41">
        <v>3.4</v>
      </c>
      <c r="H473" s="41">
        <v>7.75</v>
      </c>
      <c r="I473" s="5">
        <v>4.5</v>
      </c>
      <c r="J473" s="4" t="s">
        <v>1117</v>
      </c>
      <c r="K473" s="5">
        <v>0</v>
      </c>
      <c r="L473" s="5">
        <f t="shared" si="44"/>
        <v>64.072499999999991</v>
      </c>
      <c r="M473" s="36">
        <v>30.1</v>
      </c>
      <c r="N473" s="5">
        <f t="shared" si="45"/>
        <v>1928.5822499999999</v>
      </c>
      <c r="O473" s="5">
        <v>0</v>
      </c>
      <c r="P473" s="5">
        <f t="shared" si="46"/>
        <v>1928.5822499999999</v>
      </c>
      <c r="Q473" s="65" t="s">
        <v>126</v>
      </c>
      <c r="R473" s="4" t="s">
        <v>127</v>
      </c>
      <c r="S473" s="4"/>
    </row>
    <row r="474" spans="1:19" x14ac:dyDescent="0.2">
      <c r="A474" s="100">
        <v>66989</v>
      </c>
      <c r="B474" s="178">
        <f t="shared" si="47"/>
        <v>46278</v>
      </c>
      <c r="C474" s="4" t="s">
        <v>1215</v>
      </c>
      <c r="D474" s="4" t="s">
        <v>1405</v>
      </c>
      <c r="E474" s="148" t="s">
        <v>1091</v>
      </c>
      <c r="F474" s="4" t="s">
        <v>1092</v>
      </c>
      <c r="G474" s="41">
        <v>5.4</v>
      </c>
      <c r="H474" s="41">
        <v>7.5</v>
      </c>
      <c r="I474" s="5">
        <v>5</v>
      </c>
      <c r="J474" s="4" t="s">
        <v>1117</v>
      </c>
      <c r="K474" s="5">
        <v>0</v>
      </c>
      <c r="L474" s="5">
        <f t="shared" si="44"/>
        <v>77.735000000000014</v>
      </c>
      <c r="M474" s="36">
        <v>11.5</v>
      </c>
      <c r="N474" s="5">
        <f t="shared" si="45"/>
        <v>893.9525000000001</v>
      </c>
      <c r="O474" s="5">
        <v>0</v>
      </c>
      <c r="P474" s="5">
        <f t="shared" si="46"/>
        <v>893.9525000000001</v>
      </c>
      <c r="Q474" s="65" t="s">
        <v>126</v>
      </c>
      <c r="R474" s="4" t="s">
        <v>127</v>
      </c>
      <c r="S474" s="4"/>
    </row>
    <row r="475" spans="1:19" x14ac:dyDescent="0.2">
      <c r="A475" s="100">
        <v>66990</v>
      </c>
      <c r="B475" s="178">
        <f t="shared" si="47"/>
        <v>46279</v>
      </c>
      <c r="C475" s="4" t="s">
        <v>1214</v>
      </c>
      <c r="D475" s="4" t="s">
        <v>1405</v>
      </c>
      <c r="E475" s="148" t="s">
        <v>8835</v>
      </c>
      <c r="F475" s="4" t="s">
        <v>131</v>
      </c>
      <c r="G475" s="41">
        <v>3.4</v>
      </c>
      <c r="H475" s="41">
        <v>7.75</v>
      </c>
      <c r="I475" s="5">
        <v>4.5</v>
      </c>
      <c r="J475" s="4" t="s">
        <v>1117</v>
      </c>
      <c r="K475" s="5">
        <v>0</v>
      </c>
      <c r="L475" s="5">
        <f t="shared" si="44"/>
        <v>64.072499999999991</v>
      </c>
      <c r="M475" s="36">
        <v>40.700000000000003</v>
      </c>
      <c r="N475" s="5">
        <f t="shared" si="45"/>
        <v>2607.7507499999997</v>
      </c>
      <c r="O475" s="5">
        <v>0</v>
      </c>
      <c r="P475" s="5">
        <f t="shared" si="46"/>
        <v>2607.7507499999997</v>
      </c>
      <c r="Q475" s="4" t="s">
        <v>126</v>
      </c>
      <c r="R475" s="4" t="s">
        <v>127</v>
      </c>
      <c r="S475" s="4"/>
    </row>
    <row r="476" spans="1:19" x14ac:dyDescent="0.2">
      <c r="A476" s="100">
        <v>66990</v>
      </c>
      <c r="B476" s="178">
        <f t="shared" si="47"/>
        <v>46279</v>
      </c>
      <c r="C476" s="4" t="s">
        <v>1215</v>
      </c>
      <c r="D476" s="4" t="s">
        <v>1405</v>
      </c>
      <c r="E476" s="148" t="s">
        <v>8835</v>
      </c>
      <c r="F476" s="4" t="s">
        <v>1092</v>
      </c>
      <c r="G476" s="41">
        <v>5.4</v>
      </c>
      <c r="H476" s="41">
        <v>7.5</v>
      </c>
      <c r="I476" s="5">
        <v>5</v>
      </c>
      <c r="J476" s="4" t="s">
        <v>1117</v>
      </c>
      <c r="K476" s="5">
        <v>0</v>
      </c>
      <c r="L476" s="5">
        <f t="shared" si="44"/>
        <v>77.735000000000014</v>
      </c>
      <c r="M476" s="36">
        <v>28.1</v>
      </c>
      <c r="N476" s="5">
        <f t="shared" si="45"/>
        <v>2184.3535000000006</v>
      </c>
      <c r="O476" s="5">
        <v>0</v>
      </c>
      <c r="P476" s="5">
        <f t="shared" si="46"/>
        <v>2184.3535000000006</v>
      </c>
      <c r="Q476" s="4" t="s">
        <v>126</v>
      </c>
      <c r="R476" s="4" t="s">
        <v>127</v>
      </c>
      <c r="S476" s="4"/>
    </row>
    <row r="477" spans="1:19" x14ac:dyDescent="0.2">
      <c r="A477" s="100">
        <v>66990</v>
      </c>
      <c r="B477" s="178">
        <f t="shared" si="47"/>
        <v>46279</v>
      </c>
      <c r="C477" s="4" t="s">
        <v>1214</v>
      </c>
      <c r="D477" s="4" t="s">
        <v>1405</v>
      </c>
      <c r="E477" s="148" t="s">
        <v>1091</v>
      </c>
      <c r="F477" s="4" t="s">
        <v>131</v>
      </c>
      <c r="G477" s="41">
        <v>3.4</v>
      </c>
      <c r="H477" s="41">
        <v>7.75</v>
      </c>
      <c r="I477" s="5">
        <v>4.5</v>
      </c>
      <c r="J477" s="4" t="s">
        <v>1117</v>
      </c>
      <c r="K477" s="5">
        <v>0</v>
      </c>
      <c r="L477" s="5">
        <f t="shared" si="44"/>
        <v>64.072499999999991</v>
      </c>
      <c r="M477" s="36">
        <v>24.1</v>
      </c>
      <c r="N477" s="5">
        <f t="shared" si="45"/>
        <v>1544.14725</v>
      </c>
      <c r="O477" s="5">
        <v>0</v>
      </c>
      <c r="P477" s="5">
        <f t="shared" si="46"/>
        <v>1544.14725</v>
      </c>
      <c r="Q477" s="4" t="s">
        <v>126</v>
      </c>
      <c r="R477" s="4" t="s">
        <v>127</v>
      </c>
      <c r="S477" s="4"/>
    </row>
    <row r="478" spans="1:19" x14ac:dyDescent="0.2">
      <c r="A478" s="100">
        <v>66990</v>
      </c>
      <c r="B478" s="178">
        <f t="shared" si="47"/>
        <v>46279</v>
      </c>
      <c r="C478" s="4" t="s">
        <v>1215</v>
      </c>
      <c r="D478" s="4" t="s">
        <v>1405</v>
      </c>
      <c r="E478" s="148" t="s">
        <v>1091</v>
      </c>
      <c r="F478" s="4" t="s">
        <v>1092</v>
      </c>
      <c r="G478" s="41">
        <v>5.4</v>
      </c>
      <c r="H478" s="41">
        <v>7.5</v>
      </c>
      <c r="I478" s="5">
        <v>5</v>
      </c>
      <c r="J478" s="4" t="s">
        <v>1117</v>
      </c>
      <c r="K478" s="5">
        <v>0</v>
      </c>
      <c r="L478" s="5">
        <f t="shared" si="44"/>
        <v>77.735000000000014</v>
      </c>
      <c r="M478" s="36">
        <v>12.3</v>
      </c>
      <c r="N478" s="5">
        <f t="shared" si="45"/>
        <v>956.1405000000002</v>
      </c>
      <c r="O478" s="5">
        <v>0</v>
      </c>
      <c r="P478" s="5">
        <f t="shared" si="46"/>
        <v>956.1405000000002</v>
      </c>
      <c r="Q478" s="4" t="s">
        <v>126</v>
      </c>
      <c r="R478" s="4" t="s">
        <v>127</v>
      </c>
      <c r="S478" s="4"/>
    </row>
    <row r="479" spans="1:19" x14ac:dyDescent="0.2">
      <c r="A479" s="100">
        <v>66991</v>
      </c>
      <c r="B479" s="178">
        <f t="shared" si="47"/>
        <v>46280</v>
      </c>
      <c r="C479" s="4" t="s">
        <v>1214</v>
      </c>
      <c r="D479" s="4" t="s">
        <v>1405</v>
      </c>
      <c r="E479" s="148" t="s">
        <v>8835</v>
      </c>
      <c r="F479" s="4" t="s">
        <v>131</v>
      </c>
      <c r="G479" s="41">
        <v>3.4</v>
      </c>
      <c r="H479" s="41">
        <v>7.75</v>
      </c>
      <c r="I479" s="5">
        <v>4.5</v>
      </c>
      <c r="J479" s="4" t="s">
        <v>1117</v>
      </c>
      <c r="K479" s="5">
        <v>0</v>
      </c>
      <c r="L479" s="5">
        <f t="shared" si="44"/>
        <v>64.072499999999991</v>
      </c>
      <c r="M479" s="36">
        <v>41</v>
      </c>
      <c r="N479" s="5">
        <f t="shared" si="45"/>
        <v>2626.9724999999999</v>
      </c>
      <c r="O479" s="5">
        <v>0</v>
      </c>
      <c r="P479" s="5">
        <f t="shared" si="46"/>
        <v>2626.9724999999999</v>
      </c>
      <c r="Q479" s="4" t="s">
        <v>126</v>
      </c>
      <c r="R479" s="4" t="s">
        <v>127</v>
      </c>
      <c r="S479" s="4"/>
    </row>
    <row r="480" spans="1:19" x14ac:dyDescent="0.2">
      <c r="A480" s="100">
        <v>66991</v>
      </c>
      <c r="B480" s="178">
        <f t="shared" si="47"/>
        <v>46280</v>
      </c>
      <c r="C480" s="4" t="s">
        <v>1215</v>
      </c>
      <c r="D480" s="4" t="s">
        <v>1405</v>
      </c>
      <c r="E480" s="148" t="s">
        <v>8835</v>
      </c>
      <c r="F480" s="4" t="s">
        <v>1092</v>
      </c>
      <c r="G480" s="41">
        <v>5.4</v>
      </c>
      <c r="H480" s="41">
        <v>7.5</v>
      </c>
      <c r="I480" s="5">
        <v>5</v>
      </c>
      <c r="J480" s="4" t="s">
        <v>1117</v>
      </c>
      <c r="K480" s="5">
        <v>0</v>
      </c>
      <c r="L480" s="5">
        <f t="shared" si="44"/>
        <v>77.735000000000014</v>
      </c>
      <c r="M480" s="36">
        <v>23.8</v>
      </c>
      <c r="N480" s="5">
        <f t="shared" si="45"/>
        <v>1850.0930000000003</v>
      </c>
      <c r="O480" s="5">
        <v>0</v>
      </c>
      <c r="P480" s="5">
        <f t="shared" si="46"/>
        <v>1850.0930000000003</v>
      </c>
      <c r="Q480" s="4" t="s">
        <v>126</v>
      </c>
      <c r="R480" s="4" t="s">
        <v>127</v>
      </c>
      <c r="S480" s="4"/>
    </row>
    <row r="481" spans="1:19" x14ac:dyDescent="0.2">
      <c r="A481" s="100">
        <v>66991</v>
      </c>
      <c r="B481" s="178">
        <f t="shared" si="47"/>
        <v>46280</v>
      </c>
      <c r="C481" s="4" t="s">
        <v>1214</v>
      </c>
      <c r="D481" s="4" t="s">
        <v>1405</v>
      </c>
      <c r="E481" s="148" t="s">
        <v>1091</v>
      </c>
      <c r="F481" s="4" t="s">
        <v>131</v>
      </c>
      <c r="G481" s="41">
        <v>3.4</v>
      </c>
      <c r="H481" s="41">
        <v>7.75</v>
      </c>
      <c r="I481" s="5">
        <v>4.5</v>
      </c>
      <c r="J481" s="4" t="s">
        <v>1117</v>
      </c>
      <c r="K481" s="5">
        <v>0</v>
      </c>
      <c r="L481" s="5">
        <f t="shared" si="44"/>
        <v>64.072499999999991</v>
      </c>
      <c r="M481" s="36">
        <v>29.6</v>
      </c>
      <c r="N481" s="5">
        <f t="shared" si="45"/>
        <v>1896.5459999999998</v>
      </c>
      <c r="O481" s="5">
        <v>0</v>
      </c>
      <c r="P481" s="5">
        <f t="shared" si="46"/>
        <v>1896.5459999999998</v>
      </c>
      <c r="Q481" s="4" t="s">
        <v>126</v>
      </c>
      <c r="R481" s="4" t="s">
        <v>127</v>
      </c>
      <c r="S481" s="4"/>
    </row>
    <row r="482" spans="1:19" x14ac:dyDescent="0.2">
      <c r="A482" s="100">
        <v>66991</v>
      </c>
      <c r="B482" s="178">
        <f t="shared" si="47"/>
        <v>46280</v>
      </c>
      <c r="C482" s="4" t="s">
        <v>1215</v>
      </c>
      <c r="D482" s="4" t="s">
        <v>1405</v>
      </c>
      <c r="E482" s="148" t="s">
        <v>1091</v>
      </c>
      <c r="F482" s="4" t="s">
        <v>1092</v>
      </c>
      <c r="G482" s="41">
        <v>5.4</v>
      </c>
      <c r="H482" s="41">
        <v>7.5</v>
      </c>
      <c r="I482" s="5">
        <v>5</v>
      </c>
      <c r="J482" s="4" t="s">
        <v>1117</v>
      </c>
      <c r="K482" s="5">
        <v>0</v>
      </c>
      <c r="L482" s="5">
        <f t="shared" si="44"/>
        <v>77.735000000000014</v>
      </c>
      <c r="M482" s="36">
        <v>12.2</v>
      </c>
      <c r="N482" s="5">
        <f t="shared" si="45"/>
        <v>948.36700000000008</v>
      </c>
      <c r="O482" s="5">
        <v>0</v>
      </c>
      <c r="P482" s="5">
        <f t="shared" si="46"/>
        <v>948.36700000000008</v>
      </c>
      <c r="Q482" s="4" t="s">
        <v>126</v>
      </c>
      <c r="R482" s="4" t="s">
        <v>127</v>
      </c>
      <c r="S482" s="4"/>
    </row>
    <row r="483" spans="1:19" x14ac:dyDescent="0.2">
      <c r="A483" s="100">
        <v>66992</v>
      </c>
      <c r="B483" s="178">
        <f t="shared" si="47"/>
        <v>46281</v>
      </c>
      <c r="C483" s="4" t="s">
        <v>1214</v>
      </c>
      <c r="D483" s="4" t="s">
        <v>1405</v>
      </c>
      <c r="E483" s="148" t="s">
        <v>8835</v>
      </c>
      <c r="F483" s="4" t="s">
        <v>131</v>
      </c>
      <c r="G483" s="41">
        <v>3.4</v>
      </c>
      <c r="H483" s="41">
        <v>7.75</v>
      </c>
      <c r="I483" s="5">
        <v>4.5</v>
      </c>
      <c r="J483" s="4" t="s">
        <v>1117</v>
      </c>
      <c r="K483" s="5">
        <v>0</v>
      </c>
      <c r="L483" s="5">
        <f t="shared" si="44"/>
        <v>64.072499999999991</v>
      </c>
      <c r="M483" s="36">
        <v>39.200000000000003</v>
      </c>
      <c r="N483" s="5">
        <f t="shared" si="45"/>
        <v>2511.6419999999998</v>
      </c>
      <c r="O483" s="5">
        <v>0</v>
      </c>
      <c r="P483" s="5">
        <f t="shared" si="46"/>
        <v>2511.6419999999998</v>
      </c>
      <c r="Q483" s="4" t="s">
        <v>126</v>
      </c>
      <c r="R483" s="4" t="s">
        <v>127</v>
      </c>
      <c r="S483" s="4"/>
    </row>
    <row r="484" spans="1:19" x14ac:dyDescent="0.2">
      <c r="A484" s="100">
        <v>66992</v>
      </c>
      <c r="B484" s="178">
        <f t="shared" si="47"/>
        <v>46281</v>
      </c>
      <c r="C484" s="4" t="s">
        <v>1215</v>
      </c>
      <c r="D484" s="4" t="s">
        <v>1405</v>
      </c>
      <c r="E484" s="148" t="s">
        <v>8835</v>
      </c>
      <c r="F484" s="4" t="s">
        <v>1092</v>
      </c>
      <c r="G484" s="41">
        <v>5.4</v>
      </c>
      <c r="H484" s="41">
        <v>7.5</v>
      </c>
      <c r="I484" s="5">
        <v>5</v>
      </c>
      <c r="J484" s="4" t="s">
        <v>1117</v>
      </c>
      <c r="K484" s="5">
        <v>0</v>
      </c>
      <c r="L484" s="5">
        <f t="shared" si="44"/>
        <v>77.735000000000014</v>
      </c>
      <c r="M484" s="36">
        <v>21.7</v>
      </c>
      <c r="N484" s="5">
        <f t="shared" si="45"/>
        <v>1686.8495000000003</v>
      </c>
      <c r="O484" s="5">
        <v>0</v>
      </c>
      <c r="P484" s="5">
        <f t="shared" si="46"/>
        <v>1686.8495000000003</v>
      </c>
      <c r="Q484" s="4" t="s">
        <v>126</v>
      </c>
      <c r="R484" s="4" t="s">
        <v>127</v>
      </c>
      <c r="S484" s="4"/>
    </row>
    <row r="485" spans="1:19" x14ac:dyDescent="0.2">
      <c r="A485" s="100">
        <v>66992</v>
      </c>
      <c r="B485" s="178">
        <f t="shared" si="47"/>
        <v>46281</v>
      </c>
      <c r="C485" s="4" t="s">
        <v>1214</v>
      </c>
      <c r="D485" s="4" t="s">
        <v>1405</v>
      </c>
      <c r="E485" s="148" t="s">
        <v>1091</v>
      </c>
      <c r="F485" s="4" t="s">
        <v>131</v>
      </c>
      <c r="G485" s="41">
        <v>3.4</v>
      </c>
      <c r="H485" s="41">
        <v>7.75</v>
      </c>
      <c r="I485" s="5">
        <v>4.5</v>
      </c>
      <c r="J485" s="4" t="s">
        <v>1117</v>
      </c>
      <c r="K485" s="5">
        <v>0</v>
      </c>
      <c r="L485" s="5">
        <f t="shared" si="44"/>
        <v>64.072499999999991</v>
      </c>
      <c r="M485" s="36">
        <v>41</v>
      </c>
      <c r="N485" s="5">
        <f t="shared" si="45"/>
        <v>2626.9724999999999</v>
      </c>
      <c r="O485" s="5">
        <v>0</v>
      </c>
      <c r="P485" s="5">
        <f t="shared" si="46"/>
        <v>2626.9724999999999</v>
      </c>
      <c r="Q485" s="4" t="s">
        <v>126</v>
      </c>
      <c r="R485" s="4" t="s">
        <v>127</v>
      </c>
      <c r="S485" s="4"/>
    </row>
    <row r="486" spans="1:19" x14ac:dyDescent="0.2">
      <c r="A486" s="100">
        <v>66992</v>
      </c>
      <c r="B486" s="178">
        <f t="shared" si="47"/>
        <v>46281</v>
      </c>
      <c r="C486" s="4" t="s">
        <v>1215</v>
      </c>
      <c r="D486" s="4" t="s">
        <v>1405</v>
      </c>
      <c r="E486" s="148" t="s">
        <v>1091</v>
      </c>
      <c r="F486" s="4" t="s">
        <v>1092</v>
      </c>
      <c r="G486" s="41">
        <v>5.4</v>
      </c>
      <c r="H486" s="41">
        <v>7.5</v>
      </c>
      <c r="I486" s="5">
        <v>5</v>
      </c>
      <c r="J486" s="4" t="s">
        <v>1117</v>
      </c>
      <c r="K486" s="5">
        <v>0</v>
      </c>
      <c r="L486" s="5">
        <f t="shared" si="44"/>
        <v>77.735000000000014</v>
      </c>
      <c r="M486" s="36">
        <v>15</v>
      </c>
      <c r="N486" s="5">
        <f t="shared" si="45"/>
        <v>1166.0250000000001</v>
      </c>
      <c r="O486" s="5">
        <v>0</v>
      </c>
      <c r="P486" s="5">
        <f t="shared" si="46"/>
        <v>1166.0250000000001</v>
      </c>
      <c r="Q486" s="4" t="s">
        <v>126</v>
      </c>
      <c r="R486" s="4" t="s">
        <v>127</v>
      </c>
      <c r="S486" s="4"/>
    </row>
    <row r="487" spans="1:19" x14ac:dyDescent="0.2">
      <c r="A487" s="100">
        <v>66916</v>
      </c>
      <c r="B487" s="178">
        <f t="shared" ref="B487:B512" si="48">IF(A487="","",IF(ISNUMBER(A487),IFERROR(VLOOKUP(TEXT(A487,"yyyy/mm/dd"),BSAD,2,FALSE),""),IFERROR(VLOOKUP(A487,BSAD,2,FALSE),"")))</f>
        <v>46203</v>
      </c>
      <c r="C487" s="4" t="s">
        <v>1216</v>
      </c>
      <c r="D487" s="4" t="s">
        <v>673</v>
      </c>
      <c r="E487" s="148" t="s">
        <v>1091</v>
      </c>
      <c r="F487" s="4" t="s">
        <v>131</v>
      </c>
      <c r="G487" s="41">
        <v>3.6</v>
      </c>
      <c r="H487" s="41">
        <v>7.7</v>
      </c>
      <c r="I487" s="5">
        <v>4.5</v>
      </c>
      <c r="J487" s="4" t="s">
        <v>1117</v>
      </c>
      <c r="K487" s="5">
        <v>0</v>
      </c>
      <c r="L487" s="5">
        <f t="shared" ref="L487:L489" si="49">IF($F487="","",IF($J487="FIXED",$K487,($G487*FAT_MULT)+($H487*SNF_MULT)+$I487))</f>
        <v>65.275000000000006</v>
      </c>
      <c r="M487" s="36">
        <v>35.299999999999997</v>
      </c>
      <c r="N487" s="5">
        <f t="shared" ref="N487:N489" si="50">IF($M487="","",$M487*$L487)</f>
        <v>2304.2075</v>
      </c>
      <c r="O487" s="5">
        <v>0</v>
      </c>
      <c r="P487" s="5">
        <f t="shared" ref="P487:P489" si="51">IF($M487="","",$N487+$O487)</f>
        <v>2304.2075</v>
      </c>
      <c r="Q487" s="65" t="s">
        <v>126</v>
      </c>
      <c r="R487" s="4" t="s">
        <v>127</v>
      </c>
      <c r="S487" s="4"/>
    </row>
    <row r="488" spans="1:19" x14ac:dyDescent="0.2">
      <c r="A488" s="100">
        <v>66917</v>
      </c>
      <c r="B488" s="178">
        <f t="shared" si="48"/>
        <v>46204</v>
      </c>
      <c r="C488" s="4" t="s">
        <v>1217</v>
      </c>
      <c r="D488" s="4" t="s">
        <v>673</v>
      </c>
      <c r="E488" s="148" t="s">
        <v>1091</v>
      </c>
      <c r="F488" s="4" t="s">
        <v>131</v>
      </c>
      <c r="G488" s="41">
        <v>3.7</v>
      </c>
      <c r="H488" s="41">
        <v>7.7</v>
      </c>
      <c r="I488" s="5">
        <v>4.5</v>
      </c>
      <c r="J488" s="4" t="s">
        <v>1117</v>
      </c>
      <c r="K488" s="5">
        <v>0</v>
      </c>
      <c r="L488" s="5">
        <f t="shared" si="49"/>
        <v>65.989999999999995</v>
      </c>
      <c r="M488" s="36">
        <v>39</v>
      </c>
      <c r="N488" s="5">
        <f t="shared" si="50"/>
        <v>2573.6099999999997</v>
      </c>
      <c r="O488" s="5">
        <v>0</v>
      </c>
      <c r="P488" s="5">
        <f t="shared" si="51"/>
        <v>2573.6099999999997</v>
      </c>
      <c r="Q488" s="65" t="s">
        <v>126</v>
      </c>
      <c r="R488" s="4" t="s">
        <v>127</v>
      </c>
      <c r="S488" s="4"/>
    </row>
    <row r="489" spans="1:19" x14ac:dyDescent="0.2">
      <c r="A489" s="100">
        <v>66918</v>
      </c>
      <c r="B489" s="178">
        <f t="shared" si="48"/>
        <v>46205</v>
      </c>
      <c r="C489" s="4" t="s">
        <v>1218</v>
      </c>
      <c r="D489" s="4" t="s">
        <v>673</v>
      </c>
      <c r="E489" s="148" t="s">
        <v>1091</v>
      </c>
      <c r="F489" s="4" t="s">
        <v>131</v>
      </c>
      <c r="G489" s="41">
        <v>3.6</v>
      </c>
      <c r="H489" s="41">
        <v>7.7</v>
      </c>
      <c r="I489" s="5">
        <v>4.5</v>
      </c>
      <c r="J489" s="4" t="s">
        <v>1117</v>
      </c>
      <c r="K489" s="5">
        <v>0</v>
      </c>
      <c r="L489" s="5">
        <f t="shared" si="49"/>
        <v>65.275000000000006</v>
      </c>
      <c r="M489" s="36">
        <v>37.299999999999997</v>
      </c>
      <c r="N489" s="5">
        <f t="shared" si="50"/>
        <v>2434.7575000000002</v>
      </c>
      <c r="O489" s="5">
        <v>0</v>
      </c>
      <c r="P489" s="5">
        <f t="shared" si="51"/>
        <v>2434.7575000000002</v>
      </c>
      <c r="Q489" s="65" t="s">
        <v>126</v>
      </c>
      <c r="R489" s="4" t="s">
        <v>127</v>
      </c>
      <c r="S489" s="4"/>
    </row>
    <row r="490" spans="1:19" x14ac:dyDescent="0.2">
      <c r="A490" s="100">
        <v>66919</v>
      </c>
      <c r="B490" s="178">
        <f t="shared" si="48"/>
        <v>46206</v>
      </c>
      <c r="C490" s="4" t="s">
        <v>1219</v>
      </c>
      <c r="D490" s="4" t="s">
        <v>673</v>
      </c>
      <c r="E490" s="148" t="s">
        <v>1091</v>
      </c>
      <c r="F490" s="4" t="s">
        <v>131</v>
      </c>
      <c r="G490" s="41">
        <v>3.7</v>
      </c>
      <c r="H490" s="41">
        <v>7.7</v>
      </c>
      <c r="I490" s="5">
        <v>4.5</v>
      </c>
      <c r="J490" s="4" t="s">
        <v>1117</v>
      </c>
      <c r="K490" s="5">
        <v>0</v>
      </c>
      <c r="L490" s="5">
        <f t="shared" ref="L490:L604" si="52">IF($F490="","",IF($J490="FIXED",$K490,($G490*FAT_MULT)+($H490*SNF_MULT)+$I490))</f>
        <v>65.989999999999995</v>
      </c>
      <c r="M490" s="36">
        <v>28.5</v>
      </c>
      <c r="N490" s="5">
        <f t="shared" ref="N490:N604" si="53">IF($M490="","",$M490*$L490)</f>
        <v>1880.7149999999999</v>
      </c>
      <c r="O490" s="5">
        <v>0</v>
      </c>
      <c r="P490" s="5">
        <f t="shared" ref="P490:P604" si="54">IF($M490="","",$N490+$O490)</f>
        <v>1880.7149999999999</v>
      </c>
      <c r="Q490" s="65" t="s">
        <v>126</v>
      </c>
      <c r="R490" s="4" t="s">
        <v>127</v>
      </c>
      <c r="S490" s="4"/>
    </row>
    <row r="491" spans="1:19" x14ac:dyDescent="0.2">
      <c r="A491" s="100">
        <v>66920</v>
      </c>
      <c r="B491" s="178">
        <f t="shared" si="48"/>
        <v>46207</v>
      </c>
      <c r="C491" s="4" t="s">
        <v>1220</v>
      </c>
      <c r="D491" s="4" t="s">
        <v>673</v>
      </c>
      <c r="E491" s="148" t="s">
        <v>1091</v>
      </c>
      <c r="F491" s="4" t="s">
        <v>131</v>
      </c>
      <c r="G491" s="41">
        <v>3.6</v>
      </c>
      <c r="H491" s="41">
        <v>7.7</v>
      </c>
      <c r="I491" s="5">
        <v>4.5</v>
      </c>
      <c r="J491" s="4" t="s">
        <v>1117</v>
      </c>
      <c r="K491" s="5">
        <v>0</v>
      </c>
      <c r="L491" s="5">
        <f t="shared" si="52"/>
        <v>65.275000000000006</v>
      </c>
      <c r="M491" s="36">
        <v>33.299999999999997</v>
      </c>
      <c r="N491" s="5">
        <f t="shared" si="53"/>
        <v>2173.6574999999998</v>
      </c>
      <c r="O491" s="5">
        <v>0</v>
      </c>
      <c r="P491" s="5">
        <f t="shared" si="54"/>
        <v>2173.6574999999998</v>
      </c>
      <c r="Q491" s="65" t="s">
        <v>126</v>
      </c>
      <c r="R491" s="4" t="s">
        <v>127</v>
      </c>
      <c r="S491" s="4"/>
    </row>
    <row r="492" spans="1:19" x14ac:dyDescent="0.2">
      <c r="A492" s="100">
        <v>66921</v>
      </c>
      <c r="B492" s="178">
        <f t="shared" si="48"/>
        <v>46208</v>
      </c>
      <c r="C492" s="4" t="s">
        <v>1221</v>
      </c>
      <c r="D492" s="4" t="s">
        <v>673</v>
      </c>
      <c r="E492" s="148" t="s">
        <v>1091</v>
      </c>
      <c r="F492" s="4" t="s">
        <v>131</v>
      </c>
      <c r="G492" s="41">
        <v>3.6</v>
      </c>
      <c r="H492" s="41">
        <v>7.7</v>
      </c>
      <c r="I492" s="5">
        <v>4.5</v>
      </c>
      <c r="J492" s="4" t="s">
        <v>1117</v>
      </c>
      <c r="K492" s="5">
        <v>0</v>
      </c>
      <c r="L492" s="5">
        <f t="shared" si="52"/>
        <v>65.275000000000006</v>
      </c>
      <c r="M492" s="36">
        <v>30.6</v>
      </c>
      <c r="N492" s="5">
        <f t="shared" si="53"/>
        <v>1997.4150000000002</v>
      </c>
      <c r="O492" s="5">
        <v>0</v>
      </c>
      <c r="P492" s="5">
        <f t="shared" si="54"/>
        <v>1997.4150000000002</v>
      </c>
      <c r="Q492" s="65" t="s">
        <v>126</v>
      </c>
      <c r="R492" s="4" t="s">
        <v>127</v>
      </c>
      <c r="S492" s="4"/>
    </row>
    <row r="493" spans="1:19" x14ac:dyDescent="0.2">
      <c r="A493" s="100">
        <v>66922</v>
      </c>
      <c r="B493" s="178">
        <f t="shared" si="48"/>
        <v>46209</v>
      </c>
      <c r="C493" s="4" t="s">
        <v>1222</v>
      </c>
      <c r="D493" s="4" t="s">
        <v>673</v>
      </c>
      <c r="E493" s="148" t="s">
        <v>1091</v>
      </c>
      <c r="F493" s="4" t="s">
        <v>131</v>
      </c>
      <c r="G493" s="41">
        <v>3.6</v>
      </c>
      <c r="H493" s="41">
        <v>7.8</v>
      </c>
      <c r="I493" s="5">
        <v>4.5</v>
      </c>
      <c r="J493" s="4" t="s">
        <v>1117</v>
      </c>
      <c r="K493" s="5">
        <v>0</v>
      </c>
      <c r="L493" s="5">
        <f t="shared" si="52"/>
        <v>65.72999999999999</v>
      </c>
      <c r="M493" s="36">
        <v>26.7</v>
      </c>
      <c r="N493" s="5">
        <f t="shared" si="53"/>
        <v>1754.9909999999998</v>
      </c>
      <c r="O493" s="5">
        <v>0</v>
      </c>
      <c r="P493" s="5">
        <f t="shared" si="54"/>
        <v>1754.9909999999998</v>
      </c>
      <c r="Q493" s="65" t="s">
        <v>126</v>
      </c>
      <c r="R493" s="4" t="s">
        <v>127</v>
      </c>
      <c r="S493" s="4"/>
    </row>
    <row r="494" spans="1:19" x14ac:dyDescent="0.2">
      <c r="A494" s="100">
        <v>66923</v>
      </c>
      <c r="B494" s="178">
        <f t="shared" si="48"/>
        <v>46210</v>
      </c>
      <c r="C494" s="4" t="s">
        <v>1223</v>
      </c>
      <c r="D494" s="4" t="s">
        <v>673</v>
      </c>
      <c r="E494" s="148" t="s">
        <v>1091</v>
      </c>
      <c r="F494" s="4" t="s">
        <v>131</v>
      </c>
      <c r="G494" s="41">
        <v>3.6</v>
      </c>
      <c r="H494" s="41">
        <v>7.8</v>
      </c>
      <c r="I494" s="5">
        <v>4.5</v>
      </c>
      <c r="J494" s="4" t="s">
        <v>1117</v>
      </c>
      <c r="K494" s="5">
        <v>0</v>
      </c>
      <c r="L494" s="5">
        <f t="shared" si="52"/>
        <v>65.72999999999999</v>
      </c>
      <c r="M494" s="36">
        <v>35.700000000000003</v>
      </c>
      <c r="N494" s="5">
        <f t="shared" si="53"/>
        <v>2346.5609999999997</v>
      </c>
      <c r="O494" s="5">
        <v>0</v>
      </c>
      <c r="P494" s="5">
        <f t="shared" si="54"/>
        <v>2346.5609999999997</v>
      </c>
      <c r="Q494" s="65" t="s">
        <v>126</v>
      </c>
      <c r="R494" s="4" t="s">
        <v>127</v>
      </c>
      <c r="S494" s="4"/>
    </row>
    <row r="495" spans="1:19" x14ac:dyDescent="0.2">
      <c r="A495" s="100">
        <v>66924</v>
      </c>
      <c r="B495" s="178">
        <f t="shared" si="48"/>
        <v>46211</v>
      </c>
      <c r="C495" s="4" t="s">
        <v>1224</v>
      </c>
      <c r="D495" s="4" t="s">
        <v>673</v>
      </c>
      <c r="E495" s="148" t="s">
        <v>1091</v>
      </c>
      <c r="F495" s="4" t="s">
        <v>131</v>
      </c>
      <c r="G495" s="41">
        <v>3.6</v>
      </c>
      <c r="H495" s="41">
        <v>7.7</v>
      </c>
      <c r="I495" s="5">
        <v>4.5</v>
      </c>
      <c r="J495" s="4" t="s">
        <v>1117</v>
      </c>
      <c r="K495" s="5">
        <v>0</v>
      </c>
      <c r="L495" s="5">
        <f t="shared" si="52"/>
        <v>65.275000000000006</v>
      </c>
      <c r="M495" s="36">
        <v>32</v>
      </c>
      <c r="N495" s="5">
        <f t="shared" si="53"/>
        <v>2088.8000000000002</v>
      </c>
      <c r="O495" s="5">
        <v>0</v>
      </c>
      <c r="P495" s="5">
        <f t="shared" si="54"/>
        <v>2088.8000000000002</v>
      </c>
      <c r="Q495" s="65" t="s">
        <v>126</v>
      </c>
      <c r="R495" s="4" t="s">
        <v>127</v>
      </c>
      <c r="S495" s="4"/>
    </row>
    <row r="496" spans="1:19" x14ac:dyDescent="0.2">
      <c r="A496" s="100">
        <v>66925</v>
      </c>
      <c r="B496" s="178">
        <f t="shared" si="48"/>
        <v>46212</v>
      </c>
      <c r="C496" s="4" t="s">
        <v>1225</v>
      </c>
      <c r="D496" s="4" t="s">
        <v>673</v>
      </c>
      <c r="E496" s="148" t="s">
        <v>1091</v>
      </c>
      <c r="F496" s="4" t="s">
        <v>131</v>
      </c>
      <c r="G496" s="41">
        <v>3.7</v>
      </c>
      <c r="H496" s="41">
        <v>7.7</v>
      </c>
      <c r="I496" s="5">
        <v>4.5</v>
      </c>
      <c r="J496" s="4" t="s">
        <v>1117</v>
      </c>
      <c r="K496" s="5">
        <v>0</v>
      </c>
      <c r="L496" s="5">
        <f t="shared" si="52"/>
        <v>65.989999999999995</v>
      </c>
      <c r="M496" s="36">
        <v>30</v>
      </c>
      <c r="N496" s="5">
        <f t="shared" si="53"/>
        <v>1979.6999999999998</v>
      </c>
      <c r="O496" s="5">
        <v>0</v>
      </c>
      <c r="P496" s="5">
        <f t="shared" si="54"/>
        <v>1979.6999999999998</v>
      </c>
      <c r="Q496" s="65" t="s">
        <v>126</v>
      </c>
      <c r="R496" s="4" t="s">
        <v>127</v>
      </c>
      <c r="S496" s="4"/>
    </row>
    <row r="497" spans="1:19" x14ac:dyDescent="0.2">
      <c r="A497" s="100">
        <v>66926</v>
      </c>
      <c r="B497" s="178">
        <f t="shared" si="48"/>
        <v>46213</v>
      </c>
      <c r="C497" s="4" t="s">
        <v>1226</v>
      </c>
      <c r="D497" s="4" t="s">
        <v>673</v>
      </c>
      <c r="E497" s="148" t="s">
        <v>1091</v>
      </c>
      <c r="F497" s="4" t="s">
        <v>131</v>
      </c>
      <c r="G497" s="41">
        <v>3.6</v>
      </c>
      <c r="H497" s="41">
        <v>7.8</v>
      </c>
      <c r="I497" s="5">
        <v>4.5</v>
      </c>
      <c r="J497" s="4" t="s">
        <v>1117</v>
      </c>
      <c r="K497" s="5">
        <v>0</v>
      </c>
      <c r="L497" s="5">
        <f t="shared" si="52"/>
        <v>65.72999999999999</v>
      </c>
      <c r="M497" s="36">
        <v>29.5</v>
      </c>
      <c r="N497" s="5">
        <f t="shared" si="53"/>
        <v>1939.0349999999996</v>
      </c>
      <c r="O497" s="5">
        <v>0</v>
      </c>
      <c r="P497" s="5">
        <f t="shared" si="54"/>
        <v>1939.0349999999996</v>
      </c>
      <c r="Q497" s="65" t="s">
        <v>126</v>
      </c>
      <c r="R497" s="4" t="s">
        <v>127</v>
      </c>
      <c r="S497" s="4"/>
    </row>
    <row r="498" spans="1:19" x14ac:dyDescent="0.2">
      <c r="A498" s="100">
        <v>66927</v>
      </c>
      <c r="B498" s="178">
        <f t="shared" si="48"/>
        <v>46214</v>
      </c>
      <c r="C498" s="4" t="s">
        <v>1227</v>
      </c>
      <c r="D498" s="4" t="s">
        <v>673</v>
      </c>
      <c r="E498" s="148" t="s">
        <v>1091</v>
      </c>
      <c r="F498" s="4" t="s">
        <v>131</v>
      </c>
      <c r="G498" s="41">
        <v>3.6</v>
      </c>
      <c r="H498" s="41">
        <v>7.8</v>
      </c>
      <c r="I498" s="5">
        <v>4.5</v>
      </c>
      <c r="J498" s="4" t="s">
        <v>1117</v>
      </c>
      <c r="K498" s="5">
        <v>0</v>
      </c>
      <c r="L498" s="5">
        <f t="shared" si="52"/>
        <v>65.72999999999999</v>
      </c>
      <c r="M498" s="36">
        <v>29.5</v>
      </c>
      <c r="N498" s="5">
        <f t="shared" si="53"/>
        <v>1939.0349999999996</v>
      </c>
      <c r="O498" s="5">
        <v>0</v>
      </c>
      <c r="P498" s="5">
        <f t="shared" si="54"/>
        <v>1939.0349999999996</v>
      </c>
      <c r="Q498" s="65" t="s">
        <v>126</v>
      </c>
      <c r="R498" s="4" t="s">
        <v>127</v>
      </c>
      <c r="S498" s="4"/>
    </row>
    <row r="499" spans="1:19" x14ac:dyDescent="0.2">
      <c r="A499" s="100">
        <v>66928</v>
      </c>
      <c r="B499" s="178">
        <f t="shared" si="48"/>
        <v>46215</v>
      </c>
      <c r="C499" s="4" t="s">
        <v>1228</v>
      </c>
      <c r="D499" s="4" t="s">
        <v>673</v>
      </c>
      <c r="E499" s="148" t="s">
        <v>1091</v>
      </c>
      <c r="F499" s="4" t="s">
        <v>131</v>
      </c>
      <c r="G499" s="41">
        <v>3.6</v>
      </c>
      <c r="H499" s="41">
        <v>7.7</v>
      </c>
      <c r="I499" s="5">
        <v>4.5</v>
      </c>
      <c r="J499" s="4" t="s">
        <v>1117</v>
      </c>
      <c r="K499" s="5">
        <v>0</v>
      </c>
      <c r="L499" s="5">
        <f t="shared" si="52"/>
        <v>65.275000000000006</v>
      </c>
      <c r="M499" s="36">
        <v>30.6</v>
      </c>
      <c r="N499" s="5">
        <f t="shared" si="53"/>
        <v>1997.4150000000002</v>
      </c>
      <c r="O499" s="5">
        <v>0</v>
      </c>
      <c r="P499" s="5">
        <f t="shared" si="54"/>
        <v>1997.4150000000002</v>
      </c>
      <c r="Q499" s="65" t="s">
        <v>126</v>
      </c>
      <c r="R499" s="4" t="s">
        <v>127</v>
      </c>
      <c r="S499" s="4"/>
    </row>
    <row r="500" spans="1:19" ht="16.5" customHeight="1" x14ac:dyDescent="0.2">
      <c r="A500" s="100">
        <v>66929</v>
      </c>
      <c r="B500" s="178">
        <f t="shared" si="48"/>
        <v>46216</v>
      </c>
      <c r="C500" s="4" t="s">
        <v>1229</v>
      </c>
      <c r="D500" s="4" t="s">
        <v>673</v>
      </c>
      <c r="E500" s="148" t="s">
        <v>1091</v>
      </c>
      <c r="F500" s="4" t="s">
        <v>131</v>
      </c>
      <c r="G500" s="41">
        <v>3.7</v>
      </c>
      <c r="H500" s="41">
        <v>7.7</v>
      </c>
      <c r="I500" s="5">
        <v>4.5</v>
      </c>
      <c r="J500" s="4" t="s">
        <v>1117</v>
      </c>
      <c r="K500" s="5">
        <v>0</v>
      </c>
      <c r="L500" s="5">
        <f t="shared" si="52"/>
        <v>65.989999999999995</v>
      </c>
      <c r="M500" s="36">
        <v>32</v>
      </c>
      <c r="N500" s="5">
        <f t="shared" si="53"/>
        <v>2111.6799999999998</v>
      </c>
      <c r="O500" s="5">
        <v>0</v>
      </c>
      <c r="P500" s="5">
        <f t="shared" si="54"/>
        <v>2111.6799999999998</v>
      </c>
      <c r="Q500" s="65" t="s">
        <v>126</v>
      </c>
      <c r="R500" s="4" t="s">
        <v>127</v>
      </c>
      <c r="S500" s="4"/>
    </row>
    <row r="501" spans="1:19" x14ac:dyDescent="0.2">
      <c r="A501" s="100">
        <v>66930</v>
      </c>
      <c r="B501" s="178">
        <f t="shared" si="48"/>
        <v>46217</v>
      </c>
      <c r="C501" s="4" t="s">
        <v>1230</v>
      </c>
      <c r="D501" s="4" t="s">
        <v>673</v>
      </c>
      <c r="E501" s="148" t="s">
        <v>1091</v>
      </c>
      <c r="F501" s="4" t="s">
        <v>131</v>
      </c>
      <c r="G501" s="41">
        <v>3.6</v>
      </c>
      <c r="H501" s="41">
        <v>7.7</v>
      </c>
      <c r="I501" s="5">
        <v>4.5</v>
      </c>
      <c r="J501" s="4" t="s">
        <v>1117</v>
      </c>
      <c r="K501" s="5">
        <v>0</v>
      </c>
      <c r="L501" s="5">
        <f t="shared" si="52"/>
        <v>65.275000000000006</v>
      </c>
      <c r="M501" s="36">
        <v>35</v>
      </c>
      <c r="N501" s="5">
        <f t="shared" si="53"/>
        <v>2284.625</v>
      </c>
      <c r="O501" s="5">
        <v>0</v>
      </c>
      <c r="P501" s="5">
        <f t="shared" si="54"/>
        <v>2284.625</v>
      </c>
      <c r="Q501" s="65" t="s">
        <v>126</v>
      </c>
      <c r="R501" s="4" t="s">
        <v>127</v>
      </c>
      <c r="S501" s="4"/>
    </row>
    <row r="502" spans="1:19" x14ac:dyDescent="0.2">
      <c r="A502" s="100">
        <v>66931</v>
      </c>
      <c r="B502" s="178">
        <f t="shared" si="48"/>
        <v>46218</v>
      </c>
      <c r="C502" s="4" t="s">
        <v>1231</v>
      </c>
      <c r="D502" s="4" t="s">
        <v>673</v>
      </c>
      <c r="E502" s="148" t="s">
        <v>1091</v>
      </c>
      <c r="F502" s="4" t="s">
        <v>131</v>
      </c>
      <c r="G502" s="41">
        <v>3.7</v>
      </c>
      <c r="H502" s="41">
        <v>7.6</v>
      </c>
      <c r="I502" s="5">
        <v>4.5</v>
      </c>
      <c r="J502" s="4" t="s">
        <v>1117</v>
      </c>
      <c r="K502" s="5">
        <v>0</v>
      </c>
      <c r="L502" s="5">
        <f t="shared" si="52"/>
        <v>65.534999999999997</v>
      </c>
      <c r="M502" s="36">
        <v>32</v>
      </c>
      <c r="N502" s="5">
        <f t="shared" si="53"/>
        <v>2097.12</v>
      </c>
      <c r="O502" s="5">
        <v>0</v>
      </c>
      <c r="P502" s="5">
        <f t="shared" si="54"/>
        <v>2097.12</v>
      </c>
      <c r="Q502" s="65" t="s">
        <v>126</v>
      </c>
      <c r="R502" s="4" t="s">
        <v>127</v>
      </c>
      <c r="S502" s="4"/>
    </row>
    <row r="503" spans="1:19" x14ac:dyDescent="0.2">
      <c r="A503" s="151" t="s">
        <v>93</v>
      </c>
      <c r="B503" s="178">
        <f t="shared" si="48"/>
        <v>46219</v>
      </c>
      <c r="C503" s="4" t="s">
        <v>1232</v>
      </c>
      <c r="D503" s="4" t="s">
        <v>673</v>
      </c>
      <c r="E503" s="148" t="s">
        <v>1091</v>
      </c>
      <c r="F503" s="4" t="s">
        <v>131</v>
      </c>
      <c r="G503" s="41">
        <v>3.5</v>
      </c>
      <c r="H503" s="41">
        <v>7.7</v>
      </c>
      <c r="I503" s="5">
        <v>4.5</v>
      </c>
      <c r="J503" s="4" t="s">
        <v>1117</v>
      </c>
      <c r="K503" s="5">
        <v>0</v>
      </c>
      <c r="L503" s="5">
        <f t="shared" si="52"/>
        <v>64.56</v>
      </c>
      <c r="M503" s="36">
        <v>31.3</v>
      </c>
      <c r="N503" s="5">
        <f t="shared" si="53"/>
        <v>2020.7280000000001</v>
      </c>
      <c r="O503" s="5">
        <v>0</v>
      </c>
      <c r="P503" s="5">
        <f t="shared" si="54"/>
        <v>2020.7280000000001</v>
      </c>
      <c r="Q503" s="65" t="s">
        <v>126</v>
      </c>
      <c r="R503" s="4" t="s">
        <v>127</v>
      </c>
      <c r="S503" s="4"/>
    </row>
    <row r="504" spans="1:19" x14ac:dyDescent="0.2">
      <c r="A504" s="151">
        <v>66932</v>
      </c>
      <c r="B504" s="178">
        <f t="shared" si="48"/>
        <v>46220</v>
      </c>
      <c r="C504" s="4" t="s">
        <v>1233</v>
      </c>
      <c r="D504" s="4" t="s">
        <v>673</v>
      </c>
      <c r="E504" s="148" t="s">
        <v>1091</v>
      </c>
      <c r="F504" s="4" t="s">
        <v>131</v>
      </c>
      <c r="G504" s="41">
        <v>3.6</v>
      </c>
      <c r="H504" s="41">
        <v>7.6</v>
      </c>
      <c r="I504" s="5">
        <v>4.5</v>
      </c>
      <c r="J504" s="4" t="s">
        <v>1117</v>
      </c>
      <c r="K504" s="5">
        <v>0</v>
      </c>
      <c r="L504" s="5">
        <f t="shared" si="52"/>
        <v>64.819999999999993</v>
      </c>
      <c r="M504" s="36">
        <v>28.5</v>
      </c>
      <c r="N504" s="5">
        <f t="shared" si="53"/>
        <v>1847.37</v>
      </c>
      <c r="O504" s="5">
        <v>0</v>
      </c>
      <c r="P504" s="5">
        <f t="shared" si="54"/>
        <v>1847.37</v>
      </c>
      <c r="Q504" s="65" t="s">
        <v>126</v>
      </c>
      <c r="R504" s="4" t="s">
        <v>127</v>
      </c>
      <c r="S504" s="4"/>
    </row>
    <row r="505" spans="1:19" x14ac:dyDescent="0.2">
      <c r="A505" s="151">
        <v>66933</v>
      </c>
      <c r="B505" s="178">
        <f t="shared" si="48"/>
        <v>46221</v>
      </c>
      <c r="C505" s="4" t="s">
        <v>1234</v>
      </c>
      <c r="D505" s="4" t="s">
        <v>673</v>
      </c>
      <c r="E505" s="148" t="s">
        <v>1091</v>
      </c>
      <c r="F505" s="4" t="s">
        <v>131</v>
      </c>
      <c r="G505" s="41">
        <v>3.6</v>
      </c>
      <c r="H505" s="41">
        <v>7.6</v>
      </c>
      <c r="I505" s="5">
        <v>4.5</v>
      </c>
      <c r="J505" s="4" t="s">
        <v>1117</v>
      </c>
      <c r="K505" s="5">
        <v>0</v>
      </c>
      <c r="L505" s="5">
        <f t="shared" si="52"/>
        <v>64.819999999999993</v>
      </c>
      <c r="M505" s="36">
        <v>27</v>
      </c>
      <c r="N505" s="5">
        <f t="shared" si="53"/>
        <v>1750.1399999999999</v>
      </c>
      <c r="O505" s="5">
        <v>0</v>
      </c>
      <c r="P505" s="5">
        <f t="shared" si="54"/>
        <v>1750.1399999999999</v>
      </c>
      <c r="Q505" s="65" t="s">
        <v>126</v>
      </c>
      <c r="R505" s="4" t="s">
        <v>127</v>
      </c>
      <c r="S505" s="4"/>
    </row>
    <row r="506" spans="1:19" x14ac:dyDescent="0.2">
      <c r="A506" s="151">
        <v>66934</v>
      </c>
      <c r="B506" s="178">
        <f t="shared" si="48"/>
        <v>46222</v>
      </c>
      <c r="C506" s="4" t="s">
        <v>1235</v>
      </c>
      <c r="D506" s="4" t="s">
        <v>673</v>
      </c>
      <c r="E506" s="148" t="s">
        <v>1091</v>
      </c>
      <c r="F506" s="4" t="s">
        <v>131</v>
      </c>
      <c r="G506" s="41">
        <v>3.6</v>
      </c>
      <c r="H506" s="41">
        <v>7.6</v>
      </c>
      <c r="I506" s="5">
        <v>4.5</v>
      </c>
      <c r="J506" s="4" t="s">
        <v>1117</v>
      </c>
      <c r="K506" s="5">
        <v>0</v>
      </c>
      <c r="L506" s="5">
        <f t="shared" si="52"/>
        <v>64.819999999999993</v>
      </c>
      <c r="M506" s="36">
        <v>29</v>
      </c>
      <c r="N506" s="5">
        <f t="shared" si="53"/>
        <v>1879.7799999999997</v>
      </c>
      <c r="O506" s="5">
        <v>0</v>
      </c>
      <c r="P506" s="5">
        <f t="shared" si="54"/>
        <v>1879.7799999999997</v>
      </c>
      <c r="Q506" s="65" t="s">
        <v>126</v>
      </c>
      <c r="R506" s="4" t="s">
        <v>127</v>
      </c>
      <c r="S506" s="4"/>
    </row>
    <row r="507" spans="1:19" x14ac:dyDescent="0.2">
      <c r="A507" s="151">
        <v>66935</v>
      </c>
      <c r="B507" s="178">
        <f t="shared" si="48"/>
        <v>46223</v>
      </c>
      <c r="C507" s="4" t="s">
        <v>1236</v>
      </c>
      <c r="D507" s="4" t="s">
        <v>673</v>
      </c>
      <c r="E507" s="148" t="s">
        <v>1091</v>
      </c>
      <c r="F507" s="4" t="s">
        <v>131</v>
      </c>
      <c r="G507" s="41">
        <v>3.7</v>
      </c>
      <c r="H507" s="41">
        <v>7.5</v>
      </c>
      <c r="I507" s="5">
        <v>4.5</v>
      </c>
      <c r="J507" s="4" t="s">
        <v>1117</v>
      </c>
      <c r="K507" s="5">
        <v>0</v>
      </c>
      <c r="L507" s="5">
        <f t="shared" si="52"/>
        <v>65.08</v>
      </c>
      <c r="M507" s="36">
        <v>29.5</v>
      </c>
      <c r="N507" s="5">
        <f t="shared" si="53"/>
        <v>1919.86</v>
      </c>
      <c r="O507" s="5">
        <v>0</v>
      </c>
      <c r="P507" s="5">
        <f t="shared" si="54"/>
        <v>1919.86</v>
      </c>
      <c r="Q507" s="65" t="s">
        <v>126</v>
      </c>
      <c r="R507" s="4" t="s">
        <v>127</v>
      </c>
      <c r="S507" s="4"/>
    </row>
    <row r="508" spans="1:19" x14ac:dyDescent="0.2">
      <c r="A508" s="151">
        <v>66936</v>
      </c>
      <c r="B508" s="178">
        <f t="shared" si="48"/>
        <v>46224</v>
      </c>
      <c r="C508" s="4" t="s">
        <v>1237</v>
      </c>
      <c r="D508" s="4" t="s">
        <v>673</v>
      </c>
      <c r="E508" s="148" t="s">
        <v>1091</v>
      </c>
      <c r="F508" s="4" t="s">
        <v>131</v>
      </c>
      <c r="G508" s="41">
        <v>3.75</v>
      </c>
      <c r="H508" s="41">
        <v>7.8</v>
      </c>
      <c r="I508" s="5">
        <v>4.5</v>
      </c>
      <c r="J508" s="4" t="s">
        <v>1117</v>
      </c>
      <c r="K508" s="5">
        <v>0</v>
      </c>
      <c r="L508" s="5">
        <f t="shared" si="52"/>
        <v>66.802499999999995</v>
      </c>
      <c r="M508" s="36">
        <v>30</v>
      </c>
      <c r="N508" s="5">
        <f t="shared" si="53"/>
        <v>2004.0749999999998</v>
      </c>
      <c r="O508" s="5">
        <v>0</v>
      </c>
      <c r="P508" s="5">
        <f t="shared" si="54"/>
        <v>2004.0749999999998</v>
      </c>
      <c r="Q508" s="65" t="s">
        <v>126</v>
      </c>
      <c r="R508" s="4" t="s">
        <v>127</v>
      </c>
      <c r="S508" s="4"/>
    </row>
    <row r="509" spans="1:19" x14ac:dyDescent="0.2">
      <c r="A509" s="151">
        <v>66937</v>
      </c>
      <c r="B509" s="178">
        <f t="shared" si="48"/>
        <v>46225</v>
      </c>
      <c r="C509" s="4" t="s">
        <v>1238</v>
      </c>
      <c r="D509" s="4" t="s">
        <v>673</v>
      </c>
      <c r="E509" s="148" t="s">
        <v>1091</v>
      </c>
      <c r="F509" s="4" t="s">
        <v>131</v>
      </c>
      <c r="G509" s="41">
        <v>3.7</v>
      </c>
      <c r="H509" s="41">
        <v>7.6</v>
      </c>
      <c r="I509" s="5">
        <v>4.5</v>
      </c>
      <c r="J509" s="4" t="s">
        <v>1117</v>
      </c>
      <c r="K509" s="5">
        <v>0</v>
      </c>
      <c r="L509" s="5">
        <f t="shared" si="52"/>
        <v>65.534999999999997</v>
      </c>
      <c r="M509" s="36">
        <v>31</v>
      </c>
      <c r="N509" s="5">
        <f t="shared" si="53"/>
        <v>2031.5849999999998</v>
      </c>
      <c r="O509" s="5">
        <v>0</v>
      </c>
      <c r="P509" s="5">
        <f t="shared" si="54"/>
        <v>2031.5849999999998</v>
      </c>
      <c r="Q509" s="65" t="s">
        <v>126</v>
      </c>
      <c r="R509" s="4" t="s">
        <v>127</v>
      </c>
      <c r="S509" s="4"/>
    </row>
    <row r="510" spans="1:19" x14ac:dyDescent="0.2">
      <c r="A510" s="151">
        <v>66938</v>
      </c>
      <c r="B510" s="178">
        <f t="shared" si="48"/>
        <v>46226</v>
      </c>
      <c r="C510" s="4" t="s">
        <v>1239</v>
      </c>
      <c r="D510" s="4" t="s">
        <v>673</v>
      </c>
      <c r="E510" s="148" t="s">
        <v>1091</v>
      </c>
      <c r="F510" s="4" t="s">
        <v>131</v>
      </c>
      <c r="G510" s="41">
        <v>3.75</v>
      </c>
      <c r="H510" s="41">
        <v>7.8</v>
      </c>
      <c r="I510" s="5">
        <v>4.5</v>
      </c>
      <c r="J510" s="4" t="s">
        <v>1117</v>
      </c>
      <c r="K510" s="5">
        <v>0</v>
      </c>
      <c r="L510" s="5">
        <f t="shared" si="52"/>
        <v>66.802499999999995</v>
      </c>
      <c r="M510" s="36">
        <v>31</v>
      </c>
      <c r="N510" s="5">
        <f t="shared" si="53"/>
        <v>2070.8775000000001</v>
      </c>
      <c r="O510" s="5">
        <v>0</v>
      </c>
      <c r="P510" s="5">
        <f t="shared" si="54"/>
        <v>2070.8775000000001</v>
      </c>
      <c r="Q510" s="65" t="s">
        <v>126</v>
      </c>
      <c r="R510" s="4" t="s">
        <v>127</v>
      </c>
      <c r="S510" s="4"/>
    </row>
    <row r="511" spans="1:19" x14ac:dyDescent="0.2">
      <c r="A511" s="151">
        <v>66939</v>
      </c>
      <c r="B511" s="178">
        <f t="shared" si="48"/>
        <v>46227</v>
      </c>
      <c r="C511" s="4" t="s">
        <v>1240</v>
      </c>
      <c r="D511" s="4" t="s">
        <v>673</v>
      </c>
      <c r="E511" s="148" t="s">
        <v>1091</v>
      </c>
      <c r="F511" s="4" t="s">
        <v>131</v>
      </c>
      <c r="G511" s="41">
        <v>3.7</v>
      </c>
      <c r="H511" s="41">
        <v>7.5</v>
      </c>
      <c r="I511" s="5">
        <v>4.5</v>
      </c>
      <c r="J511" s="4" t="s">
        <v>1117</v>
      </c>
      <c r="K511" s="5">
        <v>0</v>
      </c>
      <c r="L511" s="5">
        <f t="shared" si="52"/>
        <v>65.08</v>
      </c>
      <c r="M511" s="36">
        <v>28.5</v>
      </c>
      <c r="N511" s="5">
        <f t="shared" si="53"/>
        <v>1854.78</v>
      </c>
      <c r="O511" s="5">
        <v>0</v>
      </c>
      <c r="P511" s="5">
        <f t="shared" si="54"/>
        <v>1854.78</v>
      </c>
      <c r="Q511" s="65" t="s">
        <v>126</v>
      </c>
      <c r="R511" s="4" t="s">
        <v>127</v>
      </c>
      <c r="S511" s="4"/>
    </row>
    <row r="512" spans="1:19" x14ac:dyDescent="0.2">
      <c r="A512" s="151">
        <v>66940</v>
      </c>
      <c r="B512" s="178">
        <f t="shared" si="48"/>
        <v>46228</v>
      </c>
      <c r="C512" s="4" t="s">
        <v>1241</v>
      </c>
      <c r="D512" s="4" t="s">
        <v>673</v>
      </c>
      <c r="E512" s="148" t="s">
        <v>1091</v>
      </c>
      <c r="F512" s="4" t="s">
        <v>131</v>
      </c>
      <c r="G512" s="41">
        <v>3.65</v>
      </c>
      <c r="H512" s="41">
        <v>7.5</v>
      </c>
      <c r="I512" s="5">
        <v>4.5</v>
      </c>
      <c r="J512" s="4" t="s">
        <v>1117</v>
      </c>
      <c r="K512" s="5">
        <v>0</v>
      </c>
      <c r="L512" s="5">
        <f t="shared" si="52"/>
        <v>64.722499999999997</v>
      </c>
      <c r="M512" s="36">
        <v>25</v>
      </c>
      <c r="N512" s="5">
        <f t="shared" si="53"/>
        <v>1618.0625</v>
      </c>
      <c r="O512" s="5">
        <v>0</v>
      </c>
      <c r="P512" s="5">
        <f t="shared" si="54"/>
        <v>1618.0625</v>
      </c>
      <c r="Q512" s="65" t="s">
        <v>126</v>
      </c>
      <c r="R512" s="4" t="s">
        <v>127</v>
      </c>
      <c r="S512" s="4"/>
    </row>
    <row r="513" spans="1:19" x14ac:dyDescent="0.2">
      <c r="A513" s="151">
        <v>66941</v>
      </c>
      <c r="B513" s="178">
        <f t="shared" ref="B513:B607" si="55">IF(A513="","",IF(ISNUMBER(A513),IFERROR(VLOOKUP(TEXT(A513,"yyyy/mm/dd"),BSAD,2,FALSE),""),IFERROR(VLOOKUP(A513,BSAD,2,FALSE),"")))</f>
        <v>46229</v>
      </c>
      <c r="C513" s="4" t="s">
        <v>1242</v>
      </c>
      <c r="D513" s="4" t="s">
        <v>673</v>
      </c>
      <c r="E513" s="148" t="s">
        <v>1091</v>
      </c>
      <c r="F513" s="4" t="s">
        <v>131</v>
      </c>
      <c r="G513" s="41">
        <v>3.7</v>
      </c>
      <c r="H513" s="41">
        <v>7.8</v>
      </c>
      <c r="I513" s="5">
        <v>4.5</v>
      </c>
      <c r="J513" s="4" t="s">
        <v>1117</v>
      </c>
      <c r="K513" s="5">
        <v>0</v>
      </c>
      <c r="L513" s="5">
        <f t="shared" si="52"/>
        <v>66.444999999999993</v>
      </c>
      <c r="M513" s="36">
        <v>24</v>
      </c>
      <c r="N513" s="5">
        <f t="shared" si="53"/>
        <v>1594.6799999999998</v>
      </c>
      <c r="O513" s="5">
        <v>0</v>
      </c>
      <c r="P513" s="5">
        <f t="shared" si="54"/>
        <v>1594.6799999999998</v>
      </c>
      <c r="Q513" s="65" t="s">
        <v>126</v>
      </c>
      <c r="R513" s="4" t="s">
        <v>127</v>
      </c>
      <c r="S513" s="4"/>
    </row>
    <row r="514" spans="1:19" x14ac:dyDescent="0.2">
      <c r="A514" s="151">
        <v>66942</v>
      </c>
      <c r="B514" s="178">
        <f t="shared" si="55"/>
        <v>46230</v>
      </c>
      <c r="C514" s="4" t="s">
        <v>1243</v>
      </c>
      <c r="D514" s="4" t="s">
        <v>673</v>
      </c>
      <c r="E514" s="148" t="s">
        <v>1091</v>
      </c>
      <c r="F514" s="4" t="s">
        <v>131</v>
      </c>
      <c r="G514" s="41">
        <v>3.75</v>
      </c>
      <c r="H514" s="41">
        <v>7.5</v>
      </c>
      <c r="I514" s="5">
        <v>4.5</v>
      </c>
      <c r="J514" s="4" t="s">
        <v>1117</v>
      </c>
      <c r="K514" s="5">
        <v>0</v>
      </c>
      <c r="L514" s="5">
        <f t="shared" si="52"/>
        <v>65.4375</v>
      </c>
      <c r="M514" s="36">
        <v>21</v>
      </c>
      <c r="N514" s="5">
        <f t="shared" si="53"/>
        <v>1374.1875</v>
      </c>
      <c r="O514" s="5">
        <v>0</v>
      </c>
      <c r="P514" s="5">
        <f t="shared" si="54"/>
        <v>1374.1875</v>
      </c>
      <c r="Q514" s="65" t="s">
        <v>126</v>
      </c>
      <c r="R514" s="4" t="s">
        <v>127</v>
      </c>
      <c r="S514" s="4"/>
    </row>
    <row r="515" spans="1:19" x14ac:dyDescent="0.2">
      <c r="A515" s="151">
        <v>66943</v>
      </c>
      <c r="B515" s="178">
        <f t="shared" si="55"/>
        <v>46231</v>
      </c>
      <c r="C515" s="4" t="s">
        <v>1244</v>
      </c>
      <c r="D515" s="4" t="s">
        <v>673</v>
      </c>
      <c r="E515" s="148" t="s">
        <v>1091</v>
      </c>
      <c r="F515" s="4" t="s">
        <v>131</v>
      </c>
      <c r="G515" s="41">
        <v>3.6</v>
      </c>
      <c r="H515" s="41">
        <v>7.6</v>
      </c>
      <c r="I515" s="5">
        <v>4.5</v>
      </c>
      <c r="J515" s="4" t="s">
        <v>1117</v>
      </c>
      <c r="K515" s="5">
        <v>0</v>
      </c>
      <c r="L515" s="5">
        <f t="shared" si="52"/>
        <v>64.819999999999993</v>
      </c>
      <c r="M515" s="36">
        <v>21.5</v>
      </c>
      <c r="N515" s="5">
        <f t="shared" si="53"/>
        <v>1393.6299999999999</v>
      </c>
      <c r="O515" s="5">
        <v>0</v>
      </c>
      <c r="P515" s="5">
        <f t="shared" si="54"/>
        <v>1393.6299999999999</v>
      </c>
      <c r="Q515" s="65" t="s">
        <v>126</v>
      </c>
      <c r="R515" s="4" t="s">
        <v>127</v>
      </c>
      <c r="S515" s="4"/>
    </row>
    <row r="516" spans="1:19" x14ac:dyDescent="0.2">
      <c r="A516" s="151">
        <v>66944</v>
      </c>
      <c r="B516" s="178">
        <f t="shared" si="55"/>
        <v>46232</v>
      </c>
      <c r="C516" s="4" t="s">
        <v>1245</v>
      </c>
      <c r="D516" s="4" t="s">
        <v>673</v>
      </c>
      <c r="E516" s="148" t="s">
        <v>1091</v>
      </c>
      <c r="F516" s="4" t="s">
        <v>131</v>
      </c>
      <c r="G516" s="41">
        <v>3.7</v>
      </c>
      <c r="H516" s="41">
        <v>7.5</v>
      </c>
      <c r="I516" s="5">
        <v>4.5</v>
      </c>
      <c r="J516" s="4" t="s">
        <v>1117</v>
      </c>
      <c r="K516" s="5">
        <v>0</v>
      </c>
      <c r="L516" s="5">
        <f t="shared" si="52"/>
        <v>65.08</v>
      </c>
      <c r="M516" s="36">
        <v>21.5</v>
      </c>
      <c r="N516" s="5">
        <f t="shared" si="53"/>
        <v>1399.22</v>
      </c>
      <c r="O516" s="5">
        <v>0</v>
      </c>
      <c r="P516" s="5">
        <f t="shared" si="54"/>
        <v>1399.22</v>
      </c>
      <c r="Q516" s="65" t="s">
        <v>126</v>
      </c>
      <c r="R516" s="4" t="s">
        <v>127</v>
      </c>
      <c r="S516" s="4"/>
    </row>
    <row r="517" spans="1:19" ht="14.25" customHeight="1" x14ac:dyDescent="0.2">
      <c r="A517" s="151">
        <v>66945</v>
      </c>
      <c r="B517" s="178">
        <f t="shared" si="55"/>
        <v>46233</v>
      </c>
      <c r="C517" s="4" t="s">
        <v>1246</v>
      </c>
      <c r="D517" s="4" t="s">
        <v>673</v>
      </c>
      <c r="E517" s="148" t="s">
        <v>1091</v>
      </c>
      <c r="F517" s="4" t="s">
        <v>131</v>
      </c>
      <c r="G517" s="41">
        <v>3.74</v>
      </c>
      <c r="H517" s="41">
        <v>7.8</v>
      </c>
      <c r="I517" s="5">
        <v>4.5</v>
      </c>
      <c r="J517" s="4" t="s">
        <v>1117</v>
      </c>
      <c r="K517" s="5">
        <v>0</v>
      </c>
      <c r="L517" s="5">
        <f t="shared" si="52"/>
        <v>66.730999999999995</v>
      </c>
      <c r="M517" s="36">
        <v>21</v>
      </c>
      <c r="N517" s="5">
        <f t="shared" si="53"/>
        <v>1401.3509999999999</v>
      </c>
      <c r="O517" s="5">
        <v>0</v>
      </c>
      <c r="P517" s="5">
        <f t="shared" si="54"/>
        <v>1401.3509999999999</v>
      </c>
      <c r="Q517" s="65" t="s">
        <v>126</v>
      </c>
      <c r="R517" s="4" t="s">
        <v>127</v>
      </c>
      <c r="S517" s="4"/>
    </row>
    <row r="518" spans="1:19" ht="14.25" customHeight="1" x14ac:dyDescent="0.2">
      <c r="A518" s="151">
        <v>66946</v>
      </c>
      <c r="B518" s="178">
        <f t="shared" si="55"/>
        <v>46234</v>
      </c>
      <c r="C518" s="4" t="s">
        <v>1247</v>
      </c>
      <c r="D518" s="4" t="s">
        <v>673</v>
      </c>
      <c r="E518" s="148" t="s">
        <v>1091</v>
      </c>
      <c r="F518" s="4" t="s">
        <v>131</v>
      </c>
      <c r="G518" s="41">
        <v>3.65</v>
      </c>
      <c r="H518" s="41">
        <v>7.55</v>
      </c>
      <c r="I518" s="5">
        <v>4.5</v>
      </c>
      <c r="J518" s="4" t="s">
        <v>1117</v>
      </c>
      <c r="K518" s="5">
        <v>0</v>
      </c>
      <c r="L518" s="5">
        <f t="shared" si="52"/>
        <v>64.95</v>
      </c>
      <c r="M518" s="36">
        <v>22</v>
      </c>
      <c r="N518" s="5">
        <f t="shared" si="53"/>
        <v>1428.9</v>
      </c>
      <c r="O518" s="5">
        <v>0</v>
      </c>
      <c r="P518" s="5">
        <f t="shared" si="54"/>
        <v>1428.9</v>
      </c>
      <c r="Q518" s="65" t="s">
        <v>126</v>
      </c>
      <c r="R518" s="4" t="s">
        <v>127</v>
      </c>
      <c r="S518" s="4"/>
    </row>
    <row r="519" spans="1:19" ht="14.25" customHeight="1" x14ac:dyDescent="0.2">
      <c r="A519" s="151">
        <v>66948</v>
      </c>
      <c r="B519" s="178">
        <f t="shared" si="55"/>
        <v>46236</v>
      </c>
      <c r="C519" s="4" t="s">
        <v>1248</v>
      </c>
      <c r="D519" s="4" t="s">
        <v>673</v>
      </c>
      <c r="E519" s="148" t="s">
        <v>1091</v>
      </c>
      <c r="F519" s="4" t="s">
        <v>131</v>
      </c>
      <c r="G519" s="41">
        <v>3.7</v>
      </c>
      <c r="H519" s="41">
        <v>7.6</v>
      </c>
      <c r="I519" s="5">
        <v>4.5</v>
      </c>
      <c r="J519" s="4" t="s">
        <v>1117</v>
      </c>
      <c r="K519" s="5">
        <v>0</v>
      </c>
      <c r="L519" s="5">
        <f t="shared" si="52"/>
        <v>65.534999999999997</v>
      </c>
      <c r="M519" s="36">
        <v>18</v>
      </c>
      <c r="N519" s="5">
        <f t="shared" si="53"/>
        <v>1179.6299999999999</v>
      </c>
      <c r="O519" s="5">
        <v>0</v>
      </c>
      <c r="P519" s="5">
        <f t="shared" si="54"/>
        <v>1179.6299999999999</v>
      </c>
      <c r="Q519" s="65" t="s">
        <v>126</v>
      </c>
      <c r="R519" s="4" t="s">
        <v>127</v>
      </c>
      <c r="S519" s="4"/>
    </row>
    <row r="520" spans="1:19" ht="14.25" customHeight="1" x14ac:dyDescent="0.2">
      <c r="A520" s="151">
        <v>66949</v>
      </c>
      <c r="B520" s="178">
        <f t="shared" si="55"/>
        <v>46237</v>
      </c>
      <c r="C520" s="4" t="s">
        <v>1248</v>
      </c>
      <c r="D520" s="4" t="s">
        <v>673</v>
      </c>
      <c r="E520" s="148" t="s">
        <v>1091</v>
      </c>
      <c r="F520" s="4" t="s">
        <v>131</v>
      </c>
      <c r="G520" s="41">
        <v>3.7</v>
      </c>
      <c r="H520" s="41">
        <v>7.55</v>
      </c>
      <c r="I520" s="5">
        <v>4.5</v>
      </c>
      <c r="J520" s="4" t="s">
        <v>1117</v>
      </c>
      <c r="K520" s="5">
        <v>0</v>
      </c>
      <c r="L520" s="5">
        <f t="shared" si="52"/>
        <v>65.307500000000005</v>
      </c>
      <c r="M520" s="36">
        <v>17.5</v>
      </c>
      <c r="N520" s="5">
        <f t="shared" si="53"/>
        <v>1142.8812500000001</v>
      </c>
      <c r="O520" s="5">
        <v>0</v>
      </c>
      <c r="P520" s="5">
        <f t="shared" si="54"/>
        <v>1142.8812500000001</v>
      </c>
      <c r="Q520" s="65" t="s">
        <v>126</v>
      </c>
      <c r="R520" s="4" t="s">
        <v>127</v>
      </c>
      <c r="S520" s="4"/>
    </row>
    <row r="521" spans="1:19" s="154" customFormat="1" ht="14.25" customHeight="1" x14ac:dyDescent="0.2">
      <c r="A521" s="151">
        <v>66950</v>
      </c>
      <c r="B521" s="178">
        <f t="shared" si="55"/>
        <v>46238</v>
      </c>
      <c r="C521" s="4" t="s">
        <v>1248</v>
      </c>
      <c r="D521" s="4" t="s">
        <v>673</v>
      </c>
      <c r="E521" s="148" t="s">
        <v>1091</v>
      </c>
      <c r="F521" s="4" t="s">
        <v>131</v>
      </c>
      <c r="G521" s="41">
        <v>3.65</v>
      </c>
      <c r="H521" s="41">
        <v>7.6</v>
      </c>
      <c r="I521" s="5">
        <v>4.5</v>
      </c>
      <c r="J521" s="4" t="s">
        <v>1117</v>
      </c>
      <c r="K521" s="5">
        <v>0</v>
      </c>
      <c r="L521" s="5">
        <f t="shared" si="52"/>
        <v>65.177499999999995</v>
      </c>
      <c r="M521" s="36">
        <v>22.5</v>
      </c>
      <c r="N521" s="5">
        <f t="shared" si="53"/>
        <v>1466.4937499999999</v>
      </c>
      <c r="O521" s="5">
        <v>0</v>
      </c>
      <c r="P521" s="5">
        <f t="shared" si="54"/>
        <v>1466.4937499999999</v>
      </c>
      <c r="Q521" s="65" t="s">
        <v>126</v>
      </c>
      <c r="R521" s="4" t="s">
        <v>127</v>
      </c>
      <c r="S521" s="4"/>
    </row>
    <row r="522" spans="1:19" s="154" customFormat="1" ht="14.25" customHeight="1" x14ac:dyDescent="0.2">
      <c r="A522" s="151">
        <v>66951</v>
      </c>
      <c r="B522" s="178">
        <f t="shared" si="55"/>
        <v>46239</v>
      </c>
      <c r="C522" s="4" t="s">
        <v>1248</v>
      </c>
      <c r="D522" s="4" t="s">
        <v>673</v>
      </c>
      <c r="E522" s="148" t="s">
        <v>1091</v>
      </c>
      <c r="F522" s="4" t="s">
        <v>131</v>
      </c>
      <c r="G522" s="41">
        <v>3.7</v>
      </c>
      <c r="H522" s="41">
        <v>7.55</v>
      </c>
      <c r="I522" s="5">
        <v>4.5</v>
      </c>
      <c r="J522" s="4" t="s">
        <v>1117</v>
      </c>
      <c r="K522" s="5">
        <v>0</v>
      </c>
      <c r="L522" s="5">
        <f t="shared" si="52"/>
        <v>65.307500000000005</v>
      </c>
      <c r="M522" s="36">
        <v>20</v>
      </c>
      <c r="N522" s="5">
        <f t="shared" si="53"/>
        <v>1306.1500000000001</v>
      </c>
      <c r="O522" s="5">
        <v>0</v>
      </c>
      <c r="P522" s="5">
        <f t="shared" si="54"/>
        <v>1306.1500000000001</v>
      </c>
      <c r="Q522" s="65" t="s">
        <v>126</v>
      </c>
      <c r="R522" s="4" t="s">
        <v>127</v>
      </c>
      <c r="S522" s="4"/>
    </row>
    <row r="523" spans="1:19" s="154" customFormat="1" ht="14.25" customHeight="1" x14ac:dyDescent="0.2">
      <c r="A523" s="151">
        <v>66952</v>
      </c>
      <c r="B523" s="178">
        <f t="shared" si="55"/>
        <v>46240</v>
      </c>
      <c r="C523" s="4" t="s">
        <v>1248</v>
      </c>
      <c r="D523" s="4" t="s">
        <v>673</v>
      </c>
      <c r="E523" s="148" t="s">
        <v>1091</v>
      </c>
      <c r="F523" s="4" t="s">
        <v>131</v>
      </c>
      <c r="G523" s="41">
        <v>3.6</v>
      </c>
      <c r="H523" s="41">
        <v>7.6</v>
      </c>
      <c r="I523" s="5">
        <v>4.5</v>
      </c>
      <c r="J523" s="4" t="s">
        <v>1117</v>
      </c>
      <c r="K523" s="5">
        <v>0</v>
      </c>
      <c r="L523" s="5">
        <f t="shared" si="52"/>
        <v>64.819999999999993</v>
      </c>
      <c r="M523" s="36">
        <v>19.600000000000001</v>
      </c>
      <c r="N523" s="5">
        <f t="shared" si="53"/>
        <v>1270.472</v>
      </c>
      <c r="O523" s="5">
        <v>0</v>
      </c>
      <c r="P523" s="5">
        <f t="shared" si="54"/>
        <v>1270.472</v>
      </c>
      <c r="Q523" s="65" t="s">
        <v>126</v>
      </c>
      <c r="R523" s="4" t="s">
        <v>127</v>
      </c>
      <c r="S523" s="4"/>
    </row>
    <row r="524" spans="1:19" s="154" customFormat="1" ht="14.25" customHeight="1" x14ac:dyDescent="0.2">
      <c r="A524" s="151">
        <v>66953</v>
      </c>
      <c r="B524" s="178">
        <f t="shared" si="55"/>
        <v>46241</v>
      </c>
      <c r="C524" s="4" t="s">
        <v>1248</v>
      </c>
      <c r="D524" s="4" t="s">
        <v>673</v>
      </c>
      <c r="E524" s="148" t="s">
        <v>1091</v>
      </c>
      <c r="F524" s="4" t="s">
        <v>131</v>
      </c>
      <c r="G524" s="41">
        <v>3.75</v>
      </c>
      <c r="H524" s="41">
        <v>7.8</v>
      </c>
      <c r="I524" s="5">
        <v>4.5</v>
      </c>
      <c r="J524" s="4" t="s">
        <v>1117</v>
      </c>
      <c r="K524" s="5">
        <v>0</v>
      </c>
      <c r="L524" s="5">
        <f t="shared" si="52"/>
        <v>66.802499999999995</v>
      </c>
      <c r="M524" s="36">
        <v>20.5</v>
      </c>
      <c r="N524" s="5">
        <f t="shared" si="53"/>
        <v>1369.4512499999998</v>
      </c>
      <c r="O524" s="5">
        <v>0</v>
      </c>
      <c r="P524" s="5">
        <f t="shared" si="54"/>
        <v>1369.4512499999998</v>
      </c>
      <c r="Q524" s="65" t="s">
        <v>126</v>
      </c>
      <c r="R524" s="4" t="s">
        <v>127</v>
      </c>
      <c r="S524" s="4"/>
    </row>
    <row r="525" spans="1:19" s="154" customFormat="1" ht="14.25" customHeight="1" x14ac:dyDescent="0.2">
      <c r="A525" s="151">
        <v>66954</v>
      </c>
      <c r="B525" s="178">
        <f t="shared" si="55"/>
        <v>46242</v>
      </c>
      <c r="C525" s="4" t="s">
        <v>1248</v>
      </c>
      <c r="D525" s="4" t="s">
        <v>673</v>
      </c>
      <c r="E525" s="148" t="s">
        <v>1091</v>
      </c>
      <c r="F525" s="4" t="s">
        <v>131</v>
      </c>
      <c r="G525" s="41">
        <v>3.7</v>
      </c>
      <c r="H525" s="41">
        <v>7.6</v>
      </c>
      <c r="I525" s="5">
        <v>4.5</v>
      </c>
      <c r="J525" s="4" t="s">
        <v>1117</v>
      </c>
      <c r="K525" s="5">
        <v>0</v>
      </c>
      <c r="L525" s="5">
        <f t="shared" si="52"/>
        <v>65.534999999999997</v>
      </c>
      <c r="M525" s="36">
        <v>19</v>
      </c>
      <c r="N525" s="5">
        <f t="shared" si="53"/>
        <v>1245.165</v>
      </c>
      <c r="O525" s="5">
        <v>0</v>
      </c>
      <c r="P525" s="5">
        <f t="shared" si="54"/>
        <v>1245.165</v>
      </c>
      <c r="Q525" s="65" t="s">
        <v>126</v>
      </c>
      <c r="R525" s="4" t="s">
        <v>127</v>
      </c>
      <c r="S525" s="4"/>
    </row>
    <row r="526" spans="1:19" s="154" customFormat="1" ht="14.25" customHeight="1" x14ac:dyDescent="0.2">
      <c r="A526" s="100">
        <v>66955</v>
      </c>
      <c r="B526" s="178">
        <f t="shared" si="55"/>
        <v>46243</v>
      </c>
      <c r="C526" s="4" t="s">
        <v>1248</v>
      </c>
      <c r="D526" s="4" t="s">
        <v>673</v>
      </c>
      <c r="E526" s="148" t="s">
        <v>1091</v>
      </c>
      <c r="F526" s="4" t="s">
        <v>131</v>
      </c>
      <c r="G526" s="41">
        <v>3.7</v>
      </c>
      <c r="H526" s="41">
        <v>7.6</v>
      </c>
      <c r="I526" s="5">
        <v>4.5</v>
      </c>
      <c r="J526" s="4" t="s">
        <v>1117</v>
      </c>
      <c r="K526" s="5">
        <v>0</v>
      </c>
      <c r="L526" s="5">
        <f t="shared" si="52"/>
        <v>65.534999999999997</v>
      </c>
      <c r="M526" s="36">
        <v>17.399999999999999</v>
      </c>
      <c r="N526" s="5">
        <f t="shared" si="53"/>
        <v>1140.3089999999997</v>
      </c>
      <c r="O526" s="5">
        <v>0</v>
      </c>
      <c r="P526" s="5">
        <f t="shared" si="54"/>
        <v>1140.3089999999997</v>
      </c>
      <c r="Q526" s="4" t="s">
        <v>126</v>
      </c>
      <c r="R526" s="4" t="s">
        <v>127</v>
      </c>
      <c r="S526" s="4"/>
    </row>
    <row r="527" spans="1:19" s="154" customFormat="1" ht="14.25" customHeight="1" x14ac:dyDescent="0.2">
      <c r="A527" s="151">
        <v>66956</v>
      </c>
      <c r="B527" s="178">
        <f t="shared" si="55"/>
        <v>46244</v>
      </c>
      <c r="C527" s="4" t="s">
        <v>1248</v>
      </c>
      <c r="D527" s="4" t="s">
        <v>673</v>
      </c>
      <c r="E527" s="148" t="s">
        <v>1091</v>
      </c>
      <c r="F527" s="4" t="s">
        <v>131</v>
      </c>
      <c r="G527" s="41">
        <v>3.65</v>
      </c>
      <c r="H527" s="41">
        <v>7.5</v>
      </c>
      <c r="I527" s="5">
        <v>4.5</v>
      </c>
      <c r="J527" s="4" t="s">
        <v>1117</v>
      </c>
      <c r="K527" s="5">
        <v>0</v>
      </c>
      <c r="L527" s="5">
        <f t="shared" si="52"/>
        <v>64.722499999999997</v>
      </c>
      <c r="M527" s="36">
        <v>20</v>
      </c>
      <c r="N527" s="5">
        <f t="shared" si="53"/>
        <v>1294.4499999999998</v>
      </c>
      <c r="O527" s="5">
        <v>0</v>
      </c>
      <c r="P527" s="5">
        <f t="shared" si="54"/>
        <v>1294.4499999999998</v>
      </c>
      <c r="Q527" s="65" t="s">
        <v>126</v>
      </c>
      <c r="R527" s="4" t="s">
        <v>127</v>
      </c>
      <c r="S527" s="4"/>
    </row>
    <row r="528" spans="1:19" s="154" customFormat="1" ht="14.25" customHeight="1" x14ac:dyDescent="0.2">
      <c r="A528" s="151">
        <v>66957</v>
      </c>
      <c r="B528" s="178">
        <f t="shared" si="55"/>
        <v>46245</v>
      </c>
      <c r="C528" s="4" t="s">
        <v>1248</v>
      </c>
      <c r="D528" s="4" t="s">
        <v>673</v>
      </c>
      <c r="E528" s="148" t="s">
        <v>1091</v>
      </c>
      <c r="F528" s="4" t="s">
        <v>131</v>
      </c>
      <c r="G528" s="41">
        <v>3.65</v>
      </c>
      <c r="H528" s="41">
        <v>7.5</v>
      </c>
      <c r="I528" s="5">
        <v>4.5</v>
      </c>
      <c r="J528" s="4" t="s">
        <v>1117</v>
      </c>
      <c r="K528" s="5">
        <v>0</v>
      </c>
      <c r="L528" s="5">
        <f t="shared" si="52"/>
        <v>64.722499999999997</v>
      </c>
      <c r="M528" s="36">
        <v>23</v>
      </c>
      <c r="N528" s="5">
        <f t="shared" si="53"/>
        <v>1488.6174999999998</v>
      </c>
      <c r="O528" s="5">
        <v>0</v>
      </c>
      <c r="P528" s="5">
        <f t="shared" si="54"/>
        <v>1488.6174999999998</v>
      </c>
      <c r="Q528" s="65" t="s">
        <v>126</v>
      </c>
      <c r="R528" s="4" t="s">
        <v>127</v>
      </c>
      <c r="S528" s="4"/>
    </row>
    <row r="529" spans="1:19" s="154" customFormat="1" ht="14.25" customHeight="1" x14ac:dyDescent="0.2">
      <c r="A529" s="151">
        <v>66958</v>
      </c>
      <c r="B529" s="178">
        <f t="shared" si="55"/>
        <v>46246</v>
      </c>
      <c r="C529" s="4" t="s">
        <v>1248</v>
      </c>
      <c r="D529" s="4" t="s">
        <v>673</v>
      </c>
      <c r="E529" s="148" t="s">
        <v>1091</v>
      </c>
      <c r="F529" s="4" t="s">
        <v>131</v>
      </c>
      <c r="G529" s="41">
        <v>3.65</v>
      </c>
      <c r="H529" s="41">
        <v>7.5</v>
      </c>
      <c r="I529" s="5">
        <v>4.5</v>
      </c>
      <c r="J529" s="4" t="s">
        <v>1117</v>
      </c>
      <c r="K529" s="5">
        <v>0</v>
      </c>
      <c r="L529" s="5">
        <f t="shared" si="52"/>
        <v>64.722499999999997</v>
      </c>
      <c r="M529" s="36">
        <v>19.600000000000001</v>
      </c>
      <c r="N529" s="5">
        <f t="shared" si="53"/>
        <v>1268.5609999999999</v>
      </c>
      <c r="O529" s="5">
        <v>0</v>
      </c>
      <c r="P529" s="5">
        <f t="shared" si="54"/>
        <v>1268.5609999999999</v>
      </c>
      <c r="Q529" s="65" t="s">
        <v>126</v>
      </c>
      <c r="R529" s="4" t="s">
        <v>127</v>
      </c>
      <c r="S529" s="4"/>
    </row>
    <row r="530" spans="1:19" s="154" customFormat="1" ht="14.25" customHeight="1" x14ac:dyDescent="0.2">
      <c r="A530" s="151">
        <v>66959</v>
      </c>
      <c r="B530" s="178">
        <f t="shared" si="55"/>
        <v>46247</v>
      </c>
      <c r="C530" s="4" t="s">
        <v>1248</v>
      </c>
      <c r="D530" s="4" t="s">
        <v>673</v>
      </c>
      <c r="E530" s="148" t="s">
        <v>1091</v>
      </c>
      <c r="F530" s="4" t="s">
        <v>131</v>
      </c>
      <c r="G530" s="41">
        <v>3.65</v>
      </c>
      <c r="H530" s="41">
        <v>7.5</v>
      </c>
      <c r="I530" s="5">
        <v>4.5</v>
      </c>
      <c r="J530" s="4" t="s">
        <v>1117</v>
      </c>
      <c r="K530" s="5">
        <v>0</v>
      </c>
      <c r="L530" s="5">
        <f t="shared" si="52"/>
        <v>64.722499999999997</v>
      </c>
      <c r="M530" s="36">
        <v>17.600000000000001</v>
      </c>
      <c r="N530" s="5">
        <f t="shared" si="53"/>
        <v>1139.116</v>
      </c>
      <c r="O530" s="5">
        <v>0</v>
      </c>
      <c r="P530" s="5">
        <f t="shared" si="54"/>
        <v>1139.116</v>
      </c>
      <c r="Q530" s="65" t="s">
        <v>126</v>
      </c>
      <c r="R530" s="4" t="s">
        <v>127</v>
      </c>
      <c r="S530" s="4"/>
    </row>
    <row r="531" spans="1:19" s="154" customFormat="1" ht="14.25" customHeight="1" x14ac:dyDescent="0.2">
      <c r="A531" s="151">
        <v>66960</v>
      </c>
      <c r="B531" s="178">
        <f t="shared" si="55"/>
        <v>46248</v>
      </c>
      <c r="C531" s="4" t="s">
        <v>1248</v>
      </c>
      <c r="D531" s="4" t="s">
        <v>673</v>
      </c>
      <c r="E531" s="148" t="s">
        <v>1091</v>
      </c>
      <c r="F531" s="4" t="s">
        <v>131</v>
      </c>
      <c r="G531" s="41">
        <v>3.65</v>
      </c>
      <c r="H531" s="41">
        <v>7.5</v>
      </c>
      <c r="I531" s="5">
        <v>4.5</v>
      </c>
      <c r="J531" s="4" t="s">
        <v>1117</v>
      </c>
      <c r="K531" s="5">
        <v>0</v>
      </c>
      <c r="L531" s="5">
        <f t="shared" si="52"/>
        <v>64.722499999999997</v>
      </c>
      <c r="M531" s="36">
        <v>24.6</v>
      </c>
      <c r="N531" s="5">
        <f t="shared" si="53"/>
        <v>1592.1735000000001</v>
      </c>
      <c r="O531" s="5">
        <v>0</v>
      </c>
      <c r="P531" s="5">
        <f t="shared" si="54"/>
        <v>1592.1735000000001</v>
      </c>
      <c r="Q531" s="65" t="s">
        <v>126</v>
      </c>
      <c r="R531" s="4" t="s">
        <v>127</v>
      </c>
      <c r="S531" s="4"/>
    </row>
    <row r="532" spans="1:19" s="154" customFormat="1" ht="14.25" customHeight="1" x14ac:dyDescent="0.2">
      <c r="A532" s="151">
        <v>66961</v>
      </c>
      <c r="B532" s="178">
        <f t="shared" si="55"/>
        <v>46249</v>
      </c>
      <c r="C532" s="4" t="s">
        <v>1248</v>
      </c>
      <c r="D532" s="4" t="s">
        <v>673</v>
      </c>
      <c r="E532" s="148" t="s">
        <v>1091</v>
      </c>
      <c r="F532" s="4" t="s">
        <v>131</v>
      </c>
      <c r="G532" s="41">
        <v>3.65</v>
      </c>
      <c r="H532" s="41">
        <v>7.5</v>
      </c>
      <c r="I532" s="5">
        <v>4.5</v>
      </c>
      <c r="J532" s="4" t="s">
        <v>1117</v>
      </c>
      <c r="K532" s="5">
        <v>0</v>
      </c>
      <c r="L532" s="5">
        <f t="shared" si="52"/>
        <v>64.722499999999997</v>
      </c>
      <c r="M532" s="36">
        <v>23.7</v>
      </c>
      <c r="N532" s="5">
        <f t="shared" si="53"/>
        <v>1533.9232499999998</v>
      </c>
      <c r="O532" s="5">
        <v>0</v>
      </c>
      <c r="P532" s="5">
        <f t="shared" si="54"/>
        <v>1533.9232499999998</v>
      </c>
      <c r="Q532" s="65" t="s">
        <v>126</v>
      </c>
      <c r="R532" s="4" t="s">
        <v>127</v>
      </c>
      <c r="S532" s="4"/>
    </row>
    <row r="533" spans="1:19" s="154" customFormat="1" ht="14.25" customHeight="1" x14ac:dyDescent="0.2">
      <c r="A533" s="100" t="s">
        <v>59</v>
      </c>
      <c r="B533" s="178">
        <f t="shared" si="55"/>
        <v>46250</v>
      </c>
      <c r="C533" s="4" t="s">
        <v>1248</v>
      </c>
      <c r="D533" s="4" t="s">
        <v>673</v>
      </c>
      <c r="E533" s="148" t="s">
        <v>1091</v>
      </c>
      <c r="F533" s="4" t="s">
        <v>131</v>
      </c>
      <c r="G533" s="41">
        <v>3.65</v>
      </c>
      <c r="H533" s="41">
        <v>7.5</v>
      </c>
      <c r="I533" s="5">
        <v>4.5</v>
      </c>
      <c r="J533" s="4" t="s">
        <v>1117</v>
      </c>
      <c r="K533" s="5">
        <v>0</v>
      </c>
      <c r="L533" s="5">
        <f t="shared" si="52"/>
        <v>64.722499999999997</v>
      </c>
      <c r="M533" s="36">
        <v>21.2</v>
      </c>
      <c r="N533" s="5">
        <f t="shared" si="53"/>
        <v>1372.117</v>
      </c>
      <c r="O533" s="5">
        <v>0</v>
      </c>
      <c r="P533" s="5">
        <f t="shared" si="54"/>
        <v>1372.117</v>
      </c>
      <c r="Q533" s="65" t="s">
        <v>126</v>
      </c>
      <c r="R533" s="4" t="s">
        <v>127</v>
      </c>
      <c r="S533" s="4"/>
    </row>
    <row r="534" spans="1:19" x14ac:dyDescent="0.2">
      <c r="A534" s="151">
        <v>66962</v>
      </c>
      <c r="B534" s="178">
        <f t="shared" si="55"/>
        <v>46251</v>
      </c>
      <c r="C534" s="4" t="s">
        <v>1233</v>
      </c>
      <c r="D534" s="4" t="s">
        <v>673</v>
      </c>
      <c r="E534" s="148" t="s">
        <v>1091</v>
      </c>
      <c r="F534" s="4" t="s">
        <v>131</v>
      </c>
      <c r="G534" s="41">
        <v>3.6</v>
      </c>
      <c r="H534" s="41">
        <v>7.6</v>
      </c>
      <c r="I534" s="5">
        <v>4.5</v>
      </c>
      <c r="J534" s="4" t="s">
        <v>1117</v>
      </c>
      <c r="K534" s="5">
        <v>0</v>
      </c>
      <c r="L534" s="5">
        <f t="shared" si="52"/>
        <v>64.819999999999993</v>
      </c>
      <c r="M534" s="36">
        <v>24.5</v>
      </c>
      <c r="N534" s="5">
        <f t="shared" si="53"/>
        <v>1588.09</v>
      </c>
      <c r="O534" s="5">
        <v>0</v>
      </c>
      <c r="P534" s="5">
        <f t="shared" si="54"/>
        <v>1588.09</v>
      </c>
      <c r="Q534" s="65" t="s">
        <v>126</v>
      </c>
      <c r="R534" s="4" t="s">
        <v>127</v>
      </c>
      <c r="S534" s="4"/>
    </row>
    <row r="535" spans="1:19" x14ac:dyDescent="0.2">
      <c r="A535" s="151">
        <v>66963</v>
      </c>
      <c r="B535" s="178">
        <f t="shared" si="55"/>
        <v>46252</v>
      </c>
      <c r="C535" s="4" t="s">
        <v>1234</v>
      </c>
      <c r="D535" s="4" t="s">
        <v>673</v>
      </c>
      <c r="E535" s="148" t="s">
        <v>1091</v>
      </c>
      <c r="F535" s="4" t="s">
        <v>131</v>
      </c>
      <c r="G535" s="41">
        <v>3.6</v>
      </c>
      <c r="H535" s="41">
        <v>7.6</v>
      </c>
      <c r="I535" s="5">
        <v>4.5</v>
      </c>
      <c r="J535" s="4" t="s">
        <v>1117</v>
      </c>
      <c r="K535" s="5">
        <v>0</v>
      </c>
      <c r="L535" s="5">
        <f t="shared" si="52"/>
        <v>64.819999999999993</v>
      </c>
      <c r="M535" s="36">
        <v>22.6</v>
      </c>
      <c r="N535" s="5">
        <f t="shared" si="53"/>
        <v>1464.932</v>
      </c>
      <c r="O535" s="5">
        <v>0</v>
      </c>
      <c r="P535" s="5">
        <f t="shared" si="54"/>
        <v>1464.932</v>
      </c>
      <c r="Q535" s="65" t="s">
        <v>126</v>
      </c>
      <c r="R535" s="4" t="s">
        <v>127</v>
      </c>
      <c r="S535" s="4"/>
    </row>
    <row r="536" spans="1:19" x14ac:dyDescent="0.2">
      <c r="A536" s="151">
        <v>66964</v>
      </c>
      <c r="B536" s="178">
        <f t="shared" si="55"/>
        <v>46253</v>
      </c>
      <c r="C536" s="4" t="s">
        <v>1235</v>
      </c>
      <c r="D536" s="4" t="s">
        <v>673</v>
      </c>
      <c r="E536" s="148" t="s">
        <v>1091</v>
      </c>
      <c r="F536" s="4" t="s">
        <v>131</v>
      </c>
      <c r="G536" s="41">
        <v>3.6</v>
      </c>
      <c r="H536" s="41">
        <v>7.6</v>
      </c>
      <c r="I536" s="5">
        <v>4.5</v>
      </c>
      <c r="J536" s="4" t="s">
        <v>1117</v>
      </c>
      <c r="K536" s="5">
        <v>0</v>
      </c>
      <c r="L536" s="5">
        <f t="shared" si="52"/>
        <v>64.819999999999993</v>
      </c>
      <c r="M536" s="36">
        <v>18</v>
      </c>
      <c r="N536" s="5">
        <f t="shared" si="53"/>
        <v>1166.7599999999998</v>
      </c>
      <c r="O536" s="5">
        <v>0</v>
      </c>
      <c r="P536" s="5">
        <f t="shared" si="54"/>
        <v>1166.7599999999998</v>
      </c>
      <c r="Q536" s="65" t="s">
        <v>126</v>
      </c>
      <c r="R536" s="4" t="s">
        <v>127</v>
      </c>
      <c r="S536" s="4"/>
    </row>
    <row r="537" spans="1:19" x14ac:dyDescent="0.2">
      <c r="A537" s="151">
        <v>66965</v>
      </c>
      <c r="B537" s="178">
        <f t="shared" si="55"/>
        <v>46254</v>
      </c>
      <c r="C537" s="4" t="s">
        <v>1236</v>
      </c>
      <c r="D537" s="4" t="s">
        <v>673</v>
      </c>
      <c r="E537" s="148" t="s">
        <v>1091</v>
      </c>
      <c r="F537" s="4" t="s">
        <v>131</v>
      </c>
      <c r="G537" s="41">
        <v>3.7</v>
      </c>
      <c r="H537" s="41">
        <v>7.5</v>
      </c>
      <c r="I537" s="5">
        <v>4.5</v>
      </c>
      <c r="J537" s="4" t="s">
        <v>1117</v>
      </c>
      <c r="K537" s="5">
        <v>0</v>
      </c>
      <c r="L537" s="5">
        <f t="shared" si="52"/>
        <v>65.08</v>
      </c>
      <c r="M537" s="36">
        <v>19.2</v>
      </c>
      <c r="N537" s="5">
        <f t="shared" si="53"/>
        <v>1249.5359999999998</v>
      </c>
      <c r="O537" s="5">
        <v>0</v>
      </c>
      <c r="P537" s="5">
        <f t="shared" si="54"/>
        <v>1249.5359999999998</v>
      </c>
      <c r="Q537" s="65" t="s">
        <v>126</v>
      </c>
      <c r="R537" s="4" t="s">
        <v>127</v>
      </c>
      <c r="S537" s="4"/>
    </row>
    <row r="538" spans="1:19" x14ac:dyDescent="0.2">
      <c r="A538" s="151">
        <v>66966</v>
      </c>
      <c r="B538" s="178">
        <f t="shared" si="55"/>
        <v>46255</v>
      </c>
      <c r="C538" s="4" t="s">
        <v>1237</v>
      </c>
      <c r="D538" s="4" t="s">
        <v>673</v>
      </c>
      <c r="E538" s="148" t="s">
        <v>1091</v>
      </c>
      <c r="F538" s="4" t="s">
        <v>131</v>
      </c>
      <c r="G538" s="41">
        <v>3.75</v>
      </c>
      <c r="H538" s="41">
        <v>7.8</v>
      </c>
      <c r="I538" s="5">
        <v>4.5</v>
      </c>
      <c r="J538" s="4" t="s">
        <v>1117</v>
      </c>
      <c r="K538" s="5">
        <v>0</v>
      </c>
      <c r="L538" s="5">
        <f t="shared" si="52"/>
        <v>66.802499999999995</v>
      </c>
      <c r="M538" s="36">
        <v>18</v>
      </c>
      <c r="N538" s="5">
        <f t="shared" si="53"/>
        <v>1202.4449999999999</v>
      </c>
      <c r="O538" s="5">
        <v>0</v>
      </c>
      <c r="P538" s="5">
        <f t="shared" si="54"/>
        <v>1202.4449999999999</v>
      </c>
      <c r="Q538" s="65" t="s">
        <v>126</v>
      </c>
      <c r="R538" s="4" t="s">
        <v>127</v>
      </c>
      <c r="S538" s="4"/>
    </row>
    <row r="539" spans="1:19" x14ac:dyDescent="0.2">
      <c r="A539" s="151">
        <v>66967</v>
      </c>
      <c r="B539" s="178">
        <f t="shared" si="55"/>
        <v>46256</v>
      </c>
      <c r="C539" s="4" t="s">
        <v>1238</v>
      </c>
      <c r="D539" s="4" t="s">
        <v>673</v>
      </c>
      <c r="E539" s="148" t="s">
        <v>1091</v>
      </c>
      <c r="F539" s="4" t="s">
        <v>131</v>
      </c>
      <c r="G539" s="41">
        <v>3.7</v>
      </c>
      <c r="H539" s="41">
        <v>7.6</v>
      </c>
      <c r="I539" s="5">
        <v>4.5</v>
      </c>
      <c r="J539" s="4" t="s">
        <v>1117</v>
      </c>
      <c r="K539" s="5">
        <v>0</v>
      </c>
      <c r="L539" s="5">
        <f t="shared" si="52"/>
        <v>65.534999999999997</v>
      </c>
      <c r="M539" s="36">
        <v>19.2</v>
      </c>
      <c r="N539" s="5">
        <f t="shared" si="53"/>
        <v>1258.2719999999999</v>
      </c>
      <c r="O539" s="5">
        <v>0</v>
      </c>
      <c r="P539" s="5">
        <f t="shared" si="54"/>
        <v>1258.2719999999999</v>
      </c>
      <c r="Q539" s="65" t="s">
        <v>126</v>
      </c>
      <c r="R539" s="4" t="s">
        <v>127</v>
      </c>
      <c r="S539" s="4"/>
    </row>
    <row r="540" spans="1:19" x14ac:dyDescent="0.2">
      <c r="A540" s="151">
        <v>66968</v>
      </c>
      <c r="B540" s="178">
        <f t="shared" si="55"/>
        <v>46257</v>
      </c>
      <c r="C540" s="4" t="s">
        <v>1239</v>
      </c>
      <c r="D540" s="4" t="s">
        <v>673</v>
      </c>
      <c r="E540" s="148" t="s">
        <v>1091</v>
      </c>
      <c r="F540" s="4" t="s">
        <v>131</v>
      </c>
      <c r="G540" s="41">
        <v>3.75</v>
      </c>
      <c r="H540" s="41">
        <v>7.8</v>
      </c>
      <c r="I540" s="5">
        <v>4.5</v>
      </c>
      <c r="J540" s="4" t="s">
        <v>1117</v>
      </c>
      <c r="K540" s="5">
        <v>0</v>
      </c>
      <c r="L540" s="5">
        <f t="shared" si="52"/>
        <v>66.802499999999995</v>
      </c>
      <c r="M540" s="36">
        <v>18.2</v>
      </c>
      <c r="N540" s="5">
        <f t="shared" si="53"/>
        <v>1215.8054999999999</v>
      </c>
      <c r="O540" s="5">
        <v>0</v>
      </c>
      <c r="P540" s="5">
        <f t="shared" si="54"/>
        <v>1215.8054999999999</v>
      </c>
      <c r="Q540" s="65" t="s">
        <v>126</v>
      </c>
      <c r="R540" s="4" t="s">
        <v>127</v>
      </c>
      <c r="S540" s="4"/>
    </row>
    <row r="541" spans="1:19" x14ac:dyDescent="0.2">
      <c r="A541" s="151">
        <v>66969</v>
      </c>
      <c r="B541" s="178">
        <f t="shared" si="55"/>
        <v>46258</v>
      </c>
      <c r="C541" s="4" t="s">
        <v>1240</v>
      </c>
      <c r="D541" s="4" t="s">
        <v>673</v>
      </c>
      <c r="E541" s="148" t="s">
        <v>1091</v>
      </c>
      <c r="F541" s="4" t="s">
        <v>131</v>
      </c>
      <c r="G541" s="41">
        <v>3.7</v>
      </c>
      <c r="H541" s="41">
        <v>7.5</v>
      </c>
      <c r="I541" s="5">
        <v>4.5</v>
      </c>
      <c r="J541" s="4" t="s">
        <v>1117</v>
      </c>
      <c r="K541" s="5">
        <v>0</v>
      </c>
      <c r="L541" s="5">
        <f t="shared" si="52"/>
        <v>65.08</v>
      </c>
      <c r="M541" s="36">
        <v>19</v>
      </c>
      <c r="N541" s="5">
        <f t="shared" si="53"/>
        <v>1236.52</v>
      </c>
      <c r="O541" s="5">
        <v>0</v>
      </c>
      <c r="P541" s="5">
        <f t="shared" si="54"/>
        <v>1236.52</v>
      </c>
      <c r="Q541" s="65" t="s">
        <v>126</v>
      </c>
      <c r="R541" s="4" t="s">
        <v>127</v>
      </c>
      <c r="S541" s="4"/>
    </row>
    <row r="542" spans="1:19" x14ac:dyDescent="0.2">
      <c r="A542" s="151">
        <v>66970</v>
      </c>
      <c r="B542" s="178">
        <f t="shared" si="55"/>
        <v>46259</v>
      </c>
      <c r="C542" s="4" t="s">
        <v>1241</v>
      </c>
      <c r="D542" s="4" t="s">
        <v>673</v>
      </c>
      <c r="E542" s="148" t="s">
        <v>1091</v>
      </c>
      <c r="F542" s="4" t="s">
        <v>131</v>
      </c>
      <c r="G542" s="41">
        <v>3.65</v>
      </c>
      <c r="H542" s="41">
        <v>7.5</v>
      </c>
      <c r="I542" s="5">
        <v>4.5</v>
      </c>
      <c r="J542" s="4" t="s">
        <v>1117</v>
      </c>
      <c r="K542" s="5">
        <v>0</v>
      </c>
      <c r="L542" s="5">
        <f t="shared" si="52"/>
        <v>64.722499999999997</v>
      </c>
      <c r="M542" s="36">
        <v>20.8</v>
      </c>
      <c r="N542" s="5">
        <f t="shared" si="53"/>
        <v>1346.2280000000001</v>
      </c>
      <c r="O542" s="5">
        <v>0</v>
      </c>
      <c r="P542" s="5">
        <f t="shared" si="54"/>
        <v>1346.2280000000001</v>
      </c>
      <c r="Q542" s="65" t="s">
        <v>126</v>
      </c>
      <c r="R542" s="4" t="s">
        <v>127</v>
      </c>
      <c r="S542" s="4"/>
    </row>
    <row r="543" spans="1:19" x14ac:dyDescent="0.2">
      <c r="A543" s="151">
        <v>66971</v>
      </c>
      <c r="B543" s="178">
        <f t="shared" ref="B543:B564" si="56">IF(A543="","",IF(ISNUMBER(A543),IFERROR(VLOOKUP(TEXT(A543,"yyyy/mm/dd"),BSAD,2,FALSE),""),IFERROR(VLOOKUP(A543,BSAD,2,FALSE),"")))</f>
        <v>46260</v>
      </c>
      <c r="C543" s="4" t="s">
        <v>1242</v>
      </c>
      <c r="D543" s="4" t="s">
        <v>673</v>
      </c>
      <c r="E543" s="148" t="s">
        <v>1091</v>
      </c>
      <c r="F543" s="4" t="s">
        <v>131</v>
      </c>
      <c r="G543" s="41">
        <v>3.7</v>
      </c>
      <c r="H543" s="41">
        <v>7.8</v>
      </c>
      <c r="I543" s="5">
        <v>4.5</v>
      </c>
      <c r="J543" s="4" t="s">
        <v>1117</v>
      </c>
      <c r="K543" s="5">
        <v>0</v>
      </c>
      <c r="L543" s="5">
        <f t="shared" si="52"/>
        <v>66.444999999999993</v>
      </c>
      <c r="M543" s="36">
        <v>22</v>
      </c>
      <c r="N543" s="5">
        <f t="shared" si="53"/>
        <v>1461.79</v>
      </c>
      <c r="O543" s="5">
        <v>0</v>
      </c>
      <c r="P543" s="5">
        <f t="shared" si="54"/>
        <v>1461.79</v>
      </c>
      <c r="Q543" s="65" t="s">
        <v>126</v>
      </c>
      <c r="R543" s="4" t="s">
        <v>127</v>
      </c>
      <c r="S543" s="4"/>
    </row>
    <row r="544" spans="1:19" x14ac:dyDescent="0.2">
      <c r="A544" s="151">
        <v>66972</v>
      </c>
      <c r="B544" s="178">
        <f t="shared" si="56"/>
        <v>46261</v>
      </c>
      <c r="C544" s="4" t="s">
        <v>1243</v>
      </c>
      <c r="D544" s="4" t="s">
        <v>673</v>
      </c>
      <c r="E544" s="148" t="s">
        <v>1091</v>
      </c>
      <c r="F544" s="4" t="s">
        <v>131</v>
      </c>
      <c r="G544" s="41">
        <v>3.75</v>
      </c>
      <c r="H544" s="41">
        <v>7.5</v>
      </c>
      <c r="I544" s="5">
        <v>4.5</v>
      </c>
      <c r="J544" s="4" t="s">
        <v>1117</v>
      </c>
      <c r="K544" s="5">
        <v>0</v>
      </c>
      <c r="L544" s="5">
        <f t="shared" si="52"/>
        <v>65.4375</v>
      </c>
      <c r="M544" s="36">
        <v>22.7</v>
      </c>
      <c r="N544" s="5">
        <f t="shared" si="53"/>
        <v>1485.4312499999999</v>
      </c>
      <c r="O544" s="5">
        <v>0</v>
      </c>
      <c r="P544" s="5">
        <f t="shared" si="54"/>
        <v>1485.4312499999999</v>
      </c>
      <c r="Q544" s="65" t="s">
        <v>126</v>
      </c>
      <c r="R544" s="4" t="s">
        <v>127</v>
      </c>
      <c r="S544" s="4"/>
    </row>
    <row r="545" spans="1:19" x14ac:dyDescent="0.2">
      <c r="A545" s="151">
        <v>66973</v>
      </c>
      <c r="B545" s="178">
        <f t="shared" si="56"/>
        <v>46262</v>
      </c>
      <c r="C545" s="4" t="s">
        <v>1244</v>
      </c>
      <c r="D545" s="4" t="s">
        <v>673</v>
      </c>
      <c r="E545" s="148" t="s">
        <v>1091</v>
      </c>
      <c r="F545" s="4" t="s">
        <v>131</v>
      </c>
      <c r="G545" s="41">
        <v>3.6</v>
      </c>
      <c r="H545" s="41">
        <v>7.6</v>
      </c>
      <c r="I545" s="5">
        <v>4.5</v>
      </c>
      <c r="J545" s="4" t="s">
        <v>1117</v>
      </c>
      <c r="K545" s="5">
        <v>0</v>
      </c>
      <c r="L545" s="5">
        <f t="shared" si="52"/>
        <v>64.819999999999993</v>
      </c>
      <c r="M545" s="36">
        <v>17</v>
      </c>
      <c r="N545" s="5">
        <f t="shared" si="53"/>
        <v>1101.9399999999998</v>
      </c>
      <c r="O545" s="5">
        <v>0</v>
      </c>
      <c r="P545" s="5">
        <f t="shared" si="54"/>
        <v>1101.9399999999998</v>
      </c>
      <c r="Q545" s="65" t="s">
        <v>126</v>
      </c>
      <c r="R545" s="4" t="s">
        <v>127</v>
      </c>
      <c r="S545" s="4"/>
    </row>
    <row r="546" spans="1:19" x14ac:dyDescent="0.2">
      <c r="A546" s="151">
        <v>66974</v>
      </c>
      <c r="B546" s="178">
        <f t="shared" si="56"/>
        <v>46263</v>
      </c>
      <c r="C546" s="4" t="s">
        <v>1245</v>
      </c>
      <c r="D546" s="4" t="s">
        <v>673</v>
      </c>
      <c r="E546" s="148" t="s">
        <v>1091</v>
      </c>
      <c r="F546" s="4" t="s">
        <v>131</v>
      </c>
      <c r="G546" s="41">
        <v>3.7</v>
      </c>
      <c r="H546" s="41">
        <v>7.5</v>
      </c>
      <c r="I546" s="5">
        <v>4.5</v>
      </c>
      <c r="J546" s="4" t="s">
        <v>1117</v>
      </c>
      <c r="K546" s="5">
        <v>0</v>
      </c>
      <c r="L546" s="5">
        <f t="shared" si="52"/>
        <v>65.08</v>
      </c>
      <c r="M546" s="36">
        <v>22</v>
      </c>
      <c r="N546" s="5">
        <f t="shared" si="53"/>
        <v>1431.76</v>
      </c>
      <c r="O546" s="5">
        <v>0</v>
      </c>
      <c r="P546" s="5">
        <f t="shared" si="54"/>
        <v>1431.76</v>
      </c>
      <c r="Q546" s="65" t="s">
        <v>126</v>
      </c>
      <c r="R546" s="4" t="s">
        <v>127</v>
      </c>
      <c r="S546" s="4"/>
    </row>
    <row r="547" spans="1:19" ht="14.25" customHeight="1" x14ac:dyDescent="0.2">
      <c r="A547" s="151">
        <v>66975</v>
      </c>
      <c r="B547" s="178">
        <f t="shared" si="56"/>
        <v>46264</v>
      </c>
      <c r="C547" s="4" t="s">
        <v>1246</v>
      </c>
      <c r="D547" s="4" t="s">
        <v>673</v>
      </c>
      <c r="E547" s="148" t="s">
        <v>1091</v>
      </c>
      <c r="F547" s="4" t="s">
        <v>131</v>
      </c>
      <c r="G547" s="41">
        <v>3.74</v>
      </c>
      <c r="H547" s="41">
        <v>7.8</v>
      </c>
      <c r="I547" s="5">
        <v>4.5</v>
      </c>
      <c r="J547" s="4" t="s">
        <v>1117</v>
      </c>
      <c r="K547" s="5">
        <v>0</v>
      </c>
      <c r="L547" s="5">
        <f t="shared" si="52"/>
        <v>66.730999999999995</v>
      </c>
      <c r="M547" s="36">
        <v>21.5</v>
      </c>
      <c r="N547" s="5">
        <f t="shared" si="53"/>
        <v>1434.7165</v>
      </c>
      <c r="O547" s="5">
        <v>0</v>
      </c>
      <c r="P547" s="5">
        <f t="shared" si="54"/>
        <v>1434.7165</v>
      </c>
      <c r="Q547" s="65" t="s">
        <v>126</v>
      </c>
      <c r="R547" s="4" t="s">
        <v>127</v>
      </c>
      <c r="S547" s="4"/>
    </row>
    <row r="548" spans="1:19" ht="14.25" customHeight="1" x14ac:dyDescent="0.2">
      <c r="A548" s="151">
        <v>66976</v>
      </c>
      <c r="B548" s="178">
        <f t="shared" si="56"/>
        <v>46265</v>
      </c>
      <c r="C548" s="4" t="s">
        <v>1247</v>
      </c>
      <c r="D548" s="4" t="s">
        <v>673</v>
      </c>
      <c r="E548" s="148" t="s">
        <v>1091</v>
      </c>
      <c r="F548" s="4" t="s">
        <v>131</v>
      </c>
      <c r="G548" s="41">
        <v>3.65</v>
      </c>
      <c r="H548" s="41">
        <v>7.55</v>
      </c>
      <c r="I548" s="5">
        <v>4.5</v>
      </c>
      <c r="J548" s="4" t="s">
        <v>1117</v>
      </c>
      <c r="K548" s="5">
        <v>0</v>
      </c>
      <c r="L548" s="5">
        <f t="shared" si="52"/>
        <v>64.95</v>
      </c>
      <c r="M548" s="36">
        <v>17</v>
      </c>
      <c r="N548" s="5">
        <f t="shared" si="53"/>
        <v>1104.1500000000001</v>
      </c>
      <c r="O548" s="5">
        <v>0</v>
      </c>
      <c r="P548" s="5">
        <f t="shared" si="54"/>
        <v>1104.1500000000001</v>
      </c>
      <c r="Q548" s="65" t="s">
        <v>126</v>
      </c>
      <c r="R548" s="4" t="s">
        <v>127</v>
      </c>
      <c r="S548" s="4"/>
    </row>
    <row r="549" spans="1:19" ht="14.25" customHeight="1" x14ac:dyDescent="0.2">
      <c r="A549" s="151">
        <v>66977</v>
      </c>
      <c r="B549" s="178">
        <f t="shared" si="56"/>
        <v>46266</v>
      </c>
      <c r="C549" s="4" t="s">
        <v>1248</v>
      </c>
      <c r="D549" s="4" t="s">
        <v>673</v>
      </c>
      <c r="E549" s="148" t="s">
        <v>1091</v>
      </c>
      <c r="F549" s="4" t="s">
        <v>131</v>
      </c>
      <c r="G549" s="41">
        <v>3.7</v>
      </c>
      <c r="H549" s="41">
        <v>7.6</v>
      </c>
      <c r="I549" s="5">
        <v>4.5</v>
      </c>
      <c r="J549" s="4" t="s">
        <v>1117</v>
      </c>
      <c r="K549" s="5">
        <v>0</v>
      </c>
      <c r="L549" s="5">
        <f t="shared" si="52"/>
        <v>65.534999999999997</v>
      </c>
      <c r="M549" s="36">
        <v>20.7</v>
      </c>
      <c r="N549" s="5">
        <f t="shared" si="53"/>
        <v>1356.5744999999999</v>
      </c>
      <c r="O549" s="5">
        <v>0</v>
      </c>
      <c r="P549" s="5">
        <f t="shared" si="54"/>
        <v>1356.5744999999999</v>
      </c>
      <c r="Q549" s="65" t="s">
        <v>126</v>
      </c>
      <c r="R549" s="4" t="s">
        <v>127</v>
      </c>
      <c r="S549" s="4"/>
    </row>
    <row r="550" spans="1:19" ht="14.25" customHeight="1" x14ac:dyDescent="0.2">
      <c r="A550" s="151">
        <v>66978</v>
      </c>
      <c r="B550" s="178">
        <f t="shared" si="56"/>
        <v>46267</v>
      </c>
      <c r="C550" s="4" t="s">
        <v>1248</v>
      </c>
      <c r="D550" s="4" t="s">
        <v>673</v>
      </c>
      <c r="E550" s="148" t="s">
        <v>1091</v>
      </c>
      <c r="F550" s="4" t="s">
        <v>131</v>
      </c>
      <c r="G550" s="41">
        <v>3.7</v>
      </c>
      <c r="H550" s="41">
        <v>7.55</v>
      </c>
      <c r="I550" s="5">
        <v>4.5</v>
      </c>
      <c r="J550" s="4" t="s">
        <v>1117</v>
      </c>
      <c r="K550" s="5">
        <v>0</v>
      </c>
      <c r="L550" s="5">
        <f t="shared" si="52"/>
        <v>65.307500000000005</v>
      </c>
      <c r="M550" s="36">
        <v>22</v>
      </c>
      <c r="N550" s="5">
        <f t="shared" si="53"/>
        <v>1436.7650000000001</v>
      </c>
      <c r="O550" s="5">
        <v>0</v>
      </c>
      <c r="P550" s="5">
        <f t="shared" si="54"/>
        <v>1436.7650000000001</v>
      </c>
      <c r="Q550" s="65" t="s">
        <v>126</v>
      </c>
      <c r="R550" s="4" t="s">
        <v>127</v>
      </c>
      <c r="S550" s="4"/>
    </row>
    <row r="551" spans="1:19" s="154" customFormat="1" ht="14.25" customHeight="1" x14ac:dyDescent="0.2">
      <c r="A551" s="151">
        <v>66979</v>
      </c>
      <c r="B551" s="178">
        <f t="shared" si="56"/>
        <v>46268</v>
      </c>
      <c r="C551" s="4" t="s">
        <v>1248</v>
      </c>
      <c r="D551" s="4" t="s">
        <v>673</v>
      </c>
      <c r="E551" s="148" t="s">
        <v>1091</v>
      </c>
      <c r="F551" s="4" t="s">
        <v>131</v>
      </c>
      <c r="G551" s="41">
        <v>3.65</v>
      </c>
      <c r="H551" s="41">
        <v>7.6</v>
      </c>
      <c r="I551" s="5">
        <v>4.5</v>
      </c>
      <c r="J551" s="4" t="s">
        <v>1117</v>
      </c>
      <c r="K551" s="5">
        <v>0</v>
      </c>
      <c r="L551" s="5">
        <f t="shared" si="52"/>
        <v>65.177499999999995</v>
      </c>
      <c r="M551" s="36">
        <v>23.5</v>
      </c>
      <c r="N551" s="5">
        <f t="shared" si="53"/>
        <v>1531.6712499999999</v>
      </c>
      <c r="O551" s="5">
        <v>0</v>
      </c>
      <c r="P551" s="5">
        <f t="shared" si="54"/>
        <v>1531.6712499999999</v>
      </c>
      <c r="Q551" s="65" t="s">
        <v>126</v>
      </c>
      <c r="R551" s="4" t="s">
        <v>127</v>
      </c>
      <c r="S551" s="4"/>
    </row>
    <row r="552" spans="1:19" s="154" customFormat="1" ht="14.25" customHeight="1" x14ac:dyDescent="0.2">
      <c r="A552" s="151">
        <v>66980</v>
      </c>
      <c r="B552" s="178">
        <f t="shared" si="56"/>
        <v>46269</v>
      </c>
      <c r="C552" s="4" t="s">
        <v>1248</v>
      </c>
      <c r="D552" s="4" t="s">
        <v>673</v>
      </c>
      <c r="E552" s="148" t="s">
        <v>1091</v>
      </c>
      <c r="F552" s="4" t="s">
        <v>131</v>
      </c>
      <c r="G552" s="41">
        <v>3.7</v>
      </c>
      <c r="H552" s="41">
        <v>7.55</v>
      </c>
      <c r="I552" s="5">
        <v>4.5</v>
      </c>
      <c r="J552" s="4" t="s">
        <v>1117</v>
      </c>
      <c r="K552" s="5">
        <v>0</v>
      </c>
      <c r="L552" s="5">
        <f t="shared" si="52"/>
        <v>65.307500000000005</v>
      </c>
      <c r="M552" s="36">
        <v>23</v>
      </c>
      <c r="N552" s="5">
        <f t="shared" si="53"/>
        <v>1502.0725000000002</v>
      </c>
      <c r="O552" s="5">
        <v>0</v>
      </c>
      <c r="P552" s="5">
        <f t="shared" si="54"/>
        <v>1502.0725000000002</v>
      </c>
      <c r="Q552" s="65" t="s">
        <v>126</v>
      </c>
      <c r="R552" s="4" t="s">
        <v>127</v>
      </c>
      <c r="S552" s="4"/>
    </row>
    <row r="553" spans="1:19" s="154" customFormat="1" ht="14.25" customHeight="1" x14ac:dyDescent="0.2">
      <c r="A553" s="151">
        <v>66981</v>
      </c>
      <c r="B553" s="178">
        <f t="shared" si="56"/>
        <v>46270</v>
      </c>
      <c r="C553" s="4" t="s">
        <v>1248</v>
      </c>
      <c r="D553" s="4" t="s">
        <v>673</v>
      </c>
      <c r="E553" s="148" t="s">
        <v>1091</v>
      </c>
      <c r="F553" s="4" t="s">
        <v>131</v>
      </c>
      <c r="G553" s="41">
        <v>3.6</v>
      </c>
      <c r="H553" s="41">
        <v>7.6</v>
      </c>
      <c r="I553" s="5">
        <v>4.5</v>
      </c>
      <c r="J553" s="4" t="s">
        <v>1117</v>
      </c>
      <c r="K553" s="5">
        <v>0</v>
      </c>
      <c r="L553" s="5">
        <f t="shared" si="52"/>
        <v>64.819999999999993</v>
      </c>
      <c r="M553" s="36">
        <v>28</v>
      </c>
      <c r="N553" s="5">
        <f t="shared" si="53"/>
        <v>1814.9599999999998</v>
      </c>
      <c r="O553" s="5">
        <v>0</v>
      </c>
      <c r="P553" s="5">
        <f t="shared" si="54"/>
        <v>1814.9599999999998</v>
      </c>
      <c r="Q553" s="65" t="s">
        <v>126</v>
      </c>
      <c r="R553" s="4" t="s">
        <v>127</v>
      </c>
      <c r="S553" s="4"/>
    </row>
    <row r="554" spans="1:19" s="154" customFormat="1" ht="14.25" customHeight="1" x14ac:dyDescent="0.2">
      <c r="A554" s="151">
        <v>66982</v>
      </c>
      <c r="B554" s="178">
        <f t="shared" si="56"/>
        <v>46271</v>
      </c>
      <c r="C554" s="4" t="s">
        <v>1248</v>
      </c>
      <c r="D554" s="4" t="s">
        <v>673</v>
      </c>
      <c r="E554" s="148" t="s">
        <v>1091</v>
      </c>
      <c r="F554" s="4" t="s">
        <v>131</v>
      </c>
      <c r="G554" s="41">
        <v>3.75</v>
      </c>
      <c r="H554" s="41">
        <v>7.8</v>
      </c>
      <c r="I554" s="5">
        <v>4.5</v>
      </c>
      <c r="J554" s="4" t="s">
        <v>1117</v>
      </c>
      <c r="K554" s="5">
        <v>0</v>
      </c>
      <c r="L554" s="5">
        <f t="shared" si="52"/>
        <v>66.802499999999995</v>
      </c>
      <c r="M554" s="36">
        <v>27.1</v>
      </c>
      <c r="N554" s="5">
        <f t="shared" si="53"/>
        <v>1810.3477499999999</v>
      </c>
      <c r="O554" s="5">
        <v>0</v>
      </c>
      <c r="P554" s="5">
        <f t="shared" si="54"/>
        <v>1810.3477499999999</v>
      </c>
      <c r="Q554" s="65" t="s">
        <v>126</v>
      </c>
      <c r="R554" s="4" t="s">
        <v>127</v>
      </c>
      <c r="S554" s="4"/>
    </row>
    <row r="555" spans="1:19" s="154" customFormat="1" ht="14.25" customHeight="1" x14ac:dyDescent="0.2">
      <c r="A555" s="151">
        <v>66983</v>
      </c>
      <c r="B555" s="178">
        <f t="shared" si="56"/>
        <v>46272</v>
      </c>
      <c r="C555" s="4" t="s">
        <v>1248</v>
      </c>
      <c r="D555" s="4" t="s">
        <v>673</v>
      </c>
      <c r="E555" s="148" t="s">
        <v>1091</v>
      </c>
      <c r="F555" s="4" t="s">
        <v>131</v>
      </c>
      <c r="G555" s="41">
        <v>3.7</v>
      </c>
      <c r="H555" s="41">
        <v>7.6</v>
      </c>
      <c r="I555" s="5">
        <v>4.5</v>
      </c>
      <c r="J555" s="4" t="s">
        <v>1117</v>
      </c>
      <c r="K555" s="5">
        <v>0</v>
      </c>
      <c r="L555" s="5">
        <f t="shared" si="52"/>
        <v>65.534999999999997</v>
      </c>
      <c r="M555" s="36">
        <v>27</v>
      </c>
      <c r="N555" s="5">
        <f t="shared" si="53"/>
        <v>1769.4449999999999</v>
      </c>
      <c r="O555" s="5">
        <v>0</v>
      </c>
      <c r="P555" s="5">
        <f t="shared" si="54"/>
        <v>1769.4449999999999</v>
      </c>
      <c r="Q555" s="65" t="s">
        <v>126</v>
      </c>
      <c r="R555" s="4" t="s">
        <v>127</v>
      </c>
      <c r="S555" s="4"/>
    </row>
    <row r="556" spans="1:19" s="154" customFormat="1" ht="14.25" customHeight="1" x14ac:dyDescent="0.2">
      <c r="A556" s="151">
        <v>66984</v>
      </c>
      <c r="B556" s="178">
        <f t="shared" si="56"/>
        <v>46273</v>
      </c>
      <c r="C556" s="4" t="s">
        <v>1248</v>
      </c>
      <c r="D556" s="4" t="s">
        <v>673</v>
      </c>
      <c r="E556" s="148" t="s">
        <v>1091</v>
      </c>
      <c r="F556" s="4" t="s">
        <v>131</v>
      </c>
      <c r="G556" s="41">
        <v>3.7</v>
      </c>
      <c r="H556" s="41">
        <v>7.6</v>
      </c>
      <c r="I556" s="5">
        <v>4.5</v>
      </c>
      <c r="J556" s="4" t="s">
        <v>1117</v>
      </c>
      <c r="K556" s="5">
        <v>0</v>
      </c>
      <c r="L556" s="5">
        <f t="shared" si="52"/>
        <v>65.534999999999997</v>
      </c>
      <c r="M556" s="36">
        <v>26</v>
      </c>
      <c r="N556" s="5">
        <f t="shared" si="53"/>
        <v>1703.9099999999999</v>
      </c>
      <c r="O556" s="5">
        <v>0</v>
      </c>
      <c r="P556" s="5">
        <f t="shared" si="54"/>
        <v>1703.9099999999999</v>
      </c>
      <c r="Q556" s="4" t="s">
        <v>126</v>
      </c>
      <c r="R556" s="4" t="s">
        <v>127</v>
      </c>
      <c r="S556" s="4"/>
    </row>
    <row r="557" spans="1:19" s="154" customFormat="1" ht="14.25" customHeight="1" x14ac:dyDescent="0.2">
      <c r="A557" s="151">
        <v>66985</v>
      </c>
      <c r="B557" s="178">
        <f t="shared" si="56"/>
        <v>46274</v>
      </c>
      <c r="C557" s="4" t="s">
        <v>1248</v>
      </c>
      <c r="D557" s="4" t="s">
        <v>673</v>
      </c>
      <c r="E557" s="148" t="s">
        <v>1091</v>
      </c>
      <c r="F557" s="4" t="s">
        <v>131</v>
      </c>
      <c r="G557" s="41">
        <v>3.65</v>
      </c>
      <c r="H557" s="41">
        <v>7.5</v>
      </c>
      <c r="I557" s="5">
        <v>4.5</v>
      </c>
      <c r="J557" s="4" t="s">
        <v>1117</v>
      </c>
      <c r="K557" s="5">
        <v>0</v>
      </c>
      <c r="L557" s="5">
        <f t="shared" si="52"/>
        <v>64.722499999999997</v>
      </c>
      <c r="M557" s="36">
        <v>28.1</v>
      </c>
      <c r="N557" s="5">
        <f t="shared" si="53"/>
        <v>1818.70225</v>
      </c>
      <c r="O557" s="5">
        <v>0</v>
      </c>
      <c r="P557" s="5">
        <f t="shared" si="54"/>
        <v>1818.70225</v>
      </c>
      <c r="Q557" s="65" t="s">
        <v>126</v>
      </c>
      <c r="R557" s="4" t="s">
        <v>127</v>
      </c>
      <c r="S557" s="4"/>
    </row>
    <row r="558" spans="1:19" s="154" customFormat="1" ht="14.25" customHeight="1" x14ac:dyDescent="0.2">
      <c r="A558" s="151">
        <v>66986</v>
      </c>
      <c r="B558" s="178">
        <f t="shared" si="56"/>
        <v>46275</v>
      </c>
      <c r="C558" s="4" t="s">
        <v>1248</v>
      </c>
      <c r="D558" s="4" t="s">
        <v>673</v>
      </c>
      <c r="E558" s="148" t="s">
        <v>1091</v>
      </c>
      <c r="F558" s="4" t="s">
        <v>131</v>
      </c>
      <c r="G558" s="41">
        <v>3.65</v>
      </c>
      <c r="H558" s="41">
        <v>7.5</v>
      </c>
      <c r="I558" s="5">
        <v>4.5</v>
      </c>
      <c r="J558" s="4" t="s">
        <v>1117</v>
      </c>
      <c r="K558" s="5">
        <v>0</v>
      </c>
      <c r="L558" s="5">
        <f t="shared" si="52"/>
        <v>64.722499999999997</v>
      </c>
      <c r="M558" s="36">
        <v>25.8</v>
      </c>
      <c r="N558" s="5">
        <f t="shared" si="53"/>
        <v>1669.8405</v>
      </c>
      <c r="O558" s="5">
        <v>0</v>
      </c>
      <c r="P558" s="5">
        <f t="shared" si="54"/>
        <v>1669.8405</v>
      </c>
      <c r="Q558" s="65" t="s">
        <v>126</v>
      </c>
      <c r="R558" s="4" t="s">
        <v>127</v>
      </c>
      <c r="S558" s="4"/>
    </row>
    <row r="559" spans="1:19" s="154" customFormat="1" ht="14.25" customHeight="1" x14ac:dyDescent="0.2">
      <c r="A559" s="151">
        <v>66987</v>
      </c>
      <c r="B559" s="178">
        <f t="shared" si="56"/>
        <v>46276</v>
      </c>
      <c r="C559" s="4" t="s">
        <v>1248</v>
      </c>
      <c r="D559" s="4" t="s">
        <v>673</v>
      </c>
      <c r="E559" s="148" t="s">
        <v>1091</v>
      </c>
      <c r="F559" s="4" t="s">
        <v>131</v>
      </c>
      <c r="G559" s="41">
        <v>3.65</v>
      </c>
      <c r="H559" s="41">
        <v>7.5</v>
      </c>
      <c r="I559" s="5">
        <v>4.5</v>
      </c>
      <c r="J559" s="4" t="s">
        <v>1117</v>
      </c>
      <c r="K559" s="5">
        <v>0</v>
      </c>
      <c r="L559" s="5">
        <f t="shared" si="52"/>
        <v>64.722499999999997</v>
      </c>
      <c r="M559" s="36">
        <v>24.8</v>
      </c>
      <c r="N559" s="5">
        <f t="shared" si="53"/>
        <v>1605.1179999999999</v>
      </c>
      <c r="O559" s="5">
        <v>0</v>
      </c>
      <c r="P559" s="5">
        <f t="shared" si="54"/>
        <v>1605.1179999999999</v>
      </c>
      <c r="Q559" s="65" t="s">
        <v>126</v>
      </c>
      <c r="R559" s="4" t="s">
        <v>127</v>
      </c>
      <c r="S559" s="4"/>
    </row>
    <row r="560" spans="1:19" s="154" customFormat="1" ht="14.25" customHeight="1" x14ac:dyDescent="0.2">
      <c r="A560" s="151">
        <v>66988</v>
      </c>
      <c r="B560" s="178">
        <f t="shared" si="56"/>
        <v>46277</v>
      </c>
      <c r="C560" s="4" t="s">
        <v>1248</v>
      </c>
      <c r="D560" s="4" t="s">
        <v>673</v>
      </c>
      <c r="E560" s="148" t="s">
        <v>1091</v>
      </c>
      <c r="F560" s="4" t="s">
        <v>131</v>
      </c>
      <c r="G560" s="41">
        <v>3.65</v>
      </c>
      <c r="H560" s="41">
        <v>7.5</v>
      </c>
      <c r="I560" s="5">
        <v>4.5</v>
      </c>
      <c r="J560" s="4" t="s">
        <v>1117</v>
      </c>
      <c r="K560" s="5">
        <v>0</v>
      </c>
      <c r="L560" s="5">
        <f t="shared" si="52"/>
        <v>64.722499999999997</v>
      </c>
      <c r="M560" s="36">
        <v>23.2</v>
      </c>
      <c r="N560" s="5">
        <f t="shared" si="53"/>
        <v>1501.5619999999999</v>
      </c>
      <c r="O560" s="5">
        <v>0</v>
      </c>
      <c r="P560" s="5">
        <f t="shared" si="54"/>
        <v>1501.5619999999999</v>
      </c>
      <c r="Q560" s="65" t="s">
        <v>126</v>
      </c>
      <c r="R560" s="4" t="s">
        <v>127</v>
      </c>
      <c r="S560" s="4"/>
    </row>
    <row r="561" spans="1:19" s="154" customFormat="1" ht="14.25" customHeight="1" x14ac:dyDescent="0.2">
      <c r="A561" s="151">
        <v>66989</v>
      </c>
      <c r="B561" s="178">
        <f t="shared" si="56"/>
        <v>46278</v>
      </c>
      <c r="C561" s="4" t="s">
        <v>1248</v>
      </c>
      <c r="D561" s="4" t="s">
        <v>673</v>
      </c>
      <c r="E561" s="148" t="s">
        <v>1091</v>
      </c>
      <c r="F561" s="4" t="s">
        <v>131</v>
      </c>
      <c r="G561" s="41">
        <v>3.65</v>
      </c>
      <c r="H561" s="41">
        <v>7.5</v>
      </c>
      <c r="I561" s="5">
        <v>4.5</v>
      </c>
      <c r="J561" s="4" t="s">
        <v>1117</v>
      </c>
      <c r="K561" s="5">
        <v>0</v>
      </c>
      <c r="L561" s="5">
        <f t="shared" si="52"/>
        <v>64.722499999999997</v>
      </c>
      <c r="M561" s="36">
        <v>20</v>
      </c>
      <c r="N561" s="5">
        <f t="shared" si="53"/>
        <v>1294.4499999999998</v>
      </c>
      <c r="O561" s="5">
        <v>0</v>
      </c>
      <c r="P561" s="5">
        <f t="shared" si="54"/>
        <v>1294.4499999999998</v>
      </c>
      <c r="Q561" s="65" t="s">
        <v>126</v>
      </c>
      <c r="R561" s="4" t="s">
        <v>127</v>
      </c>
      <c r="S561" s="4"/>
    </row>
    <row r="562" spans="1:19" s="154" customFormat="1" ht="14.25" customHeight="1" x14ac:dyDescent="0.2">
      <c r="A562" s="151">
        <v>66990</v>
      </c>
      <c r="B562" s="178">
        <f t="shared" si="56"/>
        <v>46279</v>
      </c>
      <c r="C562" s="4" t="s">
        <v>1248</v>
      </c>
      <c r="D562" s="4" t="s">
        <v>673</v>
      </c>
      <c r="E562" s="148" t="s">
        <v>1091</v>
      </c>
      <c r="F562" s="4" t="s">
        <v>131</v>
      </c>
      <c r="G562" s="41">
        <v>3.65</v>
      </c>
      <c r="H562" s="41">
        <v>7.5</v>
      </c>
      <c r="I562" s="5">
        <v>4.5</v>
      </c>
      <c r="J562" s="4" t="s">
        <v>1117</v>
      </c>
      <c r="K562" s="5">
        <v>0</v>
      </c>
      <c r="L562" s="5">
        <f t="shared" si="52"/>
        <v>64.722499999999997</v>
      </c>
      <c r="M562" s="36">
        <v>26.2</v>
      </c>
      <c r="N562" s="5">
        <f t="shared" si="53"/>
        <v>1695.7294999999999</v>
      </c>
      <c r="O562" s="5">
        <v>0</v>
      </c>
      <c r="P562" s="5">
        <f t="shared" si="54"/>
        <v>1695.7294999999999</v>
      </c>
      <c r="Q562" s="65" t="s">
        <v>126</v>
      </c>
      <c r="R562" s="4" t="s">
        <v>127</v>
      </c>
      <c r="S562" s="4"/>
    </row>
    <row r="563" spans="1:19" s="154" customFormat="1" ht="14.25" customHeight="1" x14ac:dyDescent="0.2">
      <c r="A563" s="151">
        <v>66991</v>
      </c>
      <c r="B563" s="178">
        <f t="shared" ref="B563" si="57">IF(A563="","",IF(ISNUMBER(A563),IFERROR(VLOOKUP(TEXT(A563,"yyyy/mm/dd"),BSAD,2,FALSE),""),IFERROR(VLOOKUP(A563,BSAD,2,FALSE),"")))</f>
        <v>46280</v>
      </c>
      <c r="C563" s="4" t="s">
        <v>1248</v>
      </c>
      <c r="D563" s="4" t="s">
        <v>673</v>
      </c>
      <c r="E563" s="148" t="s">
        <v>1091</v>
      </c>
      <c r="F563" s="4" t="s">
        <v>131</v>
      </c>
      <c r="G563" s="41">
        <v>3.65</v>
      </c>
      <c r="H563" s="41">
        <v>7.5</v>
      </c>
      <c r="I563" s="5">
        <v>4.5</v>
      </c>
      <c r="J563" s="4" t="s">
        <v>1117</v>
      </c>
      <c r="K563" s="5">
        <v>0</v>
      </c>
      <c r="L563" s="5">
        <f t="shared" si="52"/>
        <v>64.722499999999997</v>
      </c>
      <c r="M563" s="36">
        <v>24</v>
      </c>
      <c r="N563" s="5">
        <f t="shared" si="53"/>
        <v>1553.34</v>
      </c>
      <c r="O563" s="5">
        <v>0</v>
      </c>
      <c r="P563" s="5">
        <f t="shared" si="54"/>
        <v>1553.34</v>
      </c>
      <c r="Q563" s="65" t="s">
        <v>126</v>
      </c>
      <c r="R563" s="4" t="s">
        <v>127</v>
      </c>
      <c r="S563" s="4"/>
    </row>
    <row r="564" spans="1:19" s="154" customFormat="1" ht="14.25" customHeight="1" x14ac:dyDescent="0.2">
      <c r="A564" s="151">
        <v>66992</v>
      </c>
      <c r="B564" s="178">
        <f t="shared" si="56"/>
        <v>46281</v>
      </c>
      <c r="C564" s="4" t="s">
        <v>1248</v>
      </c>
      <c r="D564" s="4" t="s">
        <v>673</v>
      </c>
      <c r="E564" s="148" t="s">
        <v>1091</v>
      </c>
      <c r="F564" s="4" t="s">
        <v>131</v>
      </c>
      <c r="G564" s="41">
        <v>3.65</v>
      </c>
      <c r="H564" s="41">
        <v>7.5</v>
      </c>
      <c r="I564" s="5">
        <v>4.5</v>
      </c>
      <c r="J564" s="4" t="s">
        <v>1117</v>
      </c>
      <c r="K564" s="5">
        <v>0</v>
      </c>
      <c r="L564" s="5">
        <f t="shared" si="52"/>
        <v>64.722499999999997</v>
      </c>
      <c r="M564" s="36">
        <v>26.2</v>
      </c>
      <c r="N564" s="5">
        <f t="shared" si="53"/>
        <v>1695.7294999999999</v>
      </c>
      <c r="O564" s="5">
        <v>0</v>
      </c>
      <c r="P564" s="5">
        <f t="shared" si="54"/>
        <v>1695.7294999999999</v>
      </c>
      <c r="Q564" s="65" t="s">
        <v>126</v>
      </c>
      <c r="R564" s="4" t="s">
        <v>127</v>
      </c>
      <c r="S564" s="4"/>
    </row>
    <row r="565" spans="1:19" ht="14.25" customHeight="1" x14ac:dyDescent="0.2">
      <c r="A565" s="151">
        <v>66943</v>
      </c>
      <c r="B565" s="178">
        <f t="shared" si="55"/>
        <v>46231</v>
      </c>
      <c r="C565" s="4" t="s">
        <v>1114</v>
      </c>
      <c r="D565" s="4" t="s">
        <v>1249</v>
      </c>
      <c r="E565" s="148" t="s">
        <v>8835</v>
      </c>
      <c r="F565" s="4" t="s">
        <v>1092</v>
      </c>
      <c r="G565" s="41">
        <v>0</v>
      </c>
      <c r="H565" s="41">
        <v>0</v>
      </c>
      <c r="I565" s="5">
        <v>0</v>
      </c>
      <c r="J565" s="4" t="s">
        <v>1093</v>
      </c>
      <c r="K565" s="5">
        <v>95</v>
      </c>
      <c r="L565" s="5">
        <f t="shared" si="52"/>
        <v>95</v>
      </c>
      <c r="M565" s="36">
        <v>10</v>
      </c>
      <c r="N565" s="5">
        <f t="shared" si="53"/>
        <v>950</v>
      </c>
      <c r="O565" s="5">
        <v>0</v>
      </c>
      <c r="P565" s="5">
        <f t="shared" si="54"/>
        <v>950</v>
      </c>
      <c r="Q565" s="65" t="s">
        <v>126</v>
      </c>
      <c r="R565" s="4" t="s">
        <v>1094</v>
      </c>
      <c r="S565" s="152"/>
    </row>
    <row r="566" spans="1:19" ht="14.25" customHeight="1" x14ac:dyDescent="0.2">
      <c r="A566" s="151">
        <v>66943</v>
      </c>
      <c r="B566" s="178">
        <f t="shared" si="55"/>
        <v>46231</v>
      </c>
      <c r="C566" s="4" t="s">
        <v>1114</v>
      </c>
      <c r="D566" s="4" t="s">
        <v>1249</v>
      </c>
      <c r="E566" s="148" t="s">
        <v>8835</v>
      </c>
      <c r="F566" s="4" t="s">
        <v>131</v>
      </c>
      <c r="G566" s="41">
        <v>0</v>
      </c>
      <c r="H566" s="41">
        <v>0</v>
      </c>
      <c r="I566" s="5">
        <v>0</v>
      </c>
      <c r="J566" s="4" t="s">
        <v>1093</v>
      </c>
      <c r="K566" s="5">
        <v>78</v>
      </c>
      <c r="L566" s="5">
        <f t="shared" si="52"/>
        <v>78</v>
      </c>
      <c r="M566" s="36">
        <v>24</v>
      </c>
      <c r="N566" s="5">
        <f t="shared" si="53"/>
        <v>1872</v>
      </c>
      <c r="O566" s="5">
        <v>0</v>
      </c>
      <c r="P566" s="5">
        <f t="shared" si="54"/>
        <v>1872</v>
      </c>
      <c r="Q566" s="65" t="s">
        <v>126</v>
      </c>
      <c r="R566" s="4" t="s">
        <v>1094</v>
      </c>
      <c r="S566" s="4"/>
    </row>
    <row r="567" spans="1:19" ht="14.25" customHeight="1" x14ac:dyDescent="0.2">
      <c r="A567" s="151">
        <v>66943</v>
      </c>
      <c r="B567" s="178">
        <f t="shared" si="55"/>
        <v>46231</v>
      </c>
      <c r="C567" s="4" t="s">
        <v>1114</v>
      </c>
      <c r="D567" s="4" t="s">
        <v>1249</v>
      </c>
      <c r="E567" s="148" t="s">
        <v>1091</v>
      </c>
      <c r="F567" s="4" t="s">
        <v>1092</v>
      </c>
      <c r="G567" s="41">
        <v>0</v>
      </c>
      <c r="H567" s="41">
        <v>0</v>
      </c>
      <c r="I567" s="5">
        <v>0</v>
      </c>
      <c r="J567" s="4" t="s">
        <v>1093</v>
      </c>
      <c r="K567" s="5">
        <v>95</v>
      </c>
      <c r="L567" s="5">
        <f t="shared" si="52"/>
        <v>95</v>
      </c>
      <c r="M567" s="36">
        <v>8</v>
      </c>
      <c r="N567" s="5">
        <f t="shared" si="53"/>
        <v>760</v>
      </c>
      <c r="O567" s="5">
        <v>0</v>
      </c>
      <c r="P567" s="5">
        <f t="shared" si="54"/>
        <v>760</v>
      </c>
      <c r="Q567" s="65" t="s">
        <v>126</v>
      </c>
      <c r="R567" s="4" t="s">
        <v>1094</v>
      </c>
      <c r="S567" s="152"/>
    </row>
    <row r="568" spans="1:19" ht="14.25" customHeight="1" x14ac:dyDescent="0.2">
      <c r="A568" s="151">
        <v>66943</v>
      </c>
      <c r="B568" s="178">
        <f t="shared" si="55"/>
        <v>46231</v>
      </c>
      <c r="C568" s="4" t="s">
        <v>1114</v>
      </c>
      <c r="D568" s="4" t="s">
        <v>1249</v>
      </c>
      <c r="E568" s="148" t="s">
        <v>1091</v>
      </c>
      <c r="F568" s="4" t="s">
        <v>131</v>
      </c>
      <c r="G568" s="41">
        <v>0</v>
      </c>
      <c r="H568" s="41">
        <v>0</v>
      </c>
      <c r="I568" s="5">
        <v>0</v>
      </c>
      <c r="J568" s="4" t="s">
        <v>1093</v>
      </c>
      <c r="K568" s="5">
        <v>78</v>
      </c>
      <c r="L568" s="5">
        <f t="shared" si="52"/>
        <v>78</v>
      </c>
      <c r="M568" s="36">
        <v>24.5</v>
      </c>
      <c r="N568" s="5">
        <f t="shared" si="53"/>
        <v>1911</v>
      </c>
      <c r="O568" s="5">
        <v>0</v>
      </c>
      <c r="P568" s="5">
        <f t="shared" si="54"/>
        <v>1911</v>
      </c>
      <c r="Q568" s="65" t="s">
        <v>126</v>
      </c>
      <c r="R568" s="4" t="s">
        <v>1094</v>
      </c>
      <c r="S568" s="4"/>
    </row>
    <row r="569" spans="1:19" ht="14.25" customHeight="1" x14ac:dyDescent="0.2">
      <c r="A569" s="151">
        <v>66944</v>
      </c>
      <c r="B569" s="178">
        <f t="shared" si="55"/>
        <v>46232</v>
      </c>
      <c r="C569" s="4" t="s">
        <v>1114</v>
      </c>
      <c r="D569" s="4" t="s">
        <v>1249</v>
      </c>
      <c r="E569" s="148" t="s">
        <v>8835</v>
      </c>
      <c r="F569" s="4" t="s">
        <v>1092</v>
      </c>
      <c r="G569" s="41">
        <v>0</v>
      </c>
      <c r="H569" s="41">
        <v>0</v>
      </c>
      <c r="I569" s="5">
        <v>0</v>
      </c>
      <c r="J569" s="4" t="s">
        <v>1093</v>
      </c>
      <c r="K569" s="5">
        <v>95</v>
      </c>
      <c r="L569" s="5">
        <f t="shared" si="52"/>
        <v>95</v>
      </c>
      <c r="M569" s="36">
        <v>9.5</v>
      </c>
      <c r="N569" s="5">
        <f t="shared" si="53"/>
        <v>902.5</v>
      </c>
      <c r="O569" s="5">
        <v>0</v>
      </c>
      <c r="P569" s="5">
        <f t="shared" si="54"/>
        <v>902.5</v>
      </c>
      <c r="Q569" s="65" t="s">
        <v>126</v>
      </c>
      <c r="R569" s="4" t="s">
        <v>1094</v>
      </c>
      <c r="S569" s="4"/>
    </row>
    <row r="570" spans="1:19" ht="14.25" customHeight="1" x14ac:dyDescent="0.2">
      <c r="A570" s="151">
        <v>66944</v>
      </c>
      <c r="B570" s="178">
        <f t="shared" si="55"/>
        <v>46232</v>
      </c>
      <c r="C570" s="4" t="s">
        <v>1114</v>
      </c>
      <c r="D570" s="4" t="s">
        <v>1249</v>
      </c>
      <c r="E570" s="148" t="s">
        <v>8835</v>
      </c>
      <c r="F570" s="4" t="s">
        <v>131</v>
      </c>
      <c r="G570" s="41">
        <v>0</v>
      </c>
      <c r="H570" s="41">
        <v>0</v>
      </c>
      <c r="I570" s="5">
        <v>0</v>
      </c>
      <c r="J570" s="4" t="s">
        <v>1093</v>
      </c>
      <c r="K570" s="5">
        <v>78</v>
      </c>
      <c r="L570" s="5">
        <f t="shared" si="52"/>
        <v>78</v>
      </c>
      <c r="M570" s="36">
        <v>24.5</v>
      </c>
      <c r="N570" s="5">
        <f t="shared" si="53"/>
        <v>1911</v>
      </c>
      <c r="O570" s="5">
        <v>0</v>
      </c>
      <c r="P570" s="5">
        <f t="shared" si="54"/>
        <v>1911</v>
      </c>
      <c r="Q570" s="65" t="s">
        <v>126</v>
      </c>
      <c r="R570" s="4" t="s">
        <v>1094</v>
      </c>
      <c r="S570" s="4"/>
    </row>
    <row r="571" spans="1:19" ht="14.25" customHeight="1" x14ac:dyDescent="0.2">
      <c r="A571" s="151">
        <v>66944</v>
      </c>
      <c r="B571" s="178">
        <f t="shared" si="55"/>
        <v>46232</v>
      </c>
      <c r="C571" s="4" t="s">
        <v>1114</v>
      </c>
      <c r="D571" s="4" t="s">
        <v>1249</v>
      </c>
      <c r="E571" s="148" t="s">
        <v>1091</v>
      </c>
      <c r="F571" s="4" t="s">
        <v>1092</v>
      </c>
      <c r="G571" s="41">
        <v>0</v>
      </c>
      <c r="H571" s="41">
        <v>0</v>
      </c>
      <c r="I571" s="5">
        <v>0</v>
      </c>
      <c r="J571" s="4" t="s">
        <v>1093</v>
      </c>
      <c r="K571" s="5">
        <v>95</v>
      </c>
      <c r="L571" s="5">
        <f t="shared" si="52"/>
        <v>95</v>
      </c>
      <c r="M571" s="36">
        <v>9.5</v>
      </c>
      <c r="N571" s="5">
        <f t="shared" si="53"/>
        <v>902.5</v>
      </c>
      <c r="O571" s="5">
        <v>0</v>
      </c>
      <c r="P571" s="5">
        <f t="shared" si="54"/>
        <v>902.5</v>
      </c>
      <c r="Q571" s="65" t="s">
        <v>126</v>
      </c>
      <c r="R571" s="4" t="s">
        <v>1094</v>
      </c>
      <c r="S571" s="4"/>
    </row>
    <row r="572" spans="1:19" ht="14.25" customHeight="1" x14ac:dyDescent="0.2">
      <c r="A572" s="151">
        <v>66944</v>
      </c>
      <c r="B572" s="178">
        <f t="shared" si="55"/>
        <v>46232</v>
      </c>
      <c r="C572" s="4" t="s">
        <v>1114</v>
      </c>
      <c r="D572" s="4" t="s">
        <v>1249</v>
      </c>
      <c r="E572" s="148" t="s">
        <v>1091</v>
      </c>
      <c r="F572" s="4" t="s">
        <v>131</v>
      </c>
      <c r="G572" s="41">
        <v>0</v>
      </c>
      <c r="H572" s="41">
        <v>0</v>
      </c>
      <c r="I572" s="5">
        <v>0</v>
      </c>
      <c r="J572" s="4" t="s">
        <v>1093</v>
      </c>
      <c r="K572" s="5">
        <v>78</v>
      </c>
      <c r="L572" s="5">
        <f t="shared" si="52"/>
        <v>78</v>
      </c>
      <c r="M572" s="36">
        <v>22.5</v>
      </c>
      <c r="N572" s="5">
        <f t="shared" si="53"/>
        <v>1755</v>
      </c>
      <c r="O572" s="5">
        <v>0</v>
      </c>
      <c r="P572" s="5">
        <f t="shared" si="54"/>
        <v>1755</v>
      </c>
      <c r="Q572" s="65" t="s">
        <v>126</v>
      </c>
      <c r="R572" s="4" t="s">
        <v>1094</v>
      </c>
      <c r="S572" s="4"/>
    </row>
    <row r="573" spans="1:19" x14ac:dyDescent="0.2">
      <c r="A573" s="151">
        <v>66945</v>
      </c>
      <c r="B573" s="178">
        <f t="shared" si="55"/>
        <v>46233</v>
      </c>
      <c r="C573" s="4" t="s">
        <v>1114</v>
      </c>
      <c r="D573" s="4" t="s">
        <v>1249</v>
      </c>
      <c r="E573" s="148" t="s">
        <v>8835</v>
      </c>
      <c r="F573" s="4" t="s">
        <v>1092</v>
      </c>
      <c r="G573" s="41">
        <v>0</v>
      </c>
      <c r="H573" s="41">
        <v>0</v>
      </c>
      <c r="I573" s="5">
        <v>0</v>
      </c>
      <c r="J573" s="4" t="s">
        <v>1093</v>
      </c>
      <c r="K573" s="5">
        <v>95</v>
      </c>
      <c r="L573" s="5">
        <f t="shared" si="52"/>
        <v>95</v>
      </c>
      <c r="M573" s="36">
        <v>10</v>
      </c>
      <c r="N573" s="5">
        <f t="shared" si="53"/>
        <v>950</v>
      </c>
      <c r="O573" s="5">
        <v>0</v>
      </c>
      <c r="P573" s="5">
        <f t="shared" si="54"/>
        <v>950</v>
      </c>
      <c r="Q573" s="65" t="s">
        <v>126</v>
      </c>
      <c r="R573" s="4" t="s">
        <v>1094</v>
      </c>
      <c r="S573" s="4"/>
    </row>
    <row r="574" spans="1:19" x14ac:dyDescent="0.2">
      <c r="A574" s="151">
        <v>66945</v>
      </c>
      <c r="B574" s="178">
        <f t="shared" si="55"/>
        <v>46233</v>
      </c>
      <c r="C574" s="4" t="s">
        <v>1114</v>
      </c>
      <c r="D574" s="4" t="s">
        <v>1249</v>
      </c>
      <c r="E574" s="148" t="s">
        <v>8835</v>
      </c>
      <c r="F574" s="4" t="s">
        <v>131</v>
      </c>
      <c r="G574" s="41">
        <v>0</v>
      </c>
      <c r="H574" s="41">
        <v>0</v>
      </c>
      <c r="I574" s="5">
        <v>0</v>
      </c>
      <c r="J574" s="4" t="s">
        <v>1093</v>
      </c>
      <c r="K574" s="5">
        <v>78</v>
      </c>
      <c r="L574" s="5">
        <f t="shared" si="52"/>
        <v>78</v>
      </c>
      <c r="M574" s="36">
        <v>21.5</v>
      </c>
      <c r="N574" s="5">
        <f t="shared" si="53"/>
        <v>1677</v>
      </c>
      <c r="O574" s="5">
        <v>0</v>
      </c>
      <c r="P574" s="5">
        <f t="shared" si="54"/>
        <v>1677</v>
      </c>
      <c r="Q574" s="65" t="s">
        <v>126</v>
      </c>
      <c r="R574" s="4" t="s">
        <v>1094</v>
      </c>
      <c r="S574" s="4"/>
    </row>
    <row r="575" spans="1:19" x14ac:dyDescent="0.2">
      <c r="A575" s="151">
        <v>66945</v>
      </c>
      <c r="B575" s="178">
        <f t="shared" si="55"/>
        <v>46233</v>
      </c>
      <c r="C575" s="4" t="s">
        <v>1114</v>
      </c>
      <c r="D575" s="4" t="s">
        <v>1249</v>
      </c>
      <c r="E575" s="148" t="s">
        <v>1091</v>
      </c>
      <c r="F575" s="4" t="s">
        <v>1092</v>
      </c>
      <c r="G575" s="41">
        <v>0</v>
      </c>
      <c r="H575" s="41">
        <v>0</v>
      </c>
      <c r="I575" s="5">
        <v>0</v>
      </c>
      <c r="J575" s="4" t="s">
        <v>1093</v>
      </c>
      <c r="K575" s="5">
        <v>95</v>
      </c>
      <c r="L575" s="5">
        <f t="shared" si="52"/>
        <v>95</v>
      </c>
      <c r="M575" s="36">
        <v>8</v>
      </c>
      <c r="N575" s="5">
        <f t="shared" si="53"/>
        <v>760</v>
      </c>
      <c r="O575" s="5">
        <v>0</v>
      </c>
      <c r="P575" s="5">
        <f t="shared" si="54"/>
        <v>760</v>
      </c>
      <c r="Q575" s="65" t="s">
        <v>126</v>
      </c>
      <c r="R575" s="4" t="s">
        <v>1094</v>
      </c>
      <c r="S575" s="4"/>
    </row>
    <row r="576" spans="1:19" x14ac:dyDescent="0.2">
      <c r="A576" s="151">
        <v>66945</v>
      </c>
      <c r="B576" s="178">
        <f t="shared" si="55"/>
        <v>46233</v>
      </c>
      <c r="C576" s="4" t="s">
        <v>1114</v>
      </c>
      <c r="D576" s="4" t="s">
        <v>1249</v>
      </c>
      <c r="E576" s="148" t="s">
        <v>1091</v>
      </c>
      <c r="F576" s="4" t="s">
        <v>131</v>
      </c>
      <c r="G576" s="41">
        <v>0</v>
      </c>
      <c r="H576" s="41">
        <v>0</v>
      </c>
      <c r="I576" s="5">
        <v>0</v>
      </c>
      <c r="J576" s="4" t="s">
        <v>1093</v>
      </c>
      <c r="K576" s="5">
        <v>78</v>
      </c>
      <c r="L576" s="5">
        <f t="shared" si="52"/>
        <v>78</v>
      </c>
      <c r="M576" s="36">
        <v>20</v>
      </c>
      <c r="N576" s="5">
        <f t="shared" si="53"/>
        <v>1560</v>
      </c>
      <c r="O576" s="5">
        <v>0</v>
      </c>
      <c r="P576" s="5">
        <f t="shared" si="54"/>
        <v>1560</v>
      </c>
      <c r="Q576" s="65" t="s">
        <v>126</v>
      </c>
      <c r="R576" s="4" t="s">
        <v>1094</v>
      </c>
      <c r="S576" s="4"/>
    </row>
    <row r="577" spans="1:19" x14ac:dyDescent="0.2">
      <c r="A577" s="151">
        <v>66946</v>
      </c>
      <c r="B577" s="178">
        <f t="shared" si="55"/>
        <v>46234</v>
      </c>
      <c r="C577" s="4" t="s">
        <v>1114</v>
      </c>
      <c r="D577" s="4" t="s">
        <v>1249</v>
      </c>
      <c r="E577" s="148" t="s">
        <v>8835</v>
      </c>
      <c r="F577" s="4" t="s">
        <v>1092</v>
      </c>
      <c r="G577" s="41">
        <v>0</v>
      </c>
      <c r="H577" s="41">
        <v>0</v>
      </c>
      <c r="I577" s="5">
        <v>0</v>
      </c>
      <c r="J577" s="4" t="s">
        <v>1093</v>
      </c>
      <c r="K577" s="5">
        <v>95</v>
      </c>
      <c r="L577" s="5">
        <f t="shared" si="52"/>
        <v>95</v>
      </c>
      <c r="M577" s="36">
        <v>8</v>
      </c>
      <c r="N577" s="5">
        <f t="shared" si="53"/>
        <v>760</v>
      </c>
      <c r="O577" s="5">
        <v>0</v>
      </c>
      <c r="P577" s="5">
        <f t="shared" si="54"/>
        <v>760</v>
      </c>
      <c r="Q577" s="65" t="s">
        <v>126</v>
      </c>
      <c r="R577" s="4" t="s">
        <v>1094</v>
      </c>
      <c r="S577" s="4"/>
    </row>
    <row r="578" spans="1:19" x14ac:dyDescent="0.2">
      <c r="A578" s="151">
        <v>66946</v>
      </c>
      <c r="B578" s="178">
        <f t="shared" si="55"/>
        <v>46234</v>
      </c>
      <c r="C578" s="4" t="s">
        <v>1114</v>
      </c>
      <c r="D578" s="4" t="s">
        <v>1249</v>
      </c>
      <c r="E578" s="148" t="s">
        <v>8835</v>
      </c>
      <c r="F578" s="4" t="s">
        <v>131</v>
      </c>
      <c r="G578" s="41">
        <v>0</v>
      </c>
      <c r="H578" s="41">
        <v>0</v>
      </c>
      <c r="I578" s="5">
        <v>0</v>
      </c>
      <c r="J578" s="4" t="s">
        <v>1093</v>
      </c>
      <c r="K578" s="5">
        <v>78</v>
      </c>
      <c r="L578" s="5">
        <f t="shared" si="52"/>
        <v>78</v>
      </c>
      <c r="M578" s="36">
        <v>22.5</v>
      </c>
      <c r="N578" s="5">
        <f t="shared" si="53"/>
        <v>1755</v>
      </c>
      <c r="O578" s="5">
        <v>0</v>
      </c>
      <c r="P578" s="5">
        <f t="shared" si="54"/>
        <v>1755</v>
      </c>
      <c r="Q578" s="65" t="s">
        <v>126</v>
      </c>
      <c r="R578" s="4" t="s">
        <v>1094</v>
      </c>
      <c r="S578" s="4"/>
    </row>
    <row r="579" spans="1:19" x14ac:dyDescent="0.2">
      <c r="A579" s="151">
        <v>66946</v>
      </c>
      <c r="B579" s="178">
        <f t="shared" si="55"/>
        <v>46234</v>
      </c>
      <c r="C579" s="4" t="s">
        <v>1114</v>
      </c>
      <c r="D579" s="4" t="s">
        <v>1249</v>
      </c>
      <c r="E579" s="148" t="s">
        <v>1091</v>
      </c>
      <c r="F579" s="4" t="s">
        <v>1092</v>
      </c>
      <c r="G579" s="41">
        <v>0</v>
      </c>
      <c r="H579" s="41">
        <v>0</v>
      </c>
      <c r="I579" s="5">
        <v>0</v>
      </c>
      <c r="J579" s="4" t="s">
        <v>1093</v>
      </c>
      <c r="K579" s="5">
        <v>95</v>
      </c>
      <c r="L579" s="5">
        <f t="shared" si="52"/>
        <v>95</v>
      </c>
      <c r="M579" s="36">
        <v>8</v>
      </c>
      <c r="N579" s="5">
        <f t="shared" si="53"/>
        <v>760</v>
      </c>
      <c r="O579" s="5">
        <v>0</v>
      </c>
      <c r="P579" s="5">
        <f t="shared" si="54"/>
        <v>760</v>
      </c>
      <c r="Q579" s="65" t="s">
        <v>126</v>
      </c>
      <c r="R579" s="4" t="s">
        <v>1094</v>
      </c>
      <c r="S579" s="4"/>
    </row>
    <row r="580" spans="1:19" x14ac:dyDescent="0.2">
      <c r="A580" s="151">
        <v>66946</v>
      </c>
      <c r="B580" s="178">
        <f t="shared" si="55"/>
        <v>46234</v>
      </c>
      <c r="C580" s="4" t="s">
        <v>1114</v>
      </c>
      <c r="D580" s="4" t="s">
        <v>1249</v>
      </c>
      <c r="E580" s="148" t="s">
        <v>1091</v>
      </c>
      <c r="F580" s="4" t="s">
        <v>131</v>
      </c>
      <c r="G580" s="41">
        <v>0</v>
      </c>
      <c r="H580" s="41">
        <v>0</v>
      </c>
      <c r="I580" s="5">
        <v>0</v>
      </c>
      <c r="J580" s="4" t="s">
        <v>1093</v>
      </c>
      <c r="K580" s="5">
        <v>78</v>
      </c>
      <c r="L580" s="5">
        <f t="shared" si="52"/>
        <v>78</v>
      </c>
      <c r="M580" s="36">
        <v>20</v>
      </c>
      <c r="N580" s="5">
        <f t="shared" si="53"/>
        <v>1560</v>
      </c>
      <c r="O580" s="5">
        <v>0</v>
      </c>
      <c r="P580" s="5">
        <f t="shared" si="54"/>
        <v>1560</v>
      </c>
      <c r="Q580" s="65" t="s">
        <v>126</v>
      </c>
      <c r="R580" s="4" t="s">
        <v>1094</v>
      </c>
      <c r="S580" s="4"/>
    </row>
    <row r="581" spans="1:19" x14ac:dyDescent="0.2">
      <c r="A581" s="151">
        <v>66947</v>
      </c>
      <c r="B581" s="178">
        <f t="shared" si="55"/>
        <v>46235</v>
      </c>
      <c r="C581" s="4" t="s">
        <v>1114</v>
      </c>
      <c r="D581" s="4" t="s">
        <v>1249</v>
      </c>
      <c r="E581" s="148" t="s">
        <v>8835</v>
      </c>
      <c r="F581" s="4" t="s">
        <v>1092</v>
      </c>
      <c r="G581" s="41">
        <v>0</v>
      </c>
      <c r="H581" s="41">
        <v>0</v>
      </c>
      <c r="I581" s="5">
        <v>0</v>
      </c>
      <c r="J581" s="4" t="s">
        <v>1093</v>
      </c>
      <c r="K581" s="5">
        <v>95</v>
      </c>
      <c r="L581" s="5">
        <f t="shared" si="52"/>
        <v>95</v>
      </c>
      <c r="M581" s="36">
        <v>10</v>
      </c>
      <c r="N581" s="5">
        <f t="shared" si="53"/>
        <v>950</v>
      </c>
      <c r="O581" s="5">
        <v>0</v>
      </c>
      <c r="P581" s="5">
        <f t="shared" si="54"/>
        <v>950</v>
      </c>
      <c r="Q581" s="65" t="s">
        <v>126</v>
      </c>
      <c r="R581" s="4" t="s">
        <v>1094</v>
      </c>
      <c r="S581" s="4"/>
    </row>
    <row r="582" spans="1:19" x14ac:dyDescent="0.2">
      <c r="A582" s="151">
        <v>66947</v>
      </c>
      <c r="B582" s="178">
        <f t="shared" si="55"/>
        <v>46235</v>
      </c>
      <c r="C582" s="4" t="s">
        <v>1114</v>
      </c>
      <c r="D582" s="4" t="s">
        <v>1249</v>
      </c>
      <c r="E582" s="148" t="s">
        <v>8835</v>
      </c>
      <c r="F582" s="4" t="s">
        <v>131</v>
      </c>
      <c r="G582" s="41">
        <v>0</v>
      </c>
      <c r="H582" s="41">
        <v>0</v>
      </c>
      <c r="I582" s="5">
        <v>0</v>
      </c>
      <c r="J582" s="4" t="s">
        <v>1093</v>
      </c>
      <c r="K582" s="5">
        <v>78</v>
      </c>
      <c r="L582" s="5">
        <f t="shared" si="52"/>
        <v>78</v>
      </c>
      <c r="M582" s="36">
        <v>22.5</v>
      </c>
      <c r="N582" s="5">
        <f t="shared" si="53"/>
        <v>1755</v>
      </c>
      <c r="O582" s="5">
        <v>0</v>
      </c>
      <c r="P582" s="5">
        <f t="shared" si="54"/>
        <v>1755</v>
      </c>
      <c r="Q582" s="65" t="s">
        <v>126</v>
      </c>
      <c r="R582" s="4" t="s">
        <v>1094</v>
      </c>
      <c r="S582" s="4"/>
    </row>
    <row r="583" spans="1:19" x14ac:dyDescent="0.2">
      <c r="A583" s="151">
        <v>66947</v>
      </c>
      <c r="B583" s="178">
        <f t="shared" si="55"/>
        <v>46235</v>
      </c>
      <c r="C583" s="4" t="s">
        <v>1114</v>
      </c>
      <c r="D583" s="4" t="s">
        <v>1249</v>
      </c>
      <c r="E583" s="148" t="s">
        <v>1091</v>
      </c>
      <c r="F583" s="4" t="s">
        <v>1092</v>
      </c>
      <c r="G583" s="41">
        <v>0</v>
      </c>
      <c r="H583" s="41">
        <v>0</v>
      </c>
      <c r="I583" s="5">
        <v>0</v>
      </c>
      <c r="J583" s="4" t="s">
        <v>1093</v>
      </c>
      <c r="K583" s="5">
        <v>95</v>
      </c>
      <c r="L583" s="5">
        <f t="shared" si="52"/>
        <v>95</v>
      </c>
      <c r="M583" s="36">
        <v>10</v>
      </c>
      <c r="N583" s="5">
        <f t="shared" si="53"/>
        <v>950</v>
      </c>
      <c r="O583" s="5">
        <v>0</v>
      </c>
      <c r="P583" s="5">
        <f t="shared" si="54"/>
        <v>950</v>
      </c>
      <c r="Q583" s="65" t="s">
        <v>126</v>
      </c>
      <c r="R583" s="4" t="s">
        <v>1094</v>
      </c>
      <c r="S583" s="4"/>
    </row>
    <row r="584" spans="1:19" x14ac:dyDescent="0.2">
      <c r="A584" s="151">
        <v>66947</v>
      </c>
      <c r="B584" s="178">
        <f t="shared" si="55"/>
        <v>46235</v>
      </c>
      <c r="C584" s="4" t="s">
        <v>1114</v>
      </c>
      <c r="D584" s="4" t="s">
        <v>1249</v>
      </c>
      <c r="E584" s="148" t="s">
        <v>1091</v>
      </c>
      <c r="F584" s="4" t="s">
        <v>131</v>
      </c>
      <c r="G584" s="41">
        <v>0</v>
      </c>
      <c r="H584" s="41">
        <v>0</v>
      </c>
      <c r="I584" s="5">
        <v>0</v>
      </c>
      <c r="J584" s="4" t="s">
        <v>1093</v>
      </c>
      <c r="K584" s="5">
        <v>78</v>
      </c>
      <c r="L584" s="5">
        <f t="shared" si="52"/>
        <v>78</v>
      </c>
      <c r="M584" s="36">
        <v>27</v>
      </c>
      <c r="N584" s="5">
        <f t="shared" si="53"/>
        <v>2106</v>
      </c>
      <c r="O584" s="5">
        <v>0</v>
      </c>
      <c r="P584" s="5">
        <f t="shared" si="54"/>
        <v>2106</v>
      </c>
      <c r="Q584" s="65" t="s">
        <v>126</v>
      </c>
      <c r="R584" s="4" t="s">
        <v>1094</v>
      </c>
      <c r="S584" s="4"/>
    </row>
    <row r="585" spans="1:19" x14ac:dyDescent="0.2">
      <c r="A585" s="151">
        <v>66948</v>
      </c>
      <c r="B585" s="178">
        <f t="shared" si="55"/>
        <v>46236</v>
      </c>
      <c r="C585" s="4" t="s">
        <v>1114</v>
      </c>
      <c r="D585" s="4" t="s">
        <v>1249</v>
      </c>
      <c r="E585" s="148" t="s">
        <v>8835</v>
      </c>
      <c r="F585" s="4" t="s">
        <v>1092</v>
      </c>
      <c r="G585" s="41">
        <v>0</v>
      </c>
      <c r="H585" s="41">
        <v>0</v>
      </c>
      <c r="I585" s="5">
        <v>0</v>
      </c>
      <c r="J585" s="4" t="s">
        <v>1093</v>
      </c>
      <c r="K585" s="5">
        <v>95</v>
      </c>
      <c r="L585" s="5">
        <f t="shared" si="52"/>
        <v>95</v>
      </c>
      <c r="M585" s="36">
        <v>10.5</v>
      </c>
      <c r="N585" s="5">
        <f t="shared" si="53"/>
        <v>997.5</v>
      </c>
      <c r="O585" s="5">
        <v>0</v>
      </c>
      <c r="P585" s="5">
        <f t="shared" si="54"/>
        <v>997.5</v>
      </c>
      <c r="Q585" s="65" t="s">
        <v>126</v>
      </c>
      <c r="R585" s="4" t="s">
        <v>1094</v>
      </c>
      <c r="S585" s="4"/>
    </row>
    <row r="586" spans="1:19" x14ac:dyDescent="0.2">
      <c r="A586" s="151">
        <v>66948</v>
      </c>
      <c r="B586" s="178">
        <f t="shared" si="55"/>
        <v>46236</v>
      </c>
      <c r="C586" s="4" t="s">
        <v>1114</v>
      </c>
      <c r="D586" s="4" t="s">
        <v>1249</v>
      </c>
      <c r="E586" s="148" t="s">
        <v>8835</v>
      </c>
      <c r="F586" s="4" t="s">
        <v>131</v>
      </c>
      <c r="G586" s="41">
        <v>0</v>
      </c>
      <c r="H586" s="41">
        <v>0</v>
      </c>
      <c r="I586" s="5">
        <v>0</v>
      </c>
      <c r="J586" s="4" t="s">
        <v>1093</v>
      </c>
      <c r="K586" s="5">
        <v>78</v>
      </c>
      <c r="L586" s="5">
        <f t="shared" si="52"/>
        <v>78</v>
      </c>
      <c r="M586" s="36">
        <v>27</v>
      </c>
      <c r="N586" s="5">
        <f t="shared" si="53"/>
        <v>2106</v>
      </c>
      <c r="O586" s="5">
        <v>0</v>
      </c>
      <c r="P586" s="5">
        <f t="shared" si="54"/>
        <v>2106</v>
      </c>
      <c r="Q586" s="65" t="s">
        <v>126</v>
      </c>
      <c r="R586" s="4" t="s">
        <v>1094</v>
      </c>
      <c r="S586" s="4"/>
    </row>
    <row r="587" spans="1:19" x14ac:dyDescent="0.2">
      <c r="A587" s="151">
        <v>66948</v>
      </c>
      <c r="B587" s="178">
        <f t="shared" si="55"/>
        <v>46236</v>
      </c>
      <c r="C587" s="4" t="s">
        <v>1114</v>
      </c>
      <c r="D587" s="4" t="s">
        <v>1249</v>
      </c>
      <c r="E587" s="148" t="s">
        <v>1091</v>
      </c>
      <c r="F587" s="4" t="s">
        <v>1092</v>
      </c>
      <c r="G587" s="41">
        <v>0</v>
      </c>
      <c r="H587" s="41">
        <v>0</v>
      </c>
      <c r="I587" s="5">
        <v>0</v>
      </c>
      <c r="J587" s="4" t="s">
        <v>1093</v>
      </c>
      <c r="K587" s="5">
        <v>95</v>
      </c>
      <c r="L587" s="5">
        <f t="shared" si="52"/>
        <v>95</v>
      </c>
      <c r="M587" s="36">
        <v>6.5</v>
      </c>
      <c r="N587" s="5">
        <f t="shared" si="53"/>
        <v>617.5</v>
      </c>
      <c r="O587" s="5">
        <v>0</v>
      </c>
      <c r="P587" s="5">
        <f t="shared" si="54"/>
        <v>617.5</v>
      </c>
      <c r="Q587" s="65" t="s">
        <v>126</v>
      </c>
      <c r="R587" s="4" t="s">
        <v>1094</v>
      </c>
      <c r="S587" s="4"/>
    </row>
    <row r="588" spans="1:19" x14ac:dyDescent="0.2">
      <c r="A588" s="151">
        <v>66948</v>
      </c>
      <c r="B588" s="178">
        <f t="shared" si="55"/>
        <v>46236</v>
      </c>
      <c r="C588" s="4" t="s">
        <v>1114</v>
      </c>
      <c r="D588" s="4" t="s">
        <v>1249</v>
      </c>
      <c r="E588" s="148" t="s">
        <v>1091</v>
      </c>
      <c r="F588" s="4" t="s">
        <v>131</v>
      </c>
      <c r="G588" s="41">
        <v>0</v>
      </c>
      <c r="H588" s="41">
        <v>0</v>
      </c>
      <c r="I588" s="5">
        <v>0</v>
      </c>
      <c r="J588" s="4" t="s">
        <v>1093</v>
      </c>
      <c r="K588" s="5">
        <v>78</v>
      </c>
      <c r="L588" s="5">
        <f t="shared" si="52"/>
        <v>78</v>
      </c>
      <c r="M588" s="36">
        <v>23</v>
      </c>
      <c r="N588" s="5">
        <f t="shared" si="53"/>
        <v>1794</v>
      </c>
      <c r="O588" s="5">
        <v>0</v>
      </c>
      <c r="P588" s="5">
        <f t="shared" si="54"/>
        <v>1794</v>
      </c>
      <c r="Q588" s="65" t="s">
        <v>126</v>
      </c>
      <c r="R588" s="4" t="s">
        <v>1094</v>
      </c>
      <c r="S588" s="4"/>
    </row>
    <row r="589" spans="1:19" x14ac:dyDescent="0.2">
      <c r="A589" s="151">
        <v>66949</v>
      </c>
      <c r="B589" s="178">
        <f t="shared" si="55"/>
        <v>46237</v>
      </c>
      <c r="C589" s="4" t="s">
        <v>1114</v>
      </c>
      <c r="D589" s="4" t="s">
        <v>1249</v>
      </c>
      <c r="E589" s="148" t="s">
        <v>8835</v>
      </c>
      <c r="F589" s="4" t="s">
        <v>1092</v>
      </c>
      <c r="G589" s="41">
        <v>0</v>
      </c>
      <c r="H589" s="41">
        <v>0</v>
      </c>
      <c r="I589" s="5">
        <v>0</v>
      </c>
      <c r="J589" s="4" t="s">
        <v>1093</v>
      </c>
      <c r="K589" s="5">
        <v>95</v>
      </c>
      <c r="L589" s="5">
        <f t="shared" si="52"/>
        <v>95</v>
      </c>
      <c r="M589" s="36">
        <v>6.5</v>
      </c>
      <c r="N589" s="5">
        <f t="shared" si="53"/>
        <v>617.5</v>
      </c>
      <c r="O589" s="5">
        <v>0</v>
      </c>
      <c r="P589" s="5">
        <f t="shared" si="54"/>
        <v>617.5</v>
      </c>
      <c r="Q589" s="65" t="s">
        <v>126</v>
      </c>
      <c r="R589" s="4" t="s">
        <v>1094</v>
      </c>
      <c r="S589" s="4"/>
    </row>
    <row r="590" spans="1:19" x14ac:dyDescent="0.2">
      <c r="A590" s="151">
        <v>66949</v>
      </c>
      <c r="B590" s="178">
        <f t="shared" si="55"/>
        <v>46237</v>
      </c>
      <c r="C590" s="4" t="s">
        <v>1114</v>
      </c>
      <c r="D590" s="4" t="s">
        <v>1249</v>
      </c>
      <c r="E590" s="148" t="s">
        <v>8835</v>
      </c>
      <c r="F590" s="4" t="s">
        <v>131</v>
      </c>
      <c r="G590" s="41">
        <v>0</v>
      </c>
      <c r="H590" s="41">
        <v>0</v>
      </c>
      <c r="I590" s="5">
        <v>0</v>
      </c>
      <c r="J590" s="4" t="s">
        <v>1093</v>
      </c>
      <c r="K590" s="5">
        <v>78</v>
      </c>
      <c r="L590" s="5">
        <f t="shared" si="52"/>
        <v>78</v>
      </c>
      <c r="M590" s="36">
        <v>21</v>
      </c>
      <c r="N590" s="5">
        <f t="shared" si="53"/>
        <v>1638</v>
      </c>
      <c r="O590" s="5">
        <v>0</v>
      </c>
      <c r="P590" s="5">
        <f t="shared" si="54"/>
        <v>1638</v>
      </c>
      <c r="Q590" s="65" t="s">
        <v>126</v>
      </c>
      <c r="R590" s="4" t="s">
        <v>1094</v>
      </c>
      <c r="S590" s="4"/>
    </row>
    <row r="591" spans="1:19" x14ac:dyDescent="0.2">
      <c r="A591" s="151">
        <v>66949</v>
      </c>
      <c r="B591" s="178">
        <f t="shared" si="55"/>
        <v>46237</v>
      </c>
      <c r="C591" s="4" t="s">
        <v>1114</v>
      </c>
      <c r="D591" s="4" t="s">
        <v>1249</v>
      </c>
      <c r="E591" s="148" t="s">
        <v>1091</v>
      </c>
      <c r="F591" s="4" t="s">
        <v>1092</v>
      </c>
      <c r="G591" s="41">
        <v>0</v>
      </c>
      <c r="H591" s="41">
        <v>0</v>
      </c>
      <c r="I591" s="5">
        <v>0</v>
      </c>
      <c r="J591" s="4" t="s">
        <v>1093</v>
      </c>
      <c r="K591" s="5">
        <v>95</v>
      </c>
      <c r="L591" s="5">
        <f t="shared" si="52"/>
        <v>95</v>
      </c>
      <c r="M591" s="36">
        <v>8</v>
      </c>
      <c r="N591" s="5">
        <f t="shared" si="53"/>
        <v>760</v>
      </c>
      <c r="O591" s="5">
        <v>0</v>
      </c>
      <c r="P591" s="5">
        <f t="shared" si="54"/>
        <v>760</v>
      </c>
      <c r="Q591" s="65" t="s">
        <v>126</v>
      </c>
      <c r="R591" s="4" t="s">
        <v>1094</v>
      </c>
      <c r="S591" s="4"/>
    </row>
    <row r="592" spans="1:19" x14ac:dyDescent="0.2">
      <c r="A592" s="151">
        <v>66949</v>
      </c>
      <c r="B592" s="178">
        <f t="shared" si="55"/>
        <v>46237</v>
      </c>
      <c r="C592" s="4" t="s">
        <v>1114</v>
      </c>
      <c r="D592" s="4" t="s">
        <v>1249</v>
      </c>
      <c r="E592" s="148" t="s">
        <v>1091</v>
      </c>
      <c r="F592" s="4" t="s">
        <v>131</v>
      </c>
      <c r="G592" s="41">
        <v>0</v>
      </c>
      <c r="H592" s="41">
        <v>0</v>
      </c>
      <c r="I592" s="5">
        <v>0</v>
      </c>
      <c r="J592" s="4" t="s">
        <v>1093</v>
      </c>
      <c r="K592" s="5">
        <v>78</v>
      </c>
      <c r="L592" s="5">
        <f t="shared" si="52"/>
        <v>78</v>
      </c>
      <c r="M592" s="36">
        <v>25</v>
      </c>
      <c r="N592" s="5">
        <f t="shared" si="53"/>
        <v>1950</v>
      </c>
      <c r="O592" s="5">
        <v>0</v>
      </c>
      <c r="P592" s="5">
        <f t="shared" si="54"/>
        <v>1950</v>
      </c>
      <c r="Q592" s="65" t="s">
        <v>126</v>
      </c>
      <c r="R592" s="4" t="s">
        <v>1094</v>
      </c>
      <c r="S592" s="4"/>
    </row>
    <row r="593" spans="1:19" x14ac:dyDescent="0.2">
      <c r="A593" s="151">
        <v>66950</v>
      </c>
      <c r="B593" s="178">
        <f t="shared" si="55"/>
        <v>46238</v>
      </c>
      <c r="C593" s="4" t="s">
        <v>1114</v>
      </c>
      <c r="D593" s="4" t="s">
        <v>1249</v>
      </c>
      <c r="E593" s="148" t="s">
        <v>8835</v>
      </c>
      <c r="F593" s="4" t="s">
        <v>1092</v>
      </c>
      <c r="G593" s="41">
        <v>0</v>
      </c>
      <c r="H593" s="41">
        <v>0</v>
      </c>
      <c r="I593" s="5">
        <v>0</v>
      </c>
      <c r="J593" s="4" t="s">
        <v>1093</v>
      </c>
      <c r="K593" s="5">
        <v>95</v>
      </c>
      <c r="L593" s="5">
        <f t="shared" si="52"/>
        <v>95</v>
      </c>
      <c r="M593" s="36">
        <v>6.5</v>
      </c>
      <c r="N593" s="5">
        <f t="shared" si="53"/>
        <v>617.5</v>
      </c>
      <c r="O593" s="5">
        <v>0</v>
      </c>
      <c r="P593" s="5">
        <f t="shared" si="54"/>
        <v>617.5</v>
      </c>
      <c r="Q593" s="65" t="s">
        <v>126</v>
      </c>
      <c r="R593" s="4" t="s">
        <v>1094</v>
      </c>
      <c r="S593" s="4"/>
    </row>
    <row r="594" spans="1:19" x14ac:dyDescent="0.2">
      <c r="A594" s="151">
        <v>66950</v>
      </c>
      <c r="B594" s="178">
        <f t="shared" si="55"/>
        <v>46238</v>
      </c>
      <c r="C594" s="4" t="s">
        <v>1114</v>
      </c>
      <c r="D594" s="4" t="s">
        <v>1249</v>
      </c>
      <c r="E594" s="148" t="s">
        <v>8835</v>
      </c>
      <c r="F594" s="4" t="s">
        <v>131</v>
      </c>
      <c r="G594" s="41">
        <v>0</v>
      </c>
      <c r="H594" s="41">
        <v>0</v>
      </c>
      <c r="I594" s="5">
        <v>0</v>
      </c>
      <c r="J594" s="4" t="s">
        <v>1093</v>
      </c>
      <c r="K594" s="5">
        <v>78</v>
      </c>
      <c r="L594" s="5">
        <f t="shared" si="52"/>
        <v>78</v>
      </c>
      <c r="M594" s="36">
        <v>26</v>
      </c>
      <c r="N594" s="5">
        <f t="shared" si="53"/>
        <v>2028</v>
      </c>
      <c r="O594" s="5">
        <v>0</v>
      </c>
      <c r="P594" s="5">
        <f t="shared" si="54"/>
        <v>2028</v>
      </c>
      <c r="Q594" s="65" t="s">
        <v>126</v>
      </c>
      <c r="R594" s="4" t="s">
        <v>1094</v>
      </c>
      <c r="S594" s="4"/>
    </row>
    <row r="595" spans="1:19" x14ac:dyDescent="0.2">
      <c r="A595" s="151">
        <v>66950</v>
      </c>
      <c r="B595" s="178">
        <f t="shared" si="55"/>
        <v>46238</v>
      </c>
      <c r="C595" s="4" t="s">
        <v>1114</v>
      </c>
      <c r="D595" s="4" t="s">
        <v>1249</v>
      </c>
      <c r="E595" s="148" t="s">
        <v>1091</v>
      </c>
      <c r="F595" s="4" t="s">
        <v>1092</v>
      </c>
      <c r="G595" s="41">
        <v>0</v>
      </c>
      <c r="H595" s="41">
        <v>0</v>
      </c>
      <c r="I595" s="5">
        <v>0</v>
      </c>
      <c r="J595" s="4" t="s">
        <v>1093</v>
      </c>
      <c r="K595" s="5">
        <v>95</v>
      </c>
      <c r="L595" s="5">
        <f t="shared" si="52"/>
        <v>95</v>
      </c>
      <c r="M595" s="36">
        <v>6</v>
      </c>
      <c r="N595" s="5">
        <f t="shared" si="53"/>
        <v>570</v>
      </c>
      <c r="O595" s="5">
        <v>0</v>
      </c>
      <c r="P595" s="5">
        <f t="shared" si="54"/>
        <v>570</v>
      </c>
      <c r="Q595" s="65" t="s">
        <v>126</v>
      </c>
      <c r="R595" s="4" t="s">
        <v>1094</v>
      </c>
      <c r="S595" s="4"/>
    </row>
    <row r="596" spans="1:19" ht="14.25" customHeight="1" x14ac:dyDescent="0.2">
      <c r="A596" s="151">
        <v>66950</v>
      </c>
      <c r="B596" s="178">
        <f t="shared" si="55"/>
        <v>46238</v>
      </c>
      <c r="C596" s="4" t="s">
        <v>1114</v>
      </c>
      <c r="D596" s="4" t="s">
        <v>1249</v>
      </c>
      <c r="E596" s="148" t="s">
        <v>1091</v>
      </c>
      <c r="F596" s="4" t="s">
        <v>131</v>
      </c>
      <c r="G596" s="41">
        <v>0</v>
      </c>
      <c r="H596" s="41">
        <v>0</v>
      </c>
      <c r="I596" s="5">
        <v>0</v>
      </c>
      <c r="J596" s="4" t="s">
        <v>1093</v>
      </c>
      <c r="K596" s="5">
        <v>78</v>
      </c>
      <c r="L596" s="5">
        <f t="shared" si="52"/>
        <v>78</v>
      </c>
      <c r="M596" s="36">
        <v>25</v>
      </c>
      <c r="N596" s="5">
        <f t="shared" si="53"/>
        <v>1950</v>
      </c>
      <c r="O596" s="5">
        <v>0</v>
      </c>
      <c r="P596" s="5">
        <f t="shared" si="54"/>
        <v>1950</v>
      </c>
      <c r="Q596" s="65" t="s">
        <v>126</v>
      </c>
      <c r="R596" s="4" t="s">
        <v>1094</v>
      </c>
      <c r="S596" s="4"/>
    </row>
    <row r="597" spans="1:19" x14ac:dyDescent="0.2">
      <c r="A597" s="151">
        <v>66951</v>
      </c>
      <c r="B597" s="178">
        <f t="shared" si="55"/>
        <v>46239</v>
      </c>
      <c r="C597" s="4" t="s">
        <v>1114</v>
      </c>
      <c r="D597" s="4" t="s">
        <v>1249</v>
      </c>
      <c r="E597" s="148" t="s">
        <v>8835</v>
      </c>
      <c r="F597" s="4" t="s">
        <v>1092</v>
      </c>
      <c r="G597" s="41">
        <v>0</v>
      </c>
      <c r="H597" s="41">
        <v>0</v>
      </c>
      <c r="I597" s="5">
        <v>0</v>
      </c>
      <c r="J597" s="4" t="s">
        <v>1093</v>
      </c>
      <c r="K597" s="5">
        <v>95</v>
      </c>
      <c r="L597" s="5">
        <f t="shared" si="52"/>
        <v>95</v>
      </c>
      <c r="M597" s="36">
        <v>9</v>
      </c>
      <c r="N597" s="5">
        <f t="shared" si="53"/>
        <v>855</v>
      </c>
      <c r="O597" s="5">
        <v>0</v>
      </c>
      <c r="P597" s="5">
        <f t="shared" si="54"/>
        <v>855</v>
      </c>
      <c r="Q597" s="65" t="s">
        <v>126</v>
      </c>
      <c r="R597" s="4" t="s">
        <v>1094</v>
      </c>
      <c r="S597" s="4"/>
    </row>
    <row r="598" spans="1:19" x14ac:dyDescent="0.2">
      <c r="A598" s="151">
        <v>66951</v>
      </c>
      <c r="B598" s="178">
        <f t="shared" si="55"/>
        <v>46239</v>
      </c>
      <c r="C598" s="4" t="s">
        <v>1114</v>
      </c>
      <c r="D598" s="4" t="s">
        <v>1249</v>
      </c>
      <c r="E598" s="148" t="s">
        <v>8835</v>
      </c>
      <c r="F598" s="4" t="s">
        <v>131</v>
      </c>
      <c r="G598" s="41">
        <v>0</v>
      </c>
      <c r="H598" s="41">
        <v>0</v>
      </c>
      <c r="I598" s="5">
        <v>0</v>
      </c>
      <c r="J598" s="4" t="s">
        <v>1093</v>
      </c>
      <c r="K598" s="5">
        <v>78</v>
      </c>
      <c r="L598" s="5">
        <f t="shared" si="52"/>
        <v>78</v>
      </c>
      <c r="M598" s="36">
        <v>23</v>
      </c>
      <c r="N598" s="5">
        <f t="shared" si="53"/>
        <v>1794</v>
      </c>
      <c r="O598" s="5">
        <v>0</v>
      </c>
      <c r="P598" s="5">
        <f t="shared" si="54"/>
        <v>1794</v>
      </c>
      <c r="Q598" s="65" t="s">
        <v>126</v>
      </c>
      <c r="R598" s="4" t="s">
        <v>1094</v>
      </c>
      <c r="S598" s="4"/>
    </row>
    <row r="599" spans="1:19" x14ac:dyDescent="0.2">
      <c r="A599" s="151">
        <v>66951</v>
      </c>
      <c r="B599" s="178">
        <f t="shared" si="55"/>
        <v>46239</v>
      </c>
      <c r="C599" s="4" t="s">
        <v>1114</v>
      </c>
      <c r="D599" s="4" t="s">
        <v>1249</v>
      </c>
      <c r="E599" s="148" t="s">
        <v>1091</v>
      </c>
      <c r="F599" s="4" t="s">
        <v>1092</v>
      </c>
      <c r="G599" s="41">
        <v>0</v>
      </c>
      <c r="H599" s="41">
        <v>0</v>
      </c>
      <c r="I599" s="5">
        <v>0</v>
      </c>
      <c r="J599" s="4" t="s">
        <v>1093</v>
      </c>
      <c r="K599" s="5">
        <v>95</v>
      </c>
      <c r="L599" s="5">
        <f t="shared" si="52"/>
        <v>95</v>
      </c>
      <c r="M599" s="36">
        <v>9.5</v>
      </c>
      <c r="N599" s="5">
        <f t="shared" si="53"/>
        <v>902.5</v>
      </c>
      <c r="O599" s="5">
        <v>0</v>
      </c>
      <c r="P599" s="5">
        <f t="shared" si="54"/>
        <v>902.5</v>
      </c>
      <c r="Q599" s="65" t="s">
        <v>126</v>
      </c>
      <c r="R599" s="4" t="s">
        <v>1094</v>
      </c>
      <c r="S599" s="4"/>
    </row>
    <row r="600" spans="1:19" x14ac:dyDescent="0.2">
      <c r="A600" s="151">
        <v>66951</v>
      </c>
      <c r="B600" s="178">
        <f t="shared" si="55"/>
        <v>46239</v>
      </c>
      <c r="C600" s="4" t="s">
        <v>1114</v>
      </c>
      <c r="D600" s="4" t="s">
        <v>1249</v>
      </c>
      <c r="E600" s="148" t="s">
        <v>1091</v>
      </c>
      <c r="F600" s="4" t="s">
        <v>131</v>
      </c>
      <c r="G600" s="41">
        <v>0</v>
      </c>
      <c r="H600" s="41">
        <v>0</v>
      </c>
      <c r="I600" s="5">
        <v>0</v>
      </c>
      <c r="J600" s="4" t="s">
        <v>1093</v>
      </c>
      <c r="K600" s="5">
        <v>78</v>
      </c>
      <c r="L600" s="5">
        <f t="shared" si="52"/>
        <v>78</v>
      </c>
      <c r="M600" s="36">
        <v>22.5</v>
      </c>
      <c r="N600" s="5">
        <f t="shared" si="53"/>
        <v>1755</v>
      </c>
      <c r="O600" s="5">
        <v>0</v>
      </c>
      <c r="P600" s="5">
        <f t="shared" si="54"/>
        <v>1755</v>
      </c>
      <c r="Q600" s="65" t="s">
        <v>126</v>
      </c>
      <c r="R600" s="4" t="s">
        <v>1094</v>
      </c>
      <c r="S600" s="4"/>
    </row>
    <row r="601" spans="1:19" x14ac:dyDescent="0.2">
      <c r="A601" s="151">
        <v>66952</v>
      </c>
      <c r="B601" s="178">
        <f t="shared" si="55"/>
        <v>46240</v>
      </c>
      <c r="C601" s="4" t="s">
        <v>1114</v>
      </c>
      <c r="D601" s="4" t="s">
        <v>1249</v>
      </c>
      <c r="E601" s="148" t="s">
        <v>8835</v>
      </c>
      <c r="F601" s="4" t="s">
        <v>1092</v>
      </c>
      <c r="G601" s="41">
        <v>0</v>
      </c>
      <c r="H601" s="41">
        <v>0</v>
      </c>
      <c r="I601" s="5">
        <v>0</v>
      </c>
      <c r="J601" s="4" t="s">
        <v>1093</v>
      </c>
      <c r="K601" s="5">
        <v>95</v>
      </c>
      <c r="L601" s="5">
        <f t="shared" si="52"/>
        <v>95</v>
      </c>
      <c r="M601" s="36">
        <v>10.5</v>
      </c>
      <c r="N601" s="5">
        <f t="shared" si="53"/>
        <v>997.5</v>
      </c>
      <c r="O601" s="5">
        <v>0</v>
      </c>
      <c r="P601" s="5">
        <f t="shared" si="54"/>
        <v>997.5</v>
      </c>
      <c r="Q601" s="65" t="s">
        <v>126</v>
      </c>
      <c r="R601" s="4" t="s">
        <v>1094</v>
      </c>
      <c r="S601" s="4"/>
    </row>
    <row r="602" spans="1:19" x14ac:dyDescent="0.2">
      <c r="A602" s="151">
        <v>66952</v>
      </c>
      <c r="B602" s="178">
        <f t="shared" si="55"/>
        <v>46240</v>
      </c>
      <c r="C602" s="4" t="s">
        <v>1114</v>
      </c>
      <c r="D602" s="4" t="s">
        <v>1249</v>
      </c>
      <c r="E602" s="148" t="s">
        <v>8835</v>
      </c>
      <c r="F602" s="4" t="s">
        <v>131</v>
      </c>
      <c r="G602" s="41">
        <v>0</v>
      </c>
      <c r="H602" s="41">
        <v>0</v>
      </c>
      <c r="I602" s="5">
        <v>0</v>
      </c>
      <c r="J602" s="4" t="s">
        <v>1093</v>
      </c>
      <c r="K602" s="5">
        <v>78</v>
      </c>
      <c r="L602" s="5">
        <f t="shared" si="52"/>
        <v>78</v>
      </c>
      <c r="M602" s="36">
        <v>23</v>
      </c>
      <c r="N602" s="5">
        <f t="shared" si="53"/>
        <v>1794</v>
      </c>
      <c r="O602" s="5">
        <v>0</v>
      </c>
      <c r="P602" s="5">
        <f t="shared" si="54"/>
        <v>1794</v>
      </c>
      <c r="Q602" s="65" t="s">
        <v>126</v>
      </c>
      <c r="R602" s="4" t="s">
        <v>1094</v>
      </c>
      <c r="S602" s="4"/>
    </row>
    <row r="603" spans="1:19" x14ac:dyDescent="0.2">
      <c r="A603" s="151">
        <v>66952</v>
      </c>
      <c r="B603" s="178">
        <f t="shared" si="55"/>
        <v>46240</v>
      </c>
      <c r="C603" s="4" t="s">
        <v>1114</v>
      </c>
      <c r="D603" s="4" t="s">
        <v>1249</v>
      </c>
      <c r="E603" s="148" t="s">
        <v>1091</v>
      </c>
      <c r="F603" s="4" t="s">
        <v>1092</v>
      </c>
      <c r="G603" s="41">
        <v>0</v>
      </c>
      <c r="H603" s="41">
        <v>0</v>
      </c>
      <c r="I603" s="5">
        <v>0</v>
      </c>
      <c r="J603" s="4" t="s">
        <v>1093</v>
      </c>
      <c r="K603" s="5">
        <v>95</v>
      </c>
      <c r="L603" s="5">
        <f t="shared" si="52"/>
        <v>95</v>
      </c>
      <c r="M603" s="36">
        <v>10</v>
      </c>
      <c r="N603" s="5">
        <f t="shared" si="53"/>
        <v>950</v>
      </c>
      <c r="O603" s="5">
        <v>0</v>
      </c>
      <c r="P603" s="5">
        <f t="shared" si="54"/>
        <v>950</v>
      </c>
      <c r="Q603" s="65" t="s">
        <v>126</v>
      </c>
      <c r="R603" s="4" t="s">
        <v>1094</v>
      </c>
      <c r="S603" s="4"/>
    </row>
    <row r="604" spans="1:19" x14ac:dyDescent="0.2">
      <c r="A604" s="151">
        <v>66952</v>
      </c>
      <c r="B604" s="178">
        <f t="shared" si="55"/>
        <v>46240</v>
      </c>
      <c r="C604" s="4" t="s">
        <v>1114</v>
      </c>
      <c r="D604" s="4" t="s">
        <v>1249</v>
      </c>
      <c r="E604" s="148" t="s">
        <v>1091</v>
      </c>
      <c r="F604" s="4" t="s">
        <v>131</v>
      </c>
      <c r="G604" s="41">
        <v>0</v>
      </c>
      <c r="H604" s="41">
        <v>0</v>
      </c>
      <c r="I604" s="5">
        <v>0</v>
      </c>
      <c r="J604" s="4" t="s">
        <v>1093</v>
      </c>
      <c r="K604" s="5">
        <v>78</v>
      </c>
      <c r="L604" s="5">
        <f t="shared" si="52"/>
        <v>78</v>
      </c>
      <c r="M604" s="36">
        <v>24.5</v>
      </c>
      <c r="N604" s="5">
        <f t="shared" si="53"/>
        <v>1911</v>
      </c>
      <c r="O604" s="5">
        <v>0</v>
      </c>
      <c r="P604" s="5">
        <f t="shared" si="54"/>
        <v>1911</v>
      </c>
      <c r="Q604" s="65" t="s">
        <v>126</v>
      </c>
      <c r="R604" s="4" t="s">
        <v>1094</v>
      </c>
      <c r="S604" s="4"/>
    </row>
    <row r="605" spans="1:19" x14ac:dyDescent="0.2">
      <c r="A605" s="100">
        <v>66953</v>
      </c>
      <c r="B605" s="178">
        <f t="shared" si="55"/>
        <v>46241</v>
      </c>
      <c r="C605" s="4" t="s">
        <v>1114</v>
      </c>
      <c r="D605" s="4" t="s">
        <v>1249</v>
      </c>
      <c r="E605" s="148" t="s">
        <v>8835</v>
      </c>
      <c r="F605" s="4" t="s">
        <v>1092</v>
      </c>
      <c r="G605" s="41">
        <v>0</v>
      </c>
      <c r="H605" s="41">
        <v>0</v>
      </c>
      <c r="I605" s="5">
        <v>0</v>
      </c>
      <c r="J605" s="4" t="s">
        <v>1093</v>
      </c>
      <c r="K605" s="5">
        <v>95</v>
      </c>
      <c r="L605" s="5">
        <f t="shared" ref="L605:L608" si="58">IF($F605="","",IF($J605="FIXED",$K605,($G605*FAT_MULT)+($H605*SNF_MULT)+$I605))</f>
        <v>95</v>
      </c>
      <c r="M605" s="36">
        <v>11</v>
      </c>
      <c r="N605" s="5">
        <f t="shared" ref="N605:N608" si="59">IF($M605="","",$M605*$L605)</f>
        <v>1045</v>
      </c>
      <c r="O605" s="5">
        <v>0</v>
      </c>
      <c r="P605" s="5">
        <f t="shared" ref="P605:P608" si="60">IF($M605="","",$N605+$O605)</f>
        <v>1045</v>
      </c>
      <c r="Q605" s="4" t="s">
        <v>126</v>
      </c>
      <c r="R605" s="4" t="s">
        <v>1094</v>
      </c>
      <c r="S605" s="4"/>
    </row>
    <row r="606" spans="1:19" x14ac:dyDescent="0.2">
      <c r="A606" s="100">
        <v>66953</v>
      </c>
      <c r="B606" s="178">
        <f t="shared" si="55"/>
        <v>46241</v>
      </c>
      <c r="C606" s="4" t="s">
        <v>1114</v>
      </c>
      <c r="D606" s="4" t="s">
        <v>1249</v>
      </c>
      <c r="E606" s="148" t="s">
        <v>8835</v>
      </c>
      <c r="F606" s="4" t="s">
        <v>131</v>
      </c>
      <c r="G606" s="41">
        <v>0</v>
      </c>
      <c r="H606" s="41">
        <v>0</v>
      </c>
      <c r="I606" s="5">
        <v>0</v>
      </c>
      <c r="J606" s="4" t="s">
        <v>1093</v>
      </c>
      <c r="K606" s="5">
        <v>78</v>
      </c>
      <c r="L606" s="5">
        <f t="shared" si="58"/>
        <v>78</v>
      </c>
      <c r="M606" s="36">
        <v>23.5</v>
      </c>
      <c r="N606" s="5">
        <f t="shared" si="59"/>
        <v>1833</v>
      </c>
      <c r="O606" s="5">
        <v>0</v>
      </c>
      <c r="P606" s="5">
        <f t="shared" si="60"/>
        <v>1833</v>
      </c>
      <c r="Q606" s="4" t="s">
        <v>126</v>
      </c>
      <c r="R606" s="4" t="s">
        <v>1094</v>
      </c>
      <c r="S606" s="4"/>
    </row>
    <row r="607" spans="1:19" x14ac:dyDescent="0.2">
      <c r="A607" s="151">
        <v>66953</v>
      </c>
      <c r="B607" s="178">
        <f t="shared" si="55"/>
        <v>46241</v>
      </c>
      <c r="C607" s="4" t="s">
        <v>1114</v>
      </c>
      <c r="D607" s="4" t="s">
        <v>1249</v>
      </c>
      <c r="E607" s="148" t="s">
        <v>1091</v>
      </c>
      <c r="F607" s="4" t="s">
        <v>1092</v>
      </c>
      <c r="G607" s="41">
        <v>0</v>
      </c>
      <c r="H607" s="41">
        <v>0</v>
      </c>
      <c r="I607" s="5">
        <v>0</v>
      </c>
      <c r="J607" s="4" t="s">
        <v>1093</v>
      </c>
      <c r="K607" s="5">
        <v>95</v>
      </c>
      <c r="L607" s="5">
        <f t="shared" si="58"/>
        <v>95</v>
      </c>
      <c r="M607" s="36">
        <v>10</v>
      </c>
      <c r="N607" s="5">
        <f t="shared" si="59"/>
        <v>950</v>
      </c>
      <c r="O607" s="5">
        <v>0</v>
      </c>
      <c r="P607" s="5">
        <f t="shared" si="60"/>
        <v>950</v>
      </c>
      <c r="Q607" s="65" t="s">
        <v>126</v>
      </c>
      <c r="R607" s="4" t="s">
        <v>1094</v>
      </c>
      <c r="S607" s="4"/>
    </row>
    <row r="608" spans="1:19" x14ac:dyDescent="0.2">
      <c r="A608" s="151">
        <v>66953</v>
      </c>
      <c r="B608" s="178">
        <f t="shared" ref="B608:B795" si="61">IF(A608="","",IF(ISNUMBER(A608),IFERROR(VLOOKUP(TEXT(A608,"yyyy/mm/dd"),BSAD,2,FALSE),""),IFERROR(VLOOKUP(A608,BSAD,2,FALSE),"")))</f>
        <v>46241</v>
      </c>
      <c r="C608" s="4" t="s">
        <v>1114</v>
      </c>
      <c r="D608" s="4" t="s">
        <v>1249</v>
      </c>
      <c r="E608" s="148" t="s">
        <v>1091</v>
      </c>
      <c r="F608" s="4" t="s">
        <v>131</v>
      </c>
      <c r="G608" s="41">
        <v>0</v>
      </c>
      <c r="H608" s="41">
        <v>0</v>
      </c>
      <c r="I608" s="5">
        <v>0</v>
      </c>
      <c r="J608" s="4" t="s">
        <v>1093</v>
      </c>
      <c r="K608" s="5">
        <v>78</v>
      </c>
      <c r="L608" s="5">
        <f t="shared" si="58"/>
        <v>78</v>
      </c>
      <c r="M608" s="36">
        <v>24.5</v>
      </c>
      <c r="N608" s="5">
        <f t="shared" si="59"/>
        <v>1911</v>
      </c>
      <c r="O608" s="5">
        <v>0</v>
      </c>
      <c r="P608" s="5">
        <f t="shared" si="60"/>
        <v>1911</v>
      </c>
      <c r="Q608" s="65" t="s">
        <v>126</v>
      </c>
      <c r="R608" s="4" t="s">
        <v>1094</v>
      </c>
      <c r="S608" s="4"/>
    </row>
    <row r="609" spans="1:19" x14ac:dyDescent="0.2">
      <c r="A609" s="100">
        <v>66954</v>
      </c>
      <c r="B609" s="178">
        <f t="shared" si="61"/>
        <v>46242</v>
      </c>
      <c r="C609" s="4" t="s">
        <v>1114</v>
      </c>
      <c r="D609" s="4" t="s">
        <v>1249</v>
      </c>
      <c r="E609" s="148" t="s">
        <v>8835</v>
      </c>
      <c r="F609" s="4" t="s">
        <v>1092</v>
      </c>
      <c r="G609" s="41">
        <v>0</v>
      </c>
      <c r="H609" s="41">
        <v>0</v>
      </c>
      <c r="I609" s="5">
        <v>0</v>
      </c>
      <c r="J609" s="4" t="s">
        <v>1093</v>
      </c>
      <c r="K609" s="5">
        <v>95</v>
      </c>
      <c r="L609" s="5">
        <f t="shared" ref="L609:L612" si="62">IF($F609="","",IF($J609="FIXED",$K609,($G609*FAT_MULT)+($H609*SNF_MULT)+$I609))</f>
        <v>95</v>
      </c>
      <c r="M609" s="36">
        <v>10</v>
      </c>
      <c r="N609" s="5">
        <f t="shared" ref="N609:N612" si="63">IF($M609="","",$M609*$L609)</f>
        <v>950</v>
      </c>
      <c r="O609" s="5">
        <v>0</v>
      </c>
      <c r="P609" s="5">
        <f t="shared" ref="P609:P612" si="64">IF($M609="","",$N609+$O609)</f>
        <v>950</v>
      </c>
      <c r="Q609" s="4" t="s">
        <v>126</v>
      </c>
      <c r="R609" s="4" t="s">
        <v>1094</v>
      </c>
      <c r="S609" s="4"/>
    </row>
    <row r="610" spans="1:19" x14ac:dyDescent="0.2">
      <c r="A610" s="100">
        <v>66954</v>
      </c>
      <c r="B610" s="178">
        <f t="shared" si="61"/>
        <v>46242</v>
      </c>
      <c r="C610" s="4" t="s">
        <v>1114</v>
      </c>
      <c r="D610" s="4" t="s">
        <v>1249</v>
      </c>
      <c r="E610" s="148" t="s">
        <v>8835</v>
      </c>
      <c r="F610" s="4" t="s">
        <v>131</v>
      </c>
      <c r="G610" s="41">
        <v>0</v>
      </c>
      <c r="H610" s="41">
        <v>0</v>
      </c>
      <c r="I610" s="5">
        <v>0</v>
      </c>
      <c r="J610" s="4" t="s">
        <v>1093</v>
      </c>
      <c r="K610" s="5">
        <v>78</v>
      </c>
      <c r="L610" s="5">
        <f t="shared" si="62"/>
        <v>78</v>
      </c>
      <c r="M610" s="36">
        <v>24</v>
      </c>
      <c r="N610" s="5">
        <f t="shared" si="63"/>
        <v>1872</v>
      </c>
      <c r="O610" s="5">
        <v>0</v>
      </c>
      <c r="P610" s="5">
        <f t="shared" si="64"/>
        <v>1872</v>
      </c>
      <c r="Q610" s="4" t="s">
        <v>126</v>
      </c>
      <c r="R610" s="4" t="s">
        <v>1094</v>
      </c>
      <c r="S610" s="4"/>
    </row>
    <row r="611" spans="1:19" x14ac:dyDescent="0.2">
      <c r="A611" s="100">
        <v>66954</v>
      </c>
      <c r="B611" s="178">
        <f t="shared" si="61"/>
        <v>46242</v>
      </c>
      <c r="C611" s="4" t="s">
        <v>1114</v>
      </c>
      <c r="D611" s="4" t="s">
        <v>1249</v>
      </c>
      <c r="E611" s="148" t="s">
        <v>1091</v>
      </c>
      <c r="F611" s="4" t="s">
        <v>1092</v>
      </c>
      <c r="G611" s="41">
        <v>0</v>
      </c>
      <c r="H611" s="41">
        <v>0</v>
      </c>
      <c r="I611" s="5">
        <v>0</v>
      </c>
      <c r="J611" s="4" t="s">
        <v>1093</v>
      </c>
      <c r="K611" s="5">
        <v>95</v>
      </c>
      <c r="L611" s="5">
        <f t="shared" si="62"/>
        <v>95</v>
      </c>
      <c r="M611" s="36">
        <v>9</v>
      </c>
      <c r="N611" s="5">
        <f t="shared" si="63"/>
        <v>855</v>
      </c>
      <c r="O611" s="5">
        <v>0</v>
      </c>
      <c r="P611" s="5">
        <f t="shared" si="64"/>
        <v>855</v>
      </c>
      <c r="Q611" s="65" t="s">
        <v>126</v>
      </c>
      <c r="R611" s="4" t="s">
        <v>1094</v>
      </c>
      <c r="S611" s="4"/>
    </row>
    <row r="612" spans="1:19" x14ac:dyDescent="0.2">
      <c r="A612" s="100">
        <v>66954</v>
      </c>
      <c r="B612" s="178">
        <f t="shared" si="61"/>
        <v>46242</v>
      </c>
      <c r="C612" s="4" t="s">
        <v>1114</v>
      </c>
      <c r="D612" s="4" t="s">
        <v>1249</v>
      </c>
      <c r="E612" s="148" t="s">
        <v>1091</v>
      </c>
      <c r="F612" s="4" t="s">
        <v>131</v>
      </c>
      <c r="G612" s="41">
        <v>0</v>
      </c>
      <c r="H612" s="41">
        <v>0</v>
      </c>
      <c r="I612" s="5">
        <v>0</v>
      </c>
      <c r="J612" s="4" t="s">
        <v>1093</v>
      </c>
      <c r="K612" s="5">
        <v>78</v>
      </c>
      <c r="L612" s="5">
        <f t="shared" si="62"/>
        <v>78</v>
      </c>
      <c r="M612" s="36">
        <v>24</v>
      </c>
      <c r="N612" s="5">
        <f t="shared" si="63"/>
        <v>1872</v>
      </c>
      <c r="O612" s="5">
        <v>0</v>
      </c>
      <c r="P612" s="5">
        <f t="shared" si="64"/>
        <v>1872</v>
      </c>
      <c r="Q612" s="65" t="s">
        <v>126</v>
      </c>
      <c r="R612" s="4" t="s">
        <v>1094</v>
      </c>
      <c r="S612" s="4"/>
    </row>
    <row r="613" spans="1:19" x14ac:dyDescent="0.2">
      <c r="A613" s="100">
        <v>66955</v>
      </c>
      <c r="B613" s="178">
        <f t="shared" si="61"/>
        <v>46243</v>
      </c>
      <c r="C613" s="4" t="s">
        <v>1114</v>
      </c>
      <c r="D613" s="4" t="s">
        <v>1249</v>
      </c>
      <c r="E613" s="148" t="s">
        <v>8835</v>
      </c>
      <c r="F613" s="4" t="s">
        <v>1092</v>
      </c>
      <c r="G613" s="41">
        <v>0</v>
      </c>
      <c r="H613" s="41">
        <v>0</v>
      </c>
      <c r="I613" s="5">
        <v>0</v>
      </c>
      <c r="J613" s="4" t="s">
        <v>1093</v>
      </c>
      <c r="K613" s="5">
        <v>95</v>
      </c>
      <c r="L613" s="5">
        <f t="shared" ref="L613:L616" si="65">IF($F613="","",IF($J613="FIXED",$K613,($G613*FAT_MULT)+($H613*SNF_MULT)+$I613))</f>
        <v>95</v>
      </c>
      <c r="M613" s="36">
        <v>11</v>
      </c>
      <c r="N613" s="5">
        <f t="shared" ref="N613:N616" si="66">IF($M613="","",$M613*$L613)</f>
        <v>1045</v>
      </c>
      <c r="O613" s="5">
        <v>0</v>
      </c>
      <c r="P613" s="5">
        <f t="shared" ref="P613:P616" si="67">IF($M613="","",$N613+$O613)</f>
        <v>1045</v>
      </c>
      <c r="Q613" s="4" t="s">
        <v>126</v>
      </c>
      <c r="R613" s="4" t="s">
        <v>1094</v>
      </c>
      <c r="S613" s="4"/>
    </row>
    <row r="614" spans="1:19" x14ac:dyDescent="0.2">
      <c r="A614" s="100">
        <v>66955</v>
      </c>
      <c r="B614" s="178">
        <f t="shared" si="61"/>
        <v>46243</v>
      </c>
      <c r="C614" s="4" t="s">
        <v>1114</v>
      </c>
      <c r="D614" s="4" t="s">
        <v>1249</v>
      </c>
      <c r="E614" s="148" t="s">
        <v>8835</v>
      </c>
      <c r="F614" s="4" t="s">
        <v>131</v>
      </c>
      <c r="G614" s="41">
        <v>0</v>
      </c>
      <c r="H614" s="41">
        <v>0</v>
      </c>
      <c r="I614" s="5">
        <v>0</v>
      </c>
      <c r="J614" s="4" t="s">
        <v>1093</v>
      </c>
      <c r="K614" s="5">
        <v>78</v>
      </c>
      <c r="L614" s="5">
        <f t="shared" si="65"/>
        <v>78</v>
      </c>
      <c r="M614" s="36">
        <v>25</v>
      </c>
      <c r="N614" s="5">
        <f t="shared" si="66"/>
        <v>1950</v>
      </c>
      <c r="O614" s="5">
        <v>0</v>
      </c>
      <c r="P614" s="5">
        <f t="shared" si="67"/>
        <v>1950</v>
      </c>
      <c r="Q614" s="4" t="s">
        <v>126</v>
      </c>
      <c r="R614" s="4" t="s">
        <v>1094</v>
      </c>
      <c r="S614" s="4"/>
    </row>
    <row r="615" spans="1:19" x14ac:dyDescent="0.2">
      <c r="A615" s="100">
        <v>66955</v>
      </c>
      <c r="B615" s="178">
        <f t="shared" si="61"/>
        <v>46243</v>
      </c>
      <c r="C615" s="4" t="s">
        <v>1114</v>
      </c>
      <c r="D615" s="4" t="s">
        <v>1249</v>
      </c>
      <c r="E615" s="148" t="s">
        <v>1091</v>
      </c>
      <c r="F615" s="4" t="s">
        <v>1092</v>
      </c>
      <c r="G615" s="41">
        <v>0</v>
      </c>
      <c r="H615" s="41">
        <v>0</v>
      </c>
      <c r="I615" s="5">
        <v>0</v>
      </c>
      <c r="J615" s="4" t="s">
        <v>1093</v>
      </c>
      <c r="K615" s="5">
        <v>95</v>
      </c>
      <c r="L615" s="5">
        <f t="shared" si="65"/>
        <v>95</v>
      </c>
      <c r="M615" s="36">
        <v>6</v>
      </c>
      <c r="N615" s="5">
        <f t="shared" si="66"/>
        <v>570</v>
      </c>
      <c r="O615" s="5">
        <v>0</v>
      </c>
      <c r="P615" s="5">
        <f t="shared" si="67"/>
        <v>570</v>
      </c>
      <c r="Q615" s="65" t="s">
        <v>126</v>
      </c>
      <c r="R615" s="4" t="s">
        <v>1094</v>
      </c>
      <c r="S615" s="4"/>
    </row>
    <row r="616" spans="1:19" x14ac:dyDescent="0.2">
      <c r="A616" s="100">
        <v>66955</v>
      </c>
      <c r="B616" s="178">
        <f t="shared" si="61"/>
        <v>46243</v>
      </c>
      <c r="C616" s="4" t="s">
        <v>1114</v>
      </c>
      <c r="D616" s="4" t="s">
        <v>1249</v>
      </c>
      <c r="E616" s="148" t="s">
        <v>1091</v>
      </c>
      <c r="F616" s="4" t="s">
        <v>131</v>
      </c>
      <c r="G616" s="41">
        <v>0</v>
      </c>
      <c r="H616" s="41">
        <v>0</v>
      </c>
      <c r="I616" s="5">
        <v>0</v>
      </c>
      <c r="J616" s="4" t="s">
        <v>1093</v>
      </c>
      <c r="K616" s="5">
        <v>78</v>
      </c>
      <c r="L616" s="5">
        <f t="shared" si="65"/>
        <v>78</v>
      </c>
      <c r="M616" s="36">
        <v>23.4</v>
      </c>
      <c r="N616" s="5">
        <f t="shared" si="66"/>
        <v>1825.1999999999998</v>
      </c>
      <c r="O616" s="5">
        <v>0</v>
      </c>
      <c r="P616" s="5">
        <f t="shared" si="67"/>
        <v>1825.1999999999998</v>
      </c>
      <c r="Q616" s="65" t="s">
        <v>126</v>
      </c>
      <c r="R616" s="4" t="s">
        <v>1094</v>
      </c>
      <c r="S616" s="4"/>
    </row>
    <row r="617" spans="1:19" x14ac:dyDescent="0.2">
      <c r="A617" s="100">
        <v>66956</v>
      </c>
      <c r="B617" s="178">
        <f t="shared" si="61"/>
        <v>46244</v>
      </c>
      <c r="C617" s="4" t="s">
        <v>1114</v>
      </c>
      <c r="D617" s="4" t="s">
        <v>1249</v>
      </c>
      <c r="E617" s="148" t="s">
        <v>8835</v>
      </c>
      <c r="F617" s="4" t="s">
        <v>1092</v>
      </c>
      <c r="G617" s="41">
        <v>0</v>
      </c>
      <c r="H617" s="41">
        <v>0</v>
      </c>
      <c r="I617" s="5">
        <v>0</v>
      </c>
      <c r="J617" s="4" t="s">
        <v>1093</v>
      </c>
      <c r="K617" s="5">
        <v>95</v>
      </c>
      <c r="L617" s="5">
        <f t="shared" ref="L617:L620" si="68">IF($F617="","",IF($J617="FIXED",$K617,($G617*FAT_MULT)+($H617*SNF_MULT)+$I617))</f>
        <v>95</v>
      </c>
      <c r="M617" s="36">
        <v>12</v>
      </c>
      <c r="N617" s="5">
        <f t="shared" ref="N617:N620" si="69">IF($M617="","",$M617*$L617)</f>
        <v>1140</v>
      </c>
      <c r="O617" s="5">
        <v>0</v>
      </c>
      <c r="P617" s="5">
        <f t="shared" ref="P617:P620" si="70">IF($M617="","",$N617+$O617)</f>
        <v>1140</v>
      </c>
      <c r="Q617" s="4" t="s">
        <v>126</v>
      </c>
      <c r="R617" s="4" t="s">
        <v>1094</v>
      </c>
      <c r="S617" s="4"/>
    </row>
    <row r="618" spans="1:19" x14ac:dyDescent="0.2">
      <c r="A618" s="100">
        <v>66956</v>
      </c>
      <c r="B618" s="178">
        <f t="shared" si="61"/>
        <v>46244</v>
      </c>
      <c r="C618" s="4" t="s">
        <v>1114</v>
      </c>
      <c r="D618" s="4" t="s">
        <v>1249</v>
      </c>
      <c r="E618" s="148" t="s">
        <v>8835</v>
      </c>
      <c r="F618" s="4" t="s">
        <v>131</v>
      </c>
      <c r="G618" s="41">
        <v>0</v>
      </c>
      <c r="H618" s="41">
        <v>0</v>
      </c>
      <c r="I618" s="5">
        <v>0</v>
      </c>
      <c r="J618" s="4" t="s">
        <v>1093</v>
      </c>
      <c r="K618" s="5">
        <v>78</v>
      </c>
      <c r="L618" s="5">
        <f t="shared" si="68"/>
        <v>78</v>
      </c>
      <c r="M618" s="36">
        <v>25.5</v>
      </c>
      <c r="N618" s="5">
        <f t="shared" si="69"/>
        <v>1989</v>
      </c>
      <c r="O618" s="5">
        <v>0</v>
      </c>
      <c r="P618" s="5">
        <f t="shared" si="70"/>
        <v>1989</v>
      </c>
      <c r="Q618" s="4" t="s">
        <v>126</v>
      </c>
      <c r="R618" s="4" t="s">
        <v>1094</v>
      </c>
      <c r="S618" s="4"/>
    </row>
    <row r="619" spans="1:19" x14ac:dyDescent="0.2">
      <c r="A619" s="100">
        <v>66956</v>
      </c>
      <c r="B619" s="178">
        <f t="shared" si="61"/>
        <v>46244</v>
      </c>
      <c r="C619" s="4" t="s">
        <v>1114</v>
      </c>
      <c r="D619" s="4" t="s">
        <v>1249</v>
      </c>
      <c r="E619" s="148" t="s">
        <v>1091</v>
      </c>
      <c r="F619" s="4" t="s">
        <v>1092</v>
      </c>
      <c r="G619" s="41">
        <v>0</v>
      </c>
      <c r="H619" s="41">
        <v>0</v>
      </c>
      <c r="I619" s="5">
        <v>0</v>
      </c>
      <c r="J619" s="4" t="s">
        <v>1093</v>
      </c>
      <c r="K619" s="5">
        <v>95</v>
      </c>
      <c r="L619" s="5">
        <f t="shared" si="68"/>
        <v>95</v>
      </c>
      <c r="M619" s="36">
        <v>8</v>
      </c>
      <c r="N619" s="5">
        <f t="shared" si="69"/>
        <v>760</v>
      </c>
      <c r="O619" s="5">
        <v>0</v>
      </c>
      <c r="P619" s="5">
        <f t="shared" si="70"/>
        <v>760</v>
      </c>
      <c r="Q619" s="65" t="s">
        <v>126</v>
      </c>
      <c r="R619" s="4" t="s">
        <v>1094</v>
      </c>
      <c r="S619" s="4"/>
    </row>
    <row r="620" spans="1:19" x14ac:dyDescent="0.2">
      <c r="A620" s="100">
        <v>66956</v>
      </c>
      <c r="B620" s="178">
        <f t="shared" si="61"/>
        <v>46244</v>
      </c>
      <c r="C620" s="4" t="s">
        <v>1114</v>
      </c>
      <c r="D620" s="4" t="s">
        <v>1249</v>
      </c>
      <c r="E620" s="148" t="s">
        <v>1091</v>
      </c>
      <c r="F620" s="4" t="s">
        <v>131</v>
      </c>
      <c r="G620" s="41">
        <v>0</v>
      </c>
      <c r="H620" s="41">
        <v>0</v>
      </c>
      <c r="I620" s="5">
        <v>0</v>
      </c>
      <c r="J620" s="4" t="s">
        <v>1093</v>
      </c>
      <c r="K620" s="5">
        <v>78</v>
      </c>
      <c r="L620" s="5">
        <f t="shared" si="68"/>
        <v>78</v>
      </c>
      <c r="M620" s="36">
        <v>22</v>
      </c>
      <c r="N620" s="5">
        <f t="shared" si="69"/>
        <v>1716</v>
      </c>
      <c r="O620" s="5">
        <v>0</v>
      </c>
      <c r="P620" s="5">
        <f t="shared" si="70"/>
        <v>1716</v>
      </c>
      <c r="Q620" s="65" t="s">
        <v>126</v>
      </c>
      <c r="R620" s="4" t="s">
        <v>1094</v>
      </c>
      <c r="S620" s="4"/>
    </row>
    <row r="621" spans="1:19" x14ac:dyDescent="0.2">
      <c r="A621" s="100">
        <v>66957</v>
      </c>
      <c r="B621" s="178">
        <f t="shared" si="61"/>
        <v>46245</v>
      </c>
      <c r="C621" s="4" t="s">
        <v>1114</v>
      </c>
      <c r="D621" s="4" t="s">
        <v>1249</v>
      </c>
      <c r="E621" s="148" t="s">
        <v>8835</v>
      </c>
      <c r="F621" s="4" t="s">
        <v>1092</v>
      </c>
      <c r="G621" s="41">
        <v>0</v>
      </c>
      <c r="H621" s="41">
        <v>0</v>
      </c>
      <c r="I621" s="5">
        <v>0</v>
      </c>
      <c r="J621" s="4" t="s">
        <v>1093</v>
      </c>
      <c r="K621" s="5">
        <v>95</v>
      </c>
      <c r="L621" s="5">
        <f t="shared" ref="L621:L624" si="71">IF($F621="","",IF($J621="FIXED",$K621,($G621*FAT_MULT)+($H621*SNF_MULT)+$I621))</f>
        <v>95</v>
      </c>
      <c r="M621" s="36">
        <v>10.5</v>
      </c>
      <c r="N621" s="5">
        <f t="shared" ref="N621:N624" si="72">IF($M621="","",$M621*$L621)</f>
        <v>997.5</v>
      </c>
      <c r="O621" s="5">
        <v>0</v>
      </c>
      <c r="P621" s="5">
        <f t="shared" ref="P621:P624" si="73">IF($M621="","",$N621+$O621)</f>
        <v>997.5</v>
      </c>
      <c r="Q621" s="4" t="s">
        <v>126</v>
      </c>
      <c r="R621" s="4" t="s">
        <v>1094</v>
      </c>
      <c r="S621" s="4"/>
    </row>
    <row r="622" spans="1:19" x14ac:dyDescent="0.2">
      <c r="A622" s="100">
        <v>66957</v>
      </c>
      <c r="B622" s="178">
        <f t="shared" si="61"/>
        <v>46245</v>
      </c>
      <c r="C622" s="4" t="s">
        <v>1114</v>
      </c>
      <c r="D622" s="4" t="s">
        <v>1249</v>
      </c>
      <c r="E622" s="148" t="s">
        <v>8835</v>
      </c>
      <c r="F622" s="4" t="s">
        <v>131</v>
      </c>
      <c r="G622" s="41">
        <v>0</v>
      </c>
      <c r="H622" s="41">
        <v>0</v>
      </c>
      <c r="I622" s="5">
        <v>0</v>
      </c>
      <c r="J622" s="4" t="s">
        <v>1093</v>
      </c>
      <c r="K622" s="5">
        <v>78</v>
      </c>
      <c r="L622" s="5">
        <f t="shared" si="71"/>
        <v>78</v>
      </c>
      <c r="M622" s="36">
        <v>25.5</v>
      </c>
      <c r="N622" s="5">
        <f t="shared" si="72"/>
        <v>1989</v>
      </c>
      <c r="O622" s="5">
        <v>0</v>
      </c>
      <c r="P622" s="5">
        <f t="shared" si="73"/>
        <v>1989</v>
      </c>
      <c r="Q622" s="4" t="s">
        <v>126</v>
      </c>
      <c r="R622" s="4" t="s">
        <v>1094</v>
      </c>
      <c r="S622" s="4"/>
    </row>
    <row r="623" spans="1:19" x14ac:dyDescent="0.2">
      <c r="A623" s="100">
        <v>66957</v>
      </c>
      <c r="B623" s="178">
        <f t="shared" si="61"/>
        <v>46245</v>
      </c>
      <c r="C623" s="4" t="s">
        <v>1114</v>
      </c>
      <c r="D623" s="4" t="s">
        <v>1249</v>
      </c>
      <c r="E623" s="148" t="s">
        <v>1091</v>
      </c>
      <c r="F623" s="4" t="s">
        <v>1092</v>
      </c>
      <c r="G623" s="41">
        <v>0</v>
      </c>
      <c r="H623" s="41">
        <v>0</v>
      </c>
      <c r="I623" s="5">
        <v>0</v>
      </c>
      <c r="J623" s="4" t="s">
        <v>1093</v>
      </c>
      <c r="K623" s="5">
        <v>95</v>
      </c>
      <c r="L623" s="5">
        <f t="shared" si="71"/>
        <v>95</v>
      </c>
      <c r="M623" s="36">
        <v>11</v>
      </c>
      <c r="N623" s="5">
        <f t="shared" si="72"/>
        <v>1045</v>
      </c>
      <c r="O623" s="5">
        <v>0</v>
      </c>
      <c r="P623" s="5">
        <f t="shared" si="73"/>
        <v>1045</v>
      </c>
      <c r="Q623" s="65" t="s">
        <v>126</v>
      </c>
      <c r="R623" s="4" t="s">
        <v>1094</v>
      </c>
      <c r="S623" s="4"/>
    </row>
    <row r="624" spans="1:19" x14ac:dyDescent="0.2">
      <c r="A624" s="100">
        <v>66957</v>
      </c>
      <c r="B624" s="178">
        <f t="shared" si="61"/>
        <v>46245</v>
      </c>
      <c r="C624" s="4" t="s">
        <v>1114</v>
      </c>
      <c r="D624" s="4" t="s">
        <v>1249</v>
      </c>
      <c r="E624" s="148" t="s">
        <v>1091</v>
      </c>
      <c r="F624" s="4" t="s">
        <v>131</v>
      </c>
      <c r="G624" s="41">
        <v>0</v>
      </c>
      <c r="H624" s="41">
        <v>0</v>
      </c>
      <c r="I624" s="5">
        <v>0</v>
      </c>
      <c r="J624" s="4" t="s">
        <v>1093</v>
      </c>
      <c r="K624" s="5">
        <v>78</v>
      </c>
      <c r="L624" s="5">
        <f t="shared" si="71"/>
        <v>78</v>
      </c>
      <c r="M624" s="36">
        <v>26</v>
      </c>
      <c r="N624" s="5">
        <f t="shared" si="72"/>
        <v>2028</v>
      </c>
      <c r="O624" s="5">
        <v>0</v>
      </c>
      <c r="P624" s="5">
        <f t="shared" si="73"/>
        <v>2028</v>
      </c>
      <c r="Q624" s="65" t="s">
        <v>126</v>
      </c>
      <c r="R624" s="4" t="s">
        <v>1094</v>
      </c>
      <c r="S624" s="4"/>
    </row>
    <row r="625" spans="1:19" x14ac:dyDescent="0.2">
      <c r="A625" s="100">
        <v>66958</v>
      </c>
      <c r="B625" s="178">
        <f t="shared" si="61"/>
        <v>46246</v>
      </c>
      <c r="C625" s="4" t="s">
        <v>1114</v>
      </c>
      <c r="D625" s="4" t="s">
        <v>1249</v>
      </c>
      <c r="E625" s="148" t="s">
        <v>8835</v>
      </c>
      <c r="F625" s="4" t="s">
        <v>1092</v>
      </c>
      <c r="G625" s="41">
        <v>0</v>
      </c>
      <c r="H625" s="41">
        <v>0</v>
      </c>
      <c r="I625" s="5">
        <v>0</v>
      </c>
      <c r="J625" s="4" t="s">
        <v>1093</v>
      </c>
      <c r="K625" s="5">
        <v>95</v>
      </c>
      <c r="L625" s="5">
        <f t="shared" ref="L625:L628" si="74">IF($F625="","",IF($J625="FIXED",$K625,($G625*FAT_MULT)+($H625*SNF_MULT)+$I625))</f>
        <v>95</v>
      </c>
      <c r="M625" s="36">
        <v>13</v>
      </c>
      <c r="N625" s="5">
        <f t="shared" ref="N625:N628" si="75">IF($M625="","",$M625*$L625)</f>
        <v>1235</v>
      </c>
      <c r="O625" s="5">
        <v>0</v>
      </c>
      <c r="P625" s="5">
        <f t="shared" ref="P625:P628" si="76">IF($M625="","",$N625+$O625)</f>
        <v>1235</v>
      </c>
      <c r="Q625" s="4" t="s">
        <v>126</v>
      </c>
      <c r="R625" s="4" t="s">
        <v>1094</v>
      </c>
      <c r="S625" s="4"/>
    </row>
    <row r="626" spans="1:19" x14ac:dyDescent="0.2">
      <c r="A626" s="100">
        <v>66958</v>
      </c>
      <c r="B626" s="178">
        <f t="shared" si="61"/>
        <v>46246</v>
      </c>
      <c r="C626" s="4" t="s">
        <v>1114</v>
      </c>
      <c r="D626" s="4" t="s">
        <v>1249</v>
      </c>
      <c r="E626" s="148" t="s">
        <v>8835</v>
      </c>
      <c r="F626" s="4" t="s">
        <v>131</v>
      </c>
      <c r="G626" s="41">
        <v>0</v>
      </c>
      <c r="H626" s="41">
        <v>0</v>
      </c>
      <c r="I626" s="5">
        <v>0</v>
      </c>
      <c r="J626" s="4" t="s">
        <v>1093</v>
      </c>
      <c r="K626" s="5">
        <v>78</v>
      </c>
      <c r="L626" s="5">
        <f t="shared" si="74"/>
        <v>78</v>
      </c>
      <c r="M626" s="36">
        <v>24</v>
      </c>
      <c r="N626" s="5">
        <f t="shared" si="75"/>
        <v>1872</v>
      </c>
      <c r="O626" s="5">
        <v>0</v>
      </c>
      <c r="P626" s="5">
        <f t="shared" si="76"/>
        <v>1872</v>
      </c>
      <c r="Q626" s="4" t="s">
        <v>126</v>
      </c>
      <c r="R626" s="4" t="s">
        <v>1094</v>
      </c>
      <c r="S626" s="4"/>
    </row>
    <row r="627" spans="1:19" x14ac:dyDescent="0.2">
      <c r="A627" s="100">
        <v>66958</v>
      </c>
      <c r="B627" s="178">
        <f t="shared" si="61"/>
        <v>46246</v>
      </c>
      <c r="C627" s="4" t="s">
        <v>1114</v>
      </c>
      <c r="D627" s="4" t="s">
        <v>1249</v>
      </c>
      <c r="E627" s="148" t="s">
        <v>1091</v>
      </c>
      <c r="F627" s="4" t="s">
        <v>1092</v>
      </c>
      <c r="G627" s="41">
        <v>0</v>
      </c>
      <c r="H627" s="41">
        <v>0</v>
      </c>
      <c r="I627" s="5">
        <v>0</v>
      </c>
      <c r="J627" s="4" t="s">
        <v>1093</v>
      </c>
      <c r="K627" s="5">
        <v>95</v>
      </c>
      <c r="L627" s="5">
        <f t="shared" si="74"/>
        <v>95</v>
      </c>
      <c r="M627" s="36">
        <v>12</v>
      </c>
      <c r="N627" s="5">
        <f t="shared" si="75"/>
        <v>1140</v>
      </c>
      <c r="O627" s="5">
        <v>0</v>
      </c>
      <c r="P627" s="5">
        <f t="shared" si="76"/>
        <v>1140</v>
      </c>
      <c r="Q627" s="65" t="s">
        <v>126</v>
      </c>
      <c r="R627" s="4" t="s">
        <v>1094</v>
      </c>
      <c r="S627" s="4"/>
    </row>
    <row r="628" spans="1:19" x14ac:dyDescent="0.2">
      <c r="A628" s="100">
        <v>66958</v>
      </c>
      <c r="B628" s="178">
        <f t="shared" si="61"/>
        <v>46246</v>
      </c>
      <c r="C628" s="4" t="s">
        <v>1114</v>
      </c>
      <c r="D628" s="4" t="s">
        <v>1249</v>
      </c>
      <c r="E628" s="148" t="s">
        <v>1091</v>
      </c>
      <c r="F628" s="4" t="s">
        <v>131</v>
      </c>
      <c r="G628" s="41">
        <v>0</v>
      </c>
      <c r="H628" s="41">
        <v>0</v>
      </c>
      <c r="I628" s="5">
        <v>0</v>
      </c>
      <c r="J628" s="4" t="s">
        <v>1093</v>
      </c>
      <c r="K628" s="5">
        <v>78</v>
      </c>
      <c r="L628" s="5">
        <f t="shared" si="74"/>
        <v>78</v>
      </c>
      <c r="M628" s="36">
        <v>23.5</v>
      </c>
      <c r="N628" s="5">
        <f t="shared" si="75"/>
        <v>1833</v>
      </c>
      <c r="O628" s="5">
        <v>0</v>
      </c>
      <c r="P628" s="5">
        <f t="shared" si="76"/>
        <v>1833</v>
      </c>
      <c r="Q628" s="65" t="s">
        <v>126</v>
      </c>
      <c r="R628" s="4" t="s">
        <v>1094</v>
      </c>
      <c r="S628" s="4"/>
    </row>
    <row r="629" spans="1:19" x14ac:dyDescent="0.2">
      <c r="A629" s="100">
        <v>66959</v>
      </c>
      <c r="B629" s="178">
        <f t="shared" si="61"/>
        <v>46247</v>
      </c>
      <c r="C629" s="4" t="s">
        <v>1114</v>
      </c>
      <c r="D629" s="4" t="s">
        <v>1249</v>
      </c>
      <c r="E629" s="148" t="s">
        <v>8835</v>
      </c>
      <c r="F629" s="4" t="s">
        <v>1092</v>
      </c>
      <c r="G629" s="41">
        <v>0</v>
      </c>
      <c r="H629" s="41">
        <v>0</v>
      </c>
      <c r="I629" s="5">
        <v>0</v>
      </c>
      <c r="J629" s="4" t="s">
        <v>1093</v>
      </c>
      <c r="K629" s="5">
        <v>95</v>
      </c>
      <c r="L629" s="5">
        <f t="shared" ref="L629:L632" si="77">IF($F629="","",IF($J629="FIXED",$K629,($G629*FAT_MULT)+($H629*SNF_MULT)+$I629))</f>
        <v>95</v>
      </c>
      <c r="M629" s="36">
        <v>13</v>
      </c>
      <c r="N629" s="5">
        <f t="shared" ref="N629:N632" si="78">IF($M629="","",$M629*$L629)</f>
        <v>1235</v>
      </c>
      <c r="O629" s="5">
        <v>0</v>
      </c>
      <c r="P629" s="5">
        <f t="shared" ref="P629:P632" si="79">IF($M629="","",$N629+$O629)</f>
        <v>1235</v>
      </c>
      <c r="Q629" s="4" t="s">
        <v>126</v>
      </c>
      <c r="R629" s="4" t="s">
        <v>1094</v>
      </c>
      <c r="S629" s="4"/>
    </row>
    <row r="630" spans="1:19" x14ac:dyDescent="0.2">
      <c r="A630" s="100">
        <v>66959</v>
      </c>
      <c r="B630" s="178">
        <f t="shared" si="61"/>
        <v>46247</v>
      </c>
      <c r="C630" s="4" t="s">
        <v>1114</v>
      </c>
      <c r="D630" s="4" t="s">
        <v>1249</v>
      </c>
      <c r="E630" s="148" t="s">
        <v>8835</v>
      </c>
      <c r="F630" s="4" t="s">
        <v>131</v>
      </c>
      <c r="G630" s="41">
        <v>0</v>
      </c>
      <c r="H630" s="41">
        <v>0</v>
      </c>
      <c r="I630" s="5">
        <v>0</v>
      </c>
      <c r="J630" s="4" t="s">
        <v>1093</v>
      </c>
      <c r="K630" s="5">
        <v>78</v>
      </c>
      <c r="L630" s="5">
        <f t="shared" si="77"/>
        <v>78</v>
      </c>
      <c r="M630" s="36">
        <v>24</v>
      </c>
      <c r="N630" s="5">
        <f t="shared" si="78"/>
        <v>1872</v>
      </c>
      <c r="O630" s="5">
        <v>0</v>
      </c>
      <c r="P630" s="5">
        <f t="shared" si="79"/>
        <v>1872</v>
      </c>
      <c r="Q630" s="4" t="s">
        <v>126</v>
      </c>
      <c r="R630" s="4" t="s">
        <v>1094</v>
      </c>
      <c r="S630" s="4"/>
    </row>
    <row r="631" spans="1:19" x14ac:dyDescent="0.2">
      <c r="A631" s="100">
        <v>66959</v>
      </c>
      <c r="B631" s="178">
        <f t="shared" si="61"/>
        <v>46247</v>
      </c>
      <c r="C631" s="4" t="s">
        <v>1114</v>
      </c>
      <c r="D631" s="4" t="s">
        <v>1249</v>
      </c>
      <c r="E631" s="148" t="s">
        <v>1091</v>
      </c>
      <c r="F631" s="4" t="s">
        <v>1092</v>
      </c>
      <c r="G631" s="41">
        <v>0</v>
      </c>
      <c r="H631" s="41">
        <v>0</v>
      </c>
      <c r="I631" s="5">
        <v>0</v>
      </c>
      <c r="J631" s="4" t="s">
        <v>1093</v>
      </c>
      <c r="K631" s="5">
        <v>95</v>
      </c>
      <c r="L631" s="5">
        <f t="shared" si="77"/>
        <v>95</v>
      </c>
      <c r="M631" s="36">
        <v>11</v>
      </c>
      <c r="N631" s="5">
        <f t="shared" si="78"/>
        <v>1045</v>
      </c>
      <c r="O631" s="5">
        <v>0</v>
      </c>
      <c r="P631" s="5">
        <f t="shared" si="79"/>
        <v>1045</v>
      </c>
      <c r="Q631" s="65" t="s">
        <v>126</v>
      </c>
      <c r="R631" s="4" t="s">
        <v>1094</v>
      </c>
      <c r="S631" s="4"/>
    </row>
    <row r="632" spans="1:19" x14ac:dyDescent="0.2">
      <c r="A632" s="100">
        <v>66959</v>
      </c>
      <c r="B632" s="178">
        <f t="shared" si="61"/>
        <v>46247</v>
      </c>
      <c r="C632" s="4" t="s">
        <v>1114</v>
      </c>
      <c r="D632" s="4" t="s">
        <v>1249</v>
      </c>
      <c r="E632" s="148" t="s">
        <v>1091</v>
      </c>
      <c r="F632" s="4" t="s">
        <v>131</v>
      </c>
      <c r="G632" s="41">
        <v>0</v>
      </c>
      <c r="H632" s="41">
        <v>0</v>
      </c>
      <c r="I632" s="5">
        <v>0</v>
      </c>
      <c r="J632" s="4" t="s">
        <v>1093</v>
      </c>
      <c r="K632" s="5">
        <v>78</v>
      </c>
      <c r="L632" s="5">
        <f t="shared" si="77"/>
        <v>78</v>
      </c>
      <c r="M632" s="36">
        <v>22</v>
      </c>
      <c r="N632" s="5">
        <f t="shared" si="78"/>
        <v>1716</v>
      </c>
      <c r="O632" s="5">
        <v>0</v>
      </c>
      <c r="P632" s="5">
        <f t="shared" si="79"/>
        <v>1716</v>
      </c>
      <c r="Q632" s="65" t="s">
        <v>126</v>
      </c>
      <c r="R632" s="4" t="s">
        <v>1094</v>
      </c>
      <c r="S632" s="4"/>
    </row>
    <row r="633" spans="1:19" x14ac:dyDescent="0.2">
      <c r="A633" s="100">
        <v>66960</v>
      </c>
      <c r="B633" s="178">
        <f t="shared" si="61"/>
        <v>46248</v>
      </c>
      <c r="C633" s="4" t="s">
        <v>1114</v>
      </c>
      <c r="D633" s="4" t="s">
        <v>1249</v>
      </c>
      <c r="E633" s="148" t="s">
        <v>8835</v>
      </c>
      <c r="F633" s="4" t="s">
        <v>1092</v>
      </c>
      <c r="G633" s="41">
        <v>0</v>
      </c>
      <c r="H633" s="41">
        <v>0</v>
      </c>
      <c r="I633" s="5">
        <v>0</v>
      </c>
      <c r="J633" s="4" t="s">
        <v>1093</v>
      </c>
      <c r="K633" s="5">
        <v>95</v>
      </c>
      <c r="L633" s="5">
        <f t="shared" ref="L633:L636" si="80">IF($F633="","",IF($J633="FIXED",$K633,($G633*FAT_MULT)+($H633*SNF_MULT)+$I633))</f>
        <v>95</v>
      </c>
      <c r="M633" s="36">
        <v>11</v>
      </c>
      <c r="N633" s="5">
        <f t="shared" ref="N633:N636" si="81">IF($M633="","",$M633*$L633)</f>
        <v>1045</v>
      </c>
      <c r="O633" s="5">
        <v>0</v>
      </c>
      <c r="P633" s="5">
        <f t="shared" ref="P633:P636" si="82">IF($M633="","",$N633+$O633)</f>
        <v>1045</v>
      </c>
      <c r="Q633" s="4" t="s">
        <v>126</v>
      </c>
      <c r="R633" s="4" t="s">
        <v>1094</v>
      </c>
      <c r="S633" s="4"/>
    </row>
    <row r="634" spans="1:19" x14ac:dyDescent="0.2">
      <c r="A634" s="100">
        <v>66960</v>
      </c>
      <c r="B634" s="178">
        <f t="shared" si="61"/>
        <v>46248</v>
      </c>
      <c r="C634" s="4" t="s">
        <v>1114</v>
      </c>
      <c r="D634" s="4" t="s">
        <v>1249</v>
      </c>
      <c r="E634" s="148" t="s">
        <v>8835</v>
      </c>
      <c r="F634" s="4" t="s">
        <v>131</v>
      </c>
      <c r="G634" s="41">
        <v>0</v>
      </c>
      <c r="H634" s="41">
        <v>0</v>
      </c>
      <c r="I634" s="5">
        <v>0</v>
      </c>
      <c r="J634" s="4" t="s">
        <v>1093</v>
      </c>
      <c r="K634" s="5">
        <v>78</v>
      </c>
      <c r="L634" s="5">
        <f t="shared" si="80"/>
        <v>78</v>
      </c>
      <c r="M634" s="36">
        <v>22</v>
      </c>
      <c r="N634" s="5">
        <f t="shared" si="81"/>
        <v>1716</v>
      </c>
      <c r="O634" s="5">
        <v>0</v>
      </c>
      <c r="P634" s="5">
        <f t="shared" si="82"/>
        <v>1716</v>
      </c>
      <c r="Q634" s="4" t="s">
        <v>126</v>
      </c>
      <c r="R634" s="4" t="s">
        <v>1094</v>
      </c>
      <c r="S634" s="4"/>
    </row>
    <row r="635" spans="1:19" x14ac:dyDescent="0.2">
      <c r="A635" s="100">
        <v>66960</v>
      </c>
      <c r="B635" s="178">
        <f t="shared" si="61"/>
        <v>46248</v>
      </c>
      <c r="C635" s="4" t="s">
        <v>1114</v>
      </c>
      <c r="D635" s="4" t="s">
        <v>1249</v>
      </c>
      <c r="E635" s="148" t="s">
        <v>1091</v>
      </c>
      <c r="F635" s="4" t="s">
        <v>1092</v>
      </c>
      <c r="G635" s="41">
        <v>0</v>
      </c>
      <c r="H635" s="41">
        <v>0</v>
      </c>
      <c r="I635" s="5">
        <v>0</v>
      </c>
      <c r="J635" s="4" t="s">
        <v>1093</v>
      </c>
      <c r="K635" s="5">
        <v>95</v>
      </c>
      <c r="L635" s="5">
        <f t="shared" si="80"/>
        <v>95</v>
      </c>
      <c r="M635" s="36">
        <v>12</v>
      </c>
      <c r="N635" s="5">
        <f t="shared" si="81"/>
        <v>1140</v>
      </c>
      <c r="O635" s="5">
        <v>0</v>
      </c>
      <c r="P635" s="5">
        <f t="shared" si="82"/>
        <v>1140</v>
      </c>
      <c r="Q635" s="65" t="s">
        <v>126</v>
      </c>
      <c r="R635" s="4" t="s">
        <v>1094</v>
      </c>
      <c r="S635" s="4"/>
    </row>
    <row r="636" spans="1:19" x14ac:dyDescent="0.2">
      <c r="A636" s="100">
        <v>66960</v>
      </c>
      <c r="B636" s="178">
        <f t="shared" si="61"/>
        <v>46248</v>
      </c>
      <c r="C636" s="4" t="s">
        <v>1114</v>
      </c>
      <c r="D636" s="4" t="s">
        <v>1249</v>
      </c>
      <c r="E636" s="148" t="s">
        <v>1091</v>
      </c>
      <c r="F636" s="4" t="s">
        <v>131</v>
      </c>
      <c r="G636" s="41">
        <v>0</v>
      </c>
      <c r="H636" s="41">
        <v>0</v>
      </c>
      <c r="I636" s="5">
        <v>0</v>
      </c>
      <c r="J636" s="4" t="s">
        <v>1093</v>
      </c>
      <c r="K636" s="5">
        <v>78</v>
      </c>
      <c r="L636" s="5">
        <f t="shared" si="80"/>
        <v>78</v>
      </c>
      <c r="M636" s="36">
        <v>23.5</v>
      </c>
      <c r="N636" s="5">
        <f t="shared" si="81"/>
        <v>1833</v>
      </c>
      <c r="O636" s="5">
        <v>0</v>
      </c>
      <c r="P636" s="5">
        <f t="shared" si="82"/>
        <v>1833</v>
      </c>
      <c r="Q636" s="65" t="s">
        <v>126</v>
      </c>
      <c r="R636" s="4" t="s">
        <v>1094</v>
      </c>
      <c r="S636" s="4"/>
    </row>
    <row r="637" spans="1:19" x14ac:dyDescent="0.2">
      <c r="A637" s="100">
        <v>66961</v>
      </c>
      <c r="B637" s="178">
        <f t="shared" si="61"/>
        <v>46249</v>
      </c>
      <c r="C637" s="4" t="s">
        <v>1114</v>
      </c>
      <c r="D637" s="4" t="s">
        <v>1249</v>
      </c>
      <c r="E637" s="148" t="s">
        <v>8835</v>
      </c>
      <c r="F637" s="4" t="s">
        <v>1092</v>
      </c>
      <c r="G637" s="41">
        <v>0</v>
      </c>
      <c r="H637" s="41">
        <v>0</v>
      </c>
      <c r="I637" s="5">
        <v>0</v>
      </c>
      <c r="J637" s="4" t="s">
        <v>1093</v>
      </c>
      <c r="K637" s="5">
        <v>95</v>
      </c>
      <c r="L637" s="5">
        <f t="shared" ref="L637:L640" si="83">IF($F637="","",IF($J637="FIXED",$K637,($G637*FAT_MULT)+($H637*SNF_MULT)+$I637))</f>
        <v>95</v>
      </c>
      <c r="M637" s="36">
        <v>16.5</v>
      </c>
      <c r="N637" s="5">
        <f t="shared" ref="N637:N640" si="84">IF($M637="","",$M637*$L637)</f>
        <v>1567.5</v>
      </c>
      <c r="O637" s="5">
        <v>0</v>
      </c>
      <c r="P637" s="5">
        <f t="shared" ref="P637:P640" si="85">IF($M637="","",$N637+$O637)</f>
        <v>1567.5</v>
      </c>
      <c r="Q637" s="4" t="s">
        <v>126</v>
      </c>
      <c r="R637" s="4" t="s">
        <v>1094</v>
      </c>
      <c r="S637" s="4"/>
    </row>
    <row r="638" spans="1:19" x14ac:dyDescent="0.2">
      <c r="A638" s="100">
        <v>66961</v>
      </c>
      <c r="B638" s="178">
        <f t="shared" si="61"/>
        <v>46249</v>
      </c>
      <c r="C638" s="4" t="s">
        <v>1114</v>
      </c>
      <c r="D638" s="4" t="s">
        <v>1249</v>
      </c>
      <c r="E638" s="148" t="s">
        <v>8835</v>
      </c>
      <c r="F638" s="4" t="s">
        <v>131</v>
      </c>
      <c r="G638" s="41">
        <v>0</v>
      </c>
      <c r="H638" s="41">
        <v>0</v>
      </c>
      <c r="I638" s="5">
        <v>0</v>
      </c>
      <c r="J638" s="4" t="s">
        <v>1093</v>
      </c>
      <c r="K638" s="5">
        <v>78</v>
      </c>
      <c r="L638" s="5">
        <f t="shared" si="83"/>
        <v>78</v>
      </c>
      <c r="M638" s="36">
        <v>25.5</v>
      </c>
      <c r="N638" s="5">
        <f t="shared" si="84"/>
        <v>1989</v>
      </c>
      <c r="O638" s="5">
        <v>0</v>
      </c>
      <c r="P638" s="5">
        <f t="shared" si="85"/>
        <v>1989</v>
      </c>
      <c r="Q638" s="4" t="s">
        <v>126</v>
      </c>
      <c r="R638" s="4" t="s">
        <v>1094</v>
      </c>
      <c r="S638" s="4"/>
    </row>
    <row r="639" spans="1:19" x14ac:dyDescent="0.2">
      <c r="A639" s="100">
        <v>66961</v>
      </c>
      <c r="B639" s="178">
        <f t="shared" si="61"/>
        <v>46249</v>
      </c>
      <c r="C639" s="4" t="s">
        <v>1114</v>
      </c>
      <c r="D639" s="4" t="s">
        <v>1249</v>
      </c>
      <c r="E639" s="148" t="s">
        <v>1091</v>
      </c>
      <c r="F639" s="4" t="s">
        <v>1092</v>
      </c>
      <c r="G639" s="41">
        <v>0</v>
      </c>
      <c r="H639" s="41">
        <v>0</v>
      </c>
      <c r="I639" s="5">
        <v>0</v>
      </c>
      <c r="J639" s="4" t="s">
        <v>1093</v>
      </c>
      <c r="K639" s="5">
        <v>95</v>
      </c>
      <c r="L639" s="5">
        <f t="shared" si="83"/>
        <v>95</v>
      </c>
      <c r="M639" s="36">
        <v>13</v>
      </c>
      <c r="N639" s="5">
        <f t="shared" si="84"/>
        <v>1235</v>
      </c>
      <c r="O639" s="5">
        <v>0</v>
      </c>
      <c r="P639" s="5">
        <f t="shared" si="85"/>
        <v>1235</v>
      </c>
      <c r="Q639" s="65" t="s">
        <v>126</v>
      </c>
      <c r="R639" s="4" t="s">
        <v>1094</v>
      </c>
      <c r="S639" s="4"/>
    </row>
    <row r="640" spans="1:19" x14ac:dyDescent="0.2">
      <c r="A640" s="100">
        <v>66961</v>
      </c>
      <c r="B640" s="178">
        <f t="shared" si="61"/>
        <v>46249</v>
      </c>
      <c r="C640" s="4" t="s">
        <v>1114</v>
      </c>
      <c r="D640" s="4" t="s">
        <v>1249</v>
      </c>
      <c r="E640" s="148" t="s">
        <v>1091</v>
      </c>
      <c r="F640" s="4" t="s">
        <v>131</v>
      </c>
      <c r="G640" s="41">
        <v>0</v>
      </c>
      <c r="H640" s="41">
        <v>0</v>
      </c>
      <c r="I640" s="5">
        <v>0</v>
      </c>
      <c r="J640" s="4" t="s">
        <v>1093</v>
      </c>
      <c r="K640" s="5">
        <v>78</v>
      </c>
      <c r="L640" s="5">
        <f t="shared" si="83"/>
        <v>78</v>
      </c>
      <c r="M640" s="36">
        <v>24.5</v>
      </c>
      <c r="N640" s="5">
        <f t="shared" si="84"/>
        <v>1911</v>
      </c>
      <c r="O640" s="5">
        <v>0</v>
      </c>
      <c r="P640" s="5">
        <f t="shared" si="85"/>
        <v>1911</v>
      </c>
      <c r="Q640" s="65" t="s">
        <v>126</v>
      </c>
      <c r="R640" s="4" t="s">
        <v>1094</v>
      </c>
      <c r="S640" s="4"/>
    </row>
    <row r="641" spans="1:19" x14ac:dyDescent="0.2">
      <c r="A641" s="100" t="s">
        <v>59</v>
      </c>
      <c r="B641" s="178">
        <f t="shared" si="61"/>
        <v>46250</v>
      </c>
      <c r="C641" s="4" t="s">
        <v>1114</v>
      </c>
      <c r="D641" s="4" t="s">
        <v>1249</v>
      </c>
      <c r="E641" s="148" t="s">
        <v>8835</v>
      </c>
      <c r="F641" s="4" t="s">
        <v>1092</v>
      </c>
      <c r="G641" s="41">
        <v>0</v>
      </c>
      <c r="H641" s="41">
        <v>0</v>
      </c>
      <c r="I641" s="5">
        <v>0</v>
      </c>
      <c r="J641" s="4" t="s">
        <v>1093</v>
      </c>
      <c r="K641" s="5">
        <v>95</v>
      </c>
      <c r="L641" s="5">
        <f t="shared" ref="L641:L705" si="86">IF($F641="","",IF($J641="FIXED",$K641,($G641*FAT_MULT)+($H641*SNF_MULT)+$I641))</f>
        <v>95</v>
      </c>
      <c r="M641" s="36">
        <v>14.5</v>
      </c>
      <c r="N641" s="5">
        <f t="shared" ref="N641:N705" si="87">IF($M641="","",$M641*$L641)</f>
        <v>1377.5</v>
      </c>
      <c r="O641" s="5">
        <v>0</v>
      </c>
      <c r="P641" s="5">
        <f t="shared" ref="P641:P705" si="88">IF($M641="","",$N641+$O641)</f>
        <v>1377.5</v>
      </c>
      <c r="Q641" s="4" t="s">
        <v>126</v>
      </c>
      <c r="R641" s="4" t="s">
        <v>1094</v>
      </c>
      <c r="S641" s="4"/>
    </row>
    <row r="642" spans="1:19" x14ac:dyDescent="0.2">
      <c r="A642" s="100" t="s">
        <v>59</v>
      </c>
      <c r="B642" s="178">
        <f t="shared" si="61"/>
        <v>46250</v>
      </c>
      <c r="C642" s="4" t="s">
        <v>1114</v>
      </c>
      <c r="D642" s="4" t="s">
        <v>1249</v>
      </c>
      <c r="E642" s="148" t="s">
        <v>8835</v>
      </c>
      <c r="F642" s="4" t="s">
        <v>131</v>
      </c>
      <c r="G642" s="41">
        <v>0</v>
      </c>
      <c r="H642" s="41">
        <v>0</v>
      </c>
      <c r="I642" s="5">
        <v>0</v>
      </c>
      <c r="J642" s="4" t="s">
        <v>1093</v>
      </c>
      <c r="K642" s="5">
        <v>78</v>
      </c>
      <c r="L642" s="5">
        <f t="shared" si="86"/>
        <v>78</v>
      </c>
      <c r="M642" s="36">
        <v>24.5</v>
      </c>
      <c r="N642" s="5">
        <f t="shared" si="87"/>
        <v>1911</v>
      </c>
      <c r="O642" s="5">
        <v>0</v>
      </c>
      <c r="P642" s="5">
        <f t="shared" si="88"/>
        <v>1911</v>
      </c>
      <c r="Q642" s="4" t="s">
        <v>126</v>
      </c>
      <c r="R642" s="4" t="s">
        <v>1094</v>
      </c>
      <c r="S642" s="4"/>
    </row>
    <row r="643" spans="1:19" x14ac:dyDescent="0.2">
      <c r="A643" s="100" t="s">
        <v>59</v>
      </c>
      <c r="B643" s="178">
        <f t="shared" si="61"/>
        <v>46250</v>
      </c>
      <c r="C643" s="4" t="s">
        <v>1114</v>
      </c>
      <c r="D643" s="4" t="s">
        <v>1249</v>
      </c>
      <c r="E643" s="148" t="s">
        <v>1091</v>
      </c>
      <c r="F643" s="4" t="s">
        <v>1092</v>
      </c>
      <c r="G643" s="41">
        <v>0</v>
      </c>
      <c r="H643" s="41">
        <v>0</v>
      </c>
      <c r="I643" s="5">
        <v>0</v>
      </c>
      <c r="J643" s="4" t="s">
        <v>1093</v>
      </c>
      <c r="K643" s="5">
        <v>95</v>
      </c>
      <c r="L643" s="5">
        <f t="shared" si="86"/>
        <v>95</v>
      </c>
      <c r="M643" s="36">
        <v>16</v>
      </c>
      <c r="N643" s="5">
        <f t="shared" si="87"/>
        <v>1520</v>
      </c>
      <c r="O643" s="5">
        <v>0</v>
      </c>
      <c r="P643" s="5">
        <f t="shared" si="88"/>
        <v>1520</v>
      </c>
      <c r="Q643" s="65" t="s">
        <v>126</v>
      </c>
      <c r="R643" s="4" t="s">
        <v>1094</v>
      </c>
      <c r="S643" s="4"/>
    </row>
    <row r="644" spans="1:19" x14ac:dyDescent="0.2">
      <c r="A644" s="100" t="s">
        <v>59</v>
      </c>
      <c r="B644" s="178">
        <f t="shared" si="61"/>
        <v>46250</v>
      </c>
      <c r="C644" s="4" t="s">
        <v>1114</v>
      </c>
      <c r="D644" s="4" t="s">
        <v>1249</v>
      </c>
      <c r="E644" s="148" t="s">
        <v>1091</v>
      </c>
      <c r="F644" s="4" t="s">
        <v>131</v>
      </c>
      <c r="G644" s="41">
        <v>0</v>
      </c>
      <c r="H644" s="41">
        <v>0</v>
      </c>
      <c r="I644" s="5">
        <v>0</v>
      </c>
      <c r="J644" s="4" t="s">
        <v>1093</v>
      </c>
      <c r="K644" s="5">
        <v>78</v>
      </c>
      <c r="L644" s="5">
        <f t="shared" si="86"/>
        <v>78</v>
      </c>
      <c r="M644" s="36">
        <v>25</v>
      </c>
      <c r="N644" s="5">
        <f t="shared" si="87"/>
        <v>1950</v>
      </c>
      <c r="O644" s="5">
        <v>0</v>
      </c>
      <c r="P644" s="5">
        <f t="shared" si="88"/>
        <v>1950</v>
      </c>
      <c r="Q644" s="65" t="s">
        <v>126</v>
      </c>
      <c r="R644" s="4" t="s">
        <v>1094</v>
      </c>
      <c r="S644" s="4"/>
    </row>
    <row r="645" spans="1:19" x14ac:dyDescent="0.2">
      <c r="A645" s="100">
        <v>66962</v>
      </c>
      <c r="B645" s="178">
        <f t="shared" si="61"/>
        <v>46251</v>
      </c>
      <c r="C645" s="4" t="s">
        <v>1114</v>
      </c>
      <c r="D645" s="4" t="s">
        <v>1249</v>
      </c>
      <c r="E645" s="148" t="s">
        <v>8835</v>
      </c>
      <c r="F645" s="4" t="s">
        <v>1092</v>
      </c>
      <c r="G645" s="41">
        <v>0</v>
      </c>
      <c r="H645" s="41">
        <v>0</v>
      </c>
      <c r="I645" s="5">
        <v>0</v>
      </c>
      <c r="J645" s="4" t="s">
        <v>1093</v>
      </c>
      <c r="K645" s="5">
        <v>95</v>
      </c>
      <c r="L645" s="5">
        <f t="shared" si="86"/>
        <v>95</v>
      </c>
      <c r="M645" s="36">
        <v>15</v>
      </c>
      <c r="N645" s="5">
        <f t="shared" si="87"/>
        <v>1425</v>
      </c>
      <c r="O645" s="5">
        <v>0</v>
      </c>
      <c r="P645" s="5">
        <f t="shared" si="88"/>
        <v>1425</v>
      </c>
      <c r="Q645" s="4" t="s">
        <v>126</v>
      </c>
      <c r="R645" s="4" t="s">
        <v>1094</v>
      </c>
      <c r="S645" s="4"/>
    </row>
    <row r="646" spans="1:19" x14ac:dyDescent="0.2">
      <c r="A646" s="100">
        <v>66962</v>
      </c>
      <c r="B646" s="178">
        <f t="shared" si="61"/>
        <v>46251</v>
      </c>
      <c r="C646" s="4" t="s">
        <v>1114</v>
      </c>
      <c r="D646" s="4" t="s">
        <v>1249</v>
      </c>
      <c r="E646" s="148" t="s">
        <v>8835</v>
      </c>
      <c r="F646" s="4" t="s">
        <v>131</v>
      </c>
      <c r="G646" s="41">
        <v>0</v>
      </c>
      <c r="H646" s="41">
        <v>0</v>
      </c>
      <c r="I646" s="5">
        <v>0</v>
      </c>
      <c r="J646" s="4" t="s">
        <v>1093</v>
      </c>
      <c r="K646" s="5">
        <v>78</v>
      </c>
      <c r="L646" s="5">
        <f t="shared" si="86"/>
        <v>78</v>
      </c>
      <c r="M646" s="36">
        <v>20</v>
      </c>
      <c r="N646" s="5">
        <f t="shared" si="87"/>
        <v>1560</v>
      </c>
      <c r="O646" s="5">
        <v>0</v>
      </c>
      <c r="P646" s="5">
        <f t="shared" si="88"/>
        <v>1560</v>
      </c>
      <c r="Q646" s="4" t="s">
        <v>126</v>
      </c>
      <c r="R646" s="4" t="s">
        <v>1094</v>
      </c>
      <c r="S646" s="4"/>
    </row>
    <row r="647" spans="1:19" x14ac:dyDescent="0.2">
      <c r="A647" s="100">
        <v>66962</v>
      </c>
      <c r="B647" s="178">
        <f t="shared" si="61"/>
        <v>46251</v>
      </c>
      <c r="C647" s="4" t="s">
        <v>1114</v>
      </c>
      <c r="D647" s="4" t="s">
        <v>1249</v>
      </c>
      <c r="E647" s="148" t="s">
        <v>1091</v>
      </c>
      <c r="F647" s="4" t="s">
        <v>1092</v>
      </c>
      <c r="G647" s="41">
        <v>0</v>
      </c>
      <c r="H647" s="41">
        <v>0</v>
      </c>
      <c r="I647" s="5">
        <v>0</v>
      </c>
      <c r="J647" s="4" t="s">
        <v>1093</v>
      </c>
      <c r="K647" s="5">
        <v>95</v>
      </c>
      <c r="L647" s="5">
        <f t="shared" si="86"/>
        <v>95</v>
      </c>
      <c r="M647" s="36">
        <v>11.5</v>
      </c>
      <c r="N647" s="5">
        <f t="shared" si="87"/>
        <v>1092.5</v>
      </c>
      <c r="O647" s="5">
        <v>0</v>
      </c>
      <c r="P647" s="5">
        <f t="shared" si="88"/>
        <v>1092.5</v>
      </c>
      <c r="Q647" s="4" t="s">
        <v>126</v>
      </c>
      <c r="R647" s="4" t="s">
        <v>1094</v>
      </c>
      <c r="S647" s="4"/>
    </row>
    <row r="648" spans="1:19" x14ac:dyDescent="0.2">
      <c r="A648" s="100">
        <v>66962</v>
      </c>
      <c r="B648" s="178">
        <f t="shared" si="61"/>
        <v>46251</v>
      </c>
      <c r="C648" s="4" t="s">
        <v>1114</v>
      </c>
      <c r="D648" s="4" t="s">
        <v>1249</v>
      </c>
      <c r="E648" s="148" t="s">
        <v>1091</v>
      </c>
      <c r="F648" s="4" t="s">
        <v>131</v>
      </c>
      <c r="G648" s="41">
        <v>0</v>
      </c>
      <c r="H648" s="41">
        <v>0</v>
      </c>
      <c r="I648" s="5">
        <v>0</v>
      </c>
      <c r="J648" s="4" t="s">
        <v>1093</v>
      </c>
      <c r="K648" s="5">
        <v>78</v>
      </c>
      <c r="L648" s="5">
        <f t="shared" si="86"/>
        <v>78</v>
      </c>
      <c r="M648" s="36">
        <v>21.5</v>
      </c>
      <c r="N648" s="5">
        <f t="shared" si="87"/>
        <v>1677</v>
      </c>
      <c r="O648" s="5">
        <v>0</v>
      </c>
      <c r="P648" s="5">
        <f t="shared" si="88"/>
        <v>1677</v>
      </c>
      <c r="Q648" s="4" t="s">
        <v>126</v>
      </c>
      <c r="R648" s="4" t="s">
        <v>1094</v>
      </c>
      <c r="S648" s="4"/>
    </row>
    <row r="649" spans="1:19" x14ac:dyDescent="0.2">
      <c r="A649" s="100">
        <v>66963</v>
      </c>
      <c r="B649" s="178">
        <f t="shared" si="61"/>
        <v>46252</v>
      </c>
      <c r="C649" s="4" t="s">
        <v>1114</v>
      </c>
      <c r="D649" s="4" t="s">
        <v>1249</v>
      </c>
      <c r="E649" s="148" t="s">
        <v>8835</v>
      </c>
      <c r="F649" s="4" t="s">
        <v>1092</v>
      </c>
      <c r="G649" s="41">
        <v>0</v>
      </c>
      <c r="H649" s="41">
        <v>0</v>
      </c>
      <c r="I649" s="5">
        <v>0</v>
      </c>
      <c r="J649" s="4" t="s">
        <v>1093</v>
      </c>
      <c r="K649" s="5">
        <v>95</v>
      </c>
      <c r="L649" s="5">
        <f t="shared" si="86"/>
        <v>95</v>
      </c>
      <c r="M649" s="36">
        <v>16</v>
      </c>
      <c r="N649" s="5">
        <f t="shared" si="87"/>
        <v>1520</v>
      </c>
      <c r="O649" s="5">
        <v>0</v>
      </c>
      <c r="P649" s="5">
        <f t="shared" si="88"/>
        <v>1520</v>
      </c>
      <c r="Q649" s="4" t="s">
        <v>126</v>
      </c>
      <c r="R649" s="4" t="s">
        <v>1094</v>
      </c>
      <c r="S649" s="4"/>
    </row>
    <row r="650" spans="1:19" x14ac:dyDescent="0.2">
      <c r="A650" s="100">
        <v>66963</v>
      </c>
      <c r="B650" s="178">
        <f t="shared" si="61"/>
        <v>46252</v>
      </c>
      <c r="C650" s="4" t="s">
        <v>1114</v>
      </c>
      <c r="D650" s="4" t="s">
        <v>1249</v>
      </c>
      <c r="E650" s="148" t="s">
        <v>8835</v>
      </c>
      <c r="F650" s="4" t="s">
        <v>131</v>
      </c>
      <c r="G650" s="41">
        <v>0</v>
      </c>
      <c r="H650" s="41">
        <v>0</v>
      </c>
      <c r="I650" s="5">
        <v>0</v>
      </c>
      <c r="J650" s="4" t="s">
        <v>1093</v>
      </c>
      <c r="K650" s="5">
        <v>78</v>
      </c>
      <c r="L650" s="5">
        <f t="shared" si="86"/>
        <v>78</v>
      </c>
      <c r="M650" s="36">
        <v>23</v>
      </c>
      <c r="N650" s="5">
        <f t="shared" si="87"/>
        <v>1794</v>
      </c>
      <c r="O650" s="5">
        <v>0</v>
      </c>
      <c r="P650" s="5">
        <f t="shared" si="88"/>
        <v>1794</v>
      </c>
      <c r="Q650" s="4" t="s">
        <v>126</v>
      </c>
      <c r="R650" s="4" t="s">
        <v>1094</v>
      </c>
      <c r="S650" s="4"/>
    </row>
    <row r="651" spans="1:19" x14ac:dyDescent="0.2">
      <c r="A651" s="100">
        <v>66963</v>
      </c>
      <c r="B651" s="178">
        <f t="shared" si="61"/>
        <v>46252</v>
      </c>
      <c r="C651" s="4" t="s">
        <v>1114</v>
      </c>
      <c r="D651" s="4" t="s">
        <v>1249</v>
      </c>
      <c r="E651" s="148" t="s">
        <v>1091</v>
      </c>
      <c r="F651" s="4" t="s">
        <v>1092</v>
      </c>
      <c r="G651" s="41">
        <v>0</v>
      </c>
      <c r="H651" s="41">
        <v>0</v>
      </c>
      <c r="I651" s="5">
        <v>0</v>
      </c>
      <c r="J651" s="4" t="s">
        <v>1093</v>
      </c>
      <c r="K651" s="5">
        <v>95</v>
      </c>
      <c r="L651" s="5">
        <f t="shared" si="86"/>
        <v>95</v>
      </c>
      <c r="M651" s="36">
        <v>16.5</v>
      </c>
      <c r="N651" s="5">
        <f t="shared" si="87"/>
        <v>1567.5</v>
      </c>
      <c r="O651" s="5">
        <v>0</v>
      </c>
      <c r="P651" s="5">
        <f t="shared" si="88"/>
        <v>1567.5</v>
      </c>
      <c r="Q651" s="4" t="s">
        <v>126</v>
      </c>
      <c r="R651" s="4" t="s">
        <v>1094</v>
      </c>
      <c r="S651" s="4"/>
    </row>
    <row r="652" spans="1:19" x14ac:dyDescent="0.2">
      <c r="A652" s="100">
        <v>66963</v>
      </c>
      <c r="B652" s="178">
        <f t="shared" si="61"/>
        <v>46252</v>
      </c>
      <c r="C652" s="4" t="s">
        <v>1114</v>
      </c>
      <c r="D652" s="4" t="s">
        <v>1249</v>
      </c>
      <c r="E652" s="148" t="s">
        <v>1091</v>
      </c>
      <c r="F652" s="4" t="s">
        <v>131</v>
      </c>
      <c r="G652" s="41">
        <v>0</v>
      </c>
      <c r="H652" s="41">
        <v>0</v>
      </c>
      <c r="I652" s="5">
        <v>0</v>
      </c>
      <c r="J652" s="4" t="s">
        <v>1093</v>
      </c>
      <c r="K652" s="5">
        <v>78</v>
      </c>
      <c r="L652" s="5">
        <f t="shared" si="86"/>
        <v>78</v>
      </c>
      <c r="M652" s="36">
        <v>20</v>
      </c>
      <c r="N652" s="5">
        <f t="shared" si="87"/>
        <v>1560</v>
      </c>
      <c r="O652" s="5">
        <v>0</v>
      </c>
      <c r="P652" s="5">
        <f t="shared" si="88"/>
        <v>1560</v>
      </c>
      <c r="Q652" s="4" t="s">
        <v>126</v>
      </c>
      <c r="R652" s="4" t="s">
        <v>1094</v>
      </c>
      <c r="S652" s="4"/>
    </row>
    <row r="653" spans="1:19" x14ac:dyDescent="0.2">
      <c r="A653" s="100">
        <v>66964</v>
      </c>
      <c r="B653" s="178">
        <f t="shared" si="61"/>
        <v>46253</v>
      </c>
      <c r="C653" s="4" t="s">
        <v>1114</v>
      </c>
      <c r="D653" s="4" t="s">
        <v>1249</v>
      </c>
      <c r="E653" s="148" t="s">
        <v>8835</v>
      </c>
      <c r="F653" s="4" t="s">
        <v>1092</v>
      </c>
      <c r="G653" s="41">
        <v>0</v>
      </c>
      <c r="H653" s="41">
        <v>0</v>
      </c>
      <c r="I653" s="5">
        <v>0</v>
      </c>
      <c r="J653" s="4" t="s">
        <v>1093</v>
      </c>
      <c r="K653" s="5">
        <v>95</v>
      </c>
      <c r="L653" s="5">
        <f t="shared" si="86"/>
        <v>95</v>
      </c>
      <c r="M653" s="36">
        <v>15</v>
      </c>
      <c r="N653" s="5">
        <f t="shared" si="87"/>
        <v>1425</v>
      </c>
      <c r="O653" s="5">
        <v>0</v>
      </c>
      <c r="P653" s="5">
        <f t="shared" si="88"/>
        <v>1425</v>
      </c>
      <c r="Q653" s="4" t="s">
        <v>126</v>
      </c>
      <c r="R653" s="4" t="s">
        <v>1094</v>
      </c>
      <c r="S653" s="4"/>
    </row>
    <row r="654" spans="1:19" x14ac:dyDescent="0.2">
      <c r="A654" s="100">
        <v>66964</v>
      </c>
      <c r="B654" s="178">
        <f t="shared" si="61"/>
        <v>46253</v>
      </c>
      <c r="C654" s="4" t="s">
        <v>1114</v>
      </c>
      <c r="D654" s="4" t="s">
        <v>1249</v>
      </c>
      <c r="E654" s="148" t="s">
        <v>8835</v>
      </c>
      <c r="F654" s="4" t="s">
        <v>131</v>
      </c>
      <c r="G654" s="41">
        <v>0</v>
      </c>
      <c r="H654" s="41">
        <v>0</v>
      </c>
      <c r="I654" s="5">
        <v>0</v>
      </c>
      <c r="J654" s="4" t="s">
        <v>1093</v>
      </c>
      <c r="K654" s="5">
        <v>78</v>
      </c>
      <c r="L654" s="5">
        <f t="shared" si="86"/>
        <v>78</v>
      </c>
      <c r="M654" s="36">
        <v>22</v>
      </c>
      <c r="N654" s="5">
        <f t="shared" si="87"/>
        <v>1716</v>
      </c>
      <c r="O654" s="5">
        <v>0</v>
      </c>
      <c r="P654" s="5">
        <f t="shared" si="88"/>
        <v>1716</v>
      </c>
      <c r="Q654" s="4" t="s">
        <v>126</v>
      </c>
      <c r="R654" s="4" t="s">
        <v>1094</v>
      </c>
      <c r="S654" s="4"/>
    </row>
    <row r="655" spans="1:19" x14ac:dyDescent="0.2">
      <c r="A655" s="100">
        <v>66964</v>
      </c>
      <c r="B655" s="178">
        <f t="shared" si="61"/>
        <v>46253</v>
      </c>
      <c r="C655" s="4" t="s">
        <v>1114</v>
      </c>
      <c r="D655" s="4" t="s">
        <v>1249</v>
      </c>
      <c r="E655" s="148" t="s">
        <v>1091</v>
      </c>
      <c r="F655" s="4" t="s">
        <v>1092</v>
      </c>
      <c r="G655" s="41">
        <v>0</v>
      </c>
      <c r="H655" s="41">
        <v>0</v>
      </c>
      <c r="I655" s="5">
        <v>0</v>
      </c>
      <c r="J655" s="4" t="s">
        <v>1093</v>
      </c>
      <c r="K655" s="5">
        <v>95</v>
      </c>
      <c r="L655" s="5">
        <f t="shared" si="86"/>
        <v>95</v>
      </c>
      <c r="M655" s="36">
        <v>18</v>
      </c>
      <c r="N655" s="5">
        <f t="shared" si="87"/>
        <v>1710</v>
      </c>
      <c r="O655" s="5">
        <v>0</v>
      </c>
      <c r="P655" s="5">
        <f t="shared" si="88"/>
        <v>1710</v>
      </c>
      <c r="Q655" s="4" t="s">
        <v>126</v>
      </c>
      <c r="R655" s="4" t="s">
        <v>1094</v>
      </c>
      <c r="S655" s="4"/>
    </row>
    <row r="656" spans="1:19" ht="14.25" customHeight="1" x14ac:dyDescent="0.2">
      <c r="A656" s="100">
        <v>66964</v>
      </c>
      <c r="B656" s="178">
        <f t="shared" si="61"/>
        <v>46253</v>
      </c>
      <c r="C656" s="4" t="s">
        <v>1114</v>
      </c>
      <c r="D656" s="4" t="s">
        <v>1249</v>
      </c>
      <c r="E656" s="148" t="s">
        <v>1091</v>
      </c>
      <c r="F656" s="4" t="s">
        <v>131</v>
      </c>
      <c r="G656" s="41">
        <v>0</v>
      </c>
      <c r="H656" s="41">
        <v>0</v>
      </c>
      <c r="I656" s="5">
        <v>0</v>
      </c>
      <c r="J656" s="4" t="s">
        <v>1093</v>
      </c>
      <c r="K656" s="5">
        <v>78</v>
      </c>
      <c r="L656" s="5">
        <f t="shared" si="86"/>
        <v>78</v>
      </c>
      <c r="M656" s="36">
        <v>20.5</v>
      </c>
      <c r="N656" s="5">
        <f t="shared" si="87"/>
        <v>1599</v>
      </c>
      <c r="O656" s="5">
        <v>0</v>
      </c>
      <c r="P656" s="5">
        <f t="shared" si="88"/>
        <v>1599</v>
      </c>
      <c r="Q656" s="4" t="s">
        <v>126</v>
      </c>
      <c r="R656" s="4" t="s">
        <v>1094</v>
      </c>
      <c r="S656" s="4"/>
    </row>
    <row r="657" spans="1:19" x14ac:dyDescent="0.2">
      <c r="A657" s="100">
        <v>66965</v>
      </c>
      <c r="B657" s="178">
        <f t="shared" si="61"/>
        <v>46254</v>
      </c>
      <c r="C657" s="4" t="s">
        <v>1114</v>
      </c>
      <c r="D657" s="4" t="s">
        <v>1249</v>
      </c>
      <c r="E657" s="148" t="s">
        <v>8835</v>
      </c>
      <c r="F657" s="4" t="s">
        <v>1092</v>
      </c>
      <c r="G657" s="41">
        <v>0</v>
      </c>
      <c r="H657" s="41">
        <v>0</v>
      </c>
      <c r="I657" s="5">
        <v>0</v>
      </c>
      <c r="J657" s="4" t="s">
        <v>1093</v>
      </c>
      <c r="K657" s="5">
        <v>95</v>
      </c>
      <c r="L657" s="5">
        <f t="shared" si="86"/>
        <v>95</v>
      </c>
      <c r="M657" s="36">
        <v>19</v>
      </c>
      <c r="N657" s="5">
        <f t="shared" si="87"/>
        <v>1805</v>
      </c>
      <c r="O657" s="5">
        <v>0</v>
      </c>
      <c r="P657" s="5">
        <f t="shared" si="88"/>
        <v>1805</v>
      </c>
      <c r="Q657" s="4" t="s">
        <v>126</v>
      </c>
      <c r="R657" s="4" t="s">
        <v>1094</v>
      </c>
      <c r="S657" s="4"/>
    </row>
    <row r="658" spans="1:19" x14ac:dyDescent="0.2">
      <c r="A658" s="100">
        <v>66965</v>
      </c>
      <c r="B658" s="178">
        <f t="shared" si="61"/>
        <v>46254</v>
      </c>
      <c r="C658" s="4" t="s">
        <v>1114</v>
      </c>
      <c r="D658" s="4" t="s">
        <v>1249</v>
      </c>
      <c r="E658" s="148" t="s">
        <v>8835</v>
      </c>
      <c r="F658" s="4" t="s">
        <v>131</v>
      </c>
      <c r="G658" s="41">
        <v>0</v>
      </c>
      <c r="H658" s="41">
        <v>0</v>
      </c>
      <c r="I658" s="5">
        <v>0</v>
      </c>
      <c r="J658" s="4" t="s">
        <v>1093</v>
      </c>
      <c r="K658" s="5">
        <v>78</v>
      </c>
      <c r="L658" s="5">
        <f t="shared" si="86"/>
        <v>78</v>
      </c>
      <c r="M658" s="36">
        <v>24</v>
      </c>
      <c r="N658" s="5">
        <f t="shared" si="87"/>
        <v>1872</v>
      </c>
      <c r="O658" s="5">
        <v>0</v>
      </c>
      <c r="P658" s="5">
        <f t="shared" si="88"/>
        <v>1872</v>
      </c>
      <c r="Q658" s="4" t="s">
        <v>126</v>
      </c>
      <c r="R658" s="4" t="s">
        <v>1094</v>
      </c>
      <c r="S658" s="4"/>
    </row>
    <row r="659" spans="1:19" x14ac:dyDescent="0.2">
      <c r="A659" s="100">
        <v>66965</v>
      </c>
      <c r="B659" s="178">
        <f t="shared" si="61"/>
        <v>46254</v>
      </c>
      <c r="C659" s="4" t="s">
        <v>1114</v>
      </c>
      <c r="D659" s="4" t="s">
        <v>1249</v>
      </c>
      <c r="E659" s="148" t="s">
        <v>1091</v>
      </c>
      <c r="F659" s="4" t="s">
        <v>1092</v>
      </c>
      <c r="G659" s="41">
        <v>0</v>
      </c>
      <c r="H659" s="41">
        <v>0</v>
      </c>
      <c r="I659" s="5">
        <v>0</v>
      </c>
      <c r="J659" s="4" t="s">
        <v>1093</v>
      </c>
      <c r="K659" s="5">
        <v>95</v>
      </c>
      <c r="L659" s="5">
        <f t="shared" si="86"/>
        <v>95</v>
      </c>
      <c r="M659" s="36">
        <v>18</v>
      </c>
      <c r="N659" s="5">
        <f t="shared" si="87"/>
        <v>1710</v>
      </c>
      <c r="O659" s="5">
        <v>0</v>
      </c>
      <c r="P659" s="5">
        <f t="shared" si="88"/>
        <v>1710</v>
      </c>
      <c r="Q659" s="4" t="s">
        <v>126</v>
      </c>
      <c r="R659" s="4" t="s">
        <v>1094</v>
      </c>
      <c r="S659" s="4"/>
    </row>
    <row r="660" spans="1:19" x14ac:dyDescent="0.2">
      <c r="A660" s="100">
        <v>66965</v>
      </c>
      <c r="B660" s="178">
        <f t="shared" si="61"/>
        <v>46254</v>
      </c>
      <c r="C660" s="4" t="s">
        <v>1114</v>
      </c>
      <c r="D660" s="4" t="s">
        <v>1249</v>
      </c>
      <c r="E660" s="148" t="s">
        <v>1091</v>
      </c>
      <c r="F660" s="4" t="s">
        <v>131</v>
      </c>
      <c r="G660" s="41">
        <v>0</v>
      </c>
      <c r="H660" s="41">
        <v>0</v>
      </c>
      <c r="I660" s="5">
        <v>0</v>
      </c>
      <c r="J660" s="4" t="s">
        <v>1093</v>
      </c>
      <c r="K660" s="5">
        <v>78</v>
      </c>
      <c r="L660" s="5">
        <f t="shared" si="86"/>
        <v>78</v>
      </c>
      <c r="M660" s="36">
        <v>18</v>
      </c>
      <c r="N660" s="5">
        <f t="shared" si="87"/>
        <v>1404</v>
      </c>
      <c r="O660" s="5">
        <v>0</v>
      </c>
      <c r="P660" s="5">
        <f t="shared" si="88"/>
        <v>1404</v>
      </c>
      <c r="Q660" s="4" t="s">
        <v>126</v>
      </c>
      <c r="R660" s="4" t="s">
        <v>1094</v>
      </c>
      <c r="S660" s="4"/>
    </row>
    <row r="661" spans="1:19" x14ac:dyDescent="0.2">
      <c r="A661" s="100">
        <v>66966</v>
      </c>
      <c r="B661" s="178">
        <f t="shared" si="61"/>
        <v>46255</v>
      </c>
      <c r="C661" s="4" t="s">
        <v>1114</v>
      </c>
      <c r="D661" s="4" t="s">
        <v>1249</v>
      </c>
      <c r="E661" s="148" t="s">
        <v>8835</v>
      </c>
      <c r="F661" s="4" t="s">
        <v>1092</v>
      </c>
      <c r="G661" s="41">
        <v>0</v>
      </c>
      <c r="H661" s="41">
        <v>0</v>
      </c>
      <c r="I661" s="5">
        <v>0</v>
      </c>
      <c r="J661" s="4" t="s">
        <v>1093</v>
      </c>
      <c r="K661" s="5">
        <v>95</v>
      </c>
      <c r="L661" s="5">
        <f t="shared" si="86"/>
        <v>95</v>
      </c>
      <c r="M661" s="36">
        <v>19</v>
      </c>
      <c r="N661" s="5">
        <f t="shared" si="87"/>
        <v>1805</v>
      </c>
      <c r="O661" s="5">
        <v>0</v>
      </c>
      <c r="P661" s="5">
        <f t="shared" si="88"/>
        <v>1805</v>
      </c>
      <c r="Q661" s="4" t="s">
        <v>126</v>
      </c>
      <c r="R661" s="4" t="s">
        <v>1094</v>
      </c>
      <c r="S661" s="4"/>
    </row>
    <row r="662" spans="1:19" x14ac:dyDescent="0.2">
      <c r="A662" s="100">
        <v>66966</v>
      </c>
      <c r="B662" s="178">
        <f t="shared" si="61"/>
        <v>46255</v>
      </c>
      <c r="C662" s="4" t="s">
        <v>1114</v>
      </c>
      <c r="D662" s="4" t="s">
        <v>1249</v>
      </c>
      <c r="E662" s="148" t="s">
        <v>8835</v>
      </c>
      <c r="F662" s="4" t="s">
        <v>131</v>
      </c>
      <c r="G662" s="41">
        <v>0</v>
      </c>
      <c r="H662" s="41">
        <v>0</v>
      </c>
      <c r="I662" s="5">
        <v>0</v>
      </c>
      <c r="J662" s="4" t="s">
        <v>1093</v>
      </c>
      <c r="K662" s="5">
        <v>78</v>
      </c>
      <c r="L662" s="5">
        <f t="shared" si="86"/>
        <v>78</v>
      </c>
      <c r="M662" s="36">
        <v>24</v>
      </c>
      <c r="N662" s="5">
        <f t="shared" si="87"/>
        <v>1872</v>
      </c>
      <c r="O662" s="5">
        <v>0</v>
      </c>
      <c r="P662" s="5">
        <f t="shared" si="88"/>
        <v>1872</v>
      </c>
      <c r="Q662" s="4" t="s">
        <v>126</v>
      </c>
      <c r="R662" s="4" t="s">
        <v>1094</v>
      </c>
      <c r="S662" s="4"/>
    </row>
    <row r="663" spans="1:19" x14ac:dyDescent="0.2">
      <c r="A663" s="100">
        <v>66966</v>
      </c>
      <c r="B663" s="178">
        <f t="shared" si="61"/>
        <v>46255</v>
      </c>
      <c r="C663" s="4" t="s">
        <v>1114</v>
      </c>
      <c r="D663" s="4" t="s">
        <v>1249</v>
      </c>
      <c r="E663" s="148" t="s">
        <v>1091</v>
      </c>
      <c r="F663" s="4" t="s">
        <v>1092</v>
      </c>
      <c r="G663" s="41">
        <v>0</v>
      </c>
      <c r="H663" s="41">
        <v>0</v>
      </c>
      <c r="I663" s="5">
        <v>0</v>
      </c>
      <c r="J663" s="4" t="s">
        <v>1093</v>
      </c>
      <c r="K663" s="5">
        <v>95</v>
      </c>
      <c r="L663" s="5">
        <f t="shared" si="86"/>
        <v>95</v>
      </c>
      <c r="M663" s="36">
        <v>22.5</v>
      </c>
      <c r="N663" s="5">
        <f t="shared" si="87"/>
        <v>2137.5</v>
      </c>
      <c r="O663" s="5">
        <v>0</v>
      </c>
      <c r="P663" s="5">
        <f t="shared" si="88"/>
        <v>2137.5</v>
      </c>
      <c r="Q663" s="4" t="s">
        <v>126</v>
      </c>
      <c r="R663" s="4" t="s">
        <v>1094</v>
      </c>
      <c r="S663" s="4"/>
    </row>
    <row r="664" spans="1:19" x14ac:dyDescent="0.2">
      <c r="A664" s="100">
        <v>66966</v>
      </c>
      <c r="B664" s="178">
        <f t="shared" si="61"/>
        <v>46255</v>
      </c>
      <c r="C664" s="4" t="s">
        <v>1114</v>
      </c>
      <c r="D664" s="4" t="s">
        <v>1249</v>
      </c>
      <c r="E664" s="148" t="s">
        <v>1091</v>
      </c>
      <c r="F664" s="4" t="s">
        <v>131</v>
      </c>
      <c r="G664" s="41">
        <v>0</v>
      </c>
      <c r="H664" s="41">
        <v>0</v>
      </c>
      <c r="I664" s="5">
        <v>0</v>
      </c>
      <c r="J664" s="4" t="s">
        <v>1093</v>
      </c>
      <c r="K664" s="5">
        <v>78</v>
      </c>
      <c r="L664" s="5">
        <f t="shared" si="86"/>
        <v>78</v>
      </c>
      <c r="M664" s="36">
        <v>19.5</v>
      </c>
      <c r="N664" s="5">
        <f t="shared" si="87"/>
        <v>1521</v>
      </c>
      <c r="O664" s="5">
        <v>0</v>
      </c>
      <c r="P664" s="5">
        <f t="shared" si="88"/>
        <v>1521</v>
      </c>
      <c r="Q664" s="4" t="s">
        <v>126</v>
      </c>
      <c r="R664" s="4" t="s">
        <v>1094</v>
      </c>
      <c r="S664" s="4"/>
    </row>
    <row r="665" spans="1:19" x14ac:dyDescent="0.2">
      <c r="A665" s="100">
        <v>66967</v>
      </c>
      <c r="B665" s="178">
        <f t="shared" si="61"/>
        <v>46256</v>
      </c>
      <c r="C665" s="4" t="s">
        <v>1114</v>
      </c>
      <c r="D665" s="4" t="s">
        <v>1249</v>
      </c>
      <c r="E665" s="148" t="s">
        <v>8835</v>
      </c>
      <c r="F665" s="4" t="s">
        <v>1092</v>
      </c>
      <c r="G665" s="41">
        <v>0</v>
      </c>
      <c r="H665" s="41">
        <v>0</v>
      </c>
      <c r="I665" s="5">
        <v>0</v>
      </c>
      <c r="J665" s="4" t="s">
        <v>1093</v>
      </c>
      <c r="K665" s="5">
        <v>95</v>
      </c>
      <c r="L665" s="5">
        <f t="shared" si="86"/>
        <v>95</v>
      </c>
      <c r="M665" s="36">
        <v>19</v>
      </c>
      <c r="N665" s="5">
        <f t="shared" si="87"/>
        <v>1805</v>
      </c>
      <c r="O665" s="5">
        <v>0</v>
      </c>
      <c r="P665" s="5">
        <f t="shared" si="88"/>
        <v>1805</v>
      </c>
      <c r="Q665" s="4" t="s">
        <v>126</v>
      </c>
      <c r="R665" s="4" t="s">
        <v>1094</v>
      </c>
      <c r="S665" s="4"/>
    </row>
    <row r="666" spans="1:19" x14ac:dyDescent="0.2">
      <c r="A666" s="100">
        <v>66967</v>
      </c>
      <c r="B666" s="178">
        <f t="shared" si="61"/>
        <v>46256</v>
      </c>
      <c r="C666" s="4" t="s">
        <v>1114</v>
      </c>
      <c r="D666" s="4" t="s">
        <v>1249</v>
      </c>
      <c r="E666" s="148" t="s">
        <v>8835</v>
      </c>
      <c r="F666" s="4" t="s">
        <v>131</v>
      </c>
      <c r="G666" s="41">
        <v>0</v>
      </c>
      <c r="H666" s="41">
        <v>0</v>
      </c>
      <c r="I666" s="5">
        <v>0</v>
      </c>
      <c r="J666" s="4" t="s">
        <v>1093</v>
      </c>
      <c r="K666" s="5">
        <v>78</v>
      </c>
      <c r="L666" s="5">
        <f t="shared" si="86"/>
        <v>78</v>
      </c>
      <c r="M666" s="36">
        <v>25.5</v>
      </c>
      <c r="N666" s="5">
        <f t="shared" si="87"/>
        <v>1989</v>
      </c>
      <c r="O666" s="5">
        <v>0</v>
      </c>
      <c r="P666" s="5">
        <f t="shared" si="88"/>
        <v>1989</v>
      </c>
      <c r="Q666" s="4" t="s">
        <v>126</v>
      </c>
      <c r="R666" s="4" t="s">
        <v>1094</v>
      </c>
      <c r="S666" s="4"/>
    </row>
    <row r="667" spans="1:19" x14ac:dyDescent="0.2">
      <c r="A667" s="100">
        <v>66967</v>
      </c>
      <c r="B667" s="178">
        <f t="shared" si="61"/>
        <v>46256</v>
      </c>
      <c r="C667" s="4" t="s">
        <v>1114</v>
      </c>
      <c r="D667" s="4" t="s">
        <v>1249</v>
      </c>
      <c r="E667" s="148" t="s">
        <v>1091</v>
      </c>
      <c r="F667" s="4" t="s">
        <v>1092</v>
      </c>
      <c r="G667" s="41">
        <v>0</v>
      </c>
      <c r="H667" s="41">
        <v>0</v>
      </c>
      <c r="I667" s="5">
        <v>0</v>
      </c>
      <c r="J667" s="4" t="s">
        <v>1093</v>
      </c>
      <c r="K667" s="5">
        <v>95</v>
      </c>
      <c r="L667" s="5">
        <f t="shared" si="86"/>
        <v>95</v>
      </c>
      <c r="M667" s="36">
        <v>23</v>
      </c>
      <c r="N667" s="5">
        <f t="shared" si="87"/>
        <v>2185</v>
      </c>
      <c r="O667" s="5">
        <v>0</v>
      </c>
      <c r="P667" s="5">
        <f t="shared" si="88"/>
        <v>2185</v>
      </c>
      <c r="Q667" s="4" t="s">
        <v>126</v>
      </c>
      <c r="R667" s="4" t="s">
        <v>1094</v>
      </c>
      <c r="S667" s="4"/>
    </row>
    <row r="668" spans="1:19" x14ac:dyDescent="0.2">
      <c r="A668" s="100">
        <v>66967</v>
      </c>
      <c r="B668" s="178">
        <f t="shared" ref="B668:B727" si="89">IF(A668="","",IF(ISNUMBER(A668),IFERROR(VLOOKUP(TEXT(A668,"yyyy/mm/dd"),BSAD,2,FALSE),""),IFERROR(VLOOKUP(A668,BSAD,2,FALSE),"")))</f>
        <v>46256</v>
      </c>
      <c r="C668" s="4" t="s">
        <v>1114</v>
      </c>
      <c r="D668" s="4" t="s">
        <v>1249</v>
      </c>
      <c r="E668" s="148" t="s">
        <v>1091</v>
      </c>
      <c r="F668" s="4" t="s">
        <v>131</v>
      </c>
      <c r="G668" s="41">
        <v>0</v>
      </c>
      <c r="H668" s="41">
        <v>0</v>
      </c>
      <c r="I668" s="5">
        <v>0</v>
      </c>
      <c r="J668" s="4" t="s">
        <v>1093</v>
      </c>
      <c r="K668" s="5">
        <v>78</v>
      </c>
      <c r="L668" s="5">
        <f t="shared" si="86"/>
        <v>78</v>
      </c>
      <c r="M668" s="36">
        <v>18</v>
      </c>
      <c r="N668" s="5">
        <f t="shared" si="87"/>
        <v>1404</v>
      </c>
      <c r="O668" s="5">
        <v>0</v>
      </c>
      <c r="P668" s="5">
        <f t="shared" si="88"/>
        <v>1404</v>
      </c>
      <c r="Q668" s="4" t="s">
        <v>126</v>
      </c>
      <c r="R668" s="4" t="s">
        <v>1094</v>
      </c>
      <c r="S668" s="4"/>
    </row>
    <row r="669" spans="1:19" x14ac:dyDescent="0.2">
      <c r="A669" s="100">
        <v>66968</v>
      </c>
      <c r="B669" s="178">
        <f t="shared" si="89"/>
        <v>46257</v>
      </c>
      <c r="C669" s="4" t="s">
        <v>1114</v>
      </c>
      <c r="D669" s="4" t="s">
        <v>1249</v>
      </c>
      <c r="E669" s="148" t="s">
        <v>8835</v>
      </c>
      <c r="F669" s="4" t="s">
        <v>1092</v>
      </c>
      <c r="G669" s="41">
        <v>0</v>
      </c>
      <c r="H669" s="41">
        <v>0</v>
      </c>
      <c r="I669" s="5">
        <v>0</v>
      </c>
      <c r="J669" s="4" t="s">
        <v>1093</v>
      </c>
      <c r="K669" s="5">
        <v>95</v>
      </c>
      <c r="L669" s="5">
        <f t="shared" si="86"/>
        <v>95</v>
      </c>
      <c r="M669" s="36">
        <v>20.5</v>
      </c>
      <c r="N669" s="5">
        <f t="shared" si="87"/>
        <v>1947.5</v>
      </c>
      <c r="O669" s="5">
        <v>0</v>
      </c>
      <c r="P669" s="5">
        <f t="shared" si="88"/>
        <v>1947.5</v>
      </c>
      <c r="Q669" s="4" t="s">
        <v>126</v>
      </c>
      <c r="R669" s="4" t="s">
        <v>1094</v>
      </c>
      <c r="S669" s="4"/>
    </row>
    <row r="670" spans="1:19" x14ac:dyDescent="0.2">
      <c r="A670" s="100">
        <v>66968</v>
      </c>
      <c r="B670" s="178">
        <f t="shared" si="89"/>
        <v>46257</v>
      </c>
      <c r="C670" s="4" t="s">
        <v>1114</v>
      </c>
      <c r="D670" s="4" t="s">
        <v>1249</v>
      </c>
      <c r="E670" s="148" t="s">
        <v>8835</v>
      </c>
      <c r="F670" s="4" t="s">
        <v>131</v>
      </c>
      <c r="G670" s="41">
        <v>0</v>
      </c>
      <c r="H670" s="41">
        <v>0</v>
      </c>
      <c r="I670" s="5">
        <v>0</v>
      </c>
      <c r="J670" s="4" t="s">
        <v>1093</v>
      </c>
      <c r="K670" s="5">
        <v>78</v>
      </c>
      <c r="L670" s="5">
        <f t="shared" si="86"/>
        <v>78</v>
      </c>
      <c r="M670" s="36">
        <v>25.5</v>
      </c>
      <c r="N670" s="5">
        <f t="shared" si="87"/>
        <v>1989</v>
      </c>
      <c r="O670" s="5">
        <v>0</v>
      </c>
      <c r="P670" s="5">
        <f t="shared" si="88"/>
        <v>1989</v>
      </c>
      <c r="Q670" s="4" t="s">
        <v>126</v>
      </c>
      <c r="R670" s="4" t="s">
        <v>1094</v>
      </c>
      <c r="S670" s="4"/>
    </row>
    <row r="671" spans="1:19" x14ac:dyDescent="0.2">
      <c r="A671" s="100">
        <v>66968</v>
      </c>
      <c r="B671" s="178">
        <f t="shared" si="89"/>
        <v>46257</v>
      </c>
      <c r="C671" s="4" t="s">
        <v>1114</v>
      </c>
      <c r="D671" s="4" t="s">
        <v>1249</v>
      </c>
      <c r="E671" s="148" t="s">
        <v>1091</v>
      </c>
      <c r="F671" s="4" t="s">
        <v>1092</v>
      </c>
      <c r="G671" s="41">
        <v>0</v>
      </c>
      <c r="H671" s="41">
        <v>0</v>
      </c>
      <c r="I671" s="5">
        <v>0</v>
      </c>
      <c r="J671" s="4" t="s">
        <v>1093</v>
      </c>
      <c r="K671" s="5">
        <v>95</v>
      </c>
      <c r="L671" s="5">
        <f t="shared" si="86"/>
        <v>95</v>
      </c>
      <c r="M671" s="36">
        <v>22.5</v>
      </c>
      <c r="N671" s="5">
        <f t="shared" si="87"/>
        <v>2137.5</v>
      </c>
      <c r="O671" s="5">
        <v>0</v>
      </c>
      <c r="P671" s="5">
        <f t="shared" si="88"/>
        <v>2137.5</v>
      </c>
      <c r="Q671" s="4" t="s">
        <v>126</v>
      </c>
      <c r="R671" s="4" t="s">
        <v>1094</v>
      </c>
      <c r="S671" s="4"/>
    </row>
    <row r="672" spans="1:19" x14ac:dyDescent="0.2">
      <c r="A672" s="100">
        <v>66968</v>
      </c>
      <c r="B672" s="178">
        <f t="shared" si="89"/>
        <v>46257</v>
      </c>
      <c r="C672" s="4" t="s">
        <v>1114</v>
      </c>
      <c r="D672" s="4" t="s">
        <v>1249</v>
      </c>
      <c r="E672" s="148" t="s">
        <v>1091</v>
      </c>
      <c r="F672" s="4" t="s">
        <v>131</v>
      </c>
      <c r="G672" s="41">
        <v>0</v>
      </c>
      <c r="H672" s="41">
        <v>0</v>
      </c>
      <c r="I672" s="5">
        <v>0</v>
      </c>
      <c r="J672" s="4" t="s">
        <v>1093</v>
      </c>
      <c r="K672" s="5">
        <v>78</v>
      </c>
      <c r="L672" s="5">
        <f t="shared" si="86"/>
        <v>78</v>
      </c>
      <c r="M672" s="36">
        <v>18</v>
      </c>
      <c r="N672" s="5">
        <f t="shared" si="87"/>
        <v>1404</v>
      </c>
      <c r="O672" s="5">
        <v>0</v>
      </c>
      <c r="P672" s="5">
        <f t="shared" si="88"/>
        <v>1404</v>
      </c>
      <c r="Q672" s="4" t="s">
        <v>126</v>
      </c>
      <c r="R672" s="4" t="s">
        <v>1094</v>
      </c>
      <c r="S672" s="4"/>
    </row>
    <row r="673" spans="1:19" x14ac:dyDescent="0.2">
      <c r="A673" s="100">
        <v>66969</v>
      </c>
      <c r="B673" s="178">
        <f t="shared" si="89"/>
        <v>46258</v>
      </c>
      <c r="C673" s="4" t="s">
        <v>1114</v>
      </c>
      <c r="D673" s="4" t="s">
        <v>1249</v>
      </c>
      <c r="E673" s="148" t="s">
        <v>8835</v>
      </c>
      <c r="F673" s="4" t="s">
        <v>1092</v>
      </c>
      <c r="G673" s="41">
        <v>0</v>
      </c>
      <c r="H673" s="41">
        <v>0</v>
      </c>
      <c r="I673" s="5">
        <v>0</v>
      </c>
      <c r="J673" s="4" t="s">
        <v>1093</v>
      </c>
      <c r="K673" s="5">
        <v>95</v>
      </c>
      <c r="L673" s="5">
        <f t="shared" si="86"/>
        <v>95</v>
      </c>
      <c r="M673" s="36">
        <v>18.5</v>
      </c>
      <c r="N673" s="5">
        <f t="shared" si="87"/>
        <v>1757.5</v>
      </c>
      <c r="O673" s="5">
        <v>0</v>
      </c>
      <c r="P673" s="5">
        <f t="shared" si="88"/>
        <v>1757.5</v>
      </c>
      <c r="Q673" s="4" t="s">
        <v>126</v>
      </c>
      <c r="R673" s="4" t="s">
        <v>1094</v>
      </c>
      <c r="S673" s="4"/>
    </row>
    <row r="674" spans="1:19" x14ac:dyDescent="0.2">
      <c r="A674" s="100">
        <v>66969</v>
      </c>
      <c r="B674" s="178">
        <f t="shared" si="89"/>
        <v>46258</v>
      </c>
      <c r="C674" s="4" t="s">
        <v>1114</v>
      </c>
      <c r="D674" s="4" t="s">
        <v>1249</v>
      </c>
      <c r="E674" s="148" t="s">
        <v>8835</v>
      </c>
      <c r="F674" s="4" t="s">
        <v>131</v>
      </c>
      <c r="G674" s="41">
        <v>0</v>
      </c>
      <c r="H674" s="41">
        <v>0</v>
      </c>
      <c r="I674" s="5">
        <v>0</v>
      </c>
      <c r="J674" s="4" t="s">
        <v>1093</v>
      </c>
      <c r="K674" s="5">
        <v>78</v>
      </c>
      <c r="L674" s="5">
        <f t="shared" si="86"/>
        <v>78</v>
      </c>
      <c r="M674" s="36">
        <v>24</v>
      </c>
      <c r="N674" s="5">
        <f t="shared" si="87"/>
        <v>1872</v>
      </c>
      <c r="O674" s="5">
        <v>0</v>
      </c>
      <c r="P674" s="5">
        <f t="shared" si="88"/>
        <v>1872</v>
      </c>
      <c r="Q674" s="4" t="s">
        <v>126</v>
      </c>
      <c r="R674" s="4" t="s">
        <v>1094</v>
      </c>
      <c r="S674" s="4"/>
    </row>
    <row r="675" spans="1:19" x14ac:dyDescent="0.2">
      <c r="A675" s="100">
        <v>66969</v>
      </c>
      <c r="B675" s="178">
        <f t="shared" si="89"/>
        <v>46258</v>
      </c>
      <c r="C675" s="4" t="s">
        <v>1114</v>
      </c>
      <c r="D675" s="4" t="s">
        <v>1249</v>
      </c>
      <c r="E675" s="148" t="s">
        <v>1091</v>
      </c>
      <c r="F675" s="4" t="s">
        <v>1092</v>
      </c>
      <c r="G675" s="41">
        <v>0</v>
      </c>
      <c r="H675" s="41">
        <v>0</v>
      </c>
      <c r="I675" s="5">
        <v>0</v>
      </c>
      <c r="J675" s="4" t="s">
        <v>1093</v>
      </c>
      <c r="K675" s="5">
        <v>95</v>
      </c>
      <c r="L675" s="5">
        <f t="shared" si="86"/>
        <v>95</v>
      </c>
      <c r="M675" s="36">
        <v>21</v>
      </c>
      <c r="N675" s="5">
        <f t="shared" si="87"/>
        <v>1995</v>
      </c>
      <c r="O675" s="5">
        <v>0</v>
      </c>
      <c r="P675" s="5">
        <f t="shared" si="88"/>
        <v>1995</v>
      </c>
      <c r="Q675" s="4" t="s">
        <v>126</v>
      </c>
      <c r="R675" s="4" t="s">
        <v>1094</v>
      </c>
      <c r="S675" s="4"/>
    </row>
    <row r="676" spans="1:19" x14ac:dyDescent="0.2">
      <c r="A676" s="100">
        <v>66969</v>
      </c>
      <c r="B676" s="178">
        <f t="shared" si="89"/>
        <v>46258</v>
      </c>
      <c r="C676" s="4" t="s">
        <v>1114</v>
      </c>
      <c r="D676" s="4" t="s">
        <v>1249</v>
      </c>
      <c r="E676" s="148" t="s">
        <v>1091</v>
      </c>
      <c r="F676" s="4" t="s">
        <v>131</v>
      </c>
      <c r="G676" s="41">
        <v>0</v>
      </c>
      <c r="H676" s="41">
        <v>0</v>
      </c>
      <c r="I676" s="5">
        <v>0</v>
      </c>
      <c r="J676" s="4" t="s">
        <v>1093</v>
      </c>
      <c r="K676" s="5">
        <v>78</v>
      </c>
      <c r="L676" s="5">
        <f t="shared" si="86"/>
        <v>78</v>
      </c>
      <c r="M676" s="36">
        <v>20.5</v>
      </c>
      <c r="N676" s="5">
        <f t="shared" si="87"/>
        <v>1599</v>
      </c>
      <c r="O676" s="5">
        <v>0</v>
      </c>
      <c r="P676" s="5">
        <f t="shared" si="88"/>
        <v>1599</v>
      </c>
      <c r="Q676" s="4" t="s">
        <v>126</v>
      </c>
      <c r="R676" s="4" t="s">
        <v>1094</v>
      </c>
      <c r="S676" s="4"/>
    </row>
    <row r="677" spans="1:19" x14ac:dyDescent="0.2">
      <c r="A677" s="100">
        <v>66970</v>
      </c>
      <c r="B677" s="178">
        <f t="shared" si="89"/>
        <v>46259</v>
      </c>
      <c r="C677" s="4" t="s">
        <v>1114</v>
      </c>
      <c r="D677" s="4" t="s">
        <v>1249</v>
      </c>
      <c r="E677" s="148" t="s">
        <v>8835</v>
      </c>
      <c r="F677" s="4" t="s">
        <v>1092</v>
      </c>
      <c r="G677" s="41">
        <v>0</v>
      </c>
      <c r="H677" s="41">
        <v>0</v>
      </c>
      <c r="I677" s="5">
        <v>0</v>
      </c>
      <c r="J677" s="4" t="s">
        <v>1093</v>
      </c>
      <c r="K677" s="5">
        <v>95</v>
      </c>
      <c r="L677" s="5">
        <f t="shared" si="86"/>
        <v>95</v>
      </c>
      <c r="M677" s="36">
        <v>18</v>
      </c>
      <c r="N677" s="5">
        <f t="shared" si="87"/>
        <v>1710</v>
      </c>
      <c r="O677" s="5">
        <v>0</v>
      </c>
      <c r="P677" s="5">
        <f t="shared" si="88"/>
        <v>1710</v>
      </c>
      <c r="Q677" s="4" t="s">
        <v>126</v>
      </c>
      <c r="R677" s="4" t="s">
        <v>1094</v>
      </c>
      <c r="S677" s="4"/>
    </row>
    <row r="678" spans="1:19" x14ac:dyDescent="0.2">
      <c r="A678" s="100">
        <v>66970</v>
      </c>
      <c r="B678" s="178">
        <f t="shared" si="89"/>
        <v>46259</v>
      </c>
      <c r="C678" s="4" t="s">
        <v>1114</v>
      </c>
      <c r="D678" s="4" t="s">
        <v>1249</v>
      </c>
      <c r="E678" s="148" t="s">
        <v>8835</v>
      </c>
      <c r="F678" s="4" t="s">
        <v>131</v>
      </c>
      <c r="G678" s="41">
        <v>0</v>
      </c>
      <c r="H678" s="41">
        <v>0</v>
      </c>
      <c r="I678" s="5">
        <v>0</v>
      </c>
      <c r="J678" s="4" t="s">
        <v>1093</v>
      </c>
      <c r="K678" s="5">
        <v>78</v>
      </c>
      <c r="L678" s="5">
        <f t="shared" si="86"/>
        <v>78</v>
      </c>
      <c r="M678" s="36">
        <v>27</v>
      </c>
      <c r="N678" s="5">
        <f t="shared" si="87"/>
        <v>2106</v>
      </c>
      <c r="O678" s="5">
        <v>0</v>
      </c>
      <c r="P678" s="5">
        <f t="shared" si="88"/>
        <v>2106</v>
      </c>
      <c r="Q678" s="4" t="s">
        <v>126</v>
      </c>
      <c r="R678" s="4" t="s">
        <v>1094</v>
      </c>
      <c r="S678" s="4"/>
    </row>
    <row r="679" spans="1:19" x14ac:dyDescent="0.2">
      <c r="A679" s="100">
        <v>66970</v>
      </c>
      <c r="B679" s="178">
        <f t="shared" si="89"/>
        <v>46259</v>
      </c>
      <c r="C679" s="4" t="s">
        <v>1114</v>
      </c>
      <c r="D679" s="4" t="s">
        <v>1249</v>
      </c>
      <c r="E679" s="148" t="s">
        <v>1091</v>
      </c>
      <c r="F679" s="4" t="s">
        <v>1092</v>
      </c>
      <c r="G679" s="41">
        <v>0</v>
      </c>
      <c r="H679" s="41">
        <v>0</v>
      </c>
      <c r="I679" s="5">
        <v>0</v>
      </c>
      <c r="J679" s="4" t="s">
        <v>1093</v>
      </c>
      <c r="K679" s="5">
        <v>95</v>
      </c>
      <c r="L679" s="5">
        <f t="shared" si="86"/>
        <v>95</v>
      </c>
      <c r="M679" s="36">
        <v>18.5</v>
      </c>
      <c r="N679" s="5">
        <f t="shared" si="87"/>
        <v>1757.5</v>
      </c>
      <c r="O679" s="5">
        <v>0</v>
      </c>
      <c r="P679" s="5">
        <f t="shared" si="88"/>
        <v>1757.5</v>
      </c>
      <c r="Q679" s="4" t="s">
        <v>126</v>
      </c>
      <c r="R679" s="4" t="s">
        <v>1094</v>
      </c>
      <c r="S679" s="4"/>
    </row>
    <row r="680" spans="1:19" x14ac:dyDescent="0.2">
      <c r="A680" s="100">
        <v>66970</v>
      </c>
      <c r="B680" s="178">
        <f t="shared" si="89"/>
        <v>46259</v>
      </c>
      <c r="C680" s="4" t="s">
        <v>1114</v>
      </c>
      <c r="D680" s="4" t="s">
        <v>1249</v>
      </c>
      <c r="E680" s="148" t="s">
        <v>1091</v>
      </c>
      <c r="F680" s="4" t="s">
        <v>131</v>
      </c>
      <c r="G680" s="41">
        <v>0</v>
      </c>
      <c r="H680" s="41">
        <v>0</v>
      </c>
      <c r="I680" s="5">
        <v>0</v>
      </c>
      <c r="J680" s="4" t="s">
        <v>1093</v>
      </c>
      <c r="K680" s="5">
        <v>78</v>
      </c>
      <c r="L680" s="5">
        <f t="shared" si="86"/>
        <v>78</v>
      </c>
      <c r="M680" s="36">
        <v>20.5</v>
      </c>
      <c r="N680" s="5">
        <f t="shared" si="87"/>
        <v>1599</v>
      </c>
      <c r="O680" s="5">
        <v>0</v>
      </c>
      <c r="P680" s="5">
        <f t="shared" si="88"/>
        <v>1599</v>
      </c>
      <c r="Q680" s="4" t="s">
        <v>126</v>
      </c>
      <c r="R680" s="4" t="s">
        <v>1094</v>
      </c>
      <c r="S680" s="4"/>
    </row>
    <row r="681" spans="1:19" x14ac:dyDescent="0.2">
      <c r="A681" s="100">
        <v>66971</v>
      </c>
      <c r="B681" s="178">
        <f t="shared" si="89"/>
        <v>46260</v>
      </c>
      <c r="C681" s="4" t="s">
        <v>1114</v>
      </c>
      <c r="D681" s="4" t="s">
        <v>1249</v>
      </c>
      <c r="E681" s="148" t="s">
        <v>8835</v>
      </c>
      <c r="F681" s="4" t="s">
        <v>1092</v>
      </c>
      <c r="G681" s="41">
        <v>0</v>
      </c>
      <c r="H681" s="41">
        <v>0</v>
      </c>
      <c r="I681" s="5">
        <v>0</v>
      </c>
      <c r="J681" s="4" t="s">
        <v>1093</v>
      </c>
      <c r="K681" s="5">
        <v>95</v>
      </c>
      <c r="L681" s="5">
        <f t="shared" si="86"/>
        <v>95</v>
      </c>
      <c r="M681" s="36">
        <v>16.5</v>
      </c>
      <c r="N681" s="5">
        <f t="shared" si="87"/>
        <v>1567.5</v>
      </c>
      <c r="O681" s="5">
        <v>0</v>
      </c>
      <c r="P681" s="5">
        <f t="shared" si="88"/>
        <v>1567.5</v>
      </c>
      <c r="Q681" s="4" t="s">
        <v>126</v>
      </c>
      <c r="R681" s="4" t="s">
        <v>1094</v>
      </c>
      <c r="S681" s="4"/>
    </row>
    <row r="682" spans="1:19" x14ac:dyDescent="0.2">
      <c r="A682" s="100">
        <v>66971</v>
      </c>
      <c r="B682" s="178">
        <f t="shared" si="89"/>
        <v>46260</v>
      </c>
      <c r="C682" s="4" t="s">
        <v>1114</v>
      </c>
      <c r="D682" s="4" t="s">
        <v>1249</v>
      </c>
      <c r="E682" s="148" t="s">
        <v>8835</v>
      </c>
      <c r="F682" s="4" t="s">
        <v>131</v>
      </c>
      <c r="G682" s="41">
        <v>0</v>
      </c>
      <c r="H682" s="41">
        <v>0</v>
      </c>
      <c r="I682" s="5">
        <v>0</v>
      </c>
      <c r="J682" s="4" t="s">
        <v>1093</v>
      </c>
      <c r="K682" s="5">
        <v>78</v>
      </c>
      <c r="L682" s="5">
        <f t="shared" si="86"/>
        <v>78</v>
      </c>
      <c r="M682" s="36">
        <v>26</v>
      </c>
      <c r="N682" s="5">
        <f t="shared" si="87"/>
        <v>2028</v>
      </c>
      <c r="O682" s="5">
        <v>0</v>
      </c>
      <c r="P682" s="5">
        <f t="shared" si="88"/>
        <v>2028</v>
      </c>
      <c r="Q682" s="4" t="s">
        <v>126</v>
      </c>
      <c r="R682" s="4" t="s">
        <v>1094</v>
      </c>
      <c r="S682" s="4"/>
    </row>
    <row r="683" spans="1:19" x14ac:dyDescent="0.2">
      <c r="A683" s="100">
        <v>66971</v>
      </c>
      <c r="B683" s="178">
        <f t="shared" si="89"/>
        <v>46260</v>
      </c>
      <c r="C683" s="4" t="s">
        <v>1114</v>
      </c>
      <c r="D683" s="4" t="s">
        <v>1249</v>
      </c>
      <c r="E683" s="148" t="s">
        <v>1091</v>
      </c>
      <c r="F683" s="4" t="s">
        <v>1092</v>
      </c>
      <c r="G683" s="41">
        <v>0</v>
      </c>
      <c r="H683" s="41">
        <v>0</v>
      </c>
      <c r="I683" s="5">
        <v>0</v>
      </c>
      <c r="J683" s="4" t="s">
        <v>1093</v>
      </c>
      <c r="K683" s="5">
        <v>95</v>
      </c>
      <c r="L683" s="5">
        <f t="shared" si="86"/>
        <v>95</v>
      </c>
      <c r="M683" s="36">
        <v>19.5</v>
      </c>
      <c r="N683" s="5">
        <f t="shared" si="87"/>
        <v>1852.5</v>
      </c>
      <c r="O683" s="5">
        <v>0</v>
      </c>
      <c r="P683" s="5">
        <f t="shared" si="88"/>
        <v>1852.5</v>
      </c>
      <c r="Q683" s="4" t="s">
        <v>126</v>
      </c>
      <c r="R683" s="4" t="s">
        <v>1094</v>
      </c>
      <c r="S683" s="4"/>
    </row>
    <row r="684" spans="1:19" x14ac:dyDescent="0.2">
      <c r="A684" s="100">
        <v>66971</v>
      </c>
      <c r="B684" s="178">
        <f t="shared" si="89"/>
        <v>46260</v>
      </c>
      <c r="C684" s="4" t="s">
        <v>1114</v>
      </c>
      <c r="D684" s="4" t="s">
        <v>1249</v>
      </c>
      <c r="E684" s="148" t="s">
        <v>1091</v>
      </c>
      <c r="F684" s="4" t="s">
        <v>131</v>
      </c>
      <c r="G684" s="41">
        <v>0</v>
      </c>
      <c r="H684" s="41">
        <v>0</v>
      </c>
      <c r="I684" s="5">
        <v>0</v>
      </c>
      <c r="J684" s="4" t="s">
        <v>1093</v>
      </c>
      <c r="K684" s="5">
        <v>78</v>
      </c>
      <c r="L684" s="5">
        <f t="shared" si="86"/>
        <v>78</v>
      </c>
      <c r="M684" s="36">
        <v>20.5</v>
      </c>
      <c r="N684" s="5">
        <f t="shared" si="87"/>
        <v>1599</v>
      </c>
      <c r="O684" s="5">
        <v>0</v>
      </c>
      <c r="P684" s="5">
        <f t="shared" si="88"/>
        <v>1599</v>
      </c>
      <c r="Q684" s="4" t="s">
        <v>126</v>
      </c>
      <c r="R684" s="4" t="s">
        <v>1094</v>
      </c>
      <c r="S684" s="4"/>
    </row>
    <row r="685" spans="1:19" x14ac:dyDescent="0.2">
      <c r="A685" s="100">
        <v>66972</v>
      </c>
      <c r="B685" s="178">
        <f t="shared" si="89"/>
        <v>46261</v>
      </c>
      <c r="C685" s="4" t="s">
        <v>1114</v>
      </c>
      <c r="D685" s="4" t="s">
        <v>1249</v>
      </c>
      <c r="E685" s="148" t="s">
        <v>8835</v>
      </c>
      <c r="F685" s="4" t="s">
        <v>1092</v>
      </c>
      <c r="G685" s="41">
        <v>0</v>
      </c>
      <c r="H685" s="41">
        <v>0</v>
      </c>
      <c r="I685" s="5">
        <v>0</v>
      </c>
      <c r="J685" s="4" t="s">
        <v>1093</v>
      </c>
      <c r="K685" s="5">
        <v>95</v>
      </c>
      <c r="L685" s="5">
        <f t="shared" si="86"/>
        <v>95</v>
      </c>
      <c r="M685" s="36">
        <v>10</v>
      </c>
      <c r="N685" s="5">
        <f t="shared" si="87"/>
        <v>950</v>
      </c>
      <c r="O685" s="5">
        <v>0</v>
      </c>
      <c r="P685" s="5">
        <f t="shared" si="88"/>
        <v>950</v>
      </c>
      <c r="Q685" s="4" t="s">
        <v>126</v>
      </c>
      <c r="R685" s="4" t="s">
        <v>1094</v>
      </c>
      <c r="S685" s="4"/>
    </row>
    <row r="686" spans="1:19" x14ac:dyDescent="0.2">
      <c r="A686" s="100">
        <v>66972</v>
      </c>
      <c r="B686" s="178">
        <f t="shared" si="89"/>
        <v>46261</v>
      </c>
      <c r="C686" s="4" t="s">
        <v>1114</v>
      </c>
      <c r="D686" s="4" t="s">
        <v>1249</v>
      </c>
      <c r="E686" s="148" t="s">
        <v>8835</v>
      </c>
      <c r="F686" s="4" t="s">
        <v>131</v>
      </c>
      <c r="G686" s="41">
        <v>0</v>
      </c>
      <c r="H686" s="41">
        <v>0</v>
      </c>
      <c r="I686" s="5">
        <v>0</v>
      </c>
      <c r="J686" s="4" t="s">
        <v>1093</v>
      </c>
      <c r="K686" s="5">
        <v>78</v>
      </c>
      <c r="L686" s="5">
        <f t="shared" si="86"/>
        <v>78</v>
      </c>
      <c r="M686" s="36">
        <v>25</v>
      </c>
      <c r="N686" s="5">
        <f t="shared" si="87"/>
        <v>1950</v>
      </c>
      <c r="O686" s="5">
        <v>0</v>
      </c>
      <c r="P686" s="5">
        <f t="shared" si="88"/>
        <v>1950</v>
      </c>
      <c r="Q686" s="4" t="s">
        <v>126</v>
      </c>
      <c r="R686" s="4" t="s">
        <v>1094</v>
      </c>
      <c r="S686" s="4"/>
    </row>
    <row r="687" spans="1:19" x14ac:dyDescent="0.2">
      <c r="A687" s="100">
        <v>66972</v>
      </c>
      <c r="B687" s="178">
        <f t="shared" si="89"/>
        <v>46261</v>
      </c>
      <c r="C687" s="4" t="s">
        <v>1114</v>
      </c>
      <c r="D687" s="4" t="s">
        <v>1249</v>
      </c>
      <c r="E687" s="148" t="s">
        <v>1091</v>
      </c>
      <c r="F687" s="4" t="s">
        <v>1092</v>
      </c>
      <c r="G687" s="41">
        <v>0</v>
      </c>
      <c r="H687" s="41">
        <v>0</v>
      </c>
      <c r="I687" s="5">
        <v>0</v>
      </c>
      <c r="J687" s="4" t="s">
        <v>1093</v>
      </c>
      <c r="K687" s="5">
        <v>95</v>
      </c>
      <c r="L687" s="5">
        <f t="shared" si="86"/>
        <v>95</v>
      </c>
      <c r="M687" s="36">
        <v>17</v>
      </c>
      <c r="N687" s="5">
        <f t="shared" si="87"/>
        <v>1615</v>
      </c>
      <c r="O687" s="5">
        <v>0</v>
      </c>
      <c r="P687" s="5">
        <f t="shared" si="88"/>
        <v>1615</v>
      </c>
      <c r="Q687" s="4" t="s">
        <v>126</v>
      </c>
      <c r="R687" s="4" t="s">
        <v>1094</v>
      </c>
      <c r="S687" s="4"/>
    </row>
    <row r="688" spans="1:19" x14ac:dyDescent="0.2">
      <c r="A688" s="100">
        <v>66972</v>
      </c>
      <c r="B688" s="178">
        <f t="shared" si="89"/>
        <v>46261</v>
      </c>
      <c r="C688" s="4" t="s">
        <v>1114</v>
      </c>
      <c r="D688" s="4" t="s">
        <v>1249</v>
      </c>
      <c r="E688" s="148" t="s">
        <v>1091</v>
      </c>
      <c r="F688" s="4" t="s">
        <v>131</v>
      </c>
      <c r="G688" s="41">
        <v>0</v>
      </c>
      <c r="H688" s="41">
        <v>0</v>
      </c>
      <c r="I688" s="5">
        <v>0</v>
      </c>
      <c r="J688" s="4" t="s">
        <v>1093</v>
      </c>
      <c r="K688" s="5">
        <v>78</v>
      </c>
      <c r="L688" s="5">
        <f t="shared" si="86"/>
        <v>78</v>
      </c>
      <c r="M688" s="36">
        <v>20.100000000000001</v>
      </c>
      <c r="N688" s="5">
        <f t="shared" si="87"/>
        <v>1567.8000000000002</v>
      </c>
      <c r="O688" s="5">
        <v>0</v>
      </c>
      <c r="P688" s="5">
        <f t="shared" si="88"/>
        <v>1567.8000000000002</v>
      </c>
      <c r="Q688" s="4" t="s">
        <v>126</v>
      </c>
      <c r="R688" s="4" t="s">
        <v>1094</v>
      </c>
      <c r="S688" s="4"/>
    </row>
    <row r="689" spans="1:19" x14ac:dyDescent="0.2">
      <c r="A689" s="100">
        <v>66973</v>
      </c>
      <c r="B689" s="178">
        <f t="shared" si="89"/>
        <v>46262</v>
      </c>
      <c r="C689" s="4" t="s">
        <v>1114</v>
      </c>
      <c r="D689" s="4" t="s">
        <v>1249</v>
      </c>
      <c r="E689" s="148" t="s">
        <v>8835</v>
      </c>
      <c r="F689" s="4" t="s">
        <v>1092</v>
      </c>
      <c r="G689" s="41">
        <v>0</v>
      </c>
      <c r="H689" s="41">
        <v>0</v>
      </c>
      <c r="I689" s="5">
        <v>0</v>
      </c>
      <c r="J689" s="4" t="s">
        <v>1093</v>
      </c>
      <c r="K689" s="5">
        <v>95</v>
      </c>
      <c r="L689" s="5">
        <f t="shared" si="86"/>
        <v>95</v>
      </c>
      <c r="M689" s="36">
        <v>8.5</v>
      </c>
      <c r="N689" s="5">
        <f t="shared" si="87"/>
        <v>807.5</v>
      </c>
      <c r="O689" s="5">
        <v>0</v>
      </c>
      <c r="P689" s="5">
        <f t="shared" si="88"/>
        <v>807.5</v>
      </c>
      <c r="Q689" s="4" t="s">
        <v>126</v>
      </c>
      <c r="R689" s="4" t="s">
        <v>1094</v>
      </c>
      <c r="S689" s="4"/>
    </row>
    <row r="690" spans="1:19" x14ac:dyDescent="0.2">
      <c r="A690" s="100">
        <v>66973</v>
      </c>
      <c r="B690" s="178">
        <f t="shared" si="89"/>
        <v>46262</v>
      </c>
      <c r="C690" s="4" t="s">
        <v>1114</v>
      </c>
      <c r="D690" s="4" t="s">
        <v>1249</v>
      </c>
      <c r="E690" s="148" t="s">
        <v>8835</v>
      </c>
      <c r="F690" s="4" t="s">
        <v>131</v>
      </c>
      <c r="G690" s="41">
        <v>0</v>
      </c>
      <c r="H690" s="41">
        <v>0</v>
      </c>
      <c r="I690" s="5">
        <v>0</v>
      </c>
      <c r="J690" s="4" t="s">
        <v>1093</v>
      </c>
      <c r="K690" s="5">
        <v>78</v>
      </c>
      <c r="L690" s="5">
        <f t="shared" si="86"/>
        <v>78</v>
      </c>
      <c r="M690" s="36">
        <v>27</v>
      </c>
      <c r="N690" s="5">
        <f t="shared" si="87"/>
        <v>2106</v>
      </c>
      <c r="O690" s="5">
        <v>0</v>
      </c>
      <c r="P690" s="5">
        <f t="shared" si="88"/>
        <v>2106</v>
      </c>
      <c r="Q690" s="4" t="s">
        <v>126</v>
      </c>
      <c r="R690" s="4" t="s">
        <v>1094</v>
      </c>
      <c r="S690" s="4"/>
    </row>
    <row r="691" spans="1:19" x14ac:dyDescent="0.2">
      <c r="A691" s="100">
        <v>66973</v>
      </c>
      <c r="B691" s="178">
        <f t="shared" si="89"/>
        <v>46262</v>
      </c>
      <c r="C691" s="4" t="s">
        <v>1114</v>
      </c>
      <c r="D691" s="4" t="s">
        <v>1249</v>
      </c>
      <c r="E691" s="148" t="s">
        <v>1091</v>
      </c>
      <c r="F691" s="4" t="s">
        <v>1092</v>
      </c>
      <c r="G691" s="41">
        <v>0</v>
      </c>
      <c r="H691" s="41">
        <v>0</v>
      </c>
      <c r="I691" s="5">
        <v>0</v>
      </c>
      <c r="J691" s="4" t="s">
        <v>1093</v>
      </c>
      <c r="K691" s="5">
        <v>95</v>
      </c>
      <c r="L691" s="5">
        <f t="shared" si="86"/>
        <v>95</v>
      </c>
      <c r="M691" s="36">
        <v>15</v>
      </c>
      <c r="N691" s="5">
        <f t="shared" si="87"/>
        <v>1425</v>
      </c>
      <c r="O691" s="5">
        <v>0</v>
      </c>
      <c r="P691" s="5">
        <f t="shared" si="88"/>
        <v>1425</v>
      </c>
      <c r="Q691" s="4" t="s">
        <v>126</v>
      </c>
      <c r="R691" s="4" t="s">
        <v>1094</v>
      </c>
      <c r="S691" s="4"/>
    </row>
    <row r="692" spans="1:19" x14ac:dyDescent="0.2">
      <c r="A692" s="100">
        <v>66973</v>
      </c>
      <c r="B692" s="178">
        <f t="shared" si="89"/>
        <v>46262</v>
      </c>
      <c r="C692" s="4" t="s">
        <v>1114</v>
      </c>
      <c r="D692" s="4" t="s">
        <v>1249</v>
      </c>
      <c r="E692" s="148" t="s">
        <v>1091</v>
      </c>
      <c r="F692" s="4" t="s">
        <v>131</v>
      </c>
      <c r="G692" s="41">
        <v>0</v>
      </c>
      <c r="H692" s="41">
        <v>0</v>
      </c>
      <c r="I692" s="5">
        <v>0</v>
      </c>
      <c r="J692" s="4" t="s">
        <v>1093</v>
      </c>
      <c r="K692" s="5">
        <v>78</v>
      </c>
      <c r="L692" s="5">
        <f t="shared" si="86"/>
        <v>78</v>
      </c>
      <c r="M692" s="36">
        <v>20</v>
      </c>
      <c r="N692" s="5">
        <f t="shared" si="87"/>
        <v>1560</v>
      </c>
      <c r="O692" s="5">
        <v>0</v>
      </c>
      <c r="P692" s="5">
        <f t="shared" si="88"/>
        <v>1560</v>
      </c>
      <c r="Q692" s="4" t="s">
        <v>126</v>
      </c>
      <c r="R692" s="4" t="s">
        <v>1094</v>
      </c>
      <c r="S692" s="4"/>
    </row>
    <row r="693" spans="1:19" x14ac:dyDescent="0.2">
      <c r="A693" s="100">
        <v>66974</v>
      </c>
      <c r="B693" s="178">
        <f t="shared" si="89"/>
        <v>46263</v>
      </c>
      <c r="C693" s="4" t="s">
        <v>1114</v>
      </c>
      <c r="D693" s="4" t="s">
        <v>1249</v>
      </c>
      <c r="E693" s="148" t="s">
        <v>8835</v>
      </c>
      <c r="F693" s="4" t="s">
        <v>1092</v>
      </c>
      <c r="G693" s="41">
        <v>0</v>
      </c>
      <c r="H693" s="41">
        <v>0</v>
      </c>
      <c r="I693" s="5">
        <v>0</v>
      </c>
      <c r="J693" s="4" t="s">
        <v>1093</v>
      </c>
      <c r="K693" s="5">
        <v>95</v>
      </c>
      <c r="L693" s="5">
        <f t="shared" si="86"/>
        <v>95</v>
      </c>
      <c r="M693" s="36">
        <v>17</v>
      </c>
      <c r="N693" s="5">
        <f t="shared" si="87"/>
        <v>1615</v>
      </c>
      <c r="O693" s="5">
        <v>0</v>
      </c>
      <c r="P693" s="5">
        <f t="shared" si="88"/>
        <v>1615</v>
      </c>
      <c r="Q693" s="4" t="s">
        <v>126</v>
      </c>
      <c r="R693" s="4" t="s">
        <v>1094</v>
      </c>
      <c r="S693" s="4"/>
    </row>
    <row r="694" spans="1:19" x14ac:dyDescent="0.2">
      <c r="A694" s="100">
        <v>66974</v>
      </c>
      <c r="B694" s="178">
        <f t="shared" si="89"/>
        <v>46263</v>
      </c>
      <c r="C694" s="4" t="s">
        <v>1114</v>
      </c>
      <c r="D694" s="4" t="s">
        <v>1249</v>
      </c>
      <c r="E694" s="148" t="s">
        <v>8835</v>
      </c>
      <c r="F694" s="4" t="s">
        <v>131</v>
      </c>
      <c r="G694" s="41">
        <v>0</v>
      </c>
      <c r="H694" s="41">
        <v>0</v>
      </c>
      <c r="I694" s="5">
        <v>0</v>
      </c>
      <c r="J694" s="4" t="s">
        <v>1093</v>
      </c>
      <c r="K694" s="5">
        <v>78</v>
      </c>
      <c r="L694" s="5">
        <f t="shared" si="86"/>
        <v>78</v>
      </c>
      <c r="M694" s="36">
        <v>20.5</v>
      </c>
      <c r="N694" s="5">
        <f t="shared" si="87"/>
        <v>1599</v>
      </c>
      <c r="O694" s="5">
        <v>0</v>
      </c>
      <c r="P694" s="5">
        <f t="shared" si="88"/>
        <v>1599</v>
      </c>
      <c r="Q694" s="4" t="s">
        <v>126</v>
      </c>
      <c r="R694" s="4" t="s">
        <v>1094</v>
      </c>
      <c r="S694" s="4"/>
    </row>
    <row r="695" spans="1:19" x14ac:dyDescent="0.2">
      <c r="A695" s="100">
        <v>66974</v>
      </c>
      <c r="B695" s="178">
        <f t="shared" si="89"/>
        <v>46263</v>
      </c>
      <c r="C695" s="4" t="s">
        <v>1114</v>
      </c>
      <c r="D695" s="4" t="s">
        <v>1249</v>
      </c>
      <c r="E695" s="148" t="s">
        <v>1091</v>
      </c>
      <c r="F695" s="4" t="s">
        <v>1092</v>
      </c>
      <c r="G695" s="41">
        <v>0</v>
      </c>
      <c r="H695" s="41">
        <v>0</v>
      </c>
      <c r="I695" s="5">
        <v>0</v>
      </c>
      <c r="J695" s="4" t="s">
        <v>1093</v>
      </c>
      <c r="K695" s="5">
        <v>95</v>
      </c>
      <c r="L695" s="5">
        <f t="shared" si="86"/>
        <v>95</v>
      </c>
      <c r="M695" s="36">
        <v>21.7</v>
      </c>
      <c r="N695" s="5">
        <f t="shared" si="87"/>
        <v>2061.5</v>
      </c>
      <c r="O695" s="5">
        <v>0</v>
      </c>
      <c r="P695" s="5">
        <f t="shared" si="88"/>
        <v>2061.5</v>
      </c>
      <c r="Q695" s="4" t="s">
        <v>126</v>
      </c>
      <c r="R695" s="4" t="s">
        <v>1094</v>
      </c>
      <c r="S695" s="4"/>
    </row>
    <row r="696" spans="1:19" x14ac:dyDescent="0.2">
      <c r="A696" s="100">
        <v>66974</v>
      </c>
      <c r="B696" s="178">
        <f t="shared" si="89"/>
        <v>46263</v>
      </c>
      <c r="C696" s="4" t="s">
        <v>1114</v>
      </c>
      <c r="D696" s="4" t="s">
        <v>1249</v>
      </c>
      <c r="E696" s="148" t="s">
        <v>1091</v>
      </c>
      <c r="F696" s="4" t="s">
        <v>131</v>
      </c>
      <c r="G696" s="41">
        <v>0</v>
      </c>
      <c r="H696" s="41">
        <v>0</v>
      </c>
      <c r="I696" s="5">
        <v>0</v>
      </c>
      <c r="J696" s="4" t="s">
        <v>1093</v>
      </c>
      <c r="K696" s="5">
        <v>78</v>
      </c>
      <c r="L696" s="5">
        <f t="shared" si="86"/>
        <v>78</v>
      </c>
      <c r="M696" s="36">
        <v>17</v>
      </c>
      <c r="N696" s="5">
        <f t="shared" si="87"/>
        <v>1326</v>
      </c>
      <c r="O696" s="5">
        <v>0</v>
      </c>
      <c r="P696" s="5">
        <f t="shared" si="88"/>
        <v>1326</v>
      </c>
      <c r="Q696" s="4" t="s">
        <v>126</v>
      </c>
      <c r="R696" s="4" t="s">
        <v>1094</v>
      </c>
      <c r="S696" s="4"/>
    </row>
    <row r="697" spans="1:19" x14ac:dyDescent="0.2">
      <c r="A697" s="100">
        <v>66975</v>
      </c>
      <c r="B697" s="178">
        <f t="shared" si="89"/>
        <v>46264</v>
      </c>
      <c r="C697" s="4" t="s">
        <v>1114</v>
      </c>
      <c r="D697" s="4" t="s">
        <v>1249</v>
      </c>
      <c r="E697" s="148" t="s">
        <v>8835</v>
      </c>
      <c r="F697" s="4" t="s">
        <v>1092</v>
      </c>
      <c r="G697" s="41">
        <v>0</v>
      </c>
      <c r="H697" s="41">
        <v>0</v>
      </c>
      <c r="I697" s="5">
        <v>0</v>
      </c>
      <c r="J697" s="4" t="s">
        <v>1093</v>
      </c>
      <c r="K697" s="5">
        <v>95</v>
      </c>
      <c r="L697" s="5">
        <f t="shared" si="86"/>
        <v>95</v>
      </c>
      <c r="M697" s="36">
        <v>19.5</v>
      </c>
      <c r="N697" s="5">
        <f t="shared" si="87"/>
        <v>1852.5</v>
      </c>
      <c r="O697" s="5">
        <v>0</v>
      </c>
      <c r="P697" s="5">
        <f t="shared" si="88"/>
        <v>1852.5</v>
      </c>
      <c r="Q697" s="4" t="s">
        <v>126</v>
      </c>
      <c r="R697" s="4" t="s">
        <v>1094</v>
      </c>
      <c r="S697" s="4"/>
    </row>
    <row r="698" spans="1:19" x14ac:dyDescent="0.2">
      <c r="A698" s="100">
        <v>66975</v>
      </c>
      <c r="B698" s="178">
        <f t="shared" si="89"/>
        <v>46264</v>
      </c>
      <c r="C698" s="4" t="s">
        <v>1114</v>
      </c>
      <c r="D698" s="4" t="s">
        <v>1249</v>
      </c>
      <c r="E698" s="148" t="s">
        <v>8835</v>
      </c>
      <c r="F698" s="4" t="s">
        <v>131</v>
      </c>
      <c r="G698" s="41">
        <v>0</v>
      </c>
      <c r="H698" s="41">
        <v>0</v>
      </c>
      <c r="I698" s="5">
        <v>0</v>
      </c>
      <c r="J698" s="4" t="s">
        <v>1093</v>
      </c>
      <c r="K698" s="5">
        <v>78</v>
      </c>
      <c r="L698" s="5">
        <f t="shared" si="86"/>
        <v>78</v>
      </c>
      <c r="M698" s="36">
        <v>21</v>
      </c>
      <c r="N698" s="5">
        <f t="shared" si="87"/>
        <v>1638</v>
      </c>
      <c r="O698" s="5">
        <v>0</v>
      </c>
      <c r="P698" s="5">
        <f t="shared" si="88"/>
        <v>1638</v>
      </c>
      <c r="Q698" s="4" t="s">
        <v>126</v>
      </c>
      <c r="R698" s="4" t="s">
        <v>1094</v>
      </c>
      <c r="S698" s="4"/>
    </row>
    <row r="699" spans="1:19" x14ac:dyDescent="0.2">
      <c r="A699" s="100">
        <v>66975</v>
      </c>
      <c r="B699" s="178">
        <f t="shared" si="89"/>
        <v>46264</v>
      </c>
      <c r="C699" s="4" t="s">
        <v>1114</v>
      </c>
      <c r="D699" s="4" t="s">
        <v>1249</v>
      </c>
      <c r="E699" s="148" t="s">
        <v>1091</v>
      </c>
      <c r="F699" s="4" t="s">
        <v>1092</v>
      </c>
      <c r="G699" s="41">
        <v>0</v>
      </c>
      <c r="H699" s="41">
        <v>0</v>
      </c>
      <c r="I699" s="5">
        <v>0</v>
      </c>
      <c r="J699" s="4" t="s">
        <v>1093</v>
      </c>
      <c r="K699" s="5">
        <v>95</v>
      </c>
      <c r="L699" s="5">
        <f t="shared" si="86"/>
        <v>95</v>
      </c>
      <c r="M699" s="36">
        <v>21</v>
      </c>
      <c r="N699" s="5">
        <f t="shared" si="87"/>
        <v>1995</v>
      </c>
      <c r="O699" s="5">
        <v>0</v>
      </c>
      <c r="P699" s="5">
        <f t="shared" si="88"/>
        <v>1995</v>
      </c>
      <c r="Q699" s="4" t="s">
        <v>126</v>
      </c>
      <c r="R699" s="4" t="s">
        <v>1094</v>
      </c>
      <c r="S699" s="4"/>
    </row>
    <row r="700" spans="1:19" x14ac:dyDescent="0.2">
      <c r="A700" s="100">
        <v>66975</v>
      </c>
      <c r="B700" s="178">
        <f t="shared" si="89"/>
        <v>46264</v>
      </c>
      <c r="C700" s="4" t="s">
        <v>1114</v>
      </c>
      <c r="D700" s="4" t="s">
        <v>1249</v>
      </c>
      <c r="E700" s="148" t="s">
        <v>1091</v>
      </c>
      <c r="F700" s="4" t="s">
        <v>131</v>
      </c>
      <c r="G700" s="41">
        <v>0</v>
      </c>
      <c r="H700" s="41">
        <v>0</v>
      </c>
      <c r="I700" s="5">
        <v>0</v>
      </c>
      <c r="J700" s="4" t="s">
        <v>1093</v>
      </c>
      <c r="K700" s="5">
        <v>78</v>
      </c>
      <c r="L700" s="5">
        <f t="shared" si="86"/>
        <v>78</v>
      </c>
      <c r="M700" s="36">
        <v>17</v>
      </c>
      <c r="N700" s="5">
        <f t="shared" si="87"/>
        <v>1326</v>
      </c>
      <c r="O700" s="5">
        <v>0</v>
      </c>
      <c r="P700" s="5">
        <f t="shared" si="88"/>
        <v>1326</v>
      </c>
      <c r="Q700" s="4" t="s">
        <v>126</v>
      </c>
      <c r="R700" s="4" t="s">
        <v>1094</v>
      </c>
      <c r="S700" s="4"/>
    </row>
    <row r="701" spans="1:19" x14ac:dyDescent="0.2">
      <c r="A701" s="100">
        <v>66976</v>
      </c>
      <c r="B701" s="178">
        <f t="shared" si="89"/>
        <v>46265</v>
      </c>
      <c r="C701" s="4" t="s">
        <v>1114</v>
      </c>
      <c r="D701" s="4" t="s">
        <v>1249</v>
      </c>
      <c r="E701" s="148" t="s">
        <v>8835</v>
      </c>
      <c r="F701" s="4" t="s">
        <v>1092</v>
      </c>
      <c r="G701" s="41">
        <v>0</v>
      </c>
      <c r="H701" s="41">
        <v>0</v>
      </c>
      <c r="I701" s="5">
        <v>0</v>
      </c>
      <c r="J701" s="4" t="s">
        <v>1093</v>
      </c>
      <c r="K701" s="5">
        <v>95</v>
      </c>
      <c r="L701" s="5">
        <f t="shared" si="86"/>
        <v>95</v>
      </c>
      <c r="M701" s="36">
        <v>18</v>
      </c>
      <c r="N701" s="5">
        <f t="shared" si="87"/>
        <v>1710</v>
      </c>
      <c r="O701" s="5">
        <v>0</v>
      </c>
      <c r="P701" s="5">
        <f t="shared" si="88"/>
        <v>1710</v>
      </c>
      <c r="Q701" s="4" t="s">
        <v>126</v>
      </c>
      <c r="R701" s="4" t="s">
        <v>1094</v>
      </c>
      <c r="S701" s="4"/>
    </row>
    <row r="702" spans="1:19" x14ac:dyDescent="0.2">
      <c r="A702" s="100">
        <v>66976</v>
      </c>
      <c r="B702" s="178">
        <f t="shared" si="89"/>
        <v>46265</v>
      </c>
      <c r="C702" s="4" t="s">
        <v>1114</v>
      </c>
      <c r="D702" s="4" t="s">
        <v>1249</v>
      </c>
      <c r="E702" s="148" t="s">
        <v>8835</v>
      </c>
      <c r="F702" s="4" t="s">
        <v>131</v>
      </c>
      <c r="G702" s="41">
        <v>0</v>
      </c>
      <c r="H702" s="41">
        <v>0</v>
      </c>
      <c r="I702" s="5">
        <v>0</v>
      </c>
      <c r="J702" s="4" t="s">
        <v>1093</v>
      </c>
      <c r="K702" s="5">
        <v>78</v>
      </c>
      <c r="L702" s="5">
        <f t="shared" si="86"/>
        <v>78</v>
      </c>
      <c r="M702" s="36">
        <v>21</v>
      </c>
      <c r="N702" s="5">
        <f t="shared" si="87"/>
        <v>1638</v>
      </c>
      <c r="O702" s="5">
        <v>0</v>
      </c>
      <c r="P702" s="5">
        <f t="shared" si="88"/>
        <v>1638</v>
      </c>
      <c r="Q702" s="4" t="s">
        <v>126</v>
      </c>
      <c r="R702" s="4" t="s">
        <v>1094</v>
      </c>
      <c r="S702" s="4"/>
    </row>
    <row r="703" spans="1:19" x14ac:dyDescent="0.2">
      <c r="A703" s="100">
        <v>66976</v>
      </c>
      <c r="B703" s="178">
        <f t="shared" si="89"/>
        <v>46265</v>
      </c>
      <c r="C703" s="4" t="s">
        <v>1114</v>
      </c>
      <c r="D703" s="4" t="s">
        <v>1249</v>
      </c>
      <c r="E703" s="148" t="s">
        <v>1091</v>
      </c>
      <c r="F703" s="4" t="s">
        <v>1092</v>
      </c>
      <c r="G703" s="41">
        <v>0</v>
      </c>
      <c r="H703" s="41">
        <v>0</v>
      </c>
      <c r="I703" s="5">
        <v>0</v>
      </c>
      <c r="J703" s="4" t="s">
        <v>1093</v>
      </c>
      <c r="K703" s="5">
        <v>95</v>
      </c>
      <c r="L703" s="5">
        <f t="shared" si="86"/>
        <v>95</v>
      </c>
      <c r="M703" s="36">
        <v>19</v>
      </c>
      <c r="N703" s="5">
        <f t="shared" si="87"/>
        <v>1805</v>
      </c>
      <c r="O703" s="5">
        <v>0</v>
      </c>
      <c r="P703" s="5">
        <f t="shared" si="88"/>
        <v>1805</v>
      </c>
      <c r="Q703" s="4" t="s">
        <v>126</v>
      </c>
      <c r="R703" s="4" t="s">
        <v>1094</v>
      </c>
      <c r="S703" s="4"/>
    </row>
    <row r="704" spans="1:19" x14ac:dyDescent="0.2">
      <c r="A704" s="100">
        <v>66976</v>
      </c>
      <c r="B704" s="178">
        <f t="shared" si="89"/>
        <v>46265</v>
      </c>
      <c r="C704" s="4" t="s">
        <v>1114</v>
      </c>
      <c r="D704" s="4" t="s">
        <v>1249</v>
      </c>
      <c r="E704" s="148" t="s">
        <v>1091</v>
      </c>
      <c r="F704" s="4" t="s">
        <v>131</v>
      </c>
      <c r="G704" s="41">
        <v>0</v>
      </c>
      <c r="H704" s="41">
        <v>0</v>
      </c>
      <c r="I704" s="5">
        <v>0</v>
      </c>
      <c r="J704" s="4" t="s">
        <v>1093</v>
      </c>
      <c r="K704" s="5">
        <v>78</v>
      </c>
      <c r="L704" s="5">
        <f t="shared" si="86"/>
        <v>78</v>
      </c>
      <c r="M704" s="36">
        <v>19.5</v>
      </c>
      <c r="N704" s="5">
        <f t="shared" si="87"/>
        <v>1521</v>
      </c>
      <c r="O704" s="5">
        <v>0</v>
      </c>
      <c r="P704" s="5">
        <f t="shared" si="88"/>
        <v>1521</v>
      </c>
      <c r="Q704" s="4" t="s">
        <v>126</v>
      </c>
      <c r="R704" s="4" t="s">
        <v>1094</v>
      </c>
      <c r="S704" s="4"/>
    </row>
    <row r="705" spans="1:19" x14ac:dyDescent="0.2">
      <c r="A705" s="100">
        <v>66977</v>
      </c>
      <c r="B705" s="178">
        <f t="shared" si="89"/>
        <v>46266</v>
      </c>
      <c r="C705" s="4" t="s">
        <v>1114</v>
      </c>
      <c r="D705" s="4" t="s">
        <v>1249</v>
      </c>
      <c r="E705" s="148" t="s">
        <v>8835</v>
      </c>
      <c r="F705" s="4" t="s">
        <v>1092</v>
      </c>
      <c r="G705" s="41">
        <v>0</v>
      </c>
      <c r="H705" s="41">
        <v>0</v>
      </c>
      <c r="I705" s="5">
        <v>0</v>
      </c>
      <c r="J705" s="4" t="s">
        <v>1093</v>
      </c>
      <c r="K705" s="5">
        <v>95</v>
      </c>
      <c r="L705" s="5">
        <f t="shared" si="86"/>
        <v>95</v>
      </c>
      <c r="M705" s="36">
        <v>15</v>
      </c>
      <c r="N705" s="5">
        <f t="shared" si="87"/>
        <v>1425</v>
      </c>
      <c r="O705" s="5">
        <v>0</v>
      </c>
      <c r="P705" s="5">
        <f t="shared" si="88"/>
        <v>1425</v>
      </c>
      <c r="Q705" s="4" t="s">
        <v>126</v>
      </c>
      <c r="R705" s="4" t="s">
        <v>1094</v>
      </c>
      <c r="S705" s="4"/>
    </row>
    <row r="706" spans="1:19" x14ac:dyDescent="0.2">
      <c r="A706" s="100">
        <v>66977</v>
      </c>
      <c r="B706" s="178">
        <f t="shared" si="89"/>
        <v>46266</v>
      </c>
      <c r="C706" s="4" t="s">
        <v>1114</v>
      </c>
      <c r="D706" s="4" t="s">
        <v>1249</v>
      </c>
      <c r="E706" s="148" t="s">
        <v>8835</v>
      </c>
      <c r="F706" s="4" t="s">
        <v>131</v>
      </c>
      <c r="G706" s="41">
        <v>0</v>
      </c>
      <c r="H706" s="41">
        <v>0</v>
      </c>
      <c r="I706" s="5">
        <v>0</v>
      </c>
      <c r="J706" s="4" t="s">
        <v>1093</v>
      </c>
      <c r="K706" s="5">
        <v>78</v>
      </c>
      <c r="L706" s="5">
        <f t="shared" ref="L706:L768" si="90">IF($F706="","",IF($J706="FIXED",$K706,($G706*FAT_MULT)+($H706*SNF_MULT)+$I706))</f>
        <v>78</v>
      </c>
      <c r="M706" s="36">
        <v>23</v>
      </c>
      <c r="N706" s="5">
        <f t="shared" ref="N706:N768" si="91">IF($M706="","",$M706*$L706)</f>
        <v>1794</v>
      </c>
      <c r="O706" s="5">
        <v>0</v>
      </c>
      <c r="P706" s="5">
        <f t="shared" ref="P706:P768" si="92">IF($M706="","",$N706+$O706)</f>
        <v>1794</v>
      </c>
      <c r="Q706" s="4" t="s">
        <v>126</v>
      </c>
      <c r="R706" s="4" t="s">
        <v>1094</v>
      </c>
      <c r="S706" s="4"/>
    </row>
    <row r="707" spans="1:19" x14ac:dyDescent="0.2">
      <c r="A707" s="100">
        <v>66977</v>
      </c>
      <c r="B707" s="178">
        <f t="shared" si="89"/>
        <v>46266</v>
      </c>
      <c r="C707" s="4" t="s">
        <v>1114</v>
      </c>
      <c r="D707" s="4" t="s">
        <v>1249</v>
      </c>
      <c r="E707" s="148" t="s">
        <v>1091</v>
      </c>
      <c r="F707" s="4" t="s">
        <v>1092</v>
      </c>
      <c r="G707" s="41">
        <v>0</v>
      </c>
      <c r="H707" s="41">
        <v>0</v>
      </c>
      <c r="I707" s="5">
        <v>0</v>
      </c>
      <c r="J707" s="4" t="s">
        <v>1093</v>
      </c>
      <c r="K707" s="5">
        <v>95</v>
      </c>
      <c r="L707" s="5">
        <f t="shared" si="90"/>
        <v>95</v>
      </c>
      <c r="M707" s="36">
        <v>20</v>
      </c>
      <c r="N707" s="5">
        <f t="shared" si="91"/>
        <v>1900</v>
      </c>
      <c r="O707" s="5">
        <v>0</v>
      </c>
      <c r="P707" s="5">
        <f t="shared" si="92"/>
        <v>1900</v>
      </c>
      <c r="Q707" s="4" t="s">
        <v>126</v>
      </c>
      <c r="R707" s="4" t="s">
        <v>1094</v>
      </c>
      <c r="S707" s="4"/>
    </row>
    <row r="708" spans="1:19" x14ac:dyDescent="0.2">
      <c r="A708" s="100">
        <v>66977</v>
      </c>
      <c r="B708" s="178">
        <f t="shared" si="89"/>
        <v>46266</v>
      </c>
      <c r="C708" s="4" t="s">
        <v>1114</v>
      </c>
      <c r="D708" s="4" t="s">
        <v>1249</v>
      </c>
      <c r="E708" s="148" t="s">
        <v>1091</v>
      </c>
      <c r="F708" s="4" t="s">
        <v>131</v>
      </c>
      <c r="G708" s="41">
        <v>0</v>
      </c>
      <c r="H708" s="41">
        <v>0</v>
      </c>
      <c r="I708" s="5">
        <v>0</v>
      </c>
      <c r="J708" s="4" t="s">
        <v>1093</v>
      </c>
      <c r="K708" s="5">
        <v>78</v>
      </c>
      <c r="L708" s="5">
        <f t="shared" si="90"/>
        <v>78</v>
      </c>
      <c r="M708" s="36">
        <v>19</v>
      </c>
      <c r="N708" s="5">
        <f t="shared" si="91"/>
        <v>1482</v>
      </c>
      <c r="O708" s="5">
        <v>0</v>
      </c>
      <c r="P708" s="5">
        <f t="shared" si="92"/>
        <v>1482</v>
      </c>
      <c r="Q708" s="4" t="s">
        <v>126</v>
      </c>
      <c r="R708" s="4" t="s">
        <v>1094</v>
      </c>
      <c r="S708" s="4"/>
    </row>
    <row r="709" spans="1:19" x14ac:dyDescent="0.2">
      <c r="A709" s="100">
        <v>66978</v>
      </c>
      <c r="B709" s="178">
        <f t="shared" si="89"/>
        <v>46267</v>
      </c>
      <c r="C709" s="4" t="s">
        <v>1114</v>
      </c>
      <c r="D709" s="4" t="s">
        <v>1249</v>
      </c>
      <c r="E709" s="148" t="s">
        <v>8835</v>
      </c>
      <c r="F709" s="4" t="s">
        <v>1092</v>
      </c>
      <c r="G709" s="41">
        <v>0</v>
      </c>
      <c r="H709" s="41">
        <v>0</v>
      </c>
      <c r="I709" s="5">
        <v>0</v>
      </c>
      <c r="J709" s="4" t="s">
        <v>1093</v>
      </c>
      <c r="K709" s="5">
        <v>95</v>
      </c>
      <c r="L709" s="5">
        <f t="shared" si="90"/>
        <v>95</v>
      </c>
      <c r="M709" s="36">
        <v>16</v>
      </c>
      <c r="N709" s="5">
        <f t="shared" si="91"/>
        <v>1520</v>
      </c>
      <c r="O709" s="5">
        <v>0</v>
      </c>
      <c r="P709" s="5">
        <f t="shared" si="92"/>
        <v>1520</v>
      </c>
      <c r="Q709" s="4" t="s">
        <v>126</v>
      </c>
      <c r="R709" s="4" t="s">
        <v>1094</v>
      </c>
      <c r="S709" s="4"/>
    </row>
    <row r="710" spans="1:19" x14ac:dyDescent="0.2">
      <c r="A710" s="100">
        <v>66978</v>
      </c>
      <c r="B710" s="178">
        <f t="shared" si="89"/>
        <v>46267</v>
      </c>
      <c r="C710" s="4" t="s">
        <v>1114</v>
      </c>
      <c r="D710" s="4" t="s">
        <v>1249</v>
      </c>
      <c r="E710" s="148" t="s">
        <v>8835</v>
      </c>
      <c r="F710" s="4" t="s">
        <v>131</v>
      </c>
      <c r="G710" s="41">
        <v>0</v>
      </c>
      <c r="H710" s="41">
        <v>0</v>
      </c>
      <c r="I710" s="5">
        <v>0</v>
      </c>
      <c r="J710" s="4" t="s">
        <v>1093</v>
      </c>
      <c r="K710" s="5">
        <v>78</v>
      </c>
      <c r="L710" s="5">
        <f t="shared" si="90"/>
        <v>78</v>
      </c>
      <c r="M710" s="36">
        <v>20</v>
      </c>
      <c r="N710" s="5">
        <f t="shared" si="91"/>
        <v>1560</v>
      </c>
      <c r="O710" s="5">
        <v>0</v>
      </c>
      <c r="P710" s="5">
        <f t="shared" si="92"/>
        <v>1560</v>
      </c>
      <c r="Q710" s="4" t="s">
        <v>126</v>
      </c>
      <c r="R710" s="4" t="s">
        <v>1094</v>
      </c>
      <c r="S710" s="4"/>
    </row>
    <row r="711" spans="1:19" x14ac:dyDescent="0.2">
      <c r="A711" s="100">
        <v>66978</v>
      </c>
      <c r="B711" s="178">
        <f t="shared" si="89"/>
        <v>46267</v>
      </c>
      <c r="C711" s="4" t="s">
        <v>1114</v>
      </c>
      <c r="D711" s="4" t="s">
        <v>1249</v>
      </c>
      <c r="E711" s="148" t="s">
        <v>1091</v>
      </c>
      <c r="F711" s="4" t="s">
        <v>1092</v>
      </c>
      <c r="G711" s="41">
        <v>0</v>
      </c>
      <c r="H711" s="41">
        <v>0</v>
      </c>
      <c r="I711" s="5">
        <v>0</v>
      </c>
      <c r="J711" s="4" t="s">
        <v>1093</v>
      </c>
      <c r="K711" s="5">
        <v>95</v>
      </c>
      <c r="L711" s="5">
        <f t="shared" si="90"/>
        <v>95</v>
      </c>
      <c r="M711" s="36">
        <v>14.5</v>
      </c>
      <c r="N711" s="5">
        <f t="shared" si="91"/>
        <v>1377.5</v>
      </c>
      <c r="O711" s="5">
        <v>0</v>
      </c>
      <c r="P711" s="5">
        <f t="shared" si="92"/>
        <v>1377.5</v>
      </c>
      <c r="Q711" s="4" t="s">
        <v>126</v>
      </c>
      <c r="R711" s="4" t="s">
        <v>1094</v>
      </c>
      <c r="S711" s="4"/>
    </row>
    <row r="712" spans="1:19" x14ac:dyDescent="0.2">
      <c r="A712" s="100">
        <v>66978</v>
      </c>
      <c r="B712" s="178">
        <f t="shared" si="89"/>
        <v>46267</v>
      </c>
      <c r="C712" s="4" t="s">
        <v>1114</v>
      </c>
      <c r="D712" s="4" t="s">
        <v>1249</v>
      </c>
      <c r="E712" s="148" t="s">
        <v>1091</v>
      </c>
      <c r="F712" s="4" t="s">
        <v>131</v>
      </c>
      <c r="G712" s="41">
        <v>0</v>
      </c>
      <c r="H712" s="41">
        <v>0</v>
      </c>
      <c r="I712" s="5">
        <v>0</v>
      </c>
      <c r="J712" s="4" t="s">
        <v>1093</v>
      </c>
      <c r="K712" s="5">
        <v>78</v>
      </c>
      <c r="L712" s="5">
        <f t="shared" si="90"/>
        <v>78</v>
      </c>
      <c r="M712" s="36">
        <v>17</v>
      </c>
      <c r="N712" s="5">
        <f t="shared" si="91"/>
        <v>1326</v>
      </c>
      <c r="O712" s="5">
        <v>0</v>
      </c>
      <c r="P712" s="5">
        <f t="shared" si="92"/>
        <v>1326</v>
      </c>
      <c r="Q712" s="4" t="s">
        <v>126</v>
      </c>
      <c r="R712" s="4" t="s">
        <v>1094</v>
      </c>
      <c r="S712" s="4"/>
    </row>
    <row r="713" spans="1:19" x14ac:dyDescent="0.2">
      <c r="A713" s="100">
        <v>66979</v>
      </c>
      <c r="B713" s="178">
        <f t="shared" si="89"/>
        <v>46268</v>
      </c>
      <c r="C713" s="4" t="s">
        <v>1114</v>
      </c>
      <c r="D713" s="4" t="s">
        <v>1249</v>
      </c>
      <c r="E713" s="148" t="s">
        <v>8835</v>
      </c>
      <c r="F713" s="4" t="s">
        <v>1092</v>
      </c>
      <c r="G713" s="41">
        <v>0</v>
      </c>
      <c r="H713" s="41">
        <v>0</v>
      </c>
      <c r="I713" s="5">
        <v>0</v>
      </c>
      <c r="J713" s="4" t="s">
        <v>1093</v>
      </c>
      <c r="K713" s="5">
        <v>95</v>
      </c>
      <c r="L713" s="5">
        <f t="shared" si="90"/>
        <v>95</v>
      </c>
      <c r="M713" s="36">
        <v>11</v>
      </c>
      <c r="N713" s="5">
        <f t="shared" si="91"/>
        <v>1045</v>
      </c>
      <c r="O713" s="5">
        <v>0</v>
      </c>
      <c r="P713" s="5">
        <f t="shared" si="92"/>
        <v>1045</v>
      </c>
      <c r="Q713" s="4" t="s">
        <v>126</v>
      </c>
      <c r="R713" s="4" t="s">
        <v>1094</v>
      </c>
      <c r="S713" s="4"/>
    </row>
    <row r="714" spans="1:19" x14ac:dyDescent="0.2">
      <c r="A714" s="100">
        <v>66979</v>
      </c>
      <c r="B714" s="178">
        <f t="shared" si="89"/>
        <v>46268</v>
      </c>
      <c r="C714" s="4" t="s">
        <v>1114</v>
      </c>
      <c r="D714" s="4" t="s">
        <v>1249</v>
      </c>
      <c r="E714" s="148" t="s">
        <v>8835</v>
      </c>
      <c r="F714" s="4" t="s">
        <v>131</v>
      </c>
      <c r="G714" s="41">
        <v>0</v>
      </c>
      <c r="H714" s="41">
        <v>0</v>
      </c>
      <c r="I714" s="5">
        <v>0</v>
      </c>
      <c r="J714" s="4" t="s">
        <v>1093</v>
      </c>
      <c r="K714" s="5">
        <v>78</v>
      </c>
      <c r="L714" s="5">
        <f t="shared" si="90"/>
        <v>78</v>
      </c>
      <c r="M714" s="36">
        <v>19</v>
      </c>
      <c r="N714" s="5">
        <f t="shared" si="91"/>
        <v>1482</v>
      </c>
      <c r="O714" s="5">
        <v>0</v>
      </c>
      <c r="P714" s="5">
        <f t="shared" si="92"/>
        <v>1482</v>
      </c>
      <c r="Q714" s="4" t="s">
        <v>126</v>
      </c>
      <c r="R714" s="4" t="s">
        <v>1094</v>
      </c>
      <c r="S714" s="4"/>
    </row>
    <row r="715" spans="1:19" x14ac:dyDescent="0.2">
      <c r="A715" s="100">
        <v>66979</v>
      </c>
      <c r="B715" s="178">
        <f t="shared" si="89"/>
        <v>46268</v>
      </c>
      <c r="C715" s="4" t="s">
        <v>1114</v>
      </c>
      <c r="D715" s="4" t="s">
        <v>1249</v>
      </c>
      <c r="E715" s="148" t="s">
        <v>1091</v>
      </c>
      <c r="F715" s="4" t="s">
        <v>1092</v>
      </c>
      <c r="G715" s="41">
        <v>0</v>
      </c>
      <c r="H715" s="41">
        <v>0</v>
      </c>
      <c r="I715" s="5">
        <v>0</v>
      </c>
      <c r="J715" s="4" t="s">
        <v>1093</v>
      </c>
      <c r="K715" s="5">
        <v>95</v>
      </c>
      <c r="L715" s="5">
        <f t="shared" si="90"/>
        <v>95</v>
      </c>
      <c r="M715" s="36">
        <v>16.5</v>
      </c>
      <c r="N715" s="5">
        <f t="shared" si="91"/>
        <v>1567.5</v>
      </c>
      <c r="O715" s="5">
        <v>0</v>
      </c>
      <c r="P715" s="5">
        <f t="shared" si="92"/>
        <v>1567.5</v>
      </c>
      <c r="Q715" s="4" t="s">
        <v>126</v>
      </c>
      <c r="R715" s="4" t="s">
        <v>1094</v>
      </c>
      <c r="S715" s="4"/>
    </row>
    <row r="716" spans="1:19" ht="14.25" customHeight="1" x14ac:dyDescent="0.2">
      <c r="A716" s="100">
        <v>66979</v>
      </c>
      <c r="B716" s="178">
        <f t="shared" si="89"/>
        <v>46268</v>
      </c>
      <c r="C716" s="4" t="s">
        <v>1114</v>
      </c>
      <c r="D716" s="4" t="s">
        <v>1249</v>
      </c>
      <c r="E716" s="148" t="s">
        <v>1091</v>
      </c>
      <c r="F716" s="4" t="s">
        <v>131</v>
      </c>
      <c r="G716" s="41">
        <v>0</v>
      </c>
      <c r="H716" s="41">
        <v>0</v>
      </c>
      <c r="I716" s="5">
        <v>0</v>
      </c>
      <c r="J716" s="4" t="s">
        <v>1093</v>
      </c>
      <c r="K716" s="5">
        <v>78</v>
      </c>
      <c r="L716" s="5">
        <f t="shared" si="90"/>
        <v>78</v>
      </c>
      <c r="M716" s="36">
        <v>17</v>
      </c>
      <c r="N716" s="5">
        <f t="shared" si="91"/>
        <v>1326</v>
      </c>
      <c r="O716" s="5">
        <v>0</v>
      </c>
      <c r="P716" s="5">
        <f t="shared" si="92"/>
        <v>1326</v>
      </c>
      <c r="Q716" s="4" t="s">
        <v>126</v>
      </c>
      <c r="R716" s="4" t="s">
        <v>1094</v>
      </c>
      <c r="S716" s="4"/>
    </row>
    <row r="717" spans="1:19" x14ac:dyDescent="0.2">
      <c r="A717" s="100">
        <v>66980</v>
      </c>
      <c r="B717" s="178">
        <f t="shared" si="89"/>
        <v>46269</v>
      </c>
      <c r="C717" s="4" t="s">
        <v>1114</v>
      </c>
      <c r="D717" s="4" t="s">
        <v>1249</v>
      </c>
      <c r="E717" s="148" t="s">
        <v>8835</v>
      </c>
      <c r="F717" s="4" t="s">
        <v>1092</v>
      </c>
      <c r="G717" s="41">
        <v>0</v>
      </c>
      <c r="H717" s="41">
        <v>0</v>
      </c>
      <c r="I717" s="5">
        <v>0</v>
      </c>
      <c r="J717" s="4" t="s">
        <v>1093</v>
      </c>
      <c r="K717" s="5">
        <v>95</v>
      </c>
      <c r="L717" s="5">
        <f t="shared" si="90"/>
        <v>95</v>
      </c>
      <c r="M717" s="36">
        <v>10</v>
      </c>
      <c r="N717" s="5">
        <f t="shared" si="91"/>
        <v>950</v>
      </c>
      <c r="O717" s="5">
        <v>0</v>
      </c>
      <c r="P717" s="5">
        <f t="shared" si="92"/>
        <v>950</v>
      </c>
      <c r="Q717" s="4" t="s">
        <v>126</v>
      </c>
      <c r="R717" s="4" t="s">
        <v>1094</v>
      </c>
      <c r="S717" s="4"/>
    </row>
    <row r="718" spans="1:19" x14ac:dyDescent="0.2">
      <c r="A718" s="100">
        <v>66980</v>
      </c>
      <c r="B718" s="178">
        <f t="shared" si="89"/>
        <v>46269</v>
      </c>
      <c r="C718" s="4" t="s">
        <v>1114</v>
      </c>
      <c r="D718" s="4" t="s">
        <v>1249</v>
      </c>
      <c r="E718" s="148" t="s">
        <v>8835</v>
      </c>
      <c r="F718" s="4" t="s">
        <v>131</v>
      </c>
      <c r="G718" s="41">
        <v>0</v>
      </c>
      <c r="H718" s="41">
        <v>0</v>
      </c>
      <c r="I718" s="5">
        <v>0</v>
      </c>
      <c r="J718" s="4" t="s">
        <v>1093</v>
      </c>
      <c r="K718" s="5">
        <v>78</v>
      </c>
      <c r="L718" s="5">
        <f t="shared" si="90"/>
        <v>78</v>
      </c>
      <c r="M718" s="36">
        <v>19</v>
      </c>
      <c r="N718" s="5">
        <f t="shared" si="91"/>
        <v>1482</v>
      </c>
      <c r="O718" s="5">
        <v>0</v>
      </c>
      <c r="P718" s="5">
        <f t="shared" si="92"/>
        <v>1482</v>
      </c>
      <c r="Q718" s="4" t="s">
        <v>126</v>
      </c>
      <c r="R718" s="4" t="s">
        <v>1094</v>
      </c>
      <c r="S718" s="4"/>
    </row>
    <row r="719" spans="1:19" x14ac:dyDescent="0.2">
      <c r="A719" s="100">
        <v>66980</v>
      </c>
      <c r="B719" s="178">
        <f t="shared" si="89"/>
        <v>46269</v>
      </c>
      <c r="C719" s="4" t="s">
        <v>1114</v>
      </c>
      <c r="D719" s="4" t="s">
        <v>1249</v>
      </c>
      <c r="E719" s="148" t="s">
        <v>1091</v>
      </c>
      <c r="F719" s="4" t="s">
        <v>1092</v>
      </c>
      <c r="G719" s="41">
        <v>0</v>
      </c>
      <c r="H719" s="41">
        <v>0</v>
      </c>
      <c r="I719" s="5">
        <v>0</v>
      </c>
      <c r="J719" s="4" t="s">
        <v>1093</v>
      </c>
      <c r="K719" s="5">
        <v>95</v>
      </c>
      <c r="L719" s="5">
        <f t="shared" si="90"/>
        <v>95</v>
      </c>
      <c r="M719" s="36">
        <v>15</v>
      </c>
      <c r="N719" s="5">
        <f t="shared" si="91"/>
        <v>1425</v>
      </c>
      <c r="O719" s="5">
        <v>0</v>
      </c>
      <c r="P719" s="5">
        <f t="shared" si="92"/>
        <v>1425</v>
      </c>
      <c r="Q719" s="4" t="s">
        <v>126</v>
      </c>
      <c r="R719" s="4" t="s">
        <v>1094</v>
      </c>
      <c r="S719" s="4"/>
    </row>
    <row r="720" spans="1:19" x14ac:dyDescent="0.2">
      <c r="A720" s="100">
        <v>66980</v>
      </c>
      <c r="B720" s="178">
        <f t="shared" si="89"/>
        <v>46269</v>
      </c>
      <c r="C720" s="4" t="s">
        <v>1114</v>
      </c>
      <c r="D720" s="4" t="s">
        <v>1249</v>
      </c>
      <c r="E720" s="148" t="s">
        <v>1091</v>
      </c>
      <c r="F720" s="4" t="s">
        <v>131</v>
      </c>
      <c r="G720" s="41">
        <v>0</v>
      </c>
      <c r="H720" s="41">
        <v>0</v>
      </c>
      <c r="I720" s="5">
        <v>0</v>
      </c>
      <c r="J720" s="4" t="s">
        <v>1093</v>
      </c>
      <c r="K720" s="5">
        <v>78</v>
      </c>
      <c r="L720" s="5">
        <f t="shared" si="90"/>
        <v>78</v>
      </c>
      <c r="M720" s="36">
        <v>17</v>
      </c>
      <c r="N720" s="5">
        <f t="shared" si="91"/>
        <v>1326</v>
      </c>
      <c r="O720" s="5">
        <v>0</v>
      </c>
      <c r="P720" s="5">
        <f t="shared" si="92"/>
        <v>1326</v>
      </c>
      <c r="Q720" s="4" t="s">
        <v>126</v>
      </c>
      <c r="R720" s="4" t="s">
        <v>1094</v>
      </c>
      <c r="S720" s="4"/>
    </row>
    <row r="721" spans="1:19" x14ac:dyDescent="0.2">
      <c r="A721" s="100">
        <v>66981</v>
      </c>
      <c r="B721" s="178">
        <f t="shared" si="89"/>
        <v>46270</v>
      </c>
      <c r="C721" s="4" t="s">
        <v>1114</v>
      </c>
      <c r="D721" s="4" t="s">
        <v>1249</v>
      </c>
      <c r="E721" s="148" t="s">
        <v>8835</v>
      </c>
      <c r="F721" s="4" t="s">
        <v>1092</v>
      </c>
      <c r="G721" s="41">
        <v>0</v>
      </c>
      <c r="H721" s="41">
        <v>0</v>
      </c>
      <c r="I721" s="5">
        <v>0</v>
      </c>
      <c r="J721" s="4" t="s">
        <v>1093</v>
      </c>
      <c r="K721" s="5">
        <v>95</v>
      </c>
      <c r="L721" s="5">
        <f t="shared" si="90"/>
        <v>95</v>
      </c>
      <c r="M721" s="36">
        <v>18</v>
      </c>
      <c r="N721" s="5">
        <f t="shared" si="91"/>
        <v>1710</v>
      </c>
      <c r="O721" s="5">
        <v>0</v>
      </c>
      <c r="P721" s="5">
        <f t="shared" si="92"/>
        <v>1710</v>
      </c>
      <c r="Q721" s="4" t="s">
        <v>126</v>
      </c>
      <c r="R721" s="4" t="s">
        <v>1094</v>
      </c>
      <c r="S721" s="4"/>
    </row>
    <row r="722" spans="1:19" x14ac:dyDescent="0.2">
      <c r="A722" s="100">
        <v>66981</v>
      </c>
      <c r="B722" s="178">
        <f t="shared" si="89"/>
        <v>46270</v>
      </c>
      <c r="C722" s="4" t="s">
        <v>1114</v>
      </c>
      <c r="D722" s="4" t="s">
        <v>1249</v>
      </c>
      <c r="E722" s="148" t="s">
        <v>8835</v>
      </c>
      <c r="F722" s="4" t="s">
        <v>131</v>
      </c>
      <c r="G722" s="41">
        <v>0</v>
      </c>
      <c r="H722" s="41">
        <v>0</v>
      </c>
      <c r="I722" s="5">
        <v>0</v>
      </c>
      <c r="J722" s="4" t="s">
        <v>1093</v>
      </c>
      <c r="K722" s="5">
        <v>78</v>
      </c>
      <c r="L722" s="5">
        <f t="shared" si="90"/>
        <v>78</v>
      </c>
      <c r="M722" s="36">
        <v>19.5</v>
      </c>
      <c r="N722" s="5">
        <f t="shared" si="91"/>
        <v>1521</v>
      </c>
      <c r="O722" s="5">
        <v>0</v>
      </c>
      <c r="P722" s="5">
        <f t="shared" si="92"/>
        <v>1521</v>
      </c>
      <c r="Q722" s="4" t="s">
        <v>126</v>
      </c>
      <c r="R722" s="4" t="s">
        <v>1094</v>
      </c>
      <c r="S722" s="4"/>
    </row>
    <row r="723" spans="1:19" x14ac:dyDescent="0.2">
      <c r="A723" s="100">
        <v>66981</v>
      </c>
      <c r="B723" s="178">
        <f t="shared" si="89"/>
        <v>46270</v>
      </c>
      <c r="C723" s="4" t="s">
        <v>1114</v>
      </c>
      <c r="D723" s="4" t="s">
        <v>1249</v>
      </c>
      <c r="E723" s="148" t="s">
        <v>1091</v>
      </c>
      <c r="F723" s="4" t="s">
        <v>1092</v>
      </c>
      <c r="G723" s="41">
        <v>0</v>
      </c>
      <c r="H723" s="41">
        <v>0</v>
      </c>
      <c r="I723" s="5">
        <v>0</v>
      </c>
      <c r="J723" s="4" t="s">
        <v>1093</v>
      </c>
      <c r="K723" s="5">
        <v>95</v>
      </c>
      <c r="L723" s="5">
        <f t="shared" si="90"/>
        <v>95</v>
      </c>
      <c r="M723" s="36">
        <v>18.5</v>
      </c>
      <c r="N723" s="5">
        <f t="shared" si="91"/>
        <v>1757.5</v>
      </c>
      <c r="O723" s="5">
        <v>0</v>
      </c>
      <c r="P723" s="5">
        <f t="shared" si="92"/>
        <v>1757.5</v>
      </c>
      <c r="Q723" s="4" t="s">
        <v>126</v>
      </c>
      <c r="R723" s="4" t="s">
        <v>1094</v>
      </c>
      <c r="S723" s="4"/>
    </row>
    <row r="724" spans="1:19" x14ac:dyDescent="0.2">
      <c r="A724" s="100">
        <v>66981</v>
      </c>
      <c r="B724" s="178">
        <f t="shared" si="89"/>
        <v>46270</v>
      </c>
      <c r="C724" s="4" t="s">
        <v>1114</v>
      </c>
      <c r="D724" s="4" t="s">
        <v>1249</v>
      </c>
      <c r="E724" s="148" t="s">
        <v>1091</v>
      </c>
      <c r="F724" s="4" t="s">
        <v>131</v>
      </c>
      <c r="G724" s="41">
        <v>0</v>
      </c>
      <c r="H724" s="41">
        <v>0</v>
      </c>
      <c r="I724" s="5">
        <v>0</v>
      </c>
      <c r="J724" s="4" t="s">
        <v>1093</v>
      </c>
      <c r="K724" s="5">
        <v>78</v>
      </c>
      <c r="L724" s="5">
        <f t="shared" si="90"/>
        <v>78</v>
      </c>
      <c r="M724" s="36">
        <v>13.5</v>
      </c>
      <c r="N724" s="5">
        <f t="shared" si="91"/>
        <v>1053</v>
      </c>
      <c r="O724" s="5">
        <v>0</v>
      </c>
      <c r="P724" s="5">
        <f t="shared" si="92"/>
        <v>1053</v>
      </c>
      <c r="Q724" s="4" t="s">
        <v>126</v>
      </c>
      <c r="R724" s="4" t="s">
        <v>1094</v>
      </c>
      <c r="S724" s="4"/>
    </row>
    <row r="725" spans="1:19" x14ac:dyDescent="0.2">
      <c r="A725" s="100">
        <v>66982</v>
      </c>
      <c r="B725" s="178">
        <f t="shared" si="89"/>
        <v>46271</v>
      </c>
      <c r="C725" s="4" t="s">
        <v>1114</v>
      </c>
      <c r="D725" s="4" t="s">
        <v>1249</v>
      </c>
      <c r="E725" s="148" t="s">
        <v>8835</v>
      </c>
      <c r="F725" s="4" t="s">
        <v>1092</v>
      </c>
      <c r="G725" s="41">
        <v>0</v>
      </c>
      <c r="H725" s="41">
        <v>0</v>
      </c>
      <c r="I725" s="5">
        <v>0</v>
      </c>
      <c r="J725" s="4" t="s">
        <v>1093</v>
      </c>
      <c r="K725" s="5">
        <v>95</v>
      </c>
      <c r="L725" s="5">
        <f t="shared" si="90"/>
        <v>95</v>
      </c>
      <c r="M725" s="36">
        <v>11.5</v>
      </c>
      <c r="N725" s="5">
        <f t="shared" si="91"/>
        <v>1092.5</v>
      </c>
      <c r="O725" s="5">
        <v>0</v>
      </c>
      <c r="P725" s="5">
        <f t="shared" si="92"/>
        <v>1092.5</v>
      </c>
      <c r="Q725" s="4" t="s">
        <v>126</v>
      </c>
      <c r="R725" s="4" t="s">
        <v>127</v>
      </c>
      <c r="S725" s="4"/>
    </row>
    <row r="726" spans="1:19" x14ac:dyDescent="0.2">
      <c r="A726" s="100">
        <v>66982</v>
      </c>
      <c r="B726" s="178">
        <f t="shared" si="89"/>
        <v>46271</v>
      </c>
      <c r="C726" s="4" t="s">
        <v>1114</v>
      </c>
      <c r="D726" s="4" t="s">
        <v>1249</v>
      </c>
      <c r="E726" s="148" t="s">
        <v>8835</v>
      </c>
      <c r="F726" s="4" t="s">
        <v>131</v>
      </c>
      <c r="G726" s="41">
        <v>0</v>
      </c>
      <c r="H726" s="41">
        <v>0</v>
      </c>
      <c r="I726" s="5">
        <v>0</v>
      </c>
      <c r="J726" s="4" t="s">
        <v>1093</v>
      </c>
      <c r="K726" s="5">
        <v>78</v>
      </c>
      <c r="L726" s="5">
        <f t="shared" si="90"/>
        <v>78</v>
      </c>
      <c r="M726" s="36">
        <v>20</v>
      </c>
      <c r="N726" s="5">
        <f t="shared" si="91"/>
        <v>1560</v>
      </c>
      <c r="O726" s="5">
        <v>0</v>
      </c>
      <c r="P726" s="5">
        <f t="shared" si="92"/>
        <v>1560</v>
      </c>
      <c r="Q726" s="4" t="s">
        <v>126</v>
      </c>
      <c r="R726" s="4" t="s">
        <v>127</v>
      </c>
      <c r="S726" s="4"/>
    </row>
    <row r="727" spans="1:19" x14ac:dyDescent="0.2">
      <c r="A727" s="100">
        <v>66982</v>
      </c>
      <c r="B727" s="178">
        <f t="shared" si="89"/>
        <v>46271</v>
      </c>
      <c r="C727" s="4" t="s">
        <v>1114</v>
      </c>
      <c r="D727" s="4" t="s">
        <v>1249</v>
      </c>
      <c r="E727" s="148" t="s">
        <v>1091</v>
      </c>
      <c r="F727" s="4" t="s">
        <v>1092</v>
      </c>
      <c r="G727" s="41">
        <v>0</v>
      </c>
      <c r="H727" s="41">
        <v>0</v>
      </c>
      <c r="I727" s="5">
        <v>0</v>
      </c>
      <c r="J727" s="4" t="s">
        <v>1093</v>
      </c>
      <c r="K727" s="5">
        <v>95</v>
      </c>
      <c r="L727" s="5">
        <f t="shared" si="90"/>
        <v>95</v>
      </c>
      <c r="M727" s="36">
        <v>18.5</v>
      </c>
      <c r="N727" s="5">
        <f t="shared" si="91"/>
        <v>1757.5</v>
      </c>
      <c r="O727" s="5">
        <v>0</v>
      </c>
      <c r="P727" s="5">
        <f t="shared" si="92"/>
        <v>1757.5</v>
      </c>
      <c r="Q727" s="4" t="s">
        <v>126</v>
      </c>
      <c r="R727" s="4" t="s">
        <v>127</v>
      </c>
      <c r="S727" s="4"/>
    </row>
    <row r="728" spans="1:19" x14ac:dyDescent="0.2">
      <c r="A728" s="100">
        <v>66982</v>
      </c>
      <c r="B728" s="178">
        <f t="shared" ref="B728:B768" si="93">IF(A728="","",IF(ISNUMBER(A728),IFERROR(VLOOKUP(TEXT(A728,"yyyy/mm/dd"),BSAD,2,FALSE),""),IFERROR(VLOOKUP(A728,BSAD,2,FALSE),"")))</f>
        <v>46271</v>
      </c>
      <c r="C728" s="4" t="s">
        <v>1114</v>
      </c>
      <c r="D728" s="4" t="s">
        <v>1249</v>
      </c>
      <c r="E728" s="148" t="s">
        <v>1091</v>
      </c>
      <c r="F728" s="4" t="s">
        <v>131</v>
      </c>
      <c r="G728" s="41">
        <v>0</v>
      </c>
      <c r="H728" s="41">
        <v>0</v>
      </c>
      <c r="I728" s="5">
        <v>0</v>
      </c>
      <c r="J728" s="4" t="s">
        <v>1093</v>
      </c>
      <c r="K728" s="5">
        <v>78</v>
      </c>
      <c r="L728" s="5">
        <f t="shared" si="90"/>
        <v>78</v>
      </c>
      <c r="M728" s="36">
        <v>16.5</v>
      </c>
      <c r="N728" s="5">
        <f t="shared" si="91"/>
        <v>1287</v>
      </c>
      <c r="O728" s="5">
        <v>0</v>
      </c>
      <c r="P728" s="5">
        <f t="shared" si="92"/>
        <v>1287</v>
      </c>
      <c r="Q728" s="4" t="s">
        <v>126</v>
      </c>
      <c r="R728" s="4" t="s">
        <v>127</v>
      </c>
      <c r="S728" s="4"/>
    </row>
    <row r="729" spans="1:19" x14ac:dyDescent="0.2">
      <c r="A729" s="100">
        <v>66983</v>
      </c>
      <c r="B729" s="178">
        <f t="shared" si="93"/>
        <v>46272</v>
      </c>
      <c r="C729" s="4" t="s">
        <v>1114</v>
      </c>
      <c r="D729" s="4" t="s">
        <v>1249</v>
      </c>
      <c r="E729" s="148" t="s">
        <v>8835</v>
      </c>
      <c r="F729" s="4" t="s">
        <v>1092</v>
      </c>
      <c r="G729" s="41">
        <v>0</v>
      </c>
      <c r="H729" s="41">
        <v>0</v>
      </c>
      <c r="I729" s="5">
        <v>0</v>
      </c>
      <c r="J729" s="4" t="s">
        <v>1093</v>
      </c>
      <c r="K729" s="5">
        <v>95</v>
      </c>
      <c r="L729" s="5">
        <f t="shared" si="90"/>
        <v>95</v>
      </c>
      <c r="M729" s="36">
        <v>17</v>
      </c>
      <c r="N729" s="5">
        <f t="shared" si="91"/>
        <v>1615</v>
      </c>
      <c r="O729" s="5">
        <v>0</v>
      </c>
      <c r="P729" s="5">
        <f t="shared" si="92"/>
        <v>1615</v>
      </c>
      <c r="Q729" s="4" t="s">
        <v>126</v>
      </c>
      <c r="R729" s="4" t="s">
        <v>127</v>
      </c>
      <c r="S729" s="4"/>
    </row>
    <row r="730" spans="1:19" x14ac:dyDescent="0.2">
      <c r="A730" s="100">
        <v>66983</v>
      </c>
      <c r="B730" s="178">
        <f t="shared" si="93"/>
        <v>46272</v>
      </c>
      <c r="C730" s="4" t="s">
        <v>1114</v>
      </c>
      <c r="D730" s="4" t="s">
        <v>1249</v>
      </c>
      <c r="E730" s="148" t="s">
        <v>8835</v>
      </c>
      <c r="F730" s="4" t="s">
        <v>131</v>
      </c>
      <c r="G730" s="41">
        <v>0</v>
      </c>
      <c r="H730" s="41">
        <v>0</v>
      </c>
      <c r="I730" s="5">
        <v>0</v>
      </c>
      <c r="J730" s="4" t="s">
        <v>1093</v>
      </c>
      <c r="K730" s="5">
        <v>78</v>
      </c>
      <c r="L730" s="5">
        <f t="shared" si="90"/>
        <v>78</v>
      </c>
      <c r="M730" s="36">
        <v>18.5</v>
      </c>
      <c r="N730" s="5">
        <f t="shared" si="91"/>
        <v>1443</v>
      </c>
      <c r="O730" s="5">
        <v>0</v>
      </c>
      <c r="P730" s="5">
        <f t="shared" si="92"/>
        <v>1443</v>
      </c>
      <c r="Q730" s="4" t="s">
        <v>126</v>
      </c>
      <c r="R730" s="4" t="s">
        <v>127</v>
      </c>
      <c r="S730" s="4"/>
    </row>
    <row r="731" spans="1:19" x14ac:dyDescent="0.2">
      <c r="A731" s="100">
        <v>66983</v>
      </c>
      <c r="B731" s="178">
        <f t="shared" si="93"/>
        <v>46272</v>
      </c>
      <c r="C731" s="4" t="s">
        <v>1114</v>
      </c>
      <c r="D731" s="4" t="s">
        <v>1249</v>
      </c>
      <c r="E731" s="148" t="s">
        <v>1091</v>
      </c>
      <c r="F731" s="4" t="s">
        <v>1092</v>
      </c>
      <c r="G731" s="41">
        <v>0</v>
      </c>
      <c r="H731" s="41">
        <v>0</v>
      </c>
      <c r="I731" s="5">
        <v>0</v>
      </c>
      <c r="J731" s="4" t="s">
        <v>1093</v>
      </c>
      <c r="K731" s="5">
        <v>95</v>
      </c>
      <c r="L731" s="5">
        <f t="shared" si="90"/>
        <v>95</v>
      </c>
      <c r="M731" s="36">
        <v>17</v>
      </c>
      <c r="N731" s="5">
        <f t="shared" si="91"/>
        <v>1615</v>
      </c>
      <c r="O731" s="5">
        <v>0</v>
      </c>
      <c r="P731" s="5">
        <f t="shared" si="92"/>
        <v>1615</v>
      </c>
      <c r="Q731" s="4" t="s">
        <v>126</v>
      </c>
      <c r="R731" s="4" t="s">
        <v>127</v>
      </c>
      <c r="S731" s="4"/>
    </row>
    <row r="732" spans="1:19" x14ac:dyDescent="0.2">
      <c r="A732" s="100">
        <v>66983</v>
      </c>
      <c r="B732" s="178">
        <f t="shared" si="93"/>
        <v>46272</v>
      </c>
      <c r="C732" s="4" t="s">
        <v>1114</v>
      </c>
      <c r="D732" s="4" t="s">
        <v>1249</v>
      </c>
      <c r="E732" s="148" t="s">
        <v>1091</v>
      </c>
      <c r="F732" s="4" t="s">
        <v>131</v>
      </c>
      <c r="G732" s="41">
        <v>0</v>
      </c>
      <c r="H732" s="41">
        <v>0</v>
      </c>
      <c r="I732" s="5">
        <v>0</v>
      </c>
      <c r="J732" s="4" t="s">
        <v>1093</v>
      </c>
      <c r="K732" s="5">
        <v>78</v>
      </c>
      <c r="L732" s="5">
        <f t="shared" si="90"/>
        <v>78</v>
      </c>
      <c r="M732" s="36">
        <v>18</v>
      </c>
      <c r="N732" s="5">
        <f t="shared" si="91"/>
        <v>1404</v>
      </c>
      <c r="O732" s="5">
        <v>0</v>
      </c>
      <c r="P732" s="5">
        <f t="shared" si="92"/>
        <v>1404</v>
      </c>
      <c r="Q732" s="4" t="s">
        <v>126</v>
      </c>
      <c r="R732" s="4" t="s">
        <v>127</v>
      </c>
      <c r="S732" s="4"/>
    </row>
    <row r="733" spans="1:19" x14ac:dyDescent="0.2">
      <c r="A733" s="100">
        <v>66984</v>
      </c>
      <c r="B733" s="178">
        <f t="shared" si="93"/>
        <v>46273</v>
      </c>
      <c r="C733" s="4" t="s">
        <v>1114</v>
      </c>
      <c r="D733" s="4" t="s">
        <v>1249</v>
      </c>
      <c r="E733" s="148" t="s">
        <v>8835</v>
      </c>
      <c r="F733" s="4" t="s">
        <v>1092</v>
      </c>
      <c r="G733" s="41">
        <v>0</v>
      </c>
      <c r="H733" s="41">
        <v>0</v>
      </c>
      <c r="I733" s="5">
        <v>0</v>
      </c>
      <c r="J733" s="4" t="s">
        <v>1093</v>
      </c>
      <c r="K733" s="5">
        <v>95</v>
      </c>
      <c r="L733" s="5">
        <f t="shared" si="90"/>
        <v>95</v>
      </c>
      <c r="M733" s="36">
        <v>15.5</v>
      </c>
      <c r="N733" s="5">
        <f t="shared" si="91"/>
        <v>1472.5</v>
      </c>
      <c r="O733" s="5">
        <v>0</v>
      </c>
      <c r="P733" s="5">
        <f t="shared" si="92"/>
        <v>1472.5</v>
      </c>
      <c r="Q733" s="4" t="s">
        <v>126</v>
      </c>
      <c r="R733" s="4" t="s">
        <v>127</v>
      </c>
      <c r="S733" s="4"/>
    </row>
    <row r="734" spans="1:19" x14ac:dyDescent="0.2">
      <c r="A734" s="100">
        <v>66984</v>
      </c>
      <c r="B734" s="178">
        <f t="shared" si="93"/>
        <v>46273</v>
      </c>
      <c r="C734" s="4" t="s">
        <v>1114</v>
      </c>
      <c r="D734" s="4" t="s">
        <v>1249</v>
      </c>
      <c r="E734" s="148" t="s">
        <v>8835</v>
      </c>
      <c r="F734" s="4" t="s">
        <v>131</v>
      </c>
      <c r="G734" s="41">
        <v>0</v>
      </c>
      <c r="H734" s="41">
        <v>0</v>
      </c>
      <c r="I734" s="5">
        <v>0</v>
      </c>
      <c r="J734" s="4" t="s">
        <v>1093</v>
      </c>
      <c r="K734" s="5">
        <v>78</v>
      </c>
      <c r="L734" s="5">
        <f t="shared" si="90"/>
        <v>78</v>
      </c>
      <c r="M734" s="36">
        <v>19</v>
      </c>
      <c r="N734" s="5">
        <f t="shared" si="91"/>
        <v>1482</v>
      </c>
      <c r="O734" s="5">
        <v>0</v>
      </c>
      <c r="P734" s="5">
        <f t="shared" si="92"/>
        <v>1482</v>
      </c>
      <c r="Q734" s="4" t="s">
        <v>126</v>
      </c>
      <c r="R734" s="4" t="s">
        <v>127</v>
      </c>
      <c r="S734" s="4"/>
    </row>
    <row r="735" spans="1:19" x14ac:dyDescent="0.2">
      <c r="A735" s="100">
        <v>66984</v>
      </c>
      <c r="B735" s="178">
        <f t="shared" si="93"/>
        <v>46273</v>
      </c>
      <c r="C735" s="4" t="s">
        <v>1114</v>
      </c>
      <c r="D735" s="4" t="s">
        <v>1249</v>
      </c>
      <c r="E735" s="148" t="s">
        <v>1091</v>
      </c>
      <c r="F735" s="4" t="s">
        <v>1092</v>
      </c>
      <c r="G735" s="41">
        <v>0</v>
      </c>
      <c r="H735" s="41">
        <v>0</v>
      </c>
      <c r="I735" s="5">
        <v>0</v>
      </c>
      <c r="J735" s="4" t="s">
        <v>1093</v>
      </c>
      <c r="K735" s="5">
        <v>95</v>
      </c>
      <c r="L735" s="5">
        <f t="shared" si="90"/>
        <v>95</v>
      </c>
      <c r="M735" s="36">
        <v>16.5</v>
      </c>
      <c r="N735" s="5">
        <f t="shared" si="91"/>
        <v>1567.5</v>
      </c>
      <c r="O735" s="5">
        <v>0</v>
      </c>
      <c r="P735" s="5">
        <f t="shared" si="92"/>
        <v>1567.5</v>
      </c>
      <c r="Q735" s="4" t="s">
        <v>126</v>
      </c>
      <c r="R735" s="4" t="s">
        <v>127</v>
      </c>
      <c r="S735" s="4"/>
    </row>
    <row r="736" spans="1:19" x14ac:dyDescent="0.2">
      <c r="A736" s="100">
        <v>66984</v>
      </c>
      <c r="B736" s="178">
        <f t="shared" si="93"/>
        <v>46273</v>
      </c>
      <c r="C736" s="4" t="s">
        <v>1114</v>
      </c>
      <c r="D736" s="4" t="s">
        <v>1249</v>
      </c>
      <c r="E736" s="148" t="s">
        <v>1091</v>
      </c>
      <c r="F736" s="4" t="s">
        <v>131</v>
      </c>
      <c r="G736" s="41">
        <v>0</v>
      </c>
      <c r="H736" s="41">
        <v>0</v>
      </c>
      <c r="I736" s="5">
        <v>0</v>
      </c>
      <c r="J736" s="4" t="s">
        <v>1093</v>
      </c>
      <c r="K736" s="5">
        <v>78</v>
      </c>
      <c r="L736" s="5">
        <f t="shared" si="90"/>
        <v>78</v>
      </c>
      <c r="M736" s="36">
        <v>16.5</v>
      </c>
      <c r="N736" s="5">
        <f t="shared" si="91"/>
        <v>1287</v>
      </c>
      <c r="O736" s="5">
        <v>0</v>
      </c>
      <c r="P736" s="5">
        <f t="shared" si="92"/>
        <v>1287</v>
      </c>
      <c r="Q736" s="4" t="s">
        <v>126</v>
      </c>
      <c r="R736" s="4" t="s">
        <v>127</v>
      </c>
      <c r="S736" s="4"/>
    </row>
    <row r="737" spans="1:19" x14ac:dyDescent="0.2">
      <c r="A737" s="100">
        <v>66985</v>
      </c>
      <c r="B737" s="178">
        <f t="shared" si="93"/>
        <v>46274</v>
      </c>
      <c r="C737" s="4" t="s">
        <v>1114</v>
      </c>
      <c r="D737" s="4" t="s">
        <v>1249</v>
      </c>
      <c r="E737" s="148" t="s">
        <v>8835</v>
      </c>
      <c r="F737" s="4" t="s">
        <v>1092</v>
      </c>
      <c r="G737" s="41">
        <v>0</v>
      </c>
      <c r="H737" s="41">
        <v>0</v>
      </c>
      <c r="I737" s="5">
        <v>0</v>
      </c>
      <c r="J737" s="4" t="s">
        <v>1093</v>
      </c>
      <c r="K737" s="5">
        <v>95</v>
      </c>
      <c r="L737" s="5">
        <f t="shared" si="90"/>
        <v>95</v>
      </c>
      <c r="M737" s="36">
        <v>15</v>
      </c>
      <c r="N737" s="5">
        <f t="shared" si="91"/>
        <v>1425</v>
      </c>
      <c r="O737" s="5">
        <v>0</v>
      </c>
      <c r="P737" s="5">
        <f t="shared" si="92"/>
        <v>1425</v>
      </c>
      <c r="Q737" s="4" t="s">
        <v>126</v>
      </c>
      <c r="R737" s="4" t="s">
        <v>127</v>
      </c>
      <c r="S737" s="4"/>
    </row>
    <row r="738" spans="1:19" x14ac:dyDescent="0.2">
      <c r="A738" s="100">
        <v>66985</v>
      </c>
      <c r="B738" s="178">
        <f t="shared" si="93"/>
        <v>46274</v>
      </c>
      <c r="C738" s="4" t="s">
        <v>1114</v>
      </c>
      <c r="D738" s="4" t="s">
        <v>1249</v>
      </c>
      <c r="E738" s="148" t="s">
        <v>8835</v>
      </c>
      <c r="F738" s="4" t="s">
        <v>131</v>
      </c>
      <c r="G738" s="41">
        <v>0</v>
      </c>
      <c r="H738" s="41">
        <v>0</v>
      </c>
      <c r="I738" s="5">
        <v>0</v>
      </c>
      <c r="J738" s="4" t="s">
        <v>1093</v>
      </c>
      <c r="K738" s="5">
        <v>78</v>
      </c>
      <c r="L738" s="5">
        <f t="shared" si="90"/>
        <v>78</v>
      </c>
      <c r="M738" s="36">
        <v>21</v>
      </c>
      <c r="N738" s="5">
        <f t="shared" si="91"/>
        <v>1638</v>
      </c>
      <c r="O738" s="5">
        <v>0</v>
      </c>
      <c r="P738" s="5">
        <f t="shared" si="92"/>
        <v>1638</v>
      </c>
      <c r="Q738" s="4" t="s">
        <v>126</v>
      </c>
      <c r="R738" s="4" t="s">
        <v>127</v>
      </c>
      <c r="S738" s="4"/>
    </row>
    <row r="739" spans="1:19" x14ac:dyDescent="0.2">
      <c r="A739" s="100">
        <v>66985</v>
      </c>
      <c r="B739" s="178">
        <f t="shared" si="93"/>
        <v>46274</v>
      </c>
      <c r="C739" s="4" t="s">
        <v>1114</v>
      </c>
      <c r="D739" s="4" t="s">
        <v>1249</v>
      </c>
      <c r="E739" s="148" t="s">
        <v>1091</v>
      </c>
      <c r="F739" s="4" t="s">
        <v>1092</v>
      </c>
      <c r="G739" s="41">
        <v>0</v>
      </c>
      <c r="H739" s="41">
        <v>0</v>
      </c>
      <c r="I739" s="5">
        <v>0</v>
      </c>
      <c r="J739" s="4" t="s">
        <v>1093</v>
      </c>
      <c r="K739" s="5">
        <v>95</v>
      </c>
      <c r="L739" s="5">
        <f t="shared" si="90"/>
        <v>95</v>
      </c>
      <c r="M739" s="36">
        <v>19.5</v>
      </c>
      <c r="N739" s="5">
        <f t="shared" si="91"/>
        <v>1852.5</v>
      </c>
      <c r="O739" s="5">
        <v>0</v>
      </c>
      <c r="P739" s="5">
        <f t="shared" si="92"/>
        <v>1852.5</v>
      </c>
      <c r="Q739" s="4" t="s">
        <v>126</v>
      </c>
      <c r="R739" s="4" t="s">
        <v>127</v>
      </c>
      <c r="S739" s="4"/>
    </row>
    <row r="740" spans="1:19" x14ac:dyDescent="0.2">
      <c r="A740" s="100">
        <v>66985</v>
      </c>
      <c r="B740" s="178">
        <f t="shared" si="93"/>
        <v>46274</v>
      </c>
      <c r="C740" s="4" t="s">
        <v>1114</v>
      </c>
      <c r="D740" s="4" t="s">
        <v>1249</v>
      </c>
      <c r="E740" s="148" t="s">
        <v>1091</v>
      </c>
      <c r="F740" s="4" t="s">
        <v>131</v>
      </c>
      <c r="G740" s="41">
        <v>0</v>
      </c>
      <c r="H740" s="41">
        <v>0</v>
      </c>
      <c r="I740" s="5">
        <v>0</v>
      </c>
      <c r="J740" s="4" t="s">
        <v>1093</v>
      </c>
      <c r="K740" s="5">
        <v>78</v>
      </c>
      <c r="L740" s="5">
        <f t="shared" si="90"/>
        <v>78</v>
      </c>
      <c r="M740" s="36">
        <v>17</v>
      </c>
      <c r="N740" s="5">
        <f t="shared" si="91"/>
        <v>1326</v>
      </c>
      <c r="O740" s="5">
        <v>0</v>
      </c>
      <c r="P740" s="5">
        <f t="shared" si="92"/>
        <v>1326</v>
      </c>
      <c r="Q740" s="4" t="s">
        <v>126</v>
      </c>
      <c r="R740" s="4" t="s">
        <v>127</v>
      </c>
      <c r="S740" s="4"/>
    </row>
    <row r="741" spans="1:19" x14ac:dyDescent="0.2">
      <c r="A741" s="100">
        <v>66986</v>
      </c>
      <c r="B741" s="178">
        <f t="shared" si="93"/>
        <v>46275</v>
      </c>
      <c r="C741" s="4" t="s">
        <v>1114</v>
      </c>
      <c r="D741" s="4" t="s">
        <v>1249</v>
      </c>
      <c r="E741" s="148" t="s">
        <v>8835</v>
      </c>
      <c r="F741" s="4" t="s">
        <v>1092</v>
      </c>
      <c r="G741" s="41">
        <v>0</v>
      </c>
      <c r="H741" s="41">
        <v>0</v>
      </c>
      <c r="I741" s="5">
        <v>0</v>
      </c>
      <c r="J741" s="4" t="s">
        <v>1093</v>
      </c>
      <c r="K741" s="5">
        <v>95</v>
      </c>
      <c r="L741" s="5">
        <f t="shared" si="90"/>
        <v>95</v>
      </c>
      <c r="M741" s="36">
        <v>13.5</v>
      </c>
      <c r="N741" s="5">
        <f t="shared" si="91"/>
        <v>1282.5</v>
      </c>
      <c r="O741" s="5">
        <v>0</v>
      </c>
      <c r="P741" s="5">
        <f t="shared" si="92"/>
        <v>1282.5</v>
      </c>
      <c r="Q741" s="4" t="s">
        <v>126</v>
      </c>
      <c r="R741" s="4" t="s">
        <v>127</v>
      </c>
      <c r="S741" s="4"/>
    </row>
    <row r="742" spans="1:19" x14ac:dyDescent="0.2">
      <c r="A742" s="100">
        <v>66986</v>
      </c>
      <c r="B742" s="178">
        <f t="shared" si="93"/>
        <v>46275</v>
      </c>
      <c r="C742" s="4" t="s">
        <v>1114</v>
      </c>
      <c r="D742" s="4" t="s">
        <v>1249</v>
      </c>
      <c r="E742" s="148" t="s">
        <v>8835</v>
      </c>
      <c r="F742" s="4" t="s">
        <v>131</v>
      </c>
      <c r="G742" s="41">
        <v>0</v>
      </c>
      <c r="H742" s="41">
        <v>0</v>
      </c>
      <c r="I742" s="5">
        <v>0</v>
      </c>
      <c r="J742" s="4" t="s">
        <v>1093</v>
      </c>
      <c r="K742" s="5">
        <v>78</v>
      </c>
      <c r="L742" s="5">
        <f t="shared" si="90"/>
        <v>78</v>
      </c>
      <c r="M742" s="36">
        <v>19</v>
      </c>
      <c r="N742" s="5">
        <f t="shared" si="91"/>
        <v>1482</v>
      </c>
      <c r="O742" s="5">
        <v>0</v>
      </c>
      <c r="P742" s="5">
        <f t="shared" si="92"/>
        <v>1482</v>
      </c>
      <c r="Q742" s="4" t="s">
        <v>126</v>
      </c>
      <c r="R742" s="4" t="s">
        <v>127</v>
      </c>
      <c r="S742" s="4"/>
    </row>
    <row r="743" spans="1:19" x14ac:dyDescent="0.2">
      <c r="A743" s="100">
        <v>66986</v>
      </c>
      <c r="B743" s="178">
        <f t="shared" si="93"/>
        <v>46275</v>
      </c>
      <c r="C743" s="4" t="s">
        <v>1114</v>
      </c>
      <c r="D743" s="4" t="s">
        <v>1249</v>
      </c>
      <c r="E743" s="148" t="s">
        <v>1091</v>
      </c>
      <c r="F743" s="4" t="s">
        <v>1092</v>
      </c>
      <c r="G743" s="41">
        <v>0</v>
      </c>
      <c r="H743" s="41">
        <v>0</v>
      </c>
      <c r="I743" s="5">
        <v>0</v>
      </c>
      <c r="J743" s="4" t="s">
        <v>1093</v>
      </c>
      <c r="K743" s="5">
        <v>95</v>
      </c>
      <c r="L743" s="5">
        <f t="shared" si="90"/>
        <v>95</v>
      </c>
      <c r="M743" s="36">
        <v>17.5</v>
      </c>
      <c r="N743" s="5">
        <f t="shared" si="91"/>
        <v>1662.5</v>
      </c>
      <c r="O743" s="5">
        <v>0</v>
      </c>
      <c r="P743" s="5">
        <f t="shared" si="92"/>
        <v>1662.5</v>
      </c>
      <c r="Q743" s="4" t="s">
        <v>126</v>
      </c>
      <c r="R743" s="4" t="s">
        <v>127</v>
      </c>
      <c r="S743" s="4"/>
    </row>
    <row r="744" spans="1:19" x14ac:dyDescent="0.2">
      <c r="A744" s="100">
        <v>66986</v>
      </c>
      <c r="B744" s="178">
        <f t="shared" si="93"/>
        <v>46275</v>
      </c>
      <c r="C744" s="4" t="s">
        <v>1114</v>
      </c>
      <c r="D744" s="4" t="s">
        <v>1249</v>
      </c>
      <c r="E744" s="148" t="s">
        <v>1091</v>
      </c>
      <c r="F744" s="4" t="s">
        <v>131</v>
      </c>
      <c r="G744" s="41">
        <v>0</v>
      </c>
      <c r="H744" s="41">
        <v>0</v>
      </c>
      <c r="I744" s="5">
        <v>0</v>
      </c>
      <c r="J744" s="4" t="s">
        <v>1093</v>
      </c>
      <c r="K744" s="5">
        <v>78</v>
      </c>
      <c r="L744" s="5">
        <f t="shared" si="90"/>
        <v>78</v>
      </c>
      <c r="M744" s="36">
        <v>15</v>
      </c>
      <c r="N744" s="5">
        <f t="shared" si="91"/>
        <v>1170</v>
      </c>
      <c r="O744" s="5">
        <v>0</v>
      </c>
      <c r="P744" s="5">
        <f t="shared" si="92"/>
        <v>1170</v>
      </c>
      <c r="Q744" s="4" t="s">
        <v>126</v>
      </c>
      <c r="R744" s="4" t="s">
        <v>127</v>
      </c>
      <c r="S744" s="4"/>
    </row>
    <row r="745" spans="1:19" x14ac:dyDescent="0.2">
      <c r="A745" s="100">
        <v>66987</v>
      </c>
      <c r="B745" s="178">
        <f t="shared" si="93"/>
        <v>46276</v>
      </c>
      <c r="C745" s="4" t="s">
        <v>1114</v>
      </c>
      <c r="D745" s="4" t="s">
        <v>1249</v>
      </c>
      <c r="E745" s="148" t="s">
        <v>8835</v>
      </c>
      <c r="F745" s="4" t="s">
        <v>1092</v>
      </c>
      <c r="G745" s="41">
        <v>0</v>
      </c>
      <c r="H745" s="41">
        <v>0</v>
      </c>
      <c r="I745" s="5">
        <v>0</v>
      </c>
      <c r="J745" s="4" t="s">
        <v>1093</v>
      </c>
      <c r="K745" s="5">
        <v>95</v>
      </c>
      <c r="L745" s="5">
        <f t="shared" si="90"/>
        <v>95</v>
      </c>
      <c r="M745" s="36">
        <v>20</v>
      </c>
      <c r="N745" s="5">
        <f t="shared" si="91"/>
        <v>1900</v>
      </c>
      <c r="O745" s="5">
        <v>0</v>
      </c>
      <c r="P745" s="5">
        <f t="shared" si="92"/>
        <v>1900</v>
      </c>
      <c r="Q745" s="4" t="s">
        <v>126</v>
      </c>
      <c r="R745" s="4" t="s">
        <v>127</v>
      </c>
      <c r="S745" s="4"/>
    </row>
    <row r="746" spans="1:19" x14ac:dyDescent="0.2">
      <c r="A746" s="100">
        <v>66987</v>
      </c>
      <c r="B746" s="178">
        <f t="shared" si="93"/>
        <v>46276</v>
      </c>
      <c r="C746" s="4" t="s">
        <v>1114</v>
      </c>
      <c r="D746" s="4" t="s">
        <v>1249</v>
      </c>
      <c r="E746" s="148" t="s">
        <v>8835</v>
      </c>
      <c r="F746" s="4" t="s">
        <v>131</v>
      </c>
      <c r="G746" s="41">
        <v>0</v>
      </c>
      <c r="H746" s="41">
        <v>0</v>
      </c>
      <c r="I746" s="5">
        <v>0</v>
      </c>
      <c r="J746" s="4" t="s">
        <v>1093</v>
      </c>
      <c r="K746" s="5">
        <v>78</v>
      </c>
      <c r="L746" s="5">
        <f t="shared" si="90"/>
        <v>78</v>
      </c>
      <c r="M746" s="36">
        <v>19.5</v>
      </c>
      <c r="N746" s="5">
        <f t="shared" si="91"/>
        <v>1521</v>
      </c>
      <c r="O746" s="5">
        <v>0</v>
      </c>
      <c r="P746" s="5">
        <f t="shared" si="92"/>
        <v>1521</v>
      </c>
      <c r="Q746" s="4" t="s">
        <v>126</v>
      </c>
      <c r="R746" s="4" t="s">
        <v>127</v>
      </c>
      <c r="S746" s="4"/>
    </row>
    <row r="747" spans="1:19" x14ac:dyDescent="0.2">
      <c r="A747" s="100">
        <v>66987</v>
      </c>
      <c r="B747" s="178">
        <f t="shared" si="93"/>
        <v>46276</v>
      </c>
      <c r="C747" s="4" t="s">
        <v>1114</v>
      </c>
      <c r="D747" s="4" t="s">
        <v>1249</v>
      </c>
      <c r="E747" s="148" t="s">
        <v>1091</v>
      </c>
      <c r="F747" s="4" t="s">
        <v>1092</v>
      </c>
      <c r="G747" s="41">
        <v>0</v>
      </c>
      <c r="H747" s="41">
        <v>0</v>
      </c>
      <c r="I747" s="5">
        <v>0</v>
      </c>
      <c r="J747" s="4" t="s">
        <v>1093</v>
      </c>
      <c r="K747" s="5">
        <v>95</v>
      </c>
      <c r="L747" s="5">
        <f t="shared" si="90"/>
        <v>95</v>
      </c>
      <c r="M747" s="36">
        <v>20</v>
      </c>
      <c r="N747" s="5">
        <f t="shared" si="91"/>
        <v>1900</v>
      </c>
      <c r="O747" s="5">
        <v>0</v>
      </c>
      <c r="P747" s="5">
        <f t="shared" si="92"/>
        <v>1900</v>
      </c>
      <c r="Q747" s="4" t="s">
        <v>126</v>
      </c>
      <c r="R747" s="4" t="s">
        <v>127</v>
      </c>
      <c r="S747" s="4"/>
    </row>
    <row r="748" spans="1:19" x14ac:dyDescent="0.2">
      <c r="A748" s="100">
        <v>66987</v>
      </c>
      <c r="B748" s="178">
        <f t="shared" si="93"/>
        <v>46276</v>
      </c>
      <c r="C748" s="4" t="s">
        <v>1114</v>
      </c>
      <c r="D748" s="4" t="s">
        <v>1249</v>
      </c>
      <c r="E748" s="148" t="s">
        <v>1091</v>
      </c>
      <c r="F748" s="4" t="s">
        <v>131</v>
      </c>
      <c r="G748" s="41">
        <v>0</v>
      </c>
      <c r="H748" s="41">
        <v>0</v>
      </c>
      <c r="I748" s="5">
        <v>0</v>
      </c>
      <c r="J748" s="4" t="s">
        <v>1093</v>
      </c>
      <c r="K748" s="5">
        <v>78</v>
      </c>
      <c r="L748" s="5">
        <f t="shared" si="90"/>
        <v>78</v>
      </c>
      <c r="M748" s="36">
        <v>16</v>
      </c>
      <c r="N748" s="5">
        <f t="shared" si="91"/>
        <v>1248</v>
      </c>
      <c r="O748" s="5">
        <v>0</v>
      </c>
      <c r="P748" s="5">
        <f t="shared" si="92"/>
        <v>1248</v>
      </c>
      <c r="Q748" s="4" t="s">
        <v>126</v>
      </c>
      <c r="R748" s="4" t="s">
        <v>127</v>
      </c>
      <c r="S748" s="4"/>
    </row>
    <row r="749" spans="1:19" x14ac:dyDescent="0.2">
      <c r="A749" s="100">
        <v>66988</v>
      </c>
      <c r="B749" s="178">
        <f t="shared" si="93"/>
        <v>46277</v>
      </c>
      <c r="C749" s="4" t="s">
        <v>1114</v>
      </c>
      <c r="D749" s="4" t="s">
        <v>1249</v>
      </c>
      <c r="E749" s="148" t="s">
        <v>8835</v>
      </c>
      <c r="F749" s="4" t="s">
        <v>1092</v>
      </c>
      <c r="G749" s="41">
        <v>0</v>
      </c>
      <c r="H749" s="41">
        <v>0</v>
      </c>
      <c r="I749" s="5">
        <v>0</v>
      </c>
      <c r="J749" s="4" t="s">
        <v>1093</v>
      </c>
      <c r="K749" s="5">
        <v>95</v>
      </c>
      <c r="L749" s="5">
        <f t="shared" si="90"/>
        <v>95</v>
      </c>
      <c r="M749" s="36">
        <v>19</v>
      </c>
      <c r="N749" s="5">
        <f t="shared" si="91"/>
        <v>1805</v>
      </c>
      <c r="O749" s="5">
        <v>0</v>
      </c>
      <c r="P749" s="5">
        <f t="shared" si="92"/>
        <v>1805</v>
      </c>
      <c r="Q749" s="4" t="s">
        <v>126</v>
      </c>
      <c r="R749" s="4" t="s">
        <v>127</v>
      </c>
      <c r="S749" s="4"/>
    </row>
    <row r="750" spans="1:19" x14ac:dyDescent="0.2">
      <c r="A750" s="100">
        <v>66988</v>
      </c>
      <c r="B750" s="178">
        <f t="shared" si="93"/>
        <v>46277</v>
      </c>
      <c r="C750" s="4" t="s">
        <v>1114</v>
      </c>
      <c r="D750" s="4" t="s">
        <v>1249</v>
      </c>
      <c r="E750" s="148" t="s">
        <v>8835</v>
      </c>
      <c r="F750" s="4" t="s">
        <v>131</v>
      </c>
      <c r="G750" s="41">
        <v>0</v>
      </c>
      <c r="H750" s="41">
        <v>0</v>
      </c>
      <c r="I750" s="5">
        <v>0</v>
      </c>
      <c r="J750" s="4" t="s">
        <v>1093</v>
      </c>
      <c r="K750" s="5">
        <v>78</v>
      </c>
      <c r="L750" s="5">
        <f t="shared" si="90"/>
        <v>78</v>
      </c>
      <c r="M750" s="36">
        <v>18.5</v>
      </c>
      <c r="N750" s="5">
        <f t="shared" si="91"/>
        <v>1443</v>
      </c>
      <c r="O750" s="5">
        <v>0</v>
      </c>
      <c r="P750" s="5">
        <f t="shared" si="92"/>
        <v>1443</v>
      </c>
      <c r="Q750" s="4" t="s">
        <v>126</v>
      </c>
      <c r="R750" s="4" t="s">
        <v>127</v>
      </c>
      <c r="S750" s="4"/>
    </row>
    <row r="751" spans="1:19" x14ac:dyDescent="0.2">
      <c r="A751" s="100">
        <v>66988</v>
      </c>
      <c r="B751" s="178">
        <f t="shared" si="93"/>
        <v>46277</v>
      </c>
      <c r="C751" s="4" t="s">
        <v>1114</v>
      </c>
      <c r="D751" s="4" t="s">
        <v>1249</v>
      </c>
      <c r="E751" s="148" t="s">
        <v>1091</v>
      </c>
      <c r="F751" s="4" t="s">
        <v>1092</v>
      </c>
      <c r="G751" s="41">
        <v>0</v>
      </c>
      <c r="H751" s="41">
        <v>0</v>
      </c>
      <c r="I751" s="5">
        <v>0</v>
      </c>
      <c r="J751" s="4" t="s">
        <v>1093</v>
      </c>
      <c r="K751" s="5">
        <v>95</v>
      </c>
      <c r="L751" s="5">
        <f t="shared" si="90"/>
        <v>95</v>
      </c>
      <c r="M751" s="36">
        <v>21.5</v>
      </c>
      <c r="N751" s="5">
        <f t="shared" si="91"/>
        <v>2042.5</v>
      </c>
      <c r="O751" s="5">
        <v>0</v>
      </c>
      <c r="P751" s="5">
        <f t="shared" si="92"/>
        <v>2042.5</v>
      </c>
      <c r="Q751" s="4" t="s">
        <v>126</v>
      </c>
      <c r="R751" s="4" t="s">
        <v>127</v>
      </c>
      <c r="S751" s="4"/>
    </row>
    <row r="752" spans="1:19" x14ac:dyDescent="0.2">
      <c r="A752" s="100">
        <v>66988</v>
      </c>
      <c r="B752" s="178">
        <f t="shared" si="93"/>
        <v>46277</v>
      </c>
      <c r="C752" s="4" t="s">
        <v>1114</v>
      </c>
      <c r="D752" s="4" t="s">
        <v>1249</v>
      </c>
      <c r="E752" s="148" t="s">
        <v>1091</v>
      </c>
      <c r="F752" s="4" t="s">
        <v>131</v>
      </c>
      <c r="G752" s="41">
        <v>0</v>
      </c>
      <c r="H752" s="41">
        <v>0</v>
      </c>
      <c r="I752" s="5">
        <v>0</v>
      </c>
      <c r="J752" s="4" t="s">
        <v>1093</v>
      </c>
      <c r="K752" s="5">
        <v>78</v>
      </c>
      <c r="L752" s="5">
        <f t="shared" si="90"/>
        <v>78</v>
      </c>
      <c r="M752" s="36">
        <v>18.5</v>
      </c>
      <c r="N752" s="5">
        <f t="shared" si="91"/>
        <v>1443</v>
      </c>
      <c r="O752" s="5">
        <v>0</v>
      </c>
      <c r="P752" s="5">
        <f t="shared" si="92"/>
        <v>1443</v>
      </c>
      <c r="Q752" s="4" t="s">
        <v>126</v>
      </c>
      <c r="R752" s="4" t="s">
        <v>127</v>
      </c>
      <c r="S752" s="4"/>
    </row>
    <row r="753" spans="1:19" x14ac:dyDescent="0.2">
      <c r="A753" s="100">
        <v>66989</v>
      </c>
      <c r="B753" s="178">
        <f t="shared" si="93"/>
        <v>46278</v>
      </c>
      <c r="C753" s="4" t="s">
        <v>1114</v>
      </c>
      <c r="D753" s="4" t="s">
        <v>1249</v>
      </c>
      <c r="E753" s="148" t="s">
        <v>8835</v>
      </c>
      <c r="F753" s="4" t="s">
        <v>1092</v>
      </c>
      <c r="G753" s="41">
        <v>0</v>
      </c>
      <c r="H753" s="41">
        <v>0</v>
      </c>
      <c r="I753" s="5">
        <v>0</v>
      </c>
      <c r="J753" s="4" t="s">
        <v>1093</v>
      </c>
      <c r="K753" s="5">
        <v>95</v>
      </c>
      <c r="L753" s="5">
        <f t="shared" si="90"/>
        <v>95</v>
      </c>
      <c r="M753" s="36">
        <v>20</v>
      </c>
      <c r="N753" s="5">
        <f t="shared" si="91"/>
        <v>1900</v>
      </c>
      <c r="O753" s="5">
        <v>0</v>
      </c>
      <c r="P753" s="5">
        <f t="shared" si="92"/>
        <v>1900</v>
      </c>
      <c r="Q753" s="4" t="s">
        <v>126</v>
      </c>
      <c r="R753" s="4" t="s">
        <v>127</v>
      </c>
      <c r="S753" s="4"/>
    </row>
    <row r="754" spans="1:19" x14ac:dyDescent="0.2">
      <c r="A754" s="100">
        <v>66989</v>
      </c>
      <c r="B754" s="178">
        <f t="shared" si="93"/>
        <v>46278</v>
      </c>
      <c r="C754" s="4" t="s">
        <v>1114</v>
      </c>
      <c r="D754" s="4" t="s">
        <v>1249</v>
      </c>
      <c r="E754" s="148" t="s">
        <v>8835</v>
      </c>
      <c r="F754" s="4" t="s">
        <v>131</v>
      </c>
      <c r="G754" s="41">
        <v>0</v>
      </c>
      <c r="H754" s="41">
        <v>0</v>
      </c>
      <c r="I754" s="5">
        <v>0</v>
      </c>
      <c r="J754" s="4" t="s">
        <v>1093</v>
      </c>
      <c r="K754" s="5">
        <v>78</v>
      </c>
      <c r="L754" s="5">
        <f t="shared" si="90"/>
        <v>78</v>
      </c>
      <c r="M754" s="36">
        <v>20</v>
      </c>
      <c r="N754" s="5">
        <f t="shared" si="91"/>
        <v>1560</v>
      </c>
      <c r="O754" s="5">
        <v>0</v>
      </c>
      <c r="P754" s="5">
        <f t="shared" si="92"/>
        <v>1560</v>
      </c>
      <c r="Q754" s="4" t="s">
        <v>126</v>
      </c>
      <c r="R754" s="4" t="s">
        <v>127</v>
      </c>
      <c r="S754" s="4"/>
    </row>
    <row r="755" spans="1:19" x14ac:dyDescent="0.2">
      <c r="A755" s="100">
        <v>66989</v>
      </c>
      <c r="B755" s="178">
        <f t="shared" si="93"/>
        <v>46278</v>
      </c>
      <c r="C755" s="4" t="s">
        <v>1114</v>
      </c>
      <c r="D755" s="4" t="s">
        <v>1249</v>
      </c>
      <c r="E755" s="148" t="s">
        <v>1091</v>
      </c>
      <c r="F755" s="4" t="s">
        <v>1092</v>
      </c>
      <c r="G755" s="41">
        <v>0</v>
      </c>
      <c r="H755" s="41">
        <v>0</v>
      </c>
      <c r="I755" s="5">
        <v>0</v>
      </c>
      <c r="J755" s="4" t="s">
        <v>1093</v>
      </c>
      <c r="K755" s="5">
        <v>95</v>
      </c>
      <c r="L755" s="5">
        <f t="shared" si="90"/>
        <v>95</v>
      </c>
      <c r="M755" s="36">
        <v>23</v>
      </c>
      <c r="N755" s="5">
        <f t="shared" si="91"/>
        <v>2185</v>
      </c>
      <c r="O755" s="5">
        <v>0</v>
      </c>
      <c r="P755" s="5">
        <f t="shared" si="92"/>
        <v>2185</v>
      </c>
      <c r="Q755" s="4" t="s">
        <v>126</v>
      </c>
      <c r="R755" s="4" t="s">
        <v>127</v>
      </c>
      <c r="S755" s="4"/>
    </row>
    <row r="756" spans="1:19" x14ac:dyDescent="0.2">
      <c r="A756" s="100">
        <v>66989</v>
      </c>
      <c r="B756" s="178">
        <f t="shared" si="93"/>
        <v>46278</v>
      </c>
      <c r="C756" s="4" t="s">
        <v>1114</v>
      </c>
      <c r="D756" s="4" t="s">
        <v>1249</v>
      </c>
      <c r="E756" s="148" t="s">
        <v>1091</v>
      </c>
      <c r="F756" s="4" t="s">
        <v>131</v>
      </c>
      <c r="G756" s="41">
        <v>0</v>
      </c>
      <c r="H756" s="41">
        <v>0</v>
      </c>
      <c r="I756" s="5">
        <v>0</v>
      </c>
      <c r="J756" s="4" t="s">
        <v>1093</v>
      </c>
      <c r="K756" s="5">
        <v>78</v>
      </c>
      <c r="L756" s="5">
        <f t="shared" si="90"/>
        <v>78</v>
      </c>
      <c r="M756" s="36">
        <v>13</v>
      </c>
      <c r="N756" s="5">
        <f t="shared" si="91"/>
        <v>1014</v>
      </c>
      <c r="O756" s="5">
        <v>0</v>
      </c>
      <c r="P756" s="5">
        <f t="shared" si="92"/>
        <v>1014</v>
      </c>
      <c r="Q756" s="4" t="s">
        <v>126</v>
      </c>
      <c r="R756" s="4" t="s">
        <v>127</v>
      </c>
      <c r="S756" s="4"/>
    </row>
    <row r="757" spans="1:19" x14ac:dyDescent="0.2">
      <c r="A757" s="100">
        <v>66990</v>
      </c>
      <c r="B757" s="178">
        <f t="shared" si="93"/>
        <v>46279</v>
      </c>
      <c r="C757" s="4" t="s">
        <v>1114</v>
      </c>
      <c r="D757" s="4" t="s">
        <v>1249</v>
      </c>
      <c r="E757" s="148" t="s">
        <v>8835</v>
      </c>
      <c r="F757" s="4" t="s">
        <v>1092</v>
      </c>
      <c r="G757" s="41">
        <v>0</v>
      </c>
      <c r="H757" s="41">
        <v>0</v>
      </c>
      <c r="I757" s="5">
        <v>0</v>
      </c>
      <c r="J757" s="4" t="s">
        <v>1093</v>
      </c>
      <c r="K757" s="5">
        <v>95</v>
      </c>
      <c r="L757" s="5">
        <f t="shared" si="90"/>
        <v>95</v>
      </c>
      <c r="M757" s="36">
        <v>18</v>
      </c>
      <c r="N757" s="5">
        <f t="shared" si="91"/>
        <v>1710</v>
      </c>
      <c r="O757" s="5">
        <v>0</v>
      </c>
      <c r="P757" s="5">
        <f t="shared" si="92"/>
        <v>1710</v>
      </c>
      <c r="Q757" s="4" t="s">
        <v>126</v>
      </c>
      <c r="R757" s="4" t="s">
        <v>127</v>
      </c>
      <c r="S757" s="4"/>
    </row>
    <row r="758" spans="1:19" x14ac:dyDescent="0.2">
      <c r="A758" s="100">
        <v>66990</v>
      </c>
      <c r="B758" s="178">
        <f t="shared" si="93"/>
        <v>46279</v>
      </c>
      <c r="C758" s="4" t="s">
        <v>1114</v>
      </c>
      <c r="D758" s="4" t="s">
        <v>1249</v>
      </c>
      <c r="E758" s="148" t="s">
        <v>8835</v>
      </c>
      <c r="F758" s="4" t="s">
        <v>131</v>
      </c>
      <c r="G758" s="41">
        <v>0</v>
      </c>
      <c r="H758" s="41">
        <v>0</v>
      </c>
      <c r="I758" s="5">
        <v>0</v>
      </c>
      <c r="J758" s="4" t="s">
        <v>1093</v>
      </c>
      <c r="K758" s="5">
        <v>78</v>
      </c>
      <c r="L758" s="5">
        <f t="shared" si="90"/>
        <v>78</v>
      </c>
      <c r="M758" s="36">
        <v>16.5</v>
      </c>
      <c r="N758" s="5">
        <f t="shared" si="91"/>
        <v>1287</v>
      </c>
      <c r="O758" s="5">
        <v>0</v>
      </c>
      <c r="P758" s="5">
        <f t="shared" si="92"/>
        <v>1287</v>
      </c>
      <c r="Q758" s="4" t="s">
        <v>126</v>
      </c>
      <c r="R758" s="4" t="s">
        <v>127</v>
      </c>
      <c r="S758" s="4"/>
    </row>
    <row r="759" spans="1:19" x14ac:dyDescent="0.2">
      <c r="A759" s="100">
        <v>66990</v>
      </c>
      <c r="B759" s="178">
        <f t="shared" si="93"/>
        <v>46279</v>
      </c>
      <c r="C759" s="4" t="s">
        <v>1114</v>
      </c>
      <c r="D759" s="4" t="s">
        <v>1249</v>
      </c>
      <c r="E759" s="148" t="s">
        <v>1091</v>
      </c>
      <c r="F759" s="4" t="s">
        <v>1092</v>
      </c>
      <c r="G759" s="41">
        <v>0</v>
      </c>
      <c r="H759" s="41">
        <v>0</v>
      </c>
      <c r="I759" s="5">
        <v>0</v>
      </c>
      <c r="J759" s="4" t="s">
        <v>1093</v>
      </c>
      <c r="K759" s="5">
        <v>95</v>
      </c>
      <c r="L759" s="5">
        <f t="shared" si="90"/>
        <v>95</v>
      </c>
      <c r="M759" s="36">
        <v>24</v>
      </c>
      <c r="N759" s="5">
        <f t="shared" si="91"/>
        <v>2280</v>
      </c>
      <c r="O759" s="5">
        <v>0</v>
      </c>
      <c r="P759" s="5">
        <f t="shared" si="92"/>
        <v>2280</v>
      </c>
      <c r="Q759" s="4" t="s">
        <v>126</v>
      </c>
      <c r="R759" s="4" t="s">
        <v>127</v>
      </c>
      <c r="S759" s="4"/>
    </row>
    <row r="760" spans="1:19" x14ac:dyDescent="0.2">
      <c r="A760" s="100">
        <v>66990</v>
      </c>
      <c r="B760" s="178">
        <f t="shared" si="93"/>
        <v>46279</v>
      </c>
      <c r="C760" s="4" t="s">
        <v>1114</v>
      </c>
      <c r="D760" s="4" t="s">
        <v>1249</v>
      </c>
      <c r="E760" s="148" t="s">
        <v>1091</v>
      </c>
      <c r="F760" s="4" t="s">
        <v>131</v>
      </c>
      <c r="G760" s="41">
        <v>0</v>
      </c>
      <c r="H760" s="41">
        <v>0</v>
      </c>
      <c r="I760" s="5">
        <v>0</v>
      </c>
      <c r="J760" s="4" t="s">
        <v>1093</v>
      </c>
      <c r="K760" s="5">
        <v>78</v>
      </c>
      <c r="L760" s="5">
        <f t="shared" si="90"/>
        <v>78</v>
      </c>
      <c r="M760" s="36">
        <v>15</v>
      </c>
      <c r="N760" s="5">
        <f t="shared" si="91"/>
        <v>1170</v>
      </c>
      <c r="O760" s="5">
        <v>0</v>
      </c>
      <c r="P760" s="5">
        <f t="shared" si="92"/>
        <v>1170</v>
      </c>
      <c r="Q760" s="4" t="s">
        <v>126</v>
      </c>
      <c r="R760" s="4" t="s">
        <v>127</v>
      </c>
      <c r="S760" s="4"/>
    </row>
    <row r="761" spans="1:19" x14ac:dyDescent="0.2">
      <c r="A761" s="100">
        <v>66991</v>
      </c>
      <c r="B761" s="178">
        <f t="shared" ref="B761:B764" si="94">IF(A761="","",IF(ISNUMBER(A761),IFERROR(VLOOKUP(TEXT(A761,"yyyy/mm/dd"),BSAD,2,FALSE),""),IFERROR(VLOOKUP(A761,BSAD,2,FALSE),"")))</f>
        <v>46280</v>
      </c>
      <c r="C761" s="4" t="s">
        <v>1114</v>
      </c>
      <c r="D761" s="4" t="s">
        <v>1249</v>
      </c>
      <c r="E761" s="148" t="s">
        <v>8835</v>
      </c>
      <c r="F761" s="4" t="s">
        <v>1092</v>
      </c>
      <c r="G761" s="41">
        <v>0</v>
      </c>
      <c r="H761" s="41">
        <v>0</v>
      </c>
      <c r="I761" s="5">
        <v>0</v>
      </c>
      <c r="J761" s="4" t="s">
        <v>1093</v>
      </c>
      <c r="K761" s="5">
        <v>95</v>
      </c>
      <c r="L761" s="5">
        <f t="shared" si="90"/>
        <v>95</v>
      </c>
      <c r="M761" s="36">
        <v>24</v>
      </c>
      <c r="N761" s="5">
        <f t="shared" si="91"/>
        <v>2280</v>
      </c>
      <c r="O761" s="5">
        <v>0</v>
      </c>
      <c r="P761" s="5">
        <f t="shared" si="92"/>
        <v>2280</v>
      </c>
      <c r="Q761" s="4" t="s">
        <v>126</v>
      </c>
      <c r="R761" s="4" t="s">
        <v>127</v>
      </c>
      <c r="S761" s="4"/>
    </row>
    <row r="762" spans="1:19" x14ac:dyDescent="0.2">
      <c r="A762" s="100">
        <v>66991</v>
      </c>
      <c r="B762" s="178">
        <f t="shared" si="94"/>
        <v>46280</v>
      </c>
      <c r="C762" s="4" t="s">
        <v>1114</v>
      </c>
      <c r="D762" s="4" t="s">
        <v>1249</v>
      </c>
      <c r="E762" s="148" t="s">
        <v>8835</v>
      </c>
      <c r="F762" s="4" t="s">
        <v>131</v>
      </c>
      <c r="G762" s="41">
        <v>0</v>
      </c>
      <c r="H762" s="41">
        <v>0</v>
      </c>
      <c r="I762" s="5">
        <v>0</v>
      </c>
      <c r="J762" s="4" t="s">
        <v>1093</v>
      </c>
      <c r="K762" s="5">
        <v>78</v>
      </c>
      <c r="L762" s="5">
        <f t="shared" si="90"/>
        <v>78</v>
      </c>
      <c r="M762" s="36">
        <v>18.5</v>
      </c>
      <c r="N762" s="5">
        <f t="shared" si="91"/>
        <v>1443</v>
      </c>
      <c r="O762" s="5">
        <v>0</v>
      </c>
      <c r="P762" s="5">
        <f t="shared" si="92"/>
        <v>1443</v>
      </c>
      <c r="Q762" s="4" t="s">
        <v>126</v>
      </c>
      <c r="R762" s="4" t="s">
        <v>127</v>
      </c>
      <c r="S762" s="4"/>
    </row>
    <row r="763" spans="1:19" x14ac:dyDescent="0.2">
      <c r="A763" s="100">
        <v>66991</v>
      </c>
      <c r="B763" s="178">
        <f t="shared" si="94"/>
        <v>46280</v>
      </c>
      <c r="C763" s="4" t="s">
        <v>1114</v>
      </c>
      <c r="D763" s="4" t="s">
        <v>1249</v>
      </c>
      <c r="E763" s="148" t="s">
        <v>1091</v>
      </c>
      <c r="F763" s="4" t="s">
        <v>1092</v>
      </c>
      <c r="G763" s="41">
        <v>0</v>
      </c>
      <c r="H763" s="41">
        <v>0</v>
      </c>
      <c r="I763" s="5">
        <v>0</v>
      </c>
      <c r="J763" s="4" t="s">
        <v>1093</v>
      </c>
      <c r="K763" s="5">
        <v>95</v>
      </c>
      <c r="L763" s="5">
        <f t="shared" si="90"/>
        <v>95</v>
      </c>
      <c r="M763" s="36">
        <v>22.5</v>
      </c>
      <c r="N763" s="5">
        <f t="shared" si="91"/>
        <v>2137.5</v>
      </c>
      <c r="O763" s="5">
        <v>0</v>
      </c>
      <c r="P763" s="5">
        <f t="shared" si="92"/>
        <v>2137.5</v>
      </c>
      <c r="Q763" s="4" t="s">
        <v>126</v>
      </c>
      <c r="R763" s="4" t="s">
        <v>127</v>
      </c>
      <c r="S763" s="4"/>
    </row>
    <row r="764" spans="1:19" x14ac:dyDescent="0.2">
      <c r="A764" s="100">
        <v>66991</v>
      </c>
      <c r="B764" s="178">
        <f t="shared" si="94"/>
        <v>46280</v>
      </c>
      <c r="C764" s="4" t="s">
        <v>1114</v>
      </c>
      <c r="D764" s="4" t="s">
        <v>1249</v>
      </c>
      <c r="E764" s="148" t="s">
        <v>1091</v>
      </c>
      <c r="F764" s="4" t="s">
        <v>131</v>
      </c>
      <c r="G764" s="41">
        <v>0</v>
      </c>
      <c r="H764" s="41">
        <v>0</v>
      </c>
      <c r="I764" s="5">
        <v>0</v>
      </c>
      <c r="J764" s="4" t="s">
        <v>1093</v>
      </c>
      <c r="K764" s="5">
        <v>78</v>
      </c>
      <c r="L764" s="5">
        <f t="shared" si="90"/>
        <v>78</v>
      </c>
      <c r="M764" s="36">
        <v>17.5</v>
      </c>
      <c r="N764" s="5">
        <f t="shared" si="91"/>
        <v>1365</v>
      </c>
      <c r="O764" s="5">
        <v>0</v>
      </c>
      <c r="P764" s="5">
        <f t="shared" si="92"/>
        <v>1365</v>
      </c>
      <c r="Q764" s="4" t="s">
        <v>126</v>
      </c>
      <c r="R764" s="4" t="s">
        <v>127</v>
      </c>
      <c r="S764" s="4"/>
    </row>
    <row r="765" spans="1:19" x14ac:dyDescent="0.2">
      <c r="A765" s="100">
        <v>66992</v>
      </c>
      <c r="B765" s="178">
        <f t="shared" si="93"/>
        <v>46281</v>
      </c>
      <c r="C765" s="4" t="s">
        <v>1114</v>
      </c>
      <c r="D765" s="4" t="s">
        <v>1249</v>
      </c>
      <c r="E765" s="148" t="s">
        <v>8835</v>
      </c>
      <c r="F765" s="4" t="s">
        <v>1092</v>
      </c>
      <c r="G765" s="41">
        <v>0</v>
      </c>
      <c r="H765" s="41">
        <v>0</v>
      </c>
      <c r="I765" s="5">
        <v>0</v>
      </c>
      <c r="J765" s="4" t="s">
        <v>1093</v>
      </c>
      <c r="K765" s="5">
        <v>95</v>
      </c>
      <c r="L765" s="5">
        <f t="shared" si="90"/>
        <v>95</v>
      </c>
      <c r="M765" s="36">
        <v>22.5</v>
      </c>
      <c r="N765" s="5">
        <f t="shared" si="91"/>
        <v>2137.5</v>
      </c>
      <c r="O765" s="5">
        <v>0</v>
      </c>
      <c r="P765" s="5">
        <f t="shared" si="92"/>
        <v>2137.5</v>
      </c>
      <c r="Q765" s="4" t="s">
        <v>126</v>
      </c>
      <c r="R765" s="4" t="s">
        <v>127</v>
      </c>
      <c r="S765" s="4"/>
    </row>
    <row r="766" spans="1:19" x14ac:dyDescent="0.2">
      <c r="A766" s="100">
        <v>66992</v>
      </c>
      <c r="B766" s="178">
        <f t="shared" si="93"/>
        <v>46281</v>
      </c>
      <c r="C766" s="4" t="s">
        <v>1114</v>
      </c>
      <c r="D766" s="4" t="s">
        <v>1249</v>
      </c>
      <c r="E766" s="148" t="s">
        <v>8835</v>
      </c>
      <c r="F766" s="4" t="s">
        <v>131</v>
      </c>
      <c r="G766" s="41">
        <v>0</v>
      </c>
      <c r="H766" s="41">
        <v>0</v>
      </c>
      <c r="I766" s="5">
        <v>0</v>
      </c>
      <c r="J766" s="4" t="s">
        <v>1093</v>
      </c>
      <c r="K766" s="5">
        <v>78</v>
      </c>
      <c r="L766" s="5">
        <f t="shared" si="90"/>
        <v>78</v>
      </c>
      <c r="M766" s="36">
        <v>18</v>
      </c>
      <c r="N766" s="5">
        <f t="shared" si="91"/>
        <v>1404</v>
      </c>
      <c r="O766" s="5">
        <v>0</v>
      </c>
      <c r="P766" s="5">
        <f t="shared" si="92"/>
        <v>1404</v>
      </c>
      <c r="Q766" s="4" t="s">
        <v>126</v>
      </c>
      <c r="R766" s="4" t="s">
        <v>127</v>
      </c>
      <c r="S766" s="4"/>
    </row>
    <row r="767" spans="1:19" x14ac:dyDescent="0.2">
      <c r="A767" s="100">
        <v>66992</v>
      </c>
      <c r="B767" s="178">
        <f t="shared" si="93"/>
        <v>46281</v>
      </c>
      <c r="C767" s="4" t="s">
        <v>1114</v>
      </c>
      <c r="D767" s="4" t="s">
        <v>1249</v>
      </c>
      <c r="E767" s="148" t="s">
        <v>1091</v>
      </c>
      <c r="F767" s="4" t="s">
        <v>1092</v>
      </c>
      <c r="G767" s="41">
        <v>0</v>
      </c>
      <c r="H767" s="41">
        <v>0</v>
      </c>
      <c r="I767" s="5">
        <v>0</v>
      </c>
      <c r="J767" s="4" t="s">
        <v>1093</v>
      </c>
      <c r="K767" s="5">
        <v>95</v>
      </c>
      <c r="L767" s="5">
        <f t="shared" si="90"/>
        <v>95</v>
      </c>
      <c r="M767" s="36">
        <v>26</v>
      </c>
      <c r="N767" s="5">
        <f t="shared" si="91"/>
        <v>2470</v>
      </c>
      <c r="O767" s="5">
        <v>0</v>
      </c>
      <c r="P767" s="5">
        <f t="shared" si="92"/>
        <v>2470</v>
      </c>
      <c r="Q767" s="4" t="s">
        <v>126</v>
      </c>
      <c r="R767" s="4" t="s">
        <v>127</v>
      </c>
      <c r="S767" s="4"/>
    </row>
    <row r="768" spans="1:19" x14ac:dyDescent="0.2">
      <c r="A768" s="100">
        <v>66992</v>
      </c>
      <c r="B768" s="178">
        <f t="shared" si="93"/>
        <v>46281</v>
      </c>
      <c r="C768" s="4" t="s">
        <v>1114</v>
      </c>
      <c r="D768" s="4" t="s">
        <v>1249</v>
      </c>
      <c r="E768" s="148" t="s">
        <v>1091</v>
      </c>
      <c r="F768" s="4" t="s">
        <v>131</v>
      </c>
      <c r="G768" s="41">
        <v>0</v>
      </c>
      <c r="H768" s="41">
        <v>0</v>
      </c>
      <c r="I768" s="5">
        <v>0</v>
      </c>
      <c r="J768" s="4" t="s">
        <v>1093</v>
      </c>
      <c r="K768" s="5">
        <v>78</v>
      </c>
      <c r="L768" s="5">
        <f t="shared" si="90"/>
        <v>78</v>
      </c>
      <c r="M768" s="36">
        <v>13</v>
      </c>
      <c r="N768" s="5">
        <f t="shared" si="91"/>
        <v>1014</v>
      </c>
      <c r="O768" s="5">
        <v>0</v>
      </c>
      <c r="P768" s="5">
        <f t="shared" si="92"/>
        <v>1014</v>
      </c>
      <c r="Q768" s="4" t="s">
        <v>126</v>
      </c>
      <c r="R768" s="4" t="s">
        <v>127</v>
      </c>
      <c r="S768" s="4"/>
    </row>
    <row r="769" spans="1:19" x14ac:dyDescent="0.2">
      <c r="A769" s="100">
        <v>66916</v>
      </c>
      <c r="B769" s="178">
        <f t="shared" si="61"/>
        <v>46203</v>
      </c>
      <c r="C769" s="4" t="s">
        <v>1250</v>
      </c>
      <c r="D769" s="4" t="s">
        <v>1251</v>
      </c>
      <c r="E769" s="148" t="s">
        <v>8835</v>
      </c>
      <c r="F769" s="4" t="s">
        <v>131</v>
      </c>
      <c r="G769" s="41">
        <v>3.6</v>
      </c>
      <c r="H769" s="41">
        <v>7.8</v>
      </c>
      <c r="I769" s="5">
        <v>2</v>
      </c>
      <c r="J769" s="4" t="s">
        <v>1117</v>
      </c>
      <c r="K769" s="5">
        <v>0</v>
      </c>
      <c r="L769" s="5">
        <f t="shared" ref="L769:L833" si="95">IF($F769="","",IF($J769="FIXED",$K769,($G769*FAT_MULT)+($H769*SNF_MULT)+$I769))</f>
        <v>63.23</v>
      </c>
      <c r="M769" s="36">
        <v>9.6</v>
      </c>
      <c r="N769" s="5">
        <f t="shared" ref="N769:N833" si="96">IF($M769="","",$M769*$L769)</f>
        <v>607.00799999999992</v>
      </c>
      <c r="O769" s="5">
        <v>0</v>
      </c>
      <c r="P769" s="5">
        <f t="shared" ref="P769:P833" si="97">IF($M769="","",$N769+$O769)</f>
        <v>607.00799999999992</v>
      </c>
      <c r="Q769" s="65" t="s">
        <v>126</v>
      </c>
      <c r="R769" s="4" t="s">
        <v>1094</v>
      </c>
      <c r="S769" s="4"/>
    </row>
    <row r="770" spans="1:19" x14ac:dyDescent="0.2">
      <c r="A770" s="100">
        <v>66917</v>
      </c>
      <c r="B770" s="178">
        <f t="shared" si="61"/>
        <v>46204</v>
      </c>
      <c r="C770" s="4" t="s">
        <v>1252</v>
      </c>
      <c r="D770" s="4" t="s">
        <v>1251</v>
      </c>
      <c r="E770" s="148" t="s">
        <v>8835</v>
      </c>
      <c r="F770" s="4" t="s">
        <v>131</v>
      </c>
      <c r="G770" s="41">
        <v>3.66</v>
      </c>
      <c r="H770" s="41">
        <v>7.82</v>
      </c>
      <c r="I770" s="5">
        <v>2</v>
      </c>
      <c r="J770" s="4" t="s">
        <v>1117</v>
      </c>
      <c r="K770" s="5">
        <v>0</v>
      </c>
      <c r="L770" s="5">
        <f t="shared" si="95"/>
        <v>63.750000000000007</v>
      </c>
      <c r="M770" s="36">
        <v>9</v>
      </c>
      <c r="N770" s="5">
        <f t="shared" si="96"/>
        <v>573.75000000000011</v>
      </c>
      <c r="O770" s="5">
        <v>0</v>
      </c>
      <c r="P770" s="5">
        <f t="shared" si="97"/>
        <v>573.75000000000011</v>
      </c>
      <c r="Q770" s="65" t="s">
        <v>126</v>
      </c>
      <c r="R770" s="4" t="s">
        <v>1094</v>
      </c>
      <c r="S770" s="4"/>
    </row>
    <row r="771" spans="1:19" x14ac:dyDescent="0.2">
      <c r="A771" s="100">
        <v>66918</v>
      </c>
      <c r="B771" s="178">
        <f t="shared" si="61"/>
        <v>46205</v>
      </c>
      <c r="C771" s="4" t="s">
        <v>1253</v>
      </c>
      <c r="D771" s="4" t="s">
        <v>1251</v>
      </c>
      <c r="E771" s="148" t="s">
        <v>8835</v>
      </c>
      <c r="F771" s="4" t="s">
        <v>131</v>
      </c>
      <c r="G771" s="41">
        <v>3.7</v>
      </c>
      <c r="H771" s="41">
        <v>7.85</v>
      </c>
      <c r="I771" s="5">
        <v>2</v>
      </c>
      <c r="J771" s="4" t="s">
        <v>1117</v>
      </c>
      <c r="K771" s="5">
        <v>0</v>
      </c>
      <c r="L771" s="5">
        <f t="shared" si="95"/>
        <v>64.172499999999999</v>
      </c>
      <c r="M771" s="36">
        <v>9.9</v>
      </c>
      <c r="N771" s="5">
        <f t="shared" si="96"/>
        <v>635.30775000000006</v>
      </c>
      <c r="O771" s="5">
        <v>0</v>
      </c>
      <c r="P771" s="5">
        <f t="shared" si="97"/>
        <v>635.30775000000006</v>
      </c>
      <c r="Q771" s="65" t="s">
        <v>126</v>
      </c>
      <c r="R771" s="4" t="s">
        <v>1094</v>
      </c>
      <c r="S771" s="4"/>
    </row>
    <row r="772" spans="1:19" x14ac:dyDescent="0.2">
      <c r="A772" s="100">
        <v>66919</v>
      </c>
      <c r="B772" s="178">
        <f t="shared" si="61"/>
        <v>46206</v>
      </c>
      <c r="C772" s="4" t="s">
        <v>1254</v>
      </c>
      <c r="D772" s="4" t="s">
        <v>1251</v>
      </c>
      <c r="E772" s="148" t="s">
        <v>8835</v>
      </c>
      <c r="F772" s="4" t="s">
        <v>131</v>
      </c>
      <c r="G772" s="41">
        <v>3.65</v>
      </c>
      <c r="H772" s="41">
        <v>7.75</v>
      </c>
      <c r="I772" s="5">
        <v>2</v>
      </c>
      <c r="J772" s="4" t="s">
        <v>1117</v>
      </c>
      <c r="K772" s="5">
        <v>0</v>
      </c>
      <c r="L772" s="5">
        <f t="shared" si="95"/>
        <v>63.36</v>
      </c>
      <c r="M772" s="36">
        <v>10.199999999999999</v>
      </c>
      <c r="N772" s="5">
        <f t="shared" si="96"/>
        <v>646.27199999999993</v>
      </c>
      <c r="O772" s="5">
        <v>0</v>
      </c>
      <c r="P772" s="5">
        <f t="shared" si="97"/>
        <v>646.27199999999993</v>
      </c>
      <c r="Q772" s="65" t="s">
        <v>126</v>
      </c>
      <c r="R772" s="4" t="s">
        <v>1094</v>
      </c>
      <c r="S772" s="4"/>
    </row>
    <row r="773" spans="1:19" x14ac:dyDescent="0.2">
      <c r="A773" s="100">
        <v>66920</v>
      </c>
      <c r="B773" s="178">
        <f t="shared" si="61"/>
        <v>46207</v>
      </c>
      <c r="C773" s="4" t="s">
        <v>1255</v>
      </c>
      <c r="D773" s="4" t="s">
        <v>1251</v>
      </c>
      <c r="E773" s="148" t="s">
        <v>8835</v>
      </c>
      <c r="F773" s="4" t="s">
        <v>131</v>
      </c>
      <c r="G773" s="41">
        <v>3.71</v>
      </c>
      <c r="H773" s="41">
        <v>7.8</v>
      </c>
      <c r="I773" s="5">
        <v>2</v>
      </c>
      <c r="J773" s="4" t="s">
        <v>1117</v>
      </c>
      <c r="K773" s="5">
        <v>0</v>
      </c>
      <c r="L773" s="5">
        <f t="shared" si="95"/>
        <v>64.016499999999994</v>
      </c>
      <c r="M773" s="36">
        <v>9.9</v>
      </c>
      <c r="N773" s="5">
        <f t="shared" si="96"/>
        <v>633.76334999999995</v>
      </c>
      <c r="O773" s="5">
        <v>0</v>
      </c>
      <c r="P773" s="5">
        <f t="shared" si="97"/>
        <v>633.76334999999995</v>
      </c>
      <c r="Q773" s="65" t="s">
        <v>126</v>
      </c>
      <c r="R773" s="4" t="s">
        <v>1094</v>
      </c>
      <c r="S773" s="4"/>
    </row>
    <row r="774" spans="1:19" x14ac:dyDescent="0.2">
      <c r="A774" s="100">
        <v>66921</v>
      </c>
      <c r="B774" s="178">
        <f t="shared" si="61"/>
        <v>46208</v>
      </c>
      <c r="C774" s="4" t="s">
        <v>1256</v>
      </c>
      <c r="D774" s="4" t="s">
        <v>1251</v>
      </c>
      <c r="E774" s="148" t="s">
        <v>8835</v>
      </c>
      <c r="F774" s="4" t="s">
        <v>131</v>
      </c>
      <c r="G774" s="41">
        <v>3.7</v>
      </c>
      <c r="H774" s="41">
        <v>7.85</v>
      </c>
      <c r="I774" s="5">
        <v>2</v>
      </c>
      <c r="J774" s="4" t="s">
        <v>1117</v>
      </c>
      <c r="K774" s="5">
        <v>0</v>
      </c>
      <c r="L774" s="5">
        <f t="shared" si="95"/>
        <v>64.172499999999999</v>
      </c>
      <c r="M774" s="36">
        <v>8.8000000000000007</v>
      </c>
      <c r="N774" s="5">
        <f t="shared" si="96"/>
        <v>564.71800000000007</v>
      </c>
      <c r="O774" s="5">
        <v>0</v>
      </c>
      <c r="P774" s="5">
        <f t="shared" si="97"/>
        <v>564.71800000000007</v>
      </c>
      <c r="Q774" s="65" t="s">
        <v>126</v>
      </c>
      <c r="R774" s="4" t="s">
        <v>1094</v>
      </c>
      <c r="S774" s="4"/>
    </row>
    <row r="775" spans="1:19" x14ac:dyDescent="0.2">
      <c r="A775" s="100">
        <v>66922</v>
      </c>
      <c r="B775" s="178">
        <f t="shared" si="61"/>
        <v>46209</v>
      </c>
      <c r="C775" s="4" t="s">
        <v>1257</v>
      </c>
      <c r="D775" s="4" t="s">
        <v>1251</v>
      </c>
      <c r="E775" s="148" t="s">
        <v>8835</v>
      </c>
      <c r="F775" s="4" t="s">
        <v>131</v>
      </c>
      <c r="G775" s="41">
        <v>3.67</v>
      </c>
      <c r="H775" s="41">
        <v>7.85</v>
      </c>
      <c r="I775" s="5">
        <v>2</v>
      </c>
      <c r="J775" s="4" t="s">
        <v>1117</v>
      </c>
      <c r="K775" s="5">
        <v>0</v>
      </c>
      <c r="L775" s="5">
        <f t="shared" si="95"/>
        <v>63.957999999999998</v>
      </c>
      <c r="M775" s="36">
        <v>9.1999999999999993</v>
      </c>
      <c r="N775" s="5">
        <f t="shared" si="96"/>
        <v>588.41359999999997</v>
      </c>
      <c r="O775" s="5">
        <v>0</v>
      </c>
      <c r="P775" s="5">
        <f t="shared" si="97"/>
        <v>588.41359999999997</v>
      </c>
      <c r="Q775" s="65" t="s">
        <v>126</v>
      </c>
      <c r="R775" s="4" t="s">
        <v>1094</v>
      </c>
      <c r="S775" s="4"/>
    </row>
    <row r="776" spans="1:19" x14ac:dyDescent="0.2">
      <c r="A776" s="100">
        <v>66923</v>
      </c>
      <c r="B776" s="178">
        <f t="shared" si="61"/>
        <v>46210</v>
      </c>
      <c r="C776" s="4" t="s">
        <v>1258</v>
      </c>
      <c r="D776" s="4" t="s">
        <v>1251</v>
      </c>
      <c r="E776" s="148" t="s">
        <v>8835</v>
      </c>
      <c r="F776" s="4" t="s">
        <v>131</v>
      </c>
      <c r="G776" s="41">
        <v>3.65</v>
      </c>
      <c r="H776" s="41">
        <v>7.85</v>
      </c>
      <c r="I776" s="5">
        <v>2</v>
      </c>
      <c r="J776" s="4" t="s">
        <v>1117</v>
      </c>
      <c r="K776" s="5">
        <v>0</v>
      </c>
      <c r="L776" s="5">
        <f t="shared" si="95"/>
        <v>63.814999999999998</v>
      </c>
      <c r="M776" s="36">
        <v>9.5</v>
      </c>
      <c r="N776" s="5">
        <f t="shared" si="96"/>
        <v>606.24249999999995</v>
      </c>
      <c r="O776" s="5">
        <v>0</v>
      </c>
      <c r="P776" s="5">
        <f t="shared" si="97"/>
        <v>606.24249999999995</v>
      </c>
      <c r="Q776" s="65" t="s">
        <v>126</v>
      </c>
      <c r="R776" s="4" t="s">
        <v>1094</v>
      </c>
      <c r="S776" s="4"/>
    </row>
    <row r="777" spans="1:19" x14ac:dyDescent="0.2">
      <c r="A777" s="100">
        <v>66924</v>
      </c>
      <c r="B777" s="178">
        <f t="shared" si="61"/>
        <v>46211</v>
      </c>
      <c r="C777" s="4" t="s">
        <v>1259</v>
      </c>
      <c r="D777" s="4" t="s">
        <v>1251</v>
      </c>
      <c r="E777" s="148" t="s">
        <v>8835</v>
      </c>
      <c r="F777" s="4" t="s">
        <v>131</v>
      </c>
      <c r="G777" s="41">
        <v>3.76</v>
      </c>
      <c r="H777" s="41">
        <v>7.8</v>
      </c>
      <c r="I777" s="5">
        <v>2</v>
      </c>
      <c r="J777" s="4" t="s">
        <v>1117</v>
      </c>
      <c r="K777" s="5">
        <v>0</v>
      </c>
      <c r="L777" s="5">
        <f t="shared" si="95"/>
        <v>64.373999999999995</v>
      </c>
      <c r="M777" s="36">
        <v>9.3000000000000007</v>
      </c>
      <c r="N777" s="5">
        <f t="shared" si="96"/>
        <v>598.67819999999995</v>
      </c>
      <c r="O777" s="5">
        <v>0</v>
      </c>
      <c r="P777" s="5">
        <f t="shared" si="97"/>
        <v>598.67819999999995</v>
      </c>
      <c r="Q777" s="65" t="s">
        <v>126</v>
      </c>
      <c r="R777" s="4" t="s">
        <v>1094</v>
      </c>
      <c r="S777" s="4"/>
    </row>
    <row r="778" spans="1:19" x14ac:dyDescent="0.2">
      <c r="A778" s="100">
        <v>66925</v>
      </c>
      <c r="B778" s="178">
        <f t="shared" si="61"/>
        <v>46212</v>
      </c>
      <c r="C778" s="4" t="s">
        <v>1260</v>
      </c>
      <c r="D778" s="4" t="s">
        <v>1251</v>
      </c>
      <c r="E778" s="148" t="s">
        <v>8835</v>
      </c>
      <c r="F778" s="4" t="s">
        <v>131</v>
      </c>
      <c r="G778" s="41">
        <v>3.72</v>
      </c>
      <c r="H778" s="41">
        <v>7.8</v>
      </c>
      <c r="I778" s="5">
        <v>2</v>
      </c>
      <c r="J778" s="4" t="s">
        <v>1117</v>
      </c>
      <c r="K778" s="5">
        <v>0</v>
      </c>
      <c r="L778" s="5">
        <f t="shared" si="95"/>
        <v>64.087999999999994</v>
      </c>
      <c r="M778" s="36">
        <v>8.8000000000000007</v>
      </c>
      <c r="N778" s="5">
        <f t="shared" si="96"/>
        <v>563.97439999999995</v>
      </c>
      <c r="O778" s="5">
        <v>0</v>
      </c>
      <c r="P778" s="5">
        <f t="shared" si="97"/>
        <v>563.97439999999995</v>
      </c>
      <c r="Q778" s="65" t="s">
        <v>126</v>
      </c>
      <c r="R778" s="4" t="s">
        <v>1094</v>
      </c>
      <c r="S778" s="4"/>
    </row>
    <row r="779" spans="1:19" x14ac:dyDescent="0.2">
      <c r="A779" s="100">
        <v>66926</v>
      </c>
      <c r="B779" s="178">
        <f t="shared" si="61"/>
        <v>46213</v>
      </c>
      <c r="C779" s="4" t="s">
        <v>1261</v>
      </c>
      <c r="D779" s="4" t="s">
        <v>1251</v>
      </c>
      <c r="E779" s="148" t="s">
        <v>8835</v>
      </c>
      <c r="F779" s="4" t="s">
        <v>131</v>
      </c>
      <c r="G779" s="41">
        <v>3.65</v>
      </c>
      <c r="H779" s="41">
        <v>7.8</v>
      </c>
      <c r="I779" s="5">
        <v>2</v>
      </c>
      <c r="J779" s="4" t="s">
        <v>1117</v>
      </c>
      <c r="K779" s="5">
        <v>0</v>
      </c>
      <c r="L779" s="5">
        <f t="shared" si="95"/>
        <v>63.587499999999991</v>
      </c>
      <c r="M779" s="36">
        <v>7.8</v>
      </c>
      <c r="N779" s="5">
        <f t="shared" si="96"/>
        <v>495.9824999999999</v>
      </c>
      <c r="O779" s="5">
        <v>0</v>
      </c>
      <c r="P779" s="5">
        <f t="shared" si="97"/>
        <v>495.9824999999999</v>
      </c>
      <c r="Q779" s="65" t="s">
        <v>126</v>
      </c>
      <c r="R779" s="4" t="s">
        <v>1094</v>
      </c>
      <c r="S779" s="4"/>
    </row>
    <row r="780" spans="1:19" x14ac:dyDescent="0.2">
      <c r="A780" s="100">
        <v>66927</v>
      </c>
      <c r="B780" s="178">
        <f t="shared" si="61"/>
        <v>46214</v>
      </c>
      <c r="C780" s="4" t="s">
        <v>1262</v>
      </c>
      <c r="D780" s="4" t="s">
        <v>1251</v>
      </c>
      <c r="E780" s="148" t="s">
        <v>8835</v>
      </c>
      <c r="F780" s="4" t="s">
        <v>131</v>
      </c>
      <c r="G780" s="41">
        <v>3.7</v>
      </c>
      <c r="H780" s="41">
        <v>7.8</v>
      </c>
      <c r="I780" s="5">
        <v>2</v>
      </c>
      <c r="J780" s="4" t="s">
        <v>1117</v>
      </c>
      <c r="K780" s="5">
        <v>0</v>
      </c>
      <c r="L780" s="5">
        <f t="shared" si="95"/>
        <v>63.944999999999993</v>
      </c>
      <c r="M780" s="36">
        <v>9.6999999999999993</v>
      </c>
      <c r="N780" s="5">
        <f t="shared" si="96"/>
        <v>620.26649999999984</v>
      </c>
      <c r="O780" s="5">
        <v>0</v>
      </c>
      <c r="P780" s="5">
        <f t="shared" si="97"/>
        <v>620.26649999999984</v>
      </c>
      <c r="Q780" s="65" t="s">
        <v>126</v>
      </c>
      <c r="R780" s="4" t="s">
        <v>1094</v>
      </c>
      <c r="S780" s="4"/>
    </row>
    <row r="781" spans="1:19" x14ac:dyDescent="0.2">
      <c r="A781" s="100">
        <v>66928</v>
      </c>
      <c r="B781" s="178">
        <f t="shared" si="61"/>
        <v>46215</v>
      </c>
      <c r="C781" s="4" t="s">
        <v>1263</v>
      </c>
      <c r="D781" s="4" t="s">
        <v>1251</v>
      </c>
      <c r="E781" s="148" t="s">
        <v>8835</v>
      </c>
      <c r="F781" s="4" t="s">
        <v>131</v>
      </c>
      <c r="G781" s="41">
        <v>3.7</v>
      </c>
      <c r="H781" s="41">
        <v>7.86</v>
      </c>
      <c r="I781" s="5">
        <v>2</v>
      </c>
      <c r="J781" s="4" t="s">
        <v>1117</v>
      </c>
      <c r="K781" s="5">
        <v>0</v>
      </c>
      <c r="L781" s="5">
        <f t="shared" si="95"/>
        <v>64.218000000000004</v>
      </c>
      <c r="M781" s="36">
        <v>8.9</v>
      </c>
      <c r="N781" s="5">
        <f t="shared" si="96"/>
        <v>571.54020000000003</v>
      </c>
      <c r="O781" s="5">
        <v>0</v>
      </c>
      <c r="P781" s="5">
        <f t="shared" si="97"/>
        <v>571.54020000000003</v>
      </c>
      <c r="Q781" s="65" t="s">
        <v>126</v>
      </c>
      <c r="R781" s="4" t="s">
        <v>1094</v>
      </c>
      <c r="S781" s="4"/>
    </row>
    <row r="782" spans="1:19" x14ac:dyDescent="0.2">
      <c r="A782" s="100">
        <v>66929</v>
      </c>
      <c r="B782" s="178">
        <f t="shared" si="61"/>
        <v>46216</v>
      </c>
      <c r="C782" s="4" t="s">
        <v>1264</v>
      </c>
      <c r="D782" s="4" t="s">
        <v>1251</v>
      </c>
      <c r="E782" s="148" t="s">
        <v>8835</v>
      </c>
      <c r="F782" s="4" t="s">
        <v>131</v>
      </c>
      <c r="G782" s="41">
        <v>3.71</v>
      </c>
      <c r="H782" s="41">
        <v>7.86</v>
      </c>
      <c r="I782" s="5">
        <v>2</v>
      </c>
      <c r="J782" s="4" t="s">
        <v>1117</v>
      </c>
      <c r="K782" s="5">
        <v>0</v>
      </c>
      <c r="L782" s="5">
        <f t="shared" si="95"/>
        <v>64.289500000000004</v>
      </c>
      <c r="M782" s="36">
        <v>8.9</v>
      </c>
      <c r="N782" s="5">
        <f t="shared" si="96"/>
        <v>572.17655000000002</v>
      </c>
      <c r="O782" s="5">
        <v>0</v>
      </c>
      <c r="P782" s="5">
        <f t="shared" si="97"/>
        <v>572.17655000000002</v>
      </c>
      <c r="Q782" s="65" t="s">
        <v>126</v>
      </c>
      <c r="R782" s="4" t="s">
        <v>1094</v>
      </c>
      <c r="S782" s="4"/>
    </row>
    <row r="783" spans="1:19" x14ac:dyDescent="0.2">
      <c r="A783" s="100">
        <v>66930</v>
      </c>
      <c r="B783" s="178">
        <f t="shared" si="61"/>
        <v>46217</v>
      </c>
      <c r="C783" s="4" t="s">
        <v>1265</v>
      </c>
      <c r="D783" s="4" t="s">
        <v>1251</v>
      </c>
      <c r="E783" s="148" t="s">
        <v>8835</v>
      </c>
      <c r="F783" s="4" t="s">
        <v>131</v>
      </c>
      <c r="G783" s="41">
        <v>3.72</v>
      </c>
      <c r="H783" s="41">
        <v>7.86</v>
      </c>
      <c r="I783" s="5">
        <v>2</v>
      </c>
      <c r="J783" s="4" t="s">
        <v>1117</v>
      </c>
      <c r="K783" s="5">
        <v>0</v>
      </c>
      <c r="L783" s="5">
        <f t="shared" si="95"/>
        <v>64.361000000000004</v>
      </c>
      <c r="M783" s="36">
        <v>8.1999999999999993</v>
      </c>
      <c r="N783" s="5">
        <f t="shared" si="96"/>
        <v>527.76019999999994</v>
      </c>
      <c r="O783" s="5">
        <v>0</v>
      </c>
      <c r="P783" s="5">
        <f t="shared" si="97"/>
        <v>527.76019999999994</v>
      </c>
      <c r="Q783" s="65" t="s">
        <v>126</v>
      </c>
      <c r="R783" s="4" t="s">
        <v>1094</v>
      </c>
      <c r="S783" s="4"/>
    </row>
    <row r="784" spans="1:19" x14ac:dyDescent="0.2">
      <c r="A784" s="100">
        <v>66931</v>
      </c>
      <c r="B784" s="178">
        <f t="shared" si="61"/>
        <v>46218</v>
      </c>
      <c r="C784" s="4" t="s">
        <v>1266</v>
      </c>
      <c r="D784" s="4" t="s">
        <v>1251</v>
      </c>
      <c r="E784" s="148" t="s">
        <v>8835</v>
      </c>
      <c r="F784" s="4" t="s">
        <v>131</v>
      </c>
      <c r="G784" s="41">
        <v>3.71</v>
      </c>
      <c r="H784" s="41">
        <v>7.8</v>
      </c>
      <c r="I784" s="5">
        <v>2</v>
      </c>
      <c r="J784" s="4" t="s">
        <v>1117</v>
      </c>
      <c r="K784" s="5">
        <v>0</v>
      </c>
      <c r="L784" s="5">
        <f t="shared" si="95"/>
        <v>64.016499999999994</v>
      </c>
      <c r="M784" s="36">
        <v>10.1</v>
      </c>
      <c r="N784" s="5">
        <f t="shared" si="96"/>
        <v>646.56664999999987</v>
      </c>
      <c r="O784" s="5">
        <v>0</v>
      </c>
      <c r="P784" s="5">
        <f t="shared" si="97"/>
        <v>646.56664999999987</v>
      </c>
      <c r="Q784" s="65" t="s">
        <v>126</v>
      </c>
      <c r="R784" s="4" t="s">
        <v>1094</v>
      </c>
      <c r="S784" s="4"/>
    </row>
    <row r="785" spans="1:19" x14ac:dyDescent="0.2">
      <c r="A785" s="151" t="s">
        <v>93</v>
      </c>
      <c r="B785" s="178">
        <f t="shared" si="61"/>
        <v>46219</v>
      </c>
      <c r="C785" s="4" t="s">
        <v>1267</v>
      </c>
      <c r="D785" s="4" t="s">
        <v>1251</v>
      </c>
      <c r="E785" s="148" t="s">
        <v>8835</v>
      </c>
      <c r="F785" s="4" t="s">
        <v>131</v>
      </c>
      <c r="G785" s="41">
        <v>3.72</v>
      </c>
      <c r="H785" s="41">
        <v>7.8</v>
      </c>
      <c r="I785" s="5">
        <v>2</v>
      </c>
      <c r="J785" s="4" t="s">
        <v>1117</v>
      </c>
      <c r="K785" s="5">
        <v>0</v>
      </c>
      <c r="L785" s="5">
        <f t="shared" si="95"/>
        <v>64.087999999999994</v>
      </c>
      <c r="M785" s="36">
        <v>9.8000000000000007</v>
      </c>
      <c r="N785" s="5">
        <f t="shared" si="96"/>
        <v>628.06240000000003</v>
      </c>
      <c r="O785" s="5">
        <v>0</v>
      </c>
      <c r="P785" s="5">
        <f t="shared" si="97"/>
        <v>628.06240000000003</v>
      </c>
      <c r="Q785" s="65" t="s">
        <v>126</v>
      </c>
      <c r="R785" s="4" t="s">
        <v>1094</v>
      </c>
      <c r="S785" s="4"/>
    </row>
    <row r="786" spans="1:19" x14ac:dyDescent="0.2">
      <c r="A786" s="100">
        <v>66915</v>
      </c>
      <c r="B786" s="178">
        <f t="shared" si="61"/>
        <v>46202</v>
      </c>
      <c r="C786" s="4" t="s">
        <v>1268</v>
      </c>
      <c r="D786" s="4" t="s">
        <v>1269</v>
      </c>
      <c r="E786" s="148" t="s">
        <v>1091</v>
      </c>
      <c r="F786" s="4" t="s">
        <v>125</v>
      </c>
      <c r="G786" s="41">
        <v>0</v>
      </c>
      <c r="H786" s="41">
        <v>0</v>
      </c>
      <c r="I786" s="5">
        <v>0</v>
      </c>
      <c r="J786" s="4" t="s">
        <v>1093</v>
      </c>
      <c r="K786" s="5">
        <v>70</v>
      </c>
      <c r="L786" s="5">
        <f t="shared" si="95"/>
        <v>70</v>
      </c>
      <c r="M786" s="36">
        <v>236</v>
      </c>
      <c r="N786" s="5">
        <f t="shared" si="96"/>
        <v>16520</v>
      </c>
      <c r="O786" s="5">
        <v>0</v>
      </c>
      <c r="P786" s="5">
        <f t="shared" si="97"/>
        <v>16520</v>
      </c>
      <c r="Q786" s="65" t="s">
        <v>126</v>
      </c>
      <c r="R786" s="4" t="s">
        <v>1094</v>
      </c>
      <c r="S786" s="4"/>
    </row>
    <row r="787" spans="1:19" x14ac:dyDescent="0.2">
      <c r="A787" s="100">
        <v>66915</v>
      </c>
      <c r="B787" s="178">
        <f t="shared" si="61"/>
        <v>46202</v>
      </c>
      <c r="C787" s="4" t="s">
        <v>1268</v>
      </c>
      <c r="D787" s="4" t="s">
        <v>1269</v>
      </c>
      <c r="E787" s="148" t="s">
        <v>1091</v>
      </c>
      <c r="F787" s="4" t="s">
        <v>149</v>
      </c>
      <c r="G787" s="41">
        <v>0</v>
      </c>
      <c r="H787" s="41">
        <v>0</v>
      </c>
      <c r="I787" s="5">
        <v>0</v>
      </c>
      <c r="J787" s="4" t="s">
        <v>1093</v>
      </c>
      <c r="K787" s="5">
        <v>700</v>
      </c>
      <c r="L787" s="5">
        <f t="shared" si="95"/>
        <v>700</v>
      </c>
      <c r="M787" s="36">
        <v>6.5</v>
      </c>
      <c r="N787" s="5">
        <f t="shared" si="96"/>
        <v>4550</v>
      </c>
      <c r="O787" s="5">
        <v>0</v>
      </c>
      <c r="P787" s="5">
        <f t="shared" si="97"/>
        <v>4550</v>
      </c>
      <c r="Q787" s="65" t="s">
        <v>126</v>
      </c>
      <c r="R787" s="4" t="s">
        <v>1094</v>
      </c>
      <c r="S787" s="4"/>
    </row>
    <row r="788" spans="1:19" x14ac:dyDescent="0.2">
      <c r="A788" s="100">
        <v>66915</v>
      </c>
      <c r="B788" s="178">
        <f t="shared" si="61"/>
        <v>46202</v>
      </c>
      <c r="C788" s="4" t="s">
        <v>1268</v>
      </c>
      <c r="D788" s="4" t="s">
        <v>1269</v>
      </c>
      <c r="E788" s="148" t="s">
        <v>1091</v>
      </c>
      <c r="F788" s="4" t="s">
        <v>148</v>
      </c>
      <c r="G788" s="41">
        <v>0</v>
      </c>
      <c r="H788" s="41">
        <v>0</v>
      </c>
      <c r="I788" s="5">
        <v>0</v>
      </c>
      <c r="J788" s="4" t="s">
        <v>1093</v>
      </c>
      <c r="K788" s="5">
        <v>950</v>
      </c>
      <c r="L788" s="5">
        <f t="shared" si="95"/>
        <v>950</v>
      </c>
      <c r="M788" s="36">
        <v>18</v>
      </c>
      <c r="N788" s="5">
        <f t="shared" si="96"/>
        <v>17100</v>
      </c>
      <c r="O788" s="5">
        <v>0</v>
      </c>
      <c r="P788" s="5">
        <f t="shared" si="97"/>
        <v>17100</v>
      </c>
      <c r="Q788" s="65" t="s">
        <v>126</v>
      </c>
      <c r="R788" s="4" t="s">
        <v>1094</v>
      </c>
      <c r="S788" s="4"/>
    </row>
    <row r="789" spans="1:19" x14ac:dyDescent="0.2">
      <c r="A789" s="100">
        <v>66915</v>
      </c>
      <c r="B789" s="178">
        <f t="shared" si="61"/>
        <v>46202</v>
      </c>
      <c r="C789" s="4" t="s">
        <v>1268</v>
      </c>
      <c r="D789" s="4" t="s">
        <v>1269</v>
      </c>
      <c r="E789" s="148" t="s">
        <v>1091</v>
      </c>
      <c r="F789" s="4" t="s">
        <v>1270</v>
      </c>
      <c r="G789" s="41">
        <v>0</v>
      </c>
      <c r="H789" s="41">
        <v>0</v>
      </c>
      <c r="I789" s="5">
        <v>0</v>
      </c>
      <c r="J789" s="4" t="s">
        <v>1093</v>
      </c>
      <c r="K789" s="5">
        <v>720</v>
      </c>
      <c r="L789" s="5">
        <f t="shared" si="95"/>
        <v>720</v>
      </c>
      <c r="M789" s="36">
        <v>1</v>
      </c>
      <c r="N789" s="5">
        <f t="shared" si="96"/>
        <v>720</v>
      </c>
      <c r="O789" s="5">
        <v>0</v>
      </c>
      <c r="P789" s="5">
        <f t="shared" si="97"/>
        <v>720</v>
      </c>
      <c r="Q789" s="65" t="s">
        <v>126</v>
      </c>
      <c r="R789" s="4" t="s">
        <v>1094</v>
      </c>
      <c r="S789" s="4"/>
    </row>
    <row r="790" spans="1:19" x14ac:dyDescent="0.2">
      <c r="A790" s="100">
        <v>66915</v>
      </c>
      <c r="B790" s="178">
        <f t="shared" si="61"/>
        <v>46202</v>
      </c>
      <c r="C790" s="4" t="s">
        <v>1268</v>
      </c>
      <c r="D790" s="4" t="s">
        <v>1269</v>
      </c>
      <c r="E790" s="148" t="s">
        <v>1091</v>
      </c>
      <c r="F790" s="4" t="s">
        <v>1271</v>
      </c>
      <c r="G790" s="41">
        <v>0</v>
      </c>
      <c r="H790" s="41">
        <v>0</v>
      </c>
      <c r="I790" s="5">
        <v>0</v>
      </c>
      <c r="J790" s="4" t="s">
        <v>1093</v>
      </c>
      <c r="K790" s="5">
        <v>490</v>
      </c>
      <c r="L790" s="5">
        <f t="shared" si="95"/>
        <v>490</v>
      </c>
      <c r="M790" s="36">
        <v>135</v>
      </c>
      <c r="N790" s="5">
        <f t="shared" si="96"/>
        <v>66150</v>
      </c>
      <c r="O790" s="5">
        <v>0</v>
      </c>
      <c r="P790" s="5">
        <f t="shared" si="97"/>
        <v>66150</v>
      </c>
      <c r="Q790" s="65" t="s">
        <v>126</v>
      </c>
      <c r="R790" s="4" t="s">
        <v>1094</v>
      </c>
      <c r="S790" s="4"/>
    </row>
    <row r="791" spans="1:19" x14ac:dyDescent="0.2">
      <c r="A791" s="100">
        <v>66915</v>
      </c>
      <c r="B791" s="178">
        <f t="shared" si="61"/>
        <v>46202</v>
      </c>
      <c r="C791" s="4" t="s">
        <v>1272</v>
      </c>
      <c r="D791" s="4" t="s">
        <v>1269</v>
      </c>
      <c r="E791" s="148" t="s">
        <v>1091</v>
      </c>
      <c r="F791" s="4" t="s">
        <v>1273</v>
      </c>
      <c r="G791" s="41">
        <v>0</v>
      </c>
      <c r="H791" s="41">
        <v>0</v>
      </c>
      <c r="I791" s="5">
        <v>0</v>
      </c>
      <c r="J791" s="4" t="s">
        <v>1093</v>
      </c>
      <c r="K791" s="5">
        <v>47</v>
      </c>
      <c r="L791" s="5">
        <f t="shared" si="95"/>
        <v>47</v>
      </c>
      <c r="M791" s="36">
        <v>35</v>
      </c>
      <c r="N791" s="5">
        <f t="shared" si="96"/>
        <v>1645</v>
      </c>
      <c r="O791" s="5">
        <v>0</v>
      </c>
      <c r="P791" s="5">
        <f t="shared" si="97"/>
        <v>1645</v>
      </c>
      <c r="Q791" s="65" t="s">
        <v>126</v>
      </c>
      <c r="R791" s="4" t="s">
        <v>1094</v>
      </c>
      <c r="S791" s="4"/>
    </row>
    <row r="792" spans="1:19" x14ac:dyDescent="0.2">
      <c r="A792" s="100">
        <v>66916</v>
      </c>
      <c r="B792" s="178">
        <f t="shared" si="61"/>
        <v>46203</v>
      </c>
      <c r="C792" s="4" t="s">
        <v>1274</v>
      </c>
      <c r="D792" s="4" t="s">
        <v>1275</v>
      </c>
      <c r="E792" s="148" t="s">
        <v>8835</v>
      </c>
      <c r="F792" s="4" t="s">
        <v>125</v>
      </c>
      <c r="G792" s="41">
        <v>0</v>
      </c>
      <c r="H792" s="41">
        <v>0</v>
      </c>
      <c r="I792" s="5">
        <v>0</v>
      </c>
      <c r="J792" s="4" t="s">
        <v>1093</v>
      </c>
      <c r="K792" s="5">
        <v>84</v>
      </c>
      <c r="L792" s="5">
        <f t="shared" si="95"/>
        <v>84</v>
      </c>
      <c r="M792" s="36">
        <v>120</v>
      </c>
      <c r="N792" s="5">
        <f t="shared" si="96"/>
        <v>10080</v>
      </c>
      <c r="O792" s="5">
        <v>0</v>
      </c>
      <c r="P792" s="5">
        <f t="shared" si="97"/>
        <v>10080</v>
      </c>
      <c r="Q792" s="65" t="s">
        <v>126</v>
      </c>
      <c r="R792" s="4" t="s">
        <v>1094</v>
      </c>
      <c r="S792" s="4"/>
    </row>
    <row r="793" spans="1:19" x14ac:dyDescent="0.2">
      <c r="A793" s="100">
        <v>66917</v>
      </c>
      <c r="B793" s="178">
        <f t="shared" si="61"/>
        <v>46204</v>
      </c>
      <c r="C793" s="4" t="s">
        <v>1276</v>
      </c>
      <c r="D793" s="4" t="s">
        <v>1275</v>
      </c>
      <c r="E793" s="148" t="s">
        <v>8835</v>
      </c>
      <c r="F793" s="4" t="s">
        <v>125</v>
      </c>
      <c r="G793" s="41">
        <v>0</v>
      </c>
      <c r="H793" s="41">
        <v>0</v>
      </c>
      <c r="I793" s="5">
        <v>0</v>
      </c>
      <c r="J793" s="4" t="s">
        <v>1093</v>
      </c>
      <c r="K793" s="5">
        <v>84</v>
      </c>
      <c r="L793" s="5">
        <f t="shared" si="95"/>
        <v>84</v>
      </c>
      <c r="M793" s="36">
        <v>80</v>
      </c>
      <c r="N793" s="5">
        <f t="shared" si="96"/>
        <v>6720</v>
      </c>
      <c r="O793" s="5">
        <v>0</v>
      </c>
      <c r="P793" s="5">
        <f t="shared" si="97"/>
        <v>6720</v>
      </c>
      <c r="Q793" s="65" t="s">
        <v>126</v>
      </c>
      <c r="R793" s="4" t="s">
        <v>1094</v>
      </c>
      <c r="S793" s="4"/>
    </row>
    <row r="794" spans="1:19" x14ac:dyDescent="0.2">
      <c r="A794" s="100">
        <v>66918</v>
      </c>
      <c r="B794" s="178">
        <f t="shared" si="61"/>
        <v>46205</v>
      </c>
      <c r="C794" s="4" t="s">
        <v>1277</v>
      </c>
      <c r="D794" s="4" t="s">
        <v>1275</v>
      </c>
      <c r="E794" s="148" t="s">
        <v>8835</v>
      </c>
      <c r="F794" s="4" t="s">
        <v>125</v>
      </c>
      <c r="G794" s="41">
        <v>0</v>
      </c>
      <c r="H794" s="41">
        <v>0</v>
      </c>
      <c r="I794" s="5">
        <v>0</v>
      </c>
      <c r="J794" s="4" t="s">
        <v>1093</v>
      </c>
      <c r="K794" s="5">
        <v>84</v>
      </c>
      <c r="L794" s="5">
        <f t="shared" si="95"/>
        <v>84</v>
      </c>
      <c r="M794" s="36">
        <v>200</v>
      </c>
      <c r="N794" s="5">
        <f t="shared" si="96"/>
        <v>16800</v>
      </c>
      <c r="O794" s="5">
        <v>0</v>
      </c>
      <c r="P794" s="5">
        <f t="shared" si="97"/>
        <v>16800</v>
      </c>
      <c r="Q794" s="65" t="s">
        <v>126</v>
      </c>
      <c r="R794" s="4" t="s">
        <v>1094</v>
      </c>
      <c r="S794" s="4"/>
    </row>
    <row r="795" spans="1:19" x14ac:dyDescent="0.2">
      <c r="A795" s="100">
        <v>66919</v>
      </c>
      <c r="B795" s="178">
        <f t="shared" si="61"/>
        <v>46206</v>
      </c>
      <c r="C795" s="4" t="s">
        <v>1278</v>
      </c>
      <c r="D795" s="4" t="s">
        <v>1275</v>
      </c>
      <c r="E795" s="148" t="s">
        <v>8835</v>
      </c>
      <c r="F795" s="4" t="s">
        <v>125</v>
      </c>
      <c r="G795" s="41">
        <v>0</v>
      </c>
      <c r="H795" s="41">
        <v>0</v>
      </c>
      <c r="I795" s="5">
        <v>0</v>
      </c>
      <c r="J795" s="4" t="s">
        <v>1093</v>
      </c>
      <c r="K795" s="5">
        <v>84</v>
      </c>
      <c r="L795" s="5">
        <f t="shared" si="95"/>
        <v>84</v>
      </c>
      <c r="M795" s="36">
        <v>120</v>
      </c>
      <c r="N795" s="5">
        <f t="shared" si="96"/>
        <v>10080</v>
      </c>
      <c r="O795" s="5">
        <v>0</v>
      </c>
      <c r="P795" s="5">
        <f t="shared" si="97"/>
        <v>10080</v>
      </c>
      <c r="Q795" s="65" t="s">
        <v>126</v>
      </c>
      <c r="R795" s="4" t="s">
        <v>1094</v>
      </c>
      <c r="S795" s="4"/>
    </row>
    <row r="796" spans="1:19" x14ac:dyDescent="0.2">
      <c r="A796" s="100">
        <v>66920</v>
      </c>
      <c r="B796" s="178">
        <f t="shared" ref="B796:B909" si="98">IF(A796="","",IF(ISNUMBER(A796),IFERROR(VLOOKUP(TEXT(A796,"yyyy/mm/dd"),BSAD,2,FALSE),""),IFERROR(VLOOKUP(A796,BSAD,2,FALSE),"")))</f>
        <v>46207</v>
      </c>
      <c r="C796" s="4" t="s">
        <v>1279</v>
      </c>
      <c r="D796" s="4" t="s">
        <v>1275</v>
      </c>
      <c r="E796" s="148" t="s">
        <v>8835</v>
      </c>
      <c r="F796" s="4" t="s">
        <v>125</v>
      </c>
      <c r="G796" s="41">
        <v>0</v>
      </c>
      <c r="H796" s="41">
        <v>0</v>
      </c>
      <c r="I796" s="5">
        <v>0</v>
      </c>
      <c r="J796" s="4" t="s">
        <v>1093</v>
      </c>
      <c r="K796" s="5">
        <v>84</v>
      </c>
      <c r="L796" s="5">
        <f t="shared" si="95"/>
        <v>84</v>
      </c>
      <c r="M796" s="36">
        <v>80</v>
      </c>
      <c r="N796" s="5">
        <f t="shared" si="96"/>
        <v>6720</v>
      </c>
      <c r="O796" s="5">
        <v>0</v>
      </c>
      <c r="P796" s="5">
        <f t="shared" si="97"/>
        <v>6720</v>
      </c>
      <c r="Q796" s="65" t="s">
        <v>126</v>
      </c>
      <c r="R796" s="4" t="s">
        <v>1094</v>
      </c>
      <c r="S796" s="4"/>
    </row>
    <row r="797" spans="1:19" x14ac:dyDescent="0.2">
      <c r="A797" s="100">
        <v>66921</v>
      </c>
      <c r="B797" s="178">
        <f t="shared" si="98"/>
        <v>46208</v>
      </c>
      <c r="C797" s="4" t="s">
        <v>1280</v>
      </c>
      <c r="D797" s="4" t="s">
        <v>1275</v>
      </c>
      <c r="E797" s="148" t="s">
        <v>8835</v>
      </c>
      <c r="F797" s="4" t="s">
        <v>125</v>
      </c>
      <c r="G797" s="41">
        <v>0</v>
      </c>
      <c r="H797" s="41">
        <v>0</v>
      </c>
      <c r="I797" s="5">
        <v>0</v>
      </c>
      <c r="J797" s="4" t="s">
        <v>1093</v>
      </c>
      <c r="K797" s="5">
        <v>84</v>
      </c>
      <c r="L797" s="5">
        <f t="shared" si="95"/>
        <v>84</v>
      </c>
      <c r="M797" s="36">
        <v>80</v>
      </c>
      <c r="N797" s="5">
        <f t="shared" si="96"/>
        <v>6720</v>
      </c>
      <c r="O797" s="5">
        <v>0</v>
      </c>
      <c r="P797" s="5">
        <f t="shared" si="97"/>
        <v>6720</v>
      </c>
      <c r="Q797" s="65" t="s">
        <v>126</v>
      </c>
      <c r="R797" s="4" t="s">
        <v>1094</v>
      </c>
      <c r="S797" s="4"/>
    </row>
    <row r="798" spans="1:19" x14ac:dyDescent="0.2">
      <c r="A798" s="100">
        <v>66922</v>
      </c>
      <c r="B798" s="178">
        <f t="shared" si="98"/>
        <v>46209</v>
      </c>
      <c r="C798" s="4" t="s">
        <v>1281</v>
      </c>
      <c r="D798" s="4" t="s">
        <v>1275</v>
      </c>
      <c r="E798" s="148" t="s">
        <v>8835</v>
      </c>
      <c r="F798" s="4" t="s">
        <v>125</v>
      </c>
      <c r="G798" s="41">
        <v>0</v>
      </c>
      <c r="H798" s="41">
        <v>0</v>
      </c>
      <c r="I798" s="5">
        <v>0</v>
      </c>
      <c r="J798" s="4" t="s">
        <v>1093</v>
      </c>
      <c r="K798" s="5">
        <v>84</v>
      </c>
      <c r="L798" s="5">
        <f t="shared" si="95"/>
        <v>84</v>
      </c>
      <c r="M798" s="36">
        <v>80</v>
      </c>
      <c r="N798" s="5">
        <f t="shared" si="96"/>
        <v>6720</v>
      </c>
      <c r="O798" s="5">
        <v>0</v>
      </c>
      <c r="P798" s="5">
        <f t="shared" si="97"/>
        <v>6720</v>
      </c>
      <c r="Q798" s="65" t="s">
        <v>126</v>
      </c>
      <c r="R798" s="4" t="s">
        <v>1094</v>
      </c>
      <c r="S798" s="4"/>
    </row>
    <row r="799" spans="1:19" x14ac:dyDescent="0.2">
      <c r="A799" s="100">
        <v>66923</v>
      </c>
      <c r="B799" s="178">
        <f t="shared" si="98"/>
        <v>46210</v>
      </c>
      <c r="C799" s="4" t="s">
        <v>1282</v>
      </c>
      <c r="D799" s="4" t="s">
        <v>1275</v>
      </c>
      <c r="E799" s="148" t="s">
        <v>8835</v>
      </c>
      <c r="F799" s="4" t="s">
        <v>125</v>
      </c>
      <c r="G799" s="41">
        <v>0</v>
      </c>
      <c r="H799" s="41">
        <v>0</v>
      </c>
      <c r="I799" s="5">
        <v>0</v>
      </c>
      <c r="J799" s="4" t="s">
        <v>1093</v>
      </c>
      <c r="K799" s="5">
        <v>84</v>
      </c>
      <c r="L799" s="5">
        <f t="shared" si="95"/>
        <v>84</v>
      </c>
      <c r="M799" s="36">
        <v>160</v>
      </c>
      <c r="N799" s="5">
        <f t="shared" si="96"/>
        <v>13440</v>
      </c>
      <c r="O799" s="5">
        <v>0</v>
      </c>
      <c r="P799" s="5">
        <f t="shared" si="97"/>
        <v>13440</v>
      </c>
      <c r="Q799" s="65" t="s">
        <v>126</v>
      </c>
      <c r="R799" s="4" t="s">
        <v>1094</v>
      </c>
      <c r="S799" s="4"/>
    </row>
    <row r="800" spans="1:19" x14ac:dyDescent="0.2">
      <c r="A800" s="100">
        <v>66924</v>
      </c>
      <c r="B800" s="178">
        <f t="shared" si="98"/>
        <v>46211</v>
      </c>
      <c r="C800" s="4" t="s">
        <v>1283</v>
      </c>
      <c r="D800" s="4" t="s">
        <v>1275</v>
      </c>
      <c r="E800" s="148" t="s">
        <v>8835</v>
      </c>
      <c r="F800" s="4" t="s">
        <v>125</v>
      </c>
      <c r="G800" s="41">
        <v>0</v>
      </c>
      <c r="H800" s="41">
        <v>0</v>
      </c>
      <c r="I800" s="5">
        <v>0</v>
      </c>
      <c r="J800" s="4" t="s">
        <v>1093</v>
      </c>
      <c r="K800" s="5">
        <v>84</v>
      </c>
      <c r="L800" s="5">
        <f t="shared" si="95"/>
        <v>84</v>
      </c>
      <c r="M800" s="36">
        <v>160</v>
      </c>
      <c r="N800" s="5">
        <f t="shared" si="96"/>
        <v>13440</v>
      </c>
      <c r="O800" s="5">
        <v>0</v>
      </c>
      <c r="P800" s="5">
        <f t="shared" si="97"/>
        <v>13440</v>
      </c>
      <c r="Q800" s="65" t="s">
        <v>126</v>
      </c>
      <c r="R800" s="4" t="s">
        <v>1094</v>
      </c>
      <c r="S800" s="4"/>
    </row>
    <row r="801" spans="1:19" x14ac:dyDescent="0.2">
      <c r="A801" s="100">
        <v>66924</v>
      </c>
      <c r="B801" s="178">
        <f t="shared" si="98"/>
        <v>46211</v>
      </c>
      <c r="C801" s="4" t="s">
        <v>1283</v>
      </c>
      <c r="D801" s="4" t="s">
        <v>1275</v>
      </c>
      <c r="E801" s="148" t="s">
        <v>8835</v>
      </c>
      <c r="F801" s="4" t="s">
        <v>1270</v>
      </c>
      <c r="G801" s="41">
        <v>0</v>
      </c>
      <c r="H801" s="41">
        <v>0</v>
      </c>
      <c r="I801" s="5">
        <v>0</v>
      </c>
      <c r="J801" s="4" t="s">
        <v>1093</v>
      </c>
      <c r="K801" s="5">
        <v>705</v>
      </c>
      <c r="L801" s="5">
        <f t="shared" si="95"/>
        <v>705</v>
      </c>
      <c r="M801" s="36">
        <v>8</v>
      </c>
      <c r="N801" s="5">
        <f t="shared" si="96"/>
        <v>5640</v>
      </c>
      <c r="O801" s="5">
        <v>0</v>
      </c>
      <c r="P801" s="5">
        <f t="shared" si="97"/>
        <v>5640</v>
      </c>
      <c r="Q801" s="65" t="s">
        <v>126</v>
      </c>
      <c r="R801" s="4" t="s">
        <v>1094</v>
      </c>
      <c r="S801" s="4"/>
    </row>
    <row r="802" spans="1:19" x14ac:dyDescent="0.2">
      <c r="A802" s="100">
        <v>66925</v>
      </c>
      <c r="B802" s="178">
        <f t="shared" si="98"/>
        <v>46212</v>
      </c>
      <c r="C802" s="4" t="s">
        <v>1284</v>
      </c>
      <c r="D802" s="4" t="s">
        <v>1275</v>
      </c>
      <c r="E802" s="148" t="s">
        <v>8835</v>
      </c>
      <c r="F802" s="4" t="s">
        <v>125</v>
      </c>
      <c r="G802" s="41">
        <v>0</v>
      </c>
      <c r="H802" s="41">
        <v>0</v>
      </c>
      <c r="I802" s="5">
        <v>0</v>
      </c>
      <c r="J802" s="4" t="s">
        <v>1093</v>
      </c>
      <c r="K802" s="5">
        <v>84</v>
      </c>
      <c r="L802" s="5">
        <f t="shared" si="95"/>
        <v>84</v>
      </c>
      <c r="M802" s="36">
        <v>200</v>
      </c>
      <c r="N802" s="5">
        <f t="shared" si="96"/>
        <v>16800</v>
      </c>
      <c r="O802" s="5">
        <v>0</v>
      </c>
      <c r="P802" s="5">
        <f t="shared" si="97"/>
        <v>16800</v>
      </c>
      <c r="Q802" s="65" t="s">
        <v>126</v>
      </c>
      <c r="R802" s="4" t="s">
        <v>1094</v>
      </c>
      <c r="S802" s="4"/>
    </row>
    <row r="803" spans="1:19" x14ac:dyDescent="0.2">
      <c r="A803" s="100">
        <v>66927</v>
      </c>
      <c r="B803" s="178">
        <f t="shared" si="98"/>
        <v>46214</v>
      </c>
      <c r="C803" s="4" t="s">
        <v>1285</v>
      </c>
      <c r="D803" s="4" t="s">
        <v>1275</v>
      </c>
      <c r="E803" s="148" t="s">
        <v>8835</v>
      </c>
      <c r="F803" s="4" t="s">
        <v>125</v>
      </c>
      <c r="G803" s="41">
        <v>0</v>
      </c>
      <c r="H803" s="41">
        <v>0</v>
      </c>
      <c r="I803" s="5">
        <v>0</v>
      </c>
      <c r="J803" s="4" t="s">
        <v>1093</v>
      </c>
      <c r="K803" s="5">
        <v>84</v>
      </c>
      <c r="L803" s="5">
        <f t="shared" si="95"/>
        <v>84</v>
      </c>
      <c r="M803" s="36">
        <v>120</v>
      </c>
      <c r="N803" s="5">
        <f t="shared" si="96"/>
        <v>10080</v>
      </c>
      <c r="O803" s="5">
        <v>0</v>
      </c>
      <c r="P803" s="5">
        <f t="shared" si="97"/>
        <v>10080</v>
      </c>
      <c r="Q803" s="65" t="s">
        <v>126</v>
      </c>
      <c r="R803" s="4" t="s">
        <v>1094</v>
      </c>
      <c r="S803" s="4"/>
    </row>
    <row r="804" spans="1:19" x14ac:dyDescent="0.2">
      <c r="A804" s="151" t="s">
        <v>93</v>
      </c>
      <c r="B804" s="178">
        <f t="shared" si="98"/>
        <v>46219</v>
      </c>
      <c r="C804" s="4" t="s">
        <v>1286</v>
      </c>
      <c r="D804" s="4" t="s">
        <v>1275</v>
      </c>
      <c r="E804" s="148" t="s">
        <v>8835</v>
      </c>
      <c r="F804" s="4" t="s">
        <v>125</v>
      </c>
      <c r="G804" s="41">
        <v>0</v>
      </c>
      <c r="H804" s="41">
        <v>0</v>
      </c>
      <c r="I804" s="5">
        <v>0</v>
      </c>
      <c r="J804" s="4" t="s">
        <v>1093</v>
      </c>
      <c r="K804" s="5">
        <v>84</v>
      </c>
      <c r="L804" s="5">
        <f t="shared" si="95"/>
        <v>84</v>
      </c>
      <c r="M804" s="36">
        <v>200</v>
      </c>
      <c r="N804" s="5">
        <f t="shared" si="96"/>
        <v>16800</v>
      </c>
      <c r="O804" s="5">
        <v>0</v>
      </c>
      <c r="P804" s="5">
        <f t="shared" si="97"/>
        <v>16800</v>
      </c>
      <c r="Q804" s="65" t="s">
        <v>126</v>
      </c>
      <c r="R804" s="4" t="s">
        <v>1094</v>
      </c>
      <c r="S804" s="4"/>
    </row>
    <row r="805" spans="1:19" x14ac:dyDescent="0.2">
      <c r="A805" s="151">
        <v>66932</v>
      </c>
      <c r="B805" s="178">
        <f t="shared" si="98"/>
        <v>46220</v>
      </c>
      <c r="C805" s="4" t="s">
        <v>1287</v>
      </c>
      <c r="D805" s="4" t="s">
        <v>1275</v>
      </c>
      <c r="E805" s="148" t="s">
        <v>8835</v>
      </c>
      <c r="F805" s="4" t="s">
        <v>125</v>
      </c>
      <c r="G805" s="41">
        <v>0</v>
      </c>
      <c r="H805" s="41">
        <v>0</v>
      </c>
      <c r="I805" s="5">
        <v>0</v>
      </c>
      <c r="J805" s="4" t="s">
        <v>1093</v>
      </c>
      <c r="K805" s="5">
        <v>84</v>
      </c>
      <c r="L805" s="5">
        <f t="shared" si="95"/>
        <v>84</v>
      </c>
      <c r="M805" s="36">
        <v>200</v>
      </c>
      <c r="N805" s="5">
        <f t="shared" si="96"/>
        <v>16800</v>
      </c>
      <c r="O805" s="5">
        <v>0</v>
      </c>
      <c r="P805" s="5">
        <f t="shared" si="97"/>
        <v>16800</v>
      </c>
      <c r="Q805" s="65" t="s">
        <v>126</v>
      </c>
      <c r="R805" s="4" t="s">
        <v>1094</v>
      </c>
      <c r="S805" s="4"/>
    </row>
    <row r="806" spans="1:19" x14ac:dyDescent="0.2">
      <c r="A806" s="151">
        <v>66933</v>
      </c>
      <c r="B806" s="178">
        <f t="shared" si="98"/>
        <v>46221</v>
      </c>
      <c r="C806" s="4" t="s">
        <v>1288</v>
      </c>
      <c r="D806" s="4" t="s">
        <v>1275</v>
      </c>
      <c r="E806" s="148" t="s">
        <v>8835</v>
      </c>
      <c r="F806" s="4" t="s">
        <v>125</v>
      </c>
      <c r="G806" s="41">
        <v>0</v>
      </c>
      <c r="H806" s="41">
        <v>0</v>
      </c>
      <c r="I806" s="5">
        <v>0</v>
      </c>
      <c r="J806" s="4" t="s">
        <v>1093</v>
      </c>
      <c r="K806" s="5">
        <v>84</v>
      </c>
      <c r="L806" s="5">
        <f t="shared" si="95"/>
        <v>84</v>
      </c>
      <c r="M806" s="36">
        <v>240</v>
      </c>
      <c r="N806" s="5">
        <f t="shared" si="96"/>
        <v>20160</v>
      </c>
      <c r="O806" s="5">
        <v>0</v>
      </c>
      <c r="P806" s="5">
        <f t="shared" si="97"/>
        <v>20160</v>
      </c>
      <c r="Q806" s="65" t="s">
        <v>126</v>
      </c>
      <c r="R806" s="4" t="s">
        <v>1094</v>
      </c>
      <c r="S806" s="4"/>
    </row>
    <row r="807" spans="1:19" x14ac:dyDescent="0.2">
      <c r="A807" s="151">
        <v>66934</v>
      </c>
      <c r="B807" s="178">
        <f t="shared" si="98"/>
        <v>46222</v>
      </c>
      <c r="C807" s="4" t="s">
        <v>1289</v>
      </c>
      <c r="D807" s="4" t="s">
        <v>1275</v>
      </c>
      <c r="E807" s="148" t="s">
        <v>8835</v>
      </c>
      <c r="F807" s="4" t="s">
        <v>125</v>
      </c>
      <c r="G807" s="41">
        <v>0</v>
      </c>
      <c r="H807" s="41">
        <v>0</v>
      </c>
      <c r="I807" s="5">
        <v>0</v>
      </c>
      <c r="J807" s="4" t="s">
        <v>1093</v>
      </c>
      <c r="K807" s="5">
        <v>84</v>
      </c>
      <c r="L807" s="5">
        <f t="shared" si="95"/>
        <v>84</v>
      </c>
      <c r="M807" s="36">
        <v>200</v>
      </c>
      <c r="N807" s="5">
        <f t="shared" si="96"/>
        <v>16800</v>
      </c>
      <c r="O807" s="5">
        <v>0</v>
      </c>
      <c r="P807" s="5">
        <f t="shared" si="97"/>
        <v>16800</v>
      </c>
      <c r="Q807" s="65" t="s">
        <v>126</v>
      </c>
      <c r="R807" s="4" t="s">
        <v>1094</v>
      </c>
      <c r="S807" s="4"/>
    </row>
    <row r="808" spans="1:19" x14ac:dyDescent="0.2">
      <c r="A808" s="151">
        <v>66936</v>
      </c>
      <c r="B808" s="178">
        <f t="shared" si="98"/>
        <v>46224</v>
      </c>
      <c r="C808" s="4" t="s">
        <v>1290</v>
      </c>
      <c r="D808" s="4" t="s">
        <v>1275</v>
      </c>
      <c r="E808" s="148" t="s">
        <v>8835</v>
      </c>
      <c r="F808" s="4" t="s">
        <v>125</v>
      </c>
      <c r="G808" s="41">
        <v>0</v>
      </c>
      <c r="H808" s="41">
        <v>0</v>
      </c>
      <c r="I808" s="5">
        <v>0</v>
      </c>
      <c r="J808" s="4" t="s">
        <v>1093</v>
      </c>
      <c r="K808" s="5">
        <v>84</v>
      </c>
      <c r="L808" s="5">
        <f t="shared" si="95"/>
        <v>84</v>
      </c>
      <c r="M808" s="36">
        <v>80</v>
      </c>
      <c r="N808" s="5">
        <f t="shared" si="96"/>
        <v>6720</v>
      </c>
      <c r="O808" s="5">
        <v>0</v>
      </c>
      <c r="P808" s="5">
        <f t="shared" si="97"/>
        <v>6720</v>
      </c>
      <c r="Q808" s="65" t="s">
        <v>126</v>
      </c>
      <c r="R808" s="4" t="s">
        <v>1094</v>
      </c>
      <c r="S808" s="4"/>
    </row>
    <row r="809" spans="1:19" x14ac:dyDescent="0.2">
      <c r="A809" s="151">
        <v>66937</v>
      </c>
      <c r="B809" s="178">
        <f t="shared" si="98"/>
        <v>46225</v>
      </c>
      <c r="C809" s="4" t="s">
        <v>1290</v>
      </c>
      <c r="D809" s="4" t="s">
        <v>1275</v>
      </c>
      <c r="E809" s="148" t="s">
        <v>8835</v>
      </c>
      <c r="F809" s="4" t="s">
        <v>125</v>
      </c>
      <c r="G809" s="41">
        <v>0</v>
      </c>
      <c r="H809" s="41">
        <v>0</v>
      </c>
      <c r="I809" s="5">
        <v>0</v>
      </c>
      <c r="J809" s="4" t="s">
        <v>1093</v>
      </c>
      <c r="K809" s="5">
        <v>84</v>
      </c>
      <c r="L809" s="5">
        <f t="shared" si="95"/>
        <v>84</v>
      </c>
      <c r="M809" s="36">
        <v>200</v>
      </c>
      <c r="N809" s="5">
        <f t="shared" si="96"/>
        <v>16800</v>
      </c>
      <c r="O809" s="5">
        <v>0</v>
      </c>
      <c r="P809" s="5">
        <f t="shared" si="97"/>
        <v>16800</v>
      </c>
      <c r="Q809" s="65" t="s">
        <v>126</v>
      </c>
      <c r="R809" s="4" t="s">
        <v>1094</v>
      </c>
      <c r="S809" s="4"/>
    </row>
    <row r="810" spans="1:19" x14ac:dyDescent="0.2">
      <c r="A810" s="151">
        <v>66940</v>
      </c>
      <c r="B810" s="178">
        <f t="shared" si="98"/>
        <v>46228</v>
      </c>
      <c r="C810" s="4" t="s">
        <v>1290</v>
      </c>
      <c r="D810" s="4" t="s">
        <v>1275</v>
      </c>
      <c r="E810" s="148" t="s">
        <v>8835</v>
      </c>
      <c r="F810" s="4" t="s">
        <v>125</v>
      </c>
      <c r="G810" s="41">
        <v>0</v>
      </c>
      <c r="H810" s="41">
        <v>0</v>
      </c>
      <c r="I810" s="5">
        <v>0</v>
      </c>
      <c r="J810" s="4" t="s">
        <v>1093</v>
      </c>
      <c r="K810" s="5">
        <v>84</v>
      </c>
      <c r="L810" s="5">
        <f t="shared" si="95"/>
        <v>84</v>
      </c>
      <c r="M810" s="36">
        <v>160</v>
      </c>
      <c r="N810" s="5">
        <f t="shared" si="96"/>
        <v>13440</v>
      </c>
      <c r="O810" s="5">
        <v>0</v>
      </c>
      <c r="P810" s="5">
        <f t="shared" si="97"/>
        <v>13440</v>
      </c>
      <c r="Q810" s="65" t="s">
        <v>126</v>
      </c>
      <c r="R810" s="4" t="s">
        <v>1094</v>
      </c>
      <c r="S810" s="4"/>
    </row>
    <row r="811" spans="1:19" x14ac:dyDescent="0.2">
      <c r="A811" s="151">
        <v>66941</v>
      </c>
      <c r="B811" s="178">
        <f t="shared" si="98"/>
        <v>46229</v>
      </c>
      <c r="C811" s="4" t="s">
        <v>1290</v>
      </c>
      <c r="D811" s="4" t="s">
        <v>1275</v>
      </c>
      <c r="E811" s="148" t="s">
        <v>8835</v>
      </c>
      <c r="F811" s="4" t="s">
        <v>125</v>
      </c>
      <c r="G811" s="41">
        <v>0</v>
      </c>
      <c r="H811" s="41">
        <v>0</v>
      </c>
      <c r="I811" s="5">
        <v>0</v>
      </c>
      <c r="J811" s="4" t="s">
        <v>1093</v>
      </c>
      <c r="K811" s="5">
        <v>84</v>
      </c>
      <c r="L811" s="5">
        <f t="shared" si="95"/>
        <v>84</v>
      </c>
      <c r="M811" s="36">
        <v>200</v>
      </c>
      <c r="N811" s="5">
        <f t="shared" si="96"/>
        <v>16800</v>
      </c>
      <c r="O811" s="5">
        <v>0</v>
      </c>
      <c r="P811" s="5">
        <f t="shared" si="97"/>
        <v>16800</v>
      </c>
      <c r="Q811" s="65" t="s">
        <v>126</v>
      </c>
      <c r="R811" s="4" t="s">
        <v>1094</v>
      </c>
      <c r="S811" s="4"/>
    </row>
    <row r="812" spans="1:19" x14ac:dyDescent="0.2">
      <c r="A812" s="151">
        <v>66942</v>
      </c>
      <c r="B812" s="178">
        <f t="shared" si="98"/>
        <v>46230</v>
      </c>
      <c r="C812" s="4" t="s">
        <v>1290</v>
      </c>
      <c r="D812" s="4" t="s">
        <v>1275</v>
      </c>
      <c r="E812" s="148" t="s">
        <v>8835</v>
      </c>
      <c r="F812" s="4" t="s">
        <v>125</v>
      </c>
      <c r="G812" s="41">
        <v>0</v>
      </c>
      <c r="H812" s="41">
        <v>0</v>
      </c>
      <c r="I812" s="5">
        <v>0</v>
      </c>
      <c r="J812" s="4" t="s">
        <v>1093</v>
      </c>
      <c r="K812" s="5">
        <v>84</v>
      </c>
      <c r="L812" s="5">
        <f t="shared" si="95"/>
        <v>84</v>
      </c>
      <c r="M812" s="36">
        <v>240</v>
      </c>
      <c r="N812" s="5">
        <f t="shared" si="96"/>
        <v>20160</v>
      </c>
      <c r="O812" s="5">
        <v>0</v>
      </c>
      <c r="P812" s="5">
        <f t="shared" si="97"/>
        <v>20160</v>
      </c>
      <c r="Q812" s="65" t="s">
        <v>126</v>
      </c>
      <c r="R812" s="4" t="s">
        <v>1094</v>
      </c>
      <c r="S812" s="4"/>
    </row>
    <row r="813" spans="1:19" x14ac:dyDescent="0.2">
      <c r="A813" s="151">
        <v>66944</v>
      </c>
      <c r="B813" s="178">
        <f t="shared" si="98"/>
        <v>46232</v>
      </c>
      <c r="C813" s="4" t="s">
        <v>1290</v>
      </c>
      <c r="D813" s="4" t="s">
        <v>1275</v>
      </c>
      <c r="E813" s="148" t="s">
        <v>8835</v>
      </c>
      <c r="F813" s="4" t="s">
        <v>125</v>
      </c>
      <c r="G813" s="41">
        <v>0</v>
      </c>
      <c r="H813" s="41">
        <v>0</v>
      </c>
      <c r="I813" s="5">
        <v>0</v>
      </c>
      <c r="J813" s="4" t="s">
        <v>1093</v>
      </c>
      <c r="K813" s="5">
        <v>84</v>
      </c>
      <c r="L813" s="5">
        <f t="shared" si="95"/>
        <v>84</v>
      </c>
      <c r="M813" s="36">
        <v>120</v>
      </c>
      <c r="N813" s="5">
        <f t="shared" si="96"/>
        <v>10080</v>
      </c>
      <c r="O813" s="5">
        <v>0</v>
      </c>
      <c r="P813" s="5">
        <f t="shared" si="97"/>
        <v>10080</v>
      </c>
      <c r="Q813" s="65" t="s">
        <v>126</v>
      </c>
      <c r="R813" s="4" t="s">
        <v>1094</v>
      </c>
      <c r="S813" s="4"/>
    </row>
    <row r="814" spans="1:19" x14ac:dyDescent="0.2">
      <c r="A814" s="151">
        <v>66945</v>
      </c>
      <c r="B814" s="178">
        <f t="shared" si="98"/>
        <v>46233</v>
      </c>
      <c r="C814" s="4" t="s">
        <v>1290</v>
      </c>
      <c r="D814" s="4" t="s">
        <v>1275</v>
      </c>
      <c r="E814" s="148" t="s">
        <v>8835</v>
      </c>
      <c r="F814" s="4" t="s">
        <v>125</v>
      </c>
      <c r="G814" s="41">
        <v>0</v>
      </c>
      <c r="H814" s="41">
        <v>0</v>
      </c>
      <c r="I814" s="5">
        <v>0</v>
      </c>
      <c r="J814" s="4" t="s">
        <v>1093</v>
      </c>
      <c r="K814" s="5">
        <v>84</v>
      </c>
      <c r="L814" s="5">
        <f t="shared" si="95"/>
        <v>84</v>
      </c>
      <c r="M814" s="36">
        <v>200</v>
      </c>
      <c r="N814" s="5">
        <f t="shared" si="96"/>
        <v>16800</v>
      </c>
      <c r="O814" s="5">
        <v>0</v>
      </c>
      <c r="P814" s="5">
        <f t="shared" si="97"/>
        <v>16800</v>
      </c>
      <c r="Q814" s="65" t="s">
        <v>126</v>
      </c>
      <c r="R814" s="4" t="s">
        <v>1094</v>
      </c>
      <c r="S814" s="4"/>
    </row>
    <row r="815" spans="1:19" x14ac:dyDescent="0.2">
      <c r="A815" s="151">
        <v>66949</v>
      </c>
      <c r="B815" s="178">
        <f t="shared" si="98"/>
        <v>46237</v>
      </c>
      <c r="C815" s="4" t="s">
        <v>1290</v>
      </c>
      <c r="D815" s="4" t="s">
        <v>1275</v>
      </c>
      <c r="E815" s="148" t="s">
        <v>8835</v>
      </c>
      <c r="F815" s="4" t="s">
        <v>125</v>
      </c>
      <c r="G815" s="41">
        <v>0</v>
      </c>
      <c r="H815" s="41">
        <v>0</v>
      </c>
      <c r="I815" s="5">
        <v>0</v>
      </c>
      <c r="J815" s="4" t="s">
        <v>1093</v>
      </c>
      <c r="K815" s="5">
        <v>84</v>
      </c>
      <c r="L815" s="5">
        <f t="shared" si="95"/>
        <v>84</v>
      </c>
      <c r="M815" s="36">
        <v>80</v>
      </c>
      <c r="N815" s="5">
        <f t="shared" si="96"/>
        <v>6720</v>
      </c>
      <c r="O815" s="5">
        <v>0</v>
      </c>
      <c r="P815" s="5">
        <f t="shared" si="97"/>
        <v>6720</v>
      </c>
      <c r="Q815" s="65" t="s">
        <v>126</v>
      </c>
      <c r="R815" s="4" t="s">
        <v>1094</v>
      </c>
      <c r="S815" s="4"/>
    </row>
    <row r="816" spans="1:19" x14ac:dyDescent="0.2">
      <c r="A816" s="151">
        <v>66950</v>
      </c>
      <c r="B816" s="178">
        <f t="shared" si="98"/>
        <v>46238</v>
      </c>
      <c r="C816" s="4" t="s">
        <v>1290</v>
      </c>
      <c r="D816" s="4" t="s">
        <v>1275</v>
      </c>
      <c r="E816" s="148" t="s">
        <v>8835</v>
      </c>
      <c r="F816" s="4" t="s">
        <v>125</v>
      </c>
      <c r="G816" s="41">
        <v>0</v>
      </c>
      <c r="H816" s="41">
        <v>0</v>
      </c>
      <c r="I816" s="5">
        <v>0</v>
      </c>
      <c r="J816" s="4" t="s">
        <v>1093</v>
      </c>
      <c r="K816" s="5">
        <v>84</v>
      </c>
      <c r="L816" s="5">
        <f t="shared" si="95"/>
        <v>84</v>
      </c>
      <c r="M816" s="36">
        <v>160</v>
      </c>
      <c r="N816" s="5">
        <f t="shared" si="96"/>
        <v>13440</v>
      </c>
      <c r="O816" s="5">
        <v>0</v>
      </c>
      <c r="P816" s="5">
        <f t="shared" si="97"/>
        <v>13440</v>
      </c>
      <c r="Q816" s="65" t="s">
        <v>126</v>
      </c>
      <c r="R816" s="4" t="s">
        <v>1094</v>
      </c>
      <c r="S816" s="4"/>
    </row>
    <row r="817" spans="1:19" x14ac:dyDescent="0.2">
      <c r="A817" s="151">
        <v>66954</v>
      </c>
      <c r="B817" s="178">
        <f t="shared" si="98"/>
        <v>46242</v>
      </c>
      <c r="C817" s="4" t="s">
        <v>1290</v>
      </c>
      <c r="D817" s="4" t="s">
        <v>1275</v>
      </c>
      <c r="E817" s="148" t="s">
        <v>8835</v>
      </c>
      <c r="F817" s="4" t="s">
        <v>125</v>
      </c>
      <c r="G817" s="41">
        <v>0</v>
      </c>
      <c r="H817" s="41">
        <v>0</v>
      </c>
      <c r="I817" s="5">
        <v>0</v>
      </c>
      <c r="J817" s="4" t="s">
        <v>1093</v>
      </c>
      <c r="K817" s="5">
        <v>84</v>
      </c>
      <c r="L817" s="5">
        <f t="shared" si="95"/>
        <v>84</v>
      </c>
      <c r="M817" s="36">
        <v>120</v>
      </c>
      <c r="N817" s="5">
        <f t="shared" si="96"/>
        <v>10080</v>
      </c>
      <c r="O817" s="5">
        <v>0</v>
      </c>
      <c r="P817" s="5">
        <f t="shared" si="97"/>
        <v>10080</v>
      </c>
      <c r="Q817" s="65" t="s">
        <v>126</v>
      </c>
      <c r="R817" s="4" t="s">
        <v>1094</v>
      </c>
      <c r="S817" s="4"/>
    </row>
    <row r="818" spans="1:19" x14ac:dyDescent="0.2">
      <c r="A818" s="151">
        <v>66957</v>
      </c>
      <c r="B818" s="178">
        <f t="shared" si="98"/>
        <v>46245</v>
      </c>
      <c r="C818" s="4" t="s">
        <v>1290</v>
      </c>
      <c r="D818" s="4" t="s">
        <v>1275</v>
      </c>
      <c r="E818" s="148" t="s">
        <v>8835</v>
      </c>
      <c r="F818" s="4" t="s">
        <v>125</v>
      </c>
      <c r="G818" s="41">
        <v>0</v>
      </c>
      <c r="H818" s="41">
        <v>0</v>
      </c>
      <c r="I818" s="5">
        <v>0</v>
      </c>
      <c r="J818" s="4" t="s">
        <v>1093</v>
      </c>
      <c r="K818" s="5">
        <v>84</v>
      </c>
      <c r="L818" s="5">
        <f t="shared" si="95"/>
        <v>84</v>
      </c>
      <c r="M818" s="36">
        <v>80</v>
      </c>
      <c r="N818" s="5">
        <f t="shared" si="96"/>
        <v>6720</v>
      </c>
      <c r="O818" s="5">
        <v>0</v>
      </c>
      <c r="P818" s="5">
        <f t="shared" si="97"/>
        <v>6720</v>
      </c>
      <c r="Q818" s="65" t="s">
        <v>126</v>
      </c>
      <c r="R818" s="4" t="s">
        <v>1094</v>
      </c>
      <c r="S818" s="4"/>
    </row>
    <row r="819" spans="1:19" x14ac:dyDescent="0.2">
      <c r="A819" s="151">
        <v>66958</v>
      </c>
      <c r="B819" s="178">
        <f t="shared" si="98"/>
        <v>46246</v>
      </c>
      <c r="C819" s="4" t="s">
        <v>1290</v>
      </c>
      <c r="D819" s="4" t="s">
        <v>1275</v>
      </c>
      <c r="E819" s="148" t="s">
        <v>8835</v>
      </c>
      <c r="F819" s="4" t="s">
        <v>125</v>
      </c>
      <c r="G819" s="41">
        <v>0</v>
      </c>
      <c r="H819" s="41">
        <v>0</v>
      </c>
      <c r="I819" s="5">
        <v>0</v>
      </c>
      <c r="J819" s="4" t="s">
        <v>1093</v>
      </c>
      <c r="K819" s="5">
        <v>84</v>
      </c>
      <c r="L819" s="5">
        <f t="shared" si="95"/>
        <v>84</v>
      </c>
      <c r="M819" s="36">
        <v>40</v>
      </c>
      <c r="N819" s="5">
        <f t="shared" si="96"/>
        <v>3360</v>
      </c>
      <c r="O819" s="5">
        <v>0</v>
      </c>
      <c r="P819" s="5">
        <f t="shared" si="97"/>
        <v>3360</v>
      </c>
      <c r="Q819" s="65" t="s">
        <v>126</v>
      </c>
      <c r="R819" s="4" t="s">
        <v>1094</v>
      </c>
      <c r="S819" s="4"/>
    </row>
    <row r="820" spans="1:19" x14ac:dyDescent="0.2">
      <c r="A820" s="151">
        <v>66959</v>
      </c>
      <c r="B820" s="178">
        <f t="shared" si="98"/>
        <v>46247</v>
      </c>
      <c r="C820" s="4" t="s">
        <v>1290</v>
      </c>
      <c r="D820" s="4" t="s">
        <v>1275</v>
      </c>
      <c r="E820" s="148" t="s">
        <v>8835</v>
      </c>
      <c r="F820" s="4" t="s">
        <v>125</v>
      </c>
      <c r="G820" s="41">
        <v>0</v>
      </c>
      <c r="H820" s="41">
        <v>0</v>
      </c>
      <c r="I820" s="5">
        <v>0</v>
      </c>
      <c r="J820" s="4" t="s">
        <v>1093</v>
      </c>
      <c r="K820" s="5">
        <v>84</v>
      </c>
      <c r="L820" s="5">
        <f t="shared" si="95"/>
        <v>84</v>
      </c>
      <c r="M820" s="36">
        <v>200</v>
      </c>
      <c r="N820" s="5">
        <f t="shared" si="96"/>
        <v>16800</v>
      </c>
      <c r="O820" s="5">
        <v>0</v>
      </c>
      <c r="P820" s="5">
        <f t="shared" si="97"/>
        <v>16800</v>
      </c>
      <c r="Q820" s="65" t="s">
        <v>126</v>
      </c>
      <c r="R820" s="4" t="s">
        <v>1094</v>
      </c>
      <c r="S820" s="4"/>
    </row>
    <row r="821" spans="1:19" x14ac:dyDescent="0.2">
      <c r="A821" s="113" t="s">
        <v>92</v>
      </c>
      <c r="B821" s="178">
        <f t="shared" si="98"/>
        <v>46203</v>
      </c>
      <c r="C821" s="4" t="s">
        <v>1290</v>
      </c>
      <c r="D821" s="4" t="s">
        <v>941</v>
      </c>
      <c r="E821" s="148"/>
      <c r="F821" s="4" t="s">
        <v>1271</v>
      </c>
      <c r="G821" s="41">
        <v>0</v>
      </c>
      <c r="H821" s="41">
        <v>0</v>
      </c>
      <c r="I821" s="5">
        <v>0</v>
      </c>
      <c r="J821" s="4" t="s">
        <v>1093</v>
      </c>
      <c r="K821" s="5">
        <v>500</v>
      </c>
      <c r="L821" s="5">
        <f t="shared" si="95"/>
        <v>500</v>
      </c>
      <c r="M821" s="36">
        <v>6</v>
      </c>
      <c r="N821" s="5">
        <f t="shared" si="96"/>
        <v>3000</v>
      </c>
      <c r="O821" s="5">
        <v>0</v>
      </c>
      <c r="P821" s="5">
        <f t="shared" si="97"/>
        <v>3000</v>
      </c>
      <c r="Q821" s="4" t="s">
        <v>126</v>
      </c>
      <c r="R821" s="4" t="s">
        <v>1094</v>
      </c>
      <c r="S821" s="4"/>
    </row>
    <row r="822" spans="1:19" x14ac:dyDescent="0.2">
      <c r="A822" s="113" t="s">
        <v>16</v>
      </c>
      <c r="B822" s="178">
        <f t="shared" si="98"/>
        <v>46205</v>
      </c>
      <c r="C822" s="4" t="s">
        <v>1290</v>
      </c>
      <c r="D822" s="4" t="s">
        <v>941</v>
      </c>
      <c r="E822" s="148"/>
      <c r="F822" s="4" t="s">
        <v>1271</v>
      </c>
      <c r="G822" s="41">
        <v>0</v>
      </c>
      <c r="H822" s="41">
        <v>0</v>
      </c>
      <c r="I822" s="5">
        <v>0</v>
      </c>
      <c r="J822" s="4" t="s">
        <v>1093</v>
      </c>
      <c r="K822" s="5">
        <v>500</v>
      </c>
      <c r="L822" s="5">
        <f t="shared" si="95"/>
        <v>500</v>
      </c>
      <c r="M822" s="36">
        <v>10</v>
      </c>
      <c r="N822" s="5">
        <f t="shared" si="96"/>
        <v>5000</v>
      </c>
      <c r="O822" s="5">
        <v>0</v>
      </c>
      <c r="P822" s="5">
        <f t="shared" si="97"/>
        <v>5000</v>
      </c>
      <c r="Q822" s="4" t="s">
        <v>126</v>
      </c>
      <c r="R822" s="4" t="s">
        <v>1094</v>
      </c>
      <c r="S822" s="4"/>
    </row>
    <row r="823" spans="1:19" x14ac:dyDescent="0.2">
      <c r="A823" s="113" t="s">
        <v>24</v>
      </c>
      <c r="B823" s="178">
        <f t="shared" si="98"/>
        <v>46207</v>
      </c>
      <c r="C823" s="4" t="s">
        <v>1290</v>
      </c>
      <c r="D823" s="4" t="s">
        <v>941</v>
      </c>
      <c r="E823" s="148"/>
      <c r="F823" s="4" t="s">
        <v>1271</v>
      </c>
      <c r="G823" s="41">
        <v>0</v>
      </c>
      <c r="H823" s="41">
        <v>0</v>
      </c>
      <c r="I823" s="5">
        <v>0</v>
      </c>
      <c r="J823" s="4" t="s">
        <v>1093</v>
      </c>
      <c r="K823" s="5">
        <v>500</v>
      </c>
      <c r="L823" s="5">
        <f t="shared" si="95"/>
        <v>500</v>
      </c>
      <c r="M823" s="36">
        <v>10</v>
      </c>
      <c r="N823" s="5">
        <f t="shared" si="96"/>
        <v>5000</v>
      </c>
      <c r="O823" s="5">
        <v>0</v>
      </c>
      <c r="P823" s="5">
        <f t="shared" si="97"/>
        <v>5000</v>
      </c>
      <c r="Q823" s="4" t="s">
        <v>126</v>
      </c>
      <c r="R823" s="4" t="s">
        <v>1094</v>
      </c>
      <c r="S823" s="4"/>
    </row>
    <row r="824" spans="1:19" x14ac:dyDescent="0.2">
      <c r="A824" s="113" t="s">
        <v>1291</v>
      </c>
      <c r="B824" s="178">
        <f t="shared" si="98"/>
        <v>46209</v>
      </c>
      <c r="C824" s="4" t="s">
        <v>1290</v>
      </c>
      <c r="D824" s="4" t="s">
        <v>941</v>
      </c>
      <c r="E824" s="148"/>
      <c r="F824" s="4" t="s">
        <v>1271</v>
      </c>
      <c r="G824" s="41">
        <v>0</v>
      </c>
      <c r="H824" s="41">
        <v>0</v>
      </c>
      <c r="I824" s="5">
        <v>0</v>
      </c>
      <c r="J824" s="4" t="s">
        <v>1093</v>
      </c>
      <c r="K824" s="5">
        <v>500</v>
      </c>
      <c r="L824" s="5">
        <f t="shared" si="95"/>
        <v>500</v>
      </c>
      <c r="M824" s="36">
        <v>9</v>
      </c>
      <c r="N824" s="5">
        <f t="shared" si="96"/>
        <v>4500</v>
      </c>
      <c r="O824" s="5">
        <v>0</v>
      </c>
      <c r="P824" s="5">
        <f t="shared" si="97"/>
        <v>4500</v>
      </c>
      <c r="Q824" s="4" t="s">
        <v>126</v>
      </c>
      <c r="R824" s="4" t="s">
        <v>1094</v>
      </c>
      <c r="S824" s="4"/>
    </row>
    <row r="825" spans="1:19" x14ac:dyDescent="0.2">
      <c r="A825" s="113" t="s">
        <v>31</v>
      </c>
      <c r="B825" s="178">
        <f t="shared" si="98"/>
        <v>46211</v>
      </c>
      <c r="C825" s="4" t="s">
        <v>1290</v>
      </c>
      <c r="D825" s="4" t="s">
        <v>941</v>
      </c>
      <c r="E825" s="148"/>
      <c r="F825" s="4" t="s">
        <v>1271</v>
      </c>
      <c r="G825" s="41">
        <v>0</v>
      </c>
      <c r="H825" s="41">
        <v>0</v>
      </c>
      <c r="I825" s="5">
        <v>0</v>
      </c>
      <c r="J825" s="4" t="s">
        <v>1093</v>
      </c>
      <c r="K825" s="5">
        <v>500</v>
      </c>
      <c r="L825" s="5">
        <f t="shared" si="95"/>
        <v>500</v>
      </c>
      <c r="M825" s="36">
        <v>9</v>
      </c>
      <c r="N825" s="5">
        <f t="shared" si="96"/>
        <v>4500</v>
      </c>
      <c r="O825" s="5">
        <v>0</v>
      </c>
      <c r="P825" s="5">
        <f t="shared" si="97"/>
        <v>4500</v>
      </c>
      <c r="Q825" s="4" t="s">
        <v>126</v>
      </c>
      <c r="R825" s="4" t="s">
        <v>1094</v>
      </c>
      <c r="S825" s="4"/>
    </row>
    <row r="826" spans="1:19" x14ac:dyDescent="0.2">
      <c r="A826" s="113" t="s">
        <v>35</v>
      </c>
      <c r="B826" s="178">
        <f t="shared" si="98"/>
        <v>46213</v>
      </c>
      <c r="C826" s="4" t="s">
        <v>1290</v>
      </c>
      <c r="D826" s="4" t="s">
        <v>941</v>
      </c>
      <c r="E826" s="148"/>
      <c r="F826" s="4" t="s">
        <v>1271</v>
      </c>
      <c r="G826" s="41">
        <v>0</v>
      </c>
      <c r="H826" s="41">
        <v>0</v>
      </c>
      <c r="I826" s="5">
        <v>0</v>
      </c>
      <c r="J826" s="4" t="s">
        <v>1093</v>
      </c>
      <c r="K826" s="5">
        <v>500</v>
      </c>
      <c r="L826" s="5">
        <f t="shared" si="95"/>
        <v>500</v>
      </c>
      <c r="M826" s="36">
        <v>10</v>
      </c>
      <c r="N826" s="5">
        <f t="shared" si="96"/>
        <v>5000</v>
      </c>
      <c r="O826" s="5">
        <v>0</v>
      </c>
      <c r="P826" s="5">
        <f t="shared" si="97"/>
        <v>5000</v>
      </c>
      <c r="Q826" s="4" t="s">
        <v>126</v>
      </c>
      <c r="R826" s="4" t="s">
        <v>1094</v>
      </c>
      <c r="S826" s="4"/>
    </row>
    <row r="827" spans="1:19" x14ac:dyDescent="0.2">
      <c r="A827" s="113" t="s">
        <v>37</v>
      </c>
      <c r="B827" s="178">
        <f t="shared" si="98"/>
        <v>46215</v>
      </c>
      <c r="C827" s="4" t="s">
        <v>1290</v>
      </c>
      <c r="D827" s="4" t="s">
        <v>941</v>
      </c>
      <c r="E827" s="148"/>
      <c r="F827" s="4" t="s">
        <v>1271</v>
      </c>
      <c r="G827" s="41">
        <v>0</v>
      </c>
      <c r="H827" s="41">
        <v>0</v>
      </c>
      <c r="I827" s="5">
        <v>0</v>
      </c>
      <c r="J827" s="4" t="s">
        <v>1093</v>
      </c>
      <c r="K827" s="5">
        <v>500</v>
      </c>
      <c r="L827" s="5">
        <f t="shared" si="95"/>
        <v>500</v>
      </c>
      <c r="M827" s="36">
        <v>17</v>
      </c>
      <c r="N827" s="5">
        <f t="shared" si="96"/>
        <v>8500</v>
      </c>
      <c r="O827" s="5">
        <v>0</v>
      </c>
      <c r="P827" s="5">
        <f t="shared" si="97"/>
        <v>8500</v>
      </c>
      <c r="Q827" s="4" t="s">
        <v>126</v>
      </c>
      <c r="R827" s="4" t="s">
        <v>1094</v>
      </c>
      <c r="S827" s="4"/>
    </row>
    <row r="828" spans="1:19" x14ac:dyDescent="0.2">
      <c r="A828" s="113" t="s">
        <v>39</v>
      </c>
      <c r="B828" s="178">
        <f t="shared" si="98"/>
        <v>46217</v>
      </c>
      <c r="C828" s="4" t="s">
        <v>1290</v>
      </c>
      <c r="D828" s="4" t="s">
        <v>941</v>
      </c>
      <c r="E828" s="148"/>
      <c r="F828" s="4" t="s">
        <v>1271</v>
      </c>
      <c r="G828" s="41">
        <v>0</v>
      </c>
      <c r="H828" s="41">
        <v>0</v>
      </c>
      <c r="I828" s="5">
        <v>0</v>
      </c>
      <c r="J828" s="4" t="s">
        <v>1093</v>
      </c>
      <c r="K828" s="5">
        <v>500</v>
      </c>
      <c r="L828" s="5">
        <f t="shared" si="95"/>
        <v>500</v>
      </c>
      <c r="M828" s="36">
        <v>9</v>
      </c>
      <c r="N828" s="5">
        <f t="shared" si="96"/>
        <v>4500</v>
      </c>
      <c r="O828" s="5">
        <v>0</v>
      </c>
      <c r="P828" s="5">
        <f t="shared" si="97"/>
        <v>4500</v>
      </c>
      <c r="Q828" s="4" t="s">
        <v>126</v>
      </c>
      <c r="R828" s="4" t="s">
        <v>1094</v>
      </c>
      <c r="S828" s="4"/>
    </row>
    <row r="829" spans="1:19" x14ac:dyDescent="0.2">
      <c r="A829" s="113" t="s">
        <v>93</v>
      </c>
      <c r="B829" s="178">
        <f t="shared" si="98"/>
        <v>46219</v>
      </c>
      <c r="C829" s="4" t="s">
        <v>1290</v>
      </c>
      <c r="D829" s="4" t="s">
        <v>941</v>
      </c>
      <c r="E829" s="148"/>
      <c r="F829" s="4" t="s">
        <v>1271</v>
      </c>
      <c r="G829" s="41">
        <v>0</v>
      </c>
      <c r="H829" s="41">
        <v>0</v>
      </c>
      <c r="I829" s="5">
        <v>0</v>
      </c>
      <c r="J829" s="4" t="s">
        <v>1093</v>
      </c>
      <c r="K829" s="5">
        <v>500</v>
      </c>
      <c r="L829" s="5">
        <f t="shared" si="95"/>
        <v>500</v>
      </c>
      <c r="M829" s="36">
        <v>9</v>
      </c>
      <c r="N829" s="5">
        <f t="shared" si="96"/>
        <v>4500</v>
      </c>
      <c r="O829" s="5">
        <v>0</v>
      </c>
      <c r="P829" s="5">
        <f t="shared" si="97"/>
        <v>4500</v>
      </c>
      <c r="Q829" s="4" t="s">
        <v>126</v>
      </c>
      <c r="R829" s="4" t="s">
        <v>1094</v>
      </c>
      <c r="S829" s="4"/>
    </row>
    <row r="830" spans="1:19" x14ac:dyDescent="0.2">
      <c r="A830" s="113" t="s">
        <v>16</v>
      </c>
      <c r="B830" s="178">
        <f t="shared" si="98"/>
        <v>46205</v>
      </c>
      <c r="C830" s="4" t="s">
        <v>1290</v>
      </c>
      <c r="D830" s="4" t="s">
        <v>941</v>
      </c>
      <c r="E830" s="148"/>
      <c r="F830" s="4" t="s">
        <v>148</v>
      </c>
      <c r="G830" s="41">
        <v>0</v>
      </c>
      <c r="H830" s="41">
        <v>0</v>
      </c>
      <c r="I830" s="5">
        <v>0</v>
      </c>
      <c r="J830" s="4" t="s">
        <v>1093</v>
      </c>
      <c r="K830" s="5">
        <f>(37.5*500)/20</f>
        <v>937.5</v>
      </c>
      <c r="L830" s="5">
        <f t="shared" si="95"/>
        <v>937.5</v>
      </c>
      <c r="M830" s="36">
        <v>20</v>
      </c>
      <c r="N830" s="5">
        <f t="shared" si="96"/>
        <v>18750</v>
      </c>
      <c r="O830" s="5">
        <v>0</v>
      </c>
      <c r="P830" s="5">
        <f t="shared" si="97"/>
        <v>18750</v>
      </c>
      <c r="Q830" s="4" t="s">
        <v>126</v>
      </c>
      <c r="R830" s="4" t="s">
        <v>1094</v>
      </c>
      <c r="S830" s="4"/>
    </row>
    <row r="831" spans="1:19" x14ac:dyDescent="0.2">
      <c r="A831" s="113" t="s">
        <v>24</v>
      </c>
      <c r="B831" s="178">
        <f t="shared" si="98"/>
        <v>46207</v>
      </c>
      <c r="C831" s="4" t="s">
        <v>1290</v>
      </c>
      <c r="D831" s="4" t="s">
        <v>941</v>
      </c>
      <c r="E831" s="148"/>
      <c r="F831" s="4" t="s">
        <v>149</v>
      </c>
      <c r="G831" s="41">
        <v>0</v>
      </c>
      <c r="H831" s="41">
        <v>0</v>
      </c>
      <c r="I831" s="5">
        <v>0</v>
      </c>
      <c r="J831" s="4" t="s">
        <v>1093</v>
      </c>
      <c r="K831" s="5">
        <f>(11*500)/7.5</f>
        <v>733.33333333333337</v>
      </c>
      <c r="L831" s="5">
        <f t="shared" si="95"/>
        <v>733.33333333333337</v>
      </c>
      <c r="M831" s="36">
        <v>7.5</v>
      </c>
      <c r="N831" s="5">
        <f t="shared" si="96"/>
        <v>5500</v>
      </c>
      <c r="O831" s="5">
        <v>0</v>
      </c>
      <c r="P831" s="5">
        <f t="shared" si="97"/>
        <v>5500</v>
      </c>
      <c r="Q831" s="4" t="s">
        <v>126</v>
      </c>
      <c r="R831" s="4" t="s">
        <v>1094</v>
      </c>
      <c r="S831" s="4"/>
    </row>
    <row r="832" spans="1:19" x14ac:dyDescent="0.2">
      <c r="A832" s="113" t="s">
        <v>31</v>
      </c>
      <c r="B832" s="178">
        <f t="shared" si="98"/>
        <v>46211</v>
      </c>
      <c r="C832" s="4" t="s">
        <v>1290</v>
      </c>
      <c r="D832" s="4" t="s">
        <v>941</v>
      </c>
      <c r="E832" s="148"/>
      <c r="F832" s="4" t="s">
        <v>149</v>
      </c>
      <c r="G832" s="41">
        <v>0</v>
      </c>
      <c r="H832" s="41">
        <v>0</v>
      </c>
      <c r="I832" s="5">
        <v>0</v>
      </c>
      <c r="J832" s="4" t="s">
        <v>1093</v>
      </c>
      <c r="K832" s="5">
        <f>(8.5*500)/5.5</f>
        <v>772.72727272727275</v>
      </c>
      <c r="L832" s="5">
        <f t="shared" si="95"/>
        <v>772.72727272727275</v>
      </c>
      <c r="M832" s="36">
        <v>7.5</v>
      </c>
      <c r="N832" s="5">
        <f t="shared" si="96"/>
        <v>5795.454545454546</v>
      </c>
      <c r="O832" s="5">
        <v>0</v>
      </c>
      <c r="P832" s="5">
        <f t="shared" si="97"/>
        <v>5795.454545454546</v>
      </c>
      <c r="Q832" s="4" t="s">
        <v>126</v>
      </c>
      <c r="R832" s="4" t="s">
        <v>1094</v>
      </c>
      <c r="S832" s="4"/>
    </row>
    <row r="833" spans="1:19" x14ac:dyDescent="0.2">
      <c r="A833" s="113" t="s">
        <v>37</v>
      </c>
      <c r="B833" s="178">
        <f t="shared" si="98"/>
        <v>46215</v>
      </c>
      <c r="C833" s="4" t="s">
        <v>1290</v>
      </c>
      <c r="D833" s="4" t="s">
        <v>941</v>
      </c>
      <c r="E833" s="148"/>
      <c r="F833" s="4" t="s">
        <v>148</v>
      </c>
      <c r="G833" s="41">
        <v>0</v>
      </c>
      <c r="H833" s="41">
        <v>0</v>
      </c>
      <c r="I833" s="5">
        <v>0</v>
      </c>
      <c r="J833" s="4" t="s">
        <v>1093</v>
      </c>
      <c r="K833" s="5">
        <f>(71*500)/40</f>
        <v>887.5</v>
      </c>
      <c r="L833" s="5">
        <f t="shared" si="95"/>
        <v>887.5</v>
      </c>
      <c r="M833" s="36">
        <v>40</v>
      </c>
      <c r="N833" s="5">
        <f t="shared" si="96"/>
        <v>35500</v>
      </c>
      <c r="O833" s="5">
        <v>0</v>
      </c>
      <c r="P833" s="5">
        <f t="shared" si="97"/>
        <v>35500</v>
      </c>
      <c r="Q833" s="4" t="s">
        <v>126</v>
      </c>
      <c r="R833" s="4" t="s">
        <v>1094</v>
      </c>
      <c r="S833" s="4"/>
    </row>
    <row r="834" spans="1:19" x14ac:dyDescent="0.2">
      <c r="A834" s="151">
        <v>66969</v>
      </c>
      <c r="B834" s="178">
        <f t="shared" ref="B834:B839" si="99">IF(A834="","",IF(ISNUMBER(A834),IFERROR(VLOOKUP(TEXT(A834,"yyyy/mm/dd"),BSAD,2,FALSE),""),IFERROR(VLOOKUP(A834,BSAD,2,FALSE),"")))</f>
        <v>46258</v>
      </c>
      <c r="C834" s="4" t="s">
        <v>1151</v>
      </c>
      <c r="D834" s="4" t="s">
        <v>9125</v>
      </c>
      <c r="E834" s="148" t="s">
        <v>1091</v>
      </c>
      <c r="F834" s="4" t="s">
        <v>131</v>
      </c>
      <c r="G834" s="41">
        <v>3.7</v>
      </c>
      <c r="H834" s="41">
        <v>7.6</v>
      </c>
      <c r="I834" s="5">
        <v>2</v>
      </c>
      <c r="J834" s="4" t="s">
        <v>1117</v>
      </c>
      <c r="K834" s="5">
        <v>0</v>
      </c>
      <c r="L834" s="5">
        <f t="shared" ref="L834:L839" si="100">IF($F834="","",IF($J834="FIXED",$K834,($G834*FAT_MULT)+($H834*SNF_MULT)+$I834))</f>
        <v>63.034999999999997</v>
      </c>
      <c r="M834" s="36">
        <v>3</v>
      </c>
      <c r="N834" s="5">
        <f t="shared" ref="N834:N839" si="101">IF($M834="","",$M834*$L834)</f>
        <v>189.10499999999999</v>
      </c>
      <c r="O834" s="5">
        <v>0</v>
      </c>
      <c r="P834" s="5">
        <f t="shared" ref="P834:P839" si="102">IF($M834="","",$N834+$O834)</f>
        <v>189.10499999999999</v>
      </c>
      <c r="Q834" s="65" t="s">
        <v>126</v>
      </c>
      <c r="R834" s="4" t="s">
        <v>1094</v>
      </c>
      <c r="S834" s="4"/>
    </row>
    <row r="835" spans="1:19" x14ac:dyDescent="0.2">
      <c r="A835" s="151">
        <v>66970</v>
      </c>
      <c r="B835" s="178">
        <f t="shared" si="99"/>
        <v>46259</v>
      </c>
      <c r="C835" s="4" t="s">
        <v>1151</v>
      </c>
      <c r="D835" s="4" t="s">
        <v>9125</v>
      </c>
      <c r="E835" s="148" t="s">
        <v>8835</v>
      </c>
      <c r="F835" s="4" t="s">
        <v>131</v>
      </c>
      <c r="G835" s="41">
        <v>3.6</v>
      </c>
      <c r="H835" s="41">
        <v>7.8</v>
      </c>
      <c r="I835" s="5">
        <v>2</v>
      </c>
      <c r="J835" s="4" t="s">
        <v>1117</v>
      </c>
      <c r="K835" s="5">
        <v>0</v>
      </c>
      <c r="L835" s="5">
        <f t="shared" si="100"/>
        <v>63.23</v>
      </c>
      <c r="M835" s="36">
        <v>3.5</v>
      </c>
      <c r="N835" s="5">
        <f t="shared" si="101"/>
        <v>221.30499999999998</v>
      </c>
      <c r="O835" s="5">
        <v>0</v>
      </c>
      <c r="P835" s="5">
        <f t="shared" si="102"/>
        <v>221.30499999999998</v>
      </c>
      <c r="Q835" s="65" t="s">
        <v>126</v>
      </c>
      <c r="R835" s="4" t="s">
        <v>1094</v>
      </c>
      <c r="S835" s="4"/>
    </row>
    <row r="836" spans="1:19" x14ac:dyDescent="0.2">
      <c r="A836" s="151">
        <v>66970</v>
      </c>
      <c r="B836" s="178">
        <f t="shared" si="99"/>
        <v>46259</v>
      </c>
      <c r="C836" s="4" t="s">
        <v>1151</v>
      </c>
      <c r="D836" s="4" t="s">
        <v>9125</v>
      </c>
      <c r="E836" s="148" t="s">
        <v>1091</v>
      </c>
      <c r="F836" s="4" t="s">
        <v>131</v>
      </c>
      <c r="G836" s="41">
        <v>3.7</v>
      </c>
      <c r="H836" s="41">
        <v>7.6</v>
      </c>
      <c r="I836" s="5">
        <v>2</v>
      </c>
      <c r="J836" s="4" t="s">
        <v>1117</v>
      </c>
      <c r="K836" s="5">
        <v>0</v>
      </c>
      <c r="L836" s="5">
        <f t="shared" si="100"/>
        <v>63.034999999999997</v>
      </c>
      <c r="M836" s="36">
        <v>2.5</v>
      </c>
      <c r="N836" s="5">
        <f t="shared" si="101"/>
        <v>157.58749999999998</v>
      </c>
      <c r="O836" s="5">
        <v>0</v>
      </c>
      <c r="P836" s="5">
        <f t="shared" si="102"/>
        <v>157.58749999999998</v>
      </c>
      <c r="Q836" s="65" t="s">
        <v>126</v>
      </c>
      <c r="R836" s="4" t="s">
        <v>1094</v>
      </c>
      <c r="S836" s="4"/>
    </row>
    <row r="837" spans="1:19" x14ac:dyDescent="0.2">
      <c r="A837" s="151">
        <v>66971</v>
      </c>
      <c r="B837" s="178">
        <f t="shared" si="99"/>
        <v>46260</v>
      </c>
      <c r="C837" s="4" t="s">
        <v>1151</v>
      </c>
      <c r="D837" s="4" t="s">
        <v>9125</v>
      </c>
      <c r="E837" s="148" t="s">
        <v>8835</v>
      </c>
      <c r="F837" s="4" t="s">
        <v>131</v>
      </c>
      <c r="G837" s="41">
        <v>3.75</v>
      </c>
      <c r="H837" s="41">
        <v>7.6</v>
      </c>
      <c r="I837" s="5">
        <v>2</v>
      </c>
      <c r="J837" s="4" t="s">
        <v>1117</v>
      </c>
      <c r="K837" s="5">
        <v>0</v>
      </c>
      <c r="L837" s="5">
        <f t="shared" si="100"/>
        <v>63.392499999999998</v>
      </c>
      <c r="M837" s="36">
        <v>3.6</v>
      </c>
      <c r="N837" s="5">
        <f t="shared" si="101"/>
        <v>228.21299999999999</v>
      </c>
      <c r="O837" s="5">
        <v>0</v>
      </c>
      <c r="P837" s="5">
        <f t="shared" si="102"/>
        <v>228.21299999999999</v>
      </c>
      <c r="Q837" s="65" t="s">
        <v>126</v>
      </c>
      <c r="R837" s="4" t="s">
        <v>1094</v>
      </c>
      <c r="S837" s="4"/>
    </row>
    <row r="838" spans="1:19" x14ac:dyDescent="0.2">
      <c r="A838" s="151">
        <v>66971</v>
      </c>
      <c r="B838" s="178">
        <f t="shared" si="99"/>
        <v>46260</v>
      </c>
      <c r="C838" s="4" t="s">
        <v>1151</v>
      </c>
      <c r="D838" s="4" t="s">
        <v>9125</v>
      </c>
      <c r="E838" s="148" t="s">
        <v>1091</v>
      </c>
      <c r="F838" s="4" t="s">
        <v>131</v>
      </c>
      <c r="G838" s="41">
        <v>3.7</v>
      </c>
      <c r="H838" s="41">
        <v>7.6</v>
      </c>
      <c r="I838" s="5">
        <v>2</v>
      </c>
      <c r="J838" s="4" t="s">
        <v>1117</v>
      </c>
      <c r="K838" s="5">
        <v>0</v>
      </c>
      <c r="L838" s="5">
        <f t="shared" si="100"/>
        <v>63.034999999999997</v>
      </c>
      <c r="M838" s="36">
        <v>2.9</v>
      </c>
      <c r="N838" s="5">
        <f t="shared" si="101"/>
        <v>182.80149999999998</v>
      </c>
      <c r="O838" s="5">
        <v>0</v>
      </c>
      <c r="P838" s="5">
        <f t="shared" si="102"/>
        <v>182.80149999999998</v>
      </c>
      <c r="Q838" s="65" t="s">
        <v>126</v>
      </c>
      <c r="R838" s="4" t="s">
        <v>1094</v>
      </c>
      <c r="S838" s="4"/>
    </row>
    <row r="839" spans="1:19" x14ac:dyDescent="0.2">
      <c r="A839" s="100">
        <v>66972</v>
      </c>
      <c r="B839" s="178">
        <f t="shared" si="99"/>
        <v>46261</v>
      </c>
      <c r="C839" s="4" t="s">
        <v>1151</v>
      </c>
      <c r="D839" s="4" t="s">
        <v>9125</v>
      </c>
      <c r="E839" s="148" t="s">
        <v>8835</v>
      </c>
      <c r="F839" s="4" t="s">
        <v>131</v>
      </c>
      <c r="G839" s="41">
        <v>3.55</v>
      </c>
      <c r="H839" s="41">
        <v>7.9</v>
      </c>
      <c r="I839" s="5">
        <v>2</v>
      </c>
      <c r="J839" s="4" t="s">
        <v>1117</v>
      </c>
      <c r="K839" s="5">
        <v>0</v>
      </c>
      <c r="L839" s="5">
        <f t="shared" si="100"/>
        <v>63.327500000000001</v>
      </c>
      <c r="M839" s="36">
        <v>4.5</v>
      </c>
      <c r="N839" s="5">
        <f t="shared" si="101"/>
        <v>284.97375</v>
      </c>
      <c r="O839" s="5">
        <v>0</v>
      </c>
      <c r="P839" s="5">
        <f t="shared" si="102"/>
        <v>284.97375</v>
      </c>
      <c r="Q839" s="65" t="s">
        <v>126</v>
      </c>
      <c r="R839" s="4" t="s">
        <v>1094</v>
      </c>
      <c r="S839" s="4"/>
    </row>
    <row r="840" spans="1:19" x14ac:dyDescent="0.2">
      <c r="A840" s="100">
        <v>66972</v>
      </c>
      <c r="B840" s="178">
        <f t="shared" si="98"/>
        <v>46261</v>
      </c>
      <c r="C840" s="4" t="s">
        <v>1151</v>
      </c>
      <c r="D840" s="4" t="s">
        <v>9125</v>
      </c>
      <c r="E840" s="148" t="s">
        <v>1091</v>
      </c>
      <c r="F840" s="4" t="s">
        <v>131</v>
      </c>
      <c r="G840" s="41">
        <v>3.6</v>
      </c>
      <c r="H840" s="41">
        <v>7.95</v>
      </c>
      <c r="I840" s="5">
        <v>2</v>
      </c>
      <c r="J840" s="4" t="s">
        <v>1117</v>
      </c>
      <c r="K840" s="5">
        <v>0</v>
      </c>
      <c r="L840" s="5">
        <f t="shared" ref="L840:L892" si="103">IF($F840="","",IF($J840="FIXED",$K840,($G840*FAT_MULT)+($H840*SNF_MULT)+$I840))</f>
        <v>63.912500000000001</v>
      </c>
      <c r="M840" s="36">
        <v>3.4</v>
      </c>
      <c r="N840" s="5">
        <f t="shared" ref="N840:N892" si="104">IF($M840="","",$M840*$L840)</f>
        <v>217.30250000000001</v>
      </c>
      <c r="O840" s="5">
        <v>0</v>
      </c>
      <c r="P840" s="5">
        <f t="shared" ref="P840:P892" si="105">IF($M840="","",$N840+$O840)</f>
        <v>217.30250000000001</v>
      </c>
      <c r="Q840" s="65" t="s">
        <v>126</v>
      </c>
      <c r="R840" s="4" t="s">
        <v>1094</v>
      </c>
      <c r="S840" s="4"/>
    </row>
    <row r="841" spans="1:19" x14ac:dyDescent="0.2">
      <c r="A841" s="151">
        <v>66973</v>
      </c>
      <c r="B841" s="178">
        <f t="shared" si="98"/>
        <v>46262</v>
      </c>
      <c r="C841" s="4" t="s">
        <v>1151</v>
      </c>
      <c r="D841" s="4" t="s">
        <v>9125</v>
      </c>
      <c r="E841" s="148" t="s">
        <v>8835</v>
      </c>
      <c r="F841" s="4" t="s">
        <v>131</v>
      </c>
      <c r="G841" s="41">
        <v>3.7</v>
      </c>
      <c r="H841" s="41">
        <v>7.6</v>
      </c>
      <c r="I841" s="5">
        <v>2</v>
      </c>
      <c r="J841" s="4" t="s">
        <v>1117</v>
      </c>
      <c r="K841" s="5">
        <v>0</v>
      </c>
      <c r="L841" s="5">
        <f t="shared" si="103"/>
        <v>63.034999999999997</v>
      </c>
      <c r="M841" s="36">
        <v>2.6</v>
      </c>
      <c r="N841" s="5">
        <f t="shared" si="104"/>
        <v>163.89099999999999</v>
      </c>
      <c r="O841" s="5">
        <v>0</v>
      </c>
      <c r="P841" s="5">
        <f t="shared" si="105"/>
        <v>163.89099999999999</v>
      </c>
      <c r="Q841" s="65" t="s">
        <v>126</v>
      </c>
      <c r="R841" s="4" t="s">
        <v>1094</v>
      </c>
      <c r="S841" s="4"/>
    </row>
    <row r="842" spans="1:19" x14ac:dyDescent="0.2">
      <c r="A842" s="151">
        <v>66973</v>
      </c>
      <c r="B842" s="178">
        <f t="shared" si="98"/>
        <v>46262</v>
      </c>
      <c r="C842" s="4" t="s">
        <v>1151</v>
      </c>
      <c r="D842" s="4" t="s">
        <v>9125</v>
      </c>
      <c r="E842" s="148" t="s">
        <v>1091</v>
      </c>
      <c r="F842" s="4" t="s">
        <v>131</v>
      </c>
      <c r="G842" s="41">
        <v>3.7</v>
      </c>
      <c r="H842" s="41">
        <v>7.6</v>
      </c>
      <c r="I842" s="5">
        <v>2</v>
      </c>
      <c r="J842" s="4" t="s">
        <v>1117</v>
      </c>
      <c r="K842" s="5">
        <v>0</v>
      </c>
      <c r="L842" s="5">
        <f t="shared" si="103"/>
        <v>63.034999999999997</v>
      </c>
      <c r="M842" s="36">
        <v>2.8</v>
      </c>
      <c r="N842" s="5">
        <f t="shared" si="104"/>
        <v>176.49799999999999</v>
      </c>
      <c r="O842" s="5">
        <v>0</v>
      </c>
      <c r="P842" s="5">
        <f t="shared" si="105"/>
        <v>176.49799999999999</v>
      </c>
      <c r="Q842" s="65" t="s">
        <v>126</v>
      </c>
      <c r="R842" s="4" t="s">
        <v>1094</v>
      </c>
      <c r="S842" s="4"/>
    </row>
    <row r="843" spans="1:19" x14ac:dyDescent="0.2">
      <c r="A843" s="151">
        <v>66974</v>
      </c>
      <c r="B843" s="178">
        <f t="shared" si="98"/>
        <v>46263</v>
      </c>
      <c r="C843" s="4" t="s">
        <v>1151</v>
      </c>
      <c r="D843" s="4" t="s">
        <v>9125</v>
      </c>
      <c r="E843" s="148" t="s">
        <v>8835</v>
      </c>
      <c r="F843" s="4" t="s">
        <v>131</v>
      </c>
      <c r="G843" s="41">
        <v>3.7</v>
      </c>
      <c r="H843" s="41">
        <v>7.75</v>
      </c>
      <c r="I843" s="5">
        <v>2</v>
      </c>
      <c r="J843" s="4" t="s">
        <v>1117</v>
      </c>
      <c r="K843" s="5">
        <v>0</v>
      </c>
      <c r="L843" s="5">
        <f t="shared" si="103"/>
        <v>63.717500000000001</v>
      </c>
      <c r="M843" s="36">
        <v>3.4</v>
      </c>
      <c r="N843" s="5">
        <f t="shared" si="104"/>
        <v>216.6395</v>
      </c>
      <c r="O843" s="5">
        <v>0</v>
      </c>
      <c r="P843" s="5">
        <f t="shared" si="105"/>
        <v>216.6395</v>
      </c>
      <c r="Q843" s="65" t="s">
        <v>126</v>
      </c>
      <c r="R843" s="4" t="s">
        <v>1094</v>
      </c>
      <c r="S843" s="4"/>
    </row>
    <row r="844" spans="1:19" x14ac:dyDescent="0.2">
      <c r="A844" s="151">
        <v>66974</v>
      </c>
      <c r="B844" s="178">
        <f t="shared" si="98"/>
        <v>46263</v>
      </c>
      <c r="C844" s="4" t="s">
        <v>1151</v>
      </c>
      <c r="D844" s="4" t="s">
        <v>9125</v>
      </c>
      <c r="E844" s="148" t="s">
        <v>1091</v>
      </c>
      <c r="F844" s="4" t="s">
        <v>131</v>
      </c>
      <c r="G844" s="41">
        <v>3.75</v>
      </c>
      <c r="H844" s="41">
        <v>7.8</v>
      </c>
      <c r="I844" s="5">
        <v>2</v>
      </c>
      <c r="J844" s="4" t="s">
        <v>1117</v>
      </c>
      <c r="K844" s="5">
        <v>0</v>
      </c>
      <c r="L844" s="5">
        <f t="shared" si="103"/>
        <v>64.302499999999995</v>
      </c>
      <c r="M844" s="36">
        <v>2.5</v>
      </c>
      <c r="N844" s="5">
        <f t="shared" si="104"/>
        <v>160.75624999999999</v>
      </c>
      <c r="O844" s="5">
        <v>0</v>
      </c>
      <c r="P844" s="5">
        <f t="shared" si="105"/>
        <v>160.75624999999999</v>
      </c>
      <c r="Q844" s="65" t="s">
        <v>126</v>
      </c>
      <c r="R844" s="4" t="s">
        <v>1094</v>
      </c>
      <c r="S844" s="4"/>
    </row>
    <row r="845" spans="1:19" x14ac:dyDescent="0.2">
      <c r="A845" s="151">
        <v>66975</v>
      </c>
      <c r="B845" s="178">
        <f t="shared" si="98"/>
        <v>46264</v>
      </c>
      <c r="C845" s="4" t="s">
        <v>1151</v>
      </c>
      <c r="D845" s="4" t="s">
        <v>9125</v>
      </c>
      <c r="E845" s="148" t="s">
        <v>8835</v>
      </c>
      <c r="F845" s="4" t="s">
        <v>131</v>
      </c>
      <c r="G845" s="41">
        <v>3.6</v>
      </c>
      <c r="H845" s="41">
        <v>7.8</v>
      </c>
      <c r="I845" s="5">
        <v>2</v>
      </c>
      <c r="J845" s="4" t="s">
        <v>1117</v>
      </c>
      <c r="K845" s="5">
        <v>0</v>
      </c>
      <c r="L845" s="5">
        <f t="shared" si="103"/>
        <v>63.23</v>
      </c>
      <c r="M845" s="36">
        <v>3.4</v>
      </c>
      <c r="N845" s="5">
        <f t="shared" si="104"/>
        <v>214.98199999999997</v>
      </c>
      <c r="O845" s="5">
        <v>0</v>
      </c>
      <c r="P845" s="5">
        <f t="shared" si="105"/>
        <v>214.98199999999997</v>
      </c>
      <c r="Q845" s="65" t="s">
        <v>126</v>
      </c>
      <c r="R845" s="4" t="s">
        <v>1094</v>
      </c>
      <c r="S845" s="4"/>
    </row>
    <row r="846" spans="1:19" x14ac:dyDescent="0.2">
      <c r="A846" s="151">
        <v>66975</v>
      </c>
      <c r="B846" s="178">
        <f t="shared" si="98"/>
        <v>46264</v>
      </c>
      <c r="C846" s="4" t="s">
        <v>1151</v>
      </c>
      <c r="D846" s="4" t="s">
        <v>9125</v>
      </c>
      <c r="E846" s="148" t="s">
        <v>1091</v>
      </c>
      <c r="F846" s="4" t="s">
        <v>131</v>
      </c>
      <c r="G846" s="41">
        <v>3.8</v>
      </c>
      <c r="H846" s="41">
        <v>7.58</v>
      </c>
      <c r="I846" s="5">
        <v>2</v>
      </c>
      <c r="J846" s="4" t="s">
        <v>1117</v>
      </c>
      <c r="K846" s="5">
        <v>0</v>
      </c>
      <c r="L846" s="5">
        <f t="shared" si="103"/>
        <v>63.658999999999999</v>
      </c>
      <c r="M846" s="36">
        <v>2.8</v>
      </c>
      <c r="N846" s="5">
        <f t="shared" si="104"/>
        <v>178.24519999999998</v>
      </c>
      <c r="O846" s="5">
        <v>0</v>
      </c>
      <c r="P846" s="5">
        <f t="shared" si="105"/>
        <v>178.24519999999998</v>
      </c>
      <c r="Q846" s="65" t="s">
        <v>126</v>
      </c>
      <c r="R846" s="4" t="s">
        <v>1094</v>
      </c>
      <c r="S846" s="4"/>
    </row>
    <row r="847" spans="1:19" x14ac:dyDescent="0.2">
      <c r="A847" s="151">
        <v>66976</v>
      </c>
      <c r="B847" s="178">
        <f t="shared" si="98"/>
        <v>46265</v>
      </c>
      <c r="C847" s="4" t="s">
        <v>1151</v>
      </c>
      <c r="D847" s="4" t="s">
        <v>9125</v>
      </c>
      <c r="E847" s="148" t="s">
        <v>8835</v>
      </c>
      <c r="F847" s="4" t="s">
        <v>131</v>
      </c>
      <c r="G847" s="41">
        <v>3.6</v>
      </c>
      <c r="H847" s="41">
        <v>7.8</v>
      </c>
      <c r="I847" s="5">
        <v>2</v>
      </c>
      <c r="J847" s="4" t="s">
        <v>1117</v>
      </c>
      <c r="K847" s="5">
        <v>0</v>
      </c>
      <c r="L847" s="5">
        <f t="shared" si="103"/>
        <v>63.23</v>
      </c>
      <c r="M847" s="36">
        <v>3.7</v>
      </c>
      <c r="N847" s="5">
        <f t="shared" si="104"/>
        <v>233.95099999999999</v>
      </c>
      <c r="O847" s="5">
        <v>0</v>
      </c>
      <c r="P847" s="5">
        <f t="shared" si="105"/>
        <v>233.95099999999999</v>
      </c>
      <c r="Q847" s="65" t="s">
        <v>126</v>
      </c>
      <c r="R847" s="4" t="s">
        <v>1094</v>
      </c>
      <c r="S847" s="4"/>
    </row>
    <row r="848" spans="1:19" x14ac:dyDescent="0.2">
      <c r="A848" s="151">
        <v>66977</v>
      </c>
      <c r="B848" s="178">
        <f t="shared" si="98"/>
        <v>46266</v>
      </c>
      <c r="C848" s="4" t="s">
        <v>1151</v>
      </c>
      <c r="D848" s="4" t="s">
        <v>9125</v>
      </c>
      <c r="E848" s="148" t="s">
        <v>8835</v>
      </c>
      <c r="F848" s="4" t="s">
        <v>131</v>
      </c>
      <c r="G848" s="41">
        <v>3.7</v>
      </c>
      <c r="H848" s="41">
        <v>7.7</v>
      </c>
      <c r="I848" s="5">
        <v>2</v>
      </c>
      <c r="J848" s="4" t="s">
        <v>1117</v>
      </c>
      <c r="K848" s="5">
        <v>0</v>
      </c>
      <c r="L848" s="5">
        <f t="shared" si="103"/>
        <v>63.489999999999995</v>
      </c>
      <c r="M848" s="36">
        <v>3.6</v>
      </c>
      <c r="N848" s="5">
        <f t="shared" si="104"/>
        <v>228.56399999999999</v>
      </c>
      <c r="O848" s="5">
        <v>0</v>
      </c>
      <c r="P848" s="5">
        <f t="shared" si="105"/>
        <v>228.56399999999999</v>
      </c>
      <c r="Q848" s="65" t="s">
        <v>126</v>
      </c>
      <c r="R848" s="4" t="s">
        <v>1094</v>
      </c>
      <c r="S848" s="4"/>
    </row>
    <row r="849" spans="1:19" x14ac:dyDescent="0.2">
      <c r="A849" s="151">
        <v>66977</v>
      </c>
      <c r="B849" s="178">
        <f t="shared" si="98"/>
        <v>46266</v>
      </c>
      <c r="C849" s="4" t="s">
        <v>1151</v>
      </c>
      <c r="D849" s="4" t="s">
        <v>9125</v>
      </c>
      <c r="E849" s="148" t="s">
        <v>1091</v>
      </c>
      <c r="F849" s="4" t="s">
        <v>131</v>
      </c>
      <c r="G849" s="41">
        <v>3.5</v>
      </c>
      <c r="H849" s="41">
        <v>7.95</v>
      </c>
      <c r="I849" s="5">
        <v>2</v>
      </c>
      <c r="J849" s="4" t="s">
        <v>1117</v>
      </c>
      <c r="K849" s="5">
        <v>0</v>
      </c>
      <c r="L849" s="5">
        <f t="shared" si="103"/>
        <v>63.197500000000005</v>
      </c>
      <c r="M849" s="36">
        <v>2.5</v>
      </c>
      <c r="N849" s="5">
        <f t="shared" si="104"/>
        <v>157.99375000000001</v>
      </c>
      <c r="O849" s="5">
        <v>0</v>
      </c>
      <c r="P849" s="5">
        <f t="shared" si="105"/>
        <v>157.99375000000001</v>
      </c>
      <c r="Q849" s="65" t="s">
        <v>126</v>
      </c>
      <c r="R849" s="4" t="s">
        <v>1094</v>
      </c>
      <c r="S849" s="4"/>
    </row>
    <row r="850" spans="1:19" x14ac:dyDescent="0.2">
      <c r="A850" s="151">
        <v>66978</v>
      </c>
      <c r="B850" s="178">
        <f t="shared" si="98"/>
        <v>46267</v>
      </c>
      <c r="C850" s="4" t="s">
        <v>1151</v>
      </c>
      <c r="D850" s="4" t="s">
        <v>9125</v>
      </c>
      <c r="E850" s="148" t="s">
        <v>8835</v>
      </c>
      <c r="F850" s="4" t="s">
        <v>131</v>
      </c>
      <c r="G850" s="41">
        <v>3.7</v>
      </c>
      <c r="H850" s="41">
        <v>7.85</v>
      </c>
      <c r="I850" s="5">
        <v>2</v>
      </c>
      <c r="J850" s="4" t="s">
        <v>1117</v>
      </c>
      <c r="K850" s="5">
        <v>0</v>
      </c>
      <c r="L850" s="5">
        <f t="shared" si="103"/>
        <v>64.172499999999999</v>
      </c>
      <c r="M850" s="36">
        <v>3.3</v>
      </c>
      <c r="N850" s="5">
        <f t="shared" si="104"/>
        <v>211.76925</v>
      </c>
      <c r="O850" s="5">
        <v>0</v>
      </c>
      <c r="P850" s="5">
        <f t="shared" si="105"/>
        <v>211.76925</v>
      </c>
      <c r="Q850" s="65" t="s">
        <v>126</v>
      </c>
      <c r="R850" s="4" t="s">
        <v>1094</v>
      </c>
      <c r="S850" s="4"/>
    </row>
    <row r="851" spans="1:19" x14ac:dyDescent="0.2">
      <c r="A851" s="151">
        <v>66978</v>
      </c>
      <c r="B851" s="178">
        <f t="shared" si="98"/>
        <v>46267</v>
      </c>
      <c r="C851" s="4" t="s">
        <v>1151</v>
      </c>
      <c r="D851" s="4" t="s">
        <v>9125</v>
      </c>
      <c r="E851" s="148" t="s">
        <v>1091</v>
      </c>
      <c r="F851" s="4" t="s">
        <v>131</v>
      </c>
      <c r="G851" s="41">
        <v>3.75</v>
      </c>
      <c r="H851" s="41">
        <v>7.8</v>
      </c>
      <c r="I851" s="5">
        <v>2</v>
      </c>
      <c r="J851" s="4" t="s">
        <v>1117</v>
      </c>
      <c r="K851" s="5">
        <v>0</v>
      </c>
      <c r="L851" s="5">
        <f t="shared" si="103"/>
        <v>64.302499999999995</v>
      </c>
      <c r="M851" s="36">
        <v>2.2999999999999998</v>
      </c>
      <c r="N851" s="5">
        <f t="shared" si="104"/>
        <v>147.89574999999996</v>
      </c>
      <c r="O851" s="5">
        <v>0</v>
      </c>
      <c r="P851" s="5">
        <f t="shared" si="105"/>
        <v>147.89574999999996</v>
      </c>
      <c r="Q851" s="65" t="s">
        <v>126</v>
      </c>
      <c r="R851" s="4" t="s">
        <v>1094</v>
      </c>
      <c r="S851" s="4"/>
    </row>
    <row r="852" spans="1:19" x14ac:dyDescent="0.2">
      <c r="A852" s="100">
        <v>66979</v>
      </c>
      <c r="B852" s="178">
        <f t="shared" ref="B852:B890" si="106">IF(A852="","",IF(ISNUMBER(A852),IFERROR(VLOOKUP(TEXT(A852,"yyyy/mm/dd"),BSAD,2,FALSE),""),IFERROR(VLOOKUP(A852,BSAD,2,FALSE),"")))</f>
        <v>46268</v>
      </c>
      <c r="C852" s="4" t="s">
        <v>1151</v>
      </c>
      <c r="D852" s="4" t="s">
        <v>9125</v>
      </c>
      <c r="E852" s="148" t="s">
        <v>8835</v>
      </c>
      <c r="F852" s="4" t="s">
        <v>131</v>
      </c>
      <c r="G852" s="41">
        <v>3.6</v>
      </c>
      <c r="H852" s="41">
        <v>7.94</v>
      </c>
      <c r="I852" s="5">
        <v>2</v>
      </c>
      <c r="J852" s="4" t="s">
        <v>1117</v>
      </c>
      <c r="K852" s="5">
        <v>0</v>
      </c>
      <c r="L852" s="5">
        <f t="shared" si="103"/>
        <v>63.867000000000004</v>
      </c>
      <c r="M852" s="36">
        <v>3.3</v>
      </c>
      <c r="N852" s="5">
        <f t="shared" si="104"/>
        <v>210.7611</v>
      </c>
      <c r="O852" s="5">
        <v>0</v>
      </c>
      <c r="P852" s="5">
        <f t="shared" si="105"/>
        <v>210.7611</v>
      </c>
      <c r="Q852" s="65" t="s">
        <v>126</v>
      </c>
      <c r="R852" s="4" t="s">
        <v>1094</v>
      </c>
      <c r="S852" s="4"/>
    </row>
    <row r="853" spans="1:19" x14ac:dyDescent="0.2">
      <c r="A853" s="151">
        <v>66980</v>
      </c>
      <c r="B853" s="178">
        <f t="shared" si="106"/>
        <v>46269</v>
      </c>
      <c r="C853" s="4" t="s">
        <v>1151</v>
      </c>
      <c r="D853" s="4" t="s">
        <v>9125</v>
      </c>
      <c r="E853" s="148" t="s">
        <v>8835</v>
      </c>
      <c r="F853" s="4" t="s">
        <v>131</v>
      </c>
      <c r="G853" s="41">
        <v>3.55</v>
      </c>
      <c r="H853" s="41">
        <v>7.93</v>
      </c>
      <c r="I853" s="5">
        <v>2</v>
      </c>
      <c r="J853" s="4" t="s">
        <v>1117</v>
      </c>
      <c r="K853" s="5">
        <v>0</v>
      </c>
      <c r="L853" s="5">
        <f t="shared" si="103"/>
        <v>63.463999999999999</v>
      </c>
      <c r="M853" s="36">
        <v>3.3</v>
      </c>
      <c r="N853" s="5">
        <f t="shared" si="104"/>
        <v>209.43119999999999</v>
      </c>
      <c r="O853" s="5">
        <v>0</v>
      </c>
      <c r="P853" s="5">
        <f t="shared" si="105"/>
        <v>209.43119999999999</v>
      </c>
      <c r="Q853" s="65" t="s">
        <v>126</v>
      </c>
      <c r="R853" s="4" t="s">
        <v>1094</v>
      </c>
      <c r="S853" s="4"/>
    </row>
    <row r="854" spans="1:19" x14ac:dyDescent="0.2">
      <c r="A854" s="100">
        <v>66981</v>
      </c>
      <c r="B854" s="178">
        <f t="shared" si="106"/>
        <v>46270</v>
      </c>
      <c r="C854" s="4" t="s">
        <v>1151</v>
      </c>
      <c r="D854" s="4" t="s">
        <v>9125</v>
      </c>
      <c r="E854" s="148" t="s">
        <v>8835</v>
      </c>
      <c r="F854" s="4" t="s">
        <v>131</v>
      </c>
      <c r="G854" s="41">
        <v>3.6</v>
      </c>
      <c r="H854" s="41">
        <v>7.82</v>
      </c>
      <c r="I854" s="5">
        <v>2</v>
      </c>
      <c r="J854" s="4" t="s">
        <v>1117</v>
      </c>
      <c r="K854" s="5">
        <v>0</v>
      </c>
      <c r="L854" s="5">
        <f t="shared" si="103"/>
        <v>63.321000000000005</v>
      </c>
      <c r="M854" s="36">
        <v>3</v>
      </c>
      <c r="N854" s="5">
        <f t="shared" si="104"/>
        <v>189.96300000000002</v>
      </c>
      <c r="O854" s="5">
        <v>0</v>
      </c>
      <c r="P854" s="5">
        <f t="shared" si="105"/>
        <v>189.96300000000002</v>
      </c>
      <c r="Q854" s="65" t="s">
        <v>126</v>
      </c>
      <c r="R854" s="4" t="s">
        <v>1094</v>
      </c>
      <c r="S854" s="4"/>
    </row>
    <row r="855" spans="1:19" x14ac:dyDescent="0.2">
      <c r="A855" s="151">
        <v>66982</v>
      </c>
      <c r="B855" s="178">
        <f t="shared" si="106"/>
        <v>46271</v>
      </c>
      <c r="C855" s="4" t="s">
        <v>1151</v>
      </c>
      <c r="D855" s="4" t="s">
        <v>9125</v>
      </c>
      <c r="E855" s="148" t="s">
        <v>8835</v>
      </c>
      <c r="F855" s="4" t="s">
        <v>131</v>
      </c>
      <c r="G855" s="41">
        <v>3.7</v>
      </c>
      <c r="H855" s="41">
        <v>7.83</v>
      </c>
      <c r="I855" s="5">
        <v>2</v>
      </c>
      <c r="J855" s="4" t="s">
        <v>1117</v>
      </c>
      <c r="K855" s="5">
        <v>0</v>
      </c>
      <c r="L855" s="5">
        <f t="shared" si="103"/>
        <v>64.081500000000005</v>
      </c>
      <c r="M855" s="36">
        <v>2.8</v>
      </c>
      <c r="N855" s="5">
        <f t="shared" si="104"/>
        <v>179.4282</v>
      </c>
      <c r="O855" s="5">
        <v>0</v>
      </c>
      <c r="P855" s="5">
        <f t="shared" si="105"/>
        <v>179.4282</v>
      </c>
      <c r="Q855" s="65" t="s">
        <v>126</v>
      </c>
      <c r="R855" s="4" t="s">
        <v>1094</v>
      </c>
      <c r="S855" s="4"/>
    </row>
    <row r="856" spans="1:19" x14ac:dyDescent="0.2">
      <c r="A856" s="151">
        <v>66982</v>
      </c>
      <c r="B856" s="178">
        <f t="shared" si="106"/>
        <v>46271</v>
      </c>
      <c r="C856" s="4" t="s">
        <v>1151</v>
      </c>
      <c r="D856" s="4" t="s">
        <v>9125</v>
      </c>
      <c r="E856" s="148" t="s">
        <v>1091</v>
      </c>
      <c r="F856" s="4" t="s">
        <v>131</v>
      </c>
      <c r="G856" s="41">
        <v>3.65</v>
      </c>
      <c r="H856" s="41">
        <v>7.78</v>
      </c>
      <c r="I856" s="5">
        <v>2</v>
      </c>
      <c r="J856" s="4" t="s">
        <v>1117</v>
      </c>
      <c r="K856" s="5">
        <v>0</v>
      </c>
      <c r="L856" s="5">
        <f t="shared" si="103"/>
        <v>63.496499999999997</v>
      </c>
      <c r="M856" s="36">
        <v>2.4</v>
      </c>
      <c r="N856" s="5">
        <f t="shared" si="104"/>
        <v>152.39159999999998</v>
      </c>
      <c r="O856" s="5">
        <v>0</v>
      </c>
      <c r="P856" s="5">
        <f t="shared" si="105"/>
        <v>152.39159999999998</v>
      </c>
      <c r="Q856" s="65" t="s">
        <v>126</v>
      </c>
      <c r="R856" s="4" t="s">
        <v>1094</v>
      </c>
      <c r="S856" s="4"/>
    </row>
    <row r="857" spans="1:19" x14ac:dyDescent="0.2">
      <c r="A857" s="151">
        <v>66983</v>
      </c>
      <c r="B857" s="178">
        <f t="shared" si="106"/>
        <v>46272</v>
      </c>
      <c r="C857" s="4" t="s">
        <v>1151</v>
      </c>
      <c r="D857" s="4" t="s">
        <v>9125</v>
      </c>
      <c r="E857" s="148" t="s">
        <v>8835</v>
      </c>
      <c r="F857" s="4" t="s">
        <v>131</v>
      </c>
      <c r="G857" s="41">
        <v>3.7</v>
      </c>
      <c r="H857" s="41">
        <v>7.9</v>
      </c>
      <c r="I857" s="5">
        <v>2</v>
      </c>
      <c r="J857" s="4" t="s">
        <v>1117</v>
      </c>
      <c r="K857" s="5">
        <v>0</v>
      </c>
      <c r="L857" s="5">
        <f t="shared" si="103"/>
        <v>64.400000000000006</v>
      </c>
      <c r="M857" s="36">
        <v>2.5</v>
      </c>
      <c r="N857" s="5">
        <f t="shared" si="104"/>
        <v>161</v>
      </c>
      <c r="O857" s="5">
        <v>0</v>
      </c>
      <c r="P857" s="5">
        <f t="shared" si="105"/>
        <v>161</v>
      </c>
      <c r="Q857" s="65" t="s">
        <v>126</v>
      </c>
      <c r="R857" s="4" t="s">
        <v>1094</v>
      </c>
      <c r="S857" s="4"/>
    </row>
    <row r="858" spans="1:19" x14ac:dyDescent="0.2">
      <c r="A858" s="151">
        <v>66984</v>
      </c>
      <c r="B858" s="178">
        <f t="shared" ref="B858" si="107">IF(A858="","",IF(ISNUMBER(A858),IFERROR(VLOOKUP(TEXT(A858,"yyyy/mm/dd"),BSAD,2,FALSE),""),IFERROR(VLOOKUP(A858,BSAD,2,FALSE),"")))</f>
        <v>46273</v>
      </c>
      <c r="C858" s="4" t="s">
        <v>1151</v>
      </c>
      <c r="D858" s="4" t="s">
        <v>9125</v>
      </c>
      <c r="E858" s="148" t="s">
        <v>8835</v>
      </c>
      <c r="F858" s="4" t="s">
        <v>131</v>
      </c>
      <c r="G858" s="41">
        <v>3.7</v>
      </c>
      <c r="H858" s="41">
        <v>7.85</v>
      </c>
      <c r="I858" s="5">
        <v>2</v>
      </c>
      <c r="J858" s="4" t="s">
        <v>1117</v>
      </c>
      <c r="K858" s="5">
        <v>0</v>
      </c>
      <c r="L858" s="5">
        <f t="shared" si="103"/>
        <v>64.172499999999999</v>
      </c>
      <c r="M858" s="36">
        <v>3.8</v>
      </c>
      <c r="N858" s="5">
        <f t="shared" si="104"/>
        <v>243.85549999999998</v>
      </c>
      <c r="O858" s="5">
        <v>0</v>
      </c>
      <c r="P858" s="5">
        <f t="shared" si="105"/>
        <v>243.85549999999998</v>
      </c>
      <c r="Q858" s="65" t="s">
        <v>126</v>
      </c>
      <c r="R858" s="4" t="s">
        <v>1094</v>
      </c>
      <c r="S858" s="4"/>
    </row>
    <row r="859" spans="1:19" x14ac:dyDescent="0.2">
      <c r="A859" s="151">
        <v>66984</v>
      </c>
      <c r="B859" s="178">
        <f t="shared" si="106"/>
        <v>46273</v>
      </c>
      <c r="C859" s="4" t="s">
        <v>1151</v>
      </c>
      <c r="D859" s="4" t="s">
        <v>9125</v>
      </c>
      <c r="E859" s="148" t="s">
        <v>1091</v>
      </c>
      <c r="F859" s="4" t="s">
        <v>131</v>
      </c>
      <c r="G859" s="41">
        <v>3.7</v>
      </c>
      <c r="H859" s="41">
        <v>7.85</v>
      </c>
      <c r="I859" s="5">
        <v>2</v>
      </c>
      <c r="J859" s="4" t="s">
        <v>1117</v>
      </c>
      <c r="K859" s="5">
        <v>0</v>
      </c>
      <c r="L859" s="5">
        <f t="shared" si="103"/>
        <v>64.172499999999999</v>
      </c>
      <c r="M859" s="36">
        <v>2.1</v>
      </c>
      <c r="N859" s="5">
        <f t="shared" si="104"/>
        <v>134.76224999999999</v>
      </c>
      <c r="O859" s="5">
        <v>0</v>
      </c>
      <c r="P859" s="5">
        <f t="shared" si="105"/>
        <v>134.76224999999999</v>
      </c>
      <c r="Q859" s="65" t="s">
        <v>126</v>
      </c>
      <c r="R859" s="4" t="s">
        <v>1094</v>
      </c>
      <c r="S859" s="4"/>
    </row>
    <row r="860" spans="1:19" x14ac:dyDescent="0.2">
      <c r="A860" s="100">
        <v>66985</v>
      </c>
      <c r="B860" s="178">
        <f t="shared" si="106"/>
        <v>46274</v>
      </c>
      <c r="C860" s="4" t="s">
        <v>1151</v>
      </c>
      <c r="D860" s="4" t="s">
        <v>9125</v>
      </c>
      <c r="E860" s="148" t="s">
        <v>8835</v>
      </c>
      <c r="F860" s="4" t="s">
        <v>131</v>
      </c>
      <c r="G860" s="41">
        <v>3.7</v>
      </c>
      <c r="H860" s="41">
        <v>7.6</v>
      </c>
      <c r="I860" s="5">
        <v>2</v>
      </c>
      <c r="J860" s="4" t="s">
        <v>1117</v>
      </c>
      <c r="K860" s="5">
        <v>0</v>
      </c>
      <c r="L860" s="5">
        <f t="shared" si="103"/>
        <v>63.034999999999997</v>
      </c>
      <c r="M860" s="36">
        <v>2.4</v>
      </c>
      <c r="N860" s="5">
        <f t="shared" si="104"/>
        <v>151.28399999999999</v>
      </c>
      <c r="O860" s="5">
        <v>0</v>
      </c>
      <c r="P860" s="5">
        <f t="shared" si="105"/>
        <v>151.28399999999999</v>
      </c>
      <c r="Q860" s="4" t="s">
        <v>126</v>
      </c>
      <c r="R860" s="4" t="s">
        <v>1094</v>
      </c>
      <c r="S860" s="4"/>
    </row>
    <row r="861" spans="1:19" x14ac:dyDescent="0.2">
      <c r="A861" s="100">
        <v>66985</v>
      </c>
      <c r="B861" s="178">
        <f t="shared" si="106"/>
        <v>46274</v>
      </c>
      <c r="C861" s="4" t="s">
        <v>1151</v>
      </c>
      <c r="D861" s="4" t="s">
        <v>9125</v>
      </c>
      <c r="E861" s="148" t="s">
        <v>1091</v>
      </c>
      <c r="F861" s="4" t="s">
        <v>131</v>
      </c>
      <c r="G861" s="41">
        <v>3.6</v>
      </c>
      <c r="H861" s="41">
        <v>7.8</v>
      </c>
      <c r="I861" s="5">
        <v>2</v>
      </c>
      <c r="J861" s="4" t="s">
        <v>1117</v>
      </c>
      <c r="K861" s="5">
        <v>0</v>
      </c>
      <c r="L861" s="5">
        <f t="shared" si="103"/>
        <v>63.23</v>
      </c>
      <c r="M861" s="36">
        <v>2</v>
      </c>
      <c r="N861" s="5">
        <f t="shared" si="104"/>
        <v>126.46</v>
      </c>
      <c r="O861" s="5">
        <v>0</v>
      </c>
      <c r="P861" s="5">
        <f t="shared" si="105"/>
        <v>126.46</v>
      </c>
      <c r="Q861" s="4" t="s">
        <v>126</v>
      </c>
      <c r="R861" s="4" t="s">
        <v>1094</v>
      </c>
      <c r="S861" s="4"/>
    </row>
    <row r="862" spans="1:19" x14ac:dyDescent="0.2">
      <c r="A862" s="100">
        <v>66986</v>
      </c>
      <c r="B862" s="178">
        <f t="shared" si="106"/>
        <v>46275</v>
      </c>
      <c r="C862" s="4" t="s">
        <v>1151</v>
      </c>
      <c r="D862" s="4" t="s">
        <v>9125</v>
      </c>
      <c r="E862" s="148" t="s">
        <v>8835</v>
      </c>
      <c r="F862" s="4" t="s">
        <v>131</v>
      </c>
      <c r="G862" s="41">
        <v>3.7</v>
      </c>
      <c r="H862" s="41">
        <v>7.6</v>
      </c>
      <c r="I862" s="5">
        <v>2</v>
      </c>
      <c r="J862" s="4" t="s">
        <v>1117</v>
      </c>
      <c r="K862" s="5">
        <v>0</v>
      </c>
      <c r="L862" s="5">
        <f t="shared" si="103"/>
        <v>63.034999999999997</v>
      </c>
      <c r="M862" s="36">
        <v>2.5</v>
      </c>
      <c r="N862" s="5">
        <f t="shared" si="104"/>
        <v>157.58749999999998</v>
      </c>
      <c r="O862" s="5">
        <v>0</v>
      </c>
      <c r="P862" s="5">
        <f t="shared" si="105"/>
        <v>157.58749999999998</v>
      </c>
      <c r="Q862" s="4" t="s">
        <v>126</v>
      </c>
      <c r="R862" s="4" t="s">
        <v>1094</v>
      </c>
      <c r="S862" s="4"/>
    </row>
    <row r="863" spans="1:19" x14ac:dyDescent="0.2">
      <c r="A863" s="100">
        <v>66986</v>
      </c>
      <c r="B863" s="178">
        <f t="shared" si="106"/>
        <v>46275</v>
      </c>
      <c r="C863" s="4" t="s">
        <v>1151</v>
      </c>
      <c r="D863" s="4" t="s">
        <v>9125</v>
      </c>
      <c r="E863" s="148" t="s">
        <v>1091</v>
      </c>
      <c r="F863" s="4" t="s">
        <v>131</v>
      </c>
      <c r="G863" s="41">
        <v>3.75</v>
      </c>
      <c r="H863" s="41">
        <v>7.6</v>
      </c>
      <c r="I863" s="5">
        <v>2</v>
      </c>
      <c r="J863" s="4" t="s">
        <v>1117</v>
      </c>
      <c r="K863" s="5">
        <v>0</v>
      </c>
      <c r="L863" s="5">
        <f t="shared" si="103"/>
        <v>63.392499999999998</v>
      </c>
      <c r="M863" s="36">
        <v>1.9</v>
      </c>
      <c r="N863" s="5">
        <f t="shared" si="104"/>
        <v>120.44574999999999</v>
      </c>
      <c r="O863" s="5">
        <v>0</v>
      </c>
      <c r="P863" s="5">
        <f t="shared" si="105"/>
        <v>120.44574999999999</v>
      </c>
      <c r="Q863" s="4" t="s">
        <v>126</v>
      </c>
      <c r="R863" s="4" t="s">
        <v>1094</v>
      </c>
      <c r="S863" s="4"/>
    </row>
    <row r="864" spans="1:19" x14ac:dyDescent="0.2">
      <c r="A864" s="100">
        <v>66987</v>
      </c>
      <c r="B864" s="178">
        <f t="shared" si="106"/>
        <v>46276</v>
      </c>
      <c r="C864" s="4" t="s">
        <v>1151</v>
      </c>
      <c r="D864" s="4" t="s">
        <v>9125</v>
      </c>
      <c r="E864" s="148" t="s">
        <v>8835</v>
      </c>
      <c r="F864" s="4" t="s">
        <v>131</v>
      </c>
      <c r="G864" s="41">
        <v>3.7</v>
      </c>
      <c r="H864" s="41">
        <v>7.6</v>
      </c>
      <c r="I864" s="5">
        <v>2</v>
      </c>
      <c r="J864" s="4" t="s">
        <v>1117</v>
      </c>
      <c r="K864" s="5">
        <v>0</v>
      </c>
      <c r="L864" s="5">
        <f t="shared" si="103"/>
        <v>63.034999999999997</v>
      </c>
      <c r="M864" s="36">
        <v>2.7</v>
      </c>
      <c r="N864" s="5">
        <f t="shared" si="104"/>
        <v>170.19450000000001</v>
      </c>
      <c r="O864" s="5">
        <v>0</v>
      </c>
      <c r="P864" s="5">
        <f t="shared" si="105"/>
        <v>170.19450000000001</v>
      </c>
      <c r="Q864" s="4" t="s">
        <v>126</v>
      </c>
      <c r="R864" s="4" t="s">
        <v>1094</v>
      </c>
      <c r="S864" s="4"/>
    </row>
    <row r="865" spans="1:19" x14ac:dyDescent="0.2">
      <c r="A865" s="100">
        <v>66988</v>
      </c>
      <c r="B865" s="178">
        <f t="shared" si="106"/>
        <v>46277</v>
      </c>
      <c r="C865" s="4" t="s">
        <v>1151</v>
      </c>
      <c r="D865" s="4" t="s">
        <v>9125</v>
      </c>
      <c r="E865" s="148" t="s">
        <v>1091</v>
      </c>
      <c r="F865" s="4" t="s">
        <v>131</v>
      </c>
      <c r="G865" s="41">
        <v>3.55</v>
      </c>
      <c r="H865" s="41">
        <v>7.9</v>
      </c>
      <c r="I865" s="5">
        <v>2</v>
      </c>
      <c r="J865" s="4" t="s">
        <v>1117</v>
      </c>
      <c r="K865" s="5">
        <v>0</v>
      </c>
      <c r="L865" s="5">
        <f t="shared" si="103"/>
        <v>63.327500000000001</v>
      </c>
      <c r="M865" s="36">
        <v>1.8</v>
      </c>
      <c r="N865" s="5">
        <f t="shared" si="104"/>
        <v>113.98950000000001</v>
      </c>
      <c r="O865" s="5">
        <v>0</v>
      </c>
      <c r="P865" s="5">
        <f t="shared" si="105"/>
        <v>113.98950000000001</v>
      </c>
      <c r="Q865" s="4" t="s">
        <v>126</v>
      </c>
      <c r="R865" s="4" t="s">
        <v>1094</v>
      </c>
      <c r="S865" s="4"/>
    </row>
    <row r="866" spans="1:19" x14ac:dyDescent="0.2">
      <c r="A866" s="100">
        <v>66989</v>
      </c>
      <c r="B866" s="178">
        <f t="shared" si="106"/>
        <v>46278</v>
      </c>
      <c r="C866" s="4" t="s">
        <v>1151</v>
      </c>
      <c r="D866" s="4" t="s">
        <v>9125</v>
      </c>
      <c r="E866" s="148" t="s">
        <v>1091</v>
      </c>
      <c r="F866" s="4" t="s">
        <v>131</v>
      </c>
      <c r="G866" s="41">
        <v>3.6</v>
      </c>
      <c r="H866" s="41">
        <v>7.95</v>
      </c>
      <c r="I866" s="5">
        <v>2</v>
      </c>
      <c r="J866" s="4" t="s">
        <v>1117</v>
      </c>
      <c r="K866" s="5">
        <v>0</v>
      </c>
      <c r="L866" s="5">
        <f t="shared" si="103"/>
        <v>63.912500000000001</v>
      </c>
      <c r="M866" s="36">
        <v>3.1</v>
      </c>
      <c r="N866" s="5">
        <f t="shared" si="104"/>
        <v>198.12875</v>
      </c>
      <c r="O866" s="5">
        <v>0</v>
      </c>
      <c r="P866" s="5">
        <f t="shared" si="105"/>
        <v>198.12875</v>
      </c>
      <c r="Q866" s="4" t="s">
        <v>126</v>
      </c>
      <c r="R866" s="4" t="s">
        <v>1094</v>
      </c>
      <c r="S866" s="4"/>
    </row>
    <row r="867" spans="1:19" x14ac:dyDescent="0.2">
      <c r="A867" s="100">
        <v>66990</v>
      </c>
      <c r="B867" s="178">
        <f t="shared" si="106"/>
        <v>46279</v>
      </c>
      <c r="C867" s="4" t="s">
        <v>1151</v>
      </c>
      <c r="D867" s="4" t="s">
        <v>9125</v>
      </c>
      <c r="E867" s="148" t="s">
        <v>1091</v>
      </c>
      <c r="F867" s="4" t="s">
        <v>131</v>
      </c>
      <c r="G867" s="41">
        <v>3.7</v>
      </c>
      <c r="H867" s="41">
        <v>7.6</v>
      </c>
      <c r="I867" s="5">
        <v>2</v>
      </c>
      <c r="J867" s="4" t="s">
        <v>1117</v>
      </c>
      <c r="K867" s="5">
        <v>0</v>
      </c>
      <c r="L867" s="5">
        <f t="shared" si="103"/>
        <v>63.034999999999997</v>
      </c>
      <c r="M867" s="36">
        <v>2.2999999999999998</v>
      </c>
      <c r="N867" s="5">
        <f t="shared" si="104"/>
        <v>144.98049999999998</v>
      </c>
      <c r="O867" s="5">
        <v>0</v>
      </c>
      <c r="P867" s="5">
        <f t="shared" si="105"/>
        <v>144.98049999999998</v>
      </c>
      <c r="Q867" s="4" t="s">
        <v>126</v>
      </c>
      <c r="R867" s="4" t="s">
        <v>1094</v>
      </c>
      <c r="S867" s="4"/>
    </row>
    <row r="868" spans="1:19" x14ac:dyDescent="0.2">
      <c r="A868" s="100">
        <v>66991</v>
      </c>
      <c r="B868" s="178">
        <f t="shared" si="106"/>
        <v>46280</v>
      </c>
      <c r="C868" s="4" t="s">
        <v>1151</v>
      </c>
      <c r="D868" s="4" t="s">
        <v>9125</v>
      </c>
      <c r="E868" s="148" t="s">
        <v>8835</v>
      </c>
      <c r="F868" s="4" t="s">
        <v>131</v>
      </c>
      <c r="G868" s="41">
        <v>3.7</v>
      </c>
      <c r="H868" s="41">
        <v>7.6</v>
      </c>
      <c r="I868" s="5">
        <v>2</v>
      </c>
      <c r="J868" s="4" t="s">
        <v>1117</v>
      </c>
      <c r="K868" s="5">
        <v>0</v>
      </c>
      <c r="L868" s="5">
        <f t="shared" si="103"/>
        <v>63.034999999999997</v>
      </c>
      <c r="M868" s="36">
        <v>2.2999999999999998</v>
      </c>
      <c r="N868" s="5">
        <f t="shared" si="104"/>
        <v>144.98049999999998</v>
      </c>
      <c r="O868" s="5">
        <v>0</v>
      </c>
      <c r="P868" s="5">
        <f t="shared" si="105"/>
        <v>144.98049999999998</v>
      </c>
      <c r="Q868" s="4" t="s">
        <v>126</v>
      </c>
      <c r="R868" s="4" t="s">
        <v>1094</v>
      </c>
      <c r="S868" s="4"/>
    </row>
    <row r="869" spans="1:19" x14ac:dyDescent="0.2">
      <c r="A869" s="100">
        <v>66991</v>
      </c>
      <c r="B869" s="178">
        <f t="shared" si="106"/>
        <v>46280</v>
      </c>
      <c r="C869" s="4" t="s">
        <v>1151</v>
      </c>
      <c r="D869" s="4" t="s">
        <v>9125</v>
      </c>
      <c r="E869" s="148" t="s">
        <v>1091</v>
      </c>
      <c r="F869" s="4" t="s">
        <v>131</v>
      </c>
      <c r="G869" s="41">
        <v>3.7</v>
      </c>
      <c r="H869" s="41">
        <v>7.75</v>
      </c>
      <c r="I869" s="5">
        <v>2</v>
      </c>
      <c r="J869" s="4" t="s">
        <v>1117</v>
      </c>
      <c r="K869" s="5">
        <v>0</v>
      </c>
      <c r="L869" s="5">
        <f t="shared" si="103"/>
        <v>63.717500000000001</v>
      </c>
      <c r="M869" s="36">
        <v>2.4</v>
      </c>
      <c r="N869" s="5">
        <f t="shared" si="104"/>
        <v>152.922</v>
      </c>
      <c r="O869" s="5">
        <v>0</v>
      </c>
      <c r="P869" s="5">
        <f t="shared" si="105"/>
        <v>152.922</v>
      </c>
      <c r="Q869" s="4" t="s">
        <v>126</v>
      </c>
      <c r="R869" s="4" t="s">
        <v>1094</v>
      </c>
      <c r="S869" s="4"/>
    </row>
    <row r="870" spans="1:19" x14ac:dyDescent="0.2">
      <c r="A870" s="100">
        <v>66992</v>
      </c>
      <c r="B870" s="178">
        <f t="shared" si="106"/>
        <v>46281</v>
      </c>
      <c r="C870" s="4" t="s">
        <v>1151</v>
      </c>
      <c r="D870" s="4" t="s">
        <v>9125</v>
      </c>
      <c r="E870" s="148" t="s">
        <v>8835</v>
      </c>
      <c r="F870" s="4" t="s">
        <v>131</v>
      </c>
      <c r="G870" s="41">
        <v>3.75</v>
      </c>
      <c r="H870" s="41">
        <v>7.8</v>
      </c>
      <c r="I870" s="5">
        <v>2</v>
      </c>
      <c r="J870" s="4" t="s">
        <v>1117</v>
      </c>
      <c r="K870" s="5">
        <v>0</v>
      </c>
      <c r="L870" s="5">
        <f t="shared" si="103"/>
        <v>64.302499999999995</v>
      </c>
      <c r="M870" s="36">
        <v>2.6</v>
      </c>
      <c r="N870" s="5">
        <f t="shared" si="104"/>
        <v>167.1865</v>
      </c>
      <c r="O870" s="5">
        <v>0</v>
      </c>
      <c r="P870" s="5">
        <f t="shared" si="105"/>
        <v>167.1865</v>
      </c>
      <c r="Q870" s="4" t="s">
        <v>126</v>
      </c>
      <c r="R870" s="4" t="s">
        <v>1094</v>
      </c>
      <c r="S870" s="4"/>
    </row>
    <row r="871" spans="1:19" x14ac:dyDescent="0.2">
      <c r="A871" s="100">
        <v>66992</v>
      </c>
      <c r="B871" s="178">
        <f t="shared" si="106"/>
        <v>46281</v>
      </c>
      <c r="C871" s="4" t="s">
        <v>1151</v>
      </c>
      <c r="D871" s="4" t="s">
        <v>9125</v>
      </c>
      <c r="E871" s="148" t="s">
        <v>1091</v>
      </c>
      <c r="F871" s="4" t="s">
        <v>131</v>
      </c>
      <c r="G871" s="41">
        <v>3.6</v>
      </c>
      <c r="H871" s="41">
        <v>7.8</v>
      </c>
      <c r="I871" s="5">
        <v>2</v>
      </c>
      <c r="J871" s="4" t="s">
        <v>1117</v>
      </c>
      <c r="K871" s="5">
        <v>0</v>
      </c>
      <c r="L871" s="5">
        <f t="shared" si="103"/>
        <v>63.23</v>
      </c>
      <c r="M871" s="36">
        <v>1.7</v>
      </c>
      <c r="N871" s="5">
        <f t="shared" si="104"/>
        <v>107.49099999999999</v>
      </c>
      <c r="O871" s="5">
        <v>0</v>
      </c>
      <c r="P871" s="5">
        <f t="shared" si="105"/>
        <v>107.49099999999999</v>
      </c>
      <c r="Q871" s="4" t="s">
        <v>126</v>
      </c>
      <c r="R871" s="4" t="s">
        <v>1094</v>
      </c>
      <c r="S871" s="4"/>
    </row>
    <row r="872" spans="1:19" x14ac:dyDescent="0.2">
      <c r="A872" s="100">
        <v>66993</v>
      </c>
      <c r="B872" s="178">
        <f t="shared" ref="B872:B873" si="108">IF(A872="","",IF(ISNUMBER(A872),IFERROR(VLOOKUP(TEXT(A872,"yyyy/mm/dd"),BSAD,2,FALSE),""),IFERROR(VLOOKUP(A872,BSAD,2,FALSE),"")))</f>
        <v>46282</v>
      </c>
      <c r="C872" s="4" t="s">
        <v>1151</v>
      </c>
      <c r="D872" s="4" t="s">
        <v>9125</v>
      </c>
      <c r="E872" s="148" t="s">
        <v>8835</v>
      </c>
      <c r="F872" s="4" t="s">
        <v>131</v>
      </c>
      <c r="G872" s="41">
        <v>3.8</v>
      </c>
      <c r="H872" s="41">
        <v>7.58</v>
      </c>
      <c r="I872" s="5">
        <v>2</v>
      </c>
      <c r="J872" s="4" t="s">
        <v>1117</v>
      </c>
      <c r="K872" s="5">
        <v>0</v>
      </c>
      <c r="L872" s="5">
        <f t="shared" si="103"/>
        <v>63.658999999999999</v>
      </c>
      <c r="M872" s="36">
        <v>3</v>
      </c>
      <c r="N872" s="5">
        <f t="shared" si="104"/>
        <v>190.977</v>
      </c>
      <c r="O872" s="5">
        <v>0</v>
      </c>
      <c r="P872" s="5">
        <f t="shared" si="105"/>
        <v>190.977</v>
      </c>
      <c r="Q872" s="4" t="s">
        <v>126</v>
      </c>
      <c r="R872" s="4" t="s">
        <v>1094</v>
      </c>
      <c r="S872" s="4"/>
    </row>
    <row r="873" spans="1:19" x14ac:dyDescent="0.2">
      <c r="A873" s="100">
        <v>66993</v>
      </c>
      <c r="B873" s="178">
        <f t="shared" si="108"/>
        <v>46282</v>
      </c>
      <c r="C873" s="4" t="s">
        <v>1151</v>
      </c>
      <c r="D873" s="4" t="s">
        <v>9125</v>
      </c>
      <c r="E873" s="148" t="s">
        <v>1091</v>
      </c>
      <c r="F873" s="4" t="s">
        <v>131</v>
      </c>
      <c r="G873" s="41">
        <v>3.6</v>
      </c>
      <c r="H873" s="41">
        <v>7.8</v>
      </c>
      <c r="I873" s="5">
        <v>2</v>
      </c>
      <c r="J873" s="4" t="s">
        <v>1117</v>
      </c>
      <c r="K873" s="5">
        <v>0</v>
      </c>
      <c r="L873" s="5">
        <f t="shared" si="103"/>
        <v>63.23</v>
      </c>
      <c r="M873" s="36">
        <v>2.4</v>
      </c>
      <c r="N873" s="5">
        <f t="shared" si="104"/>
        <v>151.75199999999998</v>
      </c>
      <c r="O873" s="5">
        <v>0</v>
      </c>
      <c r="P873" s="5">
        <f t="shared" si="105"/>
        <v>151.75199999999998</v>
      </c>
      <c r="Q873" s="4" t="s">
        <v>126</v>
      </c>
      <c r="R873" s="4" t="s">
        <v>1094</v>
      </c>
      <c r="S873" s="4"/>
    </row>
    <row r="874" spans="1:19" x14ac:dyDescent="0.2">
      <c r="A874" s="100">
        <v>66994</v>
      </c>
      <c r="B874" s="178">
        <f t="shared" si="106"/>
        <v>46283</v>
      </c>
      <c r="C874" s="4" t="s">
        <v>1151</v>
      </c>
      <c r="D874" s="4" t="s">
        <v>9125</v>
      </c>
      <c r="E874" s="148" t="s">
        <v>8835</v>
      </c>
      <c r="F874" s="4" t="s">
        <v>131</v>
      </c>
      <c r="G874" s="41">
        <v>3.8</v>
      </c>
      <c r="H874" s="41">
        <v>7.58</v>
      </c>
      <c r="I874" s="5">
        <v>2</v>
      </c>
      <c r="J874" s="4" t="s">
        <v>1117</v>
      </c>
      <c r="K874" s="5">
        <v>0</v>
      </c>
      <c r="L874" s="5">
        <f t="shared" si="103"/>
        <v>63.658999999999999</v>
      </c>
      <c r="M874" s="36">
        <v>3.2</v>
      </c>
      <c r="N874" s="5">
        <f t="shared" si="104"/>
        <v>203.7088</v>
      </c>
      <c r="O874" s="5">
        <v>0</v>
      </c>
      <c r="P874" s="5">
        <f t="shared" si="105"/>
        <v>203.7088</v>
      </c>
      <c r="Q874" s="4" t="s">
        <v>126</v>
      </c>
      <c r="R874" s="4" t="s">
        <v>1094</v>
      </c>
      <c r="S874" s="4"/>
    </row>
    <row r="875" spans="1:19" x14ac:dyDescent="0.2">
      <c r="A875" s="100">
        <v>66994</v>
      </c>
      <c r="B875" s="178">
        <f t="shared" si="106"/>
        <v>46283</v>
      </c>
      <c r="C875" s="4" t="s">
        <v>1151</v>
      </c>
      <c r="D875" s="4" t="s">
        <v>9125</v>
      </c>
      <c r="E875" s="148" t="s">
        <v>1091</v>
      </c>
      <c r="F875" s="4" t="s">
        <v>131</v>
      </c>
      <c r="G875" s="41">
        <v>3.6</v>
      </c>
      <c r="H875" s="41">
        <v>7.8</v>
      </c>
      <c r="I875" s="5">
        <v>2</v>
      </c>
      <c r="J875" s="4" t="s">
        <v>1117</v>
      </c>
      <c r="K875" s="5">
        <v>0</v>
      </c>
      <c r="L875" s="5">
        <f t="shared" si="103"/>
        <v>63.23</v>
      </c>
      <c r="M875" s="36">
        <v>2</v>
      </c>
      <c r="N875" s="5">
        <f t="shared" si="104"/>
        <v>126.46</v>
      </c>
      <c r="O875" s="5">
        <v>0</v>
      </c>
      <c r="P875" s="5">
        <f t="shared" si="105"/>
        <v>126.46</v>
      </c>
      <c r="Q875" s="4" t="s">
        <v>126</v>
      </c>
      <c r="R875" s="4" t="s">
        <v>1094</v>
      </c>
      <c r="S875" s="4"/>
    </row>
    <row r="876" spans="1:19" x14ac:dyDescent="0.2">
      <c r="A876" s="100">
        <v>66995</v>
      </c>
      <c r="B876" s="178">
        <f t="shared" ref="B876" si="109">IF(A876="","",IF(ISNUMBER(A876),IFERROR(VLOOKUP(TEXT(A876,"yyyy/mm/dd"),BSAD,2,FALSE),""),IFERROR(VLOOKUP(A876,BSAD,2,FALSE),"")))</f>
        <v>46284</v>
      </c>
      <c r="C876" s="4" t="s">
        <v>1151</v>
      </c>
      <c r="D876" s="4" t="s">
        <v>9125</v>
      </c>
      <c r="E876" s="148" t="s">
        <v>8835</v>
      </c>
      <c r="F876" s="4" t="s">
        <v>131</v>
      </c>
      <c r="G876" s="41">
        <v>3.8</v>
      </c>
      <c r="H876" s="41">
        <v>7.58</v>
      </c>
      <c r="I876" s="5">
        <v>2</v>
      </c>
      <c r="J876" s="4" t="s">
        <v>1117</v>
      </c>
      <c r="K876" s="5">
        <v>0</v>
      </c>
      <c r="L876" s="5">
        <f t="shared" si="103"/>
        <v>63.658999999999999</v>
      </c>
      <c r="M876" s="36">
        <v>2.5</v>
      </c>
      <c r="N876" s="5">
        <f t="shared" si="104"/>
        <v>159.14750000000001</v>
      </c>
      <c r="O876" s="5">
        <v>0</v>
      </c>
      <c r="P876" s="5">
        <f t="shared" si="105"/>
        <v>159.14750000000001</v>
      </c>
      <c r="Q876" s="4" t="s">
        <v>126</v>
      </c>
      <c r="R876" s="4" t="s">
        <v>1094</v>
      </c>
      <c r="S876" s="4"/>
    </row>
    <row r="877" spans="1:19" x14ac:dyDescent="0.2">
      <c r="A877" s="100">
        <v>66986</v>
      </c>
      <c r="B877" s="178">
        <f t="shared" si="106"/>
        <v>46275</v>
      </c>
      <c r="C877" s="4" t="s">
        <v>1151</v>
      </c>
      <c r="D877" s="4" t="s">
        <v>1400</v>
      </c>
      <c r="E877" s="148" t="s">
        <v>1091</v>
      </c>
      <c r="F877" s="4" t="s">
        <v>131</v>
      </c>
      <c r="G877" s="41">
        <v>3.8</v>
      </c>
      <c r="H877" s="41">
        <v>7.58</v>
      </c>
      <c r="I877" s="5">
        <v>2</v>
      </c>
      <c r="J877" s="4" t="s">
        <v>1117</v>
      </c>
      <c r="K877" s="5">
        <v>0</v>
      </c>
      <c r="L877" s="5">
        <f t="shared" si="103"/>
        <v>63.658999999999999</v>
      </c>
      <c r="M877" s="36">
        <v>2.6</v>
      </c>
      <c r="N877" s="5">
        <f t="shared" si="104"/>
        <v>165.51339999999999</v>
      </c>
      <c r="O877" s="5">
        <v>0</v>
      </c>
      <c r="P877" s="5">
        <f t="shared" si="105"/>
        <v>165.51339999999999</v>
      </c>
      <c r="Q877" s="4" t="s">
        <v>126</v>
      </c>
      <c r="R877" s="4" t="s">
        <v>127</v>
      </c>
      <c r="S877" s="4"/>
    </row>
    <row r="878" spans="1:19" x14ac:dyDescent="0.2">
      <c r="A878" s="100">
        <v>66987</v>
      </c>
      <c r="B878" s="178">
        <f t="shared" si="106"/>
        <v>46276</v>
      </c>
      <c r="C878" s="4" t="s">
        <v>1151</v>
      </c>
      <c r="D878" s="4" t="s">
        <v>1400</v>
      </c>
      <c r="E878" s="148" t="s">
        <v>8835</v>
      </c>
      <c r="F878" s="4" t="s">
        <v>131</v>
      </c>
      <c r="G878" s="41">
        <v>3.8</v>
      </c>
      <c r="H878" s="41">
        <v>7.58</v>
      </c>
      <c r="I878" s="5">
        <v>2</v>
      </c>
      <c r="J878" s="4" t="s">
        <v>1117</v>
      </c>
      <c r="K878" s="5">
        <v>0</v>
      </c>
      <c r="L878" s="5">
        <f t="shared" si="103"/>
        <v>63.658999999999999</v>
      </c>
      <c r="M878" s="36">
        <v>2.2999999999999998</v>
      </c>
      <c r="N878" s="5">
        <f t="shared" si="104"/>
        <v>146.41569999999999</v>
      </c>
      <c r="O878" s="5">
        <v>0</v>
      </c>
      <c r="P878" s="5">
        <f t="shared" si="105"/>
        <v>146.41569999999999</v>
      </c>
      <c r="Q878" s="4" t="s">
        <v>126</v>
      </c>
      <c r="R878" s="4" t="s">
        <v>127</v>
      </c>
      <c r="S878" s="4"/>
    </row>
    <row r="879" spans="1:19" x14ac:dyDescent="0.2">
      <c r="A879" s="100">
        <v>66987</v>
      </c>
      <c r="B879" s="178">
        <f t="shared" si="106"/>
        <v>46276</v>
      </c>
      <c r="C879" s="4" t="s">
        <v>1151</v>
      </c>
      <c r="D879" s="4" t="s">
        <v>1400</v>
      </c>
      <c r="E879" s="148" t="s">
        <v>1091</v>
      </c>
      <c r="F879" s="4" t="s">
        <v>131</v>
      </c>
      <c r="G879" s="41">
        <v>3.6</v>
      </c>
      <c r="H879" s="41">
        <v>7.8</v>
      </c>
      <c r="I879" s="5">
        <v>2</v>
      </c>
      <c r="J879" s="4" t="s">
        <v>1117</v>
      </c>
      <c r="K879" s="5">
        <v>0</v>
      </c>
      <c r="L879" s="5">
        <f t="shared" si="103"/>
        <v>63.23</v>
      </c>
      <c r="M879" s="36">
        <v>3.6</v>
      </c>
      <c r="N879" s="5">
        <f t="shared" si="104"/>
        <v>227.62799999999999</v>
      </c>
      <c r="O879" s="5">
        <v>0</v>
      </c>
      <c r="P879" s="5">
        <f t="shared" si="105"/>
        <v>227.62799999999999</v>
      </c>
      <c r="Q879" s="4" t="s">
        <v>126</v>
      </c>
      <c r="R879" s="4" t="s">
        <v>127</v>
      </c>
      <c r="S879" s="4"/>
    </row>
    <row r="880" spans="1:19" x14ac:dyDescent="0.2">
      <c r="A880" s="100">
        <v>66988</v>
      </c>
      <c r="B880" s="178">
        <f t="shared" ref="B880:B881" si="110">IF(A880="","",IF(ISNUMBER(A880),IFERROR(VLOOKUP(TEXT(A880,"yyyy/mm/dd"),BSAD,2,FALSE),""),IFERROR(VLOOKUP(A880,BSAD,2,FALSE),"")))</f>
        <v>46277</v>
      </c>
      <c r="C880" s="4" t="s">
        <v>1151</v>
      </c>
      <c r="D880" s="4" t="s">
        <v>1400</v>
      </c>
      <c r="E880" s="148" t="s">
        <v>8835</v>
      </c>
      <c r="F880" s="4" t="s">
        <v>131</v>
      </c>
      <c r="G880" s="41">
        <v>3.8</v>
      </c>
      <c r="H880" s="41">
        <v>7.58</v>
      </c>
      <c r="I880" s="5">
        <v>2</v>
      </c>
      <c r="J880" s="4" t="s">
        <v>1117</v>
      </c>
      <c r="K880" s="5">
        <v>0</v>
      </c>
      <c r="L880" s="5">
        <f t="shared" si="103"/>
        <v>63.658999999999999</v>
      </c>
      <c r="M880" s="36">
        <v>2.4</v>
      </c>
      <c r="N880" s="5">
        <f t="shared" si="104"/>
        <v>152.7816</v>
      </c>
      <c r="O880" s="5">
        <v>0</v>
      </c>
      <c r="P880" s="5">
        <f t="shared" si="105"/>
        <v>152.7816</v>
      </c>
      <c r="Q880" s="4" t="s">
        <v>126</v>
      </c>
      <c r="R880" s="4" t="s">
        <v>127</v>
      </c>
      <c r="S880" s="4"/>
    </row>
    <row r="881" spans="1:19" x14ac:dyDescent="0.2">
      <c r="A881" s="100">
        <v>66988</v>
      </c>
      <c r="B881" s="178">
        <f t="shared" si="110"/>
        <v>46277</v>
      </c>
      <c r="C881" s="4" t="s">
        <v>1151</v>
      </c>
      <c r="D881" s="4" t="s">
        <v>1400</v>
      </c>
      <c r="E881" s="148" t="s">
        <v>1091</v>
      </c>
      <c r="F881" s="4" t="s">
        <v>131</v>
      </c>
      <c r="G881" s="41">
        <v>3.6</v>
      </c>
      <c r="H881" s="41">
        <v>7.8</v>
      </c>
      <c r="I881" s="5">
        <v>2</v>
      </c>
      <c r="J881" s="4" t="s">
        <v>1117</v>
      </c>
      <c r="K881" s="5">
        <v>0</v>
      </c>
      <c r="L881" s="5">
        <f t="shared" si="103"/>
        <v>63.23</v>
      </c>
      <c r="M881" s="36">
        <v>2.5</v>
      </c>
      <c r="N881" s="5">
        <f t="shared" si="104"/>
        <v>158.07499999999999</v>
      </c>
      <c r="O881" s="5">
        <v>0</v>
      </c>
      <c r="P881" s="5">
        <f t="shared" si="105"/>
        <v>158.07499999999999</v>
      </c>
      <c r="Q881" s="4" t="s">
        <v>126</v>
      </c>
      <c r="R881" s="4" t="s">
        <v>127</v>
      </c>
      <c r="S881" s="4"/>
    </row>
    <row r="882" spans="1:19" x14ac:dyDescent="0.2">
      <c r="A882" s="100">
        <v>66989</v>
      </c>
      <c r="B882" s="178">
        <f t="shared" si="106"/>
        <v>46278</v>
      </c>
      <c r="C882" s="4" t="s">
        <v>1151</v>
      </c>
      <c r="D882" s="4" t="s">
        <v>1400</v>
      </c>
      <c r="E882" s="148" t="s">
        <v>8835</v>
      </c>
      <c r="F882" s="4" t="s">
        <v>131</v>
      </c>
      <c r="G882" s="41">
        <v>3.8</v>
      </c>
      <c r="H882" s="41">
        <v>7.58</v>
      </c>
      <c r="I882" s="5">
        <v>2</v>
      </c>
      <c r="J882" s="4" t="s">
        <v>1117</v>
      </c>
      <c r="K882" s="5">
        <v>0</v>
      </c>
      <c r="L882" s="5">
        <f t="shared" si="103"/>
        <v>63.658999999999999</v>
      </c>
      <c r="M882" s="36">
        <v>2</v>
      </c>
      <c r="N882" s="5">
        <f t="shared" si="104"/>
        <v>127.318</v>
      </c>
      <c r="O882" s="5">
        <v>0</v>
      </c>
      <c r="P882" s="5">
        <f t="shared" si="105"/>
        <v>127.318</v>
      </c>
      <c r="Q882" s="4" t="s">
        <v>126</v>
      </c>
      <c r="R882" s="4" t="s">
        <v>127</v>
      </c>
      <c r="S882" s="4"/>
    </row>
    <row r="883" spans="1:19" x14ac:dyDescent="0.2">
      <c r="A883" s="100">
        <v>66989</v>
      </c>
      <c r="B883" s="178">
        <f t="shared" si="106"/>
        <v>46278</v>
      </c>
      <c r="C883" s="4" t="s">
        <v>1151</v>
      </c>
      <c r="D883" s="4" t="s">
        <v>1400</v>
      </c>
      <c r="E883" s="148" t="s">
        <v>1091</v>
      </c>
      <c r="F883" s="4" t="s">
        <v>131</v>
      </c>
      <c r="G883" s="41">
        <v>3.6</v>
      </c>
      <c r="H883" s="41">
        <v>7.8</v>
      </c>
      <c r="I883" s="5">
        <v>2</v>
      </c>
      <c r="J883" s="4" t="s">
        <v>1117</v>
      </c>
      <c r="K883" s="5">
        <v>0</v>
      </c>
      <c r="L883" s="5">
        <f t="shared" si="103"/>
        <v>63.23</v>
      </c>
      <c r="M883" s="36">
        <v>2.6</v>
      </c>
      <c r="N883" s="5">
        <f t="shared" si="104"/>
        <v>164.398</v>
      </c>
      <c r="O883" s="5">
        <v>0</v>
      </c>
      <c r="P883" s="5">
        <f t="shared" si="105"/>
        <v>164.398</v>
      </c>
      <c r="Q883" s="4" t="s">
        <v>126</v>
      </c>
      <c r="R883" s="4" t="s">
        <v>127</v>
      </c>
      <c r="S883" s="4"/>
    </row>
    <row r="884" spans="1:19" x14ac:dyDescent="0.2">
      <c r="A884" s="100">
        <v>66990</v>
      </c>
      <c r="B884" s="178">
        <f t="shared" ref="B884:B885" si="111">IF(A884="","",IF(ISNUMBER(A884),IFERROR(VLOOKUP(TEXT(A884,"yyyy/mm/dd"),BSAD,2,FALSE),""),IFERROR(VLOOKUP(A884,BSAD,2,FALSE),"")))</f>
        <v>46279</v>
      </c>
      <c r="C884" s="4" t="s">
        <v>1151</v>
      </c>
      <c r="D884" s="4" t="s">
        <v>1400</v>
      </c>
      <c r="E884" s="148" t="s">
        <v>8835</v>
      </c>
      <c r="F884" s="4" t="s">
        <v>131</v>
      </c>
      <c r="G884" s="41">
        <v>3.8</v>
      </c>
      <c r="H884" s="41">
        <v>7.58</v>
      </c>
      <c r="I884" s="5">
        <v>2</v>
      </c>
      <c r="J884" s="4" t="s">
        <v>1117</v>
      </c>
      <c r="K884" s="5">
        <v>0</v>
      </c>
      <c r="L884" s="5">
        <f t="shared" si="103"/>
        <v>63.658999999999999</v>
      </c>
      <c r="M884" s="36">
        <v>2</v>
      </c>
      <c r="N884" s="5">
        <f t="shared" si="104"/>
        <v>127.318</v>
      </c>
      <c r="O884" s="5">
        <v>0</v>
      </c>
      <c r="P884" s="5">
        <f t="shared" si="105"/>
        <v>127.318</v>
      </c>
      <c r="Q884" s="4" t="s">
        <v>126</v>
      </c>
      <c r="R884" s="4" t="s">
        <v>127</v>
      </c>
      <c r="S884" s="4"/>
    </row>
    <row r="885" spans="1:19" x14ac:dyDescent="0.2">
      <c r="A885" s="100">
        <v>66990</v>
      </c>
      <c r="B885" s="178">
        <f t="shared" si="111"/>
        <v>46279</v>
      </c>
      <c r="C885" s="4" t="s">
        <v>1151</v>
      </c>
      <c r="D885" s="4" t="s">
        <v>1400</v>
      </c>
      <c r="E885" s="148" t="s">
        <v>1091</v>
      </c>
      <c r="F885" s="4" t="s">
        <v>131</v>
      </c>
      <c r="G885" s="41">
        <v>3.6</v>
      </c>
      <c r="H885" s="41">
        <v>7.8</v>
      </c>
      <c r="I885" s="5">
        <v>2</v>
      </c>
      <c r="J885" s="4" t="s">
        <v>1117</v>
      </c>
      <c r="K885" s="5">
        <v>0</v>
      </c>
      <c r="L885" s="5">
        <f t="shared" si="103"/>
        <v>63.23</v>
      </c>
      <c r="M885" s="36">
        <v>3.6</v>
      </c>
      <c r="N885" s="5">
        <f t="shared" si="104"/>
        <v>227.62799999999999</v>
      </c>
      <c r="O885" s="5">
        <v>0</v>
      </c>
      <c r="P885" s="5">
        <f t="shared" si="105"/>
        <v>227.62799999999999</v>
      </c>
      <c r="Q885" s="4" t="s">
        <v>126</v>
      </c>
      <c r="R885" s="4" t="s">
        <v>127</v>
      </c>
      <c r="S885" s="4"/>
    </row>
    <row r="886" spans="1:19" x14ac:dyDescent="0.2">
      <c r="A886" s="100">
        <v>66991</v>
      </c>
      <c r="B886" s="178">
        <f t="shared" si="106"/>
        <v>46280</v>
      </c>
      <c r="C886" s="4" t="s">
        <v>1151</v>
      </c>
      <c r="D886" s="4" t="s">
        <v>1400</v>
      </c>
      <c r="E886" s="148" t="s">
        <v>8835</v>
      </c>
      <c r="F886" s="4" t="s">
        <v>131</v>
      </c>
      <c r="G886" s="41">
        <v>3.8</v>
      </c>
      <c r="H886" s="41">
        <v>7.58</v>
      </c>
      <c r="I886" s="5">
        <v>2</v>
      </c>
      <c r="J886" s="4" t="s">
        <v>1117</v>
      </c>
      <c r="K886" s="5">
        <v>0</v>
      </c>
      <c r="L886" s="5">
        <f t="shared" si="103"/>
        <v>63.658999999999999</v>
      </c>
      <c r="M886" s="36">
        <v>3.5</v>
      </c>
      <c r="N886" s="5">
        <f t="shared" si="104"/>
        <v>222.8065</v>
      </c>
      <c r="O886" s="5">
        <v>0</v>
      </c>
      <c r="P886" s="5">
        <f t="shared" si="105"/>
        <v>222.8065</v>
      </c>
      <c r="Q886" s="4" t="s">
        <v>126</v>
      </c>
      <c r="R886" s="4" t="s">
        <v>127</v>
      </c>
      <c r="S886" s="4"/>
    </row>
    <row r="887" spans="1:19" x14ac:dyDescent="0.2">
      <c r="A887" s="100">
        <v>66991</v>
      </c>
      <c r="B887" s="178">
        <f t="shared" si="106"/>
        <v>46280</v>
      </c>
      <c r="C887" s="4" t="s">
        <v>1151</v>
      </c>
      <c r="D887" s="4" t="s">
        <v>1400</v>
      </c>
      <c r="E887" s="148" t="s">
        <v>1091</v>
      </c>
      <c r="F887" s="4" t="s">
        <v>131</v>
      </c>
      <c r="G887" s="41">
        <v>3.6</v>
      </c>
      <c r="H887" s="41">
        <v>7.8</v>
      </c>
      <c r="I887" s="5">
        <v>2</v>
      </c>
      <c r="J887" s="4" t="s">
        <v>1117</v>
      </c>
      <c r="K887" s="5">
        <v>0</v>
      </c>
      <c r="L887" s="5">
        <f t="shared" si="103"/>
        <v>63.23</v>
      </c>
      <c r="M887" s="36">
        <v>2.4</v>
      </c>
      <c r="N887" s="5">
        <f t="shared" si="104"/>
        <v>151.75199999999998</v>
      </c>
      <c r="O887" s="5">
        <v>0</v>
      </c>
      <c r="P887" s="5">
        <f t="shared" si="105"/>
        <v>151.75199999999998</v>
      </c>
      <c r="Q887" s="4" t="s">
        <v>126</v>
      </c>
      <c r="R887" s="4" t="s">
        <v>127</v>
      </c>
      <c r="S887" s="4"/>
    </row>
    <row r="888" spans="1:19" x14ac:dyDescent="0.2">
      <c r="A888" s="100">
        <v>66992</v>
      </c>
      <c r="B888" s="178">
        <f t="shared" ref="B888:B889" si="112">IF(A888="","",IF(ISNUMBER(A888),IFERROR(VLOOKUP(TEXT(A888,"yyyy/mm/dd"),BSAD,2,FALSE),""),IFERROR(VLOOKUP(A888,BSAD,2,FALSE),"")))</f>
        <v>46281</v>
      </c>
      <c r="C888" s="4" t="s">
        <v>1151</v>
      </c>
      <c r="D888" s="4" t="s">
        <v>1400</v>
      </c>
      <c r="E888" s="148" t="s">
        <v>8835</v>
      </c>
      <c r="F888" s="4" t="s">
        <v>131</v>
      </c>
      <c r="G888" s="41">
        <v>3.8</v>
      </c>
      <c r="H888" s="41">
        <v>7.58</v>
      </c>
      <c r="I888" s="5">
        <v>2</v>
      </c>
      <c r="J888" s="4" t="s">
        <v>1117</v>
      </c>
      <c r="K888" s="5">
        <v>0</v>
      </c>
      <c r="L888" s="5">
        <f t="shared" si="103"/>
        <v>63.658999999999999</v>
      </c>
      <c r="M888" s="36">
        <v>2.2999999999999998</v>
      </c>
      <c r="N888" s="5">
        <f t="shared" si="104"/>
        <v>146.41569999999999</v>
      </c>
      <c r="O888" s="5">
        <v>0</v>
      </c>
      <c r="P888" s="5">
        <f t="shared" si="105"/>
        <v>146.41569999999999</v>
      </c>
      <c r="Q888" s="4" t="s">
        <v>126</v>
      </c>
      <c r="R888" s="4" t="s">
        <v>127</v>
      </c>
      <c r="S888" s="4"/>
    </row>
    <row r="889" spans="1:19" x14ac:dyDescent="0.2">
      <c r="A889" s="100">
        <v>66992</v>
      </c>
      <c r="B889" s="178">
        <f t="shared" si="112"/>
        <v>46281</v>
      </c>
      <c r="C889" s="4" t="s">
        <v>1151</v>
      </c>
      <c r="D889" s="4" t="s">
        <v>1400</v>
      </c>
      <c r="E889" s="148" t="s">
        <v>1091</v>
      </c>
      <c r="F889" s="4" t="s">
        <v>131</v>
      </c>
      <c r="G889" s="41">
        <v>3.6</v>
      </c>
      <c r="H889" s="41">
        <v>7.8</v>
      </c>
      <c r="I889" s="5">
        <v>2</v>
      </c>
      <c r="J889" s="4" t="s">
        <v>1117</v>
      </c>
      <c r="K889" s="5">
        <v>0</v>
      </c>
      <c r="L889" s="5">
        <f t="shared" si="103"/>
        <v>63.23</v>
      </c>
      <c r="M889" s="36">
        <v>2.6</v>
      </c>
      <c r="N889" s="5">
        <f t="shared" si="104"/>
        <v>164.398</v>
      </c>
      <c r="O889" s="5">
        <v>0</v>
      </c>
      <c r="P889" s="5">
        <f t="shared" si="105"/>
        <v>164.398</v>
      </c>
      <c r="Q889" s="4" t="s">
        <v>126</v>
      </c>
      <c r="R889" s="4" t="s">
        <v>127</v>
      </c>
      <c r="S889" s="4"/>
    </row>
    <row r="890" spans="1:19" x14ac:dyDescent="0.2">
      <c r="A890" s="113" t="s">
        <v>1069</v>
      </c>
      <c r="B890" s="178">
        <f t="shared" si="106"/>
        <v>46252</v>
      </c>
      <c r="C890" s="4" t="s">
        <v>1151</v>
      </c>
      <c r="D890" s="4" t="s">
        <v>9481</v>
      </c>
      <c r="E890" s="148" t="s">
        <v>8835</v>
      </c>
      <c r="F890" s="4" t="s">
        <v>125</v>
      </c>
      <c r="G890" s="41">
        <v>0</v>
      </c>
      <c r="H890" s="41">
        <v>0</v>
      </c>
      <c r="I890" s="5">
        <v>0</v>
      </c>
      <c r="J890" s="4" t="s">
        <v>1093</v>
      </c>
      <c r="K890" s="5">
        <v>84</v>
      </c>
      <c r="L890" s="5">
        <v>84</v>
      </c>
      <c r="M890" s="36">
        <v>80</v>
      </c>
      <c r="N890" s="5">
        <f t="shared" si="104"/>
        <v>6720</v>
      </c>
      <c r="O890" s="5">
        <v>0</v>
      </c>
      <c r="P890" s="5">
        <f t="shared" si="105"/>
        <v>6720</v>
      </c>
      <c r="Q890" s="65" t="s">
        <v>126</v>
      </c>
      <c r="R890" s="4" t="s">
        <v>1094</v>
      </c>
      <c r="S890" s="4"/>
    </row>
    <row r="891" spans="1:19" x14ac:dyDescent="0.2">
      <c r="A891" s="113" t="s">
        <v>2413</v>
      </c>
      <c r="B891" s="178">
        <f t="shared" si="98"/>
        <v>46281</v>
      </c>
      <c r="C891" s="4" t="s">
        <v>1151</v>
      </c>
      <c r="D891" s="4" t="s">
        <v>9481</v>
      </c>
      <c r="E891" s="148" t="s">
        <v>8835</v>
      </c>
      <c r="F891" s="4" t="s">
        <v>125</v>
      </c>
      <c r="G891" s="41">
        <v>0</v>
      </c>
      <c r="H891" s="41">
        <v>0</v>
      </c>
      <c r="I891" s="5">
        <v>0</v>
      </c>
      <c r="J891" s="4" t="s">
        <v>1093</v>
      </c>
      <c r="K891" s="5">
        <v>84</v>
      </c>
      <c r="L891" s="5">
        <v>83</v>
      </c>
      <c r="M891" s="36">
        <v>400</v>
      </c>
      <c r="N891" s="5">
        <f t="shared" si="104"/>
        <v>33200</v>
      </c>
      <c r="O891" s="5">
        <v>0</v>
      </c>
      <c r="P891" s="5">
        <f t="shared" si="105"/>
        <v>33200</v>
      </c>
      <c r="Q891" s="65" t="s">
        <v>126</v>
      </c>
      <c r="R891" s="4" t="s">
        <v>1094</v>
      </c>
      <c r="S891" s="4"/>
    </row>
    <row r="892" spans="1:19" x14ac:dyDescent="0.2">
      <c r="A892" s="113" t="s">
        <v>2409</v>
      </c>
      <c r="B892" s="178">
        <f t="shared" si="98"/>
        <v>46277</v>
      </c>
      <c r="C892" s="4" t="s">
        <v>1151</v>
      </c>
      <c r="D892" s="4" t="s">
        <v>9500</v>
      </c>
      <c r="E892" s="148" t="s">
        <v>8835</v>
      </c>
      <c r="F892" s="4" t="s">
        <v>9405</v>
      </c>
      <c r="G892" s="41">
        <v>0</v>
      </c>
      <c r="H892" s="41">
        <v>0</v>
      </c>
      <c r="I892" s="5">
        <v>0</v>
      </c>
      <c r="J892" s="4" t="s">
        <v>1093</v>
      </c>
      <c r="K892" s="5">
        <v>20000</v>
      </c>
      <c r="L892" s="5">
        <f t="shared" si="103"/>
        <v>20000</v>
      </c>
      <c r="M892" s="36">
        <v>1</v>
      </c>
      <c r="N892" s="5">
        <f t="shared" si="104"/>
        <v>20000</v>
      </c>
      <c r="O892" s="5">
        <v>0</v>
      </c>
      <c r="P892" s="5">
        <f t="shared" si="105"/>
        <v>20000</v>
      </c>
      <c r="Q892" s="65" t="s">
        <v>126</v>
      </c>
      <c r="R892" s="4" t="s">
        <v>1094</v>
      </c>
      <c r="S892" s="4"/>
    </row>
    <row r="893" spans="1:19" s="64" customFormat="1" x14ac:dyDescent="0.2">
      <c r="A893" s="113" t="s">
        <v>1431</v>
      </c>
      <c r="B893" s="178">
        <f t="shared" si="98"/>
        <v>46202</v>
      </c>
      <c r="C893" s="60"/>
      <c r="D893" s="60"/>
      <c r="E893" s="158"/>
      <c r="F893" s="60"/>
      <c r="G893" s="41"/>
      <c r="H893" s="61"/>
      <c r="I893" s="62"/>
      <c r="J893" s="60"/>
      <c r="K893" s="62"/>
      <c r="L893" s="62"/>
      <c r="M893" s="63"/>
      <c r="N893" s="62"/>
      <c r="O893" s="62"/>
      <c r="P893" s="5" t="str">
        <f>IF($M893="","",$N893+$O893)</f>
        <v/>
      </c>
      <c r="Q893" s="60"/>
      <c r="R893" s="60"/>
      <c r="S893" s="60"/>
    </row>
    <row r="894" spans="1:19" x14ac:dyDescent="0.2">
      <c r="A894" s="113" t="s">
        <v>1431</v>
      </c>
      <c r="B894" s="178">
        <f t="shared" si="98"/>
        <v>46202</v>
      </c>
      <c r="C894" s="4"/>
      <c r="D894" s="4"/>
      <c r="E894" s="148"/>
      <c r="F894" s="4"/>
      <c r="G894" s="41"/>
      <c r="H894" s="41"/>
      <c r="I894" s="5"/>
      <c r="J894" s="4"/>
      <c r="K894" s="5"/>
      <c r="L894" s="5"/>
      <c r="M894" s="36"/>
      <c r="N894" s="5"/>
      <c r="O894" s="5"/>
      <c r="P894" s="5"/>
      <c r="Q894" s="4"/>
      <c r="R894" s="4"/>
      <c r="S894" s="4"/>
    </row>
    <row r="895" spans="1:19" s="64" customFormat="1" x14ac:dyDescent="0.2">
      <c r="A895" s="113" t="s">
        <v>1431</v>
      </c>
      <c r="B895" s="178">
        <f t="shared" si="98"/>
        <v>46202</v>
      </c>
      <c r="C895" s="60"/>
      <c r="D895" s="60"/>
      <c r="E895" s="158"/>
      <c r="F895" s="60"/>
      <c r="G895" s="61"/>
      <c r="H895" s="61"/>
      <c r="I895" s="62"/>
      <c r="J895" s="60"/>
      <c r="K895" s="62"/>
      <c r="L895" s="62"/>
      <c r="M895" s="63"/>
      <c r="N895" s="62"/>
      <c r="O895" s="62"/>
      <c r="P895" s="62"/>
      <c r="Q895" s="60"/>
      <c r="R895" s="60"/>
      <c r="S895" s="60"/>
    </row>
    <row r="896" spans="1:19" x14ac:dyDescent="0.2">
      <c r="A896" s="113" t="s">
        <v>1431</v>
      </c>
      <c r="B896" s="178">
        <f t="shared" si="98"/>
        <v>46202</v>
      </c>
      <c r="C896" s="4"/>
      <c r="D896" s="4"/>
      <c r="E896" s="148"/>
      <c r="F896" s="4"/>
      <c r="G896" s="41"/>
      <c r="H896" s="41"/>
      <c r="I896" s="5"/>
      <c r="J896" s="4"/>
      <c r="K896" s="5"/>
      <c r="L896" s="5"/>
      <c r="M896" s="36"/>
      <c r="N896" s="5"/>
      <c r="O896" s="5"/>
      <c r="P896" s="5"/>
      <c r="Q896" s="4"/>
      <c r="R896" s="4"/>
      <c r="S896" s="4"/>
    </row>
    <row r="897" spans="1:19" x14ac:dyDescent="0.2">
      <c r="A897" s="113" t="s">
        <v>1431</v>
      </c>
      <c r="B897" s="178">
        <f t="shared" si="98"/>
        <v>46202</v>
      </c>
      <c r="C897" s="4"/>
      <c r="D897" s="4"/>
      <c r="E897" s="148"/>
      <c r="F897" s="4"/>
      <c r="G897" s="41"/>
      <c r="H897" s="41"/>
      <c r="I897" s="5"/>
      <c r="J897" s="4"/>
      <c r="K897" s="5"/>
      <c r="L897" s="5"/>
      <c r="M897" s="36"/>
      <c r="N897" s="5"/>
      <c r="O897" s="5"/>
      <c r="P897" s="5"/>
      <c r="Q897" s="4"/>
      <c r="R897" s="4"/>
      <c r="S897" s="4"/>
    </row>
    <row r="898" spans="1:19" x14ac:dyDescent="0.2">
      <c r="A898" s="113" t="s">
        <v>1431</v>
      </c>
      <c r="B898" s="178">
        <f t="shared" si="98"/>
        <v>46202</v>
      </c>
      <c r="C898" s="4"/>
      <c r="D898" s="4"/>
      <c r="E898" s="148"/>
      <c r="F898" s="4"/>
      <c r="G898" s="41"/>
      <c r="H898" s="41"/>
      <c r="I898" s="5"/>
      <c r="J898" s="4"/>
      <c r="K898" s="5"/>
      <c r="L898" s="5"/>
      <c r="M898" s="36"/>
      <c r="N898" s="5"/>
      <c r="O898" s="5"/>
      <c r="P898" s="5"/>
      <c r="Q898" s="4"/>
      <c r="R898" s="4"/>
      <c r="S898" s="4"/>
    </row>
    <row r="899" spans="1:19" x14ac:dyDescent="0.2">
      <c r="A899" s="113" t="s">
        <v>1431</v>
      </c>
      <c r="B899" s="178">
        <f t="shared" si="98"/>
        <v>46202</v>
      </c>
      <c r="C899" s="4"/>
      <c r="D899" s="4"/>
      <c r="E899" s="148"/>
      <c r="F899" s="4"/>
      <c r="G899" s="41"/>
      <c r="H899" s="41"/>
      <c r="I899" s="5"/>
      <c r="J899" s="4"/>
      <c r="K899" s="5"/>
      <c r="L899" s="5"/>
      <c r="M899" s="36"/>
      <c r="N899" s="5"/>
      <c r="O899" s="5"/>
      <c r="P899" s="5"/>
      <c r="Q899" s="4"/>
      <c r="R899" s="4"/>
      <c r="S899" s="4"/>
    </row>
    <row r="900" spans="1:19" x14ac:dyDescent="0.2">
      <c r="A900" s="113" t="s">
        <v>1431</v>
      </c>
      <c r="B900" s="178">
        <f t="shared" si="98"/>
        <v>46202</v>
      </c>
      <c r="C900" s="4"/>
      <c r="D900" s="4"/>
      <c r="E900" s="148"/>
      <c r="F900" s="4"/>
      <c r="G900" s="41"/>
      <c r="H900" s="41"/>
      <c r="I900" s="5"/>
      <c r="J900" s="4"/>
      <c r="K900" s="5"/>
      <c r="L900" s="5"/>
      <c r="M900" s="36"/>
      <c r="N900" s="5"/>
      <c r="O900" s="5"/>
      <c r="P900" s="5"/>
      <c r="Q900" s="4"/>
      <c r="R900" s="4"/>
      <c r="S900" s="4"/>
    </row>
    <row r="901" spans="1:19" x14ac:dyDescent="0.2">
      <c r="A901" s="113" t="s">
        <v>1431</v>
      </c>
      <c r="B901" s="178">
        <f t="shared" si="98"/>
        <v>46202</v>
      </c>
      <c r="C901" s="4"/>
      <c r="D901" s="4"/>
      <c r="E901" s="148"/>
      <c r="F901" s="4"/>
      <c r="G901" s="41"/>
      <c r="H901" s="41"/>
      <c r="I901" s="5"/>
      <c r="J901" s="4"/>
      <c r="K901" s="5"/>
      <c r="L901" s="5"/>
      <c r="M901" s="36"/>
      <c r="N901" s="5"/>
      <c r="O901" s="5"/>
      <c r="P901" s="5"/>
      <c r="Q901" s="4"/>
      <c r="R901" s="4"/>
      <c r="S901" s="4"/>
    </row>
    <row r="902" spans="1:19" x14ac:dyDescent="0.2">
      <c r="A902" s="113" t="s">
        <v>1431</v>
      </c>
      <c r="B902" s="178">
        <f t="shared" si="98"/>
        <v>46202</v>
      </c>
      <c r="C902" s="4"/>
      <c r="D902" s="4"/>
      <c r="E902" s="148"/>
      <c r="F902" s="4"/>
      <c r="G902" s="41"/>
      <c r="H902" s="41"/>
      <c r="I902" s="5"/>
      <c r="J902" s="4"/>
      <c r="K902" s="5"/>
      <c r="L902" s="5"/>
      <c r="M902" s="36"/>
      <c r="N902" s="5"/>
      <c r="O902" s="5"/>
      <c r="P902" s="5"/>
      <c r="Q902" s="4"/>
      <c r="R902" s="4"/>
      <c r="S902" s="4"/>
    </row>
    <row r="903" spans="1:19" x14ac:dyDescent="0.2">
      <c r="A903" s="113" t="s">
        <v>1431</v>
      </c>
      <c r="B903" s="178">
        <f t="shared" si="98"/>
        <v>46202</v>
      </c>
      <c r="C903" s="4"/>
      <c r="D903" s="4"/>
      <c r="E903" s="148"/>
      <c r="F903" s="4"/>
      <c r="G903" s="41"/>
      <c r="H903" s="41"/>
      <c r="I903" s="5"/>
      <c r="J903" s="4"/>
      <c r="K903" s="5"/>
      <c r="L903" s="5"/>
      <c r="M903" s="36"/>
      <c r="N903" s="5"/>
      <c r="O903" s="5"/>
      <c r="P903" s="5"/>
      <c r="Q903" s="4"/>
      <c r="R903" s="4"/>
      <c r="S903" s="4"/>
    </row>
    <row r="904" spans="1:19" x14ac:dyDescent="0.2">
      <c r="A904" s="113" t="s">
        <v>1431</v>
      </c>
      <c r="B904" s="178">
        <f t="shared" si="98"/>
        <v>46202</v>
      </c>
      <c r="C904" s="4"/>
      <c r="D904" s="4"/>
      <c r="E904" s="148"/>
      <c r="F904" s="4"/>
      <c r="G904" s="41"/>
      <c r="H904" s="41"/>
      <c r="I904" s="5"/>
      <c r="J904" s="4"/>
      <c r="K904" s="5"/>
      <c r="L904" s="5"/>
      <c r="M904" s="36"/>
      <c r="N904" s="5"/>
      <c r="O904" s="5"/>
      <c r="P904" s="5"/>
      <c r="Q904" s="4"/>
      <c r="R904" s="4"/>
      <c r="S904" s="4"/>
    </row>
    <row r="905" spans="1:19" x14ac:dyDescent="0.2">
      <c r="A905" s="113" t="s">
        <v>1431</v>
      </c>
      <c r="B905" s="178">
        <f t="shared" si="98"/>
        <v>46202</v>
      </c>
      <c r="C905" s="4"/>
      <c r="D905" s="4"/>
      <c r="E905" s="148"/>
      <c r="F905" s="4"/>
      <c r="G905" s="41"/>
      <c r="H905" s="41"/>
      <c r="I905" s="5"/>
      <c r="J905" s="4"/>
      <c r="K905" s="5"/>
      <c r="L905" s="5"/>
      <c r="M905" s="36"/>
      <c r="N905" s="5"/>
      <c r="O905" s="5"/>
      <c r="P905" s="5"/>
      <c r="Q905" s="4"/>
      <c r="R905" s="4"/>
      <c r="S905" s="4"/>
    </row>
    <row r="906" spans="1:19" x14ac:dyDescent="0.2">
      <c r="A906" s="113" t="s">
        <v>1431</v>
      </c>
      <c r="B906" s="178">
        <f t="shared" si="98"/>
        <v>46202</v>
      </c>
      <c r="C906" s="4"/>
      <c r="D906" s="4"/>
      <c r="E906" s="148"/>
      <c r="F906" s="4"/>
      <c r="G906" s="41"/>
      <c r="H906" s="41"/>
      <c r="I906" s="5"/>
      <c r="J906" s="4"/>
      <c r="K906" s="5"/>
      <c r="L906" s="5"/>
      <c r="M906" s="36"/>
      <c r="N906" s="5"/>
      <c r="O906" s="5"/>
      <c r="P906" s="5"/>
      <c r="Q906" s="4"/>
      <c r="R906" s="4"/>
      <c r="S906" s="4"/>
    </row>
    <row r="907" spans="1:19" x14ac:dyDescent="0.2">
      <c r="A907" s="113" t="s">
        <v>1431</v>
      </c>
      <c r="B907" s="178">
        <f t="shared" si="98"/>
        <v>46202</v>
      </c>
      <c r="C907" s="4"/>
      <c r="D907" s="4"/>
      <c r="E907" s="148"/>
      <c r="F907" s="4"/>
      <c r="G907" s="41"/>
      <c r="H907" s="41"/>
      <c r="I907" s="5"/>
      <c r="J907" s="4"/>
      <c r="K907" s="5"/>
      <c r="L907" s="5"/>
      <c r="M907" s="36"/>
      <c r="N907" s="5"/>
      <c r="O907" s="5"/>
      <c r="P907" s="5"/>
      <c r="Q907" s="4"/>
      <c r="R907" s="4"/>
      <c r="S907" s="4"/>
    </row>
    <row r="908" spans="1:19" x14ac:dyDescent="0.2">
      <c r="A908" s="113" t="s">
        <v>1431</v>
      </c>
      <c r="B908" s="178">
        <f t="shared" si="98"/>
        <v>46202</v>
      </c>
      <c r="C908" s="4"/>
      <c r="D908" s="4"/>
      <c r="E908" s="148"/>
      <c r="F908" s="4"/>
      <c r="G908" s="41"/>
      <c r="H908" s="41"/>
      <c r="I908" s="5"/>
      <c r="J908" s="4"/>
      <c r="K908" s="5"/>
      <c r="L908" s="5" t="str">
        <f t="shared" ref="L908:L971" si="113">IF($F908="","",IF($J908="FIXED",$K908,($G908*FAT_MULT)+($H908*SNF_MULT)+$I908))</f>
        <v/>
      </c>
      <c r="M908" s="36"/>
      <c r="N908" s="5" t="str">
        <f t="shared" ref="N908:N971" si="114">IF($M908="","",$M908*$L908)</f>
        <v/>
      </c>
      <c r="O908" s="5"/>
      <c r="P908" s="5" t="str">
        <f t="shared" ref="P908:P971" si="115">IF($M908="","",$N908+$O908)</f>
        <v/>
      </c>
      <c r="Q908" s="4"/>
      <c r="R908" s="4"/>
      <c r="S908" s="4"/>
    </row>
    <row r="909" spans="1:19" x14ac:dyDescent="0.2">
      <c r="A909" s="113" t="s">
        <v>1431</v>
      </c>
      <c r="B909" s="178">
        <f t="shared" si="98"/>
        <v>46202</v>
      </c>
      <c r="C909" s="4"/>
      <c r="D909" s="4"/>
      <c r="E909" s="148"/>
      <c r="F909" s="4"/>
      <c r="G909" s="41"/>
      <c r="H909" s="41"/>
      <c r="I909" s="5"/>
      <c r="J909" s="4"/>
      <c r="K909" s="5"/>
      <c r="L909" s="5" t="str">
        <f t="shared" si="113"/>
        <v/>
      </c>
      <c r="M909" s="36"/>
      <c r="N909" s="5" t="str">
        <f t="shared" si="114"/>
        <v/>
      </c>
      <c r="O909" s="5"/>
      <c r="P909" s="5" t="str">
        <f t="shared" si="115"/>
        <v/>
      </c>
      <c r="Q909" s="4"/>
      <c r="R909" s="4"/>
      <c r="S909" s="4"/>
    </row>
    <row r="910" spans="1:19" x14ac:dyDescent="0.2">
      <c r="A910" s="113"/>
      <c r="B910" s="178" t="str">
        <f t="shared" ref="B910:B946" si="116">IF(A910="","",IF(ISNUMBER(A910),IFERROR(VLOOKUP(TEXT(A910,"yyyy/mm/dd"),BSAD,2,FALSE),""),IFERROR(VLOOKUP(A910,BSAD,2,FALSE),"")))</f>
        <v/>
      </c>
      <c r="C910" s="4"/>
      <c r="D910" s="4"/>
      <c r="E910" s="148"/>
      <c r="F910" s="4"/>
      <c r="G910" s="41"/>
      <c r="H910" s="41"/>
      <c r="I910" s="5"/>
      <c r="J910" s="4"/>
      <c r="K910" s="5"/>
      <c r="L910" s="5" t="str">
        <f t="shared" si="113"/>
        <v/>
      </c>
      <c r="M910" s="36"/>
      <c r="N910" s="5" t="str">
        <f t="shared" si="114"/>
        <v/>
      </c>
      <c r="O910" s="5"/>
      <c r="P910" s="5" t="str">
        <f t="shared" si="115"/>
        <v/>
      </c>
      <c r="Q910" s="4"/>
      <c r="R910" s="4"/>
      <c r="S910" s="4"/>
    </row>
    <row r="911" spans="1:19" x14ac:dyDescent="0.2">
      <c r="A911" s="113"/>
      <c r="B911" s="178" t="str">
        <f t="shared" si="116"/>
        <v/>
      </c>
      <c r="C911" s="4"/>
      <c r="D911" s="4"/>
      <c r="E911" s="148"/>
      <c r="F911" s="4"/>
      <c r="G911" s="41"/>
      <c r="H911" s="41"/>
      <c r="I911" s="5"/>
      <c r="J911" s="4"/>
      <c r="K911" s="5"/>
      <c r="L911" s="5" t="str">
        <f t="shared" si="113"/>
        <v/>
      </c>
      <c r="M911" s="36"/>
      <c r="N911" s="5" t="str">
        <f t="shared" si="114"/>
        <v/>
      </c>
      <c r="O911" s="5"/>
      <c r="P911" s="5" t="str">
        <f t="shared" si="115"/>
        <v/>
      </c>
      <c r="Q911" s="4"/>
      <c r="R911" s="4"/>
      <c r="S911" s="4"/>
    </row>
    <row r="912" spans="1:19" x14ac:dyDescent="0.2">
      <c r="A912" s="113"/>
      <c r="B912" s="178" t="str">
        <f t="shared" si="116"/>
        <v/>
      </c>
      <c r="C912" s="4"/>
      <c r="D912" s="4"/>
      <c r="E912" s="148"/>
      <c r="F912" s="4"/>
      <c r="G912" s="41"/>
      <c r="H912" s="41"/>
      <c r="I912" s="5"/>
      <c r="J912" s="4"/>
      <c r="K912" s="5"/>
      <c r="L912" s="5" t="str">
        <f t="shared" si="113"/>
        <v/>
      </c>
      <c r="M912" s="36"/>
      <c r="N912" s="5" t="str">
        <f t="shared" si="114"/>
        <v/>
      </c>
      <c r="O912" s="5"/>
      <c r="P912" s="5" t="str">
        <f t="shared" si="115"/>
        <v/>
      </c>
      <c r="Q912" s="4"/>
      <c r="R912" s="4"/>
      <c r="S912" s="4"/>
    </row>
    <row r="913" spans="1:19" x14ac:dyDescent="0.2">
      <c r="A913" s="113"/>
      <c r="B913" s="178" t="str">
        <f t="shared" si="116"/>
        <v/>
      </c>
      <c r="C913" s="4"/>
      <c r="D913" s="4"/>
      <c r="E913" s="148"/>
      <c r="F913" s="4"/>
      <c r="G913" s="41"/>
      <c r="H913" s="41"/>
      <c r="I913" s="5"/>
      <c r="J913" s="4"/>
      <c r="K913" s="5"/>
      <c r="L913" s="5" t="str">
        <f t="shared" si="113"/>
        <v/>
      </c>
      <c r="M913" s="36"/>
      <c r="N913" s="5" t="str">
        <f t="shared" si="114"/>
        <v/>
      </c>
      <c r="O913" s="5"/>
      <c r="P913" s="5" t="str">
        <f t="shared" si="115"/>
        <v/>
      </c>
      <c r="Q913" s="4"/>
      <c r="R913" s="4"/>
      <c r="S913" s="4"/>
    </row>
    <row r="914" spans="1:19" x14ac:dyDescent="0.2">
      <c r="A914" s="113"/>
      <c r="B914" s="178" t="str">
        <f t="shared" si="116"/>
        <v/>
      </c>
      <c r="C914" s="4"/>
      <c r="D914" s="4"/>
      <c r="E914" s="148"/>
      <c r="F914" s="4"/>
      <c r="G914" s="41"/>
      <c r="H914" s="41"/>
      <c r="I914" s="5"/>
      <c r="J914" s="4"/>
      <c r="K914" s="5"/>
      <c r="L914" s="5" t="str">
        <f t="shared" si="113"/>
        <v/>
      </c>
      <c r="M914" s="36"/>
      <c r="N914" s="5" t="str">
        <f t="shared" si="114"/>
        <v/>
      </c>
      <c r="O914" s="5"/>
      <c r="P914" s="5" t="str">
        <f t="shared" si="115"/>
        <v/>
      </c>
      <c r="Q914" s="4"/>
      <c r="R914" s="4"/>
      <c r="S914" s="4"/>
    </row>
    <row r="915" spans="1:19" x14ac:dyDescent="0.2">
      <c r="A915" s="113"/>
      <c r="B915" s="178" t="str">
        <f t="shared" si="116"/>
        <v/>
      </c>
      <c r="C915" s="4"/>
      <c r="D915" s="4"/>
      <c r="E915" s="148"/>
      <c r="F915" s="4"/>
      <c r="G915" s="41"/>
      <c r="H915" s="41"/>
      <c r="I915" s="5"/>
      <c r="J915" s="4"/>
      <c r="K915" s="5"/>
      <c r="L915" s="5" t="str">
        <f t="shared" si="113"/>
        <v/>
      </c>
      <c r="M915" s="36"/>
      <c r="N915" s="5" t="str">
        <f t="shared" si="114"/>
        <v/>
      </c>
      <c r="O915" s="5"/>
      <c r="P915" s="5" t="str">
        <f t="shared" si="115"/>
        <v/>
      </c>
      <c r="Q915" s="4"/>
      <c r="R915" s="4"/>
      <c r="S915" s="4"/>
    </row>
    <row r="916" spans="1:19" x14ac:dyDescent="0.2">
      <c r="A916" s="113"/>
      <c r="B916" s="178" t="str">
        <f t="shared" si="116"/>
        <v/>
      </c>
      <c r="C916" s="4"/>
      <c r="D916" s="4"/>
      <c r="E916" s="148"/>
      <c r="F916" s="4"/>
      <c r="G916" s="41"/>
      <c r="H916" s="41"/>
      <c r="I916" s="5"/>
      <c r="J916" s="4"/>
      <c r="K916" s="5"/>
      <c r="L916" s="5" t="str">
        <f t="shared" si="113"/>
        <v/>
      </c>
      <c r="M916" s="36"/>
      <c r="N916" s="5" t="str">
        <f t="shared" si="114"/>
        <v/>
      </c>
      <c r="O916" s="5"/>
      <c r="P916" s="5" t="str">
        <f t="shared" si="115"/>
        <v/>
      </c>
      <c r="Q916" s="4"/>
      <c r="R916" s="4"/>
      <c r="S916" s="4"/>
    </row>
    <row r="917" spans="1:19" x14ac:dyDescent="0.2">
      <c r="A917" s="113"/>
      <c r="B917" s="178" t="str">
        <f t="shared" si="116"/>
        <v/>
      </c>
      <c r="C917" s="4"/>
      <c r="D917" s="4"/>
      <c r="E917" s="148"/>
      <c r="F917" s="4"/>
      <c r="G917" s="41"/>
      <c r="H917" s="41"/>
      <c r="I917" s="5"/>
      <c r="J917" s="4"/>
      <c r="K917" s="5"/>
      <c r="L917" s="5" t="str">
        <f t="shared" si="113"/>
        <v/>
      </c>
      <c r="M917" s="36"/>
      <c r="N917" s="5" t="str">
        <f t="shared" si="114"/>
        <v/>
      </c>
      <c r="O917" s="5"/>
      <c r="P917" s="5" t="str">
        <f t="shared" si="115"/>
        <v/>
      </c>
      <c r="Q917" s="4"/>
      <c r="R917" s="4"/>
      <c r="S917" s="4"/>
    </row>
    <row r="918" spans="1:19" x14ac:dyDescent="0.2">
      <c r="A918" s="113"/>
      <c r="B918" s="178" t="str">
        <f t="shared" si="116"/>
        <v/>
      </c>
      <c r="C918" s="4"/>
      <c r="D918" s="4"/>
      <c r="E918" s="148"/>
      <c r="F918" s="4"/>
      <c r="G918" s="41"/>
      <c r="H918" s="41"/>
      <c r="I918" s="5"/>
      <c r="J918" s="4"/>
      <c r="K918" s="5"/>
      <c r="L918" s="5" t="str">
        <f t="shared" si="113"/>
        <v/>
      </c>
      <c r="M918" s="36"/>
      <c r="N918" s="5" t="str">
        <f t="shared" si="114"/>
        <v/>
      </c>
      <c r="O918" s="5"/>
      <c r="P918" s="5" t="str">
        <f t="shared" si="115"/>
        <v/>
      </c>
      <c r="Q918" s="4"/>
      <c r="R918" s="4"/>
      <c r="S918" s="4"/>
    </row>
    <row r="919" spans="1:19" x14ac:dyDescent="0.2">
      <c r="A919" s="113"/>
      <c r="B919" s="178" t="str">
        <f t="shared" si="116"/>
        <v/>
      </c>
      <c r="C919" s="4"/>
      <c r="D919" s="4"/>
      <c r="E919" s="148"/>
      <c r="F919" s="4"/>
      <c r="G919" s="41"/>
      <c r="H919" s="41"/>
      <c r="I919" s="5"/>
      <c r="J919" s="4"/>
      <c r="K919" s="5"/>
      <c r="L919" s="5" t="str">
        <f t="shared" si="113"/>
        <v/>
      </c>
      <c r="M919" s="36"/>
      <c r="N919" s="5" t="str">
        <f t="shared" si="114"/>
        <v/>
      </c>
      <c r="O919" s="5"/>
      <c r="P919" s="5" t="str">
        <f t="shared" si="115"/>
        <v/>
      </c>
      <c r="Q919" s="4"/>
      <c r="R919" s="4"/>
      <c r="S919" s="4"/>
    </row>
    <row r="920" spans="1:19" x14ac:dyDescent="0.2">
      <c r="A920" s="113"/>
      <c r="B920" s="178" t="str">
        <f t="shared" si="116"/>
        <v/>
      </c>
      <c r="C920" s="4"/>
      <c r="D920" s="4"/>
      <c r="E920" s="148"/>
      <c r="F920" s="4"/>
      <c r="G920" s="41"/>
      <c r="H920" s="41"/>
      <c r="I920" s="5"/>
      <c r="J920" s="4"/>
      <c r="K920" s="5"/>
      <c r="L920" s="5" t="str">
        <f t="shared" si="113"/>
        <v/>
      </c>
      <c r="M920" s="36"/>
      <c r="N920" s="5" t="str">
        <f t="shared" si="114"/>
        <v/>
      </c>
      <c r="O920" s="5"/>
      <c r="P920" s="5" t="str">
        <f t="shared" si="115"/>
        <v/>
      </c>
      <c r="Q920" s="4"/>
      <c r="R920" s="4"/>
      <c r="S920" s="4"/>
    </row>
    <row r="921" spans="1:19" x14ac:dyDescent="0.2">
      <c r="A921" s="113"/>
      <c r="B921" s="178" t="str">
        <f t="shared" si="116"/>
        <v/>
      </c>
      <c r="C921" s="4"/>
      <c r="D921" s="4"/>
      <c r="E921" s="148"/>
      <c r="F921" s="4"/>
      <c r="G921" s="41"/>
      <c r="H921" s="41"/>
      <c r="I921" s="5"/>
      <c r="J921" s="4"/>
      <c r="K921" s="5"/>
      <c r="L921" s="5" t="str">
        <f t="shared" si="113"/>
        <v/>
      </c>
      <c r="M921" s="36"/>
      <c r="N921" s="5" t="str">
        <f t="shared" si="114"/>
        <v/>
      </c>
      <c r="O921" s="5"/>
      <c r="P921" s="5" t="str">
        <f t="shared" si="115"/>
        <v/>
      </c>
      <c r="Q921" s="4"/>
      <c r="R921" s="4"/>
      <c r="S921" s="4"/>
    </row>
    <row r="922" spans="1:19" x14ac:dyDescent="0.2">
      <c r="A922" s="113"/>
      <c r="B922" s="178" t="str">
        <f t="shared" si="116"/>
        <v/>
      </c>
      <c r="C922" s="4"/>
      <c r="D922" s="4"/>
      <c r="E922" s="148"/>
      <c r="F922" s="4"/>
      <c r="G922" s="41"/>
      <c r="H922" s="41"/>
      <c r="I922" s="5"/>
      <c r="J922" s="4"/>
      <c r="K922" s="5"/>
      <c r="L922" s="5" t="str">
        <f t="shared" si="113"/>
        <v/>
      </c>
      <c r="M922" s="36"/>
      <c r="N922" s="5" t="str">
        <f t="shared" si="114"/>
        <v/>
      </c>
      <c r="O922" s="5"/>
      <c r="P922" s="5" t="str">
        <f t="shared" si="115"/>
        <v/>
      </c>
      <c r="Q922" s="4"/>
      <c r="R922" s="4"/>
      <c r="S922" s="4"/>
    </row>
    <row r="923" spans="1:19" x14ac:dyDescent="0.2">
      <c r="A923" s="113"/>
      <c r="B923" s="178" t="str">
        <f t="shared" si="116"/>
        <v/>
      </c>
      <c r="C923" s="4"/>
      <c r="D923" s="4"/>
      <c r="E923" s="148"/>
      <c r="F923" s="4"/>
      <c r="G923" s="41"/>
      <c r="H923" s="41"/>
      <c r="I923" s="5"/>
      <c r="J923" s="4"/>
      <c r="K923" s="5"/>
      <c r="L923" s="5" t="str">
        <f t="shared" si="113"/>
        <v/>
      </c>
      <c r="M923" s="36"/>
      <c r="N923" s="5" t="str">
        <f t="shared" si="114"/>
        <v/>
      </c>
      <c r="O923" s="5"/>
      <c r="P923" s="5" t="str">
        <f t="shared" si="115"/>
        <v/>
      </c>
      <c r="Q923" s="4"/>
      <c r="R923" s="4"/>
      <c r="S923" s="4"/>
    </row>
    <row r="924" spans="1:19" x14ac:dyDescent="0.2">
      <c r="A924" s="113"/>
      <c r="B924" s="178" t="str">
        <f t="shared" si="116"/>
        <v/>
      </c>
      <c r="C924" s="4"/>
      <c r="D924" s="4"/>
      <c r="E924" s="148"/>
      <c r="F924" s="4"/>
      <c r="G924" s="41"/>
      <c r="H924" s="41"/>
      <c r="I924" s="5"/>
      <c r="J924" s="4"/>
      <c r="K924" s="5"/>
      <c r="L924" s="5" t="str">
        <f t="shared" si="113"/>
        <v/>
      </c>
      <c r="M924" s="36"/>
      <c r="N924" s="5" t="str">
        <f t="shared" si="114"/>
        <v/>
      </c>
      <c r="O924" s="5"/>
      <c r="P924" s="5" t="str">
        <f t="shared" si="115"/>
        <v/>
      </c>
      <c r="Q924" s="4"/>
      <c r="R924" s="4"/>
      <c r="S924" s="4"/>
    </row>
    <row r="925" spans="1:19" x14ac:dyDescent="0.2">
      <c r="A925" s="113"/>
      <c r="B925" s="178" t="str">
        <f t="shared" si="116"/>
        <v/>
      </c>
      <c r="C925" s="4"/>
      <c r="D925" s="4"/>
      <c r="E925" s="148"/>
      <c r="F925" s="4"/>
      <c r="G925" s="41"/>
      <c r="H925" s="41"/>
      <c r="I925" s="5"/>
      <c r="J925" s="4"/>
      <c r="K925" s="5"/>
      <c r="L925" s="5" t="str">
        <f t="shared" si="113"/>
        <v/>
      </c>
      <c r="M925" s="36"/>
      <c r="N925" s="5" t="str">
        <f t="shared" si="114"/>
        <v/>
      </c>
      <c r="O925" s="5"/>
      <c r="P925" s="5" t="str">
        <f t="shared" si="115"/>
        <v/>
      </c>
      <c r="Q925" s="4"/>
      <c r="R925" s="4"/>
      <c r="S925" s="4"/>
    </row>
    <row r="926" spans="1:19" x14ac:dyDescent="0.2">
      <c r="A926" s="113"/>
      <c r="B926" s="178" t="str">
        <f t="shared" si="116"/>
        <v/>
      </c>
      <c r="C926" s="4"/>
      <c r="D926" s="4"/>
      <c r="E926" s="148"/>
      <c r="F926" s="4"/>
      <c r="G926" s="41"/>
      <c r="H926" s="41"/>
      <c r="I926" s="5"/>
      <c r="J926" s="4"/>
      <c r="K926" s="5"/>
      <c r="L926" s="5" t="str">
        <f t="shared" si="113"/>
        <v/>
      </c>
      <c r="M926" s="36"/>
      <c r="N926" s="5" t="str">
        <f t="shared" si="114"/>
        <v/>
      </c>
      <c r="O926" s="5"/>
      <c r="P926" s="5" t="str">
        <f t="shared" si="115"/>
        <v/>
      </c>
      <c r="Q926" s="4"/>
      <c r="R926" s="4"/>
      <c r="S926" s="4"/>
    </row>
    <row r="927" spans="1:19" x14ac:dyDescent="0.2">
      <c r="A927" s="113"/>
      <c r="B927" s="178" t="str">
        <f t="shared" si="116"/>
        <v/>
      </c>
      <c r="C927" s="4"/>
      <c r="D927" s="4"/>
      <c r="E927" s="148"/>
      <c r="F927" s="4"/>
      <c r="G927" s="41"/>
      <c r="H927" s="41"/>
      <c r="I927" s="5"/>
      <c r="J927" s="4"/>
      <c r="K927" s="5"/>
      <c r="L927" s="5" t="str">
        <f t="shared" si="113"/>
        <v/>
      </c>
      <c r="M927" s="36"/>
      <c r="N927" s="5" t="str">
        <f t="shared" si="114"/>
        <v/>
      </c>
      <c r="O927" s="5"/>
      <c r="P927" s="5" t="str">
        <f t="shared" si="115"/>
        <v/>
      </c>
      <c r="Q927" s="4"/>
      <c r="R927" s="4"/>
      <c r="S927" s="4"/>
    </row>
    <row r="928" spans="1:19" x14ac:dyDescent="0.2">
      <c r="A928" s="113"/>
      <c r="B928" s="178" t="str">
        <f t="shared" si="116"/>
        <v/>
      </c>
      <c r="C928" s="4"/>
      <c r="D928" s="4"/>
      <c r="E928" s="148"/>
      <c r="F928" s="4"/>
      <c r="G928" s="41"/>
      <c r="H928" s="41"/>
      <c r="I928" s="5"/>
      <c r="J928" s="4"/>
      <c r="K928" s="5"/>
      <c r="L928" s="5" t="str">
        <f t="shared" si="113"/>
        <v/>
      </c>
      <c r="M928" s="36"/>
      <c r="N928" s="5" t="str">
        <f t="shared" si="114"/>
        <v/>
      </c>
      <c r="O928" s="5"/>
      <c r="P928" s="5" t="str">
        <f t="shared" si="115"/>
        <v/>
      </c>
      <c r="Q928" s="4"/>
      <c r="R928" s="4"/>
      <c r="S928" s="4"/>
    </row>
    <row r="929" spans="1:19" x14ac:dyDescent="0.2">
      <c r="A929" s="113"/>
      <c r="B929" s="178" t="str">
        <f t="shared" si="116"/>
        <v/>
      </c>
      <c r="C929" s="4"/>
      <c r="D929" s="4"/>
      <c r="E929" s="148"/>
      <c r="F929" s="4"/>
      <c r="G929" s="41"/>
      <c r="H929" s="41"/>
      <c r="I929" s="5"/>
      <c r="J929" s="4"/>
      <c r="K929" s="5"/>
      <c r="L929" s="5" t="str">
        <f t="shared" si="113"/>
        <v/>
      </c>
      <c r="M929" s="36"/>
      <c r="N929" s="5" t="str">
        <f t="shared" si="114"/>
        <v/>
      </c>
      <c r="O929" s="5"/>
      <c r="P929" s="5" t="str">
        <f t="shared" si="115"/>
        <v/>
      </c>
      <c r="Q929" s="4"/>
      <c r="R929" s="4"/>
      <c r="S929" s="4"/>
    </row>
    <row r="930" spans="1:19" x14ac:dyDescent="0.2">
      <c r="A930" s="113"/>
      <c r="B930" s="178" t="str">
        <f t="shared" si="116"/>
        <v/>
      </c>
      <c r="C930" s="4"/>
      <c r="D930" s="4"/>
      <c r="E930" s="148"/>
      <c r="F930" s="4"/>
      <c r="G930" s="41"/>
      <c r="H930" s="41"/>
      <c r="I930" s="5"/>
      <c r="J930" s="4"/>
      <c r="K930" s="5"/>
      <c r="L930" s="5" t="str">
        <f t="shared" si="113"/>
        <v/>
      </c>
      <c r="M930" s="36"/>
      <c r="N930" s="5" t="str">
        <f t="shared" si="114"/>
        <v/>
      </c>
      <c r="O930" s="5"/>
      <c r="P930" s="5" t="str">
        <f t="shared" si="115"/>
        <v/>
      </c>
      <c r="Q930" s="4"/>
      <c r="R930" s="4"/>
      <c r="S930" s="4"/>
    </row>
    <row r="931" spans="1:19" x14ac:dyDescent="0.2">
      <c r="A931" s="113"/>
      <c r="B931" s="178" t="str">
        <f t="shared" si="116"/>
        <v/>
      </c>
      <c r="C931" s="4"/>
      <c r="D931" s="4"/>
      <c r="E931" s="148"/>
      <c r="F931" s="4"/>
      <c r="G931" s="41"/>
      <c r="H931" s="41"/>
      <c r="I931" s="5"/>
      <c r="J931" s="4"/>
      <c r="K931" s="5"/>
      <c r="L931" s="5" t="str">
        <f t="shared" si="113"/>
        <v/>
      </c>
      <c r="M931" s="36"/>
      <c r="N931" s="5" t="str">
        <f t="shared" si="114"/>
        <v/>
      </c>
      <c r="O931" s="5"/>
      <c r="P931" s="5" t="str">
        <f t="shared" si="115"/>
        <v/>
      </c>
      <c r="Q931" s="4"/>
      <c r="R931" s="4"/>
      <c r="S931" s="4"/>
    </row>
    <row r="932" spans="1:19" x14ac:dyDescent="0.2">
      <c r="A932" s="113"/>
      <c r="B932" s="178" t="str">
        <f t="shared" si="116"/>
        <v/>
      </c>
      <c r="C932" s="4"/>
      <c r="D932" s="4"/>
      <c r="E932" s="148"/>
      <c r="F932" s="4"/>
      <c r="G932" s="41"/>
      <c r="H932" s="41"/>
      <c r="I932" s="5"/>
      <c r="J932" s="4"/>
      <c r="K932" s="5"/>
      <c r="L932" s="5" t="str">
        <f t="shared" si="113"/>
        <v/>
      </c>
      <c r="M932" s="36"/>
      <c r="N932" s="5" t="str">
        <f t="shared" si="114"/>
        <v/>
      </c>
      <c r="O932" s="5"/>
      <c r="P932" s="5" t="str">
        <f t="shared" si="115"/>
        <v/>
      </c>
      <c r="Q932" s="4"/>
      <c r="R932" s="4"/>
      <c r="S932" s="4"/>
    </row>
    <row r="933" spans="1:19" x14ac:dyDescent="0.2">
      <c r="A933" s="113"/>
      <c r="B933" s="178" t="str">
        <f t="shared" si="116"/>
        <v/>
      </c>
      <c r="C933" s="4"/>
      <c r="D933" s="4"/>
      <c r="E933" s="148"/>
      <c r="F933" s="4"/>
      <c r="G933" s="41"/>
      <c r="H933" s="41"/>
      <c r="I933" s="5"/>
      <c r="J933" s="4"/>
      <c r="K933" s="5"/>
      <c r="L933" s="5" t="str">
        <f t="shared" si="113"/>
        <v/>
      </c>
      <c r="M933" s="36"/>
      <c r="N933" s="5" t="str">
        <f t="shared" si="114"/>
        <v/>
      </c>
      <c r="O933" s="5"/>
      <c r="P933" s="5" t="str">
        <f t="shared" si="115"/>
        <v/>
      </c>
      <c r="Q933" s="4"/>
      <c r="R933" s="4"/>
      <c r="S933" s="4"/>
    </row>
    <row r="934" spans="1:19" x14ac:dyDescent="0.2">
      <c r="A934" s="113"/>
      <c r="B934" s="178" t="str">
        <f t="shared" si="116"/>
        <v/>
      </c>
      <c r="C934" s="4"/>
      <c r="D934" s="4"/>
      <c r="E934" s="148"/>
      <c r="F934" s="4"/>
      <c r="G934" s="41"/>
      <c r="H934" s="41"/>
      <c r="I934" s="5"/>
      <c r="J934" s="4"/>
      <c r="K934" s="5"/>
      <c r="L934" s="5" t="str">
        <f t="shared" si="113"/>
        <v/>
      </c>
      <c r="M934" s="36"/>
      <c r="N934" s="5" t="str">
        <f t="shared" si="114"/>
        <v/>
      </c>
      <c r="O934" s="5"/>
      <c r="P934" s="5" t="str">
        <f t="shared" si="115"/>
        <v/>
      </c>
      <c r="Q934" s="4"/>
      <c r="R934" s="4"/>
      <c r="S934" s="4"/>
    </row>
    <row r="935" spans="1:19" x14ac:dyDescent="0.2">
      <c r="A935" s="113"/>
      <c r="B935" s="178" t="str">
        <f t="shared" si="116"/>
        <v/>
      </c>
      <c r="C935" s="4"/>
      <c r="D935" s="4"/>
      <c r="E935" s="148"/>
      <c r="F935" s="4"/>
      <c r="G935" s="41"/>
      <c r="H935" s="41"/>
      <c r="I935" s="5"/>
      <c r="J935" s="4"/>
      <c r="K935" s="5"/>
      <c r="L935" s="5" t="str">
        <f t="shared" si="113"/>
        <v/>
      </c>
      <c r="M935" s="36"/>
      <c r="N935" s="5" t="str">
        <f t="shared" si="114"/>
        <v/>
      </c>
      <c r="O935" s="5"/>
      <c r="P935" s="5" t="str">
        <f t="shared" si="115"/>
        <v/>
      </c>
      <c r="Q935" s="4"/>
      <c r="R935" s="4"/>
      <c r="S935" s="4"/>
    </row>
    <row r="936" spans="1:19" x14ac:dyDescent="0.2">
      <c r="A936" s="113"/>
      <c r="B936" s="178" t="str">
        <f t="shared" si="116"/>
        <v/>
      </c>
      <c r="C936" s="4"/>
      <c r="D936" s="4"/>
      <c r="E936" s="148"/>
      <c r="F936" s="4"/>
      <c r="G936" s="41"/>
      <c r="H936" s="41"/>
      <c r="I936" s="5"/>
      <c r="J936" s="4"/>
      <c r="K936" s="5"/>
      <c r="L936" s="5" t="str">
        <f t="shared" si="113"/>
        <v/>
      </c>
      <c r="M936" s="36"/>
      <c r="N936" s="5" t="str">
        <f t="shared" si="114"/>
        <v/>
      </c>
      <c r="O936" s="5"/>
      <c r="P936" s="5" t="str">
        <f t="shared" si="115"/>
        <v/>
      </c>
      <c r="Q936" s="4"/>
      <c r="R936" s="4"/>
      <c r="S936" s="4"/>
    </row>
    <row r="937" spans="1:19" x14ac:dyDescent="0.2">
      <c r="A937" s="113"/>
      <c r="B937" s="178" t="str">
        <f t="shared" si="116"/>
        <v/>
      </c>
      <c r="C937" s="4"/>
      <c r="D937" s="4"/>
      <c r="E937" s="148"/>
      <c r="F937" s="4"/>
      <c r="G937" s="41"/>
      <c r="H937" s="41"/>
      <c r="I937" s="5"/>
      <c r="J937" s="4"/>
      <c r="K937" s="5"/>
      <c r="L937" s="5" t="str">
        <f t="shared" si="113"/>
        <v/>
      </c>
      <c r="M937" s="36"/>
      <c r="N937" s="5" t="str">
        <f t="shared" si="114"/>
        <v/>
      </c>
      <c r="O937" s="5"/>
      <c r="P937" s="5" t="str">
        <f t="shared" si="115"/>
        <v/>
      </c>
      <c r="Q937" s="4"/>
      <c r="R937" s="4"/>
      <c r="S937" s="4"/>
    </row>
    <row r="938" spans="1:19" x14ac:dyDescent="0.2">
      <c r="A938" s="113"/>
      <c r="B938" s="178" t="str">
        <f t="shared" si="116"/>
        <v/>
      </c>
      <c r="C938" s="4"/>
      <c r="D938" s="4"/>
      <c r="E938" s="148"/>
      <c r="F938" s="4"/>
      <c r="G938" s="41"/>
      <c r="H938" s="41"/>
      <c r="I938" s="5"/>
      <c r="J938" s="4"/>
      <c r="K938" s="5"/>
      <c r="L938" s="5" t="str">
        <f t="shared" si="113"/>
        <v/>
      </c>
      <c r="M938" s="36"/>
      <c r="N938" s="5" t="str">
        <f t="shared" si="114"/>
        <v/>
      </c>
      <c r="O938" s="5"/>
      <c r="P938" s="5" t="str">
        <f t="shared" si="115"/>
        <v/>
      </c>
      <c r="Q938" s="4"/>
      <c r="R938" s="4"/>
      <c r="S938" s="4"/>
    </row>
    <row r="939" spans="1:19" x14ac:dyDescent="0.2">
      <c r="A939" s="113"/>
      <c r="B939" s="178" t="str">
        <f t="shared" si="116"/>
        <v/>
      </c>
      <c r="C939" s="4"/>
      <c r="D939" s="4"/>
      <c r="E939" s="148"/>
      <c r="F939" s="4"/>
      <c r="G939" s="41"/>
      <c r="H939" s="41"/>
      <c r="I939" s="5"/>
      <c r="J939" s="4"/>
      <c r="K939" s="5"/>
      <c r="L939" s="5" t="str">
        <f t="shared" si="113"/>
        <v/>
      </c>
      <c r="M939" s="36"/>
      <c r="N939" s="5" t="str">
        <f t="shared" si="114"/>
        <v/>
      </c>
      <c r="O939" s="5"/>
      <c r="P939" s="5" t="str">
        <f t="shared" si="115"/>
        <v/>
      </c>
      <c r="Q939" s="4"/>
      <c r="R939" s="4"/>
      <c r="S939" s="4"/>
    </row>
    <row r="940" spans="1:19" x14ac:dyDescent="0.2">
      <c r="A940" s="113"/>
      <c r="B940" s="178" t="str">
        <f t="shared" si="116"/>
        <v/>
      </c>
      <c r="C940" s="4"/>
      <c r="D940" s="4"/>
      <c r="E940" s="148"/>
      <c r="F940" s="4"/>
      <c r="G940" s="41"/>
      <c r="H940" s="41"/>
      <c r="I940" s="5"/>
      <c r="J940" s="4"/>
      <c r="K940" s="5"/>
      <c r="L940" s="5" t="str">
        <f t="shared" si="113"/>
        <v/>
      </c>
      <c r="M940" s="36"/>
      <c r="N940" s="5" t="str">
        <f t="shared" si="114"/>
        <v/>
      </c>
      <c r="O940" s="5"/>
      <c r="P940" s="5" t="str">
        <f t="shared" si="115"/>
        <v/>
      </c>
      <c r="Q940" s="4"/>
      <c r="R940" s="4"/>
      <c r="S940" s="4"/>
    </row>
    <row r="941" spans="1:19" x14ac:dyDescent="0.2">
      <c r="A941" s="113"/>
      <c r="B941" s="178" t="str">
        <f t="shared" si="116"/>
        <v/>
      </c>
      <c r="C941" s="4"/>
      <c r="D941" s="4"/>
      <c r="E941" s="148"/>
      <c r="F941" s="4"/>
      <c r="G941" s="41"/>
      <c r="H941" s="41"/>
      <c r="I941" s="5"/>
      <c r="J941" s="4"/>
      <c r="K941" s="5"/>
      <c r="L941" s="5" t="str">
        <f t="shared" si="113"/>
        <v/>
      </c>
      <c r="M941" s="36"/>
      <c r="N941" s="5" t="str">
        <f t="shared" si="114"/>
        <v/>
      </c>
      <c r="O941" s="5"/>
      <c r="P941" s="5" t="str">
        <f t="shared" si="115"/>
        <v/>
      </c>
      <c r="Q941" s="4"/>
      <c r="R941" s="4"/>
      <c r="S941" s="4"/>
    </row>
    <row r="942" spans="1:19" x14ac:dyDescent="0.2">
      <c r="A942" s="113"/>
      <c r="B942" s="178" t="str">
        <f t="shared" si="116"/>
        <v/>
      </c>
      <c r="C942" s="4"/>
      <c r="D942" s="4"/>
      <c r="E942" s="148"/>
      <c r="F942" s="4"/>
      <c r="G942" s="41"/>
      <c r="H942" s="41"/>
      <c r="I942" s="5"/>
      <c r="J942" s="4"/>
      <c r="K942" s="5"/>
      <c r="L942" s="5" t="str">
        <f t="shared" si="113"/>
        <v/>
      </c>
      <c r="M942" s="36"/>
      <c r="N942" s="5" t="str">
        <f t="shared" si="114"/>
        <v/>
      </c>
      <c r="O942" s="5"/>
      <c r="P942" s="5" t="str">
        <f t="shared" si="115"/>
        <v/>
      </c>
      <c r="Q942" s="4"/>
      <c r="R942" s="4"/>
      <c r="S942" s="4"/>
    </row>
    <row r="943" spans="1:19" x14ac:dyDescent="0.2">
      <c r="A943" s="113"/>
      <c r="B943" s="178" t="str">
        <f t="shared" si="116"/>
        <v/>
      </c>
      <c r="C943" s="4"/>
      <c r="D943" s="4"/>
      <c r="E943" s="148"/>
      <c r="F943" s="4"/>
      <c r="G943" s="41"/>
      <c r="H943" s="41"/>
      <c r="I943" s="5"/>
      <c r="J943" s="4"/>
      <c r="K943" s="5"/>
      <c r="L943" s="5" t="str">
        <f t="shared" si="113"/>
        <v/>
      </c>
      <c r="M943" s="36"/>
      <c r="N943" s="5" t="str">
        <f t="shared" si="114"/>
        <v/>
      </c>
      <c r="O943" s="5"/>
      <c r="P943" s="5" t="str">
        <f t="shared" si="115"/>
        <v/>
      </c>
      <c r="Q943" s="4"/>
      <c r="R943" s="4"/>
      <c r="S943" s="4"/>
    </row>
    <row r="944" spans="1:19" x14ac:dyDescent="0.2">
      <c r="A944" s="113"/>
      <c r="B944" s="178" t="str">
        <f t="shared" si="116"/>
        <v/>
      </c>
      <c r="C944" s="4"/>
      <c r="D944" s="4"/>
      <c r="E944" s="148"/>
      <c r="F944" s="4"/>
      <c r="G944" s="41"/>
      <c r="H944" s="41"/>
      <c r="I944" s="5"/>
      <c r="J944" s="4"/>
      <c r="K944" s="5"/>
      <c r="L944" s="5" t="str">
        <f t="shared" si="113"/>
        <v/>
      </c>
      <c r="M944" s="36"/>
      <c r="N944" s="5" t="str">
        <f t="shared" si="114"/>
        <v/>
      </c>
      <c r="O944" s="5"/>
      <c r="P944" s="5" t="str">
        <f t="shared" si="115"/>
        <v/>
      </c>
      <c r="Q944" s="4"/>
      <c r="R944" s="4"/>
      <c r="S944" s="4"/>
    </row>
    <row r="945" spans="1:19" x14ac:dyDescent="0.2">
      <c r="A945" s="113"/>
      <c r="B945" s="178" t="str">
        <f t="shared" si="116"/>
        <v/>
      </c>
      <c r="C945" s="4"/>
      <c r="D945" s="4"/>
      <c r="E945" s="148"/>
      <c r="F945" s="4"/>
      <c r="G945" s="41"/>
      <c r="H945" s="41"/>
      <c r="I945" s="5"/>
      <c r="J945" s="4"/>
      <c r="K945" s="5"/>
      <c r="L945" s="5" t="str">
        <f t="shared" si="113"/>
        <v/>
      </c>
      <c r="M945" s="36"/>
      <c r="N945" s="5" t="str">
        <f t="shared" si="114"/>
        <v/>
      </c>
      <c r="O945" s="5"/>
      <c r="P945" s="5" t="str">
        <f t="shared" si="115"/>
        <v/>
      </c>
      <c r="Q945" s="4"/>
      <c r="R945" s="4"/>
      <c r="S945" s="4"/>
    </row>
    <row r="946" spans="1:19" x14ac:dyDescent="0.2">
      <c r="A946" s="113"/>
      <c r="B946" s="178" t="str">
        <f t="shared" si="116"/>
        <v/>
      </c>
      <c r="C946" s="4"/>
      <c r="D946" s="4"/>
      <c r="E946" s="148"/>
      <c r="F946" s="4"/>
      <c r="G946" s="41"/>
      <c r="H946" s="41"/>
      <c r="I946" s="5"/>
      <c r="J946" s="4"/>
      <c r="K946" s="5"/>
      <c r="L946" s="5" t="str">
        <f t="shared" si="113"/>
        <v/>
      </c>
      <c r="M946" s="36"/>
      <c r="N946" s="5" t="str">
        <f t="shared" si="114"/>
        <v/>
      </c>
      <c r="O946" s="5"/>
      <c r="P946" s="5" t="str">
        <f t="shared" si="115"/>
        <v/>
      </c>
      <c r="Q946" s="4"/>
      <c r="R946" s="4"/>
      <c r="S946" s="4"/>
    </row>
    <row r="947" spans="1:19" x14ac:dyDescent="0.2">
      <c r="A947" s="113"/>
      <c r="B947" s="178" t="str">
        <f t="shared" ref="B947:B1010" si="117">IF(A947="","",IF(ISNUMBER(A947),IFERROR(VLOOKUP(TEXT(A947,"yyyy/mm/dd"),BSAD,2,FALSE),""),IFERROR(VLOOKUP(A947,BSAD,2,FALSE),"")))</f>
        <v/>
      </c>
      <c r="C947" s="4"/>
      <c r="D947" s="4"/>
      <c r="E947" s="148"/>
      <c r="F947" s="4"/>
      <c r="G947" s="41"/>
      <c r="H947" s="41"/>
      <c r="I947" s="5"/>
      <c r="J947" s="4"/>
      <c r="K947" s="5"/>
      <c r="L947" s="5" t="str">
        <f t="shared" si="113"/>
        <v/>
      </c>
      <c r="M947" s="36"/>
      <c r="N947" s="5" t="str">
        <f t="shared" si="114"/>
        <v/>
      </c>
      <c r="O947" s="5"/>
      <c r="P947" s="5" t="str">
        <f t="shared" si="115"/>
        <v/>
      </c>
      <c r="Q947" s="4"/>
      <c r="R947" s="4"/>
      <c r="S947" s="4"/>
    </row>
    <row r="948" spans="1:19" x14ac:dyDescent="0.2">
      <c r="A948" s="113"/>
      <c r="B948" s="178" t="str">
        <f t="shared" si="117"/>
        <v/>
      </c>
      <c r="C948" s="4"/>
      <c r="D948" s="4"/>
      <c r="E948" s="148"/>
      <c r="F948" s="4"/>
      <c r="G948" s="41"/>
      <c r="H948" s="41"/>
      <c r="I948" s="5"/>
      <c r="J948" s="4"/>
      <c r="K948" s="5"/>
      <c r="L948" s="5" t="str">
        <f t="shared" si="113"/>
        <v/>
      </c>
      <c r="M948" s="36"/>
      <c r="N948" s="5" t="str">
        <f t="shared" si="114"/>
        <v/>
      </c>
      <c r="O948" s="5"/>
      <c r="P948" s="5" t="str">
        <f t="shared" si="115"/>
        <v/>
      </c>
      <c r="Q948" s="4"/>
      <c r="R948" s="4"/>
      <c r="S948" s="4"/>
    </row>
    <row r="949" spans="1:19" x14ac:dyDescent="0.2">
      <c r="A949" s="113"/>
      <c r="B949" s="178" t="str">
        <f t="shared" si="117"/>
        <v/>
      </c>
      <c r="C949" s="4"/>
      <c r="D949" s="4"/>
      <c r="E949" s="148"/>
      <c r="F949" s="4"/>
      <c r="G949" s="41"/>
      <c r="H949" s="41"/>
      <c r="I949" s="5"/>
      <c r="J949" s="4"/>
      <c r="K949" s="5"/>
      <c r="L949" s="5" t="str">
        <f t="shared" si="113"/>
        <v/>
      </c>
      <c r="M949" s="36"/>
      <c r="N949" s="5" t="str">
        <f t="shared" si="114"/>
        <v/>
      </c>
      <c r="O949" s="5"/>
      <c r="P949" s="5" t="str">
        <f t="shared" si="115"/>
        <v/>
      </c>
      <c r="Q949" s="4"/>
      <c r="R949" s="4"/>
      <c r="S949" s="4"/>
    </row>
    <row r="950" spans="1:19" x14ac:dyDescent="0.2">
      <c r="A950" s="113"/>
      <c r="B950" s="178" t="str">
        <f t="shared" si="117"/>
        <v/>
      </c>
      <c r="C950" s="4"/>
      <c r="D950" s="4"/>
      <c r="E950" s="148"/>
      <c r="F950" s="4"/>
      <c r="G950" s="41"/>
      <c r="H950" s="41"/>
      <c r="I950" s="5"/>
      <c r="J950" s="4"/>
      <c r="K950" s="5"/>
      <c r="L950" s="5" t="str">
        <f t="shared" si="113"/>
        <v/>
      </c>
      <c r="M950" s="36"/>
      <c r="N950" s="5" t="str">
        <f t="shared" si="114"/>
        <v/>
      </c>
      <c r="O950" s="5"/>
      <c r="P950" s="5" t="str">
        <f t="shared" si="115"/>
        <v/>
      </c>
      <c r="Q950" s="4"/>
      <c r="R950" s="4"/>
      <c r="S950" s="4"/>
    </row>
    <row r="951" spans="1:19" x14ac:dyDescent="0.2">
      <c r="A951" s="113"/>
      <c r="B951" s="178" t="str">
        <f t="shared" si="117"/>
        <v/>
      </c>
      <c r="C951" s="4"/>
      <c r="D951" s="4"/>
      <c r="E951" s="148"/>
      <c r="F951" s="4"/>
      <c r="G951" s="41"/>
      <c r="H951" s="41"/>
      <c r="I951" s="5"/>
      <c r="J951" s="4"/>
      <c r="K951" s="5"/>
      <c r="L951" s="5" t="str">
        <f t="shared" si="113"/>
        <v/>
      </c>
      <c r="M951" s="36"/>
      <c r="N951" s="5" t="str">
        <f t="shared" si="114"/>
        <v/>
      </c>
      <c r="O951" s="5"/>
      <c r="P951" s="5" t="str">
        <f t="shared" si="115"/>
        <v/>
      </c>
      <c r="Q951" s="4"/>
      <c r="R951" s="4"/>
      <c r="S951" s="4"/>
    </row>
    <row r="952" spans="1:19" x14ac:dyDescent="0.2">
      <c r="A952" s="113"/>
      <c r="B952" s="178" t="str">
        <f t="shared" si="117"/>
        <v/>
      </c>
      <c r="C952" s="4"/>
      <c r="D952" s="4"/>
      <c r="E952" s="148"/>
      <c r="F952" s="4"/>
      <c r="G952" s="41"/>
      <c r="H952" s="41"/>
      <c r="I952" s="5"/>
      <c r="J952" s="4"/>
      <c r="K952" s="5"/>
      <c r="L952" s="5" t="str">
        <f t="shared" si="113"/>
        <v/>
      </c>
      <c r="M952" s="36"/>
      <c r="N952" s="5" t="str">
        <f t="shared" si="114"/>
        <v/>
      </c>
      <c r="O952" s="5"/>
      <c r="P952" s="5" t="str">
        <f t="shared" si="115"/>
        <v/>
      </c>
      <c r="Q952" s="4"/>
      <c r="R952" s="4"/>
      <c r="S952" s="4"/>
    </row>
    <row r="953" spans="1:19" x14ac:dyDescent="0.2">
      <c r="A953" s="113"/>
      <c r="B953" s="178" t="str">
        <f t="shared" si="117"/>
        <v/>
      </c>
      <c r="C953" s="4"/>
      <c r="D953" s="4"/>
      <c r="E953" s="148"/>
      <c r="F953" s="4"/>
      <c r="G953" s="41"/>
      <c r="H953" s="41"/>
      <c r="I953" s="5"/>
      <c r="J953" s="4"/>
      <c r="K953" s="5"/>
      <c r="L953" s="5" t="str">
        <f t="shared" si="113"/>
        <v/>
      </c>
      <c r="M953" s="36"/>
      <c r="N953" s="5" t="str">
        <f t="shared" si="114"/>
        <v/>
      </c>
      <c r="O953" s="5"/>
      <c r="P953" s="5" t="str">
        <f t="shared" si="115"/>
        <v/>
      </c>
      <c r="Q953" s="4"/>
      <c r="R953" s="4"/>
      <c r="S953" s="4"/>
    </row>
    <row r="954" spans="1:19" x14ac:dyDescent="0.2">
      <c r="A954" s="113"/>
      <c r="B954" s="178" t="str">
        <f t="shared" si="117"/>
        <v/>
      </c>
      <c r="C954" s="4"/>
      <c r="D954" s="4"/>
      <c r="E954" s="148"/>
      <c r="F954" s="4"/>
      <c r="G954" s="41"/>
      <c r="H954" s="41"/>
      <c r="I954" s="5"/>
      <c r="J954" s="4"/>
      <c r="K954" s="5"/>
      <c r="L954" s="5" t="str">
        <f t="shared" si="113"/>
        <v/>
      </c>
      <c r="M954" s="36"/>
      <c r="N954" s="5" t="str">
        <f t="shared" si="114"/>
        <v/>
      </c>
      <c r="O954" s="5"/>
      <c r="P954" s="5" t="str">
        <f t="shared" si="115"/>
        <v/>
      </c>
      <c r="Q954" s="4"/>
      <c r="R954" s="4"/>
      <c r="S954" s="4"/>
    </row>
    <row r="955" spans="1:19" x14ac:dyDescent="0.2">
      <c r="A955" s="113"/>
      <c r="B955" s="178" t="str">
        <f t="shared" si="117"/>
        <v/>
      </c>
      <c r="C955" s="4"/>
      <c r="D955" s="4"/>
      <c r="E955" s="148"/>
      <c r="F955" s="4"/>
      <c r="G955" s="41"/>
      <c r="H955" s="41"/>
      <c r="I955" s="5"/>
      <c r="J955" s="4"/>
      <c r="K955" s="5"/>
      <c r="L955" s="5" t="str">
        <f t="shared" si="113"/>
        <v/>
      </c>
      <c r="M955" s="36"/>
      <c r="N955" s="5" t="str">
        <f t="shared" si="114"/>
        <v/>
      </c>
      <c r="O955" s="5"/>
      <c r="P955" s="5" t="str">
        <f t="shared" si="115"/>
        <v/>
      </c>
      <c r="Q955" s="4"/>
      <c r="R955" s="4"/>
      <c r="S955" s="4"/>
    </row>
    <row r="956" spans="1:19" x14ac:dyDescent="0.2">
      <c r="A956" s="113"/>
      <c r="B956" s="178" t="str">
        <f t="shared" si="117"/>
        <v/>
      </c>
      <c r="C956" s="4"/>
      <c r="D956" s="4"/>
      <c r="E956" s="148"/>
      <c r="F956" s="4"/>
      <c r="G956" s="41"/>
      <c r="H956" s="41"/>
      <c r="I956" s="5"/>
      <c r="J956" s="4"/>
      <c r="K956" s="5"/>
      <c r="L956" s="5" t="str">
        <f t="shared" si="113"/>
        <v/>
      </c>
      <c r="M956" s="36"/>
      <c r="N956" s="5" t="str">
        <f t="shared" si="114"/>
        <v/>
      </c>
      <c r="O956" s="5"/>
      <c r="P956" s="5" t="str">
        <f t="shared" si="115"/>
        <v/>
      </c>
      <c r="Q956" s="4"/>
      <c r="R956" s="4"/>
      <c r="S956" s="4"/>
    </row>
    <row r="957" spans="1:19" x14ac:dyDescent="0.2">
      <c r="A957" s="113"/>
      <c r="B957" s="178" t="str">
        <f t="shared" si="117"/>
        <v/>
      </c>
      <c r="C957" s="4"/>
      <c r="D957" s="4"/>
      <c r="E957" s="148"/>
      <c r="F957" s="4"/>
      <c r="G957" s="41"/>
      <c r="H957" s="41"/>
      <c r="I957" s="5"/>
      <c r="J957" s="4"/>
      <c r="K957" s="5"/>
      <c r="L957" s="5" t="str">
        <f t="shared" si="113"/>
        <v/>
      </c>
      <c r="M957" s="36"/>
      <c r="N957" s="5" t="str">
        <f t="shared" si="114"/>
        <v/>
      </c>
      <c r="O957" s="5"/>
      <c r="P957" s="5" t="str">
        <f t="shared" si="115"/>
        <v/>
      </c>
      <c r="Q957" s="4"/>
      <c r="R957" s="4"/>
      <c r="S957" s="4"/>
    </row>
    <row r="958" spans="1:19" x14ac:dyDescent="0.2">
      <c r="A958" s="113"/>
      <c r="B958" s="178" t="str">
        <f t="shared" si="117"/>
        <v/>
      </c>
      <c r="C958" s="4"/>
      <c r="D958" s="4"/>
      <c r="E958" s="148"/>
      <c r="F958" s="4"/>
      <c r="G958" s="41"/>
      <c r="H958" s="41"/>
      <c r="I958" s="5"/>
      <c r="J958" s="4"/>
      <c r="K958" s="5"/>
      <c r="L958" s="5" t="str">
        <f t="shared" si="113"/>
        <v/>
      </c>
      <c r="M958" s="36"/>
      <c r="N958" s="5" t="str">
        <f t="shared" si="114"/>
        <v/>
      </c>
      <c r="O958" s="5"/>
      <c r="P958" s="5" t="str">
        <f t="shared" si="115"/>
        <v/>
      </c>
      <c r="Q958" s="4"/>
      <c r="R958" s="4"/>
      <c r="S958" s="4"/>
    </row>
    <row r="959" spans="1:19" x14ac:dyDescent="0.2">
      <c r="A959" s="113"/>
      <c r="B959" s="178" t="str">
        <f t="shared" si="117"/>
        <v/>
      </c>
      <c r="C959" s="4"/>
      <c r="D959" s="4"/>
      <c r="E959" s="148"/>
      <c r="F959" s="4"/>
      <c r="G959" s="41"/>
      <c r="H959" s="41"/>
      <c r="I959" s="5"/>
      <c r="J959" s="4"/>
      <c r="K959" s="5"/>
      <c r="L959" s="5" t="str">
        <f t="shared" si="113"/>
        <v/>
      </c>
      <c r="M959" s="36"/>
      <c r="N959" s="5" t="str">
        <f t="shared" si="114"/>
        <v/>
      </c>
      <c r="O959" s="5"/>
      <c r="P959" s="5" t="str">
        <f t="shared" si="115"/>
        <v/>
      </c>
      <c r="Q959" s="4"/>
      <c r="R959" s="4"/>
      <c r="S959" s="4"/>
    </row>
    <row r="960" spans="1:19" x14ac:dyDescent="0.2">
      <c r="A960" s="113"/>
      <c r="B960" s="178" t="str">
        <f t="shared" si="117"/>
        <v/>
      </c>
      <c r="C960" s="4"/>
      <c r="D960" s="4"/>
      <c r="E960" s="148"/>
      <c r="F960" s="4"/>
      <c r="G960" s="41"/>
      <c r="H960" s="41"/>
      <c r="I960" s="5"/>
      <c r="J960" s="4"/>
      <c r="K960" s="5"/>
      <c r="L960" s="5" t="str">
        <f t="shared" si="113"/>
        <v/>
      </c>
      <c r="M960" s="36"/>
      <c r="N960" s="5" t="str">
        <f t="shared" si="114"/>
        <v/>
      </c>
      <c r="O960" s="5"/>
      <c r="P960" s="5" t="str">
        <f t="shared" si="115"/>
        <v/>
      </c>
      <c r="Q960" s="4"/>
      <c r="R960" s="4"/>
      <c r="S960" s="4"/>
    </row>
    <row r="961" spans="1:19" x14ac:dyDescent="0.2">
      <c r="A961" s="113"/>
      <c r="B961" s="178" t="str">
        <f t="shared" si="117"/>
        <v/>
      </c>
      <c r="C961" s="4"/>
      <c r="D961" s="4"/>
      <c r="E961" s="148"/>
      <c r="F961" s="4"/>
      <c r="G961" s="41"/>
      <c r="H961" s="41"/>
      <c r="I961" s="5"/>
      <c r="J961" s="4"/>
      <c r="K961" s="5"/>
      <c r="L961" s="5" t="str">
        <f t="shared" si="113"/>
        <v/>
      </c>
      <c r="M961" s="36"/>
      <c r="N961" s="5" t="str">
        <f t="shared" si="114"/>
        <v/>
      </c>
      <c r="O961" s="5"/>
      <c r="P961" s="5" t="str">
        <f t="shared" si="115"/>
        <v/>
      </c>
      <c r="Q961" s="4"/>
      <c r="R961" s="4"/>
      <c r="S961" s="4"/>
    </row>
    <row r="962" spans="1:19" x14ac:dyDescent="0.2">
      <c r="A962" s="113"/>
      <c r="B962" s="178" t="str">
        <f t="shared" si="117"/>
        <v/>
      </c>
      <c r="C962" s="4"/>
      <c r="D962" s="4"/>
      <c r="E962" s="148"/>
      <c r="F962" s="4"/>
      <c r="G962" s="41"/>
      <c r="H962" s="41"/>
      <c r="I962" s="5"/>
      <c r="J962" s="4"/>
      <c r="K962" s="5"/>
      <c r="L962" s="5" t="str">
        <f t="shared" si="113"/>
        <v/>
      </c>
      <c r="M962" s="36"/>
      <c r="N962" s="5" t="str">
        <f t="shared" si="114"/>
        <v/>
      </c>
      <c r="O962" s="5"/>
      <c r="P962" s="5" t="str">
        <f t="shared" si="115"/>
        <v/>
      </c>
      <c r="Q962" s="4"/>
      <c r="R962" s="4"/>
      <c r="S962" s="4"/>
    </row>
    <row r="963" spans="1:19" x14ac:dyDescent="0.2">
      <c r="A963" s="113"/>
      <c r="B963" s="178" t="str">
        <f t="shared" si="117"/>
        <v/>
      </c>
      <c r="C963" s="4"/>
      <c r="D963" s="4"/>
      <c r="E963" s="148"/>
      <c r="F963" s="4"/>
      <c r="G963" s="41"/>
      <c r="H963" s="41"/>
      <c r="I963" s="5"/>
      <c r="J963" s="4"/>
      <c r="K963" s="5"/>
      <c r="L963" s="5" t="str">
        <f t="shared" si="113"/>
        <v/>
      </c>
      <c r="M963" s="36"/>
      <c r="N963" s="5" t="str">
        <f t="shared" si="114"/>
        <v/>
      </c>
      <c r="O963" s="5"/>
      <c r="P963" s="5" t="str">
        <f t="shared" si="115"/>
        <v/>
      </c>
      <c r="Q963" s="4"/>
      <c r="R963" s="4"/>
      <c r="S963" s="4"/>
    </row>
    <row r="964" spans="1:19" x14ac:dyDescent="0.2">
      <c r="A964" s="113"/>
      <c r="B964" s="178" t="str">
        <f t="shared" si="117"/>
        <v/>
      </c>
      <c r="C964" s="4"/>
      <c r="D964" s="4"/>
      <c r="E964" s="148"/>
      <c r="F964" s="4"/>
      <c r="G964" s="41"/>
      <c r="H964" s="41"/>
      <c r="I964" s="5"/>
      <c r="J964" s="4"/>
      <c r="K964" s="5"/>
      <c r="L964" s="5" t="str">
        <f t="shared" si="113"/>
        <v/>
      </c>
      <c r="M964" s="36"/>
      <c r="N964" s="5" t="str">
        <f t="shared" si="114"/>
        <v/>
      </c>
      <c r="O964" s="5"/>
      <c r="P964" s="5" t="str">
        <f t="shared" si="115"/>
        <v/>
      </c>
      <c r="Q964" s="4"/>
      <c r="R964" s="4"/>
      <c r="S964" s="4"/>
    </row>
    <row r="965" spans="1:19" x14ac:dyDescent="0.2">
      <c r="A965" s="113"/>
      <c r="B965" s="178" t="str">
        <f t="shared" si="117"/>
        <v/>
      </c>
      <c r="C965" s="4"/>
      <c r="D965" s="4"/>
      <c r="E965" s="148"/>
      <c r="F965" s="4"/>
      <c r="G965" s="41"/>
      <c r="H965" s="41"/>
      <c r="I965" s="5"/>
      <c r="J965" s="4"/>
      <c r="K965" s="5"/>
      <c r="L965" s="5" t="str">
        <f t="shared" si="113"/>
        <v/>
      </c>
      <c r="M965" s="36"/>
      <c r="N965" s="5" t="str">
        <f t="shared" si="114"/>
        <v/>
      </c>
      <c r="O965" s="5"/>
      <c r="P965" s="5" t="str">
        <f t="shared" si="115"/>
        <v/>
      </c>
      <c r="Q965" s="4"/>
      <c r="R965" s="4"/>
      <c r="S965" s="4"/>
    </row>
    <row r="966" spans="1:19" x14ac:dyDescent="0.2">
      <c r="A966" s="113"/>
      <c r="B966" s="178" t="str">
        <f t="shared" si="117"/>
        <v/>
      </c>
      <c r="C966" s="4"/>
      <c r="D966" s="4"/>
      <c r="E966" s="148"/>
      <c r="F966" s="4"/>
      <c r="G966" s="41"/>
      <c r="H966" s="41"/>
      <c r="I966" s="5"/>
      <c r="J966" s="4"/>
      <c r="K966" s="5"/>
      <c r="L966" s="5" t="str">
        <f t="shared" si="113"/>
        <v/>
      </c>
      <c r="M966" s="36"/>
      <c r="N966" s="5" t="str">
        <f t="shared" si="114"/>
        <v/>
      </c>
      <c r="O966" s="5"/>
      <c r="P966" s="5" t="str">
        <f t="shared" si="115"/>
        <v/>
      </c>
      <c r="Q966" s="4"/>
      <c r="R966" s="4"/>
      <c r="S966" s="4"/>
    </row>
    <row r="967" spans="1:19" x14ac:dyDescent="0.2">
      <c r="A967" s="113"/>
      <c r="B967" s="178" t="str">
        <f t="shared" si="117"/>
        <v/>
      </c>
      <c r="C967" s="4"/>
      <c r="D967" s="4"/>
      <c r="E967" s="148"/>
      <c r="F967" s="4"/>
      <c r="G967" s="41"/>
      <c r="H967" s="41"/>
      <c r="I967" s="5"/>
      <c r="J967" s="4"/>
      <c r="K967" s="5"/>
      <c r="L967" s="5" t="str">
        <f t="shared" si="113"/>
        <v/>
      </c>
      <c r="M967" s="36"/>
      <c r="N967" s="5" t="str">
        <f t="shared" si="114"/>
        <v/>
      </c>
      <c r="O967" s="5"/>
      <c r="P967" s="5" t="str">
        <f t="shared" si="115"/>
        <v/>
      </c>
      <c r="Q967" s="4"/>
      <c r="R967" s="4"/>
      <c r="S967" s="4"/>
    </row>
    <row r="968" spans="1:19" x14ac:dyDescent="0.2">
      <c r="A968" s="113"/>
      <c r="B968" s="178" t="str">
        <f t="shared" si="117"/>
        <v/>
      </c>
      <c r="C968" s="4"/>
      <c r="D968" s="4"/>
      <c r="E968" s="148"/>
      <c r="F968" s="4"/>
      <c r="G968" s="41"/>
      <c r="H968" s="41"/>
      <c r="I968" s="5"/>
      <c r="J968" s="4"/>
      <c r="K968" s="5"/>
      <c r="L968" s="5" t="str">
        <f t="shared" si="113"/>
        <v/>
      </c>
      <c r="M968" s="36"/>
      <c r="N968" s="5" t="str">
        <f t="shared" si="114"/>
        <v/>
      </c>
      <c r="O968" s="5"/>
      <c r="P968" s="5" t="str">
        <f t="shared" si="115"/>
        <v/>
      </c>
      <c r="Q968" s="4"/>
      <c r="R968" s="4"/>
      <c r="S968" s="4"/>
    </row>
    <row r="969" spans="1:19" x14ac:dyDescent="0.2">
      <c r="A969" s="113"/>
      <c r="B969" s="178" t="str">
        <f t="shared" si="117"/>
        <v/>
      </c>
      <c r="C969" s="4"/>
      <c r="D969" s="4"/>
      <c r="E969" s="148"/>
      <c r="F969" s="4"/>
      <c r="G969" s="41"/>
      <c r="H969" s="41"/>
      <c r="I969" s="5"/>
      <c r="J969" s="4"/>
      <c r="K969" s="5"/>
      <c r="L969" s="5" t="str">
        <f t="shared" si="113"/>
        <v/>
      </c>
      <c r="M969" s="36"/>
      <c r="N969" s="5" t="str">
        <f t="shared" si="114"/>
        <v/>
      </c>
      <c r="O969" s="5"/>
      <c r="P969" s="5" t="str">
        <f t="shared" si="115"/>
        <v/>
      </c>
      <c r="Q969" s="4"/>
      <c r="R969" s="4"/>
      <c r="S969" s="4"/>
    </row>
    <row r="970" spans="1:19" x14ac:dyDescent="0.2">
      <c r="A970" s="113"/>
      <c r="B970" s="178" t="str">
        <f t="shared" si="117"/>
        <v/>
      </c>
      <c r="C970" s="4"/>
      <c r="D970" s="4"/>
      <c r="E970" s="148"/>
      <c r="F970" s="4"/>
      <c r="G970" s="41"/>
      <c r="H970" s="41"/>
      <c r="I970" s="5"/>
      <c r="J970" s="4"/>
      <c r="K970" s="5"/>
      <c r="L970" s="5" t="str">
        <f t="shared" si="113"/>
        <v/>
      </c>
      <c r="M970" s="36"/>
      <c r="N970" s="5" t="str">
        <f t="shared" si="114"/>
        <v/>
      </c>
      <c r="O970" s="5"/>
      <c r="P970" s="5" t="str">
        <f t="shared" si="115"/>
        <v/>
      </c>
      <c r="Q970" s="4"/>
      <c r="R970" s="4"/>
      <c r="S970" s="4"/>
    </row>
    <row r="971" spans="1:19" x14ac:dyDescent="0.2">
      <c r="A971" s="113"/>
      <c r="B971" s="178" t="str">
        <f t="shared" si="117"/>
        <v/>
      </c>
      <c r="C971" s="4"/>
      <c r="D971" s="4"/>
      <c r="E971" s="148"/>
      <c r="F971" s="4"/>
      <c r="G971" s="41"/>
      <c r="H971" s="41"/>
      <c r="I971" s="5"/>
      <c r="J971" s="4"/>
      <c r="K971" s="5"/>
      <c r="L971" s="5" t="str">
        <f t="shared" si="113"/>
        <v/>
      </c>
      <c r="M971" s="36"/>
      <c r="N971" s="5" t="str">
        <f t="shared" si="114"/>
        <v/>
      </c>
      <c r="O971" s="5"/>
      <c r="P971" s="5" t="str">
        <f t="shared" si="115"/>
        <v/>
      </c>
      <c r="Q971" s="4"/>
      <c r="R971" s="4"/>
      <c r="S971" s="4"/>
    </row>
    <row r="972" spans="1:19" x14ac:dyDescent="0.2">
      <c r="A972" s="113"/>
      <c r="B972" s="178" t="str">
        <f t="shared" si="117"/>
        <v/>
      </c>
      <c r="C972" s="4"/>
      <c r="D972" s="4"/>
      <c r="E972" s="148"/>
      <c r="F972" s="4"/>
      <c r="G972" s="41"/>
      <c r="H972" s="41"/>
      <c r="I972" s="5"/>
      <c r="J972" s="4"/>
      <c r="K972" s="5"/>
      <c r="L972" s="5" t="str">
        <f t="shared" ref="L972:L1035" si="118">IF($F972="","",IF($J972="FIXED",$K972,($G972*FAT_MULT)+($H972*SNF_MULT)+$I972))</f>
        <v/>
      </c>
      <c r="M972" s="36"/>
      <c r="N972" s="5" t="str">
        <f t="shared" ref="N972:N1035" si="119">IF($M972="","",$M972*$L972)</f>
        <v/>
      </c>
      <c r="O972" s="5"/>
      <c r="P972" s="5" t="str">
        <f t="shared" ref="P972:P1035" si="120">IF($M972="","",$N972+$O972)</f>
        <v/>
      </c>
      <c r="Q972" s="4"/>
      <c r="R972" s="4"/>
      <c r="S972" s="4"/>
    </row>
    <row r="973" spans="1:19" x14ac:dyDescent="0.2">
      <c r="A973" s="113"/>
      <c r="B973" s="178" t="str">
        <f t="shared" si="117"/>
        <v/>
      </c>
      <c r="C973" s="4"/>
      <c r="D973" s="4"/>
      <c r="E973" s="148"/>
      <c r="F973" s="4"/>
      <c r="G973" s="41"/>
      <c r="H973" s="41"/>
      <c r="I973" s="5"/>
      <c r="J973" s="4"/>
      <c r="K973" s="5"/>
      <c r="L973" s="5" t="str">
        <f t="shared" si="118"/>
        <v/>
      </c>
      <c r="M973" s="36"/>
      <c r="N973" s="5" t="str">
        <f t="shared" si="119"/>
        <v/>
      </c>
      <c r="O973" s="5"/>
      <c r="P973" s="5" t="str">
        <f t="shared" si="120"/>
        <v/>
      </c>
      <c r="Q973" s="4"/>
      <c r="R973" s="4"/>
      <c r="S973" s="4"/>
    </row>
    <row r="974" spans="1:19" x14ac:dyDescent="0.2">
      <c r="A974" s="113"/>
      <c r="B974" s="178" t="str">
        <f t="shared" si="117"/>
        <v/>
      </c>
      <c r="C974" s="4"/>
      <c r="D974" s="4"/>
      <c r="E974" s="148"/>
      <c r="F974" s="4"/>
      <c r="G974" s="41"/>
      <c r="H974" s="41"/>
      <c r="I974" s="5"/>
      <c r="J974" s="4"/>
      <c r="K974" s="5"/>
      <c r="L974" s="5" t="str">
        <f t="shared" si="118"/>
        <v/>
      </c>
      <c r="M974" s="36"/>
      <c r="N974" s="5" t="str">
        <f t="shared" si="119"/>
        <v/>
      </c>
      <c r="O974" s="5"/>
      <c r="P974" s="5" t="str">
        <f t="shared" si="120"/>
        <v/>
      </c>
      <c r="Q974" s="4"/>
      <c r="R974" s="4"/>
      <c r="S974" s="4"/>
    </row>
    <row r="975" spans="1:19" x14ac:dyDescent="0.2">
      <c r="A975" s="113"/>
      <c r="B975" s="178" t="str">
        <f t="shared" si="117"/>
        <v/>
      </c>
      <c r="C975" s="4"/>
      <c r="D975" s="4"/>
      <c r="E975" s="148"/>
      <c r="F975" s="4"/>
      <c r="G975" s="41"/>
      <c r="H975" s="41"/>
      <c r="I975" s="5"/>
      <c r="J975" s="4"/>
      <c r="K975" s="5"/>
      <c r="L975" s="5" t="str">
        <f t="shared" si="118"/>
        <v/>
      </c>
      <c r="M975" s="36"/>
      <c r="N975" s="5" t="str">
        <f t="shared" si="119"/>
        <v/>
      </c>
      <c r="O975" s="5"/>
      <c r="P975" s="5" t="str">
        <f t="shared" si="120"/>
        <v/>
      </c>
      <c r="Q975" s="4"/>
      <c r="R975" s="4"/>
      <c r="S975" s="4"/>
    </row>
    <row r="976" spans="1:19" x14ac:dyDescent="0.2">
      <c r="A976" s="113"/>
      <c r="B976" s="178" t="str">
        <f t="shared" si="117"/>
        <v/>
      </c>
      <c r="C976" s="4"/>
      <c r="D976" s="4"/>
      <c r="E976" s="148"/>
      <c r="F976" s="4"/>
      <c r="G976" s="41"/>
      <c r="H976" s="41"/>
      <c r="I976" s="5"/>
      <c r="J976" s="4"/>
      <c r="K976" s="5"/>
      <c r="L976" s="5" t="str">
        <f t="shared" si="118"/>
        <v/>
      </c>
      <c r="M976" s="36"/>
      <c r="N976" s="5" t="str">
        <f t="shared" si="119"/>
        <v/>
      </c>
      <c r="O976" s="5"/>
      <c r="P976" s="5" t="str">
        <f t="shared" si="120"/>
        <v/>
      </c>
      <c r="Q976" s="4"/>
      <c r="R976" s="4"/>
      <c r="S976" s="4"/>
    </row>
    <row r="977" spans="1:19" x14ac:dyDescent="0.2">
      <c r="A977" s="113"/>
      <c r="B977" s="178" t="str">
        <f t="shared" si="117"/>
        <v/>
      </c>
      <c r="C977" s="4"/>
      <c r="D977" s="4"/>
      <c r="E977" s="148"/>
      <c r="F977" s="4"/>
      <c r="G977" s="41"/>
      <c r="H977" s="41"/>
      <c r="I977" s="5"/>
      <c r="J977" s="4"/>
      <c r="K977" s="5"/>
      <c r="L977" s="5" t="str">
        <f t="shared" si="118"/>
        <v/>
      </c>
      <c r="M977" s="36"/>
      <c r="N977" s="5" t="str">
        <f t="shared" si="119"/>
        <v/>
      </c>
      <c r="O977" s="5"/>
      <c r="P977" s="5" t="str">
        <f t="shared" si="120"/>
        <v/>
      </c>
      <c r="Q977" s="4"/>
      <c r="R977" s="4"/>
      <c r="S977" s="4"/>
    </row>
    <row r="978" spans="1:19" x14ac:dyDescent="0.2">
      <c r="A978" s="113"/>
      <c r="B978" s="178" t="str">
        <f t="shared" si="117"/>
        <v/>
      </c>
      <c r="C978" s="4"/>
      <c r="D978" s="4"/>
      <c r="E978" s="148"/>
      <c r="F978" s="4"/>
      <c r="G978" s="41"/>
      <c r="H978" s="41"/>
      <c r="I978" s="5"/>
      <c r="J978" s="4"/>
      <c r="K978" s="5"/>
      <c r="L978" s="5" t="str">
        <f t="shared" si="118"/>
        <v/>
      </c>
      <c r="M978" s="36"/>
      <c r="N978" s="5" t="str">
        <f t="shared" si="119"/>
        <v/>
      </c>
      <c r="O978" s="5"/>
      <c r="P978" s="5" t="str">
        <f t="shared" si="120"/>
        <v/>
      </c>
      <c r="Q978" s="4"/>
      <c r="R978" s="4"/>
      <c r="S978" s="4"/>
    </row>
    <row r="979" spans="1:19" x14ac:dyDescent="0.2">
      <c r="A979" s="113"/>
      <c r="B979" s="178" t="str">
        <f t="shared" si="117"/>
        <v/>
      </c>
      <c r="C979" s="4"/>
      <c r="D979" s="4"/>
      <c r="E979" s="148"/>
      <c r="F979" s="4"/>
      <c r="G979" s="41"/>
      <c r="H979" s="41"/>
      <c r="I979" s="5"/>
      <c r="J979" s="4"/>
      <c r="K979" s="5"/>
      <c r="L979" s="5" t="str">
        <f t="shared" si="118"/>
        <v/>
      </c>
      <c r="M979" s="36"/>
      <c r="N979" s="5" t="str">
        <f t="shared" si="119"/>
        <v/>
      </c>
      <c r="O979" s="5"/>
      <c r="P979" s="5" t="str">
        <f t="shared" si="120"/>
        <v/>
      </c>
      <c r="Q979" s="4"/>
      <c r="R979" s="4"/>
      <c r="S979" s="4"/>
    </row>
    <row r="980" spans="1:19" x14ac:dyDescent="0.2">
      <c r="A980" s="113"/>
      <c r="B980" s="178" t="str">
        <f t="shared" si="117"/>
        <v/>
      </c>
      <c r="C980" s="4"/>
      <c r="D980" s="4"/>
      <c r="E980" s="148"/>
      <c r="F980" s="4"/>
      <c r="G980" s="41"/>
      <c r="H980" s="41"/>
      <c r="I980" s="5"/>
      <c r="J980" s="4"/>
      <c r="K980" s="5"/>
      <c r="L980" s="5" t="str">
        <f t="shared" si="118"/>
        <v/>
      </c>
      <c r="M980" s="36"/>
      <c r="N980" s="5" t="str">
        <f t="shared" si="119"/>
        <v/>
      </c>
      <c r="O980" s="5"/>
      <c r="P980" s="5" t="str">
        <f t="shared" si="120"/>
        <v/>
      </c>
      <c r="Q980" s="4"/>
      <c r="R980" s="4"/>
      <c r="S980" s="4"/>
    </row>
    <row r="981" spans="1:19" x14ac:dyDescent="0.2">
      <c r="A981" s="113"/>
      <c r="B981" s="178" t="str">
        <f t="shared" si="117"/>
        <v/>
      </c>
      <c r="C981" s="4"/>
      <c r="D981" s="4"/>
      <c r="E981" s="148"/>
      <c r="F981" s="4"/>
      <c r="G981" s="41"/>
      <c r="H981" s="41"/>
      <c r="I981" s="5"/>
      <c r="J981" s="4"/>
      <c r="K981" s="5"/>
      <c r="L981" s="5" t="str">
        <f t="shared" si="118"/>
        <v/>
      </c>
      <c r="M981" s="36"/>
      <c r="N981" s="5" t="str">
        <f t="shared" si="119"/>
        <v/>
      </c>
      <c r="O981" s="5"/>
      <c r="P981" s="5" t="str">
        <f t="shared" si="120"/>
        <v/>
      </c>
      <c r="Q981" s="4"/>
      <c r="R981" s="4"/>
      <c r="S981" s="4"/>
    </row>
    <row r="982" spans="1:19" x14ac:dyDescent="0.2">
      <c r="A982" s="113"/>
      <c r="B982" s="178" t="str">
        <f t="shared" si="117"/>
        <v/>
      </c>
      <c r="C982" s="4"/>
      <c r="D982" s="4"/>
      <c r="E982" s="148"/>
      <c r="F982" s="4"/>
      <c r="G982" s="41"/>
      <c r="H982" s="41"/>
      <c r="I982" s="5"/>
      <c r="J982" s="4"/>
      <c r="K982" s="5"/>
      <c r="L982" s="5" t="str">
        <f t="shared" si="118"/>
        <v/>
      </c>
      <c r="M982" s="36"/>
      <c r="N982" s="5" t="str">
        <f t="shared" si="119"/>
        <v/>
      </c>
      <c r="O982" s="5"/>
      <c r="P982" s="5" t="str">
        <f t="shared" si="120"/>
        <v/>
      </c>
      <c r="Q982" s="4"/>
      <c r="R982" s="4"/>
      <c r="S982" s="4"/>
    </row>
    <row r="983" spans="1:19" x14ac:dyDescent="0.2">
      <c r="A983" s="113"/>
      <c r="B983" s="178" t="str">
        <f t="shared" si="117"/>
        <v/>
      </c>
      <c r="C983" s="4"/>
      <c r="D983" s="4"/>
      <c r="E983" s="148"/>
      <c r="F983" s="4"/>
      <c r="G983" s="41"/>
      <c r="H983" s="41"/>
      <c r="I983" s="5"/>
      <c r="J983" s="4"/>
      <c r="K983" s="5"/>
      <c r="L983" s="5" t="str">
        <f t="shared" si="118"/>
        <v/>
      </c>
      <c r="M983" s="36"/>
      <c r="N983" s="5" t="str">
        <f t="shared" si="119"/>
        <v/>
      </c>
      <c r="O983" s="5"/>
      <c r="P983" s="5" t="str">
        <f t="shared" si="120"/>
        <v/>
      </c>
      <c r="Q983" s="4"/>
      <c r="R983" s="4"/>
      <c r="S983" s="4"/>
    </row>
    <row r="984" spans="1:19" x14ac:dyDescent="0.2">
      <c r="A984" s="113"/>
      <c r="B984" s="178" t="str">
        <f t="shared" si="117"/>
        <v/>
      </c>
      <c r="C984" s="4"/>
      <c r="D984" s="4"/>
      <c r="E984" s="148"/>
      <c r="F984" s="4"/>
      <c r="G984" s="41"/>
      <c r="H984" s="41"/>
      <c r="I984" s="5"/>
      <c r="J984" s="4"/>
      <c r="K984" s="5"/>
      <c r="L984" s="5" t="str">
        <f t="shared" si="118"/>
        <v/>
      </c>
      <c r="M984" s="36"/>
      <c r="N984" s="5" t="str">
        <f t="shared" si="119"/>
        <v/>
      </c>
      <c r="O984" s="5"/>
      <c r="P984" s="5" t="str">
        <f t="shared" si="120"/>
        <v/>
      </c>
      <c r="Q984" s="4"/>
      <c r="R984" s="4"/>
      <c r="S984" s="4"/>
    </row>
    <row r="985" spans="1:19" x14ac:dyDescent="0.2">
      <c r="A985" s="113"/>
      <c r="B985" s="178" t="str">
        <f t="shared" si="117"/>
        <v/>
      </c>
      <c r="C985" s="4"/>
      <c r="D985" s="4"/>
      <c r="E985" s="148"/>
      <c r="F985" s="4"/>
      <c r="G985" s="41"/>
      <c r="H985" s="41"/>
      <c r="I985" s="5"/>
      <c r="J985" s="4"/>
      <c r="K985" s="5"/>
      <c r="L985" s="5" t="str">
        <f t="shared" si="118"/>
        <v/>
      </c>
      <c r="M985" s="36"/>
      <c r="N985" s="5" t="str">
        <f t="shared" si="119"/>
        <v/>
      </c>
      <c r="O985" s="5"/>
      <c r="P985" s="5" t="str">
        <f t="shared" si="120"/>
        <v/>
      </c>
      <c r="Q985" s="4"/>
      <c r="R985" s="4"/>
      <c r="S985" s="4"/>
    </row>
    <row r="986" spans="1:19" x14ac:dyDescent="0.2">
      <c r="A986" s="113"/>
      <c r="B986" s="178" t="str">
        <f t="shared" si="117"/>
        <v/>
      </c>
      <c r="C986" s="4"/>
      <c r="D986" s="4"/>
      <c r="E986" s="148"/>
      <c r="F986" s="4"/>
      <c r="G986" s="41"/>
      <c r="H986" s="41"/>
      <c r="I986" s="5"/>
      <c r="J986" s="4"/>
      <c r="K986" s="5"/>
      <c r="L986" s="5" t="str">
        <f t="shared" si="118"/>
        <v/>
      </c>
      <c r="M986" s="36"/>
      <c r="N986" s="5" t="str">
        <f t="shared" si="119"/>
        <v/>
      </c>
      <c r="O986" s="5"/>
      <c r="P986" s="5" t="str">
        <f t="shared" si="120"/>
        <v/>
      </c>
      <c r="Q986" s="4"/>
      <c r="R986" s="4"/>
      <c r="S986" s="4"/>
    </row>
    <row r="987" spans="1:19" x14ac:dyDescent="0.2">
      <c r="A987" s="113"/>
      <c r="B987" s="178" t="str">
        <f t="shared" si="117"/>
        <v/>
      </c>
      <c r="C987" s="4"/>
      <c r="D987" s="4"/>
      <c r="E987" s="148"/>
      <c r="F987" s="4"/>
      <c r="G987" s="41"/>
      <c r="H987" s="41"/>
      <c r="I987" s="5"/>
      <c r="J987" s="4"/>
      <c r="K987" s="5"/>
      <c r="L987" s="5" t="str">
        <f t="shared" si="118"/>
        <v/>
      </c>
      <c r="M987" s="36"/>
      <c r="N987" s="5" t="str">
        <f t="shared" si="119"/>
        <v/>
      </c>
      <c r="O987" s="5"/>
      <c r="P987" s="5" t="str">
        <f t="shared" si="120"/>
        <v/>
      </c>
      <c r="Q987" s="4"/>
      <c r="R987" s="4"/>
      <c r="S987" s="4"/>
    </row>
    <row r="988" spans="1:19" x14ac:dyDescent="0.2">
      <c r="A988" s="113"/>
      <c r="B988" s="178" t="str">
        <f t="shared" si="117"/>
        <v/>
      </c>
      <c r="C988" s="4"/>
      <c r="D988" s="4"/>
      <c r="E988" s="148"/>
      <c r="F988" s="4"/>
      <c r="G988" s="41"/>
      <c r="H988" s="41"/>
      <c r="I988" s="5"/>
      <c r="J988" s="4"/>
      <c r="K988" s="5"/>
      <c r="L988" s="5" t="str">
        <f t="shared" si="118"/>
        <v/>
      </c>
      <c r="M988" s="36"/>
      <c r="N988" s="5" t="str">
        <f t="shared" si="119"/>
        <v/>
      </c>
      <c r="O988" s="5"/>
      <c r="P988" s="5" t="str">
        <f t="shared" si="120"/>
        <v/>
      </c>
      <c r="Q988" s="4"/>
      <c r="R988" s="4"/>
      <c r="S988" s="4"/>
    </row>
    <row r="989" spans="1:19" x14ac:dyDescent="0.2">
      <c r="A989" s="113"/>
      <c r="B989" s="178" t="str">
        <f t="shared" si="117"/>
        <v/>
      </c>
      <c r="C989" s="4"/>
      <c r="D989" s="4"/>
      <c r="E989" s="148"/>
      <c r="F989" s="4"/>
      <c r="G989" s="41"/>
      <c r="H989" s="41"/>
      <c r="I989" s="5"/>
      <c r="J989" s="4"/>
      <c r="K989" s="5"/>
      <c r="L989" s="5" t="str">
        <f t="shared" si="118"/>
        <v/>
      </c>
      <c r="M989" s="36"/>
      <c r="N989" s="5" t="str">
        <f t="shared" si="119"/>
        <v/>
      </c>
      <c r="O989" s="5"/>
      <c r="P989" s="5" t="str">
        <f t="shared" si="120"/>
        <v/>
      </c>
      <c r="Q989" s="4"/>
      <c r="R989" s="4"/>
      <c r="S989" s="4"/>
    </row>
    <row r="990" spans="1:19" x14ac:dyDescent="0.2">
      <c r="A990" s="113"/>
      <c r="B990" s="178" t="str">
        <f t="shared" si="117"/>
        <v/>
      </c>
      <c r="C990" s="4"/>
      <c r="D990" s="4"/>
      <c r="E990" s="148"/>
      <c r="F990" s="4"/>
      <c r="G990" s="41"/>
      <c r="H990" s="41"/>
      <c r="I990" s="5"/>
      <c r="J990" s="4"/>
      <c r="K990" s="5"/>
      <c r="L990" s="5" t="str">
        <f t="shared" si="118"/>
        <v/>
      </c>
      <c r="M990" s="36"/>
      <c r="N990" s="5" t="str">
        <f t="shared" si="119"/>
        <v/>
      </c>
      <c r="O990" s="5"/>
      <c r="P990" s="5" t="str">
        <f t="shared" si="120"/>
        <v/>
      </c>
      <c r="Q990" s="4"/>
      <c r="R990" s="4"/>
      <c r="S990" s="4"/>
    </row>
    <row r="991" spans="1:19" x14ac:dyDescent="0.2">
      <c r="A991" s="113"/>
      <c r="B991" s="178" t="str">
        <f t="shared" si="117"/>
        <v/>
      </c>
      <c r="C991" s="4"/>
      <c r="D991" s="4"/>
      <c r="E991" s="148"/>
      <c r="F991" s="4"/>
      <c r="G991" s="41"/>
      <c r="H991" s="41"/>
      <c r="I991" s="5"/>
      <c r="J991" s="4"/>
      <c r="K991" s="5"/>
      <c r="L991" s="5" t="str">
        <f t="shared" si="118"/>
        <v/>
      </c>
      <c r="M991" s="36"/>
      <c r="N991" s="5" t="str">
        <f t="shared" si="119"/>
        <v/>
      </c>
      <c r="O991" s="5"/>
      <c r="P991" s="5" t="str">
        <f t="shared" si="120"/>
        <v/>
      </c>
      <c r="Q991" s="4"/>
      <c r="R991" s="4"/>
      <c r="S991" s="4"/>
    </row>
    <row r="992" spans="1:19" x14ac:dyDescent="0.2">
      <c r="A992" s="113"/>
      <c r="B992" s="178" t="str">
        <f t="shared" si="117"/>
        <v/>
      </c>
      <c r="C992" s="4"/>
      <c r="D992" s="4"/>
      <c r="E992" s="148"/>
      <c r="F992" s="4"/>
      <c r="G992" s="41"/>
      <c r="H992" s="41"/>
      <c r="I992" s="5"/>
      <c r="J992" s="4"/>
      <c r="K992" s="5"/>
      <c r="L992" s="5" t="str">
        <f t="shared" si="118"/>
        <v/>
      </c>
      <c r="M992" s="36"/>
      <c r="N992" s="5" t="str">
        <f t="shared" si="119"/>
        <v/>
      </c>
      <c r="O992" s="5"/>
      <c r="P992" s="5" t="str">
        <f t="shared" si="120"/>
        <v/>
      </c>
      <c r="Q992" s="4"/>
      <c r="R992" s="4"/>
      <c r="S992" s="4"/>
    </row>
    <row r="993" spans="1:19" x14ac:dyDescent="0.2">
      <c r="A993" s="113"/>
      <c r="B993" s="178" t="str">
        <f t="shared" si="117"/>
        <v/>
      </c>
      <c r="C993" s="4"/>
      <c r="D993" s="4"/>
      <c r="E993" s="148"/>
      <c r="F993" s="4"/>
      <c r="G993" s="41"/>
      <c r="H993" s="41"/>
      <c r="I993" s="5"/>
      <c r="J993" s="4"/>
      <c r="K993" s="5"/>
      <c r="L993" s="5" t="str">
        <f t="shared" si="118"/>
        <v/>
      </c>
      <c r="M993" s="36"/>
      <c r="N993" s="5" t="str">
        <f t="shared" si="119"/>
        <v/>
      </c>
      <c r="O993" s="5"/>
      <c r="P993" s="5" t="str">
        <f t="shared" si="120"/>
        <v/>
      </c>
      <c r="Q993" s="4"/>
      <c r="R993" s="4"/>
      <c r="S993" s="4"/>
    </row>
    <row r="994" spans="1:19" x14ac:dyDescent="0.2">
      <c r="A994" s="113"/>
      <c r="B994" s="178" t="str">
        <f t="shared" si="117"/>
        <v/>
      </c>
      <c r="C994" s="4"/>
      <c r="D994" s="4"/>
      <c r="E994" s="148"/>
      <c r="F994" s="4"/>
      <c r="G994" s="41"/>
      <c r="H994" s="41"/>
      <c r="I994" s="5"/>
      <c r="J994" s="4"/>
      <c r="K994" s="5"/>
      <c r="L994" s="5" t="str">
        <f t="shared" si="118"/>
        <v/>
      </c>
      <c r="M994" s="36"/>
      <c r="N994" s="5" t="str">
        <f t="shared" si="119"/>
        <v/>
      </c>
      <c r="O994" s="5"/>
      <c r="P994" s="5" t="str">
        <f t="shared" si="120"/>
        <v/>
      </c>
      <c r="Q994" s="4"/>
      <c r="R994" s="4"/>
      <c r="S994" s="4"/>
    </row>
    <row r="995" spans="1:19" x14ac:dyDescent="0.2">
      <c r="A995" s="113"/>
      <c r="B995" s="178" t="str">
        <f t="shared" si="117"/>
        <v/>
      </c>
      <c r="C995" s="4"/>
      <c r="D995" s="4"/>
      <c r="E995" s="148"/>
      <c r="F995" s="4"/>
      <c r="G995" s="41"/>
      <c r="H995" s="41"/>
      <c r="I995" s="5"/>
      <c r="J995" s="4"/>
      <c r="K995" s="5"/>
      <c r="L995" s="5" t="str">
        <f t="shared" si="118"/>
        <v/>
      </c>
      <c r="M995" s="36"/>
      <c r="N995" s="5" t="str">
        <f t="shared" si="119"/>
        <v/>
      </c>
      <c r="O995" s="5"/>
      <c r="P995" s="5" t="str">
        <f t="shared" si="120"/>
        <v/>
      </c>
      <c r="Q995" s="4"/>
      <c r="R995" s="4"/>
      <c r="S995" s="4"/>
    </row>
    <row r="996" spans="1:19" x14ac:dyDescent="0.2">
      <c r="A996" s="113"/>
      <c r="B996" s="178" t="str">
        <f t="shared" si="117"/>
        <v/>
      </c>
      <c r="C996" s="4"/>
      <c r="D996" s="4"/>
      <c r="E996" s="148"/>
      <c r="F996" s="4"/>
      <c r="G996" s="41"/>
      <c r="H996" s="41"/>
      <c r="I996" s="5"/>
      <c r="J996" s="4"/>
      <c r="K996" s="5"/>
      <c r="L996" s="5" t="str">
        <f t="shared" si="118"/>
        <v/>
      </c>
      <c r="M996" s="36"/>
      <c r="N996" s="5" t="str">
        <f t="shared" si="119"/>
        <v/>
      </c>
      <c r="O996" s="5"/>
      <c r="P996" s="5" t="str">
        <f t="shared" si="120"/>
        <v/>
      </c>
      <c r="Q996" s="4"/>
      <c r="R996" s="4"/>
      <c r="S996" s="4"/>
    </row>
    <row r="997" spans="1:19" x14ac:dyDescent="0.2">
      <c r="A997" s="113"/>
      <c r="B997" s="178" t="str">
        <f t="shared" si="117"/>
        <v/>
      </c>
      <c r="C997" s="4"/>
      <c r="D997" s="4"/>
      <c r="E997" s="148"/>
      <c r="F997" s="4"/>
      <c r="G997" s="41"/>
      <c r="H997" s="41"/>
      <c r="I997" s="5"/>
      <c r="J997" s="4"/>
      <c r="K997" s="5"/>
      <c r="L997" s="5" t="str">
        <f t="shared" si="118"/>
        <v/>
      </c>
      <c r="M997" s="36"/>
      <c r="N997" s="5" t="str">
        <f t="shared" si="119"/>
        <v/>
      </c>
      <c r="O997" s="5"/>
      <c r="P997" s="5" t="str">
        <f t="shared" si="120"/>
        <v/>
      </c>
      <c r="Q997" s="4"/>
      <c r="R997" s="4"/>
      <c r="S997" s="4"/>
    </row>
    <row r="998" spans="1:19" x14ac:dyDescent="0.2">
      <c r="A998" s="113"/>
      <c r="B998" s="178" t="str">
        <f t="shared" si="117"/>
        <v/>
      </c>
      <c r="C998" s="4"/>
      <c r="D998" s="4"/>
      <c r="E998" s="148"/>
      <c r="F998" s="4"/>
      <c r="G998" s="41"/>
      <c r="H998" s="41"/>
      <c r="I998" s="5"/>
      <c r="J998" s="4"/>
      <c r="K998" s="5"/>
      <c r="L998" s="5" t="str">
        <f t="shared" si="118"/>
        <v/>
      </c>
      <c r="M998" s="36"/>
      <c r="N998" s="5" t="str">
        <f t="shared" si="119"/>
        <v/>
      </c>
      <c r="O998" s="5"/>
      <c r="P998" s="5" t="str">
        <f t="shared" si="120"/>
        <v/>
      </c>
      <c r="Q998" s="4"/>
      <c r="R998" s="4"/>
      <c r="S998" s="4"/>
    </row>
    <row r="999" spans="1:19" x14ac:dyDescent="0.2">
      <c r="A999" s="113"/>
      <c r="B999" s="178" t="str">
        <f t="shared" si="117"/>
        <v/>
      </c>
      <c r="C999" s="4"/>
      <c r="D999" s="4"/>
      <c r="E999" s="148"/>
      <c r="F999" s="4"/>
      <c r="G999" s="41"/>
      <c r="H999" s="41"/>
      <c r="I999" s="5"/>
      <c r="J999" s="4"/>
      <c r="K999" s="5"/>
      <c r="L999" s="5" t="str">
        <f t="shared" si="118"/>
        <v/>
      </c>
      <c r="M999" s="36"/>
      <c r="N999" s="5" t="str">
        <f t="shared" si="119"/>
        <v/>
      </c>
      <c r="O999" s="5"/>
      <c r="P999" s="5" t="str">
        <f t="shared" si="120"/>
        <v/>
      </c>
      <c r="Q999" s="4"/>
      <c r="R999" s="4"/>
      <c r="S999" s="4"/>
    </row>
    <row r="1000" spans="1:19" x14ac:dyDescent="0.2">
      <c r="A1000" s="113"/>
      <c r="B1000" s="178" t="str">
        <f t="shared" si="117"/>
        <v/>
      </c>
      <c r="C1000" s="4"/>
      <c r="D1000" s="4"/>
      <c r="E1000" s="148"/>
      <c r="F1000" s="4"/>
      <c r="G1000" s="41"/>
      <c r="H1000" s="41"/>
      <c r="I1000" s="5"/>
      <c r="J1000" s="4"/>
      <c r="K1000" s="5"/>
      <c r="L1000" s="5" t="str">
        <f t="shared" si="118"/>
        <v/>
      </c>
      <c r="M1000" s="36"/>
      <c r="N1000" s="5" t="str">
        <f t="shared" si="119"/>
        <v/>
      </c>
      <c r="O1000" s="5"/>
      <c r="P1000" s="5" t="str">
        <f t="shared" si="120"/>
        <v/>
      </c>
      <c r="Q1000" s="4"/>
      <c r="R1000" s="4"/>
      <c r="S1000" s="4"/>
    </row>
    <row r="1001" spans="1:19" x14ac:dyDescent="0.2">
      <c r="A1001" s="113"/>
      <c r="B1001" s="178" t="str">
        <f t="shared" si="117"/>
        <v/>
      </c>
      <c r="C1001" s="4"/>
      <c r="D1001" s="4"/>
      <c r="E1001" s="148"/>
      <c r="F1001" s="4"/>
      <c r="G1001" s="41"/>
      <c r="H1001" s="41"/>
      <c r="I1001" s="5"/>
      <c r="J1001" s="4"/>
      <c r="K1001" s="5"/>
      <c r="L1001" s="5" t="str">
        <f t="shared" si="118"/>
        <v/>
      </c>
      <c r="M1001" s="36"/>
      <c r="N1001" s="5" t="str">
        <f t="shared" si="119"/>
        <v/>
      </c>
      <c r="O1001" s="5"/>
      <c r="P1001" s="5" t="str">
        <f t="shared" si="120"/>
        <v/>
      </c>
      <c r="Q1001" s="4"/>
      <c r="R1001" s="4"/>
      <c r="S1001" s="4"/>
    </row>
    <row r="1002" spans="1:19" x14ac:dyDescent="0.2">
      <c r="A1002" s="113"/>
      <c r="B1002" s="178" t="str">
        <f t="shared" si="117"/>
        <v/>
      </c>
      <c r="C1002" s="4"/>
      <c r="D1002" s="4"/>
      <c r="E1002" s="148"/>
      <c r="F1002" s="4"/>
      <c r="G1002" s="41"/>
      <c r="H1002" s="41"/>
      <c r="I1002" s="5"/>
      <c r="J1002" s="4"/>
      <c r="K1002" s="5"/>
      <c r="L1002" s="5" t="str">
        <f t="shared" si="118"/>
        <v/>
      </c>
      <c r="M1002" s="36"/>
      <c r="N1002" s="5" t="str">
        <f t="shared" si="119"/>
        <v/>
      </c>
      <c r="O1002" s="5"/>
      <c r="P1002" s="5" t="str">
        <f t="shared" si="120"/>
        <v/>
      </c>
      <c r="Q1002" s="4"/>
      <c r="R1002" s="4"/>
      <c r="S1002" s="4"/>
    </row>
    <row r="1003" spans="1:19" x14ac:dyDescent="0.2">
      <c r="A1003" s="113"/>
      <c r="B1003" s="178" t="str">
        <f t="shared" si="117"/>
        <v/>
      </c>
      <c r="C1003" s="4"/>
      <c r="D1003" s="4"/>
      <c r="E1003" s="148"/>
      <c r="F1003" s="4"/>
      <c r="G1003" s="41"/>
      <c r="H1003" s="41"/>
      <c r="I1003" s="5"/>
      <c r="J1003" s="4"/>
      <c r="K1003" s="5"/>
      <c r="L1003" s="5" t="str">
        <f t="shared" si="118"/>
        <v/>
      </c>
      <c r="M1003" s="36"/>
      <c r="N1003" s="5" t="str">
        <f t="shared" si="119"/>
        <v/>
      </c>
      <c r="O1003" s="5"/>
      <c r="P1003" s="5" t="str">
        <f t="shared" si="120"/>
        <v/>
      </c>
      <c r="Q1003" s="4"/>
      <c r="R1003" s="4"/>
      <c r="S1003" s="4"/>
    </row>
    <row r="1004" spans="1:19" x14ac:dyDescent="0.2">
      <c r="A1004" s="113"/>
      <c r="B1004" s="178" t="str">
        <f t="shared" si="117"/>
        <v/>
      </c>
      <c r="C1004" s="4"/>
      <c r="D1004" s="4"/>
      <c r="E1004" s="148"/>
      <c r="F1004" s="4"/>
      <c r="G1004" s="41"/>
      <c r="H1004" s="41"/>
      <c r="I1004" s="5"/>
      <c r="J1004" s="4"/>
      <c r="K1004" s="5"/>
      <c r="L1004" s="5" t="str">
        <f t="shared" si="118"/>
        <v/>
      </c>
      <c r="M1004" s="36"/>
      <c r="N1004" s="5" t="str">
        <f t="shared" si="119"/>
        <v/>
      </c>
      <c r="O1004" s="5"/>
      <c r="P1004" s="5" t="str">
        <f t="shared" si="120"/>
        <v/>
      </c>
      <c r="Q1004" s="4"/>
      <c r="R1004" s="4"/>
      <c r="S1004" s="4"/>
    </row>
    <row r="1005" spans="1:19" x14ac:dyDescent="0.2">
      <c r="A1005" s="113"/>
      <c r="B1005" s="178" t="str">
        <f t="shared" si="117"/>
        <v/>
      </c>
      <c r="C1005" s="4"/>
      <c r="D1005" s="4"/>
      <c r="E1005" s="148"/>
      <c r="F1005" s="4"/>
      <c r="G1005" s="41"/>
      <c r="H1005" s="41"/>
      <c r="I1005" s="5"/>
      <c r="J1005" s="4"/>
      <c r="K1005" s="5"/>
      <c r="L1005" s="5" t="str">
        <f t="shared" si="118"/>
        <v/>
      </c>
      <c r="M1005" s="36"/>
      <c r="N1005" s="5" t="str">
        <f t="shared" si="119"/>
        <v/>
      </c>
      <c r="O1005" s="5"/>
      <c r="P1005" s="5" t="str">
        <f t="shared" si="120"/>
        <v/>
      </c>
      <c r="Q1005" s="4"/>
      <c r="R1005" s="4"/>
      <c r="S1005" s="4"/>
    </row>
    <row r="1006" spans="1:19" x14ac:dyDescent="0.2">
      <c r="A1006" s="113"/>
      <c r="B1006" s="178" t="str">
        <f t="shared" si="117"/>
        <v/>
      </c>
      <c r="C1006" s="4"/>
      <c r="D1006" s="4"/>
      <c r="E1006" s="148"/>
      <c r="F1006" s="4"/>
      <c r="G1006" s="41"/>
      <c r="H1006" s="41"/>
      <c r="I1006" s="5"/>
      <c r="J1006" s="4"/>
      <c r="K1006" s="5"/>
      <c r="L1006" s="5" t="str">
        <f t="shared" si="118"/>
        <v/>
      </c>
      <c r="M1006" s="36"/>
      <c r="N1006" s="5" t="str">
        <f t="shared" si="119"/>
        <v/>
      </c>
      <c r="O1006" s="5"/>
      <c r="P1006" s="5" t="str">
        <f t="shared" si="120"/>
        <v/>
      </c>
      <c r="Q1006" s="4"/>
      <c r="R1006" s="4"/>
      <c r="S1006" s="4"/>
    </row>
    <row r="1007" spans="1:19" x14ac:dyDescent="0.2">
      <c r="A1007" s="113"/>
      <c r="B1007" s="178" t="str">
        <f t="shared" si="117"/>
        <v/>
      </c>
      <c r="C1007" s="4"/>
      <c r="D1007" s="4"/>
      <c r="E1007" s="148"/>
      <c r="F1007" s="4"/>
      <c r="G1007" s="41"/>
      <c r="H1007" s="41"/>
      <c r="I1007" s="5"/>
      <c r="J1007" s="4"/>
      <c r="K1007" s="5"/>
      <c r="L1007" s="5" t="str">
        <f t="shared" si="118"/>
        <v/>
      </c>
      <c r="M1007" s="36"/>
      <c r="N1007" s="5" t="str">
        <f t="shared" si="119"/>
        <v/>
      </c>
      <c r="O1007" s="5"/>
      <c r="P1007" s="5" t="str">
        <f t="shared" si="120"/>
        <v/>
      </c>
      <c r="Q1007" s="4"/>
      <c r="R1007" s="4"/>
      <c r="S1007" s="4"/>
    </row>
    <row r="1008" spans="1:19" x14ac:dyDescent="0.2">
      <c r="A1008" s="113"/>
      <c r="B1008" s="178" t="str">
        <f t="shared" si="117"/>
        <v/>
      </c>
      <c r="C1008" s="4"/>
      <c r="D1008" s="4"/>
      <c r="E1008" s="148"/>
      <c r="F1008" s="4"/>
      <c r="G1008" s="41"/>
      <c r="H1008" s="41"/>
      <c r="I1008" s="5"/>
      <c r="J1008" s="4"/>
      <c r="K1008" s="5"/>
      <c r="L1008" s="5" t="str">
        <f t="shared" si="118"/>
        <v/>
      </c>
      <c r="M1008" s="36"/>
      <c r="N1008" s="5" t="str">
        <f t="shared" si="119"/>
        <v/>
      </c>
      <c r="O1008" s="5"/>
      <c r="P1008" s="5" t="str">
        <f t="shared" si="120"/>
        <v/>
      </c>
      <c r="Q1008" s="4"/>
      <c r="R1008" s="4"/>
      <c r="S1008" s="4"/>
    </row>
    <row r="1009" spans="1:19" x14ac:dyDescent="0.2">
      <c r="A1009" s="113"/>
      <c r="B1009" s="178" t="str">
        <f t="shared" si="117"/>
        <v/>
      </c>
      <c r="C1009" s="4"/>
      <c r="D1009" s="4"/>
      <c r="E1009" s="148"/>
      <c r="F1009" s="4"/>
      <c r="G1009" s="41"/>
      <c r="H1009" s="41"/>
      <c r="I1009" s="5"/>
      <c r="J1009" s="4"/>
      <c r="K1009" s="5"/>
      <c r="L1009" s="5" t="str">
        <f t="shared" si="118"/>
        <v/>
      </c>
      <c r="M1009" s="36"/>
      <c r="N1009" s="5" t="str">
        <f t="shared" si="119"/>
        <v/>
      </c>
      <c r="O1009" s="5"/>
      <c r="P1009" s="5" t="str">
        <f t="shared" si="120"/>
        <v/>
      </c>
      <c r="Q1009" s="4"/>
      <c r="R1009" s="4"/>
      <c r="S1009" s="4"/>
    </row>
    <row r="1010" spans="1:19" x14ac:dyDescent="0.2">
      <c r="A1010" s="113"/>
      <c r="B1010" s="178" t="str">
        <f t="shared" si="117"/>
        <v/>
      </c>
      <c r="C1010" s="4"/>
      <c r="D1010" s="4"/>
      <c r="E1010" s="148"/>
      <c r="F1010" s="4"/>
      <c r="G1010" s="41"/>
      <c r="H1010" s="41"/>
      <c r="I1010" s="5"/>
      <c r="J1010" s="4"/>
      <c r="K1010" s="5"/>
      <c r="L1010" s="5" t="str">
        <f t="shared" si="118"/>
        <v/>
      </c>
      <c r="M1010" s="36"/>
      <c r="N1010" s="5" t="str">
        <f t="shared" si="119"/>
        <v/>
      </c>
      <c r="O1010" s="5"/>
      <c r="P1010" s="5" t="str">
        <f t="shared" si="120"/>
        <v/>
      </c>
      <c r="Q1010" s="4"/>
      <c r="R1010" s="4"/>
      <c r="S1010" s="4"/>
    </row>
    <row r="1011" spans="1:19" x14ac:dyDescent="0.2">
      <c r="A1011" s="113"/>
      <c r="B1011" s="178" t="str">
        <f t="shared" ref="B1011:B1074" si="121">IF(A1011="","",IF(ISNUMBER(A1011),IFERROR(VLOOKUP(TEXT(A1011,"yyyy/mm/dd"),BSAD,2,FALSE),""),IFERROR(VLOOKUP(A1011,BSAD,2,FALSE),"")))</f>
        <v/>
      </c>
      <c r="C1011" s="4"/>
      <c r="D1011" s="4"/>
      <c r="E1011" s="148"/>
      <c r="F1011" s="4"/>
      <c r="G1011" s="41"/>
      <c r="H1011" s="41"/>
      <c r="I1011" s="5"/>
      <c r="J1011" s="4"/>
      <c r="K1011" s="5"/>
      <c r="L1011" s="5" t="str">
        <f t="shared" si="118"/>
        <v/>
      </c>
      <c r="M1011" s="36"/>
      <c r="N1011" s="5" t="str">
        <f t="shared" si="119"/>
        <v/>
      </c>
      <c r="O1011" s="5"/>
      <c r="P1011" s="5" t="str">
        <f t="shared" si="120"/>
        <v/>
      </c>
      <c r="Q1011" s="4"/>
      <c r="R1011" s="4"/>
      <c r="S1011" s="4"/>
    </row>
    <row r="1012" spans="1:19" x14ac:dyDescent="0.2">
      <c r="A1012" s="113"/>
      <c r="B1012" s="178" t="str">
        <f t="shared" si="121"/>
        <v/>
      </c>
      <c r="C1012" s="4"/>
      <c r="D1012" s="4"/>
      <c r="E1012" s="148"/>
      <c r="F1012" s="4"/>
      <c r="G1012" s="41"/>
      <c r="H1012" s="41"/>
      <c r="I1012" s="5"/>
      <c r="J1012" s="4"/>
      <c r="K1012" s="5"/>
      <c r="L1012" s="5" t="str">
        <f t="shared" si="118"/>
        <v/>
      </c>
      <c r="M1012" s="36"/>
      <c r="N1012" s="5" t="str">
        <f t="shared" si="119"/>
        <v/>
      </c>
      <c r="O1012" s="5"/>
      <c r="P1012" s="5" t="str">
        <f t="shared" si="120"/>
        <v/>
      </c>
      <c r="Q1012" s="4"/>
      <c r="R1012" s="4"/>
      <c r="S1012" s="4"/>
    </row>
    <row r="1013" spans="1:19" x14ac:dyDescent="0.2">
      <c r="A1013" s="113"/>
      <c r="B1013" s="178" t="str">
        <f t="shared" si="121"/>
        <v/>
      </c>
      <c r="C1013" s="4"/>
      <c r="D1013" s="4"/>
      <c r="E1013" s="148"/>
      <c r="F1013" s="4"/>
      <c r="G1013" s="41"/>
      <c r="H1013" s="41"/>
      <c r="I1013" s="5"/>
      <c r="J1013" s="4"/>
      <c r="K1013" s="5"/>
      <c r="L1013" s="5" t="str">
        <f t="shared" si="118"/>
        <v/>
      </c>
      <c r="M1013" s="36"/>
      <c r="N1013" s="5" t="str">
        <f t="shared" si="119"/>
        <v/>
      </c>
      <c r="O1013" s="5"/>
      <c r="P1013" s="5" t="str">
        <f t="shared" si="120"/>
        <v/>
      </c>
      <c r="Q1013" s="4"/>
      <c r="R1013" s="4"/>
      <c r="S1013" s="4"/>
    </row>
    <row r="1014" spans="1:19" x14ac:dyDescent="0.2">
      <c r="A1014" s="113"/>
      <c r="B1014" s="178" t="str">
        <f t="shared" si="121"/>
        <v/>
      </c>
      <c r="C1014" s="4"/>
      <c r="D1014" s="4"/>
      <c r="E1014" s="148"/>
      <c r="F1014" s="4"/>
      <c r="G1014" s="41"/>
      <c r="H1014" s="41"/>
      <c r="I1014" s="5"/>
      <c r="J1014" s="4"/>
      <c r="K1014" s="5"/>
      <c r="L1014" s="5" t="str">
        <f t="shared" si="118"/>
        <v/>
      </c>
      <c r="M1014" s="36"/>
      <c r="N1014" s="5" t="str">
        <f t="shared" si="119"/>
        <v/>
      </c>
      <c r="O1014" s="5"/>
      <c r="P1014" s="5" t="str">
        <f t="shared" si="120"/>
        <v/>
      </c>
      <c r="Q1014" s="4"/>
      <c r="R1014" s="4"/>
      <c r="S1014" s="4"/>
    </row>
    <row r="1015" spans="1:19" x14ac:dyDescent="0.2">
      <c r="A1015" s="113"/>
      <c r="B1015" s="178" t="str">
        <f t="shared" si="121"/>
        <v/>
      </c>
      <c r="C1015" s="4"/>
      <c r="D1015" s="4"/>
      <c r="E1015" s="148"/>
      <c r="F1015" s="4"/>
      <c r="G1015" s="41"/>
      <c r="H1015" s="41"/>
      <c r="I1015" s="5"/>
      <c r="J1015" s="4"/>
      <c r="K1015" s="5"/>
      <c r="L1015" s="5" t="str">
        <f t="shared" si="118"/>
        <v/>
      </c>
      <c r="M1015" s="36"/>
      <c r="N1015" s="5" t="str">
        <f t="shared" si="119"/>
        <v/>
      </c>
      <c r="O1015" s="5"/>
      <c r="P1015" s="5" t="str">
        <f t="shared" si="120"/>
        <v/>
      </c>
      <c r="Q1015" s="4"/>
      <c r="R1015" s="4"/>
      <c r="S1015" s="4"/>
    </row>
    <row r="1016" spans="1:19" x14ac:dyDescent="0.2">
      <c r="A1016" s="113"/>
      <c r="B1016" s="178" t="str">
        <f t="shared" si="121"/>
        <v/>
      </c>
      <c r="C1016" s="4"/>
      <c r="D1016" s="4"/>
      <c r="E1016" s="148"/>
      <c r="F1016" s="4"/>
      <c r="G1016" s="41"/>
      <c r="H1016" s="41"/>
      <c r="I1016" s="5"/>
      <c r="J1016" s="4"/>
      <c r="K1016" s="5"/>
      <c r="L1016" s="5" t="str">
        <f t="shared" si="118"/>
        <v/>
      </c>
      <c r="M1016" s="36"/>
      <c r="N1016" s="5" t="str">
        <f t="shared" si="119"/>
        <v/>
      </c>
      <c r="O1016" s="5"/>
      <c r="P1016" s="5" t="str">
        <f t="shared" si="120"/>
        <v/>
      </c>
      <c r="Q1016" s="4"/>
      <c r="R1016" s="4"/>
      <c r="S1016" s="4"/>
    </row>
    <row r="1017" spans="1:19" x14ac:dyDescent="0.2">
      <c r="A1017" s="113"/>
      <c r="B1017" s="178" t="str">
        <f t="shared" si="121"/>
        <v/>
      </c>
      <c r="C1017" s="4"/>
      <c r="D1017" s="4"/>
      <c r="E1017" s="148"/>
      <c r="F1017" s="4"/>
      <c r="G1017" s="41"/>
      <c r="H1017" s="41"/>
      <c r="I1017" s="5"/>
      <c r="J1017" s="4"/>
      <c r="K1017" s="5"/>
      <c r="L1017" s="5" t="str">
        <f t="shared" si="118"/>
        <v/>
      </c>
      <c r="M1017" s="36"/>
      <c r="N1017" s="5" t="str">
        <f t="shared" si="119"/>
        <v/>
      </c>
      <c r="O1017" s="5"/>
      <c r="P1017" s="5" t="str">
        <f t="shared" si="120"/>
        <v/>
      </c>
      <c r="Q1017" s="4"/>
      <c r="R1017" s="4"/>
      <c r="S1017" s="4"/>
    </row>
    <row r="1018" spans="1:19" x14ac:dyDescent="0.2">
      <c r="A1018" s="113"/>
      <c r="B1018" s="178" t="str">
        <f t="shared" si="121"/>
        <v/>
      </c>
      <c r="C1018" s="4"/>
      <c r="D1018" s="4"/>
      <c r="E1018" s="148"/>
      <c r="F1018" s="4"/>
      <c r="G1018" s="41"/>
      <c r="H1018" s="41"/>
      <c r="I1018" s="5"/>
      <c r="J1018" s="4"/>
      <c r="K1018" s="5"/>
      <c r="L1018" s="5" t="str">
        <f t="shared" si="118"/>
        <v/>
      </c>
      <c r="M1018" s="36"/>
      <c r="N1018" s="5" t="str">
        <f t="shared" si="119"/>
        <v/>
      </c>
      <c r="O1018" s="5"/>
      <c r="P1018" s="5" t="str">
        <f t="shared" si="120"/>
        <v/>
      </c>
      <c r="Q1018" s="4"/>
      <c r="R1018" s="4"/>
      <c r="S1018" s="4"/>
    </row>
    <row r="1019" spans="1:19" x14ac:dyDescent="0.2">
      <c r="A1019" s="113"/>
      <c r="B1019" s="178" t="str">
        <f t="shared" si="121"/>
        <v/>
      </c>
      <c r="C1019" s="4"/>
      <c r="D1019" s="4"/>
      <c r="E1019" s="148"/>
      <c r="F1019" s="4"/>
      <c r="G1019" s="41"/>
      <c r="H1019" s="41"/>
      <c r="I1019" s="5"/>
      <c r="J1019" s="4"/>
      <c r="K1019" s="5"/>
      <c r="L1019" s="5" t="str">
        <f t="shared" si="118"/>
        <v/>
      </c>
      <c r="M1019" s="36"/>
      <c r="N1019" s="5" t="str">
        <f t="shared" si="119"/>
        <v/>
      </c>
      <c r="O1019" s="5"/>
      <c r="P1019" s="5" t="str">
        <f t="shared" si="120"/>
        <v/>
      </c>
      <c r="Q1019" s="4"/>
      <c r="R1019" s="4"/>
      <c r="S1019" s="4"/>
    </row>
    <row r="1020" spans="1:19" x14ac:dyDescent="0.2">
      <c r="A1020" s="113"/>
      <c r="B1020" s="178" t="str">
        <f t="shared" si="121"/>
        <v/>
      </c>
      <c r="C1020" s="4"/>
      <c r="D1020" s="4"/>
      <c r="E1020" s="148"/>
      <c r="F1020" s="4"/>
      <c r="G1020" s="41"/>
      <c r="H1020" s="41"/>
      <c r="I1020" s="5"/>
      <c r="J1020" s="4"/>
      <c r="K1020" s="5"/>
      <c r="L1020" s="5" t="str">
        <f t="shared" si="118"/>
        <v/>
      </c>
      <c r="M1020" s="36"/>
      <c r="N1020" s="5" t="str">
        <f t="shared" si="119"/>
        <v/>
      </c>
      <c r="O1020" s="5"/>
      <c r="P1020" s="5" t="str">
        <f t="shared" si="120"/>
        <v/>
      </c>
      <c r="Q1020" s="4"/>
      <c r="R1020" s="4"/>
      <c r="S1020" s="4"/>
    </row>
    <row r="1021" spans="1:19" x14ac:dyDescent="0.2">
      <c r="A1021" s="113"/>
      <c r="B1021" s="178" t="str">
        <f t="shared" si="121"/>
        <v/>
      </c>
      <c r="C1021" s="4"/>
      <c r="D1021" s="4"/>
      <c r="E1021" s="148"/>
      <c r="F1021" s="4"/>
      <c r="G1021" s="41"/>
      <c r="H1021" s="41"/>
      <c r="I1021" s="5"/>
      <c r="J1021" s="4"/>
      <c r="K1021" s="5"/>
      <c r="L1021" s="5" t="str">
        <f t="shared" si="118"/>
        <v/>
      </c>
      <c r="M1021" s="36"/>
      <c r="N1021" s="5" t="str">
        <f t="shared" si="119"/>
        <v/>
      </c>
      <c r="O1021" s="5"/>
      <c r="P1021" s="5" t="str">
        <f t="shared" si="120"/>
        <v/>
      </c>
      <c r="Q1021" s="4"/>
      <c r="R1021" s="4"/>
      <c r="S1021" s="4"/>
    </row>
    <row r="1022" spans="1:19" x14ac:dyDescent="0.2">
      <c r="A1022" s="113"/>
      <c r="B1022" s="178" t="str">
        <f t="shared" si="121"/>
        <v/>
      </c>
      <c r="C1022" s="4"/>
      <c r="D1022" s="4"/>
      <c r="E1022" s="148"/>
      <c r="F1022" s="4"/>
      <c r="G1022" s="41"/>
      <c r="H1022" s="41"/>
      <c r="I1022" s="5"/>
      <c r="J1022" s="4"/>
      <c r="K1022" s="5"/>
      <c r="L1022" s="5" t="str">
        <f t="shared" si="118"/>
        <v/>
      </c>
      <c r="M1022" s="36"/>
      <c r="N1022" s="5" t="str">
        <f t="shared" si="119"/>
        <v/>
      </c>
      <c r="O1022" s="5"/>
      <c r="P1022" s="5" t="str">
        <f t="shared" si="120"/>
        <v/>
      </c>
      <c r="Q1022" s="4"/>
      <c r="R1022" s="4"/>
      <c r="S1022" s="4"/>
    </row>
    <row r="1023" spans="1:19" x14ac:dyDescent="0.2">
      <c r="A1023" s="113"/>
      <c r="B1023" s="178" t="str">
        <f t="shared" si="121"/>
        <v/>
      </c>
      <c r="C1023" s="4"/>
      <c r="D1023" s="4"/>
      <c r="E1023" s="148"/>
      <c r="F1023" s="4"/>
      <c r="G1023" s="41"/>
      <c r="H1023" s="41"/>
      <c r="I1023" s="5"/>
      <c r="J1023" s="4"/>
      <c r="K1023" s="5"/>
      <c r="L1023" s="5" t="str">
        <f t="shared" si="118"/>
        <v/>
      </c>
      <c r="M1023" s="36"/>
      <c r="N1023" s="5" t="str">
        <f t="shared" si="119"/>
        <v/>
      </c>
      <c r="O1023" s="5"/>
      <c r="P1023" s="5" t="str">
        <f t="shared" si="120"/>
        <v/>
      </c>
      <c r="Q1023" s="4"/>
      <c r="R1023" s="4"/>
      <c r="S1023" s="4"/>
    </row>
    <row r="1024" spans="1:19" x14ac:dyDescent="0.2">
      <c r="A1024" s="113"/>
      <c r="B1024" s="178" t="str">
        <f t="shared" si="121"/>
        <v/>
      </c>
      <c r="C1024" s="4"/>
      <c r="D1024" s="4"/>
      <c r="E1024" s="148"/>
      <c r="F1024" s="4"/>
      <c r="G1024" s="41"/>
      <c r="H1024" s="41"/>
      <c r="I1024" s="5"/>
      <c r="J1024" s="4"/>
      <c r="K1024" s="5"/>
      <c r="L1024" s="5" t="str">
        <f t="shared" si="118"/>
        <v/>
      </c>
      <c r="M1024" s="36"/>
      <c r="N1024" s="5" t="str">
        <f t="shared" si="119"/>
        <v/>
      </c>
      <c r="O1024" s="5"/>
      <c r="P1024" s="5" t="str">
        <f t="shared" si="120"/>
        <v/>
      </c>
      <c r="Q1024" s="4"/>
      <c r="R1024" s="4"/>
      <c r="S1024" s="4"/>
    </row>
    <row r="1025" spans="1:19" x14ac:dyDescent="0.2">
      <c r="A1025" s="113"/>
      <c r="B1025" s="178" t="str">
        <f t="shared" si="121"/>
        <v/>
      </c>
      <c r="C1025" s="4"/>
      <c r="D1025" s="4"/>
      <c r="E1025" s="148"/>
      <c r="F1025" s="4"/>
      <c r="G1025" s="41"/>
      <c r="H1025" s="41"/>
      <c r="I1025" s="5"/>
      <c r="J1025" s="4"/>
      <c r="K1025" s="5"/>
      <c r="L1025" s="5" t="str">
        <f t="shared" si="118"/>
        <v/>
      </c>
      <c r="M1025" s="36"/>
      <c r="N1025" s="5" t="str">
        <f t="shared" si="119"/>
        <v/>
      </c>
      <c r="O1025" s="5"/>
      <c r="P1025" s="5" t="str">
        <f t="shared" si="120"/>
        <v/>
      </c>
      <c r="Q1025" s="4"/>
      <c r="R1025" s="4"/>
      <c r="S1025" s="4"/>
    </row>
    <row r="1026" spans="1:19" x14ac:dyDescent="0.2">
      <c r="A1026" s="113"/>
      <c r="B1026" s="178" t="str">
        <f t="shared" si="121"/>
        <v/>
      </c>
      <c r="C1026" s="4"/>
      <c r="D1026" s="4"/>
      <c r="E1026" s="148"/>
      <c r="F1026" s="4"/>
      <c r="G1026" s="41"/>
      <c r="H1026" s="41"/>
      <c r="I1026" s="5"/>
      <c r="J1026" s="4"/>
      <c r="K1026" s="5"/>
      <c r="L1026" s="5" t="str">
        <f t="shared" si="118"/>
        <v/>
      </c>
      <c r="M1026" s="36"/>
      <c r="N1026" s="5" t="str">
        <f t="shared" si="119"/>
        <v/>
      </c>
      <c r="O1026" s="5"/>
      <c r="P1026" s="5" t="str">
        <f t="shared" si="120"/>
        <v/>
      </c>
      <c r="Q1026" s="4"/>
      <c r="R1026" s="4"/>
      <c r="S1026" s="4"/>
    </row>
    <row r="1027" spans="1:19" x14ac:dyDescent="0.2">
      <c r="A1027" s="113"/>
      <c r="B1027" s="178" t="str">
        <f t="shared" si="121"/>
        <v/>
      </c>
      <c r="C1027" s="4"/>
      <c r="D1027" s="4"/>
      <c r="E1027" s="148"/>
      <c r="F1027" s="4"/>
      <c r="G1027" s="41"/>
      <c r="H1027" s="41"/>
      <c r="I1027" s="5"/>
      <c r="J1027" s="4"/>
      <c r="K1027" s="5"/>
      <c r="L1027" s="5" t="str">
        <f t="shared" si="118"/>
        <v/>
      </c>
      <c r="M1027" s="36"/>
      <c r="N1027" s="5" t="str">
        <f t="shared" si="119"/>
        <v/>
      </c>
      <c r="O1027" s="5"/>
      <c r="P1027" s="5" t="str">
        <f t="shared" si="120"/>
        <v/>
      </c>
      <c r="Q1027" s="4"/>
      <c r="R1027" s="4"/>
      <c r="S1027" s="4"/>
    </row>
    <row r="1028" spans="1:19" x14ac:dyDescent="0.2">
      <c r="A1028" s="113"/>
      <c r="B1028" s="178" t="str">
        <f t="shared" si="121"/>
        <v/>
      </c>
      <c r="C1028" s="4"/>
      <c r="D1028" s="4"/>
      <c r="E1028" s="148"/>
      <c r="F1028" s="4"/>
      <c r="G1028" s="41"/>
      <c r="H1028" s="41"/>
      <c r="I1028" s="5"/>
      <c r="J1028" s="4"/>
      <c r="K1028" s="5"/>
      <c r="L1028" s="5" t="str">
        <f t="shared" si="118"/>
        <v/>
      </c>
      <c r="M1028" s="36"/>
      <c r="N1028" s="5" t="str">
        <f t="shared" si="119"/>
        <v/>
      </c>
      <c r="O1028" s="5"/>
      <c r="P1028" s="5" t="str">
        <f t="shared" si="120"/>
        <v/>
      </c>
      <c r="Q1028" s="4"/>
      <c r="R1028" s="4"/>
      <c r="S1028" s="4"/>
    </row>
    <row r="1029" spans="1:19" x14ac:dyDescent="0.2">
      <c r="A1029" s="113"/>
      <c r="B1029" s="178" t="str">
        <f t="shared" si="121"/>
        <v/>
      </c>
      <c r="C1029" s="4"/>
      <c r="D1029" s="4"/>
      <c r="E1029" s="148"/>
      <c r="F1029" s="4"/>
      <c r="G1029" s="41"/>
      <c r="H1029" s="41"/>
      <c r="I1029" s="5"/>
      <c r="J1029" s="4"/>
      <c r="K1029" s="5"/>
      <c r="L1029" s="5" t="str">
        <f t="shared" si="118"/>
        <v/>
      </c>
      <c r="M1029" s="36"/>
      <c r="N1029" s="5" t="str">
        <f t="shared" si="119"/>
        <v/>
      </c>
      <c r="O1029" s="5"/>
      <c r="P1029" s="5" t="str">
        <f t="shared" si="120"/>
        <v/>
      </c>
      <c r="Q1029" s="4"/>
      <c r="R1029" s="4"/>
      <c r="S1029" s="4"/>
    </row>
    <row r="1030" spans="1:19" x14ac:dyDescent="0.2">
      <c r="A1030" s="113"/>
      <c r="B1030" s="178" t="str">
        <f t="shared" si="121"/>
        <v/>
      </c>
      <c r="C1030" s="4"/>
      <c r="D1030" s="4"/>
      <c r="E1030" s="148"/>
      <c r="F1030" s="4"/>
      <c r="G1030" s="41"/>
      <c r="H1030" s="41"/>
      <c r="I1030" s="5"/>
      <c r="J1030" s="4"/>
      <c r="K1030" s="5"/>
      <c r="L1030" s="5" t="str">
        <f t="shared" si="118"/>
        <v/>
      </c>
      <c r="M1030" s="36"/>
      <c r="N1030" s="5" t="str">
        <f t="shared" si="119"/>
        <v/>
      </c>
      <c r="O1030" s="5"/>
      <c r="P1030" s="5" t="str">
        <f t="shared" si="120"/>
        <v/>
      </c>
      <c r="Q1030" s="4"/>
      <c r="R1030" s="4"/>
      <c r="S1030" s="4"/>
    </row>
    <row r="1031" spans="1:19" x14ac:dyDescent="0.2">
      <c r="A1031" s="113"/>
      <c r="B1031" s="178" t="str">
        <f t="shared" si="121"/>
        <v/>
      </c>
      <c r="C1031" s="4"/>
      <c r="D1031" s="4"/>
      <c r="E1031" s="148"/>
      <c r="F1031" s="4"/>
      <c r="G1031" s="41"/>
      <c r="H1031" s="41"/>
      <c r="I1031" s="5"/>
      <c r="J1031" s="4"/>
      <c r="K1031" s="5"/>
      <c r="L1031" s="5" t="str">
        <f t="shared" si="118"/>
        <v/>
      </c>
      <c r="M1031" s="36"/>
      <c r="N1031" s="5" t="str">
        <f t="shared" si="119"/>
        <v/>
      </c>
      <c r="O1031" s="5"/>
      <c r="P1031" s="5" t="str">
        <f t="shared" si="120"/>
        <v/>
      </c>
      <c r="Q1031" s="4"/>
      <c r="R1031" s="4"/>
      <c r="S1031" s="4"/>
    </row>
    <row r="1032" spans="1:19" x14ac:dyDescent="0.2">
      <c r="A1032" s="113"/>
      <c r="B1032" s="178" t="str">
        <f t="shared" si="121"/>
        <v/>
      </c>
      <c r="C1032" s="4"/>
      <c r="D1032" s="4"/>
      <c r="E1032" s="148"/>
      <c r="F1032" s="4"/>
      <c r="G1032" s="41"/>
      <c r="H1032" s="41"/>
      <c r="I1032" s="5"/>
      <c r="J1032" s="4"/>
      <c r="K1032" s="5"/>
      <c r="L1032" s="5" t="str">
        <f t="shared" si="118"/>
        <v/>
      </c>
      <c r="M1032" s="36"/>
      <c r="N1032" s="5" t="str">
        <f t="shared" si="119"/>
        <v/>
      </c>
      <c r="O1032" s="5"/>
      <c r="P1032" s="5" t="str">
        <f t="shared" si="120"/>
        <v/>
      </c>
      <c r="Q1032" s="4"/>
      <c r="R1032" s="4"/>
      <c r="S1032" s="4"/>
    </row>
    <row r="1033" spans="1:19" x14ac:dyDescent="0.2">
      <c r="A1033" s="113"/>
      <c r="B1033" s="178" t="str">
        <f t="shared" si="121"/>
        <v/>
      </c>
      <c r="C1033" s="4"/>
      <c r="D1033" s="4"/>
      <c r="E1033" s="148"/>
      <c r="F1033" s="4"/>
      <c r="G1033" s="41"/>
      <c r="H1033" s="41"/>
      <c r="I1033" s="5"/>
      <c r="J1033" s="4"/>
      <c r="K1033" s="5"/>
      <c r="L1033" s="5" t="str">
        <f t="shared" si="118"/>
        <v/>
      </c>
      <c r="M1033" s="36"/>
      <c r="N1033" s="5" t="str">
        <f t="shared" si="119"/>
        <v/>
      </c>
      <c r="O1033" s="5"/>
      <c r="P1033" s="5" t="str">
        <f t="shared" si="120"/>
        <v/>
      </c>
      <c r="Q1033" s="4"/>
      <c r="R1033" s="4"/>
      <c r="S1033" s="4"/>
    </row>
    <row r="1034" spans="1:19" x14ac:dyDescent="0.2">
      <c r="A1034" s="113"/>
      <c r="B1034" s="178" t="str">
        <f t="shared" si="121"/>
        <v/>
      </c>
      <c r="C1034" s="4"/>
      <c r="D1034" s="4"/>
      <c r="E1034" s="148"/>
      <c r="F1034" s="4"/>
      <c r="G1034" s="41"/>
      <c r="H1034" s="41"/>
      <c r="I1034" s="5"/>
      <c r="J1034" s="4"/>
      <c r="K1034" s="5"/>
      <c r="L1034" s="5" t="str">
        <f t="shared" si="118"/>
        <v/>
      </c>
      <c r="M1034" s="36"/>
      <c r="N1034" s="5" t="str">
        <f t="shared" si="119"/>
        <v/>
      </c>
      <c r="O1034" s="5"/>
      <c r="P1034" s="5" t="str">
        <f t="shared" si="120"/>
        <v/>
      </c>
      <c r="Q1034" s="4"/>
      <c r="R1034" s="4"/>
      <c r="S1034" s="4"/>
    </row>
    <row r="1035" spans="1:19" x14ac:dyDescent="0.2">
      <c r="A1035" s="113"/>
      <c r="B1035" s="178" t="str">
        <f t="shared" si="121"/>
        <v/>
      </c>
      <c r="C1035" s="4"/>
      <c r="D1035" s="4"/>
      <c r="E1035" s="148"/>
      <c r="F1035" s="4"/>
      <c r="G1035" s="41"/>
      <c r="H1035" s="41"/>
      <c r="I1035" s="5"/>
      <c r="J1035" s="4"/>
      <c r="K1035" s="5"/>
      <c r="L1035" s="5" t="str">
        <f t="shared" si="118"/>
        <v/>
      </c>
      <c r="M1035" s="36"/>
      <c r="N1035" s="5" t="str">
        <f t="shared" si="119"/>
        <v/>
      </c>
      <c r="O1035" s="5"/>
      <c r="P1035" s="5" t="str">
        <f t="shared" si="120"/>
        <v/>
      </c>
      <c r="Q1035" s="4"/>
      <c r="R1035" s="4"/>
      <c r="S1035" s="4"/>
    </row>
    <row r="1036" spans="1:19" x14ac:dyDescent="0.2">
      <c r="A1036" s="113"/>
      <c r="B1036" s="178" t="str">
        <f t="shared" si="121"/>
        <v/>
      </c>
      <c r="C1036" s="4"/>
      <c r="D1036" s="4"/>
      <c r="E1036" s="148"/>
      <c r="F1036" s="4"/>
      <c r="G1036" s="41"/>
      <c r="H1036" s="41"/>
      <c r="I1036" s="5"/>
      <c r="J1036" s="4"/>
      <c r="K1036" s="5"/>
      <c r="L1036" s="5" t="str">
        <f t="shared" ref="L1036:L1099" si="122">IF($F1036="","",IF($J1036="FIXED",$K1036,($G1036*FAT_MULT)+($H1036*SNF_MULT)+$I1036))</f>
        <v/>
      </c>
      <c r="M1036" s="36"/>
      <c r="N1036" s="5" t="str">
        <f t="shared" ref="N1036:N1099" si="123">IF($M1036="","",$M1036*$L1036)</f>
        <v/>
      </c>
      <c r="O1036" s="5"/>
      <c r="P1036" s="5" t="str">
        <f t="shared" ref="P1036:P1099" si="124">IF($M1036="","",$N1036+$O1036)</f>
        <v/>
      </c>
      <c r="Q1036" s="4"/>
      <c r="R1036" s="4"/>
      <c r="S1036" s="4"/>
    </row>
    <row r="1037" spans="1:19" x14ac:dyDescent="0.2">
      <c r="A1037" s="113"/>
      <c r="B1037" s="178" t="str">
        <f t="shared" si="121"/>
        <v/>
      </c>
      <c r="C1037" s="4"/>
      <c r="D1037" s="4"/>
      <c r="E1037" s="148"/>
      <c r="F1037" s="4"/>
      <c r="G1037" s="41"/>
      <c r="H1037" s="41"/>
      <c r="I1037" s="5"/>
      <c r="J1037" s="4"/>
      <c r="K1037" s="5"/>
      <c r="L1037" s="5" t="str">
        <f t="shared" si="122"/>
        <v/>
      </c>
      <c r="M1037" s="36"/>
      <c r="N1037" s="5" t="str">
        <f t="shared" si="123"/>
        <v/>
      </c>
      <c r="O1037" s="5"/>
      <c r="P1037" s="5" t="str">
        <f t="shared" si="124"/>
        <v/>
      </c>
      <c r="Q1037" s="4"/>
      <c r="R1037" s="4"/>
      <c r="S1037" s="4"/>
    </row>
    <row r="1038" spans="1:19" x14ac:dyDescent="0.2">
      <c r="A1038" s="113"/>
      <c r="B1038" s="178" t="str">
        <f t="shared" si="121"/>
        <v/>
      </c>
      <c r="C1038" s="4"/>
      <c r="D1038" s="4"/>
      <c r="E1038" s="148"/>
      <c r="F1038" s="4"/>
      <c r="G1038" s="41"/>
      <c r="H1038" s="41"/>
      <c r="I1038" s="5"/>
      <c r="J1038" s="4"/>
      <c r="K1038" s="5"/>
      <c r="L1038" s="5" t="str">
        <f t="shared" si="122"/>
        <v/>
      </c>
      <c r="M1038" s="36"/>
      <c r="N1038" s="5" t="str">
        <f t="shared" si="123"/>
        <v/>
      </c>
      <c r="O1038" s="5"/>
      <c r="P1038" s="5" t="str">
        <f t="shared" si="124"/>
        <v/>
      </c>
      <c r="Q1038" s="4"/>
      <c r="R1038" s="4"/>
      <c r="S1038" s="4"/>
    </row>
    <row r="1039" spans="1:19" x14ac:dyDescent="0.2">
      <c r="A1039" s="113"/>
      <c r="B1039" s="178" t="str">
        <f t="shared" si="121"/>
        <v/>
      </c>
      <c r="C1039" s="4"/>
      <c r="D1039" s="4"/>
      <c r="E1039" s="148"/>
      <c r="F1039" s="4"/>
      <c r="G1039" s="41"/>
      <c r="H1039" s="41"/>
      <c r="I1039" s="5"/>
      <c r="J1039" s="4"/>
      <c r="K1039" s="5"/>
      <c r="L1039" s="5" t="str">
        <f t="shared" si="122"/>
        <v/>
      </c>
      <c r="M1039" s="36"/>
      <c r="N1039" s="5" t="str">
        <f t="shared" si="123"/>
        <v/>
      </c>
      <c r="O1039" s="5"/>
      <c r="P1039" s="5" t="str">
        <f t="shared" si="124"/>
        <v/>
      </c>
      <c r="Q1039" s="4"/>
      <c r="R1039" s="4"/>
      <c r="S1039" s="4"/>
    </row>
    <row r="1040" spans="1:19" x14ac:dyDescent="0.2">
      <c r="A1040" s="113"/>
      <c r="B1040" s="178" t="str">
        <f t="shared" si="121"/>
        <v/>
      </c>
      <c r="C1040" s="4"/>
      <c r="D1040" s="4"/>
      <c r="E1040" s="148"/>
      <c r="F1040" s="4"/>
      <c r="G1040" s="41"/>
      <c r="H1040" s="41"/>
      <c r="I1040" s="5"/>
      <c r="J1040" s="4"/>
      <c r="K1040" s="5"/>
      <c r="L1040" s="5" t="str">
        <f t="shared" si="122"/>
        <v/>
      </c>
      <c r="M1040" s="36"/>
      <c r="N1040" s="5" t="str">
        <f t="shared" si="123"/>
        <v/>
      </c>
      <c r="O1040" s="5"/>
      <c r="P1040" s="5" t="str">
        <f t="shared" si="124"/>
        <v/>
      </c>
      <c r="Q1040" s="4"/>
      <c r="R1040" s="4"/>
      <c r="S1040" s="4"/>
    </row>
    <row r="1041" spans="1:19" x14ac:dyDescent="0.2">
      <c r="A1041" s="113"/>
      <c r="B1041" s="178" t="str">
        <f t="shared" si="121"/>
        <v/>
      </c>
      <c r="C1041" s="4"/>
      <c r="D1041" s="4"/>
      <c r="E1041" s="148"/>
      <c r="F1041" s="4"/>
      <c r="G1041" s="41"/>
      <c r="H1041" s="41"/>
      <c r="I1041" s="5"/>
      <c r="J1041" s="4"/>
      <c r="K1041" s="5"/>
      <c r="L1041" s="5" t="str">
        <f t="shared" si="122"/>
        <v/>
      </c>
      <c r="M1041" s="36"/>
      <c r="N1041" s="5" t="str">
        <f t="shared" si="123"/>
        <v/>
      </c>
      <c r="O1041" s="5"/>
      <c r="P1041" s="5" t="str">
        <f t="shared" si="124"/>
        <v/>
      </c>
      <c r="Q1041" s="4"/>
      <c r="R1041" s="4"/>
      <c r="S1041" s="4"/>
    </row>
    <row r="1042" spans="1:19" x14ac:dyDescent="0.2">
      <c r="A1042" s="113"/>
      <c r="B1042" s="178" t="str">
        <f t="shared" si="121"/>
        <v/>
      </c>
      <c r="C1042" s="4"/>
      <c r="D1042" s="4"/>
      <c r="E1042" s="148"/>
      <c r="F1042" s="4"/>
      <c r="G1042" s="41"/>
      <c r="H1042" s="41"/>
      <c r="I1042" s="5"/>
      <c r="J1042" s="4"/>
      <c r="K1042" s="5"/>
      <c r="L1042" s="5" t="str">
        <f t="shared" si="122"/>
        <v/>
      </c>
      <c r="M1042" s="36"/>
      <c r="N1042" s="5" t="str">
        <f t="shared" si="123"/>
        <v/>
      </c>
      <c r="O1042" s="5"/>
      <c r="P1042" s="5" t="str">
        <f t="shared" si="124"/>
        <v/>
      </c>
      <c r="Q1042" s="4"/>
      <c r="R1042" s="4"/>
      <c r="S1042" s="4"/>
    </row>
    <row r="1043" spans="1:19" x14ac:dyDescent="0.2">
      <c r="A1043" s="113"/>
      <c r="B1043" s="178" t="str">
        <f t="shared" si="121"/>
        <v/>
      </c>
      <c r="C1043" s="4"/>
      <c r="D1043" s="4"/>
      <c r="E1043" s="148"/>
      <c r="F1043" s="4"/>
      <c r="G1043" s="41"/>
      <c r="H1043" s="41"/>
      <c r="I1043" s="5"/>
      <c r="J1043" s="4"/>
      <c r="K1043" s="5"/>
      <c r="L1043" s="5" t="str">
        <f t="shared" si="122"/>
        <v/>
      </c>
      <c r="M1043" s="36"/>
      <c r="N1043" s="5" t="str">
        <f t="shared" si="123"/>
        <v/>
      </c>
      <c r="O1043" s="5"/>
      <c r="P1043" s="5" t="str">
        <f t="shared" si="124"/>
        <v/>
      </c>
      <c r="Q1043" s="4"/>
      <c r="R1043" s="4"/>
      <c r="S1043" s="4"/>
    </row>
    <row r="1044" spans="1:19" x14ac:dyDescent="0.2">
      <c r="A1044" s="113"/>
      <c r="B1044" s="178" t="str">
        <f t="shared" si="121"/>
        <v/>
      </c>
      <c r="C1044" s="4"/>
      <c r="D1044" s="4"/>
      <c r="E1044" s="148"/>
      <c r="F1044" s="4"/>
      <c r="G1044" s="41"/>
      <c r="H1044" s="41"/>
      <c r="I1044" s="5"/>
      <c r="J1044" s="4"/>
      <c r="K1044" s="5"/>
      <c r="L1044" s="5" t="str">
        <f t="shared" si="122"/>
        <v/>
      </c>
      <c r="M1044" s="36"/>
      <c r="N1044" s="5" t="str">
        <f t="shared" si="123"/>
        <v/>
      </c>
      <c r="O1044" s="5"/>
      <c r="P1044" s="5" t="str">
        <f t="shared" si="124"/>
        <v/>
      </c>
      <c r="Q1044" s="4"/>
      <c r="R1044" s="4"/>
      <c r="S1044" s="4"/>
    </row>
    <row r="1045" spans="1:19" x14ac:dyDescent="0.2">
      <c r="A1045" s="113"/>
      <c r="B1045" s="178" t="str">
        <f t="shared" si="121"/>
        <v/>
      </c>
      <c r="C1045" s="4"/>
      <c r="D1045" s="4"/>
      <c r="E1045" s="148"/>
      <c r="F1045" s="4"/>
      <c r="G1045" s="41"/>
      <c r="H1045" s="41"/>
      <c r="I1045" s="5"/>
      <c r="J1045" s="4"/>
      <c r="K1045" s="5"/>
      <c r="L1045" s="5" t="str">
        <f t="shared" si="122"/>
        <v/>
      </c>
      <c r="M1045" s="36"/>
      <c r="N1045" s="5" t="str">
        <f t="shared" si="123"/>
        <v/>
      </c>
      <c r="O1045" s="5"/>
      <c r="P1045" s="5" t="str">
        <f t="shared" si="124"/>
        <v/>
      </c>
      <c r="Q1045" s="4"/>
      <c r="R1045" s="4"/>
      <c r="S1045" s="4"/>
    </row>
    <row r="1046" spans="1:19" x14ac:dyDescent="0.2">
      <c r="A1046" s="113"/>
      <c r="B1046" s="178" t="str">
        <f t="shared" si="121"/>
        <v/>
      </c>
      <c r="C1046" s="4"/>
      <c r="D1046" s="4"/>
      <c r="E1046" s="148"/>
      <c r="F1046" s="4"/>
      <c r="G1046" s="41"/>
      <c r="H1046" s="41"/>
      <c r="I1046" s="5"/>
      <c r="J1046" s="4"/>
      <c r="K1046" s="5"/>
      <c r="L1046" s="5" t="str">
        <f t="shared" si="122"/>
        <v/>
      </c>
      <c r="M1046" s="36"/>
      <c r="N1046" s="5" t="str">
        <f t="shared" si="123"/>
        <v/>
      </c>
      <c r="O1046" s="5"/>
      <c r="P1046" s="5" t="str">
        <f t="shared" si="124"/>
        <v/>
      </c>
      <c r="Q1046" s="4"/>
      <c r="R1046" s="4"/>
      <c r="S1046" s="4"/>
    </row>
    <row r="1047" spans="1:19" x14ac:dyDescent="0.2">
      <c r="A1047" s="113"/>
      <c r="B1047" s="178" t="str">
        <f t="shared" si="121"/>
        <v/>
      </c>
      <c r="C1047" s="4"/>
      <c r="D1047" s="4"/>
      <c r="E1047" s="148"/>
      <c r="F1047" s="4"/>
      <c r="G1047" s="41"/>
      <c r="H1047" s="41"/>
      <c r="I1047" s="5"/>
      <c r="J1047" s="4"/>
      <c r="K1047" s="5"/>
      <c r="L1047" s="5" t="str">
        <f t="shared" si="122"/>
        <v/>
      </c>
      <c r="M1047" s="36"/>
      <c r="N1047" s="5" t="str">
        <f t="shared" si="123"/>
        <v/>
      </c>
      <c r="O1047" s="5"/>
      <c r="P1047" s="5" t="str">
        <f t="shared" si="124"/>
        <v/>
      </c>
      <c r="Q1047" s="4"/>
      <c r="R1047" s="4"/>
      <c r="S1047" s="4"/>
    </row>
    <row r="1048" spans="1:19" x14ac:dyDescent="0.2">
      <c r="A1048" s="113"/>
      <c r="B1048" s="178" t="str">
        <f t="shared" si="121"/>
        <v/>
      </c>
      <c r="C1048" s="4"/>
      <c r="D1048" s="4"/>
      <c r="E1048" s="148"/>
      <c r="F1048" s="4"/>
      <c r="G1048" s="41"/>
      <c r="H1048" s="41"/>
      <c r="I1048" s="5"/>
      <c r="J1048" s="4"/>
      <c r="K1048" s="5"/>
      <c r="L1048" s="5" t="str">
        <f t="shared" si="122"/>
        <v/>
      </c>
      <c r="M1048" s="36"/>
      <c r="N1048" s="5" t="str">
        <f t="shared" si="123"/>
        <v/>
      </c>
      <c r="O1048" s="5"/>
      <c r="P1048" s="5" t="str">
        <f t="shared" si="124"/>
        <v/>
      </c>
      <c r="Q1048" s="4"/>
      <c r="R1048" s="4"/>
      <c r="S1048" s="4"/>
    </row>
    <row r="1049" spans="1:19" x14ac:dyDescent="0.2">
      <c r="A1049" s="113"/>
      <c r="B1049" s="178" t="str">
        <f t="shared" si="121"/>
        <v/>
      </c>
      <c r="C1049" s="4"/>
      <c r="D1049" s="4"/>
      <c r="E1049" s="148"/>
      <c r="F1049" s="4"/>
      <c r="G1049" s="41"/>
      <c r="H1049" s="41"/>
      <c r="I1049" s="5"/>
      <c r="J1049" s="4"/>
      <c r="K1049" s="5"/>
      <c r="L1049" s="5" t="str">
        <f t="shared" si="122"/>
        <v/>
      </c>
      <c r="M1049" s="36"/>
      <c r="N1049" s="5" t="str">
        <f t="shared" si="123"/>
        <v/>
      </c>
      <c r="O1049" s="5"/>
      <c r="P1049" s="5" t="str">
        <f t="shared" si="124"/>
        <v/>
      </c>
      <c r="Q1049" s="4"/>
      <c r="R1049" s="4"/>
      <c r="S1049" s="4"/>
    </row>
    <row r="1050" spans="1:19" x14ac:dyDescent="0.2">
      <c r="A1050" s="113"/>
      <c r="B1050" s="178" t="str">
        <f t="shared" si="121"/>
        <v/>
      </c>
      <c r="C1050" s="4"/>
      <c r="D1050" s="4"/>
      <c r="E1050" s="148"/>
      <c r="F1050" s="4"/>
      <c r="G1050" s="41"/>
      <c r="H1050" s="41"/>
      <c r="I1050" s="5"/>
      <c r="J1050" s="4"/>
      <c r="K1050" s="5"/>
      <c r="L1050" s="5" t="str">
        <f t="shared" si="122"/>
        <v/>
      </c>
      <c r="M1050" s="36"/>
      <c r="N1050" s="5" t="str">
        <f t="shared" si="123"/>
        <v/>
      </c>
      <c r="O1050" s="5"/>
      <c r="P1050" s="5" t="str">
        <f t="shared" si="124"/>
        <v/>
      </c>
      <c r="Q1050" s="4"/>
      <c r="R1050" s="4"/>
      <c r="S1050" s="4"/>
    </row>
    <row r="1051" spans="1:19" x14ac:dyDescent="0.2">
      <c r="A1051" s="113"/>
      <c r="B1051" s="178" t="str">
        <f t="shared" si="121"/>
        <v/>
      </c>
      <c r="C1051" s="4"/>
      <c r="D1051" s="4"/>
      <c r="E1051" s="148"/>
      <c r="F1051" s="4"/>
      <c r="G1051" s="41"/>
      <c r="H1051" s="41"/>
      <c r="I1051" s="5"/>
      <c r="J1051" s="4"/>
      <c r="K1051" s="5"/>
      <c r="L1051" s="5" t="str">
        <f t="shared" si="122"/>
        <v/>
      </c>
      <c r="M1051" s="36"/>
      <c r="N1051" s="5" t="str">
        <f t="shared" si="123"/>
        <v/>
      </c>
      <c r="O1051" s="5"/>
      <c r="P1051" s="5" t="str">
        <f t="shared" si="124"/>
        <v/>
      </c>
      <c r="Q1051" s="4"/>
      <c r="R1051" s="4"/>
      <c r="S1051" s="4"/>
    </row>
    <row r="1052" spans="1:19" x14ac:dyDescent="0.2">
      <c r="A1052" s="113"/>
      <c r="B1052" s="178" t="str">
        <f t="shared" si="121"/>
        <v/>
      </c>
      <c r="C1052" s="4"/>
      <c r="D1052" s="4"/>
      <c r="E1052" s="148"/>
      <c r="F1052" s="4"/>
      <c r="G1052" s="41"/>
      <c r="H1052" s="41"/>
      <c r="I1052" s="5"/>
      <c r="J1052" s="4"/>
      <c r="K1052" s="5"/>
      <c r="L1052" s="5" t="str">
        <f t="shared" si="122"/>
        <v/>
      </c>
      <c r="M1052" s="36"/>
      <c r="N1052" s="5" t="str">
        <f t="shared" si="123"/>
        <v/>
      </c>
      <c r="O1052" s="5"/>
      <c r="P1052" s="5" t="str">
        <f t="shared" si="124"/>
        <v/>
      </c>
      <c r="Q1052" s="4"/>
      <c r="R1052" s="4"/>
      <c r="S1052" s="4"/>
    </row>
    <row r="1053" spans="1:19" x14ac:dyDescent="0.2">
      <c r="A1053" s="113"/>
      <c r="B1053" s="178" t="str">
        <f t="shared" si="121"/>
        <v/>
      </c>
      <c r="C1053" s="4"/>
      <c r="D1053" s="4"/>
      <c r="E1053" s="148"/>
      <c r="F1053" s="4"/>
      <c r="G1053" s="41"/>
      <c r="H1053" s="41"/>
      <c r="I1053" s="5"/>
      <c r="J1053" s="4"/>
      <c r="K1053" s="5"/>
      <c r="L1053" s="5" t="str">
        <f t="shared" si="122"/>
        <v/>
      </c>
      <c r="M1053" s="36"/>
      <c r="N1053" s="5" t="str">
        <f t="shared" si="123"/>
        <v/>
      </c>
      <c r="O1053" s="5"/>
      <c r="P1053" s="5" t="str">
        <f t="shared" si="124"/>
        <v/>
      </c>
      <c r="Q1053" s="4"/>
      <c r="R1053" s="4"/>
      <c r="S1053" s="4"/>
    </row>
    <row r="1054" spans="1:19" x14ac:dyDescent="0.2">
      <c r="A1054" s="113"/>
      <c r="B1054" s="178" t="str">
        <f t="shared" si="121"/>
        <v/>
      </c>
      <c r="C1054" s="4"/>
      <c r="D1054" s="4"/>
      <c r="E1054" s="148"/>
      <c r="F1054" s="4"/>
      <c r="G1054" s="41"/>
      <c r="H1054" s="41"/>
      <c r="I1054" s="5"/>
      <c r="J1054" s="4"/>
      <c r="K1054" s="5"/>
      <c r="L1054" s="5" t="str">
        <f t="shared" si="122"/>
        <v/>
      </c>
      <c r="M1054" s="36"/>
      <c r="N1054" s="5" t="str">
        <f t="shared" si="123"/>
        <v/>
      </c>
      <c r="O1054" s="5"/>
      <c r="P1054" s="5" t="str">
        <f t="shared" si="124"/>
        <v/>
      </c>
      <c r="Q1054" s="4"/>
      <c r="R1054" s="4"/>
      <c r="S1054" s="4"/>
    </row>
    <row r="1055" spans="1:19" x14ac:dyDescent="0.2">
      <c r="A1055" s="113"/>
      <c r="B1055" s="178" t="str">
        <f t="shared" si="121"/>
        <v/>
      </c>
      <c r="C1055" s="4"/>
      <c r="D1055" s="4"/>
      <c r="E1055" s="148"/>
      <c r="F1055" s="4"/>
      <c r="G1055" s="41"/>
      <c r="H1055" s="41"/>
      <c r="I1055" s="5"/>
      <c r="J1055" s="4"/>
      <c r="K1055" s="5"/>
      <c r="L1055" s="5" t="str">
        <f t="shared" si="122"/>
        <v/>
      </c>
      <c r="M1055" s="36"/>
      <c r="N1055" s="5" t="str">
        <f t="shared" si="123"/>
        <v/>
      </c>
      <c r="O1055" s="5"/>
      <c r="P1055" s="5" t="str">
        <f t="shared" si="124"/>
        <v/>
      </c>
      <c r="Q1055" s="4"/>
      <c r="R1055" s="4"/>
      <c r="S1055" s="4"/>
    </row>
    <row r="1056" spans="1:19" x14ac:dyDescent="0.2">
      <c r="A1056" s="113"/>
      <c r="B1056" s="178" t="str">
        <f t="shared" si="121"/>
        <v/>
      </c>
      <c r="C1056" s="4"/>
      <c r="D1056" s="4"/>
      <c r="E1056" s="148"/>
      <c r="F1056" s="4"/>
      <c r="G1056" s="41"/>
      <c r="H1056" s="41"/>
      <c r="I1056" s="5"/>
      <c r="J1056" s="4"/>
      <c r="K1056" s="5"/>
      <c r="L1056" s="5" t="str">
        <f t="shared" si="122"/>
        <v/>
      </c>
      <c r="M1056" s="36"/>
      <c r="N1056" s="5" t="str">
        <f t="shared" si="123"/>
        <v/>
      </c>
      <c r="O1056" s="5"/>
      <c r="P1056" s="5" t="str">
        <f t="shared" si="124"/>
        <v/>
      </c>
      <c r="Q1056" s="4"/>
      <c r="R1056" s="4"/>
      <c r="S1056" s="4"/>
    </row>
    <row r="1057" spans="1:19" x14ac:dyDescent="0.2">
      <c r="A1057" s="113"/>
      <c r="B1057" s="178" t="str">
        <f t="shared" si="121"/>
        <v/>
      </c>
      <c r="C1057" s="4"/>
      <c r="D1057" s="4"/>
      <c r="E1057" s="148"/>
      <c r="F1057" s="4"/>
      <c r="G1057" s="41"/>
      <c r="H1057" s="41"/>
      <c r="I1057" s="5"/>
      <c r="J1057" s="4"/>
      <c r="K1057" s="5"/>
      <c r="L1057" s="5" t="str">
        <f t="shared" si="122"/>
        <v/>
      </c>
      <c r="M1057" s="36"/>
      <c r="N1057" s="5" t="str">
        <f t="shared" si="123"/>
        <v/>
      </c>
      <c r="O1057" s="5"/>
      <c r="P1057" s="5" t="str">
        <f t="shared" si="124"/>
        <v/>
      </c>
      <c r="Q1057" s="4"/>
      <c r="R1057" s="4"/>
      <c r="S1057" s="4"/>
    </row>
    <row r="1058" spans="1:19" x14ac:dyDescent="0.2">
      <c r="A1058" s="113"/>
      <c r="B1058" s="178" t="str">
        <f t="shared" si="121"/>
        <v/>
      </c>
      <c r="C1058" s="4"/>
      <c r="D1058" s="4"/>
      <c r="E1058" s="148"/>
      <c r="F1058" s="4"/>
      <c r="G1058" s="41"/>
      <c r="H1058" s="41"/>
      <c r="I1058" s="5"/>
      <c r="J1058" s="4"/>
      <c r="K1058" s="5"/>
      <c r="L1058" s="5" t="str">
        <f t="shared" si="122"/>
        <v/>
      </c>
      <c r="M1058" s="36"/>
      <c r="N1058" s="5" t="str">
        <f t="shared" si="123"/>
        <v/>
      </c>
      <c r="O1058" s="5"/>
      <c r="P1058" s="5" t="str">
        <f t="shared" si="124"/>
        <v/>
      </c>
      <c r="Q1058" s="4"/>
      <c r="R1058" s="4"/>
      <c r="S1058" s="4"/>
    </row>
    <row r="1059" spans="1:19" x14ac:dyDescent="0.2">
      <c r="A1059" s="113"/>
      <c r="B1059" s="178" t="str">
        <f t="shared" si="121"/>
        <v/>
      </c>
      <c r="C1059" s="4"/>
      <c r="D1059" s="4"/>
      <c r="E1059" s="148"/>
      <c r="F1059" s="4"/>
      <c r="G1059" s="41"/>
      <c r="H1059" s="41"/>
      <c r="I1059" s="5"/>
      <c r="J1059" s="4"/>
      <c r="K1059" s="5"/>
      <c r="L1059" s="5" t="str">
        <f t="shared" si="122"/>
        <v/>
      </c>
      <c r="M1059" s="36"/>
      <c r="N1059" s="5" t="str">
        <f t="shared" si="123"/>
        <v/>
      </c>
      <c r="O1059" s="5"/>
      <c r="P1059" s="5" t="str">
        <f t="shared" si="124"/>
        <v/>
      </c>
      <c r="Q1059" s="4"/>
      <c r="R1059" s="4"/>
      <c r="S1059" s="4"/>
    </row>
    <row r="1060" spans="1:19" x14ac:dyDescent="0.2">
      <c r="A1060" s="113"/>
      <c r="B1060" s="178" t="str">
        <f t="shared" si="121"/>
        <v/>
      </c>
      <c r="C1060" s="4"/>
      <c r="D1060" s="4"/>
      <c r="E1060" s="148"/>
      <c r="F1060" s="4"/>
      <c r="G1060" s="41"/>
      <c r="H1060" s="41"/>
      <c r="I1060" s="5"/>
      <c r="J1060" s="4"/>
      <c r="K1060" s="5"/>
      <c r="L1060" s="5" t="str">
        <f t="shared" si="122"/>
        <v/>
      </c>
      <c r="M1060" s="36"/>
      <c r="N1060" s="5" t="str">
        <f t="shared" si="123"/>
        <v/>
      </c>
      <c r="O1060" s="5"/>
      <c r="P1060" s="5" t="str">
        <f t="shared" si="124"/>
        <v/>
      </c>
      <c r="Q1060" s="4"/>
      <c r="R1060" s="4"/>
      <c r="S1060" s="4"/>
    </row>
    <row r="1061" spans="1:19" x14ac:dyDescent="0.2">
      <c r="A1061" s="113"/>
      <c r="B1061" s="178" t="str">
        <f t="shared" si="121"/>
        <v/>
      </c>
      <c r="C1061" s="4"/>
      <c r="D1061" s="4"/>
      <c r="E1061" s="148"/>
      <c r="F1061" s="4"/>
      <c r="G1061" s="41"/>
      <c r="H1061" s="41"/>
      <c r="I1061" s="5"/>
      <c r="J1061" s="4"/>
      <c r="K1061" s="5"/>
      <c r="L1061" s="5" t="str">
        <f t="shared" si="122"/>
        <v/>
      </c>
      <c r="M1061" s="36"/>
      <c r="N1061" s="5" t="str">
        <f t="shared" si="123"/>
        <v/>
      </c>
      <c r="O1061" s="5"/>
      <c r="P1061" s="5" t="str">
        <f t="shared" si="124"/>
        <v/>
      </c>
      <c r="Q1061" s="4"/>
      <c r="R1061" s="4"/>
      <c r="S1061" s="4"/>
    </row>
    <row r="1062" spans="1:19" x14ac:dyDescent="0.2">
      <c r="A1062" s="113"/>
      <c r="B1062" s="178" t="str">
        <f t="shared" si="121"/>
        <v/>
      </c>
      <c r="C1062" s="4"/>
      <c r="D1062" s="4"/>
      <c r="E1062" s="148"/>
      <c r="F1062" s="4"/>
      <c r="G1062" s="41"/>
      <c r="H1062" s="41"/>
      <c r="I1062" s="5"/>
      <c r="J1062" s="4"/>
      <c r="K1062" s="5"/>
      <c r="L1062" s="5" t="str">
        <f t="shared" si="122"/>
        <v/>
      </c>
      <c r="M1062" s="36"/>
      <c r="N1062" s="5" t="str">
        <f t="shared" si="123"/>
        <v/>
      </c>
      <c r="O1062" s="5"/>
      <c r="P1062" s="5" t="str">
        <f t="shared" si="124"/>
        <v/>
      </c>
      <c r="Q1062" s="4"/>
      <c r="R1062" s="4"/>
      <c r="S1062" s="4"/>
    </row>
    <row r="1063" spans="1:19" x14ac:dyDescent="0.2">
      <c r="A1063" s="113"/>
      <c r="B1063" s="178" t="str">
        <f t="shared" si="121"/>
        <v/>
      </c>
      <c r="C1063" s="4"/>
      <c r="D1063" s="4"/>
      <c r="E1063" s="148"/>
      <c r="F1063" s="4"/>
      <c r="G1063" s="41"/>
      <c r="H1063" s="41"/>
      <c r="I1063" s="5"/>
      <c r="J1063" s="4"/>
      <c r="K1063" s="5"/>
      <c r="L1063" s="5" t="str">
        <f t="shared" si="122"/>
        <v/>
      </c>
      <c r="M1063" s="36"/>
      <c r="N1063" s="5" t="str">
        <f t="shared" si="123"/>
        <v/>
      </c>
      <c r="O1063" s="5"/>
      <c r="P1063" s="5" t="str">
        <f t="shared" si="124"/>
        <v/>
      </c>
      <c r="Q1063" s="4"/>
      <c r="R1063" s="4"/>
      <c r="S1063" s="4"/>
    </row>
    <row r="1064" spans="1:19" x14ac:dyDescent="0.2">
      <c r="A1064" s="113"/>
      <c r="B1064" s="178" t="str">
        <f t="shared" si="121"/>
        <v/>
      </c>
      <c r="C1064" s="4"/>
      <c r="D1064" s="4"/>
      <c r="E1064" s="148"/>
      <c r="F1064" s="4"/>
      <c r="G1064" s="41"/>
      <c r="H1064" s="41"/>
      <c r="I1064" s="5"/>
      <c r="J1064" s="4"/>
      <c r="K1064" s="5"/>
      <c r="L1064" s="5" t="str">
        <f t="shared" si="122"/>
        <v/>
      </c>
      <c r="M1064" s="36"/>
      <c r="N1064" s="5" t="str">
        <f t="shared" si="123"/>
        <v/>
      </c>
      <c r="O1064" s="5"/>
      <c r="P1064" s="5" t="str">
        <f t="shared" si="124"/>
        <v/>
      </c>
      <c r="Q1064" s="4"/>
      <c r="R1064" s="4"/>
      <c r="S1064" s="4"/>
    </row>
    <row r="1065" spans="1:19" x14ac:dyDescent="0.2">
      <c r="A1065" s="113"/>
      <c r="B1065" s="178" t="str">
        <f t="shared" si="121"/>
        <v/>
      </c>
      <c r="C1065" s="4"/>
      <c r="D1065" s="4"/>
      <c r="E1065" s="148"/>
      <c r="F1065" s="4"/>
      <c r="G1065" s="41"/>
      <c r="H1065" s="41"/>
      <c r="I1065" s="5"/>
      <c r="J1065" s="4"/>
      <c r="K1065" s="5"/>
      <c r="L1065" s="5" t="str">
        <f t="shared" si="122"/>
        <v/>
      </c>
      <c r="M1065" s="36"/>
      <c r="N1065" s="5" t="str">
        <f t="shared" si="123"/>
        <v/>
      </c>
      <c r="O1065" s="5"/>
      <c r="P1065" s="5" t="str">
        <f t="shared" si="124"/>
        <v/>
      </c>
      <c r="Q1065" s="4"/>
      <c r="R1065" s="4"/>
      <c r="S1065" s="4"/>
    </row>
    <row r="1066" spans="1:19" x14ac:dyDescent="0.2">
      <c r="A1066" s="113"/>
      <c r="B1066" s="178" t="str">
        <f t="shared" si="121"/>
        <v/>
      </c>
      <c r="C1066" s="4"/>
      <c r="D1066" s="4"/>
      <c r="E1066" s="148"/>
      <c r="F1066" s="4"/>
      <c r="G1066" s="41"/>
      <c r="H1066" s="41"/>
      <c r="I1066" s="5"/>
      <c r="J1066" s="4"/>
      <c r="K1066" s="5"/>
      <c r="L1066" s="5" t="str">
        <f t="shared" si="122"/>
        <v/>
      </c>
      <c r="M1066" s="36"/>
      <c r="N1066" s="5" t="str">
        <f t="shared" si="123"/>
        <v/>
      </c>
      <c r="O1066" s="5"/>
      <c r="P1066" s="5" t="str">
        <f t="shared" si="124"/>
        <v/>
      </c>
      <c r="Q1066" s="4"/>
      <c r="R1066" s="4"/>
      <c r="S1066" s="4"/>
    </row>
    <row r="1067" spans="1:19" x14ac:dyDescent="0.2">
      <c r="A1067" s="113"/>
      <c r="B1067" s="178" t="str">
        <f t="shared" si="121"/>
        <v/>
      </c>
      <c r="C1067" s="4"/>
      <c r="D1067" s="4"/>
      <c r="E1067" s="148"/>
      <c r="F1067" s="4"/>
      <c r="G1067" s="41"/>
      <c r="H1067" s="41"/>
      <c r="I1067" s="5"/>
      <c r="J1067" s="4"/>
      <c r="K1067" s="5"/>
      <c r="L1067" s="5" t="str">
        <f t="shared" si="122"/>
        <v/>
      </c>
      <c r="M1067" s="36"/>
      <c r="N1067" s="5" t="str">
        <f t="shared" si="123"/>
        <v/>
      </c>
      <c r="O1067" s="5"/>
      <c r="P1067" s="5" t="str">
        <f t="shared" si="124"/>
        <v/>
      </c>
      <c r="Q1067" s="4"/>
      <c r="R1067" s="4"/>
      <c r="S1067" s="4"/>
    </row>
    <row r="1068" spans="1:19" x14ac:dyDescent="0.2">
      <c r="A1068" s="113"/>
      <c r="B1068" s="178" t="str">
        <f t="shared" si="121"/>
        <v/>
      </c>
      <c r="C1068" s="4"/>
      <c r="D1068" s="4"/>
      <c r="E1068" s="148"/>
      <c r="F1068" s="4"/>
      <c r="G1068" s="41"/>
      <c r="H1068" s="41"/>
      <c r="I1068" s="5"/>
      <c r="J1068" s="4"/>
      <c r="K1068" s="5"/>
      <c r="L1068" s="5" t="str">
        <f t="shared" si="122"/>
        <v/>
      </c>
      <c r="M1068" s="36"/>
      <c r="N1068" s="5" t="str">
        <f t="shared" si="123"/>
        <v/>
      </c>
      <c r="O1068" s="5"/>
      <c r="P1068" s="5" t="str">
        <f t="shared" si="124"/>
        <v/>
      </c>
      <c r="Q1068" s="4"/>
      <c r="R1068" s="4"/>
      <c r="S1068" s="4"/>
    </row>
    <row r="1069" spans="1:19" x14ac:dyDescent="0.2">
      <c r="A1069" s="113"/>
      <c r="B1069" s="178" t="str">
        <f t="shared" si="121"/>
        <v/>
      </c>
      <c r="C1069" s="4"/>
      <c r="D1069" s="4"/>
      <c r="E1069" s="148"/>
      <c r="F1069" s="4"/>
      <c r="G1069" s="41"/>
      <c r="H1069" s="41"/>
      <c r="I1069" s="5"/>
      <c r="J1069" s="4"/>
      <c r="K1069" s="5"/>
      <c r="L1069" s="5" t="str">
        <f t="shared" si="122"/>
        <v/>
      </c>
      <c r="M1069" s="36"/>
      <c r="N1069" s="5" t="str">
        <f t="shared" si="123"/>
        <v/>
      </c>
      <c r="O1069" s="5"/>
      <c r="P1069" s="5" t="str">
        <f t="shared" si="124"/>
        <v/>
      </c>
      <c r="Q1069" s="4"/>
      <c r="R1069" s="4"/>
      <c r="S1069" s="4"/>
    </row>
    <row r="1070" spans="1:19" x14ac:dyDescent="0.2">
      <c r="A1070" s="113"/>
      <c r="B1070" s="178" t="str">
        <f t="shared" si="121"/>
        <v/>
      </c>
      <c r="C1070" s="4"/>
      <c r="D1070" s="4"/>
      <c r="E1070" s="148"/>
      <c r="F1070" s="4"/>
      <c r="G1070" s="41"/>
      <c r="H1070" s="41"/>
      <c r="I1070" s="5"/>
      <c r="J1070" s="4"/>
      <c r="K1070" s="5"/>
      <c r="L1070" s="5" t="str">
        <f t="shared" si="122"/>
        <v/>
      </c>
      <c r="M1070" s="36"/>
      <c r="N1070" s="5" t="str">
        <f t="shared" si="123"/>
        <v/>
      </c>
      <c r="O1070" s="5"/>
      <c r="P1070" s="5" t="str">
        <f t="shared" si="124"/>
        <v/>
      </c>
      <c r="Q1070" s="4"/>
      <c r="R1070" s="4"/>
      <c r="S1070" s="4"/>
    </row>
    <row r="1071" spans="1:19" x14ac:dyDescent="0.2">
      <c r="A1071" s="113"/>
      <c r="B1071" s="178" t="str">
        <f t="shared" si="121"/>
        <v/>
      </c>
      <c r="C1071" s="4"/>
      <c r="D1071" s="4"/>
      <c r="E1071" s="148"/>
      <c r="F1071" s="4"/>
      <c r="G1071" s="41"/>
      <c r="H1071" s="41"/>
      <c r="I1071" s="5"/>
      <c r="J1071" s="4"/>
      <c r="K1071" s="5"/>
      <c r="L1071" s="5" t="str">
        <f t="shared" si="122"/>
        <v/>
      </c>
      <c r="M1071" s="36"/>
      <c r="N1071" s="5" t="str">
        <f t="shared" si="123"/>
        <v/>
      </c>
      <c r="O1071" s="5"/>
      <c r="P1071" s="5" t="str">
        <f t="shared" si="124"/>
        <v/>
      </c>
      <c r="Q1071" s="4"/>
      <c r="R1071" s="4"/>
      <c r="S1071" s="4"/>
    </row>
    <row r="1072" spans="1:19" x14ac:dyDescent="0.2">
      <c r="A1072" s="113"/>
      <c r="B1072" s="178" t="str">
        <f t="shared" si="121"/>
        <v/>
      </c>
      <c r="C1072" s="4"/>
      <c r="D1072" s="4"/>
      <c r="E1072" s="148"/>
      <c r="F1072" s="4"/>
      <c r="G1072" s="41"/>
      <c r="H1072" s="41"/>
      <c r="I1072" s="5"/>
      <c r="J1072" s="4"/>
      <c r="K1072" s="5"/>
      <c r="L1072" s="5" t="str">
        <f t="shared" si="122"/>
        <v/>
      </c>
      <c r="M1072" s="36"/>
      <c r="N1072" s="5" t="str">
        <f t="shared" si="123"/>
        <v/>
      </c>
      <c r="O1072" s="5"/>
      <c r="P1072" s="5" t="str">
        <f t="shared" si="124"/>
        <v/>
      </c>
      <c r="Q1072" s="4"/>
      <c r="R1072" s="4"/>
      <c r="S1072" s="4"/>
    </row>
    <row r="1073" spans="1:19" x14ac:dyDescent="0.2">
      <c r="A1073" s="113"/>
      <c r="B1073" s="178" t="str">
        <f t="shared" si="121"/>
        <v/>
      </c>
      <c r="C1073" s="4"/>
      <c r="D1073" s="4"/>
      <c r="E1073" s="148"/>
      <c r="F1073" s="4"/>
      <c r="G1073" s="41"/>
      <c r="H1073" s="41"/>
      <c r="I1073" s="5"/>
      <c r="J1073" s="4"/>
      <c r="K1073" s="5"/>
      <c r="L1073" s="5" t="str">
        <f t="shared" si="122"/>
        <v/>
      </c>
      <c r="M1073" s="36"/>
      <c r="N1073" s="5" t="str">
        <f t="shared" si="123"/>
        <v/>
      </c>
      <c r="O1073" s="5"/>
      <c r="P1073" s="5" t="str">
        <f t="shared" si="124"/>
        <v/>
      </c>
      <c r="Q1073" s="4"/>
      <c r="R1073" s="4"/>
      <c r="S1073" s="4"/>
    </row>
    <row r="1074" spans="1:19" x14ac:dyDescent="0.2">
      <c r="A1074" s="113"/>
      <c r="B1074" s="178" t="str">
        <f t="shared" si="121"/>
        <v/>
      </c>
      <c r="C1074" s="4"/>
      <c r="D1074" s="4"/>
      <c r="E1074" s="148"/>
      <c r="F1074" s="4"/>
      <c r="G1074" s="41"/>
      <c r="H1074" s="41"/>
      <c r="I1074" s="5"/>
      <c r="J1074" s="4"/>
      <c r="K1074" s="5"/>
      <c r="L1074" s="5" t="str">
        <f t="shared" si="122"/>
        <v/>
      </c>
      <c r="M1074" s="36"/>
      <c r="N1074" s="5" t="str">
        <f t="shared" si="123"/>
        <v/>
      </c>
      <c r="O1074" s="5"/>
      <c r="P1074" s="5" t="str">
        <f t="shared" si="124"/>
        <v/>
      </c>
      <c r="Q1074" s="4"/>
      <c r="R1074" s="4"/>
      <c r="S1074" s="4"/>
    </row>
    <row r="1075" spans="1:19" x14ac:dyDescent="0.2">
      <c r="A1075" s="113"/>
      <c r="B1075" s="178" t="str">
        <f t="shared" ref="B1075:B1138" si="125">IF(A1075="","",IF(ISNUMBER(A1075),IFERROR(VLOOKUP(TEXT(A1075,"yyyy/mm/dd"),BSAD,2,FALSE),""),IFERROR(VLOOKUP(A1075,BSAD,2,FALSE),"")))</f>
        <v/>
      </c>
      <c r="C1075" s="4"/>
      <c r="D1075" s="4"/>
      <c r="E1075" s="148"/>
      <c r="F1075" s="4"/>
      <c r="G1075" s="41"/>
      <c r="H1075" s="41"/>
      <c r="I1075" s="5"/>
      <c r="J1075" s="4"/>
      <c r="K1075" s="5"/>
      <c r="L1075" s="5" t="str">
        <f t="shared" si="122"/>
        <v/>
      </c>
      <c r="M1075" s="36"/>
      <c r="N1075" s="5" t="str">
        <f t="shared" si="123"/>
        <v/>
      </c>
      <c r="O1075" s="5"/>
      <c r="P1075" s="5" t="str">
        <f t="shared" si="124"/>
        <v/>
      </c>
      <c r="Q1075" s="4"/>
      <c r="R1075" s="4"/>
      <c r="S1075" s="4"/>
    </row>
    <row r="1076" spans="1:19" x14ac:dyDescent="0.2">
      <c r="A1076" s="113"/>
      <c r="B1076" s="178" t="str">
        <f t="shared" si="125"/>
        <v/>
      </c>
      <c r="C1076" s="4"/>
      <c r="D1076" s="4"/>
      <c r="E1076" s="148"/>
      <c r="F1076" s="4"/>
      <c r="G1076" s="41"/>
      <c r="H1076" s="41"/>
      <c r="I1076" s="5"/>
      <c r="J1076" s="4"/>
      <c r="K1076" s="5"/>
      <c r="L1076" s="5" t="str">
        <f t="shared" si="122"/>
        <v/>
      </c>
      <c r="M1076" s="36"/>
      <c r="N1076" s="5" t="str">
        <f t="shared" si="123"/>
        <v/>
      </c>
      <c r="O1076" s="5"/>
      <c r="P1076" s="5" t="str">
        <f t="shared" si="124"/>
        <v/>
      </c>
      <c r="Q1076" s="4"/>
      <c r="R1076" s="4"/>
      <c r="S1076" s="4"/>
    </row>
    <row r="1077" spans="1:19" x14ac:dyDescent="0.2">
      <c r="A1077" s="113"/>
      <c r="B1077" s="178" t="str">
        <f t="shared" si="125"/>
        <v/>
      </c>
      <c r="C1077" s="4"/>
      <c r="D1077" s="4"/>
      <c r="E1077" s="148"/>
      <c r="F1077" s="4"/>
      <c r="G1077" s="41"/>
      <c r="H1077" s="41"/>
      <c r="I1077" s="5"/>
      <c r="J1077" s="4"/>
      <c r="K1077" s="5"/>
      <c r="L1077" s="5" t="str">
        <f t="shared" si="122"/>
        <v/>
      </c>
      <c r="M1077" s="36"/>
      <c r="N1077" s="5" t="str">
        <f t="shared" si="123"/>
        <v/>
      </c>
      <c r="O1077" s="5"/>
      <c r="P1077" s="5" t="str">
        <f t="shared" si="124"/>
        <v/>
      </c>
      <c r="Q1077" s="4"/>
      <c r="R1077" s="4"/>
      <c r="S1077" s="4"/>
    </row>
    <row r="1078" spans="1:19" x14ac:dyDescent="0.2">
      <c r="A1078" s="113"/>
      <c r="B1078" s="178" t="str">
        <f t="shared" si="125"/>
        <v/>
      </c>
      <c r="C1078" s="4"/>
      <c r="D1078" s="4"/>
      <c r="E1078" s="148"/>
      <c r="F1078" s="4"/>
      <c r="G1078" s="41"/>
      <c r="H1078" s="41"/>
      <c r="I1078" s="5"/>
      <c r="J1078" s="4"/>
      <c r="K1078" s="5"/>
      <c r="L1078" s="5" t="str">
        <f t="shared" si="122"/>
        <v/>
      </c>
      <c r="M1078" s="36"/>
      <c r="N1078" s="5" t="str">
        <f t="shared" si="123"/>
        <v/>
      </c>
      <c r="O1078" s="5"/>
      <c r="P1078" s="5" t="str">
        <f t="shared" si="124"/>
        <v/>
      </c>
      <c r="Q1078" s="4"/>
      <c r="R1078" s="4"/>
      <c r="S1078" s="4"/>
    </row>
    <row r="1079" spans="1:19" x14ac:dyDescent="0.2">
      <c r="A1079" s="113"/>
      <c r="B1079" s="178" t="str">
        <f t="shared" si="125"/>
        <v/>
      </c>
      <c r="C1079" s="4"/>
      <c r="D1079" s="4"/>
      <c r="E1079" s="148"/>
      <c r="F1079" s="4"/>
      <c r="G1079" s="41"/>
      <c r="H1079" s="41"/>
      <c r="I1079" s="5"/>
      <c r="J1079" s="4"/>
      <c r="K1079" s="5"/>
      <c r="L1079" s="5" t="str">
        <f t="shared" si="122"/>
        <v/>
      </c>
      <c r="M1079" s="36"/>
      <c r="N1079" s="5" t="str">
        <f t="shared" si="123"/>
        <v/>
      </c>
      <c r="O1079" s="5"/>
      <c r="P1079" s="5" t="str">
        <f t="shared" si="124"/>
        <v/>
      </c>
      <c r="Q1079" s="4"/>
      <c r="R1079" s="4"/>
      <c r="S1079" s="4"/>
    </row>
    <row r="1080" spans="1:19" x14ac:dyDescent="0.2">
      <c r="A1080" s="113"/>
      <c r="B1080" s="178" t="str">
        <f t="shared" si="125"/>
        <v/>
      </c>
      <c r="C1080" s="4"/>
      <c r="D1080" s="4"/>
      <c r="E1080" s="148"/>
      <c r="F1080" s="4"/>
      <c r="G1080" s="41"/>
      <c r="H1080" s="41"/>
      <c r="I1080" s="5"/>
      <c r="J1080" s="4"/>
      <c r="K1080" s="5"/>
      <c r="L1080" s="5" t="str">
        <f t="shared" si="122"/>
        <v/>
      </c>
      <c r="M1080" s="36"/>
      <c r="N1080" s="5" t="str">
        <f t="shared" si="123"/>
        <v/>
      </c>
      <c r="O1080" s="5"/>
      <c r="P1080" s="5" t="str">
        <f t="shared" si="124"/>
        <v/>
      </c>
      <c r="Q1080" s="4"/>
      <c r="R1080" s="4"/>
      <c r="S1080" s="4"/>
    </row>
    <row r="1081" spans="1:19" x14ac:dyDescent="0.2">
      <c r="A1081" s="113"/>
      <c r="B1081" s="178" t="str">
        <f t="shared" si="125"/>
        <v/>
      </c>
      <c r="C1081" s="4"/>
      <c r="D1081" s="4"/>
      <c r="E1081" s="148"/>
      <c r="F1081" s="4"/>
      <c r="G1081" s="41"/>
      <c r="H1081" s="41"/>
      <c r="I1081" s="5"/>
      <c r="J1081" s="4"/>
      <c r="K1081" s="5"/>
      <c r="L1081" s="5" t="str">
        <f t="shared" si="122"/>
        <v/>
      </c>
      <c r="M1081" s="36"/>
      <c r="N1081" s="5" t="str">
        <f t="shared" si="123"/>
        <v/>
      </c>
      <c r="O1081" s="5"/>
      <c r="P1081" s="5" t="str">
        <f t="shared" si="124"/>
        <v/>
      </c>
      <c r="Q1081" s="4"/>
      <c r="R1081" s="4"/>
      <c r="S1081" s="4"/>
    </row>
    <row r="1082" spans="1:19" x14ac:dyDescent="0.2">
      <c r="A1082" s="113"/>
      <c r="B1082" s="178" t="str">
        <f t="shared" si="125"/>
        <v/>
      </c>
      <c r="C1082" s="4"/>
      <c r="D1082" s="4"/>
      <c r="E1082" s="148"/>
      <c r="F1082" s="4"/>
      <c r="G1082" s="41"/>
      <c r="H1082" s="41"/>
      <c r="I1082" s="5"/>
      <c r="J1082" s="4"/>
      <c r="K1082" s="5"/>
      <c r="L1082" s="5" t="str">
        <f t="shared" si="122"/>
        <v/>
      </c>
      <c r="M1082" s="36"/>
      <c r="N1082" s="5" t="str">
        <f t="shared" si="123"/>
        <v/>
      </c>
      <c r="O1082" s="5"/>
      <c r="P1082" s="5" t="str">
        <f t="shared" si="124"/>
        <v/>
      </c>
      <c r="Q1082" s="4"/>
      <c r="R1082" s="4"/>
      <c r="S1082" s="4"/>
    </row>
    <row r="1083" spans="1:19" x14ac:dyDescent="0.2">
      <c r="A1083" s="113"/>
      <c r="B1083" s="178" t="str">
        <f t="shared" si="125"/>
        <v/>
      </c>
      <c r="C1083" s="4"/>
      <c r="D1083" s="4"/>
      <c r="E1083" s="148"/>
      <c r="F1083" s="4"/>
      <c r="G1083" s="41"/>
      <c r="H1083" s="41"/>
      <c r="I1083" s="5"/>
      <c r="J1083" s="4"/>
      <c r="K1083" s="5"/>
      <c r="L1083" s="5" t="str">
        <f t="shared" si="122"/>
        <v/>
      </c>
      <c r="M1083" s="36"/>
      <c r="N1083" s="5" t="str">
        <f t="shared" si="123"/>
        <v/>
      </c>
      <c r="O1083" s="5"/>
      <c r="P1083" s="5" t="str">
        <f t="shared" si="124"/>
        <v/>
      </c>
      <c r="Q1083" s="4"/>
      <c r="R1083" s="4"/>
      <c r="S1083" s="4"/>
    </row>
    <row r="1084" spans="1:19" x14ac:dyDescent="0.2">
      <c r="A1084" s="113"/>
      <c r="B1084" s="178" t="str">
        <f t="shared" si="125"/>
        <v/>
      </c>
      <c r="C1084" s="4"/>
      <c r="D1084" s="4"/>
      <c r="E1084" s="148"/>
      <c r="F1084" s="4"/>
      <c r="G1084" s="41"/>
      <c r="H1084" s="41"/>
      <c r="I1084" s="5"/>
      <c r="J1084" s="4"/>
      <c r="K1084" s="5"/>
      <c r="L1084" s="5" t="str">
        <f t="shared" si="122"/>
        <v/>
      </c>
      <c r="M1084" s="36"/>
      <c r="N1084" s="5" t="str">
        <f t="shared" si="123"/>
        <v/>
      </c>
      <c r="O1084" s="5"/>
      <c r="P1084" s="5" t="str">
        <f t="shared" si="124"/>
        <v/>
      </c>
      <c r="Q1084" s="4"/>
      <c r="R1084" s="4"/>
      <c r="S1084" s="4"/>
    </row>
    <row r="1085" spans="1:19" x14ac:dyDescent="0.2">
      <c r="A1085" s="113"/>
      <c r="B1085" s="178" t="str">
        <f t="shared" si="125"/>
        <v/>
      </c>
      <c r="C1085" s="4"/>
      <c r="D1085" s="4"/>
      <c r="E1085" s="148"/>
      <c r="F1085" s="4"/>
      <c r="G1085" s="41"/>
      <c r="H1085" s="41"/>
      <c r="I1085" s="5"/>
      <c r="J1085" s="4"/>
      <c r="K1085" s="5"/>
      <c r="L1085" s="5" t="str">
        <f t="shared" si="122"/>
        <v/>
      </c>
      <c r="M1085" s="36"/>
      <c r="N1085" s="5" t="str">
        <f t="shared" si="123"/>
        <v/>
      </c>
      <c r="O1085" s="5"/>
      <c r="P1085" s="5" t="str">
        <f t="shared" si="124"/>
        <v/>
      </c>
      <c r="Q1085" s="4"/>
      <c r="R1085" s="4"/>
      <c r="S1085" s="4"/>
    </row>
    <row r="1086" spans="1:19" x14ac:dyDescent="0.2">
      <c r="A1086" s="113"/>
      <c r="B1086" s="178" t="str">
        <f t="shared" si="125"/>
        <v/>
      </c>
      <c r="C1086" s="4"/>
      <c r="D1086" s="4"/>
      <c r="E1086" s="148"/>
      <c r="F1086" s="4"/>
      <c r="G1086" s="41"/>
      <c r="H1086" s="41"/>
      <c r="I1086" s="5"/>
      <c r="J1086" s="4"/>
      <c r="K1086" s="5"/>
      <c r="L1086" s="5" t="str">
        <f t="shared" si="122"/>
        <v/>
      </c>
      <c r="M1086" s="36"/>
      <c r="N1086" s="5" t="str">
        <f t="shared" si="123"/>
        <v/>
      </c>
      <c r="O1086" s="5"/>
      <c r="P1086" s="5" t="str">
        <f t="shared" si="124"/>
        <v/>
      </c>
      <c r="Q1086" s="4"/>
      <c r="R1086" s="4"/>
      <c r="S1086" s="4"/>
    </row>
    <row r="1087" spans="1:19" x14ac:dyDescent="0.2">
      <c r="A1087" s="113"/>
      <c r="B1087" s="178" t="str">
        <f t="shared" si="125"/>
        <v/>
      </c>
      <c r="C1087" s="4"/>
      <c r="D1087" s="4"/>
      <c r="E1087" s="148"/>
      <c r="F1087" s="4"/>
      <c r="G1087" s="41"/>
      <c r="H1087" s="41"/>
      <c r="I1087" s="5"/>
      <c r="J1087" s="4"/>
      <c r="K1087" s="5"/>
      <c r="L1087" s="5" t="str">
        <f t="shared" si="122"/>
        <v/>
      </c>
      <c r="M1087" s="36"/>
      <c r="N1087" s="5" t="str">
        <f t="shared" si="123"/>
        <v/>
      </c>
      <c r="O1087" s="5"/>
      <c r="P1087" s="5" t="str">
        <f t="shared" si="124"/>
        <v/>
      </c>
      <c r="Q1087" s="4"/>
      <c r="R1087" s="4"/>
      <c r="S1087" s="4"/>
    </row>
    <row r="1088" spans="1:19" x14ac:dyDescent="0.2">
      <c r="A1088" s="113"/>
      <c r="B1088" s="178" t="str">
        <f t="shared" si="125"/>
        <v/>
      </c>
      <c r="C1088" s="4"/>
      <c r="D1088" s="4"/>
      <c r="E1088" s="148"/>
      <c r="F1088" s="4"/>
      <c r="G1088" s="41"/>
      <c r="H1088" s="41"/>
      <c r="I1088" s="5"/>
      <c r="J1088" s="4"/>
      <c r="K1088" s="5"/>
      <c r="L1088" s="5" t="str">
        <f t="shared" si="122"/>
        <v/>
      </c>
      <c r="M1088" s="36"/>
      <c r="N1088" s="5" t="str">
        <f t="shared" si="123"/>
        <v/>
      </c>
      <c r="O1088" s="5"/>
      <c r="P1088" s="5" t="str">
        <f t="shared" si="124"/>
        <v/>
      </c>
      <c r="Q1088" s="4"/>
      <c r="R1088" s="4"/>
      <c r="S1088" s="4"/>
    </row>
    <row r="1089" spans="1:19" x14ac:dyDescent="0.2">
      <c r="A1089" s="113"/>
      <c r="B1089" s="178" t="str">
        <f t="shared" si="125"/>
        <v/>
      </c>
      <c r="C1089" s="4"/>
      <c r="D1089" s="4"/>
      <c r="E1089" s="148"/>
      <c r="F1089" s="4"/>
      <c r="G1089" s="41"/>
      <c r="H1089" s="41"/>
      <c r="I1089" s="5"/>
      <c r="J1089" s="4"/>
      <c r="K1089" s="5"/>
      <c r="L1089" s="5" t="str">
        <f t="shared" si="122"/>
        <v/>
      </c>
      <c r="M1089" s="36"/>
      <c r="N1089" s="5" t="str">
        <f t="shared" si="123"/>
        <v/>
      </c>
      <c r="O1089" s="5"/>
      <c r="P1089" s="5" t="str">
        <f t="shared" si="124"/>
        <v/>
      </c>
      <c r="Q1089" s="4"/>
      <c r="R1089" s="4"/>
      <c r="S1089" s="4"/>
    </row>
    <row r="1090" spans="1:19" x14ac:dyDescent="0.2">
      <c r="A1090" s="113"/>
      <c r="B1090" s="178" t="str">
        <f t="shared" si="125"/>
        <v/>
      </c>
      <c r="C1090" s="4"/>
      <c r="D1090" s="4"/>
      <c r="E1090" s="148"/>
      <c r="F1090" s="4"/>
      <c r="G1090" s="41"/>
      <c r="H1090" s="41"/>
      <c r="I1090" s="5"/>
      <c r="J1090" s="4"/>
      <c r="K1090" s="5"/>
      <c r="L1090" s="5" t="str">
        <f t="shared" si="122"/>
        <v/>
      </c>
      <c r="M1090" s="36"/>
      <c r="N1090" s="5" t="str">
        <f t="shared" si="123"/>
        <v/>
      </c>
      <c r="O1090" s="5"/>
      <c r="P1090" s="5" t="str">
        <f t="shared" si="124"/>
        <v/>
      </c>
      <c r="Q1090" s="4"/>
      <c r="R1090" s="4"/>
      <c r="S1090" s="4"/>
    </row>
    <row r="1091" spans="1:19" x14ac:dyDescent="0.2">
      <c r="A1091" s="113"/>
      <c r="B1091" s="178" t="str">
        <f t="shared" si="125"/>
        <v/>
      </c>
      <c r="C1091" s="4"/>
      <c r="D1091" s="4"/>
      <c r="E1091" s="148"/>
      <c r="F1091" s="4"/>
      <c r="G1091" s="41"/>
      <c r="H1091" s="41"/>
      <c r="I1091" s="5"/>
      <c r="J1091" s="4"/>
      <c r="K1091" s="5"/>
      <c r="L1091" s="5" t="str">
        <f t="shared" si="122"/>
        <v/>
      </c>
      <c r="M1091" s="36"/>
      <c r="N1091" s="5" t="str">
        <f t="shared" si="123"/>
        <v/>
      </c>
      <c r="O1091" s="5"/>
      <c r="P1091" s="5" t="str">
        <f t="shared" si="124"/>
        <v/>
      </c>
      <c r="Q1091" s="4"/>
      <c r="R1091" s="4"/>
      <c r="S1091" s="4"/>
    </row>
    <row r="1092" spans="1:19" x14ac:dyDescent="0.2">
      <c r="A1092" s="113"/>
      <c r="B1092" s="178" t="str">
        <f t="shared" si="125"/>
        <v/>
      </c>
      <c r="C1092" s="4"/>
      <c r="D1092" s="4"/>
      <c r="E1092" s="148"/>
      <c r="F1092" s="4"/>
      <c r="G1092" s="41"/>
      <c r="H1092" s="41"/>
      <c r="I1092" s="5"/>
      <c r="J1092" s="4"/>
      <c r="K1092" s="5"/>
      <c r="L1092" s="5" t="str">
        <f t="shared" si="122"/>
        <v/>
      </c>
      <c r="M1092" s="36"/>
      <c r="N1092" s="5" t="str">
        <f t="shared" si="123"/>
        <v/>
      </c>
      <c r="O1092" s="5"/>
      <c r="P1092" s="5" t="str">
        <f t="shared" si="124"/>
        <v/>
      </c>
      <c r="Q1092" s="4"/>
      <c r="R1092" s="4"/>
      <c r="S1092" s="4"/>
    </row>
    <row r="1093" spans="1:19" x14ac:dyDescent="0.2">
      <c r="A1093" s="113"/>
      <c r="B1093" s="178" t="str">
        <f t="shared" si="125"/>
        <v/>
      </c>
      <c r="C1093" s="4"/>
      <c r="D1093" s="4"/>
      <c r="E1093" s="148"/>
      <c r="F1093" s="4"/>
      <c r="G1093" s="41"/>
      <c r="H1093" s="41"/>
      <c r="I1093" s="5"/>
      <c r="J1093" s="4"/>
      <c r="K1093" s="5"/>
      <c r="L1093" s="5" t="str">
        <f t="shared" si="122"/>
        <v/>
      </c>
      <c r="M1093" s="36"/>
      <c r="N1093" s="5" t="str">
        <f t="shared" si="123"/>
        <v/>
      </c>
      <c r="O1093" s="5"/>
      <c r="P1093" s="5" t="str">
        <f t="shared" si="124"/>
        <v/>
      </c>
      <c r="Q1093" s="4"/>
      <c r="R1093" s="4"/>
      <c r="S1093" s="4"/>
    </row>
    <row r="1094" spans="1:19" x14ac:dyDescent="0.2">
      <c r="A1094" s="113"/>
      <c r="B1094" s="178" t="str">
        <f t="shared" si="125"/>
        <v/>
      </c>
      <c r="C1094" s="4"/>
      <c r="D1094" s="4"/>
      <c r="E1094" s="148"/>
      <c r="F1094" s="4"/>
      <c r="G1094" s="41"/>
      <c r="H1094" s="41"/>
      <c r="I1094" s="5"/>
      <c r="J1094" s="4"/>
      <c r="K1094" s="5"/>
      <c r="L1094" s="5" t="str">
        <f t="shared" si="122"/>
        <v/>
      </c>
      <c r="M1094" s="36"/>
      <c r="N1094" s="5" t="str">
        <f t="shared" si="123"/>
        <v/>
      </c>
      <c r="O1094" s="5"/>
      <c r="P1094" s="5" t="str">
        <f t="shared" si="124"/>
        <v/>
      </c>
      <c r="Q1094" s="4"/>
      <c r="R1094" s="4"/>
      <c r="S1094" s="4"/>
    </row>
    <row r="1095" spans="1:19" x14ac:dyDescent="0.2">
      <c r="A1095" s="113"/>
      <c r="B1095" s="178" t="str">
        <f t="shared" si="125"/>
        <v/>
      </c>
      <c r="C1095" s="4"/>
      <c r="D1095" s="4"/>
      <c r="E1095" s="148"/>
      <c r="F1095" s="4"/>
      <c r="G1095" s="41"/>
      <c r="H1095" s="41"/>
      <c r="I1095" s="5"/>
      <c r="J1095" s="4"/>
      <c r="K1095" s="5"/>
      <c r="L1095" s="5" t="str">
        <f t="shared" si="122"/>
        <v/>
      </c>
      <c r="M1095" s="36"/>
      <c r="N1095" s="5" t="str">
        <f t="shared" si="123"/>
        <v/>
      </c>
      <c r="O1095" s="5"/>
      <c r="P1095" s="5" t="str">
        <f t="shared" si="124"/>
        <v/>
      </c>
      <c r="Q1095" s="4"/>
      <c r="R1095" s="4"/>
      <c r="S1095" s="4"/>
    </row>
    <row r="1096" spans="1:19" x14ac:dyDescent="0.2">
      <c r="A1096" s="113"/>
      <c r="B1096" s="178" t="str">
        <f t="shared" si="125"/>
        <v/>
      </c>
      <c r="C1096" s="4"/>
      <c r="D1096" s="4"/>
      <c r="E1096" s="148"/>
      <c r="F1096" s="4"/>
      <c r="G1096" s="41"/>
      <c r="H1096" s="41"/>
      <c r="I1096" s="5"/>
      <c r="J1096" s="4"/>
      <c r="K1096" s="5"/>
      <c r="L1096" s="5" t="str">
        <f t="shared" si="122"/>
        <v/>
      </c>
      <c r="M1096" s="36"/>
      <c r="N1096" s="5" t="str">
        <f t="shared" si="123"/>
        <v/>
      </c>
      <c r="O1096" s="5"/>
      <c r="P1096" s="5" t="str">
        <f t="shared" si="124"/>
        <v/>
      </c>
      <c r="Q1096" s="4"/>
      <c r="R1096" s="4"/>
      <c r="S1096" s="4"/>
    </row>
    <row r="1097" spans="1:19" x14ac:dyDescent="0.2">
      <c r="A1097" s="113"/>
      <c r="B1097" s="178" t="str">
        <f t="shared" si="125"/>
        <v/>
      </c>
      <c r="C1097" s="4"/>
      <c r="D1097" s="4"/>
      <c r="E1097" s="148"/>
      <c r="F1097" s="4"/>
      <c r="G1097" s="41"/>
      <c r="H1097" s="41"/>
      <c r="I1097" s="5"/>
      <c r="J1097" s="4"/>
      <c r="K1097" s="5"/>
      <c r="L1097" s="5" t="str">
        <f t="shared" si="122"/>
        <v/>
      </c>
      <c r="M1097" s="36"/>
      <c r="N1097" s="5" t="str">
        <f t="shared" si="123"/>
        <v/>
      </c>
      <c r="O1097" s="5"/>
      <c r="P1097" s="5" t="str">
        <f t="shared" si="124"/>
        <v/>
      </c>
      <c r="Q1097" s="4"/>
      <c r="R1097" s="4"/>
      <c r="S1097" s="4"/>
    </row>
    <row r="1098" spans="1:19" x14ac:dyDescent="0.2">
      <c r="A1098" s="113"/>
      <c r="B1098" s="178" t="str">
        <f t="shared" si="125"/>
        <v/>
      </c>
      <c r="C1098" s="4"/>
      <c r="D1098" s="4"/>
      <c r="E1098" s="148"/>
      <c r="F1098" s="4"/>
      <c r="G1098" s="41"/>
      <c r="H1098" s="41"/>
      <c r="I1098" s="5"/>
      <c r="J1098" s="4"/>
      <c r="K1098" s="5"/>
      <c r="L1098" s="5" t="str">
        <f t="shared" si="122"/>
        <v/>
      </c>
      <c r="M1098" s="36"/>
      <c r="N1098" s="5" t="str">
        <f t="shared" si="123"/>
        <v/>
      </c>
      <c r="O1098" s="5"/>
      <c r="P1098" s="5" t="str">
        <f t="shared" si="124"/>
        <v/>
      </c>
      <c r="Q1098" s="4"/>
      <c r="R1098" s="4"/>
      <c r="S1098" s="4"/>
    </row>
    <row r="1099" spans="1:19" x14ac:dyDescent="0.2">
      <c r="A1099" s="113"/>
      <c r="B1099" s="178" t="str">
        <f t="shared" si="125"/>
        <v/>
      </c>
      <c r="C1099" s="4"/>
      <c r="D1099" s="4"/>
      <c r="E1099" s="148"/>
      <c r="F1099" s="4"/>
      <c r="G1099" s="41"/>
      <c r="H1099" s="41"/>
      <c r="I1099" s="5"/>
      <c r="J1099" s="4"/>
      <c r="K1099" s="5"/>
      <c r="L1099" s="5" t="str">
        <f t="shared" si="122"/>
        <v/>
      </c>
      <c r="M1099" s="36"/>
      <c r="N1099" s="5" t="str">
        <f t="shared" si="123"/>
        <v/>
      </c>
      <c r="O1099" s="5"/>
      <c r="P1099" s="5" t="str">
        <f t="shared" si="124"/>
        <v/>
      </c>
      <c r="Q1099" s="4"/>
      <c r="R1099" s="4"/>
      <c r="S1099" s="4"/>
    </row>
    <row r="1100" spans="1:19" x14ac:dyDescent="0.2">
      <c r="A1100" s="113"/>
      <c r="B1100" s="178" t="str">
        <f t="shared" si="125"/>
        <v/>
      </c>
      <c r="C1100" s="4"/>
      <c r="D1100" s="4"/>
      <c r="E1100" s="148"/>
      <c r="F1100" s="4"/>
      <c r="G1100" s="41"/>
      <c r="H1100" s="41"/>
      <c r="I1100" s="5"/>
      <c r="J1100" s="4"/>
      <c r="K1100" s="5"/>
      <c r="L1100" s="5" t="str">
        <f t="shared" ref="L1100:L1163" si="126">IF($F1100="","",IF($J1100="FIXED",$K1100,($G1100*FAT_MULT)+($H1100*SNF_MULT)+$I1100))</f>
        <v/>
      </c>
      <c r="M1100" s="36"/>
      <c r="N1100" s="5" t="str">
        <f t="shared" ref="N1100:N1163" si="127">IF($M1100="","",$M1100*$L1100)</f>
        <v/>
      </c>
      <c r="O1100" s="5"/>
      <c r="P1100" s="5" t="str">
        <f t="shared" ref="P1100:P1163" si="128">IF($M1100="","",$N1100+$O1100)</f>
        <v/>
      </c>
      <c r="Q1100" s="4"/>
      <c r="R1100" s="4"/>
      <c r="S1100" s="4"/>
    </row>
    <row r="1101" spans="1:19" x14ac:dyDescent="0.2">
      <c r="A1101" s="113"/>
      <c r="B1101" s="178" t="str">
        <f t="shared" si="125"/>
        <v/>
      </c>
      <c r="C1101" s="4"/>
      <c r="D1101" s="4"/>
      <c r="E1101" s="148"/>
      <c r="F1101" s="4"/>
      <c r="G1101" s="41"/>
      <c r="H1101" s="41"/>
      <c r="I1101" s="5"/>
      <c r="J1101" s="4"/>
      <c r="K1101" s="5"/>
      <c r="L1101" s="5" t="str">
        <f t="shared" si="126"/>
        <v/>
      </c>
      <c r="M1101" s="36"/>
      <c r="N1101" s="5" t="str">
        <f t="shared" si="127"/>
        <v/>
      </c>
      <c r="O1101" s="5"/>
      <c r="P1101" s="5" t="str">
        <f t="shared" si="128"/>
        <v/>
      </c>
      <c r="Q1101" s="4"/>
      <c r="R1101" s="4"/>
      <c r="S1101" s="4"/>
    </row>
    <row r="1102" spans="1:19" x14ac:dyDescent="0.2">
      <c r="A1102" s="113"/>
      <c r="B1102" s="178" t="str">
        <f t="shared" si="125"/>
        <v/>
      </c>
      <c r="C1102" s="4"/>
      <c r="D1102" s="4"/>
      <c r="E1102" s="148"/>
      <c r="F1102" s="4"/>
      <c r="G1102" s="41"/>
      <c r="H1102" s="41"/>
      <c r="I1102" s="5"/>
      <c r="J1102" s="4"/>
      <c r="K1102" s="5"/>
      <c r="L1102" s="5" t="str">
        <f t="shared" si="126"/>
        <v/>
      </c>
      <c r="M1102" s="36"/>
      <c r="N1102" s="5" t="str">
        <f t="shared" si="127"/>
        <v/>
      </c>
      <c r="O1102" s="5"/>
      <c r="P1102" s="5" t="str">
        <f t="shared" si="128"/>
        <v/>
      </c>
      <c r="Q1102" s="4"/>
      <c r="R1102" s="4"/>
      <c r="S1102" s="4"/>
    </row>
    <row r="1103" spans="1:19" x14ac:dyDescent="0.2">
      <c r="A1103" s="113"/>
      <c r="B1103" s="178" t="str">
        <f t="shared" si="125"/>
        <v/>
      </c>
      <c r="C1103" s="4"/>
      <c r="D1103" s="4"/>
      <c r="E1103" s="148"/>
      <c r="F1103" s="4"/>
      <c r="G1103" s="41"/>
      <c r="H1103" s="41"/>
      <c r="I1103" s="5"/>
      <c r="J1103" s="4"/>
      <c r="K1103" s="5"/>
      <c r="L1103" s="5" t="str">
        <f t="shared" si="126"/>
        <v/>
      </c>
      <c r="M1103" s="36"/>
      <c r="N1103" s="5" t="str">
        <f t="shared" si="127"/>
        <v/>
      </c>
      <c r="O1103" s="5"/>
      <c r="P1103" s="5" t="str">
        <f t="shared" si="128"/>
        <v/>
      </c>
      <c r="Q1103" s="4"/>
      <c r="R1103" s="4"/>
      <c r="S1103" s="4"/>
    </row>
    <row r="1104" spans="1:19" x14ac:dyDescent="0.2">
      <c r="A1104" s="113"/>
      <c r="B1104" s="178" t="str">
        <f t="shared" si="125"/>
        <v/>
      </c>
      <c r="C1104" s="4"/>
      <c r="D1104" s="4"/>
      <c r="E1104" s="148"/>
      <c r="F1104" s="4"/>
      <c r="G1104" s="41"/>
      <c r="H1104" s="41"/>
      <c r="I1104" s="5"/>
      <c r="J1104" s="4"/>
      <c r="K1104" s="5"/>
      <c r="L1104" s="5" t="str">
        <f t="shared" si="126"/>
        <v/>
      </c>
      <c r="M1104" s="36"/>
      <c r="N1104" s="5" t="str">
        <f t="shared" si="127"/>
        <v/>
      </c>
      <c r="O1104" s="5"/>
      <c r="P1104" s="5" t="str">
        <f t="shared" si="128"/>
        <v/>
      </c>
      <c r="Q1104" s="4"/>
      <c r="R1104" s="4"/>
      <c r="S1104" s="4"/>
    </row>
    <row r="1105" spans="1:19" x14ac:dyDescent="0.2">
      <c r="A1105" s="113"/>
      <c r="B1105" s="178" t="str">
        <f t="shared" si="125"/>
        <v/>
      </c>
      <c r="C1105" s="4"/>
      <c r="D1105" s="4"/>
      <c r="E1105" s="148"/>
      <c r="F1105" s="4"/>
      <c r="G1105" s="41"/>
      <c r="H1105" s="41"/>
      <c r="I1105" s="5"/>
      <c r="J1105" s="4"/>
      <c r="K1105" s="5"/>
      <c r="L1105" s="5" t="str">
        <f t="shared" si="126"/>
        <v/>
      </c>
      <c r="M1105" s="36"/>
      <c r="N1105" s="5" t="str">
        <f t="shared" si="127"/>
        <v/>
      </c>
      <c r="O1105" s="5"/>
      <c r="P1105" s="5" t="str">
        <f t="shared" si="128"/>
        <v/>
      </c>
      <c r="Q1105" s="4"/>
      <c r="R1105" s="4"/>
      <c r="S1105" s="4"/>
    </row>
    <row r="1106" spans="1:19" x14ac:dyDescent="0.2">
      <c r="A1106" s="113"/>
      <c r="B1106" s="178" t="str">
        <f t="shared" si="125"/>
        <v/>
      </c>
      <c r="C1106" s="4"/>
      <c r="D1106" s="4"/>
      <c r="E1106" s="148"/>
      <c r="F1106" s="4"/>
      <c r="G1106" s="41"/>
      <c r="H1106" s="41"/>
      <c r="I1106" s="5"/>
      <c r="J1106" s="4"/>
      <c r="K1106" s="5"/>
      <c r="L1106" s="5" t="str">
        <f t="shared" si="126"/>
        <v/>
      </c>
      <c r="M1106" s="36"/>
      <c r="N1106" s="5" t="str">
        <f t="shared" si="127"/>
        <v/>
      </c>
      <c r="O1106" s="5"/>
      <c r="P1106" s="5" t="str">
        <f t="shared" si="128"/>
        <v/>
      </c>
      <c r="Q1106" s="4"/>
      <c r="R1106" s="4"/>
      <c r="S1106" s="4"/>
    </row>
    <row r="1107" spans="1:19" x14ac:dyDescent="0.2">
      <c r="A1107" s="113"/>
      <c r="B1107" s="178" t="str">
        <f t="shared" si="125"/>
        <v/>
      </c>
      <c r="C1107" s="4"/>
      <c r="D1107" s="4"/>
      <c r="E1107" s="148"/>
      <c r="F1107" s="4"/>
      <c r="G1107" s="41"/>
      <c r="H1107" s="41"/>
      <c r="I1107" s="5"/>
      <c r="J1107" s="4"/>
      <c r="K1107" s="5"/>
      <c r="L1107" s="5" t="str">
        <f t="shared" si="126"/>
        <v/>
      </c>
      <c r="M1107" s="36"/>
      <c r="N1107" s="5" t="str">
        <f t="shared" si="127"/>
        <v/>
      </c>
      <c r="O1107" s="5"/>
      <c r="P1107" s="5" t="str">
        <f t="shared" si="128"/>
        <v/>
      </c>
      <c r="Q1107" s="4"/>
      <c r="R1107" s="4"/>
      <c r="S1107" s="4"/>
    </row>
    <row r="1108" spans="1:19" x14ac:dyDescent="0.2">
      <c r="A1108" s="113"/>
      <c r="B1108" s="178" t="str">
        <f t="shared" si="125"/>
        <v/>
      </c>
      <c r="C1108" s="4"/>
      <c r="D1108" s="4"/>
      <c r="E1108" s="148"/>
      <c r="F1108" s="4"/>
      <c r="G1108" s="41"/>
      <c r="H1108" s="41"/>
      <c r="I1108" s="5"/>
      <c r="J1108" s="4"/>
      <c r="K1108" s="5"/>
      <c r="L1108" s="5" t="str">
        <f t="shared" si="126"/>
        <v/>
      </c>
      <c r="M1108" s="36"/>
      <c r="N1108" s="5" t="str">
        <f t="shared" si="127"/>
        <v/>
      </c>
      <c r="O1108" s="5"/>
      <c r="P1108" s="5" t="str">
        <f t="shared" si="128"/>
        <v/>
      </c>
      <c r="Q1108" s="4"/>
      <c r="R1108" s="4"/>
      <c r="S1108" s="4"/>
    </row>
    <row r="1109" spans="1:19" x14ac:dyDescent="0.2">
      <c r="A1109" s="113"/>
      <c r="B1109" s="178" t="str">
        <f t="shared" si="125"/>
        <v/>
      </c>
      <c r="C1109" s="4"/>
      <c r="D1109" s="4"/>
      <c r="E1109" s="148"/>
      <c r="F1109" s="4"/>
      <c r="G1109" s="41"/>
      <c r="H1109" s="41"/>
      <c r="I1109" s="5"/>
      <c r="J1109" s="4"/>
      <c r="K1109" s="5"/>
      <c r="L1109" s="5" t="str">
        <f t="shared" si="126"/>
        <v/>
      </c>
      <c r="M1109" s="36"/>
      <c r="N1109" s="5" t="str">
        <f t="shared" si="127"/>
        <v/>
      </c>
      <c r="O1109" s="5"/>
      <c r="P1109" s="5" t="str">
        <f t="shared" si="128"/>
        <v/>
      </c>
      <c r="Q1109" s="4"/>
      <c r="R1109" s="4"/>
      <c r="S1109" s="4"/>
    </row>
    <row r="1110" spans="1:19" x14ac:dyDescent="0.2">
      <c r="A1110" s="113"/>
      <c r="B1110" s="178" t="str">
        <f t="shared" si="125"/>
        <v/>
      </c>
      <c r="C1110" s="4"/>
      <c r="D1110" s="4"/>
      <c r="E1110" s="148"/>
      <c r="F1110" s="4"/>
      <c r="G1110" s="41"/>
      <c r="H1110" s="41"/>
      <c r="I1110" s="5"/>
      <c r="J1110" s="4"/>
      <c r="K1110" s="5"/>
      <c r="L1110" s="5" t="str">
        <f t="shared" si="126"/>
        <v/>
      </c>
      <c r="M1110" s="36"/>
      <c r="N1110" s="5" t="str">
        <f t="shared" si="127"/>
        <v/>
      </c>
      <c r="O1110" s="5"/>
      <c r="P1110" s="5" t="str">
        <f t="shared" si="128"/>
        <v/>
      </c>
      <c r="Q1110" s="4"/>
      <c r="R1110" s="4"/>
      <c r="S1110" s="4"/>
    </row>
    <row r="1111" spans="1:19" x14ac:dyDescent="0.2">
      <c r="A1111" s="113"/>
      <c r="B1111" s="178" t="str">
        <f t="shared" si="125"/>
        <v/>
      </c>
      <c r="C1111" s="4"/>
      <c r="D1111" s="4"/>
      <c r="E1111" s="148"/>
      <c r="F1111" s="4"/>
      <c r="G1111" s="41"/>
      <c r="H1111" s="41"/>
      <c r="I1111" s="5"/>
      <c r="J1111" s="4"/>
      <c r="K1111" s="5"/>
      <c r="L1111" s="5" t="str">
        <f t="shared" si="126"/>
        <v/>
      </c>
      <c r="M1111" s="36"/>
      <c r="N1111" s="5" t="str">
        <f t="shared" si="127"/>
        <v/>
      </c>
      <c r="O1111" s="5"/>
      <c r="P1111" s="5" t="str">
        <f t="shared" si="128"/>
        <v/>
      </c>
      <c r="Q1111" s="4"/>
      <c r="R1111" s="4"/>
      <c r="S1111" s="4"/>
    </row>
    <row r="1112" spans="1:19" x14ac:dyDescent="0.2">
      <c r="A1112" s="113"/>
      <c r="B1112" s="178" t="str">
        <f t="shared" si="125"/>
        <v/>
      </c>
      <c r="C1112" s="4"/>
      <c r="D1112" s="4"/>
      <c r="E1112" s="148"/>
      <c r="F1112" s="4"/>
      <c r="G1112" s="41"/>
      <c r="H1112" s="41"/>
      <c r="I1112" s="5"/>
      <c r="J1112" s="4"/>
      <c r="K1112" s="5"/>
      <c r="L1112" s="5" t="str">
        <f t="shared" si="126"/>
        <v/>
      </c>
      <c r="M1112" s="36"/>
      <c r="N1112" s="5" t="str">
        <f t="shared" si="127"/>
        <v/>
      </c>
      <c r="O1112" s="5"/>
      <c r="P1112" s="5" t="str">
        <f t="shared" si="128"/>
        <v/>
      </c>
      <c r="Q1112" s="4"/>
      <c r="R1112" s="4"/>
      <c r="S1112" s="4"/>
    </row>
    <row r="1113" spans="1:19" x14ac:dyDescent="0.2">
      <c r="A1113" s="113"/>
      <c r="B1113" s="178" t="str">
        <f t="shared" si="125"/>
        <v/>
      </c>
      <c r="C1113" s="4"/>
      <c r="D1113" s="4"/>
      <c r="E1113" s="148"/>
      <c r="F1113" s="4"/>
      <c r="G1113" s="41"/>
      <c r="H1113" s="41"/>
      <c r="I1113" s="5"/>
      <c r="J1113" s="4"/>
      <c r="K1113" s="5"/>
      <c r="L1113" s="5" t="str">
        <f t="shared" si="126"/>
        <v/>
      </c>
      <c r="M1113" s="36"/>
      <c r="N1113" s="5" t="str">
        <f t="shared" si="127"/>
        <v/>
      </c>
      <c r="O1113" s="5"/>
      <c r="P1113" s="5" t="str">
        <f t="shared" si="128"/>
        <v/>
      </c>
      <c r="Q1113" s="4"/>
      <c r="R1113" s="4"/>
      <c r="S1113" s="4"/>
    </row>
    <row r="1114" spans="1:19" x14ac:dyDescent="0.2">
      <c r="A1114" s="113"/>
      <c r="B1114" s="178" t="str">
        <f t="shared" si="125"/>
        <v/>
      </c>
      <c r="C1114" s="4"/>
      <c r="D1114" s="4"/>
      <c r="E1114" s="148"/>
      <c r="F1114" s="4"/>
      <c r="G1114" s="41"/>
      <c r="H1114" s="41"/>
      <c r="I1114" s="5"/>
      <c r="J1114" s="4"/>
      <c r="K1114" s="5"/>
      <c r="L1114" s="5" t="str">
        <f t="shared" si="126"/>
        <v/>
      </c>
      <c r="M1114" s="36"/>
      <c r="N1114" s="5" t="str">
        <f t="shared" si="127"/>
        <v/>
      </c>
      <c r="O1114" s="5"/>
      <c r="P1114" s="5" t="str">
        <f t="shared" si="128"/>
        <v/>
      </c>
      <c r="Q1114" s="4"/>
      <c r="R1114" s="4"/>
      <c r="S1114" s="4"/>
    </row>
    <row r="1115" spans="1:19" x14ac:dyDescent="0.2">
      <c r="A1115" s="113"/>
      <c r="B1115" s="178" t="str">
        <f t="shared" si="125"/>
        <v/>
      </c>
      <c r="C1115" s="4"/>
      <c r="D1115" s="4"/>
      <c r="E1115" s="148"/>
      <c r="F1115" s="4"/>
      <c r="G1115" s="41"/>
      <c r="H1115" s="41"/>
      <c r="I1115" s="5"/>
      <c r="J1115" s="4"/>
      <c r="K1115" s="5"/>
      <c r="L1115" s="5" t="str">
        <f t="shared" si="126"/>
        <v/>
      </c>
      <c r="M1115" s="36"/>
      <c r="N1115" s="5" t="str">
        <f t="shared" si="127"/>
        <v/>
      </c>
      <c r="O1115" s="5"/>
      <c r="P1115" s="5" t="str">
        <f t="shared" si="128"/>
        <v/>
      </c>
      <c r="Q1115" s="4"/>
      <c r="R1115" s="4"/>
      <c r="S1115" s="4"/>
    </row>
    <row r="1116" spans="1:19" x14ac:dyDescent="0.2">
      <c r="A1116" s="113"/>
      <c r="B1116" s="178" t="str">
        <f t="shared" si="125"/>
        <v/>
      </c>
      <c r="C1116" s="4"/>
      <c r="D1116" s="4"/>
      <c r="E1116" s="148"/>
      <c r="F1116" s="4"/>
      <c r="G1116" s="41"/>
      <c r="H1116" s="41"/>
      <c r="I1116" s="5"/>
      <c r="J1116" s="4"/>
      <c r="K1116" s="5"/>
      <c r="L1116" s="5" t="str">
        <f t="shared" si="126"/>
        <v/>
      </c>
      <c r="M1116" s="36"/>
      <c r="N1116" s="5" t="str">
        <f t="shared" si="127"/>
        <v/>
      </c>
      <c r="O1116" s="5"/>
      <c r="P1116" s="5" t="str">
        <f t="shared" si="128"/>
        <v/>
      </c>
      <c r="Q1116" s="4"/>
      <c r="R1116" s="4"/>
      <c r="S1116" s="4"/>
    </row>
    <row r="1117" spans="1:19" x14ac:dyDescent="0.2">
      <c r="A1117" s="113"/>
      <c r="B1117" s="178" t="str">
        <f t="shared" si="125"/>
        <v/>
      </c>
      <c r="C1117" s="4"/>
      <c r="D1117" s="4"/>
      <c r="E1117" s="148"/>
      <c r="F1117" s="4"/>
      <c r="G1117" s="41"/>
      <c r="H1117" s="41"/>
      <c r="I1117" s="5"/>
      <c r="J1117" s="4"/>
      <c r="K1117" s="5"/>
      <c r="L1117" s="5" t="str">
        <f t="shared" si="126"/>
        <v/>
      </c>
      <c r="M1117" s="36"/>
      <c r="N1117" s="5" t="str">
        <f t="shared" si="127"/>
        <v/>
      </c>
      <c r="O1117" s="5"/>
      <c r="P1117" s="5" t="str">
        <f t="shared" si="128"/>
        <v/>
      </c>
      <c r="Q1117" s="4"/>
      <c r="R1117" s="4"/>
      <c r="S1117" s="4"/>
    </row>
    <row r="1118" spans="1:19" x14ac:dyDescent="0.2">
      <c r="A1118" s="113"/>
      <c r="B1118" s="178" t="str">
        <f t="shared" si="125"/>
        <v/>
      </c>
      <c r="C1118" s="4"/>
      <c r="D1118" s="4"/>
      <c r="E1118" s="148"/>
      <c r="F1118" s="4"/>
      <c r="G1118" s="41"/>
      <c r="H1118" s="41"/>
      <c r="I1118" s="5"/>
      <c r="J1118" s="4"/>
      <c r="K1118" s="5"/>
      <c r="L1118" s="5" t="str">
        <f t="shared" si="126"/>
        <v/>
      </c>
      <c r="M1118" s="36"/>
      <c r="N1118" s="5" t="str">
        <f t="shared" si="127"/>
        <v/>
      </c>
      <c r="O1118" s="5"/>
      <c r="P1118" s="5" t="str">
        <f t="shared" si="128"/>
        <v/>
      </c>
      <c r="Q1118" s="4"/>
      <c r="R1118" s="4"/>
      <c r="S1118" s="4"/>
    </row>
    <row r="1119" spans="1:19" x14ac:dyDescent="0.2">
      <c r="A1119" s="113"/>
      <c r="B1119" s="178" t="str">
        <f t="shared" si="125"/>
        <v/>
      </c>
      <c r="C1119" s="4"/>
      <c r="D1119" s="4"/>
      <c r="E1119" s="148"/>
      <c r="F1119" s="4"/>
      <c r="G1119" s="41"/>
      <c r="H1119" s="41"/>
      <c r="I1119" s="5"/>
      <c r="J1119" s="4"/>
      <c r="K1119" s="5"/>
      <c r="L1119" s="5" t="str">
        <f t="shared" si="126"/>
        <v/>
      </c>
      <c r="M1119" s="36"/>
      <c r="N1119" s="5" t="str">
        <f t="shared" si="127"/>
        <v/>
      </c>
      <c r="O1119" s="5"/>
      <c r="P1119" s="5" t="str">
        <f t="shared" si="128"/>
        <v/>
      </c>
      <c r="Q1119" s="4"/>
      <c r="R1119" s="4"/>
      <c r="S1119" s="4"/>
    </row>
    <row r="1120" spans="1:19" x14ac:dyDescent="0.2">
      <c r="A1120" s="113"/>
      <c r="B1120" s="178" t="str">
        <f t="shared" si="125"/>
        <v/>
      </c>
      <c r="C1120" s="4"/>
      <c r="D1120" s="4"/>
      <c r="E1120" s="148"/>
      <c r="F1120" s="4"/>
      <c r="G1120" s="41"/>
      <c r="H1120" s="41"/>
      <c r="I1120" s="5"/>
      <c r="J1120" s="4"/>
      <c r="K1120" s="5"/>
      <c r="L1120" s="5" t="str">
        <f t="shared" si="126"/>
        <v/>
      </c>
      <c r="M1120" s="36"/>
      <c r="N1120" s="5" t="str">
        <f t="shared" si="127"/>
        <v/>
      </c>
      <c r="O1120" s="5"/>
      <c r="P1120" s="5" t="str">
        <f t="shared" si="128"/>
        <v/>
      </c>
      <c r="Q1120" s="4"/>
      <c r="R1120" s="4"/>
      <c r="S1120" s="4"/>
    </row>
    <row r="1121" spans="1:19" x14ac:dyDescent="0.2">
      <c r="A1121" s="113"/>
      <c r="B1121" s="178" t="str">
        <f t="shared" si="125"/>
        <v/>
      </c>
      <c r="C1121" s="4"/>
      <c r="D1121" s="4"/>
      <c r="E1121" s="148"/>
      <c r="F1121" s="4"/>
      <c r="G1121" s="41"/>
      <c r="H1121" s="41"/>
      <c r="I1121" s="5"/>
      <c r="J1121" s="4"/>
      <c r="K1121" s="5"/>
      <c r="L1121" s="5" t="str">
        <f t="shared" si="126"/>
        <v/>
      </c>
      <c r="M1121" s="36"/>
      <c r="N1121" s="5" t="str">
        <f t="shared" si="127"/>
        <v/>
      </c>
      <c r="O1121" s="5"/>
      <c r="P1121" s="5" t="str">
        <f t="shared" si="128"/>
        <v/>
      </c>
      <c r="Q1121" s="4"/>
      <c r="R1121" s="4"/>
      <c r="S1121" s="4"/>
    </row>
    <row r="1122" spans="1:19" x14ac:dyDescent="0.2">
      <c r="A1122" s="113"/>
      <c r="B1122" s="178" t="str">
        <f t="shared" si="125"/>
        <v/>
      </c>
      <c r="C1122" s="4"/>
      <c r="D1122" s="4"/>
      <c r="E1122" s="148"/>
      <c r="F1122" s="4"/>
      <c r="G1122" s="41"/>
      <c r="H1122" s="41"/>
      <c r="I1122" s="5"/>
      <c r="J1122" s="4"/>
      <c r="K1122" s="5"/>
      <c r="L1122" s="5" t="str">
        <f t="shared" si="126"/>
        <v/>
      </c>
      <c r="M1122" s="36"/>
      <c r="N1122" s="5" t="str">
        <f t="shared" si="127"/>
        <v/>
      </c>
      <c r="O1122" s="5"/>
      <c r="P1122" s="5" t="str">
        <f t="shared" si="128"/>
        <v/>
      </c>
      <c r="Q1122" s="4"/>
      <c r="R1122" s="4"/>
      <c r="S1122" s="4"/>
    </row>
    <row r="1123" spans="1:19" x14ac:dyDescent="0.2">
      <c r="A1123" s="113"/>
      <c r="B1123" s="178" t="str">
        <f t="shared" si="125"/>
        <v/>
      </c>
      <c r="C1123" s="4"/>
      <c r="D1123" s="4"/>
      <c r="E1123" s="148"/>
      <c r="F1123" s="4"/>
      <c r="G1123" s="41"/>
      <c r="H1123" s="41"/>
      <c r="I1123" s="5"/>
      <c r="J1123" s="4"/>
      <c r="K1123" s="5"/>
      <c r="L1123" s="5" t="str">
        <f t="shared" si="126"/>
        <v/>
      </c>
      <c r="M1123" s="36"/>
      <c r="N1123" s="5" t="str">
        <f t="shared" si="127"/>
        <v/>
      </c>
      <c r="O1123" s="5"/>
      <c r="P1123" s="5" t="str">
        <f t="shared" si="128"/>
        <v/>
      </c>
      <c r="Q1123" s="4"/>
      <c r="R1123" s="4"/>
      <c r="S1123" s="4"/>
    </row>
    <row r="1124" spans="1:19" x14ac:dyDescent="0.2">
      <c r="A1124" s="113"/>
      <c r="B1124" s="178" t="str">
        <f t="shared" si="125"/>
        <v/>
      </c>
      <c r="C1124" s="4"/>
      <c r="D1124" s="4"/>
      <c r="E1124" s="148"/>
      <c r="F1124" s="4"/>
      <c r="G1124" s="41"/>
      <c r="H1124" s="41"/>
      <c r="I1124" s="5"/>
      <c r="J1124" s="4"/>
      <c r="K1124" s="5"/>
      <c r="L1124" s="5" t="str">
        <f t="shared" si="126"/>
        <v/>
      </c>
      <c r="M1124" s="36"/>
      <c r="N1124" s="5" t="str">
        <f t="shared" si="127"/>
        <v/>
      </c>
      <c r="O1124" s="5"/>
      <c r="P1124" s="5" t="str">
        <f t="shared" si="128"/>
        <v/>
      </c>
      <c r="Q1124" s="4"/>
      <c r="R1124" s="4"/>
      <c r="S1124" s="4"/>
    </row>
    <row r="1125" spans="1:19" x14ac:dyDescent="0.2">
      <c r="A1125" s="113"/>
      <c r="B1125" s="178" t="str">
        <f t="shared" si="125"/>
        <v/>
      </c>
      <c r="C1125" s="4"/>
      <c r="D1125" s="4"/>
      <c r="E1125" s="148"/>
      <c r="F1125" s="4"/>
      <c r="G1125" s="41"/>
      <c r="H1125" s="41"/>
      <c r="I1125" s="5"/>
      <c r="J1125" s="4"/>
      <c r="K1125" s="5"/>
      <c r="L1125" s="5" t="str">
        <f t="shared" si="126"/>
        <v/>
      </c>
      <c r="M1125" s="36"/>
      <c r="N1125" s="5" t="str">
        <f t="shared" si="127"/>
        <v/>
      </c>
      <c r="O1125" s="5"/>
      <c r="P1125" s="5" t="str">
        <f t="shared" si="128"/>
        <v/>
      </c>
      <c r="Q1125" s="4"/>
      <c r="R1125" s="4"/>
      <c r="S1125" s="4"/>
    </row>
    <row r="1126" spans="1:19" x14ac:dyDescent="0.2">
      <c r="A1126" s="113"/>
      <c r="B1126" s="178" t="str">
        <f t="shared" si="125"/>
        <v/>
      </c>
      <c r="C1126" s="4"/>
      <c r="D1126" s="4"/>
      <c r="E1126" s="148"/>
      <c r="F1126" s="4"/>
      <c r="G1126" s="41"/>
      <c r="H1126" s="41"/>
      <c r="I1126" s="5"/>
      <c r="J1126" s="4"/>
      <c r="K1126" s="5"/>
      <c r="L1126" s="5" t="str">
        <f t="shared" si="126"/>
        <v/>
      </c>
      <c r="M1126" s="36"/>
      <c r="N1126" s="5" t="str">
        <f t="shared" si="127"/>
        <v/>
      </c>
      <c r="O1126" s="5"/>
      <c r="P1126" s="5" t="str">
        <f t="shared" si="128"/>
        <v/>
      </c>
      <c r="Q1126" s="4"/>
      <c r="R1126" s="4"/>
      <c r="S1126" s="4"/>
    </row>
    <row r="1127" spans="1:19" x14ac:dyDescent="0.2">
      <c r="A1127" s="113"/>
      <c r="B1127" s="178" t="str">
        <f t="shared" si="125"/>
        <v/>
      </c>
      <c r="C1127" s="4"/>
      <c r="D1127" s="4"/>
      <c r="E1127" s="148"/>
      <c r="F1127" s="4"/>
      <c r="G1127" s="41"/>
      <c r="H1127" s="41"/>
      <c r="I1127" s="5"/>
      <c r="J1127" s="4"/>
      <c r="K1127" s="5"/>
      <c r="L1127" s="5" t="str">
        <f t="shared" si="126"/>
        <v/>
      </c>
      <c r="M1127" s="36"/>
      <c r="N1127" s="5" t="str">
        <f t="shared" si="127"/>
        <v/>
      </c>
      <c r="O1127" s="5"/>
      <c r="P1127" s="5" t="str">
        <f t="shared" si="128"/>
        <v/>
      </c>
      <c r="Q1127" s="4"/>
      <c r="R1127" s="4"/>
      <c r="S1127" s="4"/>
    </row>
    <row r="1128" spans="1:19" x14ac:dyDescent="0.2">
      <c r="A1128" s="113"/>
      <c r="B1128" s="178" t="str">
        <f t="shared" si="125"/>
        <v/>
      </c>
      <c r="C1128" s="4"/>
      <c r="D1128" s="4"/>
      <c r="E1128" s="148"/>
      <c r="F1128" s="4"/>
      <c r="G1128" s="41"/>
      <c r="H1128" s="41"/>
      <c r="I1128" s="5"/>
      <c r="J1128" s="4"/>
      <c r="K1128" s="5"/>
      <c r="L1128" s="5" t="str">
        <f t="shared" si="126"/>
        <v/>
      </c>
      <c r="M1128" s="36"/>
      <c r="N1128" s="5" t="str">
        <f t="shared" si="127"/>
        <v/>
      </c>
      <c r="O1128" s="5"/>
      <c r="P1128" s="5" t="str">
        <f t="shared" si="128"/>
        <v/>
      </c>
      <c r="Q1128" s="4"/>
      <c r="R1128" s="4"/>
      <c r="S1128" s="4"/>
    </row>
    <row r="1129" spans="1:19" x14ac:dyDescent="0.2">
      <c r="A1129" s="113"/>
      <c r="B1129" s="178" t="str">
        <f t="shared" si="125"/>
        <v/>
      </c>
      <c r="C1129" s="4"/>
      <c r="D1129" s="4"/>
      <c r="E1129" s="148"/>
      <c r="F1129" s="4"/>
      <c r="G1129" s="41"/>
      <c r="H1129" s="41"/>
      <c r="I1129" s="5"/>
      <c r="J1129" s="4"/>
      <c r="K1129" s="5"/>
      <c r="L1129" s="5" t="str">
        <f t="shared" si="126"/>
        <v/>
      </c>
      <c r="M1129" s="36"/>
      <c r="N1129" s="5" t="str">
        <f t="shared" si="127"/>
        <v/>
      </c>
      <c r="O1129" s="5"/>
      <c r="P1129" s="5" t="str">
        <f t="shared" si="128"/>
        <v/>
      </c>
      <c r="Q1129" s="4"/>
      <c r="R1129" s="4"/>
      <c r="S1129" s="4"/>
    </row>
    <row r="1130" spans="1:19" x14ac:dyDescent="0.2">
      <c r="A1130" s="113"/>
      <c r="B1130" s="178" t="str">
        <f t="shared" si="125"/>
        <v/>
      </c>
      <c r="C1130" s="4"/>
      <c r="D1130" s="4"/>
      <c r="E1130" s="148"/>
      <c r="F1130" s="4"/>
      <c r="G1130" s="41"/>
      <c r="H1130" s="41"/>
      <c r="I1130" s="5"/>
      <c r="J1130" s="4"/>
      <c r="K1130" s="5"/>
      <c r="L1130" s="5" t="str">
        <f t="shared" si="126"/>
        <v/>
      </c>
      <c r="M1130" s="36"/>
      <c r="N1130" s="5" t="str">
        <f t="shared" si="127"/>
        <v/>
      </c>
      <c r="O1130" s="5"/>
      <c r="P1130" s="5" t="str">
        <f t="shared" si="128"/>
        <v/>
      </c>
      <c r="Q1130" s="4"/>
      <c r="R1130" s="4"/>
      <c r="S1130" s="4"/>
    </row>
    <row r="1131" spans="1:19" x14ac:dyDescent="0.2">
      <c r="A1131" s="113"/>
      <c r="B1131" s="178" t="str">
        <f t="shared" si="125"/>
        <v/>
      </c>
      <c r="C1131" s="4"/>
      <c r="D1131" s="4"/>
      <c r="E1131" s="148"/>
      <c r="F1131" s="4"/>
      <c r="G1131" s="41"/>
      <c r="H1131" s="41"/>
      <c r="I1131" s="5"/>
      <c r="J1131" s="4"/>
      <c r="K1131" s="5"/>
      <c r="L1131" s="5" t="str">
        <f t="shared" si="126"/>
        <v/>
      </c>
      <c r="M1131" s="36"/>
      <c r="N1131" s="5" t="str">
        <f t="shared" si="127"/>
        <v/>
      </c>
      <c r="O1131" s="5"/>
      <c r="P1131" s="5" t="str">
        <f t="shared" si="128"/>
        <v/>
      </c>
      <c r="Q1131" s="4"/>
      <c r="R1131" s="4"/>
      <c r="S1131" s="4"/>
    </row>
    <row r="1132" spans="1:19" x14ac:dyDescent="0.2">
      <c r="A1132" s="113"/>
      <c r="B1132" s="178" t="str">
        <f t="shared" si="125"/>
        <v/>
      </c>
      <c r="C1132" s="4"/>
      <c r="D1132" s="4"/>
      <c r="E1132" s="148"/>
      <c r="F1132" s="4"/>
      <c r="G1132" s="41"/>
      <c r="H1132" s="41"/>
      <c r="I1132" s="5"/>
      <c r="J1132" s="4"/>
      <c r="K1132" s="5"/>
      <c r="L1132" s="5" t="str">
        <f t="shared" si="126"/>
        <v/>
      </c>
      <c r="M1132" s="36"/>
      <c r="N1132" s="5" t="str">
        <f t="shared" si="127"/>
        <v/>
      </c>
      <c r="O1132" s="5"/>
      <c r="P1132" s="5" t="str">
        <f t="shared" si="128"/>
        <v/>
      </c>
      <c r="Q1132" s="4"/>
      <c r="R1132" s="4"/>
      <c r="S1132" s="4"/>
    </row>
    <row r="1133" spans="1:19" x14ac:dyDescent="0.2">
      <c r="A1133" s="113"/>
      <c r="B1133" s="178" t="str">
        <f t="shared" si="125"/>
        <v/>
      </c>
      <c r="C1133" s="4"/>
      <c r="D1133" s="4"/>
      <c r="E1133" s="148"/>
      <c r="F1133" s="4"/>
      <c r="G1133" s="41"/>
      <c r="H1133" s="41"/>
      <c r="I1133" s="5"/>
      <c r="J1133" s="4"/>
      <c r="K1133" s="5"/>
      <c r="L1133" s="5" t="str">
        <f t="shared" si="126"/>
        <v/>
      </c>
      <c r="M1133" s="36"/>
      <c r="N1133" s="5" t="str">
        <f t="shared" si="127"/>
        <v/>
      </c>
      <c r="O1133" s="5"/>
      <c r="P1133" s="5" t="str">
        <f t="shared" si="128"/>
        <v/>
      </c>
      <c r="Q1133" s="4"/>
      <c r="R1133" s="4"/>
      <c r="S1133" s="4"/>
    </row>
    <row r="1134" spans="1:19" x14ac:dyDescent="0.2">
      <c r="A1134" s="113"/>
      <c r="B1134" s="178" t="str">
        <f t="shared" si="125"/>
        <v/>
      </c>
      <c r="C1134" s="4"/>
      <c r="D1134" s="4"/>
      <c r="E1134" s="148"/>
      <c r="F1134" s="4"/>
      <c r="G1134" s="41"/>
      <c r="H1134" s="41"/>
      <c r="I1134" s="5"/>
      <c r="J1134" s="4"/>
      <c r="K1134" s="5"/>
      <c r="L1134" s="5" t="str">
        <f t="shared" si="126"/>
        <v/>
      </c>
      <c r="M1134" s="36"/>
      <c r="N1134" s="5" t="str">
        <f t="shared" si="127"/>
        <v/>
      </c>
      <c r="O1134" s="5"/>
      <c r="P1134" s="5" t="str">
        <f t="shared" si="128"/>
        <v/>
      </c>
      <c r="Q1134" s="4"/>
      <c r="R1134" s="4"/>
      <c r="S1134" s="4"/>
    </row>
    <row r="1135" spans="1:19" x14ac:dyDescent="0.2">
      <c r="A1135" s="113"/>
      <c r="B1135" s="178" t="str">
        <f t="shared" si="125"/>
        <v/>
      </c>
      <c r="C1135" s="4"/>
      <c r="D1135" s="4"/>
      <c r="E1135" s="148"/>
      <c r="F1135" s="4"/>
      <c r="G1135" s="41"/>
      <c r="H1135" s="41"/>
      <c r="I1135" s="5"/>
      <c r="J1135" s="4"/>
      <c r="K1135" s="5"/>
      <c r="L1135" s="5" t="str">
        <f t="shared" si="126"/>
        <v/>
      </c>
      <c r="M1135" s="36"/>
      <c r="N1135" s="5" t="str">
        <f t="shared" si="127"/>
        <v/>
      </c>
      <c r="O1135" s="5"/>
      <c r="P1135" s="5" t="str">
        <f t="shared" si="128"/>
        <v/>
      </c>
      <c r="Q1135" s="4"/>
      <c r="R1135" s="4"/>
      <c r="S1135" s="4"/>
    </row>
    <row r="1136" spans="1:19" x14ac:dyDescent="0.2">
      <c r="A1136" s="113"/>
      <c r="B1136" s="178" t="str">
        <f t="shared" si="125"/>
        <v/>
      </c>
      <c r="C1136" s="4"/>
      <c r="D1136" s="4"/>
      <c r="E1136" s="148"/>
      <c r="F1136" s="4"/>
      <c r="G1136" s="41"/>
      <c r="H1136" s="41"/>
      <c r="I1136" s="5"/>
      <c r="J1136" s="4"/>
      <c r="K1136" s="5"/>
      <c r="L1136" s="5" t="str">
        <f t="shared" si="126"/>
        <v/>
      </c>
      <c r="M1136" s="36"/>
      <c r="N1136" s="5" t="str">
        <f t="shared" si="127"/>
        <v/>
      </c>
      <c r="O1136" s="5"/>
      <c r="P1136" s="5" t="str">
        <f t="shared" si="128"/>
        <v/>
      </c>
      <c r="Q1136" s="4"/>
      <c r="R1136" s="4"/>
      <c r="S1136" s="4"/>
    </row>
    <row r="1137" spans="1:19" x14ac:dyDescent="0.2">
      <c r="A1137" s="113"/>
      <c r="B1137" s="178" t="str">
        <f t="shared" si="125"/>
        <v/>
      </c>
      <c r="C1137" s="4"/>
      <c r="D1137" s="4"/>
      <c r="E1137" s="148"/>
      <c r="F1137" s="4"/>
      <c r="G1137" s="41"/>
      <c r="H1137" s="41"/>
      <c r="I1137" s="5"/>
      <c r="J1137" s="4"/>
      <c r="K1137" s="5"/>
      <c r="L1137" s="5" t="str">
        <f t="shared" si="126"/>
        <v/>
      </c>
      <c r="M1137" s="36"/>
      <c r="N1137" s="5" t="str">
        <f t="shared" si="127"/>
        <v/>
      </c>
      <c r="O1137" s="5"/>
      <c r="P1137" s="5" t="str">
        <f t="shared" si="128"/>
        <v/>
      </c>
      <c r="Q1137" s="4"/>
      <c r="R1137" s="4"/>
      <c r="S1137" s="4"/>
    </row>
    <row r="1138" spans="1:19" x14ac:dyDescent="0.2">
      <c r="A1138" s="113"/>
      <c r="B1138" s="178" t="str">
        <f t="shared" si="125"/>
        <v/>
      </c>
      <c r="C1138" s="4"/>
      <c r="D1138" s="4"/>
      <c r="E1138" s="148"/>
      <c r="F1138" s="4"/>
      <c r="G1138" s="41"/>
      <c r="H1138" s="41"/>
      <c r="I1138" s="5"/>
      <c r="J1138" s="4"/>
      <c r="K1138" s="5"/>
      <c r="L1138" s="5" t="str">
        <f t="shared" si="126"/>
        <v/>
      </c>
      <c r="M1138" s="36"/>
      <c r="N1138" s="5" t="str">
        <f t="shared" si="127"/>
        <v/>
      </c>
      <c r="O1138" s="5"/>
      <c r="P1138" s="5" t="str">
        <f t="shared" si="128"/>
        <v/>
      </c>
      <c r="Q1138" s="4"/>
      <c r="R1138" s="4"/>
      <c r="S1138" s="4"/>
    </row>
    <row r="1139" spans="1:19" x14ac:dyDescent="0.2">
      <c r="A1139" s="113"/>
      <c r="B1139" s="178" t="str">
        <f t="shared" ref="B1139:B1202" si="129">IF(A1139="","",IF(ISNUMBER(A1139),IFERROR(VLOOKUP(TEXT(A1139,"yyyy/mm/dd"),BSAD,2,FALSE),""),IFERROR(VLOOKUP(A1139,BSAD,2,FALSE),"")))</f>
        <v/>
      </c>
      <c r="C1139" s="4"/>
      <c r="D1139" s="4"/>
      <c r="E1139" s="148"/>
      <c r="F1139" s="4"/>
      <c r="G1139" s="41"/>
      <c r="H1139" s="41"/>
      <c r="I1139" s="5"/>
      <c r="J1139" s="4"/>
      <c r="K1139" s="5"/>
      <c r="L1139" s="5" t="str">
        <f t="shared" si="126"/>
        <v/>
      </c>
      <c r="M1139" s="36"/>
      <c r="N1139" s="5" t="str">
        <f t="shared" si="127"/>
        <v/>
      </c>
      <c r="O1139" s="5"/>
      <c r="P1139" s="5" t="str">
        <f t="shared" si="128"/>
        <v/>
      </c>
      <c r="Q1139" s="4"/>
      <c r="R1139" s="4"/>
      <c r="S1139" s="4"/>
    </row>
    <row r="1140" spans="1:19" x14ac:dyDescent="0.2">
      <c r="A1140" s="113"/>
      <c r="B1140" s="178" t="str">
        <f t="shared" si="129"/>
        <v/>
      </c>
      <c r="C1140" s="4"/>
      <c r="D1140" s="4"/>
      <c r="E1140" s="148"/>
      <c r="F1140" s="4"/>
      <c r="G1140" s="41"/>
      <c r="H1140" s="41"/>
      <c r="I1140" s="5"/>
      <c r="J1140" s="4"/>
      <c r="K1140" s="5"/>
      <c r="L1140" s="5" t="str">
        <f t="shared" si="126"/>
        <v/>
      </c>
      <c r="M1140" s="36"/>
      <c r="N1140" s="5" t="str">
        <f t="shared" si="127"/>
        <v/>
      </c>
      <c r="O1140" s="5"/>
      <c r="P1140" s="5" t="str">
        <f t="shared" si="128"/>
        <v/>
      </c>
      <c r="Q1140" s="4"/>
      <c r="R1140" s="4"/>
      <c r="S1140" s="4"/>
    </row>
    <row r="1141" spans="1:19" x14ac:dyDescent="0.2">
      <c r="A1141" s="113"/>
      <c r="B1141" s="178" t="str">
        <f t="shared" si="129"/>
        <v/>
      </c>
      <c r="C1141" s="4"/>
      <c r="D1141" s="4"/>
      <c r="E1141" s="148"/>
      <c r="F1141" s="4"/>
      <c r="G1141" s="41"/>
      <c r="H1141" s="41"/>
      <c r="I1141" s="5"/>
      <c r="J1141" s="4"/>
      <c r="K1141" s="5"/>
      <c r="L1141" s="5" t="str">
        <f t="shared" si="126"/>
        <v/>
      </c>
      <c r="M1141" s="36"/>
      <c r="N1141" s="5" t="str">
        <f t="shared" si="127"/>
        <v/>
      </c>
      <c r="O1141" s="5"/>
      <c r="P1141" s="5" t="str">
        <f t="shared" si="128"/>
        <v/>
      </c>
      <c r="Q1141" s="4"/>
      <c r="R1141" s="4"/>
      <c r="S1141" s="4"/>
    </row>
    <row r="1142" spans="1:19" x14ac:dyDescent="0.2">
      <c r="A1142" s="113"/>
      <c r="B1142" s="178" t="str">
        <f t="shared" si="129"/>
        <v/>
      </c>
      <c r="C1142" s="4"/>
      <c r="D1142" s="4"/>
      <c r="E1142" s="148"/>
      <c r="F1142" s="4"/>
      <c r="G1142" s="41"/>
      <c r="H1142" s="41"/>
      <c r="I1142" s="5"/>
      <c r="J1142" s="4"/>
      <c r="K1142" s="5"/>
      <c r="L1142" s="5" t="str">
        <f t="shared" si="126"/>
        <v/>
      </c>
      <c r="M1142" s="36"/>
      <c r="N1142" s="5" t="str">
        <f t="shared" si="127"/>
        <v/>
      </c>
      <c r="O1142" s="5"/>
      <c r="P1142" s="5" t="str">
        <f t="shared" si="128"/>
        <v/>
      </c>
      <c r="Q1142" s="4"/>
      <c r="R1142" s="4"/>
      <c r="S1142" s="4"/>
    </row>
    <row r="1143" spans="1:19" x14ac:dyDescent="0.2">
      <c r="A1143" s="113"/>
      <c r="B1143" s="178" t="str">
        <f t="shared" si="129"/>
        <v/>
      </c>
      <c r="C1143" s="4"/>
      <c r="D1143" s="4"/>
      <c r="E1143" s="148"/>
      <c r="F1143" s="4"/>
      <c r="G1143" s="41"/>
      <c r="H1143" s="41"/>
      <c r="I1143" s="5"/>
      <c r="J1143" s="4"/>
      <c r="K1143" s="5"/>
      <c r="L1143" s="5" t="str">
        <f t="shared" si="126"/>
        <v/>
      </c>
      <c r="M1143" s="36"/>
      <c r="N1143" s="5" t="str">
        <f t="shared" si="127"/>
        <v/>
      </c>
      <c r="O1143" s="5"/>
      <c r="P1143" s="5" t="str">
        <f t="shared" si="128"/>
        <v/>
      </c>
      <c r="Q1143" s="4"/>
      <c r="R1143" s="4"/>
      <c r="S1143" s="4"/>
    </row>
    <row r="1144" spans="1:19" x14ac:dyDescent="0.2">
      <c r="A1144" s="113"/>
      <c r="B1144" s="178" t="str">
        <f t="shared" si="129"/>
        <v/>
      </c>
      <c r="C1144" s="4"/>
      <c r="D1144" s="4"/>
      <c r="E1144" s="148"/>
      <c r="F1144" s="4"/>
      <c r="G1144" s="41"/>
      <c r="H1144" s="41"/>
      <c r="I1144" s="5"/>
      <c r="J1144" s="4"/>
      <c r="K1144" s="5"/>
      <c r="L1144" s="5" t="str">
        <f t="shared" si="126"/>
        <v/>
      </c>
      <c r="M1144" s="36"/>
      <c r="N1144" s="5" t="str">
        <f t="shared" si="127"/>
        <v/>
      </c>
      <c r="O1144" s="5"/>
      <c r="P1144" s="5" t="str">
        <f t="shared" si="128"/>
        <v/>
      </c>
      <c r="Q1144" s="4"/>
      <c r="R1144" s="4"/>
      <c r="S1144" s="4"/>
    </row>
    <row r="1145" spans="1:19" x14ac:dyDescent="0.2">
      <c r="A1145" s="113"/>
      <c r="B1145" s="178" t="str">
        <f t="shared" si="129"/>
        <v/>
      </c>
      <c r="C1145" s="4"/>
      <c r="D1145" s="4"/>
      <c r="E1145" s="148"/>
      <c r="F1145" s="4"/>
      <c r="G1145" s="41"/>
      <c r="H1145" s="41"/>
      <c r="I1145" s="5"/>
      <c r="J1145" s="4"/>
      <c r="K1145" s="5"/>
      <c r="L1145" s="5" t="str">
        <f t="shared" si="126"/>
        <v/>
      </c>
      <c r="M1145" s="36"/>
      <c r="N1145" s="5" t="str">
        <f t="shared" si="127"/>
        <v/>
      </c>
      <c r="O1145" s="5"/>
      <c r="P1145" s="5" t="str">
        <f t="shared" si="128"/>
        <v/>
      </c>
      <c r="Q1145" s="4"/>
      <c r="R1145" s="4"/>
      <c r="S1145" s="4"/>
    </row>
    <row r="1146" spans="1:19" x14ac:dyDescent="0.2">
      <c r="A1146" s="113"/>
      <c r="B1146" s="178" t="str">
        <f t="shared" si="129"/>
        <v/>
      </c>
      <c r="C1146" s="4"/>
      <c r="D1146" s="4"/>
      <c r="E1146" s="148"/>
      <c r="F1146" s="4"/>
      <c r="G1146" s="41"/>
      <c r="H1146" s="41"/>
      <c r="I1146" s="5"/>
      <c r="J1146" s="4"/>
      <c r="K1146" s="5"/>
      <c r="L1146" s="5" t="str">
        <f t="shared" si="126"/>
        <v/>
      </c>
      <c r="M1146" s="36"/>
      <c r="N1146" s="5" t="str">
        <f t="shared" si="127"/>
        <v/>
      </c>
      <c r="O1146" s="5"/>
      <c r="P1146" s="5" t="str">
        <f t="shared" si="128"/>
        <v/>
      </c>
      <c r="Q1146" s="4"/>
      <c r="R1146" s="4"/>
      <c r="S1146" s="4"/>
    </row>
    <row r="1147" spans="1:19" x14ac:dyDescent="0.2">
      <c r="A1147" s="113"/>
      <c r="B1147" s="178" t="str">
        <f t="shared" si="129"/>
        <v/>
      </c>
      <c r="C1147" s="4"/>
      <c r="D1147" s="4"/>
      <c r="E1147" s="148"/>
      <c r="F1147" s="4"/>
      <c r="G1147" s="41"/>
      <c r="H1147" s="41"/>
      <c r="I1147" s="5"/>
      <c r="J1147" s="4"/>
      <c r="K1147" s="5"/>
      <c r="L1147" s="5" t="str">
        <f t="shared" si="126"/>
        <v/>
      </c>
      <c r="M1147" s="36"/>
      <c r="N1147" s="5" t="str">
        <f t="shared" si="127"/>
        <v/>
      </c>
      <c r="O1147" s="5"/>
      <c r="P1147" s="5" t="str">
        <f t="shared" si="128"/>
        <v/>
      </c>
      <c r="Q1147" s="4"/>
      <c r="R1147" s="4"/>
      <c r="S1147" s="4"/>
    </row>
    <row r="1148" spans="1:19" x14ac:dyDescent="0.2">
      <c r="A1148" s="113"/>
      <c r="B1148" s="178" t="str">
        <f t="shared" si="129"/>
        <v/>
      </c>
      <c r="C1148" s="4"/>
      <c r="D1148" s="4"/>
      <c r="E1148" s="148"/>
      <c r="F1148" s="4"/>
      <c r="G1148" s="41"/>
      <c r="H1148" s="41"/>
      <c r="I1148" s="5"/>
      <c r="J1148" s="4"/>
      <c r="K1148" s="5"/>
      <c r="L1148" s="5" t="str">
        <f t="shared" si="126"/>
        <v/>
      </c>
      <c r="M1148" s="36"/>
      <c r="N1148" s="5" t="str">
        <f t="shared" si="127"/>
        <v/>
      </c>
      <c r="O1148" s="5"/>
      <c r="P1148" s="5" t="str">
        <f t="shared" si="128"/>
        <v/>
      </c>
      <c r="Q1148" s="4"/>
      <c r="R1148" s="4"/>
      <c r="S1148" s="4"/>
    </row>
    <row r="1149" spans="1:19" x14ac:dyDescent="0.2">
      <c r="A1149" s="113"/>
      <c r="B1149" s="178" t="str">
        <f t="shared" si="129"/>
        <v/>
      </c>
      <c r="C1149" s="4"/>
      <c r="D1149" s="4"/>
      <c r="E1149" s="148"/>
      <c r="F1149" s="4"/>
      <c r="G1149" s="41"/>
      <c r="H1149" s="41"/>
      <c r="I1149" s="5"/>
      <c r="J1149" s="4"/>
      <c r="K1149" s="5"/>
      <c r="L1149" s="5" t="str">
        <f t="shared" si="126"/>
        <v/>
      </c>
      <c r="M1149" s="36"/>
      <c r="N1149" s="5" t="str">
        <f t="shared" si="127"/>
        <v/>
      </c>
      <c r="O1149" s="5"/>
      <c r="P1149" s="5" t="str">
        <f t="shared" si="128"/>
        <v/>
      </c>
      <c r="Q1149" s="4"/>
      <c r="R1149" s="4"/>
      <c r="S1149" s="4"/>
    </row>
    <row r="1150" spans="1:19" x14ac:dyDescent="0.2">
      <c r="A1150" s="113"/>
      <c r="B1150" s="178" t="str">
        <f t="shared" si="129"/>
        <v/>
      </c>
      <c r="C1150" s="4"/>
      <c r="D1150" s="4"/>
      <c r="E1150" s="148"/>
      <c r="F1150" s="4"/>
      <c r="G1150" s="41"/>
      <c r="H1150" s="41"/>
      <c r="I1150" s="5"/>
      <c r="J1150" s="4"/>
      <c r="K1150" s="5"/>
      <c r="L1150" s="5" t="str">
        <f t="shared" si="126"/>
        <v/>
      </c>
      <c r="M1150" s="36"/>
      <c r="N1150" s="5" t="str">
        <f t="shared" si="127"/>
        <v/>
      </c>
      <c r="O1150" s="5"/>
      <c r="P1150" s="5" t="str">
        <f t="shared" si="128"/>
        <v/>
      </c>
      <c r="Q1150" s="4"/>
      <c r="R1150" s="4"/>
      <c r="S1150" s="4"/>
    </row>
    <row r="1151" spans="1:19" x14ac:dyDescent="0.2">
      <c r="A1151" s="113"/>
      <c r="B1151" s="178" t="str">
        <f t="shared" si="129"/>
        <v/>
      </c>
      <c r="C1151" s="4"/>
      <c r="D1151" s="4"/>
      <c r="E1151" s="148"/>
      <c r="F1151" s="4"/>
      <c r="G1151" s="41"/>
      <c r="H1151" s="41"/>
      <c r="I1151" s="5"/>
      <c r="J1151" s="4"/>
      <c r="K1151" s="5"/>
      <c r="L1151" s="5" t="str">
        <f t="shared" si="126"/>
        <v/>
      </c>
      <c r="M1151" s="36"/>
      <c r="N1151" s="5" t="str">
        <f t="shared" si="127"/>
        <v/>
      </c>
      <c r="O1151" s="5"/>
      <c r="P1151" s="5" t="str">
        <f t="shared" si="128"/>
        <v/>
      </c>
      <c r="Q1151" s="4"/>
      <c r="R1151" s="4"/>
      <c r="S1151" s="4"/>
    </row>
    <row r="1152" spans="1:19" x14ac:dyDescent="0.2">
      <c r="A1152" s="113"/>
      <c r="B1152" s="178" t="str">
        <f t="shared" si="129"/>
        <v/>
      </c>
      <c r="C1152" s="4"/>
      <c r="D1152" s="4"/>
      <c r="E1152" s="148"/>
      <c r="F1152" s="4"/>
      <c r="G1152" s="41"/>
      <c r="H1152" s="41"/>
      <c r="I1152" s="5"/>
      <c r="J1152" s="4"/>
      <c r="K1152" s="5"/>
      <c r="L1152" s="5" t="str">
        <f t="shared" si="126"/>
        <v/>
      </c>
      <c r="M1152" s="36"/>
      <c r="N1152" s="5" t="str">
        <f t="shared" si="127"/>
        <v/>
      </c>
      <c r="O1152" s="5"/>
      <c r="P1152" s="5" t="str">
        <f t="shared" si="128"/>
        <v/>
      </c>
      <c r="Q1152" s="4"/>
      <c r="R1152" s="4"/>
      <c r="S1152" s="4"/>
    </row>
    <row r="1153" spans="1:19" x14ac:dyDescent="0.2">
      <c r="A1153" s="113"/>
      <c r="B1153" s="178" t="str">
        <f t="shared" si="129"/>
        <v/>
      </c>
      <c r="C1153" s="4"/>
      <c r="D1153" s="4"/>
      <c r="E1153" s="148"/>
      <c r="F1153" s="4"/>
      <c r="G1153" s="41"/>
      <c r="H1153" s="41"/>
      <c r="I1153" s="5"/>
      <c r="J1153" s="4"/>
      <c r="K1153" s="5"/>
      <c r="L1153" s="5" t="str">
        <f t="shared" si="126"/>
        <v/>
      </c>
      <c r="M1153" s="36"/>
      <c r="N1153" s="5" t="str">
        <f t="shared" si="127"/>
        <v/>
      </c>
      <c r="O1153" s="5"/>
      <c r="P1153" s="5" t="str">
        <f t="shared" si="128"/>
        <v/>
      </c>
      <c r="Q1153" s="4"/>
      <c r="R1153" s="4"/>
      <c r="S1153" s="4"/>
    </row>
    <row r="1154" spans="1:19" x14ac:dyDescent="0.2">
      <c r="A1154" s="113"/>
      <c r="B1154" s="178" t="str">
        <f t="shared" si="129"/>
        <v/>
      </c>
      <c r="C1154" s="4"/>
      <c r="D1154" s="4"/>
      <c r="E1154" s="148"/>
      <c r="F1154" s="4"/>
      <c r="G1154" s="41"/>
      <c r="H1154" s="41"/>
      <c r="I1154" s="5"/>
      <c r="J1154" s="4"/>
      <c r="K1154" s="5"/>
      <c r="L1154" s="5" t="str">
        <f t="shared" si="126"/>
        <v/>
      </c>
      <c r="M1154" s="36"/>
      <c r="N1154" s="5" t="str">
        <f t="shared" si="127"/>
        <v/>
      </c>
      <c r="O1154" s="5"/>
      <c r="P1154" s="5" t="str">
        <f t="shared" si="128"/>
        <v/>
      </c>
      <c r="Q1154" s="4"/>
      <c r="R1154" s="4"/>
      <c r="S1154" s="4"/>
    </row>
    <row r="1155" spans="1:19" x14ac:dyDescent="0.2">
      <c r="A1155" s="113"/>
      <c r="B1155" s="178" t="str">
        <f t="shared" si="129"/>
        <v/>
      </c>
      <c r="C1155" s="4"/>
      <c r="D1155" s="4"/>
      <c r="E1155" s="148"/>
      <c r="F1155" s="4"/>
      <c r="G1155" s="41"/>
      <c r="H1155" s="41"/>
      <c r="I1155" s="5"/>
      <c r="J1155" s="4"/>
      <c r="K1155" s="5"/>
      <c r="L1155" s="5" t="str">
        <f t="shared" si="126"/>
        <v/>
      </c>
      <c r="M1155" s="36"/>
      <c r="N1155" s="5" t="str">
        <f t="shared" si="127"/>
        <v/>
      </c>
      <c r="O1155" s="5"/>
      <c r="P1155" s="5" t="str">
        <f t="shared" si="128"/>
        <v/>
      </c>
      <c r="Q1155" s="4"/>
      <c r="R1155" s="4"/>
      <c r="S1155" s="4"/>
    </row>
    <row r="1156" spans="1:19" x14ac:dyDescent="0.2">
      <c r="A1156" s="113"/>
      <c r="B1156" s="178" t="str">
        <f t="shared" si="129"/>
        <v/>
      </c>
      <c r="C1156" s="4"/>
      <c r="D1156" s="4"/>
      <c r="E1156" s="148"/>
      <c r="F1156" s="4"/>
      <c r="G1156" s="41"/>
      <c r="H1156" s="41"/>
      <c r="I1156" s="5"/>
      <c r="J1156" s="4"/>
      <c r="K1156" s="5"/>
      <c r="L1156" s="5" t="str">
        <f t="shared" si="126"/>
        <v/>
      </c>
      <c r="M1156" s="36"/>
      <c r="N1156" s="5" t="str">
        <f t="shared" si="127"/>
        <v/>
      </c>
      <c r="O1156" s="5"/>
      <c r="P1156" s="5" t="str">
        <f t="shared" si="128"/>
        <v/>
      </c>
      <c r="Q1156" s="4"/>
      <c r="R1156" s="4"/>
      <c r="S1156" s="4"/>
    </row>
    <row r="1157" spans="1:19" x14ac:dyDescent="0.2">
      <c r="A1157" s="113"/>
      <c r="B1157" s="178" t="str">
        <f t="shared" si="129"/>
        <v/>
      </c>
      <c r="C1157" s="4"/>
      <c r="D1157" s="4"/>
      <c r="E1157" s="148"/>
      <c r="F1157" s="4"/>
      <c r="G1157" s="41"/>
      <c r="H1157" s="41"/>
      <c r="I1157" s="5"/>
      <c r="J1157" s="4"/>
      <c r="K1157" s="5"/>
      <c r="L1157" s="5" t="str">
        <f t="shared" si="126"/>
        <v/>
      </c>
      <c r="M1157" s="36"/>
      <c r="N1157" s="5" t="str">
        <f t="shared" si="127"/>
        <v/>
      </c>
      <c r="O1157" s="5"/>
      <c r="P1157" s="5" t="str">
        <f t="shared" si="128"/>
        <v/>
      </c>
      <c r="Q1157" s="4"/>
      <c r="R1157" s="4"/>
      <c r="S1157" s="4"/>
    </row>
    <row r="1158" spans="1:19" x14ac:dyDescent="0.2">
      <c r="A1158" s="113"/>
      <c r="B1158" s="178" t="str">
        <f t="shared" si="129"/>
        <v/>
      </c>
      <c r="C1158" s="4"/>
      <c r="D1158" s="4"/>
      <c r="E1158" s="148"/>
      <c r="F1158" s="4"/>
      <c r="G1158" s="41"/>
      <c r="H1158" s="41"/>
      <c r="I1158" s="5"/>
      <c r="J1158" s="4"/>
      <c r="K1158" s="5"/>
      <c r="L1158" s="5" t="str">
        <f t="shared" si="126"/>
        <v/>
      </c>
      <c r="M1158" s="36"/>
      <c r="N1158" s="5" t="str">
        <f t="shared" si="127"/>
        <v/>
      </c>
      <c r="O1158" s="5"/>
      <c r="P1158" s="5" t="str">
        <f t="shared" si="128"/>
        <v/>
      </c>
      <c r="Q1158" s="4"/>
      <c r="R1158" s="4"/>
      <c r="S1158" s="4"/>
    </row>
    <row r="1159" spans="1:19" x14ac:dyDescent="0.2">
      <c r="A1159" s="113"/>
      <c r="B1159" s="178" t="str">
        <f t="shared" si="129"/>
        <v/>
      </c>
      <c r="C1159" s="4"/>
      <c r="D1159" s="4"/>
      <c r="E1159" s="148"/>
      <c r="F1159" s="4"/>
      <c r="G1159" s="41"/>
      <c r="H1159" s="41"/>
      <c r="I1159" s="5"/>
      <c r="J1159" s="4"/>
      <c r="K1159" s="5"/>
      <c r="L1159" s="5" t="str">
        <f t="shared" si="126"/>
        <v/>
      </c>
      <c r="M1159" s="36"/>
      <c r="N1159" s="5" t="str">
        <f t="shared" si="127"/>
        <v/>
      </c>
      <c r="O1159" s="5"/>
      <c r="P1159" s="5" t="str">
        <f t="shared" si="128"/>
        <v/>
      </c>
      <c r="Q1159" s="4"/>
      <c r="R1159" s="4"/>
      <c r="S1159" s="4"/>
    </row>
    <row r="1160" spans="1:19" x14ac:dyDescent="0.2">
      <c r="A1160" s="113"/>
      <c r="B1160" s="178" t="str">
        <f t="shared" si="129"/>
        <v/>
      </c>
      <c r="C1160" s="4"/>
      <c r="D1160" s="4"/>
      <c r="E1160" s="148"/>
      <c r="F1160" s="4"/>
      <c r="G1160" s="41"/>
      <c r="H1160" s="41"/>
      <c r="I1160" s="5"/>
      <c r="J1160" s="4"/>
      <c r="K1160" s="5"/>
      <c r="L1160" s="5" t="str">
        <f t="shared" si="126"/>
        <v/>
      </c>
      <c r="M1160" s="36"/>
      <c r="N1160" s="5" t="str">
        <f t="shared" si="127"/>
        <v/>
      </c>
      <c r="O1160" s="5"/>
      <c r="P1160" s="5" t="str">
        <f t="shared" si="128"/>
        <v/>
      </c>
      <c r="Q1160" s="4"/>
      <c r="R1160" s="4"/>
      <c r="S1160" s="4"/>
    </row>
    <row r="1161" spans="1:19" x14ac:dyDescent="0.2">
      <c r="A1161" s="113"/>
      <c r="B1161" s="178" t="str">
        <f t="shared" si="129"/>
        <v/>
      </c>
      <c r="C1161" s="4"/>
      <c r="D1161" s="4"/>
      <c r="E1161" s="148"/>
      <c r="F1161" s="4"/>
      <c r="G1161" s="41"/>
      <c r="H1161" s="41"/>
      <c r="I1161" s="5"/>
      <c r="J1161" s="4"/>
      <c r="K1161" s="5"/>
      <c r="L1161" s="5" t="str">
        <f t="shared" si="126"/>
        <v/>
      </c>
      <c r="M1161" s="36"/>
      <c r="N1161" s="5" t="str">
        <f t="shared" si="127"/>
        <v/>
      </c>
      <c r="O1161" s="5"/>
      <c r="P1161" s="5" t="str">
        <f t="shared" si="128"/>
        <v/>
      </c>
      <c r="Q1161" s="4"/>
      <c r="R1161" s="4"/>
      <c r="S1161" s="4"/>
    </row>
    <row r="1162" spans="1:19" x14ac:dyDescent="0.2">
      <c r="A1162" s="113"/>
      <c r="B1162" s="178" t="str">
        <f t="shared" si="129"/>
        <v/>
      </c>
      <c r="C1162" s="4"/>
      <c r="D1162" s="4"/>
      <c r="E1162" s="148"/>
      <c r="F1162" s="4"/>
      <c r="G1162" s="41"/>
      <c r="H1162" s="41"/>
      <c r="I1162" s="5"/>
      <c r="J1162" s="4"/>
      <c r="K1162" s="5"/>
      <c r="L1162" s="5" t="str">
        <f t="shared" si="126"/>
        <v/>
      </c>
      <c r="M1162" s="36"/>
      <c r="N1162" s="5" t="str">
        <f t="shared" si="127"/>
        <v/>
      </c>
      <c r="O1162" s="5"/>
      <c r="P1162" s="5" t="str">
        <f t="shared" si="128"/>
        <v/>
      </c>
      <c r="Q1162" s="4"/>
      <c r="R1162" s="4"/>
      <c r="S1162" s="4"/>
    </row>
    <row r="1163" spans="1:19" x14ac:dyDescent="0.2">
      <c r="A1163" s="113"/>
      <c r="B1163" s="178" t="str">
        <f t="shared" si="129"/>
        <v/>
      </c>
      <c r="C1163" s="4"/>
      <c r="D1163" s="4"/>
      <c r="E1163" s="148"/>
      <c r="F1163" s="4"/>
      <c r="G1163" s="41"/>
      <c r="H1163" s="41"/>
      <c r="I1163" s="5"/>
      <c r="J1163" s="4"/>
      <c r="K1163" s="5"/>
      <c r="L1163" s="5" t="str">
        <f t="shared" si="126"/>
        <v/>
      </c>
      <c r="M1163" s="36"/>
      <c r="N1163" s="5" t="str">
        <f t="shared" si="127"/>
        <v/>
      </c>
      <c r="O1163" s="5"/>
      <c r="P1163" s="5" t="str">
        <f t="shared" si="128"/>
        <v/>
      </c>
      <c r="Q1163" s="4"/>
      <c r="R1163" s="4"/>
      <c r="S1163" s="4"/>
    </row>
    <row r="1164" spans="1:19" x14ac:dyDescent="0.2">
      <c r="A1164" s="113"/>
      <c r="B1164" s="178" t="str">
        <f t="shared" si="129"/>
        <v/>
      </c>
      <c r="C1164" s="4"/>
      <c r="D1164" s="4"/>
      <c r="E1164" s="148"/>
      <c r="F1164" s="4"/>
      <c r="G1164" s="41"/>
      <c r="H1164" s="41"/>
      <c r="I1164" s="5"/>
      <c r="J1164" s="4"/>
      <c r="K1164" s="5"/>
      <c r="L1164" s="5" t="str">
        <f t="shared" ref="L1164:L1227" si="130">IF($F1164="","",IF($J1164="FIXED",$K1164,($G1164*FAT_MULT)+($H1164*SNF_MULT)+$I1164))</f>
        <v/>
      </c>
      <c r="M1164" s="36"/>
      <c r="N1164" s="5" t="str">
        <f t="shared" ref="N1164:N1227" si="131">IF($M1164="","",$M1164*$L1164)</f>
        <v/>
      </c>
      <c r="O1164" s="5"/>
      <c r="P1164" s="5" t="str">
        <f t="shared" ref="P1164:P1227" si="132">IF($M1164="","",$N1164+$O1164)</f>
        <v/>
      </c>
      <c r="Q1164" s="4"/>
      <c r="R1164" s="4"/>
      <c r="S1164" s="4"/>
    </row>
    <row r="1165" spans="1:19" x14ac:dyDescent="0.2">
      <c r="A1165" s="113"/>
      <c r="B1165" s="178" t="str">
        <f t="shared" si="129"/>
        <v/>
      </c>
      <c r="C1165" s="4"/>
      <c r="D1165" s="4"/>
      <c r="E1165" s="148"/>
      <c r="F1165" s="4"/>
      <c r="G1165" s="41"/>
      <c r="H1165" s="41"/>
      <c r="I1165" s="5"/>
      <c r="J1165" s="4"/>
      <c r="K1165" s="5"/>
      <c r="L1165" s="5" t="str">
        <f t="shared" si="130"/>
        <v/>
      </c>
      <c r="M1165" s="36"/>
      <c r="N1165" s="5" t="str">
        <f t="shared" si="131"/>
        <v/>
      </c>
      <c r="O1165" s="5"/>
      <c r="P1165" s="5" t="str">
        <f t="shared" si="132"/>
        <v/>
      </c>
      <c r="Q1165" s="4"/>
      <c r="R1165" s="4"/>
      <c r="S1165" s="4"/>
    </row>
    <row r="1166" spans="1:19" x14ac:dyDescent="0.2">
      <c r="A1166" s="113"/>
      <c r="B1166" s="178" t="str">
        <f t="shared" si="129"/>
        <v/>
      </c>
      <c r="C1166" s="4"/>
      <c r="D1166" s="4"/>
      <c r="E1166" s="148"/>
      <c r="F1166" s="4"/>
      <c r="G1166" s="41"/>
      <c r="H1166" s="41"/>
      <c r="I1166" s="5"/>
      <c r="J1166" s="4"/>
      <c r="K1166" s="5"/>
      <c r="L1166" s="5" t="str">
        <f t="shared" si="130"/>
        <v/>
      </c>
      <c r="M1166" s="36"/>
      <c r="N1166" s="5" t="str">
        <f t="shared" si="131"/>
        <v/>
      </c>
      <c r="O1166" s="5"/>
      <c r="P1166" s="5" t="str">
        <f t="shared" si="132"/>
        <v/>
      </c>
      <c r="Q1166" s="4"/>
      <c r="R1166" s="4"/>
      <c r="S1166" s="4"/>
    </row>
    <row r="1167" spans="1:19" x14ac:dyDescent="0.2">
      <c r="A1167" s="113"/>
      <c r="B1167" s="178" t="str">
        <f t="shared" si="129"/>
        <v/>
      </c>
      <c r="C1167" s="4"/>
      <c r="D1167" s="4"/>
      <c r="E1167" s="148"/>
      <c r="F1167" s="4"/>
      <c r="G1167" s="41"/>
      <c r="H1167" s="41"/>
      <c r="I1167" s="5"/>
      <c r="J1167" s="4"/>
      <c r="K1167" s="5"/>
      <c r="L1167" s="5" t="str">
        <f t="shared" si="130"/>
        <v/>
      </c>
      <c r="M1167" s="36"/>
      <c r="N1167" s="5" t="str">
        <f t="shared" si="131"/>
        <v/>
      </c>
      <c r="O1167" s="5"/>
      <c r="P1167" s="5" t="str">
        <f t="shared" si="132"/>
        <v/>
      </c>
      <c r="Q1167" s="4"/>
      <c r="R1167" s="4"/>
      <c r="S1167" s="4"/>
    </row>
    <row r="1168" spans="1:19" x14ac:dyDescent="0.2">
      <c r="A1168" s="113"/>
      <c r="B1168" s="178" t="str">
        <f t="shared" si="129"/>
        <v/>
      </c>
      <c r="C1168" s="4"/>
      <c r="D1168" s="4"/>
      <c r="E1168" s="148"/>
      <c r="F1168" s="4"/>
      <c r="G1168" s="41"/>
      <c r="H1168" s="41"/>
      <c r="I1168" s="5"/>
      <c r="J1168" s="4"/>
      <c r="K1168" s="5"/>
      <c r="L1168" s="5" t="str">
        <f t="shared" si="130"/>
        <v/>
      </c>
      <c r="M1168" s="36"/>
      <c r="N1168" s="5" t="str">
        <f t="shared" si="131"/>
        <v/>
      </c>
      <c r="O1168" s="5"/>
      <c r="P1168" s="5" t="str">
        <f t="shared" si="132"/>
        <v/>
      </c>
      <c r="Q1168" s="4"/>
      <c r="R1168" s="4"/>
      <c r="S1168" s="4"/>
    </row>
    <row r="1169" spans="1:19" x14ac:dyDescent="0.2">
      <c r="A1169" s="113"/>
      <c r="B1169" s="178" t="str">
        <f t="shared" si="129"/>
        <v/>
      </c>
      <c r="C1169" s="4"/>
      <c r="D1169" s="4"/>
      <c r="E1169" s="148"/>
      <c r="F1169" s="4"/>
      <c r="G1169" s="41"/>
      <c r="H1169" s="41"/>
      <c r="I1169" s="5"/>
      <c r="J1169" s="4"/>
      <c r="K1169" s="5"/>
      <c r="L1169" s="5" t="str">
        <f t="shared" si="130"/>
        <v/>
      </c>
      <c r="M1169" s="36"/>
      <c r="N1169" s="5" t="str">
        <f t="shared" si="131"/>
        <v/>
      </c>
      <c r="O1169" s="5"/>
      <c r="P1169" s="5" t="str">
        <f t="shared" si="132"/>
        <v/>
      </c>
      <c r="Q1169" s="4"/>
      <c r="R1169" s="4"/>
      <c r="S1169" s="4"/>
    </row>
    <row r="1170" spans="1:19" x14ac:dyDescent="0.2">
      <c r="A1170" s="113"/>
      <c r="B1170" s="178" t="str">
        <f t="shared" si="129"/>
        <v/>
      </c>
      <c r="C1170" s="4"/>
      <c r="D1170" s="4"/>
      <c r="E1170" s="148"/>
      <c r="F1170" s="4"/>
      <c r="G1170" s="41"/>
      <c r="H1170" s="41"/>
      <c r="I1170" s="5"/>
      <c r="J1170" s="4"/>
      <c r="K1170" s="5"/>
      <c r="L1170" s="5" t="str">
        <f t="shared" si="130"/>
        <v/>
      </c>
      <c r="M1170" s="36"/>
      <c r="N1170" s="5" t="str">
        <f t="shared" si="131"/>
        <v/>
      </c>
      <c r="O1170" s="5"/>
      <c r="P1170" s="5" t="str">
        <f t="shared" si="132"/>
        <v/>
      </c>
      <c r="Q1170" s="4"/>
      <c r="R1170" s="4"/>
      <c r="S1170" s="4"/>
    </row>
    <row r="1171" spans="1:19" x14ac:dyDescent="0.2">
      <c r="A1171" s="113"/>
      <c r="B1171" s="178" t="str">
        <f t="shared" si="129"/>
        <v/>
      </c>
      <c r="C1171" s="4"/>
      <c r="D1171" s="4"/>
      <c r="E1171" s="148"/>
      <c r="F1171" s="4"/>
      <c r="G1171" s="41"/>
      <c r="H1171" s="41"/>
      <c r="I1171" s="5"/>
      <c r="J1171" s="4"/>
      <c r="K1171" s="5"/>
      <c r="L1171" s="5" t="str">
        <f t="shared" si="130"/>
        <v/>
      </c>
      <c r="M1171" s="36"/>
      <c r="N1171" s="5" t="str">
        <f t="shared" si="131"/>
        <v/>
      </c>
      <c r="O1171" s="5"/>
      <c r="P1171" s="5" t="str">
        <f t="shared" si="132"/>
        <v/>
      </c>
      <c r="Q1171" s="4"/>
      <c r="R1171" s="4"/>
      <c r="S1171" s="4"/>
    </row>
    <row r="1172" spans="1:19" x14ac:dyDescent="0.2">
      <c r="A1172" s="113"/>
      <c r="B1172" s="178" t="str">
        <f t="shared" si="129"/>
        <v/>
      </c>
      <c r="C1172" s="4"/>
      <c r="D1172" s="4"/>
      <c r="E1172" s="148"/>
      <c r="F1172" s="4"/>
      <c r="G1172" s="41"/>
      <c r="H1172" s="41"/>
      <c r="I1172" s="5"/>
      <c r="J1172" s="4"/>
      <c r="K1172" s="5"/>
      <c r="L1172" s="5" t="str">
        <f t="shared" si="130"/>
        <v/>
      </c>
      <c r="M1172" s="36"/>
      <c r="N1172" s="5" t="str">
        <f t="shared" si="131"/>
        <v/>
      </c>
      <c r="O1172" s="5"/>
      <c r="P1172" s="5" t="str">
        <f t="shared" si="132"/>
        <v/>
      </c>
      <c r="Q1172" s="4"/>
      <c r="R1172" s="4"/>
      <c r="S1172" s="4"/>
    </row>
    <row r="1173" spans="1:19" x14ac:dyDescent="0.2">
      <c r="A1173" s="113"/>
      <c r="B1173" s="178" t="str">
        <f t="shared" si="129"/>
        <v/>
      </c>
      <c r="C1173" s="4"/>
      <c r="D1173" s="4"/>
      <c r="E1173" s="148"/>
      <c r="F1173" s="4"/>
      <c r="G1173" s="41"/>
      <c r="H1173" s="41"/>
      <c r="I1173" s="5"/>
      <c r="J1173" s="4"/>
      <c r="K1173" s="5"/>
      <c r="L1173" s="5" t="str">
        <f t="shared" si="130"/>
        <v/>
      </c>
      <c r="M1173" s="36"/>
      <c r="N1173" s="5" t="str">
        <f t="shared" si="131"/>
        <v/>
      </c>
      <c r="O1173" s="5"/>
      <c r="P1173" s="5" t="str">
        <f t="shared" si="132"/>
        <v/>
      </c>
      <c r="Q1173" s="4"/>
      <c r="R1173" s="4"/>
      <c r="S1173" s="4"/>
    </row>
    <row r="1174" spans="1:19" x14ac:dyDescent="0.2">
      <c r="A1174" s="113"/>
      <c r="B1174" s="178" t="str">
        <f t="shared" si="129"/>
        <v/>
      </c>
      <c r="C1174" s="4"/>
      <c r="D1174" s="4"/>
      <c r="E1174" s="148"/>
      <c r="F1174" s="4"/>
      <c r="G1174" s="41"/>
      <c r="H1174" s="41"/>
      <c r="I1174" s="5"/>
      <c r="J1174" s="4"/>
      <c r="K1174" s="5"/>
      <c r="L1174" s="5" t="str">
        <f t="shared" si="130"/>
        <v/>
      </c>
      <c r="M1174" s="36"/>
      <c r="N1174" s="5" t="str">
        <f t="shared" si="131"/>
        <v/>
      </c>
      <c r="O1174" s="5"/>
      <c r="P1174" s="5" t="str">
        <f t="shared" si="132"/>
        <v/>
      </c>
      <c r="Q1174" s="4"/>
      <c r="R1174" s="4"/>
      <c r="S1174" s="4"/>
    </row>
    <row r="1175" spans="1:19" x14ac:dyDescent="0.2">
      <c r="A1175" s="113"/>
      <c r="B1175" s="178" t="str">
        <f t="shared" si="129"/>
        <v/>
      </c>
      <c r="C1175" s="4"/>
      <c r="D1175" s="4"/>
      <c r="E1175" s="148"/>
      <c r="F1175" s="4"/>
      <c r="G1175" s="41"/>
      <c r="H1175" s="41"/>
      <c r="I1175" s="5"/>
      <c r="J1175" s="4"/>
      <c r="K1175" s="5"/>
      <c r="L1175" s="5" t="str">
        <f t="shared" si="130"/>
        <v/>
      </c>
      <c r="M1175" s="36"/>
      <c r="N1175" s="5" t="str">
        <f t="shared" si="131"/>
        <v/>
      </c>
      <c r="O1175" s="5"/>
      <c r="P1175" s="5" t="str">
        <f t="shared" si="132"/>
        <v/>
      </c>
      <c r="Q1175" s="4"/>
      <c r="R1175" s="4"/>
      <c r="S1175" s="4"/>
    </row>
    <row r="1176" spans="1:19" x14ac:dyDescent="0.2">
      <c r="A1176" s="113"/>
      <c r="B1176" s="178" t="str">
        <f t="shared" si="129"/>
        <v/>
      </c>
      <c r="C1176" s="4"/>
      <c r="D1176" s="4"/>
      <c r="E1176" s="148"/>
      <c r="F1176" s="4"/>
      <c r="G1176" s="41"/>
      <c r="H1176" s="41"/>
      <c r="I1176" s="5"/>
      <c r="J1176" s="4"/>
      <c r="K1176" s="5"/>
      <c r="L1176" s="5" t="str">
        <f t="shared" si="130"/>
        <v/>
      </c>
      <c r="M1176" s="36"/>
      <c r="N1176" s="5" t="str">
        <f t="shared" si="131"/>
        <v/>
      </c>
      <c r="O1176" s="5"/>
      <c r="P1176" s="5" t="str">
        <f t="shared" si="132"/>
        <v/>
      </c>
      <c r="Q1176" s="4"/>
      <c r="R1176" s="4"/>
      <c r="S1176" s="4"/>
    </row>
    <row r="1177" spans="1:19" x14ac:dyDescent="0.2">
      <c r="A1177" s="113"/>
      <c r="B1177" s="178" t="str">
        <f t="shared" si="129"/>
        <v/>
      </c>
      <c r="C1177" s="4"/>
      <c r="D1177" s="4"/>
      <c r="E1177" s="148"/>
      <c r="F1177" s="4"/>
      <c r="G1177" s="41"/>
      <c r="H1177" s="41"/>
      <c r="I1177" s="5"/>
      <c r="J1177" s="4"/>
      <c r="K1177" s="5"/>
      <c r="L1177" s="5" t="str">
        <f t="shared" si="130"/>
        <v/>
      </c>
      <c r="M1177" s="36"/>
      <c r="N1177" s="5" t="str">
        <f t="shared" si="131"/>
        <v/>
      </c>
      <c r="O1177" s="5"/>
      <c r="P1177" s="5" t="str">
        <f t="shared" si="132"/>
        <v/>
      </c>
      <c r="Q1177" s="4"/>
      <c r="R1177" s="4"/>
      <c r="S1177" s="4"/>
    </row>
    <row r="1178" spans="1:19" x14ac:dyDescent="0.2">
      <c r="A1178" s="113"/>
      <c r="B1178" s="178" t="str">
        <f t="shared" si="129"/>
        <v/>
      </c>
      <c r="C1178" s="4"/>
      <c r="D1178" s="4"/>
      <c r="E1178" s="148"/>
      <c r="F1178" s="4"/>
      <c r="G1178" s="41"/>
      <c r="H1178" s="41"/>
      <c r="I1178" s="5"/>
      <c r="J1178" s="4"/>
      <c r="K1178" s="5"/>
      <c r="L1178" s="5" t="str">
        <f t="shared" si="130"/>
        <v/>
      </c>
      <c r="M1178" s="36"/>
      <c r="N1178" s="5" t="str">
        <f t="shared" si="131"/>
        <v/>
      </c>
      <c r="O1178" s="5"/>
      <c r="P1178" s="5" t="str">
        <f t="shared" si="132"/>
        <v/>
      </c>
      <c r="Q1178" s="4"/>
      <c r="R1178" s="4"/>
      <c r="S1178" s="4"/>
    </row>
    <row r="1179" spans="1:19" x14ac:dyDescent="0.2">
      <c r="A1179" s="113"/>
      <c r="B1179" s="178" t="str">
        <f t="shared" si="129"/>
        <v/>
      </c>
      <c r="C1179" s="4"/>
      <c r="D1179" s="4"/>
      <c r="E1179" s="148"/>
      <c r="F1179" s="4"/>
      <c r="G1179" s="41"/>
      <c r="H1179" s="41"/>
      <c r="I1179" s="5"/>
      <c r="J1179" s="4"/>
      <c r="K1179" s="5"/>
      <c r="L1179" s="5" t="str">
        <f t="shared" si="130"/>
        <v/>
      </c>
      <c r="M1179" s="36"/>
      <c r="N1179" s="5" t="str">
        <f t="shared" si="131"/>
        <v/>
      </c>
      <c r="O1179" s="5"/>
      <c r="P1179" s="5" t="str">
        <f t="shared" si="132"/>
        <v/>
      </c>
      <c r="Q1179" s="4"/>
      <c r="R1179" s="4"/>
      <c r="S1179" s="4"/>
    </row>
    <row r="1180" spans="1:19" x14ac:dyDescent="0.2">
      <c r="A1180" s="113"/>
      <c r="B1180" s="178" t="str">
        <f t="shared" si="129"/>
        <v/>
      </c>
      <c r="C1180" s="4"/>
      <c r="D1180" s="4"/>
      <c r="E1180" s="148"/>
      <c r="F1180" s="4"/>
      <c r="G1180" s="41"/>
      <c r="H1180" s="41"/>
      <c r="I1180" s="5"/>
      <c r="J1180" s="4"/>
      <c r="K1180" s="5"/>
      <c r="L1180" s="5" t="str">
        <f t="shared" si="130"/>
        <v/>
      </c>
      <c r="M1180" s="36"/>
      <c r="N1180" s="5" t="str">
        <f t="shared" si="131"/>
        <v/>
      </c>
      <c r="O1180" s="5"/>
      <c r="P1180" s="5" t="str">
        <f t="shared" si="132"/>
        <v/>
      </c>
      <c r="Q1180" s="4"/>
      <c r="R1180" s="4"/>
      <c r="S1180" s="4"/>
    </row>
    <row r="1181" spans="1:19" x14ac:dyDescent="0.2">
      <c r="A1181" s="113"/>
      <c r="B1181" s="178" t="str">
        <f t="shared" si="129"/>
        <v/>
      </c>
      <c r="C1181" s="4"/>
      <c r="D1181" s="4"/>
      <c r="E1181" s="148"/>
      <c r="F1181" s="4"/>
      <c r="G1181" s="41"/>
      <c r="H1181" s="41"/>
      <c r="I1181" s="5"/>
      <c r="J1181" s="4"/>
      <c r="K1181" s="5"/>
      <c r="L1181" s="5" t="str">
        <f t="shared" si="130"/>
        <v/>
      </c>
      <c r="M1181" s="36"/>
      <c r="N1181" s="5" t="str">
        <f t="shared" si="131"/>
        <v/>
      </c>
      <c r="O1181" s="5"/>
      <c r="P1181" s="5" t="str">
        <f t="shared" si="132"/>
        <v/>
      </c>
      <c r="Q1181" s="4"/>
      <c r="R1181" s="4"/>
      <c r="S1181" s="4"/>
    </row>
    <row r="1182" spans="1:19" x14ac:dyDescent="0.2">
      <c r="A1182" s="113"/>
      <c r="B1182" s="178" t="str">
        <f t="shared" si="129"/>
        <v/>
      </c>
      <c r="C1182" s="4"/>
      <c r="D1182" s="4"/>
      <c r="E1182" s="148"/>
      <c r="F1182" s="4"/>
      <c r="G1182" s="41"/>
      <c r="H1182" s="41"/>
      <c r="I1182" s="5"/>
      <c r="J1182" s="4"/>
      <c r="K1182" s="5"/>
      <c r="L1182" s="5" t="str">
        <f t="shared" si="130"/>
        <v/>
      </c>
      <c r="M1182" s="36"/>
      <c r="N1182" s="5" t="str">
        <f t="shared" si="131"/>
        <v/>
      </c>
      <c r="O1182" s="5"/>
      <c r="P1182" s="5" t="str">
        <f t="shared" si="132"/>
        <v/>
      </c>
      <c r="Q1182" s="4"/>
      <c r="R1182" s="4"/>
      <c r="S1182" s="4"/>
    </row>
    <row r="1183" spans="1:19" x14ac:dyDescent="0.2">
      <c r="A1183" s="113"/>
      <c r="B1183" s="178" t="str">
        <f t="shared" si="129"/>
        <v/>
      </c>
      <c r="C1183" s="4"/>
      <c r="D1183" s="4"/>
      <c r="E1183" s="148"/>
      <c r="F1183" s="4"/>
      <c r="G1183" s="41"/>
      <c r="H1183" s="41"/>
      <c r="I1183" s="5"/>
      <c r="J1183" s="4"/>
      <c r="K1183" s="5"/>
      <c r="L1183" s="5" t="str">
        <f t="shared" si="130"/>
        <v/>
      </c>
      <c r="M1183" s="36"/>
      <c r="N1183" s="5" t="str">
        <f t="shared" si="131"/>
        <v/>
      </c>
      <c r="O1183" s="5"/>
      <c r="P1183" s="5" t="str">
        <f t="shared" si="132"/>
        <v/>
      </c>
      <c r="Q1183" s="4"/>
      <c r="R1183" s="4"/>
      <c r="S1183" s="4"/>
    </row>
    <row r="1184" spans="1:19" x14ac:dyDescent="0.2">
      <c r="A1184" s="113"/>
      <c r="B1184" s="178" t="str">
        <f t="shared" si="129"/>
        <v/>
      </c>
      <c r="C1184" s="4"/>
      <c r="D1184" s="4"/>
      <c r="E1184" s="148"/>
      <c r="F1184" s="4"/>
      <c r="G1184" s="41"/>
      <c r="H1184" s="41"/>
      <c r="I1184" s="5"/>
      <c r="J1184" s="4"/>
      <c r="K1184" s="5"/>
      <c r="L1184" s="5" t="str">
        <f t="shared" si="130"/>
        <v/>
      </c>
      <c r="M1184" s="36"/>
      <c r="N1184" s="5" t="str">
        <f t="shared" si="131"/>
        <v/>
      </c>
      <c r="O1184" s="5"/>
      <c r="P1184" s="5" t="str">
        <f t="shared" si="132"/>
        <v/>
      </c>
      <c r="Q1184" s="4"/>
      <c r="R1184" s="4"/>
      <c r="S1184" s="4"/>
    </row>
    <row r="1185" spans="1:19" x14ac:dyDescent="0.2">
      <c r="A1185" s="113"/>
      <c r="B1185" s="178" t="str">
        <f t="shared" si="129"/>
        <v/>
      </c>
      <c r="C1185" s="4"/>
      <c r="D1185" s="4"/>
      <c r="E1185" s="148"/>
      <c r="F1185" s="4"/>
      <c r="G1185" s="41"/>
      <c r="H1185" s="41"/>
      <c r="I1185" s="5"/>
      <c r="J1185" s="4"/>
      <c r="K1185" s="5"/>
      <c r="L1185" s="5" t="str">
        <f t="shared" si="130"/>
        <v/>
      </c>
      <c r="M1185" s="36"/>
      <c r="N1185" s="5" t="str">
        <f t="shared" si="131"/>
        <v/>
      </c>
      <c r="O1185" s="5"/>
      <c r="P1185" s="5" t="str">
        <f t="shared" si="132"/>
        <v/>
      </c>
      <c r="Q1185" s="4"/>
      <c r="R1185" s="4"/>
      <c r="S1185" s="4"/>
    </row>
    <row r="1186" spans="1:19" x14ac:dyDescent="0.2">
      <c r="A1186" s="113"/>
      <c r="B1186" s="178" t="str">
        <f t="shared" si="129"/>
        <v/>
      </c>
      <c r="C1186" s="4"/>
      <c r="D1186" s="4"/>
      <c r="E1186" s="148"/>
      <c r="F1186" s="4"/>
      <c r="G1186" s="41"/>
      <c r="H1186" s="41"/>
      <c r="I1186" s="5"/>
      <c r="J1186" s="4"/>
      <c r="K1186" s="5"/>
      <c r="L1186" s="5" t="str">
        <f t="shared" si="130"/>
        <v/>
      </c>
      <c r="M1186" s="36"/>
      <c r="N1186" s="5" t="str">
        <f t="shared" si="131"/>
        <v/>
      </c>
      <c r="O1186" s="5"/>
      <c r="P1186" s="5" t="str">
        <f t="shared" si="132"/>
        <v/>
      </c>
      <c r="Q1186" s="4"/>
      <c r="R1186" s="4"/>
      <c r="S1186" s="4"/>
    </row>
    <row r="1187" spans="1:19" x14ac:dyDescent="0.2">
      <c r="A1187" s="113"/>
      <c r="B1187" s="178" t="str">
        <f t="shared" si="129"/>
        <v/>
      </c>
      <c r="C1187" s="4"/>
      <c r="D1187" s="4"/>
      <c r="E1187" s="148"/>
      <c r="F1187" s="4"/>
      <c r="G1187" s="41"/>
      <c r="H1187" s="41"/>
      <c r="I1187" s="5"/>
      <c r="J1187" s="4"/>
      <c r="K1187" s="5"/>
      <c r="L1187" s="5" t="str">
        <f t="shared" si="130"/>
        <v/>
      </c>
      <c r="M1187" s="36"/>
      <c r="N1187" s="5" t="str">
        <f t="shared" si="131"/>
        <v/>
      </c>
      <c r="O1187" s="5"/>
      <c r="P1187" s="5" t="str">
        <f t="shared" si="132"/>
        <v/>
      </c>
      <c r="Q1187" s="4"/>
      <c r="R1187" s="4"/>
      <c r="S1187" s="4"/>
    </row>
    <row r="1188" spans="1:19" x14ac:dyDescent="0.2">
      <c r="A1188" s="113"/>
      <c r="B1188" s="178" t="str">
        <f t="shared" si="129"/>
        <v/>
      </c>
      <c r="C1188" s="4"/>
      <c r="D1188" s="4"/>
      <c r="E1188" s="148"/>
      <c r="F1188" s="4"/>
      <c r="G1188" s="41"/>
      <c r="H1188" s="41"/>
      <c r="I1188" s="5"/>
      <c r="J1188" s="4"/>
      <c r="K1188" s="5"/>
      <c r="L1188" s="5" t="str">
        <f t="shared" si="130"/>
        <v/>
      </c>
      <c r="M1188" s="36"/>
      <c r="N1188" s="5" t="str">
        <f t="shared" si="131"/>
        <v/>
      </c>
      <c r="O1188" s="5"/>
      <c r="P1188" s="5" t="str">
        <f t="shared" si="132"/>
        <v/>
      </c>
      <c r="Q1188" s="4"/>
      <c r="R1188" s="4"/>
      <c r="S1188" s="4"/>
    </row>
    <row r="1189" spans="1:19" x14ac:dyDescent="0.2">
      <c r="A1189" s="113"/>
      <c r="B1189" s="178" t="str">
        <f t="shared" si="129"/>
        <v/>
      </c>
      <c r="C1189" s="4"/>
      <c r="D1189" s="4"/>
      <c r="E1189" s="148"/>
      <c r="F1189" s="4"/>
      <c r="G1189" s="41"/>
      <c r="H1189" s="41"/>
      <c r="I1189" s="5"/>
      <c r="J1189" s="4"/>
      <c r="K1189" s="5"/>
      <c r="L1189" s="5" t="str">
        <f t="shared" si="130"/>
        <v/>
      </c>
      <c r="M1189" s="36"/>
      <c r="N1189" s="5" t="str">
        <f t="shared" si="131"/>
        <v/>
      </c>
      <c r="O1189" s="5"/>
      <c r="P1189" s="5" t="str">
        <f t="shared" si="132"/>
        <v/>
      </c>
      <c r="Q1189" s="4"/>
      <c r="R1189" s="4"/>
      <c r="S1189" s="4"/>
    </row>
    <row r="1190" spans="1:19" x14ac:dyDescent="0.2">
      <c r="A1190" s="113"/>
      <c r="B1190" s="178" t="str">
        <f t="shared" si="129"/>
        <v/>
      </c>
      <c r="C1190" s="4"/>
      <c r="D1190" s="4"/>
      <c r="E1190" s="148"/>
      <c r="F1190" s="4"/>
      <c r="G1190" s="41"/>
      <c r="H1190" s="41"/>
      <c r="I1190" s="5"/>
      <c r="J1190" s="4"/>
      <c r="K1190" s="5"/>
      <c r="L1190" s="5" t="str">
        <f t="shared" si="130"/>
        <v/>
      </c>
      <c r="M1190" s="36"/>
      <c r="N1190" s="5" t="str">
        <f t="shared" si="131"/>
        <v/>
      </c>
      <c r="O1190" s="5"/>
      <c r="P1190" s="5" t="str">
        <f t="shared" si="132"/>
        <v/>
      </c>
      <c r="Q1190" s="4"/>
      <c r="R1190" s="4"/>
      <c r="S1190" s="4"/>
    </row>
    <row r="1191" spans="1:19" x14ac:dyDescent="0.2">
      <c r="A1191" s="113"/>
      <c r="B1191" s="178" t="str">
        <f t="shared" si="129"/>
        <v/>
      </c>
      <c r="C1191" s="4"/>
      <c r="D1191" s="4"/>
      <c r="E1191" s="148"/>
      <c r="F1191" s="4"/>
      <c r="G1191" s="41"/>
      <c r="H1191" s="41"/>
      <c r="I1191" s="5"/>
      <c r="J1191" s="4"/>
      <c r="K1191" s="5"/>
      <c r="L1191" s="5" t="str">
        <f t="shared" si="130"/>
        <v/>
      </c>
      <c r="M1191" s="36"/>
      <c r="N1191" s="5" t="str">
        <f t="shared" si="131"/>
        <v/>
      </c>
      <c r="O1191" s="5"/>
      <c r="P1191" s="5" t="str">
        <f t="shared" si="132"/>
        <v/>
      </c>
      <c r="Q1191" s="4"/>
      <c r="R1191" s="4"/>
      <c r="S1191" s="4"/>
    </row>
    <row r="1192" spans="1:19" x14ac:dyDescent="0.2">
      <c r="A1192" s="113"/>
      <c r="B1192" s="178" t="str">
        <f t="shared" si="129"/>
        <v/>
      </c>
      <c r="C1192" s="4"/>
      <c r="D1192" s="4"/>
      <c r="E1192" s="148"/>
      <c r="F1192" s="4"/>
      <c r="G1192" s="41"/>
      <c r="H1192" s="41"/>
      <c r="I1192" s="5"/>
      <c r="J1192" s="4"/>
      <c r="K1192" s="5"/>
      <c r="L1192" s="5" t="str">
        <f t="shared" si="130"/>
        <v/>
      </c>
      <c r="M1192" s="36"/>
      <c r="N1192" s="5" t="str">
        <f t="shared" si="131"/>
        <v/>
      </c>
      <c r="O1192" s="5"/>
      <c r="P1192" s="5" t="str">
        <f t="shared" si="132"/>
        <v/>
      </c>
      <c r="Q1192" s="4"/>
      <c r="R1192" s="4"/>
      <c r="S1192" s="4"/>
    </row>
    <row r="1193" spans="1:19" x14ac:dyDescent="0.2">
      <c r="A1193" s="113"/>
      <c r="B1193" s="178" t="str">
        <f t="shared" si="129"/>
        <v/>
      </c>
      <c r="C1193" s="4"/>
      <c r="D1193" s="4"/>
      <c r="E1193" s="148"/>
      <c r="F1193" s="4"/>
      <c r="G1193" s="41"/>
      <c r="H1193" s="41"/>
      <c r="I1193" s="5"/>
      <c r="J1193" s="4"/>
      <c r="K1193" s="5"/>
      <c r="L1193" s="5" t="str">
        <f t="shared" si="130"/>
        <v/>
      </c>
      <c r="M1193" s="36"/>
      <c r="N1193" s="5" t="str">
        <f t="shared" si="131"/>
        <v/>
      </c>
      <c r="O1193" s="5"/>
      <c r="P1193" s="5" t="str">
        <f t="shared" si="132"/>
        <v/>
      </c>
      <c r="Q1193" s="4"/>
      <c r="R1193" s="4"/>
      <c r="S1193" s="4"/>
    </row>
    <row r="1194" spans="1:19" x14ac:dyDescent="0.2">
      <c r="A1194" s="113"/>
      <c r="B1194" s="178" t="str">
        <f t="shared" si="129"/>
        <v/>
      </c>
      <c r="C1194" s="4"/>
      <c r="D1194" s="4"/>
      <c r="E1194" s="148"/>
      <c r="F1194" s="4"/>
      <c r="G1194" s="41"/>
      <c r="H1194" s="41"/>
      <c r="I1194" s="5"/>
      <c r="J1194" s="4"/>
      <c r="K1194" s="5"/>
      <c r="L1194" s="5" t="str">
        <f t="shared" si="130"/>
        <v/>
      </c>
      <c r="M1194" s="36"/>
      <c r="N1194" s="5" t="str">
        <f t="shared" si="131"/>
        <v/>
      </c>
      <c r="O1194" s="5"/>
      <c r="P1194" s="5" t="str">
        <f t="shared" si="132"/>
        <v/>
      </c>
      <c r="Q1194" s="4"/>
      <c r="R1194" s="4"/>
      <c r="S1194" s="4"/>
    </row>
    <row r="1195" spans="1:19" x14ac:dyDescent="0.2">
      <c r="A1195" s="113"/>
      <c r="B1195" s="178" t="str">
        <f t="shared" si="129"/>
        <v/>
      </c>
      <c r="C1195" s="4"/>
      <c r="D1195" s="4"/>
      <c r="E1195" s="148"/>
      <c r="F1195" s="4"/>
      <c r="G1195" s="41"/>
      <c r="H1195" s="41"/>
      <c r="I1195" s="5"/>
      <c r="J1195" s="4"/>
      <c r="K1195" s="5"/>
      <c r="L1195" s="5" t="str">
        <f t="shared" si="130"/>
        <v/>
      </c>
      <c r="M1195" s="36"/>
      <c r="N1195" s="5" t="str">
        <f t="shared" si="131"/>
        <v/>
      </c>
      <c r="O1195" s="5"/>
      <c r="P1195" s="5" t="str">
        <f t="shared" si="132"/>
        <v/>
      </c>
      <c r="Q1195" s="4"/>
      <c r="R1195" s="4"/>
      <c r="S1195" s="4"/>
    </row>
    <row r="1196" spans="1:19" x14ac:dyDescent="0.2">
      <c r="A1196" s="113"/>
      <c r="B1196" s="178" t="str">
        <f t="shared" si="129"/>
        <v/>
      </c>
      <c r="C1196" s="4"/>
      <c r="D1196" s="4"/>
      <c r="E1196" s="148"/>
      <c r="F1196" s="4"/>
      <c r="G1196" s="41"/>
      <c r="H1196" s="41"/>
      <c r="I1196" s="5"/>
      <c r="J1196" s="4"/>
      <c r="K1196" s="5"/>
      <c r="L1196" s="5" t="str">
        <f t="shared" si="130"/>
        <v/>
      </c>
      <c r="M1196" s="36"/>
      <c r="N1196" s="5" t="str">
        <f t="shared" si="131"/>
        <v/>
      </c>
      <c r="O1196" s="5"/>
      <c r="P1196" s="5" t="str">
        <f t="shared" si="132"/>
        <v/>
      </c>
      <c r="Q1196" s="4"/>
      <c r="R1196" s="4"/>
      <c r="S1196" s="4"/>
    </row>
    <row r="1197" spans="1:19" x14ac:dyDescent="0.2">
      <c r="A1197" s="113"/>
      <c r="B1197" s="178" t="str">
        <f t="shared" si="129"/>
        <v/>
      </c>
      <c r="C1197" s="4"/>
      <c r="D1197" s="4"/>
      <c r="E1197" s="148"/>
      <c r="F1197" s="4"/>
      <c r="G1197" s="41"/>
      <c r="H1197" s="41"/>
      <c r="I1197" s="5"/>
      <c r="J1197" s="4"/>
      <c r="K1197" s="5"/>
      <c r="L1197" s="5" t="str">
        <f t="shared" si="130"/>
        <v/>
      </c>
      <c r="M1197" s="36"/>
      <c r="N1197" s="5" t="str">
        <f t="shared" si="131"/>
        <v/>
      </c>
      <c r="O1197" s="5"/>
      <c r="P1197" s="5" t="str">
        <f t="shared" si="132"/>
        <v/>
      </c>
      <c r="Q1197" s="4"/>
      <c r="R1197" s="4"/>
      <c r="S1197" s="4"/>
    </row>
    <row r="1198" spans="1:19" x14ac:dyDescent="0.2">
      <c r="A1198" s="113"/>
      <c r="B1198" s="178" t="str">
        <f t="shared" si="129"/>
        <v/>
      </c>
      <c r="C1198" s="4"/>
      <c r="D1198" s="4"/>
      <c r="E1198" s="148"/>
      <c r="F1198" s="4"/>
      <c r="G1198" s="41"/>
      <c r="H1198" s="41"/>
      <c r="I1198" s="5"/>
      <c r="J1198" s="4"/>
      <c r="K1198" s="5"/>
      <c r="L1198" s="5" t="str">
        <f t="shared" si="130"/>
        <v/>
      </c>
      <c r="M1198" s="36"/>
      <c r="N1198" s="5" t="str">
        <f t="shared" si="131"/>
        <v/>
      </c>
      <c r="O1198" s="5"/>
      <c r="P1198" s="5" t="str">
        <f t="shared" si="132"/>
        <v/>
      </c>
      <c r="Q1198" s="4"/>
      <c r="R1198" s="4"/>
      <c r="S1198" s="4"/>
    </row>
    <row r="1199" spans="1:19" x14ac:dyDescent="0.2">
      <c r="A1199" s="113"/>
      <c r="B1199" s="178" t="str">
        <f t="shared" si="129"/>
        <v/>
      </c>
      <c r="C1199" s="4"/>
      <c r="D1199" s="4"/>
      <c r="E1199" s="148"/>
      <c r="F1199" s="4"/>
      <c r="G1199" s="41"/>
      <c r="H1199" s="41"/>
      <c r="I1199" s="5"/>
      <c r="J1199" s="4"/>
      <c r="K1199" s="5"/>
      <c r="L1199" s="5" t="str">
        <f t="shared" si="130"/>
        <v/>
      </c>
      <c r="M1199" s="36"/>
      <c r="N1199" s="5" t="str">
        <f t="shared" si="131"/>
        <v/>
      </c>
      <c r="O1199" s="5"/>
      <c r="P1199" s="5" t="str">
        <f t="shared" si="132"/>
        <v/>
      </c>
      <c r="Q1199" s="4"/>
      <c r="R1199" s="4"/>
      <c r="S1199" s="4"/>
    </row>
    <row r="1200" spans="1:19" x14ac:dyDescent="0.2">
      <c r="A1200" s="113"/>
      <c r="B1200" s="178" t="str">
        <f t="shared" si="129"/>
        <v/>
      </c>
      <c r="C1200" s="4"/>
      <c r="D1200" s="4"/>
      <c r="E1200" s="148"/>
      <c r="F1200" s="4"/>
      <c r="G1200" s="41"/>
      <c r="H1200" s="41"/>
      <c r="I1200" s="5"/>
      <c r="J1200" s="4"/>
      <c r="K1200" s="5"/>
      <c r="L1200" s="5" t="str">
        <f t="shared" si="130"/>
        <v/>
      </c>
      <c r="M1200" s="36"/>
      <c r="N1200" s="5" t="str">
        <f t="shared" si="131"/>
        <v/>
      </c>
      <c r="O1200" s="5"/>
      <c r="P1200" s="5" t="str">
        <f t="shared" si="132"/>
        <v/>
      </c>
      <c r="Q1200" s="4"/>
      <c r="R1200" s="4"/>
      <c r="S1200" s="4"/>
    </row>
    <row r="1201" spans="1:19" x14ac:dyDescent="0.2">
      <c r="A1201" s="113"/>
      <c r="B1201" s="178" t="str">
        <f t="shared" si="129"/>
        <v/>
      </c>
      <c r="C1201" s="4"/>
      <c r="D1201" s="4"/>
      <c r="E1201" s="148"/>
      <c r="F1201" s="4"/>
      <c r="G1201" s="41"/>
      <c r="H1201" s="41"/>
      <c r="I1201" s="5"/>
      <c r="J1201" s="4"/>
      <c r="K1201" s="5"/>
      <c r="L1201" s="5" t="str">
        <f t="shared" si="130"/>
        <v/>
      </c>
      <c r="M1201" s="36"/>
      <c r="N1201" s="5" t="str">
        <f t="shared" si="131"/>
        <v/>
      </c>
      <c r="O1201" s="5"/>
      <c r="P1201" s="5" t="str">
        <f t="shared" si="132"/>
        <v/>
      </c>
      <c r="Q1201" s="4"/>
      <c r="R1201" s="4"/>
      <c r="S1201" s="4"/>
    </row>
    <row r="1202" spans="1:19" x14ac:dyDescent="0.2">
      <c r="A1202" s="113"/>
      <c r="B1202" s="178" t="str">
        <f t="shared" si="129"/>
        <v/>
      </c>
      <c r="C1202" s="4"/>
      <c r="D1202" s="4"/>
      <c r="E1202" s="148"/>
      <c r="F1202" s="4"/>
      <c r="G1202" s="41"/>
      <c r="H1202" s="41"/>
      <c r="I1202" s="5"/>
      <c r="J1202" s="4"/>
      <c r="K1202" s="5"/>
      <c r="L1202" s="5" t="str">
        <f t="shared" si="130"/>
        <v/>
      </c>
      <c r="M1202" s="36"/>
      <c r="N1202" s="5" t="str">
        <f t="shared" si="131"/>
        <v/>
      </c>
      <c r="O1202" s="5"/>
      <c r="P1202" s="5" t="str">
        <f t="shared" si="132"/>
        <v/>
      </c>
      <c r="Q1202" s="4"/>
      <c r="R1202" s="4"/>
      <c r="S1202" s="4"/>
    </row>
    <row r="1203" spans="1:19" x14ac:dyDescent="0.2">
      <c r="A1203" s="113"/>
      <c r="B1203" s="178" t="str">
        <f t="shared" ref="B1203:B1266" si="133">IF(A1203="","",IF(ISNUMBER(A1203),IFERROR(VLOOKUP(TEXT(A1203,"yyyy/mm/dd"),BSAD,2,FALSE),""),IFERROR(VLOOKUP(A1203,BSAD,2,FALSE),"")))</f>
        <v/>
      </c>
      <c r="C1203" s="4"/>
      <c r="D1203" s="4"/>
      <c r="E1203" s="148"/>
      <c r="F1203" s="4"/>
      <c r="G1203" s="41"/>
      <c r="H1203" s="41"/>
      <c r="I1203" s="5"/>
      <c r="J1203" s="4"/>
      <c r="K1203" s="5"/>
      <c r="L1203" s="5" t="str">
        <f t="shared" si="130"/>
        <v/>
      </c>
      <c r="M1203" s="36"/>
      <c r="N1203" s="5" t="str">
        <f t="shared" si="131"/>
        <v/>
      </c>
      <c r="O1203" s="5"/>
      <c r="P1203" s="5" t="str">
        <f t="shared" si="132"/>
        <v/>
      </c>
      <c r="Q1203" s="4"/>
      <c r="R1203" s="4"/>
      <c r="S1203" s="4"/>
    </row>
    <row r="1204" spans="1:19" x14ac:dyDescent="0.2">
      <c r="A1204" s="113"/>
      <c r="B1204" s="178" t="str">
        <f t="shared" si="133"/>
        <v/>
      </c>
      <c r="C1204" s="4"/>
      <c r="D1204" s="4"/>
      <c r="E1204" s="148"/>
      <c r="F1204" s="4"/>
      <c r="G1204" s="41"/>
      <c r="H1204" s="41"/>
      <c r="I1204" s="5"/>
      <c r="J1204" s="4"/>
      <c r="K1204" s="5"/>
      <c r="L1204" s="5" t="str">
        <f t="shared" si="130"/>
        <v/>
      </c>
      <c r="M1204" s="36"/>
      <c r="N1204" s="5" t="str">
        <f t="shared" si="131"/>
        <v/>
      </c>
      <c r="O1204" s="5"/>
      <c r="P1204" s="5" t="str">
        <f t="shared" si="132"/>
        <v/>
      </c>
      <c r="Q1204" s="4"/>
      <c r="R1204" s="4"/>
      <c r="S1204" s="4"/>
    </row>
    <row r="1205" spans="1:19" x14ac:dyDescent="0.2">
      <c r="A1205" s="113"/>
      <c r="B1205" s="178" t="str">
        <f t="shared" si="133"/>
        <v/>
      </c>
      <c r="C1205" s="4"/>
      <c r="D1205" s="4"/>
      <c r="E1205" s="148"/>
      <c r="F1205" s="4"/>
      <c r="G1205" s="41"/>
      <c r="H1205" s="41"/>
      <c r="I1205" s="5"/>
      <c r="J1205" s="4"/>
      <c r="K1205" s="5"/>
      <c r="L1205" s="5" t="str">
        <f t="shared" si="130"/>
        <v/>
      </c>
      <c r="M1205" s="36"/>
      <c r="N1205" s="5" t="str">
        <f t="shared" si="131"/>
        <v/>
      </c>
      <c r="O1205" s="5"/>
      <c r="P1205" s="5" t="str">
        <f t="shared" si="132"/>
        <v/>
      </c>
      <c r="Q1205" s="4"/>
      <c r="R1205" s="4"/>
      <c r="S1205" s="4"/>
    </row>
    <row r="1206" spans="1:19" x14ac:dyDescent="0.2">
      <c r="A1206" s="113"/>
      <c r="B1206" s="178" t="str">
        <f t="shared" si="133"/>
        <v/>
      </c>
      <c r="C1206" s="4"/>
      <c r="D1206" s="4"/>
      <c r="E1206" s="148"/>
      <c r="F1206" s="4"/>
      <c r="G1206" s="41"/>
      <c r="H1206" s="41"/>
      <c r="I1206" s="5"/>
      <c r="J1206" s="4"/>
      <c r="K1206" s="5"/>
      <c r="L1206" s="5" t="str">
        <f t="shared" si="130"/>
        <v/>
      </c>
      <c r="M1206" s="36"/>
      <c r="N1206" s="5" t="str">
        <f t="shared" si="131"/>
        <v/>
      </c>
      <c r="O1206" s="5"/>
      <c r="P1206" s="5" t="str">
        <f t="shared" si="132"/>
        <v/>
      </c>
      <c r="Q1206" s="4"/>
      <c r="R1206" s="4"/>
      <c r="S1206" s="4"/>
    </row>
    <row r="1207" spans="1:19" x14ac:dyDescent="0.2">
      <c r="A1207" s="113"/>
      <c r="B1207" s="178" t="str">
        <f t="shared" si="133"/>
        <v/>
      </c>
      <c r="C1207" s="4"/>
      <c r="D1207" s="4"/>
      <c r="E1207" s="148"/>
      <c r="F1207" s="4"/>
      <c r="G1207" s="41"/>
      <c r="H1207" s="41"/>
      <c r="I1207" s="5"/>
      <c r="J1207" s="4"/>
      <c r="K1207" s="5"/>
      <c r="L1207" s="5" t="str">
        <f t="shared" si="130"/>
        <v/>
      </c>
      <c r="M1207" s="36"/>
      <c r="N1207" s="5" t="str">
        <f t="shared" si="131"/>
        <v/>
      </c>
      <c r="O1207" s="5"/>
      <c r="P1207" s="5" t="str">
        <f t="shared" si="132"/>
        <v/>
      </c>
      <c r="Q1207" s="4"/>
      <c r="R1207" s="4"/>
      <c r="S1207" s="4"/>
    </row>
    <row r="1208" spans="1:19" x14ac:dyDescent="0.2">
      <c r="A1208" s="113"/>
      <c r="B1208" s="178" t="str">
        <f t="shared" si="133"/>
        <v/>
      </c>
      <c r="C1208" s="4"/>
      <c r="D1208" s="4"/>
      <c r="E1208" s="148"/>
      <c r="F1208" s="4"/>
      <c r="G1208" s="41"/>
      <c r="H1208" s="41"/>
      <c r="I1208" s="5"/>
      <c r="J1208" s="4"/>
      <c r="K1208" s="5"/>
      <c r="L1208" s="5" t="str">
        <f t="shared" si="130"/>
        <v/>
      </c>
      <c r="M1208" s="36"/>
      <c r="N1208" s="5" t="str">
        <f t="shared" si="131"/>
        <v/>
      </c>
      <c r="O1208" s="5"/>
      <c r="P1208" s="5" t="str">
        <f t="shared" si="132"/>
        <v/>
      </c>
      <c r="Q1208" s="4"/>
      <c r="R1208" s="4"/>
      <c r="S1208" s="4"/>
    </row>
    <row r="1209" spans="1:19" x14ac:dyDescent="0.2">
      <c r="A1209" s="113"/>
      <c r="B1209" s="178" t="str">
        <f t="shared" si="133"/>
        <v/>
      </c>
      <c r="C1209" s="4"/>
      <c r="D1209" s="4"/>
      <c r="E1209" s="148"/>
      <c r="F1209" s="4"/>
      <c r="G1209" s="41"/>
      <c r="H1209" s="41"/>
      <c r="I1209" s="5"/>
      <c r="J1209" s="4"/>
      <c r="K1209" s="5"/>
      <c r="L1209" s="5" t="str">
        <f t="shared" si="130"/>
        <v/>
      </c>
      <c r="M1209" s="36"/>
      <c r="N1209" s="5" t="str">
        <f t="shared" si="131"/>
        <v/>
      </c>
      <c r="O1209" s="5"/>
      <c r="P1209" s="5" t="str">
        <f t="shared" si="132"/>
        <v/>
      </c>
      <c r="Q1209" s="4"/>
      <c r="R1209" s="4"/>
      <c r="S1209" s="4"/>
    </row>
    <row r="1210" spans="1:19" x14ac:dyDescent="0.2">
      <c r="A1210" s="113"/>
      <c r="B1210" s="178" t="str">
        <f t="shared" si="133"/>
        <v/>
      </c>
      <c r="C1210" s="4"/>
      <c r="D1210" s="4"/>
      <c r="E1210" s="148"/>
      <c r="F1210" s="4"/>
      <c r="G1210" s="41"/>
      <c r="H1210" s="41"/>
      <c r="I1210" s="5"/>
      <c r="J1210" s="4"/>
      <c r="K1210" s="5"/>
      <c r="L1210" s="5" t="str">
        <f t="shared" si="130"/>
        <v/>
      </c>
      <c r="M1210" s="36"/>
      <c r="N1210" s="5" t="str">
        <f t="shared" si="131"/>
        <v/>
      </c>
      <c r="O1210" s="5"/>
      <c r="P1210" s="5" t="str">
        <f t="shared" si="132"/>
        <v/>
      </c>
      <c r="Q1210" s="4"/>
      <c r="R1210" s="4"/>
      <c r="S1210" s="4"/>
    </row>
    <row r="1211" spans="1:19" x14ac:dyDescent="0.2">
      <c r="A1211" s="113"/>
      <c r="B1211" s="178" t="str">
        <f t="shared" si="133"/>
        <v/>
      </c>
      <c r="C1211" s="4"/>
      <c r="D1211" s="4"/>
      <c r="E1211" s="148"/>
      <c r="F1211" s="4"/>
      <c r="G1211" s="41"/>
      <c r="H1211" s="41"/>
      <c r="I1211" s="5"/>
      <c r="J1211" s="4"/>
      <c r="K1211" s="5"/>
      <c r="L1211" s="5" t="str">
        <f t="shared" si="130"/>
        <v/>
      </c>
      <c r="M1211" s="36"/>
      <c r="N1211" s="5" t="str">
        <f t="shared" si="131"/>
        <v/>
      </c>
      <c r="O1211" s="5"/>
      <c r="P1211" s="5" t="str">
        <f t="shared" si="132"/>
        <v/>
      </c>
      <c r="Q1211" s="4"/>
      <c r="R1211" s="4"/>
      <c r="S1211" s="4"/>
    </row>
    <row r="1212" spans="1:19" x14ac:dyDescent="0.2">
      <c r="A1212" s="113"/>
      <c r="B1212" s="178" t="str">
        <f t="shared" si="133"/>
        <v/>
      </c>
      <c r="C1212" s="4"/>
      <c r="D1212" s="4"/>
      <c r="E1212" s="148"/>
      <c r="F1212" s="4"/>
      <c r="G1212" s="41"/>
      <c r="H1212" s="41"/>
      <c r="I1212" s="5"/>
      <c r="J1212" s="4"/>
      <c r="K1212" s="5"/>
      <c r="L1212" s="5" t="str">
        <f t="shared" si="130"/>
        <v/>
      </c>
      <c r="M1212" s="36"/>
      <c r="N1212" s="5" t="str">
        <f t="shared" si="131"/>
        <v/>
      </c>
      <c r="O1212" s="5"/>
      <c r="P1212" s="5" t="str">
        <f t="shared" si="132"/>
        <v/>
      </c>
      <c r="Q1212" s="4"/>
      <c r="R1212" s="4"/>
      <c r="S1212" s="4"/>
    </row>
    <row r="1213" spans="1:19" x14ac:dyDescent="0.2">
      <c r="A1213" s="113"/>
      <c r="B1213" s="178" t="str">
        <f t="shared" si="133"/>
        <v/>
      </c>
      <c r="C1213" s="4"/>
      <c r="D1213" s="4"/>
      <c r="E1213" s="148"/>
      <c r="F1213" s="4"/>
      <c r="G1213" s="41"/>
      <c r="H1213" s="41"/>
      <c r="I1213" s="5"/>
      <c r="J1213" s="4"/>
      <c r="K1213" s="5"/>
      <c r="L1213" s="5" t="str">
        <f t="shared" si="130"/>
        <v/>
      </c>
      <c r="M1213" s="36"/>
      <c r="N1213" s="5" t="str">
        <f t="shared" si="131"/>
        <v/>
      </c>
      <c r="O1213" s="5"/>
      <c r="P1213" s="5" t="str">
        <f t="shared" si="132"/>
        <v/>
      </c>
      <c r="Q1213" s="4"/>
      <c r="R1213" s="4"/>
      <c r="S1213" s="4"/>
    </row>
    <row r="1214" spans="1:19" x14ac:dyDescent="0.2">
      <c r="A1214" s="113"/>
      <c r="B1214" s="178" t="str">
        <f t="shared" si="133"/>
        <v/>
      </c>
      <c r="C1214" s="4"/>
      <c r="D1214" s="4"/>
      <c r="E1214" s="148"/>
      <c r="F1214" s="4"/>
      <c r="G1214" s="41"/>
      <c r="H1214" s="41"/>
      <c r="I1214" s="5"/>
      <c r="J1214" s="4"/>
      <c r="K1214" s="5"/>
      <c r="L1214" s="5" t="str">
        <f t="shared" si="130"/>
        <v/>
      </c>
      <c r="M1214" s="36"/>
      <c r="N1214" s="5" t="str">
        <f t="shared" si="131"/>
        <v/>
      </c>
      <c r="O1214" s="5"/>
      <c r="P1214" s="5" t="str">
        <f t="shared" si="132"/>
        <v/>
      </c>
      <c r="Q1214" s="4"/>
      <c r="R1214" s="4"/>
      <c r="S1214" s="4"/>
    </row>
    <row r="1215" spans="1:19" x14ac:dyDescent="0.2">
      <c r="A1215" s="113"/>
      <c r="B1215" s="178" t="str">
        <f t="shared" si="133"/>
        <v/>
      </c>
      <c r="C1215" s="4"/>
      <c r="D1215" s="4"/>
      <c r="E1215" s="148"/>
      <c r="F1215" s="4"/>
      <c r="G1215" s="41"/>
      <c r="H1215" s="41"/>
      <c r="I1215" s="5"/>
      <c r="J1215" s="4"/>
      <c r="K1215" s="5"/>
      <c r="L1215" s="5" t="str">
        <f t="shared" si="130"/>
        <v/>
      </c>
      <c r="M1215" s="36"/>
      <c r="N1215" s="5" t="str">
        <f t="shared" si="131"/>
        <v/>
      </c>
      <c r="O1215" s="5"/>
      <c r="P1215" s="5" t="str">
        <f t="shared" si="132"/>
        <v/>
      </c>
      <c r="Q1215" s="4"/>
      <c r="R1215" s="4"/>
      <c r="S1215" s="4"/>
    </row>
    <row r="1216" spans="1:19" x14ac:dyDescent="0.2">
      <c r="A1216" s="113"/>
      <c r="B1216" s="178" t="str">
        <f t="shared" si="133"/>
        <v/>
      </c>
      <c r="C1216" s="4"/>
      <c r="D1216" s="4"/>
      <c r="E1216" s="148"/>
      <c r="F1216" s="4"/>
      <c r="G1216" s="41"/>
      <c r="H1216" s="41"/>
      <c r="I1216" s="5"/>
      <c r="J1216" s="4"/>
      <c r="K1216" s="5"/>
      <c r="L1216" s="5" t="str">
        <f t="shared" si="130"/>
        <v/>
      </c>
      <c r="M1216" s="36"/>
      <c r="N1216" s="5" t="str">
        <f t="shared" si="131"/>
        <v/>
      </c>
      <c r="O1216" s="5"/>
      <c r="P1216" s="5" t="str">
        <f t="shared" si="132"/>
        <v/>
      </c>
      <c r="Q1216" s="4"/>
      <c r="R1216" s="4"/>
      <c r="S1216" s="4"/>
    </row>
    <row r="1217" spans="1:19" x14ac:dyDescent="0.2">
      <c r="A1217" s="113"/>
      <c r="B1217" s="178" t="str">
        <f t="shared" si="133"/>
        <v/>
      </c>
      <c r="C1217" s="4"/>
      <c r="D1217" s="4"/>
      <c r="E1217" s="148"/>
      <c r="F1217" s="4"/>
      <c r="G1217" s="41"/>
      <c r="H1217" s="41"/>
      <c r="I1217" s="5"/>
      <c r="J1217" s="4"/>
      <c r="K1217" s="5"/>
      <c r="L1217" s="5" t="str">
        <f t="shared" si="130"/>
        <v/>
      </c>
      <c r="M1217" s="36"/>
      <c r="N1217" s="5" t="str">
        <f t="shared" si="131"/>
        <v/>
      </c>
      <c r="O1217" s="5"/>
      <c r="P1217" s="5" t="str">
        <f t="shared" si="132"/>
        <v/>
      </c>
      <c r="Q1217" s="4"/>
      <c r="R1217" s="4"/>
      <c r="S1217" s="4"/>
    </row>
    <row r="1218" spans="1:19" x14ac:dyDescent="0.2">
      <c r="A1218" s="113"/>
      <c r="B1218" s="178" t="str">
        <f t="shared" si="133"/>
        <v/>
      </c>
      <c r="C1218" s="4"/>
      <c r="D1218" s="4"/>
      <c r="E1218" s="148"/>
      <c r="F1218" s="4"/>
      <c r="G1218" s="41"/>
      <c r="H1218" s="41"/>
      <c r="I1218" s="5"/>
      <c r="J1218" s="4"/>
      <c r="K1218" s="5"/>
      <c r="L1218" s="5" t="str">
        <f t="shared" si="130"/>
        <v/>
      </c>
      <c r="M1218" s="36"/>
      <c r="N1218" s="5" t="str">
        <f t="shared" si="131"/>
        <v/>
      </c>
      <c r="O1218" s="5"/>
      <c r="P1218" s="5" t="str">
        <f t="shared" si="132"/>
        <v/>
      </c>
      <c r="Q1218" s="4"/>
      <c r="R1218" s="4"/>
      <c r="S1218" s="4"/>
    </row>
    <row r="1219" spans="1:19" x14ac:dyDescent="0.2">
      <c r="A1219" s="113"/>
      <c r="B1219" s="178" t="str">
        <f t="shared" si="133"/>
        <v/>
      </c>
      <c r="C1219" s="4"/>
      <c r="D1219" s="4"/>
      <c r="E1219" s="148"/>
      <c r="F1219" s="4"/>
      <c r="G1219" s="41"/>
      <c r="H1219" s="41"/>
      <c r="I1219" s="5"/>
      <c r="J1219" s="4"/>
      <c r="K1219" s="5"/>
      <c r="L1219" s="5" t="str">
        <f t="shared" si="130"/>
        <v/>
      </c>
      <c r="M1219" s="36"/>
      <c r="N1219" s="5" t="str">
        <f t="shared" si="131"/>
        <v/>
      </c>
      <c r="O1219" s="5"/>
      <c r="P1219" s="5" t="str">
        <f t="shared" si="132"/>
        <v/>
      </c>
      <c r="Q1219" s="4"/>
      <c r="R1219" s="4"/>
      <c r="S1219" s="4"/>
    </row>
    <row r="1220" spans="1:19" x14ac:dyDescent="0.2">
      <c r="A1220" s="113"/>
      <c r="B1220" s="178" t="str">
        <f t="shared" si="133"/>
        <v/>
      </c>
      <c r="C1220" s="4"/>
      <c r="D1220" s="4"/>
      <c r="E1220" s="148"/>
      <c r="F1220" s="4"/>
      <c r="G1220" s="41"/>
      <c r="H1220" s="41"/>
      <c r="I1220" s="5"/>
      <c r="J1220" s="4"/>
      <c r="K1220" s="5"/>
      <c r="L1220" s="5" t="str">
        <f t="shared" si="130"/>
        <v/>
      </c>
      <c r="M1220" s="36"/>
      <c r="N1220" s="5" t="str">
        <f t="shared" si="131"/>
        <v/>
      </c>
      <c r="O1220" s="5"/>
      <c r="P1220" s="5" t="str">
        <f t="shared" si="132"/>
        <v/>
      </c>
      <c r="Q1220" s="4"/>
      <c r="R1220" s="4"/>
      <c r="S1220" s="4"/>
    </row>
    <row r="1221" spans="1:19" x14ac:dyDescent="0.2">
      <c r="A1221" s="113"/>
      <c r="B1221" s="178" t="str">
        <f t="shared" si="133"/>
        <v/>
      </c>
      <c r="C1221" s="4"/>
      <c r="D1221" s="4"/>
      <c r="E1221" s="148"/>
      <c r="F1221" s="4"/>
      <c r="G1221" s="41"/>
      <c r="H1221" s="41"/>
      <c r="I1221" s="5"/>
      <c r="J1221" s="4"/>
      <c r="K1221" s="5"/>
      <c r="L1221" s="5" t="str">
        <f t="shared" si="130"/>
        <v/>
      </c>
      <c r="M1221" s="36"/>
      <c r="N1221" s="5" t="str">
        <f t="shared" si="131"/>
        <v/>
      </c>
      <c r="O1221" s="5"/>
      <c r="P1221" s="5" t="str">
        <f t="shared" si="132"/>
        <v/>
      </c>
      <c r="Q1221" s="4"/>
      <c r="R1221" s="4"/>
      <c r="S1221" s="4"/>
    </row>
    <row r="1222" spans="1:19" x14ac:dyDescent="0.2">
      <c r="A1222" s="113"/>
      <c r="B1222" s="178" t="str">
        <f t="shared" si="133"/>
        <v/>
      </c>
      <c r="C1222" s="4"/>
      <c r="D1222" s="4"/>
      <c r="E1222" s="148"/>
      <c r="F1222" s="4"/>
      <c r="G1222" s="41"/>
      <c r="H1222" s="41"/>
      <c r="I1222" s="5"/>
      <c r="J1222" s="4"/>
      <c r="K1222" s="5"/>
      <c r="L1222" s="5" t="str">
        <f t="shared" si="130"/>
        <v/>
      </c>
      <c r="M1222" s="36"/>
      <c r="N1222" s="5" t="str">
        <f t="shared" si="131"/>
        <v/>
      </c>
      <c r="O1222" s="5"/>
      <c r="P1222" s="5" t="str">
        <f t="shared" si="132"/>
        <v/>
      </c>
      <c r="Q1222" s="4"/>
      <c r="R1222" s="4"/>
      <c r="S1222" s="4"/>
    </row>
    <row r="1223" spans="1:19" x14ac:dyDescent="0.2">
      <c r="A1223" s="113"/>
      <c r="B1223" s="178" t="str">
        <f t="shared" si="133"/>
        <v/>
      </c>
      <c r="C1223" s="4"/>
      <c r="D1223" s="4"/>
      <c r="E1223" s="148"/>
      <c r="F1223" s="4"/>
      <c r="G1223" s="41"/>
      <c r="H1223" s="41"/>
      <c r="I1223" s="5"/>
      <c r="J1223" s="4"/>
      <c r="K1223" s="5"/>
      <c r="L1223" s="5" t="str">
        <f t="shared" si="130"/>
        <v/>
      </c>
      <c r="M1223" s="36"/>
      <c r="N1223" s="5" t="str">
        <f t="shared" si="131"/>
        <v/>
      </c>
      <c r="O1223" s="5"/>
      <c r="P1223" s="5" t="str">
        <f t="shared" si="132"/>
        <v/>
      </c>
      <c r="Q1223" s="4"/>
      <c r="R1223" s="4"/>
      <c r="S1223" s="4"/>
    </row>
    <row r="1224" spans="1:19" x14ac:dyDescent="0.2">
      <c r="A1224" s="113"/>
      <c r="B1224" s="178" t="str">
        <f t="shared" si="133"/>
        <v/>
      </c>
      <c r="C1224" s="4"/>
      <c r="D1224" s="4"/>
      <c r="E1224" s="148"/>
      <c r="F1224" s="4"/>
      <c r="G1224" s="41"/>
      <c r="H1224" s="41"/>
      <c r="I1224" s="5"/>
      <c r="J1224" s="4"/>
      <c r="K1224" s="5"/>
      <c r="L1224" s="5" t="str">
        <f t="shared" si="130"/>
        <v/>
      </c>
      <c r="M1224" s="36"/>
      <c r="N1224" s="5" t="str">
        <f t="shared" si="131"/>
        <v/>
      </c>
      <c r="O1224" s="5"/>
      <c r="P1224" s="5" t="str">
        <f t="shared" si="132"/>
        <v/>
      </c>
      <c r="Q1224" s="4"/>
      <c r="R1224" s="4"/>
      <c r="S1224" s="4"/>
    </row>
    <row r="1225" spans="1:19" x14ac:dyDescent="0.2">
      <c r="A1225" s="113"/>
      <c r="B1225" s="178" t="str">
        <f t="shared" si="133"/>
        <v/>
      </c>
      <c r="C1225" s="4"/>
      <c r="D1225" s="4"/>
      <c r="E1225" s="148"/>
      <c r="F1225" s="4"/>
      <c r="G1225" s="41"/>
      <c r="H1225" s="41"/>
      <c r="I1225" s="5"/>
      <c r="J1225" s="4"/>
      <c r="K1225" s="5"/>
      <c r="L1225" s="5" t="str">
        <f t="shared" si="130"/>
        <v/>
      </c>
      <c r="M1225" s="36"/>
      <c r="N1225" s="5" t="str">
        <f t="shared" si="131"/>
        <v/>
      </c>
      <c r="O1225" s="5"/>
      <c r="P1225" s="5" t="str">
        <f t="shared" si="132"/>
        <v/>
      </c>
      <c r="Q1225" s="4"/>
      <c r="R1225" s="4"/>
      <c r="S1225" s="4"/>
    </row>
    <row r="1226" spans="1:19" x14ac:dyDescent="0.2">
      <c r="A1226" s="113"/>
      <c r="B1226" s="178" t="str">
        <f t="shared" si="133"/>
        <v/>
      </c>
      <c r="C1226" s="4"/>
      <c r="D1226" s="4"/>
      <c r="E1226" s="148"/>
      <c r="F1226" s="4"/>
      <c r="G1226" s="41"/>
      <c r="H1226" s="41"/>
      <c r="I1226" s="5"/>
      <c r="J1226" s="4"/>
      <c r="K1226" s="5"/>
      <c r="L1226" s="5" t="str">
        <f t="shared" si="130"/>
        <v/>
      </c>
      <c r="M1226" s="36"/>
      <c r="N1226" s="5" t="str">
        <f t="shared" si="131"/>
        <v/>
      </c>
      <c r="O1226" s="5"/>
      <c r="P1226" s="5" t="str">
        <f t="shared" si="132"/>
        <v/>
      </c>
      <c r="Q1226" s="4"/>
      <c r="R1226" s="4"/>
      <c r="S1226" s="4"/>
    </row>
    <row r="1227" spans="1:19" x14ac:dyDescent="0.2">
      <c r="A1227" s="113"/>
      <c r="B1227" s="178" t="str">
        <f t="shared" si="133"/>
        <v/>
      </c>
      <c r="C1227" s="4"/>
      <c r="D1227" s="4"/>
      <c r="E1227" s="148"/>
      <c r="F1227" s="4"/>
      <c r="G1227" s="41"/>
      <c r="H1227" s="41"/>
      <c r="I1227" s="5"/>
      <c r="J1227" s="4"/>
      <c r="K1227" s="5"/>
      <c r="L1227" s="5" t="str">
        <f t="shared" si="130"/>
        <v/>
      </c>
      <c r="M1227" s="36"/>
      <c r="N1227" s="5" t="str">
        <f t="shared" si="131"/>
        <v/>
      </c>
      <c r="O1227" s="5"/>
      <c r="P1227" s="5" t="str">
        <f t="shared" si="132"/>
        <v/>
      </c>
      <c r="Q1227" s="4"/>
      <c r="R1227" s="4"/>
      <c r="S1227" s="4"/>
    </row>
    <row r="1228" spans="1:19" x14ac:dyDescent="0.2">
      <c r="A1228" s="113"/>
      <c r="B1228" s="178" t="str">
        <f t="shared" si="133"/>
        <v/>
      </c>
      <c r="C1228" s="4"/>
      <c r="D1228" s="4"/>
      <c r="E1228" s="148"/>
      <c r="F1228" s="4"/>
      <c r="G1228" s="41"/>
      <c r="H1228" s="41"/>
      <c r="I1228" s="5"/>
      <c r="J1228" s="4"/>
      <c r="K1228" s="5"/>
      <c r="L1228" s="5" t="str">
        <f t="shared" ref="L1228:L1291" si="134">IF($F1228="","",IF($J1228="FIXED",$K1228,($G1228*FAT_MULT)+($H1228*SNF_MULT)+$I1228))</f>
        <v/>
      </c>
      <c r="M1228" s="36"/>
      <c r="N1228" s="5" t="str">
        <f t="shared" ref="N1228:N1291" si="135">IF($M1228="","",$M1228*$L1228)</f>
        <v/>
      </c>
      <c r="O1228" s="5"/>
      <c r="P1228" s="5" t="str">
        <f t="shared" ref="P1228:P1291" si="136">IF($M1228="","",$N1228+$O1228)</f>
        <v/>
      </c>
      <c r="Q1228" s="4"/>
      <c r="R1228" s="4"/>
      <c r="S1228" s="4"/>
    </row>
    <row r="1229" spans="1:19" x14ac:dyDescent="0.2">
      <c r="A1229" s="113"/>
      <c r="B1229" s="178" t="str">
        <f t="shared" si="133"/>
        <v/>
      </c>
      <c r="C1229" s="4"/>
      <c r="D1229" s="4"/>
      <c r="E1229" s="148"/>
      <c r="F1229" s="4"/>
      <c r="G1229" s="41"/>
      <c r="H1229" s="41"/>
      <c r="I1229" s="5"/>
      <c r="J1229" s="4"/>
      <c r="K1229" s="5"/>
      <c r="L1229" s="5" t="str">
        <f t="shared" si="134"/>
        <v/>
      </c>
      <c r="M1229" s="36"/>
      <c r="N1229" s="5" t="str">
        <f t="shared" si="135"/>
        <v/>
      </c>
      <c r="O1229" s="5"/>
      <c r="P1229" s="5" t="str">
        <f t="shared" si="136"/>
        <v/>
      </c>
      <c r="Q1229" s="4"/>
      <c r="R1229" s="4"/>
      <c r="S1229" s="4"/>
    </row>
    <row r="1230" spans="1:19" x14ac:dyDescent="0.2">
      <c r="A1230" s="113"/>
      <c r="B1230" s="178" t="str">
        <f t="shared" si="133"/>
        <v/>
      </c>
      <c r="C1230" s="4"/>
      <c r="D1230" s="4"/>
      <c r="E1230" s="148"/>
      <c r="F1230" s="4"/>
      <c r="G1230" s="41"/>
      <c r="H1230" s="41"/>
      <c r="I1230" s="5"/>
      <c r="J1230" s="4"/>
      <c r="K1230" s="5"/>
      <c r="L1230" s="5" t="str">
        <f t="shared" si="134"/>
        <v/>
      </c>
      <c r="M1230" s="36"/>
      <c r="N1230" s="5" t="str">
        <f t="shared" si="135"/>
        <v/>
      </c>
      <c r="O1230" s="5"/>
      <c r="P1230" s="5" t="str">
        <f t="shared" si="136"/>
        <v/>
      </c>
      <c r="Q1230" s="4"/>
      <c r="R1230" s="4"/>
      <c r="S1230" s="4"/>
    </row>
    <row r="1231" spans="1:19" x14ac:dyDescent="0.2">
      <c r="A1231" s="113"/>
      <c r="B1231" s="178" t="str">
        <f t="shared" si="133"/>
        <v/>
      </c>
      <c r="C1231" s="4"/>
      <c r="D1231" s="4"/>
      <c r="E1231" s="148"/>
      <c r="F1231" s="4"/>
      <c r="G1231" s="41"/>
      <c r="H1231" s="41"/>
      <c r="I1231" s="5"/>
      <c r="J1231" s="4"/>
      <c r="K1231" s="5"/>
      <c r="L1231" s="5" t="str">
        <f t="shared" si="134"/>
        <v/>
      </c>
      <c r="M1231" s="36"/>
      <c r="N1231" s="5" t="str">
        <f t="shared" si="135"/>
        <v/>
      </c>
      <c r="O1231" s="5"/>
      <c r="P1231" s="5" t="str">
        <f t="shared" si="136"/>
        <v/>
      </c>
      <c r="Q1231" s="4"/>
      <c r="R1231" s="4"/>
      <c r="S1231" s="4"/>
    </row>
    <row r="1232" spans="1:19" x14ac:dyDescent="0.2">
      <c r="A1232" s="113"/>
      <c r="B1232" s="178" t="str">
        <f t="shared" si="133"/>
        <v/>
      </c>
      <c r="C1232" s="4"/>
      <c r="D1232" s="4"/>
      <c r="E1232" s="148"/>
      <c r="F1232" s="4"/>
      <c r="G1232" s="41"/>
      <c r="H1232" s="41"/>
      <c r="I1232" s="5"/>
      <c r="J1232" s="4"/>
      <c r="K1232" s="5"/>
      <c r="L1232" s="5" t="str">
        <f t="shared" si="134"/>
        <v/>
      </c>
      <c r="M1232" s="36"/>
      <c r="N1232" s="5" t="str">
        <f t="shared" si="135"/>
        <v/>
      </c>
      <c r="O1232" s="5"/>
      <c r="P1232" s="5" t="str">
        <f t="shared" si="136"/>
        <v/>
      </c>
      <c r="Q1232" s="4"/>
      <c r="R1232" s="4"/>
      <c r="S1232" s="4"/>
    </row>
    <row r="1233" spans="1:19" x14ac:dyDescent="0.2">
      <c r="A1233" s="113"/>
      <c r="B1233" s="178" t="str">
        <f t="shared" si="133"/>
        <v/>
      </c>
      <c r="C1233" s="4"/>
      <c r="D1233" s="4"/>
      <c r="E1233" s="148"/>
      <c r="F1233" s="4"/>
      <c r="G1233" s="41"/>
      <c r="H1233" s="41"/>
      <c r="I1233" s="5"/>
      <c r="J1233" s="4"/>
      <c r="K1233" s="5"/>
      <c r="L1233" s="5" t="str">
        <f t="shared" si="134"/>
        <v/>
      </c>
      <c r="M1233" s="36"/>
      <c r="N1233" s="5" t="str">
        <f t="shared" si="135"/>
        <v/>
      </c>
      <c r="O1233" s="5"/>
      <c r="P1233" s="5" t="str">
        <f t="shared" si="136"/>
        <v/>
      </c>
      <c r="Q1233" s="4"/>
      <c r="R1233" s="4"/>
      <c r="S1233" s="4"/>
    </row>
    <row r="1234" spans="1:19" x14ac:dyDescent="0.2">
      <c r="A1234" s="113"/>
      <c r="B1234" s="178" t="str">
        <f t="shared" si="133"/>
        <v/>
      </c>
      <c r="C1234" s="4"/>
      <c r="D1234" s="4"/>
      <c r="E1234" s="148"/>
      <c r="F1234" s="4"/>
      <c r="G1234" s="41"/>
      <c r="H1234" s="41"/>
      <c r="I1234" s="5"/>
      <c r="J1234" s="4"/>
      <c r="K1234" s="5"/>
      <c r="L1234" s="5" t="str">
        <f t="shared" si="134"/>
        <v/>
      </c>
      <c r="M1234" s="36"/>
      <c r="N1234" s="5" t="str">
        <f t="shared" si="135"/>
        <v/>
      </c>
      <c r="O1234" s="5"/>
      <c r="P1234" s="5" t="str">
        <f t="shared" si="136"/>
        <v/>
      </c>
      <c r="Q1234" s="4"/>
      <c r="R1234" s="4"/>
      <c r="S1234" s="4"/>
    </row>
    <row r="1235" spans="1:19" x14ac:dyDescent="0.2">
      <c r="A1235" s="113"/>
      <c r="B1235" s="178" t="str">
        <f t="shared" si="133"/>
        <v/>
      </c>
      <c r="C1235" s="4"/>
      <c r="D1235" s="4"/>
      <c r="E1235" s="148"/>
      <c r="F1235" s="4"/>
      <c r="G1235" s="41"/>
      <c r="H1235" s="41"/>
      <c r="I1235" s="5"/>
      <c r="J1235" s="4"/>
      <c r="K1235" s="5"/>
      <c r="L1235" s="5" t="str">
        <f t="shared" si="134"/>
        <v/>
      </c>
      <c r="M1235" s="36"/>
      <c r="N1235" s="5" t="str">
        <f t="shared" si="135"/>
        <v/>
      </c>
      <c r="O1235" s="5"/>
      <c r="P1235" s="5" t="str">
        <f t="shared" si="136"/>
        <v/>
      </c>
      <c r="Q1235" s="4"/>
      <c r="R1235" s="4"/>
      <c r="S1235" s="4"/>
    </row>
    <row r="1236" spans="1:19" x14ac:dyDescent="0.2">
      <c r="A1236" s="113"/>
      <c r="B1236" s="178" t="str">
        <f t="shared" si="133"/>
        <v/>
      </c>
      <c r="C1236" s="4"/>
      <c r="D1236" s="4"/>
      <c r="E1236" s="148"/>
      <c r="F1236" s="4"/>
      <c r="G1236" s="41"/>
      <c r="H1236" s="41"/>
      <c r="I1236" s="5"/>
      <c r="J1236" s="4"/>
      <c r="K1236" s="5"/>
      <c r="L1236" s="5" t="str">
        <f t="shared" si="134"/>
        <v/>
      </c>
      <c r="M1236" s="36"/>
      <c r="N1236" s="5" t="str">
        <f t="shared" si="135"/>
        <v/>
      </c>
      <c r="O1236" s="5"/>
      <c r="P1236" s="5" t="str">
        <f t="shared" si="136"/>
        <v/>
      </c>
      <c r="Q1236" s="4"/>
      <c r="R1236" s="4"/>
      <c r="S1236" s="4"/>
    </row>
    <row r="1237" spans="1:19" x14ac:dyDescent="0.2">
      <c r="A1237" s="113"/>
      <c r="B1237" s="178" t="str">
        <f t="shared" si="133"/>
        <v/>
      </c>
      <c r="C1237" s="4"/>
      <c r="D1237" s="4"/>
      <c r="E1237" s="148"/>
      <c r="F1237" s="4"/>
      <c r="G1237" s="41"/>
      <c r="H1237" s="41"/>
      <c r="I1237" s="5"/>
      <c r="J1237" s="4"/>
      <c r="K1237" s="5"/>
      <c r="L1237" s="5" t="str">
        <f t="shared" si="134"/>
        <v/>
      </c>
      <c r="M1237" s="36"/>
      <c r="N1237" s="5" t="str">
        <f t="shared" si="135"/>
        <v/>
      </c>
      <c r="O1237" s="5"/>
      <c r="P1237" s="5" t="str">
        <f t="shared" si="136"/>
        <v/>
      </c>
      <c r="Q1237" s="4"/>
      <c r="R1237" s="4"/>
      <c r="S1237" s="4"/>
    </row>
    <row r="1238" spans="1:19" x14ac:dyDescent="0.2">
      <c r="A1238" s="113"/>
      <c r="B1238" s="178" t="str">
        <f t="shared" si="133"/>
        <v/>
      </c>
      <c r="C1238" s="4"/>
      <c r="D1238" s="4"/>
      <c r="E1238" s="148"/>
      <c r="F1238" s="4"/>
      <c r="G1238" s="41"/>
      <c r="H1238" s="41"/>
      <c r="I1238" s="5"/>
      <c r="J1238" s="4"/>
      <c r="K1238" s="5"/>
      <c r="L1238" s="5" t="str">
        <f t="shared" si="134"/>
        <v/>
      </c>
      <c r="M1238" s="36"/>
      <c r="N1238" s="5" t="str">
        <f t="shared" si="135"/>
        <v/>
      </c>
      <c r="O1238" s="5"/>
      <c r="P1238" s="5" t="str">
        <f t="shared" si="136"/>
        <v/>
      </c>
      <c r="Q1238" s="4"/>
      <c r="R1238" s="4"/>
      <c r="S1238" s="4"/>
    </row>
    <row r="1239" spans="1:19" x14ac:dyDescent="0.2">
      <c r="A1239" s="113"/>
      <c r="B1239" s="178" t="str">
        <f t="shared" si="133"/>
        <v/>
      </c>
      <c r="C1239" s="4"/>
      <c r="D1239" s="4"/>
      <c r="E1239" s="148"/>
      <c r="F1239" s="4"/>
      <c r="G1239" s="41"/>
      <c r="H1239" s="41"/>
      <c r="I1239" s="5"/>
      <c r="J1239" s="4"/>
      <c r="K1239" s="5"/>
      <c r="L1239" s="5" t="str">
        <f t="shared" si="134"/>
        <v/>
      </c>
      <c r="M1239" s="36"/>
      <c r="N1239" s="5" t="str">
        <f t="shared" si="135"/>
        <v/>
      </c>
      <c r="O1239" s="5"/>
      <c r="P1239" s="5" t="str">
        <f t="shared" si="136"/>
        <v/>
      </c>
      <c r="Q1239" s="4"/>
      <c r="R1239" s="4"/>
      <c r="S1239" s="4"/>
    </row>
    <row r="1240" spans="1:19" x14ac:dyDescent="0.2">
      <c r="A1240" s="113"/>
      <c r="B1240" s="178" t="str">
        <f t="shared" si="133"/>
        <v/>
      </c>
      <c r="C1240" s="4"/>
      <c r="D1240" s="4"/>
      <c r="E1240" s="148"/>
      <c r="F1240" s="4"/>
      <c r="G1240" s="41"/>
      <c r="H1240" s="41"/>
      <c r="I1240" s="5"/>
      <c r="J1240" s="4"/>
      <c r="K1240" s="5"/>
      <c r="L1240" s="5" t="str">
        <f t="shared" si="134"/>
        <v/>
      </c>
      <c r="M1240" s="36"/>
      <c r="N1240" s="5" t="str">
        <f t="shared" si="135"/>
        <v/>
      </c>
      <c r="O1240" s="5"/>
      <c r="P1240" s="5" t="str">
        <f t="shared" si="136"/>
        <v/>
      </c>
      <c r="Q1240" s="4"/>
      <c r="R1240" s="4"/>
      <c r="S1240" s="4"/>
    </row>
    <row r="1241" spans="1:19" x14ac:dyDescent="0.2">
      <c r="A1241" s="113"/>
      <c r="B1241" s="178" t="str">
        <f t="shared" si="133"/>
        <v/>
      </c>
      <c r="C1241" s="4"/>
      <c r="D1241" s="4"/>
      <c r="E1241" s="148"/>
      <c r="F1241" s="4"/>
      <c r="G1241" s="41"/>
      <c r="H1241" s="41"/>
      <c r="I1241" s="5"/>
      <c r="J1241" s="4"/>
      <c r="K1241" s="5"/>
      <c r="L1241" s="5" t="str">
        <f t="shared" si="134"/>
        <v/>
      </c>
      <c r="M1241" s="36"/>
      <c r="N1241" s="5" t="str">
        <f t="shared" si="135"/>
        <v/>
      </c>
      <c r="O1241" s="5"/>
      <c r="P1241" s="5" t="str">
        <f t="shared" si="136"/>
        <v/>
      </c>
      <c r="Q1241" s="4"/>
      <c r="R1241" s="4"/>
      <c r="S1241" s="4"/>
    </row>
    <row r="1242" spans="1:19" x14ac:dyDescent="0.2">
      <c r="A1242" s="113"/>
      <c r="B1242" s="178" t="str">
        <f t="shared" si="133"/>
        <v/>
      </c>
      <c r="C1242" s="4"/>
      <c r="D1242" s="4"/>
      <c r="E1242" s="148"/>
      <c r="F1242" s="4"/>
      <c r="G1242" s="41"/>
      <c r="H1242" s="41"/>
      <c r="I1242" s="5"/>
      <c r="J1242" s="4"/>
      <c r="K1242" s="5"/>
      <c r="L1242" s="5" t="str">
        <f t="shared" si="134"/>
        <v/>
      </c>
      <c r="M1242" s="36"/>
      <c r="N1242" s="5" t="str">
        <f t="shared" si="135"/>
        <v/>
      </c>
      <c r="O1242" s="5"/>
      <c r="P1242" s="5" t="str">
        <f t="shared" si="136"/>
        <v/>
      </c>
      <c r="Q1242" s="4"/>
      <c r="R1242" s="4"/>
      <c r="S1242" s="4"/>
    </row>
    <row r="1243" spans="1:19" x14ac:dyDescent="0.2">
      <c r="A1243" s="113"/>
      <c r="B1243" s="178" t="str">
        <f t="shared" si="133"/>
        <v/>
      </c>
      <c r="C1243" s="4"/>
      <c r="D1243" s="4"/>
      <c r="E1243" s="148"/>
      <c r="F1243" s="4"/>
      <c r="G1243" s="41"/>
      <c r="H1243" s="41"/>
      <c r="I1243" s="5"/>
      <c r="J1243" s="4"/>
      <c r="K1243" s="5"/>
      <c r="L1243" s="5" t="str">
        <f t="shared" si="134"/>
        <v/>
      </c>
      <c r="M1243" s="36"/>
      <c r="N1243" s="5" t="str">
        <f t="shared" si="135"/>
        <v/>
      </c>
      <c r="O1243" s="5"/>
      <c r="P1243" s="5" t="str">
        <f t="shared" si="136"/>
        <v/>
      </c>
      <c r="Q1243" s="4"/>
      <c r="R1243" s="4"/>
      <c r="S1243" s="4"/>
    </row>
    <row r="1244" spans="1:19" x14ac:dyDescent="0.2">
      <c r="A1244" s="113"/>
      <c r="B1244" s="178" t="str">
        <f t="shared" si="133"/>
        <v/>
      </c>
      <c r="C1244" s="4"/>
      <c r="D1244" s="4"/>
      <c r="E1244" s="148"/>
      <c r="F1244" s="4"/>
      <c r="G1244" s="41"/>
      <c r="H1244" s="41"/>
      <c r="I1244" s="5"/>
      <c r="J1244" s="4"/>
      <c r="K1244" s="5"/>
      <c r="L1244" s="5" t="str">
        <f t="shared" si="134"/>
        <v/>
      </c>
      <c r="M1244" s="36"/>
      <c r="N1244" s="5" t="str">
        <f t="shared" si="135"/>
        <v/>
      </c>
      <c r="O1244" s="5"/>
      <c r="P1244" s="5" t="str">
        <f t="shared" si="136"/>
        <v/>
      </c>
      <c r="Q1244" s="4"/>
      <c r="R1244" s="4"/>
      <c r="S1244" s="4"/>
    </row>
    <row r="1245" spans="1:19" x14ac:dyDescent="0.2">
      <c r="A1245" s="113"/>
      <c r="B1245" s="178" t="str">
        <f t="shared" si="133"/>
        <v/>
      </c>
      <c r="C1245" s="4"/>
      <c r="D1245" s="4"/>
      <c r="E1245" s="148"/>
      <c r="F1245" s="4"/>
      <c r="G1245" s="41"/>
      <c r="H1245" s="41"/>
      <c r="I1245" s="5"/>
      <c r="J1245" s="4"/>
      <c r="K1245" s="5"/>
      <c r="L1245" s="5" t="str">
        <f t="shared" si="134"/>
        <v/>
      </c>
      <c r="M1245" s="36"/>
      <c r="N1245" s="5" t="str">
        <f t="shared" si="135"/>
        <v/>
      </c>
      <c r="O1245" s="5"/>
      <c r="P1245" s="5" t="str">
        <f t="shared" si="136"/>
        <v/>
      </c>
      <c r="Q1245" s="4"/>
      <c r="R1245" s="4"/>
      <c r="S1245" s="4"/>
    </row>
    <row r="1246" spans="1:19" x14ac:dyDescent="0.2">
      <c r="A1246" s="113"/>
      <c r="B1246" s="178" t="str">
        <f t="shared" si="133"/>
        <v/>
      </c>
      <c r="C1246" s="4"/>
      <c r="D1246" s="4"/>
      <c r="E1246" s="148"/>
      <c r="F1246" s="4"/>
      <c r="G1246" s="41"/>
      <c r="H1246" s="41"/>
      <c r="I1246" s="5"/>
      <c r="J1246" s="4"/>
      <c r="K1246" s="5"/>
      <c r="L1246" s="5" t="str">
        <f t="shared" si="134"/>
        <v/>
      </c>
      <c r="M1246" s="36"/>
      <c r="N1246" s="5" t="str">
        <f t="shared" si="135"/>
        <v/>
      </c>
      <c r="O1246" s="5"/>
      <c r="P1246" s="5" t="str">
        <f t="shared" si="136"/>
        <v/>
      </c>
      <c r="Q1246" s="4"/>
      <c r="R1246" s="4"/>
      <c r="S1246" s="4"/>
    </row>
    <row r="1247" spans="1:19" x14ac:dyDescent="0.2">
      <c r="A1247" s="113"/>
      <c r="B1247" s="178" t="str">
        <f t="shared" si="133"/>
        <v/>
      </c>
      <c r="C1247" s="4"/>
      <c r="D1247" s="4"/>
      <c r="E1247" s="148"/>
      <c r="F1247" s="4"/>
      <c r="G1247" s="41"/>
      <c r="H1247" s="41"/>
      <c r="I1247" s="5"/>
      <c r="J1247" s="4"/>
      <c r="K1247" s="5"/>
      <c r="L1247" s="5" t="str">
        <f t="shared" si="134"/>
        <v/>
      </c>
      <c r="M1247" s="36"/>
      <c r="N1247" s="5" t="str">
        <f t="shared" si="135"/>
        <v/>
      </c>
      <c r="O1247" s="5"/>
      <c r="P1247" s="5" t="str">
        <f t="shared" si="136"/>
        <v/>
      </c>
      <c r="Q1247" s="4"/>
      <c r="R1247" s="4"/>
      <c r="S1247" s="4"/>
    </row>
    <row r="1248" spans="1:19" x14ac:dyDescent="0.2">
      <c r="A1248" s="113"/>
      <c r="B1248" s="178" t="str">
        <f t="shared" si="133"/>
        <v/>
      </c>
      <c r="C1248" s="4"/>
      <c r="D1248" s="4"/>
      <c r="E1248" s="148"/>
      <c r="F1248" s="4"/>
      <c r="G1248" s="41"/>
      <c r="H1248" s="41"/>
      <c r="I1248" s="5"/>
      <c r="J1248" s="4"/>
      <c r="K1248" s="5"/>
      <c r="L1248" s="5" t="str">
        <f t="shared" si="134"/>
        <v/>
      </c>
      <c r="M1248" s="36"/>
      <c r="N1248" s="5" t="str">
        <f t="shared" si="135"/>
        <v/>
      </c>
      <c r="O1248" s="5"/>
      <c r="P1248" s="5" t="str">
        <f t="shared" si="136"/>
        <v/>
      </c>
      <c r="Q1248" s="4"/>
      <c r="R1248" s="4"/>
      <c r="S1248" s="4"/>
    </row>
    <row r="1249" spans="1:19" x14ac:dyDescent="0.2">
      <c r="A1249" s="113"/>
      <c r="B1249" s="178" t="str">
        <f t="shared" si="133"/>
        <v/>
      </c>
      <c r="C1249" s="4"/>
      <c r="D1249" s="4"/>
      <c r="E1249" s="148"/>
      <c r="F1249" s="4"/>
      <c r="G1249" s="41"/>
      <c r="H1249" s="41"/>
      <c r="I1249" s="5"/>
      <c r="J1249" s="4"/>
      <c r="K1249" s="5"/>
      <c r="L1249" s="5" t="str">
        <f t="shared" si="134"/>
        <v/>
      </c>
      <c r="M1249" s="36"/>
      <c r="N1249" s="5" t="str">
        <f t="shared" si="135"/>
        <v/>
      </c>
      <c r="O1249" s="5"/>
      <c r="P1249" s="5" t="str">
        <f t="shared" si="136"/>
        <v/>
      </c>
      <c r="Q1249" s="4"/>
      <c r="R1249" s="4"/>
      <c r="S1249" s="4"/>
    </row>
    <row r="1250" spans="1:19" x14ac:dyDescent="0.2">
      <c r="A1250" s="113"/>
      <c r="B1250" s="178" t="str">
        <f t="shared" si="133"/>
        <v/>
      </c>
      <c r="C1250" s="4"/>
      <c r="D1250" s="4"/>
      <c r="E1250" s="148"/>
      <c r="F1250" s="4"/>
      <c r="G1250" s="41"/>
      <c r="H1250" s="41"/>
      <c r="I1250" s="5"/>
      <c r="J1250" s="4"/>
      <c r="K1250" s="5"/>
      <c r="L1250" s="5" t="str">
        <f t="shared" si="134"/>
        <v/>
      </c>
      <c r="M1250" s="36"/>
      <c r="N1250" s="5" t="str">
        <f t="shared" si="135"/>
        <v/>
      </c>
      <c r="O1250" s="5"/>
      <c r="P1250" s="5" t="str">
        <f t="shared" si="136"/>
        <v/>
      </c>
      <c r="Q1250" s="4"/>
      <c r="R1250" s="4"/>
      <c r="S1250" s="4"/>
    </row>
    <row r="1251" spans="1:19" x14ac:dyDescent="0.2">
      <c r="A1251" s="113"/>
      <c r="B1251" s="178" t="str">
        <f t="shared" si="133"/>
        <v/>
      </c>
      <c r="C1251" s="4"/>
      <c r="D1251" s="4"/>
      <c r="E1251" s="148"/>
      <c r="F1251" s="4"/>
      <c r="G1251" s="41"/>
      <c r="H1251" s="41"/>
      <c r="I1251" s="5"/>
      <c r="J1251" s="4"/>
      <c r="K1251" s="5"/>
      <c r="L1251" s="5" t="str">
        <f t="shared" si="134"/>
        <v/>
      </c>
      <c r="M1251" s="36"/>
      <c r="N1251" s="5" t="str">
        <f t="shared" si="135"/>
        <v/>
      </c>
      <c r="O1251" s="5"/>
      <c r="P1251" s="5" t="str">
        <f t="shared" si="136"/>
        <v/>
      </c>
      <c r="Q1251" s="4"/>
      <c r="R1251" s="4"/>
      <c r="S1251" s="4"/>
    </row>
    <row r="1252" spans="1:19" x14ac:dyDescent="0.2">
      <c r="A1252" s="113"/>
      <c r="B1252" s="178" t="str">
        <f t="shared" si="133"/>
        <v/>
      </c>
      <c r="C1252" s="4"/>
      <c r="D1252" s="4"/>
      <c r="E1252" s="148"/>
      <c r="F1252" s="4"/>
      <c r="G1252" s="41"/>
      <c r="H1252" s="41"/>
      <c r="I1252" s="5"/>
      <c r="J1252" s="4"/>
      <c r="K1252" s="5"/>
      <c r="L1252" s="5" t="str">
        <f t="shared" si="134"/>
        <v/>
      </c>
      <c r="M1252" s="36"/>
      <c r="N1252" s="5" t="str">
        <f t="shared" si="135"/>
        <v/>
      </c>
      <c r="O1252" s="5"/>
      <c r="P1252" s="5" t="str">
        <f t="shared" si="136"/>
        <v/>
      </c>
      <c r="Q1252" s="4"/>
      <c r="R1252" s="4"/>
      <c r="S1252" s="4"/>
    </row>
    <row r="1253" spans="1:19" x14ac:dyDescent="0.2">
      <c r="A1253" s="113"/>
      <c r="B1253" s="178" t="str">
        <f t="shared" si="133"/>
        <v/>
      </c>
      <c r="C1253" s="4"/>
      <c r="D1253" s="4"/>
      <c r="E1253" s="148"/>
      <c r="F1253" s="4"/>
      <c r="G1253" s="41"/>
      <c r="H1253" s="41"/>
      <c r="I1253" s="5"/>
      <c r="J1253" s="4"/>
      <c r="K1253" s="5"/>
      <c r="L1253" s="5" t="str">
        <f t="shared" si="134"/>
        <v/>
      </c>
      <c r="M1253" s="36"/>
      <c r="N1253" s="5" t="str">
        <f t="shared" si="135"/>
        <v/>
      </c>
      <c r="O1253" s="5"/>
      <c r="P1253" s="5" t="str">
        <f t="shared" si="136"/>
        <v/>
      </c>
      <c r="Q1253" s="4"/>
      <c r="R1253" s="4"/>
      <c r="S1253" s="4"/>
    </row>
    <row r="1254" spans="1:19" x14ac:dyDescent="0.2">
      <c r="A1254" s="113"/>
      <c r="B1254" s="178" t="str">
        <f t="shared" si="133"/>
        <v/>
      </c>
      <c r="C1254" s="4"/>
      <c r="D1254" s="4"/>
      <c r="E1254" s="148"/>
      <c r="F1254" s="4"/>
      <c r="G1254" s="41"/>
      <c r="H1254" s="41"/>
      <c r="I1254" s="5"/>
      <c r="J1254" s="4"/>
      <c r="K1254" s="5"/>
      <c r="L1254" s="5" t="str">
        <f t="shared" si="134"/>
        <v/>
      </c>
      <c r="M1254" s="36"/>
      <c r="N1254" s="5" t="str">
        <f t="shared" si="135"/>
        <v/>
      </c>
      <c r="O1254" s="5"/>
      <c r="P1254" s="5" t="str">
        <f t="shared" si="136"/>
        <v/>
      </c>
      <c r="Q1254" s="4"/>
      <c r="R1254" s="4"/>
      <c r="S1254" s="4"/>
    </row>
    <row r="1255" spans="1:19" x14ac:dyDescent="0.2">
      <c r="A1255" s="113"/>
      <c r="B1255" s="178" t="str">
        <f t="shared" si="133"/>
        <v/>
      </c>
      <c r="C1255" s="4"/>
      <c r="D1255" s="4"/>
      <c r="E1255" s="148"/>
      <c r="F1255" s="4"/>
      <c r="G1255" s="41"/>
      <c r="H1255" s="41"/>
      <c r="I1255" s="5"/>
      <c r="J1255" s="4"/>
      <c r="K1255" s="5"/>
      <c r="L1255" s="5" t="str">
        <f t="shared" si="134"/>
        <v/>
      </c>
      <c r="M1255" s="36"/>
      <c r="N1255" s="5" t="str">
        <f t="shared" si="135"/>
        <v/>
      </c>
      <c r="O1255" s="5"/>
      <c r="P1255" s="5" t="str">
        <f t="shared" si="136"/>
        <v/>
      </c>
      <c r="Q1255" s="4"/>
      <c r="R1255" s="4"/>
      <c r="S1255" s="4"/>
    </row>
    <row r="1256" spans="1:19" x14ac:dyDescent="0.2">
      <c r="A1256" s="113"/>
      <c r="B1256" s="178" t="str">
        <f t="shared" si="133"/>
        <v/>
      </c>
      <c r="C1256" s="4"/>
      <c r="D1256" s="4"/>
      <c r="E1256" s="148"/>
      <c r="F1256" s="4"/>
      <c r="G1256" s="41"/>
      <c r="H1256" s="41"/>
      <c r="I1256" s="5"/>
      <c r="J1256" s="4"/>
      <c r="K1256" s="5"/>
      <c r="L1256" s="5" t="str">
        <f t="shared" si="134"/>
        <v/>
      </c>
      <c r="M1256" s="36"/>
      <c r="N1256" s="5" t="str">
        <f t="shared" si="135"/>
        <v/>
      </c>
      <c r="O1256" s="5"/>
      <c r="P1256" s="5" t="str">
        <f t="shared" si="136"/>
        <v/>
      </c>
      <c r="Q1256" s="4"/>
      <c r="R1256" s="4"/>
      <c r="S1256" s="4"/>
    </row>
    <row r="1257" spans="1:19" x14ac:dyDescent="0.2">
      <c r="A1257" s="113"/>
      <c r="B1257" s="178" t="str">
        <f t="shared" si="133"/>
        <v/>
      </c>
      <c r="C1257" s="4"/>
      <c r="D1257" s="4"/>
      <c r="E1257" s="148"/>
      <c r="F1257" s="4"/>
      <c r="G1257" s="41"/>
      <c r="H1257" s="41"/>
      <c r="I1257" s="5"/>
      <c r="J1257" s="4"/>
      <c r="K1257" s="5"/>
      <c r="L1257" s="5" t="str">
        <f t="shared" si="134"/>
        <v/>
      </c>
      <c r="M1257" s="36"/>
      <c r="N1257" s="5" t="str">
        <f t="shared" si="135"/>
        <v/>
      </c>
      <c r="O1257" s="5"/>
      <c r="P1257" s="5" t="str">
        <f t="shared" si="136"/>
        <v/>
      </c>
      <c r="Q1257" s="4"/>
      <c r="R1257" s="4"/>
      <c r="S1257" s="4"/>
    </row>
    <row r="1258" spans="1:19" x14ac:dyDescent="0.2">
      <c r="A1258" s="113"/>
      <c r="B1258" s="178" t="str">
        <f t="shared" si="133"/>
        <v/>
      </c>
      <c r="C1258" s="4"/>
      <c r="D1258" s="4"/>
      <c r="E1258" s="148"/>
      <c r="F1258" s="4"/>
      <c r="G1258" s="41"/>
      <c r="H1258" s="41"/>
      <c r="I1258" s="5"/>
      <c r="J1258" s="4"/>
      <c r="K1258" s="5"/>
      <c r="L1258" s="5" t="str">
        <f t="shared" si="134"/>
        <v/>
      </c>
      <c r="M1258" s="36"/>
      <c r="N1258" s="5" t="str">
        <f t="shared" si="135"/>
        <v/>
      </c>
      <c r="O1258" s="5"/>
      <c r="P1258" s="5" t="str">
        <f t="shared" si="136"/>
        <v/>
      </c>
      <c r="Q1258" s="4"/>
      <c r="R1258" s="4"/>
      <c r="S1258" s="4"/>
    </row>
    <row r="1259" spans="1:19" x14ac:dyDescent="0.2">
      <c r="A1259" s="113"/>
      <c r="B1259" s="178" t="str">
        <f t="shared" si="133"/>
        <v/>
      </c>
      <c r="C1259" s="4"/>
      <c r="D1259" s="4"/>
      <c r="E1259" s="148"/>
      <c r="F1259" s="4"/>
      <c r="G1259" s="41"/>
      <c r="H1259" s="41"/>
      <c r="I1259" s="5"/>
      <c r="J1259" s="4"/>
      <c r="K1259" s="5"/>
      <c r="L1259" s="5" t="str">
        <f t="shared" si="134"/>
        <v/>
      </c>
      <c r="M1259" s="36"/>
      <c r="N1259" s="5" t="str">
        <f t="shared" si="135"/>
        <v/>
      </c>
      <c r="O1259" s="5"/>
      <c r="P1259" s="5" t="str">
        <f t="shared" si="136"/>
        <v/>
      </c>
      <c r="Q1259" s="4"/>
      <c r="R1259" s="4"/>
      <c r="S1259" s="4"/>
    </row>
    <row r="1260" spans="1:19" x14ac:dyDescent="0.2">
      <c r="A1260" s="113"/>
      <c r="B1260" s="178" t="str">
        <f t="shared" si="133"/>
        <v/>
      </c>
      <c r="C1260" s="4"/>
      <c r="D1260" s="4"/>
      <c r="E1260" s="148"/>
      <c r="F1260" s="4"/>
      <c r="G1260" s="41"/>
      <c r="H1260" s="41"/>
      <c r="I1260" s="5"/>
      <c r="J1260" s="4"/>
      <c r="K1260" s="5"/>
      <c r="L1260" s="5" t="str">
        <f t="shared" si="134"/>
        <v/>
      </c>
      <c r="M1260" s="36"/>
      <c r="N1260" s="5" t="str">
        <f t="shared" si="135"/>
        <v/>
      </c>
      <c r="O1260" s="5"/>
      <c r="P1260" s="5" t="str">
        <f t="shared" si="136"/>
        <v/>
      </c>
      <c r="Q1260" s="4"/>
      <c r="R1260" s="4"/>
      <c r="S1260" s="4"/>
    </row>
    <row r="1261" spans="1:19" x14ac:dyDescent="0.2">
      <c r="A1261" s="113"/>
      <c r="B1261" s="178" t="str">
        <f t="shared" si="133"/>
        <v/>
      </c>
      <c r="C1261" s="4"/>
      <c r="D1261" s="4"/>
      <c r="E1261" s="148"/>
      <c r="F1261" s="4"/>
      <c r="G1261" s="41"/>
      <c r="H1261" s="41"/>
      <c r="I1261" s="5"/>
      <c r="J1261" s="4"/>
      <c r="K1261" s="5"/>
      <c r="L1261" s="5" t="str">
        <f t="shared" si="134"/>
        <v/>
      </c>
      <c r="M1261" s="36"/>
      <c r="N1261" s="5" t="str">
        <f t="shared" si="135"/>
        <v/>
      </c>
      <c r="O1261" s="5"/>
      <c r="P1261" s="5" t="str">
        <f t="shared" si="136"/>
        <v/>
      </c>
      <c r="Q1261" s="4"/>
      <c r="R1261" s="4"/>
      <c r="S1261" s="4"/>
    </row>
    <row r="1262" spans="1:19" x14ac:dyDescent="0.2">
      <c r="A1262" s="113"/>
      <c r="B1262" s="178" t="str">
        <f t="shared" si="133"/>
        <v/>
      </c>
      <c r="C1262" s="4"/>
      <c r="D1262" s="4"/>
      <c r="E1262" s="148"/>
      <c r="F1262" s="4"/>
      <c r="G1262" s="41"/>
      <c r="H1262" s="41"/>
      <c r="I1262" s="5"/>
      <c r="J1262" s="4"/>
      <c r="K1262" s="5"/>
      <c r="L1262" s="5" t="str">
        <f t="shared" si="134"/>
        <v/>
      </c>
      <c r="M1262" s="36"/>
      <c r="N1262" s="5" t="str">
        <f t="shared" si="135"/>
        <v/>
      </c>
      <c r="O1262" s="5"/>
      <c r="P1262" s="5" t="str">
        <f t="shared" si="136"/>
        <v/>
      </c>
      <c r="Q1262" s="4"/>
      <c r="R1262" s="4"/>
      <c r="S1262" s="4"/>
    </row>
    <row r="1263" spans="1:19" x14ac:dyDescent="0.2">
      <c r="A1263" s="113"/>
      <c r="B1263" s="178" t="str">
        <f t="shared" si="133"/>
        <v/>
      </c>
      <c r="C1263" s="4"/>
      <c r="D1263" s="4"/>
      <c r="E1263" s="148"/>
      <c r="F1263" s="4"/>
      <c r="G1263" s="41"/>
      <c r="H1263" s="41"/>
      <c r="I1263" s="5"/>
      <c r="J1263" s="4"/>
      <c r="K1263" s="5"/>
      <c r="L1263" s="5" t="str">
        <f t="shared" si="134"/>
        <v/>
      </c>
      <c r="M1263" s="36"/>
      <c r="N1263" s="5" t="str">
        <f t="shared" si="135"/>
        <v/>
      </c>
      <c r="O1263" s="5"/>
      <c r="P1263" s="5" t="str">
        <f t="shared" si="136"/>
        <v/>
      </c>
      <c r="Q1263" s="4"/>
      <c r="R1263" s="4"/>
      <c r="S1263" s="4"/>
    </row>
    <row r="1264" spans="1:19" x14ac:dyDescent="0.2">
      <c r="A1264" s="113"/>
      <c r="B1264" s="178" t="str">
        <f t="shared" si="133"/>
        <v/>
      </c>
      <c r="C1264" s="4"/>
      <c r="D1264" s="4"/>
      <c r="E1264" s="148"/>
      <c r="F1264" s="4"/>
      <c r="G1264" s="41"/>
      <c r="H1264" s="41"/>
      <c r="I1264" s="5"/>
      <c r="J1264" s="4"/>
      <c r="K1264" s="5"/>
      <c r="L1264" s="5" t="str">
        <f t="shared" si="134"/>
        <v/>
      </c>
      <c r="M1264" s="36"/>
      <c r="N1264" s="5" t="str">
        <f t="shared" si="135"/>
        <v/>
      </c>
      <c r="O1264" s="5"/>
      <c r="P1264" s="5" t="str">
        <f t="shared" si="136"/>
        <v/>
      </c>
      <c r="Q1264" s="4"/>
      <c r="R1264" s="4"/>
      <c r="S1264" s="4"/>
    </row>
    <row r="1265" spans="1:19" x14ac:dyDescent="0.2">
      <c r="A1265" s="113"/>
      <c r="B1265" s="178" t="str">
        <f t="shared" si="133"/>
        <v/>
      </c>
      <c r="C1265" s="4"/>
      <c r="D1265" s="4"/>
      <c r="E1265" s="148"/>
      <c r="F1265" s="4"/>
      <c r="G1265" s="41"/>
      <c r="H1265" s="41"/>
      <c r="I1265" s="5"/>
      <c r="J1265" s="4"/>
      <c r="K1265" s="5"/>
      <c r="L1265" s="5" t="str">
        <f t="shared" si="134"/>
        <v/>
      </c>
      <c r="M1265" s="36"/>
      <c r="N1265" s="5" t="str">
        <f t="shared" si="135"/>
        <v/>
      </c>
      <c r="O1265" s="5"/>
      <c r="P1265" s="5" t="str">
        <f t="shared" si="136"/>
        <v/>
      </c>
      <c r="Q1265" s="4"/>
      <c r="R1265" s="4"/>
      <c r="S1265" s="4"/>
    </row>
    <row r="1266" spans="1:19" x14ac:dyDescent="0.2">
      <c r="A1266" s="113"/>
      <c r="B1266" s="178" t="str">
        <f t="shared" si="133"/>
        <v/>
      </c>
      <c r="C1266" s="4"/>
      <c r="D1266" s="4"/>
      <c r="E1266" s="148"/>
      <c r="F1266" s="4"/>
      <c r="G1266" s="41"/>
      <c r="H1266" s="41"/>
      <c r="I1266" s="5"/>
      <c r="J1266" s="4"/>
      <c r="K1266" s="5"/>
      <c r="L1266" s="5" t="str">
        <f t="shared" si="134"/>
        <v/>
      </c>
      <c r="M1266" s="36"/>
      <c r="N1266" s="5" t="str">
        <f t="shared" si="135"/>
        <v/>
      </c>
      <c r="O1266" s="5"/>
      <c r="P1266" s="5" t="str">
        <f t="shared" si="136"/>
        <v/>
      </c>
      <c r="Q1266" s="4"/>
      <c r="R1266" s="4"/>
      <c r="S1266" s="4"/>
    </row>
    <row r="1267" spans="1:19" x14ac:dyDescent="0.2">
      <c r="A1267" s="113"/>
      <c r="B1267" s="178" t="str">
        <f t="shared" ref="B1267:B1330" si="137">IF(A1267="","",IF(ISNUMBER(A1267),IFERROR(VLOOKUP(TEXT(A1267,"yyyy/mm/dd"),BSAD,2,FALSE),""),IFERROR(VLOOKUP(A1267,BSAD,2,FALSE),"")))</f>
        <v/>
      </c>
      <c r="C1267" s="4"/>
      <c r="D1267" s="4"/>
      <c r="E1267" s="148"/>
      <c r="F1267" s="4"/>
      <c r="G1267" s="41"/>
      <c r="H1267" s="41"/>
      <c r="I1267" s="5"/>
      <c r="J1267" s="4"/>
      <c r="K1267" s="5"/>
      <c r="L1267" s="5" t="str">
        <f t="shared" si="134"/>
        <v/>
      </c>
      <c r="M1267" s="36"/>
      <c r="N1267" s="5" t="str">
        <f t="shared" si="135"/>
        <v/>
      </c>
      <c r="O1267" s="5"/>
      <c r="P1267" s="5" t="str">
        <f t="shared" si="136"/>
        <v/>
      </c>
      <c r="Q1267" s="4"/>
      <c r="R1267" s="4"/>
      <c r="S1267" s="4"/>
    </row>
    <row r="1268" spans="1:19" x14ac:dyDescent="0.2">
      <c r="A1268" s="113"/>
      <c r="B1268" s="178" t="str">
        <f t="shared" si="137"/>
        <v/>
      </c>
      <c r="C1268" s="4"/>
      <c r="D1268" s="4"/>
      <c r="E1268" s="148"/>
      <c r="F1268" s="4"/>
      <c r="G1268" s="41"/>
      <c r="H1268" s="41"/>
      <c r="I1268" s="5"/>
      <c r="J1268" s="4"/>
      <c r="K1268" s="5"/>
      <c r="L1268" s="5" t="str">
        <f t="shared" si="134"/>
        <v/>
      </c>
      <c r="M1268" s="36"/>
      <c r="N1268" s="5" t="str">
        <f t="shared" si="135"/>
        <v/>
      </c>
      <c r="O1268" s="5"/>
      <c r="P1268" s="5" t="str">
        <f t="shared" si="136"/>
        <v/>
      </c>
      <c r="Q1268" s="4"/>
      <c r="R1268" s="4"/>
      <c r="S1268" s="4"/>
    </row>
    <row r="1269" spans="1:19" x14ac:dyDescent="0.2">
      <c r="A1269" s="113"/>
      <c r="B1269" s="178" t="str">
        <f t="shared" si="137"/>
        <v/>
      </c>
      <c r="C1269" s="4"/>
      <c r="D1269" s="4"/>
      <c r="E1269" s="148"/>
      <c r="F1269" s="4"/>
      <c r="G1269" s="41"/>
      <c r="H1269" s="41"/>
      <c r="I1269" s="5"/>
      <c r="J1269" s="4"/>
      <c r="K1269" s="5"/>
      <c r="L1269" s="5" t="str">
        <f t="shared" si="134"/>
        <v/>
      </c>
      <c r="M1269" s="36"/>
      <c r="N1269" s="5" t="str">
        <f t="shared" si="135"/>
        <v/>
      </c>
      <c r="O1269" s="5"/>
      <c r="P1269" s="5" t="str">
        <f t="shared" si="136"/>
        <v/>
      </c>
      <c r="Q1269" s="4"/>
      <c r="R1269" s="4"/>
      <c r="S1269" s="4"/>
    </row>
    <row r="1270" spans="1:19" x14ac:dyDescent="0.2">
      <c r="A1270" s="113"/>
      <c r="B1270" s="178" t="str">
        <f t="shared" si="137"/>
        <v/>
      </c>
      <c r="C1270" s="4"/>
      <c r="D1270" s="4"/>
      <c r="E1270" s="148"/>
      <c r="F1270" s="4"/>
      <c r="G1270" s="41"/>
      <c r="H1270" s="41"/>
      <c r="I1270" s="5"/>
      <c r="J1270" s="4"/>
      <c r="K1270" s="5"/>
      <c r="L1270" s="5" t="str">
        <f t="shared" si="134"/>
        <v/>
      </c>
      <c r="M1270" s="36"/>
      <c r="N1270" s="5" t="str">
        <f t="shared" si="135"/>
        <v/>
      </c>
      <c r="O1270" s="5"/>
      <c r="P1270" s="5" t="str">
        <f t="shared" si="136"/>
        <v/>
      </c>
      <c r="Q1270" s="4"/>
      <c r="R1270" s="4"/>
      <c r="S1270" s="4"/>
    </row>
    <row r="1271" spans="1:19" x14ac:dyDescent="0.2">
      <c r="A1271" s="113"/>
      <c r="B1271" s="178" t="str">
        <f t="shared" si="137"/>
        <v/>
      </c>
      <c r="C1271" s="4"/>
      <c r="D1271" s="4"/>
      <c r="E1271" s="148"/>
      <c r="F1271" s="4"/>
      <c r="G1271" s="41"/>
      <c r="H1271" s="41"/>
      <c r="I1271" s="5"/>
      <c r="J1271" s="4"/>
      <c r="K1271" s="5"/>
      <c r="L1271" s="5" t="str">
        <f t="shared" si="134"/>
        <v/>
      </c>
      <c r="M1271" s="36"/>
      <c r="N1271" s="5" t="str">
        <f t="shared" si="135"/>
        <v/>
      </c>
      <c r="O1271" s="5"/>
      <c r="P1271" s="5" t="str">
        <f t="shared" si="136"/>
        <v/>
      </c>
      <c r="Q1271" s="4"/>
      <c r="R1271" s="4"/>
      <c r="S1271" s="4"/>
    </row>
    <row r="1272" spans="1:19" x14ac:dyDescent="0.2">
      <c r="A1272" s="113"/>
      <c r="B1272" s="178" t="str">
        <f t="shared" si="137"/>
        <v/>
      </c>
      <c r="C1272" s="4"/>
      <c r="D1272" s="4"/>
      <c r="E1272" s="148"/>
      <c r="F1272" s="4"/>
      <c r="G1272" s="41"/>
      <c r="H1272" s="41"/>
      <c r="I1272" s="5"/>
      <c r="J1272" s="4"/>
      <c r="K1272" s="5"/>
      <c r="L1272" s="5" t="str">
        <f t="shared" si="134"/>
        <v/>
      </c>
      <c r="M1272" s="36"/>
      <c r="N1272" s="5" t="str">
        <f t="shared" si="135"/>
        <v/>
      </c>
      <c r="O1272" s="5"/>
      <c r="P1272" s="5" t="str">
        <f t="shared" si="136"/>
        <v/>
      </c>
      <c r="Q1272" s="4"/>
      <c r="R1272" s="4"/>
      <c r="S1272" s="4"/>
    </row>
    <row r="1273" spans="1:19" x14ac:dyDescent="0.2">
      <c r="A1273" s="113"/>
      <c r="B1273" s="178" t="str">
        <f t="shared" si="137"/>
        <v/>
      </c>
      <c r="C1273" s="4"/>
      <c r="D1273" s="4"/>
      <c r="E1273" s="148"/>
      <c r="F1273" s="4"/>
      <c r="G1273" s="41"/>
      <c r="H1273" s="41"/>
      <c r="I1273" s="5"/>
      <c r="J1273" s="4"/>
      <c r="K1273" s="5"/>
      <c r="L1273" s="5" t="str">
        <f t="shared" si="134"/>
        <v/>
      </c>
      <c r="M1273" s="36"/>
      <c r="N1273" s="5" t="str">
        <f t="shared" si="135"/>
        <v/>
      </c>
      <c r="O1273" s="5"/>
      <c r="P1273" s="5" t="str">
        <f t="shared" si="136"/>
        <v/>
      </c>
      <c r="Q1273" s="4"/>
      <c r="R1273" s="4"/>
      <c r="S1273" s="4"/>
    </row>
    <row r="1274" spans="1:19" x14ac:dyDescent="0.2">
      <c r="A1274" s="113"/>
      <c r="B1274" s="178" t="str">
        <f t="shared" si="137"/>
        <v/>
      </c>
      <c r="C1274" s="4"/>
      <c r="D1274" s="4"/>
      <c r="E1274" s="148"/>
      <c r="F1274" s="4"/>
      <c r="G1274" s="41"/>
      <c r="H1274" s="41"/>
      <c r="I1274" s="5"/>
      <c r="J1274" s="4"/>
      <c r="K1274" s="5"/>
      <c r="L1274" s="5" t="str">
        <f t="shared" si="134"/>
        <v/>
      </c>
      <c r="M1274" s="36"/>
      <c r="N1274" s="5" t="str">
        <f t="shared" si="135"/>
        <v/>
      </c>
      <c r="O1274" s="5"/>
      <c r="P1274" s="5" t="str">
        <f t="shared" si="136"/>
        <v/>
      </c>
      <c r="Q1274" s="4"/>
      <c r="R1274" s="4"/>
      <c r="S1274" s="4"/>
    </row>
    <row r="1275" spans="1:19" x14ac:dyDescent="0.2">
      <c r="A1275" s="113"/>
      <c r="B1275" s="178" t="str">
        <f t="shared" si="137"/>
        <v/>
      </c>
      <c r="C1275" s="4"/>
      <c r="D1275" s="4"/>
      <c r="E1275" s="148"/>
      <c r="F1275" s="4"/>
      <c r="G1275" s="41"/>
      <c r="H1275" s="41"/>
      <c r="I1275" s="5"/>
      <c r="J1275" s="4"/>
      <c r="K1275" s="5"/>
      <c r="L1275" s="5" t="str">
        <f t="shared" si="134"/>
        <v/>
      </c>
      <c r="M1275" s="36"/>
      <c r="N1275" s="5" t="str">
        <f t="shared" si="135"/>
        <v/>
      </c>
      <c r="O1275" s="5"/>
      <c r="P1275" s="5" t="str">
        <f t="shared" si="136"/>
        <v/>
      </c>
      <c r="Q1275" s="4"/>
      <c r="R1275" s="4"/>
      <c r="S1275" s="4"/>
    </row>
    <row r="1276" spans="1:19" x14ac:dyDescent="0.2">
      <c r="A1276" s="113"/>
      <c r="B1276" s="178" t="str">
        <f t="shared" si="137"/>
        <v/>
      </c>
      <c r="C1276" s="4"/>
      <c r="D1276" s="4"/>
      <c r="E1276" s="148"/>
      <c r="F1276" s="4"/>
      <c r="G1276" s="41"/>
      <c r="H1276" s="41"/>
      <c r="I1276" s="5"/>
      <c r="J1276" s="4"/>
      <c r="K1276" s="5"/>
      <c r="L1276" s="5" t="str">
        <f t="shared" si="134"/>
        <v/>
      </c>
      <c r="M1276" s="36"/>
      <c r="N1276" s="5" t="str">
        <f t="shared" si="135"/>
        <v/>
      </c>
      <c r="O1276" s="5"/>
      <c r="P1276" s="5" t="str">
        <f t="shared" si="136"/>
        <v/>
      </c>
      <c r="Q1276" s="4"/>
      <c r="R1276" s="4"/>
      <c r="S1276" s="4"/>
    </row>
    <row r="1277" spans="1:19" x14ac:dyDescent="0.2">
      <c r="A1277" s="113"/>
      <c r="B1277" s="178" t="str">
        <f t="shared" si="137"/>
        <v/>
      </c>
      <c r="C1277" s="4"/>
      <c r="D1277" s="4"/>
      <c r="E1277" s="148"/>
      <c r="F1277" s="4"/>
      <c r="G1277" s="41"/>
      <c r="H1277" s="41"/>
      <c r="I1277" s="5"/>
      <c r="J1277" s="4"/>
      <c r="K1277" s="5"/>
      <c r="L1277" s="5" t="str">
        <f t="shared" si="134"/>
        <v/>
      </c>
      <c r="M1277" s="36"/>
      <c r="N1277" s="5" t="str">
        <f t="shared" si="135"/>
        <v/>
      </c>
      <c r="O1277" s="5"/>
      <c r="P1277" s="5" t="str">
        <f t="shared" si="136"/>
        <v/>
      </c>
      <c r="Q1277" s="4"/>
      <c r="R1277" s="4"/>
      <c r="S1277" s="4"/>
    </row>
    <row r="1278" spans="1:19" x14ac:dyDescent="0.2">
      <c r="A1278" s="113"/>
      <c r="B1278" s="178" t="str">
        <f t="shared" si="137"/>
        <v/>
      </c>
      <c r="C1278" s="4"/>
      <c r="D1278" s="4"/>
      <c r="E1278" s="148"/>
      <c r="F1278" s="4"/>
      <c r="G1278" s="41"/>
      <c r="H1278" s="41"/>
      <c r="I1278" s="5"/>
      <c r="J1278" s="4"/>
      <c r="K1278" s="5"/>
      <c r="L1278" s="5" t="str">
        <f t="shared" si="134"/>
        <v/>
      </c>
      <c r="M1278" s="36"/>
      <c r="N1278" s="5" t="str">
        <f t="shared" si="135"/>
        <v/>
      </c>
      <c r="O1278" s="5"/>
      <c r="P1278" s="5" t="str">
        <f t="shared" si="136"/>
        <v/>
      </c>
      <c r="Q1278" s="4"/>
      <c r="R1278" s="4"/>
      <c r="S1278" s="4"/>
    </row>
    <row r="1279" spans="1:19" x14ac:dyDescent="0.2">
      <c r="A1279" s="113"/>
      <c r="B1279" s="178" t="str">
        <f t="shared" si="137"/>
        <v/>
      </c>
      <c r="C1279" s="4"/>
      <c r="D1279" s="4"/>
      <c r="E1279" s="148"/>
      <c r="F1279" s="4"/>
      <c r="G1279" s="41"/>
      <c r="H1279" s="41"/>
      <c r="I1279" s="5"/>
      <c r="J1279" s="4"/>
      <c r="K1279" s="5"/>
      <c r="L1279" s="5" t="str">
        <f t="shared" si="134"/>
        <v/>
      </c>
      <c r="M1279" s="36"/>
      <c r="N1279" s="5" t="str">
        <f t="shared" si="135"/>
        <v/>
      </c>
      <c r="O1279" s="5"/>
      <c r="P1279" s="5" t="str">
        <f t="shared" si="136"/>
        <v/>
      </c>
      <c r="Q1279" s="4"/>
      <c r="R1279" s="4"/>
      <c r="S1279" s="4"/>
    </row>
    <row r="1280" spans="1:19" x14ac:dyDescent="0.2">
      <c r="A1280" s="113"/>
      <c r="B1280" s="178" t="str">
        <f t="shared" si="137"/>
        <v/>
      </c>
      <c r="C1280" s="4"/>
      <c r="D1280" s="4"/>
      <c r="E1280" s="148"/>
      <c r="F1280" s="4"/>
      <c r="G1280" s="41"/>
      <c r="H1280" s="41"/>
      <c r="I1280" s="5"/>
      <c r="J1280" s="4"/>
      <c r="K1280" s="5"/>
      <c r="L1280" s="5" t="str">
        <f t="shared" si="134"/>
        <v/>
      </c>
      <c r="M1280" s="36"/>
      <c r="N1280" s="5" t="str">
        <f t="shared" si="135"/>
        <v/>
      </c>
      <c r="O1280" s="5"/>
      <c r="P1280" s="5" t="str">
        <f t="shared" si="136"/>
        <v/>
      </c>
      <c r="Q1280" s="4"/>
      <c r="R1280" s="4"/>
      <c r="S1280" s="4"/>
    </row>
    <row r="1281" spans="1:19" x14ac:dyDescent="0.2">
      <c r="A1281" s="113"/>
      <c r="B1281" s="178" t="str">
        <f t="shared" si="137"/>
        <v/>
      </c>
      <c r="C1281" s="4"/>
      <c r="D1281" s="4"/>
      <c r="E1281" s="148"/>
      <c r="F1281" s="4"/>
      <c r="G1281" s="41"/>
      <c r="H1281" s="41"/>
      <c r="I1281" s="5"/>
      <c r="J1281" s="4"/>
      <c r="K1281" s="5"/>
      <c r="L1281" s="5" t="str">
        <f t="shared" si="134"/>
        <v/>
      </c>
      <c r="M1281" s="36"/>
      <c r="N1281" s="5" t="str">
        <f t="shared" si="135"/>
        <v/>
      </c>
      <c r="O1281" s="5"/>
      <c r="P1281" s="5" t="str">
        <f t="shared" si="136"/>
        <v/>
      </c>
      <c r="Q1281" s="4"/>
      <c r="R1281" s="4"/>
      <c r="S1281" s="4"/>
    </row>
    <row r="1282" spans="1:19" x14ac:dyDescent="0.2">
      <c r="A1282" s="113"/>
      <c r="B1282" s="178" t="str">
        <f t="shared" si="137"/>
        <v/>
      </c>
      <c r="C1282" s="4"/>
      <c r="D1282" s="4"/>
      <c r="E1282" s="148"/>
      <c r="F1282" s="4"/>
      <c r="G1282" s="41"/>
      <c r="H1282" s="41"/>
      <c r="I1282" s="5"/>
      <c r="J1282" s="4"/>
      <c r="K1282" s="5"/>
      <c r="L1282" s="5" t="str">
        <f t="shared" si="134"/>
        <v/>
      </c>
      <c r="M1282" s="36"/>
      <c r="N1282" s="5" t="str">
        <f t="shared" si="135"/>
        <v/>
      </c>
      <c r="O1282" s="5"/>
      <c r="P1282" s="5" t="str">
        <f t="shared" si="136"/>
        <v/>
      </c>
      <c r="Q1282" s="4"/>
      <c r="R1282" s="4"/>
      <c r="S1282" s="4"/>
    </row>
    <row r="1283" spans="1:19" x14ac:dyDescent="0.2">
      <c r="A1283" s="113"/>
      <c r="B1283" s="178" t="str">
        <f t="shared" si="137"/>
        <v/>
      </c>
      <c r="C1283" s="4"/>
      <c r="D1283" s="4"/>
      <c r="E1283" s="148"/>
      <c r="F1283" s="4"/>
      <c r="G1283" s="41"/>
      <c r="H1283" s="41"/>
      <c r="I1283" s="5"/>
      <c r="J1283" s="4"/>
      <c r="K1283" s="5"/>
      <c r="L1283" s="5" t="str">
        <f t="shared" si="134"/>
        <v/>
      </c>
      <c r="M1283" s="36"/>
      <c r="N1283" s="5" t="str">
        <f t="shared" si="135"/>
        <v/>
      </c>
      <c r="O1283" s="5"/>
      <c r="P1283" s="5" t="str">
        <f t="shared" si="136"/>
        <v/>
      </c>
      <c r="Q1283" s="4"/>
      <c r="R1283" s="4"/>
      <c r="S1283" s="4"/>
    </row>
    <row r="1284" spans="1:19" x14ac:dyDescent="0.2">
      <c r="A1284" s="113"/>
      <c r="B1284" s="178" t="str">
        <f t="shared" si="137"/>
        <v/>
      </c>
      <c r="C1284" s="4"/>
      <c r="D1284" s="4"/>
      <c r="E1284" s="148"/>
      <c r="F1284" s="4"/>
      <c r="G1284" s="41"/>
      <c r="H1284" s="41"/>
      <c r="I1284" s="5"/>
      <c r="J1284" s="4"/>
      <c r="K1284" s="5"/>
      <c r="L1284" s="5" t="str">
        <f t="shared" si="134"/>
        <v/>
      </c>
      <c r="M1284" s="36"/>
      <c r="N1284" s="5" t="str">
        <f t="shared" si="135"/>
        <v/>
      </c>
      <c r="O1284" s="5"/>
      <c r="P1284" s="5" t="str">
        <f t="shared" si="136"/>
        <v/>
      </c>
      <c r="Q1284" s="4"/>
      <c r="R1284" s="4"/>
      <c r="S1284" s="4"/>
    </row>
    <row r="1285" spans="1:19" x14ac:dyDescent="0.2">
      <c r="A1285" s="113"/>
      <c r="B1285" s="178" t="str">
        <f t="shared" si="137"/>
        <v/>
      </c>
      <c r="C1285" s="4"/>
      <c r="D1285" s="4"/>
      <c r="E1285" s="148"/>
      <c r="F1285" s="4"/>
      <c r="G1285" s="41"/>
      <c r="H1285" s="41"/>
      <c r="I1285" s="5"/>
      <c r="J1285" s="4"/>
      <c r="K1285" s="5"/>
      <c r="L1285" s="5" t="str">
        <f t="shared" si="134"/>
        <v/>
      </c>
      <c r="M1285" s="36"/>
      <c r="N1285" s="5" t="str">
        <f t="shared" si="135"/>
        <v/>
      </c>
      <c r="O1285" s="5"/>
      <c r="P1285" s="5" t="str">
        <f t="shared" si="136"/>
        <v/>
      </c>
      <c r="Q1285" s="4"/>
      <c r="R1285" s="4"/>
      <c r="S1285" s="4"/>
    </row>
    <row r="1286" spans="1:19" x14ac:dyDescent="0.2">
      <c r="A1286" s="113"/>
      <c r="B1286" s="178" t="str">
        <f t="shared" si="137"/>
        <v/>
      </c>
      <c r="C1286" s="4"/>
      <c r="D1286" s="4"/>
      <c r="E1286" s="148"/>
      <c r="F1286" s="4"/>
      <c r="G1286" s="41"/>
      <c r="H1286" s="41"/>
      <c r="I1286" s="5"/>
      <c r="J1286" s="4"/>
      <c r="K1286" s="5"/>
      <c r="L1286" s="5" t="str">
        <f t="shared" si="134"/>
        <v/>
      </c>
      <c r="M1286" s="36"/>
      <c r="N1286" s="5" t="str">
        <f t="shared" si="135"/>
        <v/>
      </c>
      <c r="O1286" s="5"/>
      <c r="P1286" s="5" t="str">
        <f t="shared" si="136"/>
        <v/>
      </c>
      <c r="Q1286" s="4"/>
      <c r="R1286" s="4"/>
      <c r="S1286" s="4"/>
    </row>
    <row r="1287" spans="1:19" x14ac:dyDescent="0.2">
      <c r="A1287" s="113"/>
      <c r="B1287" s="178" t="str">
        <f t="shared" si="137"/>
        <v/>
      </c>
      <c r="C1287" s="4"/>
      <c r="D1287" s="4"/>
      <c r="E1287" s="148"/>
      <c r="F1287" s="4"/>
      <c r="G1287" s="41"/>
      <c r="H1287" s="41"/>
      <c r="I1287" s="5"/>
      <c r="J1287" s="4"/>
      <c r="K1287" s="5"/>
      <c r="L1287" s="5" t="str">
        <f t="shared" si="134"/>
        <v/>
      </c>
      <c r="M1287" s="36"/>
      <c r="N1287" s="5" t="str">
        <f t="shared" si="135"/>
        <v/>
      </c>
      <c r="O1287" s="5"/>
      <c r="P1287" s="5" t="str">
        <f t="shared" si="136"/>
        <v/>
      </c>
      <c r="Q1287" s="4"/>
      <c r="R1287" s="4"/>
      <c r="S1287" s="4"/>
    </row>
    <row r="1288" spans="1:19" x14ac:dyDescent="0.2">
      <c r="A1288" s="113"/>
      <c r="B1288" s="178" t="str">
        <f t="shared" si="137"/>
        <v/>
      </c>
      <c r="C1288" s="4"/>
      <c r="D1288" s="4"/>
      <c r="E1288" s="148"/>
      <c r="F1288" s="4"/>
      <c r="G1288" s="41"/>
      <c r="H1288" s="41"/>
      <c r="I1288" s="5"/>
      <c r="J1288" s="4"/>
      <c r="K1288" s="5"/>
      <c r="L1288" s="5" t="str">
        <f t="shared" si="134"/>
        <v/>
      </c>
      <c r="M1288" s="36"/>
      <c r="N1288" s="5" t="str">
        <f t="shared" si="135"/>
        <v/>
      </c>
      <c r="O1288" s="5"/>
      <c r="P1288" s="5" t="str">
        <f t="shared" si="136"/>
        <v/>
      </c>
      <c r="Q1288" s="4"/>
      <c r="R1288" s="4"/>
      <c r="S1288" s="4"/>
    </row>
    <row r="1289" spans="1:19" x14ac:dyDescent="0.2">
      <c r="A1289" s="113"/>
      <c r="B1289" s="178" t="str">
        <f t="shared" si="137"/>
        <v/>
      </c>
      <c r="C1289" s="4"/>
      <c r="D1289" s="4"/>
      <c r="E1289" s="148"/>
      <c r="F1289" s="4"/>
      <c r="G1289" s="41"/>
      <c r="H1289" s="41"/>
      <c r="I1289" s="5"/>
      <c r="J1289" s="4"/>
      <c r="K1289" s="5"/>
      <c r="L1289" s="5" t="str">
        <f t="shared" si="134"/>
        <v/>
      </c>
      <c r="M1289" s="36"/>
      <c r="N1289" s="5" t="str">
        <f t="shared" si="135"/>
        <v/>
      </c>
      <c r="O1289" s="5"/>
      <c r="P1289" s="5" t="str">
        <f t="shared" si="136"/>
        <v/>
      </c>
      <c r="Q1289" s="4"/>
      <c r="R1289" s="4"/>
      <c r="S1289" s="4"/>
    </row>
    <row r="1290" spans="1:19" x14ac:dyDescent="0.2">
      <c r="A1290" s="113"/>
      <c r="B1290" s="178" t="str">
        <f t="shared" si="137"/>
        <v/>
      </c>
      <c r="C1290" s="4"/>
      <c r="D1290" s="4"/>
      <c r="E1290" s="148"/>
      <c r="F1290" s="4"/>
      <c r="G1290" s="41"/>
      <c r="H1290" s="41"/>
      <c r="I1290" s="5"/>
      <c r="J1290" s="4"/>
      <c r="K1290" s="5"/>
      <c r="L1290" s="5" t="str">
        <f t="shared" si="134"/>
        <v/>
      </c>
      <c r="M1290" s="36"/>
      <c r="N1290" s="5" t="str">
        <f t="shared" si="135"/>
        <v/>
      </c>
      <c r="O1290" s="5"/>
      <c r="P1290" s="5" t="str">
        <f t="shared" si="136"/>
        <v/>
      </c>
      <c r="Q1290" s="4"/>
      <c r="R1290" s="4"/>
      <c r="S1290" s="4"/>
    </row>
    <row r="1291" spans="1:19" x14ac:dyDescent="0.2">
      <c r="A1291" s="113"/>
      <c r="B1291" s="178" t="str">
        <f t="shared" si="137"/>
        <v/>
      </c>
      <c r="C1291" s="4"/>
      <c r="D1291" s="4"/>
      <c r="E1291" s="148"/>
      <c r="F1291" s="4"/>
      <c r="G1291" s="41"/>
      <c r="H1291" s="41"/>
      <c r="I1291" s="5"/>
      <c r="J1291" s="4"/>
      <c r="K1291" s="5"/>
      <c r="L1291" s="5" t="str">
        <f t="shared" si="134"/>
        <v/>
      </c>
      <c r="M1291" s="36"/>
      <c r="N1291" s="5" t="str">
        <f t="shared" si="135"/>
        <v/>
      </c>
      <c r="O1291" s="5"/>
      <c r="P1291" s="5" t="str">
        <f t="shared" si="136"/>
        <v/>
      </c>
      <c r="Q1291" s="4"/>
      <c r="R1291" s="4"/>
      <c r="S1291" s="4"/>
    </row>
    <row r="1292" spans="1:19" x14ac:dyDescent="0.2">
      <c r="A1292" s="113"/>
      <c r="B1292" s="178" t="str">
        <f t="shared" si="137"/>
        <v/>
      </c>
      <c r="C1292" s="4"/>
      <c r="D1292" s="4"/>
      <c r="E1292" s="148"/>
      <c r="F1292" s="4"/>
      <c r="G1292" s="41"/>
      <c r="H1292" s="41"/>
      <c r="I1292" s="5"/>
      <c r="J1292" s="4"/>
      <c r="K1292" s="5"/>
      <c r="L1292" s="5" t="str">
        <f t="shared" ref="L1292:L1355" si="138">IF($F1292="","",IF($J1292="FIXED",$K1292,($G1292*FAT_MULT)+($H1292*SNF_MULT)+$I1292))</f>
        <v/>
      </c>
      <c r="M1292" s="36"/>
      <c r="N1292" s="5" t="str">
        <f t="shared" ref="N1292:N1355" si="139">IF($M1292="","",$M1292*$L1292)</f>
        <v/>
      </c>
      <c r="O1292" s="5"/>
      <c r="P1292" s="5" t="str">
        <f t="shared" ref="P1292:P1355" si="140">IF($M1292="","",$N1292+$O1292)</f>
        <v/>
      </c>
      <c r="Q1292" s="4"/>
      <c r="R1292" s="4"/>
      <c r="S1292" s="4"/>
    </row>
    <row r="1293" spans="1:19" x14ac:dyDescent="0.2">
      <c r="A1293" s="113"/>
      <c r="B1293" s="178" t="str">
        <f t="shared" si="137"/>
        <v/>
      </c>
      <c r="C1293" s="4"/>
      <c r="D1293" s="4"/>
      <c r="E1293" s="148"/>
      <c r="F1293" s="4"/>
      <c r="G1293" s="41"/>
      <c r="H1293" s="41"/>
      <c r="I1293" s="5"/>
      <c r="J1293" s="4"/>
      <c r="K1293" s="5"/>
      <c r="L1293" s="5" t="str">
        <f t="shared" si="138"/>
        <v/>
      </c>
      <c r="M1293" s="36"/>
      <c r="N1293" s="5" t="str">
        <f t="shared" si="139"/>
        <v/>
      </c>
      <c r="O1293" s="5"/>
      <c r="P1293" s="5" t="str">
        <f t="shared" si="140"/>
        <v/>
      </c>
      <c r="Q1293" s="4"/>
      <c r="R1293" s="4"/>
      <c r="S1293" s="4"/>
    </row>
    <row r="1294" spans="1:19" x14ac:dyDescent="0.2">
      <c r="A1294" s="113"/>
      <c r="B1294" s="178" t="str">
        <f t="shared" si="137"/>
        <v/>
      </c>
      <c r="C1294" s="4"/>
      <c r="D1294" s="4"/>
      <c r="E1294" s="148"/>
      <c r="F1294" s="4"/>
      <c r="G1294" s="41"/>
      <c r="H1294" s="41"/>
      <c r="I1294" s="5"/>
      <c r="J1294" s="4"/>
      <c r="K1294" s="5"/>
      <c r="L1294" s="5" t="str">
        <f t="shared" si="138"/>
        <v/>
      </c>
      <c r="M1294" s="36"/>
      <c r="N1294" s="5" t="str">
        <f t="shared" si="139"/>
        <v/>
      </c>
      <c r="O1294" s="5"/>
      <c r="P1294" s="5" t="str">
        <f t="shared" si="140"/>
        <v/>
      </c>
      <c r="Q1294" s="4"/>
      <c r="R1294" s="4"/>
      <c r="S1294" s="4"/>
    </row>
    <row r="1295" spans="1:19" x14ac:dyDescent="0.2">
      <c r="A1295" s="113"/>
      <c r="B1295" s="178" t="str">
        <f t="shared" si="137"/>
        <v/>
      </c>
      <c r="C1295" s="4"/>
      <c r="D1295" s="4"/>
      <c r="E1295" s="148"/>
      <c r="F1295" s="4"/>
      <c r="G1295" s="41"/>
      <c r="H1295" s="41"/>
      <c r="I1295" s="5"/>
      <c r="J1295" s="4"/>
      <c r="K1295" s="5"/>
      <c r="L1295" s="5" t="str">
        <f t="shared" si="138"/>
        <v/>
      </c>
      <c r="M1295" s="36"/>
      <c r="N1295" s="5" t="str">
        <f t="shared" si="139"/>
        <v/>
      </c>
      <c r="O1295" s="5"/>
      <c r="P1295" s="5" t="str">
        <f t="shared" si="140"/>
        <v/>
      </c>
      <c r="Q1295" s="4"/>
      <c r="R1295" s="4"/>
      <c r="S1295" s="4"/>
    </row>
    <row r="1296" spans="1:19" x14ac:dyDescent="0.2">
      <c r="A1296" s="113"/>
      <c r="B1296" s="178" t="str">
        <f t="shared" si="137"/>
        <v/>
      </c>
      <c r="C1296" s="4"/>
      <c r="D1296" s="4"/>
      <c r="E1296" s="148"/>
      <c r="F1296" s="4"/>
      <c r="G1296" s="41"/>
      <c r="H1296" s="41"/>
      <c r="I1296" s="5"/>
      <c r="J1296" s="4"/>
      <c r="K1296" s="5"/>
      <c r="L1296" s="5" t="str">
        <f t="shared" si="138"/>
        <v/>
      </c>
      <c r="M1296" s="36"/>
      <c r="N1296" s="5" t="str">
        <f t="shared" si="139"/>
        <v/>
      </c>
      <c r="O1296" s="5"/>
      <c r="P1296" s="5" t="str">
        <f t="shared" si="140"/>
        <v/>
      </c>
      <c r="Q1296" s="4"/>
      <c r="R1296" s="4"/>
      <c r="S1296" s="4"/>
    </row>
    <row r="1297" spans="1:19" x14ac:dyDescent="0.2">
      <c r="A1297" s="113"/>
      <c r="B1297" s="178" t="str">
        <f t="shared" si="137"/>
        <v/>
      </c>
      <c r="C1297" s="4"/>
      <c r="D1297" s="4"/>
      <c r="E1297" s="148"/>
      <c r="F1297" s="4"/>
      <c r="G1297" s="41"/>
      <c r="H1297" s="41"/>
      <c r="I1297" s="5"/>
      <c r="J1297" s="4"/>
      <c r="K1297" s="5"/>
      <c r="L1297" s="5" t="str">
        <f t="shared" si="138"/>
        <v/>
      </c>
      <c r="M1297" s="36"/>
      <c r="N1297" s="5" t="str">
        <f t="shared" si="139"/>
        <v/>
      </c>
      <c r="O1297" s="5"/>
      <c r="P1297" s="5" t="str">
        <f t="shared" si="140"/>
        <v/>
      </c>
      <c r="Q1297" s="4"/>
      <c r="R1297" s="4"/>
      <c r="S1297" s="4"/>
    </row>
    <row r="1298" spans="1:19" x14ac:dyDescent="0.2">
      <c r="A1298" s="113"/>
      <c r="B1298" s="178" t="str">
        <f t="shared" si="137"/>
        <v/>
      </c>
      <c r="C1298" s="4"/>
      <c r="D1298" s="4"/>
      <c r="E1298" s="148"/>
      <c r="F1298" s="4"/>
      <c r="G1298" s="41"/>
      <c r="H1298" s="41"/>
      <c r="I1298" s="5"/>
      <c r="J1298" s="4"/>
      <c r="K1298" s="5"/>
      <c r="L1298" s="5" t="str">
        <f t="shared" si="138"/>
        <v/>
      </c>
      <c r="M1298" s="36"/>
      <c r="N1298" s="5" t="str">
        <f t="shared" si="139"/>
        <v/>
      </c>
      <c r="O1298" s="5"/>
      <c r="P1298" s="5" t="str">
        <f t="shared" si="140"/>
        <v/>
      </c>
      <c r="Q1298" s="4"/>
      <c r="R1298" s="4"/>
      <c r="S1298" s="4"/>
    </row>
    <row r="1299" spans="1:19" x14ac:dyDescent="0.2">
      <c r="A1299" s="113"/>
      <c r="B1299" s="178" t="str">
        <f t="shared" si="137"/>
        <v/>
      </c>
      <c r="C1299" s="4"/>
      <c r="D1299" s="4"/>
      <c r="E1299" s="148"/>
      <c r="F1299" s="4"/>
      <c r="G1299" s="41"/>
      <c r="H1299" s="41"/>
      <c r="I1299" s="5"/>
      <c r="J1299" s="4"/>
      <c r="K1299" s="5"/>
      <c r="L1299" s="5" t="str">
        <f t="shared" si="138"/>
        <v/>
      </c>
      <c r="M1299" s="36"/>
      <c r="N1299" s="5" t="str">
        <f t="shared" si="139"/>
        <v/>
      </c>
      <c r="O1299" s="5"/>
      <c r="P1299" s="5" t="str">
        <f t="shared" si="140"/>
        <v/>
      </c>
      <c r="Q1299" s="4"/>
      <c r="R1299" s="4"/>
      <c r="S1299" s="4"/>
    </row>
    <row r="1300" spans="1:19" x14ac:dyDescent="0.2">
      <c r="A1300" s="113"/>
      <c r="B1300" s="178" t="str">
        <f t="shared" si="137"/>
        <v/>
      </c>
      <c r="C1300" s="4"/>
      <c r="D1300" s="4"/>
      <c r="E1300" s="148"/>
      <c r="F1300" s="4"/>
      <c r="G1300" s="41"/>
      <c r="H1300" s="41"/>
      <c r="I1300" s="5"/>
      <c r="J1300" s="4"/>
      <c r="K1300" s="5"/>
      <c r="L1300" s="5" t="str">
        <f t="shared" si="138"/>
        <v/>
      </c>
      <c r="M1300" s="36"/>
      <c r="N1300" s="5" t="str">
        <f t="shared" si="139"/>
        <v/>
      </c>
      <c r="O1300" s="5"/>
      <c r="P1300" s="5" t="str">
        <f t="shared" si="140"/>
        <v/>
      </c>
      <c r="Q1300" s="4"/>
      <c r="R1300" s="4"/>
      <c r="S1300" s="4"/>
    </row>
    <row r="1301" spans="1:19" x14ac:dyDescent="0.2">
      <c r="A1301" s="113"/>
      <c r="B1301" s="178" t="str">
        <f t="shared" si="137"/>
        <v/>
      </c>
      <c r="C1301" s="4"/>
      <c r="D1301" s="4"/>
      <c r="E1301" s="148"/>
      <c r="F1301" s="4"/>
      <c r="G1301" s="41"/>
      <c r="H1301" s="41"/>
      <c r="I1301" s="5"/>
      <c r="J1301" s="4"/>
      <c r="K1301" s="5"/>
      <c r="L1301" s="5" t="str">
        <f t="shared" si="138"/>
        <v/>
      </c>
      <c r="M1301" s="36"/>
      <c r="N1301" s="5" t="str">
        <f t="shared" si="139"/>
        <v/>
      </c>
      <c r="O1301" s="5"/>
      <c r="P1301" s="5" t="str">
        <f t="shared" si="140"/>
        <v/>
      </c>
      <c r="Q1301" s="4"/>
      <c r="R1301" s="4"/>
      <c r="S1301" s="4"/>
    </row>
    <row r="1302" spans="1:19" x14ac:dyDescent="0.2">
      <c r="A1302" s="113"/>
      <c r="B1302" s="178" t="str">
        <f t="shared" si="137"/>
        <v/>
      </c>
      <c r="C1302" s="4"/>
      <c r="D1302" s="4"/>
      <c r="E1302" s="148"/>
      <c r="F1302" s="4"/>
      <c r="G1302" s="41"/>
      <c r="H1302" s="41"/>
      <c r="I1302" s="5"/>
      <c r="J1302" s="4"/>
      <c r="K1302" s="5"/>
      <c r="L1302" s="5" t="str">
        <f t="shared" si="138"/>
        <v/>
      </c>
      <c r="M1302" s="36"/>
      <c r="N1302" s="5" t="str">
        <f t="shared" si="139"/>
        <v/>
      </c>
      <c r="O1302" s="5"/>
      <c r="P1302" s="5" t="str">
        <f t="shared" si="140"/>
        <v/>
      </c>
      <c r="Q1302" s="4"/>
      <c r="R1302" s="4"/>
      <c r="S1302" s="4"/>
    </row>
    <row r="1303" spans="1:19" x14ac:dyDescent="0.2">
      <c r="A1303" s="113"/>
      <c r="B1303" s="178" t="str">
        <f t="shared" si="137"/>
        <v/>
      </c>
      <c r="C1303" s="4"/>
      <c r="D1303" s="4"/>
      <c r="E1303" s="148"/>
      <c r="F1303" s="4"/>
      <c r="G1303" s="41"/>
      <c r="H1303" s="41"/>
      <c r="I1303" s="5"/>
      <c r="J1303" s="4"/>
      <c r="K1303" s="5"/>
      <c r="L1303" s="5" t="str">
        <f t="shared" si="138"/>
        <v/>
      </c>
      <c r="M1303" s="36"/>
      <c r="N1303" s="5" t="str">
        <f t="shared" si="139"/>
        <v/>
      </c>
      <c r="O1303" s="5"/>
      <c r="P1303" s="5" t="str">
        <f t="shared" si="140"/>
        <v/>
      </c>
      <c r="Q1303" s="4"/>
      <c r="R1303" s="4"/>
      <c r="S1303" s="4"/>
    </row>
    <row r="1304" spans="1:19" x14ac:dyDescent="0.2">
      <c r="A1304" s="113"/>
      <c r="B1304" s="178" t="str">
        <f t="shared" si="137"/>
        <v/>
      </c>
      <c r="C1304" s="4"/>
      <c r="D1304" s="4"/>
      <c r="E1304" s="148"/>
      <c r="F1304" s="4"/>
      <c r="G1304" s="41"/>
      <c r="H1304" s="41"/>
      <c r="I1304" s="5"/>
      <c r="J1304" s="4"/>
      <c r="K1304" s="5"/>
      <c r="L1304" s="5" t="str">
        <f t="shared" si="138"/>
        <v/>
      </c>
      <c r="M1304" s="36"/>
      <c r="N1304" s="5" t="str">
        <f t="shared" si="139"/>
        <v/>
      </c>
      <c r="O1304" s="5"/>
      <c r="P1304" s="5" t="str">
        <f t="shared" si="140"/>
        <v/>
      </c>
      <c r="Q1304" s="4"/>
      <c r="R1304" s="4"/>
      <c r="S1304" s="4"/>
    </row>
    <row r="1305" spans="1:19" x14ac:dyDescent="0.2">
      <c r="A1305" s="113"/>
      <c r="B1305" s="178" t="str">
        <f t="shared" si="137"/>
        <v/>
      </c>
      <c r="C1305" s="4"/>
      <c r="D1305" s="4"/>
      <c r="E1305" s="148"/>
      <c r="F1305" s="4"/>
      <c r="G1305" s="41"/>
      <c r="H1305" s="41"/>
      <c r="I1305" s="5"/>
      <c r="J1305" s="4"/>
      <c r="K1305" s="5"/>
      <c r="L1305" s="5" t="str">
        <f t="shared" si="138"/>
        <v/>
      </c>
      <c r="M1305" s="36"/>
      <c r="N1305" s="5" t="str">
        <f t="shared" si="139"/>
        <v/>
      </c>
      <c r="O1305" s="5"/>
      <c r="P1305" s="5" t="str">
        <f t="shared" si="140"/>
        <v/>
      </c>
      <c r="Q1305" s="4"/>
      <c r="R1305" s="4"/>
      <c r="S1305" s="4"/>
    </row>
    <row r="1306" spans="1:19" x14ac:dyDescent="0.2">
      <c r="A1306" s="113"/>
      <c r="B1306" s="178" t="str">
        <f t="shared" si="137"/>
        <v/>
      </c>
      <c r="C1306" s="4"/>
      <c r="D1306" s="4"/>
      <c r="E1306" s="148"/>
      <c r="F1306" s="4"/>
      <c r="G1306" s="41"/>
      <c r="H1306" s="41"/>
      <c r="I1306" s="5"/>
      <c r="J1306" s="4"/>
      <c r="K1306" s="5"/>
      <c r="L1306" s="5" t="str">
        <f t="shared" si="138"/>
        <v/>
      </c>
      <c r="M1306" s="36"/>
      <c r="N1306" s="5" t="str">
        <f t="shared" si="139"/>
        <v/>
      </c>
      <c r="O1306" s="5"/>
      <c r="P1306" s="5" t="str">
        <f t="shared" si="140"/>
        <v/>
      </c>
      <c r="Q1306" s="4"/>
      <c r="R1306" s="4"/>
      <c r="S1306" s="4"/>
    </row>
    <row r="1307" spans="1:19" x14ac:dyDescent="0.2">
      <c r="A1307" s="113"/>
      <c r="B1307" s="178" t="str">
        <f t="shared" si="137"/>
        <v/>
      </c>
      <c r="C1307" s="4"/>
      <c r="D1307" s="4"/>
      <c r="E1307" s="148"/>
      <c r="F1307" s="4"/>
      <c r="G1307" s="41"/>
      <c r="H1307" s="41"/>
      <c r="I1307" s="5"/>
      <c r="J1307" s="4"/>
      <c r="K1307" s="5"/>
      <c r="L1307" s="5" t="str">
        <f t="shared" si="138"/>
        <v/>
      </c>
      <c r="M1307" s="36"/>
      <c r="N1307" s="5" t="str">
        <f t="shared" si="139"/>
        <v/>
      </c>
      <c r="O1307" s="5"/>
      <c r="P1307" s="5" t="str">
        <f t="shared" si="140"/>
        <v/>
      </c>
      <c r="Q1307" s="4"/>
      <c r="R1307" s="4"/>
      <c r="S1307" s="4"/>
    </row>
    <row r="1308" spans="1:19" x14ac:dyDescent="0.2">
      <c r="A1308" s="113"/>
      <c r="B1308" s="178" t="str">
        <f t="shared" si="137"/>
        <v/>
      </c>
      <c r="C1308" s="4"/>
      <c r="D1308" s="4"/>
      <c r="E1308" s="148"/>
      <c r="F1308" s="4"/>
      <c r="G1308" s="41"/>
      <c r="H1308" s="41"/>
      <c r="I1308" s="5"/>
      <c r="J1308" s="4"/>
      <c r="K1308" s="5"/>
      <c r="L1308" s="5" t="str">
        <f t="shared" si="138"/>
        <v/>
      </c>
      <c r="M1308" s="36"/>
      <c r="N1308" s="5" t="str">
        <f t="shared" si="139"/>
        <v/>
      </c>
      <c r="O1308" s="5"/>
      <c r="P1308" s="5" t="str">
        <f t="shared" si="140"/>
        <v/>
      </c>
      <c r="Q1308" s="4"/>
      <c r="R1308" s="4"/>
      <c r="S1308" s="4"/>
    </row>
    <row r="1309" spans="1:19" x14ac:dyDescent="0.2">
      <c r="A1309" s="113"/>
      <c r="B1309" s="178" t="str">
        <f t="shared" si="137"/>
        <v/>
      </c>
      <c r="C1309" s="4"/>
      <c r="D1309" s="4"/>
      <c r="E1309" s="148"/>
      <c r="F1309" s="4"/>
      <c r="G1309" s="41"/>
      <c r="H1309" s="41"/>
      <c r="I1309" s="5"/>
      <c r="J1309" s="4"/>
      <c r="K1309" s="5"/>
      <c r="L1309" s="5" t="str">
        <f t="shared" si="138"/>
        <v/>
      </c>
      <c r="M1309" s="36"/>
      <c r="N1309" s="5" t="str">
        <f t="shared" si="139"/>
        <v/>
      </c>
      <c r="O1309" s="5"/>
      <c r="P1309" s="5" t="str">
        <f t="shared" si="140"/>
        <v/>
      </c>
      <c r="Q1309" s="4"/>
      <c r="R1309" s="4"/>
      <c r="S1309" s="4"/>
    </row>
    <row r="1310" spans="1:19" x14ac:dyDescent="0.2">
      <c r="A1310" s="113"/>
      <c r="B1310" s="178" t="str">
        <f t="shared" si="137"/>
        <v/>
      </c>
      <c r="C1310" s="4"/>
      <c r="D1310" s="4"/>
      <c r="E1310" s="148"/>
      <c r="F1310" s="4"/>
      <c r="G1310" s="41"/>
      <c r="H1310" s="41"/>
      <c r="I1310" s="5"/>
      <c r="J1310" s="4"/>
      <c r="K1310" s="5"/>
      <c r="L1310" s="5" t="str">
        <f t="shared" si="138"/>
        <v/>
      </c>
      <c r="M1310" s="36"/>
      <c r="N1310" s="5" t="str">
        <f t="shared" si="139"/>
        <v/>
      </c>
      <c r="O1310" s="5"/>
      <c r="P1310" s="5" t="str">
        <f t="shared" si="140"/>
        <v/>
      </c>
      <c r="Q1310" s="4"/>
      <c r="R1310" s="4"/>
      <c r="S1310" s="4"/>
    </row>
    <row r="1311" spans="1:19" x14ac:dyDescent="0.2">
      <c r="A1311" s="113"/>
      <c r="B1311" s="178" t="str">
        <f t="shared" si="137"/>
        <v/>
      </c>
      <c r="C1311" s="4"/>
      <c r="D1311" s="4"/>
      <c r="E1311" s="148"/>
      <c r="F1311" s="4"/>
      <c r="G1311" s="41"/>
      <c r="H1311" s="41"/>
      <c r="I1311" s="5"/>
      <c r="J1311" s="4"/>
      <c r="K1311" s="5"/>
      <c r="L1311" s="5" t="str">
        <f t="shared" si="138"/>
        <v/>
      </c>
      <c r="M1311" s="36"/>
      <c r="N1311" s="5" t="str">
        <f t="shared" si="139"/>
        <v/>
      </c>
      <c r="O1311" s="5"/>
      <c r="P1311" s="5" t="str">
        <f t="shared" si="140"/>
        <v/>
      </c>
      <c r="Q1311" s="4"/>
      <c r="R1311" s="4"/>
      <c r="S1311" s="4"/>
    </row>
    <row r="1312" spans="1:19" x14ac:dyDescent="0.2">
      <c r="A1312" s="113"/>
      <c r="B1312" s="178" t="str">
        <f t="shared" si="137"/>
        <v/>
      </c>
      <c r="C1312" s="4"/>
      <c r="D1312" s="4"/>
      <c r="E1312" s="148"/>
      <c r="F1312" s="4"/>
      <c r="G1312" s="41"/>
      <c r="H1312" s="41"/>
      <c r="I1312" s="5"/>
      <c r="J1312" s="4"/>
      <c r="K1312" s="5"/>
      <c r="L1312" s="5" t="str">
        <f t="shared" si="138"/>
        <v/>
      </c>
      <c r="M1312" s="36"/>
      <c r="N1312" s="5" t="str">
        <f t="shared" si="139"/>
        <v/>
      </c>
      <c r="O1312" s="5"/>
      <c r="P1312" s="5" t="str">
        <f t="shared" si="140"/>
        <v/>
      </c>
      <c r="Q1312" s="4"/>
      <c r="R1312" s="4"/>
      <c r="S1312" s="4"/>
    </row>
    <row r="1313" spans="1:19" x14ac:dyDescent="0.2">
      <c r="A1313" s="113"/>
      <c r="B1313" s="178" t="str">
        <f t="shared" si="137"/>
        <v/>
      </c>
      <c r="C1313" s="4"/>
      <c r="D1313" s="4"/>
      <c r="E1313" s="148"/>
      <c r="F1313" s="4"/>
      <c r="G1313" s="41"/>
      <c r="H1313" s="41"/>
      <c r="I1313" s="5"/>
      <c r="J1313" s="4"/>
      <c r="K1313" s="5"/>
      <c r="L1313" s="5" t="str">
        <f t="shared" si="138"/>
        <v/>
      </c>
      <c r="M1313" s="36"/>
      <c r="N1313" s="5" t="str">
        <f t="shared" si="139"/>
        <v/>
      </c>
      <c r="O1313" s="5"/>
      <c r="P1313" s="5" t="str">
        <f t="shared" si="140"/>
        <v/>
      </c>
      <c r="Q1313" s="4"/>
      <c r="R1313" s="4"/>
      <c r="S1313" s="4"/>
    </row>
    <row r="1314" spans="1:19" x14ac:dyDescent="0.2">
      <c r="A1314" s="113"/>
      <c r="B1314" s="178" t="str">
        <f t="shared" si="137"/>
        <v/>
      </c>
      <c r="C1314" s="4"/>
      <c r="D1314" s="4"/>
      <c r="E1314" s="148"/>
      <c r="F1314" s="4"/>
      <c r="G1314" s="41"/>
      <c r="H1314" s="41"/>
      <c r="I1314" s="5"/>
      <c r="J1314" s="4"/>
      <c r="K1314" s="5"/>
      <c r="L1314" s="5" t="str">
        <f t="shared" si="138"/>
        <v/>
      </c>
      <c r="M1314" s="36"/>
      <c r="N1314" s="5" t="str">
        <f t="shared" si="139"/>
        <v/>
      </c>
      <c r="O1314" s="5"/>
      <c r="P1314" s="5" t="str">
        <f t="shared" si="140"/>
        <v/>
      </c>
      <c r="Q1314" s="4"/>
      <c r="R1314" s="4"/>
      <c r="S1314" s="4"/>
    </row>
    <row r="1315" spans="1:19" x14ac:dyDescent="0.2">
      <c r="A1315" s="113"/>
      <c r="B1315" s="178" t="str">
        <f t="shared" si="137"/>
        <v/>
      </c>
      <c r="C1315" s="4"/>
      <c r="D1315" s="4"/>
      <c r="E1315" s="148"/>
      <c r="F1315" s="4"/>
      <c r="G1315" s="41"/>
      <c r="H1315" s="41"/>
      <c r="I1315" s="5"/>
      <c r="J1315" s="4"/>
      <c r="K1315" s="5"/>
      <c r="L1315" s="5" t="str">
        <f t="shared" si="138"/>
        <v/>
      </c>
      <c r="M1315" s="36"/>
      <c r="N1315" s="5" t="str">
        <f t="shared" si="139"/>
        <v/>
      </c>
      <c r="O1315" s="5"/>
      <c r="P1315" s="5" t="str">
        <f t="shared" si="140"/>
        <v/>
      </c>
      <c r="Q1315" s="4"/>
      <c r="R1315" s="4"/>
      <c r="S1315" s="4"/>
    </row>
    <row r="1316" spans="1:19" x14ac:dyDescent="0.2">
      <c r="A1316" s="113"/>
      <c r="B1316" s="178" t="str">
        <f t="shared" si="137"/>
        <v/>
      </c>
      <c r="C1316" s="4"/>
      <c r="D1316" s="4"/>
      <c r="E1316" s="148"/>
      <c r="F1316" s="4"/>
      <c r="G1316" s="41"/>
      <c r="H1316" s="41"/>
      <c r="I1316" s="5"/>
      <c r="J1316" s="4"/>
      <c r="K1316" s="5"/>
      <c r="L1316" s="5" t="str">
        <f t="shared" si="138"/>
        <v/>
      </c>
      <c r="M1316" s="36"/>
      <c r="N1316" s="5" t="str">
        <f t="shared" si="139"/>
        <v/>
      </c>
      <c r="O1316" s="5"/>
      <c r="P1316" s="5" t="str">
        <f t="shared" si="140"/>
        <v/>
      </c>
      <c r="Q1316" s="4"/>
      <c r="R1316" s="4"/>
      <c r="S1316" s="4"/>
    </row>
    <row r="1317" spans="1:19" x14ac:dyDescent="0.2">
      <c r="A1317" s="113"/>
      <c r="B1317" s="178" t="str">
        <f t="shared" si="137"/>
        <v/>
      </c>
      <c r="C1317" s="4"/>
      <c r="D1317" s="4"/>
      <c r="E1317" s="148"/>
      <c r="F1317" s="4"/>
      <c r="G1317" s="41"/>
      <c r="H1317" s="41"/>
      <c r="I1317" s="5"/>
      <c r="J1317" s="4"/>
      <c r="K1317" s="5"/>
      <c r="L1317" s="5" t="str">
        <f t="shared" si="138"/>
        <v/>
      </c>
      <c r="M1317" s="36"/>
      <c r="N1317" s="5" t="str">
        <f t="shared" si="139"/>
        <v/>
      </c>
      <c r="O1317" s="5"/>
      <c r="P1317" s="5" t="str">
        <f t="shared" si="140"/>
        <v/>
      </c>
      <c r="Q1317" s="4"/>
      <c r="R1317" s="4"/>
      <c r="S1317" s="4"/>
    </row>
    <row r="1318" spans="1:19" x14ac:dyDescent="0.2">
      <c r="A1318" s="113"/>
      <c r="B1318" s="178" t="str">
        <f t="shared" si="137"/>
        <v/>
      </c>
      <c r="C1318" s="4"/>
      <c r="D1318" s="4"/>
      <c r="E1318" s="148"/>
      <c r="F1318" s="4"/>
      <c r="G1318" s="41"/>
      <c r="H1318" s="41"/>
      <c r="I1318" s="5"/>
      <c r="J1318" s="4"/>
      <c r="K1318" s="5"/>
      <c r="L1318" s="5" t="str">
        <f t="shared" si="138"/>
        <v/>
      </c>
      <c r="M1318" s="36"/>
      <c r="N1318" s="5" t="str">
        <f t="shared" si="139"/>
        <v/>
      </c>
      <c r="O1318" s="5"/>
      <c r="P1318" s="5" t="str">
        <f t="shared" si="140"/>
        <v/>
      </c>
      <c r="Q1318" s="4"/>
      <c r="R1318" s="4"/>
      <c r="S1318" s="4"/>
    </row>
    <row r="1319" spans="1:19" x14ac:dyDescent="0.2">
      <c r="A1319" s="113"/>
      <c r="B1319" s="178" t="str">
        <f t="shared" si="137"/>
        <v/>
      </c>
      <c r="C1319" s="4"/>
      <c r="D1319" s="4"/>
      <c r="E1319" s="148"/>
      <c r="F1319" s="4"/>
      <c r="G1319" s="41"/>
      <c r="H1319" s="41"/>
      <c r="I1319" s="5"/>
      <c r="J1319" s="4"/>
      <c r="K1319" s="5"/>
      <c r="L1319" s="5" t="str">
        <f t="shared" si="138"/>
        <v/>
      </c>
      <c r="M1319" s="36"/>
      <c r="N1319" s="5" t="str">
        <f t="shared" si="139"/>
        <v/>
      </c>
      <c r="O1319" s="5"/>
      <c r="P1319" s="5" t="str">
        <f t="shared" si="140"/>
        <v/>
      </c>
      <c r="Q1319" s="4"/>
      <c r="R1319" s="4"/>
      <c r="S1319" s="4"/>
    </row>
    <row r="1320" spans="1:19" x14ac:dyDescent="0.2">
      <c r="A1320" s="113"/>
      <c r="B1320" s="178" t="str">
        <f t="shared" si="137"/>
        <v/>
      </c>
      <c r="C1320" s="4"/>
      <c r="D1320" s="4"/>
      <c r="E1320" s="148"/>
      <c r="F1320" s="4"/>
      <c r="G1320" s="41"/>
      <c r="H1320" s="41"/>
      <c r="I1320" s="5"/>
      <c r="J1320" s="4"/>
      <c r="K1320" s="5"/>
      <c r="L1320" s="5" t="str">
        <f t="shared" si="138"/>
        <v/>
      </c>
      <c r="M1320" s="36"/>
      <c r="N1320" s="5" t="str">
        <f t="shared" si="139"/>
        <v/>
      </c>
      <c r="O1320" s="5"/>
      <c r="P1320" s="5" t="str">
        <f t="shared" si="140"/>
        <v/>
      </c>
      <c r="Q1320" s="4"/>
      <c r="R1320" s="4"/>
      <c r="S1320" s="4"/>
    </row>
    <row r="1321" spans="1:19" x14ac:dyDescent="0.2">
      <c r="A1321" s="113"/>
      <c r="B1321" s="178" t="str">
        <f t="shared" si="137"/>
        <v/>
      </c>
      <c r="C1321" s="4"/>
      <c r="D1321" s="4"/>
      <c r="E1321" s="148"/>
      <c r="F1321" s="4"/>
      <c r="G1321" s="41"/>
      <c r="H1321" s="41"/>
      <c r="I1321" s="5"/>
      <c r="J1321" s="4"/>
      <c r="K1321" s="5"/>
      <c r="L1321" s="5" t="str">
        <f t="shared" si="138"/>
        <v/>
      </c>
      <c r="M1321" s="36"/>
      <c r="N1321" s="5" t="str">
        <f t="shared" si="139"/>
        <v/>
      </c>
      <c r="O1321" s="5"/>
      <c r="P1321" s="5" t="str">
        <f t="shared" si="140"/>
        <v/>
      </c>
      <c r="Q1321" s="4"/>
      <c r="R1321" s="4"/>
      <c r="S1321" s="4"/>
    </row>
    <row r="1322" spans="1:19" x14ac:dyDescent="0.2">
      <c r="A1322" s="113"/>
      <c r="B1322" s="178" t="str">
        <f t="shared" si="137"/>
        <v/>
      </c>
      <c r="C1322" s="4"/>
      <c r="D1322" s="4"/>
      <c r="E1322" s="148"/>
      <c r="F1322" s="4"/>
      <c r="G1322" s="41"/>
      <c r="H1322" s="41"/>
      <c r="I1322" s="5"/>
      <c r="J1322" s="4"/>
      <c r="K1322" s="5"/>
      <c r="L1322" s="5" t="str">
        <f t="shared" si="138"/>
        <v/>
      </c>
      <c r="M1322" s="36"/>
      <c r="N1322" s="5" t="str">
        <f t="shared" si="139"/>
        <v/>
      </c>
      <c r="O1322" s="5"/>
      <c r="P1322" s="5" t="str">
        <f t="shared" si="140"/>
        <v/>
      </c>
      <c r="Q1322" s="4"/>
      <c r="R1322" s="4"/>
      <c r="S1322" s="4"/>
    </row>
    <row r="1323" spans="1:19" x14ac:dyDescent="0.2">
      <c r="A1323" s="113"/>
      <c r="B1323" s="178" t="str">
        <f t="shared" si="137"/>
        <v/>
      </c>
      <c r="C1323" s="4"/>
      <c r="D1323" s="4"/>
      <c r="E1323" s="148"/>
      <c r="F1323" s="4"/>
      <c r="G1323" s="41"/>
      <c r="H1323" s="41"/>
      <c r="I1323" s="5"/>
      <c r="J1323" s="4"/>
      <c r="K1323" s="5"/>
      <c r="L1323" s="5" t="str">
        <f t="shared" si="138"/>
        <v/>
      </c>
      <c r="M1323" s="36"/>
      <c r="N1323" s="5" t="str">
        <f t="shared" si="139"/>
        <v/>
      </c>
      <c r="O1323" s="5"/>
      <c r="P1323" s="5" t="str">
        <f t="shared" si="140"/>
        <v/>
      </c>
      <c r="Q1323" s="4"/>
      <c r="R1323" s="4"/>
      <c r="S1323" s="4"/>
    </row>
    <row r="1324" spans="1:19" x14ac:dyDescent="0.2">
      <c r="A1324" s="113"/>
      <c r="B1324" s="178" t="str">
        <f t="shared" si="137"/>
        <v/>
      </c>
      <c r="C1324" s="4"/>
      <c r="D1324" s="4"/>
      <c r="E1324" s="148"/>
      <c r="F1324" s="4"/>
      <c r="G1324" s="41"/>
      <c r="H1324" s="41"/>
      <c r="I1324" s="5"/>
      <c r="J1324" s="4"/>
      <c r="K1324" s="5"/>
      <c r="L1324" s="5" t="str">
        <f t="shared" si="138"/>
        <v/>
      </c>
      <c r="M1324" s="36"/>
      <c r="N1324" s="5" t="str">
        <f t="shared" si="139"/>
        <v/>
      </c>
      <c r="O1324" s="5"/>
      <c r="P1324" s="5" t="str">
        <f t="shared" si="140"/>
        <v/>
      </c>
      <c r="Q1324" s="4"/>
      <c r="R1324" s="4"/>
      <c r="S1324" s="4"/>
    </row>
    <row r="1325" spans="1:19" x14ac:dyDescent="0.2">
      <c r="A1325" s="113"/>
      <c r="B1325" s="178" t="str">
        <f t="shared" si="137"/>
        <v/>
      </c>
      <c r="C1325" s="4"/>
      <c r="D1325" s="4"/>
      <c r="E1325" s="148"/>
      <c r="F1325" s="4"/>
      <c r="G1325" s="41"/>
      <c r="H1325" s="41"/>
      <c r="I1325" s="5"/>
      <c r="J1325" s="4"/>
      <c r="K1325" s="5"/>
      <c r="L1325" s="5" t="str">
        <f t="shared" si="138"/>
        <v/>
      </c>
      <c r="M1325" s="36"/>
      <c r="N1325" s="5" t="str">
        <f t="shared" si="139"/>
        <v/>
      </c>
      <c r="O1325" s="5"/>
      <c r="P1325" s="5" t="str">
        <f t="shared" si="140"/>
        <v/>
      </c>
      <c r="Q1325" s="4"/>
      <c r="R1325" s="4"/>
      <c r="S1325" s="4"/>
    </row>
    <row r="1326" spans="1:19" x14ac:dyDescent="0.2">
      <c r="A1326" s="113"/>
      <c r="B1326" s="178" t="str">
        <f t="shared" si="137"/>
        <v/>
      </c>
      <c r="C1326" s="4"/>
      <c r="D1326" s="4"/>
      <c r="E1326" s="148"/>
      <c r="F1326" s="4"/>
      <c r="G1326" s="41"/>
      <c r="H1326" s="41"/>
      <c r="I1326" s="5"/>
      <c r="J1326" s="4"/>
      <c r="K1326" s="5"/>
      <c r="L1326" s="5" t="str">
        <f t="shared" si="138"/>
        <v/>
      </c>
      <c r="M1326" s="36"/>
      <c r="N1326" s="5" t="str">
        <f t="shared" si="139"/>
        <v/>
      </c>
      <c r="O1326" s="5"/>
      <c r="P1326" s="5" t="str">
        <f t="shared" si="140"/>
        <v/>
      </c>
      <c r="Q1326" s="4"/>
      <c r="R1326" s="4"/>
      <c r="S1326" s="4"/>
    </row>
    <row r="1327" spans="1:19" x14ac:dyDescent="0.2">
      <c r="A1327" s="113"/>
      <c r="B1327" s="178" t="str">
        <f t="shared" si="137"/>
        <v/>
      </c>
      <c r="C1327" s="4"/>
      <c r="D1327" s="4"/>
      <c r="E1327" s="148"/>
      <c r="F1327" s="4"/>
      <c r="G1327" s="41"/>
      <c r="H1327" s="41"/>
      <c r="I1327" s="5"/>
      <c r="J1327" s="4"/>
      <c r="K1327" s="5"/>
      <c r="L1327" s="5" t="str">
        <f t="shared" si="138"/>
        <v/>
      </c>
      <c r="M1327" s="36"/>
      <c r="N1327" s="5" t="str">
        <f t="shared" si="139"/>
        <v/>
      </c>
      <c r="O1327" s="5"/>
      <c r="P1327" s="5" t="str">
        <f t="shared" si="140"/>
        <v/>
      </c>
      <c r="Q1327" s="4"/>
      <c r="R1327" s="4"/>
      <c r="S1327" s="4"/>
    </row>
    <row r="1328" spans="1:19" x14ac:dyDescent="0.2">
      <c r="A1328" s="113"/>
      <c r="B1328" s="178" t="str">
        <f t="shared" si="137"/>
        <v/>
      </c>
      <c r="C1328" s="4"/>
      <c r="D1328" s="4"/>
      <c r="E1328" s="148"/>
      <c r="F1328" s="4"/>
      <c r="G1328" s="41"/>
      <c r="H1328" s="41"/>
      <c r="I1328" s="5"/>
      <c r="J1328" s="4"/>
      <c r="K1328" s="5"/>
      <c r="L1328" s="5" t="str">
        <f t="shared" si="138"/>
        <v/>
      </c>
      <c r="M1328" s="36"/>
      <c r="N1328" s="5" t="str">
        <f t="shared" si="139"/>
        <v/>
      </c>
      <c r="O1328" s="5"/>
      <c r="P1328" s="5" t="str">
        <f t="shared" si="140"/>
        <v/>
      </c>
      <c r="Q1328" s="4"/>
      <c r="R1328" s="4"/>
      <c r="S1328" s="4"/>
    </row>
    <row r="1329" spans="1:19" x14ac:dyDescent="0.2">
      <c r="A1329" s="113"/>
      <c r="B1329" s="178" t="str">
        <f t="shared" si="137"/>
        <v/>
      </c>
      <c r="C1329" s="4"/>
      <c r="D1329" s="4"/>
      <c r="E1329" s="148"/>
      <c r="F1329" s="4"/>
      <c r="G1329" s="41"/>
      <c r="H1329" s="41"/>
      <c r="I1329" s="5"/>
      <c r="J1329" s="4"/>
      <c r="K1329" s="5"/>
      <c r="L1329" s="5" t="str">
        <f t="shared" si="138"/>
        <v/>
      </c>
      <c r="M1329" s="36"/>
      <c r="N1329" s="5" t="str">
        <f t="shared" si="139"/>
        <v/>
      </c>
      <c r="O1329" s="5"/>
      <c r="P1329" s="5" t="str">
        <f t="shared" si="140"/>
        <v/>
      </c>
      <c r="Q1329" s="4"/>
      <c r="R1329" s="4"/>
      <c r="S1329" s="4"/>
    </row>
    <row r="1330" spans="1:19" x14ac:dyDescent="0.2">
      <c r="A1330" s="113"/>
      <c r="B1330" s="178" t="str">
        <f t="shared" si="137"/>
        <v/>
      </c>
      <c r="C1330" s="4"/>
      <c r="D1330" s="4"/>
      <c r="E1330" s="148"/>
      <c r="F1330" s="4"/>
      <c r="G1330" s="41"/>
      <c r="H1330" s="41"/>
      <c r="I1330" s="5"/>
      <c r="J1330" s="4"/>
      <c r="K1330" s="5"/>
      <c r="L1330" s="5" t="str">
        <f t="shared" si="138"/>
        <v/>
      </c>
      <c r="M1330" s="36"/>
      <c r="N1330" s="5" t="str">
        <f t="shared" si="139"/>
        <v/>
      </c>
      <c r="O1330" s="5"/>
      <c r="P1330" s="5" t="str">
        <f t="shared" si="140"/>
        <v/>
      </c>
      <c r="Q1330" s="4"/>
      <c r="R1330" s="4"/>
      <c r="S1330" s="4"/>
    </row>
    <row r="1331" spans="1:19" x14ac:dyDescent="0.2">
      <c r="A1331" s="113"/>
      <c r="B1331" s="178" t="str">
        <f t="shared" ref="B1331:B1389" si="141">IF(A1331="","",IF(ISNUMBER(A1331),IFERROR(VLOOKUP(TEXT(A1331,"yyyy/mm/dd"),BSAD,2,FALSE),""),IFERROR(VLOOKUP(A1331,BSAD,2,FALSE),"")))</f>
        <v/>
      </c>
      <c r="C1331" s="4"/>
      <c r="D1331" s="4"/>
      <c r="E1331" s="148"/>
      <c r="F1331" s="4"/>
      <c r="G1331" s="41"/>
      <c r="H1331" s="41"/>
      <c r="I1331" s="5"/>
      <c r="J1331" s="4"/>
      <c r="K1331" s="5"/>
      <c r="L1331" s="5" t="str">
        <f t="shared" si="138"/>
        <v/>
      </c>
      <c r="M1331" s="36"/>
      <c r="N1331" s="5" t="str">
        <f t="shared" si="139"/>
        <v/>
      </c>
      <c r="O1331" s="5"/>
      <c r="P1331" s="5" t="str">
        <f t="shared" si="140"/>
        <v/>
      </c>
      <c r="Q1331" s="4"/>
      <c r="R1331" s="4"/>
      <c r="S1331" s="4"/>
    </row>
    <row r="1332" spans="1:19" x14ac:dyDescent="0.2">
      <c r="A1332" s="113"/>
      <c r="B1332" s="178" t="str">
        <f t="shared" si="141"/>
        <v/>
      </c>
      <c r="C1332" s="4"/>
      <c r="D1332" s="4"/>
      <c r="E1332" s="148"/>
      <c r="F1332" s="4"/>
      <c r="G1332" s="41"/>
      <c r="H1332" s="41"/>
      <c r="I1332" s="5"/>
      <c r="J1332" s="4"/>
      <c r="K1332" s="5"/>
      <c r="L1332" s="5" t="str">
        <f t="shared" si="138"/>
        <v/>
      </c>
      <c r="M1332" s="36"/>
      <c r="N1332" s="5" t="str">
        <f t="shared" si="139"/>
        <v/>
      </c>
      <c r="O1332" s="5"/>
      <c r="P1332" s="5" t="str">
        <f t="shared" si="140"/>
        <v/>
      </c>
      <c r="Q1332" s="4"/>
      <c r="R1332" s="4"/>
      <c r="S1332" s="4"/>
    </row>
    <row r="1333" spans="1:19" x14ac:dyDescent="0.2">
      <c r="A1333" s="113"/>
      <c r="B1333" s="178" t="str">
        <f t="shared" si="141"/>
        <v/>
      </c>
      <c r="C1333" s="4"/>
      <c r="D1333" s="4"/>
      <c r="E1333" s="148"/>
      <c r="F1333" s="4"/>
      <c r="G1333" s="41"/>
      <c r="H1333" s="41"/>
      <c r="I1333" s="5"/>
      <c r="J1333" s="4"/>
      <c r="K1333" s="5"/>
      <c r="L1333" s="5" t="str">
        <f t="shared" si="138"/>
        <v/>
      </c>
      <c r="M1333" s="36"/>
      <c r="N1333" s="5" t="str">
        <f t="shared" si="139"/>
        <v/>
      </c>
      <c r="O1333" s="5"/>
      <c r="P1333" s="5" t="str">
        <f t="shared" si="140"/>
        <v/>
      </c>
      <c r="Q1333" s="4"/>
      <c r="R1333" s="4"/>
      <c r="S1333" s="4"/>
    </row>
    <row r="1334" spans="1:19" x14ac:dyDescent="0.2">
      <c r="A1334" s="113"/>
      <c r="B1334" s="178" t="str">
        <f t="shared" si="141"/>
        <v/>
      </c>
      <c r="C1334" s="4"/>
      <c r="D1334" s="4"/>
      <c r="E1334" s="148"/>
      <c r="F1334" s="4"/>
      <c r="G1334" s="41"/>
      <c r="H1334" s="41"/>
      <c r="I1334" s="5"/>
      <c r="J1334" s="4"/>
      <c r="K1334" s="5"/>
      <c r="L1334" s="5" t="str">
        <f t="shared" si="138"/>
        <v/>
      </c>
      <c r="M1334" s="36"/>
      <c r="N1334" s="5" t="str">
        <f t="shared" si="139"/>
        <v/>
      </c>
      <c r="O1334" s="5"/>
      <c r="P1334" s="5" t="str">
        <f t="shared" si="140"/>
        <v/>
      </c>
      <c r="Q1334" s="4"/>
      <c r="R1334" s="4"/>
      <c r="S1334" s="4"/>
    </row>
    <row r="1335" spans="1:19" x14ac:dyDescent="0.2">
      <c r="A1335" s="113"/>
      <c r="B1335" s="178" t="str">
        <f t="shared" si="141"/>
        <v/>
      </c>
      <c r="C1335" s="4"/>
      <c r="D1335" s="4"/>
      <c r="E1335" s="148"/>
      <c r="F1335" s="4"/>
      <c r="G1335" s="41"/>
      <c r="H1335" s="41"/>
      <c r="I1335" s="5"/>
      <c r="J1335" s="4"/>
      <c r="K1335" s="5"/>
      <c r="L1335" s="5" t="str">
        <f t="shared" si="138"/>
        <v/>
      </c>
      <c r="M1335" s="36"/>
      <c r="N1335" s="5" t="str">
        <f t="shared" si="139"/>
        <v/>
      </c>
      <c r="O1335" s="5"/>
      <c r="P1335" s="5" t="str">
        <f t="shared" si="140"/>
        <v/>
      </c>
      <c r="Q1335" s="4"/>
      <c r="R1335" s="4"/>
      <c r="S1335" s="4"/>
    </row>
    <row r="1336" spans="1:19" x14ac:dyDescent="0.2">
      <c r="A1336" s="113"/>
      <c r="B1336" s="178" t="str">
        <f t="shared" si="141"/>
        <v/>
      </c>
      <c r="C1336" s="4"/>
      <c r="D1336" s="4"/>
      <c r="E1336" s="148"/>
      <c r="F1336" s="4"/>
      <c r="G1336" s="41"/>
      <c r="H1336" s="41"/>
      <c r="I1336" s="5"/>
      <c r="J1336" s="4"/>
      <c r="K1336" s="5"/>
      <c r="L1336" s="5" t="str">
        <f t="shared" si="138"/>
        <v/>
      </c>
      <c r="M1336" s="36"/>
      <c r="N1336" s="5" t="str">
        <f t="shared" si="139"/>
        <v/>
      </c>
      <c r="O1336" s="5"/>
      <c r="P1336" s="5" t="str">
        <f t="shared" si="140"/>
        <v/>
      </c>
      <c r="Q1336" s="4"/>
      <c r="R1336" s="4"/>
      <c r="S1336" s="4"/>
    </row>
    <row r="1337" spans="1:19" x14ac:dyDescent="0.2">
      <c r="A1337" s="113"/>
      <c r="B1337" s="178" t="str">
        <f t="shared" si="141"/>
        <v/>
      </c>
      <c r="C1337" s="4"/>
      <c r="D1337" s="4"/>
      <c r="E1337" s="148"/>
      <c r="F1337" s="4"/>
      <c r="G1337" s="41"/>
      <c r="H1337" s="41"/>
      <c r="I1337" s="5"/>
      <c r="J1337" s="4"/>
      <c r="K1337" s="5"/>
      <c r="L1337" s="5" t="str">
        <f t="shared" si="138"/>
        <v/>
      </c>
      <c r="M1337" s="36"/>
      <c r="N1337" s="5" t="str">
        <f t="shared" si="139"/>
        <v/>
      </c>
      <c r="O1337" s="5"/>
      <c r="P1337" s="5" t="str">
        <f t="shared" si="140"/>
        <v/>
      </c>
      <c r="Q1337" s="4"/>
      <c r="R1337" s="4"/>
      <c r="S1337" s="4"/>
    </row>
    <row r="1338" spans="1:19" x14ac:dyDescent="0.2">
      <c r="A1338" s="113"/>
      <c r="B1338" s="178" t="str">
        <f t="shared" si="141"/>
        <v/>
      </c>
      <c r="C1338" s="4"/>
      <c r="D1338" s="4"/>
      <c r="E1338" s="148"/>
      <c r="F1338" s="4"/>
      <c r="G1338" s="41"/>
      <c r="H1338" s="41"/>
      <c r="I1338" s="5"/>
      <c r="J1338" s="4"/>
      <c r="K1338" s="5"/>
      <c r="L1338" s="5" t="str">
        <f t="shared" si="138"/>
        <v/>
      </c>
      <c r="M1338" s="36"/>
      <c r="N1338" s="5" t="str">
        <f t="shared" si="139"/>
        <v/>
      </c>
      <c r="O1338" s="5"/>
      <c r="P1338" s="5" t="str">
        <f t="shared" si="140"/>
        <v/>
      </c>
      <c r="Q1338" s="4"/>
      <c r="R1338" s="4"/>
      <c r="S1338" s="4"/>
    </row>
    <row r="1339" spans="1:19" x14ac:dyDescent="0.2">
      <c r="A1339" s="113"/>
      <c r="B1339" s="178" t="str">
        <f t="shared" si="141"/>
        <v/>
      </c>
      <c r="C1339" s="4"/>
      <c r="D1339" s="4"/>
      <c r="E1339" s="148"/>
      <c r="F1339" s="4"/>
      <c r="G1339" s="41"/>
      <c r="H1339" s="41"/>
      <c r="I1339" s="5"/>
      <c r="J1339" s="4"/>
      <c r="K1339" s="5"/>
      <c r="L1339" s="5" t="str">
        <f t="shared" si="138"/>
        <v/>
      </c>
      <c r="M1339" s="36"/>
      <c r="N1339" s="5" t="str">
        <f t="shared" si="139"/>
        <v/>
      </c>
      <c r="O1339" s="5"/>
      <c r="P1339" s="5" t="str">
        <f t="shared" si="140"/>
        <v/>
      </c>
      <c r="Q1339" s="4"/>
      <c r="R1339" s="4"/>
      <c r="S1339" s="4"/>
    </row>
    <row r="1340" spans="1:19" x14ac:dyDescent="0.2">
      <c r="A1340" s="113"/>
      <c r="B1340" s="178" t="str">
        <f t="shared" si="141"/>
        <v/>
      </c>
      <c r="C1340" s="4"/>
      <c r="D1340" s="4"/>
      <c r="E1340" s="148"/>
      <c r="F1340" s="4"/>
      <c r="G1340" s="41"/>
      <c r="H1340" s="41"/>
      <c r="I1340" s="5"/>
      <c r="J1340" s="4"/>
      <c r="K1340" s="5"/>
      <c r="L1340" s="5" t="str">
        <f t="shared" si="138"/>
        <v/>
      </c>
      <c r="M1340" s="36"/>
      <c r="N1340" s="5" t="str">
        <f t="shared" si="139"/>
        <v/>
      </c>
      <c r="O1340" s="5"/>
      <c r="P1340" s="5" t="str">
        <f t="shared" si="140"/>
        <v/>
      </c>
      <c r="Q1340" s="4"/>
      <c r="R1340" s="4"/>
      <c r="S1340" s="4"/>
    </row>
    <row r="1341" spans="1:19" x14ac:dyDescent="0.2">
      <c r="A1341" s="113"/>
      <c r="B1341" s="178" t="str">
        <f t="shared" si="141"/>
        <v/>
      </c>
      <c r="C1341" s="4"/>
      <c r="D1341" s="4"/>
      <c r="E1341" s="148"/>
      <c r="F1341" s="4"/>
      <c r="G1341" s="41"/>
      <c r="H1341" s="41"/>
      <c r="I1341" s="5"/>
      <c r="J1341" s="4"/>
      <c r="K1341" s="5"/>
      <c r="L1341" s="5" t="str">
        <f t="shared" si="138"/>
        <v/>
      </c>
      <c r="M1341" s="36"/>
      <c r="N1341" s="5" t="str">
        <f t="shared" si="139"/>
        <v/>
      </c>
      <c r="O1341" s="5"/>
      <c r="P1341" s="5" t="str">
        <f t="shared" si="140"/>
        <v/>
      </c>
      <c r="Q1341" s="4"/>
      <c r="R1341" s="4"/>
      <c r="S1341" s="4"/>
    </row>
    <row r="1342" spans="1:19" x14ac:dyDescent="0.2">
      <c r="A1342" s="113"/>
      <c r="B1342" s="178" t="str">
        <f t="shared" si="141"/>
        <v/>
      </c>
      <c r="C1342" s="4"/>
      <c r="D1342" s="4"/>
      <c r="E1342" s="148"/>
      <c r="F1342" s="4"/>
      <c r="G1342" s="41"/>
      <c r="H1342" s="41"/>
      <c r="I1342" s="5"/>
      <c r="J1342" s="4"/>
      <c r="K1342" s="5"/>
      <c r="L1342" s="5" t="str">
        <f t="shared" si="138"/>
        <v/>
      </c>
      <c r="M1342" s="36"/>
      <c r="N1342" s="5" t="str">
        <f t="shared" si="139"/>
        <v/>
      </c>
      <c r="O1342" s="5"/>
      <c r="P1342" s="5" t="str">
        <f t="shared" si="140"/>
        <v/>
      </c>
      <c r="Q1342" s="4"/>
      <c r="R1342" s="4"/>
      <c r="S1342" s="4"/>
    </row>
    <row r="1343" spans="1:19" x14ac:dyDescent="0.2">
      <c r="A1343" s="113"/>
      <c r="B1343" s="178" t="str">
        <f t="shared" si="141"/>
        <v/>
      </c>
      <c r="C1343" s="4"/>
      <c r="D1343" s="4"/>
      <c r="E1343" s="148"/>
      <c r="F1343" s="4"/>
      <c r="G1343" s="41"/>
      <c r="H1343" s="41"/>
      <c r="I1343" s="5"/>
      <c r="J1343" s="4"/>
      <c r="K1343" s="5"/>
      <c r="L1343" s="5" t="str">
        <f t="shared" si="138"/>
        <v/>
      </c>
      <c r="M1343" s="36"/>
      <c r="N1343" s="5" t="str">
        <f t="shared" si="139"/>
        <v/>
      </c>
      <c r="O1343" s="5"/>
      <c r="P1343" s="5" t="str">
        <f t="shared" si="140"/>
        <v/>
      </c>
      <c r="Q1343" s="4"/>
      <c r="R1343" s="4"/>
      <c r="S1343" s="4"/>
    </row>
    <row r="1344" spans="1:19" x14ac:dyDescent="0.2">
      <c r="A1344" s="113"/>
      <c r="B1344" s="178" t="str">
        <f t="shared" si="141"/>
        <v/>
      </c>
      <c r="C1344" s="4"/>
      <c r="D1344" s="4"/>
      <c r="E1344" s="148"/>
      <c r="F1344" s="4"/>
      <c r="G1344" s="41"/>
      <c r="H1344" s="41"/>
      <c r="I1344" s="5"/>
      <c r="J1344" s="4"/>
      <c r="K1344" s="5"/>
      <c r="L1344" s="5" t="str">
        <f t="shared" si="138"/>
        <v/>
      </c>
      <c r="M1344" s="36"/>
      <c r="N1344" s="5" t="str">
        <f t="shared" si="139"/>
        <v/>
      </c>
      <c r="O1344" s="5"/>
      <c r="P1344" s="5" t="str">
        <f t="shared" si="140"/>
        <v/>
      </c>
      <c r="Q1344" s="4"/>
      <c r="R1344" s="4"/>
      <c r="S1344" s="4"/>
    </row>
    <row r="1345" spans="1:19" x14ac:dyDescent="0.2">
      <c r="A1345" s="113"/>
      <c r="B1345" s="178" t="str">
        <f t="shared" si="141"/>
        <v/>
      </c>
      <c r="C1345" s="4"/>
      <c r="D1345" s="4"/>
      <c r="E1345" s="148"/>
      <c r="F1345" s="4"/>
      <c r="G1345" s="41"/>
      <c r="H1345" s="41"/>
      <c r="I1345" s="5"/>
      <c r="J1345" s="4"/>
      <c r="K1345" s="5"/>
      <c r="L1345" s="5" t="str">
        <f t="shared" si="138"/>
        <v/>
      </c>
      <c r="M1345" s="36"/>
      <c r="N1345" s="5" t="str">
        <f t="shared" si="139"/>
        <v/>
      </c>
      <c r="O1345" s="5"/>
      <c r="P1345" s="5" t="str">
        <f t="shared" si="140"/>
        <v/>
      </c>
      <c r="Q1345" s="4"/>
      <c r="R1345" s="4"/>
      <c r="S1345" s="4"/>
    </row>
    <row r="1346" spans="1:19" x14ac:dyDescent="0.2">
      <c r="A1346" s="113"/>
      <c r="B1346" s="178" t="str">
        <f t="shared" si="141"/>
        <v/>
      </c>
      <c r="C1346" s="4"/>
      <c r="D1346" s="4"/>
      <c r="E1346" s="148"/>
      <c r="F1346" s="4"/>
      <c r="G1346" s="41"/>
      <c r="H1346" s="41"/>
      <c r="I1346" s="5"/>
      <c r="J1346" s="4"/>
      <c r="K1346" s="5"/>
      <c r="L1346" s="5" t="str">
        <f t="shared" si="138"/>
        <v/>
      </c>
      <c r="M1346" s="36"/>
      <c r="N1346" s="5" t="str">
        <f t="shared" si="139"/>
        <v/>
      </c>
      <c r="O1346" s="5"/>
      <c r="P1346" s="5" t="str">
        <f t="shared" si="140"/>
        <v/>
      </c>
      <c r="Q1346" s="4"/>
      <c r="R1346" s="4"/>
      <c r="S1346" s="4"/>
    </row>
    <row r="1347" spans="1:19" x14ac:dyDescent="0.2">
      <c r="A1347" s="113"/>
      <c r="B1347" s="178" t="str">
        <f t="shared" si="141"/>
        <v/>
      </c>
      <c r="C1347" s="4"/>
      <c r="D1347" s="4"/>
      <c r="E1347" s="148"/>
      <c r="F1347" s="4"/>
      <c r="G1347" s="41"/>
      <c r="H1347" s="41"/>
      <c r="I1347" s="5"/>
      <c r="J1347" s="4"/>
      <c r="K1347" s="5"/>
      <c r="L1347" s="5" t="str">
        <f t="shared" si="138"/>
        <v/>
      </c>
      <c r="M1347" s="36"/>
      <c r="N1347" s="5" t="str">
        <f t="shared" si="139"/>
        <v/>
      </c>
      <c r="O1347" s="5"/>
      <c r="P1347" s="5" t="str">
        <f t="shared" si="140"/>
        <v/>
      </c>
      <c r="Q1347" s="4"/>
      <c r="R1347" s="4"/>
      <c r="S1347" s="4"/>
    </row>
    <row r="1348" spans="1:19" x14ac:dyDescent="0.2">
      <c r="A1348" s="113"/>
      <c r="B1348" s="178" t="str">
        <f t="shared" si="141"/>
        <v/>
      </c>
      <c r="C1348" s="4"/>
      <c r="D1348" s="4"/>
      <c r="E1348" s="148"/>
      <c r="F1348" s="4"/>
      <c r="G1348" s="41"/>
      <c r="H1348" s="41"/>
      <c r="I1348" s="5"/>
      <c r="J1348" s="4"/>
      <c r="K1348" s="5"/>
      <c r="L1348" s="5" t="str">
        <f t="shared" si="138"/>
        <v/>
      </c>
      <c r="M1348" s="36"/>
      <c r="N1348" s="5" t="str">
        <f t="shared" si="139"/>
        <v/>
      </c>
      <c r="O1348" s="5"/>
      <c r="P1348" s="5" t="str">
        <f t="shared" si="140"/>
        <v/>
      </c>
      <c r="Q1348" s="4"/>
      <c r="R1348" s="4"/>
      <c r="S1348" s="4"/>
    </row>
    <row r="1349" spans="1:19" x14ac:dyDescent="0.2">
      <c r="A1349" s="113"/>
      <c r="B1349" s="178" t="str">
        <f t="shared" si="141"/>
        <v/>
      </c>
      <c r="C1349" s="4"/>
      <c r="D1349" s="4"/>
      <c r="E1349" s="148"/>
      <c r="F1349" s="4"/>
      <c r="G1349" s="41"/>
      <c r="H1349" s="41"/>
      <c r="I1349" s="5"/>
      <c r="J1349" s="4"/>
      <c r="K1349" s="5"/>
      <c r="L1349" s="5" t="str">
        <f t="shared" si="138"/>
        <v/>
      </c>
      <c r="M1349" s="36"/>
      <c r="N1349" s="5" t="str">
        <f t="shared" si="139"/>
        <v/>
      </c>
      <c r="O1349" s="5"/>
      <c r="P1349" s="5" t="str">
        <f t="shared" si="140"/>
        <v/>
      </c>
      <c r="Q1349" s="4"/>
      <c r="R1349" s="4"/>
      <c r="S1349" s="4"/>
    </row>
    <row r="1350" spans="1:19" x14ac:dyDescent="0.2">
      <c r="A1350" s="113"/>
      <c r="B1350" s="178" t="str">
        <f t="shared" si="141"/>
        <v/>
      </c>
      <c r="C1350" s="4"/>
      <c r="D1350" s="4"/>
      <c r="E1350" s="148"/>
      <c r="F1350" s="4"/>
      <c r="G1350" s="41"/>
      <c r="H1350" s="41"/>
      <c r="I1350" s="5"/>
      <c r="J1350" s="4"/>
      <c r="K1350" s="5"/>
      <c r="L1350" s="5" t="str">
        <f t="shared" si="138"/>
        <v/>
      </c>
      <c r="M1350" s="36"/>
      <c r="N1350" s="5" t="str">
        <f t="shared" si="139"/>
        <v/>
      </c>
      <c r="O1350" s="5"/>
      <c r="P1350" s="5" t="str">
        <f t="shared" si="140"/>
        <v/>
      </c>
      <c r="Q1350" s="4"/>
      <c r="R1350" s="4"/>
      <c r="S1350" s="4"/>
    </row>
    <row r="1351" spans="1:19" x14ac:dyDescent="0.2">
      <c r="A1351" s="113"/>
      <c r="B1351" s="178" t="str">
        <f t="shared" si="141"/>
        <v/>
      </c>
      <c r="C1351" s="4"/>
      <c r="D1351" s="4"/>
      <c r="E1351" s="148"/>
      <c r="F1351" s="4"/>
      <c r="G1351" s="41"/>
      <c r="H1351" s="41"/>
      <c r="I1351" s="5"/>
      <c r="J1351" s="4"/>
      <c r="K1351" s="5"/>
      <c r="L1351" s="5" t="str">
        <f t="shared" si="138"/>
        <v/>
      </c>
      <c r="M1351" s="36"/>
      <c r="N1351" s="5" t="str">
        <f t="shared" si="139"/>
        <v/>
      </c>
      <c r="O1351" s="5"/>
      <c r="P1351" s="5" t="str">
        <f t="shared" si="140"/>
        <v/>
      </c>
      <c r="Q1351" s="4"/>
      <c r="R1351" s="4"/>
      <c r="S1351" s="4"/>
    </row>
    <row r="1352" spans="1:19" x14ac:dyDescent="0.2">
      <c r="A1352" s="113"/>
      <c r="B1352" s="178" t="str">
        <f t="shared" si="141"/>
        <v/>
      </c>
      <c r="C1352" s="4"/>
      <c r="D1352" s="4"/>
      <c r="E1352" s="148"/>
      <c r="F1352" s="4"/>
      <c r="G1352" s="41"/>
      <c r="H1352" s="41"/>
      <c r="I1352" s="5"/>
      <c r="J1352" s="4"/>
      <c r="K1352" s="5"/>
      <c r="L1352" s="5" t="str">
        <f t="shared" si="138"/>
        <v/>
      </c>
      <c r="M1352" s="36"/>
      <c r="N1352" s="5" t="str">
        <f t="shared" si="139"/>
        <v/>
      </c>
      <c r="O1352" s="5"/>
      <c r="P1352" s="5" t="str">
        <f t="shared" si="140"/>
        <v/>
      </c>
      <c r="Q1352" s="4"/>
      <c r="R1352" s="4"/>
      <c r="S1352" s="4"/>
    </row>
    <row r="1353" spans="1:19" x14ac:dyDescent="0.2">
      <c r="A1353" s="113"/>
      <c r="B1353" s="178" t="str">
        <f t="shared" si="141"/>
        <v/>
      </c>
      <c r="C1353" s="4"/>
      <c r="D1353" s="4"/>
      <c r="E1353" s="148"/>
      <c r="F1353" s="4"/>
      <c r="G1353" s="41"/>
      <c r="H1353" s="41"/>
      <c r="I1353" s="5"/>
      <c r="J1353" s="4"/>
      <c r="K1353" s="5"/>
      <c r="L1353" s="5" t="str">
        <f t="shared" si="138"/>
        <v/>
      </c>
      <c r="M1353" s="36"/>
      <c r="N1353" s="5" t="str">
        <f t="shared" si="139"/>
        <v/>
      </c>
      <c r="O1353" s="5"/>
      <c r="P1353" s="5" t="str">
        <f t="shared" si="140"/>
        <v/>
      </c>
      <c r="Q1353" s="4"/>
      <c r="R1353" s="4"/>
      <c r="S1353" s="4"/>
    </row>
    <row r="1354" spans="1:19" x14ac:dyDescent="0.2">
      <c r="A1354" s="113"/>
      <c r="B1354" s="178" t="str">
        <f t="shared" si="141"/>
        <v/>
      </c>
      <c r="C1354" s="4"/>
      <c r="D1354" s="4"/>
      <c r="E1354" s="148"/>
      <c r="F1354" s="4"/>
      <c r="G1354" s="41"/>
      <c r="H1354" s="41"/>
      <c r="I1354" s="5"/>
      <c r="J1354" s="4"/>
      <c r="K1354" s="5"/>
      <c r="L1354" s="5" t="str">
        <f t="shared" si="138"/>
        <v/>
      </c>
      <c r="M1354" s="36"/>
      <c r="N1354" s="5" t="str">
        <f t="shared" si="139"/>
        <v/>
      </c>
      <c r="O1354" s="5"/>
      <c r="P1354" s="5" t="str">
        <f t="shared" si="140"/>
        <v/>
      </c>
      <c r="Q1354" s="4"/>
      <c r="R1354" s="4"/>
      <c r="S1354" s="4"/>
    </row>
    <row r="1355" spans="1:19" x14ac:dyDescent="0.2">
      <c r="A1355" s="113"/>
      <c r="B1355" s="178" t="str">
        <f t="shared" si="141"/>
        <v/>
      </c>
      <c r="C1355" s="4"/>
      <c r="D1355" s="4"/>
      <c r="E1355" s="148"/>
      <c r="F1355" s="4"/>
      <c r="G1355" s="41"/>
      <c r="H1355" s="41"/>
      <c r="I1355" s="5"/>
      <c r="J1355" s="4"/>
      <c r="K1355" s="5"/>
      <c r="L1355" s="5" t="str">
        <f t="shared" si="138"/>
        <v/>
      </c>
      <c r="M1355" s="36"/>
      <c r="N1355" s="5" t="str">
        <f t="shared" si="139"/>
        <v/>
      </c>
      <c r="O1355" s="5"/>
      <c r="P1355" s="5" t="str">
        <f t="shared" si="140"/>
        <v/>
      </c>
      <c r="Q1355" s="4"/>
      <c r="R1355" s="4"/>
      <c r="S1355" s="4"/>
    </row>
    <row r="1356" spans="1:19" x14ac:dyDescent="0.2">
      <c r="A1356" s="113"/>
      <c r="B1356" s="178" t="str">
        <f t="shared" si="141"/>
        <v/>
      </c>
      <c r="C1356" s="4"/>
      <c r="D1356" s="4"/>
      <c r="E1356" s="148"/>
      <c r="F1356" s="4"/>
      <c r="G1356" s="41"/>
      <c r="H1356" s="41"/>
      <c r="I1356" s="5"/>
      <c r="J1356" s="4"/>
      <c r="K1356" s="5"/>
      <c r="L1356" s="5" t="str">
        <f t="shared" ref="L1356:L1388" si="142">IF($F1356="","",IF($J1356="FIXED",$K1356,($G1356*FAT_MULT)+($H1356*SNF_MULT)+$I1356))</f>
        <v/>
      </c>
      <c r="M1356" s="36"/>
      <c r="N1356" s="5" t="str">
        <f t="shared" ref="N1356:N1383" si="143">IF($M1356="","",$M1356*$L1356)</f>
        <v/>
      </c>
      <c r="O1356" s="5"/>
      <c r="P1356" s="5" t="str">
        <f t="shared" ref="P1356:P1388" si="144">IF($M1356="","",$N1356+$O1356)</f>
        <v/>
      </c>
      <c r="Q1356" s="4"/>
      <c r="R1356" s="4"/>
      <c r="S1356" s="4"/>
    </row>
    <row r="1357" spans="1:19" x14ac:dyDescent="0.2">
      <c r="A1357" s="113"/>
      <c r="B1357" s="178" t="str">
        <f t="shared" si="141"/>
        <v/>
      </c>
      <c r="C1357" s="4"/>
      <c r="D1357" s="4"/>
      <c r="E1357" s="148"/>
      <c r="F1357" s="4"/>
      <c r="G1357" s="41"/>
      <c r="H1357" s="41"/>
      <c r="I1357" s="5"/>
      <c r="J1357" s="4"/>
      <c r="K1357" s="5"/>
      <c r="L1357" s="5" t="str">
        <f t="shared" si="142"/>
        <v/>
      </c>
      <c r="M1357" s="36"/>
      <c r="N1357" s="5" t="str">
        <f t="shared" si="143"/>
        <v/>
      </c>
      <c r="O1357" s="5"/>
      <c r="P1357" s="5" t="str">
        <f t="shared" si="144"/>
        <v/>
      </c>
      <c r="Q1357" s="4"/>
      <c r="R1357" s="4"/>
      <c r="S1357" s="4"/>
    </row>
    <row r="1358" spans="1:19" x14ac:dyDescent="0.2">
      <c r="A1358" s="113"/>
      <c r="B1358" s="178" t="str">
        <f t="shared" si="141"/>
        <v/>
      </c>
      <c r="C1358" s="4"/>
      <c r="D1358" s="4"/>
      <c r="E1358" s="148"/>
      <c r="F1358" s="4"/>
      <c r="G1358" s="41"/>
      <c r="H1358" s="41"/>
      <c r="I1358" s="5"/>
      <c r="J1358" s="4"/>
      <c r="K1358" s="5"/>
      <c r="L1358" s="5" t="str">
        <f t="shared" si="142"/>
        <v/>
      </c>
      <c r="M1358" s="36"/>
      <c r="N1358" s="5" t="str">
        <f t="shared" si="143"/>
        <v/>
      </c>
      <c r="O1358" s="5"/>
      <c r="P1358" s="5" t="str">
        <f t="shared" si="144"/>
        <v/>
      </c>
      <c r="Q1358" s="4"/>
      <c r="R1358" s="4"/>
      <c r="S1358" s="4"/>
    </row>
    <row r="1359" spans="1:19" x14ac:dyDescent="0.2">
      <c r="A1359" s="113"/>
      <c r="B1359" s="178" t="str">
        <f t="shared" si="141"/>
        <v/>
      </c>
      <c r="C1359" s="4"/>
      <c r="D1359" s="4"/>
      <c r="E1359" s="148"/>
      <c r="F1359" s="4"/>
      <c r="G1359" s="41"/>
      <c r="H1359" s="41"/>
      <c r="I1359" s="5"/>
      <c r="J1359" s="4"/>
      <c r="K1359" s="5"/>
      <c r="L1359" s="5" t="str">
        <f t="shared" si="142"/>
        <v/>
      </c>
      <c r="M1359" s="36"/>
      <c r="N1359" s="5" t="str">
        <f t="shared" si="143"/>
        <v/>
      </c>
      <c r="O1359" s="5"/>
      <c r="P1359" s="5" t="str">
        <f t="shared" si="144"/>
        <v/>
      </c>
      <c r="Q1359" s="4"/>
      <c r="R1359" s="4"/>
      <c r="S1359" s="4"/>
    </row>
    <row r="1360" spans="1:19" x14ac:dyDescent="0.2">
      <c r="A1360" s="113"/>
      <c r="B1360" s="178" t="str">
        <f t="shared" si="141"/>
        <v/>
      </c>
      <c r="C1360" s="4"/>
      <c r="D1360" s="4"/>
      <c r="E1360" s="148"/>
      <c r="F1360" s="4"/>
      <c r="G1360" s="41"/>
      <c r="H1360" s="41"/>
      <c r="I1360" s="5"/>
      <c r="J1360" s="4"/>
      <c r="K1360" s="5"/>
      <c r="L1360" s="5" t="str">
        <f t="shared" si="142"/>
        <v/>
      </c>
      <c r="M1360" s="36"/>
      <c r="N1360" s="5" t="str">
        <f t="shared" si="143"/>
        <v/>
      </c>
      <c r="O1360" s="5"/>
      <c r="P1360" s="5" t="str">
        <f t="shared" si="144"/>
        <v/>
      </c>
      <c r="Q1360" s="4"/>
      <c r="R1360" s="4"/>
      <c r="S1360" s="4"/>
    </row>
    <row r="1361" spans="1:19" x14ac:dyDescent="0.2">
      <c r="A1361" s="113"/>
      <c r="B1361" s="178" t="str">
        <f t="shared" si="141"/>
        <v/>
      </c>
      <c r="C1361" s="4"/>
      <c r="D1361" s="4"/>
      <c r="E1361" s="148"/>
      <c r="F1361" s="4"/>
      <c r="G1361" s="41"/>
      <c r="H1361" s="41"/>
      <c r="I1361" s="5"/>
      <c r="J1361" s="4"/>
      <c r="K1361" s="5"/>
      <c r="L1361" s="5" t="str">
        <f t="shared" si="142"/>
        <v/>
      </c>
      <c r="M1361" s="36"/>
      <c r="N1361" s="5" t="str">
        <f t="shared" si="143"/>
        <v/>
      </c>
      <c r="O1361" s="5"/>
      <c r="P1361" s="5" t="str">
        <f t="shared" si="144"/>
        <v/>
      </c>
      <c r="Q1361" s="4"/>
      <c r="R1361" s="4"/>
      <c r="S1361" s="4"/>
    </row>
    <row r="1362" spans="1:19" x14ac:dyDescent="0.2">
      <c r="A1362" s="113"/>
      <c r="B1362" s="178" t="str">
        <f t="shared" si="141"/>
        <v/>
      </c>
      <c r="C1362" s="4"/>
      <c r="D1362" s="4"/>
      <c r="E1362" s="148"/>
      <c r="F1362" s="4"/>
      <c r="G1362" s="41"/>
      <c r="H1362" s="41"/>
      <c r="I1362" s="5"/>
      <c r="J1362" s="4"/>
      <c r="K1362" s="5"/>
      <c r="L1362" s="5" t="str">
        <f t="shared" si="142"/>
        <v/>
      </c>
      <c r="M1362" s="36"/>
      <c r="N1362" s="5" t="str">
        <f t="shared" si="143"/>
        <v/>
      </c>
      <c r="O1362" s="5"/>
      <c r="P1362" s="5" t="str">
        <f t="shared" si="144"/>
        <v/>
      </c>
      <c r="Q1362" s="4"/>
      <c r="R1362" s="4"/>
      <c r="S1362" s="4"/>
    </row>
    <row r="1363" spans="1:19" x14ac:dyDescent="0.2">
      <c r="A1363" s="113"/>
      <c r="B1363" s="178" t="str">
        <f t="shared" si="141"/>
        <v/>
      </c>
      <c r="C1363" s="4"/>
      <c r="D1363" s="4"/>
      <c r="E1363" s="148"/>
      <c r="F1363" s="4"/>
      <c r="G1363" s="41"/>
      <c r="H1363" s="41"/>
      <c r="I1363" s="5"/>
      <c r="J1363" s="4"/>
      <c r="K1363" s="5"/>
      <c r="L1363" s="5" t="str">
        <f t="shared" si="142"/>
        <v/>
      </c>
      <c r="M1363" s="36"/>
      <c r="N1363" s="5" t="str">
        <f t="shared" si="143"/>
        <v/>
      </c>
      <c r="O1363" s="5"/>
      <c r="P1363" s="5" t="str">
        <f t="shared" si="144"/>
        <v/>
      </c>
      <c r="Q1363" s="4"/>
      <c r="R1363" s="4"/>
      <c r="S1363" s="4"/>
    </row>
    <row r="1364" spans="1:19" x14ac:dyDescent="0.2">
      <c r="A1364" s="113"/>
      <c r="B1364" s="178" t="str">
        <f t="shared" si="141"/>
        <v/>
      </c>
      <c r="C1364" s="4"/>
      <c r="D1364" s="4"/>
      <c r="E1364" s="148"/>
      <c r="F1364" s="4"/>
      <c r="G1364" s="41"/>
      <c r="H1364" s="41"/>
      <c r="I1364" s="5"/>
      <c r="J1364" s="4"/>
      <c r="K1364" s="5"/>
      <c r="L1364" s="5" t="str">
        <f t="shared" si="142"/>
        <v/>
      </c>
      <c r="M1364" s="36"/>
      <c r="N1364" s="5" t="str">
        <f t="shared" si="143"/>
        <v/>
      </c>
      <c r="O1364" s="5"/>
      <c r="P1364" s="5" t="str">
        <f t="shared" si="144"/>
        <v/>
      </c>
      <c r="Q1364" s="4"/>
      <c r="R1364" s="4"/>
      <c r="S1364" s="4"/>
    </row>
    <row r="1365" spans="1:19" x14ac:dyDescent="0.2">
      <c r="A1365" s="113"/>
      <c r="B1365" s="178" t="str">
        <f t="shared" si="141"/>
        <v/>
      </c>
      <c r="C1365" s="4"/>
      <c r="D1365" s="4"/>
      <c r="E1365" s="148"/>
      <c r="F1365" s="4"/>
      <c r="G1365" s="41"/>
      <c r="H1365" s="41"/>
      <c r="I1365" s="5"/>
      <c r="J1365" s="4"/>
      <c r="K1365" s="5"/>
      <c r="L1365" s="5" t="str">
        <f t="shared" si="142"/>
        <v/>
      </c>
      <c r="M1365" s="36"/>
      <c r="N1365" s="5" t="str">
        <f t="shared" si="143"/>
        <v/>
      </c>
      <c r="O1365" s="5"/>
      <c r="P1365" s="5" t="str">
        <f t="shared" si="144"/>
        <v/>
      </c>
      <c r="Q1365" s="4"/>
      <c r="R1365" s="4"/>
      <c r="S1365" s="4"/>
    </row>
    <row r="1366" spans="1:19" x14ac:dyDescent="0.2">
      <c r="A1366" s="113"/>
      <c r="B1366" s="178" t="str">
        <f t="shared" si="141"/>
        <v/>
      </c>
      <c r="C1366" s="4"/>
      <c r="D1366" s="4"/>
      <c r="E1366" s="148"/>
      <c r="F1366" s="4"/>
      <c r="G1366" s="41"/>
      <c r="H1366" s="41"/>
      <c r="I1366" s="5"/>
      <c r="J1366" s="4"/>
      <c r="K1366" s="5"/>
      <c r="L1366" s="5" t="str">
        <f t="shared" si="142"/>
        <v/>
      </c>
      <c r="M1366" s="36"/>
      <c r="N1366" s="5" t="str">
        <f t="shared" si="143"/>
        <v/>
      </c>
      <c r="O1366" s="5"/>
      <c r="P1366" s="5" t="str">
        <f t="shared" si="144"/>
        <v/>
      </c>
      <c r="Q1366" s="4"/>
      <c r="R1366" s="4"/>
      <c r="S1366" s="4"/>
    </row>
    <row r="1367" spans="1:19" x14ac:dyDescent="0.2">
      <c r="A1367" s="113"/>
      <c r="B1367" s="178" t="str">
        <f t="shared" si="141"/>
        <v/>
      </c>
      <c r="C1367" s="4"/>
      <c r="D1367" s="4"/>
      <c r="E1367" s="148"/>
      <c r="F1367" s="4"/>
      <c r="G1367" s="41"/>
      <c r="H1367" s="41"/>
      <c r="I1367" s="5"/>
      <c r="J1367" s="4"/>
      <c r="K1367" s="5"/>
      <c r="L1367" s="5" t="str">
        <f t="shared" si="142"/>
        <v/>
      </c>
      <c r="M1367" s="36"/>
      <c r="N1367" s="5" t="str">
        <f t="shared" si="143"/>
        <v/>
      </c>
      <c r="O1367" s="5"/>
      <c r="P1367" s="5" t="str">
        <f t="shared" si="144"/>
        <v/>
      </c>
      <c r="Q1367" s="4"/>
      <c r="R1367" s="4"/>
      <c r="S1367" s="4"/>
    </row>
    <row r="1368" spans="1:19" x14ac:dyDescent="0.2">
      <c r="A1368" s="113"/>
      <c r="B1368" s="178" t="str">
        <f t="shared" si="141"/>
        <v/>
      </c>
      <c r="C1368" s="4"/>
      <c r="D1368" s="4"/>
      <c r="E1368" s="148"/>
      <c r="F1368" s="4"/>
      <c r="G1368" s="41"/>
      <c r="H1368" s="41"/>
      <c r="I1368" s="5"/>
      <c r="J1368" s="4"/>
      <c r="K1368" s="5"/>
      <c r="L1368" s="5" t="str">
        <f t="shared" si="142"/>
        <v/>
      </c>
      <c r="M1368" s="36"/>
      <c r="N1368" s="5" t="str">
        <f t="shared" si="143"/>
        <v/>
      </c>
      <c r="O1368" s="5"/>
      <c r="P1368" s="5" t="str">
        <f t="shared" si="144"/>
        <v/>
      </c>
      <c r="Q1368" s="4"/>
      <c r="R1368" s="4"/>
      <c r="S1368" s="4"/>
    </row>
    <row r="1369" spans="1:19" x14ac:dyDescent="0.2">
      <c r="A1369" s="113"/>
      <c r="B1369" s="178" t="str">
        <f t="shared" si="141"/>
        <v/>
      </c>
      <c r="C1369" s="4"/>
      <c r="D1369" s="4"/>
      <c r="E1369" s="148"/>
      <c r="F1369" s="4"/>
      <c r="G1369" s="41"/>
      <c r="H1369" s="41"/>
      <c r="I1369" s="5"/>
      <c r="J1369" s="4"/>
      <c r="K1369" s="5"/>
      <c r="L1369" s="5" t="str">
        <f t="shared" si="142"/>
        <v/>
      </c>
      <c r="M1369" s="36"/>
      <c r="N1369" s="5" t="str">
        <f t="shared" si="143"/>
        <v/>
      </c>
      <c r="O1369" s="5"/>
      <c r="P1369" s="5" t="str">
        <f t="shared" si="144"/>
        <v/>
      </c>
      <c r="Q1369" s="4"/>
      <c r="R1369" s="4"/>
      <c r="S1369" s="4"/>
    </row>
    <row r="1370" spans="1:19" x14ac:dyDescent="0.2">
      <c r="A1370" s="113"/>
      <c r="B1370" s="178" t="str">
        <f t="shared" si="141"/>
        <v/>
      </c>
      <c r="C1370" s="4"/>
      <c r="D1370" s="4"/>
      <c r="E1370" s="148"/>
      <c r="F1370" s="4"/>
      <c r="G1370" s="41"/>
      <c r="H1370" s="41"/>
      <c r="I1370" s="5"/>
      <c r="J1370" s="4"/>
      <c r="K1370" s="5"/>
      <c r="L1370" s="5" t="str">
        <f t="shared" si="142"/>
        <v/>
      </c>
      <c r="M1370" s="36"/>
      <c r="N1370" s="5" t="str">
        <f t="shared" si="143"/>
        <v/>
      </c>
      <c r="O1370" s="5"/>
      <c r="P1370" s="5" t="str">
        <f t="shared" si="144"/>
        <v/>
      </c>
      <c r="Q1370" s="4"/>
      <c r="R1370" s="4"/>
      <c r="S1370" s="4"/>
    </row>
    <row r="1371" spans="1:19" x14ac:dyDescent="0.2">
      <c r="A1371" s="113"/>
      <c r="B1371" s="178" t="str">
        <f t="shared" si="141"/>
        <v/>
      </c>
      <c r="C1371" s="4"/>
      <c r="D1371" s="4"/>
      <c r="E1371" s="148"/>
      <c r="F1371" s="4"/>
      <c r="G1371" s="41"/>
      <c r="H1371" s="41"/>
      <c r="I1371" s="5"/>
      <c r="J1371" s="4"/>
      <c r="K1371" s="5"/>
      <c r="L1371" s="5" t="str">
        <f t="shared" si="142"/>
        <v/>
      </c>
      <c r="M1371" s="36"/>
      <c r="N1371" s="5" t="str">
        <f t="shared" si="143"/>
        <v/>
      </c>
      <c r="O1371" s="5"/>
      <c r="P1371" s="5" t="str">
        <f t="shared" si="144"/>
        <v/>
      </c>
      <c r="Q1371" s="4"/>
      <c r="R1371" s="4"/>
      <c r="S1371" s="4"/>
    </row>
    <row r="1372" spans="1:19" x14ac:dyDescent="0.2">
      <c r="A1372" s="113"/>
      <c r="B1372" s="178" t="str">
        <f t="shared" si="141"/>
        <v/>
      </c>
      <c r="C1372" s="4"/>
      <c r="D1372" s="4"/>
      <c r="E1372" s="148"/>
      <c r="F1372" s="4"/>
      <c r="G1372" s="41"/>
      <c r="H1372" s="41"/>
      <c r="I1372" s="5"/>
      <c r="J1372" s="4"/>
      <c r="K1372" s="5"/>
      <c r="L1372" s="5" t="str">
        <f t="shared" si="142"/>
        <v/>
      </c>
      <c r="M1372" s="36"/>
      <c r="N1372" s="5" t="str">
        <f t="shared" si="143"/>
        <v/>
      </c>
      <c r="O1372" s="5"/>
      <c r="P1372" s="5" t="str">
        <f t="shared" si="144"/>
        <v/>
      </c>
      <c r="Q1372" s="4"/>
      <c r="R1372" s="4"/>
      <c r="S1372" s="4"/>
    </row>
    <row r="1373" spans="1:19" x14ac:dyDescent="0.2">
      <c r="A1373" s="113"/>
      <c r="B1373" s="178" t="str">
        <f t="shared" si="141"/>
        <v/>
      </c>
      <c r="C1373" s="4"/>
      <c r="D1373" s="4"/>
      <c r="E1373" s="148"/>
      <c r="F1373" s="4"/>
      <c r="G1373" s="41"/>
      <c r="H1373" s="41"/>
      <c r="I1373" s="5"/>
      <c r="J1373" s="4"/>
      <c r="K1373" s="5"/>
      <c r="L1373" s="5" t="str">
        <f t="shared" si="142"/>
        <v/>
      </c>
      <c r="M1373" s="36"/>
      <c r="N1373" s="5" t="str">
        <f t="shared" si="143"/>
        <v/>
      </c>
      <c r="O1373" s="5"/>
      <c r="P1373" s="5" t="str">
        <f t="shared" si="144"/>
        <v/>
      </c>
      <c r="Q1373" s="4"/>
      <c r="R1373" s="4"/>
      <c r="S1373" s="4"/>
    </row>
    <row r="1374" spans="1:19" x14ac:dyDescent="0.2">
      <c r="A1374" s="113"/>
      <c r="B1374" s="178" t="str">
        <f t="shared" si="141"/>
        <v/>
      </c>
      <c r="C1374" s="4"/>
      <c r="D1374" s="4"/>
      <c r="E1374" s="148"/>
      <c r="F1374" s="4"/>
      <c r="G1374" s="41"/>
      <c r="H1374" s="41"/>
      <c r="I1374" s="5"/>
      <c r="J1374" s="4"/>
      <c r="K1374" s="5"/>
      <c r="L1374" s="5" t="str">
        <f t="shared" si="142"/>
        <v/>
      </c>
      <c r="M1374" s="36"/>
      <c r="N1374" s="5" t="str">
        <f t="shared" si="143"/>
        <v/>
      </c>
      <c r="O1374" s="5"/>
      <c r="P1374" s="5" t="str">
        <f t="shared" si="144"/>
        <v/>
      </c>
      <c r="Q1374" s="4"/>
      <c r="R1374" s="4"/>
      <c r="S1374" s="4"/>
    </row>
    <row r="1375" spans="1:19" x14ac:dyDescent="0.2">
      <c r="A1375" s="113"/>
      <c r="B1375" s="178" t="str">
        <f t="shared" si="141"/>
        <v/>
      </c>
      <c r="C1375" s="4"/>
      <c r="D1375" s="4"/>
      <c r="E1375" s="148"/>
      <c r="F1375" s="4"/>
      <c r="G1375" s="41"/>
      <c r="H1375" s="41"/>
      <c r="I1375" s="5"/>
      <c r="J1375" s="4"/>
      <c r="K1375" s="5"/>
      <c r="L1375" s="5" t="str">
        <f t="shared" si="142"/>
        <v/>
      </c>
      <c r="M1375" s="36"/>
      <c r="N1375" s="5" t="str">
        <f t="shared" si="143"/>
        <v/>
      </c>
      <c r="O1375" s="5"/>
      <c r="P1375" s="5" t="str">
        <f t="shared" si="144"/>
        <v/>
      </c>
      <c r="Q1375" s="4"/>
      <c r="R1375" s="4"/>
      <c r="S1375" s="4"/>
    </row>
    <row r="1376" spans="1:19" x14ac:dyDescent="0.2">
      <c r="A1376" s="113"/>
      <c r="B1376" s="178" t="str">
        <f t="shared" si="141"/>
        <v/>
      </c>
      <c r="C1376" s="4"/>
      <c r="D1376" s="4"/>
      <c r="E1376" s="148"/>
      <c r="F1376" s="4"/>
      <c r="G1376" s="41"/>
      <c r="H1376" s="41"/>
      <c r="I1376" s="5"/>
      <c r="J1376" s="4"/>
      <c r="K1376" s="5"/>
      <c r="L1376" s="5" t="str">
        <f t="shared" si="142"/>
        <v/>
      </c>
      <c r="M1376" s="36"/>
      <c r="N1376" s="5" t="str">
        <f t="shared" si="143"/>
        <v/>
      </c>
      <c r="O1376" s="5"/>
      <c r="P1376" s="5" t="str">
        <f t="shared" si="144"/>
        <v/>
      </c>
      <c r="Q1376" s="4"/>
      <c r="R1376" s="4"/>
      <c r="S1376" s="4"/>
    </row>
    <row r="1377" spans="1:19" x14ac:dyDescent="0.2">
      <c r="A1377" s="113"/>
      <c r="B1377" s="178" t="str">
        <f t="shared" si="141"/>
        <v/>
      </c>
      <c r="C1377" s="4"/>
      <c r="D1377" s="4"/>
      <c r="E1377" s="148"/>
      <c r="F1377" s="4"/>
      <c r="G1377" s="41"/>
      <c r="H1377" s="41"/>
      <c r="I1377" s="5"/>
      <c r="J1377" s="4"/>
      <c r="K1377" s="5"/>
      <c r="L1377" s="5" t="str">
        <f t="shared" si="142"/>
        <v/>
      </c>
      <c r="M1377" s="36"/>
      <c r="N1377" s="5" t="str">
        <f t="shared" si="143"/>
        <v/>
      </c>
      <c r="O1377" s="5"/>
      <c r="P1377" s="5" t="str">
        <f t="shared" si="144"/>
        <v/>
      </c>
      <c r="Q1377" s="4"/>
      <c r="R1377" s="4"/>
      <c r="S1377" s="4"/>
    </row>
    <row r="1378" spans="1:19" x14ac:dyDescent="0.2">
      <c r="A1378" s="113"/>
      <c r="B1378" s="178" t="str">
        <f t="shared" si="141"/>
        <v/>
      </c>
      <c r="C1378" s="4"/>
      <c r="D1378" s="4"/>
      <c r="E1378" s="148"/>
      <c r="F1378" s="4"/>
      <c r="G1378" s="41"/>
      <c r="H1378" s="41"/>
      <c r="I1378" s="5"/>
      <c r="J1378" s="4"/>
      <c r="K1378" s="5"/>
      <c r="L1378" s="5" t="str">
        <f t="shared" si="142"/>
        <v/>
      </c>
      <c r="M1378" s="36"/>
      <c r="N1378" s="5" t="str">
        <f t="shared" si="143"/>
        <v/>
      </c>
      <c r="O1378" s="5"/>
      <c r="P1378" s="5" t="str">
        <f t="shared" si="144"/>
        <v/>
      </c>
      <c r="Q1378" s="4"/>
      <c r="R1378" s="4"/>
      <c r="S1378" s="4"/>
    </row>
    <row r="1379" spans="1:19" x14ac:dyDescent="0.2">
      <c r="A1379" s="113"/>
      <c r="B1379" s="178" t="str">
        <f t="shared" si="141"/>
        <v/>
      </c>
      <c r="C1379" s="4"/>
      <c r="D1379" s="4"/>
      <c r="E1379" s="148"/>
      <c r="F1379" s="4"/>
      <c r="G1379" s="41"/>
      <c r="H1379" s="41"/>
      <c r="I1379" s="5"/>
      <c r="J1379" s="4"/>
      <c r="K1379" s="5"/>
      <c r="L1379" s="5" t="str">
        <f t="shared" si="142"/>
        <v/>
      </c>
      <c r="M1379" s="36"/>
      <c r="N1379" s="5" t="str">
        <f t="shared" si="143"/>
        <v/>
      </c>
      <c r="O1379" s="5"/>
      <c r="P1379" s="5" t="str">
        <f t="shared" si="144"/>
        <v/>
      </c>
      <c r="Q1379" s="4"/>
      <c r="R1379" s="4"/>
      <c r="S1379" s="4"/>
    </row>
    <row r="1380" spans="1:19" x14ac:dyDescent="0.2">
      <c r="A1380" s="113"/>
      <c r="B1380" s="178" t="str">
        <f t="shared" si="141"/>
        <v/>
      </c>
      <c r="C1380" s="4"/>
      <c r="D1380" s="4"/>
      <c r="E1380" s="148"/>
      <c r="F1380" s="4"/>
      <c r="G1380" s="41"/>
      <c r="H1380" s="41"/>
      <c r="I1380" s="5"/>
      <c r="J1380" s="4"/>
      <c r="K1380" s="5"/>
      <c r="L1380" s="5" t="str">
        <f t="shared" si="142"/>
        <v/>
      </c>
      <c r="M1380" s="36"/>
      <c r="N1380" s="5" t="str">
        <f t="shared" si="143"/>
        <v/>
      </c>
      <c r="O1380" s="5"/>
      <c r="P1380" s="5" t="str">
        <f t="shared" si="144"/>
        <v/>
      </c>
      <c r="Q1380" s="4"/>
      <c r="R1380" s="4"/>
      <c r="S1380" s="4"/>
    </row>
    <row r="1381" spans="1:19" x14ac:dyDescent="0.2">
      <c r="A1381" s="113"/>
      <c r="B1381" s="178" t="str">
        <f t="shared" si="141"/>
        <v/>
      </c>
      <c r="C1381" s="4"/>
      <c r="D1381" s="4"/>
      <c r="E1381" s="148"/>
      <c r="F1381" s="4"/>
      <c r="G1381" s="41"/>
      <c r="H1381" s="41"/>
      <c r="I1381" s="5"/>
      <c r="J1381" s="4"/>
      <c r="K1381" s="5"/>
      <c r="L1381" s="5" t="str">
        <f t="shared" si="142"/>
        <v/>
      </c>
      <c r="M1381" s="36"/>
      <c r="N1381" s="5" t="str">
        <f t="shared" si="143"/>
        <v/>
      </c>
      <c r="O1381" s="5"/>
      <c r="P1381" s="5" t="str">
        <f t="shared" si="144"/>
        <v/>
      </c>
      <c r="Q1381" s="4"/>
      <c r="R1381" s="4"/>
      <c r="S1381" s="4"/>
    </row>
    <row r="1382" spans="1:19" x14ac:dyDescent="0.2">
      <c r="A1382" s="113"/>
      <c r="B1382" s="178" t="str">
        <f t="shared" si="141"/>
        <v/>
      </c>
      <c r="C1382" s="4"/>
      <c r="D1382" s="4"/>
      <c r="E1382" s="148"/>
      <c r="F1382" s="4"/>
      <c r="G1382" s="41"/>
      <c r="H1382" s="41"/>
      <c r="I1382" s="5"/>
      <c r="J1382" s="4"/>
      <c r="K1382" s="5"/>
      <c r="L1382" s="5" t="str">
        <f t="shared" si="142"/>
        <v/>
      </c>
      <c r="M1382" s="36"/>
      <c r="N1382" s="5" t="str">
        <f t="shared" si="143"/>
        <v/>
      </c>
      <c r="O1382" s="5"/>
      <c r="P1382" s="5" t="str">
        <f t="shared" si="144"/>
        <v/>
      </c>
      <c r="Q1382" s="4"/>
      <c r="R1382" s="4"/>
      <c r="S1382" s="4"/>
    </row>
    <row r="1383" spans="1:19" x14ac:dyDescent="0.2">
      <c r="A1383" s="113"/>
      <c r="B1383" s="178" t="str">
        <f t="shared" si="141"/>
        <v/>
      </c>
      <c r="C1383" s="4"/>
      <c r="D1383" s="4"/>
      <c r="E1383" s="148"/>
      <c r="F1383" s="4"/>
      <c r="G1383" s="41"/>
      <c r="H1383" s="41"/>
      <c r="I1383" s="5"/>
      <c r="J1383" s="4"/>
      <c r="K1383" s="5"/>
      <c r="L1383" s="5" t="str">
        <f t="shared" si="142"/>
        <v/>
      </c>
      <c r="M1383" s="36"/>
      <c r="N1383" s="5" t="str">
        <f t="shared" si="143"/>
        <v/>
      </c>
      <c r="O1383" s="5"/>
      <c r="P1383" s="5" t="str">
        <f t="shared" si="144"/>
        <v/>
      </c>
      <c r="Q1383" s="4"/>
      <c r="R1383" s="4"/>
      <c r="S1383" s="4"/>
    </row>
    <row r="1384" spans="1:19" x14ac:dyDescent="0.2">
      <c r="A1384" s="113"/>
      <c r="B1384" s="178" t="str">
        <f t="shared" si="141"/>
        <v/>
      </c>
      <c r="C1384" s="4"/>
      <c r="D1384" s="4"/>
      <c r="E1384" s="148"/>
      <c r="F1384" s="4"/>
      <c r="G1384" s="41"/>
      <c r="H1384" s="41"/>
      <c r="I1384" s="5"/>
      <c r="J1384" s="4"/>
      <c r="K1384" s="5"/>
      <c r="L1384" s="5" t="str">
        <f t="shared" si="142"/>
        <v/>
      </c>
      <c r="M1384" s="36"/>
      <c r="N1384" s="5"/>
      <c r="O1384" s="5"/>
      <c r="P1384" s="5" t="str">
        <f t="shared" si="144"/>
        <v/>
      </c>
      <c r="Q1384" s="4"/>
      <c r="R1384" s="4"/>
      <c r="S1384" s="4"/>
    </row>
    <row r="1385" spans="1:19" x14ac:dyDescent="0.2">
      <c r="A1385" s="113"/>
      <c r="B1385" s="178" t="str">
        <f t="shared" si="141"/>
        <v/>
      </c>
      <c r="C1385" s="4"/>
      <c r="D1385" s="4"/>
      <c r="E1385" s="148"/>
      <c r="F1385" s="4"/>
      <c r="G1385" s="41"/>
      <c r="H1385" s="41"/>
      <c r="I1385" s="5"/>
      <c r="J1385" s="4"/>
      <c r="K1385" s="5"/>
      <c r="L1385" s="5" t="str">
        <f t="shared" si="142"/>
        <v/>
      </c>
      <c r="M1385" s="36"/>
      <c r="N1385" s="5" t="str">
        <f>IF($M1385="","",$M1385*$L1385)</f>
        <v/>
      </c>
      <c r="O1385" s="5"/>
      <c r="P1385" s="5" t="str">
        <f t="shared" si="144"/>
        <v/>
      </c>
      <c r="Q1385" s="4"/>
      <c r="R1385" s="4"/>
      <c r="S1385" s="4"/>
    </row>
    <row r="1386" spans="1:19" x14ac:dyDescent="0.2">
      <c r="A1386" s="113"/>
      <c r="B1386" s="178" t="str">
        <f t="shared" si="141"/>
        <v/>
      </c>
      <c r="C1386" s="4"/>
      <c r="D1386" s="4"/>
      <c r="E1386" s="148"/>
      <c r="F1386" s="4"/>
      <c r="G1386" s="41"/>
      <c r="H1386" s="41"/>
      <c r="I1386" s="5"/>
      <c r="J1386" s="4"/>
      <c r="K1386" s="5"/>
      <c r="L1386" s="5" t="str">
        <f t="shared" si="142"/>
        <v/>
      </c>
      <c r="M1386" s="36"/>
      <c r="N1386" s="5" t="str">
        <f>IF($M1386="","",$M1386*$L1386)</f>
        <v/>
      </c>
      <c r="O1386" s="5"/>
      <c r="P1386" s="5" t="str">
        <f t="shared" si="144"/>
        <v/>
      </c>
      <c r="Q1386" s="4"/>
      <c r="R1386" s="4"/>
      <c r="S1386" s="4"/>
    </row>
    <row r="1387" spans="1:19" x14ac:dyDescent="0.2">
      <c r="A1387" s="113"/>
      <c r="B1387" s="178" t="str">
        <f t="shared" si="141"/>
        <v/>
      </c>
      <c r="C1387" s="4"/>
      <c r="D1387" s="4"/>
      <c r="E1387" s="148"/>
      <c r="F1387" s="4"/>
      <c r="G1387" s="41"/>
      <c r="H1387" s="41"/>
      <c r="I1387" s="5"/>
      <c r="J1387" s="4"/>
      <c r="K1387" s="5"/>
      <c r="L1387" s="5" t="str">
        <f t="shared" si="142"/>
        <v/>
      </c>
      <c r="M1387" s="36"/>
      <c r="N1387" s="5" t="str">
        <f>IF($M1387="","",$M1387*$L1387)</f>
        <v/>
      </c>
      <c r="O1387" s="5"/>
      <c r="P1387" s="5" t="str">
        <f t="shared" si="144"/>
        <v/>
      </c>
      <c r="Q1387" s="4"/>
      <c r="R1387" s="4"/>
      <c r="S1387" s="4"/>
    </row>
    <row r="1388" spans="1:19" x14ac:dyDescent="0.2">
      <c r="A1388" s="113"/>
      <c r="B1388" s="178" t="str">
        <f t="shared" si="141"/>
        <v/>
      </c>
      <c r="C1388" s="4"/>
      <c r="D1388" s="4"/>
      <c r="E1388" s="148"/>
      <c r="F1388" s="4"/>
      <c r="G1388" s="41"/>
      <c r="H1388" s="41"/>
      <c r="I1388" s="5"/>
      <c r="J1388" s="4"/>
      <c r="K1388" s="5"/>
      <c r="L1388" s="5" t="str">
        <f t="shared" si="142"/>
        <v/>
      </c>
      <c r="M1388" s="36"/>
      <c r="N1388" s="5" t="str">
        <f>IF($M1388="","",$M1388*$L1388)</f>
        <v/>
      </c>
      <c r="O1388" s="5"/>
      <c r="P1388" s="5" t="str">
        <f t="shared" si="144"/>
        <v/>
      </c>
      <c r="Q1388" s="4"/>
      <c r="R1388" s="4"/>
      <c r="S1388" s="4"/>
    </row>
    <row r="1389" spans="1:19" ht="24" customHeight="1" x14ac:dyDescent="0.2">
      <c r="A1389" s="114"/>
      <c r="B1389" s="179" t="str">
        <f t="shared" si="141"/>
        <v/>
      </c>
      <c r="C1389" s="38"/>
      <c r="D1389" s="39" t="s">
        <v>115</v>
      </c>
      <c r="E1389" s="159"/>
      <c r="F1389" s="38"/>
      <c r="G1389" s="38"/>
      <c r="H1389" s="38"/>
      <c r="I1389" s="38"/>
      <c r="J1389" s="38"/>
      <c r="K1389" s="38"/>
      <c r="L1389" s="38"/>
      <c r="M1389" s="103">
        <f>SUBTOTAL(9,M9:M1388)</f>
        <v>32829.550000000003</v>
      </c>
      <c r="N1389" s="40">
        <f>SUBTOTAL(9,N9:N1388)</f>
        <v>2778172.8272704519</v>
      </c>
      <c r="O1389" s="40">
        <f>SUBTOTAL(9,O9:O1388)</f>
        <v>0</v>
      </c>
      <c r="P1389" s="40">
        <f>SUBTOTAL(9,P9:P1388)</f>
        <v>2778172.8272704519</v>
      </c>
      <c r="Q1389" s="38"/>
      <c r="R1389" s="38"/>
      <c r="S1389" s="38"/>
    </row>
    <row r="1390" spans="1:19" x14ac:dyDescent="0.2">
      <c r="L1390" t="s">
        <v>9653</v>
      </c>
      <c r="N1390">
        <v>-40000</v>
      </c>
    </row>
    <row r="1391" spans="1:19" x14ac:dyDescent="0.2">
      <c r="L1391" t="s">
        <v>9654</v>
      </c>
      <c r="N1391" s="209">
        <f>N1390+N1389</f>
        <v>2738172.8272704519</v>
      </c>
    </row>
  </sheetData>
  <autoFilter ref="A2:S1391" xr:uid="{00000000-0009-0000-0000-000004000000}">
    <sortState xmlns:xlrd2="http://schemas.microsoft.com/office/spreadsheetml/2017/richdata2" ref="A3:S1383">
      <sortCondition ref="D2:D1383"/>
    </sortState>
  </autoFilter>
  <mergeCells count="1">
    <mergeCell ref="A1:S1"/>
  </mergeCells>
  <conditionalFormatting sqref="A3:S1388">
    <cfRule type="expression" dxfId="19" priority="2">
      <formula>AND($A3&lt;&gt;"",MOD(ROW(),2)=0)</formula>
    </cfRule>
  </conditionalFormatting>
  <conditionalFormatting sqref="R3:R1388">
    <cfRule type="cellIs" dxfId="18" priority="3" operator="equal">
      <formula>"Paid"</formula>
    </cfRule>
    <cfRule type="cellIs" dxfId="17" priority="4" operator="equal">
      <formula>"Unpaid"</formula>
    </cfRule>
    <cfRule type="cellIs" dxfId="16" priority="5" operator="equal">
      <formula>"Partial"</formula>
    </cfRule>
  </conditionalFormatting>
  <printOptions horizontalCentered="1"/>
  <pageMargins left="0.5" right="0.25" top="0.5" bottom="0.5" header="0.5" footer="0.25"/>
  <pageSetup scale="86" fitToHeight="0" orientation="landscape" r:id="rId1"/>
  <headerFooter>
    <oddHeader>&amp;C&amp;"Calibri,Bold"&amp;12 &amp;K1F3864Prarambha Dairy Suppliers</oddHeader>
    <oddFooter>&amp;LPrinted &amp;D&amp;RPage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4A1B62-0FFD-42AA-8F02-4ACC74F81315}">
          <x14:formula1>
            <xm:f>Settings!$K$16:$K$17</xm:f>
          </x14:formula1>
          <xm:sqref>J3:J909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5496"/>
    <pageSetUpPr fitToPage="1"/>
  </sheetPr>
  <dimension ref="A1:M1260"/>
  <sheetViews>
    <sheetView showGridLines="0" zoomScale="90" zoomScaleNormal="90" workbookViewId="0">
      <pane ySplit="2" topLeftCell="A1118" activePane="bottomLeft" state="frozen"/>
      <selection pane="bottomLeft" activeCell="I1134" sqref="I1134"/>
    </sheetView>
  </sheetViews>
  <sheetFormatPr baseColWidth="10" defaultColWidth="8.83203125" defaultRowHeight="15" x14ac:dyDescent="0.2"/>
  <cols>
    <col min="1" max="1" width="11.5" bestFit="1" customWidth="1"/>
    <col min="2" max="2" width="11.5" customWidth="1"/>
    <col min="3" max="3" width="9.6640625" bestFit="1" customWidth="1"/>
    <col min="4" max="4" width="26.83203125" bestFit="1" customWidth="1"/>
    <col min="5" max="5" width="13.1640625" customWidth="1"/>
    <col min="6" max="6" width="13.1640625" style="123" bestFit="1" customWidth="1"/>
    <col min="7" max="7" width="13.1640625" bestFit="1" customWidth="1"/>
    <col min="8" max="8" width="14.6640625" style="123" bestFit="1" customWidth="1"/>
    <col min="9" max="9" width="12.6640625" customWidth="1"/>
    <col min="11" max="11" width="14.5" customWidth="1"/>
    <col min="12" max="12" width="24.6640625" customWidth="1"/>
  </cols>
  <sheetData>
    <row r="1" spans="1:12" ht="32" customHeight="1" x14ac:dyDescent="0.2">
      <c r="A1" s="145" t="s">
        <v>1293</v>
      </c>
      <c r="B1" s="145"/>
      <c r="C1" s="144"/>
      <c r="D1" s="144"/>
      <c r="E1" s="144"/>
      <c r="F1" s="218"/>
      <c r="G1" s="144"/>
      <c r="H1" s="144"/>
      <c r="I1" s="144"/>
      <c r="J1" s="144"/>
      <c r="K1" s="144"/>
      <c r="L1" s="119"/>
    </row>
    <row r="2" spans="1:12" ht="28" customHeight="1" x14ac:dyDescent="0.2">
      <c r="A2" s="112" t="s">
        <v>3</v>
      </c>
      <c r="B2" s="112" t="s">
        <v>4</v>
      </c>
      <c r="C2" s="112" t="s">
        <v>1294</v>
      </c>
      <c r="D2" s="117" t="s">
        <v>1295</v>
      </c>
      <c r="E2" s="112" t="s">
        <v>1296</v>
      </c>
      <c r="F2" s="112" t="s">
        <v>110</v>
      </c>
      <c r="G2" s="112" t="s">
        <v>1297</v>
      </c>
      <c r="H2" s="112" t="s">
        <v>1298</v>
      </c>
      <c r="I2" s="112" t="s">
        <v>1299</v>
      </c>
      <c r="J2" s="112" t="s">
        <v>13</v>
      </c>
      <c r="K2" s="124" t="s">
        <v>1300</v>
      </c>
      <c r="L2" s="112" t="s">
        <v>1301</v>
      </c>
    </row>
    <row r="3" spans="1:12" x14ac:dyDescent="0.2">
      <c r="A3" s="110" t="s">
        <v>92</v>
      </c>
      <c r="B3" s="180">
        <f t="shared" ref="B3:B66" si="0">IF(A3="","",IF(ISNUMBER(A3),IFERROR(VLOOKUP(TEXT(A3,"yyyy/mm/dd"),BSAD,2,FALSE),""),IFERROR(VLOOKUP(A3,BSAD,2,FALSE),"")))</f>
        <v>46203</v>
      </c>
      <c r="C3" s="122">
        <v>3701</v>
      </c>
      <c r="D3" s="110" t="s">
        <v>1302</v>
      </c>
      <c r="E3" s="109"/>
      <c r="F3" s="125" t="s">
        <v>1303</v>
      </c>
      <c r="G3" s="125"/>
      <c r="H3" s="126">
        <v>10200</v>
      </c>
      <c r="I3" s="125"/>
      <c r="J3" s="109" t="s">
        <v>1304</v>
      </c>
      <c r="K3" s="111">
        <f t="shared" ref="K3:K66" si="1">IF($D3="","",N($G3)-$H3+$I3)</f>
        <v>-10200</v>
      </c>
      <c r="L3" s="109"/>
    </row>
    <row r="4" spans="1:12" x14ac:dyDescent="0.2">
      <c r="A4" s="110" t="s">
        <v>92</v>
      </c>
      <c r="B4" s="180">
        <f t="shared" si="0"/>
        <v>46203</v>
      </c>
      <c r="C4" s="122">
        <v>3702</v>
      </c>
      <c r="D4" s="110" t="s">
        <v>1305</v>
      </c>
      <c r="E4" s="109"/>
      <c r="F4" s="125" t="s">
        <v>1303</v>
      </c>
      <c r="G4" s="125"/>
      <c r="H4" s="126">
        <v>1275</v>
      </c>
      <c r="I4" s="125"/>
      <c r="J4" s="109" t="s">
        <v>1304</v>
      </c>
      <c r="K4" s="111">
        <f t="shared" si="1"/>
        <v>-1275</v>
      </c>
      <c r="L4" s="109"/>
    </row>
    <row r="5" spans="1:12" x14ac:dyDescent="0.2">
      <c r="A5" s="110" t="s">
        <v>92</v>
      </c>
      <c r="B5" s="180">
        <f t="shared" si="0"/>
        <v>46203</v>
      </c>
      <c r="C5" s="122">
        <v>3703</v>
      </c>
      <c r="D5" s="110" t="s">
        <v>1306</v>
      </c>
      <c r="E5" s="109"/>
      <c r="F5" s="125" t="s">
        <v>1303</v>
      </c>
      <c r="G5" s="125"/>
      <c r="H5" s="126">
        <v>2125</v>
      </c>
      <c r="I5" s="125"/>
      <c r="J5" s="109" t="s">
        <v>1304</v>
      </c>
      <c r="K5" s="111">
        <f t="shared" si="1"/>
        <v>-2125</v>
      </c>
      <c r="L5" s="109"/>
    </row>
    <row r="6" spans="1:12" x14ac:dyDescent="0.2">
      <c r="A6" s="110" t="s">
        <v>92</v>
      </c>
      <c r="B6" s="180">
        <f t="shared" si="0"/>
        <v>46203</v>
      </c>
      <c r="C6" s="122">
        <v>3704</v>
      </c>
      <c r="D6" s="110" t="s">
        <v>1307</v>
      </c>
      <c r="E6" s="109"/>
      <c r="F6" s="125" t="s">
        <v>1303</v>
      </c>
      <c r="G6" s="125"/>
      <c r="H6" s="126">
        <v>10000</v>
      </c>
      <c r="I6" s="125"/>
      <c r="J6" s="109" t="s">
        <v>1304</v>
      </c>
      <c r="K6" s="111">
        <f t="shared" si="1"/>
        <v>-10000</v>
      </c>
      <c r="L6" s="109"/>
    </row>
    <row r="7" spans="1:12" x14ac:dyDescent="0.2">
      <c r="A7" s="110" t="s">
        <v>92</v>
      </c>
      <c r="B7" s="180">
        <f t="shared" si="0"/>
        <v>46203</v>
      </c>
      <c r="C7" s="122">
        <v>3705</v>
      </c>
      <c r="D7" s="110" t="s">
        <v>1308</v>
      </c>
      <c r="E7" s="109"/>
      <c r="F7" s="125" t="s">
        <v>1303</v>
      </c>
      <c r="G7" s="125"/>
      <c r="H7" s="126">
        <v>595</v>
      </c>
      <c r="I7" s="125"/>
      <c r="J7" s="109" t="s">
        <v>1304</v>
      </c>
      <c r="K7" s="111">
        <f t="shared" si="1"/>
        <v>-595</v>
      </c>
      <c r="L7" s="109"/>
    </row>
    <row r="8" spans="1:12" x14ac:dyDescent="0.2">
      <c r="A8" s="110" t="s">
        <v>92</v>
      </c>
      <c r="B8" s="180">
        <f t="shared" si="0"/>
        <v>46203</v>
      </c>
      <c r="C8" s="122">
        <v>3706</v>
      </c>
      <c r="D8" s="110" t="s">
        <v>1309</v>
      </c>
      <c r="E8" s="109"/>
      <c r="F8" s="125" t="s">
        <v>1303</v>
      </c>
      <c r="G8" s="125"/>
      <c r="H8" s="126">
        <v>1700</v>
      </c>
      <c r="I8" s="125"/>
      <c r="J8" s="109" t="s">
        <v>1304</v>
      </c>
      <c r="K8" s="111">
        <f t="shared" si="1"/>
        <v>-1700</v>
      </c>
      <c r="L8" s="109"/>
    </row>
    <row r="9" spans="1:12" x14ac:dyDescent="0.2">
      <c r="A9" s="110" t="s">
        <v>92</v>
      </c>
      <c r="B9" s="180">
        <f t="shared" si="0"/>
        <v>46203</v>
      </c>
      <c r="C9" s="122">
        <v>3707</v>
      </c>
      <c r="D9" s="110" t="s">
        <v>1310</v>
      </c>
      <c r="E9" s="109"/>
      <c r="F9" s="125" t="s">
        <v>1303</v>
      </c>
      <c r="G9" s="125"/>
      <c r="H9" s="126">
        <v>850</v>
      </c>
      <c r="I9" s="125"/>
      <c r="J9" s="109" t="s">
        <v>1304</v>
      </c>
      <c r="K9" s="111">
        <f t="shared" si="1"/>
        <v>-850</v>
      </c>
      <c r="L9" s="109"/>
    </row>
    <row r="10" spans="1:12" x14ac:dyDescent="0.2">
      <c r="A10" s="110" t="s">
        <v>92</v>
      </c>
      <c r="B10" s="180">
        <f t="shared" si="0"/>
        <v>46203</v>
      </c>
      <c r="C10" s="122">
        <v>3708</v>
      </c>
      <c r="D10" s="110" t="s">
        <v>1311</v>
      </c>
      <c r="E10" s="109"/>
      <c r="F10" s="125" t="s">
        <v>1303</v>
      </c>
      <c r="G10" s="125"/>
      <c r="H10" s="126">
        <v>425</v>
      </c>
      <c r="I10" s="125"/>
      <c r="J10" s="109" t="s">
        <v>1304</v>
      </c>
      <c r="K10" s="111">
        <f t="shared" si="1"/>
        <v>-425</v>
      </c>
      <c r="L10" s="109"/>
    </row>
    <row r="11" spans="1:12" x14ac:dyDescent="0.2">
      <c r="A11" s="110" t="s">
        <v>92</v>
      </c>
      <c r="B11" s="180">
        <f t="shared" si="0"/>
        <v>46203</v>
      </c>
      <c r="C11" s="122">
        <v>3709</v>
      </c>
      <c r="D11" s="110" t="s">
        <v>1312</v>
      </c>
      <c r="E11" s="109"/>
      <c r="F11" s="125" t="s">
        <v>1303</v>
      </c>
      <c r="G11" s="125"/>
      <c r="H11" s="126">
        <v>2550</v>
      </c>
      <c r="I11" s="125"/>
      <c r="J11" s="109" t="s">
        <v>1304</v>
      </c>
      <c r="K11" s="111">
        <f t="shared" si="1"/>
        <v>-2550</v>
      </c>
      <c r="L11" s="109"/>
    </row>
    <row r="12" spans="1:12" x14ac:dyDescent="0.2">
      <c r="A12" s="110" t="s">
        <v>92</v>
      </c>
      <c r="B12" s="180">
        <f t="shared" si="0"/>
        <v>46203</v>
      </c>
      <c r="C12" s="122">
        <v>3710</v>
      </c>
      <c r="D12" s="110" t="s">
        <v>145</v>
      </c>
      <c r="E12" s="109"/>
      <c r="F12" s="125" t="s">
        <v>1303</v>
      </c>
      <c r="G12" s="125"/>
      <c r="H12" s="126">
        <v>3800</v>
      </c>
      <c r="I12" s="125"/>
      <c r="J12" s="109" t="s">
        <v>1304</v>
      </c>
      <c r="K12" s="111">
        <f t="shared" si="1"/>
        <v>-3800</v>
      </c>
      <c r="L12" s="109"/>
    </row>
    <row r="13" spans="1:12" x14ac:dyDescent="0.2">
      <c r="A13" s="110" t="s">
        <v>92</v>
      </c>
      <c r="B13" s="180">
        <f t="shared" si="0"/>
        <v>46203</v>
      </c>
      <c r="C13" s="122">
        <v>3711</v>
      </c>
      <c r="D13" s="110" t="s">
        <v>8832</v>
      </c>
      <c r="E13" s="109"/>
      <c r="F13" s="125" t="s">
        <v>1303</v>
      </c>
      <c r="G13" s="125"/>
      <c r="H13" s="126">
        <v>430</v>
      </c>
      <c r="I13" s="125"/>
      <c r="J13" s="109" t="s">
        <v>1304</v>
      </c>
      <c r="K13" s="111">
        <f t="shared" si="1"/>
        <v>-430</v>
      </c>
      <c r="L13" s="109"/>
    </row>
    <row r="14" spans="1:12" x14ac:dyDescent="0.2">
      <c r="A14" s="127" t="s">
        <v>92</v>
      </c>
      <c r="B14" s="180">
        <f t="shared" si="0"/>
        <v>46203</v>
      </c>
      <c r="C14" s="122">
        <v>6017</v>
      </c>
      <c r="D14" s="110" t="s">
        <v>153</v>
      </c>
      <c r="E14" s="109"/>
      <c r="F14" s="125" t="s">
        <v>1303</v>
      </c>
      <c r="G14" s="125"/>
      <c r="H14" s="126">
        <v>240</v>
      </c>
      <c r="I14" s="125"/>
      <c r="J14" s="109" t="s">
        <v>1304</v>
      </c>
      <c r="K14" s="111">
        <f t="shared" si="1"/>
        <v>-240</v>
      </c>
      <c r="L14" s="109"/>
    </row>
    <row r="15" spans="1:12" x14ac:dyDescent="0.2">
      <c r="A15" s="127" t="s">
        <v>92</v>
      </c>
      <c r="B15" s="180">
        <f t="shared" si="0"/>
        <v>46203</v>
      </c>
      <c r="C15" s="122"/>
      <c r="D15" s="110" t="s">
        <v>1376</v>
      </c>
      <c r="E15" s="109"/>
      <c r="F15" s="122" t="s">
        <v>8953</v>
      </c>
      <c r="G15" s="125"/>
      <c r="H15" s="126"/>
      <c r="I15" s="125">
        <v>190</v>
      </c>
      <c r="J15" s="109" t="s">
        <v>1304</v>
      </c>
      <c r="K15" s="111">
        <f t="shared" si="1"/>
        <v>190</v>
      </c>
      <c r="L15" s="109"/>
    </row>
    <row r="16" spans="1:12" x14ac:dyDescent="0.2">
      <c r="A16" s="110" t="s">
        <v>1314</v>
      </c>
      <c r="B16" s="180">
        <f t="shared" si="0"/>
        <v>46204</v>
      </c>
      <c r="C16" s="122">
        <v>3712</v>
      </c>
      <c r="D16" s="110" t="s">
        <v>1302</v>
      </c>
      <c r="E16" s="109"/>
      <c r="F16" s="125" t="s">
        <v>1303</v>
      </c>
      <c r="G16" s="125"/>
      <c r="H16" s="126">
        <v>5100</v>
      </c>
      <c r="I16" s="125"/>
      <c r="J16" s="109" t="s">
        <v>1304</v>
      </c>
      <c r="K16" s="111">
        <f t="shared" si="1"/>
        <v>-5100</v>
      </c>
      <c r="L16" s="109"/>
    </row>
    <row r="17" spans="1:12" x14ac:dyDescent="0.2">
      <c r="A17" s="110" t="s">
        <v>1314</v>
      </c>
      <c r="B17" s="180">
        <f t="shared" si="0"/>
        <v>46204</v>
      </c>
      <c r="C17" s="122">
        <v>3713</v>
      </c>
      <c r="D17" s="110" t="s">
        <v>1305</v>
      </c>
      <c r="E17" s="109"/>
      <c r="F17" s="125" t="s">
        <v>1303</v>
      </c>
      <c r="G17" s="125"/>
      <c r="H17" s="126">
        <v>2125</v>
      </c>
      <c r="I17" s="125"/>
      <c r="J17" s="109" t="s">
        <v>1304</v>
      </c>
      <c r="K17" s="111">
        <f t="shared" si="1"/>
        <v>-2125</v>
      </c>
      <c r="L17" s="109"/>
    </row>
    <row r="18" spans="1:12" x14ac:dyDescent="0.2">
      <c r="A18" s="110" t="s">
        <v>1314</v>
      </c>
      <c r="B18" s="180">
        <f t="shared" si="0"/>
        <v>46204</v>
      </c>
      <c r="C18" s="122">
        <v>3714</v>
      </c>
      <c r="D18" s="110" t="s">
        <v>134</v>
      </c>
      <c r="E18" s="109"/>
      <c r="F18" s="125" t="s">
        <v>1303</v>
      </c>
      <c r="G18" s="125"/>
      <c r="H18" s="126">
        <v>2125</v>
      </c>
      <c r="I18" s="125"/>
      <c r="J18" s="109" t="s">
        <v>1304</v>
      </c>
      <c r="K18" s="111">
        <f t="shared" si="1"/>
        <v>-2125</v>
      </c>
      <c r="L18" s="109"/>
    </row>
    <row r="19" spans="1:12" x14ac:dyDescent="0.2">
      <c r="A19" s="110" t="s">
        <v>1314</v>
      </c>
      <c r="B19" s="180">
        <f t="shared" si="0"/>
        <v>46204</v>
      </c>
      <c r="C19" s="122">
        <v>3715</v>
      </c>
      <c r="D19" s="110" t="s">
        <v>1310</v>
      </c>
      <c r="E19" s="109"/>
      <c r="F19" s="125" t="s">
        <v>1303</v>
      </c>
      <c r="G19" s="125"/>
      <c r="H19" s="126">
        <v>850</v>
      </c>
      <c r="I19" s="125"/>
      <c r="J19" s="109" t="s">
        <v>1304</v>
      </c>
      <c r="K19" s="111">
        <f t="shared" si="1"/>
        <v>-850</v>
      </c>
      <c r="L19" s="109"/>
    </row>
    <row r="20" spans="1:12" x14ac:dyDescent="0.2">
      <c r="A20" s="110" t="s">
        <v>1314</v>
      </c>
      <c r="B20" s="180">
        <f t="shared" si="0"/>
        <v>46204</v>
      </c>
      <c r="C20" s="122">
        <v>3716</v>
      </c>
      <c r="D20" s="110" t="s">
        <v>1306</v>
      </c>
      <c r="E20" s="109"/>
      <c r="F20" s="125" t="s">
        <v>1303</v>
      </c>
      <c r="G20" s="125"/>
      <c r="H20" s="126">
        <v>1700</v>
      </c>
      <c r="I20" s="125"/>
      <c r="J20" s="109" t="s">
        <v>1304</v>
      </c>
      <c r="K20" s="111">
        <f t="shared" si="1"/>
        <v>-1700</v>
      </c>
      <c r="L20" s="109"/>
    </row>
    <row r="21" spans="1:12" x14ac:dyDescent="0.2">
      <c r="A21" s="110" t="s">
        <v>1314</v>
      </c>
      <c r="B21" s="180">
        <f t="shared" si="0"/>
        <v>46204</v>
      </c>
      <c r="C21" s="122">
        <v>3717</v>
      </c>
      <c r="D21" s="110" t="s">
        <v>1307</v>
      </c>
      <c r="E21" s="109"/>
      <c r="F21" s="125" t="s">
        <v>1303</v>
      </c>
      <c r="G21" s="125"/>
      <c r="H21" s="126">
        <v>4400</v>
      </c>
      <c r="I21" s="125"/>
      <c r="J21" s="109" t="s">
        <v>1304</v>
      </c>
      <c r="K21" s="111">
        <f t="shared" si="1"/>
        <v>-4400</v>
      </c>
      <c r="L21" s="109"/>
    </row>
    <row r="22" spans="1:12" x14ac:dyDescent="0.2">
      <c r="A22" s="110" t="s">
        <v>1314</v>
      </c>
      <c r="B22" s="180">
        <f t="shared" si="0"/>
        <v>46204</v>
      </c>
      <c r="C22" s="122">
        <v>3718</v>
      </c>
      <c r="D22" s="110" t="s">
        <v>1311</v>
      </c>
      <c r="E22" s="109"/>
      <c r="F22" s="125" t="s">
        <v>1303</v>
      </c>
      <c r="G22" s="125"/>
      <c r="H22" s="126">
        <v>425</v>
      </c>
      <c r="I22" s="125"/>
      <c r="J22" s="109" t="s">
        <v>1304</v>
      </c>
      <c r="K22" s="111">
        <f t="shared" si="1"/>
        <v>-425</v>
      </c>
      <c r="L22" s="109"/>
    </row>
    <row r="23" spans="1:12" x14ac:dyDescent="0.2">
      <c r="A23" s="110" t="s">
        <v>1314</v>
      </c>
      <c r="B23" s="180">
        <f t="shared" si="0"/>
        <v>46204</v>
      </c>
      <c r="C23" s="122">
        <v>3719</v>
      </c>
      <c r="D23" s="110" t="s">
        <v>1312</v>
      </c>
      <c r="E23" s="109"/>
      <c r="F23" s="125" t="s">
        <v>1303</v>
      </c>
      <c r="G23" s="125"/>
      <c r="H23" s="126">
        <v>1275</v>
      </c>
      <c r="I23" s="125"/>
      <c r="J23" s="109" t="s">
        <v>1304</v>
      </c>
      <c r="K23" s="111">
        <f t="shared" si="1"/>
        <v>-1275</v>
      </c>
      <c r="L23" s="109"/>
    </row>
    <row r="24" spans="1:12" x14ac:dyDescent="0.2">
      <c r="A24" s="110" t="s">
        <v>1314</v>
      </c>
      <c r="B24" s="180">
        <f t="shared" si="0"/>
        <v>46204</v>
      </c>
      <c r="C24" s="122">
        <v>3720</v>
      </c>
      <c r="D24" s="110" t="s">
        <v>1309</v>
      </c>
      <c r="E24" s="109"/>
      <c r="F24" s="125" t="s">
        <v>1303</v>
      </c>
      <c r="G24" s="125"/>
      <c r="H24" s="126">
        <v>1275</v>
      </c>
      <c r="I24" s="125"/>
      <c r="J24" s="109" t="s">
        <v>1304</v>
      </c>
      <c r="K24" s="111">
        <f t="shared" si="1"/>
        <v>-1275</v>
      </c>
      <c r="L24" s="109"/>
    </row>
    <row r="25" spans="1:12" x14ac:dyDescent="0.2">
      <c r="A25" s="110" t="s">
        <v>1314</v>
      </c>
      <c r="B25" s="180">
        <f t="shared" si="0"/>
        <v>46204</v>
      </c>
      <c r="C25" s="122">
        <v>3721</v>
      </c>
      <c r="D25" s="110" t="s">
        <v>1308</v>
      </c>
      <c r="E25" s="109"/>
      <c r="F25" s="125" t="s">
        <v>1303</v>
      </c>
      <c r="G25" s="125"/>
      <c r="H25" s="126">
        <v>425</v>
      </c>
      <c r="I25" s="125"/>
      <c r="J25" s="109" t="s">
        <v>1304</v>
      </c>
      <c r="K25" s="111">
        <f t="shared" si="1"/>
        <v>-425</v>
      </c>
      <c r="L25" s="109"/>
    </row>
    <row r="26" spans="1:12" x14ac:dyDescent="0.2">
      <c r="A26" s="110" t="s">
        <v>1314</v>
      </c>
      <c r="B26" s="180">
        <f t="shared" si="0"/>
        <v>46204</v>
      </c>
      <c r="C26" s="122">
        <v>3722</v>
      </c>
      <c r="D26" s="110" t="s">
        <v>9655</v>
      </c>
      <c r="E26" s="109"/>
      <c r="F26" s="125" t="s">
        <v>1303</v>
      </c>
      <c r="G26" s="125"/>
      <c r="H26" s="126">
        <v>2975</v>
      </c>
      <c r="I26" s="125"/>
      <c r="J26" s="109" t="s">
        <v>1304</v>
      </c>
      <c r="K26" s="111">
        <f t="shared" si="1"/>
        <v>-2975</v>
      </c>
      <c r="L26" s="109"/>
    </row>
    <row r="27" spans="1:12" x14ac:dyDescent="0.2">
      <c r="A27" s="110" t="s">
        <v>1314</v>
      </c>
      <c r="B27" s="180">
        <f t="shared" si="0"/>
        <v>46204</v>
      </c>
      <c r="C27" s="122">
        <v>3723</v>
      </c>
      <c r="D27" s="110" t="s">
        <v>145</v>
      </c>
      <c r="E27" s="109"/>
      <c r="F27" s="125" t="s">
        <v>1303</v>
      </c>
      <c r="G27" s="125"/>
      <c r="H27" s="126">
        <v>2850</v>
      </c>
      <c r="I27" s="125"/>
      <c r="J27" s="109" t="s">
        <v>1304</v>
      </c>
      <c r="K27" s="111">
        <f t="shared" si="1"/>
        <v>-2850</v>
      </c>
      <c r="L27" s="109"/>
    </row>
    <row r="28" spans="1:12" x14ac:dyDescent="0.2">
      <c r="A28" s="110" t="s">
        <v>1314</v>
      </c>
      <c r="B28" s="180">
        <f t="shared" si="0"/>
        <v>46204</v>
      </c>
      <c r="C28" s="122">
        <v>3724</v>
      </c>
      <c r="D28" s="110" t="s">
        <v>147</v>
      </c>
      <c r="E28" s="109"/>
      <c r="F28" s="125" t="s">
        <v>1303</v>
      </c>
      <c r="G28" s="125"/>
      <c r="H28" s="126">
        <v>10000</v>
      </c>
      <c r="I28" s="125"/>
      <c r="J28" s="109" t="s">
        <v>1304</v>
      </c>
      <c r="K28" s="111">
        <f t="shared" si="1"/>
        <v>-10000</v>
      </c>
      <c r="L28" s="109"/>
    </row>
    <row r="29" spans="1:12" x14ac:dyDescent="0.2">
      <c r="A29" s="110" t="s">
        <v>1314</v>
      </c>
      <c r="B29" s="180">
        <f t="shared" si="0"/>
        <v>46204</v>
      </c>
      <c r="C29" s="122">
        <v>6038</v>
      </c>
      <c r="D29" s="110" t="s">
        <v>153</v>
      </c>
      <c r="E29" s="109"/>
      <c r="F29" s="125" t="s">
        <v>1303</v>
      </c>
      <c r="G29" s="125"/>
      <c r="H29" s="126">
        <v>1440</v>
      </c>
      <c r="I29" s="125"/>
      <c r="J29" s="109" t="s">
        <v>1304</v>
      </c>
      <c r="K29" s="111">
        <f t="shared" si="1"/>
        <v>-1440</v>
      </c>
      <c r="L29" s="109"/>
    </row>
    <row r="30" spans="1:12" x14ac:dyDescent="0.2">
      <c r="A30" s="110" t="s">
        <v>16</v>
      </c>
      <c r="B30" s="180">
        <f t="shared" si="0"/>
        <v>46205</v>
      </c>
      <c r="C30" s="122">
        <v>3725</v>
      </c>
      <c r="D30" s="110" t="s">
        <v>1309</v>
      </c>
      <c r="E30" s="109"/>
      <c r="F30" s="125" t="s">
        <v>1303</v>
      </c>
      <c r="G30" s="125"/>
      <c r="H30" s="126">
        <v>1700</v>
      </c>
      <c r="I30" s="125"/>
      <c r="J30" s="109" t="s">
        <v>1304</v>
      </c>
      <c r="K30" s="111">
        <f t="shared" si="1"/>
        <v>-1700</v>
      </c>
      <c r="L30" s="109"/>
    </row>
    <row r="31" spans="1:12" x14ac:dyDescent="0.2">
      <c r="A31" s="110" t="s">
        <v>16</v>
      </c>
      <c r="B31" s="180">
        <f t="shared" si="0"/>
        <v>46205</v>
      </c>
      <c r="C31" s="122">
        <v>3726</v>
      </c>
      <c r="D31" s="110" t="s">
        <v>1307</v>
      </c>
      <c r="E31" s="109"/>
      <c r="F31" s="125" t="s">
        <v>1303</v>
      </c>
      <c r="G31" s="125"/>
      <c r="H31" s="126">
        <v>5000</v>
      </c>
      <c r="I31" s="125"/>
      <c r="J31" s="109" t="s">
        <v>1304</v>
      </c>
      <c r="K31" s="111">
        <f t="shared" si="1"/>
        <v>-5000</v>
      </c>
      <c r="L31" s="109"/>
    </row>
    <row r="32" spans="1:12" x14ac:dyDescent="0.2">
      <c r="A32" s="110" t="s">
        <v>16</v>
      </c>
      <c r="B32" s="180">
        <f t="shared" si="0"/>
        <v>46205</v>
      </c>
      <c r="C32" s="122">
        <v>3727</v>
      </c>
      <c r="D32" s="110" t="s">
        <v>1305</v>
      </c>
      <c r="E32" s="109"/>
      <c r="F32" s="125" t="s">
        <v>1303</v>
      </c>
      <c r="G32" s="125"/>
      <c r="H32" s="126">
        <v>2550</v>
      </c>
      <c r="I32" s="125"/>
      <c r="J32" s="109" t="s">
        <v>1304</v>
      </c>
      <c r="K32" s="111">
        <f t="shared" si="1"/>
        <v>-2550</v>
      </c>
      <c r="L32" s="109"/>
    </row>
    <row r="33" spans="1:12" x14ac:dyDescent="0.2">
      <c r="A33" s="110" t="s">
        <v>16</v>
      </c>
      <c r="B33" s="180">
        <f t="shared" si="0"/>
        <v>46205</v>
      </c>
      <c r="C33" s="122">
        <v>3728</v>
      </c>
      <c r="D33" s="110" t="s">
        <v>1308</v>
      </c>
      <c r="E33" s="109"/>
      <c r="F33" s="125" t="s">
        <v>1303</v>
      </c>
      <c r="G33" s="125"/>
      <c r="H33" s="126">
        <v>425</v>
      </c>
      <c r="I33" s="125"/>
      <c r="J33" s="109" t="s">
        <v>1304</v>
      </c>
      <c r="K33" s="111">
        <f t="shared" si="1"/>
        <v>-425</v>
      </c>
      <c r="L33" s="109"/>
    </row>
    <row r="34" spans="1:12" x14ac:dyDescent="0.2">
      <c r="A34" s="110" t="s">
        <v>16</v>
      </c>
      <c r="B34" s="180">
        <f t="shared" si="0"/>
        <v>46205</v>
      </c>
      <c r="C34" s="122">
        <v>3729</v>
      </c>
      <c r="D34" s="110" t="s">
        <v>1310</v>
      </c>
      <c r="E34" s="109"/>
      <c r="F34" s="125" t="s">
        <v>1303</v>
      </c>
      <c r="G34" s="125"/>
      <c r="H34" s="126">
        <v>850</v>
      </c>
      <c r="I34" s="125"/>
      <c r="J34" s="109" t="s">
        <v>1304</v>
      </c>
      <c r="K34" s="111">
        <f t="shared" si="1"/>
        <v>-850</v>
      </c>
      <c r="L34" s="109"/>
    </row>
    <row r="35" spans="1:12" x14ac:dyDescent="0.2">
      <c r="A35" s="110" t="s">
        <v>16</v>
      </c>
      <c r="B35" s="180">
        <f t="shared" si="0"/>
        <v>46205</v>
      </c>
      <c r="C35" s="122">
        <v>3730</v>
      </c>
      <c r="D35" s="110" t="s">
        <v>1312</v>
      </c>
      <c r="E35" s="109"/>
      <c r="F35" s="125" t="s">
        <v>1303</v>
      </c>
      <c r="G35" s="125"/>
      <c r="H35" s="126">
        <v>1275</v>
      </c>
      <c r="I35" s="125"/>
      <c r="J35" s="109" t="s">
        <v>1304</v>
      </c>
      <c r="K35" s="111">
        <f t="shared" si="1"/>
        <v>-1275</v>
      </c>
      <c r="L35" s="109"/>
    </row>
    <row r="36" spans="1:12" x14ac:dyDescent="0.2">
      <c r="A36" s="110" t="s">
        <v>16</v>
      </c>
      <c r="B36" s="180">
        <f t="shared" si="0"/>
        <v>46205</v>
      </c>
      <c r="C36" s="122">
        <v>3731</v>
      </c>
      <c r="D36" s="110" t="s">
        <v>1311</v>
      </c>
      <c r="E36" s="109"/>
      <c r="F36" s="125" t="s">
        <v>1303</v>
      </c>
      <c r="G36" s="125"/>
      <c r="H36" s="126">
        <v>425</v>
      </c>
      <c r="I36" s="125"/>
      <c r="J36" s="109" t="s">
        <v>1304</v>
      </c>
      <c r="K36" s="111">
        <f t="shared" si="1"/>
        <v>-425</v>
      </c>
      <c r="L36" s="109"/>
    </row>
    <row r="37" spans="1:12" x14ac:dyDescent="0.2">
      <c r="A37" s="110" t="s">
        <v>16</v>
      </c>
      <c r="B37" s="180">
        <f t="shared" si="0"/>
        <v>46205</v>
      </c>
      <c r="C37" s="122">
        <v>3732</v>
      </c>
      <c r="D37" s="110" t="s">
        <v>1306</v>
      </c>
      <c r="E37" s="109"/>
      <c r="F37" s="125" t="s">
        <v>1303</v>
      </c>
      <c r="G37" s="125"/>
      <c r="H37" s="126">
        <v>1700</v>
      </c>
      <c r="I37" s="125"/>
      <c r="J37" s="109" t="s">
        <v>1304</v>
      </c>
      <c r="K37" s="111">
        <f t="shared" si="1"/>
        <v>-1700</v>
      </c>
      <c r="L37" s="109"/>
    </row>
    <row r="38" spans="1:12" x14ac:dyDescent="0.2">
      <c r="A38" s="110" t="s">
        <v>16</v>
      </c>
      <c r="B38" s="180">
        <f t="shared" si="0"/>
        <v>46205</v>
      </c>
      <c r="C38" s="122"/>
      <c r="D38" s="110" t="s">
        <v>1376</v>
      </c>
      <c r="E38" s="109"/>
      <c r="F38" s="122" t="s">
        <v>1313</v>
      </c>
      <c r="G38" s="125"/>
      <c r="H38" s="126">
        <v>0</v>
      </c>
      <c r="I38" s="125">
        <v>13000</v>
      </c>
      <c r="J38" s="109" t="s">
        <v>1304</v>
      </c>
      <c r="K38" s="111">
        <f t="shared" si="1"/>
        <v>13000</v>
      </c>
      <c r="L38" s="109" t="s">
        <v>1315</v>
      </c>
    </row>
    <row r="39" spans="1:12" x14ac:dyDescent="0.2">
      <c r="A39" s="110" t="s">
        <v>16</v>
      </c>
      <c r="B39" s="180">
        <f t="shared" si="0"/>
        <v>46205</v>
      </c>
      <c r="C39" s="122">
        <v>3733</v>
      </c>
      <c r="D39" s="110" t="s">
        <v>145</v>
      </c>
      <c r="E39" s="109"/>
      <c r="F39" s="125" t="s">
        <v>1303</v>
      </c>
      <c r="G39" s="125"/>
      <c r="H39" s="126">
        <v>4990</v>
      </c>
      <c r="I39" s="125"/>
      <c r="J39" s="109" t="s">
        <v>1304</v>
      </c>
      <c r="K39" s="111">
        <f t="shared" si="1"/>
        <v>-4990</v>
      </c>
      <c r="L39" s="109"/>
    </row>
    <row r="40" spans="1:12" x14ac:dyDescent="0.2">
      <c r="A40" s="110" t="s">
        <v>16</v>
      </c>
      <c r="B40" s="180">
        <f t="shared" si="0"/>
        <v>46205</v>
      </c>
      <c r="C40" s="122">
        <v>6055</v>
      </c>
      <c r="D40" s="110" t="s">
        <v>153</v>
      </c>
      <c r="E40" s="109"/>
      <c r="F40" s="125" t="s">
        <v>1303</v>
      </c>
      <c r="G40" s="125"/>
      <c r="H40" s="126">
        <v>450</v>
      </c>
      <c r="I40" s="125"/>
      <c r="J40" s="109" t="s">
        <v>1304</v>
      </c>
      <c r="K40" s="111">
        <f t="shared" si="1"/>
        <v>-450</v>
      </c>
      <c r="L40" s="109"/>
    </row>
    <row r="41" spans="1:12" x14ac:dyDescent="0.2">
      <c r="A41" s="110" t="s">
        <v>1316</v>
      </c>
      <c r="B41" s="180">
        <f t="shared" si="0"/>
        <v>46206</v>
      </c>
      <c r="C41" s="122">
        <v>3734</v>
      </c>
      <c r="D41" s="110" t="s">
        <v>1302</v>
      </c>
      <c r="E41" s="109"/>
      <c r="F41" s="125" t="s">
        <v>1303</v>
      </c>
      <c r="G41" s="125"/>
      <c r="H41" s="126">
        <v>5100</v>
      </c>
      <c r="I41" s="125"/>
      <c r="J41" s="109" t="s">
        <v>1304</v>
      </c>
      <c r="K41" s="111">
        <f t="shared" si="1"/>
        <v>-5100</v>
      </c>
      <c r="L41" s="109"/>
    </row>
    <row r="42" spans="1:12" x14ac:dyDescent="0.2">
      <c r="A42" s="110" t="s">
        <v>1316</v>
      </c>
      <c r="B42" s="180">
        <f t="shared" si="0"/>
        <v>46206</v>
      </c>
      <c r="C42" s="122">
        <v>3735</v>
      </c>
      <c r="D42" s="110" t="s">
        <v>1305</v>
      </c>
      <c r="E42" s="109"/>
      <c r="F42" s="125" t="s">
        <v>1303</v>
      </c>
      <c r="G42" s="125"/>
      <c r="H42" s="126">
        <v>2125</v>
      </c>
      <c r="I42" s="125"/>
      <c r="J42" s="109" t="s">
        <v>1304</v>
      </c>
      <c r="K42" s="111">
        <f t="shared" si="1"/>
        <v>-2125</v>
      </c>
      <c r="L42" s="109"/>
    </row>
    <row r="43" spans="1:12" x14ac:dyDescent="0.2">
      <c r="A43" s="110" t="s">
        <v>1316</v>
      </c>
      <c r="B43" s="180">
        <f t="shared" si="0"/>
        <v>46206</v>
      </c>
      <c r="C43" s="122">
        <v>3736</v>
      </c>
      <c r="D43" s="110" t="s">
        <v>1307</v>
      </c>
      <c r="E43" s="109"/>
      <c r="F43" s="125" t="s">
        <v>1303</v>
      </c>
      <c r="G43" s="125"/>
      <c r="H43" s="126">
        <v>5000</v>
      </c>
      <c r="I43" s="125"/>
      <c r="J43" s="109" t="s">
        <v>1304</v>
      </c>
      <c r="K43" s="111">
        <f t="shared" si="1"/>
        <v>-5000</v>
      </c>
      <c r="L43" s="109"/>
    </row>
    <row r="44" spans="1:12" x14ac:dyDescent="0.2">
      <c r="A44" s="110" t="s">
        <v>1316</v>
      </c>
      <c r="B44" s="180">
        <f t="shared" si="0"/>
        <v>46206</v>
      </c>
      <c r="C44" s="122">
        <v>3737</v>
      </c>
      <c r="D44" s="110" t="s">
        <v>1306</v>
      </c>
      <c r="E44" s="109"/>
      <c r="F44" s="125" t="s">
        <v>1303</v>
      </c>
      <c r="G44" s="125"/>
      <c r="H44" s="126">
        <v>2125</v>
      </c>
      <c r="I44" s="125"/>
      <c r="J44" s="109" t="s">
        <v>1304</v>
      </c>
      <c r="K44" s="111">
        <f t="shared" si="1"/>
        <v>-2125</v>
      </c>
      <c r="L44" s="109"/>
    </row>
    <row r="45" spans="1:12" x14ac:dyDescent="0.2">
      <c r="A45" s="110" t="s">
        <v>1316</v>
      </c>
      <c r="B45" s="180">
        <f t="shared" si="0"/>
        <v>46206</v>
      </c>
      <c r="C45" s="122">
        <v>3738</v>
      </c>
      <c r="D45" s="110" t="s">
        <v>1311</v>
      </c>
      <c r="E45" s="109"/>
      <c r="F45" s="125" t="s">
        <v>1303</v>
      </c>
      <c r="G45" s="125"/>
      <c r="H45" s="126">
        <v>425</v>
      </c>
      <c r="I45" s="125"/>
      <c r="J45" s="109" t="s">
        <v>1304</v>
      </c>
      <c r="K45" s="111">
        <f t="shared" si="1"/>
        <v>-425</v>
      </c>
      <c r="L45" s="109"/>
    </row>
    <row r="46" spans="1:12" x14ac:dyDescent="0.2">
      <c r="A46" s="110" t="s">
        <v>1316</v>
      </c>
      <c r="B46" s="180">
        <f t="shared" si="0"/>
        <v>46206</v>
      </c>
      <c r="C46" s="122">
        <v>3739</v>
      </c>
      <c r="D46" s="110" t="s">
        <v>1312</v>
      </c>
      <c r="E46" s="109"/>
      <c r="F46" s="125" t="s">
        <v>1303</v>
      </c>
      <c r="G46" s="125"/>
      <c r="H46" s="126">
        <v>1275</v>
      </c>
      <c r="I46" s="125"/>
      <c r="J46" s="109" t="s">
        <v>1304</v>
      </c>
      <c r="K46" s="111">
        <f t="shared" si="1"/>
        <v>-1275</v>
      </c>
      <c r="L46" s="109"/>
    </row>
    <row r="47" spans="1:12" x14ac:dyDescent="0.2">
      <c r="A47" s="110" t="s">
        <v>1316</v>
      </c>
      <c r="B47" s="180">
        <f t="shared" si="0"/>
        <v>46206</v>
      </c>
      <c r="C47" s="122">
        <v>3740</v>
      </c>
      <c r="D47" s="110" t="s">
        <v>1310</v>
      </c>
      <c r="E47" s="109"/>
      <c r="F47" s="125" t="s">
        <v>1303</v>
      </c>
      <c r="G47" s="125"/>
      <c r="H47" s="126">
        <v>850</v>
      </c>
      <c r="I47" s="125"/>
      <c r="J47" s="109" t="s">
        <v>1304</v>
      </c>
      <c r="K47" s="111">
        <f t="shared" si="1"/>
        <v>-850</v>
      </c>
      <c r="L47" s="109"/>
    </row>
    <row r="48" spans="1:12" x14ac:dyDescent="0.2">
      <c r="A48" s="110" t="s">
        <v>1316</v>
      </c>
      <c r="B48" s="180">
        <f t="shared" si="0"/>
        <v>46206</v>
      </c>
      <c r="C48" s="122">
        <v>3741</v>
      </c>
      <c r="D48" s="110" t="s">
        <v>1309</v>
      </c>
      <c r="E48" s="109"/>
      <c r="F48" s="125" t="s">
        <v>1303</v>
      </c>
      <c r="G48" s="125"/>
      <c r="H48" s="126">
        <v>1275</v>
      </c>
      <c r="I48" s="125"/>
      <c r="J48" s="109" t="s">
        <v>1304</v>
      </c>
      <c r="K48" s="111">
        <f t="shared" si="1"/>
        <v>-1275</v>
      </c>
      <c r="L48" s="109"/>
    </row>
    <row r="49" spans="1:12" x14ac:dyDescent="0.2">
      <c r="A49" s="110" t="s">
        <v>1316</v>
      </c>
      <c r="B49" s="180">
        <f t="shared" si="0"/>
        <v>46206</v>
      </c>
      <c r="C49" s="122">
        <v>3742</v>
      </c>
      <c r="D49" s="110" t="s">
        <v>134</v>
      </c>
      <c r="E49" s="109"/>
      <c r="F49" s="125" t="s">
        <v>1303</v>
      </c>
      <c r="G49" s="125"/>
      <c r="H49" s="126">
        <v>1700</v>
      </c>
      <c r="I49" s="125"/>
      <c r="J49" s="109" t="s">
        <v>1304</v>
      </c>
      <c r="K49" s="111">
        <f t="shared" si="1"/>
        <v>-1700</v>
      </c>
      <c r="L49" s="109"/>
    </row>
    <row r="50" spans="1:12" x14ac:dyDescent="0.2">
      <c r="A50" s="110" t="s">
        <v>1316</v>
      </c>
      <c r="B50" s="180">
        <f t="shared" si="0"/>
        <v>46206</v>
      </c>
      <c r="C50" s="122">
        <v>3743</v>
      </c>
      <c r="D50" s="110" t="s">
        <v>145</v>
      </c>
      <c r="E50" s="109"/>
      <c r="F50" s="125" t="s">
        <v>1303</v>
      </c>
      <c r="G50" s="125"/>
      <c r="H50" s="126">
        <v>3795</v>
      </c>
      <c r="I50" s="125"/>
      <c r="J50" s="109" t="s">
        <v>1304</v>
      </c>
      <c r="K50" s="111">
        <f t="shared" si="1"/>
        <v>-3795</v>
      </c>
      <c r="L50" s="109"/>
    </row>
    <row r="51" spans="1:12" x14ac:dyDescent="0.2">
      <c r="A51" s="110" t="s">
        <v>1316</v>
      </c>
      <c r="B51" s="180">
        <f t="shared" si="0"/>
        <v>46206</v>
      </c>
      <c r="C51" s="122">
        <v>6074</v>
      </c>
      <c r="D51" s="110" t="s">
        <v>153</v>
      </c>
      <c r="E51" s="109"/>
      <c r="F51" s="125" t="s">
        <v>1303</v>
      </c>
      <c r="G51" s="125"/>
      <c r="H51" s="126">
        <v>820</v>
      </c>
      <c r="I51" s="125"/>
      <c r="J51" s="109" t="s">
        <v>1304</v>
      </c>
      <c r="K51" s="111">
        <f t="shared" si="1"/>
        <v>-820</v>
      </c>
      <c r="L51" s="109"/>
    </row>
    <row r="52" spans="1:12" x14ac:dyDescent="0.2">
      <c r="A52" s="110" t="s">
        <v>24</v>
      </c>
      <c r="B52" s="180">
        <f t="shared" si="0"/>
        <v>46207</v>
      </c>
      <c r="C52" s="122">
        <v>3745</v>
      </c>
      <c r="D52" s="110" t="s">
        <v>1302</v>
      </c>
      <c r="E52" s="109"/>
      <c r="F52" s="125" t="s">
        <v>1303</v>
      </c>
      <c r="G52" s="125"/>
      <c r="H52" s="126">
        <v>5100</v>
      </c>
      <c r="I52" s="125"/>
      <c r="J52" s="109" t="s">
        <v>1304</v>
      </c>
      <c r="K52" s="111">
        <f t="shared" si="1"/>
        <v>-5100</v>
      </c>
      <c r="L52" s="109"/>
    </row>
    <row r="53" spans="1:12" x14ac:dyDescent="0.2">
      <c r="A53" s="110" t="s">
        <v>24</v>
      </c>
      <c r="B53" s="180">
        <f t="shared" si="0"/>
        <v>46207</v>
      </c>
      <c r="C53" s="122">
        <v>3746</v>
      </c>
      <c r="D53" s="110" t="s">
        <v>1305</v>
      </c>
      <c r="E53" s="109"/>
      <c r="F53" s="125" t="s">
        <v>1303</v>
      </c>
      <c r="G53" s="125"/>
      <c r="H53" s="126">
        <v>2550</v>
      </c>
      <c r="I53" s="125"/>
      <c r="J53" s="109" t="s">
        <v>1304</v>
      </c>
      <c r="K53" s="111">
        <f t="shared" si="1"/>
        <v>-2550</v>
      </c>
      <c r="L53" s="109"/>
    </row>
    <row r="54" spans="1:12" x14ac:dyDescent="0.2">
      <c r="A54" s="110" t="s">
        <v>24</v>
      </c>
      <c r="B54" s="180">
        <f t="shared" si="0"/>
        <v>46207</v>
      </c>
      <c r="C54" s="122">
        <v>3747</v>
      </c>
      <c r="D54" s="110" t="s">
        <v>1310</v>
      </c>
      <c r="E54" s="109"/>
      <c r="F54" s="125" t="s">
        <v>1303</v>
      </c>
      <c r="G54" s="125"/>
      <c r="H54" s="126">
        <v>850</v>
      </c>
      <c r="I54" s="125"/>
      <c r="J54" s="109" t="s">
        <v>1304</v>
      </c>
      <c r="K54" s="111">
        <f t="shared" si="1"/>
        <v>-850</v>
      </c>
      <c r="L54" s="109"/>
    </row>
    <row r="55" spans="1:12" x14ac:dyDescent="0.2">
      <c r="A55" s="110" t="s">
        <v>24</v>
      </c>
      <c r="B55" s="180">
        <f t="shared" si="0"/>
        <v>46207</v>
      </c>
      <c r="C55" s="122">
        <v>3748</v>
      </c>
      <c r="D55" s="110" t="s">
        <v>1306</v>
      </c>
      <c r="E55" s="109"/>
      <c r="F55" s="125" t="s">
        <v>1303</v>
      </c>
      <c r="G55" s="125"/>
      <c r="H55" s="126">
        <v>1700</v>
      </c>
      <c r="I55" s="125"/>
      <c r="J55" s="109" t="s">
        <v>1304</v>
      </c>
      <c r="K55" s="111">
        <f t="shared" si="1"/>
        <v>-1700</v>
      </c>
      <c r="L55" s="109"/>
    </row>
    <row r="56" spans="1:12" x14ac:dyDescent="0.2">
      <c r="A56" s="110" t="s">
        <v>24</v>
      </c>
      <c r="B56" s="180">
        <f t="shared" si="0"/>
        <v>46207</v>
      </c>
      <c r="C56" s="122">
        <v>3749</v>
      </c>
      <c r="D56" s="110" t="s">
        <v>1307</v>
      </c>
      <c r="E56" s="109"/>
      <c r="F56" s="125" t="s">
        <v>1303</v>
      </c>
      <c r="G56" s="125"/>
      <c r="H56" s="126">
        <v>9000</v>
      </c>
      <c r="I56" s="125"/>
      <c r="J56" s="109" t="s">
        <v>1304</v>
      </c>
      <c r="K56" s="111">
        <f t="shared" si="1"/>
        <v>-9000</v>
      </c>
      <c r="L56" s="109"/>
    </row>
    <row r="57" spans="1:12" x14ac:dyDescent="0.2">
      <c r="A57" s="110" t="s">
        <v>24</v>
      </c>
      <c r="B57" s="180">
        <f t="shared" si="0"/>
        <v>46207</v>
      </c>
      <c r="C57" s="122">
        <v>3750</v>
      </c>
      <c r="D57" s="110" t="s">
        <v>1311</v>
      </c>
      <c r="E57" s="109"/>
      <c r="F57" s="125" t="s">
        <v>1303</v>
      </c>
      <c r="G57" s="125"/>
      <c r="H57" s="126">
        <v>425</v>
      </c>
      <c r="I57" s="125"/>
      <c r="J57" s="109" t="s">
        <v>1304</v>
      </c>
      <c r="K57" s="111">
        <f t="shared" si="1"/>
        <v>-425</v>
      </c>
      <c r="L57" s="109"/>
    </row>
    <row r="58" spans="1:12" x14ac:dyDescent="0.2">
      <c r="A58" s="110" t="s">
        <v>24</v>
      </c>
      <c r="B58" s="180">
        <f t="shared" si="0"/>
        <v>46207</v>
      </c>
      <c r="C58" s="122">
        <v>3751</v>
      </c>
      <c r="D58" s="110" t="s">
        <v>1312</v>
      </c>
      <c r="E58" s="109"/>
      <c r="F58" s="125" t="s">
        <v>1303</v>
      </c>
      <c r="G58" s="125"/>
      <c r="H58" s="126">
        <v>1275</v>
      </c>
      <c r="I58" s="125"/>
      <c r="J58" s="109" t="s">
        <v>1304</v>
      </c>
      <c r="K58" s="111">
        <f t="shared" si="1"/>
        <v>-1275</v>
      </c>
      <c r="L58" s="109"/>
    </row>
    <row r="59" spans="1:12" x14ac:dyDescent="0.2">
      <c r="A59" s="110" t="s">
        <v>24</v>
      </c>
      <c r="B59" s="180">
        <f t="shared" si="0"/>
        <v>46207</v>
      </c>
      <c r="C59" s="122">
        <v>3752</v>
      </c>
      <c r="D59" s="110" t="s">
        <v>1308</v>
      </c>
      <c r="E59" s="109"/>
      <c r="F59" s="125" t="s">
        <v>1303</v>
      </c>
      <c r="G59" s="125"/>
      <c r="H59" s="126">
        <v>425</v>
      </c>
      <c r="I59" s="125"/>
      <c r="J59" s="109" t="s">
        <v>1304</v>
      </c>
      <c r="K59" s="111">
        <f t="shared" si="1"/>
        <v>-425</v>
      </c>
      <c r="L59" s="109"/>
    </row>
    <row r="60" spans="1:12" x14ac:dyDescent="0.2">
      <c r="A60" s="110" t="s">
        <v>24</v>
      </c>
      <c r="B60" s="180">
        <f t="shared" si="0"/>
        <v>46207</v>
      </c>
      <c r="C60" s="122">
        <v>3753</v>
      </c>
      <c r="D60" s="110" t="s">
        <v>1309</v>
      </c>
      <c r="E60" s="109"/>
      <c r="F60" s="125" t="s">
        <v>1303</v>
      </c>
      <c r="G60" s="125"/>
      <c r="H60" s="126">
        <v>1020</v>
      </c>
      <c r="I60" s="125"/>
      <c r="J60" s="109" t="s">
        <v>1304</v>
      </c>
      <c r="K60" s="111">
        <f t="shared" si="1"/>
        <v>-1020</v>
      </c>
      <c r="L60" s="109"/>
    </row>
    <row r="61" spans="1:12" x14ac:dyDescent="0.2">
      <c r="A61" s="110" t="s">
        <v>24</v>
      </c>
      <c r="B61" s="180">
        <f t="shared" si="0"/>
        <v>46207</v>
      </c>
      <c r="C61" s="122">
        <v>3754</v>
      </c>
      <c r="D61" s="110" t="s">
        <v>145</v>
      </c>
      <c r="E61" s="109"/>
      <c r="F61" s="125" t="s">
        <v>1303</v>
      </c>
      <c r="G61" s="125"/>
      <c r="H61" s="126">
        <v>3395</v>
      </c>
      <c r="I61" s="125"/>
      <c r="J61" s="109" t="s">
        <v>1304</v>
      </c>
      <c r="K61" s="111">
        <f t="shared" si="1"/>
        <v>-3395</v>
      </c>
      <c r="L61" s="109"/>
    </row>
    <row r="62" spans="1:12" x14ac:dyDescent="0.2">
      <c r="A62" s="110" t="s">
        <v>24</v>
      </c>
      <c r="B62" s="180">
        <f t="shared" si="0"/>
        <v>46207</v>
      </c>
      <c r="C62" s="122"/>
      <c r="D62" s="110" t="s">
        <v>1376</v>
      </c>
      <c r="E62" s="109"/>
      <c r="F62" s="122" t="s">
        <v>1313</v>
      </c>
      <c r="G62" s="125"/>
      <c r="H62" s="126">
        <v>0</v>
      </c>
      <c r="I62" s="125">
        <v>500</v>
      </c>
      <c r="J62" s="109" t="s">
        <v>1304</v>
      </c>
      <c r="K62" s="111">
        <f t="shared" si="1"/>
        <v>500</v>
      </c>
      <c r="L62" s="109" t="s">
        <v>1315</v>
      </c>
    </row>
    <row r="63" spans="1:12" x14ac:dyDescent="0.2">
      <c r="A63" s="110" t="s">
        <v>24</v>
      </c>
      <c r="B63" s="180">
        <f t="shared" si="0"/>
        <v>46207</v>
      </c>
      <c r="C63" s="122">
        <v>6093</v>
      </c>
      <c r="D63" s="110" t="s">
        <v>153</v>
      </c>
      <c r="E63" s="109"/>
      <c r="F63" s="125" t="s">
        <v>1303</v>
      </c>
      <c r="G63" s="125"/>
      <c r="H63" s="126">
        <v>1095</v>
      </c>
      <c r="I63" s="125"/>
      <c r="J63" s="109" t="s">
        <v>1304</v>
      </c>
      <c r="K63" s="111">
        <f t="shared" si="1"/>
        <v>-1095</v>
      </c>
      <c r="L63" s="109"/>
    </row>
    <row r="64" spans="1:12" x14ac:dyDescent="0.2">
      <c r="A64" s="110" t="s">
        <v>26</v>
      </c>
      <c r="B64" s="180">
        <f t="shared" si="0"/>
        <v>46208</v>
      </c>
      <c r="C64" s="122">
        <v>3755</v>
      </c>
      <c r="D64" s="110" t="s">
        <v>1302</v>
      </c>
      <c r="E64" s="109"/>
      <c r="F64" s="125" t="s">
        <v>1303</v>
      </c>
      <c r="G64" s="125"/>
      <c r="H64" s="126">
        <v>5100</v>
      </c>
      <c r="I64" s="125"/>
      <c r="J64" s="109" t="s">
        <v>1304</v>
      </c>
      <c r="K64" s="111">
        <f t="shared" si="1"/>
        <v>-5100</v>
      </c>
      <c r="L64" s="109"/>
    </row>
    <row r="65" spans="1:12" x14ac:dyDescent="0.2">
      <c r="A65" s="110" t="s">
        <v>26</v>
      </c>
      <c r="B65" s="180">
        <f t="shared" si="0"/>
        <v>46208</v>
      </c>
      <c r="C65" s="122">
        <v>3756</v>
      </c>
      <c r="D65" s="110" t="s">
        <v>1305</v>
      </c>
      <c r="E65" s="109"/>
      <c r="F65" s="125" t="s">
        <v>1303</v>
      </c>
      <c r="G65" s="125"/>
      <c r="H65" s="126">
        <v>2550</v>
      </c>
      <c r="I65" s="125"/>
      <c r="J65" s="109" t="s">
        <v>1304</v>
      </c>
      <c r="K65" s="111">
        <f t="shared" si="1"/>
        <v>-2550</v>
      </c>
      <c r="L65" s="109"/>
    </row>
    <row r="66" spans="1:12" x14ac:dyDescent="0.2">
      <c r="A66" s="110" t="s">
        <v>26</v>
      </c>
      <c r="B66" s="180">
        <f t="shared" si="0"/>
        <v>46208</v>
      </c>
      <c r="C66" s="122">
        <v>3757</v>
      </c>
      <c r="D66" s="110" t="s">
        <v>134</v>
      </c>
      <c r="E66" s="109"/>
      <c r="F66" s="125" t="s">
        <v>1303</v>
      </c>
      <c r="G66" s="125"/>
      <c r="H66" s="126">
        <v>1000</v>
      </c>
      <c r="I66" s="125"/>
      <c r="J66" s="109" t="s">
        <v>1304</v>
      </c>
      <c r="K66" s="111">
        <f t="shared" si="1"/>
        <v>-1000</v>
      </c>
      <c r="L66" s="109"/>
    </row>
    <row r="67" spans="1:12" x14ac:dyDescent="0.2">
      <c r="A67" s="110" t="s">
        <v>26</v>
      </c>
      <c r="B67" s="180">
        <f t="shared" ref="B67:B130" si="2">IF(A67="","",IF(ISNUMBER(A67),IFERROR(VLOOKUP(TEXT(A67,"yyyy/mm/dd"),BSAD,2,FALSE),""),IFERROR(VLOOKUP(A67,BSAD,2,FALSE),"")))</f>
        <v>46208</v>
      </c>
      <c r="C67" s="122">
        <v>3758</v>
      </c>
      <c r="D67" s="110" t="s">
        <v>1310</v>
      </c>
      <c r="E67" s="109"/>
      <c r="F67" s="125" t="s">
        <v>1303</v>
      </c>
      <c r="G67" s="125"/>
      <c r="H67" s="126">
        <v>850</v>
      </c>
      <c r="I67" s="125"/>
      <c r="J67" s="109" t="s">
        <v>1304</v>
      </c>
      <c r="K67" s="111">
        <f t="shared" ref="K67:K130" si="3">IF($D67="","",N($G67)-$H67+$I67)</f>
        <v>-850</v>
      </c>
      <c r="L67" s="109"/>
    </row>
    <row r="68" spans="1:12" x14ac:dyDescent="0.2">
      <c r="A68" s="110" t="s">
        <v>26</v>
      </c>
      <c r="B68" s="180">
        <f t="shared" si="2"/>
        <v>46208</v>
      </c>
      <c r="C68" s="122">
        <v>3759</v>
      </c>
      <c r="D68" s="110" t="s">
        <v>1306</v>
      </c>
      <c r="E68" s="109"/>
      <c r="F68" s="125" t="s">
        <v>1303</v>
      </c>
      <c r="G68" s="125"/>
      <c r="H68" s="126">
        <v>2975</v>
      </c>
      <c r="I68" s="125"/>
      <c r="J68" s="109" t="s">
        <v>1304</v>
      </c>
      <c r="K68" s="111">
        <f t="shared" si="3"/>
        <v>-2975</v>
      </c>
      <c r="L68" s="109"/>
    </row>
    <row r="69" spans="1:12" x14ac:dyDescent="0.2">
      <c r="A69" s="110" t="s">
        <v>26</v>
      </c>
      <c r="B69" s="180">
        <f t="shared" si="2"/>
        <v>46208</v>
      </c>
      <c r="C69" s="122">
        <v>3760</v>
      </c>
      <c r="D69" s="110" t="s">
        <v>1307</v>
      </c>
      <c r="E69" s="109"/>
      <c r="F69" s="125" t="s">
        <v>1303</v>
      </c>
      <c r="G69" s="125"/>
      <c r="H69" s="126">
        <v>6500</v>
      </c>
      <c r="I69" s="125"/>
      <c r="J69" s="109" t="s">
        <v>1304</v>
      </c>
      <c r="K69" s="111">
        <f t="shared" si="3"/>
        <v>-6500</v>
      </c>
      <c r="L69" s="109"/>
    </row>
    <row r="70" spans="1:12" x14ac:dyDescent="0.2">
      <c r="A70" s="110" t="s">
        <v>26</v>
      </c>
      <c r="B70" s="180">
        <f t="shared" si="2"/>
        <v>46208</v>
      </c>
      <c r="C70" s="122">
        <v>3761</v>
      </c>
      <c r="D70" s="110" t="s">
        <v>1311</v>
      </c>
      <c r="E70" s="109"/>
      <c r="F70" s="125" t="s">
        <v>1303</v>
      </c>
      <c r="G70" s="125"/>
      <c r="H70" s="126">
        <v>425</v>
      </c>
      <c r="I70" s="125"/>
      <c r="J70" s="109" t="s">
        <v>1304</v>
      </c>
      <c r="K70" s="111">
        <f t="shared" si="3"/>
        <v>-425</v>
      </c>
      <c r="L70" s="109"/>
    </row>
    <row r="71" spans="1:12" x14ac:dyDescent="0.2">
      <c r="A71" s="110" t="s">
        <v>26</v>
      </c>
      <c r="B71" s="180">
        <f t="shared" si="2"/>
        <v>46208</v>
      </c>
      <c r="C71" s="122">
        <v>3762</v>
      </c>
      <c r="D71" s="110" t="s">
        <v>1312</v>
      </c>
      <c r="E71" s="109"/>
      <c r="F71" s="125" t="s">
        <v>1303</v>
      </c>
      <c r="G71" s="125"/>
      <c r="H71" s="126">
        <v>1275</v>
      </c>
      <c r="I71" s="125"/>
      <c r="J71" s="109" t="s">
        <v>1304</v>
      </c>
      <c r="K71" s="111">
        <f t="shared" si="3"/>
        <v>-1275</v>
      </c>
      <c r="L71" s="109"/>
    </row>
    <row r="72" spans="1:12" x14ac:dyDescent="0.2">
      <c r="A72" s="110" t="s">
        <v>26</v>
      </c>
      <c r="B72" s="180">
        <f t="shared" si="2"/>
        <v>46208</v>
      </c>
      <c r="C72" s="122">
        <v>3763</v>
      </c>
      <c r="D72" s="110" t="s">
        <v>1309</v>
      </c>
      <c r="E72" s="109"/>
      <c r="F72" s="125" t="s">
        <v>1303</v>
      </c>
      <c r="G72" s="125"/>
      <c r="H72" s="126">
        <v>1700</v>
      </c>
      <c r="I72" s="125"/>
      <c r="J72" s="109" t="s">
        <v>1304</v>
      </c>
      <c r="K72" s="111">
        <f t="shared" si="3"/>
        <v>-1700</v>
      </c>
      <c r="L72" s="109"/>
    </row>
    <row r="73" spans="1:12" x14ac:dyDescent="0.2">
      <c r="A73" s="110" t="s">
        <v>26</v>
      </c>
      <c r="B73" s="180">
        <f t="shared" si="2"/>
        <v>46208</v>
      </c>
      <c r="C73" s="122">
        <v>3764</v>
      </c>
      <c r="D73" s="110" t="s">
        <v>1308</v>
      </c>
      <c r="E73" s="109"/>
      <c r="F73" s="125" t="s">
        <v>1303</v>
      </c>
      <c r="G73" s="125"/>
      <c r="H73" s="126">
        <v>425</v>
      </c>
      <c r="I73" s="125"/>
      <c r="J73" s="109" t="s">
        <v>1304</v>
      </c>
      <c r="K73" s="111">
        <f t="shared" si="3"/>
        <v>-425</v>
      </c>
      <c r="L73" s="109"/>
    </row>
    <row r="74" spans="1:12" x14ac:dyDescent="0.2">
      <c r="A74" s="110" t="s">
        <v>26</v>
      </c>
      <c r="B74" s="180">
        <f t="shared" si="2"/>
        <v>46208</v>
      </c>
      <c r="C74" s="122"/>
      <c r="D74" s="110" t="s">
        <v>1376</v>
      </c>
      <c r="E74" s="109"/>
      <c r="F74" s="122" t="s">
        <v>1313</v>
      </c>
      <c r="G74" s="125"/>
      <c r="H74" s="126">
        <v>0</v>
      </c>
      <c r="I74" s="125">
        <v>500</v>
      </c>
      <c r="J74" s="109" t="s">
        <v>1304</v>
      </c>
      <c r="K74" s="111">
        <f t="shared" si="3"/>
        <v>500</v>
      </c>
      <c r="L74" s="109" t="s">
        <v>1315</v>
      </c>
    </row>
    <row r="75" spans="1:12" x14ac:dyDescent="0.2">
      <c r="A75" s="110" t="s">
        <v>26</v>
      </c>
      <c r="B75" s="180">
        <f t="shared" si="2"/>
        <v>46208</v>
      </c>
      <c r="C75" s="122">
        <v>3765</v>
      </c>
      <c r="D75" s="110" t="s">
        <v>145</v>
      </c>
      <c r="E75" s="109"/>
      <c r="F75" s="125" t="s">
        <v>1303</v>
      </c>
      <c r="G75" s="125"/>
      <c r="H75" s="126">
        <v>4535</v>
      </c>
      <c r="I75" s="125"/>
      <c r="J75" s="109" t="s">
        <v>1304</v>
      </c>
      <c r="K75" s="111">
        <f t="shared" si="3"/>
        <v>-4535</v>
      </c>
      <c r="L75" s="109"/>
    </row>
    <row r="76" spans="1:12" x14ac:dyDescent="0.2">
      <c r="A76" s="110" t="s">
        <v>26</v>
      </c>
      <c r="B76" s="180">
        <f t="shared" si="2"/>
        <v>46208</v>
      </c>
      <c r="C76" s="122">
        <v>6114</v>
      </c>
      <c r="D76" s="110" t="s">
        <v>153</v>
      </c>
      <c r="E76" s="109"/>
      <c r="F76" s="125" t="s">
        <v>1303</v>
      </c>
      <c r="G76" s="125"/>
      <c r="H76" s="126">
        <v>475</v>
      </c>
      <c r="I76" s="125"/>
      <c r="J76" s="109" t="s">
        <v>1304</v>
      </c>
      <c r="K76" s="111">
        <f t="shared" si="3"/>
        <v>-475</v>
      </c>
      <c r="L76" s="109"/>
    </row>
    <row r="77" spans="1:12" x14ac:dyDescent="0.2">
      <c r="A77" s="110" t="s">
        <v>1291</v>
      </c>
      <c r="B77" s="180">
        <f t="shared" si="2"/>
        <v>46209</v>
      </c>
      <c r="C77" s="122">
        <v>3766</v>
      </c>
      <c r="D77" s="110" t="s">
        <v>1302</v>
      </c>
      <c r="E77" s="109"/>
      <c r="F77" s="125" t="s">
        <v>1303</v>
      </c>
      <c r="G77" s="125"/>
      <c r="H77" s="126">
        <v>5180</v>
      </c>
      <c r="I77" s="125"/>
      <c r="J77" s="109" t="s">
        <v>1304</v>
      </c>
      <c r="K77" s="111">
        <f t="shared" si="3"/>
        <v>-5180</v>
      </c>
      <c r="L77" s="109"/>
    </row>
    <row r="78" spans="1:12" x14ac:dyDescent="0.2">
      <c r="A78" s="110" t="s">
        <v>1291</v>
      </c>
      <c r="B78" s="180">
        <f t="shared" si="2"/>
        <v>46209</v>
      </c>
      <c r="C78" s="122">
        <v>3767</v>
      </c>
      <c r="D78" s="110" t="s">
        <v>1305</v>
      </c>
      <c r="E78" s="109"/>
      <c r="F78" s="125" t="s">
        <v>1303</v>
      </c>
      <c r="G78" s="125"/>
      <c r="H78" s="126">
        <v>3400</v>
      </c>
      <c r="I78" s="125"/>
      <c r="J78" s="109" t="s">
        <v>1304</v>
      </c>
      <c r="K78" s="111">
        <f t="shared" si="3"/>
        <v>-3400</v>
      </c>
      <c r="L78" s="109"/>
    </row>
    <row r="79" spans="1:12" x14ac:dyDescent="0.2">
      <c r="A79" s="110" t="s">
        <v>1291</v>
      </c>
      <c r="B79" s="180">
        <f t="shared" si="2"/>
        <v>46209</v>
      </c>
      <c r="C79" s="122">
        <v>3768</v>
      </c>
      <c r="D79" s="110" t="s">
        <v>1307</v>
      </c>
      <c r="E79" s="109"/>
      <c r="F79" s="125" t="s">
        <v>1303</v>
      </c>
      <c r="G79" s="125"/>
      <c r="H79" s="126">
        <v>8300</v>
      </c>
      <c r="I79" s="125"/>
      <c r="J79" s="109" t="s">
        <v>1304</v>
      </c>
      <c r="K79" s="111">
        <f t="shared" si="3"/>
        <v>-8300</v>
      </c>
      <c r="L79" s="109"/>
    </row>
    <row r="80" spans="1:12" x14ac:dyDescent="0.2">
      <c r="A80" s="110" t="s">
        <v>1291</v>
      </c>
      <c r="B80" s="180">
        <f t="shared" si="2"/>
        <v>46209</v>
      </c>
      <c r="C80" s="122">
        <v>3769</v>
      </c>
      <c r="D80" s="110" t="s">
        <v>1311</v>
      </c>
      <c r="E80" s="109"/>
      <c r="F80" s="125" t="s">
        <v>1303</v>
      </c>
      <c r="G80" s="125"/>
      <c r="H80" s="126">
        <v>425</v>
      </c>
      <c r="I80" s="125"/>
      <c r="J80" s="109" t="s">
        <v>1304</v>
      </c>
      <c r="K80" s="111">
        <f t="shared" si="3"/>
        <v>-425</v>
      </c>
      <c r="L80" s="109"/>
    </row>
    <row r="81" spans="1:12" x14ac:dyDescent="0.2">
      <c r="A81" s="110" t="s">
        <v>1291</v>
      </c>
      <c r="B81" s="180">
        <f t="shared" si="2"/>
        <v>46209</v>
      </c>
      <c r="C81" s="122">
        <v>3770</v>
      </c>
      <c r="D81" s="110" t="s">
        <v>1310</v>
      </c>
      <c r="E81" s="109"/>
      <c r="F81" s="125" t="s">
        <v>1303</v>
      </c>
      <c r="G81" s="125"/>
      <c r="H81" s="126">
        <v>850</v>
      </c>
      <c r="I81" s="125"/>
      <c r="J81" s="109" t="s">
        <v>1304</v>
      </c>
      <c r="K81" s="111">
        <f t="shared" si="3"/>
        <v>-850</v>
      </c>
      <c r="L81" s="109"/>
    </row>
    <row r="82" spans="1:12" x14ac:dyDescent="0.2">
      <c r="A82" s="110" t="s">
        <v>1291</v>
      </c>
      <c r="B82" s="180">
        <f t="shared" si="2"/>
        <v>46209</v>
      </c>
      <c r="C82" s="122">
        <v>3771</v>
      </c>
      <c r="D82" s="110" t="s">
        <v>134</v>
      </c>
      <c r="E82" s="109"/>
      <c r="F82" s="125" t="s">
        <v>1303</v>
      </c>
      <c r="G82" s="125"/>
      <c r="H82" s="126">
        <v>700</v>
      </c>
      <c r="I82" s="125"/>
      <c r="J82" s="109" t="s">
        <v>1304</v>
      </c>
      <c r="K82" s="111">
        <f t="shared" si="3"/>
        <v>-700</v>
      </c>
      <c r="L82" s="109"/>
    </row>
    <row r="83" spans="1:12" x14ac:dyDescent="0.2">
      <c r="A83" s="110" t="s">
        <v>1291</v>
      </c>
      <c r="B83" s="180">
        <f t="shared" si="2"/>
        <v>46209</v>
      </c>
      <c r="C83" s="122">
        <v>3772</v>
      </c>
      <c r="D83" s="110" t="s">
        <v>1308</v>
      </c>
      <c r="E83" s="109"/>
      <c r="F83" s="125" t="s">
        <v>1303</v>
      </c>
      <c r="G83" s="125"/>
      <c r="H83" s="126">
        <v>255</v>
      </c>
      <c r="I83" s="125"/>
      <c r="J83" s="109" t="s">
        <v>1304</v>
      </c>
      <c r="K83" s="111">
        <f t="shared" si="3"/>
        <v>-255</v>
      </c>
      <c r="L83" s="109"/>
    </row>
    <row r="84" spans="1:12" x14ac:dyDescent="0.2">
      <c r="A84" s="110" t="s">
        <v>1291</v>
      </c>
      <c r="B84" s="180">
        <f t="shared" si="2"/>
        <v>46209</v>
      </c>
      <c r="C84" s="122">
        <v>3773</v>
      </c>
      <c r="D84" s="110" t="s">
        <v>1309</v>
      </c>
      <c r="E84" s="109"/>
      <c r="F84" s="125" t="s">
        <v>1303</v>
      </c>
      <c r="G84" s="125"/>
      <c r="H84" s="126">
        <v>510</v>
      </c>
      <c r="I84" s="125"/>
      <c r="J84" s="109" t="s">
        <v>1304</v>
      </c>
      <c r="K84" s="111">
        <f t="shared" si="3"/>
        <v>-510</v>
      </c>
      <c r="L84" s="109"/>
    </row>
    <row r="85" spans="1:12" x14ac:dyDescent="0.2">
      <c r="A85" s="110" t="s">
        <v>1291</v>
      </c>
      <c r="B85" s="180">
        <f t="shared" si="2"/>
        <v>46209</v>
      </c>
      <c r="C85" s="122">
        <v>3774</v>
      </c>
      <c r="D85" s="110" t="s">
        <v>1306</v>
      </c>
      <c r="E85" s="109"/>
      <c r="F85" s="125" t="s">
        <v>1303</v>
      </c>
      <c r="G85" s="125"/>
      <c r="H85" s="126">
        <v>1700</v>
      </c>
      <c r="I85" s="125"/>
      <c r="J85" s="109" t="s">
        <v>1304</v>
      </c>
      <c r="K85" s="111">
        <f t="shared" si="3"/>
        <v>-1700</v>
      </c>
      <c r="L85" s="109"/>
    </row>
    <row r="86" spans="1:12" x14ac:dyDescent="0.2">
      <c r="A86" s="110" t="s">
        <v>1291</v>
      </c>
      <c r="B86" s="180">
        <f t="shared" si="2"/>
        <v>46209</v>
      </c>
      <c r="C86" s="122">
        <v>3775</v>
      </c>
      <c r="D86" s="110" t="s">
        <v>1312</v>
      </c>
      <c r="E86" s="109"/>
      <c r="F86" s="125" t="s">
        <v>1303</v>
      </c>
      <c r="G86" s="125"/>
      <c r="H86" s="126">
        <v>1275</v>
      </c>
      <c r="I86" s="125"/>
      <c r="J86" s="109" t="s">
        <v>1304</v>
      </c>
      <c r="K86" s="111">
        <f t="shared" si="3"/>
        <v>-1275</v>
      </c>
      <c r="L86" s="109"/>
    </row>
    <row r="87" spans="1:12" x14ac:dyDescent="0.2">
      <c r="A87" s="110" t="s">
        <v>1291</v>
      </c>
      <c r="B87" s="180">
        <f t="shared" si="2"/>
        <v>46209</v>
      </c>
      <c r="C87" s="122">
        <v>3776</v>
      </c>
      <c r="D87" s="110" t="s">
        <v>145</v>
      </c>
      <c r="E87" s="109"/>
      <c r="F87" s="125" t="s">
        <v>1303</v>
      </c>
      <c r="G87" s="125"/>
      <c r="H87" s="126">
        <v>3395</v>
      </c>
      <c r="I87" s="125"/>
      <c r="J87" s="109" t="s">
        <v>1304</v>
      </c>
      <c r="K87" s="111">
        <f t="shared" si="3"/>
        <v>-3395</v>
      </c>
      <c r="L87" s="109"/>
    </row>
    <row r="88" spans="1:12" x14ac:dyDescent="0.2">
      <c r="A88" s="110" t="s">
        <v>1291</v>
      </c>
      <c r="B88" s="180">
        <f t="shared" si="2"/>
        <v>46209</v>
      </c>
      <c r="C88" s="122">
        <v>3777</v>
      </c>
      <c r="D88" s="110" t="s">
        <v>264</v>
      </c>
      <c r="E88" s="109"/>
      <c r="F88" s="125" t="s">
        <v>1303</v>
      </c>
      <c r="G88" s="125"/>
      <c r="H88" s="126">
        <v>180</v>
      </c>
      <c r="I88" s="125"/>
      <c r="J88" s="109" t="s">
        <v>1304</v>
      </c>
      <c r="K88" s="111">
        <f t="shared" si="3"/>
        <v>-180</v>
      </c>
      <c r="L88" s="109"/>
    </row>
    <row r="89" spans="1:12" x14ac:dyDescent="0.2">
      <c r="A89" s="110" t="s">
        <v>1291</v>
      </c>
      <c r="B89" s="180">
        <f t="shared" si="2"/>
        <v>46209</v>
      </c>
      <c r="C89" s="122">
        <v>3778</v>
      </c>
      <c r="D89" s="110" t="s">
        <v>8832</v>
      </c>
      <c r="E89" s="109"/>
      <c r="F89" s="125" t="s">
        <v>1303</v>
      </c>
      <c r="G89" s="125"/>
      <c r="H89" s="126">
        <v>580</v>
      </c>
      <c r="I89" s="125"/>
      <c r="J89" s="109" t="s">
        <v>1304</v>
      </c>
      <c r="K89" s="111">
        <f t="shared" si="3"/>
        <v>-580</v>
      </c>
      <c r="L89" s="109"/>
    </row>
    <row r="90" spans="1:12" x14ac:dyDescent="0.2">
      <c r="A90" s="110" t="s">
        <v>1291</v>
      </c>
      <c r="B90" s="180">
        <f t="shared" si="2"/>
        <v>46209</v>
      </c>
      <c r="C90" s="122"/>
      <c r="D90" s="110" t="s">
        <v>153</v>
      </c>
      <c r="E90" s="109"/>
      <c r="F90" s="125" t="s">
        <v>1303</v>
      </c>
      <c r="G90" s="125"/>
      <c r="H90" s="126">
        <v>430</v>
      </c>
      <c r="I90" s="125"/>
      <c r="J90" s="109" t="s">
        <v>1304</v>
      </c>
      <c r="K90" s="111">
        <f t="shared" si="3"/>
        <v>-430</v>
      </c>
      <c r="L90" s="109"/>
    </row>
    <row r="91" spans="1:12" x14ac:dyDescent="0.2">
      <c r="A91" s="110" t="s">
        <v>28</v>
      </c>
      <c r="B91" s="180">
        <f t="shared" si="2"/>
        <v>46210</v>
      </c>
      <c r="C91" s="122">
        <v>3779</v>
      </c>
      <c r="D91" s="110" t="s">
        <v>151</v>
      </c>
      <c r="E91" s="109"/>
      <c r="F91" s="125" t="s">
        <v>1303</v>
      </c>
      <c r="G91" s="125"/>
      <c r="H91" s="126">
        <v>4000</v>
      </c>
      <c r="I91" s="125"/>
      <c r="J91" s="109" t="s">
        <v>1304</v>
      </c>
      <c r="K91" s="111">
        <f t="shared" si="3"/>
        <v>-4000</v>
      </c>
      <c r="L91" s="109"/>
    </row>
    <row r="92" spans="1:12" x14ac:dyDescent="0.2">
      <c r="A92" s="110" t="s">
        <v>28</v>
      </c>
      <c r="B92" s="180">
        <f t="shared" si="2"/>
        <v>46210</v>
      </c>
      <c r="C92" s="122">
        <v>3780</v>
      </c>
      <c r="D92" s="110" t="s">
        <v>1302</v>
      </c>
      <c r="E92" s="109"/>
      <c r="F92" s="125" t="s">
        <v>1303</v>
      </c>
      <c r="G92" s="125"/>
      <c r="H92" s="126">
        <v>5180</v>
      </c>
      <c r="I92" s="125"/>
      <c r="J92" s="109" t="s">
        <v>1304</v>
      </c>
      <c r="K92" s="111">
        <f t="shared" si="3"/>
        <v>-5180</v>
      </c>
      <c r="L92" s="109"/>
    </row>
    <row r="93" spans="1:12" x14ac:dyDescent="0.2">
      <c r="A93" s="110" t="s">
        <v>28</v>
      </c>
      <c r="B93" s="180">
        <f t="shared" si="2"/>
        <v>46210</v>
      </c>
      <c r="C93" s="122">
        <v>3781</v>
      </c>
      <c r="D93" s="110" t="s">
        <v>1305</v>
      </c>
      <c r="E93" s="109"/>
      <c r="F93" s="125" t="s">
        <v>1303</v>
      </c>
      <c r="G93" s="125"/>
      <c r="H93" s="126">
        <v>2550</v>
      </c>
      <c r="I93" s="125"/>
      <c r="J93" s="109" t="s">
        <v>1304</v>
      </c>
      <c r="K93" s="111">
        <f t="shared" si="3"/>
        <v>-2550</v>
      </c>
      <c r="L93" s="109"/>
    </row>
    <row r="94" spans="1:12" x14ac:dyDescent="0.2">
      <c r="A94" s="110" t="s">
        <v>28</v>
      </c>
      <c r="B94" s="180">
        <f t="shared" si="2"/>
        <v>46210</v>
      </c>
      <c r="C94" s="122">
        <v>3782</v>
      </c>
      <c r="D94" s="110" t="s">
        <v>1310</v>
      </c>
      <c r="E94" s="109"/>
      <c r="F94" s="125" t="s">
        <v>1303</v>
      </c>
      <c r="G94" s="125"/>
      <c r="H94" s="126">
        <v>425</v>
      </c>
      <c r="I94" s="125"/>
      <c r="J94" s="109" t="s">
        <v>1304</v>
      </c>
      <c r="K94" s="111">
        <f t="shared" si="3"/>
        <v>-425</v>
      </c>
      <c r="L94" s="109"/>
    </row>
    <row r="95" spans="1:12" x14ac:dyDescent="0.2">
      <c r="A95" s="110" t="s">
        <v>28</v>
      </c>
      <c r="B95" s="180">
        <f t="shared" si="2"/>
        <v>46210</v>
      </c>
      <c r="C95" s="122">
        <v>3783</v>
      </c>
      <c r="D95" s="110" t="s">
        <v>1306</v>
      </c>
      <c r="E95" s="109"/>
      <c r="F95" s="125" t="s">
        <v>1303</v>
      </c>
      <c r="G95" s="125"/>
      <c r="H95" s="126">
        <v>2550</v>
      </c>
      <c r="I95" s="125"/>
      <c r="J95" s="109" t="s">
        <v>1304</v>
      </c>
      <c r="K95" s="111">
        <f t="shared" si="3"/>
        <v>-2550</v>
      </c>
      <c r="L95" s="109"/>
    </row>
    <row r="96" spans="1:12" x14ac:dyDescent="0.2">
      <c r="A96" s="110" t="s">
        <v>28</v>
      </c>
      <c r="B96" s="180">
        <f t="shared" si="2"/>
        <v>46210</v>
      </c>
      <c r="C96" s="122">
        <v>3784</v>
      </c>
      <c r="D96" s="110" t="s">
        <v>1309</v>
      </c>
      <c r="E96" s="109"/>
      <c r="F96" s="125" t="s">
        <v>1303</v>
      </c>
      <c r="G96" s="125"/>
      <c r="H96" s="126">
        <v>1275</v>
      </c>
      <c r="I96" s="125"/>
      <c r="J96" s="109" t="s">
        <v>1304</v>
      </c>
      <c r="K96" s="111">
        <f t="shared" si="3"/>
        <v>-1275</v>
      </c>
      <c r="L96" s="109"/>
    </row>
    <row r="97" spans="1:12" x14ac:dyDescent="0.2">
      <c r="A97" s="110" t="s">
        <v>28</v>
      </c>
      <c r="B97" s="180">
        <f t="shared" si="2"/>
        <v>46210</v>
      </c>
      <c r="C97" s="122">
        <v>3785</v>
      </c>
      <c r="D97" s="110" t="s">
        <v>1312</v>
      </c>
      <c r="E97" s="109"/>
      <c r="F97" s="125" t="s">
        <v>1303</v>
      </c>
      <c r="G97" s="125"/>
      <c r="H97" s="126">
        <v>1275</v>
      </c>
      <c r="I97" s="125"/>
      <c r="J97" s="109" t="s">
        <v>1304</v>
      </c>
      <c r="K97" s="111">
        <f t="shared" si="3"/>
        <v>-1275</v>
      </c>
      <c r="L97" s="109"/>
    </row>
    <row r="98" spans="1:12" x14ac:dyDescent="0.2">
      <c r="A98" s="110" t="s">
        <v>28</v>
      </c>
      <c r="B98" s="180">
        <f t="shared" si="2"/>
        <v>46210</v>
      </c>
      <c r="C98" s="122">
        <v>3786</v>
      </c>
      <c r="D98" s="110" t="s">
        <v>1307</v>
      </c>
      <c r="E98" s="109"/>
      <c r="F98" s="125" t="s">
        <v>1303</v>
      </c>
      <c r="G98" s="125"/>
      <c r="H98" s="126">
        <v>7000</v>
      </c>
      <c r="I98" s="125"/>
      <c r="J98" s="109" t="s">
        <v>1304</v>
      </c>
      <c r="K98" s="111">
        <f t="shared" si="3"/>
        <v>-7000</v>
      </c>
      <c r="L98" s="109"/>
    </row>
    <row r="99" spans="1:12" x14ac:dyDescent="0.2">
      <c r="A99" s="110" t="s">
        <v>28</v>
      </c>
      <c r="B99" s="180">
        <f t="shared" si="2"/>
        <v>46210</v>
      </c>
      <c r="C99" s="122">
        <v>3787</v>
      </c>
      <c r="D99" s="110" t="s">
        <v>1311</v>
      </c>
      <c r="E99" s="109"/>
      <c r="F99" s="125" t="s">
        <v>1303</v>
      </c>
      <c r="G99" s="125"/>
      <c r="H99" s="126">
        <v>425</v>
      </c>
      <c r="I99" s="125"/>
      <c r="J99" s="109" t="s">
        <v>1304</v>
      </c>
      <c r="K99" s="111">
        <f t="shared" si="3"/>
        <v>-425</v>
      </c>
      <c r="L99" s="109"/>
    </row>
    <row r="100" spans="1:12" x14ac:dyDescent="0.2">
      <c r="A100" s="110" t="s">
        <v>28</v>
      </c>
      <c r="B100" s="180">
        <f t="shared" si="2"/>
        <v>46210</v>
      </c>
      <c r="C100" s="122">
        <v>3788</v>
      </c>
      <c r="D100" s="110" t="s">
        <v>145</v>
      </c>
      <c r="E100" s="109"/>
      <c r="F100" s="125" t="s">
        <v>1303</v>
      </c>
      <c r="G100" s="125"/>
      <c r="H100" s="126">
        <v>1900</v>
      </c>
      <c r="I100" s="125"/>
      <c r="J100" s="109" t="s">
        <v>1304</v>
      </c>
      <c r="K100" s="111">
        <f t="shared" si="3"/>
        <v>-1900</v>
      </c>
      <c r="L100" s="109"/>
    </row>
    <row r="101" spans="1:12" x14ac:dyDescent="0.2">
      <c r="A101" s="110" t="s">
        <v>28</v>
      </c>
      <c r="B101" s="180">
        <f t="shared" si="2"/>
        <v>46210</v>
      </c>
      <c r="C101" s="122">
        <v>3789</v>
      </c>
      <c r="D101" s="110" t="s">
        <v>264</v>
      </c>
      <c r="E101" s="109"/>
      <c r="F101" s="125" t="s">
        <v>1303</v>
      </c>
      <c r="G101" s="125"/>
      <c r="H101" s="126">
        <v>180</v>
      </c>
      <c r="I101" s="125"/>
      <c r="J101" s="109" t="s">
        <v>1304</v>
      </c>
      <c r="K101" s="111">
        <f t="shared" si="3"/>
        <v>-180</v>
      </c>
      <c r="L101" s="109"/>
    </row>
    <row r="102" spans="1:12" x14ac:dyDescent="0.2">
      <c r="A102" s="110" t="s">
        <v>28</v>
      </c>
      <c r="B102" s="180">
        <f t="shared" si="2"/>
        <v>46210</v>
      </c>
      <c r="C102" s="122"/>
      <c r="D102" s="110" t="s">
        <v>1376</v>
      </c>
      <c r="E102" s="109"/>
      <c r="F102" s="122" t="s">
        <v>8953</v>
      </c>
      <c r="G102" s="125"/>
      <c r="H102" s="126">
        <v>0</v>
      </c>
      <c r="I102" s="125">
        <v>1000</v>
      </c>
      <c r="J102" s="109" t="s">
        <v>1304</v>
      </c>
      <c r="K102" s="111">
        <f t="shared" si="3"/>
        <v>1000</v>
      </c>
      <c r="L102" s="109"/>
    </row>
    <row r="103" spans="1:12" x14ac:dyDescent="0.2">
      <c r="A103" s="110" t="s">
        <v>31</v>
      </c>
      <c r="B103" s="180">
        <f t="shared" si="2"/>
        <v>46211</v>
      </c>
      <c r="C103" s="122">
        <v>3790</v>
      </c>
      <c r="D103" s="110" t="s">
        <v>1302</v>
      </c>
      <c r="E103" s="109"/>
      <c r="F103" s="125" t="s">
        <v>1303</v>
      </c>
      <c r="G103" s="125"/>
      <c r="H103" s="126">
        <v>5180</v>
      </c>
      <c r="I103" s="125"/>
      <c r="J103" s="109" t="s">
        <v>1304</v>
      </c>
      <c r="K103" s="111">
        <f t="shared" si="3"/>
        <v>-5180</v>
      </c>
      <c r="L103" s="109"/>
    </row>
    <row r="104" spans="1:12" x14ac:dyDescent="0.2">
      <c r="A104" s="110" t="s">
        <v>31</v>
      </c>
      <c r="B104" s="180">
        <f t="shared" si="2"/>
        <v>46211</v>
      </c>
      <c r="C104" s="122">
        <v>3791</v>
      </c>
      <c r="D104" s="110" t="s">
        <v>1305</v>
      </c>
      <c r="E104" s="109"/>
      <c r="F104" s="125" t="s">
        <v>1303</v>
      </c>
      <c r="G104" s="125"/>
      <c r="H104" s="126">
        <v>1275</v>
      </c>
      <c r="I104" s="125"/>
      <c r="J104" s="109" t="s">
        <v>1304</v>
      </c>
      <c r="K104" s="111">
        <f t="shared" si="3"/>
        <v>-1275</v>
      </c>
      <c r="L104" s="109"/>
    </row>
    <row r="105" spans="1:12" x14ac:dyDescent="0.2">
      <c r="A105" s="110" t="s">
        <v>31</v>
      </c>
      <c r="B105" s="180">
        <f t="shared" si="2"/>
        <v>46211</v>
      </c>
      <c r="C105" s="122">
        <v>3792</v>
      </c>
      <c r="D105" s="110" t="s">
        <v>1310</v>
      </c>
      <c r="E105" s="109"/>
      <c r="F105" s="125" t="s">
        <v>1303</v>
      </c>
      <c r="G105" s="125"/>
      <c r="H105" s="126">
        <v>680</v>
      </c>
      <c r="I105" s="125"/>
      <c r="J105" s="109" t="s">
        <v>1304</v>
      </c>
      <c r="K105" s="111">
        <f t="shared" si="3"/>
        <v>-680</v>
      </c>
      <c r="L105" s="109"/>
    </row>
    <row r="106" spans="1:12" x14ac:dyDescent="0.2">
      <c r="A106" s="110" t="s">
        <v>31</v>
      </c>
      <c r="B106" s="180">
        <f t="shared" si="2"/>
        <v>46211</v>
      </c>
      <c r="C106" s="122">
        <v>3793</v>
      </c>
      <c r="D106" s="110" t="s">
        <v>1311</v>
      </c>
      <c r="E106" s="109"/>
      <c r="F106" s="125" t="s">
        <v>1303</v>
      </c>
      <c r="G106" s="125"/>
      <c r="H106" s="126">
        <v>425</v>
      </c>
      <c r="I106" s="125"/>
      <c r="J106" s="109" t="s">
        <v>1304</v>
      </c>
      <c r="K106" s="111">
        <f t="shared" si="3"/>
        <v>-425</v>
      </c>
      <c r="L106" s="109"/>
    </row>
    <row r="107" spans="1:12" x14ac:dyDescent="0.2">
      <c r="A107" s="110" t="s">
        <v>31</v>
      </c>
      <c r="B107" s="180">
        <f t="shared" si="2"/>
        <v>46211</v>
      </c>
      <c r="C107" s="122">
        <v>3794</v>
      </c>
      <c r="D107" s="110" t="s">
        <v>1307</v>
      </c>
      <c r="E107" s="109"/>
      <c r="F107" s="125" t="s">
        <v>1303</v>
      </c>
      <c r="G107" s="125"/>
      <c r="H107" s="126">
        <v>4900</v>
      </c>
      <c r="I107" s="125"/>
      <c r="J107" s="109" t="s">
        <v>1304</v>
      </c>
      <c r="K107" s="111">
        <f t="shared" si="3"/>
        <v>-4900</v>
      </c>
      <c r="L107" s="109"/>
    </row>
    <row r="108" spans="1:12" x14ac:dyDescent="0.2">
      <c r="A108" s="110" t="s">
        <v>31</v>
      </c>
      <c r="B108" s="180">
        <f t="shared" si="2"/>
        <v>46211</v>
      </c>
      <c r="C108" s="122">
        <v>3795</v>
      </c>
      <c r="D108" s="110" t="s">
        <v>1309</v>
      </c>
      <c r="E108" s="109"/>
      <c r="F108" s="125" t="s">
        <v>1303</v>
      </c>
      <c r="G108" s="125"/>
      <c r="H108" s="126">
        <v>1020</v>
      </c>
      <c r="I108" s="125"/>
      <c r="J108" s="109" t="s">
        <v>1304</v>
      </c>
      <c r="K108" s="111">
        <f t="shared" si="3"/>
        <v>-1020</v>
      </c>
      <c r="L108" s="109"/>
    </row>
    <row r="109" spans="1:12" x14ac:dyDescent="0.2">
      <c r="A109" s="110" t="s">
        <v>31</v>
      </c>
      <c r="B109" s="180">
        <f t="shared" si="2"/>
        <v>46211</v>
      </c>
      <c r="C109" s="122">
        <v>3796</v>
      </c>
      <c r="D109" s="110" t="s">
        <v>1308</v>
      </c>
      <c r="E109" s="109"/>
      <c r="F109" s="125" t="s">
        <v>1303</v>
      </c>
      <c r="G109" s="125"/>
      <c r="H109" s="126">
        <v>425</v>
      </c>
      <c r="I109" s="125"/>
      <c r="J109" s="109" t="s">
        <v>1304</v>
      </c>
      <c r="K109" s="111">
        <f t="shared" si="3"/>
        <v>-425</v>
      </c>
      <c r="L109" s="109"/>
    </row>
    <row r="110" spans="1:12" x14ac:dyDescent="0.2">
      <c r="A110" s="110" t="s">
        <v>31</v>
      </c>
      <c r="B110" s="180">
        <f t="shared" si="2"/>
        <v>46211</v>
      </c>
      <c r="C110" s="122">
        <v>3797</v>
      </c>
      <c r="D110" s="110" t="s">
        <v>1306</v>
      </c>
      <c r="E110" s="109"/>
      <c r="F110" s="125" t="s">
        <v>1303</v>
      </c>
      <c r="G110" s="125"/>
      <c r="H110" s="126">
        <v>1700</v>
      </c>
      <c r="I110" s="125"/>
      <c r="J110" s="109" t="s">
        <v>1304</v>
      </c>
      <c r="K110" s="111">
        <f t="shared" si="3"/>
        <v>-1700</v>
      </c>
      <c r="L110" s="109"/>
    </row>
    <row r="111" spans="1:12" x14ac:dyDescent="0.2">
      <c r="A111" s="110" t="s">
        <v>31</v>
      </c>
      <c r="B111" s="180">
        <f t="shared" si="2"/>
        <v>46211</v>
      </c>
      <c r="C111" s="122">
        <v>3798</v>
      </c>
      <c r="D111" s="110" t="s">
        <v>1312</v>
      </c>
      <c r="E111" s="109"/>
      <c r="F111" s="125" t="s">
        <v>1303</v>
      </c>
      <c r="G111" s="125"/>
      <c r="H111" s="126">
        <v>1275</v>
      </c>
      <c r="I111" s="125"/>
      <c r="J111" s="109" t="s">
        <v>1304</v>
      </c>
      <c r="K111" s="111">
        <f t="shared" si="3"/>
        <v>-1275</v>
      </c>
      <c r="L111" s="109"/>
    </row>
    <row r="112" spans="1:12" x14ac:dyDescent="0.2">
      <c r="A112" s="110" t="s">
        <v>31</v>
      </c>
      <c r="B112" s="180">
        <f t="shared" si="2"/>
        <v>46211</v>
      </c>
      <c r="C112" s="122">
        <v>3799</v>
      </c>
      <c r="D112" s="110" t="s">
        <v>9655</v>
      </c>
      <c r="E112" s="109"/>
      <c r="F112" s="125" t="s">
        <v>1303</v>
      </c>
      <c r="G112" s="125"/>
      <c r="H112" s="126">
        <v>2975</v>
      </c>
      <c r="I112" s="125"/>
      <c r="J112" s="109" t="s">
        <v>1304</v>
      </c>
      <c r="K112" s="111">
        <f t="shared" si="3"/>
        <v>-2975</v>
      </c>
      <c r="L112" s="109"/>
    </row>
    <row r="113" spans="1:12" x14ac:dyDescent="0.2">
      <c r="A113" s="110" t="s">
        <v>31</v>
      </c>
      <c r="B113" s="180">
        <f t="shared" si="2"/>
        <v>46211</v>
      </c>
      <c r="C113" s="122">
        <v>3800</v>
      </c>
      <c r="D113" s="110" t="s">
        <v>145</v>
      </c>
      <c r="E113" s="109"/>
      <c r="F113" s="125" t="s">
        <v>1303</v>
      </c>
      <c r="G113" s="125"/>
      <c r="H113" s="126">
        <v>2375</v>
      </c>
      <c r="I113" s="125"/>
      <c r="J113" s="109" t="s">
        <v>1304</v>
      </c>
      <c r="K113" s="111">
        <f t="shared" si="3"/>
        <v>-2375</v>
      </c>
      <c r="L113" s="109"/>
    </row>
    <row r="114" spans="1:12" x14ac:dyDescent="0.2">
      <c r="A114" s="110" t="s">
        <v>31</v>
      </c>
      <c r="B114" s="180">
        <f t="shared" si="2"/>
        <v>46211</v>
      </c>
      <c r="C114" s="122">
        <v>3801</v>
      </c>
      <c r="D114" s="110" t="s">
        <v>264</v>
      </c>
      <c r="E114" s="109"/>
      <c r="F114" s="125" t="s">
        <v>1303</v>
      </c>
      <c r="G114" s="125"/>
      <c r="H114" s="126">
        <v>180</v>
      </c>
      <c r="I114" s="125"/>
      <c r="J114" s="109" t="s">
        <v>1304</v>
      </c>
      <c r="K114" s="111">
        <f t="shared" si="3"/>
        <v>-180</v>
      </c>
      <c r="L114" s="109"/>
    </row>
    <row r="115" spans="1:12" x14ac:dyDescent="0.2">
      <c r="A115" s="110" t="s">
        <v>31</v>
      </c>
      <c r="B115" s="180">
        <f t="shared" si="2"/>
        <v>46211</v>
      </c>
      <c r="C115" s="122">
        <v>3802</v>
      </c>
      <c r="D115" s="110" t="s">
        <v>8832</v>
      </c>
      <c r="E115" s="109"/>
      <c r="F115" s="125" t="s">
        <v>1303</v>
      </c>
      <c r="G115" s="125"/>
      <c r="H115" s="126">
        <v>860</v>
      </c>
      <c r="I115" s="125"/>
      <c r="J115" s="109" t="s">
        <v>1304</v>
      </c>
      <c r="K115" s="111">
        <f t="shared" si="3"/>
        <v>-860</v>
      </c>
      <c r="L115" s="109"/>
    </row>
    <row r="116" spans="1:12" x14ac:dyDescent="0.2">
      <c r="A116" s="110" t="s">
        <v>31</v>
      </c>
      <c r="B116" s="180">
        <f t="shared" si="2"/>
        <v>46211</v>
      </c>
      <c r="C116" s="122">
        <v>3803</v>
      </c>
      <c r="D116" s="110" t="s">
        <v>246</v>
      </c>
      <c r="E116" s="109"/>
      <c r="F116" s="125" t="s">
        <v>1303</v>
      </c>
      <c r="G116" s="125"/>
      <c r="H116" s="126">
        <v>1600</v>
      </c>
      <c r="I116" s="125"/>
      <c r="J116" s="109" t="s">
        <v>1304</v>
      </c>
      <c r="K116" s="111">
        <f t="shared" si="3"/>
        <v>-1600</v>
      </c>
      <c r="L116" s="109"/>
    </row>
    <row r="117" spans="1:12" x14ac:dyDescent="0.2">
      <c r="A117" s="110" t="s">
        <v>31</v>
      </c>
      <c r="B117" s="180">
        <f t="shared" si="2"/>
        <v>46211</v>
      </c>
      <c r="C117" s="122"/>
      <c r="D117" s="110" t="s">
        <v>1376</v>
      </c>
      <c r="E117" s="109"/>
      <c r="F117" s="122" t="s">
        <v>8953</v>
      </c>
      <c r="G117" s="125"/>
      <c r="H117" s="126">
        <v>0</v>
      </c>
      <c r="I117" s="125">
        <v>1000</v>
      </c>
      <c r="J117" s="109" t="s">
        <v>1304</v>
      </c>
      <c r="K117" s="111">
        <f t="shared" si="3"/>
        <v>1000</v>
      </c>
      <c r="L117" s="109"/>
    </row>
    <row r="118" spans="1:12" x14ac:dyDescent="0.2">
      <c r="A118" s="110" t="s">
        <v>31</v>
      </c>
      <c r="B118" s="180">
        <f t="shared" si="2"/>
        <v>46211</v>
      </c>
      <c r="C118" s="122"/>
      <c r="D118" s="110" t="s">
        <v>153</v>
      </c>
      <c r="E118" s="109"/>
      <c r="F118" s="125" t="s">
        <v>1303</v>
      </c>
      <c r="G118" s="125"/>
      <c r="H118" s="126">
        <v>510</v>
      </c>
      <c r="I118" s="125"/>
      <c r="J118" s="109" t="s">
        <v>1304</v>
      </c>
      <c r="K118" s="111">
        <f t="shared" si="3"/>
        <v>-510</v>
      </c>
      <c r="L118" s="109"/>
    </row>
    <row r="119" spans="1:12" x14ac:dyDescent="0.2">
      <c r="A119" s="110" t="s">
        <v>33</v>
      </c>
      <c r="B119" s="180">
        <f t="shared" si="2"/>
        <v>46212</v>
      </c>
      <c r="C119" s="122">
        <v>3804</v>
      </c>
      <c r="D119" s="110" t="s">
        <v>1302</v>
      </c>
      <c r="E119" s="109"/>
      <c r="F119" s="125" t="s">
        <v>1303</v>
      </c>
      <c r="G119" s="125"/>
      <c r="H119" s="126">
        <v>5180</v>
      </c>
      <c r="I119" s="125"/>
      <c r="J119" s="109" t="s">
        <v>1304</v>
      </c>
      <c r="K119" s="111">
        <f t="shared" si="3"/>
        <v>-5180</v>
      </c>
      <c r="L119" s="109"/>
    </row>
    <row r="120" spans="1:12" x14ac:dyDescent="0.2">
      <c r="A120" s="110" t="s">
        <v>33</v>
      </c>
      <c r="B120" s="180">
        <f t="shared" si="2"/>
        <v>46212</v>
      </c>
      <c r="C120" s="122">
        <v>3805</v>
      </c>
      <c r="D120" s="110" t="s">
        <v>1305</v>
      </c>
      <c r="E120" s="109"/>
      <c r="F120" s="125" t="s">
        <v>1303</v>
      </c>
      <c r="G120" s="125"/>
      <c r="H120" s="126">
        <v>2550</v>
      </c>
      <c r="I120" s="125"/>
      <c r="J120" s="109" t="s">
        <v>1304</v>
      </c>
      <c r="K120" s="111">
        <f t="shared" si="3"/>
        <v>-2550</v>
      </c>
      <c r="L120" s="109"/>
    </row>
    <row r="121" spans="1:12" x14ac:dyDescent="0.2">
      <c r="A121" s="110" t="s">
        <v>33</v>
      </c>
      <c r="B121" s="180">
        <f t="shared" si="2"/>
        <v>46212</v>
      </c>
      <c r="C121" s="122">
        <v>3806</v>
      </c>
      <c r="D121" s="110" t="s">
        <v>134</v>
      </c>
      <c r="E121" s="109"/>
      <c r="F121" s="125" t="s">
        <v>1303</v>
      </c>
      <c r="G121" s="125"/>
      <c r="H121" s="126">
        <v>2550</v>
      </c>
      <c r="I121" s="125"/>
      <c r="J121" s="109" t="s">
        <v>1304</v>
      </c>
      <c r="K121" s="111">
        <f t="shared" si="3"/>
        <v>-2550</v>
      </c>
      <c r="L121" s="109"/>
    </row>
    <row r="122" spans="1:12" x14ac:dyDescent="0.2">
      <c r="A122" s="110" t="s">
        <v>33</v>
      </c>
      <c r="B122" s="180">
        <f t="shared" si="2"/>
        <v>46212</v>
      </c>
      <c r="C122" s="122">
        <v>3807</v>
      </c>
      <c r="D122" s="110" t="s">
        <v>1308</v>
      </c>
      <c r="E122" s="109"/>
      <c r="F122" s="125" t="s">
        <v>1303</v>
      </c>
      <c r="G122" s="125"/>
      <c r="H122" s="126">
        <v>680</v>
      </c>
      <c r="I122" s="125"/>
      <c r="J122" s="109" t="s">
        <v>1304</v>
      </c>
      <c r="K122" s="111">
        <f t="shared" si="3"/>
        <v>-680</v>
      </c>
      <c r="L122" s="109"/>
    </row>
    <row r="123" spans="1:12" x14ac:dyDescent="0.2">
      <c r="A123" s="110" t="s">
        <v>33</v>
      </c>
      <c r="B123" s="180">
        <f t="shared" si="2"/>
        <v>46212</v>
      </c>
      <c r="C123" s="122">
        <v>3808</v>
      </c>
      <c r="D123" s="110" t="s">
        <v>1309</v>
      </c>
      <c r="E123" s="109"/>
      <c r="F123" s="125" t="s">
        <v>1303</v>
      </c>
      <c r="G123" s="125"/>
      <c r="H123" s="126">
        <v>1020</v>
      </c>
      <c r="I123" s="125"/>
      <c r="J123" s="109" t="s">
        <v>1304</v>
      </c>
      <c r="K123" s="111">
        <f t="shared" si="3"/>
        <v>-1020</v>
      </c>
      <c r="L123" s="109"/>
    </row>
    <row r="124" spans="1:12" x14ac:dyDescent="0.2">
      <c r="A124" s="110" t="s">
        <v>33</v>
      </c>
      <c r="B124" s="180">
        <f t="shared" si="2"/>
        <v>46212</v>
      </c>
      <c r="C124" s="122">
        <v>3809</v>
      </c>
      <c r="D124" s="110" t="s">
        <v>1310</v>
      </c>
      <c r="E124" s="109"/>
      <c r="F124" s="125" t="s">
        <v>1303</v>
      </c>
      <c r="G124" s="125"/>
      <c r="H124" s="126">
        <v>680</v>
      </c>
      <c r="I124" s="125"/>
      <c r="J124" s="109" t="s">
        <v>1304</v>
      </c>
      <c r="K124" s="111">
        <f t="shared" si="3"/>
        <v>-680</v>
      </c>
      <c r="L124" s="109"/>
    </row>
    <row r="125" spans="1:12" x14ac:dyDescent="0.2">
      <c r="A125" s="110" t="s">
        <v>33</v>
      </c>
      <c r="B125" s="180">
        <f t="shared" si="2"/>
        <v>46212</v>
      </c>
      <c r="C125" s="122">
        <v>3810</v>
      </c>
      <c r="D125" s="110" t="s">
        <v>1306</v>
      </c>
      <c r="E125" s="109"/>
      <c r="F125" s="125" t="s">
        <v>1303</v>
      </c>
      <c r="G125" s="125"/>
      <c r="H125" s="126">
        <v>1700</v>
      </c>
      <c r="I125" s="125"/>
      <c r="J125" s="109" t="s">
        <v>1304</v>
      </c>
      <c r="K125" s="111">
        <f t="shared" si="3"/>
        <v>-1700</v>
      </c>
      <c r="L125" s="109"/>
    </row>
    <row r="126" spans="1:12" x14ac:dyDescent="0.2">
      <c r="A126" s="110" t="s">
        <v>33</v>
      </c>
      <c r="B126" s="180">
        <f t="shared" si="2"/>
        <v>46212</v>
      </c>
      <c r="C126" s="122">
        <v>3811</v>
      </c>
      <c r="D126" s="110" t="s">
        <v>1312</v>
      </c>
      <c r="E126" s="109"/>
      <c r="F126" s="125" t="s">
        <v>1303</v>
      </c>
      <c r="G126" s="125"/>
      <c r="H126" s="126">
        <v>1275</v>
      </c>
      <c r="I126" s="125"/>
      <c r="J126" s="109" t="s">
        <v>1304</v>
      </c>
      <c r="K126" s="111">
        <f t="shared" si="3"/>
        <v>-1275</v>
      </c>
      <c r="L126" s="109"/>
    </row>
    <row r="127" spans="1:12" x14ac:dyDescent="0.2">
      <c r="A127" s="110" t="s">
        <v>33</v>
      </c>
      <c r="B127" s="180">
        <f t="shared" si="2"/>
        <v>46212</v>
      </c>
      <c r="C127" s="122">
        <v>3812</v>
      </c>
      <c r="D127" s="110" t="s">
        <v>1311</v>
      </c>
      <c r="E127" s="109"/>
      <c r="F127" s="125" t="s">
        <v>1303</v>
      </c>
      <c r="G127" s="125"/>
      <c r="H127" s="126">
        <v>425</v>
      </c>
      <c r="I127" s="125"/>
      <c r="J127" s="109" t="s">
        <v>1304</v>
      </c>
      <c r="K127" s="111">
        <f t="shared" si="3"/>
        <v>-425</v>
      </c>
      <c r="L127" s="109"/>
    </row>
    <row r="128" spans="1:12" x14ac:dyDescent="0.2">
      <c r="A128" s="110" t="s">
        <v>33</v>
      </c>
      <c r="B128" s="180">
        <f t="shared" si="2"/>
        <v>46212</v>
      </c>
      <c r="C128" s="122">
        <v>3813</v>
      </c>
      <c r="D128" s="110" t="s">
        <v>1307</v>
      </c>
      <c r="E128" s="109"/>
      <c r="F128" s="125" t="s">
        <v>1303</v>
      </c>
      <c r="G128" s="125"/>
      <c r="H128" s="126">
        <v>9250</v>
      </c>
      <c r="I128" s="125"/>
      <c r="J128" s="109" t="s">
        <v>1304</v>
      </c>
      <c r="K128" s="111">
        <f t="shared" si="3"/>
        <v>-9250</v>
      </c>
      <c r="L128" s="109"/>
    </row>
    <row r="129" spans="1:12" x14ac:dyDescent="0.2">
      <c r="A129" s="110" t="s">
        <v>33</v>
      </c>
      <c r="B129" s="180">
        <f t="shared" si="2"/>
        <v>46212</v>
      </c>
      <c r="C129" s="122">
        <v>3814</v>
      </c>
      <c r="D129" s="110" t="s">
        <v>145</v>
      </c>
      <c r="E129" s="109"/>
      <c r="F129" s="125" t="s">
        <v>1303</v>
      </c>
      <c r="G129" s="125"/>
      <c r="H129" s="126">
        <v>2850</v>
      </c>
      <c r="I129" s="125"/>
      <c r="J129" s="109" t="s">
        <v>1304</v>
      </c>
      <c r="K129" s="111">
        <f t="shared" si="3"/>
        <v>-2850</v>
      </c>
      <c r="L129" s="109"/>
    </row>
    <row r="130" spans="1:12" x14ac:dyDescent="0.2">
      <c r="A130" s="110" t="s">
        <v>33</v>
      </c>
      <c r="B130" s="180">
        <f t="shared" si="2"/>
        <v>46212</v>
      </c>
      <c r="C130" s="122">
        <v>3815</v>
      </c>
      <c r="D130" s="110" t="s">
        <v>264</v>
      </c>
      <c r="E130" s="109"/>
      <c r="F130" s="125" t="s">
        <v>1303</v>
      </c>
      <c r="G130" s="125"/>
      <c r="H130" s="126">
        <v>180</v>
      </c>
      <c r="I130" s="125"/>
      <c r="J130" s="109" t="s">
        <v>1304</v>
      </c>
      <c r="K130" s="111">
        <f t="shared" si="3"/>
        <v>-180</v>
      </c>
      <c r="L130" s="109"/>
    </row>
    <row r="131" spans="1:12" x14ac:dyDescent="0.2">
      <c r="A131" s="110" t="s">
        <v>33</v>
      </c>
      <c r="B131" s="180">
        <f t="shared" ref="B131:B194" si="4">IF(A131="","",IF(ISNUMBER(A131),IFERROR(VLOOKUP(TEXT(A131,"yyyy/mm/dd"),BSAD,2,FALSE),""),IFERROR(VLOOKUP(A131,BSAD,2,FALSE),"")))</f>
        <v>46212</v>
      </c>
      <c r="C131" s="122">
        <v>3816</v>
      </c>
      <c r="D131" s="110" t="s">
        <v>262</v>
      </c>
      <c r="E131" s="109"/>
      <c r="F131" s="125" t="s">
        <v>1303</v>
      </c>
      <c r="G131" s="125"/>
      <c r="H131" s="126">
        <v>2200</v>
      </c>
      <c r="I131" s="125"/>
      <c r="J131" s="109" t="s">
        <v>1304</v>
      </c>
      <c r="K131" s="111">
        <f t="shared" ref="K131:K194" si="5">IF($D131="","",N($G131)-$H131+$I131)</f>
        <v>-2200</v>
      </c>
      <c r="L131" s="109"/>
    </row>
    <row r="132" spans="1:12" x14ac:dyDescent="0.2">
      <c r="A132" s="110" t="s">
        <v>33</v>
      </c>
      <c r="B132" s="180">
        <f t="shared" si="4"/>
        <v>46212</v>
      </c>
      <c r="C132" s="122"/>
      <c r="D132" s="110" t="s">
        <v>1376</v>
      </c>
      <c r="E132" s="109"/>
      <c r="F132" s="122" t="s">
        <v>8953</v>
      </c>
      <c r="G132" s="125"/>
      <c r="H132" s="126">
        <v>0</v>
      </c>
      <c r="I132" s="125">
        <v>2000</v>
      </c>
      <c r="J132" s="109" t="s">
        <v>1304</v>
      </c>
      <c r="K132" s="111">
        <f t="shared" si="5"/>
        <v>2000</v>
      </c>
      <c r="L132" s="109"/>
    </row>
    <row r="133" spans="1:12" x14ac:dyDescent="0.2">
      <c r="A133" s="110" t="s">
        <v>33</v>
      </c>
      <c r="B133" s="180">
        <f t="shared" si="4"/>
        <v>46212</v>
      </c>
      <c r="C133" s="122"/>
      <c r="D133" s="110" t="s">
        <v>153</v>
      </c>
      <c r="E133" s="109"/>
      <c r="F133" s="125" t="s">
        <v>1303</v>
      </c>
      <c r="G133" s="125"/>
      <c r="H133" s="126">
        <v>250</v>
      </c>
      <c r="I133" s="125"/>
      <c r="J133" s="109" t="s">
        <v>1304</v>
      </c>
      <c r="K133" s="111">
        <f t="shared" si="5"/>
        <v>-250</v>
      </c>
      <c r="L133" s="109"/>
    </row>
    <row r="134" spans="1:12" x14ac:dyDescent="0.2">
      <c r="A134" s="110" t="s">
        <v>35</v>
      </c>
      <c r="B134" s="180">
        <f t="shared" si="4"/>
        <v>46213</v>
      </c>
      <c r="C134" s="122">
        <v>3817</v>
      </c>
      <c r="D134" s="110" t="s">
        <v>1302</v>
      </c>
      <c r="E134" s="109"/>
      <c r="F134" s="125" t="s">
        <v>1303</v>
      </c>
      <c r="G134" s="125"/>
      <c r="H134" s="126">
        <v>5180</v>
      </c>
      <c r="I134" s="125"/>
      <c r="J134" s="109" t="s">
        <v>1304</v>
      </c>
      <c r="K134" s="111">
        <f t="shared" si="5"/>
        <v>-5180</v>
      </c>
      <c r="L134" s="109"/>
    </row>
    <row r="135" spans="1:12" x14ac:dyDescent="0.2">
      <c r="A135" s="110" t="s">
        <v>35</v>
      </c>
      <c r="B135" s="180">
        <f t="shared" si="4"/>
        <v>46213</v>
      </c>
      <c r="C135" s="122">
        <v>3818</v>
      </c>
      <c r="D135" s="110" t="s">
        <v>1305</v>
      </c>
      <c r="E135" s="109"/>
      <c r="F135" s="125" t="s">
        <v>1303</v>
      </c>
      <c r="G135" s="125"/>
      <c r="H135" s="126">
        <v>2550</v>
      </c>
      <c r="I135" s="125"/>
      <c r="J135" s="109" t="s">
        <v>1304</v>
      </c>
      <c r="K135" s="111">
        <f t="shared" si="5"/>
        <v>-2550</v>
      </c>
      <c r="L135" s="109"/>
    </row>
    <row r="136" spans="1:12" x14ac:dyDescent="0.2">
      <c r="A136" s="110" t="s">
        <v>35</v>
      </c>
      <c r="B136" s="180">
        <f t="shared" si="4"/>
        <v>46213</v>
      </c>
      <c r="C136" s="122">
        <v>3819</v>
      </c>
      <c r="D136" s="110" t="s">
        <v>1306</v>
      </c>
      <c r="E136" s="109"/>
      <c r="F136" s="125" t="s">
        <v>1303</v>
      </c>
      <c r="G136" s="125"/>
      <c r="H136" s="126">
        <v>1700</v>
      </c>
      <c r="I136" s="125"/>
      <c r="J136" s="109" t="s">
        <v>1304</v>
      </c>
      <c r="K136" s="111">
        <f t="shared" si="5"/>
        <v>-1700</v>
      </c>
      <c r="L136" s="109"/>
    </row>
    <row r="137" spans="1:12" x14ac:dyDescent="0.2">
      <c r="A137" s="110" t="s">
        <v>35</v>
      </c>
      <c r="B137" s="180">
        <f t="shared" si="4"/>
        <v>46213</v>
      </c>
      <c r="C137" s="122">
        <v>3820</v>
      </c>
      <c r="D137" s="110" t="s">
        <v>1307</v>
      </c>
      <c r="E137" s="109"/>
      <c r="F137" s="125" t="s">
        <v>1303</v>
      </c>
      <c r="G137" s="125"/>
      <c r="H137" s="126">
        <v>3500</v>
      </c>
      <c r="I137" s="125"/>
      <c r="J137" s="109" t="s">
        <v>1304</v>
      </c>
      <c r="K137" s="111">
        <f t="shared" si="5"/>
        <v>-3500</v>
      </c>
      <c r="L137" s="109"/>
    </row>
    <row r="138" spans="1:12" x14ac:dyDescent="0.2">
      <c r="A138" s="110" t="s">
        <v>35</v>
      </c>
      <c r="B138" s="180">
        <f t="shared" si="4"/>
        <v>46213</v>
      </c>
      <c r="C138" s="122">
        <v>3821</v>
      </c>
      <c r="D138" s="110" t="s">
        <v>1311</v>
      </c>
      <c r="E138" s="109"/>
      <c r="F138" s="125" t="s">
        <v>1303</v>
      </c>
      <c r="G138" s="125"/>
      <c r="H138" s="126">
        <v>425</v>
      </c>
      <c r="I138" s="125"/>
      <c r="J138" s="109" t="s">
        <v>1304</v>
      </c>
      <c r="K138" s="111">
        <f t="shared" si="5"/>
        <v>-425</v>
      </c>
      <c r="L138" s="109"/>
    </row>
    <row r="139" spans="1:12" x14ac:dyDescent="0.2">
      <c r="A139" s="110" t="s">
        <v>35</v>
      </c>
      <c r="B139" s="180">
        <f t="shared" si="4"/>
        <v>46213</v>
      </c>
      <c r="C139" s="122">
        <v>3822</v>
      </c>
      <c r="D139" s="110" t="s">
        <v>1312</v>
      </c>
      <c r="E139" s="109"/>
      <c r="F139" s="125" t="s">
        <v>1303</v>
      </c>
      <c r="G139" s="125"/>
      <c r="H139" s="126">
        <v>1275</v>
      </c>
      <c r="I139" s="125"/>
      <c r="J139" s="109" t="s">
        <v>1304</v>
      </c>
      <c r="K139" s="111">
        <f t="shared" si="5"/>
        <v>-1275</v>
      </c>
      <c r="L139" s="109"/>
    </row>
    <row r="140" spans="1:12" x14ac:dyDescent="0.2">
      <c r="A140" s="110" t="s">
        <v>35</v>
      </c>
      <c r="B140" s="180">
        <f t="shared" si="4"/>
        <v>46213</v>
      </c>
      <c r="C140" s="122">
        <v>3823</v>
      </c>
      <c r="D140" s="110" t="s">
        <v>1310</v>
      </c>
      <c r="E140" s="109"/>
      <c r="F140" s="125" t="s">
        <v>1303</v>
      </c>
      <c r="G140" s="125"/>
      <c r="H140" s="126">
        <v>680</v>
      </c>
      <c r="I140" s="125"/>
      <c r="J140" s="109" t="s">
        <v>1304</v>
      </c>
      <c r="K140" s="111">
        <f t="shared" si="5"/>
        <v>-680</v>
      </c>
      <c r="L140" s="109"/>
    </row>
    <row r="141" spans="1:12" x14ac:dyDescent="0.2">
      <c r="A141" s="110" t="s">
        <v>35</v>
      </c>
      <c r="B141" s="180">
        <f t="shared" si="4"/>
        <v>46213</v>
      </c>
      <c r="C141" s="122">
        <v>3824</v>
      </c>
      <c r="D141" s="110" t="s">
        <v>1308</v>
      </c>
      <c r="E141" s="109"/>
      <c r="F141" s="125" t="s">
        <v>1303</v>
      </c>
      <c r="G141" s="125"/>
      <c r="H141" s="126">
        <v>425</v>
      </c>
      <c r="I141" s="125"/>
      <c r="J141" s="109" t="s">
        <v>1304</v>
      </c>
      <c r="K141" s="111">
        <f t="shared" si="5"/>
        <v>-425</v>
      </c>
      <c r="L141" s="109"/>
    </row>
    <row r="142" spans="1:12" x14ac:dyDescent="0.2">
      <c r="A142" s="110" t="s">
        <v>35</v>
      </c>
      <c r="B142" s="180">
        <f t="shared" si="4"/>
        <v>46213</v>
      </c>
      <c r="C142" s="122">
        <v>3825</v>
      </c>
      <c r="D142" s="110" t="s">
        <v>1309</v>
      </c>
      <c r="E142" s="109"/>
      <c r="F142" s="125" t="s">
        <v>1303</v>
      </c>
      <c r="G142" s="125"/>
      <c r="H142" s="126">
        <v>1445</v>
      </c>
      <c r="I142" s="125"/>
      <c r="J142" s="109" t="s">
        <v>1304</v>
      </c>
      <c r="K142" s="111">
        <f t="shared" si="5"/>
        <v>-1445</v>
      </c>
      <c r="L142" s="109"/>
    </row>
    <row r="143" spans="1:12" x14ac:dyDescent="0.2">
      <c r="A143" s="110" t="s">
        <v>35</v>
      </c>
      <c r="B143" s="180">
        <f t="shared" si="4"/>
        <v>46213</v>
      </c>
      <c r="C143" s="122">
        <v>3826</v>
      </c>
      <c r="D143" s="110" t="s">
        <v>145</v>
      </c>
      <c r="E143" s="109"/>
      <c r="F143" s="125" t="s">
        <v>1303</v>
      </c>
      <c r="G143" s="125"/>
      <c r="H143" s="126">
        <v>2920</v>
      </c>
      <c r="I143" s="125"/>
      <c r="J143" s="109" t="s">
        <v>1304</v>
      </c>
      <c r="K143" s="111">
        <f t="shared" si="5"/>
        <v>-2920</v>
      </c>
      <c r="L143" s="109"/>
    </row>
    <row r="144" spans="1:12" x14ac:dyDescent="0.2">
      <c r="A144" s="110" t="s">
        <v>35</v>
      </c>
      <c r="B144" s="180">
        <f t="shared" si="4"/>
        <v>46213</v>
      </c>
      <c r="C144" s="122">
        <v>3827</v>
      </c>
      <c r="D144" s="110" t="s">
        <v>264</v>
      </c>
      <c r="E144" s="109"/>
      <c r="F144" s="125" t="s">
        <v>1303</v>
      </c>
      <c r="G144" s="125"/>
      <c r="H144" s="126">
        <v>180</v>
      </c>
      <c r="I144" s="125"/>
      <c r="J144" s="109" t="s">
        <v>1304</v>
      </c>
      <c r="K144" s="111">
        <f t="shared" si="5"/>
        <v>-180</v>
      </c>
      <c r="L144" s="109"/>
    </row>
    <row r="145" spans="1:12" x14ac:dyDescent="0.2">
      <c r="A145" s="110" t="s">
        <v>35</v>
      </c>
      <c r="B145" s="180">
        <f t="shared" si="4"/>
        <v>46213</v>
      </c>
      <c r="C145" s="122">
        <v>3828</v>
      </c>
      <c r="D145" s="110" t="s">
        <v>1400</v>
      </c>
      <c r="E145" s="109"/>
      <c r="F145" s="125" t="s">
        <v>1303</v>
      </c>
      <c r="G145" s="125"/>
      <c r="H145" s="126">
        <v>1100</v>
      </c>
      <c r="I145" s="125"/>
      <c r="J145" s="109" t="s">
        <v>1304</v>
      </c>
      <c r="K145" s="111">
        <f t="shared" si="5"/>
        <v>-1100</v>
      </c>
      <c r="L145" s="109"/>
    </row>
    <row r="146" spans="1:12" x14ac:dyDescent="0.2">
      <c r="A146" s="110" t="s">
        <v>35</v>
      </c>
      <c r="B146" s="180">
        <f t="shared" si="4"/>
        <v>46213</v>
      </c>
      <c r="C146" s="122">
        <v>3829</v>
      </c>
      <c r="D146" s="110" t="s">
        <v>168</v>
      </c>
      <c r="E146" s="109"/>
      <c r="F146" s="125" t="s">
        <v>1303</v>
      </c>
      <c r="G146" s="125"/>
      <c r="H146" s="126">
        <v>16500</v>
      </c>
      <c r="I146" s="125"/>
      <c r="J146" s="109" t="s">
        <v>1304</v>
      </c>
      <c r="K146" s="111">
        <f t="shared" si="5"/>
        <v>-16500</v>
      </c>
      <c r="L146" s="109"/>
    </row>
    <row r="147" spans="1:12" x14ac:dyDescent="0.2">
      <c r="A147" s="110" t="s">
        <v>35</v>
      </c>
      <c r="B147" s="180">
        <f t="shared" si="4"/>
        <v>46213</v>
      </c>
      <c r="C147" s="122"/>
      <c r="D147" s="110" t="s">
        <v>1376</v>
      </c>
      <c r="E147" s="109"/>
      <c r="F147" s="122" t="s">
        <v>8953</v>
      </c>
      <c r="G147" s="125"/>
      <c r="H147" s="126">
        <v>0</v>
      </c>
      <c r="I147" s="125">
        <v>1000</v>
      </c>
      <c r="J147" s="109" t="s">
        <v>1304</v>
      </c>
      <c r="K147" s="111">
        <f t="shared" si="5"/>
        <v>1000</v>
      </c>
      <c r="L147" s="109"/>
    </row>
    <row r="148" spans="1:12" x14ac:dyDescent="0.2">
      <c r="A148" s="110" t="s">
        <v>35</v>
      </c>
      <c r="B148" s="180">
        <f t="shared" si="4"/>
        <v>46213</v>
      </c>
      <c r="C148" s="122"/>
      <c r="D148" s="110" t="s">
        <v>153</v>
      </c>
      <c r="E148" s="109"/>
      <c r="F148" s="125" t="s">
        <v>1303</v>
      </c>
      <c r="G148" s="125"/>
      <c r="H148" s="126">
        <v>3655</v>
      </c>
      <c r="I148" s="125"/>
      <c r="J148" s="109" t="s">
        <v>1304</v>
      </c>
      <c r="K148" s="111">
        <f t="shared" si="5"/>
        <v>-3655</v>
      </c>
      <c r="L148" s="109"/>
    </row>
    <row r="149" spans="1:12" x14ac:dyDescent="0.2">
      <c r="A149" s="110" t="s">
        <v>1317</v>
      </c>
      <c r="B149" s="180">
        <f t="shared" si="4"/>
        <v>46214</v>
      </c>
      <c r="C149" s="122">
        <v>3830</v>
      </c>
      <c r="D149" s="110" t="s">
        <v>1302</v>
      </c>
      <c r="E149" s="109"/>
      <c r="F149" s="125" t="s">
        <v>1303</v>
      </c>
      <c r="G149" s="125"/>
      <c r="H149" s="126">
        <v>5100</v>
      </c>
      <c r="I149" s="125"/>
      <c r="J149" s="109" t="s">
        <v>1304</v>
      </c>
      <c r="K149" s="111">
        <f t="shared" si="5"/>
        <v>-5100</v>
      </c>
      <c r="L149" s="109"/>
    </row>
    <row r="150" spans="1:12" x14ac:dyDescent="0.2">
      <c r="A150" s="110" t="s">
        <v>1317</v>
      </c>
      <c r="B150" s="180">
        <f t="shared" si="4"/>
        <v>46214</v>
      </c>
      <c r="C150" s="122">
        <v>3831</v>
      </c>
      <c r="D150" s="110" t="s">
        <v>1305</v>
      </c>
      <c r="E150" s="109"/>
      <c r="F150" s="125" t="s">
        <v>1303</v>
      </c>
      <c r="G150" s="125"/>
      <c r="H150" s="126">
        <v>2975</v>
      </c>
      <c r="I150" s="125"/>
      <c r="J150" s="109" t="s">
        <v>1304</v>
      </c>
      <c r="K150" s="111">
        <f t="shared" si="5"/>
        <v>-2975</v>
      </c>
      <c r="L150" s="109"/>
    </row>
    <row r="151" spans="1:12" x14ac:dyDescent="0.2">
      <c r="A151" s="110" t="s">
        <v>1317</v>
      </c>
      <c r="B151" s="180">
        <f t="shared" si="4"/>
        <v>46214</v>
      </c>
      <c r="C151" s="122">
        <v>3832</v>
      </c>
      <c r="D151" s="110" t="s">
        <v>1306</v>
      </c>
      <c r="E151" s="109"/>
      <c r="F151" s="125" t="s">
        <v>1303</v>
      </c>
      <c r="G151" s="125"/>
      <c r="H151" s="126">
        <v>1700</v>
      </c>
      <c r="I151" s="125"/>
      <c r="J151" s="109" t="s">
        <v>1304</v>
      </c>
      <c r="K151" s="111">
        <f t="shared" si="5"/>
        <v>-1700</v>
      </c>
      <c r="L151" s="109"/>
    </row>
    <row r="152" spans="1:12" x14ac:dyDescent="0.2">
      <c r="A152" s="110" t="s">
        <v>1317</v>
      </c>
      <c r="B152" s="180">
        <f t="shared" si="4"/>
        <v>46214</v>
      </c>
      <c r="C152" s="122">
        <v>3833</v>
      </c>
      <c r="D152" s="110" t="s">
        <v>1307</v>
      </c>
      <c r="E152" s="109"/>
      <c r="F152" s="125" t="s">
        <v>1303</v>
      </c>
      <c r="G152" s="125"/>
      <c r="H152" s="126">
        <v>10000</v>
      </c>
      <c r="I152" s="125"/>
      <c r="J152" s="109" t="s">
        <v>1304</v>
      </c>
      <c r="K152" s="111">
        <f t="shared" si="5"/>
        <v>-10000</v>
      </c>
      <c r="L152" s="109"/>
    </row>
    <row r="153" spans="1:12" x14ac:dyDescent="0.2">
      <c r="A153" s="110" t="s">
        <v>1317</v>
      </c>
      <c r="B153" s="180">
        <f t="shared" si="4"/>
        <v>46214</v>
      </c>
      <c r="C153" s="122">
        <v>3834</v>
      </c>
      <c r="D153" s="110" t="s">
        <v>1312</v>
      </c>
      <c r="E153" s="109"/>
      <c r="F153" s="125" t="s">
        <v>1303</v>
      </c>
      <c r="G153" s="125"/>
      <c r="H153" s="126">
        <v>1275</v>
      </c>
      <c r="I153" s="125"/>
      <c r="J153" s="109" t="s">
        <v>1304</v>
      </c>
      <c r="K153" s="111">
        <f t="shared" si="5"/>
        <v>-1275</v>
      </c>
      <c r="L153" s="109"/>
    </row>
    <row r="154" spans="1:12" x14ac:dyDescent="0.2">
      <c r="A154" s="110" t="s">
        <v>1317</v>
      </c>
      <c r="B154" s="180">
        <f t="shared" si="4"/>
        <v>46214</v>
      </c>
      <c r="C154" s="122">
        <v>3835</v>
      </c>
      <c r="D154" s="110" t="s">
        <v>1309</v>
      </c>
      <c r="E154" s="109"/>
      <c r="F154" s="125" t="s">
        <v>1303</v>
      </c>
      <c r="G154" s="125"/>
      <c r="H154" s="126">
        <v>1275</v>
      </c>
      <c r="I154" s="125"/>
      <c r="J154" s="109" t="s">
        <v>1304</v>
      </c>
      <c r="K154" s="111">
        <f t="shared" si="5"/>
        <v>-1275</v>
      </c>
      <c r="L154" s="109"/>
    </row>
    <row r="155" spans="1:12" x14ac:dyDescent="0.2">
      <c r="A155" s="110" t="s">
        <v>1317</v>
      </c>
      <c r="B155" s="180">
        <f t="shared" si="4"/>
        <v>46214</v>
      </c>
      <c r="C155" s="122">
        <v>3836</v>
      </c>
      <c r="D155" s="110" t="s">
        <v>1311</v>
      </c>
      <c r="E155" s="109"/>
      <c r="F155" s="125" t="s">
        <v>1303</v>
      </c>
      <c r="G155" s="125"/>
      <c r="H155" s="126">
        <v>425</v>
      </c>
      <c r="I155" s="125"/>
      <c r="J155" s="109" t="s">
        <v>1304</v>
      </c>
      <c r="K155" s="111">
        <f t="shared" si="5"/>
        <v>-425</v>
      </c>
      <c r="L155" s="109"/>
    </row>
    <row r="156" spans="1:12" x14ac:dyDescent="0.2">
      <c r="A156" s="110" t="s">
        <v>1317</v>
      </c>
      <c r="B156" s="180">
        <f t="shared" si="4"/>
        <v>46214</v>
      </c>
      <c r="C156" s="122">
        <v>3837</v>
      </c>
      <c r="D156" s="110" t="s">
        <v>1310</v>
      </c>
      <c r="E156" s="109"/>
      <c r="F156" s="125" t="s">
        <v>1303</v>
      </c>
      <c r="G156" s="125"/>
      <c r="H156" s="126">
        <v>680</v>
      </c>
      <c r="I156" s="125"/>
      <c r="J156" s="109" t="s">
        <v>1304</v>
      </c>
      <c r="K156" s="111">
        <f t="shared" si="5"/>
        <v>-680</v>
      </c>
      <c r="L156" s="109"/>
    </row>
    <row r="157" spans="1:12" x14ac:dyDescent="0.2">
      <c r="A157" s="110" t="s">
        <v>1317</v>
      </c>
      <c r="B157" s="180">
        <f t="shared" si="4"/>
        <v>46214</v>
      </c>
      <c r="C157" s="122">
        <v>3838</v>
      </c>
      <c r="D157" s="110" t="s">
        <v>1308</v>
      </c>
      <c r="E157" s="109"/>
      <c r="F157" s="125" t="s">
        <v>1303</v>
      </c>
      <c r="G157" s="125"/>
      <c r="H157" s="126">
        <v>425</v>
      </c>
      <c r="I157" s="125"/>
      <c r="J157" s="109" t="s">
        <v>1304</v>
      </c>
      <c r="K157" s="111">
        <f t="shared" si="5"/>
        <v>-425</v>
      </c>
      <c r="L157" s="109"/>
    </row>
    <row r="158" spans="1:12" x14ac:dyDescent="0.2">
      <c r="A158" s="110" t="s">
        <v>1317</v>
      </c>
      <c r="B158" s="180">
        <f t="shared" si="4"/>
        <v>46214</v>
      </c>
      <c r="C158" s="122">
        <v>3839</v>
      </c>
      <c r="D158" s="110" t="s">
        <v>145</v>
      </c>
      <c r="E158" s="109"/>
      <c r="F158" s="125" t="s">
        <v>1303</v>
      </c>
      <c r="G158" s="125"/>
      <c r="H158" s="126">
        <v>3000</v>
      </c>
      <c r="I158" s="125"/>
      <c r="J158" s="109" t="s">
        <v>1304</v>
      </c>
      <c r="K158" s="111">
        <f t="shared" si="5"/>
        <v>-3000</v>
      </c>
      <c r="L158" s="109"/>
    </row>
    <row r="159" spans="1:12" x14ac:dyDescent="0.2">
      <c r="A159" s="110" t="s">
        <v>1317</v>
      </c>
      <c r="B159" s="180">
        <f t="shared" si="4"/>
        <v>46214</v>
      </c>
      <c r="C159" s="122">
        <v>3840</v>
      </c>
      <c r="D159" s="110" t="s">
        <v>8832</v>
      </c>
      <c r="E159" s="109"/>
      <c r="F159" s="125" t="s">
        <v>1303</v>
      </c>
      <c r="G159" s="125"/>
      <c r="H159" s="126">
        <v>430</v>
      </c>
      <c r="I159" s="125"/>
      <c r="J159" s="109" t="s">
        <v>1304</v>
      </c>
      <c r="K159" s="111">
        <f t="shared" si="5"/>
        <v>-430</v>
      </c>
      <c r="L159" s="109"/>
    </row>
    <row r="160" spans="1:12" x14ac:dyDescent="0.2">
      <c r="A160" s="110" t="s">
        <v>1317</v>
      </c>
      <c r="B160" s="180">
        <f t="shared" si="4"/>
        <v>46214</v>
      </c>
      <c r="C160" s="122">
        <v>3841</v>
      </c>
      <c r="D160" s="110" t="s">
        <v>264</v>
      </c>
      <c r="E160" s="109"/>
      <c r="F160" s="125" t="s">
        <v>1303</v>
      </c>
      <c r="G160" s="125"/>
      <c r="H160" s="126">
        <v>180</v>
      </c>
      <c r="I160" s="125"/>
      <c r="J160" s="109" t="s">
        <v>1304</v>
      </c>
      <c r="K160" s="111">
        <f t="shared" si="5"/>
        <v>-180</v>
      </c>
      <c r="L160" s="109"/>
    </row>
    <row r="161" spans="1:12" x14ac:dyDescent="0.2">
      <c r="A161" s="110" t="s">
        <v>1317</v>
      </c>
      <c r="B161" s="180">
        <f t="shared" si="4"/>
        <v>46214</v>
      </c>
      <c r="C161" s="122"/>
      <c r="D161" s="110" t="s">
        <v>1376</v>
      </c>
      <c r="E161" s="109"/>
      <c r="F161" s="122" t="s">
        <v>8953</v>
      </c>
      <c r="G161" s="125"/>
      <c r="H161" s="126">
        <v>0</v>
      </c>
      <c r="I161" s="125">
        <v>5000</v>
      </c>
      <c r="J161" s="109" t="s">
        <v>1304</v>
      </c>
      <c r="K161" s="111">
        <f t="shared" si="5"/>
        <v>5000</v>
      </c>
      <c r="L161" s="109" t="s">
        <v>1320</v>
      </c>
    </row>
    <row r="162" spans="1:12" x14ac:dyDescent="0.2">
      <c r="A162" s="110" t="s">
        <v>1317</v>
      </c>
      <c r="B162" s="180">
        <f t="shared" si="4"/>
        <v>46214</v>
      </c>
      <c r="C162" s="122">
        <v>6232</v>
      </c>
      <c r="D162" s="110" t="s">
        <v>153</v>
      </c>
      <c r="E162" s="109"/>
      <c r="F162" s="125" t="s">
        <v>1303</v>
      </c>
      <c r="G162" s="125"/>
      <c r="H162" s="126">
        <v>505</v>
      </c>
      <c r="I162" s="125"/>
      <c r="J162" s="109" t="s">
        <v>1304</v>
      </c>
      <c r="K162" s="111">
        <f t="shared" si="5"/>
        <v>-505</v>
      </c>
      <c r="L162" s="109"/>
    </row>
    <row r="163" spans="1:12" x14ac:dyDescent="0.2">
      <c r="A163" s="127" t="s">
        <v>37</v>
      </c>
      <c r="B163" s="180">
        <f t="shared" si="4"/>
        <v>46215</v>
      </c>
      <c r="C163" s="122">
        <v>3842</v>
      </c>
      <c r="D163" s="110" t="s">
        <v>1308</v>
      </c>
      <c r="E163" s="109"/>
      <c r="F163" s="125" t="s">
        <v>1303</v>
      </c>
      <c r="G163" s="125"/>
      <c r="H163" s="126">
        <v>400</v>
      </c>
      <c r="I163" s="125"/>
      <c r="J163" s="109" t="s">
        <v>1304</v>
      </c>
      <c r="K163" s="111">
        <f t="shared" si="5"/>
        <v>-400</v>
      </c>
      <c r="L163" s="109"/>
    </row>
    <row r="164" spans="1:12" x14ac:dyDescent="0.2">
      <c r="A164" s="127" t="s">
        <v>37</v>
      </c>
      <c r="B164" s="180">
        <f t="shared" si="4"/>
        <v>46215</v>
      </c>
      <c r="C164" s="122">
        <v>3843</v>
      </c>
      <c r="D164" s="110" t="s">
        <v>145</v>
      </c>
      <c r="E164" s="109"/>
      <c r="F164" s="125" t="s">
        <v>1303</v>
      </c>
      <c r="G164" s="125"/>
      <c r="H164" s="126">
        <v>2850</v>
      </c>
      <c r="I164" s="125"/>
      <c r="J164" s="109" t="s">
        <v>1304</v>
      </c>
      <c r="K164" s="111">
        <f t="shared" si="5"/>
        <v>-2850</v>
      </c>
      <c r="L164" s="109"/>
    </row>
    <row r="165" spans="1:12" x14ac:dyDescent="0.2">
      <c r="A165" s="127" t="s">
        <v>37</v>
      </c>
      <c r="B165" s="180">
        <f t="shared" si="4"/>
        <v>46215</v>
      </c>
      <c r="C165" s="122">
        <v>3844</v>
      </c>
      <c r="D165" s="110" t="s">
        <v>1305</v>
      </c>
      <c r="E165" s="109"/>
      <c r="F165" s="125" t="s">
        <v>1303</v>
      </c>
      <c r="G165" s="125"/>
      <c r="H165" s="126">
        <v>2975</v>
      </c>
      <c r="I165" s="125"/>
      <c r="J165" s="109" t="s">
        <v>1304</v>
      </c>
      <c r="K165" s="111">
        <f t="shared" si="5"/>
        <v>-2975</v>
      </c>
      <c r="L165" s="109"/>
    </row>
    <row r="166" spans="1:12" x14ac:dyDescent="0.2">
      <c r="A166" s="127" t="s">
        <v>37</v>
      </c>
      <c r="B166" s="180">
        <f t="shared" si="4"/>
        <v>46215</v>
      </c>
      <c r="C166" s="122">
        <v>3845</v>
      </c>
      <c r="D166" s="110" t="s">
        <v>1310</v>
      </c>
      <c r="E166" s="109"/>
      <c r="F166" s="125" t="s">
        <v>1303</v>
      </c>
      <c r="G166" s="125"/>
      <c r="H166" s="126">
        <v>680</v>
      </c>
      <c r="I166" s="125"/>
      <c r="J166" s="109" t="s">
        <v>1304</v>
      </c>
      <c r="K166" s="111">
        <f t="shared" si="5"/>
        <v>-680</v>
      </c>
      <c r="L166" s="109"/>
    </row>
    <row r="167" spans="1:12" x14ac:dyDescent="0.2">
      <c r="A167" s="127" t="s">
        <v>37</v>
      </c>
      <c r="B167" s="180">
        <f t="shared" si="4"/>
        <v>46215</v>
      </c>
      <c r="C167" s="122">
        <v>3846</v>
      </c>
      <c r="D167" s="110" t="s">
        <v>1306</v>
      </c>
      <c r="E167" s="109"/>
      <c r="F167" s="125" t="s">
        <v>1303</v>
      </c>
      <c r="G167" s="125"/>
      <c r="H167" s="126">
        <v>2975</v>
      </c>
      <c r="I167" s="125"/>
      <c r="J167" s="109" t="s">
        <v>1304</v>
      </c>
      <c r="K167" s="111">
        <f t="shared" si="5"/>
        <v>-2975</v>
      </c>
      <c r="L167" s="109"/>
    </row>
    <row r="168" spans="1:12" x14ac:dyDescent="0.2">
      <c r="A168" s="127" t="s">
        <v>37</v>
      </c>
      <c r="B168" s="180">
        <f t="shared" si="4"/>
        <v>46215</v>
      </c>
      <c r="C168" s="122">
        <v>3847</v>
      </c>
      <c r="D168" s="110" t="s">
        <v>1312</v>
      </c>
      <c r="E168" s="109"/>
      <c r="F168" s="125" t="s">
        <v>1303</v>
      </c>
      <c r="G168" s="125"/>
      <c r="H168" s="126">
        <v>1275</v>
      </c>
      <c r="I168" s="125"/>
      <c r="J168" s="109" t="s">
        <v>1304</v>
      </c>
      <c r="K168" s="111">
        <f t="shared" si="5"/>
        <v>-1275</v>
      </c>
      <c r="L168" s="109"/>
    </row>
    <row r="169" spans="1:12" x14ac:dyDescent="0.2">
      <c r="A169" s="127" t="s">
        <v>37</v>
      </c>
      <c r="B169" s="180">
        <f t="shared" si="4"/>
        <v>46215</v>
      </c>
      <c r="C169" s="122">
        <v>3848</v>
      </c>
      <c r="D169" s="110" t="s">
        <v>1311</v>
      </c>
      <c r="E169" s="109"/>
      <c r="F169" s="125" t="s">
        <v>1303</v>
      </c>
      <c r="G169" s="125"/>
      <c r="H169" s="126">
        <v>425</v>
      </c>
      <c r="I169" s="125"/>
      <c r="J169" s="109" t="s">
        <v>1304</v>
      </c>
      <c r="K169" s="111">
        <f t="shared" si="5"/>
        <v>-425</v>
      </c>
      <c r="L169" s="109"/>
    </row>
    <row r="170" spans="1:12" x14ac:dyDescent="0.2">
      <c r="A170" s="127" t="s">
        <v>37</v>
      </c>
      <c r="B170" s="180">
        <f t="shared" si="4"/>
        <v>46215</v>
      </c>
      <c r="C170" s="122">
        <v>3849</v>
      </c>
      <c r="D170" s="110" t="s">
        <v>1307</v>
      </c>
      <c r="E170" s="109"/>
      <c r="F170" s="125" t="s">
        <v>1303</v>
      </c>
      <c r="G170" s="125"/>
      <c r="H170" s="126">
        <v>7500</v>
      </c>
      <c r="I170" s="125"/>
      <c r="J170" s="109" t="s">
        <v>1304</v>
      </c>
      <c r="K170" s="111">
        <f t="shared" si="5"/>
        <v>-7500</v>
      </c>
      <c r="L170" s="109"/>
    </row>
    <row r="171" spans="1:12" x14ac:dyDescent="0.2">
      <c r="A171" s="127" t="s">
        <v>37</v>
      </c>
      <c r="B171" s="180">
        <f t="shared" si="4"/>
        <v>46215</v>
      </c>
      <c r="C171" s="122">
        <v>3850</v>
      </c>
      <c r="D171" s="110" t="s">
        <v>264</v>
      </c>
      <c r="E171" s="109"/>
      <c r="F171" s="125" t="s">
        <v>1303</v>
      </c>
      <c r="G171" s="125"/>
      <c r="H171" s="126">
        <v>180</v>
      </c>
      <c r="I171" s="125"/>
      <c r="J171" s="109" t="s">
        <v>1304</v>
      </c>
      <c r="K171" s="111">
        <f t="shared" si="5"/>
        <v>-180</v>
      </c>
      <c r="L171" s="109"/>
    </row>
    <row r="172" spans="1:12" x14ac:dyDescent="0.2">
      <c r="A172" s="127" t="s">
        <v>37</v>
      </c>
      <c r="B172" s="180">
        <f t="shared" si="4"/>
        <v>46215</v>
      </c>
      <c r="C172" s="122"/>
      <c r="D172" s="110" t="s">
        <v>1376</v>
      </c>
      <c r="E172" s="109"/>
      <c r="F172" s="122" t="s">
        <v>8953</v>
      </c>
      <c r="G172" s="125"/>
      <c r="H172" s="126">
        <v>0</v>
      </c>
      <c r="I172" s="125">
        <v>1000</v>
      </c>
      <c r="J172" s="109" t="s">
        <v>1304</v>
      </c>
      <c r="K172" s="111">
        <f t="shared" si="5"/>
        <v>1000</v>
      </c>
      <c r="L172" s="109"/>
    </row>
    <row r="173" spans="1:12" x14ac:dyDescent="0.2">
      <c r="A173" s="127" t="s">
        <v>37</v>
      </c>
      <c r="B173" s="180">
        <f t="shared" si="4"/>
        <v>46215</v>
      </c>
      <c r="C173" s="122">
        <v>6246</v>
      </c>
      <c r="D173" s="110" t="s">
        <v>153</v>
      </c>
      <c r="E173" s="109"/>
      <c r="F173" s="125" t="s">
        <v>1303</v>
      </c>
      <c r="G173" s="125"/>
      <c r="H173" s="126">
        <v>350</v>
      </c>
      <c r="I173" s="125"/>
      <c r="J173" s="109" t="s">
        <v>1304</v>
      </c>
      <c r="K173" s="111">
        <f t="shared" si="5"/>
        <v>-350</v>
      </c>
      <c r="L173" s="109"/>
    </row>
    <row r="174" spans="1:12" x14ac:dyDescent="0.2">
      <c r="A174" s="110" t="s">
        <v>1321</v>
      </c>
      <c r="B174" s="180">
        <f t="shared" si="4"/>
        <v>46216</v>
      </c>
      <c r="C174" s="122">
        <v>3851</v>
      </c>
      <c r="D174" s="110" t="s">
        <v>1302</v>
      </c>
      <c r="E174" s="109"/>
      <c r="F174" s="125" t="s">
        <v>1303</v>
      </c>
      <c r="G174" s="125"/>
      <c r="H174" s="126">
        <v>5180</v>
      </c>
      <c r="I174" s="125"/>
      <c r="J174" s="109" t="s">
        <v>1304</v>
      </c>
      <c r="K174" s="111">
        <f t="shared" si="5"/>
        <v>-5180</v>
      </c>
      <c r="L174" s="109"/>
    </row>
    <row r="175" spans="1:12" x14ac:dyDescent="0.2">
      <c r="A175" s="110" t="s">
        <v>1321</v>
      </c>
      <c r="B175" s="180">
        <f t="shared" si="4"/>
        <v>46216</v>
      </c>
      <c r="C175" s="122">
        <v>3852</v>
      </c>
      <c r="D175" s="110" t="s">
        <v>1305</v>
      </c>
      <c r="E175" s="109"/>
      <c r="F175" s="125" t="s">
        <v>1303</v>
      </c>
      <c r="G175" s="125"/>
      <c r="H175" s="126">
        <v>2550</v>
      </c>
      <c r="I175" s="125"/>
      <c r="J175" s="109" t="s">
        <v>1304</v>
      </c>
      <c r="K175" s="111">
        <f t="shared" si="5"/>
        <v>-2550</v>
      </c>
      <c r="L175" s="109"/>
    </row>
    <row r="176" spans="1:12" x14ac:dyDescent="0.2">
      <c r="A176" s="110" t="s">
        <v>1321</v>
      </c>
      <c r="B176" s="180">
        <f t="shared" si="4"/>
        <v>46216</v>
      </c>
      <c r="C176" s="122">
        <v>3853</v>
      </c>
      <c r="D176" s="110" t="s">
        <v>1309</v>
      </c>
      <c r="E176" s="109"/>
      <c r="F176" s="125" t="s">
        <v>1303</v>
      </c>
      <c r="G176" s="125"/>
      <c r="H176" s="126">
        <v>1020</v>
      </c>
      <c r="I176" s="125"/>
      <c r="J176" s="109" t="s">
        <v>1304</v>
      </c>
      <c r="K176" s="111">
        <f t="shared" si="5"/>
        <v>-1020</v>
      </c>
      <c r="L176" s="109"/>
    </row>
    <row r="177" spans="1:12" x14ac:dyDescent="0.2">
      <c r="A177" s="110" t="s">
        <v>1321</v>
      </c>
      <c r="B177" s="180">
        <f t="shared" si="4"/>
        <v>46216</v>
      </c>
      <c r="C177" s="122">
        <v>3854</v>
      </c>
      <c r="D177" s="110" t="s">
        <v>1310</v>
      </c>
      <c r="E177" s="109"/>
      <c r="F177" s="125" t="s">
        <v>1303</v>
      </c>
      <c r="G177" s="125"/>
      <c r="H177" s="126">
        <v>680</v>
      </c>
      <c r="I177" s="125"/>
      <c r="J177" s="109" t="s">
        <v>1304</v>
      </c>
      <c r="K177" s="111">
        <f t="shared" si="5"/>
        <v>-680</v>
      </c>
      <c r="L177" s="109"/>
    </row>
    <row r="178" spans="1:12" x14ac:dyDescent="0.2">
      <c r="A178" s="110" t="s">
        <v>1321</v>
      </c>
      <c r="B178" s="180">
        <f t="shared" si="4"/>
        <v>46216</v>
      </c>
      <c r="C178" s="122">
        <v>3855</v>
      </c>
      <c r="D178" s="110" t="s">
        <v>1306</v>
      </c>
      <c r="E178" s="109"/>
      <c r="F178" s="125" t="s">
        <v>1303</v>
      </c>
      <c r="G178" s="125"/>
      <c r="H178" s="126">
        <v>1700</v>
      </c>
      <c r="I178" s="125"/>
      <c r="J178" s="109" t="s">
        <v>1304</v>
      </c>
      <c r="K178" s="111">
        <f t="shared" si="5"/>
        <v>-1700</v>
      </c>
      <c r="L178" s="109"/>
    </row>
    <row r="179" spans="1:12" x14ac:dyDescent="0.2">
      <c r="A179" s="110" t="s">
        <v>1321</v>
      </c>
      <c r="B179" s="180">
        <f t="shared" si="4"/>
        <v>46216</v>
      </c>
      <c r="C179" s="122">
        <v>3856</v>
      </c>
      <c r="D179" s="110" t="s">
        <v>1312</v>
      </c>
      <c r="E179" s="109"/>
      <c r="F179" s="125" t="s">
        <v>1303</v>
      </c>
      <c r="G179" s="125"/>
      <c r="H179" s="126">
        <v>1275</v>
      </c>
      <c r="I179" s="125"/>
      <c r="J179" s="109" t="s">
        <v>1304</v>
      </c>
      <c r="K179" s="111">
        <f t="shared" si="5"/>
        <v>-1275</v>
      </c>
      <c r="L179" s="109"/>
    </row>
    <row r="180" spans="1:12" x14ac:dyDescent="0.2">
      <c r="A180" s="110" t="s">
        <v>1321</v>
      </c>
      <c r="B180" s="180">
        <f t="shared" si="4"/>
        <v>46216</v>
      </c>
      <c r="C180" s="122">
        <v>3857</v>
      </c>
      <c r="D180" s="110" t="s">
        <v>1307</v>
      </c>
      <c r="E180" s="109"/>
      <c r="F180" s="125" t="s">
        <v>1303</v>
      </c>
      <c r="G180" s="125"/>
      <c r="H180" s="126">
        <v>7000</v>
      </c>
      <c r="I180" s="125"/>
      <c r="J180" s="109" t="s">
        <v>1304</v>
      </c>
      <c r="K180" s="111">
        <f t="shared" si="5"/>
        <v>-7000</v>
      </c>
      <c r="L180" s="109"/>
    </row>
    <row r="181" spans="1:12" x14ac:dyDescent="0.2">
      <c r="A181" s="110" t="s">
        <v>1321</v>
      </c>
      <c r="B181" s="180">
        <f t="shared" si="4"/>
        <v>46216</v>
      </c>
      <c r="C181" s="122">
        <v>3858</v>
      </c>
      <c r="D181" s="110" t="s">
        <v>145</v>
      </c>
      <c r="E181" s="109"/>
      <c r="F181" s="125" t="s">
        <v>1303</v>
      </c>
      <c r="G181" s="125"/>
      <c r="H181" s="126">
        <v>3395</v>
      </c>
      <c r="I181" s="125"/>
      <c r="J181" s="109" t="s">
        <v>1304</v>
      </c>
      <c r="K181" s="111">
        <f t="shared" si="5"/>
        <v>-3395</v>
      </c>
      <c r="L181" s="109"/>
    </row>
    <row r="182" spans="1:12" x14ac:dyDescent="0.2">
      <c r="A182" s="110" t="s">
        <v>1321</v>
      </c>
      <c r="B182" s="180">
        <f t="shared" si="4"/>
        <v>46216</v>
      </c>
      <c r="C182" s="122">
        <v>3859</v>
      </c>
      <c r="D182" s="110" t="s">
        <v>1311</v>
      </c>
      <c r="E182" s="109"/>
      <c r="F182" s="125" t="s">
        <v>1303</v>
      </c>
      <c r="G182" s="125"/>
      <c r="H182" s="126">
        <v>425</v>
      </c>
      <c r="I182" s="125"/>
      <c r="J182" s="109" t="s">
        <v>1304</v>
      </c>
      <c r="K182" s="111">
        <f t="shared" si="5"/>
        <v>-425</v>
      </c>
      <c r="L182" s="109"/>
    </row>
    <row r="183" spans="1:12" x14ac:dyDescent="0.2">
      <c r="A183" s="110" t="s">
        <v>1321</v>
      </c>
      <c r="B183" s="180">
        <f t="shared" si="4"/>
        <v>46216</v>
      </c>
      <c r="C183" s="122"/>
      <c r="D183" s="110" t="s">
        <v>1376</v>
      </c>
      <c r="E183" s="109"/>
      <c r="F183" s="122" t="s">
        <v>8953</v>
      </c>
      <c r="G183" s="125"/>
      <c r="H183" s="126">
        <v>0</v>
      </c>
      <c r="I183" s="125">
        <v>1725</v>
      </c>
      <c r="J183" s="109" t="s">
        <v>1304</v>
      </c>
      <c r="K183" s="111">
        <f t="shared" si="5"/>
        <v>1725</v>
      </c>
      <c r="L183" s="109"/>
    </row>
    <row r="184" spans="1:12" x14ac:dyDescent="0.2">
      <c r="A184" s="110" t="s">
        <v>1321</v>
      </c>
      <c r="B184" s="180">
        <f t="shared" si="4"/>
        <v>46216</v>
      </c>
      <c r="C184" s="122">
        <v>6250</v>
      </c>
      <c r="D184" s="110" t="s">
        <v>153</v>
      </c>
      <c r="E184" s="109"/>
      <c r="F184" s="125" t="s">
        <v>1303</v>
      </c>
      <c r="G184" s="125"/>
      <c r="H184" s="126">
        <v>715</v>
      </c>
      <c r="I184" s="125"/>
      <c r="J184" s="109" t="s">
        <v>1304</v>
      </c>
      <c r="K184" s="111">
        <f t="shared" si="5"/>
        <v>-715</v>
      </c>
      <c r="L184" s="109"/>
    </row>
    <row r="185" spans="1:12" x14ac:dyDescent="0.2">
      <c r="A185" s="110" t="s">
        <v>39</v>
      </c>
      <c r="B185" s="180">
        <f t="shared" si="4"/>
        <v>46217</v>
      </c>
      <c r="C185" s="122">
        <v>3860</v>
      </c>
      <c r="D185" s="110" t="s">
        <v>1302</v>
      </c>
      <c r="E185" s="109"/>
      <c r="F185" s="125" t="s">
        <v>1303</v>
      </c>
      <c r="G185" s="125"/>
      <c r="H185" s="126">
        <v>5180</v>
      </c>
      <c r="I185" s="125"/>
      <c r="J185" s="109" t="s">
        <v>1304</v>
      </c>
      <c r="K185" s="111">
        <f t="shared" si="5"/>
        <v>-5180</v>
      </c>
      <c r="L185" s="109"/>
    </row>
    <row r="186" spans="1:12" x14ac:dyDescent="0.2">
      <c r="A186" s="110" t="s">
        <v>39</v>
      </c>
      <c r="B186" s="180">
        <f t="shared" si="4"/>
        <v>46217</v>
      </c>
      <c r="C186" s="122">
        <v>3861</v>
      </c>
      <c r="D186" s="110" t="s">
        <v>1305</v>
      </c>
      <c r="E186" s="109"/>
      <c r="F186" s="125" t="s">
        <v>1303</v>
      </c>
      <c r="G186" s="125"/>
      <c r="H186" s="126">
        <v>2975</v>
      </c>
      <c r="I186" s="125"/>
      <c r="J186" s="109" t="s">
        <v>1304</v>
      </c>
      <c r="K186" s="111">
        <f t="shared" si="5"/>
        <v>-2975</v>
      </c>
      <c r="L186" s="109"/>
    </row>
    <row r="187" spans="1:12" x14ac:dyDescent="0.2">
      <c r="A187" s="110" t="s">
        <v>39</v>
      </c>
      <c r="B187" s="180">
        <f t="shared" si="4"/>
        <v>46217</v>
      </c>
      <c r="C187" s="122">
        <v>3862</v>
      </c>
      <c r="D187" s="110" t="s">
        <v>1306</v>
      </c>
      <c r="E187" s="109"/>
      <c r="F187" s="125" t="s">
        <v>1303</v>
      </c>
      <c r="G187" s="125"/>
      <c r="H187" s="126">
        <v>1700</v>
      </c>
      <c r="I187" s="125"/>
      <c r="J187" s="109" t="s">
        <v>1304</v>
      </c>
      <c r="K187" s="111">
        <f t="shared" si="5"/>
        <v>-1700</v>
      </c>
      <c r="L187" s="109"/>
    </row>
    <row r="188" spans="1:12" x14ac:dyDescent="0.2">
      <c r="A188" s="110" t="s">
        <v>39</v>
      </c>
      <c r="B188" s="180">
        <f t="shared" si="4"/>
        <v>46217</v>
      </c>
      <c r="C188" s="122">
        <v>3863</v>
      </c>
      <c r="D188" s="110" t="s">
        <v>1307</v>
      </c>
      <c r="E188" s="109"/>
      <c r="F188" s="125" t="s">
        <v>1303</v>
      </c>
      <c r="G188" s="125"/>
      <c r="H188" s="126">
        <v>6000</v>
      </c>
      <c r="I188" s="125"/>
      <c r="J188" s="109" t="s">
        <v>1304</v>
      </c>
      <c r="K188" s="111">
        <f t="shared" si="5"/>
        <v>-6000</v>
      </c>
      <c r="L188" s="109"/>
    </row>
    <row r="189" spans="1:12" x14ac:dyDescent="0.2">
      <c r="A189" s="110" t="s">
        <v>39</v>
      </c>
      <c r="B189" s="180">
        <f t="shared" si="4"/>
        <v>46217</v>
      </c>
      <c r="C189" s="122">
        <v>3864</v>
      </c>
      <c r="D189" s="110" t="s">
        <v>1312</v>
      </c>
      <c r="E189" s="109"/>
      <c r="F189" s="125" t="s">
        <v>1303</v>
      </c>
      <c r="G189" s="125"/>
      <c r="H189" s="126">
        <v>2550</v>
      </c>
      <c r="I189" s="125"/>
      <c r="J189" s="109" t="s">
        <v>1304</v>
      </c>
      <c r="K189" s="111">
        <f t="shared" si="5"/>
        <v>-2550</v>
      </c>
      <c r="L189" s="109"/>
    </row>
    <row r="190" spans="1:12" x14ac:dyDescent="0.2">
      <c r="A190" s="110" t="s">
        <v>39</v>
      </c>
      <c r="B190" s="180">
        <f t="shared" si="4"/>
        <v>46217</v>
      </c>
      <c r="C190" s="122">
        <v>3865</v>
      </c>
      <c r="D190" s="110" t="s">
        <v>1310</v>
      </c>
      <c r="E190" s="109"/>
      <c r="F190" s="125" t="s">
        <v>1303</v>
      </c>
      <c r="G190" s="125"/>
      <c r="H190" s="126">
        <v>680</v>
      </c>
      <c r="I190" s="125"/>
      <c r="J190" s="109" t="s">
        <v>1304</v>
      </c>
      <c r="K190" s="111">
        <f t="shared" si="5"/>
        <v>-680</v>
      </c>
      <c r="L190" s="109"/>
    </row>
    <row r="191" spans="1:12" x14ac:dyDescent="0.2">
      <c r="A191" s="110" t="s">
        <v>39</v>
      </c>
      <c r="B191" s="180">
        <f t="shared" si="4"/>
        <v>46217</v>
      </c>
      <c r="C191" s="122">
        <v>3866</v>
      </c>
      <c r="D191" s="110" t="s">
        <v>1309</v>
      </c>
      <c r="E191" s="109"/>
      <c r="F191" s="125" t="s">
        <v>1303</v>
      </c>
      <c r="G191" s="125"/>
      <c r="H191" s="126">
        <v>1275</v>
      </c>
      <c r="I191" s="125"/>
      <c r="J191" s="109" t="s">
        <v>1304</v>
      </c>
      <c r="K191" s="111">
        <f t="shared" si="5"/>
        <v>-1275</v>
      </c>
      <c r="L191" s="109"/>
    </row>
    <row r="192" spans="1:12" x14ac:dyDescent="0.2">
      <c r="A192" s="110" t="s">
        <v>39</v>
      </c>
      <c r="B192" s="180">
        <f t="shared" si="4"/>
        <v>46217</v>
      </c>
      <c r="C192" s="122">
        <v>3867</v>
      </c>
      <c r="D192" s="110" t="s">
        <v>1311</v>
      </c>
      <c r="E192" s="109"/>
      <c r="F192" s="125" t="s">
        <v>1303</v>
      </c>
      <c r="G192" s="125"/>
      <c r="H192" s="126">
        <v>425</v>
      </c>
      <c r="I192" s="125"/>
      <c r="J192" s="109" t="s">
        <v>1304</v>
      </c>
      <c r="K192" s="111">
        <f t="shared" si="5"/>
        <v>-425</v>
      </c>
      <c r="L192" s="109"/>
    </row>
    <row r="193" spans="1:12" x14ac:dyDescent="0.2">
      <c r="A193" s="110" t="s">
        <v>39</v>
      </c>
      <c r="B193" s="180">
        <f t="shared" si="4"/>
        <v>46217</v>
      </c>
      <c r="C193" s="122">
        <v>3868</v>
      </c>
      <c r="D193" s="110" t="s">
        <v>134</v>
      </c>
      <c r="E193" s="109"/>
      <c r="F193" s="125" t="s">
        <v>1303</v>
      </c>
      <c r="G193" s="125"/>
      <c r="H193" s="126">
        <v>3400</v>
      </c>
      <c r="I193" s="125"/>
      <c r="J193" s="109" t="s">
        <v>1304</v>
      </c>
      <c r="K193" s="111">
        <f t="shared" si="5"/>
        <v>-3400</v>
      </c>
      <c r="L193" s="109"/>
    </row>
    <row r="194" spans="1:12" x14ac:dyDescent="0.2">
      <c r="A194" s="110" t="s">
        <v>39</v>
      </c>
      <c r="B194" s="180">
        <f t="shared" si="4"/>
        <v>46217</v>
      </c>
      <c r="C194" s="122">
        <v>3869</v>
      </c>
      <c r="D194" s="110" t="s">
        <v>145</v>
      </c>
      <c r="E194" s="109"/>
      <c r="F194" s="125" t="s">
        <v>1303</v>
      </c>
      <c r="G194" s="125"/>
      <c r="H194" s="126">
        <v>2920</v>
      </c>
      <c r="I194" s="125"/>
      <c r="J194" s="109" t="s">
        <v>1304</v>
      </c>
      <c r="K194" s="111">
        <f t="shared" si="5"/>
        <v>-2920</v>
      </c>
      <c r="L194" s="109"/>
    </row>
    <row r="195" spans="1:12" x14ac:dyDescent="0.2">
      <c r="A195" s="110" t="s">
        <v>39</v>
      </c>
      <c r="B195" s="180">
        <f t="shared" ref="B195:B258" si="6">IF(A195="","",IF(ISNUMBER(A195),IFERROR(VLOOKUP(TEXT(A195,"yyyy/mm/dd"),BSAD,2,FALSE),""),IFERROR(VLOOKUP(A195,BSAD,2,FALSE),"")))</f>
        <v>46217</v>
      </c>
      <c r="C195" s="122">
        <v>3870</v>
      </c>
      <c r="D195" s="110" t="s">
        <v>147</v>
      </c>
      <c r="E195" s="109"/>
      <c r="F195" s="125" t="s">
        <v>1303</v>
      </c>
      <c r="G195" s="125"/>
      <c r="H195" s="126">
        <v>10000</v>
      </c>
      <c r="I195" s="125"/>
      <c r="J195" s="109" t="s">
        <v>1304</v>
      </c>
      <c r="K195" s="111">
        <f t="shared" ref="K195:K258" si="7">IF($D195="","",N($G195)-$H195+$I195)</f>
        <v>-10000</v>
      </c>
      <c r="L195" s="109"/>
    </row>
    <row r="196" spans="1:12" x14ac:dyDescent="0.2">
      <c r="A196" s="110" t="s">
        <v>39</v>
      </c>
      <c r="B196" s="180">
        <f t="shared" si="6"/>
        <v>46217</v>
      </c>
      <c r="C196" s="122">
        <v>3871</v>
      </c>
      <c r="D196" s="110" t="s">
        <v>264</v>
      </c>
      <c r="E196" s="109"/>
      <c r="F196" s="125" t="s">
        <v>1303</v>
      </c>
      <c r="G196" s="125"/>
      <c r="H196" s="126">
        <v>360</v>
      </c>
      <c r="I196" s="125"/>
      <c r="J196" s="109" t="s">
        <v>1304</v>
      </c>
      <c r="K196" s="111">
        <f t="shared" si="7"/>
        <v>-360</v>
      </c>
      <c r="L196" s="109"/>
    </row>
    <row r="197" spans="1:12" x14ac:dyDescent="0.2">
      <c r="A197" s="110" t="s">
        <v>39</v>
      </c>
      <c r="B197" s="180">
        <f t="shared" si="6"/>
        <v>46217</v>
      </c>
      <c r="C197" s="122"/>
      <c r="D197" s="110" t="s">
        <v>1376</v>
      </c>
      <c r="E197" s="109"/>
      <c r="F197" s="122" t="s">
        <v>8953</v>
      </c>
      <c r="G197" s="125"/>
      <c r="H197" s="126">
        <v>0</v>
      </c>
      <c r="I197" s="125">
        <v>1000</v>
      </c>
      <c r="J197" s="109" t="s">
        <v>1304</v>
      </c>
      <c r="K197" s="111">
        <f t="shared" si="7"/>
        <v>1000</v>
      </c>
      <c r="L197" s="109"/>
    </row>
    <row r="198" spans="1:12" x14ac:dyDescent="0.2">
      <c r="A198" s="110" t="s">
        <v>39</v>
      </c>
      <c r="B198" s="180">
        <f t="shared" si="6"/>
        <v>46217</v>
      </c>
      <c r="C198" s="122"/>
      <c r="D198" s="110" t="s">
        <v>153</v>
      </c>
      <c r="E198" s="109"/>
      <c r="F198" s="125" t="s">
        <v>1303</v>
      </c>
      <c r="G198" s="125"/>
      <c r="H198" s="126">
        <v>525</v>
      </c>
      <c r="I198" s="125"/>
      <c r="J198" s="109" t="s">
        <v>1304</v>
      </c>
      <c r="K198" s="111">
        <f t="shared" si="7"/>
        <v>-525</v>
      </c>
      <c r="L198" s="109"/>
    </row>
    <row r="199" spans="1:12" x14ac:dyDescent="0.2">
      <c r="A199" s="110" t="s">
        <v>41</v>
      </c>
      <c r="B199" s="180">
        <f t="shared" si="6"/>
        <v>46218</v>
      </c>
      <c r="C199" s="122">
        <v>3872</v>
      </c>
      <c r="D199" s="110" t="s">
        <v>1302</v>
      </c>
      <c r="E199" s="109"/>
      <c r="F199" s="125" t="s">
        <v>1303</v>
      </c>
      <c r="G199" s="125"/>
      <c r="H199" s="126">
        <v>5180</v>
      </c>
      <c r="I199" s="125"/>
      <c r="J199" s="109" t="s">
        <v>1304</v>
      </c>
      <c r="K199" s="111">
        <f t="shared" si="7"/>
        <v>-5180</v>
      </c>
      <c r="L199" s="109"/>
    </row>
    <row r="200" spans="1:12" x14ac:dyDescent="0.2">
      <c r="A200" s="110" t="s">
        <v>41</v>
      </c>
      <c r="B200" s="180">
        <f t="shared" si="6"/>
        <v>46218</v>
      </c>
      <c r="C200" s="122">
        <v>3873</v>
      </c>
      <c r="D200" s="110" t="s">
        <v>1305</v>
      </c>
      <c r="E200" s="109"/>
      <c r="F200" s="125" t="s">
        <v>1303</v>
      </c>
      <c r="G200" s="125"/>
      <c r="H200" s="126">
        <v>2975</v>
      </c>
      <c r="I200" s="125"/>
      <c r="J200" s="109" t="s">
        <v>1304</v>
      </c>
      <c r="K200" s="111">
        <f t="shared" si="7"/>
        <v>-2975</v>
      </c>
      <c r="L200" s="109"/>
    </row>
    <row r="201" spans="1:12" x14ac:dyDescent="0.2">
      <c r="A201" s="110" t="s">
        <v>41</v>
      </c>
      <c r="B201" s="180">
        <f t="shared" si="6"/>
        <v>46218</v>
      </c>
      <c r="C201" s="122">
        <v>3874</v>
      </c>
      <c r="D201" s="110" t="s">
        <v>1310</v>
      </c>
      <c r="E201" s="109"/>
      <c r="F201" s="125" t="s">
        <v>1303</v>
      </c>
      <c r="G201" s="125"/>
      <c r="H201" s="126">
        <v>680</v>
      </c>
      <c r="I201" s="125"/>
      <c r="J201" s="109" t="s">
        <v>1304</v>
      </c>
      <c r="K201" s="111">
        <f t="shared" si="7"/>
        <v>-680</v>
      </c>
      <c r="L201" s="109"/>
    </row>
    <row r="202" spans="1:12" x14ac:dyDescent="0.2">
      <c r="A202" s="110" t="s">
        <v>41</v>
      </c>
      <c r="B202" s="180">
        <f t="shared" si="6"/>
        <v>46218</v>
      </c>
      <c r="C202" s="122">
        <v>3875</v>
      </c>
      <c r="D202" s="110" t="s">
        <v>1306</v>
      </c>
      <c r="E202" s="109"/>
      <c r="F202" s="125" t="s">
        <v>1303</v>
      </c>
      <c r="G202" s="125"/>
      <c r="H202" s="126">
        <v>1700</v>
      </c>
      <c r="I202" s="125"/>
      <c r="J202" s="109" t="s">
        <v>1304</v>
      </c>
      <c r="K202" s="111">
        <f t="shared" si="7"/>
        <v>-1700</v>
      </c>
      <c r="L202" s="109"/>
    </row>
    <row r="203" spans="1:12" x14ac:dyDescent="0.2">
      <c r="A203" s="110" t="s">
        <v>41</v>
      </c>
      <c r="B203" s="180">
        <f t="shared" si="6"/>
        <v>46218</v>
      </c>
      <c r="C203" s="122">
        <v>3876</v>
      </c>
      <c r="D203" s="110" t="s">
        <v>1307</v>
      </c>
      <c r="E203" s="109"/>
      <c r="F203" s="125" t="s">
        <v>1303</v>
      </c>
      <c r="G203" s="125"/>
      <c r="H203" s="126">
        <v>6100</v>
      </c>
      <c r="I203" s="125"/>
      <c r="J203" s="109" t="s">
        <v>1304</v>
      </c>
      <c r="K203" s="111">
        <f t="shared" si="7"/>
        <v>-6100</v>
      </c>
      <c r="L203" s="109"/>
    </row>
    <row r="204" spans="1:12" x14ac:dyDescent="0.2">
      <c r="A204" s="110" t="s">
        <v>41</v>
      </c>
      <c r="B204" s="180">
        <f t="shared" si="6"/>
        <v>46218</v>
      </c>
      <c r="C204" s="122">
        <v>3877</v>
      </c>
      <c r="D204" s="110" t="s">
        <v>1312</v>
      </c>
      <c r="E204" s="109"/>
      <c r="F204" s="125" t="s">
        <v>1303</v>
      </c>
      <c r="G204" s="125"/>
      <c r="H204" s="126">
        <v>1275</v>
      </c>
      <c r="I204" s="125"/>
      <c r="J204" s="109" t="s">
        <v>1304</v>
      </c>
      <c r="K204" s="111">
        <f t="shared" si="7"/>
        <v>-1275</v>
      </c>
      <c r="L204" s="109"/>
    </row>
    <row r="205" spans="1:12" x14ac:dyDescent="0.2">
      <c r="A205" s="110" t="s">
        <v>41</v>
      </c>
      <c r="B205" s="180">
        <f t="shared" si="6"/>
        <v>46218</v>
      </c>
      <c r="C205" s="122">
        <v>3878</v>
      </c>
      <c r="D205" s="110" t="s">
        <v>1309</v>
      </c>
      <c r="E205" s="109"/>
      <c r="F205" s="125" t="s">
        <v>1303</v>
      </c>
      <c r="G205" s="125"/>
      <c r="H205" s="126">
        <v>1275</v>
      </c>
      <c r="I205" s="125"/>
      <c r="J205" s="109" t="s">
        <v>1304</v>
      </c>
      <c r="K205" s="111">
        <f t="shared" si="7"/>
        <v>-1275</v>
      </c>
      <c r="L205" s="109"/>
    </row>
    <row r="206" spans="1:12" x14ac:dyDescent="0.2">
      <c r="A206" s="110" t="s">
        <v>41</v>
      </c>
      <c r="B206" s="180">
        <f t="shared" si="6"/>
        <v>46218</v>
      </c>
      <c r="C206" s="122">
        <v>3879</v>
      </c>
      <c r="D206" s="110" t="s">
        <v>1311</v>
      </c>
      <c r="E206" s="109"/>
      <c r="F206" s="125" t="s">
        <v>1303</v>
      </c>
      <c r="G206" s="125"/>
      <c r="H206" s="126">
        <v>425</v>
      </c>
      <c r="I206" s="125"/>
      <c r="J206" s="109" t="s">
        <v>1304</v>
      </c>
      <c r="K206" s="111">
        <f t="shared" si="7"/>
        <v>-425</v>
      </c>
      <c r="L206" s="109"/>
    </row>
    <row r="207" spans="1:12" x14ac:dyDescent="0.2">
      <c r="A207" s="110" t="s">
        <v>41</v>
      </c>
      <c r="B207" s="180">
        <f t="shared" si="6"/>
        <v>46218</v>
      </c>
      <c r="C207" s="122">
        <v>3880</v>
      </c>
      <c r="D207" s="110" t="s">
        <v>9655</v>
      </c>
      <c r="E207" s="109"/>
      <c r="F207" s="125" t="s">
        <v>1303</v>
      </c>
      <c r="G207" s="125"/>
      <c r="H207" s="126">
        <v>2975</v>
      </c>
      <c r="I207" s="125"/>
      <c r="J207" s="109" t="s">
        <v>1304</v>
      </c>
      <c r="K207" s="111">
        <f t="shared" si="7"/>
        <v>-2975</v>
      </c>
      <c r="L207" s="109"/>
    </row>
    <row r="208" spans="1:12" x14ac:dyDescent="0.2">
      <c r="A208" s="110" t="s">
        <v>41</v>
      </c>
      <c r="B208" s="180">
        <f t="shared" si="6"/>
        <v>46218</v>
      </c>
      <c r="C208" s="122">
        <v>3881</v>
      </c>
      <c r="D208" s="110" t="s">
        <v>145</v>
      </c>
      <c r="E208" s="109"/>
      <c r="F208" s="125" t="s">
        <v>1303</v>
      </c>
      <c r="G208" s="125"/>
      <c r="H208" s="126">
        <v>2375</v>
      </c>
      <c r="I208" s="125"/>
      <c r="J208" s="109" t="s">
        <v>1304</v>
      </c>
      <c r="K208" s="111">
        <f t="shared" si="7"/>
        <v>-2375</v>
      </c>
      <c r="L208" s="109"/>
    </row>
    <row r="209" spans="1:12" x14ac:dyDescent="0.2">
      <c r="A209" s="110" t="s">
        <v>41</v>
      </c>
      <c r="B209" s="180">
        <f t="shared" si="6"/>
        <v>46218</v>
      </c>
      <c r="C209" s="122">
        <v>3882</v>
      </c>
      <c r="D209" s="110" t="s">
        <v>264</v>
      </c>
      <c r="E209" s="109"/>
      <c r="F209" s="125" t="s">
        <v>1303</v>
      </c>
      <c r="G209" s="125"/>
      <c r="H209" s="126">
        <v>180</v>
      </c>
      <c r="I209" s="125"/>
      <c r="J209" s="109" t="s">
        <v>1304</v>
      </c>
      <c r="K209" s="111">
        <f t="shared" si="7"/>
        <v>-180</v>
      </c>
      <c r="L209" s="109"/>
    </row>
    <row r="210" spans="1:12" x14ac:dyDescent="0.2">
      <c r="A210" s="110" t="s">
        <v>41</v>
      </c>
      <c r="B210" s="180">
        <f t="shared" si="6"/>
        <v>46218</v>
      </c>
      <c r="C210" s="122"/>
      <c r="D210" s="110" t="s">
        <v>1322</v>
      </c>
      <c r="E210" s="109"/>
      <c r="F210" s="125" t="s">
        <v>1303</v>
      </c>
      <c r="G210" s="125"/>
      <c r="H210" s="126">
        <v>1725</v>
      </c>
      <c r="I210" s="125">
        <v>0</v>
      </c>
      <c r="J210" s="109" t="s">
        <v>1304</v>
      </c>
      <c r="K210" s="111">
        <f t="shared" si="7"/>
        <v>-1725</v>
      </c>
      <c r="L210" s="109" t="s">
        <v>1323</v>
      </c>
    </row>
    <row r="211" spans="1:12" x14ac:dyDescent="0.2">
      <c r="A211" s="110" t="s">
        <v>41</v>
      </c>
      <c r="B211" s="180">
        <f t="shared" si="6"/>
        <v>46218</v>
      </c>
      <c r="C211" s="122"/>
      <c r="D211" s="110" t="s">
        <v>1376</v>
      </c>
      <c r="E211" s="109"/>
      <c r="F211" s="122" t="s">
        <v>8953</v>
      </c>
      <c r="G211" s="125"/>
      <c r="H211" s="126">
        <v>0</v>
      </c>
      <c r="I211" s="125">
        <v>500</v>
      </c>
      <c r="J211" s="109" t="s">
        <v>1304</v>
      </c>
      <c r="K211" s="111">
        <f t="shared" si="7"/>
        <v>500</v>
      </c>
      <c r="L211" s="109"/>
    </row>
    <row r="212" spans="1:12" x14ac:dyDescent="0.2">
      <c r="A212" s="110" t="s">
        <v>93</v>
      </c>
      <c r="B212" s="180">
        <f t="shared" si="6"/>
        <v>46219</v>
      </c>
      <c r="C212" s="122">
        <v>6319</v>
      </c>
      <c r="D212" s="110" t="s">
        <v>153</v>
      </c>
      <c r="E212" s="109"/>
      <c r="F212" s="125" t="s">
        <v>1303</v>
      </c>
      <c r="G212" s="125"/>
      <c r="H212" s="126">
        <v>235</v>
      </c>
      <c r="I212" s="125"/>
      <c r="J212" s="109" t="s">
        <v>1304</v>
      </c>
      <c r="K212" s="111">
        <f t="shared" si="7"/>
        <v>-235</v>
      </c>
      <c r="L212" s="109"/>
    </row>
    <row r="213" spans="1:12" x14ac:dyDescent="0.2">
      <c r="A213" s="110" t="s">
        <v>93</v>
      </c>
      <c r="B213" s="180">
        <f t="shared" si="6"/>
        <v>46219</v>
      </c>
      <c r="C213" s="122">
        <v>3883</v>
      </c>
      <c r="D213" s="110" t="s">
        <v>1302</v>
      </c>
      <c r="E213" s="109"/>
      <c r="F213" s="125" t="s">
        <v>1303</v>
      </c>
      <c r="G213" s="125"/>
      <c r="H213" s="126">
        <v>5180</v>
      </c>
      <c r="I213" s="125"/>
      <c r="J213" s="109" t="s">
        <v>1304</v>
      </c>
      <c r="K213" s="111">
        <f t="shared" si="7"/>
        <v>-5180</v>
      </c>
      <c r="L213" s="109"/>
    </row>
    <row r="214" spans="1:12" x14ac:dyDescent="0.2">
      <c r="A214" s="110" t="s">
        <v>93</v>
      </c>
      <c r="B214" s="180">
        <f t="shared" si="6"/>
        <v>46219</v>
      </c>
      <c r="C214" s="122">
        <v>3884</v>
      </c>
      <c r="D214" s="110" t="s">
        <v>1307</v>
      </c>
      <c r="E214" s="109"/>
      <c r="F214" s="125" t="s">
        <v>1303</v>
      </c>
      <c r="G214" s="125"/>
      <c r="H214" s="126">
        <v>5400</v>
      </c>
      <c r="I214" s="125"/>
      <c r="J214" s="109" t="s">
        <v>1304</v>
      </c>
      <c r="K214" s="111">
        <f t="shared" si="7"/>
        <v>-5400</v>
      </c>
      <c r="L214" s="109"/>
    </row>
    <row r="215" spans="1:12" x14ac:dyDescent="0.2">
      <c r="A215" s="110" t="s">
        <v>93</v>
      </c>
      <c r="B215" s="180">
        <f t="shared" si="6"/>
        <v>46219</v>
      </c>
      <c r="C215" s="122">
        <v>3885</v>
      </c>
      <c r="D215" s="110" t="s">
        <v>1305</v>
      </c>
      <c r="E215" s="109"/>
      <c r="F215" s="125" t="s">
        <v>1303</v>
      </c>
      <c r="G215" s="125"/>
      <c r="H215" s="126">
        <v>2975</v>
      </c>
      <c r="I215" s="125"/>
      <c r="J215" s="109" t="s">
        <v>1304</v>
      </c>
      <c r="K215" s="111">
        <f t="shared" si="7"/>
        <v>-2975</v>
      </c>
      <c r="L215" s="109"/>
    </row>
    <row r="216" spans="1:12" x14ac:dyDescent="0.2">
      <c r="A216" s="110" t="s">
        <v>93</v>
      </c>
      <c r="B216" s="180">
        <f t="shared" si="6"/>
        <v>46219</v>
      </c>
      <c r="C216" s="122">
        <v>3886</v>
      </c>
      <c r="D216" s="110" t="s">
        <v>1310</v>
      </c>
      <c r="E216" s="109"/>
      <c r="F216" s="125" t="s">
        <v>1303</v>
      </c>
      <c r="G216" s="125"/>
      <c r="H216" s="126">
        <v>680</v>
      </c>
      <c r="I216" s="125"/>
      <c r="J216" s="109" t="s">
        <v>1304</v>
      </c>
      <c r="K216" s="111">
        <f t="shared" si="7"/>
        <v>-680</v>
      </c>
      <c r="L216" s="109"/>
    </row>
    <row r="217" spans="1:12" x14ac:dyDescent="0.2">
      <c r="A217" s="110" t="s">
        <v>93</v>
      </c>
      <c r="B217" s="180">
        <f t="shared" si="6"/>
        <v>46219</v>
      </c>
      <c r="C217" s="122">
        <v>3887</v>
      </c>
      <c r="D217" s="110" t="s">
        <v>134</v>
      </c>
      <c r="E217" s="109"/>
      <c r="F217" s="125" t="s">
        <v>1303</v>
      </c>
      <c r="G217" s="125"/>
      <c r="H217" s="126">
        <v>1700</v>
      </c>
      <c r="I217" s="125"/>
      <c r="J217" s="109" t="s">
        <v>1304</v>
      </c>
      <c r="K217" s="111">
        <f t="shared" si="7"/>
        <v>-1700</v>
      </c>
      <c r="L217" s="109"/>
    </row>
    <row r="218" spans="1:12" x14ac:dyDescent="0.2">
      <c r="A218" s="110" t="s">
        <v>93</v>
      </c>
      <c r="B218" s="180">
        <f t="shared" si="6"/>
        <v>46219</v>
      </c>
      <c r="C218" s="122">
        <v>3888</v>
      </c>
      <c r="D218" s="110" t="s">
        <v>1308</v>
      </c>
      <c r="E218" s="109"/>
      <c r="F218" s="125" t="s">
        <v>1303</v>
      </c>
      <c r="G218" s="125"/>
      <c r="H218" s="126">
        <v>680</v>
      </c>
      <c r="I218" s="125"/>
      <c r="J218" s="109" t="s">
        <v>1304</v>
      </c>
      <c r="K218" s="111">
        <f t="shared" si="7"/>
        <v>-680</v>
      </c>
      <c r="L218" s="109"/>
    </row>
    <row r="219" spans="1:12" x14ac:dyDescent="0.2">
      <c r="A219" s="110" t="s">
        <v>93</v>
      </c>
      <c r="B219" s="180">
        <f t="shared" si="6"/>
        <v>46219</v>
      </c>
      <c r="C219" s="122">
        <v>3889</v>
      </c>
      <c r="D219" s="110" t="s">
        <v>1309</v>
      </c>
      <c r="E219" s="109"/>
      <c r="F219" s="125" t="s">
        <v>1303</v>
      </c>
      <c r="G219" s="125"/>
      <c r="H219" s="126">
        <v>1275</v>
      </c>
      <c r="I219" s="125"/>
      <c r="J219" s="109" t="s">
        <v>1304</v>
      </c>
      <c r="K219" s="111">
        <f t="shared" si="7"/>
        <v>-1275</v>
      </c>
      <c r="L219" s="109"/>
    </row>
    <row r="220" spans="1:12" x14ac:dyDescent="0.2">
      <c r="A220" s="110" t="s">
        <v>93</v>
      </c>
      <c r="B220" s="180">
        <f t="shared" si="6"/>
        <v>46219</v>
      </c>
      <c r="C220" s="122">
        <v>3890</v>
      </c>
      <c r="D220" s="110" t="s">
        <v>1306</v>
      </c>
      <c r="E220" s="109"/>
      <c r="F220" s="125" t="s">
        <v>1303</v>
      </c>
      <c r="G220" s="125"/>
      <c r="H220" s="126">
        <v>2550</v>
      </c>
      <c r="I220" s="125"/>
      <c r="J220" s="109" t="s">
        <v>1304</v>
      </c>
      <c r="K220" s="111">
        <f t="shared" si="7"/>
        <v>-2550</v>
      </c>
      <c r="L220" s="109"/>
    </row>
    <row r="221" spans="1:12" x14ac:dyDescent="0.2">
      <c r="A221" s="110" t="s">
        <v>93</v>
      </c>
      <c r="B221" s="180">
        <f t="shared" si="6"/>
        <v>46219</v>
      </c>
      <c r="C221" s="122">
        <v>3891</v>
      </c>
      <c r="D221" s="110" t="s">
        <v>1311</v>
      </c>
      <c r="E221" s="109"/>
      <c r="F221" s="125" t="s">
        <v>1303</v>
      </c>
      <c r="G221" s="125"/>
      <c r="H221" s="126">
        <v>850</v>
      </c>
      <c r="I221" s="125"/>
      <c r="J221" s="109" t="s">
        <v>1304</v>
      </c>
      <c r="K221" s="111">
        <f t="shared" si="7"/>
        <v>-850</v>
      </c>
      <c r="L221" s="109"/>
    </row>
    <row r="222" spans="1:12" x14ac:dyDescent="0.2">
      <c r="A222" s="110" t="s">
        <v>93</v>
      </c>
      <c r="B222" s="180">
        <f t="shared" si="6"/>
        <v>46219</v>
      </c>
      <c r="C222" s="122">
        <v>3892</v>
      </c>
      <c r="D222" s="110" t="s">
        <v>1312</v>
      </c>
      <c r="E222" s="109"/>
      <c r="F222" s="125" t="s">
        <v>1303</v>
      </c>
      <c r="G222" s="125"/>
      <c r="H222" s="126">
        <v>1275</v>
      </c>
      <c r="I222" s="125"/>
      <c r="J222" s="109" t="s">
        <v>1304</v>
      </c>
      <c r="K222" s="111">
        <f t="shared" si="7"/>
        <v>-1275</v>
      </c>
      <c r="L222" s="109"/>
    </row>
    <row r="223" spans="1:12" x14ac:dyDescent="0.2">
      <c r="A223" s="110" t="s">
        <v>93</v>
      </c>
      <c r="B223" s="180">
        <f t="shared" si="6"/>
        <v>46219</v>
      </c>
      <c r="C223" s="122">
        <v>3893</v>
      </c>
      <c r="D223" s="110" t="s">
        <v>145</v>
      </c>
      <c r="E223" s="109"/>
      <c r="F223" s="125" t="s">
        <v>1303</v>
      </c>
      <c r="G223" s="125"/>
      <c r="H223" s="126">
        <v>2800</v>
      </c>
      <c r="I223" s="125"/>
      <c r="J223" s="109" t="s">
        <v>1304</v>
      </c>
      <c r="K223" s="111">
        <f t="shared" si="7"/>
        <v>-2800</v>
      </c>
      <c r="L223" s="109"/>
    </row>
    <row r="224" spans="1:12" x14ac:dyDescent="0.2">
      <c r="A224" s="110" t="s">
        <v>93</v>
      </c>
      <c r="B224" s="180">
        <f t="shared" si="6"/>
        <v>46219</v>
      </c>
      <c r="C224" s="122">
        <v>6299</v>
      </c>
      <c r="D224" s="110" t="s">
        <v>153</v>
      </c>
      <c r="E224" s="109"/>
      <c r="F224" s="125" t="s">
        <v>1303</v>
      </c>
      <c r="G224" s="125"/>
      <c r="H224" s="126">
        <v>790</v>
      </c>
      <c r="I224" s="125"/>
      <c r="J224" s="109" t="s">
        <v>1304</v>
      </c>
      <c r="K224" s="111">
        <f t="shared" si="7"/>
        <v>-790</v>
      </c>
      <c r="L224" s="109"/>
    </row>
    <row r="225" spans="1:12" x14ac:dyDescent="0.2">
      <c r="A225" s="110" t="s">
        <v>45</v>
      </c>
      <c r="B225" s="180">
        <f t="shared" si="6"/>
        <v>46220</v>
      </c>
      <c r="C225" s="122">
        <v>6336</v>
      </c>
      <c r="D225" s="110" t="s">
        <v>153</v>
      </c>
      <c r="E225" s="109"/>
      <c r="F225" s="125" t="s">
        <v>1303</v>
      </c>
      <c r="G225" s="125"/>
      <c r="H225" s="126">
        <v>1325</v>
      </c>
      <c r="I225" s="125"/>
      <c r="J225" s="109" t="s">
        <v>1304</v>
      </c>
      <c r="K225" s="111">
        <f t="shared" si="7"/>
        <v>-1325</v>
      </c>
      <c r="L225" s="109"/>
    </row>
    <row r="226" spans="1:12" x14ac:dyDescent="0.2">
      <c r="A226" s="110" t="s">
        <v>45</v>
      </c>
      <c r="B226" s="180">
        <f t="shared" si="6"/>
        <v>46220</v>
      </c>
      <c r="C226" s="122">
        <v>3894</v>
      </c>
      <c r="D226" s="110" t="s">
        <v>1302</v>
      </c>
      <c r="E226" s="109"/>
      <c r="F226" s="125" t="s">
        <v>1303</v>
      </c>
      <c r="G226" s="125"/>
      <c r="H226" s="126">
        <v>5180</v>
      </c>
      <c r="I226" s="125"/>
      <c r="J226" s="109" t="s">
        <v>1304</v>
      </c>
      <c r="K226" s="111">
        <f t="shared" si="7"/>
        <v>-5180</v>
      </c>
      <c r="L226" s="109"/>
    </row>
    <row r="227" spans="1:12" x14ac:dyDescent="0.2">
      <c r="A227" s="110" t="s">
        <v>45</v>
      </c>
      <c r="B227" s="180">
        <f t="shared" si="6"/>
        <v>46220</v>
      </c>
      <c r="C227" s="122">
        <v>3895</v>
      </c>
      <c r="D227" s="110" t="s">
        <v>1305</v>
      </c>
      <c r="E227" s="109"/>
      <c r="F227" s="125" t="s">
        <v>1303</v>
      </c>
      <c r="G227" s="125"/>
      <c r="H227" s="126">
        <v>4675</v>
      </c>
      <c r="I227" s="125"/>
      <c r="J227" s="109" t="s">
        <v>1304</v>
      </c>
      <c r="K227" s="111">
        <f t="shared" si="7"/>
        <v>-4675</v>
      </c>
      <c r="L227" s="109"/>
    </row>
    <row r="228" spans="1:12" x14ac:dyDescent="0.2">
      <c r="A228" s="110" t="s">
        <v>45</v>
      </c>
      <c r="B228" s="180">
        <f t="shared" si="6"/>
        <v>46220</v>
      </c>
      <c r="C228" s="122">
        <v>3896</v>
      </c>
      <c r="D228" s="110" t="s">
        <v>1306</v>
      </c>
      <c r="E228" s="109"/>
      <c r="F228" s="125" t="s">
        <v>1303</v>
      </c>
      <c r="G228" s="125"/>
      <c r="H228" s="126">
        <v>2125</v>
      </c>
      <c r="I228" s="125"/>
      <c r="J228" s="109" t="s">
        <v>1304</v>
      </c>
      <c r="K228" s="111">
        <f t="shared" si="7"/>
        <v>-2125</v>
      </c>
      <c r="L228" s="109"/>
    </row>
    <row r="229" spans="1:12" x14ac:dyDescent="0.2">
      <c r="A229" s="110" t="s">
        <v>45</v>
      </c>
      <c r="B229" s="180">
        <f t="shared" si="6"/>
        <v>46220</v>
      </c>
      <c r="C229" s="122">
        <v>3897</v>
      </c>
      <c r="D229" s="110" t="s">
        <v>1307</v>
      </c>
      <c r="E229" s="109"/>
      <c r="F229" s="125" t="s">
        <v>1303</v>
      </c>
      <c r="G229" s="125"/>
      <c r="H229" s="126">
        <v>6500</v>
      </c>
      <c r="I229" s="125"/>
      <c r="J229" s="109" t="s">
        <v>1304</v>
      </c>
      <c r="K229" s="111">
        <f t="shared" si="7"/>
        <v>-6500</v>
      </c>
      <c r="L229" s="109"/>
    </row>
    <row r="230" spans="1:12" x14ac:dyDescent="0.2">
      <c r="A230" s="110" t="s">
        <v>45</v>
      </c>
      <c r="B230" s="180">
        <f t="shared" si="6"/>
        <v>46220</v>
      </c>
      <c r="C230" s="122">
        <v>3898</v>
      </c>
      <c r="D230" s="110" t="s">
        <v>1311</v>
      </c>
      <c r="E230" s="109"/>
      <c r="F230" s="125" t="s">
        <v>1303</v>
      </c>
      <c r="G230" s="125"/>
      <c r="H230" s="126">
        <v>425</v>
      </c>
      <c r="I230" s="125"/>
      <c r="J230" s="109" t="s">
        <v>1304</v>
      </c>
      <c r="K230" s="111">
        <f t="shared" si="7"/>
        <v>-425</v>
      </c>
      <c r="L230" s="109"/>
    </row>
    <row r="231" spans="1:12" x14ac:dyDescent="0.2">
      <c r="A231" s="110" t="s">
        <v>45</v>
      </c>
      <c r="B231" s="180">
        <f t="shared" si="6"/>
        <v>46220</v>
      </c>
      <c r="C231" s="122">
        <v>3899</v>
      </c>
      <c r="D231" s="110" t="s">
        <v>1312</v>
      </c>
      <c r="E231" s="109"/>
      <c r="F231" s="125" t="s">
        <v>1303</v>
      </c>
      <c r="G231" s="125"/>
      <c r="H231" s="126">
        <v>1275</v>
      </c>
      <c r="I231" s="125"/>
      <c r="J231" s="109" t="s">
        <v>1304</v>
      </c>
      <c r="K231" s="111">
        <f t="shared" si="7"/>
        <v>-1275</v>
      </c>
      <c r="L231" s="109"/>
    </row>
    <row r="232" spans="1:12" x14ac:dyDescent="0.2">
      <c r="A232" s="110" t="s">
        <v>45</v>
      </c>
      <c r="B232" s="180">
        <f t="shared" si="6"/>
        <v>46220</v>
      </c>
      <c r="C232" s="122">
        <v>3900</v>
      </c>
      <c r="D232" s="110" t="s">
        <v>1310</v>
      </c>
      <c r="E232" s="109"/>
      <c r="F232" s="125" t="s">
        <v>1303</v>
      </c>
      <c r="G232" s="125"/>
      <c r="H232" s="126">
        <v>680</v>
      </c>
      <c r="I232" s="125"/>
      <c r="J232" s="109" t="s">
        <v>1304</v>
      </c>
      <c r="K232" s="111">
        <f t="shared" si="7"/>
        <v>-680</v>
      </c>
      <c r="L232" s="109"/>
    </row>
    <row r="233" spans="1:12" x14ac:dyDescent="0.2">
      <c r="A233" s="110" t="s">
        <v>45</v>
      </c>
      <c r="B233" s="180">
        <f t="shared" si="6"/>
        <v>46220</v>
      </c>
      <c r="C233" s="122">
        <v>3901</v>
      </c>
      <c r="D233" s="110" t="s">
        <v>1309</v>
      </c>
      <c r="E233" s="109"/>
      <c r="F233" s="125" t="s">
        <v>1303</v>
      </c>
      <c r="G233" s="125"/>
      <c r="H233" s="126">
        <v>2125</v>
      </c>
      <c r="I233" s="125"/>
      <c r="J233" s="109" t="s">
        <v>1304</v>
      </c>
      <c r="K233" s="111">
        <f t="shared" si="7"/>
        <v>-2125</v>
      </c>
      <c r="L233" s="109"/>
    </row>
    <row r="234" spans="1:12" x14ac:dyDescent="0.2">
      <c r="A234" s="110" t="s">
        <v>45</v>
      </c>
      <c r="B234" s="180">
        <f t="shared" si="6"/>
        <v>46220</v>
      </c>
      <c r="C234" s="122">
        <v>3902</v>
      </c>
      <c r="D234" s="110" t="s">
        <v>264</v>
      </c>
      <c r="E234" s="109"/>
      <c r="F234" s="125" t="s">
        <v>1303</v>
      </c>
      <c r="G234" s="125"/>
      <c r="H234" s="126">
        <v>360</v>
      </c>
      <c r="I234" s="125"/>
      <c r="J234" s="109" t="s">
        <v>1304</v>
      </c>
      <c r="K234" s="111">
        <f t="shared" si="7"/>
        <v>-360</v>
      </c>
      <c r="L234" s="109"/>
    </row>
    <row r="235" spans="1:12" x14ac:dyDescent="0.2">
      <c r="A235" s="110" t="s">
        <v>45</v>
      </c>
      <c r="B235" s="180">
        <f t="shared" si="6"/>
        <v>46220</v>
      </c>
      <c r="C235" s="122">
        <v>3903</v>
      </c>
      <c r="D235" s="110" t="s">
        <v>145</v>
      </c>
      <c r="E235" s="109"/>
      <c r="F235" s="125" t="s">
        <v>1303</v>
      </c>
      <c r="G235" s="125"/>
      <c r="H235" s="126">
        <v>3800</v>
      </c>
      <c r="I235" s="125"/>
      <c r="J235" s="109" t="s">
        <v>1304</v>
      </c>
      <c r="K235" s="111">
        <f t="shared" si="7"/>
        <v>-3800</v>
      </c>
      <c r="L235" s="109"/>
    </row>
    <row r="236" spans="1:12" x14ac:dyDescent="0.2">
      <c r="A236" s="110" t="s">
        <v>45</v>
      </c>
      <c r="B236" s="180">
        <f t="shared" si="6"/>
        <v>46220</v>
      </c>
      <c r="C236" s="122">
        <v>3904</v>
      </c>
      <c r="D236" s="110" t="s">
        <v>259</v>
      </c>
      <c r="E236" s="109"/>
      <c r="F236" s="125" t="s">
        <v>1303</v>
      </c>
      <c r="G236" s="125"/>
      <c r="H236" s="126">
        <v>16500</v>
      </c>
      <c r="I236" s="125"/>
      <c r="J236" s="109" t="s">
        <v>1304</v>
      </c>
      <c r="K236" s="111">
        <f t="shared" si="7"/>
        <v>-16500</v>
      </c>
      <c r="L236" s="109"/>
    </row>
    <row r="237" spans="1:12" x14ac:dyDescent="0.2">
      <c r="A237" s="110" t="s">
        <v>45</v>
      </c>
      <c r="B237" s="180">
        <f t="shared" si="6"/>
        <v>46220</v>
      </c>
      <c r="C237" s="122"/>
      <c r="D237" s="110" t="s">
        <v>1376</v>
      </c>
      <c r="E237" s="109"/>
      <c r="F237" s="122" t="s">
        <v>8953</v>
      </c>
      <c r="G237" s="125"/>
      <c r="H237" s="126">
        <v>0</v>
      </c>
      <c r="I237" s="125">
        <v>500</v>
      </c>
      <c r="J237" s="109" t="s">
        <v>1304</v>
      </c>
      <c r="K237" s="111">
        <f t="shared" si="7"/>
        <v>500</v>
      </c>
      <c r="L237" s="109"/>
    </row>
    <row r="238" spans="1:12" x14ac:dyDescent="0.2">
      <c r="A238" s="110" t="s">
        <v>47</v>
      </c>
      <c r="B238" s="180">
        <f t="shared" si="6"/>
        <v>46221</v>
      </c>
      <c r="C238" s="122">
        <v>6342</v>
      </c>
      <c r="D238" s="110" t="s">
        <v>153</v>
      </c>
      <c r="E238" s="109"/>
      <c r="F238" s="125" t="s">
        <v>1303</v>
      </c>
      <c r="G238" s="125"/>
      <c r="H238" s="126">
        <v>840</v>
      </c>
      <c r="I238" s="125"/>
      <c r="J238" s="109" t="s">
        <v>1304</v>
      </c>
      <c r="K238" s="111">
        <f t="shared" si="7"/>
        <v>-840</v>
      </c>
      <c r="L238" s="109"/>
    </row>
    <row r="239" spans="1:12" x14ac:dyDescent="0.2">
      <c r="A239" s="110" t="s">
        <v>47</v>
      </c>
      <c r="B239" s="180">
        <f t="shared" si="6"/>
        <v>46221</v>
      </c>
      <c r="C239" s="122">
        <v>6341</v>
      </c>
      <c r="D239" s="110" t="s">
        <v>153</v>
      </c>
      <c r="E239" s="109"/>
      <c r="F239" s="125" t="s">
        <v>1303</v>
      </c>
      <c r="G239" s="125"/>
      <c r="H239" s="126">
        <v>270</v>
      </c>
      <c r="I239" s="125"/>
      <c r="J239" s="109" t="s">
        <v>1304</v>
      </c>
      <c r="K239" s="111">
        <f t="shared" si="7"/>
        <v>-270</v>
      </c>
      <c r="L239" s="109"/>
    </row>
    <row r="240" spans="1:12" x14ac:dyDescent="0.2">
      <c r="A240" s="110" t="s">
        <v>47</v>
      </c>
      <c r="B240" s="180">
        <f t="shared" si="6"/>
        <v>46221</v>
      </c>
      <c r="C240" s="122">
        <v>3905</v>
      </c>
      <c r="D240" s="110" t="s">
        <v>1324</v>
      </c>
      <c r="E240" s="109"/>
      <c r="F240" s="125" t="s">
        <v>1303</v>
      </c>
      <c r="G240" s="125"/>
      <c r="H240" s="126">
        <v>1100</v>
      </c>
      <c r="I240" s="125"/>
      <c r="J240" s="109" t="s">
        <v>1304</v>
      </c>
      <c r="K240" s="111">
        <f t="shared" si="7"/>
        <v>-1100</v>
      </c>
      <c r="L240" s="109"/>
    </row>
    <row r="241" spans="1:12" x14ac:dyDescent="0.2">
      <c r="A241" s="110" t="s">
        <v>47</v>
      </c>
      <c r="B241" s="180">
        <f t="shared" si="6"/>
        <v>46221</v>
      </c>
      <c r="C241" s="122">
        <v>3906</v>
      </c>
      <c r="D241" s="110" t="s">
        <v>1302</v>
      </c>
      <c r="E241" s="109"/>
      <c r="F241" s="125" t="s">
        <v>1303</v>
      </c>
      <c r="G241" s="125"/>
      <c r="H241" s="126">
        <v>2975</v>
      </c>
      <c r="I241" s="125"/>
      <c r="J241" s="109" t="s">
        <v>1304</v>
      </c>
      <c r="K241" s="111">
        <f t="shared" si="7"/>
        <v>-2975</v>
      </c>
      <c r="L241" s="109"/>
    </row>
    <row r="242" spans="1:12" x14ac:dyDescent="0.2">
      <c r="A242" s="110" t="s">
        <v>47</v>
      </c>
      <c r="B242" s="180">
        <f t="shared" si="6"/>
        <v>46221</v>
      </c>
      <c r="C242" s="122">
        <v>3907</v>
      </c>
      <c r="D242" s="110" t="s">
        <v>1305</v>
      </c>
      <c r="E242" s="109"/>
      <c r="F242" s="125" t="s">
        <v>1303</v>
      </c>
      <c r="G242" s="125"/>
      <c r="H242" s="126">
        <v>2125</v>
      </c>
      <c r="I242" s="125"/>
      <c r="J242" s="109" t="s">
        <v>1304</v>
      </c>
      <c r="K242" s="111">
        <f t="shared" si="7"/>
        <v>-2125</v>
      </c>
      <c r="L242" s="109"/>
    </row>
    <row r="243" spans="1:12" x14ac:dyDescent="0.2">
      <c r="A243" s="110" t="s">
        <v>47</v>
      </c>
      <c r="B243" s="180">
        <f t="shared" si="6"/>
        <v>46221</v>
      </c>
      <c r="C243" s="122">
        <v>3908</v>
      </c>
      <c r="D243" s="110" t="s">
        <v>1308</v>
      </c>
      <c r="E243" s="109"/>
      <c r="F243" s="125" t="s">
        <v>1303</v>
      </c>
      <c r="G243" s="125"/>
      <c r="H243" s="126">
        <v>425</v>
      </c>
      <c r="I243" s="125"/>
      <c r="J243" s="109" t="s">
        <v>1304</v>
      </c>
      <c r="K243" s="111">
        <f t="shared" si="7"/>
        <v>-425</v>
      </c>
      <c r="L243" s="109"/>
    </row>
    <row r="244" spans="1:12" x14ac:dyDescent="0.2">
      <c r="A244" s="110" t="s">
        <v>47</v>
      </c>
      <c r="B244" s="180">
        <f t="shared" si="6"/>
        <v>46221</v>
      </c>
      <c r="C244" s="122">
        <v>3909</v>
      </c>
      <c r="D244" s="110" t="s">
        <v>1309</v>
      </c>
      <c r="E244" s="109"/>
      <c r="F244" s="125" t="s">
        <v>1303</v>
      </c>
      <c r="G244" s="125"/>
      <c r="H244" s="126">
        <v>1020</v>
      </c>
      <c r="I244" s="125"/>
      <c r="J244" s="109" t="s">
        <v>1304</v>
      </c>
      <c r="K244" s="111">
        <f t="shared" si="7"/>
        <v>-1020</v>
      </c>
      <c r="L244" s="109"/>
    </row>
    <row r="245" spans="1:12" x14ac:dyDescent="0.2">
      <c r="A245" s="110" t="s">
        <v>47</v>
      </c>
      <c r="B245" s="180">
        <f t="shared" si="6"/>
        <v>46221</v>
      </c>
      <c r="C245" s="122">
        <v>3910</v>
      </c>
      <c r="D245" s="110" t="s">
        <v>1310</v>
      </c>
      <c r="E245" s="109"/>
      <c r="F245" s="125" t="s">
        <v>1303</v>
      </c>
      <c r="G245" s="125"/>
      <c r="H245" s="126">
        <v>680</v>
      </c>
      <c r="I245" s="125"/>
      <c r="J245" s="109" t="s">
        <v>1304</v>
      </c>
      <c r="K245" s="111">
        <f t="shared" si="7"/>
        <v>-680</v>
      </c>
      <c r="L245" s="109"/>
    </row>
    <row r="246" spans="1:12" x14ac:dyDescent="0.2">
      <c r="A246" s="110" t="s">
        <v>47</v>
      </c>
      <c r="B246" s="180">
        <f t="shared" si="6"/>
        <v>46221</v>
      </c>
      <c r="C246" s="122">
        <v>3911</v>
      </c>
      <c r="D246" s="110" t="s">
        <v>1312</v>
      </c>
      <c r="E246" s="109"/>
      <c r="F246" s="125" t="s">
        <v>1303</v>
      </c>
      <c r="G246" s="125"/>
      <c r="H246" s="126">
        <v>2975</v>
      </c>
      <c r="I246" s="125"/>
      <c r="J246" s="109" t="s">
        <v>1304</v>
      </c>
      <c r="K246" s="111">
        <f t="shared" si="7"/>
        <v>-2975</v>
      </c>
      <c r="L246" s="109"/>
    </row>
    <row r="247" spans="1:12" x14ac:dyDescent="0.2">
      <c r="A247" s="110" t="s">
        <v>47</v>
      </c>
      <c r="B247" s="180">
        <f t="shared" si="6"/>
        <v>46221</v>
      </c>
      <c r="C247" s="122">
        <v>3912</v>
      </c>
      <c r="D247" s="110" t="s">
        <v>1307</v>
      </c>
      <c r="E247" s="109"/>
      <c r="F247" s="125" t="s">
        <v>1303</v>
      </c>
      <c r="G247" s="125"/>
      <c r="H247" s="126">
        <v>24000</v>
      </c>
      <c r="I247" s="125"/>
      <c r="J247" s="109" t="s">
        <v>1304</v>
      </c>
      <c r="K247" s="111">
        <f t="shared" si="7"/>
        <v>-24000</v>
      </c>
      <c r="L247" s="109"/>
    </row>
    <row r="248" spans="1:12" x14ac:dyDescent="0.2">
      <c r="A248" s="110" t="s">
        <v>47</v>
      </c>
      <c r="B248" s="180">
        <f t="shared" si="6"/>
        <v>46221</v>
      </c>
      <c r="C248" s="122">
        <v>3913</v>
      </c>
      <c r="D248" s="110" t="s">
        <v>1306</v>
      </c>
      <c r="E248" s="109"/>
      <c r="F248" s="125" t="s">
        <v>1303</v>
      </c>
      <c r="G248" s="125"/>
      <c r="H248" s="126">
        <v>1700</v>
      </c>
      <c r="I248" s="125"/>
      <c r="J248" s="109" t="s">
        <v>1304</v>
      </c>
      <c r="K248" s="111">
        <f t="shared" si="7"/>
        <v>-1700</v>
      </c>
      <c r="L248" s="109"/>
    </row>
    <row r="249" spans="1:12" x14ac:dyDescent="0.2">
      <c r="A249" s="110" t="s">
        <v>47</v>
      </c>
      <c r="B249" s="180">
        <f t="shared" si="6"/>
        <v>46221</v>
      </c>
      <c r="C249" s="122">
        <v>3914</v>
      </c>
      <c r="D249" s="110" t="s">
        <v>1311</v>
      </c>
      <c r="E249" s="109"/>
      <c r="F249" s="125" t="s">
        <v>1303</v>
      </c>
      <c r="G249" s="125"/>
      <c r="H249" s="126">
        <v>425</v>
      </c>
      <c r="I249" s="125"/>
      <c r="J249" s="109" t="s">
        <v>1304</v>
      </c>
      <c r="K249" s="111">
        <f t="shared" si="7"/>
        <v>-425</v>
      </c>
      <c r="L249" s="109"/>
    </row>
    <row r="250" spans="1:12" x14ac:dyDescent="0.2">
      <c r="A250" s="110" t="s">
        <v>47</v>
      </c>
      <c r="B250" s="180">
        <f t="shared" si="6"/>
        <v>46221</v>
      </c>
      <c r="C250" s="122">
        <v>3915</v>
      </c>
      <c r="D250" s="110" t="s">
        <v>1325</v>
      </c>
      <c r="E250" s="109"/>
      <c r="F250" s="125" t="s">
        <v>1303</v>
      </c>
      <c r="G250" s="125"/>
      <c r="H250" s="126">
        <v>32695</v>
      </c>
      <c r="I250" s="125"/>
      <c r="J250" s="109" t="s">
        <v>1304</v>
      </c>
      <c r="K250" s="111">
        <f t="shared" si="7"/>
        <v>-32695</v>
      </c>
      <c r="L250" s="109"/>
    </row>
    <row r="251" spans="1:12" x14ac:dyDescent="0.2">
      <c r="A251" s="110" t="s">
        <v>47</v>
      </c>
      <c r="B251" s="180">
        <f t="shared" si="6"/>
        <v>46221</v>
      </c>
      <c r="C251" s="122">
        <v>3916</v>
      </c>
      <c r="D251" s="110" t="s">
        <v>264</v>
      </c>
      <c r="E251" s="109"/>
      <c r="F251" s="125" t="s">
        <v>1303</v>
      </c>
      <c r="G251" s="125"/>
      <c r="H251" s="126">
        <v>180</v>
      </c>
      <c r="I251" s="125"/>
      <c r="J251" s="109" t="s">
        <v>1304</v>
      </c>
      <c r="K251" s="111">
        <f t="shared" si="7"/>
        <v>-180</v>
      </c>
      <c r="L251" s="109"/>
    </row>
    <row r="252" spans="1:12" x14ac:dyDescent="0.2">
      <c r="A252" s="110" t="s">
        <v>47</v>
      </c>
      <c r="B252" s="180">
        <f t="shared" si="6"/>
        <v>46221</v>
      </c>
      <c r="C252" s="122">
        <v>3917</v>
      </c>
      <c r="D252" s="110" t="s">
        <v>145</v>
      </c>
      <c r="E252" s="109"/>
      <c r="F252" s="125" t="s">
        <v>1303</v>
      </c>
      <c r="G252" s="125"/>
      <c r="H252" s="126">
        <v>2920</v>
      </c>
      <c r="I252" s="125"/>
      <c r="J252" s="109" t="s">
        <v>1304</v>
      </c>
      <c r="K252" s="111">
        <f t="shared" si="7"/>
        <v>-2920</v>
      </c>
      <c r="L252" s="109"/>
    </row>
    <row r="253" spans="1:12" x14ac:dyDescent="0.2">
      <c r="A253" s="110" t="s">
        <v>47</v>
      </c>
      <c r="B253" s="180">
        <f t="shared" si="6"/>
        <v>46221</v>
      </c>
      <c r="C253" s="122">
        <v>3918</v>
      </c>
      <c r="D253" s="110" t="s">
        <v>8832</v>
      </c>
      <c r="E253" s="109"/>
      <c r="F253" s="125" t="s">
        <v>1303</v>
      </c>
      <c r="G253" s="125"/>
      <c r="H253" s="126">
        <v>3830</v>
      </c>
      <c r="I253" s="125"/>
      <c r="J253" s="109" t="s">
        <v>1304</v>
      </c>
      <c r="K253" s="111">
        <f t="shared" si="7"/>
        <v>-3830</v>
      </c>
      <c r="L253" s="109"/>
    </row>
    <row r="254" spans="1:12" x14ac:dyDescent="0.2">
      <c r="A254" s="110" t="s">
        <v>47</v>
      </c>
      <c r="B254" s="180">
        <f t="shared" si="6"/>
        <v>46221</v>
      </c>
      <c r="C254" s="122"/>
      <c r="D254" s="110" t="s">
        <v>1376</v>
      </c>
      <c r="E254" s="109"/>
      <c r="F254" s="122" t="s">
        <v>8953</v>
      </c>
      <c r="G254" s="125"/>
      <c r="H254" s="126">
        <v>0</v>
      </c>
      <c r="I254" s="125">
        <v>1000</v>
      </c>
      <c r="J254" s="109" t="s">
        <v>1304</v>
      </c>
      <c r="K254" s="111">
        <f t="shared" si="7"/>
        <v>1000</v>
      </c>
      <c r="L254" s="109"/>
    </row>
    <row r="255" spans="1:12" x14ac:dyDescent="0.2">
      <c r="A255" s="110" t="s">
        <v>1326</v>
      </c>
      <c r="B255" s="180">
        <f t="shared" si="6"/>
        <v>46222</v>
      </c>
      <c r="C255" s="122">
        <v>6376</v>
      </c>
      <c r="D255" s="110" t="s">
        <v>153</v>
      </c>
      <c r="E255" s="109"/>
      <c r="F255" s="125" t="s">
        <v>1303</v>
      </c>
      <c r="G255" s="125"/>
      <c r="H255" s="126">
        <v>530</v>
      </c>
      <c r="I255" s="125"/>
      <c r="J255" s="109" t="s">
        <v>1304</v>
      </c>
      <c r="K255" s="111">
        <f t="shared" si="7"/>
        <v>-530</v>
      </c>
      <c r="L255" s="109"/>
    </row>
    <row r="256" spans="1:12" x14ac:dyDescent="0.2">
      <c r="A256" s="110" t="s">
        <v>1326</v>
      </c>
      <c r="B256" s="180">
        <f t="shared" si="6"/>
        <v>46222</v>
      </c>
      <c r="C256" s="122">
        <v>3919</v>
      </c>
      <c r="D256" s="110" t="s">
        <v>1302</v>
      </c>
      <c r="E256" s="109"/>
      <c r="F256" s="125" t="s">
        <v>1303</v>
      </c>
      <c r="G256" s="125"/>
      <c r="H256" s="126">
        <v>5100</v>
      </c>
      <c r="I256" s="125"/>
      <c r="J256" s="109" t="s">
        <v>1304</v>
      </c>
      <c r="K256" s="111">
        <f t="shared" si="7"/>
        <v>-5100</v>
      </c>
      <c r="L256" s="109"/>
    </row>
    <row r="257" spans="1:12" x14ac:dyDescent="0.2">
      <c r="A257" s="110" t="s">
        <v>1326</v>
      </c>
      <c r="B257" s="180">
        <f t="shared" si="6"/>
        <v>46222</v>
      </c>
      <c r="C257" s="122">
        <v>3920</v>
      </c>
      <c r="D257" s="110" t="s">
        <v>145</v>
      </c>
      <c r="E257" s="109"/>
      <c r="F257" s="125" t="s">
        <v>1303</v>
      </c>
      <c r="G257" s="125"/>
      <c r="H257" s="126">
        <v>1900</v>
      </c>
      <c r="I257" s="125"/>
      <c r="J257" s="109" t="s">
        <v>1304</v>
      </c>
      <c r="K257" s="111">
        <f t="shared" si="7"/>
        <v>-1900</v>
      </c>
      <c r="L257" s="109"/>
    </row>
    <row r="258" spans="1:12" x14ac:dyDescent="0.2">
      <c r="A258" s="110" t="s">
        <v>1326</v>
      </c>
      <c r="B258" s="180">
        <f t="shared" si="6"/>
        <v>46222</v>
      </c>
      <c r="C258" s="122">
        <v>3921</v>
      </c>
      <c r="D258" s="110" t="s">
        <v>145</v>
      </c>
      <c r="E258" s="109"/>
      <c r="F258" s="125" t="s">
        <v>1303</v>
      </c>
      <c r="G258" s="125"/>
      <c r="H258" s="126">
        <v>5900</v>
      </c>
      <c r="I258" s="125"/>
      <c r="J258" s="109" t="s">
        <v>1304</v>
      </c>
      <c r="K258" s="111">
        <f t="shared" si="7"/>
        <v>-5900</v>
      </c>
      <c r="L258" s="109"/>
    </row>
    <row r="259" spans="1:12" x14ac:dyDescent="0.2">
      <c r="A259" s="110" t="s">
        <v>1326</v>
      </c>
      <c r="B259" s="180">
        <f t="shared" ref="B259:B322" si="8">IF(A259="","",IF(ISNUMBER(A259),IFERROR(VLOOKUP(TEXT(A259,"yyyy/mm/dd"),BSAD,2,FALSE),""),IFERROR(VLOOKUP(A259,BSAD,2,FALSE),"")))</f>
        <v>46222</v>
      </c>
      <c r="C259" s="122">
        <v>3922</v>
      </c>
      <c r="D259" s="110" t="s">
        <v>1305</v>
      </c>
      <c r="E259" s="109"/>
      <c r="F259" s="125" t="s">
        <v>1303</v>
      </c>
      <c r="G259" s="125"/>
      <c r="H259" s="126">
        <v>2975</v>
      </c>
      <c r="I259" s="125"/>
      <c r="J259" s="109" t="s">
        <v>1304</v>
      </c>
      <c r="K259" s="111">
        <f t="shared" ref="K259:K322" si="9">IF($D259="","",N($G259)-$H259+$I259)</f>
        <v>-2975</v>
      </c>
      <c r="L259" s="109"/>
    </row>
    <row r="260" spans="1:12" x14ac:dyDescent="0.2">
      <c r="A260" s="110" t="s">
        <v>1326</v>
      </c>
      <c r="B260" s="180">
        <f t="shared" si="8"/>
        <v>46222</v>
      </c>
      <c r="C260" s="122">
        <v>3923</v>
      </c>
      <c r="D260" s="110" t="s">
        <v>1309</v>
      </c>
      <c r="E260" s="109"/>
      <c r="F260" s="125" t="s">
        <v>1303</v>
      </c>
      <c r="G260" s="125"/>
      <c r="H260" s="126">
        <v>1275</v>
      </c>
      <c r="I260" s="125"/>
      <c r="J260" s="109" t="s">
        <v>1304</v>
      </c>
      <c r="K260" s="111">
        <f t="shared" si="9"/>
        <v>-1275</v>
      </c>
      <c r="L260" s="109"/>
    </row>
    <row r="261" spans="1:12" x14ac:dyDescent="0.2">
      <c r="A261" s="110" t="s">
        <v>1326</v>
      </c>
      <c r="B261" s="180">
        <f t="shared" si="8"/>
        <v>46222</v>
      </c>
      <c r="C261" s="122">
        <v>3924</v>
      </c>
      <c r="D261" s="110" t="s">
        <v>1310</v>
      </c>
      <c r="E261" s="109"/>
      <c r="F261" s="125" t="s">
        <v>1303</v>
      </c>
      <c r="G261" s="125"/>
      <c r="H261" s="126">
        <v>680</v>
      </c>
      <c r="I261" s="125"/>
      <c r="J261" s="109" t="s">
        <v>1304</v>
      </c>
      <c r="K261" s="111">
        <f t="shared" si="9"/>
        <v>-680</v>
      </c>
      <c r="L261" s="109"/>
    </row>
    <row r="262" spans="1:12" x14ac:dyDescent="0.2">
      <c r="A262" s="110" t="s">
        <v>1326</v>
      </c>
      <c r="B262" s="180">
        <f t="shared" si="8"/>
        <v>46222</v>
      </c>
      <c r="C262" s="122">
        <v>3925</v>
      </c>
      <c r="D262" s="110" t="s">
        <v>1306</v>
      </c>
      <c r="E262" s="109"/>
      <c r="F262" s="125" t="s">
        <v>1303</v>
      </c>
      <c r="G262" s="125"/>
      <c r="H262" s="126">
        <v>1700</v>
      </c>
      <c r="I262" s="125"/>
      <c r="J262" s="109" t="s">
        <v>1304</v>
      </c>
      <c r="K262" s="111">
        <f t="shared" si="9"/>
        <v>-1700</v>
      </c>
      <c r="L262" s="109"/>
    </row>
    <row r="263" spans="1:12" x14ac:dyDescent="0.2">
      <c r="A263" s="110" t="s">
        <v>1326</v>
      </c>
      <c r="B263" s="180">
        <f t="shared" si="8"/>
        <v>46222</v>
      </c>
      <c r="C263" s="122">
        <v>3926</v>
      </c>
      <c r="D263" s="110" t="s">
        <v>1312</v>
      </c>
      <c r="E263" s="109"/>
      <c r="F263" s="125" t="s">
        <v>1303</v>
      </c>
      <c r="G263" s="125"/>
      <c r="H263" s="126">
        <v>1275</v>
      </c>
      <c r="I263" s="125"/>
      <c r="J263" s="109" t="s">
        <v>1304</v>
      </c>
      <c r="K263" s="111">
        <f t="shared" si="9"/>
        <v>-1275</v>
      </c>
      <c r="L263" s="109"/>
    </row>
    <row r="264" spans="1:12" x14ac:dyDescent="0.2">
      <c r="A264" s="110" t="s">
        <v>1326</v>
      </c>
      <c r="B264" s="180">
        <f t="shared" si="8"/>
        <v>46222</v>
      </c>
      <c r="C264" s="122">
        <v>3927</v>
      </c>
      <c r="D264" s="110" t="s">
        <v>1311</v>
      </c>
      <c r="E264" s="109"/>
      <c r="F264" s="125" t="s">
        <v>1303</v>
      </c>
      <c r="G264" s="125"/>
      <c r="H264" s="126">
        <v>425</v>
      </c>
      <c r="I264" s="125"/>
      <c r="J264" s="109" t="s">
        <v>1304</v>
      </c>
      <c r="K264" s="111">
        <f t="shared" si="9"/>
        <v>-425</v>
      </c>
      <c r="L264" s="109"/>
    </row>
    <row r="265" spans="1:12" x14ac:dyDescent="0.2">
      <c r="A265" s="110" t="s">
        <v>1326</v>
      </c>
      <c r="B265" s="180">
        <f t="shared" si="8"/>
        <v>46222</v>
      </c>
      <c r="C265" s="122">
        <v>3928</v>
      </c>
      <c r="D265" s="110" t="s">
        <v>1307</v>
      </c>
      <c r="E265" s="109"/>
      <c r="F265" s="125" t="s">
        <v>1303</v>
      </c>
      <c r="G265" s="125"/>
      <c r="H265" s="126">
        <v>7000</v>
      </c>
      <c r="I265" s="125"/>
      <c r="J265" s="109" t="s">
        <v>1304</v>
      </c>
      <c r="K265" s="111">
        <f t="shared" si="9"/>
        <v>-7000</v>
      </c>
      <c r="L265" s="109"/>
    </row>
    <row r="266" spans="1:12" x14ac:dyDescent="0.2">
      <c r="A266" s="110" t="s">
        <v>1326</v>
      </c>
      <c r="B266" s="180">
        <f t="shared" si="8"/>
        <v>46222</v>
      </c>
      <c r="C266" s="122">
        <v>3929</v>
      </c>
      <c r="D266" s="110" t="s">
        <v>147</v>
      </c>
      <c r="E266" s="109"/>
      <c r="F266" s="125" t="s">
        <v>1303</v>
      </c>
      <c r="G266" s="125"/>
      <c r="H266" s="126">
        <v>15000</v>
      </c>
      <c r="I266" s="125"/>
      <c r="J266" s="109" t="s">
        <v>1304</v>
      </c>
      <c r="K266" s="111">
        <f t="shared" si="9"/>
        <v>-15000</v>
      </c>
      <c r="L266" s="109"/>
    </row>
    <row r="267" spans="1:12" x14ac:dyDescent="0.2">
      <c r="A267" s="110" t="s">
        <v>1326</v>
      </c>
      <c r="B267" s="180">
        <f t="shared" si="8"/>
        <v>46222</v>
      </c>
      <c r="C267" s="122"/>
      <c r="D267" s="110" t="s">
        <v>1376</v>
      </c>
      <c r="E267" s="109"/>
      <c r="F267" s="122" t="s">
        <v>8953</v>
      </c>
      <c r="G267" s="125"/>
      <c r="H267" s="126">
        <v>0</v>
      </c>
      <c r="I267" s="125">
        <v>2000</v>
      </c>
      <c r="J267" s="109" t="s">
        <v>1304</v>
      </c>
      <c r="K267" s="111">
        <f t="shared" si="9"/>
        <v>2000</v>
      </c>
      <c r="L267" s="109" t="s">
        <v>1327</v>
      </c>
    </row>
    <row r="268" spans="1:12" ht="25.5" customHeight="1" x14ac:dyDescent="0.2">
      <c r="A268" s="110" t="s">
        <v>1326</v>
      </c>
      <c r="B268" s="180">
        <f t="shared" si="8"/>
        <v>46222</v>
      </c>
      <c r="C268" s="122"/>
      <c r="D268" s="110" t="s">
        <v>1376</v>
      </c>
      <c r="E268" s="109"/>
      <c r="F268" s="122" t="s">
        <v>8953</v>
      </c>
      <c r="G268" s="125"/>
      <c r="H268" s="126">
        <v>0</v>
      </c>
      <c r="I268" s="125">
        <f>400+250+260</f>
        <v>910</v>
      </c>
      <c r="J268" s="109" t="s">
        <v>1304</v>
      </c>
      <c r="K268" s="111">
        <f t="shared" si="9"/>
        <v>910</v>
      </c>
      <c r="L268" s="109" t="s">
        <v>1328</v>
      </c>
    </row>
    <row r="269" spans="1:12" x14ac:dyDescent="0.2">
      <c r="A269" s="110" t="s">
        <v>1329</v>
      </c>
      <c r="B269" s="180">
        <f t="shared" si="8"/>
        <v>46223</v>
      </c>
      <c r="C269" s="122">
        <v>3930</v>
      </c>
      <c r="D269" s="110" t="s">
        <v>1302</v>
      </c>
      <c r="E269" s="109"/>
      <c r="F269" s="125" t="s">
        <v>1303</v>
      </c>
      <c r="G269" s="125"/>
      <c r="H269" s="126">
        <v>5180</v>
      </c>
      <c r="I269" s="125"/>
      <c r="J269" s="109" t="s">
        <v>1304</v>
      </c>
      <c r="K269" s="111">
        <f t="shared" si="9"/>
        <v>-5180</v>
      </c>
      <c r="L269" s="109"/>
    </row>
    <row r="270" spans="1:12" x14ac:dyDescent="0.2">
      <c r="A270" s="110" t="s">
        <v>1329</v>
      </c>
      <c r="B270" s="180">
        <f t="shared" si="8"/>
        <v>46223</v>
      </c>
      <c r="C270" s="122">
        <v>3931</v>
      </c>
      <c r="D270" s="110" t="s">
        <v>1305</v>
      </c>
      <c r="E270" s="109"/>
      <c r="F270" s="125" t="s">
        <v>1303</v>
      </c>
      <c r="G270" s="125"/>
      <c r="H270" s="126">
        <v>2975</v>
      </c>
      <c r="I270" s="125"/>
      <c r="J270" s="109" t="s">
        <v>1304</v>
      </c>
      <c r="K270" s="111">
        <f t="shared" si="9"/>
        <v>-2975</v>
      </c>
      <c r="L270" s="109"/>
    </row>
    <row r="271" spans="1:12" x14ac:dyDescent="0.2">
      <c r="A271" s="110" t="s">
        <v>1329</v>
      </c>
      <c r="B271" s="180">
        <f t="shared" si="8"/>
        <v>46223</v>
      </c>
      <c r="C271" s="122">
        <v>3932</v>
      </c>
      <c r="D271" s="110" t="s">
        <v>1310</v>
      </c>
      <c r="E271" s="109"/>
      <c r="F271" s="125" t="s">
        <v>1303</v>
      </c>
      <c r="G271" s="125"/>
      <c r="H271" s="126">
        <v>680</v>
      </c>
      <c r="I271" s="125"/>
      <c r="J271" s="109" t="s">
        <v>1304</v>
      </c>
      <c r="K271" s="111">
        <f t="shared" si="9"/>
        <v>-680</v>
      </c>
      <c r="L271" s="109"/>
    </row>
    <row r="272" spans="1:12" x14ac:dyDescent="0.2">
      <c r="A272" s="110" t="s">
        <v>1329</v>
      </c>
      <c r="B272" s="180">
        <f t="shared" si="8"/>
        <v>46223</v>
      </c>
      <c r="C272" s="122">
        <v>3933</v>
      </c>
      <c r="D272" s="110" t="s">
        <v>1306</v>
      </c>
      <c r="E272" s="109"/>
      <c r="F272" s="125" t="s">
        <v>1303</v>
      </c>
      <c r="G272" s="125"/>
      <c r="H272" s="126">
        <v>2125</v>
      </c>
      <c r="I272" s="125"/>
      <c r="J272" s="109" t="s">
        <v>1304</v>
      </c>
      <c r="K272" s="111">
        <f t="shared" si="9"/>
        <v>-2125</v>
      </c>
      <c r="L272" s="109"/>
    </row>
    <row r="273" spans="1:12" x14ac:dyDescent="0.2">
      <c r="A273" s="110" t="s">
        <v>1329</v>
      </c>
      <c r="B273" s="180">
        <f t="shared" si="8"/>
        <v>46223</v>
      </c>
      <c r="C273" s="122">
        <v>3934</v>
      </c>
      <c r="D273" s="110" t="s">
        <v>1307</v>
      </c>
      <c r="E273" s="109"/>
      <c r="F273" s="125" t="s">
        <v>1303</v>
      </c>
      <c r="G273" s="125"/>
      <c r="H273" s="126">
        <v>14000</v>
      </c>
      <c r="I273" s="125"/>
      <c r="J273" s="109" t="s">
        <v>1304</v>
      </c>
      <c r="K273" s="111">
        <f t="shared" si="9"/>
        <v>-14000</v>
      </c>
      <c r="L273" s="109"/>
    </row>
    <row r="274" spans="1:12" x14ac:dyDescent="0.2">
      <c r="A274" s="110" t="s">
        <v>1329</v>
      </c>
      <c r="B274" s="180">
        <f t="shared" si="8"/>
        <v>46223</v>
      </c>
      <c r="C274" s="122">
        <v>3935</v>
      </c>
      <c r="D274" s="110" t="s">
        <v>1312</v>
      </c>
      <c r="E274" s="109"/>
      <c r="F274" s="125" t="s">
        <v>1303</v>
      </c>
      <c r="G274" s="125"/>
      <c r="H274" s="126">
        <v>1275</v>
      </c>
      <c r="I274" s="125"/>
      <c r="J274" s="109" t="s">
        <v>1304</v>
      </c>
      <c r="K274" s="111">
        <f t="shared" si="9"/>
        <v>-1275</v>
      </c>
      <c r="L274" s="109"/>
    </row>
    <row r="275" spans="1:12" x14ac:dyDescent="0.2">
      <c r="A275" s="110" t="s">
        <v>1329</v>
      </c>
      <c r="B275" s="180">
        <f t="shared" si="8"/>
        <v>46223</v>
      </c>
      <c r="C275" s="122">
        <v>3936</v>
      </c>
      <c r="D275" s="110" t="s">
        <v>1309</v>
      </c>
      <c r="E275" s="109"/>
      <c r="F275" s="125" t="s">
        <v>1303</v>
      </c>
      <c r="G275" s="125"/>
      <c r="H275" s="126">
        <v>1020</v>
      </c>
      <c r="I275" s="125"/>
      <c r="J275" s="109" t="s">
        <v>1304</v>
      </c>
      <c r="K275" s="111">
        <f t="shared" si="9"/>
        <v>-1020</v>
      </c>
      <c r="L275" s="109"/>
    </row>
    <row r="276" spans="1:12" x14ac:dyDescent="0.2">
      <c r="A276" s="110" t="s">
        <v>1329</v>
      </c>
      <c r="B276" s="180">
        <f t="shared" si="8"/>
        <v>46223</v>
      </c>
      <c r="C276" s="122">
        <v>3937</v>
      </c>
      <c r="D276" s="110" t="s">
        <v>1308</v>
      </c>
      <c r="E276" s="109"/>
      <c r="F276" s="125" t="s">
        <v>1303</v>
      </c>
      <c r="G276" s="125"/>
      <c r="H276" s="126">
        <v>680</v>
      </c>
      <c r="I276" s="125"/>
      <c r="J276" s="109" t="s">
        <v>1304</v>
      </c>
      <c r="K276" s="111">
        <f t="shared" si="9"/>
        <v>-680</v>
      </c>
      <c r="L276" s="109"/>
    </row>
    <row r="277" spans="1:12" x14ac:dyDescent="0.2">
      <c r="A277" s="110" t="s">
        <v>1329</v>
      </c>
      <c r="B277" s="180">
        <f t="shared" si="8"/>
        <v>46223</v>
      </c>
      <c r="C277" s="122">
        <v>3938</v>
      </c>
      <c r="D277" s="110" t="s">
        <v>1311</v>
      </c>
      <c r="E277" s="109"/>
      <c r="F277" s="125" t="s">
        <v>1303</v>
      </c>
      <c r="G277" s="125"/>
      <c r="H277" s="126">
        <v>425</v>
      </c>
      <c r="I277" s="125"/>
      <c r="J277" s="109" t="s">
        <v>1304</v>
      </c>
      <c r="K277" s="111">
        <f t="shared" si="9"/>
        <v>-425</v>
      </c>
      <c r="L277" s="109"/>
    </row>
    <row r="278" spans="1:12" x14ac:dyDescent="0.2">
      <c r="A278" s="110" t="s">
        <v>1329</v>
      </c>
      <c r="B278" s="180">
        <f t="shared" si="8"/>
        <v>46223</v>
      </c>
      <c r="C278" s="122">
        <v>3939</v>
      </c>
      <c r="D278" s="110" t="s">
        <v>145</v>
      </c>
      <c r="E278" s="109"/>
      <c r="F278" s="125" t="s">
        <v>1303</v>
      </c>
      <c r="G278" s="125"/>
      <c r="H278" s="126">
        <v>1995</v>
      </c>
      <c r="I278" s="125"/>
      <c r="J278" s="109" t="s">
        <v>1304</v>
      </c>
      <c r="K278" s="111">
        <f t="shared" si="9"/>
        <v>-1995</v>
      </c>
      <c r="L278" s="109"/>
    </row>
    <row r="279" spans="1:12" x14ac:dyDescent="0.2">
      <c r="A279" s="110" t="s">
        <v>1329</v>
      </c>
      <c r="B279" s="180">
        <f t="shared" si="8"/>
        <v>46223</v>
      </c>
      <c r="C279" s="122">
        <v>3940</v>
      </c>
      <c r="D279" s="110" t="s">
        <v>469</v>
      </c>
      <c r="E279" s="109"/>
      <c r="F279" s="125" t="s">
        <v>1303</v>
      </c>
      <c r="G279" s="125"/>
      <c r="H279" s="126">
        <v>10700</v>
      </c>
      <c r="I279" s="125"/>
      <c r="J279" s="109" t="s">
        <v>1304</v>
      </c>
      <c r="K279" s="111">
        <f t="shared" si="9"/>
        <v>-10700</v>
      </c>
      <c r="L279" s="109"/>
    </row>
    <row r="280" spans="1:12" x14ac:dyDescent="0.2">
      <c r="A280" s="110" t="s">
        <v>1329</v>
      </c>
      <c r="B280" s="180">
        <f t="shared" si="8"/>
        <v>46223</v>
      </c>
      <c r="C280" s="122">
        <v>3941</v>
      </c>
      <c r="D280" s="110" t="s">
        <v>490</v>
      </c>
      <c r="E280" s="109"/>
      <c r="F280" s="125" t="s">
        <v>1303</v>
      </c>
      <c r="G280" s="125"/>
      <c r="H280" s="126">
        <v>1100</v>
      </c>
      <c r="I280" s="125"/>
      <c r="J280" s="109" t="s">
        <v>1304</v>
      </c>
      <c r="K280" s="111">
        <f t="shared" si="9"/>
        <v>-1100</v>
      </c>
      <c r="L280" s="109"/>
    </row>
    <row r="281" spans="1:12" x14ac:dyDescent="0.2">
      <c r="A281" s="110" t="s">
        <v>1329</v>
      </c>
      <c r="B281" s="180">
        <f t="shared" si="8"/>
        <v>46223</v>
      </c>
      <c r="C281" s="122">
        <v>3942</v>
      </c>
      <c r="D281" s="110" t="s">
        <v>168</v>
      </c>
      <c r="E281" s="109"/>
      <c r="F281" s="125" t="s">
        <v>1303</v>
      </c>
      <c r="G281" s="125"/>
      <c r="H281" s="126">
        <v>2200</v>
      </c>
      <c r="I281" s="125"/>
      <c r="J281" s="109" t="s">
        <v>1304</v>
      </c>
      <c r="K281" s="111">
        <f t="shared" si="9"/>
        <v>-2200</v>
      </c>
      <c r="L281" s="109"/>
    </row>
    <row r="282" spans="1:12" x14ac:dyDescent="0.2">
      <c r="A282" s="110" t="s">
        <v>49</v>
      </c>
      <c r="B282" s="180">
        <f t="shared" si="8"/>
        <v>46224</v>
      </c>
      <c r="C282" s="122">
        <v>3943</v>
      </c>
      <c r="D282" s="110" t="s">
        <v>153</v>
      </c>
      <c r="E282" s="109"/>
      <c r="F282" s="125" t="s">
        <v>1303</v>
      </c>
      <c r="G282" s="125"/>
      <c r="H282" s="126">
        <v>2200</v>
      </c>
      <c r="I282" s="125"/>
      <c r="J282" s="109" t="s">
        <v>1330</v>
      </c>
      <c r="K282" s="111">
        <f t="shared" si="9"/>
        <v>-2200</v>
      </c>
      <c r="L282" s="109" t="s">
        <v>1331</v>
      </c>
    </row>
    <row r="283" spans="1:12" x14ac:dyDescent="0.2">
      <c r="A283" s="110" t="s">
        <v>49</v>
      </c>
      <c r="B283" s="180">
        <f t="shared" si="8"/>
        <v>46224</v>
      </c>
      <c r="C283" s="122">
        <v>3944</v>
      </c>
      <c r="D283" s="110" t="s">
        <v>153</v>
      </c>
      <c r="E283" s="109"/>
      <c r="F283" s="125" t="s">
        <v>1303</v>
      </c>
      <c r="G283" s="125"/>
      <c r="H283" s="126">
        <v>900</v>
      </c>
      <c r="I283" s="125"/>
      <c r="J283" s="109" t="s">
        <v>1330</v>
      </c>
      <c r="K283" s="111">
        <f t="shared" si="9"/>
        <v>-900</v>
      </c>
      <c r="L283" s="109" t="s">
        <v>1331</v>
      </c>
    </row>
    <row r="284" spans="1:12" x14ac:dyDescent="0.2">
      <c r="A284" s="110" t="s">
        <v>49</v>
      </c>
      <c r="B284" s="180">
        <f t="shared" si="8"/>
        <v>46224</v>
      </c>
      <c r="C284" s="122">
        <v>3951</v>
      </c>
      <c r="D284" s="110" t="s">
        <v>1302</v>
      </c>
      <c r="E284" s="109"/>
      <c r="F284" s="125" t="s">
        <v>1303</v>
      </c>
      <c r="G284" s="125"/>
      <c r="H284" s="126">
        <v>5180</v>
      </c>
      <c r="I284" s="125"/>
      <c r="J284" s="109" t="s">
        <v>1304</v>
      </c>
      <c r="K284" s="111">
        <f t="shared" si="9"/>
        <v>-5180</v>
      </c>
      <c r="L284" s="109"/>
    </row>
    <row r="285" spans="1:12" x14ac:dyDescent="0.2">
      <c r="A285" s="110" t="s">
        <v>49</v>
      </c>
      <c r="B285" s="180">
        <f t="shared" si="8"/>
        <v>46224</v>
      </c>
      <c r="C285" s="122">
        <v>3952</v>
      </c>
      <c r="D285" s="110" t="s">
        <v>1305</v>
      </c>
      <c r="E285" s="109"/>
      <c r="F285" s="125" t="s">
        <v>1303</v>
      </c>
      <c r="G285" s="125"/>
      <c r="H285" s="126">
        <v>2550</v>
      </c>
      <c r="I285" s="125"/>
      <c r="J285" s="109" t="s">
        <v>1304</v>
      </c>
      <c r="K285" s="111">
        <f t="shared" si="9"/>
        <v>-2550</v>
      </c>
      <c r="L285" s="109"/>
    </row>
    <row r="286" spans="1:12" x14ac:dyDescent="0.2">
      <c r="A286" s="110" t="s">
        <v>49</v>
      </c>
      <c r="B286" s="180">
        <f t="shared" si="8"/>
        <v>46224</v>
      </c>
      <c r="C286" s="122">
        <v>3953</v>
      </c>
      <c r="D286" s="110" t="s">
        <v>1307</v>
      </c>
      <c r="E286" s="109"/>
      <c r="F286" s="125" t="s">
        <v>1303</v>
      </c>
      <c r="G286" s="125"/>
      <c r="H286" s="126">
        <v>7500</v>
      </c>
      <c r="I286" s="125"/>
      <c r="J286" s="109" t="s">
        <v>1304</v>
      </c>
      <c r="K286" s="111">
        <f t="shared" si="9"/>
        <v>-7500</v>
      </c>
      <c r="L286" s="109"/>
    </row>
    <row r="287" spans="1:12" x14ac:dyDescent="0.2">
      <c r="A287" s="110" t="s">
        <v>49</v>
      </c>
      <c r="B287" s="180">
        <f t="shared" si="8"/>
        <v>46224</v>
      </c>
      <c r="C287" s="122">
        <v>3954</v>
      </c>
      <c r="D287" s="110" t="s">
        <v>134</v>
      </c>
      <c r="E287" s="109"/>
      <c r="F287" s="125" t="s">
        <v>1303</v>
      </c>
      <c r="G287" s="125"/>
      <c r="H287" s="126">
        <v>1600</v>
      </c>
      <c r="I287" s="125"/>
      <c r="J287" s="109" t="s">
        <v>1304</v>
      </c>
      <c r="K287" s="111">
        <f t="shared" si="9"/>
        <v>-1600</v>
      </c>
      <c r="L287" s="109"/>
    </row>
    <row r="288" spans="1:12" x14ac:dyDescent="0.2">
      <c r="A288" s="110" t="s">
        <v>49</v>
      </c>
      <c r="B288" s="180">
        <f t="shared" si="8"/>
        <v>46224</v>
      </c>
      <c r="C288" s="122">
        <v>3955</v>
      </c>
      <c r="D288" s="110" t="s">
        <v>1309</v>
      </c>
      <c r="E288" s="109"/>
      <c r="F288" s="125" t="s">
        <v>1303</v>
      </c>
      <c r="G288" s="125"/>
      <c r="H288" s="126">
        <v>1020</v>
      </c>
      <c r="I288" s="125"/>
      <c r="J288" s="109" t="s">
        <v>1304</v>
      </c>
      <c r="K288" s="111">
        <f t="shared" si="9"/>
        <v>-1020</v>
      </c>
      <c r="L288" s="109"/>
    </row>
    <row r="289" spans="1:12" x14ac:dyDescent="0.2">
      <c r="A289" s="110" t="s">
        <v>49</v>
      </c>
      <c r="B289" s="180">
        <f t="shared" si="8"/>
        <v>46224</v>
      </c>
      <c r="C289" s="122">
        <v>3956</v>
      </c>
      <c r="D289" s="110" t="s">
        <v>1310</v>
      </c>
      <c r="E289" s="109"/>
      <c r="F289" s="125" t="s">
        <v>1303</v>
      </c>
      <c r="G289" s="125"/>
      <c r="H289" s="126">
        <v>680</v>
      </c>
      <c r="I289" s="125"/>
      <c r="J289" s="109" t="s">
        <v>1304</v>
      </c>
      <c r="K289" s="111">
        <f t="shared" si="9"/>
        <v>-680</v>
      </c>
      <c r="L289" s="109"/>
    </row>
    <row r="290" spans="1:12" x14ac:dyDescent="0.2">
      <c r="A290" s="110" t="s">
        <v>49</v>
      </c>
      <c r="B290" s="180">
        <f t="shared" si="8"/>
        <v>46224</v>
      </c>
      <c r="C290" s="122">
        <v>3957</v>
      </c>
      <c r="D290" s="110" t="s">
        <v>1312</v>
      </c>
      <c r="E290" s="109"/>
      <c r="F290" s="125" t="s">
        <v>1303</v>
      </c>
      <c r="G290" s="125"/>
      <c r="H290" s="126">
        <v>1275</v>
      </c>
      <c r="I290" s="125"/>
      <c r="J290" s="109" t="s">
        <v>1304</v>
      </c>
      <c r="K290" s="111">
        <f t="shared" si="9"/>
        <v>-1275</v>
      </c>
      <c r="L290" s="109"/>
    </row>
    <row r="291" spans="1:12" x14ac:dyDescent="0.2">
      <c r="A291" s="110" t="s">
        <v>49</v>
      </c>
      <c r="B291" s="180">
        <f t="shared" si="8"/>
        <v>46224</v>
      </c>
      <c r="C291" s="122">
        <v>3958</v>
      </c>
      <c r="D291" s="110" t="s">
        <v>1306</v>
      </c>
      <c r="E291" s="109"/>
      <c r="F291" s="125" t="s">
        <v>1303</v>
      </c>
      <c r="G291" s="125"/>
      <c r="H291" s="126">
        <v>2125</v>
      </c>
      <c r="I291" s="125"/>
      <c r="J291" s="109" t="s">
        <v>1304</v>
      </c>
      <c r="K291" s="111">
        <f t="shared" si="9"/>
        <v>-2125</v>
      </c>
      <c r="L291" s="109"/>
    </row>
    <row r="292" spans="1:12" x14ac:dyDescent="0.2">
      <c r="A292" s="110" t="s">
        <v>49</v>
      </c>
      <c r="B292" s="180">
        <f t="shared" si="8"/>
        <v>46224</v>
      </c>
      <c r="C292" s="122">
        <v>3959</v>
      </c>
      <c r="D292" s="110" t="s">
        <v>1311</v>
      </c>
      <c r="E292" s="109"/>
      <c r="F292" s="125" t="s">
        <v>1303</v>
      </c>
      <c r="G292" s="125"/>
      <c r="H292" s="126">
        <v>425</v>
      </c>
      <c r="I292" s="125"/>
      <c r="J292" s="109" t="s">
        <v>1304</v>
      </c>
      <c r="K292" s="111">
        <f t="shared" si="9"/>
        <v>-425</v>
      </c>
      <c r="L292" s="109"/>
    </row>
    <row r="293" spans="1:12" x14ac:dyDescent="0.2">
      <c r="A293" s="110" t="s">
        <v>49</v>
      </c>
      <c r="B293" s="180">
        <f t="shared" si="8"/>
        <v>46224</v>
      </c>
      <c r="C293" s="122">
        <v>3960</v>
      </c>
      <c r="D293" s="110" t="s">
        <v>145</v>
      </c>
      <c r="E293" s="109"/>
      <c r="F293" s="125" t="s">
        <v>1303</v>
      </c>
      <c r="G293" s="125"/>
      <c r="H293" s="126">
        <v>3650</v>
      </c>
      <c r="I293" s="125"/>
      <c r="J293" s="109" t="s">
        <v>1304</v>
      </c>
      <c r="K293" s="111">
        <f t="shared" si="9"/>
        <v>-3650</v>
      </c>
      <c r="L293" s="109"/>
    </row>
    <row r="294" spans="1:12" x14ac:dyDescent="0.2">
      <c r="A294" s="110" t="s">
        <v>49</v>
      </c>
      <c r="B294" s="180">
        <f t="shared" si="8"/>
        <v>46224</v>
      </c>
      <c r="C294" s="122">
        <v>3961</v>
      </c>
      <c r="D294" s="110" t="s">
        <v>264</v>
      </c>
      <c r="E294" s="109"/>
      <c r="F294" s="125" t="s">
        <v>1303</v>
      </c>
      <c r="G294" s="125"/>
      <c r="H294" s="126">
        <v>600</v>
      </c>
      <c r="I294" s="125"/>
      <c r="J294" s="109" t="s">
        <v>1304</v>
      </c>
      <c r="K294" s="111">
        <f t="shared" si="9"/>
        <v>-600</v>
      </c>
      <c r="L294" s="109"/>
    </row>
    <row r="295" spans="1:12" x14ac:dyDescent="0.2">
      <c r="A295" s="110" t="s">
        <v>49</v>
      </c>
      <c r="B295" s="180">
        <f t="shared" si="8"/>
        <v>46224</v>
      </c>
      <c r="C295" s="122">
        <v>3962</v>
      </c>
      <c r="D295" s="110" t="s">
        <v>264</v>
      </c>
      <c r="E295" s="109"/>
      <c r="F295" s="125" t="s">
        <v>1303</v>
      </c>
      <c r="G295" s="125"/>
      <c r="H295" s="126">
        <v>200</v>
      </c>
      <c r="I295" s="125"/>
      <c r="J295" s="109" t="s">
        <v>1304</v>
      </c>
      <c r="K295" s="111">
        <f t="shared" si="9"/>
        <v>-200</v>
      </c>
      <c r="L295" s="109"/>
    </row>
    <row r="296" spans="1:12" x14ac:dyDescent="0.2">
      <c r="A296" s="110" t="s">
        <v>49</v>
      </c>
      <c r="B296" s="180">
        <f t="shared" si="8"/>
        <v>46224</v>
      </c>
      <c r="C296" s="122"/>
      <c r="D296" s="110" t="s">
        <v>1376</v>
      </c>
      <c r="E296" s="109"/>
      <c r="F296" s="122" t="s">
        <v>8953</v>
      </c>
      <c r="G296" s="125"/>
      <c r="H296" s="126">
        <v>0</v>
      </c>
      <c r="I296" s="125">
        <v>1000</v>
      </c>
      <c r="J296" s="109" t="s">
        <v>1304</v>
      </c>
      <c r="K296" s="111">
        <f t="shared" si="9"/>
        <v>1000</v>
      </c>
      <c r="L296" s="109"/>
    </row>
    <row r="297" spans="1:12" x14ac:dyDescent="0.2">
      <c r="A297" s="127" t="s">
        <v>49</v>
      </c>
      <c r="B297" s="180">
        <f t="shared" si="8"/>
        <v>46224</v>
      </c>
      <c r="C297" s="122">
        <v>6391</v>
      </c>
      <c r="D297" s="110" t="s">
        <v>153</v>
      </c>
      <c r="E297" s="109"/>
      <c r="F297" s="125" t="s">
        <v>1303</v>
      </c>
      <c r="G297" s="125"/>
      <c r="H297" s="126">
        <v>450</v>
      </c>
      <c r="I297" s="125"/>
      <c r="J297" s="109" t="s">
        <v>1304</v>
      </c>
      <c r="K297" s="111">
        <f t="shared" si="9"/>
        <v>-450</v>
      </c>
      <c r="L297" s="109"/>
    </row>
    <row r="298" spans="1:12" x14ac:dyDescent="0.2">
      <c r="A298" s="110" t="s">
        <v>1332</v>
      </c>
      <c r="B298" s="180">
        <f t="shared" si="8"/>
        <v>46225</v>
      </c>
      <c r="C298" s="122">
        <v>3963</v>
      </c>
      <c r="D298" s="110" t="s">
        <v>1312</v>
      </c>
      <c r="E298" s="109"/>
      <c r="F298" s="125" t="s">
        <v>1303</v>
      </c>
      <c r="G298" s="125"/>
      <c r="H298" s="126">
        <v>1275</v>
      </c>
      <c r="I298" s="125"/>
      <c r="J298" s="109" t="s">
        <v>1304</v>
      </c>
      <c r="K298" s="111">
        <f t="shared" si="9"/>
        <v>-1275</v>
      </c>
      <c r="L298" s="109"/>
    </row>
    <row r="299" spans="1:12" x14ac:dyDescent="0.2">
      <c r="A299" s="110" t="s">
        <v>1332</v>
      </c>
      <c r="B299" s="180">
        <f t="shared" si="8"/>
        <v>46225</v>
      </c>
      <c r="C299" s="122">
        <v>3964</v>
      </c>
      <c r="D299" s="110" t="s">
        <v>1307</v>
      </c>
      <c r="E299" s="109"/>
      <c r="F299" s="125" t="s">
        <v>1303</v>
      </c>
      <c r="G299" s="125"/>
      <c r="H299" s="126">
        <v>5000</v>
      </c>
      <c r="I299" s="125"/>
      <c r="J299" s="109" t="s">
        <v>1304</v>
      </c>
      <c r="K299" s="111">
        <f t="shared" si="9"/>
        <v>-5000</v>
      </c>
      <c r="L299" s="109"/>
    </row>
    <row r="300" spans="1:12" x14ac:dyDescent="0.2">
      <c r="A300" s="110" t="s">
        <v>1332</v>
      </c>
      <c r="B300" s="180">
        <f t="shared" si="8"/>
        <v>46225</v>
      </c>
      <c r="C300" s="122">
        <v>3965</v>
      </c>
      <c r="D300" s="110" t="s">
        <v>9655</v>
      </c>
      <c r="E300" s="109"/>
      <c r="F300" s="125" t="s">
        <v>1303</v>
      </c>
      <c r="G300" s="125"/>
      <c r="H300" s="126">
        <v>2975</v>
      </c>
      <c r="I300" s="125"/>
      <c r="J300" s="109" t="s">
        <v>1304</v>
      </c>
      <c r="K300" s="111">
        <f t="shared" si="9"/>
        <v>-2975</v>
      </c>
      <c r="L300" s="109"/>
    </row>
    <row r="301" spans="1:12" x14ac:dyDescent="0.2">
      <c r="A301" s="110" t="s">
        <v>1332</v>
      </c>
      <c r="B301" s="180">
        <f t="shared" si="8"/>
        <v>46225</v>
      </c>
      <c r="C301" s="122">
        <v>3966</v>
      </c>
      <c r="D301" s="110" t="s">
        <v>145</v>
      </c>
      <c r="E301" s="109"/>
      <c r="F301" s="125" t="s">
        <v>1303</v>
      </c>
      <c r="G301" s="125"/>
      <c r="H301" s="126">
        <v>3870</v>
      </c>
      <c r="I301" s="125"/>
      <c r="J301" s="109" t="s">
        <v>1304</v>
      </c>
      <c r="K301" s="111">
        <f t="shared" si="9"/>
        <v>-3870</v>
      </c>
      <c r="L301" s="109"/>
    </row>
    <row r="302" spans="1:12" x14ac:dyDescent="0.2">
      <c r="A302" s="110" t="s">
        <v>1332</v>
      </c>
      <c r="B302" s="180">
        <f t="shared" si="8"/>
        <v>46225</v>
      </c>
      <c r="C302" s="122">
        <v>3967</v>
      </c>
      <c r="D302" s="110" t="s">
        <v>1311</v>
      </c>
      <c r="E302" s="109"/>
      <c r="F302" s="125" t="s">
        <v>1303</v>
      </c>
      <c r="G302" s="125"/>
      <c r="H302" s="126">
        <v>425</v>
      </c>
      <c r="I302" s="125"/>
      <c r="J302" s="109" t="s">
        <v>1304</v>
      </c>
      <c r="K302" s="111">
        <f t="shared" si="9"/>
        <v>-425</v>
      </c>
      <c r="L302" s="109"/>
    </row>
    <row r="303" spans="1:12" x14ac:dyDescent="0.2">
      <c r="A303" s="110" t="s">
        <v>1332</v>
      </c>
      <c r="B303" s="180">
        <f t="shared" si="8"/>
        <v>46225</v>
      </c>
      <c r="C303" s="122">
        <v>3945</v>
      </c>
      <c r="D303" s="110" t="s">
        <v>1302</v>
      </c>
      <c r="E303" s="109"/>
      <c r="F303" s="125" t="s">
        <v>1303</v>
      </c>
      <c r="G303" s="125"/>
      <c r="H303" s="126">
        <v>5180</v>
      </c>
      <c r="I303" s="125"/>
      <c r="J303" s="109" t="s">
        <v>1304</v>
      </c>
      <c r="K303" s="111">
        <f t="shared" si="9"/>
        <v>-5180</v>
      </c>
      <c r="L303" s="109"/>
    </row>
    <row r="304" spans="1:12" x14ac:dyDescent="0.2">
      <c r="A304" s="110" t="s">
        <v>1332</v>
      </c>
      <c r="B304" s="180">
        <f t="shared" si="8"/>
        <v>46225</v>
      </c>
      <c r="C304" s="122">
        <v>3946</v>
      </c>
      <c r="D304" s="110" t="s">
        <v>1305</v>
      </c>
      <c r="E304" s="109"/>
      <c r="F304" s="125" t="s">
        <v>1303</v>
      </c>
      <c r="G304" s="125"/>
      <c r="H304" s="126">
        <v>3825</v>
      </c>
      <c r="I304" s="125"/>
      <c r="J304" s="109" t="s">
        <v>1304</v>
      </c>
      <c r="K304" s="111">
        <f t="shared" si="9"/>
        <v>-3825</v>
      </c>
      <c r="L304" s="109"/>
    </row>
    <row r="305" spans="1:12" x14ac:dyDescent="0.2">
      <c r="A305" s="110" t="s">
        <v>1332</v>
      </c>
      <c r="B305" s="180">
        <f t="shared" si="8"/>
        <v>46225</v>
      </c>
      <c r="C305" s="122">
        <v>3947</v>
      </c>
      <c r="D305" s="110" t="s">
        <v>1310</v>
      </c>
      <c r="E305" s="109"/>
      <c r="F305" s="125" t="s">
        <v>1303</v>
      </c>
      <c r="G305" s="125"/>
      <c r="H305" s="126">
        <v>680</v>
      </c>
      <c r="I305" s="125"/>
      <c r="J305" s="109" t="s">
        <v>1304</v>
      </c>
      <c r="K305" s="111">
        <f t="shared" si="9"/>
        <v>-680</v>
      </c>
      <c r="L305" s="109"/>
    </row>
    <row r="306" spans="1:12" x14ac:dyDescent="0.2">
      <c r="A306" s="110" t="s">
        <v>1332</v>
      </c>
      <c r="B306" s="180">
        <f t="shared" si="8"/>
        <v>46225</v>
      </c>
      <c r="C306" s="122">
        <v>3948</v>
      </c>
      <c r="D306" s="110" t="s">
        <v>1308</v>
      </c>
      <c r="E306" s="109"/>
      <c r="F306" s="125" t="s">
        <v>1303</v>
      </c>
      <c r="G306" s="125"/>
      <c r="H306" s="126">
        <v>425</v>
      </c>
      <c r="I306" s="125"/>
      <c r="J306" s="109" t="s">
        <v>1304</v>
      </c>
      <c r="K306" s="111">
        <f t="shared" si="9"/>
        <v>-425</v>
      </c>
      <c r="L306" s="109"/>
    </row>
    <row r="307" spans="1:12" x14ac:dyDescent="0.2">
      <c r="A307" s="110" t="s">
        <v>1332</v>
      </c>
      <c r="B307" s="180">
        <f t="shared" si="8"/>
        <v>46225</v>
      </c>
      <c r="C307" s="122">
        <v>3949</v>
      </c>
      <c r="D307" s="110" t="s">
        <v>1309</v>
      </c>
      <c r="E307" s="109"/>
      <c r="F307" s="125" t="s">
        <v>1303</v>
      </c>
      <c r="G307" s="125"/>
      <c r="H307" s="126">
        <v>1020</v>
      </c>
      <c r="I307" s="125"/>
      <c r="J307" s="109" t="s">
        <v>1304</v>
      </c>
      <c r="K307" s="111">
        <f t="shared" si="9"/>
        <v>-1020</v>
      </c>
      <c r="L307" s="109"/>
    </row>
    <row r="308" spans="1:12" x14ac:dyDescent="0.2">
      <c r="A308" s="110" t="s">
        <v>1332</v>
      </c>
      <c r="B308" s="180">
        <f t="shared" si="8"/>
        <v>46225</v>
      </c>
      <c r="C308" s="122">
        <v>3950</v>
      </c>
      <c r="D308" s="110" t="s">
        <v>1306</v>
      </c>
      <c r="E308" s="109"/>
      <c r="F308" s="125" t="s">
        <v>1303</v>
      </c>
      <c r="G308" s="125"/>
      <c r="H308" s="126">
        <v>1275</v>
      </c>
      <c r="I308" s="125"/>
      <c r="J308" s="109" t="s">
        <v>1304</v>
      </c>
      <c r="K308" s="111">
        <f t="shared" si="9"/>
        <v>-1275</v>
      </c>
      <c r="L308" s="109"/>
    </row>
    <row r="309" spans="1:12" x14ac:dyDescent="0.2">
      <c r="A309" s="110" t="s">
        <v>1332</v>
      </c>
      <c r="B309" s="180">
        <f t="shared" si="8"/>
        <v>46225</v>
      </c>
      <c r="C309" s="122"/>
      <c r="D309" s="110" t="s">
        <v>1376</v>
      </c>
      <c r="E309" s="109"/>
      <c r="F309" s="122" t="s">
        <v>8953</v>
      </c>
      <c r="G309" s="125"/>
      <c r="H309" s="126">
        <v>0</v>
      </c>
      <c r="I309" s="125">
        <v>200</v>
      </c>
      <c r="J309" s="109" t="s">
        <v>1304</v>
      </c>
      <c r="K309" s="111">
        <f t="shared" si="9"/>
        <v>200</v>
      </c>
      <c r="L309" s="109" t="s">
        <v>1333</v>
      </c>
    </row>
    <row r="310" spans="1:12" x14ac:dyDescent="0.2">
      <c r="A310" s="127" t="s">
        <v>1332</v>
      </c>
      <c r="B310" s="180">
        <f t="shared" si="8"/>
        <v>46225</v>
      </c>
      <c r="C310" s="122">
        <v>6417</v>
      </c>
      <c r="D310" s="110" t="s">
        <v>153</v>
      </c>
      <c r="E310" s="109"/>
      <c r="F310" s="125" t="s">
        <v>1303</v>
      </c>
      <c r="G310" s="125"/>
      <c r="H310" s="126">
        <v>470</v>
      </c>
      <c r="I310" s="125"/>
      <c r="J310" s="109" t="s">
        <v>1304</v>
      </c>
      <c r="K310" s="111">
        <f t="shared" si="9"/>
        <v>-470</v>
      </c>
      <c r="L310" s="109"/>
    </row>
    <row r="311" spans="1:12" x14ac:dyDescent="0.2">
      <c r="A311" s="110" t="s">
        <v>1334</v>
      </c>
      <c r="B311" s="180">
        <f t="shared" si="8"/>
        <v>46226</v>
      </c>
      <c r="C311" s="122">
        <v>3968</v>
      </c>
      <c r="D311" s="110" t="s">
        <v>1302</v>
      </c>
      <c r="E311" s="109"/>
      <c r="F311" s="125" t="s">
        <v>1303</v>
      </c>
      <c r="G311" s="125"/>
      <c r="H311" s="126">
        <v>5180</v>
      </c>
      <c r="I311" s="125"/>
      <c r="J311" s="109" t="s">
        <v>1304</v>
      </c>
      <c r="K311" s="111">
        <f t="shared" si="9"/>
        <v>-5180</v>
      </c>
      <c r="L311" s="109"/>
    </row>
    <row r="312" spans="1:12" x14ac:dyDescent="0.2">
      <c r="A312" s="110" t="s">
        <v>1334</v>
      </c>
      <c r="B312" s="180">
        <f t="shared" si="8"/>
        <v>46226</v>
      </c>
      <c r="C312" s="122">
        <v>3969</v>
      </c>
      <c r="D312" s="110" t="s">
        <v>1306</v>
      </c>
      <c r="E312" s="109"/>
      <c r="F312" s="125" t="s">
        <v>1303</v>
      </c>
      <c r="G312" s="125"/>
      <c r="H312" s="126">
        <v>1700</v>
      </c>
      <c r="I312" s="125"/>
      <c r="J312" s="109" t="s">
        <v>1304</v>
      </c>
      <c r="K312" s="111">
        <f t="shared" si="9"/>
        <v>-1700</v>
      </c>
      <c r="L312" s="109"/>
    </row>
    <row r="313" spans="1:12" x14ac:dyDescent="0.2">
      <c r="A313" s="110" t="s">
        <v>1334</v>
      </c>
      <c r="B313" s="180">
        <f t="shared" si="8"/>
        <v>46226</v>
      </c>
      <c r="C313" s="122">
        <v>3970</v>
      </c>
      <c r="D313" s="110" t="s">
        <v>1307</v>
      </c>
      <c r="E313" s="109"/>
      <c r="F313" s="125" t="s">
        <v>1303</v>
      </c>
      <c r="G313" s="125"/>
      <c r="H313" s="126">
        <v>7000</v>
      </c>
      <c r="I313" s="125"/>
      <c r="J313" s="109" t="s">
        <v>1304</v>
      </c>
      <c r="K313" s="111">
        <f t="shared" si="9"/>
        <v>-7000</v>
      </c>
      <c r="L313" s="109"/>
    </row>
    <row r="314" spans="1:12" x14ac:dyDescent="0.2">
      <c r="A314" s="110" t="s">
        <v>1334</v>
      </c>
      <c r="B314" s="180">
        <f t="shared" si="8"/>
        <v>46226</v>
      </c>
      <c r="C314" s="122">
        <v>3971</v>
      </c>
      <c r="D314" s="110" t="s">
        <v>1310</v>
      </c>
      <c r="E314" s="109"/>
      <c r="F314" s="125" t="s">
        <v>1303</v>
      </c>
      <c r="G314" s="125"/>
      <c r="H314" s="126">
        <v>680</v>
      </c>
      <c r="I314" s="125"/>
      <c r="J314" s="109" t="s">
        <v>1304</v>
      </c>
      <c r="K314" s="111">
        <f t="shared" si="9"/>
        <v>-680</v>
      </c>
      <c r="L314" s="109"/>
    </row>
    <row r="315" spans="1:12" x14ac:dyDescent="0.2">
      <c r="A315" s="110" t="s">
        <v>1334</v>
      </c>
      <c r="B315" s="180">
        <f t="shared" si="8"/>
        <v>46226</v>
      </c>
      <c r="C315" s="122">
        <v>3972</v>
      </c>
      <c r="D315" s="110" t="s">
        <v>1312</v>
      </c>
      <c r="E315" s="109"/>
      <c r="F315" s="125" t="s">
        <v>1303</v>
      </c>
      <c r="G315" s="125"/>
      <c r="H315" s="126">
        <v>1275</v>
      </c>
      <c r="I315" s="125"/>
      <c r="J315" s="109" t="s">
        <v>1304</v>
      </c>
      <c r="K315" s="111">
        <f t="shared" si="9"/>
        <v>-1275</v>
      </c>
      <c r="L315" s="109"/>
    </row>
    <row r="316" spans="1:12" x14ac:dyDescent="0.2">
      <c r="A316" s="110" t="s">
        <v>1334</v>
      </c>
      <c r="B316" s="180">
        <f t="shared" si="8"/>
        <v>46226</v>
      </c>
      <c r="C316" s="122">
        <v>3973</v>
      </c>
      <c r="D316" s="110" t="s">
        <v>145</v>
      </c>
      <c r="E316" s="109"/>
      <c r="F316" s="125" t="s">
        <v>1303</v>
      </c>
      <c r="G316" s="125"/>
      <c r="H316" s="126">
        <v>2375</v>
      </c>
      <c r="I316" s="125"/>
      <c r="J316" s="109" t="s">
        <v>1304</v>
      </c>
      <c r="K316" s="111">
        <f t="shared" si="9"/>
        <v>-2375</v>
      </c>
      <c r="L316" s="109"/>
    </row>
    <row r="317" spans="1:12" x14ac:dyDescent="0.2">
      <c r="A317" s="110" t="s">
        <v>1334</v>
      </c>
      <c r="B317" s="180">
        <f t="shared" si="8"/>
        <v>46226</v>
      </c>
      <c r="C317" s="122">
        <v>3974</v>
      </c>
      <c r="D317" s="110" t="s">
        <v>147</v>
      </c>
      <c r="E317" s="109"/>
      <c r="F317" s="125" t="s">
        <v>1303</v>
      </c>
      <c r="G317" s="125"/>
      <c r="H317" s="126">
        <v>15000</v>
      </c>
      <c r="I317" s="125"/>
      <c r="J317" s="109" t="s">
        <v>1304</v>
      </c>
      <c r="K317" s="111">
        <f t="shared" si="9"/>
        <v>-15000</v>
      </c>
      <c r="L317" s="109"/>
    </row>
    <row r="318" spans="1:12" x14ac:dyDescent="0.2">
      <c r="A318" s="110" t="s">
        <v>1334</v>
      </c>
      <c r="B318" s="180">
        <f t="shared" si="8"/>
        <v>46226</v>
      </c>
      <c r="C318" s="122">
        <v>3975</v>
      </c>
      <c r="D318" s="110" t="s">
        <v>1309</v>
      </c>
      <c r="E318" s="109"/>
      <c r="F318" s="125" t="s">
        <v>1303</v>
      </c>
      <c r="G318" s="125"/>
      <c r="H318" s="126">
        <v>1020</v>
      </c>
      <c r="I318" s="125"/>
      <c r="J318" s="109" t="s">
        <v>1304</v>
      </c>
      <c r="K318" s="111">
        <f t="shared" si="9"/>
        <v>-1020</v>
      </c>
      <c r="L318" s="109"/>
    </row>
    <row r="319" spans="1:12" x14ac:dyDescent="0.2">
      <c r="A319" s="110" t="s">
        <v>1334</v>
      </c>
      <c r="B319" s="180">
        <f t="shared" si="8"/>
        <v>46226</v>
      </c>
      <c r="C319" s="122">
        <v>3976</v>
      </c>
      <c r="D319" s="110" t="s">
        <v>1305</v>
      </c>
      <c r="E319" s="109"/>
      <c r="F319" s="125" t="s">
        <v>1303</v>
      </c>
      <c r="G319" s="125"/>
      <c r="H319" s="126">
        <v>4250</v>
      </c>
      <c r="I319" s="125"/>
      <c r="J319" s="109" t="s">
        <v>1304</v>
      </c>
      <c r="K319" s="111">
        <f t="shared" si="9"/>
        <v>-4250</v>
      </c>
      <c r="L319" s="109"/>
    </row>
    <row r="320" spans="1:12" x14ac:dyDescent="0.2">
      <c r="A320" s="110" t="s">
        <v>1334</v>
      </c>
      <c r="B320" s="180">
        <f t="shared" si="8"/>
        <v>46226</v>
      </c>
      <c r="C320" s="122">
        <v>3977</v>
      </c>
      <c r="D320" s="110" t="s">
        <v>1311</v>
      </c>
      <c r="E320" s="109"/>
      <c r="F320" s="125" t="s">
        <v>1303</v>
      </c>
      <c r="G320" s="125"/>
      <c r="H320" s="126">
        <v>425</v>
      </c>
      <c r="I320" s="125"/>
      <c r="J320" s="109" t="s">
        <v>1304</v>
      </c>
      <c r="K320" s="111">
        <f t="shared" si="9"/>
        <v>-425</v>
      </c>
      <c r="L320" s="109"/>
    </row>
    <row r="321" spans="1:12" x14ac:dyDescent="0.2">
      <c r="A321" s="110" t="s">
        <v>1334</v>
      </c>
      <c r="B321" s="180">
        <f t="shared" si="8"/>
        <v>46226</v>
      </c>
      <c r="C321" s="122">
        <v>3978</v>
      </c>
      <c r="D321" s="110" t="s">
        <v>195</v>
      </c>
      <c r="E321" s="109"/>
      <c r="F321" s="125" t="s">
        <v>1303</v>
      </c>
      <c r="G321" s="125"/>
      <c r="H321" s="126">
        <f>975-170</f>
        <v>805</v>
      </c>
      <c r="I321" s="125"/>
      <c r="J321" s="109" t="s">
        <v>1304</v>
      </c>
      <c r="K321" s="111">
        <f t="shared" si="9"/>
        <v>-805</v>
      </c>
      <c r="L321" s="109"/>
    </row>
    <row r="322" spans="1:12" x14ac:dyDescent="0.2">
      <c r="A322" s="110" t="s">
        <v>1334</v>
      </c>
      <c r="B322" s="180">
        <f t="shared" si="8"/>
        <v>46226</v>
      </c>
      <c r="C322" s="122">
        <v>3979</v>
      </c>
      <c r="D322" s="110" t="s">
        <v>1335</v>
      </c>
      <c r="E322" s="109"/>
      <c r="F322" s="125" t="s">
        <v>1303</v>
      </c>
      <c r="G322" s="125"/>
      <c r="H322" s="126">
        <v>3015</v>
      </c>
      <c r="I322" s="125"/>
      <c r="J322" s="109" t="s">
        <v>1304</v>
      </c>
      <c r="K322" s="111">
        <f t="shared" si="9"/>
        <v>-3015</v>
      </c>
      <c r="L322" s="109"/>
    </row>
    <row r="323" spans="1:12" x14ac:dyDescent="0.2">
      <c r="A323" s="127" t="s">
        <v>1334</v>
      </c>
      <c r="B323" s="180">
        <f t="shared" ref="B323:B386" si="10">IF(A323="","",IF(ISNUMBER(A323),IFERROR(VLOOKUP(TEXT(A323,"yyyy/mm/dd"),BSAD,2,FALSE),""),IFERROR(VLOOKUP(A323,BSAD,2,FALSE),"")))</f>
        <v>46226</v>
      </c>
      <c r="C323" s="122"/>
      <c r="D323" s="110" t="s">
        <v>1376</v>
      </c>
      <c r="E323" s="109"/>
      <c r="F323" s="122" t="s">
        <v>8953</v>
      </c>
      <c r="G323" s="125"/>
      <c r="H323" s="126">
        <v>0</v>
      </c>
      <c r="I323" s="125">
        <v>3490</v>
      </c>
      <c r="J323" s="109" t="s">
        <v>1304</v>
      </c>
      <c r="K323" s="111">
        <f t="shared" ref="K323:K386" si="11">IF($D323="","",N($G323)-$H323+$I323)</f>
        <v>3490</v>
      </c>
      <c r="L323" s="109"/>
    </row>
    <row r="324" spans="1:12" ht="30" customHeight="1" x14ac:dyDescent="0.2">
      <c r="A324" s="127" t="s">
        <v>1334</v>
      </c>
      <c r="B324" s="180">
        <f t="shared" si="10"/>
        <v>46226</v>
      </c>
      <c r="C324" s="122"/>
      <c r="D324" s="110" t="s">
        <v>1376</v>
      </c>
      <c r="E324" s="109"/>
      <c r="F324" s="122" t="s">
        <v>8953</v>
      </c>
      <c r="G324" s="125"/>
      <c r="H324" s="126">
        <v>0</v>
      </c>
      <c r="I324" s="125">
        <f>500+200+400+600</f>
        <v>1700</v>
      </c>
      <c r="J324" s="109" t="s">
        <v>1304</v>
      </c>
      <c r="K324" s="111">
        <f t="shared" si="11"/>
        <v>1700</v>
      </c>
      <c r="L324" s="109" t="s">
        <v>1336</v>
      </c>
    </row>
    <row r="325" spans="1:12" x14ac:dyDescent="0.2">
      <c r="A325" s="127" t="s">
        <v>1334</v>
      </c>
      <c r="B325" s="180">
        <f t="shared" si="10"/>
        <v>46226</v>
      </c>
      <c r="C325" s="122">
        <v>6436</v>
      </c>
      <c r="D325" s="110" t="s">
        <v>153</v>
      </c>
      <c r="E325" s="109"/>
      <c r="F325" s="125" t="s">
        <v>1303</v>
      </c>
      <c r="G325" s="125"/>
      <c r="H325" s="126">
        <v>1100</v>
      </c>
      <c r="I325" s="125"/>
      <c r="J325" s="109" t="s">
        <v>1330</v>
      </c>
      <c r="K325" s="111">
        <f t="shared" si="11"/>
        <v>-1100</v>
      </c>
      <c r="L325" s="109" t="s">
        <v>1331</v>
      </c>
    </row>
    <row r="326" spans="1:12" x14ac:dyDescent="0.2">
      <c r="A326" s="127" t="s">
        <v>1334</v>
      </c>
      <c r="B326" s="180">
        <f t="shared" si="10"/>
        <v>46226</v>
      </c>
      <c r="C326" s="122">
        <v>6436</v>
      </c>
      <c r="D326" s="110" t="s">
        <v>153</v>
      </c>
      <c r="E326" s="109"/>
      <c r="F326" s="125" t="s">
        <v>1303</v>
      </c>
      <c r="G326" s="125"/>
      <c r="H326" s="126">
        <v>500</v>
      </c>
      <c r="I326" s="125"/>
      <c r="J326" s="109" t="s">
        <v>1304</v>
      </c>
      <c r="K326" s="111">
        <f t="shared" si="11"/>
        <v>-500</v>
      </c>
      <c r="L326" s="109"/>
    </row>
    <row r="327" spans="1:12" x14ac:dyDescent="0.2">
      <c r="A327" s="110" t="s">
        <v>1337</v>
      </c>
      <c r="B327" s="180">
        <f t="shared" si="10"/>
        <v>46227</v>
      </c>
      <c r="C327" s="122">
        <v>3980</v>
      </c>
      <c r="D327" s="110" t="s">
        <v>1302</v>
      </c>
      <c r="E327" s="109"/>
      <c r="F327" s="125" t="s">
        <v>1303</v>
      </c>
      <c r="G327" s="125"/>
      <c r="H327" s="126">
        <v>5180</v>
      </c>
      <c r="I327" s="125"/>
      <c r="J327" s="109" t="s">
        <v>1304</v>
      </c>
      <c r="K327" s="111">
        <f t="shared" si="11"/>
        <v>-5180</v>
      </c>
      <c r="L327" s="109"/>
    </row>
    <row r="328" spans="1:12" x14ac:dyDescent="0.2">
      <c r="A328" s="110" t="s">
        <v>1337</v>
      </c>
      <c r="B328" s="180">
        <f t="shared" si="10"/>
        <v>46227</v>
      </c>
      <c r="C328" s="122">
        <v>3981</v>
      </c>
      <c r="D328" s="110" t="s">
        <v>1305</v>
      </c>
      <c r="E328" s="109"/>
      <c r="F328" s="125" t="s">
        <v>1303</v>
      </c>
      <c r="G328" s="125"/>
      <c r="H328" s="126">
        <v>5100</v>
      </c>
      <c r="I328" s="125"/>
      <c r="J328" s="109" t="s">
        <v>1304</v>
      </c>
      <c r="K328" s="111">
        <f t="shared" si="11"/>
        <v>-5100</v>
      </c>
      <c r="L328" s="109"/>
    </row>
    <row r="329" spans="1:12" x14ac:dyDescent="0.2">
      <c r="A329" s="110" t="s">
        <v>1337</v>
      </c>
      <c r="B329" s="180">
        <f t="shared" si="10"/>
        <v>46227</v>
      </c>
      <c r="C329" s="122">
        <v>3982</v>
      </c>
      <c r="D329" s="110" t="s">
        <v>1306</v>
      </c>
      <c r="E329" s="109"/>
      <c r="F329" s="125" t="s">
        <v>1303</v>
      </c>
      <c r="G329" s="125"/>
      <c r="H329" s="126">
        <v>1700</v>
      </c>
      <c r="I329" s="125"/>
      <c r="J329" s="109" t="s">
        <v>1304</v>
      </c>
      <c r="K329" s="111">
        <f t="shared" si="11"/>
        <v>-1700</v>
      </c>
      <c r="L329" s="109"/>
    </row>
    <row r="330" spans="1:12" x14ac:dyDescent="0.2">
      <c r="A330" s="110" t="s">
        <v>1337</v>
      </c>
      <c r="B330" s="180">
        <f t="shared" si="10"/>
        <v>46227</v>
      </c>
      <c r="C330" s="122">
        <v>3983</v>
      </c>
      <c r="D330" s="110" t="s">
        <v>1307</v>
      </c>
      <c r="E330" s="109"/>
      <c r="F330" s="125" t="s">
        <v>1303</v>
      </c>
      <c r="G330" s="125"/>
      <c r="H330" s="126">
        <v>5500</v>
      </c>
      <c r="I330" s="125"/>
      <c r="J330" s="109" t="s">
        <v>1304</v>
      </c>
      <c r="K330" s="111">
        <f t="shared" si="11"/>
        <v>-5500</v>
      </c>
      <c r="L330" s="109"/>
    </row>
    <row r="331" spans="1:12" x14ac:dyDescent="0.2">
      <c r="A331" s="110" t="s">
        <v>1337</v>
      </c>
      <c r="B331" s="180">
        <f t="shared" si="10"/>
        <v>46227</v>
      </c>
      <c r="C331" s="122">
        <v>3984</v>
      </c>
      <c r="D331" s="110" t="s">
        <v>1311</v>
      </c>
      <c r="E331" s="109"/>
      <c r="F331" s="125" t="s">
        <v>1303</v>
      </c>
      <c r="G331" s="125"/>
      <c r="H331" s="126">
        <v>425</v>
      </c>
      <c r="I331" s="125"/>
      <c r="J331" s="109" t="s">
        <v>1304</v>
      </c>
      <c r="K331" s="111">
        <f t="shared" si="11"/>
        <v>-425</v>
      </c>
      <c r="L331" s="109"/>
    </row>
    <row r="332" spans="1:12" x14ac:dyDescent="0.2">
      <c r="A332" s="110" t="s">
        <v>1337</v>
      </c>
      <c r="B332" s="180">
        <f t="shared" si="10"/>
        <v>46227</v>
      </c>
      <c r="C332" s="122">
        <v>3985</v>
      </c>
      <c r="D332" s="110" t="s">
        <v>1312</v>
      </c>
      <c r="E332" s="109"/>
      <c r="F332" s="125" t="s">
        <v>1303</v>
      </c>
      <c r="G332" s="125"/>
      <c r="H332" s="126">
        <v>1275</v>
      </c>
      <c r="I332" s="125"/>
      <c r="J332" s="109" t="s">
        <v>1304</v>
      </c>
      <c r="K332" s="111">
        <f t="shared" si="11"/>
        <v>-1275</v>
      </c>
      <c r="L332" s="109"/>
    </row>
    <row r="333" spans="1:12" x14ac:dyDescent="0.2">
      <c r="A333" s="110" t="s">
        <v>1337</v>
      </c>
      <c r="B333" s="180">
        <f t="shared" si="10"/>
        <v>46227</v>
      </c>
      <c r="C333" s="122">
        <v>3986</v>
      </c>
      <c r="D333" s="110" t="s">
        <v>1310</v>
      </c>
      <c r="E333" s="109"/>
      <c r="F333" s="125" t="s">
        <v>1303</v>
      </c>
      <c r="G333" s="125"/>
      <c r="H333" s="126">
        <v>680</v>
      </c>
      <c r="I333" s="125"/>
      <c r="J333" s="109" t="s">
        <v>1304</v>
      </c>
      <c r="K333" s="111">
        <f t="shared" si="11"/>
        <v>-680</v>
      </c>
      <c r="L333" s="109"/>
    </row>
    <row r="334" spans="1:12" x14ac:dyDescent="0.2">
      <c r="A334" s="110" t="s">
        <v>1337</v>
      </c>
      <c r="B334" s="180">
        <f t="shared" si="10"/>
        <v>46227</v>
      </c>
      <c r="C334" s="122">
        <v>3987</v>
      </c>
      <c r="D334" s="110" t="s">
        <v>1309</v>
      </c>
      <c r="E334" s="109"/>
      <c r="F334" s="125" t="s">
        <v>1303</v>
      </c>
      <c r="G334" s="125"/>
      <c r="H334" s="126">
        <v>1020</v>
      </c>
      <c r="I334" s="125"/>
      <c r="J334" s="109" t="s">
        <v>1304</v>
      </c>
      <c r="K334" s="111">
        <f t="shared" si="11"/>
        <v>-1020</v>
      </c>
      <c r="L334" s="109"/>
    </row>
    <row r="335" spans="1:12" x14ac:dyDescent="0.2">
      <c r="A335" s="110" t="s">
        <v>1337</v>
      </c>
      <c r="B335" s="180">
        <f t="shared" si="10"/>
        <v>46227</v>
      </c>
      <c r="C335" s="122">
        <v>3988</v>
      </c>
      <c r="D335" s="110" t="s">
        <v>134</v>
      </c>
      <c r="E335" s="109"/>
      <c r="F335" s="125" t="s">
        <v>1303</v>
      </c>
      <c r="G335" s="125"/>
      <c r="H335" s="126">
        <v>1900</v>
      </c>
      <c r="I335" s="125"/>
      <c r="J335" s="109" t="s">
        <v>1304</v>
      </c>
      <c r="K335" s="111">
        <f t="shared" si="11"/>
        <v>-1900</v>
      </c>
      <c r="L335" s="109"/>
    </row>
    <row r="336" spans="1:12" x14ac:dyDescent="0.2">
      <c r="A336" s="110" t="s">
        <v>1337</v>
      </c>
      <c r="B336" s="180">
        <f t="shared" si="10"/>
        <v>46227</v>
      </c>
      <c r="C336" s="122">
        <v>3989</v>
      </c>
      <c r="D336" s="110" t="s">
        <v>145</v>
      </c>
      <c r="E336" s="109"/>
      <c r="F336" s="125" t="s">
        <v>1303</v>
      </c>
      <c r="G336" s="125"/>
      <c r="H336" s="126">
        <v>2375</v>
      </c>
      <c r="I336" s="125"/>
      <c r="J336" s="109" t="s">
        <v>1304</v>
      </c>
      <c r="K336" s="111">
        <f t="shared" si="11"/>
        <v>-2375</v>
      </c>
      <c r="L336" s="109"/>
    </row>
    <row r="337" spans="1:12" x14ac:dyDescent="0.2">
      <c r="A337" s="110" t="s">
        <v>1337</v>
      </c>
      <c r="B337" s="180">
        <f t="shared" si="10"/>
        <v>46227</v>
      </c>
      <c r="C337" s="122">
        <v>3990</v>
      </c>
      <c r="D337" s="110" t="s">
        <v>609</v>
      </c>
      <c r="E337" s="109"/>
      <c r="F337" s="125" t="s">
        <v>1303</v>
      </c>
      <c r="G337" s="125"/>
      <c r="H337" s="126">
        <v>3400</v>
      </c>
      <c r="I337" s="125"/>
      <c r="J337" s="109" t="s">
        <v>1304</v>
      </c>
      <c r="K337" s="111">
        <f t="shared" si="11"/>
        <v>-3400</v>
      </c>
      <c r="L337" s="109"/>
    </row>
    <row r="338" spans="1:12" x14ac:dyDescent="0.2">
      <c r="A338" s="110" t="s">
        <v>1337</v>
      </c>
      <c r="B338" s="180">
        <f t="shared" si="10"/>
        <v>46227</v>
      </c>
      <c r="C338" s="122"/>
      <c r="D338" s="110" t="s">
        <v>1376</v>
      </c>
      <c r="E338" s="109"/>
      <c r="F338" s="122" t="s">
        <v>8953</v>
      </c>
      <c r="G338" s="125"/>
      <c r="H338" s="126">
        <v>0</v>
      </c>
      <c r="I338" s="125">
        <v>3400</v>
      </c>
      <c r="J338" s="109" t="s">
        <v>1304</v>
      </c>
      <c r="K338" s="111">
        <f t="shared" si="11"/>
        <v>3400</v>
      </c>
      <c r="L338" s="109"/>
    </row>
    <row r="339" spans="1:12" x14ac:dyDescent="0.2">
      <c r="A339" s="127" t="s">
        <v>1337</v>
      </c>
      <c r="B339" s="180">
        <f t="shared" si="10"/>
        <v>46227</v>
      </c>
      <c r="C339" s="122">
        <v>6451</v>
      </c>
      <c r="D339" s="110" t="s">
        <v>153</v>
      </c>
      <c r="E339" s="109"/>
      <c r="F339" s="125" t="s">
        <v>1303</v>
      </c>
      <c r="G339" s="125"/>
      <c r="H339" s="126">
        <v>300</v>
      </c>
      <c r="I339" s="125"/>
      <c r="J339" s="109" t="s">
        <v>1304</v>
      </c>
      <c r="K339" s="111">
        <f t="shared" si="11"/>
        <v>-300</v>
      </c>
      <c r="L339" s="109"/>
    </row>
    <row r="340" spans="1:12" x14ac:dyDescent="0.2">
      <c r="A340" s="110" t="s">
        <v>1339</v>
      </c>
      <c r="B340" s="180">
        <f t="shared" si="10"/>
        <v>46228</v>
      </c>
      <c r="C340" s="122">
        <v>6453</v>
      </c>
      <c r="D340" s="110" t="s">
        <v>153</v>
      </c>
      <c r="E340" s="109"/>
      <c r="F340" s="125" t="s">
        <v>1303</v>
      </c>
      <c r="G340" s="125"/>
      <c r="H340" s="126">
        <v>2350</v>
      </c>
      <c r="I340" s="125"/>
      <c r="J340" s="109" t="s">
        <v>1304</v>
      </c>
      <c r="K340" s="111">
        <f t="shared" si="11"/>
        <v>-2350</v>
      </c>
      <c r="L340" s="109"/>
    </row>
    <row r="341" spans="1:12" x14ac:dyDescent="0.2">
      <c r="A341" s="110" t="s">
        <v>1339</v>
      </c>
      <c r="B341" s="180">
        <f t="shared" si="10"/>
        <v>46228</v>
      </c>
      <c r="C341" s="122">
        <v>3991</v>
      </c>
      <c r="D341" s="110" t="s">
        <v>1302</v>
      </c>
      <c r="E341" s="109"/>
      <c r="F341" s="125" t="s">
        <v>1303</v>
      </c>
      <c r="G341" s="125"/>
      <c r="H341" s="126">
        <v>5180</v>
      </c>
      <c r="I341" s="125"/>
      <c r="J341" s="109" t="s">
        <v>1304</v>
      </c>
      <c r="K341" s="111">
        <f t="shared" si="11"/>
        <v>-5180</v>
      </c>
      <c r="L341" s="109"/>
    </row>
    <row r="342" spans="1:12" x14ac:dyDescent="0.2">
      <c r="A342" s="110" t="s">
        <v>1339</v>
      </c>
      <c r="B342" s="180">
        <f t="shared" si="10"/>
        <v>46228</v>
      </c>
      <c r="C342" s="122">
        <v>3992</v>
      </c>
      <c r="D342" s="110" t="s">
        <v>1305</v>
      </c>
      <c r="E342" s="109"/>
      <c r="F342" s="125" t="s">
        <v>1303</v>
      </c>
      <c r="G342" s="125"/>
      <c r="H342" s="126">
        <v>4250</v>
      </c>
      <c r="I342" s="125"/>
      <c r="J342" s="109" t="s">
        <v>1304</v>
      </c>
      <c r="K342" s="111">
        <f t="shared" si="11"/>
        <v>-4250</v>
      </c>
      <c r="L342" s="109"/>
    </row>
    <row r="343" spans="1:12" x14ac:dyDescent="0.2">
      <c r="A343" s="110" t="s">
        <v>1339</v>
      </c>
      <c r="B343" s="180">
        <f t="shared" si="10"/>
        <v>46228</v>
      </c>
      <c r="C343" s="122">
        <v>3993</v>
      </c>
      <c r="D343" s="110" t="s">
        <v>1310</v>
      </c>
      <c r="E343" s="109"/>
      <c r="F343" s="125" t="s">
        <v>1303</v>
      </c>
      <c r="G343" s="125"/>
      <c r="H343" s="126">
        <v>680</v>
      </c>
      <c r="I343" s="125"/>
      <c r="J343" s="109" t="s">
        <v>1304</v>
      </c>
      <c r="K343" s="111">
        <f t="shared" si="11"/>
        <v>-680</v>
      </c>
      <c r="L343" s="109"/>
    </row>
    <row r="344" spans="1:12" x14ac:dyDescent="0.2">
      <c r="A344" s="110" t="s">
        <v>1339</v>
      </c>
      <c r="B344" s="180">
        <f t="shared" si="10"/>
        <v>46228</v>
      </c>
      <c r="C344" s="122">
        <v>3994</v>
      </c>
      <c r="D344" s="110" t="s">
        <v>1307</v>
      </c>
      <c r="E344" s="109"/>
      <c r="F344" s="125" t="s">
        <v>1303</v>
      </c>
      <c r="G344" s="125"/>
      <c r="H344" s="126">
        <v>10000</v>
      </c>
      <c r="I344" s="125"/>
      <c r="J344" s="109" t="s">
        <v>1304</v>
      </c>
      <c r="K344" s="111">
        <f t="shared" si="11"/>
        <v>-10000</v>
      </c>
      <c r="L344" s="109"/>
    </row>
    <row r="345" spans="1:12" x14ac:dyDescent="0.2">
      <c r="A345" s="110" t="s">
        <v>1339</v>
      </c>
      <c r="B345" s="180">
        <f t="shared" si="10"/>
        <v>46228</v>
      </c>
      <c r="C345" s="122">
        <v>3995</v>
      </c>
      <c r="D345" s="110" t="s">
        <v>1308</v>
      </c>
      <c r="E345" s="109"/>
      <c r="F345" s="125" t="s">
        <v>1303</v>
      </c>
      <c r="G345" s="125"/>
      <c r="H345" s="126">
        <v>425</v>
      </c>
      <c r="I345" s="125"/>
      <c r="J345" s="109" t="s">
        <v>1304</v>
      </c>
      <c r="K345" s="111">
        <f t="shared" si="11"/>
        <v>-425</v>
      </c>
      <c r="L345" s="109"/>
    </row>
    <row r="346" spans="1:12" x14ac:dyDescent="0.2">
      <c r="A346" s="110" t="s">
        <v>1339</v>
      </c>
      <c r="B346" s="180">
        <f t="shared" si="10"/>
        <v>46228</v>
      </c>
      <c r="C346" s="122">
        <v>3996</v>
      </c>
      <c r="D346" s="110" t="s">
        <v>1309</v>
      </c>
      <c r="E346" s="109"/>
      <c r="F346" s="125" t="s">
        <v>1303</v>
      </c>
      <c r="G346" s="125"/>
      <c r="H346" s="126">
        <v>1020</v>
      </c>
      <c r="I346" s="125"/>
      <c r="J346" s="109" t="s">
        <v>1304</v>
      </c>
      <c r="K346" s="111">
        <f t="shared" si="11"/>
        <v>-1020</v>
      </c>
      <c r="L346" s="109"/>
    </row>
    <row r="347" spans="1:12" x14ac:dyDescent="0.2">
      <c r="A347" s="110" t="s">
        <v>1339</v>
      </c>
      <c r="B347" s="180">
        <f t="shared" si="10"/>
        <v>46228</v>
      </c>
      <c r="C347" s="122">
        <v>3997</v>
      </c>
      <c r="D347" s="110" t="s">
        <v>1306</v>
      </c>
      <c r="E347" s="109"/>
      <c r="F347" s="125" t="s">
        <v>1303</v>
      </c>
      <c r="G347" s="125"/>
      <c r="H347" s="126">
        <v>2125</v>
      </c>
      <c r="I347" s="125"/>
      <c r="J347" s="109" t="s">
        <v>1304</v>
      </c>
      <c r="K347" s="111">
        <f t="shared" si="11"/>
        <v>-2125</v>
      </c>
      <c r="L347" s="109"/>
    </row>
    <row r="348" spans="1:12" x14ac:dyDescent="0.2">
      <c r="A348" s="110" t="s">
        <v>1339</v>
      </c>
      <c r="B348" s="180">
        <f t="shared" si="10"/>
        <v>46228</v>
      </c>
      <c r="C348" s="122">
        <v>3998</v>
      </c>
      <c r="D348" s="110" t="s">
        <v>1311</v>
      </c>
      <c r="E348" s="109"/>
      <c r="F348" s="125" t="s">
        <v>1303</v>
      </c>
      <c r="G348" s="125"/>
      <c r="H348" s="126">
        <v>425</v>
      </c>
      <c r="I348" s="125"/>
      <c r="J348" s="109" t="s">
        <v>1304</v>
      </c>
      <c r="K348" s="111">
        <f t="shared" si="11"/>
        <v>-425</v>
      </c>
      <c r="L348" s="109"/>
    </row>
    <row r="349" spans="1:12" x14ac:dyDescent="0.2">
      <c r="A349" s="110" t="s">
        <v>1339</v>
      </c>
      <c r="B349" s="180">
        <f t="shared" si="10"/>
        <v>46228</v>
      </c>
      <c r="C349" s="122">
        <v>3999</v>
      </c>
      <c r="D349" s="110" t="s">
        <v>1312</v>
      </c>
      <c r="E349" s="109"/>
      <c r="F349" s="125" t="s">
        <v>1303</v>
      </c>
      <c r="G349" s="125"/>
      <c r="H349" s="126">
        <v>1275</v>
      </c>
      <c r="I349" s="125"/>
      <c r="J349" s="109" t="s">
        <v>1304</v>
      </c>
      <c r="K349" s="111">
        <f t="shared" si="11"/>
        <v>-1275</v>
      </c>
      <c r="L349" s="109"/>
    </row>
    <row r="350" spans="1:12" x14ac:dyDescent="0.2">
      <c r="A350" s="110" t="s">
        <v>1339</v>
      </c>
      <c r="B350" s="180">
        <f t="shared" si="10"/>
        <v>46228</v>
      </c>
      <c r="C350" s="122">
        <v>4000</v>
      </c>
      <c r="D350" s="110" t="s">
        <v>145</v>
      </c>
      <c r="E350" s="109"/>
      <c r="F350" s="125" t="s">
        <v>1303</v>
      </c>
      <c r="G350" s="125"/>
      <c r="H350" s="126">
        <v>2495</v>
      </c>
      <c r="I350" s="125"/>
      <c r="J350" s="109" t="s">
        <v>1304</v>
      </c>
      <c r="K350" s="111">
        <f t="shared" si="11"/>
        <v>-2495</v>
      </c>
      <c r="L350" s="109"/>
    </row>
    <row r="351" spans="1:12" x14ac:dyDescent="0.2">
      <c r="A351" s="110" t="s">
        <v>1339</v>
      </c>
      <c r="B351" s="180">
        <f t="shared" si="10"/>
        <v>46228</v>
      </c>
      <c r="C351" s="122">
        <v>4001</v>
      </c>
      <c r="D351" s="110" t="s">
        <v>264</v>
      </c>
      <c r="E351" s="109"/>
      <c r="F351" s="125" t="s">
        <v>1303</v>
      </c>
      <c r="G351" s="125"/>
      <c r="H351" s="126">
        <v>400</v>
      </c>
      <c r="I351" s="125"/>
      <c r="J351" s="109" t="s">
        <v>1304</v>
      </c>
      <c r="K351" s="111">
        <f t="shared" si="11"/>
        <v>-400</v>
      </c>
      <c r="L351" s="109"/>
    </row>
    <row r="352" spans="1:12" x14ac:dyDescent="0.2">
      <c r="A352" s="110" t="s">
        <v>1339</v>
      </c>
      <c r="B352" s="180">
        <f t="shared" si="10"/>
        <v>46228</v>
      </c>
      <c r="C352" s="122">
        <v>4002</v>
      </c>
      <c r="D352" s="110" t="s">
        <v>1340</v>
      </c>
      <c r="E352" s="109"/>
      <c r="F352" s="125" t="s">
        <v>1303</v>
      </c>
      <c r="G352" s="125"/>
      <c r="H352" s="126">
        <v>5000</v>
      </c>
      <c r="I352" s="125"/>
      <c r="J352" s="109" t="s">
        <v>1330</v>
      </c>
      <c r="K352" s="111">
        <f t="shared" si="11"/>
        <v>-5000</v>
      </c>
      <c r="L352" s="109" t="s">
        <v>1331</v>
      </c>
    </row>
    <row r="353" spans="1:12" ht="25.5" customHeight="1" x14ac:dyDescent="0.2">
      <c r="A353" s="127" t="s">
        <v>1339</v>
      </c>
      <c r="B353" s="180">
        <f t="shared" si="10"/>
        <v>46228</v>
      </c>
      <c r="C353" s="122"/>
      <c r="D353" s="110" t="s">
        <v>1376</v>
      </c>
      <c r="E353" s="109"/>
      <c r="F353" s="122" t="s">
        <v>8953</v>
      </c>
      <c r="G353" s="125"/>
      <c r="H353" s="126">
        <v>0</v>
      </c>
      <c r="I353" s="125">
        <v>5000</v>
      </c>
      <c r="J353" s="109" t="s">
        <v>1304</v>
      </c>
      <c r="K353" s="111">
        <f t="shared" si="11"/>
        <v>5000</v>
      </c>
      <c r="L353" s="109" t="s">
        <v>1341</v>
      </c>
    </row>
    <row r="354" spans="1:12" x14ac:dyDescent="0.2">
      <c r="A354" s="127" t="s">
        <v>1339</v>
      </c>
      <c r="B354" s="180">
        <f t="shared" si="10"/>
        <v>46228</v>
      </c>
      <c r="C354" s="122"/>
      <c r="D354" s="110" t="s">
        <v>1376</v>
      </c>
      <c r="E354" s="109"/>
      <c r="F354" s="122" t="s">
        <v>8953</v>
      </c>
      <c r="G354" s="125"/>
      <c r="H354" s="126">
        <v>0</v>
      </c>
      <c r="I354" s="125">
        <v>7500</v>
      </c>
      <c r="J354" s="109" t="s">
        <v>1304</v>
      </c>
      <c r="K354" s="111">
        <f t="shared" si="11"/>
        <v>7500</v>
      </c>
      <c r="L354" s="109" t="s">
        <v>1342</v>
      </c>
    </row>
    <row r="355" spans="1:12" x14ac:dyDescent="0.2">
      <c r="A355" s="127" t="s">
        <v>1339</v>
      </c>
      <c r="B355" s="180">
        <f t="shared" si="10"/>
        <v>46228</v>
      </c>
      <c r="C355" s="122">
        <v>6452</v>
      </c>
      <c r="D355" s="110" t="s">
        <v>153</v>
      </c>
      <c r="E355" s="109"/>
      <c r="F355" s="125" t="s">
        <v>1303</v>
      </c>
      <c r="G355" s="125"/>
      <c r="H355" s="126">
        <v>650</v>
      </c>
      <c r="I355" s="125"/>
      <c r="J355" s="109" t="s">
        <v>1304</v>
      </c>
      <c r="K355" s="111">
        <f t="shared" si="11"/>
        <v>-650</v>
      </c>
      <c r="L355" s="109"/>
    </row>
    <row r="356" spans="1:12" x14ac:dyDescent="0.2">
      <c r="A356" s="128" t="s">
        <v>639</v>
      </c>
      <c r="B356" s="180">
        <f t="shared" si="10"/>
        <v>46229</v>
      </c>
      <c r="C356" s="122">
        <v>4003</v>
      </c>
      <c r="D356" s="118" t="s">
        <v>1311</v>
      </c>
      <c r="E356" s="109"/>
      <c r="F356" s="125" t="s">
        <v>1303</v>
      </c>
      <c r="G356" s="125"/>
      <c r="H356" s="109">
        <v>425</v>
      </c>
      <c r="I356" s="125"/>
      <c r="J356" s="109" t="s">
        <v>1304</v>
      </c>
      <c r="K356" s="111">
        <f t="shared" si="11"/>
        <v>-425</v>
      </c>
      <c r="L356" s="109"/>
    </row>
    <row r="357" spans="1:12" x14ac:dyDescent="0.2">
      <c r="A357" s="128" t="s">
        <v>639</v>
      </c>
      <c r="B357" s="180">
        <f t="shared" si="10"/>
        <v>46229</v>
      </c>
      <c r="C357" s="122">
        <v>4004</v>
      </c>
      <c r="D357" s="118" t="s">
        <v>151</v>
      </c>
      <c r="E357" s="109"/>
      <c r="F357" s="125" t="s">
        <v>1303</v>
      </c>
      <c r="G357" s="125"/>
      <c r="H357" s="109">
        <v>5000</v>
      </c>
      <c r="I357" s="125"/>
      <c r="J357" s="109" t="s">
        <v>1304</v>
      </c>
      <c r="K357" s="111">
        <f t="shared" si="11"/>
        <v>-5000</v>
      </c>
      <c r="L357" s="109"/>
    </row>
    <row r="358" spans="1:12" x14ac:dyDescent="0.2">
      <c r="A358" s="128" t="s">
        <v>639</v>
      </c>
      <c r="B358" s="180">
        <f t="shared" si="10"/>
        <v>46229</v>
      </c>
      <c r="C358" s="122">
        <v>4005</v>
      </c>
      <c r="D358" s="118" t="s">
        <v>1302</v>
      </c>
      <c r="E358" s="109"/>
      <c r="F358" s="125" t="s">
        <v>1303</v>
      </c>
      <c r="G358" s="125"/>
      <c r="H358" s="109">
        <v>4755</v>
      </c>
      <c r="I358" s="125"/>
      <c r="J358" s="109" t="s">
        <v>1304</v>
      </c>
      <c r="K358" s="111">
        <f t="shared" si="11"/>
        <v>-4755</v>
      </c>
      <c r="L358" s="109"/>
    </row>
    <row r="359" spans="1:12" x14ac:dyDescent="0.2">
      <c r="A359" s="128" t="s">
        <v>639</v>
      </c>
      <c r="B359" s="180">
        <f t="shared" si="10"/>
        <v>46229</v>
      </c>
      <c r="C359" s="122">
        <v>4006</v>
      </c>
      <c r="D359" s="118" t="s">
        <v>1305</v>
      </c>
      <c r="E359" s="109"/>
      <c r="F359" s="125" t="s">
        <v>1303</v>
      </c>
      <c r="G359" s="125"/>
      <c r="H359" s="109">
        <v>4250</v>
      </c>
      <c r="I359" s="125"/>
      <c r="J359" s="109" t="s">
        <v>1304</v>
      </c>
      <c r="K359" s="111">
        <f t="shared" si="11"/>
        <v>-4250</v>
      </c>
      <c r="L359" s="109"/>
    </row>
    <row r="360" spans="1:12" x14ac:dyDescent="0.2">
      <c r="A360" s="128" t="s">
        <v>639</v>
      </c>
      <c r="B360" s="180">
        <f t="shared" si="10"/>
        <v>46229</v>
      </c>
      <c r="C360" s="122">
        <v>4007</v>
      </c>
      <c r="D360" s="118" t="s">
        <v>1306</v>
      </c>
      <c r="E360" s="109"/>
      <c r="F360" s="125" t="s">
        <v>1303</v>
      </c>
      <c r="G360" s="125"/>
      <c r="H360" s="109">
        <v>2125</v>
      </c>
      <c r="I360" s="125"/>
      <c r="J360" s="109" t="s">
        <v>1304</v>
      </c>
      <c r="K360" s="111">
        <f t="shared" si="11"/>
        <v>-2125</v>
      </c>
      <c r="L360" s="109"/>
    </row>
    <row r="361" spans="1:12" x14ac:dyDescent="0.2">
      <c r="A361" s="128" t="s">
        <v>639</v>
      </c>
      <c r="B361" s="180">
        <f t="shared" si="10"/>
        <v>46229</v>
      </c>
      <c r="C361" s="122">
        <v>4008</v>
      </c>
      <c r="D361" s="118" t="s">
        <v>1307</v>
      </c>
      <c r="E361" s="109"/>
      <c r="F361" s="125" t="s">
        <v>1303</v>
      </c>
      <c r="G361" s="125"/>
      <c r="H361" s="109">
        <v>9700</v>
      </c>
      <c r="I361" s="125"/>
      <c r="J361" s="109" t="s">
        <v>1304</v>
      </c>
      <c r="K361" s="111">
        <f t="shared" si="11"/>
        <v>-9700</v>
      </c>
      <c r="L361" s="109"/>
    </row>
    <row r="362" spans="1:12" x14ac:dyDescent="0.2">
      <c r="A362" s="128" t="s">
        <v>639</v>
      </c>
      <c r="B362" s="180">
        <f t="shared" si="10"/>
        <v>46229</v>
      </c>
      <c r="C362" s="122">
        <v>4009</v>
      </c>
      <c r="D362" s="118" t="s">
        <v>1312</v>
      </c>
      <c r="E362" s="109"/>
      <c r="F362" s="125" t="s">
        <v>1303</v>
      </c>
      <c r="G362" s="125"/>
      <c r="H362" s="109">
        <v>1700</v>
      </c>
      <c r="I362" s="125"/>
      <c r="J362" s="109" t="s">
        <v>1304</v>
      </c>
      <c r="K362" s="111">
        <f t="shared" si="11"/>
        <v>-1700</v>
      </c>
      <c r="L362" s="109"/>
    </row>
    <row r="363" spans="1:12" x14ac:dyDescent="0.2">
      <c r="A363" s="128" t="s">
        <v>639</v>
      </c>
      <c r="B363" s="180">
        <f t="shared" si="10"/>
        <v>46229</v>
      </c>
      <c r="C363" s="122">
        <v>4010</v>
      </c>
      <c r="D363" s="118" t="s">
        <v>1310</v>
      </c>
      <c r="E363" s="109"/>
      <c r="F363" s="125" t="s">
        <v>1303</v>
      </c>
      <c r="G363" s="125"/>
      <c r="H363" s="109">
        <v>680</v>
      </c>
      <c r="I363" s="125"/>
      <c r="J363" s="109" t="s">
        <v>1304</v>
      </c>
      <c r="K363" s="111">
        <f t="shared" si="11"/>
        <v>-680</v>
      </c>
      <c r="L363" s="109"/>
    </row>
    <row r="364" spans="1:12" x14ac:dyDescent="0.2">
      <c r="A364" s="128" t="s">
        <v>639</v>
      </c>
      <c r="B364" s="180">
        <f t="shared" si="10"/>
        <v>46229</v>
      </c>
      <c r="C364" s="122">
        <v>4011</v>
      </c>
      <c r="D364" s="118" t="s">
        <v>1309</v>
      </c>
      <c r="E364" s="109"/>
      <c r="F364" s="125" t="s">
        <v>1303</v>
      </c>
      <c r="G364" s="125"/>
      <c r="H364" s="109">
        <v>1020</v>
      </c>
      <c r="I364" s="125"/>
      <c r="J364" s="109" t="s">
        <v>1304</v>
      </c>
      <c r="K364" s="111">
        <f t="shared" si="11"/>
        <v>-1020</v>
      </c>
      <c r="L364" s="109"/>
    </row>
    <row r="365" spans="1:12" x14ac:dyDescent="0.2">
      <c r="A365" s="128" t="s">
        <v>639</v>
      </c>
      <c r="B365" s="180">
        <f t="shared" si="10"/>
        <v>46229</v>
      </c>
      <c r="C365" s="122">
        <v>4012</v>
      </c>
      <c r="D365" s="118" t="s">
        <v>145</v>
      </c>
      <c r="E365" s="109"/>
      <c r="F365" s="125" t="s">
        <v>1303</v>
      </c>
      <c r="G365" s="125"/>
      <c r="H365" s="109">
        <v>7420</v>
      </c>
      <c r="I365" s="125"/>
      <c r="J365" s="109" t="s">
        <v>1304</v>
      </c>
      <c r="K365" s="111">
        <f t="shared" si="11"/>
        <v>-7420</v>
      </c>
      <c r="L365" s="109"/>
    </row>
    <row r="366" spans="1:12" x14ac:dyDescent="0.2">
      <c r="A366" s="128" t="s">
        <v>655</v>
      </c>
      <c r="B366" s="180">
        <f t="shared" si="10"/>
        <v>46230</v>
      </c>
      <c r="C366" s="122">
        <v>4013</v>
      </c>
      <c r="D366" s="118" t="s">
        <v>1310</v>
      </c>
      <c r="E366" s="109"/>
      <c r="F366" s="125" t="s">
        <v>1303</v>
      </c>
      <c r="G366" s="125"/>
      <c r="H366" s="109">
        <v>680</v>
      </c>
      <c r="I366" s="125"/>
      <c r="J366" s="109" t="s">
        <v>1304</v>
      </c>
      <c r="K366" s="111">
        <f t="shared" si="11"/>
        <v>-680</v>
      </c>
      <c r="L366" s="109"/>
    </row>
    <row r="367" spans="1:12" x14ac:dyDescent="0.2">
      <c r="A367" s="128" t="s">
        <v>655</v>
      </c>
      <c r="B367" s="180">
        <f t="shared" si="10"/>
        <v>46230</v>
      </c>
      <c r="C367" s="122">
        <v>4014</v>
      </c>
      <c r="D367" s="118" t="s">
        <v>1302</v>
      </c>
      <c r="E367" s="109"/>
      <c r="F367" s="125" t="s">
        <v>1303</v>
      </c>
      <c r="G367" s="125"/>
      <c r="H367" s="109">
        <v>5180</v>
      </c>
      <c r="I367" s="125"/>
      <c r="J367" s="109" t="s">
        <v>1304</v>
      </c>
      <c r="K367" s="111">
        <f t="shared" si="11"/>
        <v>-5180</v>
      </c>
      <c r="L367" s="109"/>
    </row>
    <row r="368" spans="1:12" x14ac:dyDescent="0.2">
      <c r="A368" s="128" t="s">
        <v>655</v>
      </c>
      <c r="B368" s="180">
        <f t="shared" si="10"/>
        <v>46230</v>
      </c>
      <c r="C368" s="122">
        <v>4015</v>
      </c>
      <c r="D368" s="118" t="s">
        <v>134</v>
      </c>
      <c r="E368" s="109"/>
      <c r="F368" s="125" t="s">
        <v>1303</v>
      </c>
      <c r="G368" s="125"/>
      <c r="H368" s="109">
        <v>1650</v>
      </c>
      <c r="I368" s="125"/>
      <c r="J368" s="109" t="s">
        <v>1304</v>
      </c>
      <c r="K368" s="111">
        <f t="shared" si="11"/>
        <v>-1650</v>
      </c>
      <c r="L368" s="109"/>
    </row>
    <row r="369" spans="1:12" x14ac:dyDescent="0.2">
      <c r="A369" s="128" t="s">
        <v>655</v>
      </c>
      <c r="B369" s="180">
        <f t="shared" si="10"/>
        <v>46230</v>
      </c>
      <c r="C369" s="122">
        <v>4016</v>
      </c>
      <c r="D369" s="118" t="s">
        <v>1309</v>
      </c>
      <c r="E369" s="109"/>
      <c r="F369" s="125" t="s">
        <v>1303</v>
      </c>
      <c r="G369" s="125"/>
      <c r="H369" s="109">
        <v>1275</v>
      </c>
      <c r="I369" s="125"/>
      <c r="J369" s="109" t="s">
        <v>1304</v>
      </c>
      <c r="K369" s="111">
        <f t="shared" si="11"/>
        <v>-1275</v>
      </c>
      <c r="L369" s="109"/>
    </row>
    <row r="370" spans="1:12" x14ac:dyDescent="0.2">
      <c r="A370" s="128" t="s">
        <v>655</v>
      </c>
      <c r="B370" s="180">
        <f t="shared" si="10"/>
        <v>46230</v>
      </c>
      <c r="C370" s="122">
        <v>4017</v>
      </c>
      <c r="D370" s="118" t="s">
        <v>1306</v>
      </c>
      <c r="E370" s="109"/>
      <c r="F370" s="125" t="s">
        <v>1303</v>
      </c>
      <c r="G370" s="125"/>
      <c r="H370" s="109">
        <v>2975</v>
      </c>
      <c r="I370" s="125"/>
      <c r="J370" s="109" t="s">
        <v>1304</v>
      </c>
      <c r="K370" s="111">
        <f t="shared" si="11"/>
        <v>-2975</v>
      </c>
      <c r="L370" s="109"/>
    </row>
    <row r="371" spans="1:12" x14ac:dyDescent="0.2">
      <c r="A371" s="128" t="s">
        <v>655</v>
      </c>
      <c r="B371" s="180">
        <f t="shared" si="10"/>
        <v>46230</v>
      </c>
      <c r="C371" s="122">
        <v>4018</v>
      </c>
      <c r="D371" s="118" t="s">
        <v>1312</v>
      </c>
      <c r="E371" s="109"/>
      <c r="F371" s="125" t="s">
        <v>1303</v>
      </c>
      <c r="G371" s="125"/>
      <c r="H371" s="109">
        <v>1275</v>
      </c>
      <c r="I371" s="125"/>
      <c r="J371" s="109" t="s">
        <v>1304</v>
      </c>
      <c r="K371" s="111">
        <f t="shared" si="11"/>
        <v>-1275</v>
      </c>
      <c r="L371" s="109"/>
    </row>
    <row r="372" spans="1:12" x14ac:dyDescent="0.2">
      <c r="A372" s="128" t="s">
        <v>655</v>
      </c>
      <c r="B372" s="180">
        <f t="shared" si="10"/>
        <v>46230</v>
      </c>
      <c r="C372" s="122">
        <v>4019</v>
      </c>
      <c r="D372" s="118" t="s">
        <v>1305</v>
      </c>
      <c r="E372" s="109"/>
      <c r="F372" s="125" t="s">
        <v>1303</v>
      </c>
      <c r="G372" s="125"/>
      <c r="H372" s="109">
        <v>3825</v>
      </c>
      <c r="I372" s="125"/>
      <c r="J372" s="109" t="s">
        <v>1304</v>
      </c>
      <c r="K372" s="111">
        <f t="shared" si="11"/>
        <v>-3825</v>
      </c>
      <c r="L372" s="109"/>
    </row>
    <row r="373" spans="1:12" x14ac:dyDescent="0.2">
      <c r="A373" s="128" t="s">
        <v>655</v>
      </c>
      <c r="B373" s="180">
        <f t="shared" si="10"/>
        <v>46230</v>
      </c>
      <c r="C373" s="122">
        <v>4020</v>
      </c>
      <c r="D373" s="118" t="s">
        <v>1307</v>
      </c>
      <c r="E373" s="109"/>
      <c r="F373" s="125" t="s">
        <v>1303</v>
      </c>
      <c r="G373" s="125"/>
      <c r="H373" s="109">
        <v>3000</v>
      </c>
      <c r="I373" s="125"/>
      <c r="J373" s="109" t="s">
        <v>1304</v>
      </c>
      <c r="K373" s="111">
        <f t="shared" si="11"/>
        <v>-3000</v>
      </c>
      <c r="L373" s="109"/>
    </row>
    <row r="374" spans="1:12" x14ac:dyDescent="0.2">
      <c r="A374" s="128" t="s">
        <v>655</v>
      </c>
      <c r="B374" s="180">
        <f t="shared" si="10"/>
        <v>46230</v>
      </c>
      <c r="C374" s="122">
        <v>4021</v>
      </c>
      <c r="D374" s="118" t="s">
        <v>1311</v>
      </c>
      <c r="E374" s="109"/>
      <c r="F374" s="125" t="s">
        <v>1303</v>
      </c>
      <c r="G374" s="125"/>
      <c r="H374" s="109">
        <v>425</v>
      </c>
      <c r="I374" s="125"/>
      <c r="J374" s="109" t="s">
        <v>1304</v>
      </c>
      <c r="K374" s="111">
        <f t="shared" si="11"/>
        <v>-425</v>
      </c>
      <c r="L374" s="109"/>
    </row>
    <row r="375" spans="1:12" x14ac:dyDescent="0.2">
      <c r="A375" s="128" t="s">
        <v>655</v>
      </c>
      <c r="B375" s="180">
        <f t="shared" si="10"/>
        <v>46230</v>
      </c>
      <c r="C375" s="122">
        <v>4022</v>
      </c>
      <c r="D375" s="118" t="s">
        <v>264</v>
      </c>
      <c r="E375" s="109"/>
      <c r="F375" s="125" t="s">
        <v>1303</v>
      </c>
      <c r="G375" s="125"/>
      <c r="H375" s="109">
        <v>400</v>
      </c>
      <c r="I375" s="125"/>
      <c r="J375" s="109" t="s">
        <v>1304</v>
      </c>
      <c r="K375" s="111">
        <f t="shared" si="11"/>
        <v>-400</v>
      </c>
      <c r="L375" s="109"/>
    </row>
    <row r="376" spans="1:12" x14ac:dyDescent="0.2">
      <c r="A376" s="128" t="s">
        <v>655</v>
      </c>
      <c r="B376" s="180">
        <f t="shared" si="10"/>
        <v>46230</v>
      </c>
      <c r="C376" s="122">
        <v>4023</v>
      </c>
      <c r="D376" s="118" t="s">
        <v>145</v>
      </c>
      <c r="E376" s="109"/>
      <c r="F376" s="125" t="s">
        <v>1303</v>
      </c>
      <c r="G376" s="125"/>
      <c r="H376" s="109">
        <v>3395</v>
      </c>
      <c r="I376" s="125"/>
      <c r="J376" s="109" t="s">
        <v>1304</v>
      </c>
      <c r="K376" s="111">
        <f t="shared" si="11"/>
        <v>-3395</v>
      </c>
      <c r="L376" s="109"/>
    </row>
    <row r="377" spans="1:12" x14ac:dyDescent="0.2">
      <c r="A377" s="128" t="s">
        <v>655</v>
      </c>
      <c r="B377" s="180">
        <f t="shared" si="10"/>
        <v>46230</v>
      </c>
      <c r="C377" s="122">
        <v>4024</v>
      </c>
      <c r="D377" s="118" t="s">
        <v>1307</v>
      </c>
      <c r="E377" s="109"/>
      <c r="F377" s="125" t="s">
        <v>1303</v>
      </c>
      <c r="G377" s="125"/>
      <c r="H377" s="109">
        <v>7000</v>
      </c>
      <c r="I377" s="125"/>
      <c r="J377" s="109" t="s">
        <v>1330</v>
      </c>
      <c r="K377" s="111">
        <f t="shared" si="11"/>
        <v>-7000</v>
      </c>
      <c r="L377" s="109" t="s">
        <v>1331</v>
      </c>
    </row>
    <row r="378" spans="1:12" x14ac:dyDescent="0.2">
      <c r="A378" s="128" t="s">
        <v>655</v>
      </c>
      <c r="B378" s="180">
        <f t="shared" si="10"/>
        <v>46230</v>
      </c>
      <c r="C378" s="122">
        <v>6454</v>
      </c>
      <c r="D378" s="118" t="s">
        <v>153</v>
      </c>
      <c r="E378" s="109"/>
      <c r="F378" s="125" t="s">
        <v>1303</v>
      </c>
      <c r="G378" s="125"/>
      <c r="H378" s="109">
        <v>350</v>
      </c>
      <c r="I378" s="125"/>
      <c r="J378" s="109" t="s">
        <v>1304</v>
      </c>
      <c r="K378" s="111">
        <f t="shared" si="11"/>
        <v>-350</v>
      </c>
      <c r="L378" s="109"/>
    </row>
    <row r="379" spans="1:12" x14ac:dyDescent="0.2">
      <c r="A379" s="128" t="s">
        <v>655</v>
      </c>
      <c r="B379" s="180">
        <f t="shared" si="10"/>
        <v>46230</v>
      </c>
      <c r="C379" s="122"/>
      <c r="D379" s="110" t="s">
        <v>1376</v>
      </c>
      <c r="E379" s="109"/>
      <c r="F379" s="122" t="s">
        <v>8953</v>
      </c>
      <c r="G379" s="125"/>
      <c r="H379" s="109"/>
      <c r="I379" s="125">
        <v>5000</v>
      </c>
      <c r="J379" s="109" t="s">
        <v>1304</v>
      </c>
      <c r="K379" s="111">
        <f t="shared" si="11"/>
        <v>5000</v>
      </c>
      <c r="L379" s="109"/>
    </row>
    <row r="380" spans="1:12" x14ac:dyDescent="0.2">
      <c r="A380" s="128" t="s">
        <v>655</v>
      </c>
      <c r="B380" s="180">
        <f t="shared" si="10"/>
        <v>46230</v>
      </c>
      <c r="C380" s="122"/>
      <c r="D380" s="110" t="s">
        <v>1376</v>
      </c>
      <c r="E380" s="109"/>
      <c r="F380" s="122" t="s">
        <v>8953</v>
      </c>
      <c r="G380" s="125"/>
      <c r="H380" s="109"/>
      <c r="I380" s="125">
        <v>7105</v>
      </c>
      <c r="J380" s="109" t="s">
        <v>1304</v>
      </c>
      <c r="K380" s="111">
        <f t="shared" si="11"/>
        <v>7105</v>
      </c>
      <c r="L380" s="109"/>
    </row>
    <row r="381" spans="1:12" x14ac:dyDescent="0.2">
      <c r="A381" s="128" t="s">
        <v>655</v>
      </c>
      <c r="B381" s="180">
        <f t="shared" si="10"/>
        <v>46230</v>
      </c>
      <c r="C381" s="122"/>
      <c r="D381" s="110" t="s">
        <v>1376</v>
      </c>
      <c r="E381" s="109"/>
      <c r="F381" s="122" t="s">
        <v>8953</v>
      </c>
      <c r="G381" s="125"/>
      <c r="H381" s="109"/>
      <c r="I381" s="125">
        <v>540</v>
      </c>
      <c r="J381" s="109" t="s">
        <v>1304</v>
      </c>
      <c r="K381" s="111">
        <f t="shared" si="11"/>
        <v>540</v>
      </c>
      <c r="L381" s="109"/>
    </row>
    <row r="382" spans="1:12" x14ac:dyDescent="0.2">
      <c r="A382" s="128" t="s">
        <v>51</v>
      </c>
      <c r="B382" s="180">
        <f t="shared" si="10"/>
        <v>46231</v>
      </c>
      <c r="C382" s="122">
        <v>4025</v>
      </c>
      <c r="D382" s="118" t="s">
        <v>1302</v>
      </c>
      <c r="E382" s="109"/>
      <c r="F382" s="125" t="s">
        <v>1303</v>
      </c>
      <c r="G382" s="125"/>
      <c r="H382" s="109">
        <v>5180</v>
      </c>
      <c r="I382" s="125"/>
      <c r="J382" s="109" t="s">
        <v>1304</v>
      </c>
      <c r="K382" s="111">
        <f t="shared" si="11"/>
        <v>-5180</v>
      </c>
      <c r="L382" s="109"/>
    </row>
    <row r="383" spans="1:12" x14ac:dyDescent="0.2">
      <c r="A383" s="128" t="s">
        <v>51</v>
      </c>
      <c r="B383" s="180">
        <f t="shared" si="10"/>
        <v>46231</v>
      </c>
      <c r="C383" s="122">
        <v>4026</v>
      </c>
      <c r="D383" s="118" t="s">
        <v>1305</v>
      </c>
      <c r="E383" s="109"/>
      <c r="F383" s="125" t="s">
        <v>1303</v>
      </c>
      <c r="G383" s="125"/>
      <c r="H383" s="109">
        <v>1700</v>
      </c>
      <c r="I383" s="125"/>
      <c r="J383" s="109" t="s">
        <v>1304</v>
      </c>
      <c r="K383" s="111">
        <f t="shared" si="11"/>
        <v>-1700</v>
      </c>
      <c r="L383" s="109"/>
    </row>
    <row r="384" spans="1:12" x14ac:dyDescent="0.2">
      <c r="A384" s="128" t="s">
        <v>51</v>
      </c>
      <c r="B384" s="180">
        <f t="shared" si="10"/>
        <v>46231</v>
      </c>
      <c r="C384" s="122">
        <v>4027</v>
      </c>
      <c r="D384" s="118" t="s">
        <v>1312</v>
      </c>
      <c r="E384" s="109"/>
      <c r="F384" s="125" t="s">
        <v>1303</v>
      </c>
      <c r="G384" s="125"/>
      <c r="H384" s="109">
        <v>1275</v>
      </c>
      <c r="I384" s="125"/>
      <c r="J384" s="109" t="s">
        <v>1304</v>
      </c>
      <c r="K384" s="111">
        <f t="shared" si="11"/>
        <v>-1275</v>
      </c>
      <c r="L384" s="109"/>
    </row>
    <row r="385" spans="1:12" x14ac:dyDescent="0.2">
      <c r="A385" s="128" t="s">
        <v>51</v>
      </c>
      <c r="B385" s="180">
        <f t="shared" si="10"/>
        <v>46231</v>
      </c>
      <c r="C385" s="122">
        <v>4028</v>
      </c>
      <c r="D385" s="118" t="s">
        <v>1307</v>
      </c>
      <c r="E385" s="109"/>
      <c r="F385" s="125" t="s">
        <v>1303</v>
      </c>
      <c r="G385" s="125"/>
      <c r="H385" s="109">
        <v>7700</v>
      </c>
      <c r="I385" s="125"/>
      <c r="J385" s="109" t="s">
        <v>1304</v>
      </c>
      <c r="K385" s="111">
        <f t="shared" si="11"/>
        <v>-7700</v>
      </c>
      <c r="L385" s="109"/>
    </row>
    <row r="386" spans="1:12" x14ac:dyDescent="0.2">
      <c r="A386" s="128" t="s">
        <v>51</v>
      </c>
      <c r="B386" s="180">
        <f t="shared" si="10"/>
        <v>46231</v>
      </c>
      <c r="C386" s="122">
        <v>4029</v>
      </c>
      <c r="D386" s="118" t="s">
        <v>1311</v>
      </c>
      <c r="E386" s="109"/>
      <c r="F386" s="125" t="s">
        <v>1303</v>
      </c>
      <c r="G386" s="125"/>
      <c r="H386" s="109">
        <v>425</v>
      </c>
      <c r="I386" s="125"/>
      <c r="J386" s="109" t="s">
        <v>1304</v>
      </c>
      <c r="K386" s="111">
        <f t="shared" si="11"/>
        <v>-425</v>
      </c>
      <c r="L386" s="109"/>
    </row>
    <row r="387" spans="1:12" x14ac:dyDescent="0.2">
      <c r="A387" s="128" t="s">
        <v>51</v>
      </c>
      <c r="B387" s="180">
        <f t="shared" ref="B387:B450" si="12">IF(A387="","",IF(ISNUMBER(A387),IFERROR(VLOOKUP(TEXT(A387,"yyyy/mm/dd"),BSAD,2,FALSE),""),IFERROR(VLOOKUP(A387,BSAD,2,FALSE),"")))</f>
        <v>46231</v>
      </c>
      <c r="C387" s="122">
        <v>4030</v>
      </c>
      <c r="D387" s="118" t="s">
        <v>1306</v>
      </c>
      <c r="E387" s="109"/>
      <c r="F387" s="125" t="s">
        <v>1303</v>
      </c>
      <c r="G387" s="125"/>
      <c r="H387" s="109">
        <v>1700</v>
      </c>
      <c r="I387" s="125"/>
      <c r="J387" s="109" t="s">
        <v>1304</v>
      </c>
      <c r="K387" s="111">
        <f t="shared" ref="K387:K450" si="13">IF($D387="","",N($G387)-$H387+$I387)</f>
        <v>-1700</v>
      </c>
      <c r="L387" s="109"/>
    </row>
    <row r="388" spans="1:12" x14ac:dyDescent="0.2">
      <c r="A388" s="128" t="s">
        <v>51</v>
      </c>
      <c r="B388" s="180">
        <f t="shared" si="12"/>
        <v>46231</v>
      </c>
      <c r="C388" s="122">
        <v>4031</v>
      </c>
      <c r="D388" s="118" t="s">
        <v>1310</v>
      </c>
      <c r="E388" s="109"/>
      <c r="F388" s="125" t="s">
        <v>1303</v>
      </c>
      <c r="G388" s="125"/>
      <c r="H388" s="109">
        <v>680</v>
      </c>
      <c r="I388" s="125"/>
      <c r="J388" s="109" t="s">
        <v>1304</v>
      </c>
      <c r="K388" s="111">
        <f t="shared" si="13"/>
        <v>-680</v>
      </c>
      <c r="L388" s="109"/>
    </row>
    <row r="389" spans="1:12" x14ac:dyDescent="0.2">
      <c r="A389" s="128" t="s">
        <v>51</v>
      </c>
      <c r="B389" s="180">
        <f t="shared" si="12"/>
        <v>46231</v>
      </c>
      <c r="C389" s="122">
        <v>4032</v>
      </c>
      <c r="D389" s="118" t="s">
        <v>1309</v>
      </c>
      <c r="E389" s="109"/>
      <c r="F389" s="125" t="s">
        <v>1303</v>
      </c>
      <c r="G389" s="125"/>
      <c r="H389" s="109">
        <v>1360</v>
      </c>
      <c r="I389" s="125"/>
      <c r="J389" s="109" t="s">
        <v>1304</v>
      </c>
      <c r="K389" s="111">
        <f t="shared" si="13"/>
        <v>-1360</v>
      </c>
      <c r="L389" s="109"/>
    </row>
    <row r="390" spans="1:12" x14ac:dyDescent="0.2">
      <c r="A390" s="128" t="s">
        <v>51</v>
      </c>
      <c r="B390" s="180">
        <f t="shared" si="12"/>
        <v>46231</v>
      </c>
      <c r="C390" s="122">
        <v>4033</v>
      </c>
      <c r="D390" s="118" t="s">
        <v>1308</v>
      </c>
      <c r="E390" s="109"/>
      <c r="F390" s="125" t="s">
        <v>1303</v>
      </c>
      <c r="G390" s="125"/>
      <c r="H390" s="109">
        <v>1020</v>
      </c>
      <c r="I390" s="125"/>
      <c r="J390" s="109" t="s">
        <v>1304</v>
      </c>
      <c r="K390" s="111">
        <f t="shared" si="13"/>
        <v>-1020</v>
      </c>
      <c r="L390" s="109"/>
    </row>
    <row r="391" spans="1:12" x14ac:dyDescent="0.2">
      <c r="A391" s="128" t="s">
        <v>51</v>
      </c>
      <c r="B391" s="180">
        <f t="shared" si="12"/>
        <v>46231</v>
      </c>
      <c r="C391" s="122">
        <v>4034</v>
      </c>
      <c r="D391" s="118" t="s">
        <v>145</v>
      </c>
      <c r="E391" s="109"/>
      <c r="F391" s="125" t="s">
        <v>1303</v>
      </c>
      <c r="G391" s="125"/>
      <c r="H391" s="109">
        <v>2850</v>
      </c>
      <c r="I391" s="125"/>
      <c r="J391" s="109" t="s">
        <v>1304</v>
      </c>
      <c r="K391" s="111">
        <f t="shared" si="13"/>
        <v>-2850</v>
      </c>
      <c r="L391" s="109"/>
    </row>
    <row r="392" spans="1:12" x14ac:dyDescent="0.2">
      <c r="A392" s="128" t="s">
        <v>51</v>
      </c>
      <c r="B392" s="180">
        <f t="shared" si="12"/>
        <v>46231</v>
      </c>
      <c r="C392" s="122">
        <v>4035</v>
      </c>
      <c r="D392" s="118" t="s">
        <v>8832</v>
      </c>
      <c r="E392" s="109"/>
      <c r="F392" s="125" t="s">
        <v>1303</v>
      </c>
      <c r="G392" s="125"/>
      <c r="H392" s="109">
        <v>430</v>
      </c>
      <c r="I392" s="125"/>
      <c r="J392" s="109" t="s">
        <v>1304</v>
      </c>
      <c r="K392" s="111">
        <f t="shared" si="13"/>
        <v>-430</v>
      </c>
      <c r="L392" s="109"/>
    </row>
    <row r="393" spans="1:12" x14ac:dyDescent="0.2">
      <c r="A393" s="128" t="s">
        <v>51</v>
      </c>
      <c r="B393" s="180">
        <f t="shared" si="12"/>
        <v>46231</v>
      </c>
      <c r="C393" s="122">
        <v>6455</v>
      </c>
      <c r="D393" s="118" t="s">
        <v>153</v>
      </c>
      <c r="E393" s="109"/>
      <c r="F393" s="125" t="s">
        <v>1303</v>
      </c>
      <c r="G393" s="125"/>
      <c r="H393" s="109">
        <v>600</v>
      </c>
      <c r="I393" s="125"/>
      <c r="J393" s="109" t="s">
        <v>1304</v>
      </c>
      <c r="K393" s="111">
        <f t="shared" si="13"/>
        <v>-600</v>
      </c>
      <c r="L393" s="109"/>
    </row>
    <row r="394" spans="1:12" x14ac:dyDescent="0.2">
      <c r="A394" s="128" t="s">
        <v>51</v>
      </c>
      <c r="B394" s="180">
        <f t="shared" si="12"/>
        <v>46231</v>
      </c>
      <c r="C394" s="122"/>
      <c r="D394" s="110" t="s">
        <v>1376</v>
      </c>
      <c r="E394" s="109"/>
      <c r="F394" s="122" t="s">
        <v>8953</v>
      </c>
      <c r="G394" s="125"/>
      <c r="H394" s="109"/>
      <c r="I394" s="125">
        <v>1000</v>
      </c>
      <c r="J394" s="109" t="s">
        <v>1304</v>
      </c>
      <c r="K394" s="111">
        <f t="shared" si="13"/>
        <v>1000</v>
      </c>
      <c r="L394" s="109"/>
    </row>
    <row r="395" spans="1:12" x14ac:dyDescent="0.2">
      <c r="A395" s="128" t="s">
        <v>51</v>
      </c>
      <c r="B395" s="180">
        <f t="shared" si="12"/>
        <v>46231</v>
      </c>
      <c r="C395" s="122"/>
      <c r="D395" s="110" t="s">
        <v>1376</v>
      </c>
      <c r="E395" s="109"/>
      <c r="F395" s="122" t="s">
        <v>8953</v>
      </c>
      <c r="G395" s="125"/>
      <c r="H395" s="109"/>
      <c r="I395" s="125">
        <f>200+240</f>
        <v>440</v>
      </c>
      <c r="J395" s="109" t="s">
        <v>1304</v>
      </c>
      <c r="K395" s="111">
        <f t="shared" si="13"/>
        <v>440</v>
      </c>
      <c r="L395" s="109"/>
    </row>
    <row r="396" spans="1:12" x14ac:dyDescent="0.2">
      <c r="A396" s="128" t="s">
        <v>51</v>
      </c>
      <c r="B396" s="180">
        <f t="shared" si="12"/>
        <v>46231</v>
      </c>
      <c r="C396" s="122"/>
      <c r="D396" s="110" t="s">
        <v>1376</v>
      </c>
      <c r="E396" s="109"/>
      <c r="F396" s="122" t="s">
        <v>8953</v>
      </c>
      <c r="G396" s="125"/>
      <c r="H396" s="109"/>
      <c r="I396" s="125">
        <v>8410</v>
      </c>
      <c r="J396" s="109" t="s">
        <v>1304</v>
      </c>
      <c r="K396" s="111">
        <f t="shared" si="13"/>
        <v>8410</v>
      </c>
      <c r="L396" s="109"/>
    </row>
    <row r="397" spans="1:12" x14ac:dyDescent="0.2">
      <c r="A397" s="128" t="s">
        <v>696</v>
      </c>
      <c r="B397" s="180">
        <f t="shared" si="12"/>
        <v>46232</v>
      </c>
      <c r="C397" s="122">
        <v>4036</v>
      </c>
      <c r="D397" s="118" t="s">
        <v>1302</v>
      </c>
      <c r="E397" s="109"/>
      <c r="F397" s="125" t="s">
        <v>1303</v>
      </c>
      <c r="G397" s="125"/>
      <c r="H397" s="109">
        <v>5100</v>
      </c>
      <c r="I397" s="125"/>
      <c r="J397" s="109" t="s">
        <v>1304</v>
      </c>
      <c r="K397" s="111">
        <f t="shared" si="13"/>
        <v>-5100</v>
      </c>
      <c r="L397" s="109"/>
    </row>
    <row r="398" spans="1:12" x14ac:dyDescent="0.2">
      <c r="A398" s="128" t="s">
        <v>696</v>
      </c>
      <c r="B398" s="180">
        <f t="shared" si="12"/>
        <v>46232</v>
      </c>
      <c r="C398" s="122">
        <v>4037</v>
      </c>
      <c r="D398" s="118" t="s">
        <v>1305</v>
      </c>
      <c r="E398" s="109"/>
      <c r="F398" s="125" t="s">
        <v>1303</v>
      </c>
      <c r="G398" s="125"/>
      <c r="H398" s="109">
        <v>5100</v>
      </c>
      <c r="I398" s="125"/>
      <c r="J398" s="109" t="s">
        <v>1304</v>
      </c>
      <c r="K398" s="111">
        <f t="shared" si="13"/>
        <v>-5100</v>
      </c>
      <c r="L398" s="109"/>
    </row>
    <row r="399" spans="1:12" x14ac:dyDescent="0.2">
      <c r="A399" s="128" t="s">
        <v>696</v>
      </c>
      <c r="B399" s="180">
        <f t="shared" si="12"/>
        <v>46232</v>
      </c>
      <c r="C399" s="122">
        <v>4038</v>
      </c>
      <c r="D399" s="118" t="s">
        <v>1312</v>
      </c>
      <c r="E399" s="109"/>
      <c r="F399" s="125" t="s">
        <v>1303</v>
      </c>
      <c r="G399" s="125"/>
      <c r="H399" s="109">
        <v>1275</v>
      </c>
      <c r="I399" s="125"/>
      <c r="J399" s="109" t="s">
        <v>1304</v>
      </c>
      <c r="K399" s="111">
        <f t="shared" si="13"/>
        <v>-1275</v>
      </c>
      <c r="L399" s="109"/>
    </row>
    <row r="400" spans="1:12" x14ac:dyDescent="0.2">
      <c r="A400" s="128" t="s">
        <v>696</v>
      </c>
      <c r="B400" s="180">
        <f t="shared" si="12"/>
        <v>46232</v>
      </c>
      <c r="C400" s="122">
        <v>4039</v>
      </c>
      <c r="D400" s="118" t="s">
        <v>1307</v>
      </c>
      <c r="E400" s="109"/>
      <c r="F400" s="125" t="s">
        <v>1303</v>
      </c>
      <c r="G400" s="125"/>
      <c r="H400" s="109">
        <v>5500</v>
      </c>
      <c r="I400" s="125"/>
      <c r="J400" s="109" t="s">
        <v>1304</v>
      </c>
      <c r="K400" s="111">
        <f t="shared" si="13"/>
        <v>-5500</v>
      </c>
      <c r="L400" s="109"/>
    </row>
    <row r="401" spans="1:12" x14ac:dyDescent="0.2">
      <c r="A401" s="128" t="s">
        <v>696</v>
      </c>
      <c r="B401" s="180">
        <f t="shared" si="12"/>
        <v>46232</v>
      </c>
      <c r="C401" s="122">
        <v>4040</v>
      </c>
      <c r="D401" s="118" t="s">
        <v>1311</v>
      </c>
      <c r="E401" s="109"/>
      <c r="F401" s="125" t="s">
        <v>1303</v>
      </c>
      <c r="G401" s="125"/>
      <c r="H401" s="109">
        <v>425</v>
      </c>
      <c r="I401" s="125"/>
      <c r="J401" s="109" t="s">
        <v>1304</v>
      </c>
      <c r="K401" s="111">
        <f t="shared" si="13"/>
        <v>-425</v>
      </c>
      <c r="L401" s="109"/>
    </row>
    <row r="402" spans="1:12" x14ac:dyDescent="0.2">
      <c r="A402" s="128" t="s">
        <v>696</v>
      </c>
      <c r="B402" s="180">
        <f t="shared" si="12"/>
        <v>46232</v>
      </c>
      <c r="C402" s="122">
        <v>4041</v>
      </c>
      <c r="D402" s="118" t="s">
        <v>1306</v>
      </c>
      <c r="E402" s="109"/>
      <c r="F402" s="125" t="s">
        <v>1303</v>
      </c>
      <c r="G402" s="125"/>
      <c r="H402" s="109">
        <v>2125</v>
      </c>
      <c r="I402" s="125"/>
      <c r="J402" s="109" t="s">
        <v>1304</v>
      </c>
      <c r="K402" s="111">
        <f t="shared" si="13"/>
        <v>-2125</v>
      </c>
      <c r="L402" s="109"/>
    </row>
    <row r="403" spans="1:12" x14ac:dyDescent="0.2">
      <c r="A403" s="128" t="s">
        <v>696</v>
      </c>
      <c r="B403" s="180">
        <f t="shared" si="12"/>
        <v>46232</v>
      </c>
      <c r="C403" s="122">
        <v>4042</v>
      </c>
      <c r="D403" s="118" t="s">
        <v>1310</v>
      </c>
      <c r="E403" s="109"/>
      <c r="F403" s="125" t="s">
        <v>1303</v>
      </c>
      <c r="G403" s="125"/>
      <c r="H403" s="109">
        <v>680</v>
      </c>
      <c r="I403" s="125"/>
      <c r="J403" s="109" t="s">
        <v>1304</v>
      </c>
      <c r="K403" s="111">
        <f t="shared" si="13"/>
        <v>-680</v>
      </c>
      <c r="L403" s="109"/>
    </row>
    <row r="404" spans="1:12" x14ac:dyDescent="0.2">
      <c r="A404" s="128" t="s">
        <v>696</v>
      </c>
      <c r="B404" s="180">
        <f t="shared" si="12"/>
        <v>46232</v>
      </c>
      <c r="C404" s="122">
        <v>4043</v>
      </c>
      <c r="D404" s="118" t="s">
        <v>1309</v>
      </c>
      <c r="E404" s="109"/>
      <c r="F404" s="125" t="s">
        <v>1303</v>
      </c>
      <c r="G404" s="125"/>
      <c r="H404" s="109">
        <v>1020</v>
      </c>
      <c r="I404" s="125"/>
      <c r="J404" s="109" t="s">
        <v>1304</v>
      </c>
      <c r="K404" s="111">
        <f t="shared" si="13"/>
        <v>-1020</v>
      </c>
      <c r="L404" s="109"/>
    </row>
    <row r="405" spans="1:12" x14ac:dyDescent="0.2">
      <c r="A405" s="128" t="s">
        <v>696</v>
      </c>
      <c r="B405" s="180">
        <f t="shared" si="12"/>
        <v>46232</v>
      </c>
      <c r="C405" s="122">
        <v>4044</v>
      </c>
      <c r="D405" s="118" t="s">
        <v>9655</v>
      </c>
      <c r="E405" s="109"/>
      <c r="F405" s="125" t="s">
        <v>1303</v>
      </c>
      <c r="G405" s="125"/>
      <c r="H405" s="109">
        <v>2975</v>
      </c>
      <c r="I405" s="125"/>
      <c r="J405" s="109" t="s">
        <v>1304</v>
      </c>
      <c r="K405" s="111">
        <f t="shared" si="13"/>
        <v>-2975</v>
      </c>
      <c r="L405" s="109"/>
    </row>
    <row r="406" spans="1:12" x14ac:dyDescent="0.2">
      <c r="A406" s="128" t="s">
        <v>696</v>
      </c>
      <c r="B406" s="180">
        <f t="shared" si="12"/>
        <v>46232</v>
      </c>
      <c r="C406" s="122">
        <v>4045</v>
      </c>
      <c r="D406" s="118" t="s">
        <v>145</v>
      </c>
      <c r="E406" s="109"/>
      <c r="F406" s="125" t="s">
        <v>1303</v>
      </c>
      <c r="G406" s="125"/>
      <c r="H406" s="109">
        <v>3395</v>
      </c>
      <c r="I406" s="125"/>
      <c r="J406" s="109" t="s">
        <v>1304</v>
      </c>
      <c r="K406" s="111">
        <f t="shared" si="13"/>
        <v>-3395</v>
      </c>
      <c r="L406" s="109"/>
    </row>
    <row r="407" spans="1:12" x14ac:dyDescent="0.2">
      <c r="A407" s="128" t="s">
        <v>696</v>
      </c>
      <c r="B407" s="180">
        <f t="shared" si="12"/>
        <v>46232</v>
      </c>
      <c r="C407" s="122">
        <v>4046</v>
      </c>
      <c r="D407" s="118" t="s">
        <v>147</v>
      </c>
      <c r="E407" s="109"/>
      <c r="F407" s="125" t="s">
        <v>1303</v>
      </c>
      <c r="G407" s="125"/>
      <c r="H407" s="109">
        <v>10000</v>
      </c>
      <c r="I407" s="125"/>
      <c r="J407" s="109" t="s">
        <v>1304</v>
      </c>
      <c r="K407" s="111">
        <f t="shared" si="13"/>
        <v>-10000</v>
      </c>
      <c r="L407" s="109"/>
    </row>
    <row r="408" spans="1:12" x14ac:dyDescent="0.2">
      <c r="A408" s="128" t="s">
        <v>696</v>
      </c>
      <c r="B408" s="180">
        <f t="shared" si="12"/>
        <v>46232</v>
      </c>
      <c r="C408" s="122">
        <v>4047</v>
      </c>
      <c r="D408" s="118" t="s">
        <v>264</v>
      </c>
      <c r="E408" s="109"/>
      <c r="F408" s="125" t="s">
        <v>1303</v>
      </c>
      <c r="G408" s="125"/>
      <c r="H408" s="109">
        <v>400</v>
      </c>
      <c r="I408" s="125"/>
      <c r="J408" s="109" t="s">
        <v>1304</v>
      </c>
      <c r="K408" s="111">
        <f t="shared" si="13"/>
        <v>-400</v>
      </c>
      <c r="L408" s="109"/>
    </row>
    <row r="409" spans="1:12" x14ac:dyDescent="0.2">
      <c r="A409" s="128" t="s">
        <v>696</v>
      </c>
      <c r="B409" s="180">
        <f t="shared" si="12"/>
        <v>46232</v>
      </c>
      <c r="C409" s="122">
        <v>6456</v>
      </c>
      <c r="D409" s="118" t="s">
        <v>153</v>
      </c>
      <c r="E409" s="109"/>
      <c r="F409" s="125" t="s">
        <v>1303</v>
      </c>
      <c r="G409" s="125"/>
      <c r="H409" s="109">
        <v>1675</v>
      </c>
      <c r="I409" s="125"/>
      <c r="J409" s="109" t="s">
        <v>1304</v>
      </c>
      <c r="K409" s="111">
        <f t="shared" si="13"/>
        <v>-1675</v>
      </c>
      <c r="L409" s="109"/>
    </row>
    <row r="410" spans="1:12" x14ac:dyDescent="0.2">
      <c r="A410" s="128" t="s">
        <v>696</v>
      </c>
      <c r="B410" s="180">
        <f t="shared" si="12"/>
        <v>46232</v>
      </c>
      <c r="C410" s="122">
        <v>6457</v>
      </c>
      <c r="D410" s="118" t="s">
        <v>153</v>
      </c>
      <c r="E410" s="109"/>
      <c r="F410" s="125" t="s">
        <v>1303</v>
      </c>
      <c r="G410" s="125"/>
      <c r="H410" s="109">
        <v>2100</v>
      </c>
      <c r="I410" s="125"/>
      <c r="J410" s="109" t="s">
        <v>1304</v>
      </c>
      <c r="K410" s="111">
        <f t="shared" si="13"/>
        <v>-2100</v>
      </c>
      <c r="L410" s="109"/>
    </row>
    <row r="411" spans="1:12" x14ac:dyDescent="0.2">
      <c r="A411" s="128" t="s">
        <v>714</v>
      </c>
      <c r="B411" s="180">
        <f t="shared" si="12"/>
        <v>46233</v>
      </c>
      <c r="C411" s="122">
        <v>4048</v>
      </c>
      <c r="D411" s="118" t="s">
        <v>1306</v>
      </c>
      <c r="E411" s="109"/>
      <c r="F411" s="125" t="s">
        <v>1303</v>
      </c>
      <c r="G411" s="125"/>
      <c r="H411" s="109">
        <v>1700</v>
      </c>
      <c r="I411" s="125"/>
      <c r="J411" s="109" t="s">
        <v>1304</v>
      </c>
      <c r="K411" s="111">
        <f t="shared" si="13"/>
        <v>-1700</v>
      </c>
      <c r="L411" s="109"/>
    </row>
    <row r="412" spans="1:12" x14ac:dyDescent="0.2">
      <c r="A412" s="128" t="s">
        <v>714</v>
      </c>
      <c r="B412" s="180">
        <f t="shared" si="12"/>
        <v>46233</v>
      </c>
      <c r="C412" s="122">
        <v>4049</v>
      </c>
      <c r="D412" s="118" t="s">
        <v>1310</v>
      </c>
      <c r="E412" s="109"/>
      <c r="F412" s="125" t="s">
        <v>1303</v>
      </c>
      <c r="G412" s="125"/>
      <c r="H412" s="109">
        <v>680</v>
      </c>
      <c r="I412" s="125"/>
      <c r="J412" s="109" t="s">
        <v>1304</v>
      </c>
      <c r="K412" s="111">
        <f t="shared" si="13"/>
        <v>-680</v>
      </c>
      <c r="L412" s="109"/>
    </row>
    <row r="413" spans="1:12" x14ac:dyDescent="0.2">
      <c r="A413" s="128" t="s">
        <v>714</v>
      </c>
      <c r="B413" s="180">
        <f t="shared" si="12"/>
        <v>46233</v>
      </c>
      <c r="C413" s="122">
        <v>4050</v>
      </c>
      <c r="D413" s="118" t="s">
        <v>454</v>
      </c>
      <c r="E413" s="109"/>
      <c r="F413" s="125" t="s">
        <v>1303</v>
      </c>
      <c r="G413" s="125"/>
      <c r="H413" s="109">
        <v>0</v>
      </c>
      <c r="I413" s="125"/>
      <c r="J413" s="109" t="s">
        <v>1304</v>
      </c>
      <c r="K413" s="111">
        <f t="shared" si="13"/>
        <v>0</v>
      </c>
      <c r="L413" s="109"/>
    </row>
    <row r="414" spans="1:12" x14ac:dyDescent="0.2">
      <c r="A414" s="128" t="s">
        <v>714</v>
      </c>
      <c r="B414" s="180">
        <f t="shared" si="12"/>
        <v>46233</v>
      </c>
      <c r="C414" s="122">
        <v>4051</v>
      </c>
      <c r="D414" s="118" t="s">
        <v>1302</v>
      </c>
      <c r="E414" s="109"/>
      <c r="F414" s="125" t="s">
        <v>1303</v>
      </c>
      <c r="G414" s="125"/>
      <c r="H414" s="109">
        <v>5260</v>
      </c>
      <c r="I414" s="125"/>
      <c r="J414" s="109" t="s">
        <v>1304</v>
      </c>
      <c r="K414" s="111">
        <f t="shared" si="13"/>
        <v>-5260</v>
      </c>
      <c r="L414" s="109"/>
    </row>
    <row r="415" spans="1:12" x14ac:dyDescent="0.2">
      <c r="A415" s="128" t="s">
        <v>714</v>
      </c>
      <c r="B415" s="180">
        <f t="shared" si="12"/>
        <v>46233</v>
      </c>
      <c r="C415" s="122">
        <v>4052</v>
      </c>
      <c r="D415" s="118" t="s">
        <v>1305</v>
      </c>
      <c r="E415" s="109"/>
      <c r="F415" s="125" t="s">
        <v>1303</v>
      </c>
      <c r="G415" s="125"/>
      <c r="H415" s="109">
        <v>5100</v>
      </c>
      <c r="I415" s="125"/>
      <c r="J415" s="109" t="s">
        <v>1304</v>
      </c>
      <c r="K415" s="111">
        <f t="shared" si="13"/>
        <v>-5100</v>
      </c>
      <c r="L415" s="109"/>
    </row>
    <row r="416" spans="1:12" x14ac:dyDescent="0.2">
      <c r="A416" s="128" t="s">
        <v>714</v>
      </c>
      <c r="B416" s="180">
        <f t="shared" si="12"/>
        <v>46233</v>
      </c>
      <c r="C416" s="122">
        <v>4053</v>
      </c>
      <c r="D416" s="118" t="s">
        <v>1312</v>
      </c>
      <c r="E416" s="109"/>
      <c r="F416" s="125" t="s">
        <v>1303</v>
      </c>
      <c r="G416" s="125"/>
      <c r="H416" s="109">
        <v>1275</v>
      </c>
      <c r="I416" s="125"/>
      <c r="J416" s="109" t="s">
        <v>1304</v>
      </c>
      <c r="K416" s="111">
        <f t="shared" si="13"/>
        <v>-1275</v>
      </c>
      <c r="L416" s="109"/>
    </row>
    <row r="417" spans="1:12" x14ac:dyDescent="0.2">
      <c r="A417" s="128" t="s">
        <v>714</v>
      </c>
      <c r="B417" s="180">
        <f t="shared" si="12"/>
        <v>46233</v>
      </c>
      <c r="C417" s="122">
        <v>4054</v>
      </c>
      <c r="D417" s="118" t="s">
        <v>1311</v>
      </c>
      <c r="E417" s="109"/>
      <c r="F417" s="125" t="s">
        <v>1303</v>
      </c>
      <c r="G417" s="125"/>
      <c r="H417" s="109">
        <v>425</v>
      </c>
      <c r="I417" s="125"/>
      <c r="J417" s="109" t="s">
        <v>1304</v>
      </c>
      <c r="K417" s="111">
        <f t="shared" si="13"/>
        <v>-425</v>
      </c>
      <c r="L417" s="109"/>
    </row>
    <row r="418" spans="1:12" x14ac:dyDescent="0.2">
      <c r="A418" s="128" t="s">
        <v>714</v>
      </c>
      <c r="B418" s="180">
        <f t="shared" si="12"/>
        <v>46233</v>
      </c>
      <c r="C418" s="122">
        <v>4055</v>
      </c>
      <c r="D418" s="118" t="s">
        <v>1307</v>
      </c>
      <c r="E418" s="109"/>
      <c r="F418" s="125" t="s">
        <v>1303</v>
      </c>
      <c r="G418" s="125"/>
      <c r="H418" s="109">
        <v>7900</v>
      </c>
      <c r="I418" s="125"/>
      <c r="J418" s="109" t="s">
        <v>1304</v>
      </c>
      <c r="K418" s="111">
        <f t="shared" si="13"/>
        <v>-7900</v>
      </c>
      <c r="L418" s="109"/>
    </row>
    <row r="419" spans="1:12" x14ac:dyDescent="0.2">
      <c r="A419" s="128" t="s">
        <v>714</v>
      </c>
      <c r="B419" s="180">
        <f t="shared" si="12"/>
        <v>46233</v>
      </c>
      <c r="C419" s="122">
        <v>4056</v>
      </c>
      <c r="D419" s="118" t="s">
        <v>1309</v>
      </c>
      <c r="E419" s="109"/>
      <c r="F419" s="125" t="s">
        <v>1303</v>
      </c>
      <c r="G419" s="125"/>
      <c r="H419" s="109">
        <v>1020</v>
      </c>
      <c r="I419" s="125"/>
      <c r="J419" s="109" t="s">
        <v>1304</v>
      </c>
      <c r="K419" s="111">
        <f t="shared" si="13"/>
        <v>-1020</v>
      </c>
      <c r="L419" s="109"/>
    </row>
    <row r="420" spans="1:12" x14ac:dyDescent="0.2">
      <c r="A420" s="128" t="s">
        <v>714</v>
      </c>
      <c r="B420" s="180">
        <f t="shared" si="12"/>
        <v>46233</v>
      </c>
      <c r="C420" s="122">
        <v>4057</v>
      </c>
      <c r="D420" s="118" t="s">
        <v>145</v>
      </c>
      <c r="E420" s="109"/>
      <c r="F420" s="125" t="s">
        <v>1303</v>
      </c>
      <c r="G420" s="125"/>
      <c r="H420" s="109">
        <v>2375</v>
      </c>
      <c r="I420" s="125"/>
      <c r="J420" s="109" t="s">
        <v>1304</v>
      </c>
      <c r="K420" s="111">
        <f t="shared" si="13"/>
        <v>-2375</v>
      </c>
      <c r="L420" s="109"/>
    </row>
    <row r="421" spans="1:12" x14ac:dyDescent="0.2">
      <c r="A421" s="128" t="s">
        <v>714</v>
      </c>
      <c r="B421" s="180">
        <f t="shared" si="12"/>
        <v>46233</v>
      </c>
      <c r="C421" s="122">
        <v>4058</v>
      </c>
      <c r="D421" s="118" t="s">
        <v>1343</v>
      </c>
      <c r="E421" s="109"/>
      <c r="F421" s="125" t="s">
        <v>1303</v>
      </c>
      <c r="G421" s="125"/>
      <c r="H421" s="109">
        <v>850</v>
      </c>
      <c r="I421" s="125"/>
      <c r="J421" s="109" t="s">
        <v>1304</v>
      </c>
      <c r="K421" s="111">
        <f t="shared" si="13"/>
        <v>-850</v>
      </c>
      <c r="L421" s="109"/>
    </row>
    <row r="422" spans="1:12" x14ac:dyDescent="0.2">
      <c r="A422" s="128" t="s">
        <v>714</v>
      </c>
      <c r="B422" s="180">
        <f t="shared" si="12"/>
        <v>46233</v>
      </c>
      <c r="C422" s="122">
        <v>4059</v>
      </c>
      <c r="D422" s="118" t="s">
        <v>8917</v>
      </c>
      <c r="E422" s="109"/>
      <c r="F422" s="125" t="s">
        <v>1303</v>
      </c>
      <c r="G422" s="125"/>
      <c r="H422" s="109">
        <v>170</v>
      </c>
      <c r="I422" s="125"/>
      <c r="J422" s="109" t="s">
        <v>1304</v>
      </c>
      <c r="K422" s="111">
        <f t="shared" si="13"/>
        <v>-170</v>
      </c>
      <c r="L422" s="109"/>
    </row>
    <row r="423" spans="1:12" x14ac:dyDescent="0.2">
      <c r="A423" s="128" t="s">
        <v>714</v>
      </c>
      <c r="B423" s="180">
        <f t="shared" si="12"/>
        <v>46233</v>
      </c>
      <c r="C423" s="122"/>
      <c r="D423" s="110" t="s">
        <v>1376</v>
      </c>
      <c r="E423" s="109"/>
      <c r="F423" s="122" t="s">
        <v>8953</v>
      </c>
      <c r="G423" s="125"/>
      <c r="H423" s="109">
        <v>0</v>
      </c>
      <c r="I423" s="125">
        <f>18000+1800</f>
        <v>19800</v>
      </c>
      <c r="J423" s="109" t="s">
        <v>1304</v>
      </c>
      <c r="K423" s="111">
        <f t="shared" si="13"/>
        <v>19800</v>
      </c>
      <c r="L423" s="109" t="s">
        <v>1344</v>
      </c>
    </row>
    <row r="424" spans="1:12" x14ac:dyDescent="0.2">
      <c r="A424" s="128" t="s">
        <v>714</v>
      </c>
      <c r="B424" s="180">
        <f t="shared" si="12"/>
        <v>46233</v>
      </c>
      <c r="C424" s="122">
        <v>6458</v>
      </c>
      <c r="D424" s="118" t="s">
        <v>153</v>
      </c>
      <c r="E424" s="109"/>
      <c r="F424" s="125" t="s">
        <v>1303</v>
      </c>
      <c r="G424" s="125"/>
      <c r="H424" s="109">
        <v>200</v>
      </c>
      <c r="I424" s="125"/>
      <c r="J424" s="109" t="s">
        <v>1304</v>
      </c>
      <c r="K424" s="111">
        <f t="shared" si="13"/>
        <v>-200</v>
      </c>
      <c r="L424" s="109"/>
    </row>
    <row r="425" spans="1:12" x14ac:dyDescent="0.2">
      <c r="A425" s="128" t="s">
        <v>739</v>
      </c>
      <c r="B425" s="180">
        <f t="shared" si="12"/>
        <v>46234</v>
      </c>
      <c r="C425" s="122">
        <v>4060</v>
      </c>
      <c r="D425" s="118" t="s">
        <v>1302</v>
      </c>
      <c r="E425" s="109"/>
      <c r="F425" s="125" t="s">
        <v>1303</v>
      </c>
      <c r="G425" s="125"/>
      <c r="H425" s="109">
        <v>8580</v>
      </c>
      <c r="I425" s="125"/>
      <c r="J425" s="109" t="s">
        <v>1304</v>
      </c>
      <c r="K425" s="111">
        <f t="shared" si="13"/>
        <v>-8580</v>
      </c>
      <c r="L425" s="109"/>
    </row>
    <row r="426" spans="1:12" x14ac:dyDescent="0.2">
      <c r="A426" s="128" t="s">
        <v>739</v>
      </c>
      <c r="B426" s="180">
        <f t="shared" si="12"/>
        <v>46234</v>
      </c>
      <c r="C426" s="122">
        <v>4061</v>
      </c>
      <c r="D426" s="118" t="s">
        <v>1305</v>
      </c>
      <c r="E426" s="109"/>
      <c r="F426" s="125" t="s">
        <v>1303</v>
      </c>
      <c r="G426" s="125"/>
      <c r="H426" s="109">
        <v>8500</v>
      </c>
      <c r="I426" s="125"/>
      <c r="J426" s="109" t="s">
        <v>1304</v>
      </c>
      <c r="K426" s="111">
        <f t="shared" si="13"/>
        <v>-8500</v>
      </c>
      <c r="L426" s="109"/>
    </row>
    <row r="427" spans="1:12" x14ac:dyDescent="0.2">
      <c r="A427" s="128" t="s">
        <v>739</v>
      </c>
      <c r="B427" s="180">
        <f t="shared" si="12"/>
        <v>46234</v>
      </c>
      <c r="C427" s="122">
        <v>4062</v>
      </c>
      <c r="D427" s="118" t="s">
        <v>1312</v>
      </c>
      <c r="E427" s="109"/>
      <c r="F427" s="125" t="s">
        <v>1303</v>
      </c>
      <c r="G427" s="125"/>
      <c r="H427" s="109">
        <v>1275</v>
      </c>
      <c r="I427" s="125"/>
      <c r="J427" s="109" t="s">
        <v>1304</v>
      </c>
      <c r="K427" s="111">
        <f t="shared" si="13"/>
        <v>-1275</v>
      </c>
      <c r="L427" s="109"/>
    </row>
    <row r="428" spans="1:12" x14ac:dyDescent="0.2">
      <c r="A428" s="128" t="s">
        <v>739</v>
      </c>
      <c r="B428" s="180">
        <f t="shared" si="12"/>
        <v>46234</v>
      </c>
      <c r="C428" s="122">
        <v>4063</v>
      </c>
      <c r="D428" s="118" t="s">
        <v>1307</v>
      </c>
      <c r="E428" s="109"/>
      <c r="F428" s="125" t="s">
        <v>1303</v>
      </c>
      <c r="G428" s="125"/>
      <c r="H428" s="109">
        <v>7000</v>
      </c>
      <c r="I428" s="125"/>
      <c r="J428" s="109" t="s">
        <v>1304</v>
      </c>
      <c r="K428" s="111">
        <f t="shared" si="13"/>
        <v>-7000</v>
      </c>
      <c r="L428" s="109"/>
    </row>
    <row r="429" spans="1:12" x14ac:dyDescent="0.2">
      <c r="A429" s="128" t="s">
        <v>739</v>
      </c>
      <c r="B429" s="180">
        <f t="shared" si="12"/>
        <v>46234</v>
      </c>
      <c r="C429" s="122">
        <v>4064</v>
      </c>
      <c r="D429" s="118" t="s">
        <v>1311</v>
      </c>
      <c r="E429" s="109"/>
      <c r="F429" s="125" t="s">
        <v>1303</v>
      </c>
      <c r="G429" s="125"/>
      <c r="H429" s="109">
        <v>425</v>
      </c>
      <c r="I429" s="125"/>
      <c r="J429" s="109" t="s">
        <v>1304</v>
      </c>
      <c r="K429" s="111">
        <f t="shared" si="13"/>
        <v>-425</v>
      </c>
      <c r="L429" s="109"/>
    </row>
    <row r="430" spans="1:12" x14ac:dyDescent="0.2">
      <c r="A430" s="128" t="s">
        <v>739</v>
      </c>
      <c r="B430" s="180">
        <f t="shared" si="12"/>
        <v>46234</v>
      </c>
      <c r="C430" s="122">
        <v>4065</v>
      </c>
      <c r="D430" s="118" t="s">
        <v>1306</v>
      </c>
      <c r="E430" s="109"/>
      <c r="F430" s="125" t="s">
        <v>1303</v>
      </c>
      <c r="G430" s="125"/>
      <c r="H430" s="109">
        <v>3400</v>
      </c>
      <c r="I430" s="125"/>
      <c r="J430" s="109" t="s">
        <v>1304</v>
      </c>
      <c r="K430" s="111">
        <f t="shared" si="13"/>
        <v>-3400</v>
      </c>
      <c r="L430" s="109"/>
    </row>
    <row r="431" spans="1:12" x14ac:dyDescent="0.2">
      <c r="A431" s="128" t="s">
        <v>739</v>
      </c>
      <c r="B431" s="180">
        <f t="shared" si="12"/>
        <v>46234</v>
      </c>
      <c r="C431" s="122">
        <v>4066</v>
      </c>
      <c r="D431" s="118" t="s">
        <v>1310</v>
      </c>
      <c r="E431" s="109"/>
      <c r="F431" s="125" t="s">
        <v>1303</v>
      </c>
      <c r="G431" s="125"/>
      <c r="H431" s="109">
        <v>850</v>
      </c>
      <c r="I431" s="125"/>
      <c r="J431" s="109" t="s">
        <v>1304</v>
      </c>
      <c r="K431" s="111">
        <f t="shared" si="13"/>
        <v>-850</v>
      </c>
      <c r="L431" s="109"/>
    </row>
    <row r="432" spans="1:12" x14ac:dyDescent="0.2">
      <c r="A432" s="128" t="s">
        <v>739</v>
      </c>
      <c r="B432" s="180">
        <f t="shared" si="12"/>
        <v>46234</v>
      </c>
      <c r="C432" s="122">
        <v>4067</v>
      </c>
      <c r="D432" s="118" t="s">
        <v>1309</v>
      </c>
      <c r="E432" s="109"/>
      <c r="F432" s="125" t="s">
        <v>1303</v>
      </c>
      <c r="G432" s="125"/>
      <c r="H432" s="109">
        <v>1360</v>
      </c>
      <c r="I432" s="125"/>
      <c r="J432" s="109" t="s">
        <v>1304</v>
      </c>
      <c r="K432" s="111">
        <f t="shared" si="13"/>
        <v>-1360</v>
      </c>
      <c r="L432" s="109"/>
    </row>
    <row r="433" spans="1:13" x14ac:dyDescent="0.2">
      <c r="A433" s="128" t="s">
        <v>739</v>
      </c>
      <c r="B433" s="180">
        <f t="shared" si="12"/>
        <v>46234</v>
      </c>
      <c r="C433" s="122">
        <v>4068</v>
      </c>
      <c r="D433" s="118" t="s">
        <v>134</v>
      </c>
      <c r="E433" s="109"/>
      <c r="F433" s="125" t="s">
        <v>1303</v>
      </c>
      <c r="G433" s="125"/>
      <c r="H433" s="109">
        <v>1550</v>
      </c>
      <c r="I433" s="125"/>
      <c r="J433" s="109" t="s">
        <v>1304</v>
      </c>
      <c r="K433" s="111">
        <f t="shared" si="13"/>
        <v>-1550</v>
      </c>
      <c r="L433" s="109"/>
    </row>
    <row r="434" spans="1:13" x14ac:dyDescent="0.2">
      <c r="A434" s="128" t="s">
        <v>739</v>
      </c>
      <c r="B434" s="180">
        <f t="shared" si="12"/>
        <v>46234</v>
      </c>
      <c r="C434" s="122">
        <v>4069</v>
      </c>
      <c r="D434" s="118" t="s">
        <v>9655</v>
      </c>
      <c r="E434" s="109"/>
      <c r="F434" s="125" t="s">
        <v>1303</v>
      </c>
      <c r="G434" s="125"/>
      <c r="H434" s="109">
        <v>2975</v>
      </c>
      <c r="I434" s="125"/>
      <c r="J434" s="109" t="s">
        <v>1304</v>
      </c>
      <c r="K434" s="111">
        <f t="shared" si="13"/>
        <v>-2975</v>
      </c>
      <c r="L434" s="109"/>
    </row>
    <row r="435" spans="1:13" x14ac:dyDescent="0.2">
      <c r="A435" s="128" t="s">
        <v>739</v>
      </c>
      <c r="B435" s="180">
        <f t="shared" si="12"/>
        <v>46234</v>
      </c>
      <c r="C435" s="122">
        <v>4070</v>
      </c>
      <c r="D435" s="118" t="s">
        <v>145</v>
      </c>
      <c r="E435" s="109"/>
      <c r="F435" s="125" t="s">
        <v>1303</v>
      </c>
      <c r="G435" s="125"/>
      <c r="H435" s="109">
        <v>3395</v>
      </c>
      <c r="I435" s="125"/>
      <c r="J435" s="109" t="s">
        <v>1304</v>
      </c>
      <c r="K435" s="111">
        <f t="shared" si="13"/>
        <v>-3395</v>
      </c>
      <c r="L435" s="109"/>
    </row>
    <row r="436" spans="1:13" x14ac:dyDescent="0.2">
      <c r="A436" s="128" t="s">
        <v>739</v>
      </c>
      <c r="B436" s="180">
        <f t="shared" si="12"/>
        <v>46234</v>
      </c>
      <c r="C436" s="122">
        <v>4071</v>
      </c>
      <c r="D436" s="118" t="s">
        <v>264</v>
      </c>
      <c r="E436" s="109"/>
      <c r="F436" s="125" t="s">
        <v>1303</v>
      </c>
      <c r="G436" s="125"/>
      <c r="H436" s="109">
        <v>400</v>
      </c>
      <c r="I436" s="125"/>
      <c r="J436" s="109" t="s">
        <v>1304</v>
      </c>
      <c r="K436" s="111">
        <f t="shared" si="13"/>
        <v>-400</v>
      </c>
      <c r="L436" s="109"/>
    </row>
    <row r="437" spans="1:13" x14ac:dyDescent="0.2">
      <c r="A437" s="128" t="s">
        <v>739</v>
      </c>
      <c r="B437" s="180">
        <f t="shared" si="12"/>
        <v>46234</v>
      </c>
      <c r="C437" s="122">
        <v>6459</v>
      </c>
      <c r="D437" s="118" t="s">
        <v>153</v>
      </c>
      <c r="E437" s="109"/>
      <c r="F437" s="125" t="s">
        <v>1303</v>
      </c>
      <c r="G437" s="125"/>
      <c r="H437" s="109">
        <v>5750</v>
      </c>
      <c r="I437" s="125"/>
      <c r="J437" s="109" t="s">
        <v>1304</v>
      </c>
      <c r="K437" s="111">
        <f t="shared" si="13"/>
        <v>-5750</v>
      </c>
      <c r="L437" s="109"/>
      <c r="M437">
        <f>3400+200+50+200+175+150+1080+550</f>
        <v>5805</v>
      </c>
    </row>
    <row r="438" spans="1:13" x14ac:dyDescent="0.2">
      <c r="A438" s="128" t="s">
        <v>739</v>
      </c>
      <c r="B438" s="180">
        <f t="shared" si="12"/>
        <v>46234</v>
      </c>
      <c r="C438" s="122">
        <v>6460</v>
      </c>
      <c r="D438" s="118" t="s">
        <v>153</v>
      </c>
      <c r="E438" s="109"/>
      <c r="F438" s="125" t="s">
        <v>1303</v>
      </c>
      <c r="G438" s="125"/>
      <c r="H438" s="109">
        <v>1630</v>
      </c>
      <c r="I438" s="125"/>
      <c r="J438" s="109" t="s">
        <v>1304</v>
      </c>
      <c r="K438" s="111">
        <f t="shared" si="13"/>
        <v>-1630</v>
      </c>
      <c r="L438" s="109"/>
      <c r="M438">
        <f>3400+200+50+200+175+150+1080+550</f>
        <v>5805</v>
      </c>
    </row>
    <row r="439" spans="1:13" x14ac:dyDescent="0.2">
      <c r="A439" s="128" t="s">
        <v>53</v>
      </c>
      <c r="B439" s="180">
        <f t="shared" si="12"/>
        <v>46235</v>
      </c>
      <c r="C439" s="122">
        <v>4072</v>
      </c>
      <c r="D439" s="118" t="s">
        <v>1302</v>
      </c>
      <c r="E439" s="109"/>
      <c r="F439" s="125" t="s">
        <v>1303</v>
      </c>
      <c r="G439" s="125"/>
      <c r="H439" s="109">
        <v>5180</v>
      </c>
      <c r="I439" s="125"/>
      <c r="J439" s="109" t="s">
        <v>1304</v>
      </c>
      <c r="K439" s="111">
        <f t="shared" si="13"/>
        <v>-5180</v>
      </c>
      <c r="L439" s="109"/>
    </row>
    <row r="440" spans="1:13" x14ac:dyDescent="0.2">
      <c r="A440" s="128" t="s">
        <v>53</v>
      </c>
      <c r="B440" s="180">
        <f t="shared" si="12"/>
        <v>46235</v>
      </c>
      <c r="C440" s="122">
        <v>4073</v>
      </c>
      <c r="D440" s="118" t="s">
        <v>1307</v>
      </c>
      <c r="E440" s="109"/>
      <c r="F440" s="125" t="s">
        <v>1303</v>
      </c>
      <c r="G440" s="125"/>
      <c r="H440" s="109">
        <v>10000</v>
      </c>
      <c r="I440" s="125"/>
      <c r="J440" s="109" t="s">
        <v>1304</v>
      </c>
      <c r="K440" s="111">
        <f t="shared" si="13"/>
        <v>-10000</v>
      </c>
      <c r="L440" s="109"/>
    </row>
    <row r="441" spans="1:13" x14ac:dyDescent="0.2">
      <c r="A441" s="128" t="s">
        <v>53</v>
      </c>
      <c r="B441" s="180">
        <f t="shared" si="12"/>
        <v>46235</v>
      </c>
      <c r="C441" s="122">
        <v>4074</v>
      </c>
      <c r="D441" s="118" t="s">
        <v>1305</v>
      </c>
      <c r="E441" s="109"/>
      <c r="F441" s="125" t="s">
        <v>1303</v>
      </c>
      <c r="G441" s="125"/>
      <c r="H441" s="109">
        <v>2550</v>
      </c>
      <c r="I441" s="125"/>
      <c r="J441" s="109" t="s">
        <v>1304</v>
      </c>
      <c r="K441" s="111">
        <f t="shared" si="13"/>
        <v>-2550</v>
      </c>
      <c r="L441" s="109"/>
    </row>
    <row r="442" spans="1:13" x14ac:dyDescent="0.2">
      <c r="A442" s="128" t="s">
        <v>53</v>
      </c>
      <c r="B442" s="180">
        <f t="shared" si="12"/>
        <v>46235</v>
      </c>
      <c r="C442" s="122">
        <v>4075</v>
      </c>
      <c r="D442" s="118" t="s">
        <v>1310</v>
      </c>
      <c r="E442" s="109"/>
      <c r="F442" s="125" t="s">
        <v>1303</v>
      </c>
      <c r="G442" s="125"/>
      <c r="H442" s="109">
        <v>680</v>
      </c>
      <c r="I442" s="125"/>
      <c r="J442" s="109" t="s">
        <v>1304</v>
      </c>
      <c r="K442" s="111">
        <f t="shared" si="13"/>
        <v>-680</v>
      </c>
      <c r="L442" s="109"/>
    </row>
    <row r="443" spans="1:13" x14ac:dyDescent="0.2">
      <c r="A443" s="128" t="s">
        <v>53</v>
      </c>
      <c r="B443" s="180">
        <f t="shared" si="12"/>
        <v>46235</v>
      </c>
      <c r="C443" s="122">
        <v>4076</v>
      </c>
      <c r="D443" s="118" t="s">
        <v>1308</v>
      </c>
      <c r="E443" s="109"/>
      <c r="F443" s="125" t="s">
        <v>1303</v>
      </c>
      <c r="G443" s="125"/>
      <c r="H443" s="109">
        <v>425</v>
      </c>
      <c r="I443" s="125"/>
      <c r="J443" s="109" t="s">
        <v>1304</v>
      </c>
      <c r="K443" s="111">
        <f t="shared" si="13"/>
        <v>-425</v>
      </c>
      <c r="L443" s="109"/>
    </row>
    <row r="444" spans="1:13" x14ac:dyDescent="0.2">
      <c r="A444" s="128" t="s">
        <v>53</v>
      </c>
      <c r="B444" s="180">
        <f t="shared" si="12"/>
        <v>46235</v>
      </c>
      <c r="C444" s="122">
        <v>4077</v>
      </c>
      <c r="D444" s="118" t="s">
        <v>1311</v>
      </c>
      <c r="E444" s="109"/>
      <c r="F444" s="125" t="s">
        <v>1303</v>
      </c>
      <c r="G444" s="125"/>
      <c r="H444" s="109">
        <v>425</v>
      </c>
      <c r="I444" s="125"/>
      <c r="J444" s="109" t="s">
        <v>1304</v>
      </c>
      <c r="K444" s="111">
        <f t="shared" si="13"/>
        <v>-425</v>
      </c>
      <c r="L444" s="109"/>
    </row>
    <row r="445" spans="1:13" x14ac:dyDescent="0.2">
      <c r="A445" s="128" t="s">
        <v>53</v>
      </c>
      <c r="B445" s="180">
        <f t="shared" si="12"/>
        <v>46235</v>
      </c>
      <c r="C445" s="122">
        <v>4078</v>
      </c>
      <c r="D445" s="118" t="s">
        <v>8832</v>
      </c>
      <c r="E445" s="109"/>
      <c r="F445" s="125" t="s">
        <v>1303</v>
      </c>
      <c r="G445" s="125"/>
      <c r="H445" s="109">
        <v>860</v>
      </c>
      <c r="I445" s="125"/>
      <c r="J445" s="109" t="s">
        <v>1304</v>
      </c>
      <c r="K445" s="111">
        <f t="shared" si="13"/>
        <v>-860</v>
      </c>
      <c r="L445" s="109"/>
    </row>
    <row r="446" spans="1:13" x14ac:dyDescent="0.2">
      <c r="A446" s="128" t="s">
        <v>53</v>
      </c>
      <c r="B446" s="180">
        <f t="shared" si="12"/>
        <v>46235</v>
      </c>
      <c r="C446" s="122">
        <v>4079</v>
      </c>
      <c r="D446" s="118" t="s">
        <v>145</v>
      </c>
      <c r="E446" s="109"/>
      <c r="F446" s="125" t="s">
        <v>1303</v>
      </c>
      <c r="G446" s="125"/>
      <c r="H446" s="109">
        <v>5600</v>
      </c>
      <c r="I446" s="125"/>
      <c r="J446" s="109" t="s">
        <v>1304</v>
      </c>
      <c r="K446" s="111">
        <f t="shared" si="13"/>
        <v>-5600</v>
      </c>
      <c r="L446" s="109"/>
    </row>
    <row r="447" spans="1:13" x14ac:dyDescent="0.2">
      <c r="A447" s="128" t="s">
        <v>53</v>
      </c>
      <c r="B447" s="180">
        <f t="shared" si="12"/>
        <v>46235</v>
      </c>
      <c r="C447" s="122">
        <v>4080</v>
      </c>
      <c r="D447" s="118" t="s">
        <v>738</v>
      </c>
      <c r="E447" s="109"/>
      <c r="F447" s="125" t="s">
        <v>1303</v>
      </c>
      <c r="G447" s="125"/>
      <c r="H447" s="109">
        <v>10685</v>
      </c>
      <c r="I447" s="125"/>
      <c r="J447" s="109" t="s">
        <v>1330</v>
      </c>
      <c r="K447" s="111">
        <f t="shared" si="13"/>
        <v>-10685</v>
      </c>
      <c r="L447" s="109" t="s">
        <v>1331</v>
      </c>
    </row>
    <row r="448" spans="1:13" x14ac:dyDescent="0.2">
      <c r="A448" s="128" t="s">
        <v>53</v>
      </c>
      <c r="B448" s="180">
        <f t="shared" si="12"/>
        <v>46235</v>
      </c>
      <c r="C448" s="122"/>
      <c r="D448" s="110" t="s">
        <v>1376</v>
      </c>
      <c r="E448" s="109"/>
      <c r="F448" s="122" t="s">
        <v>8953</v>
      </c>
      <c r="G448" s="125"/>
      <c r="H448" s="109"/>
      <c r="I448" s="125">
        <v>500</v>
      </c>
      <c r="J448" s="109" t="s">
        <v>1304</v>
      </c>
      <c r="K448" s="111">
        <f t="shared" si="13"/>
        <v>500</v>
      </c>
      <c r="L448" s="109"/>
    </row>
    <row r="449" spans="1:12" x14ac:dyDescent="0.2">
      <c r="A449" s="128" t="s">
        <v>53</v>
      </c>
      <c r="B449" s="180">
        <f t="shared" si="12"/>
        <v>46235</v>
      </c>
      <c r="C449" s="122"/>
      <c r="D449" s="110" t="s">
        <v>1376</v>
      </c>
      <c r="E449" s="109"/>
      <c r="F449" s="122" t="s">
        <v>8953</v>
      </c>
      <c r="G449" s="125"/>
      <c r="H449" s="109"/>
      <c r="I449" s="125">
        <v>400</v>
      </c>
      <c r="J449" s="109" t="s">
        <v>1304</v>
      </c>
      <c r="K449" s="111">
        <f t="shared" si="13"/>
        <v>400</v>
      </c>
      <c r="L449" s="109" t="s">
        <v>1345</v>
      </c>
    </row>
    <row r="450" spans="1:12" x14ac:dyDescent="0.2">
      <c r="A450" s="128" t="s">
        <v>53</v>
      </c>
      <c r="B450" s="180">
        <f t="shared" si="12"/>
        <v>46235</v>
      </c>
      <c r="C450" s="122">
        <v>6461</v>
      </c>
      <c r="D450" s="118" t="s">
        <v>153</v>
      </c>
      <c r="E450" s="109"/>
      <c r="F450" s="125" t="s">
        <v>1303</v>
      </c>
      <c r="G450" s="125"/>
      <c r="H450" s="109">
        <v>650</v>
      </c>
      <c r="I450" s="125"/>
      <c r="J450" s="109" t="s">
        <v>1304</v>
      </c>
      <c r="K450" s="111">
        <f t="shared" si="13"/>
        <v>-650</v>
      </c>
      <c r="L450" s="109"/>
    </row>
    <row r="451" spans="1:12" x14ac:dyDescent="0.2">
      <c r="A451" s="128" t="s">
        <v>771</v>
      </c>
      <c r="B451" s="180">
        <f t="shared" ref="B451:B514" si="14">IF(A451="","",IF(ISNUMBER(A451),IFERROR(VLOOKUP(TEXT(A451,"yyyy/mm/dd"),BSAD,2,FALSE),""),IFERROR(VLOOKUP(A451,BSAD,2,FALSE),"")))</f>
        <v>46236</v>
      </c>
      <c r="C451" s="122">
        <v>4081</v>
      </c>
      <c r="D451" s="118" t="s">
        <v>1302</v>
      </c>
      <c r="E451" s="109"/>
      <c r="F451" s="125" t="s">
        <v>1303</v>
      </c>
      <c r="G451" s="125"/>
      <c r="H451" s="109">
        <v>5180</v>
      </c>
      <c r="I451" s="125"/>
      <c r="J451" s="109" t="s">
        <v>1304</v>
      </c>
      <c r="K451" s="111">
        <f t="shared" ref="K451:K514" si="15">IF($D451="","",N($G451)-$H451+$I451)</f>
        <v>-5180</v>
      </c>
      <c r="L451" s="109"/>
    </row>
    <row r="452" spans="1:12" x14ac:dyDescent="0.2">
      <c r="A452" s="128" t="s">
        <v>771</v>
      </c>
      <c r="B452" s="180">
        <f t="shared" si="14"/>
        <v>46236</v>
      </c>
      <c r="C452" s="122">
        <v>4082</v>
      </c>
      <c r="D452" s="118" t="s">
        <v>1305</v>
      </c>
      <c r="E452" s="109"/>
      <c r="F452" s="125" t="s">
        <v>1303</v>
      </c>
      <c r="G452" s="125"/>
      <c r="H452" s="109">
        <v>4675</v>
      </c>
      <c r="I452" s="125"/>
      <c r="J452" s="109" t="s">
        <v>1304</v>
      </c>
      <c r="K452" s="111">
        <f t="shared" si="15"/>
        <v>-4675</v>
      </c>
      <c r="L452" s="109"/>
    </row>
    <row r="453" spans="1:12" x14ac:dyDescent="0.2">
      <c r="A453" s="128" t="s">
        <v>771</v>
      </c>
      <c r="B453" s="180">
        <f t="shared" si="14"/>
        <v>46236</v>
      </c>
      <c r="C453" s="122">
        <v>4083</v>
      </c>
      <c r="D453" s="118" t="s">
        <v>1312</v>
      </c>
      <c r="E453" s="109"/>
      <c r="F453" s="125" t="s">
        <v>1303</v>
      </c>
      <c r="G453" s="125"/>
      <c r="H453" s="109">
        <v>3400</v>
      </c>
      <c r="I453" s="125"/>
      <c r="J453" s="109" t="s">
        <v>1304</v>
      </c>
      <c r="K453" s="111">
        <f t="shared" si="15"/>
        <v>-3400</v>
      </c>
      <c r="L453" s="109"/>
    </row>
    <row r="454" spans="1:12" x14ac:dyDescent="0.2">
      <c r="A454" s="128" t="s">
        <v>771</v>
      </c>
      <c r="B454" s="180">
        <f t="shared" si="14"/>
        <v>46236</v>
      </c>
      <c r="C454" s="122">
        <v>4084</v>
      </c>
      <c r="D454" s="118" t="s">
        <v>1307</v>
      </c>
      <c r="E454" s="109"/>
      <c r="F454" s="125" t="s">
        <v>1303</v>
      </c>
      <c r="G454" s="125"/>
      <c r="H454" s="109">
        <v>7500</v>
      </c>
      <c r="I454" s="125"/>
      <c r="J454" s="109" t="s">
        <v>1304</v>
      </c>
      <c r="K454" s="111">
        <f t="shared" si="15"/>
        <v>-7500</v>
      </c>
      <c r="L454" s="109"/>
    </row>
    <row r="455" spans="1:12" x14ac:dyDescent="0.2">
      <c r="A455" s="128" t="s">
        <v>771</v>
      </c>
      <c r="B455" s="180">
        <f t="shared" si="14"/>
        <v>46236</v>
      </c>
      <c r="C455" s="122">
        <v>4085</v>
      </c>
      <c r="D455" s="118" t="s">
        <v>1310</v>
      </c>
      <c r="E455" s="109"/>
      <c r="F455" s="125" t="s">
        <v>1303</v>
      </c>
      <c r="G455" s="125"/>
      <c r="H455" s="109">
        <v>680</v>
      </c>
      <c r="I455" s="125"/>
      <c r="J455" s="109" t="s">
        <v>1304</v>
      </c>
      <c r="K455" s="111">
        <f t="shared" si="15"/>
        <v>-680</v>
      </c>
      <c r="L455" s="109"/>
    </row>
    <row r="456" spans="1:12" x14ac:dyDescent="0.2">
      <c r="A456" s="128" t="s">
        <v>771</v>
      </c>
      <c r="B456" s="180">
        <f t="shared" si="14"/>
        <v>46236</v>
      </c>
      <c r="C456" s="122">
        <v>4086</v>
      </c>
      <c r="D456" s="118" t="s">
        <v>134</v>
      </c>
      <c r="E456" s="109"/>
      <c r="F456" s="125" t="s">
        <v>1303</v>
      </c>
      <c r="G456" s="125"/>
      <c r="H456" s="109">
        <v>1550</v>
      </c>
      <c r="I456" s="125"/>
      <c r="J456" s="109" t="s">
        <v>1304</v>
      </c>
      <c r="K456" s="111">
        <f t="shared" si="15"/>
        <v>-1550</v>
      </c>
      <c r="L456" s="109"/>
    </row>
    <row r="457" spans="1:12" x14ac:dyDescent="0.2">
      <c r="A457" s="128" t="s">
        <v>771</v>
      </c>
      <c r="B457" s="180">
        <f t="shared" si="14"/>
        <v>46236</v>
      </c>
      <c r="C457" s="122">
        <v>4087</v>
      </c>
      <c r="D457" s="118" t="s">
        <v>145</v>
      </c>
      <c r="E457" s="109"/>
      <c r="F457" s="125" t="s">
        <v>1303</v>
      </c>
      <c r="G457" s="125"/>
      <c r="H457" s="109">
        <v>2850</v>
      </c>
      <c r="I457" s="125"/>
      <c r="J457" s="109" t="s">
        <v>1304</v>
      </c>
      <c r="K457" s="111">
        <f t="shared" si="15"/>
        <v>-2850</v>
      </c>
      <c r="L457" s="109"/>
    </row>
    <row r="458" spans="1:12" x14ac:dyDescent="0.2">
      <c r="A458" s="128" t="s">
        <v>771</v>
      </c>
      <c r="B458" s="180">
        <f t="shared" si="14"/>
        <v>46236</v>
      </c>
      <c r="C458" s="122">
        <v>4088</v>
      </c>
      <c r="D458" s="118" t="s">
        <v>1311</v>
      </c>
      <c r="E458" s="109"/>
      <c r="F458" s="125" t="s">
        <v>1303</v>
      </c>
      <c r="G458" s="125"/>
      <c r="H458" s="109">
        <v>1275</v>
      </c>
      <c r="I458" s="125"/>
      <c r="J458" s="109" t="s">
        <v>1304</v>
      </c>
      <c r="K458" s="111">
        <f t="shared" si="15"/>
        <v>-1275</v>
      </c>
      <c r="L458" s="109"/>
    </row>
    <row r="459" spans="1:12" x14ac:dyDescent="0.2">
      <c r="A459" s="128" t="s">
        <v>771</v>
      </c>
      <c r="B459" s="180">
        <f t="shared" si="14"/>
        <v>46236</v>
      </c>
      <c r="C459" s="122">
        <v>4089</v>
      </c>
      <c r="D459" s="118" t="s">
        <v>1306</v>
      </c>
      <c r="E459" s="109"/>
      <c r="F459" s="125" t="s">
        <v>1303</v>
      </c>
      <c r="G459" s="125"/>
      <c r="H459" s="109">
        <v>2975</v>
      </c>
      <c r="I459" s="125"/>
      <c r="J459" s="109" t="s">
        <v>1304</v>
      </c>
      <c r="K459" s="111">
        <f t="shared" si="15"/>
        <v>-2975</v>
      </c>
      <c r="L459" s="109"/>
    </row>
    <row r="460" spans="1:12" x14ac:dyDescent="0.2">
      <c r="A460" s="128" t="s">
        <v>771</v>
      </c>
      <c r="B460" s="180">
        <f t="shared" si="14"/>
        <v>46236</v>
      </c>
      <c r="C460" s="122">
        <v>4090</v>
      </c>
      <c r="D460" s="118" t="s">
        <v>1309</v>
      </c>
      <c r="E460" s="109"/>
      <c r="F460" s="125" t="s">
        <v>1303</v>
      </c>
      <c r="G460" s="125"/>
      <c r="H460" s="109">
        <v>1530</v>
      </c>
      <c r="I460" s="125"/>
      <c r="J460" s="109" t="s">
        <v>1304</v>
      </c>
      <c r="K460" s="111">
        <f t="shared" si="15"/>
        <v>-1530</v>
      </c>
      <c r="L460" s="109"/>
    </row>
    <row r="461" spans="1:12" x14ac:dyDescent="0.2">
      <c r="A461" s="128" t="s">
        <v>771</v>
      </c>
      <c r="B461" s="180">
        <f t="shared" si="14"/>
        <v>46236</v>
      </c>
      <c r="C461" s="122">
        <v>4091</v>
      </c>
      <c r="D461" s="118" t="s">
        <v>147</v>
      </c>
      <c r="E461" s="109"/>
      <c r="F461" s="125" t="s">
        <v>1303</v>
      </c>
      <c r="G461" s="125"/>
      <c r="H461" s="109">
        <v>5000</v>
      </c>
      <c r="I461" s="125"/>
      <c r="J461" s="109" t="s">
        <v>1304</v>
      </c>
      <c r="K461" s="111">
        <f t="shared" si="15"/>
        <v>-5000</v>
      </c>
      <c r="L461" s="109"/>
    </row>
    <row r="462" spans="1:12" x14ac:dyDescent="0.2">
      <c r="A462" s="128" t="s">
        <v>771</v>
      </c>
      <c r="B462" s="180">
        <f t="shared" si="14"/>
        <v>46236</v>
      </c>
      <c r="C462" s="122">
        <v>6462</v>
      </c>
      <c r="D462" s="118" t="s">
        <v>153</v>
      </c>
      <c r="E462" s="109"/>
      <c r="F462" s="125" t="s">
        <v>1303</v>
      </c>
      <c r="G462" s="125"/>
      <c r="H462" s="109">
        <v>1300</v>
      </c>
      <c r="I462" s="125"/>
      <c r="J462" s="109" t="s">
        <v>1304</v>
      </c>
      <c r="K462" s="111">
        <f t="shared" si="15"/>
        <v>-1300</v>
      </c>
      <c r="L462" s="109"/>
    </row>
    <row r="463" spans="1:12" x14ac:dyDescent="0.2">
      <c r="A463" s="128" t="s">
        <v>771</v>
      </c>
      <c r="B463" s="180">
        <f t="shared" si="14"/>
        <v>46236</v>
      </c>
      <c r="C463" s="122"/>
      <c r="D463" s="110" t="s">
        <v>1376</v>
      </c>
      <c r="E463" s="109"/>
      <c r="F463" s="122" t="s">
        <v>8953</v>
      </c>
      <c r="G463" s="125"/>
      <c r="H463" s="109"/>
      <c r="I463" s="125">
        <v>300</v>
      </c>
      <c r="J463" s="109" t="s">
        <v>1304</v>
      </c>
      <c r="K463" s="111">
        <f t="shared" si="15"/>
        <v>300</v>
      </c>
      <c r="L463" s="109" t="s">
        <v>1346</v>
      </c>
    </row>
    <row r="464" spans="1:12" x14ac:dyDescent="0.2">
      <c r="A464" s="128" t="s">
        <v>771</v>
      </c>
      <c r="B464" s="180">
        <f t="shared" si="14"/>
        <v>46236</v>
      </c>
      <c r="C464" s="122"/>
      <c r="D464" s="110" t="s">
        <v>1376</v>
      </c>
      <c r="E464" s="109"/>
      <c r="F464" s="122" t="s">
        <v>8953</v>
      </c>
      <c r="G464" s="125"/>
      <c r="H464" s="109"/>
      <c r="I464" s="125">
        <v>800</v>
      </c>
      <c r="J464" s="109" t="s">
        <v>1304</v>
      </c>
      <c r="K464" s="111">
        <f t="shared" si="15"/>
        <v>800</v>
      </c>
      <c r="L464" s="109" t="s">
        <v>1347</v>
      </c>
    </row>
    <row r="465" spans="1:12" x14ac:dyDescent="0.2">
      <c r="A465" s="128" t="s">
        <v>771</v>
      </c>
      <c r="B465" s="180">
        <f t="shared" si="14"/>
        <v>46236</v>
      </c>
      <c r="C465" s="122"/>
      <c r="D465" s="110" t="s">
        <v>1376</v>
      </c>
      <c r="E465" s="109"/>
      <c r="F465" s="122" t="s">
        <v>8953</v>
      </c>
      <c r="G465" s="125"/>
      <c r="H465" s="109"/>
      <c r="I465" s="125">
        <v>200</v>
      </c>
      <c r="J465" s="109" t="s">
        <v>1304</v>
      </c>
      <c r="K465" s="111">
        <f t="shared" si="15"/>
        <v>200</v>
      </c>
      <c r="L465" s="109" t="s">
        <v>1345</v>
      </c>
    </row>
    <row r="466" spans="1:12" x14ac:dyDescent="0.2">
      <c r="A466" s="128" t="s">
        <v>55</v>
      </c>
      <c r="B466" s="180">
        <f t="shared" si="14"/>
        <v>46237</v>
      </c>
      <c r="C466" s="122">
        <v>4092</v>
      </c>
      <c r="D466" s="118" t="s">
        <v>1302</v>
      </c>
      <c r="E466" s="109"/>
      <c r="F466" s="125" t="s">
        <v>1303</v>
      </c>
      <c r="G466" s="125"/>
      <c r="H466" s="109">
        <v>5180</v>
      </c>
      <c r="I466" s="125"/>
      <c r="J466" s="109" t="s">
        <v>1304</v>
      </c>
      <c r="K466" s="111">
        <f t="shared" si="15"/>
        <v>-5180</v>
      </c>
      <c r="L466" s="109"/>
    </row>
    <row r="467" spans="1:12" x14ac:dyDescent="0.2">
      <c r="A467" s="128" t="s">
        <v>55</v>
      </c>
      <c r="B467" s="180">
        <f t="shared" si="14"/>
        <v>46237</v>
      </c>
      <c r="C467" s="122">
        <v>4093</v>
      </c>
      <c r="D467" s="118" t="s">
        <v>1307</v>
      </c>
      <c r="E467" s="109"/>
      <c r="F467" s="125" t="s">
        <v>1303</v>
      </c>
      <c r="G467" s="125"/>
      <c r="H467" s="109">
        <v>6000</v>
      </c>
      <c r="I467" s="125"/>
      <c r="J467" s="109" t="s">
        <v>1304</v>
      </c>
      <c r="K467" s="111">
        <f t="shared" si="15"/>
        <v>-6000</v>
      </c>
      <c r="L467" s="109"/>
    </row>
    <row r="468" spans="1:12" x14ac:dyDescent="0.2">
      <c r="A468" s="128" t="s">
        <v>55</v>
      </c>
      <c r="B468" s="180">
        <f t="shared" si="14"/>
        <v>46237</v>
      </c>
      <c r="C468" s="122">
        <v>4094</v>
      </c>
      <c r="D468" s="118" t="s">
        <v>1312</v>
      </c>
      <c r="E468" s="109"/>
      <c r="F468" s="125" t="s">
        <v>1303</v>
      </c>
      <c r="G468" s="125"/>
      <c r="H468" s="109">
        <v>1275</v>
      </c>
      <c r="I468" s="125"/>
      <c r="J468" s="109" t="s">
        <v>1304</v>
      </c>
      <c r="K468" s="111">
        <f t="shared" si="15"/>
        <v>-1275</v>
      </c>
      <c r="L468" s="109"/>
    </row>
    <row r="469" spans="1:12" x14ac:dyDescent="0.2">
      <c r="A469" s="128" t="s">
        <v>55</v>
      </c>
      <c r="B469" s="180">
        <f t="shared" si="14"/>
        <v>46237</v>
      </c>
      <c r="C469" s="122">
        <v>4095</v>
      </c>
      <c r="D469" s="118" t="s">
        <v>1305</v>
      </c>
      <c r="E469" s="109"/>
      <c r="F469" s="125" t="s">
        <v>1303</v>
      </c>
      <c r="G469" s="125"/>
      <c r="H469" s="109">
        <v>4250</v>
      </c>
      <c r="I469" s="125"/>
      <c r="J469" s="109" t="s">
        <v>1304</v>
      </c>
      <c r="K469" s="111">
        <f t="shared" si="15"/>
        <v>-4250</v>
      </c>
      <c r="L469" s="109"/>
    </row>
    <row r="470" spans="1:12" x14ac:dyDescent="0.2">
      <c r="A470" s="128" t="s">
        <v>55</v>
      </c>
      <c r="B470" s="180">
        <f t="shared" si="14"/>
        <v>46237</v>
      </c>
      <c r="C470" s="122">
        <v>4096</v>
      </c>
      <c r="D470" s="118" t="s">
        <v>1306</v>
      </c>
      <c r="E470" s="109"/>
      <c r="F470" s="125" t="s">
        <v>1303</v>
      </c>
      <c r="G470" s="125"/>
      <c r="H470" s="109">
        <v>1700</v>
      </c>
      <c r="I470" s="125"/>
      <c r="J470" s="109" t="s">
        <v>1304</v>
      </c>
      <c r="K470" s="111">
        <f t="shared" si="15"/>
        <v>-1700</v>
      </c>
      <c r="L470" s="109"/>
    </row>
    <row r="471" spans="1:12" x14ac:dyDescent="0.2">
      <c r="A471" s="128" t="s">
        <v>55</v>
      </c>
      <c r="B471" s="180">
        <f t="shared" si="14"/>
        <v>46237</v>
      </c>
      <c r="C471" s="122">
        <v>4097</v>
      </c>
      <c r="D471" s="118" t="s">
        <v>1311</v>
      </c>
      <c r="E471" s="109"/>
      <c r="F471" s="125" t="s">
        <v>1303</v>
      </c>
      <c r="G471" s="125"/>
      <c r="H471" s="109">
        <v>425</v>
      </c>
      <c r="I471" s="125"/>
      <c r="J471" s="109" t="s">
        <v>1304</v>
      </c>
      <c r="K471" s="111">
        <f t="shared" si="15"/>
        <v>-425</v>
      </c>
      <c r="L471" s="109"/>
    </row>
    <row r="472" spans="1:12" x14ac:dyDescent="0.2">
      <c r="A472" s="128" t="s">
        <v>55</v>
      </c>
      <c r="B472" s="180">
        <f t="shared" si="14"/>
        <v>46237</v>
      </c>
      <c r="C472" s="122">
        <v>4098</v>
      </c>
      <c r="D472" s="118" t="s">
        <v>1310</v>
      </c>
      <c r="E472" s="109"/>
      <c r="F472" s="125" t="s">
        <v>1303</v>
      </c>
      <c r="G472" s="125"/>
      <c r="H472" s="109">
        <v>680</v>
      </c>
      <c r="I472" s="125"/>
      <c r="J472" s="109" t="s">
        <v>1304</v>
      </c>
      <c r="K472" s="111">
        <f t="shared" si="15"/>
        <v>-680</v>
      </c>
      <c r="L472" s="109"/>
    </row>
    <row r="473" spans="1:12" x14ac:dyDescent="0.2">
      <c r="A473" s="128" t="s">
        <v>55</v>
      </c>
      <c r="B473" s="180">
        <f t="shared" si="14"/>
        <v>46237</v>
      </c>
      <c r="C473" s="122">
        <v>4099</v>
      </c>
      <c r="D473" s="118" t="s">
        <v>1308</v>
      </c>
      <c r="E473" s="109"/>
      <c r="F473" s="125" t="s">
        <v>1303</v>
      </c>
      <c r="G473" s="125"/>
      <c r="H473" s="109">
        <v>425</v>
      </c>
      <c r="I473" s="125"/>
      <c r="J473" s="109" t="s">
        <v>1304</v>
      </c>
      <c r="K473" s="111">
        <f t="shared" si="15"/>
        <v>-425</v>
      </c>
      <c r="L473" s="109"/>
    </row>
    <row r="474" spans="1:12" x14ac:dyDescent="0.2">
      <c r="A474" s="128" t="s">
        <v>55</v>
      </c>
      <c r="B474" s="180">
        <f t="shared" si="14"/>
        <v>46237</v>
      </c>
      <c r="C474" s="122">
        <v>4100</v>
      </c>
      <c r="D474" s="118" t="s">
        <v>454</v>
      </c>
      <c r="E474" s="109"/>
      <c r="F474" s="125"/>
      <c r="G474" s="125"/>
      <c r="H474" s="109"/>
      <c r="I474" s="125"/>
      <c r="J474" s="109" t="s">
        <v>1304</v>
      </c>
      <c r="K474" s="111">
        <f t="shared" si="15"/>
        <v>0</v>
      </c>
      <c r="L474" s="109"/>
    </row>
    <row r="475" spans="1:12" x14ac:dyDescent="0.2">
      <c r="A475" s="128" t="s">
        <v>55</v>
      </c>
      <c r="B475" s="180">
        <f t="shared" si="14"/>
        <v>46237</v>
      </c>
      <c r="C475" s="122">
        <v>4101</v>
      </c>
      <c r="D475" s="118" t="s">
        <v>8832</v>
      </c>
      <c r="E475" s="109"/>
      <c r="F475" s="125" t="s">
        <v>1303</v>
      </c>
      <c r="G475" s="125"/>
      <c r="H475" s="109">
        <v>430</v>
      </c>
      <c r="I475" s="125"/>
      <c r="J475" s="109" t="s">
        <v>1304</v>
      </c>
      <c r="K475" s="111">
        <f t="shared" si="15"/>
        <v>-430</v>
      </c>
      <c r="L475" s="109"/>
    </row>
    <row r="476" spans="1:12" x14ac:dyDescent="0.2">
      <c r="A476" s="128" t="s">
        <v>55</v>
      </c>
      <c r="B476" s="180">
        <f t="shared" si="14"/>
        <v>46237</v>
      </c>
      <c r="C476" s="122"/>
      <c r="D476" s="110" t="s">
        <v>1376</v>
      </c>
      <c r="E476" s="109"/>
      <c r="F476" s="122" t="s">
        <v>8953</v>
      </c>
      <c r="G476" s="125"/>
      <c r="H476" s="109"/>
      <c r="I476" s="125">
        <v>14000</v>
      </c>
      <c r="J476" s="109" t="s">
        <v>1304</v>
      </c>
      <c r="K476" s="111">
        <f t="shared" si="15"/>
        <v>14000</v>
      </c>
      <c r="L476" s="109"/>
    </row>
    <row r="477" spans="1:12" x14ac:dyDescent="0.2">
      <c r="A477" s="128" t="s">
        <v>55</v>
      </c>
      <c r="B477" s="180">
        <f t="shared" si="14"/>
        <v>46237</v>
      </c>
      <c r="C477" s="109"/>
      <c r="D477" s="110" t="s">
        <v>1376</v>
      </c>
      <c r="E477" s="109"/>
      <c r="F477" s="122" t="s">
        <v>8953</v>
      </c>
      <c r="G477" s="125"/>
      <c r="H477" s="109"/>
      <c r="I477" s="125">
        <f>700+200</f>
        <v>900</v>
      </c>
      <c r="J477" s="109" t="s">
        <v>1304</v>
      </c>
      <c r="K477" s="111">
        <f t="shared" si="15"/>
        <v>900</v>
      </c>
      <c r="L477" s="109" t="s">
        <v>1348</v>
      </c>
    </row>
    <row r="478" spans="1:12" x14ac:dyDescent="0.2">
      <c r="A478" s="128" t="s">
        <v>55</v>
      </c>
      <c r="B478" s="180">
        <f t="shared" si="14"/>
        <v>46237</v>
      </c>
      <c r="C478" s="109"/>
      <c r="D478" s="110" t="s">
        <v>1376</v>
      </c>
      <c r="E478" s="109"/>
      <c r="F478" s="122" t="s">
        <v>8953</v>
      </c>
      <c r="G478" s="125"/>
      <c r="H478" s="109"/>
      <c r="I478" s="125">
        <v>2700</v>
      </c>
      <c r="J478" s="109" t="s">
        <v>1304</v>
      </c>
      <c r="K478" s="111">
        <f t="shared" si="15"/>
        <v>2700</v>
      </c>
      <c r="L478" s="109" t="s">
        <v>1349</v>
      </c>
    </row>
    <row r="479" spans="1:12" x14ac:dyDescent="0.2">
      <c r="A479" s="128" t="s">
        <v>57</v>
      </c>
      <c r="B479" s="180">
        <f t="shared" si="14"/>
        <v>46238</v>
      </c>
      <c r="C479" s="109">
        <v>4102</v>
      </c>
      <c r="D479" s="118" t="s">
        <v>1302</v>
      </c>
      <c r="E479" s="109"/>
      <c r="F479" s="125" t="s">
        <v>1303</v>
      </c>
      <c r="G479" s="125"/>
      <c r="H479" s="109">
        <v>5180</v>
      </c>
      <c r="I479" s="125"/>
      <c r="J479" s="109" t="s">
        <v>1304</v>
      </c>
      <c r="K479" s="111">
        <f t="shared" si="15"/>
        <v>-5180</v>
      </c>
      <c r="L479" s="109"/>
    </row>
    <row r="480" spans="1:12" x14ac:dyDescent="0.2">
      <c r="A480" s="128" t="s">
        <v>57</v>
      </c>
      <c r="B480" s="180">
        <f t="shared" si="14"/>
        <v>46238</v>
      </c>
      <c r="C480" s="109">
        <v>4103</v>
      </c>
      <c r="D480" s="118" t="s">
        <v>1305</v>
      </c>
      <c r="E480" s="109"/>
      <c r="F480" s="125" t="s">
        <v>1303</v>
      </c>
      <c r="G480" s="125"/>
      <c r="H480" s="109">
        <v>4250</v>
      </c>
      <c r="I480" s="125"/>
      <c r="J480" s="109" t="s">
        <v>1304</v>
      </c>
      <c r="K480" s="111">
        <f t="shared" si="15"/>
        <v>-4250</v>
      </c>
      <c r="L480" s="109"/>
    </row>
    <row r="481" spans="1:12" x14ac:dyDescent="0.2">
      <c r="A481" s="128" t="s">
        <v>57</v>
      </c>
      <c r="B481" s="180">
        <f t="shared" si="14"/>
        <v>46238</v>
      </c>
      <c r="C481" s="109">
        <v>4104</v>
      </c>
      <c r="D481" s="118" t="s">
        <v>1307</v>
      </c>
      <c r="E481" s="109"/>
      <c r="F481" s="125" t="s">
        <v>1303</v>
      </c>
      <c r="G481" s="125"/>
      <c r="H481" s="109">
        <v>7300</v>
      </c>
      <c r="I481" s="125"/>
      <c r="J481" s="109" t="s">
        <v>1304</v>
      </c>
      <c r="K481" s="111">
        <f t="shared" si="15"/>
        <v>-7300</v>
      </c>
      <c r="L481" s="109"/>
    </row>
    <row r="482" spans="1:12" x14ac:dyDescent="0.2">
      <c r="A482" s="128" t="s">
        <v>57</v>
      </c>
      <c r="B482" s="180">
        <f t="shared" si="14"/>
        <v>46238</v>
      </c>
      <c r="C482" s="109">
        <v>4105</v>
      </c>
      <c r="D482" s="118" t="s">
        <v>1312</v>
      </c>
      <c r="E482" s="109"/>
      <c r="F482" s="125" t="s">
        <v>1303</v>
      </c>
      <c r="G482" s="125"/>
      <c r="H482" s="109">
        <v>1275</v>
      </c>
      <c r="I482" s="125"/>
      <c r="J482" s="109" t="s">
        <v>1304</v>
      </c>
      <c r="K482" s="111">
        <f t="shared" si="15"/>
        <v>-1275</v>
      </c>
      <c r="L482" s="109"/>
    </row>
    <row r="483" spans="1:12" x14ac:dyDescent="0.2">
      <c r="A483" s="128" t="s">
        <v>57</v>
      </c>
      <c r="B483" s="180">
        <f t="shared" si="14"/>
        <v>46238</v>
      </c>
      <c r="C483" s="109">
        <v>4106</v>
      </c>
      <c r="D483" s="118" t="s">
        <v>1310</v>
      </c>
      <c r="E483" s="109"/>
      <c r="F483" s="125" t="s">
        <v>1303</v>
      </c>
      <c r="G483" s="125"/>
      <c r="H483" s="109">
        <v>680</v>
      </c>
      <c r="I483" s="125"/>
      <c r="J483" s="109" t="s">
        <v>1304</v>
      </c>
      <c r="K483" s="111">
        <f t="shared" si="15"/>
        <v>-680</v>
      </c>
      <c r="L483" s="109"/>
    </row>
    <row r="484" spans="1:12" x14ac:dyDescent="0.2">
      <c r="A484" s="128" t="s">
        <v>57</v>
      </c>
      <c r="B484" s="180">
        <f t="shared" si="14"/>
        <v>46238</v>
      </c>
      <c r="C484" s="109">
        <v>4107</v>
      </c>
      <c r="D484" s="118" t="s">
        <v>134</v>
      </c>
      <c r="E484" s="109"/>
      <c r="F484" s="125" t="s">
        <v>1303</v>
      </c>
      <c r="G484" s="125"/>
      <c r="H484" s="109">
        <v>1000</v>
      </c>
      <c r="I484" s="125"/>
      <c r="J484" s="109" t="s">
        <v>1304</v>
      </c>
      <c r="K484" s="111">
        <f t="shared" si="15"/>
        <v>-1000</v>
      </c>
      <c r="L484" s="109"/>
    </row>
    <row r="485" spans="1:12" x14ac:dyDescent="0.2">
      <c r="A485" s="128" t="s">
        <v>57</v>
      </c>
      <c r="B485" s="180">
        <f t="shared" si="14"/>
        <v>46238</v>
      </c>
      <c r="C485" s="109">
        <v>4108</v>
      </c>
      <c r="D485" s="118" t="s">
        <v>1309</v>
      </c>
      <c r="E485" s="109"/>
      <c r="F485" s="125" t="s">
        <v>1303</v>
      </c>
      <c r="G485" s="125"/>
      <c r="H485" s="109">
        <v>2295</v>
      </c>
      <c r="I485" s="125"/>
      <c r="J485" s="109" t="s">
        <v>1304</v>
      </c>
      <c r="K485" s="111">
        <f t="shared" si="15"/>
        <v>-2295</v>
      </c>
      <c r="L485" s="109"/>
    </row>
    <row r="486" spans="1:12" x14ac:dyDescent="0.2">
      <c r="A486" s="128" t="s">
        <v>57</v>
      </c>
      <c r="B486" s="180">
        <f t="shared" si="14"/>
        <v>46238</v>
      </c>
      <c r="C486" s="109">
        <v>4109</v>
      </c>
      <c r="D486" s="118" t="s">
        <v>1306</v>
      </c>
      <c r="E486" s="109"/>
      <c r="F486" s="125" t="s">
        <v>1303</v>
      </c>
      <c r="G486" s="125"/>
      <c r="H486" s="109">
        <v>1700</v>
      </c>
      <c r="I486" s="125"/>
      <c r="J486" s="109" t="s">
        <v>1304</v>
      </c>
      <c r="K486" s="111">
        <f t="shared" si="15"/>
        <v>-1700</v>
      </c>
      <c r="L486" s="109"/>
    </row>
    <row r="487" spans="1:12" x14ac:dyDescent="0.2">
      <c r="A487" s="128" t="s">
        <v>57</v>
      </c>
      <c r="B487" s="180">
        <f t="shared" si="14"/>
        <v>46238</v>
      </c>
      <c r="C487" s="109">
        <v>4110</v>
      </c>
      <c r="D487" s="118" t="s">
        <v>1325</v>
      </c>
      <c r="E487" s="109"/>
      <c r="F487" s="125" t="s">
        <v>1303</v>
      </c>
      <c r="G487" s="125"/>
      <c r="H487" s="109">
        <v>26430</v>
      </c>
      <c r="I487" s="125"/>
      <c r="J487" s="109" t="s">
        <v>1304</v>
      </c>
      <c r="K487" s="111">
        <f t="shared" si="15"/>
        <v>-26430</v>
      </c>
      <c r="L487" s="109"/>
    </row>
    <row r="488" spans="1:12" x14ac:dyDescent="0.2">
      <c r="A488" s="128" t="s">
        <v>57</v>
      </c>
      <c r="B488" s="180">
        <f t="shared" si="14"/>
        <v>46238</v>
      </c>
      <c r="C488" s="109">
        <v>4111</v>
      </c>
      <c r="D488" s="118" t="s">
        <v>145</v>
      </c>
      <c r="E488" s="109"/>
      <c r="F488" s="125" t="s">
        <v>1303</v>
      </c>
      <c r="G488" s="125"/>
      <c r="H488" s="109">
        <v>7600</v>
      </c>
      <c r="I488" s="125"/>
      <c r="J488" s="109" t="s">
        <v>1304</v>
      </c>
      <c r="K488" s="111">
        <f t="shared" si="15"/>
        <v>-7600</v>
      </c>
      <c r="L488" s="109"/>
    </row>
    <row r="489" spans="1:12" x14ac:dyDescent="0.2">
      <c r="A489" s="128" t="s">
        <v>57</v>
      </c>
      <c r="B489" s="180">
        <f t="shared" si="14"/>
        <v>46238</v>
      </c>
      <c r="C489" s="109">
        <v>4112</v>
      </c>
      <c r="D489" s="118" t="s">
        <v>1311</v>
      </c>
      <c r="E489" s="109"/>
      <c r="F489" s="125" t="s">
        <v>1303</v>
      </c>
      <c r="G489" s="125"/>
      <c r="H489" s="109">
        <v>425</v>
      </c>
      <c r="I489" s="125"/>
      <c r="J489" s="109" t="s">
        <v>1304</v>
      </c>
      <c r="K489" s="111">
        <f t="shared" si="15"/>
        <v>-425</v>
      </c>
      <c r="L489" s="109"/>
    </row>
    <row r="490" spans="1:12" x14ac:dyDescent="0.2">
      <c r="A490" s="128" t="s">
        <v>57</v>
      </c>
      <c r="B490" s="180">
        <f t="shared" si="14"/>
        <v>46238</v>
      </c>
      <c r="C490" s="109">
        <v>4113</v>
      </c>
      <c r="D490" s="118" t="s">
        <v>264</v>
      </c>
      <c r="E490" s="109"/>
      <c r="F490" s="125" t="s">
        <v>1303</v>
      </c>
      <c r="G490" s="125"/>
      <c r="H490" s="109">
        <v>800</v>
      </c>
      <c r="I490" s="125"/>
      <c r="J490" s="109" t="s">
        <v>1304</v>
      </c>
      <c r="K490" s="111">
        <f t="shared" si="15"/>
        <v>-800</v>
      </c>
      <c r="L490" s="109"/>
    </row>
    <row r="491" spans="1:12" x14ac:dyDescent="0.2">
      <c r="A491" s="128" t="s">
        <v>57</v>
      </c>
      <c r="B491" s="180">
        <f t="shared" si="14"/>
        <v>46238</v>
      </c>
      <c r="C491" s="109">
        <v>4114</v>
      </c>
      <c r="D491" s="118" t="s">
        <v>264</v>
      </c>
      <c r="E491" s="109"/>
      <c r="F491" s="125" t="s">
        <v>1303</v>
      </c>
      <c r="G491" s="125"/>
      <c r="H491" s="109">
        <v>200</v>
      </c>
      <c r="I491" s="125"/>
      <c r="J491" s="109" t="s">
        <v>1304</v>
      </c>
      <c r="K491" s="111">
        <f t="shared" si="15"/>
        <v>-200</v>
      </c>
      <c r="L491" s="109"/>
    </row>
    <row r="492" spans="1:12" x14ac:dyDescent="0.2">
      <c r="A492" s="128" t="s">
        <v>57</v>
      </c>
      <c r="B492" s="180">
        <f t="shared" si="14"/>
        <v>46238</v>
      </c>
      <c r="C492" s="109"/>
      <c r="D492" s="110" t="s">
        <v>1376</v>
      </c>
      <c r="E492" s="109"/>
      <c r="F492" s="122" t="s">
        <v>8953</v>
      </c>
      <c r="G492" s="125"/>
      <c r="H492" s="109"/>
      <c r="I492" s="125">
        <v>1000</v>
      </c>
      <c r="J492" s="109" t="s">
        <v>1304</v>
      </c>
      <c r="K492" s="111">
        <f t="shared" si="15"/>
        <v>1000</v>
      </c>
      <c r="L492" s="109"/>
    </row>
    <row r="493" spans="1:12" x14ac:dyDescent="0.2">
      <c r="A493" s="128" t="s">
        <v>57</v>
      </c>
      <c r="B493" s="180">
        <f t="shared" si="14"/>
        <v>46238</v>
      </c>
      <c r="C493" s="109">
        <v>6464</v>
      </c>
      <c r="D493" s="118" t="s">
        <v>153</v>
      </c>
      <c r="E493" s="109"/>
      <c r="F493" s="125" t="s">
        <v>1303</v>
      </c>
      <c r="G493" s="125"/>
      <c r="H493" s="109">
        <v>4430</v>
      </c>
      <c r="I493" s="125"/>
      <c r="J493" s="109" t="s">
        <v>1304</v>
      </c>
      <c r="K493" s="111">
        <f t="shared" si="15"/>
        <v>-4430</v>
      </c>
      <c r="L493" s="109"/>
    </row>
    <row r="494" spans="1:12" x14ac:dyDescent="0.2">
      <c r="A494" s="128" t="s">
        <v>57</v>
      </c>
      <c r="B494" s="180">
        <f t="shared" si="14"/>
        <v>46238</v>
      </c>
      <c r="C494" s="109">
        <v>6463</v>
      </c>
      <c r="D494" s="118" t="s">
        <v>153</v>
      </c>
      <c r="E494" s="109"/>
      <c r="F494" s="125" t="s">
        <v>1303</v>
      </c>
      <c r="G494" s="125"/>
      <c r="H494" s="109">
        <v>3850</v>
      </c>
      <c r="I494" s="125"/>
      <c r="J494" s="109" t="s">
        <v>1304</v>
      </c>
      <c r="K494" s="111">
        <f t="shared" si="15"/>
        <v>-3850</v>
      </c>
      <c r="L494" s="146">
        <v>66949</v>
      </c>
    </row>
    <row r="495" spans="1:12" x14ac:dyDescent="0.2">
      <c r="A495" s="128" t="s">
        <v>827</v>
      </c>
      <c r="B495" s="180">
        <f t="shared" si="14"/>
        <v>46239</v>
      </c>
      <c r="C495" s="109">
        <v>4115</v>
      </c>
      <c r="D495" s="118" t="s">
        <v>1302</v>
      </c>
      <c r="E495" s="109"/>
      <c r="F495" s="125" t="s">
        <v>1303</v>
      </c>
      <c r="G495" s="125"/>
      <c r="H495" s="109">
        <v>5180</v>
      </c>
      <c r="I495" s="125"/>
      <c r="J495" s="109" t="s">
        <v>1304</v>
      </c>
      <c r="K495" s="111">
        <f t="shared" si="15"/>
        <v>-5180</v>
      </c>
      <c r="L495" s="109"/>
    </row>
    <row r="496" spans="1:12" x14ac:dyDescent="0.2">
      <c r="A496" s="128" t="s">
        <v>827</v>
      </c>
      <c r="B496" s="180">
        <f t="shared" si="14"/>
        <v>46239</v>
      </c>
      <c r="C496" s="109">
        <v>4116</v>
      </c>
      <c r="D496" s="118" t="s">
        <v>1307</v>
      </c>
      <c r="E496" s="109"/>
      <c r="F496" s="125" t="s">
        <v>1303</v>
      </c>
      <c r="G496" s="125"/>
      <c r="H496" s="109">
        <v>5200</v>
      </c>
      <c r="I496" s="125"/>
      <c r="J496" s="109" t="s">
        <v>1304</v>
      </c>
      <c r="K496" s="111">
        <f t="shared" si="15"/>
        <v>-5200</v>
      </c>
      <c r="L496" s="109"/>
    </row>
    <row r="497" spans="1:12" x14ac:dyDescent="0.2">
      <c r="A497" s="128" t="s">
        <v>827</v>
      </c>
      <c r="B497" s="180">
        <f t="shared" si="14"/>
        <v>46239</v>
      </c>
      <c r="C497" s="109">
        <v>4117</v>
      </c>
      <c r="D497" s="118" t="s">
        <v>1306</v>
      </c>
      <c r="E497" s="109"/>
      <c r="F497" s="125" t="s">
        <v>1303</v>
      </c>
      <c r="G497" s="125"/>
      <c r="H497" s="109">
        <v>2125</v>
      </c>
      <c r="I497" s="125"/>
      <c r="J497" s="109" t="s">
        <v>1304</v>
      </c>
      <c r="K497" s="111">
        <f t="shared" si="15"/>
        <v>-2125</v>
      </c>
      <c r="L497" s="109"/>
    </row>
    <row r="498" spans="1:12" x14ac:dyDescent="0.2">
      <c r="A498" s="128" t="s">
        <v>827</v>
      </c>
      <c r="B498" s="180">
        <f t="shared" si="14"/>
        <v>46239</v>
      </c>
      <c r="C498" s="109">
        <v>4118</v>
      </c>
      <c r="D498" s="118" t="s">
        <v>1312</v>
      </c>
      <c r="E498" s="109"/>
      <c r="F498" s="125" t="s">
        <v>1303</v>
      </c>
      <c r="G498" s="125"/>
      <c r="H498" s="109">
        <v>1275</v>
      </c>
      <c r="I498" s="125"/>
      <c r="J498" s="109" t="s">
        <v>1304</v>
      </c>
      <c r="K498" s="111">
        <f t="shared" si="15"/>
        <v>-1275</v>
      </c>
      <c r="L498" s="109"/>
    </row>
    <row r="499" spans="1:12" x14ac:dyDescent="0.2">
      <c r="A499" s="128" t="s">
        <v>827</v>
      </c>
      <c r="B499" s="180">
        <f t="shared" si="14"/>
        <v>46239</v>
      </c>
      <c r="C499" s="109">
        <v>4119</v>
      </c>
      <c r="D499" s="118" t="s">
        <v>1305</v>
      </c>
      <c r="E499" s="109"/>
      <c r="F499" s="125" t="s">
        <v>1303</v>
      </c>
      <c r="G499" s="125"/>
      <c r="H499" s="109">
        <v>3400</v>
      </c>
      <c r="I499" s="125"/>
      <c r="J499" s="109" t="s">
        <v>1304</v>
      </c>
      <c r="K499" s="111">
        <f t="shared" si="15"/>
        <v>-3400</v>
      </c>
      <c r="L499" s="109"/>
    </row>
    <row r="500" spans="1:12" x14ac:dyDescent="0.2">
      <c r="A500" s="128" t="s">
        <v>827</v>
      </c>
      <c r="B500" s="180">
        <f t="shared" si="14"/>
        <v>46239</v>
      </c>
      <c r="C500" s="109">
        <v>4120</v>
      </c>
      <c r="D500" s="118" t="s">
        <v>1310</v>
      </c>
      <c r="E500" s="109"/>
      <c r="F500" s="125" t="s">
        <v>1303</v>
      </c>
      <c r="G500" s="125"/>
      <c r="H500" s="109">
        <v>680</v>
      </c>
      <c r="I500" s="125"/>
      <c r="J500" s="109" t="s">
        <v>1304</v>
      </c>
      <c r="K500" s="111">
        <f t="shared" si="15"/>
        <v>-680</v>
      </c>
      <c r="L500" s="109"/>
    </row>
    <row r="501" spans="1:12" x14ac:dyDescent="0.2">
      <c r="A501" s="128" t="s">
        <v>827</v>
      </c>
      <c r="B501" s="180">
        <f t="shared" si="14"/>
        <v>46239</v>
      </c>
      <c r="C501" s="109">
        <v>4121</v>
      </c>
      <c r="D501" s="118" t="s">
        <v>1309</v>
      </c>
      <c r="E501" s="109"/>
      <c r="F501" s="125" t="s">
        <v>1303</v>
      </c>
      <c r="G501" s="125"/>
      <c r="H501" s="109">
        <v>1020</v>
      </c>
      <c r="I501" s="125"/>
      <c r="J501" s="109" t="s">
        <v>1304</v>
      </c>
      <c r="K501" s="111">
        <f t="shared" si="15"/>
        <v>-1020</v>
      </c>
      <c r="L501" s="109"/>
    </row>
    <row r="502" spans="1:12" x14ac:dyDescent="0.2">
      <c r="A502" s="128" t="s">
        <v>827</v>
      </c>
      <c r="B502" s="180">
        <f t="shared" si="14"/>
        <v>46239</v>
      </c>
      <c r="C502" s="109">
        <v>4122</v>
      </c>
      <c r="D502" s="118" t="s">
        <v>9655</v>
      </c>
      <c r="E502" s="109"/>
      <c r="F502" s="125" t="s">
        <v>1303</v>
      </c>
      <c r="G502" s="125"/>
      <c r="H502" s="109">
        <v>850</v>
      </c>
      <c r="I502" s="125"/>
      <c r="J502" s="109" t="s">
        <v>1304</v>
      </c>
      <c r="K502" s="111">
        <f t="shared" si="15"/>
        <v>-850</v>
      </c>
      <c r="L502" s="109"/>
    </row>
    <row r="503" spans="1:12" x14ac:dyDescent="0.2">
      <c r="A503" s="128" t="s">
        <v>827</v>
      </c>
      <c r="B503" s="180">
        <f t="shared" si="14"/>
        <v>46239</v>
      </c>
      <c r="C503" s="109">
        <v>4123</v>
      </c>
      <c r="D503" s="118" t="s">
        <v>145</v>
      </c>
      <c r="E503" s="109"/>
      <c r="F503" s="125" t="s">
        <v>1303</v>
      </c>
      <c r="G503" s="125"/>
      <c r="H503" s="109">
        <v>3870</v>
      </c>
      <c r="I503" s="125"/>
      <c r="J503" s="109" t="s">
        <v>1304</v>
      </c>
      <c r="K503" s="111">
        <f t="shared" si="15"/>
        <v>-3870</v>
      </c>
      <c r="L503" s="109"/>
    </row>
    <row r="504" spans="1:12" x14ac:dyDescent="0.2">
      <c r="A504" s="128" t="s">
        <v>827</v>
      </c>
      <c r="B504" s="180">
        <f t="shared" si="14"/>
        <v>46239</v>
      </c>
      <c r="C504" s="109">
        <v>4124</v>
      </c>
      <c r="D504" s="118" t="s">
        <v>1311</v>
      </c>
      <c r="E504" s="109"/>
      <c r="F504" s="125" t="s">
        <v>1303</v>
      </c>
      <c r="G504" s="125"/>
      <c r="H504" s="109">
        <v>595</v>
      </c>
      <c r="I504" s="125"/>
      <c r="J504" s="109" t="s">
        <v>1304</v>
      </c>
      <c r="K504" s="111">
        <f t="shared" si="15"/>
        <v>-595</v>
      </c>
      <c r="L504" s="109"/>
    </row>
    <row r="505" spans="1:12" x14ac:dyDescent="0.2">
      <c r="A505" s="128" t="s">
        <v>846</v>
      </c>
      <c r="B505" s="180">
        <f t="shared" si="14"/>
        <v>46240</v>
      </c>
      <c r="C505" s="109">
        <v>4125</v>
      </c>
      <c r="D505" s="118" t="s">
        <v>1307</v>
      </c>
      <c r="E505" s="109"/>
      <c r="F505" s="125" t="s">
        <v>1303</v>
      </c>
      <c r="G505" s="125"/>
      <c r="H505" s="109">
        <v>2500</v>
      </c>
      <c r="I505" s="125"/>
      <c r="J505" s="109" t="s">
        <v>1304</v>
      </c>
      <c r="K505" s="111">
        <f t="shared" si="15"/>
        <v>-2500</v>
      </c>
      <c r="L505" s="109"/>
    </row>
    <row r="506" spans="1:12" x14ac:dyDescent="0.2">
      <c r="A506" s="128" t="s">
        <v>846</v>
      </c>
      <c r="B506" s="180">
        <f t="shared" si="14"/>
        <v>46240</v>
      </c>
      <c r="C506" s="109">
        <v>4126</v>
      </c>
      <c r="D506" s="118" t="s">
        <v>1310</v>
      </c>
      <c r="E506" s="109"/>
      <c r="F506" s="125" t="s">
        <v>1303</v>
      </c>
      <c r="G506" s="125"/>
      <c r="H506" s="109">
        <v>680</v>
      </c>
      <c r="I506" s="125"/>
      <c r="J506" s="109" t="s">
        <v>1304</v>
      </c>
      <c r="K506" s="111">
        <f t="shared" si="15"/>
        <v>-680</v>
      </c>
      <c r="L506" s="109"/>
    </row>
    <row r="507" spans="1:12" x14ac:dyDescent="0.2">
      <c r="A507" s="128" t="s">
        <v>846</v>
      </c>
      <c r="B507" s="180">
        <f t="shared" si="14"/>
        <v>46240</v>
      </c>
      <c r="C507" s="109">
        <v>4127</v>
      </c>
      <c r="D507" s="118" t="s">
        <v>134</v>
      </c>
      <c r="E507" s="109"/>
      <c r="F507" s="125" t="s">
        <v>1303</v>
      </c>
      <c r="G507" s="125"/>
      <c r="H507" s="109">
        <v>1550</v>
      </c>
      <c r="I507" s="125"/>
      <c r="J507" s="109" t="s">
        <v>1304</v>
      </c>
      <c r="K507" s="111">
        <f t="shared" si="15"/>
        <v>-1550</v>
      </c>
      <c r="L507" s="109"/>
    </row>
    <row r="508" spans="1:12" x14ac:dyDescent="0.2">
      <c r="A508" s="128" t="s">
        <v>846</v>
      </c>
      <c r="B508" s="180">
        <f t="shared" si="14"/>
        <v>46240</v>
      </c>
      <c r="C508" s="109">
        <v>4128</v>
      </c>
      <c r="D508" s="118" t="s">
        <v>1308</v>
      </c>
      <c r="E508" s="109"/>
      <c r="F508" s="125" t="s">
        <v>1303</v>
      </c>
      <c r="G508" s="125"/>
      <c r="H508" s="109">
        <v>680</v>
      </c>
      <c r="I508" s="125"/>
      <c r="J508" s="109" t="s">
        <v>1304</v>
      </c>
      <c r="K508" s="111">
        <f t="shared" si="15"/>
        <v>-680</v>
      </c>
      <c r="L508" s="109"/>
    </row>
    <row r="509" spans="1:12" x14ac:dyDescent="0.2">
      <c r="A509" s="128" t="s">
        <v>846</v>
      </c>
      <c r="B509" s="180">
        <f t="shared" si="14"/>
        <v>46240</v>
      </c>
      <c r="C509" s="109">
        <v>4129</v>
      </c>
      <c r="D509" s="118" t="s">
        <v>145</v>
      </c>
      <c r="E509" s="109"/>
      <c r="F509" s="125" t="s">
        <v>1303</v>
      </c>
      <c r="G509" s="125"/>
      <c r="H509" s="109">
        <v>3135</v>
      </c>
      <c r="I509" s="125"/>
      <c r="J509" s="109" t="s">
        <v>1304</v>
      </c>
      <c r="K509" s="111">
        <f t="shared" si="15"/>
        <v>-3135</v>
      </c>
      <c r="L509" s="109"/>
    </row>
    <row r="510" spans="1:12" x14ac:dyDescent="0.2">
      <c r="A510" s="128" t="s">
        <v>846</v>
      </c>
      <c r="B510" s="180">
        <f t="shared" si="14"/>
        <v>46240</v>
      </c>
      <c r="C510" s="109">
        <v>4130</v>
      </c>
      <c r="D510" s="118" t="s">
        <v>1302</v>
      </c>
      <c r="E510" s="109"/>
      <c r="F510" s="125" t="s">
        <v>1303</v>
      </c>
      <c r="G510" s="125"/>
      <c r="H510" s="109">
        <v>3480</v>
      </c>
      <c r="I510" s="125"/>
      <c r="J510" s="109" t="s">
        <v>1304</v>
      </c>
      <c r="K510" s="111">
        <f t="shared" si="15"/>
        <v>-3480</v>
      </c>
      <c r="L510" s="109"/>
    </row>
    <row r="511" spans="1:12" x14ac:dyDescent="0.2">
      <c r="A511" s="128" t="s">
        <v>846</v>
      </c>
      <c r="B511" s="180">
        <f t="shared" si="14"/>
        <v>46240</v>
      </c>
      <c r="C511" s="109">
        <v>4131</v>
      </c>
      <c r="D511" s="118" t="s">
        <v>1305</v>
      </c>
      <c r="E511" s="109"/>
      <c r="F511" s="125" t="s">
        <v>1303</v>
      </c>
      <c r="G511" s="125"/>
      <c r="H511" s="109">
        <v>4250</v>
      </c>
      <c r="I511" s="125"/>
      <c r="J511" s="109" t="s">
        <v>1304</v>
      </c>
      <c r="K511" s="111">
        <f t="shared" si="15"/>
        <v>-4250</v>
      </c>
      <c r="L511" s="109"/>
    </row>
    <row r="512" spans="1:12" x14ac:dyDescent="0.2">
      <c r="A512" s="128" t="s">
        <v>846</v>
      </c>
      <c r="B512" s="180">
        <f t="shared" si="14"/>
        <v>46240</v>
      </c>
      <c r="C512" s="109">
        <v>4132</v>
      </c>
      <c r="D512" s="118" t="s">
        <v>1306</v>
      </c>
      <c r="E512" s="109"/>
      <c r="F512" s="125" t="s">
        <v>1303</v>
      </c>
      <c r="G512" s="125"/>
      <c r="H512" s="109">
        <v>2125</v>
      </c>
      <c r="I512" s="125"/>
      <c r="J512" s="109" t="s">
        <v>1304</v>
      </c>
      <c r="K512" s="111">
        <f t="shared" si="15"/>
        <v>-2125</v>
      </c>
      <c r="L512" s="109"/>
    </row>
    <row r="513" spans="1:12" x14ac:dyDescent="0.2">
      <c r="A513" s="128" t="s">
        <v>846</v>
      </c>
      <c r="B513" s="180">
        <f t="shared" si="14"/>
        <v>46240</v>
      </c>
      <c r="C513" s="109">
        <v>4133</v>
      </c>
      <c r="D513" s="118" t="s">
        <v>1311</v>
      </c>
      <c r="E513" s="109"/>
      <c r="F513" s="125" t="s">
        <v>1303</v>
      </c>
      <c r="G513" s="125"/>
      <c r="H513" s="109">
        <v>595</v>
      </c>
      <c r="I513" s="125"/>
      <c r="J513" s="109" t="s">
        <v>1304</v>
      </c>
      <c r="K513" s="111">
        <f t="shared" si="15"/>
        <v>-595</v>
      </c>
      <c r="L513" s="109"/>
    </row>
    <row r="514" spans="1:12" x14ac:dyDescent="0.2">
      <c r="A514" s="128" t="s">
        <v>846</v>
      </c>
      <c r="B514" s="180">
        <f t="shared" si="14"/>
        <v>46240</v>
      </c>
      <c r="C514" s="109">
        <v>4134</v>
      </c>
      <c r="D514" s="118" t="s">
        <v>1312</v>
      </c>
      <c r="E514" s="109"/>
      <c r="F514" s="125" t="s">
        <v>1303</v>
      </c>
      <c r="G514" s="125"/>
      <c r="H514" s="109">
        <v>1275</v>
      </c>
      <c r="I514" s="125"/>
      <c r="J514" s="109" t="s">
        <v>1304</v>
      </c>
      <c r="K514" s="111">
        <f t="shared" si="15"/>
        <v>-1275</v>
      </c>
      <c r="L514" s="109"/>
    </row>
    <row r="515" spans="1:12" x14ac:dyDescent="0.2">
      <c r="A515" s="128" t="s">
        <v>846</v>
      </c>
      <c r="B515" s="180">
        <f t="shared" ref="B515:B578" si="16">IF(A515="","",IF(ISNUMBER(A515),IFERROR(VLOOKUP(TEXT(A515,"yyyy/mm/dd"),BSAD,2,FALSE),""),IFERROR(VLOOKUP(A515,BSAD,2,FALSE),"")))</f>
        <v>46240</v>
      </c>
      <c r="C515" s="109">
        <v>4135</v>
      </c>
      <c r="D515" s="118" t="s">
        <v>1309</v>
      </c>
      <c r="E515" s="109"/>
      <c r="F515" s="125" t="s">
        <v>1303</v>
      </c>
      <c r="G515" s="125"/>
      <c r="H515" s="109">
        <v>1020</v>
      </c>
      <c r="I515" s="125"/>
      <c r="J515" s="109" t="s">
        <v>1304</v>
      </c>
      <c r="K515" s="111">
        <f t="shared" ref="K515:K578" si="17">IF($D515="","",N($G515)-$H515+$I515)</f>
        <v>-1020</v>
      </c>
      <c r="L515" s="109"/>
    </row>
    <row r="516" spans="1:12" x14ac:dyDescent="0.2">
      <c r="A516" s="128" t="s">
        <v>846</v>
      </c>
      <c r="B516" s="180">
        <f t="shared" si="16"/>
        <v>46240</v>
      </c>
      <c r="C516" s="109">
        <v>4136</v>
      </c>
      <c r="D516" s="118" t="s">
        <v>147</v>
      </c>
      <c r="E516" s="109"/>
      <c r="F516" s="125" t="s">
        <v>1303</v>
      </c>
      <c r="G516" s="125"/>
      <c r="H516" s="109">
        <v>10000</v>
      </c>
      <c r="I516" s="125"/>
      <c r="J516" s="109" t="s">
        <v>1304</v>
      </c>
      <c r="K516" s="111">
        <f t="shared" si="17"/>
        <v>-10000</v>
      </c>
      <c r="L516" s="109"/>
    </row>
    <row r="517" spans="1:12" x14ac:dyDescent="0.2">
      <c r="A517" s="128" t="s">
        <v>62</v>
      </c>
      <c r="B517" s="180">
        <f t="shared" si="16"/>
        <v>46241</v>
      </c>
      <c r="C517" s="109">
        <v>4137</v>
      </c>
      <c r="D517" s="118" t="s">
        <v>151</v>
      </c>
      <c r="E517" s="109"/>
      <c r="F517" s="125" t="s">
        <v>1303</v>
      </c>
      <c r="G517" s="125"/>
      <c r="H517" s="109">
        <v>4000</v>
      </c>
      <c r="I517" s="125"/>
      <c r="J517" s="109" t="s">
        <v>1304</v>
      </c>
      <c r="K517" s="111">
        <f t="shared" si="17"/>
        <v>-4000</v>
      </c>
      <c r="L517" s="109"/>
    </row>
    <row r="518" spans="1:12" x14ac:dyDescent="0.2">
      <c r="A518" s="128" t="s">
        <v>62</v>
      </c>
      <c r="B518" s="180">
        <f t="shared" si="16"/>
        <v>46241</v>
      </c>
      <c r="C518" s="109">
        <v>4138</v>
      </c>
      <c r="D518" s="118" t="s">
        <v>1305</v>
      </c>
      <c r="E518" s="109"/>
      <c r="F518" s="125" t="s">
        <v>1303</v>
      </c>
      <c r="G518" s="125"/>
      <c r="H518" s="109">
        <v>4675</v>
      </c>
      <c r="I518" s="125"/>
      <c r="J518" s="109" t="s">
        <v>1304</v>
      </c>
      <c r="K518" s="111">
        <f t="shared" si="17"/>
        <v>-4675</v>
      </c>
      <c r="L518" s="109"/>
    </row>
    <row r="519" spans="1:12" x14ac:dyDescent="0.2">
      <c r="A519" s="128" t="s">
        <v>62</v>
      </c>
      <c r="B519" s="180">
        <f t="shared" si="16"/>
        <v>46241</v>
      </c>
      <c r="C519" s="109">
        <v>4139</v>
      </c>
      <c r="D519" s="118" t="s">
        <v>1307</v>
      </c>
      <c r="E519" s="109"/>
      <c r="F519" s="125" t="s">
        <v>1303</v>
      </c>
      <c r="G519" s="125"/>
      <c r="H519" s="109">
        <v>11000</v>
      </c>
      <c r="I519" s="125"/>
      <c r="J519" s="109" t="s">
        <v>1304</v>
      </c>
      <c r="K519" s="111">
        <f t="shared" si="17"/>
        <v>-11000</v>
      </c>
      <c r="L519" s="109"/>
    </row>
    <row r="520" spans="1:12" x14ac:dyDescent="0.2">
      <c r="A520" s="128" t="s">
        <v>62</v>
      </c>
      <c r="B520" s="180">
        <f t="shared" si="16"/>
        <v>46241</v>
      </c>
      <c r="C520" s="109">
        <v>4140</v>
      </c>
      <c r="D520" s="118" t="s">
        <v>1312</v>
      </c>
      <c r="E520" s="109"/>
      <c r="F520" s="125" t="s">
        <v>1303</v>
      </c>
      <c r="G520" s="125"/>
      <c r="H520" s="109">
        <v>1700</v>
      </c>
      <c r="I520" s="125"/>
      <c r="J520" s="109" t="s">
        <v>1304</v>
      </c>
      <c r="K520" s="111">
        <f t="shared" si="17"/>
        <v>-1700</v>
      </c>
      <c r="L520" s="109"/>
    </row>
    <row r="521" spans="1:12" x14ac:dyDescent="0.2">
      <c r="A521" s="128" t="s">
        <v>62</v>
      </c>
      <c r="B521" s="180">
        <f t="shared" si="16"/>
        <v>46241</v>
      </c>
      <c r="C521" s="109">
        <v>4141</v>
      </c>
      <c r="D521" s="118" t="s">
        <v>1306</v>
      </c>
      <c r="E521" s="109"/>
      <c r="F521" s="125" t="s">
        <v>1303</v>
      </c>
      <c r="G521" s="125"/>
      <c r="H521" s="109">
        <v>2550</v>
      </c>
      <c r="I521" s="125"/>
      <c r="J521" s="109" t="s">
        <v>1304</v>
      </c>
      <c r="K521" s="111">
        <f t="shared" si="17"/>
        <v>-2550</v>
      </c>
      <c r="L521" s="109"/>
    </row>
    <row r="522" spans="1:12" x14ac:dyDescent="0.2">
      <c r="A522" s="128" t="s">
        <v>62</v>
      </c>
      <c r="B522" s="180">
        <f t="shared" si="16"/>
        <v>46241</v>
      </c>
      <c r="C522" s="109">
        <v>4142</v>
      </c>
      <c r="D522" s="118" t="s">
        <v>1310</v>
      </c>
      <c r="E522" s="109"/>
      <c r="F522" s="125" t="s">
        <v>1303</v>
      </c>
      <c r="G522" s="125"/>
      <c r="H522" s="109">
        <v>680</v>
      </c>
      <c r="I522" s="125"/>
      <c r="J522" s="109" t="s">
        <v>1304</v>
      </c>
      <c r="K522" s="111">
        <f t="shared" si="17"/>
        <v>-680</v>
      </c>
      <c r="L522" s="109"/>
    </row>
    <row r="523" spans="1:12" x14ac:dyDescent="0.2">
      <c r="A523" s="128" t="s">
        <v>62</v>
      </c>
      <c r="B523" s="180">
        <f t="shared" si="16"/>
        <v>46241</v>
      </c>
      <c r="C523" s="109">
        <v>4143</v>
      </c>
      <c r="D523" s="118" t="s">
        <v>1309</v>
      </c>
      <c r="E523" s="109"/>
      <c r="F523" s="125" t="s">
        <v>1303</v>
      </c>
      <c r="G523" s="125"/>
      <c r="H523" s="109">
        <v>1020</v>
      </c>
      <c r="I523" s="125"/>
      <c r="J523" s="109" t="s">
        <v>1304</v>
      </c>
      <c r="K523" s="111">
        <f t="shared" si="17"/>
        <v>-1020</v>
      </c>
      <c r="L523" s="109"/>
    </row>
    <row r="524" spans="1:12" x14ac:dyDescent="0.2">
      <c r="A524" s="128" t="s">
        <v>62</v>
      </c>
      <c r="B524" s="180">
        <f t="shared" si="16"/>
        <v>46241</v>
      </c>
      <c r="C524" s="109">
        <v>4144</v>
      </c>
      <c r="D524" s="118" t="s">
        <v>134</v>
      </c>
      <c r="E524" s="109"/>
      <c r="F524" s="125" t="s">
        <v>1303</v>
      </c>
      <c r="G524" s="125"/>
      <c r="H524" s="109">
        <v>1850</v>
      </c>
      <c r="I524" s="125"/>
      <c r="J524" s="109" t="s">
        <v>1304</v>
      </c>
      <c r="K524" s="111">
        <f t="shared" si="17"/>
        <v>-1850</v>
      </c>
      <c r="L524" s="109"/>
    </row>
    <row r="525" spans="1:12" x14ac:dyDescent="0.2">
      <c r="A525" s="128" t="s">
        <v>62</v>
      </c>
      <c r="B525" s="180">
        <f t="shared" si="16"/>
        <v>46241</v>
      </c>
      <c r="C525" s="109">
        <v>4145</v>
      </c>
      <c r="D525" s="118" t="s">
        <v>145</v>
      </c>
      <c r="E525" s="109"/>
      <c r="F525" s="125" t="s">
        <v>1303</v>
      </c>
      <c r="G525" s="125"/>
      <c r="H525" s="109">
        <v>3135</v>
      </c>
      <c r="I525" s="125"/>
      <c r="J525" s="109" t="s">
        <v>1304</v>
      </c>
      <c r="K525" s="111">
        <f t="shared" si="17"/>
        <v>-3135</v>
      </c>
      <c r="L525" s="109"/>
    </row>
    <row r="526" spans="1:12" x14ac:dyDescent="0.2">
      <c r="A526" s="128" t="s">
        <v>62</v>
      </c>
      <c r="B526" s="180">
        <f t="shared" si="16"/>
        <v>46241</v>
      </c>
      <c r="C526" s="109">
        <v>4146</v>
      </c>
      <c r="D526" s="118" t="s">
        <v>1302</v>
      </c>
      <c r="E526" s="109"/>
      <c r="F526" s="125" t="s">
        <v>1303</v>
      </c>
      <c r="G526" s="125"/>
      <c r="H526" s="109">
        <v>3480</v>
      </c>
      <c r="I526" s="125"/>
      <c r="J526" s="109" t="s">
        <v>1304</v>
      </c>
      <c r="K526" s="111">
        <f t="shared" si="17"/>
        <v>-3480</v>
      </c>
      <c r="L526" s="109"/>
    </row>
    <row r="527" spans="1:12" x14ac:dyDescent="0.2">
      <c r="A527" s="128" t="s">
        <v>62</v>
      </c>
      <c r="B527" s="180">
        <f t="shared" si="16"/>
        <v>46241</v>
      </c>
      <c r="C527" s="109">
        <v>4147</v>
      </c>
      <c r="D527" s="118" t="s">
        <v>1311</v>
      </c>
      <c r="E527" s="109"/>
      <c r="F527" s="125" t="s">
        <v>1303</v>
      </c>
      <c r="G527" s="125"/>
      <c r="H527" s="109">
        <v>425</v>
      </c>
      <c r="I527" s="125"/>
      <c r="J527" s="109" t="s">
        <v>1304</v>
      </c>
      <c r="K527" s="111">
        <f t="shared" si="17"/>
        <v>-425</v>
      </c>
      <c r="L527" s="109"/>
    </row>
    <row r="528" spans="1:12" x14ac:dyDescent="0.2">
      <c r="A528" s="128" t="s">
        <v>62</v>
      </c>
      <c r="B528" s="180">
        <f t="shared" si="16"/>
        <v>46241</v>
      </c>
      <c r="C528" s="109">
        <v>4148</v>
      </c>
      <c r="D528" s="118" t="s">
        <v>264</v>
      </c>
      <c r="E528" s="109"/>
      <c r="F528" s="125" t="s">
        <v>1303</v>
      </c>
      <c r="G528" s="125"/>
      <c r="H528" s="109">
        <v>600</v>
      </c>
      <c r="I528" s="125"/>
      <c r="J528" s="109" t="s">
        <v>1304</v>
      </c>
      <c r="K528" s="111">
        <f t="shared" si="17"/>
        <v>-600</v>
      </c>
      <c r="L528" s="109"/>
    </row>
    <row r="529" spans="1:12" x14ac:dyDescent="0.2">
      <c r="A529" s="128" t="s">
        <v>62</v>
      </c>
      <c r="B529" s="180">
        <f t="shared" si="16"/>
        <v>46241</v>
      </c>
      <c r="C529" s="109">
        <v>6865</v>
      </c>
      <c r="D529" s="118" t="s">
        <v>153</v>
      </c>
      <c r="E529" s="109"/>
      <c r="F529" s="125" t="s">
        <v>1303</v>
      </c>
      <c r="G529" s="125"/>
      <c r="H529" s="109">
        <v>350</v>
      </c>
      <c r="I529" s="125"/>
      <c r="J529" s="109" t="s">
        <v>1304</v>
      </c>
      <c r="K529" s="111">
        <f t="shared" si="17"/>
        <v>-350</v>
      </c>
      <c r="L529" s="146">
        <v>66952</v>
      </c>
    </row>
    <row r="530" spans="1:12" x14ac:dyDescent="0.2">
      <c r="A530" s="128" t="s">
        <v>62</v>
      </c>
      <c r="B530" s="180">
        <f t="shared" si="16"/>
        <v>46241</v>
      </c>
      <c r="C530" s="109"/>
      <c r="D530" s="110" t="s">
        <v>1376</v>
      </c>
      <c r="E530" s="109"/>
      <c r="F530" s="122" t="s">
        <v>8953</v>
      </c>
      <c r="G530" s="125"/>
      <c r="H530" s="109"/>
      <c r="I530" s="125">
        <v>1400</v>
      </c>
      <c r="J530" s="109" t="s">
        <v>1304</v>
      </c>
      <c r="K530" s="111">
        <f t="shared" si="17"/>
        <v>1400</v>
      </c>
      <c r="L530" s="109"/>
    </row>
    <row r="531" spans="1:12" x14ac:dyDescent="0.2">
      <c r="A531" s="128" t="s">
        <v>62</v>
      </c>
      <c r="B531" s="180">
        <f t="shared" si="16"/>
        <v>46241</v>
      </c>
      <c r="C531" s="109">
        <v>6866</v>
      </c>
      <c r="D531" s="118" t="s">
        <v>153</v>
      </c>
      <c r="E531" s="109"/>
      <c r="F531" s="125" t="s">
        <v>1303</v>
      </c>
      <c r="G531" s="125"/>
      <c r="H531" s="109">
        <v>1000</v>
      </c>
      <c r="I531" s="125"/>
      <c r="J531" s="109" t="s">
        <v>1304</v>
      </c>
      <c r="K531" s="111">
        <f t="shared" si="17"/>
        <v>-1000</v>
      </c>
      <c r="L531" s="109"/>
    </row>
    <row r="532" spans="1:12" x14ac:dyDescent="0.2">
      <c r="A532" s="128" t="s">
        <v>887</v>
      </c>
      <c r="B532" s="180">
        <f t="shared" si="16"/>
        <v>46242</v>
      </c>
      <c r="C532" s="109">
        <v>4149</v>
      </c>
      <c r="D532" s="118" t="s">
        <v>1305</v>
      </c>
      <c r="E532" s="109"/>
      <c r="F532" s="125" t="s">
        <v>1303</v>
      </c>
      <c r="G532" s="125"/>
      <c r="H532" s="109">
        <v>3400</v>
      </c>
      <c r="I532" s="125"/>
      <c r="J532" s="109" t="s">
        <v>1304</v>
      </c>
      <c r="K532" s="111">
        <f t="shared" si="17"/>
        <v>-3400</v>
      </c>
      <c r="L532" s="109"/>
    </row>
    <row r="533" spans="1:12" x14ac:dyDescent="0.2">
      <c r="A533" s="128" t="s">
        <v>887</v>
      </c>
      <c r="B533" s="180">
        <f t="shared" si="16"/>
        <v>46242</v>
      </c>
      <c r="C533" s="109">
        <v>4150</v>
      </c>
      <c r="D533" s="118" t="s">
        <v>1307</v>
      </c>
      <c r="E533" s="109"/>
      <c r="F533" s="125" t="s">
        <v>1303</v>
      </c>
      <c r="G533" s="125"/>
      <c r="H533" s="109">
        <v>7100</v>
      </c>
      <c r="I533" s="125"/>
      <c r="J533" s="109" t="s">
        <v>1304</v>
      </c>
      <c r="K533" s="111">
        <f t="shared" si="17"/>
        <v>-7100</v>
      </c>
      <c r="L533" s="109"/>
    </row>
    <row r="534" spans="1:12" x14ac:dyDescent="0.2">
      <c r="A534" s="128" t="s">
        <v>887</v>
      </c>
      <c r="B534" s="180">
        <f t="shared" si="16"/>
        <v>46242</v>
      </c>
      <c r="C534" s="109">
        <v>4151</v>
      </c>
      <c r="D534" s="118" t="s">
        <v>1306</v>
      </c>
      <c r="E534" s="109"/>
      <c r="F534" s="125" t="s">
        <v>1303</v>
      </c>
      <c r="G534" s="125"/>
      <c r="H534" s="109">
        <v>2550</v>
      </c>
      <c r="I534" s="125"/>
      <c r="J534" s="109" t="s">
        <v>1304</v>
      </c>
      <c r="K534" s="111">
        <f t="shared" si="17"/>
        <v>-2550</v>
      </c>
      <c r="L534" s="109"/>
    </row>
    <row r="535" spans="1:12" x14ac:dyDescent="0.2">
      <c r="A535" s="128" t="s">
        <v>887</v>
      </c>
      <c r="B535" s="180">
        <f t="shared" si="16"/>
        <v>46242</v>
      </c>
      <c r="C535" s="109">
        <v>4152</v>
      </c>
      <c r="D535" s="118" t="s">
        <v>1302</v>
      </c>
      <c r="E535" s="109"/>
      <c r="F535" s="125" t="s">
        <v>1303</v>
      </c>
      <c r="G535" s="125"/>
      <c r="H535" s="109">
        <v>5180</v>
      </c>
      <c r="I535" s="125"/>
      <c r="J535" s="109" t="s">
        <v>1304</v>
      </c>
      <c r="K535" s="111">
        <f t="shared" si="17"/>
        <v>-5180</v>
      </c>
      <c r="L535" s="109"/>
    </row>
    <row r="536" spans="1:12" x14ac:dyDescent="0.2">
      <c r="A536" s="128" t="s">
        <v>887</v>
      </c>
      <c r="B536" s="180">
        <f t="shared" si="16"/>
        <v>46242</v>
      </c>
      <c r="C536" s="109">
        <v>4153</v>
      </c>
      <c r="D536" s="118" t="s">
        <v>1312</v>
      </c>
      <c r="E536" s="109"/>
      <c r="F536" s="125" t="s">
        <v>1303</v>
      </c>
      <c r="G536" s="125"/>
      <c r="H536" s="109">
        <v>1275</v>
      </c>
      <c r="I536" s="125"/>
      <c r="J536" s="109" t="s">
        <v>1304</v>
      </c>
      <c r="K536" s="111">
        <f t="shared" si="17"/>
        <v>-1275</v>
      </c>
      <c r="L536" s="109"/>
    </row>
    <row r="537" spans="1:12" x14ac:dyDescent="0.2">
      <c r="A537" s="128" t="s">
        <v>887</v>
      </c>
      <c r="B537" s="180">
        <f t="shared" si="16"/>
        <v>46242</v>
      </c>
      <c r="C537" s="109">
        <v>4154</v>
      </c>
      <c r="D537" s="118" t="s">
        <v>1311</v>
      </c>
      <c r="E537" s="109"/>
      <c r="F537" s="125" t="s">
        <v>1303</v>
      </c>
      <c r="G537" s="125"/>
      <c r="H537" s="109">
        <v>595</v>
      </c>
      <c r="I537" s="125"/>
      <c r="J537" s="109" t="s">
        <v>1304</v>
      </c>
      <c r="K537" s="111">
        <f t="shared" si="17"/>
        <v>-595</v>
      </c>
      <c r="L537" s="109"/>
    </row>
    <row r="538" spans="1:12" x14ac:dyDescent="0.2">
      <c r="A538" s="128" t="s">
        <v>887</v>
      </c>
      <c r="B538" s="180">
        <f t="shared" si="16"/>
        <v>46242</v>
      </c>
      <c r="C538" s="109">
        <v>4155</v>
      </c>
      <c r="D538" s="118" t="s">
        <v>1310</v>
      </c>
      <c r="E538" s="109"/>
      <c r="F538" s="125" t="s">
        <v>1303</v>
      </c>
      <c r="G538" s="125"/>
      <c r="H538" s="109">
        <v>680</v>
      </c>
      <c r="I538" s="125"/>
      <c r="J538" s="109" t="s">
        <v>1304</v>
      </c>
      <c r="K538" s="111">
        <f t="shared" si="17"/>
        <v>-680</v>
      </c>
      <c r="L538" s="109"/>
    </row>
    <row r="539" spans="1:12" x14ac:dyDescent="0.2">
      <c r="A539" s="128" t="s">
        <v>887</v>
      </c>
      <c r="B539" s="180">
        <f t="shared" si="16"/>
        <v>46242</v>
      </c>
      <c r="C539" s="109">
        <v>4156</v>
      </c>
      <c r="D539" s="118" t="s">
        <v>1309</v>
      </c>
      <c r="E539" s="109"/>
      <c r="F539" s="125" t="s">
        <v>1303</v>
      </c>
      <c r="G539" s="125"/>
      <c r="H539" s="109">
        <v>1020</v>
      </c>
      <c r="I539" s="125"/>
      <c r="J539" s="109" t="s">
        <v>1304</v>
      </c>
      <c r="K539" s="111">
        <f t="shared" si="17"/>
        <v>-1020</v>
      </c>
      <c r="L539" s="109"/>
    </row>
    <row r="540" spans="1:12" x14ac:dyDescent="0.2">
      <c r="A540" s="128" t="s">
        <v>887</v>
      </c>
      <c r="B540" s="180">
        <f t="shared" si="16"/>
        <v>46242</v>
      </c>
      <c r="C540" s="109">
        <v>4157</v>
      </c>
      <c r="D540" s="118" t="s">
        <v>1308</v>
      </c>
      <c r="E540" s="109"/>
      <c r="F540" s="125" t="s">
        <v>1303</v>
      </c>
      <c r="G540" s="125"/>
      <c r="H540" s="109">
        <v>425</v>
      </c>
      <c r="I540" s="125"/>
      <c r="J540" s="109" t="s">
        <v>1304</v>
      </c>
      <c r="K540" s="111">
        <f t="shared" si="17"/>
        <v>-425</v>
      </c>
      <c r="L540" s="109"/>
    </row>
    <row r="541" spans="1:12" x14ac:dyDescent="0.2">
      <c r="A541" s="128" t="s">
        <v>887</v>
      </c>
      <c r="B541" s="180">
        <f t="shared" si="16"/>
        <v>46242</v>
      </c>
      <c r="C541" s="109">
        <v>4158</v>
      </c>
      <c r="D541" s="118" t="s">
        <v>145</v>
      </c>
      <c r="E541" s="109"/>
      <c r="F541" s="125" t="s">
        <v>1303</v>
      </c>
      <c r="G541" s="125"/>
      <c r="H541" s="109">
        <v>4060</v>
      </c>
      <c r="I541" s="125"/>
      <c r="J541" s="109" t="s">
        <v>1304</v>
      </c>
      <c r="K541" s="111">
        <f t="shared" si="17"/>
        <v>-4060</v>
      </c>
      <c r="L541" s="109"/>
    </row>
    <row r="542" spans="1:12" x14ac:dyDescent="0.2">
      <c r="A542" s="128" t="s">
        <v>887</v>
      </c>
      <c r="B542" s="180">
        <f t="shared" si="16"/>
        <v>46242</v>
      </c>
      <c r="C542" s="109">
        <v>4159</v>
      </c>
      <c r="D542" s="118" t="s">
        <v>264</v>
      </c>
      <c r="E542" s="109"/>
      <c r="F542" s="125" t="s">
        <v>1303</v>
      </c>
      <c r="G542" s="125"/>
      <c r="H542" s="109">
        <v>200</v>
      </c>
      <c r="I542" s="125"/>
      <c r="J542" s="109" t="s">
        <v>1304</v>
      </c>
      <c r="K542" s="111">
        <f t="shared" si="17"/>
        <v>-200</v>
      </c>
      <c r="L542" s="109"/>
    </row>
    <row r="543" spans="1:12" x14ac:dyDescent="0.2">
      <c r="A543" s="128" t="s">
        <v>887</v>
      </c>
      <c r="B543" s="180">
        <f t="shared" si="16"/>
        <v>46242</v>
      </c>
      <c r="C543" s="109">
        <v>6467</v>
      </c>
      <c r="D543" s="118" t="s">
        <v>153</v>
      </c>
      <c r="E543" s="109"/>
      <c r="F543" s="125" t="s">
        <v>1303</v>
      </c>
      <c r="G543" s="125"/>
      <c r="H543" s="109">
        <v>425</v>
      </c>
      <c r="I543" s="125"/>
      <c r="J543" s="109" t="s">
        <v>1304</v>
      </c>
      <c r="K543" s="111">
        <f t="shared" si="17"/>
        <v>-425</v>
      </c>
      <c r="L543" s="109"/>
    </row>
    <row r="544" spans="1:12" x14ac:dyDescent="0.2">
      <c r="A544" s="128" t="s">
        <v>64</v>
      </c>
      <c r="B544" s="180">
        <f t="shared" si="16"/>
        <v>46243</v>
      </c>
      <c r="C544" s="109">
        <v>4160</v>
      </c>
      <c r="D544" s="118" t="s">
        <v>1302</v>
      </c>
      <c r="E544" s="109"/>
      <c r="F544" s="125" t="s">
        <v>1303</v>
      </c>
      <c r="G544" s="125"/>
      <c r="H544" s="109">
        <v>5180</v>
      </c>
      <c r="I544" s="125"/>
      <c r="J544" s="109" t="s">
        <v>1304</v>
      </c>
      <c r="K544" s="111">
        <f t="shared" si="17"/>
        <v>-5180</v>
      </c>
      <c r="L544" s="109"/>
    </row>
    <row r="545" spans="1:12" x14ac:dyDescent="0.2">
      <c r="A545" s="128" t="s">
        <v>64</v>
      </c>
      <c r="B545" s="180">
        <f t="shared" si="16"/>
        <v>46243</v>
      </c>
      <c r="C545" s="109">
        <v>4161</v>
      </c>
      <c r="D545" s="118" t="s">
        <v>1305</v>
      </c>
      <c r="E545" s="109"/>
      <c r="F545" s="125" t="s">
        <v>1303</v>
      </c>
      <c r="G545" s="125"/>
      <c r="H545" s="109">
        <v>4250</v>
      </c>
      <c r="I545" s="125"/>
      <c r="J545" s="109" t="s">
        <v>1304</v>
      </c>
      <c r="K545" s="111">
        <f t="shared" si="17"/>
        <v>-4250</v>
      </c>
      <c r="L545" s="109"/>
    </row>
    <row r="546" spans="1:12" x14ac:dyDescent="0.2">
      <c r="A546" s="128" t="s">
        <v>64</v>
      </c>
      <c r="B546" s="180">
        <f t="shared" si="16"/>
        <v>46243</v>
      </c>
      <c r="C546" s="109">
        <v>4162</v>
      </c>
      <c r="D546" s="118" t="s">
        <v>1306</v>
      </c>
      <c r="E546" s="109"/>
      <c r="F546" s="125" t="s">
        <v>1303</v>
      </c>
      <c r="G546" s="125"/>
      <c r="H546" s="109">
        <v>2550</v>
      </c>
      <c r="I546" s="125"/>
      <c r="J546" s="109" t="s">
        <v>1304</v>
      </c>
      <c r="K546" s="111">
        <f t="shared" si="17"/>
        <v>-2550</v>
      </c>
      <c r="L546" s="109"/>
    </row>
    <row r="547" spans="1:12" x14ac:dyDescent="0.2">
      <c r="A547" s="128" t="s">
        <v>64</v>
      </c>
      <c r="B547" s="180">
        <f t="shared" si="16"/>
        <v>46243</v>
      </c>
      <c r="C547" s="109">
        <v>4163</v>
      </c>
      <c r="D547" s="118" t="s">
        <v>1307</v>
      </c>
      <c r="E547" s="109"/>
      <c r="F547" s="125" t="s">
        <v>1303</v>
      </c>
      <c r="G547" s="125"/>
      <c r="H547" s="109">
        <v>8000</v>
      </c>
      <c r="I547" s="125"/>
      <c r="J547" s="109" t="s">
        <v>1304</v>
      </c>
      <c r="K547" s="111">
        <f t="shared" si="17"/>
        <v>-8000</v>
      </c>
      <c r="L547" s="109"/>
    </row>
    <row r="548" spans="1:12" x14ac:dyDescent="0.2">
      <c r="A548" s="128" t="s">
        <v>64</v>
      </c>
      <c r="B548" s="180">
        <f t="shared" si="16"/>
        <v>46243</v>
      </c>
      <c r="C548" s="109">
        <v>4164</v>
      </c>
      <c r="D548" s="118" t="s">
        <v>1312</v>
      </c>
      <c r="E548" s="109"/>
      <c r="F548" s="125" t="s">
        <v>1303</v>
      </c>
      <c r="G548" s="125"/>
      <c r="H548" s="109">
        <v>1275</v>
      </c>
      <c r="I548" s="125"/>
      <c r="J548" s="109" t="s">
        <v>1304</v>
      </c>
      <c r="K548" s="111">
        <f t="shared" si="17"/>
        <v>-1275</v>
      </c>
      <c r="L548" s="109"/>
    </row>
    <row r="549" spans="1:12" x14ac:dyDescent="0.2">
      <c r="A549" s="128" t="s">
        <v>64</v>
      </c>
      <c r="B549" s="180">
        <f t="shared" si="16"/>
        <v>46243</v>
      </c>
      <c r="C549" s="109">
        <v>4165</v>
      </c>
      <c r="D549" s="118" t="s">
        <v>1310</v>
      </c>
      <c r="E549" s="109"/>
      <c r="F549" s="125" t="s">
        <v>1303</v>
      </c>
      <c r="G549" s="125"/>
      <c r="H549" s="109">
        <v>680</v>
      </c>
      <c r="I549" s="125"/>
      <c r="J549" s="109" t="s">
        <v>1304</v>
      </c>
      <c r="K549" s="111">
        <f t="shared" si="17"/>
        <v>-680</v>
      </c>
      <c r="L549" s="109"/>
    </row>
    <row r="550" spans="1:12" x14ac:dyDescent="0.2">
      <c r="A550" s="128" t="s">
        <v>64</v>
      </c>
      <c r="B550" s="180">
        <f t="shared" si="16"/>
        <v>46243</v>
      </c>
      <c r="C550" s="109">
        <v>4166</v>
      </c>
      <c r="D550" s="118" t="s">
        <v>134</v>
      </c>
      <c r="E550" s="109"/>
      <c r="F550" s="125" t="s">
        <v>1303</v>
      </c>
      <c r="G550" s="125"/>
      <c r="H550" s="109">
        <v>1700</v>
      </c>
      <c r="I550" s="125"/>
      <c r="J550" s="109" t="s">
        <v>1304</v>
      </c>
      <c r="K550" s="111">
        <f t="shared" si="17"/>
        <v>-1700</v>
      </c>
      <c r="L550" s="109"/>
    </row>
    <row r="551" spans="1:12" x14ac:dyDescent="0.2">
      <c r="A551" s="128" t="s">
        <v>64</v>
      </c>
      <c r="B551" s="180">
        <f t="shared" si="16"/>
        <v>46243</v>
      </c>
      <c r="C551" s="109">
        <v>4167</v>
      </c>
      <c r="D551" s="118" t="s">
        <v>1309</v>
      </c>
      <c r="E551" s="109"/>
      <c r="F551" s="125" t="s">
        <v>1303</v>
      </c>
      <c r="G551" s="125"/>
      <c r="H551" s="109">
        <v>1020</v>
      </c>
      <c r="I551" s="125"/>
      <c r="J551" s="109" t="s">
        <v>1304</v>
      </c>
      <c r="K551" s="111">
        <f t="shared" si="17"/>
        <v>-1020</v>
      </c>
      <c r="L551" s="109"/>
    </row>
    <row r="552" spans="1:12" x14ac:dyDescent="0.2">
      <c r="A552" s="128" t="s">
        <v>64</v>
      </c>
      <c r="B552" s="180">
        <f t="shared" si="16"/>
        <v>46243</v>
      </c>
      <c r="C552" s="109">
        <v>4168</v>
      </c>
      <c r="D552" s="118" t="s">
        <v>1308</v>
      </c>
      <c r="E552" s="109"/>
      <c r="F552" s="125" t="s">
        <v>1303</v>
      </c>
      <c r="G552" s="125"/>
      <c r="H552" s="109">
        <v>425</v>
      </c>
      <c r="I552" s="125"/>
      <c r="J552" s="109" t="s">
        <v>1304</v>
      </c>
      <c r="K552" s="111">
        <f t="shared" si="17"/>
        <v>-425</v>
      </c>
      <c r="L552" s="109"/>
    </row>
    <row r="553" spans="1:12" x14ac:dyDescent="0.2">
      <c r="A553" s="128" t="s">
        <v>64</v>
      </c>
      <c r="B553" s="180">
        <f t="shared" si="16"/>
        <v>46243</v>
      </c>
      <c r="C553" s="109">
        <v>4169</v>
      </c>
      <c r="D553" s="118" t="s">
        <v>1311</v>
      </c>
      <c r="E553" s="109"/>
      <c r="F553" s="125" t="s">
        <v>1303</v>
      </c>
      <c r="G553" s="125"/>
      <c r="H553" s="109">
        <v>595</v>
      </c>
      <c r="I553" s="125"/>
      <c r="J553" s="109" t="s">
        <v>1304</v>
      </c>
      <c r="K553" s="111">
        <f t="shared" si="17"/>
        <v>-595</v>
      </c>
      <c r="L553" s="109"/>
    </row>
    <row r="554" spans="1:12" x14ac:dyDescent="0.2">
      <c r="A554" s="128" t="s">
        <v>64</v>
      </c>
      <c r="B554" s="180">
        <f t="shared" si="16"/>
        <v>46243</v>
      </c>
      <c r="C554" s="109">
        <v>4170</v>
      </c>
      <c r="D554" s="118" t="s">
        <v>264</v>
      </c>
      <c r="E554" s="109"/>
      <c r="F554" s="125" t="s">
        <v>1303</v>
      </c>
      <c r="G554" s="125"/>
      <c r="H554" s="109">
        <v>200</v>
      </c>
      <c r="I554" s="125"/>
      <c r="J554" s="109" t="s">
        <v>1304</v>
      </c>
      <c r="K554" s="111">
        <f t="shared" si="17"/>
        <v>-200</v>
      </c>
      <c r="L554" s="109"/>
    </row>
    <row r="555" spans="1:12" x14ac:dyDescent="0.2">
      <c r="A555" s="128" t="s">
        <v>64</v>
      </c>
      <c r="B555" s="180">
        <f t="shared" si="16"/>
        <v>46243</v>
      </c>
      <c r="C555" s="109"/>
      <c r="D555" s="110" t="s">
        <v>1376</v>
      </c>
      <c r="E555" s="109"/>
      <c r="F555" s="122" t="s">
        <v>8953</v>
      </c>
      <c r="G555" s="125"/>
      <c r="H555" s="109"/>
      <c r="I555" s="125">
        <v>500</v>
      </c>
      <c r="J555" s="109" t="s">
        <v>1304</v>
      </c>
      <c r="K555" s="111">
        <f t="shared" si="17"/>
        <v>500</v>
      </c>
      <c r="L555" s="109"/>
    </row>
    <row r="556" spans="1:12" x14ac:dyDescent="0.2">
      <c r="A556" s="128" t="s">
        <v>64</v>
      </c>
      <c r="B556" s="180">
        <f t="shared" si="16"/>
        <v>46243</v>
      </c>
      <c r="C556" s="109"/>
      <c r="D556" s="110" t="s">
        <v>1376</v>
      </c>
      <c r="E556" s="109"/>
      <c r="F556" s="122" t="s">
        <v>8953</v>
      </c>
      <c r="G556" s="125"/>
      <c r="H556" s="109"/>
      <c r="I556" s="125">
        <v>50</v>
      </c>
      <c r="J556" s="109" t="s">
        <v>1304</v>
      </c>
      <c r="K556" s="111">
        <f t="shared" si="17"/>
        <v>50</v>
      </c>
      <c r="L556" s="109" t="s">
        <v>1350</v>
      </c>
    </row>
    <row r="557" spans="1:12" x14ac:dyDescent="0.2">
      <c r="A557" s="128" t="s">
        <v>64</v>
      </c>
      <c r="B557" s="180">
        <f t="shared" si="16"/>
        <v>46243</v>
      </c>
      <c r="C557" s="109"/>
      <c r="D557" s="110" t="s">
        <v>1376</v>
      </c>
      <c r="E557" s="109"/>
      <c r="F557" s="122" t="s">
        <v>8953</v>
      </c>
      <c r="G557" s="125"/>
      <c r="H557" s="109"/>
      <c r="I557" s="125">
        <v>500</v>
      </c>
      <c r="J557" s="109" t="s">
        <v>1304</v>
      </c>
      <c r="K557" s="111">
        <f t="shared" si="17"/>
        <v>500</v>
      </c>
      <c r="L557" s="109" t="s">
        <v>1351</v>
      </c>
    </row>
    <row r="558" spans="1:12" x14ac:dyDescent="0.2">
      <c r="A558" s="128" t="s">
        <v>64</v>
      </c>
      <c r="B558" s="180">
        <f t="shared" si="16"/>
        <v>46243</v>
      </c>
      <c r="C558" s="109">
        <v>6468</v>
      </c>
      <c r="D558" s="118" t="s">
        <v>153</v>
      </c>
      <c r="E558" s="109"/>
      <c r="F558" s="125" t="s">
        <v>1303</v>
      </c>
      <c r="G558" s="125"/>
      <c r="H558" s="109">
        <v>1025</v>
      </c>
      <c r="I558" s="125"/>
      <c r="J558" s="109" t="s">
        <v>1304</v>
      </c>
      <c r="K558" s="111">
        <f t="shared" si="17"/>
        <v>-1025</v>
      </c>
      <c r="L558" s="109"/>
    </row>
    <row r="559" spans="1:12" x14ac:dyDescent="0.2">
      <c r="A559" s="128" t="s">
        <v>926</v>
      </c>
      <c r="B559" s="180">
        <f t="shared" si="16"/>
        <v>46244</v>
      </c>
      <c r="C559" s="109">
        <v>4171</v>
      </c>
      <c r="D559" s="118" t="s">
        <v>1307</v>
      </c>
      <c r="E559" s="109"/>
      <c r="F559" s="125" t="s">
        <v>1303</v>
      </c>
      <c r="G559" s="125"/>
      <c r="H559" s="109">
        <v>6500</v>
      </c>
      <c r="I559" s="125"/>
      <c r="J559" s="109" t="s">
        <v>1304</v>
      </c>
      <c r="K559" s="111">
        <f t="shared" si="17"/>
        <v>-6500</v>
      </c>
      <c r="L559" s="109"/>
    </row>
    <row r="560" spans="1:12" x14ac:dyDescent="0.2">
      <c r="A560" s="128" t="s">
        <v>926</v>
      </c>
      <c r="B560" s="180">
        <f t="shared" si="16"/>
        <v>46244</v>
      </c>
      <c r="C560" s="109">
        <v>4172</v>
      </c>
      <c r="D560" s="118" t="s">
        <v>1306</v>
      </c>
      <c r="E560" s="109"/>
      <c r="F560" s="125" t="s">
        <v>1303</v>
      </c>
      <c r="G560" s="125"/>
      <c r="H560" s="109">
        <v>1275</v>
      </c>
      <c r="I560" s="125"/>
      <c r="J560" s="109" t="s">
        <v>1304</v>
      </c>
      <c r="K560" s="111">
        <f t="shared" si="17"/>
        <v>-1275</v>
      </c>
      <c r="L560" s="109"/>
    </row>
    <row r="561" spans="1:12" x14ac:dyDescent="0.2">
      <c r="A561" s="128" t="s">
        <v>926</v>
      </c>
      <c r="B561" s="180">
        <f t="shared" si="16"/>
        <v>46244</v>
      </c>
      <c r="C561" s="109">
        <v>4173</v>
      </c>
      <c r="D561" s="118" t="s">
        <v>145</v>
      </c>
      <c r="E561" s="109"/>
      <c r="F561" s="125" t="s">
        <v>1303</v>
      </c>
      <c r="G561" s="125"/>
      <c r="H561" s="109">
        <v>3800</v>
      </c>
      <c r="I561" s="125"/>
      <c r="J561" s="109" t="s">
        <v>1304</v>
      </c>
      <c r="K561" s="111">
        <f t="shared" si="17"/>
        <v>-3800</v>
      </c>
      <c r="L561" s="109"/>
    </row>
    <row r="562" spans="1:12" x14ac:dyDescent="0.2">
      <c r="A562" s="128" t="s">
        <v>926</v>
      </c>
      <c r="B562" s="180">
        <f t="shared" si="16"/>
        <v>46244</v>
      </c>
      <c r="C562" s="109">
        <v>4174</v>
      </c>
      <c r="D562" s="118" t="s">
        <v>1311</v>
      </c>
      <c r="E562" s="109"/>
      <c r="F562" s="125" t="s">
        <v>1303</v>
      </c>
      <c r="G562" s="125"/>
      <c r="H562" s="109">
        <v>595</v>
      </c>
      <c r="I562" s="125"/>
      <c r="J562" s="109" t="s">
        <v>1304</v>
      </c>
      <c r="K562" s="111">
        <f t="shared" si="17"/>
        <v>-595</v>
      </c>
      <c r="L562" s="109"/>
    </row>
    <row r="563" spans="1:12" x14ac:dyDescent="0.2">
      <c r="A563" s="128" t="s">
        <v>926</v>
      </c>
      <c r="B563" s="180">
        <f t="shared" si="16"/>
        <v>46244</v>
      </c>
      <c r="C563" s="109">
        <v>4175</v>
      </c>
      <c r="D563" s="118" t="s">
        <v>1312</v>
      </c>
      <c r="E563" s="109"/>
      <c r="F563" s="125" t="s">
        <v>1303</v>
      </c>
      <c r="G563" s="125"/>
      <c r="H563" s="109">
        <v>1275</v>
      </c>
      <c r="I563" s="125"/>
      <c r="J563" s="109" t="s">
        <v>1304</v>
      </c>
      <c r="K563" s="111">
        <f t="shared" si="17"/>
        <v>-1275</v>
      </c>
      <c r="L563" s="109"/>
    </row>
    <row r="564" spans="1:12" x14ac:dyDescent="0.2">
      <c r="A564" s="128" t="s">
        <v>926</v>
      </c>
      <c r="B564" s="180">
        <f t="shared" si="16"/>
        <v>46244</v>
      </c>
      <c r="C564" s="109">
        <v>4176</v>
      </c>
      <c r="D564" s="118" t="s">
        <v>1310</v>
      </c>
      <c r="E564" s="109"/>
      <c r="F564" s="125" t="s">
        <v>1303</v>
      </c>
      <c r="G564" s="125"/>
      <c r="H564" s="109">
        <v>680</v>
      </c>
      <c r="I564" s="125"/>
      <c r="J564" s="109" t="s">
        <v>1304</v>
      </c>
      <c r="K564" s="111">
        <f t="shared" si="17"/>
        <v>-680</v>
      </c>
      <c r="L564" s="109"/>
    </row>
    <row r="565" spans="1:12" x14ac:dyDescent="0.2">
      <c r="A565" s="128" t="s">
        <v>926</v>
      </c>
      <c r="B565" s="180">
        <f t="shared" si="16"/>
        <v>46244</v>
      </c>
      <c r="C565" s="109">
        <v>4177</v>
      </c>
      <c r="D565" s="118" t="s">
        <v>264</v>
      </c>
      <c r="E565" s="109"/>
      <c r="F565" s="125" t="s">
        <v>1303</v>
      </c>
      <c r="G565" s="125"/>
      <c r="H565" s="109">
        <v>200</v>
      </c>
      <c r="I565" s="125"/>
      <c r="J565" s="109" t="s">
        <v>1304</v>
      </c>
      <c r="K565" s="111">
        <f t="shared" si="17"/>
        <v>-200</v>
      </c>
      <c r="L565" s="109"/>
    </row>
    <row r="566" spans="1:12" x14ac:dyDescent="0.2">
      <c r="A566" s="128" t="s">
        <v>926</v>
      </c>
      <c r="B566" s="180">
        <f t="shared" si="16"/>
        <v>46244</v>
      </c>
      <c r="C566" s="109">
        <v>6469</v>
      </c>
      <c r="D566" s="118" t="s">
        <v>153</v>
      </c>
      <c r="E566" s="109"/>
      <c r="F566" s="125" t="s">
        <v>1303</v>
      </c>
      <c r="G566" s="125"/>
      <c r="H566" s="109">
        <v>550</v>
      </c>
      <c r="I566" s="125"/>
      <c r="J566" s="109" t="s">
        <v>1304</v>
      </c>
      <c r="K566" s="111">
        <f t="shared" si="17"/>
        <v>-550</v>
      </c>
      <c r="L566" s="109"/>
    </row>
    <row r="567" spans="1:12" x14ac:dyDescent="0.2">
      <c r="A567" s="128" t="s">
        <v>926</v>
      </c>
      <c r="B567" s="180">
        <f t="shared" si="16"/>
        <v>46244</v>
      </c>
      <c r="C567" s="109"/>
      <c r="D567" s="110" t="s">
        <v>1376</v>
      </c>
      <c r="E567" s="109"/>
      <c r="F567" s="122" t="s">
        <v>8953</v>
      </c>
      <c r="G567" s="125"/>
      <c r="H567" s="109"/>
      <c r="I567" s="125">
        <v>300</v>
      </c>
      <c r="J567" s="109" t="s">
        <v>1304</v>
      </c>
      <c r="K567" s="111">
        <f t="shared" si="17"/>
        <v>300</v>
      </c>
      <c r="L567" s="109" t="s">
        <v>1352</v>
      </c>
    </row>
    <row r="568" spans="1:12" x14ac:dyDescent="0.2">
      <c r="A568" s="128" t="s">
        <v>926</v>
      </c>
      <c r="B568" s="180">
        <f t="shared" si="16"/>
        <v>46244</v>
      </c>
      <c r="C568" s="109"/>
      <c r="D568" s="110" t="s">
        <v>1376</v>
      </c>
      <c r="E568" s="109"/>
      <c r="F568" s="122" t="s">
        <v>8953</v>
      </c>
      <c r="G568" s="125"/>
      <c r="H568" s="109"/>
      <c r="I568" s="125">
        <v>500</v>
      </c>
      <c r="J568" s="109" t="s">
        <v>1304</v>
      </c>
      <c r="K568" s="111">
        <f t="shared" si="17"/>
        <v>500</v>
      </c>
      <c r="L568" s="109" t="s">
        <v>1351</v>
      </c>
    </row>
    <row r="569" spans="1:12" x14ac:dyDescent="0.2">
      <c r="A569" s="128" t="s">
        <v>926</v>
      </c>
      <c r="B569" s="180">
        <f t="shared" si="16"/>
        <v>46244</v>
      </c>
      <c r="C569" s="109"/>
      <c r="D569" s="110" t="s">
        <v>1376</v>
      </c>
      <c r="E569" s="109"/>
      <c r="F569" s="122" t="s">
        <v>8953</v>
      </c>
      <c r="G569" s="125"/>
      <c r="H569" s="109"/>
      <c r="I569" s="125">
        <v>600</v>
      </c>
      <c r="J569" s="109" t="s">
        <v>1304</v>
      </c>
      <c r="K569" s="111">
        <f t="shared" si="17"/>
        <v>600</v>
      </c>
      <c r="L569" s="109" t="s">
        <v>1353</v>
      </c>
    </row>
    <row r="570" spans="1:12" x14ac:dyDescent="0.2">
      <c r="A570" s="128" t="s">
        <v>943</v>
      </c>
      <c r="B570" s="180">
        <f t="shared" si="16"/>
        <v>46245</v>
      </c>
      <c r="C570" s="109">
        <v>4178</v>
      </c>
      <c r="D570" s="118" t="s">
        <v>1302</v>
      </c>
      <c r="E570" s="109"/>
      <c r="F570" s="125" t="s">
        <v>1303</v>
      </c>
      <c r="G570" s="125"/>
      <c r="H570" s="109">
        <v>1780</v>
      </c>
      <c r="I570" s="125"/>
      <c r="J570" s="109" t="s">
        <v>1304</v>
      </c>
      <c r="K570" s="111">
        <f t="shared" si="17"/>
        <v>-1780</v>
      </c>
      <c r="L570" s="109"/>
    </row>
    <row r="571" spans="1:12" x14ac:dyDescent="0.2">
      <c r="A571" s="128" t="s">
        <v>943</v>
      </c>
      <c r="B571" s="180">
        <f t="shared" si="16"/>
        <v>46245</v>
      </c>
      <c r="C571" s="109">
        <v>4179</v>
      </c>
      <c r="D571" s="118" t="s">
        <v>1305</v>
      </c>
      <c r="E571" s="109"/>
      <c r="F571" s="125" t="s">
        <v>1303</v>
      </c>
      <c r="G571" s="125"/>
      <c r="H571" s="109">
        <v>4675</v>
      </c>
      <c r="I571" s="125"/>
      <c r="J571" s="109" t="s">
        <v>1304</v>
      </c>
      <c r="K571" s="111">
        <f t="shared" si="17"/>
        <v>-4675</v>
      </c>
      <c r="L571" s="109"/>
    </row>
    <row r="572" spans="1:12" x14ac:dyDescent="0.2">
      <c r="A572" s="128" t="s">
        <v>943</v>
      </c>
      <c r="B572" s="180">
        <f t="shared" si="16"/>
        <v>46245</v>
      </c>
      <c r="C572" s="109">
        <v>4180</v>
      </c>
      <c r="D572" s="118" t="s">
        <v>1308</v>
      </c>
      <c r="E572" s="109"/>
      <c r="F572" s="125" t="s">
        <v>1303</v>
      </c>
      <c r="G572" s="125"/>
      <c r="H572" s="109">
        <v>425</v>
      </c>
      <c r="I572" s="125"/>
      <c r="J572" s="109" t="s">
        <v>1304</v>
      </c>
      <c r="K572" s="111">
        <f t="shared" si="17"/>
        <v>-425</v>
      </c>
      <c r="L572" s="109"/>
    </row>
    <row r="573" spans="1:12" x14ac:dyDescent="0.2">
      <c r="A573" s="128" t="s">
        <v>943</v>
      </c>
      <c r="B573" s="180">
        <f t="shared" si="16"/>
        <v>46245</v>
      </c>
      <c r="C573" s="109">
        <v>4181</v>
      </c>
      <c r="D573" s="118" t="s">
        <v>1309</v>
      </c>
      <c r="E573" s="109"/>
      <c r="F573" s="125" t="s">
        <v>1303</v>
      </c>
      <c r="G573" s="125"/>
      <c r="H573" s="109">
        <v>1020</v>
      </c>
      <c r="I573" s="125"/>
      <c r="J573" s="109" t="s">
        <v>1304</v>
      </c>
      <c r="K573" s="111">
        <f t="shared" si="17"/>
        <v>-1020</v>
      </c>
      <c r="L573" s="109"/>
    </row>
    <row r="574" spans="1:12" x14ac:dyDescent="0.2">
      <c r="A574" s="128" t="s">
        <v>943</v>
      </c>
      <c r="B574" s="180">
        <f t="shared" si="16"/>
        <v>46245</v>
      </c>
      <c r="C574" s="109">
        <v>4182</v>
      </c>
      <c r="D574" s="118" t="s">
        <v>1310</v>
      </c>
      <c r="E574" s="109"/>
      <c r="F574" s="125" t="s">
        <v>1303</v>
      </c>
      <c r="G574" s="125"/>
      <c r="H574" s="109">
        <v>680</v>
      </c>
      <c r="I574" s="125"/>
      <c r="J574" s="109" t="s">
        <v>1304</v>
      </c>
      <c r="K574" s="111">
        <f t="shared" si="17"/>
        <v>-680</v>
      </c>
      <c r="L574" s="109"/>
    </row>
    <row r="575" spans="1:12" x14ac:dyDescent="0.2">
      <c r="A575" s="128" t="s">
        <v>943</v>
      </c>
      <c r="B575" s="180">
        <f t="shared" si="16"/>
        <v>46245</v>
      </c>
      <c r="C575" s="109">
        <v>4183</v>
      </c>
      <c r="D575" s="118" t="s">
        <v>1312</v>
      </c>
      <c r="E575" s="109"/>
      <c r="F575" s="125" t="s">
        <v>1303</v>
      </c>
      <c r="G575" s="125"/>
      <c r="H575" s="109">
        <v>1275</v>
      </c>
      <c r="I575" s="125"/>
      <c r="J575" s="109" t="s">
        <v>1304</v>
      </c>
      <c r="K575" s="111">
        <f t="shared" si="17"/>
        <v>-1275</v>
      </c>
      <c r="L575" s="109"/>
    </row>
    <row r="576" spans="1:12" x14ac:dyDescent="0.2">
      <c r="A576" s="128" t="s">
        <v>943</v>
      </c>
      <c r="B576" s="180">
        <f t="shared" si="16"/>
        <v>46245</v>
      </c>
      <c r="C576" s="109">
        <v>4184</v>
      </c>
      <c r="D576" s="118" t="s">
        <v>1307</v>
      </c>
      <c r="E576" s="109"/>
      <c r="F576" s="125" t="s">
        <v>1303</v>
      </c>
      <c r="G576" s="125"/>
      <c r="H576" s="109">
        <v>9000</v>
      </c>
      <c r="I576" s="125"/>
      <c r="J576" s="109" t="s">
        <v>1304</v>
      </c>
      <c r="K576" s="111">
        <f t="shared" si="17"/>
        <v>-9000</v>
      </c>
      <c r="L576" s="109"/>
    </row>
    <row r="577" spans="1:12" x14ac:dyDescent="0.2">
      <c r="A577" s="128" t="s">
        <v>943</v>
      </c>
      <c r="B577" s="180">
        <f t="shared" si="16"/>
        <v>46245</v>
      </c>
      <c r="C577" s="109">
        <v>4185</v>
      </c>
      <c r="D577" s="118" t="s">
        <v>1306</v>
      </c>
      <c r="E577" s="109"/>
      <c r="F577" s="125" t="s">
        <v>1303</v>
      </c>
      <c r="G577" s="125"/>
      <c r="H577" s="109">
        <v>2550</v>
      </c>
      <c r="I577" s="125"/>
      <c r="J577" s="109" t="s">
        <v>1304</v>
      </c>
      <c r="K577" s="111">
        <f t="shared" si="17"/>
        <v>-2550</v>
      </c>
      <c r="L577" s="109"/>
    </row>
    <row r="578" spans="1:12" x14ac:dyDescent="0.2">
      <c r="A578" s="128" t="s">
        <v>943</v>
      </c>
      <c r="B578" s="180">
        <f t="shared" si="16"/>
        <v>46245</v>
      </c>
      <c r="C578" s="109">
        <v>4186</v>
      </c>
      <c r="D578" s="118" t="s">
        <v>145</v>
      </c>
      <c r="E578" s="109"/>
      <c r="F578" s="125" t="s">
        <v>1303</v>
      </c>
      <c r="G578" s="125"/>
      <c r="H578" s="109">
        <v>3870</v>
      </c>
      <c r="I578" s="125"/>
      <c r="J578" s="109" t="s">
        <v>1304</v>
      </c>
      <c r="K578" s="111">
        <f t="shared" si="17"/>
        <v>-3870</v>
      </c>
      <c r="L578" s="109"/>
    </row>
    <row r="579" spans="1:12" x14ac:dyDescent="0.2">
      <c r="A579" s="128" t="s">
        <v>943</v>
      </c>
      <c r="B579" s="180">
        <f t="shared" ref="B579:B642" si="18">IF(A579="","",IF(ISNUMBER(A579),IFERROR(VLOOKUP(TEXT(A579,"yyyy/mm/dd"),BSAD,2,FALSE),""),IFERROR(VLOOKUP(A579,BSAD,2,FALSE),"")))</f>
        <v>46245</v>
      </c>
      <c r="C579" s="109">
        <v>4187</v>
      </c>
      <c r="D579" s="118" t="s">
        <v>1311</v>
      </c>
      <c r="E579" s="109"/>
      <c r="F579" s="125" t="s">
        <v>1303</v>
      </c>
      <c r="G579" s="125"/>
      <c r="H579" s="109">
        <v>595</v>
      </c>
      <c r="I579" s="125"/>
      <c r="J579" s="109" t="s">
        <v>1304</v>
      </c>
      <c r="K579" s="111">
        <f t="shared" ref="K579:K642" si="19">IF($D579="","",N($G579)-$H579+$I579)</f>
        <v>-595</v>
      </c>
      <c r="L579" s="109"/>
    </row>
    <row r="580" spans="1:12" x14ac:dyDescent="0.2">
      <c r="A580" s="128" t="s">
        <v>943</v>
      </c>
      <c r="B580" s="180">
        <f t="shared" si="18"/>
        <v>46245</v>
      </c>
      <c r="C580" s="109">
        <v>6470</v>
      </c>
      <c r="D580" s="118" t="s">
        <v>153</v>
      </c>
      <c r="E580" s="109"/>
      <c r="F580" s="125" t="s">
        <v>1303</v>
      </c>
      <c r="G580" s="125"/>
      <c r="H580" s="109">
        <v>1600</v>
      </c>
      <c r="I580" s="125"/>
      <c r="J580" s="109" t="s">
        <v>1304</v>
      </c>
      <c r="K580" s="111">
        <f t="shared" si="19"/>
        <v>-1600</v>
      </c>
      <c r="L580" s="109"/>
    </row>
    <row r="581" spans="1:12" x14ac:dyDescent="0.2">
      <c r="A581" s="128" t="s">
        <v>962</v>
      </c>
      <c r="B581" s="180">
        <f t="shared" si="18"/>
        <v>46246</v>
      </c>
      <c r="C581" s="109">
        <v>4188</v>
      </c>
      <c r="D581" s="118" t="s">
        <v>1302</v>
      </c>
      <c r="E581" s="109"/>
      <c r="F581" s="125" t="s">
        <v>1303</v>
      </c>
      <c r="G581" s="125"/>
      <c r="H581" s="109">
        <v>5260</v>
      </c>
      <c r="I581" s="125"/>
      <c r="J581" s="109" t="s">
        <v>1304</v>
      </c>
      <c r="K581" s="111">
        <f t="shared" si="19"/>
        <v>-5260</v>
      </c>
      <c r="L581" s="109"/>
    </row>
    <row r="582" spans="1:12" x14ac:dyDescent="0.2">
      <c r="A582" s="128" t="s">
        <v>962</v>
      </c>
      <c r="B582" s="180">
        <f t="shared" si="18"/>
        <v>46246</v>
      </c>
      <c r="C582" s="109">
        <v>4189</v>
      </c>
      <c r="D582" s="118" t="s">
        <v>1305</v>
      </c>
      <c r="E582" s="109"/>
      <c r="F582" s="125" t="s">
        <v>1303</v>
      </c>
      <c r="G582" s="125"/>
      <c r="H582" s="109">
        <v>4250</v>
      </c>
      <c r="I582" s="125"/>
      <c r="J582" s="109" t="s">
        <v>1304</v>
      </c>
      <c r="K582" s="111">
        <f t="shared" si="19"/>
        <v>-4250</v>
      </c>
      <c r="L582" s="109"/>
    </row>
    <row r="583" spans="1:12" x14ac:dyDescent="0.2">
      <c r="A583" s="128" t="s">
        <v>962</v>
      </c>
      <c r="B583" s="180">
        <f t="shared" si="18"/>
        <v>46246</v>
      </c>
      <c r="C583" s="109">
        <v>4190</v>
      </c>
      <c r="D583" s="118" t="s">
        <v>1306</v>
      </c>
      <c r="E583" s="109"/>
      <c r="F583" s="125" t="s">
        <v>1303</v>
      </c>
      <c r="G583" s="125"/>
      <c r="H583" s="109">
        <v>1700</v>
      </c>
      <c r="I583" s="125"/>
      <c r="J583" s="109" t="s">
        <v>1304</v>
      </c>
      <c r="K583" s="111">
        <f t="shared" si="19"/>
        <v>-1700</v>
      </c>
      <c r="L583" s="109"/>
    </row>
    <row r="584" spans="1:12" x14ac:dyDescent="0.2">
      <c r="A584" s="128" t="s">
        <v>962</v>
      </c>
      <c r="B584" s="180">
        <f t="shared" si="18"/>
        <v>46246</v>
      </c>
      <c r="C584" s="109">
        <v>4191</v>
      </c>
      <c r="D584" s="118" t="s">
        <v>1307</v>
      </c>
      <c r="E584" s="109"/>
      <c r="F584" s="125" t="s">
        <v>1303</v>
      </c>
      <c r="G584" s="125"/>
      <c r="H584" s="109">
        <v>7000</v>
      </c>
      <c r="I584" s="125"/>
      <c r="J584" s="109" t="s">
        <v>1304</v>
      </c>
      <c r="K584" s="111">
        <f t="shared" si="19"/>
        <v>-7000</v>
      </c>
      <c r="L584" s="109"/>
    </row>
    <row r="585" spans="1:12" x14ac:dyDescent="0.2">
      <c r="A585" s="128" t="s">
        <v>962</v>
      </c>
      <c r="B585" s="180">
        <f t="shared" si="18"/>
        <v>46246</v>
      </c>
      <c r="C585" s="109">
        <v>4192</v>
      </c>
      <c r="D585" s="118" t="s">
        <v>1312</v>
      </c>
      <c r="E585" s="109"/>
      <c r="F585" s="125" t="s">
        <v>1303</v>
      </c>
      <c r="G585" s="125"/>
      <c r="H585" s="109">
        <v>1275</v>
      </c>
      <c r="I585" s="125"/>
      <c r="J585" s="109" t="s">
        <v>1304</v>
      </c>
      <c r="K585" s="111">
        <f t="shared" si="19"/>
        <v>-1275</v>
      </c>
      <c r="L585" s="109"/>
    </row>
    <row r="586" spans="1:12" x14ac:dyDescent="0.2">
      <c r="A586" s="128" t="s">
        <v>962</v>
      </c>
      <c r="B586" s="180">
        <f t="shared" si="18"/>
        <v>46246</v>
      </c>
      <c r="C586" s="109">
        <v>4193</v>
      </c>
      <c r="D586" s="118" t="s">
        <v>1310</v>
      </c>
      <c r="E586" s="109"/>
      <c r="F586" s="125" t="s">
        <v>1303</v>
      </c>
      <c r="G586" s="125"/>
      <c r="H586" s="109">
        <v>680</v>
      </c>
      <c r="I586" s="125"/>
      <c r="J586" s="109" t="s">
        <v>1304</v>
      </c>
      <c r="K586" s="111">
        <f t="shared" si="19"/>
        <v>-680</v>
      </c>
      <c r="L586" s="109"/>
    </row>
    <row r="587" spans="1:12" x14ac:dyDescent="0.2">
      <c r="A587" s="128" t="s">
        <v>962</v>
      </c>
      <c r="B587" s="180">
        <f t="shared" si="18"/>
        <v>46246</v>
      </c>
      <c r="C587" s="109">
        <v>4194</v>
      </c>
      <c r="D587" s="118" t="s">
        <v>1309</v>
      </c>
      <c r="E587" s="109"/>
      <c r="F587" s="125" t="s">
        <v>1303</v>
      </c>
      <c r="G587" s="125"/>
      <c r="H587" s="109">
        <v>1020</v>
      </c>
      <c r="I587" s="125"/>
      <c r="J587" s="109" t="s">
        <v>1304</v>
      </c>
      <c r="K587" s="111">
        <f t="shared" si="19"/>
        <v>-1020</v>
      </c>
      <c r="L587" s="109"/>
    </row>
    <row r="588" spans="1:12" x14ac:dyDescent="0.2">
      <c r="A588" s="128" t="s">
        <v>962</v>
      </c>
      <c r="B588" s="180">
        <f t="shared" si="18"/>
        <v>46246</v>
      </c>
      <c r="C588" s="109">
        <v>4195</v>
      </c>
      <c r="D588" s="118" t="s">
        <v>1311</v>
      </c>
      <c r="E588" s="109"/>
      <c r="F588" s="125" t="s">
        <v>1303</v>
      </c>
      <c r="G588" s="125"/>
      <c r="H588" s="109">
        <v>595</v>
      </c>
      <c r="I588" s="125"/>
      <c r="J588" s="109" t="s">
        <v>1304</v>
      </c>
      <c r="K588" s="111">
        <f t="shared" si="19"/>
        <v>-595</v>
      </c>
      <c r="L588" s="109"/>
    </row>
    <row r="589" spans="1:12" x14ac:dyDescent="0.2">
      <c r="A589" s="128" t="s">
        <v>962</v>
      </c>
      <c r="B589" s="180">
        <f t="shared" si="18"/>
        <v>46246</v>
      </c>
      <c r="C589" s="109">
        <v>4196</v>
      </c>
      <c r="D589" s="118" t="s">
        <v>1308</v>
      </c>
      <c r="E589" s="109"/>
      <c r="F589" s="125" t="s">
        <v>1303</v>
      </c>
      <c r="G589" s="125"/>
      <c r="H589" s="109">
        <v>425</v>
      </c>
      <c r="I589" s="125"/>
      <c r="J589" s="109" t="s">
        <v>1304</v>
      </c>
      <c r="K589" s="111">
        <f t="shared" si="19"/>
        <v>-425</v>
      </c>
      <c r="L589" s="109"/>
    </row>
    <row r="590" spans="1:12" x14ac:dyDescent="0.2">
      <c r="A590" s="128" t="s">
        <v>962</v>
      </c>
      <c r="B590" s="180">
        <f t="shared" si="18"/>
        <v>46246</v>
      </c>
      <c r="C590" s="109">
        <v>4197</v>
      </c>
      <c r="D590" s="118" t="s">
        <v>9655</v>
      </c>
      <c r="E590" s="109"/>
      <c r="F590" s="125" t="s">
        <v>1303</v>
      </c>
      <c r="G590" s="125"/>
      <c r="H590" s="109">
        <v>2975</v>
      </c>
      <c r="I590" s="125"/>
      <c r="J590" s="109" t="s">
        <v>1304</v>
      </c>
      <c r="K590" s="111">
        <f t="shared" si="19"/>
        <v>-2975</v>
      </c>
      <c r="L590" s="109"/>
    </row>
    <row r="591" spans="1:12" x14ac:dyDescent="0.2">
      <c r="A591" s="128" t="s">
        <v>962</v>
      </c>
      <c r="B591" s="180">
        <f t="shared" si="18"/>
        <v>46246</v>
      </c>
      <c r="C591" s="109">
        <v>4198</v>
      </c>
      <c r="D591" s="118" t="s">
        <v>145</v>
      </c>
      <c r="E591" s="109"/>
      <c r="F591" s="125" t="s">
        <v>1303</v>
      </c>
      <c r="G591" s="125"/>
      <c r="H591" s="109">
        <v>2375</v>
      </c>
      <c r="I591" s="125"/>
      <c r="J591" s="109" t="s">
        <v>1304</v>
      </c>
      <c r="K591" s="111">
        <f t="shared" si="19"/>
        <v>-2375</v>
      </c>
      <c r="L591" s="109"/>
    </row>
    <row r="592" spans="1:12" x14ac:dyDescent="0.2">
      <c r="A592" s="128" t="s">
        <v>962</v>
      </c>
      <c r="B592" s="180">
        <f t="shared" si="18"/>
        <v>46246</v>
      </c>
      <c r="C592" s="109">
        <v>4199</v>
      </c>
      <c r="D592" s="118" t="s">
        <v>141</v>
      </c>
      <c r="E592" s="109"/>
      <c r="F592" s="125" t="s">
        <v>1303</v>
      </c>
      <c r="G592" s="125"/>
      <c r="H592" s="109">
        <v>10000</v>
      </c>
      <c r="I592" s="125"/>
      <c r="J592" s="109" t="s">
        <v>1330</v>
      </c>
      <c r="K592" s="111">
        <f t="shared" si="19"/>
        <v>-10000</v>
      </c>
      <c r="L592" s="109" t="s">
        <v>1354</v>
      </c>
    </row>
    <row r="593" spans="1:12" x14ac:dyDescent="0.2">
      <c r="A593" s="128" t="s">
        <v>66</v>
      </c>
      <c r="B593" s="180">
        <f t="shared" si="18"/>
        <v>46247</v>
      </c>
      <c r="C593" s="109">
        <v>6471</v>
      </c>
      <c r="D593" s="118" t="s">
        <v>153</v>
      </c>
      <c r="E593" s="109"/>
      <c r="F593" s="125" t="s">
        <v>1303</v>
      </c>
      <c r="G593" s="125"/>
      <c r="H593" s="109">
        <v>150</v>
      </c>
      <c r="I593" s="125"/>
      <c r="J593" s="109" t="s">
        <v>1304</v>
      </c>
      <c r="K593" s="111">
        <f t="shared" si="19"/>
        <v>-150</v>
      </c>
      <c r="L593" s="146">
        <v>66958</v>
      </c>
    </row>
    <row r="594" spans="1:12" x14ac:dyDescent="0.2">
      <c r="A594" s="128" t="s">
        <v>66</v>
      </c>
      <c r="B594" s="180">
        <f t="shared" si="18"/>
        <v>46247</v>
      </c>
      <c r="C594" s="109">
        <v>4200</v>
      </c>
      <c r="D594" s="118" t="s">
        <v>264</v>
      </c>
      <c r="E594" s="109"/>
      <c r="F594" s="125" t="s">
        <v>1303</v>
      </c>
      <c r="G594" s="125"/>
      <c r="H594" s="109">
        <v>400</v>
      </c>
      <c r="I594" s="125"/>
      <c r="J594" s="109" t="s">
        <v>1304</v>
      </c>
      <c r="K594" s="111">
        <f t="shared" si="19"/>
        <v>-400</v>
      </c>
      <c r="L594" s="109"/>
    </row>
    <row r="595" spans="1:12" x14ac:dyDescent="0.2">
      <c r="A595" s="128" t="s">
        <v>66</v>
      </c>
      <c r="B595" s="180">
        <f t="shared" si="18"/>
        <v>46247</v>
      </c>
      <c r="C595" s="109">
        <v>4201</v>
      </c>
      <c r="D595" s="118" t="s">
        <v>1302</v>
      </c>
      <c r="E595" s="109"/>
      <c r="F595" s="125" t="s">
        <v>1303</v>
      </c>
      <c r="G595" s="125"/>
      <c r="H595" s="109">
        <v>5180</v>
      </c>
      <c r="I595" s="125"/>
      <c r="J595" s="109" t="s">
        <v>1304</v>
      </c>
      <c r="K595" s="111">
        <f t="shared" si="19"/>
        <v>-5180</v>
      </c>
      <c r="L595" s="109"/>
    </row>
    <row r="596" spans="1:12" x14ac:dyDescent="0.2">
      <c r="A596" s="128" t="s">
        <v>66</v>
      </c>
      <c r="B596" s="180">
        <f t="shared" si="18"/>
        <v>46247</v>
      </c>
      <c r="C596" s="109">
        <v>4202</v>
      </c>
      <c r="D596" s="118" t="s">
        <v>1312</v>
      </c>
      <c r="E596" s="109"/>
      <c r="F596" s="125" t="s">
        <v>1303</v>
      </c>
      <c r="G596" s="125"/>
      <c r="H596" s="109">
        <v>1275</v>
      </c>
      <c r="I596" s="125"/>
      <c r="J596" s="109" t="s">
        <v>1304</v>
      </c>
      <c r="K596" s="111">
        <f t="shared" si="19"/>
        <v>-1275</v>
      </c>
      <c r="L596" s="109"/>
    </row>
    <row r="597" spans="1:12" x14ac:dyDescent="0.2">
      <c r="A597" s="128" t="s">
        <v>66</v>
      </c>
      <c r="B597" s="180">
        <f t="shared" si="18"/>
        <v>46247</v>
      </c>
      <c r="C597" s="109">
        <v>4203</v>
      </c>
      <c r="D597" s="118" t="s">
        <v>1307</v>
      </c>
      <c r="E597" s="109"/>
      <c r="F597" s="125" t="s">
        <v>1303</v>
      </c>
      <c r="G597" s="125"/>
      <c r="H597" s="109">
        <v>7700</v>
      </c>
      <c r="I597" s="125"/>
      <c r="J597" s="109" t="s">
        <v>1304</v>
      </c>
      <c r="K597" s="111">
        <f t="shared" si="19"/>
        <v>-7700</v>
      </c>
      <c r="L597" s="109"/>
    </row>
    <row r="598" spans="1:12" x14ac:dyDescent="0.2">
      <c r="A598" s="128" t="s">
        <v>66</v>
      </c>
      <c r="B598" s="180">
        <f t="shared" si="18"/>
        <v>46247</v>
      </c>
      <c r="C598" s="109">
        <v>4204</v>
      </c>
      <c r="D598" s="118" t="s">
        <v>1306</v>
      </c>
      <c r="E598" s="109"/>
      <c r="F598" s="125" t="s">
        <v>1303</v>
      </c>
      <c r="G598" s="125"/>
      <c r="H598" s="109">
        <v>2125</v>
      </c>
      <c r="I598" s="125"/>
      <c r="J598" s="109" t="s">
        <v>1304</v>
      </c>
      <c r="K598" s="111">
        <f t="shared" si="19"/>
        <v>-2125</v>
      </c>
      <c r="L598" s="109"/>
    </row>
    <row r="599" spans="1:12" x14ac:dyDescent="0.2">
      <c r="A599" s="128" t="s">
        <v>66</v>
      </c>
      <c r="B599" s="180">
        <f t="shared" si="18"/>
        <v>46247</v>
      </c>
      <c r="C599" s="109">
        <v>4205</v>
      </c>
      <c r="D599" s="118" t="s">
        <v>1305</v>
      </c>
      <c r="E599" s="109"/>
      <c r="F599" s="125" t="s">
        <v>1303</v>
      </c>
      <c r="G599" s="125"/>
      <c r="H599" s="109">
        <v>4250</v>
      </c>
      <c r="I599" s="125"/>
      <c r="J599" s="109" t="s">
        <v>1304</v>
      </c>
      <c r="K599" s="111">
        <f t="shared" si="19"/>
        <v>-4250</v>
      </c>
      <c r="L599" s="109"/>
    </row>
    <row r="600" spans="1:12" x14ac:dyDescent="0.2">
      <c r="A600" s="128" t="s">
        <v>66</v>
      </c>
      <c r="B600" s="180">
        <f t="shared" si="18"/>
        <v>46247</v>
      </c>
      <c r="C600" s="109">
        <v>4206</v>
      </c>
      <c r="D600" s="118" t="s">
        <v>1310</v>
      </c>
      <c r="E600" s="109"/>
      <c r="F600" s="125" t="s">
        <v>1303</v>
      </c>
      <c r="G600" s="125"/>
      <c r="H600" s="109">
        <v>680</v>
      </c>
      <c r="I600" s="125"/>
      <c r="J600" s="109" t="s">
        <v>1304</v>
      </c>
      <c r="K600" s="111">
        <f t="shared" si="19"/>
        <v>-680</v>
      </c>
      <c r="L600" s="109"/>
    </row>
    <row r="601" spans="1:12" x14ac:dyDescent="0.2">
      <c r="A601" s="128" t="s">
        <v>66</v>
      </c>
      <c r="B601" s="180">
        <f t="shared" si="18"/>
        <v>46247</v>
      </c>
      <c r="C601" s="109">
        <v>4207</v>
      </c>
      <c r="D601" s="118" t="s">
        <v>1309</v>
      </c>
      <c r="E601" s="109"/>
      <c r="F601" s="125" t="s">
        <v>1303</v>
      </c>
      <c r="G601" s="125"/>
      <c r="H601" s="109">
        <v>1020</v>
      </c>
      <c r="I601" s="125"/>
      <c r="J601" s="109" t="s">
        <v>1304</v>
      </c>
      <c r="K601" s="111">
        <f t="shared" si="19"/>
        <v>-1020</v>
      </c>
      <c r="L601" s="109"/>
    </row>
    <row r="602" spans="1:12" x14ac:dyDescent="0.2">
      <c r="A602" s="128" t="s">
        <v>66</v>
      </c>
      <c r="B602" s="180">
        <f t="shared" si="18"/>
        <v>46247</v>
      </c>
      <c r="C602" s="109">
        <v>4208</v>
      </c>
      <c r="D602" s="118" t="s">
        <v>145</v>
      </c>
      <c r="E602" s="109"/>
      <c r="F602" s="125" t="s">
        <v>1303</v>
      </c>
      <c r="G602" s="125"/>
      <c r="H602" s="109">
        <v>3395</v>
      </c>
      <c r="I602" s="125"/>
      <c r="J602" s="109" t="s">
        <v>1304</v>
      </c>
      <c r="K602" s="111">
        <f t="shared" si="19"/>
        <v>-3395</v>
      </c>
      <c r="L602" s="109"/>
    </row>
    <row r="603" spans="1:12" x14ac:dyDescent="0.2">
      <c r="A603" s="128" t="s">
        <v>66</v>
      </c>
      <c r="B603" s="180">
        <f t="shared" si="18"/>
        <v>46247</v>
      </c>
      <c r="C603" s="109">
        <v>4209</v>
      </c>
      <c r="D603" s="118" t="s">
        <v>1311</v>
      </c>
      <c r="E603" s="109"/>
      <c r="F603" s="125" t="s">
        <v>1303</v>
      </c>
      <c r="G603" s="125"/>
      <c r="H603" s="109">
        <v>510</v>
      </c>
      <c r="I603" s="125"/>
      <c r="J603" s="109" t="s">
        <v>1304</v>
      </c>
      <c r="K603" s="111">
        <f t="shared" si="19"/>
        <v>-510</v>
      </c>
      <c r="L603" s="109"/>
    </row>
    <row r="604" spans="1:12" x14ac:dyDescent="0.2">
      <c r="A604" s="128" t="s">
        <v>66</v>
      </c>
      <c r="B604" s="180">
        <f t="shared" si="18"/>
        <v>46247</v>
      </c>
      <c r="C604" s="109">
        <v>6472</v>
      </c>
      <c r="D604" s="118" t="s">
        <v>153</v>
      </c>
      <c r="E604" s="109"/>
      <c r="F604" s="125" t="s">
        <v>1303</v>
      </c>
      <c r="G604" s="125"/>
      <c r="H604" s="109">
        <v>350</v>
      </c>
      <c r="I604" s="125"/>
      <c r="J604" s="109" t="s">
        <v>1304</v>
      </c>
      <c r="K604" s="111">
        <f t="shared" si="19"/>
        <v>-350</v>
      </c>
      <c r="L604" s="109"/>
    </row>
    <row r="605" spans="1:12" x14ac:dyDescent="0.2">
      <c r="A605" s="128" t="s">
        <v>66</v>
      </c>
      <c r="B605" s="180">
        <f t="shared" si="18"/>
        <v>46247</v>
      </c>
      <c r="C605" s="109"/>
      <c r="D605" s="110" t="s">
        <v>1376</v>
      </c>
      <c r="E605" s="109"/>
      <c r="F605" s="122" t="s">
        <v>8953</v>
      </c>
      <c r="G605" s="125"/>
      <c r="H605" s="109"/>
      <c r="I605" s="125">
        <v>1000</v>
      </c>
      <c r="J605" s="109" t="s">
        <v>1304</v>
      </c>
      <c r="K605" s="111">
        <f t="shared" si="19"/>
        <v>1000</v>
      </c>
      <c r="L605" s="109"/>
    </row>
    <row r="606" spans="1:12" x14ac:dyDescent="0.2">
      <c r="A606" s="128" t="s">
        <v>66</v>
      </c>
      <c r="B606" s="180">
        <f t="shared" si="18"/>
        <v>46247</v>
      </c>
      <c r="C606" s="109"/>
      <c r="D606" s="110" t="s">
        <v>1376</v>
      </c>
      <c r="E606" s="109"/>
      <c r="F606" s="122" t="s">
        <v>8953</v>
      </c>
      <c r="G606" s="125"/>
      <c r="H606" s="109"/>
      <c r="I606" s="125">
        <v>500</v>
      </c>
      <c r="J606" s="109" t="s">
        <v>1304</v>
      </c>
      <c r="K606" s="111">
        <f t="shared" si="19"/>
        <v>500</v>
      </c>
      <c r="L606" s="109" t="s">
        <v>1353</v>
      </c>
    </row>
    <row r="607" spans="1:12" x14ac:dyDescent="0.2">
      <c r="A607" s="128" t="s">
        <v>68</v>
      </c>
      <c r="B607" s="180">
        <f t="shared" si="18"/>
        <v>46248</v>
      </c>
      <c r="C607" s="109">
        <v>4210</v>
      </c>
      <c r="D607" s="118" t="s">
        <v>1302</v>
      </c>
      <c r="E607" s="109"/>
      <c r="F607" s="125" t="s">
        <v>1303</v>
      </c>
      <c r="G607" s="125"/>
      <c r="H607" s="109">
        <v>5180</v>
      </c>
      <c r="I607" s="125"/>
      <c r="J607" s="109" t="s">
        <v>1304</v>
      </c>
      <c r="K607" s="111">
        <f t="shared" si="19"/>
        <v>-5180</v>
      </c>
      <c r="L607" s="109"/>
    </row>
    <row r="608" spans="1:12" x14ac:dyDescent="0.2">
      <c r="A608" s="128" t="s">
        <v>68</v>
      </c>
      <c r="B608" s="180">
        <f t="shared" si="18"/>
        <v>46248</v>
      </c>
      <c r="C608" s="109">
        <v>4211</v>
      </c>
      <c r="D608" s="118" t="s">
        <v>1305</v>
      </c>
      <c r="E608" s="109"/>
      <c r="F608" s="125" t="s">
        <v>1303</v>
      </c>
      <c r="G608" s="125"/>
      <c r="H608" s="109">
        <v>4250</v>
      </c>
      <c r="I608" s="125"/>
      <c r="J608" s="109" t="s">
        <v>1304</v>
      </c>
      <c r="K608" s="111">
        <f t="shared" si="19"/>
        <v>-4250</v>
      </c>
      <c r="L608" s="109"/>
    </row>
    <row r="609" spans="1:12" x14ac:dyDescent="0.2">
      <c r="A609" s="128" t="s">
        <v>68</v>
      </c>
      <c r="B609" s="180">
        <f t="shared" si="18"/>
        <v>46248</v>
      </c>
      <c r="C609" s="109">
        <v>4212</v>
      </c>
      <c r="D609" s="118" t="s">
        <v>1307</v>
      </c>
      <c r="E609" s="109"/>
      <c r="F609" s="125" t="s">
        <v>1303</v>
      </c>
      <c r="G609" s="125"/>
      <c r="H609" s="109">
        <v>7000</v>
      </c>
      <c r="I609" s="125"/>
      <c r="J609" s="109" t="s">
        <v>1304</v>
      </c>
      <c r="K609" s="111">
        <f t="shared" si="19"/>
        <v>-7000</v>
      </c>
      <c r="L609" s="109"/>
    </row>
    <row r="610" spans="1:12" x14ac:dyDescent="0.2">
      <c r="A610" s="128" t="s">
        <v>68</v>
      </c>
      <c r="B610" s="180">
        <f t="shared" si="18"/>
        <v>46248</v>
      </c>
      <c r="C610" s="109">
        <v>4213</v>
      </c>
      <c r="D610" s="118" t="s">
        <v>1312</v>
      </c>
      <c r="E610" s="109"/>
      <c r="F610" s="125" t="s">
        <v>1303</v>
      </c>
      <c r="G610" s="125"/>
      <c r="H610" s="109">
        <v>1275</v>
      </c>
      <c r="I610" s="125"/>
      <c r="J610" s="109" t="s">
        <v>1304</v>
      </c>
      <c r="K610" s="111">
        <f t="shared" si="19"/>
        <v>-1275</v>
      </c>
      <c r="L610" s="109"/>
    </row>
    <row r="611" spans="1:12" x14ac:dyDescent="0.2">
      <c r="A611" s="128" t="s">
        <v>68</v>
      </c>
      <c r="B611" s="180">
        <f t="shared" si="18"/>
        <v>46248</v>
      </c>
      <c r="C611" s="109">
        <v>4214</v>
      </c>
      <c r="D611" s="118" t="s">
        <v>1306</v>
      </c>
      <c r="E611" s="109"/>
      <c r="F611" s="125" t="s">
        <v>1303</v>
      </c>
      <c r="G611" s="125"/>
      <c r="H611" s="109">
        <v>1700</v>
      </c>
      <c r="I611" s="125"/>
      <c r="J611" s="109" t="s">
        <v>1304</v>
      </c>
      <c r="K611" s="111">
        <f t="shared" si="19"/>
        <v>-1700</v>
      </c>
      <c r="L611" s="109"/>
    </row>
    <row r="612" spans="1:12" x14ac:dyDescent="0.2">
      <c r="A612" s="128" t="s">
        <v>68</v>
      </c>
      <c r="B612" s="180">
        <f t="shared" si="18"/>
        <v>46248</v>
      </c>
      <c r="C612" s="109">
        <v>4215</v>
      </c>
      <c r="D612" s="118" t="s">
        <v>1310</v>
      </c>
      <c r="E612" s="109"/>
      <c r="F612" s="125" t="s">
        <v>1303</v>
      </c>
      <c r="G612" s="125"/>
      <c r="H612" s="109">
        <v>680</v>
      </c>
      <c r="I612" s="125"/>
      <c r="J612" s="109" t="s">
        <v>1304</v>
      </c>
      <c r="K612" s="111">
        <f t="shared" si="19"/>
        <v>-680</v>
      </c>
      <c r="L612" s="109"/>
    </row>
    <row r="613" spans="1:12" x14ac:dyDescent="0.2">
      <c r="A613" s="128" t="s">
        <v>68</v>
      </c>
      <c r="B613" s="180">
        <f t="shared" si="18"/>
        <v>46248</v>
      </c>
      <c r="C613" s="109">
        <v>4216</v>
      </c>
      <c r="D613" s="118" t="s">
        <v>1309</v>
      </c>
      <c r="E613" s="109"/>
      <c r="F613" s="125" t="s">
        <v>1303</v>
      </c>
      <c r="G613" s="125"/>
      <c r="H613" s="109">
        <v>1020</v>
      </c>
      <c r="I613" s="125"/>
      <c r="J613" s="109" t="s">
        <v>1304</v>
      </c>
      <c r="K613" s="111">
        <f t="shared" si="19"/>
        <v>-1020</v>
      </c>
      <c r="L613" s="109"/>
    </row>
    <row r="614" spans="1:12" x14ac:dyDescent="0.2">
      <c r="A614" s="128" t="s">
        <v>68</v>
      </c>
      <c r="B614" s="180">
        <f t="shared" si="18"/>
        <v>46248</v>
      </c>
      <c r="C614" s="109">
        <v>4217</v>
      </c>
      <c r="D614" s="118" t="s">
        <v>1311</v>
      </c>
      <c r="E614" s="109"/>
      <c r="F614" s="125" t="s">
        <v>1303</v>
      </c>
      <c r="G614" s="125"/>
      <c r="H614" s="109">
        <v>425</v>
      </c>
      <c r="I614" s="125"/>
      <c r="J614" s="109" t="s">
        <v>1304</v>
      </c>
      <c r="K614" s="111">
        <f t="shared" si="19"/>
        <v>-425</v>
      </c>
      <c r="L614" s="109"/>
    </row>
    <row r="615" spans="1:12" x14ac:dyDescent="0.2">
      <c r="A615" s="128" t="s">
        <v>68</v>
      </c>
      <c r="B615" s="180">
        <f t="shared" si="18"/>
        <v>46248</v>
      </c>
      <c r="C615" s="109">
        <v>4218</v>
      </c>
      <c r="D615" s="118" t="s">
        <v>1308</v>
      </c>
      <c r="E615" s="109"/>
      <c r="F615" s="125" t="s">
        <v>1303</v>
      </c>
      <c r="G615" s="125"/>
      <c r="H615" s="109">
        <v>680</v>
      </c>
      <c r="I615" s="125"/>
      <c r="J615" s="109" t="s">
        <v>1304</v>
      </c>
      <c r="K615" s="111">
        <f t="shared" si="19"/>
        <v>-680</v>
      </c>
      <c r="L615" s="109"/>
    </row>
    <row r="616" spans="1:12" x14ac:dyDescent="0.2">
      <c r="A616" s="128" t="s">
        <v>68</v>
      </c>
      <c r="B616" s="180">
        <f t="shared" si="18"/>
        <v>46248</v>
      </c>
      <c r="C616" s="109">
        <v>4219</v>
      </c>
      <c r="D616" s="118" t="s">
        <v>145</v>
      </c>
      <c r="E616" s="109"/>
      <c r="F616" s="125" t="s">
        <v>1303</v>
      </c>
      <c r="G616" s="125"/>
      <c r="H616" s="109">
        <v>3565</v>
      </c>
      <c r="I616" s="125"/>
      <c r="J616" s="109" t="s">
        <v>1304</v>
      </c>
      <c r="K616" s="111">
        <f t="shared" si="19"/>
        <v>-3565</v>
      </c>
      <c r="L616" s="109"/>
    </row>
    <row r="617" spans="1:12" x14ac:dyDescent="0.2">
      <c r="A617" s="128" t="s">
        <v>68</v>
      </c>
      <c r="B617" s="180">
        <f t="shared" si="18"/>
        <v>46248</v>
      </c>
      <c r="C617" s="109">
        <v>4220</v>
      </c>
      <c r="D617" s="118" t="s">
        <v>264</v>
      </c>
      <c r="E617" s="109"/>
      <c r="F617" s="125" t="s">
        <v>1303</v>
      </c>
      <c r="G617" s="125"/>
      <c r="H617" s="109">
        <v>400</v>
      </c>
      <c r="I617" s="125"/>
      <c r="J617" s="109" t="s">
        <v>1304</v>
      </c>
      <c r="K617" s="111">
        <f t="shared" si="19"/>
        <v>-400</v>
      </c>
      <c r="L617" s="109"/>
    </row>
    <row r="618" spans="1:12" x14ac:dyDescent="0.2">
      <c r="A618" s="128" t="s">
        <v>68</v>
      </c>
      <c r="B618" s="180">
        <f t="shared" si="18"/>
        <v>46248</v>
      </c>
      <c r="C618" s="109">
        <v>4221</v>
      </c>
      <c r="D618" s="118" t="s">
        <v>8832</v>
      </c>
      <c r="E618" s="109"/>
      <c r="F618" s="125" t="s">
        <v>1303</v>
      </c>
      <c r="G618" s="125"/>
      <c r="H618" s="109">
        <v>8500</v>
      </c>
      <c r="I618" s="125"/>
      <c r="J618" s="109" t="s">
        <v>1304</v>
      </c>
      <c r="K618" s="111">
        <f t="shared" si="19"/>
        <v>-8500</v>
      </c>
      <c r="L618" s="109"/>
    </row>
    <row r="619" spans="1:12" x14ac:dyDescent="0.2">
      <c r="A619" s="128" t="s">
        <v>68</v>
      </c>
      <c r="B619" s="180">
        <f t="shared" si="18"/>
        <v>46248</v>
      </c>
      <c r="C619" s="109">
        <v>6473</v>
      </c>
      <c r="D619" s="118" t="s">
        <v>153</v>
      </c>
      <c r="E619" s="109"/>
      <c r="F619" s="125" t="s">
        <v>1303</v>
      </c>
      <c r="G619" s="125"/>
      <c r="H619" s="109">
        <v>550</v>
      </c>
      <c r="I619" s="125"/>
      <c r="J619" s="109" t="s">
        <v>1304</v>
      </c>
      <c r="K619" s="111">
        <f t="shared" si="19"/>
        <v>-550</v>
      </c>
      <c r="L619" s="109"/>
    </row>
    <row r="620" spans="1:12" x14ac:dyDescent="0.2">
      <c r="A620" s="128" t="s">
        <v>68</v>
      </c>
      <c r="B620" s="180">
        <f t="shared" si="18"/>
        <v>46248</v>
      </c>
      <c r="C620" s="109"/>
      <c r="D620" s="110" t="s">
        <v>1376</v>
      </c>
      <c r="E620" s="109"/>
      <c r="F620" s="122" t="s">
        <v>8953</v>
      </c>
      <c r="G620" s="125"/>
      <c r="H620" s="109"/>
      <c r="I620" s="125">
        <v>1000</v>
      </c>
      <c r="J620" s="109" t="s">
        <v>1304</v>
      </c>
      <c r="K620" s="111">
        <f t="shared" si="19"/>
        <v>1000</v>
      </c>
      <c r="L620" s="109"/>
    </row>
    <row r="621" spans="1:12" x14ac:dyDescent="0.2">
      <c r="A621" s="128" t="s">
        <v>983</v>
      </c>
      <c r="B621" s="180">
        <f t="shared" si="18"/>
        <v>46249</v>
      </c>
      <c r="C621" s="109">
        <v>4222</v>
      </c>
      <c r="D621" s="118" t="s">
        <v>1302</v>
      </c>
      <c r="E621" s="109"/>
      <c r="F621" s="125" t="s">
        <v>1303</v>
      </c>
      <c r="G621" s="125"/>
      <c r="H621" s="109">
        <v>5180</v>
      </c>
      <c r="I621" s="125"/>
      <c r="J621" s="109" t="s">
        <v>1304</v>
      </c>
      <c r="K621" s="111">
        <f t="shared" si="19"/>
        <v>-5180</v>
      </c>
      <c r="L621" s="109"/>
    </row>
    <row r="622" spans="1:12" x14ac:dyDescent="0.2">
      <c r="A622" s="128" t="s">
        <v>983</v>
      </c>
      <c r="B622" s="180">
        <f t="shared" si="18"/>
        <v>46249</v>
      </c>
      <c r="C622" s="109">
        <v>4223</v>
      </c>
      <c r="D622" s="118" t="s">
        <v>1305</v>
      </c>
      <c r="E622" s="109"/>
      <c r="F622" s="125" t="s">
        <v>1303</v>
      </c>
      <c r="G622" s="125"/>
      <c r="H622" s="109">
        <v>4250</v>
      </c>
      <c r="I622" s="125"/>
      <c r="J622" s="109" t="s">
        <v>1304</v>
      </c>
      <c r="K622" s="111">
        <f t="shared" si="19"/>
        <v>-4250</v>
      </c>
      <c r="L622" s="109"/>
    </row>
    <row r="623" spans="1:12" x14ac:dyDescent="0.2">
      <c r="A623" s="128" t="s">
        <v>983</v>
      </c>
      <c r="B623" s="180">
        <f t="shared" si="18"/>
        <v>46249</v>
      </c>
      <c r="C623" s="109">
        <v>4224</v>
      </c>
      <c r="D623" s="118" t="s">
        <v>1307</v>
      </c>
      <c r="E623" s="109"/>
      <c r="F623" s="125" t="s">
        <v>1303</v>
      </c>
      <c r="G623" s="125"/>
      <c r="H623" s="109">
        <v>7300</v>
      </c>
      <c r="I623" s="125"/>
      <c r="J623" s="109" t="s">
        <v>1304</v>
      </c>
      <c r="K623" s="111">
        <f t="shared" si="19"/>
        <v>-7300</v>
      </c>
      <c r="L623" s="109"/>
    </row>
    <row r="624" spans="1:12" x14ac:dyDescent="0.2">
      <c r="A624" s="128" t="s">
        <v>983</v>
      </c>
      <c r="B624" s="180">
        <f t="shared" si="18"/>
        <v>46249</v>
      </c>
      <c r="C624" s="109">
        <v>4225</v>
      </c>
      <c r="D624" s="118" t="s">
        <v>1312</v>
      </c>
      <c r="E624" s="109"/>
      <c r="F624" s="125" t="s">
        <v>1303</v>
      </c>
      <c r="G624" s="125"/>
      <c r="H624" s="109">
        <v>1275</v>
      </c>
      <c r="I624" s="125"/>
      <c r="J624" s="109" t="s">
        <v>1304</v>
      </c>
      <c r="K624" s="111">
        <f t="shared" si="19"/>
        <v>-1275</v>
      </c>
      <c r="L624" s="109"/>
    </row>
    <row r="625" spans="1:12" x14ac:dyDescent="0.2">
      <c r="A625" s="128" t="s">
        <v>983</v>
      </c>
      <c r="B625" s="180">
        <f t="shared" si="18"/>
        <v>46249</v>
      </c>
      <c r="C625" s="109">
        <v>4226</v>
      </c>
      <c r="D625" s="118" t="s">
        <v>1306</v>
      </c>
      <c r="E625" s="109"/>
      <c r="F625" s="125" t="s">
        <v>1303</v>
      </c>
      <c r="G625" s="125"/>
      <c r="H625" s="109">
        <v>2550</v>
      </c>
      <c r="I625" s="125"/>
      <c r="J625" s="109" t="s">
        <v>1304</v>
      </c>
      <c r="K625" s="111">
        <f t="shared" si="19"/>
        <v>-2550</v>
      </c>
      <c r="L625" s="109"/>
    </row>
    <row r="626" spans="1:12" x14ac:dyDescent="0.2">
      <c r="A626" s="128" t="s">
        <v>983</v>
      </c>
      <c r="B626" s="180">
        <f t="shared" si="18"/>
        <v>46249</v>
      </c>
      <c r="C626" s="109">
        <v>4227</v>
      </c>
      <c r="D626" s="118" t="s">
        <v>1310</v>
      </c>
      <c r="E626" s="109"/>
      <c r="F626" s="125" t="s">
        <v>1303</v>
      </c>
      <c r="G626" s="125"/>
      <c r="H626" s="109">
        <v>680</v>
      </c>
      <c r="I626" s="125"/>
      <c r="J626" s="109" t="s">
        <v>1304</v>
      </c>
      <c r="K626" s="111">
        <f t="shared" si="19"/>
        <v>-680</v>
      </c>
      <c r="L626" s="109"/>
    </row>
    <row r="627" spans="1:12" x14ac:dyDescent="0.2">
      <c r="A627" s="128" t="s">
        <v>983</v>
      </c>
      <c r="B627" s="180">
        <f t="shared" si="18"/>
        <v>46249</v>
      </c>
      <c r="C627" s="109">
        <v>4228</v>
      </c>
      <c r="D627" s="118" t="s">
        <v>134</v>
      </c>
      <c r="E627" s="109"/>
      <c r="F627" s="125" t="s">
        <v>1303</v>
      </c>
      <c r="G627" s="125"/>
      <c r="H627" s="109">
        <v>2550</v>
      </c>
      <c r="I627" s="125"/>
      <c r="J627" s="109" t="s">
        <v>1304</v>
      </c>
      <c r="K627" s="111">
        <f t="shared" si="19"/>
        <v>-2550</v>
      </c>
      <c r="L627" s="109"/>
    </row>
    <row r="628" spans="1:12" x14ac:dyDescent="0.2">
      <c r="A628" s="128" t="s">
        <v>983</v>
      </c>
      <c r="B628" s="180">
        <f t="shared" si="18"/>
        <v>46249</v>
      </c>
      <c r="C628" s="109">
        <v>4229</v>
      </c>
      <c r="D628" s="118" t="s">
        <v>145</v>
      </c>
      <c r="E628" s="109"/>
      <c r="F628" s="125" t="s">
        <v>1303</v>
      </c>
      <c r="G628" s="125"/>
      <c r="H628" s="109">
        <v>2980</v>
      </c>
      <c r="I628" s="125"/>
      <c r="J628" s="109" t="s">
        <v>1304</v>
      </c>
      <c r="K628" s="111">
        <f t="shared" si="19"/>
        <v>-2980</v>
      </c>
      <c r="L628" s="109"/>
    </row>
    <row r="629" spans="1:12" x14ac:dyDescent="0.2">
      <c r="A629" s="128" t="s">
        <v>983</v>
      </c>
      <c r="B629" s="180">
        <f t="shared" si="18"/>
        <v>46249</v>
      </c>
      <c r="C629" s="109">
        <v>4230</v>
      </c>
      <c r="D629" s="118" t="s">
        <v>1309</v>
      </c>
      <c r="E629" s="109"/>
      <c r="F629" s="125" t="s">
        <v>1303</v>
      </c>
      <c r="G629" s="125"/>
      <c r="H629" s="109">
        <v>1020</v>
      </c>
      <c r="I629" s="125"/>
      <c r="J629" s="109" t="s">
        <v>1304</v>
      </c>
      <c r="K629" s="111">
        <f t="shared" si="19"/>
        <v>-1020</v>
      </c>
      <c r="L629" s="109"/>
    </row>
    <row r="630" spans="1:12" x14ac:dyDescent="0.2">
      <c r="A630" s="128" t="s">
        <v>983</v>
      </c>
      <c r="B630" s="180">
        <f t="shared" si="18"/>
        <v>46249</v>
      </c>
      <c r="C630" s="109">
        <v>4231</v>
      </c>
      <c r="D630" s="118" t="s">
        <v>1311</v>
      </c>
      <c r="E630" s="109"/>
      <c r="F630" s="125" t="s">
        <v>1303</v>
      </c>
      <c r="G630" s="125"/>
      <c r="H630" s="109">
        <v>425</v>
      </c>
      <c r="I630" s="125"/>
      <c r="J630" s="109" t="s">
        <v>1304</v>
      </c>
      <c r="K630" s="111">
        <f t="shared" si="19"/>
        <v>-425</v>
      </c>
      <c r="L630" s="109"/>
    </row>
    <row r="631" spans="1:12" x14ac:dyDescent="0.2">
      <c r="A631" s="128" t="s">
        <v>983</v>
      </c>
      <c r="B631" s="180">
        <f t="shared" si="18"/>
        <v>46249</v>
      </c>
      <c r="C631" s="109">
        <v>4232</v>
      </c>
      <c r="D631" s="118" t="s">
        <v>246</v>
      </c>
      <c r="E631" s="109"/>
      <c r="F631" s="125" t="s">
        <v>1303</v>
      </c>
      <c r="G631" s="125"/>
      <c r="H631" s="109">
        <v>2550</v>
      </c>
      <c r="I631" s="125"/>
      <c r="J631" s="109" t="s">
        <v>1304</v>
      </c>
      <c r="K631" s="111">
        <f t="shared" si="19"/>
        <v>-2550</v>
      </c>
      <c r="L631" s="109"/>
    </row>
    <row r="632" spans="1:12" x14ac:dyDescent="0.2">
      <c r="A632" s="128" t="s">
        <v>983</v>
      </c>
      <c r="B632" s="180">
        <f t="shared" si="18"/>
        <v>46249</v>
      </c>
      <c r="C632" s="109">
        <v>4233</v>
      </c>
      <c r="D632" s="118" t="s">
        <v>264</v>
      </c>
      <c r="E632" s="109"/>
      <c r="F632" s="125" t="s">
        <v>1303</v>
      </c>
      <c r="G632" s="125"/>
      <c r="H632" s="109">
        <v>200</v>
      </c>
      <c r="I632" s="125"/>
      <c r="J632" s="109" t="s">
        <v>1304</v>
      </c>
      <c r="K632" s="111">
        <f t="shared" si="19"/>
        <v>-200</v>
      </c>
      <c r="L632" s="109"/>
    </row>
    <row r="633" spans="1:12" x14ac:dyDescent="0.2">
      <c r="A633" s="128" t="s">
        <v>983</v>
      </c>
      <c r="B633" s="180">
        <f t="shared" si="18"/>
        <v>46249</v>
      </c>
      <c r="C633" s="109">
        <v>6474</v>
      </c>
      <c r="D633" s="118" t="s">
        <v>153</v>
      </c>
      <c r="E633" s="109"/>
      <c r="F633" s="125" t="s">
        <v>1303</v>
      </c>
      <c r="G633" s="125"/>
      <c r="H633" s="109">
        <v>3100</v>
      </c>
      <c r="I633" s="125"/>
      <c r="J633" s="109" t="s">
        <v>1304</v>
      </c>
      <c r="K633" s="111">
        <f t="shared" si="19"/>
        <v>-3100</v>
      </c>
      <c r="L633" s="109"/>
    </row>
    <row r="634" spans="1:12" x14ac:dyDescent="0.2">
      <c r="A634" s="128" t="s">
        <v>59</v>
      </c>
      <c r="B634" s="180">
        <f t="shared" si="18"/>
        <v>46250</v>
      </c>
      <c r="C634" s="109">
        <v>4234</v>
      </c>
      <c r="D634" s="118" t="s">
        <v>1302</v>
      </c>
      <c r="E634" s="109"/>
      <c r="F634" s="125" t="s">
        <v>1303</v>
      </c>
      <c r="G634" s="125"/>
      <c r="H634" s="109">
        <v>5180</v>
      </c>
      <c r="I634" s="125"/>
      <c r="J634" s="109" t="s">
        <v>1304</v>
      </c>
      <c r="K634" s="111">
        <f t="shared" si="19"/>
        <v>-5180</v>
      </c>
      <c r="L634" s="109"/>
    </row>
    <row r="635" spans="1:12" x14ac:dyDescent="0.2">
      <c r="A635" s="128" t="s">
        <v>59</v>
      </c>
      <c r="B635" s="180">
        <f t="shared" si="18"/>
        <v>46250</v>
      </c>
      <c r="C635" s="109">
        <v>4235</v>
      </c>
      <c r="D635" s="118" t="s">
        <v>1305</v>
      </c>
      <c r="E635" s="109"/>
      <c r="F635" s="125" t="s">
        <v>1303</v>
      </c>
      <c r="G635" s="125"/>
      <c r="H635" s="109">
        <v>4250</v>
      </c>
      <c r="I635" s="125"/>
      <c r="J635" s="109" t="s">
        <v>1304</v>
      </c>
      <c r="K635" s="111">
        <f t="shared" si="19"/>
        <v>-4250</v>
      </c>
      <c r="L635" s="109"/>
    </row>
    <row r="636" spans="1:12" x14ac:dyDescent="0.2">
      <c r="A636" s="128" t="s">
        <v>59</v>
      </c>
      <c r="B636" s="180">
        <f t="shared" si="18"/>
        <v>46250</v>
      </c>
      <c r="C636" s="109">
        <v>4236</v>
      </c>
      <c r="D636" s="118" t="s">
        <v>1307</v>
      </c>
      <c r="E636" s="109"/>
      <c r="F636" s="125" t="s">
        <v>1303</v>
      </c>
      <c r="G636" s="125"/>
      <c r="H636" s="109">
        <v>5500</v>
      </c>
      <c r="I636" s="125"/>
      <c r="J636" s="109" t="s">
        <v>1304</v>
      </c>
      <c r="K636" s="111">
        <f t="shared" si="19"/>
        <v>-5500</v>
      </c>
      <c r="L636" s="109"/>
    </row>
    <row r="637" spans="1:12" x14ac:dyDescent="0.2">
      <c r="A637" s="128" t="s">
        <v>59</v>
      </c>
      <c r="B637" s="180">
        <f t="shared" si="18"/>
        <v>46250</v>
      </c>
      <c r="C637" s="109">
        <v>4237</v>
      </c>
      <c r="D637" s="118" t="s">
        <v>1312</v>
      </c>
      <c r="E637" s="109"/>
      <c r="F637" s="125" t="s">
        <v>1303</v>
      </c>
      <c r="G637" s="125"/>
      <c r="H637" s="109">
        <v>1275</v>
      </c>
      <c r="I637" s="125"/>
      <c r="J637" s="109" t="s">
        <v>1304</v>
      </c>
      <c r="K637" s="111">
        <f t="shared" si="19"/>
        <v>-1275</v>
      </c>
      <c r="L637" s="109"/>
    </row>
    <row r="638" spans="1:12" x14ac:dyDescent="0.2">
      <c r="A638" s="128" t="s">
        <v>59</v>
      </c>
      <c r="B638" s="180">
        <f t="shared" si="18"/>
        <v>46250</v>
      </c>
      <c r="C638" s="109">
        <v>4238</v>
      </c>
      <c r="D638" s="118" t="s">
        <v>1302</v>
      </c>
      <c r="E638" s="109"/>
      <c r="F638" s="125" t="s">
        <v>1303</v>
      </c>
      <c r="G638" s="125"/>
      <c r="H638" s="109">
        <v>680</v>
      </c>
      <c r="I638" s="125"/>
      <c r="J638" s="109" t="s">
        <v>1304</v>
      </c>
      <c r="K638" s="111">
        <f t="shared" si="19"/>
        <v>-680</v>
      </c>
      <c r="L638" s="109"/>
    </row>
    <row r="639" spans="1:12" x14ac:dyDescent="0.2">
      <c r="A639" s="128" t="s">
        <v>59</v>
      </c>
      <c r="B639" s="180">
        <f t="shared" si="18"/>
        <v>46250</v>
      </c>
      <c r="C639" s="109">
        <v>4239</v>
      </c>
      <c r="D639" s="118" t="s">
        <v>1306</v>
      </c>
      <c r="E639" s="109"/>
      <c r="F639" s="125" t="s">
        <v>1303</v>
      </c>
      <c r="G639" s="125"/>
      <c r="H639" s="109">
        <v>1700</v>
      </c>
      <c r="I639" s="125"/>
      <c r="J639" s="109" t="s">
        <v>1304</v>
      </c>
      <c r="K639" s="111">
        <f t="shared" si="19"/>
        <v>-1700</v>
      </c>
      <c r="L639" s="109"/>
    </row>
    <row r="640" spans="1:12" x14ac:dyDescent="0.2">
      <c r="A640" s="128" t="s">
        <v>59</v>
      </c>
      <c r="B640" s="180">
        <f t="shared" si="18"/>
        <v>46250</v>
      </c>
      <c r="C640" s="109">
        <v>4240</v>
      </c>
      <c r="D640" s="118" t="s">
        <v>1311</v>
      </c>
      <c r="E640" s="109"/>
      <c r="F640" s="125" t="s">
        <v>1303</v>
      </c>
      <c r="G640" s="125"/>
      <c r="H640" s="109">
        <v>425</v>
      </c>
      <c r="I640" s="125"/>
      <c r="J640" s="109" t="s">
        <v>1304</v>
      </c>
      <c r="K640" s="111">
        <f t="shared" si="19"/>
        <v>-425</v>
      </c>
      <c r="L640" s="109"/>
    </row>
    <row r="641" spans="1:12" x14ac:dyDescent="0.2">
      <c r="A641" s="128" t="s">
        <v>59</v>
      </c>
      <c r="B641" s="180">
        <f t="shared" si="18"/>
        <v>46250</v>
      </c>
      <c r="C641" s="109">
        <v>4241</v>
      </c>
      <c r="D641" s="118" t="s">
        <v>1309</v>
      </c>
      <c r="E641" s="109"/>
      <c r="F641" s="125" t="s">
        <v>1303</v>
      </c>
      <c r="G641" s="125"/>
      <c r="H641" s="109">
        <v>1020</v>
      </c>
      <c r="I641" s="125"/>
      <c r="J641" s="109" t="s">
        <v>1304</v>
      </c>
      <c r="K641" s="111">
        <f t="shared" si="19"/>
        <v>-1020</v>
      </c>
      <c r="L641" s="109"/>
    </row>
    <row r="642" spans="1:12" x14ac:dyDescent="0.2">
      <c r="A642" s="128" t="s">
        <v>59</v>
      </c>
      <c r="B642" s="180">
        <f t="shared" si="18"/>
        <v>46250</v>
      </c>
      <c r="C642" s="109">
        <v>4242</v>
      </c>
      <c r="D642" s="118" t="s">
        <v>1037</v>
      </c>
      <c r="E642" s="109"/>
      <c r="F642" s="125" t="s">
        <v>1303</v>
      </c>
      <c r="G642" s="125"/>
      <c r="H642" s="109">
        <v>800</v>
      </c>
      <c r="I642" s="125"/>
      <c r="J642" s="109" t="s">
        <v>1330</v>
      </c>
      <c r="K642" s="111">
        <f t="shared" si="19"/>
        <v>-800</v>
      </c>
      <c r="L642" s="109"/>
    </row>
    <row r="643" spans="1:12" x14ac:dyDescent="0.2">
      <c r="A643" s="128" t="s">
        <v>59</v>
      </c>
      <c r="B643" s="180">
        <f t="shared" ref="B643:B706" si="20">IF(A643="","",IF(ISNUMBER(A643),IFERROR(VLOOKUP(TEXT(A643,"yyyy/mm/dd"),BSAD,2,FALSE),""),IFERROR(VLOOKUP(A643,BSAD,2,FALSE),"")))</f>
        <v>46250</v>
      </c>
      <c r="C643" s="109"/>
      <c r="D643" s="110" t="s">
        <v>1376</v>
      </c>
      <c r="E643" s="109"/>
      <c r="F643" s="122" t="s">
        <v>8953</v>
      </c>
      <c r="G643" s="125"/>
      <c r="H643" s="109"/>
      <c r="I643" s="125">
        <v>1000</v>
      </c>
      <c r="J643" s="109" t="s">
        <v>1304</v>
      </c>
      <c r="K643" s="111">
        <f t="shared" ref="K643:K706" si="21">IF($D643="","",N($G643)-$H643+$I643)</f>
        <v>1000</v>
      </c>
      <c r="L643" s="109"/>
    </row>
    <row r="644" spans="1:12" x14ac:dyDescent="0.2">
      <c r="A644" s="128" t="s">
        <v>59</v>
      </c>
      <c r="B644" s="180">
        <f t="shared" si="20"/>
        <v>46250</v>
      </c>
      <c r="C644" s="109">
        <v>6475</v>
      </c>
      <c r="D644" s="118" t="s">
        <v>153</v>
      </c>
      <c r="E644" s="109"/>
      <c r="F644" s="125" t="s">
        <v>1303</v>
      </c>
      <c r="G644" s="125"/>
      <c r="H644" s="109">
        <v>10200</v>
      </c>
      <c r="I644" s="125"/>
      <c r="J644" s="109" t="s">
        <v>1304</v>
      </c>
      <c r="K644" s="111">
        <f t="shared" si="21"/>
        <v>-10200</v>
      </c>
      <c r="L644" s="109"/>
    </row>
    <row r="645" spans="1:12" x14ac:dyDescent="0.2">
      <c r="A645" s="128" t="s">
        <v>59</v>
      </c>
      <c r="B645" s="180">
        <f t="shared" si="20"/>
        <v>46250</v>
      </c>
      <c r="C645" s="109"/>
      <c r="D645" s="110" t="s">
        <v>1376</v>
      </c>
      <c r="E645" s="109"/>
      <c r="F645" s="122" t="s">
        <v>8953</v>
      </c>
      <c r="G645" s="125"/>
      <c r="H645" s="109"/>
      <c r="I645" s="125">
        <v>200</v>
      </c>
      <c r="J645" s="109" t="s">
        <v>1304</v>
      </c>
      <c r="K645" s="111">
        <f t="shared" si="21"/>
        <v>200</v>
      </c>
      <c r="L645" s="109" t="s">
        <v>1355</v>
      </c>
    </row>
    <row r="646" spans="1:12" x14ac:dyDescent="0.2">
      <c r="A646" s="128" t="s">
        <v>1054</v>
      </c>
      <c r="B646" s="180">
        <f t="shared" si="20"/>
        <v>46251</v>
      </c>
      <c r="C646" s="109">
        <v>4243</v>
      </c>
      <c r="D646" s="118" t="s">
        <v>1302</v>
      </c>
      <c r="E646" s="109"/>
      <c r="F646" s="125" t="s">
        <v>1303</v>
      </c>
      <c r="G646" s="125"/>
      <c r="H646" s="109">
        <v>3800</v>
      </c>
      <c r="I646" s="125"/>
      <c r="J646" s="109" t="s">
        <v>1304</v>
      </c>
      <c r="K646" s="111">
        <f t="shared" si="21"/>
        <v>-3800</v>
      </c>
      <c r="L646" s="109"/>
    </row>
    <row r="647" spans="1:12" x14ac:dyDescent="0.2">
      <c r="A647" s="128" t="s">
        <v>1054</v>
      </c>
      <c r="B647" s="180">
        <f t="shared" si="20"/>
        <v>46251</v>
      </c>
      <c r="C647" s="109">
        <v>4244</v>
      </c>
      <c r="D647" s="118" t="s">
        <v>1305</v>
      </c>
      <c r="E647" s="109"/>
      <c r="F647" s="125" t="s">
        <v>1303</v>
      </c>
      <c r="G647" s="125"/>
      <c r="H647" s="109">
        <v>1700</v>
      </c>
      <c r="I647" s="125"/>
      <c r="J647" s="109" t="s">
        <v>1304</v>
      </c>
      <c r="K647" s="111">
        <f t="shared" si="21"/>
        <v>-1700</v>
      </c>
      <c r="L647" s="109"/>
    </row>
    <row r="648" spans="1:12" x14ac:dyDescent="0.2">
      <c r="A648" s="128" t="s">
        <v>1054</v>
      </c>
      <c r="B648" s="180">
        <f t="shared" si="20"/>
        <v>46251</v>
      </c>
      <c r="C648" s="109">
        <v>4245</v>
      </c>
      <c r="D648" s="118" t="s">
        <v>1307</v>
      </c>
      <c r="E648" s="109"/>
      <c r="F648" s="125" t="s">
        <v>1303</v>
      </c>
      <c r="G648" s="125"/>
      <c r="H648" s="109">
        <v>8500</v>
      </c>
      <c r="I648" s="125"/>
      <c r="J648" s="109" t="s">
        <v>1304</v>
      </c>
      <c r="K648" s="111">
        <f t="shared" si="21"/>
        <v>-8500</v>
      </c>
      <c r="L648" s="109"/>
    </row>
    <row r="649" spans="1:12" x14ac:dyDescent="0.2">
      <c r="A649" s="128" t="s">
        <v>1054</v>
      </c>
      <c r="B649" s="180">
        <f t="shared" si="20"/>
        <v>46251</v>
      </c>
      <c r="C649" s="109">
        <v>4246</v>
      </c>
      <c r="D649" s="118" t="s">
        <v>1312</v>
      </c>
      <c r="E649" s="109"/>
      <c r="F649" s="125" t="s">
        <v>1303</v>
      </c>
      <c r="G649" s="125"/>
      <c r="H649" s="109">
        <v>1275</v>
      </c>
      <c r="I649" s="125"/>
      <c r="J649" s="109" t="s">
        <v>1304</v>
      </c>
      <c r="K649" s="111">
        <f t="shared" si="21"/>
        <v>-1275</v>
      </c>
      <c r="L649" s="109"/>
    </row>
    <row r="650" spans="1:12" x14ac:dyDescent="0.2">
      <c r="A650" s="128" t="s">
        <v>1054</v>
      </c>
      <c r="B650" s="180">
        <f t="shared" si="20"/>
        <v>46251</v>
      </c>
      <c r="C650" s="109">
        <v>4247</v>
      </c>
      <c r="D650" s="118" t="s">
        <v>145</v>
      </c>
      <c r="E650" s="109"/>
      <c r="F650" s="125" t="s">
        <v>1303</v>
      </c>
      <c r="G650" s="125"/>
      <c r="H650" s="109">
        <v>6790</v>
      </c>
      <c r="I650" s="125"/>
      <c r="J650" s="109" t="s">
        <v>1304</v>
      </c>
      <c r="K650" s="111">
        <f t="shared" si="21"/>
        <v>-6790</v>
      </c>
      <c r="L650" s="109"/>
    </row>
    <row r="651" spans="1:12" x14ac:dyDescent="0.2">
      <c r="A651" s="128" t="s">
        <v>1054</v>
      </c>
      <c r="B651" s="180">
        <f t="shared" si="20"/>
        <v>46251</v>
      </c>
      <c r="C651" s="109">
        <v>4248</v>
      </c>
      <c r="D651" s="118" t="s">
        <v>1311</v>
      </c>
      <c r="E651" s="109"/>
      <c r="F651" s="125" t="s">
        <v>1303</v>
      </c>
      <c r="G651" s="125"/>
      <c r="H651" s="109">
        <v>510</v>
      </c>
      <c r="I651" s="125"/>
      <c r="J651" s="109" t="s">
        <v>1304</v>
      </c>
      <c r="K651" s="111">
        <f t="shared" si="21"/>
        <v>-510</v>
      </c>
      <c r="L651" s="109"/>
    </row>
    <row r="652" spans="1:12" x14ac:dyDescent="0.2">
      <c r="A652" s="128" t="s">
        <v>1054</v>
      </c>
      <c r="B652" s="180">
        <f t="shared" si="20"/>
        <v>46251</v>
      </c>
      <c r="C652" s="109"/>
      <c r="D652" s="110" t="s">
        <v>1376</v>
      </c>
      <c r="E652" s="109"/>
      <c r="F652" s="122" t="s">
        <v>8953</v>
      </c>
      <c r="G652" s="125"/>
      <c r="H652" s="109"/>
      <c r="I652" s="125">
        <v>500</v>
      </c>
      <c r="J652" s="109" t="s">
        <v>1304</v>
      </c>
      <c r="K652" s="111">
        <f t="shared" si="21"/>
        <v>500</v>
      </c>
      <c r="L652" s="109" t="s">
        <v>1356</v>
      </c>
    </row>
    <row r="653" spans="1:12" x14ac:dyDescent="0.2">
      <c r="A653" s="128" t="s">
        <v>1054</v>
      </c>
      <c r="B653" s="180">
        <f t="shared" si="20"/>
        <v>46251</v>
      </c>
      <c r="C653" s="109">
        <v>6476</v>
      </c>
      <c r="D653" s="118" t="s">
        <v>153</v>
      </c>
      <c r="E653" s="109"/>
      <c r="F653" s="125" t="s">
        <v>1303</v>
      </c>
      <c r="G653" s="125"/>
      <c r="H653" s="109">
        <v>5070</v>
      </c>
      <c r="I653" s="125"/>
      <c r="J653" s="109" t="s">
        <v>1304</v>
      </c>
      <c r="K653" s="111">
        <f t="shared" si="21"/>
        <v>-5070</v>
      </c>
      <c r="L653" s="109"/>
    </row>
    <row r="654" spans="1:12" x14ac:dyDescent="0.2">
      <c r="A654" s="128" t="s">
        <v>1069</v>
      </c>
      <c r="B654" s="180">
        <f t="shared" si="20"/>
        <v>46252</v>
      </c>
      <c r="C654" s="109">
        <v>4249</v>
      </c>
      <c r="D654" s="118" t="s">
        <v>1302</v>
      </c>
      <c r="E654" s="109"/>
      <c r="F654" s="125" t="s">
        <v>1303</v>
      </c>
      <c r="G654" s="125"/>
      <c r="H654" s="109">
        <v>5100</v>
      </c>
      <c r="I654" s="125"/>
      <c r="J654" s="109" t="s">
        <v>1304</v>
      </c>
      <c r="K654" s="111">
        <f t="shared" si="21"/>
        <v>-5100</v>
      </c>
      <c r="L654" s="109"/>
    </row>
    <row r="655" spans="1:12" x14ac:dyDescent="0.2">
      <c r="A655" s="128" t="s">
        <v>1069</v>
      </c>
      <c r="B655" s="180">
        <f t="shared" si="20"/>
        <v>46252</v>
      </c>
      <c r="C655" s="109">
        <v>4250</v>
      </c>
      <c r="D655" s="118" t="s">
        <v>1307</v>
      </c>
      <c r="E655" s="109"/>
      <c r="F655" s="125" t="s">
        <v>1303</v>
      </c>
      <c r="G655" s="125"/>
      <c r="H655" s="109">
        <v>12000</v>
      </c>
      <c r="I655" s="125"/>
      <c r="J655" s="109" t="s">
        <v>1304</v>
      </c>
      <c r="K655" s="111">
        <f t="shared" si="21"/>
        <v>-12000</v>
      </c>
      <c r="L655" s="109"/>
    </row>
    <row r="656" spans="1:12" x14ac:dyDescent="0.2">
      <c r="A656" s="128" t="s">
        <v>1069</v>
      </c>
      <c r="B656" s="180">
        <f t="shared" si="20"/>
        <v>46252</v>
      </c>
      <c r="C656" s="109">
        <v>4251</v>
      </c>
      <c r="D656" s="118" t="s">
        <v>1312</v>
      </c>
      <c r="E656" s="109"/>
      <c r="F656" s="125" t="s">
        <v>1303</v>
      </c>
      <c r="G656" s="125"/>
      <c r="H656" s="109">
        <v>1700</v>
      </c>
      <c r="I656" s="125"/>
      <c r="J656" s="109" t="s">
        <v>1304</v>
      </c>
      <c r="K656" s="111">
        <f t="shared" si="21"/>
        <v>-1700</v>
      </c>
      <c r="L656" s="109"/>
    </row>
    <row r="657" spans="1:12" x14ac:dyDescent="0.2">
      <c r="A657" s="128" t="s">
        <v>1069</v>
      </c>
      <c r="B657" s="180">
        <f t="shared" si="20"/>
        <v>46252</v>
      </c>
      <c r="C657" s="109">
        <v>4252</v>
      </c>
      <c r="D657" s="118" t="s">
        <v>1305</v>
      </c>
      <c r="E657" s="109"/>
      <c r="F657" s="125" t="s">
        <v>1303</v>
      </c>
      <c r="G657" s="125"/>
      <c r="H657" s="109">
        <v>4250</v>
      </c>
      <c r="I657" s="125"/>
      <c r="J657" s="109" t="s">
        <v>1304</v>
      </c>
      <c r="K657" s="111">
        <f t="shared" si="21"/>
        <v>-4250</v>
      </c>
      <c r="L657" s="109"/>
    </row>
    <row r="658" spans="1:12" x14ac:dyDescent="0.2">
      <c r="A658" s="128" t="s">
        <v>1069</v>
      </c>
      <c r="B658" s="180">
        <f t="shared" si="20"/>
        <v>46252</v>
      </c>
      <c r="C658" s="109">
        <v>4253</v>
      </c>
      <c r="D658" s="118" t="s">
        <v>1308</v>
      </c>
      <c r="E658" s="109"/>
      <c r="F658" s="125" t="s">
        <v>1303</v>
      </c>
      <c r="G658" s="125"/>
      <c r="H658" s="109">
        <v>680</v>
      </c>
      <c r="I658" s="125"/>
      <c r="J658" s="109" t="s">
        <v>1304</v>
      </c>
      <c r="K658" s="111">
        <f t="shared" si="21"/>
        <v>-680</v>
      </c>
      <c r="L658" s="109"/>
    </row>
    <row r="659" spans="1:12" x14ac:dyDescent="0.2">
      <c r="A659" s="128" t="s">
        <v>1069</v>
      </c>
      <c r="B659" s="180">
        <f t="shared" si="20"/>
        <v>46252</v>
      </c>
      <c r="C659" s="109">
        <v>4254</v>
      </c>
      <c r="D659" s="118" t="s">
        <v>1309</v>
      </c>
      <c r="E659" s="109"/>
      <c r="F659" s="125" t="s">
        <v>1303</v>
      </c>
      <c r="G659" s="125"/>
      <c r="H659" s="109">
        <v>1530</v>
      </c>
      <c r="I659" s="125"/>
      <c r="J659" s="109" t="s">
        <v>1304</v>
      </c>
      <c r="K659" s="111">
        <f t="shared" si="21"/>
        <v>-1530</v>
      </c>
      <c r="L659" s="109"/>
    </row>
    <row r="660" spans="1:12" x14ac:dyDescent="0.2">
      <c r="A660" s="128" t="s">
        <v>1069</v>
      </c>
      <c r="B660" s="180">
        <f t="shared" si="20"/>
        <v>46252</v>
      </c>
      <c r="C660" s="109">
        <v>4255</v>
      </c>
      <c r="D660" s="118" t="s">
        <v>134</v>
      </c>
      <c r="E660" s="109"/>
      <c r="F660" s="125" t="s">
        <v>1303</v>
      </c>
      <c r="G660" s="125"/>
      <c r="H660" s="109">
        <v>1200</v>
      </c>
      <c r="I660" s="125"/>
      <c r="J660" s="109" t="s">
        <v>1304</v>
      </c>
      <c r="K660" s="111">
        <f t="shared" si="21"/>
        <v>-1200</v>
      </c>
      <c r="L660" s="109"/>
    </row>
    <row r="661" spans="1:12" x14ac:dyDescent="0.2">
      <c r="A661" s="128" t="s">
        <v>1069</v>
      </c>
      <c r="B661" s="180">
        <f t="shared" si="20"/>
        <v>46252</v>
      </c>
      <c r="C661" s="109">
        <v>4256</v>
      </c>
      <c r="D661" s="118" t="s">
        <v>1310</v>
      </c>
      <c r="E661" s="109"/>
      <c r="F661" s="125" t="s">
        <v>1303</v>
      </c>
      <c r="G661" s="125"/>
      <c r="H661" s="109">
        <v>680</v>
      </c>
      <c r="I661" s="125"/>
      <c r="J661" s="109" t="s">
        <v>1304</v>
      </c>
      <c r="K661" s="111">
        <f t="shared" si="21"/>
        <v>-680</v>
      </c>
      <c r="L661" s="109"/>
    </row>
    <row r="662" spans="1:12" x14ac:dyDescent="0.2">
      <c r="A662" s="128" t="s">
        <v>1069</v>
      </c>
      <c r="B662" s="180">
        <f t="shared" si="20"/>
        <v>46252</v>
      </c>
      <c r="C662" s="109">
        <v>4257</v>
      </c>
      <c r="D662" s="118" t="s">
        <v>145</v>
      </c>
      <c r="E662" s="109"/>
      <c r="F662" s="125" t="s">
        <v>1303</v>
      </c>
      <c r="G662" s="125"/>
      <c r="H662" s="109">
        <v>2375</v>
      </c>
      <c r="I662" s="125"/>
      <c r="J662" s="109" t="s">
        <v>1304</v>
      </c>
      <c r="K662" s="111">
        <f t="shared" si="21"/>
        <v>-2375</v>
      </c>
      <c r="L662" s="109"/>
    </row>
    <row r="663" spans="1:12" x14ac:dyDescent="0.2">
      <c r="A663" s="128" t="s">
        <v>1069</v>
      </c>
      <c r="B663" s="180">
        <f t="shared" si="20"/>
        <v>46252</v>
      </c>
      <c r="C663" s="109">
        <v>4258</v>
      </c>
      <c r="D663" s="118" t="s">
        <v>1306</v>
      </c>
      <c r="E663" s="109"/>
      <c r="F663" s="125" t="s">
        <v>1303</v>
      </c>
      <c r="G663" s="125"/>
      <c r="H663" s="109">
        <v>5100</v>
      </c>
      <c r="I663" s="125"/>
      <c r="J663" s="109" t="s">
        <v>1304</v>
      </c>
      <c r="K663" s="111">
        <f t="shared" si="21"/>
        <v>-5100</v>
      </c>
      <c r="L663" s="109"/>
    </row>
    <row r="664" spans="1:12" x14ac:dyDescent="0.2">
      <c r="A664" s="128" t="s">
        <v>1069</v>
      </c>
      <c r="B664" s="180">
        <f t="shared" si="20"/>
        <v>46252</v>
      </c>
      <c r="C664" s="109">
        <v>4259</v>
      </c>
      <c r="D664" s="118" t="s">
        <v>264</v>
      </c>
      <c r="E664" s="109"/>
      <c r="F664" s="125" t="s">
        <v>1303</v>
      </c>
      <c r="G664" s="125"/>
      <c r="H664" s="109">
        <v>400</v>
      </c>
      <c r="I664" s="125"/>
      <c r="J664" s="109" t="s">
        <v>1304</v>
      </c>
      <c r="K664" s="111">
        <f t="shared" si="21"/>
        <v>-400</v>
      </c>
      <c r="L664" s="109"/>
    </row>
    <row r="665" spans="1:12" x14ac:dyDescent="0.2">
      <c r="A665" s="128" t="s">
        <v>1069</v>
      </c>
      <c r="B665" s="180">
        <f t="shared" si="20"/>
        <v>46252</v>
      </c>
      <c r="C665" s="109"/>
      <c r="D665" s="110" t="s">
        <v>1376</v>
      </c>
      <c r="E665" s="109"/>
      <c r="F665" s="122" t="s">
        <v>8953</v>
      </c>
      <c r="G665" s="125"/>
      <c r="H665" s="109"/>
      <c r="I665" s="125">
        <v>500</v>
      </c>
      <c r="J665" s="109" t="s">
        <v>1304</v>
      </c>
      <c r="K665" s="111">
        <f t="shared" si="21"/>
        <v>500</v>
      </c>
      <c r="L665" s="109" t="s">
        <v>1353</v>
      </c>
    </row>
    <row r="666" spans="1:12" x14ac:dyDescent="0.2">
      <c r="A666" s="128" t="s">
        <v>1069</v>
      </c>
      <c r="B666" s="180">
        <f t="shared" si="20"/>
        <v>46252</v>
      </c>
      <c r="C666" s="109"/>
      <c r="D666" s="110" t="s">
        <v>1376</v>
      </c>
      <c r="E666" s="109"/>
      <c r="F666" s="122" t="s">
        <v>8953</v>
      </c>
      <c r="G666" s="125"/>
      <c r="H666" s="109"/>
      <c r="I666" s="125">
        <v>2160</v>
      </c>
      <c r="J666" s="109" t="s">
        <v>1304</v>
      </c>
      <c r="K666" s="111">
        <f t="shared" si="21"/>
        <v>2160</v>
      </c>
      <c r="L666" s="109" t="s">
        <v>1357</v>
      </c>
    </row>
    <row r="667" spans="1:12" x14ac:dyDescent="0.2">
      <c r="A667" s="128" t="s">
        <v>1069</v>
      </c>
      <c r="B667" s="180">
        <f t="shared" si="20"/>
        <v>46252</v>
      </c>
      <c r="C667" s="109"/>
      <c r="D667" s="110" t="s">
        <v>1376</v>
      </c>
      <c r="E667" s="109"/>
      <c r="F667" s="122" t="s">
        <v>8953</v>
      </c>
      <c r="G667" s="125"/>
      <c r="H667" s="109"/>
      <c r="I667" s="125">
        <v>1000</v>
      </c>
      <c r="J667" s="109" t="s">
        <v>1304</v>
      </c>
      <c r="K667" s="111">
        <f t="shared" si="21"/>
        <v>1000</v>
      </c>
      <c r="L667" s="109"/>
    </row>
    <row r="668" spans="1:12" x14ac:dyDescent="0.2">
      <c r="A668" s="128" t="s">
        <v>1069</v>
      </c>
      <c r="B668" s="180">
        <f t="shared" si="20"/>
        <v>46252</v>
      </c>
      <c r="C668" s="109">
        <v>6477</v>
      </c>
      <c r="D668" s="118" t="s">
        <v>153</v>
      </c>
      <c r="E668" s="109"/>
      <c r="F668" s="125" t="s">
        <v>1303</v>
      </c>
      <c r="G668" s="125"/>
      <c r="H668" s="109">
        <v>750</v>
      </c>
      <c r="I668" s="125"/>
      <c r="J668" s="109" t="s">
        <v>1304</v>
      </c>
      <c r="K668" s="111">
        <f t="shared" si="21"/>
        <v>-750</v>
      </c>
      <c r="L668" s="109"/>
    </row>
    <row r="669" spans="1:12" x14ac:dyDescent="0.2">
      <c r="A669" s="128" t="s">
        <v>1292</v>
      </c>
      <c r="B669" s="180">
        <f t="shared" si="20"/>
        <v>46253</v>
      </c>
      <c r="C669" s="109">
        <v>4260</v>
      </c>
      <c r="D669" s="118" t="s">
        <v>1302</v>
      </c>
      <c r="E669" s="109"/>
      <c r="F669" s="125" t="s">
        <v>1303</v>
      </c>
      <c r="G669" s="125"/>
      <c r="H669" s="109">
        <v>3480</v>
      </c>
      <c r="I669" s="125"/>
      <c r="J669" s="109" t="s">
        <v>1304</v>
      </c>
      <c r="K669" s="111">
        <f t="shared" si="21"/>
        <v>-3480</v>
      </c>
      <c r="L669" s="109"/>
    </row>
    <row r="670" spans="1:12" x14ac:dyDescent="0.2">
      <c r="A670" s="128" t="s">
        <v>1292</v>
      </c>
      <c r="B670" s="180">
        <f t="shared" si="20"/>
        <v>46253</v>
      </c>
      <c r="C670" s="109">
        <v>4261</v>
      </c>
      <c r="D670" s="118" t="s">
        <v>1305</v>
      </c>
      <c r="E670" s="109"/>
      <c r="F670" s="125" t="s">
        <v>1303</v>
      </c>
      <c r="G670" s="125"/>
      <c r="H670" s="109">
        <v>4250</v>
      </c>
      <c r="I670" s="125"/>
      <c r="J670" s="109" t="s">
        <v>1304</v>
      </c>
      <c r="K670" s="111">
        <f t="shared" si="21"/>
        <v>-4250</v>
      </c>
      <c r="L670" s="109"/>
    </row>
    <row r="671" spans="1:12" x14ac:dyDescent="0.2">
      <c r="A671" s="128" t="s">
        <v>1292</v>
      </c>
      <c r="B671" s="180">
        <f t="shared" si="20"/>
        <v>46253</v>
      </c>
      <c r="C671" s="109">
        <v>4262</v>
      </c>
      <c r="D671" s="118" t="s">
        <v>1306</v>
      </c>
      <c r="E671" s="109"/>
      <c r="F671" s="125" t="s">
        <v>1303</v>
      </c>
      <c r="G671" s="125"/>
      <c r="H671" s="109">
        <v>1700</v>
      </c>
      <c r="I671" s="125"/>
      <c r="J671" s="109" t="s">
        <v>1304</v>
      </c>
      <c r="K671" s="111">
        <f t="shared" si="21"/>
        <v>-1700</v>
      </c>
      <c r="L671" s="109"/>
    </row>
    <row r="672" spans="1:12" x14ac:dyDescent="0.2">
      <c r="A672" s="128" t="s">
        <v>1292</v>
      </c>
      <c r="B672" s="180">
        <f t="shared" si="20"/>
        <v>46253</v>
      </c>
      <c r="C672" s="109">
        <v>4263</v>
      </c>
      <c r="D672" s="118" t="s">
        <v>1307</v>
      </c>
      <c r="E672" s="109"/>
      <c r="F672" s="125" t="s">
        <v>1303</v>
      </c>
      <c r="G672" s="125"/>
      <c r="H672" s="109">
        <v>9700</v>
      </c>
      <c r="I672" s="125"/>
      <c r="J672" s="109" t="s">
        <v>1304</v>
      </c>
      <c r="K672" s="111">
        <f t="shared" si="21"/>
        <v>-9700</v>
      </c>
      <c r="L672" s="109"/>
    </row>
    <row r="673" spans="1:12" x14ac:dyDescent="0.2">
      <c r="A673" s="128" t="s">
        <v>1292</v>
      </c>
      <c r="B673" s="180">
        <f t="shared" si="20"/>
        <v>46253</v>
      </c>
      <c r="C673" s="109">
        <v>4264</v>
      </c>
      <c r="D673" s="118" t="s">
        <v>1312</v>
      </c>
      <c r="E673" s="109"/>
      <c r="F673" s="125" t="s">
        <v>1303</v>
      </c>
      <c r="G673" s="125"/>
      <c r="H673" s="109">
        <v>1275</v>
      </c>
      <c r="I673" s="125"/>
      <c r="J673" s="109" t="s">
        <v>1304</v>
      </c>
      <c r="K673" s="111">
        <f t="shared" si="21"/>
        <v>-1275</v>
      </c>
      <c r="L673" s="109"/>
    </row>
    <row r="674" spans="1:12" x14ac:dyDescent="0.2">
      <c r="A674" s="128" t="s">
        <v>1292</v>
      </c>
      <c r="B674" s="180">
        <f t="shared" si="20"/>
        <v>46253</v>
      </c>
      <c r="C674" s="109">
        <v>4265</v>
      </c>
      <c r="D674" s="118" t="s">
        <v>1310</v>
      </c>
      <c r="E674" s="109"/>
      <c r="F674" s="125" t="s">
        <v>1303</v>
      </c>
      <c r="G674" s="125"/>
      <c r="H674" s="109">
        <v>680</v>
      </c>
      <c r="I674" s="125"/>
      <c r="J674" s="109" t="s">
        <v>1304</v>
      </c>
      <c r="K674" s="111">
        <f t="shared" si="21"/>
        <v>-680</v>
      </c>
      <c r="L674" s="109"/>
    </row>
    <row r="675" spans="1:12" x14ac:dyDescent="0.2">
      <c r="A675" s="128" t="s">
        <v>1292</v>
      </c>
      <c r="B675" s="180">
        <f t="shared" si="20"/>
        <v>46253</v>
      </c>
      <c r="C675" s="109">
        <v>4266</v>
      </c>
      <c r="D675" s="118" t="s">
        <v>1309</v>
      </c>
      <c r="E675" s="109"/>
      <c r="F675" s="125" t="s">
        <v>1303</v>
      </c>
      <c r="G675" s="125"/>
      <c r="H675" s="109">
        <v>1020</v>
      </c>
      <c r="I675" s="125"/>
      <c r="J675" s="109" t="s">
        <v>1304</v>
      </c>
      <c r="K675" s="111">
        <f t="shared" si="21"/>
        <v>-1020</v>
      </c>
      <c r="L675" s="109"/>
    </row>
    <row r="676" spans="1:12" x14ac:dyDescent="0.2">
      <c r="A676" s="128" t="s">
        <v>1292</v>
      </c>
      <c r="B676" s="180">
        <f t="shared" si="20"/>
        <v>46253</v>
      </c>
      <c r="C676" s="109">
        <v>4267</v>
      </c>
      <c r="D676" s="118" t="s">
        <v>9655</v>
      </c>
      <c r="E676" s="109"/>
      <c r="F676" s="125" t="s">
        <v>1303</v>
      </c>
      <c r="G676" s="125"/>
      <c r="H676" s="109">
        <v>2975</v>
      </c>
      <c r="I676" s="125"/>
      <c r="J676" s="109" t="s">
        <v>1304</v>
      </c>
      <c r="K676" s="111">
        <f t="shared" si="21"/>
        <v>-2975</v>
      </c>
      <c r="L676" s="109"/>
    </row>
    <row r="677" spans="1:12" x14ac:dyDescent="0.2">
      <c r="A677" s="128" t="s">
        <v>1292</v>
      </c>
      <c r="B677" s="180">
        <f t="shared" si="20"/>
        <v>46253</v>
      </c>
      <c r="C677" s="109">
        <v>4268</v>
      </c>
      <c r="D677" s="118" t="s">
        <v>145</v>
      </c>
      <c r="E677" s="109"/>
      <c r="F677" s="125" t="s">
        <v>1303</v>
      </c>
      <c r="G677" s="125"/>
      <c r="H677" s="109">
        <v>2660</v>
      </c>
      <c r="I677" s="125"/>
      <c r="J677" s="109" t="s">
        <v>1304</v>
      </c>
      <c r="K677" s="111">
        <f t="shared" si="21"/>
        <v>-2660</v>
      </c>
      <c r="L677" s="109"/>
    </row>
    <row r="678" spans="1:12" x14ac:dyDescent="0.2">
      <c r="A678" s="128" t="s">
        <v>1292</v>
      </c>
      <c r="B678" s="180">
        <f t="shared" si="20"/>
        <v>46253</v>
      </c>
      <c r="C678" s="109">
        <v>4269</v>
      </c>
      <c r="D678" s="118" t="s">
        <v>147</v>
      </c>
      <c r="E678" s="109"/>
      <c r="F678" s="125" t="s">
        <v>1303</v>
      </c>
      <c r="G678" s="125"/>
      <c r="H678" s="109">
        <v>20000</v>
      </c>
      <c r="I678" s="125"/>
      <c r="J678" s="109" t="s">
        <v>1304</v>
      </c>
      <c r="K678" s="111">
        <f t="shared" si="21"/>
        <v>-20000</v>
      </c>
      <c r="L678" s="109"/>
    </row>
    <row r="679" spans="1:12" x14ac:dyDescent="0.2">
      <c r="A679" s="128" t="s">
        <v>1292</v>
      </c>
      <c r="B679" s="180">
        <f t="shared" si="20"/>
        <v>46253</v>
      </c>
      <c r="C679" s="109">
        <v>4270</v>
      </c>
      <c r="D679" s="118" t="s">
        <v>264</v>
      </c>
      <c r="E679" s="109"/>
      <c r="F679" s="125" t="s">
        <v>1303</v>
      </c>
      <c r="G679" s="125"/>
      <c r="H679" s="109">
        <v>400</v>
      </c>
      <c r="I679" s="125"/>
      <c r="J679" s="109" t="s">
        <v>1304</v>
      </c>
      <c r="K679" s="111">
        <f t="shared" si="21"/>
        <v>-400</v>
      </c>
      <c r="L679" s="109"/>
    </row>
    <row r="680" spans="1:12" x14ac:dyDescent="0.2">
      <c r="A680" s="128" t="s">
        <v>1292</v>
      </c>
      <c r="B680" s="180">
        <f t="shared" si="20"/>
        <v>46253</v>
      </c>
      <c r="C680" s="109">
        <v>4271</v>
      </c>
      <c r="D680" s="118" t="s">
        <v>1311</v>
      </c>
      <c r="E680" s="109"/>
      <c r="F680" s="125" t="s">
        <v>1303</v>
      </c>
      <c r="G680" s="125"/>
      <c r="H680" s="109">
        <v>425</v>
      </c>
      <c r="I680" s="125"/>
      <c r="J680" s="109" t="s">
        <v>1304</v>
      </c>
      <c r="K680" s="111">
        <f t="shared" si="21"/>
        <v>-425</v>
      </c>
      <c r="L680" s="109"/>
    </row>
    <row r="681" spans="1:12" x14ac:dyDescent="0.2">
      <c r="A681" s="128" t="s">
        <v>1292</v>
      </c>
      <c r="B681" s="180">
        <f t="shared" si="20"/>
        <v>46253</v>
      </c>
      <c r="C681" s="109">
        <v>6478</v>
      </c>
      <c r="D681" s="118" t="s">
        <v>153</v>
      </c>
      <c r="E681" s="109"/>
      <c r="F681" s="125" t="s">
        <v>1303</v>
      </c>
      <c r="G681" s="125"/>
      <c r="H681" s="109">
        <v>500</v>
      </c>
      <c r="I681" s="125"/>
      <c r="J681" s="109" t="s">
        <v>1304</v>
      </c>
      <c r="K681" s="111">
        <f t="shared" si="21"/>
        <v>-500</v>
      </c>
      <c r="L681" s="109"/>
    </row>
    <row r="682" spans="1:12" x14ac:dyDescent="0.2">
      <c r="A682" s="128" t="s">
        <v>1292</v>
      </c>
      <c r="B682" s="180">
        <f t="shared" si="20"/>
        <v>46253</v>
      </c>
      <c r="C682" s="109"/>
      <c r="D682" s="110" t="s">
        <v>1376</v>
      </c>
      <c r="E682" s="109"/>
      <c r="F682" s="122" t="s">
        <v>8953</v>
      </c>
      <c r="G682" s="125"/>
      <c r="H682" s="109"/>
      <c r="I682" s="125">
        <v>1000</v>
      </c>
      <c r="J682" s="109" t="s">
        <v>1304</v>
      </c>
      <c r="K682" s="111">
        <f t="shared" si="21"/>
        <v>1000</v>
      </c>
      <c r="L682" s="109"/>
    </row>
    <row r="683" spans="1:12" x14ac:dyDescent="0.2">
      <c r="A683" s="128" t="s">
        <v>2386</v>
      </c>
      <c r="B683" s="180">
        <f t="shared" si="20"/>
        <v>46254</v>
      </c>
      <c r="C683" s="109">
        <v>4272</v>
      </c>
      <c r="D683" s="118" t="s">
        <v>1302</v>
      </c>
      <c r="E683" s="109"/>
      <c r="F683" s="125" t="s">
        <v>1303</v>
      </c>
      <c r="G683" s="125"/>
      <c r="H683" s="109">
        <v>5180</v>
      </c>
      <c r="I683" s="125"/>
      <c r="J683" s="109" t="s">
        <v>1304</v>
      </c>
      <c r="K683" s="111">
        <f t="shared" si="21"/>
        <v>-5180</v>
      </c>
      <c r="L683" s="109"/>
    </row>
    <row r="684" spans="1:12" x14ac:dyDescent="0.2">
      <c r="A684" s="128" t="s">
        <v>2386</v>
      </c>
      <c r="B684" s="180">
        <f t="shared" si="20"/>
        <v>46254</v>
      </c>
      <c r="C684" s="109">
        <v>4273</v>
      </c>
      <c r="D684" s="118" t="s">
        <v>1307</v>
      </c>
      <c r="E684" s="109"/>
      <c r="F684" s="125" t="s">
        <v>1303</v>
      </c>
      <c r="G684" s="125"/>
      <c r="H684" s="109">
        <v>9800</v>
      </c>
      <c r="I684" s="125"/>
      <c r="J684" s="109" t="s">
        <v>1304</v>
      </c>
      <c r="K684" s="111">
        <f t="shared" si="21"/>
        <v>-9800</v>
      </c>
      <c r="L684" s="109"/>
    </row>
    <row r="685" spans="1:12" x14ac:dyDescent="0.2">
      <c r="A685" s="128" t="s">
        <v>2386</v>
      </c>
      <c r="B685" s="180">
        <f t="shared" si="20"/>
        <v>46254</v>
      </c>
      <c r="C685" s="109">
        <v>4274</v>
      </c>
      <c r="D685" s="118" t="s">
        <v>1312</v>
      </c>
      <c r="E685" s="109"/>
      <c r="F685" s="125" t="s">
        <v>1303</v>
      </c>
      <c r="G685" s="125"/>
      <c r="H685" s="109">
        <v>1275</v>
      </c>
      <c r="I685" s="125"/>
      <c r="J685" s="109" t="s">
        <v>1304</v>
      </c>
      <c r="K685" s="111">
        <f t="shared" si="21"/>
        <v>-1275</v>
      </c>
      <c r="L685" s="109"/>
    </row>
    <row r="686" spans="1:12" x14ac:dyDescent="0.2">
      <c r="A686" s="128" t="s">
        <v>2386</v>
      </c>
      <c r="B686" s="180">
        <f t="shared" si="20"/>
        <v>46254</v>
      </c>
      <c r="C686" s="109">
        <v>4275</v>
      </c>
      <c r="D686" s="118" t="s">
        <v>1306</v>
      </c>
      <c r="E686" s="109"/>
      <c r="F686" s="125" t="s">
        <v>1303</v>
      </c>
      <c r="G686" s="125"/>
      <c r="H686" s="109">
        <v>2125</v>
      </c>
      <c r="I686" s="125"/>
      <c r="J686" s="109" t="s">
        <v>1304</v>
      </c>
      <c r="K686" s="111">
        <f t="shared" si="21"/>
        <v>-2125</v>
      </c>
      <c r="L686" s="109"/>
    </row>
    <row r="687" spans="1:12" x14ac:dyDescent="0.2">
      <c r="A687" s="128" t="s">
        <v>2386</v>
      </c>
      <c r="B687" s="180">
        <f t="shared" si="20"/>
        <v>46254</v>
      </c>
      <c r="C687" s="109">
        <v>4276</v>
      </c>
      <c r="D687" s="118" t="s">
        <v>1305</v>
      </c>
      <c r="E687" s="109"/>
      <c r="F687" s="125" t="s">
        <v>1303</v>
      </c>
      <c r="G687" s="125"/>
      <c r="H687" s="109">
        <v>3400</v>
      </c>
      <c r="I687" s="125"/>
      <c r="J687" s="109" t="s">
        <v>1304</v>
      </c>
      <c r="K687" s="111">
        <f t="shared" si="21"/>
        <v>-3400</v>
      </c>
      <c r="L687" s="109"/>
    </row>
    <row r="688" spans="1:12" x14ac:dyDescent="0.2">
      <c r="A688" s="128" t="s">
        <v>2386</v>
      </c>
      <c r="B688" s="180">
        <f t="shared" si="20"/>
        <v>46254</v>
      </c>
      <c r="C688" s="109">
        <v>4277</v>
      </c>
      <c r="D688" s="118" t="s">
        <v>1310</v>
      </c>
      <c r="E688" s="109"/>
      <c r="F688" s="125" t="s">
        <v>1303</v>
      </c>
      <c r="G688" s="125"/>
      <c r="H688" s="109">
        <v>680</v>
      </c>
      <c r="I688" s="125"/>
      <c r="J688" s="109" t="s">
        <v>1304</v>
      </c>
      <c r="K688" s="111">
        <f t="shared" si="21"/>
        <v>-680</v>
      </c>
      <c r="L688" s="109"/>
    </row>
    <row r="689" spans="1:12" x14ac:dyDescent="0.2">
      <c r="A689" s="128" t="s">
        <v>2386</v>
      </c>
      <c r="B689" s="180">
        <f t="shared" si="20"/>
        <v>46254</v>
      </c>
      <c r="C689" s="109">
        <v>4278</v>
      </c>
      <c r="D689" s="118" t="s">
        <v>134</v>
      </c>
      <c r="E689" s="109"/>
      <c r="F689" s="125" t="s">
        <v>1303</v>
      </c>
      <c r="G689" s="125"/>
      <c r="H689" s="109">
        <v>500</v>
      </c>
      <c r="I689" s="125"/>
      <c r="J689" s="109" t="s">
        <v>1304</v>
      </c>
      <c r="K689" s="111">
        <f t="shared" si="21"/>
        <v>-500</v>
      </c>
      <c r="L689" s="109"/>
    </row>
    <row r="690" spans="1:12" x14ac:dyDescent="0.2">
      <c r="A690" s="128" t="s">
        <v>2386</v>
      </c>
      <c r="B690" s="180">
        <f t="shared" si="20"/>
        <v>46254</v>
      </c>
      <c r="C690" s="109">
        <v>4279</v>
      </c>
      <c r="D690" s="118" t="s">
        <v>1308</v>
      </c>
      <c r="E690" s="109"/>
      <c r="F690" s="125" t="s">
        <v>1303</v>
      </c>
      <c r="G690" s="125"/>
      <c r="H690" s="109">
        <v>680</v>
      </c>
      <c r="I690" s="125"/>
      <c r="J690" s="109" t="s">
        <v>1304</v>
      </c>
      <c r="K690" s="111">
        <f t="shared" si="21"/>
        <v>-680</v>
      </c>
      <c r="L690" s="109"/>
    </row>
    <row r="691" spans="1:12" x14ac:dyDescent="0.2">
      <c r="A691" s="128" t="s">
        <v>2386</v>
      </c>
      <c r="B691" s="180">
        <f t="shared" si="20"/>
        <v>46254</v>
      </c>
      <c r="C691" s="109">
        <v>4280</v>
      </c>
      <c r="D691" s="118" t="s">
        <v>145</v>
      </c>
      <c r="E691" s="109"/>
      <c r="F691" s="125" t="s">
        <v>1303</v>
      </c>
      <c r="G691" s="125"/>
      <c r="H691" s="109">
        <v>3415</v>
      </c>
      <c r="I691" s="125"/>
      <c r="J691" s="109" t="s">
        <v>1304</v>
      </c>
      <c r="K691" s="111">
        <f t="shared" si="21"/>
        <v>-3415</v>
      </c>
      <c r="L691" s="109"/>
    </row>
    <row r="692" spans="1:12" x14ac:dyDescent="0.2">
      <c r="A692" s="128" t="s">
        <v>2386</v>
      </c>
      <c r="B692" s="180">
        <f t="shared" si="20"/>
        <v>46254</v>
      </c>
      <c r="C692" s="109">
        <v>4281</v>
      </c>
      <c r="D692" s="118" t="s">
        <v>1309</v>
      </c>
      <c r="E692" s="109"/>
      <c r="F692" s="125" t="s">
        <v>1303</v>
      </c>
      <c r="G692" s="125"/>
      <c r="H692" s="109">
        <v>1020</v>
      </c>
      <c r="I692" s="125"/>
      <c r="J692" s="109" t="s">
        <v>1304</v>
      </c>
      <c r="K692" s="111">
        <f t="shared" si="21"/>
        <v>-1020</v>
      </c>
      <c r="L692" s="109"/>
    </row>
    <row r="693" spans="1:12" x14ac:dyDescent="0.2">
      <c r="A693" s="128" t="s">
        <v>2386</v>
      </c>
      <c r="B693" s="180">
        <f t="shared" si="20"/>
        <v>46254</v>
      </c>
      <c r="C693" s="109">
        <v>4282</v>
      </c>
      <c r="D693" s="118" t="s">
        <v>1311</v>
      </c>
      <c r="E693" s="109"/>
      <c r="F693" s="125" t="s">
        <v>1303</v>
      </c>
      <c r="G693" s="125"/>
      <c r="H693" s="109">
        <v>850</v>
      </c>
      <c r="I693" s="125"/>
      <c r="J693" s="109" t="s">
        <v>1304</v>
      </c>
      <c r="K693" s="111">
        <f t="shared" si="21"/>
        <v>-850</v>
      </c>
      <c r="L693" s="109"/>
    </row>
    <row r="694" spans="1:12" x14ac:dyDescent="0.2">
      <c r="A694" s="128" t="s">
        <v>2386</v>
      </c>
      <c r="B694" s="180">
        <f t="shared" si="20"/>
        <v>46254</v>
      </c>
      <c r="C694" s="109">
        <v>6479</v>
      </c>
      <c r="D694" s="118" t="s">
        <v>153</v>
      </c>
      <c r="E694" s="109"/>
      <c r="F694" s="125" t="s">
        <v>1303</v>
      </c>
      <c r="G694" s="125"/>
      <c r="H694" s="109">
        <f>650+100+4250+850+100</f>
        <v>5950</v>
      </c>
      <c r="I694" s="125"/>
      <c r="J694" s="109" t="s">
        <v>1304</v>
      </c>
      <c r="K694" s="111">
        <f t="shared" si="21"/>
        <v>-5950</v>
      </c>
      <c r="L694" s="109"/>
    </row>
    <row r="695" spans="1:12" x14ac:dyDescent="0.2">
      <c r="A695" s="128" t="s">
        <v>2387</v>
      </c>
      <c r="B695" s="180">
        <f t="shared" si="20"/>
        <v>46255</v>
      </c>
      <c r="C695" s="109">
        <v>4283</v>
      </c>
      <c r="D695" s="118" t="s">
        <v>151</v>
      </c>
      <c r="E695" s="109"/>
      <c r="F695" s="125" t="s">
        <v>1303</v>
      </c>
      <c r="G695" s="125"/>
      <c r="H695" s="109">
        <v>5000</v>
      </c>
      <c r="I695" s="125"/>
      <c r="J695" s="109" t="s">
        <v>1304</v>
      </c>
      <c r="K695" s="111">
        <f t="shared" si="21"/>
        <v>-5000</v>
      </c>
      <c r="L695" s="109"/>
    </row>
    <row r="696" spans="1:12" x14ac:dyDescent="0.2">
      <c r="A696" s="128" t="s">
        <v>2387</v>
      </c>
      <c r="B696" s="180">
        <f t="shared" si="20"/>
        <v>46255</v>
      </c>
      <c r="C696" s="109">
        <v>4284</v>
      </c>
      <c r="D696" s="118" t="s">
        <v>1302</v>
      </c>
      <c r="E696" s="109"/>
      <c r="F696" s="125" t="s">
        <v>1303</v>
      </c>
      <c r="G696" s="125"/>
      <c r="H696" s="109">
        <v>5180</v>
      </c>
      <c r="I696" s="125"/>
      <c r="J696" s="109" t="s">
        <v>1304</v>
      </c>
      <c r="K696" s="111">
        <f t="shared" si="21"/>
        <v>-5180</v>
      </c>
      <c r="L696" s="109"/>
    </row>
    <row r="697" spans="1:12" x14ac:dyDescent="0.2">
      <c r="A697" s="128" t="s">
        <v>2387</v>
      </c>
      <c r="B697" s="180">
        <f t="shared" si="20"/>
        <v>46255</v>
      </c>
      <c r="C697" s="109">
        <v>4285</v>
      </c>
      <c r="D697" s="118" t="s">
        <v>1305</v>
      </c>
      <c r="E697" s="109"/>
      <c r="F697" s="125" t="s">
        <v>1303</v>
      </c>
      <c r="G697" s="125"/>
      <c r="H697" s="109">
        <v>4250</v>
      </c>
      <c r="I697" s="125"/>
      <c r="J697" s="109" t="s">
        <v>1304</v>
      </c>
      <c r="K697" s="111">
        <f t="shared" si="21"/>
        <v>-4250</v>
      </c>
      <c r="L697" s="109"/>
    </row>
    <row r="698" spans="1:12" x14ac:dyDescent="0.2">
      <c r="A698" s="128" t="s">
        <v>2387</v>
      </c>
      <c r="B698" s="180">
        <f t="shared" si="20"/>
        <v>46255</v>
      </c>
      <c r="C698" s="109">
        <v>4286</v>
      </c>
      <c r="D698" s="118" t="s">
        <v>1306</v>
      </c>
      <c r="E698" s="109"/>
      <c r="F698" s="125" t="s">
        <v>1303</v>
      </c>
      <c r="G698" s="125"/>
      <c r="H698" s="109">
        <v>1700</v>
      </c>
      <c r="I698" s="125"/>
      <c r="J698" s="109" t="s">
        <v>1304</v>
      </c>
      <c r="K698" s="111">
        <f t="shared" si="21"/>
        <v>-1700</v>
      </c>
      <c r="L698" s="109"/>
    </row>
    <row r="699" spans="1:12" x14ac:dyDescent="0.2">
      <c r="A699" s="128" t="s">
        <v>2387</v>
      </c>
      <c r="B699" s="180">
        <f t="shared" si="20"/>
        <v>46255</v>
      </c>
      <c r="C699" s="109">
        <v>4287</v>
      </c>
      <c r="D699" s="118" t="s">
        <v>1307</v>
      </c>
      <c r="E699" s="109"/>
      <c r="F699" s="125" t="s">
        <v>1303</v>
      </c>
      <c r="G699" s="125"/>
      <c r="H699" s="109">
        <v>11000</v>
      </c>
      <c r="I699" s="125"/>
      <c r="J699" s="109" t="s">
        <v>1304</v>
      </c>
      <c r="K699" s="111">
        <f t="shared" si="21"/>
        <v>-11000</v>
      </c>
      <c r="L699" s="109"/>
    </row>
    <row r="700" spans="1:12" x14ac:dyDescent="0.2">
      <c r="A700" s="128" t="s">
        <v>2387</v>
      </c>
      <c r="B700" s="180">
        <f t="shared" si="20"/>
        <v>46255</v>
      </c>
      <c r="C700" s="109">
        <v>4288</v>
      </c>
      <c r="D700" s="118" t="s">
        <v>1312</v>
      </c>
      <c r="E700" s="109"/>
      <c r="F700" s="125" t="s">
        <v>1303</v>
      </c>
      <c r="G700" s="125"/>
      <c r="H700" s="109">
        <v>1275</v>
      </c>
      <c r="I700" s="125"/>
      <c r="J700" s="109" t="s">
        <v>1304</v>
      </c>
      <c r="K700" s="111">
        <f t="shared" si="21"/>
        <v>-1275</v>
      </c>
      <c r="L700" s="109"/>
    </row>
    <row r="701" spans="1:12" x14ac:dyDescent="0.2">
      <c r="A701" s="128" t="s">
        <v>2387</v>
      </c>
      <c r="B701" s="180">
        <f t="shared" si="20"/>
        <v>46255</v>
      </c>
      <c r="C701" s="109">
        <v>4289</v>
      </c>
      <c r="D701" s="118" t="s">
        <v>1311</v>
      </c>
      <c r="E701" s="109"/>
      <c r="F701" s="125" t="s">
        <v>1303</v>
      </c>
      <c r="G701" s="125"/>
      <c r="H701" s="109">
        <v>425</v>
      </c>
      <c r="I701" s="125"/>
      <c r="J701" s="109" t="s">
        <v>1304</v>
      </c>
      <c r="K701" s="111">
        <f t="shared" si="21"/>
        <v>-425</v>
      </c>
      <c r="L701" s="109"/>
    </row>
    <row r="702" spans="1:12" x14ac:dyDescent="0.2">
      <c r="A702" s="128" t="s">
        <v>2387</v>
      </c>
      <c r="B702" s="180">
        <f t="shared" si="20"/>
        <v>46255</v>
      </c>
      <c r="C702" s="109">
        <v>4290</v>
      </c>
      <c r="D702" s="118" t="s">
        <v>1310</v>
      </c>
      <c r="E702" s="109"/>
      <c r="F702" s="125" t="s">
        <v>1303</v>
      </c>
      <c r="G702" s="125"/>
      <c r="H702" s="109">
        <v>680</v>
      </c>
      <c r="I702" s="125"/>
      <c r="J702" s="109" t="s">
        <v>1304</v>
      </c>
      <c r="K702" s="111">
        <f t="shared" si="21"/>
        <v>-680</v>
      </c>
      <c r="L702" s="109"/>
    </row>
    <row r="703" spans="1:12" x14ac:dyDescent="0.2">
      <c r="A703" s="128" t="s">
        <v>2387</v>
      </c>
      <c r="B703" s="180">
        <f t="shared" si="20"/>
        <v>46255</v>
      </c>
      <c r="C703" s="109">
        <v>4291</v>
      </c>
      <c r="D703" s="118" t="s">
        <v>134</v>
      </c>
      <c r="E703" s="109"/>
      <c r="F703" s="125" t="s">
        <v>1303</v>
      </c>
      <c r="G703" s="125"/>
      <c r="H703" s="109">
        <v>1000</v>
      </c>
      <c r="I703" s="125"/>
      <c r="J703" s="109" t="s">
        <v>1304</v>
      </c>
      <c r="K703" s="111">
        <f t="shared" si="21"/>
        <v>-1000</v>
      </c>
      <c r="L703" s="109"/>
    </row>
    <row r="704" spans="1:12" x14ac:dyDescent="0.2">
      <c r="A704" s="128" t="s">
        <v>2387</v>
      </c>
      <c r="B704" s="180">
        <f t="shared" si="20"/>
        <v>46255</v>
      </c>
      <c r="C704" s="109">
        <v>4292</v>
      </c>
      <c r="D704" s="118" t="s">
        <v>8880</v>
      </c>
      <c r="E704" s="109"/>
      <c r="F704" s="125" t="s">
        <v>1303</v>
      </c>
      <c r="G704" s="125"/>
      <c r="H704" s="109">
        <v>1700</v>
      </c>
      <c r="I704" s="125"/>
      <c r="J704" s="109" t="s">
        <v>1304</v>
      </c>
      <c r="K704" s="111">
        <f t="shared" si="21"/>
        <v>-1700</v>
      </c>
      <c r="L704" s="109"/>
    </row>
    <row r="705" spans="1:12" x14ac:dyDescent="0.2">
      <c r="A705" s="128" t="s">
        <v>2387</v>
      </c>
      <c r="B705" s="180">
        <f t="shared" si="20"/>
        <v>46255</v>
      </c>
      <c r="C705" s="109">
        <v>4293</v>
      </c>
      <c r="D705" s="118" t="s">
        <v>145</v>
      </c>
      <c r="E705" s="109"/>
      <c r="F705" s="125" t="s">
        <v>1303</v>
      </c>
      <c r="G705" s="125"/>
      <c r="H705" s="109">
        <v>1900</v>
      </c>
      <c r="I705" s="125"/>
      <c r="J705" s="109" t="s">
        <v>1304</v>
      </c>
      <c r="K705" s="111">
        <f t="shared" si="21"/>
        <v>-1900</v>
      </c>
      <c r="L705" s="109"/>
    </row>
    <row r="706" spans="1:12" x14ac:dyDescent="0.2">
      <c r="A706" s="128" t="s">
        <v>2387</v>
      </c>
      <c r="B706" s="180">
        <f t="shared" si="20"/>
        <v>46255</v>
      </c>
      <c r="C706" s="109">
        <v>4294</v>
      </c>
      <c r="D706" s="118" t="s">
        <v>264</v>
      </c>
      <c r="E706" s="109"/>
      <c r="F706" s="125" t="s">
        <v>1303</v>
      </c>
      <c r="G706" s="125"/>
      <c r="H706" s="109">
        <v>400</v>
      </c>
      <c r="I706" s="125"/>
      <c r="J706" s="109" t="s">
        <v>1304</v>
      </c>
      <c r="K706" s="111">
        <f t="shared" si="21"/>
        <v>-400</v>
      </c>
      <c r="L706" s="109"/>
    </row>
    <row r="707" spans="1:12" x14ac:dyDescent="0.2">
      <c r="A707" s="128" t="s">
        <v>2387</v>
      </c>
      <c r="B707" s="180">
        <f t="shared" ref="B707:B1260" si="22">IF(A707="","",IF(ISNUMBER(A707),IFERROR(VLOOKUP(TEXT(A707,"yyyy/mm/dd"),BSAD,2,FALSE),""),IFERROR(VLOOKUP(A707,BSAD,2,FALSE),"")))</f>
        <v>46255</v>
      </c>
      <c r="C707" s="109">
        <v>4295</v>
      </c>
      <c r="D707" s="118" t="s">
        <v>533</v>
      </c>
      <c r="E707" s="109"/>
      <c r="F707" s="125" t="s">
        <v>1303</v>
      </c>
      <c r="G707" s="125"/>
      <c r="H707" s="109">
        <v>1530</v>
      </c>
      <c r="I707" s="125"/>
      <c r="J707" s="109" t="s">
        <v>1304</v>
      </c>
      <c r="K707" s="111">
        <f t="shared" ref="K707:K978" si="23">IF($D707="","",N($G707)-$H707+$I707)</f>
        <v>-1530</v>
      </c>
      <c r="L707" s="109"/>
    </row>
    <row r="708" spans="1:12" x14ac:dyDescent="0.2">
      <c r="A708" s="128" t="s">
        <v>2387</v>
      </c>
      <c r="B708" s="180">
        <f t="shared" si="22"/>
        <v>46255</v>
      </c>
      <c r="C708" s="109"/>
      <c r="D708" s="110" t="s">
        <v>1376</v>
      </c>
      <c r="E708" s="109"/>
      <c r="F708" s="122" t="s">
        <v>8953</v>
      </c>
      <c r="G708" s="125"/>
      <c r="H708" s="109"/>
      <c r="I708" s="125">
        <v>1000</v>
      </c>
      <c r="J708" s="109" t="s">
        <v>1304</v>
      </c>
      <c r="K708" s="111">
        <f t="shared" si="23"/>
        <v>1000</v>
      </c>
      <c r="L708" s="109"/>
    </row>
    <row r="709" spans="1:12" x14ac:dyDescent="0.2">
      <c r="A709" s="128" t="s">
        <v>2387</v>
      </c>
      <c r="B709" s="180">
        <f t="shared" si="22"/>
        <v>46255</v>
      </c>
      <c r="C709" s="109">
        <v>6480</v>
      </c>
      <c r="D709" s="118" t="s">
        <v>153</v>
      </c>
      <c r="E709" s="109"/>
      <c r="F709" s="125" t="s">
        <v>1303</v>
      </c>
      <c r="G709" s="125"/>
      <c r="H709" s="109">
        <f>400+11100+2950</f>
        <v>14450</v>
      </c>
      <c r="I709" s="125"/>
      <c r="J709" s="109" t="s">
        <v>1304</v>
      </c>
      <c r="K709" s="111">
        <f t="shared" si="23"/>
        <v>-14450</v>
      </c>
      <c r="L709" s="109"/>
    </row>
    <row r="710" spans="1:12" ht="30" x14ac:dyDescent="0.2">
      <c r="A710" s="128" t="s">
        <v>2387</v>
      </c>
      <c r="B710" s="180">
        <f t="shared" si="22"/>
        <v>46255</v>
      </c>
      <c r="C710" s="109"/>
      <c r="D710" s="118" t="s">
        <v>1401</v>
      </c>
      <c r="E710" s="109" t="s">
        <v>8954</v>
      </c>
      <c r="F710" s="125" t="s">
        <v>1323</v>
      </c>
      <c r="G710" s="125"/>
      <c r="H710" s="109">
        <v>33000</v>
      </c>
      <c r="I710" s="125"/>
      <c r="J710" s="109" t="s">
        <v>1304</v>
      </c>
      <c r="K710" s="111">
        <f t="shared" si="23"/>
        <v>-33000</v>
      </c>
      <c r="L710" s="109"/>
    </row>
    <row r="711" spans="1:12" x14ac:dyDescent="0.2">
      <c r="A711" s="128" t="s">
        <v>2387</v>
      </c>
      <c r="B711" s="180">
        <f t="shared" si="22"/>
        <v>46255</v>
      </c>
      <c r="C711" s="109"/>
      <c r="D711" s="118" t="s">
        <v>1376</v>
      </c>
      <c r="E711" s="109"/>
      <c r="F711" s="125" t="s">
        <v>8953</v>
      </c>
      <c r="G711" s="125"/>
      <c r="H711" s="109"/>
      <c r="I711" s="125">
        <v>33000</v>
      </c>
      <c r="J711" s="109" t="s">
        <v>1304</v>
      </c>
      <c r="K711" s="111">
        <f t="shared" si="23"/>
        <v>33000</v>
      </c>
      <c r="L711" s="109"/>
    </row>
    <row r="712" spans="1:12" x14ac:dyDescent="0.2">
      <c r="A712" s="128" t="s">
        <v>2388</v>
      </c>
      <c r="B712" s="180">
        <f t="shared" si="22"/>
        <v>46256</v>
      </c>
      <c r="C712" s="109">
        <v>4296</v>
      </c>
      <c r="D712" s="118" t="s">
        <v>1302</v>
      </c>
      <c r="E712" s="109"/>
      <c r="F712" s="125" t="s">
        <v>1303</v>
      </c>
      <c r="G712" s="125"/>
      <c r="H712" s="109">
        <v>5180</v>
      </c>
      <c r="I712" s="125"/>
      <c r="J712" s="109" t="s">
        <v>1304</v>
      </c>
      <c r="K712" s="111">
        <f t="shared" si="23"/>
        <v>-5180</v>
      </c>
      <c r="L712" s="109"/>
    </row>
    <row r="713" spans="1:12" x14ac:dyDescent="0.2">
      <c r="A713" s="128" t="s">
        <v>2388</v>
      </c>
      <c r="B713" s="180">
        <f t="shared" si="22"/>
        <v>46256</v>
      </c>
      <c r="C713" s="109">
        <v>4297</v>
      </c>
      <c r="D713" s="118" t="s">
        <v>1305</v>
      </c>
      <c r="E713" s="109"/>
      <c r="F713" s="125" t="s">
        <v>1303</v>
      </c>
      <c r="G713" s="125"/>
      <c r="H713" s="109">
        <v>3400</v>
      </c>
      <c r="I713" s="125"/>
      <c r="J713" s="109" t="s">
        <v>1304</v>
      </c>
      <c r="K713" s="111">
        <f t="shared" si="23"/>
        <v>-3400</v>
      </c>
      <c r="L713" s="109"/>
    </row>
    <row r="714" spans="1:12" x14ac:dyDescent="0.2">
      <c r="A714" s="128" t="s">
        <v>2388</v>
      </c>
      <c r="B714" s="180">
        <f t="shared" si="22"/>
        <v>46256</v>
      </c>
      <c r="C714" s="109">
        <v>4298</v>
      </c>
      <c r="D714" s="118" t="s">
        <v>1307</v>
      </c>
      <c r="E714" s="109"/>
      <c r="F714" s="125" t="s">
        <v>1303</v>
      </c>
      <c r="G714" s="125"/>
      <c r="H714" s="109">
        <v>5700</v>
      </c>
      <c r="I714" s="125"/>
      <c r="J714" s="109" t="s">
        <v>1304</v>
      </c>
      <c r="K714" s="111">
        <f t="shared" si="23"/>
        <v>-5700</v>
      </c>
      <c r="L714" s="109"/>
    </row>
    <row r="715" spans="1:12" x14ac:dyDescent="0.2">
      <c r="A715" s="128" t="s">
        <v>2388</v>
      </c>
      <c r="B715" s="180">
        <f t="shared" si="22"/>
        <v>46256</v>
      </c>
      <c r="C715" s="109">
        <v>4299</v>
      </c>
      <c r="D715" s="118" t="s">
        <v>1306</v>
      </c>
      <c r="E715" s="109"/>
      <c r="F715" s="125" t="s">
        <v>1303</v>
      </c>
      <c r="G715" s="125"/>
      <c r="H715" s="109">
        <v>1700</v>
      </c>
      <c r="I715" s="125"/>
      <c r="J715" s="109" t="s">
        <v>1304</v>
      </c>
      <c r="K715" s="111">
        <f t="shared" si="23"/>
        <v>-1700</v>
      </c>
      <c r="L715" s="109"/>
    </row>
    <row r="716" spans="1:12" x14ac:dyDescent="0.2">
      <c r="A716" s="128" t="s">
        <v>2388</v>
      </c>
      <c r="B716" s="180">
        <f t="shared" si="22"/>
        <v>46256</v>
      </c>
      <c r="C716" s="109">
        <v>4300</v>
      </c>
      <c r="D716" s="118" t="s">
        <v>1310</v>
      </c>
      <c r="E716" s="109"/>
      <c r="F716" s="125" t="s">
        <v>1303</v>
      </c>
      <c r="G716" s="125"/>
      <c r="H716" s="109">
        <v>680</v>
      </c>
      <c r="I716" s="125"/>
      <c r="J716" s="109" t="s">
        <v>1304</v>
      </c>
      <c r="K716" s="111">
        <f t="shared" si="23"/>
        <v>-680</v>
      </c>
      <c r="L716" s="109"/>
    </row>
    <row r="717" spans="1:12" x14ac:dyDescent="0.2">
      <c r="A717" s="128" t="s">
        <v>2388</v>
      </c>
      <c r="B717" s="180">
        <f t="shared" si="22"/>
        <v>46256</v>
      </c>
      <c r="C717" s="109">
        <v>4301</v>
      </c>
      <c r="D717" s="118" t="s">
        <v>1312</v>
      </c>
      <c r="E717" s="109"/>
      <c r="F717" s="125" t="s">
        <v>1303</v>
      </c>
      <c r="G717" s="125"/>
      <c r="H717" s="109">
        <v>3400</v>
      </c>
      <c r="I717" s="125"/>
      <c r="J717" s="109" t="s">
        <v>1304</v>
      </c>
      <c r="K717" s="111">
        <f t="shared" si="23"/>
        <v>-3400</v>
      </c>
      <c r="L717" s="109"/>
    </row>
    <row r="718" spans="1:12" x14ac:dyDescent="0.2">
      <c r="A718" s="128" t="s">
        <v>2388</v>
      </c>
      <c r="B718" s="180">
        <f t="shared" si="22"/>
        <v>46256</v>
      </c>
      <c r="C718" s="109">
        <v>4302</v>
      </c>
      <c r="D718" s="118" t="s">
        <v>1309</v>
      </c>
      <c r="E718" s="109"/>
      <c r="F718" s="125" t="s">
        <v>1303</v>
      </c>
      <c r="G718" s="125"/>
      <c r="H718" s="109">
        <v>2040</v>
      </c>
      <c r="I718" s="125"/>
      <c r="J718" s="109" t="s">
        <v>1304</v>
      </c>
      <c r="K718" s="111">
        <f t="shared" si="23"/>
        <v>-2040</v>
      </c>
      <c r="L718" s="109"/>
    </row>
    <row r="719" spans="1:12" x14ac:dyDescent="0.2">
      <c r="A719" s="128" t="s">
        <v>2388</v>
      </c>
      <c r="B719" s="180">
        <f t="shared" si="22"/>
        <v>46256</v>
      </c>
      <c r="C719" s="109">
        <v>4303</v>
      </c>
      <c r="D719" s="118" t="s">
        <v>1311</v>
      </c>
      <c r="E719" s="109"/>
      <c r="F719" s="125" t="s">
        <v>1303</v>
      </c>
      <c r="G719" s="125"/>
      <c r="H719" s="109">
        <v>425</v>
      </c>
      <c r="I719" s="125"/>
      <c r="J719" s="109" t="s">
        <v>1304</v>
      </c>
      <c r="K719" s="111">
        <f t="shared" si="23"/>
        <v>-425</v>
      </c>
      <c r="L719" s="109"/>
    </row>
    <row r="720" spans="1:12" x14ac:dyDescent="0.2">
      <c r="A720" s="128" t="s">
        <v>2388</v>
      </c>
      <c r="B720" s="180">
        <f t="shared" si="22"/>
        <v>46256</v>
      </c>
      <c r="C720" s="109">
        <v>4304</v>
      </c>
      <c r="D720" s="118" t="s">
        <v>1308</v>
      </c>
      <c r="E720" s="109"/>
      <c r="F720" s="125" t="s">
        <v>1303</v>
      </c>
      <c r="G720" s="125"/>
      <c r="H720" s="109">
        <v>680</v>
      </c>
      <c r="I720" s="125"/>
      <c r="J720" s="109" t="s">
        <v>1304</v>
      </c>
      <c r="K720" s="111">
        <f t="shared" si="23"/>
        <v>-680</v>
      </c>
      <c r="L720" s="109"/>
    </row>
    <row r="721" spans="1:12" x14ac:dyDescent="0.2">
      <c r="A721" s="128" t="s">
        <v>2388</v>
      </c>
      <c r="B721" s="180">
        <f t="shared" si="22"/>
        <v>46256</v>
      </c>
      <c r="C721" s="109">
        <v>4305</v>
      </c>
      <c r="D721" s="118" t="s">
        <v>145</v>
      </c>
      <c r="E721" s="109"/>
      <c r="F721" s="125" t="s">
        <v>1303</v>
      </c>
      <c r="G721" s="125"/>
      <c r="H721" s="109">
        <v>2750</v>
      </c>
      <c r="I721" s="125"/>
      <c r="J721" s="109" t="s">
        <v>1304</v>
      </c>
      <c r="K721" s="111">
        <f t="shared" si="23"/>
        <v>-2750</v>
      </c>
      <c r="L721" s="109"/>
    </row>
    <row r="722" spans="1:12" x14ac:dyDescent="0.2">
      <c r="A722" s="128" t="s">
        <v>2388</v>
      </c>
      <c r="B722" s="180">
        <f t="shared" si="22"/>
        <v>46256</v>
      </c>
      <c r="C722" s="109">
        <v>4306</v>
      </c>
      <c r="D722" s="118" t="s">
        <v>246</v>
      </c>
      <c r="E722" s="109"/>
      <c r="F722" s="125" t="s">
        <v>1303</v>
      </c>
      <c r="G722" s="125"/>
      <c r="H722" s="109">
        <v>850</v>
      </c>
      <c r="I722" s="125"/>
      <c r="J722" s="109" t="s">
        <v>1304</v>
      </c>
      <c r="K722" s="111">
        <f t="shared" si="23"/>
        <v>-850</v>
      </c>
      <c r="L722" s="109"/>
    </row>
    <row r="723" spans="1:12" x14ac:dyDescent="0.2">
      <c r="A723" s="128" t="s">
        <v>2388</v>
      </c>
      <c r="B723" s="180">
        <f t="shared" si="22"/>
        <v>46256</v>
      </c>
      <c r="C723" s="109">
        <v>4307</v>
      </c>
      <c r="D723" s="118" t="s">
        <v>264</v>
      </c>
      <c r="E723" s="109"/>
      <c r="F723" s="125" t="s">
        <v>1303</v>
      </c>
      <c r="G723" s="125"/>
      <c r="H723" s="109">
        <v>200</v>
      </c>
      <c r="I723" s="125"/>
      <c r="J723" s="109" t="s">
        <v>1304</v>
      </c>
      <c r="K723" s="111">
        <f t="shared" si="23"/>
        <v>-200</v>
      </c>
      <c r="L723" s="109"/>
    </row>
    <row r="724" spans="1:12" x14ac:dyDescent="0.2">
      <c r="A724" s="128" t="s">
        <v>2388</v>
      </c>
      <c r="B724" s="180">
        <f t="shared" si="22"/>
        <v>46256</v>
      </c>
      <c r="C724" s="109">
        <v>6481</v>
      </c>
      <c r="D724" s="118" t="s">
        <v>153</v>
      </c>
      <c r="E724" s="109"/>
      <c r="F724" s="125" t="s">
        <v>1303</v>
      </c>
      <c r="G724" s="125"/>
      <c r="H724" s="109">
        <v>350</v>
      </c>
      <c r="I724" s="125"/>
      <c r="J724" s="109" t="s">
        <v>1304</v>
      </c>
      <c r="K724" s="111">
        <f t="shared" si="23"/>
        <v>-350</v>
      </c>
      <c r="L724" s="109"/>
    </row>
    <row r="725" spans="1:12" x14ac:dyDescent="0.2">
      <c r="A725" s="128" t="s">
        <v>2388</v>
      </c>
      <c r="B725" s="180">
        <f t="shared" si="22"/>
        <v>46256</v>
      </c>
      <c r="C725" s="109"/>
      <c r="D725" s="118" t="s">
        <v>1376</v>
      </c>
      <c r="E725" s="109"/>
      <c r="F725" s="122" t="s">
        <v>8953</v>
      </c>
      <c r="G725" s="125"/>
      <c r="H725" s="109"/>
      <c r="I725" s="125">
        <v>20000</v>
      </c>
      <c r="J725" s="109" t="s">
        <v>1304</v>
      </c>
      <c r="K725" s="111">
        <f t="shared" si="23"/>
        <v>20000</v>
      </c>
      <c r="L725" s="109"/>
    </row>
    <row r="726" spans="1:12" x14ac:dyDescent="0.2">
      <c r="A726" s="128" t="s">
        <v>2389</v>
      </c>
      <c r="B726" s="180">
        <f t="shared" si="22"/>
        <v>46257</v>
      </c>
      <c r="C726" s="109">
        <v>4308</v>
      </c>
      <c r="D726" s="118" t="s">
        <v>147</v>
      </c>
      <c r="E726" s="109"/>
      <c r="F726" s="125" t="s">
        <v>1303</v>
      </c>
      <c r="G726" s="125"/>
      <c r="H726" s="109">
        <v>20000</v>
      </c>
      <c r="I726" s="125"/>
      <c r="J726" s="109" t="s">
        <v>1304</v>
      </c>
      <c r="K726" s="111">
        <f t="shared" si="23"/>
        <v>-20000</v>
      </c>
      <c r="L726" s="109"/>
    </row>
    <row r="727" spans="1:12" x14ac:dyDescent="0.2">
      <c r="A727" s="128" t="s">
        <v>2389</v>
      </c>
      <c r="B727" s="180">
        <f t="shared" si="22"/>
        <v>46257</v>
      </c>
      <c r="C727" s="109">
        <v>4309</v>
      </c>
      <c r="D727" s="118" t="s">
        <v>1302</v>
      </c>
      <c r="E727" s="109"/>
      <c r="F727" s="125" t="s">
        <v>1303</v>
      </c>
      <c r="G727" s="125"/>
      <c r="H727" s="109">
        <v>5180</v>
      </c>
      <c r="I727" s="125"/>
      <c r="J727" s="109" t="s">
        <v>1304</v>
      </c>
      <c r="K727" s="111">
        <f t="shared" si="23"/>
        <v>-5180</v>
      </c>
      <c r="L727" s="109"/>
    </row>
    <row r="728" spans="1:12" x14ac:dyDescent="0.2">
      <c r="A728" s="128" t="s">
        <v>2389</v>
      </c>
      <c r="B728" s="180">
        <f t="shared" si="22"/>
        <v>46257</v>
      </c>
      <c r="C728" s="109">
        <v>4310</v>
      </c>
      <c r="D728" s="118" t="s">
        <v>1305</v>
      </c>
      <c r="E728" s="109"/>
      <c r="F728" s="125" t="s">
        <v>1303</v>
      </c>
      <c r="G728" s="125"/>
      <c r="H728" s="109">
        <v>4250</v>
      </c>
      <c r="I728" s="125"/>
      <c r="J728" s="109" t="s">
        <v>1304</v>
      </c>
      <c r="K728" s="111">
        <f t="shared" si="23"/>
        <v>-4250</v>
      </c>
      <c r="L728" s="109"/>
    </row>
    <row r="729" spans="1:12" x14ac:dyDescent="0.2">
      <c r="A729" s="128" t="s">
        <v>2389</v>
      </c>
      <c r="B729" s="180">
        <f t="shared" si="22"/>
        <v>46257</v>
      </c>
      <c r="C729" s="109">
        <v>4311</v>
      </c>
      <c r="D729" s="118" t="s">
        <v>1306</v>
      </c>
      <c r="E729" s="109"/>
      <c r="F729" s="125" t="s">
        <v>1303</v>
      </c>
      <c r="G729" s="125"/>
      <c r="H729" s="109">
        <v>1700</v>
      </c>
      <c r="I729" s="125"/>
      <c r="J729" s="109" t="s">
        <v>1304</v>
      </c>
      <c r="K729" s="111">
        <f t="shared" si="23"/>
        <v>-1700</v>
      </c>
      <c r="L729" s="109"/>
    </row>
    <row r="730" spans="1:12" x14ac:dyDescent="0.2">
      <c r="A730" s="128" t="s">
        <v>2389</v>
      </c>
      <c r="B730" s="180">
        <f t="shared" si="22"/>
        <v>46257</v>
      </c>
      <c r="C730" s="109">
        <v>4312</v>
      </c>
      <c r="D730" s="118" t="s">
        <v>1307</v>
      </c>
      <c r="E730" s="109"/>
      <c r="F730" s="125" t="s">
        <v>1303</v>
      </c>
      <c r="G730" s="125"/>
      <c r="H730" s="109">
        <v>8000</v>
      </c>
      <c r="I730" s="125"/>
      <c r="J730" s="109" t="s">
        <v>1304</v>
      </c>
      <c r="K730" s="111">
        <f t="shared" si="23"/>
        <v>-8000</v>
      </c>
      <c r="L730" s="109"/>
    </row>
    <row r="731" spans="1:12" x14ac:dyDescent="0.2">
      <c r="A731" s="128" t="s">
        <v>2389</v>
      </c>
      <c r="B731" s="180">
        <f t="shared" si="22"/>
        <v>46257</v>
      </c>
      <c r="C731" s="109">
        <v>4313</v>
      </c>
      <c r="D731" s="118" t="s">
        <v>1312</v>
      </c>
      <c r="E731" s="109"/>
      <c r="F731" s="125" t="s">
        <v>1303</v>
      </c>
      <c r="G731" s="125"/>
      <c r="H731" s="109">
        <v>1275</v>
      </c>
      <c r="I731" s="125"/>
      <c r="J731" s="109" t="s">
        <v>1304</v>
      </c>
      <c r="K731" s="111">
        <f t="shared" si="23"/>
        <v>-1275</v>
      </c>
      <c r="L731" s="109"/>
    </row>
    <row r="732" spans="1:12" x14ac:dyDescent="0.2">
      <c r="A732" s="128" t="s">
        <v>2389</v>
      </c>
      <c r="B732" s="180">
        <f t="shared" si="22"/>
        <v>46257</v>
      </c>
      <c r="C732" s="109">
        <v>4314</v>
      </c>
      <c r="D732" s="118" t="s">
        <v>1311</v>
      </c>
      <c r="E732" s="109"/>
      <c r="F732" s="125" t="s">
        <v>1303</v>
      </c>
      <c r="G732" s="125"/>
      <c r="H732" s="109">
        <v>425</v>
      </c>
      <c r="I732" s="125"/>
      <c r="J732" s="109" t="s">
        <v>1304</v>
      </c>
      <c r="K732" s="111">
        <f t="shared" si="23"/>
        <v>-425</v>
      </c>
      <c r="L732" s="109"/>
    </row>
    <row r="733" spans="1:12" x14ac:dyDescent="0.2">
      <c r="A733" s="128" t="s">
        <v>2389</v>
      </c>
      <c r="B733" s="180">
        <f t="shared" si="22"/>
        <v>46257</v>
      </c>
      <c r="C733" s="109">
        <v>4315</v>
      </c>
      <c r="D733" s="118" t="s">
        <v>1310</v>
      </c>
      <c r="E733" s="109"/>
      <c r="F733" s="125" t="s">
        <v>1303</v>
      </c>
      <c r="G733" s="125"/>
      <c r="H733" s="109">
        <v>680</v>
      </c>
      <c r="I733" s="125"/>
      <c r="J733" s="109" t="s">
        <v>1304</v>
      </c>
      <c r="K733" s="111">
        <f t="shared" si="23"/>
        <v>-680</v>
      </c>
      <c r="L733" s="109"/>
    </row>
    <row r="734" spans="1:12" x14ac:dyDescent="0.2">
      <c r="A734" s="128" t="s">
        <v>2389</v>
      </c>
      <c r="B734" s="180">
        <f t="shared" si="22"/>
        <v>46257</v>
      </c>
      <c r="C734" s="109">
        <v>4316</v>
      </c>
      <c r="D734" s="118" t="s">
        <v>1309</v>
      </c>
      <c r="E734" s="109"/>
      <c r="F734" s="125" t="s">
        <v>1303</v>
      </c>
      <c r="G734" s="125"/>
      <c r="H734" s="109">
        <v>1020</v>
      </c>
      <c r="I734" s="125"/>
      <c r="J734" s="109" t="s">
        <v>1304</v>
      </c>
      <c r="K734" s="111">
        <f t="shared" si="23"/>
        <v>-1020</v>
      </c>
      <c r="L734" s="109"/>
    </row>
    <row r="735" spans="1:12" x14ac:dyDescent="0.2">
      <c r="A735" s="128" t="s">
        <v>2389</v>
      </c>
      <c r="B735" s="180">
        <f t="shared" si="22"/>
        <v>46257</v>
      </c>
      <c r="C735" s="109">
        <v>4317</v>
      </c>
      <c r="D735" s="118" t="s">
        <v>134</v>
      </c>
      <c r="E735" s="109"/>
      <c r="F735" s="125" t="s">
        <v>1303</v>
      </c>
      <c r="G735" s="125"/>
      <c r="H735" s="109">
        <v>700</v>
      </c>
      <c r="I735" s="125"/>
      <c r="J735" s="109" t="s">
        <v>1304</v>
      </c>
      <c r="K735" s="111">
        <f t="shared" si="23"/>
        <v>-700</v>
      </c>
      <c r="L735" s="109"/>
    </row>
    <row r="736" spans="1:12" x14ac:dyDescent="0.2">
      <c r="A736" s="128" t="s">
        <v>2389</v>
      </c>
      <c r="B736" s="180">
        <f t="shared" si="22"/>
        <v>46257</v>
      </c>
      <c r="C736" s="109">
        <v>4318</v>
      </c>
      <c r="D736" s="118" t="s">
        <v>145</v>
      </c>
      <c r="E736" s="109"/>
      <c r="F736" s="125" t="s">
        <v>1303</v>
      </c>
      <c r="G736" s="125"/>
      <c r="H736" s="109">
        <v>1900</v>
      </c>
      <c r="I736" s="125"/>
      <c r="J736" s="109" t="s">
        <v>1304</v>
      </c>
      <c r="K736" s="111">
        <f t="shared" si="23"/>
        <v>-1900</v>
      </c>
      <c r="L736" s="109"/>
    </row>
    <row r="737" spans="1:12" x14ac:dyDescent="0.2">
      <c r="A737" s="128" t="s">
        <v>2389</v>
      </c>
      <c r="B737" s="180">
        <f t="shared" si="22"/>
        <v>46257</v>
      </c>
      <c r="C737" s="109">
        <v>4319</v>
      </c>
      <c r="D737" s="118" t="s">
        <v>264</v>
      </c>
      <c r="E737" s="109"/>
      <c r="F737" s="125" t="s">
        <v>1303</v>
      </c>
      <c r="G737" s="125"/>
      <c r="H737" s="109">
        <v>200</v>
      </c>
      <c r="I737" s="125"/>
      <c r="J737" s="109" t="s">
        <v>1304</v>
      </c>
      <c r="K737" s="111">
        <f t="shared" si="23"/>
        <v>-200</v>
      </c>
      <c r="L737" s="109"/>
    </row>
    <row r="738" spans="1:12" x14ac:dyDescent="0.2">
      <c r="A738" s="128" t="s">
        <v>2389</v>
      </c>
      <c r="B738" s="180">
        <f t="shared" si="22"/>
        <v>46257</v>
      </c>
      <c r="C738" s="109">
        <v>6482</v>
      </c>
      <c r="D738" s="118" t="s">
        <v>153</v>
      </c>
      <c r="E738" s="109"/>
      <c r="F738" s="125" t="s">
        <v>1303</v>
      </c>
      <c r="G738" s="125"/>
      <c r="H738" s="109">
        <v>2950</v>
      </c>
      <c r="I738" s="125"/>
      <c r="J738" s="109" t="s">
        <v>1304</v>
      </c>
      <c r="K738" s="111">
        <f t="shared" si="23"/>
        <v>-2950</v>
      </c>
      <c r="L738" s="109"/>
    </row>
    <row r="739" spans="1:12" x14ac:dyDescent="0.2">
      <c r="A739" s="128" t="s">
        <v>2390</v>
      </c>
      <c r="B739" s="180">
        <f t="shared" si="22"/>
        <v>46258</v>
      </c>
      <c r="C739" s="109">
        <v>4320</v>
      </c>
      <c r="D739" s="118" t="s">
        <v>1302</v>
      </c>
      <c r="E739" s="109"/>
      <c r="F739" s="125" t="s">
        <v>1303</v>
      </c>
      <c r="G739" s="125"/>
      <c r="H739" s="109">
        <v>5180</v>
      </c>
      <c r="I739" s="125"/>
      <c r="J739" s="109" t="s">
        <v>1304</v>
      </c>
      <c r="K739" s="111">
        <f t="shared" si="23"/>
        <v>-5180</v>
      </c>
      <c r="L739" s="109"/>
    </row>
    <row r="740" spans="1:12" x14ac:dyDescent="0.2">
      <c r="A740" s="128" t="s">
        <v>2390</v>
      </c>
      <c r="B740" s="180">
        <f t="shared" si="22"/>
        <v>46258</v>
      </c>
      <c r="C740" s="109">
        <v>4321</v>
      </c>
      <c r="D740" s="118" t="s">
        <v>1305</v>
      </c>
      <c r="E740" s="109"/>
      <c r="F740" s="125" t="s">
        <v>1303</v>
      </c>
      <c r="G740" s="125"/>
      <c r="H740" s="109">
        <v>3400</v>
      </c>
      <c r="I740" s="125"/>
      <c r="J740" s="109" t="s">
        <v>1304</v>
      </c>
      <c r="K740" s="111">
        <f t="shared" si="23"/>
        <v>-3400</v>
      </c>
      <c r="L740" s="109"/>
    </row>
    <row r="741" spans="1:12" x14ac:dyDescent="0.2">
      <c r="A741" s="128" t="s">
        <v>2390</v>
      </c>
      <c r="B741" s="180">
        <f t="shared" si="22"/>
        <v>46258</v>
      </c>
      <c r="C741" s="109">
        <v>4322</v>
      </c>
      <c r="D741" s="118" t="s">
        <v>1306</v>
      </c>
      <c r="E741" s="109"/>
      <c r="F741" s="125" t="s">
        <v>1303</v>
      </c>
      <c r="G741" s="125"/>
      <c r="H741" s="109">
        <v>2975</v>
      </c>
      <c r="I741" s="125"/>
      <c r="J741" s="109" t="s">
        <v>1304</v>
      </c>
      <c r="K741" s="111">
        <f t="shared" si="23"/>
        <v>-2975</v>
      </c>
      <c r="L741" s="109"/>
    </row>
    <row r="742" spans="1:12" x14ac:dyDescent="0.2">
      <c r="A742" s="128" t="s">
        <v>2390</v>
      </c>
      <c r="B742" s="180">
        <f t="shared" si="22"/>
        <v>46258</v>
      </c>
      <c r="C742" s="109">
        <v>4323</v>
      </c>
      <c r="D742" s="118" t="s">
        <v>1307</v>
      </c>
      <c r="E742" s="109"/>
      <c r="F742" s="125" t="s">
        <v>1303</v>
      </c>
      <c r="G742" s="125"/>
      <c r="H742" s="109">
        <v>6000</v>
      </c>
      <c r="I742" s="125"/>
      <c r="J742" s="109" t="s">
        <v>1304</v>
      </c>
      <c r="K742" s="111">
        <f t="shared" si="23"/>
        <v>-6000</v>
      </c>
      <c r="L742" s="109"/>
    </row>
    <row r="743" spans="1:12" x14ac:dyDescent="0.2">
      <c r="A743" s="128" t="s">
        <v>2390</v>
      </c>
      <c r="B743" s="180">
        <f t="shared" si="22"/>
        <v>46258</v>
      </c>
      <c r="C743" s="109">
        <v>4324</v>
      </c>
      <c r="D743" s="118" t="s">
        <v>1312</v>
      </c>
      <c r="E743" s="109"/>
      <c r="F743" s="125" t="s">
        <v>1303</v>
      </c>
      <c r="G743" s="125"/>
      <c r="H743" s="109">
        <v>1275</v>
      </c>
      <c r="I743" s="125"/>
      <c r="J743" s="109" t="s">
        <v>1304</v>
      </c>
      <c r="K743" s="111">
        <f t="shared" si="23"/>
        <v>-1275</v>
      </c>
      <c r="L743" s="109"/>
    </row>
    <row r="744" spans="1:12" x14ac:dyDescent="0.2">
      <c r="A744" s="128" t="s">
        <v>2390</v>
      </c>
      <c r="B744" s="180">
        <f t="shared" si="22"/>
        <v>46258</v>
      </c>
      <c r="C744" s="109">
        <v>4325</v>
      </c>
      <c r="D744" s="118" t="s">
        <v>1310</v>
      </c>
      <c r="E744" s="109"/>
      <c r="F744" s="125" t="s">
        <v>1303</v>
      </c>
      <c r="G744" s="125"/>
      <c r="H744" s="109">
        <v>680</v>
      </c>
      <c r="I744" s="125"/>
      <c r="J744" s="109" t="s">
        <v>1304</v>
      </c>
      <c r="K744" s="111">
        <f t="shared" si="23"/>
        <v>-680</v>
      </c>
      <c r="L744" s="109"/>
    </row>
    <row r="745" spans="1:12" x14ac:dyDescent="0.2">
      <c r="A745" s="128" t="s">
        <v>2390</v>
      </c>
      <c r="B745" s="180">
        <f t="shared" si="22"/>
        <v>46258</v>
      </c>
      <c r="C745" s="109">
        <v>4326</v>
      </c>
      <c r="D745" s="118" t="s">
        <v>134</v>
      </c>
      <c r="E745" s="109"/>
      <c r="F745" s="125" t="s">
        <v>1303</v>
      </c>
      <c r="G745" s="125"/>
      <c r="H745" s="109">
        <v>2550</v>
      </c>
      <c r="I745" s="125"/>
      <c r="J745" s="109" t="s">
        <v>1304</v>
      </c>
      <c r="K745" s="111">
        <f t="shared" si="23"/>
        <v>-2550</v>
      </c>
      <c r="L745" s="109"/>
    </row>
    <row r="746" spans="1:12" x14ac:dyDescent="0.2">
      <c r="A746" s="128" t="s">
        <v>2390</v>
      </c>
      <c r="B746" s="180">
        <f t="shared" si="22"/>
        <v>46258</v>
      </c>
      <c r="C746" s="109">
        <v>4327</v>
      </c>
      <c r="D746" s="118" t="s">
        <v>1308</v>
      </c>
      <c r="E746" s="109"/>
      <c r="F746" s="125" t="s">
        <v>1303</v>
      </c>
      <c r="G746" s="125"/>
      <c r="H746" s="109">
        <v>595</v>
      </c>
      <c r="I746" s="125"/>
      <c r="J746" s="109" t="s">
        <v>1304</v>
      </c>
      <c r="K746" s="111">
        <f t="shared" si="23"/>
        <v>-595</v>
      </c>
      <c r="L746" s="109"/>
    </row>
    <row r="747" spans="1:12" x14ac:dyDescent="0.2">
      <c r="A747" s="128" t="s">
        <v>2390</v>
      </c>
      <c r="B747" s="180">
        <f t="shared" si="22"/>
        <v>46258</v>
      </c>
      <c r="C747" s="109">
        <v>4328</v>
      </c>
      <c r="D747" s="118" t="s">
        <v>1309</v>
      </c>
      <c r="E747" s="109"/>
      <c r="F747" s="125" t="s">
        <v>1303</v>
      </c>
      <c r="G747" s="125"/>
      <c r="H747" s="109">
        <v>1020</v>
      </c>
      <c r="I747" s="125"/>
      <c r="J747" s="109" t="s">
        <v>1304</v>
      </c>
      <c r="K747" s="111">
        <f t="shared" si="23"/>
        <v>-1020</v>
      </c>
      <c r="L747" s="109"/>
    </row>
    <row r="748" spans="1:12" x14ac:dyDescent="0.2">
      <c r="A748" s="128" t="s">
        <v>2390</v>
      </c>
      <c r="B748" s="180">
        <f t="shared" si="22"/>
        <v>46258</v>
      </c>
      <c r="C748" s="109">
        <v>4329</v>
      </c>
      <c r="D748" s="118" t="s">
        <v>145</v>
      </c>
      <c r="E748" s="109"/>
      <c r="F748" s="125" t="s">
        <v>1303</v>
      </c>
      <c r="G748" s="125"/>
      <c r="H748" s="109">
        <v>3870</v>
      </c>
      <c r="I748" s="125"/>
      <c r="J748" s="109" t="s">
        <v>1304</v>
      </c>
      <c r="K748" s="111">
        <f t="shared" si="23"/>
        <v>-3870</v>
      </c>
      <c r="L748" s="109"/>
    </row>
    <row r="749" spans="1:12" x14ac:dyDescent="0.2">
      <c r="A749" s="128" t="s">
        <v>2390</v>
      </c>
      <c r="B749" s="180">
        <f t="shared" si="22"/>
        <v>46258</v>
      </c>
      <c r="C749" s="109">
        <v>4330</v>
      </c>
      <c r="D749" s="118" t="s">
        <v>147</v>
      </c>
      <c r="E749" s="109"/>
      <c r="F749" s="125" t="s">
        <v>1303</v>
      </c>
      <c r="G749" s="125"/>
      <c r="H749" s="109">
        <v>340</v>
      </c>
      <c r="I749" s="125"/>
      <c r="J749" s="109" t="s">
        <v>1304</v>
      </c>
      <c r="K749" s="111">
        <f t="shared" si="23"/>
        <v>-340</v>
      </c>
      <c r="L749" s="109"/>
    </row>
    <row r="750" spans="1:12" x14ac:dyDescent="0.2">
      <c r="A750" s="128" t="s">
        <v>2390</v>
      </c>
      <c r="B750" s="180">
        <f t="shared" si="22"/>
        <v>46258</v>
      </c>
      <c r="C750" s="109">
        <v>4331</v>
      </c>
      <c r="D750" s="118" t="s">
        <v>1311</v>
      </c>
      <c r="E750" s="109"/>
      <c r="F750" s="125" t="s">
        <v>1303</v>
      </c>
      <c r="G750" s="125"/>
      <c r="H750" s="109">
        <v>425</v>
      </c>
      <c r="I750" s="125"/>
      <c r="J750" s="109" t="s">
        <v>1304</v>
      </c>
      <c r="K750" s="111">
        <f t="shared" si="23"/>
        <v>-425</v>
      </c>
      <c r="L750" s="109"/>
    </row>
    <row r="751" spans="1:12" x14ac:dyDescent="0.2">
      <c r="A751" s="128" t="s">
        <v>2390</v>
      </c>
      <c r="B751" s="180">
        <f t="shared" si="22"/>
        <v>46258</v>
      </c>
      <c r="C751" s="109"/>
      <c r="D751" s="118" t="s">
        <v>1376</v>
      </c>
      <c r="E751" s="109"/>
      <c r="F751" s="125" t="s">
        <v>8953</v>
      </c>
      <c r="G751" s="125"/>
      <c r="H751" s="109"/>
      <c r="I751" s="125">
        <v>20000</v>
      </c>
      <c r="J751" s="109" t="s">
        <v>1304</v>
      </c>
      <c r="K751" s="111">
        <f t="shared" si="23"/>
        <v>20000</v>
      </c>
      <c r="L751" s="109"/>
    </row>
    <row r="752" spans="1:12" x14ac:dyDescent="0.2">
      <c r="A752" s="128" t="s">
        <v>2390</v>
      </c>
      <c r="B752" s="180">
        <f t="shared" si="22"/>
        <v>46258</v>
      </c>
      <c r="C752" s="109">
        <v>4332</v>
      </c>
      <c r="D752" s="118" t="s">
        <v>1335</v>
      </c>
      <c r="E752" s="109" t="s">
        <v>8969</v>
      </c>
      <c r="F752" s="125" t="s">
        <v>1303</v>
      </c>
      <c r="G752" s="125"/>
      <c r="H752" s="109">
        <v>3070</v>
      </c>
      <c r="I752" s="125"/>
      <c r="J752" s="109" t="s">
        <v>1304</v>
      </c>
      <c r="K752" s="111">
        <f t="shared" si="23"/>
        <v>-3070</v>
      </c>
      <c r="L752" s="109"/>
    </row>
    <row r="753" spans="1:12" x14ac:dyDescent="0.2">
      <c r="A753" s="128" t="s">
        <v>2391</v>
      </c>
      <c r="B753" s="180">
        <f t="shared" si="22"/>
        <v>46259</v>
      </c>
      <c r="C753" s="109">
        <v>4333</v>
      </c>
      <c r="D753" s="118" t="s">
        <v>8977</v>
      </c>
      <c r="E753" s="109"/>
      <c r="F753" s="125"/>
      <c r="G753" s="125"/>
      <c r="H753" s="109"/>
      <c r="I753" s="125"/>
      <c r="J753" s="109" t="s">
        <v>1304</v>
      </c>
      <c r="K753" s="111">
        <f t="shared" si="23"/>
        <v>0</v>
      </c>
      <c r="L753" s="109"/>
    </row>
    <row r="754" spans="1:12" x14ac:dyDescent="0.2">
      <c r="A754" s="128" t="s">
        <v>2391</v>
      </c>
      <c r="B754" s="180">
        <f t="shared" si="22"/>
        <v>46259</v>
      </c>
      <c r="C754" s="109">
        <v>4334</v>
      </c>
      <c r="D754" s="118" t="s">
        <v>1302</v>
      </c>
      <c r="E754" s="109"/>
      <c r="F754" s="125" t="s">
        <v>1303</v>
      </c>
      <c r="G754" s="125"/>
      <c r="H754" s="109">
        <v>3480</v>
      </c>
      <c r="I754" s="125"/>
      <c r="J754" s="109" t="s">
        <v>1304</v>
      </c>
      <c r="K754" s="111">
        <f t="shared" si="23"/>
        <v>-3480</v>
      </c>
      <c r="L754" s="109"/>
    </row>
    <row r="755" spans="1:12" x14ac:dyDescent="0.2">
      <c r="A755" s="128" t="s">
        <v>2391</v>
      </c>
      <c r="B755" s="180">
        <f t="shared" si="22"/>
        <v>46259</v>
      </c>
      <c r="C755" s="109">
        <v>4335</v>
      </c>
      <c r="D755" s="118" t="s">
        <v>1307</v>
      </c>
      <c r="E755" s="109"/>
      <c r="F755" s="125" t="s">
        <v>1303</v>
      </c>
      <c r="G755" s="125"/>
      <c r="H755" s="109">
        <v>9000</v>
      </c>
      <c r="I755" s="125"/>
      <c r="J755" s="109" t="s">
        <v>1304</v>
      </c>
      <c r="K755" s="111">
        <f t="shared" si="23"/>
        <v>-9000</v>
      </c>
      <c r="L755" s="109"/>
    </row>
    <row r="756" spans="1:12" x14ac:dyDescent="0.2">
      <c r="A756" s="128" t="s">
        <v>2391</v>
      </c>
      <c r="B756" s="180">
        <f t="shared" si="22"/>
        <v>46259</v>
      </c>
      <c r="C756" s="109">
        <v>4336</v>
      </c>
      <c r="D756" s="118" t="s">
        <v>1305</v>
      </c>
      <c r="E756" s="109"/>
      <c r="F756" s="125" t="s">
        <v>1303</v>
      </c>
      <c r="G756" s="125"/>
      <c r="H756" s="109">
        <v>3400</v>
      </c>
      <c r="I756" s="125"/>
      <c r="J756" s="109" t="s">
        <v>1304</v>
      </c>
      <c r="K756" s="111">
        <f t="shared" si="23"/>
        <v>-3400</v>
      </c>
      <c r="L756" s="109"/>
    </row>
    <row r="757" spans="1:12" x14ac:dyDescent="0.2">
      <c r="A757" s="128" t="s">
        <v>2391</v>
      </c>
      <c r="B757" s="180">
        <f t="shared" si="22"/>
        <v>46259</v>
      </c>
      <c r="C757" s="109">
        <v>4337</v>
      </c>
      <c r="D757" s="118" t="s">
        <v>1310</v>
      </c>
      <c r="E757" s="109"/>
      <c r="F757" s="125" t="s">
        <v>1303</v>
      </c>
      <c r="G757" s="125"/>
      <c r="H757" s="109">
        <v>680</v>
      </c>
      <c r="I757" s="125"/>
      <c r="J757" s="109" t="s">
        <v>1304</v>
      </c>
      <c r="K757" s="111">
        <f t="shared" si="23"/>
        <v>-680</v>
      </c>
      <c r="L757" s="109"/>
    </row>
    <row r="758" spans="1:12" x14ac:dyDescent="0.2">
      <c r="A758" s="128" t="s">
        <v>2391</v>
      </c>
      <c r="B758" s="180">
        <f t="shared" si="22"/>
        <v>46259</v>
      </c>
      <c r="C758" s="109">
        <v>4338</v>
      </c>
      <c r="D758" s="118" t="s">
        <v>1309</v>
      </c>
      <c r="E758" s="109"/>
      <c r="F758" s="125" t="s">
        <v>1303</v>
      </c>
      <c r="G758" s="125"/>
      <c r="H758" s="109">
        <v>1020</v>
      </c>
      <c r="I758" s="125"/>
      <c r="J758" s="109" t="s">
        <v>1304</v>
      </c>
      <c r="K758" s="111">
        <f t="shared" si="23"/>
        <v>-1020</v>
      </c>
      <c r="L758" s="109"/>
    </row>
    <row r="759" spans="1:12" x14ac:dyDescent="0.2">
      <c r="A759" s="128" t="s">
        <v>2391</v>
      </c>
      <c r="B759" s="180">
        <f t="shared" si="22"/>
        <v>46259</v>
      </c>
      <c r="C759" s="109">
        <v>4339</v>
      </c>
      <c r="D759" s="118" t="s">
        <v>8880</v>
      </c>
      <c r="E759" s="109"/>
      <c r="F759" s="125" t="s">
        <v>1303</v>
      </c>
      <c r="G759" s="125"/>
      <c r="H759" s="109">
        <v>3400</v>
      </c>
      <c r="I759" s="125"/>
      <c r="J759" s="109" t="s">
        <v>1304</v>
      </c>
      <c r="K759" s="111">
        <f t="shared" si="23"/>
        <v>-3400</v>
      </c>
      <c r="L759" s="109"/>
    </row>
    <row r="760" spans="1:12" x14ac:dyDescent="0.2">
      <c r="A760" s="128" t="s">
        <v>2391</v>
      </c>
      <c r="B760" s="180">
        <f t="shared" si="22"/>
        <v>46259</v>
      </c>
      <c r="C760" s="109">
        <v>4340</v>
      </c>
      <c r="D760" s="118" t="s">
        <v>1306</v>
      </c>
      <c r="E760" s="109"/>
      <c r="F760" s="125" t="s">
        <v>1303</v>
      </c>
      <c r="G760" s="125"/>
      <c r="H760" s="109">
        <v>2125</v>
      </c>
      <c r="I760" s="125"/>
      <c r="J760" s="109" t="s">
        <v>1304</v>
      </c>
      <c r="K760" s="111">
        <f t="shared" si="23"/>
        <v>-2125</v>
      </c>
      <c r="L760" s="109"/>
    </row>
    <row r="761" spans="1:12" x14ac:dyDescent="0.2">
      <c r="A761" s="128" t="s">
        <v>2391</v>
      </c>
      <c r="B761" s="180">
        <f t="shared" ref="B761:B768" si="24">IF(A761="","",IF(ISNUMBER(A761),IFERROR(VLOOKUP(TEXT(A761,"yyyy/mm/dd"),BSAD,2,FALSE),""),IFERROR(VLOOKUP(A761,BSAD,2,FALSE),"")))</f>
        <v>46259</v>
      </c>
      <c r="C761" s="109">
        <v>4341</v>
      </c>
      <c r="D761" s="118" t="s">
        <v>1312</v>
      </c>
      <c r="E761" s="109"/>
      <c r="F761" s="125" t="s">
        <v>1303</v>
      </c>
      <c r="G761" s="125"/>
      <c r="H761" s="109">
        <v>1275</v>
      </c>
      <c r="I761" s="125"/>
      <c r="J761" s="109" t="s">
        <v>1304</v>
      </c>
      <c r="K761" s="111">
        <f t="shared" si="23"/>
        <v>-1275</v>
      </c>
      <c r="L761" s="109"/>
    </row>
    <row r="762" spans="1:12" x14ac:dyDescent="0.2">
      <c r="A762" s="128" t="s">
        <v>2391</v>
      </c>
      <c r="B762" s="180">
        <f t="shared" si="24"/>
        <v>46259</v>
      </c>
      <c r="C762" s="109">
        <v>4342</v>
      </c>
      <c r="D762" s="118" t="s">
        <v>145</v>
      </c>
      <c r="E762" s="109"/>
      <c r="F762" s="125" t="s">
        <v>1303</v>
      </c>
      <c r="G762" s="125"/>
      <c r="H762" s="109">
        <v>4750</v>
      </c>
      <c r="I762" s="125"/>
      <c r="J762" s="109" t="s">
        <v>1304</v>
      </c>
      <c r="K762" s="111">
        <f t="shared" si="23"/>
        <v>-4750</v>
      </c>
      <c r="L762" s="109"/>
    </row>
    <row r="763" spans="1:12" x14ac:dyDescent="0.2">
      <c r="A763" s="128" t="s">
        <v>2391</v>
      </c>
      <c r="B763" s="180">
        <f t="shared" si="24"/>
        <v>46259</v>
      </c>
      <c r="C763" s="109">
        <v>4343</v>
      </c>
      <c r="D763" s="118" t="s">
        <v>1311</v>
      </c>
      <c r="E763" s="109"/>
      <c r="F763" s="125" t="s">
        <v>1303</v>
      </c>
      <c r="G763" s="125"/>
      <c r="H763" s="109">
        <v>425</v>
      </c>
      <c r="I763" s="125"/>
      <c r="J763" s="109" t="s">
        <v>1304</v>
      </c>
      <c r="K763" s="111">
        <f t="shared" si="23"/>
        <v>-425</v>
      </c>
      <c r="L763" s="109"/>
    </row>
    <row r="764" spans="1:12" x14ac:dyDescent="0.2">
      <c r="A764" s="128" t="s">
        <v>2391</v>
      </c>
      <c r="B764" s="180">
        <f t="shared" si="24"/>
        <v>46259</v>
      </c>
      <c r="C764" s="109">
        <v>4344</v>
      </c>
      <c r="D764" s="118" t="s">
        <v>264</v>
      </c>
      <c r="E764" s="109"/>
      <c r="F764" s="125" t="s">
        <v>1303</v>
      </c>
      <c r="G764" s="125"/>
      <c r="H764" s="109">
        <v>400</v>
      </c>
      <c r="I764" s="125"/>
      <c r="J764" s="109" t="s">
        <v>1304</v>
      </c>
      <c r="K764" s="111">
        <f t="shared" si="23"/>
        <v>-400</v>
      </c>
      <c r="L764" s="109"/>
    </row>
    <row r="765" spans="1:12" x14ac:dyDescent="0.2">
      <c r="A765" s="128" t="s">
        <v>2391</v>
      </c>
      <c r="B765" s="180">
        <f t="shared" si="24"/>
        <v>46259</v>
      </c>
      <c r="C765" s="109">
        <v>6483</v>
      </c>
      <c r="D765" s="118" t="s">
        <v>153</v>
      </c>
      <c r="E765" s="109"/>
      <c r="F765" s="125" t="s">
        <v>1303</v>
      </c>
      <c r="G765" s="125"/>
      <c r="H765" s="109">
        <v>400</v>
      </c>
      <c r="I765" s="125"/>
      <c r="J765" s="109" t="s">
        <v>1304</v>
      </c>
      <c r="K765" s="111">
        <f t="shared" si="23"/>
        <v>-400</v>
      </c>
      <c r="L765" s="109"/>
    </row>
    <row r="766" spans="1:12" x14ac:dyDescent="0.2">
      <c r="A766" s="128" t="s">
        <v>2392</v>
      </c>
      <c r="B766" s="180">
        <f t="shared" si="24"/>
        <v>46260</v>
      </c>
      <c r="C766" s="109">
        <v>4345</v>
      </c>
      <c r="D766" s="118" t="s">
        <v>1302</v>
      </c>
      <c r="E766" s="109"/>
      <c r="F766" s="125" t="s">
        <v>1303</v>
      </c>
      <c r="G766" s="125"/>
      <c r="H766" s="109">
        <v>5180</v>
      </c>
      <c r="I766" s="125"/>
      <c r="J766" s="109" t="s">
        <v>1304</v>
      </c>
      <c r="K766" s="111">
        <f t="shared" si="23"/>
        <v>-5180</v>
      </c>
      <c r="L766" s="109"/>
    </row>
    <row r="767" spans="1:12" x14ac:dyDescent="0.2">
      <c r="A767" s="128" t="s">
        <v>2392</v>
      </c>
      <c r="B767" s="180">
        <f t="shared" si="24"/>
        <v>46260</v>
      </c>
      <c r="C767" s="109">
        <v>4346</v>
      </c>
      <c r="D767" s="118" t="s">
        <v>1305</v>
      </c>
      <c r="E767" s="109"/>
      <c r="F767" s="125" t="s">
        <v>1303</v>
      </c>
      <c r="G767" s="125"/>
      <c r="H767" s="109">
        <v>4250</v>
      </c>
      <c r="I767" s="125"/>
      <c r="J767" s="109" t="s">
        <v>1304</v>
      </c>
      <c r="K767" s="111">
        <f t="shared" si="23"/>
        <v>-4250</v>
      </c>
      <c r="L767" s="109"/>
    </row>
    <row r="768" spans="1:12" x14ac:dyDescent="0.2">
      <c r="A768" s="128" t="s">
        <v>2392</v>
      </c>
      <c r="B768" s="180">
        <f t="shared" si="24"/>
        <v>46260</v>
      </c>
      <c r="C768" s="109">
        <v>4347</v>
      </c>
      <c r="D768" s="118" t="s">
        <v>1307</v>
      </c>
      <c r="E768" s="109"/>
      <c r="F768" s="125" t="s">
        <v>1303</v>
      </c>
      <c r="G768" s="125"/>
      <c r="H768" s="109">
        <v>6500</v>
      </c>
      <c r="I768" s="125"/>
      <c r="J768" s="109" t="s">
        <v>1304</v>
      </c>
      <c r="K768" s="111">
        <f t="shared" si="23"/>
        <v>-6500</v>
      </c>
      <c r="L768" s="109"/>
    </row>
    <row r="769" spans="1:12" x14ac:dyDescent="0.2">
      <c r="A769" s="128" t="s">
        <v>2392</v>
      </c>
      <c r="B769" s="180">
        <f t="shared" si="22"/>
        <v>46260</v>
      </c>
      <c r="C769" s="109">
        <v>4348</v>
      </c>
      <c r="D769" s="118" t="s">
        <v>1312</v>
      </c>
      <c r="E769" s="109"/>
      <c r="F769" s="125" t="s">
        <v>1303</v>
      </c>
      <c r="G769" s="125"/>
      <c r="H769" s="109">
        <v>1275</v>
      </c>
      <c r="I769" s="125"/>
      <c r="J769" s="109" t="s">
        <v>1304</v>
      </c>
      <c r="K769" s="111">
        <f t="shared" si="23"/>
        <v>-1275</v>
      </c>
      <c r="L769" s="109"/>
    </row>
    <row r="770" spans="1:12" x14ac:dyDescent="0.2">
      <c r="A770" s="128" t="s">
        <v>2392</v>
      </c>
      <c r="B770" s="180">
        <f t="shared" si="22"/>
        <v>46260</v>
      </c>
      <c r="C770" s="109">
        <v>4349</v>
      </c>
      <c r="D770" s="118" t="s">
        <v>1306</v>
      </c>
      <c r="E770" s="109"/>
      <c r="F770" s="125" t="s">
        <v>1303</v>
      </c>
      <c r="G770" s="125"/>
      <c r="H770" s="109">
        <v>2125</v>
      </c>
      <c r="I770" s="125"/>
      <c r="J770" s="109" t="s">
        <v>1304</v>
      </c>
      <c r="K770" s="111">
        <f t="shared" si="23"/>
        <v>-2125</v>
      </c>
      <c r="L770" s="109"/>
    </row>
    <row r="771" spans="1:12" x14ac:dyDescent="0.2">
      <c r="A771" s="128" t="s">
        <v>2392</v>
      </c>
      <c r="B771" s="180">
        <f t="shared" si="22"/>
        <v>46260</v>
      </c>
      <c r="C771" s="109">
        <v>4350</v>
      </c>
      <c r="D771" s="118" t="s">
        <v>1310</v>
      </c>
      <c r="E771" s="109"/>
      <c r="F771" s="125" t="s">
        <v>1303</v>
      </c>
      <c r="G771" s="125"/>
      <c r="H771" s="109">
        <v>680</v>
      </c>
      <c r="I771" s="125"/>
      <c r="J771" s="109" t="s">
        <v>1304</v>
      </c>
      <c r="K771" s="111">
        <f t="shared" si="23"/>
        <v>-680</v>
      </c>
      <c r="L771" s="109"/>
    </row>
    <row r="772" spans="1:12" x14ac:dyDescent="0.2">
      <c r="A772" s="128" t="s">
        <v>2392</v>
      </c>
      <c r="B772" s="180">
        <f t="shared" si="22"/>
        <v>46260</v>
      </c>
      <c r="C772" s="109">
        <v>4351</v>
      </c>
      <c r="D772" s="118" t="s">
        <v>1309</v>
      </c>
      <c r="E772" s="109"/>
      <c r="F772" s="125" t="s">
        <v>1303</v>
      </c>
      <c r="G772" s="125"/>
      <c r="H772" s="109">
        <v>850</v>
      </c>
      <c r="I772" s="125"/>
      <c r="J772" s="109" t="s">
        <v>1304</v>
      </c>
      <c r="K772" s="111">
        <f t="shared" si="23"/>
        <v>-850</v>
      </c>
      <c r="L772" s="109"/>
    </row>
    <row r="773" spans="1:12" x14ac:dyDescent="0.2">
      <c r="A773" s="128" t="s">
        <v>2392</v>
      </c>
      <c r="B773" s="180">
        <f t="shared" si="22"/>
        <v>46260</v>
      </c>
      <c r="C773" s="109">
        <v>4352</v>
      </c>
      <c r="D773" s="118" t="s">
        <v>1308</v>
      </c>
      <c r="E773" s="109"/>
      <c r="F773" s="125" t="s">
        <v>1303</v>
      </c>
      <c r="G773" s="125"/>
      <c r="H773" s="109">
        <v>680</v>
      </c>
      <c r="I773" s="125"/>
      <c r="J773" s="109" t="s">
        <v>1304</v>
      </c>
      <c r="K773" s="111">
        <f t="shared" si="23"/>
        <v>-680</v>
      </c>
      <c r="L773" s="109"/>
    </row>
    <row r="774" spans="1:12" x14ac:dyDescent="0.2">
      <c r="A774" s="128" t="s">
        <v>2392</v>
      </c>
      <c r="B774" s="180">
        <f t="shared" si="22"/>
        <v>46260</v>
      </c>
      <c r="C774" s="109">
        <v>4353</v>
      </c>
      <c r="D774" s="118" t="s">
        <v>9655</v>
      </c>
      <c r="E774" s="109"/>
      <c r="F774" s="125" t="s">
        <v>1303</v>
      </c>
      <c r="G774" s="125"/>
      <c r="H774" s="109">
        <v>2975</v>
      </c>
      <c r="I774" s="125"/>
      <c r="J774" s="109" t="s">
        <v>1304</v>
      </c>
      <c r="K774" s="111">
        <f t="shared" si="23"/>
        <v>-2975</v>
      </c>
      <c r="L774" s="109"/>
    </row>
    <row r="775" spans="1:12" x14ac:dyDescent="0.2">
      <c r="A775" s="128" t="s">
        <v>2392</v>
      </c>
      <c r="B775" s="180">
        <f t="shared" si="22"/>
        <v>46260</v>
      </c>
      <c r="C775" s="109">
        <v>4354</v>
      </c>
      <c r="D775" s="118" t="s">
        <v>8920</v>
      </c>
      <c r="E775" s="109"/>
      <c r="F775" s="125" t="s">
        <v>1303</v>
      </c>
      <c r="G775" s="125"/>
      <c r="H775" s="109">
        <v>17000</v>
      </c>
      <c r="I775" s="125"/>
      <c r="J775" s="109" t="s">
        <v>1304</v>
      </c>
      <c r="K775" s="111">
        <f t="shared" si="23"/>
        <v>-17000</v>
      </c>
      <c r="L775" s="109"/>
    </row>
    <row r="776" spans="1:12" x14ac:dyDescent="0.2">
      <c r="A776" s="128" t="s">
        <v>2392</v>
      </c>
      <c r="B776" s="180">
        <f t="shared" si="22"/>
        <v>46260</v>
      </c>
      <c r="C776" s="109">
        <v>4355</v>
      </c>
      <c r="D776" s="118" t="s">
        <v>145</v>
      </c>
      <c r="E776" s="109"/>
      <c r="F776" s="125" t="s">
        <v>1303</v>
      </c>
      <c r="G776" s="125"/>
      <c r="H776" s="109">
        <v>2800</v>
      </c>
      <c r="I776" s="125"/>
      <c r="J776" s="109" t="s">
        <v>1304</v>
      </c>
      <c r="K776" s="111">
        <f t="shared" si="23"/>
        <v>-2800</v>
      </c>
      <c r="L776" s="109"/>
    </row>
    <row r="777" spans="1:12" x14ac:dyDescent="0.2">
      <c r="A777" s="128" t="s">
        <v>2392</v>
      </c>
      <c r="B777" s="180">
        <f t="shared" ref="B777:B784" si="25">IF(A777="","",IF(ISNUMBER(A777),IFERROR(VLOOKUP(TEXT(A777,"yyyy/mm/dd"),BSAD,2,FALSE),""),IFERROR(VLOOKUP(A777,BSAD,2,FALSE),"")))</f>
        <v>46260</v>
      </c>
      <c r="C777" s="109">
        <v>4356</v>
      </c>
      <c r="D777" s="118" t="s">
        <v>1311</v>
      </c>
      <c r="E777" s="109"/>
      <c r="F777" s="125" t="s">
        <v>1303</v>
      </c>
      <c r="G777" s="125"/>
      <c r="H777" s="109">
        <v>425</v>
      </c>
      <c r="I777" s="125"/>
      <c r="J777" s="109" t="s">
        <v>1304</v>
      </c>
      <c r="K777" s="111">
        <f t="shared" si="23"/>
        <v>-425</v>
      </c>
      <c r="L777" s="109"/>
    </row>
    <row r="778" spans="1:12" x14ac:dyDescent="0.2">
      <c r="A778" s="128" t="s">
        <v>2392</v>
      </c>
      <c r="B778" s="180">
        <f t="shared" si="25"/>
        <v>46260</v>
      </c>
      <c r="C778" s="109"/>
      <c r="D778" s="118" t="s">
        <v>1376</v>
      </c>
      <c r="E778" s="109"/>
      <c r="F778" s="125" t="s">
        <v>8953</v>
      </c>
      <c r="G778" s="125"/>
      <c r="H778" s="109"/>
      <c r="I778" s="125">
        <v>10000</v>
      </c>
      <c r="J778" s="109" t="s">
        <v>1304</v>
      </c>
      <c r="K778" s="111">
        <f t="shared" si="23"/>
        <v>10000</v>
      </c>
      <c r="L778" s="109"/>
    </row>
    <row r="779" spans="1:12" x14ac:dyDescent="0.2">
      <c r="A779" s="128" t="s">
        <v>2392</v>
      </c>
      <c r="B779" s="180">
        <f t="shared" si="25"/>
        <v>46260</v>
      </c>
      <c r="C779" s="109">
        <v>6484</v>
      </c>
      <c r="D779" s="118" t="s">
        <v>153</v>
      </c>
      <c r="E779" s="109"/>
      <c r="F779" s="125" t="s">
        <v>1303</v>
      </c>
      <c r="G779" s="125"/>
      <c r="H779" s="109">
        <v>325</v>
      </c>
      <c r="I779" s="125"/>
      <c r="J779" s="109" t="s">
        <v>1304</v>
      </c>
      <c r="K779" s="111">
        <f t="shared" si="23"/>
        <v>-325</v>
      </c>
      <c r="L779" s="146">
        <v>66970</v>
      </c>
    </row>
    <row r="780" spans="1:12" x14ac:dyDescent="0.2">
      <c r="A780" s="128" t="s">
        <v>2392</v>
      </c>
      <c r="B780" s="180">
        <f t="shared" si="25"/>
        <v>46260</v>
      </c>
      <c r="C780" s="109">
        <v>6484</v>
      </c>
      <c r="D780" s="118" t="s">
        <v>153</v>
      </c>
      <c r="E780" s="109"/>
      <c r="F780" s="125" t="s">
        <v>1303</v>
      </c>
      <c r="G780" s="125"/>
      <c r="H780" s="109">
        <v>2400</v>
      </c>
      <c r="I780" s="125"/>
      <c r="J780" s="109" t="s">
        <v>1330</v>
      </c>
      <c r="K780" s="111">
        <f t="shared" si="23"/>
        <v>-2400</v>
      </c>
      <c r="L780" s="146">
        <v>66970</v>
      </c>
    </row>
    <row r="781" spans="1:12" x14ac:dyDescent="0.2">
      <c r="A781" s="128" t="s">
        <v>2392</v>
      </c>
      <c r="B781" s="180">
        <f t="shared" si="25"/>
        <v>46260</v>
      </c>
      <c r="C781" s="109">
        <v>6485</v>
      </c>
      <c r="D781" s="118" t="s">
        <v>153</v>
      </c>
      <c r="E781" s="109"/>
      <c r="F781" s="125" t="s">
        <v>1303</v>
      </c>
      <c r="G781" s="125"/>
      <c r="H781" s="109">
        <v>300</v>
      </c>
      <c r="I781" s="125"/>
      <c r="J781" s="109" t="s">
        <v>1304</v>
      </c>
      <c r="K781" s="111">
        <f t="shared" si="23"/>
        <v>-300</v>
      </c>
      <c r="L781" s="109"/>
    </row>
    <row r="782" spans="1:12" x14ac:dyDescent="0.2">
      <c r="A782" s="128" t="s">
        <v>2393</v>
      </c>
      <c r="B782" s="180">
        <f t="shared" si="25"/>
        <v>46261</v>
      </c>
      <c r="C782" s="109">
        <v>4357</v>
      </c>
      <c r="D782" s="118" t="s">
        <v>1302</v>
      </c>
      <c r="E782" s="109"/>
      <c r="F782" s="125" t="s">
        <v>1303</v>
      </c>
      <c r="G782" s="125"/>
      <c r="H782" s="109">
        <v>4755</v>
      </c>
      <c r="I782" s="125"/>
      <c r="J782" s="109" t="s">
        <v>1304</v>
      </c>
      <c r="K782" s="111">
        <f t="shared" si="23"/>
        <v>-4755</v>
      </c>
      <c r="L782" s="109"/>
    </row>
    <row r="783" spans="1:12" x14ac:dyDescent="0.2">
      <c r="A783" s="128" t="s">
        <v>2393</v>
      </c>
      <c r="B783" s="180">
        <f t="shared" si="25"/>
        <v>46261</v>
      </c>
      <c r="C783" s="109">
        <v>4358</v>
      </c>
      <c r="D783" s="118" t="s">
        <v>1305</v>
      </c>
      <c r="E783" s="109"/>
      <c r="F783" s="125" t="s">
        <v>1303</v>
      </c>
      <c r="G783" s="125"/>
      <c r="H783" s="109">
        <v>4250</v>
      </c>
      <c r="I783" s="125"/>
      <c r="J783" s="109" t="s">
        <v>1304</v>
      </c>
      <c r="K783" s="111">
        <f t="shared" si="23"/>
        <v>-4250</v>
      </c>
      <c r="L783" s="109"/>
    </row>
    <row r="784" spans="1:12" x14ac:dyDescent="0.2">
      <c r="A784" s="128" t="s">
        <v>2393</v>
      </c>
      <c r="B784" s="180">
        <f t="shared" si="25"/>
        <v>46261</v>
      </c>
      <c r="C784" s="109">
        <v>4359</v>
      </c>
      <c r="D784" s="118" t="s">
        <v>1306</v>
      </c>
      <c r="E784" s="109"/>
      <c r="F784" s="125" t="s">
        <v>1303</v>
      </c>
      <c r="G784" s="125"/>
      <c r="H784" s="109">
        <v>1275</v>
      </c>
      <c r="I784" s="125"/>
      <c r="J784" s="109" t="s">
        <v>1304</v>
      </c>
      <c r="K784" s="111">
        <f t="shared" si="23"/>
        <v>-1275</v>
      </c>
      <c r="L784" s="109"/>
    </row>
    <row r="785" spans="1:12" x14ac:dyDescent="0.2">
      <c r="A785" s="128" t="s">
        <v>2393</v>
      </c>
      <c r="B785" s="180">
        <f t="shared" si="22"/>
        <v>46261</v>
      </c>
      <c r="C785" s="109">
        <v>4360</v>
      </c>
      <c r="D785" s="118" t="s">
        <v>1312</v>
      </c>
      <c r="E785" s="109"/>
      <c r="F785" s="125" t="s">
        <v>1303</v>
      </c>
      <c r="G785" s="125"/>
      <c r="H785" s="109">
        <v>1700</v>
      </c>
      <c r="I785" s="125"/>
      <c r="J785" s="109" t="s">
        <v>1304</v>
      </c>
      <c r="K785" s="111">
        <f t="shared" si="23"/>
        <v>-1700</v>
      </c>
      <c r="L785" s="109"/>
    </row>
    <row r="786" spans="1:12" x14ac:dyDescent="0.2">
      <c r="A786" s="128" t="s">
        <v>2393</v>
      </c>
      <c r="B786" s="180">
        <f t="shared" si="22"/>
        <v>46261</v>
      </c>
      <c r="C786" s="109">
        <v>4361</v>
      </c>
      <c r="D786" s="118" t="s">
        <v>145</v>
      </c>
      <c r="E786" s="109"/>
      <c r="F786" s="125" t="s">
        <v>1303</v>
      </c>
      <c r="G786" s="125"/>
      <c r="H786" s="109">
        <v>3650</v>
      </c>
      <c r="I786" s="125"/>
      <c r="J786" s="109" t="s">
        <v>1304</v>
      </c>
      <c r="K786" s="111">
        <f t="shared" si="23"/>
        <v>-3650</v>
      </c>
      <c r="L786" s="109"/>
    </row>
    <row r="787" spans="1:12" x14ac:dyDescent="0.2">
      <c r="A787" s="128" t="s">
        <v>2393</v>
      </c>
      <c r="B787" s="180">
        <f t="shared" si="22"/>
        <v>46261</v>
      </c>
      <c r="C787" s="109">
        <v>4362</v>
      </c>
      <c r="D787" s="118" t="s">
        <v>1307</v>
      </c>
      <c r="E787" s="109"/>
      <c r="F787" s="125" t="s">
        <v>1303</v>
      </c>
      <c r="G787" s="125"/>
      <c r="H787" s="109">
        <v>7500</v>
      </c>
      <c r="I787" s="125"/>
      <c r="J787" s="109" t="s">
        <v>1304</v>
      </c>
      <c r="K787" s="111">
        <f t="shared" si="23"/>
        <v>-7500</v>
      </c>
      <c r="L787" s="109"/>
    </row>
    <row r="788" spans="1:12" x14ac:dyDescent="0.2">
      <c r="A788" s="128" t="s">
        <v>2393</v>
      </c>
      <c r="B788" s="180">
        <f t="shared" si="22"/>
        <v>46261</v>
      </c>
      <c r="C788" s="109">
        <v>4363</v>
      </c>
      <c r="D788" s="118" t="s">
        <v>1310</v>
      </c>
      <c r="E788" s="109"/>
      <c r="F788" s="125" t="s">
        <v>1303</v>
      </c>
      <c r="G788" s="125"/>
      <c r="H788" s="109">
        <v>510</v>
      </c>
      <c r="I788" s="125"/>
      <c r="J788" s="109" t="s">
        <v>1304</v>
      </c>
      <c r="K788" s="111">
        <f t="shared" si="23"/>
        <v>-510</v>
      </c>
      <c r="L788" s="109"/>
    </row>
    <row r="789" spans="1:12" x14ac:dyDescent="0.2">
      <c r="A789" s="128" t="s">
        <v>2393</v>
      </c>
      <c r="B789" s="180">
        <f t="shared" si="22"/>
        <v>46261</v>
      </c>
      <c r="C789" s="109">
        <v>4364</v>
      </c>
      <c r="D789" s="118" t="s">
        <v>1309</v>
      </c>
      <c r="E789" s="109"/>
      <c r="F789" s="125" t="s">
        <v>1303</v>
      </c>
      <c r="G789" s="125"/>
      <c r="H789" s="109">
        <v>680</v>
      </c>
      <c r="I789" s="125"/>
      <c r="J789" s="109" t="s">
        <v>1304</v>
      </c>
      <c r="K789" s="111">
        <f t="shared" si="23"/>
        <v>-680</v>
      </c>
      <c r="L789" s="109"/>
    </row>
    <row r="790" spans="1:12" x14ac:dyDescent="0.2">
      <c r="A790" s="128" t="s">
        <v>2393</v>
      </c>
      <c r="B790" s="180">
        <f t="shared" si="22"/>
        <v>46261</v>
      </c>
      <c r="C790" s="109">
        <v>4365</v>
      </c>
      <c r="D790" s="118" t="s">
        <v>9103</v>
      </c>
      <c r="E790" s="109"/>
      <c r="F790" s="125" t="s">
        <v>1303</v>
      </c>
      <c r="G790" s="125"/>
      <c r="H790" s="109">
        <v>425</v>
      </c>
      <c r="I790" s="125"/>
      <c r="J790" s="109" t="s">
        <v>1304</v>
      </c>
      <c r="K790" s="111">
        <f t="shared" si="23"/>
        <v>-425</v>
      </c>
      <c r="L790" s="109"/>
    </row>
    <row r="791" spans="1:12" x14ac:dyDescent="0.2">
      <c r="A791" s="128" t="s">
        <v>2393</v>
      </c>
      <c r="B791" s="180">
        <f t="shared" si="22"/>
        <v>46261</v>
      </c>
      <c r="C791" s="109">
        <v>4366</v>
      </c>
      <c r="D791" s="118" t="s">
        <v>1311</v>
      </c>
      <c r="E791" s="109"/>
      <c r="F791" s="125" t="s">
        <v>1303</v>
      </c>
      <c r="G791" s="125"/>
      <c r="H791" s="109">
        <v>425</v>
      </c>
      <c r="I791" s="125"/>
      <c r="J791" s="109" t="s">
        <v>1304</v>
      </c>
      <c r="K791" s="111">
        <f t="shared" si="23"/>
        <v>-425</v>
      </c>
      <c r="L791" s="109"/>
    </row>
    <row r="792" spans="1:12" x14ac:dyDescent="0.2">
      <c r="A792" s="128" t="s">
        <v>2393</v>
      </c>
      <c r="B792" s="180">
        <f t="shared" si="22"/>
        <v>46261</v>
      </c>
      <c r="C792" s="109">
        <v>4367</v>
      </c>
      <c r="D792" s="118" t="s">
        <v>141</v>
      </c>
      <c r="E792" s="109"/>
      <c r="F792" s="125" t="s">
        <v>1303</v>
      </c>
      <c r="G792" s="125"/>
      <c r="H792" s="109">
        <v>40000</v>
      </c>
      <c r="I792" s="125"/>
      <c r="J792" s="109" t="s">
        <v>1304</v>
      </c>
      <c r="K792" s="111">
        <f t="shared" si="23"/>
        <v>-40000</v>
      </c>
      <c r="L792" s="109"/>
    </row>
    <row r="793" spans="1:12" x14ac:dyDescent="0.2">
      <c r="A793" s="128" t="s">
        <v>2393</v>
      </c>
      <c r="B793" s="180">
        <f t="shared" si="22"/>
        <v>46261</v>
      </c>
      <c r="C793" s="109">
        <v>6486</v>
      </c>
      <c r="D793" s="118" t="s">
        <v>153</v>
      </c>
      <c r="E793" s="109"/>
      <c r="F793" s="125" t="s">
        <v>1303</v>
      </c>
      <c r="G793" s="125"/>
      <c r="H793" s="109">
        <v>350</v>
      </c>
      <c r="I793" s="125"/>
      <c r="J793" s="109" t="s">
        <v>1304</v>
      </c>
      <c r="K793" s="111">
        <f t="shared" si="23"/>
        <v>-350</v>
      </c>
      <c r="L793" s="109"/>
    </row>
    <row r="794" spans="1:12" x14ac:dyDescent="0.2">
      <c r="A794" s="128" t="s">
        <v>2393</v>
      </c>
      <c r="B794" s="180">
        <f t="shared" ref="B794" si="26">IF(A794="","",IF(ISNUMBER(A794),IFERROR(VLOOKUP(TEXT(A794,"yyyy/mm/dd"),BSAD,2,FALSE),""),IFERROR(VLOOKUP(A794,BSAD,2,FALSE),"")))</f>
        <v>46261</v>
      </c>
      <c r="C794" s="109"/>
      <c r="D794" s="118" t="s">
        <v>1376</v>
      </c>
      <c r="E794" s="109"/>
      <c r="F794" s="125" t="s">
        <v>8953</v>
      </c>
      <c r="G794" s="125"/>
      <c r="H794" s="109">
        <v>0</v>
      </c>
      <c r="I794" s="125">
        <v>17000</v>
      </c>
      <c r="J794" s="109" t="s">
        <v>1304</v>
      </c>
      <c r="K794" s="111">
        <f t="shared" si="23"/>
        <v>17000</v>
      </c>
      <c r="L794" s="109"/>
    </row>
    <row r="795" spans="1:12" x14ac:dyDescent="0.2">
      <c r="A795" s="128" t="s">
        <v>2394</v>
      </c>
      <c r="B795" s="180">
        <f t="shared" ref="B795:B968" si="27">IF(A795="","",IF(ISNUMBER(A795),IFERROR(VLOOKUP(TEXT(A795,"yyyy/mm/dd"),BSAD,2,FALSE),""),IFERROR(VLOOKUP(A795,BSAD,2,FALSE),"")))</f>
        <v>46262</v>
      </c>
      <c r="C795" s="109">
        <v>4368</v>
      </c>
      <c r="D795" s="118" t="s">
        <v>1307</v>
      </c>
      <c r="E795" s="109"/>
      <c r="F795" s="125" t="s">
        <v>1303</v>
      </c>
      <c r="G795" s="125"/>
      <c r="H795" s="109">
        <v>6000</v>
      </c>
      <c r="I795" s="125"/>
      <c r="J795" s="109" t="s">
        <v>1304</v>
      </c>
      <c r="K795" s="111">
        <f t="shared" si="23"/>
        <v>-6000</v>
      </c>
      <c r="L795" s="109"/>
    </row>
    <row r="796" spans="1:12" x14ac:dyDescent="0.2">
      <c r="A796" s="128" t="s">
        <v>2394</v>
      </c>
      <c r="B796" s="180">
        <f t="shared" si="27"/>
        <v>46262</v>
      </c>
      <c r="C796" s="109">
        <v>4369</v>
      </c>
      <c r="D796" s="118" t="s">
        <v>1305</v>
      </c>
      <c r="E796" s="109"/>
      <c r="F796" s="125" t="s">
        <v>1303</v>
      </c>
      <c r="G796" s="125"/>
      <c r="H796" s="109">
        <v>2550</v>
      </c>
      <c r="I796" s="125"/>
      <c r="J796" s="109" t="s">
        <v>1304</v>
      </c>
      <c r="K796" s="111">
        <f t="shared" si="23"/>
        <v>-2550</v>
      </c>
      <c r="L796" s="109"/>
    </row>
    <row r="797" spans="1:12" x14ac:dyDescent="0.2">
      <c r="A797" s="128" t="s">
        <v>2394</v>
      </c>
      <c r="B797" s="180">
        <f t="shared" si="27"/>
        <v>46262</v>
      </c>
      <c r="C797" s="109">
        <v>4370</v>
      </c>
      <c r="D797" s="118" t="s">
        <v>145</v>
      </c>
      <c r="E797" s="109"/>
      <c r="F797" s="125" t="s">
        <v>1303</v>
      </c>
      <c r="G797" s="125"/>
      <c r="H797" s="109">
        <v>4075</v>
      </c>
      <c r="I797" s="125"/>
      <c r="J797" s="109" t="s">
        <v>1304</v>
      </c>
      <c r="K797" s="111">
        <f t="shared" si="23"/>
        <v>-4075</v>
      </c>
      <c r="L797" s="109"/>
    </row>
    <row r="798" spans="1:12" x14ac:dyDescent="0.2">
      <c r="A798" s="128" t="s">
        <v>2394</v>
      </c>
      <c r="B798" s="180">
        <f t="shared" si="27"/>
        <v>46262</v>
      </c>
      <c r="C798" s="109">
        <v>4371</v>
      </c>
      <c r="D798" s="118" t="s">
        <v>1306</v>
      </c>
      <c r="E798" s="109"/>
      <c r="F798" s="125" t="s">
        <v>1303</v>
      </c>
      <c r="G798" s="125"/>
      <c r="H798" s="109">
        <v>850</v>
      </c>
      <c r="I798" s="125"/>
      <c r="J798" s="109" t="s">
        <v>1304</v>
      </c>
      <c r="K798" s="111">
        <f t="shared" si="23"/>
        <v>-850</v>
      </c>
      <c r="L798" s="109"/>
    </row>
    <row r="799" spans="1:12" x14ac:dyDescent="0.2">
      <c r="A799" s="128" t="s">
        <v>2394</v>
      </c>
      <c r="B799" s="180">
        <f t="shared" si="27"/>
        <v>46262</v>
      </c>
      <c r="C799" s="109">
        <v>4372</v>
      </c>
      <c r="D799" s="118" t="s">
        <v>264</v>
      </c>
      <c r="E799" s="109"/>
      <c r="F799" s="125" t="s">
        <v>1303</v>
      </c>
      <c r="G799" s="125"/>
      <c r="H799" s="109">
        <v>600</v>
      </c>
      <c r="I799" s="125"/>
      <c r="J799" s="109" t="s">
        <v>1304</v>
      </c>
      <c r="K799" s="111">
        <f t="shared" si="23"/>
        <v>-600</v>
      </c>
      <c r="L799" s="109"/>
    </row>
    <row r="800" spans="1:12" x14ac:dyDescent="0.2">
      <c r="A800" s="128" t="s">
        <v>2394</v>
      </c>
      <c r="B800" s="180">
        <f t="shared" ref="B800:B801" si="28">IF(A800="","",IF(ISNUMBER(A800),IFERROR(VLOOKUP(TEXT(A800,"yyyy/mm/dd"),BSAD,2,FALSE),""),IFERROR(VLOOKUP(A800,BSAD,2,FALSE),"")))</f>
        <v>46262</v>
      </c>
      <c r="C800" s="109">
        <v>4373</v>
      </c>
      <c r="D800" s="118" t="s">
        <v>8977</v>
      </c>
      <c r="E800" s="109"/>
      <c r="F800" s="125"/>
      <c r="G800" s="125"/>
      <c r="H800" s="109"/>
      <c r="I800" s="125"/>
      <c r="J800" s="109" t="s">
        <v>1304</v>
      </c>
      <c r="K800" s="111">
        <f t="shared" si="23"/>
        <v>0</v>
      </c>
      <c r="L800" s="109"/>
    </row>
    <row r="801" spans="1:12" x14ac:dyDescent="0.2">
      <c r="A801" s="128" t="s">
        <v>2394</v>
      </c>
      <c r="B801" s="180">
        <f t="shared" si="28"/>
        <v>46262</v>
      </c>
      <c r="C801" s="109">
        <v>4374</v>
      </c>
      <c r="D801" s="118" t="s">
        <v>9122</v>
      </c>
      <c r="E801" s="109"/>
      <c r="F801" s="125" t="s">
        <v>1303</v>
      </c>
      <c r="G801" s="125"/>
      <c r="H801" s="109">
        <v>5650</v>
      </c>
      <c r="I801" s="125"/>
      <c r="J801" s="109" t="s">
        <v>1304</v>
      </c>
      <c r="K801" s="111">
        <f t="shared" si="23"/>
        <v>-5650</v>
      </c>
      <c r="L801" s="109"/>
    </row>
    <row r="802" spans="1:12" x14ac:dyDescent="0.2">
      <c r="A802" s="128" t="s">
        <v>2394</v>
      </c>
      <c r="B802" s="180">
        <f t="shared" si="27"/>
        <v>46262</v>
      </c>
      <c r="C802" s="109">
        <v>6487</v>
      </c>
      <c r="D802" s="118" t="s">
        <v>153</v>
      </c>
      <c r="E802" s="109"/>
      <c r="F802" s="125" t="s">
        <v>1303</v>
      </c>
      <c r="G802" s="125"/>
      <c r="H802" s="109">
        <v>2200</v>
      </c>
      <c r="I802" s="125"/>
      <c r="J802" s="109" t="s">
        <v>1304</v>
      </c>
      <c r="K802" s="111">
        <f t="shared" si="23"/>
        <v>-2200</v>
      </c>
      <c r="L802" s="109"/>
    </row>
    <row r="803" spans="1:12" x14ac:dyDescent="0.2">
      <c r="A803" s="128" t="s">
        <v>2395</v>
      </c>
      <c r="B803" s="180">
        <f t="shared" si="27"/>
        <v>46263</v>
      </c>
      <c r="C803" s="109">
        <v>4375</v>
      </c>
      <c r="D803" s="118" t="s">
        <v>1302</v>
      </c>
      <c r="E803" s="109"/>
      <c r="F803" s="125" t="s">
        <v>1303</v>
      </c>
      <c r="G803" s="125"/>
      <c r="H803" s="109">
        <v>5180</v>
      </c>
      <c r="I803" s="125"/>
      <c r="J803" s="109" t="s">
        <v>1304</v>
      </c>
      <c r="K803" s="111">
        <f t="shared" si="23"/>
        <v>-5180</v>
      </c>
      <c r="L803" s="109"/>
    </row>
    <row r="804" spans="1:12" x14ac:dyDescent="0.2">
      <c r="A804" s="128" t="s">
        <v>2395</v>
      </c>
      <c r="B804" s="180">
        <f t="shared" si="27"/>
        <v>46263</v>
      </c>
      <c r="C804" s="109">
        <v>4376</v>
      </c>
      <c r="D804" s="118" t="s">
        <v>1310</v>
      </c>
      <c r="E804" s="109"/>
      <c r="F804" s="125" t="s">
        <v>1303</v>
      </c>
      <c r="G804" s="125"/>
      <c r="H804" s="109">
        <v>510</v>
      </c>
      <c r="I804" s="125"/>
      <c r="J804" s="109" t="s">
        <v>1304</v>
      </c>
      <c r="K804" s="111">
        <f t="shared" si="23"/>
        <v>-510</v>
      </c>
      <c r="L804" s="109"/>
    </row>
    <row r="805" spans="1:12" x14ac:dyDescent="0.2">
      <c r="A805" s="128" t="s">
        <v>2395</v>
      </c>
      <c r="B805" s="180">
        <f t="shared" si="27"/>
        <v>46263</v>
      </c>
      <c r="C805" s="109">
        <v>4377</v>
      </c>
      <c r="D805" s="118" t="s">
        <v>1306</v>
      </c>
      <c r="E805" s="109"/>
      <c r="F805" s="125" t="s">
        <v>1303</v>
      </c>
      <c r="G805" s="125"/>
      <c r="H805" s="109">
        <v>2550</v>
      </c>
      <c r="I805" s="125"/>
      <c r="J805" s="109" t="s">
        <v>1304</v>
      </c>
      <c r="K805" s="111">
        <f t="shared" si="23"/>
        <v>-2550</v>
      </c>
      <c r="L805" s="109"/>
    </row>
    <row r="806" spans="1:12" x14ac:dyDescent="0.2">
      <c r="A806" s="128" t="s">
        <v>2395</v>
      </c>
      <c r="B806" s="180">
        <f t="shared" si="27"/>
        <v>46263</v>
      </c>
      <c r="C806" s="109">
        <v>4378</v>
      </c>
      <c r="D806" s="118" t="s">
        <v>1307</v>
      </c>
      <c r="E806" s="109"/>
      <c r="F806" s="125" t="s">
        <v>1303</v>
      </c>
      <c r="G806" s="125"/>
      <c r="H806" s="109">
        <v>13000</v>
      </c>
      <c r="I806" s="125"/>
      <c r="J806" s="109" t="s">
        <v>1304</v>
      </c>
      <c r="K806" s="111">
        <f t="shared" si="23"/>
        <v>-13000</v>
      </c>
      <c r="L806" s="109"/>
    </row>
    <row r="807" spans="1:12" x14ac:dyDescent="0.2">
      <c r="A807" s="128" t="s">
        <v>2395</v>
      </c>
      <c r="B807" s="180">
        <f t="shared" si="27"/>
        <v>46263</v>
      </c>
      <c r="C807" s="109">
        <v>4379</v>
      </c>
      <c r="D807" s="118" t="s">
        <v>1312</v>
      </c>
      <c r="E807" s="109"/>
      <c r="F807" s="125" t="s">
        <v>1303</v>
      </c>
      <c r="G807" s="125"/>
      <c r="H807" s="109">
        <v>1275</v>
      </c>
      <c r="I807" s="125"/>
      <c r="J807" s="109" t="s">
        <v>1304</v>
      </c>
      <c r="K807" s="111">
        <f t="shared" si="23"/>
        <v>-1275</v>
      </c>
      <c r="L807" s="109"/>
    </row>
    <row r="808" spans="1:12" x14ac:dyDescent="0.2">
      <c r="A808" s="128" t="s">
        <v>2395</v>
      </c>
      <c r="B808" s="180">
        <f t="shared" si="27"/>
        <v>46263</v>
      </c>
      <c r="C808" s="109">
        <v>4380</v>
      </c>
      <c r="D808" s="118" t="s">
        <v>1305</v>
      </c>
      <c r="E808" s="109"/>
      <c r="F808" s="125" t="s">
        <v>1303</v>
      </c>
      <c r="G808" s="125"/>
      <c r="H808" s="109">
        <v>4250</v>
      </c>
      <c r="I808" s="125"/>
      <c r="J808" s="109" t="s">
        <v>1304</v>
      </c>
      <c r="K808" s="111">
        <f t="shared" si="23"/>
        <v>-4250</v>
      </c>
      <c r="L808" s="109"/>
    </row>
    <row r="809" spans="1:12" x14ac:dyDescent="0.2">
      <c r="A809" s="128" t="s">
        <v>2395</v>
      </c>
      <c r="B809" s="180">
        <f t="shared" si="27"/>
        <v>46263</v>
      </c>
      <c r="C809" s="109">
        <v>4381</v>
      </c>
      <c r="D809" s="118" t="s">
        <v>9103</v>
      </c>
      <c r="E809" s="109"/>
      <c r="F809" s="125" t="s">
        <v>1303</v>
      </c>
      <c r="G809" s="125"/>
      <c r="H809" s="109">
        <v>2550</v>
      </c>
      <c r="I809" s="125"/>
      <c r="J809" s="109" t="s">
        <v>1304</v>
      </c>
      <c r="K809" s="111">
        <f t="shared" si="23"/>
        <v>-2550</v>
      </c>
      <c r="L809" s="109"/>
    </row>
    <row r="810" spans="1:12" x14ac:dyDescent="0.2">
      <c r="A810" s="128" t="s">
        <v>2395</v>
      </c>
      <c r="B810" s="180">
        <f t="shared" si="27"/>
        <v>46263</v>
      </c>
      <c r="C810" s="109">
        <v>4382</v>
      </c>
      <c r="D810" s="118" t="s">
        <v>1308</v>
      </c>
      <c r="E810" s="109"/>
      <c r="F810" s="125" t="s">
        <v>1303</v>
      </c>
      <c r="G810" s="125"/>
      <c r="H810" s="109">
        <v>425</v>
      </c>
      <c r="I810" s="125"/>
      <c r="J810" s="109" t="s">
        <v>1304</v>
      </c>
      <c r="K810" s="111">
        <f t="shared" si="23"/>
        <v>-425</v>
      </c>
      <c r="L810" s="109"/>
    </row>
    <row r="811" spans="1:12" x14ac:dyDescent="0.2">
      <c r="A811" s="128" t="s">
        <v>2395</v>
      </c>
      <c r="B811" s="180">
        <f t="shared" si="27"/>
        <v>46263</v>
      </c>
      <c r="C811" s="109">
        <v>4383</v>
      </c>
      <c r="D811" s="118" t="s">
        <v>145</v>
      </c>
      <c r="E811" s="109"/>
      <c r="F811" s="125" t="s">
        <v>1303</v>
      </c>
      <c r="G811" s="125"/>
      <c r="H811" s="109">
        <v>3800</v>
      </c>
      <c r="I811" s="125"/>
      <c r="J811" s="109" t="s">
        <v>1304</v>
      </c>
      <c r="K811" s="111">
        <f t="shared" si="23"/>
        <v>-3800</v>
      </c>
      <c r="L811" s="109"/>
    </row>
    <row r="812" spans="1:12" x14ac:dyDescent="0.2">
      <c r="A812" s="128" t="s">
        <v>2395</v>
      </c>
      <c r="B812" s="180">
        <f t="shared" si="27"/>
        <v>46263</v>
      </c>
      <c r="C812" s="109">
        <v>4384</v>
      </c>
      <c r="D812" s="118" t="s">
        <v>1309</v>
      </c>
      <c r="E812" s="109"/>
      <c r="F812" s="125" t="s">
        <v>1303</v>
      </c>
      <c r="G812" s="125"/>
      <c r="H812" s="109">
        <v>1020</v>
      </c>
      <c r="I812" s="125"/>
      <c r="J812" s="109" t="s">
        <v>1304</v>
      </c>
      <c r="K812" s="111">
        <f t="shared" si="23"/>
        <v>-1020</v>
      </c>
      <c r="L812" s="109"/>
    </row>
    <row r="813" spans="1:12" x14ac:dyDescent="0.2">
      <c r="A813" s="128" t="s">
        <v>2395</v>
      </c>
      <c r="B813" s="180">
        <f t="shared" si="27"/>
        <v>46263</v>
      </c>
      <c r="C813" s="109">
        <v>4385</v>
      </c>
      <c r="D813" s="118" t="s">
        <v>1311</v>
      </c>
      <c r="E813" s="109"/>
      <c r="F813" s="125" t="s">
        <v>1303</v>
      </c>
      <c r="G813" s="125"/>
      <c r="H813" s="109">
        <v>425</v>
      </c>
      <c r="I813" s="125"/>
      <c r="J813" s="109" t="s">
        <v>1304</v>
      </c>
      <c r="K813" s="111">
        <f t="shared" si="23"/>
        <v>-425</v>
      </c>
      <c r="L813" s="109"/>
    </row>
    <row r="814" spans="1:12" x14ac:dyDescent="0.2">
      <c r="A814" s="128" t="s">
        <v>2395</v>
      </c>
      <c r="B814" s="180">
        <f t="shared" ref="B814" si="29">IF(A814="","",IF(ISNUMBER(A814),IFERROR(VLOOKUP(TEXT(A814,"yyyy/mm/dd"),BSAD,2,FALSE),""),IFERROR(VLOOKUP(A814,BSAD,2,FALSE),"")))</f>
        <v>46263</v>
      </c>
      <c r="C814" s="109"/>
      <c r="D814" s="118" t="s">
        <v>1376</v>
      </c>
      <c r="E814" s="109"/>
      <c r="F814" s="125" t="s">
        <v>8953</v>
      </c>
      <c r="G814" s="125"/>
      <c r="H814" s="109"/>
      <c r="I814" s="125">
        <v>12000</v>
      </c>
      <c r="J814" s="109" t="s">
        <v>1304</v>
      </c>
      <c r="K814" s="111">
        <f t="shared" si="23"/>
        <v>12000</v>
      </c>
      <c r="L814" s="109"/>
    </row>
    <row r="815" spans="1:12" x14ac:dyDescent="0.2">
      <c r="A815" s="128" t="s">
        <v>2396</v>
      </c>
      <c r="B815" s="180">
        <f t="shared" si="27"/>
        <v>46264</v>
      </c>
      <c r="C815" s="109">
        <v>4386</v>
      </c>
      <c r="D815" s="118" t="s">
        <v>1302</v>
      </c>
      <c r="E815" s="109"/>
      <c r="F815" s="125" t="s">
        <v>1303</v>
      </c>
      <c r="G815" s="125"/>
      <c r="H815" s="109">
        <v>5180</v>
      </c>
      <c r="I815" s="125"/>
      <c r="J815" s="109" t="s">
        <v>1304</v>
      </c>
      <c r="K815" s="111">
        <f t="shared" si="23"/>
        <v>-5180</v>
      </c>
      <c r="L815" s="109"/>
    </row>
    <row r="816" spans="1:12" x14ac:dyDescent="0.2">
      <c r="A816" s="128" t="s">
        <v>2396</v>
      </c>
      <c r="B816" s="180">
        <f t="shared" si="27"/>
        <v>46264</v>
      </c>
      <c r="C816" s="109">
        <v>4387</v>
      </c>
      <c r="D816" s="118" t="s">
        <v>9103</v>
      </c>
      <c r="E816" s="109"/>
      <c r="F816" s="125" t="s">
        <v>1303</v>
      </c>
      <c r="G816" s="125"/>
      <c r="H816" s="109">
        <v>425</v>
      </c>
      <c r="I816" s="125"/>
      <c r="J816" s="109" t="s">
        <v>1304</v>
      </c>
      <c r="K816" s="111">
        <f t="shared" si="23"/>
        <v>-425</v>
      </c>
      <c r="L816" s="109"/>
    </row>
    <row r="817" spans="1:12" x14ac:dyDescent="0.2">
      <c r="A817" s="128" t="s">
        <v>2396</v>
      </c>
      <c r="B817" s="180">
        <f t="shared" si="27"/>
        <v>46264</v>
      </c>
      <c r="C817" s="109">
        <v>4388</v>
      </c>
      <c r="D817" s="118" t="s">
        <v>1307</v>
      </c>
      <c r="E817" s="109"/>
      <c r="F817" s="125" t="s">
        <v>1303</v>
      </c>
      <c r="G817" s="125"/>
      <c r="H817" s="109">
        <v>3500</v>
      </c>
      <c r="I817" s="125"/>
      <c r="J817" s="109" t="s">
        <v>1304</v>
      </c>
      <c r="K817" s="111">
        <f t="shared" si="23"/>
        <v>-3500</v>
      </c>
      <c r="L817" s="109"/>
    </row>
    <row r="818" spans="1:12" x14ac:dyDescent="0.2">
      <c r="A818" s="128" t="s">
        <v>2396</v>
      </c>
      <c r="B818" s="180">
        <f t="shared" si="27"/>
        <v>46264</v>
      </c>
      <c r="C818" s="109">
        <v>4389</v>
      </c>
      <c r="D818" s="118" t="s">
        <v>1305</v>
      </c>
      <c r="E818" s="109"/>
      <c r="F818" s="125" t="s">
        <v>1303</v>
      </c>
      <c r="G818" s="125"/>
      <c r="H818" s="109">
        <v>4250</v>
      </c>
      <c r="I818" s="125"/>
      <c r="J818" s="109" t="s">
        <v>1304</v>
      </c>
      <c r="K818" s="111">
        <f t="shared" si="23"/>
        <v>-4250</v>
      </c>
      <c r="L818" s="109"/>
    </row>
    <row r="819" spans="1:12" x14ac:dyDescent="0.2">
      <c r="A819" s="128" t="s">
        <v>2396</v>
      </c>
      <c r="B819" s="180">
        <f t="shared" si="27"/>
        <v>46264</v>
      </c>
      <c r="C819" s="109">
        <v>4390</v>
      </c>
      <c r="D819" s="118" t="s">
        <v>1306</v>
      </c>
      <c r="E819" s="109"/>
      <c r="F819" s="125" t="s">
        <v>1303</v>
      </c>
      <c r="G819" s="125"/>
      <c r="H819" s="109">
        <v>2975</v>
      </c>
      <c r="I819" s="125"/>
      <c r="J819" s="109" t="s">
        <v>1304</v>
      </c>
      <c r="K819" s="111">
        <f t="shared" si="23"/>
        <v>-2975</v>
      </c>
      <c r="L819" s="109"/>
    </row>
    <row r="820" spans="1:12" x14ac:dyDescent="0.2">
      <c r="A820" s="128" t="s">
        <v>2396</v>
      </c>
      <c r="B820" s="180">
        <f t="shared" si="27"/>
        <v>46264</v>
      </c>
      <c r="C820" s="109">
        <v>4391</v>
      </c>
      <c r="D820" s="118" t="s">
        <v>1310</v>
      </c>
      <c r="E820" s="109"/>
      <c r="F820" s="125" t="s">
        <v>1303</v>
      </c>
      <c r="G820" s="125"/>
      <c r="H820" s="109">
        <v>510</v>
      </c>
      <c r="I820" s="125"/>
      <c r="J820" s="109" t="s">
        <v>1304</v>
      </c>
      <c r="K820" s="111">
        <f t="shared" si="23"/>
        <v>-510</v>
      </c>
      <c r="L820" s="109"/>
    </row>
    <row r="821" spans="1:12" x14ac:dyDescent="0.2">
      <c r="A821" s="128" t="s">
        <v>2396</v>
      </c>
      <c r="B821" s="180">
        <f t="shared" si="27"/>
        <v>46264</v>
      </c>
      <c r="C821" s="109">
        <v>4392</v>
      </c>
      <c r="D821" s="118" t="s">
        <v>134</v>
      </c>
      <c r="E821" s="109"/>
      <c r="F821" s="125" t="s">
        <v>1303</v>
      </c>
      <c r="G821" s="125"/>
      <c r="H821" s="109">
        <v>1550</v>
      </c>
      <c r="I821" s="125"/>
      <c r="J821" s="109" t="s">
        <v>1304</v>
      </c>
      <c r="K821" s="111">
        <f t="shared" si="23"/>
        <v>-1550</v>
      </c>
      <c r="L821" s="109"/>
    </row>
    <row r="822" spans="1:12" x14ac:dyDescent="0.2">
      <c r="A822" s="128" t="s">
        <v>2396</v>
      </c>
      <c r="B822" s="180">
        <f t="shared" si="27"/>
        <v>46264</v>
      </c>
      <c r="C822" s="109">
        <v>4393</v>
      </c>
      <c r="D822" s="118" t="s">
        <v>145</v>
      </c>
      <c r="E822" s="109"/>
      <c r="F822" s="125" t="s">
        <v>1303</v>
      </c>
      <c r="G822" s="125"/>
      <c r="H822" s="109">
        <v>1900</v>
      </c>
      <c r="I822" s="125"/>
      <c r="J822" s="109" t="s">
        <v>1304</v>
      </c>
      <c r="K822" s="111">
        <f t="shared" si="23"/>
        <v>-1900</v>
      </c>
      <c r="L822" s="109"/>
    </row>
    <row r="823" spans="1:12" x14ac:dyDescent="0.2">
      <c r="A823" s="128" t="s">
        <v>2396</v>
      </c>
      <c r="B823" s="180">
        <f t="shared" si="27"/>
        <v>46264</v>
      </c>
      <c r="C823" s="109">
        <v>4394</v>
      </c>
      <c r="D823" s="118" t="s">
        <v>1311</v>
      </c>
      <c r="E823" s="109"/>
      <c r="F823" s="125" t="s">
        <v>1303</v>
      </c>
      <c r="G823" s="125"/>
      <c r="H823" s="109">
        <v>425</v>
      </c>
      <c r="I823" s="125"/>
      <c r="J823" s="109" t="s">
        <v>1304</v>
      </c>
      <c r="K823" s="111">
        <f t="shared" si="23"/>
        <v>-425</v>
      </c>
      <c r="L823" s="109"/>
    </row>
    <row r="824" spans="1:12" x14ac:dyDescent="0.2">
      <c r="A824" s="128" t="s">
        <v>2396</v>
      </c>
      <c r="B824" s="180">
        <f t="shared" si="27"/>
        <v>46264</v>
      </c>
      <c r="C824" s="109">
        <v>4395</v>
      </c>
      <c r="D824" s="118" t="s">
        <v>264</v>
      </c>
      <c r="E824" s="109"/>
      <c r="F824" s="125" t="s">
        <v>1303</v>
      </c>
      <c r="G824" s="125"/>
      <c r="H824" s="109">
        <v>200</v>
      </c>
      <c r="I824" s="125"/>
      <c r="J824" s="109" t="s">
        <v>1304</v>
      </c>
      <c r="K824" s="111">
        <f t="shared" si="23"/>
        <v>-200</v>
      </c>
      <c r="L824" s="109"/>
    </row>
    <row r="825" spans="1:12" x14ac:dyDescent="0.2">
      <c r="A825" s="128" t="s">
        <v>2397</v>
      </c>
      <c r="B825" s="180">
        <f t="shared" si="27"/>
        <v>46265</v>
      </c>
      <c r="C825" s="109">
        <v>4396</v>
      </c>
      <c r="D825" s="118" t="s">
        <v>1302</v>
      </c>
      <c r="E825" s="109"/>
      <c r="F825" s="125" t="s">
        <v>1303</v>
      </c>
      <c r="G825" s="125"/>
      <c r="H825" s="109">
        <v>6030</v>
      </c>
      <c r="I825" s="125"/>
      <c r="J825" s="109" t="s">
        <v>1304</v>
      </c>
      <c r="K825" s="111">
        <f t="shared" si="23"/>
        <v>-6030</v>
      </c>
      <c r="L825" s="109"/>
    </row>
    <row r="826" spans="1:12" x14ac:dyDescent="0.2">
      <c r="A826" s="128" t="s">
        <v>2397</v>
      </c>
      <c r="B826" s="180">
        <f t="shared" si="27"/>
        <v>46265</v>
      </c>
      <c r="C826" s="109">
        <v>4397</v>
      </c>
      <c r="D826" s="118" t="s">
        <v>1305</v>
      </c>
      <c r="E826" s="109"/>
      <c r="F826" s="125" t="s">
        <v>1303</v>
      </c>
      <c r="G826" s="125"/>
      <c r="H826" s="109">
        <v>3400</v>
      </c>
      <c r="I826" s="125"/>
      <c r="J826" s="109" t="s">
        <v>1304</v>
      </c>
      <c r="K826" s="111">
        <f t="shared" si="23"/>
        <v>-3400</v>
      </c>
      <c r="L826" s="109"/>
    </row>
    <row r="827" spans="1:12" x14ac:dyDescent="0.2">
      <c r="A827" s="128" t="s">
        <v>2397</v>
      </c>
      <c r="B827" s="180">
        <f t="shared" si="27"/>
        <v>46265</v>
      </c>
      <c r="C827" s="109">
        <v>4398</v>
      </c>
      <c r="D827" s="118" t="s">
        <v>9103</v>
      </c>
      <c r="E827" s="109"/>
      <c r="F827" s="125" t="s">
        <v>1303</v>
      </c>
      <c r="G827" s="125"/>
      <c r="H827" s="109">
        <v>1700</v>
      </c>
      <c r="I827" s="125"/>
      <c r="J827" s="109" t="s">
        <v>1304</v>
      </c>
      <c r="K827" s="111">
        <f t="shared" si="23"/>
        <v>-1700</v>
      </c>
      <c r="L827" s="109"/>
    </row>
    <row r="828" spans="1:12" x14ac:dyDescent="0.2">
      <c r="A828" s="128" t="s">
        <v>2397</v>
      </c>
      <c r="B828" s="180">
        <f t="shared" si="27"/>
        <v>46265</v>
      </c>
      <c r="C828" s="109">
        <v>4399</v>
      </c>
      <c r="D828" s="118" t="s">
        <v>1308</v>
      </c>
      <c r="E828" s="109"/>
      <c r="F828" s="125" t="s">
        <v>1303</v>
      </c>
      <c r="G828" s="125"/>
      <c r="H828" s="109">
        <v>850</v>
      </c>
      <c r="I828" s="125"/>
      <c r="J828" s="109" t="s">
        <v>1304</v>
      </c>
      <c r="K828" s="111">
        <f t="shared" si="23"/>
        <v>-850</v>
      </c>
      <c r="L828" s="109"/>
    </row>
    <row r="829" spans="1:12" x14ac:dyDescent="0.2">
      <c r="A829" s="128" t="s">
        <v>2397</v>
      </c>
      <c r="B829" s="180">
        <f t="shared" si="27"/>
        <v>46265</v>
      </c>
      <c r="C829" s="109">
        <v>4400</v>
      </c>
      <c r="D829" s="118" t="s">
        <v>1310</v>
      </c>
      <c r="E829" s="109"/>
      <c r="F829" s="125" t="s">
        <v>1303</v>
      </c>
      <c r="G829" s="125"/>
      <c r="H829" s="109">
        <v>680</v>
      </c>
      <c r="I829" s="125"/>
      <c r="J829" s="109" t="s">
        <v>1304</v>
      </c>
      <c r="K829" s="111">
        <f t="shared" si="23"/>
        <v>-680</v>
      </c>
      <c r="L829" s="109"/>
    </row>
    <row r="830" spans="1:12" x14ac:dyDescent="0.2">
      <c r="A830" s="128" t="s">
        <v>2397</v>
      </c>
      <c r="B830" s="180">
        <f t="shared" si="27"/>
        <v>46265</v>
      </c>
      <c r="C830" s="109">
        <v>4401</v>
      </c>
      <c r="D830" s="118" t="s">
        <v>1307</v>
      </c>
      <c r="E830" s="109"/>
      <c r="F830" s="125" t="s">
        <v>1303</v>
      </c>
      <c r="G830" s="125"/>
      <c r="H830" s="109">
        <v>4500</v>
      </c>
      <c r="I830" s="125"/>
      <c r="J830" s="109" t="s">
        <v>1304</v>
      </c>
      <c r="K830" s="111">
        <f t="shared" si="23"/>
        <v>-4500</v>
      </c>
      <c r="L830" s="109"/>
    </row>
    <row r="831" spans="1:12" x14ac:dyDescent="0.2">
      <c r="A831" s="128" t="s">
        <v>2397</v>
      </c>
      <c r="B831" s="180">
        <f t="shared" si="27"/>
        <v>46265</v>
      </c>
      <c r="C831" s="109">
        <v>4402</v>
      </c>
      <c r="D831" s="118" t="s">
        <v>145</v>
      </c>
      <c r="E831" s="109"/>
      <c r="F831" s="125" t="s">
        <v>1303</v>
      </c>
      <c r="G831" s="125"/>
      <c r="H831" s="109">
        <v>3650</v>
      </c>
      <c r="I831" s="125"/>
      <c r="J831" s="109" t="s">
        <v>1304</v>
      </c>
      <c r="K831" s="111">
        <f t="shared" si="23"/>
        <v>-3650</v>
      </c>
      <c r="L831" s="109"/>
    </row>
    <row r="832" spans="1:12" x14ac:dyDescent="0.2">
      <c r="A832" s="128" t="s">
        <v>2397</v>
      </c>
      <c r="B832" s="180">
        <f t="shared" si="27"/>
        <v>46265</v>
      </c>
      <c r="C832" s="109">
        <v>4403</v>
      </c>
      <c r="D832" s="118" t="s">
        <v>147</v>
      </c>
      <c r="E832" s="109"/>
      <c r="F832" s="125" t="s">
        <v>1303</v>
      </c>
      <c r="G832" s="125"/>
      <c r="H832" s="109">
        <v>10000</v>
      </c>
      <c r="I832" s="125"/>
      <c r="J832" s="109" t="s">
        <v>1304</v>
      </c>
      <c r="K832" s="111">
        <f t="shared" si="23"/>
        <v>-10000</v>
      </c>
      <c r="L832" s="109"/>
    </row>
    <row r="833" spans="1:12" x14ac:dyDescent="0.2">
      <c r="A833" s="128" t="s">
        <v>2397</v>
      </c>
      <c r="B833" s="180">
        <f t="shared" si="27"/>
        <v>46265</v>
      </c>
      <c r="C833" s="109">
        <v>4404</v>
      </c>
      <c r="D833" s="118" t="s">
        <v>1309</v>
      </c>
      <c r="E833" s="109"/>
      <c r="F833" s="125" t="s">
        <v>1303</v>
      </c>
      <c r="G833" s="125"/>
      <c r="H833" s="109">
        <v>1700</v>
      </c>
      <c r="I833" s="125"/>
      <c r="J833" s="109" t="s">
        <v>1304</v>
      </c>
      <c r="K833" s="111">
        <f t="shared" si="23"/>
        <v>-1700</v>
      </c>
      <c r="L833" s="109"/>
    </row>
    <row r="834" spans="1:12" x14ac:dyDescent="0.2">
      <c r="A834" s="128" t="s">
        <v>2397</v>
      </c>
      <c r="B834" s="180">
        <f t="shared" si="27"/>
        <v>46265</v>
      </c>
      <c r="C834" s="109">
        <v>4405</v>
      </c>
      <c r="D834" s="118" t="s">
        <v>1311</v>
      </c>
      <c r="E834" s="109"/>
      <c r="F834" s="125" t="s">
        <v>1303</v>
      </c>
      <c r="G834" s="125"/>
      <c r="H834" s="109">
        <v>1020</v>
      </c>
      <c r="I834" s="125"/>
      <c r="J834" s="109" t="s">
        <v>1304</v>
      </c>
      <c r="K834" s="111">
        <f t="shared" si="23"/>
        <v>-1020</v>
      </c>
      <c r="L834" s="109"/>
    </row>
    <row r="835" spans="1:12" x14ac:dyDescent="0.2">
      <c r="A835" s="128" t="s">
        <v>2397</v>
      </c>
      <c r="B835" s="180">
        <f t="shared" si="27"/>
        <v>46265</v>
      </c>
      <c r="C835" s="109">
        <v>4406</v>
      </c>
      <c r="D835" s="118" t="s">
        <v>1312</v>
      </c>
      <c r="E835" s="109"/>
      <c r="F835" s="125" t="s">
        <v>1303</v>
      </c>
      <c r="G835" s="125"/>
      <c r="H835" s="109">
        <v>1275</v>
      </c>
      <c r="I835" s="125"/>
      <c r="J835" s="109" t="s">
        <v>1304</v>
      </c>
      <c r="K835" s="111">
        <f t="shared" si="23"/>
        <v>-1275</v>
      </c>
      <c r="L835" s="109"/>
    </row>
    <row r="836" spans="1:12" x14ac:dyDescent="0.2">
      <c r="A836" s="128" t="s">
        <v>2397</v>
      </c>
      <c r="B836" s="180">
        <f t="shared" si="27"/>
        <v>46265</v>
      </c>
      <c r="C836" s="109">
        <v>4407</v>
      </c>
      <c r="D836" s="118" t="s">
        <v>264</v>
      </c>
      <c r="E836" s="109"/>
      <c r="F836" s="125" t="s">
        <v>1303</v>
      </c>
      <c r="G836" s="125"/>
      <c r="H836" s="109">
        <v>400</v>
      </c>
      <c r="I836" s="125"/>
      <c r="J836" s="109" t="s">
        <v>1304</v>
      </c>
      <c r="K836" s="111">
        <f t="shared" si="23"/>
        <v>-400</v>
      </c>
      <c r="L836" s="109"/>
    </row>
    <row r="837" spans="1:12" x14ac:dyDescent="0.2">
      <c r="A837" s="128" t="s">
        <v>2397</v>
      </c>
      <c r="B837" s="180">
        <f t="shared" si="27"/>
        <v>46265</v>
      </c>
      <c r="C837" s="109">
        <v>4408</v>
      </c>
      <c r="D837" s="118" t="s">
        <v>1306</v>
      </c>
      <c r="E837" s="109"/>
      <c r="F837" s="125" t="s">
        <v>1303</v>
      </c>
      <c r="G837" s="125"/>
      <c r="H837" s="109">
        <v>1700</v>
      </c>
      <c r="I837" s="125"/>
      <c r="J837" s="109" t="s">
        <v>1304</v>
      </c>
      <c r="K837" s="111">
        <f t="shared" si="23"/>
        <v>-1700</v>
      </c>
      <c r="L837" s="109"/>
    </row>
    <row r="838" spans="1:12" x14ac:dyDescent="0.2">
      <c r="A838" s="128" t="s">
        <v>2397</v>
      </c>
      <c r="B838" s="180">
        <f t="shared" si="27"/>
        <v>46265</v>
      </c>
      <c r="C838" s="109">
        <v>4409</v>
      </c>
      <c r="D838" s="118" t="s">
        <v>609</v>
      </c>
      <c r="E838" s="109"/>
      <c r="F838" s="125" t="s">
        <v>1303</v>
      </c>
      <c r="G838" s="125"/>
      <c r="H838" s="109">
        <v>35000</v>
      </c>
      <c r="I838" s="125"/>
      <c r="J838" s="109" t="s">
        <v>1304</v>
      </c>
      <c r="K838" s="111">
        <f t="shared" si="23"/>
        <v>-35000</v>
      </c>
      <c r="L838" s="109"/>
    </row>
    <row r="839" spans="1:12" x14ac:dyDescent="0.2">
      <c r="A839" s="128" t="s">
        <v>2398</v>
      </c>
      <c r="B839" s="180">
        <f t="shared" ref="B839:B875" si="30">IF(A839="","",IF(ISNUMBER(A839),IFERROR(VLOOKUP(TEXT(A839,"yyyy/mm/dd"),BSAD,2,FALSE),""),IFERROR(VLOOKUP(A839,BSAD,2,FALSE),"")))</f>
        <v>46266</v>
      </c>
      <c r="C839" s="109">
        <v>4410</v>
      </c>
      <c r="D839" s="118" t="s">
        <v>1302</v>
      </c>
      <c r="E839" s="109"/>
      <c r="F839" s="125" t="s">
        <v>1303</v>
      </c>
      <c r="G839" s="125"/>
      <c r="H839" s="109">
        <v>5180</v>
      </c>
      <c r="I839" s="125"/>
      <c r="J839" s="109" t="s">
        <v>1304</v>
      </c>
      <c r="K839" s="111">
        <f t="shared" si="23"/>
        <v>-5180</v>
      </c>
      <c r="L839" s="109"/>
    </row>
    <row r="840" spans="1:12" x14ac:dyDescent="0.2">
      <c r="A840" s="128" t="s">
        <v>2398</v>
      </c>
      <c r="B840" s="180">
        <f t="shared" si="30"/>
        <v>46266</v>
      </c>
      <c r="C840" s="109">
        <v>4411</v>
      </c>
      <c r="D840" s="118" t="s">
        <v>1305</v>
      </c>
      <c r="E840" s="109"/>
      <c r="F840" s="125" t="s">
        <v>1303</v>
      </c>
      <c r="G840" s="125"/>
      <c r="H840" s="109">
        <v>3400</v>
      </c>
      <c r="I840" s="125"/>
      <c r="J840" s="109" t="s">
        <v>1304</v>
      </c>
      <c r="K840" s="111">
        <f t="shared" si="23"/>
        <v>-3400</v>
      </c>
      <c r="L840" s="109"/>
    </row>
    <row r="841" spans="1:12" x14ac:dyDescent="0.2">
      <c r="A841" s="128" t="s">
        <v>2398</v>
      </c>
      <c r="B841" s="180">
        <f t="shared" si="30"/>
        <v>46266</v>
      </c>
      <c r="C841" s="109">
        <v>4412</v>
      </c>
      <c r="D841" s="118" t="s">
        <v>9103</v>
      </c>
      <c r="E841" s="109"/>
      <c r="F841" s="125" t="s">
        <v>1303</v>
      </c>
      <c r="G841" s="125"/>
      <c r="H841" s="109">
        <v>2550</v>
      </c>
      <c r="I841" s="125"/>
      <c r="J841" s="109" t="s">
        <v>1304</v>
      </c>
      <c r="K841" s="111">
        <f t="shared" si="23"/>
        <v>-2550</v>
      </c>
      <c r="L841" s="109"/>
    </row>
    <row r="842" spans="1:12" x14ac:dyDescent="0.2">
      <c r="A842" s="128" t="s">
        <v>2398</v>
      </c>
      <c r="B842" s="180">
        <f t="shared" si="30"/>
        <v>46266</v>
      </c>
      <c r="C842" s="109">
        <v>4413</v>
      </c>
      <c r="D842" s="118" t="s">
        <v>1306</v>
      </c>
      <c r="E842" s="109"/>
      <c r="F842" s="125" t="s">
        <v>1303</v>
      </c>
      <c r="G842" s="125"/>
      <c r="H842" s="109">
        <v>2125</v>
      </c>
      <c r="I842" s="125"/>
      <c r="J842" s="109" t="s">
        <v>1304</v>
      </c>
      <c r="K842" s="111">
        <f t="shared" si="23"/>
        <v>-2125</v>
      </c>
      <c r="L842" s="109"/>
    </row>
    <row r="843" spans="1:12" x14ac:dyDescent="0.2">
      <c r="A843" s="128" t="s">
        <v>2398</v>
      </c>
      <c r="B843" s="180">
        <f t="shared" si="30"/>
        <v>46266</v>
      </c>
      <c r="C843" s="109">
        <v>4414</v>
      </c>
      <c r="D843" s="118" t="s">
        <v>1307</v>
      </c>
      <c r="E843" s="109"/>
      <c r="F843" s="125" t="s">
        <v>1303</v>
      </c>
      <c r="G843" s="125"/>
      <c r="H843" s="109">
        <v>5700</v>
      </c>
      <c r="I843" s="125"/>
      <c r="J843" s="109" t="s">
        <v>1304</v>
      </c>
      <c r="K843" s="111">
        <f t="shared" si="23"/>
        <v>-5700</v>
      </c>
      <c r="L843" s="109"/>
    </row>
    <row r="844" spans="1:12" x14ac:dyDescent="0.2">
      <c r="A844" s="128" t="s">
        <v>2398</v>
      </c>
      <c r="B844" s="180">
        <f t="shared" si="30"/>
        <v>46266</v>
      </c>
      <c r="C844" s="109">
        <v>4415</v>
      </c>
      <c r="D844" s="118" t="s">
        <v>1311</v>
      </c>
      <c r="E844" s="109"/>
      <c r="F844" s="125" t="s">
        <v>1303</v>
      </c>
      <c r="G844" s="125"/>
      <c r="H844" s="109">
        <v>425</v>
      </c>
      <c r="I844" s="125"/>
      <c r="J844" s="109" t="s">
        <v>1304</v>
      </c>
      <c r="K844" s="111">
        <f t="shared" si="23"/>
        <v>-425</v>
      </c>
      <c r="L844" s="109"/>
    </row>
    <row r="845" spans="1:12" x14ac:dyDescent="0.2">
      <c r="A845" s="128" t="s">
        <v>2398</v>
      </c>
      <c r="B845" s="180">
        <f t="shared" si="30"/>
        <v>46266</v>
      </c>
      <c r="C845" s="109">
        <v>4416</v>
      </c>
      <c r="D845" s="118" t="s">
        <v>1310</v>
      </c>
      <c r="E845" s="109"/>
      <c r="F845" s="125" t="s">
        <v>1303</v>
      </c>
      <c r="G845" s="125"/>
      <c r="H845" s="109">
        <v>680</v>
      </c>
      <c r="I845" s="125"/>
      <c r="J845" s="109" t="s">
        <v>1304</v>
      </c>
      <c r="K845" s="111">
        <f t="shared" si="23"/>
        <v>-680</v>
      </c>
      <c r="L845" s="109"/>
    </row>
    <row r="846" spans="1:12" x14ac:dyDescent="0.2">
      <c r="A846" s="128" t="s">
        <v>2398</v>
      </c>
      <c r="B846" s="180">
        <f t="shared" si="30"/>
        <v>46266</v>
      </c>
      <c r="C846" s="109">
        <v>4417</v>
      </c>
      <c r="D846" s="118" t="s">
        <v>1312</v>
      </c>
      <c r="E846" s="109"/>
      <c r="F846" s="125" t="s">
        <v>1303</v>
      </c>
      <c r="G846" s="125"/>
      <c r="H846" s="109">
        <v>1275</v>
      </c>
      <c r="I846" s="125"/>
      <c r="J846" s="109" t="s">
        <v>1304</v>
      </c>
      <c r="K846" s="111">
        <f t="shared" si="23"/>
        <v>-1275</v>
      </c>
      <c r="L846" s="109"/>
    </row>
    <row r="847" spans="1:12" x14ac:dyDescent="0.2">
      <c r="A847" s="128" t="s">
        <v>2398</v>
      </c>
      <c r="B847" s="180">
        <f t="shared" si="30"/>
        <v>46266</v>
      </c>
      <c r="C847" s="109">
        <v>4418</v>
      </c>
      <c r="D847" s="118" t="s">
        <v>145</v>
      </c>
      <c r="E847" s="109"/>
      <c r="F847" s="125" t="s">
        <v>1303</v>
      </c>
      <c r="G847" s="125"/>
      <c r="H847" s="109">
        <v>1900</v>
      </c>
      <c r="I847" s="125"/>
      <c r="J847" s="109" t="s">
        <v>1304</v>
      </c>
      <c r="K847" s="111">
        <f t="shared" si="23"/>
        <v>-1900</v>
      </c>
      <c r="L847" s="109"/>
    </row>
    <row r="848" spans="1:12" x14ac:dyDescent="0.2">
      <c r="A848" s="128" t="s">
        <v>2398</v>
      </c>
      <c r="B848" s="180">
        <f t="shared" si="30"/>
        <v>46266</v>
      </c>
      <c r="C848" s="109">
        <v>6488</v>
      </c>
      <c r="D848" s="118" t="s">
        <v>153</v>
      </c>
      <c r="E848" s="109"/>
      <c r="F848" s="125" t="s">
        <v>1303</v>
      </c>
      <c r="G848" s="125"/>
      <c r="H848" s="109">
        <v>600</v>
      </c>
      <c r="I848" s="125"/>
      <c r="J848" s="109" t="s">
        <v>1304</v>
      </c>
      <c r="K848" s="111">
        <f t="shared" si="23"/>
        <v>-600</v>
      </c>
      <c r="L848" s="146">
        <v>66974</v>
      </c>
    </row>
    <row r="849" spans="1:12" x14ac:dyDescent="0.2">
      <c r="A849" s="128" t="s">
        <v>2398</v>
      </c>
      <c r="B849" s="180">
        <f t="shared" si="30"/>
        <v>46266</v>
      </c>
      <c r="C849" s="109">
        <v>6489</v>
      </c>
      <c r="D849" s="118" t="s">
        <v>153</v>
      </c>
      <c r="E849" s="109"/>
      <c r="F849" s="125" t="s">
        <v>1303</v>
      </c>
      <c r="G849" s="125"/>
      <c r="H849" s="109">
        <v>1750</v>
      </c>
      <c r="I849" s="125"/>
      <c r="J849" s="109" t="s">
        <v>1304</v>
      </c>
      <c r="K849" s="111">
        <f t="shared" si="23"/>
        <v>-1750</v>
      </c>
      <c r="L849" s="146">
        <v>66975</v>
      </c>
    </row>
    <row r="850" spans="1:12" x14ac:dyDescent="0.2">
      <c r="A850" s="128" t="s">
        <v>2399</v>
      </c>
      <c r="B850" s="180">
        <f t="shared" si="30"/>
        <v>46267</v>
      </c>
      <c r="C850" s="109">
        <v>4419</v>
      </c>
      <c r="D850" s="118" t="s">
        <v>1305</v>
      </c>
      <c r="E850" s="109"/>
      <c r="F850" s="125" t="s">
        <v>1303</v>
      </c>
      <c r="G850" s="125"/>
      <c r="H850" s="109">
        <v>4250</v>
      </c>
      <c r="I850" s="125"/>
      <c r="J850" s="109" t="s">
        <v>1304</v>
      </c>
      <c r="K850" s="111">
        <f t="shared" si="23"/>
        <v>-4250</v>
      </c>
      <c r="L850" s="109"/>
    </row>
    <row r="851" spans="1:12" x14ac:dyDescent="0.2">
      <c r="A851" s="128" t="s">
        <v>2399</v>
      </c>
      <c r="B851" s="180">
        <f t="shared" si="30"/>
        <v>46267</v>
      </c>
      <c r="C851" s="109">
        <v>4420</v>
      </c>
      <c r="D851" s="118" t="s">
        <v>1308</v>
      </c>
      <c r="E851" s="109"/>
      <c r="F851" s="125" t="s">
        <v>1303</v>
      </c>
      <c r="G851" s="125"/>
      <c r="H851" s="109">
        <v>425</v>
      </c>
      <c r="I851" s="125"/>
      <c r="J851" s="109" t="s">
        <v>1304</v>
      </c>
      <c r="K851" s="111">
        <f t="shared" si="23"/>
        <v>-425</v>
      </c>
      <c r="L851" s="109"/>
    </row>
    <row r="852" spans="1:12" x14ac:dyDescent="0.2">
      <c r="A852" s="128" t="s">
        <v>2399</v>
      </c>
      <c r="B852" s="180">
        <f t="shared" si="30"/>
        <v>46267</v>
      </c>
      <c r="C852" s="109">
        <v>4421</v>
      </c>
      <c r="D852" s="118" t="s">
        <v>1310</v>
      </c>
      <c r="E852" s="109"/>
      <c r="F852" s="125" t="s">
        <v>1303</v>
      </c>
      <c r="G852" s="125"/>
      <c r="H852" s="109">
        <v>680</v>
      </c>
      <c r="I852" s="125"/>
      <c r="J852" s="109" t="s">
        <v>1304</v>
      </c>
      <c r="K852" s="111">
        <f t="shared" si="23"/>
        <v>-680</v>
      </c>
      <c r="L852" s="109"/>
    </row>
    <row r="853" spans="1:12" x14ac:dyDescent="0.2">
      <c r="A853" s="128" t="s">
        <v>2399</v>
      </c>
      <c r="B853" s="180">
        <f t="shared" si="30"/>
        <v>46267</v>
      </c>
      <c r="C853" s="109">
        <v>4422</v>
      </c>
      <c r="D853" s="118" t="s">
        <v>1307</v>
      </c>
      <c r="E853" s="109"/>
      <c r="F853" s="125" t="s">
        <v>1303</v>
      </c>
      <c r="G853" s="125"/>
      <c r="H853" s="109">
        <v>4700</v>
      </c>
      <c r="I853" s="125"/>
      <c r="J853" s="109" t="s">
        <v>1304</v>
      </c>
      <c r="K853" s="111">
        <f t="shared" si="23"/>
        <v>-4700</v>
      </c>
      <c r="L853" s="109"/>
    </row>
    <row r="854" spans="1:12" x14ac:dyDescent="0.2">
      <c r="A854" s="128" t="s">
        <v>2399</v>
      </c>
      <c r="B854" s="180">
        <f t="shared" si="30"/>
        <v>46267</v>
      </c>
      <c r="C854" s="109">
        <v>4423</v>
      </c>
      <c r="D854" s="118" t="s">
        <v>1306</v>
      </c>
      <c r="E854" s="109"/>
      <c r="F854" s="125" t="s">
        <v>1303</v>
      </c>
      <c r="G854" s="125"/>
      <c r="H854" s="109">
        <v>2125</v>
      </c>
      <c r="I854" s="125"/>
      <c r="J854" s="109" t="s">
        <v>1304</v>
      </c>
      <c r="K854" s="111">
        <f t="shared" si="23"/>
        <v>-2125</v>
      </c>
      <c r="L854" s="109"/>
    </row>
    <row r="855" spans="1:12" x14ac:dyDescent="0.2">
      <c r="A855" s="128" t="s">
        <v>2399</v>
      </c>
      <c r="B855" s="180">
        <f t="shared" si="30"/>
        <v>46267</v>
      </c>
      <c r="C855" s="109">
        <v>4424</v>
      </c>
      <c r="D855" s="118" t="s">
        <v>1312</v>
      </c>
      <c r="E855" s="109"/>
      <c r="F855" s="125" t="s">
        <v>1303</v>
      </c>
      <c r="G855" s="125"/>
      <c r="H855" s="109">
        <v>1275</v>
      </c>
      <c r="I855" s="125"/>
      <c r="J855" s="109" t="s">
        <v>1304</v>
      </c>
      <c r="K855" s="111">
        <f t="shared" si="23"/>
        <v>-1275</v>
      </c>
      <c r="L855" s="109"/>
    </row>
    <row r="856" spans="1:12" x14ac:dyDescent="0.2">
      <c r="A856" s="128" t="s">
        <v>2399</v>
      </c>
      <c r="B856" s="180">
        <f t="shared" si="30"/>
        <v>46267</v>
      </c>
      <c r="C856" s="109">
        <v>4425</v>
      </c>
      <c r="D856" s="118" t="s">
        <v>1311</v>
      </c>
      <c r="E856" s="109"/>
      <c r="F856" s="125" t="s">
        <v>1303</v>
      </c>
      <c r="G856" s="125"/>
      <c r="H856" s="109">
        <v>425</v>
      </c>
      <c r="I856" s="125"/>
      <c r="J856" s="109" t="s">
        <v>1304</v>
      </c>
      <c r="K856" s="111">
        <f t="shared" si="23"/>
        <v>-425</v>
      </c>
      <c r="L856" s="109"/>
    </row>
    <row r="857" spans="1:12" x14ac:dyDescent="0.2">
      <c r="A857" s="128" t="s">
        <v>2399</v>
      </c>
      <c r="B857" s="180">
        <f t="shared" si="30"/>
        <v>46267</v>
      </c>
      <c r="C857" s="109">
        <v>4426</v>
      </c>
      <c r="D857" s="118" t="s">
        <v>9655</v>
      </c>
      <c r="E857" s="109"/>
      <c r="F857" s="125" t="s">
        <v>1303</v>
      </c>
      <c r="G857" s="125"/>
      <c r="H857" s="109">
        <v>2975</v>
      </c>
      <c r="I857" s="125"/>
      <c r="J857" s="109" t="s">
        <v>1304</v>
      </c>
      <c r="K857" s="111">
        <f t="shared" si="23"/>
        <v>-2975</v>
      </c>
      <c r="L857" s="109"/>
    </row>
    <row r="858" spans="1:12" x14ac:dyDescent="0.2">
      <c r="A858" s="128" t="s">
        <v>2399</v>
      </c>
      <c r="B858" s="180">
        <f t="shared" ref="B858:B859" si="31">IF(A858="","",IF(ISNUMBER(A858),IFERROR(VLOOKUP(TEXT(A858,"yyyy/mm/dd"),BSAD,2,FALSE),""),IFERROR(VLOOKUP(A858,BSAD,2,FALSE),"")))</f>
        <v>46267</v>
      </c>
      <c r="C858" s="109">
        <v>4427</v>
      </c>
      <c r="D858" s="118" t="s">
        <v>145</v>
      </c>
      <c r="E858" s="109"/>
      <c r="F858" s="125" t="s">
        <v>1303</v>
      </c>
      <c r="G858" s="125"/>
      <c r="H858" s="109">
        <v>1900</v>
      </c>
      <c r="I858" s="125"/>
      <c r="J858" s="109" t="s">
        <v>1304</v>
      </c>
      <c r="K858" s="111">
        <f t="shared" ref="K858:K859" si="32">IF($D858="","",N($G858)-$H858+$I858)</f>
        <v>-1900</v>
      </c>
      <c r="L858" s="109"/>
    </row>
    <row r="859" spans="1:12" x14ac:dyDescent="0.2">
      <c r="A859" s="128" t="s">
        <v>2399</v>
      </c>
      <c r="B859" s="180">
        <f t="shared" si="31"/>
        <v>46267</v>
      </c>
      <c r="C859" s="109">
        <v>6490</v>
      </c>
      <c r="D859" s="118" t="s">
        <v>153</v>
      </c>
      <c r="E859" s="109"/>
      <c r="F859" s="125" t="s">
        <v>1303</v>
      </c>
      <c r="G859" s="125"/>
      <c r="H859" s="109">
        <v>250</v>
      </c>
      <c r="I859" s="125"/>
      <c r="J859" s="109" t="s">
        <v>1304</v>
      </c>
      <c r="K859" s="111">
        <f t="shared" si="32"/>
        <v>-250</v>
      </c>
      <c r="L859" s="146">
        <v>66977</v>
      </c>
    </row>
    <row r="860" spans="1:12" x14ac:dyDescent="0.2">
      <c r="A860" s="128" t="s">
        <v>2399</v>
      </c>
      <c r="B860" s="180">
        <f t="shared" si="30"/>
        <v>46267</v>
      </c>
      <c r="C860" s="109"/>
      <c r="D860" s="118" t="s">
        <v>1376</v>
      </c>
      <c r="E860" s="109"/>
      <c r="F860" s="125" t="s">
        <v>8953</v>
      </c>
      <c r="G860" s="125"/>
      <c r="H860" s="109"/>
      <c r="I860" s="125">
        <v>12000</v>
      </c>
      <c r="J860" s="109" t="s">
        <v>1304</v>
      </c>
      <c r="K860" s="111">
        <f t="shared" si="23"/>
        <v>12000</v>
      </c>
      <c r="L860" s="146">
        <v>66977</v>
      </c>
    </row>
    <row r="861" spans="1:12" x14ac:dyDescent="0.2">
      <c r="A861" s="128" t="s">
        <v>2400</v>
      </c>
      <c r="B861" s="180">
        <f t="shared" si="30"/>
        <v>46268</v>
      </c>
      <c r="C861" s="109">
        <v>4428</v>
      </c>
      <c r="D861" s="118" t="s">
        <v>9103</v>
      </c>
      <c r="E861" s="109"/>
      <c r="F861" s="125" t="s">
        <v>1303</v>
      </c>
      <c r="G861" s="125"/>
      <c r="H861" s="109">
        <v>2550</v>
      </c>
      <c r="I861" s="125"/>
      <c r="J861" s="109" t="s">
        <v>1304</v>
      </c>
      <c r="K861" s="111">
        <f t="shared" si="23"/>
        <v>-2550</v>
      </c>
      <c r="L861" s="109"/>
    </row>
    <row r="862" spans="1:12" x14ac:dyDescent="0.2">
      <c r="A862" s="128" t="s">
        <v>2400</v>
      </c>
      <c r="B862" s="180">
        <f t="shared" si="30"/>
        <v>46268</v>
      </c>
      <c r="C862" s="109">
        <v>4429</v>
      </c>
      <c r="D862" s="118" t="s">
        <v>1309</v>
      </c>
      <c r="E862" s="109"/>
      <c r="F862" s="125" t="s">
        <v>1303</v>
      </c>
      <c r="G862" s="125"/>
      <c r="H862" s="109">
        <v>850</v>
      </c>
      <c r="I862" s="125"/>
      <c r="J862" s="109" t="s">
        <v>1304</v>
      </c>
      <c r="K862" s="111">
        <f t="shared" ref="K862:K875" si="33">IF($D862="","",N($G862)-$H862+$I862)</f>
        <v>-850</v>
      </c>
      <c r="L862" s="109"/>
    </row>
    <row r="863" spans="1:12" x14ac:dyDescent="0.2">
      <c r="A863" s="128" t="s">
        <v>2400</v>
      </c>
      <c r="B863" s="180">
        <f t="shared" si="30"/>
        <v>46268</v>
      </c>
      <c r="C863" s="109">
        <v>4430</v>
      </c>
      <c r="D863" s="118" t="s">
        <v>1310</v>
      </c>
      <c r="E863" s="109"/>
      <c r="F863" s="125" t="s">
        <v>1303</v>
      </c>
      <c r="G863" s="125"/>
      <c r="H863" s="109">
        <v>680</v>
      </c>
      <c r="I863" s="125"/>
      <c r="J863" s="109" t="s">
        <v>1304</v>
      </c>
      <c r="K863" s="111">
        <f t="shared" si="33"/>
        <v>-680</v>
      </c>
      <c r="L863" s="109"/>
    </row>
    <row r="864" spans="1:12" x14ac:dyDescent="0.2">
      <c r="A864" s="128" t="s">
        <v>2400</v>
      </c>
      <c r="B864" s="180">
        <f t="shared" si="30"/>
        <v>46268</v>
      </c>
      <c r="C864" s="109">
        <v>4431</v>
      </c>
      <c r="D864" s="118" t="s">
        <v>1306</v>
      </c>
      <c r="E864" s="109"/>
      <c r="F864" s="125" t="s">
        <v>1303</v>
      </c>
      <c r="G864" s="125"/>
      <c r="H864" s="109">
        <v>1275</v>
      </c>
      <c r="I864" s="125"/>
      <c r="J864" s="109" t="s">
        <v>1304</v>
      </c>
      <c r="K864" s="111">
        <f t="shared" si="33"/>
        <v>-1275</v>
      </c>
      <c r="L864" s="109"/>
    </row>
    <row r="865" spans="1:12" x14ac:dyDescent="0.2">
      <c r="A865" s="128" t="s">
        <v>2400</v>
      </c>
      <c r="B865" s="180">
        <f t="shared" si="30"/>
        <v>46268</v>
      </c>
      <c r="C865" s="109">
        <v>4432</v>
      </c>
      <c r="D865" s="118" t="s">
        <v>1307</v>
      </c>
      <c r="E865" s="109"/>
      <c r="F865" s="125" t="s">
        <v>1303</v>
      </c>
      <c r="G865" s="125"/>
      <c r="H865" s="109">
        <v>3200</v>
      </c>
      <c r="I865" s="125"/>
      <c r="J865" s="109" t="s">
        <v>1304</v>
      </c>
      <c r="K865" s="111">
        <f t="shared" si="33"/>
        <v>-3200</v>
      </c>
      <c r="L865" s="109"/>
    </row>
    <row r="866" spans="1:12" x14ac:dyDescent="0.2">
      <c r="A866" s="128" t="s">
        <v>2400</v>
      </c>
      <c r="B866" s="180">
        <f t="shared" si="30"/>
        <v>46268</v>
      </c>
      <c r="C866" s="109">
        <v>4433</v>
      </c>
      <c r="D866" s="118" t="s">
        <v>1312</v>
      </c>
      <c r="E866" s="109"/>
      <c r="F866" s="125" t="s">
        <v>1303</v>
      </c>
      <c r="G866" s="125"/>
      <c r="H866" s="109">
        <v>1275</v>
      </c>
      <c r="I866" s="125"/>
      <c r="J866" s="109" t="s">
        <v>1304</v>
      </c>
      <c r="K866" s="111">
        <f t="shared" si="33"/>
        <v>-1275</v>
      </c>
      <c r="L866" s="109"/>
    </row>
    <row r="867" spans="1:12" x14ac:dyDescent="0.2">
      <c r="A867" s="128" t="s">
        <v>2400</v>
      </c>
      <c r="B867" s="180">
        <f t="shared" si="30"/>
        <v>46268</v>
      </c>
      <c r="C867" s="109">
        <v>4434</v>
      </c>
      <c r="D867" s="118" t="s">
        <v>134</v>
      </c>
      <c r="E867" s="109"/>
      <c r="F867" s="125" t="s">
        <v>1303</v>
      </c>
      <c r="G867" s="125"/>
      <c r="H867" s="109">
        <v>1000</v>
      </c>
      <c r="I867" s="125"/>
      <c r="J867" s="109" t="s">
        <v>1304</v>
      </c>
      <c r="K867" s="111">
        <f t="shared" si="33"/>
        <v>-1000</v>
      </c>
      <c r="L867" s="109"/>
    </row>
    <row r="868" spans="1:12" x14ac:dyDescent="0.2">
      <c r="A868" s="128" t="s">
        <v>2400</v>
      </c>
      <c r="B868" s="180">
        <f t="shared" si="30"/>
        <v>46268</v>
      </c>
      <c r="C868" s="109">
        <v>4435</v>
      </c>
      <c r="D868" s="118" t="s">
        <v>145</v>
      </c>
      <c r="E868" s="109"/>
      <c r="F868" s="125" t="s">
        <v>1303</v>
      </c>
      <c r="G868" s="125"/>
      <c r="H868" s="109">
        <v>2445</v>
      </c>
      <c r="I868" s="125"/>
      <c r="J868" s="109" t="s">
        <v>1304</v>
      </c>
      <c r="K868" s="111">
        <f t="shared" si="33"/>
        <v>-2445</v>
      </c>
      <c r="L868" s="109"/>
    </row>
    <row r="869" spans="1:12" x14ac:dyDescent="0.2">
      <c r="A869" s="128" t="s">
        <v>2400</v>
      </c>
      <c r="B869" s="180">
        <f t="shared" si="30"/>
        <v>46268</v>
      </c>
      <c r="C869" s="109">
        <v>4436</v>
      </c>
      <c r="D869" s="118" t="s">
        <v>1311</v>
      </c>
      <c r="E869" s="109"/>
      <c r="F869" s="125" t="s">
        <v>1303</v>
      </c>
      <c r="G869" s="125"/>
      <c r="H869" s="109">
        <v>425</v>
      </c>
      <c r="I869" s="125"/>
      <c r="J869" s="109" t="s">
        <v>1304</v>
      </c>
      <c r="K869" s="111">
        <f t="shared" si="33"/>
        <v>-425</v>
      </c>
      <c r="L869" s="109"/>
    </row>
    <row r="870" spans="1:12" x14ac:dyDescent="0.2">
      <c r="A870" s="128" t="s">
        <v>2400</v>
      </c>
      <c r="B870" s="180">
        <f t="shared" ref="B870" si="34">IF(A870="","",IF(ISNUMBER(A870),IFERROR(VLOOKUP(TEXT(A870,"yyyy/mm/dd"),BSAD,2,FALSE),""),IFERROR(VLOOKUP(A870,BSAD,2,FALSE),"")))</f>
        <v>46268</v>
      </c>
      <c r="C870" s="109"/>
      <c r="D870" s="118" t="s">
        <v>1376</v>
      </c>
      <c r="E870" s="109"/>
      <c r="F870" s="125" t="s">
        <v>8953</v>
      </c>
      <c r="G870" s="125"/>
      <c r="H870" s="109"/>
      <c r="I870" s="125">
        <v>13000</v>
      </c>
      <c r="J870" s="109" t="s">
        <v>1304</v>
      </c>
      <c r="K870" s="111">
        <f t="shared" si="33"/>
        <v>13000</v>
      </c>
      <c r="L870" s="146">
        <v>66977</v>
      </c>
    </row>
    <row r="871" spans="1:12" x14ac:dyDescent="0.2">
      <c r="A871" s="128" t="s">
        <v>2401</v>
      </c>
      <c r="B871" s="180">
        <f t="shared" si="30"/>
        <v>46269</v>
      </c>
      <c r="C871" s="109">
        <v>4437</v>
      </c>
      <c r="D871" s="118" t="s">
        <v>1302</v>
      </c>
      <c r="E871" s="109"/>
      <c r="F871" s="125" t="s">
        <v>1303</v>
      </c>
      <c r="G871" s="125"/>
      <c r="H871" s="109">
        <v>5260</v>
      </c>
      <c r="I871" s="125"/>
      <c r="J871" s="109" t="s">
        <v>1304</v>
      </c>
      <c r="K871" s="111">
        <f t="shared" si="33"/>
        <v>-5260</v>
      </c>
      <c r="L871" s="109"/>
    </row>
    <row r="872" spans="1:12" x14ac:dyDescent="0.2">
      <c r="A872" s="128" t="s">
        <v>2401</v>
      </c>
      <c r="B872" s="180">
        <f t="shared" si="30"/>
        <v>46269</v>
      </c>
      <c r="C872" s="109">
        <v>4438</v>
      </c>
      <c r="D872" s="118" t="s">
        <v>1305</v>
      </c>
      <c r="E872" s="109"/>
      <c r="F872" s="125" t="s">
        <v>1303</v>
      </c>
      <c r="G872" s="125"/>
      <c r="H872" s="109">
        <v>2975</v>
      </c>
      <c r="I872" s="125"/>
      <c r="J872" s="109" t="s">
        <v>1304</v>
      </c>
      <c r="K872" s="111">
        <f t="shared" si="33"/>
        <v>-2975</v>
      </c>
      <c r="L872" s="109"/>
    </row>
    <row r="873" spans="1:12" x14ac:dyDescent="0.2">
      <c r="A873" s="128" t="s">
        <v>2401</v>
      </c>
      <c r="B873" s="180">
        <f t="shared" si="30"/>
        <v>46269</v>
      </c>
      <c r="C873" s="109">
        <v>4439</v>
      </c>
      <c r="D873" s="118" t="s">
        <v>9103</v>
      </c>
      <c r="E873" s="109"/>
      <c r="F873" s="125" t="s">
        <v>1303</v>
      </c>
      <c r="G873" s="125"/>
      <c r="H873" s="109">
        <v>2125</v>
      </c>
      <c r="I873" s="125"/>
      <c r="J873" s="109" t="s">
        <v>1304</v>
      </c>
      <c r="K873" s="111">
        <f t="shared" si="33"/>
        <v>-2125</v>
      </c>
      <c r="L873" s="109"/>
    </row>
    <row r="874" spans="1:12" x14ac:dyDescent="0.2">
      <c r="A874" s="128" t="s">
        <v>2401</v>
      </c>
      <c r="B874" s="180">
        <f t="shared" si="30"/>
        <v>46269</v>
      </c>
      <c r="C874" s="109">
        <v>4440</v>
      </c>
      <c r="D874" s="118" t="s">
        <v>1309</v>
      </c>
      <c r="E874" s="109"/>
      <c r="F874" s="125" t="s">
        <v>1303</v>
      </c>
      <c r="G874" s="125"/>
      <c r="H874" s="109">
        <v>850</v>
      </c>
      <c r="I874" s="125"/>
      <c r="J874" s="109" t="s">
        <v>1304</v>
      </c>
      <c r="K874" s="111">
        <f t="shared" si="33"/>
        <v>-850</v>
      </c>
      <c r="L874" s="109"/>
    </row>
    <row r="875" spans="1:12" x14ac:dyDescent="0.2">
      <c r="A875" s="128" t="s">
        <v>2401</v>
      </c>
      <c r="B875" s="180">
        <f t="shared" si="30"/>
        <v>46269</v>
      </c>
      <c r="C875" s="109">
        <v>4441</v>
      </c>
      <c r="D875" s="118" t="s">
        <v>1310</v>
      </c>
      <c r="E875" s="109"/>
      <c r="F875" s="125" t="s">
        <v>1303</v>
      </c>
      <c r="G875" s="125"/>
      <c r="H875" s="109">
        <v>680</v>
      </c>
      <c r="I875" s="125"/>
      <c r="J875" s="109" t="s">
        <v>1304</v>
      </c>
      <c r="K875" s="111">
        <f t="shared" si="33"/>
        <v>-680</v>
      </c>
      <c r="L875" s="109"/>
    </row>
    <row r="876" spans="1:12" x14ac:dyDescent="0.2">
      <c r="A876" s="128" t="s">
        <v>2401</v>
      </c>
      <c r="B876" s="180">
        <f t="shared" si="27"/>
        <v>46269</v>
      </c>
      <c r="C876" s="109">
        <v>4442</v>
      </c>
      <c r="D876" s="118" t="s">
        <v>1306</v>
      </c>
      <c r="E876" s="109"/>
      <c r="F876" s="125" t="s">
        <v>1303</v>
      </c>
      <c r="G876" s="125"/>
      <c r="H876" s="109">
        <v>2550</v>
      </c>
      <c r="I876" s="125"/>
      <c r="J876" s="109" t="s">
        <v>1304</v>
      </c>
      <c r="K876" s="111">
        <f t="shared" si="23"/>
        <v>-2550</v>
      </c>
      <c r="L876" s="109"/>
    </row>
    <row r="877" spans="1:12" x14ac:dyDescent="0.2">
      <c r="A877" s="128" t="s">
        <v>2401</v>
      </c>
      <c r="B877" s="180">
        <f t="shared" si="27"/>
        <v>46269</v>
      </c>
      <c r="C877" s="109">
        <v>4443</v>
      </c>
      <c r="D877" s="118" t="s">
        <v>1307</v>
      </c>
      <c r="E877" s="109"/>
      <c r="F877" s="125" t="s">
        <v>1303</v>
      </c>
      <c r="G877" s="125"/>
      <c r="H877" s="109">
        <v>6000</v>
      </c>
      <c r="I877" s="125"/>
      <c r="J877" s="109" t="s">
        <v>1304</v>
      </c>
      <c r="K877" s="111">
        <f t="shared" si="23"/>
        <v>-6000</v>
      </c>
      <c r="L877" s="109"/>
    </row>
    <row r="878" spans="1:12" x14ac:dyDescent="0.2">
      <c r="A878" s="128" t="s">
        <v>2401</v>
      </c>
      <c r="B878" s="180">
        <f t="shared" si="27"/>
        <v>46269</v>
      </c>
      <c r="C878" s="109">
        <v>4444</v>
      </c>
      <c r="D878" s="118" t="s">
        <v>1311</v>
      </c>
      <c r="E878" s="109"/>
      <c r="F878" s="125" t="s">
        <v>1303</v>
      </c>
      <c r="G878" s="125"/>
      <c r="H878" s="109">
        <v>595</v>
      </c>
      <c r="I878" s="125"/>
      <c r="J878" s="109" t="s">
        <v>1304</v>
      </c>
      <c r="K878" s="111">
        <f t="shared" si="23"/>
        <v>-595</v>
      </c>
      <c r="L878" s="109"/>
    </row>
    <row r="879" spans="1:12" x14ac:dyDescent="0.2">
      <c r="A879" s="128" t="s">
        <v>2401</v>
      </c>
      <c r="B879" s="180">
        <f t="shared" si="27"/>
        <v>46269</v>
      </c>
      <c r="C879" s="109">
        <v>4445</v>
      </c>
      <c r="D879" s="118" t="s">
        <v>1312</v>
      </c>
      <c r="E879" s="109"/>
      <c r="F879" s="125" t="s">
        <v>1303</v>
      </c>
      <c r="G879" s="125"/>
      <c r="H879" s="109">
        <v>1275</v>
      </c>
      <c r="I879" s="125"/>
      <c r="J879" s="109" t="s">
        <v>1304</v>
      </c>
      <c r="K879" s="111">
        <f t="shared" si="23"/>
        <v>-1275</v>
      </c>
      <c r="L879" s="109"/>
    </row>
    <row r="880" spans="1:12" x14ac:dyDescent="0.2">
      <c r="A880" s="128" t="s">
        <v>2401</v>
      </c>
      <c r="B880" s="180">
        <f t="shared" si="27"/>
        <v>46269</v>
      </c>
      <c r="C880" s="109">
        <v>4446</v>
      </c>
      <c r="D880" s="118" t="s">
        <v>145</v>
      </c>
      <c r="E880" s="109"/>
      <c r="F880" s="125" t="s">
        <v>1303</v>
      </c>
      <c r="G880" s="125"/>
      <c r="H880" s="109">
        <v>4075</v>
      </c>
      <c r="I880" s="125"/>
      <c r="J880" s="109" t="s">
        <v>1304</v>
      </c>
      <c r="K880" s="111">
        <f t="shared" si="23"/>
        <v>-4075</v>
      </c>
      <c r="L880" s="109"/>
    </row>
    <row r="881" spans="1:12" x14ac:dyDescent="0.2">
      <c r="A881" s="128" t="s">
        <v>2402</v>
      </c>
      <c r="B881" s="180">
        <f t="shared" si="27"/>
        <v>46270</v>
      </c>
      <c r="C881" s="109">
        <v>4447</v>
      </c>
      <c r="D881" s="118" t="s">
        <v>1302</v>
      </c>
      <c r="E881" s="109"/>
      <c r="F881" s="125" t="s">
        <v>1303</v>
      </c>
      <c r="G881" s="125"/>
      <c r="H881" s="109">
        <v>5180</v>
      </c>
      <c r="I881" s="125"/>
      <c r="J881" s="109" t="s">
        <v>1304</v>
      </c>
      <c r="K881" s="111">
        <f t="shared" si="23"/>
        <v>-5180</v>
      </c>
      <c r="L881" s="109"/>
    </row>
    <row r="882" spans="1:12" x14ac:dyDescent="0.2">
      <c r="A882" s="128" t="s">
        <v>2402</v>
      </c>
      <c r="B882" s="180">
        <f t="shared" si="27"/>
        <v>46270</v>
      </c>
      <c r="C882" s="109">
        <v>4448</v>
      </c>
      <c r="D882" s="118" t="s">
        <v>1305</v>
      </c>
      <c r="E882" s="109"/>
      <c r="F882" s="125" t="s">
        <v>1303</v>
      </c>
      <c r="G882" s="125"/>
      <c r="H882" s="109">
        <v>4250</v>
      </c>
      <c r="I882" s="125"/>
      <c r="J882" s="109" t="s">
        <v>1304</v>
      </c>
      <c r="K882" s="111">
        <f t="shared" si="23"/>
        <v>-4250</v>
      </c>
      <c r="L882" s="109"/>
    </row>
    <row r="883" spans="1:12" x14ac:dyDescent="0.2">
      <c r="A883" s="128" t="s">
        <v>2402</v>
      </c>
      <c r="B883" s="180">
        <f t="shared" si="27"/>
        <v>46270</v>
      </c>
      <c r="C883" s="109">
        <v>4449</v>
      </c>
      <c r="D883" s="118" t="s">
        <v>134</v>
      </c>
      <c r="E883" s="109"/>
      <c r="F883" s="125" t="s">
        <v>1303</v>
      </c>
      <c r="G883" s="125"/>
      <c r="H883" s="109">
        <v>1700</v>
      </c>
      <c r="I883" s="125"/>
      <c r="J883" s="109" t="s">
        <v>1304</v>
      </c>
      <c r="K883" s="111">
        <f t="shared" si="23"/>
        <v>-1700</v>
      </c>
      <c r="L883" s="109"/>
    </row>
    <row r="884" spans="1:12" x14ac:dyDescent="0.2">
      <c r="A884" s="128" t="s">
        <v>2402</v>
      </c>
      <c r="B884" s="180">
        <f t="shared" si="27"/>
        <v>46270</v>
      </c>
      <c r="C884" s="109">
        <v>4450</v>
      </c>
      <c r="D884" s="118" t="s">
        <v>9103</v>
      </c>
      <c r="E884" s="109"/>
      <c r="F884" s="125" t="s">
        <v>1303</v>
      </c>
      <c r="G884" s="125"/>
      <c r="H884" s="109">
        <v>1700</v>
      </c>
      <c r="I884" s="125"/>
      <c r="J884" s="109" t="s">
        <v>1304</v>
      </c>
      <c r="K884" s="111">
        <f t="shared" si="23"/>
        <v>-1700</v>
      </c>
      <c r="L884" s="109"/>
    </row>
    <row r="885" spans="1:12" x14ac:dyDescent="0.2">
      <c r="A885" s="128" t="s">
        <v>2402</v>
      </c>
      <c r="B885" s="180">
        <f t="shared" si="27"/>
        <v>46270</v>
      </c>
      <c r="C885" s="109">
        <v>4451</v>
      </c>
      <c r="D885" s="118" t="s">
        <v>1311</v>
      </c>
      <c r="E885" s="109"/>
      <c r="F885" s="125" t="s">
        <v>1303</v>
      </c>
      <c r="G885" s="125"/>
      <c r="H885" s="109">
        <v>2275</v>
      </c>
      <c r="I885" s="125"/>
      <c r="J885" s="109" t="s">
        <v>1304</v>
      </c>
      <c r="K885" s="111">
        <f t="shared" si="23"/>
        <v>-2275</v>
      </c>
      <c r="L885" s="109"/>
    </row>
    <row r="886" spans="1:12" x14ac:dyDescent="0.2">
      <c r="A886" s="128" t="s">
        <v>2402</v>
      </c>
      <c r="B886" s="180">
        <f t="shared" si="27"/>
        <v>46270</v>
      </c>
      <c r="C886" s="109">
        <v>4452</v>
      </c>
      <c r="D886" s="118" t="s">
        <v>1310</v>
      </c>
      <c r="E886" s="109"/>
      <c r="F886" s="125" t="s">
        <v>1303</v>
      </c>
      <c r="G886" s="125"/>
      <c r="H886" s="109">
        <v>680</v>
      </c>
      <c r="I886" s="125"/>
      <c r="J886" s="109" t="s">
        <v>1304</v>
      </c>
      <c r="K886" s="111">
        <f t="shared" si="23"/>
        <v>-680</v>
      </c>
      <c r="L886" s="109"/>
    </row>
    <row r="887" spans="1:12" x14ac:dyDescent="0.2">
      <c r="A887" s="128" t="s">
        <v>2402</v>
      </c>
      <c r="B887" s="180">
        <f t="shared" si="27"/>
        <v>46270</v>
      </c>
      <c r="C887" s="109">
        <v>4453</v>
      </c>
      <c r="D887" s="118" t="s">
        <v>1306</v>
      </c>
      <c r="E887" s="109"/>
      <c r="F887" s="125" t="s">
        <v>1303</v>
      </c>
      <c r="G887" s="125"/>
      <c r="H887" s="109">
        <v>1700</v>
      </c>
      <c r="I887" s="125"/>
      <c r="J887" s="109" t="s">
        <v>1304</v>
      </c>
      <c r="K887" s="111">
        <f t="shared" si="23"/>
        <v>-1700</v>
      </c>
      <c r="L887" s="109"/>
    </row>
    <row r="888" spans="1:12" x14ac:dyDescent="0.2">
      <c r="A888" s="128" t="s">
        <v>2402</v>
      </c>
      <c r="B888" s="180">
        <f t="shared" si="27"/>
        <v>46270</v>
      </c>
      <c r="C888" s="109">
        <v>4454</v>
      </c>
      <c r="D888" s="118" t="s">
        <v>1307</v>
      </c>
      <c r="E888" s="109"/>
      <c r="F888" s="125" t="s">
        <v>1303</v>
      </c>
      <c r="G888" s="125"/>
      <c r="H888" s="109">
        <v>7000</v>
      </c>
      <c r="I888" s="125"/>
      <c r="J888" s="109" t="s">
        <v>1304</v>
      </c>
      <c r="K888" s="111">
        <f t="shared" si="23"/>
        <v>-7000</v>
      </c>
      <c r="L888" s="109"/>
    </row>
    <row r="889" spans="1:12" x14ac:dyDescent="0.2">
      <c r="A889" s="128" t="s">
        <v>2402</v>
      </c>
      <c r="B889" s="180">
        <f t="shared" si="27"/>
        <v>46270</v>
      </c>
      <c r="C889" s="109">
        <v>4455</v>
      </c>
      <c r="D889" s="118" t="s">
        <v>1312</v>
      </c>
      <c r="E889" s="109"/>
      <c r="F889" s="125" t="s">
        <v>1303</v>
      </c>
      <c r="G889" s="125"/>
      <c r="H889" s="109">
        <v>1275</v>
      </c>
      <c r="I889" s="125"/>
      <c r="J889" s="109" t="s">
        <v>1304</v>
      </c>
      <c r="K889" s="111">
        <f t="shared" si="23"/>
        <v>-1275</v>
      </c>
      <c r="L889" s="109"/>
    </row>
    <row r="890" spans="1:12" x14ac:dyDescent="0.2">
      <c r="A890" s="128" t="s">
        <v>2402</v>
      </c>
      <c r="B890" s="180">
        <f t="shared" si="27"/>
        <v>46270</v>
      </c>
      <c r="C890" s="109">
        <v>4456</v>
      </c>
      <c r="D890" s="118" t="s">
        <v>145</v>
      </c>
      <c r="E890" s="109"/>
      <c r="F890" s="125" t="s">
        <v>1303</v>
      </c>
      <c r="G890" s="125"/>
      <c r="H890" s="109">
        <v>3040</v>
      </c>
      <c r="I890" s="125"/>
      <c r="J890" s="109" t="s">
        <v>1304</v>
      </c>
      <c r="K890" s="111">
        <f t="shared" si="23"/>
        <v>-3040</v>
      </c>
      <c r="L890" s="109"/>
    </row>
    <row r="891" spans="1:12" x14ac:dyDescent="0.2">
      <c r="A891" s="128" t="s">
        <v>2402</v>
      </c>
      <c r="B891" s="180">
        <f t="shared" si="27"/>
        <v>46270</v>
      </c>
      <c r="C891" s="109">
        <v>4457</v>
      </c>
      <c r="D891" s="118" t="s">
        <v>1309</v>
      </c>
      <c r="E891" s="109"/>
      <c r="F891" s="125" t="s">
        <v>1303</v>
      </c>
      <c r="G891" s="125"/>
      <c r="H891" s="109">
        <v>850</v>
      </c>
      <c r="I891" s="125"/>
      <c r="J891" s="109" t="s">
        <v>1304</v>
      </c>
      <c r="K891" s="111">
        <f t="shared" si="23"/>
        <v>-850</v>
      </c>
      <c r="L891" s="109"/>
    </row>
    <row r="892" spans="1:12" x14ac:dyDescent="0.2">
      <c r="A892" s="128" t="s">
        <v>2402</v>
      </c>
      <c r="B892" s="180">
        <f t="shared" si="27"/>
        <v>46270</v>
      </c>
      <c r="C892" s="109">
        <v>6491</v>
      </c>
      <c r="D892" s="118" t="s">
        <v>153</v>
      </c>
      <c r="E892" s="109"/>
      <c r="F892" s="125" t="s">
        <v>1303</v>
      </c>
      <c r="G892" s="125"/>
      <c r="H892" s="109">
        <v>650</v>
      </c>
      <c r="I892" s="125"/>
      <c r="J892" s="109" t="s">
        <v>1304</v>
      </c>
      <c r="K892" s="111">
        <f t="shared" si="23"/>
        <v>-650</v>
      </c>
      <c r="L892" s="146">
        <v>66978</v>
      </c>
    </row>
    <row r="893" spans="1:12" x14ac:dyDescent="0.2">
      <c r="A893" s="128" t="s">
        <v>2402</v>
      </c>
      <c r="B893" s="180">
        <f t="shared" si="27"/>
        <v>46270</v>
      </c>
      <c r="C893" s="109">
        <v>6492</v>
      </c>
      <c r="D893" s="118" t="s">
        <v>153</v>
      </c>
      <c r="E893" s="109"/>
      <c r="F893" s="125" t="s">
        <v>1303</v>
      </c>
      <c r="G893" s="125"/>
      <c r="H893" s="109">
        <v>400</v>
      </c>
      <c r="I893" s="125"/>
      <c r="J893" s="109" t="s">
        <v>1304</v>
      </c>
      <c r="K893" s="111">
        <f t="shared" si="23"/>
        <v>-400</v>
      </c>
      <c r="L893" s="146">
        <v>66979</v>
      </c>
    </row>
    <row r="894" spans="1:12" x14ac:dyDescent="0.2">
      <c r="A894" s="128" t="s">
        <v>2402</v>
      </c>
      <c r="B894" s="180">
        <f t="shared" si="27"/>
        <v>46270</v>
      </c>
      <c r="C894" s="109">
        <v>6493</v>
      </c>
      <c r="D894" s="118" t="s">
        <v>153</v>
      </c>
      <c r="E894" s="109"/>
      <c r="F894" s="125" t="s">
        <v>1303</v>
      </c>
      <c r="G894" s="125"/>
      <c r="H894" s="109">
        <v>250</v>
      </c>
      <c r="I894" s="125"/>
      <c r="J894" s="109" t="s">
        <v>1304</v>
      </c>
      <c r="K894" s="111">
        <f t="shared" si="23"/>
        <v>-250</v>
      </c>
      <c r="L894" s="146">
        <v>66980</v>
      </c>
    </row>
    <row r="895" spans="1:12" x14ac:dyDescent="0.2">
      <c r="A895" s="128" t="s">
        <v>2402</v>
      </c>
      <c r="B895" s="180">
        <f t="shared" si="27"/>
        <v>46270</v>
      </c>
      <c r="C895" s="109">
        <v>6494</v>
      </c>
      <c r="D895" s="118" t="s">
        <v>153</v>
      </c>
      <c r="E895" s="109"/>
      <c r="F895" s="125" t="s">
        <v>1303</v>
      </c>
      <c r="G895" s="125"/>
      <c r="H895" s="109">
        <v>2720</v>
      </c>
      <c r="I895" s="125"/>
      <c r="J895" s="109" t="s">
        <v>1304</v>
      </c>
      <c r="K895" s="111">
        <f t="shared" si="23"/>
        <v>-2720</v>
      </c>
      <c r="L895" s="146">
        <v>66981</v>
      </c>
    </row>
    <row r="896" spans="1:12" x14ac:dyDescent="0.2">
      <c r="A896" s="128" t="s">
        <v>2403</v>
      </c>
      <c r="B896" s="180">
        <f t="shared" si="27"/>
        <v>46271</v>
      </c>
      <c r="C896" s="109">
        <v>4458</v>
      </c>
      <c r="D896" s="118" t="s">
        <v>1308</v>
      </c>
      <c r="E896" s="109"/>
      <c r="F896" s="125" t="s">
        <v>1303</v>
      </c>
      <c r="G896" s="125"/>
      <c r="H896" s="109">
        <v>850</v>
      </c>
      <c r="I896" s="125"/>
      <c r="J896" s="109" t="s">
        <v>1304</v>
      </c>
      <c r="K896" s="111">
        <f t="shared" si="23"/>
        <v>-850</v>
      </c>
      <c r="L896" s="109"/>
    </row>
    <row r="897" spans="1:12" x14ac:dyDescent="0.2">
      <c r="A897" s="128" t="s">
        <v>2403</v>
      </c>
      <c r="B897" s="180">
        <f t="shared" si="27"/>
        <v>46271</v>
      </c>
      <c r="C897" s="109">
        <v>4459</v>
      </c>
      <c r="D897" s="118" t="s">
        <v>1302</v>
      </c>
      <c r="E897" s="109"/>
      <c r="F897" s="125" t="s">
        <v>1303</v>
      </c>
      <c r="G897" s="125"/>
      <c r="H897" s="109">
        <v>5180</v>
      </c>
      <c r="I897" s="125"/>
      <c r="J897" s="109" t="s">
        <v>1304</v>
      </c>
      <c r="K897" s="111">
        <f t="shared" si="23"/>
        <v>-5180</v>
      </c>
      <c r="L897" s="109"/>
    </row>
    <row r="898" spans="1:12" x14ac:dyDescent="0.2">
      <c r="A898" s="128" t="s">
        <v>2403</v>
      </c>
      <c r="B898" s="180">
        <f t="shared" si="27"/>
        <v>46271</v>
      </c>
      <c r="C898" s="109">
        <v>4460</v>
      </c>
      <c r="D898" s="118" t="s">
        <v>1305</v>
      </c>
      <c r="E898" s="109"/>
      <c r="F898" s="125" t="s">
        <v>1303</v>
      </c>
      <c r="G898" s="125"/>
      <c r="H898" s="109">
        <v>4250</v>
      </c>
      <c r="I898" s="125"/>
      <c r="J898" s="109" t="s">
        <v>1304</v>
      </c>
      <c r="K898" s="111">
        <f t="shared" si="23"/>
        <v>-4250</v>
      </c>
      <c r="L898" s="109"/>
    </row>
    <row r="899" spans="1:12" x14ac:dyDescent="0.2">
      <c r="A899" s="128" t="s">
        <v>2403</v>
      </c>
      <c r="B899" s="180">
        <f t="shared" si="27"/>
        <v>46271</v>
      </c>
      <c r="C899" s="109">
        <v>4461</v>
      </c>
      <c r="D899" s="118" t="s">
        <v>9103</v>
      </c>
      <c r="E899" s="109"/>
      <c r="F899" s="125" t="s">
        <v>1303</v>
      </c>
      <c r="G899" s="125"/>
      <c r="H899" s="109">
        <v>1700</v>
      </c>
      <c r="I899" s="125"/>
      <c r="J899" s="109" t="s">
        <v>1304</v>
      </c>
      <c r="K899" s="111">
        <f t="shared" si="23"/>
        <v>-1700</v>
      </c>
      <c r="L899" s="109"/>
    </row>
    <row r="900" spans="1:12" x14ac:dyDescent="0.2">
      <c r="A900" s="128" t="s">
        <v>2403</v>
      </c>
      <c r="B900" s="180">
        <f t="shared" si="27"/>
        <v>46271</v>
      </c>
      <c r="C900" s="109">
        <v>4462</v>
      </c>
      <c r="D900" s="118" t="s">
        <v>1310</v>
      </c>
      <c r="E900" s="109"/>
      <c r="F900" s="125" t="s">
        <v>1303</v>
      </c>
      <c r="G900" s="125"/>
      <c r="H900" s="109">
        <v>680</v>
      </c>
      <c r="I900" s="125"/>
      <c r="J900" s="109" t="s">
        <v>1304</v>
      </c>
      <c r="K900" s="111">
        <f t="shared" si="23"/>
        <v>-680</v>
      </c>
      <c r="L900" s="109"/>
    </row>
    <row r="901" spans="1:12" x14ac:dyDescent="0.2">
      <c r="A901" s="128" t="s">
        <v>2403</v>
      </c>
      <c r="B901" s="180">
        <f t="shared" si="27"/>
        <v>46271</v>
      </c>
      <c r="C901" s="109">
        <v>4463</v>
      </c>
      <c r="D901" s="118" t="s">
        <v>1307</v>
      </c>
      <c r="E901" s="109"/>
      <c r="F901" s="125" t="s">
        <v>1303</v>
      </c>
      <c r="G901" s="125"/>
      <c r="H901" s="109">
        <v>7700</v>
      </c>
      <c r="I901" s="125"/>
      <c r="J901" s="109" t="s">
        <v>1304</v>
      </c>
      <c r="K901" s="111">
        <f t="shared" si="23"/>
        <v>-7700</v>
      </c>
      <c r="L901" s="109"/>
    </row>
    <row r="902" spans="1:12" x14ac:dyDescent="0.2">
      <c r="A902" s="128" t="s">
        <v>2403</v>
      </c>
      <c r="B902" s="180">
        <f t="shared" si="27"/>
        <v>46271</v>
      </c>
      <c r="C902" s="109">
        <v>4464</v>
      </c>
      <c r="D902" s="118" t="s">
        <v>1312</v>
      </c>
      <c r="E902" s="109"/>
      <c r="F902" s="125" t="s">
        <v>1303</v>
      </c>
      <c r="G902" s="125"/>
      <c r="H902" s="109">
        <v>1275</v>
      </c>
      <c r="I902" s="125"/>
      <c r="J902" s="109" t="s">
        <v>1304</v>
      </c>
      <c r="K902" s="111">
        <f t="shared" si="23"/>
        <v>-1275</v>
      </c>
      <c r="L902" s="109"/>
    </row>
    <row r="903" spans="1:12" x14ac:dyDescent="0.2">
      <c r="A903" s="128" t="s">
        <v>2403</v>
      </c>
      <c r="B903" s="180">
        <f t="shared" si="27"/>
        <v>46271</v>
      </c>
      <c r="C903" s="109">
        <v>4465</v>
      </c>
      <c r="D903" s="118" t="s">
        <v>1309</v>
      </c>
      <c r="E903" s="109"/>
      <c r="F903" s="125" t="s">
        <v>1303</v>
      </c>
      <c r="G903" s="125"/>
      <c r="H903" s="109">
        <v>850</v>
      </c>
      <c r="I903" s="125"/>
      <c r="J903" s="109" t="s">
        <v>1304</v>
      </c>
      <c r="K903" s="111">
        <f t="shared" si="23"/>
        <v>-850</v>
      </c>
      <c r="L903" s="109"/>
    </row>
    <row r="904" spans="1:12" x14ac:dyDescent="0.2">
      <c r="A904" s="128" t="s">
        <v>2403</v>
      </c>
      <c r="B904" s="180">
        <f t="shared" si="27"/>
        <v>46271</v>
      </c>
      <c r="C904" s="109">
        <v>4466</v>
      </c>
      <c r="D904" s="118" t="s">
        <v>1311</v>
      </c>
      <c r="E904" s="109"/>
      <c r="F904" s="125" t="s">
        <v>1303</v>
      </c>
      <c r="G904" s="125"/>
      <c r="H904" s="109">
        <v>1625</v>
      </c>
      <c r="I904" s="125"/>
      <c r="J904" s="109" t="s">
        <v>1304</v>
      </c>
      <c r="K904" s="111">
        <f t="shared" si="23"/>
        <v>-1625</v>
      </c>
      <c r="L904" s="109"/>
    </row>
    <row r="905" spans="1:12" x14ac:dyDescent="0.2">
      <c r="A905" s="128" t="s">
        <v>2403</v>
      </c>
      <c r="B905" s="180">
        <f t="shared" si="27"/>
        <v>46271</v>
      </c>
      <c r="C905" s="109">
        <v>4467</v>
      </c>
      <c r="D905" s="118" t="s">
        <v>145</v>
      </c>
      <c r="E905" s="109"/>
      <c r="F905" s="125" t="s">
        <v>1303</v>
      </c>
      <c r="G905" s="125"/>
      <c r="H905" s="109">
        <v>2850</v>
      </c>
      <c r="I905" s="125"/>
      <c r="J905" s="109" t="s">
        <v>1304</v>
      </c>
      <c r="K905" s="111">
        <f t="shared" si="23"/>
        <v>-2850</v>
      </c>
      <c r="L905" s="109"/>
    </row>
    <row r="906" spans="1:12" x14ac:dyDescent="0.2">
      <c r="A906" s="128" t="s">
        <v>2404</v>
      </c>
      <c r="B906" s="180">
        <f t="shared" si="27"/>
        <v>46272</v>
      </c>
      <c r="C906" s="109">
        <v>4468</v>
      </c>
      <c r="D906" s="118" t="s">
        <v>1302</v>
      </c>
      <c r="E906" s="109"/>
      <c r="F906" s="125" t="s">
        <v>1303</v>
      </c>
      <c r="G906" s="125"/>
      <c r="H906" s="109">
        <v>9180</v>
      </c>
      <c r="I906" s="125"/>
      <c r="J906" s="109" t="s">
        <v>1304</v>
      </c>
      <c r="K906" s="111">
        <f t="shared" si="23"/>
        <v>-9180</v>
      </c>
      <c r="L906" s="109"/>
    </row>
    <row r="907" spans="1:12" x14ac:dyDescent="0.2">
      <c r="A907" s="128" t="s">
        <v>2404</v>
      </c>
      <c r="B907" s="180">
        <f t="shared" si="27"/>
        <v>46272</v>
      </c>
      <c r="C907" s="109">
        <v>4469</v>
      </c>
      <c r="D907" s="118" t="s">
        <v>1305</v>
      </c>
      <c r="E907" s="109"/>
      <c r="F907" s="125" t="s">
        <v>1303</v>
      </c>
      <c r="G907" s="125"/>
      <c r="H907" s="109">
        <v>3400</v>
      </c>
      <c r="I907" s="125"/>
      <c r="J907" s="109" t="s">
        <v>1304</v>
      </c>
      <c r="K907" s="111">
        <f t="shared" si="23"/>
        <v>-3400</v>
      </c>
      <c r="L907" s="109"/>
    </row>
    <row r="908" spans="1:12" x14ac:dyDescent="0.2">
      <c r="A908" s="128" t="s">
        <v>2404</v>
      </c>
      <c r="B908" s="180">
        <f t="shared" si="27"/>
        <v>46272</v>
      </c>
      <c r="C908" s="109">
        <v>4470</v>
      </c>
      <c r="D908" s="118" t="s">
        <v>1306</v>
      </c>
      <c r="E908" s="109"/>
      <c r="F908" s="125" t="s">
        <v>1303</v>
      </c>
      <c r="G908" s="125"/>
      <c r="H908" s="109">
        <v>2125</v>
      </c>
      <c r="I908" s="125"/>
      <c r="J908" s="109" t="s">
        <v>1304</v>
      </c>
      <c r="K908" s="111">
        <f t="shared" si="23"/>
        <v>-2125</v>
      </c>
      <c r="L908" s="109"/>
    </row>
    <row r="909" spans="1:12" x14ac:dyDescent="0.2">
      <c r="A909" s="128" t="s">
        <v>2404</v>
      </c>
      <c r="B909" s="180">
        <f t="shared" si="27"/>
        <v>46272</v>
      </c>
      <c r="C909" s="109">
        <v>4471</v>
      </c>
      <c r="D909" s="118" t="s">
        <v>1307</v>
      </c>
      <c r="E909" s="109"/>
      <c r="F909" s="125" t="s">
        <v>1303</v>
      </c>
      <c r="G909" s="125"/>
      <c r="H909" s="109">
        <v>11000</v>
      </c>
      <c r="I909" s="125"/>
      <c r="J909" s="109" t="s">
        <v>1304</v>
      </c>
      <c r="K909" s="111">
        <f t="shared" si="23"/>
        <v>-11000</v>
      </c>
      <c r="L909" s="109"/>
    </row>
    <row r="910" spans="1:12" x14ac:dyDescent="0.2">
      <c r="A910" s="128" t="s">
        <v>2404</v>
      </c>
      <c r="B910" s="180">
        <f t="shared" ref="B910:B943" si="35">IF(A910="","",IF(ISNUMBER(A910),IFERROR(VLOOKUP(TEXT(A910,"yyyy/mm/dd"),BSAD,2,FALSE),""),IFERROR(VLOOKUP(A910,BSAD,2,FALSE),"")))</f>
        <v>46272</v>
      </c>
      <c r="C910" s="109">
        <v>4472</v>
      </c>
      <c r="D910" s="118" t="s">
        <v>1312</v>
      </c>
      <c r="E910" s="109"/>
      <c r="F910" s="125" t="s">
        <v>1303</v>
      </c>
      <c r="G910" s="125"/>
      <c r="H910" s="109">
        <v>1275</v>
      </c>
      <c r="I910" s="125"/>
      <c r="J910" s="109" t="s">
        <v>1304</v>
      </c>
      <c r="K910" s="111">
        <f t="shared" si="23"/>
        <v>-1275</v>
      </c>
      <c r="L910" s="109"/>
    </row>
    <row r="911" spans="1:12" x14ac:dyDescent="0.2">
      <c r="A911" s="128" t="s">
        <v>2404</v>
      </c>
      <c r="B911" s="180">
        <f t="shared" si="35"/>
        <v>46272</v>
      </c>
      <c r="C911" s="109">
        <v>4473</v>
      </c>
      <c r="D911" s="118" t="s">
        <v>1310</v>
      </c>
      <c r="E911" s="109"/>
      <c r="F911" s="125" t="s">
        <v>1303</v>
      </c>
      <c r="G911" s="125"/>
      <c r="H911" s="109">
        <v>850</v>
      </c>
      <c r="I911" s="125"/>
      <c r="J911" s="109" t="s">
        <v>1304</v>
      </c>
      <c r="K911" s="111">
        <f t="shared" si="23"/>
        <v>-850</v>
      </c>
      <c r="L911" s="109"/>
    </row>
    <row r="912" spans="1:12" x14ac:dyDescent="0.2">
      <c r="A912" s="128" t="s">
        <v>2404</v>
      </c>
      <c r="B912" s="180">
        <f t="shared" si="35"/>
        <v>46272</v>
      </c>
      <c r="C912" s="109">
        <v>4474</v>
      </c>
      <c r="D912" s="118" t="s">
        <v>134</v>
      </c>
      <c r="E912" s="109"/>
      <c r="F912" s="125" t="s">
        <v>1303</v>
      </c>
      <c r="G912" s="125"/>
      <c r="H912" s="109">
        <v>1700</v>
      </c>
      <c r="I912" s="125"/>
      <c r="J912" s="109" t="s">
        <v>1304</v>
      </c>
      <c r="K912" s="111">
        <f t="shared" si="23"/>
        <v>-1700</v>
      </c>
      <c r="L912" s="109"/>
    </row>
    <row r="913" spans="1:12" x14ac:dyDescent="0.2">
      <c r="A913" s="128" t="s">
        <v>2404</v>
      </c>
      <c r="B913" s="180">
        <f t="shared" si="35"/>
        <v>46272</v>
      </c>
      <c r="C913" s="109">
        <v>4475</v>
      </c>
      <c r="D913" s="118" t="s">
        <v>9103</v>
      </c>
      <c r="E913" s="109"/>
      <c r="F913" s="125" t="s">
        <v>1303</v>
      </c>
      <c r="G913" s="125"/>
      <c r="H913" s="109">
        <v>1275</v>
      </c>
      <c r="I913" s="125"/>
      <c r="J913" s="109" t="s">
        <v>1304</v>
      </c>
      <c r="K913" s="111">
        <f t="shared" si="23"/>
        <v>-1275</v>
      </c>
      <c r="L913" s="109"/>
    </row>
    <row r="914" spans="1:12" x14ac:dyDescent="0.2">
      <c r="A914" s="128" t="s">
        <v>2404</v>
      </c>
      <c r="B914" s="180">
        <f t="shared" si="35"/>
        <v>46272</v>
      </c>
      <c r="C914" s="109">
        <v>4476</v>
      </c>
      <c r="D914" s="118" t="s">
        <v>1311</v>
      </c>
      <c r="E914" s="109"/>
      <c r="F914" s="125" t="s">
        <v>1303</v>
      </c>
      <c r="G914" s="125"/>
      <c r="H914" s="109">
        <v>425</v>
      </c>
      <c r="I914" s="125"/>
      <c r="J914" s="109" t="s">
        <v>1304</v>
      </c>
      <c r="K914" s="111">
        <f t="shared" si="23"/>
        <v>-425</v>
      </c>
      <c r="L914" s="109"/>
    </row>
    <row r="915" spans="1:12" x14ac:dyDescent="0.2">
      <c r="A915" s="128" t="s">
        <v>2404</v>
      </c>
      <c r="B915" s="180">
        <f t="shared" si="35"/>
        <v>46272</v>
      </c>
      <c r="C915" s="109">
        <v>4477</v>
      </c>
      <c r="D915" s="118" t="s">
        <v>1309</v>
      </c>
      <c r="E915" s="109"/>
      <c r="F915" s="125" t="s">
        <v>1303</v>
      </c>
      <c r="G915" s="125"/>
      <c r="H915" s="109">
        <v>850</v>
      </c>
      <c r="I915" s="125"/>
      <c r="J915" s="109" t="s">
        <v>1304</v>
      </c>
      <c r="K915" s="111">
        <f t="shared" si="23"/>
        <v>-850</v>
      </c>
      <c r="L915" s="109"/>
    </row>
    <row r="916" spans="1:12" x14ac:dyDescent="0.2">
      <c r="A916" s="128" t="s">
        <v>2404</v>
      </c>
      <c r="B916" s="180">
        <f t="shared" si="35"/>
        <v>46272</v>
      </c>
      <c r="C916" s="109">
        <v>4478</v>
      </c>
      <c r="D916" s="118" t="s">
        <v>145</v>
      </c>
      <c r="E916" s="109"/>
      <c r="F916" s="125" t="s">
        <v>1303</v>
      </c>
      <c r="G916" s="125"/>
      <c r="H916" s="109">
        <v>2500</v>
      </c>
      <c r="I916" s="125"/>
      <c r="J916" s="109" t="s">
        <v>1304</v>
      </c>
      <c r="K916" s="111">
        <f t="shared" si="23"/>
        <v>-2500</v>
      </c>
      <c r="L916" s="109"/>
    </row>
    <row r="917" spans="1:12" x14ac:dyDescent="0.2">
      <c r="A917" s="128" t="s">
        <v>2404</v>
      </c>
      <c r="B917" s="180">
        <f t="shared" si="35"/>
        <v>46272</v>
      </c>
      <c r="C917" s="109">
        <v>4479</v>
      </c>
      <c r="D917" s="118" t="s">
        <v>264</v>
      </c>
      <c r="E917" s="109"/>
      <c r="F917" s="125" t="s">
        <v>1303</v>
      </c>
      <c r="G917" s="125"/>
      <c r="H917" s="109">
        <v>1200</v>
      </c>
      <c r="I917" s="125"/>
      <c r="J917" s="109" t="s">
        <v>1304</v>
      </c>
      <c r="K917" s="111">
        <f t="shared" si="23"/>
        <v>-1200</v>
      </c>
      <c r="L917" s="109"/>
    </row>
    <row r="918" spans="1:12" x14ac:dyDescent="0.2">
      <c r="A918" s="128" t="s">
        <v>2404</v>
      </c>
      <c r="B918" s="180">
        <f t="shared" si="35"/>
        <v>46272</v>
      </c>
      <c r="C918" s="109">
        <v>4480</v>
      </c>
      <c r="D918" s="118" t="s">
        <v>8832</v>
      </c>
      <c r="E918" s="109"/>
      <c r="F918" s="125" t="s">
        <v>1303</v>
      </c>
      <c r="G918" s="125"/>
      <c r="H918" s="109">
        <v>7650</v>
      </c>
      <c r="I918" s="125"/>
      <c r="J918" s="109" t="s">
        <v>1304</v>
      </c>
      <c r="K918" s="111">
        <f t="shared" si="23"/>
        <v>-7650</v>
      </c>
      <c r="L918" s="109"/>
    </row>
    <row r="919" spans="1:12" x14ac:dyDescent="0.2">
      <c r="A919" s="128" t="s">
        <v>2404</v>
      </c>
      <c r="B919" s="180">
        <f t="shared" si="35"/>
        <v>46272</v>
      </c>
      <c r="C919" s="109">
        <v>4481</v>
      </c>
      <c r="D919" s="118" t="s">
        <v>141</v>
      </c>
      <c r="E919" s="109"/>
      <c r="F919" s="125" t="s">
        <v>1303</v>
      </c>
      <c r="G919" s="125"/>
      <c r="H919" s="109">
        <v>30000</v>
      </c>
      <c r="I919" s="125"/>
      <c r="J919" s="109" t="s">
        <v>1330</v>
      </c>
      <c r="K919" s="111">
        <f t="shared" si="23"/>
        <v>-30000</v>
      </c>
      <c r="L919" s="109"/>
    </row>
    <row r="920" spans="1:12" x14ac:dyDescent="0.2">
      <c r="A920" s="128" t="s">
        <v>2404</v>
      </c>
      <c r="B920" s="180">
        <f t="shared" si="35"/>
        <v>46272</v>
      </c>
      <c r="C920" s="109">
        <v>4482</v>
      </c>
      <c r="D920" s="118" t="s">
        <v>1340</v>
      </c>
      <c r="E920" s="109"/>
      <c r="F920" s="125" t="s">
        <v>1303</v>
      </c>
      <c r="G920" s="125"/>
      <c r="H920" s="109">
        <v>10000</v>
      </c>
      <c r="I920" s="125"/>
      <c r="J920" s="109" t="s">
        <v>1330</v>
      </c>
      <c r="K920" s="111">
        <f t="shared" si="23"/>
        <v>-10000</v>
      </c>
      <c r="L920" s="109"/>
    </row>
    <row r="921" spans="1:12" x14ac:dyDescent="0.2">
      <c r="A921" s="128" t="s">
        <v>2404</v>
      </c>
      <c r="B921" s="180">
        <f t="shared" si="35"/>
        <v>46272</v>
      </c>
      <c r="C921" s="109">
        <v>4483</v>
      </c>
      <c r="D921" s="118" t="s">
        <v>738</v>
      </c>
      <c r="E921" s="109"/>
      <c r="F921" s="125" t="s">
        <v>1303</v>
      </c>
      <c r="G921" s="125"/>
      <c r="H921" s="109">
        <v>2825</v>
      </c>
      <c r="I921" s="125"/>
      <c r="J921" s="109" t="s">
        <v>1330</v>
      </c>
      <c r="K921" s="111">
        <f t="shared" si="23"/>
        <v>-2825</v>
      </c>
      <c r="L921" s="109"/>
    </row>
    <row r="922" spans="1:12" x14ac:dyDescent="0.2">
      <c r="A922" s="128" t="s">
        <v>2405</v>
      </c>
      <c r="B922" s="180">
        <f t="shared" si="35"/>
        <v>46273</v>
      </c>
      <c r="C922" s="109">
        <v>4484</v>
      </c>
      <c r="D922" s="118" t="s">
        <v>1302</v>
      </c>
      <c r="E922" s="109"/>
      <c r="F922" s="125" t="s">
        <v>1303</v>
      </c>
      <c r="G922" s="125"/>
      <c r="H922" s="109">
        <v>5180</v>
      </c>
      <c r="I922" s="125"/>
      <c r="J922" s="109" t="s">
        <v>1304</v>
      </c>
      <c r="K922" s="111">
        <f t="shared" si="23"/>
        <v>-5180</v>
      </c>
      <c r="L922" s="109"/>
    </row>
    <row r="923" spans="1:12" x14ac:dyDescent="0.2">
      <c r="A923" s="128" t="s">
        <v>2405</v>
      </c>
      <c r="B923" s="180">
        <f t="shared" si="35"/>
        <v>46273</v>
      </c>
      <c r="C923" s="109">
        <v>4485</v>
      </c>
      <c r="D923" s="118" t="s">
        <v>1305</v>
      </c>
      <c r="E923" s="109"/>
      <c r="F923" s="125" t="s">
        <v>1303</v>
      </c>
      <c r="G923" s="125"/>
      <c r="H923" s="109">
        <v>3825</v>
      </c>
      <c r="I923" s="125"/>
      <c r="J923" s="109" t="s">
        <v>1304</v>
      </c>
      <c r="K923" s="111">
        <f t="shared" si="23"/>
        <v>-3825</v>
      </c>
      <c r="L923" s="109"/>
    </row>
    <row r="924" spans="1:12" x14ac:dyDescent="0.2">
      <c r="A924" s="128" t="s">
        <v>2405</v>
      </c>
      <c r="B924" s="180">
        <f t="shared" si="35"/>
        <v>46273</v>
      </c>
      <c r="C924" s="109">
        <v>4486</v>
      </c>
      <c r="D924" s="118" t="s">
        <v>9103</v>
      </c>
      <c r="E924" s="109"/>
      <c r="F924" s="125" t="s">
        <v>1303</v>
      </c>
      <c r="G924" s="125"/>
      <c r="H924" s="109">
        <v>1780</v>
      </c>
      <c r="I924" s="125"/>
      <c r="J924" s="109" t="s">
        <v>1304</v>
      </c>
      <c r="K924" s="111">
        <f t="shared" si="23"/>
        <v>-1780</v>
      </c>
      <c r="L924" s="109"/>
    </row>
    <row r="925" spans="1:12" x14ac:dyDescent="0.2">
      <c r="A925" s="128" t="s">
        <v>2405</v>
      </c>
      <c r="B925" s="180">
        <f t="shared" si="35"/>
        <v>46273</v>
      </c>
      <c r="C925" s="109">
        <v>4487</v>
      </c>
      <c r="D925" s="118" t="s">
        <v>1309</v>
      </c>
      <c r="E925" s="109"/>
      <c r="F925" s="125" t="s">
        <v>1303</v>
      </c>
      <c r="G925" s="125"/>
      <c r="H925" s="109">
        <v>850</v>
      </c>
      <c r="I925" s="125"/>
      <c r="J925" s="109" t="s">
        <v>1304</v>
      </c>
      <c r="K925" s="111">
        <f t="shared" si="23"/>
        <v>-850</v>
      </c>
      <c r="L925" s="109"/>
    </row>
    <row r="926" spans="1:12" x14ac:dyDescent="0.2">
      <c r="A926" s="128" t="s">
        <v>2405</v>
      </c>
      <c r="B926" s="180">
        <f t="shared" si="35"/>
        <v>46273</v>
      </c>
      <c r="C926" s="109">
        <v>4488</v>
      </c>
      <c r="D926" s="118" t="s">
        <v>1307</v>
      </c>
      <c r="E926" s="109"/>
      <c r="F926" s="125" t="s">
        <v>1303</v>
      </c>
      <c r="G926" s="125"/>
      <c r="H926" s="109">
        <v>5500</v>
      </c>
      <c r="I926" s="125"/>
      <c r="J926" s="109" t="s">
        <v>1304</v>
      </c>
      <c r="K926" s="111">
        <f t="shared" si="23"/>
        <v>-5500</v>
      </c>
      <c r="L926" s="109"/>
    </row>
    <row r="927" spans="1:12" x14ac:dyDescent="0.2">
      <c r="A927" s="128" t="s">
        <v>2405</v>
      </c>
      <c r="B927" s="180">
        <f t="shared" si="35"/>
        <v>46273</v>
      </c>
      <c r="C927" s="109">
        <v>4489</v>
      </c>
      <c r="D927" s="118" t="s">
        <v>1312</v>
      </c>
      <c r="E927" s="109"/>
      <c r="F927" s="125" t="s">
        <v>1303</v>
      </c>
      <c r="G927" s="125"/>
      <c r="H927" s="109">
        <v>1275</v>
      </c>
      <c r="I927" s="125"/>
      <c r="J927" s="109" t="s">
        <v>1304</v>
      </c>
      <c r="K927" s="111">
        <f t="shared" si="23"/>
        <v>-1275</v>
      </c>
      <c r="L927" s="109"/>
    </row>
    <row r="928" spans="1:12" x14ac:dyDescent="0.2">
      <c r="A928" s="128" t="s">
        <v>2405</v>
      </c>
      <c r="B928" s="180">
        <f t="shared" si="35"/>
        <v>46273</v>
      </c>
      <c r="C928" s="109">
        <v>4490</v>
      </c>
      <c r="D928" s="118" t="s">
        <v>1311</v>
      </c>
      <c r="E928" s="109"/>
      <c r="F928" s="125" t="s">
        <v>1303</v>
      </c>
      <c r="G928" s="125"/>
      <c r="H928" s="109">
        <v>425</v>
      </c>
      <c r="I928" s="125"/>
      <c r="J928" s="109" t="s">
        <v>1304</v>
      </c>
      <c r="K928" s="111">
        <f t="shared" si="23"/>
        <v>-425</v>
      </c>
      <c r="L928" s="109"/>
    </row>
    <row r="929" spans="1:12" x14ac:dyDescent="0.2">
      <c r="A929" s="128" t="s">
        <v>2405</v>
      </c>
      <c r="B929" s="180">
        <f t="shared" si="35"/>
        <v>46273</v>
      </c>
      <c r="C929" s="109">
        <v>4491</v>
      </c>
      <c r="D929" s="118" t="s">
        <v>1310</v>
      </c>
      <c r="E929" s="109"/>
      <c r="F929" s="125" t="s">
        <v>1303</v>
      </c>
      <c r="G929" s="125"/>
      <c r="H929" s="109">
        <v>850</v>
      </c>
      <c r="I929" s="125"/>
      <c r="J929" s="109" t="s">
        <v>1304</v>
      </c>
      <c r="K929" s="111">
        <f t="shared" si="23"/>
        <v>-850</v>
      </c>
      <c r="L929" s="109"/>
    </row>
    <row r="930" spans="1:12" x14ac:dyDescent="0.2">
      <c r="A930" s="128" t="s">
        <v>2405</v>
      </c>
      <c r="B930" s="180">
        <f t="shared" si="35"/>
        <v>46273</v>
      </c>
      <c r="C930" s="109">
        <v>4492</v>
      </c>
      <c r="D930" s="118" t="s">
        <v>1306</v>
      </c>
      <c r="E930" s="109"/>
      <c r="F930" s="125" t="s">
        <v>1303</v>
      </c>
      <c r="G930" s="125"/>
      <c r="H930" s="109">
        <v>3400</v>
      </c>
      <c r="I930" s="125"/>
      <c r="J930" s="109" t="s">
        <v>1304</v>
      </c>
      <c r="K930" s="111">
        <f t="shared" si="23"/>
        <v>-3400</v>
      </c>
      <c r="L930" s="109"/>
    </row>
    <row r="931" spans="1:12" x14ac:dyDescent="0.2">
      <c r="A931" s="128" t="s">
        <v>2405</v>
      </c>
      <c r="B931" s="180">
        <f t="shared" si="35"/>
        <v>46273</v>
      </c>
      <c r="C931" s="109">
        <v>4493</v>
      </c>
      <c r="D931" s="118" t="s">
        <v>145</v>
      </c>
      <c r="E931" s="109"/>
      <c r="F931" s="125" t="s">
        <v>1303</v>
      </c>
      <c r="G931" s="125"/>
      <c r="H931" s="109">
        <v>1900</v>
      </c>
      <c r="I931" s="125"/>
      <c r="J931" s="109" t="s">
        <v>1304</v>
      </c>
      <c r="K931" s="111">
        <f t="shared" si="23"/>
        <v>-1900</v>
      </c>
      <c r="L931" s="109"/>
    </row>
    <row r="932" spans="1:12" x14ac:dyDescent="0.2">
      <c r="A932" s="128" t="s">
        <v>2406</v>
      </c>
      <c r="B932" s="180">
        <f t="shared" si="35"/>
        <v>46274</v>
      </c>
      <c r="C932" s="109">
        <v>4494</v>
      </c>
      <c r="D932" s="118" t="s">
        <v>1302</v>
      </c>
      <c r="E932" s="109"/>
      <c r="F932" s="125" t="s">
        <v>1303</v>
      </c>
      <c r="G932" s="125"/>
      <c r="H932" s="109">
        <v>5180</v>
      </c>
      <c r="I932" s="125"/>
      <c r="J932" s="109" t="s">
        <v>1304</v>
      </c>
      <c r="K932" s="111">
        <f t="shared" si="23"/>
        <v>-5180</v>
      </c>
      <c r="L932" s="109"/>
    </row>
    <row r="933" spans="1:12" x14ac:dyDescent="0.2">
      <c r="A933" s="128" t="s">
        <v>2406</v>
      </c>
      <c r="B933" s="180">
        <f t="shared" si="35"/>
        <v>46274</v>
      </c>
      <c r="C933" s="109">
        <v>4495</v>
      </c>
      <c r="D933" s="118" t="s">
        <v>1305</v>
      </c>
      <c r="E933" s="109"/>
      <c r="F933" s="125" t="s">
        <v>1303</v>
      </c>
      <c r="G933" s="125"/>
      <c r="H933" s="109">
        <v>3400</v>
      </c>
      <c r="I933" s="125"/>
      <c r="J933" s="109" t="s">
        <v>1304</v>
      </c>
      <c r="K933" s="111">
        <f t="shared" si="23"/>
        <v>-3400</v>
      </c>
      <c r="L933" s="109"/>
    </row>
    <row r="934" spans="1:12" x14ac:dyDescent="0.2">
      <c r="A934" s="128" t="s">
        <v>2406</v>
      </c>
      <c r="B934" s="180">
        <f t="shared" si="35"/>
        <v>46274</v>
      </c>
      <c r="C934" s="109">
        <v>4496</v>
      </c>
      <c r="D934" s="118" t="s">
        <v>1311</v>
      </c>
      <c r="E934" s="109"/>
      <c r="F934" s="125" t="s">
        <v>1303</v>
      </c>
      <c r="G934" s="125"/>
      <c r="H934" s="109">
        <v>425</v>
      </c>
      <c r="I934" s="125"/>
      <c r="J934" s="109" t="s">
        <v>1304</v>
      </c>
      <c r="K934" s="111">
        <f t="shared" si="23"/>
        <v>-425</v>
      </c>
      <c r="L934" s="109"/>
    </row>
    <row r="935" spans="1:12" x14ac:dyDescent="0.2">
      <c r="A935" s="128" t="s">
        <v>2406</v>
      </c>
      <c r="B935" s="180">
        <f t="shared" si="35"/>
        <v>46274</v>
      </c>
      <c r="C935" s="109">
        <v>4497</v>
      </c>
      <c r="D935" s="118" t="s">
        <v>134</v>
      </c>
      <c r="E935" s="109"/>
      <c r="F935" s="125" t="s">
        <v>1303</v>
      </c>
      <c r="G935" s="125"/>
      <c r="H935" s="109">
        <v>2500</v>
      </c>
      <c r="I935" s="125"/>
      <c r="J935" s="109" t="s">
        <v>1304</v>
      </c>
      <c r="K935" s="111">
        <f t="shared" si="23"/>
        <v>-2500</v>
      </c>
      <c r="L935" s="109"/>
    </row>
    <row r="936" spans="1:12" x14ac:dyDescent="0.2">
      <c r="A936" s="128" t="s">
        <v>2406</v>
      </c>
      <c r="B936" s="180">
        <f t="shared" si="35"/>
        <v>46274</v>
      </c>
      <c r="C936" s="109">
        <v>4498</v>
      </c>
      <c r="D936" s="118" t="s">
        <v>9103</v>
      </c>
      <c r="E936" s="109"/>
      <c r="F936" s="125" t="s">
        <v>1303</v>
      </c>
      <c r="G936" s="125"/>
      <c r="H936" s="109">
        <v>2550</v>
      </c>
      <c r="I936" s="125"/>
      <c r="J936" s="109" t="s">
        <v>1304</v>
      </c>
      <c r="K936" s="111">
        <f t="shared" si="23"/>
        <v>-2550</v>
      </c>
      <c r="L936" s="109"/>
    </row>
    <row r="937" spans="1:12" x14ac:dyDescent="0.2">
      <c r="A937" s="128" t="s">
        <v>2406</v>
      </c>
      <c r="B937" s="180">
        <f t="shared" si="35"/>
        <v>46274</v>
      </c>
      <c r="C937" s="109">
        <v>4499</v>
      </c>
      <c r="D937" s="118" t="s">
        <v>1308</v>
      </c>
      <c r="E937" s="109"/>
      <c r="F937" s="125" t="s">
        <v>1303</v>
      </c>
      <c r="G937" s="125"/>
      <c r="H937" s="109">
        <v>425</v>
      </c>
      <c r="I937" s="125"/>
      <c r="J937" s="109" t="s">
        <v>1304</v>
      </c>
      <c r="K937" s="111">
        <f t="shared" si="23"/>
        <v>-425</v>
      </c>
      <c r="L937" s="109"/>
    </row>
    <row r="938" spans="1:12" x14ac:dyDescent="0.2">
      <c r="A938" s="128" t="s">
        <v>2406</v>
      </c>
      <c r="B938" s="180">
        <f t="shared" si="35"/>
        <v>46274</v>
      </c>
      <c r="C938" s="109">
        <v>4500</v>
      </c>
      <c r="D938" s="118" t="s">
        <v>8977</v>
      </c>
      <c r="E938" s="109"/>
      <c r="F938" s="125"/>
      <c r="G938" s="125"/>
      <c r="H938" s="109"/>
      <c r="I938" s="125"/>
      <c r="J938" s="109" t="s">
        <v>1304</v>
      </c>
      <c r="K938" s="111">
        <f t="shared" si="23"/>
        <v>0</v>
      </c>
      <c r="L938" s="109"/>
    </row>
    <row r="939" spans="1:12" x14ac:dyDescent="0.2">
      <c r="A939" s="128" t="s">
        <v>2406</v>
      </c>
      <c r="B939" s="180">
        <f t="shared" si="35"/>
        <v>46274</v>
      </c>
      <c r="C939" s="109">
        <v>4501</v>
      </c>
      <c r="D939" s="118" t="s">
        <v>1309</v>
      </c>
      <c r="E939" s="109"/>
      <c r="F939" s="125" t="s">
        <v>1303</v>
      </c>
      <c r="G939" s="125"/>
      <c r="H939" s="109">
        <v>850</v>
      </c>
      <c r="I939" s="125"/>
      <c r="J939" s="109" t="s">
        <v>1304</v>
      </c>
      <c r="K939" s="111">
        <f t="shared" si="23"/>
        <v>-850</v>
      </c>
      <c r="L939" s="109"/>
    </row>
    <row r="940" spans="1:12" x14ac:dyDescent="0.2">
      <c r="A940" s="128" t="s">
        <v>2406</v>
      </c>
      <c r="B940" s="180">
        <f t="shared" si="35"/>
        <v>46274</v>
      </c>
      <c r="C940" s="109">
        <v>4502</v>
      </c>
      <c r="D940" s="118" t="s">
        <v>1310</v>
      </c>
      <c r="E940" s="109"/>
      <c r="F940" s="125" t="s">
        <v>1303</v>
      </c>
      <c r="G940" s="125"/>
      <c r="H940" s="109">
        <v>850</v>
      </c>
      <c r="I940" s="125"/>
      <c r="J940" s="109" t="s">
        <v>1304</v>
      </c>
      <c r="K940" s="111">
        <f t="shared" si="23"/>
        <v>-850</v>
      </c>
      <c r="L940" s="109"/>
    </row>
    <row r="941" spans="1:12" x14ac:dyDescent="0.2">
      <c r="A941" s="128" t="s">
        <v>2406</v>
      </c>
      <c r="B941" s="180">
        <f t="shared" si="35"/>
        <v>46274</v>
      </c>
      <c r="C941" s="109">
        <v>4503</v>
      </c>
      <c r="D941" s="118" t="s">
        <v>1307</v>
      </c>
      <c r="E941" s="109"/>
      <c r="F941" s="125" t="s">
        <v>1303</v>
      </c>
      <c r="G941" s="125"/>
      <c r="H941" s="109">
        <v>7000</v>
      </c>
      <c r="I941" s="125"/>
      <c r="J941" s="109" t="s">
        <v>1304</v>
      </c>
      <c r="K941" s="111">
        <f t="shared" si="23"/>
        <v>-7000</v>
      </c>
      <c r="L941" s="109"/>
    </row>
    <row r="942" spans="1:12" x14ac:dyDescent="0.2">
      <c r="A942" s="128" t="s">
        <v>2406</v>
      </c>
      <c r="B942" s="180">
        <f t="shared" si="35"/>
        <v>46274</v>
      </c>
      <c r="C942" s="109">
        <v>4504</v>
      </c>
      <c r="D942" s="118" t="s">
        <v>1312</v>
      </c>
      <c r="E942" s="109"/>
      <c r="F942" s="125" t="s">
        <v>1303</v>
      </c>
      <c r="G942" s="125"/>
      <c r="H942" s="109">
        <v>1275</v>
      </c>
      <c r="I942" s="125"/>
      <c r="J942" s="109" t="s">
        <v>1304</v>
      </c>
      <c r="K942" s="111">
        <f t="shared" si="23"/>
        <v>-1275</v>
      </c>
      <c r="L942" s="109"/>
    </row>
    <row r="943" spans="1:12" x14ac:dyDescent="0.2">
      <c r="A943" s="128" t="s">
        <v>2406</v>
      </c>
      <c r="B943" s="180">
        <f t="shared" si="35"/>
        <v>46274</v>
      </c>
      <c r="C943" s="109">
        <v>4505</v>
      </c>
      <c r="D943" s="118" t="s">
        <v>8880</v>
      </c>
      <c r="E943" s="109"/>
      <c r="F943" s="125" t="s">
        <v>1303</v>
      </c>
      <c r="G943" s="125"/>
      <c r="H943" s="109">
        <v>3400</v>
      </c>
      <c r="I943" s="125"/>
      <c r="J943" s="109" t="s">
        <v>1304</v>
      </c>
      <c r="K943" s="111">
        <f t="shared" si="23"/>
        <v>-3400</v>
      </c>
      <c r="L943" s="109"/>
    </row>
    <row r="944" spans="1:12" x14ac:dyDescent="0.2">
      <c r="A944" s="128" t="s">
        <v>2406</v>
      </c>
      <c r="B944" s="180">
        <f t="shared" si="27"/>
        <v>46274</v>
      </c>
      <c r="C944" s="109">
        <v>4506</v>
      </c>
      <c r="D944" s="118" t="s">
        <v>9655</v>
      </c>
      <c r="E944" s="109"/>
      <c r="F944" s="125" t="s">
        <v>1303</v>
      </c>
      <c r="G944" s="125"/>
      <c r="H944" s="109">
        <v>2975</v>
      </c>
      <c r="I944" s="125"/>
      <c r="J944" s="109" t="s">
        <v>1304</v>
      </c>
      <c r="K944" s="111">
        <f t="shared" si="23"/>
        <v>-2975</v>
      </c>
      <c r="L944" s="109"/>
    </row>
    <row r="945" spans="1:12" x14ac:dyDescent="0.2">
      <c r="A945" s="128" t="s">
        <v>2406</v>
      </c>
      <c r="B945" s="180">
        <f t="shared" ref="B945" si="36">IF(A945="","",IF(ISNUMBER(A945),IFERROR(VLOOKUP(TEXT(A945,"yyyy/mm/dd"),BSAD,2,FALSE),""),IFERROR(VLOOKUP(A945,BSAD,2,FALSE),"")))</f>
        <v>46274</v>
      </c>
      <c r="C945" s="109">
        <v>4507</v>
      </c>
      <c r="D945" s="118" t="s">
        <v>145</v>
      </c>
      <c r="E945" s="109"/>
      <c r="F945" s="125" t="s">
        <v>1303</v>
      </c>
      <c r="G945" s="125"/>
      <c r="H945" s="109">
        <v>1900</v>
      </c>
      <c r="I945" s="125"/>
      <c r="J945" s="109" t="s">
        <v>1304</v>
      </c>
      <c r="K945" s="111">
        <f t="shared" ref="K945" si="37">IF($D945="","",N($G945)-$H945+$I945)</f>
        <v>-1900</v>
      </c>
      <c r="L945" s="109"/>
    </row>
    <row r="946" spans="1:12" x14ac:dyDescent="0.2">
      <c r="A946" s="128" t="s">
        <v>2406</v>
      </c>
      <c r="B946" s="180">
        <f t="shared" si="27"/>
        <v>46274</v>
      </c>
      <c r="C946" s="109">
        <v>4508</v>
      </c>
      <c r="D946" s="118" t="s">
        <v>9249</v>
      </c>
      <c r="E946" s="109"/>
      <c r="F946" s="125" t="s">
        <v>1303</v>
      </c>
      <c r="G946" s="125"/>
      <c r="H946" s="109">
        <v>1100</v>
      </c>
      <c r="I946" s="125"/>
      <c r="J946" s="109" t="s">
        <v>1330</v>
      </c>
      <c r="K946" s="111">
        <f t="shared" si="23"/>
        <v>-1100</v>
      </c>
      <c r="L946" s="109"/>
    </row>
    <row r="947" spans="1:12" x14ac:dyDescent="0.2">
      <c r="A947" s="128" t="s">
        <v>2406</v>
      </c>
      <c r="B947" s="180">
        <f t="shared" si="27"/>
        <v>46274</v>
      </c>
      <c r="C947" s="109">
        <v>6495</v>
      </c>
      <c r="D947" s="118" t="s">
        <v>153</v>
      </c>
      <c r="E947" s="109"/>
      <c r="F947" s="125" t="s">
        <v>1303</v>
      </c>
      <c r="G947" s="125"/>
      <c r="H947" s="109">
        <v>1900</v>
      </c>
      <c r="I947" s="125"/>
      <c r="J947" s="109" t="s">
        <v>1304</v>
      </c>
      <c r="K947" s="111">
        <f t="shared" si="23"/>
        <v>-1900</v>
      </c>
      <c r="L947" s="146">
        <v>66982</v>
      </c>
    </row>
    <row r="948" spans="1:12" x14ac:dyDescent="0.2">
      <c r="A948" s="128" t="s">
        <v>2406</v>
      </c>
      <c r="B948" s="180">
        <f t="shared" si="27"/>
        <v>46274</v>
      </c>
      <c r="C948" s="109">
        <v>6496</v>
      </c>
      <c r="D948" s="118" t="s">
        <v>153</v>
      </c>
      <c r="E948" s="109"/>
      <c r="F948" s="125" t="s">
        <v>1303</v>
      </c>
      <c r="G948" s="125"/>
      <c r="H948" s="109">
        <v>275</v>
      </c>
      <c r="I948" s="125"/>
      <c r="J948" s="109" t="s">
        <v>1304</v>
      </c>
      <c r="K948" s="111">
        <f t="shared" si="23"/>
        <v>-275</v>
      </c>
      <c r="L948" s="146">
        <v>66983</v>
      </c>
    </row>
    <row r="949" spans="1:12" x14ac:dyDescent="0.2">
      <c r="A949" s="128" t="s">
        <v>2406</v>
      </c>
      <c r="B949" s="180">
        <f t="shared" si="27"/>
        <v>46274</v>
      </c>
      <c r="C949" s="109">
        <v>6497</v>
      </c>
      <c r="D949" s="118" t="s">
        <v>153</v>
      </c>
      <c r="E949" s="109"/>
      <c r="F949" s="125" t="s">
        <v>1303</v>
      </c>
      <c r="G949" s="125"/>
      <c r="H949" s="109">
        <v>3000</v>
      </c>
      <c r="I949" s="125"/>
      <c r="J949" s="109" t="s">
        <v>1304</v>
      </c>
      <c r="K949" s="111">
        <f t="shared" si="23"/>
        <v>-3000</v>
      </c>
      <c r="L949" s="146">
        <v>66984</v>
      </c>
    </row>
    <row r="950" spans="1:12" x14ac:dyDescent="0.2">
      <c r="A950" s="128" t="s">
        <v>2406</v>
      </c>
      <c r="B950" s="180">
        <f t="shared" si="27"/>
        <v>46274</v>
      </c>
      <c r="C950" s="109">
        <v>6498</v>
      </c>
      <c r="D950" s="118" t="s">
        <v>153</v>
      </c>
      <c r="E950" s="109"/>
      <c r="F950" s="125" t="s">
        <v>1303</v>
      </c>
      <c r="G950" s="125"/>
      <c r="H950" s="109">
        <v>2970</v>
      </c>
      <c r="I950" s="125"/>
      <c r="J950" s="109" t="s">
        <v>1304</v>
      </c>
      <c r="K950" s="111">
        <f t="shared" si="23"/>
        <v>-2970</v>
      </c>
      <c r="L950" s="146">
        <v>66984</v>
      </c>
    </row>
    <row r="951" spans="1:12" x14ac:dyDescent="0.2">
      <c r="A951" s="128" t="s">
        <v>2406</v>
      </c>
      <c r="B951" s="180">
        <f t="shared" si="27"/>
        <v>46274</v>
      </c>
      <c r="C951" s="109"/>
      <c r="D951" s="118" t="s">
        <v>1376</v>
      </c>
      <c r="E951" s="109"/>
      <c r="F951" s="125" t="s">
        <v>8953</v>
      </c>
      <c r="G951" s="125"/>
      <c r="H951" s="109"/>
      <c r="I951" s="125">
        <v>10000</v>
      </c>
      <c r="J951" s="109" t="s">
        <v>1304</v>
      </c>
      <c r="K951" s="111">
        <f t="shared" si="23"/>
        <v>10000</v>
      </c>
      <c r="L951" s="109"/>
    </row>
    <row r="952" spans="1:12" x14ac:dyDescent="0.2">
      <c r="A952" s="128" t="s">
        <v>2407</v>
      </c>
      <c r="B952" s="180">
        <f t="shared" si="27"/>
        <v>46275</v>
      </c>
      <c r="C952" s="109">
        <v>4509</v>
      </c>
      <c r="D952" s="118" t="s">
        <v>147</v>
      </c>
      <c r="E952" s="109"/>
      <c r="F952" s="125" t="s">
        <v>1303</v>
      </c>
      <c r="G952" s="125"/>
      <c r="H952" s="109">
        <v>12500</v>
      </c>
      <c r="I952" s="125"/>
      <c r="J952" s="109" t="s">
        <v>1304</v>
      </c>
      <c r="K952" s="111">
        <f t="shared" si="23"/>
        <v>-12500</v>
      </c>
      <c r="L952" s="109"/>
    </row>
    <row r="953" spans="1:12" x14ac:dyDescent="0.2">
      <c r="A953" s="128" t="s">
        <v>2407</v>
      </c>
      <c r="B953" s="180">
        <f t="shared" si="27"/>
        <v>46275</v>
      </c>
      <c r="C953" s="109">
        <v>4510</v>
      </c>
      <c r="D953" s="118" t="s">
        <v>1302</v>
      </c>
      <c r="E953" s="109"/>
      <c r="F953" s="125" t="s">
        <v>1303</v>
      </c>
      <c r="G953" s="125"/>
      <c r="H953" s="109">
        <v>6000</v>
      </c>
      <c r="I953" s="125"/>
      <c r="J953" s="109" t="s">
        <v>1304</v>
      </c>
      <c r="K953" s="111">
        <f t="shared" si="23"/>
        <v>-6000</v>
      </c>
      <c r="L953" s="109"/>
    </row>
    <row r="954" spans="1:12" x14ac:dyDescent="0.2">
      <c r="A954" s="128" t="s">
        <v>2407</v>
      </c>
      <c r="B954" s="180">
        <f t="shared" si="27"/>
        <v>46275</v>
      </c>
      <c r="C954" s="109">
        <v>4511</v>
      </c>
      <c r="D954" s="118" t="s">
        <v>1305</v>
      </c>
      <c r="E954" s="109"/>
      <c r="F954" s="125" t="s">
        <v>1303</v>
      </c>
      <c r="G954" s="125"/>
      <c r="H954" s="109">
        <v>4250</v>
      </c>
      <c r="I954" s="125"/>
      <c r="J954" s="109" t="s">
        <v>1304</v>
      </c>
      <c r="K954" s="111">
        <f t="shared" si="23"/>
        <v>-4250</v>
      </c>
      <c r="L954" s="109"/>
    </row>
    <row r="955" spans="1:12" x14ac:dyDescent="0.2">
      <c r="A955" s="128" t="s">
        <v>2407</v>
      </c>
      <c r="B955" s="180">
        <f t="shared" si="27"/>
        <v>46275</v>
      </c>
      <c r="C955" s="109">
        <v>4512</v>
      </c>
      <c r="D955" s="118" t="s">
        <v>9103</v>
      </c>
      <c r="E955" s="109"/>
      <c r="F955" s="125" t="s">
        <v>1303</v>
      </c>
      <c r="G955" s="125"/>
      <c r="H955" s="109">
        <v>2550</v>
      </c>
      <c r="I955" s="125"/>
      <c r="J955" s="109" t="s">
        <v>1304</v>
      </c>
      <c r="K955" s="111">
        <f t="shared" si="23"/>
        <v>-2550</v>
      </c>
      <c r="L955" s="109"/>
    </row>
    <row r="956" spans="1:12" x14ac:dyDescent="0.2">
      <c r="A956" s="128" t="s">
        <v>2407</v>
      </c>
      <c r="B956" s="180">
        <f t="shared" si="27"/>
        <v>46275</v>
      </c>
      <c r="C956" s="109">
        <v>4513</v>
      </c>
      <c r="D956" s="118" t="s">
        <v>1309</v>
      </c>
      <c r="E956" s="109"/>
      <c r="F956" s="125" t="s">
        <v>1303</v>
      </c>
      <c r="G956" s="125"/>
      <c r="H956" s="109">
        <v>850</v>
      </c>
      <c r="I956" s="125"/>
      <c r="J956" s="109" t="s">
        <v>1304</v>
      </c>
      <c r="K956" s="111">
        <f t="shared" si="23"/>
        <v>-850</v>
      </c>
      <c r="L956" s="109"/>
    </row>
    <row r="957" spans="1:12" x14ac:dyDescent="0.2">
      <c r="A957" s="128" t="s">
        <v>2407</v>
      </c>
      <c r="B957" s="180">
        <f t="shared" si="27"/>
        <v>46275</v>
      </c>
      <c r="C957" s="109">
        <v>4514</v>
      </c>
      <c r="D957" s="118" t="s">
        <v>1310</v>
      </c>
      <c r="E957" s="109"/>
      <c r="F957" s="125" t="s">
        <v>1303</v>
      </c>
      <c r="G957" s="125"/>
      <c r="H957" s="109">
        <v>850</v>
      </c>
      <c r="I957" s="125"/>
      <c r="J957" s="109" t="s">
        <v>1304</v>
      </c>
      <c r="K957" s="111">
        <f t="shared" si="23"/>
        <v>-850</v>
      </c>
      <c r="L957" s="109"/>
    </row>
    <row r="958" spans="1:12" x14ac:dyDescent="0.2">
      <c r="A958" s="128" t="s">
        <v>2407</v>
      </c>
      <c r="B958" s="180">
        <f t="shared" si="27"/>
        <v>46275</v>
      </c>
      <c r="C958" s="109">
        <v>4515</v>
      </c>
      <c r="D958" s="118" t="s">
        <v>1307</v>
      </c>
      <c r="E958" s="109"/>
      <c r="F958" s="125" t="s">
        <v>1303</v>
      </c>
      <c r="G958" s="125"/>
      <c r="H958" s="109">
        <v>5500</v>
      </c>
      <c r="I958" s="125"/>
      <c r="J958" s="109" t="s">
        <v>1304</v>
      </c>
      <c r="K958" s="111">
        <f t="shared" si="23"/>
        <v>-5500</v>
      </c>
      <c r="L958" s="109"/>
    </row>
    <row r="959" spans="1:12" x14ac:dyDescent="0.2">
      <c r="A959" s="128" t="s">
        <v>2407</v>
      </c>
      <c r="B959" s="180">
        <f t="shared" si="27"/>
        <v>46275</v>
      </c>
      <c r="C959" s="109">
        <v>4516</v>
      </c>
      <c r="D959" s="118" t="s">
        <v>1306</v>
      </c>
      <c r="E959" s="109"/>
      <c r="F959" s="125" t="s">
        <v>1303</v>
      </c>
      <c r="G959" s="125"/>
      <c r="H959" s="109">
        <v>1700</v>
      </c>
      <c r="I959" s="125"/>
      <c r="J959" s="109" t="s">
        <v>1304</v>
      </c>
      <c r="K959" s="111">
        <f t="shared" si="23"/>
        <v>-1700</v>
      </c>
      <c r="L959" s="109"/>
    </row>
    <row r="960" spans="1:12" x14ac:dyDescent="0.2">
      <c r="A960" s="128" t="s">
        <v>2407</v>
      </c>
      <c r="B960" s="180">
        <f t="shared" si="27"/>
        <v>46275</v>
      </c>
      <c r="C960" s="109">
        <v>4517</v>
      </c>
      <c r="D960" s="118" t="s">
        <v>1312</v>
      </c>
      <c r="E960" s="109"/>
      <c r="F960" s="125" t="s">
        <v>1303</v>
      </c>
      <c r="G960" s="125"/>
      <c r="H960" s="109">
        <v>1275</v>
      </c>
      <c r="I960" s="125"/>
      <c r="J960" s="109" t="s">
        <v>1304</v>
      </c>
      <c r="K960" s="111">
        <f t="shared" si="23"/>
        <v>-1275</v>
      </c>
      <c r="L960" s="109"/>
    </row>
    <row r="961" spans="1:12" x14ac:dyDescent="0.2">
      <c r="A961" s="128" t="s">
        <v>2407</v>
      </c>
      <c r="B961" s="180">
        <f t="shared" si="27"/>
        <v>46275</v>
      </c>
      <c r="C961" s="109">
        <v>4518</v>
      </c>
      <c r="D961" s="118" t="s">
        <v>145</v>
      </c>
      <c r="E961" s="109"/>
      <c r="F961" s="125" t="s">
        <v>1303</v>
      </c>
      <c r="G961" s="125"/>
      <c r="H961" s="109">
        <v>2580</v>
      </c>
      <c r="I961" s="125"/>
      <c r="J961" s="109" t="s">
        <v>1304</v>
      </c>
      <c r="K961" s="111">
        <f t="shared" si="23"/>
        <v>-2580</v>
      </c>
      <c r="L961" s="109"/>
    </row>
    <row r="962" spans="1:12" x14ac:dyDescent="0.2">
      <c r="A962" s="128" t="s">
        <v>2407</v>
      </c>
      <c r="B962" s="180">
        <f t="shared" ref="B962" si="38">IF(A962="","",IF(ISNUMBER(A962),IFERROR(VLOOKUP(TEXT(A962,"yyyy/mm/dd"),BSAD,2,FALSE),""),IFERROR(VLOOKUP(A962,BSAD,2,FALSE),"")))</f>
        <v>46275</v>
      </c>
      <c r="C962" s="109">
        <v>4519</v>
      </c>
      <c r="D962" s="118" t="s">
        <v>1311</v>
      </c>
      <c r="E962" s="109"/>
      <c r="F962" s="125" t="s">
        <v>1303</v>
      </c>
      <c r="G962" s="125"/>
      <c r="H962" s="109">
        <v>425</v>
      </c>
      <c r="I962" s="125"/>
      <c r="J962" s="109" t="s">
        <v>1304</v>
      </c>
      <c r="K962" s="111">
        <f t="shared" ref="K962" si="39">IF($D962="","",N($G962)-$H962+$I962)</f>
        <v>-425</v>
      </c>
      <c r="L962" s="109"/>
    </row>
    <row r="963" spans="1:12" x14ac:dyDescent="0.2">
      <c r="A963" s="128" t="s">
        <v>2407</v>
      </c>
      <c r="B963" s="180">
        <f t="shared" si="27"/>
        <v>46275</v>
      </c>
      <c r="C963" s="109">
        <v>6499</v>
      </c>
      <c r="D963" s="118" t="s">
        <v>153</v>
      </c>
      <c r="E963" s="109"/>
      <c r="F963" s="125" t="s">
        <v>1303</v>
      </c>
      <c r="G963" s="125"/>
      <c r="H963" s="109">
        <v>550</v>
      </c>
      <c r="I963" s="125"/>
      <c r="J963" s="109" t="s">
        <v>1304</v>
      </c>
      <c r="K963" s="111">
        <f t="shared" si="23"/>
        <v>-550</v>
      </c>
      <c r="L963" s="109"/>
    </row>
    <row r="964" spans="1:12" x14ac:dyDescent="0.2">
      <c r="A964" s="128" t="s">
        <v>2408</v>
      </c>
      <c r="B964" s="180">
        <f t="shared" si="27"/>
        <v>46276</v>
      </c>
      <c r="C964" s="109">
        <v>4520</v>
      </c>
      <c r="D964" s="118" t="s">
        <v>1302</v>
      </c>
      <c r="E964" s="109"/>
      <c r="F964" s="125" t="s">
        <v>1303</v>
      </c>
      <c r="G964" s="125"/>
      <c r="H964" s="109">
        <v>5555</v>
      </c>
      <c r="I964" s="125"/>
      <c r="J964" s="109" t="s">
        <v>1304</v>
      </c>
      <c r="K964" s="111">
        <f t="shared" si="23"/>
        <v>-5555</v>
      </c>
      <c r="L964" s="109"/>
    </row>
    <row r="965" spans="1:12" x14ac:dyDescent="0.2">
      <c r="A965" s="128" t="s">
        <v>2408</v>
      </c>
      <c r="B965" s="180">
        <f t="shared" si="27"/>
        <v>46276</v>
      </c>
      <c r="C965" s="109">
        <v>4521</v>
      </c>
      <c r="D965" s="118" t="s">
        <v>1305</v>
      </c>
      <c r="E965" s="109"/>
      <c r="F965" s="125" t="s">
        <v>1303</v>
      </c>
      <c r="G965" s="125"/>
      <c r="H965" s="109">
        <v>4250</v>
      </c>
      <c r="I965" s="125"/>
      <c r="J965" s="109" t="s">
        <v>1304</v>
      </c>
      <c r="K965" s="111">
        <f t="shared" si="23"/>
        <v>-4250</v>
      </c>
      <c r="L965" s="109"/>
    </row>
    <row r="966" spans="1:12" x14ac:dyDescent="0.2">
      <c r="A966" s="128" t="s">
        <v>2408</v>
      </c>
      <c r="B966" s="180">
        <f t="shared" si="27"/>
        <v>46276</v>
      </c>
      <c r="C966" s="109">
        <v>4522</v>
      </c>
      <c r="D966" s="118" t="s">
        <v>1311</v>
      </c>
      <c r="E966" s="109"/>
      <c r="F966" s="125" t="s">
        <v>1303</v>
      </c>
      <c r="G966" s="125"/>
      <c r="H966" s="109">
        <v>425</v>
      </c>
      <c r="I966" s="125"/>
      <c r="J966" s="109" t="s">
        <v>1304</v>
      </c>
      <c r="K966" s="111">
        <f t="shared" si="23"/>
        <v>-425</v>
      </c>
      <c r="L966" s="109"/>
    </row>
    <row r="967" spans="1:12" x14ac:dyDescent="0.2">
      <c r="A967" s="128" t="s">
        <v>2408</v>
      </c>
      <c r="B967" s="180">
        <f t="shared" si="27"/>
        <v>46276</v>
      </c>
      <c r="C967" s="109">
        <v>4523</v>
      </c>
      <c r="D967" s="118" t="s">
        <v>9103</v>
      </c>
      <c r="E967" s="109"/>
      <c r="F967" s="125" t="s">
        <v>1303</v>
      </c>
      <c r="G967" s="125"/>
      <c r="H967" s="109">
        <v>6700</v>
      </c>
      <c r="I967" s="125"/>
      <c r="J967" s="109" t="s">
        <v>1304</v>
      </c>
      <c r="K967" s="111">
        <f t="shared" si="23"/>
        <v>-6700</v>
      </c>
      <c r="L967" s="109"/>
    </row>
    <row r="968" spans="1:12" x14ac:dyDescent="0.2">
      <c r="A968" s="128" t="s">
        <v>2408</v>
      </c>
      <c r="B968" s="180">
        <f t="shared" si="27"/>
        <v>46276</v>
      </c>
      <c r="C968" s="109">
        <v>4524</v>
      </c>
      <c r="D968" s="118" t="s">
        <v>1308</v>
      </c>
      <c r="E968" s="109"/>
      <c r="F968" s="125" t="s">
        <v>1303</v>
      </c>
      <c r="G968" s="125"/>
      <c r="H968" s="109">
        <v>425</v>
      </c>
      <c r="I968" s="125"/>
      <c r="J968" s="109" t="s">
        <v>1304</v>
      </c>
      <c r="K968" s="111">
        <f t="shared" si="23"/>
        <v>-425</v>
      </c>
      <c r="L968" s="109"/>
    </row>
    <row r="969" spans="1:12" x14ac:dyDescent="0.2">
      <c r="A969" s="128" t="s">
        <v>2408</v>
      </c>
      <c r="B969" s="180">
        <f t="shared" ref="B969:B1034" si="40">IF(A969="","",IF(ISNUMBER(A969),IFERROR(VLOOKUP(TEXT(A969,"yyyy/mm/dd"),BSAD,2,FALSE),""),IFERROR(VLOOKUP(A969,BSAD,2,FALSE),"")))</f>
        <v>46276</v>
      </c>
      <c r="C969" s="109">
        <v>4525</v>
      </c>
      <c r="D969" s="118" t="s">
        <v>1310</v>
      </c>
      <c r="E969" s="109"/>
      <c r="F969" s="125" t="s">
        <v>1303</v>
      </c>
      <c r="G969" s="125"/>
      <c r="H969" s="109">
        <v>850</v>
      </c>
      <c r="I969" s="125"/>
      <c r="J969" s="109" t="s">
        <v>1304</v>
      </c>
      <c r="K969" s="111">
        <f t="shared" si="23"/>
        <v>-850</v>
      </c>
      <c r="L969" s="109"/>
    </row>
    <row r="970" spans="1:12" x14ac:dyDescent="0.2">
      <c r="A970" s="128" t="s">
        <v>2408</v>
      </c>
      <c r="B970" s="180">
        <f t="shared" si="40"/>
        <v>46276</v>
      </c>
      <c r="C970" s="109">
        <v>4526</v>
      </c>
      <c r="D970" s="118" t="s">
        <v>1306</v>
      </c>
      <c r="E970" s="109"/>
      <c r="F970" s="125" t="s">
        <v>1303</v>
      </c>
      <c r="G970" s="125"/>
      <c r="H970" s="109">
        <v>1700</v>
      </c>
      <c r="I970" s="125"/>
      <c r="J970" s="109" t="s">
        <v>1304</v>
      </c>
      <c r="K970" s="111">
        <f t="shared" si="23"/>
        <v>-1700</v>
      </c>
      <c r="L970" s="109"/>
    </row>
    <row r="971" spans="1:12" x14ac:dyDescent="0.2">
      <c r="A971" s="128" t="s">
        <v>2408</v>
      </c>
      <c r="B971" s="180">
        <f t="shared" si="40"/>
        <v>46276</v>
      </c>
      <c r="C971" s="109">
        <v>4527</v>
      </c>
      <c r="D971" s="118" t="s">
        <v>1307</v>
      </c>
      <c r="E971" s="109"/>
      <c r="F971" s="125" t="s">
        <v>1303</v>
      </c>
      <c r="G971" s="125"/>
      <c r="H971" s="109">
        <v>15000</v>
      </c>
      <c r="I971" s="125"/>
      <c r="J971" s="109" t="s">
        <v>1304</v>
      </c>
      <c r="K971" s="111">
        <f t="shared" si="23"/>
        <v>-15000</v>
      </c>
      <c r="L971" s="109"/>
    </row>
    <row r="972" spans="1:12" x14ac:dyDescent="0.2">
      <c r="A972" s="128" t="s">
        <v>2408</v>
      </c>
      <c r="B972" s="180">
        <f t="shared" si="40"/>
        <v>46276</v>
      </c>
      <c r="C972" s="109">
        <v>4528</v>
      </c>
      <c r="D972" s="118" t="s">
        <v>1312</v>
      </c>
      <c r="E972" s="109"/>
      <c r="F972" s="125" t="s">
        <v>1303</v>
      </c>
      <c r="G972" s="125"/>
      <c r="H972" s="109">
        <v>1700</v>
      </c>
      <c r="I972" s="125"/>
      <c r="J972" s="109" t="s">
        <v>1304</v>
      </c>
      <c r="K972" s="111">
        <f t="shared" si="23"/>
        <v>-1700</v>
      </c>
      <c r="L972" s="109"/>
    </row>
    <row r="973" spans="1:12" x14ac:dyDescent="0.2">
      <c r="A973" s="128" t="s">
        <v>2408</v>
      </c>
      <c r="B973" s="180">
        <f t="shared" si="40"/>
        <v>46276</v>
      </c>
      <c r="C973" s="109">
        <v>4529</v>
      </c>
      <c r="D973" s="118" t="s">
        <v>145</v>
      </c>
      <c r="E973" s="109"/>
      <c r="F973" s="125" t="s">
        <v>1303</v>
      </c>
      <c r="G973" s="125"/>
      <c r="H973" s="109">
        <v>2920</v>
      </c>
      <c r="I973" s="125"/>
      <c r="J973" s="109" t="s">
        <v>1304</v>
      </c>
      <c r="K973" s="111">
        <f t="shared" si="23"/>
        <v>-2920</v>
      </c>
      <c r="L973" s="109"/>
    </row>
    <row r="974" spans="1:12" x14ac:dyDescent="0.2">
      <c r="A974" s="128" t="s">
        <v>2408</v>
      </c>
      <c r="B974" s="180">
        <f t="shared" si="40"/>
        <v>46276</v>
      </c>
      <c r="C974" s="109">
        <v>4530</v>
      </c>
      <c r="D974" s="118" t="s">
        <v>264</v>
      </c>
      <c r="E974" s="109"/>
      <c r="F974" s="125" t="s">
        <v>1303</v>
      </c>
      <c r="G974" s="125"/>
      <c r="H974" s="109">
        <v>450</v>
      </c>
      <c r="I974" s="125"/>
      <c r="J974" s="109" t="s">
        <v>1304</v>
      </c>
      <c r="K974" s="111">
        <f t="shared" si="23"/>
        <v>-450</v>
      </c>
      <c r="L974" s="109"/>
    </row>
    <row r="975" spans="1:12" x14ac:dyDescent="0.2">
      <c r="A975" s="128" t="s">
        <v>2408</v>
      </c>
      <c r="B975" s="180">
        <f t="shared" si="40"/>
        <v>46276</v>
      </c>
      <c r="C975" s="109"/>
      <c r="D975" s="118" t="s">
        <v>1376</v>
      </c>
      <c r="E975" s="109"/>
      <c r="F975" s="125" t="s">
        <v>8953</v>
      </c>
      <c r="G975" s="125"/>
      <c r="H975" s="109"/>
      <c r="I975" s="125">
        <v>10000</v>
      </c>
      <c r="J975" s="109" t="s">
        <v>1304</v>
      </c>
      <c r="K975" s="111">
        <f t="shared" si="23"/>
        <v>10000</v>
      </c>
      <c r="L975" s="109"/>
    </row>
    <row r="976" spans="1:12" x14ac:dyDescent="0.2">
      <c r="A976" s="128" t="s">
        <v>2409</v>
      </c>
      <c r="B976" s="180">
        <f t="shared" si="40"/>
        <v>46277</v>
      </c>
      <c r="C976" s="109">
        <v>4531</v>
      </c>
      <c r="D976" s="118" t="s">
        <v>1302</v>
      </c>
      <c r="E976" s="109"/>
      <c r="F976" s="125" t="s">
        <v>1303</v>
      </c>
      <c r="G976" s="125"/>
      <c r="H976" s="109">
        <v>5180</v>
      </c>
      <c r="I976" s="125"/>
      <c r="J976" s="109" t="s">
        <v>1304</v>
      </c>
      <c r="K976" s="111">
        <f t="shared" si="23"/>
        <v>-5180</v>
      </c>
      <c r="L976" s="109"/>
    </row>
    <row r="977" spans="1:12" x14ac:dyDescent="0.2">
      <c r="A977" s="128" t="s">
        <v>2409</v>
      </c>
      <c r="B977" s="180">
        <f t="shared" si="40"/>
        <v>46277</v>
      </c>
      <c r="C977" s="109">
        <v>4532</v>
      </c>
      <c r="D977" s="118" t="s">
        <v>1305</v>
      </c>
      <c r="E977" s="109"/>
      <c r="F977" s="125" t="s">
        <v>1303</v>
      </c>
      <c r="G977" s="125"/>
      <c r="H977" s="109">
        <v>3400</v>
      </c>
      <c r="I977" s="125"/>
      <c r="J977" s="109" t="s">
        <v>1304</v>
      </c>
      <c r="K977" s="111">
        <f t="shared" si="23"/>
        <v>-3400</v>
      </c>
      <c r="L977" s="109"/>
    </row>
    <row r="978" spans="1:12" x14ac:dyDescent="0.2">
      <c r="A978" s="128" t="s">
        <v>2409</v>
      </c>
      <c r="B978" s="180">
        <f t="shared" si="40"/>
        <v>46277</v>
      </c>
      <c r="C978" s="109">
        <v>4533</v>
      </c>
      <c r="D978" s="118" t="s">
        <v>134</v>
      </c>
      <c r="E978" s="109"/>
      <c r="F978" s="125" t="s">
        <v>1303</v>
      </c>
      <c r="G978" s="125"/>
      <c r="H978" s="109">
        <v>1750</v>
      </c>
      <c r="I978" s="125"/>
      <c r="J978" s="109" t="s">
        <v>1304</v>
      </c>
      <c r="K978" s="111">
        <f t="shared" si="23"/>
        <v>-1750</v>
      </c>
      <c r="L978" s="109"/>
    </row>
    <row r="979" spans="1:12" x14ac:dyDescent="0.2">
      <c r="A979" s="128" t="s">
        <v>2409</v>
      </c>
      <c r="B979" s="180">
        <f t="shared" si="40"/>
        <v>46277</v>
      </c>
      <c r="C979" s="109">
        <v>4534</v>
      </c>
      <c r="D979" s="118" t="s">
        <v>9103</v>
      </c>
      <c r="E979" s="109"/>
      <c r="F979" s="125" t="s">
        <v>1303</v>
      </c>
      <c r="G979" s="125"/>
      <c r="H979" s="109">
        <v>2975</v>
      </c>
      <c r="I979" s="125"/>
      <c r="J979" s="109" t="s">
        <v>1304</v>
      </c>
      <c r="K979" s="111">
        <f t="shared" ref="K979:K1068" si="41">IF($D979="","",N($G979)-$H979+$I979)</f>
        <v>-2975</v>
      </c>
      <c r="L979" s="109"/>
    </row>
    <row r="980" spans="1:12" x14ac:dyDescent="0.2">
      <c r="A980" s="128" t="s">
        <v>2409</v>
      </c>
      <c r="B980" s="180">
        <f t="shared" si="40"/>
        <v>46277</v>
      </c>
      <c r="C980" s="109">
        <v>4535</v>
      </c>
      <c r="D980" s="118" t="s">
        <v>1307</v>
      </c>
      <c r="E980" s="109"/>
      <c r="F980" s="125" t="s">
        <v>1303</v>
      </c>
      <c r="G980" s="125"/>
      <c r="H980" s="109">
        <v>9000</v>
      </c>
      <c r="I980" s="125"/>
      <c r="J980" s="109" t="s">
        <v>1304</v>
      </c>
      <c r="K980" s="111">
        <f t="shared" si="41"/>
        <v>-9000</v>
      </c>
      <c r="L980" s="109"/>
    </row>
    <row r="981" spans="1:12" x14ac:dyDescent="0.2">
      <c r="A981" s="128" t="s">
        <v>2409</v>
      </c>
      <c r="B981" s="180">
        <f t="shared" si="40"/>
        <v>46277</v>
      </c>
      <c r="C981" s="109">
        <v>4536</v>
      </c>
      <c r="D981" s="118" t="s">
        <v>1310</v>
      </c>
      <c r="E981" s="109"/>
      <c r="F981" s="125" t="s">
        <v>1303</v>
      </c>
      <c r="G981" s="125"/>
      <c r="H981" s="109">
        <v>850</v>
      </c>
      <c r="I981" s="125"/>
      <c r="J981" s="109" t="s">
        <v>1304</v>
      </c>
      <c r="K981" s="111">
        <f t="shared" si="41"/>
        <v>-850</v>
      </c>
      <c r="L981" s="109"/>
    </row>
    <row r="982" spans="1:12" x14ac:dyDescent="0.2">
      <c r="A982" s="128" t="s">
        <v>2409</v>
      </c>
      <c r="B982" s="180">
        <f t="shared" si="40"/>
        <v>46277</v>
      </c>
      <c r="C982" s="109">
        <v>4537</v>
      </c>
      <c r="D982" s="118" t="s">
        <v>1306</v>
      </c>
      <c r="E982" s="109"/>
      <c r="F982" s="125" t="s">
        <v>1303</v>
      </c>
      <c r="G982" s="125"/>
      <c r="H982" s="109">
        <v>1700</v>
      </c>
      <c r="I982" s="125"/>
      <c r="J982" s="109" t="s">
        <v>1304</v>
      </c>
      <c r="K982" s="111">
        <f t="shared" si="41"/>
        <v>-1700</v>
      </c>
      <c r="L982" s="109"/>
    </row>
    <row r="983" spans="1:12" x14ac:dyDescent="0.2">
      <c r="A983" s="128" t="s">
        <v>2409</v>
      </c>
      <c r="B983" s="180">
        <f t="shared" si="40"/>
        <v>46277</v>
      </c>
      <c r="C983" s="109">
        <v>4538</v>
      </c>
      <c r="D983" s="118" t="s">
        <v>1309</v>
      </c>
      <c r="E983" s="109"/>
      <c r="F983" s="125" t="s">
        <v>1303</v>
      </c>
      <c r="G983" s="125"/>
      <c r="H983" s="109">
        <v>850</v>
      </c>
      <c r="I983" s="125"/>
      <c r="J983" s="109" t="s">
        <v>1304</v>
      </c>
      <c r="K983" s="111">
        <f t="shared" si="41"/>
        <v>-850</v>
      </c>
      <c r="L983" s="109"/>
    </row>
    <row r="984" spans="1:12" x14ac:dyDescent="0.2">
      <c r="A984" s="128" t="s">
        <v>2409</v>
      </c>
      <c r="B984" s="180">
        <f t="shared" si="40"/>
        <v>46277</v>
      </c>
      <c r="C984" s="109">
        <v>4539</v>
      </c>
      <c r="D984" s="118" t="s">
        <v>1312</v>
      </c>
      <c r="E984" s="109"/>
      <c r="F984" s="125" t="s">
        <v>1303</v>
      </c>
      <c r="G984" s="125"/>
      <c r="H984" s="109">
        <v>1275</v>
      </c>
      <c r="I984" s="125"/>
      <c r="J984" s="109" t="s">
        <v>1304</v>
      </c>
      <c r="K984" s="111">
        <f t="shared" si="41"/>
        <v>-1275</v>
      </c>
      <c r="L984" s="109"/>
    </row>
    <row r="985" spans="1:12" x14ac:dyDescent="0.2">
      <c r="A985" s="128" t="s">
        <v>2409</v>
      </c>
      <c r="B985" s="180">
        <f t="shared" si="40"/>
        <v>46277</v>
      </c>
      <c r="C985" s="109">
        <v>4540</v>
      </c>
      <c r="D985" s="118" t="s">
        <v>8880</v>
      </c>
      <c r="E985" s="109"/>
      <c r="F985" s="125" t="s">
        <v>1303</v>
      </c>
      <c r="G985" s="125"/>
      <c r="H985" s="109">
        <v>5000</v>
      </c>
      <c r="I985" s="125"/>
      <c r="J985" s="109" t="s">
        <v>1304</v>
      </c>
      <c r="K985" s="111">
        <f t="shared" si="41"/>
        <v>-5000</v>
      </c>
      <c r="L985" s="109"/>
    </row>
    <row r="986" spans="1:12" x14ac:dyDescent="0.2">
      <c r="A986" s="128" t="s">
        <v>2409</v>
      </c>
      <c r="B986" s="180">
        <f t="shared" si="40"/>
        <v>46277</v>
      </c>
      <c r="C986" s="109">
        <v>4541</v>
      </c>
      <c r="D986" s="118" t="s">
        <v>145</v>
      </c>
      <c r="E986" s="109"/>
      <c r="F986" s="125" t="s">
        <v>1303</v>
      </c>
      <c r="G986" s="125"/>
      <c r="H986" s="109">
        <v>4060</v>
      </c>
      <c r="I986" s="125"/>
      <c r="J986" s="109" t="s">
        <v>1304</v>
      </c>
      <c r="K986" s="111">
        <f t="shared" si="41"/>
        <v>-4060</v>
      </c>
      <c r="L986" s="109"/>
    </row>
    <row r="987" spans="1:12" x14ac:dyDescent="0.2">
      <c r="A987" s="128" t="s">
        <v>2409</v>
      </c>
      <c r="B987" s="180">
        <f t="shared" si="40"/>
        <v>46277</v>
      </c>
      <c r="C987" s="109">
        <v>4542</v>
      </c>
      <c r="D987" s="118" t="s">
        <v>1311</v>
      </c>
      <c r="E987" s="109"/>
      <c r="F987" s="125" t="s">
        <v>1303</v>
      </c>
      <c r="G987" s="125"/>
      <c r="H987" s="109">
        <v>425</v>
      </c>
      <c r="I987" s="125"/>
      <c r="J987" s="109" t="s">
        <v>1304</v>
      </c>
      <c r="K987" s="111">
        <f t="shared" si="41"/>
        <v>-425</v>
      </c>
      <c r="L987" s="109"/>
    </row>
    <row r="988" spans="1:12" x14ac:dyDescent="0.2">
      <c r="A988" s="128" t="s">
        <v>2409</v>
      </c>
      <c r="B988" s="180">
        <f t="shared" si="40"/>
        <v>46277</v>
      </c>
      <c r="C988" s="109">
        <v>4543</v>
      </c>
      <c r="D988" s="118" t="s">
        <v>264</v>
      </c>
      <c r="E988" s="109"/>
      <c r="F988" s="125" t="s">
        <v>1303</v>
      </c>
      <c r="G988" s="125"/>
      <c r="H988" s="109">
        <v>100</v>
      </c>
      <c r="I988" s="125"/>
      <c r="J988" s="109" t="s">
        <v>1304</v>
      </c>
      <c r="K988" s="111">
        <f t="shared" si="41"/>
        <v>-100</v>
      </c>
      <c r="L988" s="109"/>
    </row>
    <row r="989" spans="1:12" x14ac:dyDescent="0.2">
      <c r="A989" s="128" t="s">
        <v>2409</v>
      </c>
      <c r="B989" s="180">
        <f t="shared" si="40"/>
        <v>46277</v>
      </c>
      <c r="C989" s="109">
        <v>4544</v>
      </c>
      <c r="D989" s="118" t="s">
        <v>151</v>
      </c>
      <c r="E989" s="109"/>
      <c r="F989" s="125" t="s">
        <v>1303</v>
      </c>
      <c r="G989" s="125"/>
      <c r="H989" s="109">
        <v>4000</v>
      </c>
      <c r="I989" s="125"/>
      <c r="J989" s="109" t="s">
        <v>1304</v>
      </c>
      <c r="K989" s="111">
        <f t="shared" si="41"/>
        <v>-4000</v>
      </c>
      <c r="L989" s="109"/>
    </row>
    <row r="990" spans="1:12" x14ac:dyDescent="0.2">
      <c r="A990" s="128" t="s">
        <v>2409</v>
      </c>
      <c r="B990" s="180">
        <f t="shared" si="40"/>
        <v>46277</v>
      </c>
      <c r="C990" s="109">
        <v>4545</v>
      </c>
      <c r="D990" s="118" t="s">
        <v>9122</v>
      </c>
      <c r="E990" s="109"/>
      <c r="F990" s="125" t="s">
        <v>1303</v>
      </c>
      <c r="G990" s="125"/>
      <c r="H990" s="109">
        <v>1200</v>
      </c>
      <c r="I990" s="125"/>
      <c r="J990" s="109" t="s">
        <v>1304</v>
      </c>
      <c r="K990" s="111">
        <f t="shared" si="41"/>
        <v>-1200</v>
      </c>
      <c r="L990" s="109"/>
    </row>
    <row r="991" spans="1:12" x14ac:dyDescent="0.2">
      <c r="A991" s="128" t="s">
        <v>2409</v>
      </c>
      <c r="B991" s="180">
        <f>IF(A991="","",IF(ISNUMBER(A991),IFERROR(VLOOKUP(TEXT(A991,"yyyy/mm/dd"),BSAD,2,FALSE),""),IFERROR(VLOOKUP(A991,BSAD,2,FALSE),"")))</f>
        <v>46277</v>
      </c>
      <c r="C991" s="109">
        <v>6500</v>
      </c>
      <c r="D991" s="118" t="s">
        <v>153</v>
      </c>
      <c r="E991" s="109"/>
      <c r="F991" s="125" t="s">
        <v>1303</v>
      </c>
      <c r="G991" s="125"/>
      <c r="H991" s="109">
        <v>5700</v>
      </c>
      <c r="I991" s="125"/>
      <c r="J991" s="109" t="s">
        <v>1304</v>
      </c>
      <c r="K991" s="111">
        <f>IF($D991="","",N($G991)-$H991+$I991)</f>
        <v>-5700</v>
      </c>
      <c r="L991" s="146">
        <v>66987</v>
      </c>
    </row>
    <row r="992" spans="1:12" x14ac:dyDescent="0.2">
      <c r="A992" s="128" t="s">
        <v>2409</v>
      </c>
      <c r="B992" s="180">
        <f t="shared" ref="B992" si="42">IF(A992="","",IF(ISNUMBER(A992),IFERROR(VLOOKUP(TEXT(A992,"yyyy/mm/dd"),BSAD,2,FALSE),""),IFERROR(VLOOKUP(A992,BSAD,2,FALSE),"")))</f>
        <v>46277</v>
      </c>
      <c r="C992" s="109">
        <v>7351</v>
      </c>
      <c r="D992" s="118" t="s">
        <v>153</v>
      </c>
      <c r="E992" s="109"/>
      <c r="F992" s="125" t="s">
        <v>1303</v>
      </c>
      <c r="G992" s="125"/>
      <c r="H992" s="109">
        <v>1200</v>
      </c>
      <c r="I992" s="125"/>
      <c r="J992" s="109" t="s">
        <v>1330</v>
      </c>
      <c r="K992" s="111">
        <f t="shared" si="41"/>
        <v>-1200</v>
      </c>
      <c r="L992" s="109"/>
    </row>
    <row r="993" spans="1:12" x14ac:dyDescent="0.2">
      <c r="A993" s="128" t="s">
        <v>2409</v>
      </c>
      <c r="B993" s="180">
        <f t="shared" si="40"/>
        <v>46277</v>
      </c>
      <c r="C993" s="109">
        <v>7351</v>
      </c>
      <c r="D993" s="118" t="s">
        <v>153</v>
      </c>
      <c r="E993" s="109"/>
      <c r="F993" s="125" t="s">
        <v>1303</v>
      </c>
      <c r="G993" s="125"/>
      <c r="H993" s="109">
        <v>1350</v>
      </c>
      <c r="I993" s="125"/>
      <c r="J993" s="109" t="s">
        <v>1304</v>
      </c>
      <c r="K993" s="111">
        <f t="shared" si="41"/>
        <v>-1350</v>
      </c>
      <c r="L993" s="109"/>
    </row>
    <row r="994" spans="1:12" x14ac:dyDescent="0.2">
      <c r="A994" s="128" t="s">
        <v>2410</v>
      </c>
      <c r="B994" s="180">
        <f t="shared" si="40"/>
        <v>46278</v>
      </c>
      <c r="C994" s="109">
        <v>4546</v>
      </c>
      <c r="D994" s="118" t="s">
        <v>1307</v>
      </c>
      <c r="E994" s="109"/>
      <c r="F994" s="125" t="s">
        <v>1303</v>
      </c>
      <c r="G994" s="125"/>
      <c r="H994" s="109">
        <v>6500</v>
      </c>
      <c r="I994" s="125"/>
      <c r="J994" s="109" t="s">
        <v>1304</v>
      </c>
      <c r="K994" s="111">
        <f t="shared" si="41"/>
        <v>-6500</v>
      </c>
      <c r="L994" s="109"/>
    </row>
    <row r="995" spans="1:12" x14ac:dyDescent="0.2">
      <c r="A995" s="128" t="s">
        <v>2410</v>
      </c>
      <c r="B995" s="180">
        <f t="shared" si="40"/>
        <v>46278</v>
      </c>
      <c r="C995" s="109">
        <v>4547</v>
      </c>
      <c r="D995" s="118" t="s">
        <v>1312</v>
      </c>
      <c r="E995" s="109"/>
      <c r="F995" s="125" t="s">
        <v>1303</v>
      </c>
      <c r="G995" s="125"/>
      <c r="H995" s="109">
        <v>1275</v>
      </c>
      <c r="I995" s="125"/>
      <c r="J995" s="109" t="s">
        <v>1304</v>
      </c>
      <c r="K995" s="111">
        <f t="shared" si="41"/>
        <v>-1275</v>
      </c>
      <c r="L995" s="109"/>
    </row>
    <row r="996" spans="1:12" x14ac:dyDescent="0.2">
      <c r="A996" s="128" t="s">
        <v>2410</v>
      </c>
      <c r="B996" s="180">
        <f t="shared" si="40"/>
        <v>46278</v>
      </c>
      <c r="C996" s="109">
        <v>4548</v>
      </c>
      <c r="D996" s="118" t="s">
        <v>145</v>
      </c>
      <c r="E996" s="109"/>
      <c r="F996" s="125" t="s">
        <v>1303</v>
      </c>
      <c r="G996" s="125"/>
      <c r="H996" s="109">
        <v>4300</v>
      </c>
      <c r="I996" s="125"/>
      <c r="J996" s="109" t="s">
        <v>1304</v>
      </c>
      <c r="K996" s="111">
        <f t="shared" si="41"/>
        <v>-4300</v>
      </c>
      <c r="L996" s="109"/>
    </row>
    <row r="997" spans="1:12" x14ac:dyDescent="0.2">
      <c r="A997" s="128" t="s">
        <v>2410</v>
      </c>
      <c r="B997" s="180">
        <f t="shared" si="40"/>
        <v>46278</v>
      </c>
      <c r="C997" s="109">
        <v>4549</v>
      </c>
      <c r="D997" s="118" t="s">
        <v>1311</v>
      </c>
      <c r="E997" s="109"/>
      <c r="F997" s="125" t="s">
        <v>1303</v>
      </c>
      <c r="G997" s="125"/>
      <c r="H997" s="109">
        <v>425</v>
      </c>
      <c r="I997" s="125"/>
      <c r="J997" s="109" t="s">
        <v>1304</v>
      </c>
      <c r="K997" s="111">
        <f t="shared" si="41"/>
        <v>-425</v>
      </c>
      <c r="L997" s="109"/>
    </row>
    <row r="998" spans="1:12" x14ac:dyDescent="0.2">
      <c r="A998" s="128" t="s">
        <v>2410</v>
      </c>
      <c r="B998" s="180">
        <f t="shared" si="40"/>
        <v>46278</v>
      </c>
      <c r="C998" s="109">
        <v>4550</v>
      </c>
      <c r="D998" s="118" t="s">
        <v>264</v>
      </c>
      <c r="E998" s="109"/>
      <c r="F998" s="125" t="s">
        <v>1303</v>
      </c>
      <c r="G998" s="125"/>
      <c r="H998" s="109">
        <v>100</v>
      </c>
      <c r="I998" s="125"/>
      <c r="J998" s="109" t="s">
        <v>1304</v>
      </c>
      <c r="K998" s="111">
        <f t="shared" si="41"/>
        <v>-100</v>
      </c>
      <c r="L998" s="109"/>
    </row>
    <row r="999" spans="1:12" x14ac:dyDescent="0.2">
      <c r="A999" s="128" t="s">
        <v>2410</v>
      </c>
      <c r="B999" s="180">
        <f t="shared" si="40"/>
        <v>46278</v>
      </c>
      <c r="C999" s="109">
        <v>4551</v>
      </c>
      <c r="D999" s="118" t="s">
        <v>1302</v>
      </c>
      <c r="E999" s="109"/>
      <c r="F999" s="125" t="s">
        <v>1303</v>
      </c>
      <c r="G999" s="125"/>
      <c r="H999" s="109">
        <v>6880</v>
      </c>
      <c r="I999" s="125"/>
      <c r="J999" s="109" t="s">
        <v>1304</v>
      </c>
      <c r="K999" s="111">
        <f t="shared" si="41"/>
        <v>-6880</v>
      </c>
      <c r="L999" s="109"/>
    </row>
    <row r="1000" spans="1:12" x14ac:dyDescent="0.2">
      <c r="A1000" s="128" t="s">
        <v>2410</v>
      </c>
      <c r="B1000" s="180">
        <f t="shared" si="40"/>
        <v>46278</v>
      </c>
      <c r="C1000" s="109">
        <v>4552</v>
      </c>
      <c r="D1000" s="118" t="s">
        <v>1305</v>
      </c>
      <c r="E1000" s="109"/>
      <c r="F1000" s="125" t="s">
        <v>1303</v>
      </c>
      <c r="G1000" s="125"/>
      <c r="H1000" s="109">
        <v>4250</v>
      </c>
      <c r="I1000" s="125"/>
      <c r="J1000" s="109" t="s">
        <v>1304</v>
      </c>
      <c r="K1000" s="111">
        <f t="shared" si="41"/>
        <v>-4250</v>
      </c>
      <c r="L1000" s="109"/>
    </row>
    <row r="1001" spans="1:12" x14ac:dyDescent="0.2">
      <c r="A1001" s="128" t="s">
        <v>2410</v>
      </c>
      <c r="B1001" s="180">
        <f t="shared" si="40"/>
        <v>46278</v>
      </c>
      <c r="C1001" s="109">
        <v>4553</v>
      </c>
      <c r="D1001" s="118" t="s">
        <v>9103</v>
      </c>
      <c r="E1001" s="109"/>
      <c r="F1001" s="125" t="s">
        <v>1303</v>
      </c>
      <c r="G1001" s="125"/>
      <c r="H1001" s="109">
        <v>3400</v>
      </c>
      <c r="I1001" s="125"/>
      <c r="J1001" s="109" t="s">
        <v>1304</v>
      </c>
      <c r="K1001" s="111">
        <f t="shared" si="41"/>
        <v>-3400</v>
      </c>
      <c r="L1001" s="109"/>
    </row>
    <row r="1002" spans="1:12" x14ac:dyDescent="0.2">
      <c r="A1002" s="128" t="s">
        <v>2410</v>
      </c>
      <c r="B1002" s="180">
        <f t="shared" si="40"/>
        <v>46278</v>
      </c>
      <c r="C1002" s="109">
        <v>4554</v>
      </c>
      <c r="D1002" s="118" t="s">
        <v>1310</v>
      </c>
      <c r="E1002" s="109"/>
      <c r="F1002" s="125" t="s">
        <v>1303</v>
      </c>
      <c r="G1002" s="125"/>
      <c r="H1002" s="109">
        <v>850</v>
      </c>
      <c r="I1002" s="125"/>
      <c r="J1002" s="109" t="s">
        <v>1304</v>
      </c>
      <c r="K1002" s="111">
        <f t="shared" si="41"/>
        <v>-850</v>
      </c>
      <c r="L1002" s="109"/>
    </row>
    <row r="1003" spans="1:12" x14ac:dyDescent="0.2">
      <c r="A1003" s="128" t="s">
        <v>2410</v>
      </c>
      <c r="B1003" s="180">
        <f t="shared" si="40"/>
        <v>46278</v>
      </c>
      <c r="C1003" s="109">
        <v>4555</v>
      </c>
      <c r="D1003" s="118" t="s">
        <v>1306</v>
      </c>
      <c r="E1003" s="109"/>
      <c r="F1003" s="125" t="s">
        <v>1303</v>
      </c>
      <c r="G1003" s="125"/>
      <c r="H1003" s="109">
        <v>2550</v>
      </c>
      <c r="I1003" s="125"/>
      <c r="J1003" s="109" t="s">
        <v>1304</v>
      </c>
      <c r="K1003" s="111">
        <f t="shared" si="41"/>
        <v>-2550</v>
      </c>
      <c r="L1003" s="109"/>
    </row>
    <row r="1004" spans="1:12" x14ac:dyDescent="0.2">
      <c r="A1004" s="128" t="s">
        <v>2410</v>
      </c>
      <c r="B1004" s="180">
        <f>IF(A1004="","",IF(ISNUMBER(A1004),IFERROR(VLOOKUP(TEXT(A1004,"yyyy/mm/dd"),BSAD,2,FALSE),""),IFERROR(VLOOKUP(A1004,BSAD,2,FALSE),"")))</f>
        <v>46278</v>
      </c>
      <c r="C1004" s="109">
        <v>4556</v>
      </c>
      <c r="D1004" s="118" t="s">
        <v>738</v>
      </c>
      <c r="E1004" s="109"/>
      <c r="F1004" s="125" t="s">
        <v>1303</v>
      </c>
      <c r="G1004" s="125"/>
      <c r="H1004" s="109">
        <v>8400</v>
      </c>
      <c r="I1004" s="125"/>
      <c r="J1004" s="109" t="s">
        <v>1304</v>
      </c>
      <c r="K1004" s="111">
        <f t="shared" si="41"/>
        <v>-8400</v>
      </c>
      <c r="L1004" s="109"/>
    </row>
    <row r="1005" spans="1:12" x14ac:dyDescent="0.2">
      <c r="A1005" s="128" t="s">
        <v>2410</v>
      </c>
      <c r="B1005" s="180">
        <f>IF(A1005="","",IF(ISNUMBER(A1005),IFERROR(VLOOKUP(TEXT(A1005,"yyyy/mm/dd"),BSAD,2,FALSE),""),IFERROR(VLOOKUP(A1005,BSAD,2,FALSE),"")))</f>
        <v>46278</v>
      </c>
      <c r="C1005" s="109">
        <v>4557</v>
      </c>
      <c r="D1005" s="118" t="s">
        <v>9449</v>
      </c>
      <c r="E1005" s="109"/>
      <c r="F1005" s="125" t="s">
        <v>1303</v>
      </c>
      <c r="G1005" s="125"/>
      <c r="H1005" s="109">
        <v>4800</v>
      </c>
      <c r="I1005" s="125"/>
      <c r="J1005" s="109" t="s">
        <v>1304</v>
      </c>
      <c r="K1005" s="111">
        <f t="shared" si="41"/>
        <v>-4800</v>
      </c>
      <c r="L1005" s="109"/>
    </row>
    <row r="1006" spans="1:12" x14ac:dyDescent="0.2">
      <c r="A1006" s="128" t="s">
        <v>2410</v>
      </c>
      <c r="B1006" s="180">
        <f t="shared" si="40"/>
        <v>46278</v>
      </c>
      <c r="C1006" s="109">
        <v>7352</v>
      </c>
      <c r="D1006" s="118" t="s">
        <v>153</v>
      </c>
      <c r="E1006" s="109"/>
      <c r="F1006" s="125" t="s">
        <v>1303</v>
      </c>
      <c r="G1006" s="125"/>
      <c r="H1006" s="109">
        <v>1600</v>
      </c>
      <c r="I1006" s="125"/>
      <c r="J1006" s="109" t="s">
        <v>1304</v>
      </c>
      <c r="K1006" s="111">
        <f t="shared" si="41"/>
        <v>-1600</v>
      </c>
      <c r="L1006" s="109"/>
    </row>
    <row r="1007" spans="1:12" x14ac:dyDescent="0.2">
      <c r="A1007" s="128" t="s">
        <v>2411</v>
      </c>
      <c r="B1007" s="180">
        <f t="shared" si="40"/>
        <v>46279</v>
      </c>
      <c r="C1007" s="109">
        <v>4558</v>
      </c>
      <c r="D1007" s="118" t="s">
        <v>1302</v>
      </c>
      <c r="E1007" s="109"/>
      <c r="F1007" s="125" t="s">
        <v>1303</v>
      </c>
      <c r="G1007" s="125"/>
      <c r="H1007" s="109">
        <v>3400</v>
      </c>
      <c r="I1007" s="125"/>
      <c r="J1007" s="109" t="s">
        <v>1304</v>
      </c>
      <c r="K1007" s="111">
        <f t="shared" si="41"/>
        <v>-3400</v>
      </c>
      <c r="L1007" s="109"/>
    </row>
    <row r="1008" spans="1:12" x14ac:dyDescent="0.2">
      <c r="A1008" s="128" t="s">
        <v>2411</v>
      </c>
      <c r="B1008" s="180">
        <f t="shared" si="40"/>
        <v>46279</v>
      </c>
      <c r="C1008" s="109">
        <v>4559</v>
      </c>
      <c r="D1008" s="118" t="s">
        <v>1307</v>
      </c>
      <c r="E1008" s="109"/>
      <c r="F1008" s="125" t="s">
        <v>1303</v>
      </c>
      <c r="G1008" s="125"/>
      <c r="H1008" s="109">
        <v>11000</v>
      </c>
      <c r="I1008" s="125"/>
      <c r="J1008" s="109" t="s">
        <v>1304</v>
      </c>
      <c r="K1008" s="111">
        <f t="shared" si="41"/>
        <v>-11000</v>
      </c>
      <c r="L1008" s="109"/>
    </row>
    <row r="1009" spans="1:12" x14ac:dyDescent="0.2">
      <c r="A1009" s="128" t="s">
        <v>2411</v>
      </c>
      <c r="B1009" s="180">
        <f t="shared" si="40"/>
        <v>46279</v>
      </c>
      <c r="C1009" s="109">
        <v>4560</v>
      </c>
      <c r="D1009" s="118" t="s">
        <v>1305</v>
      </c>
      <c r="E1009" s="109"/>
      <c r="F1009" s="125" t="s">
        <v>1303</v>
      </c>
      <c r="G1009" s="125"/>
      <c r="H1009" s="109">
        <v>3825</v>
      </c>
      <c r="I1009" s="125"/>
      <c r="J1009" s="109" t="s">
        <v>1304</v>
      </c>
      <c r="K1009" s="111">
        <f t="shared" si="41"/>
        <v>-3825</v>
      </c>
      <c r="L1009" s="109"/>
    </row>
    <row r="1010" spans="1:12" x14ac:dyDescent="0.2">
      <c r="A1010" s="128" t="s">
        <v>2411</v>
      </c>
      <c r="B1010" s="180">
        <f t="shared" si="40"/>
        <v>46279</v>
      </c>
      <c r="C1010" s="109">
        <v>4561</v>
      </c>
      <c r="D1010" s="118" t="s">
        <v>9103</v>
      </c>
      <c r="E1010" s="109"/>
      <c r="F1010" s="125" t="s">
        <v>1303</v>
      </c>
      <c r="G1010" s="125"/>
      <c r="H1010" s="109">
        <v>1275</v>
      </c>
      <c r="I1010" s="125"/>
      <c r="J1010" s="109" t="s">
        <v>1304</v>
      </c>
      <c r="K1010" s="111">
        <f t="shared" si="41"/>
        <v>-1275</v>
      </c>
      <c r="L1010" s="109"/>
    </row>
    <row r="1011" spans="1:12" x14ac:dyDescent="0.2">
      <c r="A1011" s="128" t="s">
        <v>2411</v>
      </c>
      <c r="B1011" s="180">
        <f t="shared" si="40"/>
        <v>46279</v>
      </c>
      <c r="C1011" s="109">
        <v>4562</v>
      </c>
      <c r="D1011" s="118" t="s">
        <v>1310</v>
      </c>
      <c r="E1011" s="109"/>
      <c r="F1011" s="125" t="s">
        <v>1303</v>
      </c>
      <c r="G1011" s="125"/>
      <c r="H1011" s="109">
        <v>850</v>
      </c>
      <c r="I1011" s="125"/>
      <c r="J1011" s="109" t="s">
        <v>1304</v>
      </c>
      <c r="K1011" s="111">
        <f t="shared" si="41"/>
        <v>-850</v>
      </c>
      <c r="L1011" s="109"/>
    </row>
    <row r="1012" spans="1:12" x14ac:dyDescent="0.2">
      <c r="A1012" s="128" t="s">
        <v>2411</v>
      </c>
      <c r="B1012" s="180">
        <f t="shared" si="40"/>
        <v>46279</v>
      </c>
      <c r="C1012" s="109">
        <v>4563</v>
      </c>
      <c r="D1012" s="118" t="s">
        <v>1306</v>
      </c>
      <c r="E1012" s="109"/>
      <c r="F1012" s="125" t="s">
        <v>1303</v>
      </c>
      <c r="G1012" s="125"/>
      <c r="H1012" s="109">
        <v>2550</v>
      </c>
      <c r="I1012" s="125"/>
      <c r="J1012" s="109" t="s">
        <v>1304</v>
      </c>
      <c r="K1012" s="111">
        <f t="shared" si="41"/>
        <v>-2550</v>
      </c>
      <c r="L1012" s="109"/>
    </row>
    <row r="1013" spans="1:12" x14ac:dyDescent="0.2">
      <c r="A1013" s="128" t="s">
        <v>2411</v>
      </c>
      <c r="B1013" s="180">
        <f t="shared" si="40"/>
        <v>46279</v>
      </c>
      <c r="C1013" s="109">
        <v>4564</v>
      </c>
      <c r="D1013" s="118" t="s">
        <v>1309</v>
      </c>
      <c r="E1013" s="109"/>
      <c r="F1013" s="125" t="s">
        <v>1303</v>
      </c>
      <c r="G1013" s="125"/>
      <c r="H1013" s="109">
        <v>1700</v>
      </c>
      <c r="I1013" s="125"/>
      <c r="J1013" s="109" t="s">
        <v>1304</v>
      </c>
      <c r="K1013" s="111">
        <f t="shared" si="41"/>
        <v>-1700</v>
      </c>
      <c r="L1013" s="109"/>
    </row>
    <row r="1014" spans="1:12" x14ac:dyDescent="0.2">
      <c r="A1014" s="128" t="s">
        <v>2411</v>
      </c>
      <c r="B1014" s="180">
        <f t="shared" si="40"/>
        <v>46279</v>
      </c>
      <c r="C1014" s="109">
        <v>4565</v>
      </c>
      <c r="D1014" s="118" t="s">
        <v>1312</v>
      </c>
      <c r="E1014" s="109"/>
      <c r="F1014" s="125" t="s">
        <v>1303</v>
      </c>
      <c r="G1014" s="125"/>
      <c r="H1014" s="109">
        <v>1700</v>
      </c>
      <c r="I1014" s="125"/>
      <c r="J1014" s="109" t="s">
        <v>1304</v>
      </c>
      <c r="K1014" s="111">
        <f t="shared" si="41"/>
        <v>-1700</v>
      </c>
      <c r="L1014" s="109"/>
    </row>
    <row r="1015" spans="1:12" x14ac:dyDescent="0.2">
      <c r="A1015" s="128" t="s">
        <v>2411</v>
      </c>
      <c r="B1015" s="180">
        <f t="shared" si="40"/>
        <v>46279</v>
      </c>
      <c r="C1015" s="109">
        <v>4566</v>
      </c>
      <c r="D1015" s="118" t="s">
        <v>8880</v>
      </c>
      <c r="E1015" s="109"/>
      <c r="F1015" s="125" t="s">
        <v>1303</v>
      </c>
      <c r="G1015" s="125"/>
      <c r="H1015" s="109">
        <v>5000</v>
      </c>
      <c r="I1015" s="125"/>
      <c r="J1015" s="109" t="s">
        <v>1304</v>
      </c>
      <c r="K1015" s="111">
        <f t="shared" si="41"/>
        <v>-5000</v>
      </c>
      <c r="L1015" s="109"/>
    </row>
    <row r="1016" spans="1:12" x14ac:dyDescent="0.2">
      <c r="A1016" s="128" t="s">
        <v>2411</v>
      </c>
      <c r="B1016" s="180">
        <f t="shared" si="40"/>
        <v>46279</v>
      </c>
      <c r="C1016" s="109">
        <v>4567</v>
      </c>
      <c r="D1016" s="118" t="s">
        <v>145</v>
      </c>
      <c r="E1016" s="109"/>
      <c r="F1016" s="125" t="s">
        <v>1303</v>
      </c>
      <c r="G1016" s="125"/>
      <c r="H1016" s="109">
        <v>4000</v>
      </c>
      <c r="I1016" s="125"/>
      <c r="J1016" s="109" t="s">
        <v>1304</v>
      </c>
      <c r="K1016" s="111">
        <f t="shared" si="41"/>
        <v>-4000</v>
      </c>
      <c r="L1016" s="109"/>
    </row>
    <row r="1017" spans="1:12" x14ac:dyDescent="0.2">
      <c r="A1017" s="128" t="s">
        <v>2411</v>
      </c>
      <c r="B1017" s="180">
        <f t="shared" si="40"/>
        <v>46279</v>
      </c>
      <c r="C1017" s="109">
        <v>4568</v>
      </c>
      <c r="D1017" s="118" t="s">
        <v>1311</v>
      </c>
      <c r="E1017" s="109"/>
      <c r="F1017" s="125" t="s">
        <v>1303</v>
      </c>
      <c r="G1017" s="125"/>
      <c r="H1017" s="109">
        <v>425</v>
      </c>
      <c r="I1017" s="125"/>
      <c r="J1017" s="109" t="s">
        <v>1304</v>
      </c>
      <c r="K1017" s="111">
        <f t="shared" si="41"/>
        <v>-425</v>
      </c>
      <c r="L1017" s="109"/>
    </row>
    <row r="1018" spans="1:12" x14ac:dyDescent="0.2">
      <c r="A1018" s="128" t="s">
        <v>2411</v>
      </c>
      <c r="B1018" s="180">
        <f t="shared" si="40"/>
        <v>46279</v>
      </c>
      <c r="C1018" s="109">
        <v>7353</v>
      </c>
      <c r="D1018" s="118" t="s">
        <v>153</v>
      </c>
      <c r="E1018" s="109"/>
      <c r="F1018" s="125" t="s">
        <v>1303</v>
      </c>
      <c r="G1018" s="125"/>
      <c r="H1018" s="109">
        <v>750</v>
      </c>
      <c r="I1018" s="125"/>
      <c r="J1018" s="109" t="s">
        <v>1304</v>
      </c>
      <c r="K1018" s="111">
        <f t="shared" si="41"/>
        <v>-750</v>
      </c>
      <c r="L1018" s="109"/>
    </row>
    <row r="1019" spans="1:12" x14ac:dyDescent="0.2">
      <c r="A1019" s="128" t="s">
        <v>2412</v>
      </c>
      <c r="B1019" s="180">
        <f t="shared" si="40"/>
        <v>46280</v>
      </c>
      <c r="C1019" s="109">
        <v>4569</v>
      </c>
      <c r="D1019" s="118" t="s">
        <v>1302</v>
      </c>
      <c r="E1019" s="109"/>
      <c r="F1019" s="125" t="s">
        <v>1303</v>
      </c>
      <c r="G1019" s="125"/>
      <c r="H1019" s="109">
        <v>5260</v>
      </c>
      <c r="I1019" s="125"/>
      <c r="J1019" s="109" t="s">
        <v>1304</v>
      </c>
      <c r="K1019" s="111">
        <f t="shared" si="41"/>
        <v>-5260</v>
      </c>
      <c r="L1019" s="109"/>
    </row>
    <row r="1020" spans="1:12" x14ac:dyDescent="0.2">
      <c r="A1020" s="128" t="s">
        <v>2412</v>
      </c>
      <c r="B1020" s="180">
        <f t="shared" si="40"/>
        <v>46280</v>
      </c>
      <c r="C1020" s="109">
        <v>4570</v>
      </c>
      <c r="D1020" s="118" t="s">
        <v>1306</v>
      </c>
      <c r="E1020" s="109"/>
      <c r="F1020" s="125" t="s">
        <v>1303</v>
      </c>
      <c r="G1020" s="125"/>
      <c r="H1020" s="109">
        <v>2125</v>
      </c>
      <c r="I1020" s="125"/>
      <c r="J1020" s="109" t="s">
        <v>1304</v>
      </c>
      <c r="K1020" s="111">
        <f t="shared" si="41"/>
        <v>-2125</v>
      </c>
      <c r="L1020" s="109"/>
    </row>
    <row r="1021" spans="1:12" x14ac:dyDescent="0.2">
      <c r="A1021" s="128" t="s">
        <v>2412</v>
      </c>
      <c r="B1021" s="180">
        <f t="shared" si="40"/>
        <v>46280</v>
      </c>
      <c r="C1021" s="109">
        <v>4571</v>
      </c>
      <c r="D1021" s="118" t="s">
        <v>1307</v>
      </c>
      <c r="E1021" s="109"/>
      <c r="F1021" s="125" t="s">
        <v>1303</v>
      </c>
      <c r="G1021" s="125"/>
      <c r="H1021" s="109">
        <v>7000</v>
      </c>
      <c r="I1021" s="125"/>
      <c r="J1021" s="109" t="s">
        <v>1304</v>
      </c>
      <c r="K1021" s="111">
        <f t="shared" si="41"/>
        <v>-7000</v>
      </c>
      <c r="L1021" s="109"/>
    </row>
    <row r="1022" spans="1:12" x14ac:dyDescent="0.2">
      <c r="A1022" s="128" t="s">
        <v>2412</v>
      </c>
      <c r="B1022" s="180">
        <f t="shared" si="40"/>
        <v>46280</v>
      </c>
      <c r="C1022" s="109">
        <v>4572</v>
      </c>
      <c r="D1022" s="118" t="s">
        <v>1311</v>
      </c>
      <c r="E1022" s="109"/>
      <c r="F1022" s="125" t="s">
        <v>1303</v>
      </c>
      <c r="G1022" s="125"/>
      <c r="H1022" s="109">
        <v>680</v>
      </c>
      <c r="I1022" s="125"/>
      <c r="J1022" s="109" t="s">
        <v>1304</v>
      </c>
      <c r="K1022" s="111">
        <f t="shared" si="41"/>
        <v>-680</v>
      </c>
      <c r="L1022" s="109"/>
    </row>
    <row r="1023" spans="1:12" x14ac:dyDescent="0.2">
      <c r="A1023" s="128" t="s">
        <v>2412</v>
      </c>
      <c r="B1023" s="180">
        <f t="shared" si="40"/>
        <v>46280</v>
      </c>
      <c r="C1023" s="109">
        <v>4573</v>
      </c>
      <c r="D1023" s="118" t="s">
        <v>1312</v>
      </c>
      <c r="E1023" s="109"/>
      <c r="F1023" s="125" t="s">
        <v>1303</v>
      </c>
      <c r="G1023" s="125"/>
      <c r="H1023" s="109">
        <v>1275</v>
      </c>
      <c r="I1023" s="125"/>
      <c r="J1023" s="109" t="s">
        <v>1304</v>
      </c>
      <c r="K1023" s="111">
        <f t="shared" si="41"/>
        <v>-1275</v>
      </c>
      <c r="L1023" s="109"/>
    </row>
    <row r="1024" spans="1:12" x14ac:dyDescent="0.2">
      <c r="A1024" s="128" t="s">
        <v>2412</v>
      </c>
      <c r="B1024" s="180">
        <f t="shared" si="40"/>
        <v>46280</v>
      </c>
      <c r="C1024" s="109">
        <v>4574</v>
      </c>
      <c r="D1024" s="118" t="s">
        <v>1305</v>
      </c>
      <c r="E1024" s="109"/>
      <c r="F1024" s="125" t="s">
        <v>1303</v>
      </c>
      <c r="G1024" s="125"/>
      <c r="H1024" s="109">
        <v>2975</v>
      </c>
      <c r="I1024" s="125"/>
      <c r="J1024" s="109" t="s">
        <v>1304</v>
      </c>
      <c r="K1024" s="111">
        <f t="shared" si="41"/>
        <v>-2975</v>
      </c>
      <c r="L1024" s="109"/>
    </row>
    <row r="1025" spans="1:12" x14ac:dyDescent="0.2">
      <c r="A1025" s="128" t="s">
        <v>2412</v>
      </c>
      <c r="B1025" s="180">
        <f t="shared" si="40"/>
        <v>46280</v>
      </c>
      <c r="C1025" s="109">
        <v>4575</v>
      </c>
      <c r="D1025" s="118" t="s">
        <v>134</v>
      </c>
      <c r="E1025" s="109"/>
      <c r="F1025" s="125" t="s">
        <v>1303</v>
      </c>
      <c r="G1025" s="125"/>
      <c r="H1025" s="109">
        <v>2500</v>
      </c>
      <c r="I1025" s="125"/>
      <c r="J1025" s="109" t="s">
        <v>1304</v>
      </c>
      <c r="K1025" s="111">
        <f t="shared" si="41"/>
        <v>-2500</v>
      </c>
      <c r="L1025" s="109"/>
    </row>
    <row r="1026" spans="1:12" x14ac:dyDescent="0.2">
      <c r="A1026" s="128" t="s">
        <v>2412</v>
      </c>
      <c r="B1026" s="180">
        <f t="shared" si="40"/>
        <v>46280</v>
      </c>
      <c r="C1026" s="109">
        <v>4576</v>
      </c>
      <c r="D1026" s="118" t="s">
        <v>1309</v>
      </c>
      <c r="E1026" s="109"/>
      <c r="F1026" s="125" t="s">
        <v>1303</v>
      </c>
      <c r="G1026" s="125"/>
      <c r="H1026" s="109">
        <v>850</v>
      </c>
      <c r="I1026" s="125"/>
      <c r="J1026" s="109" t="s">
        <v>1304</v>
      </c>
      <c r="K1026" s="111">
        <f t="shared" si="41"/>
        <v>-850</v>
      </c>
      <c r="L1026" s="109"/>
    </row>
    <row r="1027" spans="1:12" x14ac:dyDescent="0.2">
      <c r="A1027" s="128" t="s">
        <v>2412</v>
      </c>
      <c r="B1027" s="180">
        <f t="shared" si="40"/>
        <v>46280</v>
      </c>
      <c r="C1027" s="109">
        <v>4577</v>
      </c>
      <c r="D1027" s="118" t="s">
        <v>1310</v>
      </c>
      <c r="E1027" s="109"/>
      <c r="F1027" s="125" t="s">
        <v>1303</v>
      </c>
      <c r="G1027" s="125"/>
      <c r="H1027" s="109">
        <v>850</v>
      </c>
      <c r="I1027" s="125"/>
      <c r="J1027" s="109" t="s">
        <v>1304</v>
      </c>
      <c r="K1027" s="111">
        <f t="shared" si="41"/>
        <v>-850</v>
      </c>
      <c r="L1027" s="109"/>
    </row>
    <row r="1028" spans="1:12" x14ac:dyDescent="0.2">
      <c r="A1028" s="128" t="s">
        <v>2412</v>
      </c>
      <c r="B1028" s="180">
        <f t="shared" si="40"/>
        <v>46280</v>
      </c>
      <c r="C1028" s="109">
        <v>4578</v>
      </c>
      <c r="D1028" s="118" t="s">
        <v>145</v>
      </c>
      <c r="E1028" s="109"/>
      <c r="F1028" s="125" t="s">
        <v>1303</v>
      </c>
      <c r="G1028" s="125"/>
      <c r="H1028" s="109">
        <v>2700</v>
      </c>
      <c r="I1028" s="125"/>
      <c r="J1028" s="109" t="s">
        <v>1304</v>
      </c>
      <c r="K1028" s="111">
        <f t="shared" si="41"/>
        <v>-2700</v>
      </c>
      <c r="L1028" s="109"/>
    </row>
    <row r="1029" spans="1:12" x14ac:dyDescent="0.2">
      <c r="A1029" s="128" t="s">
        <v>2412</v>
      </c>
      <c r="B1029" s="180">
        <f t="shared" si="40"/>
        <v>46280</v>
      </c>
      <c r="C1029" s="109">
        <v>4579</v>
      </c>
      <c r="D1029" s="118" t="s">
        <v>9103</v>
      </c>
      <c r="E1029" s="109"/>
      <c r="F1029" s="125" t="s">
        <v>1303</v>
      </c>
      <c r="G1029" s="125"/>
      <c r="H1029" s="109">
        <v>2125</v>
      </c>
      <c r="I1029" s="125"/>
      <c r="J1029" s="109" t="s">
        <v>1304</v>
      </c>
      <c r="K1029" s="111">
        <f t="shared" si="41"/>
        <v>-2125</v>
      </c>
      <c r="L1029" s="109"/>
    </row>
    <row r="1030" spans="1:12" x14ac:dyDescent="0.2">
      <c r="A1030" s="128" t="s">
        <v>2412</v>
      </c>
      <c r="B1030" s="180">
        <f t="shared" si="40"/>
        <v>46280</v>
      </c>
      <c r="C1030" s="109">
        <v>4580</v>
      </c>
      <c r="D1030" s="118" t="s">
        <v>264</v>
      </c>
      <c r="E1030" s="109"/>
      <c r="F1030" s="125" t="s">
        <v>1303</v>
      </c>
      <c r="G1030" s="125"/>
      <c r="H1030" s="109">
        <v>200</v>
      </c>
      <c r="I1030" s="125"/>
      <c r="J1030" s="109" t="s">
        <v>1304</v>
      </c>
      <c r="K1030" s="111">
        <f t="shared" si="41"/>
        <v>-200</v>
      </c>
      <c r="L1030" s="109"/>
    </row>
    <row r="1031" spans="1:12" x14ac:dyDescent="0.2">
      <c r="A1031" s="128" t="s">
        <v>2412</v>
      </c>
      <c r="B1031" s="180">
        <f t="shared" si="40"/>
        <v>46280</v>
      </c>
      <c r="C1031" s="109">
        <v>4581</v>
      </c>
      <c r="D1031" s="118" t="s">
        <v>1308</v>
      </c>
      <c r="E1031" s="109"/>
      <c r="F1031" s="125" t="s">
        <v>1303</v>
      </c>
      <c r="G1031" s="125"/>
      <c r="H1031" s="109">
        <v>850</v>
      </c>
      <c r="I1031" s="125"/>
      <c r="J1031" s="109" t="s">
        <v>1304</v>
      </c>
      <c r="K1031" s="111">
        <f t="shared" si="41"/>
        <v>-850</v>
      </c>
      <c r="L1031" s="109"/>
    </row>
    <row r="1032" spans="1:12" x14ac:dyDescent="0.2">
      <c r="A1032" s="128" t="s">
        <v>2412</v>
      </c>
      <c r="B1032" s="180">
        <f t="shared" si="40"/>
        <v>46280</v>
      </c>
      <c r="C1032" s="109">
        <v>7354</v>
      </c>
      <c r="D1032" s="118" t="s">
        <v>153</v>
      </c>
      <c r="E1032" s="109"/>
      <c r="F1032" s="125" t="s">
        <v>1303</v>
      </c>
      <c r="G1032" s="125"/>
      <c r="H1032" s="109">
        <v>450</v>
      </c>
      <c r="I1032" s="125"/>
      <c r="J1032" s="109" t="s">
        <v>1304</v>
      </c>
      <c r="K1032" s="111">
        <f t="shared" si="41"/>
        <v>-450</v>
      </c>
      <c r="L1032" s="109"/>
    </row>
    <row r="1033" spans="1:12" x14ac:dyDescent="0.2">
      <c r="A1033" s="128" t="s">
        <v>2413</v>
      </c>
      <c r="B1033" s="180">
        <f t="shared" si="40"/>
        <v>46281</v>
      </c>
      <c r="C1033" s="109">
        <v>4582</v>
      </c>
      <c r="D1033" s="118" t="s">
        <v>1302</v>
      </c>
      <c r="E1033" s="109"/>
      <c r="F1033" s="125" t="s">
        <v>1303</v>
      </c>
      <c r="G1033" s="125"/>
      <c r="H1033" s="109">
        <v>5180</v>
      </c>
      <c r="I1033" s="125"/>
      <c r="J1033" s="109" t="s">
        <v>1304</v>
      </c>
      <c r="K1033" s="111">
        <f t="shared" si="41"/>
        <v>-5180</v>
      </c>
      <c r="L1033" s="109"/>
    </row>
    <row r="1034" spans="1:12" x14ac:dyDescent="0.2">
      <c r="A1034" s="128" t="s">
        <v>2413</v>
      </c>
      <c r="B1034" s="180">
        <f t="shared" si="40"/>
        <v>46281</v>
      </c>
      <c r="C1034" s="109">
        <v>4583</v>
      </c>
      <c r="D1034" s="118" t="s">
        <v>1305</v>
      </c>
      <c r="E1034" s="109"/>
      <c r="F1034" s="125" t="s">
        <v>1303</v>
      </c>
      <c r="G1034" s="125"/>
      <c r="H1034" s="109">
        <v>3400</v>
      </c>
      <c r="I1034" s="125"/>
      <c r="J1034" s="109" t="s">
        <v>1304</v>
      </c>
      <c r="K1034" s="111">
        <f t="shared" si="41"/>
        <v>-3400</v>
      </c>
      <c r="L1034" s="109"/>
    </row>
    <row r="1035" spans="1:12" x14ac:dyDescent="0.2">
      <c r="A1035" s="128" t="s">
        <v>2413</v>
      </c>
      <c r="B1035" s="180">
        <f t="shared" ref="B1035:B1098" si="43">IF(A1035="","",IF(ISNUMBER(A1035),IFERROR(VLOOKUP(TEXT(A1035,"yyyy/mm/dd"),BSAD,2,FALSE),""),IFERROR(VLOOKUP(A1035,BSAD,2,FALSE),"")))</f>
        <v>46281</v>
      </c>
      <c r="C1035" s="109">
        <v>4584</v>
      </c>
      <c r="D1035" s="118" t="s">
        <v>1306</v>
      </c>
      <c r="E1035" s="109"/>
      <c r="F1035" s="125" t="s">
        <v>1303</v>
      </c>
      <c r="G1035" s="125"/>
      <c r="H1035" s="109">
        <v>2550</v>
      </c>
      <c r="I1035" s="125"/>
      <c r="J1035" s="109" t="s">
        <v>1304</v>
      </c>
      <c r="K1035" s="111">
        <f t="shared" si="41"/>
        <v>-2550</v>
      </c>
      <c r="L1035" s="109"/>
    </row>
    <row r="1036" spans="1:12" x14ac:dyDescent="0.2">
      <c r="A1036" s="128" t="s">
        <v>2413</v>
      </c>
      <c r="B1036" s="180">
        <f t="shared" si="43"/>
        <v>46281</v>
      </c>
      <c r="C1036" s="109">
        <v>4585</v>
      </c>
      <c r="D1036" s="118" t="s">
        <v>1307</v>
      </c>
      <c r="E1036" s="109"/>
      <c r="F1036" s="125" t="s">
        <v>1303</v>
      </c>
      <c r="G1036" s="125"/>
      <c r="H1036" s="109">
        <v>9000</v>
      </c>
      <c r="I1036" s="125"/>
      <c r="J1036" s="109" t="s">
        <v>1304</v>
      </c>
      <c r="K1036" s="111">
        <f t="shared" si="41"/>
        <v>-9000</v>
      </c>
      <c r="L1036" s="109"/>
    </row>
    <row r="1037" spans="1:12" x14ac:dyDescent="0.2">
      <c r="A1037" s="128" t="s">
        <v>2413</v>
      </c>
      <c r="B1037" s="180">
        <f t="shared" si="43"/>
        <v>46281</v>
      </c>
      <c r="C1037" s="109">
        <v>4586</v>
      </c>
      <c r="D1037" s="118" t="s">
        <v>1312</v>
      </c>
      <c r="E1037" s="109"/>
      <c r="F1037" s="125" t="s">
        <v>1303</v>
      </c>
      <c r="G1037" s="125"/>
      <c r="H1037" s="109">
        <v>1275</v>
      </c>
      <c r="I1037" s="125"/>
      <c r="J1037" s="109" t="s">
        <v>1304</v>
      </c>
      <c r="K1037" s="111">
        <f t="shared" si="41"/>
        <v>-1275</v>
      </c>
      <c r="L1037" s="109"/>
    </row>
    <row r="1038" spans="1:12" x14ac:dyDescent="0.2">
      <c r="A1038" s="128" t="s">
        <v>2413</v>
      </c>
      <c r="B1038" s="180">
        <f t="shared" si="43"/>
        <v>46281</v>
      </c>
      <c r="C1038" s="109">
        <v>4587</v>
      </c>
      <c r="D1038" s="118" t="s">
        <v>134</v>
      </c>
      <c r="E1038" s="109"/>
      <c r="F1038" s="125" t="s">
        <v>1303</v>
      </c>
      <c r="G1038" s="125"/>
      <c r="H1038" s="109">
        <v>900</v>
      </c>
      <c r="I1038" s="125"/>
      <c r="J1038" s="109" t="s">
        <v>1304</v>
      </c>
      <c r="K1038" s="111">
        <f t="shared" si="41"/>
        <v>-900</v>
      </c>
      <c r="L1038" s="109"/>
    </row>
    <row r="1039" spans="1:12" x14ac:dyDescent="0.2">
      <c r="A1039" s="128" t="s">
        <v>2413</v>
      </c>
      <c r="B1039" s="180">
        <f t="shared" si="43"/>
        <v>46281</v>
      </c>
      <c r="C1039" s="109">
        <v>4588</v>
      </c>
      <c r="D1039" s="118" t="s">
        <v>9103</v>
      </c>
      <c r="E1039" s="109"/>
      <c r="F1039" s="125" t="s">
        <v>1303</v>
      </c>
      <c r="G1039" s="125"/>
      <c r="H1039" s="109">
        <v>1800</v>
      </c>
      <c r="I1039" s="125"/>
      <c r="J1039" s="109" t="s">
        <v>1304</v>
      </c>
      <c r="K1039" s="111">
        <f t="shared" si="41"/>
        <v>-1800</v>
      </c>
      <c r="L1039" s="109"/>
    </row>
    <row r="1040" spans="1:12" x14ac:dyDescent="0.2">
      <c r="A1040" s="128" t="s">
        <v>2413</v>
      </c>
      <c r="B1040" s="180">
        <f t="shared" si="43"/>
        <v>46281</v>
      </c>
      <c r="C1040" s="109">
        <v>4589</v>
      </c>
      <c r="D1040" s="118" t="s">
        <v>1311</v>
      </c>
      <c r="E1040" s="109"/>
      <c r="F1040" s="125" t="s">
        <v>1303</v>
      </c>
      <c r="G1040" s="125"/>
      <c r="H1040" s="109">
        <v>425</v>
      </c>
      <c r="I1040" s="125"/>
      <c r="J1040" s="109" t="s">
        <v>1304</v>
      </c>
      <c r="K1040" s="111">
        <f t="shared" si="41"/>
        <v>-425</v>
      </c>
      <c r="L1040" s="109"/>
    </row>
    <row r="1041" spans="1:12" x14ac:dyDescent="0.2">
      <c r="A1041" s="128" t="s">
        <v>2413</v>
      </c>
      <c r="B1041" s="180">
        <f t="shared" si="43"/>
        <v>46281</v>
      </c>
      <c r="C1041" s="109">
        <v>4590</v>
      </c>
      <c r="D1041" s="118" t="s">
        <v>9655</v>
      </c>
      <c r="E1041" s="109"/>
      <c r="F1041" s="125" t="s">
        <v>1303</v>
      </c>
      <c r="G1041" s="125"/>
      <c r="H1041" s="109">
        <v>2975</v>
      </c>
      <c r="I1041" s="125"/>
      <c r="J1041" s="109" t="s">
        <v>1304</v>
      </c>
      <c r="K1041" s="111">
        <f t="shared" si="41"/>
        <v>-2975</v>
      </c>
      <c r="L1041" s="109"/>
    </row>
    <row r="1042" spans="1:12" x14ac:dyDescent="0.2">
      <c r="A1042" s="128" t="s">
        <v>2413</v>
      </c>
      <c r="B1042" s="180">
        <f t="shared" si="43"/>
        <v>46281</v>
      </c>
      <c r="C1042" s="109">
        <v>4591</v>
      </c>
      <c r="D1042" s="118" t="s">
        <v>145</v>
      </c>
      <c r="E1042" s="109"/>
      <c r="F1042" s="125" t="s">
        <v>1303</v>
      </c>
      <c r="G1042" s="125"/>
      <c r="H1042" s="109">
        <v>3100</v>
      </c>
      <c r="I1042" s="125"/>
      <c r="J1042" s="109" t="s">
        <v>1304</v>
      </c>
      <c r="K1042" s="111">
        <f t="shared" si="41"/>
        <v>-3100</v>
      </c>
      <c r="L1042" s="109"/>
    </row>
    <row r="1043" spans="1:12" x14ac:dyDescent="0.2">
      <c r="A1043" s="128" t="s">
        <v>2413</v>
      </c>
      <c r="B1043" s="180">
        <f t="shared" si="43"/>
        <v>46281</v>
      </c>
      <c r="C1043" s="109">
        <v>4592</v>
      </c>
      <c r="D1043" s="118" t="s">
        <v>1309</v>
      </c>
      <c r="E1043" s="109"/>
      <c r="F1043" s="125" t="s">
        <v>1303</v>
      </c>
      <c r="G1043" s="125"/>
      <c r="H1043" s="109">
        <v>850</v>
      </c>
      <c r="I1043" s="125"/>
      <c r="J1043" s="109" t="s">
        <v>1304</v>
      </c>
      <c r="K1043" s="111">
        <f t="shared" si="41"/>
        <v>-850</v>
      </c>
      <c r="L1043" s="109"/>
    </row>
    <row r="1044" spans="1:12" x14ac:dyDescent="0.2">
      <c r="A1044" s="128" t="s">
        <v>2414</v>
      </c>
      <c r="B1044" s="180">
        <f t="shared" si="43"/>
        <v>46282</v>
      </c>
      <c r="C1044" s="109">
        <v>4593</v>
      </c>
      <c r="D1044" s="118" t="s">
        <v>1302</v>
      </c>
      <c r="E1044" s="109"/>
      <c r="F1044" s="125" t="s">
        <v>1303</v>
      </c>
      <c r="G1044" s="125"/>
      <c r="H1044" s="109">
        <v>3480</v>
      </c>
      <c r="I1044" s="125"/>
      <c r="J1044" s="109" t="s">
        <v>1304</v>
      </c>
      <c r="K1044" s="111">
        <f t="shared" si="41"/>
        <v>-3480</v>
      </c>
      <c r="L1044" s="109"/>
    </row>
    <row r="1045" spans="1:12" x14ac:dyDescent="0.2">
      <c r="A1045" s="128" t="s">
        <v>2414</v>
      </c>
      <c r="B1045" s="180">
        <f t="shared" si="43"/>
        <v>46282</v>
      </c>
      <c r="C1045" s="109">
        <v>4594</v>
      </c>
      <c r="D1045" s="118" t="s">
        <v>1306</v>
      </c>
      <c r="E1045" s="109"/>
      <c r="F1045" s="125" t="s">
        <v>1303</v>
      </c>
      <c r="G1045" s="125"/>
      <c r="H1045" s="109">
        <v>2550</v>
      </c>
      <c r="I1045" s="125"/>
      <c r="J1045" s="109" t="s">
        <v>1304</v>
      </c>
      <c r="K1045" s="111">
        <f t="shared" si="41"/>
        <v>-2550</v>
      </c>
      <c r="L1045" s="109"/>
    </row>
    <row r="1046" spans="1:12" x14ac:dyDescent="0.2">
      <c r="A1046" s="128" t="s">
        <v>2414</v>
      </c>
      <c r="B1046" s="180">
        <f t="shared" si="43"/>
        <v>46282</v>
      </c>
      <c r="C1046" s="109">
        <v>4595</v>
      </c>
      <c r="D1046" s="118" t="s">
        <v>1307</v>
      </c>
      <c r="E1046" s="109"/>
      <c r="F1046" s="125" t="s">
        <v>1303</v>
      </c>
      <c r="G1046" s="125"/>
      <c r="H1046" s="109">
        <v>6000</v>
      </c>
      <c r="I1046" s="125"/>
      <c r="J1046" s="109" t="s">
        <v>1304</v>
      </c>
      <c r="K1046" s="111">
        <f t="shared" si="41"/>
        <v>-6000</v>
      </c>
      <c r="L1046" s="109"/>
    </row>
    <row r="1047" spans="1:12" x14ac:dyDescent="0.2">
      <c r="A1047" s="128" t="s">
        <v>2414</v>
      </c>
      <c r="B1047" s="180">
        <f t="shared" si="43"/>
        <v>46282</v>
      </c>
      <c r="C1047" s="109">
        <v>4596</v>
      </c>
      <c r="D1047" s="118" t="s">
        <v>1305</v>
      </c>
      <c r="E1047" s="109"/>
      <c r="F1047" s="125" t="s">
        <v>1303</v>
      </c>
      <c r="G1047" s="125"/>
      <c r="H1047" s="109">
        <v>3400</v>
      </c>
      <c r="I1047" s="125"/>
      <c r="J1047" s="109" t="s">
        <v>1304</v>
      </c>
      <c r="K1047" s="111">
        <f t="shared" si="41"/>
        <v>-3400</v>
      </c>
      <c r="L1047" s="109"/>
    </row>
    <row r="1048" spans="1:12" x14ac:dyDescent="0.2">
      <c r="A1048" s="128" t="s">
        <v>2414</v>
      </c>
      <c r="B1048" s="180">
        <f t="shared" si="43"/>
        <v>46282</v>
      </c>
      <c r="C1048" s="109">
        <v>4597</v>
      </c>
      <c r="D1048" s="118" t="s">
        <v>147</v>
      </c>
      <c r="E1048" s="109"/>
      <c r="F1048" s="125" t="s">
        <v>1303</v>
      </c>
      <c r="G1048" s="125"/>
      <c r="H1048" s="109">
        <v>20000</v>
      </c>
      <c r="I1048" s="125"/>
      <c r="J1048" s="109" t="s">
        <v>1304</v>
      </c>
      <c r="K1048" s="111">
        <f t="shared" si="41"/>
        <v>-20000</v>
      </c>
      <c r="L1048" s="109"/>
    </row>
    <row r="1049" spans="1:12" x14ac:dyDescent="0.2">
      <c r="A1049" s="128" t="s">
        <v>2414</v>
      </c>
      <c r="B1049" s="180">
        <f t="shared" si="43"/>
        <v>46282</v>
      </c>
      <c r="C1049" s="109">
        <v>4598</v>
      </c>
      <c r="D1049" s="118" t="s">
        <v>1310</v>
      </c>
      <c r="E1049" s="109"/>
      <c r="F1049" s="125" t="s">
        <v>1303</v>
      </c>
      <c r="G1049" s="125"/>
      <c r="H1049" s="109">
        <v>850</v>
      </c>
      <c r="I1049" s="125"/>
      <c r="J1049" s="109" t="s">
        <v>1304</v>
      </c>
      <c r="K1049" s="111">
        <f t="shared" si="41"/>
        <v>-850</v>
      </c>
      <c r="L1049" s="109"/>
    </row>
    <row r="1050" spans="1:12" x14ac:dyDescent="0.2">
      <c r="A1050" s="128" t="s">
        <v>2414</v>
      </c>
      <c r="B1050" s="180">
        <f t="shared" si="43"/>
        <v>46282</v>
      </c>
      <c r="C1050" s="109">
        <v>4599</v>
      </c>
      <c r="D1050" s="118" t="s">
        <v>145</v>
      </c>
      <c r="E1050" s="109"/>
      <c r="F1050" s="125" t="s">
        <v>1303</v>
      </c>
      <c r="G1050" s="125"/>
      <c r="H1050" s="109">
        <v>2400</v>
      </c>
      <c r="I1050" s="125"/>
      <c r="J1050" s="109" t="s">
        <v>1304</v>
      </c>
      <c r="K1050" s="111">
        <f t="shared" si="41"/>
        <v>-2400</v>
      </c>
      <c r="L1050" s="109"/>
    </row>
    <row r="1051" spans="1:12" x14ac:dyDescent="0.2">
      <c r="A1051" s="128" t="s">
        <v>2414</v>
      </c>
      <c r="B1051" s="180">
        <f t="shared" si="43"/>
        <v>46282</v>
      </c>
      <c r="C1051" s="109">
        <v>4600</v>
      </c>
      <c r="D1051" s="118" t="s">
        <v>9534</v>
      </c>
      <c r="E1051" s="109"/>
      <c r="F1051" s="125"/>
      <c r="G1051" s="125"/>
      <c r="H1051" s="109"/>
      <c r="I1051" s="125"/>
      <c r="J1051" s="109" t="s">
        <v>1304</v>
      </c>
      <c r="K1051" s="111">
        <f t="shared" si="41"/>
        <v>0</v>
      </c>
      <c r="L1051" s="109"/>
    </row>
    <row r="1052" spans="1:12" x14ac:dyDescent="0.2">
      <c r="A1052" s="128" t="s">
        <v>2414</v>
      </c>
      <c r="B1052" s="180">
        <f t="shared" si="43"/>
        <v>46282</v>
      </c>
      <c r="C1052" s="109">
        <v>4601</v>
      </c>
      <c r="D1052" s="118" t="s">
        <v>9103</v>
      </c>
      <c r="E1052" s="109"/>
      <c r="F1052" s="125" t="s">
        <v>1303</v>
      </c>
      <c r="G1052" s="125"/>
      <c r="H1052" s="109">
        <v>1275</v>
      </c>
      <c r="I1052" s="125"/>
      <c r="J1052" s="109" t="s">
        <v>1304</v>
      </c>
      <c r="K1052" s="111">
        <f t="shared" si="41"/>
        <v>-1275</v>
      </c>
      <c r="L1052" s="109"/>
    </row>
    <row r="1053" spans="1:12" x14ac:dyDescent="0.2">
      <c r="A1053" s="128" t="s">
        <v>2414</v>
      </c>
      <c r="B1053" s="180">
        <f t="shared" si="43"/>
        <v>46282</v>
      </c>
      <c r="C1053" s="109">
        <v>4602</v>
      </c>
      <c r="D1053" s="118" t="s">
        <v>1312</v>
      </c>
      <c r="E1053" s="109"/>
      <c r="F1053" s="125" t="s">
        <v>1303</v>
      </c>
      <c r="G1053" s="125"/>
      <c r="H1053" s="109">
        <v>1275</v>
      </c>
      <c r="I1053" s="125"/>
      <c r="J1053" s="109" t="s">
        <v>1304</v>
      </c>
      <c r="K1053" s="111">
        <f t="shared" si="41"/>
        <v>-1275</v>
      </c>
      <c r="L1053" s="109"/>
    </row>
    <row r="1054" spans="1:12" x14ac:dyDescent="0.2">
      <c r="A1054" s="128" t="s">
        <v>2414</v>
      </c>
      <c r="B1054" s="180">
        <f t="shared" si="43"/>
        <v>46282</v>
      </c>
      <c r="C1054" s="109">
        <v>4603</v>
      </c>
      <c r="D1054" s="118" t="s">
        <v>1309</v>
      </c>
      <c r="E1054" s="109"/>
      <c r="F1054" s="125" t="s">
        <v>1303</v>
      </c>
      <c r="G1054" s="125"/>
      <c r="H1054" s="109">
        <v>850</v>
      </c>
      <c r="I1054" s="125"/>
      <c r="J1054" s="109" t="s">
        <v>1304</v>
      </c>
      <c r="K1054" s="111">
        <f t="shared" si="41"/>
        <v>-850</v>
      </c>
      <c r="L1054" s="109"/>
    </row>
    <row r="1055" spans="1:12" x14ac:dyDescent="0.2">
      <c r="A1055" s="128" t="s">
        <v>2414</v>
      </c>
      <c r="B1055" s="180">
        <f t="shared" si="43"/>
        <v>46282</v>
      </c>
      <c r="C1055" s="109">
        <v>4604</v>
      </c>
      <c r="D1055" s="118" t="s">
        <v>1311</v>
      </c>
      <c r="E1055" s="109"/>
      <c r="F1055" s="125" t="s">
        <v>1303</v>
      </c>
      <c r="G1055" s="125"/>
      <c r="H1055" s="109">
        <v>425</v>
      </c>
      <c r="I1055" s="125"/>
      <c r="J1055" s="109" t="s">
        <v>1304</v>
      </c>
      <c r="K1055" s="111">
        <f t="shared" si="41"/>
        <v>-425</v>
      </c>
      <c r="L1055" s="109"/>
    </row>
    <row r="1056" spans="1:12" x14ac:dyDescent="0.2">
      <c r="A1056" s="128" t="s">
        <v>2414</v>
      </c>
      <c r="B1056" s="180">
        <f t="shared" si="43"/>
        <v>46282</v>
      </c>
      <c r="C1056" s="109">
        <v>7355</v>
      </c>
      <c r="D1056" s="118" t="s">
        <v>153</v>
      </c>
      <c r="E1056" s="109"/>
      <c r="F1056" s="125" t="s">
        <v>1303</v>
      </c>
      <c r="G1056" s="125"/>
      <c r="H1056" s="109">
        <v>350</v>
      </c>
      <c r="I1056" s="125"/>
      <c r="J1056" s="109" t="s">
        <v>1304</v>
      </c>
      <c r="K1056" s="111">
        <f t="shared" si="41"/>
        <v>-350</v>
      </c>
      <c r="L1056" s="146">
        <v>66992</v>
      </c>
    </row>
    <row r="1057" spans="1:12" x14ac:dyDescent="0.2">
      <c r="A1057" s="128" t="s">
        <v>2414</v>
      </c>
      <c r="B1057" s="180">
        <f t="shared" si="43"/>
        <v>46282</v>
      </c>
      <c r="C1057" s="109">
        <v>7356</v>
      </c>
      <c r="D1057" s="118" t="s">
        <v>153</v>
      </c>
      <c r="E1057" s="109"/>
      <c r="F1057" s="125" t="s">
        <v>1303</v>
      </c>
      <c r="G1057" s="125"/>
      <c r="H1057" s="109">
        <v>700</v>
      </c>
      <c r="I1057" s="125"/>
      <c r="J1057" s="109" t="s">
        <v>1304</v>
      </c>
      <c r="K1057" s="111">
        <f t="shared" si="41"/>
        <v>-700</v>
      </c>
      <c r="L1057" s="109"/>
    </row>
    <row r="1058" spans="1:12" x14ac:dyDescent="0.2">
      <c r="A1058" s="128" t="s">
        <v>2414</v>
      </c>
      <c r="B1058" s="180">
        <f t="shared" si="43"/>
        <v>46282</v>
      </c>
      <c r="C1058" s="109">
        <v>7357</v>
      </c>
      <c r="D1058" s="118" t="s">
        <v>153</v>
      </c>
      <c r="E1058" s="109"/>
      <c r="F1058" s="125" t="s">
        <v>1303</v>
      </c>
      <c r="G1058" s="125"/>
      <c r="H1058" s="109">
        <v>200</v>
      </c>
      <c r="I1058" s="125"/>
      <c r="J1058" s="109" t="s">
        <v>1304</v>
      </c>
      <c r="K1058" s="111">
        <f t="shared" si="41"/>
        <v>-200</v>
      </c>
      <c r="L1058" s="109"/>
    </row>
    <row r="1059" spans="1:12" x14ac:dyDescent="0.2">
      <c r="A1059" s="128" t="s">
        <v>2415</v>
      </c>
      <c r="B1059" s="180">
        <f t="shared" si="43"/>
        <v>46283</v>
      </c>
      <c r="C1059" s="109">
        <v>4605</v>
      </c>
      <c r="D1059" s="118" t="s">
        <v>1302</v>
      </c>
      <c r="E1059" s="109"/>
      <c r="F1059" s="125" t="s">
        <v>1303</v>
      </c>
      <c r="G1059" s="125"/>
      <c r="H1059" s="109">
        <v>5180</v>
      </c>
      <c r="I1059" s="125"/>
      <c r="J1059" s="109" t="s">
        <v>1304</v>
      </c>
      <c r="K1059" s="111">
        <f t="shared" si="41"/>
        <v>-5180</v>
      </c>
      <c r="L1059" s="109"/>
    </row>
    <row r="1060" spans="1:12" x14ac:dyDescent="0.2">
      <c r="A1060" s="128" t="s">
        <v>2415</v>
      </c>
      <c r="B1060" s="180">
        <f t="shared" si="43"/>
        <v>46283</v>
      </c>
      <c r="C1060" s="109">
        <v>4606</v>
      </c>
      <c r="D1060" s="118" t="s">
        <v>1305</v>
      </c>
      <c r="E1060" s="109"/>
      <c r="F1060" s="125" t="s">
        <v>1303</v>
      </c>
      <c r="G1060" s="125"/>
      <c r="H1060" s="109">
        <v>3850</v>
      </c>
      <c r="I1060" s="125"/>
      <c r="J1060" s="109" t="s">
        <v>1304</v>
      </c>
      <c r="K1060" s="111">
        <f t="shared" si="41"/>
        <v>-3850</v>
      </c>
      <c r="L1060" s="109"/>
    </row>
    <row r="1061" spans="1:12" x14ac:dyDescent="0.2">
      <c r="A1061" s="128" t="s">
        <v>2415</v>
      </c>
      <c r="B1061" s="180">
        <f t="shared" si="43"/>
        <v>46283</v>
      </c>
      <c r="C1061" s="109">
        <v>4607</v>
      </c>
      <c r="D1061" s="118" t="s">
        <v>9103</v>
      </c>
      <c r="E1061" s="109"/>
      <c r="F1061" s="125" t="s">
        <v>1303</v>
      </c>
      <c r="G1061" s="125"/>
      <c r="H1061" s="109">
        <v>1275</v>
      </c>
      <c r="I1061" s="125"/>
      <c r="J1061" s="109" t="s">
        <v>1304</v>
      </c>
      <c r="K1061" s="111">
        <f t="shared" si="41"/>
        <v>-1275</v>
      </c>
      <c r="L1061" s="109"/>
    </row>
    <row r="1062" spans="1:12" x14ac:dyDescent="0.2">
      <c r="A1062" s="128" t="s">
        <v>2415</v>
      </c>
      <c r="B1062" s="180">
        <f t="shared" si="43"/>
        <v>46283</v>
      </c>
      <c r="C1062" s="109">
        <v>4608</v>
      </c>
      <c r="D1062" s="118" t="s">
        <v>1309</v>
      </c>
      <c r="E1062" s="109"/>
      <c r="F1062" s="125" t="s">
        <v>1303</v>
      </c>
      <c r="G1062" s="125"/>
      <c r="H1062" s="109">
        <v>1020</v>
      </c>
      <c r="I1062" s="125"/>
      <c r="J1062" s="109" t="s">
        <v>1304</v>
      </c>
      <c r="K1062" s="111">
        <f t="shared" si="41"/>
        <v>-1020</v>
      </c>
      <c r="L1062" s="109"/>
    </row>
    <row r="1063" spans="1:12" x14ac:dyDescent="0.2">
      <c r="A1063" s="128" t="s">
        <v>2415</v>
      </c>
      <c r="B1063" s="180">
        <f t="shared" si="43"/>
        <v>46283</v>
      </c>
      <c r="C1063" s="109">
        <v>4609</v>
      </c>
      <c r="D1063" s="118" t="s">
        <v>1310</v>
      </c>
      <c r="E1063" s="109"/>
      <c r="F1063" s="125" t="s">
        <v>1303</v>
      </c>
      <c r="G1063" s="125"/>
      <c r="H1063" s="109">
        <v>850</v>
      </c>
      <c r="I1063" s="125"/>
      <c r="J1063" s="109" t="s">
        <v>1304</v>
      </c>
      <c r="K1063" s="111">
        <f t="shared" si="41"/>
        <v>-850</v>
      </c>
      <c r="L1063" s="109"/>
    </row>
    <row r="1064" spans="1:12" x14ac:dyDescent="0.2">
      <c r="A1064" s="128" t="s">
        <v>2415</v>
      </c>
      <c r="B1064" s="180">
        <f t="shared" si="43"/>
        <v>46283</v>
      </c>
      <c r="C1064" s="109">
        <v>4610</v>
      </c>
      <c r="D1064" s="118" t="s">
        <v>1307</v>
      </c>
      <c r="E1064" s="109"/>
      <c r="F1064" s="125" t="s">
        <v>1303</v>
      </c>
      <c r="G1064" s="125"/>
      <c r="H1064" s="109">
        <v>12500</v>
      </c>
      <c r="I1064" s="125"/>
      <c r="J1064" s="109" t="s">
        <v>1304</v>
      </c>
      <c r="K1064" s="111">
        <f t="shared" si="41"/>
        <v>-12500</v>
      </c>
      <c r="L1064" s="109"/>
    </row>
    <row r="1065" spans="1:12" x14ac:dyDescent="0.2">
      <c r="A1065" s="128" t="s">
        <v>2415</v>
      </c>
      <c r="B1065" s="180">
        <f t="shared" si="43"/>
        <v>46283</v>
      </c>
      <c r="C1065" s="109">
        <v>4611</v>
      </c>
      <c r="D1065" s="118" t="s">
        <v>1311</v>
      </c>
      <c r="E1065" s="109"/>
      <c r="F1065" s="125" t="s">
        <v>1303</v>
      </c>
      <c r="G1065" s="125"/>
      <c r="H1065" s="109">
        <v>425</v>
      </c>
      <c r="I1065" s="125"/>
      <c r="J1065" s="109" t="s">
        <v>1304</v>
      </c>
      <c r="K1065" s="111">
        <f t="shared" si="41"/>
        <v>-425</v>
      </c>
      <c r="L1065" s="109"/>
    </row>
    <row r="1066" spans="1:12" x14ac:dyDescent="0.2">
      <c r="A1066" s="128" t="s">
        <v>2415</v>
      </c>
      <c r="B1066" s="180">
        <f t="shared" si="43"/>
        <v>46283</v>
      </c>
      <c r="C1066" s="109">
        <v>4612</v>
      </c>
      <c r="D1066" s="118" t="s">
        <v>1312</v>
      </c>
      <c r="E1066" s="109"/>
      <c r="F1066" s="125" t="s">
        <v>1303</v>
      </c>
      <c r="G1066" s="125"/>
      <c r="H1066" s="109">
        <v>1275</v>
      </c>
      <c r="I1066" s="125"/>
      <c r="J1066" s="109" t="s">
        <v>1304</v>
      </c>
      <c r="K1066" s="111">
        <f t="shared" si="41"/>
        <v>-1275</v>
      </c>
      <c r="L1066" s="109"/>
    </row>
    <row r="1067" spans="1:12" x14ac:dyDescent="0.2">
      <c r="A1067" s="128" t="s">
        <v>2415</v>
      </c>
      <c r="B1067" s="180">
        <f t="shared" si="43"/>
        <v>46283</v>
      </c>
      <c r="C1067" s="109">
        <v>4613</v>
      </c>
      <c r="D1067" s="118" t="s">
        <v>145</v>
      </c>
      <c r="E1067" s="109"/>
      <c r="F1067" s="125" t="s">
        <v>1303</v>
      </c>
      <c r="G1067" s="125"/>
      <c r="H1067" s="109">
        <v>2090</v>
      </c>
      <c r="I1067" s="125"/>
      <c r="J1067" s="109" t="s">
        <v>1304</v>
      </c>
      <c r="K1067" s="111">
        <f t="shared" si="41"/>
        <v>-2090</v>
      </c>
      <c r="L1067" s="109"/>
    </row>
    <row r="1068" spans="1:12" x14ac:dyDescent="0.2">
      <c r="A1068" s="128" t="s">
        <v>2415</v>
      </c>
      <c r="B1068" s="180">
        <f t="shared" si="43"/>
        <v>46283</v>
      </c>
      <c r="C1068" s="109">
        <v>4614</v>
      </c>
      <c r="D1068" s="118" t="s">
        <v>9267</v>
      </c>
      <c r="E1068" s="109"/>
      <c r="F1068" s="125" t="s">
        <v>1303</v>
      </c>
      <c r="G1068" s="125"/>
      <c r="H1068" s="109">
        <v>4500</v>
      </c>
      <c r="I1068" s="125"/>
      <c r="J1068" s="109" t="s">
        <v>1304</v>
      </c>
      <c r="K1068" s="111">
        <f t="shared" si="41"/>
        <v>-4500</v>
      </c>
      <c r="L1068" s="109"/>
    </row>
    <row r="1069" spans="1:12" x14ac:dyDescent="0.2">
      <c r="A1069" s="128" t="s">
        <v>2415</v>
      </c>
      <c r="B1069" s="180">
        <f t="shared" si="43"/>
        <v>46283</v>
      </c>
      <c r="C1069" s="109"/>
      <c r="D1069" s="118" t="s">
        <v>1376</v>
      </c>
      <c r="E1069" s="109"/>
      <c r="F1069" s="125" t="s">
        <v>8953</v>
      </c>
      <c r="G1069" s="125"/>
      <c r="H1069" s="109"/>
      <c r="I1069" s="125">
        <v>5000</v>
      </c>
      <c r="J1069" s="109" t="s">
        <v>1304</v>
      </c>
      <c r="K1069" s="111"/>
      <c r="L1069" s="109"/>
    </row>
    <row r="1070" spans="1:12" x14ac:dyDescent="0.2">
      <c r="A1070" s="128" t="s">
        <v>2416</v>
      </c>
      <c r="B1070" s="180">
        <f t="shared" si="43"/>
        <v>46284</v>
      </c>
      <c r="C1070" s="109">
        <v>4615</v>
      </c>
      <c r="D1070" s="118" t="s">
        <v>1302</v>
      </c>
      <c r="E1070" s="109"/>
      <c r="F1070" s="125" t="s">
        <v>1303</v>
      </c>
      <c r="G1070" s="125"/>
      <c r="H1070" s="109">
        <v>5180</v>
      </c>
      <c r="I1070" s="125"/>
      <c r="J1070" s="109" t="s">
        <v>1304</v>
      </c>
      <c r="K1070" s="111"/>
      <c r="L1070" s="109"/>
    </row>
    <row r="1071" spans="1:12" x14ac:dyDescent="0.2">
      <c r="A1071" s="128" t="s">
        <v>2416</v>
      </c>
      <c r="B1071" s="180">
        <f t="shared" si="43"/>
        <v>46284</v>
      </c>
      <c r="C1071" s="109">
        <v>4616</v>
      </c>
      <c r="D1071" s="118" t="s">
        <v>1305</v>
      </c>
      <c r="E1071" s="109"/>
      <c r="F1071" s="125" t="s">
        <v>1303</v>
      </c>
      <c r="G1071" s="125"/>
      <c r="H1071" s="109">
        <v>3400</v>
      </c>
      <c r="I1071" s="125"/>
      <c r="J1071" s="109" t="s">
        <v>1304</v>
      </c>
      <c r="K1071" s="111"/>
      <c r="L1071" s="109"/>
    </row>
    <row r="1072" spans="1:12" x14ac:dyDescent="0.2">
      <c r="A1072" s="128" t="s">
        <v>2416</v>
      </c>
      <c r="B1072" s="180">
        <f t="shared" si="43"/>
        <v>46284</v>
      </c>
      <c r="C1072" s="109">
        <v>4617</v>
      </c>
      <c r="D1072" s="118" t="s">
        <v>1306</v>
      </c>
      <c r="E1072" s="109"/>
      <c r="F1072" s="125" t="s">
        <v>1303</v>
      </c>
      <c r="G1072" s="125"/>
      <c r="H1072" s="109">
        <v>2550</v>
      </c>
      <c r="I1072" s="125"/>
      <c r="J1072" s="109" t="s">
        <v>1304</v>
      </c>
      <c r="K1072" s="111"/>
      <c r="L1072" s="109"/>
    </row>
    <row r="1073" spans="1:12" x14ac:dyDescent="0.2">
      <c r="A1073" s="128" t="s">
        <v>2416</v>
      </c>
      <c r="B1073" s="180">
        <f t="shared" si="43"/>
        <v>46284</v>
      </c>
      <c r="C1073" s="109">
        <v>4618</v>
      </c>
      <c r="D1073" s="118" t="s">
        <v>1307</v>
      </c>
      <c r="E1073" s="109"/>
      <c r="F1073" s="125" t="s">
        <v>1303</v>
      </c>
      <c r="G1073" s="125"/>
      <c r="H1073" s="109">
        <v>7800</v>
      </c>
      <c r="I1073" s="125"/>
      <c r="J1073" s="109" t="s">
        <v>1304</v>
      </c>
      <c r="K1073" s="111"/>
      <c r="L1073" s="109"/>
    </row>
    <row r="1074" spans="1:12" x14ac:dyDescent="0.2">
      <c r="A1074" s="128" t="s">
        <v>2416</v>
      </c>
      <c r="B1074" s="180">
        <f t="shared" si="43"/>
        <v>46284</v>
      </c>
      <c r="C1074" s="109">
        <v>4619</v>
      </c>
      <c r="D1074" s="118" t="s">
        <v>1312</v>
      </c>
      <c r="E1074" s="109"/>
      <c r="F1074" s="125" t="s">
        <v>1303</v>
      </c>
      <c r="G1074" s="125"/>
      <c r="H1074" s="109">
        <v>1275</v>
      </c>
      <c r="I1074" s="125"/>
      <c r="J1074" s="109" t="s">
        <v>1304</v>
      </c>
      <c r="K1074" s="111"/>
      <c r="L1074" s="109"/>
    </row>
    <row r="1075" spans="1:12" x14ac:dyDescent="0.2">
      <c r="A1075" s="128" t="s">
        <v>2416</v>
      </c>
      <c r="B1075" s="180">
        <f t="shared" si="43"/>
        <v>46284</v>
      </c>
      <c r="C1075" s="109">
        <v>4620</v>
      </c>
      <c r="D1075" s="118" t="s">
        <v>145</v>
      </c>
      <c r="E1075" s="109"/>
      <c r="F1075" s="125" t="s">
        <v>1303</v>
      </c>
      <c r="G1075" s="125"/>
      <c r="H1075" s="109">
        <v>3175</v>
      </c>
      <c r="I1075" s="125"/>
      <c r="J1075" s="109" t="s">
        <v>1304</v>
      </c>
      <c r="K1075" s="111"/>
      <c r="L1075" s="109"/>
    </row>
    <row r="1076" spans="1:12" x14ac:dyDescent="0.2">
      <c r="A1076" s="128" t="s">
        <v>2416</v>
      </c>
      <c r="B1076" s="180">
        <f t="shared" si="43"/>
        <v>46284</v>
      </c>
      <c r="C1076" s="109">
        <v>4621</v>
      </c>
      <c r="D1076" s="118" t="s">
        <v>1310</v>
      </c>
      <c r="E1076" s="109"/>
      <c r="F1076" s="125" t="s">
        <v>1303</v>
      </c>
      <c r="G1076" s="125"/>
      <c r="H1076" s="109">
        <v>850</v>
      </c>
      <c r="I1076" s="125"/>
      <c r="J1076" s="109" t="s">
        <v>1304</v>
      </c>
      <c r="K1076" s="111"/>
      <c r="L1076" s="109"/>
    </row>
    <row r="1077" spans="1:12" x14ac:dyDescent="0.2">
      <c r="A1077" s="128" t="s">
        <v>2416</v>
      </c>
      <c r="B1077" s="180">
        <f t="shared" si="43"/>
        <v>46284</v>
      </c>
      <c r="C1077" s="109">
        <v>4622</v>
      </c>
      <c r="D1077" s="118" t="s">
        <v>1309</v>
      </c>
      <c r="E1077" s="109"/>
      <c r="F1077" s="125" t="s">
        <v>1303</v>
      </c>
      <c r="G1077" s="125"/>
      <c r="H1077" s="109">
        <v>850</v>
      </c>
      <c r="I1077" s="125"/>
      <c r="J1077" s="109" t="s">
        <v>1304</v>
      </c>
      <c r="K1077" s="111"/>
      <c r="L1077" s="109"/>
    </row>
    <row r="1078" spans="1:12" x14ac:dyDescent="0.2">
      <c r="A1078" s="128" t="s">
        <v>2416</v>
      </c>
      <c r="B1078" s="180">
        <f t="shared" si="43"/>
        <v>46284</v>
      </c>
      <c r="C1078" s="109">
        <v>4623</v>
      </c>
      <c r="D1078" s="118" t="s">
        <v>1311</v>
      </c>
      <c r="E1078" s="109"/>
      <c r="F1078" s="125" t="s">
        <v>1303</v>
      </c>
      <c r="G1078" s="125"/>
      <c r="H1078" s="109">
        <v>425</v>
      </c>
      <c r="I1078" s="125"/>
      <c r="J1078" s="109" t="s">
        <v>1304</v>
      </c>
      <c r="K1078" s="111"/>
      <c r="L1078" s="109"/>
    </row>
    <row r="1079" spans="1:12" x14ac:dyDescent="0.2">
      <c r="A1079" s="128" t="s">
        <v>2416</v>
      </c>
      <c r="B1079" s="180">
        <f t="shared" si="43"/>
        <v>46284</v>
      </c>
      <c r="C1079" s="109">
        <v>4624</v>
      </c>
      <c r="D1079" s="118" t="s">
        <v>264</v>
      </c>
      <c r="E1079" s="109"/>
      <c r="F1079" s="125" t="s">
        <v>1303</v>
      </c>
      <c r="G1079" s="125"/>
      <c r="H1079" s="109">
        <v>100</v>
      </c>
      <c r="I1079" s="125"/>
      <c r="J1079" s="109" t="s">
        <v>1304</v>
      </c>
      <c r="K1079" s="111"/>
      <c r="L1079" s="109"/>
    </row>
    <row r="1080" spans="1:12" x14ac:dyDescent="0.2">
      <c r="A1080" s="128" t="s">
        <v>2417</v>
      </c>
      <c r="B1080" s="180">
        <f t="shared" si="43"/>
        <v>46285</v>
      </c>
      <c r="C1080" s="109">
        <v>4625</v>
      </c>
      <c r="D1080" s="118" t="s">
        <v>1302</v>
      </c>
      <c r="E1080" s="109"/>
      <c r="F1080" s="125" t="s">
        <v>1303</v>
      </c>
      <c r="G1080" s="125"/>
      <c r="H1080" s="109">
        <v>5180</v>
      </c>
      <c r="I1080" s="125"/>
      <c r="J1080" s="109" t="s">
        <v>1304</v>
      </c>
      <c r="K1080" s="111"/>
      <c r="L1080" s="109"/>
    </row>
    <row r="1081" spans="1:12" x14ac:dyDescent="0.2">
      <c r="A1081" s="128" t="s">
        <v>2417</v>
      </c>
      <c r="B1081" s="180">
        <f t="shared" si="43"/>
        <v>46285</v>
      </c>
      <c r="C1081" s="109">
        <v>4626</v>
      </c>
      <c r="D1081" s="118" t="s">
        <v>1307</v>
      </c>
      <c r="E1081" s="109"/>
      <c r="F1081" s="125" t="s">
        <v>1303</v>
      </c>
      <c r="G1081" s="125"/>
      <c r="H1081" s="109">
        <v>7500</v>
      </c>
      <c r="I1081" s="125"/>
      <c r="J1081" s="109" t="s">
        <v>1304</v>
      </c>
      <c r="K1081" s="111"/>
      <c r="L1081" s="109"/>
    </row>
    <row r="1082" spans="1:12" x14ac:dyDescent="0.2">
      <c r="A1082" s="128" t="s">
        <v>2417</v>
      </c>
      <c r="B1082" s="180">
        <f t="shared" si="43"/>
        <v>46285</v>
      </c>
      <c r="C1082" s="109">
        <v>4627</v>
      </c>
      <c r="D1082" s="118" t="s">
        <v>1311</v>
      </c>
      <c r="E1082" s="109"/>
      <c r="F1082" s="125" t="s">
        <v>1303</v>
      </c>
      <c r="G1082" s="125"/>
      <c r="H1082" s="109">
        <v>425</v>
      </c>
      <c r="I1082" s="125"/>
      <c r="J1082" s="109" t="s">
        <v>1304</v>
      </c>
      <c r="K1082" s="111"/>
      <c r="L1082" s="109"/>
    </row>
    <row r="1083" spans="1:12" x14ac:dyDescent="0.2">
      <c r="A1083" s="128" t="s">
        <v>2417</v>
      </c>
      <c r="B1083" s="180">
        <f t="shared" si="43"/>
        <v>46285</v>
      </c>
      <c r="C1083" s="109">
        <v>4628</v>
      </c>
      <c r="D1083" s="118" t="s">
        <v>1305</v>
      </c>
      <c r="E1083" s="109"/>
      <c r="F1083" s="125" t="s">
        <v>1303</v>
      </c>
      <c r="G1083" s="125"/>
      <c r="H1083" s="109">
        <v>4250</v>
      </c>
      <c r="I1083" s="125"/>
      <c r="J1083" s="109" t="s">
        <v>1304</v>
      </c>
      <c r="K1083" s="111"/>
      <c r="L1083" s="109"/>
    </row>
    <row r="1084" spans="1:12" x14ac:dyDescent="0.2">
      <c r="A1084" s="128" t="s">
        <v>2417</v>
      </c>
      <c r="B1084" s="180">
        <f t="shared" si="43"/>
        <v>46285</v>
      </c>
      <c r="C1084" s="109">
        <v>4629</v>
      </c>
      <c r="D1084" s="118" t="s">
        <v>134</v>
      </c>
      <c r="E1084" s="109"/>
      <c r="F1084" s="125" t="s">
        <v>1303</v>
      </c>
      <c r="G1084" s="125"/>
      <c r="H1084" s="109">
        <v>2000</v>
      </c>
      <c r="I1084" s="125"/>
      <c r="J1084" s="109" t="s">
        <v>1304</v>
      </c>
      <c r="K1084" s="111"/>
      <c r="L1084" s="109"/>
    </row>
    <row r="1085" spans="1:12" x14ac:dyDescent="0.2">
      <c r="A1085" s="128" t="s">
        <v>2417</v>
      </c>
      <c r="B1085" s="180">
        <f t="shared" si="43"/>
        <v>46285</v>
      </c>
      <c r="C1085" s="109">
        <v>4630</v>
      </c>
      <c r="D1085" s="118" t="s">
        <v>1308</v>
      </c>
      <c r="E1085" s="109"/>
      <c r="F1085" s="125" t="s">
        <v>1303</v>
      </c>
      <c r="G1085" s="125"/>
      <c r="H1085" s="109">
        <v>425</v>
      </c>
      <c r="I1085" s="125"/>
      <c r="J1085" s="109" t="s">
        <v>1304</v>
      </c>
      <c r="K1085" s="111"/>
      <c r="L1085" s="109"/>
    </row>
    <row r="1086" spans="1:12" x14ac:dyDescent="0.2">
      <c r="A1086" s="128" t="s">
        <v>2417</v>
      </c>
      <c r="B1086" s="180">
        <f t="shared" si="43"/>
        <v>46285</v>
      </c>
      <c r="C1086" s="109">
        <v>4631</v>
      </c>
      <c r="D1086" s="118" t="s">
        <v>1312</v>
      </c>
      <c r="E1086" s="109"/>
      <c r="F1086" s="125" t="s">
        <v>1303</v>
      </c>
      <c r="G1086" s="125"/>
      <c r="H1086" s="109">
        <v>1275</v>
      </c>
      <c r="I1086" s="125"/>
      <c r="J1086" s="109" t="s">
        <v>1304</v>
      </c>
      <c r="K1086" s="111"/>
      <c r="L1086" s="109"/>
    </row>
    <row r="1087" spans="1:12" x14ac:dyDescent="0.2">
      <c r="A1087" s="128" t="s">
        <v>2417</v>
      </c>
      <c r="B1087" s="180">
        <f t="shared" si="43"/>
        <v>46285</v>
      </c>
      <c r="C1087" s="109">
        <v>4632</v>
      </c>
      <c r="D1087" s="118" t="s">
        <v>1306</v>
      </c>
      <c r="E1087" s="109"/>
      <c r="F1087" s="125" t="s">
        <v>1303</v>
      </c>
      <c r="G1087" s="125"/>
      <c r="H1087" s="109">
        <v>850</v>
      </c>
      <c r="I1087" s="125"/>
      <c r="J1087" s="109" t="s">
        <v>1304</v>
      </c>
      <c r="K1087" s="111"/>
      <c r="L1087" s="109"/>
    </row>
    <row r="1088" spans="1:12" x14ac:dyDescent="0.2">
      <c r="A1088" s="128" t="s">
        <v>2417</v>
      </c>
      <c r="B1088" s="180">
        <f t="shared" si="43"/>
        <v>46285</v>
      </c>
      <c r="C1088" s="109">
        <v>4633</v>
      </c>
      <c r="D1088" s="118" t="s">
        <v>9103</v>
      </c>
      <c r="E1088" s="109"/>
      <c r="F1088" s="125" t="s">
        <v>1303</v>
      </c>
      <c r="G1088" s="125"/>
      <c r="H1088" s="109">
        <v>1700</v>
      </c>
      <c r="I1088" s="125"/>
      <c r="J1088" s="109" t="s">
        <v>1304</v>
      </c>
      <c r="K1088" s="111"/>
      <c r="L1088" s="109"/>
    </row>
    <row r="1089" spans="1:12" x14ac:dyDescent="0.2">
      <c r="A1089" s="128" t="s">
        <v>2417</v>
      </c>
      <c r="B1089" s="180">
        <f t="shared" si="43"/>
        <v>46285</v>
      </c>
      <c r="C1089" s="109">
        <v>4634</v>
      </c>
      <c r="D1089" s="118" t="s">
        <v>1309</v>
      </c>
      <c r="E1089" s="109"/>
      <c r="F1089" s="125" t="s">
        <v>1303</v>
      </c>
      <c r="G1089" s="125"/>
      <c r="H1089" s="109">
        <v>850</v>
      </c>
      <c r="I1089" s="125"/>
      <c r="J1089" s="109" t="s">
        <v>1304</v>
      </c>
      <c r="K1089" s="111"/>
      <c r="L1089" s="109"/>
    </row>
    <row r="1090" spans="1:12" x14ac:dyDescent="0.2">
      <c r="A1090" s="128" t="s">
        <v>2417</v>
      </c>
      <c r="B1090" s="180">
        <f t="shared" si="43"/>
        <v>46285</v>
      </c>
      <c r="C1090" s="109">
        <v>4635</v>
      </c>
      <c r="D1090" s="118" t="s">
        <v>1310</v>
      </c>
      <c r="E1090" s="109"/>
      <c r="F1090" s="125" t="s">
        <v>1303</v>
      </c>
      <c r="G1090" s="125"/>
      <c r="H1090" s="109">
        <v>850</v>
      </c>
      <c r="I1090" s="125"/>
      <c r="J1090" s="109" t="s">
        <v>1304</v>
      </c>
      <c r="K1090" s="111"/>
      <c r="L1090" s="109"/>
    </row>
    <row r="1091" spans="1:12" x14ac:dyDescent="0.2">
      <c r="A1091" s="128" t="s">
        <v>2417</v>
      </c>
      <c r="B1091" s="180">
        <f t="shared" si="43"/>
        <v>46285</v>
      </c>
      <c r="C1091" s="109">
        <v>4636</v>
      </c>
      <c r="D1091" s="118" t="s">
        <v>145</v>
      </c>
      <c r="E1091" s="109"/>
      <c r="F1091" s="125" t="s">
        <v>1303</v>
      </c>
      <c r="G1091" s="125"/>
      <c r="H1091" s="109">
        <v>1900</v>
      </c>
      <c r="I1091" s="125"/>
      <c r="J1091" s="109" t="s">
        <v>1304</v>
      </c>
      <c r="K1091" s="111"/>
      <c r="L1091" s="109"/>
    </row>
    <row r="1092" spans="1:12" x14ac:dyDescent="0.2">
      <c r="A1092" s="128" t="s">
        <v>2417</v>
      </c>
      <c r="B1092" s="180">
        <f t="shared" si="43"/>
        <v>46285</v>
      </c>
      <c r="C1092" s="109">
        <v>4637</v>
      </c>
      <c r="D1092" s="118" t="s">
        <v>264</v>
      </c>
      <c r="E1092" s="109"/>
      <c r="F1092" s="125" t="s">
        <v>1303</v>
      </c>
      <c r="G1092" s="125"/>
      <c r="H1092" s="109">
        <v>100</v>
      </c>
      <c r="I1092" s="125"/>
      <c r="J1092" s="109" t="s">
        <v>1304</v>
      </c>
      <c r="K1092" s="111"/>
      <c r="L1092" s="109"/>
    </row>
    <row r="1093" spans="1:12" x14ac:dyDescent="0.2">
      <c r="A1093" s="128" t="s">
        <v>2417</v>
      </c>
      <c r="B1093" s="180">
        <f t="shared" si="43"/>
        <v>46285</v>
      </c>
      <c r="C1093" s="109">
        <v>7358</v>
      </c>
      <c r="D1093" s="118" t="s">
        <v>153</v>
      </c>
      <c r="E1093" s="109"/>
      <c r="F1093" s="125" t="s">
        <v>1303</v>
      </c>
      <c r="G1093" s="125"/>
      <c r="H1093" s="109">
        <v>450</v>
      </c>
      <c r="I1093" s="125"/>
      <c r="J1093" s="109" t="s">
        <v>1304</v>
      </c>
      <c r="K1093" s="111"/>
      <c r="L1093" s="146">
        <v>66994</v>
      </c>
    </row>
    <row r="1094" spans="1:12" x14ac:dyDescent="0.2">
      <c r="A1094" s="128" t="s">
        <v>2417</v>
      </c>
      <c r="B1094" s="180">
        <f t="shared" si="43"/>
        <v>46285</v>
      </c>
      <c r="C1094" s="109">
        <v>7359</v>
      </c>
      <c r="D1094" s="118" t="s">
        <v>153</v>
      </c>
      <c r="E1094" s="109"/>
      <c r="F1094" s="125" t="s">
        <v>1303</v>
      </c>
      <c r="G1094" s="125"/>
      <c r="H1094" s="109">
        <v>300</v>
      </c>
      <c r="I1094" s="125"/>
      <c r="J1094" s="109" t="s">
        <v>1304</v>
      </c>
      <c r="K1094" s="111"/>
      <c r="L1094" s="146">
        <v>66995</v>
      </c>
    </row>
    <row r="1095" spans="1:12" x14ac:dyDescent="0.2">
      <c r="A1095" s="128" t="s">
        <v>2418</v>
      </c>
      <c r="B1095" s="180">
        <f t="shared" si="43"/>
        <v>46286</v>
      </c>
      <c r="C1095" s="109">
        <v>4638</v>
      </c>
      <c r="D1095" s="118" t="s">
        <v>1302</v>
      </c>
      <c r="E1095" s="109"/>
      <c r="F1095" s="125" t="s">
        <v>1303</v>
      </c>
      <c r="G1095" s="125"/>
      <c r="H1095" s="109">
        <v>5180</v>
      </c>
      <c r="I1095" s="125"/>
      <c r="J1095" s="109" t="s">
        <v>1304</v>
      </c>
      <c r="K1095" s="111"/>
      <c r="L1095" s="109"/>
    </row>
    <row r="1096" spans="1:12" x14ac:dyDescent="0.2">
      <c r="A1096" s="128" t="s">
        <v>2418</v>
      </c>
      <c r="B1096" s="180">
        <f t="shared" si="43"/>
        <v>46286</v>
      </c>
      <c r="C1096" s="109">
        <v>4639</v>
      </c>
      <c r="D1096" s="118" t="s">
        <v>1305</v>
      </c>
      <c r="E1096" s="109"/>
      <c r="F1096" s="125" t="s">
        <v>1303</v>
      </c>
      <c r="G1096" s="125"/>
      <c r="H1096" s="109">
        <v>3400</v>
      </c>
      <c r="I1096" s="125"/>
      <c r="J1096" s="109" t="s">
        <v>1304</v>
      </c>
      <c r="K1096" s="111"/>
      <c r="L1096" s="109"/>
    </row>
    <row r="1097" spans="1:12" x14ac:dyDescent="0.2">
      <c r="A1097" s="128" t="s">
        <v>2418</v>
      </c>
      <c r="B1097" s="180">
        <f t="shared" si="43"/>
        <v>46286</v>
      </c>
      <c r="C1097" s="109">
        <v>4640</v>
      </c>
      <c r="D1097" s="118" t="s">
        <v>1306</v>
      </c>
      <c r="E1097" s="109"/>
      <c r="F1097" s="125" t="s">
        <v>1303</v>
      </c>
      <c r="G1097" s="125"/>
      <c r="H1097" s="109">
        <v>1700</v>
      </c>
      <c r="I1097" s="125"/>
      <c r="J1097" s="109" t="s">
        <v>1304</v>
      </c>
      <c r="K1097" s="111"/>
      <c r="L1097" s="109"/>
    </row>
    <row r="1098" spans="1:12" x14ac:dyDescent="0.2">
      <c r="A1098" s="128" t="s">
        <v>2418</v>
      </c>
      <c r="B1098" s="180">
        <f t="shared" si="43"/>
        <v>46286</v>
      </c>
      <c r="C1098" s="109">
        <v>4641</v>
      </c>
      <c r="D1098" s="118" t="s">
        <v>1307</v>
      </c>
      <c r="E1098" s="109"/>
      <c r="F1098" s="125" t="s">
        <v>1303</v>
      </c>
      <c r="G1098" s="125"/>
      <c r="H1098" s="109">
        <v>6500</v>
      </c>
      <c r="I1098" s="125"/>
      <c r="J1098" s="109" t="s">
        <v>1304</v>
      </c>
      <c r="K1098" s="111"/>
      <c r="L1098" s="109"/>
    </row>
    <row r="1099" spans="1:12" x14ac:dyDescent="0.2">
      <c r="A1099" s="128" t="s">
        <v>2418</v>
      </c>
      <c r="B1099" s="180">
        <f t="shared" ref="B1099:B1162" si="44">IF(A1099="","",IF(ISNUMBER(A1099),IFERROR(VLOOKUP(TEXT(A1099,"yyyy/mm/dd"),BSAD,2,FALSE),""),IFERROR(VLOOKUP(A1099,BSAD,2,FALSE),"")))</f>
        <v>46286</v>
      </c>
      <c r="C1099" s="109">
        <v>4642</v>
      </c>
      <c r="D1099" s="118" t="s">
        <v>1311</v>
      </c>
      <c r="E1099" s="109"/>
      <c r="F1099" s="125" t="s">
        <v>1303</v>
      </c>
      <c r="G1099" s="125"/>
      <c r="H1099" s="109">
        <v>425</v>
      </c>
      <c r="I1099" s="125"/>
      <c r="J1099" s="109" t="s">
        <v>1304</v>
      </c>
      <c r="K1099" s="111"/>
      <c r="L1099" s="109"/>
    </row>
    <row r="1100" spans="1:12" x14ac:dyDescent="0.2">
      <c r="A1100" s="128" t="s">
        <v>2418</v>
      </c>
      <c r="B1100" s="180">
        <f t="shared" si="44"/>
        <v>46286</v>
      </c>
      <c r="C1100" s="109">
        <v>4643</v>
      </c>
      <c r="D1100" s="118" t="s">
        <v>1312</v>
      </c>
      <c r="E1100" s="109"/>
      <c r="F1100" s="125" t="s">
        <v>1303</v>
      </c>
      <c r="G1100" s="125"/>
      <c r="H1100" s="109">
        <v>1700</v>
      </c>
      <c r="I1100" s="125"/>
      <c r="J1100" s="109" t="s">
        <v>1304</v>
      </c>
      <c r="K1100" s="111"/>
      <c r="L1100" s="109"/>
    </row>
    <row r="1101" spans="1:12" x14ac:dyDescent="0.2">
      <c r="A1101" s="128" t="s">
        <v>2418</v>
      </c>
      <c r="B1101" s="180">
        <f t="shared" si="44"/>
        <v>46286</v>
      </c>
      <c r="C1101" s="109">
        <v>4644</v>
      </c>
      <c r="D1101" s="118" t="s">
        <v>1310</v>
      </c>
      <c r="E1101" s="109"/>
      <c r="F1101" s="125" t="s">
        <v>1303</v>
      </c>
      <c r="G1101" s="125"/>
      <c r="H1101" s="109">
        <v>850</v>
      </c>
      <c r="I1101" s="125"/>
      <c r="J1101" s="109" t="s">
        <v>1304</v>
      </c>
      <c r="K1101" s="111"/>
      <c r="L1101" s="109"/>
    </row>
    <row r="1102" spans="1:12" x14ac:dyDescent="0.2">
      <c r="A1102" s="128" t="s">
        <v>2418</v>
      </c>
      <c r="B1102" s="180">
        <f t="shared" si="44"/>
        <v>46286</v>
      </c>
      <c r="C1102" s="109">
        <v>4645</v>
      </c>
      <c r="D1102" s="118" t="s">
        <v>1309</v>
      </c>
      <c r="E1102" s="109"/>
      <c r="F1102" s="125" t="s">
        <v>1303</v>
      </c>
      <c r="G1102" s="125"/>
      <c r="H1102" s="109">
        <v>850</v>
      </c>
      <c r="I1102" s="125"/>
      <c r="J1102" s="109" t="s">
        <v>1304</v>
      </c>
      <c r="K1102" s="111"/>
      <c r="L1102" s="109"/>
    </row>
    <row r="1103" spans="1:12" x14ac:dyDescent="0.2">
      <c r="A1103" s="128" t="s">
        <v>2418</v>
      </c>
      <c r="B1103" s="180">
        <f t="shared" si="44"/>
        <v>46286</v>
      </c>
      <c r="C1103" s="109">
        <v>4646</v>
      </c>
      <c r="D1103" s="118" t="s">
        <v>1308</v>
      </c>
      <c r="E1103" s="109"/>
      <c r="F1103" s="125" t="s">
        <v>1303</v>
      </c>
      <c r="G1103" s="125"/>
      <c r="H1103" s="109">
        <v>425</v>
      </c>
      <c r="I1103" s="125"/>
      <c r="J1103" s="109" t="s">
        <v>1304</v>
      </c>
      <c r="K1103" s="111"/>
      <c r="L1103" s="109"/>
    </row>
    <row r="1104" spans="1:12" x14ac:dyDescent="0.2">
      <c r="A1104" s="128" t="s">
        <v>2418</v>
      </c>
      <c r="B1104" s="180">
        <f t="shared" si="44"/>
        <v>46286</v>
      </c>
      <c r="C1104" s="109">
        <v>4647</v>
      </c>
      <c r="D1104" s="118" t="s">
        <v>1414</v>
      </c>
      <c r="E1104" s="109"/>
      <c r="F1104" s="125" t="s">
        <v>1303</v>
      </c>
      <c r="G1104" s="125"/>
      <c r="H1104" s="109">
        <v>6500</v>
      </c>
      <c r="I1104" s="125"/>
      <c r="J1104" s="109" t="s">
        <v>1304</v>
      </c>
      <c r="K1104" s="111"/>
      <c r="L1104" s="109"/>
    </row>
    <row r="1105" spans="1:12" x14ac:dyDescent="0.2">
      <c r="A1105" s="128" t="s">
        <v>2419</v>
      </c>
      <c r="B1105" s="180">
        <f t="shared" si="44"/>
        <v>46287</v>
      </c>
      <c r="C1105" s="109">
        <v>4648</v>
      </c>
      <c r="D1105" s="118" t="s">
        <v>1306</v>
      </c>
      <c r="E1105" s="109"/>
      <c r="F1105" s="125" t="s">
        <v>1303</v>
      </c>
      <c r="G1105" s="125"/>
      <c r="H1105" s="109">
        <v>2125</v>
      </c>
      <c r="I1105" s="125"/>
      <c r="J1105" s="109" t="s">
        <v>1304</v>
      </c>
      <c r="K1105" s="111"/>
      <c r="L1105" s="109"/>
    </row>
    <row r="1106" spans="1:12" x14ac:dyDescent="0.2">
      <c r="A1106" s="128" t="s">
        <v>2419</v>
      </c>
      <c r="B1106" s="180">
        <f t="shared" si="44"/>
        <v>46287</v>
      </c>
      <c r="C1106" s="109">
        <v>4649</v>
      </c>
      <c r="D1106" s="118" t="s">
        <v>1307</v>
      </c>
      <c r="E1106" s="109"/>
      <c r="F1106" s="125" t="s">
        <v>1303</v>
      </c>
      <c r="G1106" s="125"/>
      <c r="H1106" s="109">
        <v>8500</v>
      </c>
      <c r="I1106" s="125"/>
      <c r="J1106" s="109" t="s">
        <v>1304</v>
      </c>
      <c r="K1106" s="111"/>
      <c r="L1106" s="109"/>
    </row>
    <row r="1107" spans="1:12" x14ac:dyDescent="0.2">
      <c r="A1107" s="128" t="s">
        <v>2419</v>
      </c>
      <c r="B1107" s="180">
        <f t="shared" si="44"/>
        <v>46287</v>
      </c>
      <c r="C1107" s="109">
        <v>4650</v>
      </c>
      <c r="D1107" s="118" t="s">
        <v>1312</v>
      </c>
      <c r="E1107" s="109"/>
      <c r="F1107" s="125" t="s">
        <v>1303</v>
      </c>
      <c r="G1107" s="125"/>
      <c r="H1107" s="109">
        <v>1275</v>
      </c>
      <c r="I1107" s="125"/>
      <c r="J1107" s="109" t="s">
        <v>1304</v>
      </c>
      <c r="K1107" s="111"/>
      <c r="L1107" s="109"/>
    </row>
    <row r="1108" spans="1:12" x14ac:dyDescent="0.2">
      <c r="A1108" s="128" t="s">
        <v>2419</v>
      </c>
      <c r="B1108" s="180">
        <f t="shared" si="44"/>
        <v>46287</v>
      </c>
      <c r="C1108" s="109">
        <v>4651</v>
      </c>
      <c r="D1108" s="118" t="s">
        <v>1305</v>
      </c>
      <c r="E1108" s="109"/>
      <c r="F1108" s="125" t="s">
        <v>1303</v>
      </c>
      <c r="G1108" s="125"/>
      <c r="H1108" s="109">
        <v>3400</v>
      </c>
      <c r="I1108" s="125"/>
      <c r="J1108" s="109" t="s">
        <v>1304</v>
      </c>
      <c r="K1108" s="111"/>
      <c r="L1108" s="109"/>
    </row>
    <row r="1109" spans="1:12" x14ac:dyDescent="0.2">
      <c r="A1109" s="128" t="s">
        <v>2419</v>
      </c>
      <c r="B1109" s="180">
        <f t="shared" si="44"/>
        <v>46287</v>
      </c>
      <c r="C1109" s="109">
        <v>4652</v>
      </c>
      <c r="D1109" s="118" t="s">
        <v>1311</v>
      </c>
      <c r="E1109" s="109"/>
      <c r="F1109" s="125" t="s">
        <v>1303</v>
      </c>
      <c r="G1109" s="125"/>
      <c r="H1109" s="109">
        <v>425</v>
      </c>
      <c r="I1109" s="125"/>
      <c r="J1109" s="109" t="s">
        <v>1304</v>
      </c>
      <c r="K1109" s="111"/>
      <c r="L1109" s="109"/>
    </row>
    <row r="1110" spans="1:12" x14ac:dyDescent="0.2">
      <c r="A1110" s="128" t="s">
        <v>2419</v>
      </c>
      <c r="B1110" s="180">
        <f t="shared" si="44"/>
        <v>46287</v>
      </c>
      <c r="C1110" s="109">
        <v>4653</v>
      </c>
      <c r="D1110" s="118" t="s">
        <v>134</v>
      </c>
      <c r="E1110" s="109"/>
      <c r="F1110" s="125" t="s">
        <v>1303</v>
      </c>
      <c r="G1110" s="125"/>
      <c r="H1110" s="109">
        <v>550</v>
      </c>
      <c r="I1110" s="125"/>
      <c r="J1110" s="109" t="s">
        <v>1304</v>
      </c>
      <c r="K1110" s="111"/>
      <c r="L1110" s="109"/>
    </row>
    <row r="1111" spans="1:12" x14ac:dyDescent="0.2">
      <c r="A1111" s="128" t="s">
        <v>2419</v>
      </c>
      <c r="B1111" s="180">
        <f t="shared" si="44"/>
        <v>46287</v>
      </c>
      <c r="C1111" s="109">
        <v>4654</v>
      </c>
      <c r="D1111" s="118" t="s">
        <v>1310</v>
      </c>
      <c r="E1111" s="109"/>
      <c r="F1111" s="125" t="s">
        <v>1303</v>
      </c>
      <c r="G1111" s="125"/>
      <c r="H1111" s="109">
        <v>680</v>
      </c>
      <c r="I1111" s="125"/>
      <c r="J1111" s="109" t="s">
        <v>1304</v>
      </c>
      <c r="K1111" s="111"/>
      <c r="L1111" s="109"/>
    </row>
    <row r="1112" spans="1:12" x14ac:dyDescent="0.2">
      <c r="A1112" s="128" t="s">
        <v>2419</v>
      </c>
      <c r="B1112" s="180">
        <f t="shared" si="44"/>
        <v>46287</v>
      </c>
      <c r="C1112" s="109">
        <v>4655</v>
      </c>
      <c r="D1112" s="118" t="s">
        <v>9656</v>
      </c>
      <c r="E1112" s="109"/>
      <c r="F1112" s="125" t="s">
        <v>1303</v>
      </c>
      <c r="G1112" s="125"/>
      <c r="H1112" s="109">
        <v>850</v>
      </c>
      <c r="I1112" s="125"/>
      <c r="J1112" s="109" t="s">
        <v>1304</v>
      </c>
      <c r="K1112" s="111"/>
      <c r="L1112" s="109"/>
    </row>
    <row r="1113" spans="1:12" x14ac:dyDescent="0.2">
      <c r="A1113" s="128" t="s">
        <v>2419</v>
      </c>
      <c r="B1113" s="180">
        <f t="shared" si="44"/>
        <v>46287</v>
      </c>
      <c r="C1113" s="109">
        <v>4656</v>
      </c>
      <c r="D1113" s="118" t="s">
        <v>145</v>
      </c>
      <c r="E1113" s="109"/>
      <c r="F1113" s="125" t="s">
        <v>1303</v>
      </c>
      <c r="G1113" s="125"/>
      <c r="H1113" s="109">
        <v>4550</v>
      </c>
      <c r="I1113" s="125"/>
      <c r="J1113" s="109" t="s">
        <v>1304</v>
      </c>
      <c r="K1113" s="111"/>
      <c r="L1113" s="109"/>
    </row>
    <row r="1114" spans="1:12" x14ac:dyDescent="0.2">
      <c r="A1114" s="128" t="s">
        <v>2419</v>
      </c>
      <c r="B1114" s="180">
        <f t="shared" si="44"/>
        <v>46287</v>
      </c>
      <c r="C1114" s="109">
        <v>4657</v>
      </c>
      <c r="D1114" s="118" t="s">
        <v>1309</v>
      </c>
      <c r="E1114" s="109"/>
      <c r="F1114" s="125" t="s">
        <v>1303</v>
      </c>
      <c r="G1114" s="125"/>
      <c r="H1114" s="109">
        <v>425</v>
      </c>
      <c r="I1114" s="125"/>
      <c r="J1114" s="109" t="s">
        <v>1304</v>
      </c>
      <c r="K1114" s="111"/>
      <c r="L1114" s="109"/>
    </row>
    <row r="1115" spans="1:12" x14ac:dyDescent="0.2">
      <c r="A1115" s="128" t="s">
        <v>2419</v>
      </c>
      <c r="B1115" s="180">
        <f t="shared" si="44"/>
        <v>46287</v>
      </c>
      <c r="C1115" s="109">
        <v>4658</v>
      </c>
      <c r="D1115" s="118" t="s">
        <v>147</v>
      </c>
      <c r="E1115" s="109"/>
      <c r="F1115" s="125" t="s">
        <v>1303</v>
      </c>
      <c r="G1115" s="125"/>
      <c r="H1115" s="109">
        <v>30000</v>
      </c>
      <c r="I1115" s="125"/>
      <c r="J1115" s="109" t="s">
        <v>1304</v>
      </c>
      <c r="K1115" s="111"/>
      <c r="L1115" s="109"/>
    </row>
    <row r="1116" spans="1:12" x14ac:dyDescent="0.2">
      <c r="A1116" s="128" t="s">
        <v>2419</v>
      </c>
      <c r="B1116" s="180">
        <f t="shared" si="44"/>
        <v>46287</v>
      </c>
      <c r="C1116" s="109">
        <v>4659</v>
      </c>
      <c r="D1116" s="118" t="s">
        <v>533</v>
      </c>
      <c r="E1116" s="109"/>
      <c r="F1116" s="125" t="s">
        <v>1303</v>
      </c>
      <c r="G1116" s="125"/>
      <c r="H1116" s="109">
        <v>2000</v>
      </c>
      <c r="I1116" s="125"/>
      <c r="J1116" s="109" t="s">
        <v>1304</v>
      </c>
      <c r="K1116" s="111"/>
      <c r="L1116" s="109"/>
    </row>
    <row r="1117" spans="1:12" x14ac:dyDescent="0.2">
      <c r="A1117" s="128" t="s">
        <v>2420</v>
      </c>
      <c r="B1117" s="180">
        <f t="shared" si="44"/>
        <v>46288</v>
      </c>
      <c r="C1117" s="109">
        <v>4660</v>
      </c>
      <c r="D1117" s="118" t="s">
        <v>1302</v>
      </c>
      <c r="E1117" s="109"/>
      <c r="F1117" s="125" t="s">
        <v>1303</v>
      </c>
      <c r="G1117" s="125"/>
      <c r="H1117" s="109">
        <v>5100</v>
      </c>
      <c r="I1117" s="125"/>
      <c r="J1117" s="109" t="s">
        <v>1304</v>
      </c>
      <c r="K1117" s="111"/>
      <c r="L1117" s="109"/>
    </row>
    <row r="1118" spans="1:12" x14ac:dyDescent="0.2">
      <c r="A1118" s="128" t="s">
        <v>2420</v>
      </c>
      <c r="B1118" s="180">
        <f t="shared" si="44"/>
        <v>46288</v>
      </c>
      <c r="C1118" s="109">
        <v>4661</v>
      </c>
      <c r="D1118" s="118" t="s">
        <v>1305</v>
      </c>
      <c r="E1118" s="109"/>
      <c r="F1118" s="125" t="s">
        <v>1303</v>
      </c>
      <c r="G1118" s="125"/>
      <c r="H1118" s="109">
        <v>3825</v>
      </c>
      <c r="I1118" s="125"/>
      <c r="J1118" s="109" t="s">
        <v>1304</v>
      </c>
      <c r="K1118" s="111"/>
      <c r="L1118" s="109"/>
    </row>
    <row r="1119" spans="1:12" x14ac:dyDescent="0.2">
      <c r="A1119" s="128" t="s">
        <v>2420</v>
      </c>
      <c r="B1119" s="180">
        <f t="shared" si="44"/>
        <v>46288</v>
      </c>
      <c r="C1119" s="109">
        <v>4662</v>
      </c>
      <c r="D1119" s="118" t="s">
        <v>1306</v>
      </c>
      <c r="E1119" s="109"/>
      <c r="F1119" s="125" t="s">
        <v>1303</v>
      </c>
      <c r="G1119" s="125"/>
      <c r="H1119" s="109">
        <v>2550</v>
      </c>
      <c r="I1119" s="125"/>
      <c r="J1119" s="109" t="s">
        <v>1304</v>
      </c>
      <c r="K1119" s="111"/>
      <c r="L1119" s="109"/>
    </row>
    <row r="1120" spans="1:12" x14ac:dyDescent="0.2">
      <c r="A1120" s="128" t="s">
        <v>2420</v>
      </c>
      <c r="B1120" s="180">
        <f t="shared" si="44"/>
        <v>46288</v>
      </c>
      <c r="C1120" s="109">
        <v>4663</v>
      </c>
      <c r="D1120" s="118" t="s">
        <v>1307</v>
      </c>
      <c r="E1120" s="109"/>
      <c r="F1120" s="125" t="s">
        <v>1303</v>
      </c>
      <c r="G1120" s="125"/>
      <c r="H1120" s="109">
        <v>5500</v>
      </c>
      <c r="I1120" s="125"/>
      <c r="J1120" s="109" t="s">
        <v>1304</v>
      </c>
      <c r="K1120" s="111"/>
      <c r="L1120" s="109"/>
    </row>
    <row r="1121" spans="1:12" x14ac:dyDescent="0.2">
      <c r="A1121" s="128" t="s">
        <v>2420</v>
      </c>
      <c r="B1121" s="180">
        <f t="shared" si="44"/>
        <v>46288</v>
      </c>
      <c r="C1121" s="109">
        <v>4664</v>
      </c>
      <c r="D1121" s="118" t="s">
        <v>1311</v>
      </c>
      <c r="E1121" s="109"/>
      <c r="F1121" s="125" t="s">
        <v>1303</v>
      </c>
      <c r="G1121" s="125"/>
      <c r="H1121" s="109">
        <v>425</v>
      </c>
      <c r="I1121" s="125"/>
      <c r="J1121" s="109" t="s">
        <v>1304</v>
      </c>
      <c r="K1121" s="111"/>
      <c r="L1121" s="109"/>
    </row>
    <row r="1122" spans="1:12" x14ac:dyDescent="0.2">
      <c r="A1122" s="128" t="s">
        <v>2420</v>
      </c>
      <c r="B1122" s="180">
        <f t="shared" si="44"/>
        <v>46288</v>
      </c>
      <c r="C1122" s="109">
        <v>4665</v>
      </c>
      <c r="D1122" s="118" t="s">
        <v>1312</v>
      </c>
      <c r="E1122" s="109"/>
      <c r="F1122" s="125" t="s">
        <v>1303</v>
      </c>
      <c r="G1122" s="125"/>
      <c r="H1122" s="109">
        <v>1275</v>
      </c>
      <c r="I1122" s="125"/>
      <c r="J1122" s="109" t="s">
        <v>1304</v>
      </c>
      <c r="K1122" s="111"/>
      <c r="L1122" s="109"/>
    </row>
    <row r="1123" spans="1:12" x14ac:dyDescent="0.2">
      <c r="A1123" s="128" t="s">
        <v>2420</v>
      </c>
      <c r="B1123" s="180">
        <f t="shared" si="44"/>
        <v>46288</v>
      </c>
      <c r="C1123" s="109">
        <v>4666</v>
      </c>
      <c r="D1123" s="118" t="s">
        <v>1310</v>
      </c>
      <c r="E1123" s="109"/>
      <c r="F1123" s="125" t="s">
        <v>1303</v>
      </c>
      <c r="G1123" s="125"/>
      <c r="H1123" s="109">
        <v>680</v>
      </c>
      <c r="I1123" s="125"/>
      <c r="J1123" s="109" t="s">
        <v>1304</v>
      </c>
      <c r="K1123" s="111"/>
      <c r="L1123" s="109"/>
    </row>
    <row r="1124" spans="1:12" x14ac:dyDescent="0.2">
      <c r="A1124" s="128" t="s">
        <v>2420</v>
      </c>
      <c r="B1124" s="180">
        <f t="shared" si="44"/>
        <v>46288</v>
      </c>
      <c r="C1124" s="109">
        <v>4667</v>
      </c>
      <c r="D1124" s="118" t="s">
        <v>134</v>
      </c>
      <c r="E1124" s="109"/>
      <c r="F1124" s="125" t="s">
        <v>1303</v>
      </c>
      <c r="G1124" s="125"/>
      <c r="H1124" s="109">
        <v>2050</v>
      </c>
      <c r="I1124" s="125"/>
      <c r="J1124" s="109" t="s">
        <v>1304</v>
      </c>
      <c r="K1124" s="111"/>
      <c r="L1124" s="109"/>
    </row>
    <row r="1125" spans="1:12" x14ac:dyDescent="0.2">
      <c r="A1125" s="128" t="s">
        <v>2420</v>
      </c>
      <c r="B1125" s="180">
        <f t="shared" si="44"/>
        <v>46288</v>
      </c>
      <c r="C1125" s="109">
        <v>4668</v>
      </c>
      <c r="D1125" s="118" t="s">
        <v>1309</v>
      </c>
      <c r="E1125" s="109"/>
      <c r="F1125" s="125" t="s">
        <v>1303</v>
      </c>
      <c r="G1125" s="125"/>
      <c r="H1125" s="109">
        <v>850</v>
      </c>
      <c r="I1125" s="125"/>
      <c r="J1125" s="109" t="s">
        <v>1304</v>
      </c>
      <c r="K1125" s="111"/>
      <c r="L1125" s="109"/>
    </row>
    <row r="1126" spans="1:12" x14ac:dyDescent="0.2">
      <c r="A1126" s="128" t="s">
        <v>2420</v>
      </c>
      <c r="B1126" s="180">
        <f t="shared" si="44"/>
        <v>46288</v>
      </c>
      <c r="C1126" s="109">
        <v>4669</v>
      </c>
      <c r="D1126" s="118" t="s">
        <v>9656</v>
      </c>
      <c r="E1126" s="109"/>
      <c r="F1126" s="125" t="s">
        <v>1303</v>
      </c>
      <c r="G1126" s="125"/>
      <c r="H1126" s="109">
        <v>850</v>
      </c>
      <c r="I1126" s="125"/>
      <c r="J1126" s="109" t="s">
        <v>1304</v>
      </c>
      <c r="K1126" s="111"/>
      <c r="L1126" s="109"/>
    </row>
    <row r="1127" spans="1:12" x14ac:dyDescent="0.2">
      <c r="A1127" s="128" t="s">
        <v>2420</v>
      </c>
      <c r="B1127" s="180">
        <f t="shared" si="44"/>
        <v>46288</v>
      </c>
      <c r="C1127" s="109">
        <v>4670</v>
      </c>
      <c r="D1127" s="118" t="s">
        <v>9655</v>
      </c>
      <c r="E1127" s="109"/>
      <c r="F1127" s="125" t="s">
        <v>1303</v>
      </c>
      <c r="G1127" s="125"/>
      <c r="H1127" s="109">
        <v>2975</v>
      </c>
      <c r="I1127" s="125"/>
      <c r="J1127" s="109" t="s">
        <v>1304</v>
      </c>
      <c r="K1127" s="111"/>
      <c r="L1127" s="109"/>
    </row>
    <row r="1128" spans="1:12" x14ac:dyDescent="0.2">
      <c r="A1128" s="128" t="s">
        <v>2420</v>
      </c>
      <c r="B1128" s="180">
        <f t="shared" si="44"/>
        <v>46288</v>
      </c>
      <c r="C1128" s="109">
        <v>4671</v>
      </c>
      <c r="D1128" s="118" t="s">
        <v>145</v>
      </c>
      <c r="E1128" s="109"/>
      <c r="F1128" s="125" t="s">
        <v>1303</v>
      </c>
      <c r="G1128" s="125"/>
      <c r="H1128" s="109">
        <v>2325</v>
      </c>
      <c r="I1128" s="125"/>
      <c r="J1128" s="109" t="s">
        <v>1304</v>
      </c>
      <c r="K1128" s="111"/>
      <c r="L1128" s="109"/>
    </row>
    <row r="1129" spans="1:12" x14ac:dyDescent="0.2">
      <c r="A1129" s="128" t="s">
        <v>2420</v>
      </c>
      <c r="B1129" s="180">
        <f t="shared" si="44"/>
        <v>46288</v>
      </c>
      <c r="C1129" s="109">
        <v>4672</v>
      </c>
      <c r="D1129" s="118" t="s">
        <v>264</v>
      </c>
      <c r="E1129" s="109"/>
      <c r="F1129" s="125" t="s">
        <v>1303</v>
      </c>
      <c r="G1129" s="125"/>
      <c r="H1129" s="109">
        <v>100</v>
      </c>
      <c r="I1129" s="125"/>
      <c r="J1129" s="109" t="s">
        <v>1304</v>
      </c>
      <c r="K1129" s="111"/>
      <c r="L1129" s="109"/>
    </row>
    <row r="1130" spans="1:12" x14ac:dyDescent="0.2">
      <c r="A1130" s="128" t="s">
        <v>2420</v>
      </c>
      <c r="B1130" s="180">
        <f t="shared" si="44"/>
        <v>46288</v>
      </c>
      <c r="C1130" s="109">
        <v>7360</v>
      </c>
      <c r="D1130" s="118" t="s">
        <v>153</v>
      </c>
      <c r="E1130" s="109"/>
      <c r="F1130" s="125" t="s">
        <v>1303</v>
      </c>
      <c r="G1130" s="125"/>
      <c r="H1130" s="109">
        <v>1025</v>
      </c>
      <c r="I1130" s="125"/>
      <c r="J1130" s="109" t="s">
        <v>1304</v>
      </c>
      <c r="K1130" s="111"/>
      <c r="L1130" s="146">
        <v>66997</v>
      </c>
    </row>
    <row r="1131" spans="1:12" x14ac:dyDescent="0.2">
      <c r="A1131" s="128" t="s">
        <v>2420</v>
      </c>
      <c r="B1131" s="180">
        <f t="shared" si="44"/>
        <v>46288</v>
      </c>
      <c r="C1131" s="109">
        <v>7361</v>
      </c>
      <c r="D1131" s="118" t="s">
        <v>153</v>
      </c>
      <c r="E1131" s="109"/>
      <c r="F1131" s="125" t="s">
        <v>1303</v>
      </c>
      <c r="G1131" s="125"/>
      <c r="H1131" s="109">
        <v>375</v>
      </c>
      <c r="I1131" s="125"/>
      <c r="J1131" s="109" t="s">
        <v>1304</v>
      </c>
      <c r="K1131" s="111"/>
      <c r="L1131" s="146">
        <v>66998</v>
      </c>
    </row>
    <row r="1132" spans="1:12" x14ac:dyDescent="0.2">
      <c r="A1132" s="128" t="s">
        <v>2420</v>
      </c>
      <c r="B1132" s="180">
        <f t="shared" si="44"/>
        <v>46288</v>
      </c>
      <c r="C1132" s="109">
        <v>7362</v>
      </c>
      <c r="D1132" s="118" t="s">
        <v>153</v>
      </c>
      <c r="E1132" s="109"/>
      <c r="F1132" s="125" t="s">
        <v>1303</v>
      </c>
      <c r="G1132" s="125"/>
      <c r="H1132" s="109">
        <v>200</v>
      </c>
      <c r="I1132" s="125"/>
      <c r="J1132" s="109" t="s">
        <v>1304</v>
      </c>
      <c r="K1132" s="111"/>
      <c r="L1132" s="146">
        <v>66999</v>
      </c>
    </row>
    <row r="1133" spans="1:12" x14ac:dyDescent="0.2">
      <c r="A1133" s="128" t="s">
        <v>2420</v>
      </c>
      <c r="B1133" s="180">
        <f t="shared" si="44"/>
        <v>46288</v>
      </c>
      <c r="C1133" s="109">
        <v>4676</v>
      </c>
      <c r="D1133" s="118" t="s">
        <v>1376</v>
      </c>
      <c r="E1133" s="109"/>
      <c r="F1133" s="125" t="s">
        <v>8953</v>
      </c>
      <c r="G1133" s="125"/>
      <c r="H1133" s="109"/>
      <c r="I1133" s="125">
        <v>8000</v>
      </c>
      <c r="J1133" s="109" t="s">
        <v>1304</v>
      </c>
      <c r="K1133" s="111"/>
      <c r="L1133" s="109"/>
    </row>
    <row r="1134" spans="1:12" x14ac:dyDescent="0.2">
      <c r="A1134" s="128" t="s">
        <v>2420</v>
      </c>
      <c r="B1134" s="180">
        <f t="shared" si="44"/>
        <v>46288</v>
      </c>
      <c r="C1134" s="109">
        <v>4677</v>
      </c>
      <c r="D1134" s="118"/>
      <c r="E1134" s="109"/>
      <c r="F1134" s="125"/>
      <c r="G1134" s="125"/>
      <c r="H1134" s="109"/>
      <c r="I1134" s="125"/>
      <c r="J1134" s="109" t="s">
        <v>1304</v>
      </c>
      <c r="K1134" s="111"/>
      <c r="L1134" s="109"/>
    </row>
    <row r="1135" spans="1:12" x14ac:dyDescent="0.2">
      <c r="A1135" s="128" t="s">
        <v>2420</v>
      </c>
      <c r="B1135" s="180">
        <f t="shared" si="44"/>
        <v>46288</v>
      </c>
      <c r="C1135" s="109">
        <v>4678</v>
      </c>
      <c r="D1135" s="118"/>
      <c r="E1135" s="109"/>
      <c r="F1135" s="125"/>
      <c r="G1135" s="125"/>
      <c r="H1135" s="109"/>
      <c r="I1135" s="125"/>
      <c r="J1135" s="109" t="s">
        <v>1304</v>
      </c>
      <c r="K1135" s="111"/>
      <c r="L1135" s="109"/>
    </row>
    <row r="1136" spans="1:12" x14ac:dyDescent="0.2">
      <c r="A1136" s="128" t="s">
        <v>2420</v>
      </c>
      <c r="B1136" s="180">
        <f t="shared" si="44"/>
        <v>46288</v>
      </c>
      <c r="C1136" s="109">
        <v>4679</v>
      </c>
      <c r="D1136" s="118"/>
      <c r="E1136" s="109"/>
      <c r="F1136" s="125"/>
      <c r="G1136" s="125"/>
      <c r="H1136" s="109"/>
      <c r="I1136" s="125"/>
      <c r="J1136" s="109" t="s">
        <v>1304</v>
      </c>
      <c r="K1136" s="111"/>
      <c r="L1136" s="109"/>
    </row>
    <row r="1137" spans="1:12" x14ac:dyDescent="0.2">
      <c r="A1137" s="128" t="s">
        <v>2414</v>
      </c>
      <c r="B1137" s="180">
        <f t="shared" si="44"/>
        <v>46282</v>
      </c>
      <c r="C1137" s="109">
        <v>4680</v>
      </c>
      <c r="D1137" s="118"/>
      <c r="E1137" s="109"/>
      <c r="F1137" s="125"/>
      <c r="G1137" s="125"/>
      <c r="H1137" s="109"/>
      <c r="I1137" s="125"/>
      <c r="J1137" s="109" t="s">
        <v>1304</v>
      </c>
      <c r="K1137" s="111"/>
      <c r="L1137" s="109"/>
    </row>
    <row r="1138" spans="1:12" x14ac:dyDescent="0.2">
      <c r="A1138" s="128" t="s">
        <v>2414</v>
      </c>
      <c r="B1138" s="180">
        <f t="shared" si="44"/>
        <v>46282</v>
      </c>
      <c r="C1138" s="109">
        <v>4681</v>
      </c>
      <c r="D1138" s="118"/>
      <c r="E1138" s="109"/>
      <c r="F1138" s="125"/>
      <c r="G1138" s="125"/>
      <c r="H1138" s="109"/>
      <c r="I1138" s="125"/>
      <c r="J1138" s="109" t="s">
        <v>1304</v>
      </c>
      <c r="K1138" s="111"/>
      <c r="L1138" s="109"/>
    </row>
    <row r="1139" spans="1:12" x14ac:dyDescent="0.2">
      <c r="A1139" s="128" t="s">
        <v>2414</v>
      </c>
      <c r="B1139" s="180">
        <f t="shared" si="44"/>
        <v>46282</v>
      </c>
      <c r="C1139" s="109">
        <v>4682</v>
      </c>
      <c r="D1139" s="118"/>
      <c r="E1139" s="109"/>
      <c r="F1139" s="125"/>
      <c r="G1139" s="125"/>
      <c r="H1139" s="109"/>
      <c r="I1139" s="125"/>
      <c r="J1139" s="109" t="s">
        <v>1304</v>
      </c>
      <c r="K1139" s="111"/>
      <c r="L1139" s="109"/>
    </row>
    <row r="1140" spans="1:12" x14ac:dyDescent="0.2">
      <c r="A1140" s="128" t="s">
        <v>2414</v>
      </c>
      <c r="B1140" s="180">
        <f t="shared" si="44"/>
        <v>46282</v>
      </c>
      <c r="C1140" s="109">
        <v>4683</v>
      </c>
      <c r="D1140" s="118"/>
      <c r="E1140" s="109"/>
      <c r="F1140" s="125"/>
      <c r="G1140" s="125"/>
      <c r="H1140" s="109"/>
      <c r="I1140" s="125"/>
      <c r="J1140" s="109" t="s">
        <v>1304</v>
      </c>
      <c r="K1140" s="111"/>
      <c r="L1140" s="109"/>
    </row>
    <row r="1141" spans="1:12" x14ac:dyDescent="0.2">
      <c r="A1141" s="128" t="s">
        <v>2414</v>
      </c>
      <c r="B1141" s="180">
        <f t="shared" si="44"/>
        <v>46282</v>
      </c>
      <c r="C1141" s="109">
        <v>4684</v>
      </c>
      <c r="D1141" s="118"/>
      <c r="E1141" s="109"/>
      <c r="F1141" s="125"/>
      <c r="G1141" s="125"/>
      <c r="H1141" s="109"/>
      <c r="I1141" s="125"/>
      <c r="J1141" s="109" t="s">
        <v>1304</v>
      </c>
      <c r="K1141" s="111"/>
      <c r="L1141" s="109"/>
    </row>
    <row r="1142" spans="1:12" x14ac:dyDescent="0.2">
      <c r="A1142" s="128" t="s">
        <v>2414</v>
      </c>
      <c r="B1142" s="180">
        <f t="shared" si="44"/>
        <v>46282</v>
      </c>
      <c r="C1142" s="109">
        <v>4685</v>
      </c>
      <c r="D1142" s="118"/>
      <c r="E1142" s="109"/>
      <c r="F1142" s="125"/>
      <c r="G1142" s="125"/>
      <c r="H1142" s="109"/>
      <c r="I1142" s="125"/>
      <c r="J1142" s="109" t="s">
        <v>1304</v>
      </c>
      <c r="K1142" s="111"/>
      <c r="L1142" s="109"/>
    </row>
    <row r="1143" spans="1:12" x14ac:dyDescent="0.2">
      <c r="A1143" s="128" t="s">
        <v>2414</v>
      </c>
      <c r="B1143" s="180">
        <f t="shared" si="44"/>
        <v>46282</v>
      </c>
      <c r="C1143" s="109">
        <v>4686</v>
      </c>
      <c r="D1143" s="118"/>
      <c r="E1143" s="109"/>
      <c r="F1143" s="125"/>
      <c r="G1143" s="125"/>
      <c r="H1143" s="109"/>
      <c r="I1143" s="125"/>
      <c r="J1143" s="109" t="s">
        <v>1304</v>
      </c>
      <c r="K1143" s="111"/>
      <c r="L1143" s="109"/>
    </row>
    <row r="1144" spans="1:12" x14ac:dyDescent="0.2">
      <c r="A1144" s="128" t="s">
        <v>2414</v>
      </c>
      <c r="B1144" s="180">
        <f t="shared" si="44"/>
        <v>46282</v>
      </c>
      <c r="C1144" s="109">
        <v>4687</v>
      </c>
      <c r="D1144" s="118"/>
      <c r="E1144" s="109"/>
      <c r="F1144" s="125"/>
      <c r="G1144" s="125"/>
      <c r="H1144" s="109"/>
      <c r="I1144" s="125"/>
      <c r="J1144" s="109" t="s">
        <v>1304</v>
      </c>
      <c r="K1144" s="111"/>
      <c r="L1144" s="109"/>
    </row>
    <row r="1145" spans="1:12" x14ac:dyDescent="0.2">
      <c r="A1145" s="128" t="s">
        <v>2414</v>
      </c>
      <c r="B1145" s="180">
        <f t="shared" si="44"/>
        <v>46282</v>
      </c>
      <c r="C1145" s="109">
        <v>4688</v>
      </c>
      <c r="D1145" s="118"/>
      <c r="E1145" s="109"/>
      <c r="F1145" s="125"/>
      <c r="G1145" s="125"/>
      <c r="H1145" s="109"/>
      <c r="I1145" s="125"/>
      <c r="J1145" s="109" t="s">
        <v>1304</v>
      </c>
      <c r="K1145" s="111"/>
      <c r="L1145" s="109"/>
    </row>
    <row r="1146" spans="1:12" x14ac:dyDescent="0.2">
      <c r="A1146" s="128" t="s">
        <v>2414</v>
      </c>
      <c r="B1146" s="180">
        <f t="shared" si="44"/>
        <v>46282</v>
      </c>
      <c r="C1146" s="109">
        <v>4689</v>
      </c>
      <c r="D1146" s="118"/>
      <c r="E1146" s="109"/>
      <c r="F1146" s="125"/>
      <c r="G1146" s="125"/>
      <c r="H1146" s="109"/>
      <c r="I1146" s="125"/>
      <c r="J1146" s="109" t="s">
        <v>1304</v>
      </c>
      <c r="K1146" s="111"/>
      <c r="L1146" s="109"/>
    </row>
    <row r="1147" spans="1:12" x14ac:dyDescent="0.2">
      <c r="A1147" s="128" t="s">
        <v>2414</v>
      </c>
      <c r="B1147" s="180">
        <f t="shared" si="44"/>
        <v>46282</v>
      </c>
      <c r="C1147" s="109">
        <v>4690</v>
      </c>
      <c r="D1147" s="118"/>
      <c r="E1147" s="109"/>
      <c r="F1147" s="125"/>
      <c r="G1147" s="125"/>
      <c r="H1147" s="109"/>
      <c r="I1147" s="125"/>
      <c r="J1147" s="109" t="s">
        <v>1304</v>
      </c>
      <c r="K1147" s="111"/>
      <c r="L1147" s="109"/>
    </row>
    <row r="1148" spans="1:12" x14ac:dyDescent="0.2">
      <c r="A1148" s="128" t="s">
        <v>2414</v>
      </c>
      <c r="B1148" s="180">
        <f t="shared" si="44"/>
        <v>46282</v>
      </c>
      <c r="C1148" s="109">
        <v>4691</v>
      </c>
      <c r="D1148" s="118"/>
      <c r="E1148" s="109"/>
      <c r="F1148" s="125"/>
      <c r="G1148" s="125"/>
      <c r="H1148" s="109"/>
      <c r="I1148" s="125"/>
      <c r="J1148" s="109" t="s">
        <v>1304</v>
      </c>
      <c r="K1148" s="111"/>
      <c r="L1148" s="109"/>
    </row>
    <row r="1149" spans="1:12" x14ac:dyDescent="0.2">
      <c r="A1149" s="128" t="s">
        <v>2414</v>
      </c>
      <c r="B1149" s="180">
        <f t="shared" si="44"/>
        <v>46282</v>
      </c>
      <c r="C1149" s="109">
        <v>4692</v>
      </c>
      <c r="D1149" s="118"/>
      <c r="E1149" s="109"/>
      <c r="F1149" s="125"/>
      <c r="G1149" s="125"/>
      <c r="H1149" s="109"/>
      <c r="I1149" s="125"/>
      <c r="J1149" s="109" t="s">
        <v>1304</v>
      </c>
      <c r="K1149" s="111"/>
      <c r="L1149" s="109"/>
    </row>
    <row r="1150" spans="1:12" x14ac:dyDescent="0.2">
      <c r="A1150" s="128" t="s">
        <v>2414</v>
      </c>
      <c r="B1150" s="180">
        <f t="shared" si="44"/>
        <v>46282</v>
      </c>
      <c r="C1150" s="109">
        <v>4693</v>
      </c>
      <c r="D1150" s="118"/>
      <c r="E1150" s="109"/>
      <c r="F1150" s="125"/>
      <c r="G1150" s="125"/>
      <c r="H1150" s="109"/>
      <c r="I1150" s="125"/>
      <c r="J1150" s="109" t="s">
        <v>1304</v>
      </c>
      <c r="K1150" s="111"/>
      <c r="L1150" s="109"/>
    </row>
    <row r="1151" spans="1:12" x14ac:dyDescent="0.2">
      <c r="A1151" s="128" t="s">
        <v>2414</v>
      </c>
      <c r="B1151" s="180">
        <f t="shared" si="44"/>
        <v>46282</v>
      </c>
      <c r="C1151" s="109">
        <v>4694</v>
      </c>
      <c r="D1151" s="118"/>
      <c r="E1151" s="109"/>
      <c r="F1151" s="125"/>
      <c r="G1151" s="125"/>
      <c r="H1151" s="109"/>
      <c r="I1151" s="125"/>
      <c r="J1151" s="109" t="s">
        <v>1304</v>
      </c>
      <c r="K1151" s="111"/>
      <c r="L1151" s="109"/>
    </row>
    <row r="1152" spans="1:12" x14ac:dyDescent="0.2">
      <c r="A1152" s="128" t="s">
        <v>2414</v>
      </c>
      <c r="B1152" s="180">
        <f t="shared" si="44"/>
        <v>46282</v>
      </c>
      <c r="C1152" s="109">
        <v>4695</v>
      </c>
      <c r="D1152" s="118"/>
      <c r="E1152" s="109"/>
      <c r="F1152" s="125"/>
      <c r="G1152" s="125"/>
      <c r="H1152" s="109"/>
      <c r="I1152" s="125"/>
      <c r="J1152" s="109" t="s">
        <v>1304</v>
      </c>
      <c r="K1152" s="111"/>
      <c r="L1152" s="109"/>
    </row>
    <row r="1153" spans="1:12" x14ac:dyDescent="0.2">
      <c r="A1153" s="128" t="s">
        <v>2414</v>
      </c>
      <c r="B1153" s="180">
        <f t="shared" si="44"/>
        <v>46282</v>
      </c>
      <c r="C1153" s="109">
        <v>4696</v>
      </c>
      <c r="D1153" s="118"/>
      <c r="E1153" s="109"/>
      <c r="F1153" s="125"/>
      <c r="G1153" s="125"/>
      <c r="H1153" s="109"/>
      <c r="I1153" s="125"/>
      <c r="J1153" s="109" t="s">
        <v>1304</v>
      </c>
      <c r="K1153" s="111"/>
      <c r="L1153" s="109"/>
    </row>
    <row r="1154" spans="1:12" x14ac:dyDescent="0.2">
      <c r="A1154" s="128" t="s">
        <v>2414</v>
      </c>
      <c r="B1154" s="180">
        <f t="shared" si="44"/>
        <v>46282</v>
      </c>
      <c r="C1154" s="109">
        <v>4697</v>
      </c>
      <c r="D1154" s="118"/>
      <c r="E1154" s="109"/>
      <c r="F1154" s="125"/>
      <c r="G1154" s="125"/>
      <c r="H1154" s="109"/>
      <c r="I1154" s="125"/>
      <c r="J1154" s="109" t="s">
        <v>1304</v>
      </c>
      <c r="K1154" s="111"/>
      <c r="L1154" s="109"/>
    </row>
    <row r="1155" spans="1:12" x14ac:dyDescent="0.2">
      <c r="A1155" s="128" t="s">
        <v>2414</v>
      </c>
      <c r="B1155" s="180">
        <f t="shared" si="44"/>
        <v>46282</v>
      </c>
      <c r="C1155" s="109">
        <v>4698</v>
      </c>
      <c r="D1155" s="118"/>
      <c r="E1155" s="109"/>
      <c r="F1155" s="125"/>
      <c r="G1155" s="125"/>
      <c r="H1155" s="109"/>
      <c r="I1155" s="125"/>
      <c r="J1155" s="109" t="s">
        <v>1304</v>
      </c>
      <c r="K1155" s="111"/>
      <c r="L1155" s="109"/>
    </row>
    <row r="1156" spans="1:12" x14ac:dyDescent="0.2">
      <c r="A1156" s="128" t="s">
        <v>2414</v>
      </c>
      <c r="B1156" s="180">
        <f t="shared" si="44"/>
        <v>46282</v>
      </c>
      <c r="C1156" s="109">
        <v>4699</v>
      </c>
      <c r="D1156" s="118"/>
      <c r="E1156" s="109"/>
      <c r="F1156" s="125"/>
      <c r="G1156" s="125"/>
      <c r="H1156" s="109"/>
      <c r="I1156" s="125"/>
      <c r="J1156" s="109" t="s">
        <v>1304</v>
      </c>
      <c r="K1156" s="111"/>
      <c r="L1156" s="109"/>
    </row>
    <row r="1157" spans="1:12" x14ac:dyDescent="0.2">
      <c r="A1157" s="128" t="s">
        <v>2414</v>
      </c>
      <c r="B1157" s="180">
        <f t="shared" si="44"/>
        <v>46282</v>
      </c>
      <c r="C1157" s="109">
        <v>4700</v>
      </c>
      <c r="D1157" s="118"/>
      <c r="E1157" s="109"/>
      <c r="F1157" s="125"/>
      <c r="G1157" s="125"/>
      <c r="H1157" s="109"/>
      <c r="I1157" s="125"/>
      <c r="J1157" s="109" t="s">
        <v>1304</v>
      </c>
      <c r="K1157" s="111"/>
      <c r="L1157" s="109"/>
    </row>
    <row r="1158" spans="1:12" x14ac:dyDescent="0.2">
      <c r="A1158" s="128" t="s">
        <v>2414</v>
      </c>
      <c r="B1158" s="180">
        <f t="shared" si="44"/>
        <v>46282</v>
      </c>
      <c r="C1158" s="109">
        <v>4701</v>
      </c>
      <c r="D1158" s="118"/>
      <c r="E1158" s="109"/>
      <c r="F1158" s="125"/>
      <c r="G1158" s="125"/>
      <c r="H1158" s="109"/>
      <c r="I1158" s="125"/>
      <c r="J1158" s="109" t="s">
        <v>1304</v>
      </c>
      <c r="K1158" s="111"/>
      <c r="L1158" s="109"/>
    </row>
    <row r="1159" spans="1:12" x14ac:dyDescent="0.2">
      <c r="A1159" s="128" t="s">
        <v>2414</v>
      </c>
      <c r="B1159" s="180">
        <f t="shared" si="44"/>
        <v>46282</v>
      </c>
      <c r="C1159" s="109">
        <v>4702</v>
      </c>
      <c r="D1159" s="118"/>
      <c r="E1159" s="109"/>
      <c r="F1159" s="125"/>
      <c r="G1159" s="125"/>
      <c r="H1159" s="109"/>
      <c r="I1159" s="125"/>
      <c r="J1159" s="109" t="s">
        <v>1304</v>
      </c>
      <c r="K1159" s="111"/>
      <c r="L1159" s="109"/>
    </row>
    <row r="1160" spans="1:12" x14ac:dyDescent="0.2">
      <c r="A1160" s="128" t="s">
        <v>2414</v>
      </c>
      <c r="B1160" s="180">
        <f t="shared" si="44"/>
        <v>46282</v>
      </c>
      <c r="C1160" s="109">
        <v>4703</v>
      </c>
      <c r="D1160" s="118"/>
      <c r="E1160" s="109"/>
      <c r="F1160" s="125"/>
      <c r="G1160" s="125"/>
      <c r="H1160" s="109"/>
      <c r="I1160" s="125"/>
      <c r="J1160" s="109" t="s">
        <v>1304</v>
      </c>
      <c r="K1160" s="111"/>
      <c r="L1160" s="109"/>
    </row>
    <row r="1161" spans="1:12" x14ac:dyDescent="0.2">
      <c r="A1161" s="128" t="s">
        <v>2414</v>
      </c>
      <c r="B1161" s="180">
        <f t="shared" si="44"/>
        <v>46282</v>
      </c>
      <c r="C1161" s="109">
        <v>4704</v>
      </c>
      <c r="D1161" s="118"/>
      <c r="E1161" s="109"/>
      <c r="F1161" s="125"/>
      <c r="G1161" s="125"/>
      <c r="H1161" s="109"/>
      <c r="I1161" s="125"/>
      <c r="J1161" s="109" t="s">
        <v>1304</v>
      </c>
      <c r="K1161" s="111"/>
      <c r="L1161" s="109"/>
    </row>
    <row r="1162" spans="1:12" x14ac:dyDescent="0.2">
      <c r="A1162" s="128" t="s">
        <v>2414</v>
      </c>
      <c r="B1162" s="180">
        <f t="shared" si="44"/>
        <v>46282</v>
      </c>
      <c r="C1162" s="109">
        <v>4705</v>
      </c>
      <c r="D1162" s="118"/>
      <c r="E1162" s="109"/>
      <c r="F1162" s="125"/>
      <c r="G1162" s="125"/>
      <c r="H1162" s="109"/>
      <c r="I1162" s="125"/>
      <c r="J1162" s="109" t="s">
        <v>1304</v>
      </c>
      <c r="K1162" s="111"/>
      <c r="L1162" s="109"/>
    </row>
    <row r="1163" spans="1:12" x14ac:dyDescent="0.2">
      <c r="A1163" s="128" t="s">
        <v>2414</v>
      </c>
      <c r="B1163" s="180">
        <f t="shared" ref="B1163:B1226" si="45">IF(A1163="","",IF(ISNUMBER(A1163),IFERROR(VLOOKUP(TEXT(A1163,"yyyy/mm/dd"),BSAD,2,FALSE),""),IFERROR(VLOOKUP(A1163,BSAD,2,FALSE),"")))</f>
        <v>46282</v>
      </c>
      <c r="C1163" s="109">
        <v>4706</v>
      </c>
      <c r="D1163" s="118"/>
      <c r="E1163" s="109"/>
      <c r="F1163" s="125"/>
      <c r="G1163" s="125"/>
      <c r="H1163" s="109"/>
      <c r="I1163" s="125"/>
      <c r="J1163" s="109" t="s">
        <v>1304</v>
      </c>
      <c r="K1163" s="111"/>
      <c r="L1163" s="109"/>
    </row>
    <row r="1164" spans="1:12" x14ac:dyDescent="0.2">
      <c r="A1164" s="128" t="s">
        <v>2414</v>
      </c>
      <c r="B1164" s="180">
        <f t="shared" si="45"/>
        <v>46282</v>
      </c>
      <c r="C1164" s="109">
        <v>4707</v>
      </c>
      <c r="D1164" s="118"/>
      <c r="E1164" s="109"/>
      <c r="F1164" s="125"/>
      <c r="G1164" s="125"/>
      <c r="H1164" s="109"/>
      <c r="I1164" s="125"/>
      <c r="J1164" s="109" t="s">
        <v>1304</v>
      </c>
      <c r="K1164" s="111"/>
      <c r="L1164" s="109"/>
    </row>
    <row r="1165" spans="1:12" x14ac:dyDescent="0.2">
      <c r="A1165" s="128" t="s">
        <v>2414</v>
      </c>
      <c r="B1165" s="180">
        <f t="shared" si="45"/>
        <v>46282</v>
      </c>
      <c r="C1165" s="109">
        <v>4708</v>
      </c>
      <c r="D1165" s="118"/>
      <c r="E1165" s="109"/>
      <c r="F1165" s="125"/>
      <c r="G1165" s="125"/>
      <c r="H1165" s="109"/>
      <c r="I1165" s="125"/>
      <c r="J1165" s="109" t="s">
        <v>1304</v>
      </c>
      <c r="K1165" s="111"/>
      <c r="L1165" s="109"/>
    </row>
    <row r="1166" spans="1:12" x14ac:dyDescent="0.2">
      <c r="A1166" s="128" t="s">
        <v>2414</v>
      </c>
      <c r="B1166" s="180">
        <f t="shared" si="45"/>
        <v>46282</v>
      </c>
      <c r="C1166" s="109">
        <v>4709</v>
      </c>
      <c r="D1166" s="118"/>
      <c r="E1166" s="109"/>
      <c r="F1166" s="125"/>
      <c r="G1166" s="125"/>
      <c r="H1166" s="109"/>
      <c r="I1166" s="125"/>
      <c r="J1166" s="109" t="s">
        <v>1304</v>
      </c>
      <c r="K1166" s="111"/>
      <c r="L1166" s="109"/>
    </row>
    <row r="1167" spans="1:12" x14ac:dyDescent="0.2">
      <c r="A1167" s="128" t="s">
        <v>2414</v>
      </c>
      <c r="B1167" s="180">
        <f t="shared" si="45"/>
        <v>46282</v>
      </c>
      <c r="C1167" s="109">
        <v>4710</v>
      </c>
      <c r="D1167" s="118"/>
      <c r="E1167" s="109"/>
      <c r="F1167" s="125"/>
      <c r="G1167" s="125"/>
      <c r="H1167" s="109"/>
      <c r="I1167" s="125"/>
      <c r="J1167" s="109" t="s">
        <v>1304</v>
      </c>
      <c r="K1167" s="111"/>
      <c r="L1167" s="109"/>
    </row>
    <row r="1168" spans="1:12" x14ac:dyDescent="0.2">
      <c r="A1168" s="128" t="s">
        <v>2414</v>
      </c>
      <c r="B1168" s="180">
        <f t="shared" si="45"/>
        <v>46282</v>
      </c>
      <c r="C1168" s="109">
        <v>4711</v>
      </c>
      <c r="D1168" s="118"/>
      <c r="E1168" s="109"/>
      <c r="F1168" s="125"/>
      <c r="G1168" s="125"/>
      <c r="H1168" s="109"/>
      <c r="I1168" s="125"/>
      <c r="J1168" s="109" t="s">
        <v>1304</v>
      </c>
      <c r="K1168" s="111"/>
      <c r="L1168" s="109"/>
    </row>
    <row r="1169" spans="1:12" x14ac:dyDescent="0.2">
      <c r="A1169" s="128" t="s">
        <v>2414</v>
      </c>
      <c r="B1169" s="180">
        <f t="shared" si="45"/>
        <v>46282</v>
      </c>
      <c r="C1169" s="109">
        <v>4712</v>
      </c>
      <c r="D1169" s="118"/>
      <c r="E1169" s="109"/>
      <c r="F1169" s="125"/>
      <c r="G1169" s="125"/>
      <c r="H1169" s="109"/>
      <c r="I1169" s="125"/>
      <c r="J1169" s="109" t="s">
        <v>1304</v>
      </c>
      <c r="K1169" s="111"/>
      <c r="L1169" s="109"/>
    </row>
    <row r="1170" spans="1:12" x14ac:dyDescent="0.2">
      <c r="A1170" s="128" t="s">
        <v>2414</v>
      </c>
      <c r="B1170" s="180">
        <f t="shared" si="45"/>
        <v>46282</v>
      </c>
      <c r="C1170" s="109">
        <v>4713</v>
      </c>
      <c r="D1170" s="118"/>
      <c r="E1170" s="109"/>
      <c r="F1170" s="125"/>
      <c r="G1170" s="125"/>
      <c r="H1170" s="109"/>
      <c r="I1170" s="125"/>
      <c r="J1170" s="109" t="s">
        <v>1304</v>
      </c>
      <c r="K1170" s="111"/>
      <c r="L1170" s="109"/>
    </row>
    <row r="1171" spans="1:12" x14ac:dyDescent="0.2">
      <c r="A1171" s="128" t="s">
        <v>2414</v>
      </c>
      <c r="B1171" s="180">
        <f t="shared" si="45"/>
        <v>46282</v>
      </c>
      <c r="C1171" s="109">
        <v>4714</v>
      </c>
      <c r="D1171" s="118"/>
      <c r="E1171" s="109"/>
      <c r="F1171" s="125"/>
      <c r="G1171" s="125"/>
      <c r="H1171" s="109"/>
      <c r="I1171" s="125"/>
      <c r="J1171" s="109" t="s">
        <v>1304</v>
      </c>
      <c r="K1171" s="111"/>
      <c r="L1171" s="109"/>
    </row>
    <row r="1172" spans="1:12" x14ac:dyDescent="0.2">
      <c r="A1172" s="128" t="s">
        <v>2414</v>
      </c>
      <c r="B1172" s="180">
        <f t="shared" si="45"/>
        <v>46282</v>
      </c>
      <c r="C1172" s="109">
        <v>4715</v>
      </c>
      <c r="D1172" s="118"/>
      <c r="E1172" s="109"/>
      <c r="F1172" s="125"/>
      <c r="G1172" s="125"/>
      <c r="H1172" s="109"/>
      <c r="I1172" s="125"/>
      <c r="J1172" s="109" t="s">
        <v>1304</v>
      </c>
      <c r="K1172" s="111"/>
      <c r="L1172" s="109"/>
    </row>
    <row r="1173" spans="1:12" x14ac:dyDescent="0.2">
      <c r="A1173" s="128" t="s">
        <v>2414</v>
      </c>
      <c r="B1173" s="180">
        <f t="shared" si="45"/>
        <v>46282</v>
      </c>
      <c r="C1173" s="109">
        <v>4716</v>
      </c>
      <c r="D1173" s="118"/>
      <c r="E1173" s="109"/>
      <c r="F1173" s="125"/>
      <c r="G1173" s="125"/>
      <c r="H1173" s="109"/>
      <c r="I1173" s="125"/>
      <c r="J1173" s="109" t="s">
        <v>1304</v>
      </c>
      <c r="K1173" s="111"/>
      <c r="L1173" s="109"/>
    </row>
    <row r="1174" spans="1:12" x14ac:dyDescent="0.2">
      <c r="A1174" s="128" t="s">
        <v>2414</v>
      </c>
      <c r="B1174" s="180">
        <f t="shared" si="45"/>
        <v>46282</v>
      </c>
      <c r="C1174" s="109">
        <v>4717</v>
      </c>
      <c r="D1174" s="118"/>
      <c r="E1174" s="109"/>
      <c r="F1174" s="125"/>
      <c r="G1174" s="125"/>
      <c r="H1174" s="109"/>
      <c r="I1174" s="125"/>
      <c r="J1174" s="109" t="s">
        <v>1304</v>
      </c>
      <c r="K1174" s="111"/>
      <c r="L1174" s="109"/>
    </row>
    <row r="1175" spans="1:12" x14ac:dyDescent="0.2">
      <c r="A1175" s="128" t="s">
        <v>2414</v>
      </c>
      <c r="B1175" s="180">
        <f t="shared" si="45"/>
        <v>46282</v>
      </c>
      <c r="C1175" s="109">
        <v>4718</v>
      </c>
      <c r="D1175" s="118"/>
      <c r="E1175" s="109"/>
      <c r="F1175" s="125"/>
      <c r="G1175" s="125"/>
      <c r="H1175" s="109"/>
      <c r="I1175" s="125"/>
      <c r="J1175" s="109" t="s">
        <v>1304</v>
      </c>
      <c r="K1175" s="111"/>
      <c r="L1175" s="109"/>
    </row>
    <row r="1176" spans="1:12" x14ac:dyDescent="0.2">
      <c r="A1176" s="128" t="s">
        <v>2414</v>
      </c>
      <c r="B1176" s="180">
        <f t="shared" si="45"/>
        <v>46282</v>
      </c>
      <c r="C1176" s="109">
        <v>4719</v>
      </c>
      <c r="D1176" s="118"/>
      <c r="E1176" s="109"/>
      <c r="F1176" s="125"/>
      <c r="G1176" s="125"/>
      <c r="H1176" s="109"/>
      <c r="I1176" s="125"/>
      <c r="J1176" s="109" t="s">
        <v>1304</v>
      </c>
      <c r="K1176" s="111"/>
      <c r="L1176" s="109"/>
    </row>
    <row r="1177" spans="1:12" x14ac:dyDescent="0.2">
      <c r="A1177" s="128" t="s">
        <v>2414</v>
      </c>
      <c r="B1177" s="180">
        <f t="shared" si="45"/>
        <v>46282</v>
      </c>
      <c r="C1177" s="109">
        <v>4720</v>
      </c>
      <c r="D1177" s="118"/>
      <c r="E1177" s="109"/>
      <c r="F1177" s="125"/>
      <c r="G1177" s="125"/>
      <c r="H1177" s="109"/>
      <c r="I1177" s="125"/>
      <c r="J1177" s="109" t="s">
        <v>1304</v>
      </c>
      <c r="K1177" s="111"/>
      <c r="L1177" s="109"/>
    </row>
    <row r="1178" spans="1:12" x14ac:dyDescent="0.2">
      <c r="A1178" s="128" t="s">
        <v>2414</v>
      </c>
      <c r="B1178" s="180">
        <f t="shared" si="45"/>
        <v>46282</v>
      </c>
      <c r="C1178" s="109">
        <v>4721</v>
      </c>
      <c r="D1178" s="118"/>
      <c r="E1178" s="109"/>
      <c r="F1178" s="125"/>
      <c r="G1178" s="125"/>
      <c r="H1178" s="109"/>
      <c r="I1178" s="125"/>
      <c r="J1178" s="109" t="s">
        <v>1304</v>
      </c>
      <c r="K1178" s="111"/>
      <c r="L1178" s="109"/>
    </row>
    <row r="1179" spans="1:12" x14ac:dyDescent="0.2">
      <c r="A1179" s="128" t="s">
        <v>2414</v>
      </c>
      <c r="B1179" s="180">
        <f t="shared" si="45"/>
        <v>46282</v>
      </c>
      <c r="C1179" s="109">
        <v>4722</v>
      </c>
      <c r="D1179" s="118"/>
      <c r="E1179" s="109"/>
      <c r="F1179" s="125"/>
      <c r="G1179" s="125"/>
      <c r="H1179" s="109"/>
      <c r="I1179" s="125"/>
      <c r="J1179" s="109" t="s">
        <v>1304</v>
      </c>
      <c r="K1179" s="111"/>
      <c r="L1179" s="109"/>
    </row>
    <row r="1180" spans="1:12" x14ac:dyDescent="0.2">
      <c r="A1180" s="128" t="s">
        <v>2414</v>
      </c>
      <c r="B1180" s="180">
        <f t="shared" si="45"/>
        <v>46282</v>
      </c>
      <c r="C1180" s="109">
        <v>4723</v>
      </c>
      <c r="D1180" s="118"/>
      <c r="E1180" s="109"/>
      <c r="F1180" s="125"/>
      <c r="G1180" s="125"/>
      <c r="H1180" s="109"/>
      <c r="I1180" s="125"/>
      <c r="J1180" s="109" t="s">
        <v>1304</v>
      </c>
      <c r="K1180" s="111"/>
      <c r="L1180" s="109"/>
    </row>
    <row r="1181" spans="1:12" x14ac:dyDescent="0.2">
      <c r="A1181" s="128" t="s">
        <v>2414</v>
      </c>
      <c r="B1181" s="180">
        <f t="shared" si="45"/>
        <v>46282</v>
      </c>
      <c r="C1181" s="109">
        <v>4724</v>
      </c>
      <c r="D1181" s="118"/>
      <c r="E1181" s="109"/>
      <c r="F1181" s="125"/>
      <c r="G1181" s="125"/>
      <c r="H1181" s="109"/>
      <c r="I1181" s="125"/>
      <c r="J1181" s="109" t="s">
        <v>1304</v>
      </c>
      <c r="K1181" s="111"/>
      <c r="L1181" s="109"/>
    </row>
    <row r="1182" spans="1:12" x14ac:dyDescent="0.2">
      <c r="A1182" s="128" t="s">
        <v>2414</v>
      </c>
      <c r="B1182" s="180">
        <f t="shared" si="45"/>
        <v>46282</v>
      </c>
      <c r="C1182" s="109">
        <v>4725</v>
      </c>
      <c r="D1182" s="118"/>
      <c r="E1182" s="109"/>
      <c r="F1182" s="125"/>
      <c r="G1182" s="125"/>
      <c r="H1182" s="109"/>
      <c r="I1182" s="125"/>
      <c r="J1182" s="109" t="s">
        <v>1304</v>
      </c>
      <c r="K1182" s="111"/>
      <c r="L1182" s="109"/>
    </row>
    <row r="1183" spans="1:12" x14ac:dyDescent="0.2">
      <c r="A1183" s="128" t="s">
        <v>2414</v>
      </c>
      <c r="B1183" s="180">
        <f t="shared" si="45"/>
        <v>46282</v>
      </c>
      <c r="C1183" s="109">
        <v>4726</v>
      </c>
      <c r="D1183" s="118"/>
      <c r="E1183" s="109"/>
      <c r="F1183" s="125"/>
      <c r="G1183" s="125"/>
      <c r="H1183" s="109"/>
      <c r="I1183" s="125"/>
      <c r="J1183" s="109" t="s">
        <v>1304</v>
      </c>
      <c r="K1183" s="111"/>
      <c r="L1183" s="109"/>
    </row>
    <row r="1184" spans="1:12" x14ac:dyDescent="0.2">
      <c r="A1184" s="128" t="s">
        <v>2414</v>
      </c>
      <c r="B1184" s="180">
        <f t="shared" si="45"/>
        <v>46282</v>
      </c>
      <c r="C1184" s="109">
        <v>4727</v>
      </c>
      <c r="D1184" s="118"/>
      <c r="E1184" s="109"/>
      <c r="F1184" s="125"/>
      <c r="G1184" s="125"/>
      <c r="H1184" s="109"/>
      <c r="I1184" s="125"/>
      <c r="J1184" s="109" t="s">
        <v>1304</v>
      </c>
      <c r="K1184" s="111"/>
      <c r="L1184" s="109"/>
    </row>
    <row r="1185" spans="1:12" x14ac:dyDescent="0.2">
      <c r="A1185" s="128" t="s">
        <v>2414</v>
      </c>
      <c r="B1185" s="180">
        <f t="shared" si="45"/>
        <v>46282</v>
      </c>
      <c r="C1185" s="109">
        <v>4728</v>
      </c>
      <c r="D1185" s="118"/>
      <c r="E1185" s="109"/>
      <c r="F1185" s="125"/>
      <c r="G1185" s="125"/>
      <c r="H1185" s="109"/>
      <c r="I1185" s="125"/>
      <c r="J1185" s="109" t="s">
        <v>1304</v>
      </c>
      <c r="K1185" s="111"/>
      <c r="L1185" s="109"/>
    </row>
    <row r="1186" spans="1:12" x14ac:dyDescent="0.2">
      <c r="A1186" s="128" t="s">
        <v>2414</v>
      </c>
      <c r="B1186" s="180">
        <f t="shared" si="45"/>
        <v>46282</v>
      </c>
      <c r="C1186" s="109">
        <v>4729</v>
      </c>
      <c r="D1186" s="118"/>
      <c r="E1186" s="109"/>
      <c r="F1186" s="125"/>
      <c r="G1186" s="125"/>
      <c r="H1186" s="109"/>
      <c r="I1186" s="125"/>
      <c r="J1186" s="109" t="s">
        <v>1304</v>
      </c>
      <c r="K1186" s="111"/>
      <c r="L1186" s="109"/>
    </row>
    <row r="1187" spans="1:12" x14ac:dyDescent="0.2">
      <c r="A1187" s="128" t="s">
        <v>2414</v>
      </c>
      <c r="B1187" s="180">
        <f t="shared" si="45"/>
        <v>46282</v>
      </c>
      <c r="C1187" s="109">
        <v>4730</v>
      </c>
      <c r="D1187" s="118"/>
      <c r="E1187" s="109"/>
      <c r="F1187" s="125"/>
      <c r="G1187" s="125"/>
      <c r="H1187" s="109"/>
      <c r="I1187" s="125"/>
      <c r="J1187" s="109" t="s">
        <v>1304</v>
      </c>
      <c r="K1187" s="111"/>
      <c r="L1187" s="109"/>
    </row>
    <row r="1188" spans="1:12" x14ac:dyDescent="0.2">
      <c r="A1188" s="128" t="s">
        <v>2414</v>
      </c>
      <c r="B1188" s="180">
        <f t="shared" si="45"/>
        <v>46282</v>
      </c>
      <c r="C1188" s="109">
        <v>4731</v>
      </c>
      <c r="D1188" s="118"/>
      <c r="E1188" s="109"/>
      <c r="F1188" s="125"/>
      <c r="G1188" s="125"/>
      <c r="H1188" s="109"/>
      <c r="I1188" s="125"/>
      <c r="J1188" s="109" t="s">
        <v>1304</v>
      </c>
      <c r="K1188" s="111"/>
      <c r="L1188" s="109"/>
    </row>
    <row r="1189" spans="1:12" x14ac:dyDescent="0.2">
      <c r="A1189" s="128" t="s">
        <v>2414</v>
      </c>
      <c r="B1189" s="180">
        <f t="shared" si="45"/>
        <v>46282</v>
      </c>
      <c r="C1189" s="109">
        <v>4732</v>
      </c>
      <c r="D1189" s="118"/>
      <c r="E1189" s="109"/>
      <c r="F1189" s="125"/>
      <c r="G1189" s="125"/>
      <c r="H1189" s="109"/>
      <c r="I1189" s="125"/>
      <c r="J1189" s="109" t="s">
        <v>1304</v>
      </c>
      <c r="K1189" s="111"/>
      <c r="L1189" s="109"/>
    </row>
    <row r="1190" spans="1:12" x14ac:dyDescent="0.2">
      <c r="A1190" s="128" t="s">
        <v>2414</v>
      </c>
      <c r="B1190" s="180">
        <f t="shared" si="45"/>
        <v>46282</v>
      </c>
      <c r="C1190" s="109">
        <v>4733</v>
      </c>
      <c r="D1190" s="118"/>
      <c r="E1190" s="109"/>
      <c r="F1190" s="125"/>
      <c r="G1190" s="125"/>
      <c r="H1190" s="109"/>
      <c r="I1190" s="125"/>
      <c r="J1190" s="109" t="s">
        <v>1304</v>
      </c>
      <c r="K1190" s="111"/>
      <c r="L1190" s="109"/>
    </row>
    <row r="1191" spans="1:12" x14ac:dyDescent="0.2">
      <c r="A1191" s="128" t="s">
        <v>2414</v>
      </c>
      <c r="B1191" s="180">
        <f t="shared" si="45"/>
        <v>46282</v>
      </c>
      <c r="C1191" s="109">
        <v>4734</v>
      </c>
      <c r="D1191" s="118"/>
      <c r="E1191" s="109"/>
      <c r="F1191" s="125"/>
      <c r="G1191" s="125"/>
      <c r="H1191" s="109"/>
      <c r="I1191" s="125"/>
      <c r="J1191" s="109" t="s">
        <v>1304</v>
      </c>
      <c r="K1191" s="111"/>
      <c r="L1191" s="109"/>
    </row>
    <row r="1192" spans="1:12" x14ac:dyDescent="0.2">
      <c r="A1192" s="128" t="s">
        <v>2414</v>
      </c>
      <c r="B1192" s="180">
        <f t="shared" si="45"/>
        <v>46282</v>
      </c>
      <c r="C1192" s="109">
        <v>4735</v>
      </c>
      <c r="D1192" s="118"/>
      <c r="E1192" s="109"/>
      <c r="F1192" s="125"/>
      <c r="G1192" s="125"/>
      <c r="H1192" s="109"/>
      <c r="I1192" s="125"/>
      <c r="J1192" s="109" t="s">
        <v>1304</v>
      </c>
      <c r="K1192" s="111"/>
      <c r="L1192" s="109"/>
    </row>
    <row r="1193" spans="1:12" x14ac:dyDescent="0.2">
      <c r="A1193" s="128" t="s">
        <v>2414</v>
      </c>
      <c r="B1193" s="180">
        <f t="shared" si="45"/>
        <v>46282</v>
      </c>
      <c r="C1193" s="109">
        <v>4736</v>
      </c>
      <c r="D1193" s="118"/>
      <c r="E1193" s="109"/>
      <c r="F1193" s="125"/>
      <c r="G1193" s="125"/>
      <c r="H1193" s="109"/>
      <c r="I1193" s="125"/>
      <c r="J1193" s="109" t="s">
        <v>1304</v>
      </c>
      <c r="K1193" s="111"/>
      <c r="L1193" s="109"/>
    </row>
    <row r="1194" spans="1:12" x14ac:dyDescent="0.2">
      <c r="A1194" s="128" t="s">
        <v>2414</v>
      </c>
      <c r="B1194" s="180">
        <f t="shared" si="45"/>
        <v>46282</v>
      </c>
      <c r="C1194" s="109">
        <v>4737</v>
      </c>
      <c r="D1194" s="118"/>
      <c r="E1194" s="109"/>
      <c r="F1194" s="125"/>
      <c r="G1194" s="125"/>
      <c r="H1194" s="109"/>
      <c r="I1194" s="125"/>
      <c r="J1194" s="109" t="s">
        <v>1304</v>
      </c>
      <c r="K1194" s="111"/>
      <c r="L1194" s="109"/>
    </row>
    <row r="1195" spans="1:12" x14ac:dyDescent="0.2">
      <c r="A1195" s="128" t="s">
        <v>2414</v>
      </c>
      <c r="B1195" s="180">
        <f t="shared" si="45"/>
        <v>46282</v>
      </c>
      <c r="C1195" s="109">
        <v>4738</v>
      </c>
      <c r="D1195" s="118"/>
      <c r="E1195" s="109"/>
      <c r="F1195" s="125"/>
      <c r="G1195" s="125"/>
      <c r="H1195" s="109"/>
      <c r="I1195" s="125"/>
      <c r="J1195" s="109" t="s">
        <v>1304</v>
      </c>
      <c r="K1195" s="111"/>
      <c r="L1195" s="109"/>
    </row>
    <row r="1196" spans="1:12" x14ac:dyDescent="0.2">
      <c r="A1196" s="128" t="s">
        <v>2414</v>
      </c>
      <c r="B1196" s="180">
        <f t="shared" si="45"/>
        <v>46282</v>
      </c>
      <c r="C1196" s="109">
        <v>4739</v>
      </c>
      <c r="D1196" s="118"/>
      <c r="E1196" s="109"/>
      <c r="F1196" s="125"/>
      <c r="G1196" s="125"/>
      <c r="H1196" s="109"/>
      <c r="I1196" s="125"/>
      <c r="J1196" s="109" t="s">
        <v>1304</v>
      </c>
      <c r="K1196" s="111"/>
      <c r="L1196" s="109"/>
    </row>
    <row r="1197" spans="1:12" x14ac:dyDescent="0.2">
      <c r="A1197" s="128" t="s">
        <v>2414</v>
      </c>
      <c r="B1197" s="180">
        <f t="shared" si="45"/>
        <v>46282</v>
      </c>
      <c r="C1197" s="109">
        <v>4740</v>
      </c>
      <c r="D1197" s="118"/>
      <c r="E1197" s="109"/>
      <c r="F1197" s="125"/>
      <c r="G1197" s="125"/>
      <c r="H1197" s="109"/>
      <c r="I1197" s="125"/>
      <c r="J1197" s="109" t="s">
        <v>1304</v>
      </c>
      <c r="K1197" s="111"/>
      <c r="L1197" s="109"/>
    </row>
    <row r="1198" spans="1:12" x14ac:dyDescent="0.2">
      <c r="A1198" s="128" t="s">
        <v>2414</v>
      </c>
      <c r="B1198" s="180">
        <f t="shared" si="45"/>
        <v>46282</v>
      </c>
      <c r="C1198" s="109">
        <v>4741</v>
      </c>
      <c r="D1198" s="118"/>
      <c r="E1198" s="109"/>
      <c r="F1198" s="125"/>
      <c r="G1198" s="125"/>
      <c r="H1198" s="109"/>
      <c r="I1198" s="125"/>
      <c r="J1198" s="109" t="s">
        <v>1304</v>
      </c>
      <c r="K1198" s="111"/>
      <c r="L1198" s="109"/>
    </row>
    <row r="1199" spans="1:12" x14ac:dyDescent="0.2">
      <c r="A1199" s="128" t="s">
        <v>2414</v>
      </c>
      <c r="B1199" s="180">
        <f t="shared" si="45"/>
        <v>46282</v>
      </c>
      <c r="C1199" s="109">
        <v>4742</v>
      </c>
      <c r="D1199" s="118"/>
      <c r="E1199" s="109"/>
      <c r="F1199" s="125"/>
      <c r="G1199" s="125"/>
      <c r="H1199" s="109"/>
      <c r="I1199" s="125"/>
      <c r="J1199" s="109" t="s">
        <v>1304</v>
      </c>
      <c r="K1199" s="111"/>
      <c r="L1199" s="109"/>
    </row>
    <row r="1200" spans="1:12" x14ac:dyDescent="0.2">
      <c r="A1200" s="128" t="s">
        <v>2414</v>
      </c>
      <c r="B1200" s="180">
        <f t="shared" si="45"/>
        <v>46282</v>
      </c>
      <c r="C1200" s="109">
        <v>4743</v>
      </c>
      <c r="D1200" s="118"/>
      <c r="E1200" s="109"/>
      <c r="F1200" s="125"/>
      <c r="G1200" s="125"/>
      <c r="H1200" s="109"/>
      <c r="I1200" s="125"/>
      <c r="J1200" s="109" t="s">
        <v>1304</v>
      </c>
      <c r="K1200" s="111"/>
      <c r="L1200" s="109"/>
    </row>
    <row r="1201" spans="1:12" x14ac:dyDescent="0.2">
      <c r="A1201" s="128" t="s">
        <v>2414</v>
      </c>
      <c r="B1201" s="180">
        <f t="shared" si="45"/>
        <v>46282</v>
      </c>
      <c r="C1201" s="109">
        <v>4744</v>
      </c>
      <c r="D1201" s="118"/>
      <c r="E1201" s="109"/>
      <c r="F1201" s="125"/>
      <c r="G1201" s="125"/>
      <c r="H1201" s="109"/>
      <c r="I1201" s="125"/>
      <c r="J1201" s="109" t="s">
        <v>1304</v>
      </c>
      <c r="K1201" s="111"/>
      <c r="L1201" s="109"/>
    </row>
    <row r="1202" spans="1:12" x14ac:dyDescent="0.2">
      <c r="A1202" s="128" t="s">
        <v>2414</v>
      </c>
      <c r="B1202" s="180">
        <f t="shared" si="45"/>
        <v>46282</v>
      </c>
      <c r="C1202" s="109">
        <v>4745</v>
      </c>
      <c r="D1202" s="118"/>
      <c r="E1202" s="109"/>
      <c r="F1202" s="125"/>
      <c r="G1202" s="125"/>
      <c r="H1202" s="109"/>
      <c r="I1202" s="125"/>
      <c r="J1202" s="109" t="s">
        <v>1304</v>
      </c>
      <c r="K1202" s="111"/>
      <c r="L1202" s="109"/>
    </row>
    <row r="1203" spans="1:12" x14ac:dyDescent="0.2">
      <c r="A1203" s="128" t="s">
        <v>2414</v>
      </c>
      <c r="B1203" s="180">
        <f t="shared" si="45"/>
        <v>46282</v>
      </c>
      <c r="C1203" s="109">
        <v>4746</v>
      </c>
      <c r="D1203" s="118"/>
      <c r="E1203" s="109"/>
      <c r="F1203" s="125"/>
      <c r="G1203" s="125"/>
      <c r="H1203" s="109"/>
      <c r="I1203" s="125"/>
      <c r="J1203" s="109" t="s">
        <v>1304</v>
      </c>
      <c r="K1203" s="111"/>
      <c r="L1203" s="109"/>
    </row>
    <row r="1204" spans="1:12" x14ac:dyDescent="0.2">
      <c r="A1204" s="128" t="s">
        <v>2414</v>
      </c>
      <c r="B1204" s="180">
        <f t="shared" si="45"/>
        <v>46282</v>
      </c>
      <c r="C1204" s="109">
        <v>4747</v>
      </c>
      <c r="D1204" s="118"/>
      <c r="E1204" s="109"/>
      <c r="F1204" s="125"/>
      <c r="G1204" s="125"/>
      <c r="H1204" s="109"/>
      <c r="I1204" s="125"/>
      <c r="J1204" s="109" t="s">
        <v>1304</v>
      </c>
      <c r="K1204" s="111"/>
      <c r="L1204" s="109"/>
    </row>
    <row r="1205" spans="1:12" x14ac:dyDescent="0.2">
      <c r="A1205" s="128" t="s">
        <v>2414</v>
      </c>
      <c r="B1205" s="180">
        <f t="shared" si="45"/>
        <v>46282</v>
      </c>
      <c r="C1205" s="109">
        <v>4748</v>
      </c>
      <c r="D1205" s="118"/>
      <c r="E1205" s="109"/>
      <c r="F1205" s="125"/>
      <c r="G1205" s="125"/>
      <c r="H1205" s="109"/>
      <c r="I1205" s="125"/>
      <c r="J1205" s="109" t="s">
        <v>1304</v>
      </c>
      <c r="K1205" s="111"/>
      <c r="L1205" s="109"/>
    </row>
    <row r="1206" spans="1:12" x14ac:dyDescent="0.2">
      <c r="A1206" s="128" t="s">
        <v>2414</v>
      </c>
      <c r="B1206" s="180">
        <f t="shared" si="45"/>
        <v>46282</v>
      </c>
      <c r="C1206" s="109">
        <v>4749</v>
      </c>
      <c r="D1206" s="118"/>
      <c r="E1206" s="109"/>
      <c r="F1206" s="125"/>
      <c r="G1206" s="125"/>
      <c r="H1206" s="109"/>
      <c r="I1206" s="125"/>
      <c r="J1206" s="109" t="s">
        <v>1304</v>
      </c>
      <c r="K1206" s="111"/>
      <c r="L1206" s="109"/>
    </row>
    <row r="1207" spans="1:12" x14ac:dyDescent="0.2">
      <c r="A1207" s="128" t="s">
        <v>2414</v>
      </c>
      <c r="B1207" s="180">
        <f t="shared" si="45"/>
        <v>46282</v>
      </c>
      <c r="C1207" s="109">
        <v>4750</v>
      </c>
      <c r="D1207" s="118"/>
      <c r="E1207" s="109"/>
      <c r="F1207" s="125"/>
      <c r="G1207" s="125"/>
      <c r="H1207" s="109"/>
      <c r="I1207" s="125"/>
      <c r="J1207" s="109" t="s">
        <v>1304</v>
      </c>
      <c r="K1207" s="111"/>
      <c r="L1207" s="109"/>
    </row>
    <row r="1208" spans="1:12" x14ac:dyDescent="0.2">
      <c r="A1208" s="128" t="s">
        <v>2414</v>
      </c>
      <c r="B1208" s="180">
        <f t="shared" si="45"/>
        <v>46282</v>
      </c>
      <c r="C1208" s="109">
        <v>4751</v>
      </c>
      <c r="D1208" s="118"/>
      <c r="E1208" s="109"/>
      <c r="F1208" s="125"/>
      <c r="G1208" s="125"/>
      <c r="H1208" s="109"/>
      <c r="I1208" s="125"/>
      <c r="J1208" s="109" t="s">
        <v>1304</v>
      </c>
      <c r="K1208" s="111"/>
      <c r="L1208" s="109"/>
    </row>
    <row r="1209" spans="1:12" x14ac:dyDescent="0.2">
      <c r="A1209" s="128" t="s">
        <v>2414</v>
      </c>
      <c r="B1209" s="180">
        <f t="shared" si="45"/>
        <v>46282</v>
      </c>
      <c r="C1209" s="109">
        <v>4752</v>
      </c>
      <c r="D1209" s="118"/>
      <c r="E1209" s="109"/>
      <c r="F1209" s="125"/>
      <c r="G1209" s="125"/>
      <c r="H1209" s="109"/>
      <c r="I1209" s="125"/>
      <c r="J1209" s="109" t="s">
        <v>1304</v>
      </c>
      <c r="K1209" s="111"/>
      <c r="L1209" s="109"/>
    </row>
    <row r="1210" spans="1:12" x14ac:dyDescent="0.2">
      <c r="A1210" s="128" t="s">
        <v>2414</v>
      </c>
      <c r="B1210" s="180">
        <f t="shared" si="45"/>
        <v>46282</v>
      </c>
      <c r="C1210" s="109">
        <v>4753</v>
      </c>
      <c r="D1210" s="118"/>
      <c r="E1210" s="109"/>
      <c r="F1210" s="125"/>
      <c r="G1210" s="125"/>
      <c r="H1210" s="109"/>
      <c r="I1210" s="125"/>
      <c r="J1210" s="109" t="s">
        <v>1304</v>
      </c>
      <c r="K1210" s="111"/>
      <c r="L1210" s="109"/>
    </row>
    <row r="1211" spans="1:12" x14ac:dyDescent="0.2">
      <c r="A1211" s="128" t="s">
        <v>2414</v>
      </c>
      <c r="B1211" s="180">
        <f t="shared" si="45"/>
        <v>46282</v>
      </c>
      <c r="C1211" s="109">
        <v>4754</v>
      </c>
      <c r="D1211" s="118"/>
      <c r="E1211" s="109"/>
      <c r="F1211" s="125"/>
      <c r="G1211" s="125"/>
      <c r="H1211" s="109"/>
      <c r="I1211" s="125"/>
      <c r="J1211" s="109" t="s">
        <v>1304</v>
      </c>
      <c r="K1211" s="111"/>
      <c r="L1211" s="109"/>
    </row>
    <row r="1212" spans="1:12" x14ac:dyDescent="0.2">
      <c r="A1212" s="128" t="s">
        <v>2414</v>
      </c>
      <c r="B1212" s="180">
        <f t="shared" si="45"/>
        <v>46282</v>
      </c>
      <c r="C1212" s="109">
        <v>4755</v>
      </c>
      <c r="D1212" s="118"/>
      <c r="E1212" s="109"/>
      <c r="F1212" s="125"/>
      <c r="G1212" s="125"/>
      <c r="H1212" s="109"/>
      <c r="I1212" s="125"/>
      <c r="J1212" s="109" t="s">
        <v>1304</v>
      </c>
      <c r="K1212" s="111"/>
      <c r="L1212" s="109"/>
    </row>
    <row r="1213" spans="1:12" x14ac:dyDescent="0.2">
      <c r="A1213" s="128" t="s">
        <v>2414</v>
      </c>
      <c r="B1213" s="180">
        <f t="shared" si="45"/>
        <v>46282</v>
      </c>
      <c r="C1213" s="109">
        <v>4756</v>
      </c>
      <c r="D1213" s="118"/>
      <c r="E1213" s="109"/>
      <c r="F1213" s="125"/>
      <c r="G1213" s="125"/>
      <c r="H1213" s="109"/>
      <c r="I1213" s="125"/>
      <c r="J1213" s="109" t="s">
        <v>1304</v>
      </c>
      <c r="K1213" s="111"/>
      <c r="L1213" s="109"/>
    </row>
    <row r="1214" spans="1:12" x14ac:dyDescent="0.2">
      <c r="A1214" s="128" t="s">
        <v>2414</v>
      </c>
      <c r="B1214" s="180">
        <f t="shared" si="45"/>
        <v>46282</v>
      </c>
      <c r="C1214" s="109">
        <v>4757</v>
      </c>
      <c r="D1214" s="118"/>
      <c r="E1214" s="109"/>
      <c r="F1214" s="125"/>
      <c r="G1214" s="125"/>
      <c r="H1214" s="109"/>
      <c r="I1214" s="125"/>
      <c r="J1214" s="109" t="s">
        <v>1304</v>
      </c>
      <c r="K1214" s="111"/>
      <c r="L1214" s="109"/>
    </row>
    <row r="1215" spans="1:12" x14ac:dyDescent="0.2">
      <c r="A1215" s="128" t="s">
        <v>2414</v>
      </c>
      <c r="B1215" s="180">
        <f t="shared" si="45"/>
        <v>46282</v>
      </c>
      <c r="C1215" s="109">
        <v>4758</v>
      </c>
      <c r="D1215" s="118"/>
      <c r="E1215" s="109"/>
      <c r="F1215" s="125"/>
      <c r="G1215" s="125"/>
      <c r="H1215" s="109"/>
      <c r="I1215" s="125"/>
      <c r="J1215" s="109" t="s">
        <v>1304</v>
      </c>
      <c r="K1215" s="111"/>
      <c r="L1215" s="109"/>
    </row>
    <row r="1216" spans="1:12" x14ac:dyDescent="0.2">
      <c r="A1216" s="128" t="s">
        <v>2414</v>
      </c>
      <c r="B1216" s="180">
        <f t="shared" si="45"/>
        <v>46282</v>
      </c>
      <c r="C1216" s="109">
        <v>4759</v>
      </c>
      <c r="D1216" s="118"/>
      <c r="E1216" s="109"/>
      <c r="F1216" s="125"/>
      <c r="G1216" s="125"/>
      <c r="H1216" s="109"/>
      <c r="I1216" s="125"/>
      <c r="J1216" s="109" t="s">
        <v>1304</v>
      </c>
      <c r="K1216" s="111"/>
      <c r="L1216" s="109"/>
    </row>
    <row r="1217" spans="1:12" x14ac:dyDescent="0.2">
      <c r="A1217" s="128" t="s">
        <v>2414</v>
      </c>
      <c r="B1217" s="180">
        <f t="shared" si="45"/>
        <v>46282</v>
      </c>
      <c r="C1217" s="109">
        <v>4760</v>
      </c>
      <c r="D1217" s="118"/>
      <c r="E1217" s="109"/>
      <c r="F1217" s="125"/>
      <c r="G1217" s="125"/>
      <c r="H1217" s="109"/>
      <c r="I1217" s="125"/>
      <c r="J1217" s="109" t="s">
        <v>1304</v>
      </c>
      <c r="K1217" s="111"/>
      <c r="L1217" s="109"/>
    </row>
    <row r="1218" spans="1:12" x14ac:dyDescent="0.2">
      <c r="A1218" s="128" t="s">
        <v>2414</v>
      </c>
      <c r="B1218" s="180">
        <f t="shared" si="45"/>
        <v>46282</v>
      </c>
      <c r="C1218" s="109">
        <v>4761</v>
      </c>
      <c r="D1218" s="118"/>
      <c r="E1218" s="109"/>
      <c r="F1218" s="125"/>
      <c r="G1218" s="125"/>
      <c r="H1218" s="109"/>
      <c r="I1218" s="125"/>
      <c r="J1218" s="109" t="s">
        <v>1304</v>
      </c>
      <c r="K1218" s="111"/>
      <c r="L1218" s="109"/>
    </row>
    <row r="1219" spans="1:12" x14ac:dyDescent="0.2">
      <c r="A1219" s="128" t="s">
        <v>2414</v>
      </c>
      <c r="B1219" s="180">
        <f t="shared" si="45"/>
        <v>46282</v>
      </c>
      <c r="C1219" s="109">
        <v>4762</v>
      </c>
      <c r="D1219" s="118"/>
      <c r="E1219" s="109"/>
      <c r="F1219" s="125"/>
      <c r="G1219" s="125"/>
      <c r="H1219" s="109"/>
      <c r="I1219" s="125"/>
      <c r="J1219" s="109" t="s">
        <v>1304</v>
      </c>
      <c r="K1219" s="111"/>
      <c r="L1219" s="109"/>
    </row>
    <row r="1220" spans="1:12" x14ac:dyDescent="0.2">
      <c r="A1220" s="128" t="s">
        <v>2414</v>
      </c>
      <c r="B1220" s="180">
        <f t="shared" si="45"/>
        <v>46282</v>
      </c>
      <c r="C1220" s="109">
        <v>4763</v>
      </c>
      <c r="D1220" s="118"/>
      <c r="E1220" s="109"/>
      <c r="F1220" s="125"/>
      <c r="G1220" s="125"/>
      <c r="H1220" s="109"/>
      <c r="I1220" s="125"/>
      <c r="J1220" s="109" t="s">
        <v>1304</v>
      </c>
      <c r="K1220" s="111"/>
      <c r="L1220" s="109"/>
    </row>
    <row r="1221" spans="1:12" x14ac:dyDescent="0.2">
      <c r="A1221" s="128" t="s">
        <v>2414</v>
      </c>
      <c r="B1221" s="180">
        <f t="shared" si="45"/>
        <v>46282</v>
      </c>
      <c r="C1221" s="109">
        <v>4764</v>
      </c>
      <c r="D1221" s="118"/>
      <c r="E1221" s="109"/>
      <c r="F1221" s="125"/>
      <c r="G1221" s="125"/>
      <c r="H1221" s="109"/>
      <c r="I1221" s="125"/>
      <c r="J1221" s="109" t="s">
        <v>1304</v>
      </c>
      <c r="K1221" s="111"/>
      <c r="L1221" s="109"/>
    </row>
    <row r="1222" spans="1:12" x14ac:dyDescent="0.2">
      <c r="A1222" s="128" t="s">
        <v>2414</v>
      </c>
      <c r="B1222" s="180">
        <f t="shared" si="45"/>
        <v>46282</v>
      </c>
      <c r="C1222" s="109">
        <v>4765</v>
      </c>
      <c r="D1222" s="118"/>
      <c r="E1222" s="109"/>
      <c r="F1222" s="125"/>
      <c r="G1222" s="125"/>
      <c r="H1222" s="109"/>
      <c r="I1222" s="125"/>
      <c r="J1222" s="109" t="s">
        <v>1304</v>
      </c>
      <c r="K1222" s="111"/>
      <c r="L1222" s="109"/>
    </row>
    <row r="1223" spans="1:12" x14ac:dyDescent="0.2">
      <c r="A1223" s="128" t="s">
        <v>2414</v>
      </c>
      <c r="B1223" s="180">
        <f t="shared" si="45"/>
        <v>46282</v>
      </c>
      <c r="C1223" s="109">
        <v>4766</v>
      </c>
      <c r="D1223" s="118"/>
      <c r="E1223" s="109"/>
      <c r="F1223" s="125"/>
      <c r="G1223" s="125"/>
      <c r="H1223" s="109"/>
      <c r="I1223" s="125"/>
      <c r="J1223" s="109" t="s">
        <v>1304</v>
      </c>
      <c r="K1223" s="111"/>
      <c r="L1223" s="109"/>
    </row>
    <row r="1224" spans="1:12" x14ac:dyDescent="0.2">
      <c r="A1224" s="128" t="s">
        <v>2414</v>
      </c>
      <c r="B1224" s="180">
        <f t="shared" si="45"/>
        <v>46282</v>
      </c>
      <c r="C1224" s="109">
        <v>4767</v>
      </c>
      <c r="D1224" s="118"/>
      <c r="E1224" s="109"/>
      <c r="F1224" s="125"/>
      <c r="G1224" s="125"/>
      <c r="H1224" s="109"/>
      <c r="I1224" s="125"/>
      <c r="J1224" s="109" t="s">
        <v>1304</v>
      </c>
      <c r="K1224" s="111"/>
      <c r="L1224" s="109"/>
    </row>
    <row r="1225" spans="1:12" x14ac:dyDescent="0.2">
      <c r="A1225" s="128" t="s">
        <v>2414</v>
      </c>
      <c r="B1225" s="180">
        <f t="shared" si="45"/>
        <v>46282</v>
      </c>
      <c r="C1225" s="109">
        <v>4768</v>
      </c>
      <c r="D1225" s="118"/>
      <c r="E1225" s="109"/>
      <c r="F1225" s="125"/>
      <c r="G1225" s="125"/>
      <c r="H1225" s="109"/>
      <c r="I1225" s="125"/>
      <c r="J1225" s="109" t="s">
        <v>1304</v>
      </c>
      <c r="K1225" s="111"/>
      <c r="L1225" s="109"/>
    </row>
    <row r="1226" spans="1:12" x14ac:dyDescent="0.2">
      <c r="A1226" s="128" t="s">
        <v>2414</v>
      </c>
      <c r="B1226" s="180">
        <f t="shared" si="45"/>
        <v>46282</v>
      </c>
      <c r="C1226" s="109">
        <v>4769</v>
      </c>
      <c r="D1226" s="118"/>
      <c r="E1226" s="109"/>
      <c r="F1226" s="125"/>
      <c r="G1226" s="125"/>
      <c r="H1226" s="109"/>
      <c r="I1226" s="125"/>
      <c r="J1226" s="109" t="s">
        <v>1304</v>
      </c>
      <c r="K1226" s="111"/>
      <c r="L1226" s="109"/>
    </row>
    <row r="1227" spans="1:12" x14ac:dyDescent="0.2">
      <c r="A1227" s="128" t="s">
        <v>2414</v>
      </c>
      <c r="B1227" s="180">
        <f t="shared" ref="B1227:B1259" si="46">IF(A1227="","",IF(ISNUMBER(A1227),IFERROR(VLOOKUP(TEXT(A1227,"yyyy/mm/dd"),BSAD,2,FALSE),""),IFERROR(VLOOKUP(A1227,BSAD,2,FALSE),"")))</f>
        <v>46282</v>
      </c>
      <c r="C1227" s="109">
        <v>4770</v>
      </c>
      <c r="D1227" s="118"/>
      <c r="E1227" s="109"/>
      <c r="F1227" s="125"/>
      <c r="G1227" s="125"/>
      <c r="H1227" s="109"/>
      <c r="I1227" s="125"/>
      <c r="J1227" s="109" t="s">
        <v>1304</v>
      </c>
      <c r="K1227" s="111"/>
      <c r="L1227" s="109"/>
    </row>
    <row r="1228" spans="1:12" x14ac:dyDescent="0.2">
      <c r="A1228" s="128" t="s">
        <v>2414</v>
      </c>
      <c r="B1228" s="180">
        <f t="shared" si="46"/>
        <v>46282</v>
      </c>
      <c r="C1228" s="109">
        <v>4771</v>
      </c>
      <c r="D1228" s="118"/>
      <c r="E1228" s="109"/>
      <c r="F1228" s="125"/>
      <c r="G1228" s="125"/>
      <c r="H1228" s="109"/>
      <c r="I1228" s="125"/>
      <c r="J1228" s="109" t="s">
        <v>1304</v>
      </c>
      <c r="K1228" s="111"/>
      <c r="L1228" s="109"/>
    </row>
    <row r="1229" spans="1:12" x14ac:dyDescent="0.2">
      <c r="A1229" s="128" t="s">
        <v>2414</v>
      </c>
      <c r="B1229" s="180">
        <f t="shared" si="46"/>
        <v>46282</v>
      </c>
      <c r="C1229" s="109">
        <v>4772</v>
      </c>
      <c r="D1229" s="118"/>
      <c r="E1229" s="109"/>
      <c r="F1229" s="125"/>
      <c r="G1229" s="125"/>
      <c r="H1229" s="109"/>
      <c r="I1229" s="125"/>
      <c r="J1229" s="109" t="s">
        <v>1304</v>
      </c>
      <c r="K1229" s="111"/>
      <c r="L1229" s="109"/>
    </row>
    <row r="1230" spans="1:12" x14ac:dyDescent="0.2">
      <c r="A1230" s="128" t="s">
        <v>2414</v>
      </c>
      <c r="B1230" s="180">
        <f t="shared" si="46"/>
        <v>46282</v>
      </c>
      <c r="C1230" s="109">
        <v>4773</v>
      </c>
      <c r="D1230" s="118"/>
      <c r="E1230" s="109"/>
      <c r="F1230" s="125"/>
      <c r="G1230" s="125"/>
      <c r="H1230" s="109"/>
      <c r="I1230" s="125"/>
      <c r="J1230" s="109" t="s">
        <v>1304</v>
      </c>
      <c r="K1230" s="111"/>
      <c r="L1230" s="109"/>
    </row>
    <row r="1231" spans="1:12" x14ac:dyDescent="0.2">
      <c r="A1231" s="128" t="s">
        <v>2414</v>
      </c>
      <c r="B1231" s="180">
        <f t="shared" si="46"/>
        <v>46282</v>
      </c>
      <c r="C1231" s="109">
        <v>4774</v>
      </c>
      <c r="D1231" s="118"/>
      <c r="E1231" s="109"/>
      <c r="F1231" s="125"/>
      <c r="G1231" s="125"/>
      <c r="H1231" s="109"/>
      <c r="I1231" s="125"/>
      <c r="J1231" s="109" t="s">
        <v>1304</v>
      </c>
      <c r="K1231" s="111"/>
      <c r="L1231" s="109"/>
    </row>
    <row r="1232" spans="1:12" x14ac:dyDescent="0.2">
      <c r="A1232" s="128" t="s">
        <v>2414</v>
      </c>
      <c r="B1232" s="180">
        <f t="shared" si="46"/>
        <v>46282</v>
      </c>
      <c r="C1232" s="109">
        <v>4775</v>
      </c>
      <c r="D1232" s="118"/>
      <c r="E1232" s="109"/>
      <c r="F1232" s="125"/>
      <c r="G1232" s="125"/>
      <c r="H1232" s="109"/>
      <c r="I1232" s="125"/>
      <c r="J1232" s="109" t="s">
        <v>1304</v>
      </c>
      <c r="K1232" s="111"/>
      <c r="L1232" s="109"/>
    </row>
    <row r="1233" spans="1:12" x14ac:dyDescent="0.2">
      <c r="A1233" s="128" t="s">
        <v>2414</v>
      </c>
      <c r="B1233" s="180">
        <f t="shared" si="46"/>
        <v>46282</v>
      </c>
      <c r="C1233" s="109">
        <v>4776</v>
      </c>
      <c r="D1233" s="118"/>
      <c r="E1233" s="109"/>
      <c r="F1233" s="125"/>
      <c r="G1233" s="125"/>
      <c r="H1233" s="109"/>
      <c r="I1233" s="125"/>
      <c r="J1233" s="109" t="s">
        <v>1304</v>
      </c>
      <c r="K1233" s="111"/>
      <c r="L1233" s="109"/>
    </row>
    <row r="1234" spans="1:12" x14ac:dyDescent="0.2">
      <c r="A1234" s="128" t="s">
        <v>2414</v>
      </c>
      <c r="B1234" s="180">
        <f t="shared" si="46"/>
        <v>46282</v>
      </c>
      <c r="C1234" s="109">
        <v>4777</v>
      </c>
      <c r="D1234" s="118"/>
      <c r="E1234" s="109"/>
      <c r="F1234" s="125"/>
      <c r="G1234" s="125"/>
      <c r="H1234" s="109"/>
      <c r="I1234" s="125"/>
      <c r="J1234" s="109" t="s">
        <v>1304</v>
      </c>
      <c r="K1234" s="111"/>
      <c r="L1234" s="109"/>
    </row>
    <row r="1235" spans="1:12" x14ac:dyDescent="0.2">
      <c r="A1235" s="128" t="s">
        <v>2414</v>
      </c>
      <c r="B1235" s="180">
        <f t="shared" si="46"/>
        <v>46282</v>
      </c>
      <c r="C1235" s="109">
        <v>4778</v>
      </c>
      <c r="D1235" s="118"/>
      <c r="E1235" s="109"/>
      <c r="F1235" s="125"/>
      <c r="G1235" s="125"/>
      <c r="H1235" s="109"/>
      <c r="I1235" s="125"/>
      <c r="J1235" s="109" t="s">
        <v>1304</v>
      </c>
      <c r="K1235" s="111"/>
      <c r="L1235" s="109"/>
    </row>
    <row r="1236" spans="1:12" x14ac:dyDescent="0.2">
      <c r="A1236" s="128" t="s">
        <v>2414</v>
      </c>
      <c r="B1236" s="180">
        <f t="shared" si="46"/>
        <v>46282</v>
      </c>
      <c r="C1236" s="109">
        <v>4779</v>
      </c>
      <c r="D1236" s="118"/>
      <c r="E1236" s="109"/>
      <c r="F1236" s="125"/>
      <c r="G1236" s="125"/>
      <c r="H1236" s="109"/>
      <c r="I1236" s="125"/>
      <c r="J1236" s="109" t="s">
        <v>1304</v>
      </c>
      <c r="K1236" s="111"/>
      <c r="L1236" s="109"/>
    </row>
    <row r="1237" spans="1:12" x14ac:dyDescent="0.2">
      <c r="A1237" s="128" t="s">
        <v>2414</v>
      </c>
      <c r="B1237" s="180">
        <f t="shared" si="46"/>
        <v>46282</v>
      </c>
      <c r="C1237" s="109">
        <v>4780</v>
      </c>
      <c r="D1237" s="118"/>
      <c r="E1237" s="109"/>
      <c r="F1237" s="125"/>
      <c r="G1237" s="125"/>
      <c r="H1237" s="109"/>
      <c r="I1237" s="125"/>
      <c r="J1237" s="109" t="s">
        <v>1304</v>
      </c>
      <c r="K1237" s="111"/>
      <c r="L1237" s="109"/>
    </row>
    <row r="1238" spans="1:12" x14ac:dyDescent="0.2">
      <c r="A1238" s="128" t="s">
        <v>2414</v>
      </c>
      <c r="B1238" s="180">
        <f t="shared" si="46"/>
        <v>46282</v>
      </c>
      <c r="C1238" s="109">
        <v>4781</v>
      </c>
      <c r="D1238" s="118"/>
      <c r="E1238" s="109"/>
      <c r="F1238" s="125"/>
      <c r="G1238" s="125"/>
      <c r="H1238" s="109"/>
      <c r="I1238" s="125"/>
      <c r="J1238" s="109" t="s">
        <v>1304</v>
      </c>
      <c r="K1238" s="111"/>
      <c r="L1238" s="109"/>
    </row>
    <row r="1239" spans="1:12" x14ac:dyDescent="0.2">
      <c r="A1239" s="128" t="s">
        <v>2414</v>
      </c>
      <c r="B1239" s="180">
        <f t="shared" si="46"/>
        <v>46282</v>
      </c>
      <c r="C1239" s="109">
        <v>4782</v>
      </c>
      <c r="D1239" s="118"/>
      <c r="E1239" s="109"/>
      <c r="F1239" s="125"/>
      <c r="G1239" s="125"/>
      <c r="H1239" s="109"/>
      <c r="I1239" s="125"/>
      <c r="J1239" s="109" t="s">
        <v>1304</v>
      </c>
      <c r="K1239" s="111"/>
      <c r="L1239" s="109"/>
    </row>
    <row r="1240" spans="1:12" x14ac:dyDescent="0.2">
      <c r="A1240" s="128" t="s">
        <v>2414</v>
      </c>
      <c r="B1240" s="180">
        <f t="shared" si="46"/>
        <v>46282</v>
      </c>
      <c r="C1240" s="109">
        <v>4783</v>
      </c>
      <c r="D1240" s="118"/>
      <c r="E1240" s="109"/>
      <c r="F1240" s="125"/>
      <c r="G1240" s="125"/>
      <c r="H1240" s="109"/>
      <c r="I1240" s="125"/>
      <c r="J1240" s="109" t="s">
        <v>1304</v>
      </c>
      <c r="K1240" s="111"/>
      <c r="L1240" s="109"/>
    </row>
    <row r="1241" spans="1:12" x14ac:dyDescent="0.2">
      <c r="A1241" s="128" t="s">
        <v>2414</v>
      </c>
      <c r="B1241" s="180">
        <f t="shared" si="46"/>
        <v>46282</v>
      </c>
      <c r="C1241" s="109">
        <v>4784</v>
      </c>
      <c r="D1241" s="118"/>
      <c r="E1241" s="109"/>
      <c r="F1241" s="125"/>
      <c r="G1241" s="125"/>
      <c r="H1241" s="109"/>
      <c r="I1241" s="125"/>
      <c r="J1241" s="109" t="s">
        <v>1304</v>
      </c>
      <c r="K1241" s="111"/>
      <c r="L1241" s="109"/>
    </row>
    <row r="1242" spans="1:12" x14ac:dyDescent="0.2">
      <c r="A1242" s="128" t="s">
        <v>2414</v>
      </c>
      <c r="B1242" s="180">
        <f t="shared" si="46"/>
        <v>46282</v>
      </c>
      <c r="C1242" s="109">
        <v>4785</v>
      </c>
      <c r="D1242" s="118"/>
      <c r="E1242" s="109"/>
      <c r="F1242" s="125"/>
      <c r="G1242" s="125"/>
      <c r="H1242" s="109"/>
      <c r="I1242" s="125"/>
      <c r="J1242" s="109" t="s">
        <v>1304</v>
      </c>
      <c r="K1242" s="111"/>
      <c r="L1242" s="109"/>
    </row>
    <row r="1243" spans="1:12" x14ac:dyDescent="0.2">
      <c r="A1243" s="128" t="s">
        <v>2414</v>
      </c>
      <c r="B1243" s="180">
        <f t="shared" si="46"/>
        <v>46282</v>
      </c>
      <c r="C1243" s="109">
        <v>4786</v>
      </c>
      <c r="D1243" s="118"/>
      <c r="E1243" s="109"/>
      <c r="F1243" s="125"/>
      <c r="G1243" s="125"/>
      <c r="H1243" s="109"/>
      <c r="I1243" s="125"/>
      <c r="J1243" s="109" t="s">
        <v>1304</v>
      </c>
      <c r="K1243" s="111"/>
      <c r="L1243" s="109"/>
    </row>
    <row r="1244" spans="1:12" x14ac:dyDescent="0.2">
      <c r="A1244" s="128" t="s">
        <v>2414</v>
      </c>
      <c r="B1244" s="180">
        <f t="shared" si="46"/>
        <v>46282</v>
      </c>
      <c r="C1244" s="109">
        <v>4787</v>
      </c>
      <c r="D1244" s="118"/>
      <c r="E1244" s="109"/>
      <c r="F1244" s="125"/>
      <c r="G1244" s="125"/>
      <c r="H1244" s="109"/>
      <c r="I1244" s="125"/>
      <c r="J1244" s="109" t="s">
        <v>1304</v>
      </c>
      <c r="K1244" s="111"/>
      <c r="L1244" s="109"/>
    </row>
    <row r="1245" spans="1:12" x14ac:dyDescent="0.2">
      <c r="A1245" s="128" t="s">
        <v>2414</v>
      </c>
      <c r="B1245" s="180">
        <f t="shared" si="46"/>
        <v>46282</v>
      </c>
      <c r="C1245" s="109">
        <v>4788</v>
      </c>
      <c r="D1245" s="118"/>
      <c r="E1245" s="109"/>
      <c r="F1245" s="125"/>
      <c r="G1245" s="125"/>
      <c r="H1245" s="109"/>
      <c r="I1245" s="125"/>
      <c r="J1245" s="109" t="s">
        <v>1304</v>
      </c>
      <c r="K1245" s="111"/>
      <c r="L1245" s="109"/>
    </row>
    <row r="1246" spans="1:12" x14ac:dyDescent="0.2">
      <c r="A1246" s="128" t="s">
        <v>2414</v>
      </c>
      <c r="B1246" s="180">
        <f t="shared" si="46"/>
        <v>46282</v>
      </c>
      <c r="C1246" s="109">
        <v>4789</v>
      </c>
      <c r="D1246" s="118"/>
      <c r="E1246" s="109"/>
      <c r="F1246" s="125"/>
      <c r="G1246" s="125"/>
      <c r="H1246" s="109"/>
      <c r="I1246" s="125"/>
      <c r="J1246" s="109" t="s">
        <v>1304</v>
      </c>
      <c r="K1246" s="111"/>
      <c r="L1246" s="109"/>
    </row>
    <row r="1247" spans="1:12" x14ac:dyDescent="0.2">
      <c r="A1247" s="128" t="s">
        <v>2414</v>
      </c>
      <c r="B1247" s="180">
        <f t="shared" si="46"/>
        <v>46282</v>
      </c>
      <c r="C1247" s="109">
        <v>4790</v>
      </c>
      <c r="D1247" s="118"/>
      <c r="E1247" s="109"/>
      <c r="F1247" s="125"/>
      <c r="G1247" s="125"/>
      <c r="H1247" s="109"/>
      <c r="I1247" s="125"/>
      <c r="J1247" s="109" t="s">
        <v>1304</v>
      </c>
      <c r="K1247" s="111"/>
      <c r="L1247" s="109"/>
    </row>
    <row r="1248" spans="1:12" x14ac:dyDescent="0.2">
      <c r="A1248" s="128" t="s">
        <v>2414</v>
      </c>
      <c r="B1248" s="180">
        <f t="shared" si="46"/>
        <v>46282</v>
      </c>
      <c r="C1248" s="109">
        <v>4791</v>
      </c>
      <c r="D1248" s="118"/>
      <c r="E1248" s="109"/>
      <c r="F1248" s="125"/>
      <c r="G1248" s="125"/>
      <c r="H1248" s="109"/>
      <c r="I1248" s="125"/>
      <c r="J1248" s="109" t="s">
        <v>1304</v>
      </c>
      <c r="K1248" s="111"/>
      <c r="L1248" s="109"/>
    </row>
    <row r="1249" spans="1:12" x14ac:dyDescent="0.2">
      <c r="A1249" s="128" t="s">
        <v>2414</v>
      </c>
      <c r="B1249" s="180">
        <f t="shared" si="46"/>
        <v>46282</v>
      </c>
      <c r="C1249" s="109">
        <v>4792</v>
      </c>
      <c r="D1249" s="118"/>
      <c r="E1249" s="109"/>
      <c r="F1249" s="125"/>
      <c r="G1249" s="125"/>
      <c r="H1249" s="109"/>
      <c r="I1249" s="125"/>
      <c r="J1249" s="109" t="s">
        <v>1304</v>
      </c>
      <c r="K1249" s="111"/>
      <c r="L1249" s="109"/>
    </row>
    <row r="1250" spans="1:12" x14ac:dyDescent="0.2">
      <c r="A1250" s="128" t="s">
        <v>2414</v>
      </c>
      <c r="B1250" s="180">
        <f t="shared" si="46"/>
        <v>46282</v>
      </c>
      <c r="C1250" s="109">
        <v>4793</v>
      </c>
      <c r="D1250" s="118"/>
      <c r="E1250" s="109"/>
      <c r="F1250" s="125"/>
      <c r="G1250" s="125"/>
      <c r="H1250" s="109"/>
      <c r="I1250" s="125"/>
      <c r="J1250" s="109" t="s">
        <v>1304</v>
      </c>
      <c r="K1250" s="111"/>
      <c r="L1250" s="109"/>
    </row>
    <row r="1251" spans="1:12" x14ac:dyDescent="0.2">
      <c r="A1251" s="128" t="s">
        <v>2414</v>
      </c>
      <c r="B1251" s="180">
        <f t="shared" si="46"/>
        <v>46282</v>
      </c>
      <c r="C1251" s="109">
        <v>4794</v>
      </c>
      <c r="D1251" s="118"/>
      <c r="E1251" s="109"/>
      <c r="F1251" s="125"/>
      <c r="G1251" s="125"/>
      <c r="H1251" s="109"/>
      <c r="I1251" s="125"/>
      <c r="J1251" s="109" t="s">
        <v>1304</v>
      </c>
      <c r="K1251" s="111"/>
      <c r="L1251" s="109"/>
    </row>
    <row r="1252" spans="1:12" x14ac:dyDescent="0.2">
      <c r="A1252" s="128" t="s">
        <v>2414</v>
      </c>
      <c r="B1252" s="180">
        <f t="shared" si="46"/>
        <v>46282</v>
      </c>
      <c r="C1252" s="109">
        <v>4795</v>
      </c>
      <c r="D1252" s="118"/>
      <c r="E1252" s="109"/>
      <c r="F1252" s="125"/>
      <c r="G1252" s="125"/>
      <c r="H1252" s="109"/>
      <c r="I1252" s="125"/>
      <c r="J1252" s="109" t="s">
        <v>1304</v>
      </c>
      <c r="K1252" s="111"/>
      <c r="L1252" s="109"/>
    </row>
    <row r="1253" spans="1:12" x14ac:dyDescent="0.2">
      <c r="A1253" s="128" t="s">
        <v>2414</v>
      </c>
      <c r="B1253" s="180">
        <f t="shared" si="46"/>
        <v>46282</v>
      </c>
      <c r="C1253" s="109">
        <v>4796</v>
      </c>
      <c r="D1253" s="118"/>
      <c r="E1253" s="109"/>
      <c r="F1253" s="125"/>
      <c r="G1253" s="125"/>
      <c r="H1253" s="109"/>
      <c r="I1253" s="125"/>
      <c r="J1253" s="109" t="s">
        <v>1304</v>
      </c>
      <c r="K1253" s="111"/>
      <c r="L1253" s="109"/>
    </row>
    <row r="1254" spans="1:12" x14ac:dyDescent="0.2">
      <c r="A1254" s="128" t="s">
        <v>2414</v>
      </c>
      <c r="B1254" s="180">
        <f t="shared" si="46"/>
        <v>46282</v>
      </c>
      <c r="C1254" s="109">
        <v>4797</v>
      </c>
      <c r="D1254" s="118"/>
      <c r="E1254" s="109"/>
      <c r="F1254" s="125"/>
      <c r="G1254" s="125"/>
      <c r="H1254" s="109"/>
      <c r="I1254" s="125"/>
      <c r="J1254" s="109" t="s">
        <v>1304</v>
      </c>
      <c r="K1254" s="111"/>
      <c r="L1254" s="109"/>
    </row>
    <row r="1255" spans="1:12" x14ac:dyDescent="0.2">
      <c r="A1255" s="128" t="s">
        <v>2414</v>
      </c>
      <c r="B1255" s="180">
        <f t="shared" si="46"/>
        <v>46282</v>
      </c>
      <c r="C1255" s="109">
        <v>4798</v>
      </c>
      <c r="D1255" s="118"/>
      <c r="E1255" s="109"/>
      <c r="F1255" s="125"/>
      <c r="G1255" s="125"/>
      <c r="H1255" s="109"/>
      <c r="I1255" s="125"/>
      <c r="J1255" s="109" t="s">
        <v>1304</v>
      </c>
      <c r="K1255" s="111"/>
      <c r="L1255" s="109"/>
    </row>
    <row r="1256" spans="1:12" x14ac:dyDescent="0.2">
      <c r="A1256" s="128" t="s">
        <v>2414</v>
      </c>
      <c r="B1256" s="180">
        <f t="shared" si="46"/>
        <v>46282</v>
      </c>
      <c r="C1256" s="109">
        <v>4799</v>
      </c>
      <c r="D1256" s="118"/>
      <c r="E1256" s="109"/>
      <c r="F1256" s="125"/>
      <c r="G1256" s="125"/>
      <c r="H1256" s="109"/>
      <c r="I1256" s="125"/>
      <c r="J1256" s="109" t="s">
        <v>1304</v>
      </c>
      <c r="K1256" s="111"/>
      <c r="L1256" s="109"/>
    </row>
    <row r="1257" spans="1:12" x14ac:dyDescent="0.2">
      <c r="A1257" s="128" t="s">
        <v>2414</v>
      </c>
      <c r="B1257" s="180">
        <f t="shared" si="46"/>
        <v>46282</v>
      </c>
      <c r="C1257" s="109">
        <v>4800</v>
      </c>
      <c r="D1257" s="118"/>
      <c r="E1257" s="109"/>
      <c r="F1257" s="125"/>
      <c r="G1257" s="125"/>
      <c r="H1257" s="109"/>
      <c r="I1257" s="125"/>
      <c r="J1257" s="109" t="s">
        <v>1304</v>
      </c>
      <c r="K1257" s="111"/>
      <c r="L1257" s="109"/>
    </row>
    <row r="1258" spans="1:12" x14ac:dyDescent="0.2">
      <c r="A1258" s="128" t="s">
        <v>2414</v>
      </c>
      <c r="B1258" s="180">
        <f t="shared" si="46"/>
        <v>46282</v>
      </c>
      <c r="C1258" s="109"/>
      <c r="D1258" s="118"/>
      <c r="E1258" s="109"/>
      <c r="F1258" s="125"/>
      <c r="G1258" s="125"/>
      <c r="H1258" s="109"/>
      <c r="I1258" s="125"/>
      <c r="J1258" s="109"/>
      <c r="K1258" s="111"/>
      <c r="L1258" s="109"/>
    </row>
    <row r="1259" spans="1:12" x14ac:dyDescent="0.2">
      <c r="A1259" s="128" t="s">
        <v>2414</v>
      </c>
      <c r="B1259" s="180">
        <f t="shared" si="46"/>
        <v>46282</v>
      </c>
      <c r="C1259" s="109"/>
      <c r="D1259" s="118"/>
      <c r="E1259" s="109"/>
      <c r="F1259" s="125"/>
      <c r="G1259" s="125"/>
      <c r="H1259" s="109"/>
      <c r="I1259" s="125"/>
      <c r="J1259" s="109"/>
      <c r="K1259" s="111"/>
      <c r="L1259" s="109"/>
    </row>
    <row r="1260" spans="1:12" ht="24" customHeight="1" x14ac:dyDescent="0.2">
      <c r="A1260" s="129" t="s">
        <v>1358</v>
      </c>
      <c r="B1260" s="181" t="str">
        <f t="shared" si="22"/>
        <v/>
      </c>
      <c r="C1260" s="129"/>
      <c r="D1260" s="130" t="s">
        <v>115</v>
      </c>
      <c r="E1260" s="129"/>
      <c r="F1260" s="134">
        <f>SUBTOTAL(9,F3:F1259)</f>
        <v>0</v>
      </c>
      <c r="G1260" s="134">
        <f t="shared" ref="G1260:J1260" si="47">SUBTOTAL(9,G3:G1259)</f>
        <v>0</v>
      </c>
      <c r="H1260" s="134">
        <f>SUBTOTAL(9,H3:H1259)</f>
        <v>3031200</v>
      </c>
      <c r="I1260" s="134">
        <f t="shared" si="47"/>
        <v>301920</v>
      </c>
      <c r="J1260" s="134">
        <f t="shared" si="47"/>
        <v>0</v>
      </c>
      <c r="K1260" s="134">
        <f>SUBTOTAL(9,K3:K1259)</f>
        <v>-2576205</v>
      </c>
      <c r="L1260" s="129"/>
    </row>
  </sheetData>
  <autoFilter ref="A2:L1259" xr:uid="{00000000-0009-0000-0000-000005000000}"/>
  <phoneticPr fontId="69" type="noConversion"/>
  <conditionalFormatting sqref="A3:J1259 L3:L1259">
    <cfRule type="expression" dxfId="15" priority="3">
      <formula>AND($A3&lt;&gt;"",MOD(ROW(),2)=0)</formula>
    </cfRule>
  </conditionalFormatting>
  <conditionalFormatting sqref="C1:C1048576">
    <cfRule type="duplicateValues" dxfId="14" priority="1"/>
  </conditionalFormatting>
  <dataValidations count="4">
    <dataValidation type="list" allowBlank="1" sqref="L1260 J3:J1259" xr:uid="{00000000-0002-0000-0500-000000000000}">
      <formula1>"Cash,Bank,Cheque,QR"</formula1>
    </dataValidation>
    <dataValidation allowBlank="1" sqref="L3:L1259" xr:uid="{00000000-0002-0000-0500-000001000000}"/>
    <dataValidation type="list" allowBlank="1" showInputMessage="1" showErrorMessage="1" sqref="F1:F709 F1261:F1048576 F711:F1259" xr:uid="{F838A374-F474-43C1-B5D8-C2D8AFB954E4}">
      <formula1>"Collection, Payment, Advance, Petty Cash"</formula1>
    </dataValidation>
    <dataValidation type="list" allowBlank="1" showInputMessage="1" showErrorMessage="1" sqref="F710" xr:uid="{E3AF3AED-412F-4085-BD9E-97CD163A72CE}">
      <formula1>"Collection, Payment, Advance, Petty Cash, ADVANCE RETURNED"</formula1>
    </dataValidation>
  </dataValidations>
  <printOptions horizontalCentered="1"/>
  <pageMargins left="0.75" right="0.75" top="1" bottom="1" header="0.5" footer="0.5"/>
  <pageSetup scale="72" fitToHeight="0" orientation="landscape" r:id="rId1"/>
  <headerFooter>
    <oddHeader>&amp;C&amp;"Calibri,Bold"&amp;12 &amp;K1F3864[Your Dairy Plant Name]</oddHeader>
    <oddFooter>&amp;LPrinted &amp;D&amp;RPage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R162"/>
  <sheetViews>
    <sheetView zoomScale="90" zoomScaleNormal="90" workbookViewId="0">
      <pane ySplit="3" topLeftCell="A87" activePane="bottomLeft" state="frozen"/>
      <selection pane="bottomLeft" activeCell="D145" sqref="D145"/>
    </sheetView>
  </sheetViews>
  <sheetFormatPr baseColWidth="10" defaultColWidth="8.83203125" defaultRowHeight="15" x14ac:dyDescent="0.2"/>
  <cols>
    <col min="1" max="2" width="14.5" customWidth="1"/>
    <col min="3" max="3" width="9.5" customWidth="1"/>
    <col min="4" max="4" width="8.5" customWidth="1"/>
    <col min="5" max="5" width="8" customWidth="1"/>
    <col min="6" max="6" width="6.5" customWidth="1"/>
    <col min="7" max="7" width="6.83203125" customWidth="1"/>
    <col min="8" max="8" width="6.6640625" customWidth="1"/>
    <col min="9" max="9" width="6.5" customWidth="1"/>
    <col min="10" max="10" width="5.5" customWidth="1"/>
    <col min="11" max="11" width="8.6640625" customWidth="1"/>
    <col min="12" max="12" width="9.83203125" bestFit="1" customWidth="1"/>
    <col min="13" max="13" width="11" customWidth="1"/>
    <col min="14" max="14" width="11.83203125" customWidth="1"/>
    <col min="15" max="15" width="13.6640625" customWidth="1"/>
    <col min="16" max="16" width="11.33203125" customWidth="1"/>
    <col min="17" max="17" width="11.1640625" customWidth="1"/>
    <col min="18" max="18" width="8.5" customWidth="1"/>
  </cols>
  <sheetData>
    <row r="1" spans="1:18" ht="19" customHeight="1" x14ac:dyDescent="0.25">
      <c r="A1" s="265" t="s">
        <v>1359</v>
      </c>
      <c r="B1" s="248"/>
      <c r="C1" s="248"/>
      <c r="D1" s="248"/>
      <c r="E1" s="248"/>
      <c r="F1" s="248"/>
      <c r="G1" s="248"/>
    </row>
    <row r="2" spans="1:18" x14ac:dyDescent="0.2">
      <c r="A2" s="115"/>
      <c r="B2" s="115"/>
    </row>
    <row r="3" spans="1:18" x14ac:dyDescent="0.2">
      <c r="A3" s="141" t="s">
        <v>3</v>
      </c>
      <c r="B3" s="141" t="s">
        <v>4</v>
      </c>
      <c r="C3" s="142" t="s">
        <v>1360</v>
      </c>
      <c r="D3" s="142" t="s">
        <v>1361</v>
      </c>
      <c r="E3" s="142" t="s">
        <v>1362</v>
      </c>
      <c r="F3" s="142" t="s">
        <v>1363</v>
      </c>
      <c r="G3" s="142" t="s">
        <v>1364</v>
      </c>
      <c r="H3" s="142" t="s">
        <v>1365</v>
      </c>
      <c r="I3" s="142" t="s">
        <v>1366</v>
      </c>
      <c r="J3" s="142" t="s">
        <v>1367</v>
      </c>
      <c r="K3" s="142" t="s">
        <v>1368</v>
      </c>
      <c r="L3" s="142" t="s">
        <v>1369</v>
      </c>
      <c r="M3" s="142" t="s">
        <v>1370</v>
      </c>
      <c r="N3" s="141" t="s">
        <v>1371</v>
      </c>
      <c r="O3" s="141" t="s">
        <v>1372</v>
      </c>
      <c r="P3" s="141" t="s">
        <v>1373</v>
      </c>
      <c r="Q3" s="141"/>
      <c r="R3" s="141" t="s">
        <v>15</v>
      </c>
    </row>
    <row r="4" spans="1:18" hidden="1" x14ac:dyDescent="0.2">
      <c r="A4" s="140">
        <v>66916</v>
      </c>
      <c r="B4" s="182">
        <f t="shared" ref="B4:B35" si="0">IF(A4="","",IF(ISNUMBER(A4),IFERROR(VLOOKUP(TEXT(A4,"yyyy/mm/dd"),BSAD,2,FALSE),""),IFERROR(VLOOKUP(A4,BSAD,2,FALSE),"")))</f>
        <v>46203</v>
      </c>
      <c r="C4" s="139">
        <v>34</v>
      </c>
      <c r="D4" s="139"/>
      <c r="E4" s="139"/>
      <c r="F4" s="139"/>
      <c r="G4" s="139"/>
      <c r="H4" s="139"/>
      <c r="I4" s="139"/>
      <c r="J4" s="139"/>
      <c r="K4" s="139"/>
      <c r="L4" s="111"/>
      <c r="M4" s="111">
        <f t="shared" ref="M4:M35" si="1">C4*1000+D4*500+E4*100+F4*50+G4*20+H4*10+I4*5+J4*2+K4*1+L4</f>
        <v>34000</v>
      </c>
      <c r="N4" s="111">
        <f>SUMIFS(Collection!H:H,Collection!A:A,A4)-SUMIFS(Collection!I:I,Collection!A:A,A4)</f>
        <v>34000</v>
      </c>
      <c r="O4" s="143">
        <f t="shared" ref="O4:O35" si="2">M4-N4</f>
        <v>0</v>
      </c>
      <c r="P4" s="143"/>
      <c r="Q4" s="143"/>
      <c r="R4" s="143" t="s">
        <v>23</v>
      </c>
    </row>
    <row r="5" spans="1:18" hidden="1" x14ac:dyDescent="0.2">
      <c r="A5" s="140" t="s">
        <v>1314</v>
      </c>
      <c r="B5" s="182">
        <f t="shared" si="0"/>
        <v>46204</v>
      </c>
      <c r="C5" s="139">
        <v>36</v>
      </c>
      <c r="D5" s="139">
        <v>1</v>
      </c>
      <c r="E5" s="139">
        <v>4</v>
      </c>
      <c r="F5" s="139"/>
      <c r="G5" s="139">
        <v>1</v>
      </c>
      <c r="H5" s="139"/>
      <c r="I5" s="139"/>
      <c r="J5" s="139"/>
      <c r="K5" s="139"/>
      <c r="L5" s="111"/>
      <c r="M5" s="111">
        <f t="shared" si="1"/>
        <v>36920</v>
      </c>
      <c r="N5" s="111">
        <f>SUMIFS(Collection!H:H,Collection!A:A,A5)-SUMIFS(Collection!I:I,Collection!A:A,A5)</f>
        <v>36965</v>
      </c>
      <c r="O5" s="143">
        <f t="shared" si="2"/>
        <v>-45</v>
      </c>
      <c r="P5" s="143"/>
      <c r="Q5" s="143"/>
      <c r="R5" s="143" t="s">
        <v>23</v>
      </c>
    </row>
    <row r="6" spans="1:18" hidden="1" x14ac:dyDescent="0.2">
      <c r="A6" s="140" t="s">
        <v>16</v>
      </c>
      <c r="B6" s="182">
        <f t="shared" si="0"/>
        <v>46205</v>
      </c>
      <c r="C6" s="139">
        <v>6</v>
      </c>
      <c r="D6" s="139"/>
      <c r="E6" s="139">
        <v>3</v>
      </c>
      <c r="F6" s="139"/>
      <c r="G6" s="139">
        <v>3</v>
      </c>
      <c r="H6" s="139"/>
      <c r="I6" s="139">
        <v>1</v>
      </c>
      <c r="J6" s="139"/>
      <c r="K6" s="139"/>
      <c r="L6" s="111"/>
      <c r="M6" s="111">
        <f t="shared" si="1"/>
        <v>6365</v>
      </c>
      <c r="N6" s="111">
        <f>SUMIFS(Collection!H:H,Collection!A:A,A6)-SUMIFS(Collection!I:I,Collection!A:A,A6)</f>
        <v>6365</v>
      </c>
      <c r="O6" s="143">
        <f t="shared" si="2"/>
        <v>0</v>
      </c>
      <c r="P6" s="143"/>
      <c r="Q6" s="143"/>
      <c r="R6" s="143" t="s">
        <v>23</v>
      </c>
    </row>
    <row r="7" spans="1:18" hidden="1" x14ac:dyDescent="0.2">
      <c r="A7" s="140" t="s">
        <v>1316</v>
      </c>
      <c r="B7" s="182">
        <f t="shared" si="0"/>
        <v>46206</v>
      </c>
      <c r="C7" s="139">
        <v>24</v>
      </c>
      <c r="D7" s="139"/>
      <c r="E7" s="139">
        <v>4</v>
      </c>
      <c r="F7" s="139">
        <v>1</v>
      </c>
      <c r="G7" s="139">
        <v>2</v>
      </c>
      <c r="H7" s="139"/>
      <c r="I7" s="139"/>
      <c r="J7" s="139"/>
      <c r="K7" s="139"/>
      <c r="L7" s="111"/>
      <c r="M7" s="111">
        <f t="shared" si="1"/>
        <v>24490</v>
      </c>
      <c r="N7" s="111">
        <f>SUMIFS(Collection!H:H,Collection!A:A,A7)-SUMIFS(Collection!I:I,Collection!A:A,A7)</f>
        <v>24490</v>
      </c>
      <c r="O7" s="143">
        <f t="shared" si="2"/>
        <v>0</v>
      </c>
      <c r="P7" s="143"/>
      <c r="Q7" s="143"/>
      <c r="R7" s="143" t="s">
        <v>23</v>
      </c>
    </row>
    <row r="8" spans="1:18" hidden="1" x14ac:dyDescent="0.2">
      <c r="A8" s="140" t="s">
        <v>24</v>
      </c>
      <c r="B8" s="182">
        <f t="shared" si="0"/>
        <v>46207</v>
      </c>
      <c r="C8" s="139">
        <v>26</v>
      </c>
      <c r="D8" s="139">
        <v>1</v>
      </c>
      <c r="E8" s="139">
        <v>1</v>
      </c>
      <c r="F8" s="139">
        <v>1</v>
      </c>
      <c r="G8" s="139"/>
      <c r="H8" s="139"/>
      <c r="I8" s="139">
        <v>1</v>
      </c>
      <c r="J8" s="139"/>
      <c r="K8" s="139"/>
      <c r="L8" s="111"/>
      <c r="M8" s="111">
        <f t="shared" si="1"/>
        <v>26655</v>
      </c>
      <c r="N8" s="111">
        <f>SUMIFS(Collection!H:H,Collection!A:A,A8)-SUMIFS(Collection!I:I,Collection!A:A,A8)</f>
        <v>26335</v>
      </c>
      <c r="O8" s="143">
        <f t="shared" si="2"/>
        <v>320</v>
      </c>
      <c r="P8" s="155"/>
      <c r="Q8" s="155"/>
      <c r="R8" s="143" t="s">
        <v>23</v>
      </c>
    </row>
    <row r="9" spans="1:18" hidden="1" x14ac:dyDescent="0.2">
      <c r="A9" s="140" t="s">
        <v>26</v>
      </c>
      <c r="B9" s="182">
        <f t="shared" si="0"/>
        <v>46208</v>
      </c>
      <c r="C9" s="139">
        <v>27</v>
      </c>
      <c r="D9" s="139">
        <v>1</v>
      </c>
      <c r="E9" s="139">
        <v>3</v>
      </c>
      <c r="F9" s="139"/>
      <c r="G9" s="139"/>
      <c r="H9" s="139">
        <v>1</v>
      </c>
      <c r="I9" s="139"/>
      <c r="J9" s="139"/>
      <c r="K9" s="139"/>
      <c r="L9" s="111"/>
      <c r="M9" s="111">
        <f t="shared" si="1"/>
        <v>27810</v>
      </c>
      <c r="N9" s="111">
        <f>SUMIFS(Collection!H:H,Collection!A:A,A9)-SUMIFS(Collection!I:I,Collection!A:A,A9)</f>
        <v>27310</v>
      </c>
      <c r="O9" s="143">
        <f t="shared" si="2"/>
        <v>500</v>
      </c>
      <c r="P9" s="155"/>
      <c r="Q9" s="155"/>
      <c r="R9" s="143" t="s">
        <v>23</v>
      </c>
    </row>
    <row r="10" spans="1:18" hidden="1" x14ac:dyDescent="0.2">
      <c r="A10" s="140" t="s">
        <v>1291</v>
      </c>
      <c r="B10" s="182">
        <f t="shared" si="0"/>
        <v>46209</v>
      </c>
      <c r="C10" s="139">
        <v>9</v>
      </c>
      <c r="D10" s="139">
        <v>21</v>
      </c>
      <c r="E10" s="139">
        <v>55</v>
      </c>
      <c r="F10" s="139">
        <v>34</v>
      </c>
      <c r="G10" s="139">
        <v>10</v>
      </c>
      <c r="H10" s="139">
        <v>36</v>
      </c>
      <c r="I10" s="139">
        <v>70</v>
      </c>
      <c r="J10" s="139"/>
      <c r="K10" s="139"/>
      <c r="L10" s="111"/>
      <c r="M10" s="111">
        <f t="shared" si="1"/>
        <v>27610</v>
      </c>
      <c r="N10" s="111">
        <f>SUMIFS(Collection!H:H,Collection!A:A,A10)-SUMIFS(Collection!I:I,Collection!A:A,A10)</f>
        <v>27180</v>
      </c>
      <c r="O10" s="143">
        <f t="shared" si="2"/>
        <v>430</v>
      </c>
      <c r="P10" s="155">
        <v>66956</v>
      </c>
      <c r="Q10" s="155"/>
      <c r="R10" s="143" t="s">
        <v>1374</v>
      </c>
    </row>
    <row r="11" spans="1:18" hidden="1" x14ac:dyDescent="0.2">
      <c r="A11" s="140" t="s">
        <v>28</v>
      </c>
      <c r="B11" s="182">
        <f t="shared" si="0"/>
        <v>46210</v>
      </c>
      <c r="C11" s="139">
        <v>11</v>
      </c>
      <c r="D11" s="139">
        <v>14</v>
      </c>
      <c r="E11" s="139">
        <v>45</v>
      </c>
      <c r="F11" s="139">
        <v>42</v>
      </c>
      <c r="G11" s="139">
        <v>46</v>
      </c>
      <c r="H11" s="139">
        <v>20</v>
      </c>
      <c r="I11" s="139">
        <v>7</v>
      </c>
      <c r="J11" s="139"/>
      <c r="K11" s="139"/>
      <c r="L11" s="111">
        <v>320</v>
      </c>
      <c r="M11" s="111">
        <f t="shared" si="1"/>
        <v>26075</v>
      </c>
      <c r="N11" s="111">
        <f>SUMIFS(Collection!H:H,Collection!A:A,A11)-SUMIFS(Collection!I:I,Collection!A:A,A11)</f>
        <v>25760</v>
      </c>
      <c r="O11" s="143">
        <f t="shared" si="2"/>
        <v>315</v>
      </c>
      <c r="P11" s="155">
        <v>66956</v>
      </c>
      <c r="Q11" s="155"/>
      <c r="R11" s="143" t="s">
        <v>1374</v>
      </c>
    </row>
    <row r="12" spans="1:18" hidden="1" x14ac:dyDescent="0.2">
      <c r="A12" s="140" t="s">
        <v>31</v>
      </c>
      <c r="B12" s="182">
        <f t="shared" si="0"/>
        <v>46211</v>
      </c>
      <c r="C12" s="139">
        <v>5</v>
      </c>
      <c r="D12" s="139">
        <v>13</v>
      </c>
      <c r="E12" s="139">
        <v>70</v>
      </c>
      <c r="F12" s="139">
        <v>59</v>
      </c>
      <c r="G12" s="139">
        <v>57</v>
      </c>
      <c r="H12" s="139">
        <v>53</v>
      </c>
      <c r="I12" s="139">
        <v>9</v>
      </c>
      <c r="J12" s="139"/>
      <c r="K12" s="139"/>
      <c r="L12" s="111">
        <v>350</v>
      </c>
      <c r="M12" s="111">
        <f t="shared" si="1"/>
        <v>23515</v>
      </c>
      <c r="N12" s="111">
        <f>SUMIFS(Collection!H:H,Collection!A:A,A12)-SUMIFS(Collection!I:I,Collection!A:A,A12)</f>
        <v>24380</v>
      </c>
      <c r="O12" s="143">
        <f t="shared" si="2"/>
        <v>-865</v>
      </c>
      <c r="P12" s="155">
        <v>66956</v>
      </c>
      <c r="Q12" s="155"/>
      <c r="R12" s="143" t="s">
        <v>1374</v>
      </c>
    </row>
    <row r="13" spans="1:18" hidden="1" x14ac:dyDescent="0.2">
      <c r="A13" s="140" t="s">
        <v>33</v>
      </c>
      <c r="B13" s="182">
        <f t="shared" si="0"/>
        <v>46212</v>
      </c>
      <c r="C13" s="139">
        <v>12</v>
      </c>
      <c r="D13" s="139">
        <v>19</v>
      </c>
      <c r="E13" s="139">
        <v>54</v>
      </c>
      <c r="F13" s="139">
        <v>24</v>
      </c>
      <c r="G13" s="139">
        <v>26</v>
      </c>
      <c r="H13" s="139">
        <v>26</v>
      </c>
      <c r="I13" s="139">
        <v>2</v>
      </c>
      <c r="J13" s="139"/>
      <c r="K13" s="139"/>
      <c r="L13" s="111"/>
      <c r="M13" s="111">
        <f t="shared" si="1"/>
        <v>28890</v>
      </c>
      <c r="N13" s="111">
        <f>SUMIFS(Collection!H:H,Collection!A:A,A13)-SUMIFS(Collection!I:I,Collection!A:A,A13)</f>
        <v>28790</v>
      </c>
      <c r="O13" s="143">
        <f t="shared" si="2"/>
        <v>100</v>
      </c>
      <c r="P13" s="155">
        <v>66956</v>
      </c>
      <c r="Q13" s="155"/>
      <c r="R13" s="143" t="s">
        <v>1374</v>
      </c>
    </row>
    <row r="14" spans="1:18" hidden="1" x14ac:dyDescent="0.2">
      <c r="A14" s="140" t="s">
        <v>35</v>
      </c>
      <c r="B14" s="182">
        <f t="shared" si="0"/>
        <v>46213</v>
      </c>
      <c r="C14" s="139">
        <v>7</v>
      </c>
      <c r="D14" s="139">
        <v>17</v>
      </c>
      <c r="E14" s="139">
        <v>45</v>
      </c>
      <c r="F14" s="139">
        <v>38</v>
      </c>
      <c r="G14" s="139">
        <v>40</v>
      </c>
      <c r="H14" s="139">
        <v>18</v>
      </c>
      <c r="I14" s="139">
        <v>11</v>
      </c>
      <c r="J14" s="139"/>
      <c r="K14" s="139">
        <v>17600</v>
      </c>
      <c r="L14" s="111"/>
      <c r="M14" s="111">
        <f t="shared" si="1"/>
        <v>40535</v>
      </c>
      <c r="N14" s="111">
        <f>SUMIFS(Collection!H:H,Collection!A:A,A14)-SUMIFS(Collection!I:I,Collection!A:A,A14)</f>
        <v>40535</v>
      </c>
      <c r="O14" s="143">
        <f t="shared" si="2"/>
        <v>0</v>
      </c>
      <c r="P14" s="155">
        <v>66956</v>
      </c>
      <c r="Q14" s="155"/>
      <c r="R14" s="143" t="s">
        <v>1374</v>
      </c>
    </row>
    <row r="15" spans="1:18" hidden="1" x14ac:dyDescent="0.2">
      <c r="A15" s="140" t="s">
        <v>1317</v>
      </c>
      <c r="B15" s="182">
        <f t="shared" si="0"/>
        <v>46214</v>
      </c>
      <c r="C15" s="139">
        <v>8</v>
      </c>
      <c r="D15" s="139">
        <v>16</v>
      </c>
      <c r="E15" s="139">
        <v>41</v>
      </c>
      <c r="F15" s="139">
        <v>43</v>
      </c>
      <c r="G15" s="139">
        <v>10</v>
      </c>
      <c r="H15" s="139">
        <v>50</v>
      </c>
      <c r="I15" s="139">
        <v>4</v>
      </c>
      <c r="J15" s="139"/>
      <c r="K15" s="139"/>
      <c r="L15" s="111"/>
      <c r="M15" s="111">
        <f t="shared" si="1"/>
        <v>22970</v>
      </c>
      <c r="N15" s="111">
        <f>SUMIFS(Collection!H:H,Collection!A:A,A15)-SUMIFS(Collection!I:I,Collection!A:A,A15)</f>
        <v>22970</v>
      </c>
      <c r="O15" s="143">
        <f t="shared" si="2"/>
        <v>0</v>
      </c>
      <c r="P15" s="155">
        <v>66956</v>
      </c>
      <c r="Q15" s="155"/>
      <c r="R15" s="143" t="s">
        <v>1374</v>
      </c>
    </row>
    <row r="16" spans="1:18" hidden="1" x14ac:dyDescent="0.2">
      <c r="A16" s="140" t="s">
        <v>37</v>
      </c>
      <c r="B16" s="182">
        <f t="shared" si="0"/>
        <v>46215</v>
      </c>
      <c r="C16" s="139">
        <v>10</v>
      </c>
      <c r="D16" s="139">
        <v>7</v>
      </c>
      <c r="E16" s="139">
        <v>36</v>
      </c>
      <c r="F16" s="139">
        <v>29</v>
      </c>
      <c r="G16" s="139">
        <v>20</v>
      </c>
      <c r="H16" s="139">
        <v>3</v>
      </c>
      <c r="I16" s="139">
        <v>4</v>
      </c>
      <c r="J16" s="139"/>
      <c r="K16" s="139"/>
      <c r="L16" s="111"/>
      <c r="M16" s="111">
        <f t="shared" si="1"/>
        <v>19000</v>
      </c>
      <c r="N16" s="111">
        <f>SUMIFS(Collection!H:H,Collection!A:A,A16)-SUMIFS(Collection!I:I,Collection!A:A,A16)</f>
        <v>18610</v>
      </c>
      <c r="O16" s="143">
        <f t="shared" si="2"/>
        <v>390</v>
      </c>
      <c r="P16" s="155">
        <v>66956</v>
      </c>
      <c r="Q16" s="155"/>
      <c r="R16" s="143" t="s">
        <v>1374</v>
      </c>
    </row>
    <row r="17" spans="1:18" hidden="1" x14ac:dyDescent="0.2">
      <c r="A17" s="140" t="s">
        <v>1321</v>
      </c>
      <c r="B17" s="182">
        <f t="shared" si="0"/>
        <v>46216</v>
      </c>
      <c r="C17" s="139">
        <v>5</v>
      </c>
      <c r="D17" s="139">
        <v>13</v>
      </c>
      <c r="E17" s="139">
        <v>41</v>
      </c>
      <c r="F17" s="139">
        <v>70</v>
      </c>
      <c r="G17" s="139">
        <v>62</v>
      </c>
      <c r="H17" s="139">
        <v>94</v>
      </c>
      <c r="I17" s="139">
        <v>76</v>
      </c>
      <c r="J17" s="139"/>
      <c r="K17" s="139"/>
      <c r="L17" s="111"/>
      <c r="M17" s="111">
        <f t="shared" si="1"/>
        <v>21660</v>
      </c>
      <c r="N17" s="111">
        <f>SUMIFS(Collection!H:H,Collection!A:A,A17)-SUMIFS(Collection!I:I,Collection!A:A,A17)</f>
        <v>22215</v>
      </c>
      <c r="O17" s="143">
        <f t="shared" si="2"/>
        <v>-555</v>
      </c>
      <c r="P17" s="155">
        <v>66956</v>
      </c>
      <c r="Q17" s="155"/>
      <c r="R17" s="143" t="s">
        <v>1374</v>
      </c>
    </row>
    <row r="18" spans="1:18" hidden="1" x14ac:dyDescent="0.2">
      <c r="A18" s="140" t="s">
        <v>39</v>
      </c>
      <c r="B18" s="182">
        <f t="shared" si="0"/>
        <v>46217</v>
      </c>
      <c r="C18" s="139">
        <v>17</v>
      </c>
      <c r="D18" s="139">
        <v>22</v>
      </c>
      <c r="E18" s="139">
        <v>48</v>
      </c>
      <c r="F18" s="139">
        <v>63</v>
      </c>
      <c r="G18" s="139">
        <v>25</v>
      </c>
      <c r="H18" s="139">
        <v>17</v>
      </c>
      <c r="I18" s="139">
        <v>4</v>
      </c>
      <c r="J18" s="139"/>
      <c r="K18" s="139">
        <v>525</v>
      </c>
      <c r="L18" s="111"/>
      <c r="M18" s="111">
        <f t="shared" si="1"/>
        <v>37165</v>
      </c>
      <c r="N18" s="111">
        <f>SUMIFS(Collection!H:H,Collection!A:A,A18)-SUMIFS(Collection!I:I,Collection!A:A,A18)</f>
        <v>36990</v>
      </c>
      <c r="O18" s="143">
        <f t="shared" si="2"/>
        <v>175</v>
      </c>
      <c r="P18" s="155">
        <v>66956</v>
      </c>
      <c r="Q18" s="155"/>
      <c r="R18" s="143" t="s">
        <v>1374</v>
      </c>
    </row>
    <row r="19" spans="1:18" hidden="1" x14ac:dyDescent="0.2">
      <c r="A19" s="140" t="s">
        <v>41</v>
      </c>
      <c r="B19" s="182">
        <f t="shared" si="0"/>
        <v>46218</v>
      </c>
      <c r="C19" s="139">
        <v>7</v>
      </c>
      <c r="D19" s="139">
        <v>25</v>
      </c>
      <c r="E19" s="139">
        <v>40</v>
      </c>
      <c r="F19" s="139">
        <v>32</v>
      </c>
      <c r="G19" s="139">
        <v>31</v>
      </c>
      <c r="H19" s="139">
        <v>61</v>
      </c>
      <c r="I19" s="139">
        <v>7</v>
      </c>
      <c r="J19" s="139"/>
      <c r="K19" s="139"/>
      <c r="L19" s="111"/>
      <c r="M19" s="111">
        <f t="shared" si="1"/>
        <v>26365</v>
      </c>
      <c r="N19" s="111">
        <f>SUMIFS(Collection!H:H,Collection!A:A,A19)-SUMIFS(Collection!I:I,Collection!A:A,A19)</f>
        <v>26365</v>
      </c>
      <c r="O19" s="143">
        <f t="shared" si="2"/>
        <v>0</v>
      </c>
      <c r="P19" s="155">
        <v>66945</v>
      </c>
      <c r="Q19" s="155"/>
      <c r="R19" s="143" t="s">
        <v>1374</v>
      </c>
    </row>
    <row r="20" spans="1:18" hidden="1" x14ac:dyDescent="0.2">
      <c r="A20" s="140" t="s">
        <v>93</v>
      </c>
      <c r="B20" s="182">
        <f t="shared" si="0"/>
        <v>46219</v>
      </c>
      <c r="C20" s="139">
        <v>10</v>
      </c>
      <c r="D20" s="139">
        <v>12</v>
      </c>
      <c r="E20" s="139">
        <v>49</v>
      </c>
      <c r="F20" s="139">
        <v>55</v>
      </c>
      <c r="G20" s="139">
        <v>36</v>
      </c>
      <c r="H20" s="139">
        <v>41</v>
      </c>
      <c r="I20" s="139">
        <v>2</v>
      </c>
      <c r="J20" s="139"/>
      <c r="K20" s="139"/>
      <c r="L20" s="111">
        <v>1600</v>
      </c>
      <c r="M20" s="111">
        <f t="shared" si="1"/>
        <v>26390</v>
      </c>
      <c r="N20" s="111">
        <f>SUMIFS(Collection!H:H,Collection!A:A,A20)-SUMIFS(Collection!I:I,Collection!A:A,A20)</f>
        <v>26390</v>
      </c>
      <c r="O20" s="143">
        <f t="shared" si="2"/>
        <v>0</v>
      </c>
      <c r="P20" s="155">
        <v>66945</v>
      </c>
      <c r="Q20" s="155"/>
      <c r="R20" s="143" t="s">
        <v>1374</v>
      </c>
    </row>
    <row r="21" spans="1:18" hidden="1" x14ac:dyDescent="0.2">
      <c r="A21" s="140">
        <v>66932</v>
      </c>
      <c r="B21" s="182">
        <f t="shared" si="0"/>
        <v>46220</v>
      </c>
      <c r="C21" s="139">
        <v>31</v>
      </c>
      <c r="D21" s="139">
        <v>9</v>
      </c>
      <c r="E21" s="139">
        <v>58</v>
      </c>
      <c r="F21" s="139">
        <v>41</v>
      </c>
      <c r="G21" s="139">
        <v>16</v>
      </c>
      <c r="H21" s="139">
        <v>60</v>
      </c>
      <c r="I21" s="139">
        <v>42</v>
      </c>
      <c r="J21" s="139"/>
      <c r="K21" s="139"/>
      <c r="L21" s="111"/>
      <c r="M21" s="111">
        <f t="shared" si="1"/>
        <v>44480</v>
      </c>
      <c r="N21" s="111">
        <f>SUMIFS(Collection!H:H,Collection!A:A,A21)-SUMIFS(Collection!I:I,Collection!A:A,A21)</f>
        <v>44470</v>
      </c>
      <c r="O21" s="143">
        <f t="shared" si="2"/>
        <v>10</v>
      </c>
      <c r="P21" s="155">
        <v>66945</v>
      </c>
      <c r="Q21" s="155"/>
      <c r="R21" s="143" t="s">
        <v>1374</v>
      </c>
    </row>
    <row r="22" spans="1:18" hidden="1" x14ac:dyDescent="0.2">
      <c r="A22" s="140">
        <v>66933</v>
      </c>
      <c r="B22" s="182">
        <f t="shared" si="0"/>
        <v>46221</v>
      </c>
      <c r="C22" s="139">
        <v>50</v>
      </c>
      <c r="D22" s="139">
        <v>28</v>
      </c>
      <c r="E22" s="139">
        <v>111</v>
      </c>
      <c r="F22" s="139">
        <v>37</v>
      </c>
      <c r="G22" s="139">
        <v>2</v>
      </c>
      <c r="H22" s="139">
        <v>9</v>
      </c>
      <c r="I22" s="139">
        <v>2</v>
      </c>
      <c r="J22" s="139"/>
      <c r="K22" s="139"/>
      <c r="L22" s="111"/>
      <c r="M22" s="111">
        <f t="shared" si="1"/>
        <v>77090</v>
      </c>
      <c r="N22" s="111">
        <f>SUMIFS(Collection!H:H,Collection!A:A,A22)-SUMIFS(Collection!I:I,Collection!A:A,A22)</f>
        <v>77160</v>
      </c>
      <c r="O22" s="143">
        <f t="shared" si="2"/>
        <v>-70</v>
      </c>
      <c r="P22" s="155">
        <v>66945</v>
      </c>
      <c r="Q22" s="155"/>
      <c r="R22" s="143" t="s">
        <v>1374</v>
      </c>
    </row>
    <row r="23" spans="1:18" hidden="1" x14ac:dyDescent="0.2">
      <c r="A23" s="140">
        <v>66934</v>
      </c>
      <c r="B23" s="182">
        <f t="shared" si="0"/>
        <v>46222</v>
      </c>
      <c r="C23" s="139">
        <v>26</v>
      </c>
      <c r="D23" s="139">
        <v>16</v>
      </c>
      <c r="E23" s="139">
        <v>38</v>
      </c>
      <c r="F23" s="139">
        <v>40</v>
      </c>
      <c r="G23" s="139">
        <v>36</v>
      </c>
      <c r="H23" s="139">
        <v>36</v>
      </c>
      <c r="I23" s="139"/>
      <c r="J23" s="139"/>
      <c r="K23" s="139"/>
      <c r="L23" s="111"/>
      <c r="M23" s="111">
        <f t="shared" si="1"/>
        <v>40880</v>
      </c>
      <c r="N23" s="111">
        <f>SUMIFS(Collection!H:H,Collection!A:A,A23)-SUMIFS(Collection!I:I,Collection!A:A,A23)</f>
        <v>40850</v>
      </c>
      <c r="O23" s="143">
        <f t="shared" si="2"/>
        <v>30</v>
      </c>
      <c r="P23" s="155">
        <v>66945</v>
      </c>
      <c r="Q23" s="155"/>
      <c r="R23" s="143" t="s">
        <v>1374</v>
      </c>
    </row>
    <row r="24" spans="1:18" hidden="1" x14ac:dyDescent="0.2">
      <c r="A24" s="140">
        <v>66935</v>
      </c>
      <c r="B24" s="182">
        <f t="shared" si="0"/>
        <v>46223</v>
      </c>
      <c r="C24" s="139">
        <v>20</v>
      </c>
      <c r="D24" s="139">
        <v>23</v>
      </c>
      <c r="E24" s="139">
        <v>81</v>
      </c>
      <c r="F24" s="139">
        <v>11</v>
      </c>
      <c r="G24" s="139">
        <v>35</v>
      </c>
      <c r="H24" s="139">
        <v>53</v>
      </c>
      <c r="I24" s="139">
        <v>15</v>
      </c>
      <c r="J24" s="139"/>
      <c r="K24" s="139"/>
      <c r="L24" s="111">
        <v>2880</v>
      </c>
      <c r="M24" s="111">
        <f t="shared" si="1"/>
        <v>44335</v>
      </c>
      <c r="N24" s="111">
        <f>SUMIFS(Collection!H:H,Collection!A:A,A24)-SUMIFS(Collection!I:I,Collection!A:A,A24)</f>
        <v>44355</v>
      </c>
      <c r="O24" s="143">
        <f t="shared" si="2"/>
        <v>-20</v>
      </c>
      <c r="P24" s="155">
        <v>66945</v>
      </c>
      <c r="Q24" s="155"/>
      <c r="R24" s="143" t="s">
        <v>1374</v>
      </c>
    </row>
    <row r="25" spans="1:18" hidden="1" x14ac:dyDescent="0.2">
      <c r="A25" s="140">
        <v>66936</v>
      </c>
      <c r="B25" s="182">
        <f t="shared" si="0"/>
        <v>46224</v>
      </c>
      <c r="C25" s="139">
        <v>13</v>
      </c>
      <c r="D25" s="139">
        <v>13</v>
      </c>
      <c r="E25" s="139">
        <v>49</v>
      </c>
      <c r="F25" s="139">
        <v>31</v>
      </c>
      <c r="G25" s="139">
        <v>15</v>
      </c>
      <c r="H25" s="139"/>
      <c r="I25" s="139">
        <v>1</v>
      </c>
      <c r="J25" s="139"/>
      <c r="K25" s="139">
        <v>3100</v>
      </c>
      <c r="L25" s="111">
        <v>0</v>
      </c>
      <c r="M25" s="111">
        <f t="shared" si="1"/>
        <v>29355</v>
      </c>
      <c r="N25" s="111">
        <f>SUMIFS(Collection!H:H,Collection!A:A,A25)-SUMIFS(Collection!I:I,Collection!A:A,A25)</f>
        <v>29355</v>
      </c>
      <c r="O25" s="143">
        <f t="shared" si="2"/>
        <v>0</v>
      </c>
      <c r="P25" s="155">
        <v>66945</v>
      </c>
      <c r="Q25" s="155"/>
      <c r="R25" s="143" t="s">
        <v>1374</v>
      </c>
    </row>
    <row r="26" spans="1:18" hidden="1" x14ac:dyDescent="0.2">
      <c r="A26" s="140">
        <v>66937</v>
      </c>
      <c r="B26" s="182">
        <f t="shared" si="0"/>
        <v>46225</v>
      </c>
      <c r="C26" s="139">
        <v>12</v>
      </c>
      <c r="D26" s="139">
        <v>9</v>
      </c>
      <c r="E26" s="139">
        <v>56</v>
      </c>
      <c r="F26" s="139">
        <v>82</v>
      </c>
      <c r="G26" s="139">
        <v>2</v>
      </c>
      <c r="H26" s="139">
        <v>6</v>
      </c>
      <c r="I26" s="139">
        <v>1</v>
      </c>
      <c r="J26" s="139"/>
      <c r="K26" s="139"/>
      <c r="L26" s="111">
        <v>15</v>
      </c>
      <c r="M26" s="111">
        <f t="shared" si="1"/>
        <v>26320</v>
      </c>
      <c r="N26" s="111">
        <f>SUMIFS(Collection!H:H,Collection!A:A,A26)-SUMIFS(Collection!I:I,Collection!A:A,A26)</f>
        <v>26220</v>
      </c>
      <c r="O26" s="143">
        <f t="shared" si="2"/>
        <v>100</v>
      </c>
      <c r="P26" s="155">
        <v>66945</v>
      </c>
      <c r="Q26" s="155"/>
      <c r="R26" s="143" t="s">
        <v>1374</v>
      </c>
    </row>
    <row r="27" spans="1:18" hidden="1" x14ac:dyDescent="0.2">
      <c r="A27" s="140">
        <v>66938</v>
      </c>
      <c r="B27" s="182">
        <f t="shared" si="0"/>
        <v>46226</v>
      </c>
      <c r="C27" s="139">
        <v>28</v>
      </c>
      <c r="D27" s="139">
        <v>11</v>
      </c>
      <c r="E27" s="139">
        <v>34</v>
      </c>
      <c r="F27" s="139">
        <v>23</v>
      </c>
      <c r="G27" s="139">
        <v>23</v>
      </c>
      <c r="H27" s="139">
        <v>8</v>
      </c>
      <c r="I27" s="139">
        <v>2</v>
      </c>
      <c r="J27" s="139"/>
      <c r="K27" s="139">
        <v>1100</v>
      </c>
      <c r="L27" s="111"/>
      <c r="M27" s="111">
        <f t="shared" si="1"/>
        <v>39700</v>
      </c>
      <c r="N27" s="111">
        <f>SUMIFS(Collection!H:H,Collection!A:A,A27)-SUMIFS(Collection!I:I,Collection!A:A,A27)</f>
        <v>39135</v>
      </c>
      <c r="O27" s="143">
        <f t="shared" si="2"/>
        <v>565</v>
      </c>
      <c r="P27" s="155">
        <v>66963</v>
      </c>
      <c r="Q27" s="155"/>
      <c r="R27" s="143" t="s">
        <v>1375</v>
      </c>
    </row>
    <row r="28" spans="1:18" hidden="1" x14ac:dyDescent="0.2">
      <c r="A28" s="140">
        <v>66939</v>
      </c>
      <c r="B28" s="182">
        <f t="shared" si="0"/>
        <v>46227</v>
      </c>
      <c r="C28" s="139">
        <v>11</v>
      </c>
      <c r="D28" s="139">
        <v>15</v>
      </c>
      <c r="E28" s="139">
        <v>44</v>
      </c>
      <c r="F28" s="139">
        <v>36</v>
      </c>
      <c r="G28" s="139">
        <v>31</v>
      </c>
      <c r="H28" s="139">
        <v>15</v>
      </c>
      <c r="I28" s="139">
        <v>1</v>
      </c>
      <c r="J28" s="139"/>
      <c r="K28" s="139"/>
      <c r="L28" s="111"/>
      <c r="M28" s="111">
        <f t="shared" si="1"/>
        <v>25475</v>
      </c>
      <c r="N28" s="111">
        <f>SUMIFS(Collection!H:H,Collection!A:A,A28)-SUMIFS(Collection!I:I,Collection!A:A,A28)</f>
        <v>25455</v>
      </c>
      <c r="O28" s="143">
        <f t="shared" si="2"/>
        <v>20</v>
      </c>
      <c r="P28" s="155">
        <v>66963</v>
      </c>
      <c r="Q28" s="155"/>
      <c r="R28" s="143" t="s">
        <v>1375</v>
      </c>
    </row>
    <row r="29" spans="1:18" hidden="1" x14ac:dyDescent="0.2">
      <c r="A29" s="140">
        <v>66940</v>
      </c>
      <c r="B29" s="182">
        <f t="shared" si="0"/>
        <v>46228</v>
      </c>
      <c r="C29" s="139">
        <v>6</v>
      </c>
      <c r="D29" s="139">
        <v>13</v>
      </c>
      <c r="E29" s="139">
        <v>55</v>
      </c>
      <c r="F29" s="139">
        <v>9</v>
      </c>
      <c r="G29" s="139">
        <v>13</v>
      </c>
      <c r="H29" s="139">
        <v>4</v>
      </c>
      <c r="I29" s="139">
        <v>5</v>
      </c>
      <c r="J29" s="139"/>
      <c r="K29" s="139">
        <v>5000</v>
      </c>
      <c r="L29" s="111"/>
      <c r="M29" s="111">
        <f t="shared" si="1"/>
        <v>23775</v>
      </c>
      <c r="N29" s="111">
        <f>SUMIFS(Collection!H:H,Collection!A:A,A29)-SUMIFS(Collection!I:I,Collection!A:A,A29)</f>
        <v>23775</v>
      </c>
      <c r="O29" s="143">
        <f t="shared" si="2"/>
        <v>0</v>
      </c>
      <c r="P29" s="155">
        <v>66963</v>
      </c>
      <c r="Q29" s="155"/>
      <c r="R29" s="143" t="s">
        <v>1375</v>
      </c>
    </row>
    <row r="30" spans="1:18" hidden="1" x14ac:dyDescent="0.2">
      <c r="A30" s="140">
        <v>66941</v>
      </c>
      <c r="B30" s="182">
        <f t="shared" si="0"/>
        <v>46229</v>
      </c>
      <c r="C30" s="139">
        <v>18</v>
      </c>
      <c r="D30" s="139">
        <v>15</v>
      </c>
      <c r="E30" s="139">
        <v>66</v>
      </c>
      <c r="F30" s="139">
        <v>63</v>
      </c>
      <c r="G30" s="139">
        <v>15</v>
      </c>
      <c r="H30" s="139">
        <v>26</v>
      </c>
      <c r="I30" s="139">
        <v>7</v>
      </c>
      <c r="J30" s="139"/>
      <c r="K30" s="139"/>
      <c r="L30" s="111">
        <v>1280</v>
      </c>
      <c r="M30" s="111">
        <f t="shared" si="1"/>
        <v>37125</v>
      </c>
      <c r="N30" s="111">
        <f>SUMIFS(Collection!H:H,Collection!A:A,A30)-SUMIFS(Collection!I:I,Collection!A:A,A30)</f>
        <v>37075</v>
      </c>
      <c r="O30" s="143">
        <f t="shared" si="2"/>
        <v>50</v>
      </c>
      <c r="P30" s="155"/>
      <c r="Q30" s="155"/>
      <c r="R30" s="143" t="s">
        <v>1376</v>
      </c>
    </row>
    <row r="31" spans="1:18" hidden="1" x14ac:dyDescent="0.2">
      <c r="A31" s="140">
        <v>66942</v>
      </c>
      <c r="B31" s="182">
        <f t="shared" si="0"/>
        <v>46230</v>
      </c>
      <c r="C31" s="139">
        <v>2</v>
      </c>
      <c r="D31" s="139">
        <v>7</v>
      </c>
      <c r="E31" s="139">
        <v>40</v>
      </c>
      <c r="F31" s="139">
        <v>18</v>
      </c>
      <c r="G31" s="139">
        <v>31</v>
      </c>
      <c r="H31" s="139">
        <v>49</v>
      </c>
      <c r="I31" s="139">
        <v>39</v>
      </c>
      <c r="J31" s="139"/>
      <c r="K31" s="139">
        <f>7000</f>
        <v>7000</v>
      </c>
      <c r="L31" s="111">
        <v>80</v>
      </c>
      <c r="M31" s="111">
        <f t="shared" si="1"/>
        <v>18785</v>
      </c>
      <c r="N31" s="111">
        <f>SUMIFS(Collection!H:H,Collection!A:A,A31)-SUMIFS(Collection!I:I,Collection!A:A,A31)</f>
        <v>18785</v>
      </c>
      <c r="O31" s="143">
        <f t="shared" si="2"/>
        <v>0</v>
      </c>
      <c r="P31" s="155">
        <v>66959</v>
      </c>
      <c r="Q31" s="155"/>
      <c r="R31" s="143" t="s">
        <v>1374</v>
      </c>
    </row>
    <row r="32" spans="1:18" hidden="1" x14ac:dyDescent="0.2">
      <c r="A32" s="140">
        <v>66943</v>
      </c>
      <c r="B32" s="182">
        <f t="shared" si="0"/>
        <v>46231</v>
      </c>
      <c r="C32" s="139">
        <v>4</v>
      </c>
      <c r="D32" s="139">
        <v>8</v>
      </c>
      <c r="E32" s="139">
        <v>31</v>
      </c>
      <c r="F32" s="139">
        <v>59</v>
      </c>
      <c r="G32" s="139">
        <v>23</v>
      </c>
      <c r="H32" s="139">
        <v>10</v>
      </c>
      <c r="I32" s="139">
        <v>76</v>
      </c>
      <c r="J32" s="139"/>
      <c r="K32" s="139"/>
      <c r="L32" s="111">
        <v>80</v>
      </c>
      <c r="M32" s="111">
        <f t="shared" si="1"/>
        <v>15070</v>
      </c>
      <c r="N32" s="111">
        <f>SUMIFS(Collection!H:H,Collection!A:A,A32)-SUMIFS(Collection!I:I,Collection!A:A,A32)</f>
        <v>15070</v>
      </c>
      <c r="O32" s="143">
        <f t="shared" si="2"/>
        <v>0</v>
      </c>
      <c r="P32" s="155">
        <v>66959</v>
      </c>
      <c r="Q32" s="155"/>
      <c r="R32" s="143" t="s">
        <v>1374</v>
      </c>
    </row>
    <row r="33" spans="1:18" hidden="1" x14ac:dyDescent="0.2">
      <c r="A33" s="140">
        <v>66944</v>
      </c>
      <c r="B33" s="182">
        <f t="shared" si="0"/>
        <v>46232</v>
      </c>
      <c r="C33" s="139">
        <v>26</v>
      </c>
      <c r="D33" s="139">
        <v>18</v>
      </c>
      <c r="E33" s="139">
        <v>25</v>
      </c>
      <c r="F33" s="139">
        <v>17</v>
      </c>
      <c r="G33" s="139">
        <v>123</v>
      </c>
      <c r="H33" s="139">
        <v>91</v>
      </c>
      <c r="I33" s="139">
        <v>10</v>
      </c>
      <c r="J33" s="139"/>
      <c r="K33" s="139"/>
      <c r="L33" s="111"/>
      <c r="M33" s="111">
        <f t="shared" si="1"/>
        <v>41770</v>
      </c>
      <c r="N33" s="111">
        <f>SUMIFS(Collection!H:H,Collection!A:A,A33)-SUMIFS(Collection!I:I,Collection!A:A,A33)</f>
        <v>41770</v>
      </c>
      <c r="O33" s="143">
        <f t="shared" si="2"/>
        <v>0</v>
      </c>
      <c r="P33" s="155">
        <v>66959</v>
      </c>
      <c r="Q33" s="155"/>
      <c r="R33" s="143" t="s">
        <v>1374</v>
      </c>
    </row>
    <row r="34" spans="1:18" hidden="1" x14ac:dyDescent="0.2">
      <c r="A34" s="140">
        <v>66945</v>
      </c>
      <c r="B34" s="182">
        <f t="shared" si="0"/>
        <v>46233</v>
      </c>
      <c r="C34" s="139">
        <v>6</v>
      </c>
      <c r="D34" s="139"/>
      <c r="E34" s="139">
        <v>5</v>
      </c>
      <c r="F34" s="139">
        <v>4</v>
      </c>
      <c r="G34" s="139">
        <v>9</v>
      </c>
      <c r="H34" s="139">
        <v>9</v>
      </c>
      <c r="I34" s="139">
        <v>5</v>
      </c>
      <c r="J34" s="139"/>
      <c r="K34" s="139"/>
      <c r="L34" s="111">
        <v>160</v>
      </c>
      <c r="M34" s="111">
        <f t="shared" si="1"/>
        <v>7155</v>
      </c>
      <c r="N34" s="111">
        <f>SUMIFS(Collection!H:H,Collection!A:A,A34)-SUMIFS(Collection!I:I,Collection!A:A,A34)</f>
        <v>7155</v>
      </c>
      <c r="O34" s="143">
        <f t="shared" si="2"/>
        <v>0</v>
      </c>
      <c r="P34" s="155">
        <v>66959</v>
      </c>
      <c r="Q34" s="155"/>
      <c r="R34" s="143" t="s">
        <v>1374</v>
      </c>
    </row>
    <row r="35" spans="1:18" hidden="1" x14ac:dyDescent="0.2">
      <c r="A35" s="140">
        <v>66946</v>
      </c>
      <c r="B35" s="182">
        <f t="shared" si="0"/>
        <v>46234</v>
      </c>
      <c r="C35" s="139">
        <v>39</v>
      </c>
      <c r="D35" s="139">
        <v>15</v>
      </c>
      <c r="E35" s="139">
        <v>5</v>
      </c>
      <c r="F35" s="139">
        <v>1</v>
      </c>
      <c r="G35" s="139"/>
      <c r="H35" s="139">
        <v>3</v>
      </c>
      <c r="I35" s="139">
        <v>2</v>
      </c>
      <c r="J35" s="139"/>
      <c r="K35" s="139"/>
      <c r="L35" s="111"/>
      <c r="M35" s="111">
        <f t="shared" si="1"/>
        <v>47090</v>
      </c>
      <c r="N35" s="111">
        <f>SUMIFS(Collection!H:H,Collection!A:A,A35)-SUMIFS(Collection!I:I,Collection!A:A,A35)</f>
        <v>47090</v>
      </c>
      <c r="O35" s="143">
        <f t="shared" si="2"/>
        <v>0</v>
      </c>
      <c r="P35" s="155">
        <v>66959</v>
      </c>
      <c r="Q35" s="155"/>
      <c r="R35" s="143" t="s">
        <v>1374</v>
      </c>
    </row>
    <row r="36" spans="1:18" hidden="1" x14ac:dyDescent="0.2">
      <c r="A36" s="140">
        <v>66947</v>
      </c>
      <c r="B36" s="182">
        <f t="shared" ref="B36:B146" si="3">IF(A36="","",IF(ISNUMBER(A36),IFERROR(VLOOKUP(TEXT(A36,"yyyy/mm/dd"),BSAD,2,FALSE),""),IFERROR(VLOOKUP(A36,BSAD,2,FALSE),"")))</f>
        <v>46235</v>
      </c>
      <c r="C36" s="139">
        <v>3</v>
      </c>
      <c r="D36" s="139">
        <v>15</v>
      </c>
      <c r="E36" s="139">
        <v>76</v>
      </c>
      <c r="F36" s="139">
        <v>52</v>
      </c>
      <c r="G36" s="139">
        <v>143</v>
      </c>
      <c r="H36" s="139"/>
      <c r="I36" s="139">
        <v>7</v>
      </c>
      <c r="J36" s="139"/>
      <c r="K36" s="139">
        <f>10685</f>
        <v>10685</v>
      </c>
      <c r="L36" s="111">
        <v>800</v>
      </c>
      <c r="M36" s="111">
        <f t="shared" ref="M36:M74" si="4">C36*1000+D36*500+E36*100+F36*50+G36*20+H36*10+I36*5+J36*2+K36*1+L36</f>
        <v>35080</v>
      </c>
      <c r="N36" s="111">
        <f>SUMIFS(Collection!H:H,Collection!A:A,A36)-SUMIFS(Collection!I:I,Collection!A:A,A36)</f>
        <v>36155</v>
      </c>
      <c r="O36" s="143">
        <f t="shared" ref="O36:O138" si="5">M36-N36</f>
        <v>-1075</v>
      </c>
      <c r="P36" s="155">
        <v>66959</v>
      </c>
      <c r="Q36" s="155"/>
      <c r="R36" s="143" t="s">
        <v>1374</v>
      </c>
    </row>
    <row r="37" spans="1:18" hidden="1" x14ac:dyDescent="0.2">
      <c r="A37" s="140">
        <v>66948</v>
      </c>
      <c r="B37" s="182">
        <f t="shared" si="3"/>
        <v>46236</v>
      </c>
      <c r="C37" s="139">
        <v>20</v>
      </c>
      <c r="D37" s="139">
        <v>16</v>
      </c>
      <c r="E37" s="139">
        <v>46</v>
      </c>
      <c r="F37" s="139">
        <v>28</v>
      </c>
      <c r="G37" s="139">
        <v>61</v>
      </c>
      <c r="H37" s="139">
        <v>29</v>
      </c>
      <c r="I37" s="139"/>
      <c r="J37" s="139"/>
      <c r="K37" s="139"/>
      <c r="L37" s="111">
        <v>80</v>
      </c>
      <c r="M37" s="111">
        <f t="shared" si="4"/>
        <v>35590</v>
      </c>
      <c r="N37" s="111">
        <f>SUMIFS(Collection!H:H,Collection!A:A,A37)-SUMIFS(Collection!I:I,Collection!A:A,A37)</f>
        <v>36615</v>
      </c>
      <c r="O37" s="143">
        <f t="shared" si="5"/>
        <v>-1025</v>
      </c>
      <c r="P37" s="155">
        <v>66959</v>
      </c>
      <c r="Q37" s="155"/>
      <c r="R37" s="143" t="s">
        <v>1374</v>
      </c>
    </row>
    <row r="38" spans="1:18" hidden="1" x14ac:dyDescent="0.2">
      <c r="A38" s="140">
        <v>66949</v>
      </c>
      <c r="B38" s="182">
        <f t="shared" si="3"/>
        <v>46237</v>
      </c>
      <c r="C38" s="139">
        <v>0</v>
      </c>
      <c r="D38" s="139">
        <v>0</v>
      </c>
      <c r="E38" s="139">
        <v>3</v>
      </c>
      <c r="F38" s="139">
        <v>13</v>
      </c>
      <c r="G38" s="139">
        <v>37</v>
      </c>
      <c r="H38" s="139">
        <v>96</v>
      </c>
      <c r="I38" s="139">
        <v>25</v>
      </c>
      <c r="J38" s="139"/>
      <c r="K38" s="139"/>
      <c r="L38" s="111">
        <v>0</v>
      </c>
      <c r="M38" s="111">
        <f t="shared" si="4"/>
        <v>2775</v>
      </c>
      <c r="N38" s="111">
        <f>SUMIFS(Collection!H:H,Collection!A:A,A38)-SUMIFS(Collection!I:I,Collection!A:A,A38)</f>
        <v>2765</v>
      </c>
      <c r="O38" s="143">
        <f t="shared" si="5"/>
        <v>10</v>
      </c>
      <c r="P38" s="155"/>
      <c r="Q38" s="155"/>
      <c r="R38" s="143" t="s">
        <v>1376</v>
      </c>
    </row>
    <row r="39" spans="1:18" hidden="1" x14ac:dyDescent="0.2">
      <c r="A39" s="140">
        <v>66950</v>
      </c>
      <c r="B39" s="182">
        <f t="shared" si="3"/>
        <v>46238</v>
      </c>
      <c r="C39" s="139">
        <v>25</v>
      </c>
      <c r="D39" s="139">
        <v>56</v>
      </c>
      <c r="E39" s="139">
        <f>87+11</f>
        <v>98</v>
      </c>
      <c r="F39" s="139">
        <v>54</v>
      </c>
      <c r="G39" s="139">
        <v>40</v>
      </c>
      <c r="H39" s="139">
        <v>10</v>
      </c>
      <c r="I39" s="139">
        <v>3</v>
      </c>
      <c r="J39" s="139"/>
      <c r="K39" s="139"/>
      <c r="L39" s="111"/>
      <c r="M39" s="111">
        <f t="shared" si="4"/>
        <v>66415</v>
      </c>
      <c r="N39" s="111">
        <f>SUMIFS(Collection!H:H,Collection!A:A,A39)-SUMIFS(Collection!I:I,Collection!A:A,A39)</f>
        <v>66415</v>
      </c>
      <c r="O39" s="143">
        <f t="shared" si="5"/>
        <v>0</v>
      </c>
      <c r="P39" s="155">
        <v>66959</v>
      </c>
      <c r="Q39" s="155"/>
      <c r="R39" s="143" t="s">
        <v>1374</v>
      </c>
    </row>
    <row r="40" spans="1:18" hidden="1" x14ac:dyDescent="0.2">
      <c r="A40" s="140">
        <v>66951</v>
      </c>
      <c r="B40" s="182">
        <f t="shared" si="3"/>
        <v>46239</v>
      </c>
      <c r="C40" s="139">
        <v>13</v>
      </c>
      <c r="D40" s="139">
        <v>11</v>
      </c>
      <c r="E40" s="139">
        <v>38</v>
      </c>
      <c r="F40" s="139">
        <v>12</v>
      </c>
      <c r="G40" s="139">
        <v>14</v>
      </c>
      <c r="H40" s="139">
        <v>17</v>
      </c>
      <c r="I40" s="139">
        <v>9</v>
      </c>
      <c r="J40" s="139"/>
      <c r="K40" s="139"/>
      <c r="L40" s="111">
        <v>800</v>
      </c>
      <c r="M40" s="111">
        <f t="shared" si="4"/>
        <v>24195</v>
      </c>
      <c r="N40" s="111">
        <f>SUMIFS(Collection!H:H,Collection!A:A,A40)-SUMIFS(Collection!I:I,Collection!A:A,A40)</f>
        <v>24195</v>
      </c>
      <c r="O40" s="143">
        <f t="shared" si="5"/>
        <v>0</v>
      </c>
      <c r="P40" s="155">
        <v>66959</v>
      </c>
      <c r="Q40" s="155"/>
      <c r="R40" s="143" t="s">
        <v>1374</v>
      </c>
    </row>
    <row r="41" spans="1:18" hidden="1" x14ac:dyDescent="0.2">
      <c r="A41" s="140">
        <v>66952</v>
      </c>
      <c r="B41" s="182">
        <f t="shared" si="3"/>
        <v>46240</v>
      </c>
      <c r="C41" s="139">
        <v>16</v>
      </c>
      <c r="D41" s="139">
        <v>20</v>
      </c>
      <c r="E41" s="139">
        <v>26</v>
      </c>
      <c r="F41" s="139">
        <v>33</v>
      </c>
      <c r="G41" s="139">
        <v>10</v>
      </c>
      <c r="H41" s="139">
        <v>18</v>
      </c>
      <c r="I41" s="139">
        <v>4</v>
      </c>
      <c r="J41" s="139"/>
      <c r="K41" s="139"/>
      <c r="L41" s="111">
        <v>640</v>
      </c>
      <c r="M41" s="111">
        <f t="shared" si="4"/>
        <v>31290</v>
      </c>
      <c r="N41" s="111">
        <f>SUMIFS(Collection!H:H,Collection!A:A,A41)-SUMIFS(Collection!I:I,Collection!A:A,A41)</f>
        <v>31290</v>
      </c>
      <c r="O41" s="143">
        <f t="shared" si="5"/>
        <v>0</v>
      </c>
      <c r="P41" s="155">
        <v>66959</v>
      </c>
      <c r="Q41" s="155"/>
      <c r="R41" s="143" t="s">
        <v>1374</v>
      </c>
    </row>
    <row r="42" spans="1:18" hidden="1" x14ac:dyDescent="0.2">
      <c r="A42" s="140">
        <v>66953</v>
      </c>
      <c r="B42" s="182">
        <f t="shared" si="3"/>
        <v>46241</v>
      </c>
      <c r="C42" s="139">
        <v>20</v>
      </c>
      <c r="D42" s="139">
        <v>18</v>
      </c>
      <c r="E42" s="139">
        <v>31</v>
      </c>
      <c r="F42" s="139">
        <v>46</v>
      </c>
      <c r="G42" s="139">
        <v>21</v>
      </c>
      <c r="H42" s="139">
        <v>20</v>
      </c>
      <c r="I42" s="139">
        <v>1</v>
      </c>
      <c r="J42" s="139"/>
      <c r="K42" s="139"/>
      <c r="L42" s="111"/>
      <c r="M42" s="111">
        <f t="shared" si="4"/>
        <v>35025</v>
      </c>
      <c r="N42" s="111">
        <f>SUMIFS(Collection!H:H,Collection!A:A,A42)-SUMIFS(Collection!I:I,Collection!A:A,A42)</f>
        <v>35065</v>
      </c>
      <c r="O42" s="143">
        <f t="shared" si="5"/>
        <v>-40</v>
      </c>
      <c r="P42" s="155"/>
      <c r="Q42" s="155"/>
      <c r="R42" s="143" t="s">
        <v>1376</v>
      </c>
    </row>
    <row r="43" spans="1:18" hidden="1" x14ac:dyDescent="0.2">
      <c r="A43" s="140">
        <v>66954</v>
      </c>
      <c r="B43" s="182">
        <f t="shared" si="3"/>
        <v>46242</v>
      </c>
      <c r="C43" s="139">
        <v>11</v>
      </c>
      <c r="D43" s="139">
        <v>16</v>
      </c>
      <c r="E43" s="139">
        <v>56</v>
      </c>
      <c r="F43" s="139">
        <v>29</v>
      </c>
      <c r="G43" s="139">
        <v>13</v>
      </c>
      <c r="H43" s="139">
        <v>23</v>
      </c>
      <c r="I43" s="139">
        <v>10</v>
      </c>
      <c r="J43" s="139"/>
      <c r="K43" s="139"/>
      <c r="L43" s="111">
        <v>320</v>
      </c>
      <c r="M43" s="111">
        <f t="shared" si="4"/>
        <v>26910</v>
      </c>
      <c r="N43" s="111">
        <f>SUMIFS(Collection!H:H,Collection!A:A,A43)-SUMIFS(Collection!I:I,Collection!A:A,A43)</f>
        <v>26910</v>
      </c>
      <c r="O43" s="143">
        <f t="shared" si="5"/>
        <v>0</v>
      </c>
      <c r="P43" s="155">
        <v>66959</v>
      </c>
      <c r="Q43" s="155"/>
      <c r="R43" s="143" t="s">
        <v>1374</v>
      </c>
    </row>
    <row r="44" spans="1:18" hidden="1" x14ac:dyDescent="0.2">
      <c r="A44" s="140">
        <v>66955</v>
      </c>
      <c r="B44" s="182">
        <f t="shared" si="3"/>
        <v>46243</v>
      </c>
      <c r="C44" s="139">
        <v>9</v>
      </c>
      <c r="D44" s="139">
        <v>17</v>
      </c>
      <c r="E44" s="139">
        <v>66</v>
      </c>
      <c r="F44" s="139">
        <v>30</v>
      </c>
      <c r="G44" s="139">
        <v>10</v>
      </c>
      <c r="H44" s="139">
        <v>9</v>
      </c>
      <c r="I44" s="139">
        <v>2</v>
      </c>
      <c r="J44" s="139"/>
      <c r="K44" s="139"/>
      <c r="L44" s="111"/>
      <c r="M44" s="111">
        <f t="shared" si="4"/>
        <v>25900</v>
      </c>
      <c r="N44" s="111">
        <f>SUMIFS(Collection!H:H,Collection!A:A,A44)-SUMIFS(Collection!I:I,Collection!A:A,A44)</f>
        <v>25850</v>
      </c>
      <c r="O44" s="143">
        <f t="shared" si="5"/>
        <v>50</v>
      </c>
      <c r="P44" s="155">
        <v>66959</v>
      </c>
      <c r="Q44" s="155"/>
      <c r="R44" s="143" t="s">
        <v>1374</v>
      </c>
    </row>
    <row r="45" spans="1:18" hidden="1" x14ac:dyDescent="0.2">
      <c r="A45" s="140">
        <v>66956</v>
      </c>
      <c r="B45" s="182">
        <f t="shared" si="3"/>
        <v>46244</v>
      </c>
      <c r="C45" s="139">
        <v>8</v>
      </c>
      <c r="D45" s="139">
        <v>3</v>
      </c>
      <c r="E45" s="139">
        <v>27</v>
      </c>
      <c r="F45" s="139">
        <v>21</v>
      </c>
      <c r="G45" s="139">
        <v>8</v>
      </c>
      <c r="H45" s="139">
        <v>5</v>
      </c>
      <c r="I45" s="139">
        <v>3</v>
      </c>
      <c r="J45" s="139"/>
      <c r="K45" s="139"/>
      <c r="L45" s="111"/>
      <c r="M45" s="111">
        <f t="shared" si="4"/>
        <v>13475</v>
      </c>
      <c r="N45" s="111">
        <f>SUMIFS(Collection!H:H,Collection!A:A,A45)-SUMIFS(Collection!I:I,Collection!A:A,A45)</f>
        <v>13475</v>
      </c>
      <c r="O45" s="143">
        <f t="shared" si="5"/>
        <v>0</v>
      </c>
      <c r="P45" s="155">
        <v>66959</v>
      </c>
      <c r="Q45" s="155"/>
      <c r="R45" s="143" t="s">
        <v>1374</v>
      </c>
    </row>
    <row r="46" spans="1:18" hidden="1" x14ac:dyDescent="0.2">
      <c r="A46" s="140">
        <v>66957</v>
      </c>
      <c r="B46" s="182">
        <f t="shared" si="3"/>
        <v>46245</v>
      </c>
      <c r="C46" s="139">
        <v>18</v>
      </c>
      <c r="D46" s="139">
        <v>7</v>
      </c>
      <c r="E46" s="139">
        <v>31</v>
      </c>
      <c r="F46" s="139">
        <v>35</v>
      </c>
      <c r="G46" s="139">
        <v>8</v>
      </c>
      <c r="H46" s="139">
        <v>54</v>
      </c>
      <c r="I46" s="139">
        <v>4</v>
      </c>
      <c r="J46" s="139"/>
      <c r="K46" s="139"/>
      <c r="L46" s="111">
        <v>400</v>
      </c>
      <c r="M46" s="111">
        <f t="shared" si="4"/>
        <v>27470</v>
      </c>
      <c r="N46" s="111">
        <f>SUMIFS(Collection!H:H,Collection!A:A,A46)-SUMIFS(Collection!I:I,Collection!A:A,A46)</f>
        <v>27470</v>
      </c>
      <c r="O46" s="143">
        <f t="shared" si="5"/>
        <v>0</v>
      </c>
      <c r="P46" s="155">
        <v>66959</v>
      </c>
      <c r="Q46" s="155"/>
      <c r="R46" s="143" t="s">
        <v>1374</v>
      </c>
    </row>
    <row r="47" spans="1:18" hidden="1" x14ac:dyDescent="0.2">
      <c r="A47" s="140">
        <v>66958</v>
      </c>
      <c r="B47" s="182">
        <f t="shared" si="3"/>
        <v>46246</v>
      </c>
      <c r="C47" s="139">
        <v>6</v>
      </c>
      <c r="D47" s="139">
        <v>28</v>
      </c>
      <c r="E47" s="139">
        <v>49</v>
      </c>
      <c r="F47" s="139">
        <v>38</v>
      </c>
      <c r="G47" s="139">
        <v>13</v>
      </c>
      <c r="H47" s="139">
        <v>20</v>
      </c>
      <c r="I47" s="139">
        <v>59</v>
      </c>
      <c r="J47" s="139"/>
      <c r="K47" s="139">
        <v>10000</v>
      </c>
      <c r="L47" s="111"/>
      <c r="M47" s="111">
        <f t="shared" si="4"/>
        <v>37555</v>
      </c>
      <c r="N47" s="111">
        <f>SUMIFS(Collection!H:H,Collection!A:A,A47)-SUMIFS(Collection!I:I,Collection!A:A,A47)</f>
        <v>37555</v>
      </c>
      <c r="O47" s="143">
        <f t="shared" si="5"/>
        <v>0</v>
      </c>
      <c r="P47" s="155">
        <v>66959</v>
      </c>
      <c r="Q47" s="155" t="s">
        <v>1377</v>
      </c>
      <c r="R47" s="143" t="s">
        <v>1374</v>
      </c>
    </row>
    <row r="48" spans="1:18" hidden="1" x14ac:dyDescent="0.2">
      <c r="A48" s="140">
        <v>66959</v>
      </c>
      <c r="B48" s="182">
        <f t="shared" si="3"/>
        <v>46247</v>
      </c>
      <c r="C48" s="139">
        <v>7</v>
      </c>
      <c r="D48" s="139">
        <v>26</v>
      </c>
      <c r="E48" s="139">
        <v>26</v>
      </c>
      <c r="F48" s="139">
        <v>40</v>
      </c>
      <c r="G48" s="139">
        <v>22</v>
      </c>
      <c r="H48" s="139">
        <v>31</v>
      </c>
      <c r="I48" s="139">
        <v>37</v>
      </c>
      <c r="J48" s="139"/>
      <c r="K48" s="139"/>
      <c r="L48" s="111"/>
      <c r="M48" s="111">
        <f t="shared" si="4"/>
        <v>25535</v>
      </c>
      <c r="N48" s="111">
        <f>SUMIFS(Collection!H:H,Collection!A:A,A48)-SUMIFS(Collection!I:I,Collection!A:A,A48)</f>
        <v>25535</v>
      </c>
      <c r="O48" s="143">
        <f t="shared" si="5"/>
        <v>0</v>
      </c>
      <c r="P48" s="155">
        <v>66963</v>
      </c>
      <c r="Q48" s="155"/>
      <c r="R48" s="143" t="s">
        <v>1374</v>
      </c>
    </row>
    <row r="49" spans="1:18" hidden="1" x14ac:dyDescent="0.2">
      <c r="A49" s="140">
        <v>66960</v>
      </c>
      <c r="B49" s="182">
        <f t="shared" si="3"/>
        <v>46248</v>
      </c>
      <c r="C49" s="139">
        <v>20</v>
      </c>
      <c r="D49" s="139">
        <v>10</v>
      </c>
      <c r="E49" s="139">
        <v>55</v>
      </c>
      <c r="F49" s="139">
        <v>71</v>
      </c>
      <c r="G49" s="139">
        <v>6</v>
      </c>
      <c r="H49" s="139">
        <v>4</v>
      </c>
      <c r="I49" s="139">
        <v>3</v>
      </c>
      <c r="J49" s="139"/>
      <c r="K49" s="139"/>
      <c r="L49" s="111"/>
      <c r="M49" s="111">
        <f t="shared" si="4"/>
        <v>34225</v>
      </c>
      <c r="N49" s="111">
        <f>SUMIFS(Collection!H:H,Collection!A:A,A49)-SUMIFS(Collection!I:I,Collection!A:A,A49)</f>
        <v>34225</v>
      </c>
      <c r="O49" s="143">
        <f t="shared" si="5"/>
        <v>0</v>
      </c>
      <c r="P49" s="155">
        <v>66963</v>
      </c>
      <c r="Q49" s="155"/>
      <c r="R49" s="143" t="s">
        <v>1374</v>
      </c>
    </row>
    <row r="50" spans="1:18" hidden="1" x14ac:dyDescent="0.2">
      <c r="A50" s="140">
        <v>66961</v>
      </c>
      <c r="B50" s="182">
        <f t="shared" si="3"/>
        <v>46249</v>
      </c>
      <c r="C50" s="139">
        <v>12</v>
      </c>
      <c r="D50" s="139">
        <v>24</v>
      </c>
      <c r="E50" s="139">
        <v>78</v>
      </c>
      <c r="F50" s="139">
        <v>31</v>
      </c>
      <c r="G50" s="139">
        <v>24</v>
      </c>
      <c r="H50" s="139">
        <v>19</v>
      </c>
      <c r="I50" s="139">
        <v>2</v>
      </c>
      <c r="J50" s="139"/>
      <c r="K50" s="139"/>
      <c r="L50" s="111">
        <v>30</v>
      </c>
      <c r="M50" s="111">
        <f t="shared" si="4"/>
        <v>34060</v>
      </c>
      <c r="N50" s="111">
        <f>SUMIFS(Collection!H:H,Collection!A:A,A50)-SUMIFS(Collection!I:I,Collection!A:A,A50)</f>
        <v>34060</v>
      </c>
      <c r="O50" s="143">
        <f t="shared" si="5"/>
        <v>0</v>
      </c>
      <c r="P50" s="155">
        <v>66963</v>
      </c>
      <c r="Q50" s="155"/>
      <c r="R50" s="143" t="s">
        <v>1374</v>
      </c>
    </row>
    <row r="51" spans="1:18" hidden="1" x14ac:dyDescent="0.2">
      <c r="A51" s="140" t="s">
        <v>59</v>
      </c>
      <c r="B51" s="182">
        <f t="shared" si="3"/>
        <v>46250</v>
      </c>
      <c r="C51" s="139">
        <v>13</v>
      </c>
      <c r="D51" s="139">
        <v>18</v>
      </c>
      <c r="E51" s="139">
        <v>45</v>
      </c>
      <c r="F51" s="139">
        <v>19</v>
      </c>
      <c r="G51" s="139">
        <v>32</v>
      </c>
      <c r="H51" s="139">
        <v>47</v>
      </c>
      <c r="I51" s="139"/>
      <c r="J51" s="139"/>
      <c r="K51" s="139">
        <v>800</v>
      </c>
      <c r="L51" s="111">
        <f>320+160</f>
        <v>480</v>
      </c>
      <c r="M51" s="111">
        <f t="shared" si="4"/>
        <v>29840</v>
      </c>
      <c r="N51" s="111">
        <f>SUMIFS(Collection!H:H,Collection!A:A,A51)-SUMIFS(Collection!I:I,Collection!A:A,A51)</f>
        <v>29830</v>
      </c>
      <c r="O51" s="143">
        <f t="shared" si="5"/>
        <v>10</v>
      </c>
      <c r="P51" s="155">
        <v>66963</v>
      </c>
      <c r="Q51" s="155" t="s">
        <v>1378</v>
      </c>
      <c r="R51" s="143" t="s">
        <v>1374</v>
      </c>
    </row>
    <row r="52" spans="1:18" hidden="1" x14ac:dyDescent="0.2">
      <c r="A52" s="140">
        <v>66962</v>
      </c>
      <c r="B52" s="182">
        <f t="shared" si="3"/>
        <v>46251</v>
      </c>
      <c r="C52" s="139">
        <v>18</v>
      </c>
      <c r="D52" s="139">
        <v>14</v>
      </c>
      <c r="E52" s="139">
        <v>11</v>
      </c>
      <c r="F52" s="139">
        <v>5</v>
      </c>
      <c r="G52" s="139">
        <v>16</v>
      </c>
      <c r="H52" s="139">
        <v>14</v>
      </c>
      <c r="I52" s="139">
        <v>3</v>
      </c>
      <c r="J52" s="139"/>
      <c r="K52" s="139"/>
      <c r="L52" s="111">
        <v>320</v>
      </c>
      <c r="M52" s="111">
        <f t="shared" si="4"/>
        <v>27145</v>
      </c>
      <c r="N52" s="111">
        <f>SUMIFS(Collection!H:H,Collection!A:A,A52)-SUMIFS(Collection!I:I,Collection!A:A,A52)</f>
        <v>27145</v>
      </c>
      <c r="O52" s="143">
        <f t="shared" si="5"/>
        <v>0</v>
      </c>
      <c r="P52" s="155">
        <v>66966</v>
      </c>
      <c r="Q52" s="155"/>
      <c r="R52" s="143" t="s">
        <v>1375</v>
      </c>
    </row>
    <row r="53" spans="1:18" hidden="1" x14ac:dyDescent="0.2">
      <c r="A53" s="140">
        <v>66963</v>
      </c>
      <c r="B53" s="182">
        <f t="shared" si="3"/>
        <v>46252</v>
      </c>
      <c r="C53" s="139">
        <v>18</v>
      </c>
      <c r="D53" s="139">
        <v>17</v>
      </c>
      <c r="E53" s="139">
        <v>45</v>
      </c>
      <c r="F53" s="139">
        <v>7</v>
      </c>
      <c r="G53" s="139">
        <v>23</v>
      </c>
      <c r="H53" s="139">
        <v>27</v>
      </c>
      <c r="I53" s="139">
        <v>5</v>
      </c>
      <c r="J53" s="139"/>
      <c r="K53" s="139"/>
      <c r="L53" s="111"/>
      <c r="M53" s="111">
        <f t="shared" si="4"/>
        <v>32105</v>
      </c>
      <c r="N53" s="111">
        <f>SUMIFS(Collection!H:H,Collection!A:A,A53)-SUMIFS(Collection!I:I,Collection!A:A,A53)</f>
        <v>32105</v>
      </c>
      <c r="O53" s="143">
        <f t="shared" si="5"/>
        <v>0</v>
      </c>
      <c r="P53" s="155">
        <v>66966</v>
      </c>
      <c r="Q53" s="155"/>
      <c r="R53" s="143" t="s">
        <v>1375</v>
      </c>
    </row>
    <row r="54" spans="1:18" hidden="1" x14ac:dyDescent="0.2">
      <c r="A54" s="140">
        <v>66964</v>
      </c>
      <c r="B54" s="182">
        <f t="shared" si="3"/>
        <v>46253</v>
      </c>
      <c r="C54" s="139">
        <v>35</v>
      </c>
      <c r="D54" s="139">
        <v>15</v>
      </c>
      <c r="E54" s="139">
        <v>19</v>
      </c>
      <c r="F54" s="139">
        <v>74</v>
      </c>
      <c r="G54" s="139"/>
      <c r="H54" s="139">
        <v>1</v>
      </c>
      <c r="I54" s="139">
        <v>1</v>
      </c>
      <c r="J54" s="139"/>
      <c r="K54" s="139"/>
      <c r="L54" s="111"/>
      <c r="M54" s="111">
        <f t="shared" si="4"/>
        <v>48115</v>
      </c>
      <c r="N54" s="111">
        <f>SUMIFS(Collection!H:H,Collection!A:A,A54)-SUMIFS(Collection!I:I,Collection!A:A,A54)</f>
        <v>48065</v>
      </c>
      <c r="O54" s="143">
        <f t="shared" si="5"/>
        <v>50</v>
      </c>
      <c r="P54" s="155">
        <v>66966</v>
      </c>
      <c r="Q54" s="155"/>
      <c r="R54" s="143" t="s">
        <v>1375</v>
      </c>
    </row>
    <row r="55" spans="1:18" hidden="1" x14ac:dyDescent="0.2">
      <c r="A55" s="140">
        <v>66965</v>
      </c>
      <c r="B55" s="182">
        <f t="shared" si="3"/>
        <v>46254</v>
      </c>
      <c r="C55" s="139">
        <v>17</v>
      </c>
      <c r="D55" s="139">
        <v>12</v>
      </c>
      <c r="E55" s="139">
        <v>21</v>
      </c>
      <c r="F55" s="139">
        <f>82+85+2</f>
        <v>169</v>
      </c>
      <c r="G55" s="139">
        <v>44</v>
      </c>
      <c r="H55" s="139">
        <v>40</v>
      </c>
      <c r="I55" s="139">
        <v>9</v>
      </c>
      <c r="J55" s="139"/>
      <c r="K55" s="139"/>
      <c r="L55" s="111"/>
      <c r="M55" s="111">
        <f t="shared" si="4"/>
        <v>34875</v>
      </c>
      <c r="N55" s="111">
        <f>SUMIFS(Collection!H:H,Collection!A:A,A55)-SUMIFS(Collection!I:I,Collection!A:A,A55)</f>
        <v>34875</v>
      </c>
      <c r="O55" s="143">
        <f t="shared" si="5"/>
        <v>0</v>
      </c>
      <c r="P55" s="155">
        <v>66966</v>
      </c>
      <c r="Q55" s="155"/>
      <c r="R55" s="143" t="s">
        <v>1375</v>
      </c>
    </row>
    <row r="56" spans="1:18" hidden="1" x14ac:dyDescent="0.2">
      <c r="A56" s="140">
        <v>66966</v>
      </c>
      <c r="B56" s="182">
        <f t="shared" si="3"/>
        <v>46255</v>
      </c>
      <c r="C56" s="139">
        <v>31</v>
      </c>
      <c r="D56" s="139">
        <v>24</v>
      </c>
      <c r="E56" s="139">
        <v>46</v>
      </c>
      <c r="F56" s="139">
        <v>36</v>
      </c>
      <c r="G56" s="139">
        <v>4</v>
      </c>
      <c r="H56" s="139"/>
      <c r="I56" s="139">
        <v>2</v>
      </c>
      <c r="J56" s="139"/>
      <c r="K56" s="139"/>
      <c r="L56" s="111"/>
      <c r="M56" s="111">
        <f t="shared" si="4"/>
        <v>49490</v>
      </c>
      <c r="N56" s="111">
        <f>SUMIFS(Collection!H:H,Collection!A:A,A56)-SUMIFS(Collection!I:I,Collection!A:A,A56)</f>
        <v>49490</v>
      </c>
      <c r="O56" s="143">
        <f t="shared" si="5"/>
        <v>0</v>
      </c>
      <c r="P56" s="155">
        <v>66972</v>
      </c>
      <c r="Q56" s="155"/>
      <c r="R56" s="143" t="s">
        <v>1374</v>
      </c>
    </row>
    <row r="57" spans="1:18" hidden="1" x14ac:dyDescent="0.2">
      <c r="A57" s="140">
        <v>66967</v>
      </c>
      <c r="B57" s="182">
        <f t="shared" si="3"/>
        <v>46256</v>
      </c>
      <c r="C57" s="139"/>
      <c r="D57" s="139">
        <v>3</v>
      </c>
      <c r="E57" s="139">
        <v>43</v>
      </c>
      <c r="F57" s="139">
        <v>14</v>
      </c>
      <c r="G57" s="139">
        <v>22</v>
      </c>
      <c r="H57" s="139">
        <v>42</v>
      </c>
      <c r="I57" s="139">
        <v>1</v>
      </c>
      <c r="J57" s="139"/>
      <c r="K57" s="139"/>
      <c r="L57" s="111"/>
      <c r="M57" s="111">
        <f t="shared" si="4"/>
        <v>7365</v>
      </c>
      <c r="N57" s="111">
        <f>SUMIFS(Collection!H:H,Collection!A:A,A57)-SUMIFS(Collection!I:I,Collection!A:A,A57)</f>
        <v>7355</v>
      </c>
      <c r="O57" s="143">
        <f t="shared" si="5"/>
        <v>10</v>
      </c>
      <c r="P57" s="155">
        <v>66972</v>
      </c>
      <c r="Q57" s="155"/>
      <c r="R57" s="143" t="s">
        <v>1374</v>
      </c>
    </row>
    <row r="58" spans="1:18" hidden="1" x14ac:dyDescent="0.2">
      <c r="A58" s="140">
        <v>66968</v>
      </c>
      <c r="B58" s="182">
        <f t="shared" si="3"/>
        <v>46257</v>
      </c>
      <c r="C58" s="139">
        <v>30</v>
      </c>
      <c r="D58" s="139">
        <v>30</v>
      </c>
      <c r="E58" s="139">
        <v>12</v>
      </c>
      <c r="F58" s="139">
        <v>2</v>
      </c>
      <c r="G58" s="139">
        <v>22</v>
      </c>
      <c r="H58" s="139">
        <v>43</v>
      </c>
      <c r="I58" s="139">
        <v>62</v>
      </c>
      <c r="J58" s="139"/>
      <c r="K58" s="139"/>
      <c r="L58" s="111">
        <v>800</v>
      </c>
      <c r="M58" s="111">
        <f t="shared" si="4"/>
        <v>48280</v>
      </c>
      <c r="N58" s="111">
        <f>SUMIFS(Collection!H:H,Collection!A:A,A58)-SUMIFS(Collection!I:I,Collection!A:A,A58)</f>
        <v>48280</v>
      </c>
      <c r="O58" s="143">
        <f t="shared" si="5"/>
        <v>0</v>
      </c>
      <c r="P58" s="155">
        <v>66972</v>
      </c>
      <c r="Q58" s="155"/>
      <c r="R58" s="143" t="s">
        <v>1374</v>
      </c>
    </row>
    <row r="59" spans="1:18" hidden="1" x14ac:dyDescent="0.2">
      <c r="A59" s="140">
        <v>66969</v>
      </c>
      <c r="B59" s="182">
        <f t="shared" si="3"/>
        <v>46258</v>
      </c>
      <c r="C59" s="139">
        <v>3</v>
      </c>
      <c r="D59" s="139">
        <v>4</v>
      </c>
      <c r="E59" s="139">
        <v>48</v>
      </c>
      <c r="F59" s="139">
        <v>31</v>
      </c>
      <c r="G59" s="139">
        <v>0</v>
      </c>
      <c r="H59" s="139">
        <v>0</v>
      </c>
      <c r="I59" s="139">
        <v>6</v>
      </c>
      <c r="J59" s="139"/>
      <c r="K59" s="139"/>
      <c r="L59" s="111"/>
      <c r="M59" s="111">
        <f t="shared" si="4"/>
        <v>11380</v>
      </c>
      <c r="N59" s="111">
        <f>SUMIFS(Collection!H:H,Collection!A:A,A59)-SUMIFS(Collection!I:I,Collection!A:A,A59)</f>
        <v>11380</v>
      </c>
      <c r="O59" s="143">
        <f t="shared" si="5"/>
        <v>0</v>
      </c>
      <c r="P59" s="155">
        <v>66972</v>
      </c>
      <c r="Q59" s="155"/>
      <c r="R59" s="143" t="s">
        <v>1374</v>
      </c>
    </row>
    <row r="60" spans="1:18" hidden="1" x14ac:dyDescent="0.2">
      <c r="A60" s="140">
        <v>66970</v>
      </c>
      <c r="B60" s="182">
        <f t="shared" si="3"/>
        <v>46259</v>
      </c>
      <c r="C60" s="139">
        <v>0</v>
      </c>
      <c r="D60" s="139">
        <v>12</v>
      </c>
      <c r="E60" s="139">
        <v>43</v>
      </c>
      <c r="F60" s="139">
        <v>21</v>
      </c>
      <c r="G60" s="139">
        <v>58</v>
      </c>
      <c r="H60" s="139">
        <v>57</v>
      </c>
      <c r="I60" s="139">
        <v>23</v>
      </c>
      <c r="J60" s="139"/>
      <c r="K60" s="139">
        <v>13000</v>
      </c>
      <c r="L60" s="111">
        <v>4160</v>
      </c>
      <c r="M60" s="111">
        <f t="shared" si="4"/>
        <v>30355</v>
      </c>
      <c r="N60" s="111">
        <f>SUMIFS(Collection!H:H,Collection!A:A,A60)-SUMIFS(Collection!I:I,Collection!A:A,A60)</f>
        <v>30355</v>
      </c>
      <c r="O60" s="143">
        <f t="shared" si="5"/>
        <v>0</v>
      </c>
      <c r="P60" s="155">
        <v>66972</v>
      </c>
      <c r="Q60" s="155" t="s">
        <v>9012</v>
      </c>
      <c r="R60" s="143" t="s">
        <v>1374</v>
      </c>
    </row>
    <row r="61" spans="1:18" hidden="1" x14ac:dyDescent="0.2">
      <c r="A61" s="140">
        <v>66971</v>
      </c>
      <c r="B61" s="182">
        <f t="shared" si="3"/>
        <v>46260</v>
      </c>
      <c r="C61" s="139">
        <v>1</v>
      </c>
      <c r="D61" s="139">
        <v>17</v>
      </c>
      <c r="E61" s="139">
        <v>100</v>
      </c>
      <c r="F61" s="139">
        <v>189</v>
      </c>
      <c r="G61" s="139">
        <v>266</v>
      </c>
      <c r="H61" s="139">
        <v>27</v>
      </c>
      <c r="I61" s="139">
        <v>5</v>
      </c>
      <c r="J61" s="139"/>
      <c r="K61" s="139">
        <v>2400</v>
      </c>
      <c r="L61" s="111">
        <v>800</v>
      </c>
      <c r="M61" s="111">
        <f t="shared" si="4"/>
        <v>37765</v>
      </c>
      <c r="N61" s="111">
        <f>SUMIFS(Collection!H:H,Collection!A:A,A61)-SUMIFS(Collection!I:I,Collection!A:A,A61)</f>
        <v>37765</v>
      </c>
      <c r="O61" s="143">
        <f t="shared" si="5"/>
        <v>0</v>
      </c>
      <c r="P61" s="155">
        <v>66972</v>
      </c>
      <c r="Q61" s="155" t="s">
        <v>9004</v>
      </c>
      <c r="R61" s="143" t="s">
        <v>1374</v>
      </c>
    </row>
    <row r="62" spans="1:18" hidden="1" x14ac:dyDescent="0.2">
      <c r="A62" s="140">
        <v>66972</v>
      </c>
      <c r="B62" s="182">
        <f t="shared" si="3"/>
        <v>46261</v>
      </c>
      <c r="C62" s="139">
        <v>16</v>
      </c>
      <c r="D62" s="139">
        <v>37</v>
      </c>
      <c r="E62" s="139">
        <v>15</v>
      </c>
      <c r="F62" s="139">
        <v>41</v>
      </c>
      <c r="G62" s="139">
        <v>19</v>
      </c>
      <c r="H62" s="139">
        <v>3</v>
      </c>
      <c r="I62" s="139">
        <v>12</v>
      </c>
      <c r="J62" s="139"/>
      <c r="K62" s="139"/>
      <c r="L62" s="111">
        <v>10000</v>
      </c>
      <c r="M62" s="111">
        <f t="shared" si="4"/>
        <v>48520</v>
      </c>
      <c r="N62" s="111">
        <f>SUMIFS(Collection!H:H,Collection!A:A,A62)-SUMIFS(Collection!I:I,Collection!A:A,A62)</f>
        <v>48520</v>
      </c>
      <c r="O62" s="143">
        <f t="shared" si="5"/>
        <v>0</v>
      </c>
      <c r="P62" s="155">
        <v>66979</v>
      </c>
      <c r="Q62" s="155"/>
      <c r="R62" s="143"/>
    </row>
    <row r="63" spans="1:18" hidden="1" x14ac:dyDescent="0.2">
      <c r="A63" s="140">
        <v>66973</v>
      </c>
      <c r="B63" s="182">
        <f t="shared" si="3"/>
        <v>46262</v>
      </c>
      <c r="C63" s="139">
        <v>15</v>
      </c>
      <c r="D63" s="139">
        <v>5</v>
      </c>
      <c r="E63" s="139">
        <v>26</v>
      </c>
      <c r="F63" s="139">
        <v>34</v>
      </c>
      <c r="G63" s="139">
        <v>1</v>
      </c>
      <c r="H63" s="139">
        <v>3</v>
      </c>
      <c r="I63" s="139">
        <v>16</v>
      </c>
      <c r="J63" s="139"/>
      <c r="K63" s="139"/>
      <c r="L63" s="111"/>
      <c r="M63" s="111">
        <f t="shared" si="4"/>
        <v>21930</v>
      </c>
      <c r="N63" s="111">
        <f>SUMIFS(Collection!H:H,Collection!A:A,A63)-SUMIFS(Collection!I:I,Collection!A:A,A63)</f>
        <v>21925</v>
      </c>
      <c r="O63" s="143">
        <f t="shared" si="5"/>
        <v>5</v>
      </c>
      <c r="P63" s="155">
        <v>66979</v>
      </c>
      <c r="Q63" s="155"/>
      <c r="R63" s="143"/>
    </row>
    <row r="64" spans="1:18" hidden="1" x14ac:dyDescent="0.2">
      <c r="A64" s="140">
        <v>66974</v>
      </c>
      <c r="B64" s="182">
        <f t="shared" si="3"/>
        <v>46263</v>
      </c>
      <c r="C64" s="139">
        <v>7</v>
      </c>
      <c r="D64" s="139">
        <v>14</v>
      </c>
      <c r="E64" s="139">
        <v>63</v>
      </c>
      <c r="F64" s="139">
        <v>37</v>
      </c>
      <c r="G64" s="139">
        <v>39</v>
      </c>
      <c r="H64" s="139">
        <v>5</v>
      </c>
      <c r="I64" s="139">
        <v>5</v>
      </c>
      <c r="J64" s="139"/>
      <c r="K64" s="139"/>
      <c r="L64" s="111"/>
      <c r="M64" s="111">
        <f t="shared" si="4"/>
        <v>23005</v>
      </c>
      <c r="N64" s="111">
        <f>SUMIFS(Collection!H:H,Collection!A:A,A64)-SUMIFS(Collection!I:I,Collection!A:A,A64)</f>
        <v>22985</v>
      </c>
      <c r="O64" s="143">
        <f t="shared" si="5"/>
        <v>20</v>
      </c>
      <c r="P64" s="155">
        <v>66979</v>
      </c>
      <c r="Q64" s="155"/>
      <c r="R64" s="143"/>
    </row>
    <row r="65" spans="1:18" hidden="1" x14ac:dyDescent="0.2">
      <c r="A65" s="140">
        <v>66975</v>
      </c>
      <c r="B65" s="182">
        <f t="shared" si="3"/>
        <v>46264</v>
      </c>
      <c r="C65" s="139">
        <v>10</v>
      </c>
      <c r="D65" s="139">
        <v>10</v>
      </c>
      <c r="E65" s="139">
        <v>26</v>
      </c>
      <c r="F65" s="139">
        <v>51</v>
      </c>
      <c r="G65" s="139">
        <v>33</v>
      </c>
      <c r="H65" s="139">
        <v>10</v>
      </c>
      <c r="I65" s="139">
        <v>1</v>
      </c>
      <c r="J65" s="139"/>
      <c r="K65" s="139"/>
      <c r="L65" s="111"/>
      <c r="M65" s="111">
        <f t="shared" si="4"/>
        <v>20915</v>
      </c>
      <c r="N65" s="111">
        <f>SUMIFS(Collection!H:H,Collection!A:A,A65)-SUMIFS(Collection!I:I,Collection!A:A,A65)</f>
        <v>20915</v>
      </c>
      <c r="O65" s="143">
        <f t="shared" si="5"/>
        <v>0</v>
      </c>
      <c r="P65" s="155">
        <v>66979</v>
      </c>
      <c r="Q65" s="155"/>
      <c r="R65" s="143"/>
    </row>
    <row r="66" spans="1:18" hidden="1" x14ac:dyDescent="0.2">
      <c r="A66" s="140">
        <v>66976</v>
      </c>
      <c r="B66" s="182">
        <f t="shared" si="3"/>
        <v>46265</v>
      </c>
      <c r="C66" s="139">
        <v>47</v>
      </c>
      <c r="D66" s="139">
        <v>39</v>
      </c>
      <c r="E66" s="139">
        <v>34</v>
      </c>
      <c r="F66" s="139">
        <v>21</v>
      </c>
      <c r="G66" s="139">
        <v>1</v>
      </c>
      <c r="H66" s="139">
        <v>14</v>
      </c>
      <c r="I66" s="139">
        <v>5</v>
      </c>
      <c r="J66" s="139"/>
      <c r="K66" s="139"/>
      <c r="L66" s="111">
        <v>800</v>
      </c>
      <c r="M66" s="111">
        <f t="shared" si="4"/>
        <v>71935</v>
      </c>
      <c r="N66" s="111">
        <f>SUMIFS(Collection!H:H,Collection!A:A,A66)-SUMIFS(Collection!I:I,Collection!A:A,A66)</f>
        <v>71905</v>
      </c>
      <c r="O66" s="143">
        <f t="shared" si="5"/>
        <v>30</v>
      </c>
      <c r="P66" s="155">
        <v>66979</v>
      </c>
      <c r="Q66" s="155"/>
      <c r="R66" s="143"/>
    </row>
    <row r="67" spans="1:18" hidden="1" x14ac:dyDescent="0.2">
      <c r="A67" s="140">
        <v>66977</v>
      </c>
      <c r="B67" s="182">
        <f t="shared" si="3"/>
        <v>46266</v>
      </c>
      <c r="C67" s="139">
        <v>12</v>
      </c>
      <c r="D67" s="139">
        <v>14</v>
      </c>
      <c r="E67" s="139">
        <v>35</v>
      </c>
      <c r="F67" s="139">
        <v>43</v>
      </c>
      <c r="G67" s="139">
        <v>20</v>
      </c>
      <c r="H67" s="139">
        <v>37</v>
      </c>
      <c r="I67" s="139">
        <v>52</v>
      </c>
      <c r="J67" s="139"/>
      <c r="K67" s="139"/>
      <c r="L67" s="111"/>
      <c r="M67" s="111">
        <f t="shared" si="4"/>
        <v>25680</v>
      </c>
      <c r="N67" s="111">
        <f>SUMIFS(Collection!H:H,Collection!A:A,A67)-SUMIFS(Collection!I:I,Collection!A:A,A67)</f>
        <v>25585</v>
      </c>
      <c r="O67" s="143">
        <f t="shared" si="5"/>
        <v>95</v>
      </c>
      <c r="P67" s="155">
        <v>66979</v>
      </c>
      <c r="Q67" s="155"/>
      <c r="R67" s="143"/>
    </row>
    <row r="68" spans="1:18" hidden="1" x14ac:dyDescent="0.2">
      <c r="A68" s="140">
        <v>66978</v>
      </c>
      <c r="B68" s="182">
        <f t="shared" si="3"/>
        <v>46267</v>
      </c>
      <c r="C68" s="139"/>
      <c r="D68" s="139">
        <v>2</v>
      </c>
      <c r="E68" s="139">
        <v>65</v>
      </c>
      <c r="F68" s="139">
        <v>3</v>
      </c>
      <c r="G68" s="139">
        <v>6</v>
      </c>
      <c r="H68" s="139">
        <v>15</v>
      </c>
      <c r="I68" s="139">
        <v>4</v>
      </c>
      <c r="J68" s="139"/>
      <c r="K68" s="139"/>
      <c r="L68" s="111"/>
      <c r="M68" s="111">
        <f t="shared" si="4"/>
        <v>7940</v>
      </c>
      <c r="N68" s="111">
        <f>SUMIFS(Collection!H:H,Collection!A:A,A68)-SUMIFS(Collection!I:I,Collection!A:A,A68)</f>
        <v>7005</v>
      </c>
      <c r="O68" s="143">
        <f t="shared" si="5"/>
        <v>935</v>
      </c>
      <c r="P68" s="155">
        <v>66986</v>
      </c>
      <c r="Q68" s="155"/>
      <c r="R68" s="143"/>
    </row>
    <row r="69" spans="1:18" hidden="1" x14ac:dyDescent="0.2">
      <c r="A69" s="140">
        <v>66979</v>
      </c>
      <c r="B69" s="182">
        <f t="shared" si="3"/>
        <v>46268</v>
      </c>
      <c r="C69" s="139"/>
      <c r="D69" s="139"/>
      <c r="E69" s="139"/>
      <c r="F69" s="139">
        <v>11</v>
      </c>
      <c r="G69" s="139">
        <v>4</v>
      </c>
      <c r="H69" s="139">
        <v>7</v>
      </c>
      <c r="I69" s="139"/>
      <c r="J69" s="139"/>
      <c r="K69" s="139"/>
      <c r="L69" s="111"/>
      <c r="M69" s="111">
        <f t="shared" si="4"/>
        <v>700</v>
      </c>
      <c r="N69" s="111">
        <f>SUMIFS(Collection!H:H,Collection!A:A,A69)-SUMIFS(Collection!I:I,Collection!A:A,A69)</f>
        <v>700</v>
      </c>
      <c r="O69" s="143">
        <f t="shared" si="5"/>
        <v>0</v>
      </c>
      <c r="P69" s="155">
        <v>66986</v>
      </c>
      <c r="Q69" s="155"/>
      <c r="R69" s="143"/>
    </row>
    <row r="70" spans="1:18" hidden="1" x14ac:dyDescent="0.2">
      <c r="A70" s="140">
        <v>66980</v>
      </c>
      <c r="B70" s="182">
        <f t="shared" si="3"/>
        <v>46269</v>
      </c>
      <c r="C70" s="139">
        <v>13</v>
      </c>
      <c r="D70" s="139">
        <v>12</v>
      </c>
      <c r="E70" s="139">
        <v>50</v>
      </c>
      <c r="F70" s="139">
        <v>37</v>
      </c>
      <c r="G70" s="139">
        <v>14</v>
      </c>
      <c r="H70" s="139">
        <v>21</v>
      </c>
      <c r="I70" s="139">
        <v>9</v>
      </c>
      <c r="J70" s="139"/>
      <c r="K70" s="139"/>
      <c r="L70" s="111"/>
      <c r="M70" s="111">
        <f t="shared" si="4"/>
        <v>26385</v>
      </c>
      <c r="N70" s="111">
        <f>SUMIFS(Collection!H:H,Collection!A:A,A70)-SUMIFS(Collection!I:I,Collection!A:A,A70)</f>
        <v>26385</v>
      </c>
      <c r="O70" s="143">
        <f t="shared" si="5"/>
        <v>0</v>
      </c>
      <c r="P70" s="155">
        <v>66986</v>
      </c>
      <c r="Q70" s="155"/>
      <c r="R70" s="143"/>
    </row>
    <row r="71" spans="1:18" hidden="1" x14ac:dyDescent="0.2">
      <c r="A71" s="140">
        <v>66981</v>
      </c>
      <c r="B71" s="182">
        <f t="shared" si="3"/>
        <v>46270</v>
      </c>
      <c r="C71" s="139">
        <v>11</v>
      </c>
      <c r="D71" s="139">
        <v>21</v>
      </c>
      <c r="E71" s="139">
        <v>79</v>
      </c>
      <c r="F71" s="139">
        <v>64</v>
      </c>
      <c r="G71" s="139">
        <v>25</v>
      </c>
      <c r="H71" s="139">
        <v>28</v>
      </c>
      <c r="I71" s="139">
        <v>51</v>
      </c>
      <c r="J71" s="139"/>
      <c r="K71" s="139">
        <v>50</v>
      </c>
      <c r="L71" s="111"/>
      <c r="M71" s="111">
        <f t="shared" si="4"/>
        <v>33685</v>
      </c>
      <c r="N71" s="111">
        <f>SUMIFS(Collection!H:H,Collection!A:A,A71)-SUMIFS(Collection!I:I,Collection!A:A,A71)</f>
        <v>33670</v>
      </c>
      <c r="O71" s="143">
        <f t="shared" si="5"/>
        <v>15</v>
      </c>
      <c r="P71" s="155">
        <v>66986</v>
      </c>
      <c r="Q71" s="155"/>
      <c r="R71" s="143"/>
    </row>
    <row r="72" spans="1:18" hidden="1" x14ac:dyDescent="0.2">
      <c r="A72" s="140">
        <v>66982</v>
      </c>
      <c r="B72" s="182">
        <f t="shared" si="3"/>
        <v>46271</v>
      </c>
      <c r="C72" s="139">
        <v>8</v>
      </c>
      <c r="D72" s="139">
        <v>23</v>
      </c>
      <c r="E72" s="139">
        <v>46</v>
      </c>
      <c r="F72" s="139">
        <v>29</v>
      </c>
      <c r="G72" s="139">
        <v>16</v>
      </c>
      <c r="H72" s="139">
        <v>37</v>
      </c>
      <c r="I72" s="139">
        <v>4</v>
      </c>
      <c r="J72" s="139"/>
      <c r="K72" s="139"/>
      <c r="L72" s="111"/>
      <c r="M72" s="111">
        <f t="shared" si="4"/>
        <v>26260</v>
      </c>
      <c r="N72" s="111">
        <f>SUMIFS(Collection!H:H,Collection!A:A,A72)-SUMIFS(Collection!I:I,Collection!A:A,A72)</f>
        <v>26960</v>
      </c>
      <c r="O72" s="143">
        <f t="shared" si="5"/>
        <v>-700</v>
      </c>
      <c r="P72" s="155">
        <v>66986</v>
      </c>
      <c r="Q72" s="155"/>
      <c r="R72" s="143"/>
    </row>
    <row r="73" spans="1:18" hidden="1" x14ac:dyDescent="0.2">
      <c r="A73" s="140">
        <v>66983</v>
      </c>
      <c r="B73" s="182">
        <f t="shared" si="3"/>
        <v>46272</v>
      </c>
      <c r="C73" s="139">
        <v>8</v>
      </c>
      <c r="D73" s="139">
        <v>57</v>
      </c>
      <c r="E73" s="139">
        <v>39</v>
      </c>
      <c r="F73" s="139">
        <v>43</v>
      </c>
      <c r="G73" s="139">
        <v>15</v>
      </c>
      <c r="H73" s="139">
        <v>22</v>
      </c>
      <c r="I73" s="139">
        <v>72</v>
      </c>
      <c r="J73" s="139"/>
      <c r="K73" s="139">
        <f>30000+10000+2825</f>
        <v>42825</v>
      </c>
      <c r="L73" s="111"/>
      <c r="M73" s="111">
        <f t="shared" si="4"/>
        <v>86255</v>
      </c>
      <c r="N73" s="111">
        <f>SUMIFS(Collection!H:H,Collection!A:A,A73)-SUMIFS(Collection!I:I,Collection!A:A,A73)</f>
        <v>86255</v>
      </c>
      <c r="O73" s="143">
        <f t="shared" si="5"/>
        <v>0</v>
      </c>
      <c r="P73" s="155">
        <v>66986</v>
      </c>
      <c r="Q73" s="155"/>
      <c r="R73" s="143"/>
    </row>
    <row r="74" spans="1:18" hidden="1" x14ac:dyDescent="0.2">
      <c r="A74" s="140">
        <v>66984</v>
      </c>
      <c r="B74" s="182">
        <f t="shared" si="3"/>
        <v>46273</v>
      </c>
      <c r="C74" s="139">
        <v>13</v>
      </c>
      <c r="D74" s="139">
        <v>13</v>
      </c>
      <c r="E74" s="139">
        <v>42</v>
      </c>
      <c r="F74" s="139">
        <v>17</v>
      </c>
      <c r="G74" s="139">
        <v>17</v>
      </c>
      <c r="H74" s="139"/>
      <c r="I74" s="139">
        <v>5</v>
      </c>
      <c r="J74" s="139"/>
      <c r="K74" s="139"/>
      <c r="L74" s="111">
        <v>160</v>
      </c>
      <c r="M74" s="111">
        <f t="shared" si="4"/>
        <v>25075</v>
      </c>
      <c r="N74" s="111">
        <f>SUMIFS(Collection!H:H,Collection!A:A,A74)-SUMIFS(Collection!I:I,Collection!A:A,A74)</f>
        <v>24985</v>
      </c>
      <c r="O74" s="143">
        <f t="shared" si="5"/>
        <v>90</v>
      </c>
      <c r="P74" s="155">
        <v>66986</v>
      </c>
      <c r="Q74" s="155"/>
      <c r="R74" s="143"/>
    </row>
    <row r="75" spans="1:18" hidden="1" x14ac:dyDescent="0.2">
      <c r="A75" s="140">
        <v>66985</v>
      </c>
      <c r="B75" s="182">
        <f t="shared" si="3"/>
        <v>46274</v>
      </c>
      <c r="C75" s="139">
        <v>12</v>
      </c>
      <c r="D75" s="139">
        <v>15</v>
      </c>
      <c r="E75" s="139">
        <v>66</v>
      </c>
      <c r="F75" s="139">
        <v>58</v>
      </c>
      <c r="G75" s="139">
        <v>8</v>
      </c>
      <c r="H75" s="139">
        <v>115</v>
      </c>
      <c r="I75" s="139">
        <v>1</v>
      </c>
      <c r="J75" s="139"/>
      <c r="K75" s="139">
        <v>1100</v>
      </c>
      <c r="L75" s="111">
        <v>800</v>
      </c>
      <c r="M75" s="111">
        <f t="shared" ref="M75:M138" si="6">C75*1000+D75*500+E75*100+F75*50+G75*20+H75*10+I75*5+J75*2+K75*1+L75</f>
        <v>32215</v>
      </c>
      <c r="N75" s="111">
        <f>SUMIFS(Collection!H:H,Collection!A:A,A75)-SUMIFS(Collection!I:I,Collection!A:A,A75)</f>
        <v>31975</v>
      </c>
      <c r="O75" s="143">
        <f t="shared" si="5"/>
        <v>240</v>
      </c>
      <c r="P75" s="155">
        <v>66986</v>
      </c>
      <c r="Q75" s="155"/>
      <c r="R75" s="143"/>
    </row>
    <row r="76" spans="1:18" hidden="1" x14ac:dyDescent="0.2">
      <c r="A76" s="140">
        <v>66986</v>
      </c>
      <c r="B76" s="182">
        <f t="shared" si="3"/>
        <v>46275</v>
      </c>
      <c r="C76" s="139">
        <v>25</v>
      </c>
      <c r="D76" s="139">
        <v>14</v>
      </c>
      <c r="E76" s="139">
        <v>49</v>
      </c>
      <c r="F76" s="139">
        <v>26</v>
      </c>
      <c r="G76" s="139">
        <v>21</v>
      </c>
      <c r="H76" s="139">
        <v>40</v>
      </c>
      <c r="I76" s="139"/>
      <c r="J76" s="139"/>
      <c r="K76" s="139"/>
      <c r="L76" s="111"/>
      <c r="M76" s="111">
        <f t="shared" si="6"/>
        <v>39020</v>
      </c>
      <c r="N76" s="111">
        <f>SUMIFS(Collection!H:H,Collection!A:A,A76)-SUMIFS(Collection!I:I,Collection!A:A,A76)</f>
        <v>39030</v>
      </c>
      <c r="O76" s="143">
        <f t="shared" si="5"/>
        <v>-10</v>
      </c>
      <c r="P76" s="155">
        <v>66993</v>
      </c>
      <c r="Q76" s="155"/>
      <c r="R76" s="143"/>
    </row>
    <row r="77" spans="1:18" hidden="1" x14ac:dyDescent="0.2">
      <c r="A77" s="140">
        <v>66987</v>
      </c>
      <c r="B77" s="182">
        <f t="shared" si="3"/>
        <v>46276</v>
      </c>
      <c r="C77" s="139">
        <v>16</v>
      </c>
      <c r="D77" s="139">
        <v>21</v>
      </c>
      <c r="E77" s="139">
        <v>17</v>
      </c>
      <c r="F77" s="139">
        <v>17</v>
      </c>
      <c r="G77" s="139">
        <v>5</v>
      </c>
      <c r="H77" s="139">
        <v>2</v>
      </c>
      <c r="I77" s="139">
        <v>1</v>
      </c>
      <c r="J77" s="139"/>
      <c r="K77" s="139"/>
      <c r="L77" s="111">
        <v>800</v>
      </c>
      <c r="M77" s="111">
        <f t="shared" si="6"/>
        <v>29975</v>
      </c>
      <c r="N77" s="111">
        <f>SUMIFS(Collection!H:H,Collection!A:A,A77)-SUMIFS(Collection!I:I,Collection!A:A,A77)</f>
        <v>29975</v>
      </c>
      <c r="O77" s="143">
        <f t="shared" si="5"/>
        <v>0</v>
      </c>
      <c r="P77" s="155">
        <v>66993</v>
      </c>
      <c r="Q77" s="155"/>
      <c r="R77" s="143"/>
    </row>
    <row r="78" spans="1:18" hidden="1" x14ac:dyDescent="0.2">
      <c r="A78" s="140">
        <v>66988</v>
      </c>
      <c r="B78" s="182">
        <f t="shared" si="3"/>
        <v>46277</v>
      </c>
      <c r="C78" s="139">
        <v>26</v>
      </c>
      <c r="D78" s="139">
        <v>28</v>
      </c>
      <c r="E78" s="139">
        <v>71</v>
      </c>
      <c r="F78" s="139">
        <v>12</v>
      </c>
      <c r="G78" s="139">
        <v>4</v>
      </c>
      <c r="H78" s="139">
        <v>17</v>
      </c>
      <c r="I78" s="139">
        <v>1</v>
      </c>
      <c r="J78" s="139"/>
      <c r="K78" s="139">
        <v>1200</v>
      </c>
      <c r="L78" s="111">
        <v>800</v>
      </c>
      <c r="M78" s="111">
        <f t="shared" si="6"/>
        <v>49955</v>
      </c>
      <c r="N78" s="111">
        <f>SUMIFS(Collection!H:H,Collection!A:A,A78)-SUMIFS(Collection!I:I,Collection!A:A,A78)</f>
        <v>50015</v>
      </c>
      <c r="O78" s="143">
        <f t="shared" si="5"/>
        <v>-60</v>
      </c>
      <c r="P78" s="155">
        <v>66993</v>
      </c>
      <c r="Q78" s="155" t="s">
        <v>9452</v>
      </c>
      <c r="R78" s="143"/>
    </row>
    <row r="79" spans="1:18" hidden="1" x14ac:dyDescent="0.2">
      <c r="A79" s="140">
        <v>66989</v>
      </c>
      <c r="B79" s="182">
        <f t="shared" si="3"/>
        <v>46278</v>
      </c>
      <c r="C79" s="139">
        <v>29</v>
      </c>
      <c r="D79" s="139">
        <v>26</v>
      </c>
      <c r="E79" s="139">
        <v>17</v>
      </c>
      <c r="F79" s="139">
        <v>11</v>
      </c>
      <c r="G79" s="139">
        <v>13</v>
      </c>
      <c r="H79" s="139">
        <v>2</v>
      </c>
      <c r="I79" s="139">
        <v>3</v>
      </c>
      <c r="J79" s="139"/>
      <c r="K79" s="139"/>
      <c r="L79" s="111">
        <v>800</v>
      </c>
      <c r="M79" s="111">
        <f t="shared" si="6"/>
        <v>45345</v>
      </c>
      <c r="N79" s="111">
        <f>SUMIFS(Collection!H:H,Collection!A:A,A79)-SUMIFS(Collection!I:I,Collection!A:A,A79)</f>
        <v>45330</v>
      </c>
      <c r="O79" s="143">
        <f t="shared" si="5"/>
        <v>15</v>
      </c>
      <c r="P79" s="155">
        <v>66993</v>
      </c>
      <c r="Q79" s="155"/>
      <c r="R79" s="143"/>
    </row>
    <row r="80" spans="1:18" hidden="1" x14ac:dyDescent="0.2">
      <c r="A80" s="140">
        <v>66990</v>
      </c>
      <c r="B80" s="182">
        <f t="shared" si="3"/>
        <v>46279</v>
      </c>
      <c r="C80" s="139">
        <v>19</v>
      </c>
      <c r="D80" s="139">
        <v>31</v>
      </c>
      <c r="E80" s="139">
        <v>7</v>
      </c>
      <c r="F80" s="139">
        <v>10</v>
      </c>
      <c r="G80" s="139">
        <v>2</v>
      </c>
      <c r="H80" s="139">
        <v>1</v>
      </c>
      <c r="I80" s="139">
        <v>1</v>
      </c>
      <c r="J80" s="139"/>
      <c r="K80" s="139"/>
      <c r="L80" s="111">
        <v>800</v>
      </c>
      <c r="M80" s="111">
        <f t="shared" si="6"/>
        <v>36555</v>
      </c>
      <c r="N80" s="111">
        <f>SUMIFS(Collection!H:H,Collection!A:A,A80)-SUMIFS(Collection!I:I,Collection!A:A,A80)</f>
        <v>36475</v>
      </c>
      <c r="O80" s="143">
        <f t="shared" si="5"/>
        <v>80</v>
      </c>
      <c r="P80" s="155">
        <v>66993</v>
      </c>
      <c r="Q80" s="155"/>
      <c r="R80" s="143"/>
    </row>
    <row r="81" spans="1:18" hidden="1" x14ac:dyDescent="0.2">
      <c r="A81" s="140">
        <v>66991</v>
      </c>
      <c r="B81" s="182">
        <f t="shared" si="3"/>
        <v>46280</v>
      </c>
      <c r="C81" s="139">
        <v>15</v>
      </c>
      <c r="D81" s="139">
        <v>17</v>
      </c>
      <c r="E81" s="139">
        <v>56</v>
      </c>
      <c r="F81" s="139">
        <v>13</v>
      </c>
      <c r="G81" s="139">
        <v>4</v>
      </c>
      <c r="H81" s="139"/>
      <c r="I81" s="139">
        <v>2</v>
      </c>
      <c r="J81" s="139"/>
      <c r="K81" s="139"/>
      <c r="L81" s="111"/>
      <c r="M81" s="111">
        <f t="shared" si="6"/>
        <v>29840</v>
      </c>
      <c r="N81" s="111">
        <f>SUMIFS(Collection!H:H,Collection!A:A,A81)-SUMIFS(Collection!I:I,Collection!A:A,A81)</f>
        <v>29840</v>
      </c>
      <c r="O81" s="143">
        <f t="shared" si="5"/>
        <v>0</v>
      </c>
      <c r="P81" s="155">
        <v>66993</v>
      </c>
      <c r="Q81" s="155"/>
      <c r="R81" s="143"/>
    </row>
    <row r="82" spans="1:18" hidden="1" x14ac:dyDescent="0.2">
      <c r="A82" s="140">
        <v>66992</v>
      </c>
      <c r="B82" s="182">
        <f t="shared" si="3"/>
        <v>46281</v>
      </c>
      <c r="C82" s="139">
        <v>10</v>
      </c>
      <c r="D82" s="139">
        <v>17</v>
      </c>
      <c r="E82" s="139">
        <v>84</v>
      </c>
      <c r="F82" s="139">
        <v>79</v>
      </c>
      <c r="G82" s="139">
        <v>24</v>
      </c>
      <c r="H82" s="139">
        <v>11</v>
      </c>
      <c r="I82" s="139">
        <v>3</v>
      </c>
      <c r="J82" s="139"/>
      <c r="K82" s="139"/>
      <c r="L82" s="111"/>
      <c r="M82" s="111">
        <f t="shared" si="6"/>
        <v>31455</v>
      </c>
      <c r="N82" s="111">
        <f>SUMIFS(Collection!H:H,Collection!A:A,A82)-SUMIFS(Collection!I:I,Collection!A:A,A82)</f>
        <v>31455</v>
      </c>
      <c r="O82" s="143">
        <f t="shared" si="5"/>
        <v>0</v>
      </c>
      <c r="P82" s="155">
        <v>66993</v>
      </c>
      <c r="Q82" s="155"/>
      <c r="R82" s="143"/>
    </row>
    <row r="83" spans="1:18" hidden="1" x14ac:dyDescent="0.2">
      <c r="A83" s="140">
        <v>66993</v>
      </c>
      <c r="B83" s="182">
        <f t="shared" si="3"/>
        <v>46282</v>
      </c>
      <c r="C83" s="139">
        <v>28</v>
      </c>
      <c r="D83" s="139">
        <v>14</v>
      </c>
      <c r="E83" s="139">
        <v>45</v>
      </c>
      <c r="F83" s="139">
        <v>75</v>
      </c>
      <c r="G83" s="139">
        <v>20</v>
      </c>
      <c r="H83" s="139">
        <v>3</v>
      </c>
      <c r="I83" s="139">
        <v>15</v>
      </c>
      <c r="J83" s="139"/>
      <c r="K83" s="139"/>
      <c r="L83" s="111"/>
      <c r="M83" s="111">
        <f t="shared" si="6"/>
        <v>43755</v>
      </c>
      <c r="N83" s="111">
        <f>SUMIFS(Collection!H:H,Collection!A:A,A83)-SUMIFS(Collection!I:I,Collection!A:A,A83)</f>
        <v>43755</v>
      </c>
      <c r="O83" s="143">
        <f t="shared" si="5"/>
        <v>0</v>
      </c>
      <c r="P83" s="155">
        <v>66997</v>
      </c>
      <c r="Q83" s="155"/>
      <c r="R83" s="143"/>
    </row>
    <row r="84" spans="1:18" hidden="1" x14ac:dyDescent="0.2">
      <c r="A84" s="140">
        <v>66994</v>
      </c>
      <c r="B84" s="182">
        <f t="shared" si="3"/>
        <v>46283</v>
      </c>
      <c r="C84" s="139">
        <v>15</v>
      </c>
      <c r="D84" s="139">
        <v>6</v>
      </c>
      <c r="E84" s="139">
        <v>34</v>
      </c>
      <c r="F84" s="139">
        <v>33</v>
      </c>
      <c r="G84" s="139">
        <v>6</v>
      </c>
      <c r="H84" s="139">
        <v>6</v>
      </c>
      <c r="I84" s="139">
        <v>10</v>
      </c>
      <c r="J84" s="139"/>
      <c r="K84" s="139">
        <v>4500</v>
      </c>
      <c r="L84" s="111">
        <v>160</v>
      </c>
      <c r="M84" s="111">
        <f t="shared" si="6"/>
        <v>27940</v>
      </c>
      <c r="N84" s="111">
        <f>SUMIFS(Collection!H:H,Collection!A:A,A84)-SUMIFS(Collection!I:I,Collection!A:A,A84)</f>
        <v>27965</v>
      </c>
      <c r="O84" s="143">
        <f t="shared" si="5"/>
        <v>-25</v>
      </c>
      <c r="P84" s="155">
        <v>66997</v>
      </c>
      <c r="Q84" s="155"/>
      <c r="R84" s="143"/>
    </row>
    <row r="85" spans="1:18" hidden="1" x14ac:dyDescent="0.2">
      <c r="A85" s="140">
        <v>66995</v>
      </c>
      <c r="B85" s="182">
        <f t="shared" si="3"/>
        <v>46284</v>
      </c>
      <c r="C85" s="139">
        <v>15</v>
      </c>
      <c r="D85" s="139">
        <v>9</v>
      </c>
      <c r="E85" s="139">
        <v>39</v>
      </c>
      <c r="F85" s="139">
        <v>25</v>
      </c>
      <c r="G85" s="139">
        <v>28</v>
      </c>
      <c r="H85" s="139">
        <v>22</v>
      </c>
      <c r="I85" s="139">
        <v>3</v>
      </c>
      <c r="J85" s="139"/>
      <c r="K85" s="139"/>
      <c r="L85" s="111">
        <v>160</v>
      </c>
      <c r="M85" s="111">
        <f t="shared" si="6"/>
        <v>25605</v>
      </c>
      <c r="N85" s="111">
        <f>SUMIFS(Collection!H:H,Collection!A:A,A85)-SUMIFS(Collection!I:I,Collection!A:A,A85)</f>
        <v>25605</v>
      </c>
      <c r="O85" s="143">
        <f t="shared" si="5"/>
        <v>0</v>
      </c>
      <c r="P85" s="155">
        <v>66997</v>
      </c>
      <c r="Q85" s="155"/>
      <c r="R85" s="143"/>
    </row>
    <row r="86" spans="1:18" hidden="1" x14ac:dyDescent="0.2">
      <c r="A86" s="140">
        <v>66996</v>
      </c>
      <c r="B86" s="182">
        <f t="shared" si="3"/>
        <v>46285</v>
      </c>
      <c r="C86" s="139">
        <v>10</v>
      </c>
      <c r="D86" s="139">
        <v>19</v>
      </c>
      <c r="E86" s="139">
        <v>32</v>
      </c>
      <c r="F86" s="139">
        <v>48</v>
      </c>
      <c r="G86" s="139">
        <v>30</v>
      </c>
      <c r="H86" s="139">
        <v>75</v>
      </c>
      <c r="I86" s="139">
        <v>1</v>
      </c>
      <c r="J86" s="139"/>
      <c r="K86" s="139"/>
      <c r="L86" s="111">
        <v>1600</v>
      </c>
      <c r="M86" s="111">
        <f t="shared" si="6"/>
        <v>28055</v>
      </c>
      <c r="N86" s="111">
        <f>SUMIFS(Collection!H:H,Collection!A:A,A86)-SUMIFS(Collection!I:I,Collection!A:A,A86)</f>
        <v>28055</v>
      </c>
      <c r="O86" s="143">
        <f t="shared" si="5"/>
        <v>0</v>
      </c>
      <c r="P86" s="155">
        <v>66997</v>
      </c>
      <c r="Q86" s="155"/>
      <c r="R86" s="143"/>
    </row>
    <row r="87" spans="1:18" x14ac:dyDescent="0.2">
      <c r="A87" s="140">
        <v>66997</v>
      </c>
      <c r="B87" s="182">
        <f t="shared" ref="B87:B90" si="7">IF(A87="","",IF(ISNUMBER(A87),IFERROR(VLOOKUP(TEXT(A87,"yyyy/mm/dd"),BSAD,2,FALSE),""),IFERROR(VLOOKUP(A87,BSAD,2,FALSE),"")))</f>
        <v>46286</v>
      </c>
      <c r="C87" s="139">
        <v>12</v>
      </c>
      <c r="D87" s="139">
        <v>16</v>
      </c>
      <c r="E87" s="139">
        <v>35</v>
      </c>
      <c r="F87" s="139">
        <v>33</v>
      </c>
      <c r="G87" s="139">
        <v>35</v>
      </c>
      <c r="H87" s="139">
        <v>8</v>
      </c>
      <c r="I87" s="139"/>
      <c r="J87" s="139"/>
      <c r="K87" s="139"/>
      <c r="L87" s="111">
        <v>1600</v>
      </c>
      <c r="M87" s="111">
        <f t="shared" ref="M87:M90" si="8">C87*1000+D87*500+E87*100+F87*50+G87*20+H87*10+I87*5+J87*2+K87*1+L87</f>
        <v>27530</v>
      </c>
      <c r="N87" s="111">
        <f>SUMIFS(Collection!H:H,Collection!A:A,A87)-SUMIFS(Collection!I:I,Collection!A:A,A87)</f>
        <v>27530</v>
      </c>
      <c r="O87" s="143">
        <f t="shared" ref="O87:O90" si="9">M87-N87</f>
        <v>0</v>
      </c>
      <c r="P87" s="155"/>
      <c r="Q87" s="155"/>
      <c r="R87" s="143"/>
    </row>
    <row r="88" spans="1:18" x14ac:dyDescent="0.2">
      <c r="A88" s="140">
        <v>66998</v>
      </c>
      <c r="B88" s="182">
        <f t="shared" si="7"/>
        <v>46287</v>
      </c>
      <c r="C88" s="139">
        <v>35</v>
      </c>
      <c r="D88" s="139">
        <v>33</v>
      </c>
      <c r="E88" s="139">
        <v>20</v>
      </c>
      <c r="F88" s="139">
        <v>20</v>
      </c>
      <c r="G88" s="139">
        <v>11</v>
      </c>
      <c r="H88" s="139">
        <v>5</v>
      </c>
      <c r="I88" s="139">
        <v>2</v>
      </c>
      <c r="J88" s="139"/>
      <c r="K88" s="139"/>
      <c r="L88" s="111"/>
      <c r="M88" s="111">
        <f t="shared" si="8"/>
        <v>54780</v>
      </c>
      <c r="N88" s="111">
        <f>SUMIFS(Collection!H:H,Collection!A:A,A88)-SUMIFS(Collection!I:I,Collection!A:A,A88)</f>
        <v>54780</v>
      </c>
      <c r="O88" s="143">
        <f t="shared" si="9"/>
        <v>0</v>
      </c>
      <c r="P88" s="155"/>
      <c r="Q88" s="155"/>
      <c r="R88" s="143"/>
    </row>
    <row r="89" spans="1:18" x14ac:dyDescent="0.2">
      <c r="A89" s="140">
        <v>66999</v>
      </c>
      <c r="B89" s="182">
        <f t="shared" si="7"/>
        <v>46288</v>
      </c>
      <c r="C89" s="139">
        <v>9</v>
      </c>
      <c r="D89" s="139">
        <v>10</v>
      </c>
      <c r="E89" s="139">
        <v>62</v>
      </c>
      <c r="F89" s="139">
        <v>28</v>
      </c>
      <c r="G89" s="139">
        <v>12</v>
      </c>
      <c r="H89" s="139">
        <v>22</v>
      </c>
      <c r="I89" s="139">
        <v>9</v>
      </c>
      <c r="J89" s="139"/>
      <c r="K89" s="139"/>
      <c r="L89" s="111"/>
      <c r="M89" s="111">
        <f t="shared" si="8"/>
        <v>22105</v>
      </c>
      <c r="N89" s="111">
        <f>SUMIFS(Collection!H:H,Collection!A:A,A89)-SUMIFS(Collection!I:I,Collection!A:A,A89)</f>
        <v>22105</v>
      </c>
      <c r="O89" s="143">
        <f t="shared" si="9"/>
        <v>0</v>
      </c>
      <c r="P89" s="155"/>
      <c r="Q89" s="155"/>
      <c r="R89" s="143"/>
    </row>
    <row r="90" spans="1:18" hidden="1" x14ac:dyDescent="0.2">
      <c r="A90" s="140">
        <v>67000</v>
      </c>
      <c r="B90" s="182">
        <f t="shared" si="7"/>
        <v>46289</v>
      </c>
      <c r="C90" s="139"/>
      <c r="D90" s="139"/>
      <c r="E90" s="139"/>
      <c r="F90" s="139"/>
      <c r="G90" s="139"/>
      <c r="H90" s="139"/>
      <c r="I90" s="139"/>
      <c r="J90" s="139"/>
      <c r="K90" s="139"/>
      <c r="L90" s="111"/>
      <c r="M90" s="111">
        <f t="shared" si="8"/>
        <v>0</v>
      </c>
      <c r="N90" s="111">
        <f>SUMIFS(Collection!H:H,Collection!A:A,A90)-SUMIFS(Collection!I:I,Collection!A:A,A90)</f>
        <v>0</v>
      </c>
      <c r="O90" s="143">
        <f t="shared" si="9"/>
        <v>0</v>
      </c>
      <c r="P90" s="155"/>
      <c r="Q90" s="155"/>
      <c r="R90" s="143"/>
    </row>
    <row r="91" spans="1:18" hidden="1" x14ac:dyDescent="0.2">
      <c r="A91" s="140">
        <v>67001</v>
      </c>
      <c r="B91" s="182">
        <f t="shared" si="3"/>
        <v>46290</v>
      </c>
      <c r="C91" s="139"/>
      <c r="D91" s="139"/>
      <c r="E91" s="139"/>
      <c r="F91" s="139"/>
      <c r="G91" s="139"/>
      <c r="H91" s="139"/>
      <c r="I91" s="139"/>
      <c r="J91" s="139"/>
      <c r="K91" s="139"/>
      <c r="L91" s="111"/>
      <c r="M91" s="111">
        <f t="shared" si="6"/>
        <v>0</v>
      </c>
      <c r="N91" s="111">
        <f>SUMIFS(Collection!H:H,Collection!A:A,A91)-SUMIFS(Collection!I:I,Collection!A:A,A91)</f>
        <v>0</v>
      </c>
      <c r="O91" s="143">
        <f t="shared" si="5"/>
        <v>0</v>
      </c>
      <c r="P91" s="155"/>
      <c r="Q91" s="155"/>
      <c r="R91" s="143"/>
    </row>
    <row r="92" spans="1:18" hidden="1" x14ac:dyDescent="0.2">
      <c r="A92" s="140">
        <v>67002</v>
      </c>
      <c r="B92" s="182">
        <f t="shared" si="3"/>
        <v>46291</v>
      </c>
      <c r="C92" s="139"/>
      <c r="D92" s="139"/>
      <c r="E92" s="139"/>
      <c r="F92" s="139"/>
      <c r="G92" s="139"/>
      <c r="H92" s="139"/>
      <c r="I92" s="139"/>
      <c r="J92" s="139"/>
      <c r="K92" s="139"/>
      <c r="L92" s="111"/>
      <c r="M92" s="111">
        <f t="shared" si="6"/>
        <v>0</v>
      </c>
      <c r="N92" s="111">
        <f>SUMIFS(Collection!H:H,Collection!A:A,A92)-SUMIFS(Collection!I:I,Collection!A:A,A92)</f>
        <v>0</v>
      </c>
      <c r="O92" s="143">
        <f t="shared" si="5"/>
        <v>0</v>
      </c>
      <c r="P92" s="155"/>
      <c r="Q92" s="155"/>
      <c r="R92" s="143"/>
    </row>
    <row r="93" spans="1:18" hidden="1" x14ac:dyDescent="0.2">
      <c r="A93" s="140">
        <v>67003</v>
      </c>
      <c r="B93" s="182">
        <f t="shared" si="3"/>
        <v>46292</v>
      </c>
      <c r="C93" s="139"/>
      <c r="D93" s="139"/>
      <c r="E93" s="139"/>
      <c r="F93" s="139"/>
      <c r="G93" s="139"/>
      <c r="H93" s="139"/>
      <c r="I93" s="139"/>
      <c r="J93" s="139"/>
      <c r="K93" s="139"/>
      <c r="L93" s="111"/>
      <c r="M93" s="111">
        <f t="shared" si="6"/>
        <v>0</v>
      </c>
      <c r="N93" s="111">
        <f>SUMIFS(Collection!H:H,Collection!A:A,A93)-SUMIFS(Collection!I:I,Collection!A:A,A93)</f>
        <v>0</v>
      </c>
      <c r="O93" s="143">
        <f t="shared" si="5"/>
        <v>0</v>
      </c>
      <c r="P93" s="155"/>
      <c r="Q93" s="155"/>
      <c r="R93" s="143"/>
    </row>
    <row r="94" spans="1:18" hidden="1" x14ac:dyDescent="0.2">
      <c r="A94" s="140">
        <v>67004</v>
      </c>
      <c r="B94" s="182">
        <f t="shared" si="3"/>
        <v>46293</v>
      </c>
      <c r="C94" s="139"/>
      <c r="D94" s="139"/>
      <c r="E94" s="139"/>
      <c r="F94" s="139"/>
      <c r="G94" s="139"/>
      <c r="H94" s="139"/>
      <c r="I94" s="139"/>
      <c r="J94" s="139"/>
      <c r="K94" s="139"/>
      <c r="L94" s="111"/>
      <c r="M94" s="111">
        <f t="shared" si="6"/>
        <v>0</v>
      </c>
      <c r="N94" s="111">
        <f>SUMIFS(Collection!H:H,Collection!A:A,A94)-SUMIFS(Collection!I:I,Collection!A:A,A94)</f>
        <v>0</v>
      </c>
      <c r="O94" s="143">
        <f t="shared" si="5"/>
        <v>0</v>
      </c>
      <c r="P94" s="155"/>
      <c r="Q94" s="155"/>
      <c r="R94" s="143"/>
    </row>
    <row r="95" spans="1:18" hidden="1" x14ac:dyDescent="0.2">
      <c r="A95" s="140">
        <v>67005</v>
      </c>
      <c r="B95" s="182">
        <f t="shared" ref="B95:B98" si="10">IF(A95="","",IF(ISNUMBER(A95),IFERROR(VLOOKUP(TEXT(A95,"yyyy/mm/dd"),BSAD,2,FALSE),""),IFERROR(VLOOKUP(A95,BSAD,2,FALSE),"")))</f>
        <v>46294</v>
      </c>
      <c r="C95" s="139"/>
      <c r="D95" s="139"/>
      <c r="E95" s="139"/>
      <c r="F95" s="139"/>
      <c r="G95" s="139"/>
      <c r="H95" s="139"/>
      <c r="I95" s="139"/>
      <c r="J95" s="139"/>
      <c r="K95" s="139"/>
      <c r="L95" s="111"/>
      <c r="M95" s="111">
        <f t="shared" ref="M95:M98" si="11">C95*1000+D95*500+E95*100+F95*50+G95*20+H95*10+I95*5+J95*2+K95*1+L95</f>
        <v>0</v>
      </c>
      <c r="N95" s="111">
        <f>SUMIFS(Collection!H:H,Collection!A:A,A95)-SUMIFS(Collection!I:I,Collection!A:A,A95)</f>
        <v>0</v>
      </c>
      <c r="O95" s="143">
        <f t="shared" ref="O95:O98" si="12">M95-N95</f>
        <v>0</v>
      </c>
      <c r="P95" s="155"/>
      <c r="Q95" s="155"/>
      <c r="R95" s="143"/>
    </row>
    <row r="96" spans="1:18" hidden="1" x14ac:dyDescent="0.2">
      <c r="A96" s="140">
        <v>67006</v>
      </c>
      <c r="B96" s="182">
        <f t="shared" si="10"/>
        <v>46295</v>
      </c>
      <c r="C96" s="139"/>
      <c r="D96" s="139"/>
      <c r="E96" s="139"/>
      <c r="F96" s="139"/>
      <c r="G96" s="139"/>
      <c r="H96" s="139"/>
      <c r="I96" s="139"/>
      <c r="J96" s="139"/>
      <c r="K96" s="139"/>
      <c r="L96" s="111"/>
      <c r="M96" s="111">
        <f t="shared" si="11"/>
        <v>0</v>
      </c>
      <c r="N96" s="111">
        <f>SUMIFS(Collection!H:H,Collection!A:A,A96)-SUMIFS(Collection!I:I,Collection!A:A,A96)</f>
        <v>0</v>
      </c>
      <c r="O96" s="143">
        <f t="shared" si="12"/>
        <v>0</v>
      </c>
      <c r="P96" s="155"/>
      <c r="Q96" s="155"/>
      <c r="R96" s="143"/>
    </row>
    <row r="97" spans="1:18" hidden="1" x14ac:dyDescent="0.2">
      <c r="A97" s="140">
        <v>67007</v>
      </c>
      <c r="B97" s="182">
        <f t="shared" si="10"/>
        <v>46296</v>
      </c>
      <c r="C97" s="139"/>
      <c r="D97" s="139"/>
      <c r="E97" s="139"/>
      <c r="F97" s="139"/>
      <c r="G97" s="139"/>
      <c r="H97" s="139"/>
      <c r="I97" s="139"/>
      <c r="J97" s="139"/>
      <c r="K97" s="139"/>
      <c r="L97" s="111"/>
      <c r="M97" s="111">
        <f t="shared" si="11"/>
        <v>0</v>
      </c>
      <c r="N97" s="111">
        <f>SUMIFS(Collection!H:H,Collection!A:A,A97)-SUMIFS(Collection!I:I,Collection!A:A,A97)</f>
        <v>0</v>
      </c>
      <c r="O97" s="143">
        <f t="shared" si="12"/>
        <v>0</v>
      </c>
      <c r="P97" s="155"/>
      <c r="Q97" s="155"/>
      <c r="R97" s="143"/>
    </row>
    <row r="98" spans="1:18" hidden="1" x14ac:dyDescent="0.2">
      <c r="A98" s="140">
        <v>67008</v>
      </c>
      <c r="B98" s="182">
        <f t="shared" si="10"/>
        <v>46297</v>
      </c>
      <c r="C98" s="139"/>
      <c r="D98" s="139"/>
      <c r="E98" s="139"/>
      <c r="F98" s="139"/>
      <c r="G98" s="139"/>
      <c r="H98" s="139"/>
      <c r="I98" s="139"/>
      <c r="J98" s="139"/>
      <c r="K98" s="139"/>
      <c r="L98" s="111"/>
      <c r="M98" s="111">
        <f t="shared" si="11"/>
        <v>0</v>
      </c>
      <c r="N98" s="111">
        <f>SUMIFS(Collection!H:H,Collection!A:A,A98)-SUMIFS(Collection!I:I,Collection!A:A,A98)</f>
        <v>0</v>
      </c>
      <c r="O98" s="143">
        <f t="shared" si="12"/>
        <v>0</v>
      </c>
      <c r="P98" s="155"/>
      <c r="Q98" s="155"/>
      <c r="R98" s="143"/>
    </row>
    <row r="99" spans="1:18" hidden="1" x14ac:dyDescent="0.2">
      <c r="A99" s="140">
        <v>67009</v>
      </c>
      <c r="B99" s="182">
        <f t="shared" si="3"/>
        <v>46298</v>
      </c>
      <c r="C99" s="139"/>
      <c r="D99" s="139"/>
      <c r="E99" s="139"/>
      <c r="F99" s="139"/>
      <c r="G99" s="139"/>
      <c r="H99" s="139"/>
      <c r="I99" s="139"/>
      <c r="J99" s="139"/>
      <c r="K99" s="139"/>
      <c r="L99" s="111"/>
      <c r="M99" s="111">
        <f t="shared" si="6"/>
        <v>0</v>
      </c>
      <c r="N99" s="111">
        <f>SUMIFS(Collection!H:H,Collection!A:A,A99)-SUMIFS(Collection!I:I,Collection!A:A,A99)</f>
        <v>0</v>
      </c>
      <c r="O99" s="143">
        <f t="shared" si="5"/>
        <v>0</v>
      </c>
      <c r="P99" s="155"/>
      <c r="Q99" s="155"/>
      <c r="R99" s="143"/>
    </row>
    <row r="100" spans="1:18" hidden="1" x14ac:dyDescent="0.2">
      <c r="A100" s="140">
        <v>67010</v>
      </c>
      <c r="B100" s="182">
        <f t="shared" si="3"/>
        <v>46299</v>
      </c>
      <c r="C100" s="139"/>
      <c r="D100" s="139"/>
      <c r="E100" s="139"/>
      <c r="F100" s="139"/>
      <c r="G100" s="139"/>
      <c r="H100" s="139"/>
      <c r="I100" s="139"/>
      <c r="J100" s="139"/>
      <c r="K100" s="139"/>
      <c r="L100" s="111"/>
      <c r="M100" s="111">
        <f t="shared" si="6"/>
        <v>0</v>
      </c>
      <c r="N100" s="111">
        <f>SUMIFS(Collection!H:H,Collection!A:A,A100)-SUMIFS(Collection!I:I,Collection!A:A,A100)</f>
        <v>0</v>
      </c>
      <c r="O100" s="143">
        <f t="shared" si="5"/>
        <v>0</v>
      </c>
      <c r="P100" s="155"/>
      <c r="Q100" s="155"/>
      <c r="R100" s="143"/>
    </row>
    <row r="101" spans="1:18" hidden="1" x14ac:dyDescent="0.2">
      <c r="A101" s="140">
        <v>67011</v>
      </c>
      <c r="B101" s="182">
        <f t="shared" si="3"/>
        <v>46300</v>
      </c>
      <c r="C101" s="139"/>
      <c r="D101" s="139"/>
      <c r="E101" s="139"/>
      <c r="F101" s="139"/>
      <c r="G101" s="139"/>
      <c r="H101" s="139"/>
      <c r="I101" s="139"/>
      <c r="J101" s="139"/>
      <c r="K101" s="139"/>
      <c r="L101" s="111"/>
      <c r="M101" s="111">
        <f t="shared" si="6"/>
        <v>0</v>
      </c>
      <c r="N101" s="111">
        <f>SUMIFS(Collection!H:H,Collection!A:A,A101)-SUMIFS(Collection!I:I,Collection!A:A,A101)</f>
        <v>0</v>
      </c>
      <c r="O101" s="143">
        <f t="shared" si="5"/>
        <v>0</v>
      </c>
      <c r="P101" s="155"/>
      <c r="Q101" s="155"/>
      <c r="R101" s="143"/>
    </row>
    <row r="102" spans="1:18" hidden="1" x14ac:dyDescent="0.2">
      <c r="A102" s="140">
        <v>67012</v>
      </c>
      <c r="B102" s="182">
        <f t="shared" si="3"/>
        <v>46301</v>
      </c>
      <c r="C102" s="139"/>
      <c r="D102" s="139"/>
      <c r="E102" s="139"/>
      <c r="F102" s="139"/>
      <c r="G102" s="139"/>
      <c r="H102" s="139"/>
      <c r="I102" s="139"/>
      <c r="J102" s="139"/>
      <c r="K102" s="139"/>
      <c r="L102" s="111"/>
      <c r="M102" s="111">
        <f t="shared" si="6"/>
        <v>0</v>
      </c>
      <c r="N102" s="111">
        <f>SUMIFS(Collection!H:H,Collection!A:A,A102)-SUMIFS(Collection!I:I,Collection!A:A,A102)</f>
        <v>0</v>
      </c>
      <c r="O102" s="143">
        <f t="shared" si="5"/>
        <v>0</v>
      </c>
      <c r="P102" s="155"/>
      <c r="Q102" s="155"/>
      <c r="R102" s="143"/>
    </row>
    <row r="103" spans="1:18" hidden="1" x14ac:dyDescent="0.2">
      <c r="A103" s="140">
        <v>67013</v>
      </c>
      <c r="B103" s="182">
        <f t="shared" ref="B103:B106" si="13">IF(A103="","",IF(ISNUMBER(A103),IFERROR(VLOOKUP(TEXT(A103,"yyyy/mm/dd"),BSAD,2,FALSE),""),IFERROR(VLOOKUP(A103,BSAD,2,FALSE),"")))</f>
        <v>46302</v>
      </c>
      <c r="C103" s="139"/>
      <c r="D103" s="139"/>
      <c r="E103" s="139"/>
      <c r="F103" s="139"/>
      <c r="G103" s="139"/>
      <c r="H103" s="139"/>
      <c r="I103" s="139"/>
      <c r="J103" s="139"/>
      <c r="K103" s="139"/>
      <c r="L103" s="111"/>
      <c r="M103" s="111">
        <f t="shared" ref="M103:M106" si="14">C103*1000+D103*500+E103*100+F103*50+G103*20+H103*10+I103*5+J103*2+K103*1+L103</f>
        <v>0</v>
      </c>
      <c r="N103" s="111">
        <f>SUMIFS(Collection!H:H,Collection!A:A,A103)-SUMIFS(Collection!I:I,Collection!A:A,A103)</f>
        <v>0</v>
      </c>
      <c r="O103" s="143">
        <f t="shared" ref="O103:O106" si="15">M103-N103</f>
        <v>0</v>
      </c>
      <c r="P103" s="155"/>
      <c r="Q103" s="155"/>
      <c r="R103" s="143"/>
    </row>
    <row r="104" spans="1:18" hidden="1" x14ac:dyDescent="0.2">
      <c r="A104" s="140">
        <v>67014</v>
      </c>
      <c r="B104" s="182">
        <f t="shared" si="13"/>
        <v>46303</v>
      </c>
      <c r="C104" s="139"/>
      <c r="D104" s="139"/>
      <c r="E104" s="139"/>
      <c r="F104" s="139"/>
      <c r="G104" s="139"/>
      <c r="H104" s="139"/>
      <c r="I104" s="139"/>
      <c r="J104" s="139"/>
      <c r="K104" s="139"/>
      <c r="L104" s="111"/>
      <c r="M104" s="111">
        <f t="shared" si="14"/>
        <v>0</v>
      </c>
      <c r="N104" s="111">
        <f>SUMIFS(Collection!H:H,Collection!A:A,A104)-SUMIFS(Collection!I:I,Collection!A:A,A104)</f>
        <v>0</v>
      </c>
      <c r="O104" s="143">
        <f t="shared" si="15"/>
        <v>0</v>
      </c>
      <c r="P104" s="155"/>
      <c r="Q104" s="155"/>
      <c r="R104" s="143"/>
    </row>
    <row r="105" spans="1:18" hidden="1" x14ac:dyDescent="0.2">
      <c r="A105" s="140">
        <v>67015</v>
      </c>
      <c r="B105" s="182">
        <f t="shared" si="13"/>
        <v>46304</v>
      </c>
      <c r="C105" s="139"/>
      <c r="D105" s="139"/>
      <c r="E105" s="139"/>
      <c r="F105" s="139"/>
      <c r="G105" s="139"/>
      <c r="H105" s="139"/>
      <c r="I105" s="139"/>
      <c r="J105" s="139"/>
      <c r="K105" s="139"/>
      <c r="L105" s="111"/>
      <c r="M105" s="111">
        <f t="shared" si="14"/>
        <v>0</v>
      </c>
      <c r="N105" s="111">
        <f>SUMIFS(Collection!H:H,Collection!A:A,A105)-SUMIFS(Collection!I:I,Collection!A:A,A105)</f>
        <v>0</v>
      </c>
      <c r="O105" s="143">
        <f t="shared" si="15"/>
        <v>0</v>
      </c>
      <c r="P105" s="155"/>
      <c r="Q105" s="155"/>
      <c r="R105" s="143"/>
    </row>
    <row r="106" spans="1:18" hidden="1" x14ac:dyDescent="0.2">
      <c r="A106" s="140">
        <v>67016</v>
      </c>
      <c r="B106" s="182">
        <f t="shared" si="13"/>
        <v>46305</v>
      </c>
      <c r="C106" s="139"/>
      <c r="D106" s="139"/>
      <c r="E106" s="139"/>
      <c r="F106" s="139"/>
      <c r="G106" s="139"/>
      <c r="H106" s="139"/>
      <c r="I106" s="139"/>
      <c r="J106" s="139"/>
      <c r="K106" s="139"/>
      <c r="L106" s="111"/>
      <c r="M106" s="111">
        <f t="shared" si="14"/>
        <v>0</v>
      </c>
      <c r="N106" s="111">
        <f>SUMIFS(Collection!H:H,Collection!A:A,A106)-SUMIFS(Collection!I:I,Collection!A:A,A106)</f>
        <v>0</v>
      </c>
      <c r="O106" s="143">
        <f t="shared" si="15"/>
        <v>0</v>
      </c>
      <c r="P106" s="155"/>
      <c r="Q106" s="155"/>
      <c r="R106" s="143"/>
    </row>
    <row r="107" spans="1:18" hidden="1" x14ac:dyDescent="0.2">
      <c r="A107" s="140">
        <v>67017</v>
      </c>
      <c r="B107" s="182">
        <f t="shared" si="3"/>
        <v>46306</v>
      </c>
      <c r="C107" s="139"/>
      <c r="D107" s="139"/>
      <c r="E107" s="139"/>
      <c r="F107" s="139"/>
      <c r="G107" s="139"/>
      <c r="H107" s="139"/>
      <c r="I107" s="139"/>
      <c r="J107" s="139"/>
      <c r="K107" s="139"/>
      <c r="L107" s="111"/>
      <c r="M107" s="111">
        <f t="shared" si="6"/>
        <v>0</v>
      </c>
      <c r="N107" s="111">
        <f>SUMIFS(Collection!H:H,Collection!A:A,A107)-SUMIFS(Collection!I:I,Collection!A:A,A107)</f>
        <v>0</v>
      </c>
      <c r="O107" s="143">
        <f t="shared" si="5"/>
        <v>0</v>
      </c>
      <c r="P107" s="155"/>
      <c r="Q107" s="155"/>
      <c r="R107" s="143"/>
    </row>
    <row r="108" spans="1:18" hidden="1" x14ac:dyDescent="0.2">
      <c r="A108" s="140">
        <v>67018</v>
      </c>
      <c r="B108" s="182">
        <f t="shared" si="3"/>
        <v>46307</v>
      </c>
      <c r="C108" s="139"/>
      <c r="D108" s="139"/>
      <c r="E108" s="139"/>
      <c r="F108" s="139"/>
      <c r="G108" s="139"/>
      <c r="H108" s="139"/>
      <c r="I108" s="139"/>
      <c r="J108" s="139"/>
      <c r="K108" s="139"/>
      <c r="L108" s="111"/>
      <c r="M108" s="111">
        <f t="shared" si="6"/>
        <v>0</v>
      </c>
      <c r="N108" s="111">
        <f>SUMIFS(Collection!H:H,Collection!A:A,A108)-SUMIFS(Collection!I:I,Collection!A:A,A108)</f>
        <v>0</v>
      </c>
      <c r="O108" s="143">
        <f t="shared" si="5"/>
        <v>0</v>
      </c>
      <c r="P108" s="155"/>
      <c r="Q108" s="155"/>
      <c r="R108" s="143"/>
    </row>
    <row r="109" spans="1:18" hidden="1" x14ac:dyDescent="0.2">
      <c r="A109" s="140">
        <v>67019</v>
      </c>
      <c r="B109" s="182">
        <f t="shared" si="3"/>
        <v>46308</v>
      </c>
      <c r="C109" s="139"/>
      <c r="D109" s="139"/>
      <c r="E109" s="139"/>
      <c r="F109" s="139"/>
      <c r="G109" s="139"/>
      <c r="H109" s="139"/>
      <c r="I109" s="139"/>
      <c r="J109" s="139"/>
      <c r="K109" s="139"/>
      <c r="L109" s="111"/>
      <c r="M109" s="111">
        <f t="shared" si="6"/>
        <v>0</v>
      </c>
      <c r="N109" s="111">
        <f>SUMIFS(Collection!H:H,Collection!A:A,A109)-SUMIFS(Collection!I:I,Collection!A:A,A109)</f>
        <v>0</v>
      </c>
      <c r="O109" s="143">
        <f t="shared" si="5"/>
        <v>0</v>
      </c>
      <c r="P109" s="155"/>
      <c r="Q109" s="155"/>
      <c r="R109" s="143"/>
    </row>
    <row r="110" spans="1:18" hidden="1" x14ac:dyDescent="0.2">
      <c r="A110" s="140">
        <v>67020</v>
      </c>
      <c r="B110" s="182">
        <f t="shared" si="3"/>
        <v>46309</v>
      </c>
      <c r="C110" s="139"/>
      <c r="D110" s="139"/>
      <c r="E110" s="139"/>
      <c r="F110" s="139"/>
      <c r="G110" s="139"/>
      <c r="H110" s="139"/>
      <c r="I110" s="139"/>
      <c r="J110" s="139"/>
      <c r="K110" s="139"/>
      <c r="L110" s="111"/>
      <c r="M110" s="111">
        <f t="shared" si="6"/>
        <v>0</v>
      </c>
      <c r="N110" s="111">
        <f>SUMIFS(Collection!H:H,Collection!A:A,A110)-SUMIFS(Collection!I:I,Collection!A:A,A110)</f>
        <v>0</v>
      </c>
      <c r="O110" s="143">
        <f t="shared" si="5"/>
        <v>0</v>
      </c>
      <c r="P110" s="155"/>
      <c r="Q110" s="155"/>
      <c r="R110" s="143"/>
    </row>
    <row r="111" spans="1:18" hidden="1" x14ac:dyDescent="0.2">
      <c r="A111" s="140">
        <v>67021</v>
      </c>
      <c r="B111" s="182">
        <f t="shared" ref="B111:B114" si="16">IF(A111="","",IF(ISNUMBER(A111),IFERROR(VLOOKUP(TEXT(A111,"yyyy/mm/dd"),BSAD,2,FALSE),""),IFERROR(VLOOKUP(A111,BSAD,2,FALSE),"")))</f>
        <v>46310</v>
      </c>
      <c r="C111" s="139"/>
      <c r="D111" s="139"/>
      <c r="E111" s="139"/>
      <c r="F111" s="139"/>
      <c r="G111" s="139"/>
      <c r="H111" s="139"/>
      <c r="I111" s="139"/>
      <c r="J111" s="139"/>
      <c r="K111" s="139"/>
      <c r="L111" s="111"/>
      <c r="M111" s="111">
        <f t="shared" ref="M111:M114" si="17">C111*1000+D111*500+E111*100+F111*50+G111*20+H111*10+I111*5+J111*2+K111*1+L111</f>
        <v>0</v>
      </c>
      <c r="N111" s="111">
        <f>SUMIFS(Collection!H:H,Collection!A:A,A111)-SUMIFS(Collection!I:I,Collection!A:A,A111)</f>
        <v>0</v>
      </c>
      <c r="O111" s="143">
        <f t="shared" ref="O111:O114" si="18">M111-N111</f>
        <v>0</v>
      </c>
      <c r="P111" s="155"/>
      <c r="Q111" s="155"/>
      <c r="R111" s="143"/>
    </row>
    <row r="112" spans="1:18" hidden="1" x14ac:dyDescent="0.2">
      <c r="A112" s="140">
        <v>67022</v>
      </c>
      <c r="B112" s="182">
        <f t="shared" si="16"/>
        <v>46311</v>
      </c>
      <c r="C112" s="139"/>
      <c r="D112" s="139"/>
      <c r="E112" s="139"/>
      <c r="F112" s="139"/>
      <c r="G112" s="139"/>
      <c r="H112" s="139"/>
      <c r="I112" s="139"/>
      <c r="J112" s="139"/>
      <c r="K112" s="139"/>
      <c r="L112" s="111"/>
      <c r="M112" s="111">
        <f t="shared" si="17"/>
        <v>0</v>
      </c>
      <c r="N112" s="111">
        <f>SUMIFS(Collection!H:H,Collection!A:A,A112)-SUMIFS(Collection!I:I,Collection!A:A,A112)</f>
        <v>0</v>
      </c>
      <c r="O112" s="143">
        <f t="shared" si="18"/>
        <v>0</v>
      </c>
      <c r="P112" s="155"/>
      <c r="Q112" s="155"/>
      <c r="R112" s="143"/>
    </row>
    <row r="113" spans="1:18" hidden="1" x14ac:dyDescent="0.2">
      <c r="A113" s="140">
        <v>67023</v>
      </c>
      <c r="B113" s="182">
        <f t="shared" si="16"/>
        <v>46313</v>
      </c>
      <c r="C113" s="139"/>
      <c r="D113" s="139"/>
      <c r="E113" s="139"/>
      <c r="F113" s="139"/>
      <c r="G113" s="139"/>
      <c r="H113" s="139"/>
      <c r="I113" s="139"/>
      <c r="J113" s="139"/>
      <c r="K113" s="139"/>
      <c r="L113" s="111"/>
      <c r="M113" s="111">
        <f t="shared" si="17"/>
        <v>0</v>
      </c>
      <c r="N113" s="111">
        <f>SUMIFS(Collection!H:H,Collection!A:A,A113)-SUMIFS(Collection!I:I,Collection!A:A,A113)</f>
        <v>0</v>
      </c>
      <c r="O113" s="143">
        <f t="shared" si="18"/>
        <v>0</v>
      </c>
      <c r="P113" s="155"/>
      <c r="Q113" s="155"/>
      <c r="R113" s="143"/>
    </row>
    <row r="114" spans="1:18" hidden="1" x14ac:dyDescent="0.2">
      <c r="A114" s="140">
        <v>67024</v>
      </c>
      <c r="B114" s="182">
        <f t="shared" si="16"/>
        <v>46314</v>
      </c>
      <c r="C114" s="139"/>
      <c r="D114" s="139"/>
      <c r="E114" s="139"/>
      <c r="F114" s="139"/>
      <c r="G114" s="139"/>
      <c r="H114" s="139"/>
      <c r="I114" s="139"/>
      <c r="J114" s="139"/>
      <c r="K114" s="139"/>
      <c r="L114" s="111"/>
      <c r="M114" s="111">
        <f t="shared" si="17"/>
        <v>0</v>
      </c>
      <c r="N114" s="111">
        <f>SUMIFS(Collection!H:H,Collection!A:A,A114)-SUMIFS(Collection!I:I,Collection!A:A,A114)</f>
        <v>0</v>
      </c>
      <c r="O114" s="143">
        <f t="shared" si="18"/>
        <v>0</v>
      </c>
      <c r="P114" s="155"/>
      <c r="Q114" s="155"/>
      <c r="R114" s="143"/>
    </row>
    <row r="115" spans="1:18" hidden="1" x14ac:dyDescent="0.2">
      <c r="A115" s="140">
        <v>67025</v>
      </c>
      <c r="B115" s="182">
        <f t="shared" si="3"/>
        <v>46315</v>
      </c>
      <c r="C115" s="139"/>
      <c r="D115" s="139"/>
      <c r="E115" s="139"/>
      <c r="F115" s="139"/>
      <c r="G115" s="139"/>
      <c r="H115" s="139"/>
      <c r="I115" s="139"/>
      <c r="J115" s="139"/>
      <c r="K115" s="139"/>
      <c r="L115" s="111"/>
      <c r="M115" s="111">
        <f t="shared" si="6"/>
        <v>0</v>
      </c>
      <c r="N115" s="111">
        <f>SUMIFS(Collection!H:H,Collection!A:A,A115)-SUMIFS(Collection!I:I,Collection!A:A,A115)</f>
        <v>0</v>
      </c>
      <c r="O115" s="143">
        <f t="shared" si="5"/>
        <v>0</v>
      </c>
      <c r="P115" s="155"/>
      <c r="Q115" s="155"/>
      <c r="R115" s="143"/>
    </row>
    <row r="116" spans="1:18" hidden="1" x14ac:dyDescent="0.2">
      <c r="A116" s="140">
        <v>67026</v>
      </c>
      <c r="B116" s="182">
        <f t="shared" si="3"/>
        <v>46316</v>
      </c>
      <c r="C116" s="139"/>
      <c r="D116" s="139"/>
      <c r="E116" s="139"/>
      <c r="F116" s="139"/>
      <c r="G116" s="139"/>
      <c r="H116" s="139"/>
      <c r="I116" s="139"/>
      <c r="J116" s="139"/>
      <c r="K116" s="139"/>
      <c r="L116" s="111"/>
      <c r="M116" s="111">
        <f t="shared" si="6"/>
        <v>0</v>
      </c>
      <c r="N116" s="111">
        <f>SUMIFS(Collection!H:H,Collection!A:A,A116)-SUMIFS(Collection!I:I,Collection!A:A,A116)</f>
        <v>0</v>
      </c>
      <c r="O116" s="143">
        <f t="shared" si="5"/>
        <v>0</v>
      </c>
      <c r="P116" s="155"/>
      <c r="Q116" s="155"/>
      <c r="R116" s="143"/>
    </row>
    <row r="117" spans="1:18" hidden="1" x14ac:dyDescent="0.2">
      <c r="A117" s="140">
        <v>67027</v>
      </c>
      <c r="B117" s="182">
        <f t="shared" si="3"/>
        <v>46317</v>
      </c>
      <c r="C117" s="139"/>
      <c r="D117" s="139"/>
      <c r="E117" s="139"/>
      <c r="F117" s="139"/>
      <c r="G117" s="139"/>
      <c r="H117" s="139"/>
      <c r="I117" s="139"/>
      <c r="J117" s="139"/>
      <c r="K117" s="139"/>
      <c r="L117" s="111"/>
      <c r="M117" s="111">
        <f t="shared" si="6"/>
        <v>0</v>
      </c>
      <c r="N117" s="111">
        <f>SUMIFS(Collection!H:H,Collection!A:A,A117)-SUMIFS(Collection!I:I,Collection!A:A,A117)</f>
        <v>0</v>
      </c>
      <c r="O117" s="143">
        <f t="shared" si="5"/>
        <v>0</v>
      </c>
      <c r="P117" s="155"/>
      <c r="Q117" s="155"/>
      <c r="R117" s="143"/>
    </row>
    <row r="118" spans="1:18" hidden="1" x14ac:dyDescent="0.2">
      <c r="A118" s="140">
        <v>67028</v>
      </c>
      <c r="B118" s="182">
        <f t="shared" si="3"/>
        <v>46318</v>
      </c>
      <c r="C118" s="139"/>
      <c r="D118" s="139"/>
      <c r="E118" s="139"/>
      <c r="F118" s="139"/>
      <c r="G118" s="139"/>
      <c r="H118" s="139"/>
      <c r="I118" s="139"/>
      <c r="J118" s="139"/>
      <c r="K118" s="139"/>
      <c r="L118" s="111"/>
      <c r="M118" s="111">
        <f t="shared" si="6"/>
        <v>0</v>
      </c>
      <c r="N118" s="111">
        <f>SUMIFS(Collection!H:H,Collection!A:A,A118)-SUMIFS(Collection!I:I,Collection!A:A,A118)</f>
        <v>0</v>
      </c>
      <c r="O118" s="143">
        <f t="shared" si="5"/>
        <v>0</v>
      </c>
      <c r="P118" s="155"/>
      <c r="Q118" s="155"/>
      <c r="R118" s="143"/>
    </row>
    <row r="119" spans="1:18" hidden="1" x14ac:dyDescent="0.2">
      <c r="A119" s="140">
        <v>67029</v>
      </c>
      <c r="B119" s="182">
        <f t="shared" ref="B119:B122" si="19">IF(A119="","",IF(ISNUMBER(A119),IFERROR(VLOOKUP(TEXT(A119,"yyyy/mm/dd"),BSAD,2,FALSE),""),IFERROR(VLOOKUP(A119,BSAD,2,FALSE),"")))</f>
        <v>46319</v>
      </c>
      <c r="C119" s="139"/>
      <c r="D119" s="139"/>
      <c r="E119" s="139"/>
      <c r="F119" s="139"/>
      <c r="G119" s="139"/>
      <c r="H119" s="139"/>
      <c r="I119" s="139"/>
      <c r="J119" s="139"/>
      <c r="K119" s="139"/>
      <c r="L119" s="111"/>
      <c r="M119" s="111">
        <f t="shared" ref="M119:M122" si="20">C119*1000+D119*500+E119*100+F119*50+G119*20+H119*10+I119*5+J119*2+K119*1+L119</f>
        <v>0</v>
      </c>
      <c r="N119" s="111">
        <f>SUMIFS(Collection!H:H,Collection!A:A,A119)-SUMIFS(Collection!I:I,Collection!A:A,A119)</f>
        <v>0</v>
      </c>
      <c r="O119" s="143">
        <f t="shared" ref="O119:O122" si="21">M119-N119</f>
        <v>0</v>
      </c>
      <c r="P119" s="155"/>
      <c r="Q119" s="155"/>
      <c r="R119" s="143"/>
    </row>
    <row r="120" spans="1:18" hidden="1" x14ac:dyDescent="0.2">
      <c r="A120" s="140">
        <v>67030</v>
      </c>
      <c r="B120" s="182">
        <f t="shared" si="19"/>
        <v>46320</v>
      </c>
      <c r="C120" s="139"/>
      <c r="D120" s="139"/>
      <c r="E120" s="139"/>
      <c r="F120" s="139"/>
      <c r="G120" s="139"/>
      <c r="H120" s="139"/>
      <c r="I120" s="139"/>
      <c r="J120" s="139"/>
      <c r="K120" s="139"/>
      <c r="L120" s="111"/>
      <c r="M120" s="111">
        <f t="shared" si="20"/>
        <v>0</v>
      </c>
      <c r="N120" s="111">
        <f>SUMIFS(Collection!H:H,Collection!A:A,A120)-SUMIFS(Collection!I:I,Collection!A:A,A120)</f>
        <v>0</v>
      </c>
      <c r="O120" s="143">
        <f t="shared" si="21"/>
        <v>0</v>
      </c>
      <c r="P120" s="155"/>
      <c r="Q120" s="155"/>
      <c r="R120" s="143"/>
    </row>
    <row r="121" spans="1:18" hidden="1" x14ac:dyDescent="0.2">
      <c r="A121" s="140">
        <v>67031</v>
      </c>
      <c r="B121" s="182">
        <f t="shared" si="19"/>
        <v>46321</v>
      </c>
      <c r="C121" s="139"/>
      <c r="D121" s="139"/>
      <c r="E121" s="139"/>
      <c r="F121" s="139"/>
      <c r="G121" s="139"/>
      <c r="H121" s="139"/>
      <c r="I121" s="139"/>
      <c r="J121" s="139"/>
      <c r="K121" s="139"/>
      <c r="L121" s="111"/>
      <c r="M121" s="111">
        <f t="shared" si="20"/>
        <v>0</v>
      </c>
      <c r="N121" s="111">
        <f>SUMIFS(Collection!H:H,Collection!A:A,A121)-SUMIFS(Collection!I:I,Collection!A:A,A121)</f>
        <v>0</v>
      </c>
      <c r="O121" s="143">
        <f t="shared" si="21"/>
        <v>0</v>
      </c>
      <c r="P121" s="155"/>
      <c r="Q121" s="155"/>
      <c r="R121" s="143"/>
    </row>
    <row r="122" spans="1:18" hidden="1" x14ac:dyDescent="0.2">
      <c r="A122" s="140">
        <v>67032</v>
      </c>
      <c r="B122" s="182">
        <f t="shared" si="19"/>
        <v>46322</v>
      </c>
      <c r="C122" s="139"/>
      <c r="D122" s="139"/>
      <c r="E122" s="139"/>
      <c r="F122" s="139"/>
      <c r="G122" s="139"/>
      <c r="H122" s="139"/>
      <c r="I122" s="139"/>
      <c r="J122" s="139"/>
      <c r="K122" s="139"/>
      <c r="L122" s="111"/>
      <c r="M122" s="111">
        <f t="shared" si="20"/>
        <v>0</v>
      </c>
      <c r="N122" s="111">
        <f>SUMIFS(Collection!H:H,Collection!A:A,A122)-SUMIFS(Collection!I:I,Collection!A:A,A122)</f>
        <v>0</v>
      </c>
      <c r="O122" s="143">
        <f t="shared" si="21"/>
        <v>0</v>
      </c>
      <c r="P122" s="155"/>
      <c r="Q122" s="155"/>
      <c r="R122" s="143"/>
    </row>
    <row r="123" spans="1:18" hidden="1" x14ac:dyDescent="0.2">
      <c r="A123" s="140">
        <v>67033</v>
      </c>
      <c r="B123" s="182">
        <f t="shared" si="3"/>
        <v>46323</v>
      </c>
      <c r="C123" s="139"/>
      <c r="D123" s="139"/>
      <c r="E123" s="139"/>
      <c r="F123" s="139"/>
      <c r="G123" s="139"/>
      <c r="H123" s="139"/>
      <c r="I123" s="139"/>
      <c r="J123" s="139"/>
      <c r="K123" s="139"/>
      <c r="L123" s="111"/>
      <c r="M123" s="111">
        <f t="shared" si="6"/>
        <v>0</v>
      </c>
      <c r="N123" s="111">
        <f>SUMIFS(Collection!H:H,Collection!A:A,A123)-SUMIFS(Collection!I:I,Collection!A:A,A123)</f>
        <v>0</v>
      </c>
      <c r="O123" s="143">
        <f t="shared" si="5"/>
        <v>0</v>
      </c>
      <c r="P123" s="155"/>
      <c r="Q123" s="155"/>
      <c r="R123" s="143"/>
    </row>
    <row r="124" spans="1:18" hidden="1" x14ac:dyDescent="0.2">
      <c r="A124" s="140">
        <v>67034</v>
      </c>
      <c r="B124" s="182">
        <f t="shared" si="3"/>
        <v>46324</v>
      </c>
      <c r="C124" s="139"/>
      <c r="D124" s="139"/>
      <c r="E124" s="139"/>
      <c r="F124" s="139"/>
      <c r="G124" s="139"/>
      <c r="H124" s="139"/>
      <c r="I124" s="139"/>
      <c r="J124" s="139"/>
      <c r="K124" s="139"/>
      <c r="L124" s="111"/>
      <c r="M124" s="111">
        <f t="shared" si="6"/>
        <v>0</v>
      </c>
      <c r="N124" s="111">
        <f>SUMIFS(Collection!H:H,Collection!A:A,A124)-SUMIFS(Collection!I:I,Collection!A:A,A124)</f>
        <v>0</v>
      </c>
      <c r="O124" s="143">
        <f t="shared" si="5"/>
        <v>0</v>
      </c>
      <c r="P124" s="155"/>
      <c r="Q124" s="155"/>
      <c r="R124" s="143"/>
    </row>
    <row r="125" spans="1:18" hidden="1" x14ac:dyDescent="0.2">
      <c r="A125" s="140">
        <v>67035</v>
      </c>
      <c r="B125" s="182">
        <f t="shared" si="3"/>
        <v>46325</v>
      </c>
      <c r="C125" s="139"/>
      <c r="D125" s="139"/>
      <c r="E125" s="139"/>
      <c r="F125" s="139"/>
      <c r="G125" s="139"/>
      <c r="H125" s="139"/>
      <c r="I125" s="139"/>
      <c r="J125" s="139"/>
      <c r="K125" s="139"/>
      <c r="L125" s="111"/>
      <c r="M125" s="111">
        <f t="shared" si="6"/>
        <v>0</v>
      </c>
      <c r="N125" s="111">
        <f>SUMIFS(Collection!H:H,Collection!A:A,A125)-SUMIFS(Collection!I:I,Collection!A:A,A125)</f>
        <v>0</v>
      </c>
      <c r="O125" s="143">
        <f t="shared" si="5"/>
        <v>0</v>
      </c>
      <c r="P125" s="155"/>
      <c r="Q125" s="155"/>
      <c r="R125" s="143"/>
    </row>
    <row r="126" spans="1:18" hidden="1" x14ac:dyDescent="0.2">
      <c r="A126" s="140">
        <v>67036</v>
      </c>
      <c r="B126" s="182">
        <f t="shared" si="3"/>
        <v>46326</v>
      </c>
      <c r="C126" s="139"/>
      <c r="D126" s="139"/>
      <c r="E126" s="139"/>
      <c r="F126" s="139"/>
      <c r="G126" s="139"/>
      <c r="H126" s="139"/>
      <c r="I126" s="139"/>
      <c r="J126" s="139"/>
      <c r="K126" s="139"/>
      <c r="L126" s="111"/>
      <c r="M126" s="111">
        <f t="shared" si="6"/>
        <v>0</v>
      </c>
      <c r="N126" s="111">
        <f>SUMIFS(Collection!H:H,Collection!A:A,A126)-SUMIFS(Collection!I:I,Collection!A:A,A126)</f>
        <v>0</v>
      </c>
      <c r="O126" s="143">
        <f t="shared" si="5"/>
        <v>0</v>
      </c>
      <c r="P126" s="155"/>
      <c r="Q126" s="155"/>
      <c r="R126" s="143"/>
    </row>
    <row r="127" spans="1:18" hidden="1" x14ac:dyDescent="0.2">
      <c r="A127" s="140">
        <v>67037</v>
      </c>
      <c r="B127" s="182">
        <f t="shared" ref="B127:B130" si="22">IF(A127="","",IF(ISNUMBER(A127),IFERROR(VLOOKUP(TEXT(A127,"yyyy/mm/dd"),BSAD,2,FALSE),""),IFERROR(VLOOKUP(A127,BSAD,2,FALSE),"")))</f>
        <v>46327</v>
      </c>
      <c r="C127" s="139"/>
      <c r="D127" s="139"/>
      <c r="E127" s="139"/>
      <c r="F127" s="139"/>
      <c r="G127" s="139"/>
      <c r="H127" s="139"/>
      <c r="I127" s="139"/>
      <c r="J127" s="139"/>
      <c r="K127" s="139"/>
      <c r="L127" s="111"/>
      <c r="M127" s="111">
        <f t="shared" ref="M127:M130" si="23">C127*1000+D127*500+E127*100+F127*50+G127*20+H127*10+I127*5+J127*2+K127*1+L127</f>
        <v>0</v>
      </c>
      <c r="N127" s="111">
        <f>SUMIFS(Collection!H:H,Collection!A:A,A127)-SUMIFS(Collection!I:I,Collection!A:A,A127)</f>
        <v>0</v>
      </c>
      <c r="O127" s="143">
        <f t="shared" ref="O127:O130" si="24">M127-N127</f>
        <v>0</v>
      </c>
      <c r="P127" s="155"/>
      <c r="Q127" s="155"/>
      <c r="R127" s="143"/>
    </row>
    <row r="128" spans="1:18" hidden="1" x14ac:dyDescent="0.2">
      <c r="A128" s="140">
        <v>67038</v>
      </c>
      <c r="B128" s="182">
        <f t="shared" si="22"/>
        <v>46328</v>
      </c>
      <c r="C128" s="139"/>
      <c r="D128" s="139"/>
      <c r="E128" s="139"/>
      <c r="F128" s="139"/>
      <c r="G128" s="139"/>
      <c r="H128" s="139"/>
      <c r="I128" s="139"/>
      <c r="J128" s="139"/>
      <c r="K128" s="139"/>
      <c r="L128" s="111"/>
      <c r="M128" s="111">
        <f t="shared" si="23"/>
        <v>0</v>
      </c>
      <c r="N128" s="111">
        <f>SUMIFS(Collection!H:H,Collection!A:A,A128)-SUMIFS(Collection!I:I,Collection!A:A,A128)</f>
        <v>0</v>
      </c>
      <c r="O128" s="143">
        <f t="shared" si="24"/>
        <v>0</v>
      </c>
      <c r="P128" s="155"/>
      <c r="Q128" s="155"/>
      <c r="R128" s="143"/>
    </row>
    <row r="129" spans="1:18" hidden="1" x14ac:dyDescent="0.2">
      <c r="A129" s="140">
        <v>67039</v>
      </c>
      <c r="B129" s="182">
        <f t="shared" si="22"/>
        <v>46329</v>
      </c>
      <c r="C129" s="139"/>
      <c r="D129" s="139"/>
      <c r="E129" s="139"/>
      <c r="F129" s="139"/>
      <c r="G129" s="139"/>
      <c r="H129" s="139"/>
      <c r="I129" s="139"/>
      <c r="J129" s="139"/>
      <c r="K129" s="139"/>
      <c r="L129" s="111"/>
      <c r="M129" s="111">
        <f t="shared" si="23"/>
        <v>0</v>
      </c>
      <c r="N129" s="111">
        <f>SUMIFS(Collection!H:H,Collection!A:A,A129)-SUMIFS(Collection!I:I,Collection!A:A,A129)</f>
        <v>0</v>
      </c>
      <c r="O129" s="143">
        <f t="shared" si="24"/>
        <v>0</v>
      </c>
      <c r="P129" s="155"/>
      <c r="Q129" s="155"/>
      <c r="R129" s="143"/>
    </row>
    <row r="130" spans="1:18" hidden="1" x14ac:dyDescent="0.2">
      <c r="A130" s="140">
        <v>67040</v>
      </c>
      <c r="B130" s="182">
        <f t="shared" si="22"/>
        <v>46330</v>
      </c>
      <c r="C130" s="139"/>
      <c r="D130" s="139"/>
      <c r="E130" s="139"/>
      <c r="F130" s="139"/>
      <c r="G130" s="139"/>
      <c r="H130" s="139"/>
      <c r="I130" s="139"/>
      <c r="J130" s="139"/>
      <c r="K130" s="139"/>
      <c r="L130" s="111"/>
      <c r="M130" s="111">
        <f t="shared" si="23"/>
        <v>0</v>
      </c>
      <c r="N130" s="111">
        <f>SUMIFS(Collection!H:H,Collection!A:A,A130)-SUMIFS(Collection!I:I,Collection!A:A,A130)</f>
        <v>0</v>
      </c>
      <c r="O130" s="143">
        <f t="shared" si="24"/>
        <v>0</v>
      </c>
      <c r="P130" s="155"/>
      <c r="Q130" s="155"/>
      <c r="R130" s="143"/>
    </row>
    <row r="131" spans="1:18" hidden="1" x14ac:dyDescent="0.2">
      <c r="A131" s="140">
        <v>67041</v>
      </c>
      <c r="B131" s="182">
        <f t="shared" si="3"/>
        <v>46331</v>
      </c>
      <c r="C131" s="139"/>
      <c r="D131" s="139"/>
      <c r="E131" s="139"/>
      <c r="F131" s="139"/>
      <c r="G131" s="139"/>
      <c r="H131" s="139"/>
      <c r="I131" s="139"/>
      <c r="J131" s="139"/>
      <c r="K131" s="139"/>
      <c r="L131" s="111"/>
      <c r="M131" s="111">
        <f t="shared" si="6"/>
        <v>0</v>
      </c>
      <c r="N131" s="111">
        <f>SUMIFS(Collection!H:H,Collection!A:A,A131)-SUMIFS(Collection!I:I,Collection!A:A,A131)</f>
        <v>0</v>
      </c>
      <c r="O131" s="143">
        <f t="shared" si="5"/>
        <v>0</v>
      </c>
      <c r="P131" s="155"/>
      <c r="Q131" s="155"/>
      <c r="R131" s="143"/>
    </row>
    <row r="132" spans="1:18" hidden="1" x14ac:dyDescent="0.2">
      <c r="A132" s="140">
        <v>67042</v>
      </c>
      <c r="B132" s="182">
        <f t="shared" ref="B132:B134" si="25">IF(A132="","",IF(ISNUMBER(A132),IFERROR(VLOOKUP(TEXT(A132,"yyyy/mm/dd"),BSAD,2,FALSE),""),IFERROR(VLOOKUP(A132,BSAD,2,FALSE),"")))</f>
        <v>46332</v>
      </c>
      <c r="C132" s="139"/>
      <c r="D132" s="139"/>
      <c r="E132" s="139"/>
      <c r="F132" s="139"/>
      <c r="G132" s="139"/>
      <c r="H132" s="139"/>
      <c r="I132" s="139"/>
      <c r="J132" s="139"/>
      <c r="K132" s="139"/>
      <c r="L132" s="111"/>
      <c r="M132" s="111">
        <f t="shared" ref="M132:M134" si="26">C132*1000+D132*500+E132*100+F132*50+G132*20+H132*10+I132*5+J132*2+K132*1+L132</f>
        <v>0</v>
      </c>
      <c r="N132" s="111">
        <f>SUMIFS(Collection!H:H,Collection!A:A,A132)-SUMIFS(Collection!I:I,Collection!A:A,A132)</f>
        <v>0</v>
      </c>
      <c r="O132" s="143">
        <f t="shared" ref="O132:O134" si="27">M132-N132</f>
        <v>0</v>
      </c>
      <c r="P132" s="155"/>
      <c r="Q132" s="155"/>
      <c r="R132" s="143"/>
    </row>
    <row r="133" spans="1:18" hidden="1" x14ac:dyDescent="0.2">
      <c r="A133" s="140">
        <v>67043</v>
      </c>
      <c r="B133" s="182">
        <f t="shared" si="25"/>
        <v>46333</v>
      </c>
      <c r="C133" s="139"/>
      <c r="D133" s="139"/>
      <c r="E133" s="139"/>
      <c r="F133" s="139"/>
      <c r="G133" s="139"/>
      <c r="H133" s="139"/>
      <c r="I133" s="139"/>
      <c r="J133" s="139"/>
      <c r="K133" s="139"/>
      <c r="L133" s="111"/>
      <c r="M133" s="111">
        <f t="shared" si="26"/>
        <v>0</v>
      </c>
      <c r="N133" s="111">
        <f>SUMIFS(Collection!H:H,Collection!A:A,A133)-SUMIFS(Collection!I:I,Collection!A:A,A133)</f>
        <v>0</v>
      </c>
      <c r="O133" s="143">
        <f t="shared" si="27"/>
        <v>0</v>
      </c>
      <c r="P133" s="155"/>
      <c r="Q133" s="155"/>
      <c r="R133" s="143"/>
    </row>
    <row r="134" spans="1:18" hidden="1" x14ac:dyDescent="0.2">
      <c r="A134" s="140">
        <v>67044</v>
      </c>
      <c r="B134" s="182">
        <f t="shared" si="25"/>
        <v>46334</v>
      </c>
      <c r="C134" s="139"/>
      <c r="D134" s="139"/>
      <c r="E134" s="139"/>
      <c r="F134" s="139"/>
      <c r="G134" s="139"/>
      <c r="H134" s="139"/>
      <c r="I134" s="139"/>
      <c r="J134" s="139"/>
      <c r="K134" s="139"/>
      <c r="L134" s="111"/>
      <c r="M134" s="111">
        <f t="shared" si="26"/>
        <v>0</v>
      </c>
      <c r="N134" s="111">
        <f>SUMIFS(Collection!H:H,Collection!A:A,A134)-SUMIFS(Collection!I:I,Collection!A:A,A134)</f>
        <v>0</v>
      </c>
      <c r="O134" s="143">
        <f t="shared" si="27"/>
        <v>0</v>
      </c>
      <c r="P134" s="155"/>
      <c r="Q134" s="155"/>
      <c r="R134" s="143"/>
    </row>
    <row r="135" spans="1:18" hidden="1" x14ac:dyDescent="0.2">
      <c r="A135" s="140">
        <v>67045</v>
      </c>
      <c r="B135" s="182">
        <f t="shared" ref="B135" si="28">IF(A135="","",IF(ISNUMBER(A135),IFERROR(VLOOKUP(TEXT(A135,"yyyy/mm/dd"),BSAD,2,FALSE),""),IFERROR(VLOOKUP(A135,BSAD,2,FALSE),"")))</f>
        <v>46335</v>
      </c>
      <c r="C135" s="139"/>
      <c r="D135" s="139"/>
      <c r="E135" s="139"/>
      <c r="F135" s="139"/>
      <c r="G135" s="139"/>
      <c r="H135" s="139"/>
      <c r="I135" s="139"/>
      <c r="J135" s="139"/>
      <c r="K135" s="139"/>
      <c r="L135" s="111"/>
      <c r="M135" s="111">
        <f t="shared" ref="M135" si="29">C135*1000+D135*500+E135*100+F135*50+G135*20+H135*10+I135*5+J135*2+K135*1+L135</f>
        <v>0</v>
      </c>
      <c r="N135" s="111">
        <f>SUMIFS(Collection!H:H,Collection!A:A,A135)-SUMIFS(Collection!I:I,Collection!A:A,A135)</f>
        <v>0</v>
      </c>
      <c r="O135" s="143">
        <f t="shared" ref="O135" si="30">M135-N135</f>
        <v>0</v>
      </c>
      <c r="P135" s="155"/>
      <c r="Q135" s="155"/>
      <c r="R135" s="143"/>
    </row>
    <row r="136" spans="1:18" hidden="1" x14ac:dyDescent="0.2">
      <c r="A136" s="140">
        <v>67046</v>
      </c>
      <c r="B136" s="182">
        <f t="shared" si="3"/>
        <v>46336</v>
      </c>
      <c r="C136" s="139"/>
      <c r="D136" s="139"/>
      <c r="E136" s="139"/>
      <c r="F136" s="139"/>
      <c r="G136" s="139"/>
      <c r="H136" s="139"/>
      <c r="I136" s="139"/>
      <c r="J136" s="139"/>
      <c r="K136" s="139"/>
      <c r="L136" s="111"/>
      <c r="M136" s="111">
        <f t="shared" si="6"/>
        <v>0</v>
      </c>
      <c r="N136" s="111">
        <f>SUMIFS(Collection!H:H,Collection!A:A,A136)-SUMIFS(Collection!I:I,Collection!A:A,A136)</f>
        <v>0</v>
      </c>
      <c r="O136" s="143">
        <f t="shared" si="5"/>
        <v>0</v>
      </c>
      <c r="P136" s="155"/>
      <c r="Q136" s="155"/>
      <c r="R136" s="143"/>
    </row>
    <row r="137" spans="1:18" hidden="1" x14ac:dyDescent="0.2">
      <c r="A137" s="140">
        <v>67047</v>
      </c>
      <c r="B137" s="182">
        <f t="shared" ref="B137" si="31">IF(A137="","",IF(ISNUMBER(A137),IFERROR(VLOOKUP(TEXT(A137,"yyyy/mm/dd"),BSAD,2,FALSE),""),IFERROR(VLOOKUP(A137,BSAD,2,FALSE),"")))</f>
        <v>46337</v>
      </c>
      <c r="C137" s="139"/>
      <c r="D137" s="139"/>
      <c r="E137" s="139"/>
      <c r="F137" s="139"/>
      <c r="G137" s="139"/>
      <c r="H137" s="139"/>
      <c r="I137" s="139"/>
      <c r="J137" s="139"/>
      <c r="K137" s="139"/>
      <c r="L137" s="111"/>
      <c r="M137" s="111">
        <f t="shared" ref="M137" si="32">C137*1000+D137*500+E137*100+F137*50+G137*20+H137*10+I137*5+J137*2+K137*1+L137</f>
        <v>0</v>
      </c>
      <c r="N137" s="111">
        <f>SUMIFS(Collection!H:H,Collection!A:A,A137)-SUMIFS(Collection!I:I,Collection!A:A,A137)</f>
        <v>0</v>
      </c>
      <c r="O137" s="143">
        <f t="shared" ref="O137" si="33">M137-N137</f>
        <v>0</v>
      </c>
      <c r="P137" s="155"/>
      <c r="Q137" s="155"/>
      <c r="R137" s="143"/>
    </row>
    <row r="138" spans="1:18" hidden="1" x14ac:dyDescent="0.2">
      <c r="A138" s="140">
        <v>67048</v>
      </c>
      <c r="B138" s="182">
        <f t="shared" si="3"/>
        <v>46338</v>
      </c>
      <c r="C138" s="139"/>
      <c r="D138" s="139"/>
      <c r="E138" s="139"/>
      <c r="F138" s="139"/>
      <c r="G138" s="139"/>
      <c r="H138" s="139"/>
      <c r="I138" s="139"/>
      <c r="J138" s="139"/>
      <c r="K138" s="139"/>
      <c r="L138" s="111"/>
      <c r="M138" s="111">
        <f t="shared" si="6"/>
        <v>0</v>
      </c>
      <c r="N138" s="111">
        <f>SUMIFS(Collection!H:H,Collection!A:A,A138)-SUMIFS(Collection!I:I,Collection!A:A,A138)</f>
        <v>0</v>
      </c>
      <c r="O138" s="143">
        <f t="shared" si="5"/>
        <v>0</v>
      </c>
      <c r="P138" s="155"/>
      <c r="Q138" s="155"/>
      <c r="R138" s="143"/>
    </row>
    <row r="139" spans="1:18" x14ac:dyDescent="0.2">
      <c r="A139" s="141"/>
      <c r="B139" s="183" t="str">
        <f t="shared" si="3"/>
        <v/>
      </c>
      <c r="C139" s="142">
        <f t="shared" ref="C139:P139" si="34">SUBTOTAL(9,C4:C138)</f>
        <v>56</v>
      </c>
      <c r="D139" s="142">
        <f t="shared" si="34"/>
        <v>59</v>
      </c>
      <c r="E139" s="142">
        <f t="shared" si="34"/>
        <v>117</v>
      </c>
      <c r="F139" s="142">
        <f t="shared" si="34"/>
        <v>81</v>
      </c>
      <c r="G139" s="142">
        <f t="shared" si="34"/>
        <v>58</v>
      </c>
      <c r="H139" s="142">
        <f t="shared" si="34"/>
        <v>35</v>
      </c>
      <c r="I139" s="142">
        <f t="shared" si="34"/>
        <v>11</v>
      </c>
      <c r="J139" s="142">
        <f t="shared" si="34"/>
        <v>0</v>
      </c>
      <c r="K139" s="142">
        <f t="shared" si="34"/>
        <v>0</v>
      </c>
      <c r="L139" s="142">
        <f t="shared" si="34"/>
        <v>1600</v>
      </c>
      <c r="M139" s="142">
        <f t="shared" si="34"/>
        <v>104415</v>
      </c>
      <c r="N139" s="142">
        <f t="shared" si="34"/>
        <v>104415</v>
      </c>
      <c r="O139" s="142">
        <f t="shared" si="34"/>
        <v>0</v>
      </c>
      <c r="P139" s="142">
        <f t="shared" si="34"/>
        <v>0</v>
      </c>
      <c r="Q139" s="142"/>
      <c r="R139" s="142">
        <f>SUBTOTAL(9,R4:R138)</f>
        <v>0</v>
      </c>
    </row>
    <row r="140" spans="1:18" x14ac:dyDescent="0.2">
      <c r="A140" s="127"/>
      <c r="B140" s="180" t="str">
        <f t="shared" si="3"/>
        <v/>
      </c>
      <c r="C140" s="110">
        <f>C139*C3</f>
        <v>56000</v>
      </c>
      <c r="D140" s="110">
        <f t="shared" ref="D140:J140" si="35">D139*D3</f>
        <v>29500</v>
      </c>
      <c r="E140" s="110">
        <f t="shared" si="35"/>
        <v>11700</v>
      </c>
      <c r="F140" s="110">
        <f t="shared" si="35"/>
        <v>4050</v>
      </c>
      <c r="G140" s="110">
        <f t="shared" si="35"/>
        <v>1160</v>
      </c>
      <c r="H140" s="110">
        <f t="shared" si="35"/>
        <v>350</v>
      </c>
      <c r="I140" s="110">
        <f t="shared" si="35"/>
        <v>55</v>
      </c>
      <c r="J140" s="110">
        <f t="shared" si="35"/>
        <v>0</v>
      </c>
      <c r="K140" s="110"/>
      <c r="L140" s="110"/>
      <c r="M140" s="110">
        <f>SUM(C140:J140)</f>
        <v>102815</v>
      </c>
      <c r="N140" s="110"/>
      <c r="O140" s="110"/>
      <c r="P140" s="110"/>
      <c r="Q140" s="110"/>
      <c r="R140" s="110"/>
    </row>
    <row r="141" spans="1:18" x14ac:dyDescent="0.2">
      <c r="A141" s="115"/>
      <c r="B141" s="184" t="str">
        <f t="shared" si="3"/>
        <v/>
      </c>
    </row>
    <row r="142" spans="1:18" x14ac:dyDescent="0.2">
      <c r="A142" s="115"/>
      <c r="B142" s="184" t="str">
        <f t="shared" si="3"/>
        <v/>
      </c>
    </row>
    <row r="143" spans="1:18" x14ac:dyDescent="0.2">
      <c r="A143" s="115"/>
      <c r="B143" s="184" t="str">
        <f t="shared" si="3"/>
        <v/>
      </c>
    </row>
    <row r="144" spans="1:18" x14ac:dyDescent="0.2">
      <c r="A144" s="115"/>
      <c r="B144" s="184" t="str">
        <f t="shared" si="3"/>
        <v/>
      </c>
    </row>
    <row r="145" spans="1:2" x14ac:dyDescent="0.2">
      <c r="A145" s="115"/>
      <c r="B145" s="184" t="str">
        <f t="shared" si="3"/>
        <v/>
      </c>
    </row>
    <row r="146" spans="1:2" x14ac:dyDescent="0.2">
      <c r="A146" s="115"/>
      <c r="B146" s="184" t="str">
        <f t="shared" si="3"/>
        <v/>
      </c>
    </row>
    <row r="147" spans="1:2" x14ac:dyDescent="0.2">
      <c r="A147" s="115"/>
      <c r="B147" s="184" t="str">
        <f t="shared" ref="B147:B162" si="36">IF(A147="","",IF(ISNUMBER(A147),IFERROR(VLOOKUP(TEXT(A147,"yyyy/mm/dd"),BSAD,2,FALSE),""),IFERROR(VLOOKUP(A147,BSAD,2,FALSE),"")))</f>
        <v/>
      </c>
    </row>
    <row r="148" spans="1:2" x14ac:dyDescent="0.2">
      <c r="A148" s="115"/>
      <c r="B148" s="184" t="str">
        <f t="shared" si="36"/>
        <v/>
      </c>
    </row>
    <row r="149" spans="1:2" x14ac:dyDescent="0.2">
      <c r="A149" s="115"/>
      <c r="B149" s="184" t="str">
        <f t="shared" si="36"/>
        <v/>
      </c>
    </row>
    <row r="150" spans="1:2" x14ac:dyDescent="0.2">
      <c r="A150" s="115"/>
      <c r="B150" s="184" t="str">
        <f t="shared" si="36"/>
        <v/>
      </c>
    </row>
    <row r="151" spans="1:2" x14ac:dyDescent="0.2">
      <c r="A151" s="115"/>
      <c r="B151" s="184" t="str">
        <f t="shared" si="36"/>
        <v/>
      </c>
    </row>
    <row r="152" spans="1:2" x14ac:dyDescent="0.2">
      <c r="A152" s="115"/>
      <c r="B152" s="184" t="str">
        <f t="shared" si="36"/>
        <v/>
      </c>
    </row>
    <row r="153" spans="1:2" x14ac:dyDescent="0.2">
      <c r="A153" s="115"/>
      <c r="B153" s="184" t="str">
        <f t="shared" si="36"/>
        <v/>
      </c>
    </row>
    <row r="154" spans="1:2" x14ac:dyDescent="0.2">
      <c r="A154" s="115"/>
      <c r="B154" s="184" t="str">
        <f t="shared" si="36"/>
        <v/>
      </c>
    </row>
    <row r="155" spans="1:2" x14ac:dyDescent="0.2">
      <c r="A155" s="115"/>
      <c r="B155" s="184" t="str">
        <f t="shared" si="36"/>
        <v/>
      </c>
    </row>
    <row r="156" spans="1:2" x14ac:dyDescent="0.2">
      <c r="A156" s="115"/>
      <c r="B156" s="184" t="str">
        <f t="shared" si="36"/>
        <v/>
      </c>
    </row>
    <row r="157" spans="1:2" x14ac:dyDescent="0.2">
      <c r="A157" s="115"/>
      <c r="B157" s="184" t="str">
        <f t="shared" si="36"/>
        <v/>
      </c>
    </row>
    <row r="158" spans="1:2" x14ac:dyDescent="0.2">
      <c r="A158" s="115"/>
      <c r="B158" s="184" t="str">
        <f t="shared" si="36"/>
        <v/>
      </c>
    </row>
    <row r="159" spans="1:2" x14ac:dyDescent="0.2">
      <c r="A159" s="115"/>
      <c r="B159" s="184" t="str">
        <f t="shared" si="36"/>
        <v/>
      </c>
    </row>
    <row r="160" spans="1:2" x14ac:dyDescent="0.2">
      <c r="A160" s="115"/>
      <c r="B160" s="184" t="str">
        <f t="shared" si="36"/>
        <v/>
      </c>
    </row>
    <row r="161" spans="1:2" x14ac:dyDescent="0.2">
      <c r="A161" s="115"/>
      <c r="B161" s="184" t="str">
        <f t="shared" si="36"/>
        <v/>
      </c>
    </row>
    <row r="162" spans="1:2" x14ac:dyDescent="0.2">
      <c r="A162" s="115"/>
      <c r="B162" s="184" t="str">
        <f t="shared" si="36"/>
        <v/>
      </c>
    </row>
  </sheetData>
  <autoFilter ref="A3:R162" xr:uid="{00000000-0009-0000-0000-000006000000}">
    <filterColumn colId="0">
      <filters blank="1">
        <dateGroupItem year="2083" month="6" day="5" dateTimeGrouping="day"/>
        <dateGroupItem year="2083" month="6" day="6" dateTimeGrouping="day"/>
        <dateGroupItem year="2083" month="6" day="7" dateTimeGrouping="day"/>
      </filters>
    </filterColumn>
  </autoFilter>
  <mergeCells count="1">
    <mergeCell ref="A1:G1"/>
  </mergeCells>
  <pageMargins left="0.5" right="0.25" top="1" bottom="1" header="0.5" footer="0.5"/>
  <pageSetup paperSize="9" scale="80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97"/>
  <sheetViews>
    <sheetView workbookViewId="0">
      <pane xSplit="4" ySplit="3" topLeftCell="E9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baseColWidth="10" defaultColWidth="8.83203125" defaultRowHeight="15" x14ac:dyDescent="0.2"/>
  <cols>
    <col min="1" max="1" width="16.6640625" bestFit="1" customWidth="1"/>
    <col min="2" max="2" width="16.6640625" customWidth="1"/>
    <col min="3" max="3" width="10" customWidth="1"/>
    <col min="4" max="4" width="26" customWidth="1"/>
    <col min="5" max="5" width="49" bestFit="1" customWidth="1"/>
    <col min="6" max="6" width="9" customWidth="1"/>
    <col min="7" max="9" width="11" customWidth="1"/>
    <col min="10" max="10" width="10" customWidth="1"/>
    <col min="11" max="11" width="11" customWidth="1"/>
    <col min="12" max="12" width="20" customWidth="1"/>
    <col min="13" max="13" width="24" customWidth="1"/>
    <col min="14" max="14" width="14" customWidth="1"/>
    <col min="15" max="15" width="16" customWidth="1"/>
    <col min="16" max="16" width="20" customWidth="1"/>
  </cols>
  <sheetData>
    <row r="1" spans="1:16" ht="17.25" customHeight="1" x14ac:dyDescent="0.2">
      <c r="A1" s="192" t="s">
        <v>9628</v>
      </c>
    </row>
    <row r="3" spans="1:16" ht="30" customHeight="1" x14ac:dyDescent="0.2">
      <c r="A3" s="169" t="s">
        <v>1475</v>
      </c>
      <c r="B3" s="169" t="s">
        <v>4</v>
      </c>
      <c r="C3" s="169" t="s">
        <v>1476</v>
      </c>
      <c r="D3" s="169" t="s">
        <v>1477</v>
      </c>
      <c r="E3" s="169" t="s">
        <v>9</v>
      </c>
      <c r="F3" s="169" t="s">
        <v>1478</v>
      </c>
      <c r="G3" s="169" t="s">
        <v>1420</v>
      </c>
      <c r="H3" s="169" t="s">
        <v>126</v>
      </c>
      <c r="I3" s="169" t="s">
        <v>84</v>
      </c>
      <c r="J3" s="169" t="s">
        <v>13</v>
      </c>
      <c r="K3" s="169" t="s">
        <v>1479</v>
      </c>
      <c r="L3" s="169" t="s">
        <v>1480</v>
      </c>
      <c r="M3" s="169" t="s">
        <v>1481</v>
      </c>
      <c r="N3" s="169" t="s">
        <v>1482</v>
      </c>
      <c r="O3" s="169" t="s">
        <v>1483</v>
      </c>
      <c r="P3" s="169" t="s">
        <v>15</v>
      </c>
    </row>
    <row r="4" spans="1:16" x14ac:dyDescent="0.2">
      <c r="A4" s="170">
        <v>66929</v>
      </c>
      <c r="B4" s="186">
        <f t="shared" ref="B4:B53" si="0">IF(A4="","",IF(ISNUMBER(A4),IFERROR(VLOOKUP(TEXT(A4,"yyyy/mm/dd"),BSAD,2,FALSE),""),IFERROR(VLOOKUP(A4,BSAD,2,FALSE),"")))</f>
        <v>46216</v>
      </c>
      <c r="C4" s="171" t="s">
        <v>1484</v>
      </c>
      <c r="D4" s="171" t="s">
        <v>8945</v>
      </c>
      <c r="E4" s="171" t="s">
        <v>1485</v>
      </c>
      <c r="F4" s="171"/>
      <c r="G4" s="171">
        <v>0</v>
      </c>
      <c r="H4" s="171">
        <v>100000</v>
      </c>
      <c r="I4" s="171">
        <f>H4-G4</f>
        <v>100000</v>
      </c>
      <c r="J4" s="171" t="s">
        <v>1486</v>
      </c>
      <c r="K4" s="171" t="s">
        <v>1487</v>
      </c>
      <c r="L4" s="171" t="s">
        <v>1488</v>
      </c>
      <c r="M4" s="171" t="s">
        <v>1488</v>
      </c>
      <c r="N4" s="171" t="s">
        <v>1489</v>
      </c>
      <c r="O4" s="171" t="s">
        <v>1490</v>
      </c>
      <c r="P4" s="171"/>
    </row>
    <row r="5" spans="1:16" x14ac:dyDescent="0.2">
      <c r="A5" s="155">
        <v>66929</v>
      </c>
      <c r="B5" s="186">
        <f t="shared" si="0"/>
        <v>46216</v>
      </c>
      <c r="C5" s="110" t="s">
        <v>1491</v>
      </c>
      <c r="D5" s="110" t="s">
        <v>1269</v>
      </c>
      <c r="E5" s="110" t="s">
        <v>1492</v>
      </c>
      <c r="F5" s="110"/>
      <c r="G5" s="110">
        <v>100000</v>
      </c>
      <c r="H5" s="110">
        <v>0</v>
      </c>
      <c r="I5" s="110">
        <f t="shared" ref="I5:I84" si="1">I4+H5-G5</f>
        <v>0</v>
      </c>
      <c r="J5" s="110" t="s">
        <v>1486</v>
      </c>
      <c r="K5" s="110" t="s">
        <v>1487</v>
      </c>
      <c r="L5" s="110" t="s">
        <v>1493</v>
      </c>
      <c r="M5" s="110" t="s">
        <v>1493</v>
      </c>
      <c r="N5" s="110" t="s">
        <v>1489</v>
      </c>
      <c r="O5" s="110" t="s">
        <v>1490</v>
      </c>
      <c r="P5" s="110"/>
    </row>
    <row r="6" spans="1:16" x14ac:dyDescent="0.2">
      <c r="A6" s="170">
        <v>66928</v>
      </c>
      <c r="B6" s="186">
        <f t="shared" si="0"/>
        <v>46215</v>
      </c>
      <c r="C6" s="171" t="s">
        <v>1494</v>
      </c>
      <c r="D6" s="171" t="s">
        <v>8945</v>
      </c>
      <c r="E6" s="171" t="s">
        <v>1495</v>
      </c>
      <c r="F6" s="171"/>
      <c r="G6" s="171">
        <v>0</v>
      </c>
      <c r="H6" s="171">
        <v>100000</v>
      </c>
      <c r="I6" s="110">
        <f t="shared" si="1"/>
        <v>100000</v>
      </c>
      <c r="J6" s="171" t="s">
        <v>1486</v>
      </c>
      <c r="K6" s="171" t="s">
        <v>1487</v>
      </c>
      <c r="L6" s="171" t="s">
        <v>1488</v>
      </c>
      <c r="M6" s="171" t="s">
        <v>1488</v>
      </c>
      <c r="N6" s="171" t="s">
        <v>1489</v>
      </c>
      <c r="O6" s="171" t="s">
        <v>1490</v>
      </c>
      <c r="P6" s="171"/>
    </row>
    <row r="7" spans="1:16" x14ac:dyDescent="0.2">
      <c r="A7" s="155">
        <v>66928</v>
      </c>
      <c r="B7" s="186">
        <f t="shared" si="0"/>
        <v>46215</v>
      </c>
      <c r="C7" s="110" t="s">
        <v>1496</v>
      </c>
      <c r="D7" s="110" t="s">
        <v>1106</v>
      </c>
      <c r="E7" s="110" t="s">
        <v>1497</v>
      </c>
      <c r="F7" s="110"/>
      <c r="G7" s="110">
        <v>100000</v>
      </c>
      <c r="H7" s="110">
        <v>0</v>
      </c>
      <c r="I7" s="110">
        <f t="shared" si="1"/>
        <v>0</v>
      </c>
      <c r="J7" s="110" t="s">
        <v>1486</v>
      </c>
      <c r="K7" s="110" t="s">
        <v>1487</v>
      </c>
      <c r="L7" s="110" t="s">
        <v>1493</v>
      </c>
      <c r="M7" s="110" t="s">
        <v>1493</v>
      </c>
      <c r="N7" s="110" t="s">
        <v>1489</v>
      </c>
      <c r="O7" s="110" t="s">
        <v>1490</v>
      </c>
      <c r="P7" s="110"/>
    </row>
    <row r="8" spans="1:16" x14ac:dyDescent="0.2">
      <c r="A8" s="170">
        <v>66928</v>
      </c>
      <c r="B8" s="186">
        <f t="shared" ref="B8" si="2">IF(A8="","",IF(ISNUMBER(A8),IFERROR(VLOOKUP(TEXT(A8,"yyyy/mm/dd"),BSAD,2,FALSE),""),IFERROR(VLOOKUP(A8,BSAD,2,FALSE),"")))</f>
        <v>46215</v>
      </c>
      <c r="C8" s="171" t="s">
        <v>1494</v>
      </c>
      <c r="D8" s="171" t="s">
        <v>1519</v>
      </c>
      <c r="E8" s="171" t="s">
        <v>9649</v>
      </c>
      <c r="F8" s="171"/>
      <c r="G8" s="171"/>
      <c r="H8" s="171"/>
      <c r="I8" s="110">
        <f t="shared" si="1"/>
        <v>0</v>
      </c>
      <c r="J8" s="171" t="s">
        <v>1486</v>
      </c>
      <c r="K8" s="171" t="s">
        <v>1487</v>
      </c>
      <c r="L8" s="171" t="s">
        <v>1488</v>
      </c>
      <c r="M8" s="171" t="s">
        <v>1488</v>
      </c>
      <c r="N8" s="171" t="s">
        <v>1489</v>
      </c>
      <c r="O8" s="171" t="s">
        <v>1490</v>
      </c>
      <c r="P8" s="171"/>
    </row>
    <row r="9" spans="1:16" x14ac:dyDescent="0.2">
      <c r="A9" s="170">
        <v>66927</v>
      </c>
      <c r="B9" s="186">
        <f t="shared" si="0"/>
        <v>46214</v>
      </c>
      <c r="C9" s="171" t="s">
        <v>1498</v>
      </c>
      <c r="D9" s="171" t="s">
        <v>153</v>
      </c>
      <c r="E9" s="171" t="s">
        <v>1499</v>
      </c>
      <c r="F9" s="171"/>
      <c r="G9" s="171">
        <v>0</v>
      </c>
      <c r="H9" s="171">
        <v>2200</v>
      </c>
      <c r="I9" s="110">
        <f t="shared" si="1"/>
        <v>2200</v>
      </c>
      <c r="J9" s="171" t="s">
        <v>1486</v>
      </c>
      <c r="K9" s="171" t="s">
        <v>1487</v>
      </c>
      <c r="L9" s="171" t="s">
        <v>1488</v>
      </c>
      <c r="M9" s="171" t="s">
        <v>1488</v>
      </c>
      <c r="N9" s="171" t="s">
        <v>1489</v>
      </c>
      <c r="O9" s="171" t="s">
        <v>1490</v>
      </c>
      <c r="P9" s="171"/>
    </row>
    <row r="10" spans="1:16" x14ac:dyDescent="0.2">
      <c r="A10" s="155">
        <v>66935</v>
      </c>
      <c r="B10" s="186">
        <f t="shared" si="0"/>
        <v>46223</v>
      </c>
      <c r="C10" s="110" t="s">
        <v>1500</v>
      </c>
      <c r="D10" s="171" t="s">
        <v>153</v>
      </c>
      <c r="E10" s="110" t="s">
        <v>1501</v>
      </c>
      <c r="F10" s="110"/>
      <c r="G10" s="110">
        <v>0</v>
      </c>
      <c r="H10" s="110">
        <v>900</v>
      </c>
      <c r="I10" s="110">
        <f t="shared" si="1"/>
        <v>3100</v>
      </c>
      <c r="J10" s="110" t="s">
        <v>1486</v>
      </c>
      <c r="K10" s="110" t="s">
        <v>1487</v>
      </c>
      <c r="L10" s="110" t="s">
        <v>1488</v>
      </c>
      <c r="M10" s="110" t="s">
        <v>1488</v>
      </c>
      <c r="N10" s="110" t="s">
        <v>1489</v>
      </c>
      <c r="O10" s="110" t="s">
        <v>1490</v>
      </c>
      <c r="P10" s="110"/>
    </row>
    <row r="11" spans="1:16" x14ac:dyDescent="0.2">
      <c r="A11" s="170">
        <v>66935</v>
      </c>
      <c r="B11" s="186">
        <f t="shared" si="0"/>
        <v>46223</v>
      </c>
      <c r="C11" s="171" t="s">
        <v>1502</v>
      </c>
      <c r="D11" s="171" t="s">
        <v>153</v>
      </c>
      <c r="E11" s="171" t="s">
        <v>1503</v>
      </c>
      <c r="F11" s="171"/>
      <c r="G11" s="171">
        <v>0</v>
      </c>
      <c r="H11" s="171">
        <v>1100</v>
      </c>
      <c r="I11" s="110">
        <f t="shared" si="1"/>
        <v>4200</v>
      </c>
      <c r="J11" s="171" t="s">
        <v>1486</v>
      </c>
      <c r="K11" s="171" t="s">
        <v>1487</v>
      </c>
      <c r="L11" s="171" t="s">
        <v>1488</v>
      </c>
      <c r="M11" s="171" t="s">
        <v>1488</v>
      </c>
      <c r="N11" s="171" t="s">
        <v>1489</v>
      </c>
      <c r="O11" s="171" t="s">
        <v>1490</v>
      </c>
      <c r="P11" s="171"/>
    </row>
    <row r="12" spans="1:16" x14ac:dyDescent="0.2">
      <c r="A12" s="155">
        <v>66938</v>
      </c>
      <c r="B12" s="186">
        <f t="shared" si="0"/>
        <v>46226</v>
      </c>
      <c r="C12" s="110" t="s">
        <v>1504</v>
      </c>
      <c r="D12" s="110" t="s">
        <v>8945</v>
      </c>
      <c r="E12" s="110" t="s">
        <v>1485</v>
      </c>
      <c r="F12" s="110"/>
      <c r="G12" s="110">
        <v>0</v>
      </c>
      <c r="H12" s="110">
        <v>100000</v>
      </c>
      <c r="I12" s="110">
        <f t="shared" si="1"/>
        <v>104200</v>
      </c>
      <c r="J12" s="110" t="s">
        <v>1486</v>
      </c>
      <c r="K12" s="110" t="s">
        <v>1487</v>
      </c>
      <c r="L12" s="110" t="s">
        <v>1488</v>
      </c>
      <c r="M12" s="110" t="s">
        <v>1488</v>
      </c>
      <c r="N12" s="110" t="s">
        <v>1489</v>
      </c>
      <c r="O12" s="110" t="s">
        <v>1490</v>
      </c>
      <c r="P12" s="110"/>
    </row>
    <row r="13" spans="1:16" x14ac:dyDescent="0.2">
      <c r="A13" s="170">
        <v>66938</v>
      </c>
      <c r="B13" s="186">
        <f t="shared" si="0"/>
        <v>46226</v>
      </c>
      <c r="C13" s="171" t="s">
        <v>1505</v>
      </c>
      <c r="D13" s="171" t="s">
        <v>8945</v>
      </c>
      <c r="E13" s="171" t="s">
        <v>1485</v>
      </c>
      <c r="F13" s="171"/>
      <c r="G13" s="171">
        <v>0</v>
      </c>
      <c r="H13" s="171">
        <v>100000</v>
      </c>
      <c r="I13" s="110">
        <f t="shared" si="1"/>
        <v>204200</v>
      </c>
      <c r="J13" s="171" t="s">
        <v>1486</v>
      </c>
      <c r="K13" s="171" t="s">
        <v>1487</v>
      </c>
      <c r="L13" s="171" t="s">
        <v>1488</v>
      </c>
      <c r="M13" s="171" t="s">
        <v>1488</v>
      </c>
      <c r="N13" s="171" t="s">
        <v>1489</v>
      </c>
      <c r="O13" s="171" t="s">
        <v>1490</v>
      </c>
      <c r="P13" s="171"/>
    </row>
    <row r="14" spans="1:16" x14ac:dyDescent="0.2">
      <c r="A14" s="155">
        <v>66938</v>
      </c>
      <c r="B14" s="186">
        <f t="shared" si="0"/>
        <v>46226</v>
      </c>
      <c r="C14" s="110" t="s">
        <v>1506</v>
      </c>
      <c r="D14" s="110" t="s">
        <v>1405</v>
      </c>
      <c r="E14" s="110" t="s">
        <v>1492</v>
      </c>
      <c r="F14" s="110"/>
      <c r="G14" s="110">
        <v>100000</v>
      </c>
      <c r="H14" s="110">
        <v>0</v>
      </c>
      <c r="I14" s="110">
        <f t="shared" si="1"/>
        <v>104200</v>
      </c>
      <c r="J14" s="110" t="s">
        <v>1486</v>
      </c>
      <c r="K14" s="110" t="s">
        <v>1487</v>
      </c>
      <c r="L14" s="110" t="s">
        <v>1493</v>
      </c>
      <c r="M14" s="110" t="s">
        <v>1493</v>
      </c>
      <c r="N14" s="110" t="s">
        <v>1489</v>
      </c>
      <c r="O14" s="110" t="s">
        <v>1490</v>
      </c>
      <c r="P14" s="110"/>
    </row>
    <row r="15" spans="1:16" x14ac:dyDescent="0.2">
      <c r="A15" s="170">
        <v>66938</v>
      </c>
      <c r="B15" s="186">
        <f t="shared" si="0"/>
        <v>46226</v>
      </c>
      <c r="C15" s="171" t="s">
        <v>1507</v>
      </c>
      <c r="D15" s="4" t="s">
        <v>1090</v>
      </c>
      <c r="E15" s="171" t="s">
        <v>1508</v>
      </c>
      <c r="F15" s="171"/>
      <c r="G15" s="171">
        <v>92628</v>
      </c>
      <c r="H15" s="171">
        <v>0</v>
      </c>
      <c r="I15" s="110">
        <f t="shared" si="1"/>
        <v>11572</v>
      </c>
      <c r="J15" s="171" t="s">
        <v>1486</v>
      </c>
      <c r="K15" s="171" t="s">
        <v>1487</v>
      </c>
      <c r="L15" s="171" t="s">
        <v>1493</v>
      </c>
      <c r="M15" s="171" t="s">
        <v>1493</v>
      </c>
      <c r="N15" s="171" t="s">
        <v>1489</v>
      </c>
      <c r="O15" s="171" t="s">
        <v>1490</v>
      </c>
      <c r="P15" s="171"/>
    </row>
    <row r="16" spans="1:16" x14ac:dyDescent="0.2">
      <c r="A16" s="155">
        <v>66939</v>
      </c>
      <c r="B16" s="186">
        <f t="shared" si="0"/>
        <v>46227</v>
      </c>
      <c r="C16" s="110" t="s">
        <v>1509</v>
      </c>
      <c r="D16" s="110" t="s">
        <v>1318</v>
      </c>
      <c r="E16" s="110" t="s">
        <v>1510</v>
      </c>
      <c r="F16" s="110"/>
      <c r="G16" s="110">
        <v>12010</v>
      </c>
      <c r="H16" s="110">
        <v>0</v>
      </c>
      <c r="I16" s="110">
        <f t="shared" si="1"/>
        <v>-438</v>
      </c>
      <c r="J16" s="110" t="s">
        <v>1486</v>
      </c>
      <c r="K16" s="110" t="s">
        <v>1487</v>
      </c>
      <c r="L16" s="110" t="s">
        <v>1493</v>
      </c>
      <c r="M16" s="110" t="s">
        <v>1493</v>
      </c>
      <c r="N16" s="110" t="s">
        <v>1489</v>
      </c>
      <c r="O16" s="110" t="s">
        <v>1490</v>
      </c>
      <c r="P16" s="110"/>
    </row>
    <row r="17" spans="1:16" x14ac:dyDescent="0.2">
      <c r="A17" s="170">
        <v>66940</v>
      </c>
      <c r="B17" s="186">
        <f t="shared" si="0"/>
        <v>46228</v>
      </c>
      <c r="C17" s="171" t="s">
        <v>1511</v>
      </c>
      <c r="D17" s="171" t="s">
        <v>1340</v>
      </c>
      <c r="E17" s="171" t="s">
        <v>1512</v>
      </c>
      <c r="F17" s="171"/>
      <c r="G17" s="171">
        <v>0</v>
      </c>
      <c r="H17" s="171">
        <v>5000</v>
      </c>
      <c r="I17" s="110">
        <f t="shared" si="1"/>
        <v>4562</v>
      </c>
      <c r="J17" s="171" t="s">
        <v>1486</v>
      </c>
      <c r="K17" s="171" t="s">
        <v>1487</v>
      </c>
      <c r="L17" s="171" t="s">
        <v>1488</v>
      </c>
      <c r="M17" s="171" t="s">
        <v>1488</v>
      </c>
      <c r="N17" s="171" t="s">
        <v>1489</v>
      </c>
      <c r="O17" s="171" t="s">
        <v>1490</v>
      </c>
      <c r="P17" s="171"/>
    </row>
    <row r="18" spans="1:16" x14ac:dyDescent="0.2">
      <c r="A18" s="155">
        <v>66942</v>
      </c>
      <c r="B18" s="186">
        <f t="shared" si="0"/>
        <v>46230</v>
      </c>
      <c r="C18" s="110" t="s">
        <v>1513</v>
      </c>
      <c r="D18" s="110" t="s">
        <v>1307</v>
      </c>
      <c r="E18" s="110" t="s">
        <v>1514</v>
      </c>
      <c r="F18" s="110"/>
      <c r="G18" s="110">
        <v>0</v>
      </c>
      <c r="H18" s="110">
        <v>7000</v>
      </c>
      <c r="I18" s="110">
        <f t="shared" si="1"/>
        <v>11562</v>
      </c>
      <c r="J18" s="110" t="s">
        <v>1486</v>
      </c>
      <c r="K18" s="110" t="s">
        <v>1487</v>
      </c>
      <c r="L18" s="110" t="s">
        <v>1488</v>
      </c>
      <c r="M18" s="110" t="s">
        <v>1488</v>
      </c>
      <c r="N18" s="110" t="s">
        <v>1489</v>
      </c>
      <c r="O18" s="110" t="s">
        <v>1490</v>
      </c>
      <c r="P18" s="110"/>
    </row>
    <row r="19" spans="1:16" x14ac:dyDescent="0.2">
      <c r="A19" s="170">
        <v>66945</v>
      </c>
      <c r="B19" s="186">
        <f t="shared" si="0"/>
        <v>46233</v>
      </c>
      <c r="C19" s="171" t="s">
        <v>1515</v>
      </c>
      <c r="D19" s="171" t="s">
        <v>738</v>
      </c>
      <c r="E19" s="171" t="s">
        <v>1516</v>
      </c>
      <c r="F19" s="171"/>
      <c r="G19" s="171">
        <v>0</v>
      </c>
      <c r="H19" s="171">
        <v>10685</v>
      </c>
      <c r="I19" s="110">
        <f t="shared" si="1"/>
        <v>22247</v>
      </c>
      <c r="J19" s="171" t="s">
        <v>1486</v>
      </c>
      <c r="K19" s="171" t="s">
        <v>1487</v>
      </c>
      <c r="L19" s="171" t="s">
        <v>1488</v>
      </c>
      <c r="M19" s="171" t="s">
        <v>1488</v>
      </c>
      <c r="N19" s="171" t="s">
        <v>1489</v>
      </c>
      <c r="O19" s="171" t="s">
        <v>1490</v>
      </c>
      <c r="P19" s="171"/>
    </row>
    <row r="20" spans="1:16" x14ac:dyDescent="0.2">
      <c r="A20" s="155">
        <v>66945</v>
      </c>
      <c r="B20" s="186">
        <f t="shared" si="0"/>
        <v>46233</v>
      </c>
      <c r="C20" s="110" t="s">
        <v>1517</v>
      </c>
      <c r="D20" s="110" t="s">
        <v>1519</v>
      </c>
      <c r="E20" s="110" t="s">
        <v>1518</v>
      </c>
      <c r="F20" s="110"/>
      <c r="G20" s="110">
        <v>0</v>
      </c>
      <c r="H20" s="110">
        <v>307565</v>
      </c>
      <c r="I20" s="110">
        <f t="shared" si="1"/>
        <v>329812</v>
      </c>
      <c r="J20" s="110" t="s">
        <v>1486</v>
      </c>
      <c r="K20" s="110" t="s">
        <v>1487</v>
      </c>
      <c r="L20" s="110" t="s">
        <v>1520</v>
      </c>
      <c r="M20" s="110" t="s">
        <v>1521</v>
      </c>
      <c r="N20" s="110" t="s">
        <v>1489</v>
      </c>
      <c r="O20" s="110" t="s">
        <v>1522</v>
      </c>
      <c r="P20" s="110"/>
    </row>
    <row r="21" spans="1:16" x14ac:dyDescent="0.2">
      <c r="A21" s="170">
        <v>66945</v>
      </c>
      <c r="B21" s="186">
        <f t="shared" si="0"/>
        <v>46233</v>
      </c>
      <c r="C21" s="171" t="s">
        <v>1523</v>
      </c>
      <c r="D21" s="4" t="s">
        <v>1090</v>
      </c>
      <c r="E21" s="171" t="s">
        <v>1508</v>
      </c>
      <c r="F21" s="171"/>
      <c r="G21" s="171">
        <v>66960</v>
      </c>
      <c r="H21" s="171">
        <v>0</v>
      </c>
      <c r="I21" s="110">
        <f t="shared" si="1"/>
        <v>262852</v>
      </c>
      <c r="J21" s="171" t="s">
        <v>1486</v>
      </c>
      <c r="K21" s="171" t="s">
        <v>1487</v>
      </c>
      <c r="L21" s="171" t="s">
        <v>1493</v>
      </c>
      <c r="M21" s="171" t="s">
        <v>1493</v>
      </c>
      <c r="N21" s="171" t="s">
        <v>1489</v>
      </c>
      <c r="O21" s="171" t="s">
        <v>1490</v>
      </c>
      <c r="P21" s="171"/>
    </row>
    <row r="22" spans="1:16" x14ac:dyDescent="0.2">
      <c r="A22" s="155">
        <v>66950</v>
      </c>
      <c r="B22" s="186">
        <f t="shared" si="0"/>
        <v>46238</v>
      </c>
      <c r="C22" s="110" t="s">
        <v>1524</v>
      </c>
      <c r="D22" s="110" t="s">
        <v>1405</v>
      </c>
      <c r="E22" s="110" t="s">
        <v>1492</v>
      </c>
      <c r="F22" s="110"/>
      <c r="G22" s="110">
        <v>100000</v>
      </c>
      <c r="H22" s="110">
        <v>0</v>
      </c>
      <c r="I22" s="110">
        <f t="shared" si="1"/>
        <v>162852</v>
      </c>
      <c r="J22" s="110" t="s">
        <v>1486</v>
      </c>
      <c r="K22" s="110" t="s">
        <v>1487</v>
      </c>
      <c r="L22" s="110" t="s">
        <v>1493</v>
      </c>
      <c r="M22" s="110" t="s">
        <v>1493</v>
      </c>
      <c r="N22" s="110" t="s">
        <v>1489</v>
      </c>
      <c r="O22" s="110" t="s">
        <v>1490</v>
      </c>
      <c r="P22" s="110"/>
    </row>
    <row r="23" spans="1:16" x14ac:dyDescent="0.2">
      <c r="A23" s="170">
        <v>66950</v>
      </c>
      <c r="B23" s="186">
        <f t="shared" si="0"/>
        <v>46238</v>
      </c>
      <c r="C23" s="171" t="s">
        <v>1525</v>
      </c>
      <c r="D23" s="171" t="s">
        <v>673</v>
      </c>
      <c r="E23" s="171" t="s">
        <v>1526</v>
      </c>
      <c r="F23" s="171"/>
      <c r="G23" s="171">
        <v>50000</v>
      </c>
      <c r="H23" s="171">
        <v>0</v>
      </c>
      <c r="I23" s="110">
        <f t="shared" si="1"/>
        <v>112852</v>
      </c>
      <c r="J23" s="171" t="s">
        <v>1486</v>
      </c>
      <c r="K23" s="171" t="s">
        <v>1487</v>
      </c>
      <c r="L23" s="171" t="s">
        <v>1493</v>
      </c>
      <c r="M23" s="171" t="s">
        <v>1493</v>
      </c>
      <c r="N23" s="171" t="s">
        <v>1489</v>
      </c>
      <c r="O23" s="171" t="s">
        <v>1490</v>
      </c>
      <c r="P23" s="171"/>
    </row>
    <row r="24" spans="1:16" x14ac:dyDescent="0.2">
      <c r="A24" s="155">
        <v>66945</v>
      </c>
      <c r="B24" s="186">
        <f t="shared" si="0"/>
        <v>46233</v>
      </c>
      <c r="C24" s="110" t="s">
        <v>1527</v>
      </c>
      <c r="D24" s="4" t="s">
        <v>1090</v>
      </c>
      <c r="E24" s="110" t="s">
        <v>1508</v>
      </c>
      <c r="F24" s="110"/>
      <c r="G24" s="110">
        <v>100000</v>
      </c>
      <c r="H24" s="110">
        <v>0</v>
      </c>
      <c r="I24" s="110">
        <f t="shared" si="1"/>
        <v>12852</v>
      </c>
      <c r="J24" s="110" t="s">
        <v>1486</v>
      </c>
      <c r="K24" s="110" t="s">
        <v>1487</v>
      </c>
      <c r="L24" s="110" t="s">
        <v>1493</v>
      </c>
      <c r="M24" s="110" t="s">
        <v>1493</v>
      </c>
      <c r="N24" s="110" t="s">
        <v>1489</v>
      </c>
      <c r="O24" s="110" t="s">
        <v>1490</v>
      </c>
      <c r="P24" s="110"/>
    </row>
    <row r="25" spans="1:16" x14ac:dyDescent="0.2">
      <c r="A25" s="170">
        <v>66961</v>
      </c>
      <c r="B25" s="186">
        <f t="shared" si="0"/>
        <v>46249</v>
      </c>
      <c r="C25" s="171" t="s">
        <v>1528</v>
      </c>
      <c r="D25" s="171" t="s">
        <v>1519</v>
      </c>
      <c r="E25" s="171" t="s">
        <v>1529</v>
      </c>
      <c r="F25" s="171"/>
      <c r="G25" s="171">
        <v>12800</v>
      </c>
      <c r="H25" s="171">
        <v>0</v>
      </c>
      <c r="I25" s="110">
        <f t="shared" si="1"/>
        <v>52</v>
      </c>
      <c r="J25" s="171" t="s">
        <v>1486</v>
      </c>
      <c r="K25" s="171" t="s">
        <v>1487</v>
      </c>
      <c r="L25" s="171" t="s">
        <v>1530</v>
      </c>
      <c r="M25" s="171" t="s">
        <v>1521</v>
      </c>
      <c r="N25" s="171" t="s">
        <v>1489</v>
      </c>
      <c r="O25" s="171" t="s">
        <v>1522</v>
      </c>
      <c r="P25" s="171"/>
    </row>
    <row r="26" spans="1:16" x14ac:dyDescent="0.2">
      <c r="A26" s="155">
        <v>66961</v>
      </c>
      <c r="B26" s="186">
        <f t="shared" si="0"/>
        <v>46249</v>
      </c>
      <c r="C26" s="110" t="s">
        <v>1531</v>
      </c>
      <c r="D26" s="110" t="s">
        <v>1318</v>
      </c>
      <c r="E26" s="110" t="s">
        <v>1532</v>
      </c>
      <c r="F26" s="110"/>
      <c r="G26" s="110">
        <v>52</v>
      </c>
      <c r="H26" s="110">
        <v>0</v>
      </c>
      <c r="I26" s="110">
        <f t="shared" si="1"/>
        <v>0</v>
      </c>
      <c r="J26" s="110" t="s">
        <v>1486</v>
      </c>
      <c r="K26" s="110" t="s">
        <v>1487</v>
      </c>
      <c r="L26" s="110" t="s">
        <v>1533</v>
      </c>
      <c r="M26" s="110" t="s">
        <v>1533</v>
      </c>
      <c r="N26" s="110" t="s">
        <v>1489</v>
      </c>
      <c r="O26" s="110" t="s">
        <v>1522</v>
      </c>
      <c r="P26" s="110"/>
    </row>
    <row r="27" spans="1:16" x14ac:dyDescent="0.2">
      <c r="A27" s="155"/>
      <c r="B27" s="186" t="str">
        <f t="shared" si="0"/>
        <v/>
      </c>
      <c r="C27" s="110" t="s">
        <v>1535</v>
      </c>
      <c r="D27" s="110"/>
      <c r="E27" s="110" t="s">
        <v>1536</v>
      </c>
      <c r="F27" s="110"/>
      <c r="G27" s="110">
        <v>0</v>
      </c>
      <c r="H27" s="110">
        <v>0</v>
      </c>
      <c r="I27" s="110">
        <f t="shared" si="1"/>
        <v>0</v>
      </c>
      <c r="J27" s="110" t="s">
        <v>1486</v>
      </c>
      <c r="K27" s="110" t="s">
        <v>1487</v>
      </c>
      <c r="L27" s="110" t="s">
        <v>1537</v>
      </c>
      <c r="M27" s="110" t="s">
        <v>1537</v>
      </c>
      <c r="N27" s="110" t="s">
        <v>1489</v>
      </c>
      <c r="O27" s="110" t="s">
        <v>1522</v>
      </c>
      <c r="P27" s="110"/>
    </row>
    <row r="28" spans="1:16" x14ac:dyDescent="0.2">
      <c r="A28" s="170">
        <v>66959</v>
      </c>
      <c r="B28" s="186">
        <f t="shared" si="0"/>
        <v>46247</v>
      </c>
      <c r="C28" s="171" t="s">
        <v>1538</v>
      </c>
      <c r="D28" s="171" t="s">
        <v>1519</v>
      </c>
      <c r="E28" s="171" t="s">
        <v>1539</v>
      </c>
      <c r="F28" s="171"/>
      <c r="G28" s="171">
        <v>0</v>
      </c>
      <c r="H28" s="171">
        <v>246690</v>
      </c>
      <c r="I28" s="110">
        <f t="shared" si="1"/>
        <v>246690</v>
      </c>
      <c r="J28" s="171" t="s">
        <v>1486</v>
      </c>
      <c r="K28" s="171" t="s">
        <v>1418</v>
      </c>
      <c r="L28" s="171" t="s">
        <v>1520</v>
      </c>
      <c r="M28" s="171" t="s">
        <v>1521</v>
      </c>
      <c r="N28" s="171" t="s">
        <v>1489</v>
      </c>
      <c r="O28" s="171" t="s">
        <v>1522</v>
      </c>
      <c r="P28" s="171"/>
    </row>
    <row r="29" spans="1:16" x14ac:dyDescent="0.2">
      <c r="A29" s="155">
        <v>66956</v>
      </c>
      <c r="B29" s="186">
        <f t="shared" si="0"/>
        <v>46244</v>
      </c>
      <c r="C29" s="110" t="s">
        <v>1540</v>
      </c>
      <c r="D29" s="110" t="s">
        <v>1106</v>
      </c>
      <c r="E29" s="110" t="s">
        <v>1541</v>
      </c>
      <c r="F29" s="110"/>
      <c r="G29" s="110">
        <v>60000</v>
      </c>
      <c r="H29" s="110">
        <v>0</v>
      </c>
      <c r="I29" s="110">
        <f t="shared" si="1"/>
        <v>186690</v>
      </c>
      <c r="J29" s="110" t="s">
        <v>1486</v>
      </c>
      <c r="K29" s="171" t="s">
        <v>1418</v>
      </c>
      <c r="L29" s="110" t="s">
        <v>1493</v>
      </c>
      <c r="M29" s="110" t="s">
        <v>1493</v>
      </c>
      <c r="N29" s="110" t="s">
        <v>1489</v>
      </c>
      <c r="O29" s="110" t="s">
        <v>1490</v>
      </c>
      <c r="P29" s="110"/>
    </row>
    <row r="30" spans="1:16" x14ac:dyDescent="0.2">
      <c r="A30" s="170">
        <v>66958</v>
      </c>
      <c r="B30" s="186">
        <f t="shared" si="0"/>
        <v>46246</v>
      </c>
      <c r="C30" s="171" t="s">
        <v>1542</v>
      </c>
      <c r="D30" s="171" t="s">
        <v>1405</v>
      </c>
      <c r="E30" s="171" t="s">
        <v>1492</v>
      </c>
      <c r="F30" s="171"/>
      <c r="G30" s="171">
        <v>100000</v>
      </c>
      <c r="H30" s="171">
        <v>0</v>
      </c>
      <c r="I30" s="110">
        <f t="shared" si="1"/>
        <v>86690</v>
      </c>
      <c r="J30" s="171" t="s">
        <v>1486</v>
      </c>
      <c r="K30" s="171" t="s">
        <v>1418</v>
      </c>
      <c r="L30" s="171" t="s">
        <v>1493</v>
      </c>
      <c r="M30" s="171" t="s">
        <v>1493</v>
      </c>
      <c r="N30" s="171" t="s">
        <v>1489</v>
      </c>
      <c r="O30" s="171" t="s">
        <v>1490</v>
      </c>
      <c r="P30" s="171"/>
    </row>
    <row r="31" spans="1:16" x14ac:dyDescent="0.2">
      <c r="A31" s="155">
        <v>66958</v>
      </c>
      <c r="B31" s="186">
        <f t="shared" si="0"/>
        <v>46246</v>
      </c>
      <c r="C31" s="110" t="s">
        <v>1543</v>
      </c>
      <c r="D31" s="110" t="s">
        <v>1405</v>
      </c>
      <c r="E31" s="110" t="s">
        <v>1492</v>
      </c>
      <c r="F31" s="110"/>
      <c r="G31" s="110">
        <v>8555</v>
      </c>
      <c r="H31" s="110">
        <v>0</v>
      </c>
      <c r="I31" s="110">
        <f t="shared" si="1"/>
        <v>78135</v>
      </c>
      <c r="J31" s="110" t="s">
        <v>1486</v>
      </c>
      <c r="K31" s="171" t="s">
        <v>1418</v>
      </c>
      <c r="L31" s="110" t="s">
        <v>1493</v>
      </c>
      <c r="M31" s="110" t="s">
        <v>1493</v>
      </c>
      <c r="N31" s="110" t="s">
        <v>1489</v>
      </c>
      <c r="O31" s="110" t="s">
        <v>1490</v>
      </c>
      <c r="P31" s="110"/>
    </row>
    <row r="32" spans="1:16" x14ac:dyDescent="0.2">
      <c r="A32" s="170">
        <v>66958</v>
      </c>
      <c r="B32" s="186">
        <f t="shared" si="0"/>
        <v>46246</v>
      </c>
      <c r="C32" s="171" t="s">
        <v>1544</v>
      </c>
      <c r="D32" s="171" t="s">
        <v>1249</v>
      </c>
      <c r="E32" s="171" t="s">
        <v>1545</v>
      </c>
      <c r="F32" s="171"/>
      <c r="G32" s="171">
        <v>47460</v>
      </c>
      <c r="H32" s="171">
        <v>0</v>
      </c>
      <c r="I32" s="110">
        <f t="shared" si="1"/>
        <v>30675</v>
      </c>
      <c r="J32" s="171" t="s">
        <v>1486</v>
      </c>
      <c r="K32" s="171" t="s">
        <v>1418</v>
      </c>
      <c r="L32" s="171" t="s">
        <v>1493</v>
      </c>
      <c r="M32" s="171" t="s">
        <v>1493</v>
      </c>
      <c r="N32" s="171" t="s">
        <v>1489</v>
      </c>
      <c r="O32" s="171" t="s">
        <v>1490</v>
      </c>
      <c r="P32" s="171"/>
    </row>
    <row r="33" spans="1:16" x14ac:dyDescent="0.2">
      <c r="A33" s="155">
        <v>66958</v>
      </c>
      <c r="B33" s="186">
        <f t="shared" si="0"/>
        <v>46246</v>
      </c>
      <c r="C33" s="110" t="s">
        <v>1546</v>
      </c>
      <c r="D33" s="110" t="s">
        <v>141</v>
      </c>
      <c r="E33" s="110" t="s">
        <v>1547</v>
      </c>
      <c r="F33" s="110"/>
      <c r="G33" s="110">
        <v>0</v>
      </c>
      <c r="H33" s="110">
        <v>10000</v>
      </c>
      <c r="I33" s="110">
        <f t="shared" si="1"/>
        <v>40675</v>
      </c>
      <c r="J33" s="110" t="s">
        <v>1486</v>
      </c>
      <c r="K33" s="171" t="s">
        <v>1418</v>
      </c>
      <c r="L33" s="110" t="s">
        <v>1488</v>
      </c>
      <c r="M33" s="110" t="s">
        <v>1488</v>
      </c>
      <c r="N33" s="110" t="s">
        <v>1489</v>
      </c>
      <c r="O33" s="110" t="s">
        <v>1490</v>
      </c>
      <c r="P33" s="110"/>
    </row>
    <row r="34" spans="1:16" x14ac:dyDescent="0.2">
      <c r="A34" s="170">
        <v>66959</v>
      </c>
      <c r="B34" s="186">
        <f t="shared" si="0"/>
        <v>46247</v>
      </c>
      <c r="C34" s="171" t="s">
        <v>1548</v>
      </c>
      <c r="D34" s="171" t="s">
        <v>1519</v>
      </c>
      <c r="E34" s="171" t="s">
        <v>1549</v>
      </c>
      <c r="F34" s="171"/>
      <c r="G34" s="171">
        <v>0</v>
      </c>
      <c r="H34" s="171">
        <v>422595</v>
      </c>
      <c r="I34" s="110">
        <f t="shared" si="1"/>
        <v>463270</v>
      </c>
      <c r="J34" s="171" t="s">
        <v>1486</v>
      </c>
      <c r="K34" s="171" t="s">
        <v>1418</v>
      </c>
      <c r="L34" s="171" t="s">
        <v>1520</v>
      </c>
      <c r="M34" s="171" t="s">
        <v>1521</v>
      </c>
      <c r="N34" s="171" t="s">
        <v>1489</v>
      </c>
      <c r="O34" s="171" t="s">
        <v>1522</v>
      </c>
      <c r="P34" s="171"/>
    </row>
    <row r="35" spans="1:16" x14ac:dyDescent="0.2">
      <c r="A35" s="155">
        <v>66961</v>
      </c>
      <c r="B35" s="186">
        <f t="shared" si="0"/>
        <v>46249</v>
      </c>
      <c r="C35" s="110" t="s">
        <v>1550</v>
      </c>
      <c r="D35" s="110" t="s">
        <v>1519</v>
      </c>
      <c r="E35" s="110" t="s">
        <v>1551</v>
      </c>
      <c r="F35" s="110"/>
      <c r="G35" s="110">
        <v>0</v>
      </c>
      <c r="H35" s="110">
        <v>12800</v>
      </c>
      <c r="I35" s="110">
        <f t="shared" si="1"/>
        <v>476070</v>
      </c>
      <c r="J35" s="110" t="s">
        <v>1486</v>
      </c>
      <c r="K35" s="171" t="s">
        <v>1418</v>
      </c>
      <c r="L35" s="110" t="s">
        <v>1552</v>
      </c>
      <c r="M35" s="110" t="s">
        <v>1521</v>
      </c>
      <c r="N35" s="110" t="s">
        <v>1489</v>
      </c>
      <c r="O35" s="110" t="s">
        <v>1522</v>
      </c>
      <c r="P35" s="110"/>
    </row>
    <row r="36" spans="1:16" x14ac:dyDescent="0.2">
      <c r="A36" s="170">
        <v>66961</v>
      </c>
      <c r="B36" s="186">
        <f t="shared" si="0"/>
        <v>46249</v>
      </c>
      <c r="C36" s="171" t="s">
        <v>1553</v>
      </c>
      <c r="D36" s="171" t="s">
        <v>1519</v>
      </c>
      <c r="E36" s="171" t="s">
        <v>1554</v>
      </c>
      <c r="F36" s="171"/>
      <c r="G36" s="171">
        <v>0</v>
      </c>
      <c r="H36" s="171">
        <v>800</v>
      </c>
      <c r="I36" s="110">
        <f t="shared" si="1"/>
        <v>476870</v>
      </c>
      <c r="J36" s="171" t="s">
        <v>1486</v>
      </c>
      <c r="K36" s="171" t="s">
        <v>1418</v>
      </c>
      <c r="L36" s="171" t="s">
        <v>1488</v>
      </c>
      <c r="M36" s="171" t="s">
        <v>1488</v>
      </c>
      <c r="N36" s="171" t="s">
        <v>1489</v>
      </c>
      <c r="O36" s="171" t="s">
        <v>1490</v>
      </c>
      <c r="P36" s="171"/>
    </row>
    <row r="37" spans="1:16" x14ac:dyDescent="0.2">
      <c r="A37" s="155">
        <v>66933</v>
      </c>
      <c r="B37" s="186">
        <f t="shared" si="0"/>
        <v>46221</v>
      </c>
      <c r="C37" s="110" t="s">
        <v>1555</v>
      </c>
      <c r="D37" s="110" t="s">
        <v>673</v>
      </c>
      <c r="E37" s="110" t="s">
        <v>1556</v>
      </c>
      <c r="F37" s="110"/>
      <c r="G37" s="110">
        <v>50000</v>
      </c>
      <c r="H37" s="110">
        <v>0</v>
      </c>
      <c r="I37" s="110">
        <f t="shared" si="1"/>
        <v>426870</v>
      </c>
      <c r="J37" s="110" t="s">
        <v>1486</v>
      </c>
      <c r="K37" s="171" t="s">
        <v>1418</v>
      </c>
      <c r="L37" s="110" t="s">
        <v>1493</v>
      </c>
      <c r="M37" s="110" t="s">
        <v>1493</v>
      </c>
      <c r="N37" s="110" t="s">
        <v>1489</v>
      </c>
      <c r="O37" s="110" t="s">
        <v>1490</v>
      </c>
      <c r="P37" s="110"/>
    </row>
    <row r="38" spans="1:16" x14ac:dyDescent="0.2">
      <c r="A38" s="170">
        <v>66963</v>
      </c>
      <c r="B38" s="186">
        <f t="shared" si="0"/>
        <v>46252</v>
      </c>
      <c r="C38" s="171" t="s">
        <v>1557</v>
      </c>
      <c r="D38" s="171" t="s">
        <v>1519</v>
      </c>
      <c r="E38" s="171" t="s">
        <v>1549</v>
      </c>
      <c r="F38" s="171"/>
      <c r="G38" s="171">
        <v>0</v>
      </c>
      <c r="H38" s="171">
        <v>205200</v>
      </c>
      <c r="I38" s="110">
        <f t="shared" si="1"/>
        <v>632070</v>
      </c>
      <c r="J38" s="171" t="s">
        <v>1486</v>
      </c>
      <c r="K38" s="171" t="s">
        <v>1418</v>
      </c>
      <c r="L38" s="171" t="s">
        <v>1520</v>
      </c>
      <c r="M38" s="171" t="s">
        <v>1521</v>
      </c>
      <c r="N38" s="171" t="s">
        <v>1489</v>
      </c>
      <c r="O38" s="171" t="s">
        <v>1522</v>
      </c>
      <c r="P38" s="171"/>
    </row>
    <row r="39" spans="1:16" x14ac:dyDescent="0.2">
      <c r="A39" s="170">
        <v>66963</v>
      </c>
      <c r="B39" s="186">
        <f t="shared" si="0"/>
        <v>46252</v>
      </c>
      <c r="C39" s="110" t="s">
        <v>1558</v>
      </c>
      <c r="D39" s="110" t="s">
        <v>9481</v>
      </c>
      <c r="E39" s="110" t="s">
        <v>1559</v>
      </c>
      <c r="F39" s="110"/>
      <c r="G39" s="110">
        <v>6720</v>
      </c>
      <c r="H39" s="110">
        <v>0</v>
      </c>
      <c r="I39" s="110">
        <f t="shared" si="1"/>
        <v>625350</v>
      </c>
      <c r="J39" s="110" t="s">
        <v>1486</v>
      </c>
      <c r="K39" s="171" t="s">
        <v>1418</v>
      </c>
      <c r="L39" s="110" t="s">
        <v>1493</v>
      </c>
      <c r="M39" s="110" t="s">
        <v>1493</v>
      </c>
      <c r="N39" s="110" t="s">
        <v>1489</v>
      </c>
      <c r="O39" s="110" t="s">
        <v>1490</v>
      </c>
      <c r="P39" s="110"/>
    </row>
    <row r="40" spans="1:16" x14ac:dyDescent="0.2">
      <c r="A40" s="170">
        <v>66963</v>
      </c>
      <c r="B40" s="186">
        <f t="shared" si="0"/>
        <v>46252</v>
      </c>
      <c r="C40" s="110" t="s">
        <v>1560</v>
      </c>
      <c r="D40" s="4" t="s">
        <v>1090</v>
      </c>
      <c r="E40" s="110" t="s">
        <v>1508</v>
      </c>
      <c r="F40" s="171"/>
      <c r="G40" s="171">
        <v>95933</v>
      </c>
      <c r="H40" s="171"/>
      <c r="I40" s="110">
        <f t="shared" si="1"/>
        <v>529417</v>
      </c>
      <c r="J40" s="110" t="s">
        <v>1486</v>
      </c>
      <c r="K40" s="171" t="s">
        <v>1418</v>
      </c>
      <c r="L40" s="110" t="s">
        <v>1493</v>
      </c>
      <c r="M40" s="110" t="s">
        <v>1493</v>
      </c>
      <c r="N40" s="110" t="s">
        <v>1489</v>
      </c>
      <c r="O40" s="110" t="s">
        <v>1490</v>
      </c>
      <c r="P40" s="171"/>
    </row>
    <row r="41" spans="1:16" x14ac:dyDescent="0.2">
      <c r="A41" s="170">
        <v>66965</v>
      </c>
      <c r="B41" s="186">
        <f t="shared" si="0"/>
        <v>46254</v>
      </c>
      <c r="C41" s="110" t="s">
        <v>8834</v>
      </c>
      <c r="D41" s="171" t="s">
        <v>1106</v>
      </c>
      <c r="E41" s="110" t="s">
        <v>1541</v>
      </c>
      <c r="F41" s="171"/>
      <c r="G41" s="171">
        <v>50000</v>
      </c>
      <c r="H41" s="171"/>
      <c r="I41" s="110">
        <f t="shared" si="1"/>
        <v>479417</v>
      </c>
      <c r="J41" s="110" t="s">
        <v>1486</v>
      </c>
      <c r="K41" s="171" t="s">
        <v>1418</v>
      </c>
      <c r="L41" s="110" t="s">
        <v>1493</v>
      </c>
      <c r="M41" s="110" t="s">
        <v>1493</v>
      </c>
      <c r="N41" s="110" t="s">
        <v>1489</v>
      </c>
      <c r="O41" s="110" t="s">
        <v>1490</v>
      </c>
      <c r="P41" s="171"/>
    </row>
    <row r="42" spans="1:16" x14ac:dyDescent="0.2">
      <c r="A42" s="170">
        <v>66966</v>
      </c>
      <c r="B42" s="186">
        <f t="shared" si="0"/>
        <v>46255</v>
      </c>
      <c r="C42" s="110" t="s">
        <v>8907</v>
      </c>
      <c r="D42" s="171" t="s">
        <v>1519</v>
      </c>
      <c r="E42" s="171" t="s">
        <v>1549</v>
      </c>
      <c r="F42" s="171"/>
      <c r="G42" s="171"/>
      <c r="H42" s="171">
        <v>141920</v>
      </c>
      <c r="I42" s="110">
        <f t="shared" si="1"/>
        <v>621337</v>
      </c>
      <c r="J42" s="110" t="s">
        <v>1486</v>
      </c>
      <c r="K42" s="171" t="s">
        <v>1418</v>
      </c>
      <c r="L42" s="171" t="s">
        <v>1520</v>
      </c>
      <c r="M42" s="171" t="s">
        <v>1521</v>
      </c>
      <c r="N42" s="110" t="s">
        <v>1489</v>
      </c>
      <c r="O42" s="110" t="s">
        <v>1490</v>
      </c>
      <c r="P42" s="171"/>
    </row>
    <row r="43" spans="1:16" x14ac:dyDescent="0.2">
      <c r="A43" s="170">
        <v>66966</v>
      </c>
      <c r="B43" s="186">
        <f t="shared" si="0"/>
        <v>46255</v>
      </c>
      <c r="C43" s="110" t="s">
        <v>8908</v>
      </c>
      <c r="D43" s="171" t="s">
        <v>1405</v>
      </c>
      <c r="E43" s="171" t="s">
        <v>1492</v>
      </c>
      <c r="F43" s="171"/>
      <c r="G43" s="171">
        <v>100000</v>
      </c>
      <c r="H43" s="171"/>
      <c r="I43" s="110">
        <f t="shared" si="1"/>
        <v>521337</v>
      </c>
      <c r="J43" s="110" t="s">
        <v>1486</v>
      </c>
      <c r="K43" s="171" t="s">
        <v>1418</v>
      </c>
      <c r="L43" s="171" t="s">
        <v>1493</v>
      </c>
      <c r="M43" s="171" t="s">
        <v>1493</v>
      </c>
      <c r="N43" s="110" t="s">
        <v>1489</v>
      </c>
      <c r="O43" s="110" t="s">
        <v>1490</v>
      </c>
      <c r="P43" s="171"/>
    </row>
    <row r="44" spans="1:16" x14ac:dyDescent="0.2">
      <c r="A44" s="170">
        <v>66966</v>
      </c>
      <c r="B44" s="186">
        <f t="shared" si="0"/>
        <v>46255</v>
      </c>
      <c r="C44" s="110" t="s">
        <v>8909</v>
      </c>
      <c r="D44" s="171" t="s">
        <v>1405</v>
      </c>
      <c r="E44" s="171" t="s">
        <v>1492</v>
      </c>
      <c r="F44" s="110"/>
      <c r="G44" s="110">
        <v>22068</v>
      </c>
      <c r="H44" s="110"/>
      <c r="I44" s="110">
        <f t="shared" si="1"/>
        <v>499269</v>
      </c>
      <c r="J44" s="110" t="s">
        <v>1486</v>
      </c>
      <c r="K44" s="171" t="s">
        <v>1418</v>
      </c>
      <c r="L44" s="110" t="s">
        <v>1493</v>
      </c>
      <c r="M44" s="110" t="s">
        <v>1493</v>
      </c>
      <c r="N44" s="110" t="s">
        <v>1489</v>
      </c>
      <c r="O44" s="110" t="s">
        <v>1490</v>
      </c>
      <c r="P44" s="110"/>
    </row>
    <row r="45" spans="1:16" x14ac:dyDescent="0.2">
      <c r="A45" s="170">
        <v>66966</v>
      </c>
      <c r="B45" s="186">
        <f t="shared" si="0"/>
        <v>46255</v>
      </c>
      <c r="C45" s="110" t="s">
        <v>8910</v>
      </c>
      <c r="D45" s="110" t="s">
        <v>1249</v>
      </c>
      <c r="E45" s="171" t="s">
        <v>1545</v>
      </c>
      <c r="F45" s="110"/>
      <c r="G45" s="110">
        <v>65138</v>
      </c>
      <c r="H45" s="110"/>
      <c r="I45" s="110">
        <f t="shared" si="1"/>
        <v>434131</v>
      </c>
      <c r="J45" s="110" t="s">
        <v>1486</v>
      </c>
      <c r="K45" s="171" t="s">
        <v>1418</v>
      </c>
      <c r="L45" s="110" t="s">
        <v>1493</v>
      </c>
      <c r="M45" s="110" t="s">
        <v>1493</v>
      </c>
      <c r="N45" s="110" t="s">
        <v>1489</v>
      </c>
      <c r="O45" s="110" t="s">
        <v>1490</v>
      </c>
      <c r="P45" s="110"/>
    </row>
    <row r="46" spans="1:16" x14ac:dyDescent="0.2">
      <c r="A46" s="155">
        <v>66967</v>
      </c>
      <c r="B46" s="186">
        <f t="shared" si="0"/>
        <v>46256</v>
      </c>
      <c r="C46" s="110" t="s">
        <v>8946</v>
      </c>
      <c r="D46" s="110" t="s">
        <v>1116</v>
      </c>
      <c r="E46" s="171" t="s">
        <v>8947</v>
      </c>
      <c r="F46" s="110"/>
      <c r="G46" s="110">
        <v>3891</v>
      </c>
      <c r="H46" s="110"/>
      <c r="I46" s="110">
        <f t="shared" si="1"/>
        <v>430240</v>
      </c>
      <c r="J46" s="110" t="s">
        <v>1486</v>
      </c>
      <c r="K46" s="171" t="s">
        <v>1418</v>
      </c>
      <c r="L46" s="110" t="s">
        <v>1493</v>
      </c>
      <c r="M46" s="110" t="s">
        <v>1493</v>
      </c>
      <c r="N46" s="110" t="s">
        <v>1489</v>
      </c>
      <c r="O46" s="110" t="s">
        <v>1490</v>
      </c>
      <c r="P46" s="110"/>
    </row>
    <row r="47" spans="1:16" x14ac:dyDescent="0.2">
      <c r="A47" s="155">
        <v>66967</v>
      </c>
      <c r="B47" s="180">
        <f t="shared" si="0"/>
        <v>46256</v>
      </c>
      <c r="C47" s="110" t="s">
        <v>8974</v>
      </c>
      <c r="D47" s="110" t="s">
        <v>1318</v>
      </c>
      <c r="E47" s="110" t="s">
        <v>8973</v>
      </c>
      <c r="F47" s="110"/>
      <c r="G47" s="110">
        <v>2278</v>
      </c>
      <c r="H47" s="110"/>
      <c r="I47" s="110">
        <f t="shared" si="1"/>
        <v>427962</v>
      </c>
      <c r="J47" s="110" t="s">
        <v>1486</v>
      </c>
      <c r="K47" s="171" t="s">
        <v>1418</v>
      </c>
      <c r="L47" s="110" t="s">
        <v>8972</v>
      </c>
      <c r="M47" s="110" t="s">
        <v>8972</v>
      </c>
      <c r="N47" s="110" t="s">
        <v>1489</v>
      </c>
      <c r="O47" s="110" t="s">
        <v>1490</v>
      </c>
      <c r="P47" s="110"/>
    </row>
    <row r="48" spans="1:16" x14ac:dyDescent="0.2">
      <c r="A48" s="155">
        <v>66969</v>
      </c>
      <c r="B48" s="180">
        <f t="shared" si="0"/>
        <v>46258</v>
      </c>
      <c r="C48" s="110" t="s">
        <v>8975</v>
      </c>
      <c r="D48" s="110" t="s">
        <v>153</v>
      </c>
      <c r="E48" s="110" t="s">
        <v>8980</v>
      </c>
      <c r="F48" s="110"/>
      <c r="G48" s="110"/>
      <c r="H48" s="110">
        <v>2400</v>
      </c>
      <c r="I48" s="110">
        <f t="shared" si="1"/>
        <v>430362</v>
      </c>
      <c r="J48" s="110" t="s">
        <v>1486</v>
      </c>
      <c r="K48" s="171" t="s">
        <v>1418</v>
      </c>
      <c r="L48" s="171" t="s">
        <v>1488</v>
      </c>
      <c r="M48" s="110" t="s">
        <v>8972</v>
      </c>
      <c r="N48" s="110" t="s">
        <v>1489</v>
      </c>
      <c r="O48" s="110" t="s">
        <v>1490</v>
      </c>
      <c r="P48" s="110"/>
    </row>
    <row r="49" spans="1:16" x14ac:dyDescent="0.2">
      <c r="A49" s="155">
        <v>66970</v>
      </c>
      <c r="B49" s="180">
        <f t="shared" si="0"/>
        <v>46259</v>
      </c>
      <c r="C49" s="110" t="s">
        <v>8978</v>
      </c>
      <c r="D49" s="109" t="s">
        <v>1275</v>
      </c>
      <c r="E49" s="171" t="s">
        <v>8981</v>
      </c>
      <c r="F49" s="110"/>
      <c r="G49" s="110">
        <v>100000</v>
      </c>
      <c r="H49" s="110"/>
      <c r="I49" s="110">
        <f t="shared" si="1"/>
        <v>330362</v>
      </c>
      <c r="J49" s="110" t="s">
        <v>1486</v>
      </c>
      <c r="K49" s="171" t="s">
        <v>1418</v>
      </c>
      <c r="L49" s="110" t="s">
        <v>1493</v>
      </c>
      <c r="M49" s="110" t="s">
        <v>1493</v>
      </c>
      <c r="N49" s="110" t="s">
        <v>1489</v>
      </c>
      <c r="O49" s="110" t="s">
        <v>1490</v>
      </c>
      <c r="P49" s="110"/>
    </row>
    <row r="50" spans="1:16" x14ac:dyDescent="0.2">
      <c r="A50" s="155">
        <v>66970</v>
      </c>
      <c r="B50" s="180">
        <f t="shared" si="0"/>
        <v>46259</v>
      </c>
      <c r="C50" s="110" t="s">
        <v>8979</v>
      </c>
      <c r="D50" s="109" t="s">
        <v>1275</v>
      </c>
      <c r="E50" s="171" t="s">
        <v>8981</v>
      </c>
      <c r="F50" s="110"/>
      <c r="G50" s="110">
        <v>100000</v>
      </c>
      <c r="H50" s="110"/>
      <c r="I50" s="110">
        <f t="shared" si="1"/>
        <v>230362</v>
      </c>
      <c r="J50" s="110" t="s">
        <v>1486</v>
      </c>
      <c r="K50" s="171" t="s">
        <v>1418</v>
      </c>
      <c r="L50" s="110" t="s">
        <v>1493</v>
      </c>
      <c r="M50" s="110" t="s">
        <v>1493</v>
      </c>
      <c r="N50" s="110" t="s">
        <v>1489</v>
      </c>
      <c r="O50" s="110" t="s">
        <v>1490</v>
      </c>
      <c r="P50" s="110"/>
    </row>
    <row r="51" spans="1:16" x14ac:dyDescent="0.2">
      <c r="A51" s="155">
        <v>66972</v>
      </c>
      <c r="B51" s="180">
        <f>IF(A51="","",IF(ISNUMBER(A51),IFERROR(VLOOKUP(TEXT(A51,"yyyy/mm/dd"),BSAD,2,FALSE),""),IFERROR(VLOOKUP(A51,BSAD,2,FALSE),"")))</f>
        <v>46261</v>
      </c>
      <c r="C51" s="110" t="s">
        <v>9015</v>
      </c>
      <c r="D51" s="171" t="s">
        <v>1519</v>
      </c>
      <c r="E51" s="171" t="s">
        <v>1539</v>
      </c>
      <c r="F51" s="171"/>
      <c r="G51" s="171">
        <v>0</v>
      </c>
      <c r="H51" s="171">
        <v>163480</v>
      </c>
      <c r="I51" s="110">
        <f t="shared" si="1"/>
        <v>393842</v>
      </c>
      <c r="J51" s="110" t="s">
        <v>1486</v>
      </c>
      <c r="K51" s="171" t="s">
        <v>1418</v>
      </c>
      <c r="L51" s="171" t="s">
        <v>1520</v>
      </c>
      <c r="M51" s="171" t="s">
        <v>1521</v>
      </c>
      <c r="N51" s="110" t="s">
        <v>1489</v>
      </c>
      <c r="O51" s="110" t="s">
        <v>1490</v>
      </c>
      <c r="P51" s="110"/>
    </row>
    <row r="52" spans="1:16" x14ac:dyDescent="0.2">
      <c r="A52" s="155">
        <v>66972</v>
      </c>
      <c r="B52" s="180">
        <f>IF(A52="","",IF(ISNUMBER(A52),IFERROR(VLOOKUP(TEXT(A52,"yyyy/mm/dd"),BSAD,2,FALSE),""),IFERROR(VLOOKUP(A52,BSAD,2,FALSE),"")))</f>
        <v>46261</v>
      </c>
      <c r="C52" s="110" t="s">
        <v>9016</v>
      </c>
      <c r="D52" s="171" t="s">
        <v>1519</v>
      </c>
      <c r="E52" s="171" t="s">
        <v>9135</v>
      </c>
      <c r="F52" s="110"/>
      <c r="G52" s="110"/>
      <c r="H52" s="110">
        <v>13000</v>
      </c>
      <c r="I52" s="110">
        <f t="shared" si="1"/>
        <v>406842</v>
      </c>
      <c r="J52" s="110" t="s">
        <v>1486</v>
      </c>
      <c r="K52" s="171" t="s">
        <v>1418</v>
      </c>
      <c r="L52" s="171" t="s">
        <v>1520</v>
      </c>
      <c r="M52" s="110" t="s">
        <v>9017</v>
      </c>
      <c r="N52" s="110" t="s">
        <v>1489</v>
      </c>
      <c r="O52" s="110" t="s">
        <v>1490</v>
      </c>
      <c r="P52" s="110"/>
    </row>
    <row r="53" spans="1:16" x14ac:dyDescent="0.2">
      <c r="A53" s="155">
        <v>66972</v>
      </c>
      <c r="B53" s="180">
        <f t="shared" si="0"/>
        <v>46261</v>
      </c>
      <c r="C53" s="110" t="s">
        <v>9013</v>
      </c>
      <c r="D53" s="109" t="s">
        <v>1275</v>
      </c>
      <c r="E53" s="171" t="s">
        <v>8981</v>
      </c>
      <c r="F53" s="110"/>
      <c r="G53" s="110">
        <v>100000</v>
      </c>
      <c r="H53" s="110"/>
      <c r="I53" s="110">
        <f t="shared" si="1"/>
        <v>306842</v>
      </c>
      <c r="J53" s="110" t="s">
        <v>1486</v>
      </c>
      <c r="K53" s="171" t="s">
        <v>1418</v>
      </c>
      <c r="L53" s="110" t="s">
        <v>1493</v>
      </c>
      <c r="M53" s="110" t="s">
        <v>1493</v>
      </c>
      <c r="N53" s="110" t="s">
        <v>1489</v>
      </c>
      <c r="O53" s="110" t="s">
        <v>1490</v>
      </c>
      <c r="P53" s="110"/>
    </row>
    <row r="54" spans="1:16" x14ac:dyDescent="0.2">
      <c r="A54" s="155">
        <v>66972</v>
      </c>
      <c r="B54" s="180">
        <f t="shared" ref="B54:B60" si="3">IF(A54="","",IF(ISNUMBER(A54),IFERROR(VLOOKUP(TEXT(A54,"yyyy/mm/dd"),BSAD,2,FALSE),""),IFERROR(VLOOKUP(A54,BSAD,2,FALSE),"")))</f>
        <v>46261</v>
      </c>
      <c r="C54" s="110" t="s">
        <v>9014</v>
      </c>
      <c r="D54" s="109" t="s">
        <v>1275</v>
      </c>
      <c r="E54" s="171" t="s">
        <v>8981</v>
      </c>
      <c r="F54" s="110"/>
      <c r="G54" s="110">
        <v>51720</v>
      </c>
      <c r="H54" s="110"/>
      <c r="I54" s="110">
        <f t="shared" si="1"/>
        <v>255122</v>
      </c>
      <c r="J54" s="110" t="s">
        <v>1486</v>
      </c>
      <c r="K54" s="171" t="s">
        <v>1418</v>
      </c>
      <c r="L54" s="110" t="s">
        <v>1493</v>
      </c>
      <c r="M54" s="110" t="s">
        <v>1493</v>
      </c>
      <c r="N54" s="110" t="s">
        <v>1489</v>
      </c>
      <c r="O54" s="110" t="s">
        <v>1490</v>
      </c>
      <c r="P54" s="110"/>
    </row>
    <row r="55" spans="1:16" x14ac:dyDescent="0.2">
      <c r="A55" s="155">
        <v>66977</v>
      </c>
      <c r="B55" s="180">
        <f t="shared" si="3"/>
        <v>46266</v>
      </c>
      <c r="C55" s="110" t="s">
        <v>9015</v>
      </c>
      <c r="D55" s="109" t="s">
        <v>1415</v>
      </c>
      <c r="E55" s="171" t="s">
        <v>9136</v>
      </c>
      <c r="F55" s="110"/>
      <c r="G55" s="110">
        <f>143028+8</f>
        <v>143036</v>
      </c>
      <c r="H55" s="110"/>
      <c r="I55" s="110">
        <f t="shared" si="1"/>
        <v>112086</v>
      </c>
      <c r="J55" s="110" t="s">
        <v>1486</v>
      </c>
      <c r="K55" s="171" t="s">
        <v>1418</v>
      </c>
      <c r="L55" s="110" t="s">
        <v>1493</v>
      </c>
      <c r="M55" s="110" t="s">
        <v>1493</v>
      </c>
      <c r="N55" s="110" t="s">
        <v>1489</v>
      </c>
      <c r="O55" s="110" t="s">
        <v>1490</v>
      </c>
      <c r="P55" s="110"/>
    </row>
    <row r="56" spans="1:16" x14ac:dyDescent="0.2">
      <c r="A56" s="155">
        <v>66977</v>
      </c>
      <c r="B56" s="180">
        <f t="shared" si="3"/>
        <v>46266</v>
      </c>
      <c r="C56" s="110" t="s">
        <v>9016</v>
      </c>
      <c r="D56" s="109" t="s">
        <v>1405</v>
      </c>
      <c r="E56" s="171" t="s">
        <v>9137</v>
      </c>
      <c r="F56" s="110"/>
      <c r="G56" s="110">
        <v>100000</v>
      </c>
      <c r="H56" s="110"/>
      <c r="I56" s="110">
        <f t="shared" si="1"/>
        <v>12086</v>
      </c>
      <c r="J56" s="110" t="s">
        <v>1486</v>
      </c>
      <c r="K56" s="171" t="s">
        <v>1418</v>
      </c>
      <c r="L56" s="110" t="s">
        <v>1493</v>
      </c>
      <c r="M56" s="110" t="s">
        <v>1493</v>
      </c>
      <c r="N56" s="110" t="s">
        <v>1489</v>
      </c>
      <c r="O56" s="110" t="s">
        <v>1490</v>
      </c>
      <c r="P56" s="110"/>
    </row>
    <row r="57" spans="1:16" x14ac:dyDescent="0.2">
      <c r="A57" s="155">
        <v>66979</v>
      </c>
      <c r="B57" s="180">
        <f t="shared" si="3"/>
        <v>46268</v>
      </c>
      <c r="C57" s="110" t="s">
        <v>9138</v>
      </c>
      <c r="D57" s="109" t="s">
        <v>1519</v>
      </c>
      <c r="E57" s="171" t="s">
        <v>1549</v>
      </c>
      <c r="F57" s="110"/>
      <c r="G57" s="110"/>
      <c r="H57" s="110">
        <v>201190</v>
      </c>
      <c r="I57" s="110">
        <f t="shared" si="1"/>
        <v>213276</v>
      </c>
      <c r="J57" s="110" t="s">
        <v>1486</v>
      </c>
      <c r="K57" s="171" t="s">
        <v>1418</v>
      </c>
      <c r="L57" s="110" t="s">
        <v>1520</v>
      </c>
      <c r="M57" s="171" t="s">
        <v>1521</v>
      </c>
      <c r="N57" s="110" t="s">
        <v>1489</v>
      </c>
      <c r="O57" s="110" t="s">
        <v>1490</v>
      </c>
      <c r="P57" s="110"/>
    </row>
    <row r="58" spans="1:16" x14ac:dyDescent="0.2">
      <c r="A58" s="155">
        <v>66979</v>
      </c>
      <c r="B58" s="180">
        <f t="shared" si="3"/>
        <v>46268</v>
      </c>
      <c r="C58" s="110" t="s">
        <v>9139</v>
      </c>
      <c r="D58" s="109" t="s">
        <v>1269</v>
      </c>
      <c r="E58" s="171" t="s">
        <v>9140</v>
      </c>
      <c r="F58" s="110"/>
      <c r="G58" s="110">
        <v>15820</v>
      </c>
      <c r="H58" s="110"/>
      <c r="I58" s="110">
        <f t="shared" si="1"/>
        <v>197456</v>
      </c>
      <c r="J58" s="110" t="s">
        <v>1486</v>
      </c>
      <c r="K58" s="171" t="s">
        <v>1418</v>
      </c>
      <c r="L58" s="110" t="s">
        <v>1493</v>
      </c>
      <c r="M58" s="110" t="s">
        <v>1493</v>
      </c>
      <c r="N58" s="110" t="s">
        <v>1489</v>
      </c>
      <c r="O58" s="110" t="s">
        <v>1490</v>
      </c>
      <c r="P58" s="110"/>
    </row>
    <row r="59" spans="1:16" x14ac:dyDescent="0.2">
      <c r="A59" s="155">
        <v>66979</v>
      </c>
      <c r="B59" s="180">
        <f t="shared" si="3"/>
        <v>46268</v>
      </c>
      <c r="C59" s="110" t="s">
        <v>9141</v>
      </c>
      <c r="D59" s="109" t="s">
        <v>1249</v>
      </c>
      <c r="E59" s="171" t="s">
        <v>9142</v>
      </c>
      <c r="F59" s="110"/>
      <c r="G59" s="110">
        <v>75010</v>
      </c>
      <c r="H59" s="110"/>
      <c r="I59" s="110">
        <f t="shared" si="1"/>
        <v>122446</v>
      </c>
      <c r="J59" s="110"/>
      <c r="K59" s="171" t="s">
        <v>1418</v>
      </c>
      <c r="L59" s="110" t="s">
        <v>1493</v>
      </c>
      <c r="M59" s="110" t="s">
        <v>1493</v>
      </c>
      <c r="N59" s="110" t="s">
        <v>1489</v>
      </c>
      <c r="O59" s="110" t="s">
        <v>1490</v>
      </c>
      <c r="P59" s="110"/>
    </row>
    <row r="60" spans="1:16" x14ac:dyDescent="0.2">
      <c r="A60" s="155">
        <v>66979</v>
      </c>
      <c r="B60" s="180">
        <f t="shared" si="3"/>
        <v>46268</v>
      </c>
      <c r="C60" s="110" t="s">
        <v>9141</v>
      </c>
      <c r="D60" s="109" t="s">
        <v>1090</v>
      </c>
      <c r="E60" s="171" t="s">
        <v>9143</v>
      </c>
      <c r="F60" s="110"/>
      <c r="G60" s="110">
        <f>103602.13+8</f>
        <v>103610.13</v>
      </c>
      <c r="H60" s="110"/>
      <c r="I60" s="110">
        <f t="shared" si="1"/>
        <v>18835.869999999995</v>
      </c>
      <c r="J60" s="110"/>
      <c r="K60" s="171" t="s">
        <v>1418</v>
      </c>
      <c r="L60" s="110" t="s">
        <v>1493</v>
      </c>
      <c r="M60" s="110" t="s">
        <v>1493</v>
      </c>
      <c r="N60" s="110" t="s">
        <v>1489</v>
      </c>
      <c r="O60" s="110" t="s">
        <v>1490</v>
      </c>
      <c r="P60" s="110"/>
    </row>
    <row r="61" spans="1:16" x14ac:dyDescent="0.2">
      <c r="A61" s="155">
        <v>66981</v>
      </c>
      <c r="B61" s="180">
        <f t="shared" ref="B61:B90" si="4">IF(A61="","",IF(ISNUMBER(A61),IFERROR(VLOOKUP(TEXT(A61,"yyyy/mm/dd"),BSAD,2,FALSE),""),IFERROR(VLOOKUP(A61,BSAD,2,FALSE),"")))</f>
        <v>46270</v>
      </c>
      <c r="C61" s="110" t="s">
        <v>9478</v>
      </c>
      <c r="D61" s="109" t="s">
        <v>1318</v>
      </c>
      <c r="E61" s="171" t="s">
        <v>9479</v>
      </c>
      <c r="F61" s="110"/>
      <c r="G61" s="110">
        <v>10000</v>
      </c>
      <c r="H61" s="110"/>
      <c r="I61" s="110">
        <f t="shared" si="1"/>
        <v>8835.8699999999953</v>
      </c>
      <c r="J61" s="110"/>
      <c r="K61" s="171"/>
      <c r="L61" s="110"/>
      <c r="M61" s="110"/>
      <c r="N61" s="110"/>
      <c r="O61" s="110"/>
      <c r="P61" s="110"/>
    </row>
    <row r="62" spans="1:16" x14ac:dyDescent="0.2">
      <c r="A62" s="155">
        <v>66981</v>
      </c>
      <c r="B62" s="180">
        <f t="shared" si="4"/>
        <v>46270</v>
      </c>
      <c r="C62" s="110" t="s">
        <v>9480</v>
      </c>
      <c r="D62" s="110" t="s">
        <v>153</v>
      </c>
      <c r="E62" s="110" t="s">
        <v>8980</v>
      </c>
      <c r="F62" s="110"/>
      <c r="G62" s="110"/>
      <c r="H62" s="110">
        <v>50</v>
      </c>
      <c r="I62" s="110">
        <f t="shared" si="1"/>
        <v>8885.8699999999953</v>
      </c>
      <c r="J62" s="110"/>
      <c r="K62" s="171"/>
      <c r="L62" s="110"/>
      <c r="M62" s="110"/>
      <c r="N62" s="110"/>
      <c r="O62" s="110"/>
      <c r="P62" s="110"/>
    </row>
    <row r="63" spans="1:16" s="64" customFormat="1" x14ac:dyDescent="0.2">
      <c r="A63" s="155">
        <v>66981</v>
      </c>
      <c r="B63" s="180">
        <f t="shared" si="4"/>
        <v>46270</v>
      </c>
      <c r="C63" s="110" t="s">
        <v>9482</v>
      </c>
      <c r="D63" s="110" t="s">
        <v>153</v>
      </c>
      <c r="E63" s="110" t="s">
        <v>8980</v>
      </c>
      <c r="F63" s="223"/>
      <c r="G63" s="223"/>
      <c r="H63" s="110">
        <v>1100</v>
      </c>
      <c r="I63" s="110">
        <f t="shared" si="1"/>
        <v>9985.8699999999953</v>
      </c>
      <c r="J63" s="223"/>
      <c r="K63" s="225"/>
      <c r="L63" s="223"/>
      <c r="M63" s="223"/>
      <c r="N63" s="223"/>
      <c r="O63" s="223"/>
      <c r="P63" s="223"/>
    </row>
    <row r="64" spans="1:16" x14ac:dyDescent="0.2">
      <c r="A64" s="155">
        <v>66982</v>
      </c>
      <c r="B64" s="180">
        <f t="shared" si="4"/>
        <v>46271</v>
      </c>
      <c r="C64" s="110" t="s">
        <v>9483</v>
      </c>
      <c r="D64" s="109" t="s">
        <v>738</v>
      </c>
      <c r="E64" s="110" t="s">
        <v>9485</v>
      </c>
      <c r="F64" s="110"/>
      <c r="G64" s="110"/>
      <c r="H64" s="110">
        <v>2825</v>
      </c>
      <c r="I64" s="110">
        <f t="shared" si="1"/>
        <v>12810.869999999995</v>
      </c>
      <c r="J64" s="110"/>
      <c r="K64" s="171"/>
      <c r="L64" s="110"/>
      <c r="M64" s="110"/>
      <c r="N64" s="110"/>
      <c r="O64" s="110"/>
      <c r="P64" s="110"/>
    </row>
    <row r="65" spans="1:16" x14ac:dyDescent="0.2">
      <c r="A65" s="155">
        <v>66983</v>
      </c>
      <c r="B65" s="180">
        <f t="shared" si="4"/>
        <v>46272</v>
      </c>
      <c r="C65" s="110" t="s">
        <v>9484</v>
      </c>
      <c r="D65" s="109" t="s">
        <v>1340</v>
      </c>
      <c r="E65" s="110" t="s">
        <v>9486</v>
      </c>
      <c r="F65" s="110"/>
      <c r="G65" s="110"/>
      <c r="H65" s="110">
        <v>10000</v>
      </c>
      <c r="I65" s="110">
        <f t="shared" si="1"/>
        <v>22810.869999999995</v>
      </c>
      <c r="J65" s="110"/>
      <c r="K65" s="171"/>
      <c r="L65" s="110"/>
      <c r="M65" s="110"/>
      <c r="N65" s="110"/>
      <c r="O65" s="110"/>
      <c r="P65" s="110"/>
    </row>
    <row r="66" spans="1:16" x14ac:dyDescent="0.2">
      <c r="A66" s="155">
        <v>66983</v>
      </c>
      <c r="B66" s="180">
        <f t="shared" si="4"/>
        <v>46272</v>
      </c>
      <c r="C66" s="110" t="s">
        <v>9487</v>
      </c>
      <c r="D66" s="109" t="s">
        <v>1519</v>
      </c>
      <c r="E66" s="110" t="s">
        <v>8980</v>
      </c>
      <c r="F66" s="110"/>
      <c r="G66" s="110"/>
      <c r="H66" s="110">
        <v>150</v>
      </c>
      <c r="I66" s="110">
        <f t="shared" si="1"/>
        <v>22960.869999999995</v>
      </c>
      <c r="J66" s="110"/>
      <c r="K66" s="171"/>
      <c r="L66" s="110"/>
      <c r="M66" s="110"/>
      <c r="N66" s="110"/>
      <c r="O66" s="110"/>
      <c r="P66" s="110"/>
    </row>
    <row r="67" spans="1:16" x14ac:dyDescent="0.2">
      <c r="A67" s="155">
        <v>66983</v>
      </c>
      <c r="B67" s="180">
        <f t="shared" si="4"/>
        <v>46272</v>
      </c>
      <c r="C67" s="110" t="s">
        <v>9488</v>
      </c>
      <c r="D67" s="109" t="s">
        <v>141</v>
      </c>
      <c r="E67" s="171" t="s">
        <v>9489</v>
      </c>
      <c r="F67" s="110"/>
      <c r="G67" s="110"/>
      <c r="H67" s="110">
        <v>30000</v>
      </c>
      <c r="I67" s="110">
        <f t="shared" si="1"/>
        <v>52960.869999999995</v>
      </c>
      <c r="J67" s="110"/>
      <c r="K67" s="171"/>
      <c r="L67" s="110"/>
      <c r="M67" s="110"/>
      <c r="N67" s="110"/>
      <c r="O67" s="110"/>
      <c r="P67" s="110"/>
    </row>
    <row r="68" spans="1:16" x14ac:dyDescent="0.2">
      <c r="A68" s="155">
        <v>66983</v>
      </c>
      <c r="B68" s="180">
        <f t="shared" si="4"/>
        <v>46272</v>
      </c>
      <c r="C68" s="110" t="s">
        <v>9490</v>
      </c>
      <c r="D68" s="109" t="s">
        <v>1318</v>
      </c>
      <c r="E68" s="171" t="s">
        <v>9491</v>
      </c>
      <c r="F68" s="110"/>
      <c r="G68" s="110">
        <v>1273</v>
      </c>
      <c r="H68" s="110"/>
      <c r="I68" s="110">
        <f t="shared" si="1"/>
        <v>51687.869999999995</v>
      </c>
      <c r="J68" s="110"/>
      <c r="K68" s="171"/>
      <c r="L68" s="110"/>
      <c r="M68" s="110"/>
      <c r="N68" s="110"/>
      <c r="O68" s="110"/>
      <c r="P68" s="110"/>
    </row>
    <row r="69" spans="1:16" x14ac:dyDescent="0.2">
      <c r="A69" s="155">
        <v>66986</v>
      </c>
      <c r="B69" s="180">
        <f t="shared" si="4"/>
        <v>46275</v>
      </c>
      <c r="C69" s="110" t="s">
        <v>9492</v>
      </c>
      <c r="D69" s="109" t="s">
        <v>1519</v>
      </c>
      <c r="E69" s="171" t="s">
        <v>1549</v>
      </c>
      <c r="F69" s="110"/>
      <c r="G69" s="110"/>
      <c r="H69" s="110">
        <v>193515</v>
      </c>
      <c r="I69" s="110">
        <f t="shared" si="1"/>
        <v>245202.87</v>
      </c>
      <c r="J69" s="110"/>
      <c r="K69" s="171"/>
      <c r="L69" s="110"/>
      <c r="M69" s="110"/>
      <c r="N69" s="110"/>
      <c r="O69" s="110"/>
      <c r="P69" s="110"/>
    </row>
    <row r="70" spans="1:16" x14ac:dyDescent="0.2">
      <c r="A70" s="155">
        <v>66986</v>
      </c>
      <c r="B70" s="180">
        <f t="shared" si="4"/>
        <v>46275</v>
      </c>
      <c r="C70" s="110" t="s">
        <v>9493</v>
      </c>
      <c r="D70" s="109" t="s">
        <v>1318</v>
      </c>
      <c r="E70" s="171" t="s">
        <v>9494</v>
      </c>
      <c r="F70" s="110"/>
      <c r="G70" s="110">
        <v>3600</v>
      </c>
      <c r="H70" s="110"/>
      <c r="I70" s="110">
        <f t="shared" si="1"/>
        <v>241602.87</v>
      </c>
      <c r="J70" s="110"/>
      <c r="K70" s="171"/>
      <c r="L70" s="110"/>
      <c r="M70" s="110"/>
      <c r="N70" s="110"/>
      <c r="O70" s="110"/>
      <c r="P70" s="110"/>
    </row>
    <row r="71" spans="1:16" x14ac:dyDescent="0.2">
      <c r="A71" s="155">
        <v>66987</v>
      </c>
      <c r="B71" s="180">
        <f t="shared" si="4"/>
        <v>46276</v>
      </c>
      <c r="C71" s="110" t="s">
        <v>9495</v>
      </c>
      <c r="D71" s="109" t="s">
        <v>1318</v>
      </c>
      <c r="E71" s="171" t="s">
        <v>9496</v>
      </c>
      <c r="F71" s="110"/>
      <c r="G71" s="110">
        <v>7900</v>
      </c>
      <c r="H71" s="110"/>
      <c r="I71" s="110">
        <f t="shared" si="1"/>
        <v>233702.87</v>
      </c>
      <c r="J71" s="110"/>
      <c r="K71" s="171"/>
      <c r="L71" s="110"/>
      <c r="M71" s="110"/>
      <c r="N71" s="110"/>
      <c r="O71" s="110"/>
      <c r="P71" s="110"/>
    </row>
    <row r="72" spans="1:16" x14ac:dyDescent="0.2">
      <c r="A72" s="155">
        <v>66987</v>
      </c>
      <c r="B72" s="180">
        <f t="shared" si="4"/>
        <v>46276</v>
      </c>
      <c r="C72" s="110" t="s">
        <v>9497</v>
      </c>
      <c r="D72" s="109" t="s">
        <v>1106</v>
      </c>
      <c r="E72" s="171" t="s">
        <v>9498</v>
      </c>
      <c r="F72" s="110"/>
      <c r="G72" s="110">
        <v>100000</v>
      </c>
      <c r="H72" s="110"/>
      <c r="I72" s="110">
        <f t="shared" si="1"/>
        <v>133702.87</v>
      </c>
      <c r="J72" s="110"/>
      <c r="K72" s="171"/>
      <c r="L72" s="110"/>
      <c r="M72" s="110"/>
      <c r="N72" s="110"/>
      <c r="O72" s="110"/>
      <c r="P72" s="110"/>
    </row>
    <row r="73" spans="1:16" x14ac:dyDescent="0.2">
      <c r="A73" s="155">
        <v>66988</v>
      </c>
      <c r="B73" s="180">
        <f t="shared" si="4"/>
        <v>46277</v>
      </c>
      <c r="C73" s="110" t="s">
        <v>9499</v>
      </c>
      <c r="D73" s="109" t="s">
        <v>9500</v>
      </c>
      <c r="E73" s="171" t="s">
        <v>9501</v>
      </c>
      <c r="F73" s="110"/>
      <c r="G73" s="110">
        <v>20000</v>
      </c>
      <c r="H73" s="110"/>
      <c r="I73" s="110">
        <f t="shared" si="1"/>
        <v>113702.87</v>
      </c>
      <c r="J73" s="110"/>
      <c r="K73" s="171" t="s">
        <v>1418</v>
      </c>
      <c r="L73" s="110" t="s">
        <v>1493</v>
      </c>
      <c r="M73" s="110" t="s">
        <v>1493</v>
      </c>
      <c r="N73" s="110" t="s">
        <v>1489</v>
      </c>
      <c r="O73" s="110" t="s">
        <v>1490</v>
      </c>
      <c r="P73" s="110"/>
    </row>
    <row r="74" spans="1:16" x14ac:dyDescent="0.2">
      <c r="A74" s="155">
        <v>66988</v>
      </c>
      <c r="B74" s="180">
        <f t="shared" si="4"/>
        <v>46277</v>
      </c>
      <c r="C74" s="110" t="s">
        <v>9629</v>
      </c>
      <c r="D74" s="109" t="s">
        <v>153</v>
      </c>
      <c r="E74" s="110" t="s">
        <v>8980</v>
      </c>
      <c r="F74" s="110"/>
      <c r="G74" s="110"/>
      <c r="H74" s="110">
        <v>1200</v>
      </c>
      <c r="I74" s="110">
        <f t="shared" si="1"/>
        <v>114902.87</v>
      </c>
      <c r="J74" s="110"/>
      <c r="K74" s="171"/>
      <c r="L74" s="110"/>
      <c r="M74" s="110"/>
      <c r="N74" s="110"/>
      <c r="O74" s="110"/>
      <c r="P74" s="110"/>
    </row>
    <row r="75" spans="1:16" x14ac:dyDescent="0.2">
      <c r="A75" s="155">
        <v>66992</v>
      </c>
      <c r="B75" s="180">
        <f t="shared" si="4"/>
        <v>46281</v>
      </c>
      <c r="C75" s="110" t="s">
        <v>9630</v>
      </c>
      <c r="D75" s="109" t="s">
        <v>1269</v>
      </c>
      <c r="E75" s="171" t="s">
        <v>9458</v>
      </c>
      <c r="F75" s="110"/>
      <c r="G75" s="110">
        <v>1800</v>
      </c>
      <c r="H75" s="110"/>
      <c r="I75" s="110">
        <f t="shared" si="1"/>
        <v>113102.87</v>
      </c>
      <c r="J75" s="110"/>
      <c r="K75" s="171"/>
      <c r="L75" s="110"/>
      <c r="M75" s="110"/>
      <c r="N75" s="110"/>
      <c r="O75" s="110"/>
      <c r="P75" s="110"/>
    </row>
    <row r="76" spans="1:16" x14ac:dyDescent="0.2">
      <c r="A76" s="155">
        <v>66993</v>
      </c>
      <c r="B76" s="180">
        <f t="shared" si="4"/>
        <v>46282</v>
      </c>
      <c r="C76" s="110" t="s">
        <v>9631</v>
      </c>
      <c r="D76" s="109" t="s">
        <v>8945</v>
      </c>
      <c r="E76" s="171" t="s">
        <v>9632</v>
      </c>
      <c r="F76" s="110"/>
      <c r="G76" s="110"/>
      <c r="H76" s="110">
        <v>50000</v>
      </c>
      <c r="I76" s="110">
        <f t="shared" si="1"/>
        <v>163102.87</v>
      </c>
      <c r="J76" s="110"/>
      <c r="K76" s="171"/>
      <c r="L76" s="110"/>
      <c r="M76" s="110"/>
      <c r="N76" s="110"/>
      <c r="O76" s="110"/>
      <c r="P76" s="110"/>
    </row>
    <row r="77" spans="1:16" x14ac:dyDescent="0.2">
      <c r="A77" s="155">
        <v>66993</v>
      </c>
      <c r="B77" s="180">
        <f t="shared" si="4"/>
        <v>46282</v>
      </c>
      <c r="C77" s="110" t="s">
        <v>9633</v>
      </c>
      <c r="D77" s="109" t="s">
        <v>1090</v>
      </c>
      <c r="E77" s="171" t="s">
        <v>9634</v>
      </c>
      <c r="F77" s="110"/>
      <c r="G77" s="110">
        <v>161262</v>
      </c>
      <c r="H77" s="110"/>
      <c r="I77" s="110">
        <f t="shared" si="1"/>
        <v>1840.8699999999953</v>
      </c>
      <c r="J77" s="110"/>
      <c r="K77" s="171"/>
      <c r="L77" s="110"/>
      <c r="M77" s="110"/>
      <c r="N77" s="110"/>
      <c r="O77" s="110"/>
      <c r="P77" s="110"/>
    </row>
    <row r="78" spans="1:16" x14ac:dyDescent="0.2">
      <c r="A78" s="155">
        <v>66993</v>
      </c>
      <c r="B78" s="180">
        <f t="shared" si="4"/>
        <v>46282</v>
      </c>
      <c r="C78" s="110" t="s">
        <v>9635</v>
      </c>
      <c r="D78" s="109" t="s">
        <v>1519</v>
      </c>
      <c r="E78" s="171" t="s">
        <v>1549</v>
      </c>
      <c r="F78" s="110"/>
      <c r="G78" s="110"/>
      <c r="H78" s="110">
        <v>257745</v>
      </c>
      <c r="I78" s="110">
        <f t="shared" si="1"/>
        <v>259585.87</v>
      </c>
      <c r="J78" s="110"/>
      <c r="K78" s="171"/>
      <c r="L78" s="110"/>
      <c r="M78" s="110"/>
      <c r="N78" s="110"/>
      <c r="O78" s="110"/>
      <c r="P78" s="110"/>
    </row>
    <row r="79" spans="1:16" x14ac:dyDescent="0.2">
      <c r="A79" s="155">
        <v>66993</v>
      </c>
      <c r="B79" s="180">
        <f t="shared" si="4"/>
        <v>46282</v>
      </c>
      <c r="C79" s="110" t="s">
        <v>9636</v>
      </c>
      <c r="D79" s="109" t="s">
        <v>1249</v>
      </c>
      <c r="E79" s="171" t="s">
        <v>9639</v>
      </c>
      <c r="F79" s="110"/>
      <c r="G79" s="110">
        <v>55185</v>
      </c>
      <c r="H79" s="110"/>
      <c r="I79" s="110">
        <f t="shared" si="1"/>
        <v>204400.87</v>
      </c>
      <c r="J79" s="110"/>
      <c r="K79" s="171"/>
      <c r="L79" s="110"/>
      <c r="M79" s="110"/>
      <c r="N79" s="110"/>
      <c r="O79" s="110"/>
      <c r="P79" s="110"/>
    </row>
    <row r="80" spans="1:16" x14ac:dyDescent="0.2">
      <c r="A80" s="155">
        <v>66993</v>
      </c>
      <c r="B80" s="180">
        <f t="shared" si="4"/>
        <v>46282</v>
      </c>
      <c r="C80" s="110" t="s">
        <v>9637</v>
      </c>
      <c r="D80" s="109" t="s">
        <v>9481</v>
      </c>
      <c r="E80" s="171" t="s">
        <v>9638</v>
      </c>
      <c r="F80" s="110"/>
      <c r="G80" s="110">
        <v>33200</v>
      </c>
      <c r="H80" s="110"/>
      <c r="I80" s="110">
        <f t="shared" si="1"/>
        <v>171200.87</v>
      </c>
      <c r="J80" s="110"/>
      <c r="K80" s="171"/>
      <c r="L80" s="110"/>
      <c r="M80" s="110"/>
      <c r="N80" s="110"/>
      <c r="O80" s="110"/>
      <c r="P80" s="110"/>
    </row>
    <row r="81" spans="1:16" x14ac:dyDescent="0.2">
      <c r="A81" s="155">
        <v>66994</v>
      </c>
      <c r="B81" s="180">
        <f t="shared" si="4"/>
        <v>46283</v>
      </c>
      <c r="C81" s="110" t="s">
        <v>9640</v>
      </c>
      <c r="D81" s="109" t="s">
        <v>1249</v>
      </c>
      <c r="E81" s="171" t="s">
        <v>9641</v>
      </c>
      <c r="F81" s="110"/>
      <c r="G81" s="110">
        <v>40000</v>
      </c>
      <c r="H81" s="110"/>
      <c r="I81" s="110">
        <f t="shared" si="1"/>
        <v>131200.87</v>
      </c>
      <c r="J81" s="110"/>
      <c r="K81" s="171"/>
      <c r="L81" s="110"/>
      <c r="M81" s="110"/>
      <c r="N81" s="110"/>
      <c r="O81" s="110"/>
      <c r="P81" s="110"/>
    </row>
    <row r="82" spans="1:16" x14ac:dyDescent="0.2">
      <c r="A82" s="155">
        <v>66994</v>
      </c>
      <c r="B82" s="180">
        <f t="shared" si="4"/>
        <v>46283</v>
      </c>
      <c r="C82" s="110" t="s">
        <v>9642</v>
      </c>
      <c r="D82" s="109" t="s">
        <v>1116</v>
      </c>
      <c r="E82" s="171" t="s">
        <v>9643</v>
      </c>
      <c r="F82" s="110"/>
      <c r="G82" s="110">
        <v>9095</v>
      </c>
      <c r="H82" s="110"/>
      <c r="I82" s="110">
        <f t="shared" si="1"/>
        <v>122105.87</v>
      </c>
      <c r="J82" s="110"/>
      <c r="K82" s="171"/>
      <c r="L82" s="110"/>
      <c r="M82" s="110"/>
      <c r="N82" s="110"/>
      <c r="O82" s="110"/>
      <c r="P82" s="110"/>
    </row>
    <row r="83" spans="1:16" x14ac:dyDescent="0.2">
      <c r="A83" s="155">
        <v>66994</v>
      </c>
      <c r="B83" s="180">
        <f t="shared" si="4"/>
        <v>46283</v>
      </c>
      <c r="C83" s="110" t="s">
        <v>9644</v>
      </c>
      <c r="D83" s="109" t="s">
        <v>9267</v>
      </c>
      <c r="E83" s="171" t="s">
        <v>9645</v>
      </c>
      <c r="F83" s="110"/>
      <c r="G83" s="110"/>
      <c r="H83" s="110">
        <v>4500</v>
      </c>
      <c r="I83" s="110">
        <f t="shared" si="1"/>
        <v>126605.87</v>
      </c>
      <c r="J83" s="110"/>
      <c r="K83" s="171"/>
      <c r="L83" s="110"/>
      <c r="M83" s="110"/>
      <c r="N83" s="110"/>
      <c r="O83" s="110"/>
      <c r="P83" s="110"/>
    </row>
    <row r="84" spans="1:16" x14ac:dyDescent="0.2">
      <c r="A84" s="155">
        <v>66994</v>
      </c>
      <c r="B84" s="180">
        <f t="shared" si="4"/>
        <v>46283</v>
      </c>
      <c r="C84" s="110" t="s">
        <v>9646</v>
      </c>
      <c r="D84" s="109" t="s">
        <v>1318</v>
      </c>
      <c r="E84" s="171" t="s">
        <v>9647</v>
      </c>
      <c r="F84" s="110"/>
      <c r="G84" s="110">
        <v>9200</v>
      </c>
      <c r="H84" s="110"/>
      <c r="I84" s="110">
        <f t="shared" si="1"/>
        <v>117405.87</v>
      </c>
      <c r="J84" s="110"/>
      <c r="K84" s="171"/>
      <c r="L84" s="110"/>
      <c r="M84" s="110"/>
      <c r="N84" s="110"/>
      <c r="O84" s="110"/>
      <c r="P84" s="110"/>
    </row>
    <row r="85" spans="1:16" x14ac:dyDescent="0.2">
      <c r="A85" s="155">
        <v>66994</v>
      </c>
      <c r="B85" s="180">
        <f t="shared" si="4"/>
        <v>46283</v>
      </c>
      <c r="C85" s="110" t="s">
        <v>9660</v>
      </c>
      <c r="D85" s="109" t="s">
        <v>1318</v>
      </c>
      <c r="E85" s="171" t="s">
        <v>9648</v>
      </c>
      <c r="F85" s="110"/>
      <c r="G85" s="110">
        <v>2200</v>
      </c>
      <c r="H85" s="110"/>
      <c r="I85" s="110">
        <f t="shared" ref="I85:I92" si="5">I84+H85-G85</f>
        <v>115205.87</v>
      </c>
      <c r="J85" s="110"/>
      <c r="K85" s="171"/>
      <c r="L85" s="110"/>
      <c r="M85" s="110"/>
      <c r="N85" s="110"/>
      <c r="O85" s="110"/>
      <c r="P85" s="110"/>
    </row>
    <row r="86" spans="1:16" x14ac:dyDescent="0.2">
      <c r="A86" s="155">
        <v>66997</v>
      </c>
      <c r="B86" s="180">
        <f t="shared" si="4"/>
        <v>46286</v>
      </c>
      <c r="C86" s="110" t="s">
        <v>9661</v>
      </c>
      <c r="D86" s="109" t="s">
        <v>1519</v>
      </c>
      <c r="E86" s="171" t="s">
        <v>1549</v>
      </c>
      <c r="F86" s="110"/>
      <c r="G86" s="110"/>
      <c r="H86" s="110">
        <v>118935</v>
      </c>
      <c r="I86" s="110">
        <f t="shared" si="5"/>
        <v>234140.87</v>
      </c>
      <c r="J86" s="110"/>
      <c r="K86" s="171"/>
      <c r="L86" s="110"/>
      <c r="M86" s="110"/>
      <c r="N86" s="110"/>
      <c r="O86" s="110"/>
      <c r="P86" s="110"/>
    </row>
    <row r="87" spans="1:16" x14ac:dyDescent="0.2">
      <c r="A87" s="155">
        <v>66997</v>
      </c>
      <c r="B87" s="180">
        <f t="shared" si="4"/>
        <v>46286</v>
      </c>
      <c r="C87" s="110" t="s">
        <v>9662</v>
      </c>
      <c r="D87" s="109" t="s">
        <v>1318</v>
      </c>
      <c r="E87" s="171" t="s">
        <v>9663</v>
      </c>
      <c r="F87" s="110"/>
      <c r="G87" s="110">
        <v>71825</v>
      </c>
      <c r="H87" s="110"/>
      <c r="I87" s="110">
        <f t="shared" si="5"/>
        <v>162315.87</v>
      </c>
      <c r="J87" s="110"/>
      <c r="K87" s="171"/>
      <c r="L87" s="110"/>
      <c r="M87" s="110"/>
      <c r="N87" s="110"/>
      <c r="O87" s="110"/>
      <c r="P87" s="110"/>
    </row>
    <row r="88" spans="1:16" x14ac:dyDescent="0.2">
      <c r="A88" s="155">
        <v>66997</v>
      </c>
      <c r="B88" s="180">
        <f t="shared" si="4"/>
        <v>46286</v>
      </c>
      <c r="C88" s="110" t="s">
        <v>9664</v>
      </c>
      <c r="D88" s="109" t="s">
        <v>1318</v>
      </c>
      <c r="E88" s="171" t="s">
        <v>9665</v>
      </c>
      <c r="F88" s="110"/>
      <c r="G88" s="110">
        <v>475</v>
      </c>
      <c r="H88" s="110"/>
      <c r="I88" s="110">
        <f t="shared" si="5"/>
        <v>161840.87</v>
      </c>
      <c r="J88" s="110"/>
      <c r="K88" s="171"/>
      <c r="L88" s="110"/>
      <c r="M88" s="110"/>
      <c r="N88" s="110"/>
      <c r="O88" s="110"/>
      <c r="P88" s="110"/>
    </row>
    <row r="89" spans="1:16" x14ac:dyDescent="0.2">
      <c r="A89" s="155">
        <v>66999</v>
      </c>
      <c r="B89" s="180">
        <f t="shared" si="4"/>
        <v>46288</v>
      </c>
      <c r="C89" s="110" t="s">
        <v>9666</v>
      </c>
      <c r="D89" s="109" t="s">
        <v>9125</v>
      </c>
      <c r="E89" s="171" t="s">
        <v>9667</v>
      </c>
      <c r="F89" s="110"/>
      <c r="G89" s="110">
        <v>5251</v>
      </c>
      <c r="H89" s="110"/>
      <c r="I89" s="110">
        <f t="shared" si="5"/>
        <v>156589.87</v>
      </c>
      <c r="J89" s="110"/>
      <c r="K89" s="171"/>
      <c r="L89" s="110"/>
      <c r="M89" s="110"/>
      <c r="N89" s="110"/>
      <c r="O89" s="110"/>
      <c r="P89" s="110"/>
    </row>
    <row r="90" spans="1:16" x14ac:dyDescent="0.2">
      <c r="A90" s="155">
        <v>66999</v>
      </c>
      <c r="B90" s="180">
        <f t="shared" si="4"/>
        <v>46288</v>
      </c>
      <c r="C90" s="110" t="s">
        <v>9668</v>
      </c>
      <c r="D90" s="109" t="s">
        <v>1405</v>
      </c>
      <c r="E90" s="171" t="s">
        <v>9669</v>
      </c>
      <c r="F90" s="110"/>
      <c r="G90" s="110">
        <v>150000</v>
      </c>
      <c r="H90" s="110"/>
      <c r="I90" s="110">
        <f t="shared" si="5"/>
        <v>6589.8699999999953</v>
      </c>
      <c r="J90" s="110"/>
      <c r="K90" s="171"/>
      <c r="L90" s="110"/>
      <c r="M90" s="110"/>
      <c r="N90" s="110"/>
      <c r="O90" s="110"/>
      <c r="P90" s="110"/>
    </row>
    <row r="91" spans="1:16" x14ac:dyDescent="0.2">
      <c r="A91" s="155"/>
      <c r="B91" s="180"/>
      <c r="C91" s="110"/>
      <c r="D91" s="109"/>
      <c r="E91" s="171"/>
      <c r="F91" s="110"/>
      <c r="G91" s="110"/>
      <c r="H91" s="110"/>
      <c r="I91" s="110">
        <f t="shared" si="5"/>
        <v>6589.8699999999953</v>
      </c>
      <c r="J91" s="110"/>
      <c r="K91" s="171"/>
      <c r="L91" s="110"/>
      <c r="M91" s="110"/>
      <c r="N91" s="110"/>
      <c r="O91" s="110"/>
      <c r="P91" s="110"/>
    </row>
    <row r="92" spans="1:16" x14ac:dyDescent="0.2">
      <c r="A92" s="155"/>
      <c r="B92" s="180"/>
      <c r="C92" s="110"/>
      <c r="D92" s="109"/>
      <c r="E92" s="171"/>
      <c r="F92" s="110"/>
      <c r="G92" s="110"/>
      <c r="H92" s="110"/>
      <c r="I92" s="110">
        <f t="shared" si="5"/>
        <v>6589.8699999999953</v>
      </c>
      <c r="J92" s="110"/>
      <c r="K92" s="171"/>
      <c r="L92" s="110"/>
      <c r="M92" s="110"/>
      <c r="N92" s="110"/>
      <c r="O92" s="110"/>
      <c r="P92" s="110"/>
    </row>
    <row r="93" spans="1:16" x14ac:dyDescent="0.2">
      <c r="A93" s="155"/>
      <c r="B93" s="180"/>
      <c r="C93" s="110"/>
      <c r="D93" s="109"/>
      <c r="E93" s="171"/>
      <c r="F93" s="110"/>
      <c r="G93" s="110"/>
      <c r="H93" s="110"/>
      <c r="I93" s="110"/>
      <c r="J93" s="110"/>
      <c r="K93" s="171"/>
      <c r="L93" s="110"/>
      <c r="M93" s="110"/>
      <c r="N93" s="110"/>
      <c r="O93" s="110"/>
      <c r="P93" s="110"/>
    </row>
    <row r="94" spans="1:16" x14ac:dyDescent="0.2">
      <c r="A94" s="155"/>
      <c r="B94" s="180"/>
      <c r="C94" s="110"/>
      <c r="D94" s="109"/>
      <c r="E94" s="171"/>
      <c r="F94" s="110"/>
      <c r="G94" s="110"/>
      <c r="H94" s="110"/>
      <c r="I94" s="110"/>
      <c r="J94" s="110"/>
      <c r="K94" s="171"/>
      <c r="L94" s="110"/>
      <c r="M94" s="110"/>
      <c r="N94" s="110"/>
      <c r="O94" s="110"/>
      <c r="P94" s="110"/>
    </row>
    <row r="95" spans="1:16" x14ac:dyDescent="0.2">
      <c r="A95" s="155"/>
      <c r="B95" s="180"/>
      <c r="C95" s="110"/>
      <c r="D95" s="109"/>
      <c r="E95" s="171"/>
      <c r="F95" s="110"/>
      <c r="G95" s="110"/>
      <c r="H95" s="110"/>
      <c r="I95" s="110"/>
      <c r="J95" s="110"/>
      <c r="K95" s="171"/>
      <c r="L95" s="110"/>
      <c r="M95" s="110"/>
      <c r="N95" s="110"/>
      <c r="O95" s="110"/>
      <c r="P95" s="110"/>
    </row>
    <row r="96" spans="1:16" x14ac:dyDescent="0.2">
      <c r="A96" s="155"/>
      <c r="B96" s="180"/>
      <c r="C96" s="110"/>
      <c r="D96" s="109"/>
      <c r="E96" s="171"/>
      <c r="F96" s="110"/>
      <c r="G96" s="110"/>
      <c r="H96" s="110"/>
      <c r="I96" s="110"/>
      <c r="J96" s="110"/>
      <c r="K96" s="171"/>
      <c r="L96" s="110"/>
      <c r="M96" s="110"/>
      <c r="N96" s="110"/>
      <c r="O96" s="110"/>
      <c r="P96" s="110"/>
    </row>
    <row r="97" spans="1:16" x14ac:dyDescent="0.2">
      <c r="A97" s="155"/>
      <c r="B97" s="180"/>
      <c r="C97" s="110"/>
      <c r="D97" s="109"/>
      <c r="E97" s="171"/>
      <c r="F97" s="110"/>
      <c r="G97" s="110"/>
      <c r="H97" s="110"/>
      <c r="I97" s="110"/>
      <c r="J97" s="110"/>
      <c r="K97" s="171"/>
      <c r="L97" s="110"/>
      <c r="M97" s="110"/>
      <c r="N97" s="110"/>
      <c r="O97" s="110"/>
      <c r="P97" s="110"/>
    </row>
  </sheetData>
  <autoFilter ref="A3:P97" xr:uid="{00000000-0001-0000-0E00-000000000000}"/>
  <phoneticPr fontId="69" type="noConversion"/>
  <conditionalFormatting sqref="D15 D49:D50 D53:D61 D64:D97">
    <cfRule type="expression" dxfId="8" priority="8">
      <formula>AND($A15&lt;&gt;"",MOD(ROW(),2)=0)</formula>
    </cfRule>
  </conditionalFormatting>
  <conditionalFormatting sqref="D21">
    <cfRule type="expression" dxfId="7" priority="7">
      <formula>AND($A21&lt;&gt;"",MOD(ROW(),2)=0)</formula>
    </cfRule>
  </conditionalFormatting>
  <conditionalFormatting sqref="D24">
    <cfRule type="expression" dxfId="6" priority="6">
      <formula>AND($A24&lt;&gt;"",MOD(ROW(),2)=0)</formula>
    </cfRule>
  </conditionalFormatting>
  <conditionalFormatting sqref="D40">
    <cfRule type="expression" dxfId="5" priority="1">
      <formula>AND($A40&lt;&gt;"",MOD(ROW(),2)=0)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C7B12-54B8-4271-8DF1-07DF123B8DBF}">
  <sheetPr>
    <tabColor rgb="FF2E5496"/>
    <pageSetUpPr fitToPage="1"/>
  </sheetPr>
  <dimension ref="A1:M160"/>
  <sheetViews>
    <sheetView showGridLines="0" topLeftCell="C1" zoomScale="90" zoomScaleNormal="90" workbookViewId="0">
      <pane ySplit="2" topLeftCell="A144" activePane="bottomLeft" state="frozen"/>
      <selection pane="bottomLeft" activeCell="I176" sqref="I176"/>
    </sheetView>
  </sheetViews>
  <sheetFormatPr baseColWidth="10" defaultColWidth="8.83203125" defaultRowHeight="15" x14ac:dyDescent="0.2"/>
  <cols>
    <col min="1" max="1" width="11.5" bestFit="1" customWidth="1"/>
    <col min="2" max="2" width="11.5" customWidth="1"/>
    <col min="3" max="3" width="9.6640625" bestFit="1" customWidth="1"/>
    <col min="4" max="4" width="26.83203125" bestFit="1" customWidth="1"/>
    <col min="5" max="5" width="10.83203125" bestFit="1" customWidth="1"/>
    <col min="6" max="6" width="24.5" customWidth="1"/>
    <col min="7" max="8" width="13.1640625" bestFit="1" customWidth="1"/>
    <col min="9" max="9" width="14.6640625" style="123" bestFit="1" customWidth="1"/>
    <col min="10" max="10" width="13.83203125" customWidth="1"/>
    <col min="12" max="12" width="14.5" customWidth="1"/>
    <col min="13" max="13" width="24.6640625" customWidth="1"/>
  </cols>
  <sheetData>
    <row r="1" spans="1:13" ht="32" customHeight="1" x14ac:dyDescent="0.2">
      <c r="A1" s="145" t="s">
        <v>8948</v>
      </c>
      <c r="B1" s="145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19"/>
    </row>
    <row r="2" spans="1:13" ht="28" customHeight="1" x14ac:dyDescent="0.2">
      <c r="A2" s="112" t="s">
        <v>3</v>
      </c>
      <c r="B2" s="112" t="s">
        <v>4</v>
      </c>
      <c r="C2" s="112" t="s">
        <v>1294</v>
      </c>
      <c r="D2" s="117" t="s">
        <v>1295</v>
      </c>
      <c r="E2" s="112" t="s">
        <v>1296</v>
      </c>
      <c r="F2" s="112" t="s">
        <v>9</v>
      </c>
      <c r="G2" s="112" t="s">
        <v>110</v>
      </c>
      <c r="H2" s="112" t="s">
        <v>1297</v>
      </c>
      <c r="I2" s="112" t="s">
        <v>1298</v>
      </c>
      <c r="J2" s="112" t="s">
        <v>1299</v>
      </c>
      <c r="K2" s="112" t="s">
        <v>13</v>
      </c>
      <c r="L2" s="124" t="s">
        <v>1300</v>
      </c>
      <c r="M2" s="112" t="s">
        <v>1301</v>
      </c>
    </row>
    <row r="3" spans="1:13" x14ac:dyDescent="0.2">
      <c r="A3" s="127" t="s">
        <v>92</v>
      </c>
      <c r="B3" s="180">
        <f t="shared" ref="B3" si="0">IF(A3="","",IF(ISNUMBER(A3),IFERROR(VLOOKUP(TEXT(A3,"yyyy/mm/dd"),BSAD,2,FALSE),""),IFERROR(VLOOKUP(A3,BSAD,2,FALSE),"")))</f>
        <v>46203</v>
      </c>
      <c r="C3" s="122"/>
      <c r="D3" s="110" t="s">
        <v>8949</v>
      </c>
      <c r="E3" s="109"/>
      <c r="F3" s="109"/>
      <c r="G3" s="125" t="s">
        <v>1303</v>
      </c>
      <c r="H3" s="125"/>
      <c r="I3" s="126">
        <v>117920</v>
      </c>
      <c r="J3" s="125"/>
      <c r="K3" s="109" t="s">
        <v>1304</v>
      </c>
      <c r="L3" s="111">
        <f>IF($D3="","",N($H3)+$I3-$J3)</f>
        <v>117920</v>
      </c>
      <c r="M3" s="109"/>
    </row>
    <row r="4" spans="1:13" x14ac:dyDescent="0.2">
      <c r="A4" s="127" t="s">
        <v>92</v>
      </c>
      <c r="B4" s="180">
        <f t="shared" ref="B4:B6" si="1">IF(A4="","",IF(ISNUMBER(A4),IFERROR(VLOOKUP(TEXT(A4,"yyyy/mm/dd"),BSAD,2,FALSE),""),IFERROR(VLOOKUP(A4,BSAD,2,FALSE),"")))</f>
        <v>46203</v>
      </c>
      <c r="C4" s="122"/>
      <c r="D4" s="110" t="s">
        <v>1269</v>
      </c>
      <c r="E4" s="109"/>
      <c r="F4" s="109" t="s">
        <v>9527</v>
      </c>
      <c r="G4" s="125" t="s">
        <v>1313</v>
      </c>
      <c r="H4" s="125"/>
      <c r="I4" s="126"/>
      <c r="J4" s="125">
        <v>190</v>
      </c>
      <c r="K4" s="109" t="s">
        <v>1304</v>
      </c>
      <c r="L4" s="111">
        <f t="shared" ref="L4:L68" si="2">IF($D4="","",N(L3)+$I4-$J4)</f>
        <v>117730</v>
      </c>
      <c r="M4" s="109"/>
    </row>
    <row r="5" spans="1:13" x14ac:dyDescent="0.2">
      <c r="A5" s="110" t="s">
        <v>16</v>
      </c>
      <c r="B5" s="180">
        <f t="shared" si="1"/>
        <v>46205</v>
      </c>
      <c r="C5" s="122"/>
      <c r="D5" s="110" t="s">
        <v>1401</v>
      </c>
      <c r="E5" s="109"/>
      <c r="F5" s="109" t="s">
        <v>8960</v>
      </c>
      <c r="G5" s="125" t="s">
        <v>1313</v>
      </c>
      <c r="H5" s="125"/>
      <c r="I5" s="126"/>
      <c r="J5" s="125">
        <v>13000</v>
      </c>
      <c r="K5" s="109" t="s">
        <v>1304</v>
      </c>
      <c r="L5" s="111">
        <f t="shared" si="2"/>
        <v>104730</v>
      </c>
      <c r="M5" s="109"/>
    </row>
    <row r="6" spans="1:13" x14ac:dyDescent="0.2">
      <c r="A6" s="110" t="s">
        <v>24</v>
      </c>
      <c r="B6" s="180">
        <f t="shared" si="1"/>
        <v>46207</v>
      </c>
      <c r="C6" s="122"/>
      <c r="D6" s="110" t="s">
        <v>1401</v>
      </c>
      <c r="E6" s="109"/>
      <c r="F6" s="109" t="s">
        <v>8960</v>
      </c>
      <c r="G6" s="125" t="s">
        <v>1313</v>
      </c>
      <c r="H6" s="125"/>
      <c r="I6" s="126"/>
      <c r="J6" s="125">
        <v>500</v>
      </c>
      <c r="K6" s="109" t="s">
        <v>1304</v>
      </c>
      <c r="L6" s="111">
        <f t="shared" si="2"/>
        <v>104230</v>
      </c>
      <c r="M6" s="109"/>
    </row>
    <row r="7" spans="1:13" x14ac:dyDescent="0.2">
      <c r="A7" s="110" t="s">
        <v>26</v>
      </c>
      <c r="B7" s="180">
        <f t="shared" ref="B7:B9" si="3">IF(A7="","",IF(ISNUMBER(A7),IFERROR(VLOOKUP(TEXT(A7,"yyyy/mm/dd"),BSAD,2,FALSE),""),IFERROR(VLOOKUP(A7,BSAD,2,FALSE),"")))</f>
        <v>46208</v>
      </c>
      <c r="C7" s="122"/>
      <c r="D7" s="110" t="s">
        <v>1401</v>
      </c>
      <c r="E7" s="109"/>
      <c r="F7" s="109" t="s">
        <v>8960</v>
      </c>
      <c r="G7" s="125" t="s">
        <v>1313</v>
      </c>
      <c r="H7" s="125"/>
      <c r="I7" s="126"/>
      <c r="J7" s="125">
        <v>500</v>
      </c>
      <c r="K7" s="109" t="s">
        <v>1304</v>
      </c>
      <c r="L7" s="111">
        <f t="shared" si="2"/>
        <v>103730</v>
      </c>
      <c r="M7" s="109"/>
    </row>
    <row r="8" spans="1:13" x14ac:dyDescent="0.2">
      <c r="A8" s="110" t="s">
        <v>28</v>
      </c>
      <c r="B8" s="180">
        <f t="shared" si="3"/>
        <v>46210</v>
      </c>
      <c r="C8" s="122"/>
      <c r="D8" s="110" t="s">
        <v>1401</v>
      </c>
      <c r="E8" s="109"/>
      <c r="F8" s="109" t="s">
        <v>8961</v>
      </c>
      <c r="G8" s="125" t="s">
        <v>1313</v>
      </c>
      <c r="H8" s="125"/>
      <c r="I8" s="126"/>
      <c r="J8" s="125">
        <v>1000</v>
      </c>
      <c r="K8" s="109" t="s">
        <v>1304</v>
      </c>
      <c r="L8" s="111">
        <f t="shared" si="2"/>
        <v>102730</v>
      </c>
      <c r="M8" s="109"/>
    </row>
    <row r="9" spans="1:13" x14ac:dyDescent="0.2">
      <c r="A9" s="110" t="s">
        <v>31</v>
      </c>
      <c r="B9" s="180">
        <f t="shared" si="3"/>
        <v>46211</v>
      </c>
      <c r="C9" s="122"/>
      <c r="D9" s="110" t="s">
        <v>1401</v>
      </c>
      <c r="E9" s="109"/>
      <c r="F9" s="109" t="s">
        <v>8961</v>
      </c>
      <c r="G9" s="125" t="s">
        <v>1313</v>
      </c>
      <c r="H9" s="125"/>
      <c r="I9" s="126"/>
      <c r="J9" s="125">
        <v>1000</v>
      </c>
      <c r="K9" s="109" t="s">
        <v>1304</v>
      </c>
      <c r="L9" s="111">
        <f t="shared" si="2"/>
        <v>101730</v>
      </c>
      <c r="M9" s="109"/>
    </row>
    <row r="10" spans="1:13" x14ac:dyDescent="0.2">
      <c r="A10" s="110" t="s">
        <v>33</v>
      </c>
      <c r="B10" s="180">
        <f t="shared" ref="B10:B15" si="4">IF(A10="","",IF(ISNUMBER(A10),IFERROR(VLOOKUP(TEXT(A10,"yyyy/mm/dd"),BSAD,2,FALSE),""),IFERROR(VLOOKUP(A10,BSAD,2,FALSE),"")))</f>
        <v>46212</v>
      </c>
      <c r="C10" s="122"/>
      <c r="D10" s="110" t="s">
        <v>1401</v>
      </c>
      <c r="E10" s="109"/>
      <c r="F10" s="109" t="s">
        <v>8961</v>
      </c>
      <c r="G10" s="125" t="s">
        <v>1313</v>
      </c>
      <c r="H10" s="125"/>
      <c r="I10" s="126"/>
      <c r="J10" s="125">
        <v>2000</v>
      </c>
      <c r="K10" s="109" t="s">
        <v>1304</v>
      </c>
      <c r="L10" s="111">
        <f t="shared" si="2"/>
        <v>99730</v>
      </c>
      <c r="M10" s="109"/>
    </row>
    <row r="11" spans="1:13" x14ac:dyDescent="0.2">
      <c r="A11" s="110" t="s">
        <v>35</v>
      </c>
      <c r="B11" s="180">
        <f t="shared" si="4"/>
        <v>46213</v>
      </c>
      <c r="C11" s="122"/>
      <c r="D11" s="110" t="s">
        <v>1401</v>
      </c>
      <c r="E11" s="109"/>
      <c r="F11" s="109" t="s">
        <v>8961</v>
      </c>
      <c r="G11" s="125" t="s">
        <v>1313</v>
      </c>
      <c r="H11" s="125"/>
      <c r="I11" s="126"/>
      <c r="J11" s="125">
        <v>1000</v>
      </c>
      <c r="K11" s="109" t="s">
        <v>1304</v>
      </c>
      <c r="L11" s="111">
        <f t="shared" si="2"/>
        <v>98730</v>
      </c>
      <c r="M11" s="109"/>
    </row>
    <row r="12" spans="1:13" x14ac:dyDescent="0.2">
      <c r="A12" s="110" t="s">
        <v>1317</v>
      </c>
      <c r="B12" s="180">
        <f t="shared" ref="B12" si="5">IF(A12="","",IF(ISNUMBER(A12),IFERROR(VLOOKUP(TEXT(A12,"yyyy/mm/dd"),BSAD,2,FALSE),""),IFERROR(VLOOKUP(A12,BSAD,2,FALSE),"")))</f>
        <v>46214</v>
      </c>
      <c r="C12" s="122"/>
      <c r="D12" s="110" t="s">
        <v>1318</v>
      </c>
      <c r="E12" s="109"/>
      <c r="F12" s="109" t="s">
        <v>1320</v>
      </c>
      <c r="G12" s="125" t="s">
        <v>1319</v>
      </c>
      <c r="H12" s="125"/>
      <c r="I12" s="126"/>
      <c r="J12" s="125">
        <v>5000</v>
      </c>
      <c r="K12" s="109" t="s">
        <v>1304</v>
      </c>
      <c r="L12" s="111">
        <f t="shared" si="2"/>
        <v>93730</v>
      </c>
      <c r="M12" s="109"/>
    </row>
    <row r="13" spans="1:13" x14ac:dyDescent="0.2">
      <c r="A13" s="155">
        <v>66925</v>
      </c>
      <c r="B13" s="180">
        <f t="shared" si="4"/>
        <v>46212</v>
      </c>
      <c r="C13" s="122"/>
      <c r="D13" s="110" t="s">
        <v>1269</v>
      </c>
      <c r="E13" s="109"/>
      <c r="F13" s="109" t="s">
        <v>9456</v>
      </c>
      <c r="G13" s="125" t="s">
        <v>1313</v>
      </c>
      <c r="H13" s="125"/>
      <c r="I13" s="126"/>
      <c r="J13" s="125">
        <v>350</v>
      </c>
      <c r="K13" s="109" t="s">
        <v>1304</v>
      </c>
      <c r="L13" s="111">
        <f t="shared" si="2"/>
        <v>93380</v>
      </c>
      <c r="M13" s="109"/>
    </row>
    <row r="14" spans="1:13" x14ac:dyDescent="0.2">
      <c r="A14" s="127" t="s">
        <v>37</v>
      </c>
      <c r="B14" s="180">
        <f t="shared" si="4"/>
        <v>46215</v>
      </c>
      <c r="C14" s="122"/>
      <c r="D14" s="110" t="s">
        <v>1401</v>
      </c>
      <c r="E14" s="109"/>
      <c r="F14" s="109" t="s">
        <v>8961</v>
      </c>
      <c r="G14" s="125" t="s">
        <v>1313</v>
      </c>
      <c r="H14" s="125"/>
      <c r="I14" s="126"/>
      <c r="J14" s="125">
        <v>1000</v>
      </c>
      <c r="K14" s="109" t="s">
        <v>1304</v>
      </c>
      <c r="L14" s="111">
        <f t="shared" si="2"/>
        <v>92380</v>
      </c>
      <c r="M14" s="109"/>
    </row>
    <row r="15" spans="1:13" x14ac:dyDescent="0.2">
      <c r="A15" s="110" t="s">
        <v>1321</v>
      </c>
      <c r="B15" s="180">
        <f t="shared" si="4"/>
        <v>46216</v>
      </c>
      <c r="C15" s="122"/>
      <c r="D15" s="110" t="s">
        <v>1322</v>
      </c>
      <c r="E15" s="109"/>
      <c r="F15" s="109" t="s">
        <v>8961</v>
      </c>
      <c r="G15" s="125" t="s">
        <v>1313</v>
      </c>
      <c r="H15" s="125"/>
      <c r="I15" s="126"/>
      <c r="J15" s="125">
        <v>1725</v>
      </c>
      <c r="K15" s="109" t="s">
        <v>1304</v>
      </c>
      <c r="L15" s="111">
        <f t="shared" si="2"/>
        <v>90655</v>
      </c>
      <c r="M15" s="109"/>
    </row>
    <row r="16" spans="1:13" x14ac:dyDescent="0.2">
      <c r="A16" s="110" t="s">
        <v>39</v>
      </c>
      <c r="B16" s="180">
        <f t="shared" ref="B16:B19" si="6">IF(A16="","",IF(ISNUMBER(A16),IFERROR(VLOOKUP(TEXT(A16,"yyyy/mm/dd"),BSAD,2,FALSE),""),IFERROR(VLOOKUP(A16,BSAD,2,FALSE),"")))</f>
        <v>46217</v>
      </c>
      <c r="C16" s="122"/>
      <c r="D16" s="110" t="s">
        <v>1401</v>
      </c>
      <c r="E16" s="109"/>
      <c r="F16" s="109" t="s">
        <v>8961</v>
      </c>
      <c r="G16" s="125" t="s">
        <v>1313</v>
      </c>
      <c r="H16" s="125"/>
      <c r="I16" s="126"/>
      <c r="J16" s="125">
        <v>1000</v>
      </c>
      <c r="K16" s="109" t="s">
        <v>1304</v>
      </c>
      <c r="L16" s="111">
        <f t="shared" si="2"/>
        <v>89655</v>
      </c>
      <c r="M16" s="109"/>
    </row>
    <row r="17" spans="1:13" x14ac:dyDescent="0.2">
      <c r="A17" s="110" t="s">
        <v>41</v>
      </c>
      <c r="B17" s="180">
        <f t="shared" si="6"/>
        <v>46218</v>
      </c>
      <c r="C17" s="122"/>
      <c r="D17" s="110" t="s">
        <v>1401</v>
      </c>
      <c r="E17" s="109"/>
      <c r="F17" s="109" t="s">
        <v>8961</v>
      </c>
      <c r="G17" s="125" t="s">
        <v>1313</v>
      </c>
      <c r="H17" s="125"/>
      <c r="I17" s="126"/>
      <c r="J17" s="125">
        <v>500</v>
      </c>
      <c r="K17" s="109" t="s">
        <v>1304</v>
      </c>
      <c r="L17" s="111">
        <f t="shared" si="2"/>
        <v>89155</v>
      </c>
      <c r="M17" s="109"/>
    </row>
    <row r="18" spans="1:13" x14ac:dyDescent="0.2">
      <c r="A18" s="110" t="s">
        <v>45</v>
      </c>
      <c r="B18" s="180">
        <f t="shared" si="6"/>
        <v>46220</v>
      </c>
      <c r="C18" s="122"/>
      <c r="D18" s="110" t="s">
        <v>1401</v>
      </c>
      <c r="E18" s="109"/>
      <c r="F18" s="109" t="s">
        <v>8961</v>
      </c>
      <c r="G18" s="125" t="s">
        <v>1313</v>
      </c>
      <c r="H18" s="125"/>
      <c r="I18" s="126"/>
      <c r="J18" s="125">
        <v>500</v>
      </c>
      <c r="K18" s="109" t="s">
        <v>1304</v>
      </c>
      <c r="L18" s="111">
        <f t="shared" si="2"/>
        <v>88655</v>
      </c>
      <c r="M18" s="109"/>
    </row>
    <row r="19" spans="1:13" x14ac:dyDescent="0.2">
      <c r="A19" s="110" t="s">
        <v>47</v>
      </c>
      <c r="B19" s="180">
        <f t="shared" si="6"/>
        <v>46221</v>
      </c>
      <c r="C19" s="122"/>
      <c r="D19" s="110" t="s">
        <v>1401</v>
      </c>
      <c r="E19" s="109"/>
      <c r="F19" s="109" t="s">
        <v>8961</v>
      </c>
      <c r="G19" s="125" t="s">
        <v>1313</v>
      </c>
      <c r="H19" s="125"/>
      <c r="I19" s="126"/>
      <c r="J19" s="125">
        <v>1000</v>
      </c>
      <c r="K19" s="109" t="s">
        <v>1304</v>
      </c>
      <c r="L19" s="111">
        <f t="shared" si="2"/>
        <v>87655</v>
      </c>
      <c r="M19" s="109"/>
    </row>
    <row r="20" spans="1:13" x14ac:dyDescent="0.2">
      <c r="A20" s="110" t="s">
        <v>1326</v>
      </c>
      <c r="B20" s="180">
        <f t="shared" ref="B20:B23" si="7">IF(A20="","",IF(ISNUMBER(A20),IFERROR(VLOOKUP(TEXT(A20,"yyyy/mm/dd"),BSAD,2,FALSE),""),IFERROR(VLOOKUP(A20,BSAD,2,FALSE),"")))</f>
        <v>46222</v>
      </c>
      <c r="C20" s="122"/>
      <c r="D20" s="110" t="s">
        <v>1318</v>
      </c>
      <c r="E20" s="109"/>
      <c r="F20" s="109" t="s">
        <v>1327</v>
      </c>
      <c r="G20" s="125" t="s">
        <v>1319</v>
      </c>
      <c r="H20" s="125"/>
      <c r="I20" s="126"/>
      <c r="J20" s="125">
        <v>2000</v>
      </c>
      <c r="K20" s="109" t="s">
        <v>1304</v>
      </c>
      <c r="L20" s="111">
        <f t="shared" si="2"/>
        <v>85655</v>
      </c>
      <c r="M20" s="109"/>
    </row>
    <row r="21" spans="1:13" ht="25.5" customHeight="1" x14ac:dyDescent="0.2">
      <c r="A21" s="110" t="s">
        <v>1326</v>
      </c>
      <c r="B21" s="180">
        <f t="shared" si="7"/>
        <v>46222</v>
      </c>
      <c r="C21" s="122"/>
      <c r="D21" s="110" t="s">
        <v>1318</v>
      </c>
      <c r="E21" s="109"/>
      <c r="F21" s="109" t="s">
        <v>1328</v>
      </c>
      <c r="G21" s="125" t="s">
        <v>1319</v>
      </c>
      <c r="H21" s="125"/>
      <c r="I21" s="126"/>
      <c r="J21" s="125">
        <f>400+250+260</f>
        <v>910</v>
      </c>
      <c r="K21" s="109" t="s">
        <v>1304</v>
      </c>
      <c r="L21" s="111">
        <f t="shared" si="2"/>
        <v>84745</v>
      </c>
      <c r="M21" s="109"/>
    </row>
    <row r="22" spans="1:13" x14ac:dyDescent="0.2">
      <c r="A22" s="110" t="s">
        <v>49</v>
      </c>
      <c r="B22" s="180">
        <f t="shared" si="7"/>
        <v>46224</v>
      </c>
      <c r="C22" s="122"/>
      <c r="D22" s="110" t="s">
        <v>1401</v>
      </c>
      <c r="E22" s="109"/>
      <c r="F22" s="109" t="s">
        <v>8961</v>
      </c>
      <c r="G22" s="125" t="s">
        <v>1313</v>
      </c>
      <c r="H22" s="125"/>
      <c r="I22" s="126"/>
      <c r="J22" s="125">
        <v>1000</v>
      </c>
      <c r="K22" s="109" t="s">
        <v>1304</v>
      </c>
      <c r="L22" s="111">
        <f t="shared" si="2"/>
        <v>83745</v>
      </c>
      <c r="M22" s="109"/>
    </row>
    <row r="23" spans="1:13" x14ac:dyDescent="0.2">
      <c r="A23" s="110" t="s">
        <v>1332</v>
      </c>
      <c r="B23" s="180">
        <f t="shared" si="7"/>
        <v>46225</v>
      </c>
      <c r="C23" s="122"/>
      <c r="D23" s="110" t="s">
        <v>1318</v>
      </c>
      <c r="E23" s="109"/>
      <c r="F23" s="109" t="s">
        <v>1333</v>
      </c>
      <c r="G23" s="125" t="s">
        <v>1319</v>
      </c>
      <c r="H23" s="125"/>
      <c r="I23" s="126"/>
      <c r="J23" s="125">
        <v>200</v>
      </c>
      <c r="K23" s="109" t="s">
        <v>1304</v>
      </c>
      <c r="L23" s="111">
        <f t="shared" si="2"/>
        <v>83545</v>
      </c>
      <c r="M23" s="109"/>
    </row>
    <row r="24" spans="1:13" x14ac:dyDescent="0.2">
      <c r="A24" s="127" t="s">
        <v>1334</v>
      </c>
      <c r="B24" s="180">
        <f t="shared" ref="B24:B35" si="8">IF(A24="","",IF(ISNUMBER(A24),IFERROR(VLOOKUP(TEXT(A24,"yyyy/mm/dd"),BSAD,2,FALSE),""),IFERROR(VLOOKUP(A24,BSAD,2,FALSE),"")))</f>
        <v>46226</v>
      </c>
      <c r="C24" s="122"/>
      <c r="D24" s="110" t="s">
        <v>1269</v>
      </c>
      <c r="E24" s="109"/>
      <c r="F24" s="109" t="s">
        <v>9527</v>
      </c>
      <c r="G24" s="125" t="s">
        <v>1313</v>
      </c>
      <c r="H24" s="125"/>
      <c r="I24" s="126"/>
      <c r="J24" s="125">
        <v>3490</v>
      </c>
      <c r="K24" s="109" t="s">
        <v>1304</v>
      </c>
      <c r="L24" s="111">
        <f t="shared" si="2"/>
        <v>80055</v>
      </c>
      <c r="M24" s="109"/>
    </row>
    <row r="25" spans="1:13" ht="30" customHeight="1" x14ac:dyDescent="0.2">
      <c r="A25" s="127" t="s">
        <v>1334</v>
      </c>
      <c r="B25" s="180">
        <f t="shared" ref="B25" si="9">IF(A25="","",IF(ISNUMBER(A25),IFERROR(VLOOKUP(TEXT(A25,"yyyy/mm/dd"),BSAD,2,FALSE),""),IFERROR(VLOOKUP(A25,BSAD,2,FALSE),"")))</f>
        <v>46226</v>
      </c>
      <c r="C25" s="122"/>
      <c r="D25" s="110" t="s">
        <v>1269</v>
      </c>
      <c r="E25" s="109"/>
      <c r="F25" s="109" t="s">
        <v>9407</v>
      </c>
      <c r="G25" s="125" t="s">
        <v>1313</v>
      </c>
      <c r="H25" s="125"/>
      <c r="I25" s="126"/>
      <c r="J25" s="125">
        <v>600</v>
      </c>
      <c r="K25" s="109" t="s">
        <v>1304</v>
      </c>
      <c r="L25" s="111">
        <f t="shared" si="2"/>
        <v>79455</v>
      </c>
      <c r="M25" s="109"/>
    </row>
    <row r="26" spans="1:13" ht="30" customHeight="1" x14ac:dyDescent="0.2">
      <c r="A26" s="127" t="s">
        <v>1334</v>
      </c>
      <c r="B26" s="180">
        <f t="shared" si="8"/>
        <v>46226</v>
      </c>
      <c r="C26" s="122"/>
      <c r="D26" s="110" t="s">
        <v>1318</v>
      </c>
      <c r="E26" s="109"/>
      <c r="F26" s="109" t="s">
        <v>9406</v>
      </c>
      <c r="G26" s="125" t="s">
        <v>1319</v>
      </c>
      <c r="H26" s="125"/>
      <c r="I26" s="126"/>
      <c r="J26" s="125">
        <f>500+200+400</f>
        <v>1100</v>
      </c>
      <c r="K26" s="109" t="s">
        <v>1304</v>
      </c>
      <c r="L26" s="111">
        <f t="shared" si="2"/>
        <v>78355</v>
      </c>
      <c r="M26" s="109"/>
    </row>
    <row r="27" spans="1:13" x14ac:dyDescent="0.2">
      <c r="A27" s="110" t="s">
        <v>1337</v>
      </c>
      <c r="B27" s="180">
        <f t="shared" si="8"/>
        <v>46227</v>
      </c>
      <c r="C27" s="122"/>
      <c r="D27" s="110" t="s">
        <v>1269</v>
      </c>
      <c r="E27" s="109"/>
      <c r="F27" s="109" t="s">
        <v>9527</v>
      </c>
      <c r="G27" s="125" t="s">
        <v>1313</v>
      </c>
      <c r="H27" s="125"/>
      <c r="I27" s="126"/>
      <c r="J27" s="125">
        <v>3400</v>
      </c>
      <c r="K27" s="109" t="s">
        <v>1304</v>
      </c>
      <c r="L27" s="111">
        <f t="shared" si="2"/>
        <v>74955</v>
      </c>
      <c r="M27" s="109"/>
    </row>
    <row r="28" spans="1:13" ht="25.5" customHeight="1" x14ac:dyDescent="0.2">
      <c r="A28" s="127" t="s">
        <v>1339</v>
      </c>
      <c r="B28" s="180">
        <f t="shared" si="8"/>
        <v>46228</v>
      </c>
      <c r="C28" s="122"/>
      <c r="D28" s="110" t="s">
        <v>1318</v>
      </c>
      <c r="E28" s="109" t="s">
        <v>8957</v>
      </c>
      <c r="F28" s="109" t="s">
        <v>1341</v>
      </c>
      <c r="G28" s="125" t="s">
        <v>1319</v>
      </c>
      <c r="H28" s="125"/>
      <c r="I28" s="126"/>
      <c r="J28" s="125">
        <v>5000</v>
      </c>
      <c r="K28" s="109" t="s">
        <v>1304</v>
      </c>
      <c r="L28" s="111">
        <f t="shared" si="2"/>
        <v>69955</v>
      </c>
      <c r="M28" s="109"/>
    </row>
    <row r="29" spans="1:13" x14ac:dyDescent="0.2">
      <c r="A29" s="127" t="s">
        <v>1339</v>
      </c>
      <c r="B29" s="180">
        <f t="shared" si="8"/>
        <v>46228</v>
      </c>
      <c r="C29" s="122"/>
      <c r="D29" s="110" t="s">
        <v>1318</v>
      </c>
      <c r="E29" s="109" t="s">
        <v>8957</v>
      </c>
      <c r="F29" s="109" t="s">
        <v>1342</v>
      </c>
      <c r="G29" s="125" t="s">
        <v>1319</v>
      </c>
      <c r="H29" s="125"/>
      <c r="I29" s="126"/>
      <c r="J29" s="125">
        <v>7500</v>
      </c>
      <c r="K29" s="109" t="s">
        <v>1304</v>
      </c>
      <c r="L29" s="111">
        <f t="shared" si="2"/>
        <v>62455</v>
      </c>
      <c r="M29" s="109"/>
    </row>
    <row r="30" spans="1:13" x14ac:dyDescent="0.2">
      <c r="A30" s="128" t="s">
        <v>655</v>
      </c>
      <c r="B30" s="180">
        <f t="shared" si="8"/>
        <v>46230</v>
      </c>
      <c r="C30" s="122"/>
      <c r="D30" s="118" t="s">
        <v>1318</v>
      </c>
      <c r="E30" s="109"/>
      <c r="F30" s="109" t="s">
        <v>9243</v>
      </c>
      <c r="G30" s="125" t="s">
        <v>1319</v>
      </c>
      <c r="H30" s="125"/>
      <c r="I30" s="109"/>
      <c r="J30" s="246">
        <v>3500</v>
      </c>
      <c r="K30" s="109" t="s">
        <v>1304</v>
      </c>
      <c r="L30" s="111">
        <f t="shared" si="2"/>
        <v>58955</v>
      </c>
      <c r="M30" s="109"/>
    </row>
    <row r="31" spans="1:13" x14ac:dyDescent="0.2">
      <c r="A31" s="128" t="s">
        <v>655</v>
      </c>
      <c r="B31" s="180">
        <f t="shared" ref="B31" si="10">IF(A31="","",IF(ISNUMBER(A31),IFERROR(VLOOKUP(TEXT(A31,"yyyy/mm/dd"),BSAD,2,FALSE),""),IFERROR(VLOOKUP(A31,BSAD,2,FALSE),"")))</f>
        <v>46230</v>
      </c>
      <c r="C31" s="122"/>
      <c r="D31" s="118" t="s">
        <v>1269</v>
      </c>
      <c r="E31" s="109"/>
      <c r="F31" s="109" t="s">
        <v>9243</v>
      </c>
      <c r="G31" s="125" t="s">
        <v>1313</v>
      </c>
      <c r="H31" s="125"/>
      <c r="I31" s="109"/>
      <c r="J31" s="246">
        <v>2000</v>
      </c>
      <c r="K31" s="109" t="s">
        <v>1304</v>
      </c>
      <c r="L31" s="111">
        <f t="shared" si="2"/>
        <v>56955</v>
      </c>
      <c r="M31" s="109"/>
    </row>
    <row r="32" spans="1:13" x14ac:dyDescent="0.2">
      <c r="A32" s="128" t="s">
        <v>655</v>
      </c>
      <c r="B32" s="180">
        <f t="shared" si="8"/>
        <v>46230</v>
      </c>
      <c r="C32" s="122"/>
      <c r="D32" s="118" t="s">
        <v>1269</v>
      </c>
      <c r="E32" s="109"/>
      <c r="F32" s="109" t="s">
        <v>9243</v>
      </c>
      <c r="G32" s="125" t="s">
        <v>1313</v>
      </c>
      <c r="H32" s="125"/>
      <c r="I32" s="109"/>
      <c r="J32" s="125">
        <v>5000</v>
      </c>
      <c r="K32" s="109" t="s">
        <v>1304</v>
      </c>
      <c r="L32" s="111">
        <f t="shared" si="2"/>
        <v>51955</v>
      </c>
      <c r="M32" s="109"/>
    </row>
    <row r="33" spans="1:13" x14ac:dyDescent="0.2">
      <c r="A33" s="128" t="s">
        <v>655</v>
      </c>
      <c r="B33" s="180">
        <f t="shared" si="8"/>
        <v>46230</v>
      </c>
      <c r="C33" s="122"/>
      <c r="D33" s="118" t="s">
        <v>1116</v>
      </c>
      <c r="E33" s="109"/>
      <c r="F33" s="109"/>
      <c r="G33" s="125" t="s">
        <v>1319</v>
      </c>
      <c r="H33" s="125"/>
      <c r="I33" s="109"/>
      <c r="J33" s="125">
        <v>7105</v>
      </c>
      <c r="K33" s="109" t="s">
        <v>1304</v>
      </c>
      <c r="L33" s="111">
        <f t="shared" si="2"/>
        <v>44850</v>
      </c>
      <c r="M33" s="109"/>
    </row>
    <row r="34" spans="1:13" x14ac:dyDescent="0.2">
      <c r="A34" s="128" t="s">
        <v>655</v>
      </c>
      <c r="B34" s="180">
        <f t="shared" si="8"/>
        <v>46230</v>
      </c>
      <c r="C34" s="122"/>
      <c r="D34" s="118" t="s">
        <v>1318</v>
      </c>
      <c r="E34" s="109"/>
      <c r="F34" s="109"/>
      <c r="G34" s="125" t="s">
        <v>1319</v>
      </c>
      <c r="H34" s="125"/>
      <c r="I34" s="109"/>
      <c r="J34" s="125">
        <v>540</v>
      </c>
      <c r="K34" s="109" t="s">
        <v>1304</v>
      </c>
      <c r="L34" s="111">
        <f t="shared" si="2"/>
        <v>44310</v>
      </c>
      <c r="M34" s="109"/>
    </row>
    <row r="35" spans="1:13" x14ac:dyDescent="0.2">
      <c r="A35" s="128" t="s">
        <v>655</v>
      </c>
      <c r="B35" s="180">
        <f t="shared" si="8"/>
        <v>46230</v>
      </c>
      <c r="C35" s="122"/>
      <c r="D35" s="118" t="s">
        <v>1269</v>
      </c>
      <c r="E35" s="109"/>
      <c r="F35" s="109" t="s">
        <v>1349</v>
      </c>
      <c r="G35" s="125" t="s">
        <v>1313</v>
      </c>
      <c r="H35" s="125"/>
      <c r="I35" s="109"/>
      <c r="J35" s="125">
        <v>900</v>
      </c>
      <c r="K35" s="109" t="s">
        <v>1304</v>
      </c>
      <c r="L35" s="111">
        <f t="shared" si="2"/>
        <v>43410</v>
      </c>
      <c r="M35" s="109"/>
    </row>
    <row r="36" spans="1:13" x14ac:dyDescent="0.2">
      <c r="A36" s="128" t="s">
        <v>51</v>
      </c>
      <c r="B36" s="180">
        <f t="shared" ref="B36:B42" si="11">IF(A36="","",IF(ISNUMBER(A36),IFERROR(VLOOKUP(TEXT(A36,"yyyy/mm/dd"),BSAD,2,FALSE),""),IFERROR(VLOOKUP(A36,BSAD,2,FALSE),"")))</f>
        <v>46231</v>
      </c>
      <c r="C36" s="122"/>
      <c r="D36" s="118" t="s">
        <v>1401</v>
      </c>
      <c r="E36" s="109"/>
      <c r="F36" s="109" t="s">
        <v>8961</v>
      </c>
      <c r="G36" s="125" t="s">
        <v>1313</v>
      </c>
      <c r="H36" s="125"/>
      <c r="I36" s="109"/>
      <c r="J36" s="125">
        <v>1000</v>
      </c>
      <c r="K36" s="109" t="s">
        <v>1304</v>
      </c>
      <c r="L36" s="111">
        <f t="shared" si="2"/>
        <v>42410</v>
      </c>
      <c r="M36" s="109"/>
    </row>
    <row r="37" spans="1:13" x14ac:dyDescent="0.2">
      <c r="A37" s="128" t="s">
        <v>51</v>
      </c>
      <c r="B37" s="180">
        <f t="shared" si="11"/>
        <v>46231</v>
      </c>
      <c r="C37" s="122"/>
      <c r="D37" s="118" t="s">
        <v>1318</v>
      </c>
      <c r="E37" s="109"/>
      <c r="F37" s="109"/>
      <c r="G37" s="125" t="s">
        <v>1319</v>
      </c>
      <c r="H37" s="125"/>
      <c r="I37" s="109"/>
      <c r="J37" s="125">
        <f>200+240</f>
        <v>440</v>
      </c>
      <c r="K37" s="109" t="s">
        <v>1304</v>
      </c>
      <c r="L37" s="111">
        <f t="shared" si="2"/>
        <v>41970</v>
      </c>
      <c r="M37" s="109"/>
    </row>
    <row r="38" spans="1:13" x14ac:dyDescent="0.2">
      <c r="A38" s="128" t="s">
        <v>51</v>
      </c>
      <c r="B38" s="180">
        <f t="shared" si="11"/>
        <v>46231</v>
      </c>
      <c r="C38" s="122"/>
      <c r="D38" s="118" t="s">
        <v>1251</v>
      </c>
      <c r="E38" s="109"/>
      <c r="F38" s="109"/>
      <c r="G38" s="125" t="s">
        <v>1319</v>
      </c>
      <c r="H38" s="125"/>
      <c r="I38" s="109"/>
      <c r="J38" s="125">
        <v>8410</v>
      </c>
      <c r="K38" s="109" t="s">
        <v>1304</v>
      </c>
      <c r="L38" s="111">
        <f t="shared" si="2"/>
        <v>33560</v>
      </c>
      <c r="M38" s="109"/>
    </row>
    <row r="39" spans="1:13" x14ac:dyDescent="0.2">
      <c r="A39" s="128" t="s">
        <v>714</v>
      </c>
      <c r="B39" s="180">
        <f t="shared" ref="B39" si="12">IF(A39="","",IF(ISNUMBER(A39),IFERROR(VLOOKUP(TEXT(A39,"yyyy/mm/dd"),BSAD,2,FALSE),""),IFERROR(VLOOKUP(A39,BSAD,2,FALSE),"")))</f>
        <v>46233</v>
      </c>
      <c r="C39" s="122"/>
      <c r="D39" s="118" t="s">
        <v>1318</v>
      </c>
      <c r="E39" s="109"/>
      <c r="F39" s="109" t="s">
        <v>9405</v>
      </c>
      <c r="G39" s="125" t="s">
        <v>1319</v>
      </c>
      <c r="H39" s="125"/>
      <c r="I39" s="109"/>
      <c r="J39" s="125">
        <f>18000</f>
        <v>18000</v>
      </c>
      <c r="K39" s="109" t="s">
        <v>1304</v>
      </c>
      <c r="L39" s="111">
        <f t="shared" si="2"/>
        <v>15560</v>
      </c>
      <c r="M39" s="109"/>
    </row>
    <row r="40" spans="1:13" x14ac:dyDescent="0.2">
      <c r="A40" s="128" t="s">
        <v>714</v>
      </c>
      <c r="B40" s="180">
        <f t="shared" si="11"/>
        <v>46233</v>
      </c>
      <c r="C40" s="122"/>
      <c r="D40" s="118" t="s">
        <v>1269</v>
      </c>
      <c r="E40" s="109"/>
      <c r="F40" s="109" t="s">
        <v>1349</v>
      </c>
      <c r="G40" s="125" t="s">
        <v>1313</v>
      </c>
      <c r="H40" s="125"/>
      <c r="I40" s="109"/>
      <c r="J40" s="125">
        <v>1800</v>
      </c>
      <c r="K40" s="109" t="s">
        <v>1304</v>
      </c>
      <c r="L40" s="111">
        <f t="shared" si="2"/>
        <v>13760</v>
      </c>
      <c r="M40" s="109"/>
    </row>
    <row r="41" spans="1:13" x14ac:dyDescent="0.2">
      <c r="A41" s="128" t="s">
        <v>53</v>
      </c>
      <c r="B41" s="180">
        <f t="shared" si="11"/>
        <v>46235</v>
      </c>
      <c r="C41" s="122"/>
      <c r="D41" s="118" t="s">
        <v>1401</v>
      </c>
      <c r="E41" s="109"/>
      <c r="F41" s="109" t="s">
        <v>8961</v>
      </c>
      <c r="G41" s="125" t="s">
        <v>1313</v>
      </c>
      <c r="H41" s="125"/>
      <c r="I41" s="109"/>
      <c r="J41" s="125">
        <v>500</v>
      </c>
      <c r="K41" s="109" t="s">
        <v>1304</v>
      </c>
      <c r="L41" s="111">
        <f t="shared" si="2"/>
        <v>13260</v>
      </c>
      <c r="M41" s="109"/>
    </row>
    <row r="42" spans="1:13" x14ac:dyDescent="0.2">
      <c r="A42" s="128" t="s">
        <v>53</v>
      </c>
      <c r="B42" s="180">
        <f t="shared" si="11"/>
        <v>46235</v>
      </c>
      <c r="C42" s="122"/>
      <c r="D42" s="118" t="s">
        <v>1318</v>
      </c>
      <c r="E42" s="109"/>
      <c r="F42" s="109" t="s">
        <v>1345</v>
      </c>
      <c r="G42" s="125" t="s">
        <v>1319</v>
      </c>
      <c r="H42" s="125"/>
      <c r="I42" s="109"/>
      <c r="J42" s="125">
        <v>400</v>
      </c>
      <c r="K42" s="109" t="s">
        <v>1304</v>
      </c>
      <c r="L42" s="111">
        <f t="shared" si="2"/>
        <v>12860</v>
      </c>
      <c r="M42" s="109"/>
    </row>
    <row r="43" spans="1:13" x14ac:dyDescent="0.2">
      <c r="A43" s="128" t="s">
        <v>771</v>
      </c>
      <c r="B43" s="180">
        <f t="shared" ref="B43:B50" si="13">IF(A43="","",IF(ISNUMBER(A43),IFERROR(VLOOKUP(TEXT(A43,"yyyy/mm/dd"),BSAD,2,FALSE),""),IFERROR(VLOOKUP(A43,BSAD,2,FALSE),"")))</f>
        <v>46236</v>
      </c>
      <c r="C43" s="122"/>
      <c r="D43" s="118" t="s">
        <v>1318</v>
      </c>
      <c r="E43" s="109"/>
      <c r="F43" s="109" t="s">
        <v>1346</v>
      </c>
      <c r="G43" s="125" t="s">
        <v>1319</v>
      </c>
      <c r="H43" s="125"/>
      <c r="I43" s="109"/>
      <c r="J43" s="125">
        <v>300</v>
      </c>
      <c r="K43" s="109" t="s">
        <v>1304</v>
      </c>
      <c r="L43" s="111">
        <f t="shared" si="2"/>
        <v>12560</v>
      </c>
      <c r="M43" s="109"/>
    </row>
    <row r="44" spans="1:13" x14ac:dyDescent="0.2">
      <c r="A44" s="128" t="s">
        <v>771</v>
      </c>
      <c r="B44" s="180">
        <f t="shared" si="13"/>
        <v>46236</v>
      </c>
      <c r="C44" s="122"/>
      <c r="D44" s="118" t="s">
        <v>1318</v>
      </c>
      <c r="E44" s="109"/>
      <c r="F44" s="109" t="s">
        <v>1347</v>
      </c>
      <c r="G44" s="125" t="s">
        <v>1319</v>
      </c>
      <c r="H44" s="125"/>
      <c r="I44" s="109"/>
      <c r="J44" s="125">
        <v>800</v>
      </c>
      <c r="K44" s="109" t="s">
        <v>1304</v>
      </c>
      <c r="L44" s="111">
        <f t="shared" si="2"/>
        <v>11760</v>
      </c>
      <c r="M44" s="109"/>
    </row>
    <row r="45" spans="1:13" x14ac:dyDescent="0.2">
      <c r="A45" s="128" t="s">
        <v>771</v>
      </c>
      <c r="B45" s="180">
        <f t="shared" si="13"/>
        <v>46236</v>
      </c>
      <c r="C45" s="122"/>
      <c r="D45" s="118" t="s">
        <v>1318</v>
      </c>
      <c r="E45" s="109"/>
      <c r="F45" s="109" t="s">
        <v>1345</v>
      </c>
      <c r="G45" s="125" t="s">
        <v>1319</v>
      </c>
      <c r="H45" s="125"/>
      <c r="I45" s="109"/>
      <c r="J45" s="125">
        <v>200</v>
      </c>
      <c r="K45" s="109" t="s">
        <v>1304</v>
      </c>
      <c r="L45" s="111">
        <f t="shared" si="2"/>
        <v>11560</v>
      </c>
      <c r="M45" s="109"/>
    </row>
    <row r="46" spans="1:13" x14ac:dyDescent="0.2">
      <c r="A46" s="128" t="s">
        <v>55</v>
      </c>
      <c r="B46" s="180">
        <f t="shared" si="13"/>
        <v>46237</v>
      </c>
      <c r="C46" s="122">
        <v>4100</v>
      </c>
      <c r="D46" s="118" t="s">
        <v>454</v>
      </c>
      <c r="E46" s="109"/>
      <c r="F46" s="109"/>
      <c r="G46" s="125"/>
      <c r="H46" s="125"/>
      <c r="I46" s="109"/>
      <c r="J46" s="125"/>
      <c r="K46" s="109" t="s">
        <v>1304</v>
      </c>
      <c r="L46" s="111">
        <f t="shared" si="2"/>
        <v>11560</v>
      </c>
      <c r="M46" s="109"/>
    </row>
    <row r="47" spans="1:13" x14ac:dyDescent="0.2">
      <c r="A47" s="128" t="s">
        <v>55</v>
      </c>
      <c r="B47" s="180">
        <f t="shared" si="13"/>
        <v>46237</v>
      </c>
      <c r="C47" s="122"/>
      <c r="D47" s="118" t="s">
        <v>1401</v>
      </c>
      <c r="E47" s="109"/>
      <c r="F47" s="109" t="s">
        <v>8961</v>
      </c>
      <c r="G47" s="125" t="s">
        <v>1313</v>
      </c>
      <c r="H47" s="125"/>
      <c r="I47" s="109"/>
      <c r="J47" s="125">
        <v>14000</v>
      </c>
      <c r="K47" s="109" t="s">
        <v>1304</v>
      </c>
      <c r="L47" s="111">
        <f t="shared" si="2"/>
        <v>-2440</v>
      </c>
      <c r="M47" s="109"/>
    </row>
    <row r="48" spans="1:13" x14ac:dyDescent="0.2">
      <c r="A48" s="128" t="s">
        <v>55</v>
      </c>
      <c r="B48" s="180">
        <f t="shared" si="13"/>
        <v>46237</v>
      </c>
      <c r="C48" s="109"/>
      <c r="D48" s="118" t="s">
        <v>1318</v>
      </c>
      <c r="E48" s="109"/>
      <c r="F48" s="109" t="s">
        <v>1348</v>
      </c>
      <c r="G48" s="125" t="s">
        <v>1319</v>
      </c>
      <c r="H48" s="125"/>
      <c r="I48" s="109"/>
      <c r="J48" s="125">
        <f>700+200</f>
        <v>900</v>
      </c>
      <c r="K48" s="109" t="s">
        <v>1304</v>
      </c>
      <c r="L48" s="111">
        <f t="shared" si="2"/>
        <v>-3340</v>
      </c>
      <c r="M48" s="109"/>
    </row>
    <row r="49" spans="1:13" x14ac:dyDescent="0.2">
      <c r="A49" s="128" t="s">
        <v>55</v>
      </c>
      <c r="B49" s="180">
        <f t="shared" si="13"/>
        <v>46237</v>
      </c>
      <c r="C49" s="109"/>
      <c r="D49" s="118" t="s">
        <v>1269</v>
      </c>
      <c r="E49" s="109"/>
      <c r="F49" s="109" t="s">
        <v>1349</v>
      </c>
      <c r="G49" s="125" t="s">
        <v>1313</v>
      </c>
      <c r="H49" s="125"/>
      <c r="I49" s="109"/>
      <c r="J49" s="125">
        <v>2700</v>
      </c>
      <c r="K49" s="109" t="s">
        <v>1304</v>
      </c>
      <c r="L49" s="111">
        <f t="shared" si="2"/>
        <v>-6040</v>
      </c>
      <c r="M49" s="109"/>
    </row>
    <row r="50" spans="1:13" x14ac:dyDescent="0.2">
      <c r="A50" s="128" t="s">
        <v>57</v>
      </c>
      <c r="B50" s="180">
        <f t="shared" si="13"/>
        <v>46238</v>
      </c>
      <c r="C50" s="109"/>
      <c r="D50" s="118" t="s">
        <v>1401</v>
      </c>
      <c r="E50" s="109"/>
      <c r="F50" s="109" t="s">
        <v>8961</v>
      </c>
      <c r="G50" s="125" t="s">
        <v>1313</v>
      </c>
      <c r="H50" s="125"/>
      <c r="I50" s="109"/>
      <c r="J50" s="125">
        <v>1000</v>
      </c>
      <c r="K50" s="109" t="s">
        <v>1304</v>
      </c>
      <c r="L50" s="111">
        <f t="shared" si="2"/>
        <v>-7040</v>
      </c>
      <c r="M50" s="109"/>
    </row>
    <row r="51" spans="1:13" x14ac:dyDescent="0.2">
      <c r="A51" s="128" t="s">
        <v>62</v>
      </c>
      <c r="B51" s="180">
        <f t="shared" ref="B51:B57" si="14">IF(A51="","",IF(ISNUMBER(A51),IFERROR(VLOOKUP(TEXT(A51,"yyyy/mm/dd"),BSAD,2,FALSE),""),IFERROR(VLOOKUP(A51,BSAD,2,FALSE),"")))</f>
        <v>46241</v>
      </c>
      <c r="C51" s="109"/>
      <c r="D51" s="118" t="s">
        <v>1401</v>
      </c>
      <c r="E51" s="109"/>
      <c r="F51" s="109" t="s">
        <v>8961</v>
      </c>
      <c r="G51" s="125" t="s">
        <v>1313</v>
      </c>
      <c r="H51" s="125"/>
      <c r="I51" s="109"/>
      <c r="J51" s="125">
        <v>1400</v>
      </c>
      <c r="K51" s="109" t="s">
        <v>1304</v>
      </c>
      <c r="L51" s="111">
        <f t="shared" si="2"/>
        <v>-8440</v>
      </c>
      <c r="M51" s="109"/>
    </row>
    <row r="52" spans="1:13" x14ac:dyDescent="0.2">
      <c r="A52" s="128" t="s">
        <v>64</v>
      </c>
      <c r="B52" s="180">
        <f t="shared" si="14"/>
        <v>46243</v>
      </c>
      <c r="C52" s="109"/>
      <c r="D52" s="118" t="s">
        <v>1401</v>
      </c>
      <c r="E52" s="109"/>
      <c r="F52" s="109" t="s">
        <v>8961</v>
      </c>
      <c r="G52" s="125" t="s">
        <v>1313</v>
      </c>
      <c r="H52" s="125"/>
      <c r="I52" s="109"/>
      <c r="J52" s="125">
        <v>500</v>
      </c>
      <c r="K52" s="109" t="s">
        <v>1304</v>
      </c>
      <c r="L52" s="111">
        <f t="shared" si="2"/>
        <v>-8940</v>
      </c>
      <c r="M52" s="109"/>
    </row>
    <row r="53" spans="1:13" x14ac:dyDescent="0.2">
      <c r="A53" s="128" t="s">
        <v>64</v>
      </c>
      <c r="B53" s="180">
        <f t="shared" si="14"/>
        <v>46243</v>
      </c>
      <c r="C53" s="109"/>
      <c r="D53" s="118" t="s">
        <v>1318</v>
      </c>
      <c r="E53" s="109"/>
      <c r="F53" s="109" t="s">
        <v>1350</v>
      </c>
      <c r="G53" s="125" t="s">
        <v>1319</v>
      </c>
      <c r="H53" s="125"/>
      <c r="I53" s="109"/>
      <c r="J53" s="125">
        <v>50</v>
      </c>
      <c r="K53" s="109" t="s">
        <v>1304</v>
      </c>
      <c r="L53" s="111">
        <f t="shared" si="2"/>
        <v>-8990</v>
      </c>
      <c r="M53" s="109"/>
    </row>
    <row r="54" spans="1:13" x14ac:dyDescent="0.2">
      <c r="A54" s="128" t="s">
        <v>64</v>
      </c>
      <c r="B54" s="180">
        <f t="shared" si="14"/>
        <v>46243</v>
      </c>
      <c r="C54" s="109"/>
      <c r="D54" s="118" t="s">
        <v>1318</v>
      </c>
      <c r="E54" s="109"/>
      <c r="F54" s="109" t="s">
        <v>1351</v>
      </c>
      <c r="G54" s="125" t="s">
        <v>1319</v>
      </c>
      <c r="H54" s="125"/>
      <c r="I54" s="109"/>
      <c r="J54" s="125">
        <v>500</v>
      </c>
      <c r="K54" s="109" t="s">
        <v>1304</v>
      </c>
      <c r="L54" s="111">
        <f t="shared" si="2"/>
        <v>-9490</v>
      </c>
      <c r="M54" s="109"/>
    </row>
    <row r="55" spans="1:13" x14ac:dyDescent="0.2">
      <c r="A55" s="128" t="s">
        <v>926</v>
      </c>
      <c r="B55" s="180">
        <f t="shared" si="14"/>
        <v>46244</v>
      </c>
      <c r="C55" s="109"/>
      <c r="D55" s="118" t="s">
        <v>1318</v>
      </c>
      <c r="E55" s="109"/>
      <c r="F55" s="109" t="s">
        <v>1352</v>
      </c>
      <c r="G55" s="125" t="s">
        <v>1319</v>
      </c>
      <c r="H55" s="125"/>
      <c r="I55" s="109"/>
      <c r="J55" s="125">
        <v>300</v>
      </c>
      <c r="K55" s="109" t="s">
        <v>1304</v>
      </c>
      <c r="L55" s="111">
        <f t="shared" si="2"/>
        <v>-9790</v>
      </c>
      <c r="M55" s="109"/>
    </row>
    <row r="56" spans="1:13" x14ac:dyDescent="0.2">
      <c r="A56" s="128" t="s">
        <v>926</v>
      </c>
      <c r="B56" s="180">
        <f t="shared" si="14"/>
        <v>46244</v>
      </c>
      <c r="C56" s="109"/>
      <c r="D56" s="118" t="s">
        <v>1318</v>
      </c>
      <c r="E56" s="109"/>
      <c r="F56" s="109" t="s">
        <v>1351</v>
      </c>
      <c r="G56" s="125" t="s">
        <v>1319</v>
      </c>
      <c r="H56" s="125"/>
      <c r="I56" s="109"/>
      <c r="J56" s="125">
        <v>500</v>
      </c>
      <c r="K56" s="109" t="s">
        <v>1304</v>
      </c>
      <c r="L56" s="111">
        <f t="shared" si="2"/>
        <v>-10290</v>
      </c>
      <c r="M56" s="109"/>
    </row>
    <row r="57" spans="1:13" x14ac:dyDescent="0.2">
      <c r="A57" s="128" t="s">
        <v>926</v>
      </c>
      <c r="B57" s="180">
        <f t="shared" si="14"/>
        <v>46244</v>
      </c>
      <c r="C57" s="109"/>
      <c r="D57" s="118" t="s">
        <v>1318</v>
      </c>
      <c r="E57" s="109"/>
      <c r="F57" s="109" t="s">
        <v>1353</v>
      </c>
      <c r="G57" s="125" t="s">
        <v>1319</v>
      </c>
      <c r="H57" s="125"/>
      <c r="I57" s="109"/>
      <c r="J57" s="125">
        <v>600</v>
      </c>
      <c r="K57" s="109" t="s">
        <v>1304</v>
      </c>
      <c r="L57" s="111">
        <f t="shared" si="2"/>
        <v>-10890</v>
      </c>
      <c r="M57" s="109"/>
    </row>
    <row r="58" spans="1:13" x14ac:dyDescent="0.2">
      <c r="A58" s="128" t="s">
        <v>66</v>
      </c>
      <c r="B58" s="180">
        <f t="shared" ref="B58:B60" si="15">IF(A58="","",IF(ISNUMBER(A58),IFERROR(VLOOKUP(TEXT(A58,"yyyy/mm/dd"),BSAD,2,FALSE),""),IFERROR(VLOOKUP(A58,BSAD,2,FALSE),"")))</f>
        <v>46247</v>
      </c>
      <c r="C58" s="109"/>
      <c r="D58" s="118" t="s">
        <v>1401</v>
      </c>
      <c r="E58" s="109"/>
      <c r="F58" s="109" t="s">
        <v>8961</v>
      </c>
      <c r="G58" s="125" t="s">
        <v>1313</v>
      </c>
      <c r="H58" s="125"/>
      <c r="I58" s="109"/>
      <c r="J58" s="125">
        <v>1000</v>
      </c>
      <c r="K58" s="109" t="s">
        <v>1304</v>
      </c>
      <c r="L58" s="111">
        <f t="shared" si="2"/>
        <v>-11890</v>
      </c>
      <c r="M58" s="109"/>
    </row>
    <row r="59" spans="1:13" x14ac:dyDescent="0.2">
      <c r="A59" s="128" t="s">
        <v>66</v>
      </c>
      <c r="B59" s="180">
        <f t="shared" si="15"/>
        <v>46247</v>
      </c>
      <c r="C59" s="109"/>
      <c r="D59" s="118" t="s">
        <v>1318</v>
      </c>
      <c r="E59" s="109"/>
      <c r="F59" s="109" t="s">
        <v>1353</v>
      </c>
      <c r="G59" s="125" t="s">
        <v>1319</v>
      </c>
      <c r="H59" s="125"/>
      <c r="I59" s="109"/>
      <c r="J59" s="125">
        <v>500</v>
      </c>
      <c r="K59" s="109" t="s">
        <v>1304</v>
      </c>
      <c r="L59" s="111">
        <f t="shared" si="2"/>
        <v>-12390</v>
      </c>
      <c r="M59" s="109"/>
    </row>
    <row r="60" spans="1:13" x14ac:dyDescent="0.2">
      <c r="A60" s="128" t="s">
        <v>68</v>
      </c>
      <c r="B60" s="180">
        <f t="shared" si="15"/>
        <v>46248</v>
      </c>
      <c r="C60" s="109"/>
      <c r="D60" s="118" t="s">
        <v>1401</v>
      </c>
      <c r="E60" s="109"/>
      <c r="F60" s="109" t="s">
        <v>8961</v>
      </c>
      <c r="G60" s="125" t="s">
        <v>1313</v>
      </c>
      <c r="H60" s="125"/>
      <c r="I60" s="109"/>
      <c r="J60" s="125">
        <v>1000</v>
      </c>
      <c r="K60" s="109" t="s">
        <v>1304</v>
      </c>
      <c r="L60" s="111">
        <f t="shared" si="2"/>
        <v>-13390</v>
      </c>
      <c r="M60" s="109"/>
    </row>
    <row r="61" spans="1:13" x14ac:dyDescent="0.2">
      <c r="A61" s="128" t="s">
        <v>59</v>
      </c>
      <c r="B61" s="180">
        <f t="shared" ref="B61:B67" si="16">IF(A61="","",IF(ISNUMBER(A61),IFERROR(VLOOKUP(TEXT(A61,"yyyy/mm/dd"),BSAD,2,FALSE),""),IFERROR(VLOOKUP(A61,BSAD,2,FALSE),"")))</f>
        <v>46250</v>
      </c>
      <c r="C61" s="109"/>
      <c r="D61" s="118" t="s">
        <v>1401</v>
      </c>
      <c r="E61" s="109"/>
      <c r="F61" s="109" t="s">
        <v>8961</v>
      </c>
      <c r="G61" s="125" t="s">
        <v>1313</v>
      </c>
      <c r="H61" s="125"/>
      <c r="I61" s="109"/>
      <c r="J61" s="125">
        <v>1000</v>
      </c>
      <c r="K61" s="109" t="s">
        <v>1304</v>
      </c>
      <c r="L61" s="111">
        <f t="shared" si="2"/>
        <v>-14390</v>
      </c>
      <c r="M61" s="109"/>
    </row>
    <row r="62" spans="1:13" x14ac:dyDescent="0.2">
      <c r="A62" s="128" t="s">
        <v>59</v>
      </c>
      <c r="B62" s="180">
        <f t="shared" si="16"/>
        <v>46250</v>
      </c>
      <c r="C62" s="109"/>
      <c r="D62" s="118" t="s">
        <v>1318</v>
      </c>
      <c r="E62" s="109"/>
      <c r="F62" s="109" t="s">
        <v>1355</v>
      </c>
      <c r="G62" s="125" t="s">
        <v>1319</v>
      </c>
      <c r="H62" s="125"/>
      <c r="I62" s="109"/>
      <c r="J62" s="125">
        <v>200</v>
      </c>
      <c r="K62" s="109" t="s">
        <v>1304</v>
      </c>
      <c r="L62" s="111">
        <f t="shared" si="2"/>
        <v>-14590</v>
      </c>
      <c r="M62" s="109"/>
    </row>
    <row r="63" spans="1:13" x14ac:dyDescent="0.2">
      <c r="A63" s="128" t="s">
        <v>1054</v>
      </c>
      <c r="B63" s="180">
        <f t="shared" si="16"/>
        <v>46251</v>
      </c>
      <c r="C63" s="109"/>
      <c r="D63" s="118" t="s">
        <v>1318</v>
      </c>
      <c r="E63" s="109"/>
      <c r="F63" s="109" t="s">
        <v>1356</v>
      </c>
      <c r="G63" s="125" t="s">
        <v>1319</v>
      </c>
      <c r="H63" s="125"/>
      <c r="I63" s="109"/>
      <c r="J63" s="125">
        <v>500</v>
      </c>
      <c r="K63" s="109" t="s">
        <v>1304</v>
      </c>
      <c r="L63" s="111">
        <f t="shared" si="2"/>
        <v>-15090</v>
      </c>
      <c r="M63" s="109"/>
    </row>
    <row r="64" spans="1:13" x14ac:dyDescent="0.2">
      <c r="A64" s="128" t="s">
        <v>1069</v>
      </c>
      <c r="B64" s="180">
        <f t="shared" si="16"/>
        <v>46252</v>
      </c>
      <c r="C64" s="109"/>
      <c r="D64" s="118" t="s">
        <v>1318</v>
      </c>
      <c r="E64" s="109"/>
      <c r="F64" s="109" t="s">
        <v>1353</v>
      </c>
      <c r="G64" s="125" t="s">
        <v>1319</v>
      </c>
      <c r="H64" s="125"/>
      <c r="I64" s="109"/>
      <c r="J64" s="125">
        <v>500</v>
      </c>
      <c r="K64" s="109" t="s">
        <v>1304</v>
      </c>
      <c r="L64" s="111">
        <f t="shared" si="2"/>
        <v>-15590</v>
      </c>
      <c r="M64" s="109"/>
    </row>
    <row r="65" spans="1:13" x14ac:dyDescent="0.2">
      <c r="A65" s="128" t="s">
        <v>1069</v>
      </c>
      <c r="B65" s="180">
        <f t="shared" si="16"/>
        <v>46252</v>
      </c>
      <c r="C65" s="109"/>
      <c r="D65" s="118" t="s">
        <v>1318</v>
      </c>
      <c r="E65" s="109"/>
      <c r="F65" s="109" t="s">
        <v>1357</v>
      </c>
      <c r="G65" s="125" t="s">
        <v>1319</v>
      </c>
      <c r="H65" s="125"/>
      <c r="I65" s="109"/>
      <c r="J65" s="125">
        <v>2160</v>
      </c>
      <c r="K65" s="109" t="s">
        <v>1304</v>
      </c>
      <c r="L65" s="111">
        <f t="shared" si="2"/>
        <v>-17750</v>
      </c>
      <c r="M65" s="109"/>
    </row>
    <row r="66" spans="1:13" x14ac:dyDescent="0.2">
      <c r="A66" s="128" t="s">
        <v>1069</v>
      </c>
      <c r="B66" s="180">
        <f t="shared" si="16"/>
        <v>46252</v>
      </c>
      <c r="C66" s="109"/>
      <c r="D66" s="118" t="s">
        <v>1401</v>
      </c>
      <c r="E66" s="109"/>
      <c r="F66" s="109" t="s">
        <v>8961</v>
      </c>
      <c r="G66" s="125" t="s">
        <v>1313</v>
      </c>
      <c r="H66" s="125"/>
      <c r="I66" s="109"/>
      <c r="J66" s="125">
        <v>1000</v>
      </c>
      <c r="K66" s="109" t="s">
        <v>1304</v>
      </c>
      <c r="L66" s="111">
        <f t="shared" si="2"/>
        <v>-18750</v>
      </c>
      <c r="M66" s="109"/>
    </row>
    <row r="67" spans="1:13" x14ac:dyDescent="0.2">
      <c r="A67" s="128" t="s">
        <v>1292</v>
      </c>
      <c r="B67" s="180">
        <f t="shared" si="16"/>
        <v>46253</v>
      </c>
      <c r="C67" s="109"/>
      <c r="D67" s="118" t="s">
        <v>1401</v>
      </c>
      <c r="E67" s="109"/>
      <c r="F67" s="109" t="s">
        <v>8961</v>
      </c>
      <c r="G67" s="125" t="s">
        <v>1313</v>
      </c>
      <c r="H67" s="125"/>
      <c r="I67" s="109"/>
      <c r="J67" s="125">
        <v>1000</v>
      </c>
      <c r="K67" s="109" t="s">
        <v>1304</v>
      </c>
      <c r="L67" s="111">
        <f t="shared" si="2"/>
        <v>-19750</v>
      </c>
      <c r="M67" s="109"/>
    </row>
    <row r="68" spans="1:13" x14ac:dyDescent="0.2">
      <c r="A68" s="128" t="s">
        <v>2387</v>
      </c>
      <c r="B68" s="180">
        <f t="shared" ref="B68:B160" si="17">IF(A68="","",IF(ISNUMBER(A68),IFERROR(VLOOKUP(TEXT(A68,"yyyy/mm/dd"),BSAD,2,FALSE),""),IFERROR(VLOOKUP(A68,BSAD,2,FALSE),"")))</f>
        <v>46255</v>
      </c>
      <c r="C68" s="109"/>
      <c r="D68" s="118" t="s">
        <v>1401</v>
      </c>
      <c r="E68" s="109"/>
      <c r="F68" s="109" t="s">
        <v>8961</v>
      </c>
      <c r="G68" s="125" t="s">
        <v>1313</v>
      </c>
      <c r="H68" s="125"/>
      <c r="I68" s="109"/>
      <c r="J68" s="125">
        <v>1000</v>
      </c>
      <c r="K68" s="109" t="s">
        <v>1304</v>
      </c>
      <c r="L68" s="111">
        <f t="shared" si="2"/>
        <v>-20750</v>
      </c>
      <c r="M68" s="109"/>
    </row>
    <row r="69" spans="1:13" x14ac:dyDescent="0.2">
      <c r="A69" s="128" t="s">
        <v>2387</v>
      </c>
      <c r="B69" s="180">
        <f t="shared" si="17"/>
        <v>46255</v>
      </c>
      <c r="C69" s="109"/>
      <c r="D69" s="118" t="s">
        <v>8950</v>
      </c>
      <c r="E69" s="109"/>
      <c r="F69" s="109"/>
      <c r="G69" s="125" t="s">
        <v>1303</v>
      </c>
      <c r="H69" s="125"/>
      <c r="I69" s="109">
        <v>12000</v>
      </c>
      <c r="J69" s="125"/>
      <c r="K69" s="109" t="s">
        <v>1304</v>
      </c>
      <c r="L69" s="111">
        <f t="shared" ref="L69:L132" si="18">IF($D69="","",N(L68)+$I69-$J69)</f>
        <v>-8750</v>
      </c>
      <c r="M69" s="109"/>
    </row>
    <row r="70" spans="1:13" x14ac:dyDescent="0.2">
      <c r="A70" s="128" t="s">
        <v>2387</v>
      </c>
      <c r="B70" s="180">
        <f t="shared" si="17"/>
        <v>46255</v>
      </c>
      <c r="C70" s="109"/>
      <c r="D70" s="118" t="s">
        <v>1318</v>
      </c>
      <c r="E70" s="109"/>
      <c r="F70" s="109" t="s">
        <v>8951</v>
      </c>
      <c r="G70" s="125" t="s">
        <v>1319</v>
      </c>
      <c r="H70" s="125"/>
      <c r="I70" s="109"/>
      <c r="J70" s="125">
        <v>12000</v>
      </c>
      <c r="K70" s="109" t="s">
        <v>1304</v>
      </c>
      <c r="L70" s="111">
        <f t="shared" si="18"/>
        <v>-20750</v>
      </c>
      <c r="M70" s="109"/>
    </row>
    <row r="71" spans="1:13" x14ac:dyDescent="0.2">
      <c r="A71" s="128" t="s">
        <v>2387</v>
      </c>
      <c r="B71" s="180">
        <f t="shared" si="17"/>
        <v>46255</v>
      </c>
      <c r="C71" s="109"/>
      <c r="D71" s="110" t="s">
        <v>8949</v>
      </c>
      <c r="E71" s="109"/>
      <c r="F71" s="109"/>
      <c r="G71" s="125" t="s">
        <v>1303</v>
      </c>
      <c r="H71" s="125"/>
      <c r="I71" s="109">
        <v>50000</v>
      </c>
      <c r="J71" s="125"/>
      <c r="K71" s="109" t="s">
        <v>1304</v>
      </c>
      <c r="L71" s="111">
        <f t="shared" si="18"/>
        <v>29250</v>
      </c>
      <c r="M71" s="109"/>
    </row>
    <row r="72" spans="1:13" x14ac:dyDescent="0.2">
      <c r="A72" s="128" t="s">
        <v>2387</v>
      </c>
      <c r="B72" s="180">
        <f t="shared" si="17"/>
        <v>46255</v>
      </c>
      <c r="C72" s="109"/>
      <c r="D72" s="118" t="s">
        <v>1269</v>
      </c>
      <c r="E72" s="109"/>
      <c r="F72" s="109" t="s">
        <v>9527</v>
      </c>
      <c r="G72" s="125" t="s">
        <v>1313</v>
      </c>
      <c r="H72" s="125"/>
      <c r="I72" s="109"/>
      <c r="J72" s="125">
        <v>50000</v>
      </c>
      <c r="K72" s="109" t="s">
        <v>1304</v>
      </c>
      <c r="L72" s="111">
        <f t="shared" si="18"/>
        <v>-20750</v>
      </c>
      <c r="M72" s="109"/>
    </row>
    <row r="73" spans="1:13" x14ac:dyDescent="0.2">
      <c r="A73" s="128" t="s">
        <v>2387</v>
      </c>
      <c r="B73" s="180">
        <f t="shared" si="17"/>
        <v>46255</v>
      </c>
      <c r="C73" s="109"/>
      <c r="D73" s="110" t="s">
        <v>8949</v>
      </c>
      <c r="E73" s="109"/>
      <c r="F73" s="109"/>
      <c r="G73" s="125" t="s">
        <v>1303</v>
      </c>
      <c r="H73" s="125"/>
      <c r="I73" s="109">
        <v>169240</v>
      </c>
      <c r="J73" s="125"/>
      <c r="K73" s="109" t="s">
        <v>1304</v>
      </c>
      <c r="L73" s="111">
        <f t="shared" si="18"/>
        <v>148490</v>
      </c>
      <c r="M73" s="109"/>
    </row>
    <row r="74" spans="1:13" x14ac:dyDescent="0.2">
      <c r="A74" s="128" t="s">
        <v>2387</v>
      </c>
      <c r="B74" s="180">
        <f t="shared" si="17"/>
        <v>46255</v>
      </c>
      <c r="C74" s="109"/>
      <c r="D74" s="118" t="s">
        <v>1318</v>
      </c>
      <c r="E74" s="109"/>
      <c r="F74" s="109" t="s">
        <v>8952</v>
      </c>
      <c r="G74" s="125" t="s">
        <v>1303</v>
      </c>
      <c r="H74" s="125"/>
      <c r="I74" s="109"/>
      <c r="J74" s="125">
        <v>15375</v>
      </c>
      <c r="K74" s="109" t="s">
        <v>1304</v>
      </c>
      <c r="L74" s="111">
        <f t="shared" si="18"/>
        <v>133115</v>
      </c>
      <c r="M74" s="109"/>
    </row>
    <row r="75" spans="1:13" x14ac:dyDescent="0.2">
      <c r="A75" s="128" t="s">
        <v>2387</v>
      </c>
      <c r="B75" s="180">
        <f t="shared" si="17"/>
        <v>46255</v>
      </c>
      <c r="C75" s="109"/>
      <c r="D75" s="118" t="s">
        <v>1269</v>
      </c>
      <c r="E75" s="109"/>
      <c r="F75" s="109" t="s">
        <v>9527</v>
      </c>
      <c r="G75" s="125" t="s">
        <v>1313</v>
      </c>
      <c r="H75" s="125"/>
      <c r="I75" s="109"/>
      <c r="J75" s="125">
        <f>I73-J74-14000</f>
        <v>139865</v>
      </c>
      <c r="K75" s="109" t="s">
        <v>1304</v>
      </c>
      <c r="L75" s="111">
        <f t="shared" si="18"/>
        <v>-6750</v>
      </c>
      <c r="M75" s="109"/>
    </row>
    <row r="76" spans="1:13" x14ac:dyDescent="0.2">
      <c r="A76" s="128" t="s">
        <v>2387</v>
      </c>
      <c r="B76" s="180">
        <f t="shared" si="17"/>
        <v>46255</v>
      </c>
      <c r="C76" s="109"/>
      <c r="D76" s="110" t="s">
        <v>8949</v>
      </c>
      <c r="E76" s="109"/>
      <c r="F76" s="109"/>
      <c r="G76" s="125" t="s">
        <v>1303</v>
      </c>
      <c r="H76" s="125"/>
      <c r="I76" s="109">
        <v>33000</v>
      </c>
      <c r="J76" s="125"/>
      <c r="K76" s="109" t="s">
        <v>1304</v>
      </c>
      <c r="L76" s="111">
        <f t="shared" si="18"/>
        <v>26250</v>
      </c>
      <c r="M76" s="109"/>
    </row>
    <row r="77" spans="1:13" x14ac:dyDescent="0.2">
      <c r="A77" s="128" t="s">
        <v>2388</v>
      </c>
      <c r="B77" s="180">
        <f t="shared" si="17"/>
        <v>46256</v>
      </c>
      <c r="C77" s="109"/>
      <c r="D77" s="110" t="s">
        <v>8949</v>
      </c>
      <c r="E77" s="109"/>
      <c r="F77" s="109"/>
      <c r="G77" s="125" t="s">
        <v>1303</v>
      </c>
      <c r="H77" s="125"/>
      <c r="I77" s="109">
        <v>20000</v>
      </c>
      <c r="J77" s="125"/>
      <c r="K77" s="109" t="s">
        <v>1304</v>
      </c>
      <c r="L77" s="111">
        <f t="shared" si="18"/>
        <v>46250</v>
      </c>
      <c r="M77" s="109"/>
    </row>
    <row r="78" spans="1:13" x14ac:dyDescent="0.2">
      <c r="A78" s="128" t="s">
        <v>2388</v>
      </c>
      <c r="B78" s="180">
        <f t="shared" si="17"/>
        <v>46256</v>
      </c>
      <c r="C78" s="109"/>
      <c r="D78" s="118" t="s">
        <v>1318</v>
      </c>
      <c r="E78" s="109"/>
      <c r="F78" s="109" t="s">
        <v>8955</v>
      </c>
      <c r="G78" s="125" t="s">
        <v>1319</v>
      </c>
      <c r="H78" s="125"/>
      <c r="I78" s="109"/>
      <c r="J78" s="125">
        <v>1000</v>
      </c>
      <c r="K78" s="109" t="s">
        <v>1304</v>
      </c>
      <c r="L78" s="111">
        <f t="shared" si="18"/>
        <v>45250</v>
      </c>
      <c r="M78" s="109"/>
    </row>
    <row r="79" spans="1:13" x14ac:dyDescent="0.2">
      <c r="A79" s="128" t="s">
        <v>2388</v>
      </c>
      <c r="B79" s="180">
        <f t="shared" si="17"/>
        <v>46256</v>
      </c>
      <c r="C79" s="109"/>
      <c r="D79" s="118" t="s">
        <v>1401</v>
      </c>
      <c r="E79" s="109"/>
      <c r="F79" s="109" t="s">
        <v>8961</v>
      </c>
      <c r="G79" s="125" t="s">
        <v>1313</v>
      </c>
      <c r="H79" s="125"/>
      <c r="I79" s="109"/>
      <c r="J79" s="125">
        <v>1000</v>
      </c>
      <c r="K79" s="109" t="s">
        <v>1304</v>
      </c>
      <c r="L79" s="111">
        <f t="shared" si="18"/>
        <v>44250</v>
      </c>
      <c r="M79" s="109"/>
    </row>
    <row r="80" spans="1:13" ht="30" x14ac:dyDescent="0.2">
      <c r="A80" s="128" t="s">
        <v>2388</v>
      </c>
      <c r="B80" s="180">
        <f t="shared" si="17"/>
        <v>46256</v>
      </c>
      <c r="C80" s="109"/>
      <c r="D80" s="118" t="s">
        <v>1318</v>
      </c>
      <c r="E80" s="109" t="s">
        <v>8957</v>
      </c>
      <c r="F80" s="109" t="s">
        <v>8956</v>
      </c>
      <c r="G80" s="125" t="s">
        <v>1319</v>
      </c>
      <c r="H80" s="125"/>
      <c r="I80" s="109"/>
      <c r="J80" s="125">
        <v>33000</v>
      </c>
      <c r="K80" s="109" t="s">
        <v>1304</v>
      </c>
      <c r="L80" s="111">
        <f t="shared" si="18"/>
        <v>11250</v>
      </c>
      <c r="M80" s="109"/>
    </row>
    <row r="81" spans="1:13" x14ac:dyDescent="0.2">
      <c r="A81" s="128" t="s">
        <v>2389</v>
      </c>
      <c r="B81" s="180">
        <f t="shared" si="17"/>
        <v>46257</v>
      </c>
      <c r="C81" s="109"/>
      <c r="D81" s="118" t="s">
        <v>1269</v>
      </c>
      <c r="E81" s="109" t="s">
        <v>1352</v>
      </c>
      <c r="F81" s="109" t="s">
        <v>8963</v>
      </c>
      <c r="G81" s="125" t="s">
        <v>1313</v>
      </c>
      <c r="H81" s="125"/>
      <c r="I81" s="109"/>
      <c r="J81" s="125">
        <v>840</v>
      </c>
      <c r="K81" s="109" t="s">
        <v>1304</v>
      </c>
      <c r="L81" s="111">
        <f t="shared" si="18"/>
        <v>10410</v>
      </c>
      <c r="M81" s="109"/>
    </row>
    <row r="82" spans="1:13" x14ac:dyDescent="0.2">
      <c r="A82" s="128" t="s">
        <v>2389</v>
      </c>
      <c r="B82" s="180">
        <f t="shared" si="17"/>
        <v>46257</v>
      </c>
      <c r="C82" s="109"/>
      <c r="D82" s="118" t="s">
        <v>1269</v>
      </c>
      <c r="E82" s="109"/>
      <c r="F82" s="109" t="s">
        <v>8964</v>
      </c>
      <c r="G82" s="125" t="s">
        <v>1313</v>
      </c>
      <c r="H82" s="125"/>
      <c r="I82" s="109"/>
      <c r="J82" s="125">
        <v>500</v>
      </c>
      <c r="K82" s="109" t="s">
        <v>1304</v>
      </c>
      <c r="L82" s="111">
        <f t="shared" si="18"/>
        <v>9910</v>
      </c>
      <c r="M82" s="109"/>
    </row>
    <row r="83" spans="1:13" x14ac:dyDescent="0.2">
      <c r="A83" s="128" t="s">
        <v>2389</v>
      </c>
      <c r="B83" s="180">
        <f t="shared" si="17"/>
        <v>46257</v>
      </c>
      <c r="C83" s="109"/>
      <c r="D83" s="118" t="s">
        <v>1401</v>
      </c>
      <c r="E83" s="109"/>
      <c r="F83" s="109" t="s">
        <v>8961</v>
      </c>
      <c r="G83" s="125" t="s">
        <v>1313</v>
      </c>
      <c r="H83" s="125"/>
      <c r="I83" s="109"/>
      <c r="J83" s="125">
        <v>500</v>
      </c>
      <c r="K83" s="109" t="s">
        <v>1304</v>
      </c>
      <c r="L83" s="111">
        <f t="shared" si="18"/>
        <v>9410</v>
      </c>
      <c r="M83" s="109"/>
    </row>
    <row r="84" spans="1:13" x14ac:dyDescent="0.2">
      <c r="A84" s="128" t="s">
        <v>2390</v>
      </c>
      <c r="B84" s="180">
        <f t="shared" si="17"/>
        <v>46258</v>
      </c>
      <c r="C84" s="109"/>
      <c r="D84" s="118" t="s">
        <v>1318</v>
      </c>
      <c r="E84" s="109"/>
      <c r="F84" s="109" t="s">
        <v>8965</v>
      </c>
      <c r="G84" s="125" t="s">
        <v>1319</v>
      </c>
      <c r="H84" s="125"/>
      <c r="I84" s="109"/>
      <c r="J84" s="125">
        <v>1080</v>
      </c>
      <c r="K84" s="109" t="s">
        <v>1304</v>
      </c>
      <c r="L84" s="111">
        <f t="shared" si="18"/>
        <v>8330</v>
      </c>
      <c r="M84" s="109"/>
    </row>
    <row r="85" spans="1:13" x14ac:dyDescent="0.2">
      <c r="A85" s="128" t="s">
        <v>2390</v>
      </c>
      <c r="B85" s="180">
        <f t="shared" si="17"/>
        <v>46258</v>
      </c>
      <c r="C85" s="109"/>
      <c r="D85" s="118" t="s">
        <v>1269</v>
      </c>
      <c r="E85" s="109"/>
      <c r="F85" s="109" t="s">
        <v>8966</v>
      </c>
      <c r="G85" s="125" t="s">
        <v>1313</v>
      </c>
      <c r="H85" s="125"/>
      <c r="I85" s="109"/>
      <c r="J85" s="125">
        <v>500</v>
      </c>
      <c r="K85" s="109" t="s">
        <v>1304</v>
      </c>
      <c r="L85" s="111">
        <f t="shared" si="18"/>
        <v>7830</v>
      </c>
      <c r="M85" s="109"/>
    </row>
    <row r="86" spans="1:13" x14ac:dyDescent="0.2">
      <c r="A86" s="128" t="s">
        <v>2390</v>
      </c>
      <c r="B86" s="180">
        <f t="shared" si="17"/>
        <v>46258</v>
      </c>
      <c r="C86" s="109"/>
      <c r="D86" s="110" t="s">
        <v>8949</v>
      </c>
      <c r="E86" s="109"/>
      <c r="F86" s="109"/>
      <c r="G86" s="125" t="s">
        <v>1303</v>
      </c>
      <c r="H86" s="125"/>
      <c r="I86" s="109">
        <v>20000</v>
      </c>
      <c r="J86" s="125"/>
      <c r="K86" s="109" t="s">
        <v>1304</v>
      </c>
      <c r="L86" s="111">
        <f t="shared" si="18"/>
        <v>27830</v>
      </c>
      <c r="M86" s="109"/>
    </row>
    <row r="87" spans="1:13" x14ac:dyDescent="0.2">
      <c r="A87" s="128" t="s">
        <v>2390</v>
      </c>
      <c r="B87" s="180">
        <f t="shared" si="17"/>
        <v>46258</v>
      </c>
      <c r="C87" s="109"/>
      <c r="D87" s="118" t="s">
        <v>1409</v>
      </c>
      <c r="E87" s="109"/>
      <c r="F87" s="109" t="s">
        <v>8962</v>
      </c>
      <c r="G87" s="125" t="s">
        <v>1303</v>
      </c>
      <c r="H87" s="125"/>
      <c r="I87" s="109">
        <v>550</v>
      </c>
      <c r="J87" s="125"/>
      <c r="K87" s="109" t="s">
        <v>1304</v>
      </c>
      <c r="L87" s="111">
        <f t="shared" si="18"/>
        <v>28380</v>
      </c>
      <c r="M87" s="109"/>
    </row>
    <row r="88" spans="1:13" x14ac:dyDescent="0.2">
      <c r="A88" s="128" t="s">
        <v>2390</v>
      </c>
      <c r="B88" s="180">
        <f t="shared" si="17"/>
        <v>46258</v>
      </c>
      <c r="C88" s="109"/>
      <c r="D88" s="118" t="s">
        <v>1322</v>
      </c>
      <c r="E88" s="109"/>
      <c r="F88" s="109" t="s">
        <v>8962</v>
      </c>
      <c r="G88" s="125" t="s">
        <v>1303</v>
      </c>
      <c r="H88" s="125"/>
      <c r="I88" s="109">
        <v>2750</v>
      </c>
      <c r="J88" s="125"/>
      <c r="K88" s="109" t="s">
        <v>1304</v>
      </c>
      <c r="L88" s="111">
        <f t="shared" si="18"/>
        <v>31130</v>
      </c>
      <c r="M88" s="109"/>
    </row>
    <row r="89" spans="1:13" ht="30" x14ac:dyDescent="0.2">
      <c r="A89" s="128" t="s">
        <v>2390</v>
      </c>
      <c r="B89" s="180">
        <f t="shared" si="17"/>
        <v>46258</v>
      </c>
      <c r="C89" s="109"/>
      <c r="D89" s="118" t="s">
        <v>1318</v>
      </c>
      <c r="E89" s="109" t="s">
        <v>8957</v>
      </c>
      <c r="F89" s="109" t="s">
        <v>8967</v>
      </c>
      <c r="G89" s="125" t="s">
        <v>1319</v>
      </c>
      <c r="H89" s="125"/>
      <c r="I89" s="109"/>
      <c r="J89" s="125">
        <v>10000</v>
      </c>
      <c r="K89" s="109" t="s">
        <v>1304</v>
      </c>
      <c r="L89" s="111">
        <f t="shared" si="18"/>
        <v>21130</v>
      </c>
      <c r="M89" s="109"/>
    </row>
    <row r="90" spans="1:13" ht="30" x14ac:dyDescent="0.2">
      <c r="A90" s="128" t="s">
        <v>2390</v>
      </c>
      <c r="B90" s="180">
        <f t="shared" si="17"/>
        <v>46258</v>
      </c>
      <c r="C90" s="109"/>
      <c r="D90" s="118" t="s">
        <v>1318</v>
      </c>
      <c r="E90" s="109" t="s">
        <v>8957</v>
      </c>
      <c r="F90" s="109" t="s">
        <v>8968</v>
      </c>
      <c r="G90" s="125" t="s">
        <v>1319</v>
      </c>
      <c r="H90" s="125"/>
      <c r="I90" s="109"/>
      <c r="J90" s="125">
        <v>15000</v>
      </c>
      <c r="K90" s="109" t="s">
        <v>1304</v>
      </c>
      <c r="L90" s="111">
        <f t="shared" si="18"/>
        <v>6130</v>
      </c>
      <c r="M90" s="109"/>
    </row>
    <row r="91" spans="1:13" x14ac:dyDescent="0.2">
      <c r="A91" s="128" t="s">
        <v>2390</v>
      </c>
      <c r="B91" s="180">
        <f t="shared" si="17"/>
        <v>46258</v>
      </c>
      <c r="C91" s="109"/>
      <c r="D91" s="118" t="s">
        <v>1318</v>
      </c>
      <c r="E91" s="109"/>
      <c r="F91" s="109" t="s">
        <v>8971</v>
      </c>
      <c r="G91" s="125" t="s">
        <v>1319</v>
      </c>
      <c r="H91" s="125"/>
      <c r="I91" s="109"/>
      <c r="J91" s="125">
        <v>720</v>
      </c>
      <c r="K91" s="109" t="s">
        <v>1304</v>
      </c>
      <c r="L91" s="111">
        <f t="shared" si="18"/>
        <v>5410</v>
      </c>
      <c r="M91" s="109"/>
    </row>
    <row r="92" spans="1:13" x14ac:dyDescent="0.2">
      <c r="A92" s="128" t="s">
        <v>2390</v>
      </c>
      <c r="B92" s="180">
        <f t="shared" si="17"/>
        <v>46258</v>
      </c>
      <c r="C92" s="109"/>
      <c r="D92" s="4" t="s">
        <v>1269</v>
      </c>
      <c r="E92" s="109"/>
      <c r="F92" s="109" t="s">
        <v>8970</v>
      </c>
      <c r="G92" s="125" t="s">
        <v>1313</v>
      </c>
      <c r="H92" s="125"/>
      <c r="I92" s="109"/>
      <c r="J92" s="125">
        <v>680</v>
      </c>
      <c r="K92" s="109" t="s">
        <v>1304</v>
      </c>
      <c r="L92" s="111">
        <f t="shared" si="18"/>
        <v>4730</v>
      </c>
      <c r="M92" s="109"/>
    </row>
    <row r="93" spans="1:13" x14ac:dyDescent="0.2">
      <c r="A93" s="128" t="s">
        <v>2391</v>
      </c>
      <c r="B93" s="180">
        <f t="shared" si="17"/>
        <v>46259</v>
      </c>
      <c r="C93" s="109"/>
      <c r="D93" s="118" t="s">
        <v>1401</v>
      </c>
      <c r="E93" s="109"/>
      <c r="F93" s="109" t="s">
        <v>8961</v>
      </c>
      <c r="G93" s="125" t="s">
        <v>1319</v>
      </c>
      <c r="H93" s="125"/>
      <c r="I93" s="109"/>
      <c r="J93" s="125">
        <v>1000</v>
      </c>
      <c r="K93" s="109" t="s">
        <v>1304</v>
      </c>
      <c r="L93" s="111">
        <f t="shared" si="18"/>
        <v>3730</v>
      </c>
      <c r="M93" s="109"/>
    </row>
    <row r="94" spans="1:13" x14ac:dyDescent="0.2">
      <c r="A94" s="128" t="s">
        <v>2392</v>
      </c>
      <c r="B94" s="180">
        <f t="shared" si="17"/>
        <v>46260</v>
      </c>
      <c r="C94" s="109"/>
      <c r="D94" s="110" t="s">
        <v>8949</v>
      </c>
      <c r="E94" s="109"/>
      <c r="F94" s="109"/>
      <c r="G94" s="125" t="s">
        <v>1303</v>
      </c>
      <c r="H94" s="125"/>
      <c r="I94" s="109">
        <v>10000</v>
      </c>
      <c r="J94" s="125"/>
      <c r="K94" s="109" t="s">
        <v>1304</v>
      </c>
      <c r="L94" s="111">
        <f t="shared" si="18"/>
        <v>13730</v>
      </c>
      <c r="M94" s="109"/>
    </row>
    <row r="95" spans="1:13" x14ac:dyDescent="0.2">
      <c r="A95" s="128" t="s">
        <v>2392</v>
      </c>
      <c r="B95" s="180">
        <f t="shared" si="17"/>
        <v>46260</v>
      </c>
      <c r="C95" s="109"/>
      <c r="D95" s="118" t="s">
        <v>1269</v>
      </c>
      <c r="E95" s="109"/>
      <c r="F95" s="109" t="s">
        <v>8964</v>
      </c>
      <c r="G95" s="125" t="s">
        <v>1313</v>
      </c>
      <c r="H95" s="125"/>
      <c r="I95" s="109"/>
      <c r="J95" s="125">
        <v>7000</v>
      </c>
      <c r="K95" s="109" t="s">
        <v>1304</v>
      </c>
      <c r="L95" s="111">
        <f t="shared" si="18"/>
        <v>6730</v>
      </c>
      <c r="M95" s="109"/>
    </row>
    <row r="96" spans="1:13" x14ac:dyDescent="0.2">
      <c r="A96" s="128" t="s">
        <v>2393</v>
      </c>
      <c r="B96" s="180">
        <f t="shared" si="17"/>
        <v>46261</v>
      </c>
      <c r="C96" s="109"/>
      <c r="D96" s="110" t="s">
        <v>8949</v>
      </c>
      <c r="E96" s="109"/>
      <c r="F96" s="109"/>
      <c r="G96" s="125" t="s">
        <v>1303</v>
      </c>
      <c r="H96" s="125"/>
      <c r="I96" s="109">
        <v>17000</v>
      </c>
      <c r="J96" s="125"/>
      <c r="K96" s="109" t="s">
        <v>1304</v>
      </c>
      <c r="L96" s="111">
        <f t="shared" si="18"/>
        <v>23730</v>
      </c>
      <c r="M96" s="109"/>
    </row>
    <row r="97" spans="1:13" x14ac:dyDescent="0.2">
      <c r="A97" s="128" t="s">
        <v>2393</v>
      </c>
      <c r="B97" s="180">
        <f t="shared" si="17"/>
        <v>46261</v>
      </c>
      <c r="C97" s="109"/>
      <c r="D97" s="118" t="s">
        <v>1269</v>
      </c>
      <c r="E97" s="109"/>
      <c r="F97" s="109" t="s">
        <v>1349</v>
      </c>
      <c r="G97" s="125" t="s">
        <v>1313</v>
      </c>
      <c r="H97" s="125"/>
      <c r="I97" s="109"/>
      <c r="J97" s="125">
        <v>900</v>
      </c>
      <c r="K97" s="109" t="s">
        <v>1304</v>
      </c>
      <c r="L97" s="111">
        <f t="shared" si="18"/>
        <v>22830</v>
      </c>
      <c r="M97" s="109"/>
    </row>
    <row r="98" spans="1:13" x14ac:dyDescent="0.2">
      <c r="A98" s="128" t="s">
        <v>2393</v>
      </c>
      <c r="B98" s="180">
        <f t="shared" si="17"/>
        <v>46261</v>
      </c>
      <c r="C98" s="109">
        <v>4326</v>
      </c>
      <c r="D98" s="118" t="s">
        <v>1318</v>
      </c>
      <c r="E98" s="109"/>
      <c r="F98" s="109" t="s">
        <v>1353</v>
      </c>
      <c r="G98" s="125" t="s">
        <v>1319</v>
      </c>
      <c r="H98" s="125"/>
      <c r="I98" s="109"/>
      <c r="J98" s="125">
        <v>700</v>
      </c>
      <c r="K98" s="109" t="s">
        <v>1304</v>
      </c>
      <c r="L98" s="111">
        <f t="shared" si="18"/>
        <v>22130</v>
      </c>
      <c r="M98" s="109"/>
    </row>
    <row r="99" spans="1:13" x14ac:dyDescent="0.2">
      <c r="A99" s="128" t="s">
        <v>2393</v>
      </c>
      <c r="B99" s="180">
        <f t="shared" si="17"/>
        <v>46261</v>
      </c>
      <c r="C99" s="109">
        <v>4327</v>
      </c>
      <c r="D99" s="118" t="s">
        <v>1090</v>
      </c>
      <c r="E99" s="109"/>
      <c r="F99" s="109"/>
      <c r="G99" s="125" t="s">
        <v>1319</v>
      </c>
      <c r="H99" s="125"/>
      <c r="I99" s="109"/>
      <c r="J99" s="125">
        <v>15000</v>
      </c>
      <c r="K99" s="109" t="s">
        <v>1304</v>
      </c>
      <c r="L99" s="111">
        <f t="shared" si="18"/>
        <v>7130</v>
      </c>
      <c r="M99" s="109"/>
    </row>
    <row r="100" spans="1:13" x14ac:dyDescent="0.2">
      <c r="A100" s="128" t="s">
        <v>2394</v>
      </c>
      <c r="B100" s="180">
        <f t="shared" si="17"/>
        <v>46262</v>
      </c>
      <c r="C100" s="109">
        <v>4328</v>
      </c>
      <c r="D100" s="118" t="s">
        <v>1318</v>
      </c>
      <c r="E100" s="109"/>
      <c r="F100" s="109" t="s">
        <v>9119</v>
      </c>
      <c r="G100" s="125" t="s">
        <v>1319</v>
      </c>
      <c r="H100" s="125"/>
      <c r="I100" s="109"/>
      <c r="J100" s="125">
        <v>280</v>
      </c>
      <c r="K100" s="109" t="s">
        <v>1304</v>
      </c>
      <c r="L100" s="111">
        <f t="shared" si="18"/>
        <v>6850</v>
      </c>
      <c r="M100" s="109"/>
    </row>
    <row r="101" spans="1:13" x14ac:dyDescent="0.2">
      <c r="A101" s="128" t="s">
        <v>2394</v>
      </c>
      <c r="B101" s="180">
        <f t="shared" si="17"/>
        <v>46262</v>
      </c>
      <c r="C101" s="109">
        <v>4329</v>
      </c>
      <c r="D101" s="118" t="s">
        <v>1318</v>
      </c>
      <c r="E101" s="109"/>
      <c r="F101" s="109" t="s">
        <v>9120</v>
      </c>
      <c r="G101" s="125" t="s">
        <v>1319</v>
      </c>
      <c r="H101" s="125"/>
      <c r="I101" s="109"/>
      <c r="J101" s="125">
        <v>271</v>
      </c>
      <c r="K101" s="109" t="s">
        <v>1304</v>
      </c>
      <c r="L101" s="111">
        <f t="shared" si="18"/>
        <v>6579</v>
      </c>
      <c r="M101" s="109"/>
    </row>
    <row r="102" spans="1:13" x14ac:dyDescent="0.2">
      <c r="A102" s="128" t="s">
        <v>2394</v>
      </c>
      <c r="B102" s="180">
        <f t="shared" si="17"/>
        <v>46262</v>
      </c>
      <c r="C102" s="109">
        <v>4330</v>
      </c>
      <c r="D102" s="118" t="s">
        <v>1318</v>
      </c>
      <c r="E102" s="109"/>
      <c r="F102" s="109" t="s">
        <v>9121</v>
      </c>
      <c r="G102" s="125" t="s">
        <v>1319</v>
      </c>
      <c r="H102" s="125"/>
      <c r="I102" s="109"/>
      <c r="J102" s="125">
        <v>400</v>
      </c>
      <c r="K102" s="109" t="s">
        <v>1304</v>
      </c>
      <c r="L102" s="111">
        <f t="shared" si="18"/>
        <v>6179</v>
      </c>
      <c r="M102" s="109"/>
    </row>
    <row r="103" spans="1:13" x14ac:dyDescent="0.2">
      <c r="A103" s="128" t="s">
        <v>2394</v>
      </c>
      <c r="B103" s="180">
        <f t="shared" si="17"/>
        <v>46262</v>
      </c>
      <c r="C103" s="109"/>
      <c r="D103" s="118" t="s">
        <v>1401</v>
      </c>
      <c r="E103" s="109"/>
      <c r="F103" s="109" t="s">
        <v>8961</v>
      </c>
      <c r="G103" s="125" t="s">
        <v>1313</v>
      </c>
      <c r="H103" s="125"/>
      <c r="I103" s="109"/>
      <c r="J103" s="125">
        <v>1000</v>
      </c>
      <c r="K103" s="109" t="s">
        <v>1304</v>
      </c>
      <c r="L103" s="111">
        <f t="shared" si="18"/>
        <v>5179</v>
      </c>
      <c r="M103" s="109"/>
    </row>
    <row r="104" spans="1:13" s="64" customFormat="1" x14ac:dyDescent="0.2">
      <c r="A104" s="128" t="s">
        <v>2395</v>
      </c>
      <c r="B104" s="180">
        <f t="shared" si="17"/>
        <v>46263</v>
      </c>
      <c r="C104" s="109"/>
      <c r="D104" s="110" t="s">
        <v>8949</v>
      </c>
      <c r="E104" s="109"/>
      <c r="F104" s="109"/>
      <c r="G104" s="125" t="s">
        <v>1303</v>
      </c>
      <c r="H104" s="125"/>
      <c r="I104" s="109">
        <v>12000</v>
      </c>
      <c r="J104" s="231"/>
      <c r="K104" s="109" t="s">
        <v>1304</v>
      </c>
      <c r="L104" s="111">
        <f t="shared" si="18"/>
        <v>17179</v>
      </c>
      <c r="M104" s="224"/>
    </row>
    <row r="105" spans="1:13" s="64" customFormat="1" x14ac:dyDescent="0.2">
      <c r="A105" s="128" t="s">
        <v>2395</v>
      </c>
      <c r="B105" s="180">
        <f t="shared" si="17"/>
        <v>46263</v>
      </c>
      <c r="C105" s="224"/>
      <c r="D105" s="230" t="s">
        <v>1401</v>
      </c>
      <c r="E105" s="224"/>
      <c r="F105" s="109" t="s">
        <v>8961</v>
      </c>
      <c r="G105" s="231" t="s">
        <v>1313</v>
      </c>
      <c r="H105" s="231"/>
      <c r="I105" s="224"/>
      <c r="J105" s="231">
        <v>1000</v>
      </c>
      <c r="K105" s="109" t="s">
        <v>1304</v>
      </c>
      <c r="L105" s="111">
        <f t="shared" si="18"/>
        <v>16179</v>
      </c>
      <c r="M105" s="224"/>
    </row>
    <row r="106" spans="1:13" x14ac:dyDescent="0.2">
      <c r="A106" s="128" t="s">
        <v>2395</v>
      </c>
      <c r="B106" s="180">
        <f t="shared" si="17"/>
        <v>46263</v>
      </c>
      <c r="C106" s="109"/>
      <c r="D106" s="118" t="s">
        <v>1318</v>
      </c>
      <c r="E106" s="109"/>
      <c r="F106" s="109" t="s">
        <v>1353</v>
      </c>
      <c r="G106" s="125" t="s">
        <v>1319</v>
      </c>
      <c r="H106" s="125"/>
      <c r="I106" s="109"/>
      <c r="J106" s="125">
        <v>500</v>
      </c>
      <c r="K106" s="109" t="s">
        <v>1304</v>
      </c>
      <c r="L106" s="111">
        <f t="shared" si="18"/>
        <v>15679</v>
      </c>
      <c r="M106" s="109"/>
    </row>
    <row r="107" spans="1:13" x14ac:dyDescent="0.2">
      <c r="A107" s="128" t="s">
        <v>2396</v>
      </c>
      <c r="B107" s="180">
        <f t="shared" si="17"/>
        <v>46264</v>
      </c>
      <c r="C107" s="109"/>
      <c r="D107" s="118" t="s">
        <v>1318</v>
      </c>
      <c r="E107" s="109"/>
      <c r="F107" s="109" t="s">
        <v>9128</v>
      </c>
      <c r="G107" s="125" t="s">
        <v>1319</v>
      </c>
      <c r="H107" s="125"/>
      <c r="I107" s="109"/>
      <c r="J107" s="125">
        <v>1800</v>
      </c>
      <c r="K107" s="109" t="s">
        <v>1304</v>
      </c>
      <c r="L107" s="111">
        <f t="shared" si="18"/>
        <v>13879</v>
      </c>
      <c r="M107" s="109"/>
    </row>
    <row r="108" spans="1:13" s="64" customFormat="1" x14ac:dyDescent="0.2">
      <c r="A108" s="128" t="s">
        <v>2396</v>
      </c>
      <c r="B108" s="180">
        <f t="shared" si="17"/>
        <v>46264</v>
      </c>
      <c r="C108" s="224"/>
      <c r="D108" s="118" t="s">
        <v>1318</v>
      </c>
      <c r="E108" s="224"/>
      <c r="F108" s="224" t="s">
        <v>1353</v>
      </c>
      <c r="G108" s="231" t="s">
        <v>1319</v>
      </c>
      <c r="H108" s="231"/>
      <c r="I108" s="224"/>
      <c r="J108" s="231">
        <v>700</v>
      </c>
      <c r="K108" s="109" t="s">
        <v>1304</v>
      </c>
      <c r="L108" s="111">
        <f t="shared" si="18"/>
        <v>13179</v>
      </c>
      <c r="M108" s="224"/>
    </row>
    <row r="109" spans="1:13" x14ac:dyDescent="0.2">
      <c r="A109" s="128" t="s">
        <v>2397</v>
      </c>
      <c r="B109" s="180">
        <f t="shared" si="17"/>
        <v>46265</v>
      </c>
      <c r="C109" s="109"/>
      <c r="D109" s="118" t="s">
        <v>1401</v>
      </c>
      <c r="E109" s="109"/>
      <c r="F109" s="109" t="s">
        <v>8961</v>
      </c>
      <c r="G109" s="125" t="s">
        <v>1313</v>
      </c>
      <c r="H109" s="125"/>
      <c r="I109" s="109"/>
      <c r="J109" s="125">
        <v>1000</v>
      </c>
      <c r="K109" s="109" t="s">
        <v>1304</v>
      </c>
      <c r="L109" s="111">
        <f t="shared" si="18"/>
        <v>12179</v>
      </c>
      <c r="M109" s="109"/>
    </row>
    <row r="110" spans="1:13" ht="30" x14ac:dyDescent="0.2">
      <c r="A110" s="128" t="s">
        <v>2397</v>
      </c>
      <c r="B110" s="180">
        <f t="shared" si="17"/>
        <v>46265</v>
      </c>
      <c r="C110" s="109"/>
      <c r="D110" s="118" t="s">
        <v>1269</v>
      </c>
      <c r="E110" s="109"/>
      <c r="F110" s="109" t="s">
        <v>9126</v>
      </c>
      <c r="G110" s="125" t="s">
        <v>1313</v>
      </c>
      <c r="H110" s="125"/>
      <c r="I110" s="109"/>
      <c r="J110" s="125">
        <v>5500</v>
      </c>
      <c r="K110" s="109" t="s">
        <v>1304</v>
      </c>
      <c r="L110" s="111">
        <f t="shared" si="18"/>
        <v>6679</v>
      </c>
      <c r="M110" s="109"/>
    </row>
    <row r="111" spans="1:13" s="64" customFormat="1" x14ac:dyDescent="0.2">
      <c r="A111" s="128" t="s">
        <v>2400</v>
      </c>
      <c r="B111" s="180">
        <f t="shared" si="17"/>
        <v>46268</v>
      </c>
      <c r="C111" s="224"/>
      <c r="D111" s="110" t="s">
        <v>8949</v>
      </c>
      <c r="E111" s="224"/>
      <c r="F111" s="224"/>
      <c r="G111" s="231" t="s">
        <v>1303</v>
      </c>
      <c r="H111" s="231"/>
      <c r="I111" s="224">
        <v>12000</v>
      </c>
      <c r="J111" s="231"/>
      <c r="K111" s="109" t="s">
        <v>1304</v>
      </c>
      <c r="L111" s="111">
        <f t="shared" si="18"/>
        <v>18679</v>
      </c>
      <c r="M111" s="224"/>
    </row>
    <row r="112" spans="1:13" s="64" customFormat="1" x14ac:dyDescent="0.2">
      <c r="A112" s="128" t="s">
        <v>2399</v>
      </c>
      <c r="B112" s="180">
        <f t="shared" si="17"/>
        <v>46267</v>
      </c>
      <c r="C112" s="224"/>
      <c r="D112" s="230" t="s">
        <v>1269</v>
      </c>
      <c r="E112" s="224"/>
      <c r="F112" s="224" t="s">
        <v>1349</v>
      </c>
      <c r="G112" s="231" t="s">
        <v>1313</v>
      </c>
      <c r="H112" s="231"/>
      <c r="I112" s="224"/>
      <c r="J112" s="231">
        <v>1800</v>
      </c>
      <c r="K112" s="109"/>
      <c r="L112" s="111">
        <f t="shared" si="18"/>
        <v>16879</v>
      </c>
      <c r="M112" s="224"/>
    </row>
    <row r="113" spans="1:13" s="64" customFormat="1" x14ac:dyDescent="0.2">
      <c r="A113" s="128" t="s">
        <v>2399</v>
      </c>
      <c r="B113" s="180">
        <f t="shared" si="17"/>
        <v>46267</v>
      </c>
      <c r="C113" s="224"/>
      <c r="D113" s="230" t="s">
        <v>1318</v>
      </c>
      <c r="E113" s="224"/>
      <c r="F113" s="224" t="s">
        <v>9244</v>
      </c>
      <c r="G113" s="231" t="s">
        <v>1319</v>
      </c>
      <c r="H113" s="231"/>
      <c r="I113" s="224"/>
      <c r="J113" s="231">
        <v>2060</v>
      </c>
      <c r="K113" s="109"/>
      <c r="L113" s="111">
        <f t="shared" si="18"/>
        <v>14819</v>
      </c>
      <c r="M113" s="224"/>
    </row>
    <row r="114" spans="1:13" s="64" customFormat="1" x14ac:dyDescent="0.2">
      <c r="A114" s="128" t="s">
        <v>2399</v>
      </c>
      <c r="B114" s="180">
        <f t="shared" si="17"/>
        <v>46267</v>
      </c>
      <c r="C114" s="224"/>
      <c r="D114" s="230" t="s">
        <v>1318</v>
      </c>
      <c r="E114" s="224"/>
      <c r="F114" s="224" t="s">
        <v>1353</v>
      </c>
      <c r="G114" s="231" t="s">
        <v>1319</v>
      </c>
      <c r="H114" s="231"/>
      <c r="I114" s="224"/>
      <c r="J114" s="231">
        <v>700</v>
      </c>
      <c r="K114" s="109"/>
      <c r="L114" s="111">
        <f t="shared" si="18"/>
        <v>14119</v>
      </c>
      <c r="M114" s="224"/>
    </row>
    <row r="115" spans="1:13" x14ac:dyDescent="0.2">
      <c r="A115" s="128" t="s">
        <v>2399</v>
      </c>
      <c r="B115" s="180">
        <f t="shared" si="17"/>
        <v>46267</v>
      </c>
      <c r="C115" s="109"/>
      <c r="D115" s="230" t="s">
        <v>1269</v>
      </c>
      <c r="E115" s="109"/>
      <c r="F115" s="109" t="s">
        <v>9127</v>
      </c>
      <c r="G115" s="125" t="s">
        <v>1313</v>
      </c>
      <c r="H115" s="125"/>
      <c r="I115" s="109"/>
      <c r="J115" s="125">
        <v>1500</v>
      </c>
      <c r="K115" s="109" t="s">
        <v>1304</v>
      </c>
      <c r="L115" s="111">
        <f t="shared" si="18"/>
        <v>12619</v>
      </c>
      <c r="M115" s="109"/>
    </row>
    <row r="116" spans="1:13" ht="30" x14ac:dyDescent="0.2">
      <c r="A116" s="128" t="s">
        <v>2399</v>
      </c>
      <c r="B116" s="180">
        <f t="shared" si="17"/>
        <v>46267</v>
      </c>
      <c r="C116" s="109"/>
      <c r="D116" s="230" t="s">
        <v>1318</v>
      </c>
      <c r="E116" s="109"/>
      <c r="F116" s="109" t="s">
        <v>9129</v>
      </c>
      <c r="G116" s="125" t="s">
        <v>1319</v>
      </c>
      <c r="H116" s="125"/>
      <c r="I116" s="109"/>
      <c r="J116" s="125">
        <v>700</v>
      </c>
      <c r="K116" s="109" t="s">
        <v>1304</v>
      </c>
      <c r="L116" s="111">
        <f t="shared" si="18"/>
        <v>11919</v>
      </c>
      <c r="M116" s="109"/>
    </row>
    <row r="117" spans="1:13" ht="30" x14ac:dyDescent="0.2">
      <c r="A117" s="128" t="s">
        <v>2399</v>
      </c>
      <c r="B117" s="180">
        <f t="shared" ref="B117" si="19">IF(A117="","",IF(ISNUMBER(A117),IFERROR(VLOOKUP(TEXT(A117,"yyyy/mm/dd"),BSAD,2,FALSE),""),IFERROR(VLOOKUP(A117,BSAD,2,FALSE),"")))</f>
        <v>46267</v>
      </c>
      <c r="C117" s="109"/>
      <c r="D117" s="230" t="s">
        <v>1269</v>
      </c>
      <c r="E117" s="109"/>
      <c r="F117" s="109" t="s">
        <v>9130</v>
      </c>
      <c r="G117" s="125" t="s">
        <v>1313</v>
      </c>
      <c r="H117" s="125"/>
      <c r="I117" s="109"/>
      <c r="J117" s="125">
        <v>400</v>
      </c>
      <c r="K117" s="109"/>
      <c r="L117" s="111">
        <f t="shared" si="18"/>
        <v>11519</v>
      </c>
      <c r="M117" s="109"/>
    </row>
    <row r="118" spans="1:13" ht="30" x14ac:dyDescent="0.2">
      <c r="A118" s="128" t="s">
        <v>2399</v>
      </c>
      <c r="B118" s="180">
        <f t="shared" si="17"/>
        <v>46267</v>
      </c>
      <c r="C118" s="109"/>
      <c r="D118" s="230" t="s">
        <v>1269</v>
      </c>
      <c r="E118" s="109"/>
      <c r="F118" s="109" t="s">
        <v>9245</v>
      </c>
      <c r="G118" s="125" t="s">
        <v>1313</v>
      </c>
      <c r="H118" s="125"/>
      <c r="I118" s="109"/>
      <c r="J118" s="125">
        <v>2000</v>
      </c>
      <c r="K118" s="109"/>
      <c r="L118" s="111">
        <f t="shared" si="18"/>
        <v>9519</v>
      </c>
      <c r="M118" s="109"/>
    </row>
    <row r="119" spans="1:13" x14ac:dyDescent="0.2">
      <c r="A119" s="128" t="s">
        <v>2397</v>
      </c>
      <c r="B119" s="180">
        <f t="shared" si="17"/>
        <v>46265</v>
      </c>
      <c r="C119" s="109"/>
      <c r="D119" s="230" t="s">
        <v>1318</v>
      </c>
      <c r="E119" s="109"/>
      <c r="F119" s="109" t="s">
        <v>9131</v>
      </c>
      <c r="G119" s="125" t="s">
        <v>1319</v>
      </c>
      <c r="H119" s="125"/>
      <c r="I119" s="109"/>
      <c r="J119" s="125">
        <v>100</v>
      </c>
      <c r="K119" s="109"/>
      <c r="L119" s="111">
        <f t="shared" si="18"/>
        <v>9419</v>
      </c>
      <c r="M119" s="109"/>
    </row>
    <row r="120" spans="1:13" x14ac:dyDescent="0.2">
      <c r="A120" s="128" t="s">
        <v>2397</v>
      </c>
      <c r="B120" s="180">
        <f t="shared" si="17"/>
        <v>46265</v>
      </c>
      <c r="C120" s="109"/>
      <c r="D120" s="230" t="s">
        <v>1318</v>
      </c>
      <c r="E120" s="109"/>
      <c r="F120" s="109" t="s">
        <v>9132</v>
      </c>
      <c r="G120" s="125" t="s">
        <v>1319</v>
      </c>
      <c r="H120" s="125"/>
      <c r="I120" s="109"/>
      <c r="J120" s="125">
        <v>2960</v>
      </c>
      <c r="K120" s="109"/>
      <c r="L120" s="111">
        <f t="shared" si="18"/>
        <v>6459</v>
      </c>
      <c r="M120" s="109"/>
    </row>
    <row r="121" spans="1:13" x14ac:dyDescent="0.2">
      <c r="A121" s="128" t="s">
        <v>2397</v>
      </c>
      <c r="B121" s="180">
        <f t="shared" si="17"/>
        <v>46265</v>
      </c>
      <c r="C121" s="109"/>
      <c r="D121" s="230" t="s">
        <v>1318</v>
      </c>
      <c r="E121" s="109"/>
      <c r="F121" s="109" t="s">
        <v>9133</v>
      </c>
      <c r="G121" s="125" t="s">
        <v>1319</v>
      </c>
      <c r="H121" s="125"/>
      <c r="I121" s="109"/>
      <c r="J121" s="125">
        <v>555</v>
      </c>
      <c r="K121" s="109"/>
      <c r="L121" s="111">
        <f t="shared" si="18"/>
        <v>5904</v>
      </c>
      <c r="M121" s="109"/>
    </row>
    <row r="122" spans="1:13" x14ac:dyDescent="0.2">
      <c r="A122" s="128" t="s">
        <v>2398</v>
      </c>
      <c r="B122" s="180">
        <f t="shared" si="17"/>
        <v>46266</v>
      </c>
      <c r="C122" s="109"/>
      <c r="D122" s="230" t="s">
        <v>1318</v>
      </c>
      <c r="E122" s="109"/>
      <c r="F122" s="109" t="s">
        <v>9133</v>
      </c>
      <c r="G122" s="125" t="s">
        <v>1319</v>
      </c>
      <c r="H122" s="125"/>
      <c r="I122" s="109"/>
      <c r="J122" s="125">
        <v>980</v>
      </c>
      <c r="K122" s="109"/>
      <c r="L122" s="111">
        <f t="shared" si="18"/>
        <v>4924</v>
      </c>
      <c r="M122" s="109"/>
    </row>
    <row r="123" spans="1:13" ht="30" x14ac:dyDescent="0.2">
      <c r="A123" s="128" t="s">
        <v>2400</v>
      </c>
      <c r="B123" s="180">
        <f t="shared" si="17"/>
        <v>46268</v>
      </c>
      <c r="C123" s="109"/>
      <c r="D123" s="230" t="s">
        <v>1318</v>
      </c>
      <c r="E123" s="109"/>
      <c r="F123" s="109" t="s">
        <v>9134</v>
      </c>
      <c r="G123" s="125" t="s">
        <v>1319</v>
      </c>
      <c r="H123" s="125"/>
      <c r="I123" s="109"/>
      <c r="J123" s="125">
        <v>3900</v>
      </c>
      <c r="K123" s="109"/>
      <c r="L123" s="111">
        <f t="shared" si="18"/>
        <v>1024</v>
      </c>
      <c r="M123" s="109"/>
    </row>
    <row r="124" spans="1:13" x14ac:dyDescent="0.2">
      <c r="A124" s="128" t="s">
        <v>2400</v>
      </c>
      <c r="B124" s="180">
        <f t="shared" si="17"/>
        <v>46268</v>
      </c>
      <c r="C124" s="109"/>
      <c r="D124" s="230" t="s">
        <v>1401</v>
      </c>
      <c r="E124" s="109"/>
      <c r="F124" s="109" t="s">
        <v>8961</v>
      </c>
      <c r="G124" s="125" t="s">
        <v>1313</v>
      </c>
      <c r="H124" s="125"/>
      <c r="I124" s="109"/>
      <c r="J124" s="125">
        <v>13000</v>
      </c>
      <c r="K124" s="109"/>
      <c r="L124" s="111">
        <f t="shared" si="18"/>
        <v>-11976</v>
      </c>
      <c r="M124" s="109"/>
    </row>
    <row r="125" spans="1:13" x14ac:dyDescent="0.2">
      <c r="A125" s="128" t="s">
        <v>2400</v>
      </c>
      <c r="B125" s="180">
        <f t="shared" si="17"/>
        <v>46268</v>
      </c>
      <c r="C125" s="109"/>
      <c r="D125" s="110" t="s">
        <v>8949</v>
      </c>
      <c r="E125" s="224"/>
      <c r="F125" s="224"/>
      <c r="G125" s="231" t="s">
        <v>1303</v>
      </c>
      <c r="H125" s="231"/>
      <c r="I125" s="224">
        <v>13000</v>
      </c>
      <c r="J125" s="125"/>
      <c r="K125" s="109"/>
      <c r="L125" s="111">
        <f t="shared" si="18"/>
        <v>1024</v>
      </c>
      <c r="M125" s="109"/>
    </row>
    <row r="126" spans="1:13" x14ac:dyDescent="0.2">
      <c r="A126" s="128" t="s">
        <v>2400</v>
      </c>
      <c r="B126" s="180">
        <f t="shared" si="17"/>
        <v>46268</v>
      </c>
      <c r="C126" s="109"/>
      <c r="D126" s="230" t="s">
        <v>1318</v>
      </c>
      <c r="E126" s="109"/>
      <c r="F126" s="109" t="s">
        <v>9246</v>
      </c>
      <c r="G126" s="125" t="s">
        <v>1319</v>
      </c>
      <c r="H126" s="125"/>
      <c r="I126" s="109"/>
      <c r="J126" s="125">
        <v>1000</v>
      </c>
      <c r="K126" s="109"/>
      <c r="L126" s="111">
        <f t="shared" si="18"/>
        <v>24</v>
      </c>
      <c r="M126" s="109"/>
    </row>
    <row r="127" spans="1:13" x14ac:dyDescent="0.2">
      <c r="A127" s="128" t="s">
        <v>2400</v>
      </c>
      <c r="B127" s="180">
        <f t="shared" si="17"/>
        <v>46268</v>
      </c>
      <c r="C127" s="109"/>
      <c r="D127" s="230" t="s">
        <v>1318</v>
      </c>
      <c r="E127" s="109"/>
      <c r="F127" s="109" t="s">
        <v>9247</v>
      </c>
      <c r="G127" s="125" t="s">
        <v>1319</v>
      </c>
      <c r="H127" s="125"/>
      <c r="I127" s="109"/>
      <c r="J127" s="125">
        <v>450</v>
      </c>
      <c r="K127" s="109"/>
      <c r="L127" s="111">
        <f t="shared" si="18"/>
        <v>-426</v>
      </c>
      <c r="M127" s="109"/>
    </row>
    <row r="128" spans="1:13" x14ac:dyDescent="0.2">
      <c r="A128" s="128" t="s">
        <v>2405</v>
      </c>
      <c r="B128" s="180">
        <f t="shared" si="17"/>
        <v>46273</v>
      </c>
      <c r="C128" s="109"/>
      <c r="D128" s="230" t="s">
        <v>1318</v>
      </c>
      <c r="E128" s="109"/>
      <c r="F128" s="109" t="s">
        <v>9133</v>
      </c>
      <c r="G128" s="125" t="s">
        <v>1319</v>
      </c>
      <c r="H128" s="125"/>
      <c r="I128" s="109"/>
      <c r="J128" s="125">
        <v>714</v>
      </c>
      <c r="K128" s="109"/>
      <c r="L128" s="111">
        <f t="shared" si="18"/>
        <v>-1140</v>
      </c>
      <c r="M128" s="109"/>
    </row>
    <row r="129" spans="1:13" x14ac:dyDescent="0.2">
      <c r="A129" s="128" t="s">
        <v>2406</v>
      </c>
      <c r="B129" s="180">
        <f t="shared" si="17"/>
        <v>46274</v>
      </c>
      <c r="C129" s="109"/>
      <c r="D129" s="230" t="s">
        <v>1318</v>
      </c>
      <c r="E129" s="109"/>
      <c r="F129" s="109" t="s">
        <v>9248</v>
      </c>
      <c r="G129" s="125" t="s">
        <v>1319</v>
      </c>
      <c r="H129" s="125"/>
      <c r="I129" s="109"/>
      <c r="J129" s="125">
        <v>370</v>
      </c>
      <c r="K129" s="109"/>
      <c r="L129" s="111">
        <f t="shared" si="18"/>
        <v>-1510</v>
      </c>
      <c r="M129" s="109"/>
    </row>
    <row r="130" spans="1:13" x14ac:dyDescent="0.2">
      <c r="A130" s="128" t="s">
        <v>2404</v>
      </c>
      <c r="B130" s="180">
        <f t="shared" si="17"/>
        <v>46272</v>
      </c>
      <c r="C130" s="109"/>
      <c r="D130" s="230" t="s">
        <v>1401</v>
      </c>
      <c r="E130" s="109"/>
      <c r="F130" s="109" t="s">
        <v>8961</v>
      </c>
      <c r="G130" s="125" t="s">
        <v>1313</v>
      </c>
      <c r="H130" s="125"/>
      <c r="I130" s="109"/>
      <c r="J130" s="125">
        <v>1500</v>
      </c>
      <c r="K130" s="109"/>
      <c r="L130" s="111">
        <f t="shared" si="18"/>
        <v>-3010</v>
      </c>
      <c r="M130" s="109"/>
    </row>
    <row r="131" spans="1:13" x14ac:dyDescent="0.2">
      <c r="A131" s="128" t="s">
        <v>2405</v>
      </c>
      <c r="B131" s="180">
        <f t="shared" si="17"/>
        <v>46273</v>
      </c>
      <c r="C131" s="109"/>
      <c r="D131" s="230" t="s">
        <v>1401</v>
      </c>
      <c r="E131" s="109"/>
      <c r="F131" s="109" t="s">
        <v>8961</v>
      </c>
      <c r="G131" s="125" t="s">
        <v>1313</v>
      </c>
      <c r="H131" s="125"/>
      <c r="I131" s="109"/>
      <c r="J131" s="125">
        <v>1000</v>
      </c>
      <c r="K131" s="109"/>
      <c r="L131" s="111">
        <f t="shared" si="18"/>
        <v>-4010</v>
      </c>
      <c r="M131" s="109"/>
    </row>
    <row r="132" spans="1:13" x14ac:dyDescent="0.2">
      <c r="A132" s="128" t="s">
        <v>2405</v>
      </c>
      <c r="B132" s="180">
        <f t="shared" si="17"/>
        <v>46273</v>
      </c>
      <c r="C132" s="109"/>
      <c r="D132" s="230" t="s">
        <v>1318</v>
      </c>
      <c r="E132" s="109"/>
      <c r="F132" s="109" t="s">
        <v>1349</v>
      </c>
      <c r="G132" s="125" t="s">
        <v>1313</v>
      </c>
      <c r="H132" s="125"/>
      <c r="I132" s="109"/>
      <c r="J132" s="125">
        <v>1800</v>
      </c>
      <c r="K132" s="109"/>
      <c r="L132" s="111">
        <f t="shared" si="18"/>
        <v>-5810</v>
      </c>
      <c r="M132" s="109"/>
    </row>
    <row r="133" spans="1:13" x14ac:dyDescent="0.2">
      <c r="A133" s="128" t="s">
        <v>2406</v>
      </c>
      <c r="B133" s="180">
        <f t="shared" si="17"/>
        <v>46274</v>
      </c>
      <c r="C133" s="109"/>
      <c r="D133" s="110" t="s">
        <v>8949</v>
      </c>
      <c r="E133" s="224"/>
      <c r="F133" s="224"/>
      <c r="G133" s="231" t="s">
        <v>1303</v>
      </c>
      <c r="H133" s="231"/>
      <c r="I133" s="224">
        <v>10000</v>
      </c>
      <c r="J133" s="125"/>
      <c r="K133" s="109"/>
      <c r="L133" s="111">
        <f t="shared" ref="L133:L150" si="20">IF($D133="","",N(L132)+$I133-$J133)</f>
        <v>4190</v>
      </c>
      <c r="M133" s="109"/>
    </row>
    <row r="134" spans="1:13" x14ac:dyDescent="0.2">
      <c r="A134" s="128" t="s">
        <v>2408</v>
      </c>
      <c r="B134" s="180">
        <f t="shared" si="17"/>
        <v>46276</v>
      </c>
      <c r="C134" s="109"/>
      <c r="D134" s="110" t="s">
        <v>8949</v>
      </c>
      <c r="E134" s="224"/>
      <c r="F134" s="224"/>
      <c r="G134" s="231" t="s">
        <v>1303</v>
      </c>
      <c r="H134" s="231"/>
      <c r="I134" s="224">
        <v>10000</v>
      </c>
      <c r="J134" s="125"/>
      <c r="K134" s="109"/>
      <c r="L134" s="111">
        <f t="shared" si="20"/>
        <v>14190</v>
      </c>
      <c r="M134" s="109"/>
    </row>
    <row r="135" spans="1:13" x14ac:dyDescent="0.2">
      <c r="A135" s="128" t="s">
        <v>2408</v>
      </c>
      <c r="B135" s="180">
        <f t="shared" si="17"/>
        <v>46276</v>
      </c>
      <c r="C135" s="109"/>
      <c r="D135" s="230" t="s">
        <v>1401</v>
      </c>
      <c r="E135" s="109"/>
      <c r="F135" s="109" t="s">
        <v>8961</v>
      </c>
      <c r="G135" s="125" t="s">
        <v>1313</v>
      </c>
      <c r="H135" s="125"/>
      <c r="I135" s="109"/>
      <c r="J135" s="125">
        <v>1000</v>
      </c>
      <c r="K135" s="109"/>
      <c r="L135" s="111">
        <f t="shared" si="20"/>
        <v>13190</v>
      </c>
      <c r="M135" s="109"/>
    </row>
    <row r="136" spans="1:13" x14ac:dyDescent="0.2">
      <c r="A136" s="128" t="s">
        <v>2408</v>
      </c>
      <c r="B136" s="180">
        <f t="shared" si="17"/>
        <v>46276</v>
      </c>
      <c r="C136" s="109"/>
      <c r="D136" s="110" t="s">
        <v>1318</v>
      </c>
      <c r="E136" s="224"/>
      <c r="F136" s="224" t="s">
        <v>9402</v>
      </c>
      <c r="G136" s="231" t="s">
        <v>1319</v>
      </c>
      <c r="H136" s="231"/>
      <c r="I136" s="224"/>
      <c r="J136" s="125">
        <v>600</v>
      </c>
      <c r="K136" s="109"/>
      <c r="L136" s="111">
        <f t="shared" si="20"/>
        <v>12590</v>
      </c>
      <c r="M136" s="109"/>
    </row>
    <row r="137" spans="1:13" x14ac:dyDescent="0.2">
      <c r="A137" s="128" t="s">
        <v>2408</v>
      </c>
      <c r="B137" s="180">
        <f t="shared" si="17"/>
        <v>46276</v>
      </c>
      <c r="C137" s="109"/>
      <c r="D137" s="110" t="s">
        <v>1318</v>
      </c>
      <c r="E137" s="224"/>
      <c r="F137" s="224" t="s">
        <v>9403</v>
      </c>
      <c r="G137" s="231" t="s">
        <v>1319</v>
      </c>
      <c r="H137" s="231"/>
      <c r="I137" s="224"/>
      <c r="J137" s="125">
        <v>600</v>
      </c>
      <c r="K137" s="109"/>
      <c r="L137" s="111">
        <f t="shared" si="20"/>
        <v>11990</v>
      </c>
      <c r="M137" s="109"/>
    </row>
    <row r="138" spans="1:13" x14ac:dyDescent="0.2">
      <c r="A138" s="128" t="s">
        <v>2408</v>
      </c>
      <c r="B138" s="180">
        <f t="shared" si="17"/>
        <v>46276</v>
      </c>
      <c r="C138" s="109"/>
      <c r="D138" s="110" t="s">
        <v>1318</v>
      </c>
      <c r="E138" s="224"/>
      <c r="F138" s="224" t="s">
        <v>9404</v>
      </c>
      <c r="G138" s="231" t="s">
        <v>1319</v>
      </c>
      <c r="H138" s="231"/>
      <c r="I138" s="224"/>
      <c r="J138" s="125">
        <v>600</v>
      </c>
      <c r="K138" s="109"/>
      <c r="L138" s="111">
        <f t="shared" si="20"/>
        <v>11390</v>
      </c>
      <c r="M138" s="109"/>
    </row>
    <row r="139" spans="1:13" x14ac:dyDescent="0.2">
      <c r="A139" s="128" t="s">
        <v>2408</v>
      </c>
      <c r="B139" s="180">
        <f t="shared" si="17"/>
        <v>46276</v>
      </c>
      <c r="C139" s="109"/>
      <c r="D139" s="110" t="s">
        <v>1318</v>
      </c>
      <c r="E139" s="224"/>
      <c r="F139" s="224" t="s">
        <v>9455</v>
      </c>
      <c r="G139" s="231" t="s">
        <v>1319</v>
      </c>
      <c r="H139" s="231"/>
      <c r="I139" s="224"/>
      <c r="J139" s="125">
        <v>3000</v>
      </c>
      <c r="K139" s="109"/>
      <c r="L139" s="111">
        <f t="shared" si="20"/>
        <v>8390</v>
      </c>
      <c r="M139" s="109"/>
    </row>
    <row r="140" spans="1:13" x14ac:dyDescent="0.2">
      <c r="A140" s="128" t="s">
        <v>2408</v>
      </c>
      <c r="B140" s="180">
        <f t="shared" ref="B140" si="21">IF(A140="","",IF(ISNUMBER(A140),IFERROR(VLOOKUP(TEXT(A140,"yyyy/mm/dd"),BSAD,2,FALSE),""),IFERROR(VLOOKUP(A140,BSAD,2,FALSE),"")))</f>
        <v>46276</v>
      </c>
      <c r="C140" s="109"/>
      <c r="D140" s="110" t="s">
        <v>1318</v>
      </c>
      <c r="E140" s="224"/>
      <c r="F140" s="224" t="s">
        <v>9502</v>
      </c>
      <c r="G140" s="231" t="s">
        <v>1319</v>
      </c>
      <c r="H140" s="231"/>
      <c r="I140" s="224"/>
      <c r="J140" s="125">
        <v>300</v>
      </c>
      <c r="K140" s="109"/>
      <c r="L140" s="111">
        <f t="shared" si="20"/>
        <v>8090</v>
      </c>
      <c r="M140" s="109"/>
    </row>
    <row r="141" spans="1:13" x14ac:dyDescent="0.2">
      <c r="A141" s="128" t="s">
        <v>2408</v>
      </c>
      <c r="B141" s="180">
        <f t="shared" si="17"/>
        <v>46276</v>
      </c>
      <c r="C141" s="109"/>
      <c r="D141" s="110" t="s">
        <v>1401</v>
      </c>
      <c r="E141" s="224"/>
      <c r="F141" s="224" t="s">
        <v>8961</v>
      </c>
      <c r="G141" s="231" t="s">
        <v>1319</v>
      </c>
      <c r="H141" s="231"/>
      <c r="I141" s="224"/>
      <c r="J141" s="125">
        <v>700</v>
      </c>
      <c r="K141" s="109"/>
      <c r="L141" s="111">
        <f t="shared" si="20"/>
        <v>7390</v>
      </c>
      <c r="M141" s="109"/>
    </row>
    <row r="142" spans="1:13" x14ac:dyDescent="0.2">
      <c r="A142" s="128" t="s">
        <v>2409</v>
      </c>
      <c r="B142" s="180">
        <f t="shared" si="17"/>
        <v>46277</v>
      </c>
      <c r="C142" s="109"/>
      <c r="D142" s="118" t="s">
        <v>1269</v>
      </c>
      <c r="E142" s="109"/>
      <c r="F142" s="109" t="s">
        <v>9457</v>
      </c>
      <c r="G142" s="125" t="s">
        <v>1313</v>
      </c>
      <c r="H142" s="125"/>
      <c r="I142" s="109"/>
      <c r="J142" s="246">
        <v>11300</v>
      </c>
      <c r="K142" s="109" t="s">
        <v>1304</v>
      </c>
      <c r="L142" s="111">
        <f t="shared" si="20"/>
        <v>-3910</v>
      </c>
      <c r="M142" s="109"/>
    </row>
    <row r="143" spans="1:13" x14ac:dyDescent="0.2">
      <c r="A143" s="128" t="s">
        <v>2413</v>
      </c>
      <c r="B143" s="180">
        <f t="shared" si="17"/>
        <v>46281</v>
      </c>
      <c r="C143" s="109"/>
      <c r="D143" s="118" t="s">
        <v>1318</v>
      </c>
      <c r="E143" s="109"/>
      <c r="F143" s="109" t="s">
        <v>9402</v>
      </c>
      <c r="G143" s="125" t="s">
        <v>1319</v>
      </c>
      <c r="H143" s="125"/>
      <c r="I143" s="109"/>
      <c r="J143" s="125">
        <v>700</v>
      </c>
      <c r="K143" s="109" t="s">
        <v>1304</v>
      </c>
      <c r="L143" s="111">
        <f t="shared" si="20"/>
        <v>-4610</v>
      </c>
      <c r="M143" s="109"/>
    </row>
    <row r="144" spans="1:13" x14ac:dyDescent="0.2">
      <c r="A144" s="128" t="s">
        <v>2416</v>
      </c>
      <c r="B144" s="180">
        <f t="shared" si="17"/>
        <v>46284</v>
      </c>
      <c r="C144" s="109"/>
      <c r="D144" s="118" t="s">
        <v>1269</v>
      </c>
      <c r="E144" s="109"/>
      <c r="F144" s="109" t="s">
        <v>9553</v>
      </c>
      <c r="G144" s="125" t="s">
        <v>1319</v>
      </c>
      <c r="H144" s="125"/>
      <c r="I144" s="109"/>
      <c r="J144" s="125">
        <v>10000</v>
      </c>
      <c r="K144" s="109" t="s">
        <v>1304</v>
      </c>
      <c r="L144" s="111">
        <f t="shared" si="20"/>
        <v>-14610</v>
      </c>
      <c r="M144" s="109"/>
    </row>
    <row r="145" spans="1:13" x14ac:dyDescent="0.2">
      <c r="A145" s="128" t="s">
        <v>2416</v>
      </c>
      <c r="B145" s="180">
        <f t="shared" si="17"/>
        <v>46284</v>
      </c>
      <c r="C145" s="109"/>
      <c r="D145" s="110" t="s">
        <v>8949</v>
      </c>
      <c r="E145" s="224"/>
      <c r="F145" s="224"/>
      <c r="G145" s="231" t="s">
        <v>1303</v>
      </c>
      <c r="H145" s="231"/>
      <c r="I145" s="224">
        <v>5000</v>
      </c>
      <c r="J145" s="125"/>
      <c r="K145" s="109" t="s">
        <v>1304</v>
      </c>
      <c r="L145" s="111">
        <f t="shared" si="20"/>
        <v>-9610</v>
      </c>
      <c r="M145" s="109"/>
    </row>
    <row r="146" spans="1:13" x14ac:dyDescent="0.2">
      <c r="A146" s="128" t="s">
        <v>2416</v>
      </c>
      <c r="B146" s="180">
        <f t="shared" si="17"/>
        <v>46284</v>
      </c>
      <c r="C146" s="109"/>
      <c r="D146" s="118" t="s">
        <v>1318</v>
      </c>
      <c r="E146" s="109"/>
      <c r="F146" s="109" t="s">
        <v>9555</v>
      </c>
      <c r="G146" s="125" t="s">
        <v>1319</v>
      </c>
      <c r="H146" s="125"/>
      <c r="I146" s="109"/>
      <c r="J146" s="125">
        <v>1000</v>
      </c>
      <c r="K146" s="109" t="s">
        <v>1304</v>
      </c>
      <c r="L146" s="111">
        <f t="shared" si="20"/>
        <v>-10610</v>
      </c>
      <c r="M146" s="109"/>
    </row>
    <row r="147" spans="1:13" x14ac:dyDescent="0.2">
      <c r="A147" s="128" t="s">
        <v>2416</v>
      </c>
      <c r="B147" s="180">
        <f t="shared" si="17"/>
        <v>46284</v>
      </c>
      <c r="C147" s="109"/>
      <c r="D147" s="118" t="s">
        <v>1318</v>
      </c>
      <c r="E147" s="109"/>
      <c r="F147" s="109" t="s">
        <v>1353</v>
      </c>
      <c r="G147" s="125" t="s">
        <v>1319</v>
      </c>
      <c r="H147" s="125"/>
      <c r="I147" s="109"/>
      <c r="J147" s="125">
        <v>700</v>
      </c>
      <c r="K147" s="109" t="s">
        <v>1304</v>
      </c>
      <c r="L147" s="111">
        <f t="shared" si="20"/>
        <v>-11310</v>
      </c>
      <c r="M147" s="109"/>
    </row>
    <row r="148" spans="1:13" x14ac:dyDescent="0.2">
      <c r="A148" s="128" t="s">
        <v>2416</v>
      </c>
      <c r="B148" s="180">
        <f t="shared" si="17"/>
        <v>46284</v>
      </c>
      <c r="C148" s="109"/>
      <c r="D148" s="118" t="s">
        <v>1318</v>
      </c>
      <c r="E148" s="109"/>
      <c r="F148" s="109" t="s">
        <v>1356</v>
      </c>
      <c r="G148" s="125" t="s">
        <v>1319</v>
      </c>
      <c r="H148" s="125"/>
      <c r="I148" s="109"/>
      <c r="J148" s="125">
        <v>500</v>
      </c>
      <c r="K148" s="109" t="s">
        <v>1304</v>
      </c>
      <c r="L148" s="111">
        <f t="shared" si="20"/>
        <v>-11810</v>
      </c>
      <c r="M148" s="109"/>
    </row>
    <row r="149" spans="1:13" x14ac:dyDescent="0.2">
      <c r="A149" s="128" t="s">
        <v>2415</v>
      </c>
      <c r="B149" s="180">
        <f t="shared" si="17"/>
        <v>46283</v>
      </c>
      <c r="C149" s="109"/>
      <c r="D149" s="118" t="s">
        <v>1318</v>
      </c>
      <c r="E149" s="109"/>
      <c r="F149" s="109" t="s">
        <v>9556</v>
      </c>
      <c r="G149" s="125" t="s">
        <v>1319</v>
      </c>
      <c r="H149" s="125"/>
      <c r="I149" s="109"/>
      <c r="J149" s="125">
        <v>250</v>
      </c>
      <c r="K149" s="109" t="s">
        <v>1304</v>
      </c>
      <c r="L149" s="111">
        <f t="shared" si="20"/>
        <v>-12060</v>
      </c>
      <c r="M149" s="109">
        <f>3000+1800+3000</f>
        <v>7800</v>
      </c>
    </row>
    <row r="150" spans="1:13" x14ac:dyDescent="0.2">
      <c r="A150" s="128" t="s">
        <v>2413</v>
      </c>
      <c r="B150" s="180">
        <f t="shared" si="17"/>
        <v>46281</v>
      </c>
      <c r="C150" s="109"/>
      <c r="D150" s="118" t="s">
        <v>1318</v>
      </c>
      <c r="E150" s="109"/>
      <c r="F150" s="109" t="s">
        <v>9651</v>
      </c>
      <c r="G150" s="125" t="s">
        <v>1319</v>
      </c>
      <c r="H150" s="125"/>
      <c r="I150" s="109"/>
      <c r="J150" s="246">
        <v>21383</v>
      </c>
      <c r="K150" s="109" t="s">
        <v>1304</v>
      </c>
      <c r="L150" s="111">
        <f t="shared" si="20"/>
        <v>-33443</v>
      </c>
      <c r="M150" s="109"/>
    </row>
    <row r="151" spans="1:13" x14ac:dyDescent="0.2">
      <c r="A151" s="128" t="s">
        <v>2420</v>
      </c>
      <c r="B151" s="180">
        <f t="shared" si="17"/>
        <v>46288</v>
      </c>
      <c r="C151" s="109"/>
      <c r="D151" s="110" t="s">
        <v>8949</v>
      </c>
      <c r="E151" s="224"/>
      <c r="F151" s="224"/>
      <c r="G151" s="231" t="s">
        <v>1303</v>
      </c>
      <c r="H151" s="231"/>
      <c r="I151" s="224">
        <v>8000</v>
      </c>
      <c r="J151" s="125"/>
      <c r="K151" s="109" t="s">
        <v>1304</v>
      </c>
      <c r="L151" s="111">
        <f t="shared" ref="L151:L159" si="22">IF($D151="","",N(L150)+$I151-$J151)</f>
        <v>-25443</v>
      </c>
      <c r="M151" s="109"/>
    </row>
    <row r="152" spans="1:13" x14ac:dyDescent="0.2">
      <c r="A152" s="128" t="s">
        <v>2420</v>
      </c>
      <c r="B152" s="180">
        <f t="shared" si="17"/>
        <v>46288</v>
      </c>
      <c r="C152" s="109"/>
      <c r="D152" s="118" t="s">
        <v>1318</v>
      </c>
      <c r="E152" s="109"/>
      <c r="F152" s="109" t="s">
        <v>9657</v>
      </c>
      <c r="G152" s="125" t="s">
        <v>1319</v>
      </c>
      <c r="H152" s="125"/>
      <c r="I152" s="109"/>
      <c r="J152" s="125">
        <v>5400</v>
      </c>
      <c r="K152" s="109" t="s">
        <v>1304</v>
      </c>
      <c r="L152" s="111">
        <f t="shared" si="22"/>
        <v>-30843</v>
      </c>
      <c r="M152" s="109"/>
    </row>
    <row r="153" spans="1:13" x14ac:dyDescent="0.2">
      <c r="A153" s="128" t="s">
        <v>2420</v>
      </c>
      <c r="B153" s="180">
        <f t="shared" si="17"/>
        <v>46288</v>
      </c>
      <c r="C153" s="109"/>
      <c r="D153" s="118" t="s">
        <v>1318</v>
      </c>
      <c r="E153" s="109"/>
      <c r="F153" s="109" t="s">
        <v>9658</v>
      </c>
      <c r="G153" s="125" t="s">
        <v>1319</v>
      </c>
      <c r="H153" s="125"/>
      <c r="I153" s="109"/>
      <c r="J153" s="125">
        <v>1000</v>
      </c>
      <c r="K153" s="109" t="s">
        <v>1304</v>
      </c>
      <c r="L153" s="111">
        <f t="shared" si="22"/>
        <v>-31843</v>
      </c>
      <c r="M153" s="109"/>
    </row>
    <row r="154" spans="1:13" x14ac:dyDescent="0.2">
      <c r="A154" s="128" t="s">
        <v>2420</v>
      </c>
      <c r="B154" s="180">
        <f t="shared" si="17"/>
        <v>46288</v>
      </c>
      <c r="C154" s="109"/>
      <c r="D154" s="118" t="s">
        <v>1269</v>
      </c>
      <c r="E154" s="109"/>
      <c r="F154" s="109" t="s">
        <v>9659</v>
      </c>
      <c r="G154" s="125" t="s">
        <v>1319</v>
      </c>
      <c r="H154" s="125"/>
      <c r="I154" s="109"/>
      <c r="J154" s="125">
        <v>3400</v>
      </c>
      <c r="K154" s="109" t="s">
        <v>1304</v>
      </c>
      <c r="L154" s="111">
        <f t="shared" si="22"/>
        <v>-35243</v>
      </c>
      <c r="M154" s="109"/>
    </row>
    <row r="155" spans="1:13" x14ac:dyDescent="0.2">
      <c r="A155" s="128"/>
      <c r="B155" s="180" t="str">
        <f t="shared" si="17"/>
        <v/>
      </c>
      <c r="C155" s="109"/>
      <c r="D155" s="118"/>
      <c r="E155" s="109"/>
      <c r="F155" s="109"/>
      <c r="G155" s="125"/>
      <c r="H155" s="125"/>
      <c r="I155" s="109"/>
      <c r="J155" s="125"/>
      <c r="K155" s="109" t="s">
        <v>1304</v>
      </c>
      <c r="L155" s="111" t="str">
        <f t="shared" si="22"/>
        <v/>
      </c>
      <c r="M155" s="109"/>
    </row>
    <row r="156" spans="1:13" x14ac:dyDescent="0.2">
      <c r="A156" s="128"/>
      <c r="B156" s="180" t="str">
        <f t="shared" si="17"/>
        <v/>
      </c>
      <c r="C156" s="109"/>
      <c r="D156" s="118"/>
      <c r="E156" s="109"/>
      <c r="F156" s="109"/>
      <c r="G156" s="125"/>
      <c r="H156" s="125"/>
      <c r="I156" s="109"/>
      <c r="J156" s="125"/>
      <c r="K156" s="109" t="s">
        <v>1304</v>
      </c>
      <c r="L156" s="111" t="str">
        <f t="shared" si="22"/>
        <v/>
      </c>
      <c r="M156" s="109"/>
    </row>
    <row r="157" spans="1:13" x14ac:dyDescent="0.2">
      <c r="A157" s="128"/>
      <c r="B157" s="180" t="str">
        <f t="shared" si="17"/>
        <v/>
      </c>
      <c r="C157" s="109"/>
      <c r="D157" s="118"/>
      <c r="E157" s="109"/>
      <c r="F157" s="109"/>
      <c r="G157" s="125"/>
      <c r="H157" s="125"/>
      <c r="I157" s="109"/>
      <c r="J157" s="125"/>
      <c r="K157" s="109" t="s">
        <v>1304</v>
      </c>
      <c r="L157" s="111" t="str">
        <f t="shared" si="22"/>
        <v/>
      </c>
      <c r="M157" s="109"/>
    </row>
    <row r="158" spans="1:13" x14ac:dyDescent="0.2">
      <c r="A158" s="128"/>
      <c r="B158" s="180" t="str">
        <f t="shared" si="17"/>
        <v/>
      </c>
      <c r="C158" s="109"/>
      <c r="D158" s="118"/>
      <c r="E158" s="109"/>
      <c r="F158" s="109"/>
      <c r="G158" s="125"/>
      <c r="H158" s="125"/>
      <c r="I158" s="109"/>
      <c r="J158" s="125"/>
      <c r="K158" s="109" t="s">
        <v>1304</v>
      </c>
      <c r="L158" s="111" t="str">
        <f t="shared" si="22"/>
        <v/>
      </c>
      <c r="M158" s="109"/>
    </row>
    <row r="159" spans="1:13" x14ac:dyDescent="0.2">
      <c r="A159" s="128"/>
      <c r="B159" s="180" t="str">
        <f t="shared" si="17"/>
        <v/>
      </c>
      <c r="C159" s="109"/>
      <c r="D159" s="118"/>
      <c r="E159" s="109"/>
      <c r="F159" s="109"/>
      <c r="G159" s="125"/>
      <c r="H159" s="125"/>
      <c r="I159" s="109"/>
      <c r="J159" s="125"/>
      <c r="K159" s="109" t="s">
        <v>1304</v>
      </c>
      <c r="L159" s="111" t="str">
        <f t="shared" si="22"/>
        <v/>
      </c>
      <c r="M159" s="109"/>
    </row>
    <row r="160" spans="1:13" ht="24" customHeight="1" x14ac:dyDescent="0.2">
      <c r="A160" s="129" t="s">
        <v>1358</v>
      </c>
      <c r="B160" s="181" t="str">
        <f t="shared" si="17"/>
        <v/>
      </c>
      <c r="C160" s="129"/>
      <c r="D160" s="130" t="s">
        <v>115</v>
      </c>
      <c r="E160" s="129"/>
      <c r="F160" s="129"/>
      <c r="G160" s="131">
        <f>SUBTOTAL(9,G4:G159)</f>
        <v>0</v>
      </c>
      <c r="H160" s="132">
        <f>SUBTOTAL(9,H4:H159)</f>
        <v>0</v>
      </c>
      <c r="I160" s="133">
        <f>SUBTOTAL(9,I3:I159)</f>
        <v>522460</v>
      </c>
      <c r="J160" s="133">
        <f>SUBTOTAL(9,J3:J159)</f>
        <v>557703</v>
      </c>
      <c r="K160" s="129"/>
      <c r="L160" s="134"/>
      <c r="M160" s="129"/>
    </row>
  </sheetData>
  <autoFilter ref="A2:M159" xr:uid="{00000000-0009-0000-0000-000005000000}"/>
  <conditionalFormatting sqref="A3:K159 M3:M159">
    <cfRule type="expression" dxfId="13" priority="1">
      <formula>AND($A3&lt;&gt;"",MOD(ROW(),2)=0)</formula>
    </cfRule>
  </conditionalFormatting>
  <conditionalFormatting sqref="C1:C1048576">
    <cfRule type="duplicateValues" dxfId="12" priority="2"/>
  </conditionalFormatting>
  <dataValidations count="3">
    <dataValidation type="list" allowBlank="1" sqref="M160 K3:K160" xr:uid="{5F741A8D-4525-4A01-AD8C-E0C61520BE6C}">
      <formula1>"Cash,Bank,Cheque,QR"</formula1>
    </dataValidation>
    <dataValidation allowBlank="1" sqref="F3:F68 M3:M159" xr:uid="{7A910F6E-ECD1-4204-985C-81258BD4C07D}"/>
    <dataValidation type="list" allowBlank="1" showInputMessage="1" showErrorMessage="1" sqref="G2:G160" xr:uid="{CBD111A1-27A8-46FF-83E9-2575849BF311}">
      <formula1>"Collection, Payment, Advance"</formula1>
    </dataValidation>
  </dataValidations>
  <printOptions horizontalCentered="1"/>
  <pageMargins left="0.75" right="0.75" top="1" bottom="1" header="0.5" footer="0.5"/>
  <pageSetup scale="72"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55A11"/>
    <pageSetUpPr fitToPage="1"/>
  </sheetPr>
  <dimension ref="A1:I496"/>
  <sheetViews>
    <sheetView showGridLines="0" workbookViewId="0">
      <pane ySplit="2" topLeftCell="A32" activePane="bottomLeft" state="frozen"/>
      <selection pane="bottomLeft" activeCell="A55" sqref="A55"/>
    </sheetView>
  </sheetViews>
  <sheetFormatPr baseColWidth="10" defaultColWidth="8.83203125" defaultRowHeight="15" x14ac:dyDescent="0.2"/>
  <cols>
    <col min="1" max="1" width="24" customWidth="1"/>
    <col min="3" max="3" width="21.83203125" customWidth="1"/>
    <col min="4" max="4" width="26" customWidth="1"/>
    <col min="5" max="5" width="16" bestFit="1" customWidth="1"/>
    <col min="6" max="6" width="13.5" bestFit="1" customWidth="1"/>
    <col min="7" max="7" width="15.33203125" customWidth="1"/>
    <col min="8" max="8" width="15.6640625" bestFit="1" customWidth="1"/>
    <col min="9" max="9" width="14.6640625" customWidth="1"/>
  </cols>
  <sheetData>
    <row r="1" spans="1:9" ht="32" customHeight="1" x14ac:dyDescent="0.2">
      <c r="A1" s="250" t="s">
        <v>1392</v>
      </c>
      <c r="B1" s="248"/>
      <c r="C1" s="248"/>
      <c r="D1" s="248"/>
      <c r="E1" s="248"/>
      <c r="F1" s="248"/>
      <c r="G1" s="248"/>
      <c r="H1" s="248"/>
      <c r="I1" s="248"/>
    </row>
    <row r="2" spans="1:9" ht="28" customHeight="1" x14ac:dyDescent="0.2">
      <c r="A2" s="3" t="s">
        <v>109</v>
      </c>
      <c r="B2" s="3" t="s">
        <v>110</v>
      </c>
      <c r="C2" s="3" t="s">
        <v>1393</v>
      </c>
      <c r="D2" s="3" t="s">
        <v>1394</v>
      </c>
      <c r="E2" s="3" t="s">
        <v>1385</v>
      </c>
      <c r="F2" s="3" t="s">
        <v>1395</v>
      </c>
      <c r="G2" s="3" t="s">
        <v>1396</v>
      </c>
      <c r="H2" s="3" t="s">
        <v>1397</v>
      </c>
      <c r="I2" s="3" t="s">
        <v>82</v>
      </c>
    </row>
    <row r="3" spans="1:9" x14ac:dyDescent="0.2">
      <c r="A3" s="4" t="s">
        <v>9655</v>
      </c>
      <c r="B3" s="4" t="s">
        <v>1398</v>
      </c>
      <c r="C3" s="4">
        <v>9849591243</v>
      </c>
      <c r="D3" s="4"/>
      <c r="E3" s="5">
        <v>0</v>
      </c>
      <c r="F3" s="5">
        <f>IF($A3="","",SUMIF(Party_Ledger!$C:$C,$A3,Party_Ledger!$G:$G))</f>
        <v>39525</v>
      </c>
      <c r="G3" s="5">
        <f>IF($A3="","",SUMIF(Party_Ledger!$C:$C,$A3,Party_Ledger!$H:$H))</f>
        <v>39525</v>
      </c>
      <c r="H3" s="5">
        <f t="shared" ref="H3:H33" si="0">IF($A3="","",$E3+$F3-$G3)</f>
        <v>0</v>
      </c>
      <c r="I3" s="4" t="str">
        <f t="shared" ref="I3:I33" si="1">IF($A3="","",IF(ROUND($H3,0)=0,"Settled",IF($H3&gt;0,"Outstanding","Advance")))</f>
        <v>Settled</v>
      </c>
    </row>
    <row r="4" spans="1:9" x14ac:dyDescent="0.2">
      <c r="A4" s="4" t="s">
        <v>8920</v>
      </c>
      <c r="B4" s="4" t="s">
        <v>1398</v>
      </c>
      <c r="C4" s="4">
        <v>9847452503</v>
      </c>
      <c r="D4" s="4"/>
      <c r="E4" s="5">
        <v>0</v>
      </c>
      <c r="F4" s="5">
        <f>IF($A4="","",SUMIF(Party_Ledger!$C:$C,$A4,Party_Ledger!$G:$G))</f>
        <v>49300</v>
      </c>
      <c r="G4" s="5">
        <f>IF($A4="","",SUMIF(Party_Ledger!$C:$C,$A4,Party_Ledger!$H:$H))</f>
        <v>17000</v>
      </c>
      <c r="H4" s="5">
        <f t="shared" si="0"/>
        <v>32300</v>
      </c>
      <c r="I4" s="4" t="str">
        <f t="shared" si="1"/>
        <v>Outstanding</v>
      </c>
    </row>
    <row r="5" spans="1:9" x14ac:dyDescent="0.2">
      <c r="A5" s="4" t="s">
        <v>1307</v>
      </c>
      <c r="B5" s="4" t="s">
        <v>1398</v>
      </c>
      <c r="C5" s="4">
        <v>9867120713</v>
      </c>
      <c r="D5" s="4"/>
      <c r="E5" s="5">
        <v>0</v>
      </c>
      <c r="F5" s="5">
        <f>IF($A5="","",SUMIF(Party_Ledger!$C:$C,$A5,Party_Ledger!$G:$G))</f>
        <v>870073</v>
      </c>
      <c r="G5" s="5">
        <f>IF($A5="","",SUMIF(Party_Ledger!$C:$C,$A5,Party_Ledger!$H:$H))</f>
        <v>659550</v>
      </c>
      <c r="H5" s="5">
        <f t="shared" si="0"/>
        <v>210523</v>
      </c>
      <c r="I5" s="4" t="str">
        <f t="shared" si="1"/>
        <v>Outstanding</v>
      </c>
    </row>
    <row r="6" spans="1:9" x14ac:dyDescent="0.2">
      <c r="A6" s="4" t="s">
        <v>1308</v>
      </c>
      <c r="B6" s="4" t="s">
        <v>1398</v>
      </c>
      <c r="C6" s="4"/>
      <c r="D6" s="4"/>
      <c r="E6" s="5">
        <v>0</v>
      </c>
      <c r="F6" s="5">
        <f>IF($A6="","",SUMIF(Party_Ledger!$C:$C,$A6,Party_Ledger!$G:$G))</f>
        <v>23035</v>
      </c>
      <c r="G6" s="5">
        <f>IF($A6="","",SUMIF(Party_Ledger!$C:$C,$A6,Party_Ledger!$H:$H))</f>
        <v>20885</v>
      </c>
      <c r="H6" s="5">
        <f t="shared" si="0"/>
        <v>2150</v>
      </c>
      <c r="I6" s="4" t="str">
        <f t="shared" si="1"/>
        <v>Outstanding</v>
      </c>
    </row>
    <row r="7" spans="1:9" x14ac:dyDescent="0.2">
      <c r="A7" s="4" t="s">
        <v>1414</v>
      </c>
      <c r="B7" s="4" t="s">
        <v>1398</v>
      </c>
      <c r="C7" s="4">
        <v>9867034874</v>
      </c>
      <c r="D7" s="4"/>
      <c r="E7" s="5">
        <v>0</v>
      </c>
      <c r="F7" s="5">
        <f>IF($A7="","",SUMIF(Party_Ledger!$C:$C,$A7,Party_Ledger!$G:$G))</f>
        <v>35150</v>
      </c>
      <c r="G7" s="5">
        <f>IF($A7="","",SUMIF(Party_Ledger!$C:$C,$A7,Party_Ledger!$H:$H))</f>
        <v>6500</v>
      </c>
      <c r="H7" s="5">
        <f t="shared" si="0"/>
        <v>28650</v>
      </c>
      <c r="I7" s="4" t="str">
        <f t="shared" si="1"/>
        <v>Outstanding</v>
      </c>
    </row>
    <row r="8" spans="1:9" x14ac:dyDescent="0.2">
      <c r="A8" s="4" t="s">
        <v>9267</v>
      </c>
      <c r="B8" s="4" t="s">
        <v>1398</v>
      </c>
      <c r="C8" s="4">
        <v>9867231157</v>
      </c>
      <c r="D8" s="4"/>
      <c r="E8" s="5"/>
      <c r="F8" s="5">
        <f>IF($A8="","",SUMIF(Party_Ledger!$C:$C,$A8,Party_Ledger!$G:$G))</f>
        <v>4510</v>
      </c>
      <c r="G8" s="5">
        <f>IF($A8="","",SUMIF(Party_Ledger!$C:$C,$A8,Party_Ledger!$H:$H))</f>
        <v>4500</v>
      </c>
      <c r="H8" s="5">
        <f t="shared" si="0"/>
        <v>10</v>
      </c>
      <c r="I8" s="4" t="str">
        <f t="shared" si="1"/>
        <v>Outstanding</v>
      </c>
    </row>
    <row r="9" spans="1:9" x14ac:dyDescent="0.2">
      <c r="A9" s="4" t="s">
        <v>1090</v>
      </c>
      <c r="B9" s="4" t="s">
        <v>1404</v>
      </c>
      <c r="C9" s="4">
        <v>9816458899</v>
      </c>
      <c r="D9" s="4"/>
      <c r="E9" s="5">
        <v>0</v>
      </c>
      <c r="F9" s="5">
        <f>IF($A9="","",SUMIF(Party_Ledger!$C:$C,$A9,Party_Ledger!$G:$G))</f>
        <v>635393.13</v>
      </c>
      <c r="G9" s="5">
        <f>IF($A9="","",SUMIF(Party_Ledger!$C:$C,$A9,Party_Ledger!$H:$H))</f>
        <v>842687.72499999998</v>
      </c>
      <c r="H9" s="5">
        <f t="shared" si="0"/>
        <v>-207294.59499999997</v>
      </c>
      <c r="I9" s="4" t="str">
        <f t="shared" si="1"/>
        <v>Advance</v>
      </c>
    </row>
    <row r="10" spans="1:9" x14ac:dyDescent="0.2">
      <c r="A10" s="4" t="s">
        <v>8832</v>
      </c>
      <c r="B10" s="4" t="s">
        <v>1398</v>
      </c>
      <c r="C10" s="4"/>
      <c r="D10" s="4"/>
      <c r="E10" s="5">
        <v>0</v>
      </c>
      <c r="F10" s="5">
        <f>IF($A10="","",SUMIF(Party_Ledger!$C:$C,$A10,Party_Ledger!$G:$G))</f>
        <v>26410</v>
      </c>
      <c r="G10" s="5">
        <f>IF($A10="","",SUMIF(Party_Ledger!$C:$C,$A10,Party_Ledger!$H:$H))</f>
        <v>24000</v>
      </c>
      <c r="H10" s="5">
        <f t="shared" si="0"/>
        <v>2410</v>
      </c>
      <c r="I10" s="4" t="str">
        <f t="shared" si="1"/>
        <v>Outstanding</v>
      </c>
    </row>
    <row r="11" spans="1:9" x14ac:dyDescent="0.2">
      <c r="A11" s="4" t="s">
        <v>262</v>
      </c>
      <c r="B11" s="4" t="s">
        <v>1398</v>
      </c>
      <c r="C11" s="4"/>
      <c r="D11" s="4"/>
      <c r="E11" s="5">
        <v>0</v>
      </c>
      <c r="F11" s="5">
        <f>IF($A11="","",SUMIF(Party_Ledger!$C:$C,$A11,Party_Ledger!$G:$G))</f>
        <v>2200</v>
      </c>
      <c r="G11" s="5">
        <f>IF($A11="","",SUMIF(Party_Ledger!$C:$C,$A11,Party_Ledger!$H:$H))</f>
        <v>2200</v>
      </c>
      <c r="H11" s="5">
        <f t="shared" si="0"/>
        <v>0</v>
      </c>
      <c r="I11" s="4" t="str">
        <f t="shared" si="1"/>
        <v>Settled</v>
      </c>
    </row>
    <row r="12" spans="1:9" x14ac:dyDescent="0.2">
      <c r="A12" s="4" t="s">
        <v>1106</v>
      </c>
      <c r="B12" s="4" t="s">
        <v>1404</v>
      </c>
      <c r="C12" s="4">
        <v>9817463937</v>
      </c>
      <c r="D12" s="4"/>
      <c r="E12" s="5">
        <v>0</v>
      </c>
      <c r="F12" s="5">
        <f>IF($A12="","",SUMIF(Party_Ledger!$C:$C,$A12,Party_Ledger!$G:$G))</f>
        <v>310000</v>
      </c>
      <c r="G12" s="5">
        <f>IF($A12="","",SUMIF(Party_Ledger!$C:$C,$A12,Party_Ledger!$H:$H))</f>
        <v>225200</v>
      </c>
      <c r="H12" s="5">
        <f t="shared" si="0"/>
        <v>84800</v>
      </c>
      <c r="I12" s="4" t="str">
        <f t="shared" si="1"/>
        <v>Outstanding</v>
      </c>
    </row>
    <row r="13" spans="1:9" x14ac:dyDescent="0.2">
      <c r="A13" s="4" t="s">
        <v>141</v>
      </c>
      <c r="B13" s="4" t="s">
        <v>1398</v>
      </c>
      <c r="C13" s="4">
        <v>9847247236</v>
      </c>
      <c r="D13" s="4"/>
      <c r="E13" s="5">
        <v>0</v>
      </c>
      <c r="F13" s="5">
        <f>IF($A13="","",SUMIF(Party_Ledger!$C:$C,$A13,Party_Ledger!$G:$G))</f>
        <v>238745</v>
      </c>
      <c r="G13" s="5">
        <f>IF($A13="","",SUMIF(Party_Ledger!$C:$C,$A13,Party_Ledger!$H:$H))</f>
        <v>80000</v>
      </c>
      <c r="H13" s="5">
        <f t="shared" si="0"/>
        <v>158745</v>
      </c>
      <c r="I13" s="4" t="str">
        <f t="shared" si="1"/>
        <v>Outstanding</v>
      </c>
    </row>
    <row r="14" spans="1:9" x14ac:dyDescent="0.2">
      <c r="A14" s="4" t="s">
        <v>1400</v>
      </c>
      <c r="B14" s="4" t="s">
        <v>1398</v>
      </c>
      <c r="C14" s="4"/>
      <c r="D14" s="4"/>
      <c r="E14" s="5">
        <v>0</v>
      </c>
      <c r="F14" s="5">
        <f>IF($A14="","",SUMIF(Party_Ledger!$C:$C,$A14,Party_Ledger!$G:$G))</f>
        <v>1100</v>
      </c>
      <c r="G14" s="5">
        <f>IF($A14="","",SUMIF(Party_Ledger!$C:$C,$A14,Party_Ledger!$H:$H))</f>
        <v>3282.4478999999997</v>
      </c>
      <c r="H14" s="5">
        <f t="shared" si="0"/>
        <v>-2182.4478999999997</v>
      </c>
      <c r="I14" s="4" t="str">
        <f t="shared" si="1"/>
        <v>Advance</v>
      </c>
    </row>
    <row r="15" spans="1:9" x14ac:dyDescent="0.2">
      <c r="A15" s="4" t="s">
        <v>1311</v>
      </c>
      <c r="B15" s="4" t="s">
        <v>1398</v>
      </c>
      <c r="C15" s="4"/>
      <c r="D15" s="4"/>
      <c r="E15" s="5">
        <v>0</v>
      </c>
      <c r="F15" s="5">
        <f>IF($A15="","",SUMIF(Party_Ledger!$C:$C,$A15,Party_Ledger!$G:$G))</f>
        <v>43680</v>
      </c>
      <c r="G15" s="5">
        <f>IF($A15="","",SUMIF(Party_Ledger!$C:$C,$A15,Party_Ledger!$H:$H))</f>
        <v>42830</v>
      </c>
      <c r="H15" s="5">
        <f t="shared" si="0"/>
        <v>850</v>
      </c>
      <c r="I15" s="4" t="str">
        <f t="shared" si="1"/>
        <v>Outstanding</v>
      </c>
    </row>
    <row r="16" spans="1:9" x14ac:dyDescent="0.2">
      <c r="A16" s="4" t="s">
        <v>1416</v>
      </c>
      <c r="B16" s="4" t="s">
        <v>1404</v>
      </c>
      <c r="C16" s="4"/>
      <c r="D16" s="4"/>
      <c r="E16" s="5">
        <v>0</v>
      </c>
      <c r="F16" s="5">
        <f>IF($A16="","",SUMIF(Party_Ledger!$C:$C,$A16,Party_Ledger!$G:$G))</f>
        <v>0</v>
      </c>
      <c r="G16" s="5">
        <f>IF($A16="","",SUMIF(Party_Ledger!$C:$C,$A16,Party_Ledger!$H:$H))</f>
        <v>0</v>
      </c>
      <c r="H16" s="5">
        <f t="shared" si="0"/>
        <v>0</v>
      </c>
      <c r="I16" s="4" t="str">
        <f t="shared" si="1"/>
        <v>Settled</v>
      </c>
    </row>
    <row r="17" spans="1:9" x14ac:dyDescent="0.2">
      <c r="A17" s="4" t="s">
        <v>1322</v>
      </c>
      <c r="B17" s="4" t="s">
        <v>1402</v>
      </c>
      <c r="C17" s="4" t="s">
        <v>1407</v>
      </c>
      <c r="D17" s="4" t="s">
        <v>1408</v>
      </c>
      <c r="E17" s="5"/>
      <c r="F17" s="5">
        <f>IF($A17="","",SUMIF(Party_Ledger!$C:$C,$A17,Party_Ledger!$G:$G))</f>
        <v>4475</v>
      </c>
      <c r="G17" s="5">
        <f>IF($A17="","",SUMIF(Party_Ledger!$C:$C,$A17,Party_Ledger!$H:$H))</f>
        <v>4475</v>
      </c>
      <c r="H17" s="5">
        <f t="shared" si="0"/>
        <v>0</v>
      </c>
      <c r="I17" s="4" t="str">
        <f t="shared" si="1"/>
        <v>Settled</v>
      </c>
    </row>
    <row r="18" spans="1:9" x14ac:dyDescent="0.2">
      <c r="A18" s="4" t="s">
        <v>1417</v>
      </c>
      <c r="B18" s="4" t="s">
        <v>1404</v>
      </c>
      <c r="C18" s="4"/>
      <c r="D18" s="4"/>
      <c r="E18" s="5">
        <v>0</v>
      </c>
      <c r="F18" s="5">
        <f>IF($A18="","",SUMIF(Party_Ledger!$C:$C,$A18,Party_Ledger!$G:$G))</f>
        <v>0</v>
      </c>
      <c r="G18" s="5">
        <f>IF($A18="","",SUMIF(Party_Ledger!$C:$C,$A18,Party_Ledger!$H:$H))</f>
        <v>0</v>
      </c>
      <c r="H18" s="5">
        <f t="shared" si="0"/>
        <v>0</v>
      </c>
      <c r="I18" s="4" t="str">
        <f t="shared" si="1"/>
        <v>Settled</v>
      </c>
    </row>
    <row r="19" spans="1:9" x14ac:dyDescent="0.2">
      <c r="A19" s="4" t="s">
        <v>168</v>
      </c>
      <c r="B19" s="4" t="s">
        <v>1398</v>
      </c>
      <c r="C19" s="4"/>
      <c r="D19" s="4"/>
      <c r="E19" s="5">
        <v>0</v>
      </c>
      <c r="F19" s="5">
        <f>IF($A19="","",SUMIF(Party_Ledger!$C:$C,$A19,Party_Ledger!$G:$G))</f>
        <v>18700</v>
      </c>
      <c r="G19" s="5">
        <f>IF($A19="","",SUMIF(Party_Ledger!$C:$C,$A19,Party_Ledger!$H:$H))</f>
        <v>18700</v>
      </c>
      <c r="H19" s="5">
        <f t="shared" si="0"/>
        <v>0</v>
      </c>
      <c r="I19" s="4" t="str">
        <f t="shared" si="1"/>
        <v>Settled</v>
      </c>
    </row>
    <row r="20" spans="1:9" x14ac:dyDescent="0.2">
      <c r="A20" s="4" t="s">
        <v>151</v>
      </c>
      <c r="B20" s="4" t="s">
        <v>1398</v>
      </c>
      <c r="C20" s="4">
        <v>9847092249</v>
      </c>
      <c r="D20" s="4"/>
      <c r="E20" s="5">
        <v>0</v>
      </c>
      <c r="F20" s="5">
        <f>IF($A20="","",SUMIF(Party_Ledger!$C:$C,$A20,Party_Ledger!$G:$G))</f>
        <v>55392</v>
      </c>
      <c r="G20" s="5">
        <f>IF($A20="","",SUMIF(Party_Ledger!$C:$C,$A20,Party_Ledger!$H:$H))</f>
        <v>22000</v>
      </c>
      <c r="H20" s="5">
        <f t="shared" si="0"/>
        <v>33392</v>
      </c>
      <c r="I20" s="4" t="str">
        <f t="shared" si="1"/>
        <v>Outstanding</v>
      </c>
    </row>
    <row r="21" spans="1:9" x14ac:dyDescent="0.2">
      <c r="A21" s="4" t="s">
        <v>1312</v>
      </c>
      <c r="B21" s="4" t="s">
        <v>1398</v>
      </c>
      <c r="C21" s="4">
        <v>9847233712</v>
      </c>
      <c r="D21" s="4"/>
      <c r="E21" s="5">
        <v>0</v>
      </c>
      <c r="F21" s="5">
        <f>IF($A21="","",SUMIF(Party_Ledger!$C:$C,$A21,Party_Ledger!$G:$G))</f>
        <v>119000</v>
      </c>
      <c r="G21" s="5">
        <f>IF($A21="","",SUMIF(Party_Ledger!$C:$C,$A21,Party_Ledger!$H:$H))</f>
        <v>117300</v>
      </c>
      <c r="H21" s="5">
        <f t="shared" si="0"/>
        <v>1700</v>
      </c>
      <c r="I21" s="4" t="str">
        <f t="shared" si="1"/>
        <v>Outstanding</v>
      </c>
    </row>
    <row r="22" spans="1:9" x14ac:dyDescent="0.2">
      <c r="A22" s="4" t="s">
        <v>343</v>
      </c>
      <c r="B22" s="4" t="s">
        <v>1398</v>
      </c>
      <c r="C22" s="4">
        <v>9701737955</v>
      </c>
      <c r="D22" s="4"/>
      <c r="E22" s="5">
        <v>0</v>
      </c>
      <c r="F22" s="5">
        <f>IF($A22="","",SUMIF(Party_Ledger!$C:$C,$A22,Party_Ledger!$G:$G))</f>
        <v>1270</v>
      </c>
      <c r="G22" s="5">
        <f>IF($A22="","",SUMIF(Party_Ledger!$C:$C,$A22,Party_Ledger!$H:$H))</f>
        <v>0</v>
      </c>
      <c r="H22" s="5">
        <f t="shared" si="0"/>
        <v>1270</v>
      </c>
      <c r="I22" s="4" t="str">
        <f t="shared" si="1"/>
        <v>Outstanding</v>
      </c>
    </row>
    <row r="23" spans="1:9" x14ac:dyDescent="0.2">
      <c r="A23" s="4" t="s">
        <v>738</v>
      </c>
      <c r="B23" s="4" t="s">
        <v>1398</v>
      </c>
      <c r="C23" s="4">
        <v>9868730465</v>
      </c>
      <c r="D23" s="4"/>
      <c r="E23" s="5"/>
      <c r="F23" s="5">
        <f>IF($A23="","",SUMIF(Party_Ledger!$C:$C,$A23,Party_Ledger!$G:$G))</f>
        <v>21910</v>
      </c>
      <c r="G23" s="5">
        <f>IF($A23="","",SUMIF(Party_Ledger!$C:$C,$A23,Party_Ledger!$H:$H))</f>
        <v>21910</v>
      </c>
      <c r="H23" s="5">
        <f t="shared" si="0"/>
        <v>0</v>
      </c>
      <c r="I23" s="4" t="str">
        <f t="shared" si="1"/>
        <v>Settled</v>
      </c>
    </row>
    <row r="24" spans="1:9" x14ac:dyDescent="0.2">
      <c r="A24" s="4" t="s">
        <v>8945</v>
      </c>
      <c r="B24" s="4" t="s">
        <v>1398</v>
      </c>
      <c r="C24" s="4">
        <v>9743411322</v>
      </c>
      <c r="D24" s="4"/>
      <c r="E24" s="5"/>
      <c r="F24" s="5">
        <f>IF($A24="","",SUMIF(Party_Ledger!$C:$C,$A24,Party_Ledger!$G:$G))</f>
        <v>0</v>
      </c>
      <c r="G24" s="5">
        <f>IF($A24="","",SUMIF(Party_Ledger!$C:$C,$A24,Party_Ledger!$H:$H))</f>
        <v>0</v>
      </c>
      <c r="H24" s="5">
        <f t="shared" si="0"/>
        <v>0</v>
      </c>
      <c r="I24" s="4" t="str">
        <f t="shared" si="1"/>
        <v>Settled</v>
      </c>
    </row>
    <row r="25" spans="1:9" x14ac:dyDescent="0.2">
      <c r="A25" s="4" t="s">
        <v>9103</v>
      </c>
      <c r="B25" s="4" t="s">
        <v>1398</v>
      </c>
      <c r="C25" s="4"/>
      <c r="D25" s="4"/>
      <c r="E25" s="5"/>
      <c r="F25" s="5">
        <f>IF($A25="","",SUMIF(Party_Ledger!$C:$C,$A25,Party_Ledger!$G:$G))</f>
        <v>46706</v>
      </c>
      <c r="G25" s="5">
        <f>IF($A25="","",SUMIF(Party_Ledger!$C:$C,$A25,Party_Ledger!$H:$H))</f>
        <v>46405</v>
      </c>
      <c r="H25" s="5">
        <f t="shared" si="0"/>
        <v>301</v>
      </c>
      <c r="I25" s="4" t="str">
        <f t="shared" si="1"/>
        <v>Outstanding</v>
      </c>
    </row>
    <row r="26" spans="1:9" x14ac:dyDescent="0.2">
      <c r="A26" s="4" t="s">
        <v>139</v>
      </c>
      <c r="B26" s="4" t="s">
        <v>1398</v>
      </c>
      <c r="C26" s="4">
        <v>9847049479</v>
      </c>
      <c r="D26" s="4"/>
      <c r="E26" s="5">
        <v>0</v>
      </c>
      <c r="F26" s="5">
        <f>IF($A26="","",SUMIF(Party_Ledger!$C:$C,$A26,Party_Ledger!$G:$G))</f>
        <v>28100</v>
      </c>
      <c r="G26" s="5">
        <f>IF($A26="","",SUMIF(Party_Ledger!$C:$C,$A26,Party_Ledger!$H:$H))</f>
        <v>0</v>
      </c>
      <c r="H26" s="5">
        <f t="shared" si="0"/>
        <v>28100</v>
      </c>
      <c r="I26" s="4" t="str">
        <f t="shared" si="1"/>
        <v>Outstanding</v>
      </c>
    </row>
    <row r="27" spans="1:9" x14ac:dyDescent="0.2">
      <c r="A27" s="4" t="s">
        <v>1325</v>
      </c>
      <c r="B27" s="4" t="s">
        <v>1398</v>
      </c>
      <c r="C27" s="4">
        <v>9847120474</v>
      </c>
      <c r="D27" s="4"/>
      <c r="E27" s="5">
        <v>0</v>
      </c>
      <c r="F27" s="5">
        <f>IF($A27="","",SUMIF(Party_Ledger!$C:$C,$A27,Party_Ledger!$G:$G))</f>
        <v>79428</v>
      </c>
      <c r="G27" s="5">
        <f>IF($A27="","",SUMIF(Party_Ledger!$C:$C,$A27,Party_Ledger!$H:$H))</f>
        <v>59125</v>
      </c>
      <c r="H27" s="5">
        <f t="shared" si="0"/>
        <v>20303</v>
      </c>
      <c r="I27" s="4" t="str">
        <f t="shared" si="1"/>
        <v>Outstanding</v>
      </c>
    </row>
    <row r="28" spans="1:9" x14ac:dyDescent="0.2">
      <c r="A28" s="4" t="s">
        <v>246</v>
      </c>
      <c r="B28" s="4" t="s">
        <v>1398</v>
      </c>
      <c r="C28" s="4"/>
      <c r="D28" s="4"/>
      <c r="E28" s="5">
        <v>0</v>
      </c>
      <c r="F28" s="5">
        <f>IF($A28="","",SUMIF(Party_Ledger!$C:$C,$A28,Party_Ledger!$G:$G))</f>
        <v>5000</v>
      </c>
      <c r="G28" s="5">
        <f>IF($A28="","",SUMIF(Party_Ledger!$C:$C,$A28,Party_Ledger!$H:$H))</f>
        <v>5000</v>
      </c>
      <c r="H28" s="5">
        <f t="shared" si="0"/>
        <v>0</v>
      </c>
      <c r="I28" s="4" t="str">
        <f t="shared" si="1"/>
        <v>Settled</v>
      </c>
    </row>
    <row r="29" spans="1:9" ht="25.5" customHeight="1" x14ac:dyDescent="0.2">
      <c r="A29" s="4" t="s">
        <v>8864</v>
      </c>
      <c r="B29" s="4" t="s">
        <v>1398</v>
      </c>
      <c r="C29" s="4"/>
      <c r="D29" s="4"/>
      <c r="E29" s="5"/>
      <c r="F29" s="5">
        <f>IF($A29="","",SUMIF(Party_Ledger!$C:$C,$A29,Party_Ledger!$G:$G))</f>
        <v>655</v>
      </c>
      <c r="G29" s="5">
        <f>IF($A29="","",SUMIF(Party_Ledger!$C:$C,$A29,Party_Ledger!$H:$H))</f>
        <v>0</v>
      </c>
      <c r="H29" s="5">
        <f t="shared" si="0"/>
        <v>655</v>
      </c>
      <c r="I29" s="4" t="str">
        <f t="shared" si="1"/>
        <v>Outstanding</v>
      </c>
    </row>
    <row r="30" spans="1:9" x14ac:dyDescent="0.2">
      <c r="A30" s="4" t="s">
        <v>209</v>
      </c>
      <c r="B30" s="4" t="s">
        <v>1398</v>
      </c>
      <c r="C30" s="4"/>
      <c r="D30" s="4"/>
      <c r="E30" s="5">
        <v>0</v>
      </c>
      <c r="F30" s="5">
        <f>IF($A30="","",SUMIF(Party_Ledger!$C:$C,$A30,Party_Ledger!$G:$G))</f>
        <v>6821.5</v>
      </c>
      <c r="G30" s="5">
        <f>IF($A30="","",SUMIF(Party_Ledger!$C:$C,$A30,Party_Ledger!$H:$H))</f>
        <v>0</v>
      </c>
      <c r="H30" s="5">
        <f t="shared" si="0"/>
        <v>6821.5</v>
      </c>
      <c r="I30" s="4" t="str">
        <f t="shared" si="1"/>
        <v>Outstanding</v>
      </c>
    </row>
    <row r="31" spans="1:9" x14ac:dyDescent="0.2">
      <c r="A31" s="4" t="s">
        <v>153</v>
      </c>
      <c r="B31" s="4" t="s">
        <v>1398</v>
      </c>
      <c r="C31" s="4"/>
      <c r="D31" s="4"/>
      <c r="E31" s="5">
        <v>0</v>
      </c>
      <c r="F31" s="5">
        <f>IF($A31="","",SUMIF(Party_Ledger!$C:$C,$A31,Party_Ledger!$G:$G))</f>
        <v>133185.76750000002</v>
      </c>
      <c r="G31" s="5">
        <f>IF($A31="","",SUMIF(Party_Ledger!$C:$C,$A31,Party_Ledger!$H:$H))</f>
        <v>132165</v>
      </c>
      <c r="H31" s="5">
        <f t="shared" si="0"/>
        <v>1020.7675000000163</v>
      </c>
      <c r="I31" s="4" t="str">
        <f t="shared" si="1"/>
        <v>Outstanding</v>
      </c>
    </row>
    <row r="32" spans="1:9" x14ac:dyDescent="0.2">
      <c r="A32" s="4" t="s">
        <v>1406</v>
      </c>
      <c r="B32" s="4" t="s">
        <v>1404</v>
      </c>
      <c r="C32" s="4">
        <v>9857089624</v>
      </c>
      <c r="D32" s="4"/>
      <c r="E32" s="5">
        <v>0</v>
      </c>
      <c r="F32" s="5">
        <f>IF($A32="","",SUMIF(Party_Ledger!$C:$C,$A32,Party_Ledger!$G:$G))</f>
        <v>0</v>
      </c>
      <c r="G32" s="5">
        <f>IF($A32="","",SUMIF(Party_Ledger!$C:$C,$A32,Party_Ledger!$H:$H))</f>
        <v>278851</v>
      </c>
      <c r="H32" s="5">
        <f t="shared" si="0"/>
        <v>-278851</v>
      </c>
      <c r="I32" s="4" t="str">
        <f t="shared" si="1"/>
        <v>Advance</v>
      </c>
    </row>
    <row r="33" spans="1:9" x14ac:dyDescent="0.2">
      <c r="A33" s="4" t="s">
        <v>134</v>
      </c>
      <c r="B33" s="4" t="s">
        <v>1398</v>
      </c>
      <c r="C33" s="4">
        <v>9842824036</v>
      </c>
      <c r="D33" s="4"/>
      <c r="E33" s="5">
        <v>0</v>
      </c>
      <c r="F33" s="5">
        <f>IF($A33="","",SUMIF(Party_Ledger!$C:$C,$A33,Party_Ledger!$G:$G))</f>
        <v>56950</v>
      </c>
      <c r="G33" s="5">
        <f>IF($A33="","",SUMIF(Party_Ledger!$C:$C,$A33,Party_Ledger!$H:$H))</f>
        <v>54225</v>
      </c>
      <c r="H33" s="5">
        <f t="shared" si="0"/>
        <v>2725</v>
      </c>
      <c r="I33" s="4" t="str">
        <f t="shared" si="1"/>
        <v>Outstanding</v>
      </c>
    </row>
    <row r="34" spans="1:9" x14ac:dyDescent="0.2">
      <c r="A34" s="4" t="s">
        <v>317</v>
      </c>
      <c r="B34" s="4" t="s">
        <v>1398</v>
      </c>
      <c r="C34" s="4"/>
      <c r="D34" s="4"/>
      <c r="E34" s="5">
        <v>0</v>
      </c>
      <c r="F34" s="5">
        <f>IF($A34="","",SUMIF(Party_Ledger!$C:$C,$A34,Party_Ledger!$G:$G))</f>
        <v>2200</v>
      </c>
      <c r="G34" s="5">
        <f>IF($A34="","",SUMIF(Party_Ledger!$C:$C,$A34,Party_Ledger!$H:$H))</f>
        <v>0</v>
      </c>
      <c r="H34" s="5">
        <f t="shared" ref="H34:H64" si="2">IF($A34="","",$E34+$F34-$G34)</f>
        <v>2200</v>
      </c>
      <c r="I34" s="4" t="str">
        <f t="shared" ref="I34:I64" si="3">IF($A34="","",IF(ROUND($H34,0)=0,"Settled",IF($H34&gt;0,"Outstanding","Advance")))</f>
        <v>Outstanding</v>
      </c>
    </row>
    <row r="35" spans="1:9" x14ac:dyDescent="0.2">
      <c r="A35" s="4" t="s">
        <v>1116</v>
      </c>
      <c r="B35" s="4" t="s">
        <v>1404</v>
      </c>
      <c r="C35" s="4"/>
      <c r="D35" s="4"/>
      <c r="E35" s="5">
        <v>0</v>
      </c>
      <c r="F35" s="5">
        <f>IF($A35="","",SUMIF(Party_Ledger!$C:$C,$A35,Party_Ledger!$G:$G))</f>
        <v>20091</v>
      </c>
      <c r="G35" s="5">
        <f>IF($A35="","",SUMIF(Party_Ledger!$C:$C,$A35,Party_Ledger!$H:$H))</f>
        <v>20089.490725000003</v>
      </c>
      <c r="H35" s="5">
        <f t="shared" si="2"/>
        <v>1.5092749999967054</v>
      </c>
      <c r="I35" s="4" t="str">
        <f t="shared" si="3"/>
        <v>Outstanding</v>
      </c>
    </row>
    <row r="36" spans="1:9" x14ac:dyDescent="0.2">
      <c r="A36" s="4" t="s">
        <v>1405</v>
      </c>
      <c r="B36" s="4" t="s">
        <v>1404</v>
      </c>
      <c r="C36" s="4">
        <v>9847035629</v>
      </c>
      <c r="D36" s="4"/>
      <c r="E36" s="5">
        <v>0</v>
      </c>
      <c r="F36" s="5">
        <f>IF($A36="","",SUMIF(Party_Ledger!$C:$C,$A36,Party_Ledger!$G:$G))</f>
        <v>680623</v>
      </c>
      <c r="G36" s="5">
        <f>IF($A36="","",SUMIF(Party_Ledger!$C:$C,$A36,Party_Ledger!$H:$H))</f>
        <v>774440.80820000032</v>
      </c>
      <c r="H36" s="5">
        <f t="shared" si="2"/>
        <v>-93817.80820000032</v>
      </c>
      <c r="I36" s="4" t="str">
        <f t="shared" si="3"/>
        <v>Advance</v>
      </c>
    </row>
    <row r="37" spans="1:9" x14ac:dyDescent="0.2">
      <c r="A37" s="4" t="s">
        <v>1415</v>
      </c>
      <c r="B37" s="4" t="s">
        <v>1404</v>
      </c>
      <c r="C37" s="4"/>
      <c r="D37" s="4"/>
      <c r="E37" s="5">
        <v>0</v>
      </c>
      <c r="F37" s="5">
        <f>IF($A37="","",SUMIF(Party_Ledger!$C:$C,$A37,Party_Ledger!$G:$G))</f>
        <v>143036</v>
      </c>
      <c r="G37" s="5">
        <f>IF($A37="","",SUMIF(Party_Ledger!$C:$C,$A37,Party_Ledger!$H:$H))</f>
        <v>143028</v>
      </c>
      <c r="H37" s="5">
        <f t="shared" si="2"/>
        <v>8</v>
      </c>
      <c r="I37" s="4" t="str">
        <f t="shared" si="3"/>
        <v>Outstanding</v>
      </c>
    </row>
    <row r="38" spans="1:9" x14ac:dyDescent="0.2">
      <c r="A38" s="4" t="s">
        <v>1401</v>
      </c>
      <c r="B38" s="4" t="s">
        <v>1402</v>
      </c>
      <c r="C38" s="4"/>
      <c r="D38" s="4"/>
      <c r="E38" s="5">
        <v>0</v>
      </c>
      <c r="F38" s="5">
        <f>IF($A38="","",SUMIF(Party_Ledger!$C:$C,$A38,Party_Ledger!$G:$G))</f>
        <v>80827.5</v>
      </c>
      <c r="G38" s="5">
        <f>IF($A38="","",SUMIF(Party_Ledger!$C:$C,$A38,Party_Ledger!$H:$H))</f>
        <v>33000</v>
      </c>
      <c r="H38" s="5">
        <f t="shared" si="2"/>
        <v>47827.5</v>
      </c>
      <c r="I38" s="4" t="str">
        <f t="shared" si="3"/>
        <v>Outstanding</v>
      </c>
    </row>
    <row r="39" spans="1:9" x14ac:dyDescent="0.2">
      <c r="A39" s="4" t="s">
        <v>673</v>
      </c>
      <c r="B39" s="4" t="s">
        <v>1404</v>
      </c>
      <c r="C39" s="4">
        <v>9861840104</v>
      </c>
      <c r="D39" s="4"/>
      <c r="E39" s="5">
        <v>0</v>
      </c>
      <c r="F39" s="5">
        <f>IF($A39="","",SUMIF(Party_Ledger!$C:$C,$A39,Party_Ledger!$G:$G))</f>
        <v>185303</v>
      </c>
      <c r="G39" s="5">
        <f>IF($A39="","",SUMIF(Party_Ledger!$C:$C,$A39,Party_Ledger!$H:$H))</f>
        <v>126810.65549999998</v>
      </c>
      <c r="H39" s="5">
        <f t="shared" si="2"/>
        <v>58492.344500000021</v>
      </c>
      <c r="I39" s="4" t="str">
        <f t="shared" si="3"/>
        <v>Outstanding</v>
      </c>
    </row>
    <row r="40" spans="1:9" x14ac:dyDescent="0.2">
      <c r="A40" s="4" t="s">
        <v>195</v>
      </c>
      <c r="B40" s="4" t="s">
        <v>1398</v>
      </c>
      <c r="C40" s="4"/>
      <c r="D40" s="4"/>
      <c r="E40" s="5">
        <v>0</v>
      </c>
      <c r="F40" s="5">
        <f>IF($A40="","",SUMIF(Party_Ledger!$C:$C,$A40,Party_Ledger!$G:$G))</f>
        <v>805</v>
      </c>
      <c r="G40" s="5">
        <f>IF($A40="","",SUMIF(Party_Ledger!$C:$C,$A40,Party_Ledger!$H:$H))</f>
        <v>805</v>
      </c>
      <c r="H40" s="5">
        <f t="shared" si="2"/>
        <v>0</v>
      </c>
      <c r="I40" s="4" t="str">
        <f t="shared" si="3"/>
        <v>Settled</v>
      </c>
    </row>
    <row r="41" spans="1:9" x14ac:dyDescent="0.2">
      <c r="A41" s="4" t="s">
        <v>8917</v>
      </c>
      <c r="B41" s="4" t="s">
        <v>1398</v>
      </c>
      <c r="C41" s="4"/>
      <c r="D41" s="4"/>
      <c r="E41" s="5"/>
      <c r="F41" s="5">
        <f>IF($A41="","",SUMIF(Party_Ledger!$C:$C,$A41,Party_Ledger!$G:$G))</f>
        <v>170</v>
      </c>
      <c r="G41" s="5">
        <f>IF($A41="","",SUMIF(Party_Ledger!$C:$C,$A41,Party_Ledger!$H:$H))</f>
        <v>170</v>
      </c>
      <c r="H41" s="5">
        <f t="shared" si="2"/>
        <v>0</v>
      </c>
      <c r="I41" s="4" t="str">
        <f t="shared" si="3"/>
        <v>Settled</v>
      </c>
    </row>
    <row r="42" spans="1:9" x14ac:dyDescent="0.2">
      <c r="A42" s="4" t="s">
        <v>609</v>
      </c>
      <c r="B42" s="4" t="s">
        <v>1398</v>
      </c>
      <c r="C42" s="4">
        <v>9708520795</v>
      </c>
      <c r="D42" s="4"/>
      <c r="E42" s="5">
        <v>0</v>
      </c>
      <c r="F42" s="5">
        <f>IF($A42="","",SUMIF(Party_Ledger!$C:$C,$A42,Party_Ledger!$G:$G))</f>
        <v>115050</v>
      </c>
      <c r="G42" s="5">
        <f>IF($A42="","",SUMIF(Party_Ledger!$C:$C,$A42,Party_Ledger!$H:$H))</f>
        <v>38400</v>
      </c>
      <c r="H42" s="5">
        <f t="shared" si="2"/>
        <v>76650</v>
      </c>
      <c r="I42" s="4" t="str">
        <f t="shared" si="3"/>
        <v>Outstanding</v>
      </c>
    </row>
    <row r="43" spans="1:9" x14ac:dyDescent="0.2">
      <c r="A43" s="4" t="s">
        <v>264</v>
      </c>
      <c r="B43" s="4" t="s">
        <v>1398</v>
      </c>
      <c r="C43" s="4"/>
      <c r="D43" s="4"/>
      <c r="E43" s="5">
        <v>0</v>
      </c>
      <c r="F43" s="5">
        <f>IF($A43="","",SUMIF(Party_Ledger!$C:$C,$A43,Party_Ledger!$G:$G))</f>
        <v>12490</v>
      </c>
      <c r="G43" s="5">
        <f>IF($A43="","",SUMIF(Party_Ledger!$C:$C,$A43,Party_Ledger!$H:$H))</f>
        <v>13490</v>
      </c>
      <c r="H43" s="5">
        <f t="shared" si="2"/>
        <v>-1000</v>
      </c>
      <c r="I43" s="4" t="str">
        <f t="shared" si="3"/>
        <v>Advance</v>
      </c>
    </row>
    <row r="44" spans="1:9" x14ac:dyDescent="0.2">
      <c r="A44" s="4" t="s">
        <v>1249</v>
      </c>
      <c r="B44" s="4" t="s">
        <v>1404</v>
      </c>
      <c r="C44" s="4"/>
      <c r="D44" s="4"/>
      <c r="E44" s="5">
        <v>0</v>
      </c>
      <c r="F44" s="5">
        <f>IF($A44="","",SUMIF(Party_Ledger!$C:$C,$A44,Party_Ledger!$G:$G))</f>
        <v>282793</v>
      </c>
      <c r="G44" s="5">
        <f>IF($A44="","",SUMIF(Party_Ledger!$C:$C,$A44,Party_Ledger!$H:$H))</f>
        <v>312853</v>
      </c>
      <c r="H44" s="5">
        <f t="shared" si="2"/>
        <v>-30060</v>
      </c>
      <c r="I44" s="4" t="str">
        <f t="shared" si="3"/>
        <v>Advance</v>
      </c>
    </row>
    <row r="45" spans="1:9" x14ac:dyDescent="0.2">
      <c r="A45" s="4" t="s">
        <v>145</v>
      </c>
      <c r="B45" s="4" t="s">
        <v>1398</v>
      </c>
      <c r="C45" s="4">
        <v>9861742983</v>
      </c>
      <c r="D45" s="4"/>
      <c r="E45" s="5">
        <v>0</v>
      </c>
      <c r="F45" s="5">
        <f>IF($A45="","",SUMIF(Party_Ledger!$C:$C,$A45,Party_Ledger!$G:$G))</f>
        <v>279197.5</v>
      </c>
      <c r="G45" s="5">
        <f>IF($A45="","",SUMIF(Party_Ledger!$C:$C,$A45,Party_Ledger!$H:$H))</f>
        <v>271385</v>
      </c>
      <c r="H45" s="5">
        <f t="shared" si="2"/>
        <v>7812.5</v>
      </c>
      <c r="I45" s="4" t="str">
        <f t="shared" si="3"/>
        <v>Outstanding</v>
      </c>
    </row>
    <row r="46" spans="1:9" x14ac:dyDescent="0.2">
      <c r="A46" s="4" t="s">
        <v>1306</v>
      </c>
      <c r="B46" s="4" t="s">
        <v>1398</v>
      </c>
      <c r="C46" s="4">
        <v>9867234006</v>
      </c>
      <c r="D46" s="4"/>
      <c r="E46" s="5">
        <v>0</v>
      </c>
      <c r="F46" s="5">
        <f>IF($A46="","",SUMIF(Party_Ledger!$C:$C,$A46,Party_Ledger!$G:$G))</f>
        <v>169575</v>
      </c>
      <c r="G46" s="5">
        <f>IF($A46="","",SUMIF(Party_Ledger!$C:$C,$A46,Party_Ledger!$H:$H))</f>
        <v>169575</v>
      </c>
      <c r="H46" s="5">
        <f t="shared" si="2"/>
        <v>0</v>
      </c>
      <c r="I46" s="4" t="str">
        <f t="shared" si="3"/>
        <v>Settled</v>
      </c>
    </row>
    <row r="47" spans="1:9" x14ac:dyDescent="0.2">
      <c r="A47" s="4" t="s">
        <v>1251</v>
      </c>
      <c r="B47" s="4" t="s">
        <v>1404</v>
      </c>
      <c r="C47" s="4"/>
      <c r="D47" s="4"/>
      <c r="E47" s="5">
        <v>0</v>
      </c>
      <c r="F47" s="5">
        <f>IF($A47="","",SUMIF(Party_Ledger!$C:$C,$A47,Party_Ledger!$G:$G))</f>
        <v>10090</v>
      </c>
      <c r="G47" s="5">
        <f>IF($A47="","",SUMIF(Party_Ledger!$C:$C,$A47,Party_Ledger!$H:$H))</f>
        <v>10080.482800000002</v>
      </c>
      <c r="H47" s="5">
        <f t="shared" si="2"/>
        <v>9.5171999999984109</v>
      </c>
      <c r="I47" s="4" t="str">
        <f t="shared" si="3"/>
        <v>Outstanding</v>
      </c>
    </row>
    <row r="48" spans="1:9" x14ac:dyDescent="0.2">
      <c r="A48" s="4" t="s">
        <v>1418</v>
      </c>
      <c r="B48" s="4" t="s">
        <v>1404</v>
      </c>
      <c r="C48" s="4"/>
      <c r="D48" s="4"/>
      <c r="E48" s="5">
        <v>0</v>
      </c>
      <c r="F48" s="5">
        <f>IF($A48="","",SUMIF(Party_Ledger!$C:$C,$A48,Party_Ledger!$G:$G))</f>
        <v>0</v>
      </c>
      <c r="G48" s="5">
        <f>IF($A48="","",SUMIF(Party_Ledger!$C:$C,$A48,Party_Ledger!$H:$H))</f>
        <v>0</v>
      </c>
      <c r="H48" s="5">
        <f t="shared" si="2"/>
        <v>0</v>
      </c>
      <c r="I48" s="4" t="str">
        <f t="shared" si="3"/>
        <v>Settled</v>
      </c>
    </row>
    <row r="49" spans="1:9" x14ac:dyDescent="0.2">
      <c r="A49" s="4" t="s">
        <v>8944</v>
      </c>
      <c r="B49" s="4" t="s">
        <v>1398</v>
      </c>
      <c r="C49" s="4"/>
      <c r="D49" s="4"/>
      <c r="E49" s="5"/>
      <c r="F49" s="5">
        <f>IF($A49="","",SUMIF(Party_Ledger!$C:$C,$A49,Party_Ledger!$G:$G))</f>
        <v>0</v>
      </c>
      <c r="G49" s="5">
        <f>IF($A49="","",SUMIF(Party_Ledger!$C:$C,$A49,Party_Ledger!$H:$H))</f>
        <v>11932</v>
      </c>
      <c r="H49" s="5">
        <f t="shared" si="2"/>
        <v>-11932</v>
      </c>
      <c r="I49" s="4" t="str">
        <f t="shared" si="3"/>
        <v>Advance</v>
      </c>
    </row>
    <row r="50" spans="1:9" x14ac:dyDescent="0.2">
      <c r="A50" s="4" t="s">
        <v>9125</v>
      </c>
      <c r="B50" s="4" t="s">
        <v>1404</v>
      </c>
      <c r="C50" s="4"/>
      <c r="D50" s="4"/>
      <c r="E50" s="5"/>
      <c r="F50" s="5">
        <f>IF($A50="","",SUMIF(Party_Ledger!$C:$C,$A50,Party_Ledger!$G:$G))</f>
        <v>7651</v>
      </c>
      <c r="G50" s="5">
        <f>IF($A50="","",SUMIF(Party_Ledger!$C:$C,$A50,Party_Ledger!$H:$H))</f>
        <v>7641.7625999999973</v>
      </c>
      <c r="H50" s="5">
        <f t="shared" si="2"/>
        <v>9.2374000000027081</v>
      </c>
      <c r="I50" s="4" t="str">
        <f t="shared" si="3"/>
        <v>Outstanding</v>
      </c>
    </row>
    <row r="51" spans="1:9" x14ac:dyDescent="0.2">
      <c r="A51" s="4" t="s">
        <v>1269</v>
      </c>
      <c r="B51" s="4" t="s">
        <v>1404</v>
      </c>
      <c r="C51" s="4"/>
      <c r="D51" s="4"/>
      <c r="E51" s="5">
        <v>0</v>
      </c>
      <c r="F51" s="5">
        <f>IF($A51="","",SUMIF(Party_Ledger!$C:$C,$A51,Party_Ledger!$G:$G))</f>
        <v>374235</v>
      </c>
      <c r="G51" s="5">
        <f>IF($A51="","",SUMIF(Party_Ledger!$C:$C,$A51,Party_Ledger!$H:$H))</f>
        <v>106685</v>
      </c>
      <c r="H51" s="5">
        <f t="shared" si="2"/>
        <v>267550</v>
      </c>
      <c r="I51" s="4" t="str">
        <f t="shared" si="3"/>
        <v>Outstanding</v>
      </c>
    </row>
    <row r="52" spans="1:9" x14ac:dyDescent="0.2">
      <c r="A52" s="4" t="s">
        <v>1310</v>
      </c>
      <c r="B52" s="4" t="s">
        <v>1398</v>
      </c>
      <c r="C52" s="4"/>
      <c r="D52" s="4"/>
      <c r="E52" s="5">
        <v>0</v>
      </c>
      <c r="F52" s="5">
        <f>IF($A52="","",SUMIF(Party_Ledger!$C:$C,$A52,Party_Ledger!$G:$G))</f>
        <v>58905</v>
      </c>
      <c r="G52" s="5">
        <f>IF($A52="","",SUMIF(Party_Ledger!$C:$C,$A52,Party_Ledger!$H:$H))</f>
        <v>58735</v>
      </c>
      <c r="H52" s="5">
        <f t="shared" si="2"/>
        <v>170</v>
      </c>
      <c r="I52" s="4" t="str">
        <f t="shared" si="3"/>
        <v>Outstanding</v>
      </c>
    </row>
    <row r="53" spans="1:9" x14ac:dyDescent="0.2">
      <c r="A53" s="4" t="s">
        <v>1275</v>
      </c>
      <c r="B53" s="4" t="s">
        <v>1404</v>
      </c>
      <c r="C53" s="4">
        <v>9867363826</v>
      </c>
      <c r="D53" s="4"/>
      <c r="E53" s="5">
        <v>0</v>
      </c>
      <c r="F53" s="5">
        <f>IF($A53="","",SUMIF(Party_Ledger!$C:$C,$A53,Party_Ledger!$G:$G))</f>
        <v>351720</v>
      </c>
      <c r="G53" s="5">
        <f>IF($A53="","",SUMIF(Party_Ledger!$C:$C,$A53,Party_Ledger!$H:$H))</f>
        <v>351720</v>
      </c>
      <c r="H53" s="5">
        <f t="shared" si="2"/>
        <v>0</v>
      </c>
      <c r="I53" s="4" t="str">
        <f t="shared" si="3"/>
        <v>Settled</v>
      </c>
    </row>
    <row r="54" spans="1:9" x14ac:dyDescent="0.2">
      <c r="A54" s="4" t="s">
        <v>1409</v>
      </c>
      <c r="B54" s="4" t="s">
        <v>1402</v>
      </c>
      <c r="C54" s="4" t="s">
        <v>1410</v>
      </c>
      <c r="D54" s="4" t="s">
        <v>1411</v>
      </c>
      <c r="E54" s="5"/>
      <c r="F54" s="5">
        <f>IF($A54="","",SUMIF(Party_Ledger!$C:$C,$A54,Party_Ledger!$G:$G))</f>
        <v>550</v>
      </c>
      <c r="G54" s="5">
        <f>IF($A54="","",SUMIF(Party_Ledger!$C:$C,$A54,Party_Ledger!$H:$H))</f>
        <v>550</v>
      </c>
      <c r="H54" s="5">
        <f t="shared" si="2"/>
        <v>0</v>
      </c>
      <c r="I54" s="4" t="str">
        <f t="shared" si="3"/>
        <v>Settled</v>
      </c>
    </row>
    <row r="55" spans="1:9" x14ac:dyDescent="0.2">
      <c r="A55" s="4" t="s">
        <v>1340</v>
      </c>
      <c r="B55" s="4" t="s">
        <v>1398</v>
      </c>
      <c r="C55" s="4"/>
      <c r="D55" s="4"/>
      <c r="E55" s="5">
        <v>0</v>
      </c>
      <c r="F55" s="5">
        <f>IF($A55="","",SUMIF(Party_Ledger!$C:$C,$A55,Party_Ledger!$G:$G))</f>
        <v>16020</v>
      </c>
      <c r="G55" s="5">
        <f>IF($A55="","",SUMIF(Party_Ledger!$C:$C,$A55,Party_Ledger!$H:$H))</f>
        <v>15000</v>
      </c>
      <c r="H55" s="5">
        <f t="shared" si="2"/>
        <v>1020</v>
      </c>
      <c r="I55" s="4" t="str">
        <f t="shared" si="3"/>
        <v>Outstanding</v>
      </c>
    </row>
    <row r="56" spans="1:9" x14ac:dyDescent="0.2">
      <c r="A56" s="4" t="s">
        <v>147</v>
      </c>
      <c r="B56" s="4" t="s">
        <v>1398</v>
      </c>
      <c r="C56" s="4" t="s">
        <v>1403</v>
      </c>
      <c r="D56" s="4"/>
      <c r="E56" s="5">
        <v>0</v>
      </c>
      <c r="F56" s="5">
        <f>IF($A56="","",SUMIF(Party_Ledger!$C:$C,$A56,Party_Ledger!$G:$G))</f>
        <v>265853</v>
      </c>
      <c r="G56" s="5">
        <f>IF($A56="","",SUMIF(Party_Ledger!$C:$C,$A56,Party_Ledger!$H:$H))</f>
        <v>187840</v>
      </c>
      <c r="H56" s="5">
        <f t="shared" si="2"/>
        <v>78013</v>
      </c>
      <c r="I56" s="4" t="str">
        <f t="shared" si="3"/>
        <v>Outstanding</v>
      </c>
    </row>
    <row r="57" spans="1:9" x14ac:dyDescent="0.2">
      <c r="A57" s="4" t="s">
        <v>9500</v>
      </c>
      <c r="B57" s="4" t="s">
        <v>1404</v>
      </c>
      <c r="C57" s="4"/>
      <c r="D57" s="4"/>
      <c r="E57" s="5"/>
      <c r="F57" s="5">
        <f>IF($A57="","",SUMIF(Party_Ledger!$C:$C,$A57,Party_Ledger!$G:$G))</f>
        <v>20000</v>
      </c>
      <c r="G57" s="5">
        <f>IF($A57="","",SUMIF(Party_Ledger!$C:$C,$A57,Party_Ledger!$H:$H))</f>
        <v>20000</v>
      </c>
      <c r="H57" s="5">
        <f t="shared" si="2"/>
        <v>0</v>
      </c>
      <c r="I57" s="4" t="str">
        <f t="shared" si="3"/>
        <v>Settled</v>
      </c>
    </row>
    <row r="58" spans="1:9" x14ac:dyDescent="0.2">
      <c r="A58" s="4" t="s">
        <v>9481</v>
      </c>
      <c r="B58" s="4" t="s">
        <v>1404</v>
      </c>
      <c r="C58" s="4"/>
      <c r="D58" s="4"/>
      <c r="E58" s="5"/>
      <c r="F58" s="5">
        <f>IF($A58="","",SUMIF(Party_Ledger!$C:$C,$A58,Party_Ledger!$G:$G))</f>
        <v>39920</v>
      </c>
      <c r="G58" s="5">
        <f>IF($A58="","",SUMIF(Party_Ledger!$C:$C,$A58,Party_Ledger!$H:$H))</f>
        <v>39920</v>
      </c>
      <c r="H58" s="5">
        <f t="shared" si="2"/>
        <v>0</v>
      </c>
      <c r="I58" s="4" t="str">
        <f t="shared" si="3"/>
        <v>Settled</v>
      </c>
    </row>
    <row r="59" spans="1:9" x14ac:dyDescent="0.2">
      <c r="A59" s="148" t="s">
        <v>533</v>
      </c>
      <c r="B59" s="4" t="s">
        <v>1398</v>
      </c>
      <c r="C59" s="4"/>
      <c r="D59" s="4"/>
      <c r="E59" s="5"/>
      <c r="F59" s="5">
        <f>IF($A59="","",SUMIF(Party_Ledger!$C:$C,$A59,Party_Ledger!$G:$G))</f>
        <v>4310</v>
      </c>
      <c r="G59" s="5">
        <f>IF($A59="","",SUMIF(Party_Ledger!$C:$C,$A59,Party_Ledger!$H:$H))</f>
        <v>3530</v>
      </c>
      <c r="H59" s="5">
        <f t="shared" si="2"/>
        <v>780</v>
      </c>
      <c r="I59" s="4" t="str">
        <f t="shared" si="3"/>
        <v>Outstanding</v>
      </c>
    </row>
    <row r="60" spans="1:9" x14ac:dyDescent="0.2">
      <c r="A60" s="4" t="s">
        <v>1305</v>
      </c>
      <c r="B60" s="4" t="s">
        <v>1398</v>
      </c>
      <c r="C60" s="4">
        <v>9847143117</v>
      </c>
      <c r="D60" s="4"/>
      <c r="E60" s="5">
        <v>0</v>
      </c>
      <c r="F60" s="5">
        <f>IF($A60="","",SUMIF(Party_Ledger!$C:$C,$A60,Party_Ledger!$G:$G))</f>
        <v>308675</v>
      </c>
      <c r="G60" s="5">
        <f>IF($A60="","",SUMIF(Party_Ledger!$C:$C,$A60,Party_Ledger!$H:$H))</f>
        <v>302625</v>
      </c>
      <c r="H60" s="5">
        <f t="shared" si="2"/>
        <v>6050</v>
      </c>
      <c r="I60" s="4" t="str">
        <f t="shared" si="3"/>
        <v>Outstanding</v>
      </c>
    </row>
    <row r="61" spans="1:9" x14ac:dyDescent="0.2">
      <c r="A61" s="4" t="s">
        <v>1302</v>
      </c>
      <c r="B61" s="4" t="s">
        <v>1398</v>
      </c>
      <c r="C61" s="4">
        <v>9765317368</v>
      </c>
      <c r="D61" s="4"/>
      <c r="E61" s="5">
        <v>0</v>
      </c>
      <c r="F61" s="5">
        <f>IF($A61="","",SUMIF(Party_Ledger!$C:$C,$A61,Party_Ledger!$G:$G))</f>
        <v>408670</v>
      </c>
      <c r="G61" s="5">
        <f>IF($A61="","",SUMIF(Party_Ledger!$C:$C,$A61,Party_Ledger!$H:$H))</f>
        <v>407550</v>
      </c>
      <c r="H61" s="5">
        <f t="shared" si="2"/>
        <v>1120</v>
      </c>
      <c r="I61" s="4" t="str">
        <f t="shared" si="3"/>
        <v>Outstanding</v>
      </c>
    </row>
    <row r="62" spans="1:9" x14ac:dyDescent="0.2">
      <c r="A62" s="4" t="s">
        <v>259</v>
      </c>
      <c r="B62" s="4" t="s">
        <v>1398</v>
      </c>
      <c r="C62" s="4"/>
      <c r="D62" s="4"/>
      <c r="E62" s="5">
        <v>0</v>
      </c>
      <c r="F62" s="5">
        <f>IF($A62="","",SUMIF(Party_Ledger!$C:$C,$A62,Party_Ledger!$G:$G))</f>
        <v>27500</v>
      </c>
      <c r="G62" s="5">
        <f>IF($A62="","",SUMIF(Party_Ledger!$C:$C,$A62,Party_Ledger!$H:$H))</f>
        <v>16500</v>
      </c>
      <c r="H62" s="5">
        <f t="shared" si="2"/>
        <v>11000</v>
      </c>
      <c r="I62" s="4" t="str">
        <f t="shared" si="3"/>
        <v>Outstanding</v>
      </c>
    </row>
    <row r="63" spans="1:9" x14ac:dyDescent="0.2">
      <c r="A63" s="4" t="s">
        <v>8880</v>
      </c>
      <c r="B63" s="4" t="s">
        <v>1398</v>
      </c>
      <c r="C63" s="4"/>
      <c r="D63" s="4"/>
      <c r="E63" s="5"/>
      <c r="F63" s="5">
        <f>IF($A63="","",SUMIF(Party_Ledger!$C:$C,$A63,Party_Ledger!$G:$G))</f>
        <v>24650</v>
      </c>
      <c r="G63" s="5">
        <f>IF($A63="","",SUMIF(Party_Ledger!$C:$C,$A63,Party_Ledger!$H:$H))</f>
        <v>18500</v>
      </c>
      <c r="H63" s="5">
        <f t="shared" si="2"/>
        <v>6150</v>
      </c>
      <c r="I63" s="4" t="str">
        <f t="shared" si="3"/>
        <v>Outstanding</v>
      </c>
    </row>
    <row r="64" spans="1:9" x14ac:dyDescent="0.2">
      <c r="A64" s="4" t="s">
        <v>323</v>
      </c>
      <c r="B64" s="4" t="s">
        <v>1398</v>
      </c>
      <c r="C64" s="4">
        <v>9748703475</v>
      </c>
      <c r="D64" s="4"/>
      <c r="E64" s="5">
        <v>0</v>
      </c>
      <c r="F64" s="5">
        <f>IF($A64="","",SUMIF(Party_Ledger!$C:$C,$A64,Party_Ledger!$G:$G))</f>
        <v>92022</v>
      </c>
      <c r="G64" s="5">
        <f>IF($A64="","",SUMIF(Party_Ledger!$C:$C,$A64,Party_Ledger!$H:$H))</f>
        <v>0</v>
      </c>
      <c r="H64" s="5">
        <f t="shared" si="2"/>
        <v>92022</v>
      </c>
      <c r="I64" s="4" t="str">
        <f t="shared" si="3"/>
        <v>Outstanding</v>
      </c>
    </row>
    <row r="65" spans="1:9" x14ac:dyDescent="0.2">
      <c r="A65" s="4" t="s">
        <v>9122</v>
      </c>
      <c r="B65" s="4" t="s">
        <v>1398</v>
      </c>
      <c r="C65" s="4"/>
      <c r="D65" s="4"/>
      <c r="E65" s="5"/>
      <c r="F65" s="5">
        <f>IF($A65="","",SUMIF(Party_Ledger!$C:$C,$A65,Party_Ledger!$G:$G))</f>
        <v>6850</v>
      </c>
      <c r="G65" s="5">
        <f>IF($A65="","",SUMIF(Party_Ledger!$C:$C,$A65,Party_Ledger!$H:$H))</f>
        <v>6850</v>
      </c>
      <c r="H65" s="5">
        <f t="shared" ref="H65:H82" si="4">IF($A65="","",$E65+$F65-$G65)</f>
        <v>0</v>
      </c>
      <c r="I65" s="4" t="str">
        <f t="shared" ref="I65:I82" si="5">IF($A65="","",IF(ROUND($H65,0)=0,"Settled",IF($H65&gt;0,"Outstanding","Advance")))</f>
        <v>Settled</v>
      </c>
    </row>
    <row r="66" spans="1:9" x14ac:dyDescent="0.2">
      <c r="A66" s="4" t="s">
        <v>1309</v>
      </c>
      <c r="B66" s="4" t="s">
        <v>1398</v>
      </c>
      <c r="C66" s="4"/>
      <c r="D66" s="4"/>
      <c r="E66" s="5">
        <v>0</v>
      </c>
      <c r="F66" s="5">
        <f>IF($A66="","",SUMIF(Party_Ledger!$C:$C,$A66,Party_Ledger!$G:$G))</f>
        <v>82195</v>
      </c>
      <c r="G66" s="5">
        <f>IF($A66="","",SUMIF(Party_Ledger!$C:$C,$A66,Party_Ledger!$H:$H))</f>
        <v>82365</v>
      </c>
      <c r="H66" s="5">
        <f t="shared" si="4"/>
        <v>-170</v>
      </c>
      <c r="I66" s="4" t="str">
        <f t="shared" si="5"/>
        <v>Advance</v>
      </c>
    </row>
    <row r="67" spans="1:9" x14ac:dyDescent="0.2">
      <c r="A67" s="4" t="s">
        <v>9656</v>
      </c>
      <c r="B67" s="4" t="s">
        <v>1398</v>
      </c>
      <c r="C67" s="4"/>
      <c r="D67" s="4"/>
      <c r="E67" s="5"/>
      <c r="F67" s="5">
        <f>IF($A67="","",SUMIF(Party_Ledger!$C:$C,$A67,Party_Ledger!$G:$G))</f>
        <v>1700</v>
      </c>
      <c r="G67" s="5">
        <f>IF($A67="","",SUMIF(Party_Ledger!$C:$C,$A67,Party_Ledger!$H:$H))</f>
        <v>1700</v>
      </c>
      <c r="H67" s="5">
        <f t="shared" si="4"/>
        <v>0</v>
      </c>
      <c r="I67" s="4" t="str">
        <f t="shared" si="5"/>
        <v>Settled</v>
      </c>
    </row>
    <row r="68" spans="1:9" x14ac:dyDescent="0.2">
      <c r="A68" s="4"/>
      <c r="B68" s="4"/>
      <c r="C68" s="4"/>
      <c r="D68" s="4"/>
      <c r="E68" s="5"/>
      <c r="F68" s="5" t="str">
        <f>IF($A68="","",SUMIF(Party_Ledger!$C:$C,$A68,Party_Ledger!$G:$G))</f>
        <v/>
      </c>
      <c r="G68" s="5" t="str">
        <f>IF($A68="","",SUMIF(Party_Ledger!$C:$C,$A68,Party_Ledger!$H:$H))</f>
        <v/>
      </c>
      <c r="H68" s="5" t="str">
        <f t="shared" si="4"/>
        <v/>
      </c>
      <c r="I68" s="4" t="str">
        <f t="shared" si="5"/>
        <v/>
      </c>
    </row>
    <row r="69" spans="1:9" x14ac:dyDescent="0.2">
      <c r="A69" s="4"/>
      <c r="B69" s="4"/>
      <c r="C69" s="4"/>
      <c r="D69" s="4"/>
      <c r="E69" s="5"/>
      <c r="F69" s="5" t="str">
        <f>IF($A69="","",SUMIF(Party_Ledger!$C:$C,$A69,Party_Ledger!$G:$G))</f>
        <v/>
      </c>
      <c r="G69" s="5" t="str">
        <f>IF($A69="","",SUMIF(Party_Ledger!$C:$C,$A69,Party_Ledger!$H:$H))</f>
        <v/>
      </c>
      <c r="H69" s="5" t="str">
        <f t="shared" si="4"/>
        <v/>
      </c>
      <c r="I69" s="4" t="str">
        <f t="shared" si="5"/>
        <v/>
      </c>
    </row>
    <row r="70" spans="1:9" x14ac:dyDescent="0.2">
      <c r="A70" s="4"/>
      <c r="B70" s="4"/>
      <c r="C70" s="4"/>
      <c r="D70" s="4"/>
      <c r="E70" s="5"/>
      <c r="F70" s="5" t="str">
        <f>IF($A70="","",SUMIF(Party_Ledger!$C:$C,$A70,Party_Ledger!$G:$G))</f>
        <v/>
      </c>
      <c r="G70" s="5" t="str">
        <f>IF($A70="","",SUMIF(Party_Ledger!$C:$C,$A70,Party_Ledger!$H:$H))</f>
        <v/>
      </c>
      <c r="H70" s="5" t="str">
        <f t="shared" si="4"/>
        <v/>
      </c>
      <c r="I70" s="4" t="str">
        <f t="shared" si="5"/>
        <v/>
      </c>
    </row>
    <row r="71" spans="1:9" x14ac:dyDescent="0.2">
      <c r="A71" s="4"/>
      <c r="B71" s="4"/>
      <c r="C71" s="4"/>
      <c r="D71" s="4"/>
      <c r="E71" s="5"/>
      <c r="F71" s="5" t="str">
        <f>IF($A71="","",SUMIF(Party_Ledger!$C:$C,$A71,Party_Ledger!$G:$G))</f>
        <v/>
      </c>
      <c r="G71" s="5" t="str">
        <f>IF($A71="","",SUMIF(Party_Ledger!$C:$C,$A71,Party_Ledger!$H:$H))</f>
        <v/>
      </c>
      <c r="H71" s="5" t="str">
        <f t="shared" si="4"/>
        <v/>
      </c>
      <c r="I71" s="4" t="str">
        <f t="shared" si="5"/>
        <v/>
      </c>
    </row>
    <row r="72" spans="1:9" x14ac:dyDescent="0.2">
      <c r="A72" s="4"/>
      <c r="B72" s="4"/>
      <c r="C72" s="4"/>
      <c r="D72" s="4"/>
      <c r="E72" s="5"/>
      <c r="F72" s="5" t="str">
        <f>IF($A72="","",SUMIF(Party_Ledger!$C:$C,$A72,Party_Ledger!$G:$G))</f>
        <v/>
      </c>
      <c r="G72" s="5" t="str">
        <f>IF($A72="","",SUMIF(Party_Ledger!$C:$C,$A72,Party_Ledger!$H:$H))</f>
        <v/>
      </c>
      <c r="H72" s="5" t="str">
        <f t="shared" si="4"/>
        <v/>
      </c>
      <c r="I72" s="4" t="str">
        <f t="shared" si="5"/>
        <v/>
      </c>
    </row>
    <row r="73" spans="1:9" x14ac:dyDescent="0.2">
      <c r="A73" s="4"/>
      <c r="B73" s="4"/>
      <c r="C73" s="4"/>
      <c r="D73" s="4"/>
      <c r="E73" s="5"/>
      <c r="F73" s="5" t="str">
        <f>IF($A73="","",SUMIF(Party_Ledger!$C:$C,$A73,Party_Ledger!$G:$G))</f>
        <v/>
      </c>
      <c r="G73" s="5" t="str">
        <f>IF($A73="","",SUMIF(Party_Ledger!$C:$C,$A73,Party_Ledger!$H:$H))</f>
        <v/>
      </c>
      <c r="H73" s="5" t="str">
        <f t="shared" si="4"/>
        <v/>
      </c>
      <c r="I73" s="4" t="str">
        <f t="shared" si="5"/>
        <v/>
      </c>
    </row>
    <row r="74" spans="1:9" x14ac:dyDescent="0.2">
      <c r="A74" s="4"/>
      <c r="B74" s="4"/>
      <c r="C74" s="4"/>
      <c r="D74" s="4"/>
      <c r="E74" s="5"/>
      <c r="F74" s="5" t="str">
        <f>IF($A74="","",SUMIF(Party_Ledger!$C:$C,$A74,Party_Ledger!$G:$G))</f>
        <v/>
      </c>
      <c r="G74" s="5" t="str">
        <f>IF($A74="","",SUMIF(Party_Ledger!$C:$C,$A74,Party_Ledger!$H:$H))</f>
        <v/>
      </c>
      <c r="H74" s="5" t="str">
        <f t="shared" si="4"/>
        <v/>
      </c>
      <c r="I74" s="4" t="str">
        <f t="shared" si="5"/>
        <v/>
      </c>
    </row>
    <row r="75" spans="1:9" x14ac:dyDescent="0.2">
      <c r="A75" s="4"/>
      <c r="B75" s="4"/>
      <c r="C75" s="4"/>
      <c r="D75" s="4"/>
      <c r="E75" s="5"/>
      <c r="F75" s="5" t="str">
        <f>IF($A75="","",SUMIF(Party_Ledger!$C:$C,$A75,Party_Ledger!$G:$G))</f>
        <v/>
      </c>
      <c r="G75" s="5" t="str">
        <f>IF($A75="","",SUMIF(Party_Ledger!$C:$C,$A75,Party_Ledger!$H:$H))</f>
        <v/>
      </c>
      <c r="H75" s="5" t="str">
        <f t="shared" si="4"/>
        <v/>
      </c>
      <c r="I75" s="4" t="str">
        <f t="shared" si="5"/>
        <v/>
      </c>
    </row>
    <row r="76" spans="1:9" x14ac:dyDescent="0.2">
      <c r="A76" s="4"/>
      <c r="B76" s="4"/>
      <c r="C76" s="4"/>
      <c r="D76" s="4"/>
      <c r="E76" s="5"/>
      <c r="F76" s="5" t="str">
        <f>IF($A76="","",SUMIF(Party_Ledger!$C:$C,$A76,Party_Ledger!$G:$G))</f>
        <v/>
      </c>
      <c r="G76" s="5" t="str">
        <f>IF($A76="","",SUMIF(Party_Ledger!$C:$C,$A76,Party_Ledger!$H:$H))</f>
        <v/>
      </c>
      <c r="H76" s="5" t="str">
        <f t="shared" si="4"/>
        <v/>
      </c>
      <c r="I76" s="4" t="str">
        <f t="shared" si="5"/>
        <v/>
      </c>
    </row>
    <row r="77" spans="1:9" x14ac:dyDescent="0.2">
      <c r="A77" s="4"/>
      <c r="B77" s="4"/>
      <c r="C77" s="4"/>
      <c r="D77" s="4"/>
      <c r="E77" s="5"/>
      <c r="F77" s="5" t="str">
        <f>IF($A77="","",SUMIF(Party_Ledger!$C:$C,$A77,Party_Ledger!$G:$G))</f>
        <v/>
      </c>
      <c r="G77" s="5" t="str">
        <f>IF($A77="","",SUMIF(Party_Ledger!$C:$C,$A77,Party_Ledger!$H:$H))</f>
        <v/>
      </c>
      <c r="H77" s="5" t="str">
        <f t="shared" si="4"/>
        <v/>
      </c>
      <c r="I77" s="4" t="str">
        <f t="shared" si="5"/>
        <v/>
      </c>
    </row>
    <row r="78" spans="1:9" x14ac:dyDescent="0.2">
      <c r="A78" s="4"/>
      <c r="B78" s="4"/>
      <c r="C78" s="4"/>
      <c r="D78" s="4"/>
      <c r="E78" s="5"/>
      <c r="F78" s="5" t="str">
        <f>IF($A78="","",SUMIF(Party_Ledger!$C:$C,$A78,Party_Ledger!$G:$G))</f>
        <v/>
      </c>
      <c r="G78" s="5" t="str">
        <f>IF($A78="","",SUMIF(Party_Ledger!$C:$C,$A78,Party_Ledger!$H:$H))</f>
        <v/>
      </c>
      <c r="H78" s="5" t="str">
        <f t="shared" si="4"/>
        <v/>
      </c>
      <c r="I78" s="4" t="str">
        <f t="shared" si="5"/>
        <v/>
      </c>
    </row>
    <row r="79" spans="1:9" x14ac:dyDescent="0.2">
      <c r="A79" s="4"/>
      <c r="B79" s="4"/>
      <c r="C79" s="4"/>
      <c r="D79" s="4"/>
      <c r="E79" s="5"/>
      <c r="F79" s="5" t="str">
        <f>IF($A79="","",SUMIF(Party_Ledger!$C:$C,$A79,Party_Ledger!$G:$G))</f>
        <v/>
      </c>
      <c r="G79" s="5" t="str">
        <f>IF($A79="","",SUMIF(Party_Ledger!$C:$C,$A79,Party_Ledger!$H:$H))</f>
        <v/>
      </c>
      <c r="H79" s="5" t="str">
        <f t="shared" si="4"/>
        <v/>
      </c>
      <c r="I79" s="4" t="str">
        <f t="shared" si="5"/>
        <v/>
      </c>
    </row>
    <row r="80" spans="1:9" x14ac:dyDescent="0.2">
      <c r="A80" s="4"/>
      <c r="B80" s="4"/>
      <c r="C80" s="4"/>
      <c r="D80" s="4"/>
      <c r="E80" s="5"/>
      <c r="F80" s="5" t="str">
        <f>IF($A80="","",SUMIF(Party_Ledger!$C:$C,$A80,Party_Ledger!$G:$G))</f>
        <v/>
      </c>
      <c r="G80" s="5" t="str">
        <f>IF($A80="","",SUMIF(Party_Ledger!$C:$C,$A80,Party_Ledger!$H:$H))</f>
        <v/>
      </c>
      <c r="H80" s="5" t="str">
        <f t="shared" si="4"/>
        <v/>
      </c>
      <c r="I80" s="4" t="str">
        <f t="shared" si="5"/>
        <v/>
      </c>
    </row>
    <row r="81" spans="1:9" x14ac:dyDescent="0.2">
      <c r="A81" s="4"/>
      <c r="B81" s="4"/>
      <c r="C81" s="4"/>
      <c r="D81" s="4"/>
      <c r="E81" s="5"/>
      <c r="F81" s="5" t="str">
        <f>IF($A81="","",SUMIF(Party_Ledger!$C:$C,$A81,Party_Ledger!$G:$G))</f>
        <v/>
      </c>
      <c r="G81" s="5" t="str">
        <f>IF($A81="","",SUMIF(Party_Ledger!$C:$C,$A81,Party_Ledger!$H:$H))</f>
        <v/>
      </c>
      <c r="H81" s="5" t="str">
        <f t="shared" si="4"/>
        <v/>
      </c>
      <c r="I81" s="4" t="str">
        <f t="shared" si="5"/>
        <v/>
      </c>
    </row>
    <row r="82" spans="1:9" x14ac:dyDescent="0.2">
      <c r="A82" s="4"/>
      <c r="B82" s="4"/>
      <c r="C82" s="4"/>
      <c r="D82" s="4"/>
      <c r="E82" s="5"/>
      <c r="F82" s="5" t="str">
        <f>IF($A82="","",SUMIF(Party_Ledger!$C:$C,$A82,Party_Ledger!$G:$G))</f>
        <v/>
      </c>
      <c r="G82" s="5" t="str">
        <f>IF($A82="","",SUMIF(Party_Ledger!$C:$C,$A82,Party_Ledger!$H:$H))</f>
        <v/>
      </c>
      <c r="H82" s="5" t="str">
        <f t="shared" si="4"/>
        <v/>
      </c>
      <c r="I82" s="4" t="str">
        <f t="shared" si="5"/>
        <v/>
      </c>
    </row>
    <row r="83" spans="1:9" x14ac:dyDescent="0.2">
      <c r="A83" s="4"/>
      <c r="B83" s="4"/>
      <c r="C83" s="4"/>
      <c r="D83" s="4"/>
      <c r="E83" s="5"/>
      <c r="F83" s="5" t="str">
        <f>IF($A83="","",SUMIF(Party_Ledger!$C:$C,$A83,Party_Ledger!$G:$G))</f>
        <v/>
      </c>
      <c r="G83" s="5" t="str">
        <f>IF($A83="","",SUMIF(Party_Ledger!$C:$C,$A83,Party_Ledger!$H:$H))</f>
        <v/>
      </c>
      <c r="H83" s="5" t="str">
        <f t="shared" ref="H83:H124" si="6">IF($A83="","",$E83+$F83-$G83)</f>
        <v/>
      </c>
      <c r="I83" s="4" t="str">
        <f t="shared" ref="I83:I124" si="7">IF($A83="","",IF(ROUND($H83,0)=0,"Settled",IF($H83&gt;0,"Outstanding","Advance")))</f>
        <v/>
      </c>
    </row>
    <row r="84" spans="1:9" x14ac:dyDescent="0.2">
      <c r="A84" s="4"/>
      <c r="B84" s="4"/>
      <c r="C84" s="4"/>
      <c r="D84" s="4"/>
      <c r="E84" s="5"/>
      <c r="F84" s="5" t="str">
        <f>IF($A84="","",SUMIF(Party_Ledger!$C:$C,$A84,Party_Ledger!$G:$G))</f>
        <v/>
      </c>
      <c r="G84" s="5" t="str">
        <f>IF($A84="","",SUMIF(Party_Ledger!$C:$C,$A84,Party_Ledger!$H:$H))</f>
        <v/>
      </c>
      <c r="H84" s="5" t="str">
        <f t="shared" si="6"/>
        <v/>
      </c>
      <c r="I84" s="4" t="str">
        <f t="shared" si="7"/>
        <v/>
      </c>
    </row>
    <row r="85" spans="1:9" x14ac:dyDescent="0.2">
      <c r="A85" s="4"/>
      <c r="B85" s="4"/>
      <c r="C85" s="4"/>
      <c r="D85" s="4"/>
      <c r="E85" s="5"/>
      <c r="F85" s="5" t="str">
        <f>IF($A85="","",SUMIF(Party_Ledger!$C:$C,$A85,Party_Ledger!$G:$G))</f>
        <v/>
      </c>
      <c r="G85" s="5" t="str">
        <f>IF($A85="","",SUMIF(Party_Ledger!$C:$C,$A85,Party_Ledger!$H:$H))</f>
        <v/>
      </c>
      <c r="H85" s="5" t="str">
        <f t="shared" si="6"/>
        <v/>
      </c>
      <c r="I85" s="4" t="str">
        <f t="shared" si="7"/>
        <v/>
      </c>
    </row>
    <row r="86" spans="1:9" x14ac:dyDescent="0.2">
      <c r="A86" s="4"/>
      <c r="B86" s="4"/>
      <c r="C86" s="4"/>
      <c r="D86" s="4"/>
      <c r="E86" s="5"/>
      <c r="F86" s="5" t="str">
        <f>IF($A86="","",SUMIF(Party_Ledger!$C:$C,$A86,Party_Ledger!$G:$G))</f>
        <v/>
      </c>
      <c r="G86" s="5" t="str">
        <f>IF($A86="","",SUMIF(Party_Ledger!$C:$C,$A86,Party_Ledger!$H:$H))</f>
        <v/>
      </c>
      <c r="H86" s="5" t="str">
        <f t="shared" si="6"/>
        <v/>
      </c>
      <c r="I86" s="4" t="str">
        <f t="shared" si="7"/>
        <v/>
      </c>
    </row>
    <row r="87" spans="1:9" x14ac:dyDescent="0.2">
      <c r="A87" s="4"/>
      <c r="B87" s="4"/>
      <c r="C87" s="4"/>
      <c r="D87" s="4"/>
      <c r="E87" s="5"/>
      <c r="F87" s="5" t="str">
        <f>IF($A87="","",SUMIF(Party_Ledger!$C:$C,$A87,Party_Ledger!$G:$G))</f>
        <v/>
      </c>
      <c r="G87" s="5" t="str">
        <f>IF($A87="","",SUMIF(Party_Ledger!$C:$C,$A87,Party_Ledger!$H:$H))</f>
        <v/>
      </c>
      <c r="H87" s="5" t="str">
        <f t="shared" si="6"/>
        <v/>
      </c>
      <c r="I87" s="4" t="str">
        <f t="shared" si="7"/>
        <v/>
      </c>
    </row>
    <row r="88" spans="1:9" x14ac:dyDescent="0.2">
      <c r="A88" s="4"/>
      <c r="B88" s="4"/>
      <c r="C88" s="4"/>
      <c r="D88" s="4"/>
      <c r="E88" s="5"/>
      <c r="F88" s="5" t="str">
        <f>IF($A88="","",SUMIF(Party_Ledger!$C:$C,$A88,Party_Ledger!$G:$G))</f>
        <v/>
      </c>
      <c r="G88" s="5" t="str">
        <f>IF($A88="","",SUMIF(Party_Ledger!$C:$C,$A88,Party_Ledger!$H:$H))</f>
        <v/>
      </c>
      <c r="H88" s="5" t="str">
        <f t="shared" si="6"/>
        <v/>
      </c>
      <c r="I88" s="4" t="str">
        <f t="shared" si="7"/>
        <v/>
      </c>
    </row>
    <row r="89" spans="1:9" x14ac:dyDescent="0.2">
      <c r="A89" s="4"/>
      <c r="B89" s="4"/>
      <c r="C89" s="4"/>
      <c r="D89" s="4"/>
      <c r="E89" s="5"/>
      <c r="F89" s="5" t="str">
        <f>IF($A89="","",SUMIF(Party_Ledger!$C:$C,$A89,Party_Ledger!$G:$G))</f>
        <v/>
      </c>
      <c r="G89" s="5" t="str">
        <f>IF($A89="","",SUMIF(Party_Ledger!$C:$C,$A89,Party_Ledger!$H:$H))</f>
        <v/>
      </c>
      <c r="H89" s="5" t="str">
        <f t="shared" si="6"/>
        <v/>
      </c>
      <c r="I89" s="4" t="str">
        <f t="shared" si="7"/>
        <v/>
      </c>
    </row>
    <row r="90" spans="1:9" x14ac:dyDescent="0.2">
      <c r="A90" s="4"/>
      <c r="B90" s="4"/>
      <c r="C90" s="4"/>
      <c r="D90" s="4"/>
      <c r="E90" s="5"/>
      <c r="F90" s="5" t="str">
        <f>IF($A90="","",SUMIF(Party_Ledger!$C:$C,$A90,Party_Ledger!$G:$G))</f>
        <v/>
      </c>
      <c r="G90" s="5" t="str">
        <f>IF($A90="","",SUMIF(Party_Ledger!$C:$C,$A90,Party_Ledger!$H:$H))</f>
        <v/>
      </c>
      <c r="H90" s="5" t="str">
        <f t="shared" si="6"/>
        <v/>
      </c>
      <c r="I90" s="4" t="str">
        <f t="shared" si="7"/>
        <v/>
      </c>
    </row>
    <row r="91" spans="1:9" x14ac:dyDescent="0.2">
      <c r="A91" s="4"/>
      <c r="B91" s="4"/>
      <c r="C91" s="4"/>
      <c r="D91" s="4"/>
      <c r="E91" s="5"/>
      <c r="F91" s="5" t="str">
        <f>IF($A91="","",SUMIF(Party_Ledger!$C:$C,$A91,Party_Ledger!$G:$G))</f>
        <v/>
      </c>
      <c r="G91" s="5" t="str">
        <f>IF($A91="","",SUMIF(Party_Ledger!$C:$C,$A91,Party_Ledger!$H:$H))</f>
        <v/>
      </c>
      <c r="H91" s="5" t="str">
        <f t="shared" si="6"/>
        <v/>
      </c>
      <c r="I91" s="4" t="str">
        <f t="shared" si="7"/>
        <v/>
      </c>
    </row>
    <row r="92" spans="1:9" x14ac:dyDescent="0.2">
      <c r="A92" s="4"/>
      <c r="B92" s="4"/>
      <c r="C92" s="4"/>
      <c r="D92" s="4"/>
      <c r="E92" s="5"/>
      <c r="F92" s="5" t="str">
        <f>IF($A92="","",SUMIF(Party_Ledger!$C:$C,$A92,Party_Ledger!$G:$G))</f>
        <v/>
      </c>
      <c r="G92" s="5" t="str">
        <f>IF($A92="","",SUMIF(Party_Ledger!$C:$C,$A92,Party_Ledger!$H:$H))</f>
        <v/>
      </c>
      <c r="H92" s="5" t="str">
        <f t="shared" si="6"/>
        <v/>
      </c>
      <c r="I92" s="4" t="str">
        <f t="shared" si="7"/>
        <v/>
      </c>
    </row>
    <row r="93" spans="1:9" x14ac:dyDescent="0.2">
      <c r="A93" s="4"/>
      <c r="B93" s="4"/>
      <c r="C93" s="4"/>
      <c r="D93" s="4"/>
      <c r="E93" s="5"/>
      <c r="F93" s="5" t="str">
        <f>IF($A93="","",SUMIF(Party_Ledger!$C:$C,$A93,Party_Ledger!$G:$G))</f>
        <v/>
      </c>
      <c r="G93" s="5" t="str">
        <f>IF($A93="","",SUMIF(Party_Ledger!$C:$C,$A93,Party_Ledger!$H:$H))</f>
        <v/>
      </c>
      <c r="H93" s="5" t="str">
        <f t="shared" si="6"/>
        <v/>
      </c>
      <c r="I93" s="4" t="str">
        <f t="shared" si="7"/>
        <v/>
      </c>
    </row>
    <row r="94" spans="1:9" x14ac:dyDescent="0.2">
      <c r="A94" s="4"/>
      <c r="B94" s="4"/>
      <c r="C94" s="4"/>
      <c r="D94" s="4"/>
      <c r="E94" s="5"/>
      <c r="F94" s="5" t="str">
        <f>IF($A94="","",SUMIF(Party_Ledger!$C:$C,$A94,Party_Ledger!$G:$G))</f>
        <v/>
      </c>
      <c r="G94" s="5" t="str">
        <f>IF($A94="","",SUMIF(Party_Ledger!$C:$C,$A94,Party_Ledger!$H:$H))</f>
        <v/>
      </c>
      <c r="H94" s="5" t="str">
        <f t="shared" si="6"/>
        <v/>
      </c>
      <c r="I94" s="4" t="str">
        <f t="shared" si="7"/>
        <v/>
      </c>
    </row>
    <row r="95" spans="1:9" x14ac:dyDescent="0.2">
      <c r="A95" s="4"/>
      <c r="B95" s="4"/>
      <c r="C95" s="4"/>
      <c r="D95" s="4"/>
      <c r="E95" s="5"/>
      <c r="F95" s="5" t="str">
        <f>IF($A95="","",SUMIF(Party_Ledger!$C:$C,$A95,Party_Ledger!$G:$G))</f>
        <v/>
      </c>
      <c r="G95" s="5" t="str">
        <f>IF($A95="","",SUMIF(Party_Ledger!$C:$C,$A95,Party_Ledger!$H:$H))</f>
        <v/>
      </c>
      <c r="H95" s="5" t="str">
        <f t="shared" si="6"/>
        <v/>
      </c>
      <c r="I95" s="4" t="str">
        <f t="shared" si="7"/>
        <v/>
      </c>
    </row>
    <row r="96" spans="1:9" x14ac:dyDescent="0.2">
      <c r="A96" s="4"/>
      <c r="B96" s="4"/>
      <c r="C96" s="4"/>
      <c r="D96" s="4"/>
      <c r="E96" s="5"/>
      <c r="F96" s="5" t="str">
        <f>IF($A96="","",SUMIF(Party_Ledger!$C:$C,$A96,Party_Ledger!$G:$G))</f>
        <v/>
      </c>
      <c r="G96" s="5" t="str">
        <f>IF($A96="","",SUMIF(Party_Ledger!$C:$C,$A96,Party_Ledger!$H:$H))</f>
        <v/>
      </c>
      <c r="H96" s="5" t="str">
        <f t="shared" si="6"/>
        <v/>
      </c>
      <c r="I96" s="4" t="str">
        <f t="shared" si="7"/>
        <v/>
      </c>
    </row>
    <row r="97" spans="1:9" x14ac:dyDescent="0.2">
      <c r="A97" s="4"/>
      <c r="B97" s="4"/>
      <c r="C97" s="4"/>
      <c r="D97" s="4"/>
      <c r="E97" s="5"/>
      <c r="F97" s="5" t="str">
        <f>IF($A97="","",SUMIF(Party_Ledger!$C:$C,$A97,Party_Ledger!$G:$G))</f>
        <v/>
      </c>
      <c r="G97" s="5" t="str">
        <f>IF($A97="","",SUMIF(Party_Ledger!$C:$C,$A97,Party_Ledger!$H:$H))</f>
        <v/>
      </c>
      <c r="H97" s="5" t="str">
        <f t="shared" si="6"/>
        <v/>
      </c>
      <c r="I97" s="4" t="str">
        <f t="shared" si="7"/>
        <v/>
      </c>
    </row>
    <row r="98" spans="1:9" x14ac:dyDescent="0.2">
      <c r="A98" s="4"/>
      <c r="B98" s="4"/>
      <c r="C98" s="4"/>
      <c r="D98" s="4"/>
      <c r="E98" s="5"/>
      <c r="F98" s="5" t="str">
        <f>IF($A98="","",SUMIF(Party_Ledger!$C:$C,$A98,Party_Ledger!$G:$G))</f>
        <v/>
      </c>
      <c r="G98" s="5" t="str">
        <f>IF($A98="","",SUMIF(Party_Ledger!$C:$C,$A98,Party_Ledger!$H:$H))</f>
        <v/>
      </c>
      <c r="H98" s="5" t="str">
        <f t="shared" si="6"/>
        <v/>
      </c>
      <c r="I98" s="4" t="str">
        <f t="shared" si="7"/>
        <v/>
      </c>
    </row>
    <row r="99" spans="1:9" x14ac:dyDescent="0.2">
      <c r="A99" s="4"/>
      <c r="B99" s="4"/>
      <c r="C99" s="4"/>
      <c r="D99" s="4"/>
      <c r="E99" s="5"/>
      <c r="F99" s="5" t="str">
        <f>IF($A99="","",SUMIF(Party_Ledger!$C:$C,$A99,Party_Ledger!$G:$G))</f>
        <v/>
      </c>
      <c r="G99" s="5" t="str">
        <f>IF($A99="","",SUMIF(Party_Ledger!$C:$C,$A99,Party_Ledger!$H:$H))</f>
        <v/>
      </c>
      <c r="H99" s="5" t="str">
        <f t="shared" si="6"/>
        <v/>
      </c>
      <c r="I99" s="4" t="str">
        <f t="shared" si="7"/>
        <v/>
      </c>
    </row>
    <row r="100" spans="1:9" x14ac:dyDescent="0.2">
      <c r="A100" s="4"/>
      <c r="B100" s="4"/>
      <c r="C100" s="4"/>
      <c r="D100" s="4"/>
      <c r="E100" s="5"/>
      <c r="F100" s="5" t="str">
        <f>IF($A100="","",SUMIF(Party_Ledger!$C:$C,$A100,Party_Ledger!$G:$G))</f>
        <v/>
      </c>
      <c r="G100" s="5" t="str">
        <f>IF($A100="","",SUMIF(Party_Ledger!$C:$C,$A100,Party_Ledger!$H:$H))</f>
        <v/>
      </c>
      <c r="H100" s="5" t="str">
        <f t="shared" si="6"/>
        <v/>
      </c>
      <c r="I100" s="4" t="str">
        <f t="shared" si="7"/>
        <v/>
      </c>
    </row>
    <row r="101" spans="1:9" x14ac:dyDescent="0.2">
      <c r="A101" s="4"/>
      <c r="B101" s="4"/>
      <c r="C101" s="4"/>
      <c r="D101" s="4"/>
      <c r="E101" s="5"/>
      <c r="F101" s="5" t="str">
        <f>IF($A101="","",SUMIF(Party_Ledger!$C:$C,$A101,Party_Ledger!$G:$G))</f>
        <v/>
      </c>
      <c r="G101" s="5" t="str">
        <f>IF($A101="","",SUMIF(Party_Ledger!$C:$C,$A101,Party_Ledger!$H:$H))</f>
        <v/>
      </c>
      <c r="H101" s="5" t="str">
        <f t="shared" si="6"/>
        <v/>
      </c>
      <c r="I101" s="4" t="str">
        <f t="shared" si="7"/>
        <v/>
      </c>
    </row>
    <row r="102" spans="1:9" x14ac:dyDescent="0.2">
      <c r="A102" s="4"/>
      <c r="B102" s="4"/>
      <c r="C102" s="4"/>
      <c r="D102" s="4"/>
      <c r="E102" s="5"/>
      <c r="F102" s="5" t="str">
        <f>IF($A102="","",SUMIF(Party_Ledger!$C:$C,$A102,Party_Ledger!$G:$G))</f>
        <v/>
      </c>
      <c r="G102" s="5" t="str">
        <f>IF($A102="","",SUMIF(Party_Ledger!$C:$C,$A102,Party_Ledger!$H:$H))</f>
        <v/>
      </c>
      <c r="H102" s="5" t="str">
        <f t="shared" si="6"/>
        <v/>
      </c>
      <c r="I102" s="4" t="str">
        <f t="shared" si="7"/>
        <v/>
      </c>
    </row>
    <row r="103" spans="1:9" x14ac:dyDescent="0.2">
      <c r="A103" s="4"/>
      <c r="B103" s="4"/>
      <c r="C103" s="4"/>
      <c r="D103" s="4"/>
      <c r="E103" s="5"/>
      <c r="F103" s="5" t="str">
        <f>IF($A103="","",SUMIF(Party_Ledger!$C:$C,$A103,Party_Ledger!$G:$G))</f>
        <v/>
      </c>
      <c r="G103" s="5" t="str">
        <f>IF($A103="","",SUMIF(Party_Ledger!$C:$C,$A103,Party_Ledger!$H:$H))</f>
        <v/>
      </c>
      <c r="H103" s="5" t="str">
        <f t="shared" si="6"/>
        <v/>
      </c>
      <c r="I103" s="4" t="str">
        <f t="shared" si="7"/>
        <v/>
      </c>
    </row>
    <row r="104" spans="1:9" x14ac:dyDescent="0.2">
      <c r="A104" s="4"/>
      <c r="B104" s="4"/>
      <c r="C104" s="4"/>
      <c r="D104" s="4"/>
      <c r="E104" s="5"/>
      <c r="F104" s="5" t="str">
        <f>IF($A104="","",SUMIF(Party_Ledger!$C:$C,$A104,Party_Ledger!$G:$G))</f>
        <v/>
      </c>
      <c r="G104" s="5" t="str">
        <f>IF($A104="","",SUMIF(Party_Ledger!$C:$C,$A104,Party_Ledger!$H:$H))</f>
        <v/>
      </c>
      <c r="H104" s="5" t="str">
        <f t="shared" si="6"/>
        <v/>
      </c>
      <c r="I104" s="4" t="str">
        <f t="shared" si="7"/>
        <v/>
      </c>
    </row>
    <row r="105" spans="1:9" x14ac:dyDescent="0.2">
      <c r="A105" s="4"/>
      <c r="B105" s="4"/>
      <c r="C105" s="4"/>
      <c r="D105" s="4"/>
      <c r="E105" s="5"/>
      <c r="F105" s="5" t="str">
        <f>IF($A105="","",SUMIF(Party_Ledger!$C:$C,$A105,Party_Ledger!$G:$G))</f>
        <v/>
      </c>
      <c r="G105" s="5" t="str">
        <f>IF($A105="","",SUMIF(Party_Ledger!$C:$C,$A105,Party_Ledger!$H:$H))</f>
        <v/>
      </c>
      <c r="H105" s="5" t="str">
        <f t="shared" si="6"/>
        <v/>
      </c>
      <c r="I105" s="4" t="str">
        <f t="shared" si="7"/>
        <v/>
      </c>
    </row>
    <row r="106" spans="1:9" x14ac:dyDescent="0.2">
      <c r="A106" s="4"/>
      <c r="B106" s="4"/>
      <c r="C106" s="4"/>
      <c r="D106" s="4"/>
      <c r="E106" s="5"/>
      <c r="F106" s="5" t="str">
        <f>IF($A106="","",SUMIF(Party_Ledger!$C:$C,$A106,Party_Ledger!$G:$G))</f>
        <v/>
      </c>
      <c r="G106" s="5" t="str">
        <f>IF($A106="","",SUMIF(Party_Ledger!$C:$C,$A106,Party_Ledger!$H:$H))</f>
        <v/>
      </c>
      <c r="H106" s="5" t="str">
        <f t="shared" si="6"/>
        <v/>
      </c>
      <c r="I106" s="4" t="str">
        <f t="shared" si="7"/>
        <v/>
      </c>
    </row>
    <row r="107" spans="1:9" x14ac:dyDescent="0.2">
      <c r="A107" s="4"/>
      <c r="B107" s="4"/>
      <c r="C107" s="4"/>
      <c r="D107" s="4"/>
      <c r="E107" s="5"/>
      <c r="F107" s="5" t="str">
        <f>IF($A107="","",SUMIF(Party_Ledger!$C:$C,$A107,Party_Ledger!$G:$G))</f>
        <v/>
      </c>
      <c r="G107" s="5" t="str">
        <f>IF($A107="","",SUMIF(Party_Ledger!$C:$C,$A107,Party_Ledger!$H:$H))</f>
        <v/>
      </c>
      <c r="H107" s="5" t="str">
        <f t="shared" si="6"/>
        <v/>
      </c>
      <c r="I107" s="4" t="str">
        <f t="shared" si="7"/>
        <v/>
      </c>
    </row>
    <row r="108" spans="1:9" x14ac:dyDescent="0.2">
      <c r="A108" s="4"/>
      <c r="B108" s="4"/>
      <c r="C108" s="4"/>
      <c r="D108" s="4"/>
      <c r="E108" s="5"/>
      <c r="F108" s="5" t="str">
        <f>IF($A108="","",SUMIF(Party_Ledger!$C:$C,$A108,Party_Ledger!$G:$G))</f>
        <v/>
      </c>
      <c r="G108" s="5" t="str">
        <f>IF($A108="","",SUMIF(Party_Ledger!$C:$C,$A108,Party_Ledger!$H:$H))</f>
        <v/>
      </c>
      <c r="H108" s="5" t="str">
        <f t="shared" si="6"/>
        <v/>
      </c>
      <c r="I108" s="4" t="str">
        <f t="shared" si="7"/>
        <v/>
      </c>
    </row>
    <row r="109" spans="1:9" x14ac:dyDescent="0.2">
      <c r="A109" s="4"/>
      <c r="B109" s="4"/>
      <c r="C109" s="4"/>
      <c r="D109" s="4"/>
      <c r="E109" s="5"/>
      <c r="F109" s="5" t="str">
        <f>IF($A109="","",SUMIF(Party_Ledger!$C:$C,$A109,Party_Ledger!$G:$G))</f>
        <v/>
      </c>
      <c r="G109" s="5" t="str">
        <f>IF($A109="","",SUMIF(Party_Ledger!$C:$C,$A109,Party_Ledger!$H:$H))</f>
        <v/>
      </c>
      <c r="H109" s="5" t="str">
        <f t="shared" si="6"/>
        <v/>
      </c>
      <c r="I109" s="4" t="str">
        <f t="shared" si="7"/>
        <v/>
      </c>
    </row>
    <row r="110" spans="1:9" x14ac:dyDescent="0.2">
      <c r="A110" s="4"/>
      <c r="B110" s="4"/>
      <c r="C110" s="4"/>
      <c r="D110" s="4"/>
      <c r="E110" s="5"/>
      <c r="F110" s="5" t="str">
        <f>IF($A110="","",SUMIF(Party_Ledger!$C:$C,$A110,Party_Ledger!$G:$G))</f>
        <v/>
      </c>
      <c r="G110" s="5" t="str">
        <f>IF($A110="","",SUMIF(Party_Ledger!$C:$C,$A110,Party_Ledger!$H:$H))</f>
        <v/>
      </c>
      <c r="H110" s="5" t="str">
        <f t="shared" si="6"/>
        <v/>
      </c>
      <c r="I110" s="4" t="str">
        <f t="shared" si="7"/>
        <v/>
      </c>
    </row>
    <row r="111" spans="1:9" x14ac:dyDescent="0.2">
      <c r="A111" s="4"/>
      <c r="B111" s="4"/>
      <c r="C111" s="4"/>
      <c r="D111" s="4"/>
      <c r="E111" s="5"/>
      <c r="F111" s="5" t="str">
        <f>IF($A111="","",SUMIF(Party_Ledger!$C:$C,$A111,Party_Ledger!$G:$G))</f>
        <v/>
      </c>
      <c r="G111" s="5" t="str">
        <f>IF($A111="","",SUMIF(Party_Ledger!$C:$C,$A111,Party_Ledger!$H:$H))</f>
        <v/>
      </c>
      <c r="H111" s="5" t="str">
        <f t="shared" si="6"/>
        <v/>
      </c>
      <c r="I111" s="4" t="str">
        <f t="shared" si="7"/>
        <v/>
      </c>
    </row>
    <row r="112" spans="1:9" x14ac:dyDescent="0.2">
      <c r="A112" s="4"/>
      <c r="B112" s="4"/>
      <c r="C112" s="4"/>
      <c r="D112" s="4"/>
      <c r="E112" s="5"/>
      <c r="F112" s="5" t="str">
        <f>IF($A112="","",SUMIF(Party_Ledger!$C:$C,$A112,Party_Ledger!$G:$G))</f>
        <v/>
      </c>
      <c r="G112" s="5" t="str">
        <f>IF($A112="","",SUMIF(Party_Ledger!$C:$C,$A112,Party_Ledger!$H:$H))</f>
        <v/>
      </c>
      <c r="H112" s="5" t="str">
        <f t="shared" si="6"/>
        <v/>
      </c>
      <c r="I112" s="4" t="str">
        <f t="shared" si="7"/>
        <v/>
      </c>
    </row>
    <row r="113" spans="1:9" x14ac:dyDescent="0.2">
      <c r="A113" s="4"/>
      <c r="B113" s="4"/>
      <c r="C113" s="4"/>
      <c r="D113" s="4"/>
      <c r="E113" s="5"/>
      <c r="F113" s="5" t="str">
        <f>IF($A113="","",SUMIF(Party_Ledger!$C:$C,$A113,Party_Ledger!$G:$G))</f>
        <v/>
      </c>
      <c r="G113" s="5" t="str">
        <f>IF($A113="","",SUMIF(Party_Ledger!$C:$C,$A113,Party_Ledger!$H:$H))</f>
        <v/>
      </c>
      <c r="H113" s="5" t="str">
        <f t="shared" si="6"/>
        <v/>
      </c>
      <c r="I113" s="4" t="str">
        <f t="shared" si="7"/>
        <v/>
      </c>
    </row>
    <row r="114" spans="1:9" x14ac:dyDescent="0.2">
      <c r="A114" s="4"/>
      <c r="B114" s="4"/>
      <c r="C114" s="4"/>
      <c r="D114" s="4"/>
      <c r="E114" s="5"/>
      <c r="F114" s="5" t="str">
        <f>IF($A114="","",SUMIF(Party_Ledger!$C:$C,$A114,Party_Ledger!$G:$G))</f>
        <v/>
      </c>
      <c r="G114" s="5" t="str">
        <f>IF($A114="","",SUMIF(Party_Ledger!$C:$C,$A114,Party_Ledger!$H:$H))</f>
        <v/>
      </c>
      <c r="H114" s="5" t="str">
        <f t="shared" si="6"/>
        <v/>
      </c>
      <c r="I114" s="4" t="str">
        <f t="shared" si="7"/>
        <v/>
      </c>
    </row>
    <row r="115" spans="1:9" x14ac:dyDescent="0.2">
      <c r="A115" s="4"/>
      <c r="B115" s="4"/>
      <c r="C115" s="4"/>
      <c r="D115" s="4"/>
      <c r="E115" s="5"/>
      <c r="F115" s="5" t="str">
        <f>IF($A115="","",SUMIF(Party_Ledger!$C:$C,$A115,Party_Ledger!$G:$G))</f>
        <v/>
      </c>
      <c r="G115" s="5" t="str">
        <f>IF($A115="","",SUMIF(Party_Ledger!$C:$C,$A115,Party_Ledger!$H:$H))</f>
        <v/>
      </c>
      <c r="H115" s="5" t="str">
        <f t="shared" si="6"/>
        <v/>
      </c>
      <c r="I115" s="4" t="str">
        <f t="shared" si="7"/>
        <v/>
      </c>
    </row>
    <row r="116" spans="1:9" x14ac:dyDescent="0.2">
      <c r="A116" s="4"/>
      <c r="B116" s="4"/>
      <c r="C116" s="4"/>
      <c r="D116" s="4"/>
      <c r="E116" s="5"/>
      <c r="F116" s="5" t="str">
        <f>IF($A116="","",SUMIF(Party_Ledger!$C:$C,$A116,Party_Ledger!$G:$G))</f>
        <v/>
      </c>
      <c r="G116" s="5" t="str">
        <f>IF($A116="","",SUMIF(Party_Ledger!$C:$C,$A116,Party_Ledger!$H:$H))</f>
        <v/>
      </c>
      <c r="H116" s="5" t="str">
        <f t="shared" si="6"/>
        <v/>
      </c>
      <c r="I116" s="4" t="str">
        <f t="shared" si="7"/>
        <v/>
      </c>
    </row>
    <row r="117" spans="1:9" x14ac:dyDescent="0.2">
      <c r="A117" s="4"/>
      <c r="B117" s="4"/>
      <c r="C117" s="4"/>
      <c r="D117" s="4"/>
      <c r="E117" s="5"/>
      <c r="F117" s="5" t="str">
        <f>IF($A117="","",SUMIF(Party_Ledger!$C:$C,$A117,Party_Ledger!$G:$G))</f>
        <v/>
      </c>
      <c r="G117" s="5" t="str">
        <f>IF($A117="","",SUMIF(Party_Ledger!$C:$C,$A117,Party_Ledger!$H:$H))</f>
        <v/>
      </c>
      <c r="H117" s="5" t="str">
        <f t="shared" si="6"/>
        <v/>
      </c>
      <c r="I117" s="4" t="str">
        <f t="shared" si="7"/>
        <v/>
      </c>
    </row>
    <row r="118" spans="1:9" x14ac:dyDescent="0.2">
      <c r="A118" s="4"/>
      <c r="B118" s="4"/>
      <c r="C118" s="4"/>
      <c r="D118" s="4"/>
      <c r="E118" s="5"/>
      <c r="F118" s="5" t="str">
        <f>IF($A118="","",SUMIF(Party_Ledger!$C:$C,$A118,Party_Ledger!$G:$G))</f>
        <v/>
      </c>
      <c r="G118" s="5" t="str">
        <f>IF($A118="","",SUMIF(Party_Ledger!$C:$C,$A118,Party_Ledger!$H:$H))</f>
        <v/>
      </c>
      <c r="H118" s="5" t="str">
        <f t="shared" si="6"/>
        <v/>
      </c>
      <c r="I118" s="4" t="str">
        <f t="shared" si="7"/>
        <v/>
      </c>
    </row>
    <row r="119" spans="1:9" x14ac:dyDescent="0.2">
      <c r="A119" s="4"/>
      <c r="B119" s="4"/>
      <c r="C119" s="4"/>
      <c r="D119" s="4"/>
      <c r="E119" s="5"/>
      <c r="F119" s="5" t="str">
        <f>IF($A119="","",SUMIF(Party_Ledger!$C:$C,$A119,Party_Ledger!$G:$G))</f>
        <v/>
      </c>
      <c r="G119" s="5" t="str">
        <f>IF($A119="","",SUMIF(Party_Ledger!$C:$C,$A119,Party_Ledger!$H:$H))</f>
        <v/>
      </c>
      <c r="H119" s="5" t="str">
        <f t="shared" si="6"/>
        <v/>
      </c>
      <c r="I119" s="4" t="str">
        <f t="shared" si="7"/>
        <v/>
      </c>
    </row>
    <row r="120" spans="1:9" x14ac:dyDescent="0.2">
      <c r="A120" s="4"/>
      <c r="B120" s="4"/>
      <c r="C120" s="4"/>
      <c r="D120" s="4"/>
      <c r="E120" s="5"/>
      <c r="F120" s="5" t="str">
        <f>IF($A120="","",SUMIF(Party_Ledger!$C:$C,$A120,Party_Ledger!$G:$G))</f>
        <v/>
      </c>
      <c r="G120" s="5" t="str">
        <f>IF($A120="","",SUMIF(Party_Ledger!$C:$C,$A120,Party_Ledger!$H:$H))</f>
        <v/>
      </c>
      <c r="H120" s="5" t="str">
        <f t="shared" si="6"/>
        <v/>
      </c>
      <c r="I120" s="4" t="str">
        <f t="shared" si="7"/>
        <v/>
      </c>
    </row>
    <row r="121" spans="1:9" x14ac:dyDescent="0.2">
      <c r="A121" s="4"/>
      <c r="B121" s="4"/>
      <c r="C121" s="4"/>
      <c r="D121" s="4"/>
      <c r="E121" s="5"/>
      <c r="F121" s="5" t="str">
        <f>IF($A121="","",SUMIF(Party_Ledger!$C:$C,$A121,Party_Ledger!$G:$G))</f>
        <v/>
      </c>
      <c r="G121" s="5" t="str">
        <f>IF($A121="","",SUMIF(Party_Ledger!$C:$C,$A121,Party_Ledger!$H:$H))</f>
        <v/>
      </c>
      <c r="H121" s="5" t="str">
        <f t="shared" si="6"/>
        <v/>
      </c>
      <c r="I121" s="4" t="str">
        <f t="shared" si="7"/>
        <v/>
      </c>
    </row>
    <row r="122" spans="1:9" x14ac:dyDescent="0.2">
      <c r="A122" s="4"/>
      <c r="B122" s="4"/>
      <c r="C122" s="4"/>
      <c r="D122" s="4"/>
      <c r="E122" s="5"/>
      <c r="F122" s="5" t="str">
        <f>IF($A122="","",SUMIF(Party_Ledger!$C:$C,$A122,Party_Ledger!$G:$G))</f>
        <v/>
      </c>
      <c r="G122" s="5" t="str">
        <f>IF($A122="","",SUMIF(Party_Ledger!$C:$C,$A122,Party_Ledger!$H:$H))</f>
        <v/>
      </c>
      <c r="H122" s="5" t="str">
        <f t="shared" si="6"/>
        <v/>
      </c>
      <c r="I122" s="4" t="str">
        <f t="shared" si="7"/>
        <v/>
      </c>
    </row>
    <row r="123" spans="1:9" x14ac:dyDescent="0.2">
      <c r="A123" s="4"/>
      <c r="B123" s="4"/>
      <c r="C123" s="4"/>
      <c r="D123" s="4"/>
      <c r="E123" s="5"/>
      <c r="F123" s="5" t="str">
        <f>IF($A123="","",SUMIF(Party_Ledger!$C:$C,$A123,Party_Ledger!$G:$G))</f>
        <v/>
      </c>
      <c r="G123" s="5" t="str">
        <f>IF($A123="","",SUMIF(Party_Ledger!$C:$C,$A123,Party_Ledger!$H:$H))</f>
        <v/>
      </c>
      <c r="H123" s="5" t="str">
        <f t="shared" si="6"/>
        <v/>
      </c>
      <c r="I123" s="4" t="str">
        <f t="shared" si="7"/>
        <v/>
      </c>
    </row>
    <row r="124" spans="1:9" x14ac:dyDescent="0.2">
      <c r="A124" s="4"/>
      <c r="B124" s="4"/>
      <c r="C124" s="4"/>
      <c r="D124" s="4"/>
      <c r="E124" s="5"/>
      <c r="F124" s="5" t="str">
        <f>IF($A124="","",SUMIF(Party_Ledger!$C:$C,$A124,Party_Ledger!$G:$G))</f>
        <v/>
      </c>
      <c r="G124" s="5" t="str">
        <f>IF($A124="","",SUMIF(Party_Ledger!$C:$C,$A124,Party_Ledger!$H:$H))</f>
        <v/>
      </c>
      <c r="H124" s="5" t="str">
        <f t="shared" si="6"/>
        <v/>
      </c>
      <c r="I124" s="4" t="str">
        <f t="shared" si="7"/>
        <v/>
      </c>
    </row>
    <row r="125" spans="1:9" x14ac:dyDescent="0.2">
      <c r="A125" s="4"/>
      <c r="B125" s="4"/>
      <c r="C125" s="4"/>
      <c r="D125" s="4"/>
      <c r="E125" s="5"/>
      <c r="F125" s="5" t="str">
        <f>IF($A125="","",SUMIF(Party_Ledger!$C:$C,$A125,Party_Ledger!$G:$G))</f>
        <v/>
      </c>
      <c r="G125" s="5" t="str">
        <f>IF($A125="","",SUMIF(Party_Ledger!$C:$C,$A125,Party_Ledger!$H:$H))</f>
        <v/>
      </c>
      <c r="H125" s="5" t="str">
        <f t="shared" ref="H125:H188" si="8">IF($A125="","",$E125+$F125-$G125)</f>
        <v/>
      </c>
      <c r="I125" s="4" t="str">
        <f t="shared" ref="I125:I188" si="9">IF($A125="","",IF(ROUND($H125,0)=0,"Settled",IF($H125&gt;0,"Outstanding","Advance")))</f>
        <v/>
      </c>
    </row>
    <row r="126" spans="1:9" x14ac:dyDescent="0.2">
      <c r="A126" s="4"/>
      <c r="B126" s="4"/>
      <c r="C126" s="4"/>
      <c r="D126" s="4"/>
      <c r="E126" s="5"/>
      <c r="F126" s="5" t="str">
        <f>IF($A126="","",SUMIF(Party_Ledger!$C:$C,$A126,Party_Ledger!$G:$G))</f>
        <v/>
      </c>
      <c r="G126" s="5" t="str">
        <f>IF($A126="","",SUMIF(Party_Ledger!$C:$C,$A126,Party_Ledger!$H:$H))</f>
        <v/>
      </c>
      <c r="H126" s="5" t="str">
        <f t="shared" si="8"/>
        <v/>
      </c>
      <c r="I126" s="4" t="str">
        <f t="shared" si="9"/>
        <v/>
      </c>
    </row>
    <row r="127" spans="1:9" x14ac:dyDescent="0.2">
      <c r="A127" s="4"/>
      <c r="B127" s="4"/>
      <c r="C127" s="4"/>
      <c r="D127" s="4"/>
      <c r="E127" s="5"/>
      <c r="F127" s="5" t="str">
        <f>IF($A127="","",SUMIF(Party_Ledger!$C:$C,$A127,Party_Ledger!$G:$G))</f>
        <v/>
      </c>
      <c r="G127" s="5" t="str">
        <f>IF($A127="","",SUMIF(Party_Ledger!$C:$C,$A127,Party_Ledger!$H:$H))</f>
        <v/>
      </c>
      <c r="H127" s="5" t="str">
        <f t="shared" si="8"/>
        <v/>
      </c>
      <c r="I127" s="4" t="str">
        <f t="shared" si="9"/>
        <v/>
      </c>
    </row>
    <row r="128" spans="1:9" x14ac:dyDescent="0.2">
      <c r="A128" s="4"/>
      <c r="B128" s="4"/>
      <c r="C128" s="4"/>
      <c r="D128" s="4"/>
      <c r="E128" s="5"/>
      <c r="F128" s="5" t="str">
        <f>IF($A128="","",SUMIF(Party_Ledger!$C:$C,$A128,Party_Ledger!$G:$G))</f>
        <v/>
      </c>
      <c r="G128" s="5" t="str">
        <f>IF($A128="","",SUMIF(Party_Ledger!$C:$C,$A128,Party_Ledger!$H:$H))</f>
        <v/>
      </c>
      <c r="H128" s="5" t="str">
        <f t="shared" si="8"/>
        <v/>
      </c>
      <c r="I128" s="4" t="str">
        <f t="shared" si="9"/>
        <v/>
      </c>
    </row>
    <row r="129" spans="1:9" x14ac:dyDescent="0.2">
      <c r="A129" s="4"/>
      <c r="B129" s="4"/>
      <c r="C129" s="4"/>
      <c r="D129" s="4"/>
      <c r="E129" s="5"/>
      <c r="F129" s="5" t="str">
        <f>IF($A129="","",SUMIF(Party_Ledger!$C:$C,$A129,Party_Ledger!$G:$G))</f>
        <v/>
      </c>
      <c r="G129" s="5" t="str">
        <f>IF($A129="","",SUMIF(Party_Ledger!$C:$C,$A129,Party_Ledger!$H:$H))</f>
        <v/>
      </c>
      <c r="H129" s="5" t="str">
        <f t="shared" si="8"/>
        <v/>
      </c>
      <c r="I129" s="4" t="str">
        <f t="shared" si="9"/>
        <v/>
      </c>
    </row>
    <row r="130" spans="1:9" x14ac:dyDescent="0.2">
      <c r="A130" s="4"/>
      <c r="B130" s="4"/>
      <c r="C130" s="4"/>
      <c r="D130" s="4"/>
      <c r="E130" s="5"/>
      <c r="F130" s="5" t="str">
        <f>IF($A130="","",SUMIF(Party_Ledger!$C:$C,$A130,Party_Ledger!$G:$G))</f>
        <v/>
      </c>
      <c r="G130" s="5" t="str">
        <f>IF($A130="","",SUMIF(Party_Ledger!$C:$C,$A130,Party_Ledger!$H:$H))</f>
        <v/>
      </c>
      <c r="H130" s="5" t="str">
        <f t="shared" si="8"/>
        <v/>
      </c>
      <c r="I130" s="4" t="str">
        <f t="shared" si="9"/>
        <v/>
      </c>
    </row>
    <row r="131" spans="1:9" x14ac:dyDescent="0.2">
      <c r="A131" s="4"/>
      <c r="B131" s="4"/>
      <c r="C131" s="4"/>
      <c r="D131" s="4"/>
      <c r="E131" s="5"/>
      <c r="F131" s="5" t="str">
        <f>IF($A131="","",SUMIF(Party_Ledger!$C:$C,$A131,Party_Ledger!$G:$G))</f>
        <v/>
      </c>
      <c r="G131" s="5" t="str">
        <f>IF($A131="","",SUMIF(Party_Ledger!$C:$C,$A131,Party_Ledger!$H:$H))</f>
        <v/>
      </c>
      <c r="H131" s="5" t="str">
        <f t="shared" si="8"/>
        <v/>
      </c>
      <c r="I131" s="4" t="str">
        <f t="shared" si="9"/>
        <v/>
      </c>
    </row>
    <row r="132" spans="1:9" x14ac:dyDescent="0.2">
      <c r="A132" s="4"/>
      <c r="B132" s="4"/>
      <c r="C132" s="4"/>
      <c r="D132" s="4"/>
      <c r="E132" s="5"/>
      <c r="F132" s="5" t="str">
        <f>IF($A132="","",SUMIF(Party_Ledger!$C:$C,$A132,Party_Ledger!$G:$G))</f>
        <v/>
      </c>
      <c r="G132" s="5" t="str">
        <f>IF($A132="","",SUMIF(Party_Ledger!$C:$C,$A132,Party_Ledger!$H:$H))</f>
        <v/>
      </c>
      <c r="H132" s="5" t="str">
        <f t="shared" si="8"/>
        <v/>
      </c>
      <c r="I132" s="4" t="str">
        <f t="shared" si="9"/>
        <v/>
      </c>
    </row>
    <row r="133" spans="1:9" x14ac:dyDescent="0.2">
      <c r="A133" s="4"/>
      <c r="B133" s="4"/>
      <c r="C133" s="4"/>
      <c r="D133" s="4"/>
      <c r="E133" s="5"/>
      <c r="F133" s="5" t="str">
        <f>IF($A133="","",SUMIF(Party_Ledger!$C:$C,$A133,Party_Ledger!$G:$G))</f>
        <v/>
      </c>
      <c r="G133" s="5" t="str">
        <f>IF($A133="","",SUMIF(Party_Ledger!$C:$C,$A133,Party_Ledger!$H:$H))</f>
        <v/>
      </c>
      <c r="H133" s="5" t="str">
        <f t="shared" si="8"/>
        <v/>
      </c>
      <c r="I133" s="4" t="str">
        <f t="shared" si="9"/>
        <v/>
      </c>
    </row>
    <row r="134" spans="1:9" x14ac:dyDescent="0.2">
      <c r="A134" s="4"/>
      <c r="B134" s="4"/>
      <c r="C134" s="4"/>
      <c r="D134" s="4"/>
      <c r="E134" s="5"/>
      <c r="F134" s="5" t="str">
        <f>IF($A134="","",SUMIF(Party_Ledger!$C:$C,$A134,Party_Ledger!$G:$G))</f>
        <v/>
      </c>
      <c r="G134" s="5" t="str">
        <f>IF($A134="","",SUMIF(Party_Ledger!$C:$C,$A134,Party_Ledger!$H:$H))</f>
        <v/>
      </c>
      <c r="H134" s="5" t="str">
        <f t="shared" si="8"/>
        <v/>
      </c>
      <c r="I134" s="4" t="str">
        <f t="shared" si="9"/>
        <v/>
      </c>
    </row>
    <row r="135" spans="1:9" x14ac:dyDescent="0.2">
      <c r="A135" s="4"/>
      <c r="B135" s="4"/>
      <c r="C135" s="4"/>
      <c r="D135" s="4"/>
      <c r="E135" s="5"/>
      <c r="F135" s="5" t="str">
        <f>IF($A135="","",SUMIF(Party_Ledger!$C:$C,$A135,Party_Ledger!$G:$G))</f>
        <v/>
      </c>
      <c r="G135" s="5" t="str">
        <f>IF($A135="","",SUMIF(Party_Ledger!$C:$C,$A135,Party_Ledger!$H:$H))</f>
        <v/>
      </c>
      <c r="H135" s="5" t="str">
        <f t="shared" si="8"/>
        <v/>
      </c>
      <c r="I135" s="4" t="str">
        <f t="shared" si="9"/>
        <v/>
      </c>
    </row>
    <row r="136" spans="1:9" x14ac:dyDescent="0.2">
      <c r="A136" s="4"/>
      <c r="B136" s="4"/>
      <c r="C136" s="4"/>
      <c r="D136" s="4"/>
      <c r="E136" s="5"/>
      <c r="F136" s="5" t="str">
        <f>IF($A136="","",SUMIF(Party_Ledger!$C:$C,$A136,Party_Ledger!$G:$G))</f>
        <v/>
      </c>
      <c r="G136" s="5" t="str">
        <f>IF($A136="","",SUMIF(Party_Ledger!$C:$C,$A136,Party_Ledger!$H:$H))</f>
        <v/>
      </c>
      <c r="H136" s="5" t="str">
        <f t="shared" si="8"/>
        <v/>
      </c>
      <c r="I136" s="4" t="str">
        <f t="shared" si="9"/>
        <v/>
      </c>
    </row>
    <row r="137" spans="1:9" x14ac:dyDescent="0.2">
      <c r="A137" s="4"/>
      <c r="B137" s="4"/>
      <c r="C137" s="4"/>
      <c r="D137" s="4"/>
      <c r="E137" s="5"/>
      <c r="F137" s="5" t="str">
        <f>IF($A137="","",SUMIF(Party_Ledger!$C:$C,$A137,Party_Ledger!$G:$G))</f>
        <v/>
      </c>
      <c r="G137" s="5" t="str">
        <f>IF($A137="","",SUMIF(Party_Ledger!$C:$C,$A137,Party_Ledger!$H:$H))</f>
        <v/>
      </c>
      <c r="H137" s="5" t="str">
        <f t="shared" si="8"/>
        <v/>
      </c>
      <c r="I137" s="4" t="str">
        <f t="shared" si="9"/>
        <v/>
      </c>
    </row>
    <row r="138" spans="1:9" x14ac:dyDescent="0.2">
      <c r="A138" s="4"/>
      <c r="B138" s="4"/>
      <c r="C138" s="4"/>
      <c r="D138" s="4"/>
      <c r="E138" s="5"/>
      <c r="F138" s="5" t="str">
        <f>IF($A138="","",SUMIF(Party_Ledger!$C:$C,$A138,Party_Ledger!$G:$G))</f>
        <v/>
      </c>
      <c r="G138" s="5" t="str">
        <f>IF($A138="","",SUMIF(Party_Ledger!$C:$C,$A138,Party_Ledger!$H:$H))</f>
        <v/>
      </c>
      <c r="H138" s="5" t="str">
        <f t="shared" si="8"/>
        <v/>
      </c>
      <c r="I138" s="4" t="str">
        <f t="shared" si="9"/>
        <v/>
      </c>
    </row>
    <row r="139" spans="1:9" x14ac:dyDescent="0.2">
      <c r="A139" s="4"/>
      <c r="B139" s="4"/>
      <c r="C139" s="4"/>
      <c r="D139" s="4"/>
      <c r="E139" s="5"/>
      <c r="F139" s="5" t="str">
        <f>IF($A139="","",SUMIF(Party_Ledger!$C:$C,$A139,Party_Ledger!$G:$G))</f>
        <v/>
      </c>
      <c r="G139" s="5" t="str">
        <f>IF($A139="","",SUMIF(Party_Ledger!$C:$C,$A139,Party_Ledger!$H:$H))</f>
        <v/>
      </c>
      <c r="H139" s="5" t="str">
        <f t="shared" si="8"/>
        <v/>
      </c>
      <c r="I139" s="4" t="str">
        <f t="shared" si="9"/>
        <v/>
      </c>
    </row>
    <row r="140" spans="1:9" x14ac:dyDescent="0.2">
      <c r="A140" s="4"/>
      <c r="B140" s="4"/>
      <c r="C140" s="4"/>
      <c r="D140" s="4"/>
      <c r="E140" s="5"/>
      <c r="F140" s="5" t="str">
        <f>IF($A140="","",SUMIF(Party_Ledger!$C:$C,$A140,Party_Ledger!$G:$G))</f>
        <v/>
      </c>
      <c r="G140" s="5" t="str">
        <f>IF($A140="","",SUMIF(Party_Ledger!$C:$C,$A140,Party_Ledger!$H:$H))</f>
        <v/>
      </c>
      <c r="H140" s="5" t="str">
        <f t="shared" si="8"/>
        <v/>
      </c>
      <c r="I140" s="4" t="str">
        <f t="shared" si="9"/>
        <v/>
      </c>
    </row>
    <row r="141" spans="1:9" x14ac:dyDescent="0.2">
      <c r="A141" s="4"/>
      <c r="B141" s="4"/>
      <c r="C141" s="4"/>
      <c r="D141" s="4"/>
      <c r="E141" s="5"/>
      <c r="F141" s="5" t="str">
        <f>IF($A141="","",SUMIF(Party_Ledger!$C:$C,$A141,Party_Ledger!$G:$G))</f>
        <v/>
      </c>
      <c r="G141" s="5" t="str">
        <f>IF($A141="","",SUMIF(Party_Ledger!$C:$C,$A141,Party_Ledger!$H:$H))</f>
        <v/>
      </c>
      <c r="H141" s="5" t="str">
        <f t="shared" si="8"/>
        <v/>
      </c>
      <c r="I141" s="4" t="str">
        <f t="shared" si="9"/>
        <v/>
      </c>
    </row>
    <row r="142" spans="1:9" x14ac:dyDescent="0.2">
      <c r="A142" s="4"/>
      <c r="B142" s="4"/>
      <c r="C142" s="4"/>
      <c r="D142" s="4"/>
      <c r="E142" s="5"/>
      <c r="F142" s="5" t="str">
        <f>IF($A142="","",SUMIF(Party_Ledger!$C:$C,$A142,Party_Ledger!$G:$G))</f>
        <v/>
      </c>
      <c r="G142" s="5" t="str">
        <f>IF($A142="","",SUMIF(Party_Ledger!$C:$C,$A142,Party_Ledger!$H:$H))</f>
        <v/>
      </c>
      <c r="H142" s="5" t="str">
        <f t="shared" si="8"/>
        <v/>
      </c>
      <c r="I142" s="4" t="str">
        <f t="shared" si="9"/>
        <v/>
      </c>
    </row>
    <row r="143" spans="1:9" x14ac:dyDescent="0.2">
      <c r="A143" s="4"/>
      <c r="B143" s="4"/>
      <c r="C143" s="4"/>
      <c r="D143" s="4"/>
      <c r="E143" s="5"/>
      <c r="F143" s="5" t="str">
        <f>IF($A143="","",SUMIF(Party_Ledger!$C:$C,$A143,Party_Ledger!$G:$G))</f>
        <v/>
      </c>
      <c r="G143" s="5" t="str">
        <f>IF($A143="","",SUMIF(Party_Ledger!$C:$C,$A143,Party_Ledger!$H:$H))</f>
        <v/>
      </c>
      <c r="H143" s="5" t="str">
        <f t="shared" si="8"/>
        <v/>
      </c>
      <c r="I143" s="4" t="str">
        <f t="shared" si="9"/>
        <v/>
      </c>
    </row>
    <row r="144" spans="1:9" x14ac:dyDescent="0.2">
      <c r="A144" s="4"/>
      <c r="B144" s="4"/>
      <c r="C144" s="4"/>
      <c r="D144" s="4"/>
      <c r="E144" s="5"/>
      <c r="F144" s="5" t="str">
        <f>IF($A144="","",SUMIF(Party_Ledger!$C:$C,$A144,Party_Ledger!$G:$G))</f>
        <v/>
      </c>
      <c r="G144" s="5" t="str">
        <f>IF($A144="","",SUMIF(Party_Ledger!$C:$C,$A144,Party_Ledger!$H:$H))</f>
        <v/>
      </c>
      <c r="H144" s="5" t="str">
        <f t="shared" si="8"/>
        <v/>
      </c>
      <c r="I144" s="4" t="str">
        <f t="shared" si="9"/>
        <v/>
      </c>
    </row>
    <row r="145" spans="1:9" x14ac:dyDescent="0.2">
      <c r="A145" s="4"/>
      <c r="B145" s="4"/>
      <c r="C145" s="4"/>
      <c r="D145" s="4"/>
      <c r="E145" s="5"/>
      <c r="F145" s="5" t="str">
        <f>IF($A145="","",SUMIF(Party_Ledger!$C:$C,$A145,Party_Ledger!$G:$G))</f>
        <v/>
      </c>
      <c r="G145" s="5" t="str">
        <f>IF($A145="","",SUMIF(Party_Ledger!$C:$C,$A145,Party_Ledger!$H:$H))</f>
        <v/>
      </c>
      <c r="H145" s="5" t="str">
        <f t="shared" si="8"/>
        <v/>
      </c>
      <c r="I145" s="4" t="str">
        <f t="shared" si="9"/>
        <v/>
      </c>
    </row>
    <row r="146" spans="1:9" x14ac:dyDescent="0.2">
      <c r="A146" s="4"/>
      <c r="B146" s="4"/>
      <c r="C146" s="4"/>
      <c r="D146" s="4"/>
      <c r="E146" s="5"/>
      <c r="F146" s="5" t="str">
        <f>IF($A146="","",SUMIF(Party_Ledger!$C:$C,$A146,Party_Ledger!$G:$G))</f>
        <v/>
      </c>
      <c r="G146" s="5" t="str">
        <f>IF($A146="","",SUMIF(Party_Ledger!$C:$C,$A146,Party_Ledger!$H:$H))</f>
        <v/>
      </c>
      <c r="H146" s="5" t="str">
        <f t="shared" si="8"/>
        <v/>
      </c>
      <c r="I146" s="4" t="str">
        <f t="shared" si="9"/>
        <v/>
      </c>
    </row>
    <row r="147" spans="1:9" x14ac:dyDescent="0.2">
      <c r="A147" s="4"/>
      <c r="B147" s="4"/>
      <c r="C147" s="4"/>
      <c r="D147" s="4"/>
      <c r="E147" s="5"/>
      <c r="F147" s="5" t="str">
        <f>IF($A147="","",SUMIF(Party_Ledger!$C:$C,$A147,Party_Ledger!$G:$G))</f>
        <v/>
      </c>
      <c r="G147" s="5" t="str">
        <f>IF($A147="","",SUMIF(Party_Ledger!$C:$C,$A147,Party_Ledger!$H:$H))</f>
        <v/>
      </c>
      <c r="H147" s="5" t="str">
        <f t="shared" si="8"/>
        <v/>
      </c>
      <c r="I147" s="4" t="str">
        <f t="shared" si="9"/>
        <v/>
      </c>
    </row>
    <row r="148" spans="1:9" x14ac:dyDescent="0.2">
      <c r="A148" s="4"/>
      <c r="B148" s="4"/>
      <c r="C148" s="4"/>
      <c r="D148" s="4"/>
      <c r="E148" s="5"/>
      <c r="F148" s="5" t="str">
        <f>IF($A148="","",SUMIF(Party_Ledger!$C:$C,$A148,Party_Ledger!$G:$G))</f>
        <v/>
      </c>
      <c r="G148" s="5" t="str">
        <f>IF($A148="","",SUMIF(Party_Ledger!$C:$C,$A148,Party_Ledger!$H:$H))</f>
        <v/>
      </c>
      <c r="H148" s="5" t="str">
        <f t="shared" si="8"/>
        <v/>
      </c>
      <c r="I148" s="4" t="str">
        <f t="shared" si="9"/>
        <v/>
      </c>
    </row>
    <row r="149" spans="1:9" x14ac:dyDescent="0.2">
      <c r="A149" s="4"/>
      <c r="B149" s="4"/>
      <c r="C149" s="4"/>
      <c r="D149" s="4"/>
      <c r="E149" s="5"/>
      <c r="F149" s="5" t="str">
        <f>IF($A149="","",SUMIF(Party_Ledger!$C:$C,$A149,Party_Ledger!$G:$G))</f>
        <v/>
      </c>
      <c r="G149" s="5" t="str">
        <f>IF($A149="","",SUMIF(Party_Ledger!$C:$C,$A149,Party_Ledger!$H:$H))</f>
        <v/>
      </c>
      <c r="H149" s="5" t="str">
        <f t="shared" si="8"/>
        <v/>
      </c>
      <c r="I149" s="4" t="str">
        <f t="shared" si="9"/>
        <v/>
      </c>
    </row>
    <row r="150" spans="1:9" x14ac:dyDescent="0.2">
      <c r="A150" s="4"/>
      <c r="B150" s="4"/>
      <c r="C150" s="4"/>
      <c r="D150" s="4"/>
      <c r="E150" s="5"/>
      <c r="F150" s="5" t="str">
        <f>IF($A150="","",SUMIF(Party_Ledger!$C:$C,$A150,Party_Ledger!$G:$G))</f>
        <v/>
      </c>
      <c r="G150" s="5" t="str">
        <f>IF($A150="","",SUMIF(Party_Ledger!$C:$C,$A150,Party_Ledger!$H:$H))</f>
        <v/>
      </c>
      <c r="H150" s="5" t="str">
        <f t="shared" si="8"/>
        <v/>
      </c>
      <c r="I150" s="4" t="str">
        <f t="shared" si="9"/>
        <v/>
      </c>
    </row>
    <row r="151" spans="1:9" x14ac:dyDescent="0.2">
      <c r="A151" s="4"/>
      <c r="B151" s="4"/>
      <c r="C151" s="4"/>
      <c r="D151" s="4"/>
      <c r="E151" s="5"/>
      <c r="F151" s="5" t="str">
        <f>IF($A151="","",SUMIF(Party_Ledger!$C:$C,$A151,Party_Ledger!$G:$G))</f>
        <v/>
      </c>
      <c r="G151" s="5" t="str">
        <f>IF($A151="","",SUMIF(Party_Ledger!$C:$C,$A151,Party_Ledger!$H:$H))</f>
        <v/>
      </c>
      <c r="H151" s="5" t="str">
        <f t="shared" si="8"/>
        <v/>
      </c>
      <c r="I151" s="4" t="str">
        <f t="shared" si="9"/>
        <v/>
      </c>
    </row>
    <row r="152" spans="1:9" x14ac:dyDescent="0.2">
      <c r="A152" s="4"/>
      <c r="B152" s="4"/>
      <c r="C152" s="4"/>
      <c r="D152" s="4"/>
      <c r="E152" s="5"/>
      <c r="F152" s="5" t="str">
        <f>IF($A152="","",SUMIF(Party_Ledger!$C:$C,$A152,Party_Ledger!$G:$G))</f>
        <v/>
      </c>
      <c r="G152" s="5" t="str">
        <f>IF($A152="","",SUMIF(Party_Ledger!$C:$C,$A152,Party_Ledger!$H:$H))</f>
        <v/>
      </c>
      <c r="H152" s="5" t="str">
        <f t="shared" si="8"/>
        <v/>
      </c>
      <c r="I152" s="4" t="str">
        <f t="shared" si="9"/>
        <v/>
      </c>
    </row>
    <row r="153" spans="1:9" x14ac:dyDescent="0.2">
      <c r="A153" s="4"/>
      <c r="B153" s="4"/>
      <c r="C153" s="4"/>
      <c r="D153" s="4"/>
      <c r="E153" s="5"/>
      <c r="F153" s="5" t="str">
        <f>IF($A153="","",SUMIF(Party_Ledger!$C:$C,$A153,Party_Ledger!$G:$G))</f>
        <v/>
      </c>
      <c r="G153" s="5" t="str">
        <f>IF($A153="","",SUMIF(Party_Ledger!$C:$C,$A153,Party_Ledger!$H:$H))</f>
        <v/>
      </c>
      <c r="H153" s="5" t="str">
        <f t="shared" si="8"/>
        <v/>
      </c>
      <c r="I153" s="4" t="str">
        <f t="shared" si="9"/>
        <v/>
      </c>
    </row>
    <row r="154" spans="1:9" x14ac:dyDescent="0.2">
      <c r="A154" s="4"/>
      <c r="B154" s="4"/>
      <c r="C154" s="4"/>
      <c r="D154" s="4"/>
      <c r="E154" s="5"/>
      <c r="F154" s="5" t="str">
        <f>IF($A154="","",SUMIF(Party_Ledger!$C:$C,$A154,Party_Ledger!$G:$G))</f>
        <v/>
      </c>
      <c r="G154" s="5" t="str">
        <f>IF($A154="","",SUMIF(Party_Ledger!$C:$C,$A154,Party_Ledger!$H:$H))</f>
        <v/>
      </c>
      <c r="H154" s="5" t="str">
        <f t="shared" si="8"/>
        <v/>
      </c>
      <c r="I154" s="4" t="str">
        <f t="shared" si="9"/>
        <v/>
      </c>
    </row>
    <row r="155" spans="1:9" x14ac:dyDescent="0.2">
      <c r="A155" s="4"/>
      <c r="B155" s="4"/>
      <c r="C155" s="4"/>
      <c r="D155" s="4"/>
      <c r="E155" s="5"/>
      <c r="F155" s="5" t="str">
        <f>IF($A155="","",SUMIF(Party_Ledger!$C:$C,$A155,Party_Ledger!$G:$G))</f>
        <v/>
      </c>
      <c r="G155" s="5" t="str">
        <f>IF($A155="","",SUMIF(Party_Ledger!$C:$C,$A155,Party_Ledger!$H:$H))</f>
        <v/>
      </c>
      <c r="H155" s="5" t="str">
        <f t="shared" si="8"/>
        <v/>
      </c>
      <c r="I155" s="4" t="str">
        <f t="shared" si="9"/>
        <v/>
      </c>
    </row>
    <row r="156" spans="1:9" x14ac:dyDescent="0.2">
      <c r="A156" s="4"/>
      <c r="B156" s="4"/>
      <c r="C156" s="4"/>
      <c r="D156" s="4"/>
      <c r="E156" s="5"/>
      <c r="F156" s="5" t="str">
        <f>IF($A156="","",SUMIF(Party_Ledger!$C:$C,$A156,Party_Ledger!$G:$G))</f>
        <v/>
      </c>
      <c r="G156" s="5" t="str">
        <f>IF($A156="","",SUMIF(Party_Ledger!$C:$C,$A156,Party_Ledger!$H:$H))</f>
        <v/>
      </c>
      <c r="H156" s="5" t="str">
        <f t="shared" si="8"/>
        <v/>
      </c>
      <c r="I156" s="4" t="str">
        <f t="shared" si="9"/>
        <v/>
      </c>
    </row>
    <row r="157" spans="1:9" x14ac:dyDescent="0.2">
      <c r="A157" s="4"/>
      <c r="B157" s="4"/>
      <c r="C157" s="4"/>
      <c r="D157" s="4"/>
      <c r="E157" s="5"/>
      <c r="F157" s="5" t="str">
        <f>IF($A157="","",SUMIF(Party_Ledger!$C:$C,$A157,Party_Ledger!$G:$G))</f>
        <v/>
      </c>
      <c r="G157" s="5" t="str">
        <f>IF($A157="","",SUMIF(Party_Ledger!$C:$C,$A157,Party_Ledger!$H:$H))</f>
        <v/>
      </c>
      <c r="H157" s="5" t="str">
        <f t="shared" si="8"/>
        <v/>
      </c>
      <c r="I157" s="4" t="str">
        <f t="shared" si="9"/>
        <v/>
      </c>
    </row>
    <row r="158" spans="1:9" x14ac:dyDescent="0.2">
      <c r="A158" s="4"/>
      <c r="B158" s="4"/>
      <c r="C158" s="4"/>
      <c r="D158" s="4"/>
      <c r="E158" s="5"/>
      <c r="F158" s="5" t="str">
        <f>IF($A158="","",SUMIF(Party_Ledger!$C:$C,$A158,Party_Ledger!$G:$G))</f>
        <v/>
      </c>
      <c r="G158" s="5" t="str">
        <f>IF($A158="","",SUMIF(Party_Ledger!$C:$C,$A158,Party_Ledger!$H:$H))</f>
        <v/>
      </c>
      <c r="H158" s="5" t="str">
        <f t="shared" si="8"/>
        <v/>
      </c>
      <c r="I158" s="4" t="str">
        <f t="shared" si="9"/>
        <v/>
      </c>
    </row>
    <row r="159" spans="1:9" x14ac:dyDescent="0.2">
      <c r="A159" s="4"/>
      <c r="B159" s="4"/>
      <c r="C159" s="4"/>
      <c r="D159" s="4"/>
      <c r="E159" s="5"/>
      <c r="F159" s="5" t="str">
        <f>IF($A159="","",SUMIF(Party_Ledger!$C:$C,$A159,Party_Ledger!$G:$G))</f>
        <v/>
      </c>
      <c r="G159" s="5" t="str">
        <f>IF($A159="","",SUMIF(Party_Ledger!$C:$C,$A159,Party_Ledger!$H:$H))</f>
        <v/>
      </c>
      <c r="H159" s="5" t="str">
        <f t="shared" si="8"/>
        <v/>
      </c>
      <c r="I159" s="4" t="str">
        <f t="shared" si="9"/>
        <v/>
      </c>
    </row>
    <row r="160" spans="1:9" x14ac:dyDescent="0.2">
      <c r="A160" s="4"/>
      <c r="B160" s="4"/>
      <c r="C160" s="4"/>
      <c r="D160" s="4"/>
      <c r="E160" s="5"/>
      <c r="F160" s="5" t="str">
        <f>IF($A160="","",SUMIF(Party_Ledger!$C:$C,$A160,Party_Ledger!$G:$G))</f>
        <v/>
      </c>
      <c r="G160" s="5" t="str">
        <f>IF($A160="","",SUMIF(Party_Ledger!$C:$C,$A160,Party_Ledger!$H:$H))</f>
        <v/>
      </c>
      <c r="H160" s="5" t="str">
        <f t="shared" si="8"/>
        <v/>
      </c>
      <c r="I160" s="4" t="str">
        <f t="shared" si="9"/>
        <v/>
      </c>
    </row>
    <row r="161" spans="1:9" x14ac:dyDescent="0.2">
      <c r="A161" s="4"/>
      <c r="B161" s="4"/>
      <c r="C161" s="4"/>
      <c r="D161" s="4"/>
      <c r="E161" s="5"/>
      <c r="F161" s="5" t="str">
        <f>IF($A161="","",SUMIF(Party_Ledger!$C:$C,$A161,Party_Ledger!$G:$G))</f>
        <v/>
      </c>
      <c r="G161" s="5" t="str">
        <f>IF($A161="","",SUMIF(Party_Ledger!$C:$C,$A161,Party_Ledger!$H:$H))</f>
        <v/>
      </c>
      <c r="H161" s="5" t="str">
        <f t="shared" si="8"/>
        <v/>
      </c>
      <c r="I161" s="4" t="str">
        <f t="shared" si="9"/>
        <v/>
      </c>
    </row>
    <row r="162" spans="1:9" x14ac:dyDescent="0.2">
      <c r="A162" s="4"/>
      <c r="B162" s="4"/>
      <c r="C162" s="4"/>
      <c r="D162" s="4"/>
      <c r="E162" s="5"/>
      <c r="F162" s="5" t="str">
        <f>IF($A162="","",SUMIF(Party_Ledger!$C:$C,$A162,Party_Ledger!$G:$G))</f>
        <v/>
      </c>
      <c r="G162" s="5" t="str">
        <f>IF($A162="","",SUMIF(Party_Ledger!$C:$C,$A162,Party_Ledger!$H:$H))</f>
        <v/>
      </c>
      <c r="H162" s="5" t="str">
        <f t="shared" si="8"/>
        <v/>
      </c>
      <c r="I162" s="4" t="str">
        <f t="shared" si="9"/>
        <v/>
      </c>
    </row>
    <row r="163" spans="1:9" x14ac:dyDescent="0.2">
      <c r="A163" s="4"/>
      <c r="B163" s="4"/>
      <c r="C163" s="4"/>
      <c r="D163" s="4"/>
      <c r="E163" s="5"/>
      <c r="F163" s="5" t="str">
        <f>IF($A163="","",SUMIF(Party_Ledger!$C:$C,$A163,Party_Ledger!$G:$G))</f>
        <v/>
      </c>
      <c r="G163" s="5" t="str">
        <f>IF($A163="","",SUMIF(Party_Ledger!$C:$C,$A163,Party_Ledger!$H:$H))</f>
        <v/>
      </c>
      <c r="H163" s="5" t="str">
        <f t="shared" si="8"/>
        <v/>
      </c>
      <c r="I163" s="4" t="str">
        <f t="shared" si="9"/>
        <v/>
      </c>
    </row>
    <row r="164" spans="1:9" x14ac:dyDescent="0.2">
      <c r="A164" s="4"/>
      <c r="B164" s="4"/>
      <c r="C164" s="4"/>
      <c r="D164" s="4"/>
      <c r="E164" s="5"/>
      <c r="F164" s="5" t="str">
        <f>IF($A164="","",SUMIF(Party_Ledger!$C:$C,$A164,Party_Ledger!$G:$G))</f>
        <v/>
      </c>
      <c r="G164" s="5" t="str">
        <f>IF($A164="","",SUMIF(Party_Ledger!$C:$C,$A164,Party_Ledger!$H:$H))</f>
        <v/>
      </c>
      <c r="H164" s="5" t="str">
        <f t="shared" si="8"/>
        <v/>
      </c>
      <c r="I164" s="4" t="str">
        <f t="shared" si="9"/>
        <v/>
      </c>
    </row>
    <row r="165" spans="1:9" x14ac:dyDescent="0.2">
      <c r="A165" s="4"/>
      <c r="B165" s="4"/>
      <c r="C165" s="4"/>
      <c r="D165" s="4"/>
      <c r="E165" s="5"/>
      <c r="F165" s="5" t="str">
        <f>IF($A165="","",SUMIF(Party_Ledger!$C:$C,$A165,Party_Ledger!$G:$G))</f>
        <v/>
      </c>
      <c r="G165" s="5" t="str">
        <f>IF($A165="","",SUMIF(Party_Ledger!$C:$C,$A165,Party_Ledger!$H:$H))</f>
        <v/>
      </c>
      <c r="H165" s="5" t="str">
        <f t="shared" si="8"/>
        <v/>
      </c>
      <c r="I165" s="4" t="str">
        <f t="shared" si="9"/>
        <v/>
      </c>
    </row>
    <row r="166" spans="1:9" x14ac:dyDescent="0.2">
      <c r="A166" s="4"/>
      <c r="B166" s="4"/>
      <c r="C166" s="4"/>
      <c r="D166" s="4"/>
      <c r="E166" s="5"/>
      <c r="F166" s="5" t="str">
        <f>IF($A166="","",SUMIF(Party_Ledger!$C:$C,$A166,Party_Ledger!$G:$G))</f>
        <v/>
      </c>
      <c r="G166" s="5" t="str">
        <f>IF($A166="","",SUMIF(Party_Ledger!$C:$C,$A166,Party_Ledger!$H:$H))</f>
        <v/>
      </c>
      <c r="H166" s="5" t="str">
        <f t="shared" si="8"/>
        <v/>
      </c>
      <c r="I166" s="4" t="str">
        <f t="shared" si="9"/>
        <v/>
      </c>
    </row>
    <row r="167" spans="1:9" x14ac:dyDescent="0.2">
      <c r="A167" s="4"/>
      <c r="B167" s="4"/>
      <c r="C167" s="4"/>
      <c r="D167" s="4"/>
      <c r="E167" s="5"/>
      <c r="F167" s="5" t="str">
        <f>IF($A167="","",SUMIF(Party_Ledger!$C:$C,$A167,Party_Ledger!$G:$G))</f>
        <v/>
      </c>
      <c r="G167" s="5" t="str">
        <f>IF($A167="","",SUMIF(Party_Ledger!$C:$C,$A167,Party_Ledger!$H:$H))</f>
        <v/>
      </c>
      <c r="H167" s="5" t="str">
        <f t="shared" si="8"/>
        <v/>
      </c>
      <c r="I167" s="4" t="str">
        <f t="shared" si="9"/>
        <v/>
      </c>
    </row>
    <row r="168" spans="1:9" x14ac:dyDescent="0.2">
      <c r="A168" s="4"/>
      <c r="B168" s="4"/>
      <c r="C168" s="4"/>
      <c r="D168" s="4"/>
      <c r="E168" s="5"/>
      <c r="F168" s="5" t="str">
        <f>IF($A168="","",SUMIF(Party_Ledger!$C:$C,$A168,Party_Ledger!$G:$G))</f>
        <v/>
      </c>
      <c r="G168" s="5" t="str">
        <f>IF($A168="","",SUMIF(Party_Ledger!$C:$C,$A168,Party_Ledger!$H:$H))</f>
        <v/>
      </c>
      <c r="H168" s="5" t="str">
        <f t="shared" si="8"/>
        <v/>
      </c>
      <c r="I168" s="4" t="str">
        <f t="shared" si="9"/>
        <v/>
      </c>
    </row>
    <row r="169" spans="1:9" x14ac:dyDescent="0.2">
      <c r="A169" s="4"/>
      <c r="B169" s="4"/>
      <c r="C169" s="4"/>
      <c r="D169" s="4"/>
      <c r="E169" s="5"/>
      <c r="F169" s="5" t="str">
        <f>IF($A169="","",SUMIF(Party_Ledger!$C:$C,$A169,Party_Ledger!$G:$G))</f>
        <v/>
      </c>
      <c r="G169" s="5" t="str">
        <f>IF($A169="","",SUMIF(Party_Ledger!$C:$C,$A169,Party_Ledger!$H:$H))</f>
        <v/>
      </c>
      <c r="H169" s="5" t="str">
        <f t="shared" si="8"/>
        <v/>
      </c>
      <c r="I169" s="4" t="str">
        <f t="shared" si="9"/>
        <v/>
      </c>
    </row>
    <row r="170" spans="1:9" x14ac:dyDescent="0.2">
      <c r="A170" s="4"/>
      <c r="B170" s="4"/>
      <c r="C170" s="4"/>
      <c r="D170" s="4"/>
      <c r="E170" s="5"/>
      <c r="F170" s="5" t="str">
        <f>IF($A170="","",SUMIF(Party_Ledger!$C:$C,$A170,Party_Ledger!$G:$G))</f>
        <v/>
      </c>
      <c r="G170" s="5" t="str">
        <f>IF($A170="","",SUMIF(Party_Ledger!$C:$C,$A170,Party_Ledger!$H:$H))</f>
        <v/>
      </c>
      <c r="H170" s="5" t="str">
        <f t="shared" si="8"/>
        <v/>
      </c>
      <c r="I170" s="4" t="str">
        <f t="shared" si="9"/>
        <v/>
      </c>
    </row>
    <row r="171" spans="1:9" x14ac:dyDescent="0.2">
      <c r="A171" s="4"/>
      <c r="B171" s="4"/>
      <c r="C171" s="4"/>
      <c r="D171" s="4"/>
      <c r="E171" s="5"/>
      <c r="F171" s="5" t="str">
        <f>IF($A171="","",SUMIF(Party_Ledger!$C:$C,$A171,Party_Ledger!$G:$G))</f>
        <v/>
      </c>
      <c r="G171" s="5" t="str">
        <f>IF($A171="","",SUMIF(Party_Ledger!$C:$C,$A171,Party_Ledger!$H:$H))</f>
        <v/>
      </c>
      <c r="H171" s="5" t="str">
        <f t="shared" si="8"/>
        <v/>
      </c>
      <c r="I171" s="4" t="str">
        <f t="shared" si="9"/>
        <v/>
      </c>
    </row>
    <row r="172" spans="1:9" x14ac:dyDescent="0.2">
      <c r="A172" s="4"/>
      <c r="B172" s="4"/>
      <c r="C172" s="4"/>
      <c r="D172" s="4"/>
      <c r="E172" s="5"/>
      <c r="F172" s="5" t="str">
        <f>IF($A172="","",SUMIF(Party_Ledger!$C:$C,$A172,Party_Ledger!$G:$G))</f>
        <v/>
      </c>
      <c r="G172" s="5" t="str">
        <f>IF($A172="","",SUMIF(Party_Ledger!$C:$C,$A172,Party_Ledger!$H:$H))</f>
        <v/>
      </c>
      <c r="H172" s="5" t="str">
        <f t="shared" si="8"/>
        <v/>
      </c>
      <c r="I172" s="4" t="str">
        <f t="shared" si="9"/>
        <v/>
      </c>
    </row>
    <row r="173" spans="1:9" x14ac:dyDescent="0.2">
      <c r="A173" s="4"/>
      <c r="B173" s="4"/>
      <c r="C173" s="4"/>
      <c r="D173" s="4"/>
      <c r="E173" s="5"/>
      <c r="F173" s="5" t="str">
        <f>IF($A173="","",SUMIF(Party_Ledger!$C:$C,$A173,Party_Ledger!$G:$G))</f>
        <v/>
      </c>
      <c r="G173" s="5" t="str">
        <f>IF($A173="","",SUMIF(Party_Ledger!$C:$C,$A173,Party_Ledger!$H:$H))</f>
        <v/>
      </c>
      <c r="H173" s="5" t="str">
        <f t="shared" si="8"/>
        <v/>
      </c>
      <c r="I173" s="4" t="str">
        <f t="shared" si="9"/>
        <v/>
      </c>
    </row>
    <row r="174" spans="1:9" x14ac:dyDescent="0.2">
      <c r="A174" s="4"/>
      <c r="B174" s="4"/>
      <c r="C174" s="4"/>
      <c r="D174" s="4"/>
      <c r="E174" s="5"/>
      <c r="F174" s="5" t="str">
        <f>IF($A174="","",SUMIF(Party_Ledger!$C:$C,$A174,Party_Ledger!$G:$G))</f>
        <v/>
      </c>
      <c r="G174" s="5" t="str">
        <f>IF($A174="","",SUMIF(Party_Ledger!$C:$C,$A174,Party_Ledger!$H:$H))</f>
        <v/>
      </c>
      <c r="H174" s="5" t="str">
        <f t="shared" si="8"/>
        <v/>
      </c>
      <c r="I174" s="4" t="str">
        <f t="shared" si="9"/>
        <v/>
      </c>
    </row>
    <row r="175" spans="1:9" x14ac:dyDescent="0.2">
      <c r="A175" s="4"/>
      <c r="B175" s="4"/>
      <c r="C175" s="4"/>
      <c r="D175" s="4"/>
      <c r="E175" s="5"/>
      <c r="F175" s="5" t="str">
        <f>IF($A175="","",SUMIF(Party_Ledger!$C:$C,$A175,Party_Ledger!$G:$G))</f>
        <v/>
      </c>
      <c r="G175" s="5" t="str">
        <f>IF($A175="","",SUMIF(Party_Ledger!$C:$C,$A175,Party_Ledger!$H:$H))</f>
        <v/>
      </c>
      <c r="H175" s="5" t="str">
        <f t="shared" si="8"/>
        <v/>
      </c>
      <c r="I175" s="4" t="str">
        <f t="shared" si="9"/>
        <v/>
      </c>
    </row>
    <row r="176" spans="1:9" x14ac:dyDescent="0.2">
      <c r="A176" s="4"/>
      <c r="B176" s="4"/>
      <c r="C176" s="4"/>
      <c r="D176" s="4"/>
      <c r="E176" s="5"/>
      <c r="F176" s="5" t="str">
        <f>IF($A176="","",SUMIF(Party_Ledger!$C:$C,$A176,Party_Ledger!$G:$G))</f>
        <v/>
      </c>
      <c r="G176" s="5" t="str">
        <f>IF($A176="","",SUMIF(Party_Ledger!$C:$C,$A176,Party_Ledger!$H:$H))</f>
        <v/>
      </c>
      <c r="H176" s="5" t="str">
        <f t="shared" si="8"/>
        <v/>
      </c>
      <c r="I176" s="4" t="str">
        <f t="shared" si="9"/>
        <v/>
      </c>
    </row>
    <row r="177" spans="1:9" x14ac:dyDescent="0.2">
      <c r="A177" s="4"/>
      <c r="B177" s="4"/>
      <c r="C177" s="4"/>
      <c r="D177" s="4"/>
      <c r="E177" s="5"/>
      <c r="F177" s="5" t="str">
        <f>IF($A177="","",SUMIF(Party_Ledger!$C:$C,$A177,Party_Ledger!$G:$G))</f>
        <v/>
      </c>
      <c r="G177" s="5" t="str">
        <f>IF($A177="","",SUMIF(Party_Ledger!$C:$C,$A177,Party_Ledger!$H:$H))</f>
        <v/>
      </c>
      <c r="H177" s="5" t="str">
        <f t="shared" si="8"/>
        <v/>
      </c>
      <c r="I177" s="4" t="str">
        <f t="shared" si="9"/>
        <v/>
      </c>
    </row>
    <row r="178" spans="1:9" x14ac:dyDescent="0.2">
      <c r="A178" s="4"/>
      <c r="B178" s="4"/>
      <c r="C178" s="4"/>
      <c r="D178" s="4"/>
      <c r="E178" s="5"/>
      <c r="F178" s="5" t="str">
        <f>IF($A178="","",SUMIF(Party_Ledger!$C:$C,$A178,Party_Ledger!$G:$G))</f>
        <v/>
      </c>
      <c r="G178" s="5" t="str">
        <f>IF($A178="","",SUMIF(Party_Ledger!$C:$C,$A178,Party_Ledger!$H:$H))</f>
        <v/>
      </c>
      <c r="H178" s="5" t="str">
        <f t="shared" si="8"/>
        <v/>
      </c>
      <c r="I178" s="4" t="str">
        <f t="shared" si="9"/>
        <v/>
      </c>
    </row>
    <row r="179" spans="1:9" x14ac:dyDescent="0.2">
      <c r="A179" s="4"/>
      <c r="B179" s="4"/>
      <c r="C179" s="4"/>
      <c r="D179" s="4"/>
      <c r="E179" s="5"/>
      <c r="F179" s="5" t="str">
        <f>IF($A179="","",SUMIF(Party_Ledger!$C:$C,$A179,Party_Ledger!$G:$G))</f>
        <v/>
      </c>
      <c r="G179" s="5" t="str">
        <f>IF($A179="","",SUMIF(Party_Ledger!$C:$C,$A179,Party_Ledger!$H:$H))</f>
        <v/>
      </c>
      <c r="H179" s="5" t="str">
        <f t="shared" si="8"/>
        <v/>
      </c>
      <c r="I179" s="4" t="str">
        <f t="shared" si="9"/>
        <v/>
      </c>
    </row>
    <row r="180" spans="1:9" x14ac:dyDescent="0.2">
      <c r="A180" s="4"/>
      <c r="B180" s="4"/>
      <c r="C180" s="4"/>
      <c r="D180" s="4"/>
      <c r="E180" s="5"/>
      <c r="F180" s="5" t="str">
        <f>IF($A180="","",SUMIF(Party_Ledger!$C:$C,$A180,Party_Ledger!$G:$G))</f>
        <v/>
      </c>
      <c r="G180" s="5" t="str">
        <f>IF($A180="","",SUMIF(Party_Ledger!$C:$C,$A180,Party_Ledger!$H:$H))</f>
        <v/>
      </c>
      <c r="H180" s="5" t="str">
        <f t="shared" si="8"/>
        <v/>
      </c>
      <c r="I180" s="4" t="str">
        <f t="shared" si="9"/>
        <v/>
      </c>
    </row>
    <row r="181" spans="1:9" x14ac:dyDescent="0.2">
      <c r="A181" s="4"/>
      <c r="B181" s="4"/>
      <c r="C181" s="4"/>
      <c r="D181" s="4"/>
      <c r="E181" s="5"/>
      <c r="F181" s="5" t="str">
        <f>IF($A181="","",SUMIF(Party_Ledger!$C:$C,$A181,Party_Ledger!$G:$G))</f>
        <v/>
      </c>
      <c r="G181" s="5" t="str">
        <f>IF($A181="","",SUMIF(Party_Ledger!$C:$C,$A181,Party_Ledger!$H:$H))</f>
        <v/>
      </c>
      <c r="H181" s="5" t="str">
        <f t="shared" si="8"/>
        <v/>
      </c>
      <c r="I181" s="4" t="str">
        <f t="shared" si="9"/>
        <v/>
      </c>
    </row>
    <row r="182" spans="1:9" x14ac:dyDescent="0.2">
      <c r="A182" s="4"/>
      <c r="B182" s="4"/>
      <c r="C182" s="4"/>
      <c r="D182" s="4"/>
      <c r="E182" s="5"/>
      <c r="F182" s="5" t="str">
        <f>IF($A182="","",SUMIF(Party_Ledger!$C:$C,$A182,Party_Ledger!$G:$G))</f>
        <v/>
      </c>
      <c r="G182" s="5" t="str">
        <f>IF($A182="","",SUMIF(Party_Ledger!$C:$C,$A182,Party_Ledger!$H:$H))</f>
        <v/>
      </c>
      <c r="H182" s="5" t="str">
        <f t="shared" si="8"/>
        <v/>
      </c>
      <c r="I182" s="4" t="str">
        <f t="shared" si="9"/>
        <v/>
      </c>
    </row>
    <row r="183" spans="1:9" x14ac:dyDescent="0.2">
      <c r="A183" s="4"/>
      <c r="B183" s="4"/>
      <c r="C183" s="4"/>
      <c r="D183" s="4"/>
      <c r="E183" s="5"/>
      <c r="F183" s="5" t="str">
        <f>IF($A183="","",SUMIF(Party_Ledger!$C:$C,$A183,Party_Ledger!$G:$G))</f>
        <v/>
      </c>
      <c r="G183" s="5" t="str">
        <f>IF($A183="","",SUMIF(Party_Ledger!$C:$C,$A183,Party_Ledger!$H:$H))</f>
        <v/>
      </c>
      <c r="H183" s="5" t="str">
        <f t="shared" si="8"/>
        <v/>
      </c>
      <c r="I183" s="4" t="str">
        <f t="shared" si="9"/>
        <v/>
      </c>
    </row>
    <row r="184" spans="1:9" x14ac:dyDescent="0.2">
      <c r="A184" s="4"/>
      <c r="B184" s="4"/>
      <c r="C184" s="4"/>
      <c r="D184" s="4"/>
      <c r="E184" s="5"/>
      <c r="F184" s="5" t="str">
        <f>IF($A184="","",SUMIF(Party_Ledger!$C:$C,$A184,Party_Ledger!$G:$G))</f>
        <v/>
      </c>
      <c r="G184" s="5" t="str">
        <f>IF($A184="","",SUMIF(Party_Ledger!$C:$C,$A184,Party_Ledger!$H:$H))</f>
        <v/>
      </c>
      <c r="H184" s="5" t="str">
        <f t="shared" si="8"/>
        <v/>
      </c>
      <c r="I184" s="4" t="str">
        <f t="shared" si="9"/>
        <v/>
      </c>
    </row>
    <row r="185" spans="1:9" x14ac:dyDescent="0.2">
      <c r="A185" s="4"/>
      <c r="B185" s="4"/>
      <c r="C185" s="4"/>
      <c r="D185" s="4"/>
      <c r="E185" s="5"/>
      <c r="F185" s="5" t="str">
        <f>IF($A185="","",SUMIF(Party_Ledger!$C:$C,$A185,Party_Ledger!$G:$G))</f>
        <v/>
      </c>
      <c r="G185" s="5" t="str">
        <f>IF($A185="","",SUMIF(Party_Ledger!$C:$C,$A185,Party_Ledger!$H:$H))</f>
        <v/>
      </c>
      <c r="H185" s="5" t="str">
        <f t="shared" si="8"/>
        <v/>
      </c>
      <c r="I185" s="4" t="str">
        <f t="shared" si="9"/>
        <v/>
      </c>
    </row>
    <row r="186" spans="1:9" x14ac:dyDescent="0.2">
      <c r="A186" s="4"/>
      <c r="B186" s="4"/>
      <c r="C186" s="4"/>
      <c r="D186" s="4"/>
      <c r="E186" s="5"/>
      <c r="F186" s="5" t="str">
        <f>IF($A186="","",SUMIF(Party_Ledger!$C:$C,$A186,Party_Ledger!$G:$G))</f>
        <v/>
      </c>
      <c r="G186" s="5" t="str">
        <f>IF($A186="","",SUMIF(Party_Ledger!$C:$C,$A186,Party_Ledger!$H:$H))</f>
        <v/>
      </c>
      <c r="H186" s="5" t="str">
        <f t="shared" si="8"/>
        <v/>
      </c>
      <c r="I186" s="4" t="str">
        <f t="shared" si="9"/>
        <v/>
      </c>
    </row>
    <row r="187" spans="1:9" x14ac:dyDescent="0.2">
      <c r="A187" s="4"/>
      <c r="B187" s="4"/>
      <c r="C187" s="4"/>
      <c r="D187" s="4"/>
      <c r="E187" s="5"/>
      <c r="F187" s="5" t="str">
        <f>IF($A187="","",SUMIF(Party_Ledger!$C:$C,$A187,Party_Ledger!$G:$G))</f>
        <v/>
      </c>
      <c r="G187" s="5" t="str">
        <f>IF($A187="","",SUMIF(Party_Ledger!$C:$C,$A187,Party_Ledger!$H:$H))</f>
        <v/>
      </c>
      <c r="H187" s="5" t="str">
        <f t="shared" si="8"/>
        <v/>
      </c>
      <c r="I187" s="4" t="str">
        <f t="shared" si="9"/>
        <v/>
      </c>
    </row>
    <row r="188" spans="1:9" x14ac:dyDescent="0.2">
      <c r="A188" s="4"/>
      <c r="B188" s="4"/>
      <c r="C188" s="4"/>
      <c r="D188" s="4"/>
      <c r="E188" s="5"/>
      <c r="F188" s="5" t="str">
        <f>IF($A188="","",SUMIF(Party_Ledger!$C:$C,$A188,Party_Ledger!$G:$G))</f>
        <v/>
      </c>
      <c r="G188" s="5" t="str">
        <f>IF($A188="","",SUMIF(Party_Ledger!$C:$C,$A188,Party_Ledger!$H:$H))</f>
        <v/>
      </c>
      <c r="H188" s="5" t="str">
        <f t="shared" si="8"/>
        <v/>
      </c>
      <c r="I188" s="4" t="str">
        <f t="shared" si="9"/>
        <v/>
      </c>
    </row>
    <row r="189" spans="1:9" x14ac:dyDescent="0.2">
      <c r="A189" s="4"/>
      <c r="B189" s="4"/>
      <c r="C189" s="4"/>
      <c r="D189" s="4"/>
      <c r="E189" s="5"/>
      <c r="F189" s="5" t="str">
        <f>IF($A189="","",SUMIF(Party_Ledger!$C:$C,$A189,Party_Ledger!$G:$G))</f>
        <v/>
      </c>
      <c r="G189" s="5" t="str">
        <f>IF($A189="","",SUMIF(Party_Ledger!$C:$C,$A189,Party_Ledger!$H:$H))</f>
        <v/>
      </c>
      <c r="H189" s="5" t="str">
        <f t="shared" ref="H189:H252" si="10">IF($A189="","",$E189+$F189-$G189)</f>
        <v/>
      </c>
      <c r="I189" s="4" t="str">
        <f t="shared" ref="I189:I252" si="11">IF($A189="","",IF(ROUND($H189,0)=0,"Settled",IF($H189&gt;0,"Outstanding","Advance")))</f>
        <v/>
      </c>
    </row>
    <row r="190" spans="1:9" x14ac:dyDescent="0.2">
      <c r="A190" s="4"/>
      <c r="B190" s="4"/>
      <c r="C190" s="4"/>
      <c r="D190" s="4"/>
      <c r="E190" s="5"/>
      <c r="F190" s="5" t="str">
        <f>IF($A190="","",SUMIF(Party_Ledger!$C:$C,$A190,Party_Ledger!$G:$G))</f>
        <v/>
      </c>
      <c r="G190" s="5" t="str">
        <f>IF($A190="","",SUMIF(Party_Ledger!$C:$C,$A190,Party_Ledger!$H:$H))</f>
        <v/>
      </c>
      <c r="H190" s="5" t="str">
        <f t="shared" si="10"/>
        <v/>
      </c>
      <c r="I190" s="4" t="str">
        <f t="shared" si="11"/>
        <v/>
      </c>
    </row>
    <row r="191" spans="1:9" x14ac:dyDescent="0.2">
      <c r="A191" s="4"/>
      <c r="B191" s="4"/>
      <c r="C191" s="4"/>
      <c r="D191" s="4"/>
      <c r="E191" s="5"/>
      <c r="F191" s="5" t="str">
        <f>IF($A191="","",SUMIF(Party_Ledger!$C:$C,$A191,Party_Ledger!$G:$G))</f>
        <v/>
      </c>
      <c r="G191" s="5" t="str">
        <f>IF($A191="","",SUMIF(Party_Ledger!$C:$C,$A191,Party_Ledger!$H:$H))</f>
        <v/>
      </c>
      <c r="H191" s="5" t="str">
        <f t="shared" si="10"/>
        <v/>
      </c>
      <c r="I191" s="4" t="str">
        <f t="shared" si="11"/>
        <v/>
      </c>
    </row>
    <row r="192" spans="1:9" x14ac:dyDescent="0.2">
      <c r="A192" s="4"/>
      <c r="B192" s="4"/>
      <c r="C192" s="4"/>
      <c r="D192" s="4"/>
      <c r="E192" s="5"/>
      <c r="F192" s="5" t="str">
        <f>IF($A192="","",SUMIF(Party_Ledger!$C:$C,$A192,Party_Ledger!$G:$G))</f>
        <v/>
      </c>
      <c r="G192" s="5" t="str">
        <f>IF($A192="","",SUMIF(Party_Ledger!$C:$C,$A192,Party_Ledger!$H:$H))</f>
        <v/>
      </c>
      <c r="H192" s="5" t="str">
        <f t="shared" si="10"/>
        <v/>
      </c>
      <c r="I192" s="4" t="str">
        <f t="shared" si="11"/>
        <v/>
      </c>
    </row>
    <row r="193" spans="1:9" x14ac:dyDescent="0.2">
      <c r="A193" s="4"/>
      <c r="B193" s="4"/>
      <c r="C193" s="4"/>
      <c r="D193" s="4"/>
      <c r="E193" s="5"/>
      <c r="F193" s="5" t="str">
        <f>IF($A193="","",SUMIF(Party_Ledger!$C:$C,$A193,Party_Ledger!$G:$G))</f>
        <v/>
      </c>
      <c r="G193" s="5" t="str">
        <f>IF($A193="","",SUMIF(Party_Ledger!$C:$C,$A193,Party_Ledger!$H:$H))</f>
        <v/>
      </c>
      <c r="H193" s="5" t="str">
        <f t="shared" si="10"/>
        <v/>
      </c>
      <c r="I193" s="4" t="str">
        <f t="shared" si="11"/>
        <v/>
      </c>
    </row>
    <row r="194" spans="1:9" x14ac:dyDescent="0.2">
      <c r="A194" s="4"/>
      <c r="B194" s="4"/>
      <c r="C194" s="4"/>
      <c r="D194" s="4"/>
      <c r="E194" s="5"/>
      <c r="F194" s="5" t="str">
        <f>IF($A194="","",SUMIF(Party_Ledger!$C:$C,$A194,Party_Ledger!$G:$G))</f>
        <v/>
      </c>
      <c r="G194" s="5" t="str">
        <f>IF($A194="","",SUMIF(Party_Ledger!$C:$C,$A194,Party_Ledger!$H:$H))</f>
        <v/>
      </c>
      <c r="H194" s="5" t="str">
        <f t="shared" si="10"/>
        <v/>
      </c>
      <c r="I194" s="4" t="str">
        <f t="shared" si="11"/>
        <v/>
      </c>
    </row>
    <row r="195" spans="1:9" x14ac:dyDescent="0.2">
      <c r="A195" s="4"/>
      <c r="B195" s="4"/>
      <c r="C195" s="4"/>
      <c r="D195" s="4"/>
      <c r="E195" s="5"/>
      <c r="F195" s="5" t="str">
        <f>IF($A195="","",SUMIF(Party_Ledger!$C:$C,$A195,Party_Ledger!$G:$G))</f>
        <v/>
      </c>
      <c r="G195" s="5" t="str">
        <f>IF($A195="","",SUMIF(Party_Ledger!$C:$C,$A195,Party_Ledger!$H:$H))</f>
        <v/>
      </c>
      <c r="H195" s="5" t="str">
        <f t="shared" si="10"/>
        <v/>
      </c>
      <c r="I195" s="4" t="str">
        <f t="shared" si="11"/>
        <v/>
      </c>
    </row>
    <row r="196" spans="1:9" x14ac:dyDescent="0.2">
      <c r="A196" s="4"/>
      <c r="B196" s="4"/>
      <c r="C196" s="4"/>
      <c r="D196" s="4"/>
      <c r="E196" s="5"/>
      <c r="F196" s="5" t="str">
        <f>IF($A196="","",SUMIF(Party_Ledger!$C:$C,$A196,Party_Ledger!$G:$G))</f>
        <v/>
      </c>
      <c r="G196" s="5" t="str">
        <f>IF($A196="","",SUMIF(Party_Ledger!$C:$C,$A196,Party_Ledger!$H:$H))</f>
        <v/>
      </c>
      <c r="H196" s="5" t="str">
        <f t="shared" si="10"/>
        <v/>
      </c>
      <c r="I196" s="4" t="str">
        <f t="shared" si="11"/>
        <v/>
      </c>
    </row>
    <row r="197" spans="1:9" x14ac:dyDescent="0.2">
      <c r="A197" s="4"/>
      <c r="B197" s="4"/>
      <c r="C197" s="4"/>
      <c r="D197" s="4"/>
      <c r="E197" s="5"/>
      <c r="F197" s="5" t="str">
        <f>IF($A197="","",SUMIF(Party_Ledger!$C:$C,$A197,Party_Ledger!$G:$G))</f>
        <v/>
      </c>
      <c r="G197" s="5" t="str">
        <f>IF($A197="","",SUMIF(Party_Ledger!$C:$C,$A197,Party_Ledger!$H:$H))</f>
        <v/>
      </c>
      <c r="H197" s="5" t="str">
        <f t="shared" si="10"/>
        <v/>
      </c>
      <c r="I197" s="4" t="str">
        <f t="shared" si="11"/>
        <v/>
      </c>
    </row>
    <row r="198" spans="1:9" x14ac:dyDescent="0.2">
      <c r="A198" s="4"/>
      <c r="B198" s="4"/>
      <c r="C198" s="4"/>
      <c r="D198" s="4"/>
      <c r="E198" s="5"/>
      <c r="F198" s="5" t="str">
        <f>IF($A198="","",SUMIF(Party_Ledger!$C:$C,$A198,Party_Ledger!$G:$G))</f>
        <v/>
      </c>
      <c r="G198" s="5" t="str">
        <f>IF($A198="","",SUMIF(Party_Ledger!$C:$C,$A198,Party_Ledger!$H:$H))</f>
        <v/>
      </c>
      <c r="H198" s="5" t="str">
        <f t="shared" si="10"/>
        <v/>
      </c>
      <c r="I198" s="4" t="str">
        <f t="shared" si="11"/>
        <v/>
      </c>
    </row>
    <row r="199" spans="1:9" x14ac:dyDescent="0.2">
      <c r="A199" s="4"/>
      <c r="B199" s="4"/>
      <c r="C199" s="4"/>
      <c r="D199" s="4"/>
      <c r="E199" s="5"/>
      <c r="F199" s="5" t="str">
        <f>IF($A199="","",SUMIF(Party_Ledger!$C:$C,$A199,Party_Ledger!$G:$G))</f>
        <v/>
      </c>
      <c r="G199" s="5" t="str">
        <f>IF($A199="","",SUMIF(Party_Ledger!$C:$C,$A199,Party_Ledger!$H:$H))</f>
        <v/>
      </c>
      <c r="H199" s="5" t="str">
        <f t="shared" si="10"/>
        <v/>
      </c>
      <c r="I199" s="4" t="str">
        <f t="shared" si="11"/>
        <v/>
      </c>
    </row>
    <row r="200" spans="1:9" x14ac:dyDescent="0.2">
      <c r="A200" s="4"/>
      <c r="B200" s="4"/>
      <c r="C200" s="4"/>
      <c r="D200" s="4"/>
      <c r="E200" s="5"/>
      <c r="F200" s="5" t="str">
        <f>IF($A200="","",SUMIF(Party_Ledger!$C:$C,$A200,Party_Ledger!$G:$G))</f>
        <v/>
      </c>
      <c r="G200" s="5" t="str">
        <f>IF($A200="","",SUMIF(Party_Ledger!$C:$C,$A200,Party_Ledger!$H:$H))</f>
        <v/>
      </c>
      <c r="H200" s="5" t="str">
        <f t="shared" si="10"/>
        <v/>
      </c>
      <c r="I200" s="4" t="str">
        <f t="shared" si="11"/>
        <v/>
      </c>
    </row>
    <row r="201" spans="1:9" x14ac:dyDescent="0.2">
      <c r="A201" s="4"/>
      <c r="B201" s="4"/>
      <c r="C201" s="4"/>
      <c r="D201" s="4"/>
      <c r="E201" s="5"/>
      <c r="F201" s="5" t="str">
        <f>IF($A201="","",SUMIF(Party_Ledger!$C:$C,$A201,Party_Ledger!$G:$G))</f>
        <v/>
      </c>
      <c r="G201" s="5" t="str">
        <f>IF($A201="","",SUMIF(Party_Ledger!$C:$C,$A201,Party_Ledger!$H:$H))</f>
        <v/>
      </c>
      <c r="H201" s="5" t="str">
        <f t="shared" si="10"/>
        <v/>
      </c>
      <c r="I201" s="4" t="str">
        <f t="shared" si="11"/>
        <v/>
      </c>
    </row>
    <row r="202" spans="1:9" x14ac:dyDescent="0.2">
      <c r="A202" s="4"/>
      <c r="B202" s="4"/>
      <c r="C202" s="4"/>
      <c r="D202" s="4"/>
      <c r="E202" s="5"/>
      <c r="F202" s="5" t="str">
        <f>IF($A202="","",SUMIF(Party_Ledger!$C:$C,$A202,Party_Ledger!$G:$G))</f>
        <v/>
      </c>
      <c r="G202" s="5" t="str">
        <f>IF($A202="","",SUMIF(Party_Ledger!$C:$C,$A202,Party_Ledger!$H:$H))</f>
        <v/>
      </c>
      <c r="H202" s="5" t="str">
        <f t="shared" si="10"/>
        <v/>
      </c>
      <c r="I202" s="4" t="str">
        <f t="shared" si="11"/>
        <v/>
      </c>
    </row>
    <row r="203" spans="1:9" x14ac:dyDescent="0.2">
      <c r="A203" s="4"/>
      <c r="B203" s="4"/>
      <c r="C203" s="4"/>
      <c r="D203" s="4"/>
      <c r="E203" s="5"/>
      <c r="F203" s="5" t="str">
        <f>IF($A203="","",SUMIF(Party_Ledger!$C:$C,$A203,Party_Ledger!$G:$G))</f>
        <v/>
      </c>
      <c r="G203" s="5" t="str">
        <f>IF($A203="","",SUMIF(Party_Ledger!$C:$C,$A203,Party_Ledger!$H:$H))</f>
        <v/>
      </c>
      <c r="H203" s="5" t="str">
        <f t="shared" si="10"/>
        <v/>
      </c>
      <c r="I203" s="4" t="str">
        <f t="shared" si="11"/>
        <v/>
      </c>
    </row>
    <row r="204" spans="1:9" x14ac:dyDescent="0.2">
      <c r="A204" s="4"/>
      <c r="B204" s="4"/>
      <c r="C204" s="4"/>
      <c r="D204" s="4"/>
      <c r="E204" s="5"/>
      <c r="F204" s="5" t="str">
        <f>IF($A204="","",SUMIF(Party_Ledger!$C:$C,$A204,Party_Ledger!$G:$G))</f>
        <v/>
      </c>
      <c r="G204" s="5" t="str">
        <f>IF($A204="","",SUMIF(Party_Ledger!$C:$C,$A204,Party_Ledger!$H:$H))</f>
        <v/>
      </c>
      <c r="H204" s="5" t="str">
        <f t="shared" si="10"/>
        <v/>
      </c>
      <c r="I204" s="4" t="str">
        <f t="shared" si="11"/>
        <v/>
      </c>
    </row>
    <row r="205" spans="1:9" x14ac:dyDescent="0.2">
      <c r="A205" s="4"/>
      <c r="B205" s="4"/>
      <c r="C205" s="4"/>
      <c r="D205" s="4"/>
      <c r="E205" s="5"/>
      <c r="F205" s="5" t="str">
        <f>IF($A205="","",SUMIF(Party_Ledger!$C:$C,$A205,Party_Ledger!$G:$G))</f>
        <v/>
      </c>
      <c r="G205" s="5" t="str">
        <f>IF($A205="","",SUMIF(Party_Ledger!$C:$C,$A205,Party_Ledger!$H:$H))</f>
        <v/>
      </c>
      <c r="H205" s="5" t="str">
        <f t="shared" si="10"/>
        <v/>
      </c>
      <c r="I205" s="4" t="str">
        <f t="shared" si="11"/>
        <v/>
      </c>
    </row>
    <row r="206" spans="1:9" x14ac:dyDescent="0.2">
      <c r="A206" s="4"/>
      <c r="B206" s="4"/>
      <c r="C206" s="4"/>
      <c r="D206" s="4"/>
      <c r="E206" s="5"/>
      <c r="F206" s="5" t="str">
        <f>IF($A206="","",SUMIF(Party_Ledger!$C:$C,$A206,Party_Ledger!$G:$G))</f>
        <v/>
      </c>
      <c r="G206" s="5" t="str">
        <f>IF($A206="","",SUMIF(Party_Ledger!$C:$C,$A206,Party_Ledger!$H:$H))</f>
        <v/>
      </c>
      <c r="H206" s="5" t="str">
        <f t="shared" si="10"/>
        <v/>
      </c>
      <c r="I206" s="4" t="str">
        <f t="shared" si="11"/>
        <v/>
      </c>
    </row>
    <row r="207" spans="1:9" x14ac:dyDescent="0.2">
      <c r="A207" s="4"/>
      <c r="B207" s="4"/>
      <c r="C207" s="4"/>
      <c r="D207" s="4"/>
      <c r="E207" s="5"/>
      <c r="F207" s="5" t="str">
        <f>IF($A207="","",SUMIF(Party_Ledger!$C:$C,$A207,Party_Ledger!$G:$G))</f>
        <v/>
      </c>
      <c r="G207" s="5" t="str">
        <f>IF($A207="","",SUMIF(Party_Ledger!$C:$C,$A207,Party_Ledger!$H:$H))</f>
        <v/>
      </c>
      <c r="H207" s="5" t="str">
        <f t="shared" si="10"/>
        <v/>
      </c>
      <c r="I207" s="4" t="str">
        <f t="shared" si="11"/>
        <v/>
      </c>
    </row>
    <row r="208" spans="1:9" x14ac:dyDescent="0.2">
      <c r="A208" s="4"/>
      <c r="B208" s="4"/>
      <c r="C208" s="4"/>
      <c r="D208" s="4"/>
      <c r="E208" s="5"/>
      <c r="F208" s="5" t="str">
        <f>IF($A208="","",SUMIF(Party_Ledger!$C:$C,$A208,Party_Ledger!$G:$G))</f>
        <v/>
      </c>
      <c r="G208" s="5" t="str">
        <f>IF($A208="","",SUMIF(Party_Ledger!$C:$C,$A208,Party_Ledger!$H:$H))</f>
        <v/>
      </c>
      <c r="H208" s="5" t="str">
        <f t="shared" si="10"/>
        <v/>
      </c>
      <c r="I208" s="4" t="str">
        <f t="shared" si="11"/>
        <v/>
      </c>
    </row>
    <row r="209" spans="1:9" x14ac:dyDescent="0.2">
      <c r="A209" s="4"/>
      <c r="B209" s="4"/>
      <c r="C209" s="4"/>
      <c r="D209" s="4"/>
      <c r="E209" s="5"/>
      <c r="F209" s="5" t="str">
        <f>IF($A209="","",SUMIF(Party_Ledger!$C:$C,$A209,Party_Ledger!$G:$G))</f>
        <v/>
      </c>
      <c r="G209" s="5" t="str">
        <f>IF($A209="","",SUMIF(Party_Ledger!$C:$C,$A209,Party_Ledger!$H:$H))</f>
        <v/>
      </c>
      <c r="H209" s="5" t="str">
        <f t="shared" si="10"/>
        <v/>
      </c>
      <c r="I209" s="4" t="str">
        <f t="shared" si="11"/>
        <v/>
      </c>
    </row>
    <row r="210" spans="1:9" x14ac:dyDescent="0.2">
      <c r="A210" s="4"/>
      <c r="B210" s="4"/>
      <c r="C210" s="4"/>
      <c r="D210" s="4"/>
      <c r="E210" s="5"/>
      <c r="F210" s="5" t="str">
        <f>IF($A210="","",SUMIF(Party_Ledger!$C:$C,$A210,Party_Ledger!$G:$G))</f>
        <v/>
      </c>
      <c r="G210" s="5" t="str">
        <f>IF($A210="","",SUMIF(Party_Ledger!$C:$C,$A210,Party_Ledger!$H:$H))</f>
        <v/>
      </c>
      <c r="H210" s="5" t="str">
        <f t="shared" si="10"/>
        <v/>
      </c>
      <c r="I210" s="4" t="str">
        <f t="shared" si="11"/>
        <v/>
      </c>
    </row>
    <row r="211" spans="1:9" x14ac:dyDescent="0.2">
      <c r="A211" s="4"/>
      <c r="B211" s="4"/>
      <c r="C211" s="4"/>
      <c r="D211" s="4"/>
      <c r="E211" s="5"/>
      <c r="F211" s="5" t="str">
        <f>IF($A211="","",SUMIF(Party_Ledger!$C:$C,$A211,Party_Ledger!$G:$G))</f>
        <v/>
      </c>
      <c r="G211" s="5" t="str">
        <f>IF($A211="","",SUMIF(Party_Ledger!$C:$C,$A211,Party_Ledger!$H:$H))</f>
        <v/>
      </c>
      <c r="H211" s="5" t="str">
        <f t="shared" si="10"/>
        <v/>
      </c>
      <c r="I211" s="4" t="str">
        <f t="shared" si="11"/>
        <v/>
      </c>
    </row>
    <row r="212" spans="1:9" x14ac:dyDescent="0.2">
      <c r="A212" s="4"/>
      <c r="B212" s="4"/>
      <c r="C212" s="4"/>
      <c r="D212" s="4"/>
      <c r="E212" s="5"/>
      <c r="F212" s="5" t="str">
        <f>IF($A212="","",SUMIF(Party_Ledger!$C:$C,$A212,Party_Ledger!$G:$G))</f>
        <v/>
      </c>
      <c r="G212" s="5" t="str">
        <f>IF($A212="","",SUMIF(Party_Ledger!$C:$C,$A212,Party_Ledger!$H:$H))</f>
        <v/>
      </c>
      <c r="H212" s="5" t="str">
        <f t="shared" si="10"/>
        <v/>
      </c>
      <c r="I212" s="4" t="str">
        <f t="shared" si="11"/>
        <v/>
      </c>
    </row>
    <row r="213" spans="1:9" x14ac:dyDescent="0.2">
      <c r="A213" s="4"/>
      <c r="B213" s="4"/>
      <c r="C213" s="4"/>
      <c r="D213" s="4"/>
      <c r="E213" s="5"/>
      <c r="F213" s="5" t="str">
        <f>IF($A213="","",SUMIF(Party_Ledger!$C:$C,$A213,Party_Ledger!$G:$G))</f>
        <v/>
      </c>
      <c r="G213" s="5" t="str">
        <f>IF($A213="","",SUMIF(Party_Ledger!$C:$C,$A213,Party_Ledger!$H:$H))</f>
        <v/>
      </c>
      <c r="H213" s="5" t="str">
        <f t="shared" si="10"/>
        <v/>
      </c>
      <c r="I213" s="4" t="str">
        <f t="shared" si="11"/>
        <v/>
      </c>
    </row>
    <row r="214" spans="1:9" x14ac:dyDescent="0.2">
      <c r="A214" s="4"/>
      <c r="B214" s="4"/>
      <c r="C214" s="4"/>
      <c r="D214" s="4"/>
      <c r="E214" s="5"/>
      <c r="F214" s="5" t="str">
        <f>IF($A214="","",SUMIF(Party_Ledger!$C:$C,$A214,Party_Ledger!$G:$G))</f>
        <v/>
      </c>
      <c r="G214" s="5" t="str">
        <f>IF($A214="","",SUMIF(Party_Ledger!$C:$C,$A214,Party_Ledger!$H:$H))</f>
        <v/>
      </c>
      <c r="H214" s="5" t="str">
        <f t="shared" si="10"/>
        <v/>
      </c>
      <c r="I214" s="4" t="str">
        <f t="shared" si="11"/>
        <v/>
      </c>
    </row>
    <row r="215" spans="1:9" x14ac:dyDescent="0.2">
      <c r="A215" s="4"/>
      <c r="B215" s="4"/>
      <c r="C215" s="4"/>
      <c r="D215" s="4"/>
      <c r="E215" s="5"/>
      <c r="F215" s="5" t="str">
        <f>IF($A215="","",SUMIF(Party_Ledger!$C:$C,$A215,Party_Ledger!$G:$G))</f>
        <v/>
      </c>
      <c r="G215" s="5" t="str">
        <f>IF($A215="","",SUMIF(Party_Ledger!$C:$C,$A215,Party_Ledger!$H:$H))</f>
        <v/>
      </c>
      <c r="H215" s="5" t="str">
        <f t="shared" si="10"/>
        <v/>
      </c>
      <c r="I215" s="4" t="str">
        <f t="shared" si="11"/>
        <v/>
      </c>
    </row>
    <row r="216" spans="1:9" x14ac:dyDescent="0.2">
      <c r="A216" s="4"/>
      <c r="B216" s="4"/>
      <c r="C216" s="4"/>
      <c r="D216" s="4"/>
      <c r="E216" s="5"/>
      <c r="F216" s="5" t="str">
        <f>IF($A216="","",SUMIF(Party_Ledger!$C:$C,$A216,Party_Ledger!$G:$G))</f>
        <v/>
      </c>
      <c r="G216" s="5" t="str">
        <f>IF($A216="","",SUMIF(Party_Ledger!$C:$C,$A216,Party_Ledger!$H:$H))</f>
        <v/>
      </c>
      <c r="H216" s="5" t="str">
        <f t="shared" si="10"/>
        <v/>
      </c>
      <c r="I216" s="4" t="str">
        <f t="shared" si="11"/>
        <v/>
      </c>
    </row>
    <row r="217" spans="1:9" x14ac:dyDescent="0.2">
      <c r="A217" s="4"/>
      <c r="B217" s="4"/>
      <c r="C217" s="4"/>
      <c r="D217" s="4"/>
      <c r="E217" s="5"/>
      <c r="F217" s="5" t="str">
        <f>IF($A217="","",SUMIF(Party_Ledger!$C:$C,$A217,Party_Ledger!$G:$G))</f>
        <v/>
      </c>
      <c r="G217" s="5" t="str">
        <f>IF($A217="","",SUMIF(Party_Ledger!$C:$C,$A217,Party_Ledger!$H:$H))</f>
        <v/>
      </c>
      <c r="H217" s="5" t="str">
        <f t="shared" si="10"/>
        <v/>
      </c>
      <c r="I217" s="4" t="str">
        <f t="shared" si="11"/>
        <v/>
      </c>
    </row>
    <row r="218" spans="1:9" x14ac:dyDescent="0.2">
      <c r="A218" s="4"/>
      <c r="B218" s="4"/>
      <c r="C218" s="4"/>
      <c r="D218" s="4"/>
      <c r="E218" s="5"/>
      <c r="F218" s="5" t="str">
        <f>IF($A218="","",SUMIF(Party_Ledger!$C:$C,$A218,Party_Ledger!$G:$G))</f>
        <v/>
      </c>
      <c r="G218" s="5" t="str">
        <f>IF($A218="","",SUMIF(Party_Ledger!$C:$C,$A218,Party_Ledger!$H:$H))</f>
        <v/>
      </c>
      <c r="H218" s="5" t="str">
        <f t="shared" si="10"/>
        <v/>
      </c>
      <c r="I218" s="4" t="str">
        <f t="shared" si="11"/>
        <v/>
      </c>
    </row>
    <row r="219" spans="1:9" x14ac:dyDescent="0.2">
      <c r="A219" s="4"/>
      <c r="B219" s="4"/>
      <c r="C219" s="4"/>
      <c r="D219" s="4"/>
      <c r="E219" s="5"/>
      <c r="F219" s="5" t="str">
        <f>IF($A219="","",SUMIF(Party_Ledger!$C:$C,$A219,Party_Ledger!$G:$G))</f>
        <v/>
      </c>
      <c r="G219" s="5" t="str">
        <f>IF($A219="","",SUMIF(Party_Ledger!$C:$C,$A219,Party_Ledger!$H:$H))</f>
        <v/>
      </c>
      <c r="H219" s="5" t="str">
        <f t="shared" si="10"/>
        <v/>
      </c>
      <c r="I219" s="4" t="str">
        <f t="shared" si="11"/>
        <v/>
      </c>
    </row>
    <row r="220" spans="1:9" x14ac:dyDescent="0.2">
      <c r="A220" s="4"/>
      <c r="B220" s="4"/>
      <c r="C220" s="4"/>
      <c r="D220" s="4"/>
      <c r="E220" s="5"/>
      <c r="F220" s="5" t="str">
        <f>IF($A220="","",SUMIF(Party_Ledger!$C:$C,$A220,Party_Ledger!$G:$G))</f>
        <v/>
      </c>
      <c r="G220" s="5" t="str">
        <f>IF($A220="","",SUMIF(Party_Ledger!$C:$C,$A220,Party_Ledger!$H:$H))</f>
        <v/>
      </c>
      <c r="H220" s="5" t="str">
        <f t="shared" si="10"/>
        <v/>
      </c>
      <c r="I220" s="4" t="str">
        <f t="shared" si="11"/>
        <v/>
      </c>
    </row>
    <row r="221" spans="1:9" x14ac:dyDescent="0.2">
      <c r="A221" s="4"/>
      <c r="B221" s="4"/>
      <c r="C221" s="4"/>
      <c r="D221" s="4"/>
      <c r="E221" s="5"/>
      <c r="F221" s="5" t="str">
        <f>IF($A221="","",SUMIF(Party_Ledger!$C:$C,$A221,Party_Ledger!$G:$G))</f>
        <v/>
      </c>
      <c r="G221" s="5" t="str">
        <f>IF($A221="","",SUMIF(Party_Ledger!$C:$C,$A221,Party_Ledger!$H:$H))</f>
        <v/>
      </c>
      <c r="H221" s="5" t="str">
        <f t="shared" si="10"/>
        <v/>
      </c>
      <c r="I221" s="4" t="str">
        <f t="shared" si="11"/>
        <v/>
      </c>
    </row>
    <row r="222" spans="1:9" x14ac:dyDescent="0.2">
      <c r="A222" s="4"/>
      <c r="B222" s="4"/>
      <c r="C222" s="4"/>
      <c r="D222" s="4"/>
      <c r="E222" s="5"/>
      <c r="F222" s="5" t="str">
        <f>IF($A222="","",SUMIF(Party_Ledger!$C:$C,$A222,Party_Ledger!$G:$G))</f>
        <v/>
      </c>
      <c r="G222" s="5" t="str">
        <f>IF($A222="","",SUMIF(Party_Ledger!$C:$C,$A222,Party_Ledger!$H:$H))</f>
        <v/>
      </c>
      <c r="H222" s="5" t="str">
        <f t="shared" si="10"/>
        <v/>
      </c>
      <c r="I222" s="4" t="str">
        <f t="shared" si="11"/>
        <v/>
      </c>
    </row>
    <row r="223" spans="1:9" x14ac:dyDescent="0.2">
      <c r="A223" s="4"/>
      <c r="B223" s="4"/>
      <c r="C223" s="4"/>
      <c r="D223" s="4"/>
      <c r="E223" s="5"/>
      <c r="F223" s="5" t="str">
        <f>IF($A223="","",SUMIF(Party_Ledger!$C:$C,$A223,Party_Ledger!$G:$G))</f>
        <v/>
      </c>
      <c r="G223" s="5" t="str">
        <f>IF($A223="","",SUMIF(Party_Ledger!$C:$C,$A223,Party_Ledger!$H:$H))</f>
        <v/>
      </c>
      <c r="H223" s="5" t="str">
        <f t="shared" si="10"/>
        <v/>
      </c>
      <c r="I223" s="4" t="str">
        <f t="shared" si="11"/>
        <v/>
      </c>
    </row>
    <row r="224" spans="1:9" x14ac:dyDescent="0.2">
      <c r="A224" s="4"/>
      <c r="B224" s="4"/>
      <c r="C224" s="4"/>
      <c r="D224" s="4"/>
      <c r="E224" s="5"/>
      <c r="F224" s="5" t="str">
        <f>IF($A224="","",SUMIF(Party_Ledger!$C:$C,$A224,Party_Ledger!$G:$G))</f>
        <v/>
      </c>
      <c r="G224" s="5" t="str">
        <f>IF($A224="","",SUMIF(Party_Ledger!$C:$C,$A224,Party_Ledger!$H:$H))</f>
        <v/>
      </c>
      <c r="H224" s="5" t="str">
        <f t="shared" si="10"/>
        <v/>
      </c>
      <c r="I224" s="4" t="str">
        <f t="shared" si="11"/>
        <v/>
      </c>
    </row>
    <row r="225" spans="1:9" x14ac:dyDescent="0.2">
      <c r="A225" s="4"/>
      <c r="B225" s="4"/>
      <c r="C225" s="4"/>
      <c r="D225" s="4"/>
      <c r="E225" s="5"/>
      <c r="F225" s="5" t="str">
        <f>IF($A225="","",SUMIF(Party_Ledger!$C:$C,$A225,Party_Ledger!$G:$G))</f>
        <v/>
      </c>
      <c r="G225" s="5" t="str">
        <f>IF($A225="","",SUMIF(Party_Ledger!$C:$C,$A225,Party_Ledger!$H:$H))</f>
        <v/>
      </c>
      <c r="H225" s="5" t="str">
        <f t="shared" si="10"/>
        <v/>
      </c>
      <c r="I225" s="4" t="str">
        <f t="shared" si="11"/>
        <v/>
      </c>
    </row>
    <row r="226" spans="1:9" x14ac:dyDescent="0.2">
      <c r="A226" s="4"/>
      <c r="B226" s="4"/>
      <c r="C226" s="4"/>
      <c r="D226" s="4"/>
      <c r="E226" s="5"/>
      <c r="F226" s="5" t="str">
        <f>IF($A226="","",SUMIF(Party_Ledger!$C:$C,$A226,Party_Ledger!$G:$G))</f>
        <v/>
      </c>
      <c r="G226" s="5" t="str">
        <f>IF($A226="","",SUMIF(Party_Ledger!$C:$C,$A226,Party_Ledger!$H:$H))</f>
        <v/>
      </c>
      <c r="H226" s="5" t="str">
        <f t="shared" si="10"/>
        <v/>
      </c>
      <c r="I226" s="4" t="str">
        <f t="shared" si="11"/>
        <v/>
      </c>
    </row>
    <row r="227" spans="1:9" x14ac:dyDescent="0.2">
      <c r="A227" s="4"/>
      <c r="B227" s="4"/>
      <c r="C227" s="4"/>
      <c r="D227" s="4"/>
      <c r="E227" s="5"/>
      <c r="F227" s="5" t="str">
        <f>IF($A227="","",SUMIF(Party_Ledger!$C:$C,$A227,Party_Ledger!$G:$G))</f>
        <v/>
      </c>
      <c r="G227" s="5" t="str">
        <f>IF($A227="","",SUMIF(Party_Ledger!$C:$C,$A227,Party_Ledger!$H:$H))</f>
        <v/>
      </c>
      <c r="H227" s="5" t="str">
        <f t="shared" si="10"/>
        <v/>
      </c>
      <c r="I227" s="4" t="str">
        <f t="shared" si="11"/>
        <v/>
      </c>
    </row>
    <row r="228" spans="1:9" x14ac:dyDescent="0.2">
      <c r="A228" s="4"/>
      <c r="B228" s="4"/>
      <c r="C228" s="4"/>
      <c r="D228" s="4"/>
      <c r="E228" s="5"/>
      <c r="F228" s="5" t="str">
        <f>IF($A228="","",SUMIF(Party_Ledger!$C:$C,$A228,Party_Ledger!$G:$G))</f>
        <v/>
      </c>
      <c r="G228" s="5" t="str">
        <f>IF($A228="","",SUMIF(Party_Ledger!$C:$C,$A228,Party_Ledger!$H:$H))</f>
        <v/>
      </c>
      <c r="H228" s="5" t="str">
        <f t="shared" si="10"/>
        <v/>
      </c>
      <c r="I228" s="4" t="str">
        <f t="shared" si="11"/>
        <v/>
      </c>
    </row>
    <row r="229" spans="1:9" x14ac:dyDescent="0.2">
      <c r="A229" s="4"/>
      <c r="B229" s="4"/>
      <c r="C229" s="4"/>
      <c r="D229" s="4"/>
      <c r="E229" s="5"/>
      <c r="F229" s="5" t="str">
        <f>IF($A229="","",SUMIF(Party_Ledger!$C:$C,$A229,Party_Ledger!$G:$G))</f>
        <v/>
      </c>
      <c r="G229" s="5" t="str">
        <f>IF($A229="","",SUMIF(Party_Ledger!$C:$C,$A229,Party_Ledger!$H:$H))</f>
        <v/>
      </c>
      <c r="H229" s="5" t="str">
        <f t="shared" si="10"/>
        <v/>
      </c>
      <c r="I229" s="4" t="str">
        <f t="shared" si="11"/>
        <v/>
      </c>
    </row>
    <row r="230" spans="1:9" x14ac:dyDescent="0.2">
      <c r="A230" s="4"/>
      <c r="B230" s="4"/>
      <c r="C230" s="4"/>
      <c r="D230" s="4"/>
      <c r="E230" s="5"/>
      <c r="F230" s="5" t="str">
        <f>IF($A230="","",SUMIF(Party_Ledger!$C:$C,$A230,Party_Ledger!$G:$G))</f>
        <v/>
      </c>
      <c r="G230" s="5" t="str">
        <f>IF($A230="","",SUMIF(Party_Ledger!$C:$C,$A230,Party_Ledger!$H:$H))</f>
        <v/>
      </c>
      <c r="H230" s="5" t="str">
        <f t="shared" si="10"/>
        <v/>
      </c>
      <c r="I230" s="4" t="str">
        <f t="shared" si="11"/>
        <v/>
      </c>
    </row>
    <row r="231" spans="1:9" x14ac:dyDescent="0.2">
      <c r="A231" s="4"/>
      <c r="B231" s="4"/>
      <c r="C231" s="4"/>
      <c r="D231" s="4"/>
      <c r="E231" s="5"/>
      <c r="F231" s="5" t="str">
        <f>IF($A231="","",SUMIF(Party_Ledger!$C:$C,$A231,Party_Ledger!$G:$G))</f>
        <v/>
      </c>
      <c r="G231" s="5" t="str">
        <f>IF($A231="","",SUMIF(Party_Ledger!$C:$C,$A231,Party_Ledger!$H:$H))</f>
        <v/>
      </c>
      <c r="H231" s="5" t="str">
        <f t="shared" si="10"/>
        <v/>
      </c>
      <c r="I231" s="4" t="str">
        <f t="shared" si="11"/>
        <v/>
      </c>
    </row>
    <row r="232" spans="1:9" x14ac:dyDescent="0.2">
      <c r="A232" s="4"/>
      <c r="B232" s="4"/>
      <c r="C232" s="4"/>
      <c r="D232" s="4"/>
      <c r="E232" s="5"/>
      <c r="F232" s="5" t="str">
        <f>IF($A232="","",SUMIF(Party_Ledger!$C:$C,$A232,Party_Ledger!$G:$G))</f>
        <v/>
      </c>
      <c r="G232" s="5" t="str">
        <f>IF($A232="","",SUMIF(Party_Ledger!$C:$C,$A232,Party_Ledger!$H:$H))</f>
        <v/>
      </c>
      <c r="H232" s="5" t="str">
        <f t="shared" si="10"/>
        <v/>
      </c>
      <c r="I232" s="4" t="str">
        <f t="shared" si="11"/>
        <v/>
      </c>
    </row>
    <row r="233" spans="1:9" x14ac:dyDescent="0.2">
      <c r="A233" s="4"/>
      <c r="B233" s="4"/>
      <c r="C233" s="4"/>
      <c r="D233" s="4"/>
      <c r="E233" s="5"/>
      <c r="F233" s="5" t="str">
        <f>IF($A233="","",SUMIF(Party_Ledger!$C:$C,$A233,Party_Ledger!$G:$G))</f>
        <v/>
      </c>
      <c r="G233" s="5" t="str">
        <f>IF($A233="","",SUMIF(Party_Ledger!$C:$C,$A233,Party_Ledger!$H:$H))</f>
        <v/>
      </c>
      <c r="H233" s="5" t="str">
        <f t="shared" si="10"/>
        <v/>
      </c>
      <c r="I233" s="4" t="str">
        <f t="shared" si="11"/>
        <v/>
      </c>
    </row>
    <row r="234" spans="1:9" x14ac:dyDescent="0.2">
      <c r="A234" s="4"/>
      <c r="B234" s="4"/>
      <c r="C234" s="4"/>
      <c r="D234" s="4"/>
      <c r="E234" s="5"/>
      <c r="F234" s="5" t="str">
        <f>IF($A234="","",SUMIF(Party_Ledger!$C:$C,$A234,Party_Ledger!$G:$G))</f>
        <v/>
      </c>
      <c r="G234" s="5" t="str">
        <f>IF($A234="","",SUMIF(Party_Ledger!$C:$C,$A234,Party_Ledger!$H:$H))</f>
        <v/>
      </c>
      <c r="H234" s="5" t="str">
        <f t="shared" si="10"/>
        <v/>
      </c>
      <c r="I234" s="4" t="str">
        <f t="shared" si="11"/>
        <v/>
      </c>
    </row>
    <row r="235" spans="1:9" x14ac:dyDescent="0.2">
      <c r="A235" s="4"/>
      <c r="B235" s="4"/>
      <c r="C235" s="4"/>
      <c r="D235" s="4"/>
      <c r="E235" s="5"/>
      <c r="F235" s="5" t="str">
        <f>IF($A235="","",SUMIF(Party_Ledger!$C:$C,$A235,Party_Ledger!$G:$G))</f>
        <v/>
      </c>
      <c r="G235" s="5" t="str">
        <f>IF($A235="","",SUMIF(Party_Ledger!$C:$C,$A235,Party_Ledger!$H:$H))</f>
        <v/>
      </c>
      <c r="H235" s="5" t="str">
        <f t="shared" si="10"/>
        <v/>
      </c>
      <c r="I235" s="4" t="str">
        <f t="shared" si="11"/>
        <v/>
      </c>
    </row>
    <row r="236" spans="1:9" x14ac:dyDescent="0.2">
      <c r="A236" s="4"/>
      <c r="B236" s="4"/>
      <c r="C236" s="4"/>
      <c r="D236" s="4"/>
      <c r="E236" s="5"/>
      <c r="F236" s="5" t="str">
        <f>IF($A236="","",SUMIF(Party_Ledger!$C:$C,$A236,Party_Ledger!$G:$G))</f>
        <v/>
      </c>
      <c r="G236" s="5" t="str">
        <f>IF($A236="","",SUMIF(Party_Ledger!$C:$C,$A236,Party_Ledger!$H:$H))</f>
        <v/>
      </c>
      <c r="H236" s="5" t="str">
        <f t="shared" si="10"/>
        <v/>
      </c>
      <c r="I236" s="4" t="str">
        <f t="shared" si="11"/>
        <v/>
      </c>
    </row>
    <row r="237" spans="1:9" x14ac:dyDescent="0.2">
      <c r="A237" s="4"/>
      <c r="B237" s="4"/>
      <c r="C237" s="4"/>
      <c r="D237" s="4"/>
      <c r="E237" s="5"/>
      <c r="F237" s="5" t="str">
        <f>IF($A237="","",SUMIF(Party_Ledger!$C:$C,$A237,Party_Ledger!$G:$G))</f>
        <v/>
      </c>
      <c r="G237" s="5" t="str">
        <f>IF($A237="","",SUMIF(Party_Ledger!$C:$C,$A237,Party_Ledger!$H:$H))</f>
        <v/>
      </c>
      <c r="H237" s="5" t="str">
        <f t="shared" si="10"/>
        <v/>
      </c>
      <c r="I237" s="4" t="str">
        <f t="shared" si="11"/>
        <v/>
      </c>
    </row>
    <row r="238" spans="1:9" x14ac:dyDescent="0.2">
      <c r="A238" s="4"/>
      <c r="B238" s="4"/>
      <c r="C238" s="4"/>
      <c r="D238" s="4"/>
      <c r="E238" s="5"/>
      <c r="F238" s="5" t="str">
        <f>IF($A238="","",SUMIF(Party_Ledger!$C:$C,$A238,Party_Ledger!$G:$G))</f>
        <v/>
      </c>
      <c r="G238" s="5" t="str">
        <f>IF($A238="","",SUMIF(Party_Ledger!$C:$C,$A238,Party_Ledger!$H:$H))</f>
        <v/>
      </c>
      <c r="H238" s="5" t="str">
        <f t="shared" si="10"/>
        <v/>
      </c>
      <c r="I238" s="4" t="str">
        <f t="shared" si="11"/>
        <v/>
      </c>
    </row>
    <row r="239" spans="1:9" x14ac:dyDescent="0.2">
      <c r="A239" s="4"/>
      <c r="B239" s="4"/>
      <c r="C239" s="4"/>
      <c r="D239" s="4"/>
      <c r="E239" s="5"/>
      <c r="F239" s="5" t="str">
        <f>IF($A239="","",SUMIF(Party_Ledger!$C:$C,$A239,Party_Ledger!$G:$G))</f>
        <v/>
      </c>
      <c r="G239" s="5" t="str">
        <f>IF($A239="","",SUMIF(Party_Ledger!$C:$C,$A239,Party_Ledger!$H:$H))</f>
        <v/>
      </c>
      <c r="H239" s="5" t="str">
        <f t="shared" si="10"/>
        <v/>
      </c>
      <c r="I239" s="4" t="str">
        <f t="shared" si="11"/>
        <v/>
      </c>
    </row>
    <row r="240" spans="1:9" x14ac:dyDescent="0.2">
      <c r="A240" s="4"/>
      <c r="B240" s="4"/>
      <c r="C240" s="4"/>
      <c r="D240" s="4"/>
      <c r="E240" s="5"/>
      <c r="F240" s="5" t="str">
        <f>IF($A240="","",SUMIF(Party_Ledger!$C:$C,$A240,Party_Ledger!$G:$G))</f>
        <v/>
      </c>
      <c r="G240" s="5" t="str">
        <f>IF($A240="","",SUMIF(Party_Ledger!$C:$C,$A240,Party_Ledger!$H:$H))</f>
        <v/>
      </c>
      <c r="H240" s="5" t="str">
        <f t="shared" si="10"/>
        <v/>
      </c>
      <c r="I240" s="4" t="str">
        <f t="shared" si="11"/>
        <v/>
      </c>
    </row>
    <row r="241" spans="1:9" x14ac:dyDescent="0.2">
      <c r="A241" s="4"/>
      <c r="B241" s="4"/>
      <c r="C241" s="4"/>
      <c r="D241" s="4"/>
      <c r="E241" s="5"/>
      <c r="F241" s="5" t="str">
        <f>IF($A241="","",SUMIF(Party_Ledger!$C:$C,$A241,Party_Ledger!$G:$G))</f>
        <v/>
      </c>
      <c r="G241" s="5" t="str">
        <f>IF($A241="","",SUMIF(Party_Ledger!$C:$C,$A241,Party_Ledger!$H:$H))</f>
        <v/>
      </c>
      <c r="H241" s="5" t="str">
        <f t="shared" si="10"/>
        <v/>
      </c>
      <c r="I241" s="4" t="str">
        <f t="shared" si="11"/>
        <v/>
      </c>
    </row>
    <row r="242" spans="1:9" x14ac:dyDescent="0.2">
      <c r="A242" s="4"/>
      <c r="B242" s="4"/>
      <c r="C242" s="4"/>
      <c r="D242" s="4"/>
      <c r="E242" s="5"/>
      <c r="F242" s="5" t="str">
        <f>IF($A242="","",SUMIF(Party_Ledger!$C:$C,$A242,Party_Ledger!$G:$G))</f>
        <v/>
      </c>
      <c r="G242" s="5" t="str">
        <f>IF($A242="","",SUMIF(Party_Ledger!$C:$C,$A242,Party_Ledger!$H:$H))</f>
        <v/>
      </c>
      <c r="H242" s="5" t="str">
        <f t="shared" si="10"/>
        <v/>
      </c>
      <c r="I242" s="4" t="str">
        <f t="shared" si="11"/>
        <v/>
      </c>
    </row>
    <row r="243" spans="1:9" x14ac:dyDescent="0.2">
      <c r="A243" s="4"/>
      <c r="B243" s="4"/>
      <c r="C243" s="4"/>
      <c r="D243" s="4"/>
      <c r="E243" s="5"/>
      <c r="F243" s="5" t="str">
        <f>IF($A243="","",SUMIF(Party_Ledger!$C:$C,$A243,Party_Ledger!$G:$G))</f>
        <v/>
      </c>
      <c r="G243" s="5" t="str">
        <f>IF($A243="","",SUMIF(Party_Ledger!$C:$C,$A243,Party_Ledger!$H:$H))</f>
        <v/>
      </c>
      <c r="H243" s="5" t="str">
        <f t="shared" si="10"/>
        <v/>
      </c>
      <c r="I243" s="4" t="str">
        <f t="shared" si="11"/>
        <v/>
      </c>
    </row>
    <row r="244" spans="1:9" x14ac:dyDescent="0.2">
      <c r="A244" s="4"/>
      <c r="B244" s="4"/>
      <c r="C244" s="4"/>
      <c r="D244" s="4"/>
      <c r="E244" s="5"/>
      <c r="F244" s="5" t="str">
        <f>IF($A244="","",SUMIF(Party_Ledger!$C:$C,$A244,Party_Ledger!$G:$G))</f>
        <v/>
      </c>
      <c r="G244" s="5" t="str">
        <f>IF($A244="","",SUMIF(Party_Ledger!$C:$C,$A244,Party_Ledger!$H:$H))</f>
        <v/>
      </c>
      <c r="H244" s="5" t="str">
        <f t="shared" si="10"/>
        <v/>
      </c>
      <c r="I244" s="4" t="str">
        <f t="shared" si="11"/>
        <v/>
      </c>
    </row>
    <row r="245" spans="1:9" x14ac:dyDescent="0.2">
      <c r="A245" s="4"/>
      <c r="B245" s="4"/>
      <c r="C245" s="4"/>
      <c r="D245" s="4"/>
      <c r="E245" s="5"/>
      <c r="F245" s="5" t="str">
        <f>IF($A245="","",SUMIF(Party_Ledger!$C:$C,$A245,Party_Ledger!$G:$G))</f>
        <v/>
      </c>
      <c r="G245" s="5" t="str">
        <f>IF($A245="","",SUMIF(Party_Ledger!$C:$C,$A245,Party_Ledger!$H:$H))</f>
        <v/>
      </c>
      <c r="H245" s="5" t="str">
        <f t="shared" si="10"/>
        <v/>
      </c>
      <c r="I245" s="4" t="str">
        <f t="shared" si="11"/>
        <v/>
      </c>
    </row>
    <row r="246" spans="1:9" x14ac:dyDescent="0.2">
      <c r="A246" s="4"/>
      <c r="B246" s="4"/>
      <c r="C246" s="4"/>
      <c r="D246" s="4"/>
      <c r="E246" s="5"/>
      <c r="F246" s="5" t="str">
        <f>IF($A246="","",SUMIF(Party_Ledger!$C:$C,$A246,Party_Ledger!$G:$G))</f>
        <v/>
      </c>
      <c r="G246" s="5" t="str">
        <f>IF($A246="","",SUMIF(Party_Ledger!$C:$C,$A246,Party_Ledger!$H:$H))</f>
        <v/>
      </c>
      <c r="H246" s="5" t="str">
        <f t="shared" si="10"/>
        <v/>
      </c>
      <c r="I246" s="4" t="str">
        <f t="shared" si="11"/>
        <v/>
      </c>
    </row>
    <row r="247" spans="1:9" x14ac:dyDescent="0.2">
      <c r="A247" s="4"/>
      <c r="B247" s="4"/>
      <c r="C247" s="4"/>
      <c r="D247" s="4"/>
      <c r="E247" s="5"/>
      <c r="F247" s="5" t="str">
        <f>IF($A247="","",SUMIF(Party_Ledger!$C:$C,$A247,Party_Ledger!$G:$G))</f>
        <v/>
      </c>
      <c r="G247" s="5" t="str">
        <f>IF($A247="","",SUMIF(Party_Ledger!$C:$C,$A247,Party_Ledger!$H:$H))</f>
        <v/>
      </c>
      <c r="H247" s="5" t="str">
        <f t="shared" si="10"/>
        <v/>
      </c>
      <c r="I247" s="4" t="str">
        <f t="shared" si="11"/>
        <v/>
      </c>
    </row>
    <row r="248" spans="1:9" x14ac:dyDescent="0.2">
      <c r="A248" s="4"/>
      <c r="B248" s="4"/>
      <c r="C248" s="4"/>
      <c r="D248" s="4"/>
      <c r="E248" s="5"/>
      <c r="F248" s="5" t="str">
        <f>IF($A248="","",SUMIF(Party_Ledger!$C:$C,$A248,Party_Ledger!$G:$G))</f>
        <v/>
      </c>
      <c r="G248" s="5" t="str">
        <f>IF($A248="","",SUMIF(Party_Ledger!$C:$C,$A248,Party_Ledger!$H:$H))</f>
        <v/>
      </c>
      <c r="H248" s="5" t="str">
        <f t="shared" si="10"/>
        <v/>
      </c>
      <c r="I248" s="4" t="str">
        <f t="shared" si="11"/>
        <v/>
      </c>
    </row>
    <row r="249" spans="1:9" x14ac:dyDescent="0.2">
      <c r="A249" s="4"/>
      <c r="B249" s="4"/>
      <c r="C249" s="4"/>
      <c r="D249" s="4"/>
      <c r="E249" s="5"/>
      <c r="F249" s="5" t="str">
        <f>IF($A249="","",SUMIF(Party_Ledger!$C:$C,$A249,Party_Ledger!$G:$G))</f>
        <v/>
      </c>
      <c r="G249" s="5" t="str">
        <f>IF($A249="","",SUMIF(Party_Ledger!$C:$C,$A249,Party_Ledger!$H:$H))</f>
        <v/>
      </c>
      <c r="H249" s="5" t="str">
        <f t="shared" si="10"/>
        <v/>
      </c>
      <c r="I249" s="4" t="str">
        <f t="shared" si="11"/>
        <v/>
      </c>
    </row>
    <row r="250" spans="1:9" x14ac:dyDescent="0.2">
      <c r="A250" s="4"/>
      <c r="B250" s="4"/>
      <c r="C250" s="4"/>
      <c r="D250" s="4"/>
      <c r="E250" s="5"/>
      <c r="F250" s="5" t="str">
        <f>IF($A250="","",SUMIF(Party_Ledger!$C:$C,$A250,Party_Ledger!$G:$G))</f>
        <v/>
      </c>
      <c r="G250" s="5" t="str">
        <f>IF($A250="","",SUMIF(Party_Ledger!$C:$C,$A250,Party_Ledger!$H:$H))</f>
        <v/>
      </c>
      <c r="H250" s="5" t="str">
        <f t="shared" si="10"/>
        <v/>
      </c>
      <c r="I250" s="4" t="str">
        <f t="shared" si="11"/>
        <v/>
      </c>
    </row>
    <row r="251" spans="1:9" x14ac:dyDescent="0.2">
      <c r="A251" s="4"/>
      <c r="B251" s="4"/>
      <c r="C251" s="4"/>
      <c r="D251" s="4"/>
      <c r="E251" s="5"/>
      <c r="F251" s="5" t="str">
        <f>IF($A251="","",SUMIF(Party_Ledger!$C:$C,$A251,Party_Ledger!$G:$G))</f>
        <v/>
      </c>
      <c r="G251" s="5" t="str">
        <f>IF($A251="","",SUMIF(Party_Ledger!$C:$C,$A251,Party_Ledger!$H:$H))</f>
        <v/>
      </c>
      <c r="H251" s="5" t="str">
        <f t="shared" si="10"/>
        <v/>
      </c>
      <c r="I251" s="4" t="str">
        <f t="shared" si="11"/>
        <v/>
      </c>
    </row>
    <row r="252" spans="1:9" x14ac:dyDescent="0.2">
      <c r="A252" s="4"/>
      <c r="B252" s="4"/>
      <c r="C252" s="4"/>
      <c r="D252" s="4"/>
      <c r="E252" s="5"/>
      <c r="F252" s="5" t="str">
        <f>IF($A252="","",SUMIF(Party_Ledger!$C:$C,$A252,Party_Ledger!$G:$G))</f>
        <v/>
      </c>
      <c r="G252" s="5" t="str">
        <f>IF($A252="","",SUMIF(Party_Ledger!$C:$C,$A252,Party_Ledger!$H:$H))</f>
        <v/>
      </c>
      <c r="H252" s="5" t="str">
        <f t="shared" si="10"/>
        <v/>
      </c>
      <c r="I252" s="4" t="str">
        <f t="shared" si="11"/>
        <v/>
      </c>
    </row>
    <row r="253" spans="1:9" x14ac:dyDescent="0.2">
      <c r="A253" s="4"/>
      <c r="B253" s="4"/>
      <c r="C253" s="4"/>
      <c r="D253" s="4"/>
      <c r="E253" s="5"/>
      <c r="F253" s="5" t="str">
        <f>IF($A253="","",SUMIF(Party_Ledger!$C:$C,$A253,Party_Ledger!$G:$G))</f>
        <v/>
      </c>
      <c r="G253" s="5" t="str">
        <f>IF($A253="","",SUMIF(Party_Ledger!$C:$C,$A253,Party_Ledger!$H:$H))</f>
        <v/>
      </c>
      <c r="H253" s="5" t="str">
        <f t="shared" ref="H253:H316" si="12">IF($A253="","",$E253+$F253-$G253)</f>
        <v/>
      </c>
      <c r="I253" s="4" t="str">
        <f t="shared" ref="I253:I316" si="13">IF($A253="","",IF(ROUND($H253,0)=0,"Settled",IF($H253&gt;0,"Outstanding","Advance")))</f>
        <v/>
      </c>
    </row>
    <row r="254" spans="1:9" x14ac:dyDescent="0.2">
      <c r="A254" s="4"/>
      <c r="B254" s="4"/>
      <c r="C254" s="4"/>
      <c r="D254" s="4"/>
      <c r="E254" s="5"/>
      <c r="F254" s="5" t="str">
        <f>IF($A254="","",SUMIF(Party_Ledger!$C:$C,$A254,Party_Ledger!$G:$G))</f>
        <v/>
      </c>
      <c r="G254" s="5" t="str">
        <f>IF($A254="","",SUMIF(Party_Ledger!$C:$C,$A254,Party_Ledger!$H:$H))</f>
        <v/>
      </c>
      <c r="H254" s="5" t="str">
        <f t="shared" si="12"/>
        <v/>
      </c>
      <c r="I254" s="4" t="str">
        <f t="shared" si="13"/>
        <v/>
      </c>
    </row>
    <row r="255" spans="1:9" x14ac:dyDescent="0.2">
      <c r="A255" s="4"/>
      <c r="B255" s="4"/>
      <c r="C255" s="4"/>
      <c r="D255" s="4"/>
      <c r="E255" s="5"/>
      <c r="F255" s="5" t="str">
        <f>IF($A255="","",SUMIF(Party_Ledger!$C:$C,$A255,Party_Ledger!$G:$G))</f>
        <v/>
      </c>
      <c r="G255" s="5" t="str">
        <f>IF($A255="","",SUMIF(Party_Ledger!$C:$C,$A255,Party_Ledger!$H:$H))</f>
        <v/>
      </c>
      <c r="H255" s="5" t="str">
        <f t="shared" si="12"/>
        <v/>
      </c>
      <c r="I255" s="4" t="str">
        <f t="shared" si="13"/>
        <v/>
      </c>
    </row>
    <row r="256" spans="1:9" x14ac:dyDescent="0.2">
      <c r="A256" s="4"/>
      <c r="B256" s="4"/>
      <c r="C256" s="4"/>
      <c r="D256" s="4"/>
      <c r="E256" s="5"/>
      <c r="F256" s="5" t="str">
        <f>IF($A256="","",SUMIF(Party_Ledger!$C:$C,$A256,Party_Ledger!$G:$G))</f>
        <v/>
      </c>
      <c r="G256" s="5" t="str">
        <f>IF($A256="","",SUMIF(Party_Ledger!$C:$C,$A256,Party_Ledger!$H:$H))</f>
        <v/>
      </c>
      <c r="H256" s="5" t="str">
        <f t="shared" si="12"/>
        <v/>
      </c>
      <c r="I256" s="4" t="str">
        <f t="shared" si="13"/>
        <v/>
      </c>
    </row>
    <row r="257" spans="1:9" x14ac:dyDescent="0.2">
      <c r="A257" s="4"/>
      <c r="B257" s="4"/>
      <c r="C257" s="4"/>
      <c r="D257" s="4"/>
      <c r="E257" s="5"/>
      <c r="F257" s="5" t="str">
        <f>IF($A257="","",SUMIF(Party_Ledger!$C:$C,$A257,Party_Ledger!$G:$G))</f>
        <v/>
      </c>
      <c r="G257" s="5" t="str">
        <f>IF($A257="","",SUMIF(Party_Ledger!$C:$C,$A257,Party_Ledger!$H:$H))</f>
        <v/>
      </c>
      <c r="H257" s="5" t="str">
        <f t="shared" si="12"/>
        <v/>
      </c>
      <c r="I257" s="4" t="str">
        <f t="shared" si="13"/>
        <v/>
      </c>
    </row>
    <row r="258" spans="1:9" x14ac:dyDescent="0.2">
      <c r="A258" s="4"/>
      <c r="B258" s="4"/>
      <c r="C258" s="4"/>
      <c r="D258" s="4"/>
      <c r="E258" s="5"/>
      <c r="F258" s="5" t="str">
        <f>IF($A258="","",SUMIF(Party_Ledger!$C:$C,$A258,Party_Ledger!$G:$G))</f>
        <v/>
      </c>
      <c r="G258" s="5" t="str">
        <f>IF($A258="","",SUMIF(Party_Ledger!$C:$C,$A258,Party_Ledger!$H:$H))</f>
        <v/>
      </c>
      <c r="H258" s="5" t="str">
        <f t="shared" si="12"/>
        <v/>
      </c>
      <c r="I258" s="4" t="str">
        <f t="shared" si="13"/>
        <v/>
      </c>
    </row>
    <row r="259" spans="1:9" x14ac:dyDescent="0.2">
      <c r="A259" s="4"/>
      <c r="B259" s="4"/>
      <c r="C259" s="4"/>
      <c r="D259" s="4"/>
      <c r="E259" s="5"/>
      <c r="F259" s="5" t="str">
        <f>IF($A259="","",SUMIF(Party_Ledger!$C:$C,$A259,Party_Ledger!$G:$G))</f>
        <v/>
      </c>
      <c r="G259" s="5" t="str">
        <f>IF($A259="","",SUMIF(Party_Ledger!$C:$C,$A259,Party_Ledger!$H:$H))</f>
        <v/>
      </c>
      <c r="H259" s="5" t="str">
        <f t="shared" si="12"/>
        <v/>
      </c>
      <c r="I259" s="4" t="str">
        <f t="shared" si="13"/>
        <v/>
      </c>
    </row>
    <row r="260" spans="1:9" x14ac:dyDescent="0.2">
      <c r="A260" s="4"/>
      <c r="B260" s="4"/>
      <c r="C260" s="4"/>
      <c r="D260" s="4"/>
      <c r="E260" s="5"/>
      <c r="F260" s="5" t="str">
        <f>IF($A260="","",SUMIF(Party_Ledger!$C:$C,$A260,Party_Ledger!$G:$G))</f>
        <v/>
      </c>
      <c r="G260" s="5" t="str">
        <f>IF($A260="","",SUMIF(Party_Ledger!$C:$C,$A260,Party_Ledger!$H:$H))</f>
        <v/>
      </c>
      <c r="H260" s="5" t="str">
        <f t="shared" si="12"/>
        <v/>
      </c>
      <c r="I260" s="4" t="str">
        <f t="shared" si="13"/>
        <v/>
      </c>
    </row>
    <row r="261" spans="1:9" x14ac:dyDescent="0.2">
      <c r="A261" s="4"/>
      <c r="B261" s="4"/>
      <c r="C261" s="4"/>
      <c r="D261" s="4"/>
      <c r="E261" s="5"/>
      <c r="F261" s="5" t="str">
        <f>IF($A261="","",SUMIF(Party_Ledger!$C:$C,$A261,Party_Ledger!$G:$G))</f>
        <v/>
      </c>
      <c r="G261" s="5" t="str">
        <f>IF($A261="","",SUMIF(Party_Ledger!$C:$C,$A261,Party_Ledger!$H:$H))</f>
        <v/>
      </c>
      <c r="H261" s="5" t="str">
        <f t="shared" si="12"/>
        <v/>
      </c>
      <c r="I261" s="4" t="str">
        <f t="shared" si="13"/>
        <v/>
      </c>
    </row>
    <row r="262" spans="1:9" x14ac:dyDescent="0.2">
      <c r="A262" s="4"/>
      <c r="B262" s="4"/>
      <c r="C262" s="4"/>
      <c r="D262" s="4"/>
      <c r="E262" s="5"/>
      <c r="F262" s="5" t="str">
        <f>IF($A262="","",SUMIF(Party_Ledger!$C:$C,$A262,Party_Ledger!$G:$G))</f>
        <v/>
      </c>
      <c r="G262" s="5" t="str">
        <f>IF($A262="","",SUMIF(Party_Ledger!$C:$C,$A262,Party_Ledger!$H:$H))</f>
        <v/>
      </c>
      <c r="H262" s="5" t="str">
        <f t="shared" si="12"/>
        <v/>
      </c>
      <c r="I262" s="4" t="str">
        <f t="shared" si="13"/>
        <v/>
      </c>
    </row>
    <row r="263" spans="1:9" x14ac:dyDescent="0.2">
      <c r="A263" s="4"/>
      <c r="B263" s="4"/>
      <c r="C263" s="4"/>
      <c r="D263" s="4"/>
      <c r="E263" s="5"/>
      <c r="F263" s="5" t="str">
        <f>IF($A263="","",SUMIF(Party_Ledger!$C:$C,$A263,Party_Ledger!$G:$G))</f>
        <v/>
      </c>
      <c r="G263" s="5" t="str">
        <f>IF($A263="","",SUMIF(Party_Ledger!$C:$C,$A263,Party_Ledger!$H:$H))</f>
        <v/>
      </c>
      <c r="H263" s="5" t="str">
        <f t="shared" si="12"/>
        <v/>
      </c>
      <c r="I263" s="4" t="str">
        <f t="shared" si="13"/>
        <v/>
      </c>
    </row>
    <row r="264" spans="1:9" x14ac:dyDescent="0.2">
      <c r="A264" s="4"/>
      <c r="B264" s="4"/>
      <c r="C264" s="4"/>
      <c r="D264" s="4"/>
      <c r="E264" s="5"/>
      <c r="F264" s="5" t="str">
        <f>IF($A264="","",SUMIF(Party_Ledger!$C:$C,$A264,Party_Ledger!$G:$G))</f>
        <v/>
      </c>
      <c r="G264" s="5" t="str">
        <f>IF($A264="","",SUMIF(Party_Ledger!$C:$C,$A264,Party_Ledger!$H:$H))</f>
        <v/>
      </c>
      <c r="H264" s="5" t="str">
        <f t="shared" si="12"/>
        <v/>
      </c>
      <c r="I264" s="4" t="str">
        <f t="shared" si="13"/>
        <v/>
      </c>
    </row>
    <row r="265" spans="1:9" x14ac:dyDescent="0.2">
      <c r="A265" s="4"/>
      <c r="B265" s="4"/>
      <c r="C265" s="4"/>
      <c r="D265" s="4"/>
      <c r="E265" s="5"/>
      <c r="F265" s="5" t="str">
        <f>IF($A265="","",SUMIF(Party_Ledger!$C:$C,$A265,Party_Ledger!$G:$G))</f>
        <v/>
      </c>
      <c r="G265" s="5" t="str">
        <f>IF($A265="","",SUMIF(Party_Ledger!$C:$C,$A265,Party_Ledger!$H:$H))</f>
        <v/>
      </c>
      <c r="H265" s="5" t="str">
        <f t="shared" si="12"/>
        <v/>
      </c>
      <c r="I265" s="4" t="str">
        <f t="shared" si="13"/>
        <v/>
      </c>
    </row>
    <row r="266" spans="1:9" x14ac:dyDescent="0.2">
      <c r="A266" s="4"/>
      <c r="B266" s="4"/>
      <c r="C266" s="4"/>
      <c r="D266" s="4"/>
      <c r="E266" s="5"/>
      <c r="F266" s="5" t="str">
        <f>IF($A266="","",SUMIF(Party_Ledger!$C:$C,$A266,Party_Ledger!$G:$G))</f>
        <v/>
      </c>
      <c r="G266" s="5" t="str">
        <f>IF($A266="","",SUMIF(Party_Ledger!$C:$C,$A266,Party_Ledger!$H:$H))</f>
        <v/>
      </c>
      <c r="H266" s="5" t="str">
        <f t="shared" si="12"/>
        <v/>
      </c>
      <c r="I266" s="4" t="str">
        <f t="shared" si="13"/>
        <v/>
      </c>
    </row>
    <row r="267" spans="1:9" x14ac:dyDescent="0.2">
      <c r="A267" s="4"/>
      <c r="B267" s="4"/>
      <c r="C267" s="4"/>
      <c r="D267" s="4"/>
      <c r="E267" s="5"/>
      <c r="F267" s="5" t="str">
        <f>IF($A267="","",SUMIF(Party_Ledger!$C:$C,$A267,Party_Ledger!$G:$G))</f>
        <v/>
      </c>
      <c r="G267" s="5" t="str">
        <f>IF($A267="","",SUMIF(Party_Ledger!$C:$C,$A267,Party_Ledger!$H:$H))</f>
        <v/>
      </c>
      <c r="H267" s="5" t="str">
        <f t="shared" si="12"/>
        <v/>
      </c>
      <c r="I267" s="4" t="str">
        <f t="shared" si="13"/>
        <v/>
      </c>
    </row>
    <row r="268" spans="1:9" x14ac:dyDescent="0.2">
      <c r="A268" s="4"/>
      <c r="B268" s="4"/>
      <c r="C268" s="4"/>
      <c r="D268" s="4"/>
      <c r="E268" s="5"/>
      <c r="F268" s="5" t="str">
        <f>IF($A268="","",SUMIF(Party_Ledger!$C:$C,$A268,Party_Ledger!$G:$G))</f>
        <v/>
      </c>
      <c r="G268" s="5" t="str">
        <f>IF($A268="","",SUMIF(Party_Ledger!$C:$C,$A268,Party_Ledger!$H:$H))</f>
        <v/>
      </c>
      <c r="H268" s="5" t="str">
        <f t="shared" si="12"/>
        <v/>
      </c>
      <c r="I268" s="4" t="str">
        <f t="shared" si="13"/>
        <v/>
      </c>
    </row>
    <row r="269" spans="1:9" x14ac:dyDescent="0.2">
      <c r="A269" s="4"/>
      <c r="B269" s="4"/>
      <c r="C269" s="4"/>
      <c r="D269" s="4"/>
      <c r="E269" s="5"/>
      <c r="F269" s="5" t="str">
        <f>IF($A269="","",SUMIF(Party_Ledger!$C:$C,$A269,Party_Ledger!$G:$G))</f>
        <v/>
      </c>
      <c r="G269" s="5" t="str">
        <f>IF($A269="","",SUMIF(Party_Ledger!$C:$C,$A269,Party_Ledger!$H:$H))</f>
        <v/>
      </c>
      <c r="H269" s="5" t="str">
        <f t="shared" si="12"/>
        <v/>
      </c>
      <c r="I269" s="4" t="str">
        <f t="shared" si="13"/>
        <v/>
      </c>
    </row>
    <row r="270" spans="1:9" x14ac:dyDescent="0.2">
      <c r="A270" s="4"/>
      <c r="B270" s="4"/>
      <c r="C270" s="4"/>
      <c r="D270" s="4"/>
      <c r="E270" s="5"/>
      <c r="F270" s="5" t="str">
        <f>IF($A270="","",SUMIF(Party_Ledger!$C:$C,$A270,Party_Ledger!$G:$G))</f>
        <v/>
      </c>
      <c r="G270" s="5" t="str">
        <f>IF($A270="","",SUMIF(Party_Ledger!$C:$C,$A270,Party_Ledger!$H:$H))</f>
        <v/>
      </c>
      <c r="H270" s="5" t="str">
        <f t="shared" si="12"/>
        <v/>
      </c>
      <c r="I270" s="4" t="str">
        <f t="shared" si="13"/>
        <v/>
      </c>
    </row>
    <row r="271" spans="1:9" x14ac:dyDescent="0.2">
      <c r="A271" s="4"/>
      <c r="B271" s="4"/>
      <c r="C271" s="4"/>
      <c r="D271" s="4"/>
      <c r="E271" s="5"/>
      <c r="F271" s="5" t="str">
        <f>IF($A271="","",SUMIF(Party_Ledger!$C:$C,$A271,Party_Ledger!$G:$G))</f>
        <v/>
      </c>
      <c r="G271" s="5" t="str">
        <f>IF($A271="","",SUMIF(Party_Ledger!$C:$C,$A271,Party_Ledger!$H:$H))</f>
        <v/>
      </c>
      <c r="H271" s="5" t="str">
        <f t="shared" si="12"/>
        <v/>
      </c>
      <c r="I271" s="4" t="str">
        <f t="shared" si="13"/>
        <v/>
      </c>
    </row>
    <row r="272" spans="1:9" x14ac:dyDescent="0.2">
      <c r="A272" s="4"/>
      <c r="B272" s="4"/>
      <c r="C272" s="4"/>
      <c r="D272" s="4"/>
      <c r="E272" s="5"/>
      <c r="F272" s="5" t="str">
        <f>IF($A272="","",SUMIF(Party_Ledger!$C:$C,$A272,Party_Ledger!$G:$G))</f>
        <v/>
      </c>
      <c r="G272" s="5" t="str">
        <f>IF($A272="","",SUMIF(Party_Ledger!$C:$C,$A272,Party_Ledger!$H:$H))</f>
        <v/>
      </c>
      <c r="H272" s="5" t="str">
        <f t="shared" si="12"/>
        <v/>
      </c>
      <c r="I272" s="4" t="str">
        <f t="shared" si="13"/>
        <v/>
      </c>
    </row>
    <row r="273" spans="1:9" x14ac:dyDescent="0.2">
      <c r="A273" s="4"/>
      <c r="B273" s="4"/>
      <c r="C273" s="4"/>
      <c r="D273" s="4"/>
      <c r="E273" s="5"/>
      <c r="F273" s="5" t="str">
        <f>IF($A273="","",SUMIF(Party_Ledger!$C:$C,$A273,Party_Ledger!$G:$G))</f>
        <v/>
      </c>
      <c r="G273" s="5" t="str">
        <f>IF($A273="","",SUMIF(Party_Ledger!$C:$C,$A273,Party_Ledger!$H:$H))</f>
        <v/>
      </c>
      <c r="H273" s="5" t="str">
        <f t="shared" si="12"/>
        <v/>
      </c>
      <c r="I273" s="4" t="str">
        <f t="shared" si="13"/>
        <v/>
      </c>
    </row>
    <row r="274" spans="1:9" x14ac:dyDescent="0.2">
      <c r="A274" s="4"/>
      <c r="B274" s="4"/>
      <c r="C274" s="4"/>
      <c r="D274" s="4"/>
      <c r="E274" s="5"/>
      <c r="F274" s="5" t="str">
        <f>IF($A274="","",SUMIF(Party_Ledger!$C:$C,$A274,Party_Ledger!$G:$G))</f>
        <v/>
      </c>
      <c r="G274" s="5" t="str">
        <f>IF($A274="","",SUMIF(Party_Ledger!$C:$C,$A274,Party_Ledger!$H:$H))</f>
        <v/>
      </c>
      <c r="H274" s="5" t="str">
        <f t="shared" si="12"/>
        <v/>
      </c>
      <c r="I274" s="4" t="str">
        <f t="shared" si="13"/>
        <v/>
      </c>
    </row>
    <row r="275" spans="1:9" x14ac:dyDescent="0.2">
      <c r="A275" s="4"/>
      <c r="B275" s="4"/>
      <c r="C275" s="4"/>
      <c r="D275" s="4"/>
      <c r="E275" s="5"/>
      <c r="F275" s="5" t="str">
        <f>IF($A275="","",SUMIF(Party_Ledger!$C:$C,$A275,Party_Ledger!$G:$G))</f>
        <v/>
      </c>
      <c r="G275" s="5" t="str">
        <f>IF($A275="","",SUMIF(Party_Ledger!$C:$C,$A275,Party_Ledger!$H:$H))</f>
        <v/>
      </c>
      <c r="H275" s="5" t="str">
        <f t="shared" si="12"/>
        <v/>
      </c>
      <c r="I275" s="4" t="str">
        <f t="shared" si="13"/>
        <v/>
      </c>
    </row>
    <row r="276" spans="1:9" x14ac:dyDescent="0.2">
      <c r="A276" s="4"/>
      <c r="B276" s="4"/>
      <c r="C276" s="4"/>
      <c r="D276" s="4"/>
      <c r="E276" s="5"/>
      <c r="F276" s="5" t="str">
        <f>IF($A276="","",SUMIF(Party_Ledger!$C:$C,$A276,Party_Ledger!$G:$G))</f>
        <v/>
      </c>
      <c r="G276" s="5" t="str">
        <f>IF($A276="","",SUMIF(Party_Ledger!$C:$C,$A276,Party_Ledger!$H:$H))</f>
        <v/>
      </c>
      <c r="H276" s="5" t="str">
        <f t="shared" si="12"/>
        <v/>
      </c>
      <c r="I276" s="4" t="str">
        <f t="shared" si="13"/>
        <v/>
      </c>
    </row>
    <row r="277" spans="1:9" x14ac:dyDescent="0.2">
      <c r="A277" s="4"/>
      <c r="B277" s="4"/>
      <c r="C277" s="4"/>
      <c r="D277" s="4"/>
      <c r="E277" s="5"/>
      <c r="F277" s="5" t="str">
        <f>IF($A277="","",SUMIF(Party_Ledger!$C:$C,$A277,Party_Ledger!$G:$G))</f>
        <v/>
      </c>
      <c r="G277" s="5" t="str">
        <f>IF($A277="","",SUMIF(Party_Ledger!$C:$C,$A277,Party_Ledger!$H:$H))</f>
        <v/>
      </c>
      <c r="H277" s="5" t="str">
        <f t="shared" si="12"/>
        <v/>
      </c>
      <c r="I277" s="4" t="str">
        <f t="shared" si="13"/>
        <v/>
      </c>
    </row>
    <row r="278" spans="1:9" x14ac:dyDescent="0.2">
      <c r="A278" s="4"/>
      <c r="B278" s="4"/>
      <c r="C278" s="4"/>
      <c r="D278" s="4"/>
      <c r="E278" s="5"/>
      <c r="F278" s="5" t="str">
        <f>IF($A278="","",SUMIF(Party_Ledger!$C:$C,$A278,Party_Ledger!$G:$G))</f>
        <v/>
      </c>
      <c r="G278" s="5" t="str">
        <f>IF($A278="","",SUMIF(Party_Ledger!$C:$C,$A278,Party_Ledger!$H:$H))</f>
        <v/>
      </c>
      <c r="H278" s="5" t="str">
        <f t="shared" si="12"/>
        <v/>
      </c>
      <c r="I278" s="4" t="str">
        <f t="shared" si="13"/>
        <v/>
      </c>
    </row>
    <row r="279" spans="1:9" x14ac:dyDescent="0.2">
      <c r="A279" s="4"/>
      <c r="B279" s="4"/>
      <c r="C279" s="4"/>
      <c r="D279" s="4"/>
      <c r="E279" s="5"/>
      <c r="F279" s="5" t="str">
        <f>IF($A279="","",SUMIF(Party_Ledger!$C:$C,$A279,Party_Ledger!$G:$G))</f>
        <v/>
      </c>
      <c r="G279" s="5" t="str">
        <f>IF($A279="","",SUMIF(Party_Ledger!$C:$C,$A279,Party_Ledger!$H:$H))</f>
        <v/>
      </c>
      <c r="H279" s="5" t="str">
        <f t="shared" si="12"/>
        <v/>
      </c>
      <c r="I279" s="4" t="str">
        <f t="shared" si="13"/>
        <v/>
      </c>
    </row>
    <row r="280" spans="1:9" x14ac:dyDescent="0.2">
      <c r="A280" s="4"/>
      <c r="B280" s="4"/>
      <c r="C280" s="4"/>
      <c r="D280" s="4"/>
      <c r="E280" s="5"/>
      <c r="F280" s="5" t="str">
        <f>IF($A280="","",SUMIF(Party_Ledger!$C:$C,$A280,Party_Ledger!$G:$G))</f>
        <v/>
      </c>
      <c r="G280" s="5" t="str">
        <f>IF($A280="","",SUMIF(Party_Ledger!$C:$C,$A280,Party_Ledger!$H:$H))</f>
        <v/>
      </c>
      <c r="H280" s="5" t="str">
        <f t="shared" si="12"/>
        <v/>
      </c>
      <c r="I280" s="4" t="str">
        <f t="shared" si="13"/>
        <v/>
      </c>
    </row>
    <row r="281" spans="1:9" x14ac:dyDescent="0.2">
      <c r="A281" s="4"/>
      <c r="B281" s="4"/>
      <c r="C281" s="4"/>
      <c r="D281" s="4"/>
      <c r="E281" s="5"/>
      <c r="F281" s="5" t="str">
        <f>IF($A281="","",SUMIF(Party_Ledger!$C:$C,$A281,Party_Ledger!$G:$G))</f>
        <v/>
      </c>
      <c r="G281" s="5" t="str">
        <f>IF($A281="","",SUMIF(Party_Ledger!$C:$C,$A281,Party_Ledger!$H:$H))</f>
        <v/>
      </c>
      <c r="H281" s="5" t="str">
        <f t="shared" si="12"/>
        <v/>
      </c>
      <c r="I281" s="4" t="str">
        <f t="shared" si="13"/>
        <v/>
      </c>
    </row>
    <row r="282" spans="1:9" x14ac:dyDescent="0.2">
      <c r="A282" s="4"/>
      <c r="B282" s="4"/>
      <c r="C282" s="4"/>
      <c r="D282" s="4"/>
      <c r="E282" s="5"/>
      <c r="F282" s="5" t="str">
        <f>IF($A282="","",SUMIF(Party_Ledger!$C:$C,$A282,Party_Ledger!$G:$G))</f>
        <v/>
      </c>
      <c r="G282" s="5" t="str">
        <f>IF($A282="","",SUMIF(Party_Ledger!$C:$C,$A282,Party_Ledger!$H:$H))</f>
        <v/>
      </c>
      <c r="H282" s="5" t="str">
        <f t="shared" si="12"/>
        <v/>
      </c>
      <c r="I282" s="4" t="str">
        <f t="shared" si="13"/>
        <v/>
      </c>
    </row>
    <row r="283" spans="1:9" x14ac:dyDescent="0.2">
      <c r="A283" s="4"/>
      <c r="B283" s="4"/>
      <c r="C283" s="4"/>
      <c r="D283" s="4"/>
      <c r="E283" s="5"/>
      <c r="F283" s="5" t="str">
        <f>IF($A283="","",SUMIF(Party_Ledger!$C:$C,$A283,Party_Ledger!$G:$G))</f>
        <v/>
      </c>
      <c r="G283" s="5" t="str">
        <f>IF($A283="","",SUMIF(Party_Ledger!$C:$C,$A283,Party_Ledger!$H:$H))</f>
        <v/>
      </c>
      <c r="H283" s="5" t="str">
        <f t="shared" si="12"/>
        <v/>
      </c>
      <c r="I283" s="4" t="str">
        <f t="shared" si="13"/>
        <v/>
      </c>
    </row>
    <row r="284" spans="1:9" x14ac:dyDescent="0.2">
      <c r="A284" s="4"/>
      <c r="B284" s="4"/>
      <c r="C284" s="4"/>
      <c r="D284" s="4"/>
      <c r="E284" s="5"/>
      <c r="F284" s="5" t="str">
        <f>IF($A284="","",SUMIF(Party_Ledger!$C:$C,$A284,Party_Ledger!$G:$G))</f>
        <v/>
      </c>
      <c r="G284" s="5" t="str">
        <f>IF($A284="","",SUMIF(Party_Ledger!$C:$C,$A284,Party_Ledger!$H:$H))</f>
        <v/>
      </c>
      <c r="H284" s="5" t="str">
        <f t="shared" si="12"/>
        <v/>
      </c>
      <c r="I284" s="4" t="str">
        <f t="shared" si="13"/>
        <v/>
      </c>
    </row>
    <row r="285" spans="1:9" x14ac:dyDescent="0.2">
      <c r="A285" s="4"/>
      <c r="B285" s="4"/>
      <c r="C285" s="4"/>
      <c r="D285" s="4"/>
      <c r="E285" s="5"/>
      <c r="F285" s="5" t="str">
        <f>IF($A285="","",SUMIF(Party_Ledger!$C:$C,$A285,Party_Ledger!$G:$G))</f>
        <v/>
      </c>
      <c r="G285" s="5" t="str">
        <f>IF($A285="","",SUMIF(Party_Ledger!$C:$C,$A285,Party_Ledger!$H:$H))</f>
        <v/>
      </c>
      <c r="H285" s="5" t="str">
        <f t="shared" si="12"/>
        <v/>
      </c>
      <c r="I285" s="4" t="str">
        <f t="shared" si="13"/>
        <v/>
      </c>
    </row>
    <row r="286" spans="1:9" x14ac:dyDescent="0.2">
      <c r="A286" s="4"/>
      <c r="B286" s="4"/>
      <c r="C286" s="4"/>
      <c r="D286" s="4"/>
      <c r="E286" s="5"/>
      <c r="F286" s="5" t="str">
        <f>IF($A286="","",SUMIF(Party_Ledger!$C:$C,$A286,Party_Ledger!$G:$G))</f>
        <v/>
      </c>
      <c r="G286" s="5" t="str">
        <f>IF($A286="","",SUMIF(Party_Ledger!$C:$C,$A286,Party_Ledger!$H:$H))</f>
        <v/>
      </c>
      <c r="H286" s="5" t="str">
        <f t="shared" si="12"/>
        <v/>
      </c>
      <c r="I286" s="4" t="str">
        <f t="shared" si="13"/>
        <v/>
      </c>
    </row>
    <row r="287" spans="1:9" x14ac:dyDescent="0.2">
      <c r="A287" s="4"/>
      <c r="B287" s="4"/>
      <c r="C287" s="4"/>
      <c r="D287" s="4"/>
      <c r="E287" s="5"/>
      <c r="F287" s="5" t="str">
        <f>IF($A287="","",SUMIF(Party_Ledger!$C:$C,$A287,Party_Ledger!$G:$G))</f>
        <v/>
      </c>
      <c r="G287" s="5" t="str">
        <f>IF($A287="","",SUMIF(Party_Ledger!$C:$C,$A287,Party_Ledger!$H:$H))</f>
        <v/>
      </c>
      <c r="H287" s="5" t="str">
        <f t="shared" si="12"/>
        <v/>
      </c>
      <c r="I287" s="4" t="str">
        <f t="shared" si="13"/>
        <v/>
      </c>
    </row>
    <row r="288" spans="1:9" x14ac:dyDescent="0.2">
      <c r="A288" s="4"/>
      <c r="B288" s="4"/>
      <c r="C288" s="4"/>
      <c r="D288" s="4"/>
      <c r="E288" s="5"/>
      <c r="F288" s="5" t="str">
        <f>IF($A288="","",SUMIF(Party_Ledger!$C:$C,$A288,Party_Ledger!$G:$G))</f>
        <v/>
      </c>
      <c r="G288" s="5" t="str">
        <f>IF($A288="","",SUMIF(Party_Ledger!$C:$C,$A288,Party_Ledger!$H:$H))</f>
        <v/>
      </c>
      <c r="H288" s="5" t="str">
        <f t="shared" si="12"/>
        <v/>
      </c>
      <c r="I288" s="4" t="str">
        <f t="shared" si="13"/>
        <v/>
      </c>
    </row>
    <row r="289" spans="1:9" x14ac:dyDescent="0.2">
      <c r="A289" s="4"/>
      <c r="B289" s="4"/>
      <c r="C289" s="4"/>
      <c r="D289" s="4"/>
      <c r="E289" s="5"/>
      <c r="F289" s="5" t="str">
        <f>IF($A289="","",SUMIF(Party_Ledger!$C:$C,$A289,Party_Ledger!$G:$G))</f>
        <v/>
      </c>
      <c r="G289" s="5" t="str">
        <f>IF($A289="","",SUMIF(Party_Ledger!$C:$C,$A289,Party_Ledger!$H:$H))</f>
        <v/>
      </c>
      <c r="H289" s="5" t="str">
        <f t="shared" si="12"/>
        <v/>
      </c>
      <c r="I289" s="4" t="str">
        <f t="shared" si="13"/>
        <v/>
      </c>
    </row>
    <row r="290" spans="1:9" x14ac:dyDescent="0.2">
      <c r="A290" s="4"/>
      <c r="B290" s="4"/>
      <c r="C290" s="4"/>
      <c r="D290" s="4"/>
      <c r="E290" s="5"/>
      <c r="F290" s="5" t="str">
        <f>IF($A290="","",SUMIF(Party_Ledger!$C:$C,$A290,Party_Ledger!$G:$G))</f>
        <v/>
      </c>
      <c r="G290" s="5" t="str">
        <f>IF($A290="","",SUMIF(Party_Ledger!$C:$C,$A290,Party_Ledger!$H:$H))</f>
        <v/>
      </c>
      <c r="H290" s="5" t="str">
        <f t="shared" si="12"/>
        <v/>
      </c>
      <c r="I290" s="4" t="str">
        <f t="shared" si="13"/>
        <v/>
      </c>
    </row>
    <row r="291" spans="1:9" x14ac:dyDescent="0.2">
      <c r="A291" s="4"/>
      <c r="B291" s="4"/>
      <c r="C291" s="4"/>
      <c r="D291" s="4"/>
      <c r="E291" s="5"/>
      <c r="F291" s="5" t="str">
        <f>IF($A291="","",SUMIF(Party_Ledger!$C:$C,$A291,Party_Ledger!$G:$G))</f>
        <v/>
      </c>
      <c r="G291" s="5" t="str">
        <f>IF($A291="","",SUMIF(Party_Ledger!$C:$C,$A291,Party_Ledger!$H:$H))</f>
        <v/>
      </c>
      <c r="H291" s="5" t="str">
        <f t="shared" si="12"/>
        <v/>
      </c>
      <c r="I291" s="4" t="str">
        <f t="shared" si="13"/>
        <v/>
      </c>
    </row>
    <row r="292" spans="1:9" x14ac:dyDescent="0.2">
      <c r="A292" s="4"/>
      <c r="B292" s="4"/>
      <c r="C292" s="4"/>
      <c r="D292" s="4"/>
      <c r="E292" s="5"/>
      <c r="F292" s="5" t="str">
        <f>IF($A292="","",SUMIF(Party_Ledger!$C:$C,$A292,Party_Ledger!$G:$G))</f>
        <v/>
      </c>
      <c r="G292" s="5" t="str">
        <f>IF($A292="","",SUMIF(Party_Ledger!$C:$C,$A292,Party_Ledger!$H:$H))</f>
        <v/>
      </c>
      <c r="H292" s="5" t="str">
        <f t="shared" si="12"/>
        <v/>
      </c>
      <c r="I292" s="4" t="str">
        <f t="shared" si="13"/>
        <v/>
      </c>
    </row>
    <row r="293" spans="1:9" x14ac:dyDescent="0.2">
      <c r="A293" s="4"/>
      <c r="B293" s="4"/>
      <c r="C293" s="4"/>
      <c r="D293" s="4"/>
      <c r="E293" s="5"/>
      <c r="F293" s="5" t="str">
        <f>IF($A293="","",SUMIF(Party_Ledger!$C:$C,$A293,Party_Ledger!$G:$G))</f>
        <v/>
      </c>
      <c r="G293" s="5" t="str">
        <f>IF($A293="","",SUMIF(Party_Ledger!$C:$C,$A293,Party_Ledger!$H:$H))</f>
        <v/>
      </c>
      <c r="H293" s="5" t="str">
        <f t="shared" si="12"/>
        <v/>
      </c>
      <c r="I293" s="4" t="str">
        <f t="shared" si="13"/>
        <v/>
      </c>
    </row>
    <row r="294" spans="1:9" x14ac:dyDescent="0.2">
      <c r="A294" s="4"/>
      <c r="B294" s="4"/>
      <c r="C294" s="4"/>
      <c r="D294" s="4"/>
      <c r="E294" s="5"/>
      <c r="F294" s="5" t="str">
        <f>IF($A294="","",SUMIF(Party_Ledger!$C:$C,$A294,Party_Ledger!$G:$G))</f>
        <v/>
      </c>
      <c r="G294" s="5" t="str">
        <f>IF($A294="","",SUMIF(Party_Ledger!$C:$C,$A294,Party_Ledger!$H:$H))</f>
        <v/>
      </c>
      <c r="H294" s="5" t="str">
        <f t="shared" si="12"/>
        <v/>
      </c>
      <c r="I294" s="4" t="str">
        <f t="shared" si="13"/>
        <v/>
      </c>
    </row>
    <row r="295" spans="1:9" x14ac:dyDescent="0.2">
      <c r="A295" s="4"/>
      <c r="B295" s="4"/>
      <c r="C295" s="4"/>
      <c r="D295" s="4"/>
      <c r="E295" s="5"/>
      <c r="F295" s="5" t="str">
        <f>IF($A295="","",SUMIF(Party_Ledger!$C:$C,$A295,Party_Ledger!$G:$G))</f>
        <v/>
      </c>
      <c r="G295" s="5" t="str">
        <f>IF($A295="","",SUMIF(Party_Ledger!$C:$C,$A295,Party_Ledger!$H:$H))</f>
        <v/>
      </c>
      <c r="H295" s="5" t="str">
        <f t="shared" si="12"/>
        <v/>
      </c>
      <c r="I295" s="4" t="str">
        <f t="shared" si="13"/>
        <v/>
      </c>
    </row>
    <row r="296" spans="1:9" x14ac:dyDescent="0.2">
      <c r="A296" s="4"/>
      <c r="B296" s="4"/>
      <c r="C296" s="4"/>
      <c r="D296" s="4"/>
      <c r="E296" s="5"/>
      <c r="F296" s="5" t="str">
        <f>IF($A296="","",SUMIF(Party_Ledger!$C:$C,$A296,Party_Ledger!$G:$G))</f>
        <v/>
      </c>
      <c r="G296" s="5" t="str">
        <f>IF($A296="","",SUMIF(Party_Ledger!$C:$C,$A296,Party_Ledger!$H:$H))</f>
        <v/>
      </c>
      <c r="H296" s="5" t="str">
        <f t="shared" si="12"/>
        <v/>
      </c>
      <c r="I296" s="4" t="str">
        <f t="shared" si="13"/>
        <v/>
      </c>
    </row>
    <row r="297" spans="1:9" x14ac:dyDescent="0.2">
      <c r="A297" s="4"/>
      <c r="B297" s="4"/>
      <c r="C297" s="4"/>
      <c r="D297" s="4"/>
      <c r="E297" s="5"/>
      <c r="F297" s="5" t="str">
        <f>IF($A297="","",SUMIF(Party_Ledger!$C:$C,$A297,Party_Ledger!$G:$G))</f>
        <v/>
      </c>
      <c r="G297" s="5" t="str">
        <f>IF($A297="","",SUMIF(Party_Ledger!$C:$C,$A297,Party_Ledger!$H:$H))</f>
        <v/>
      </c>
      <c r="H297" s="5" t="str">
        <f t="shared" si="12"/>
        <v/>
      </c>
      <c r="I297" s="4" t="str">
        <f t="shared" si="13"/>
        <v/>
      </c>
    </row>
    <row r="298" spans="1:9" x14ac:dyDescent="0.2">
      <c r="A298" s="4"/>
      <c r="B298" s="4"/>
      <c r="C298" s="4"/>
      <c r="D298" s="4"/>
      <c r="E298" s="5"/>
      <c r="F298" s="5" t="str">
        <f>IF($A298="","",SUMIF(Party_Ledger!$C:$C,$A298,Party_Ledger!$G:$G))</f>
        <v/>
      </c>
      <c r="G298" s="5" t="str">
        <f>IF($A298="","",SUMIF(Party_Ledger!$C:$C,$A298,Party_Ledger!$H:$H))</f>
        <v/>
      </c>
      <c r="H298" s="5" t="str">
        <f t="shared" si="12"/>
        <v/>
      </c>
      <c r="I298" s="4" t="str">
        <f t="shared" si="13"/>
        <v/>
      </c>
    </row>
    <row r="299" spans="1:9" x14ac:dyDescent="0.2">
      <c r="A299" s="4"/>
      <c r="B299" s="4"/>
      <c r="C299" s="4"/>
      <c r="D299" s="4"/>
      <c r="E299" s="5"/>
      <c r="F299" s="5" t="str">
        <f>IF($A299="","",SUMIF(Party_Ledger!$C:$C,$A299,Party_Ledger!$G:$G))</f>
        <v/>
      </c>
      <c r="G299" s="5" t="str">
        <f>IF($A299="","",SUMIF(Party_Ledger!$C:$C,$A299,Party_Ledger!$H:$H))</f>
        <v/>
      </c>
      <c r="H299" s="5" t="str">
        <f t="shared" si="12"/>
        <v/>
      </c>
      <c r="I299" s="4" t="str">
        <f t="shared" si="13"/>
        <v/>
      </c>
    </row>
    <row r="300" spans="1:9" x14ac:dyDescent="0.2">
      <c r="A300" s="4"/>
      <c r="B300" s="4"/>
      <c r="C300" s="4"/>
      <c r="D300" s="4"/>
      <c r="E300" s="5"/>
      <c r="F300" s="5" t="str">
        <f>IF($A300="","",SUMIF(Party_Ledger!$C:$C,$A300,Party_Ledger!$G:$G))</f>
        <v/>
      </c>
      <c r="G300" s="5" t="str">
        <f>IF($A300="","",SUMIF(Party_Ledger!$C:$C,$A300,Party_Ledger!$H:$H))</f>
        <v/>
      </c>
      <c r="H300" s="5" t="str">
        <f t="shared" si="12"/>
        <v/>
      </c>
      <c r="I300" s="4" t="str">
        <f t="shared" si="13"/>
        <v/>
      </c>
    </row>
    <row r="301" spans="1:9" x14ac:dyDescent="0.2">
      <c r="A301" s="4"/>
      <c r="B301" s="4"/>
      <c r="C301" s="4"/>
      <c r="D301" s="4"/>
      <c r="E301" s="5"/>
      <c r="F301" s="5" t="str">
        <f>IF($A301="","",SUMIF(Party_Ledger!$C:$C,$A301,Party_Ledger!$G:$G))</f>
        <v/>
      </c>
      <c r="G301" s="5" t="str">
        <f>IF($A301="","",SUMIF(Party_Ledger!$C:$C,$A301,Party_Ledger!$H:$H))</f>
        <v/>
      </c>
      <c r="H301" s="5" t="str">
        <f t="shared" si="12"/>
        <v/>
      </c>
      <c r="I301" s="4" t="str">
        <f t="shared" si="13"/>
        <v/>
      </c>
    </row>
    <row r="302" spans="1:9" x14ac:dyDescent="0.2">
      <c r="A302" s="4"/>
      <c r="B302" s="4"/>
      <c r="C302" s="4"/>
      <c r="D302" s="4"/>
      <c r="E302" s="5"/>
      <c r="F302" s="5" t="str">
        <f>IF($A302="","",SUMIF(Party_Ledger!$C:$C,$A302,Party_Ledger!$G:$G))</f>
        <v/>
      </c>
      <c r="G302" s="5" t="str">
        <f>IF($A302="","",SUMIF(Party_Ledger!$C:$C,$A302,Party_Ledger!$H:$H))</f>
        <v/>
      </c>
      <c r="H302" s="5" t="str">
        <f t="shared" si="12"/>
        <v/>
      </c>
      <c r="I302" s="4" t="str">
        <f t="shared" si="13"/>
        <v/>
      </c>
    </row>
    <row r="303" spans="1:9" x14ac:dyDescent="0.2">
      <c r="A303" s="4"/>
      <c r="B303" s="4"/>
      <c r="C303" s="4"/>
      <c r="D303" s="4"/>
      <c r="E303" s="5"/>
      <c r="F303" s="5" t="str">
        <f>IF($A303="","",SUMIF(Party_Ledger!$C:$C,$A303,Party_Ledger!$G:$G))</f>
        <v/>
      </c>
      <c r="G303" s="5" t="str">
        <f>IF($A303="","",SUMIF(Party_Ledger!$C:$C,$A303,Party_Ledger!$H:$H))</f>
        <v/>
      </c>
      <c r="H303" s="5" t="str">
        <f t="shared" si="12"/>
        <v/>
      </c>
      <c r="I303" s="4" t="str">
        <f t="shared" si="13"/>
        <v/>
      </c>
    </row>
    <row r="304" spans="1:9" x14ac:dyDescent="0.2">
      <c r="A304" s="4"/>
      <c r="B304" s="4"/>
      <c r="C304" s="4"/>
      <c r="D304" s="4"/>
      <c r="E304" s="5"/>
      <c r="F304" s="5" t="str">
        <f>IF($A304="","",SUMIF(Party_Ledger!$C:$C,$A304,Party_Ledger!$G:$G))</f>
        <v/>
      </c>
      <c r="G304" s="5" t="str">
        <f>IF($A304="","",SUMIF(Party_Ledger!$C:$C,$A304,Party_Ledger!$H:$H))</f>
        <v/>
      </c>
      <c r="H304" s="5" t="str">
        <f t="shared" si="12"/>
        <v/>
      </c>
      <c r="I304" s="4" t="str">
        <f t="shared" si="13"/>
        <v/>
      </c>
    </row>
    <row r="305" spans="1:9" x14ac:dyDescent="0.2">
      <c r="A305" s="4"/>
      <c r="B305" s="4"/>
      <c r="C305" s="4"/>
      <c r="D305" s="4"/>
      <c r="E305" s="5"/>
      <c r="F305" s="5" t="str">
        <f>IF($A305="","",SUMIF(Party_Ledger!$C:$C,$A305,Party_Ledger!$G:$G))</f>
        <v/>
      </c>
      <c r="G305" s="5" t="str">
        <f>IF($A305="","",SUMIF(Party_Ledger!$C:$C,$A305,Party_Ledger!$H:$H))</f>
        <v/>
      </c>
      <c r="H305" s="5" t="str">
        <f t="shared" si="12"/>
        <v/>
      </c>
      <c r="I305" s="4" t="str">
        <f t="shared" si="13"/>
        <v/>
      </c>
    </row>
    <row r="306" spans="1:9" x14ac:dyDescent="0.2">
      <c r="A306" s="4"/>
      <c r="B306" s="4"/>
      <c r="C306" s="4"/>
      <c r="D306" s="4"/>
      <c r="E306" s="5"/>
      <c r="F306" s="5" t="str">
        <f>IF($A306="","",SUMIF(Party_Ledger!$C:$C,$A306,Party_Ledger!$G:$G))</f>
        <v/>
      </c>
      <c r="G306" s="5" t="str">
        <f>IF($A306="","",SUMIF(Party_Ledger!$C:$C,$A306,Party_Ledger!$H:$H))</f>
        <v/>
      </c>
      <c r="H306" s="5" t="str">
        <f t="shared" si="12"/>
        <v/>
      </c>
      <c r="I306" s="4" t="str">
        <f t="shared" si="13"/>
        <v/>
      </c>
    </row>
    <row r="307" spans="1:9" x14ac:dyDescent="0.2">
      <c r="A307" s="4"/>
      <c r="B307" s="4"/>
      <c r="C307" s="4"/>
      <c r="D307" s="4"/>
      <c r="E307" s="5"/>
      <c r="F307" s="5" t="str">
        <f>IF($A307="","",SUMIF(Party_Ledger!$C:$C,$A307,Party_Ledger!$G:$G))</f>
        <v/>
      </c>
      <c r="G307" s="5" t="str">
        <f>IF($A307="","",SUMIF(Party_Ledger!$C:$C,$A307,Party_Ledger!$H:$H))</f>
        <v/>
      </c>
      <c r="H307" s="5" t="str">
        <f t="shared" si="12"/>
        <v/>
      </c>
      <c r="I307" s="4" t="str">
        <f t="shared" si="13"/>
        <v/>
      </c>
    </row>
    <row r="308" spans="1:9" x14ac:dyDescent="0.2">
      <c r="A308" s="4"/>
      <c r="B308" s="4"/>
      <c r="C308" s="4"/>
      <c r="D308" s="4"/>
      <c r="E308" s="5"/>
      <c r="F308" s="5" t="str">
        <f>IF($A308="","",SUMIF(Party_Ledger!$C:$C,$A308,Party_Ledger!$G:$G))</f>
        <v/>
      </c>
      <c r="G308" s="5" t="str">
        <f>IF($A308="","",SUMIF(Party_Ledger!$C:$C,$A308,Party_Ledger!$H:$H))</f>
        <v/>
      </c>
      <c r="H308" s="5" t="str">
        <f t="shared" si="12"/>
        <v/>
      </c>
      <c r="I308" s="4" t="str">
        <f t="shared" si="13"/>
        <v/>
      </c>
    </row>
    <row r="309" spans="1:9" x14ac:dyDescent="0.2">
      <c r="A309" s="4"/>
      <c r="B309" s="4"/>
      <c r="C309" s="4"/>
      <c r="D309" s="4"/>
      <c r="E309" s="5"/>
      <c r="F309" s="5" t="str">
        <f>IF($A309="","",SUMIF(Party_Ledger!$C:$C,$A309,Party_Ledger!$G:$G))</f>
        <v/>
      </c>
      <c r="G309" s="5" t="str">
        <f>IF($A309="","",SUMIF(Party_Ledger!$C:$C,$A309,Party_Ledger!$H:$H))</f>
        <v/>
      </c>
      <c r="H309" s="5" t="str">
        <f t="shared" si="12"/>
        <v/>
      </c>
      <c r="I309" s="4" t="str">
        <f t="shared" si="13"/>
        <v/>
      </c>
    </row>
    <row r="310" spans="1:9" x14ac:dyDescent="0.2">
      <c r="A310" s="4"/>
      <c r="B310" s="4"/>
      <c r="C310" s="4"/>
      <c r="D310" s="4"/>
      <c r="E310" s="5"/>
      <c r="F310" s="5" t="str">
        <f>IF($A310="","",SUMIF(Party_Ledger!$C:$C,$A310,Party_Ledger!$G:$G))</f>
        <v/>
      </c>
      <c r="G310" s="5" t="str">
        <f>IF($A310="","",SUMIF(Party_Ledger!$C:$C,$A310,Party_Ledger!$H:$H))</f>
        <v/>
      </c>
      <c r="H310" s="5" t="str">
        <f t="shared" si="12"/>
        <v/>
      </c>
      <c r="I310" s="4" t="str">
        <f t="shared" si="13"/>
        <v/>
      </c>
    </row>
    <row r="311" spans="1:9" x14ac:dyDescent="0.2">
      <c r="A311" s="4"/>
      <c r="B311" s="4"/>
      <c r="C311" s="4"/>
      <c r="D311" s="4"/>
      <c r="E311" s="5"/>
      <c r="F311" s="5" t="str">
        <f>IF($A311="","",SUMIF(Party_Ledger!$C:$C,$A311,Party_Ledger!$G:$G))</f>
        <v/>
      </c>
      <c r="G311" s="5" t="str">
        <f>IF($A311="","",SUMIF(Party_Ledger!$C:$C,$A311,Party_Ledger!$H:$H))</f>
        <v/>
      </c>
      <c r="H311" s="5" t="str">
        <f t="shared" si="12"/>
        <v/>
      </c>
      <c r="I311" s="4" t="str">
        <f t="shared" si="13"/>
        <v/>
      </c>
    </row>
    <row r="312" spans="1:9" x14ac:dyDescent="0.2">
      <c r="A312" s="4"/>
      <c r="B312" s="4"/>
      <c r="C312" s="4"/>
      <c r="D312" s="4"/>
      <c r="E312" s="5"/>
      <c r="F312" s="5" t="str">
        <f>IF($A312="","",SUMIF(Party_Ledger!$C:$C,$A312,Party_Ledger!$G:$G))</f>
        <v/>
      </c>
      <c r="G312" s="5" t="str">
        <f>IF($A312="","",SUMIF(Party_Ledger!$C:$C,$A312,Party_Ledger!$H:$H))</f>
        <v/>
      </c>
      <c r="H312" s="5" t="str">
        <f t="shared" si="12"/>
        <v/>
      </c>
      <c r="I312" s="4" t="str">
        <f t="shared" si="13"/>
        <v/>
      </c>
    </row>
    <row r="313" spans="1:9" x14ac:dyDescent="0.2">
      <c r="A313" s="4"/>
      <c r="B313" s="4"/>
      <c r="C313" s="4"/>
      <c r="D313" s="4"/>
      <c r="E313" s="5"/>
      <c r="F313" s="5" t="str">
        <f>IF($A313="","",SUMIF(Party_Ledger!$C:$C,$A313,Party_Ledger!$G:$G))</f>
        <v/>
      </c>
      <c r="G313" s="5" t="str">
        <f>IF($A313="","",SUMIF(Party_Ledger!$C:$C,$A313,Party_Ledger!$H:$H))</f>
        <v/>
      </c>
      <c r="H313" s="5" t="str">
        <f t="shared" si="12"/>
        <v/>
      </c>
      <c r="I313" s="4" t="str">
        <f t="shared" si="13"/>
        <v/>
      </c>
    </row>
    <row r="314" spans="1:9" x14ac:dyDescent="0.2">
      <c r="A314" s="4"/>
      <c r="B314" s="4"/>
      <c r="C314" s="4"/>
      <c r="D314" s="4"/>
      <c r="E314" s="5"/>
      <c r="F314" s="5" t="str">
        <f>IF($A314="","",SUMIF(Party_Ledger!$C:$C,$A314,Party_Ledger!$G:$G))</f>
        <v/>
      </c>
      <c r="G314" s="5" t="str">
        <f>IF($A314="","",SUMIF(Party_Ledger!$C:$C,$A314,Party_Ledger!$H:$H))</f>
        <v/>
      </c>
      <c r="H314" s="5" t="str">
        <f t="shared" si="12"/>
        <v/>
      </c>
      <c r="I314" s="4" t="str">
        <f t="shared" si="13"/>
        <v/>
      </c>
    </row>
    <row r="315" spans="1:9" x14ac:dyDescent="0.2">
      <c r="A315" s="4"/>
      <c r="B315" s="4"/>
      <c r="C315" s="4"/>
      <c r="D315" s="4"/>
      <c r="E315" s="5"/>
      <c r="F315" s="5" t="str">
        <f>IF($A315="","",SUMIF(Party_Ledger!$C:$C,$A315,Party_Ledger!$G:$G))</f>
        <v/>
      </c>
      <c r="G315" s="5" t="str">
        <f>IF($A315="","",SUMIF(Party_Ledger!$C:$C,$A315,Party_Ledger!$H:$H))</f>
        <v/>
      </c>
      <c r="H315" s="5" t="str">
        <f t="shared" si="12"/>
        <v/>
      </c>
      <c r="I315" s="4" t="str">
        <f t="shared" si="13"/>
        <v/>
      </c>
    </row>
    <row r="316" spans="1:9" x14ac:dyDescent="0.2">
      <c r="A316" s="4"/>
      <c r="B316" s="4"/>
      <c r="C316" s="4"/>
      <c r="D316" s="4"/>
      <c r="E316" s="5"/>
      <c r="F316" s="5" t="str">
        <f>IF($A316="","",SUMIF(Party_Ledger!$C:$C,$A316,Party_Ledger!$G:$G))</f>
        <v/>
      </c>
      <c r="G316" s="5" t="str">
        <f>IF($A316="","",SUMIF(Party_Ledger!$C:$C,$A316,Party_Ledger!$H:$H))</f>
        <v/>
      </c>
      <c r="H316" s="5" t="str">
        <f t="shared" si="12"/>
        <v/>
      </c>
      <c r="I316" s="4" t="str">
        <f t="shared" si="13"/>
        <v/>
      </c>
    </row>
    <row r="317" spans="1:9" x14ac:dyDescent="0.2">
      <c r="A317" s="4"/>
      <c r="B317" s="4"/>
      <c r="C317" s="4"/>
      <c r="D317" s="4"/>
      <c r="E317" s="5"/>
      <c r="F317" s="5" t="str">
        <f>IF($A317="","",SUMIF(Party_Ledger!$C:$C,$A317,Party_Ledger!$G:$G))</f>
        <v/>
      </c>
      <c r="G317" s="5" t="str">
        <f>IF($A317="","",SUMIF(Party_Ledger!$C:$C,$A317,Party_Ledger!$H:$H))</f>
        <v/>
      </c>
      <c r="H317" s="5" t="str">
        <f t="shared" ref="H317:H380" si="14">IF($A317="","",$E317+$F317-$G317)</f>
        <v/>
      </c>
      <c r="I317" s="4" t="str">
        <f t="shared" ref="I317:I380" si="15">IF($A317="","",IF(ROUND($H317,0)=0,"Settled",IF($H317&gt;0,"Outstanding","Advance")))</f>
        <v/>
      </c>
    </row>
    <row r="318" spans="1:9" x14ac:dyDescent="0.2">
      <c r="A318" s="4"/>
      <c r="B318" s="4"/>
      <c r="C318" s="4"/>
      <c r="D318" s="4"/>
      <c r="E318" s="5"/>
      <c r="F318" s="5" t="str">
        <f>IF($A318="","",SUMIF(Party_Ledger!$C:$C,$A318,Party_Ledger!$G:$G))</f>
        <v/>
      </c>
      <c r="G318" s="5" t="str">
        <f>IF($A318="","",SUMIF(Party_Ledger!$C:$C,$A318,Party_Ledger!$H:$H))</f>
        <v/>
      </c>
      <c r="H318" s="5" t="str">
        <f t="shared" si="14"/>
        <v/>
      </c>
      <c r="I318" s="4" t="str">
        <f t="shared" si="15"/>
        <v/>
      </c>
    </row>
    <row r="319" spans="1:9" x14ac:dyDescent="0.2">
      <c r="A319" s="4"/>
      <c r="B319" s="4"/>
      <c r="C319" s="4"/>
      <c r="D319" s="4"/>
      <c r="E319" s="5"/>
      <c r="F319" s="5" t="str">
        <f>IF($A319="","",SUMIF(Party_Ledger!$C:$C,$A319,Party_Ledger!$G:$G))</f>
        <v/>
      </c>
      <c r="G319" s="5" t="str">
        <f>IF($A319="","",SUMIF(Party_Ledger!$C:$C,$A319,Party_Ledger!$H:$H))</f>
        <v/>
      </c>
      <c r="H319" s="5" t="str">
        <f t="shared" si="14"/>
        <v/>
      </c>
      <c r="I319" s="4" t="str">
        <f t="shared" si="15"/>
        <v/>
      </c>
    </row>
    <row r="320" spans="1:9" x14ac:dyDescent="0.2">
      <c r="A320" s="4"/>
      <c r="B320" s="4"/>
      <c r="C320" s="4"/>
      <c r="D320" s="4"/>
      <c r="E320" s="5"/>
      <c r="F320" s="5" t="str">
        <f>IF($A320="","",SUMIF(Party_Ledger!$C:$C,$A320,Party_Ledger!$G:$G))</f>
        <v/>
      </c>
      <c r="G320" s="5" t="str">
        <f>IF($A320="","",SUMIF(Party_Ledger!$C:$C,$A320,Party_Ledger!$H:$H))</f>
        <v/>
      </c>
      <c r="H320" s="5" t="str">
        <f t="shared" si="14"/>
        <v/>
      </c>
      <c r="I320" s="4" t="str">
        <f t="shared" si="15"/>
        <v/>
      </c>
    </row>
    <row r="321" spans="1:9" x14ac:dyDescent="0.2">
      <c r="A321" s="4"/>
      <c r="B321" s="4"/>
      <c r="C321" s="4"/>
      <c r="D321" s="4"/>
      <c r="E321" s="5"/>
      <c r="F321" s="5" t="str">
        <f>IF($A321="","",SUMIF(Party_Ledger!$C:$C,$A321,Party_Ledger!$G:$G))</f>
        <v/>
      </c>
      <c r="G321" s="5" t="str">
        <f>IF($A321="","",SUMIF(Party_Ledger!$C:$C,$A321,Party_Ledger!$H:$H))</f>
        <v/>
      </c>
      <c r="H321" s="5" t="str">
        <f t="shared" si="14"/>
        <v/>
      </c>
      <c r="I321" s="4" t="str">
        <f t="shared" si="15"/>
        <v/>
      </c>
    </row>
    <row r="322" spans="1:9" x14ac:dyDescent="0.2">
      <c r="A322" s="4"/>
      <c r="B322" s="4"/>
      <c r="C322" s="4"/>
      <c r="D322" s="4"/>
      <c r="E322" s="5"/>
      <c r="F322" s="5" t="str">
        <f>IF($A322="","",SUMIF(Party_Ledger!$C:$C,$A322,Party_Ledger!$G:$G))</f>
        <v/>
      </c>
      <c r="G322" s="5" t="str">
        <f>IF($A322="","",SUMIF(Party_Ledger!$C:$C,$A322,Party_Ledger!$H:$H))</f>
        <v/>
      </c>
      <c r="H322" s="5" t="str">
        <f t="shared" si="14"/>
        <v/>
      </c>
      <c r="I322" s="4" t="str">
        <f t="shared" si="15"/>
        <v/>
      </c>
    </row>
    <row r="323" spans="1:9" x14ac:dyDescent="0.2">
      <c r="A323" s="4"/>
      <c r="B323" s="4"/>
      <c r="C323" s="4"/>
      <c r="D323" s="4"/>
      <c r="E323" s="5"/>
      <c r="F323" s="5" t="str">
        <f>IF($A323="","",SUMIF(Party_Ledger!$C:$C,$A323,Party_Ledger!$G:$G))</f>
        <v/>
      </c>
      <c r="G323" s="5" t="str">
        <f>IF($A323="","",SUMIF(Party_Ledger!$C:$C,$A323,Party_Ledger!$H:$H))</f>
        <v/>
      </c>
      <c r="H323" s="5" t="str">
        <f t="shared" si="14"/>
        <v/>
      </c>
      <c r="I323" s="4" t="str">
        <f t="shared" si="15"/>
        <v/>
      </c>
    </row>
    <row r="324" spans="1:9" x14ac:dyDescent="0.2">
      <c r="A324" s="4"/>
      <c r="B324" s="4"/>
      <c r="C324" s="4"/>
      <c r="D324" s="4"/>
      <c r="E324" s="5"/>
      <c r="F324" s="5" t="str">
        <f>IF($A324="","",SUMIF(Party_Ledger!$C:$C,$A324,Party_Ledger!$G:$G))</f>
        <v/>
      </c>
      <c r="G324" s="5" t="str">
        <f>IF($A324="","",SUMIF(Party_Ledger!$C:$C,$A324,Party_Ledger!$H:$H))</f>
        <v/>
      </c>
      <c r="H324" s="5" t="str">
        <f t="shared" si="14"/>
        <v/>
      </c>
      <c r="I324" s="4" t="str">
        <f t="shared" si="15"/>
        <v/>
      </c>
    </row>
    <row r="325" spans="1:9" x14ac:dyDescent="0.2">
      <c r="A325" s="4"/>
      <c r="B325" s="4"/>
      <c r="C325" s="4"/>
      <c r="D325" s="4"/>
      <c r="E325" s="5"/>
      <c r="F325" s="5" t="str">
        <f>IF($A325="","",SUMIF(Party_Ledger!$C:$C,$A325,Party_Ledger!$G:$G))</f>
        <v/>
      </c>
      <c r="G325" s="5" t="str">
        <f>IF($A325="","",SUMIF(Party_Ledger!$C:$C,$A325,Party_Ledger!$H:$H))</f>
        <v/>
      </c>
      <c r="H325" s="5" t="str">
        <f t="shared" si="14"/>
        <v/>
      </c>
      <c r="I325" s="4" t="str">
        <f t="shared" si="15"/>
        <v/>
      </c>
    </row>
    <row r="326" spans="1:9" x14ac:dyDescent="0.2">
      <c r="A326" s="4"/>
      <c r="B326" s="4"/>
      <c r="C326" s="4"/>
      <c r="D326" s="4"/>
      <c r="E326" s="5"/>
      <c r="F326" s="5" t="str">
        <f>IF($A326="","",SUMIF(Party_Ledger!$C:$C,$A326,Party_Ledger!$G:$G))</f>
        <v/>
      </c>
      <c r="G326" s="5" t="str">
        <f>IF($A326="","",SUMIF(Party_Ledger!$C:$C,$A326,Party_Ledger!$H:$H))</f>
        <v/>
      </c>
      <c r="H326" s="5" t="str">
        <f t="shared" si="14"/>
        <v/>
      </c>
      <c r="I326" s="4" t="str">
        <f t="shared" si="15"/>
        <v/>
      </c>
    </row>
    <row r="327" spans="1:9" x14ac:dyDescent="0.2">
      <c r="A327" s="4"/>
      <c r="B327" s="4"/>
      <c r="C327" s="4"/>
      <c r="D327" s="4"/>
      <c r="E327" s="5"/>
      <c r="F327" s="5" t="str">
        <f>IF($A327="","",SUMIF(Party_Ledger!$C:$C,$A327,Party_Ledger!$G:$G))</f>
        <v/>
      </c>
      <c r="G327" s="5" t="str">
        <f>IF($A327="","",SUMIF(Party_Ledger!$C:$C,$A327,Party_Ledger!$H:$H))</f>
        <v/>
      </c>
      <c r="H327" s="5" t="str">
        <f t="shared" si="14"/>
        <v/>
      </c>
      <c r="I327" s="4" t="str">
        <f t="shared" si="15"/>
        <v/>
      </c>
    </row>
    <row r="328" spans="1:9" x14ac:dyDescent="0.2">
      <c r="A328" s="4"/>
      <c r="B328" s="4"/>
      <c r="C328" s="4"/>
      <c r="D328" s="4"/>
      <c r="E328" s="5"/>
      <c r="F328" s="5" t="str">
        <f>IF($A328="","",SUMIF(Party_Ledger!$C:$C,$A328,Party_Ledger!$G:$G))</f>
        <v/>
      </c>
      <c r="G328" s="5" t="str">
        <f>IF($A328="","",SUMIF(Party_Ledger!$C:$C,$A328,Party_Ledger!$H:$H))</f>
        <v/>
      </c>
      <c r="H328" s="5" t="str">
        <f t="shared" si="14"/>
        <v/>
      </c>
      <c r="I328" s="4" t="str">
        <f t="shared" si="15"/>
        <v/>
      </c>
    </row>
    <row r="329" spans="1:9" x14ac:dyDescent="0.2">
      <c r="A329" s="4"/>
      <c r="B329" s="4"/>
      <c r="C329" s="4"/>
      <c r="D329" s="4"/>
      <c r="E329" s="5"/>
      <c r="F329" s="5" t="str">
        <f>IF($A329="","",SUMIF(Party_Ledger!$C:$C,$A329,Party_Ledger!$G:$G))</f>
        <v/>
      </c>
      <c r="G329" s="5" t="str">
        <f>IF($A329="","",SUMIF(Party_Ledger!$C:$C,$A329,Party_Ledger!$H:$H))</f>
        <v/>
      </c>
      <c r="H329" s="5" t="str">
        <f t="shared" si="14"/>
        <v/>
      </c>
      <c r="I329" s="4" t="str">
        <f t="shared" si="15"/>
        <v/>
      </c>
    </row>
    <row r="330" spans="1:9" x14ac:dyDescent="0.2">
      <c r="A330" s="4"/>
      <c r="B330" s="4"/>
      <c r="C330" s="4"/>
      <c r="D330" s="4"/>
      <c r="E330" s="5"/>
      <c r="F330" s="5" t="str">
        <f>IF($A330="","",SUMIF(Party_Ledger!$C:$C,$A330,Party_Ledger!$G:$G))</f>
        <v/>
      </c>
      <c r="G330" s="5" t="str">
        <f>IF($A330="","",SUMIF(Party_Ledger!$C:$C,$A330,Party_Ledger!$H:$H))</f>
        <v/>
      </c>
      <c r="H330" s="5" t="str">
        <f t="shared" si="14"/>
        <v/>
      </c>
      <c r="I330" s="4" t="str">
        <f t="shared" si="15"/>
        <v/>
      </c>
    </row>
    <row r="331" spans="1:9" x14ac:dyDescent="0.2">
      <c r="A331" s="4"/>
      <c r="B331" s="4"/>
      <c r="C331" s="4"/>
      <c r="D331" s="4"/>
      <c r="E331" s="5"/>
      <c r="F331" s="5" t="str">
        <f>IF($A331="","",SUMIF(Party_Ledger!$C:$C,$A331,Party_Ledger!$G:$G))</f>
        <v/>
      </c>
      <c r="G331" s="5" t="str">
        <f>IF($A331="","",SUMIF(Party_Ledger!$C:$C,$A331,Party_Ledger!$H:$H))</f>
        <v/>
      </c>
      <c r="H331" s="5" t="str">
        <f t="shared" si="14"/>
        <v/>
      </c>
      <c r="I331" s="4" t="str">
        <f t="shared" si="15"/>
        <v/>
      </c>
    </row>
    <row r="332" spans="1:9" x14ac:dyDescent="0.2">
      <c r="A332" s="4"/>
      <c r="B332" s="4"/>
      <c r="C332" s="4"/>
      <c r="D332" s="4"/>
      <c r="E332" s="5"/>
      <c r="F332" s="5" t="str">
        <f>IF($A332="","",SUMIF(Party_Ledger!$C:$C,$A332,Party_Ledger!$G:$G))</f>
        <v/>
      </c>
      <c r="G332" s="5" t="str">
        <f>IF($A332="","",SUMIF(Party_Ledger!$C:$C,$A332,Party_Ledger!$H:$H))</f>
        <v/>
      </c>
      <c r="H332" s="5" t="str">
        <f t="shared" si="14"/>
        <v/>
      </c>
      <c r="I332" s="4" t="str">
        <f t="shared" si="15"/>
        <v/>
      </c>
    </row>
    <row r="333" spans="1:9" x14ac:dyDescent="0.2">
      <c r="A333" s="4"/>
      <c r="B333" s="4"/>
      <c r="C333" s="4"/>
      <c r="D333" s="4"/>
      <c r="E333" s="5"/>
      <c r="F333" s="5" t="str">
        <f>IF($A333="","",SUMIF(Party_Ledger!$C:$C,$A333,Party_Ledger!$G:$G))</f>
        <v/>
      </c>
      <c r="G333" s="5" t="str">
        <f>IF($A333="","",SUMIF(Party_Ledger!$C:$C,$A333,Party_Ledger!$H:$H))</f>
        <v/>
      </c>
      <c r="H333" s="5" t="str">
        <f t="shared" si="14"/>
        <v/>
      </c>
      <c r="I333" s="4" t="str">
        <f t="shared" si="15"/>
        <v/>
      </c>
    </row>
    <row r="334" spans="1:9" x14ac:dyDescent="0.2">
      <c r="A334" s="4"/>
      <c r="B334" s="4"/>
      <c r="C334" s="4"/>
      <c r="D334" s="4"/>
      <c r="E334" s="5"/>
      <c r="F334" s="5" t="str">
        <f>IF($A334="","",SUMIF(Party_Ledger!$C:$C,$A334,Party_Ledger!$G:$G))</f>
        <v/>
      </c>
      <c r="G334" s="5" t="str">
        <f>IF($A334="","",SUMIF(Party_Ledger!$C:$C,$A334,Party_Ledger!$H:$H))</f>
        <v/>
      </c>
      <c r="H334" s="5" t="str">
        <f t="shared" si="14"/>
        <v/>
      </c>
      <c r="I334" s="4" t="str">
        <f t="shared" si="15"/>
        <v/>
      </c>
    </row>
    <row r="335" spans="1:9" x14ac:dyDescent="0.2">
      <c r="A335" s="4"/>
      <c r="B335" s="4"/>
      <c r="C335" s="4"/>
      <c r="D335" s="4"/>
      <c r="E335" s="5"/>
      <c r="F335" s="5" t="str">
        <f>IF($A335="","",SUMIF(Party_Ledger!$C:$C,$A335,Party_Ledger!$G:$G))</f>
        <v/>
      </c>
      <c r="G335" s="5" t="str">
        <f>IF($A335="","",SUMIF(Party_Ledger!$C:$C,$A335,Party_Ledger!$H:$H))</f>
        <v/>
      </c>
      <c r="H335" s="5" t="str">
        <f t="shared" si="14"/>
        <v/>
      </c>
      <c r="I335" s="4" t="str">
        <f t="shared" si="15"/>
        <v/>
      </c>
    </row>
    <row r="336" spans="1:9" x14ac:dyDescent="0.2">
      <c r="A336" s="4"/>
      <c r="B336" s="4"/>
      <c r="C336" s="4"/>
      <c r="D336" s="4"/>
      <c r="E336" s="5"/>
      <c r="F336" s="5" t="str">
        <f>IF($A336="","",SUMIF(Party_Ledger!$C:$C,$A336,Party_Ledger!$G:$G))</f>
        <v/>
      </c>
      <c r="G336" s="5" t="str">
        <f>IF($A336="","",SUMIF(Party_Ledger!$C:$C,$A336,Party_Ledger!$H:$H))</f>
        <v/>
      </c>
      <c r="H336" s="5" t="str">
        <f t="shared" si="14"/>
        <v/>
      </c>
      <c r="I336" s="4" t="str">
        <f t="shared" si="15"/>
        <v/>
      </c>
    </row>
    <row r="337" spans="1:9" x14ac:dyDescent="0.2">
      <c r="A337" s="4"/>
      <c r="B337" s="4"/>
      <c r="C337" s="4"/>
      <c r="D337" s="4"/>
      <c r="E337" s="5"/>
      <c r="F337" s="5" t="str">
        <f>IF($A337="","",SUMIF(Party_Ledger!$C:$C,$A337,Party_Ledger!$G:$G))</f>
        <v/>
      </c>
      <c r="G337" s="5" t="str">
        <f>IF($A337="","",SUMIF(Party_Ledger!$C:$C,$A337,Party_Ledger!$H:$H))</f>
        <v/>
      </c>
      <c r="H337" s="5" t="str">
        <f t="shared" si="14"/>
        <v/>
      </c>
      <c r="I337" s="4" t="str">
        <f t="shared" si="15"/>
        <v/>
      </c>
    </row>
    <row r="338" spans="1:9" x14ac:dyDescent="0.2">
      <c r="A338" s="4"/>
      <c r="B338" s="4"/>
      <c r="C338" s="4"/>
      <c r="D338" s="4"/>
      <c r="E338" s="5"/>
      <c r="F338" s="5" t="str">
        <f>IF($A338="","",SUMIF(Party_Ledger!$C:$C,$A338,Party_Ledger!$G:$G))</f>
        <v/>
      </c>
      <c r="G338" s="5" t="str">
        <f>IF($A338="","",SUMIF(Party_Ledger!$C:$C,$A338,Party_Ledger!$H:$H))</f>
        <v/>
      </c>
      <c r="H338" s="5" t="str">
        <f t="shared" si="14"/>
        <v/>
      </c>
      <c r="I338" s="4" t="str">
        <f t="shared" si="15"/>
        <v/>
      </c>
    </row>
    <row r="339" spans="1:9" x14ac:dyDescent="0.2">
      <c r="A339" s="4"/>
      <c r="B339" s="4"/>
      <c r="C339" s="4"/>
      <c r="D339" s="4"/>
      <c r="E339" s="5"/>
      <c r="F339" s="5" t="str">
        <f>IF($A339="","",SUMIF(Party_Ledger!$C:$C,$A339,Party_Ledger!$G:$G))</f>
        <v/>
      </c>
      <c r="G339" s="5" t="str">
        <f>IF($A339="","",SUMIF(Party_Ledger!$C:$C,$A339,Party_Ledger!$H:$H))</f>
        <v/>
      </c>
      <c r="H339" s="5" t="str">
        <f t="shared" si="14"/>
        <v/>
      </c>
      <c r="I339" s="4" t="str">
        <f t="shared" si="15"/>
        <v/>
      </c>
    </row>
    <row r="340" spans="1:9" x14ac:dyDescent="0.2">
      <c r="A340" s="4"/>
      <c r="B340" s="4"/>
      <c r="C340" s="4"/>
      <c r="D340" s="4"/>
      <c r="E340" s="5"/>
      <c r="F340" s="5" t="str">
        <f>IF($A340="","",SUMIF(Party_Ledger!$C:$C,$A340,Party_Ledger!$G:$G))</f>
        <v/>
      </c>
      <c r="G340" s="5" t="str">
        <f>IF($A340="","",SUMIF(Party_Ledger!$C:$C,$A340,Party_Ledger!$H:$H))</f>
        <v/>
      </c>
      <c r="H340" s="5" t="str">
        <f t="shared" si="14"/>
        <v/>
      </c>
      <c r="I340" s="4" t="str">
        <f t="shared" si="15"/>
        <v/>
      </c>
    </row>
    <row r="341" spans="1:9" x14ac:dyDescent="0.2">
      <c r="A341" s="4"/>
      <c r="B341" s="4"/>
      <c r="C341" s="4"/>
      <c r="D341" s="4"/>
      <c r="E341" s="5"/>
      <c r="F341" s="5" t="str">
        <f>IF($A341="","",SUMIF(Party_Ledger!$C:$C,$A341,Party_Ledger!$G:$G))</f>
        <v/>
      </c>
      <c r="G341" s="5" t="str">
        <f>IF($A341="","",SUMIF(Party_Ledger!$C:$C,$A341,Party_Ledger!$H:$H))</f>
        <v/>
      </c>
      <c r="H341" s="5" t="str">
        <f t="shared" si="14"/>
        <v/>
      </c>
      <c r="I341" s="4" t="str">
        <f t="shared" si="15"/>
        <v/>
      </c>
    </row>
    <row r="342" spans="1:9" x14ac:dyDescent="0.2">
      <c r="A342" s="4"/>
      <c r="B342" s="4"/>
      <c r="C342" s="4"/>
      <c r="D342" s="4"/>
      <c r="E342" s="5"/>
      <c r="F342" s="5" t="str">
        <f>IF($A342="","",SUMIF(Party_Ledger!$C:$C,$A342,Party_Ledger!$G:$G))</f>
        <v/>
      </c>
      <c r="G342" s="5" t="str">
        <f>IF($A342="","",SUMIF(Party_Ledger!$C:$C,$A342,Party_Ledger!$H:$H))</f>
        <v/>
      </c>
      <c r="H342" s="5" t="str">
        <f t="shared" si="14"/>
        <v/>
      </c>
      <c r="I342" s="4" t="str">
        <f t="shared" si="15"/>
        <v/>
      </c>
    </row>
    <row r="343" spans="1:9" x14ac:dyDescent="0.2">
      <c r="A343" s="4"/>
      <c r="B343" s="4"/>
      <c r="C343" s="4"/>
      <c r="D343" s="4"/>
      <c r="E343" s="5"/>
      <c r="F343" s="5" t="str">
        <f>IF($A343="","",SUMIF(Party_Ledger!$C:$C,$A343,Party_Ledger!$G:$G))</f>
        <v/>
      </c>
      <c r="G343" s="5" t="str">
        <f>IF($A343="","",SUMIF(Party_Ledger!$C:$C,$A343,Party_Ledger!$H:$H))</f>
        <v/>
      </c>
      <c r="H343" s="5" t="str">
        <f t="shared" si="14"/>
        <v/>
      </c>
      <c r="I343" s="4" t="str">
        <f t="shared" si="15"/>
        <v/>
      </c>
    </row>
    <row r="344" spans="1:9" x14ac:dyDescent="0.2">
      <c r="A344" s="4"/>
      <c r="B344" s="4"/>
      <c r="C344" s="4"/>
      <c r="D344" s="4"/>
      <c r="E344" s="5"/>
      <c r="F344" s="5" t="str">
        <f>IF($A344="","",SUMIF(Party_Ledger!$C:$C,$A344,Party_Ledger!$G:$G))</f>
        <v/>
      </c>
      <c r="G344" s="5" t="str">
        <f>IF($A344="","",SUMIF(Party_Ledger!$C:$C,$A344,Party_Ledger!$H:$H))</f>
        <v/>
      </c>
      <c r="H344" s="5" t="str">
        <f t="shared" si="14"/>
        <v/>
      </c>
      <c r="I344" s="4" t="str">
        <f t="shared" si="15"/>
        <v/>
      </c>
    </row>
    <row r="345" spans="1:9" x14ac:dyDescent="0.2">
      <c r="A345" s="4"/>
      <c r="B345" s="4"/>
      <c r="C345" s="4"/>
      <c r="D345" s="4"/>
      <c r="E345" s="5"/>
      <c r="F345" s="5" t="str">
        <f>IF($A345="","",SUMIF(Party_Ledger!$C:$C,$A345,Party_Ledger!$G:$G))</f>
        <v/>
      </c>
      <c r="G345" s="5" t="str">
        <f>IF($A345="","",SUMIF(Party_Ledger!$C:$C,$A345,Party_Ledger!$H:$H))</f>
        <v/>
      </c>
      <c r="H345" s="5" t="str">
        <f t="shared" si="14"/>
        <v/>
      </c>
      <c r="I345" s="4" t="str">
        <f t="shared" si="15"/>
        <v/>
      </c>
    </row>
    <row r="346" spans="1:9" x14ac:dyDescent="0.2">
      <c r="A346" s="4"/>
      <c r="B346" s="4"/>
      <c r="C346" s="4"/>
      <c r="D346" s="4"/>
      <c r="E346" s="5"/>
      <c r="F346" s="5" t="str">
        <f>IF($A346="","",SUMIF(Party_Ledger!$C:$C,$A346,Party_Ledger!$G:$G))</f>
        <v/>
      </c>
      <c r="G346" s="5" t="str">
        <f>IF($A346="","",SUMIF(Party_Ledger!$C:$C,$A346,Party_Ledger!$H:$H))</f>
        <v/>
      </c>
      <c r="H346" s="5" t="str">
        <f t="shared" si="14"/>
        <v/>
      </c>
      <c r="I346" s="4" t="str">
        <f t="shared" si="15"/>
        <v/>
      </c>
    </row>
    <row r="347" spans="1:9" x14ac:dyDescent="0.2">
      <c r="A347" s="4"/>
      <c r="B347" s="4"/>
      <c r="C347" s="4"/>
      <c r="D347" s="4"/>
      <c r="E347" s="5"/>
      <c r="F347" s="5" t="str">
        <f>IF($A347="","",SUMIF(Party_Ledger!$C:$C,$A347,Party_Ledger!$G:$G))</f>
        <v/>
      </c>
      <c r="G347" s="5" t="str">
        <f>IF($A347="","",SUMIF(Party_Ledger!$C:$C,$A347,Party_Ledger!$H:$H))</f>
        <v/>
      </c>
      <c r="H347" s="5" t="str">
        <f t="shared" si="14"/>
        <v/>
      </c>
      <c r="I347" s="4" t="str">
        <f t="shared" si="15"/>
        <v/>
      </c>
    </row>
    <row r="348" spans="1:9" x14ac:dyDescent="0.2">
      <c r="A348" s="4"/>
      <c r="B348" s="4"/>
      <c r="C348" s="4"/>
      <c r="D348" s="4"/>
      <c r="E348" s="5"/>
      <c r="F348" s="5" t="str">
        <f>IF($A348="","",SUMIF(Party_Ledger!$C:$C,$A348,Party_Ledger!$G:$G))</f>
        <v/>
      </c>
      <c r="G348" s="5" t="str">
        <f>IF($A348="","",SUMIF(Party_Ledger!$C:$C,$A348,Party_Ledger!$H:$H))</f>
        <v/>
      </c>
      <c r="H348" s="5" t="str">
        <f t="shared" si="14"/>
        <v/>
      </c>
      <c r="I348" s="4" t="str">
        <f t="shared" si="15"/>
        <v/>
      </c>
    </row>
    <row r="349" spans="1:9" x14ac:dyDescent="0.2">
      <c r="A349" s="4"/>
      <c r="B349" s="4"/>
      <c r="C349" s="4"/>
      <c r="D349" s="4"/>
      <c r="E349" s="5"/>
      <c r="F349" s="5" t="str">
        <f>IF($A349="","",SUMIF(Party_Ledger!$C:$C,$A349,Party_Ledger!$G:$G))</f>
        <v/>
      </c>
      <c r="G349" s="5" t="str">
        <f>IF($A349="","",SUMIF(Party_Ledger!$C:$C,$A349,Party_Ledger!$H:$H))</f>
        <v/>
      </c>
      <c r="H349" s="5" t="str">
        <f t="shared" si="14"/>
        <v/>
      </c>
      <c r="I349" s="4" t="str">
        <f t="shared" si="15"/>
        <v/>
      </c>
    </row>
    <row r="350" spans="1:9" x14ac:dyDescent="0.2">
      <c r="A350" s="4"/>
      <c r="B350" s="4"/>
      <c r="C350" s="4"/>
      <c r="D350" s="4"/>
      <c r="E350" s="5"/>
      <c r="F350" s="5" t="str">
        <f>IF($A350="","",SUMIF(Party_Ledger!$C:$C,$A350,Party_Ledger!$G:$G))</f>
        <v/>
      </c>
      <c r="G350" s="5" t="str">
        <f>IF($A350="","",SUMIF(Party_Ledger!$C:$C,$A350,Party_Ledger!$H:$H))</f>
        <v/>
      </c>
      <c r="H350" s="5" t="str">
        <f t="shared" si="14"/>
        <v/>
      </c>
      <c r="I350" s="4" t="str">
        <f t="shared" si="15"/>
        <v/>
      </c>
    </row>
    <row r="351" spans="1:9" x14ac:dyDescent="0.2">
      <c r="A351" s="4"/>
      <c r="B351" s="4"/>
      <c r="C351" s="4"/>
      <c r="D351" s="4"/>
      <c r="E351" s="5"/>
      <c r="F351" s="5" t="str">
        <f>IF($A351="","",SUMIF(Party_Ledger!$C:$C,$A351,Party_Ledger!$G:$G))</f>
        <v/>
      </c>
      <c r="G351" s="5" t="str">
        <f>IF($A351="","",SUMIF(Party_Ledger!$C:$C,$A351,Party_Ledger!$H:$H))</f>
        <v/>
      </c>
      <c r="H351" s="5" t="str">
        <f t="shared" si="14"/>
        <v/>
      </c>
      <c r="I351" s="4" t="str">
        <f t="shared" si="15"/>
        <v/>
      </c>
    </row>
    <row r="352" spans="1:9" x14ac:dyDescent="0.2">
      <c r="A352" s="4"/>
      <c r="B352" s="4"/>
      <c r="C352" s="4"/>
      <c r="D352" s="4"/>
      <c r="E352" s="5"/>
      <c r="F352" s="5" t="str">
        <f>IF($A352="","",SUMIF(Party_Ledger!$C:$C,$A352,Party_Ledger!$G:$G))</f>
        <v/>
      </c>
      <c r="G352" s="5" t="str">
        <f>IF($A352="","",SUMIF(Party_Ledger!$C:$C,$A352,Party_Ledger!$H:$H))</f>
        <v/>
      </c>
      <c r="H352" s="5" t="str">
        <f t="shared" si="14"/>
        <v/>
      </c>
      <c r="I352" s="4" t="str">
        <f t="shared" si="15"/>
        <v/>
      </c>
    </row>
    <row r="353" spans="1:9" x14ac:dyDescent="0.2">
      <c r="A353" s="4"/>
      <c r="B353" s="4"/>
      <c r="C353" s="4"/>
      <c r="D353" s="4"/>
      <c r="E353" s="5"/>
      <c r="F353" s="5" t="str">
        <f>IF($A353="","",SUMIF(Party_Ledger!$C:$C,$A353,Party_Ledger!$G:$G))</f>
        <v/>
      </c>
      <c r="G353" s="5" t="str">
        <f>IF($A353="","",SUMIF(Party_Ledger!$C:$C,$A353,Party_Ledger!$H:$H))</f>
        <v/>
      </c>
      <c r="H353" s="5" t="str">
        <f t="shared" si="14"/>
        <v/>
      </c>
      <c r="I353" s="4" t="str">
        <f t="shared" si="15"/>
        <v/>
      </c>
    </row>
    <row r="354" spans="1:9" x14ac:dyDescent="0.2">
      <c r="A354" s="4"/>
      <c r="B354" s="4"/>
      <c r="C354" s="4"/>
      <c r="D354" s="4"/>
      <c r="E354" s="5"/>
      <c r="F354" s="5" t="str">
        <f>IF($A354="","",SUMIF(Party_Ledger!$C:$C,$A354,Party_Ledger!$G:$G))</f>
        <v/>
      </c>
      <c r="G354" s="5" t="str">
        <f>IF($A354="","",SUMIF(Party_Ledger!$C:$C,$A354,Party_Ledger!$H:$H))</f>
        <v/>
      </c>
      <c r="H354" s="5" t="str">
        <f t="shared" si="14"/>
        <v/>
      </c>
      <c r="I354" s="4" t="str">
        <f t="shared" si="15"/>
        <v/>
      </c>
    </row>
    <row r="355" spans="1:9" x14ac:dyDescent="0.2">
      <c r="A355" s="4"/>
      <c r="B355" s="4"/>
      <c r="C355" s="4"/>
      <c r="D355" s="4"/>
      <c r="E355" s="5"/>
      <c r="F355" s="5" t="str">
        <f>IF($A355="","",SUMIF(Party_Ledger!$C:$C,$A355,Party_Ledger!$G:$G))</f>
        <v/>
      </c>
      <c r="G355" s="5" t="str">
        <f>IF($A355="","",SUMIF(Party_Ledger!$C:$C,$A355,Party_Ledger!$H:$H))</f>
        <v/>
      </c>
      <c r="H355" s="5" t="str">
        <f t="shared" si="14"/>
        <v/>
      </c>
      <c r="I355" s="4" t="str">
        <f t="shared" si="15"/>
        <v/>
      </c>
    </row>
    <row r="356" spans="1:9" x14ac:dyDescent="0.2">
      <c r="A356" s="4"/>
      <c r="B356" s="4"/>
      <c r="C356" s="4"/>
      <c r="D356" s="4"/>
      <c r="E356" s="5"/>
      <c r="F356" s="5" t="str">
        <f>IF($A356="","",SUMIF(Party_Ledger!$C:$C,$A356,Party_Ledger!$G:$G))</f>
        <v/>
      </c>
      <c r="G356" s="5" t="str">
        <f>IF($A356="","",SUMIF(Party_Ledger!$C:$C,$A356,Party_Ledger!$H:$H))</f>
        <v/>
      </c>
      <c r="H356" s="5" t="str">
        <f t="shared" si="14"/>
        <v/>
      </c>
      <c r="I356" s="4" t="str">
        <f t="shared" si="15"/>
        <v/>
      </c>
    </row>
    <row r="357" spans="1:9" x14ac:dyDescent="0.2">
      <c r="A357" s="4"/>
      <c r="B357" s="4"/>
      <c r="C357" s="4"/>
      <c r="D357" s="4"/>
      <c r="E357" s="5"/>
      <c r="F357" s="5" t="str">
        <f>IF($A357="","",SUMIF(Party_Ledger!$C:$C,$A357,Party_Ledger!$G:$G))</f>
        <v/>
      </c>
      <c r="G357" s="5" t="str">
        <f>IF($A357="","",SUMIF(Party_Ledger!$C:$C,$A357,Party_Ledger!$H:$H))</f>
        <v/>
      </c>
      <c r="H357" s="5" t="str">
        <f t="shared" si="14"/>
        <v/>
      </c>
      <c r="I357" s="4" t="str">
        <f t="shared" si="15"/>
        <v/>
      </c>
    </row>
    <row r="358" spans="1:9" x14ac:dyDescent="0.2">
      <c r="A358" s="4"/>
      <c r="B358" s="4"/>
      <c r="C358" s="4"/>
      <c r="D358" s="4"/>
      <c r="E358" s="5"/>
      <c r="F358" s="5" t="str">
        <f>IF($A358="","",SUMIF(Party_Ledger!$C:$C,$A358,Party_Ledger!$G:$G))</f>
        <v/>
      </c>
      <c r="G358" s="5" t="str">
        <f>IF($A358="","",SUMIF(Party_Ledger!$C:$C,$A358,Party_Ledger!$H:$H))</f>
        <v/>
      </c>
      <c r="H358" s="5" t="str">
        <f t="shared" si="14"/>
        <v/>
      </c>
      <c r="I358" s="4" t="str">
        <f t="shared" si="15"/>
        <v/>
      </c>
    </row>
    <row r="359" spans="1:9" x14ac:dyDescent="0.2">
      <c r="A359" s="4"/>
      <c r="B359" s="4"/>
      <c r="C359" s="4"/>
      <c r="D359" s="4"/>
      <c r="E359" s="5"/>
      <c r="F359" s="5" t="str">
        <f>IF($A359="","",SUMIF(Party_Ledger!$C:$C,$A359,Party_Ledger!$G:$G))</f>
        <v/>
      </c>
      <c r="G359" s="5" t="str">
        <f>IF($A359="","",SUMIF(Party_Ledger!$C:$C,$A359,Party_Ledger!$H:$H))</f>
        <v/>
      </c>
      <c r="H359" s="5" t="str">
        <f t="shared" si="14"/>
        <v/>
      </c>
      <c r="I359" s="4" t="str">
        <f t="shared" si="15"/>
        <v/>
      </c>
    </row>
    <row r="360" spans="1:9" x14ac:dyDescent="0.2">
      <c r="A360" s="4"/>
      <c r="B360" s="4"/>
      <c r="C360" s="4"/>
      <c r="D360" s="4"/>
      <c r="E360" s="5"/>
      <c r="F360" s="5" t="str">
        <f>IF($A360="","",SUMIF(Party_Ledger!$C:$C,$A360,Party_Ledger!$G:$G))</f>
        <v/>
      </c>
      <c r="G360" s="5" t="str">
        <f>IF($A360="","",SUMIF(Party_Ledger!$C:$C,$A360,Party_Ledger!$H:$H))</f>
        <v/>
      </c>
      <c r="H360" s="5" t="str">
        <f t="shared" si="14"/>
        <v/>
      </c>
      <c r="I360" s="4" t="str">
        <f t="shared" si="15"/>
        <v/>
      </c>
    </row>
    <row r="361" spans="1:9" x14ac:dyDescent="0.2">
      <c r="A361" s="4"/>
      <c r="B361" s="4"/>
      <c r="C361" s="4"/>
      <c r="D361" s="4"/>
      <c r="E361" s="5"/>
      <c r="F361" s="5" t="str">
        <f>IF($A361="","",SUMIF(Party_Ledger!$C:$C,$A361,Party_Ledger!$G:$G))</f>
        <v/>
      </c>
      <c r="G361" s="5" t="str">
        <f>IF($A361="","",SUMIF(Party_Ledger!$C:$C,$A361,Party_Ledger!$H:$H))</f>
        <v/>
      </c>
      <c r="H361" s="5" t="str">
        <f t="shared" si="14"/>
        <v/>
      </c>
      <c r="I361" s="4" t="str">
        <f t="shared" si="15"/>
        <v/>
      </c>
    </row>
    <row r="362" spans="1:9" x14ac:dyDescent="0.2">
      <c r="A362" s="4"/>
      <c r="B362" s="4"/>
      <c r="C362" s="4"/>
      <c r="D362" s="4"/>
      <c r="E362" s="5"/>
      <c r="F362" s="5" t="str">
        <f>IF($A362="","",SUMIF(Party_Ledger!$C:$C,$A362,Party_Ledger!$G:$G))</f>
        <v/>
      </c>
      <c r="G362" s="5" t="str">
        <f>IF($A362="","",SUMIF(Party_Ledger!$C:$C,$A362,Party_Ledger!$H:$H))</f>
        <v/>
      </c>
      <c r="H362" s="5" t="str">
        <f t="shared" si="14"/>
        <v/>
      </c>
      <c r="I362" s="4" t="str">
        <f t="shared" si="15"/>
        <v/>
      </c>
    </row>
    <row r="363" spans="1:9" x14ac:dyDescent="0.2">
      <c r="A363" s="4"/>
      <c r="B363" s="4"/>
      <c r="C363" s="4"/>
      <c r="D363" s="4"/>
      <c r="E363" s="5"/>
      <c r="F363" s="5" t="str">
        <f>IF($A363="","",SUMIF(Party_Ledger!$C:$C,$A363,Party_Ledger!$G:$G))</f>
        <v/>
      </c>
      <c r="G363" s="5" t="str">
        <f>IF($A363="","",SUMIF(Party_Ledger!$C:$C,$A363,Party_Ledger!$H:$H))</f>
        <v/>
      </c>
      <c r="H363" s="5" t="str">
        <f t="shared" si="14"/>
        <v/>
      </c>
      <c r="I363" s="4" t="str">
        <f t="shared" si="15"/>
        <v/>
      </c>
    </row>
    <row r="364" spans="1:9" x14ac:dyDescent="0.2">
      <c r="A364" s="4"/>
      <c r="B364" s="4"/>
      <c r="C364" s="4"/>
      <c r="D364" s="4"/>
      <c r="E364" s="5"/>
      <c r="F364" s="5" t="str">
        <f>IF($A364="","",SUMIF(Party_Ledger!$C:$C,$A364,Party_Ledger!$G:$G))</f>
        <v/>
      </c>
      <c r="G364" s="5" t="str">
        <f>IF($A364="","",SUMIF(Party_Ledger!$C:$C,$A364,Party_Ledger!$H:$H))</f>
        <v/>
      </c>
      <c r="H364" s="5" t="str">
        <f t="shared" si="14"/>
        <v/>
      </c>
      <c r="I364" s="4" t="str">
        <f t="shared" si="15"/>
        <v/>
      </c>
    </row>
    <row r="365" spans="1:9" x14ac:dyDescent="0.2">
      <c r="A365" s="4"/>
      <c r="B365" s="4"/>
      <c r="C365" s="4"/>
      <c r="D365" s="4"/>
      <c r="E365" s="5"/>
      <c r="F365" s="5" t="str">
        <f>IF($A365="","",SUMIF(Party_Ledger!$C:$C,$A365,Party_Ledger!$G:$G))</f>
        <v/>
      </c>
      <c r="G365" s="5" t="str">
        <f>IF($A365="","",SUMIF(Party_Ledger!$C:$C,$A365,Party_Ledger!$H:$H))</f>
        <v/>
      </c>
      <c r="H365" s="5" t="str">
        <f t="shared" si="14"/>
        <v/>
      </c>
      <c r="I365" s="4" t="str">
        <f t="shared" si="15"/>
        <v/>
      </c>
    </row>
    <row r="366" spans="1:9" x14ac:dyDescent="0.2">
      <c r="A366" s="4"/>
      <c r="B366" s="4"/>
      <c r="C366" s="4"/>
      <c r="D366" s="4"/>
      <c r="E366" s="5"/>
      <c r="F366" s="5" t="str">
        <f>IF($A366="","",SUMIF(Party_Ledger!$C:$C,$A366,Party_Ledger!$G:$G))</f>
        <v/>
      </c>
      <c r="G366" s="5" t="str">
        <f>IF($A366="","",SUMIF(Party_Ledger!$C:$C,$A366,Party_Ledger!$H:$H))</f>
        <v/>
      </c>
      <c r="H366" s="5" t="str">
        <f t="shared" si="14"/>
        <v/>
      </c>
      <c r="I366" s="4" t="str">
        <f t="shared" si="15"/>
        <v/>
      </c>
    </row>
    <row r="367" spans="1:9" x14ac:dyDescent="0.2">
      <c r="A367" s="4"/>
      <c r="B367" s="4"/>
      <c r="C367" s="4"/>
      <c r="D367" s="4"/>
      <c r="E367" s="5"/>
      <c r="F367" s="5" t="str">
        <f>IF($A367="","",SUMIF(Party_Ledger!$C:$C,$A367,Party_Ledger!$G:$G))</f>
        <v/>
      </c>
      <c r="G367" s="5" t="str">
        <f>IF($A367="","",SUMIF(Party_Ledger!$C:$C,$A367,Party_Ledger!$H:$H))</f>
        <v/>
      </c>
      <c r="H367" s="5" t="str">
        <f t="shared" si="14"/>
        <v/>
      </c>
      <c r="I367" s="4" t="str">
        <f t="shared" si="15"/>
        <v/>
      </c>
    </row>
    <row r="368" spans="1:9" x14ac:dyDescent="0.2">
      <c r="A368" s="4"/>
      <c r="B368" s="4"/>
      <c r="C368" s="4"/>
      <c r="D368" s="4"/>
      <c r="E368" s="5"/>
      <c r="F368" s="5" t="str">
        <f>IF($A368="","",SUMIF(Party_Ledger!$C:$C,$A368,Party_Ledger!$G:$G))</f>
        <v/>
      </c>
      <c r="G368" s="5" t="str">
        <f>IF($A368="","",SUMIF(Party_Ledger!$C:$C,$A368,Party_Ledger!$H:$H))</f>
        <v/>
      </c>
      <c r="H368" s="5" t="str">
        <f t="shared" si="14"/>
        <v/>
      </c>
      <c r="I368" s="4" t="str">
        <f t="shared" si="15"/>
        <v/>
      </c>
    </row>
    <row r="369" spans="1:9" x14ac:dyDescent="0.2">
      <c r="A369" s="4"/>
      <c r="B369" s="4"/>
      <c r="C369" s="4"/>
      <c r="D369" s="4"/>
      <c r="E369" s="5"/>
      <c r="F369" s="5" t="str">
        <f>IF($A369="","",SUMIF(Party_Ledger!$C:$C,$A369,Party_Ledger!$G:$G))</f>
        <v/>
      </c>
      <c r="G369" s="5" t="str">
        <f>IF($A369="","",SUMIF(Party_Ledger!$C:$C,$A369,Party_Ledger!$H:$H))</f>
        <v/>
      </c>
      <c r="H369" s="5" t="str">
        <f t="shared" si="14"/>
        <v/>
      </c>
      <c r="I369" s="4" t="str">
        <f t="shared" si="15"/>
        <v/>
      </c>
    </row>
    <row r="370" spans="1:9" x14ac:dyDescent="0.2">
      <c r="A370" s="4"/>
      <c r="B370" s="4"/>
      <c r="C370" s="4"/>
      <c r="D370" s="4"/>
      <c r="E370" s="5"/>
      <c r="F370" s="5" t="str">
        <f>IF($A370="","",SUMIF(Party_Ledger!$C:$C,$A370,Party_Ledger!$G:$G))</f>
        <v/>
      </c>
      <c r="G370" s="5" t="str">
        <f>IF($A370="","",SUMIF(Party_Ledger!$C:$C,$A370,Party_Ledger!$H:$H))</f>
        <v/>
      </c>
      <c r="H370" s="5" t="str">
        <f t="shared" si="14"/>
        <v/>
      </c>
      <c r="I370" s="4" t="str">
        <f t="shared" si="15"/>
        <v/>
      </c>
    </row>
    <row r="371" spans="1:9" x14ac:dyDescent="0.2">
      <c r="A371" s="4"/>
      <c r="B371" s="4"/>
      <c r="C371" s="4"/>
      <c r="D371" s="4"/>
      <c r="E371" s="5"/>
      <c r="F371" s="5" t="str">
        <f>IF($A371="","",SUMIF(Party_Ledger!$C:$C,$A371,Party_Ledger!$G:$G))</f>
        <v/>
      </c>
      <c r="G371" s="5" t="str">
        <f>IF($A371="","",SUMIF(Party_Ledger!$C:$C,$A371,Party_Ledger!$H:$H))</f>
        <v/>
      </c>
      <c r="H371" s="5" t="str">
        <f t="shared" si="14"/>
        <v/>
      </c>
      <c r="I371" s="4" t="str">
        <f t="shared" si="15"/>
        <v/>
      </c>
    </row>
    <row r="372" spans="1:9" x14ac:dyDescent="0.2">
      <c r="A372" s="4"/>
      <c r="B372" s="4"/>
      <c r="C372" s="4"/>
      <c r="D372" s="4"/>
      <c r="E372" s="5"/>
      <c r="F372" s="5" t="str">
        <f>IF($A372="","",SUMIF(Party_Ledger!$C:$C,$A372,Party_Ledger!$G:$G))</f>
        <v/>
      </c>
      <c r="G372" s="5" t="str">
        <f>IF($A372="","",SUMIF(Party_Ledger!$C:$C,$A372,Party_Ledger!$H:$H))</f>
        <v/>
      </c>
      <c r="H372" s="5" t="str">
        <f t="shared" si="14"/>
        <v/>
      </c>
      <c r="I372" s="4" t="str">
        <f t="shared" si="15"/>
        <v/>
      </c>
    </row>
    <row r="373" spans="1:9" x14ac:dyDescent="0.2">
      <c r="A373" s="4"/>
      <c r="B373" s="4"/>
      <c r="C373" s="4"/>
      <c r="D373" s="4"/>
      <c r="E373" s="5"/>
      <c r="F373" s="5" t="str">
        <f>IF($A373="","",SUMIF(Party_Ledger!$C:$C,$A373,Party_Ledger!$G:$G))</f>
        <v/>
      </c>
      <c r="G373" s="5" t="str">
        <f>IF($A373="","",SUMIF(Party_Ledger!$C:$C,$A373,Party_Ledger!$H:$H))</f>
        <v/>
      </c>
      <c r="H373" s="5" t="str">
        <f t="shared" si="14"/>
        <v/>
      </c>
      <c r="I373" s="4" t="str">
        <f t="shared" si="15"/>
        <v/>
      </c>
    </row>
    <row r="374" spans="1:9" x14ac:dyDescent="0.2">
      <c r="A374" s="4"/>
      <c r="B374" s="4"/>
      <c r="C374" s="4"/>
      <c r="D374" s="4"/>
      <c r="E374" s="5"/>
      <c r="F374" s="5" t="str">
        <f>IF($A374="","",SUMIF(Party_Ledger!$C:$C,$A374,Party_Ledger!$G:$G))</f>
        <v/>
      </c>
      <c r="G374" s="5" t="str">
        <f>IF($A374="","",SUMIF(Party_Ledger!$C:$C,$A374,Party_Ledger!$H:$H))</f>
        <v/>
      </c>
      <c r="H374" s="5" t="str">
        <f t="shared" si="14"/>
        <v/>
      </c>
      <c r="I374" s="4" t="str">
        <f t="shared" si="15"/>
        <v/>
      </c>
    </row>
    <row r="375" spans="1:9" x14ac:dyDescent="0.2">
      <c r="A375" s="4"/>
      <c r="B375" s="4"/>
      <c r="C375" s="4"/>
      <c r="D375" s="4"/>
      <c r="E375" s="5"/>
      <c r="F375" s="5" t="str">
        <f>IF($A375="","",SUMIF(Party_Ledger!$C:$C,$A375,Party_Ledger!$G:$G))</f>
        <v/>
      </c>
      <c r="G375" s="5" t="str">
        <f>IF($A375="","",SUMIF(Party_Ledger!$C:$C,$A375,Party_Ledger!$H:$H))</f>
        <v/>
      </c>
      <c r="H375" s="5" t="str">
        <f t="shared" si="14"/>
        <v/>
      </c>
      <c r="I375" s="4" t="str">
        <f t="shared" si="15"/>
        <v/>
      </c>
    </row>
    <row r="376" spans="1:9" x14ac:dyDescent="0.2">
      <c r="A376" s="4"/>
      <c r="B376" s="4"/>
      <c r="C376" s="4"/>
      <c r="D376" s="4"/>
      <c r="E376" s="5"/>
      <c r="F376" s="5" t="str">
        <f>IF($A376="","",SUMIF(Party_Ledger!$C:$C,$A376,Party_Ledger!$G:$G))</f>
        <v/>
      </c>
      <c r="G376" s="5" t="str">
        <f>IF($A376="","",SUMIF(Party_Ledger!$C:$C,$A376,Party_Ledger!$H:$H))</f>
        <v/>
      </c>
      <c r="H376" s="5" t="str">
        <f t="shared" si="14"/>
        <v/>
      </c>
      <c r="I376" s="4" t="str">
        <f t="shared" si="15"/>
        <v/>
      </c>
    </row>
    <row r="377" spans="1:9" x14ac:dyDescent="0.2">
      <c r="A377" s="4"/>
      <c r="B377" s="4"/>
      <c r="C377" s="4"/>
      <c r="D377" s="4"/>
      <c r="E377" s="5"/>
      <c r="F377" s="5" t="str">
        <f>IF($A377="","",SUMIF(Party_Ledger!$C:$C,$A377,Party_Ledger!$G:$G))</f>
        <v/>
      </c>
      <c r="G377" s="5" t="str">
        <f>IF($A377="","",SUMIF(Party_Ledger!$C:$C,$A377,Party_Ledger!$H:$H))</f>
        <v/>
      </c>
      <c r="H377" s="5" t="str">
        <f t="shared" si="14"/>
        <v/>
      </c>
      <c r="I377" s="4" t="str">
        <f t="shared" si="15"/>
        <v/>
      </c>
    </row>
    <row r="378" spans="1:9" x14ac:dyDescent="0.2">
      <c r="A378" s="4"/>
      <c r="B378" s="4"/>
      <c r="C378" s="4"/>
      <c r="D378" s="4"/>
      <c r="E378" s="5"/>
      <c r="F378" s="5" t="str">
        <f>IF($A378="","",SUMIF(Party_Ledger!$C:$C,$A378,Party_Ledger!$G:$G))</f>
        <v/>
      </c>
      <c r="G378" s="5" t="str">
        <f>IF($A378="","",SUMIF(Party_Ledger!$C:$C,$A378,Party_Ledger!$H:$H))</f>
        <v/>
      </c>
      <c r="H378" s="5" t="str">
        <f t="shared" si="14"/>
        <v/>
      </c>
      <c r="I378" s="4" t="str">
        <f t="shared" si="15"/>
        <v/>
      </c>
    </row>
    <row r="379" spans="1:9" x14ac:dyDescent="0.2">
      <c r="A379" s="4"/>
      <c r="B379" s="4"/>
      <c r="C379" s="4"/>
      <c r="D379" s="4"/>
      <c r="E379" s="5"/>
      <c r="F379" s="5" t="str">
        <f>IF($A379="","",SUMIF(Party_Ledger!$C:$C,$A379,Party_Ledger!$G:$G))</f>
        <v/>
      </c>
      <c r="G379" s="5" t="str">
        <f>IF($A379="","",SUMIF(Party_Ledger!$C:$C,$A379,Party_Ledger!$H:$H))</f>
        <v/>
      </c>
      <c r="H379" s="5" t="str">
        <f t="shared" si="14"/>
        <v/>
      </c>
      <c r="I379" s="4" t="str">
        <f t="shared" si="15"/>
        <v/>
      </c>
    </row>
    <row r="380" spans="1:9" x14ac:dyDescent="0.2">
      <c r="A380" s="4"/>
      <c r="B380" s="4"/>
      <c r="C380" s="4"/>
      <c r="D380" s="4"/>
      <c r="E380" s="5"/>
      <c r="F380" s="5" t="str">
        <f>IF($A380="","",SUMIF(Party_Ledger!$C:$C,$A380,Party_Ledger!$G:$G))</f>
        <v/>
      </c>
      <c r="G380" s="5" t="str">
        <f>IF($A380="","",SUMIF(Party_Ledger!$C:$C,$A380,Party_Ledger!$H:$H))</f>
        <v/>
      </c>
      <c r="H380" s="5" t="str">
        <f t="shared" si="14"/>
        <v/>
      </c>
      <c r="I380" s="4" t="str">
        <f t="shared" si="15"/>
        <v/>
      </c>
    </row>
    <row r="381" spans="1:9" x14ac:dyDescent="0.2">
      <c r="A381" s="4"/>
      <c r="B381" s="4"/>
      <c r="C381" s="4"/>
      <c r="D381" s="4"/>
      <c r="E381" s="5"/>
      <c r="F381" s="5" t="str">
        <f>IF($A381="","",SUMIF(Party_Ledger!$C:$C,$A381,Party_Ledger!$G:$G))</f>
        <v/>
      </c>
      <c r="G381" s="5" t="str">
        <f>IF($A381="","",SUMIF(Party_Ledger!$C:$C,$A381,Party_Ledger!$H:$H))</f>
        <v/>
      </c>
      <c r="H381" s="5" t="str">
        <f t="shared" ref="H381:H444" si="16">IF($A381="","",$E381+$F381-$G381)</f>
        <v/>
      </c>
      <c r="I381" s="4" t="str">
        <f t="shared" ref="I381:I444" si="17">IF($A381="","",IF(ROUND($H381,0)=0,"Settled",IF($H381&gt;0,"Outstanding","Advance")))</f>
        <v/>
      </c>
    </row>
    <row r="382" spans="1:9" x14ac:dyDescent="0.2">
      <c r="A382" s="4"/>
      <c r="B382" s="4"/>
      <c r="C382" s="4"/>
      <c r="D382" s="4"/>
      <c r="E382" s="5"/>
      <c r="F382" s="5" t="str">
        <f>IF($A382="","",SUMIF(Party_Ledger!$C:$C,$A382,Party_Ledger!$G:$G))</f>
        <v/>
      </c>
      <c r="G382" s="5" t="str">
        <f>IF($A382="","",SUMIF(Party_Ledger!$C:$C,$A382,Party_Ledger!$H:$H))</f>
        <v/>
      </c>
      <c r="H382" s="5" t="str">
        <f t="shared" si="16"/>
        <v/>
      </c>
      <c r="I382" s="4" t="str">
        <f t="shared" si="17"/>
        <v/>
      </c>
    </row>
    <row r="383" spans="1:9" x14ac:dyDescent="0.2">
      <c r="A383" s="4"/>
      <c r="B383" s="4"/>
      <c r="C383" s="4"/>
      <c r="D383" s="4"/>
      <c r="E383" s="5"/>
      <c r="F383" s="5" t="str">
        <f>IF($A383="","",SUMIF(Party_Ledger!$C:$C,$A383,Party_Ledger!$G:$G))</f>
        <v/>
      </c>
      <c r="G383" s="5" t="str">
        <f>IF($A383="","",SUMIF(Party_Ledger!$C:$C,$A383,Party_Ledger!$H:$H))</f>
        <v/>
      </c>
      <c r="H383" s="5" t="str">
        <f t="shared" si="16"/>
        <v/>
      </c>
      <c r="I383" s="4" t="str">
        <f t="shared" si="17"/>
        <v/>
      </c>
    </row>
    <row r="384" spans="1:9" x14ac:dyDescent="0.2">
      <c r="A384" s="4"/>
      <c r="B384" s="4"/>
      <c r="C384" s="4"/>
      <c r="D384" s="4"/>
      <c r="E384" s="5"/>
      <c r="F384" s="5" t="str">
        <f>IF($A384="","",SUMIF(Party_Ledger!$C:$C,$A384,Party_Ledger!$G:$G))</f>
        <v/>
      </c>
      <c r="G384" s="5" t="str">
        <f>IF($A384="","",SUMIF(Party_Ledger!$C:$C,$A384,Party_Ledger!$H:$H))</f>
        <v/>
      </c>
      <c r="H384" s="5" t="str">
        <f t="shared" si="16"/>
        <v/>
      </c>
      <c r="I384" s="4" t="str">
        <f t="shared" si="17"/>
        <v/>
      </c>
    </row>
    <row r="385" spans="1:9" x14ac:dyDescent="0.2">
      <c r="A385" s="4"/>
      <c r="B385" s="4"/>
      <c r="C385" s="4"/>
      <c r="D385" s="4"/>
      <c r="E385" s="5"/>
      <c r="F385" s="5" t="str">
        <f>IF($A385="","",SUMIF(Party_Ledger!$C:$C,$A385,Party_Ledger!$G:$G))</f>
        <v/>
      </c>
      <c r="G385" s="5" t="str">
        <f>IF($A385="","",SUMIF(Party_Ledger!$C:$C,$A385,Party_Ledger!$H:$H))</f>
        <v/>
      </c>
      <c r="H385" s="5" t="str">
        <f t="shared" si="16"/>
        <v/>
      </c>
      <c r="I385" s="4" t="str">
        <f t="shared" si="17"/>
        <v/>
      </c>
    </row>
    <row r="386" spans="1:9" x14ac:dyDescent="0.2">
      <c r="A386" s="4"/>
      <c r="B386" s="4"/>
      <c r="C386" s="4"/>
      <c r="D386" s="4"/>
      <c r="E386" s="5"/>
      <c r="F386" s="5" t="str">
        <f>IF($A386="","",SUMIF(Party_Ledger!$C:$C,$A386,Party_Ledger!$G:$G))</f>
        <v/>
      </c>
      <c r="G386" s="5" t="str">
        <f>IF($A386="","",SUMIF(Party_Ledger!$C:$C,$A386,Party_Ledger!$H:$H))</f>
        <v/>
      </c>
      <c r="H386" s="5" t="str">
        <f t="shared" si="16"/>
        <v/>
      </c>
      <c r="I386" s="4" t="str">
        <f t="shared" si="17"/>
        <v/>
      </c>
    </row>
    <row r="387" spans="1:9" x14ac:dyDescent="0.2">
      <c r="A387" s="4"/>
      <c r="B387" s="4"/>
      <c r="C387" s="4"/>
      <c r="D387" s="4"/>
      <c r="E387" s="5"/>
      <c r="F387" s="5" t="str">
        <f>IF($A387="","",SUMIF(Party_Ledger!$C:$C,$A387,Party_Ledger!$G:$G))</f>
        <v/>
      </c>
      <c r="G387" s="5" t="str">
        <f>IF($A387="","",SUMIF(Party_Ledger!$C:$C,$A387,Party_Ledger!$H:$H))</f>
        <v/>
      </c>
      <c r="H387" s="5" t="str">
        <f t="shared" si="16"/>
        <v/>
      </c>
      <c r="I387" s="4" t="str">
        <f t="shared" si="17"/>
        <v/>
      </c>
    </row>
    <row r="388" spans="1:9" x14ac:dyDescent="0.2">
      <c r="A388" s="4"/>
      <c r="B388" s="4"/>
      <c r="C388" s="4"/>
      <c r="D388" s="4"/>
      <c r="E388" s="5"/>
      <c r="F388" s="5" t="str">
        <f>IF($A388="","",SUMIF(Party_Ledger!$C:$C,$A388,Party_Ledger!$G:$G))</f>
        <v/>
      </c>
      <c r="G388" s="5" t="str">
        <f>IF($A388="","",SUMIF(Party_Ledger!$C:$C,$A388,Party_Ledger!$H:$H))</f>
        <v/>
      </c>
      <c r="H388" s="5" t="str">
        <f t="shared" si="16"/>
        <v/>
      </c>
      <c r="I388" s="4" t="str">
        <f t="shared" si="17"/>
        <v/>
      </c>
    </row>
    <row r="389" spans="1:9" x14ac:dyDescent="0.2">
      <c r="A389" s="4"/>
      <c r="B389" s="4"/>
      <c r="C389" s="4"/>
      <c r="D389" s="4"/>
      <c r="E389" s="5"/>
      <c r="F389" s="5" t="str">
        <f>IF($A389="","",SUMIF(Party_Ledger!$C:$C,$A389,Party_Ledger!$G:$G))</f>
        <v/>
      </c>
      <c r="G389" s="5" t="str">
        <f>IF($A389="","",SUMIF(Party_Ledger!$C:$C,$A389,Party_Ledger!$H:$H))</f>
        <v/>
      </c>
      <c r="H389" s="5" t="str">
        <f t="shared" si="16"/>
        <v/>
      </c>
      <c r="I389" s="4" t="str">
        <f t="shared" si="17"/>
        <v/>
      </c>
    </row>
    <row r="390" spans="1:9" x14ac:dyDescent="0.2">
      <c r="A390" s="4"/>
      <c r="B390" s="4"/>
      <c r="C390" s="4"/>
      <c r="D390" s="4"/>
      <c r="E390" s="5"/>
      <c r="F390" s="5" t="str">
        <f>IF($A390="","",SUMIF(Party_Ledger!$C:$C,$A390,Party_Ledger!$G:$G))</f>
        <v/>
      </c>
      <c r="G390" s="5" t="str">
        <f>IF($A390="","",SUMIF(Party_Ledger!$C:$C,$A390,Party_Ledger!$H:$H))</f>
        <v/>
      </c>
      <c r="H390" s="5" t="str">
        <f t="shared" si="16"/>
        <v/>
      </c>
      <c r="I390" s="4" t="str">
        <f t="shared" si="17"/>
        <v/>
      </c>
    </row>
    <row r="391" spans="1:9" x14ac:dyDescent="0.2">
      <c r="A391" s="4"/>
      <c r="B391" s="4"/>
      <c r="C391" s="4"/>
      <c r="D391" s="4"/>
      <c r="E391" s="5"/>
      <c r="F391" s="5" t="str">
        <f>IF($A391="","",SUMIF(Party_Ledger!$C:$C,$A391,Party_Ledger!$G:$G))</f>
        <v/>
      </c>
      <c r="G391" s="5" t="str">
        <f>IF($A391="","",SUMIF(Party_Ledger!$C:$C,$A391,Party_Ledger!$H:$H))</f>
        <v/>
      </c>
      <c r="H391" s="5" t="str">
        <f t="shared" si="16"/>
        <v/>
      </c>
      <c r="I391" s="4" t="str">
        <f t="shared" si="17"/>
        <v/>
      </c>
    </row>
    <row r="392" spans="1:9" x14ac:dyDescent="0.2">
      <c r="A392" s="4"/>
      <c r="B392" s="4"/>
      <c r="C392" s="4"/>
      <c r="D392" s="4"/>
      <c r="E392" s="5"/>
      <c r="F392" s="5" t="str">
        <f>IF($A392="","",SUMIF(Party_Ledger!$C:$C,$A392,Party_Ledger!$G:$G))</f>
        <v/>
      </c>
      <c r="G392" s="5" t="str">
        <f>IF($A392="","",SUMIF(Party_Ledger!$C:$C,$A392,Party_Ledger!$H:$H))</f>
        <v/>
      </c>
      <c r="H392" s="5" t="str">
        <f t="shared" si="16"/>
        <v/>
      </c>
      <c r="I392" s="4" t="str">
        <f t="shared" si="17"/>
        <v/>
      </c>
    </row>
    <row r="393" spans="1:9" x14ac:dyDescent="0.2">
      <c r="A393" s="4"/>
      <c r="B393" s="4"/>
      <c r="C393" s="4"/>
      <c r="D393" s="4"/>
      <c r="E393" s="5"/>
      <c r="F393" s="5" t="str">
        <f>IF($A393="","",SUMIF(Party_Ledger!$C:$C,$A393,Party_Ledger!$G:$G))</f>
        <v/>
      </c>
      <c r="G393" s="5" t="str">
        <f>IF($A393="","",SUMIF(Party_Ledger!$C:$C,$A393,Party_Ledger!$H:$H))</f>
        <v/>
      </c>
      <c r="H393" s="5" t="str">
        <f t="shared" si="16"/>
        <v/>
      </c>
      <c r="I393" s="4" t="str">
        <f t="shared" si="17"/>
        <v/>
      </c>
    </row>
    <row r="394" spans="1:9" x14ac:dyDescent="0.2">
      <c r="A394" s="4"/>
      <c r="B394" s="4"/>
      <c r="C394" s="4"/>
      <c r="D394" s="4"/>
      <c r="E394" s="5"/>
      <c r="F394" s="5" t="str">
        <f>IF($A394="","",SUMIF(Party_Ledger!$C:$C,$A394,Party_Ledger!$G:$G))</f>
        <v/>
      </c>
      <c r="G394" s="5" t="str">
        <f>IF($A394="","",SUMIF(Party_Ledger!$C:$C,$A394,Party_Ledger!$H:$H))</f>
        <v/>
      </c>
      <c r="H394" s="5" t="str">
        <f t="shared" si="16"/>
        <v/>
      </c>
      <c r="I394" s="4" t="str">
        <f t="shared" si="17"/>
        <v/>
      </c>
    </row>
    <row r="395" spans="1:9" x14ac:dyDescent="0.2">
      <c r="A395" s="4"/>
      <c r="B395" s="4"/>
      <c r="C395" s="4"/>
      <c r="D395" s="4"/>
      <c r="E395" s="5"/>
      <c r="F395" s="5" t="str">
        <f>IF($A395="","",SUMIF(Party_Ledger!$C:$C,$A395,Party_Ledger!$G:$G))</f>
        <v/>
      </c>
      <c r="G395" s="5" t="str">
        <f>IF($A395="","",SUMIF(Party_Ledger!$C:$C,$A395,Party_Ledger!$H:$H))</f>
        <v/>
      </c>
      <c r="H395" s="5" t="str">
        <f t="shared" si="16"/>
        <v/>
      </c>
      <c r="I395" s="4" t="str">
        <f t="shared" si="17"/>
        <v/>
      </c>
    </row>
    <row r="396" spans="1:9" x14ac:dyDescent="0.2">
      <c r="A396" s="4"/>
      <c r="B396" s="4"/>
      <c r="C396" s="4"/>
      <c r="D396" s="4"/>
      <c r="E396" s="5"/>
      <c r="F396" s="5" t="str">
        <f>IF($A396="","",SUMIF(Party_Ledger!$C:$C,$A396,Party_Ledger!$G:$G))</f>
        <v/>
      </c>
      <c r="G396" s="5" t="str">
        <f>IF($A396="","",SUMIF(Party_Ledger!$C:$C,$A396,Party_Ledger!$H:$H))</f>
        <v/>
      </c>
      <c r="H396" s="5" t="str">
        <f t="shared" si="16"/>
        <v/>
      </c>
      <c r="I396" s="4" t="str">
        <f t="shared" si="17"/>
        <v/>
      </c>
    </row>
    <row r="397" spans="1:9" x14ac:dyDescent="0.2">
      <c r="A397" s="4"/>
      <c r="B397" s="4"/>
      <c r="C397" s="4"/>
      <c r="D397" s="4"/>
      <c r="E397" s="5"/>
      <c r="F397" s="5" t="str">
        <f>IF($A397="","",SUMIF(Party_Ledger!$C:$C,$A397,Party_Ledger!$G:$G))</f>
        <v/>
      </c>
      <c r="G397" s="5" t="str">
        <f>IF($A397="","",SUMIF(Party_Ledger!$C:$C,$A397,Party_Ledger!$H:$H))</f>
        <v/>
      </c>
      <c r="H397" s="5" t="str">
        <f t="shared" si="16"/>
        <v/>
      </c>
      <c r="I397" s="4" t="str">
        <f t="shared" si="17"/>
        <v/>
      </c>
    </row>
    <row r="398" spans="1:9" x14ac:dyDescent="0.2">
      <c r="A398" s="4"/>
      <c r="B398" s="4"/>
      <c r="C398" s="4"/>
      <c r="D398" s="4"/>
      <c r="E398" s="5"/>
      <c r="F398" s="5" t="str">
        <f>IF($A398="","",SUMIF(Party_Ledger!$C:$C,$A398,Party_Ledger!$G:$G))</f>
        <v/>
      </c>
      <c r="G398" s="5" t="str">
        <f>IF($A398="","",SUMIF(Party_Ledger!$C:$C,$A398,Party_Ledger!$H:$H))</f>
        <v/>
      </c>
      <c r="H398" s="5" t="str">
        <f t="shared" si="16"/>
        <v/>
      </c>
      <c r="I398" s="4" t="str">
        <f t="shared" si="17"/>
        <v/>
      </c>
    </row>
    <row r="399" spans="1:9" x14ac:dyDescent="0.2">
      <c r="A399" s="4"/>
      <c r="B399" s="4"/>
      <c r="C399" s="4"/>
      <c r="D399" s="4"/>
      <c r="E399" s="5"/>
      <c r="F399" s="5" t="str">
        <f>IF($A399="","",SUMIF(Party_Ledger!$C:$C,$A399,Party_Ledger!$G:$G))</f>
        <v/>
      </c>
      <c r="G399" s="5" t="str">
        <f>IF($A399="","",SUMIF(Party_Ledger!$C:$C,$A399,Party_Ledger!$H:$H))</f>
        <v/>
      </c>
      <c r="H399" s="5" t="str">
        <f t="shared" si="16"/>
        <v/>
      </c>
      <c r="I399" s="4" t="str">
        <f t="shared" si="17"/>
        <v/>
      </c>
    </row>
    <row r="400" spans="1:9" x14ac:dyDescent="0.2">
      <c r="A400" s="4"/>
      <c r="B400" s="4"/>
      <c r="C400" s="4"/>
      <c r="D400" s="4"/>
      <c r="E400" s="5"/>
      <c r="F400" s="5" t="str">
        <f>IF($A400="","",SUMIF(Party_Ledger!$C:$C,$A400,Party_Ledger!$G:$G))</f>
        <v/>
      </c>
      <c r="G400" s="5" t="str">
        <f>IF($A400="","",SUMIF(Party_Ledger!$C:$C,$A400,Party_Ledger!$H:$H))</f>
        <v/>
      </c>
      <c r="H400" s="5" t="str">
        <f t="shared" si="16"/>
        <v/>
      </c>
      <c r="I400" s="4" t="str">
        <f t="shared" si="17"/>
        <v/>
      </c>
    </row>
    <row r="401" spans="1:9" x14ac:dyDescent="0.2">
      <c r="A401" s="4"/>
      <c r="B401" s="4"/>
      <c r="C401" s="4"/>
      <c r="D401" s="4"/>
      <c r="E401" s="5"/>
      <c r="F401" s="5" t="str">
        <f>IF($A401="","",SUMIF(Party_Ledger!$C:$C,$A401,Party_Ledger!$G:$G))</f>
        <v/>
      </c>
      <c r="G401" s="5" t="str">
        <f>IF($A401="","",SUMIF(Party_Ledger!$C:$C,$A401,Party_Ledger!$H:$H))</f>
        <v/>
      </c>
      <c r="H401" s="5" t="str">
        <f t="shared" si="16"/>
        <v/>
      </c>
      <c r="I401" s="4" t="str">
        <f t="shared" si="17"/>
        <v/>
      </c>
    </row>
    <row r="402" spans="1:9" x14ac:dyDescent="0.2">
      <c r="A402" s="4"/>
      <c r="B402" s="4"/>
      <c r="C402" s="4"/>
      <c r="D402" s="4"/>
      <c r="E402" s="5"/>
      <c r="F402" s="5" t="str">
        <f>IF($A402="","",SUMIF(Party_Ledger!$C:$C,$A402,Party_Ledger!$G:$G))</f>
        <v/>
      </c>
      <c r="G402" s="5" t="str">
        <f>IF($A402="","",SUMIF(Party_Ledger!$C:$C,$A402,Party_Ledger!$H:$H))</f>
        <v/>
      </c>
      <c r="H402" s="5" t="str">
        <f t="shared" si="16"/>
        <v/>
      </c>
      <c r="I402" s="4" t="str">
        <f t="shared" si="17"/>
        <v/>
      </c>
    </row>
    <row r="403" spans="1:9" x14ac:dyDescent="0.2">
      <c r="A403" s="4"/>
      <c r="B403" s="4"/>
      <c r="C403" s="4"/>
      <c r="D403" s="4"/>
      <c r="E403" s="5"/>
      <c r="F403" s="5" t="str">
        <f>IF($A403="","",SUMIF(Party_Ledger!$C:$C,$A403,Party_Ledger!$G:$G))</f>
        <v/>
      </c>
      <c r="G403" s="5" t="str">
        <f>IF($A403="","",SUMIF(Party_Ledger!$C:$C,$A403,Party_Ledger!$H:$H))</f>
        <v/>
      </c>
      <c r="H403" s="5" t="str">
        <f t="shared" si="16"/>
        <v/>
      </c>
      <c r="I403" s="4" t="str">
        <f t="shared" si="17"/>
        <v/>
      </c>
    </row>
    <row r="404" spans="1:9" x14ac:dyDescent="0.2">
      <c r="A404" s="4"/>
      <c r="B404" s="4"/>
      <c r="C404" s="4"/>
      <c r="D404" s="4"/>
      <c r="E404" s="5"/>
      <c r="F404" s="5" t="str">
        <f>IF($A404="","",SUMIF(Party_Ledger!$C:$C,$A404,Party_Ledger!$G:$G))</f>
        <v/>
      </c>
      <c r="G404" s="5" t="str">
        <f>IF($A404="","",SUMIF(Party_Ledger!$C:$C,$A404,Party_Ledger!$H:$H))</f>
        <v/>
      </c>
      <c r="H404" s="5" t="str">
        <f t="shared" si="16"/>
        <v/>
      </c>
      <c r="I404" s="4" t="str">
        <f t="shared" si="17"/>
        <v/>
      </c>
    </row>
    <row r="405" spans="1:9" x14ac:dyDescent="0.2">
      <c r="A405" s="4"/>
      <c r="B405" s="4"/>
      <c r="C405" s="4"/>
      <c r="D405" s="4"/>
      <c r="E405" s="5"/>
      <c r="F405" s="5" t="str">
        <f>IF($A405="","",SUMIF(Party_Ledger!$C:$C,$A405,Party_Ledger!$G:$G))</f>
        <v/>
      </c>
      <c r="G405" s="5" t="str">
        <f>IF($A405="","",SUMIF(Party_Ledger!$C:$C,$A405,Party_Ledger!$H:$H))</f>
        <v/>
      </c>
      <c r="H405" s="5" t="str">
        <f t="shared" si="16"/>
        <v/>
      </c>
      <c r="I405" s="4" t="str">
        <f t="shared" si="17"/>
        <v/>
      </c>
    </row>
    <row r="406" spans="1:9" x14ac:dyDescent="0.2">
      <c r="A406" s="4"/>
      <c r="B406" s="4"/>
      <c r="C406" s="4"/>
      <c r="D406" s="4"/>
      <c r="E406" s="5"/>
      <c r="F406" s="5" t="str">
        <f>IF($A406="","",SUMIF(Party_Ledger!$C:$C,$A406,Party_Ledger!$G:$G))</f>
        <v/>
      </c>
      <c r="G406" s="5" t="str">
        <f>IF($A406="","",SUMIF(Party_Ledger!$C:$C,$A406,Party_Ledger!$H:$H))</f>
        <v/>
      </c>
      <c r="H406" s="5" t="str">
        <f t="shared" si="16"/>
        <v/>
      </c>
      <c r="I406" s="4" t="str">
        <f t="shared" si="17"/>
        <v/>
      </c>
    </row>
    <row r="407" spans="1:9" x14ac:dyDescent="0.2">
      <c r="A407" s="4"/>
      <c r="B407" s="4"/>
      <c r="C407" s="4"/>
      <c r="D407" s="4"/>
      <c r="E407" s="5"/>
      <c r="F407" s="5" t="str">
        <f>IF($A407="","",SUMIF(Party_Ledger!$C:$C,$A407,Party_Ledger!$G:$G))</f>
        <v/>
      </c>
      <c r="G407" s="5" t="str">
        <f>IF($A407="","",SUMIF(Party_Ledger!$C:$C,$A407,Party_Ledger!$H:$H))</f>
        <v/>
      </c>
      <c r="H407" s="5" t="str">
        <f t="shared" si="16"/>
        <v/>
      </c>
      <c r="I407" s="4" t="str">
        <f t="shared" si="17"/>
        <v/>
      </c>
    </row>
    <row r="408" spans="1:9" x14ac:dyDescent="0.2">
      <c r="A408" s="4"/>
      <c r="B408" s="4"/>
      <c r="C408" s="4"/>
      <c r="D408" s="4"/>
      <c r="E408" s="5"/>
      <c r="F408" s="5" t="str">
        <f>IF($A408="","",SUMIF(Party_Ledger!$C:$C,$A408,Party_Ledger!$G:$G))</f>
        <v/>
      </c>
      <c r="G408" s="5" t="str">
        <f>IF($A408="","",SUMIF(Party_Ledger!$C:$C,$A408,Party_Ledger!$H:$H))</f>
        <v/>
      </c>
      <c r="H408" s="5" t="str">
        <f t="shared" si="16"/>
        <v/>
      </c>
      <c r="I408" s="4" t="str">
        <f t="shared" si="17"/>
        <v/>
      </c>
    </row>
    <row r="409" spans="1:9" x14ac:dyDescent="0.2">
      <c r="A409" s="4"/>
      <c r="B409" s="4"/>
      <c r="C409" s="4"/>
      <c r="D409" s="4"/>
      <c r="E409" s="5"/>
      <c r="F409" s="5" t="str">
        <f>IF($A409="","",SUMIF(Party_Ledger!$C:$C,$A409,Party_Ledger!$G:$G))</f>
        <v/>
      </c>
      <c r="G409" s="5" t="str">
        <f>IF($A409="","",SUMIF(Party_Ledger!$C:$C,$A409,Party_Ledger!$H:$H))</f>
        <v/>
      </c>
      <c r="H409" s="5" t="str">
        <f t="shared" si="16"/>
        <v/>
      </c>
      <c r="I409" s="4" t="str">
        <f t="shared" si="17"/>
        <v/>
      </c>
    </row>
    <row r="410" spans="1:9" x14ac:dyDescent="0.2">
      <c r="A410" s="4"/>
      <c r="B410" s="4"/>
      <c r="C410" s="4"/>
      <c r="D410" s="4"/>
      <c r="E410" s="5"/>
      <c r="F410" s="5" t="str">
        <f>IF($A410="","",SUMIF(Party_Ledger!$C:$C,$A410,Party_Ledger!$G:$G))</f>
        <v/>
      </c>
      <c r="G410" s="5" t="str">
        <f>IF($A410="","",SUMIF(Party_Ledger!$C:$C,$A410,Party_Ledger!$H:$H))</f>
        <v/>
      </c>
      <c r="H410" s="5" t="str">
        <f t="shared" si="16"/>
        <v/>
      </c>
      <c r="I410" s="4" t="str">
        <f t="shared" si="17"/>
        <v/>
      </c>
    </row>
    <row r="411" spans="1:9" x14ac:dyDescent="0.2">
      <c r="A411" s="4"/>
      <c r="B411" s="4"/>
      <c r="C411" s="4"/>
      <c r="D411" s="4"/>
      <c r="E411" s="5"/>
      <c r="F411" s="5" t="str">
        <f>IF($A411="","",SUMIF(Party_Ledger!$C:$C,$A411,Party_Ledger!$G:$G))</f>
        <v/>
      </c>
      <c r="G411" s="5" t="str">
        <f>IF($A411="","",SUMIF(Party_Ledger!$C:$C,$A411,Party_Ledger!$H:$H))</f>
        <v/>
      </c>
      <c r="H411" s="5" t="str">
        <f t="shared" si="16"/>
        <v/>
      </c>
      <c r="I411" s="4" t="str">
        <f t="shared" si="17"/>
        <v/>
      </c>
    </row>
    <row r="412" spans="1:9" x14ac:dyDescent="0.2">
      <c r="A412" s="4"/>
      <c r="B412" s="4"/>
      <c r="C412" s="4"/>
      <c r="D412" s="4"/>
      <c r="E412" s="5"/>
      <c r="F412" s="5" t="str">
        <f>IF($A412="","",SUMIF(Party_Ledger!$C:$C,$A412,Party_Ledger!$G:$G))</f>
        <v/>
      </c>
      <c r="G412" s="5" t="str">
        <f>IF($A412="","",SUMIF(Party_Ledger!$C:$C,$A412,Party_Ledger!$H:$H))</f>
        <v/>
      </c>
      <c r="H412" s="5" t="str">
        <f t="shared" si="16"/>
        <v/>
      </c>
      <c r="I412" s="4" t="str">
        <f t="shared" si="17"/>
        <v/>
      </c>
    </row>
    <row r="413" spans="1:9" x14ac:dyDescent="0.2">
      <c r="A413" s="4"/>
      <c r="B413" s="4"/>
      <c r="C413" s="4"/>
      <c r="D413" s="4"/>
      <c r="E413" s="5"/>
      <c r="F413" s="5" t="str">
        <f>IF($A413="","",SUMIF(Party_Ledger!$C:$C,$A413,Party_Ledger!$G:$G))</f>
        <v/>
      </c>
      <c r="G413" s="5" t="str">
        <f>IF($A413="","",SUMIF(Party_Ledger!$C:$C,$A413,Party_Ledger!$H:$H))</f>
        <v/>
      </c>
      <c r="H413" s="5" t="str">
        <f t="shared" si="16"/>
        <v/>
      </c>
      <c r="I413" s="4" t="str">
        <f t="shared" si="17"/>
        <v/>
      </c>
    </row>
    <row r="414" spans="1:9" x14ac:dyDescent="0.2">
      <c r="A414" s="4"/>
      <c r="B414" s="4"/>
      <c r="C414" s="4"/>
      <c r="D414" s="4"/>
      <c r="E414" s="5"/>
      <c r="F414" s="5" t="str">
        <f>IF($A414="","",SUMIF(Party_Ledger!$C:$C,$A414,Party_Ledger!$G:$G))</f>
        <v/>
      </c>
      <c r="G414" s="5" t="str">
        <f>IF($A414="","",SUMIF(Party_Ledger!$C:$C,$A414,Party_Ledger!$H:$H))</f>
        <v/>
      </c>
      <c r="H414" s="5" t="str">
        <f t="shared" si="16"/>
        <v/>
      </c>
      <c r="I414" s="4" t="str">
        <f t="shared" si="17"/>
        <v/>
      </c>
    </row>
    <row r="415" spans="1:9" x14ac:dyDescent="0.2">
      <c r="A415" s="4"/>
      <c r="B415" s="4"/>
      <c r="C415" s="4"/>
      <c r="D415" s="4"/>
      <c r="E415" s="5"/>
      <c r="F415" s="5" t="str">
        <f>IF($A415="","",SUMIF(Party_Ledger!$C:$C,$A415,Party_Ledger!$G:$G))</f>
        <v/>
      </c>
      <c r="G415" s="5" t="str">
        <f>IF($A415="","",SUMIF(Party_Ledger!$C:$C,$A415,Party_Ledger!$H:$H))</f>
        <v/>
      </c>
      <c r="H415" s="5" t="str">
        <f t="shared" si="16"/>
        <v/>
      </c>
      <c r="I415" s="4" t="str">
        <f t="shared" si="17"/>
        <v/>
      </c>
    </row>
    <row r="416" spans="1:9" x14ac:dyDescent="0.2">
      <c r="A416" s="4"/>
      <c r="B416" s="4"/>
      <c r="C416" s="4"/>
      <c r="D416" s="4"/>
      <c r="E416" s="5"/>
      <c r="F416" s="5" t="str">
        <f>IF($A416="","",SUMIF(Party_Ledger!$C:$C,$A416,Party_Ledger!$G:$G))</f>
        <v/>
      </c>
      <c r="G416" s="5" t="str">
        <f>IF($A416="","",SUMIF(Party_Ledger!$C:$C,$A416,Party_Ledger!$H:$H))</f>
        <v/>
      </c>
      <c r="H416" s="5" t="str">
        <f t="shared" si="16"/>
        <v/>
      </c>
      <c r="I416" s="4" t="str">
        <f t="shared" si="17"/>
        <v/>
      </c>
    </row>
    <row r="417" spans="1:9" x14ac:dyDescent="0.2">
      <c r="A417" s="4"/>
      <c r="B417" s="4"/>
      <c r="C417" s="4"/>
      <c r="D417" s="4"/>
      <c r="E417" s="5"/>
      <c r="F417" s="5" t="str">
        <f>IF($A417="","",SUMIF(Party_Ledger!$C:$C,$A417,Party_Ledger!$G:$G))</f>
        <v/>
      </c>
      <c r="G417" s="5" t="str">
        <f>IF($A417="","",SUMIF(Party_Ledger!$C:$C,$A417,Party_Ledger!$H:$H))</f>
        <v/>
      </c>
      <c r="H417" s="5" t="str">
        <f t="shared" si="16"/>
        <v/>
      </c>
      <c r="I417" s="4" t="str">
        <f t="shared" si="17"/>
        <v/>
      </c>
    </row>
    <row r="418" spans="1:9" x14ac:dyDescent="0.2">
      <c r="A418" s="4"/>
      <c r="B418" s="4"/>
      <c r="C418" s="4"/>
      <c r="D418" s="4"/>
      <c r="E418" s="5"/>
      <c r="F418" s="5" t="str">
        <f>IF($A418="","",SUMIF(Party_Ledger!$C:$C,$A418,Party_Ledger!$G:$G))</f>
        <v/>
      </c>
      <c r="G418" s="5" t="str">
        <f>IF($A418="","",SUMIF(Party_Ledger!$C:$C,$A418,Party_Ledger!$H:$H))</f>
        <v/>
      </c>
      <c r="H418" s="5" t="str">
        <f t="shared" si="16"/>
        <v/>
      </c>
      <c r="I418" s="4" t="str">
        <f t="shared" si="17"/>
        <v/>
      </c>
    </row>
    <row r="419" spans="1:9" x14ac:dyDescent="0.2">
      <c r="A419" s="4"/>
      <c r="B419" s="4"/>
      <c r="C419" s="4"/>
      <c r="D419" s="4"/>
      <c r="E419" s="5"/>
      <c r="F419" s="5" t="str">
        <f>IF($A419="","",SUMIF(Party_Ledger!$C:$C,$A419,Party_Ledger!$G:$G))</f>
        <v/>
      </c>
      <c r="G419" s="5" t="str">
        <f>IF($A419="","",SUMIF(Party_Ledger!$C:$C,$A419,Party_Ledger!$H:$H))</f>
        <v/>
      </c>
      <c r="H419" s="5" t="str">
        <f t="shared" si="16"/>
        <v/>
      </c>
      <c r="I419" s="4" t="str">
        <f t="shared" si="17"/>
        <v/>
      </c>
    </row>
    <row r="420" spans="1:9" x14ac:dyDescent="0.2">
      <c r="A420" s="4"/>
      <c r="B420" s="4"/>
      <c r="C420" s="4"/>
      <c r="D420" s="4"/>
      <c r="E420" s="5"/>
      <c r="F420" s="5" t="str">
        <f>IF($A420="","",SUMIF(Party_Ledger!$C:$C,$A420,Party_Ledger!$G:$G))</f>
        <v/>
      </c>
      <c r="G420" s="5" t="str">
        <f>IF($A420="","",SUMIF(Party_Ledger!$C:$C,$A420,Party_Ledger!$H:$H))</f>
        <v/>
      </c>
      <c r="H420" s="5" t="str">
        <f t="shared" si="16"/>
        <v/>
      </c>
      <c r="I420" s="4" t="str">
        <f t="shared" si="17"/>
        <v/>
      </c>
    </row>
    <row r="421" spans="1:9" x14ac:dyDescent="0.2">
      <c r="A421" s="4"/>
      <c r="B421" s="4"/>
      <c r="C421" s="4"/>
      <c r="D421" s="4"/>
      <c r="E421" s="5"/>
      <c r="F421" s="5" t="str">
        <f>IF($A421="","",SUMIF(Party_Ledger!$C:$C,$A421,Party_Ledger!$G:$G))</f>
        <v/>
      </c>
      <c r="G421" s="5" t="str">
        <f>IF($A421="","",SUMIF(Party_Ledger!$C:$C,$A421,Party_Ledger!$H:$H))</f>
        <v/>
      </c>
      <c r="H421" s="5" t="str">
        <f t="shared" si="16"/>
        <v/>
      </c>
      <c r="I421" s="4" t="str">
        <f t="shared" si="17"/>
        <v/>
      </c>
    </row>
    <row r="422" spans="1:9" x14ac:dyDescent="0.2">
      <c r="A422" s="4"/>
      <c r="B422" s="4"/>
      <c r="C422" s="4"/>
      <c r="D422" s="4"/>
      <c r="E422" s="5"/>
      <c r="F422" s="5" t="str">
        <f>IF($A422="","",SUMIF(Party_Ledger!$C:$C,$A422,Party_Ledger!$G:$G))</f>
        <v/>
      </c>
      <c r="G422" s="5" t="str">
        <f>IF($A422="","",SUMIF(Party_Ledger!$C:$C,$A422,Party_Ledger!$H:$H))</f>
        <v/>
      </c>
      <c r="H422" s="5" t="str">
        <f t="shared" si="16"/>
        <v/>
      </c>
      <c r="I422" s="4" t="str">
        <f t="shared" si="17"/>
        <v/>
      </c>
    </row>
    <row r="423" spans="1:9" x14ac:dyDescent="0.2">
      <c r="A423" s="4"/>
      <c r="B423" s="4"/>
      <c r="C423" s="4"/>
      <c r="D423" s="4"/>
      <c r="E423" s="5"/>
      <c r="F423" s="5" t="str">
        <f>IF($A423="","",SUMIF(Party_Ledger!$C:$C,$A423,Party_Ledger!$G:$G))</f>
        <v/>
      </c>
      <c r="G423" s="5" t="str">
        <f>IF($A423="","",SUMIF(Party_Ledger!$C:$C,$A423,Party_Ledger!$H:$H))</f>
        <v/>
      </c>
      <c r="H423" s="5" t="str">
        <f t="shared" si="16"/>
        <v/>
      </c>
      <c r="I423" s="4" t="str">
        <f t="shared" si="17"/>
        <v/>
      </c>
    </row>
    <row r="424" spans="1:9" x14ac:dyDescent="0.2">
      <c r="A424" s="4"/>
      <c r="B424" s="4"/>
      <c r="C424" s="4"/>
      <c r="D424" s="4"/>
      <c r="E424" s="5"/>
      <c r="F424" s="5" t="str">
        <f>IF($A424="","",SUMIF(Party_Ledger!$C:$C,$A424,Party_Ledger!$G:$G))</f>
        <v/>
      </c>
      <c r="G424" s="5" t="str">
        <f>IF($A424="","",SUMIF(Party_Ledger!$C:$C,$A424,Party_Ledger!$H:$H))</f>
        <v/>
      </c>
      <c r="H424" s="5" t="str">
        <f t="shared" si="16"/>
        <v/>
      </c>
      <c r="I424" s="4" t="str">
        <f t="shared" si="17"/>
        <v/>
      </c>
    </row>
    <row r="425" spans="1:9" x14ac:dyDescent="0.2">
      <c r="A425" s="4"/>
      <c r="B425" s="4"/>
      <c r="C425" s="4"/>
      <c r="D425" s="4"/>
      <c r="E425" s="5"/>
      <c r="F425" s="5" t="str">
        <f>IF($A425="","",SUMIF(Party_Ledger!$C:$C,$A425,Party_Ledger!$G:$G))</f>
        <v/>
      </c>
      <c r="G425" s="5" t="str">
        <f>IF($A425="","",SUMIF(Party_Ledger!$C:$C,$A425,Party_Ledger!$H:$H))</f>
        <v/>
      </c>
      <c r="H425" s="5" t="str">
        <f t="shared" si="16"/>
        <v/>
      </c>
      <c r="I425" s="4" t="str">
        <f t="shared" si="17"/>
        <v/>
      </c>
    </row>
    <row r="426" spans="1:9" x14ac:dyDescent="0.2">
      <c r="A426" s="4"/>
      <c r="B426" s="4"/>
      <c r="C426" s="4"/>
      <c r="D426" s="4"/>
      <c r="E426" s="5"/>
      <c r="F426" s="5" t="str">
        <f>IF($A426="","",SUMIF(Party_Ledger!$C:$C,$A426,Party_Ledger!$G:$G))</f>
        <v/>
      </c>
      <c r="G426" s="5" t="str">
        <f>IF($A426="","",SUMIF(Party_Ledger!$C:$C,$A426,Party_Ledger!$H:$H))</f>
        <v/>
      </c>
      <c r="H426" s="5" t="str">
        <f t="shared" si="16"/>
        <v/>
      </c>
      <c r="I426" s="4" t="str">
        <f t="shared" si="17"/>
        <v/>
      </c>
    </row>
    <row r="427" spans="1:9" x14ac:dyDescent="0.2">
      <c r="A427" s="4"/>
      <c r="B427" s="4"/>
      <c r="C427" s="4"/>
      <c r="D427" s="4"/>
      <c r="E427" s="5"/>
      <c r="F427" s="5" t="str">
        <f>IF($A427="","",SUMIF(Party_Ledger!$C:$C,$A427,Party_Ledger!$G:$G))</f>
        <v/>
      </c>
      <c r="G427" s="5" t="str">
        <f>IF($A427="","",SUMIF(Party_Ledger!$C:$C,$A427,Party_Ledger!$H:$H))</f>
        <v/>
      </c>
      <c r="H427" s="5" t="str">
        <f t="shared" si="16"/>
        <v/>
      </c>
      <c r="I427" s="4" t="str">
        <f t="shared" si="17"/>
        <v/>
      </c>
    </row>
    <row r="428" spans="1:9" x14ac:dyDescent="0.2">
      <c r="A428" s="4"/>
      <c r="B428" s="4"/>
      <c r="C428" s="4"/>
      <c r="D428" s="4"/>
      <c r="E428" s="5"/>
      <c r="F428" s="5" t="str">
        <f>IF($A428="","",SUMIF(Party_Ledger!$C:$C,$A428,Party_Ledger!$G:$G))</f>
        <v/>
      </c>
      <c r="G428" s="5" t="str">
        <f>IF($A428="","",SUMIF(Party_Ledger!$C:$C,$A428,Party_Ledger!$H:$H))</f>
        <v/>
      </c>
      <c r="H428" s="5" t="str">
        <f t="shared" si="16"/>
        <v/>
      </c>
      <c r="I428" s="4" t="str">
        <f t="shared" si="17"/>
        <v/>
      </c>
    </row>
    <row r="429" spans="1:9" x14ac:dyDescent="0.2">
      <c r="A429" s="4"/>
      <c r="B429" s="4"/>
      <c r="C429" s="4"/>
      <c r="D429" s="4"/>
      <c r="E429" s="5"/>
      <c r="F429" s="5" t="str">
        <f>IF($A429="","",SUMIF(Party_Ledger!$C:$C,$A429,Party_Ledger!$G:$G))</f>
        <v/>
      </c>
      <c r="G429" s="5" t="str">
        <f>IF($A429="","",SUMIF(Party_Ledger!$C:$C,$A429,Party_Ledger!$H:$H))</f>
        <v/>
      </c>
      <c r="H429" s="5" t="str">
        <f t="shared" si="16"/>
        <v/>
      </c>
      <c r="I429" s="4" t="str">
        <f t="shared" si="17"/>
        <v/>
      </c>
    </row>
    <row r="430" spans="1:9" x14ac:dyDescent="0.2">
      <c r="A430" s="4"/>
      <c r="B430" s="4"/>
      <c r="C430" s="4"/>
      <c r="D430" s="4"/>
      <c r="E430" s="5"/>
      <c r="F430" s="5" t="str">
        <f>IF($A430="","",SUMIF(Party_Ledger!$C:$C,$A430,Party_Ledger!$G:$G))</f>
        <v/>
      </c>
      <c r="G430" s="5" t="str">
        <f>IF($A430="","",SUMIF(Party_Ledger!$C:$C,$A430,Party_Ledger!$H:$H))</f>
        <v/>
      </c>
      <c r="H430" s="5" t="str">
        <f t="shared" si="16"/>
        <v/>
      </c>
      <c r="I430" s="4" t="str">
        <f t="shared" si="17"/>
        <v/>
      </c>
    </row>
    <row r="431" spans="1:9" x14ac:dyDescent="0.2">
      <c r="A431" s="4"/>
      <c r="B431" s="4"/>
      <c r="C431" s="4"/>
      <c r="D431" s="4"/>
      <c r="E431" s="5"/>
      <c r="F431" s="5" t="str">
        <f>IF($A431="","",SUMIF(Party_Ledger!$C:$C,$A431,Party_Ledger!$G:$G))</f>
        <v/>
      </c>
      <c r="G431" s="5" t="str">
        <f>IF($A431="","",SUMIF(Party_Ledger!$C:$C,$A431,Party_Ledger!$H:$H))</f>
        <v/>
      </c>
      <c r="H431" s="5" t="str">
        <f t="shared" si="16"/>
        <v/>
      </c>
      <c r="I431" s="4" t="str">
        <f t="shared" si="17"/>
        <v/>
      </c>
    </row>
    <row r="432" spans="1:9" x14ac:dyDescent="0.2">
      <c r="A432" s="4"/>
      <c r="B432" s="4"/>
      <c r="C432" s="4"/>
      <c r="D432" s="4"/>
      <c r="E432" s="5"/>
      <c r="F432" s="5" t="str">
        <f>IF($A432="","",SUMIF(Party_Ledger!$C:$C,$A432,Party_Ledger!$G:$G))</f>
        <v/>
      </c>
      <c r="G432" s="5" t="str">
        <f>IF($A432="","",SUMIF(Party_Ledger!$C:$C,$A432,Party_Ledger!$H:$H))</f>
        <v/>
      </c>
      <c r="H432" s="5" t="str">
        <f t="shared" si="16"/>
        <v/>
      </c>
      <c r="I432" s="4" t="str">
        <f t="shared" si="17"/>
        <v/>
      </c>
    </row>
    <row r="433" spans="1:9" x14ac:dyDescent="0.2">
      <c r="A433" s="4"/>
      <c r="B433" s="4"/>
      <c r="C433" s="4"/>
      <c r="D433" s="4"/>
      <c r="E433" s="5"/>
      <c r="F433" s="5" t="str">
        <f>IF($A433="","",SUMIF(Party_Ledger!$C:$C,$A433,Party_Ledger!$G:$G))</f>
        <v/>
      </c>
      <c r="G433" s="5" t="str">
        <f>IF($A433="","",SUMIF(Party_Ledger!$C:$C,$A433,Party_Ledger!$H:$H))</f>
        <v/>
      </c>
      <c r="H433" s="5" t="str">
        <f t="shared" si="16"/>
        <v/>
      </c>
      <c r="I433" s="4" t="str">
        <f t="shared" si="17"/>
        <v/>
      </c>
    </row>
    <row r="434" spans="1:9" x14ac:dyDescent="0.2">
      <c r="A434" s="4"/>
      <c r="B434" s="4"/>
      <c r="C434" s="4"/>
      <c r="D434" s="4"/>
      <c r="E434" s="5"/>
      <c r="F434" s="5" t="str">
        <f>IF($A434="","",SUMIF(Party_Ledger!$C:$C,$A434,Party_Ledger!$G:$G))</f>
        <v/>
      </c>
      <c r="G434" s="5" t="str">
        <f>IF($A434="","",SUMIF(Party_Ledger!$C:$C,$A434,Party_Ledger!$H:$H))</f>
        <v/>
      </c>
      <c r="H434" s="5" t="str">
        <f t="shared" si="16"/>
        <v/>
      </c>
      <c r="I434" s="4" t="str">
        <f t="shared" si="17"/>
        <v/>
      </c>
    </row>
    <row r="435" spans="1:9" x14ac:dyDescent="0.2">
      <c r="A435" s="4"/>
      <c r="B435" s="4"/>
      <c r="C435" s="4"/>
      <c r="D435" s="4"/>
      <c r="E435" s="5"/>
      <c r="F435" s="5" t="str">
        <f>IF($A435="","",SUMIF(Party_Ledger!$C:$C,$A435,Party_Ledger!$G:$G))</f>
        <v/>
      </c>
      <c r="G435" s="5" t="str">
        <f>IF($A435="","",SUMIF(Party_Ledger!$C:$C,$A435,Party_Ledger!$H:$H))</f>
        <v/>
      </c>
      <c r="H435" s="5" t="str">
        <f t="shared" si="16"/>
        <v/>
      </c>
      <c r="I435" s="4" t="str">
        <f t="shared" si="17"/>
        <v/>
      </c>
    </row>
    <row r="436" spans="1:9" x14ac:dyDescent="0.2">
      <c r="A436" s="4"/>
      <c r="B436" s="4"/>
      <c r="C436" s="4"/>
      <c r="D436" s="4"/>
      <c r="E436" s="5"/>
      <c r="F436" s="5" t="str">
        <f>IF($A436="","",SUMIF(Party_Ledger!$C:$C,$A436,Party_Ledger!$G:$G))</f>
        <v/>
      </c>
      <c r="G436" s="5" t="str">
        <f>IF($A436="","",SUMIF(Party_Ledger!$C:$C,$A436,Party_Ledger!$H:$H))</f>
        <v/>
      </c>
      <c r="H436" s="5" t="str">
        <f t="shared" si="16"/>
        <v/>
      </c>
      <c r="I436" s="4" t="str">
        <f t="shared" si="17"/>
        <v/>
      </c>
    </row>
    <row r="437" spans="1:9" x14ac:dyDescent="0.2">
      <c r="A437" s="4"/>
      <c r="B437" s="4"/>
      <c r="C437" s="4"/>
      <c r="D437" s="4"/>
      <c r="E437" s="5"/>
      <c r="F437" s="5" t="str">
        <f>IF($A437="","",SUMIF(Party_Ledger!$C:$C,$A437,Party_Ledger!$G:$G))</f>
        <v/>
      </c>
      <c r="G437" s="5" t="str">
        <f>IF($A437="","",SUMIF(Party_Ledger!$C:$C,$A437,Party_Ledger!$H:$H))</f>
        <v/>
      </c>
      <c r="H437" s="5" t="str">
        <f t="shared" si="16"/>
        <v/>
      </c>
      <c r="I437" s="4" t="str">
        <f t="shared" si="17"/>
        <v/>
      </c>
    </row>
    <row r="438" spans="1:9" x14ac:dyDescent="0.2">
      <c r="A438" s="4"/>
      <c r="B438" s="4"/>
      <c r="C438" s="4"/>
      <c r="D438" s="4"/>
      <c r="E438" s="5"/>
      <c r="F438" s="5" t="str">
        <f>IF($A438="","",SUMIF(Party_Ledger!$C:$C,$A438,Party_Ledger!$G:$G))</f>
        <v/>
      </c>
      <c r="G438" s="5" t="str">
        <f>IF($A438="","",SUMIF(Party_Ledger!$C:$C,$A438,Party_Ledger!$H:$H))</f>
        <v/>
      </c>
      <c r="H438" s="5" t="str">
        <f t="shared" si="16"/>
        <v/>
      </c>
      <c r="I438" s="4" t="str">
        <f t="shared" si="17"/>
        <v/>
      </c>
    </row>
    <row r="439" spans="1:9" x14ac:dyDescent="0.2">
      <c r="A439" s="4"/>
      <c r="B439" s="4"/>
      <c r="C439" s="4"/>
      <c r="D439" s="4"/>
      <c r="E439" s="5"/>
      <c r="F439" s="5" t="str">
        <f>IF($A439="","",SUMIF(Party_Ledger!$C:$C,$A439,Party_Ledger!$G:$G))</f>
        <v/>
      </c>
      <c r="G439" s="5" t="str">
        <f>IF($A439="","",SUMIF(Party_Ledger!$C:$C,$A439,Party_Ledger!$H:$H))</f>
        <v/>
      </c>
      <c r="H439" s="5" t="str">
        <f t="shared" si="16"/>
        <v/>
      </c>
      <c r="I439" s="4" t="str">
        <f t="shared" si="17"/>
        <v/>
      </c>
    </row>
    <row r="440" spans="1:9" x14ac:dyDescent="0.2">
      <c r="A440" s="4"/>
      <c r="B440" s="4"/>
      <c r="C440" s="4"/>
      <c r="D440" s="4"/>
      <c r="E440" s="5"/>
      <c r="F440" s="5" t="str">
        <f>IF($A440="","",SUMIF(Party_Ledger!$C:$C,$A440,Party_Ledger!$G:$G))</f>
        <v/>
      </c>
      <c r="G440" s="5" t="str">
        <f>IF($A440="","",SUMIF(Party_Ledger!$C:$C,$A440,Party_Ledger!$H:$H))</f>
        <v/>
      </c>
      <c r="H440" s="5" t="str">
        <f t="shared" si="16"/>
        <v/>
      </c>
      <c r="I440" s="4" t="str">
        <f t="shared" si="17"/>
        <v/>
      </c>
    </row>
    <row r="441" spans="1:9" x14ac:dyDescent="0.2">
      <c r="A441" s="4"/>
      <c r="B441" s="4"/>
      <c r="C441" s="4"/>
      <c r="D441" s="4"/>
      <c r="E441" s="5"/>
      <c r="F441" s="5" t="str">
        <f>IF($A441="","",SUMIF(Party_Ledger!$C:$C,$A441,Party_Ledger!$G:$G))</f>
        <v/>
      </c>
      <c r="G441" s="5" t="str">
        <f>IF($A441="","",SUMIF(Party_Ledger!$C:$C,$A441,Party_Ledger!$H:$H))</f>
        <v/>
      </c>
      <c r="H441" s="5" t="str">
        <f t="shared" si="16"/>
        <v/>
      </c>
      <c r="I441" s="4" t="str">
        <f t="shared" si="17"/>
        <v/>
      </c>
    </row>
    <row r="442" spans="1:9" x14ac:dyDescent="0.2">
      <c r="A442" s="4"/>
      <c r="B442" s="4"/>
      <c r="C442" s="4"/>
      <c r="D442" s="4"/>
      <c r="E442" s="5"/>
      <c r="F442" s="5" t="str">
        <f>IF($A442="","",SUMIF(Party_Ledger!$C:$C,$A442,Party_Ledger!$G:$G))</f>
        <v/>
      </c>
      <c r="G442" s="5" t="str">
        <f>IF($A442="","",SUMIF(Party_Ledger!$C:$C,$A442,Party_Ledger!$H:$H))</f>
        <v/>
      </c>
      <c r="H442" s="5" t="str">
        <f t="shared" si="16"/>
        <v/>
      </c>
      <c r="I442" s="4" t="str">
        <f t="shared" si="17"/>
        <v/>
      </c>
    </row>
    <row r="443" spans="1:9" x14ac:dyDescent="0.2">
      <c r="A443" s="4"/>
      <c r="B443" s="4"/>
      <c r="C443" s="4"/>
      <c r="D443" s="4"/>
      <c r="E443" s="5"/>
      <c r="F443" s="5" t="str">
        <f>IF($A443="","",SUMIF(Party_Ledger!$C:$C,$A443,Party_Ledger!$G:$G))</f>
        <v/>
      </c>
      <c r="G443" s="5" t="str">
        <f>IF($A443="","",SUMIF(Party_Ledger!$C:$C,$A443,Party_Ledger!$H:$H))</f>
        <v/>
      </c>
      <c r="H443" s="5" t="str">
        <f t="shared" si="16"/>
        <v/>
      </c>
      <c r="I443" s="4" t="str">
        <f t="shared" si="17"/>
        <v/>
      </c>
    </row>
    <row r="444" spans="1:9" x14ac:dyDescent="0.2">
      <c r="A444" s="4"/>
      <c r="B444" s="4"/>
      <c r="C444" s="4"/>
      <c r="D444" s="4"/>
      <c r="E444" s="5"/>
      <c r="F444" s="5" t="str">
        <f>IF($A444="","",SUMIF(Party_Ledger!$C:$C,$A444,Party_Ledger!$G:$G))</f>
        <v/>
      </c>
      <c r="G444" s="5" t="str">
        <f>IF($A444="","",SUMIF(Party_Ledger!$C:$C,$A444,Party_Ledger!$H:$H))</f>
        <v/>
      </c>
      <c r="H444" s="5" t="str">
        <f t="shared" si="16"/>
        <v/>
      </c>
      <c r="I444" s="4" t="str">
        <f t="shared" si="17"/>
        <v/>
      </c>
    </row>
    <row r="445" spans="1:9" x14ac:dyDescent="0.2">
      <c r="A445" s="4"/>
      <c r="B445" s="4"/>
      <c r="C445" s="4"/>
      <c r="D445" s="4"/>
      <c r="E445" s="5"/>
      <c r="F445" s="5" t="str">
        <f>IF($A445="","",SUMIF(Party_Ledger!$C:$C,$A445,Party_Ledger!$G:$G))</f>
        <v/>
      </c>
      <c r="G445" s="5" t="str">
        <f>IF($A445="","",SUMIF(Party_Ledger!$C:$C,$A445,Party_Ledger!$H:$H))</f>
        <v/>
      </c>
      <c r="H445" s="5" t="str">
        <f t="shared" ref="H445:H496" si="18">IF($A445="","",$E445+$F445-$G445)</f>
        <v/>
      </c>
      <c r="I445" s="4" t="str">
        <f t="shared" ref="I445:I496" si="19">IF($A445="","",IF(ROUND($H445,0)=0,"Settled",IF($H445&gt;0,"Outstanding","Advance")))</f>
        <v/>
      </c>
    </row>
    <row r="446" spans="1:9" x14ac:dyDescent="0.2">
      <c r="A446" s="4"/>
      <c r="B446" s="4"/>
      <c r="C446" s="4"/>
      <c r="D446" s="4"/>
      <c r="E446" s="5"/>
      <c r="F446" s="5" t="str">
        <f>IF($A446="","",SUMIF(Party_Ledger!$C:$C,$A446,Party_Ledger!$G:$G))</f>
        <v/>
      </c>
      <c r="G446" s="5" t="str">
        <f>IF($A446="","",SUMIF(Party_Ledger!$C:$C,$A446,Party_Ledger!$H:$H))</f>
        <v/>
      </c>
      <c r="H446" s="5" t="str">
        <f t="shared" si="18"/>
        <v/>
      </c>
      <c r="I446" s="4" t="str">
        <f t="shared" si="19"/>
        <v/>
      </c>
    </row>
    <row r="447" spans="1:9" x14ac:dyDescent="0.2">
      <c r="A447" s="4"/>
      <c r="B447" s="4"/>
      <c r="C447" s="4"/>
      <c r="D447" s="4"/>
      <c r="E447" s="5"/>
      <c r="F447" s="5" t="str">
        <f>IF($A447="","",SUMIF(Party_Ledger!$C:$C,$A447,Party_Ledger!$G:$G))</f>
        <v/>
      </c>
      <c r="G447" s="5" t="str">
        <f>IF($A447="","",SUMIF(Party_Ledger!$C:$C,$A447,Party_Ledger!$H:$H))</f>
        <v/>
      </c>
      <c r="H447" s="5" t="str">
        <f t="shared" si="18"/>
        <v/>
      </c>
      <c r="I447" s="4" t="str">
        <f t="shared" si="19"/>
        <v/>
      </c>
    </row>
    <row r="448" spans="1:9" x14ac:dyDescent="0.2">
      <c r="A448" s="4"/>
      <c r="B448" s="4"/>
      <c r="C448" s="4"/>
      <c r="D448" s="4"/>
      <c r="E448" s="5"/>
      <c r="F448" s="5" t="str">
        <f>IF($A448="","",SUMIF(Party_Ledger!$C:$C,$A448,Party_Ledger!$G:$G))</f>
        <v/>
      </c>
      <c r="G448" s="5" t="str">
        <f>IF($A448="","",SUMIF(Party_Ledger!$C:$C,$A448,Party_Ledger!$H:$H))</f>
        <v/>
      </c>
      <c r="H448" s="5" t="str">
        <f t="shared" si="18"/>
        <v/>
      </c>
      <c r="I448" s="4" t="str">
        <f t="shared" si="19"/>
        <v/>
      </c>
    </row>
    <row r="449" spans="1:9" x14ac:dyDescent="0.2">
      <c r="A449" s="4"/>
      <c r="B449" s="4"/>
      <c r="C449" s="4"/>
      <c r="D449" s="4"/>
      <c r="E449" s="5"/>
      <c r="F449" s="5" t="str">
        <f>IF($A449="","",SUMIF(Party_Ledger!$C:$C,$A449,Party_Ledger!$G:$G))</f>
        <v/>
      </c>
      <c r="G449" s="5" t="str">
        <f>IF($A449="","",SUMIF(Party_Ledger!$C:$C,$A449,Party_Ledger!$H:$H))</f>
        <v/>
      </c>
      <c r="H449" s="5" t="str">
        <f t="shared" si="18"/>
        <v/>
      </c>
      <c r="I449" s="4" t="str">
        <f t="shared" si="19"/>
        <v/>
      </c>
    </row>
    <row r="450" spans="1:9" x14ac:dyDescent="0.2">
      <c r="A450" s="4"/>
      <c r="B450" s="4"/>
      <c r="C450" s="4"/>
      <c r="D450" s="4"/>
      <c r="E450" s="5"/>
      <c r="F450" s="5" t="str">
        <f>IF($A450="","",SUMIF(Party_Ledger!$C:$C,$A450,Party_Ledger!$G:$G))</f>
        <v/>
      </c>
      <c r="G450" s="5" t="str">
        <f>IF($A450="","",SUMIF(Party_Ledger!$C:$C,$A450,Party_Ledger!$H:$H))</f>
        <v/>
      </c>
      <c r="H450" s="5" t="str">
        <f t="shared" si="18"/>
        <v/>
      </c>
      <c r="I450" s="4" t="str">
        <f t="shared" si="19"/>
        <v/>
      </c>
    </row>
    <row r="451" spans="1:9" x14ac:dyDescent="0.2">
      <c r="A451" s="4"/>
      <c r="B451" s="4"/>
      <c r="C451" s="4"/>
      <c r="D451" s="4"/>
      <c r="E451" s="5"/>
      <c r="F451" s="5" t="str">
        <f>IF($A451="","",SUMIF(Party_Ledger!$C:$C,$A451,Party_Ledger!$G:$G))</f>
        <v/>
      </c>
      <c r="G451" s="5" t="str">
        <f>IF($A451="","",SUMIF(Party_Ledger!$C:$C,$A451,Party_Ledger!$H:$H))</f>
        <v/>
      </c>
      <c r="H451" s="5" t="str">
        <f t="shared" si="18"/>
        <v/>
      </c>
      <c r="I451" s="4" t="str">
        <f t="shared" si="19"/>
        <v/>
      </c>
    </row>
    <row r="452" spans="1:9" x14ac:dyDescent="0.2">
      <c r="A452" s="4"/>
      <c r="B452" s="4"/>
      <c r="C452" s="4"/>
      <c r="D452" s="4"/>
      <c r="E452" s="5"/>
      <c r="F452" s="5" t="str">
        <f>IF($A452="","",SUMIF(Party_Ledger!$C:$C,$A452,Party_Ledger!$G:$G))</f>
        <v/>
      </c>
      <c r="G452" s="5" t="str">
        <f>IF($A452="","",SUMIF(Party_Ledger!$C:$C,$A452,Party_Ledger!$H:$H))</f>
        <v/>
      </c>
      <c r="H452" s="5" t="str">
        <f t="shared" si="18"/>
        <v/>
      </c>
      <c r="I452" s="4" t="str">
        <f t="shared" si="19"/>
        <v/>
      </c>
    </row>
    <row r="453" spans="1:9" x14ac:dyDescent="0.2">
      <c r="A453" s="4"/>
      <c r="B453" s="4"/>
      <c r="C453" s="4"/>
      <c r="D453" s="4"/>
      <c r="E453" s="5"/>
      <c r="F453" s="5" t="str">
        <f>IF($A453="","",SUMIF(Party_Ledger!$C:$C,$A453,Party_Ledger!$G:$G))</f>
        <v/>
      </c>
      <c r="G453" s="5" t="str">
        <f>IF($A453="","",SUMIF(Party_Ledger!$C:$C,$A453,Party_Ledger!$H:$H))</f>
        <v/>
      </c>
      <c r="H453" s="5" t="str">
        <f t="shared" si="18"/>
        <v/>
      </c>
      <c r="I453" s="4" t="str">
        <f t="shared" si="19"/>
        <v/>
      </c>
    </row>
    <row r="454" spans="1:9" x14ac:dyDescent="0.2">
      <c r="A454" s="4"/>
      <c r="B454" s="4"/>
      <c r="C454" s="4"/>
      <c r="D454" s="4"/>
      <c r="E454" s="5"/>
      <c r="F454" s="5" t="str">
        <f>IF($A454="","",SUMIF(Party_Ledger!$C:$C,$A454,Party_Ledger!$G:$G))</f>
        <v/>
      </c>
      <c r="G454" s="5" t="str">
        <f>IF($A454="","",SUMIF(Party_Ledger!$C:$C,$A454,Party_Ledger!$H:$H))</f>
        <v/>
      </c>
      <c r="H454" s="5" t="str">
        <f t="shared" si="18"/>
        <v/>
      </c>
      <c r="I454" s="4" t="str">
        <f t="shared" si="19"/>
        <v/>
      </c>
    </row>
    <row r="455" spans="1:9" x14ac:dyDescent="0.2">
      <c r="A455" s="4"/>
      <c r="B455" s="4"/>
      <c r="C455" s="4"/>
      <c r="D455" s="4"/>
      <c r="E455" s="5"/>
      <c r="F455" s="5" t="str">
        <f>IF($A455="","",SUMIF(Party_Ledger!$C:$C,$A455,Party_Ledger!$G:$G))</f>
        <v/>
      </c>
      <c r="G455" s="5" t="str">
        <f>IF($A455="","",SUMIF(Party_Ledger!$C:$C,$A455,Party_Ledger!$H:$H))</f>
        <v/>
      </c>
      <c r="H455" s="5" t="str">
        <f t="shared" si="18"/>
        <v/>
      </c>
      <c r="I455" s="4" t="str">
        <f t="shared" si="19"/>
        <v/>
      </c>
    </row>
    <row r="456" spans="1:9" x14ac:dyDescent="0.2">
      <c r="A456" s="4"/>
      <c r="B456" s="4"/>
      <c r="C456" s="4"/>
      <c r="D456" s="4"/>
      <c r="E456" s="5"/>
      <c r="F456" s="5" t="str">
        <f>IF($A456="","",SUMIF(Party_Ledger!$C:$C,$A456,Party_Ledger!$G:$G))</f>
        <v/>
      </c>
      <c r="G456" s="5" t="str">
        <f>IF($A456="","",SUMIF(Party_Ledger!$C:$C,$A456,Party_Ledger!$H:$H))</f>
        <v/>
      </c>
      <c r="H456" s="5" t="str">
        <f t="shared" si="18"/>
        <v/>
      </c>
      <c r="I456" s="4" t="str">
        <f t="shared" si="19"/>
        <v/>
      </c>
    </row>
    <row r="457" spans="1:9" x14ac:dyDescent="0.2">
      <c r="A457" s="4"/>
      <c r="B457" s="4"/>
      <c r="C457" s="4"/>
      <c r="D457" s="4"/>
      <c r="E457" s="5"/>
      <c r="F457" s="5" t="str">
        <f>IF($A457="","",SUMIF(Party_Ledger!$C:$C,$A457,Party_Ledger!$G:$G))</f>
        <v/>
      </c>
      <c r="G457" s="5" t="str">
        <f>IF($A457="","",SUMIF(Party_Ledger!$C:$C,$A457,Party_Ledger!$H:$H))</f>
        <v/>
      </c>
      <c r="H457" s="5" t="str">
        <f t="shared" si="18"/>
        <v/>
      </c>
      <c r="I457" s="4" t="str">
        <f t="shared" si="19"/>
        <v/>
      </c>
    </row>
    <row r="458" spans="1:9" x14ac:dyDescent="0.2">
      <c r="A458" s="4"/>
      <c r="B458" s="4"/>
      <c r="C458" s="4"/>
      <c r="D458" s="4"/>
      <c r="E458" s="5"/>
      <c r="F458" s="5" t="str">
        <f>IF($A458="","",SUMIF(Party_Ledger!$C:$C,$A458,Party_Ledger!$G:$G))</f>
        <v/>
      </c>
      <c r="G458" s="5" t="str">
        <f>IF($A458="","",SUMIF(Party_Ledger!$C:$C,$A458,Party_Ledger!$H:$H))</f>
        <v/>
      </c>
      <c r="H458" s="5" t="str">
        <f t="shared" si="18"/>
        <v/>
      </c>
      <c r="I458" s="4" t="str">
        <f t="shared" si="19"/>
        <v/>
      </c>
    </row>
    <row r="459" spans="1:9" x14ac:dyDescent="0.2">
      <c r="A459" s="4"/>
      <c r="B459" s="4"/>
      <c r="C459" s="4"/>
      <c r="D459" s="4"/>
      <c r="E459" s="5"/>
      <c r="F459" s="5" t="str">
        <f>IF($A459="","",SUMIF(Party_Ledger!$C:$C,$A459,Party_Ledger!$G:$G))</f>
        <v/>
      </c>
      <c r="G459" s="5" t="str">
        <f>IF($A459="","",SUMIF(Party_Ledger!$C:$C,$A459,Party_Ledger!$H:$H))</f>
        <v/>
      </c>
      <c r="H459" s="5" t="str">
        <f t="shared" si="18"/>
        <v/>
      </c>
      <c r="I459" s="4" t="str">
        <f t="shared" si="19"/>
        <v/>
      </c>
    </row>
    <row r="460" spans="1:9" x14ac:dyDescent="0.2">
      <c r="A460" s="4"/>
      <c r="B460" s="4"/>
      <c r="C460" s="4"/>
      <c r="D460" s="4"/>
      <c r="E460" s="5"/>
      <c r="F460" s="5" t="str">
        <f>IF($A460="","",SUMIF(Party_Ledger!$C:$C,$A460,Party_Ledger!$G:$G))</f>
        <v/>
      </c>
      <c r="G460" s="5" t="str">
        <f>IF($A460="","",SUMIF(Party_Ledger!$C:$C,$A460,Party_Ledger!$H:$H))</f>
        <v/>
      </c>
      <c r="H460" s="5" t="str">
        <f t="shared" si="18"/>
        <v/>
      </c>
      <c r="I460" s="4" t="str">
        <f t="shared" si="19"/>
        <v/>
      </c>
    </row>
    <row r="461" spans="1:9" x14ac:dyDescent="0.2">
      <c r="A461" s="4"/>
      <c r="B461" s="4"/>
      <c r="C461" s="4"/>
      <c r="D461" s="4"/>
      <c r="E461" s="5"/>
      <c r="F461" s="5" t="str">
        <f>IF($A461="","",SUMIF(Party_Ledger!$C:$C,$A461,Party_Ledger!$G:$G))</f>
        <v/>
      </c>
      <c r="G461" s="5" t="str">
        <f>IF($A461="","",SUMIF(Party_Ledger!$C:$C,$A461,Party_Ledger!$H:$H))</f>
        <v/>
      </c>
      <c r="H461" s="5" t="str">
        <f t="shared" si="18"/>
        <v/>
      </c>
      <c r="I461" s="4" t="str">
        <f t="shared" si="19"/>
        <v/>
      </c>
    </row>
    <row r="462" spans="1:9" x14ac:dyDescent="0.2">
      <c r="A462" s="4"/>
      <c r="B462" s="4"/>
      <c r="C462" s="4"/>
      <c r="D462" s="4"/>
      <c r="E462" s="5"/>
      <c r="F462" s="5" t="str">
        <f>IF($A462="","",SUMIF(Party_Ledger!$C:$C,$A462,Party_Ledger!$G:$G))</f>
        <v/>
      </c>
      <c r="G462" s="5" t="str">
        <f>IF($A462="","",SUMIF(Party_Ledger!$C:$C,$A462,Party_Ledger!$H:$H))</f>
        <v/>
      </c>
      <c r="H462" s="5" t="str">
        <f t="shared" si="18"/>
        <v/>
      </c>
      <c r="I462" s="4" t="str">
        <f t="shared" si="19"/>
        <v/>
      </c>
    </row>
    <row r="463" spans="1:9" x14ac:dyDescent="0.2">
      <c r="A463" s="4"/>
      <c r="B463" s="4"/>
      <c r="C463" s="4"/>
      <c r="D463" s="4"/>
      <c r="E463" s="5"/>
      <c r="F463" s="5" t="str">
        <f>IF($A463="","",SUMIF(Party_Ledger!$C:$C,$A463,Party_Ledger!$G:$G))</f>
        <v/>
      </c>
      <c r="G463" s="5" t="str">
        <f>IF($A463="","",SUMIF(Party_Ledger!$C:$C,$A463,Party_Ledger!$H:$H))</f>
        <v/>
      </c>
      <c r="H463" s="5" t="str">
        <f t="shared" si="18"/>
        <v/>
      </c>
      <c r="I463" s="4" t="str">
        <f t="shared" si="19"/>
        <v/>
      </c>
    </row>
    <row r="464" spans="1:9" x14ac:dyDescent="0.2">
      <c r="A464" s="4"/>
      <c r="B464" s="4"/>
      <c r="C464" s="4"/>
      <c r="D464" s="4"/>
      <c r="E464" s="5"/>
      <c r="F464" s="5" t="str">
        <f>IF($A464="","",SUMIF(Party_Ledger!$C:$C,$A464,Party_Ledger!$G:$G))</f>
        <v/>
      </c>
      <c r="G464" s="5" t="str">
        <f>IF($A464="","",SUMIF(Party_Ledger!$C:$C,$A464,Party_Ledger!$H:$H))</f>
        <v/>
      </c>
      <c r="H464" s="5" t="str">
        <f t="shared" si="18"/>
        <v/>
      </c>
      <c r="I464" s="4" t="str">
        <f t="shared" si="19"/>
        <v/>
      </c>
    </row>
    <row r="465" spans="1:9" x14ac:dyDescent="0.2">
      <c r="A465" s="4"/>
      <c r="B465" s="4"/>
      <c r="C465" s="4"/>
      <c r="D465" s="4"/>
      <c r="E465" s="5"/>
      <c r="F465" s="5" t="str">
        <f>IF($A465="","",SUMIF(Party_Ledger!$C:$C,$A465,Party_Ledger!$G:$G))</f>
        <v/>
      </c>
      <c r="G465" s="5" t="str">
        <f>IF($A465="","",SUMIF(Party_Ledger!$C:$C,$A465,Party_Ledger!$H:$H))</f>
        <v/>
      </c>
      <c r="H465" s="5" t="str">
        <f t="shared" si="18"/>
        <v/>
      </c>
      <c r="I465" s="4" t="str">
        <f t="shared" si="19"/>
        <v/>
      </c>
    </row>
    <row r="466" spans="1:9" x14ac:dyDescent="0.2">
      <c r="A466" s="4"/>
      <c r="B466" s="4"/>
      <c r="C466" s="4"/>
      <c r="D466" s="4"/>
      <c r="E466" s="5"/>
      <c r="F466" s="5" t="str">
        <f>IF($A466="","",SUMIF(Party_Ledger!$C:$C,$A466,Party_Ledger!$G:$G))</f>
        <v/>
      </c>
      <c r="G466" s="5" t="str">
        <f>IF($A466="","",SUMIF(Party_Ledger!$C:$C,$A466,Party_Ledger!$H:$H))</f>
        <v/>
      </c>
      <c r="H466" s="5" t="str">
        <f t="shared" si="18"/>
        <v/>
      </c>
      <c r="I466" s="4" t="str">
        <f t="shared" si="19"/>
        <v/>
      </c>
    </row>
    <row r="467" spans="1:9" x14ac:dyDescent="0.2">
      <c r="A467" s="4"/>
      <c r="B467" s="4"/>
      <c r="C467" s="4"/>
      <c r="D467" s="4"/>
      <c r="E467" s="5"/>
      <c r="F467" s="5" t="str">
        <f>IF($A467="","",SUMIF(Party_Ledger!$C:$C,$A467,Party_Ledger!$G:$G))</f>
        <v/>
      </c>
      <c r="G467" s="5" t="str">
        <f>IF($A467="","",SUMIF(Party_Ledger!$C:$C,$A467,Party_Ledger!$H:$H))</f>
        <v/>
      </c>
      <c r="H467" s="5" t="str">
        <f t="shared" si="18"/>
        <v/>
      </c>
      <c r="I467" s="4" t="str">
        <f t="shared" si="19"/>
        <v/>
      </c>
    </row>
    <row r="468" spans="1:9" x14ac:dyDescent="0.2">
      <c r="A468" s="4"/>
      <c r="B468" s="4"/>
      <c r="C468" s="4"/>
      <c r="D468" s="4"/>
      <c r="E468" s="5"/>
      <c r="F468" s="5" t="str">
        <f>IF($A468="","",SUMIF(Party_Ledger!$C:$C,$A468,Party_Ledger!$G:$G))</f>
        <v/>
      </c>
      <c r="G468" s="5" t="str">
        <f>IF($A468="","",SUMIF(Party_Ledger!$C:$C,$A468,Party_Ledger!$H:$H))</f>
        <v/>
      </c>
      <c r="H468" s="5" t="str">
        <f t="shared" si="18"/>
        <v/>
      </c>
      <c r="I468" s="4" t="str">
        <f t="shared" si="19"/>
        <v/>
      </c>
    </row>
    <row r="469" spans="1:9" x14ac:dyDescent="0.2">
      <c r="A469" s="4"/>
      <c r="B469" s="4"/>
      <c r="C469" s="4"/>
      <c r="D469" s="4"/>
      <c r="E469" s="5"/>
      <c r="F469" s="5" t="str">
        <f>IF($A469="","",SUMIF(Party_Ledger!$C:$C,$A469,Party_Ledger!$G:$G))</f>
        <v/>
      </c>
      <c r="G469" s="5" t="str">
        <f>IF($A469="","",SUMIF(Party_Ledger!$C:$C,$A469,Party_Ledger!$H:$H))</f>
        <v/>
      </c>
      <c r="H469" s="5" t="str">
        <f t="shared" si="18"/>
        <v/>
      </c>
      <c r="I469" s="4" t="str">
        <f t="shared" si="19"/>
        <v/>
      </c>
    </row>
    <row r="470" spans="1:9" x14ac:dyDescent="0.2">
      <c r="A470" s="4"/>
      <c r="B470" s="4"/>
      <c r="C470" s="4"/>
      <c r="D470" s="4"/>
      <c r="E470" s="5"/>
      <c r="F470" s="5" t="str">
        <f>IF($A470="","",SUMIF(Party_Ledger!$C:$C,$A470,Party_Ledger!$G:$G))</f>
        <v/>
      </c>
      <c r="G470" s="5" t="str">
        <f>IF($A470="","",SUMIF(Party_Ledger!$C:$C,$A470,Party_Ledger!$H:$H))</f>
        <v/>
      </c>
      <c r="H470" s="5" t="str">
        <f t="shared" si="18"/>
        <v/>
      </c>
      <c r="I470" s="4" t="str">
        <f t="shared" si="19"/>
        <v/>
      </c>
    </row>
    <row r="471" spans="1:9" x14ac:dyDescent="0.2">
      <c r="A471" s="4"/>
      <c r="B471" s="4"/>
      <c r="C471" s="4"/>
      <c r="D471" s="4"/>
      <c r="E471" s="5"/>
      <c r="F471" s="5" t="str">
        <f>IF($A471="","",SUMIF(Party_Ledger!$C:$C,$A471,Party_Ledger!$G:$G))</f>
        <v/>
      </c>
      <c r="G471" s="5" t="str">
        <f>IF($A471="","",SUMIF(Party_Ledger!$C:$C,$A471,Party_Ledger!$H:$H))</f>
        <v/>
      </c>
      <c r="H471" s="5" t="str">
        <f t="shared" si="18"/>
        <v/>
      </c>
      <c r="I471" s="4" t="str">
        <f t="shared" si="19"/>
        <v/>
      </c>
    </row>
    <row r="472" spans="1:9" x14ac:dyDescent="0.2">
      <c r="A472" s="4"/>
      <c r="B472" s="4"/>
      <c r="C472" s="4"/>
      <c r="D472" s="4"/>
      <c r="E472" s="5"/>
      <c r="F472" s="5" t="str">
        <f>IF($A472="","",SUMIF(Party_Ledger!$C:$C,$A472,Party_Ledger!$G:$G))</f>
        <v/>
      </c>
      <c r="G472" s="5" t="str">
        <f>IF($A472="","",SUMIF(Party_Ledger!$C:$C,$A472,Party_Ledger!$H:$H))</f>
        <v/>
      </c>
      <c r="H472" s="5" t="str">
        <f t="shared" si="18"/>
        <v/>
      </c>
      <c r="I472" s="4" t="str">
        <f t="shared" si="19"/>
        <v/>
      </c>
    </row>
    <row r="473" spans="1:9" x14ac:dyDescent="0.2">
      <c r="A473" s="4"/>
      <c r="B473" s="4"/>
      <c r="C473" s="4"/>
      <c r="D473" s="4"/>
      <c r="E473" s="5"/>
      <c r="F473" s="5" t="str">
        <f>IF($A473="","",SUMIF(Party_Ledger!$C:$C,$A473,Party_Ledger!$G:$G))</f>
        <v/>
      </c>
      <c r="G473" s="5" t="str">
        <f>IF($A473="","",SUMIF(Party_Ledger!$C:$C,$A473,Party_Ledger!$H:$H))</f>
        <v/>
      </c>
      <c r="H473" s="5" t="str">
        <f t="shared" si="18"/>
        <v/>
      </c>
      <c r="I473" s="4" t="str">
        <f t="shared" si="19"/>
        <v/>
      </c>
    </row>
    <row r="474" spans="1:9" x14ac:dyDescent="0.2">
      <c r="A474" s="4"/>
      <c r="B474" s="4"/>
      <c r="C474" s="4"/>
      <c r="D474" s="4"/>
      <c r="E474" s="5"/>
      <c r="F474" s="5" t="str">
        <f>IF($A474="","",SUMIF(Party_Ledger!$C:$C,$A474,Party_Ledger!$G:$G))</f>
        <v/>
      </c>
      <c r="G474" s="5" t="str">
        <f>IF($A474="","",SUMIF(Party_Ledger!$C:$C,$A474,Party_Ledger!$H:$H))</f>
        <v/>
      </c>
      <c r="H474" s="5" t="str">
        <f t="shared" si="18"/>
        <v/>
      </c>
      <c r="I474" s="4" t="str">
        <f t="shared" si="19"/>
        <v/>
      </c>
    </row>
    <row r="475" spans="1:9" x14ac:dyDescent="0.2">
      <c r="A475" s="4"/>
      <c r="B475" s="4"/>
      <c r="C475" s="4"/>
      <c r="D475" s="4"/>
      <c r="E475" s="5"/>
      <c r="F475" s="5" t="str">
        <f>IF($A475="","",SUMIF(Party_Ledger!$C:$C,$A475,Party_Ledger!$G:$G))</f>
        <v/>
      </c>
      <c r="G475" s="5" t="str">
        <f>IF($A475="","",SUMIF(Party_Ledger!$C:$C,$A475,Party_Ledger!$H:$H))</f>
        <v/>
      </c>
      <c r="H475" s="5" t="str">
        <f t="shared" si="18"/>
        <v/>
      </c>
      <c r="I475" s="4" t="str">
        <f t="shared" si="19"/>
        <v/>
      </c>
    </row>
    <row r="476" spans="1:9" x14ac:dyDescent="0.2">
      <c r="A476" s="4"/>
      <c r="B476" s="4"/>
      <c r="C476" s="4"/>
      <c r="D476" s="4"/>
      <c r="E476" s="5"/>
      <c r="F476" s="5" t="str">
        <f>IF($A476="","",SUMIF(Party_Ledger!$C:$C,$A476,Party_Ledger!$G:$G))</f>
        <v/>
      </c>
      <c r="G476" s="5" t="str">
        <f>IF($A476="","",SUMIF(Party_Ledger!$C:$C,$A476,Party_Ledger!$H:$H))</f>
        <v/>
      </c>
      <c r="H476" s="5" t="str">
        <f t="shared" si="18"/>
        <v/>
      </c>
      <c r="I476" s="4" t="str">
        <f t="shared" si="19"/>
        <v/>
      </c>
    </row>
    <row r="477" spans="1:9" x14ac:dyDescent="0.2">
      <c r="A477" s="4"/>
      <c r="B477" s="4"/>
      <c r="C477" s="4"/>
      <c r="D477" s="4"/>
      <c r="E477" s="5"/>
      <c r="F477" s="5" t="str">
        <f>IF($A477="","",SUMIF(Party_Ledger!$C:$C,$A477,Party_Ledger!$G:$G))</f>
        <v/>
      </c>
      <c r="G477" s="5" t="str">
        <f>IF($A477="","",SUMIF(Party_Ledger!$C:$C,$A477,Party_Ledger!$H:$H))</f>
        <v/>
      </c>
      <c r="H477" s="5" t="str">
        <f t="shared" si="18"/>
        <v/>
      </c>
      <c r="I477" s="4" t="str">
        <f t="shared" si="19"/>
        <v/>
      </c>
    </row>
    <row r="478" spans="1:9" x14ac:dyDescent="0.2">
      <c r="A478" s="4"/>
      <c r="B478" s="4"/>
      <c r="C478" s="4"/>
      <c r="D478" s="4"/>
      <c r="E478" s="5"/>
      <c r="F478" s="5" t="str">
        <f>IF($A478="","",SUMIF(Party_Ledger!$C:$C,$A478,Party_Ledger!$G:$G))</f>
        <v/>
      </c>
      <c r="G478" s="5" t="str">
        <f>IF($A478="","",SUMIF(Party_Ledger!$C:$C,$A478,Party_Ledger!$H:$H))</f>
        <v/>
      </c>
      <c r="H478" s="5" t="str">
        <f t="shared" si="18"/>
        <v/>
      </c>
      <c r="I478" s="4" t="str">
        <f t="shared" si="19"/>
        <v/>
      </c>
    </row>
    <row r="479" spans="1:9" x14ac:dyDescent="0.2">
      <c r="A479" s="4"/>
      <c r="B479" s="4"/>
      <c r="C479" s="4"/>
      <c r="D479" s="4"/>
      <c r="E479" s="5"/>
      <c r="F479" s="5" t="str">
        <f>IF($A479="","",SUMIF(Party_Ledger!$C:$C,$A479,Party_Ledger!$G:$G))</f>
        <v/>
      </c>
      <c r="G479" s="5" t="str">
        <f>IF($A479="","",SUMIF(Party_Ledger!$C:$C,$A479,Party_Ledger!$H:$H))</f>
        <v/>
      </c>
      <c r="H479" s="5" t="str">
        <f t="shared" si="18"/>
        <v/>
      </c>
      <c r="I479" s="4" t="str">
        <f t="shared" si="19"/>
        <v/>
      </c>
    </row>
    <row r="480" spans="1:9" x14ac:dyDescent="0.2">
      <c r="A480" s="4"/>
      <c r="B480" s="4"/>
      <c r="C480" s="4"/>
      <c r="D480" s="4"/>
      <c r="E480" s="5"/>
      <c r="F480" s="5" t="str">
        <f>IF($A480="","",SUMIF(Party_Ledger!$C:$C,$A480,Party_Ledger!$G:$G))</f>
        <v/>
      </c>
      <c r="G480" s="5" t="str">
        <f>IF($A480="","",SUMIF(Party_Ledger!$C:$C,$A480,Party_Ledger!$H:$H))</f>
        <v/>
      </c>
      <c r="H480" s="5" t="str">
        <f t="shared" si="18"/>
        <v/>
      </c>
      <c r="I480" s="4" t="str">
        <f t="shared" si="19"/>
        <v/>
      </c>
    </row>
    <row r="481" spans="1:9" x14ac:dyDescent="0.2">
      <c r="A481" s="4"/>
      <c r="B481" s="4"/>
      <c r="C481" s="4"/>
      <c r="D481" s="4"/>
      <c r="E481" s="5"/>
      <c r="F481" s="5" t="str">
        <f>IF($A481="","",SUMIF(Party_Ledger!$C:$C,$A481,Party_Ledger!$G:$G))</f>
        <v/>
      </c>
      <c r="G481" s="5" t="str">
        <f>IF($A481="","",SUMIF(Party_Ledger!$C:$C,$A481,Party_Ledger!$H:$H))</f>
        <v/>
      </c>
      <c r="H481" s="5" t="str">
        <f t="shared" si="18"/>
        <v/>
      </c>
      <c r="I481" s="4" t="str">
        <f t="shared" si="19"/>
        <v/>
      </c>
    </row>
    <row r="482" spans="1:9" x14ac:dyDescent="0.2">
      <c r="A482" s="4"/>
      <c r="B482" s="4"/>
      <c r="C482" s="4"/>
      <c r="D482" s="4"/>
      <c r="E482" s="5"/>
      <c r="F482" s="5" t="str">
        <f>IF($A482="","",SUMIF(Party_Ledger!$C:$C,$A482,Party_Ledger!$G:$G))</f>
        <v/>
      </c>
      <c r="G482" s="5" t="str">
        <f>IF($A482="","",SUMIF(Party_Ledger!$C:$C,$A482,Party_Ledger!$H:$H))</f>
        <v/>
      </c>
      <c r="H482" s="5" t="str">
        <f t="shared" si="18"/>
        <v/>
      </c>
      <c r="I482" s="4" t="str">
        <f t="shared" si="19"/>
        <v/>
      </c>
    </row>
    <row r="483" spans="1:9" x14ac:dyDescent="0.2">
      <c r="A483" s="4"/>
      <c r="B483" s="4"/>
      <c r="C483" s="4"/>
      <c r="D483" s="4"/>
      <c r="E483" s="5"/>
      <c r="F483" s="5" t="str">
        <f>IF($A483="","",SUMIF(Party_Ledger!$C:$C,$A483,Party_Ledger!$G:$G))</f>
        <v/>
      </c>
      <c r="G483" s="5" t="str">
        <f>IF($A483="","",SUMIF(Party_Ledger!$C:$C,$A483,Party_Ledger!$H:$H))</f>
        <v/>
      </c>
      <c r="H483" s="5" t="str">
        <f t="shared" si="18"/>
        <v/>
      </c>
      <c r="I483" s="4" t="str">
        <f t="shared" si="19"/>
        <v/>
      </c>
    </row>
    <row r="484" spans="1:9" x14ac:dyDescent="0.2">
      <c r="A484" s="4"/>
      <c r="B484" s="4"/>
      <c r="C484" s="4"/>
      <c r="D484" s="4"/>
      <c r="E484" s="5"/>
      <c r="F484" s="5" t="str">
        <f>IF($A484="","",SUMIF(Party_Ledger!$C:$C,$A484,Party_Ledger!$G:$G))</f>
        <v/>
      </c>
      <c r="G484" s="5" t="str">
        <f>IF($A484="","",SUMIF(Party_Ledger!$C:$C,$A484,Party_Ledger!$H:$H))</f>
        <v/>
      </c>
      <c r="H484" s="5" t="str">
        <f t="shared" si="18"/>
        <v/>
      </c>
      <c r="I484" s="4" t="str">
        <f t="shared" si="19"/>
        <v/>
      </c>
    </row>
    <row r="485" spans="1:9" x14ac:dyDescent="0.2">
      <c r="A485" s="4"/>
      <c r="B485" s="4"/>
      <c r="C485" s="4"/>
      <c r="D485" s="4"/>
      <c r="E485" s="5"/>
      <c r="F485" s="5" t="str">
        <f>IF($A485="","",SUMIF(Party_Ledger!$C:$C,$A485,Party_Ledger!$G:$G))</f>
        <v/>
      </c>
      <c r="G485" s="5" t="str">
        <f>IF($A485="","",SUMIF(Party_Ledger!$C:$C,$A485,Party_Ledger!$H:$H))</f>
        <v/>
      </c>
      <c r="H485" s="5" t="str">
        <f t="shared" si="18"/>
        <v/>
      </c>
      <c r="I485" s="4" t="str">
        <f t="shared" si="19"/>
        <v/>
      </c>
    </row>
    <row r="486" spans="1:9" x14ac:dyDescent="0.2">
      <c r="A486" s="4"/>
      <c r="B486" s="4"/>
      <c r="C486" s="4"/>
      <c r="D486" s="4"/>
      <c r="E486" s="5"/>
      <c r="F486" s="5" t="str">
        <f>IF($A486="","",SUMIF(Party_Ledger!$C:$C,$A486,Party_Ledger!$G:$G))</f>
        <v/>
      </c>
      <c r="G486" s="5" t="str">
        <f>IF($A486="","",SUMIF(Party_Ledger!$C:$C,$A486,Party_Ledger!$H:$H))</f>
        <v/>
      </c>
      <c r="H486" s="5" t="str">
        <f t="shared" si="18"/>
        <v/>
      </c>
      <c r="I486" s="4" t="str">
        <f t="shared" si="19"/>
        <v/>
      </c>
    </row>
    <row r="487" spans="1:9" x14ac:dyDescent="0.2">
      <c r="A487" s="4"/>
      <c r="B487" s="4"/>
      <c r="C487" s="4"/>
      <c r="D487" s="4"/>
      <c r="E487" s="5"/>
      <c r="F487" s="5" t="str">
        <f>IF($A487="","",SUMIF(Party_Ledger!$C:$C,$A487,Party_Ledger!$G:$G))</f>
        <v/>
      </c>
      <c r="G487" s="5" t="str">
        <f>IF($A487="","",SUMIF(Party_Ledger!$C:$C,$A487,Party_Ledger!$H:$H))</f>
        <v/>
      </c>
      <c r="H487" s="5" t="str">
        <f t="shared" si="18"/>
        <v/>
      </c>
      <c r="I487" s="4" t="str">
        <f t="shared" si="19"/>
        <v/>
      </c>
    </row>
    <row r="488" spans="1:9" x14ac:dyDescent="0.2">
      <c r="A488" s="4"/>
      <c r="B488" s="4"/>
      <c r="C488" s="4"/>
      <c r="D488" s="4"/>
      <c r="E488" s="5"/>
      <c r="F488" s="5" t="str">
        <f>IF($A488="","",SUMIF(Party_Ledger!$C:$C,$A488,Party_Ledger!$G:$G))</f>
        <v/>
      </c>
      <c r="G488" s="5" t="str">
        <f>IF($A488="","",SUMIF(Party_Ledger!$C:$C,$A488,Party_Ledger!$H:$H))</f>
        <v/>
      </c>
      <c r="H488" s="5" t="str">
        <f t="shared" si="18"/>
        <v/>
      </c>
      <c r="I488" s="4" t="str">
        <f t="shared" si="19"/>
        <v/>
      </c>
    </row>
    <row r="489" spans="1:9" x14ac:dyDescent="0.2">
      <c r="A489" s="4"/>
      <c r="B489" s="4"/>
      <c r="C489" s="4"/>
      <c r="D489" s="4"/>
      <c r="E489" s="5"/>
      <c r="F489" s="5" t="str">
        <f>IF($A489="","",SUMIF(Party_Ledger!$C:$C,$A489,Party_Ledger!$G:$G))</f>
        <v/>
      </c>
      <c r="G489" s="5" t="str">
        <f>IF($A489="","",SUMIF(Party_Ledger!$C:$C,$A489,Party_Ledger!$H:$H))</f>
        <v/>
      </c>
      <c r="H489" s="5" t="str">
        <f t="shared" si="18"/>
        <v/>
      </c>
      <c r="I489" s="4" t="str">
        <f t="shared" si="19"/>
        <v/>
      </c>
    </row>
    <row r="490" spans="1:9" x14ac:dyDescent="0.2">
      <c r="A490" s="4"/>
      <c r="B490" s="4"/>
      <c r="C490" s="4"/>
      <c r="D490" s="4"/>
      <c r="E490" s="5"/>
      <c r="F490" s="5" t="str">
        <f>IF($A490="","",SUMIF(Party_Ledger!$C:$C,$A490,Party_Ledger!$G:$G))</f>
        <v/>
      </c>
      <c r="G490" s="5" t="str">
        <f>IF($A490="","",SUMIF(Party_Ledger!$C:$C,$A490,Party_Ledger!$H:$H))</f>
        <v/>
      </c>
      <c r="H490" s="5" t="str">
        <f t="shared" si="18"/>
        <v/>
      </c>
      <c r="I490" s="4" t="str">
        <f t="shared" si="19"/>
        <v/>
      </c>
    </row>
    <row r="491" spans="1:9" x14ac:dyDescent="0.2">
      <c r="A491" s="4"/>
      <c r="B491" s="4"/>
      <c r="C491" s="4"/>
      <c r="D491" s="4"/>
      <c r="E491" s="5"/>
      <c r="F491" s="5" t="str">
        <f>IF($A491="","",SUMIF(Party_Ledger!$C:$C,$A491,Party_Ledger!$G:$G))</f>
        <v/>
      </c>
      <c r="G491" s="5" t="str">
        <f>IF($A491="","",SUMIF(Party_Ledger!$C:$C,$A491,Party_Ledger!$H:$H))</f>
        <v/>
      </c>
      <c r="H491" s="5" t="str">
        <f t="shared" si="18"/>
        <v/>
      </c>
      <c r="I491" s="4" t="str">
        <f t="shared" si="19"/>
        <v/>
      </c>
    </row>
    <row r="492" spans="1:9" x14ac:dyDescent="0.2">
      <c r="A492" s="4"/>
      <c r="B492" s="4"/>
      <c r="C492" s="4"/>
      <c r="D492" s="4"/>
      <c r="E492" s="5"/>
      <c r="F492" s="5" t="str">
        <f>IF($A492="","",SUMIF(Party_Ledger!$C:$C,$A492,Party_Ledger!$G:$G))</f>
        <v/>
      </c>
      <c r="G492" s="5" t="str">
        <f>IF($A492="","",SUMIF(Party_Ledger!$C:$C,$A492,Party_Ledger!$H:$H))</f>
        <v/>
      </c>
      <c r="H492" s="5" t="str">
        <f t="shared" si="18"/>
        <v/>
      </c>
      <c r="I492" s="4" t="str">
        <f t="shared" si="19"/>
        <v/>
      </c>
    </row>
    <row r="493" spans="1:9" x14ac:dyDescent="0.2">
      <c r="A493" s="4"/>
      <c r="B493" s="4"/>
      <c r="C493" s="4"/>
      <c r="D493" s="4"/>
      <c r="E493" s="5"/>
      <c r="F493" s="5" t="str">
        <f>IF($A493="","",SUMIF(Party_Ledger!$C:$C,$A493,Party_Ledger!$G:$G))</f>
        <v/>
      </c>
      <c r="G493" s="5" t="str">
        <f>IF($A493="","",SUMIF(Party_Ledger!$C:$C,$A493,Party_Ledger!$H:$H))</f>
        <v/>
      </c>
      <c r="H493" s="5" t="str">
        <f t="shared" si="18"/>
        <v/>
      </c>
      <c r="I493" s="4" t="str">
        <f t="shared" si="19"/>
        <v/>
      </c>
    </row>
    <row r="494" spans="1:9" x14ac:dyDescent="0.2">
      <c r="A494" s="4"/>
      <c r="B494" s="4"/>
      <c r="C494" s="4"/>
      <c r="D494" s="4"/>
      <c r="E494" s="5"/>
      <c r="F494" s="5" t="str">
        <f>IF($A494="","",SUMIF(Party_Ledger!$C:$C,$A494,Party_Ledger!$G:$G))</f>
        <v/>
      </c>
      <c r="G494" s="5" t="str">
        <f>IF($A494="","",SUMIF(Party_Ledger!$C:$C,$A494,Party_Ledger!$H:$H))</f>
        <v/>
      </c>
      <c r="H494" s="5" t="str">
        <f t="shared" si="18"/>
        <v/>
      </c>
      <c r="I494" s="4" t="str">
        <f t="shared" si="19"/>
        <v/>
      </c>
    </row>
    <row r="495" spans="1:9" x14ac:dyDescent="0.2">
      <c r="A495" s="4"/>
      <c r="B495" s="4"/>
      <c r="C495" s="4"/>
      <c r="D495" s="4"/>
      <c r="E495" s="5"/>
      <c r="F495" s="5" t="str">
        <f>IF($A495="","",SUMIF(Party_Ledger!$C:$C,$A495,Party_Ledger!$G:$G))</f>
        <v/>
      </c>
      <c r="G495" s="5" t="str">
        <f>IF($A495="","",SUMIF(Party_Ledger!$C:$C,$A495,Party_Ledger!$H:$H))</f>
        <v/>
      </c>
      <c r="H495" s="5" t="str">
        <f t="shared" si="18"/>
        <v/>
      </c>
      <c r="I495" s="4" t="str">
        <f t="shared" si="19"/>
        <v/>
      </c>
    </row>
    <row r="496" spans="1:9" x14ac:dyDescent="0.2">
      <c r="A496" s="4"/>
      <c r="B496" s="4"/>
      <c r="C496" s="4"/>
      <c r="D496" s="4"/>
      <c r="E496" s="5"/>
      <c r="F496" s="5" t="str">
        <f>IF($A496="","",SUMIF(Party_Ledger!$C:$C,$A496,Party_Ledger!$G:$G))</f>
        <v/>
      </c>
      <c r="G496" s="5" t="str">
        <f>IF($A496="","",SUMIF(Party_Ledger!$C:$C,$A496,Party_Ledger!$H:$H))</f>
        <v/>
      </c>
      <c r="H496" s="5" t="str">
        <f t="shared" si="18"/>
        <v/>
      </c>
      <c r="I496" s="4" t="str">
        <f t="shared" si="19"/>
        <v/>
      </c>
    </row>
  </sheetData>
  <autoFilter ref="A2:I82" xr:uid="{00000000-0001-0000-0900-000000000000}">
    <sortState xmlns:xlrd2="http://schemas.microsoft.com/office/spreadsheetml/2017/richdata2" ref="A3:I82">
      <sortCondition ref="A2:A82"/>
    </sortState>
  </autoFilter>
  <mergeCells count="1">
    <mergeCell ref="A1:I1"/>
  </mergeCells>
  <conditionalFormatting sqref="A3:I496">
    <cfRule type="expression" dxfId="11" priority="3">
      <formula>AND($A3&lt;&gt;"",MOD(ROW(),2)=0)</formula>
    </cfRule>
  </conditionalFormatting>
  <conditionalFormatting sqref="I3:I496">
    <cfRule type="cellIs" dxfId="10" priority="6" operator="equal">
      <formula>"Outstanding"</formula>
    </cfRule>
    <cfRule type="cellIs" dxfId="9" priority="7" operator="equal">
      <formula>"Settled"</formula>
    </cfRule>
  </conditionalFormatting>
  <printOptions horizontalCentered="1"/>
  <pageMargins left="0.75" right="0.75" top="1" bottom="1" header="0.5" footer="0.5"/>
  <pageSetup scale="57"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A1:I502"/>
  <sheetViews>
    <sheetView showGridLines="0" workbookViewId="0">
      <pane ySplit="2" topLeftCell="A3" activePane="bottomLeft" state="frozen"/>
      <selection pane="bottomLeft" activeCell="F8" sqref="F8"/>
    </sheetView>
  </sheetViews>
  <sheetFormatPr baseColWidth="10" defaultColWidth="8.83203125" defaultRowHeight="15" x14ac:dyDescent="0.2"/>
  <cols>
    <col min="1" max="1" width="10.33203125" bestFit="1" customWidth="1"/>
    <col min="2" max="2" width="10.33203125" customWidth="1"/>
    <col min="3" max="3" width="24" customWidth="1"/>
    <col min="6" max="7" width="12.5" bestFit="1" customWidth="1"/>
    <col min="8" max="8" width="13.5" bestFit="1" customWidth="1"/>
    <col min="9" max="9" width="28" customWidth="1"/>
  </cols>
  <sheetData>
    <row r="1" spans="1:9" ht="32" customHeight="1" x14ac:dyDescent="0.2">
      <c r="A1" s="250" t="s">
        <v>1380</v>
      </c>
      <c r="B1" s="248"/>
      <c r="C1" s="248"/>
      <c r="D1" s="248"/>
      <c r="E1" s="248"/>
      <c r="F1" s="248"/>
      <c r="G1" s="248"/>
      <c r="H1" s="248"/>
      <c r="I1" s="248"/>
    </row>
    <row r="2" spans="1:9" ht="28" customHeight="1" x14ac:dyDescent="0.2">
      <c r="A2" s="3" t="s">
        <v>3</v>
      </c>
      <c r="B2" s="172" t="s">
        <v>4</v>
      </c>
      <c r="C2" s="3" t="s">
        <v>1379</v>
      </c>
      <c r="D2" s="3" t="s">
        <v>1381</v>
      </c>
      <c r="E2" s="3" t="s">
        <v>1382</v>
      </c>
      <c r="F2" s="3" t="s">
        <v>111</v>
      </c>
      <c r="G2" s="3" t="s">
        <v>112</v>
      </c>
      <c r="H2" s="3" t="s">
        <v>1383</v>
      </c>
      <c r="I2" s="3" t="s">
        <v>1384</v>
      </c>
    </row>
    <row r="3" spans="1:9" x14ac:dyDescent="0.2">
      <c r="A3" s="100">
        <v>66916</v>
      </c>
      <c r="B3" s="178">
        <f t="shared" ref="B3:B66" si="0">IF(A3="","",IF(ISNUMBER(A3),IFERROR(VLOOKUP(TEXT(A3,"yyyy/mm/dd"),BSAD,2,FALSE),""),IFERROR(VLOOKUP(A3,BSAD,2,FALSE),"")))</f>
        <v>46203</v>
      </c>
      <c r="C3" s="4" t="s">
        <v>1385</v>
      </c>
      <c r="D3" s="4" t="s">
        <v>1386</v>
      </c>
      <c r="E3" s="4"/>
      <c r="F3" s="5"/>
      <c r="G3" s="5">
        <v>0</v>
      </c>
      <c r="H3" s="5">
        <f>IF($C3="","",$G3-$F3)</f>
        <v>0</v>
      </c>
      <c r="I3" s="4" t="s">
        <v>1387</v>
      </c>
    </row>
    <row r="4" spans="1:9" ht="25.5" customHeight="1" x14ac:dyDescent="0.2">
      <c r="A4" s="100">
        <v>66916</v>
      </c>
      <c r="B4" s="178">
        <f t="shared" si="0"/>
        <v>46203</v>
      </c>
      <c r="C4" s="4" t="s">
        <v>85</v>
      </c>
      <c r="D4" s="4" t="s">
        <v>1388</v>
      </c>
      <c r="E4" s="4"/>
      <c r="F4" s="5">
        <v>0</v>
      </c>
      <c r="G4" s="5">
        <v>30294</v>
      </c>
      <c r="H4" s="5">
        <f t="shared" ref="H4:H67" si="1">IF($C4="","",$H3+$G4-$F4)</f>
        <v>30294</v>
      </c>
      <c r="I4" s="4" t="s">
        <v>1389</v>
      </c>
    </row>
    <row r="5" spans="1:9" ht="25.5" customHeight="1" x14ac:dyDescent="0.2">
      <c r="A5" s="100">
        <v>66916</v>
      </c>
      <c r="B5" s="178">
        <f t="shared" si="0"/>
        <v>46203</v>
      </c>
      <c r="C5" s="4" t="s">
        <v>86</v>
      </c>
      <c r="D5" s="4" t="s">
        <v>1390</v>
      </c>
      <c r="E5" s="4"/>
      <c r="F5" s="5">
        <v>46566.06</v>
      </c>
      <c r="G5" s="5">
        <v>0</v>
      </c>
      <c r="H5" s="5">
        <f t="shared" si="1"/>
        <v>-16272.059999999998</v>
      </c>
      <c r="I5" s="4" t="s">
        <v>1391</v>
      </c>
    </row>
    <row r="6" spans="1:9" ht="25.5" customHeight="1" x14ac:dyDescent="0.2">
      <c r="A6" s="100">
        <v>66917</v>
      </c>
      <c r="B6" s="178">
        <f t="shared" si="0"/>
        <v>46204</v>
      </c>
      <c r="C6" s="4" t="s">
        <v>85</v>
      </c>
      <c r="D6" s="4" t="s">
        <v>1388</v>
      </c>
      <c r="E6" s="4"/>
      <c r="F6" s="5">
        <v>0</v>
      </c>
      <c r="G6" s="5">
        <v>56542</v>
      </c>
      <c r="H6" s="5">
        <f t="shared" si="1"/>
        <v>40269.94</v>
      </c>
      <c r="I6" s="4" t="s">
        <v>1389</v>
      </c>
    </row>
    <row r="7" spans="1:9" ht="25.5" customHeight="1" x14ac:dyDescent="0.2">
      <c r="A7" s="100">
        <v>66917</v>
      </c>
      <c r="B7" s="178">
        <f t="shared" si="0"/>
        <v>46204</v>
      </c>
      <c r="C7" s="4" t="s">
        <v>86</v>
      </c>
      <c r="D7" s="4" t="s">
        <v>1390</v>
      </c>
      <c r="E7" s="4"/>
      <c r="F7" s="5">
        <v>18628.82</v>
      </c>
      <c r="G7" s="5">
        <v>0</v>
      </c>
      <c r="H7" s="5">
        <f t="shared" si="1"/>
        <v>21641.120000000003</v>
      </c>
      <c r="I7" s="4" t="s">
        <v>1391</v>
      </c>
    </row>
    <row r="8" spans="1:9" ht="25.5" customHeight="1" x14ac:dyDescent="0.2">
      <c r="A8" s="100">
        <v>66918</v>
      </c>
      <c r="B8" s="178">
        <f t="shared" si="0"/>
        <v>46205</v>
      </c>
      <c r="C8" s="4" t="s">
        <v>85</v>
      </c>
      <c r="D8" s="4" t="s">
        <v>1388</v>
      </c>
      <c r="E8" s="4"/>
      <c r="F8" s="5">
        <v>0</v>
      </c>
      <c r="G8" s="5">
        <v>31244</v>
      </c>
      <c r="H8" s="5">
        <f t="shared" si="1"/>
        <v>52885.120000000003</v>
      </c>
      <c r="I8" s="4" t="s">
        <v>1389</v>
      </c>
    </row>
    <row r="9" spans="1:9" ht="25.5" customHeight="1" x14ac:dyDescent="0.2">
      <c r="A9" s="100">
        <v>66918</v>
      </c>
      <c r="B9" s="178">
        <f t="shared" si="0"/>
        <v>46205</v>
      </c>
      <c r="C9" s="4" t="s">
        <v>86</v>
      </c>
      <c r="D9" s="4" t="s">
        <v>1390</v>
      </c>
      <c r="E9" s="4"/>
      <c r="F9" s="5">
        <v>52313.7</v>
      </c>
      <c r="G9" s="5">
        <v>0</v>
      </c>
      <c r="H9" s="5">
        <f t="shared" si="1"/>
        <v>571.42000000000553</v>
      </c>
      <c r="I9" s="4" t="s">
        <v>1391</v>
      </c>
    </row>
    <row r="10" spans="1:9" ht="25.5" customHeight="1" x14ac:dyDescent="0.2">
      <c r="A10" s="100">
        <v>66919</v>
      </c>
      <c r="B10" s="178">
        <f t="shared" si="0"/>
        <v>46206</v>
      </c>
      <c r="C10" s="4" t="s">
        <v>85</v>
      </c>
      <c r="D10" s="4" t="s">
        <v>1388</v>
      </c>
      <c r="E10" s="4"/>
      <c r="F10" s="5">
        <v>0</v>
      </c>
      <c r="G10" s="5">
        <v>36698.99</v>
      </c>
      <c r="H10" s="5">
        <f t="shared" si="1"/>
        <v>37270.410000000003</v>
      </c>
      <c r="I10" s="4" t="s">
        <v>1389</v>
      </c>
    </row>
    <row r="11" spans="1:9" ht="25.5" customHeight="1" x14ac:dyDescent="0.2">
      <c r="A11" s="100">
        <v>66919</v>
      </c>
      <c r="B11" s="178">
        <f t="shared" si="0"/>
        <v>46206</v>
      </c>
      <c r="C11" s="4" t="s">
        <v>86</v>
      </c>
      <c r="D11" s="4" t="s">
        <v>1390</v>
      </c>
      <c r="E11" s="4"/>
      <c r="F11" s="5">
        <v>21620.59</v>
      </c>
      <c r="G11" s="5">
        <v>0</v>
      </c>
      <c r="H11" s="5">
        <f t="shared" si="1"/>
        <v>15649.820000000003</v>
      </c>
      <c r="I11" s="4" t="s">
        <v>1391</v>
      </c>
    </row>
    <row r="12" spans="1:9" ht="25.5" customHeight="1" x14ac:dyDescent="0.2">
      <c r="A12" s="100">
        <v>66920</v>
      </c>
      <c r="B12" s="178">
        <f t="shared" si="0"/>
        <v>46207</v>
      </c>
      <c r="C12" s="4" t="s">
        <v>85</v>
      </c>
      <c r="D12" s="4" t="s">
        <v>1388</v>
      </c>
      <c r="E12" s="4"/>
      <c r="F12" s="5">
        <v>0</v>
      </c>
      <c r="G12" s="5">
        <v>32424</v>
      </c>
      <c r="H12" s="5">
        <f t="shared" si="1"/>
        <v>48073.820000000007</v>
      </c>
      <c r="I12" s="4" t="s">
        <v>1389</v>
      </c>
    </row>
    <row r="13" spans="1:9" ht="25.5" customHeight="1" x14ac:dyDescent="0.2">
      <c r="A13" s="100">
        <v>66920</v>
      </c>
      <c r="B13" s="178">
        <f t="shared" si="0"/>
        <v>46207</v>
      </c>
      <c r="C13" s="4" t="s">
        <v>86</v>
      </c>
      <c r="D13" s="4" t="s">
        <v>1390</v>
      </c>
      <c r="E13" s="4"/>
      <c r="F13" s="5">
        <v>42413.84</v>
      </c>
      <c r="G13" s="5">
        <v>0</v>
      </c>
      <c r="H13" s="5">
        <f t="shared" si="1"/>
        <v>5659.9800000000105</v>
      </c>
      <c r="I13" s="4" t="s">
        <v>1391</v>
      </c>
    </row>
    <row r="14" spans="1:9" ht="25.5" customHeight="1" x14ac:dyDescent="0.2">
      <c r="A14" s="100">
        <v>66921</v>
      </c>
      <c r="B14" s="178">
        <f t="shared" si="0"/>
        <v>46208</v>
      </c>
      <c r="C14" s="4" t="s">
        <v>85</v>
      </c>
      <c r="D14" s="4" t="s">
        <v>1388</v>
      </c>
      <c r="E14" s="4"/>
      <c r="F14" s="5">
        <v>0</v>
      </c>
      <c r="G14" s="5">
        <v>51791</v>
      </c>
      <c r="H14" s="5">
        <f t="shared" si="1"/>
        <v>57450.98000000001</v>
      </c>
      <c r="I14" s="4" t="s">
        <v>1389</v>
      </c>
    </row>
    <row r="15" spans="1:9" ht="25.5" customHeight="1" x14ac:dyDescent="0.2">
      <c r="A15" s="100">
        <v>66921</v>
      </c>
      <c r="B15" s="178">
        <f t="shared" si="0"/>
        <v>46208</v>
      </c>
      <c r="C15" s="4" t="s">
        <v>86</v>
      </c>
      <c r="D15" s="4" t="s">
        <v>1390</v>
      </c>
      <c r="E15" s="4"/>
      <c r="F15" s="5">
        <v>18422.740000000002</v>
      </c>
      <c r="G15" s="5">
        <v>0</v>
      </c>
      <c r="H15" s="5">
        <f t="shared" si="1"/>
        <v>39028.240000000005</v>
      </c>
      <c r="I15" s="4" t="s">
        <v>1391</v>
      </c>
    </row>
    <row r="16" spans="1:9" ht="25.5" customHeight="1" x14ac:dyDescent="0.2">
      <c r="A16" s="100">
        <v>66922</v>
      </c>
      <c r="B16" s="178">
        <f t="shared" si="0"/>
        <v>46209</v>
      </c>
      <c r="C16" s="4" t="s">
        <v>85</v>
      </c>
      <c r="D16" s="4" t="s">
        <v>1388</v>
      </c>
      <c r="E16" s="4"/>
      <c r="F16" s="5">
        <v>0</v>
      </c>
      <c r="G16" s="5">
        <v>33341.019999999997</v>
      </c>
      <c r="H16" s="5">
        <f t="shared" si="1"/>
        <v>72369.260000000009</v>
      </c>
      <c r="I16" s="4" t="s">
        <v>1389</v>
      </c>
    </row>
    <row r="17" spans="1:9" ht="25.5" customHeight="1" x14ac:dyDescent="0.2">
      <c r="A17" s="100">
        <v>66922</v>
      </c>
      <c r="B17" s="178">
        <f t="shared" si="0"/>
        <v>46209</v>
      </c>
      <c r="C17" s="4" t="s">
        <v>86</v>
      </c>
      <c r="D17" s="4" t="s">
        <v>1390</v>
      </c>
      <c r="E17" s="4"/>
      <c r="F17" s="5">
        <v>40581.21</v>
      </c>
      <c r="G17" s="5">
        <v>0</v>
      </c>
      <c r="H17" s="5">
        <f t="shared" si="1"/>
        <v>31788.05000000001</v>
      </c>
      <c r="I17" s="4" t="s">
        <v>1391</v>
      </c>
    </row>
    <row r="18" spans="1:9" ht="25.5" customHeight="1" x14ac:dyDescent="0.2">
      <c r="A18" s="100">
        <v>66923</v>
      </c>
      <c r="B18" s="178">
        <f t="shared" si="0"/>
        <v>46210</v>
      </c>
      <c r="C18" s="4" t="s">
        <v>85</v>
      </c>
      <c r="D18" s="4" t="s">
        <v>1388</v>
      </c>
      <c r="E18" s="4"/>
      <c r="F18" s="5">
        <v>0</v>
      </c>
      <c r="G18" s="5">
        <v>35376.5</v>
      </c>
      <c r="H18" s="5">
        <f t="shared" si="1"/>
        <v>67164.550000000017</v>
      </c>
      <c r="I18" s="4" t="s">
        <v>1389</v>
      </c>
    </row>
    <row r="19" spans="1:9" ht="25.5" customHeight="1" x14ac:dyDescent="0.2">
      <c r="A19" s="100">
        <v>66923</v>
      </c>
      <c r="B19" s="178">
        <f t="shared" si="0"/>
        <v>46210</v>
      </c>
      <c r="C19" s="4" t="s">
        <v>86</v>
      </c>
      <c r="D19" s="4" t="s">
        <v>1390</v>
      </c>
      <c r="E19" s="4"/>
      <c r="F19" s="5">
        <v>25300.68</v>
      </c>
      <c r="G19" s="5">
        <v>0</v>
      </c>
      <c r="H19" s="5">
        <f t="shared" si="1"/>
        <v>41863.870000000017</v>
      </c>
      <c r="I19" s="4" t="s">
        <v>1391</v>
      </c>
    </row>
    <row r="20" spans="1:9" ht="25.5" customHeight="1" x14ac:dyDescent="0.2">
      <c r="A20" s="100">
        <v>66924</v>
      </c>
      <c r="B20" s="178">
        <f t="shared" si="0"/>
        <v>46211</v>
      </c>
      <c r="C20" s="4" t="s">
        <v>85</v>
      </c>
      <c r="D20" s="4" t="s">
        <v>1388</v>
      </c>
      <c r="E20" s="4"/>
      <c r="F20" s="5">
        <v>0</v>
      </c>
      <c r="G20" s="5">
        <v>58519.02</v>
      </c>
      <c r="H20" s="5">
        <f t="shared" si="1"/>
        <v>100382.89000000001</v>
      </c>
      <c r="I20" s="4" t="s">
        <v>1389</v>
      </c>
    </row>
    <row r="21" spans="1:9" ht="25.5" customHeight="1" x14ac:dyDescent="0.2">
      <c r="A21" s="100">
        <v>66924</v>
      </c>
      <c r="B21" s="178">
        <f t="shared" si="0"/>
        <v>46211</v>
      </c>
      <c r="C21" s="4" t="s">
        <v>86</v>
      </c>
      <c r="D21" s="4" t="s">
        <v>1390</v>
      </c>
      <c r="E21" s="4"/>
      <c r="F21" s="5">
        <v>48279.74</v>
      </c>
      <c r="G21" s="5">
        <v>0</v>
      </c>
      <c r="H21" s="5">
        <f t="shared" si="1"/>
        <v>52103.150000000016</v>
      </c>
      <c r="I21" s="4" t="s">
        <v>1391</v>
      </c>
    </row>
    <row r="22" spans="1:9" ht="25.5" customHeight="1" x14ac:dyDescent="0.2">
      <c r="A22" s="100">
        <v>66925</v>
      </c>
      <c r="B22" s="178">
        <f t="shared" si="0"/>
        <v>46212</v>
      </c>
      <c r="C22" s="4" t="s">
        <v>85</v>
      </c>
      <c r="D22" s="4" t="s">
        <v>1388</v>
      </c>
      <c r="E22" s="4"/>
      <c r="F22" s="5">
        <v>0</v>
      </c>
      <c r="G22" s="5">
        <v>36819</v>
      </c>
      <c r="H22" s="5">
        <f t="shared" si="1"/>
        <v>88922.150000000023</v>
      </c>
      <c r="I22" s="4" t="s">
        <v>1389</v>
      </c>
    </row>
    <row r="23" spans="1:9" ht="25.5" customHeight="1" x14ac:dyDescent="0.2">
      <c r="A23" s="100">
        <v>66925</v>
      </c>
      <c r="B23" s="178">
        <f t="shared" si="0"/>
        <v>46212</v>
      </c>
      <c r="C23" s="4" t="s">
        <v>86</v>
      </c>
      <c r="D23" s="4" t="s">
        <v>1390</v>
      </c>
      <c r="E23" s="4"/>
      <c r="F23" s="5">
        <v>28056.07</v>
      </c>
      <c r="G23" s="5">
        <v>0</v>
      </c>
      <c r="H23" s="5">
        <f t="shared" si="1"/>
        <v>60866.080000000024</v>
      </c>
      <c r="I23" s="4" t="s">
        <v>1391</v>
      </c>
    </row>
    <row r="24" spans="1:9" ht="25.5" customHeight="1" x14ac:dyDescent="0.2">
      <c r="A24" s="100">
        <v>66926</v>
      </c>
      <c r="B24" s="178">
        <f t="shared" si="0"/>
        <v>46213</v>
      </c>
      <c r="C24" s="4" t="s">
        <v>85</v>
      </c>
      <c r="D24" s="4" t="s">
        <v>1388</v>
      </c>
      <c r="E24" s="4"/>
      <c r="F24" s="5">
        <v>0</v>
      </c>
      <c r="G24" s="5">
        <v>34236</v>
      </c>
      <c r="H24" s="5">
        <f t="shared" si="1"/>
        <v>95102.080000000016</v>
      </c>
      <c r="I24" s="4" t="s">
        <v>1389</v>
      </c>
    </row>
    <row r="25" spans="1:9" ht="25.5" customHeight="1" x14ac:dyDescent="0.2">
      <c r="A25" s="100">
        <v>66926</v>
      </c>
      <c r="B25" s="178">
        <f t="shared" si="0"/>
        <v>46213</v>
      </c>
      <c r="C25" s="4" t="s">
        <v>86</v>
      </c>
      <c r="D25" s="4" t="s">
        <v>1390</v>
      </c>
      <c r="E25" s="4"/>
      <c r="F25" s="5">
        <v>34324.28</v>
      </c>
      <c r="G25" s="5">
        <v>0</v>
      </c>
      <c r="H25" s="5">
        <f t="shared" si="1"/>
        <v>60777.800000000017</v>
      </c>
      <c r="I25" s="4" t="s">
        <v>1391</v>
      </c>
    </row>
    <row r="26" spans="1:9" ht="25.5" customHeight="1" x14ac:dyDescent="0.2">
      <c r="A26" s="100">
        <v>66927</v>
      </c>
      <c r="B26" s="178">
        <f t="shared" si="0"/>
        <v>46214</v>
      </c>
      <c r="C26" s="4" t="s">
        <v>85</v>
      </c>
      <c r="D26" s="4" t="s">
        <v>1388</v>
      </c>
      <c r="E26" s="4"/>
      <c r="F26" s="5">
        <v>0</v>
      </c>
      <c r="G26" s="5">
        <v>29714.01</v>
      </c>
      <c r="H26" s="5">
        <f t="shared" si="1"/>
        <v>90491.810000000012</v>
      </c>
      <c r="I26" s="4" t="s">
        <v>1389</v>
      </c>
    </row>
    <row r="27" spans="1:9" ht="25.5" customHeight="1" x14ac:dyDescent="0.2">
      <c r="A27" s="100">
        <v>66927</v>
      </c>
      <c r="B27" s="178">
        <f t="shared" si="0"/>
        <v>46214</v>
      </c>
      <c r="C27" s="4" t="s">
        <v>86</v>
      </c>
      <c r="D27" s="4" t="s">
        <v>1390</v>
      </c>
      <c r="E27" s="4"/>
      <c r="F27" s="5">
        <v>30418.59</v>
      </c>
      <c r="G27" s="5">
        <v>0</v>
      </c>
      <c r="H27" s="5">
        <f t="shared" si="1"/>
        <v>60073.220000000016</v>
      </c>
      <c r="I27" s="4" t="s">
        <v>1391</v>
      </c>
    </row>
    <row r="28" spans="1:9" ht="25.5" customHeight="1" x14ac:dyDescent="0.2">
      <c r="A28" s="100">
        <v>66928</v>
      </c>
      <c r="B28" s="178">
        <f t="shared" si="0"/>
        <v>46215</v>
      </c>
      <c r="C28" s="4" t="s">
        <v>85</v>
      </c>
      <c r="D28" s="4" t="s">
        <v>1388</v>
      </c>
      <c r="E28" s="4"/>
      <c r="F28" s="5">
        <v>0</v>
      </c>
      <c r="G28" s="5">
        <v>27524</v>
      </c>
      <c r="H28" s="5">
        <f t="shared" si="1"/>
        <v>87597.220000000016</v>
      </c>
      <c r="I28" s="4" t="s">
        <v>1389</v>
      </c>
    </row>
    <row r="29" spans="1:9" ht="25.5" customHeight="1" x14ac:dyDescent="0.2">
      <c r="A29" s="100">
        <v>66928</v>
      </c>
      <c r="B29" s="178">
        <f t="shared" si="0"/>
        <v>46215</v>
      </c>
      <c r="C29" s="4" t="s">
        <v>86</v>
      </c>
      <c r="D29" s="4" t="s">
        <v>1390</v>
      </c>
      <c r="E29" s="4"/>
      <c r="F29" s="5">
        <v>55786.21</v>
      </c>
      <c r="G29" s="5">
        <v>0</v>
      </c>
      <c r="H29" s="5">
        <f t="shared" si="1"/>
        <v>31811.010000000017</v>
      </c>
      <c r="I29" s="4" t="s">
        <v>1391</v>
      </c>
    </row>
    <row r="30" spans="1:9" ht="25.5" customHeight="1" x14ac:dyDescent="0.2">
      <c r="A30" s="100">
        <v>66929</v>
      </c>
      <c r="B30" s="178">
        <f t="shared" si="0"/>
        <v>46216</v>
      </c>
      <c r="C30" s="4" t="s">
        <v>85</v>
      </c>
      <c r="D30" s="4" t="s">
        <v>1388</v>
      </c>
      <c r="E30" s="4"/>
      <c r="F30" s="5">
        <v>0</v>
      </c>
      <c r="G30" s="5">
        <v>36413.01</v>
      </c>
      <c r="H30" s="5">
        <f t="shared" si="1"/>
        <v>68224.020000000019</v>
      </c>
      <c r="I30" s="4" t="s">
        <v>1389</v>
      </c>
    </row>
    <row r="31" spans="1:9" ht="25.5" customHeight="1" x14ac:dyDescent="0.2">
      <c r="A31" s="100">
        <v>66929</v>
      </c>
      <c r="B31" s="178">
        <f t="shared" si="0"/>
        <v>46216</v>
      </c>
      <c r="C31" s="4" t="s">
        <v>86</v>
      </c>
      <c r="D31" s="4" t="s">
        <v>1390</v>
      </c>
      <c r="E31" s="4"/>
      <c r="F31" s="5">
        <v>12102.32</v>
      </c>
      <c r="G31" s="5">
        <v>0</v>
      </c>
      <c r="H31" s="5">
        <f t="shared" si="1"/>
        <v>56121.700000000019</v>
      </c>
      <c r="I31" s="4" t="s">
        <v>1391</v>
      </c>
    </row>
    <row r="32" spans="1:9" ht="25.5" customHeight="1" x14ac:dyDescent="0.2">
      <c r="A32" s="100">
        <v>66930</v>
      </c>
      <c r="B32" s="178">
        <f t="shared" si="0"/>
        <v>46217</v>
      </c>
      <c r="C32" s="4" t="s">
        <v>85</v>
      </c>
      <c r="D32" s="4" t="s">
        <v>1388</v>
      </c>
      <c r="E32" s="4"/>
      <c r="F32" s="5">
        <v>0</v>
      </c>
      <c r="G32" s="5">
        <v>32259</v>
      </c>
      <c r="H32" s="5">
        <f t="shared" si="1"/>
        <v>88380.700000000012</v>
      </c>
      <c r="I32" s="4" t="s">
        <v>1389</v>
      </c>
    </row>
    <row r="33" spans="1:9" ht="25.5" customHeight="1" x14ac:dyDescent="0.2">
      <c r="A33" s="100">
        <v>66930</v>
      </c>
      <c r="B33" s="178">
        <f t="shared" si="0"/>
        <v>46217</v>
      </c>
      <c r="C33" s="4" t="s">
        <v>86</v>
      </c>
      <c r="D33" s="4" t="s">
        <v>1390</v>
      </c>
      <c r="E33" s="4"/>
      <c r="F33" s="5">
        <v>41521.839999999997</v>
      </c>
      <c r="G33" s="5">
        <v>0</v>
      </c>
      <c r="H33" s="5">
        <f t="shared" si="1"/>
        <v>46858.860000000015</v>
      </c>
      <c r="I33" s="4" t="s">
        <v>1391</v>
      </c>
    </row>
    <row r="34" spans="1:9" ht="25.5" customHeight="1" x14ac:dyDescent="0.2">
      <c r="A34" s="100">
        <v>66931</v>
      </c>
      <c r="B34" s="178">
        <f t="shared" si="0"/>
        <v>46218</v>
      </c>
      <c r="C34" s="4" t="s">
        <v>85</v>
      </c>
      <c r="D34" s="4" t="s">
        <v>1388</v>
      </c>
      <c r="E34" s="4"/>
      <c r="F34" s="5">
        <v>0</v>
      </c>
      <c r="G34" s="5">
        <v>38035.49</v>
      </c>
      <c r="H34" s="5">
        <f t="shared" si="1"/>
        <v>84894.35</v>
      </c>
      <c r="I34" s="4" t="s">
        <v>1389</v>
      </c>
    </row>
    <row r="35" spans="1:9" ht="25.5" customHeight="1" x14ac:dyDescent="0.2">
      <c r="A35" s="100">
        <v>66931</v>
      </c>
      <c r="B35" s="178">
        <f t="shared" si="0"/>
        <v>46218</v>
      </c>
      <c r="C35" s="4" t="s">
        <v>86</v>
      </c>
      <c r="D35" s="4" t="s">
        <v>1390</v>
      </c>
      <c r="E35" s="4"/>
      <c r="F35" s="5">
        <v>14118.2</v>
      </c>
      <c r="G35" s="5">
        <v>0</v>
      </c>
      <c r="H35" s="5">
        <f t="shared" si="1"/>
        <v>70776.150000000009</v>
      </c>
      <c r="I35" s="4" t="s">
        <v>1391</v>
      </c>
    </row>
    <row r="36" spans="1:9" x14ac:dyDescent="0.2">
      <c r="A36" s="100"/>
      <c r="B36" s="178" t="str">
        <f t="shared" si="0"/>
        <v/>
      </c>
      <c r="C36" s="4"/>
      <c r="D36" s="4"/>
      <c r="E36" s="4"/>
      <c r="F36" s="5"/>
      <c r="G36" s="5"/>
      <c r="H36" s="5" t="str">
        <f t="shared" si="1"/>
        <v/>
      </c>
      <c r="I36" s="4"/>
    </row>
    <row r="37" spans="1:9" x14ac:dyDescent="0.2">
      <c r="A37" s="100"/>
      <c r="B37" s="178" t="str">
        <f t="shared" si="0"/>
        <v/>
      </c>
      <c r="C37" s="4"/>
      <c r="D37" s="4"/>
      <c r="E37" s="4"/>
      <c r="F37" s="5"/>
      <c r="G37" s="5"/>
      <c r="H37" s="5" t="str">
        <f t="shared" si="1"/>
        <v/>
      </c>
      <c r="I37" s="4"/>
    </row>
    <row r="38" spans="1:9" x14ac:dyDescent="0.2">
      <c r="A38" s="100"/>
      <c r="B38" s="178" t="str">
        <f t="shared" si="0"/>
        <v/>
      </c>
      <c r="C38" s="4"/>
      <c r="D38" s="4"/>
      <c r="E38" s="4"/>
      <c r="F38" s="5"/>
      <c r="G38" s="5"/>
      <c r="H38" s="5" t="str">
        <f t="shared" si="1"/>
        <v/>
      </c>
      <c r="I38" s="4"/>
    </row>
    <row r="39" spans="1:9" x14ac:dyDescent="0.2">
      <c r="A39" s="100"/>
      <c r="B39" s="178" t="str">
        <f t="shared" si="0"/>
        <v/>
      </c>
      <c r="C39" s="4"/>
      <c r="D39" s="4"/>
      <c r="E39" s="4"/>
      <c r="F39" s="5"/>
      <c r="G39" s="5"/>
      <c r="H39" s="5" t="str">
        <f t="shared" si="1"/>
        <v/>
      </c>
      <c r="I39" s="4"/>
    </row>
    <row r="40" spans="1:9" x14ac:dyDescent="0.2">
      <c r="A40" s="100"/>
      <c r="B40" s="178" t="str">
        <f t="shared" si="0"/>
        <v/>
      </c>
      <c r="C40" s="4"/>
      <c r="D40" s="4"/>
      <c r="E40" s="4"/>
      <c r="F40" s="5"/>
      <c r="G40" s="5"/>
      <c r="H40" s="5" t="str">
        <f t="shared" si="1"/>
        <v/>
      </c>
      <c r="I40" s="4"/>
    </row>
    <row r="41" spans="1:9" x14ac:dyDescent="0.2">
      <c r="A41" s="100"/>
      <c r="B41" s="178" t="str">
        <f t="shared" si="0"/>
        <v/>
      </c>
      <c r="C41" s="4"/>
      <c r="D41" s="4"/>
      <c r="E41" s="4"/>
      <c r="F41" s="5"/>
      <c r="G41" s="5"/>
      <c r="H41" s="5" t="str">
        <f t="shared" si="1"/>
        <v/>
      </c>
      <c r="I41" s="4"/>
    </row>
    <row r="42" spans="1:9" x14ac:dyDescent="0.2">
      <c r="A42" s="100"/>
      <c r="B42" s="178" t="str">
        <f t="shared" si="0"/>
        <v/>
      </c>
      <c r="C42" s="4"/>
      <c r="D42" s="4"/>
      <c r="E42" s="4"/>
      <c r="F42" s="5"/>
      <c r="G42" s="5"/>
      <c r="H42" s="5" t="str">
        <f t="shared" si="1"/>
        <v/>
      </c>
      <c r="I42" s="4"/>
    </row>
    <row r="43" spans="1:9" x14ac:dyDescent="0.2">
      <c r="A43" s="100"/>
      <c r="B43" s="178" t="str">
        <f t="shared" si="0"/>
        <v/>
      </c>
      <c r="C43" s="4"/>
      <c r="D43" s="4"/>
      <c r="E43" s="4"/>
      <c r="F43" s="5"/>
      <c r="G43" s="5"/>
      <c r="H43" s="5" t="str">
        <f t="shared" si="1"/>
        <v/>
      </c>
      <c r="I43" s="4"/>
    </row>
    <row r="44" spans="1:9" x14ac:dyDescent="0.2">
      <c r="A44" s="100"/>
      <c r="B44" s="178" t="str">
        <f t="shared" si="0"/>
        <v/>
      </c>
      <c r="C44" s="4"/>
      <c r="D44" s="4"/>
      <c r="E44" s="4"/>
      <c r="F44" s="5"/>
      <c r="G44" s="5"/>
      <c r="H44" s="5" t="str">
        <f t="shared" si="1"/>
        <v/>
      </c>
      <c r="I44" s="4"/>
    </row>
    <row r="45" spans="1:9" x14ac:dyDescent="0.2">
      <c r="A45" s="100"/>
      <c r="B45" s="178" t="str">
        <f t="shared" si="0"/>
        <v/>
      </c>
      <c r="C45" s="4"/>
      <c r="D45" s="4"/>
      <c r="E45" s="4"/>
      <c r="F45" s="5"/>
      <c r="G45" s="5"/>
      <c r="H45" s="5" t="str">
        <f t="shared" si="1"/>
        <v/>
      </c>
      <c r="I45" s="4"/>
    </row>
    <row r="46" spans="1:9" x14ac:dyDescent="0.2">
      <c r="A46" s="100"/>
      <c r="B46" s="178" t="str">
        <f t="shared" si="0"/>
        <v/>
      </c>
      <c r="C46" s="4"/>
      <c r="D46" s="4"/>
      <c r="E46" s="4"/>
      <c r="F46" s="5"/>
      <c r="G46" s="5"/>
      <c r="H46" s="5" t="str">
        <f t="shared" si="1"/>
        <v/>
      </c>
      <c r="I46" s="4"/>
    </row>
    <row r="47" spans="1:9" x14ac:dyDescent="0.2">
      <c r="A47" s="100"/>
      <c r="B47" s="178" t="str">
        <f t="shared" si="0"/>
        <v/>
      </c>
      <c r="C47" s="4"/>
      <c r="D47" s="4"/>
      <c r="E47" s="4"/>
      <c r="F47" s="5"/>
      <c r="G47" s="5"/>
      <c r="H47" s="5" t="str">
        <f t="shared" si="1"/>
        <v/>
      </c>
      <c r="I47" s="4"/>
    </row>
    <row r="48" spans="1:9" x14ac:dyDescent="0.2">
      <c r="A48" s="100"/>
      <c r="B48" s="178" t="str">
        <f t="shared" si="0"/>
        <v/>
      </c>
      <c r="C48" s="4"/>
      <c r="D48" s="4"/>
      <c r="E48" s="4"/>
      <c r="F48" s="5"/>
      <c r="G48" s="5"/>
      <c r="H48" s="5" t="str">
        <f t="shared" si="1"/>
        <v/>
      </c>
      <c r="I48" s="4"/>
    </row>
    <row r="49" spans="1:9" x14ac:dyDescent="0.2">
      <c r="A49" s="100"/>
      <c r="B49" s="178" t="str">
        <f t="shared" si="0"/>
        <v/>
      </c>
      <c r="C49" s="4"/>
      <c r="D49" s="4"/>
      <c r="E49" s="4"/>
      <c r="F49" s="5"/>
      <c r="G49" s="5"/>
      <c r="H49" s="5" t="str">
        <f t="shared" si="1"/>
        <v/>
      </c>
      <c r="I49" s="4"/>
    </row>
    <row r="50" spans="1:9" x14ac:dyDescent="0.2">
      <c r="A50" s="100"/>
      <c r="B50" s="178" t="str">
        <f t="shared" si="0"/>
        <v/>
      </c>
      <c r="C50" s="4"/>
      <c r="D50" s="4"/>
      <c r="E50" s="4"/>
      <c r="F50" s="5"/>
      <c r="G50" s="5"/>
      <c r="H50" s="5" t="str">
        <f t="shared" si="1"/>
        <v/>
      </c>
      <c r="I50" s="4"/>
    </row>
    <row r="51" spans="1:9" x14ac:dyDescent="0.2">
      <c r="A51" s="100"/>
      <c r="B51" s="178" t="str">
        <f t="shared" si="0"/>
        <v/>
      </c>
      <c r="C51" s="4"/>
      <c r="D51" s="4"/>
      <c r="E51" s="4"/>
      <c r="F51" s="5"/>
      <c r="G51" s="5"/>
      <c r="H51" s="5" t="str">
        <f t="shared" si="1"/>
        <v/>
      </c>
      <c r="I51" s="4"/>
    </row>
    <row r="52" spans="1:9" x14ac:dyDescent="0.2">
      <c r="A52" s="100"/>
      <c r="B52" s="178" t="str">
        <f t="shared" si="0"/>
        <v/>
      </c>
      <c r="C52" s="4"/>
      <c r="D52" s="4"/>
      <c r="E52" s="4"/>
      <c r="F52" s="5"/>
      <c r="G52" s="5"/>
      <c r="H52" s="5" t="str">
        <f t="shared" si="1"/>
        <v/>
      </c>
      <c r="I52" s="4"/>
    </row>
    <row r="53" spans="1:9" x14ac:dyDescent="0.2">
      <c r="A53" s="100"/>
      <c r="B53" s="178" t="str">
        <f t="shared" si="0"/>
        <v/>
      </c>
      <c r="C53" s="4"/>
      <c r="D53" s="4"/>
      <c r="E53" s="4"/>
      <c r="F53" s="5"/>
      <c r="G53" s="5"/>
      <c r="H53" s="5" t="str">
        <f t="shared" si="1"/>
        <v/>
      </c>
      <c r="I53" s="4"/>
    </row>
    <row r="54" spans="1:9" x14ac:dyDescent="0.2">
      <c r="A54" s="100"/>
      <c r="B54" s="178" t="str">
        <f t="shared" si="0"/>
        <v/>
      </c>
      <c r="C54" s="4"/>
      <c r="D54" s="4"/>
      <c r="E54" s="4"/>
      <c r="F54" s="5"/>
      <c r="G54" s="5"/>
      <c r="H54" s="5" t="str">
        <f t="shared" si="1"/>
        <v/>
      </c>
      <c r="I54" s="4"/>
    </row>
    <row r="55" spans="1:9" x14ac:dyDescent="0.2">
      <c r="A55" s="100"/>
      <c r="B55" s="178" t="str">
        <f t="shared" si="0"/>
        <v/>
      </c>
      <c r="C55" s="4"/>
      <c r="D55" s="4"/>
      <c r="E55" s="4"/>
      <c r="F55" s="5"/>
      <c r="G55" s="5"/>
      <c r="H55" s="5" t="str">
        <f t="shared" si="1"/>
        <v/>
      </c>
      <c r="I55" s="4"/>
    </row>
    <row r="56" spans="1:9" x14ac:dyDescent="0.2">
      <c r="A56" s="100"/>
      <c r="B56" s="178" t="str">
        <f t="shared" si="0"/>
        <v/>
      </c>
      <c r="C56" s="4"/>
      <c r="D56" s="4"/>
      <c r="E56" s="4"/>
      <c r="F56" s="5"/>
      <c r="G56" s="5"/>
      <c r="H56" s="5" t="str">
        <f t="shared" si="1"/>
        <v/>
      </c>
      <c r="I56" s="4"/>
    </row>
    <row r="57" spans="1:9" x14ac:dyDescent="0.2">
      <c r="A57" s="100"/>
      <c r="B57" s="178" t="str">
        <f t="shared" si="0"/>
        <v/>
      </c>
      <c r="C57" s="4"/>
      <c r="D57" s="4"/>
      <c r="E57" s="4"/>
      <c r="F57" s="5"/>
      <c r="G57" s="5"/>
      <c r="H57" s="5" t="str">
        <f t="shared" si="1"/>
        <v/>
      </c>
      <c r="I57" s="4"/>
    </row>
    <row r="58" spans="1:9" x14ac:dyDescent="0.2">
      <c r="A58" s="100"/>
      <c r="B58" s="178" t="str">
        <f t="shared" si="0"/>
        <v/>
      </c>
      <c r="C58" s="4"/>
      <c r="D58" s="4"/>
      <c r="E58" s="4"/>
      <c r="F58" s="5"/>
      <c r="G58" s="5"/>
      <c r="H58" s="5" t="str">
        <f t="shared" si="1"/>
        <v/>
      </c>
      <c r="I58" s="4"/>
    </row>
    <row r="59" spans="1:9" x14ac:dyDescent="0.2">
      <c r="A59" s="100"/>
      <c r="B59" s="178" t="str">
        <f t="shared" si="0"/>
        <v/>
      </c>
      <c r="C59" s="4"/>
      <c r="D59" s="4"/>
      <c r="E59" s="4"/>
      <c r="F59" s="5"/>
      <c r="G59" s="5"/>
      <c r="H59" s="5" t="str">
        <f t="shared" si="1"/>
        <v/>
      </c>
      <c r="I59" s="4"/>
    </row>
    <row r="60" spans="1:9" x14ac:dyDescent="0.2">
      <c r="A60" s="100"/>
      <c r="B60" s="178" t="str">
        <f t="shared" si="0"/>
        <v/>
      </c>
      <c r="C60" s="4"/>
      <c r="D60" s="4"/>
      <c r="E60" s="4"/>
      <c r="F60" s="5"/>
      <c r="G60" s="5"/>
      <c r="H60" s="5" t="str">
        <f t="shared" si="1"/>
        <v/>
      </c>
      <c r="I60" s="4"/>
    </row>
    <row r="61" spans="1:9" x14ac:dyDescent="0.2">
      <c r="A61" s="100"/>
      <c r="B61" s="178" t="str">
        <f t="shared" si="0"/>
        <v/>
      </c>
      <c r="C61" s="4"/>
      <c r="D61" s="4"/>
      <c r="E61" s="4"/>
      <c r="F61" s="5"/>
      <c r="G61" s="5"/>
      <c r="H61" s="5" t="str">
        <f t="shared" si="1"/>
        <v/>
      </c>
      <c r="I61" s="4"/>
    </row>
    <row r="62" spans="1:9" x14ac:dyDescent="0.2">
      <c r="A62" s="100"/>
      <c r="B62" s="178" t="str">
        <f t="shared" si="0"/>
        <v/>
      </c>
      <c r="C62" s="4"/>
      <c r="D62" s="4"/>
      <c r="E62" s="4"/>
      <c r="F62" s="5"/>
      <c r="G62" s="5"/>
      <c r="H62" s="5" t="str">
        <f t="shared" si="1"/>
        <v/>
      </c>
      <c r="I62" s="4"/>
    </row>
    <row r="63" spans="1:9" x14ac:dyDescent="0.2">
      <c r="A63" s="100"/>
      <c r="B63" s="178" t="str">
        <f t="shared" si="0"/>
        <v/>
      </c>
      <c r="C63" s="4"/>
      <c r="D63" s="4"/>
      <c r="E63" s="4"/>
      <c r="F63" s="5"/>
      <c r="G63" s="5"/>
      <c r="H63" s="5" t="str">
        <f t="shared" si="1"/>
        <v/>
      </c>
      <c r="I63" s="4"/>
    </row>
    <row r="64" spans="1:9" x14ac:dyDescent="0.2">
      <c r="A64" s="100"/>
      <c r="B64" s="178" t="str">
        <f t="shared" si="0"/>
        <v/>
      </c>
      <c r="C64" s="4"/>
      <c r="D64" s="4"/>
      <c r="E64" s="4"/>
      <c r="F64" s="5"/>
      <c r="G64" s="5"/>
      <c r="H64" s="5" t="str">
        <f t="shared" si="1"/>
        <v/>
      </c>
      <c r="I64" s="4"/>
    </row>
    <row r="65" spans="1:9" x14ac:dyDescent="0.2">
      <c r="A65" s="100"/>
      <c r="B65" s="178" t="str">
        <f t="shared" si="0"/>
        <v/>
      </c>
      <c r="C65" s="4"/>
      <c r="D65" s="4"/>
      <c r="E65" s="4"/>
      <c r="F65" s="5"/>
      <c r="G65" s="5"/>
      <c r="H65" s="5" t="str">
        <f t="shared" si="1"/>
        <v/>
      </c>
      <c r="I65" s="4"/>
    </row>
    <row r="66" spans="1:9" x14ac:dyDescent="0.2">
      <c r="A66" s="100"/>
      <c r="B66" s="178" t="str">
        <f t="shared" si="0"/>
        <v/>
      </c>
      <c r="C66" s="4"/>
      <c r="D66" s="4"/>
      <c r="E66" s="4"/>
      <c r="F66" s="5"/>
      <c r="G66" s="5"/>
      <c r="H66" s="5" t="str">
        <f t="shared" si="1"/>
        <v/>
      </c>
      <c r="I66" s="4"/>
    </row>
    <row r="67" spans="1:9" x14ac:dyDescent="0.2">
      <c r="A67" s="100"/>
      <c r="B67" s="178" t="str">
        <f t="shared" ref="B67:B130" si="2">IF(A67="","",IF(ISNUMBER(A67),IFERROR(VLOOKUP(TEXT(A67,"yyyy/mm/dd"),BSAD,2,FALSE),""),IFERROR(VLOOKUP(A67,BSAD,2,FALSE),"")))</f>
        <v/>
      </c>
      <c r="C67" s="4"/>
      <c r="D67" s="4"/>
      <c r="E67" s="4"/>
      <c r="F67" s="5"/>
      <c r="G67" s="5"/>
      <c r="H67" s="5" t="str">
        <f t="shared" si="1"/>
        <v/>
      </c>
      <c r="I67" s="4"/>
    </row>
    <row r="68" spans="1:9" x14ac:dyDescent="0.2">
      <c r="A68" s="100"/>
      <c r="B68" s="178" t="str">
        <f t="shared" si="2"/>
        <v/>
      </c>
      <c r="C68" s="4"/>
      <c r="D68" s="4"/>
      <c r="E68" s="4"/>
      <c r="F68" s="5"/>
      <c r="G68" s="5"/>
      <c r="H68" s="5" t="str">
        <f t="shared" ref="H68:H131" si="3">IF($C68="","",$H67+$G68-$F68)</f>
        <v/>
      </c>
      <c r="I68" s="4"/>
    </row>
    <row r="69" spans="1:9" x14ac:dyDescent="0.2">
      <c r="A69" s="100"/>
      <c r="B69" s="178" t="str">
        <f t="shared" si="2"/>
        <v/>
      </c>
      <c r="C69" s="4"/>
      <c r="D69" s="4"/>
      <c r="E69" s="4"/>
      <c r="F69" s="5"/>
      <c r="G69" s="5"/>
      <c r="H69" s="5" t="str">
        <f t="shared" si="3"/>
        <v/>
      </c>
      <c r="I69" s="4"/>
    </row>
    <row r="70" spans="1:9" x14ac:dyDescent="0.2">
      <c r="A70" s="100"/>
      <c r="B70" s="178" t="str">
        <f t="shared" si="2"/>
        <v/>
      </c>
      <c r="C70" s="4"/>
      <c r="D70" s="4"/>
      <c r="E70" s="4"/>
      <c r="F70" s="5"/>
      <c r="G70" s="5"/>
      <c r="H70" s="5" t="str">
        <f t="shared" si="3"/>
        <v/>
      </c>
      <c r="I70" s="4"/>
    </row>
    <row r="71" spans="1:9" x14ac:dyDescent="0.2">
      <c r="A71" s="100"/>
      <c r="B71" s="178" t="str">
        <f t="shared" si="2"/>
        <v/>
      </c>
      <c r="C71" s="4"/>
      <c r="D71" s="4"/>
      <c r="E71" s="4"/>
      <c r="F71" s="5"/>
      <c r="G71" s="5"/>
      <c r="H71" s="5" t="str">
        <f t="shared" si="3"/>
        <v/>
      </c>
      <c r="I71" s="4"/>
    </row>
    <row r="72" spans="1:9" x14ac:dyDescent="0.2">
      <c r="A72" s="100"/>
      <c r="B72" s="178" t="str">
        <f t="shared" si="2"/>
        <v/>
      </c>
      <c r="C72" s="4"/>
      <c r="D72" s="4"/>
      <c r="E72" s="4"/>
      <c r="F72" s="5"/>
      <c r="G72" s="5"/>
      <c r="H72" s="5" t="str">
        <f t="shared" si="3"/>
        <v/>
      </c>
      <c r="I72" s="4"/>
    </row>
    <row r="73" spans="1:9" x14ac:dyDescent="0.2">
      <c r="A73" s="100"/>
      <c r="B73" s="178" t="str">
        <f t="shared" si="2"/>
        <v/>
      </c>
      <c r="C73" s="4"/>
      <c r="D73" s="4"/>
      <c r="E73" s="4"/>
      <c r="F73" s="5"/>
      <c r="G73" s="5"/>
      <c r="H73" s="5" t="str">
        <f t="shared" si="3"/>
        <v/>
      </c>
      <c r="I73" s="4"/>
    </row>
    <row r="74" spans="1:9" x14ac:dyDescent="0.2">
      <c r="A74" s="100"/>
      <c r="B74" s="178" t="str">
        <f t="shared" si="2"/>
        <v/>
      </c>
      <c r="C74" s="4"/>
      <c r="D74" s="4"/>
      <c r="E74" s="4"/>
      <c r="F74" s="5"/>
      <c r="G74" s="5"/>
      <c r="H74" s="5" t="str">
        <f t="shared" si="3"/>
        <v/>
      </c>
      <c r="I74" s="4"/>
    </row>
    <row r="75" spans="1:9" x14ac:dyDescent="0.2">
      <c r="A75" s="100"/>
      <c r="B75" s="178" t="str">
        <f t="shared" si="2"/>
        <v/>
      </c>
      <c r="C75" s="4"/>
      <c r="D75" s="4"/>
      <c r="E75" s="4"/>
      <c r="F75" s="5"/>
      <c r="G75" s="5"/>
      <c r="H75" s="5" t="str">
        <f t="shared" si="3"/>
        <v/>
      </c>
      <c r="I75" s="4"/>
    </row>
    <row r="76" spans="1:9" x14ac:dyDescent="0.2">
      <c r="A76" s="100"/>
      <c r="B76" s="178" t="str">
        <f t="shared" si="2"/>
        <v/>
      </c>
      <c r="C76" s="4"/>
      <c r="D76" s="4"/>
      <c r="E76" s="4"/>
      <c r="F76" s="5"/>
      <c r="G76" s="5"/>
      <c r="H76" s="5" t="str">
        <f t="shared" si="3"/>
        <v/>
      </c>
      <c r="I76" s="4"/>
    </row>
    <row r="77" spans="1:9" x14ac:dyDescent="0.2">
      <c r="A77" s="100"/>
      <c r="B77" s="178" t="str">
        <f t="shared" si="2"/>
        <v/>
      </c>
      <c r="C77" s="4"/>
      <c r="D77" s="4"/>
      <c r="E77" s="4"/>
      <c r="F77" s="5"/>
      <c r="G77" s="5"/>
      <c r="H77" s="5" t="str">
        <f t="shared" si="3"/>
        <v/>
      </c>
      <c r="I77" s="4"/>
    </row>
    <row r="78" spans="1:9" x14ac:dyDescent="0.2">
      <c r="A78" s="100"/>
      <c r="B78" s="178" t="str">
        <f t="shared" si="2"/>
        <v/>
      </c>
      <c r="C78" s="4"/>
      <c r="D78" s="4"/>
      <c r="E78" s="4"/>
      <c r="F78" s="5"/>
      <c r="G78" s="5"/>
      <c r="H78" s="5" t="str">
        <f t="shared" si="3"/>
        <v/>
      </c>
      <c r="I78" s="4"/>
    </row>
    <row r="79" spans="1:9" x14ac:dyDescent="0.2">
      <c r="A79" s="100"/>
      <c r="B79" s="178" t="str">
        <f t="shared" si="2"/>
        <v/>
      </c>
      <c r="C79" s="4"/>
      <c r="D79" s="4"/>
      <c r="E79" s="4"/>
      <c r="F79" s="5"/>
      <c r="G79" s="5"/>
      <c r="H79" s="5" t="str">
        <f t="shared" si="3"/>
        <v/>
      </c>
      <c r="I79" s="4"/>
    </row>
    <row r="80" spans="1:9" x14ac:dyDescent="0.2">
      <c r="A80" s="100"/>
      <c r="B80" s="178" t="str">
        <f t="shared" si="2"/>
        <v/>
      </c>
      <c r="C80" s="4"/>
      <c r="D80" s="4"/>
      <c r="E80" s="4"/>
      <c r="F80" s="5"/>
      <c r="G80" s="5"/>
      <c r="H80" s="5" t="str">
        <f t="shared" si="3"/>
        <v/>
      </c>
      <c r="I80" s="4"/>
    </row>
    <row r="81" spans="1:9" x14ac:dyDescent="0.2">
      <c r="A81" s="100"/>
      <c r="B81" s="178" t="str">
        <f t="shared" si="2"/>
        <v/>
      </c>
      <c r="C81" s="4"/>
      <c r="D81" s="4"/>
      <c r="E81" s="4"/>
      <c r="F81" s="5"/>
      <c r="G81" s="5"/>
      <c r="H81" s="5" t="str">
        <f t="shared" si="3"/>
        <v/>
      </c>
      <c r="I81" s="4"/>
    </row>
    <row r="82" spans="1:9" x14ac:dyDescent="0.2">
      <c r="A82" s="100"/>
      <c r="B82" s="178" t="str">
        <f t="shared" si="2"/>
        <v/>
      </c>
      <c r="C82" s="4"/>
      <c r="D82" s="4"/>
      <c r="E82" s="4"/>
      <c r="F82" s="5"/>
      <c r="G82" s="5"/>
      <c r="H82" s="5" t="str">
        <f t="shared" si="3"/>
        <v/>
      </c>
      <c r="I82" s="4"/>
    </row>
    <row r="83" spans="1:9" x14ac:dyDescent="0.2">
      <c r="A83" s="100"/>
      <c r="B83" s="178" t="str">
        <f t="shared" si="2"/>
        <v/>
      </c>
      <c r="C83" s="4"/>
      <c r="D83" s="4"/>
      <c r="E83" s="4"/>
      <c r="F83" s="5"/>
      <c r="G83" s="5"/>
      <c r="H83" s="5" t="str">
        <f t="shared" si="3"/>
        <v/>
      </c>
      <c r="I83" s="4"/>
    </row>
    <row r="84" spans="1:9" x14ac:dyDescent="0.2">
      <c r="A84" s="100"/>
      <c r="B84" s="178" t="str">
        <f t="shared" si="2"/>
        <v/>
      </c>
      <c r="C84" s="4"/>
      <c r="D84" s="4"/>
      <c r="E84" s="4"/>
      <c r="F84" s="5"/>
      <c r="G84" s="5"/>
      <c r="H84" s="5" t="str">
        <f t="shared" si="3"/>
        <v/>
      </c>
      <c r="I84" s="4"/>
    </row>
    <row r="85" spans="1:9" x14ac:dyDescent="0.2">
      <c r="A85" s="100"/>
      <c r="B85" s="178" t="str">
        <f t="shared" si="2"/>
        <v/>
      </c>
      <c r="C85" s="4"/>
      <c r="D85" s="4"/>
      <c r="E85" s="4"/>
      <c r="F85" s="5"/>
      <c r="G85" s="5"/>
      <c r="H85" s="5" t="str">
        <f t="shared" si="3"/>
        <v/>
      </c>
      <c r="I85" s="4"/>
    </row>
    <row r="86" spans="1:9" x14ac:dyDescent="0.2">
      <c r="A86" s="100"/>
      <c r="B86" s="178" t="str">
        <f t="shared" si="2"/>
        <v/>
      </c>
      <c r="C86" s="4"/>
      <c r="D86" s="4"/>
      <c r="E86" s="4"/>
      <c r="F86" s="5"/>
      <c r="G86" s="5"/>
      <c r="H86" s="5" t="str">
        <f t="shared" si="3"/>
        <v/>
      </c>
      <c r="I86" s="4"/>
    </row>
    <row r="87" spans="1:9" x14ac:dyDescent="0.2">
      <c r="A87" s="100"/>
      <c r="B87" s="178" t="str">
        <f t="shared" si="2"/>
        <v/>
      </c>
      <c r="C87" s="4"/>
      <c r="D87" s="4"/>
      <c r="E87" s="4"/>
      <c r="F87" s="5"/>
      <c r="G87" s="5"/>
      <c r="H87" s="5" t="str">
        <f t="shared" si="3"/>
        <v/>
      </c>
      <c r="I87" s="4"/>
    </row>
    <row r="88" spans="1:9" x14ac:dyDescent="0.2">
      <c r="A88" s="100"/>
      <c r="B88" s="178" t="str">
        <f t="shared" si="2"/>
        <v/>
      </c>
      <c r="C88" s="4"/>
      <c r="D88" s="4"/>
      <c r="E88" s="4"/>
      <c r="F88" s="5"/>
      <c r="G88" s="5"/>
      <c r="H88" s="5" t="str">
        <f t="shared" si="3"/>
        <v/>
      </c>
      <c r="I88" s="4"/>
    </row>
    <row r="89" spans="1:9" x14ac:dyDescent="0.2">
      <c r="A89" s="100"/>
      <c r="B89" s="178" t="str">
        <f t="shared" si="2"/>
        <v/>
      </c>
      <c r="C89" s="4"/>
      <c r="D89" s="4"/>
      <c r="E89" s="4"/>
      <c r="F89" s="5"/>
      <c r="G89" s="5"/>
      <c r="H89" s="5" t="str">
        <f t="shared" si="3"/>
        <v/>
      </c>
      <c r="I89" s="4"/>
    </row>
    <row r="90" spans="1:9" x14ac:dyDescent="0.2">
      <c r="A90" s="100"/>
      <c r="B90" s="178" t="str">
        <f t="shared" si="2"/>
        <v/>
      </c>
      <c r="C90" s="4"/>
      <c r="D90" s="4"/>
      <c r="E90" s="4"/>
      <c r="F90" s="5"/>
      <c r="G90" s="5"/>
      <c r="H90" s="5" t="str">
        <f t="shared" si="3"/>
        <v/>
      </c>
      <c r="I90" s="4"/>
    </row>
    <row r="91" spans="1:9" x14ac:dyDescent="0.2">
      <c r="A91" s="100"/>
      <c r="B91" s="178" t="str">
        <f t="shared" si="2"/>
        <v/>
      </c>
      <c r="C91" s="4"/>
      <c r="D91" s="4"/>
      <c r="E91" s="4"/>
      <c r="F91" s="5"/>
      <c r="G91" s="5"/>
      <c r="H91" s="5" t="str">
        <f t="shared" si="3"/>
        <v/>
      </c>
      <c r="I91" s="4"/>
    </row>
    <row r="92" spans="1:9" x14ac:dyDescent="0.2">
      <c r="A92" s="100"/>
      <c r="B92" s="178" t="str">
        <f t="shared" si="2"/>
        <v/>
      </c>
      <c r="C92" s="4"/>
      <c r="D92" s="4"/>
      <c r="E92" s="4"/>
      <c r="F92" s="5"/>
      <c r="G92" s="5"/>
      <c r="H92" s="5" t="str">
        <f t="shared" si="3"/>
        <v/>
      </c>
      <c r="I92" s="4"/>
    </row>
    <row r="93" spans="1:9" x14ac:dyDescent="0.2">
      <c r="A93" s="100"/>
      <c r="B93" s="178" t="str">
        <f t="shared" si="2"/>
        <v/>
      </c>
      <c r="C93" s="4"/>
      <c r="D93" s="4"/>
      <c r="E93" s="4"/>
      <c r="F93" s="5"/>
      <c r="G93" s="5"/>
      <c r="H93" s="5" t="str">
        <f t="shared" si="3"/>
        <v/>
      </c>
      <c r="I93" s="4"/>
    </row>
    <row r="94" spans="1:9" x14ac:dyDescent="0.2">
      <c r="A94" s="100"/>
      <c r="B94" s="178" t="str">
        <f t="shared" si="2"/>
        <v/>
      </c>
      <c r="C94" s="4"/>
      <c r="D94" s="4"/>
      <c r="E94" s="4"/>
      <c r="F94" s="5"/>
      <c r="G94" s="5"/>
      <c r="H94" s="5" t="str">
        <f t="shared" si="3"/>
        <v/>
      </c>
      <c r="I94" s="4"/>
    </row>
    <row r="95" spans="1:9" x14ac:dyDescent="0.2">
      <c r="A95" s="100"/>
      <c r="B95" s="178" t="str">
        <f t="shared" si="2"/>
        <v/>
      </c>
      <c r="C95" s="4"/>
      <c r="D95" s="4"/>
      <c r="E95" s="4"/>
      <c r="F95" s="5"/>
      <c r="G95" s="5"/>
      <c r="H95" s="5" t="str">
        <f t="shared" si="3"/>
        <v/>
      </c>
      <c r="I95" s="4"/>
    </row>
    <row r="96" spans="1:9" x14ac:dyDescent="0.2">
      <c r="A96" s="100"/>
      <c r="B96" s="178" t="str">
        <f t="shared" si="2"/>
        <v/>
      </c>
      <c r="C96" s="4"/>
      <c r="D96" s="4"/>
      <c r="E96" s="4"/>
      <c r="F96" s="5"/>
      <c r="G96" s="5"/>
      <c r="H96" s="5" t="str">
        <f t="shared" si="3"/>
        <v/>
      </c>
      <c r="I96" s="4"/>
    </row>
    <row r="97" spans="1:9" x14ac:dyDescent="0.2">
      <c r="A97" s="100"/>
      <c r="B97" s="178" t="str">
        <f t="shared" si="2"/>
        <v/>
      </c>
      <c r="C97" s="4"/>
      <c r="D97" s="4"/>
      <c r="E97" s="4"/>
      <c r="F97" s="5"/>
      <c r="G97" s="5"/>
      <c r="H97" s="5" t="str">
        <f t="shared" si="3"/>
        <v/>
      </c>
      <c r="I97" s="4"/>
    </row>
    <row r="98" spans="1:9" x14ac:dyDescent="0.2">
      <c r="A98" s="100"/>
      <c r="B98" s="178" t="str">
        <f t="shared" si="2"/>
        <v/>
      </c>
      <c r="C98" s="4"/>
      <c r="D98" s="4"/>
      <c r="E98" s="4"/>
      <c r="F98" s="5"/>
      <c r="G98" s="5"/>
      <c r="H98" s="5" t="str">
        <f t="shared" si="3"/>
        <v/>
      </c>
      <c r="I98" s="4"/>
    </row>
    <row r="99" spans="1:9" x14ac:dyDescent="0.2">
      <c r="A99" s="100"/>
      <c r="B99" s="178" t="str">
        <f t="shared" si="2"/>
        <v/>
      </c>
      <c r="C99" s="4"/>
      <c r="D99" s="4"/>
      <c r="E99" s="4"/>
      <c r="F99" s="5"/>
      <c r="G99" s="5"/>
      <c r="H99" s="5" t="str">
        <f t="shared" si="3"/>
        <v/>
      </c>
      <c r="I99" s="4"/>
    </row>
    <row r="100" spans="1:9" x14ac:dyDescent="0.2">
      <c r="A100" s="100"/>
      <c r="B100" s="178" t="str">
        <f t="shared" si="2"/>
        <v/>
      </c>
      <c r="C100" s="4"/>
      <c r="D100" s="4"/>
      <c r="E100" s="4"/>
      <c r="F100" s="5"/>
      <c r="G100" s="5"/>
      <c r="H100" s="5" t="str">
        <f t="shared" si="3"/>
        <v/>
      </c>
      <c r="I100" s="4"/>
    </row>
    <row r="101" spans="1:9" x14ac:dyDescent="0.2">
      <c r="A101" s="100"/>
      <c r="B101" s="178" t="str">
        <f t="shared" si="2"/>
        <v/>
      </c>
      <c r="C101" s="4"/>
      <c r="D101" s="4"/>
      <c r="E101" s="4"/>
      <c r="F101" s="5"/>
      <c r="G101" s="5"/>
      <c r="H101" s="5" t="str">
        <f t="shared" si="3"/>
        <v/>
      </c>
      <c r="I101" s="4"/>
    </row>
    <row r="102" spans="1:9" x14ac:dyDescent="0.2">
      <c r="A102" s="100"/>
      <c r="B102" s="178" t="str">
        <f t="shared" si="2"/>
        <v/>
      </c>
      <c r="C102" s="4"/>
      <c r="D102" s="4"/>
      <c r="E102" s="4"/>
      <c r="F102" s="5"/>
      <c r="G102" s="5"/>
      <c r="H102" s="5" t="str">
        <f t="shared" si="3"/>
        <v/>
      </c>
      <c r="I102" s="4"/>
    </row>
    <row r="103" spans="1:9" x14ac:dyDescent="0.2">
      <c r="A103" s="100"/>
      <c r="B103" s="178" t="str">
        <f t="shared" si="2"/>
        <v/>
      </c>
      <c r="C103" s="4"/>
      <c r="D103" s="4"/>
      <c r="E103" s="4"/>
      <c r="F103" s="5"/>
      <c r="G103" s="5"/>
      <c r="H103" s="5" t="str">
        <f t="shared" si="3"/>
        <v/>
      </c>
      <c r="I103" s="4"/>
    </row>
    <row r="104" spans="1:9" x14ac:dyDescent="0.2">
      <c r="A104" s="100"/>
      <c r="B104" s="178" t="str">
        <f t="shared" si="2"/>
        <v/>
      </c>
      <c r="C104" s="4"/>
      <c r="D104" s="4"/>
      <c r="E104" s="4"/>
      <c r="F104" s="5"/>
      <c r="G104" s="5"/>
      <c r="H104" s="5" t="str">
        <f t="shared" si="3"/>
        <v/>
      </c>
      <c r="I104" s="4"/>
    </row>
    <row r="105" spans="1:9" x14ac:dyDescent="0.2">
      <c r="A105" s="100"/>
      <c r="B105" s="178" t="str">
        <f t="shared" si="2"/>
        <v/>
      </c>
      <c r="C105" s="4"/>
      <c r="D105" s="4"/>
      <c r="E105" s="4"/>
      <c r="F105" s="5"/>
      <c r="G105" s="5"/>
      <c r="H105" s="5" t="str">
        <f t="shared" si="3"/>
        <v/>
      </c>
      <c r="I105" s="4"/>
    </row>
    <row r="106" spans="1:9" x14ac:dyDescent="0.2">
      <c r="A106" s="100"/>
      <c r="B106" s="178" t="str">
        <f t="shared" si="2"/>
        <v/>
      </c>
      <c r="C106" s="4"/>
      <c r="D106" s="4"/>
      <c r="E106" s="4"/>
      <c r="F106" s="5"/>
      <c r="G106" s="5"/>
      <c r="H106" s="5" t="str">
        <f t="shared" si="3"/>
        <v/>
      </c>
      <c r="I106" s="4"/>
    </row>
    <row r="107" spans="1:9" x14ac:dyDescent="0.2">
      <c r="A107" s="100"/>
      <c r="B107" s="178" t="str">
        <f t="shared" si="2"/>
        <v/>
      </c>
      <c r="C107" s="4"/>
      <c r="D107" s="4"/>
      <c r="E107" s="4"/>
      <c r="F107" s="5"/>
      <c r="G107" s="5"/>
      <c r="H107" s="5" t="str">
        <f t="shared" si="3"/>
        <v/>
      </c>
      <c r="I107" s="4"/>
    </row>
    <row r="108" spans="1:9" x14ac:dyDescent="0.2">
      <c r="A108" s="100"/>
      <c r="B108" s="178" t="str">
        <f t="shared" si="2"/>
        <v/>
      </c>
      <c r="C108" s="4"/>
      <c r="D108" s="4"/>
      <c r="E108" s="4"/>
      <c r="F108" s="5"/>
      <c r="G108" s="5"/>
      <c r="H108" s="5" t="str">
        <f t="shared" si="3"/>
        <v/>
      </c>
      <c r="I108" s="4"/>
    </row>
    <row r="109" spans="1:9" x14ac:dyDescent="0.2">
      <c r="A109" s="100"/>
      <c r="B109" s="178" t="str">
        <f t="shared" si="2"/>
        <v/>
      </c>
      <c r="C109" s="4"/>
      <c r="D109" s="4"/>
      <c r="E109" s="4"/>
      <c r="F109" s="5"/>
      <c r="G109" s="5"/>
      <c r="H109" s="5" t="str">
        <f t="shared" si="3"/>
        <v/>
      </c>
      <c r="I109" s="4"/>
    </row>
    <row r="110" spans="1:9" x14ac:dyDescent="0.2">
      <c r="A110" s="100"/>
      <c r="B110" s="178" t="str">
        <f t="shared" si="2"/>
        <v/>
      </c>
      <c r="C110" s="4"/>
      <c r="D110" s="4"/>
      <c r="E110" s="4"/>
      <c r="F110" s="5"/>
      <c r="G110" s="5"/>
      <c r="H110" s="5" t="str">
        <f t="shared" si="3"/>
        <v/>
      </c>
      <c r="I110" s="4"/>
    </row>
    <row r="111" spans="1:9" x14ac:dyDescent="0.2">
      <c r="A111" s="100"/>
      <c r="B111" s="178" t="str">
        <f t="shared" si="2"/>
        <v/>
      </c>
      <c r="C111" s="4"/>
      <c r="D111" s="4"/>
      <c r="E111" s="4"/>
      <c r="F111" s="5"/>
      <c r="G111" s="5"/>
      <c r="H111" s="5" t="str">
        <f t="shared" si="3"/>
        <v/>
      </c>
      <c r="I111" s="4"/>
    </row>
    <row r="112" spans="1:9" x14ac:dyDescent="0.2">
      <c r="A112" s="100"/>
      <c r="B112" s="178" t="str">
        <f t="shared" si="2"/>
        <v/>
      </c>
      <c r="C112" s="4"/>
      <c r="D112" s="4"/>
      <c r="E112" s="4"/>
      <c r="F112" s="5"/>
      <c r="G112" s="5"/>
      <c r="H112" s="5" t="str">
        <f t="shared" si="3"/>
        <v/>
      </c>
      <c r="I112" s="4"/>
    </row>
    <row r="113" spans="1:9" x14ac:dyDescent="0.2">
      <c r="A113" s="100"/>
      <c r="B113" s="178" t="str">
        <f t="shared" si="2"/>
        <v/>
      </c>
      <c r="C113" s="4"/>
      <c r="D113" s="4"/>
      <c r="E113" s="4"/>
      <c r="F113" s="5"/>
      <c r="G113" s="5"/>
      <c r="H113" s="5" t="str">
        <f t="shared" si="3"/>
        <v/>
      </c>
      <c r="I113" s="4"/>
    </row>
    <row r="114" spans="1:9" x14ac:dyDescent="0.2">
      <c r="A114" s="100"/>
      <c r="B114" s="178" t="str">
        <f t="shared" si="2"/>
        <v/>
      </c>
      <c r="C114" s="4"/>
      <c r="D114" s="4"/>
      <c r="E114" s="4"/>
      <c r="F114" s="5"/>
      <c r="G114" s="5"/>
      <c r="H114" s="5" t="str">
        <f t="shared" si="3"/>
        <v/>
      </c>
      <c r="I114" s="4"/>
    </row>
    <row r="115" spans="1:9" x14ac:dyDescent="0.2">
      <c r="A115" s="100"/>
      <c r="B115" s="178" t="str">
        <f t="shared" si="2"/>
        <v/>
      </c>
      <c r="C115" s="4"/>
      <c r="D115" s="4"/>
      <c r="E115" s="4"/>
      <c r="F115" s="5"/>
      <c r="G115" s="5"/>
      <c r="H115" s="5" t="str">
        <f t="shared" si="3"/>
        <v/>
      </c>
      <c r="I115" s="4"/>
    </row>
    <row r="116" spans="1:9" x14ac:dyDescent="0.2">
      <c r="A116" s="100"/>
      <c r="B116" s="178" t="str">
        <f t="shared" si="2"/>
        <v/>
      </c>
      <c r="C116" s="4"/>
      <c r="D116" s="4"/>
      <c r="E116" s="4"/>
      <c r="F116" s="5"/>
      <c r="G116" s="5"/>
      <c r="H116" s="5" t="str">
        <f t="shared" si="3"/>
        <v/>
      </c>
      <c r="I116" s="4"/>
    </row>
    <row r="117" spans="1:9" x14ac:dyDescent="0.2">
      <c r="A117" s="100"/>
      <c r="B117" s="178" t="str">
        <f t="shared" si="2"/>
        <v/>
      </c>
      <c r="C117" s="4"/>
      <c r="D117" s="4"/>
      <c r="E117" s="4"/>
      <c r="F117" s="5"/>
      <c r="G117" s="5"/>
      <c r="H117" s="5" t="str">
        <f t="shared" si="3"/>
        <v/>
      </c>
      <c r="I117" s="4"/>
    </row>
    <row r="118" spans="1:9" x14ac:dyDescent="0.2">
      <c r="A118" s="100"/>
      <c r="B118" s="178" t="str">
        <f t="shared" si="2"/>
        <v/>
      </c>
      <c r="C118" s="4"/>
      <c r="D118" s="4"/>
      <c r="E118" s="4"/>
      <c r="F118" s="5"/>
      <c r="G118" s="5"/>
      <c r="H118" s="5" t="str">
        <f t="shared" si="3"/>
        <v/>
      </c>
      <c r="I118" s="4"/>
    </row>
    <row r="119" spans="1:9" x14ac:dyDescent="0.2">
      <c r="A119" s="100"/>
      <c r="B119" s="178" t="str">
        <f t="shared" si="2"/>
        <v/>
      </c>
      <c r="C119" s="4"/>
      <c r="D119" s="4"/>
      <c r="E119" s="4"/>
      <c r="F119" s="5"/>
      <c r="G119" s="5"/>
      <c r="H119" s="5" t="str">
        <f t="shared" si="3"/>
        <v/>
      </c>
      <c r="I119" s="4"/>
    </row>
    <row r="120" spans="1:9" x14ac:dyDescent="0.2">
      <c r="A120" s="100"/>
      <c r="B120" s="178" t="str">
        <f t="shared" si="2"/>
        <v/>
      </c>
      <c r="C120" s="4"/>
      <c r="D120" s="4"/>
      <c r="E120" s="4"/>
      <c r="F120" s="5"/>
      <c r="G120" s="5"/>
      <c r="H120" s="5" t="str">
        <f t="shared" si="3"/>
        <v/>
      </c>
      <c r="I120" s="4"/>
    </row>
    <row r="121" spans="1:9" x14ac:dyDescent="0.2">
      <c r="A121" s="100"/>
      <c r="B121" s="178" t="str">
        <f t="shared" si="2"/>
        <v/>
      </c>
      <c r="C121" s="4"/>
      <c r="D121" s="4"/>
      <c r="E121" s="4"/>
      <c r="F121" s="5"/>
      <c r="G121" s="5"/>
      <c r="H121" s="5" t="str">
        <f t="shared" si="3"/>
        <v/>
      </c>
      <c r="I121" s="4"/>
    </row>
    <row r="122" spans="1:9" x14ac:dyDescent="0.2">
      <c r="A122" s="100"/>
      <c r="B122" s="178" t="str">
        <f t="shared" si="2"/>
        <v/>
      </c>
      <c r="C122" s="4"/>
      <c r="D122" s="4"/>
      <c r="E122" s="4"/>
      <c r="F122" s="5"/>
      <c r="G122" s="5"/>
      <c r="H122" s="5" t="str">
        <f t="shared" si="3"/>
        <v/>
      </c>
      <c r="I122" s="4"/>
    </row>
    <row r="123" spans="1:9" x14ac:dyDescent="0.2">
      <c r="A123" s="100"/>
      <c r="B123" s="178" t="str">
        <f t="shared" si="2"/>
        <v/>
      </c>
      <c r="C123" s="4"/>
      <c r="D123" s="4"/>
      <c r="E123" s="4"/>
      <c r="F123" s="5"/>
      <c r="G123" s="5"/>
      <c r="H123" s="5" t="str">
        <f t="shared" si="3"/>
        <v/>
      </c>
      <c r="I123" s="4"/>
    </row>
    <row r="124" spans="1:9" x14ac:dyDescent="0.2">
      <c r="A124" s="100"/>
      <c r="B124" s="178" t="str">
        <f t="shared" si="2"/>
        <v/>
      </c>
      <c r="C124" s="4"/>
      <c r="D124" s="4"/>
      <c r="E124" s="4"/>
      <c r="F124" s="5"/>
      <c r="G124" s="5"/>
      <c r="H124" s="5" t="str">
        <f t="shared" si="3"/>
        <v/>
      </c>
      <c r="I124" s="4"/>
    </row>
    <row r="125" spans="1:9" x14ac:dyDescent="0.2">
      <c r="A125" s="100"/>
      <c r="B125" s="178" t="str">
        <f t="shared" si="2"/>
        <v/>
      </c>
      <c r="C125" s="4"/>
      <c r="D125" s="4"/>
      <c r="E125" s="4"/>
      <c r="F125" s="5"/>
      <c r="G125" s="5"/>
      <c r="H125" s="5" t="str">
        <f t="shared" si="3"/>
        <v/>
      </c>
      <c r="I125" s="4"/>
    </row>
    <row r="126" spans="1:9" x14ac:dyDescent="0.2">
      <c r="A126" s="100"/>
      <c r="B126" s="178" t="str">
        <f t="shared" si="2"/>
        <v/>
      </c>
      <c r="C126" s="4"/>
      <c r="D126" s="4"/>
      <c r="E126" s="4"/>
      <c r="F126" s="5"/>
      <c r="G126" s="5"/>
      <c r="H126" s="5" t="str">
        <f t="shared" si="3"/>
        <v/>
      </c>
      <c r="I126" s="4"/>
    </row>
    <row r="127" spans="1:9" x14ac:dyDescent="0.2">
      <c r="A127" s="100"/>
      <c r="B127" s="178" t="str">
        <f t="shared" si="2"/>
        <v/>
      </c>
      <c r="C127" s="4"/>
      <c r="D127" s="4"/>
      <c r="E127" s="4"/>
      <c r="F127" s="5"/>
      <c r="G127" s="5"/>
      <c r="H127" s="5" t="str">
        <f t="shared" si="3"/>
        <v/>
      </c>
      <c r="I127" s="4"/>
    </row>
    <row r="128" spans="1:9" x14ac:dyDescent="0.2">
      <c r="A128" s="100"/>
      <c r="B128" s="178" t="str">
        <f t="shared" si="2"/>
        <v/>
      </c>
      <c r="C128" s="4"/>
      <c r="D128" s="4"/>
      <c r="E128" s="4"/>
      <c r="F128" s="5"/>
      <c r="G128" s="5"/>
      <c r="H128" s="5" t="str">
        <f t="shared" si="3"/>
        <v/>
      </c>
      <c r="I128" s="4"/>
    </row>
    <row r="129" spans="1:9" x14ac:dyDescent="0.2">
      <c r="A129" s="100"/>
      <c r="B129" s="178" t="str">
        <f t="shared" si="2"/>
        <v/>
      </c>
      <c r="C129" s="4"/>
      <c r="D129" s="4"/>
      <c r="E129" s="4"/>
      <c r="F129" s="5"/>
      <c r="G129" s="5"/>
      <c r="H129" s="5" t="str">
        <f t="shared" si="3"/>
        <v/>
      </c>
      <c r="I129" s="4"/>
    </row>
    <row r="130" spans="1:9" x14ac:dyDescent="0.2">
      <c r="A130" s="100"/>
      <c r="B130" s="178" t="str">
        <f t="shared" si="2"/>
        <v/>
      </c>
      <c r="C130" s="4"/>
      <c r="D130" s="4"/>
      <c r="E130" s="4"/>
      <c r="F130" s="5"/>
      <c r="G130" s="5"/>
      <c r="H130" s="5" t="str">
        <f t="shared" si="3"/>
        <v/>
      </c>
      <c r="I130" s="4"/>
    </row>
    <row r="131" spans="1:9" x14ac:dyDescent="0.2">
      <c r="A131" s="100"/>
      <c r="B131" s="178" t="str">
        <f t="shared" ref="B131:B194" si="4">IF(A131="","",IF(ISNUMBER(A131),IFERROR(VLOOKUP(TEXT(A131,"yyyy/mm/dd"),BSAD,2,FALSE),""),IFERROR(VLOOKUP(A131,BSAD,2,FALSE),"")))</f>
        <v/>
      </c>
      <c r="C131" s="4"/>
      <c r="D131" s="4"/>
      <c r="E131" s="4"/>
      <c r="F131" s="5"/>
      <c r="G131" s="5"/>
      <c r="H131" s="5" t="str">
        <f t="shared" si="3"/>
        <v/>
      </c>
      <c r="I131" s="4"/>
    </row>
    <row r="132" spans="1:9" x14ac:dyDescent="0.2">
      <c r="A132" s="100"/>
      <c r="B132" s="178" t="str">
        <f t="shared" si="4"/>
        <v/>
      </c>
      <c r="C132" s="4"/>
      <c r="D132" s="4"/>
      <c r="E132" s="4"/>
      <c r="F132" s="5"/>
      <c r="G132" s="5"/>
      <c r="H132" s="5" t="str">
        <f t="shared" ref="H132:H195" si="5">IF($C132="","",$H131+$G132-$F132)</f>
        <v/>
      </c>
      <c r="I132" s="4"/>
    </row>
    <row r="133" spans="1:9" x14ac:dyDescent="0.2">
      <c r="A133" s="100"/>
      <c r="B133" s="178" t="str">
        <f t="shared" si="4"/>
        <v/>
      </c>
      <c r="C133" s="4"/>
      <c r="D133" s="4"/>
      <c r="E133" s="4"/>
      <c r="F133" s="5"/>
      <c r="G133" s="5"/>
      <c r="H133" s="5" t="str">
        <f t="shared" si="5"/>
        <v/>
      </c>
      <c r="I133" s="4"/>
    </row>
    <row r="134" spans="1:9" x14ac:dyDescent="0.2">
      <c r="A134" s="100"/>
      <c r="B134" s="178" t="str">
        <f t="shared" si="4"/>
        <v/>
      </c>
      <c r="C134" s="4"/>
      <c r="D134" s="4"/>
      <c r="E134" s="4"/>
      <c r="F134" s="5"/>
      <c r="G134" s="5"/>
      <c r="H134" s="5" t="str">
        <f t="shared" si="5"/>
        <v/>
      </c>
      <c r="I134" s="4"/>
    </row>
    <row r="135" spans="1:9" x14ac:dyDescent="0.2">
      <c r="A135" s="100"/>
      <c r="B135" s="178" t="str">
        <f t="shared" si="4"/>
        <v/>
      </c>
      <c r="C135" s="4"/>
      <c r="D135" s="4"/>
      <c r="E135" s="4"/>
      <c r="F135" s="5"/>
      <c r="G135" s="5"/>
      <c r="H135" s="5" t="str">
        <f t="shared" si="5"/>
        <v/>
      </c>
      <c r="I135" s="4"/>
    </row>
    <row r="136" spans="1:9" x14ac:dyDescent="0.2">
      <c r="A136" s="100"/>
      <c r="B136" s="178" t="str">
        <f t="shared" si="4"/>
        <v/>
      </c>
      <c r="C136" s="4"/>
      <c r="D136" s="4"/>
      <c r="E136" s="4"/>
      <c r="F136" s="5"/>
      <c r="G136" s="5"/>
      <c r="H136" s="5" t="str">
        <f t="shared" si="5"/>
        <v/>
      </c>
      <c r="I136" s="4"/>
    </row>
    <row r="137" spans="1:9" x14ac:dyDescent="0.2">
      <c r="A137" s="100"/>
      <c r="B137" s="178" t="str">
        <f t="shared" si="4"/>
        <v/>
      </c>
      <c r="C137" s="4"/>
      <c r="D137" s="4"/>
      <c r="E137" s="4"/>
      <c r="F137" s="5"/>
      <c r="G137" s="5"/>
      <c r="H137" s="5" t="str">
        <f t="shared" si="5"/>
        <v/>
      </c>
      <c r="I137" s="4"/>
    </row>
    <row r="138" spans="1:9" x14ac:dyDescent="0.2">
      <c r="A138" s="100"/>
      <c r="B138" s="178" t="str">
        <f t="shared" si="4"/>
        <v/>
      </c>
      <c r="C138" s="4"/>
      <c r="D138" s="4"/>
      <c r="E138" s="4"/>
      <c r="F138" s="5"/>
      <c r="G138" s="5"/>
      <c r="H138" s="5" t="str">
        <f t="shared" si="5"/>
        <v/>
      </c>
      <c r="I138" s="4"/>
    </row>
    <row r="139" spans="1:9" x14ac:dyDescent="0.2">
      <c r="A139" s="100"/>
      <c r="B139" s="178" t="str">
        <f t="shared" si="4"/>
        <v/>
      </c>
      <c r="C139" s="4"/>
      <c r="D139" s="4"/>
      <c r="E139" s="4"/>
      <c r="F139" s="5"/>
      <c r="G139" s="5"/>
      <c r="H139" s="5" t="str">
        <f t="shared" si="5"/>
        <v/>
      </c>
      <c r="I139" s="4"/>
    </row>
    <row r="140" spans="1:9" x14ac:dyDescent="0.2">
      <c r="A140" s="100"/>
      <c r="B140" s="178" t="str">
        <f t="shared" si="4"/>
        <v/>
      </c>
      <c r="C140" s="4"/>
      <c r="D140" s="4"/>
      <c r="E140" s="4"/>
      <c r="F140" s="5"/>
      <c r="G140" s="5"/>
      <c r="H140" s="5" t="str">
        <f t="shared" si="5"/>
        <v/>
      </c>
      <c r="I140" s="4"/>
    </row>
    <row r="141" spans="1:9" x14ac:dyDescent="0.2">
      <c r="A141" s="100"/>
      <c r="B141" s="178" t="str">
        <f t="shared" si="4"/>
        <v/>
      </c>
      <c r="C141" s="4"/>
      <c r="D141" s="4"/>
      <c r="E141" s="4"/>
      <c r="F141" s="5"/>
      <c r="G141" s="5"/>
      <c r="H141" s="5" t="str">
        <f t="shared" si="5"/>
        <v/>
      </c>
      <c r="I141" s="4"/>
    </row>
    <row r="142" spans="1:9" x14ac:dyDescent="0.2">
      <c r="A142" s="100"/>
      <c r="B142" s="178" t="str">
        <f t="shared" si="4"/>
        <v/>
      </c>
      <c r="C142" s="4"/>
      <c r="D142" s="4"/>
      <c r="E142" s="4"/>
      <c r="F142" s="5"/>
      <c r="G142" s="5"/>
      <c r="H142" s="5" t="str">
        <f t="shared" si="5"/>
        <v/>
      </c>
      <c r="I142" s="4"/>
    </row>
    <row r="143" spans="1:9" x14ac:dyDescent="0.2">
      <c r="A143" s="100"/>
      <c r="B143" s="178" t="str">
        <f t="shared" si="4"/>
        <v/>
      </c>
      <c r="C143" s="4"/>
      <c r="D143" s="4"/>
      <c r="E143" s="4"/>
      <c r="F143" s="5"/>
      <c r="G143" s="5"/>
      <c r="H143" s="5" t="str">
        <f t="shared" si="5"/>
        <v/>
      </c>
      <c r="I143" s="4"/>
    </row>
    <row r="144" spans="1:9" x14ac:dyDescent="0.2">
      <c r="A144" s="100"/>
      <c r="B144" s="178" t="str">
        <f t="shared" si="4"/>
        <v/>
      </c>
      <c r="C144" s="4"/>
      <c r="D144" s="4"/>
      <c r="E144" s="4"/>
      <c r="F144" s="5"/>
      <c r="G144" s="5"/>
      <c r="H144" s="5" t="str">
        <f t="shared" si="5"/>
        <v/>
      </c>
      <c r="I144" s="4"/>
    </row>
    <row r="145" spans="1:9" x14ac:dyDescent="0.2">
      <c r="A145" s="100"/>
      <c r="B145" s="178" t="str">
        <f t="shared" si="4"/>
        <v/>
      </c>
      <c r="C145" s="4"/>
      <c r="D145" s="4"/>
      <c r="E145" s="4"/>
      <c r="F145" s="5"/>
      <c r="G145" s="5"/>
      <c r="H145" s="5" t="str">
        <f t="shared" si="5"/>
        <v/>
      </c>
      <c r="I145" s="4"/>
    </row>
    <row r="146" spans="1:9" x14ac:dyDescent="0.2">
      <c r="A146" s="100"/>
      <c r="B146" s="178" t="str">
        <f t="shared" si="4"/>
        <v/>
      </c>
      <c r="C146" s="4"/>
      <c r="D146" s="4"/>
      <c r="E146" s="4"/>
      <c r="F146" s="5"/>
      <c r="G146" s="5"/>
      <c r="H146" s="5" t="str">
        <f t="shared" si="5"/>
        <v/>
      </c>
      <c r="I146" s="4"/>
    </row>
    <row r="147" spans="1:9" x14ac:dyDescent="0.2">
      <c r="A147" s="100"/>
      <c r="B147" s="178" t="str">
        <f t="shared" si="4"/>
        <v/>
      </c>
      <c r="C147" s="4"/>
      <c r="D147" s="4"/>
      <c r="E147" s="4"/>
      <c r="F147" s="5"/>
      <c r="G147" s="5"/>
      <c r="H147" s="5" t="str">
        <f t="shared" si="5"/>
        <v/>
      </c>
      <c r="I147" s="4"/>
    </row>
    <row r="148" spans="1:9" x14ac:dyDescent="0.2">
      <c r="A148" s="100"/>
      <c r="B148" s="178" t="str">
        <f t="shared" si="4"/>
        <v/>
      </c>
      <c r="C148" s="4"/>
      <c r="D148" s="4"/>
      <c r="E148" s="4"/>
      <c r="F148" s="5"/>
      <c r="G148" s="5"/>
      <c r="H148" s="5" t="str">
        <f t="shared" si="5"/>
        <v/>
      </c>
      <c r="I148" s="4"/>
    </row>
    <row r="149" spans="1:9" x14ac:dyDescent="0.2">
      <c r="A149" s="100"/>
      <c r="B149" s="178" t="str">
        <f t="shared" si="4"/>
        <v/>
      </c>
      <c r="C149" s="4"/>
      <c r="D149" s="4"/>
      <c r="E149" s="4"/>
      <c r="F149" s="5"/>
      <c r="G149" s="5"/>
      <c r="H149" s="5" t="str">
        <f t="shared" si="5"/>
        <v/>
      </c>
      <c r="I149" s="4"/>
    </row>
    <row r="150" spans="1:9" x14ac:dyDescent="0.2">
      <c r="A150" s="100"/>
      <c r="B150" s="178" t="str">
        <f t="shared" si="4"/>
        <v/>
      </c>
      <c r="C150" s="4"/>
      <c r="D150" s="4"/>
      <c r="E150" s="4"/>
      <c r="F150" s="5"/>
      <c r="G150" s="5"/>
      <c r="H150" s="5" t="str">
        <f t="shared" si="5"/>
        <v/>
      </c>
      <c r="I150" s="4"/>
    </row>
    <row r="151" spans="1:9" x14ac:dyDescent="0.2">
      <c r="A151" s="100"/>
      <c r="B151" s="178" t="str">
        <f t="shared" si="4"/>
        <v/>
      </c>
      <c r="C151" s="4"/>
      <c r="D151" s="4"/>
      <c r="E151" s="4"/>
      <c r="F151" s="5"/>
      <c r="G151" s="5"/>
      <c r="H151" s="5" t="str">
        <f t="shared" si="5"/>
        <v/>
      </c>
      <c r="I151" s="4"/>
    </row>
    <row r="152" spans="1:9" x14ac:dyDescent="0.2">
      <c r="A152" s="100"/>
      <c r="B152" s="178" t="str">
        <f t="shared" si="4"/>
        <v/>
      </c>
      <c r="C152" s="4"/>
      <c r="D152" s="4"/>
      <c r="E152" s="4"/>
      <c r="F152" s="5"/>
      <c r="G152" s="5"/>
      <c r="H152" s="5" t="str">
        <f t="shared" si="5"/>
        <v/>
      </c>
      <c r="I152" s="4"/>
    </row>
    <row r="153" spans="1:9" x14ac:dyDescent="0.2">
      <c r="A153" s="100"/>
      <c r="B153" s="178" t="str">
        <f t="shared" si="4"/>
        <v/>
      </c>
      <c r="C153" s="4"/>
      <c r="D153" s="4"/>
      <c r="E153" s="4"/>
      <c r="F153" s="5"/>
      <c r="G153" s="5"/>
      <c r="H153" s="5" t="str">
        <f t="shared" si="5"/>
        <v/>
      </c>
      <c r="I153" s="4"/>
    </row>
    <row r="154" spans="1:9" x14ac:dyDescent="0.2">
      <c r="A154" s="100"/>
      <c r="B154" s="178" t="str">
        <f t="shared" si="4"/>
        <v/>
      </c>
      <c r="C154" s="4"/>
      <c r="D154" s="4"/>
      <c r="E154" s="4"/>
      <c r="F154" s="5"/>
      <c r="G154" s="5"/>
      <c r="H154" s="5" t="str">
        <f t="shared" si="5"/>
        <v/>
      </c>
      <c r="I154" s="4"/>
    </row>
    <row r="155" spans="1:9" x14ac:dyDescent="0.2">
      <c r="A155" s="100"/>
      <c r="B155" s="178" t="str">
        <f t="shared" si="4"/>
        <v/>
      </c>
      <c r="C155" s="4"/>
      <c r="D155" s="4"/>
      <c r="E155" s="4"/>
      <c r="F155" s="5"/>
      <c r="G155" s="5"/>
      <c r="H155" s="5" t="str">
        <f t="shared" si="5"/>
        <v/>
      </c>
      <c r="I155" s="4"/>
    </row>
    <row r="156" spans="1:9" x14ac:dyDescent="0.2">
      <c r="A156" s="100"/>
      <c r="B156" s="178" t="str">
        <f t="shared" si="4"/>
        <v/>
      </c>
      <c r="C156" s="4"/>
      <c r="D156" s="4"/>
      <c r="E156" s="4"/>
      <c r="F156" s="5"/>
      <c r="G156" s="5"/>
      <c r="H156" s="5" t="str">
        <f t="shared" si="5"/>
        <v/>
      </c>
      <c r="I156" s="4"/>
    </row>
    <row r="157" spans="1:9" x14ac:dyDescent="0.2">
      <c r="A157" s="100"/>
      <c r="B157" s="178" t="str">
        <f t="shared" si="4"/>
        <v/>
      </c>
      <c r="C157" s="4"/>
      <c r="D157" s="4"/>
      <c r="E157" s="4"/>
      <c r="F157" s="5"/>
      <c r="G157" s="5"/>
      <c r="H157" s="5" t="str">
        <f t="shared" si="5"/>
        <v/>
      </c>
      <c r="I157" s="4"/>
    </row>
    <row r="158" spans="1:9" x14ac:dyDescent="0.2">
      <c r="A158" s="100"/>
      <c r="B158" s="178" t="str">
        <f t="shared" si="4"/>
        <v/>
      </c>
      <c r="C158" s="4"/>
      <c r="D158" s="4"/>
      <c r="E158" s="4"/>
      <c r="F158" s="5"/>
      <c r="G158" s="5"/>
      <c r="H158" s="5" t="str">
        <f t="shared" si="5"/>
        <v/>
      </c>
      <c r="I158" s="4"/>
    </row>
    <row r="159" spans="1:9" x14ac:dyDescent="0.2">
      <c r="A159" s="100"/>
      <c r="B159" s="178" t="str">
        <f t="shared" si="4"/>
        <v/>
      </c>
      <c r="C159" s="4"/>
      <c r="D159" s="4"/>
      <c r="E159" s="4"/>
      <c r="F159" s="5"/>
      <c r="G159" s="5"/>
      <c r="H159" s="5" t="str">
        <f t="shared" si="5"/>
        <v/>
      </c>
      <c r="I159" s="4"/>
    </row>
    <row r="160" spans="1:9" x14ac:dyDescent="0.2">
      <c r="A160" s="100"/>
      <c r="B160" s="178" t="str">
        <f t="shared" si="4"/>
        <v/>
      </c>
      <c r="C160" s="4"/>
      <c r="D160" s="4"/>
      <c r="E160" s="4"/>
      <c r="F160" s="5"/>
      <c r="G160" s="5"/>
      <c r="H160" s="5" t="str">
        <f t="shared" si="5"/>
        <v/>
      </c>
      <c r="I160" s="4"/>
    </row>
    <row r="161" spans="1:9" x14ac:dyDescent="0.2">
      <c r="A161" s="100"/>
      <c r="B161" s="178" t="str">
        <f t="shared" si="4"/>
        <v/>
      </c>
      <c r="C161" s="4"/>
      <c r="D161" s="4"/>
      <c r="E161" s="4"/>
      <c r="F161" s="5"/>
      <c r="G161" s="5"/>
      <c r="H161" s="5" t="str">
        <f t="shared" si="5"/>
        <v/>
      </c>
      <c r="I161" s="4"/>
    </row>
    <row r="162" spans="1:9" x14ac:dyDescent="0.2">
      <c r="A162" s="100"/>
      <c r="B162" s="178" t="str">
        <f t="shared" si="4"/>
        <v/>
      </c>
      <c r="C162" s="4"/>
      <c r="D162" s="4"/>
      <c r="E162" s="4"/>
      <c r="F162" s="5"/>
      <c r="G162" s="5"/>
      <c r="H162" s="5" t="str">
        <f t="shared" si="5"/>
        <v/>
      </c>
      <c r="I162" s="4"/>
    </row>
    <row r="163" spans="1:9" x14ac:dyDescent="0.2">
      <c r="A163" s="100"/>
      <c r="B163" s="178" t="str">
        <f t="shared" si="4"/>
        <v/>
      </c>
      <c r="C163" s="4"/>
      <c r="D163" s="4"/>
      <c r="E163" s="4"/>
      <c r="F163" s="5"/>
      <c r="G163" s="5"/>
      <c r="H163" s="5" t="str">
        <f t="shared" si="5"/>
        <v/>
      </c>
      <c r="I163" s="4"/>
    </row>
    <row r="164" spans="1:9" x14ac:dyDescent="0.2">
      <c r="A164" s="100"/>
      <c r="B164" s="178" t="str">
        <f t="shared" si="4"/>
        <v/>
      </c>
      <c r="C164" s="4"/>
      <c r="D164" s="4"/>
      <c r="E164" s="4"/>
      <c r="F164" s="5"/>
      <c r="G164" s="5"/>
      <c r="H164" s="5" t="str">
        <f t="shared" si="5"/>
        <v/>
      </c>
      <c r="I164" s="4"/>
    </row>
    <row r="165" spans="1:9" x14ac:dyDescent="0.2">
      <c r="A165" s="100"/>
      <c r="B165" s="178" t="str">
        <f t="shared" si="4"/>
        <v/>
      </c>
      <c r="C165" s="4"/>
      <c r="D165" s="4"/>
      <c r="E165" s="4"/>
      <c r="F165" s="5"/>
      <c r="G165" s="5"/>
      <c r="H165" s="5" t="str">
        <f t="shared" si="5"/>
        <v/>
      </c>
      <c r="I165" s="4"/>
    </row>
    <row r="166" spans="1:9" x14ac:dyDescent="0.2">
      <c r="A166" s="100"/>
      <c r="B166" s="178" t="str">
        <f t="shared" si="4"/>
        <v/>
      </c>
      <c r="C166" s="4"/>
      <c r="D166" s="4"/>
      <c r="E166" s="4"/>
      <c r="F166" s="5"/>
      <c r="G166" s="5"/>
      <c r="H166" s="5" t="str">
        <f t="shared" si="5"/>
        <v/>
      </c>
      <c r="I166" s="4"/>
    </row>
    <row r="167" spans="1:9" x14ac:dyDescent="0.2">
      <c r="A167" s="100"/>
      <c r="B167" s="178" t="str">
        <f t="shared" si="4"/>
        <v/>
      </c>
      <c r="C167" s="4"/>
      <c r="D167" s="4"/>
      <c r="E167" s="4"/>
      <c r="F167" s="5"/>
      <c r="G167" s="5"/>
      <c r="H167" s="5" t="str">
        <f t="shared" si="5"/>
        <v/>
      </c>
      <c r="I167" s="4"/>
    </row>
    <row r="168" spans="1:9" x14ac:dyDescent="0.2">
      <c r="A168" s="100"/>
      <c r="B168" s="178" t="str">
        <f t="shared" si="4"/>
        <v/>
      </c>
      <c r="C168" s="4"/>
      <c r="D168" s="4"/>
      <c r="E168" s="4"/>
      <c r="F168" s="5"/>
      <c r="G168" s="5"/>
      <c r="H168" s="5" t="str">
        <f t="shared" si="5"/>
        <v/>
      </c>
      <c r="I168" s="4"/>
    </row>
    <row r="169" spans="1:9" x14ac:dyDescent="0.2">
      <c r="A169" s="100"/>
      <c r="B169" s="178" t="str">
        <f t="shared" si="4"/>
        <v/>
      </c>
      <c r="C169" s="4"/>
      <c r="D169" s="4"/>
      <c r="E169" s="4"/>
      <c r="F169" s="5"/>
      <c r="G169" s="5"/>
      <c r="H169" s="5" t="str">
        <f t="shared" si="5"/>
        <v/>
      </c>
      <c r="I169" s="4"/>
    </row>
    <row r="170" spans="1:9" x14ac:dyDescent="0.2">
      <c r="A170" s="100"/>
      <c r="B170" s="178" t="str">
        <f t="shared" si="4"/>
        <v/>
      </c>
      <c r="C170" s="4"/>
      <c r="D170" s="4"/>
      <c r="E170" s="4"/>
      <c r="F170" s="5"/>
      <c r="G170" s="5"/>
      <c r="H170" s="5" t="str">
        <f t="shared" si="5"/>
        <v/>
      </c>
      <c r="I170" s="4"/>
    </row>
    <row r="171" spans="1:9" x14ac:dyDescent="0.2">
      <c r="A171" s="100"/>
      <c r="B171" s="178" t="str">
        <f t="shared" si="4"/>
        <v/>
      </c>
      <c r="C171" s="4"/>
      <c r="D171" s="4"/>
      <c r="E171" s="4"/>
      <c r="F171" s="5"/>
      <c r="G171" s="5"/>
      <c r="H171" s="5" t="str">
        <f t="shared" si="5"/>
        <v/>
      </c>
      <c r="I171" s="4"/>
    </row>
    <row r="172" spans="1:9" x14ac:dyDescent="0.2">
      <c r="A172" s="100"/>
      <c r="B172" s="178" t="str">
        <f t="shared" si="4"/>
        <v/>
      </c>
      <c r="C172" s="4"/>
      <c r="D172" s="4"/>
      <c r="E172" s="4"/>
      <c r="F172" s="5"/>
      <c r="G172" s="5"/>
      <c r="H172" s="5" t="str">
        <f t="shared" si="5"/>
        <v/>
      </c>
      <c r="I172" s="4"/>
    </row>
    <row r="173" spans="1:9" x14ac:dyDescent="0.2">
      <c r="A173" s="100"/>
      <c r="B173" s="178" t="str">
        <f t="shared" si="4"/>
        <v/>
      </c>
      <c r="C173" s="4"/>
      <c r="D173" s="4"/>
      <c r="E173" s="4"/>
      <c r="F173" s="5"/>
      <c r="G173" s="5"/>
      <c r="H173" s="5" t="str">
        <f t="shared" si="5"/>
        <v/>
      </c>
      <c r="I173" s="4"/>
    </row>
    <row r="174" spans="1:9" x14ac:dyDescent="0.2">
      <c r="A174" s="100"/>
      <c r="B174" s="178" t="str">
        <f t="shared" si="4"/>
        <v/>
      </c>
      <c r="C174" s="4"/>
      <c r="D174" s="4"/>
      <c r="E174" s="4"/>
      <c r="F174" s="5"/>
      <c r="G174" s="5"/>
      <c r="H174" s="5" t="str">
        <f t="shared" si="5"/>
        <v/>
      </c>
      <c r="I174" s="4"/>
    </row>
    <row r="175" spans="1:9" x14ac:dyDescent="0.2">
      <c r="A175" s="100"/>
      <c r="B175" s="178" t="str">
        <f t="shared" si="4"/>
        <v/>
      </c>
      <c r="C175" s="4"/>
      <c r="D175" s="4"/>
      <c r="E175" s="4"/>
      <c r="F175" s="5"/>
      <c r="G175" s="5"/>
      <c r="H175" s="5" t="str">
        <f t="shared" si="5"/>
        <v/>
      </c>
      <c r="I175" s="4"/>
    </row>
    <row r="176" spans="1:9" x14ac:dyDescent="0.2">
      <c r="A176" s="100"/>
      <c r="B176" s="178" t="str">
        <f t="shared" si="4"/>
        <v/>
      </c>
      <c r="C176" s="4"/>
      <c r="D176" s="4"/>
      <c r="E176" s="4"/>
      <c r="F176" s="5"/>
      <c r="G176" s="5"/>
      <c r="H176" s="5" t="str">
        <f t="shared" si="5"/>
        <v/>
      </c>
      <c r="I176" s="4"/>
    </row>
    <row r="177" spans="1:9" x14ac:dyDescent="0.2">
      <c r="A177" s="100"/>
      <c r="B177" s="178" t="str">
        <f t="shared" si="4"/>
        <v/>
      </c>
      <c r="C177" s="4"/>
      <c r="D177" s="4"/>
      <c r="E177" s="4"/>
      <c r="F177" s="5"/>
      <c r="G177" s="5"/>
      <c r="H177" s="5" t="str">
        <f t="shared" si="5"/>
        <v/>
      </c>
      <c r="I177" s="4"/>
    </row>
    <row r="178" spans="1:9" x14ac:dyDescent="0.2">
      <c r="A178" s="100"/>
      <c r="B178" s="178" t="str">
        <f t="shared" si="4"/>
        <v/>
      </c>
      <c r="C178" s="4"/>
      <c r="D178" s="4"/>
      <c r="E178" s="4"/>
      <c r="F178" s="5"/>
      <c r="G178" s="5"/>
      <c r="H178" s="5" t="str">
        <f t="shared" si="5"/>
        <v/>
      </c>
      <c r="I178" s="4"/>
    </row>
    <row r="179" spans="1:9" x14ac:dyDescent="0.2">
      <c r="A179" s="100"/>
      <c r="B179" s="178" t="str">
        <f t="shared" si="4"/>
        <v/>
      </c>
      <c r="C179" s="4"/>
      <c r="D179" s="4"/>
      <c r="E179" s="4"/>
      <c r="F179" s="5"/>
      <c r="G179" s="5"/>
      <c r="H179" s="5" t="str">
        <f t="shared" si="5"/>
        <v/>
      </c>
      <c r="I179" s="4"/>
    </row>
    <row r="180" spans="1:9" x14ac:dyDescent="0.2">
      <c r="A180" s="100"/>
      <c r="B180" s="178" t="str">
        <f t="shared" si="4"/>
        <v/>
      </c>
      <c r="C180" s="4"/>
      <c r="D180" s="4"/>
      <c r="E180" s="4"/>
      <c r="F180" s="5"/>
      <c r="G180" s="5"/>
      <c r="H180" s="5" t="str">
        <f t="shared" si="5"/>
        <v/>
      </c>
      <c r="I180" s="4"/>
    </row>
    <row r="181" spans="1:9" x14ac:dyDescent="0.2">
      <c r="A181" s="100"/>
      <c r="B181" s="178" t="str">
        <f t="shared" si="4"/>
        <v/>
      </c>
      <c r="C181" s="4"/>
      <c r="D181" s="4"/>
      <c r="E181" s="4"/>
      <c r="F181" s="5"/>
      <c r="G181" s="5"/>
      <c r="H181" s="5" t="str">
        <f t="shared" si="5"/>
        <v/>
      </c>
      <c r="I181" s="4"/>
    </row>
    <row r="182" spans="1:9" x14ac:dyDescent="0.2">
      <c r="A182" s="100"/>
      <c r="B182" s="178" t="str">
        <f t="shared" si="4"/>
        <v/>
      </c>
      <c r="C182" s="4"/>
      <c r="D182" s="4"/>
      <c r="E182" s="4"/>
      <c r="F182" s="5"/>
      <c r="G182" s="5"/>
      <c r="H182" s="5" t="str">
        <f t="shared" si="5"/>
        <v/>
      </c>
      <c r="I182" s="4"/>
    </row>
    <row r="183" spans="1:9" x14ac:dyDescent="0.2">
      <c r="A183" s="100"/>
      <c r="B183" s="178" t="str">
        <f t="shared" si="4"/>
        <v/>
      </c>
      <c r="C183" s="4"/>
      <c r="D183" s="4"/>
      <c r="E183" s="4"/>
      <c r="F183" s="5"/>
      <c r="G183" s="5"/>
      <c r="H183" s="5" t="str">
        <f t="shared" si="5"/>
        <v/>
      </c>
      <c r="I183" s="4"/>
    </row>
    <row r="184" spans="1:9" x14ac:dyDescent="0.2">
      <c r="A184" s="100"/>
      <c r="B184" s="178" t="str">
        <f t="shared" si="4"/>
        <v/>
      </c>
      <c r="C184" s="4"/>
      <c r="D184" s="4"/>
      <c r="E184" s="4"/>
      <c r="F184" s="5"/>
      <c r="G184" s="5"/>
      <c r="H184" s="5" t="str">
        <f t="shared" si="5"/>
        <v/>
      </c>
      <c r="I184" s="4"/>
    </row>
    <row r="185" spans="1:9" x14ac:dyDescent="0.2">
      <c r="A185" s="100"/>
      <c r="B185" s="178" t="str">
        <f t="shared" si="4"/>
        <v/>
      </c>
      <c r="C185" s="4"/>
      <c r="D185" s="4"/>
      <c r="E185" s="4"/>
      <c r="F185" s="5"/>
      <c r="G185" s="5"/>
      <c r="H185" s="5" t="str">
        <f t="shared" si="5"/>
        <v/>
      </c>
      <c r="I185" s="4"/>
    </row>
    <row r="186" spans="1:9" x14ac:dyDescent="0.2">
      <c r="A186" s="100"/>
      <c r="B186" s="178" t="str">
        <f t="shared" si="4"/>
        <v/>
      </c>
      <c r="C186" s="4"/>
      <c r="D186" s="4"/>
      <c r="E186" s="4"/>
      <c r="F186" s="5"/>
      <c r="G186" s="5"/>
      <c r="H186" s="5" t="str">
        <f t="shared" si="5"/>
        <v/>
      </c>
      <c r="I186" s="4"/>
    </row>
    <row r="187" spans="1:9" x14ac:dyDescent="0.2">
      <c r="A187" s="100"/>
      <c r="B187" s="178" t="str">
        <f t="shared" si="4"/>
        <v/>
      </c>
      <c r="C187" s="4"/>
      <c r="D187" s="4"/>
      <c r="E187" s="4"/>
      <c r="F187" s="5"/>
      <c r="G187" s="5"/>
      <c r="H187" s="5" t="str">
        <f t="shared" si="5"/>
        <v/>
      </c>
      <c r="I187" s="4"/>
    </row>
    <row r="188" spans="1:9" x14ac:dyDescent="0.2">
      <c r="A188" s="100"/>
      <c r="B188" s="178" t="str">
        <f t="shared" si="4"/>
        <v/>
      </c>
      <c r="C188" s="4"/>
      <c r="D188" s="4"/>
      <c r="E188" s="4"/>
      <c r="F188" s="5"/>
      <c r="G188" s="5"/>
      <c r="H188" s="5" t="str">
        <f t="shared" si="5"/>
        <v/>
      </c>
      <c r="I188" s="4"/>
    </row>
    <row r="189" spans="1:9" x14ac:dyDescent="0.2">
      <c r="A189" s="100"/>
      <c r="B189" s="178" t="str">
        <f t="shared" si="4"/>
        <v/>
      </c>
      <c r="C189" s="4"/>
      <c r="D189" s="4"/>
      <c r="E189" s="4"/>
      <c r="F189" s="5"/>
      <c r="G189" s="5"/>
      <c r="H189" s="5" t="str">
        <f t="shared" si="5"/>
        <v/>
      </c>
      <c r="I189" s="4"/>
    </row>
    <row r="190" spans="1:9" x14ac:dyDescent="0.2">
      <c r="A190" s="100"/>
      <c r="B190" s="178" t="str">
        <f t="shared" si="4"/>
        <v/>
      </c>
      <c r="C190" s="4"/>
      <c r="D190" s="4"/>
      <c r="E190" s="4"/>
      <c r="F190" s="5"/>
      <c r="G190" s="5"/>
      <c r="H190" s="5" t="str">
        <f t="shared" si="5"/>
        <v/>
      </c>
      <c r="I190" s="4"/>
    </row>
    <row r="191" spans="1:9" x14ac:dyDescent="0.2">
      <c r="A191" s="100"/>
      <c r="B191" s="178" t="str">
        <f t="shared" si="4"/>
        <v/>
      </c>
      <c r="C191" s="4"/>
      <c r="D191" s="4"/>
      <c r="E191" s="4"/>
      <c r="F191" s="5"/>
      <c r="G191" s="5"/>
      <c r="H191" s="5" t="str">
        <f t="shared" si="5"/>
        <v/>
      </c>
      <c r="I191" s="4"/>
    </row>
    <row r="192" spans="1:9" x14ac:dyDescent="0.2">
      <c r="A192" s="100"/>
      <c r="B192" s="178" t="str">
        <f t="shared" si="4"/>
        <v/>
      </c>
      <c r="C192" s="4"/>
      <c r="D192" s="4"/>
      <c r="E192" s="4"/>
      <c r="F192" s="5"/>
      <c r="G192" s="5"/>
      <c r="H192" s="5" t="str">
        <f t="shared" si="5"/>
        <v/>
      </c>
      <c r="I192" s="4"/>
    </row>
    <row r="193" spans="1:9" x14ac:dyDescent="0.2">
      <c r="A193" s="100"/>
      <c r="B193" s="178" t="str">
        <f t="shared" si="4"/>
        <v/>
      </c>
      <c r="C193" s="4"/>
      <c r="D193" s="4"/>
      <c r="E193" s="4"/>
      <c r="F193" s="5"/>
      <c r="G193" s="5"/>
      <c r="H193" s="5" t="str">
        <f t="shared" si="5"/>
        <v/>
      </c>
      <c r="I193" s="4"/>
    </row>
    <row r="194" spans="1:9" x14ac:dyDescent="0.2">
      <c r="A194" s="100"/>
      <c r="B194" s="178" t="str">
        <f t="shared" si="4"/>
        <v/>
      </c>
      <c r="C194" s="4"/>
      <c r="D194" s="4"/>
      <c r="E194" s="4"/>
      <c r="F194" s="5"/>
      <c r="G194" s="5"/>
      <c r="H194" s="5" t="str">
        <f t="shared" si="5"/>
        <v/>
      </c>
      <c r="I194" s="4"/>
    </row>
    <row r="195" spans="1:9" x14ac:dyDescent="0.2">
      <c r="A195" s="100"/>
      <c r="B195" s="178" t="str">
        <f t="shared" ref="B195:B258" si="6">IF(A195="","",IF(ISNUMBER(A195),IFERROR(VLOOKUP(TEXT(A195,"yyyy/mm/dd"),BSAD,2,FALSE),""),IFERROR(VLOOKUP(A195,BSAD,2,FALSE),"")))</f>
        <v/>
      </c>
      <c r="C195" s="4"/>
      <c r="D195" s="4"/>
      <c r="E195" s="4"/>
      <c r="F195" s="5"/>
      <c r="G195" s="5"/>
      <c r="H195" s="5" t="str">
        <f t="shared" si="5"/>
        <v/>
      </c>
      <c r="I195" s="4"/>
    </row>
    <row r="196" spans="1:9" x14ac:dyDescent="0.2">
      <c r="A196" s="100"/>
      <c r="B196" s="178" t="str">
        <f t="shared" si="6"/>
        <v/>
      </c>
      <c r="C196" s="4"/>
      <c r="D196" s="4"/>
      <c r="E196" s="4"/>
      <c r="F196" s="5"/>
      <c r="G196" s="5"/>
      <c r="H196" s="5" t="str">
        <f t="shared" ref="H196:H259" si="7">IF($C196="","",$H195+$G196-$F196)</f>
        <v/>
      </c>
      <c r="I196" s="4"/>
    </row>
    <row r="197" spans="1:9" x14ac:dyDescent="0.2">
      <c r="A197" s="100"/>
      <c r="B197" s="178" t="str">
        <f t="shared" si="6"/>
        <v/>
      </c>
      <c r="C197" s="4"/>
      <c r="D197" s="4"/>
      <c r="E197" s="4"/>
      <c r="F197" s="5"/>
      <c r="G197" s="5"/>
      <c r="H197" s="5" t="str">
        <f t="shared" si="7"/>
        <v/>
      </c>
      <c r="I197" s="4"/>
    </row>
    <row r="198" spans="1:9" x14ac:dyDescent="0.2">
      <c r="A198" s="100"/>
      <c r="B198" s="178" t="str">
        <f t="shared" si="6"/>
        <v/>
      </c>
      <c r="C198" s="4"/>
      <c r="D198" s="4"/>
      <c r="E198" s="4"/>
      <c r="F198" s="5"/>
      <c r="G198" s="5"/>
      <c r="H198" s="5" t="str">
        <f t="shared" si="7"/>
        <v/>
      </c>
      <c r="I198" s="4"/>
    </row>
    <row r="199" spans="1:9" x14ac:dyDescent="0.2">
      <c r="A199" s="100"/>
      <c r="B199" s="178" t="str">
        <f t="shared" si="6"/>
        <v/>
      </c>
      <c r="C199" s="4"/>
      <c r="D199" s="4"/>
      <c r="E199" s="4"/>
      <c r="F199" s="5"/>
      <c r="G199" s="5"/>
      <c r="H199" s="5" t="str">
        <f t="shared" si="7"/>
        <v/>
      </c>
      <c r="I199" s="4"/>
    </row>
    <row r="200" spans="1:9" x14ac:dyDescent="0.2">
      <c r="A200" s="100"/>
      <c r="B200" s="178" t="str">
        <f t="shared" si="6"/>
        <v/>
      </c>
      <c r="C200" s="4"/>
      <c r="D200" s="4"/>
      <c r="E200" s="4"/>
      <c r="F200" s="5"/>
      <c r="G200" s="5"/>
      <c r="H200" s="5" t="str">
        <f t="shared" si="7"/>
        <v/>
      </c>
      <c r="I200" s="4"/>
    </row>
    <row r="201" spans="1:9" x14ac:dyDescent="0.2">
      <c r="A201" s="100"/>
      <c r="B201" s="178" t="str">
        <f t="shared" si="6"/>
        <v/>
      </c>
      <c r="C201" s="4"/>
      <c r="D201" s="4"/>
      <c r="E201" s="4"/>
      <c r="F201" s="5"/>
      <c r="G201" s="5"/>
      <c r="H201" s="5" t="str">
        <f t="shared" si="7"/>
        <v/>
      </c>
      <c r="I201" s="4"/>
    </row>
    <row r="202" spans="1:9" x14ac:dyDescent="0.2">
      <c r="A202" s="100"/>
      <c r="B202" s="178" t="str">
        <f t="shared" si="6"/>
        <v/>
      </c>
      <c r="C202" s="4"/>
      <c r="D202" s="4"/>
      <c r="E202" s="4"/>
      <c r="F202" s="5"/>
      <c r="G202" s="5"/>
      <c r="H202" s="5" t="str">
        <f t="shared" si="7"/>
        <v/>
      </c>
      <c r="I202" s="4"/>
    </row>
    <row r="203" spans="1:9" x14ac:dyDescent="0.2">
      <c r="A203" s="100"/>
      <c r="B203" s="178" t="str">
        <f t="shared" si="6"/>
        <v/>
      </c>
      <c r="C203" s="4"/>
      <c r="D203" s="4"/>
      <c r="E203" s="4"/>
      <c r="F203" s="5"/>
      <c r="G203" s="5"/>
      <c r="H203" s="5" t="str">
        <f t="shared" si="7"/>
        <v/>
      </c>
      <c r="I203" s="4"/>
    </row>
    <row r="204" spans="1:9" x14ac:dyDescent="0.2">
      <c r="A204" s="100"/>
      <c r="B204" s="178" t="str">
        <f t="shared" si="6"/>
        <v/>
      </c>
      <c r="C204" s="4"/>
      <c r="D204" s="4"/>
      <c r="E204" s="4"/>
      <c r="F204" s="5"/>
      <c r="G204" s="5"/>
      <c r="H204" s="5" t="str">
        <f t="shared" si="7"/>
        <v/>
      </c>
      <c r="I204" s="4"/>
    </row>
    <row r="205" spans="1:9" x14ac:dyDescent="0.2">
      <c r="A205" s="100"/>
      <c r="B205" s="178" t="str">
        <f t="shared" si="6"/>
        <v/>
      </c>
      <c r="C205" s="4"/>
      <c r="D205" s="4"/>
      <c r="E205" s="4"/>
      <c r="F205" s="5"/>
      <c r="G205" s="5"/>
      <c r="H205" s="5" t="str">
        <f t="shared" si="7"/>
        <v/>
      </c>
      <c r="I205" s="4"/>
    </row>
    <row r="206" spans="1:9" x14ac:dyDescent="0.2">
      <c r="A206" s="100"/>
      <c r="B206" s="178" t="str">
        <f t="shared" si="6"/>
        <v/>
      </c>
      <c r="C206" s="4"/>
      <c r="D206" s="4"/>
      <c r="E206" s="4"/>
      <c r="F206" s="5"/>
      <c r="G206" s="5"/>
      <c r="H206" s="5" t="str">
        <f t="shared" si="7"/>
        <v/>
      </c>
      <c r="I206" s="4"/>
    </row>
    <row r="207" spans="1:9" x14ac:dyDescent="0.2">
      <c r="A207" s="100"/>
      <c r="B207" s="178" t="str">
        <f t="shared" si="6"/>
        <v/>
      </c>
      <c r="C207" s="4"/>
      <c r="D207" s="4"/>
      <c r="E207" s="4"/>
      <c r="F207" s="5"/>
      <c r="G207" s="5"/>
      <c r="H207" s="5" t="str">
        <f t="shared" si="7"/>
        <v/>
      </c>
      <c r="I207" s="4"/>
    </row>
    <row r="208" spans="1:9" x14ac:dyDescent="0.2">
      <c r="A208" s="100"/>
      <c r="B208" s="178" t="str">
        <f t="shared" si="6"/>
        <v/>
      </c>
      <c r="C208" s="4"/>
      <c r="D208" s="4"/>
      <c r="E208" s="4"/>
      <c r="F208" s="5"/>
      <c r="G208" s="5"/>
      <c r="H208" s="5" t="str">
        <f t="shared" si="7"/>
        <v/>
      </c>
      <c r="I208" s="4"/>
    </row>
    <row r="209" spans="1:9" x14ac:dyDescent="0.2">
      <c r="A209" s="100"/>
      <c r="B209" s="178" t="str">
        <f t="shared" si="6"/>
        <v/>
      </c>
      <c r="C209" s="4"/>
      <c r="D209" s="4"/>
      <c r="E209" s="4"/>
      <c r="F209" s="5"/>
      <c r="G209" s="5"/>
      <c r="H209" s="5" t="str">
        <f t="shared" si="7"/>
        <v/>
      </c>
      <c r="I209" s="4"/>
    </row>
    <row r="210" spans="1:9" x14ac:dyDescent="0.2">
      <c r="A210" s="100"/>
      <c r="B210" s="178" t="str">
        <f t="shared" si="6"/>
        <v/>
      </c>
      <c r="C210" s="4"/>
      <c r="D210" s="4"/>
      <c r="E210" s="4"/>
      <c r="F210" s="5"/>
      <c r="G210" s="5"/>
      <c r="H210" s="5" t="str">
        <f t="shared" si="7"/>
        <v/>
      </c>
      <c r="I210" s="4"/>
    </row>
    <row r="211" spans="1:9" x14ac:dyDescent="0.2">
      <c r="A211" s="100"/>
      <c r="B211" s="178" t="str">
        <f t="shared" si="6"/>
        <v/>
      </c>
      <c r="C211" s="4"/>
      <c r="D211" s="4"/>
      <c r="E211" s="4"/>
      <c r="F211" s="5"/>
      <c r="G211" s="5"/>
      <c r="H211" s="5" t="str">
        <f t="shared" si="7"/>
        <v/>
      </c>
      <c r="I211" s="4"/>
    </row>
    <row r="212" spans="1:9" x14ac:dyDescent="0.2">
      <c r="A212" s="100"/>
      <c r="B212" s="178" t="str">
        <f t="shared" si="6"/>
        <v/>
      </c>
      <c r="C212" s="4"/>
      <c r="D212" s="4"/>
      <c r="E212" s="4"/>
      <c r="F212" s="5"/>
      <c r="G212" s="5"/>
      <c r="H212" s="5" t="str">
        <f t="shared" si="7"/>
        <v/>
      </c>
      <c r="I212" s="4"/>
    </row>
    <row r="213" spans="1:9" x14ac:dyDescent="0.2">
      <c r="A213" s="100"/>
      <c r="B213" s="178" t="str">
        <f t="shared" si="6"/>
        <v/>
      </c>
      <c r="C213" s="4"/>
      <c r="D213" s="4"/>
      <c r="E213" s="4"/>
      <c r="F213" s="5"/>
      <c r="G213" s="5"/>
      <c r="H213" s="5" t="str">
        <f t="shared" si="7"/>
        <v/>
      </c>
      <c r="I213" s="4"/>
    </row>
    <row r="214" spans="1:9" x14ac:dyDescent="0.2">
      <c r="A214" s="100"/>
      <c r="B214" s="178" t="str">
        <f t="shared" si="6"/>
        <v/>
      </c>
      <c r="C214" s="4"/>
      <c r="D214" s="4"/>
      <c r="E214" s="4"/>
      <c r="F214" s="5"/>
      <c r="G214" s="5"/>
      <c r="H214" s="5" t="str">
        <f t="shared" si="7"/>
        <v/>
      </c>
      <c r="I214" s="4"/>
    </row>
    <row r="215" spans="1:9" x14ac:dyDescent="0.2">
      <c r="A215" s="100"/>
      <c r="B215" s="178" t="str">
        <f t="shared" si="6"/>
        <v/>
      </c>
      <c r="C215" s="4"/>
      <c r="D215" s="4"/>
      <c r="E215" s="4"/>
      <c r="F215" s="5"/>
      <c r="G215" s="5"/>
      <c r="H215" s="5" t="str">
        <f t="shared" si="7"/>
        <v/>
      </c>
      <c r="I215" s="4"/>
    </row>
    <row r="216" spans="1:9" x14ac:dyDescent="0.2">
      <c r="A216" s="100"/>
      <c r="B216" s="178" t="str">
        <f t="shared" si="6"/>
        <v/>
      </c>
      <c r="C216" s="4"/>
      <c r="D216" s="4"/>
      <c r="E216" s="4"/>
      <c r="F216" s="5"/>
      <c r="G216" s="5"/>
      <c r="H216" s="5" t="str">
        <f t="shared" si="7"/>
        <v/>
      </c>
      <c r="I216" s="4"/>
    </row>
    <row r="217" spans="1:9" x14ac:dyDescent="0.2">
      <c r="A217" s="100"/>
      <c r="B217" s="178" t="str">
        <f t="shared" si="6"/>
        <v/>
      </c>
      <c r="C217" s="4"/>
      <c r="D217" s="4"/>
      <c r="E217" s="4"/>
      <c r="F217" s="5"/>
      <c r="G217" s="5"/>
      <c r="H217" s="5" t="str">
        <f t="shared" si="7"/>
        <v/>
      </c>
      <c r="I217" s="4"/>
    </row>
    <row r="218" spans="1:9" x14ac:dyDescent="0.2">
      <c r="A218" s="100"/>
      <c r="B218" s="178" t="str">
        <f t="shared" si="6"/>
        <v/>
      </c>
      <c r="C218" s="4"/>
      <c r="D218" s="4"/>
      <c r="E218" s="4"/>
      <c r="F218" s="5"/>
      <c r="G218" s="5"/>
      <c r="H218" s="5" t="str">
        <f t="shared" si="7"/>
        <v/>
      </c>
      <c r="I218" s="4"/>
    </row>
    <row r="219" spans="1:9" x14ac:dyDescent="0.2">
      <c r="A219" s="100"/>
      <c r="B219" s="178" t="str">
        <f t="shared" si="6"/>
        <v/>
      </c>
      <c r="C219" s="4"/>
      <c r="D219" s="4"/>
      <c r="E219" s="4"/>
      <c r="F219" s="5"/>
      <c r="G219" s="5"/>
      <c r="H219" s="5" t="str">
        <f t="shared" si="7"/>
        <v/>
      </c>
      <c r="I219" s="4"/>
    </row>
    <row r="220" spans="1:9" x14ac:dyDescent="0.2">
      <c r="A220" s="100"/>
      <c r="B220" s="178" t="str">
        <f t="shared" si="6"/>
        <v/>
      </c>
      <c r="C220" s="4"/>
      <c r="D220" s="4"/>
      <c r="E220" s="4"/>
      <c r="F220" s="5"/>
      <c r="G220" s="5"/>
      <c r="H220" s="5" t="str">
        <f t="shared" si="7"/>
        <v/>
      </c>
      <c r="I220" s="4"/>
    </row>
    <row r="221" spans="1:9" x14ac:dyDescent="0.2">
      <c r="A221" s="100"/>
      <c r="B221" s="178" t="str">
        <f t="shared" si="6"/>
        <v/>
      </c>
      <c r="C221" s="4"/>
      <c r="D221" s="4"/>
      <c r="E221" s="4"/>
      <c r="F221" s="5"/>
      <c r="G221" s="5"/>
      <c r="H221" s="5" t="str">
        <f t="shared" si="7"/>
        <v/>
      </c>
      <c r="I221" s="4"/>
    </row>
    <row r="222" spans="1:9" x14ac:dyDescent="0.2">
      <c r="A222" s="100"/>
      <c r="B222" s="178" t="str">
        <f t="shared" si="6"/>
        <v/>
      </c>
      <c r="C222" s="4"/>
      <c r="D222" s="4"/>
      <c r="E222" s="4"/>
      <c r="F222" s="5"/>
      <c r="G222" s="5"/>
      <c r="H222" s="5" t="str">
        <f t="shared" si="7"/>
        <v/>
      </c>
      <c r="I222" s="4"/>
    </row>
    <row r="223" spans="1:9" x14ac:dyDescent="0.2">
      <c r="A223" s="100"/>
      <c r="B223" s="178" t="str">
        <f t="shared" si="6"/>
        <v/>
      </c>
      <c r="C223" s="4"/>
      <c r="D223" s="4"/>
      <c r="E223" s="4"/>
      <c r="F223" s="5"/>
      <c r="G223" s="5"/>
      <c r="H223" s="5" t="str">
        <f t="shared" si="7"/>
        <v/>
      </c>
      <c r="I223" s="4"/>
    </row>
    <row r="224" spans="1:9" x14ac:dyDescent="0.2">
      <c r="A224" s="100"/>
      <c r="B224" s="178" t="str">
        <f t="shared" si="6"/>
        <v/>
      </c>
      <c r="C224" s="4"/>
      <c r="D224" s="4"/>
      <c r="E224" s="4"/>
      <c r="F224" s="5"/>
      <c r="G224" s="5"/>
      <c r="H224" s="5" t="str">
        <f t="shared" si="7"/>
        <v/>
      </c>
      <c r="I224" s="4"/>
    </row>
    <row r="225" spans="1:9" x14ac:dyDescent="0.2">
      <c r="A225" s="100"/>
      <c r="B225" s="178" t="str">
        <f t="shared" si="6"/>
        <v/>
      </c>
      <c r="C225" s="4"/>
      <c r="D225" s="4"/>
      <c r="E225" s="4"/>
      <c r="F225" s="5"/>
      <c r="G225" s="5"/>
      <c r="H225" s="5" t="str">
        <f t="shared" si="7"/>
        <v/>
      </c>
      <c r="I225" s="4"/>
    </row>
    <row r="226" spans="1:9" x14ac:dyDescent="0.2">
      <c r="A226" s="100"/>
      <c r="B226" s="178" t="str">
        <f t="shared" si="6"/>
        <v/>
      </c>
      <c r="C226" s="4"/>
      <c r="D226" s="4"/>
      <c r="E226" s="4"/>
      <c r="F226" s="5"/>
      <c r="G226" s="5"/>
      <c r="H226" s="5" t="str">
        <f t="shared" si="7"/>
        <v/>
      </c>
      <c r="I226" s="4"/>
    </row>
    <row r="227" spans="1:9" x14ac:dyDescent="0.2">
      <c r="A227" s="100"/>
      <c r="B227" s="178" t="str">
        <f t="shared" si="6"/>
        <v/>
      </c>
      <c r="C227" s="4"/>
      <c r="D227" s="4"/>
      <c r="E227" s="4"/>
      <c r="F227" s="5"/>
      <c r="G227" s="5"/>
      <c r="H227" s="5" t="str">
        <f t="shared" si="7"/>
        <v/>
      </c>
      <c r="I227" s="4"/>
    </row>
    <row r="228" spans="1:9" x14ac:dyDescent="0.2">
      <c r="A228" s="100"/>
      <c r="B228" s="178" t="str">
        <f t="shared" si="6"/>
        <v/>
      </c>
      <c r="C228" s="4"/>
      <c r="D228" s="4"/>
      <c r="E228" s="4"/>
      <c r="F228" s="5"/>
      <c r="G228" s="5"/>
      <c r="H228" s="5" t="str">
        <f t="shared" si="7"/>
        <v/>
      </c>
      <c r="I228" s="4"/>
    </row>
    <row r="229" spans="1:9" x14ac:dyDescent="0.2">
      <c r="A229" s="100"/>
      <c r="B229" s="178" t="str">
        <f t="shared" si="6"/>
        <v/>
      </c>
      <c r="C229" s="4"/>
      <c r="D229" s="4"/>
      <c r="E229" s="4"/>
      <c r="F229" s="5"/>
      <c r="G229" s="5"/>
      <c r="H229" s="5" t="str">
        <f t="shared" si="7"/>
        <v/>
      </c>
      <c r="I229" s="4"/>
    </row>
    <row r="230" spans="1:9" x14ac:dyDescent="0.2">
      <c r="A230" s="100"/>
      <c r="B230" s="178" t="str">
        <f t="shared" si="6"/>
        <v/>
      </c>
      <c r="C230" s="4"/>
      <c r="D230" s="4"/>
      <c r="E230" s="4"/>
      <c r="F230" s="5"/>
      <c r="G230" s="5"/>
      <c r="H230" s="5" t="str">
        <f t="shared" si="7"/>
        <v/>
      </c>
      <c r="I230" s="4"/>
    </row>
    <row r="231" spans="1:9" x14ac:dyDescent="0.2">
      <c r="A231" s="100"/>
      <c r="B231" s="178" t="str">
        <f t="shared" si="6"/>
        <v/>
      </c>
      <c r="C231" s="4"/>
      <c r="D231" s="4"/>
      <c r="E231" s="4"/>
      <c r="F231" s="5"/>
      <c r="G231" s="5"/>
      <c r="H231" s="5" t="str">
        <f t="shared" si="7"/>
        <v/>
      </c>
      <c r="I231" s="4"/>
    </row>
    <row r="232" spans="1:9" x14ac:dyDescent="0.2">
      <c r="A232" s="100"/>
      <c r="B232" s="178" t="str">
        <f t="shared" si="6"/>
        <v/>
      </c>
      <c r="C232" s="4"/>
      <c r="D232" s="4"/>
      <c r="E232" s="4"/>
      <c r="F232" s="5"/>
      <c r="G232" s="5"/>
      <c r="H232" s="5" t="str">
        <f t="shared" si="7"/>
        <v/>
      </c>
      <c r="I232" s="4"/>
    </row>
    <row r="233" spans="1:9" x14ac:dyDescent="0.2">
      <c r="A233" s="100"/>
      <c r="B233" s="178" t="str">
        <f t="shared" si="6"/>
        <v/>
      </c>
      <c r="C233" s="4"/>
      <c r="D233" s="4"/>
      <c r="E233" s="4"/>
      <c r="F233" s="5"/>
      <c r="G233" s="5"/>
      <c r="H233" s="5" t="str">
        <f t="shared" si="7"/>
        <v/>
      </c>
      <c r="I233" s="4"/>
    </row>
    <row r="234" spans="1:9" x14ac:dyDescent="0.2">
      <c r="A234" s="100"/>
      <c r="B234" s="178" t="str">
        <f t="shared" si="6"/>
        <v/>
      </c>
      <c r="C234" s="4"/>
      <c r="D234" s="4"/>
      <c r="E234" s="4"/>
      <c r="F234" s="5"/>
      <c r="G234" s="5"/>
      <c r="H234" s="5" t="str">
        <f t="shared" si="7"/>
        <v/>
      </c>
      <c r="I234" s="4"/>
    </row>
    <row r="235" spans="1:9" x14ac:dyDescent="0.2">
      <c r="A235" s="100"/>
      <c r="B235" s="178" t="str">
        <f t="shared" si="6"/>
        <v/>
      </c>
      <c r="C235" s="4"/>
      <c r="D235" s="4"/>
      <c r="E235" s="4"/>
      <c r="F235" s="5"/>
      <c r="G235" s="5"/>
      <c r="H235" s="5" t="str">
        <f t="shared" si="7"/>
        <v/>
      </c>
      <c r="I235" s="4"/>
    </row>
    <row r="236" spans="1:9" x14ac:dyDescent="0.2">
      <c r="A236" s="100"/>
      <c r="B236" s="178" t="str">
        <f t="shared" si="6"/>
        <v/>
      </c>
      <c r="C236" s="4"/>
      <c r="D236" s="4"/>
      <c r="E236" s="4"/>
      <c r="F236" s="5"/>
      <c r="G236" s="5"/>
      <c r="H236" s="5" t="str">
        <f t="shared" si="7"/>
        <v/>
      </c>
      <c r="I236" s="4"/>
    </row>
    <row r="237" spans="1:9" x14ac:dyDescent="0.2">
      <c r="A237" s="100"/>
      <c r="B237" s="178" t="str">
        <f t="shared" si="6"/>
        <v/>
      </c>
      <c r="C237" s="4"/>
      <c r="D237" s="4"/>
      <c r="E237" s="4"/>
      <c r="F237" s="5"/>
      <c r="G237" s="5"/>
      <c r="H237" s="5" t="str">
        <f t="shared" si="7"/>
        <v/>
      </c>
      <c r="I237" s="4"/>
    </row>
    <row r="238" spans="1:9" x14ac:dyDescent="0.2">
      <c r="A238" s="100"/>
      <c r="B238" s="178" t="str">
        <f t="shared" si="6"/>
        <v/>
      </c>
      <c r="C238" s="4"/>
      <c r="D238" s="4"/>
      <c r="E238" s="4"/>
      <c r="F238" s="5"/>
      <c r="G238" s="5"/>
      <c r="H238" s="5" t="str">
        <f t="shared" si="7"/>
        <v/>
      </c>
      <c r="I238" s="4"/>
    </row>
    <row r="239" spans="1:9" x14ac:dyDescent="0.2">
      <c r="A239" s="100"/>
      <c r="B239" s="178" t="str">
        <f t="shared" si="6"/>
        <v/>
      </c>
      <c r="C239" s="4"/>
      <c r="D239" s="4"/>
      <c r="E239" s="4"/>
      <c r="F239" s="5"/>
      <c r="G239" s="5"/>
      <c r="H239" s="5" t="str">
        <f t="shared" si="7"/>
        <v/>
      </c>
      <c r="I239" s="4"/>
    </row>
    <row r="240" spans="1:9" x14ac:dyDescent="0.2">
      <c r="A240" s="100"/>
      <c r="B240" s="178" t="str">
        <f t="shared" si="6"/>
        <v/>
      </c>
      <c r="C240" s="4"/>
      <c r="D240" s="4"/>
      <c r="E240" s="4"/>
      <c r="F240" s="5"/>
      <c r="G240" s="5"/>
      <c r="H240" s="5" t="str">
        <f t="shared" si="7"/>
        <v/>
      </c>
      <c r="I240" s="4"/>
    </row>
    <row r="241" spans="1:9" x14ac:dyDescent="0.2">
      <c r="A241" s="100"/>
      <c r="B241" s="178" t="str">
        <f t="shared" si="6"/>
        <v/>
      </c>
      <c r="C241" s="4"/>
      <c r="D241" s="4"/>
      <c r="E241" s="4"/>
      <c r="F241" s="5"/>
      <c r="G241" s="5"/>
      <c r="H241" s="5" t="str">
        <f t="shared" si="7"/>
        <v/>
      </c>
      <c r="I241" s="4"/>
    </row>
    <row r="242" spans="1:9" x14ac:dyDescent="0.2">
      <c r="A242" s="100"/>
      <c r="B242" s="178" t="str">
        <f t="shared" si="6"/>
        <v/>
      </c>
      <c r="C242" s="4"/>
      <c r="D242" s="4"/>
      <c r="E242" s="4"/>
      <c r="F242" s="5"/>
      <c r="G242" s="5"/>
      <c r="H242" s="5" t="str">
        <f t="shared" si="7"/>
        <v/>
      </c>
      <c r="I242" s="4"/>
    </row>
    <row r="243" spans="1:9" x14ac:dyDescent="0.2">
      <c r="A243" s="100"/>
      <c r="B243" s="178" t="str">
        <f t="shared" si="6"/>
        <v/>
      </c>
      <c r="C243" s="4"/>
      <c r="D243" s="4"/>
      <c r="E243" s="4"/>
      <c r="F243" s="5"/>
      <c r="G243" s="5"/>
      <c r="H243" s="5" t="str">
        <f t="shared" si="7"/>
        <v/>
      </c>
      <c r="I243" s="4"/>
    </row>
    <row r="244" spans="1:9" x14ac:dyDescent="0.2">
      <c r="A244" s="100"/>
      <c r="B244" s="178" t="str">
        <f t="shared" si="6"/>
        <v/>
      </c>
      <c r="C244" s="4"/>
      <c r="D244" s="4"/>
      <c r="E244" s="4"/>
      <c r="F244" s="5"/>
      <c r="G244" s="5"/>
      <c r="H244" s="5" t="str">
        <f t="shared" si="7"/>
        <v/>
      </c>
      <c r="I244" s="4"/>
    </row>
    <row r="245" spans="1:9" x14ac:dyDescent="0.2">
      <c r="A245" s="100"/>
      <c r="B245" s="178" t="str">
        <f t="shared" si="6"/>
        <v/>
      </c>
      <c r="C245" s="4"/>
      <c r="D245" s="4"/>
      <c r="E245" s="4"/>
      <c r="F245" s="5"/>
      <c r="G245" s="5"/>
      <c r="H245" s="5" t="str">
        <f t="shared" si="7"/>
        <v/>
      </c>
      <c r="I245" s="4"/>
    </row>
    <row r="246" spans="1:9" x14ac:dyDescent="0.2">
      <c r="A246" s="100"/>
      <c r="B246" s="178" t="str">
        <f t="shared" si="6"/>
        <v/>
      </c>
      <c r="C246" s="4"/>
      <c r="D246" s="4"/>
      <c r="E246" s="4"/>
      <c r="F246" s="5"/>
      <c r="G246" s="5"/>
      <c r="H246" s="5" t="str">
        <f t="shared" si="7"/>
        <v/>
      </c>
      <c r="I246" s="4"/>
    </row>
    <row r="247" spans="1:9" x14ac:dyDescent="0.2">
      <c r="A247" s="100"/>
      <c r="B247" s="178" t="str">
        <f t="shared" si="6"/>
        <v/>
      </c>
      <c r="C247" s="4"/>
      <c r="D247" s="4"/>
      <c r="E247" s="4"/>
      <c r="F247" s="5"/>
      <c r="G247" s="5"/>
      <c r="H247" s="5" t="str">
        <f t="shared" si="7"/>
        <v/>
      </c>
      <c r="I247" s="4"/>
    </row>
    <row r="248" spans="1:9" x14ac:dyDescent="0.2">
      <c r="A248" s="100"/>
      <c r="B248" s="178" t="str">
        <f t="shared" si="6"/>
        <v/>
      </c>
      <c r="C248" s="4"/>
      <c r="D248" s="4"/>
      <c r="E248" s="4"/>
      <c r="F248" s="5"/>
      <c r="G248" s="5"/>
      <c r="H248" s="5" t="str">
        <f t="shared" si="7"/>
        <v/>
      </c>
      <c r="I248" s="4"/>
    </row>
    <row r="249" spans="1:9" x14ac:dyDescent="0.2">
      <c r="A249" s="100"/>
      <c r="B249" s="178" t="str">
        <f t="shared" si="6"/>
        <v/>
      </c>
      <c r="C249" s="4"/>
      <c r="D249" s="4"/>
      <c r="E249" s="4"/>
      <c r="F249" s="5"/>
      <c r="G249" s="5"/>
      <c r="H249" s="5" t="str">
        <f t="shared" si="7"/>
        <v/>
      </c>
      <c r="I249" s="4"/>
    </row>
    <row r="250" spans="1:9" x14ac:dyDescent="0.2">
      <c r="A250" s="100"/>
      <c r="B250" s="178" t="str">
        <f t="shared" si="6"/>
        <v/>
      </c>
      <c r="C250" s="4"/>
      <c r="D250" s="4"/>
      <c r="E250" s="4"/>
      <c r="F250" s="5"/>
      <c r="G250" s="5"/>
      <c r="H250" s="5" t="str">
        <f t="shared" si="7"/>
        <v/>
      </c>
      <c r="I250" s="4"/>
    </row>
    <row r="251" spans="1:9" x14ac:dyDescent="0.2">
      <c r="A251" s="100"/>
      <c r="B251" s="178" t="str">
        <f t="shared" si="6"/>
        <v/>
      </c>
      <c r="C251" s="4"/>
      <c r="D251" s="4"/>
      <c r="E251" s="4"/>
      <c r="F251" s="5"/>
      <c r="G251" s="5"/>
      <c r="H251" s="5" t="str">
        <f t="shared" si="7"/>
        <v/>
      </c>
      <c r="I251" s="4"/>
    </row>
    <row r="252" spans="1:9" x14ac:dyDescent="0.2">
      <c r="A252" s="100"/>
      <c r="B252" s="178" t="str">
        <f t="shared" si="6"/>
        <v/>
      </c>
      <c r="C252" s="4"/>
      <c r="D252" s="4"/>
      <c r="E252" s="4"/>
      <c r="F252" s="5"/>
      <c r="G252" s="5"/>
      <c r="H252" s="5" t="str">
        <f t="shared" si="7"/>
        <v/>
      </c>
      <c r="I252" s="4"/>
    </row>
    <row r="253" spans="1:9" x14ac:dyDescent="0.2">
      <c r="A253" s="100"/>
      <c r="B253" s="178" t="str">
        <f t="shared" si="6"/>
        <v/>
      </c>
      <c r="C253" s="4"/>
      <c r="D253" s="4"/>
      <c r="E253" s="4"/>
      <c r="F253" s="5"/>
      <c r="G253" s="5"/>
      <c r="H253" s="5" t="str">
        <f t="shared" si="7"/>
        <v/>
      </c>
      <c r="I253" s="4"/>
    </row>
    <row r="254" spans="1:9" x14ac:dyDescent="0.2">
      <c r="A254" s="100"/>
      <c r="B254" s="178" t="str">
        <f t="shared" si="6"/>
        <v/>
      </c>
      <c r="C254" s="4"/>
      <c r="D254" s="4"/>
      <c r="E254" s="4"/>
      <c r="F254" s="5"/>
      <c r="G254" s="5"/>
      <c r="H254" s="5" t="str">
        <f t="shared" si="7"/>
        <v/>
      </c>
      <c r="I254" s="4"/>
    </row>
    <row r="255" spans="1:9" x14ac:dyDescent="0.2">
      <c r="A255" s="100"/>
      <c r="B255" s="178" t="str">
        <f t="shared" si="6"/>
        <v/>
      </c>
      <c r="C255" s="4"/>
      <c r="D255" s="4"/>
      <c r="E255" s="4"/>
      <c r="F255" s="5"/>
      <c r="G255" s="5"/>
      <c r="H255" s="5" t="str">
        <f t="shared" si="7"/>
        <v/>
      </c>
      <c r="I255" s="4"/>
    </row>
    <row r="256" spans="1:9" x14ac:dyDescent="0.2">
      <c r="A256" s="100"/>
      <c r="B256" s="178" t="str">
        <f t="shared" si="6"/>
        <v/>
      </c>
      <c r="C256" s="4"/>
      <c r="D256" s="4"/>
      <c r="E256" s="4"/>
      <c r="F256" s="5"/>
      <c r="G256" s="5"/>
      <c r="H256" s="5" t="str">
        <f t="shared" si="7"/>
        <v/>
      </c>
      <c r="I256" s="4"/>
    </row>
    <row r="257" spans="1:9" x14ac:dyDescent="0.2">
      <c r="A257" s="100"/>
      <c r="B257" s="178" t="str">
        <f t="shared" si="6"/>
        <v/>
      </c>
      <c r="C257" s="4"/>
      <c r="D257" s="4"/>
      <c r="E257" s="4"/>
      <c r="F257" s="5"/>
      <c r="G257" s="5"/>
      <c r="H257" s="5" t="str">
        <f t="shared" si="7"/>
        <v/>
      </c>
      <c r="I257" s="4"/>
    </row>
    <row r="258" spans="1:9" x14ac:dyDescent="0.2">
      <c r="A258" s="100"/>
      <c r="B258" s="178" t="str">
        <f t="shared" si="6"/>
        <v/>
      </c>
      <c r="C258" s="4"/>
      <c r="D258" s="4"/>
      <c r="E258" s="4"/>
      <c r="F258" s="5"/>
      <c r="G258" s="5"/>
      <c r="H258" s="5" t="str">
        <f t="shared" si="7"/>
        <v/>
      </c>
      <c r="I258" s="4"/>
    </row>
    <row r="259" spans="1:9" x14ac:dyDescent="0.2">
      <c r="A259" s="100"/>
      <c r="B259" s="178" t="str">
        <f t="shared" ref="B259:B322" si="8">IF(A259="","",IF(ISNUMBER(A259),IFERROR(VLOOKUP(TEXT(A259,"yyyy/mm/dd"),BSAD,2,FALSE),""),IFERROR(VLOOKUP(A259,BSAD,2,FALSE),"")))</f>
        <v/>
      </c>
      <c r="C259" s="4"/>
      <c r="D259" s="4"/>
      <c r="E259" s="4"/>
      <c r="F259" s="5"/>
      <c r="G259" s="5"/>
      <c r="H259" s="5" t="str">
        <f t="shared" si="7"/>
        <v/>
      </c>
      <c r="I259" s="4"/>
    </row>
    <row r="260" spans="1:9" x14ac:dyDescent="0.2">
      <c r="A260" s="100"/>
      <c r="B260" s="178" t="str">
        <f t="shared" si="8"/>
        <v/>
      </c>
      <c r="C260" s="4"/>
      <c r="D260" s="4"/>
      <c r="E260" s="4"/>
      <c r="F260" s="5"/>
      <c r="G260" s="5"/>
      <c r="H260" s="5" t="str">
        <f t="shared" ref="H260:H323" si="9">IF($C260="","",$H259+$G260-$F260)</f>
        <v/>
      </c>
      <c r="I260" s="4"/>
    </row>
    <row r="261" spans="1:9" x14ac:dyDescent="0.2">
      <c r="A261" s="100"/>
      <c r="B261" s="178" t="str">
        <f t="shared" si="8"/>
        <v/>
      </c>
      <c r="C261" s="4"/>
      <c r="D261" s="4"/>
      <c r="E261" s="4"/>
      <c r="F261" s="5"/>
      <c r="G261" s="5"/>
      <c r="H261" s="5" t="str">
        <f t="shared" si="9"/>
        <v/>
      </c>
      <c r="I261" s="4"/>
    </row>
    <row r="262" spans="1:9" x14ac:dyDescent="0.2">
      <c r="A262" s="100"/>
      <c r="B262" s="178" t="str">
        <f t="shared" si="8"/>
        <v/>
      </c>
      <c r="C262" s="4"/>
      <c r="D262" s="4"/>
      <c r="E262" s="4"/>
      <c r="F262" s="5"/>
      <c r="G262" s="5"/>
      <c r="H262" s="5" t="str">
        <f t="shared" si="9"/>
        <v/>
      </c>
      <c r="I262" s="4"/>
    </row>
    <row r="263" spans="1:9" x14ac:dyDescent="0.2">
      <c r="A263" s="100"/>
      <c r="B263" s="178" t="str">
        <f t="shared" si="8"/>
        <v/>
      </c>
      <c r="C263" s="4"/>
      <c r="D263" s="4"/>
      <c r="E263" s="4"/>
      <c r="F263" s="5"/>
      <c r="G263" s="5"/>
      <c r="H263" s="5" t="str">
        <f t="shared" si="9"/>
        <v/>
      </c>
      <c r="I263" s="4"/>
    </row>
    <row r="264" spans="1:9" x14ac:dyDescent="0.2">
      <c r="A264" s="100"/>
      <c r="B264" s="178" t="str">
        <f t="shared" si="8"/>
        <v/>
      </c>
      <c r="C264" s="4"/>
      <c r="D264" s="4"/>
      <c r="E264" s="4"/>
      <c r="F264" s="5"/>
      <c r="G264" s="5"/>
      <c r="H264" s="5" t="str">
        <f t="shared" si="9"/>
        <v/>
      </c>
      <c r="I264" s="4"/>
    </row>
    <row r="265" spans="1:9" x14ac:dyDescent="0.2">
      <c r="A265" s="100"/>
      <c r="B265" s="178" t="str">
        <f t="shared" si="8"/>
        <v/>
      </c>
      <c r="C265" s="4"/>
      <c r="D265" s="4"/>
      <c r="E265" s="4"/>
      <c r="F265" s="5"/>
      <c r="G265" s="5"/>
      <c r="H265" s="5" t="str">
        <f t="shared" si="9"/>
        <v/>
      </c>
      <c r="I265" s="4"/>
    </row>
    <row r="266" spans="1:9" x14ac:dyDescent="0.2">
      <c r="A266" s="100"/>
      <c r="B266" s="178" t="str">
        <f t="shared" si="8"/>
        <v/>
      </c>
      <c r="C266" s="4"/>
      <c r="D266" s="4"/>
      <c r="E266" s="4"/>
      <c r="F266" s="5"/>
      <c r="G266" s="5"/>
      <c r="H266" s="5" t="str">
        <f t="shared" si="9"/>
        <v/>
      </c>
      <c r="I266" s="4"/>
    </row>
    <row r="267" spans="1:9" x14ac:dyDescent="0.2">
      <c r="A267" s="100"/>
      <c r="B267" s="178" t="str">
        <f t="shared" si="8"/>
        <v/>
      </c>
      <c r="C267" s="4"/>
      <c r="D267" s="4"/>
      <c r="E267" s="4"/>
      <c r="F267" s="5"/>
      <c r="G267" s="5"/>
      <c r="H267" s="5" t="str">
        <f t="shared" si="9"/>
        <v/>
      </c>
      <c r="I267" s="4"/>
    </row>
    <row r="268" spans="1:9" x14ac:dyDescent="0.2">
      <c r="A268" s="100"/>
      <c r="B268" s="178" t="str">
        <f t="shared" si="8"/>
        <v/>
      </c>
      <c r="C268" s="4"/>
      <c r="D268" s="4"/>
      <c r="E268" s="4"/>
      <c r="F268" s="5"/>
      <c r="G268" s="5"/>
      <c r="H268" s="5" t="str">
        <f t="shared" si="9"/>
        <v/>
      </c>
      <c r="I268" s="4"/>
    </row>
    <row r="269" spans="1:9" x14ac:dyDescent="0.2">
      <c r="A269" s="100"/>
      <c r="B269" s="178" t="str">
        <f t="shared" si="8"/>
        <v/>
      </c>
      <c r="C269" s="4"/>
      <c r="D269" s="4"/>
      <c r="E269" s="4"/>
      <c r="F269" s="5"/>
      <c r="G269" s="5"/>
      <c r="H269" s="5" t="str">
        <f t="shared" si="9"/>
        <v/>
      </c>
      <c r="I269" s="4"/>
    </row>
    <row r="270" spans="1:9" x14ac:dyDescent="0.2">
      <c r="A270" s="100"/>
      <c r="B270" s="178" t="str">
        <f t="shared" si="8"/>
        <v/>
      </c>
      <c r="C270" s="4"/>
      <c r="D270" s="4"/>
      <c r="E270" s="4"/>
      <c r="F270" s="5"/>
      <c r="G270" s="5"/>
      <c r="H270" s="5" t="str">
        <f t="shared" si="9"/>
        <v/>
      </c>
      <c r="I270" s="4"/>
    </row>
    <row r="271" spans="1:9" x14ac:dyDescent="0.2">
      <c r="A271" s="100"/>
      <c r="B271" s="178" t="str">
        <f t="shared" si="8"/>
        <v/>
      </c>
      <c r="C271" s="4"/>
      <c r="D271" s="4"/>
      <c r="E271" s="4"/>
      <c r="F271" s="5"/>
      <c r="G271" s="5"/>
      <c r="H271" s="5" t="str">
        <f t="shared" si="9"/>
        <v/>
      </c>
      <c r="I271" s="4"/>
    </row>
    <row r="272" spans="1:9" x14ac:dyDescent="0.2">
      <c r="A272" s="100"/>
      <c r="B272" s="178" t="str">
        <f t="shared" si="8"/>
        <v/>
      </c>
      <c r="C272" s="4"/>
      <c r="D272" s="4"/>
      <c r="E272" s="4"/>
      <c r="F272" s="5"/>
      <c r="G272" s="5"/>
      <c r="H272" s="5" t="str">
        <f t="shared" si="9"/>
        <v/>
      </c>
      <c r="I272" s="4"/>
    </row>
    <row r="273" spans="1:9" x14ac:dyDescent="0.2">
      <c r="A273" s="100"/>
      <c r="B273" s="178" t="str">
        <f t="shared" si="8"/>
        <v/>
      </c>
      <c r="C273" s="4"/>
      <c r="D273" s="4"/>
      <c r="E273" s="4"/>
      <c r="F273" s="5"/>
      <c r="G273" s="5"/>
      <c r="H273" s="5" t="str">
        <f t="shared" si="9"/>
        <v/>
      </c>
      <c r="I273" s="4"/>
    </row>
    <row r="274" spans="1:9" x14ac:dyDescent="0.2">
      <c r="A274" s="100"/>
      <c r="B274" s="178" t="str">
        <f t="shared" si="8"/>
        <v/>
      </c>
      <c r="C274" s="4"/>
      <c r="D274" s="4"/>
      <c r="E274" s="4"/>
      <c r="F274" s="5"/>
      <c r="G274" s="5"/>
      <c r="H274" s="5" t="str">
        <f t="shared" si="9"/>
        <v/>
      </c>
      <c r="I274" s="4"/>
    </row>
    <row r="275" spans="1:9" x14ac:dyDescent="0.2">
      <c r="A275" s="100"/>
      <c r="B275" s="178" t="str">
        <f t="shared" si="8"/>
        <v/>
      </c>
      <c r="C275" s="4"/>
      <c r="D275" s="4"/>
      <c r="E275" s="4"/>
      <c r="F275" s="5"/>
      <c r="G275" s="5"/>
      <c r="H275" s="5" t="str">
        <f t="shared" si="9"/>
        <v/>
      </c>
      <c r="I275" s="4"/>
    </row>
    <row r="276" spans="1:9" x14ac:dyDescent="0.2">
      <c r="A276" s="100"/>
      <c r="B276" s="178" t="str">
        <f t="shared" si="8"/>
        <v/>
      </c>
      <c r="C276" s="4"/>
      <c r="D276" s="4"/>
      <c r="E276" s="4"/>
      <c r="F276" s="5"/>
      <c r="G276" s="5"/>
      <c r="H276" s="5" t="str">
        <f t="shared" si="9"/>
        <v/>
      </c>
      <c r="I276" s="4"/>
    </row>
    <row r="277" spans="1:9" x14ac:dyDescent="0.2">
      <c r="A277" s="100"/>
      <c r="B277" s="178" t="str">
        <f t="shared" si="8"/>
        <v/>
      </c>
      <c r="C277" s="4"/>
      <c r="D277" s="4"/>
      <c r="E277" s="4"/>
      <c r="F277" s="5"/>
      <c r="G277" s="5"/>
      <c r="H277" s="5" t="str">
        <f t="shared" si="9"/>
        <v/>
      </c>
      <c r="I277" s="4"/>
    </row>
    <row r="278" spans="1:9" x14ac:dyDescent="0.2">
      <c r="A278" s="100"/>
      <c r="B278" s="178" t="str">
        <f t="shared" si="8"/>
        <v/>
      </c>
      <c r="C278" s="4"/>
      <c r="D278" s="4"/>
      <c r="E278" s="4"/>
      <c r="F278" s="5"/>
      <c r="G278" s="5"/>
      <c r="H278" s="5" t="str">
        <f t="shared" si="9"/>
        <v/>
      </c>
      <c r="I278" s="4"/>
    </row>
    <row r="279" spans="1:9" x14ac:dyDescent="0.2">
      <c r="A279" s="100"/>
      <c r="B279" s="178" t="str">
        <f t="shared" si="8"/>
        <v/>
      </c>
      <c r="C279" s="4"/>
      <c r="D279" s="4"/>
      <c r="E279" s="4"/>
      <c r="F279" s="5"/>
      <c r="G279" s="5"/>
      <c r="H279" s="5" t="str">
        <f t="shared" si="9"/>
        <v/>
      </c>
      <c r="I279" s="4"/>
    </row>
    <row r="280" spans="1:9" x14ac:dyDescent="0.2">
      <c r="A280" s="100"/>
      <c r="B280" s="178" t="str">
        <f t="shared" si="8"/>
        <v/>
      </c>
      <c r="C280" s="4"/>
      <c r="D280" s="4"/>
      <c r="E280" s="4"/>
      <c r="F280" s="5"/>
      <c r="G280" s="5"/>
      <c r="H280" s="5" t="str">
        <f t="shared" si="9"/>
        <v/>
      </c>
      <c r="I280" s="4"/>
    </row>
    <row r="281" spans="1:9" x14ac:dyDescent="0.2">
      <c r="A281" s="100"/>
      <c r="B281" s="178" t="str">
        <f t="shared" si="8"/>
        <v/>
      </c>
      <c r="C281" s="4"/>
      <c r="D281" s="4"/>
      <c r="E281" s="4"/>
      <c r="F281" s="5"/>
      <c r="G281" s="5"/>
      <c r="H281" s="5" t="str">
        <f t="shared" si="9"/>
        <v/>
      </c>
      <c r="I281" s="4"/>
    </row>
    <row r="282" spans="1:9" x14ac:dyDescent="0.2">
      <c r="A282" s="100"/>
      <c r="B282" s="178" t="str">
        <f t="shared" si="8"/>
        <v/>
      </c>
      <c r="C282" s="4"/>
      <c r="D282" s="4"/>
      <c r="E282" s="4"/>
      <c r="F282" s="5"/>
      <c r="G282" s="5"/>
      <c r="H282" s="5" t="str">
        <f t="shared" si="9"/>
        <v/>
      </c>
      <c r="I282" s="4"/>
    </row>
    <row r="283" spans="1:9" x14ac:dyDescent="0.2">
      <c r="A283" s="100"/>
      <c r="B283" s="178" t="str">
        <f t="shared" si="8"/>
        <v/>
      </c>
      <c r="C283" s="4"/>
      <c r="D283" s="4"/>
      <c r="E283" s="4"/>
      <c r="F283" s="5"/>
      <c r="G283" s="5"/>
      <c r="H283" s="5" t="str">
        <f t="shared" si="9"/>
        <v/>
      </c>
      <c r="I283" s="4"/>
    </row>
    <row r="284" spans="1:9" x14ac:dyDescent="0.2">
      <c r="A284" s="100"/>
      <c r="B284" s="178" t="str">
        <f t="shared" si="8"/>
        <v/>
      </c>
      <c r="C284" s="4"/>
      <c r="D284" s="4"/>
      <c r="E284" s="4"/>
      <c r="F284" s="5"/>
      <c r="G284" s="5"/>
      <c r="H284" s="5" t="str">
        <f t="shared" si="9"/>
        <v/>
      </c>
      <c r="I284" s="4"/>
    </row>
    <row r="285" spans="1:9" x14ac:dyDescent="0.2">
      <c r="A285" s="100"/>
      <c r="B285" s="178" t="str">
        <f t="shared" si="8"/>
        <v/>
      </c>
      <c r="C285" s="4"/>
      <c r="D285" s="4"/>
      <c r="E285" s="4"/>
      <c r="F285" s="5"/>
      <c r="G285" s="5"/>
      <c r="H285" s="5" t="str">
        <f t="shared" si="9"/>
        <v/>
      </c>
      <c r="I285" s="4"/>
    </row>
    <row r="286" spans="1:9" x14ac:dyDescent="0.2">
      <c r="A286" s="100"/>
      <c r="B286" s="178" t="str">
        <f t="shared" si="8"/>
        <v/>
      </c>
      <c r="C286" s="4"/>
      <c r="D286" s="4"/>
      <c r="E286" s="4"/>
      <c r="F286" s="5"/>
      <c r="G286" s="5"/>
      <c r="H286" s="5" t="str">
        <f t="shared" si="9"/>
        <v/>
      </c>
      <c r="I286" s="4"/>
    </row>
    <row r="287" spans="1:9" x14ac:dyDescent="0.2">
      <c r="A287" s="100"/>
      <c r="B287" s="178" t="str">
        <f t="shared" si="8"/>
        <v/>
      </c>
      <c r="C287" s="4"/>
      <c r="D287" s="4"/>
      <c r="E287" s="4"/>
      <c r="F287" s="5"/>
      <c r="G287" s="5"/>
      <c r="H287" s="5" t="str">
        <f t="shared" si="9"/>
        <v/>
      </c>
      <c r="I287" s="4"/>
    </row>
    <row r="288" spans="1:9" x14ac:dyDescent="0.2">
      <c r="A288" s="100"/>
      <c r="B288" s="178" t="str">
        <f t="shared" si="8"/>
        <v/>
      </c>
      <c r="C288" s="4"/>
      <c r="D288" s="4"/>
      <c r="E288" s="4"/>
      <c r="F288" s="5"/>
      <c r="G288" s="5"/>
      <c r="H288" s="5" t="str">
        <f t="shared" si="9"/>
        <v/>
      </c>
      <c r="I288" s="4"/>
    </row>
    <row r="289" spans="1:9" x14ac:dyDescent="0.2">
      <c r="A289" s="100"/>
      <c r="B289" s="178" t="str">
        <f t="shared" si="8"/>
        <v/>
      </c>
      <c r="C289" s="4"/>
      <c r="D289" s="4"/>
      <c r="E289" s="4"/>
      <c r="F289" s="5"/>
      <c r="G289" s="5"/>
      <c r="H289" s="5" t="str">
        <f t="shared" si="9"/>
        <v/>
      </c>
      <c r="I289" s="4"/>
    </row>
    <row r="290" spans="1:9" x14ac:dyDescent="0.2">
      <c r="A290" s="100"/>
      <c r="B290" s="178" t="str">
        <f t="shared" si="8"/>
        <v/>
      </c>
      <c r="C290" s="4"/>
      <c r="D290" s="4"/>
      <c r="E290" s="4"/>
      <c r="F290" s="5"/>
      <c r="G290" s="5"/>
      <c r="H290" s="5" t="str">
        <f t="shared" si="9"/>
        <v/>
      </c>
      <c r="I290" s="4"/>
    </row>
    <row r="291" spans="1:9" x14ac:dyDescent="0.2">
      <c r="A291" s="100"/>
      <c r="B291" s="178" t="str">
        <f t="shared" si="8"/>
        <v/>
      </c>
      <c r="C291" s="4"/>
      <c r="D291" s="4"/>
      <c r="E291" s="4"/>
      <c r="F291" s="5"/>
      <c r="G291" s="5"/>
      <c r="H291" s="5" t="str">
        <f t="shared" si="9"/>
        <v/>
      </c>
      <c r="I291" s="4"/>
    </row>
    <row r="292" spans="1:9" x14ac:dyDescent="0.2">
      <c r="A292" s="100"/>
      <c r="B292" s="178" t="str">
        <f t="shared" si="8"/>
        <v/>
      </c>
      <c r="C292" s="4"/>
      <c r="D292" s="4"/>
      <c r="E292" s="4"/>
      <c r="F292" s="5"/>
      <c r="G292" s="5"/>
      <c r="H292" s="5" t="str">
        <f t="shared" si="9"/>
        <v/>
      </c>
      <c r="I292" s="4"/>
    </row>
    <row r="293" spans="1:9" x14ac:dyDescent="0.2">
      <c r="A293" s="100"/>
      <c r="B293" s="178" t="str">
        <f t="shared" si="8"/>
        <v/>
      </c>
      <c r="C293" s="4"/>
      <c r="D293" s="4"/>
      <c r="E293" s="4"/>
      <c r="F293" s="5"/>
      <c r="G293" s="5"/>
      <c r="H293" s="5" t="str">
        <f t="shared" si="9"/>
        <v/>
      </c>
      <c r="I293" s="4"/>
    </row>
    <row r="294" spans="1:9" x14ac:dyDescent="0.2">
      <c r="A294" s="100"/>
      <c r="B294" s="178" t="str">
        <f t="shared" si="8"/>
        <v/>
      </c>
      <c r="C294" s="4"/>
      <c r="D294" s="4"/>
      <c r="E294" s="4"/>
      <c r="F294" s="5"/>
      <c r="G294" s="5"/>
      <c r="H294" s="5" t="str">
        <f t="shared" si="9"/>
        <v/>
      </c>
      <c r="I294" s="4"/>
    </row>
    <row r="295" spans="1:9" x14ac:dyDescent="0.2">
      <c r="A295" s="100"/>
      <c r="B295" s="178" t="str">
        <f t="shared" si="8"/>
        <v/>
      </c>
      <c r="C295" s="4"/>
      <c r="D295" s="4"/>
      <c r="E295" s="4"/>
      <c r="F295" s="5"/>
      <c r="G295" s="5"/>
      <c r="H295" s="5" t="str">
        <f t="shared" si="9"/>
        <v/>
      </c>
      <c r="I295" s="4"/>
    </row>
    <row r="296" spans="1:9" x14ac:dyDescent="0.2">
      <c r="A296" s="100"/>
      <c r="B296" s="178" t="str">
        <f t="shared" si="8"/>
        <v/>
      </c>
      <c r="C296" s="4"/>
      <c r="D296" s="4"/>
      <c r="E296" s="4"/>
      <c r="F296" s="5"/>
      <c r="G296" s="5"/>
      <c r="H296" s="5" t="str">
        <f t="shared" si="9"/>
        <v/>
      </c>
      <c r="I296" s="4"/>
    </row>
    <row r="297" spans="1:9" x14ac:dyDescent="0.2">
      <c r="A297" s="100"/>
      <c r="B297" s="178" t="str">
        <f t="shared" si="8"/>
        <v/>
      </c>
      <c r="C297" s="4"/>
      <c r="D297" s="4"/>
      <c r="E297" s="4"/>
      <c r="F297" s="5"/>
      <c r="G297" s="5"/>
      <c r="H297" s="5" t="str">
        <f t="shared" si="9"/>
        <v/>
      </c>
      <c r="I297" s="4"/>
    </row>
    <row r="298" spans="1:9" x14ac:dyDescent="0.2">
      <c r="A298" s="100"/>
      <c r="B298" s="178" t="str">
        <f t="shared" si="8"/>
        <v/>
      </c>
      <c r="C298" s="4"/>
      <c r="D298" s="4"/>
      <c r="E298" s="4"/>
      <c r="F298" s="5"/>
      <c r="G298" s="5"/>
      <c r="H298" s="5" t="str">
        <f t="shared" si="9"/>
        <v/>
      </c>
      <c r="I298" s="4"/>
    </row>
    <row r="299" spans="1:9" x14ac:dyDescent="0.2">
      <c r="A299" s="100"/>
      <c r="B299" s="178" t="str">
        <f t="shared" si="8"/>
        <v/>
      </c>
      <c r="C299" s="4"/>
      <c r="D299" s="4"/>
      <c r="E299" s="4"/>
      <c r="F299" s="5"/>
      <c r="G299" s="5"/>
      <c r="H299" s="5" t="str">
        <f t="shared" si="9"/>
        <v/>
      </c>
      <c r="I299" s="4"/>
    </row>
    <row r="300" spans="1:9" x14ac:dyDescent="0.2">
      <c r="A300" s="100"/>
      <c r="B300" s="178" t="str">
        <f t="shared" si="8"/>
        <v/>
      </c>
      <c r="C300" s="4"/>
      <c r="D300" s="4"/>
      <c r="E300" s="4"/>
      <c r="F300" s="5"/>
      <c r="G300" s="5"/>
      <c r="H300" s="5" t="str">
        <f t="shared" si="9"/>
        <v/>
      </c>
      <c r="I300" s="4"/>
    </row>
    <row r="301" spans="1:9" x14ac:dyDescent="0.2">
      <c r="A301" s="100"/>
      <c r="B301" s="178" t="str">
        <f t="shared" si="8"/>
        <v/>
      </c>
      <c r="C301" s="4"/>
      <c r="D301" s="4"/>
      <c r="E301" s="4"/>
      <c r="F301" s="5"/>
      <c r="G301" s="5"/>
      <c r="H301" s="5" t="str">
        <f t="shared" si="9"/>
        <v/>
      </c>
      <c r="I301" s="4"/>
    </row>
    <row r="302" spans="1:9" x14ac:dyDescent="0.2">
      <c r="A302" s="100"/>
      <c r="B302" s="178" t="str">
        <f t="shared" si="8"/>
        <v/>
      </c>
      <c r="C302" s="4"/>
      <c r="D302" s="4"/>
      <c r="E302" s="4"/>
      <c r="F302" s="5"/>
      <c r="G302" s="5"/>
      <c r="H302" s="5" t="str">
        <f t="shared" si="9"/>
        <v/>
      </c>
      <c r="I302" s="4"/>
    </row>
    <row r="303" spans="1:9" x14ac:dyDescent="0.2">
      <c r="A303" s="100"/>
      <c r="B303" s="178" t="str">
        <f t="shared" si="8"/>
        <v/>
      </c>
      <c r="C303" s="4"/>
      <c r="D303" s="4"/>
      <c r="E303" s="4"/>
      <c r="F303" s="5"/>
      <c r="G303" s="5"/>
      <c r="H303" s="5" t="str">
        <f t="shared" si="9"/>
        <v/>
      </c>
      <c r="I303" s="4"/>
    </row>
    <row r="304" spans="1:9" x14ac:dyDescent="0.2">
      <c r="A304" s="100"/>
      <c r="B304" s="178" t="str">
        <f t="shared" si="8"/>
        <v/>
      </c>
      <c r="C304" s="4"/>
      <c r="D304" s="4"/>
      <c r="E304" s="4"/>
      <c r="F304" s="5"/>
      <c r="G304" s="5"/>
      <c r="H304" s="5" t="str">
        <f t="shared" si="9"/>
        <v/>
      </c>
      <c r="I304" s="4"/>
    </row>
    <row r="305" spans="1:9" x14ac:dyDescent="0.2">
      <c r="A305" s="100"/>
      <c r="B305" s="178" t="str">
        <f t="shared" si="8"/>
        <v/>
      </c>
      <c r="C305" s="4"/>
      <c r="D305" s="4"/>
      <c r="E305" s="4"/>
      <c r="F305" s="5"/>
      <c r="G305" s="5"/>
      <c r="H305" s="5" t="str">
        <f t="shared" si="9"/>
        <v/>
      </c>
      <c r="I305" s="4"/>
    </row>
    <row r="306" spans="1:9" x14ac:dyDescent="0.2">
      <c r="A306" s="100"/>
      <c r="B306" s="178" t="str">
        <f t="shared" si="8"/>
        <v/>
      </c>
      <c r="C306" s="4"/>
      <c r="D306" s="4"/>
      <c r="E306" s="4"/>
      <c r="F306" s="5"/>
      <c r="G306" s="5"/>
      <c r="H306" s="5" t="str">
        <f t="shared" si="9"/>
        <v/>
      </c>
      <c r="I306" s="4"/>
    </row>
    <row r="307" spans="1:9" x14ac:dyDescent="0.2">
      <c r="A307" s="100"/>
      <c r="B307" s="178" t="str">
        <f t="shared" si="8"/>
        <v/>
      </c>
      <c r="C307" s="4"/>
      <c r="D307" s="4"/>
      <c r="E307" s="4"/>
      <c r="F307" s="5"/>
      <c r="G307" s="5"/>
      <c r="H307" s="5" t="str">
        <f t="shared" si="9"/>
        <v/>
      </c>
      <c r="I307" s="4"/>
    </row>
    <row r="308" spans="1:9" x14ac:dyDescent="0.2">
      <c r="A308" s="100"/>
      <c r="B308" s="178" t="str">
        <f t="shared" si="8"/>
        <v/>
      </c>
      <c r="C308" s="4"/>
      <c r="D308" s="4"/>
      <c r="E308" s="4"/>
      <c r="F308" s="5"/>
      <c r="G308" s="5"/>
      <c r="H308" s="5" t="str">
        <f t="shared" si="9"/>
        <v/>
      </c>
      <c r="I308" s="4"/>
    </row>
    <row r="309" spans="1:9" x14ac:dyDescent="0.2">
      <c r="A309" s="100"/>
      <c r="B309" s="178" t="str">
        <f t="shared" si="8"/>
        <v/>
      </c>
      <c r="C309" s="4"/>
      <c r="D309" s="4"/>
      <c r="E309" s="4"/>
      <c r="F309" s="5"/>
      <c r="G309" s="5"/>
      <c r="H309" s="5" t="str">
        <f t="shared" si="9"/>
        <v/>
      </c>
      <c r="I309" s="4"/>
    </row>
    <row r="310" spans="1:9" x14ac:dyDescent="0.2">
      <c r="A310" s="100"/>
      <c r="B310" s="178" t="str">
        <f t="shared" si="8"/>
        <v/>
      </c>
      <c r="C310" s="4"/>
      <c r="D310" s="4"/>
      <c r="E310" s="4"/>
      <c r="F310" s="5"/>
      <c r="G310" s="5"/>
      <c r="H310" s="5" t="str">
        <f t="shared" si="9"/>
        <v/>
      </c>
      <c r="I310" s="4"/>
    </row>
    <row r="311" spans="1:9" x14ac:dyDescent="0.2">
      <c r="A311" s="100"/>
      <c r="B311" s="178" t="str">
        <f t="shared" si="8"/>
        <v/>
      </c>
      <c r="C311" s="4"/>
      <c r="D311" s="4"/>
      <c r="E311" s="4"/>
      <c r="F311" s="5"/>
      <c r="G311" s="5"/>
      <c r="H311" s="5" t="str">
        <f t="shared" si="9"/>
        <v/>
      </c>
      <c r="I311" s="4"/>
    </row>
    <row r="312" spans="1:9" x14ac:dyDescent="0.2">
      <c r="A312" s="100"/>
      <c r="B312" s="178" t="str">
        <f t="shared" si="8"/>
        <v/>
      </c>
      <c r="C312" s="4"/>
      <c r="D312" s="4"/>
      <c r="E312" s="4"/>
      <c r="F312" s="5"/>
      <c r="G312" s="5"/>
      <c r="H312" s="5" t="str">
        <f t="shared" si="9"/>
        <v/>
      </c>
      <c r="I312" s="4"/>
    </row>
    <row r="313" spans="1:9" x14ac:dyDescent="0.2">
      <c r="A313" s="100"/>
      <c r="B313" s="178" t="str">
        <f t="shared" si="8"/>
        <v/>
      </c>
      <c r="C313" s="4"/>
      <c r="D313" s="4"/>
      <c r="E313" s="4"/>
      <c r="F313" s="5"/>
      <c r="G313" s="5"/>
      <c r="H313" s="5" t="str">
        <f t="shared" si="9"/>
        <v/>
      </c>
      <c r="I313" s="4"/>
    </row>
    <row r="314" spans="1:9" x14ac:dyDescent="0.2">
      <c r="A314" s="100"/>
      <c r="B314" s="178" t="str">
        <f t="shared" si="8"/>
        <v/>
      </c>
      <c r="C314" s="4"/>
      <c r="D314" s="4"/>
      <c r="E314" s="4"/>
      <c r="F314" s="5"/>
      <c r="G314" s="5"/>
      <c r="H314" s="5" t="str">
        <f t="shared" si="9"/>
        <v/>
      </c>
      <c r="I314" s="4"/>
    </row>
    <row r="315" spans="1:9" x14ac:dyDescent="0.2">
      <c r="A315" s="100"/>
      <c r="B315" s="178" t="str">
        <f t="shared" si="8"/>
        <v/>
      </c>
      <c r="C315" s="4"/>
      <c r="D315" s="4"/>
      <c r="E315" s="4"/>
      <c r="F315" s="5"/>
      <c r="G315" s="5"/>
      <c r="H315" s="5" t="str">
        <f t="shared" si="9"/>
        <v/>
      </c>
      <c r="I315" s="4"/>
    </row>
    <row r="316" spans="1:9" x14ac:dyDescent="0.2">
      <c r="A316" s="100"/>
      <c r="B316" s="178" t="str">
        <f t="shared" si="8"/>
        <v/>
      </c>
      <c r="C316" s="4"/>
      <c r="D316" s="4"/>
      <c r="E316" s="4"/>
      <c r="F316" s="5"/>
      <c r="G316" s="5"/>
      <c r="H316" s="5" t="str">
        <f t="shared" si="9"/>
        <v/>
      </c>
      <c r="I316" s="4"/>
    </row>
    <row r="317" spans="1:9" x14ac:dyDescent="0.2">
      <c r="A317" s="100"/>
      <c r="B317" s="178" t="str">
        <f t="shared" si="8"/>
        <v/>
      </c>
      <c r="C317" s="4"/>
      <c r="D317" s="4"/>
      <c r="E317" s="4"/>
      <c r="F317" s="5"/>
      <c r="G317" s="5"/>
      <c r="H317" s="5" t="str">
        <f t="shared" si="9"/>
        <v/>
      </c>
      <c r="I317" s="4"/>
    </row>
    <row r="318" spans="1:9" x14ac:dyDescent="0.2">
      <c r="A318" s="100"/>
      <c r="B318" s="178" t="str">
        <f t="shared" si="8"/>
        <v/>
      </c>
      <c r="C318" s="4"/>
      <c r="D318" s="4"/>
      <c r="E318" s="4"/>
      <c r="F318" s="5"/>
      <c r="G318" s="5"/>
      <c r="H318" s="5" t="str">
        <f t="shared" si="9"/>
        <v/>
      </c>
      <c r="I318" s="4"/>
    </row>
    <row r="319" spans="1:9" x14ac:dyDescent="0.2">
      <c r="A319" s="100"/>
      <c r="B319" s="178" t="str">
        <f t="shared" si="8"/>
        <v/>
      </c>
      <c r="C319" s="4"/>
      <c r="D319" s="4"/>
      <c r="E319" s="4"/>
      <c r="F319" s="5"/>
      <c r="G319" s="5"/>
      <c r="H319" s="5" t="str">
        <f t="shared" si="9"/>
        <v/>
      </c>
      <c r="I319" s="4"/>
    </row>
    <row r="320" spans="1:9" x14ac:dyDescent="0.2">
      <c r="A320" s="100"/>
      <c r="B320" s="178" t="str">
        <f t="shared" si="8"/>
        <v/>
      </c>
      <c r="C320" s="4"/>
      <c r="D320" s="4"/>
      <c r="E320" s="4"/>
      <c r="F320" s="5"/>
      <c r="G320" s="5"/>
      <c r="H320" s="5" t="str">
        <f t="shared" si="9"/>
        <v/>
      </c>
      <c r="I320" s="4"/>
    </row>
    <row r="321" spans="1:9" x14ac:dyDescent="0.2">
      <c r="A321" s="100"/>
      <c r="B321" s="178" t="str">
        <f t="shared" si="8"/>
        <v/>
      </c>
      <c r="C321" s="4"/>
      <c r="D321" s="4"/>
      <c r="E321" s="4"/>
      <c r="F321" s="5"/>
      <c r="G321" s="5"/>
      <c r="H321" s="5" t="str">
        <f t="shared" si="9"/>
        <v/>
      </c>
      <c r="I321" s="4"/>
    </row>
    <row r="322" spans="1:9" x14ac:dyDescent="0.2">
      <c r="A322" s="100"/>
      <c r="B322" s="178" t="str">
        <f t="shared" si="8"/>
        <v/>
      </c>
      <c r="C322" s="4"/>
      <c r="D322" s="4"/>
      <c r="E322" s="4"/>
      <c r="F322" s="5"/>
      <c r="G322" s="5"/>
      <c r="H322" s="5" t="str">
        <f t="shared" si="9"/>
        <v/>
      </c>
      <c r="I322" s="4"/>
    </row>
    <row r="323" spans="1:9" x14ac:dyDescent="0.2">
      <c r="A323" s="100"/>
      <c r="B323" s="178" t="str">
        <f t="shared" ref="B323:B386" si="10">IF(A323="","",IF(ISNUMBER(A323),IFERROR(VLOOKUP(TEXT(A323,"yyyy/mm/dd"),BSAD,2,FALSE),""),IFERROR(VLOOKUP(A323,BSAD,2,FALSE),"")))</f>
        <v/>
      </c>
      <c r="C323" s="4"/>
      <c r="D323" s="4"/>
      <c r="E323" s="4"/>
      <c r="F323" s="5"/>
      <c r="G323" s="5"/>
      <c r="H323" s="5" t="str">
        <f t="shared" si="9"/>
        <v/>
      </c>
      <c r="I323" s="4"/>
    </row>
    <row r="324" spans="1:9" x14ac:dyDescent="0.2">
      <c r="A324" s="100"/>
      <c r="B324" s="178" t="str">
        <f t="shared" si="10"/>
        <v/>
      </c>
      <c r="C324" s="4"/>
      <c r="D324" s="4"/>
      <c r="E324" s="4"/>
      <c r="F324" s="5"/>
      <c r="G324" s="5"/>
      <c r="H324" s="5" t="str">
        <f t="shared" ref="H324:H387" si="11">IF($C324="","",$H323+$G324-$F324)</f>
        <v/>
      </c>
      <c r="I324" s="4"/>
    </row>
    <row r="325" spans="1:9" x14ac:dyDescent="0.2">
      <c r="A325" s="100"/>
      <c r="B325" s="178" t="str">
        <f t="shared" si="10"/>
        <v/>
      </c>
      <c r="C325" s="4"/>
      <c r="D325" s="4"/>
      <c r="E325" s="4"/>
      <c r="F325" s="5"/>
      <c r="G325" s="5"/>
      <c r="H325" s="5" t="str">
        <f t="shared" si="11"/>
        <v/>
      </c>
      <c r="I325" s="4"/>
    </row>
    <row r="326" spans="1:9" x14ac:dyDescent="0.2">
      <c r="A326" s="100"/>
      <c r="B326" s="178" t="str">
        <f t="shared" si="10"/>
        <v/>
      </c>
      <c r="C326" s="4"/>
      <c r="D326" s="4"/>
      <c r="E326" s="4"/>
      <c r="F326" s="5"/>
      <c r="G326" s="5"/>
      <c r="H326" s="5" t="str">
        <f t="shared" si="11"/>
        <v/>
      </c>
      <c r="I326" s="4"/>
    </row>
    <row r="327" spans="1:9" x14ac:dyDescent="0.2">
      <c r="A327" s="100"/>
      <c r="B327" s="178" t="str">
        <f t="shared" si="10"/>
        <v/>
      </c>
      <c r="C327" s="4"/>
      <c r="D327" s="4"/>
      <c r="E327" s="4"/>
      <c r="F327" s="5"/>
      <c r="G327" s="5"/>
      <c r="H327" s="5" t="str">
        <f t="shared" si="11"/>
        <v/>
      </c>
      <c r="I327" s="4"/>
    </row>
    <row r="328" spans="1:9" x14ac:dyDescent="0.2">
      <c r="A328" s="100"/>
      <c r="B328" s="178" t="str">
        <f t="shared" si="10"/>
        <v/>
      </c>
      <c r="C328" s="4"/>
      <c r="D328" s="4"/>
      <c r="E328" s="4"/>
      <c r="F328" s="5"/>
      <c r="G328" s="5"/>
      <c r="H328" s="5" t="str">
        <f t="shared" si="11"/>
        <v/>
      </c>
      <c r="I328" s="4"/>
    </row>
    <row r="329" spans="1:9" x14ac:dyDescent="0.2">
      <c r="A329" s="100"/>
      <c r="B329" s="178" t="str">
        <f t="shared" si="10"/>
        <v/>
      </c>
      <c r="C329" s="4"/>
      <c r="D329" s="4"/>
      <c r="E329" s="4"/>
      <c r="F329" s="5"/>
      <c r="G329" s="5"/>
      <c r="H329" s="5" t="str">
        <f t="shared" si="11"/>
        <v/>
      </c>
      <c r="I329" s="4"/>
    </row>
    <row r="330" spans="1:9" x14ac:dyDescent="0.2">
      <c r="A330" s="100"/>
      <c r="B330" s="178" t="str">
        <f t="shared" si="10"/>
        <v/>
      </c>
      <c r="C330" s="4"/>
      <c r="D330" s="4"/>
      <c r="E330" s="4"/>
      <c r="F330" s="5"/>
      <c r="G330" s="5"/>
      <c r="H330" s="5" t="str">
        <f t="shared" si="11"/>
        <v/>
      </c>
      <c r="I330" s="4"/>
    </row>
    <row r="331" spans="1:9" x14ac:dyDescent="0.2">
      <c r="A331" s="100"/>
      <c r="B331" s="178" t="str">
        <f t="shared" si="10"/>
        <v/>
      </c>
      <c r="C331" s="4"/>
      <c r="D331" s="4"/>
      <c r="E331" s="4"/>
      <c r="F331" s="5"/>
      <c r="G331" s="5"/>
      <c r="H331" s="5" t="str">
        <f t="shared" si="11"/>
        <v/>
      </c>
      <c r="I331" s="4"/>
    </row>
    <row r="332" spans="1:9" x14ac:dyDescent="0.2">
      <c r="A332" s="100"/>
      <c r="B332" s="178" t="str">
        <f t="shared" si="10"/>
        <v/>
      </c>
      <c r="C332" s="4"/>
      <c r="D332" s="4"/>
      <c r="E332" s="4"/>
      <c r="F332" s="5"/>
      <c r="G332" s="5"/>
      <c r="H332" s="5" t="str">
        <f t="shared" si="11"/>
        <v/>
      </c>
      <c r="I332" s="4"/>
    </row>
    <row r="333" spans="1:9" x14ac:dyDescent="0.2">
      <c r="A333" s="100"/>
      <c r="B333" s="178" t="str">
        <f t="shared" si="10"/>
        <v/>
      </c>
      <c r="C333" s="4"/>
      <c r="D333" s="4"/>
      <c r="E333" s="4"/>
      <c r="F333" s="5"/>
      <c r="G333" s="5"/>
      <c r="H333" s="5" t="str">
        <f t="shared" si="11"/>
        <v/>
      </c>
      <c r="I333" s="4"/>
    </row>
    <row r="334" spans="1:9" x14ac:dyDescent="0.2">
      <c r="A334" s="100"/>
      <c r="B334" s="178" t="str">
        <f t="shared" si="10"/>
        <v/>
      </c>
      <c r="C334" s="4"/>
      <c r="D334" s="4"/>
      <c r="E334" s="4"/>
      <c r="F334" s="5"/>
      <c r="G334" s="5"/>
      <c r="H334" s="5" t="str">
        <f t="shared" si="11"/>
        <v/>
      </c>
      <c r="I334" s="4"/>
    </row>
    <row r="335" spans="1:9" x14ac:dyDescent="0.2">
      <c r="A335" s="100"/>
      <c r="B335" s="178" t="str">
        <f t="shared" si="10"/>
        <v/>
      </c>
      <c r="C335" s="4"/>
      <c r="D335" s="4"/>
      <c r="E335" s="4"/>
      <c r="F335" s="5"/>
      <c r="G335" s="5"/>
      <c r="H335" s="5" t="str">
        <f t="shared" si="11"/>
        <v/>
      </c>
      <c r="I335" s="4"/>
    </row>
    <row r="336" spans="1:9" x14ac:dyDescent="0.2">
      <c r="A336" s="100"/>
      <c r="B336" s="178" t="str">
        <f t="shared" si="10"/>
        <v/>
      </c>
      <c r="C336" s="4"/>
      <c r="D336" s="4"/>
      <c r="E336" s="4"/>
      <c r="F336" s="5"/>
      <c r="G336" s="5"/>
      <c r="H336" s="5" t="str">
        <f t="shared" si="11"/>
        <v/>
      </c>
      <c r="I336" s="4"/>
    </row>
    <row r="337" spans="1:9" x14ac:dyDescent="0.2">
      <c r="A337" s="100"/>
      <c r="B337" s="178" t="str">
        <f t="shared" si="10"/>
        <v/>
      </c>
      <c r="C337" s="4"/>
      <c r="D337" s="4"/>
      <c r="E337" s="4"/>
      <c r="F337" s="5"/>
      <c r="G337" s="5"/>
      <c r="H337" s="5" t="str">
        <f t="shared" si="11"/>
        <v/>
      </c>
      <c r="I337" s="4"/>
    </row>
    <row r="338" spans="1:9" x14ac:dyDescent="0.2">
      <c r="A338" s="100"/>
      <c r="B338" s="178" t="str">
        <f t="shared" si="10"/>
        <v/>
      </c>
      <c r="C338" s="4"/>
      <c r="D338" s="4"/>
      <c r="E338" s="4"/>
      <c r="F338" s="5"/>
      <c r="G338" s="5"/>
      <c r="H338" s="5" t="str">
        <f t="shared" si="11"/>
        <v/>
      </c>
      <c r="I338" s="4"/>
    </row>
    <row r="339" spans="1:9" x14ac:dyDescent="0.2">
      <c r="A339" s="100"/>
      <c r="B339" s="178" t="str">
        <f t="shared" si="10"/>
        <v/>
      </c>
      <c r="C339" s="4"/>
      <c r="D339" s="4"/>
      <c r="E339" s="4"/>
      <c r="F339" s="5"/>
      <c r="G339" s="5"/>
      <c r="H339" s="5" t="str">
        <f t="shared" si="11"/>
        <v/>
      </c>
      <c r="I339" s="4"/>
    </row>
    <row r="340" spans="1:9" x14ac:dyDescent="0.2">
      <c r="A340" s="100"/>
      <c r="B340" s="178" t="str">
        <f t="shared" si="10"/>
        <v/>
      </c>
      <c r="C340" s="4"/>
      <c r="D340" s="4"/>
      <c r="E340" s="4"/>
      <c r="F340" s="5"/>
      <c r="G340" s="5"/>
      <c r="H340" s="5" t="str">
        <f t="shared" si="11"/>
        <v/>
      </c>
      <c r="I340" s="4"/>
    </row>
    <row r="341" spans="1:9" x14ac:dyDescent="0.2">
      <c r="A341" s="100"/>
      <c r="B341" s="178" t="str">
        <f t="shared" si="10"/>
        <v/>
      </c>
      <c r="C341" s="4"/>
      <c r="D341" s="4"/>
      <c r="E341" s="4"/>
      <c r="F341" s="5"/>
      <c r="G341" s="5"/>
      <c r="H341" s="5" t="str">
        <f t="shared" si="11"/>
        <v/>
      </c>
      <c r="I341" s="4"/>
    </row>
    <row r="342" spans="1:9" x14ac:dyDescent="0.2">
      <c r="A342" s="100"/>
      <c r="B342" s="178" t="str">
        <f t="shared" si="10"/>
        <v/>
      </c>
      <c r="C342" s="4"/>
      <c r="D342" s="4"/>
      <c r="E342" s="4"/>
      <c r="F342" s="5"/>
      <c r="G342" s="5"/>
      <c r="H342" s="5" t="str">
        <f t="shared" si="11"/>
        <v/>
      </c>
      <c r="I342" s="4"/>
    </row>
    <row r="343" spans="1:9" x14ac:dyDescent="0.2">
      <c r="A343" s="100"/>
      <c r="B343" s="178" t="str">
        <f t="shared" si="10"/>
        <v/>
      </c>
      <c r="C343" s="4"/>
      <c r="D343" s="4"/>
      <c r="E343" s="4"/>
      <c r="F343" s="5"/>
      <c r="G343" s="5"/>
      <c r="H343" s="5" t="str">
        <f t="shared" si="11"/>
        <v/>
      </c>
      <c r="I343" s="4"/>
    </row>
    <row r="344" spans="1:9" x14ac:dyDescent="0.2">
      <c r="A344" s="100"/>
      <c r="B344" s="178" t="str">
        <f t="shared" si="10"/>
        <v/>
      </c>
      <c r="C344" s="4"/>
      <c r="D344" s="4"/>
      <c r="E344" s="4"/>
      <c r="F344" s="5"/>
      <c r="G344" s="5"/>
      <c r="H344" s="5" t="str">
        <f t="shared" si="11"/>
        <v/>
      </c>
      <c r="I344" s="4"/>
    </row>
    <row r="345" spans="1:9" x14ac:dyDescent="0.2">
      <c r="A345" s="100"/>
      <c r="B345" s="178" t="str">
        <f t="shared" si="10"/>
        <v/>
      </c>
      <c r="C345" s="4"/>
      <c r="D345" s="4"/>
      <c r="E345" s="4"/>
      <c r="F345" s="5"/>
      <c r="G345" s="5"/>
      <c r="H345" s="5" t="str">
        <f t="shared" si="11"/>
        <v/>
      </c>
      <c r="I345" s="4"/>
    </row>
    <row r="346" spans="1:9" x14ac:dyDescent="0.2">
      <c r="A346" s="100"/>
      <c r="B346" s="178" t="str">
        <f t="shared" si="10"/>
        <v/>
      </c>
      <c r="C346" s="4"/>
      <c r="D346" s="4"/>
      <c r="E346" s="4"/>
      <c r="F346" s="5"/>
      <c r="G346" s="5"/>
      <c r="H346" s="5" t="str">
        <f t="shared" si="11"/>
        <v/>
      </c>
      <c r="I346" s="4"/>
    </row>
    <row r="347" spans="1:9" x14ac:dyDescent="0.2">
      <c r="A347" s="100"/>
      <c r="B347" s="178" t="str">
        <f t="shared" si="10"/>
        <v/>
      </c>
      <c r="C347" s="4"/>
      <c r="D347" s="4"/>
      <c r="E347" s="4"/>
      <c r="F347" s="5"/>
      <c r="G347" s="5"/>
      <c r="H347" s="5" t="str">
        <f t="shared" si="11"/>
        <v/>
      </c>
      <c r="I347" s="4"/>
    </row>
    <row r="348" spans="1:9" x14ac:dyDescent="0.2">
      <c r="A348" s="100"/>
      <c r="B348" s="178" t="str">
        <f t="shared" si="10"/>
        <v/>
      </c>
      <c r="C348" s="4"/>
      <c r="D348" s="4"/>
      <c r="E348" s="4"/>
      <c r="F348" s="5"/>
      <c r="G348" s="5"/>
      <c r="H348" s="5" t="str">
        <f t="shared" si="11"/>
        <v/>
      </c>
      <c r="I348" s="4"/>
    </row>
    <row r="349" spans="1:9" x14ac:dyDescent="0.2">
      <c r="A349" s="100"/>
      <c r="B349" s="178" t="str">
        <f t="shared" si="10"/>
        <v/>
      </c>
      <c r="C349" s="4"/>
      <c r="D349" s="4"/>
      <c r="E349" s="4"/>
      <c r="F349" s="5"/>
      <c r="G349" s="5"/>
      <c r="H349" s="5" t="str">
        <f t="shared" si="11"/>
        <v/>
      </c>
      <c r="I349" s="4"/>
    </row>
    <row r="350" spans="1:9" x14ac:dyDescent="0.2">
      <c r="A350" s="100"/>
      <c r="B350" s="178" t="str">
        <f t="shared" si="10"/>
        <v/>
      </c>
      <c r="C350" s="4"/>
      <c r="D350" s="4"/>
      <c r="E350" s="4"/>
      <c r="F350" s="5"/>
      <c r="G350" s="5"/>
      <c r="H350" s="5" t="str">
        <f t="shared" si="11"/>
        <v/>
      </c>
      <c r="I350" s="4"/>
    </row>
    <row r="351" spans="1:9" x14ac:dyDescent="0.2">
      <c r="A351" s="100"/>
      <c r="B351" s="178" t="str">
        <f t="shared" si="10"/>
        <v/>
      </c>
      <c r="C351" s="4"/>
      <c r="D351" s="4"/>
      <c r="E351" s="4"/>
      <c r="F351" s="5"/>
      <c r="G351" s="5"/>
      <c r="H351" s="5" t="str">
        <f t="shared" si="11"/>
        <v/>
      </c>
      <c r="I351" s="4"/>
    </row>
    <row r="352" spans="1:9" x14ac:dyDescent="0.2">
      <c r="A352" s="100"/>
      <c r="B352" s="178" t="str">
        <f t="shared" si="10"/>
        <v/>
      </c>
      <c r="C352" s="4"/>
      <c r="D352" s="4"/>
      <c r="E352" s="4"/>
      <c r="F352" s="5"/>
      <c r="G352" s="5"/>
      <c r="H352" s="5" t="str">
        <f t="shared" si="11"/>
        <v/>
      </c>
      <c r="I352" s="4"/>
    </row>
    <row r="353" spans="1:9" x14ac:dyDescent="0.2">
      <c r="A353" s="100"/>
      <c r="B353" s="178" t="str">
        <f t="shared" si="10"/>
        <v/>
      </c>
      <c r="C353" s="4"/>
      <c r="D353" s="4"/>
      <c r="E353" s="4"/>
      <c r="F353" s="5"/>
      <c r="G353" s="5"/>
      <c r="H353" s="5" t="str">
        <f t="shared" si="11"/>
        <v/>
      </c>
      <c r="I353" s="4"/>
    </row>
    <row r="354" spans="1:9" x14ac:dyDescent="0.2">
      <c r="A354" s="100"/>
      <c r="B354" s="178" t="str">
        <f t="shared" si="10"/>
        <v/>
      </c>
      <c r="C354" s="4"/>
      <c r="D354" s="4"/>
      <c r="E354" s="4"/>
      <c r="F354" s="5"/>
      <c r="G354" s="5"/>
      <c r="H354" s="5" t="str">
        <f t="shared" si="11"/>
        <v/>
      </c>
      <c r="I354" s="4"/>
    </row>
    <row r="355" spans="1:9" x14ac:dyDescent="0.2">
      <c r="A355" s="100"/>
      <c r="B355" s="178" t="str">
        <f t="shared" si="10"/>
        <v/>
      </c>
      <c r="C355" s="4"/>
      <c r="D355" s="4"/>
      <c r="E355" s="4"/>
      <c r="F355" s="5"/>
      <c r="G355" s="5"/>
      <c r="H355" s="5" t="str">
        <f t="shared" si="11"/>
        <v/>
      </c>
      <c r="I355" s="4"/>
    </row>
    <row r="356" spans="1:9" x14ac:dyDescent="0.2">
      <c r="A356" s="100"/>
      <c r="B356" s="178" t="str">
        <f t="shared" si="10"/>
        <v/>
      </c>
      <c r="C356" s="4"/>
      <c r="D356" s="4"/>
      <c r="E356" s="4"/>
      <c r="F356" s="5"/>
      <c r="G356" s="5"/>
      <c r="H356" s="5" t="str">
        <f t="shared" si="11"/>
        <v/>
      </c>
      <c r="I356" s="4"/>
    </row>
    <row r="357" spans="1:9" x14ac:dyDescent="0.2">
      <c r="A357" s="100"/>
      <c r="B357" s="178" t="str">
        <f t="shared" si="10"/>
        <v/>
      </c>
      <c r="C357" s="4"/>
      <c r="D357" s="4"/>
      <c r="E357" s="4"/>
      <c r="F357" s="5"/>
      <c r="G357" s="5"/>
      <c r="H357" s="5" t="str">
        <f t="shared" si="11"/>
        <v/>
      </c>
      <c r="I357" s="4"/>
    </row>
    <row r="358" spans="1:9" x14ac:dyDescent="0.2">
      <c r="A358" s="100"/>
      <c r="B358" s="178" t="str">
        <f t="shared" si="10"/>
        <v/>
      </c>
      <c r="C358" s="4"/>
      <c r="D358" s="4"/>
      <c r="E358" s="4"/>
      <c r="F358" s="5"/>
      <c r="G358" s="5"/>
      <c r="H358" s="5" t="str">
        <f t="shared" si="11"/>
        <v/>
      </c>
      <c r="I358" s="4"/>
    </row>
    <row r="359" spans="1:9" x14ac:dyDescent="0.2">
      <c r="A359" s="100"/>
      <c r="B359" s="178" t="str">
        <f t="shared" si="10"/>
        <v/>
      </c>
      <c r="C359" s="4"/>
      <c r="D359" s="4"/>
      <c r="E359" s="4"/>
      <c r="F359" s="5"/>
      <c r="G359" s="5"/>
      <c r="H359" s="5" t="str">
        <f t="shared" si="11"/>
        <v/>
      </c>
      <c r="I359" s="4"/>
    </row>
    <row r="360" spans="1:9" x14ac:dyDescent="0.2">
      <c r="A360" s="100"/>
      <c r="B360" s="178" t="str">
        <f t="shared" si="10"/>
        <v/>
      </c>
      <c r="C360" s="4"/>
      <c r="D360" s="4"/>
      <c r="E360" s="4"/>
      <c r="F360" s="5"/>
      <c r="G360" s="5"/>
      <c r="H360" s="5" t="str">
        <f t="shared" si="11"/>
        <v/>
      </c>
      <c r="I360" s="4"/>
    </row>
    <row r="361" spans="1:9" x14ac:dyDescent="0.2">
      <c r="A361" s="100"/>
      <c r="B361" s="178" t="str">
        <f t="shared" si="10"/>
        <v/>
      </c>
      <c r="C361" s="4"/>
      <c r="D361" s="4"/>
      <c r="E361" s="4"/>
      <c r="F361" s="5"/>
      <c r="G361" s="5"/>
      <c r="H361" s="5" t="str">
        <f t="shared" si="11"/>
        <v/>
      </c>
      <c r="I361" s="4"/>
    </row>
    <row r="362" spans="1:9" x14ac:dyDescent="0.2">
      <c r="A362" s="100"/>
      <c r="B362" s="178" t="str">
        <f t="shared" si="10"/>
        <v/>
      </c>
      <c r="C362" s="4"/>
      <c r="D362" s="4"/>
      <c r="E362" s="4"/>
      <c r="F362" s="5"/>
      <c r="G362" s="5"/>
      <c r="H362" s="5" t="str">
        <f t="shared" si="11"/>
        <v/>
      </c>
      <c r="I362" s="4"/>
    </row>
    <row r="363" spans="1:9" x14ac:dyDescent="0.2">
      <c r="A363" s="100"/>
      <c r="B363" s="178" t="str">
        <f t="shared" si="10"/>
        <v/>
      </c>
      <c r="C363" s="4"/>
      <c r="D363" s="4"/>
      <c r="E363" s="4"/>
      <c r="F363" s="5"/>
      <c r="G363" s="5"/>
      <c r="H363" s="5" t="str">
        <f t="shared" si="11"/>
        <v/>
      </c>
      <c r="I363" s="4"/>
    </row>
    <row r="364" spans="1:9" x14ac:dyDescent="0.2">
      <c r="A364" s="100"/>
      <c r="B364" s="178" t="str">
        <f t="shared" si="10"/>
        <v/>
      </c>
      <c r="C364" s="4"/>
      <c r="D364" s="4"/>
      <c r="E364" s="4"/>
      <c r="F364" s="5"/>
      <c r="G364" s="5"/>
      <c r="H364" s="5" t="str">
        <f t="shared" si="11"/>
        <v/>
      </c>
      <c r="I364" s="4"/>
    </row>
    <row r="365" spans="1:9" x14ac:dyDescent="0.2">
      <c r="A365" s="100"/>
      <c r="B365" s="178" t="str">
        <f t="shared" si="10"/>
        <v/>
      </c>
      <c r="C365" s="4"/>
      <c r="D365" s="4"/>
      <c r="E365" s="4"/>
      <c r="F365" s="5"/>
      <c r="G365" s="5"/>
      <c r="H365" s="5" t="str">
        <f t="shared" si="11"/>
        <v/>
      </c>
      <c r="I365" s="4"/>
    </row>
    <row r="366" spans="1:9" x14ac:dyDescent="0.2">
      <c r="A366" s="100"/>
      <c r="B366" s="178" t="str">
        <f t="shared" si="10"/>
        <v/>
      </c>
      <c r="C366" s="4"/>
      <c r="D366" s="4"/>
      <c r="E366" s="4"/>
      <c r="F366" s="5"/>
      <c r="G366" s="5"/>
      <c r="H366" s="5" t="str">
        <f t="shared" si="11"/>
        <v/>
      </c>
      <c r="I366" s="4"/>
    </row>
    <row r="367" spans="1:9" x14ac:dyDescent="0.2">
      <c r="A367" s="100"/>
      <c r="B367" s="178" t="str">
        <f t="shared" si="10"/>
        <v/>
      </c>
      <c r="C367" s="4"/>
      <c r="D367" s="4"/>
      <c r="E367" s="4"/>
      <c r="F367" s="5"/>
      <c r="G367" s="5"/>
      <c r="H367" s="5" t="str">
        <f t="shared" si="11"/>
        <v/>
      </c>
      <c r="I367" s="4"/>
    </row>
    <row r="368" spans="1:9" x14ac:dyDescent="0.2">
      <c r="A368" s="100"/>
      <c r="B368" s="178" t="str">
        <f t="shared" si="10"/>
        <v/>
      </c>
      <c r="C368" s="4"/>
      <c r="D368" s="4"/>
      <c r="E368" s="4"/>
      <c r="F368" s="5"/>
      <c r="G368" s="5"/>
      <c r="H368" s="5" t="str">
        <f t="shared" si="11"/>
        <v/>
      </c>
      <c r="I368" s="4"/>
    </row>
    <row r="369" spans="1:9" x14ac:dyDescent="0.2">
      <c r="A369" s="100"/>
      <c r="B369" s="178" t="str">
        <f t="shared" si="10"/>
        <v/>
      </c>
      <c r="C369" s="4"/>
      <c r="D369" s="4"/>
      <c r="E369" s="4"/>
      <c r="F369" s="5"/>
      <c r="G369" s="5"/>
      <c r="H369" s="5" t="str">
        <f t="shared" si="11"/>
        <v/>
      </c>
      <c r="I369" s="4"/>
    </row>
    <row r="370" spans="1:9" x14ac:dyDescent="0.2">
      <c r="A370" s="100"/>
      <c r="B370" s="178" t="str">
        <f t="shared" si="10"/>
        <v/>
      </c>
      <c r="C370" s="4"/>
      <c r="D370" s="4"/>
      <c r="E370" s="4"/>
      <c r="F370" s="5"/>
      <c r="G370" s="5"/>
      <c r="H370" s="5" t="str">
        <f t="shared" si="11"/>
        <v/>
      </c>
      <c r="I370" s="4"/>
    </row>
    <row r="371" spans="1:9" x14ac:dyDescent="0.2">
      <c r="A371" s="100"/>
      <c r="B371" s="178" t="str">
        <f t="shared" si="10"/>
        <v/>
      </c>
      <c r="C371" s="4"/>
      <c r="D371" s="4"/>
      <c r="E371" s="4"/>
      <c r="F371" s="5"/>
      <c r="G371" s="5"/>
      <c r="H371" s="5" t="str">
        <f t="shared" si="11"/>
        <v/>
      </c>
      <c r="I371" s="4"/>
    </row>
    <row r="372" spans="1:9" x14ac:dyDescent="0.2">
      <c r="A372" s="100"/>
      <c r="B372" s="178" t="str">
        <f t="shared" si="10"/>
        <v/>
      </c>
      <c r="C372" s="4"/>
      <c r="D372" s="4"/>
      <c r="E372" s="4"/>
      <c r="F372" s="5"/>
      <c r="G372" s="5"/>
      <c r="H372" s="5" t="str">
        <f t="shared" si="11"/>
        <v/>
      </c>
      <c r="I372" s="4"/>
    </row>
    <row r="373" spans="1:9" x14ac:dyDescent="0.2">
      <c r="A373" s="100"/>
      <c r="B373" s="178" t="str">
        <f t="shared" si="10"/>
        <v/>
      </c>
      <c r="C373" s="4"/>
      <c r="D373" s="4"/>
      <c r="E373" s="4"/>
      <c r="F373" s="5"/>
      <c r="G373" s="5"/>
      <c r="H373" s="5" t="str">
        <f t="shared" si="11"/>
        <v/>
      </c>
      <c r="I373" s="4"/>
    </row>
    <row r="374" spans="1:9" x14ac:dyDescent="0.2">
      <c r="A374" s="100"/>
      <c r="B374" s="178" t="str">
        <f t="shared" si="10"/>
        <v/>
      </c>
      <c r="C374" s="4"/>
      <c r="D374" s="4"/>
      <c r="E374" s="4"/>
      <c r="F374" s="5"/>
      <c r="G374" s="5"/>
      <c r="H374" s="5" t="str">
        <f t="shared" si="11"/>
        <v/>
      </c>
      <c r="I374" s="4"/>
    </row>
    <row r="375" spans="1:9" x14ac:dyDescent="0.2">
      <c r="A375" s="100"/>
      <c r="B375" s="178" t="str">
        <f t="shared" si="10"/>
        <v/>
      </c>
      <c r="C375" s="4"/>
      <c r="D375" s="4"/>
      <c r="E375" s="4"/>
      <c r="F375" s="5"/>
      <c r="G375" s="5"/>
      <c r="H375" s="5" t="str">
        <f t="shared" si="11"/>
        <v/>
      </c>
      <c r="I375" s="4"/>
    </row>
    <row r="376" spans="1:9" x14ac:dyDescent="0.2">
      <c r="A376" s="100"/>
      <c r="B376" s="178" t="str">
        <f t="shared" si="10"/>
        <v/>
      </c>
      <c r="C376" s="4"/>
      <c r="D376" s="4"/>
      <c r="E376" s="4"/>
      <c r="F376" s="5"/>
      <c r="G376" s="5"/>
      <c r="H376" s="5" t="str">
        <f t="shared" si="11"/>
        <v/>
      </c>
      <c r="I376" s="4"/>
    </row>
    <row r="377" spans="1:9" x14ac:dyDescent="0.2">
      <c r="A377" s="100"/>
      <c r="B377" s="178" t="str">
        <f t="shared" si="10"/>
        <v/>
      </c>
      <c r="C377" s="4"/>
      <c r="D377" s="4"/>
      <c r="E377" s="4"/>
      <c r="F377" s="5"/>
      <c r="G377" s="5"/>
      <c r="H377" s="5" t="str">
        <f t="shared" si="11"/>
        <v/>
      </c>
      <c r="I377" s="4"/>
    </row>
    <row r="378" spans="1:9" x14ac:dyDescent="0.2">
      <c r="A378" s="100"/>
      <c r="B378" s="178" t="str">
        <f t="shared" si="10"/>
        <v/>
      </c>
      <c r="C378" s="4"/>
      <c r="D378" s="4"/>
      <c r="E378" s="4"/>
      <c r="F378" s="5"/>
      <c r="G378" s="5"/>
      <c r="H378" s="5" t="str">
        <f t="shared" si="11"/>
        <v/>
      </c>
      <c r="I378" s="4"/>
    </row>
    <row r="379" spans="1:9" x14ac:dyDescent="0.2">
      <c r="A379" s="100"/>
      <c r="B379" s="178" t="str">
        <f t="shared" si="10"/>
        <v/>
      </c>
      <c r="C379" s="4"/>
      <c r="D379" s="4"/>
      <c r="E379" s="4"/>
      <c r="F379" s="5"/>
      <c r="G379" s="5"/>
      <c r="H379" s="5" t="str">
        <f t="shared" si="11"/>
        <v/>
      </c>
      <c r="I379" s="4"/>
    </row>
    <row r="380" spans="1:9" x14ac:dyDescent="0.2">
      <c r="A380" s="100"/>
      <c r="B380" s="178" t="str">
        <f t="shared" si="10"/>
        <v/>
      </c>
      <c r="C380" s="4"/>
      <c r="D380" s="4"/>
      <c r="E380" s="4"/>
      <c r="F380" s="5"/>
      <c r="G380" s="5"/>
      <c r="H380" s="5" t="str">
        <f t="shared" si="11"/>
        <v/>
      </c>
      <c r="I380" s="4"/>
    </row>
    <row r="381" spans="1:9" x14ac:dyDescent="0.2">
      <c r="A381" s="100"/>
      <c r="B381" s="178" t="str">
        <f t="shared" si="10"/>
        <v/>
      </c>
      <c r="C381" s="4"/>
      <c r="D381" s="4"/>
      <c r="E381" s="4"/>
      <c r="F381" s="5"/>
      <c r="G381" s="5"/>
      <c r="H381" s="5" t="str">
        <f t="shared" si="11"/>
        <v/>
      </c>
      <c r="I381" s="4"/>
    </row>
    <row r="382" spans="1:9" x14ac:dyDescent="0.2">
      <c r="A382" s="100"/>
      <c r="B382" s="178" t="str">
        <f t="shared" si="10"/>
        <v/>
      </c>
      <c r="C382" s="4"/>
      <c r="D382" s="4"/>
      <c r="E382" s="4"/>
      <c r="F382" s="5"/>
      <c r="G382" s="5"/>
      <c r="H382" s="5" t="str">
        <f t="shared" si="11"/>
        <v/>
      </c>
      <c r="I382" s="4"/>
    </row>
    <row r="383" spans="1:9" x14ac:dyDescent="0.2">
      <c r="A383" s="100"/>
      <c r="B383" s="178" t="str">
        <f t="shared" si="10"/>
        <v/>
      </c>
      <c r="C383" s="4"/>
      <c r="D383" s="4"/>
      <c r="E383" s="4"/>
      <c r="F383" s="5"/>
      <c r="G383" s="5"/>
      <c r="H383" s="5" t="str">
        <f t="shared" si="11"/>
        <v/>
      </c>
      <c r="I383" s="4"/>
    </row>
    <row r="384" spans="1:9" x14ac:dyDescent="0.2">
      <c r="A384" s="100"/>
      <c r="B384" s="178" t="str">
        <f t="shared" si="10"/>
        <v/>
      </c>
      <c r="C384" s="4"/>
      <c r="D384" s="4"/>
      <c r="E384" s="4"/>
      <c r="F384" s="5"/>
      <c r="G384" s="5"/>
      <c r="H384" s="5" t="str">
        <f t="shared" si="11"/>
        <v/>
      </c>
      <c r="I384" s="4"/>
    </row>
    <row r="385" spans="1:9" x14ac:dyDescent="0.2">
      <c r="A385" s="100"/>
      <c r="B385" s="178" t="str">
        <f t="shared" si="10"/>
        <v/>
      </c>
      <c r="C385" s="4"/>
      <c r="D385" s="4"/>
      <c r="E385" s="4"/>
      <c r="F385" s="5"/>
      <c r="G385" s="5"/>
      <c r="H385" s="5" t="str">
        <f t="shared" si="11"/>
        <v/>
      </c>
      <c r="I385" s="4"/>
    </row>
    <row r="386" spans="1:9" x14ac:dyDescent="0.2">
      <c r="A386" s="100"/>
      <c r="B386" s="178" t="str">
        <f t="shared" si="10"/>
        <v/>
      </c>
      <c r="C386" s="4"/>
      <c r="D386" s="4"/>
      <c r="E386" s="4"/>
      <c r="F386" s="5"/>
      <c r="G386" s="5"/>
      <c r="H386" s="5" t="str">
        <f t="shared" si="11"/>
        <v/>
      </c>
      <c r="I386" s="4"/>
    </row>
    <row r="387" spans="1:9" x14ac:dyDescent="0.2">
      <c r="A387" s="100"/>
      <c r="B387" s="178" t="str">
        <f t="shared" ref="B387:B450" si="12">IF(A387="","",IF(ISNUMBER(A387),IFERROR(VLOOKUP(TEXT(A387,"yyyy/mm/dd"),BSAD,2,FALSE),""),IFERROR(VLOOKUP(A387,BSAD,2,FALSE),"")))</f>
        <v/>
      </c>
      <c r="C387" s="4"/>
      <c r="D387" s="4"/>
      <c r="E387" s="4"/>
      <c r="F387" s="5"/>
      <c r="G387" s="5"/>
      <c r="H387" s="5" t="str">
        <f t="shared" si="11"/>
        <v/>
      </c>
      <c r="I387" s="4"/>
    </row>
    <row r="388" spans="1:9" x14ac:dyDescent="0.2">
      <c r="A388" s="100"/>
      <c r="B388" s="178" t="str">
        <f t="shared" si="12"/>
        <v/>
      </c>
      <c r="C388" s="4"/>
      <c r="D388" s="4"/>
      <c r="E388" s="4"/>
      <c r="F388" s="5"/>
      <c r="G388" s="5"/>
      <c r="H388" s="5" t="str">
        <f t="shared" ref="H388:H451" si="13">IF($C388="","",$H387+$G388-$F388)</f>
        <v/>
      </c>
      <c r="I388" s="4"/>
    </row>
    <row r="389" spans="1:9" x14ac:dyDescent="0.2">
      <c r="A389" s="100"/>
      <c r="B389" s="178" t="str">
        <f t="shared" si="12"/>
        <v/>
      </c>
      <c r="C389" s="4"/>
      <c r="D389" s="4"/>
      <c r="E389" s="4"/>
      <c r="F389" s="5"/>
      <c r="G389" s="5"/>
      <c r="H389" s="5" t="str">
        <f t="shared" si="13"/>
        <v/>
      </c>
      <c r="I389" s="4"/>
    </row>
    <row r="390" spans="1:9" x14ac:dyDescent="0.2">
      <c r="A390" s="100"/>
      <c r="B390" s="178" t="str">
        <f t="shared" si="12"/>
        <v/>
      </c>
      <c r="C390" s="4"/>
      <c r="D390" s="4"/>
      <c r="E390" s="4"/>
      <c r="F390" s="5"/>
      <c r="G390" s="5"/>
      <c r="H390" s="5" t="str">
        <f t="shared" si="13"/>
        <v/>
      </c>
      <c r="I390" s="4"/>
    </row>
    <row r="391" spans="1:9" x14ac:dyDescent="0.2">
      <c r="A391" s="100"/>
      <c r="B391" s="178" t="str">
        <f t="shared" si="12"/>
        <v/>
      </c>
      <c r="C391" s="4"/>
      <c r="D391" s="4"/>
      <c r="E391" s="4"/>
      <c r="F391" s="5"/>
      <c r="G391" s="5"/>
      <c r="H391" s="5" t="str">
        <f t="shared" si="13"/>
        <v/>
      </c>
      <c r="I391" s="4"/>
    </row>
    <row r="392" spans="1:9" x14ac:dyDescent="0.2">
      <c r="A392" s="100"/>
      <c r="B392" s="178" t="str">
        <f t="shared" si="12"/>
        <v/>
      </c>
      <c r="C392" s="4"/>
      <c r="D392" s="4"/>
      <c r="E392" s="4"/>
      <c r="F392" s="5"/>
      <c r="G392" s="5"/>
      <c r="H392" s="5" t="str">
        <f t="shared" si="13"/>
        <v/>
      </c>
      <c r="I392" s="4"/>
    </row>
    <row r="393" spans="1:9" x14ac:dyDescent="0.2">
      <c r="A393" s="100"/>
      <c r="B393" s="178" t="str">
        <f t="shared" si="12"/>
        <v/>
      </c>
      <c r="C393" s="4"/>
      <c r="D393" s="4"/>
      <c r="E393" s="4"/>
      <c r="F393" s="5"/>
      <c r="G393" s="5"/>
      <c r="H393" s="5" t="str">
        <f t="shared" si="13"/>
        <v/>
      </c>
      <c r="I393" s="4"/>
    </row>
    <row r="394" spans="1:9" x14ac:dyDescent="0.2">
      <c r="A394" s="100"/>
      <c r="B394" s="178" t="str">
        <f t="shared" si="12"/>
        <v/>
      </c>
      <c r="C394" s="4"/>
      <c r="D394" s="4"/>
      <c r="E394" s="4"/>
      <c r="F394" s="5"/>
      <c r="G394" s="5"/>
      <c r="H394" s="5" t="str">
        <f t="shared" si="13"/>
        <v/>
      </c>
      <c r="I394" s="4"/>
    </row>
    <row r="395" spans="1:9" x14ac:dyDescent="0.2">
      <c r="A395" s="100"/>
      <c r="B395" s="178" t="str">
        <f t="shared" si="12"/>
        <v/>
      </c>
      <c r="C395" s="4"/>
      <c r="D395" s="4"/>
      <c r="E395" s="4"/>
      <c r="F395" s="5"/>
      <c r="G395" s="5"/>
      <c r="H395" s="5" t="str">
        <f t="shared" si="13"/>
        <v/>
      </c>
      <c r="I395" s="4"/>
    </row>
    <row r="396" spans="1:9" x14ac:dyDescent="0.2">
      <c r="A396" s="100"/>
      <c r="B396" s="178" t="str">
        <f t="shared" si="12"/>
        <v/>
      </c>
      <c r="C396" s="4"/>
      <c r="D396" s="4"/>
      <c r="E396" s="4"/>
      <c r="F396" s="5"/>
      <c r="G396" s="5"/>
      <c r="H396" s="5" t="str">
        <f t="shared" si="13"/>
        <v/>
      </c>
      <c r="I396" s="4"/>
    </row>
    <row r="397" spans="1:9" x14ac:dyDescent="0.2">
      <c r="A397" s="100"/>
      <c r="B397" s="178" t="str">
        <f t="shared" si="12"/>
        <v/>
      </c>
      <c r="C397" s="4"/>
      <c r="D397" s="4"/>
      <c r="E397" s="4"/>
      <c r="F397" s="5"/>
      <c r="G397" s="5"/>
      <c r="H397" s="5" t="str">
        <f t="shared" si="13"/>
        <v/>
      </c>
      <c r="I397" s="4"/>
    </row>
    <row r="398" spans="1:9" x14ac:dyDescent="0.2">
      <c r="A398" s="100"/>
      <c r="B398" s="178" t="str">
        <f t="shared" si="12"/>
        <v/>
      </c>
      <c r="C398" s="4"/>
      <c r="D398" s="4"/>
      <c r="E398" s="4"/>
      <c r="F398" s="5"/>
      <c r="G398" s="5"/>
      <c r="H398" s="5" t="str">
        <f t="shared" si="13"/>
        <v/>
      </c>
      <c r="I398" s="4"/>
    </row>
    <row r="399" spans="1:9" x14ac:dyDescent="0.2">
      <c r="A399" s="100"/>
      <c r="B399" s="178" t="str">
        <f t="shared" si="12"/>
        <v/>
      </c>
      <c r="C399" s="4"/>
      <c r="D399" s="4"/>
      <c r="E399" s="4"/>
      <c r="F399" s="5"/>
      <c r="G399" s="5"/>
      <c r="H399" s="5" t="str">
        <f t="shared" si="13"/>
        <v/>
      </c>
      <c r="I399" s="4"/>
    </row>
    <row r="400" spans="1:9" x14ac:dyDescent="0.2">
      <c r="A400" s="100"/>
      <c r="B400" s="178" t="str">
        <f t="shared" si="12"/>
        <v/>
      </c>
      <c r="C400" s="4"/>
      <c r="D400" s="4"/>
      <c r="E400" s="4"/>
      <c r="F400" s="5"/>
      <c r="G400" s="5"/>
      <c r="H400" s="5" t="str">
        <f t="shared" si="13"/>
        <v/>
      </c>
      <c r="I400" s="4"/>
    </row>
    <row r="401" spans="1:9" x14ac:dyDescent="0.2">
      <c r="A401" s="100"/>
      <c r="B401" s="178" t="str">
        <f t="shared" si="12"/>
        <v/>
      </c>
      <c r="C401" s="4"/>
      <c r="D401" s="4"/>
      <c r="E401" s="4"/>
      <c r="F401" s="5"/>
      <c r="G401" s="5"/>
      <c r="H401" s="5" t="str">
        <f t="shared" si="13"/>
        <v/>
      </c>
      <c r="I401" s="4"/>
    </row>
    <row r="402" spans="1:9" x14ac:dyDescent="0.2">
      <c r="A402" s="100"/>
      <c r="B402" s="178" t="str">
        <f t="shared" si="12"/>
        <v/>
      </c>
      <c r="C402" s="4"/>
      <c r="D402" s="4"/>
      <c r="E402" s="4"/>
      <c r="F402" s="5"/>
      <c r="G402" s="5"/>
      <c r="H402" s="5" t="str">
        <f t="shared" si="13"/>
        <v/>
      </c>
      <c r="I402" s="4"/>
    </row>
    <row r="403" spans="1:9" x14ac:dyDescent="0.2">
      <c r="A403" s="100"/>
      <c r="B403" s="178" t="str">
        <f t="shared" si="12"/>
        <v/>
      </c>
      <c r="C403" s="4"/>
      <c r="D403" s="4"/>
      <c r="E403" s="4"/>
      <c r="F403" s="5"/>
      <c r="G403" s="5"/>
      <c r="H403" s="5" t="str">
        <f t="shared" si="13"/>
        <v/>
      </c>
      <c r="I403" s="4"/>
    </row>
    <row r="404" spans="1:9" x14ac:dyDescent="0.2">
      <c r="A404" s="100"/>
      <c r="B404" s="178" t="str">
        <f t="shared" si="12"/>
        <v/>
      </c>
      <c r="C404" s="4"/>
      <c r="D404" s="4"/>
      <c r="E404" s="4"/>
      <c r="F404" s="5"/>
      <c r="G404" s="5"/>
      <c r="H404" s="5" t="str">
        <f t="shared" si="13"/>
        <v/>
      </c>
      <c r="I404" s="4"/>
    </row>
    <row r="405" spans="1:9" x14ac:dyDescent="0.2">
      <c r="A405" s="100"/>
      <c r="B405" s="178" t="str">
        <f t="shared" si="12"/>
        <v/>
      </c>
      <c r="C405" s="4"/>
      <c r="D405" s="4"/>
      <c r="E405" s="4"/>
      <c r="F405" s="5"/>
      <c r="G405" s="5"/>
      <c r="H405" s="5" t="str">
        <f t="shared" si="13"/>
        <v/>
      </c>
      <c r="I405" s="4"/>
    </row>
    <row r="406" spans="1:9" x14ac:dyDescent="0.2">
      <c r="A406" s="100"/>
      <c r="B406" s="178" t="str">
        <f t="shared" si="12"/>
        <v/>
      </c>
      <c r="C406" s="4"/>
      <c r="D406" s="4"/>
      <c r="E406" s="4"/>
      <c r="F406" s="5"/>
      <c r="G406" s="5"/>
      <c r="H406" s="5" t="str">
        <f t="shared" si="13"/>
        <v/>
      </c>
      <c r="I406" s="4"/>
    </row>
    <row r="407" spans="1:9" x14ac:dyDescent="0.2">
      <c r="A407" s="100"/>
      <c r="B407" s="178" t="str">
        <f t="shared" si="12"/>
        <v/>
      </c>
      <c r="C407" s="4"/>
      <c r="D407" s="4"/>
      <c r="E407" s="4"/>
      <c r="F407" s="5"/>
      <c r="G407" s="5"/>
      <c r="H407" s="5" t="str">
        <f t="shared" si="13"/>
        <v/>
      </c>
      <c r="I407" s="4"/>
    </row>
    <row r="408" spans="1:9" x14ac:dyDescent="0.2">
      <c r="A408" s="100"/>
      <c r="B408" s="178" t="str">
        <f t="shared" si="12"/>
        <v/>
      </c>
      <c r="C408" s="4"/>
      <c r="D408" s="4"/>
      <c r="E408" s="4"/>
      <c r="F408" s="5"/>
      <c r="G408" s="5"/>
      <c r="H408" s="5" t="str">
        <f t="shared" si="13"/>
        <v/>
      </c>
      <c r="I408" s="4"/>
    </row>
    <row r="409" spans="1:9" x14ac:dyDescent="0.2">
      <c r="A409" s="100"/>
      <c r="B409" s="178" t="str">
        <f t="shared" si="12"/>
        <v/>
      </c>
      <c r="C409" s="4"/>
      <c r="D409" s="4"/>
      <c r="E409" s="4"/>
      <c r="F409" s="5"/>
      <c r="G409" s="5"/>
      <c r="H409" s="5" t="str">
        <f t="shared" si="13"/>
        <v/>
      </c>
      <c r="I409" s="4"/>
    </row>
    <row r="410" spans="1:9" x14ac:dyDescent="0.2">
      <c r="A410" s="100"/>
      <c r="B410" s="178" t="str">
        <f t="shared" si="12"/>
        <v/>
      </c>
      <c r="C410" s="4"/>
      <c r="D410" s="4"/>
      <c r="E410" s="4"/>
      <c r="F410" s="5"/>
      <c r="G410" s="5"/>
      <c r="H410" s="5" t="str">
        <f t="shared" si="13"/>
        <v/>
      </c>
      <c r="I410" s="4"/>
    </row>
    <row r="411" spans="1:9" x14ac:dyDescent="0.2">
      <c r="A411" s="100"/>
      <c r="B411" s="178" t="str">
        <f t="shared" si="12"/>
        <v/>
      </c>
      <c r="C411" s="4"/>
      <c r="D411" s="4"/>
      <c r="E411" s="4"/>
      <c r="F411" s="5"/>
      <c r="G411" s="5"/>
      <c r="H411" s="5" t="str">
        <f t="shared" si="13"/>
        <v/>
      </c>
      <c r="I411" s="4"/>
    </row>
    <row r="412" spans="1:9" x14ac:dyDescent="0.2">
      <c r="A412" s="100"/>
      <c r="B412" s="178" t="str">
        <f t="shared" si="12"/>
        <v/>
      </c>
      <c r="C412" s="4"/>
      <c r="D412" s="4"/>
      <c r="E412" s="4"/>
      <c r="F412" s="5"/>
      <c r="G412" s="5"/>
      <c r="H412" s="5" t="str">
        <f t="shared" si="13"/>
        <v/>
      </c>
      <c r="I412" s="4"/>
    </row>
    <row r="413" spans="1:9" x14ac:dyDescent="0.2">
      <c r="A413" s="100"/>
      <c r="B413" s="178" t="str">
        <f t="shared" si="12"/>
        <v/>
      </c>
      <c r="C413" s="4"/>
      <c r="D413" s="4"/>
      <c r="E413" s="4"/>
      <c r="F413" s="5"/>
      <c r="G413" s="5"/>
      <c r="H413" s="5" t="str">
        <f t="shared" si="13"/>
        <v/>
      </c>
      <c r="I413" s="4"/>
    </row>
    <row r="414" spans="1:9" x14ac:dyDescent="0.2">
      <c r="A414" s="100"/>
      <c r="B414" s="178" t="str">
        <f t="shared" si="12"/>
        <v/>
      </c>
      <c r="C414" s="4"/>
      <c r="D414" s="4"/>
      <c r="E414" s="4"/>
      <c r="F414" s="5"/>
      <c r="G414" s="5"/>
      <c r="H414" s="5" t="str">
        <f t="shared" si="13"/>
        <v/>
      </c>
      <c r="I414" s="4"/>
    </row>
    <row r="415" spans="1:9" x14ac:dyDescent="0.2">
      <c r="A415" s="100"/>
      <c r="B415" s="178" t="str">
        <f t="shared" si="12"/>
        <v/>
      </c>
      <c r="C415" s="4"/>
      <c r="D415" s="4"/>
      <c r="E415" s="4"/>
      <c r="F415" s="5"/>
      <c r="G415" s="5"/>
      <c r="H415" s="5" t="str">
        <f t="shared" si="13"/>
        <v/>
      </c>
      <c r="I415" s="4"/>
    </row>
    <row r="416" spans="1:9" x14ac:dyDescent="0.2">
      <c r="A416" s="100"/>
      <c r="B416" s="178" t="str">
        <f t="shared" si="12"/>
        <v/>
      </c>
      <c r="C416" s="4"/>
      <c r="D416" s="4"/>
      <c r="E416" s="4"/>
      <c r="F416" s="5"/>
      <c r="G416" s="5"/>
      <c r="H416" s="5" t="str">
        <f t="shared" si="13"/>
        <v/>
      </c>
      <c r="I416" s="4"/>
    </row>
    <row r="417" spans="1:9" x14ac:dyDescent="0.2">
      <c r="A417" s="100"/>
      <c r="B417" s="178" t="str">
        <f t="shared" si="12"/>
        <v/>
      </c>
      <c r="C417" s="4"/>
      <c r="D417" s="4"/>
      <c r="E417" s="4"/>
      <c r="F417" s="5"/>
      <c r="G417" s="5"/>
      <c r="H417" s="5" t="str">
        <f t="shared" si="13"/>
        <v/>
      </c>
      <c r="I417" s="4"/>
    </row>
    <row r="418" spans="1:9" x14ac:dyDescent="0.2">
      <c r="A418" s="100"/>
      <c r="B418" s="178" t="str">
        <f t="shared" si="12"/>
        <v/>
      </c>
      <c r="C418" s="4"/>
      <c r="D418" s="4"/>
      <c r="E418" s="4"/>
      <c r="F418" s="5"/>
      <c r="G418" s="5"/>
      <c r="H418" s="5" t="str">
        <f t="shared" si="13"/>
        <v/>
      </c>
      <c r="I418" s="4"/>
    </row>
    <row r="419" spans="1:9" x14ac:dyDescent="0.2">
      <c r="A419" s="100"/>
      <c r="B419" s="178" t="str">
        <f t="shared" si="12"/>
        <v/>
      </c>
      <c r="C419" s="4"/>
      <c r="D419" s="4"/>
      <c r="E419" s="4"/>
      <c r="F419" s="5"/>
      <c r="G419" s="5"/>
      <c r="H419" s="5" t="str">
        <f t="shared" si="13"/>
        <v/>
      </c>
      <c r="I419" s="4"/>
    </row>
    <row r="420" spans="1:9" x14ac:dyDescent="0.2">
      <c r="A420" s="100"/>
      <c r="B420" s="178" t="str">
        <f t="shared" si="12"/>
        <v/>
      </c>
      <c r="C420" s="4"/>
      <c r="D420" s="4"/>
      <c r="E420" s="4"/>
      <c r="F420" s="5"/>
      <c r="G420" s="5"/>
      <c r="H420" s="5" t="str">
        <f t="shared" si="13"/>
        <v/>
      </c>
      <c r="I420" s="4"/>
    </row>
    <row r="421" spans="1:9" x14ac:dyDescent="0.2">
      <c r="A421" s="100"/>
      <c r="B421" s="178" t="str">
        <f t="shared" si="12"/>
        <v/>
      </c>
      <c r="C421" s="4"/>
      <c r="D421" s="4"/>
      <c r="E421" s="4"/>
      <c r="F421" s="5"/>
      <c r="G421" s="5"/>
      <c r="H421" s="5" t="str">
        <f t="shared" si="13"/>
        <v/>
      </c>
      <c r="I421" s="4"/>
    </row>
    <row r="422" spans="1:9" x14ac:dyDescent="0.2">
      <c r="A422" s="100"/>
      <c r="B422" s="178" t="str">
        <f t="shared" si="12"/>
        <v/>
      </c>
      <c r="C422" s="4"/>
      <c r="D422" s="4"/>
      <c r="E422" s="4"/>
      <c r="F422" s="5"/>
      <c r="G422" s="5"/>
      <c r="H422" s="5" t="str">
        <f t="shared" si="13"/>
        <v/>
      </c>
      <c r="I422" s="4"/>
    </row>
    <row r="423" spans="1:9" x14ac:dyDescent="0.2">
      <c r="A423" s="100"/>
      <c r="B423" s="178" t="str">
        <f t="shared" si="12"/>
        <v/>
      </c>
      <c r="C423" s="4"/>
      <c r="D423" s="4"/>
      <c r="E423" s="4"/>
      <c r="F423" s="5"/>
      <c r="G423" s="5"/>
      <c r="H423" s="5" t="str">
        <f t="shared" si="13"/>
        <v/>
      </c>
      <c r="I423" s="4"/>
    </row>
    <row r="424" spans="1:9" x14ac:dyDescent="0.2">
      <c r="A424" s="100"/>
      <c r="B424" s="178" t="str">
        <f t="shared" si="12"/>
        <v/>
      </c>
      <c r="C424" s="4"/>
      <c r="D424" s="4"/>
      <c r="E424" s="4"/>
      <c r="F424" s="5"/>
      <c r="G424" s="5"/>
      <c r="H424" s="5" t="str">
        <f t="shared" si="13"/>
        <v/>
      </c>
      <c r="I424" s="4"/>
    </row>
    <row r="425" spans="1:9" x14ac:dyDescent="0.2">
      <c r="A425" s="100"/>
      <c r="B425" s="178" t="str">
        <f t="shared" si="12"/>
        <v/>
      </c>
      <c r="C425" s="4"/>
      <c r="D425" s="4"/>
      <c r="E425" s="4"/>
      <c r="F425" s="5"/>
      <c r="G425" s="5"/>
      <c r="H425" s="5" t="str">
        <f t="shared" si="13"/>
        <v/>
      </c>
      <c r="I425" s="4"/>
    </row>
    <row r="426" spans="1:9" x14ac:dyDescent="0.2">
      <c r="A426" s="100"/>
      <c r="B426" s="178" t="str">
        <f t="shared" si="12"/>
        <v/>
      </c>
      <c r="C426" s="4"/>
      <c r="D426" s="4"/>
      <c r="E426" s="4"/>
      <c r="F426" s="5"/>
      <c r="G426" s="5"/>
      <c r="H426" s="5" t="str">
        <f t="shared" si="13"/>
        <v/>
      </c>
      <c r="I426" s="4"/>
    </row>
    <row r="427" spans="1:9" x14ac:dyDescent="0.2">
      <c r="A427" s="100"/>
      <c r="B427" s="178" t="str">
        <f t="shared" si="12"/>
        <v/>
      </c>
      <c r="C427" s="4"/>
      <c r="D427" s="4"/>
      <c r="E427" s="4"/>
      <c r="F427" s="5"/>
      <c r="G427" s="5"/>
      <c r="H427" s="5" t="str">
        <f t="shared" si="13"/>
        <v/>
      </c>
      <c r="I427" s="4"/>
    </row>
    <row r="428" spans="1:9" x14ac:dyDescent="0.2">
      <c r="A428" s="100"/>
      <c r="B428" s="178" t="str">
        <f t="shared" si="12"/>
        <v/>
      </c>
      <c r="C428" s="4"/>
      <c r="D428" s="4"/>
      <c r="E428" s="4"/>
      <c r="F428" s="5"/>
      <c r="G428" s="5"/>
      <c r="H428" s="5" t="str">
        <f t="shared" si="13"/>
        <v/>
      </c>
      <c r="I428" s="4"/>
    </row>
    <row r="429" spans="1:9" x14ac:dyDescent="0.2">
      <c r="A429" s="100"/>
      <c r="B429" s="178" t="str">
        <f t="shared" si="12"/>
        <v/>
      </c>
      <c r="C429" s="4"/>
      <c r="D429" s="4"/>
      <c r="E429" s="4"/>
      <c r="F429" s="5"/>
      <c r="G429" s="5"/>
      <c r="H429" s="5" t="str">
        <f t="shared" si="13"/>
        <v/>
      </c>
      <c r="I429" s="4"/>
    </row>
    <row r="430" spans="1:9" x14ac:dyDescent="0.2">
      <c r="A430" s="100"/>
      <c r="B430" s="178" t="str">
        <f t="shared" si="12"/>
        <v/>
      </c>
      <c r="C430" s="4"/>
      <c r="D430" s="4"/>
      <c r="E430" s="4"/>
      <c r="F430" s="5"/>
      <c r="G430" s="5"/>
      <c r="H430" s="5" t="str">
        <f t="shared" si="13"/>
        <v/>
      </c>
      <c r="I430" s="4"/>
    </row>
    <row r="431" spans="1:9" x14ac:dyDescent="0.2">
      <c r="A431" s="100"/>
      <c r="B431" s="178" t="str">
        <f t="shared" si="12"/>
        <v/>
      </c>
      <c r="C431" s="4"/>
      <c r="D431" s="4"/>
      <c r="E431" s="4"/>
      <c r="F431" s="5"/>
      <c r="G431" s="5"/>
      <c r="H431" s="5" t="str">
        <f t="shared" si="13"/>
        <v/>
      </c>
      <c r="I431" s="4"/>
    </row>
    <row r="432" spans="1:9" x14ac:dyDescent="0.2">
      <c r="A432" s="100"/>
      <c r="B432" s="178" t="str">
        <f t="shared" si="12"/>
        <v/>
      </c>
      <c r="C432" s="4"/>
      <c r="D432" s="4"/>
      <c r="E432" s="4"/>
      <c r="F432" s="5"/>
      <c r="G432" s="5"/>
      <c r="H432" s="5" t="str">
        <f t="shared" si="13"/>
        <v/>
      </c>
      <c r="I432" s="4"/>
    </row>
    <row r="433" spans="1:9" x14ac:dyDescent="0.2">
      <c r="A433" s="100"/>
      <c r="B433" s="178" t="str">
        <f t="shared" si="12"/>
        <v/>
      </c>
      <c r="C433" s="4"/>
      <c r="D433" s="4"/>
      <c r="E433" s="4"/>
      <c r="F433" s="5"/>
      <c r="G433" s="5"/>
      <c r="H433" s="5" t="str">
        <f t="shared" si="13"/>
        <v/>
      </c>
      <c r="I433" s="4"/>
    </row>
    <row r="434" spans="1:9" x14ac:dyDescent="0.2">
      <c r="A434" s="100"/>
      <c r="B434" s="178" t="str">
        <f t="shared" si="12"/>
        <v/>
      </c>
      <c r="C434" s="4"/>
      <c r="D434" s="4"/>
      <c r="E434" s="4"/>
      <c r="F434" s="5"/>
      <c r="G434" s="5"/>
      <c r="H434" s="5" t="str">
        <f t="shared" si="13"/>
        <v/>
      </c>
      <c r="I434" s="4"/>
    </row>
    <row r="435" spans="1:9" x14ac:dyDescent="0.2">
      <c r="A435" s="100"/>
      <c r="B435" s="178" t="str">
        <f t="shared" si="12"/>
        <v/>
      </c>
      <c r="C435" s="4"/>
      <c r="D435" s="4"/>
      <c r="E435" s="4"/>
      <c r="F435" s="5"/>
      <c r="G435" s="5"/>
      <c r="H435" s="5" t="str">
        <f t="shared" si="13"/>
        <v/>
      </c>
      <c r="I435" s="4"/>
    </row>
    <row r="436" spans="1:9" x14ac:dyDescent="0.2">
      <c r="A436" s="100"/>
      <c r="B436" s="178" t="str">
        <f t="shared" si="12"/>
        <v/>
      </c>
      <c r="C436" s="4"/>
      <c r="D436" s="4"/>
      <c r="E436" s="4"/>
      <c r="F436" s="5"/>
      <c r="G436" s="5"/>
      <c r="H436" s="5" t="str">
        <f t="shared" si="13"/>
        <v/>
      </c>
      <c r="I436" s="4"/>
    </row>
    <row r="437" spans="1:9" x14ac:dyDescent="0.2">
      <c r="A437" s="100"/>
      <c r="B437" s="178" t="str">
        <f t="shared" si="12"/>
        <v/>
      </c>
      <c r="C437" s="4"/>
      <c r="D437" s="4"/>
      <c r="E437" s="4"/>
      <c r="F437" s="5"/>
      <c r="G437" s="5"/>
      <c r="H437" s="5" t="str">
        <f t="shared" si="13"/>
        <v/>
      </c>
      <c r="I437" s="4"/>
    </row>
    <row r="438" spans="1:9" x14ac:dyDescent="0.2">
      <c r="A438" s="100"/>
      <c r="B438" s="178" t="str">
        <f t="shared" si="12"/>
        <v/>
      </c>
      <c r="C438" s="4"/>
      <c r="D438" s="4"/>
      <c r="E438" s="4"/>
      <c r="F438" s="5"/>
      <c r="G438" s="5"/>
      <c r="H438" s="5" t="str">
        <f t="shared" si="13"/>
        <v/>
      </c>
      <c r="I438" s="4"/>
    </row>
    <row r="439" spans="1:9" x14ac:dyDescent="0.2">
      <c r="A439" s="100"/>
      <c r="B439" s="178" t="str">
        <f t="shared" si="12"/>
        <v/>
      </c>
      <c r="C439" s="4"/>
      <c r="D439" s="4"/>
      <c r="E439" s="4"/>
      <c r="F439" s="5"/>
      <c r="G439" s="5"/>
      <c r="H439" s="5" t="str">
        <f t="shared" si="13"/>
        <v/>
      </c>
      <c r="I439" s="4"/>
    </row>
    <row r="440" spans="1:9" x14ac:dyDescent="0.2">
      <c r="A440" s="100"/>
      <c r="B440" s="178" t="str">
        <f t="shared" si="12"/>
        <v/>
      </c>
      <c r="C440" s="4"/>
      <c r="D440" s="4"/>
      <c r="E440" s="4"/>
      <c r="F440" s="5"/>
      <c r="G440" s="5"/>
      <c r="H440" s="5" t="str">
        <f t="shared" si="13"/>
        <v/>
      </c>
      <c r="I440" s="4"/>
    </row>
    <row r="441" spans="1:9" x14ac:dyDescent="0.2">
      <c r="A441" s="100"/>
      <c r="B441" s="178" t="str">
        <f t="shared" si="12"/>
        <v/>
      </c>
      <c r="C441" s="4"/>
      <c r="D441" s="4"/>
      <c r="E441" s="4"/>
      <c r="F441" s="5"/>
      <c r="G441" s="5"/>
      <c r="H441" s="5" t="str">
        <f t="shared" si="13"/>
        <v/>
      </c>
      <c r="I441" s="4"/>
    </row>
    <row r="442" spans="1:9" x14ac:dyDescent="0.2">
      <c r="A442" s="100"/>
      <c r="B442" s="178" t="str">
        <f t="shared" si="12"/>
        <v/>
      </c>
      <c r="C442" s="4"/>
      <c r="D442" s="4"/>
      <c r="E442" s="4"/>
      <c r="F442" s="5"/>
      <c r="G442" s="5"/>
      <c r="H442" s="5" t="str">
        <f t="shared" si="13"/>
        <v/>
      </c>
      <c r="I442" s="4"/>
    </row>
    <row r="443" spans="1:9" x14ac:dyDescent="0.2">
      <c r="A443" s="100"/>
      <c r="B443" s="178" t="str">
        <f t="shared" si="12"/>
        <v/>
      </c>
      <c r="C443" s="4"/>
      <c r="D443" s="4"/>
      <c r="E443" s="4"/>
      <c r="F443" s="5"/>
      <c r="G443" s="5"/>
      <c r="H443" s="5" t="str">
        <f t="shared" si="13"/>
        <v/>
      </c>
      <c r="I443" s="4"/>
    </row>
    <row r="444" spans="1:9" x14ac:dyDescent="0.2">
      <c r="A444" s="100"/>
      <c r="B444" s="178" t="str">
        <f t="shared" si="12"/>
        <v/>
      </c>
      <c r="C444" s="4"/>
      <c r="D444" s="4"/>
      <c r="E444" s="4"/>
      <c r="F444" s="5"/>
      <c r="G444" s="5"/>
      <c r="H444" s="5" t="str">
        <f t="shared" si="13"/>
        <v/>
      </c>
      <c r="I444" s="4"/>
    </row>
    <row r="445" spans="1:9" x14ac:dyDescent="0.2">
      <c r="A445" s="100"/>
      <c r="B445" s="178" t="str">
        <f t="shared" si="12"/>
        <v/>
      </c>
      <c r="C445" s="4"/>
      <c r="D445" s="4"/>
      <c r="E445" s="4"/>
      <c r="F445" s="5"/>
      <c r="G445" s="5"/>
      <c r="H445" s="5" t="str">
        <f t="shared" si="13"/>
        <v/>
      </c>
      <c r="I445" s="4"/>
    </row>
    <row r="446" spans="1:9" x14ac:dyDescent="0.2">
      <c r="A446" s="100"/>
      <c r="B446" s="178" t="str">
        <f t="shared" si="12"/>
        <v/>
      </c>
      <c r="C446" s="4"/>
      <c r="D446" s="4"/>
      <c r="E446" s="4"/>
      <c r="F446" s="5"/>
      <c r="G446" s="5"/>
      <c r="H446" s="5" t="str">
        <f t="shared" si="13"/>
        <v/>
      </c>
      <c r="I446" s="4"/>
    </row>
    <row r="447" spans="1:9" x14ac:dyDescent="0.2">
      <c r="A447" s="100"/>
      <c r="B447" s="178" t="str">
        <f t="shared" si="12"/>
        <v/>
      </c>
      <c r="C447" s="4"/>
      <c r="D447" s="4"/>
      <c r="E447" s="4"/>
      <c r="F447" s="5"/>
      <c r="G447" s="5"/>
      <c r="H447" s="5" t="str">
        <f t="shared" si="13"/>
        <v/>
      </c>
      <c r="I447" s="4"/>
    </row>
    <row r="448" spans="1:9" x14ac:dyDescent="0.2">
      <c r="A448" s="100"/>
      <c r="B448" s="178" t="str">
        <f t="shared" si="12"/>
        <v/>
      </c>
      <c r="C448" s="4"/>
      <c r="D448" s="4"/>
      <c r="E448" s="4"/>
      <c r="F448" s="5"/>
      <c r="G448" s="5"/>
      <c r="H448" s="5" t="str">
        <f t="shared" si="13"/>
        <v/>
      </c>
      <c r="I448" s="4"/>
    </row>
    <row r="449" spans="1:9" x14ac:dyDescent="0.2">
      <c r="A449" s="100"/>
      <c r="B449" s="178" t="str">
        <f t="shared" si="12"/>
        <v/>
      </c>
      <c r="C449" s="4"/>
      <c r="D449" s="4"/>
      <c r="E449" s="4"/>
      <c r="F449" s="5"/>
      <c r="G449" s="5"/>
      <c r="H449" s="5" t="str">
        <f t="shared" si="13"/>
        <v/>
      </c>
      <c r="I449" s="4"/>
    </row>
    <row r="450" spans="1:9" x14ac:dyDescent="0.2">
      <c r="A450" s="100"/>
      <c r="B450" s="178" t="str">
        <f t="shared" si="12"/>
        <v/>
      </c>
      <c r="C450" s="4"/>
      <c r="D450" s="4"/>
      <c r="E450" s="4"/>
      <c r="F450" s="5"/>
      <c r="G450" s="5"/>
      <c r="H450" s="5" t="str">
        <f t="shared" si="13"/>
        <v/>
      </c>
      <c r="I450" s="4"/>
    </row>
    <row r="451" spans="1:9" x14ac:dyDescent="0.2">
      <c r="A451" s="100"/>
      <c r="B451" s="178" t="str">
        <f t="shared" ref="B451:B502" si="14">IF(A451="","",IF(ISNUMBER(A451),IFERROR(VLOOKUP(TEXT(A451,"yyyy/mm/dd"),BSAD,2,FALSE),""),IFERROR(VLOOKUP(A451,BSAD,2,FALSE),"")))</f>
        <v/>
      </c>
      <c r="C451" s="4"/>
      <c r="D451" s="4"/>
      <c r="E451" s="4"/>
      <c r="F451" s="5"/>
      <c r="G451" s="5"/>
      <c r="H451" s="5" t="str">
        <f t="shared" si="13"/>
        <v/>
      </c>
      <c r="I451" s="4"/>
    </row>
    <row r="452" spans="1:9" x14ac:dyDescent="0.2">
      <c r="A452" s="100"/>
      <c r="B452" s="178" t="str">
        <f t="shared" si="14"/>
        <v/>
      </c>
      <c r="C452" s="4"/>
      <c r="D452" s="4"/>
      <c r="E452" s="4"/>
      <c r="F452" s="5"/>
      <c r="G452" s="5"/>
      <c r="H452" s="5" t="str">
        <f t="shared" ref="H452:H502" si="15">IF($C452="","",$H451+$G452-$F452)</f>
        <v/>
      </c>
      <c r="I452" s="4"/>
    </row>
    <row r="453" spans="1:9" x14ac:dyDescent="0.2">
      <c r="A453" s="100"/>
      <c r="B453" s="178" t="str">
        <f t="shared" si="14"/>
        <v/>
      </c>
      <c r="C453" s="4"/>
      <c r="D453" s="4"/>
      <c r="E453" s="4"/>
      <c r="F453" s="5"/>
      <c r="G453" s="5"/>
      <c r="H453" s="5" t="str">
        <f t="shared" si="15"/>
        <v/>
      </c>
      <c r="I453" s="4"/>
    </row>
    <row r="454" spans="1:9" x14ac:dyDescent="0.2">
      <c r="A454" s="100"/>
      <c r="B454" s="178" t="str">
        <f t="shared" si="14"/>
        <v/>
      </c>
      <c r="C454" s="4"/>
      <c r="D454" s="4"/>
      <c r="E454" s="4"/>
      <c r="F454" s="5"/>
      <c r="G454" s="5"/>
      <c r="H454" s="5" t="str">
        <f t="shared" si="15"/>
        <v/>
      </c>
      <c r="I454" s="4"/>
    </row>
    <row r="455" spans="1:9" x14ac:dyDescent="0.2">
      <c r="A455" s="100"/>
      <c r="B455" s="178" t="str">
        <f t="shared" si="14"/>
        <v/>
      </c>
      <c r="C455" s="4"/>
      <c r="D455" s="4"/>
      <c r="E455" s="4"/>
      <c r="F455" s="5"/>
      <c r="G455" s="5"/>
      <c r="H455" s="5" t="str">
        <f t="shared" si="15"/>
        <v/>
      </c>
      <c r="I455" s="4"/>
    </row>
    <row r="456" spans="1:9" x14ac:dyDescent="0.2">
      <c r="A456" s="100"/>
      <c r="B456" s="178" t="str">
        <f t="shared" si="14"/>
        <v/>
      </c>
      <c r="C456" s="4"/>
      <c r="D456" s="4"/>
      <c r="E456" s="4"/>
      <c r="F456" s="5"/>
      <c r="G456" s="5"/>
      <c r="H456" s="5" t="str">
        <f t="shared" si="15"/>
        <v/>
      </c>
      <c r="I456" s="4"/>
    </row>
    <row r="457" spans="1:9" x14ac:dyDescent="0.2">
      <c r="A457" s="100"/>
      <c r="B457" s="178" t="str">
        <f t="shared" si="14"/>
        <v/>
      </c>
      <c r="C457" s="4"/>
      <c r="D457" s="4"/>
      <c r="E457" s="4"/>
      <c r="F457" s="5"/>
      <c r="G457" s="5"/>
      <c r="H457" s="5" t="str">
        <f t="shared" si="15"/>
        <v/>
      </c>
      <c r="I457" s="4"/>
    </row>
    <row r="458" spans="1:9" x14ac:dyDescent="0.2">
      <c r="A458" s="100"/>
      <c r="B458" s="178" t="str">
        <f t="shared" si="14"/>
        <v/>
      </c>
      <c r="C458" s="4"/>
      <c r="D458" s="4"/>
      <c r="E458" s="4"/>
      <c r="F458" s="5"/>
      <c r="G458" s="5"/>
      <c r="H458" s="5" t="str">
        <f t="shared" si="15"/>
        <v/>
      </c>
      <c r="I458" s="4"/>
    </row>
    <row r="459" spans="1:9" x14ac:dyDescent="0.2">
      <c r="A459" s="100"/>
      <c r="B459" s="178" t="str">
        <f t="shared" si="14"/>
        <v/>
      </c>
      <c r="C459" s="4"/>
      <c r="D459" s="4"/>
      <c r="E459" s="4"/>
      <c r="F459" s="5"/>
      <c r="G459" s="5"/>
      <c r="H459" s="5" t="str">
        <f t="shared" si="15"/>
        <v/>
      </c>
      <c r="I459" s="4"/>
    </row>
    <row r="460" spans="1:9" x14ac:dyDescent="0.2">
      <c r="A460" s="100"/>
      <c r="B460" s="178" t="str">
        <f t="shared" si="14"/>
        <v/>
      </c>
      <c r="C460" s="4"/>
      <c r="D460" s="4"/>
      <c r="E460" s="4"/>
      <c r="F460" s="5"/>
      <c r="G460" s="5"/>
      <c r="H460" s="5" t="str">
        <f t="shared" si="15"/>
        <v/>
      </c>
      <c r="I460" s="4"/>
    </row>
    <row r="461" spans="1:9" x14ac:dyDescent="0.2">
      <c r="A461" s="100"/>
      <c r="B461" s="178" t="str">
        <f t="shared" si="14"/>
        <v/>
      </c>
      <c r="C461" s="4"/>
      <c r="D461" s="4"/>
      <c r="E461" s="4"/>
      <c r="F461" s="5"/>
      <c r="G461" s="5"/>
      <c r="H461" s="5" t="str">
        <f t="shared" si="15"/>
        <v/>
      </c>
      <c r="I461" s="4"/>
    </row>
    <row r="462" spans="1:9" x14ac:dyDescent="0.2">
      <c r="A462" s="100"/>
      <c r="B462" s="178" t="str">
        <f t="shared" si="14"/>
        <v/>
      </c>
      <c r="C462" s="4"/>
      <c r="D462" s="4"/>
      <c r="E462" s="4"/>
      <c r="F462" s="5"/>
      <c r="G462" s="5"/>
      <c r="H462" s="5" t="str">
        <f t="shared" si="15"/>
        <v/>
      </c>
      <c r="I462" s="4"/>
    </row>
    <row r="463" spans="1:9" x14ac:dyDescent="0.2">
      <c r="A463" s="100"/>
      <c r="B463" s="178" t="str">
        <f t="shared" si="14"/>
        <v/>
      </c>
      <c r="C463" s="4"/>
      <c r="D463" s="4"/>
      <c r="E463" s="4"/>
      <c r="F463" s="5"/>
      <c r="G463" s="5"/>
      <c r="H463" s="5" t="str">
        <f t="shared" si="15"/>
        <v/>
      </c>
      <c r="I463" s="4"/>
    </row>
    <row r="464" spans="1:9" x14ac:dyDescent="0.2">
      <c r="A464" s="100"/>
      <c r="B464" s="178" t="str">
        <f t="shared" si="14"/>
        <v/>
      </c>
      <c r="C464" s="4"/>
      <c r="D464" s="4"/>
      <c r="E464" s="4"/>
      <c r="F464" s="5"/>
      <c r="G464" s="5"/>
      <c r="H464" s="5" t="str">
        <f t="shared" si="15"/>
        <v/>
      </c>
      <c r="I464" s="4"/>
    </row>
    <row r="465" spans="1:9" x14ac:dyDescent="0.2">
      <c r="A465" s="100"/>
      <c r="B465" s="178" t="str">
        <f t="shared" si="14"/>
        <v/>
      </c>
      <c r="C465" s="4"/>
      <c r="D465" s="4"/>
      <c r="E465" s="4"/>
      <c r="F465" s="5"/>
      <c r="G465" s="5"/>
      <c r="H465" s="5" t="str">
        <f t="shared" si="15"/>
        <v/>
      </c>
      <c r="I465" s="4"/>
    </row>
    <row r="466" spans="1:9" x14ac:dyDescent="0.2">
      <c r="A466" s="100"/>
      <c r="B466" s="178" t="str">
        <f t="shared" si="14"/>
        <v/>
      </c>
      <c r="C466" s="4"/>
      <c r="D466" s="4"/>
      <c r="E466" s="4"/>
      <c r="F466" s="5"/>
      <c r="G466" s="5"/>
      <c r="H466" s="5" t="str">
        <f t="shared" si="15"/>
        <v/>
      </c>
      <c r="I466" s="4"/>
    </row>
    <row r="467" spans="1:9" x14ac:dyDescent="0.2">
      <c r="A467" s="100"/>
      <c r="B467" s="178" t="str">
        <f t="shared" si="14"/>
        <v/>
      </c>
      <c r="C467" s="4"/>
      <c r="D467" s="4"/>
      <c r="E467" s="4"/>
      <c r="F467" s="5"/>
      <c r="G467" s="5"/>
      <c r="H467" s="5" t="str">
        <f t="shared" si="15"/>
        <v/>
      </c>
      <c r="I467" s="4"/>
    </row>
    <row r="468" spans="1:9" x14ac:dyDescent="0.2">
      <c r="A468" s="100"/>
      <c r="B468" s="178" t="str">
        <f t="shared" si="14"/>
        <v/>
      </c>
      <c r="C468" s="4"/>
      <c r="D468" s="4"/>
      <c r="E468" s="4"/>
      <c r="F468" s="5"/>
      <c r="G468" s="5"/>
      <c r="H468" s="5" t="str">
        <f t="shared" si="15"/>
        <v/>
      </c>
      <c r="I468" s="4"/>
    </row>
    <row r="469" spans="1:9" x14ac:dyDescent="0.2">
      <c r="A469" s="100"/>
      <c r="B469" s="178" t="str">
        <f t="shared" si="14"/>
        <v/>
      </c>
      <c r="C469" s="4"/>
      <c r="D469" s="4"/>
      <c r="E469" s="4"/>
      <c r="F469" s="5"/>
      <c r="G469" s="5"/>
      <c r="H469" s="5" t="str">
        <f t="shared" si="15"/>
        <v/>
      </c>
      <c r="I469" s="4"/>
    </row>
    <row r="470" spans="1:9" x14ac:dyDescent="0.2">
      <c r="A470" s="100"/>
      <c r="B470" s="178" t="str">
        <f t="shared" si="14"/>
        <v/>
      </c>
      <c r="C470" s="4"/>
      <c r="D470" s="4"/>
      <c r="E470" s="4"/>
      <c r="F470" s="5"/>
      <c r="G470" s="5"/>
      <c r="H470" s="5" t="str">
        <f t="shared" si="15"/>
        <v/>
      </c>
      <c r="I470" s="4"/>
    </row>
    <row r="471" spans="1:9" x14ac:dyDescent="0.2">
      <c r="A471" s="100"/>
      <c r="B471" s="178" t="str">
        <f t="shared" si="14"/>
        <v/>
      </c>
      <c r="C471" s="4"/>
      <c r="D471" s="4"/>
      <c r="E471" s="4"/>
      <c r="F471" s="5"/>
      <c r="G471" s="5"/>
      <c r="H471" s="5" t="str">
        <f t="shared" si="15"/>
        <v/>
      </c>
      <c r="I471" s="4"/>
    </row>
    <row r="472" spans="1:9" x14ac:dyDescent="0.2">
      <c r="A472" s="100"/>
      <c r="B472" s="178" t="str">
        <f t="shared" si="14"/>
        <v/>
      </c>
      <c r="C472" s="4"/>
      <c r="D472" s="4"/>
      <c r="E472" s="4"/>
      <c r="F472" s="5"/>
      <c r="G472" s="5"/>
      <c r="H472" s="5" t="str">
        <f t="shared" si="15"/>
        <v/>
      </c>
      <c r="I472" s="4"/>
    </row>
    <row r="473" spans="1:9" x14ac:dyDescent="0.2">
      <c r="A473" s="100"/>
      <c r="B473" s="178" t="str">
        <f t="shared" si="14"/>
        <v/>
      </c>
      <c r="C473" s="4"/>
      <c r="D473" s="4"/>
      <c r="E473" s="4"/>
      <c r="F473" s="5"/>
      <c r="G473" s="5"/>
      <c r="H473" s="5" t="str">
        <f t="shared" si="15"/>
        <v/>
      </c>
      <c r="I473" s="4"/>
    </row>
    <row r="474" spans="1:9" x14ac:dyDescent="0.2">
      <c r="A474" s="100"/>
      <c r="B474" s="178" t="str">
        <f t="shared" si="14"/>
        <v/>
      </c>
      <c r="C474" s="4"/>
      <c r="D474" s="4"/>
      <c r="E474" s="4"/>
      <c r="F474" s="5"/>
      <c r="G474" s="5"/>
      <c r="H474" s="5" t="str">
        <f t="shared" si="15"/>
        <v/>
      </c>
      <c r="I474" s="4"/>
    </row>
    <row r="475" spans="1:9" x14ac:dyDescent="0.2">
      <c r="A475" s="100"/>
      <c r="B475" s="178" t="str">
        <f t="shared" si="14"/>
        <v/>
      </c>
      <c r="C475" s="4"/>
      <c r="D475" s="4"/>
      <c r="E475" s="4"/>
      <c r="F475" s="5"/>
      <c r="G475" s="5"/>
      <c r="H475" s="5" t="str">
        <f t="shared" si="15"/>
        <v/>
      </c>
      <c r="I475" s="4"/>
    </row>
    <row r="476" spans="1:9" x14ac:dyDescent="0.2">
      <c r="A476" s="100"/>
      <c r="B476" s="178" t="str">
        <f t="shared" si="14"/>
        <v/>
      </c>
      <c r="C476" s="4"/>
      <c r="D476" s="4"/>
      <c r="E476" s="4"/>
      <c r="F476" s="5"/>
      <c r="G476" s="5"/>
      <c r="H476" s="5" t="str">
        <f t="shared" si="15"/>
        <v/>
      </c>
      <c r="I476" s="4"/>
    </row>
    <row r="477" spans="1:9" x14ac:dyDescent="0.2">
      <c r="A477" s="100"/>
      <c r="B477" s="178" t="str">
        <f t="shared" si="14"/>
        <v/>
      </c>
      <c r="C477" s="4"/>
      <c r="D477" s="4"/>
      <c r="E477" s="4"/>
      <c r="F477" s="5"/>
      <c r="G477" s="5"/>
      <c r="H477" s="5" t="str">
        <f t="shared" si="15"/>
        <v/>
      </c>
      <c r="I477" s="4"/>
    </row>
    <row r="478" spans="1:9" x14ac:dyDescent="0.2">
      <c r="A478" s="100"/>
      <c r="B478" s="178" t="str">
        <f t="shared" si="14"/>
        <v/>
      </c>
      <c r="C478" s="4"/>
      <c r="D478" s="4"/>
      <c r="E478" s="4"/>
      <c r="F478" s="5"/>
      <c r="G478" s="5"/>
      <c r="H478" s="5" t="str">
        <f t="shared" si="15"/>
        <v/>
      </c>
      <c r="I478" s="4"/>
    </row>
    <row r="479" spans="1:9" x14ac:dyDescent="0.2">
      <c r="A479" s="100"/>
      <c r="B479" s="178" t="str">
        <f t="shared" si="14"/>
        <v/>
      </c>
      <c r="C479" s="4"/>
      <c r="D479" s="4"/>
      <c r="E479" s="4"/>
      <c r="F479" s="5"/>
      <c r="G479" s="5"/>
      <c r="H479" s="5" t="str">
        <f t="shared" si="15"/>
        <v/>
      </c>
      <c r="I479" s="4"/>
    </row>
    <row r="480" spans="1:9" x14ac:dyDescent="0.2">
      <c r="A480" s="100"/>
      <c r="B480" s="178" t="str">
        <f t="shared" si="14"/>
        <v/>
      </c>
      <c r="C480" s="4"/>
      <c r="D480" s="4"/>
      <c r="E480" s="4"/>
      <c r="F480" s="5"/>
      <c r="G480" s="5"/>
      <c r="H480" s="5" t="str">
        <f t="shared" si="15"/>
        <v/>
      </c>
      <c r="I480" s="4"/>
    </row>
    <row r="481" spans="1:9" x14ac:dyDescent="0.2">
      <c r="A481" s="100"/>
      <c r="B481" s="178" t="str">
        <f t="shared" si="14"/>
        <v/>
      </c>
      <c r="C481" s="4"/>
      <c r="D481" s="4"/>
      <c r="E481" s="4"/>
      <c r="F481" s="5"/>
      <c r="G481" s="5"/>
      <c r="H481" s="5" t="str">
        <f t="shared" si="15"/>
        <v/>
      </c>
      <c r="I481" s="4"/>
    </row>
    <row r="482" spans="1:9" x14ac:dyDescent="0.2">
      <c r="A482" s="100"/>
      <c r="B482" s="178" t="str">
        <f t="shared" si="14"/>
        <v/>
      </c>
      <c r="C482" s="4"/>
      <c r="D482" s="4"/>
      <c r="E482" s="4"/>
      <c r="F482" s="5"/>
      <c r="G482" s="5"/>
      <c r="H482" s="5" t="str">
        <f t="shared" si="15"/>
        <v/>
      </c>
      <c r="I482" s="4"/>
    </row>
    <row r="483" spans="1:9" x14ac:dyDescent="0.2">
      <c r="A483" s="100"/>
      <c r="B483" s="178" t="str">
        <f t="shared" si="14"/>
        <v/>
      </c>
      <c r="C483" s="4"/>
      <c r="D483" s="4"/>
      <c r="E483" s="4"/>
      <c r="F483" s="5"/>
      <c r="G483" s="5"/>
      <c r="H483" s="5" t="str">
        <f t="shared" si="15"/>
        <v/>
      </c>
      <c r="I483" s="4"/>
    </row>
    <row r="484" spans="1:9" x14ac:dyDescent="0.2">
      <c r="A484" s="100"/>
      <c r="B484" s="178" t="str">
        <f t="shared" si="14"/>
        <v/>
      </c>
      <c r="C484" s="4"/>
      <c r="D484" s="4"/>
      <c r="E484" s="4"/>
      <c r="F484" s="5"/>
      <c r="G484" s="5"/>
      <c r="H484" s="5" t="str">
        <f t="shared" si="15"/>
        <v/>
      </c>
      <c r="I484" s="4"/>
    </row>
    <row r="485" spans="1:9" x14ac:dyDescent="0.2">
      <c r="A485" s="100"/>
      <c r="B485" s="178" t="str">
        <f t="shared" si="14"/>
        <v/>
      </c>
      <c r="C485" s="4"/>
      <c r="D485" s="4"/>
      <c r="E485" s="4"/>
      <c r="F485" s="5"/>
      <c r="G485" s="5"/>
      <c r="H485" s="5" t="str">
        <f t="shared" si="15"/>
        <v/>
      </c>
      <c r="I485" s="4"/>
    </row>
    <row r="486" spans="1:9" x14ac:dyDescent="0.2">
      <c r="A486" s="100"/>
      <c r="B486" s="178" t="str">
        <f t="shared" si="14"/>
        <v/>
      </c>
      <c r="C486" s="4"/>
      <c r="D486" s="4"/>
      <c r="E486" s="4"/>
      <c r="F486" s="5"/>
      <c r="G486" s="5"/>
      <c r="H486" s="5" t="str">
        <f t="shared" si="15"/>
        <v/>
      </c>
      <c r="I486" s="4"/>
    </row>
    <row r="487" spans="1:9" x14ac:dyDescent="0.2">
      <c r="A487" s="100"/>
      <c r="B487" s="178" t="str">
        <f t="shared" si="14"/>
        <v/>
      </c>
      <c r="C487" s="4"/>
      <c r="D487" s="4"/>
      <c r="E487" s="4"/>
      <c r="F487" s="5"/>
      <c r="G487" s="5"/>
      <c r="H487" s="5" t="str">
        <f t="shared" si="15"/>
        <v/>
      </c>
      <c r="I487" s="4"/>
    </row>
    <row r="488" spans="1:9" x14ac:dyDescent="0.2">
      <c r="A488" s="100"/>
      <c r="B488" s="178" t="str">
        <f t="shared" si="14"/>
        <v/>
      </c>
      <c r="C488" s="4"/>
      <c r="D488" s="4"/>
      <c r="E488" s="4"/>
      <c r="F488" s="5"/>
      <c r="G488" s="5"/>
      <c r="H488" s="5" t="str">
        <f t="shared" si="15"/>
        <v/>
      </c>
      <c r="I488" s="4"/>
    </row>
    <row r="489" spans="1:9" x14ac:dyDescent="0.2">
      <c r="A489" s="100"/>
      <c r="B489" s="178" t="str">
        <f t="shared" si="14"/>
        <v/>
      </c>
      <c r="C489" s="4"/>
      <c r="D489" s="4"/>
      <c r="E489" s="4"/>
      <c r="F489" s="5"/>
      <c r="G489" s="5"/>
      <c r="H489" s="5" t="str">
        <f t="shared" si="15"/>
        <v/>
      </c>
      <c r="I489" s="4"/>
    </row>
    <row r="490" spans="1:9" x14ac:dyDescent="0.2">
      <c r="A490" s="100"/>
      <c r="B490" s="178" t="str">
        <f t="shared" si="14"/>
        <v/>
      </c>
      <c r="C490" s="4"/>
      <c r="D490" s="4"/>
      <c r="E490" s="4"/>
      <c r="F490" s="5"/>
      <c r="G490" s="5"/>
      <c r="H490" s="5" t="str">
        <f t="shared" si="15"/>
        <v/>
      </c>
      <c r="I490" s="4"/>
    </row>
    <row r="491" spans="1:9" x14ac:dyDescent="0.2">
      <c r="A491" s="100"/>
      <c r="B491" s="178" t="str">
        <f t="shared" si="14"/>
        <v/>
      </c>
      <c r="C491" s="4"/>
      <c r="D491" s="4"/>
      <c r="E491" s="4"/>
      <c r="F491" s="5"/>
      <c r="G491" s="5"/>
      <c r="H491" s="5" t="str">
        <f t="shared" si="15"/>
        <v/>
      </c>
      <c r="I491" s="4"/>
    </row>
    <row r="492" spans="1:9" x14ac:dyDescent="0.2">
      <c r="A492" s="100"/>
      <c r="B492" s="178" t="str">
        <f t="shared" si="14"/>
        <v/>
      </c>
      <c r="C492" s="4"/>
      <c r="D492" s="4"/>
      <c r="E492" s="4"/>
      <c r="F492" s="5"/>
      <c r="G492" s="5"/>
      <c r="H492" s="5" t="str">
        <f t="shared" si="15"/>
        <v/>
      </c>
      <c r="I492" s="4"/>
    </row>
    <row r="493" spans="1:9" x14ac:dyDescent="0.2">
      <c r="A493" s="100"/>
      <c r="B493" s="178" t="str">
        <f t="shared" si="14"/>
        <v/>
      </c>
      <c r="C493" s="4"/>
      <c r="D493" s="4"/>
      <c r="E493" s="4"/>
      <c r="F493" s="5"/>
      <c r="G493" s="5"/>
      <c r="H493" s="5" t="str">
        <f t="shared" si="15"/>
        <v/>
      </c>
      <c r="I493" s="4"/>
    </row>
    <row r="494" spans="1:9" x14ac:dyDescent="0.2">
      <c r="A494" s="100"/>
      <c r="B494" s="178" t="str">
        <f t="shared" si="14"/>
        <v/>
      </c>
      <c r="C494" s="4"/>
      <c r="D494" s="4"/>
      <c r="E494" s="4"/>
      <c r="F494" s="5"/>
      <c r="G494" s="5"/>
      <c r="H494" s="5" t="str">
        <f t="shared" si="15"/>
        <v/>
      </c>
      <c r="I494" s="4"/>
    </row>
    <row r="495" spans="1:9" x14ac:dyDescent="0.2">
      <c r="A495" s="100"/>
      <c r="B495" s="178" t="str">
        <f t="shared" si="14"/>
        <v/>
      </c>
      <c r="C495" s="4"/>
      <c r="D495" s="4"/>
      <c r="E495" s="4"/>
      <c r="F495" s="5"/>
      <c r="G495" s="5"/>
      <c r="H495" s="5" t="str">
        <f t="shared" si="15"/>
        <v/>
      </c>
      <c r="I495" s="4"/>
    </row>
    <row r="496" spans="1:9" x14ac:dyDescent="0.2">
      <c r="A496" s="100"/>
      <c r="B496" s="178" t="str">
        <f t="shared" si="14"/>
        <v/>
      </c>
      <c r="C496" s="4"/>
      <c r="D496" s="4"/>
      <c r="E496" s="4"/>
      <c r="F496" s="5"/>
      <c r="G496" s="5"/>
      <c r="H496" s="5" t="str">
        <f t="shared" si="15"/>
        <v/>
      </c>
      <c r="I496" s="4"/>
    </row>
    <row r="497" spans="1:9" x14ac:dyDescent="0.2">
      <c r="A497" s="100"/>
      <c r="B497" s="178" t="str">
        <f t="shared" si="14"/>
        <v/>
      </c>
      <c r="C497" s="4"/>
      <c r="D497" s="4"/>
      <c r="E497" s="4"/>
      <c r="F497" s="5"/>
      <c r="G497" s="5"/>
      <c r="H497" s="5" t="str">
        <f t="shared" si="15"/>
        <v/>
      </c>
      <c r="I497" s="4"/>
    </row>
    <row r="498" spans="1:9" x14ac:dyDescent="0.2">
      <c r="A498" s="100"/>
      <c r="B498" s="178" t="str">
        <f t="shared" si="14"/>
        <v/>
      </c>
      <c r="C498" s="4"/>
      <c r="D498" s="4"/>
      <c r="E498" s="4"/>
      <c r="F498" s="5"/>
      <c r="G498" s="5"/>
      <c r="H498" s="5" t="str">
        <f t="shared" si="15"/>
        <v/>
      </c>
      <c r="I498" s="4"/>
    </row>
    <row r="499" spans="1:9" x14ac:dyDescent="0.2">
      <c r="A499" s="100"/>
      <c r="B499" s="178" t="str">
        <f t="shared" si="14"/>
        <v/>
      </c>
      <c r="C499" s="4"/>
      <c r="D499" s="4"/>
      <c r="E499" s="4"/>
      <c r="F499" s="5"/>
      <c r="G499" s="5"/>
      <c r="H499" s="5" t="str">
        <f t="shared" si="15"/>
        <v/>
      </c>
      <c r="I499" s="4"/>
    </row>
    <row r="500" spans="1:9" x14ac:dyDescent="0.2">
      <c r="A500" s="100"/>
      <c r="B500" s="178" t="str">
        <f t="shared" si="14"/>
        <v/>
      </c>
      <c r="C500" s="4"/>
      <c r="D500" s="4"/>
      <c r="E500" s="4"/>
      <c r="F500" s="5"/>
      <c r="G500" s="5"/>
      <c r="H500" s="5" t="str">
        <f t="shared" si="15"/>
        <v/>
      </c>
      <c r="I500" s="4"/>
    </row>
    <row r="501" spans="1:9" x14ac:dyDescent="0.2">
      <c r="A501" s="100"/>
      <c r="B501" s="178" t="str">
        <f t="shared" si="14"/>
        <v/>
      </c>
      <c r="C501" s="4"/>
      <c r="D501" s="4"/>
      <c r="E501" s="4"/>
      <c r="F501" s="5"/>
      <c r="G501" s="5"/>
      <c r="H501" s="5" t="str">
        <f t="shared" si="15"/>
        <v/>
      </c>
      <c r="I501" s="4"/>
    </row>
    <row r="502" spans="1:9" x14ac:dyDescent="0.2">
      <c r="A502" s="100"/>
      <c r="B502" s="178" t="str">
        <f t="shared" si="14"/>
        <v/>
      </c>
      <c r="C502" s="4"/>
      <c r="D502" s="4"/>
      <c r="E502" s="4"/>
      <c r="F502" s="5"/>
      <c r="G502" s="5"/>
      <c r="H502" s="5" t="str">
        <f t="shared" si="15"/>
        <v/>
      </c>
      <c r="I502" s="4"/>
    </row>
  </sheetData>
  <mergeCells count="1">
    <mergeCell ref="A1:I1"/>
  </mergeCells>
  <conditionalFormatting sqref="A3:I502">
    <cfRule type="expression" dxfId="4" priority="1">
      <formula>AND($A3&lt;&gt;"",MOD(ROW(),2)=0)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06000"/>
    <pageSetUpPr fitToPage="1"/>
  </sheetPr>
  <dimension ref="A1:J42"/>
  <sheetViews>
    <sheetView showGridLines="0" workbookViewId="0">
      <pane ySplit="2" topLeftCell="A3" activePane="bottomLeft" state="frozen"/>
      <selection pane="bottomLeft" activeCell="G13" sqref="G13"/>
    </sheetView>
  </sheetViews>
  <sheetFormatPr baseColWidth="10" defaultColWidth="8.83203125" defaultRowHeight="15" x14ac:dyDescent="0.2"/>
  <cols>
    <col min="1" max="1" width="20" customWidth="1"/>
    <col min="6" max="6" width="12.83203125" bestFit="1" customWidth="1"/>
    <col min="8" max="8" width="11.5" bestFit="1" customWidth="1"/>
    <col min="9" max="9" width="15.1640625" bestFit="1" customWidth="1"/>
  </cols>
  <sheetData>
    <row r="1" spans="1:10" ht="32" customHeight="1" x14ac:dyDescent="0.2">
      <c r="A1" s="250" t="s">
        <v>1455</v>
      </c>
      <c r="B1" s="248"/>
      <c r="C1" s="248"/>
      <c r="D1" s="248"/>
      <c r="E1" s="248"/>
      <c r="F1" s="248"/>
      <c r="G1" s="248"/>
      <c r="H1" s="248"/>
      <c r="I1" s="248"/>
      <c r="J1" s="248"/>
    </row>
    <row r="2" spans="1:10" ht="28" customHeight="1" x14ac:dyDescent="0.2">
      <c r="A2" s="3" t="s">
        <v>1456</v>
      </c>
      <c r="B2" s="3" t="s">
        <v>1457</v>
      </c>
      <c r="C2" s="3" t="s">
        <v>1458</v>
      </c>
      <c r="D2" s="3" t="s">
        <v>1459</v>
      </c>
      <c r="E2" s="3" t="s">
        <v>1460</v>
      </c>
      <c r="F2" s="3" t="s">
        <v>1461</v>
      </c>
      <c r="G2" s="3" t="s">
        <v>1462</v>
      </c>
      <c r="H2" s="3" t="s">
        <v>1463</v>
      </c>
      <c r="I2" s="3" t="s">
        <v>87</v>
      </c>
      <c r="J2" s="3" t="s">
        <v>82</v>
      </c>
    </row>
    <row r="3" spans="1:10" ht="25.5" customHeight="1" x14ac:dyDescent="0.2">
      <c r="A3" s="4" t="s">
        <v>125</v>
      </c>
      <c r="B3" s="4" t="s">
        <v>1464</v>
      </c>
      <c r="C3" s="36">
        <v>0</v>
      </c>
      <c r="D3" s="36">
        <f>IF($A3="","",SUMIF(Purchase_Entry!$F:$F,$A3,Purchase_Entry!$M:$M))</f>
        <v>4836</v>
      </c>
      <c r="E3" s="36">
        <f>IF($A3="","",SUMIF(Sales_Entry!$E:$E,$A3,Sales_Entry!$F:$F))</f>
        <v>35102</v>
      </c>
      <c r="F3" s="36">
        <f t="shared" ref="F3:F41" si="0">IF($A3="","",$C3+$D3-$E3)</f>
        <v>-30266</v>
      </c>
      <c r="G3" s="4">
        <v>10</v>
      </c>
      <c r="H3" s="5">
        <v>85</v>
      </c>
      <c r="I3" s="5">
        <f t="shared" ref="I3:I41" si="1">IF($A3="","",$F3*$H3)</f>
        <v>-2572610</v>
      </c>
      <c r="J3" s="4" t="str">
        <f t="shared" ref="J3:J41" si="2">IF($A3="","",IF($F3&lt;=$G3,"⚠ Reorder","In Stock"))</f>
        <v>⚠ Reorder</v>
      </c>
    </row>
    <row r="4" spans="1:10" x14ac:dyDescent="0.2">
      <c r="A4" s="4" t="s">
        <v>131</v>
      </c>
      <c r="B4" s="4" t="s">
        <v>1464</v>
      </c>
      <c r="C4" s="36">
        <v>0</v>
      </c>
      <c r="D4" s="36">
        <f>IF($A4="","",SUMIF(Purchase_Entry!$F:$F,$A4,Purchase_Entry!$M:$M))</f>
        <v>10463.049999999992</v>
      </c>
      <c r="E4" s="36">
        <f>IF($A4="","",SUMIF(Sales_Entry!$E:$E,$A4,Sales_Entry!$F:$F))</f>
        <v>261</v>
      </c>
      <c r="F4" s="36">
        <f t="shared" si="0"/>
        <v>10202.049999999992</v>
      </c>
      <c r="G4" s="4">
        <v>10</v>
      </c>
      <c r="H4" s="5">
        <v>80</v>
      </c>
      <c r="I4" s="5">
        <f t="shared" si="1"/>
        <v>816163.9999999993</v>
      </c>
      <c r="J4" s="4" t="str">
        <f t="shared" si="2"/>
        <v>In Stock</v>
      </c>
    </row>
    <row r="5" spans="1:10" x14ac:dyDescent="0.2">
      <c r="A5" s="4" t="s">
        <v>1092</v>
      </c>
      <c r="B5" s="4" t="s">
        <v>1464</v>
      </c>
      <c r="C5" s="36">
        <v>0</v>
      </c>
      <c r="D5" s="36">
        <f>IF($A5="","",SUMIF(Purchase_Entry!$F:$F,$A5,Purchase_Entry!$M:$M))</f>
        <v>17162.000000000011</v>
      </c>
      <c r="E5" s="36">
        <f>IF($A5="","",SUMIF(Sales_Entry!$E:$E,$A5,Sales_Entry!$F:$F))</f>
        <v>0</v>
      </c>
      <c r="F5" s="36">
        <f t="shared" si="0"/>
        <v>17162.000000000011</v>
      </c>
      <c r="G5" s="4">
        <v>10</v>
      </c>
      <c r="H5" s="5">
        <v>95</v>
      </c>
      <c r="I5" s="5">
        <f t="shared" si="1"/>
        <v>1630390.0000000009</v>
      </c>
      <c r="J5" s="4" t="str">
        <f t="shared" si="2"/>
        <v>In Stock</v>
      </c>
    </row>
    <row r="6" spans="1:10" ht="25.5" customHeight="1" x14ac:dyDescent="0.2">
      <c r="A6" s="4" t="s">
        <v>148</v>
      </c>
      <c r="B6" s="4" t="s">
        <v>1465</v>
      </c>
      <c r="C6" s="36">
        <v>0</v>
      </c>
      <c r="D6" s="36">
        <f>IF($A6="","",SUMIF(Purchase_Entry!$F:$F,$A6,Purchase_Entry!$M:$M))</f>
        <v>78</v>
      </c>
      <c r="E6" s="36">
        <f>IF($A6="","",SUMIF(Sales_Entry!$E:$E,$A6,Sales_Entry!$F:$F))</f>
        <v>134.5</v>
      </c>
      <c r="F6" s="36">
        <f t="shared" si="0"/>
        <v>-56.5</v>
      </c>
      <c r="G6" s="4">
        <v>10</v>
      </c>
      <c r="H6" s="5">
        <v>1100</v>
      </c>
      <c r="I6" s="5">
        <f t="shared" si="1"/>
        <v>-62150</v>
      </c>
      <c r="J6" s="4" t="str">
        <f t="shared" si="2"/>
        <v>⚠ Reorder</v>
      </c>
    </row>
    <row r="7" spans="1:10" ht="25.5" customHeight="1" x14ac:dyDescent="0.2">
      <c r="A7" s="4" t="s">
        <v>149</v>
      </c>
      <c r="B7" s="4" t="s">
        <v>1465</v>
      </c>
      <c r="C7" s="36">
        <v>0</v>
      </c>
      <c r="D7" s="36">
        <f>IF($A7="","",SUMIF(Purchase_Entry!$F:$F,$A7,Purchase_Entry!$M:$M))</f>
        <v>21.5</v>
      </c>
      <c r="E7" s="36">
        <f>IF($A7="","",SUMIF(Sales_Entry!$E:$E,$A7,Sales_Entry!$F:$F))</f>
        <v>166</v>
      </c>
      <c r="F7" s="36">
        <f t="shared" si="0"/>
        <v>-144.5</v>
      </c>
      <c r="G7" s="4">
        <v>10</v>
      </c>
      <c r="H7" s="5">
        <v>800</v>
      </c>
      <c r="I7" s="5">
        <f t="shared" si="1"/>
        <v>-115600</v>
      </c>
      <c r="J7" s="4" t="str">
        <f t="shared" si="2"/>
        <v>⚠ Reorder</v>
      </c>
    </row>
    <row r="8" spans="1:10" ht="25.5" customHeight="1" x14ac:dyDescent="0.2">
      <c r="A8" s="4" t="s">
        <v>215</v>
      </c>
      <c r="B8" s="4" t="s">
        <v>1465</v>
      </c>
      <c r="C8" s="36">
        <v>0</v>
      </c>
      <c r="D8" s="36">
        <f>IF($A8="","",SUMIF(Purchase_Entry!$F:$F,$A8,Purchase_Entry!$M:$M))</f>
        <v>9</v>
      </c>
      <c r="E8" s="36">
        <f>IF($A8="","",SUMIF(Sales_Entry!$E:$E,$A8,Sales_Entry!$F:$F))</f>
        <v>68.5</v>
      </c>
      <c r="F8" s="36">
        <f t="shared" si="0"/>
        <v>-59.5</v>
      </c>
      <c r="G8" s="4">
        <v>10</v>
      </c>
      <c r="H8" s="5">
        <v>800</v>
      </c>
      <c r="I8" s="5">
        <f t="shared" si="1"/>
        <v>-47600</v>
      </c>
      <c r="J8" s="4" t="str">
        <f t="shared" si="2"/>
        <v>⚠ Reorder</v>
      </c>
    </row>
    <row r="9" spans="1:10" ht="25.5" customHeight="1" x14ac:dyDescent="0.2">
      <c r="A9" s="4" t="s">
        <v>400</v>
      </c>
      <c r="B9" s="4" t="s">
        <v>1465</v>
      </c>
      <c r="C9" s="36">
        <v>0</v>
      </c>
      <c r="D9" s="36">
        <f>IF($A9="","",SUMIF(Purchase_Entry!$F:$F,$A9,Purchase_Entry!$M:$M))</f>
        <v>35</v>
      </c>
      <c r="E9" s="36">
        <f>IF($A9="","",SUMIF(Sales_Entry!$E:$E,$A9,Sales_Entry!$F:$F))</f>
        <v>35</v>
      </c>
      <c r="F9" s="36">
        <f t="shared" si="0"/>
        <v>0</v>
      </c>
      <c r="G9" s="4">
        <v>10</v>
      </c>
      <c r="H9" s="5">
        <v>48</v>
      </c>
      <c r="I9" s="5">
        <f t="shared" si="1"/>
        <v>0</v>
      </c>
      <c r="J9" s="4" t="str">
        <f t="shared" si="2"/>
        <v>⚠ Reorder</v>
      </c>
    </row>
    <row r="10" spans="1:10" x14ac:dyDescent="0.2">
      <c r="A10" s="4" t="s">
        <v>1271</v>
      </c>
      <c r="B10" s="4" t="s">
        <v>1465</v>
      </c>
      <c r="C10" s="36">
        <v>0</v>
      </c>
      <c r="D10" s="36">
        <f>IF($A10="","",SUMIF(Purchase_Entry!$F:$F,$A10,Purchase_Entry!$M:$M))</f>
        <v>224</v>
      </c>
      <c r="E10" s="36">
        <f>IF($A10="","",SUMIF(Sales_Entry!$E:$E,$A10,Sales_Entry!$F:$F))</f>
        <v>148</v>
      </c>
      <c r="F10" s="36">
        <f t="shared" si="0"/>
        <v>76</v>
      </c>
      <c r="G10" s="4">
        <v>20</v>
      </c>
      <c r="H10" s="5">
        <v>550</v>
      </c>
      <c r="I10" s="5">
        <f t="shared" si="1"/>
        <v>41800</v>
      </c>
      <c r="J10" s="4" t="str">
        <f t="shared" si="2"/>
        <v>In Stock</v>
      </c>
    </row>
    <row r="11" spans="1:10" x14ac:dyDescent="0.2">
      <c r="A11" s="4"/>
      <c r="B11" s="4"/>
      <c r="C11" s="36"/>
      <c r="D11" s="36" t="str">
        <f>IF($A11="","",SUMIF(Purchase_Entry!$F:$F,$A11,Purchase_Entry!$M:$M))</f>
        <v/>
      </c>
      <c r="E11" s="36" t="str">
        <f>IF($A11="","",SUMIF(Sales_Entry!$E:$E,$A11,Sales_Entry!$F:$F))</f>
        <v/>
      </c>
      <c r="F11" s="36" t="str">
        <f t="shared" si="0"/>
        <v/>
      </c>
      <c r="G11" s="4"/>
      <c r="H11" s="5"/>
      <c r="I11" s="5" t="str">
        <f t="shared" si="1"/>
        <v/>
      </c>
      <c r="J11" s="4" t="str">
        <f t="shared" si="2"/>
        <v/>
      </c>
    </row>
    <row r="12" spans="1:10" x14ac:dyDescent="0.2">
      <c r="A12" s="4"/>
      <c r="B12" s="4"/>
      <c r="C12" s="36"/>
      <c r="D12" s="36" t="str">
        <f>IF($A12="","",SUMIF(Purchase_Entry!$F:$F,$A12,Purchase_Entry!$M:$M))</f>
        <v/>
      </c>
      <c r="E12" s="36" t="str">
        <f>IF($A12="","",SUMIF(Sales_Entry!$E:$E,$A12,Sales_Entry!$F:$F))</f>
        <v/>
      </c>
      <c r="F12" s="36" t="str">
        <f t="shared" si="0"/>
        <v/>
      </c>
      <c r="G12" s="4"/>
      <c r="H12" s="5"/>
      <c r="I12" s="5" t="str">
        <f t="shared" si="1"/>
        <v/>
      </c>
      <c r="J12" s="4" t="str">
        <f t="shared" si="2"/>
        <v/>
      </c>
    </row>
    <row r="13" spans="1:10" x14ac:dyDescent="0.2">
      <c r="A13" s="4"/>
      <c r="B13" s="4"/>
      <c r="C13" s="36"/>
      <c r="D13" s="36" t="str">
        <f>IF($A13="","",SUMIF(Purchase_Entry!$F:$F,$A13,Purchase_Entry!$M:$M))</f>
        <v/>
      </c>
      <c r="E13" s="36" t="str">
        <f>IF($A13="","",SUMIF(Sales_Entry!$E:$E,$A13,Sales_Entry!$F:$F))</f>
        <v/>
      </c>
      <c r="F13" s="36" t="str">
        <f t="shared" si="0"/>
        <v/>
      </c>
      <c r="G13" s="4"/>
      <c r="H13" s="5"/>
      <c r="I13" s="5" t="str">
        <f t="shared" si="1"/>
        <v/>
      </c>
      <c r="J13" s="4" t="str">
        <f t="shared" si="2"/>
        <v/>
      </c>
    </row>
    <row r="14" spans="1:10" x14ac:dyDescent="0.2">
      <c r="A14" s="4"/>
      <c r="B14" s="4"/>
      <c r="C14" s="36"/>
      <c r="D14" s="36" t="str">
        <f>IF($A14="","",SUMIF(Purchase_Entry!$F:$F,$A14,Purchase_Entry!$M:$M))</f>
        <v/>
      </c>
      <c r="E14" s="36" t="str">
        <f>IF($A14="","",SUMIF(Sales_Entry!$E:$E,$A14,Sales_Entry!$F:$F))</f>
        <v/>
      </c>
      <c r="F14" s="36" t="str">
        <f t="shared" si="0"/>
        <v/>
      </c>
      <c r="G14" s="4"/>
      <c r="H14" s="5"/>
      <c r="I14" s="5" t="str">
        <f t="shared" si="1"/>
        <v/>
      </c>
      <c r="J14" s="4" t="str">
        <f t="shared" si="2"/>
        <v/>
      </c>
    </row>
    <row r="15" spans="1:10" x14ac:dyDescent="0.2">
      <c r="A15" s="4"/>
      <c r="B15" s="4"/>
      <c r="C15" s="36"/>
      <c r="D15" s="36" t="str">
        <f>IF($A15="","",SUMIF(Purchase_Entry!$F:$F,$A15,Purchase_Entry!$M:$M))</f>
        <v/>
      </c>
      <c r="E15" s="36" t="str">
        <f>IF($A15="","",SUMIF(Sales_Entry!$E:$E,$A15,Sales_Entry!$F:$F))</f>
        <v/>
      </c>
      <c r="F15" s="36" t="str">
        <f t="shared" si="0"/>
        <v/>
      </c>
      <c r="G15" s="4"/>
      <c r="H15" s="5"/>
      <c r="I15" s="5" t="str">
        <f t="shared" si="1"/>
        <v/>
      </c>
      <c r="J15" s="4" t="str">
        <f t="shared" si="2"/>
        <v/>
      </c>
    </row>
    <row r="16" spans="1:10" x14ac:dyDescent="0.2">
      <c r="A16" s="4"/>
      <c r="B16" s="4"/>
      <c r="C16" s="36"/>
      <c r="D16" s="36" t="str">
        <f>IF($A16="","",SUMIF(Purchase_Entry!$F:$F,$A16,Purchase_Entry!$M:$M))</f>
        <v/>
      </c>
      <c r="E16" s="36" t="str">
        <f>IF($A16="","",SUMIF(Sales_Entry!$E:$E,$A16,Sales_Entry!$F:$F))</f>
        <v/>
      </c>
      <c r="F16" s="36" t="str">
        <f t="shared" si="0"/>
        <v/>
      </c>
      <c r="G16" s="4"/>
      <c r="H16" s="5"/>
      <c r="I16" s="5" t="str">
        <f t="shared" si="1"/>
        <v/>
      </c>
      <c r="J16" s="4" t="str">
        <f t="shared" si="2"/>
        <v/>
      </c>
    </row>
    <row r="17" spans="1:10" x14ac:dyDescent="0.2">
      <c r="A17" s="4"/>
      <c r="B17" s="4"/>
      <c r="C17" s="36"/>
      <c r="D17" s="36" t="str">
        <f>IF($A17="","",SUMIF(Purchase_Entry!$F:$F,$A17,Purchase_Entry!$M:$M))</f>
        <v/>
      </c>
      <c r="E17" s="36" t="str">
        <f>IF($A17="","",SUMIF(Sales_Entry!$E:$E,$A17,Sales_Entry!$F:$F))</f>
        <v/>
      </c>
      <c r="F17" s="36" t="str">
        <f t="shared" si="0"/>
        <v/>
      </c>
      <c r="G17" s="4"/>
      <c r="H17" s="5"/>
      <c r="I17" s="5" t="str">
        <f t="shared" si="1"/>
        <v/>
      </c>
      <c r="J17" s="4" t="str">
        <f t="shared" si="2"/>
        <v/>
      </c>
    </row>
    <row r="18" spans="1:10" x14ac:dyDescent="0.2">
      <c r="A18" s="4"/>
      <c r="B18" s="4"/>
      <c r="C18" s="36"/>
      <c r="D18" s="36" t="str">
        <f>IF($A18="","",SUMIF(Purchase_Entry!$F:$F,$A18,Purchase_Entry!$M:$M))</f>
        <v/>
      </c>
      <c r="E18" s="36" t="str">
        <f>IF($A18="","",SUMIF(Sales_Entry!$E:$E,$A18,Sales_Entry!$F:$F))</f>
        <v/>
      </c>
      <c r="F18" s="36" t="str">
        <f t="shared" si="0"/>
        <v/>
      </c>
      <c r="G18" s="4"/>
      <c r="H18" s="5"/>
      <c r="I18" s="5" t="str">
        <f t="shared" si="1"/>
        <v/>
      </c>
      <c r="J18" s="4" t="str">
        <f t="shared" si="2"/>
        <v/>
      </c>
    </row>
    <row r="19" spans="1:10" x14ac:dyDescent="0.2">
      <c r="A19" s="4"/>
      <c r="B19" s="4"/>
      <c r="C19" s="36"/>
      <c r="D19" s="36" t="str">
        <f>IF($A19="","",SUMIF(Purchase_Entry!$F:$F,$A19,Purchase_Entry!$M:$M))</f>
        <v/>
      </c>
      <c r="E19" s="36" t="str">
        <f>IF($A19="","",SUMIF(Sales_Entry!$E:$E,$A19,Sales_Entry!$F:$F))</f>
        <v/>
      </c>
      <c r="F19" s="36" t="str">
        <f t="shared" si="0"/>
        <v/>
      </c>
      <c r="G19" s="4"/>
      <c r="H19" s="5"/>
      <c r="I19" s="5" t="str">
        <f t="shared" si="1"/>
        <v/>
      </c>
      <c r="J19" s="4" t="str">
        <f t="shared" si="2"/>
        <v/>
      </c>
    </row>
    <row r="20" spans="1:10" x14ac:dyDescent="0.2">
      <c r="A20" s="4"/>
      <c r="B20" s="4"/>
      <c r="C20" s="36"/>
      <c r="D20" s="36" t="str">
        <f>IF($A20="","",SUMIF(Purchase_Entry!$F:$F,$A20,Purchase_Entry!$M:$M))</f>
        <v/>
      </c>
      <c r="E20" s="36" t="str">
        <f>IF($A20="","",SUMIF(Sales_Entry!$E:$E,$A20,Sales_Entry!$F:$F))</f>
        <v/>
      </c>
      <c r="F20" s="36" t="str">
        <f t="shared" si="0"/>
        <v/>
      </c>
      <c r="G20" s="4"/>
      <c r="H20" s="5"/>
      <c r="I20" s="5" t="str">
        <f t="shared" si="1"/>
        <v/>
      </c>
      <c r="J20" s="4" t="str">
        <f t="shared" si="2"/>
        <v/>
      </c>
    </row>
    <row r="21" spans="1:10" x14ac:dyDescent="0.2">
      <c r="A21" s="4"/>
      <c r="B21" s="4"/>
      <c r="C21" s="36"/>
      <c r="D21" s="36" t="str">
        <f>IF($A21="","",SUMIF(Purchase_Entry!$F:$F,$A21,Purchase_Entry!$M:$M))</f>
        <v/>
      </c>
      <c r="E21" s="36" t="str">
        <f>IF($A21="","",SUMIF(Sales_Entry!$E:$E,$A21,Sales_Entry!$F:$F))</f>
        <v/>
      </c>
      <c r="F21" s="36" t="str">
        <f t="shared" si="0"/>
        <v/>
      </c>
      <c r="G21" s="4"/>
      <c r="H21" s="5"/>
      <c r="I21" s="5" t="str">
        <f t="shared" si="1"/>
        <v/>
      </c>
      <c r="J21" s="4" t="str">
        <f t="shared" si="2"/>
        <v/>
      </c>
    </row>
    <row r="22" spans="1:10" x14ac:dyDescent="0.2">
      <c r="A22" s="4"/>
      <c r="B22" s="4"/>
      <c r="C22" s="36"/>
      <c r="D22" s="36" t="str">
        <f>IF($A22="","",SUMIF(Purchase_Entry!$F:$F,$A22,Purchase_Entry!$M:$M))</f>
        <v/>
      </c>
      <c r="E22" s="36" t="str">
        <f>IF($A22="","",SUMIF(Sales_Entry!$E:$E,$A22,Sales_Entry!$F:$F))</f>
        <v/>
      </c>
      <c r="F22" s="36" t="str">
        <f t="shared" si="0"/>
        <v/>
      </c>
      <c r="G22" s="4"/>
      <c r="H22" s="5"/>
      <c r="I22" s="5" t="str">
        <f t="shared" si="1"/>
        <v/>
      </c>
      <c r="J22" s="4" t="str">
        <f t="shared" si="2"/>
        <v/>
      </c>
    </row>
    <row r="23" spans="1:10" x14ac:dyDescent="0.2">
      <c r="A23" s="4"/>
      <c r="B23" s="4"/>
      <c r="C23" s="36"/>
      <c r="D23" s="36" t="str">
        <f>IF($A23="","",SUMIF(Purchase_Entry!$F:$F,$A23,Purchase_Entry!$M:$M))</f>
        <v/>
      </c>
      <c r="E23" s="36" t="str">
        <f>IF($A23="","",SUMIF(Sales_Entry!$E:$E,$A23,Sales_Entry!$F:$F))</f>
        <v/>
      </c>
      <c r="F23" s="36" t="str">
        <f t="shared" si="0"/>
        <v/>
      </c>
      <c r="G23" s="4"/>
      <c r="H23" s="5"/>
      <c r="I23" s="5" t="str">
        <f t="shared" si="1"/>
        <v/>
      </c>
      <c r="J23" s="4" t="str">
        <f t="shared" si="2"/>
        <v/>
      </c>
    </row>
    <row r="24" spans="1:10" x14ac:dyDescent="0.2">
      <c r="A24" s="4"/>
      <c r="B24" s="4"/>
      <c r="C24" s="36"/>
      <c r="D24" s="36" t="str">
        <f>IF($A24="","",SUMIF(Purchase_Entry!$F:$F,$A24,Purchase_Entry!$M:$M))</f>
        <v/>
      </c>
      <c r="E24" s="36" t="str">
        <f>IF($A24="","",SUMIF(Sales_Entry!$E:$E,$A24,Sales_Entry!$F:$F))</f>
        <v/>
      </c>
      <c r="F24" s="36" t="str">
        <f t="shared" si="0"/>
        <v/>
      </c>
      <c r="G24" s="4"/>
      <c r="H24" s="5"/>
      <c r="I24" s="5" t="str">
        <f t="shared" si="1"/>
        <v/>
      </c>
      <c r="J24" s="4" t="str">
        <f t="shared" si="2"/>
        <v/>
      </c>
    </row>
    <row r="25" spans="1:10" x14ac:dyDescent="0.2">
      <c r="A25" s="4"/>
      <c r="B25" s="4"/>
      <c r="C25" s="36"/>
      <c r="D25" s="36" t="str">
        <f>IF($A25="","",SUMIF(Purchase_Entry!$F:$F,$A25,Purchase_Entry!$M:$M))</f>
        <v/>
      </c>
      <c r="E25" s="36" t="str">
        <f>IF($A25="","",SUMIF(Sales_Entry!$E:$E,$A25,Sales_Entry!$F:$F))</f>
        <v/>
      </c>
      <c r="F25" s="36" t="str">
        <f t="shared" si="0"/>
        <v/>
      </c>
      <c r="G25" s="4"/>
      <c r="H25" s="5"/>
      <c r="I25" s="5" t="str">
        <f t="shared" si="1"/>
        <v/>
      </c>
      <c r="J25" s="4" t="str">
        <f t="shared" si="2"/>
        <v/>
      </c>
    </row>
    <row r="26" spans="1:10" x14ac:dyDescent="0.2">
      <c r="A26" s="4"/>
      <c r="B26" s="4"/>
      <c r="C26" s="36"/>
      <c r="D26" s="36" t="str">
        <f>IF($A26="","",SUMIF(Purchase_Entry!$F:$F,$A26,Purchase_Entry!$M:$M))</f>
        <v/>
      </c>
      <c r="E26" s="36" t="str">
        <f>IF($A26="","",SUMIF(Sales_Entry!$E:$E,$A26,Sales_Entry!$F:$F))</f>
        <v/>
      </c>
      <c r="F26" s="36" t="str">
        <f t="shared" si="0"/>
        <v/>
      </c>
      <c r="G26" s="4"/>
      <c r="H26" s="5"/>
      <c r="I26" s="5" t="str">
        <f t="shared" si="1"/>
        <v/>
      </c>
      <c r="J26" s="4" t="str">
        <f t="shared" si="2"/>
        <v/>
      </c>
    </row>
    <row r="27" spans="1:10" x14ac:dyDescent="0.2">
      <c r="A27" s="4"/>
      <c r="B27" s="4"/>
      <c r="C27" s="36"/>
      <c r="D27" s="36" t="str">
        <f>IF($A27="","",SUMIF(Purchase_Entry!$F:$F,$A27,Purchase_Entry!$M:$M))</f>
        <v/>
      </c>
      <c r="E27" s="36" t="str">
        <f>IF($A27="","",SUMIF(Sales_Entry!$E:$E,$A27,Sales_Entry!$F:$F))</f>
        <v/>
      </c>
      <c r="F27" s="36" t="str">
        <f t="shared" si="0"/>
        <v/>
      </c>
      <c r="G27" s="4"/>
      <c r="H27" s="5"/>
      <c r="I27" s="5" t="str">
        <f t="shared" si="1"/>
        <v/>
      </c>
      <c r="J27" s="4" t="str">
        <f t="shared" si="2"/>
        <v/>
      </c>
    </row>
    <row r="28" spans="1:10" x14ac:dyDescent="0.2">
      <c r="A28" s="4"/>
      <c r="B28" s="4"/>
      <c r="C28" s="36"/>
      <c r="D28" s="36" t="str">
        <f>IF($A28="","",SUMIF(Purchase_Entry!$F:$F,$A28,Purchase_Entry!$M:$M))</f>
        <v/>
      </c>
      <c r="E28" s="36" t="str">
        <f>IF($A28="","",SUMIF(Sales_Entry!$E:$E,$A28,Sales_Entry!$F:$F))</f>
        <v/>
      </c>
      <c r="F28" s="36" t="str">
        <f t="shared" si="0"/>
        <v/>
      </c>
      <c r="G28" s="4"/>
      <c r="H28" s="5"/>
      <c r="I28" s="5" t="str">
        <f t="shared" si="1"/>
        <v/>
      </c>
      <c r="J28" s="4" t="str">
        <f t="shared" si="2"/>
        <v/>
      </c>
    </row>
    <row r="29" spans="1:10" x14ac:dyDescent="0.2">
      <c r="A29" s="4"/>
      <c r="B29" s="4"/>
      <c r="C29" s="36"/>
      <c r="D29" s="36" t="str">
        <f>IF($A29="","",SUMIF(Purchase_Entry!$F:$F,$A29,Purchase_Entry!$M:$M))</f>
        <v/>
      </c>
      <c r="E29" s="36" t="str">
        <f>IF($A29="","",SUMIF(Sales_Entry!$E:$E,$A29,Sales_Entry!$F:$F))</f>
        <v/>
      </c>
      <c r="F29" s="36" t="str">
        <f t="shared" si="0"/>
        <v/>
      </c>
      <c r="G29" s="4"/>
      <c r="H29" s="5"/>
      <c r="I29" s="5" t="str">
        <f t="shared" si="1"/>
        <v/>
      </c>
      <c r="J29" s="4" t="str">
        <f t="shared" si="2"/>
        <v/>
      </c>
    </row>
    <row r="30" spans="1:10" x14ac:dyDescent="0.2">
      <c r="A30" s="4"/>
      <c r="B30" s="4"/>
      <c r="C30" s="36"/>
      <c r="D30" s="36" t="str">
        <f>IF($A30="","",SUMIF(Purchase_Entry!$F:$F,$A30,Purchase_Entry!$M:$M))</f>
        <v/>
      </c>
      <c r="E30" s="36" t="str">
        <f>IF($A30="","",SUMIF(Sales_Entry!$E:$E,$A30,Sales_Entry!$F:$F))</f>
        <v/>
      </c>
      <c r="F30" s="36" t="str">
        <f t="shared" si="0"/>
        <v/>
      </c>
      <c r="G30" s="4"/>
      <c r="H30" s="5"/>
      <c r="I30" s="5" t="str">
        <f t="shared" si="1"/>
        <v/>
      </c>
      <c r="J30" s="4" t="str">
        <f t="shared" si="2"/>
        <v/>
      </c>
    </row>
    <row r="31" spans="1:10" x14ac:dyDescent="0.2">
      <c r="A31" s="4"/>
      <c r="B31" s="4"/>
      <c r="C31" s="36"/>
      <c r="D31" s="36" t="str">
        <f>IF($A31="","",SUMIF(Purchase_Entry!$F:$F,$A31,Purchase_Entry!$M:$M))</f>
        <v/>
      </c>
      <c r="E31" s="36" t="str">
        <f>IF($A31="","",SUMIF(Sales_Entry!$E:$E,$A31,Sales_Entry!$F:$F))</f>
        <v/>
      </c>
      <c r="F31" s="36" t="str">
        <f t="shared" si="0"/>
        <v/>
      </c>
      <c r="G31" s="4"/>
      <c r="H31" s="5"/>
      <c r="I31" s="5" t="str">
        <f t="shared" si="1"/>
        <v/>
      </c>
      <c r="J31" s="4" t="str">
        <f t="shared" si="2"/>
        <v/>
      </c>
    </row>
    <row r="32" spans="1:10" x14ac:dyDescent="0.2">
      <c r="A32" s="4"/>
      <c r="B32" s="4"/>
      <c r="C32" s="36"/>
      <c r="D32" s="36" t="str">
        <f>IF($A32="","",SUMIF(Purchase_Entry!$F:$F,$A32,Purchase_Entry!$M:$M))</f>
        <v/>
      </c>
      <c r="E32" s="36" t="str">
        <f>IF($A32="","",SUMIF(Sales_Entry!$E:$E,$A32,Sales_Entry!$F:$F))</f>
        <v/>
      </c>
      <c r="F32" s="36" t="str">
        <f t="shared" si="0"/>
        <v/>
      </c>
      <c r="G32" s="4"/>
      <c r="H32" s="5"/>
      <c r="I32" s="5" t="str">
        <f t="shared" si="1"/>
        <v/>
      </c>
      <c r="J32" s="4" t="str">
        <f t="shared" si="2"/>
        <v/>
      </c>
    </row>
    <row r="33" spans="1:10" x14ac:dyDescent="0.2">
      <c r="A33" s="4"/>
      <c r="B33" s="4"/>
      <c r="C33" s="36"/>
      <c r="D33" s="36" t="str">
        <f>IF($A33="","",SUMIF(Purchase_Entry!$F:$F,$A33,Purchase_Entry!$M:$M))</f>
        <v/>
      </c>
      <c r="E33" s="36" t="str">
        <f>IF($A33="","",SUMIF(Sales_Entry!$E:$E,$A33,Sales_Entry!$F:$F))</f>
        <v/>
      </c>
      <c r="F33" s="36" t="str">
        <f t="shared" si="0"/>
        <v/>
      </c>
      <c r="G33" s="4"/>
      <c r="H33" s="5"/>
      <c r="I33" s="5" t="str">
        <f t="shared" si="1"/>
        <v/>
      </c>
      <c r="J33" s="4" t="str">
        <f t="shared" si="2"/>
        <v/>
      </c>
    </row>
    <row r="34" spans="1:10" x14ac:dyDescent="0.2">
      <c r="A34" s="4"/>
      <c r="B34" s="4"/>
      <c r="C34" s="36"/>
      <c r="D34" s="36" t="str">
        <f>IF($A34="","",SUMIF(Purchase_Entry!$F:$F,$A34,Purchase_Entry!$M:$M))</f>
        <v/>
      </c>
      <c r="E34" s="36" t="str">
        <f>IF($A34="","",SUMIF(Sales_Entry!$E:$E,$A34,Sales_Entry!$F:$F))</f>
        <v/>
      </c>
      <c r="F34" s="36" t="str">
        <f t="shared" si="0"/>
        <v/>
      </c>
      <c r="G34" s="4"/>
      <c r="H34" s="5"/>
      <c r="I34" s="5" t="str">
        <f t="shared" si="1"/>
        <v/>
      </c>
      <c r="J34" s="4" t="str">
        <f t="shared" si="2"/>
        <v/>
      </c>
    </row>
    <row r="35" spans="1:10" x14ac:dyDescent="0.2">
      <c r="A35" s="4"/>
      <c r="B35" s="4"/>
      <c r="C35" s="36"/>
      <c r="D35" s="36" t="str">
        <f>IF($A35="","",SUMIF(Purchase_Entry!$F:$F,$A35,Purchase_Entry!$M:$M))</f>
        <v/>
      </c>
      <c r="E35" s="36" t="str">
        <f>IF($A35="","",SUMIF(Sales_Entry!$E:$E,$A35,Sales_Entry!$F:$F))</f>
        <v/>
      </c>
      <c r="F35" s="36" t="str">
        <f t="shared" si="0"/>
        <v/>
      </c>
      <c r="G35" s="4"/>
      <c r="H35" s="5"/>
      <c r="I35" s="5" t="str">
        <f t="shared" si="1"/>
        <v/>
      </c>
      <c r="J35" s="4" t="str">
        <f t="shared" si="2"/>
        <v/>
      </c>
    </row>
    <row r="36" spans="1:10" x14ac:dyDescent="0.2">
      <c r="A36" s="4"/>
      <c r="B36" s="4"/>
      <c r="C36" s="36"/>
      <c r="D36" s="36" t="str">
        <f>IF($A36="","",SUMIF(Purchase_Entry!$F:$F,$A36,Purchase_Entry!$M:$M))</f>
        <v/>
      </c>
      <c r="E36" s="36" t="str">
        <f>IF($A36="","",SUMIF(Sales_Entry!$E:$E,$A36,Sales_Entry!$F:$F))</f>
        <v/>
      </c>
      <c r="F36" s="36" t="str">
        <f t="shared" si="0"/>
        <v/>
      </c>
      <c r="G36" s="4"/>
      <c r="H36" s="5"/>
      <c r="I36" s="5" t="str">
        <f t="shared" si="1"/>
        <v/>
      </c>
      <c r="J36" s="4" t="str">
        <f t="shared" si="2"/>
        <v/>
      </c>
    </row>
    <row r="37" spans="1:10" x14ac:dyDescent="0.2">
      <c r="A37" s="4"/>
      <c r="B37" s="4"/>
      <c r="C37" s="36"/>
      <c r="D37" s="36" t="str">
        <f>IF($A37="","",SUMIF(Purchase_Entry!$F:$F,$A37,Purchase_Entry!$M:$M))</f>
        <v/>
      </c>
      <c r="E37" s="36" t="str">
        <f>IF($A37="","",SUMIF(Sales_Entry!$E:$E,$A37,Sales_Entry!$F:$F))</f>
        <v/>
      </c>
      <c r="F37" s="36" t="str">
        <f t="shared" si="0"/>
        <v/>
      </c>
      <c r="G37" s="4"/>
      <c r="H37" s="5"/>
      <c r="I37" s="5" t="str">
        <f t="shared" si="1"/>
        <v/>
      </c>
      <c r="J37" s="4" t="str">
        <f t="shared" si="2"/>
        <v/>
      </c>
    </row>
    <row r="38" spans="1:10" x14ac:dyDescent="0.2">
      <c r="A38" s="4"/>
      <c r="B38" s="4"/>
      <c r="C38" s="36"/>
      <c r="D38" s="36" t="str">
        <f>IF($A38="","",SUMIF(Purchase_Entry!$F:$F,$A38,Purchase_Entry!$M:$M))</f>
        <v/>
      </c>
      <c r="E38" s="36" t="str">
        <f>IF($A38="","",SUMIF(Sales_Entry!$E:$E,$A38,Sales_Entry!$F:$F))</f>
        <v/>
      </c>
      <c r="F38" s="36" t="str">
        <f t="shared" si="0"/>
        <v/>
      </c>
      <c r="G38" s="4"/>
      <c r="H38" s="5"/>
      <c r="I38" s="5" t="str">
        <f t="shared" si="1"/>
        <v/>
      </c>
      <c r="J38" s="4" t="str">
        <f t="shared" si="2"/>
        <v/>
      </c>
    </row>
    <row r="39" spans="1:10" x14ac:dyDescent="0.2">
      <c r="A39" s="4"/>
      <c r="B39" s="4"/>
      <c r="C39" s="36"/>
      <c r="D39" s="36" t="str">
        <f>IF($A39="","",SUMIF(Purchase_Entry!$F:$F,$A39,Purchase_Entry!$M:$M))</f>
        <v/>
      </c>
      <c r="E39" s="36" t="str">
        <f>IF($A39="","",SUMIF(Sales_Entry!$E:$E,$A39,Sales_Entry!$F:$F))</f>
        <v/>
      </c>
      <c r="F39" s="36" t="str">
        <f t="shared" si="0"/>
        <v/>
      </c>
      <c r="G39" s="4"/>
      <c r="H39" s="5"/>
      <c r="I39" s="5" t="str">
        <f t="shared" si="1"/>
        <v/>
      </c>
      <c r="J39" s="4" t="str">
        <f t="shared" si="2"/>
        <v/>
      </c>
    </row>
    <row r="40" spans="1:10" x14ac:dyDescent="0.2">
      <c r="A40" s="4"/>
      <c r="B40" s="4"/>
      <c r="C40" s="36"/>
      <c r="D40" s="36" t="str">
        <f>IF($A40="","",SUMIF(Purchase_Entry!$F:$F,$A40,Purchase_Entry!$M:$M))</f>
        <v/>
      </c>
      <c r="E40" s="36" t="str">
        <f>IF($A40="","",SUMIF(Sales_Entry!$E:$E,$A40,Sales_Entry!$F:$F))</f>
        <v/>
      </c>
      <c r="F40" s="36" t="str">
        <f t="shared" si="0"/>
        <v/>
      </c>
      <c r="G40" s="4"/>
      <c r="H40" s="5"/>
      <c r="I40" s="5" t="str">
        <f t="shared" si="1"/>
        <v/>
      </c>
      <c r="J40" s="4" t="str">
        <f t="shared" si="2"/>
        <v/>
      </c>
    </row>
    <row r="41" spans="1:10" x14ac:dyDescent="0.2">
      <c r="A41" s="4"/>
      <c r="B41" s="4"/>
      <c r="C41" s="36"/>
      <c r="D41" s="36" t="str">
        <f>IF($A41="","",SUMIF(Purchase_Entry!$F:$F,$A41,Purchase_Entry!$M:$M))</f>
        <v/>
      </c>
      <c r="E41" s="36" t="str">
        <f>IF($A41="","",SUMIF(Sales_Entry!$E:$E,$A41,Sales_Entry!$F:$F))</f>
        <v/>
      </c>
      <c r="F41" s="36" t="str">
        <f t="shared" si="0"/>
        <v/>
      </c>
      <c r="G41" s="4"/>
      <c r="H41" s="5"/>
      <c r="I41" s="5" t="str">
        <f t="shared" si="1"/>
        <v/>
      </c>
      <c r="J41" s="4" t="str">
        <f t="shared" si="2"/>
        <v/>
      </c>
    </row>
    <row r="42" spans="1:10" ht="24" customHeight="1" x14ac:dyDescent="0.2">
      <c r="A42" s="39" t="s">
        <v>1466</v>
      </c>
      <c r="B42" s="38"/>
      <c r="C42" s="38"/>
      <c r="D42" s="38"/>
      <c r="E42" s="38"/>
      <c r="F42" s="38"/>
      <c r="G42" s="38"/>
      <c r="H42" s="38"/>
      <c r="I42" s="40" t="str">
        <f ca="1">SUBTOTAL(9,I3:I501)</f>
        <v/>
      </c>
      <c r="J42" s="38"/>
    </row>
  </sheetData>
  <mergeCells count="1">
    <mergeCell ref="A1:J1"/>
  </mergeCells>
  <conditionalFormatting sqref="F3:F41">
    <cfRule type="cellIs" dxfId="3" priority="3" operator="lessThan">
      <formula>0</formula>
    </cfRule>
  </conditionalFormatting>
  <conditionalFormatting sqref="J3:J41">
    <cfRule type="cellIs" dxfId="2" priority="1" operator="equal">
      <formula>"⚠ Reorder"</formula>
    </cfRule>
    <cfRule type="cellIs" dxfId="1" priority="2" operator="equal">
      <formula>"In Stock"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06000"/>
    <pageSetUpPr fitToPage="1"/>
  </sheetPr>
  <dimension ref="A1:H28"/>
  <sheetViews>
    <sheetView showGridLines="0" workbookViewId="0">
      <pane ySplit="8" topLeftCell="A9" activePane="bottomLeft" state="frozen"/>
      <selection pane="bottomLeft" activeCell="E10" activeCellId="1" sqref="E9 E10"/>
    </sheetView>
  </sheetViews>
  <sheetFormatPr baseColWidth="10" defaultColWidth="8.83203125" defaultRowHeight="15" x14ac:dyDescent="0.2"/>
  <cols>
    <col min="1" max="1" width="20" customWidth="1"/>
    <col min="2" max="2" width="10.6640625" bestFit="1" customWidth="1"/>
    <col min="3" max="3" width="14" customWidth="1"/>
    <col min="4" max="4" width="12" bestFit="1" customWidth="1"/>
    <col min="5" max="5" width="12" customWidth="1"/>
    <col min="6" max="6" width="14" customWidth="1"/>
    <col min="7" max="7" width="12" customWidth="1"/>
    <col min="8" max="8" width="16" customWidth="1"/>
  </cols>
  <sheetData>
    <row r="1" spans="1:8" x14ac:dyDescent="0.2">
      <c r="A1" s="259" t="str">
        <f>BizName</f>
        <v>PRARAMBHA DAIRY SUPPLIERS</v>
      </c>
      <c r="B1" s="248"/>
      <c r="C1" s="248"/>
      <c r="D1" s="248"/>
      <c r="E1" s="248"/>
      <c r="F1" s="248"/>
      <c r="G1" s="248"/>
      <c r="H1" s="248"/>
    </row>
    <row r="2" spans="1:8" x14ac:dyDescent="0.2">
      <c r="A2" s="258" t="str">
        <f>"Phone: "&amp;Settings!B9&amp;"  |  PAN/VAT: "&amp;Settings!B11</f>
        <v>Phone: prarambhadairy@gmail.com  |  PAN/VAT: 152747352</v>
      </c>
      <c r="B2" s="248"/>
      <c r="C2" s="248"/>
      <c r="D2" s="248"/>
      <c r="E2" s="248"/>
      <c r="F2" s="248"/>
      <c r="G2" s="248"/>
      <c r="H2" s="248"/>
    </row>
    <row r="3" spans="1:8" ht="26" customHeight="1" x14ac:dyDescent="0.2">
      <c r="A3" s="257" t="s">
        <v>1467</v>
      </c>
      <c r="B3" s="248"/>
      <c r="C3" s="248"/>
      <c r="D3" s="248"/>
      <c r="E3" s="248"/>
      <c r="F3" s="248"/>
      <c r="G3" s="248"/>
      <c r="H3" s="248"/>
    </row>
    <row r="4" spans="1:8" ht="6.75" customHeight="1" x14ac:dyDescent="0.2"/>
    <row r="5" spans="1:8" ht="16" customHeight="1" x14ac:dyDescent="0.2">
      <c r="A5" s="44" t="s">
        <v>90</v>
      </c>
      <c r="B5" s="104">
        <f>IFERROR(VLOOKUP(TEXT($B$6,"yyyy/mm/dd"),BSAD,2,FALSE),IFERROR(VLOOKUP($B$6,BSAD,2,FALSE),""))</f>
        <v>46202</v>
      </c>
      <c r="C5" s="44" t="s">
        <v>91</v>
      </c>
      <c r="D5" s="104">
        <f>IFERROR(VLOOKUP(TEXT($D$6,"yyyy/mm/dd"),BSAD,2,FALSE),IFERROR(VLOOKUP($D$6,BSAD,2,FALSE),""))</f>
        <v>46219</v>
      </c>
      <c r="F5" s="50" t="s">
        <v>1468</v>
      </c>
      <c r="H5" s="51">
        <f>SUM(H9:H22)</f>
        <v>179862.49999999991</v>
      </c>
    </row>
    <row r="6" spans="1:8" x14ac:dyDescent="0.2">
      <c r="A6" s="8" t="str">
        <f>"Period: "&amp;TEXT($B$5,"dd-mmm-yyyy")&amp;"  to  "&amp;TEXT($D$5,"dd-mmm-yyyy")</f>
        <v>Period: 29-Jun-2026  to  16-Jul-2026</v>
      </c>
      <c r="B6" s="174">
        <v>66915</v>
      </c>
      <c r="D6" s="174" t="s">
        <v>93</v>
      </c>
      <c r="F6" s="50" t="s">
        <v>1469</v>
      </c>
      <c r="H6" s="52">
        <f>COUNTIF(F9:F22,"&lt;="&amp;0)</f>
        <v>3</v>
      </c>
    </row>
    <row r="7" spans="1:8" ht="8.25" customHeight="1" x14ac:dyDescent="0.2"/>
    <row r="8" spans="1:8" ht="28" customHeight="1" x14ac:dyDescent="0.2">
      <c r="A8" s="3" t="s">
        <v>119</v>
      </c>
      <c r="B8" s="3" t="s">
        <v>1457</v>
      </c>
      <c r="C8" s="3" t="s">
        <v>1458</v>
      </c>
      <c r="D8" s="3" t="s">
        <v>1459</v>
      </c>
      <c r="E8" s="3" t="s">
        <v>1460</v>
      </c>
      <c r="F8" s="3" t="s">
        <v>1470</v>
      </c>
      <c r="G8" s="3" t="s">
        <v>1463</v>
      </c>
      <c r="H8" s="3" t="s">
        <v>1471</v>
      </c>
    </row>
    <row r="9" spans="1:8" x14ac:dyDescent="0.2">
      <c r="A9" s="4" t="str">
        <f>IF(Stock_Master!$A$3="","",Stock_Master!$A$3)</f>
        <v>Mix Milk</v>
      </c>
      <c r="B9" s="4" t="str">
        <f>IF(Stock_Master!$A$3="","",Stock_Master!$B$3)</f>
        <v>Liter</v>
      </c>
      <c r="C9" s="36">
        <f>IF($A9="","",Stock_Master!$C$3+SUMIFS(Purchase_Entry!$M$9:$M$1388,Purchase_Entry!$F$9:$F$1388,$A9,Purchase_Entry!$A$9:$A$1388,"&lt;"&amp;$B$5)-SUMIFS(Sales_Entry!$F$22:$F$2166,Sales_Entry!$E$22:$E$2166,$A9,Sales_Entry!$A$22:$A$2166,"&lt;"&amp;$B$5))</f>
        <v>0</v>
      </c>
      <c r="D9" s="36">
        <f>IF($A9="","",SUMIFS(Purchase_Entry!$M$9:$M$1388,Purchase_Entry!$F$9:$F$1388,$A9,Purchase_Entry!$B$9:$B$1388,"&gt;="&amp;$B$5,Purchase_Entry!$B$9:$B$1388,"&lt;="&amp;$D$5))</f>
        <v>1836</v>
      </c>
      <c r="E9" s="36">
        <f>IF($A9="","",SUMIFS(Sales_Entry!$F$22:$F$2166,Sales_Entry!$E$22:$E$2166,$A9,Sales_Entry!$B$22:$B$2166,"&gt;="&amp;$B$5,Sales_Entry!$B$22:$B$2166,"&lt;="&amp;$D$5))</f>
        <v>6639.5</v>
      </c>
      <c r="F9" s="36">
        <f>IF($A9="","",$C9+$D9-$E9)</f>
        <v>-4803.5</v>
      </c>
      <c r="G9" s="5">
        <f>IF($A9="","",Stock_Master!$H$3)</f>
        <v>85</v>
      </c>
      <c r="H9" s="5">
        <f t="shared" ref="H9:H22" si="0">IF($A9="","",$F9*$G9)</f>
        <v>-408297.5</v>
      </c>
    </row>
    <row r="10" spans="1:8" x14ac:dyDescent="0.2">
      <c r="A10" s="4" t="str">
        <f>IF(Stock_Master!$A$4="","",Stock_Master!$A$4)</f>
        <v>Cow Milk</v>
      </c>
      <c r="B10" s="4" t="str">
        <f>IF(Stock_Master!$A$4="","",Stock_Master!$B$4)</f>
        <v>Liter</v>
      </c>
      <c r="C10" s="36">
        <f>IF($A10="","",Stock_Master!$C$4+SUMIFS(Purchase_Entry!$M$9:$M$1388,Purchase_Entry!$F$9:$F$1388,$A10,Purchase_Entry!$A$9:$A$1388,"&lt;"&amp;$B$5)-SUMIFS(Sales_Entry!$F$22:$F$2166,Sales_Entry!$E$22:$E$2166,$A10,Sales_Entry!$A$22:$A$2166,"&lt;"&amp;$B$5))</f>
        <v>0</v>
      </c>
      <c r="D10" s="36">
        <f>IF($A10="","",SUMIFS(Purchase_Entry!$M$9:$M$1388,Purchase_Entry!$F$9:$F$1388,$A10,Purchase_Entry!$B$9:$B$1388,"&gt;="&amp;$B$5,Purchase_Entry!$B$9:$B$1388,"&lt;="&amp;$D$5))</f>
        <v>2182.2999999999997</v>
      </c>
      <c r="E10" s="36">
        <f>IF($A10="","",SUMIFS(Sales_Entry!$F$22:$F$2166,Sales_Entry!$E$22:$E$2166,$A10,Sales_Entry!$B$22:$B$2166,"&gt;="&amp;$B$5,Sales_Entry!$B$22:$B$2166,"&lt;="&amp;$D$5))</f>
        <v>63</v>
      </c>
      <c r="F10" s="36">
        <f t="shared" ref="F10:F22" si="1">IF($A10="","",$C10+$D10-$E10)</f>
        <v>2119.2999999999997</v>
      </c>
      <c r="G10" s="5">
        <f>IF($A10="","",Stock_Master!$H$4)</f>
        <v>80</v>
      </c>
      <c r="H10" s="5">
        <f t="shared" si="0"/>
        <v>169543.99999999997</v>
      </c>
    </row>
    <row r="11" spans="1:8" x14ac:dyDescent="0.2">
      <c r="A11" s="4" t="str">
        <f>IF(Stock_Master!$A$6="","",Stock_Master!$A$6)</f>
        <v>Ghee</v>
      </c>
      <c r="B11" s="4" t="str">
        <f>IF(Stock_Master!$A$6="","",Stock_Master!$B$6)</f>
        <v>Kg</v>
      </c>
      <c r="C11" s="36">
        <f>IF($A11="","",Stock_Master!$C$6+SUMIFS(Purchase_Entry!$M$9:$M$1388,Purchase_Entry!$F$9:$F$1388,$A11,Purchase_Entry!$A$9:$A$1388,"&lt;"&amp;$B$5)-SUMIFS(Sales_Entry!$F$22:$F$2166,Sales_Entry!$E$22:$E$2166,$A11,Sales_Entry!$A$22:$A$2166,"&lt;"&amp;$B$5))</f>
        <v>0</v>
      </c>
      <c r="D11" s="36">
        <f>IF($A11="","",SUMIFS(Purchase_Entry!$M$9:$M$1388,Purchase_Entry!$F$9:$F$1388,$A11,Purchase_Entry!$B$9:$B$1388,"&gt;="&amp;$B$5,Purchase_Entry!$B$9:$B$1388,"&lt;="&amp;$D$5))</f>
        <v>78</v>
      </c>
      <c r="E11" s="36">
        <f>IF($A11="","",SUMIFS(Sales_Entry!$F$22:$F$2166,Sales_Entry!$E$22:$E$2166,$A11,Sales_Entry!$B$22:$B$2166,"&gt;="&amp;$B$5,Sales_Entry!$B$22:$B$2166,"&lt;="&amp;$D$5))</f>
        <v>41.5</v>
      </c>
      <c r="F11" s="36">
        <f t="shared" si="1"/>
        <v>36.5</v>
      </c>
      <c r="G11" s="5">
        <f>IF($A11="","",Stock_Master!$H$6)</f>
        <v>1100</v>
      </c>
      <c r="H11" s="5">
        <f t="shared" si="0"/>
        <v>40150</v>
      </c>
    </row>
    <row r="12" spans="1:8" x14ac:dyDescent="0.2">
      <c r="A12" s="4" t="str">
        <f>IF(Stock_Master!$A$7="","",Stock_Master!$A$7)</f>
        <v>NAUNI</v>
      </c>
      <c r="B12" s="4" t="str">
        <f>IF(Stock_Master!$A$7="","",Stock_Master!$B$7)</f>
        <v>Kg</v>
      </c>
      <c r="C12" s="36">
        <f>IF($A12="","",Stock_Master!$C$7+SUMIFS(Purchase_Entry!$M$9:$M$1388,Purchase_Entry!$F$9:$F$1388,$A12,Purchase_Entry!$A$9:$A$1388,"&lt;"&amp;$B$5)-SUMIFS(Sales_Entry!$F$22:$F$2166,Sales_Entry!$E$22:$E$2166,$A12,Sales_Entry!$A$22:$A$2166,"&lt;"&amp;$B$5))</f>
        <v>0</v>
      </c>
      <c r="D12" s="36">
        <f>IF($A12="","",SUMIFS(Purchase_Entry!$M$9:$M$1388,Purchase_Entry!$F$9:$F$1388,$A12,Purchase_Entry!$B$9:$B$1388,"&gt;="&amp;$B$5,Purchase_Entry!$B$9:$B$1388,"&lt;="&amp;$D$5))</f>
        <v>21.5</v>
      </c>
      <c r="E12" s="36">
        <f>IF($A12="","",SUMIFS(Sales_Entry!$F$22:$F$2166,Sales_Entry!$E$22:$E$2166,$A12,Sales_Entry!$B$22:$B$2166,"&gt;="&amp;$B$5,Sales_Entry!$B$22:$B$2166,"&lt;="&amp;$D$5))</f>
        <v>20.5</v>
      </c>
      <c r="F12" s="36">
        <f t="shared" si="1"/>
        <v>1</v>
      </c>
      <c r="G12" s="5">
        <f>IF($A12="","",Stock_Master!$H$7)</f>
        <v>800</v>
      </c>
      <c r="H12" s="5">
        <f t="shared" si="0"/>
        <v>800</v>
      </c>
    </row>
    <row r="13" spans="1:8" x14ac:dyDescent="0.2">
      <c r="A13" s="4" t="str">
        <f>IF(Stock_Master!$A$8="","",Stock_Master!$A$8)</f>
        <v>PANEER</v>
      </c>
      <c r="B13" s="4" t="str">
        <f>IF(Stock_Master!$A$8="","",Stock_Master!$B$8)</f>
        <v>Kg</v>
      </c>
      <c r="C13" s="36">
        <f>IF($A13="","",Stock_Master!$C$8+SUMIFS(Purchase_Entry!$M$9:$M$1388,Purchase_Entry!$F$9:$F$1388,$A13,Purchase_Entry!$A$9:$A$1388,"&lt;"&amp;$B$5)-SUMIFS(Sales_Entry!$F$22:$F$2166,Sales_Entry!$E$22:$E$2166,$A13,Sales_Entry!$A$22:$A$2166,"&lt;"&amp;$B$5))</f>
        <v>0</v>
      </c>
      <c r="D13" s="36">
        <f>IF($A13="","",SUMIFS(Purchase_Entry!$M$9:$M$1388,Purchase_Entry!$F$9:$F$1388,$A13,Purchase_Entry!$B$9:$B$1388,"&gt;="&amp;$B$5,Purchase_Entry!$B$9:$B$1388,"&lt;="&amp;$D$5))</f>
        <v>9</v>
      </c>
      <c r="E13" s="36">
        <f>IF($A13="","",SUMIFS(Sales_Entry!$F$22:$F$2166,Sales_Entry!$E$22:$E$2166,$A13,Sales_Entry!$B$22:$B$2166,"&gt;="&amp;$B$5,Sales_Entry!$B$22:$B$2166,"&lt;="&amp;$D$5))</f>
        <v>16.5</v>
      </c>
      <c r="F13" s="36">
        <f t="shared" si="1"/>
        <v>-7.5</v>
      </c>
      <c r="G13" s="5">
        <f>IF($A13="","",Stock_Master!$H$8)</f>
        <v>800</v>
      </c>
      <c r="H13" s="5">
        <f t="shared" si="0"/>
        <v>-6000</v>
      </c>
    </row>
    <row r="14" spans="1:8" x14ac:dyDescent="0.2">
      <c r="A14" s="4" t="str">
        <f>IF(Stock_Master!$A$9="","",Stock_Master!$A$9)</f>
        <v>DANA</v>
      </c>
      <c r="B14" s="4" t="str">
        <f>IF(Stock_Master!$A$9="","",Stock_Master!$B$9)</f>
        <v>Kg</v>
      </c>
      <c r="C14" s="36">
        <f>IF($A14="","",Stock_Master!$C$9+SUMIFS(Purchase_Entry!$M$9:$M$1388,Purchase_Entry!$F$9:$F$1388,$A14,Purchase_Entry!$A$9:$A$1388,"&lt;"&amp;$B$5)-SUMIFS(Sales_Entry!$F$22:$F$2166,Sales_Entry!$E$22:$E$2166,$A14,Sales_Entry!$A$22:$A$2166,"&lt;"&amp;$B$5))</f>
        <v>0</v>
      </c>
      <c r="D14" s="36">
        <f>IF($A14="","",SUMIFS(Purchase_Entry!$M$9:$M$1388,Purchase_Entry!$F$9:$F$1388,$A14,Purchase_Entry!$B$9:$B$1388,"&gt;="&amp;$B$5,Purchase_Entry!$B$9:$B$1388,"&lt;="&amp;$D$5))</f>
        <v>35</v>
      </c>
      <c r="E14" s="36">
        <f>IF($A14="","",SUMIFS(Sales_Entry!$F$22:$F$2166,Sales_Entry!$E$22:$E$2166,$A14,Sales_Entry!$B$22:$B$2166,"&gt;="&amp;$B$5,Sales_Entry!$B$22:$B$2166,"&lt;="&amp;$D$5))</f>
        <v>35</v>
      </c>
      <c r="F14" s="36">
        <f t="shared" si="1"/>
        <v>0</v>
      </c>
      <c r="G14" s="5">
        <f>IF($A14="","",Stock_Master!$H$9)</f>
        <v>48</v>
      </c>
      <c r="H14" s="5">
        <f t="shared" si="0"/>
        <v>0</v>
      </c>
    </row>
    <row r="15" spans="1:8" x14ac:dyDescent="0.2">
      <c r="A15" s="4" t="str">
        <f>IF(Stock_Master!$A$5="","",Stock_Master!$A$5)</f>
        <v>Buffalo Milk</v>
      </c>
      <c r="B15" s="4" t="str">
        <f>IF(Stock_Master!$A$5="","",Stock_Master!$B$5)</f>
        <v>Liter</v>
      </c>
      <c r="C15" s="36">
        <f>IF($A15="","",Stock_Master!$C$5+SUMIFS(Purchase_Entry!$M$9:$M$1388,Purchase_Entry!$F$9:$F$1388,$A15,Purchase_Entry!$A$9:$A$1388,"&lt;"&amp;$B$5)-SUMIFS(Sales_Entry!$F$22:$F$2166,Sales_Entry!$E$22:$E$2166,$A15,Sales_Entry!$A$22:$A$2166,"&lt;"&amp;$B$5))</f>
        <v>0</v>
      </c>
      <c r="D15" s="36">
        <f>IF($A15="","",SUMIFS(Purchase_Entry!$M$9:$M$1388,Purchase_Entry!$F$9:$F$1388,$A15,Purchase_Entry!$B$9:$B$1388,"&gt;="&amp;$B$5,Purchase_Entry!$B$9:$B$1388,"&lt;="&amp;$D$5))</f>
        <v>3482.7999999999993</v>
      </c>
      <c r="E15" s="36">
        <f>IF($A15="","",SUMIFS(Sales_Entry!$F$22:$F$2166,Sales_Entry!$E$22:$E$2166,$A15,Sales_Entry!$B$22:$B$2166,"&gt;="&amp;$B$5,Sales_Entry!$B$22:$B$2166,"&lt;="&amp;$D$5))</f>
        <v>0</v>
      </c>
      <c r="F15" s="36">
        <f t="shared" si="1"/>
        <v>3482.7999999999993</v>
      </c>
      <c r="G15" s="5">
        <f>IF($A15="","",Stock_Master!$H$5)</f>
        <v>95</v>
      </c>
      <c r="H15" s="5">
        <f t="shared" si="0"/>
        <v>330865.99999999994</v>
      </c>
    </row>
    <row r="16" spans="1:8" x14ac:dyDescent="0.2">
      <c r="A16" s="4" t="str">
        <f>IF(Stock_Master!$A$10="","",Stock_Master!$A$10)</f>
        <v>Cream</v>
      </c>
      <c r="B16" s="4" t="str">
        <f>IF(Stock_Master!$A$10="","",Stock_Master!$B$10)</f>
        <v>Kg</v>
      </c>
      <c r="C16" s="36">
        <f>IF($A16="","",Stock_Master!$C$10+SUMIFS(Purchase_Entry!$M$9:$M$1388,Purchase_Entry!$F$9:$F$1388,$A16,Purchase_Entry!$A$9:$A$1388,"&lt;"&amp;$B$5)-SUMIFS(Sales_Entry!$F$22:$F$2166,Sales_Entry!$E$22:$E$2166,$A16,Sales_Entry!$A$22:$A$2166,"&lt;"&amp;$B$5))</f>
        <v>0</v>
      </c>
      <c r="D16" s="36">
        <f>IF($A16="","",SUMIFS(Purchase_Entry!$M$9:$M$1388,Purchase_Entry!$F$9:$F$1388,$A16,Purchase_Entry!$B$9:$B$1388,"&gt;="&amp;$B$5,Purchase_Entry!$B$9:$B$1388,"&lt;="&amp;$D$5))</f>
        <v>224</v>
      </c>
      <c r="E16" s="36">
        <f>IF($A16="","",SUMIFS(Sales_Entry!$F$22:$F$2166,Sales_Entry!$E$22:$E$2166,$A16,Sales_Entry!$B$22:$B$2166,"&gt;="&amp;$B$5,Sales_Entry!$B$22:$B$2166,"&lt;="&amp;$D$5))</f>
        <v>128</v>
      </c>
      <c r="F16" s="36">
        <f t="shared" si="1"/>
        <v>96</v>
      </c>
      <c r="G16" s="5">
        <f>IF($A16="","",Stock_Master!$H$10)</f>
        <v>550</v>
      </c>
      <c r="H16" s="5">
        <f t="shared" si="0"/>
        <v>52800</v>
      </c>
    </row>
    <row r="17" spans="1:8" x14ac:dyDescent="0.2">
      <c r="A17" s="4" t="str">
        <f>IF(Stock_Master!$A$11="","",Stock_Master!$A$11)</f>
        <v/>
      </c>
      <c r="B17" s="4" t="str">
        <f>IF(Stock_Master!$A$11="","",Stock_Master!$B$11)</f>
        <v/>
      </c>
      <c r="C17" s="36" t="str">
        <f>IF($A17="","",Stock_Master!$C$11+SUMIFS(Purchase_Entry!$M$9:$M$1388,Purchase_Entry!$F$9:$F$1388,$A17,Purchase_Entry!$A$9:$A$1388,"&lt;"&amp;$B$5)-SUMIFS(Sales_Entry!$F$22:$F$2166,Sales_Entry!$E$22:$E$2166,$A17,Sales_Entry!$A$22:$A$2166,"&lt;"&amp;$B$5))</f>
        <v/>
      </c>
      <c r="D17" s="36" t="str">
        <f>IF($A17="","",SUMIFS(Purchase_Entry!$M$9:$M$1388,Purchase_Entry!$F$9:$F$1388,$A17,Purchase_Entry!$A$9:$A$1388,"&gt;="&amp;$B$5,Purchase_Entry!$A$9:$A$1388,"&lt;="&amp;$D$5))</f>
        <v/>
      </c>
      <c r="E17" s="36" t="str">
        <f>IF($A17="","",SUMIFS(Sales_Entry!$F$22:$F$2166,Sales_Entry!$E$22:$E$2166,$A17,Sales_Entry!$A$22:$A$2166,"&gt;="&amp;$B$5,Sales_Entry!$A$22:$A$2166,"&lt;="&amp;$D$5))</f>
        <v/>
      </c>
      <c r="F17" s="36" t="str">
        <f t="shared" si="1"/>
        <v/>
      </c>
      <c r="G17" s="5" t="str">
        <f>IF($A17="","",Stock_Master!$H$11)</f>
        <v/>
      </c>
      <c r="H17" s="5" t="str">
        <f t="shared" si="0"/>
        <v/>
      </c>
    </row>
    <row r="18" spans="1:8" x14ac:dyDescent="0.2">
      <c r="A18" s="4" t="str">
        <f>IF(Stock_Master!$A$12="","",Stock_Master!$A$12)</f>
        <v/>
      </c>
      <c r="B18" s="4" t="str">
        <f>IF(Stock_Master!$A$12="","",Stock_Master!$B$12)</f>
        <v/>
      </c>
      <c r="C18" s="36" t="str">
        <f>IF($A18="","",Stock_Master!$C$12+SUMIFS(Purchase_Entry!$M$9:$M$1388,Purchase_Entry!$F$9:$F$1388,$A18,Purchase_Entry!$A$9:$A$1388,"&lt;"&amp;$B$5)-SUMIFS(Sales_Entry!$F$22:$F$2166,Sales_Entry!$E$22:$E$2166,$A18,Sales_Entry!$A$22:$A$2166,"&lt;"&amp;$B$5))</f>
        <v/>
      </c>
      <c r="D18" s="36" t="str">
        <f>IF($A18="","",SUMIFS(Purchase_Entry!$M$9:$M$1388,Purchase_Entry!$F$9:$F$1388,$A18,Purchase_Entry!$A$9:$A$1388,"&gt;="&amp;$B$5,Purchase_Entry!$A$9:$A$1388,"&lt;="&amp;$D$5))</f>
        <v/>
      </c>
      <c r="E18" s="36" t="str">
        <f>IF($A18="","",SUMIFS(Sales_Entry!$F$22:$F$2166,Sales_Entry!$E$22:$E$2166,$A18,Sales_Entry!$A$22:$A$2166,"&gt;="&amp;$B$5,Sales_Entry!$A$22:$A$2166,"&lt;="&amp;$D$5))</f>
        <v/>
      </c>
      <c r="F18" s="36" t="str">
        <f t="shared" si="1"/>
        <v/>
      </c>
      <c r="G18" s="5" t="str">
        <f>IF($A18="","",Stock_Master!$H$12)</f>
        <v/>
      </c>
      <c r="H18" s="5" t="str">
        <f t="shared" si="0"/>
        <v/>
      </c>
    </row>
    <row r="19" spans="1:8" x14ac:dyDescent="0.2">
      <c r="A19" s="4" t="str">
        <f>IF(Stock_Master!$A$13="","",Stock_Master!$A$13)</f>
        <v/>
      </c>
      <c r="B19" s="4" t="str">
        <f>IF(Stock_Master!$A$13="","",Stock_Master!$B$13)</f>
        <v/>
      </c>
      <c r="C19" s="36" t="str">
        <f>IF($A19="","",Stock_Master!$C$13+SUMIFS(Purchase_Entry!$M$9:$M$1388,Purchase_Entry!$F$9:$F$1388,$A19,Purchase_Entry!$A$9:$A$1388,"&lt;"&amp;$B$5)-SUMIFS(Sales_Entry!$F$22:$F$2166,Sales_Entry!$E$22:$E$2166,$A19,Sales_Entry!$A$22:$A$2166,"&lt;"&amp;$B$5))</f>
        <v/>
      </c>
      <c r="D19" s="36" t="str">
        <f>IF($A19="","",SUMIFS(Purchase_Entry!$M$9:$M$1388,Purchase_Entry!$F$9:$F$1388,$A19,Purchase_Entry!$A$9:$A$1388,"&gt;="&amp;$B$5,Purchase_Entry!$A$9:$A$1388,"&lt;="&amp;$D$5))</f>
        <v/>
      </c>
      <c r="E19" s="36" t="str">
        <f>IF($A19="","",SUMIFS(Sales_Entry!$F$22:$F$2166,Sales_Entry!$E$22:$E$2166,$A19,Sales_Entry!$A$22:$A$2166,"&gt;="&amp;$B$5,Sales_Entry!$A$22:$A$2166,"&lt;="&amp;$D$5))</f>
        <v/>
      </c>
      <c r="F19" s="36" t="str">
        <f t="shared" si="1"/>
        <v/>
      </c>
      <c r="G19" s="5" t="str">
        <f>IF($A19="","",Stock_Master!$H$13)</f>
        <v/>
      </c>
      <c r="H19" s="5" t="str">
        <f t="shared" si="0"/>
        <v/>
      </c>
    </row>
    <row r="20" spans="1:8" x14ac:dyDescent="0.2">
      <c r="A20" s="4" t="str">
        <f>IF(Stock_Master!$A$14="","",Stock_Master!$A$14)</f>
        <v/>
      </c>
      <c r="B20" s="4" t="str">
        <f>IF(Stock_Master!$A$14="","",Stock_Master!$B$14)</f>
        <v/>
      </c>
      <c r="C20" s="36" t="str">
        <f>IF($A20="","",Stock_Master!$C$14+SUMIFS(Purchase_Entry!$M$9:$M$1388,Purchase_Entry!$F$9:$F$1388,$A20,Purchase_Entry!$A$9:$A$1388,"&lt;"&amp;$B$5)-SUMIFS(Sales_Entry!$F$22:$F$2166,Sales_Entry!$E$22:$E$2166,$A20,Sales_Entry!$A$22:$A$2166,"&lt;"&amp;$B$5))</f>
        <v/>
      </c>
      <c r="D20" s="36" t="str">
        <f>IF($A20="","",SUMIFS(Purchase_Entry!$M$9:$M$1388,Purchase_Entry!$F$9:$F$1388,$A20,Purchase_Entry!$A$9:$A$1388,"&gt;="&amp;$B$5,Purchase_Entry!$A$9:$A$1388,"&lt;="&amp;$D$5))</f>
        <v/>
      </c>
      <c r="E20" s="36" t="str">
        <f>IF($A20="","",SUMIFS(Sales_Entry!$F$22:$F$2166,Sales_Entry!$E$22:$E$2166,$A20,Sales_Entry!$A$22:$A$2166,"&gt;="&amp;$B$5,Sales_Entry!$A$22:$A$2166,"&lt;="&amp;$D$5))</f>
        <v/>
      </c>
      <c r="F20" s="36" t="str">
        <f t="shared" si="1"/>
        <v/>
      </c>
      <c r="G20" s="5" t="str">
        <f>IF($A20="","",Stock_Master!$H$14)</f>
        <v/>
      </c>
      <c r="H20" s="5" t="str">
        <f t="shared" si="0"/>
        <v/>
      </c>
    </row>
    <row r="21" spans="1:8" x14ac:dyDescent="0.2">
      <c r="A21" s="4" t="str">
        <f>IF(Stock_Master!$A$15="","",Stock_Master!$A$15)</f>
        <v/>
      </c>
      <c r="B21" s="4" t="str">
        <f>IF(Stock_Master!$A$15="","",Stock_Master!$B$15)</f>
        <v/>
      </c>
      <c r="C21" s="36" t="str">
        <f>IF($A21="","",Stock_Master!$C$15+SUMIFS(Purchase_Entry!$M$9:$M$1388,Purchase_Entry!$F$9:$F$1388,$A21,Purchase_Entry!$A$9:$A$1388,"&lt;"&amp;$B$5)-SUMIFS(Sales_Entry!$F$22:$F$2166,Sales_Entry!$E$22:$E$2166,$A21,Sales_Entry!$A$22:$A$2166,"&lt;"&amp;$B$5))</f>
        <v/>
      </c>
      <c r="D21" s="36" t="str">
        <f>IF($A21="","",SUMIFS(Purchase_Entry!$M$9:$M$1388,Purchase_Entry!$F$9:$F$1388,$A21,Purchase_Entry!$A$9:$A$1388,"&gt;="&amp;$B$5,Purchase_Entry!$A$9:$A$1388,"&lt;="&amp;$D$5))</f>
        <v/>
      </c>
      <c r="E21" s="36" t="str">
        <f>IF($A21="","",SUMIFS(Sales_Entry!$F$22:$F$2166,Sales_Entry!$E$22:$E$2166,$A21,Sales_Entry!$A$22:$A$2166,"&gt;="&amp;$B$5,Sales_Entry!$A$22:$A$2166,"&lt;="&amp;$D$5))</f>
        <v/>
      </c>
      <c r="F21" s="36" t="str">
        <f t="shared" si="1"/>
        <v/>
      </c>
      <c r="G21" s="5" t="str">
        <f>IF($A21="","",Stock_Master!$H$15)</f>
        <v/>
      </c>
      <c r="H21" s="5" t="str">
        <f t="shared" si="0"/>
        <v/>
      </c>
    </row>
    <row r="22" spans="1:8" x14ac:dyDescent="0.2">
      <c r="A22" s="4" t="str">
        <f>IF(Stock_Master!$A$41="","",Stock_Master!$A$41)</f>
        <v/>
      </c>
      <c r="B22" s="4" t="str">
        <f>IF(Stock_Master!$A$41="","",Stock_Master!$B$41)</f>
        <v/>
      </c>
      <c r="C22" s="36" t="str">
        <f>IF($A22="","",Stock_Master!$C$41+SUMIFS(Purchase_Entry!$M$9:$M$1388,Purchase_Entry!$F$9:$F$1388,$A22,Purchase_Entry!$A$9:$A$1388,"&lt;"&amp;$B$5)-SUMIFS(Sales_Entry!$F$22:$F$2166,Sales_Entry!$E$22:$E$2166,$A22,Sales_Entry!$A$22:$A$2166,"&lt;"&amp;$B$5))</f>
        <v/>
      </c>
      <c r="D22" s="36" t="str">
        <f>IF($A22="","",SUMIFS(Purchase_Entry!$M$9:$M$1388,Purchase_Entry!$F$9:$F$1388,$A22,Purchase_Entry!$A$9:$A$1388,"&gt;="&amp;$B$5,Purchase_Entry!$A$9:$A$1388,"&lt;="&amp;$D$5))</f>
        <v/>
      </c>
      <c r="E22" s="36" t="str">
        <f>IF($A22="","",SUMIFS(Sales_Entry!$F$22:$F$2166,Sales_Entry!$E$22:$E$2166,$A22,Sales_Entry!$A$22:$A$2166,"&gt;="&amp;$B$5,Sales_Entry!$A$22:$A$2166,"&lt;="&amp;$D$5))</f>
        <v/>
      </c>
      <c r="F22" s="36" t="str">
        <f t="shared" si="1"/>
        <v/>
      </c>
      <c r="G22" s="5" t="str">
        <f>IF($A22="","",Stock_Master!$H$41)</f>
        <v/>
      </c>
      <c r="H22" s="5" t="str">
        <f t="shared" si="0"/>
        <v/>
      </c>
    </row>
    <row r="23" spans="1:8" ht="16" customHeight="1" x14ac:dyDescent="0.2">
      <c r="A23" s="38"/>
      <c r="B23" s="39" t="s">
        <v>115</v>
      </c>
      <c r="C23" s="53">
        <f>SUM(C9:C22)</f>
        <v>0</v>
      </c>
      <c r="D23" s="53">
        <f>SUM(D9:D22)</f>
        <v>7868.5999999999985</v>
      </c>
      <c r="E23" s="53">
        <f>SUM(E9:E22)</f>
        <v>6944</v>
      </c>
      <c r="F23" s="53">
        <f>SUM(F9:F22)</f>
        <v>924.599999999999</v>
      </c>
      <c r="G23" s="38"/>
      <c r="H23" s="40">
        <f>SUM(H9:H22)</f>
        <v>179862.49999999991</v>
      </c>
    </row>
    <row r="25" spans="1:8" x14ac:dyDescent="0.2">
      <c r="A25" s="49" t="s">
        <v>1472</v>
      </c>
    </row>
    <row r="26" spans="1:8" x14ac:dyDescent="0.2">
      <c r="A26" s="48" t="s">
        <v>1473</v>
      </c>
    </row>
    <row r="28" spans="1:8" x14ac:dyDescent="0.2">
      <c r="G28" s="50" t="s">
        <v>1474</v>
      </c>
    </row>
  </sheetData>
  <mergeCells count="3">
    <mergeCell ref="A3:H3"/>
    <mergeCell ref="A2:H2"/>
    <mergeCell ref="A1:H1"/>
  </mergeCells>
  <conditionalFormatting sqref="F9:F22">
    <cfRule type="cellIs" dxfId="0" priority="1" operator="lessThanOrEqual">
      <formula>0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F3864"/>
    <pageSetUpPr fitToPage="1"/>
  </sheetPr>
  <dimension ref="A1:F27"/>
  <sheetViews>
    <sheetView showGridLines="0" workbookViewId="0">
      <selection activeCell="B13" sqref="B13"/>
    </sheetView>
  </sheetViews>
  <sheetFormatPr baseColWidth="10" defaultColWidth="8.83203125" defaultRowHeight="15" x14ac:dyDescent="0.2"/>
  <cols>
    <col min="1" max="1" width="6" customWidth="1"/>
    <col min="2" max="2" width="28" customWidth="1"/>
    <col min="3" max="3" width="12" customWidth="1"/>
    <col min="4" max="6" width="14" customWidth="1"/>
  </cols>
  <sheetData>
    <row r="1" spans="1:6" x14ac:dyDescent="0.2">
      <c r="A1" s="259" t="str">
        <f>BizName</f>
        <v>PRARAMBHA DAIRY SUPPLIERS</v>
      </c>
      <c r="B1" s="248"/>
      <c r="C1" s="248"/>
      <c r="D1" s="248"/>
      <c r="E1" s="248"/>
      <c r="F1" s="248"/>
    </row>
    <row r="2" spans="1:6" x14ac:dyDescent="0.2">
      <c r="A2" s="258" t="str">
        <f>Settings!B6&amp;" | "&amp;Settings!B8</f>
        <v>[Address] | 9860316702</v>
      </c>
      <c r="B2" s="248"/>
      <c r="C2" s="248"/>
      <c r="D2" s="248"/>
      <c r="E2" s="248"/>
      <c r="F2" s="248"/>
    </row>
    <row r="3" spans="1:6" x14ac:dyDescent="0.2">
      <c r="A3" s="258" t="str">
        <f>"Phone: "&amp;Settings!B9&amp;"  |  PAN/VAT: "&amp;Settings!B11</f>
        <v>Phone: prarambhadairy@gmail.com  |  PAN/VAT: 152747352</v>
      </c>
      <c r="B3" s="248"/>
      <c r="C3" s="248"/>
      <c r="D3" s="248"/>
      <c r="E3" s="248"/>
      <c r="F3" s="248"/>
    </row>
    <row r="5" spans="1:6" x14ac:dyDescent="0.2">
      <c r="A5" s="257" t="s">
        <v>1561</v>
      </c>
      <c r="B5" s="248"/>
      <c r="C5" s="248"/>
      <c r="D5" s="248"/>
      <c r="E5" s="248"/>
      <c r="F5" s="248"/>
    </row>
    <row r="7" spans="1:6" x14ac:dyDescent="0.2">
      <c r="A7" s="33" t="s">
        <v>1562</v>
      </c>
      <c r="D7" s="33" t="s">
        <v>1563</v>
      </c>
    </row>
    <row r="8" spans="1:6" x14ac:dyDescent="0.2">
      <c r="A8" s="33" t="s">
        <v>1564</v>
      </c>
      <c r="B8" s="102">
        <f ca="1">TODAY()</f>
        <v>46289</v>
      </c>
      <c r="D8" t="s">
        <v>1565</v>
      </c>
    </row>
    <row r="9" spans="1:6" x14ac:dyDescent="0.2">
      <c r="D9" t="s">
        <v>1566</v>
      </c>
    </row>
    <row r="10" spans="1:6" x14ac:dyDescent="0.2">
      <c r="D10" t="s">
        <v>1567</v>
      </c>
    </row>
    <row r="12" spans="1:6" ht="28" customHeight="1" x14ac:dyDescent="0.2">
      <c r="A12" s="3" t="s">
        <v>1568</v>
      </c>
      <c r="B12" s="3" t="s">
        <v>1456</v>
      </c>
      <c r="C12" s="3" t="s">
        <v>120</v>
      </c>
      <c r="D12" s="3" t="s">
        <v>121</v>
      </c>
      <c r="E12" s="3" t="s">
        <v>84</v>
      </c>
      <c r="F12" s="3" t="s">
        <v>1569</v>
      </c>
    </row>
    <row r="13" spans="1:6" ht="16" customHeight="1" x14ac:dyDescent="0.2">
      <c r="A13" s="54">
        <v>1</v>
      </c>
      <c r="B13" s="54"/>
      <c r="C13" s="54"/>
      <c r="D13" s="55"/>
      <c r="E13" s="55" t="str">
        <f t="shared" ref="E13:E20" si="0">IF($C13="","",$C13*$D13)</f>
        <v/>
      </c>
      <c r="F13" s="55" t="str">
        <f t="shared" ref="F13:F20" si="1">IF($C13="","",$E13)</f>
        <v/>
      </c>
    </row>
    <row r="14" spans="1:6" ht="16" customHeight="1" x14ac:dyDescent="0.2">
      <c r="A14" s="54">
        <v>2</v>
      </c>
      <c r="B14" s="54"/>
      <c r="C14" s="54"/>
      <c r="D14" s="55"/>
      <c r="E14" s="55" t="str">
        <f t="shared" si="0"/>
        <v/>
      </c>
      <c r="F14" s="55" t="str">
        <f t="shared" si="1"/>
        <v/>
      </c>
    </row>
    <row r="15" spans="1:6" ht="16" customHeight="1" x14ac:dyDescent="0.2">
      <c r="A15" s="54">
        <v>3</v>
      </c>
      <c r="B15" s="54"/>
      <c r="C15" s="54"/>
      <c r="D15" s="55"/>
      <c r="E15" s="55" t="str">
        <f t="shared" si="0"/>
        <v/>
      </c>
      <c r="F15" s="55" t="str">
        <f t="shared" si="1"/>
        <v/>
      </c>
    </row>
    <row r="16" spans="1:6" ht="16" customHeight="1" x14ac:dyDescent="0.2">
      <c r="A16" s="54">
        <v>4</v>
      </c>
      <c r="B16" s="54"/>
      <c r="C16" s="54"/>
      <c r="D16" s="55"/>
      <c r="E16" s="55" t="str">
        <f t="shared" si="0"/>
        <v/>
      </c>
      <c r="F16" s="55" t="str">
        <f t="shared" si="1"/>
        <v/>
      </c>
    </row>
    <row r="17" spans="1:6" ht="16" customHeight="1" x14ac:dyDescent="0.2">
      <c r="A17" s="54">
        <v>5</v>
      </c>
      <c r="B17" s="54"/>
      <c r="C17" s="54"/>
      <c r="D17" s="55"/>
      <c r="E17" s="55" t="str">
        <f t="shared" si="0"/>
        <v/>
      </c>
      <c r="F17" s="55" t="str">
        <f t="shared" si="1"/>
        <v/>
      </c>
    </row>
    <row r="18" spans="1:6" ht="16" customHeight="1" x14ac:dyDescent="0.2">
      <c r="A18" s="54">
        <v>6</v>
      </c>
      <c r="B18" s="54"/>
      <c r="C18" s="54"/>
      <c r="D18" s="55"/>
      <c r="E18" s="55" t="str">
        <f t="shared" si="0"/>
        <v/>
      </c>
      <c r="F18" s="55" t="str">
        <f t="shared" si="1"/>
        <v/>
      </c>
    </row>
    <row r="19" spans="1:6" ht="16" customHeight="1" x14ac:dyDescent="0.2">
      <c r="A19" s="54">
        <v>7</v>
      </c>
      <c r="B19" s="54"/>
      <c r="C19" s="54"/>
      <c r="D19" s="55"/>
      <c r="E19" s="55" t="str">
        <f t="shared" si="0"/>
        <v/>
      </c>
      <c r="F19" s="55" t="str">
        <f t="shared" si="1"/>
        <v/>
      </c>
    </row>
    <row r="20" spans="1:6" ht="16" customHeight="1" x14ac:dyDescent="0.2">
      <c r="A20" s="54">
        <v>8</v>
      </c>
      <c r="B20" s="54"/>
      <c r="C20" s="54"/>
      <c r="D20" s="55"/>
      <c r="E20" s="55" t="str">
        <f t="shared" si="0"/>
        <v/>
      </c>
      <c r="F20" s="55" t="str">
        <f t="shared" si="1"/>
        <v/>
      </c>
    </row>
    <row r="21" spans="1:6" ht="16" customHeight="1" x14ac:dyDescent="0.2">
      <c r="E21" s="56" t="s">
        <v>1570</v>
      </c>
      <c r="F21" s="57">
        <f>SUM(F13:F20)</f>
        <v>0</v>
      </c>
    </row>
    <row r="23" spans="1:6" x14ac:dyDescent="0.2">
      <c r="A23" t="s">
        <v>1571</v>
      </c>
    </row>
    <row r="25" spans="1:6" x14ac:dyDescent="0.2">
      <c r="A25" t="s">
        <v>1572</v>
      </c>
    </row>
    <row r="27" spans="1:6" x14ac:dyDescent="0.2">
      <c r="E27" s="50" t="s">
        <v>1474</v>
      </c>
    </row>
  </sheetData>
  <mergeCells count="4">
    <mergeCell ref="A3:F3"/>
    <mergeCell ref="A2:F2"/>
    <mergeCell ref="A1:F1"/>
    <mergeCell ref="A5:F5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62"/>
  <sheetViews>
    <sheetView topLeftCell="F1" workbookViewId="0">
      <pane ySplit="3" topLeftCell="A49" activePane="bottomLeft" state="frozen"/>
      <selection pane="bottomLeft" activeCell="N46" sqref="N46:N63"/>
    </sheetView>
  </sheetViews>
  <sheetFormatPr baseColWidth="10" defaultColWidth="8.83203125" defaultRowHeight="15" x14ac:dyDescent="0.2"/>
  <cols>
    <col min="1" max="2" width="12" customWidth="1"/>
    <col min="3" max="3" width="11" customWidth="1"/>
    <col min="4" max="4" width="10" customWidth="1"/>
    <col min="5" max="5" width="26" customWidth="1"/>
    <col min="6" max="6" width="14" customWidth="1"/>
    <col min="7" max="7" width="16" customWidth="1"/>
    <col min="8" max="10" width="14" customWidth="1"/>
    <col min="11" max="12" width="11" customWidth="1"/>
    <col min="13" max="13" width="22.83203125" bestFit="1" customWidth="1"/>
  </cols>
  <sheetData>
    <row r="1" spans="1:13" ht="17.25" customHeight="1" x14ac:dyDescent="0.2">
      <c r="A1" s="266" t="s">
        <v>0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</row>
    <row r="2" spans="1:13" x14ac:dyDescent="0.2">
      <c r="A2" t="s">
        <v>1</v>
      </c>
      <c r="C2">
        <f>SUM(K3:K26)</f>
        <v>0</v>
      </c>
      <c r="D2" t="s">
        <v>2</v>
      </c>
      <c r="E2">
        <v>24</v>
      </c>
    </row>
    <row r="3" spans="1:13" ht="30" customHeight="1" x14ac:dyDescent="0.2">
      <c r="A3" s="160" t="s">
        <v>3</v>
      </c>
      <c r="B3" s="160" t="s">
        <v>4</v>
      </c>
      <c r="C3" s="160" t="s">
        <v>5</v>
      </c>
      <c r="D3" s="160" t="s">
        <v>6</v>
      </c>
      <c r="E3" s="160" t="s">
        <v>7</v>
      </c>
      <c r="F3" s="160" t="s">
        <v>8</v>
      </c>
      <c r="G3" s="160" t="s">
        <v>9</v>
      </c>
      <c r="H3" s="160" t="s">
        <v>10</v>
      </c>
      <c r="I3" s="173" t="s">
        <v>11</v>
      </c>
      <c r="J3" s="173" t="s">
        <v>12</v>
      </c>
      <c r="K3" s="160" t="s">
        <v>13</v>
      </c>
      <c r="L3" s="160" t="s">
        <v>14</v>
      </c>
      <c r="M3" s="160" t="s">
        <v>15</v>
      </c>
    </row>
    <row r="4" spans="1:13" x14ac:dyDescent="0.2">
      <c r="A4" s="161" t="s">
        <v>16</v>
      </c>
      <c r="B4" s="187">
        <f t="shared" ref="B4:B27" si="0">IF(A4="","",IF(ISNUMBER(A4),IFERROR(VLOOKUP(TEXT(A4,"yyyy/mm/dd"),BSAD,2,FALSE),""),IFERROR(VLOOKUP(A4,BSAD,2,FALSE),"")))</f>
        <v>46205</v>
      </c>
      <c r="C4" s="161" t="s">
        <v>17</v>
      </c>
      <c r="D4" s="161" t="s">
        <v>18</v>
      </c>
      <c r="E4" s="161" t="s">
        <v>19</v>
      </c>
      <c r="F4" s="161" t="s">
        <v>20</v>
      </c>
      <c r="G4" s="161" t="s">
        <v>21</v>
      </c>
      <c r="H4" s="161">
        <v>13000</v>
      </c>
      <c r="I4" s="161"/>
      <c r="J4" s="161">
        <f>H4-I4</f>
        <v>13000</v>
      </c>
      <c r="K4" s="161" t="s">
        <v>22</v>
      </c>
      <c r="L4" s="161" t="s">
        <v>23</v>
      </c>
      <c r="M4" s="161"/>
    </row>
    <row r="5" spans="1:13" x14ac:dyDescent="0.2">
      <c r="A5" t="s">
        <v>24</v>
      </c>
      <c r="B5" s="187">
        <f t="shared" si="0"/>
        <v>46207</v>
      </c>
      <c r="C5" t="s">
        <v>25</v>
      </c>
      <c r="D5" t="s">
        <v>18</v>
      </c>
      <c r="E5" t="s">
        <v>19</v>
      </c>
      <c r="F5" t="s">
        <v>20</v>
      </c>
      <c r="G5" t="s">
        <v>21</v>
      </c>
      <c r="H5">
        <v>500</v>
      </c>
      <c r="J5">
        <f t="shared" ref="J5:J27" si="1">J4+H5-I5</f>
        <v>13500</v>
      </c>
      <c r="K5" s="161" t="s">
        <v>22</v>
      </c>
      <c r="L5" t="s">
        <v>23</v>
      </c>
    </row>
    <row r="6" spans="1:13" x14ac:dyDescent="0.2">
      <c r="A6" s="161" t="s">
        <v>26</v>
      </c>
      <c r="B6" s="187">
        <f t="shared" si="0"/>
        <v>46208</v>
      </c>
      <c r="C6" s="161" t="s">
        <v>27</v>
      </c>
      <c r="D6" s="161" t="s">
        <v>18</v>
      </c>
      <c r="E6" s="161" t="s">
        <v>19</v>
      </c>
      <c r="F6" s="161" t="s">
        <v>20</v>
      </c>
      <c r="G6" s="161" t="s">
        <v>21</v>
      </c>
      <c r="H6" s="161">
        <v>500</v>
      </c>
      <c r="I6" s="161"/>
      <c r="J6">
        <f t="shared" si="1"/>
        <v>14000</v>
      </c>
      <c r="K6" s="161" t="s">
        <v>22</v>
      </c>
      <c r="L6" s="161" t="s">
        <v>23</v>
      </c>
      <c r="M6" s="161"/>
    </row>
    <row r="7" spans="1:13" x14ac:dyDescent="0.2">
      <c r="A7" t="s">
        <v>28</v>
      </c>
      <c r="B7" s="187">
        <f t="shared" si="0"/>
        <v>46210</v>
      </c>
      <c r="C7" t="s">
        <v>29</v>
      </c>
      <c r="D7" t="s">
        <v>18</v>
      </c>
      <c r="E7" t="s">
        <v>19</v>
      </c>
      <c r="F7" t="s">
        <v>20</v>
      </c>
      <c r="G7" t="s">
        <v>21</v>
      </c>
      <c r="H7">
        <v>1000</v>
      </c>
      <c r="J7">
        <f t="shared" si="1"/>
        <v>15000</v>
      </c>
      <c r="K7" s="161" t="s">
        <v>22</v>
      </c>
      <c r="L7" t="s">
        <v>30</v>
      </c>
    </row>
    <row r="8" spans="1:13" x14ac:dyDescent="0.2">
      <c r="A8" s="161" t="s">
        <v>31</v>
      </c>
      <c r="B8" s="187">
        <f t="shared" si="0"/>
        <v>46211</v>
      </c>
      <c r="C8" s="161" t="s">
        <v>32</v>
      </c>
      <c r="D8" s="161" t="s">
        <v>18</v>
      </c>
      <c r="E8" s="161" t="s">
        <v>19</v>
      </c>
      <c r="F8" s="161" t="s">
        <v>20</v>
      </c>
      <c r="G8" s="161" t="s">
        <v>21</v>
      </c>
      <c r="H8" s="161">
        <v>1000</v>
      </c>
      <c r="I8" s="161"/>
      <c r="J8">
        <f t="shared" si="1"/>
        <v>16000</v>
      </c>
      <c r="K8" s="161" t="s">
        <v>22</v>
      </c>
      <c r="L8" t="s">
        <v>30</v>
      </c>
      <c r="M8" s="161"/>
    </row>
    <row r="9" spans="1:13" x14ac:dyDescent="0.2">
      <c r="A9" t="s">
        <v>33</v>
      </c>
      <c r="B9" s="187">
        <f t="shared" si="0"/>
        <v>46212</v>
      </c>
      <c r="C9" t="s">
        <v>34</v>
      </c>
      <c r="D9" t="s">
        <v>18</v>
      </c>
      <c r="E9" t="s">
        <v>19</v>
      </c>
      <c r="F9" t="s">
        <v>20</v>
      </c>
      <c r="G9" t="s">
        <v>21</v>
      </c>
      <c r="H9">
        <v>2000</v>
      </c>
      <c r="J9">
        <f t="shared" si="1"/>
        <v>18000</v>
      </c>
      <c r="K9" s="161" t="s">
        <v>22</v>
      </c>
      <c r="L9" t="s">
        <v>30</v>
      </c>
    </row>
    <row r="10" spans="1:13" x14ac:dyDescent="0.2">
      <c r="A10" s="161" t="s">
        <v>35</v>
      </c>
      <c r="B10" s="187">
        <f t="shared" si="0"/>
        <v>46213</v>
      </c>
      <c r="C10" s="161" t="s">
        <v>36</v>
      </c>
      <c r="D10" s="161" t="s">
        <v>18</v>
      </c>
      <c r="E10" s="161" t="s">
        <v>19</v>
      </c>
      <c r="F10" s="161" t="s">
        <v>20</v>
      </c>
      <c r="G10" s="161" t="s">
        <v>21</v>
      </c>
      <c r="H10" s="161">
        <v>1000</v>
      </c>
      <c r="I10" s="161"/>
      <c r="J10">
        <f t="shared" si="1"/>
        <v>19000</v>
      </c>
      <c r="K10" s="161" t="s">
        <v>22</v>
      </c>
      <c r="L10" t="s">
        <v>30</v>
      </c>
      <c r="M10" s="161"/>
    </row>
    <row r="11" spans="1:13" x14ac:dyDescent="0.2">
      <c r="A11" t="s">
        <v>37</v>
      </c>
      <c r="B11" s="187">
        <f t="shared" si="0"/>
        <v>46215</v>
      </c>
      <c r="C11" t="s">
        <v>38</v>
      </c>
      <c r="D11" t="s">
        <v>18</v>
      </c>
      <c r="E11" t="s">
        <v>19</v>
      </c>
      <c r="F11" t="s">
        <v>20</v>
      </c>
      <c r="G11" t="s">
        <v>21</v>
      </c>
      <c r="H11">
        <v>1000</v>
      </c>
      <c r="J11">
        <f t="shared" si="1"/>
        <v>20000</v>
      </c>
      <c r="K11" s="161" t="s">
        <v>22</v>
      </c>
      <c r="L11" t="s">
        <v>30</v>
      </c>
    </row>
    <row r="12" spans="1:13" x14ac:dyDescent="0.2">
      <c r="A12" s="161" t="s">
        <v>39</v>
      </c>
      <c r="B12" s="187">
        <f t="shared" si="0"/>
        <v>46217</v>
      </c>
      <c r="C12" s="161" t="s">
        <v>40</v>
      </c>
      <c r="D12" s="161" t="s">
        <v>18</v>
      </c>
      <c r="E12" s="161" t="s">
        <v>19</v>
      </c>
      <c r="F12" s="161" t="s">
        <v>20</v>
      </c>
      <c r="G12" s="161" t="s">
        <v>21</v>
      </c>
      <c r="H12" s="161">
        <v>1000</v>
      </c>
      <c r="I12" s="161"/>
      <c r="J12">
        <f t="shared" si="1"/>
        <v>21000</v>
      </c>
      <c r="K12" s="161" t="s">
        <v>22</v>
      </c>
      <c r="L12" t="s">
        <v>30</v>
      </c>
      <c r="M12" s="161"/>
    </row>
    <row r="13" spans="1:13" x14ac:dyDescent="0.2">
      <c r="A13" t="s">
        <v>41</v>
      </c>
      <c r="B13" s="187">
        <f t="shared" si="0"/>
        <v>46218</v>
      </c>
      <c r="C13" t="s">
        <v>42</v>
      </c>
      <c r="D13" t="s">
        <v>18</v>
      </c>
      <c r="E13" t="s">
        <v>19</v>
      </c>
      <c r="F13" t="s">
        <v>20</v>
      </c>
      <c r="G13" t="s">
        <v>21</v>
      </c>
      <c r="H13">
        <v>500</v>
      </c>
      <c r="J13">
        <f t="shared" si="1"/>
        <v>21500</v>
      </c>
      <c r="K13" s="161" t="s">
        <v>22</v>
      </c>
      <c r="L13" t="s">
        <v>30</v>
      </c>
    </row>
    <row r="14" spans="1:13" x14ac:dyDescent="0.2">
      <c r="A14" s="161" t="s">
        <v>41</v>
      </c>
      <c r="B14" s="187">
        <f t="shared" si="0"/>
        <v>46218</v>
      </c>
      <c r="C14" s="161" t="s">
        <v>43</v>
      </c>
      <c r="D14" s="161" t="s">
        <v>18</v>
      </c>
      <c r="E14" s="161" t="s">
        <v>19</v>
      </c>
      <c r="F14" s="161" t="s">
        <v>20</v>
      </c>
      <c r="G14" s="161" t="s">
        <v>21</v>
      </c>
      <c r="H14" s="161"/>
      <c r="I14" s="161">
        <v>11000</v>
      </c>
      <c r="J14">
        <f t="shared" si="1"/>
        <v>10500</v>
      </c>
      <c r="K14" s="161" t="s">
        <v>22</v>
      </c>
      <c r="L14" t="s">
        <v>30</v>
      </c>
      <c r="M14" s="161" t="s">
        <v>44</v>
      </c>
    </row>
    <row r="15" spans="1:13" x14ac:dyDescent="0.2">
      <c r="A15" t="s">
        <v>45</v>
      </c>
      <c r="B15" s="187">
        <f t="shared" si="0"/>
        <v>46220</v>
      </c>
      <c r="C15" t="s">
        <v>46</v>
      </c>
      <c r="D15" t="s">
        <v>18</v>
      </c>
      <c r="E15" t="s">
        <v>19</v>
      </c>
      <c r="F15" t="s">
        <v>20</v>
      </c>
      <c r="G15" t="s">
        <v>21</v>
      </c>
      <c r="H15">
        <v>500</v>
      </c>
      <c r="J15">
        <f t="shared" si="1"/>
        <v>11000</v>
      </c>
      <c r="K15" s="161" t="s">
        <v>22</v>
      </c>
      <c r="L15" t="s">
        <v>30</v>
      </c>
    </row>
    <row r="16" spans="1:13" x14ac:dyDescent="0.2">
      <c r="A16" s="161" t="s">
        <v>47</v>
      </c>
      <c r="B16" s="187">
        <f t="shared" si="0"/>
        <v>46221</v>
      </c>
      <c r="C16" s="161" t="s">
        <v>48</v>
      </c>
      <c r="D16" s="161" t="s">
        <v>18</v>
      </c>
      <c r="E16" s="161" t="s">
        <v>19</v>
      </c>
      <c r="F16" s="161" t="s">
        <v>20</v>
      </c>
      <c r="G16" s="161" t="s">
        <v>21</v>
      </c>
      <c r="H16" s="161">
        <v>1000</v>
      </c>
      <c r="I16" s="161"/>
      <c r="J16">
        <f t="shared" si="1"/>
        <v>12000</v>
      </c>
      <c r="K16" s="161" t="s">
        <v>22</v>
      </c>
      <c r="L16" t="s">
        <v>30</v>
      </c>
      <c r="M16" s="161"/>
    </row>
    <row r="17" spans="1:13" x14ac:dyDescent="0.2">
      <c r="A17" t="s">
        <v>49</v>
      </c>
      <c r="B17" s="187">
        <f t="shared" si="0"/>
        <v>46224</v>
      </c>
      <c r="C17" t="s">
        <v>50</v>
      </c>
      <c r="D17" t="s">
        <v>18</v>
      </c>
      <c r="E17" t="s">
        <v>19</v>
      </c>
      <c r="F17" t="s">
        <v>20</v>
      </c>
      <c r="G17" t="s">
        <v>21</v>
      </c>
      <c r="H17">
        <v>1000</v>
      </c>
      <c r="J17">
        <f t="shared" si="1"/>
        <v>13000</v>
      </c>
      <c r="K17" s="161" t="s">
        <v>22</v>
      </c>
      <c r="L17" t="s">
        <v>30</v>
      </c>
    </row>
    <row r="18" spans="1:13" x14ac:dyDescent="0.2">
      <c r="A18" s="161" t="s">
        <v>51</v>
      </c>
      <c r="B18" s="187">
        <f t="shared" si="0"/>
        <v>46231</v>
      </c>
      <c r="C18" s="161" t="s">
        <v>52</v>
      </c>
      <c r="D18" s="161" t="s">
        <v>18</v>
      </c>
      <c r="E18" s="161" t="s">
        <v>19</v>
      </c>
      <c r="F18" s="161" t="s">
        <v>20</v>
      </c>
      <c r="G18" s="161" t="s">
        <v>21</v>
      </c>
      <c r="H18" s="161">
        <v>1000</v>
      </c>
      <c r="I18" s="161"/>
      <c r="J18">
        <f t="shared" si="1"/>
        <v>14000</v>
      </c>
      <c r="K18" s="161" t="s">
        <v>22</v>
      </c>
      <c r="L18" t="s">
        <v>30</v>
      </c>
      <c r="M18" s="161"/>
    </row>
    <row r="19" spans="1:13" x14ac:dyDescent="0.2">
      <c r="A19" t="s">
        <v>53</v>
      </c>
      <c r="B19" s="187">
        <f t="shared" si="0"/>
        <v>46235</v>
      </c>
      <c r="C19" t="s">
        <v>54</v>
      </c>
      <c r="D19" t="s">
        <v>18</v>
      </c>
      <c r="E19" t="s">
        <v>19</v>
      </c>
      <c r="F19" t="s">
        <v>20</v>
      </c>
      <c r="G19" t="s">
        <v>21</v>
      </c>
      <c r="H19">
        <v>500</v>
      </c>
      <c r="J19">
        <f t="shared" si="1"/>
        <v>14500</v>
      </c>
      <c r="K19" s="161" t="s">
        <v>22</v>
      </c>
      <c r="L19" t="s">
        <v>30</v>
      </c>
    </row>
    <row r="20" spans="1:13" x14ac:dyDescent="0.2">
      <c r="A20" s="161" t="s">
        <v>55</v>
      </c>
      <c r="B20" s="187">
        <f t="shared" si="0"/>
        <v>46237</v>
      </c>
      <c r="C20" s="161" t="s">
        <v>56</v>
      </c>
      <c r="D20" s="161" t="s">
        <v>18</v>
      </c>
      <c r="E20" s="161" t="s">
        <v>19</v>
      </c>
      <c r="F20" s="161" t="s">
        <v>20</v>
      </c>
      <c r="G20" s="161" t="s">
        <v>21</v>
      </c>
      <c r="H20" s="161">
        <v>14000</v>
      </c>
      <c r="I20" s="161"/>
      <c r="J20">
        <f t="shared" si="1"/>
        <v>28500</v>
      </c>
      <c r="K20" s="161" t="s">
        <v>22</v>
      </c>
      <c r="L20" t="s">
        <v>30</v>
      </c>
      <c r="M20" s="161"/>
    </row>
    <row r="21" spans="1:13" x14ac:dyDescent="0.2">
      <c r="A21" t="s">
        <v>57</v>
      </c>
      <c r="B21" s="187">
        <f t="shared" si="0"/>
        <v>46238</v>
      </c>
      <c r="C21" t="s">
        <v>58</v>
      </c>
      <c r="D21" t="s">
        <v>18</v>
      </c>
      <c r="E21" t="s">
        <v>19</v>
      </c>
      <c r="F21" t="s">
        <v>20</v>
      </c>
      <c r="G21" t="s">
        <v>21</v>
      </c>
      <c r="H21">
        <v>1000</v>
      </c>
      <c r="J21">
        <f t="shared" si="1"/>
        <v>29500</v>
      </c>
      <c r="K21" s="161" t="s">
        <v>22</v>
      </c>
      <c r="L21" t="s">
        <v>30</v>
      </c>
    </row>
    <row r="22" spans="1:13" x14ac:dyDescent="0.2">
      <c r="A22" s="161" t="s">
        <v>59</v>
      </c>
      <c r="B22" s="187">
        <f t="shared" si="0"/>
        <v>46250</v>
      </c>
      <c r="C22" s="161" t="s">
        <v>60</v>
      </c>
      <c r="D22" s="161" t="s">
        <v>18</v>
      </c>
      <c r="E22" s="161" t="s">
        <v>19</v>
      </c>
      <c r="F22" s="161" t="s">
        <v>20</v>
      </c>
      <c r="G22" s="161" t="s">
        <v>21</v>
      </c>
      <c r="H22" s="161">
        <v>0</v>
      </c>
      <c r="I22" s="161">
        <v>22000</v>
      </c>
      <c r="J22">
        <f t="shared" si="1"/>
        <v>7500</v>
      </c>
      <c r="K22" s="161" t="s">
        <v>22</v>
      </c>
      <c r="L22" t="s">
        <v>30</v>
      </c>
      <c r="M22" s="161" t="s">
        <v>61</v>
      </c>
    </row>
    <row r="23" spans="1:13" x14ac:dyDescent="0.2">
      <c r="A23" t="s">
        <v>62</v>
      </c>
      <c r="B23" s="187">
        <f t="shared" si="0"/>
        <v>46241</v>
      </c>
      <c r="C23" t="s">
        <v>63</v>
      </c>
      <c r="D23" t="s">
        <v>18</v>
      </c>
      <c r="E23" t="s">
        <v>19</v>
      </c>
      <c r="F23" t="s">
        <v>20</v>
      </c>
      <c r="G23" t="s">
        <v>21</v>
      </c>
      <c r="H23">
        <v>1400</v>
      </c>
      <c r="J23">
        <f t="shared" si="1"/>
        <v>8900</v>
      </c>
      <c r="K23" s="161" t="s">
        <v>22</v>
      </c>
      <c r="L23" t="s">
        <v>30</v>
      </c>
    </row>
    <row r="24" spans="1:13" x14ac:dyDescent="0.2">
      <c r="A24" s="161" t="s">
        <v>64</v>
      </c>
      <c r="B24" s="187">
        <f t="shared" si="0"/>
        <v>46243</v>
      </c>
      <c r="C24" s="161" t="s">
        <v>65</v>
      </c>
      <c r="D24" s="161" t="s">
        <v>18</v>
      </c>
      <c r="E24" s="161" t="s">
        <v>19</v>
      </c>
      <c r="F24" s="161" t="s">
        <v>20</v>
      </c>
      <c r="G24" s="161" t="s">
        <v>21</v>
      </c>
      <c r="H24" s="161">
        <v>500</v>
      </c>
      <c r="I24" s="161"/>
      <c r="J24">
        <f t="shared" si="1"/>
        <v>9400</v>
      </c>
      <c r="K24" s="161" t="s">
        <v>22</v>
      </c>
      <c r="L24" t="s">
        <v>30</v>
      </c>
      <c r="M24" s="161"/>
    </row>
    <row r="25" spans="1:13" x14ac:dyDescent="0.2">
      <c r="A25" t="s">
        <v>66</v>
      </c>
      <c r="B25" s="187">
        <f t="shared" si="0"/>
        <v>46247</v>
      </c>
      <c r="C25" t="s">
        <v>67</v>
      </c>
      <c r="D25" t="s">
        <v>18</v>
      </c>
      <c r="E25" t="s">
        <v>19</v>
      </c>
      <c r="F25" t="s">
        <v>20</v>
      </c>
      <c r="G25" t="s">
        <v>21</v>
      </c>
      <c r="H25">
        <v>1000</v>
      </c>
      <c r="J25">
        <f t="shared" si="1"/>
        <v>10400</v>
      </c>
      <c r="K25" s="161" t="s">
        <v>22</v>
      </c>
      <c r="L25" t="s">
        <v>30</v>
      </c>
    </row>
    <row r="26" spans="1:13" x14ac:dyDescent="0.2">
      <c r="A26" s="161" t="s">
        <v>68</v>
      </c>
      <c r="B26" s="187">
        <f t="shared" si="0"/>
        <v>46248</v>
      </c>
      <c r="C26" s="161" t="s">
        <v>69</v>
      </c>
      <c r="D26" s="161" t="s">
        <v>18</v>
      </c>
      <c r="E26" s="161" t="s">
        <v>19</v>
      </c>
      <c r="F26" s="161" t="s">
        <v>20</v>
      </c>
      <c r="G26" s="161" t="s">
        <v>21</v>
      </c>
      <c r="H26" s="161">
        <v>1000</v>
      </c>
      <c r="I26" s="161"/>
      <c r="J26">
        <f t="shared" si="1"/>
        <v>11400</v>
      </c>
      <c r="K26" s="161" t="s">
        <v>22</v>
      </c>
      <c r="L26" t="s">
        <v>30</v>
      </c>
      <c r="M26" s="161"/>
    </row>
    <row r="27" spans="1:13" x14ac:dyDescent="0.2">
      <c r="A27" t="s">
        <v>59</v>
      </c>
      <c r="B27" s="187">
        <f t="shared" si="0"/>
        <v>46250</v>
      </c>
      <c r="C27" t="s">
        <v>70</v>
      </c>
      <c r="D27" t="s">
        <v>18</v>
      </c>
      <c r="E27" t="s">
        <v>19</v>
      </c>
      <c r="F27" t="s">
        <v>20</v>
      </c>
      <c r="G27" t="s">
        <v>21</v>
      </c>
      <c r="H27">
        <v>1000</v>
      </c>
      <c r="J27">
        <f t="shared" si="1"/>
        <v>12400</v>
      </c>
      <c r="K27" s="161" t="s">
        <v>22</v>
      </c>
      <c r="L27" t="s">
        <v>30</v>
      </c>
    </row>
    <row r="46" spans="14:14" x14ac:dyDescent="0.2">
      <c r="N46">
        <v>490</v>
      </c>
    </row>
    <row r="47" spans="14:14" x14ac:dyDescent="0.2">
      <c r="N47">
        <v>2140</v>
      </c>
    </row>
    <row r="48" spans="14:14" x14ac:dyDescent="0.2">
      <c r="N48">
        <v>140</v>
      </c>
    </row>
    <row r="49" spans="14:14" x14ac:dyDescent="0.2">
      <c r="N49">
        <v>800</v>
      </c>
    </row>
    <row r="50" spans="14:14" x14ac:dyDescent="0.2">
      <c r="N50">
        <v>1000</v>
      </c>
    </row>
    <row r="51" spans="14:14" x14ac:dyDescent="0.2">
      <c r="N51">
        <v>1000</v>
      </c>
    </row>
    <row r="52" spans="14:14" x14ac:dyDescent="0.2">
      <c r="N52">
        <v>700</v>
      </c>
    </row>
    <row r="53" spans="14:14" x14ac:dyDescent="0.2">
      <c r="N53">
        <v>540</v>
      </c>
    </row>
    <row r="54" spans="14:14" x14ac:dyDescent="0.2">
      <c r="N54">
        <v>900</v>
      </c>
    </row>
    <row r="55" spans="14:14" x14ac:dyDescent="0.2">
      <c r="N55">
        <v>260</v>
      </c>
    </row>
    <row r="56" spans="14:14" x14ac:dyDescent="0.2">
      <c r="N56">
        <v>1000</v>
      </c>
    </row>
    <row r="57" spans="14:14" x14ac:dyDescent="0.2">
      <c r="N57">
        <v>1720</v>
      </c>
    </row>
    <row r="58" spans="14:14" x14ac:dyDescent="0.2">
      <c r="N58">
        <v>3899</v>
      </c>
    </row>
    <row r="59" spans="14:14" x14ac:dyDescent="0.2">
      <c r="N59">
        <v>1000</v>
      </c>
    </row>
    <row r="60" spans="14:14" x14ac:dyDescent="0.2">
      <c r="N60">
        <v>1000</v>
      </c>
    </row>
    <row r="61" spans="14:14" x14ac:dyDescent="0.2">
      <c r="N61">
        <v>994</v>
      </c>
    </row>
    <row r="62" spans="14:14" x14ac:dyDescent="0.2">
      <c r="N62">
        <v>3800</v>
      </c>
    </row>
  </sheetData>
  <mergeCells count="1">
    <mergeCell ref="A1:M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38"/>
  <sheetViews>
    <sheetView workbookViewId="0">
      <pane ySplit="3" topLeftCell="A23" activePane="bottomLeft" state="frozen"/>
      <selection pane="bottomLeft" activeCell="B33" sqref="B33"/>
    </sheetView>
  </sheetViews>
  <sheetFormatPr baseColWidth="10" defaultColWidth="8.83203125" defaultRowHeight="15" x14ac:dyDescent="0.2"/>
  <cols>
    <col min="1" max="1" width="5" customWidth="1"/>
    <col min="2" max="2" width="30" customWidth="1"/>
    <col min="3" max="3" width="9" customWidth="1"/>
    <col min="4" max="4" width="12" customWidth="1"/>
    <col min="5" max="5" width="11" customWidth="1"/>
    <col min="6" max="6" width="12" customWidth="1"/>
    <col min="7" max="7" width="11" customWidth="1"/>
    <col min="8" max="8" width="22" customWidth="1"/>
    <col min="9" max="9" width="18" customWidth="1"/>
    <col min="10" max="10" width="34" customWidth="1"/>
    <col min="11" max="11" width="14" customWidth="1"/>
  </cols>
  <sheetData>
    <row r="1" spans="1:11" ht="17.25" customHeight="1" x14ac:dyDescent="0.2">
      <c r="A1" s="266" t="s">
        <v>1573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</row>
    <row r="2" spans="1:11" x14ac:dyDescent="0.2">
      <c r="A2" s="163" t="s">
        <v>1574</v>
      </c>
    </row>
    <row r="3" spans="1:11" ht="30" customHeight="1" x14ac:dyDescent="0.2">
      <c r="A3" s="160" t="s">
        <v>1575</v>
      </c>
      <c r="B3" s="160" t="s">
        <v>109</v>
      </c>
      <c r="C3" s="160" t="s">
        <v>1478</v>
      </c>
      <c r="D3" s="160" t="s">
        <v>84</v>
      </c>
      <c r="E3" s="160" t="s">
        <v>1576</v>
      </c>
      <c r="F3" s="160" t="s">
        <v>1383</v>
      </c>
      <c r="G3" s="160" t="s">
        <v>1577</v>
      </c>
      <c r="H3" s="160" t="s">
        <v>1578</v>
      </c>
      <c r="I3" s="160" t="s">
        <v>1483</v>
      </c>
      <c r="J3" s="160" t="s">
        <v>1579</v>
      </c>
      <c r="K3" s="160" t="s">
        <v>15</v>
      </c>
    </row>
    <row r="4" spans="1:11" x14ac:dyDescent="0.2">
      <c r="A4" s="161">
        <v>1</v>
      </c>
      <c r="B4" s="161" t="s">
        <v>1580</v>
      </c>
      <c r="C4" s="161"/>
      <c r="D4" s="161">
        <v>81953</v>
      </c>
      <c r="E4" s="161">
        <v>0</v>
      </c>
      <c r="F4" s="161">
        <v>81953</v>
      </c>
      <c r="G4" s="161" t="s">
        <v>1581</v>
      </c>
      <c r="H4" s="161" t="s">
        <v>1582</v>
      </c>
      <c r="I4" s="161" t="s">
        <v>1490</v>
      </c>
      <c r="J4" s="161" t="s">
        <v>1583</v>
      </c>
      <c r="K4" s="161"/>
    </row>
    <row r="5" spans="1:11" x14ac:dyDescent="0.2">
      <c r="A5">
        <v>2</v>
      </c>
      <c r="B5" t="s">
        <v>1584</v>
      </c>
      <c r="D5">
        <v>28322</v>
      </c>
      <c r="E5">
        <v>0</v>
      </c>
      <c r="F5">
        <v>28322</v>
      </c>
      <c r="G5" t="s">
        <v>1581</v>
      </c>
      <c r="H5" t="s">
        <v>1585</v>
      </c>
      <c r="I5" t="s">
        <v>1490</v>
      </c>
      <c r="J5" t="s">
        <v>1583</v>
      </c>
    </row>
    <row r="6" spans="1:11" x14ac:dyDescent="0.2">
      <c r="A6" s="161">
        <v>3</v>
      </c>
      <c r="B6" s="161" t="s">
        <v>1586</v>
      </c>
      <c r="C6" s="161"/>
      <c r="D6" s="161">
        <v>6950</v>
      </c>
      <c r="E6" s="161">
        <v>0</v>
      </c>
      <c r="F6" s="161">
        <v>6950</v>
      </c>
      <c r="G6" s="161" t="s">
        <v>1581</v>
      </c>
      <c r="H6" s="161" t="s">
        <v>1587</v>
      </c>
      <c r="I6" s="161" t="s">
        <v>1490</v>
      </c>
      <c r="J6" s="161" t="s">
        <v>1583</v>
      </c>
      <c r="K6" s="161"/>
    </row>
    <row r="7" spans="1:11" x14ac:dyDescent="0.2">
      <c r="A7">
        <v>4</v>
      </c>
      <c r="B7" t="s">
        <v>1305</v>
      </c>
      <c r="D7">
        <v>3400</v>
      </c>
      <c r="E7">
        <v>0</v>
      </c>
      <c r="F7">
        <v>3400</v>
      </c>
      <c r="G7" t="s">
        <v>1581</v>
      </c>
      <c r="H7" t="s">
        <v>1588</v>
      </c>
      <c r="I7" t="s">
        <v>1490</v>
      </c>
      <c r="J7" t="s">
        <v>1583</v>
      </c>
    </row>
    <row r="8" spans="1:11" x14ac:dyDescent="0.2">
      <c r="A8" s="161">
        <v>5</v>
      </c>
      <c r="B8" s="161" t="s">
        <v>1399</v>
      </c>
      <c r="C8" s="161"/>
      <c r="D8" s="161">
        <v>44495</v>
      </c>
      <c r="E8" s="161">
        <v>0</v>
      </c>
      <c r="F8" s="161">
        <v>44495</v>
      </c>
      <c r="G8" s="161" t="s">
        <v>1581</v>
      </c>
      <c r="H8" s="161" t="s">
        <v>1589</v>
      </c>
      <c r="I8" s="161" t="s">
        <v>1490</v>
      </c>
      <c r="J8" s="161" t="s">
        <v>1583</v>
      </c>
      <c r="K8" s="161"/>
    </row>
    <row r="9" spans="1:11" x14ac:dyDescent="0.2">
      <c r="A9">
        <v>6</v>
      </c>
      <c r="B9" t="s">
        <v>1590</v>
      </c>
      <c r="D9">
        <v>208022</v>
      </c>
      <c r="E9">
        <v>0</v>
      </c>
      <c r="F9">
        <v>208022</v>
      </c>
      <c r="G9" t="s">
        <v>1581</v>
      </c>
      <c r="H9" t="s">
        <v>1591</v>
      </c>
      <c r="I9" t="s">
        <v>1490</v>
      </c>
      <c r="J9" t="s">
        <v>1583</v>
      </c>
    </row>
    <row r="10" spans="1:11" x14ac:dyDescent="0.2">
      <c r="A10" s="161">
        <v>7</v>
      </c>
      <c r="B10" s="161" t="s">
        <v>145</v>
      </c>
      <c r="C10" s="161"/>
      <c r="D10" s="161">
        <v>9310</v>
      </c>
      <c r="E10" s="161">
        <v>0</v>
      </c>
      <c r="F10" s="161">
        <v>9310</v>
      </c>
      <c r="G10" s="161" t="s">
        <v>1581</v>
      </c>
      <c r="H10" s="161" t="s">
        <v>1592</v>
      </c>
      <c r="I10" s="161" t="s">
        <v>1490</v>
      </c>
      <c r="J10" s="161" t="s">
        <v>1583</v>
      </c>
      <c r="K10" s="161"/>
    </row>
    <row r="11" spans="1:11" x14ac:dyDescent="0.2">
      <c r="A11">
        <v>8</v>
      </c>
      <c r="B11" t="s">
        <v>147</v>
      </c>
      <c r="D11">
        <v>39602</v>
      </c>
      <c r="E11">
        <v>0</v>
      </c>
      <c r="F11">
        <v>39602</v>
      </c>
      <c r="G11" t="s">
        <v>1581</v>
      </c>
      <c r="H11" t="s">
        <v>1593</v>
      </c>
      <c r="I11" t="s">
        <v>1490</v>
      </c>
      <c r="J11" t="s">
        <v>1583</v>
      </c>
    </row>
    <row r="12" spans="1:11" x14ac:dyDescent="0.2">
      <c r="A12" s="161">
        <v>9</v>
      </c>
      <c r="B12" s="161" t="s">
        <v>151</v>
      </c>
      <c r="C12" s="161"/>
      <c r="D12" s="161">
        <v>15017</v>
      </c>
      <c r="E12" s="161">
        <v>0</v>
      </c>
      <c r="F12" s="161">
        <v>15017</v>
      </c>
      <c r="G12" s="161" t="s">
        <v>1581</v>
      </c>
      <c r="H12" s="161" t="s">
        <v>1594</v>
      </c>
      <c r="I12" s="161" t="s">
        <v>1490</v>
      </c>
      <c r="J12" s="161" t="s">
        <v>1583</v>
      </c>
      <c r="K12" s="161"/>
    </row>
    <row r="13" spans="1:11" x14ac:dyDescent="0.2">
      <c r="A13">
        <v>10</v>
      </c>
      <c r="B13" t="s">
        <v>1312</v>
      </c>
      <c r="D13">
        <v>2550</v>
      </c>
      <c r="E13">
        <v>0</v>
      </c>
      <c r="F13">
        <v>2550</v>
      </c>
      <c r="G13" t="s">
        <v>1581</v>
      </c>
      <c r="H13" t="s">
        <v>1595</v>
      </c>
      <c r="I13" t="s">
        <v>1490</v>
      </c>
      <c r="J13" t="s">
        <v>1583</v>
      </c>
    </row>
    <row r="14" spans="1:11" x14ac:dyDescent="0.2">
      <c r="A14" s="161">
        <v>11</v>
      </c>
      <c r="B14" s="161" t="s">
        <v>217</v>
      </c>
      <c r="C14" s="161"/>
      <c r="D14" s="161">
        <v>8117.5</v>
      </c>
      <c r="E14" s="161">
        <v>0</v>
      </c>
      <c r="F14" s="161">
        <v>8117.5</v>
      </c>
      <c r="G14" s="161" t="s">
        <v>1581</v>
      </c>
      <c r="H14" s="161" t="s">
        <v>1596</v>
      </c>
      <c r="I14" s="161" t="s">
        <v>1490</v>
      </c>
      <c r="J14" s="161" t="s">
        <v>1583</v>
      </c>
      <c r="K14" s="161"/>
    </row>
    <row r="15" spans="1:11" x14ac:dyDescent="0.2">
      <c r="A15">
        <v>12</v>
      </c>
      <c r="B15" t="s">
        <v>1322</v>
      </c>
      <c r="D15">
        <v>2750</v>
      </c>
      <c r="E15">
        <v>0</v>
      </c>
      <c r="F15">
        <v>2750</v>
      </c>
      <c r="G15" t="s">
        <v>1581</v>
      </c>
      <c r="H15" t="s">
        <v>1597</v>
      </c>
      <c r="I15" t="s">
        <v>1490</v>
      </c>
      <c r="J15" t="s">
        <v>1583</v>
      </c>
    </row>
    <row r="16" spans="1:11" x14ac:dyDescent="0.2">
      <c r="A16" s="161">
        <v>13</v>
      </c>
      <c r="B16" s="161" t="s">
        <v>1409</v>
      </c>
      <c r="C16" s="161"/>
      <c r="D16" s="161">
        <v>550</v>
      </c>
      <c r="E16" s="161">
        <v>0</v>
      </c>
      <c r="F16" s="161">
        <v>550</v>
      </c>
      <c r="G16" s="161" t="s">
        <v>1581</v>
      </c>
      <c r="H16" s="161" t="s">
        <v>1598</v>
      </c>
      <c r="I16" s="161" t="s">
        <v>1490</v>
      </c>
      <c r="J16" s="161" t="s">
        <v>1583</v>
      </c>
      <c r="K16" s="161"/>
    </row>
    <row r="17" spans="1:11" x14ac:dyDescent="0.2">
      <c r="A17">
        <v>14</v>
      </c>
      <c r="B17" t="s">
        <v>209</v>
      </c>
      <c r="D17">
        <v>821.5</v>
      </c>
      <c r="E17">
        <v>0</v>
      </c>
      <c r="F17">
        <v>821.5</v>
      </c>
      <c r="G17" t="s">
        <v>1581</v>
      </c>
      <c r="H17" t="s">
        <v>1599</v>
      </c>
      <c r="I17" t="s">
        <v>1490</v>
      </c>
      <c r="J17" t="s">
        <v>1583</v>
      </c>
    </row>
    <row r="18" spans="1:11" x14ac:dyDescent="0.2">
      <c r="A18" s="161">
        <v>15</v>
      </c>
      <c r="B18" s="161" t="s">
        <v>172</v>
      </c>
      <c r="C18" s="161"/>
      <c r="D18" s="161">
        <v>15725</v>
      </c>
      <c r="E18" s="161">
        <v>0</v>
      </c>
      <c r="F18" s="161">
        <v>15725</v>
      </c>
      <c r="G18" s="161" t="s">
        <v>1581</v>
      </c>
      <c r="H18" s="161" t="s">
        <v>1600</v>
      </c>
      <c r="I18" s="161" t="s">
        <v>1490</v>
      </c>
      <c r="J18" s="161" t="s">
        <v>1583</v>
      </c>
      <c r="K18" s="161"/>
    </row>
    <row r="19" spans="1:11" x14ac:dyDescent="0.2">
      <c r="A19">
        <v>16</v>
      </c>
      <c r="B19" t="s">
        <v>1412</v>
      </c>
      <c r="D19">
        <v>16500</v>
      </c>
      <c r="E19">
        <v>0</v>
      </c>
      <c r="F19">
        <v>16500</v>
      </c>
      <c r="G19" t="s">
        <v>1581</v>
      </c>
      <c r="H19" t="s">
        <v>1601</v>
      </c>
      <c r="I19" t="s">
        <v>1490</v>
      </c>
      <c r="J19" t="s">
        <v>1583</v>
      </c>
    </row>
    <row r="20" spans="1:11" x14ac:dyDescent="0.2">
      <c r="A20" s="161">
        <v>17</v>
      </c>
      <c r="B20" s="161" t="s">
        <v>1413</v>
      </c>
      <c r="C20" s="161"/>
      <c r="D20" s="161">
        <v>2160</v>
      </c>
      <c r="E20" s="161">
        <v>0</v>
      </c>
      <c r="F20" s="161">
        <v>2160</v>
      </c>
      <c r="G20" s="161" t="s">
        <v>1581</v>
      </c>
      <c r="H20" s="161" t="s">
        <v>1602</v>
      </c>
      <c r="I20" s="161" t="s">
        <v>1490</v>
      </c>
      <c r="J20" s="161" t="s">
        <v>1583</v>
      </c>
      <c r="K20" s="161"/>
    </row>
    <row r="21" spans="1:11" x14ac:dyDescent="0.2">
      <c r="A21">
        <v>18</v>
      </c>
      <c r="B21" t="s">
        <v>1338</v>
      </c>
      <c r="D21">
        <v>34300</v>
      </c>
      <c r="E21">
        <v>0</v>
      </c>
      <c r="F21">
        <v>34300</v>
      </c>
      <c r="G21" t="s">
        <v>1581</v>
      </c>
      <c r="H21" t="s">
        <v>1603</v>
      </c>
      <c r="I21" t="s">
        <v>1490</v>
      </c>
      <c r="J21" t="s">
        <v>1583</v>
      </c>
    </row>
    <row r="22" spans="1:11" x14ac:dyDescent="0.2">
      <c r="A22" s="161">
        <v>19</v>
      </c>
      <c r="B22" s="161" t="s">
        <v>1414</v>
      </c>
      <c r="C22" s="161"/>
      <c r="D22" s="161">
        <v>11950</v>
      </c>
      <c r="E22" s="161">
        <v>0</v>
      </c>
      <c r="F22" s="161">
        <v>11950</v>
      </c>
      <c r="G22" s="161" t="s">
        <v>1581</v>
      </c>
      <c r="H22" s="161" t="s">
        <v>1604</v>
      </c>
      <c r="I22" s="161" t="s">
        <v>1490</v>
      </c>
      <c r="J22" s="161" t="s">
        <v>1583</v>
      </c>
      <c r="K22" s="161"/>
    </row>
    <row r="23" spans="1:11" x14ac:dyDescent="0.2">
      <c r="A23">
        <v>20</v>
      </c>
      <c r="B23" t="s">
        <v>1415</v>
      </c>
      <c r="D23">
        <v>69018</v>
      </c>
      <c r="E23">
        <v>0</v>
      </c>
      <c r="F23">
        <v>69018</v>
      </c>
      <c r="G23" t="s">
        <v>1605</v>
      </c>
      <c r="H23" t="s">
        <v>1606</v>
      </c>
      <c r="I23" t="s">
        <v>1490</v>
      </c>
      <c r="J23" t="s">
        <v>1583</v>
      </c>
    </row>
    <row r="24" spans="1:11" x14ac:dyDescent="0.2">
      <c r="A24" s="161">
        <v>21</v>
      </c>
      <c r="B24" s="161" t="s">
        <v>1607</v>
      </c>
      <c r="C24" s="161"/>
      <c r="D24" s="161">
        <v>172184</v>
      </c>
      <c r="E24" s="161">
        <v>0</v>
      </c>
      <c r="F24" s="161">
        <v>172184</v>
      </c>
      <c r="G24" s="161" t="s">
        <v>1605</v>
      </c>
      <c r="H24" s="161" t="s">
        <v>1608</v>
      </c>
      <c r="I24" s="161" t="s">
        <v>1490</v>
      </c>
      <c r="J24" s="161" t="s">
        <v>1583</v>
      </c>
      <c r="K24" s="161"/>
    </row>
    <row r="25" spans="1:11" x14ac:dyDescent="0.2">
      <c r="A25">
        <v>22</v>
      </c>
      <c r="B25" t="s">
        <v>1416</v>
      </c>
      <c r="D25">
        <v>49335</v>
      </c>
      <c r="E25">
        <v>49335</v>
      </c>
      <c r="F25">
        <v>0</v>
      </c>
      <c r="G25" t="s">
        <v>1605</v>
      </c>
      <c r="H25" t="s">
        <v>1609</v>
      </c>
      <c r="I25" t="s">
        <v>1490</v>
      </c>
      <c r="J25" t="s">
        <v>1583</v>
      </c>
    </row>
    <row r="26" spans="1:11" x14ac:dyDescent="0.2">
      <c r="A26" s="161">
        <v>23</v>
      </c>
      <c r="B26" s="161" t="s">
        <v>1417</v>
      </c>
      <c r="C26" s="161"/>
      <c r="D26" s="161">
        <v>22800</v>
      </c>
      <c r="E26" s="161">
        <v>22800</v>
      </c>
      <c r="F26" s="161">
        <v>0</v>
      </c>
      <c r="G26" s="161" t="s">
        <v>1605</v>
      </c>
      <c r="H26" s="161" t="s">
        <v>1610</v>
      </c>
      <c r="I26" s="161" t="s">
        <v>1490</v>
      </c>
      <c r="J26" s="161" t="s">
        <v>1583</v>
      </c>
      <c r="K26" s="161"/>
    </row>
    <row r="27" spans="1:11" x14ac:dyDescent="0.2">
      <c r="A27">
        <v>24</v>
      </c>
      <c r="B27" t="s">
        <v>1406</v>
      </c>
      <c r="D27">
        <v>278851</v>
      </c>
      <c r="E27">
        <v>0</v>
      </c>
      <c r="F27">
        <v>278851</v>
      </c>
      <c r="G27" t="s">
        <v>1605</v>
      </c>
      <c r="H27" t="s">
        <v>1611</v>
      </c>
      <c r="I27" t="s">
        <v>1490</v>
      </c>
      <c r="J27" t="s">
        <v>1583</v>
      </c>
    </row>
    <row r="28" spans="1:11" x14ac:dyDescent="0.2">
      <c r="A28" s="161">
        <v>25</v>
      </c>
      <c r="B28" s="161" t="s">
        <v>1612</v>
      </c>
      <c r="C28" s="161"/>
      <c r="D28" s="161">
        <v>189084</v>
      </c>
      <c r="E28" s="161">
        <v>189084</v>
      </c>
      <c r="F28" s="161">
        <v>0</v>
      </c>
      <c r="G28" s="161" t="s">
        <v>1605</v>
      </c>
      <c r="H28" s="161" t="s">
        <v>1613</v>
      </c>
      <c r="I28" s="161" t="s">
        <v>1490</v>
      </c>
      <c r="J28" s="161" t="s">
        <v>1583</v>
      </c>
      <c r="K28" s="161"/>
    </row>
    <row r="29" spans="1:11" x14ac:dyDescent="0.2">
      <c r="A29">
        <v>26</v>
      </c>
      <c r="B29" t="s">
        <v>1418</v>
      </c>
      <c r="D29">
        <v>116292</v>
      </c>
      <c r="E29">
        <v>103850</v>
      </c>
      <c r="F29">
        <v>12442</v>
      </c>
      <c r="G29" t="s">
        <v>1605</v>
      </c>
      <c r="H29" t="s">
        <v>1614</v>
      </c>
      <c r="I29" t="s">
        <v>1490</v>
      </c>
      <c r="J29" t="s">
        <v>1583</v>
      </c>
    </row>
    <row r="32" spans="1:11" x14ac:dyDescent="0.2">
      <c r="D32">
        <v>7141</v>
      </c>
    </row>
    <row r="33" spans="4:4" x14ac:dyDescent="0.2">
      <c r="D33">
        <v>7987</v>
      </c>
    </row>
    <row r="34" spans="4:4" x14ac:dyDescent="0.2">
      <c r="D34">
        <v>7720</v>
      </c>
    </row>
    <row r="35" spans="4:4" x14ac:dyDescent="0.2">
      <c r="D35">
        <v>3960</v>
      </c>
    </row>
    <row r="36" spans="4:4" x14ac:dyDescent="0.2">
      <c r="D36">
        <v>8347</v>
      </c>
    </row>
    <row r="37" spans="4:4" x14ac:dyDescent="0.2">
      <c r="D37">
        <v>7128</v>
      </c>
    </row>
    <row r="38" spans="4:4" x14ac:dyDescent="0.2">
      <c r="D38">
        <v>8462.52</v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  <pageSetUpPr fitToPage="1"/>
  </sheetPr>
  <dimension ref="A1:K60"/>
  <sheetViews>
    <sheetView showGridLines="0" topLeftCell="D6" workbookViewId="0">
      <selection activeCell="K23" sqref="K23"/>
    </sheetView>
  </sheetViews>
  <sheetFormatPr baseColWidth="10" defaultColWidth="8.83203125" defaultRowHeight="15" x14ac:dyDescent="0.2"/>
  <cols>
    <col min="1" max="1" width="20" customWidth="1"/>
    <col min="2" max="11" width="16" customWidth="1"/>
  </cols>
  <sheetData>
    <row r="1" spans="1:11" ht="32" customHeight="1" x14ac:dyDescent="0.2">
      <c r="A1" s="250" t="s">
        <v>1615</v>
      </c>
      <c r="B1" s="248"/>
      <c r="C1" s="248"/>
      <c r="D1" s="248"/>
    </row>
    <row r="4" spans="1:11" ht="16" customHeight="1" x14ac:dyDescent="0.2">
      <c r="A4" s="1" t="s">
        <v>1616</v>
      </c>
    </row>
    <row r="5" spans="1:11" x14ac:dyDescent="0.2">
      <c r="A5" s="33" t="s">
        <v>1617</v>
      </c>
      <c r="B5" s="58" t="s">
        <v>8944</v>
      </c>
    </row>
    <row r="6" spans="1:11" x14ac:dyDescent="0.2">
      <c r="A6" s="33" t="s">
        <v>1618</v>
      </c>
      <c r="B6" s="58" t="s">
        <v>1566</v>
      </c>
    </row>
    <row r="7" spans="1:11" x14ac:dyDescent="0.2">
      <c r="A7" s="33" t="s">
        <v>1619</v>
      </c>
      <c r="B7" s="58" t="s">
        <v>8958</v>
      </c>
    </row>
    <row r="8" spans="1:11" x14ac:dyDescent="0.2">
      <c r="A8" s="33" t="s">
        <v>1620</v>
      </c>
      <c r="B8" s="58">
        <v>9860316702</v>
      </c>
    </row>
    <row r="9" spans="1:11" x14ac:dyDescent="0.2">
      <c r="A9" s="33" t="s">
        <v>1621</v>
      </c>
      <c r="B9" s="58" t="s">
        <v>8959</v>
      </c>
    </row>
    <row r="10" spans="1:11" x14ac:dyDescent="0.2">
      <c r="A10" s="33" t="s">
        <v>1622</v>
      </c>
      <c r="B10" s="58">
        <v>152747352</v>
      </c>
    </row>
    <row r="11" spans="1:11" x14ac:dyDescent="0.2">
      <c r="A11" s="33" t="s">
        <v>1623</v>
      </c>
      <c r="B11" s="58">
        <v>152747352</v>
      </c>
    </row>
    <row r="12" spans="1:11" x14ac:dyDescent="0.2">
      <c r="A12" s="33" t="s">
        <v>1624</v>
      </c>
      <c r="B12" s="58" t="s">
        <v>1625</v>
      </c>
    </row>
    <row r="14" spans="1:11" ht="16" customHeight="1" x14ac:dyDescent="0.2">
      <c r="A14" s="1" t="s">
        <v>1626</v>
      </c>
    </row>
    <row r="15" spans="1:11" ht="16" customHeight="1" x14ac:dyDescent="0.2">
      <c r="E15" s="3" t="s">
        <v>1627</v>
      </c>
      <c r="F15" s="3" t="s">
        <v>1628</v>
      </c>
      <c r="G15" s="3" t="s">
        <v>1629</v>
      </c>
      <c r="H15" s="3" t="s">
        <v>1630</v>
      </c>
      <c r="I15" s="3" t="s">
        <v>1631</v>
      </c>
      <c r="J15" s="3" t="s">
        <v>1632</v>
      </c>
      <c r="K15" s="3" t="s">
        <v>1633</v>
      </c>
    </row>
    <row r="16" spans="1:11" ht="16" customHeight="1" x14ac:dyDescent="0.2">
      <c r="E16" s="59" t="s">
        <v>1464</v>
      </c>
      <c r="F16" s="59" t="s">
        <v>1304</v>
      </c>
      <c r="G16" s="59" t="s">
        <v>1388</v>
      </c>
      <c r="H16" s="59" t="s">
        <v>1634</v>
      </c>
      <c r="I16" s="59" t="s">
        <v>1299</v>
      </c>
      <c r="J16" s="59" t="s">
        <v>1398</v>
      </c>
      <c r="K16" s="59" t="s">
        <v>1117</v>
      </c>
    </row>
    <row r="17" spans="5:11" ht="16" customHeight="1" x14ac:dyDescent="0.2">
      <c r="E17" s="59" t="s">
        <v>1465</v>
      </c>
      <c r="F17" s="59" t="s">
        <v>126</v>
      </c>
      <c r="G17" s="59" t="s">
        <v>1390</v>
      </c>
      <c r="H17" s="59" t="s">
        <v>131</v>
      </c>
      <c r="I17" s="59" t="s">
        <v>127</v>
      </c>
      <c r="J17" s="59" t="s">
        <v>1404</v>
      </c>
      <c r="K17" s="59" t="s">
        <v>1093</v>
      </c>
    </row>
    <row r="18" spans="5:11" ht="16" customHeight="1" x14ac:dyDescent="0.2">
      <c r="E18" s="59" t="s">
        <v>1635</v>
      </c>
      <c r="F18" s="59" t="s">
        <v>1636</v>
      </c>
      <c r="G18" s="59" t="s">
        <v>1637</v>
      </c>
      <c r="H18" s="59" t="s">
        <v>1092</v>
      </c>
      <c r="I18" s="59" t="s">
        <v>1638</v>
      </c>
      <c r="J18" s="59" t="s">
        <v>1639</v>
      </c>
    </row>
    <row r="19" spans="5:11" ht="16" customHeight="1" x14ac:dyDescent="0.2">
      <c r="E19" s="59" t="s">
        <v>1640</v>
      </c>
      <c r="F19" s="59"/>
      <c r="G19" s="59" t="s">
        <v>1319</v>
      </c>
      <c r="H19" s="59" t="s">
        <v>1641</v>
      </c>
      <c r="I19" s="59" t="s">
        <v>1642</v>
      </c>
    </row>
    <row r="20" spans="5:11" ht="16" customHeight="1" x14ac:dyDescent="0.2">
      <c r="E20" s="59" t="s">
        <v>1643</v>
      </c>
      <c r="F20" s="59" t="s">
        <v>1644</v>
      </c>
      <c r="G20" s="59" t="s">
        <v>1386</v>
      </c>
      <c r="H20" s="59" t="s">
        <v>148</v>
      </c>
      <c r="I20" s="59" t="s">
        <v>1645</v>
      </c>
    </row>
    <row r="21" spans="5:11" ht="16" customHeight="1" x14ac:dyDescent="0.2">
      <c r="E21" s="59" t="s">
        <v>1646</v>
      </c>
      <c r="F21" s="59" t="s">
        <v>1647</v>
      </c>
      <c r="G21" s="59" t="s">
        <v>1648</v>
      </c>
      <c r="H21" s="59" t="s">
        <v>1270</v>
      </c>
      <c r="I21" s="59" t="s">
        <v>1649</v>
      </c>
    </row>
    <row r="22" spans="5:11" ht="16" customHeight="1" x14ac:dyDescent="0.2">
      <c r="E22" s="59" t="s">
        <v>1650</v>
      </c>
      <c r="F22" s="59" t="s">
        <v>1651</v>
      </c>
      <c r="G22" s="59" t="s">
        <v>1652</v>
      </c>
      <c r="H22" s="59" t="s">
        <v>1653</v>
      </c>
    </row>
    <row r="23" spans="5:11" ht="16" customHeight="1" x14ac:dyDescent="0.2">
      <c r="E23" s="59" t="s">
        <v>1654</v>
      </c>
      <c r="G23" s="59" t="s">
        <v>1655</v>
      </c>
      <c r="H23" s="59" t="s">
        <v>1656</v>
      </c>
    </row>
    <row r="24" spans="5:11" ht="16" customHeight="1" x14ac:dyDescent="0.2">
      <c r="H24" s="59" t="s">
        <v>125</v>
      </c>
    </row>
    <row r="25" spans="5:11" ht="16" customHeight="1" x14ac:dyDescent="0.2">
      <c r="H25" s="59" t="s">
        <v>149</v>
      </c>
    </row>
    <row r="57" spans="1:2" ht="16" customHeight="1" x14ac:dyDescent="0.2">
      <c r="A57" s="1" t="s">
        <v>1657</v>
      </c>
    </row>
    <row r="58" spans="1:2" x14ac:dyDescent="0.2">
      <c r="A58" s="33" t="s">
        <v>1658</v>
      </c>
      <c r="B58">
        <v>7.15</v>
      </c>
    </row>
    <row r="59" spans="1:2" x14ac:dyDescent="0.2">
      <c r="A59" s="33" t="s">
        <v>1659</v>
      </c>
      <c r="B59">
        <v>4.55</v>
      </c>
    </row>
    <row r="60" spans="1:2" x14ac:dyDescent="0.2">
      <c r="A60" s="33" t="s">
        <v>1660</v>
      </c>
      <c r="B60" t="s">
        <v>1661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08080"/>
  </sheetPr>
  <dimension ref="A1:D60"/>
  <sheetViews>
    <sheetView showGridLines="0" topLeftCell="A25" workbookViewId="0">
      <selection activeCell="C35" sqref="C35"/>
    </sheetView>
  </sheetViews>
  <sheetFormatPr baseColWidth="10" defaultColWidth="8.83203125" defaultRowHeight="15" x14ac:dyDescent="0.2"/>
  <cols>
    <col min="1" max="1" width="22" customWidth="1"/>
    <col min="2" max="2" width="14" customWidth="1"/>
    <col min="3" max="3" width="42" customWidth="1"/>
    <col min="4" max="4" width="52" customWidth="1"/>
  </cols>
  <sheetData>
    <row r="1" spans="1:4" ht="24" customHeight="1" x14ac:dyDescent="0.2">
      <c r="A1" s="272" t="str">
        <f>BizName</f>
        <v>PRARAMBHA DAIRY SUPPLIERS</v>
      </c>
      <c r="B1" s="248"/>
      <c r="C1" s="248"/>
      <c r="D1" s="248"/>
    </row>
    <row r="2" spans="1:4" ht="26" customHeight="1" x14ac:dyDescent="0.2">
      <c r="A2" s="269" t="s">
        <v>1662</v>
      </c>
      <c r="B2" s="248"/>
      <c r="C2" s="248"/>
      <c r="D2" s="248"/>
    </row>
    <row r="4" spans="1:4" ht="16" customHeight="1" x14ac:dyDescent="0.2">
      <c r="A4" s="275" t="s">
        <v>1663</v>
      </c>
      <c r="B4" s="248"/>
      <c r="C4" s="248"/>
      <c r="D4" s="248"/>
    </row>
    <row r="5" spans="1:4" ht="30" customHeight="1" x14ac:dyDescent="0.2">
      <c r="A5" s="89"/>
      <c r="B5" s="90" t="s">
        <v>1664</v>
      </c>
      <c r="C5" s="273" t="s">
        <v>1665</v>
      </c>
      <c r="D5" s="248"/>
    </row>
    <row r="6" spans="1:4" ht="30" customHeight="1" x14ac:dyDescent="0.2">
      <c r="A6" s="91"/>
      <c r="B6" s="90" t="s">
        <v>1666</v>
      </c>
      <c r="C6" s="273" t="s">
        <v>1667</v>
      </c>
      <c r="D6" s="248"/>
    </row>
    <row r="7" spans="1:4" ht="30" customHeight="1" x14ac:dyDescent="0.2">
      <c r="A7" s="92"/>
      <c r="B7" s="90" t="s">
        <v>1668</v>
      </c>
      <c r="C7" s="273" t="s">
        <v>1669</v>
      </c>
      <c r="D7" s="248"/>
    </row>
    <row r="8" spans="1:4" ht="30" customHeight="1" x14ac:dyDescent="0.2">
      <c r="A8" s="93"/>
      <c r="B8" s="90" t="s">
        <v>1670</v>
      </c>
      <c r="C8" s="273" t="s">
        <v>1671</v>
      </c>
      <c r="D8" s="248"/>
    </row>
    <row r="10" spans="1:4" ht="16" customHeight="1" x14ac:dyDescent="0.2">
      <c r="A10" s="276" t="s">
        <v>1672</v>
      </c>
      <c r="B10" s="248"/>
      <c r="C10" s="248"/>
      <c r="D10" s="248"/>
    </row>
    <row r="11" spans="1:4" ht="28" customHeight="1" x14ac:dyDescent="0.2">
      <c r="A11" s="268" t="s">
        <v>1673</v>
      </c>
      <c r="B11" s="248"/>
      <c r="C11" s="248"/>
      <c r="D11" s="248"/>
    </row>
    <row r="12" spans="1:4" ht="28" customHeight="1" x14ac:dyDescent="0.2">
      <c r="A12" s="268" t="s">
        <v>1674</v>
      </c>
      <c r="B12" s="248"/>
      <c r="C12" s="248"/>
      <c r="D12" s="248"/>
    </row>
    <row r="13" spans="1:4" ht="28" customHeight="1" x14ac:dyDescent="0.2">
      <c r="A13" s="268" t="s">
        <v>1675</v>
      </c>
      <c r="B13" s="248"/>
      <c r="C13" s="248"/>
      <c r="D13" s="248"/>
    </row>
    <row r="14" spans="1:4" ht="28" customHeight="1" x14ac:dyDescent="0.2">
      <c r="A14" s="268" t="s">
        <v>1676</v>
      </c>
      <c r="B14" s="248"/>
      <c r="C14" s="248"/>
      <c r="D14" s="248"/>
    </row>
    <row r="15" spans="1:4" ht="28" customHeight="1" x14ac:dyDescent="0.2">
      <c r="A15" s="268" t="s">
        <v>1677</v>
      </c>
      <c r="B15" s="248"/>
      <c r="C15" s="248"/>
      <c r="D15" s="248"/>
    </row>
    <row r="17" spans="1:4" ht="16" customHeight="1" x14ac:dyDescent="0.2">
      <c r="A17" s="275" t="s">
        <v>1678</v>
      </c>
      <c r="B17" s="248"/>
      <c r="C17" s="248"/>
      <c r="D17" s="248"/>
    </row>
    <row r="18" spans="1:4" x14ac:dyDescent="0.2">
      <c r="A18" s="94" t="s">
        <v>1679</v>
      </c>
      <c r="B18" s="94" t="s">
        <v>1680</v>
      </c>
      <c r="C18" s="94" t="s">
        <v>1681</v>
      </c>
      <c r="D18" s="94" t="s">
        <v>1682</v>
      </c>
    </row>
    <row r="19" spans="1:4" ht="34" customHeight="1" x14ac:dyDescent="0.2">
      <c r="A19" s="95" t="s">
        <v>1683</v>
      </c>
      <c r="B19" s="96" t="s">
        <v>1684</v>
      </c>
      <c r="C19" s="97" t="s">
        <v>1685</v>
      </c>
      <c r="D19" s="97" t="s">
        <v>1686</v>
      </c>
    </row>
    <row r="20" spans="1:4" ht="34" customHeight="1" x14ac:dyDescent="0.2">
      <c r="A20" s="95" t="s">
        <v>1687</v>
      </c>
      <c r="B20" s="98" t="s">
        <v>1688</v>
      </c>
      <c r="C20" s="97" t="s">
        <v>1689</v>
      </c>
      <c r="D20" s="97" t="s">
        <v>1690</v>
      </c>
    </row>
    <row r="21" spans="1:4" ht="34" customHeight="1" x14ac:dyDescent="0.2">
      <c r="A21" s="95" t="s">
        <v>1691</v>
      </c>
      <c r="B21" s="98" t="s">
        <v>1688</v>
      </c>
      <c r="C21" s="97" t="s">
        <v>1692</v>
      </c>
      <c r="D21" s="97" t="s">
        <v>1693</v>
      </c>
    </row>
    <row r="22" spans="1:4" ht="34" customHeight="1" x14ac:dyDescent="0.2">
      <c r="A22" s="95" t="s">
        <v>1694</v>
      </c>
      <c r="B22" s="99" t="s">
        <v>1695</v>
      </c>
      <c r="C22" s="97" t="s">
        <v>1696</v>
      </c>
      <c r="D22" s="97" t="s">
        <v>1697</v>
      </c>
    </row>
    <row r="23" spans="1:4" ht="34" customHeight="1" x14ac:dyDescent="0.2">
      <c r="A23" s="95" t="s">
        <v>1698</v>
      </c>
      <c r="B23" s="99" t="s">
        <v>1695</v>
      </c>
      <c r="C23" s="97" t="s">
        <v>1699</v>
      </c>
      <c r="D23" s="97" t="s">
        <v>1700</v>
      </c>
    </row>
    <row r="24" spans="1:4" ht="34" customHeight="1" x14ac:dyDescent="0.2">
      <c r="A24" s="95" t="s">
        <v>1303</v>
      </c>
      <c r="B24" s="99" t="s">
        <v>1695</v>
      </c>
      <c r="C24" s="97" t="s">
        <v>1701</v>
      </c>
      <c r="D24" s="97" t="s">
        <v>1702</v>
      </c>
    </row>
    <row r="25" spans="1:4" ht="34" customHeight="1" x14ac:dyDescent="0.2">
      <c r="A25" s="95" t="s">
        <v>1703</v>
      </c>
      <c r="B25" s="99" t="s">
        <v>1695</v>
      </c>
      <c r="C25" s="97" t="s">
        <v>1704</v>
      </c>
      <c r="D25" s="97" t="s">
        <v>1705</v>
      </c>
    </row>
    <row r="26" spans="1:4" ht="34" customHeight="1" x14ac:dyDescent="0.2">
      <c r="A26" s="95" t="s">
        <v>1706</v>
      </c>
      <c r="B26" s="99" t="s">
        <v>1695</v>
      </c>
      <c r="C26" s="97" t="s">
        <v>1707</v>
      </c>
      <c r="D26" s="97" t="s">
        <v>1708</v>
      </c>
    </row>
    <row r="27" spans="1:4" ht="34" customHeight="1" x14ac:dyDescent="0.2">
      <c r="A27" s="95" t="s">
        <v>1709</v>
      </c>
      <c r="B27" s="99" t="s">
        <v>1695</v>
      </c>
      <c r="C27" s="97" t="s">
        <v>1710</v>
      </c>
      <c r="D27" s="97" t="s">
        <v>1711</v>
      </c>
    </row>
    <row r="28" spans="1:4" ht="34" customHeight="1" x14ac:dyDescent="0.2">
      <c r="A28" s="95" t="s">
        <v>1712</v>
      </c>
      <c r="B28" s="96" t="s">
        <v>1684</v>
      </c>
      <c r="C28" s="97" t="s">
        <v>1713</v>
      </c>
      <c r="D28" s="97" t="s">
        <v>1714</v>
      </c>
    </row>
    <row r="29" spans="1:4" ht="34" customHeight="1" x14ac:dyDescent="0.2">
      <c r="A29" s="95" t="s">
        <v>1715</v>
      </c>
      <c r="B29" s="98" t="s">
        <v>1688</v>
      </c>
      <c r="C29" s="97" t="s">
        <v>1716</v>
      </c>
      <c r="D29" s="97" t="s">
        <v>1717</v>
      </c>
    </row>
    <row r="30" spans="1:4" ht="34" customHeight="1" x14ac:dyDescent="0.2">
      <c r="A30" s="95" t="s">
        <v>1718</v>
      </c>
      <c r="B30" s="99" t="s">
        <v>1695</v>
      </c>
      <c r="C30" s="97" t="s">
        <v>1719</v>
      </c>
      <c r="D30" s="97" t="s">
        <v>1720</v>
      </c>
    </row>
    <row r="31" spans="1:4" ht="34" customHeight="1" x14ac:dyDescent="0.2">
      <c r="A31" s="95" t="s">
        <v>1721</v>
      </c>
      <c r="B31" s="98" t="s">
        <v>1688</v>
      </c>
      <c r="C31" s="97" t="s">
        <v>1722</v>
      </c>
      <c r="D31" s="97" t="s">
        <v>1723</v>
      </c>
    </row>
    <row r="32" spans="1:4" ht="34" customHeight="1" x14ac:dyDescent="0.2">
      <c r="A32" s="95" t="s">
        <v>1724</v>
      </c>
      <c r="B32" s="99" t="s">
        <v>1695</v>
      </c>
      <c r="C32" s="97" t="s">
        <v>1725</v>
      </c>
      <c r="D32" s="97" t="s">
        <v>1726</v>
      </c>
    </row>
    <row r="33" spans="1:4" ht="34" customHeight="1" x14ac:dyDescent="0.2">
      <c r="A33" s="95" t="s">
        <v>1727</v>
      </c>
      <c r="B33" s="99" t="s">
        <v>1695</v>
      </c>
      <c r="C33" s="97" t="s">
        <v>1728</v>
      </c>
      <c r="D33" s="97" t="s">
        <v>1729</v>
      </c>
    </row>
    <row r="34" spans="1:4" ht="34" customHeight="1" x14ac:dyDescent="0.2">
      <c r="A34" s="95" t="s">
        <v>1730</v>
      </c>
      <c r="B34" s="96" t="s">
        <v>1684</v>
      </c>
      <c r="C34" s="97" t="s">
        <v>1731</v>
      </c>
      <c r="D34" s="97" t="s">
        <v>1732</v>
      </c>
    </row>
    <row r="36" spans="1:4" ht="16" customHeight="1" x14ac:dyDescent="0.2">
      <c r="A36" s="271" t="s">
        <v>1733</v>
      </c>
      <c r="B36" s="248"/>
      <c r="C36" s="248"/>
      <c r="D36" s="248"/>
    </row>
    <row r="37" spans="1:4" ht="26" customHeight="1" x14ac:dyDescent="0.2">
      <c r="A37" s="270" t="s">
        <v>1734</v>
      </c>
      <c r="B37" s="248"/>
      <c r="C37" s="248"/>
      <c r="D37" s="248"/>
    </row>
    <row r="38" spans="1:4" ht="26" customHeight="1" x14ac:dyDescent="0.2">
      <c r="A38" s="270" t="s">
        <v>1735</v>
      </c>
      <c r="B38" s="248"/>
      <c r="C38" s="248"/>
      <c r="D38" s="248"/>
    </row>
    <row r="39" spans="1:4" ht="26" customHeight="1" x14ac:dyDescent="0.2">
      <c r="A39" s="270" t="s">
        <v>1736</v>
      </c>
      <c r="B39" s="248"/>
      <c r="C39" s="248"/>
      <c r="D39" s="248"/>
    </row>
    <row r="40" spans="1:4" ht="26" customHeight="1" x14ac:dyDescent="0.2">
      <c r="A40" s="270" t="s">
        <v>1737</v>
      </c>
      <c r="B40" s="248"/>
      <c r="C40" s="248"/>
      <c r="D40" s="248"/>
    </row>
    <row r="41" spans="1:4" ht="26" customHeight="1" x14ac:dyDescent="0.2">
      <c r="A41" s="270" t="s">
        <v>1738</v>
      </c>
      <c r="B41" s="248"/>
      <c r="C41" s="248"/>
      <c r="D41" s="248"/>
    </row>
    <row r="42" spans="1:4" ht="26" customHeight="1" x14ac:dyDescent="0.2">
      <c r="A42" s="270" t="s">
        <v>1739</v>
      </c>
      <c r="B42" s="248"/>
      <c r="C42" s="248"/>
      <c r="D42" s="248"/>
    </row>
    <row r="44" spans="1:4" ht="16" customHeight="1" x14ac:dyDescent="0.2">
      <c r="A44" s="274" t="s">
        <v>1740</v>
      </c>
      <c r="B44" s="248"/>
      <c r="C44" s="248"/>
      <c r="D44" s="248"/>
    </row>
    <row r="45" spans="1:4" ht="24" customHeight="1" x14ac:dyDescent="0.2">
      <c r="A45" s="267" t="s">
        <v>1741</v>
      </c>
      <c r="B45" s="248"/>
      <c r="C45" s="248"/>
      <c r="D45" s="248"/>
    </row>
    <row r="46" spans="1:4" ht="24" customHeight="1" x14ac:dyDescent="0.2">
      <c r="A46" s="267" t="s">
        <v>1742</v>
      </c>
      <c r="B46" s="248"/>
      <c r="C46" s="248"/>
      <c r="D46" s="248"/>
    </row>
    <row r="47" spans="1:4" ht="24" customHeight="1" x14ac:dyDescent="0.2">
      <c r="A47" s="267" t="s">
        <v>1743</v>
      </c>
      <c r="B47" s="248"/>
      <c r="C47" s="248"/>
      <c r="D47" s="248"/>
    </row>
    <row r="48" spans="1:4" ht="24" customHeight="1" x14ac:dyDescent="0.2">
      <c r="A48" s="267" t="s">
        <v>1744</v>
      </c>
      <c r="B48" s="248"/>
      <c r="C48" s="248"/>
      <c r="D48" s="248"/>
    </row>
    <row r="49" spans="1:4" ht="24" customHeight="1" x14ac:dyDescent="0.2">
      <c r="A49" s="267" t="s">
        <v>1745</v>
      </c>
      <c r="B49" s="248"/>
      <c r="C49" s="248"/>
      <c r="D49" s="248"/>
    </row>
    <row r="50" spans="1:4" ht="24" customHeight="1" x14ac:dyDescent="0.2">
      <c r="A50" s="267" t="s">
        <v>1746</v>
      </c>
      <c r="B50" s="248"/>
      <c r="C50" s="248"/>
      <c r="D50" s="248"/>
    </row>
    <row r="51" spans="1:4" x14ac:dyDescent="0.2">
      <c r="A51" t="s">
        <v>1747</v>
      </c>
    </row>
    <row r="52" spans="1:4" x14ac:dyDescent="0.2">
      <c r="A52" t="s">
        <v>1748</v>
      </c>
      <c r="B52" t="s">
        <v>1749</v>
      </c>
      <c r="C52" t="s">
        <v>1750</v>
      </c>
      <c r="D52" t="s">
        <v>1751</v>
      </c>
    </row>
    <row r="53" spans="1:4" x14ac:dyDescent="0.2">
      <c r="A53" t="s">
        <v>1752</v>
      </c>
      <c r="B53" t="s">
        <v>1749</v>
      </c>
      <c r="C53" t="s">
        <v>1753</v>
      </c>
      <c r="D53" t="s">
        <v>1754</v>
      </c>
    </row>
    <row r="54" spans="1:4" x14ac:dyDescent="0.2">
      <c r="A54" t="s">
        <v>1755</v>
      </c>
      <c r="B54" t="s">
        <v>1749</v>
      </c>
      <c r="C54" t="s">
        <v>1756</v>
      </c>
      <c r="D54" t="s">
        <v>1757</v>
      </c>
    </row>
    <row r="55" spans="1:4" x14ac:dyDescent="0.2">
      <c r="A55" t="s">
        <v>1758</v>
      </c>
      <c r="B55" t="s">
        <v>1759</v>
      </c>
      <c r="C55" t="s">
        <v>1760</v>
      </c>
      <c r="D55" t="s">
        <v>1761</v>
      </c>
    </row>
    <row r="56" spans="1:4" x14ac:dyDescent="0.2">
      <c r="A56" t="s">
        <v>1712</v>
      </c>
      <c r="B56" t="s">
        <v>1759</v>
      </c>
      <c r="C56" t="s">
        <v>1762</v>
      </c>
      <c r="D56" t="s">
        <v>1763</v>
      </c>
    </row>
    <row r="57" spans="1:4" x14ac:dyDescent="0.2">
      <c r="A57" t="s">
        <v>1764</v>
      </c>
      <c r="B57" t="s">
        <v>1765</v>
      </c>
      <c r="C57" t="s">
        <v>1766</v>
      </c>
      <c r="D57" t="s">
        <v>1767</v>
      </c>
    </row>
    <row r="58" spans="1:4" x14ac:dyDescent="0.2">
      <c r="A58" t="s">
        <v>1768</v>
      </c>
      <c r="B58" t="s">
        <v>1759</v>
      </c>
      <c r="C58" t="s">
        <v>1769</v>
      </c>
      <c r="D58" t="s">
        <v>1770</v>
      </c>
    </row>
    <row r="59" spans="1:4" x14ac:dyDescent="0.2">
      <c r="A59" t="s">
        <v>1771</v>
      </c>
      <c r="B59" t="s">
        <v>1759</v>
      </c>
      <c r="C59" t="s">
        <v>1772</v>
      </c>
      <c r="D59" t="s">
        <v>1773</v>
      </c>
    </row>
    <row r="60" spans="1:4" x14ac:dyDescent="0.2">
      <c r="A60" t="s">
        <v>1774</v>
      </c>
      <c r="B60" t="s">
        <v>1775</v>
      </c>
      <c r="C60" t="s">
        <v>1776</v>
      </c>
      <c r="D60" t="s">
        <v>1777</v>
      </c>
    </row>
  </sheetData>
  <mergeCells count="28">
    <mergeCell ref="A1:D1"/>
    <mergeCell ref="A41:D41"/>
    <mergeCell ref="A46:D46"/>
    <mergeCell ref="C8:D8"/>
    <mergeCell ref="A37:D37"/>
    <mergeCell ref="C7:D7"/>
    <mergeCell ref="A44:D44"/>
    <mergeCell ref="A40:D40"/>
    <mergeCell ref="A39:D39"/>
    <mergeCell ref="A15:D15"/>
    <mergeCell ref="A17:D17"/>
    <mergeCell ref="C6:D6"/>
    <mergeCell ref="A4:D4"/>
    <mergeCell ref="A38:D38"/>
    <mergeCell ref="C5:D5"/>
    <mergeCell ref="A10:D10"/>
    <mergeCell ref="A50:D50"/>
    <mergeCell ref="A12:D12"/>
    <mergeCell ref="A2:D2"/>
    <mergeCell ref="A47:D47"/>
    <mergeCell ref="A42:D42"/>
    <mergeCell ref="A14:D14"/>
    <mergeCell ref="A49:D49"/>
    <mergeCell ref="A36:D36"/>
    <mergeCell ref="A45:D45"/>
    <mergeCell ref="A48:D48"/>
    <mergeCell ref="A13:D13"/>
    <mergeCell ref="A11:D11"/>
  </mergeCells>
  <pageMargins left="0.75" right="0.75" top="1" bottom="1" header="0.5" footer="0.5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24"/>
  <sheetViews>
    <sheetView workbookViewId="0">
      <pane ySplit="3" topLeftCell="A4" activePane="bottomLeft" state="frozen"/>
      <selection pane="bottomLeft" sqref="A1:K1"/>
    </sheetView>
  </sheetViews>
  <sheetFormatPr baseColWidth="10" defaultColWidth="8.83203125" defaultRowHeight="15" x14ac:dyDescent="0.2"/>
  <cols>
    <col min="1" max="1" width="34" customWidth="1"/>
    <col min="2" max="2" width="22" customWidth="1"/>
    <col min="3" max="3" width="10" customWidth="1"/>
    <col min="4" max="4" width="12" customWidth="1"/>
    <col min="5" max="5" width="40" customWidth="1"/>
    <col min="6" max="6" width="26" customWidth="1"/>
    <col min="7" max="7" width="12" customWidth="1"/>
    <col min="8" max="8" width="40" customWidth="1"/>
    <col min="9" max="9" width="44.6640625" bestFit="1" customWidth="1"/>
    <col min="10" max="10" width="15" customWidth="1"/>
    <col min="11" max="11" width="12" customWidth="1"/>
  </cols>
  <sheetData>
    <row r="1" spans="1:11" ht="17.25" customHeight="1" x14ac:dyDescent="0.2">
      <c r="A1" s="266" t="s">
        <v>1778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</row>
    <row r="3" spans="1:11" ht="30" customHeight="1" x14ac:dyDescent="0.2">
      <c r="A3" s="160" t="s">
        <v>1579</v>
      </c>
      <c r="B3" s="160" t="s">
        <v>1779</v>
      </c>
      <c r="C3" s="160" t="s">
        <v>1780</v>
      </c>
      <c r="D3" s="160" t="s">
        <v>3</v>
      </c>
      <c r="E3" s="160" t="s">
        <v>9</v>
      </c>
      <c r="F3" s="160" t="s">
        <v>109</v>
      </c>
      <c r="G3" s="160" t="s">
        <v>84</v>
      </c>
      <c r="H3" s="160" t="s">
        <v>1781</v>
      </c>
      <c r="I3" s="160" t="s">
        <v>1782</v>
      </c>
      <c r="J3" s="160" t="s">
        <v>1783</v>
      </c>
      <c r="K3" s="160" t="s">
        <v>1784</v>
      </c>
    </row>
    <row r="4" spans="1:11" x14ac:dyDescent="0.2">
      <c r="A4" s="161" t="s">
        <v>1583</v>
      </c>
      <c r="B4" s="161" t="s">
        <v>1755</v>
      </c>
      <c r="C4" s="161"/>
      <c r="D4" s="161"/>
      <c r="E4" s="161"/>
      <c r="F4" s="161" t="s">
        <v>1580</v>
      </c>
      <c r="G4" s="161">
        <v>81953</v>
      </c>
      <c r="H4" s="161" t="s">
        <v>1785</v>
      </c>
      <c r="I4" s="161" t="s">
        <v>1786</v>
      </c>
      <c r="J4" s="161" t="s">
        <v>1787</v>
      </c>
      <c r="K4" s="161"/>
    </row>
    <row r="5" spans="1:11" x14ac:dyDescent="0.2">
      <c r="A5" t="s">
        <v>1583</v>
      </c>
      <c r="B5" t="s">
        <v>1755</v>
      </c>
      <c r="F5" t="s">
        <v>1412</v>
      </c>
      <c r="G5">
        <v>16500</v>
      </c>
      <c r="H5" t="s">
        <v>1788</v>
      </c>
      <c r="I5" t="s">
        <v>1786</v>
      </c>
      <c r="J5" t="s">
        <v>1787</v>
      </c>
    </row>
    <row r="6" spans="1:11" x14ac:dyDescent="0.2">
      <c r="A6" s="161" t="s">
        <v>1583</v>
      </c>
      <c r="B6" s="161" t="s">
        <v>1755</v>
      </c>
      <c r="C6" s="161"/>
      <c r="D6" s="161"/>
      <c r="E6" s="161"/>
      <c r="F6" s="161" t="s">
        <v>1413</v>
      </c>
      <c r="G6" s="161">
        <v>2160</v>
      </c>
      <c r="H6" s="161" t="s">
        <v>1789</v>
      </c>
      <c r="I6" s="161" t="s">
        <v>1786</v>
      </c>
      <c r="J6" s="161" t="s">
        <v>1787</v>
      </c>
      <c r="K6" s="161"/>
    </row>
    <row r="7" spans="1:11" x14ac:dyDescent="0.2">
      <c r="A7" t="s">
        <v>1583</v>
      </c>
      <c r="B7" t="s">
        <v>1755</v>
      </c>
      <c r="F7" t="s">
        <v>1414</v>
      </c>
      <c r="G7">
        <v>11950</v>
      </c>
      <c r="H7" t="s">
        <v>1790</v>
      </c>
      <c r="I7" t="s">
        <v>1786</v>
      </c>
      <c r="J7" t="s">
        <v>1787</v>
      </c>
    </row>
    <row r="8" spans="1:11" x14ac:dyDescent="0.2">
      <c r="A8" s="161" t="s">
        <v>1583</v>
      </c>
      <c r="B8" s="161" t="s">
        <v>1755</v>
      </c>
      <c r="C8" s="161"/>
      <c r="D8" s="161"/>
      <c r="E8" s="161"/>
      <c r="F8" s="161" t="s">
        <v>1415</v>
      </c>
      <c r="G8" s="161">
        <v>69018</v>
      </c>
      <c r="H8" s="161" t="s">
        <v>1791</v>
      </c>
      <c r="I8" s="161" t="s">
        <v>1786</v>
      </c>
      <c r="J8" s="161" t="s">
        <v>1787</v>
      </c>
      <c r="K8" s="161"/>
    </row>
    <row r="9" spans="1:11" x14ac:dyDescent="0.2">
      <c r="A9" t="s">
        <v>1583</v>
      </c>
      <c r="B9" t="s">
        <v>1755</v>
      </c>
      <c r="F9" t="s">
        <v>1416</v>
      </c>
      <c r="G9">
        <v>49335</v>
      </c>
      <c r="H9" t="s">
        <v>1792</v>
      </c>
      <c r="I9" t="s">
        <v>1793</v>
      </c>
      <c r="J9" t="s">
        <v>1787</v>
      </c>
    </row>
    <row r="10" spans="1:11" x14ac:dyDescent="0.2">
      <c r="A10" s="161" t="s">
        <v>1583</v>
      </c>
      <c r="B10" s="161" t="s">
        <v>1755</v>
      </c>
      <c r="C10" s="161"/>
      <c r="D10" s="161"/>
      <c r="E10" s="161"/>
      <c r="F10" s="161" t="s">
        <v>1417</v>
      </c>
      <c r="G10" s="161">
        <v>22800</v>
      </c>
      <c r="H10" s="161" t="s">
        <v>1794</v>
      </c>
      <c r="I10" s="161" t="s">
        <v>1786</v>
      </c>
      <c r="J10" s="161" t="s">
        <v>1787</v>
      </c>
      <c r="K10" s="161"/>
    </row>
    <row r="11" spans="1:11" x14ac:dyDescent="0.2">
      <c r="A11" t="s">
        <v>1583</v>
      </c>
      <c r="B11" t="s">
        <v>1755</v>
      </c>
      <c r="F11" t="s">
        <v>1418</v>
      </c>
      <c r="G11">
        <v>116292</v>
      </c>
      <c r="H11" t="s">
        <v>1795</v>
      </c>
      <c r="I11" t="s">
        <v>1786</v>
      </c>
      <c r="J11" t="s">
        <v>1787</v>
      </c>
    </row>
    <row r="12" spans="1:11" x14ac:dyDescent="0.2">
      <c r="A12" s="161" t="s">
        <v>1796</v>
      </c>
      <c r="B12" s="161" t="s">
        <v>1752</v>
      </c>
      <c r="C12" s="161"/>
      <c r="D12" s="161"/>
      <c r="E12" s="161"/>
      <c r="F12" s="161" t="s">
        <v>1485</v>
      </c>
      <c r="G12" s="161">
        <v>100000</v>
      </c>
      <c r="H12" s="161" t="s">
        <v>1797</v>
      </c>
      <c r="I12" s="161" t="s">
        <v>1786</v>
      </c>
      <c r="J12" s="161" t="s">
        <v>1787</v>
      </c>
      <c r="K12" s="161"/>
    </row>
    <row r="13" spans="1:11" x14ac:dyDescent="0.2">
      <c r="A13" t="s">
        <v>1796</v>
      </c>
      <c r="B13" t="s">
        <v>1752</v>
      </c>
      <c r="F13" t="s">
        <v>1495</v>
      </c>
      <c r="G13">
        <v>100000</v>
      </c>
      <c r="H13" t="s">
        <v>1797</v>
      </c>
      <c r="I13" t="s">
        <v>1786</v>
      </c>
      <c r="J13" t="s">
        <v>1787</v>
      </c>
    </row>
    <row r="14" spans="1:11" x14ac:dyDescent="0.2">
      <c r="A14" s="161" t="s">
        <v>1796</v>
      </c>
      <c r="B14" s="161" t="s">
        <v>1752</v>
      </c>
      <c r="C14" s="161"/>
      <c r="D14" s="161"/>
      <c r="E14" s="161"/>
      <c r="F14" s="161" t="s">
        <v>1499</v>
      </c>
      <c r="G14" s="161">
        <v>2200</v>
      </c>
      <c r="H14" s="161" t="s">
        <v>1797</v>
      </c>
      <c r="I14" s="161" t="s">
        <v>1786</v>
      </c>
      <c r="J14" s="161" t="s">
        <v>1787</v>
      </c>
      <c r="K14" s="161"/>
    </row>
    <row r="15" spans="1:11" x14ac:dyDescent="0.2">
      <c r="A15" t="s">
        <v>1796</v>
      </c>
      <c r="B15" t="s">
        <v>1752</v>
      </c>
      <c r="F15" t="s">
        <v>1501</v>
      </c>
      <c r="G15">
        <v>900</v>
      </c>
      <c r="H15" t="s">
        <v>1797</v>
      </c>
      <c r="I15" t="s">
        <v>1786</v>
      </c>
      <c r="J15" t="s">
        <v>1787</v>
      </c>
    </row>
    <row r="16" spans="1:11" x14ac:dyDescent="0.2">
      <c r="A16" s="161" t="s">
        <v>1796</v>
      </c>
      <c r="B16" s="161" t="s">
        <v>1752</v>
      </c>
      <c r="C16" s="161"/>
      <c r="D16" s="161"/>
      <c r="E16" s="161"/>
      <c r="F16" s="161" t="s">
        <v>1503</v>
      </c>
      <c r="G16" s="161">
        <v>1100</v>
      </c>
      <c r="H16" s="161" t="s">
        <v>1797</v>
      </c>
      <c r="I16" s="161" t="s">
        <v>1786</v>
      </c>
      <c r="J16" s="161" t="s">
        <v>1787</v>
      </c>
      <c r="K16" s="161"/>
    </row>
    <row r="17" spans="1:11" x14ac:dyDescent="0.2">
      <c r="A17" t="s">
        <v>1796</v>
      </c>
      <c r="B17" t="s">
        <v>1752</v>
      </c>
      <c r="F17" t="s">
        <v>1485</v>
      </c>
      <c r="G17">
        <v>100000</v>
      </c>
      <c r="H17" t="s">
        <v>1797</v>
      </c>
      <c r="I17" t="s">
        <v>1786</v>
      </c>
      <c r="J17" t="s">
        <v>1787</v>
      </c>
    </row>
    <row r="18" spans="1:11" x14ac:dyDescent="0.2">
      <c r="A18" s="161" t="s">
        <v>1796</v>
      </c>
      <c r="B18" s="161" t="s">
        <v>1752</v>
      </c>
      <c r="C18" s="161"/>
      <c r="D18" s="161"/>
      <c r="E18" s="161"/>
      <c r="F18" s="161" t="s">
        <v>1485</v>
      </c>
      <c r="G18" s="161">
        <v>100000</v>
      </c>
      <c r="H18" s="161" t="s">
        <v>1797</v>
      </c>
      <c r="I18" s="161" t="s">
        <v>1786</v>
      </c>
      <c r="J18" s="161" t="s">
        <v>1787</v>
      </c>
      <c r="K18" s="161"/>
    </row>
    <row r="19" spans="1:11" x14ac:dyDescent="0.2">
      <c r="A19" t="s">
        <v>1796</v>
      </c>
      <c r="B19" t="s">
        <v>1752</v>
      </c>
      <c r="F19" t="s">
        <v>1512</v>
      </c>
      <c r="G19">
        <v>5000</v>
      </c>
      <c r="H19" t="s">
        <v>1797</v>
      </c>
      <c r="I19" t="s">
        <v>1786</v>
      </c>
      <c r="J19" t="s">
        <v>1787</v>
      </c>
    </row>
    <row r="20" spans="1:11" x14ac:dyDescent="0.2">
      <c r="A20" s="161" t="s">
        <v>1796</v>
      </c>
      <c r="B20" s="161" t="s">
        <v>1752</v>
      </c>
      <c r="C20" s="161"/>
      <c r="D20" s="161"/>
      <c r="E20" s="161"/>
      <c r="F20" s="161" t="s">
        <v>1516</v>
      </c>
      <c r="G20" s="161">
        <v>10685</v>
      </c>
      <c r="H20" s="161" t="s">
        <v>1797</v>
      </c>
      <c r="I20" s="161" t="s">
        <v>1786</v>
      </c>
      <c r="J20" s="161" t="s">
        <v>1787</v>
      </c>
      <c r="K20" s="161"/>
    </row>
    <row r="21" spans="1:11" x14ac:dyDescent="0.2">
      <c r="A21" t="s">
        <v>1796</v>
      </c>
      <c r="B21" t="s">
        <v>1752</v>
      </c>
      <c r="F21" t="s">
        <v>1798</v>
      </c>
      <c r="G21">
        <v>47470</v>
      </c>
      <c r="H21" t="s">
        <v>1797</v>
      </c>
      <c r="I21" t="s">
        <v>1786</v>
      </c>
      <c r="J21" t="s">
        <v>1787</v>
      </c>
    </row>
    <row r="22" spans="1:11" x14ac:dyDescent="0.2">
      <c r="A22" s="161" t="s">
        <v>1796</v>
      </c>
      <c r="B22" s="161" t="s">
        <v>1752</v>
      </c>
      <c r="C22" s="161"/>
      <c r="D22" s="161"/>
      <c r="E22" s="161"/>
      <c r="F22" s="161" t="s">
        <v>1519</v>
      </c>
      <c r="G22" s="161">
        <v>800</v>
      </c>
      <c r="H22" s="161" t="s">
        <v>1797</v>
      </c>
      <c r="I22" s="161" t="s">
        <v>1786</v>
      </c>
      <c r="J22" s="161" t="s">
        <v>1787</v>
      </c>
      <c r="K22" s="161"/>
    </row>
    <row r="23" spans="1:11" x14ac:dyDescent="0.2">
      <c r="A23" t="s">
        <v>1796</v>
      </c>
      <c r="B23" t="s">
        <v>1752</v>
      </c>
      <c r="F23" t="s">
        <v>1799</v>
      </c>
      <c r="G23">
        <v>50010</v>
      </c>
      <c r="H23" t="s">
        <v>1797</v>
      </c>
      <c r="I23" t="s">
        <v>1786</v>
      </c>
      <c r="J23" t="s">
        <v>1787</v>
      </c>
    </row>
    <row r="24" spans="1:11" x14ac:dyDescent="0.2">
      <c r="A24" s="161" t="s">
        <v>1796</v>
      </c>
      <c r="B24" s="161" t="s">
        <v>1752</v>
      </c>
      <c r="C24" s="161"/>
      <c r="D24" s="161"/>
      <c r="E24" s="161"/>
      <c r="F24" s="161" t="s">
        <v>1800</v>
      </c>
      <c r="G24" s="161">
        <v>6720</v>
      </c>
      <c r="H24" s="161" t="s">
        <v>1797</v>
      </c>
      <c r="I24" s="161" t="s">
        <v>1786</v>
      </c>
      <c r="J24" s="161" t="s">
        <v>1787</v>
      </c>
      <c r="K24" s="161"/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6"/>
  <sheetViews>
    <sheetView workbookViewId="0">
      <selection sqref="A1:J1"/>
    </sheetView>
  </sheetViews>
  <sheetFormatPr baseColWidth="10" defaultColWidth="8.83203125" defaultRowHeight="15" x14ac:dyDescent="0.2"/>
  <cols>
    <col min="1" max="1" width="26" customWidth="1"/>
    <col min="2" max="2" width="14" customWidth="1"/>
    <col min="3" max="3" width="15" customWidth="1"/>
    <col min="4" max="4" width="14" customWidth="1"/>
    <col min="5" max="6" width="13" customWidth="1"/>
    <col min="7" max="8" width="12" customWidth="1"/>
    <col min="9" max="9" width="18" customWidth="1"/>
    <col min="10" max="10" width="14" customWidth="1"/>
  </cols>
  <sheetData>
    <row r="1" spans="1:10" ht="17.25" customHeight="1" x14ac:dyDescent="0.2">
      <c r="A1" s="266" t="s">
        <v>1801</v>
      </c>
      <c r="B1" s="248"/>
      <c r="C1" s="248"/>
      <c r="D1" s="248"/>
      <c r="E1" s="248"/>
      <c r="F1" s="248"/>
      <c r="G1" s="248"/>
      <c r="H1" s="248"/>
      <c r="I1" s="248"/>
      <c r="J1" s="248"/>
    </row>
    <row r="3" spans="1:10" ht="30" customHeight="1" x14ac:dyDescent="0.2">
      <c r="A3" s="160" t="s">
        <v>1802</v>
      </c>
      <c r="B3" s="160" t="s">
        <v>1803</v>
      </c>
      <c r="C3" s="160" t="s">
        <v>1804</v>
      </c>
      <c r="D3" s="160" t="s">
        <v>1805</v>
      </c>
      <c r="E3" s="160" t="s">
        <v>1806</v>
      </c>
      <c r="F3" s="160" t="s">
        <v>1537</v>
      </c>
      <c r="G3" s="160" t="s">
        <v>1807</v>
      </c>
      <c r="H3" s="160" t="s">
        <v>1808</v>
      </c>
      <c r="I3" s="160" t="s">
        <v>1809</v>
      </c>
      <c r="J3" s="160" t="s">
        <v>15</v>
      </c>
    </row>
    <row r="4" spans="1:10" x14ac:dyDescent="0.2">
      <c r="A4" t="s">
        <v>1810</v>
      </c>
      <c r="B4">
        <v>45400</v>
      </c>
      <c r="C4">
        <v>45400</v>
      </c>
      <c r="D4">
        <v>45400</v>
      </c>
      <c r="E4">
        <v>45400</v>
      </c>
      <c r="F4">
        <v>0</v>
      </c>
      <c r="G4">
        <v>0</v>
      </c>
      <c r="H4">
        <v>0</v>
      </c>
      <c r="I4" t="s">
        <v>1811</v>
      </c>
    </row>
    <row r="5" spans="1:10" x14ac:dyDescent="0.2">
      <c r="A5" t="s">
        <v>1812</v>
      </c>
      <c r="B5">
        <v>1064990</v>
      </c>
      <c r="C5">
        <v>1064990</v>
      </c>
      <c r="D5">
        <v>1064990</v>
      </c>
      <c r="E5">
        <v>1064990</v>
      </c>
      <c r="F5">
        <v>0</v>
      </c>
      <c r="G5">
        <v>0</v>
      </c>
      <c r="H5">
        <v>0</v>
      </c>
      <c r="I5" t="s">
        <v>1811</v>
      </c>
    </row>
    <row r="6" spans="1:10" x14ac:dyDescent="0.2">
      <c r="A6" t="s">
        <v>1813</v>
      </c>
      <c r="B6">
        <v>994373</v>
      </c>
      <c r="C6">
        <v>994373</v>
      </c>
      <c r="D6">
        <v>994373</v>
      </c>
      <c r="E6">
        <v>994373</v>
      </c>
      <c r="F6">
        <v>0</v>
      </c>
      <c r="G6">
        <v>0</v>
      </c>
      <c r="H6">
        <v>0</v>
      </c>
      <c r="I6" t="s">
        <v>1811</v>
      </c>
    </row>
    <row r="7" spans="1:10" x14ac:dyDescent="0.2">
      <c r="A7" t="s">
        <v>1814</v>
      </c>
      <c r="B7">
        <v>437685</v>
      </c>
      <c r="C7">
        <v>437685</v>
      </c>
      <c r="D7">
        <v>437685</v>
      </c>
      <c r="E7">
        <v>437685</v>
      </c>
      <c r="F7">
        <v>0</v>
      </c>
      <c r="G7">
        <v>0</v>
      </c>
      <c r="H7">
        <v>0</v>
      </c>
      <c r="I7" t="s">
        <v>1811</v>
      </c>
    </row>
    <row r="8" spans="1:10" x14ac:dyDescent="0.2">
      <c r="A8" t="s">
        <v>1815</v>
      </c>
      <c r="B8">
        <v>625320</v>
      </c>
      <c r="C8">
        <v>625320</v>
      </c>
      <c r="D8">
        <v>625320</v>
      </c>
      <c r="E8">
        <v>625320</v>
      </c>
      <c r="F8">
        <v>0</v>
      </c>
      <c r="G8">
        <v>0</v>
      </c>
      <c r="H8">
        <v>0</v>
      </c>
      <c r="I8" t="s">
        <v>1811</v>
      </c>
    </row>
    <row r="9" spans="1:10" x14ac:dyDescent="0.2">
      <c r="A9" t="s">
        <v>1816</v>
      </c>
    </row>
    <row r="10" spans="1:10" x14ac:dyDescent="0.2">
      <c r="A10" t="s">
        <v>1817</v>
      </c>
      <c r="B10">
        <v>24</v>
      </c>
    </row>
    <row r="11" spans="1:10" x14ac:dyDescent="0.2">
      <c r="A11" t="s">
        <v>1818</v>
      </c>
      <c r="B11">
        <v>36</v>
      </c>
    </row>
    <row r="12" spans="1:10" x14ac:dyDescent="0.2">
      <c r="A12" t="s">
        <v>1819</v>
      </c>
      <c r="B12">
        <v>16</v>
      </c>
    </row>
    <row r="13" spans="1:10" x14ac:dyDescent="0.2">
      <c r="A13" t="s">
        <v>1820</v>
      </c>
      <c r="B13">
        <v>12</v>
      </c>
    </row>
    <row r="14" spans="1:10" x14ac:dyDescent="0.2">
      <c r="A14" t="s">
        <v>1821</v>
      </c>
      <c r="B14">
        <v>26</v>
      </c>
    </row>
    <row r="15" spans="1:10" x14ac:dyDescent="0.2">
      <c r="A15" t="s">
        <v>1822</v>
      </c>
      <c r="B15">
        <v>21</v>
      </c>
    </row>
    <row r="16" spans="1:10" x14ac:dyDescent="0.2">
      <c r="A16" t="s">
        <v>1823</v>
      </c>
      <c r="B16">
        <v>1</v>
      </c>
    </row>
  </sheetData>
  <mergeCells count="1">
    <mergeCell ref="A1:J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6"/>
  <sheetViews>
    <sheetView workbookViewId="0">
      <selection sqref="A1:F1"/>
    </sheetView>
  </sheetViews>
  <sheetFormatPr baseColWidth="10" defaultColWidth="8.83203125" defaultRowHeight="15" x14ac:dyDescent="0.2"/>
  <cols>
    <col min="1" max="1" width="20" customWidth="1"/>
    <col min="2" max="2" width="40" customWidth="1"/>
    <col min="3" max="3" width="26" customWidth="1"/>
    <col min="4" max="4" width="10" customWidth="1"/>
    <col min="5" max="5" width="12" customWidth="1"/>
    <col min="6" max="6" width="60" customWidth="1"/>
  </cols>
  <sheetData>
    <row r="1" spans="1:6" ht="17.25" customHeight="1" x14ac:dyDescent="0.2">
      <c r="A1" s="266" t="s">
        <v>1824</v>
      </c>
      <c r="B1" s="248"/>
      <c r="C1" s="248"/>
      <c r="D1" s="248"/>
      <c r="E1" s="248"/>
      <c r="F1" s="248"/>
    </row>
    <row r="3" spans="1:6" ht="16" customHeight="1" x14ac:dyDescent="0.2">
      <c r="A3" s="160" t="s">
        <v>1825</v>
      </c>
      <c r="B3" s="160" t="s">
        <v>1579</v>
      </c>
      <c r="C3" s="160" t="s">
        <v>1826</v>
      </c>
      <c r="D3" s="160" t="s">
        <v>1827</v>
      </c>
      <c r="E3" s="160" t="s">
        <v>82</v>
      </c>
      <c r="F3" s="160" t="s">
        <v>1828</v>
      </c>
    </row>
    <row r="4" spans="1:6" x14ac:dyDescent="0.2">
      <c r="A4" t="s">
        <v>1829</v>
      </c>
      <c r="B4" t="s">
        <v>1830</v>
      </c>
      <c r="C4" t="s">
        <v>1748</v>
      </c>
      <c r="D4">
        <v>24</v>
      </c>
      <c r="E4" t="s">
        <v>1831</v>
      </c>
      <c r="F4" t="s">
        <v>1832</v>
      </c>
    </row>
    <row r="5" spans="1:6" x14ac:dyDescent="0.2">
      <c r="A5" t="s">
        <v>1829</v>
      </c>
      <c r="B5" t="s">
        <v>1796</v>
      </c>
      <c r="C5" t="s">
        <v>1752</v>
      </c>
      <c r="D5">
        <v>36</v>
      </c>
      <c r="E5" t="s">
        <v>1831</v>
      </c>
      <c r="F5" t="s">
        <v>1833</v>
      </c>
    </row>
    <row r="6" spans="1:6" x14ac:dyDescent="0.2">
      <c r="A6" t="s">
        <v>1829</v>
      </c>
      <c r="B6" t="s">
        <v>1583</v>
      </c>
      <c r="C6" t="s">
        <v>1755</v>
      </c>
      <c r="D6">
        <v>26</v>
      </c>
      <c r="E6" t="s">
        <v>1831</v>
      </c>
      <c r="F6" t="s">
        <v>1834</v>
      </c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2"/>
  <sheetViews>
    <sheetView workbookViewId="0">
      <selection sqref="A1:F1"/>
    </sheetView>
  </sheetViews>
  <sheetFormatPr baseColWidth="10" defaultColWidth="8.83203125" defaultRowHeight="15" x14ac:dyDescent="0.2"/>
  <cols>
    <col min="1" max="1" width="20" customWidth="1"/>
    <col min="2" max="2" width="56" customWidth="1"/>
    <col min="3" max="3" width="26" customWidth="1"/>
    <col min="4" max="5" width="10" customWidth="1"/>
    <col min="6" max="6" width="40" customWidth="1"/>
  </cols>
  <sheetData>
    <row r="1" spans="1:6" ht="17.25" customHeight="1" x14ac:dyDescent="0.2">
      <c r="A1" s="266" t="s">
        <v>1835</v>
      </c>
      <c r="B1" s="248"/>
      <c r="C1" s="248"/>
      <c r="D1" s="248"/>
      <c r="E1" s="248"/>
      <c r="F1" s="248"/>
    </row>
    <row r="3" spans="1:6" ht="16" customHeight="1" x14ac:dyDescent="0.2">
      <c r="A3" s="160" t="s">
        <v>1825</v>
      </c>
      <c r="B3" s="160" t="s">
        <v>1836</v>
      </c>
      <c r="C3" s="160" t="s">
        <v>1837</v>
      </c>
      <c r="D3" s="160" t="s">
        <v>1827</v>
      </c>
      <c r="E3" s="160" t="s">
        <v>82</v>
      </c>
      <c r="F3" s="160" t="s">
        <v>1828</v>
      </c>
    </row>
    <row r="4" spans="1:6" x14ac:dyDescent="0.2">
      <c r="A4" t="s">
        <v>1829</v>
      </c>
      <c r="B4" t="s">
        <v>1838</v>
      </c>
      <c r="C4" t="s">
        <v>1748</v>
      </c>
      <c r="D4">
        <v>24</v>
      </c>
      <c r="E4" t="s">
        <v>1839</v>
      </c>
      <c r="F4" t="s">
        <v>1840</v>
      </c>
    </row>
    <row r="5" spans="1:6" x14ac:dyDescent="0.2">
      <c r="A5" t="s">
        <v>1829</v>
      </c>
      <c r="B5" t="s">
        <v>1841</v>
      </c>
      <c r="C5" t="s">
        <v>1709</v>
      </c>
      <c r="D5">
        <v>3</v>
      </c>
      <c r="E5" t="s">
        <v>1839</v>
      </c>
      <c r="F5" t="s">
        <v>1842</v>
      </c>
    </row>
    <row r="6" spans="1:6" x14ac:dyDescent="0.2">
      <c r="A6" t="s">
        <v>1829</v>
      </c>
      <c r="B6" t="s">
        <v>1843</v>
      </c>
      <c r="C6" t="s">
        <v>1712</v>
      </c>
      <c r="D6">
        <v>18</v>
      </c>
      <c r="E6" t="s">
        <v>1839</v>
      </c>
      <c r="F6" t="s">
        <v>1844</v>
      </c>
    </row>
    <row r="7" spans="1:6" x14ac:dyDescent="0.2">
      <c r="A7" t="s">
        <v>1829</v>
      </c>
      <c r="B7" t="s">
        <v>1845</v>
      </c>
      <c r="C7" t="s">
        <v>1712</v>
      </c>
      <c r="D7">
        <v>24</v>
      </c>
      <c r="E7" t="s">
        <v>1839</v>
      </c>
      <c r="F7" t="s">
        <v>1846</v>
      </c>
    </row>
    <row r="8" spans="1:6" x14ac:dyDescent="0.2">
      <c r="A8" t="s">
        <v>1829</v>
      </c>
      <c r="B8" t="s">
        <v>1847</v>
      </c>
      <c r="C8" t="s">
        <v>1712</v>
      </c>
      <c r="D8">
        <v>13</v>
      </c>
      <c r="E8" t="s">
        <v>1839</v>
      </c>
      <c r="F8" t="s">
        <v>1848</v>
      </c>
    </row>
    <row r="9" spans="1:6" x14ac:dyDescent="0.2">
      <c r="A9" t="s">
        <v>1829</v>
      </c>
      <c r="B9" t="s">
        <v>1849</v>
      </c>
      <c r="C9" t="s">
        <v>1712</v>
      </c>
      <c r="D9">
        <v>2</v>
      </c>
      <c r="E9" t="s">
        <v>1839</v>
      </c>
      <c r="F9" t="s">
        <v>1850</v>
      </c>
    </row>
    <row r="10" spans="1:6" x14ac:dyDescent="0.2">
      <c r="A10" t="s">
        <v>1829</v>
      </c>
      <c r="B10" t="s">
        <v>1851</v>
      </c>
      <c r="C10" t="s">
        <v>1758</v>
      </c>
      <c r="D10">
        <v>86</v>
      </c>
      <c r="E10" t="s">
        <v>1839</v>
      </c>
      <c r="F10" t="s">
        <v>1852</v>
      </c>
    </row>
    <row r="11" spans="1:6" x14ac:dyDescent="0.2">
      <c r="A11" t="s">
        <v>1829</v>
      </c>
      <c r="B11" t="s">
        <v>1853</v>
      </c>
      <c r="C11" t="s">
        <v>1854</v>
      </c>
      <c r="D11">
        <v>21</v>
      </c>
      <c r="E11" t="s">
        <v>1839</v>
      </c>
      <c r="F11" t="s">
        <v>1855</v>
      </c>
    </row>
    <row r="12" spans="1:6" x14ac:dyDescent="0.2">
      <c r="A12" t="s">
        <v>1829</v>
      </c>
      <c r="B12" t="s">
        <v>1856</v>
      </c>
      <c r="C12" t="s">
        <v>1768</v>
      </c>
      <c r="D12">
        <v>5</v>
      </c>
      <c r="E12" t="s">
        <v>1839</v>
      </c>
    </row>
  </sheetData>
  <mergeCells count="1">
    <mergeCell ref="A1:F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2:I80"/>
  <sheetViews>
    <sheetView workbookViewId="0">
      <selection activeCell="G18" sqref="G18"/>
    </sheetView>
  </sheetViews>
  <sheetFormatPr baseColWidth="10" defaultColWidth="8.83203125" defaultRowHeight="15" x14ac:dyDescent="0.2"/>
  <cols>
    <col min="1" max="1" width="4" customWidth="1"/>
    <col min="2" max="2" width="22" customWidth="1"/>
    <col min="3" max="4" width="16" customWidth="1"/>
    <col min="5" max="8" width="14" customWidth="1"/>
    <col min="9" max="9" width="22" customWidth="1"/>
  </cols>
  <sheetData>
    <row r="2" spans="2:5" ht="18.75" customHeight="1" x14ac:dyDescent="0.25">
      <c r="B2" s="164" t="str">
        <f>BizName</f>
        <v>PRARAMBHA DAIRY SUPPLIERS</v>
      </c>
    </row>
    <row r="3" spans="2:5" x14ac:dyDescent="0.2">
      <c r="B3" s="163" t="str">
        <f>Settings!B6&amp;" | "&amp;Settings!B8</f>
        <v>[Address] | 9860316702</v>
      </c>
    </row>
    <row r="4" spans="2:5" x14ac:dyDescent="0.2">
      <c r="B4" s="163" t="str">
        <f>Settings!B9</f>
        <v>prarambhadairy@gmail.com</v>
      </c>
    </row>
    <row r="5" spans="2:5" ht="17.25" customHeight="1" x14ac:dyDescent="0.2">
      <c r="B5" s="165" t="s">
        <v>1422</v>
      </c>
    </row>
    <row r="7" spans="2:5" x14ac:dyDescent="0.2">
      <c r="B7" s="166" t="s">
        <v>1427</v>
      </c>
      <c r="C7" t="s">
        <v>1307</v>
      </c>
      <c r="D7" t="s">
        <v>1478</v>
      </c>
      <c r="E7">
        <f>IFERROR(VLOOKUP(C7,Party_Master!$A:$D,3,FALSE),"")</f>
        <v>9867120713</v>
      </c>
    </row>
    <row r="8" spans="2:5" x14ac:dyDescent="0.2">
      <c r="B8" s="166" t="s">
        <v>90</v>
      </c>
      <c r="C8" t="s">
        <v>1431</v>
      </c>
      <c r="D8" s="166" t="s">
        <v>91</v>
      </c>
      <c r="E8" t="s">
        <v>59</v>
      </c>
    </row>
    <row r="9" spans="2:5" x14ac:dyDescent="0.2">
      <c r="B9" s="166" t="s">
        <v>1857</v>
      </c>
      <c r="C9" t="str">
        <f>IFERROR(VLOOKUP(C7,Party_Master!$A:$B,2,FALSE),"")</f>
        <v>Customer</v>
      </c>
    </row>
    <row r="11" spans="2:5" x14ac:dyDescent="0.2">
      <c r="B11" s="166" t="s">
        <v>1428</v>
      </c>
      <c r="C11">
        <f>SUMIFS(Party_Ledger!$G:$G,Party_Ledger!$C:$C,$C$7,Party_Ledger!$A:$A,"&lt;"&amp;$C$8)-SUMIFS(Party_Ledger!$H:$H,Party_Ledger!$C:$C,$C$7,Party_Ledger!$A:$A,"&lt;"&amp;$C$8)</f>
        <v>0</v>
      </c>
    </row>
    <row r="12" spans="2:5" x14ac:dyDescent="0.2">
      <c r="B12" s="166" t="s">
        <v>1432</v>
      </c>
      <c r="C12">
        <f>SUMIFS(Party_Ledger!$G:$G,Party_Ledger!$C:$C,$C$7,Party_Ledger!$A:$A,"&gt;="&amp;$C$8,Party_Ledger!$A:$A,"&lt;="&amp;$E$8)</f>
        <v>0</v>
      </c>
    </row>
    <row r="13" spans="2:5" x14ac:dyDescent="0.2">
      <c r="B13" s="166" t="s">
        <v>1435</v>
      </c>
      <c r="C13">
        <f>SUMIFS(Party_Ledger!$H:$H,Party_Ledger!$C:$C,$C$7,Party_Ledger!$A:$A,"&gt;="&amp;$C$8,Party_Ledger!$A:$A,"&lt;="&amp;$E$8)</f>
        <v>0</v>
      </c>
    </row>
    <row r="14" spans="2:5" x14ac:dyDescent="0.2">
      <c r="B14" s="166" t="s">
        <v>1438</v>
      </c>
      <c r="C14">
        <f>C11+C12-C13</f>
        <v>0</v>
      </c>
    </row>
    <row r="15" spans="2:5" x14ac:dyDescent="0.2">
      <c r="B15" s="166" t="s">
        <v>1441</v>
      </c>
      <c r="C15" t="str">
        <f>IF(ROUND(C14,0)=0,"Settled",IF(C14&gt;0,"Receivable","Payable/Advance"))</f>
        <v>Settled</v>
      </c>
    </row>
    <row r="17" spans="2:9" x14ac:dyDescent="0.2">
      <c r="B17" s="167" t="s">
        <v>3</v>
      </c>
      <c r="C17" s="167" t="s">
        <v>1419</v>
      </c>
      <c r="D17" s="167" t="s">
        <v>1382</v>
      </c>
      <c r="E17" s="167" t="s">
        <v>1379</v>
      </c>
      <c r="F17" s="167" t="s">
        <v>1420</v>
      </c>
      <c r="G17" s="167" t="s">
        <v>126</v>
      </c>
      <c r="H17" s="167" t="s">
        <v>1383</v>
      </c>
      <c r="I17" s="167" t="s">
        <v>15</v>
      </c>
    </row>
    <row r="18" spans="2:9" x14ac:dyDescent="0.2">
      <c r="B18" s="168" t="str">
        <f>IFERROR(INDEX(Party_Ledger!$A:$A,MATCH(1,($C$7=Party_Ledger!$C:$C)*(Party_Ledger!$A:$A&gt;=$C$8)*(Party_Ledger!$A:$A&lt;=$E$8),0)+0),"")</f>
        <v/>
      </c>
      <c r="C18" s="168" t="str">
        <f>IFERROR(INDEX(Party_Ledger!$D:$D,MATCH(1,($C$7=Party_Ledger!$C:$C)*(Party_Ledger!$A:$A&gt;=$C$8)*(Party_Ledger!$A:$A&lt;=$E$8),0)+0),"")</f>
        <v/>
      </c>
      <c r="D18" s="168" t="str">
        <f>IFERROR(INDEX(Party_Ledger!$E:$E,MATCH(1,($C$7=Party_Ledger!$C:$C)*(Party_Ledger!$A:$A&gt;=$C$8)*(Party_Ledger!$A:$A&lt;=$E$8),0)+0),"")</f>
        <v/>
      </c>
      <c r="E18" s="168" t="str">
        <f>IFERROR(INDEX(Party_Ledger!$F:$F,MATCH(1,($C$7=Party_Ledger!$C:$C)*(Party_Ledger!$A:$A&gt;=$C$8)*(Party_Ledger!$A:$A&lt;=$E$8),0)+0),"")</f>
        <v/>
      </c>
      <c r="F18" s="168" t="str">
        <f>IFERROR(INDEX(Party_Ledger!$G:$G,MATCH(1,($C$7=Party_Ledger!$C:$C)*(Party_Ledger!$A:$A&gt;=$C$8)*(Party_Ledger!$A:$A&lt;=$E$8),0)+0),"")</f>
        <v/>
      </c>
      <c r="G18" s="168" t="str">
        <f>IFERROR(INDEX(Party_Ledger!$H:$H,MATCH(1,($C$7=Party_Ledger!$C:$C)*(Party_Ledger!$A:$A&gt;=$C$8)*(Party_Ledger!$A:$A&lt;=$E$8),0)+0),"")</f>
        <v/>
      </c>
      <c r="H18" s="168" t="str">
        <f>IF(B18="","",IF(($C$7=Party_Ledger!$C18)*(Party_Ledger!$A18&gt;=$C$8)*(Party_Ledger!$A18&lt;=$E$8),C11+SUMPRODUCT(($C$7=Party_Ledger!$C$3:$C18)*(Party_Ledger!$A$3:$A18&gt;=$C$8)*(Party_Ledger!$A$3:$A18&lt;=$E$8)*(Party_Ledger!$G$3:$G18-Party_Ledger!$H$3:$H18)),""))</f>
        <v/>
      </c>
      <c r="I18" s="168" t="str">
        <f>IFERROR(INDEX(Party_Ledger!$J:$J,MATCH(1,($C$7=Party_Ledger!$C:$C)*(Party_Ledger!$A:$A&gt;=$C$8)*(Party_Ledger!$A:$A&lt;=$E$8),0)+0),"")</f>
        <v/>
      </c>
    </row>
    <row r="19" spans="2:9" x14ac:dyDescent="0.2">
      <c r="B19" s="168" t="str">
        <f>IFERROR(INDEX(Party_Ledger!$A:$A,MATCH(1,($C$7=Party_Ledger!$C:$C)*(Party_Ledger!$A:$A&gt;=$C$8)*(Party_Ledger!$A:$A&lt;=$E$8),0)+1),"")</f>
        <v/>
      </c>
      <c r="C19" s="168" t="str">
        <f>IFERROR(INDEX(Party_Ledger!$D:$D,MATCH(1,($C$7=Party_Ledger!$C:$C)*(Party_Ledger!$A:$A&gt;=$C$8)*(Party_Ledger!$A:$A&lt;=$E$8),0)+1),"")</f>
        <v/>
      </c>
      <c r="D19" s="168" t="str">
        <f>IFERROR(INDEX(Party_Ledger!$E:$E,MATCH(1,($C$7=Party_Ledger!$C:$C)*(Party_Ledger!$A:$A&gt;=$C$8)*(Party_Ledger!$A:$A&lt;=$E$8),0)+1),"")</f>
        <v/>
      </c>
      <c r="E19" s="168" t="str">
        <f>IFERROR(INDEX(Party_Ledger!$F:$F,MATCH(1,($C$7=Party_Ledger!$C:$C)*(Party_Ledger!$A:$A&gt;=$C$8)*(Party_Ledger!$A:$A&lt;=$E$8),0)+1),"")</f>
        <v/>
      </c>
      <c r="F19" s="168" t="str">
        <f>IFERROR(INDEX(Party_Ledger!$G:$G,MATCH(1,($C$7=Party_Ledger!$C:$C)*(Party_Ledger!$A:$A&gt;=$C$8)*(Party_Ledger!$A:$A&lt;=$E$8),0)+1),"")</f>
        <v/>
      </c>
      <c r="G19" s="168" t="str">
        <f>IFERROR(INDEX(Party_Ledger!$H:$H,MATCH(1,($C$7=Party_Ledger!$C:$C)*(Party_Ledger!$A:$A&gt;=$C$8)*(Party_Ledger!$A:$A&lt;=$E$8),0)+1),"")</f>
        <v/>
      </c>
      <c r="H19" s="168" t="str">
        <f>IF(B19="","",IF(($C$7=Party_Ledger!$C19)*(Party_Ledger!$A19&gt;=$C$8)*(Party_Ledger!$A19&lt;=$E$8),C11+SUMPRODUCT(($C$7=Party_Ledger!$C$3:$C19)*(Party_Ledger!$A$3:$A19&gt;=$C$8)*(Party_Ledger!$A$3:$A19&lt;=$E$8)*(Party_Ledger!$G$3:$G19-Party_Ledger!$H$3:$H19)),""))</f>
        <v/>
      </c>
      <c r="I19" s="168" t="str">
        <f>IFERROR(INDEX(Party_Ledger!$J:$J,MATCH(1,($C$7=Party_Ledger!$C:$C)*(Party_Ledger!$A:$A&gt;=$C$8)*(Party_Ledger!$A:$A&lt;=$E$8),0)+1),"")</f>
        <v/>
      </c>
    </row>
    <row r="20" spans="2:9" x14ac:dyDescent="0.2">
      <c r="B20" s="168" t="str">
        <f>IFERROR(INDEX(Party_Ledger!$A:$A,MATCH(1,($C$7=Party_Ledger!$C:$C)*(Party_Ledger!$A:$A&gt;=$C$8)*(Party_Ledger!$A:$A&lt;=$E$8),0)+2),"")</f>
        <v/>
      </c>
      <c r="C20" s="168" t="str">
        <f>IFERROR(INDEX(Party_Ledger!$D:$D,MATCH(1,($C$7=Party_Ledger!$C:$C)*(Party_Ledger!$A:$A&gt;=$C$8)*(Party_Ledger!$A:$A&lt;=$E$8),0)+2),"")</f>
        <v/>
      </c>
      <c r="D20" s="168" t="str">
        <f>IFERROR(INDEX(Party_Ledger!$E:$E,MATCH(1,($C$7=Party_Ledger!$C:$C)*(Party_Ledger!$A:$A&gt;=$C$8)*(Party_Ledger!$A:$A&lt;=$E$8),0)+2),"")</f>
        <v/>
      </c>
      <c r="E20" s="168" t="str">
        <f>IFERROR(INDEX(Party_Ledger!$F:$F,MATCH(1,($C$7=Party_Ledger!$C:$C)*(Party_Ledger!$A:$A&gt;=$C$8)*(Party_Ledger!$A:$A&lt;=$E$8),0)+2),"")</f>
        <v/>
      </c>
      <c r="F20" s="168" t="str">
        <f>IFERROR(INDEX(Party_Ledger!$G:$G,MATCH(1,($C$7=Party_Ledger!$C:$C)*(Party_Ledger!$A:$A&gt;=$C$8)*(Party_Ledger!$A:$A&lt;=$E$8),0)+2),"")</f>
        <v/>
      </c>
      <c r="G20" s="168" t="str">
        <f>IFERROR(INDEX(Party_Ledger!$H:$H,MATCH(1,($C$7=Party_Ledger!$C:$C)*(Party_Ledger!$A:$A&gt;=$C$8)*(Party_Ledger!$A:$A&lt;=$E$8),0)+2),"")</f>
        <v/>
      </c>
      <c r="H20" s="168" t="str">
        <f>IF(B20="","",IF(($C$7=Party_Ledger!$C20)*(Party_Ledger!$A20&gt;=$C$8)*(Party_Ledger!$A20&lt;=$E$8),C11+SUMPRODUCT(($C$7=Party_Ledger!$C$3:$C20)*(Party_Ledger!$A$3:$A20&gt;=$C$8)*(Party_Ledger!$A$3:$A20&lt;=$E$8)*(Party_Ledger!$G$3:$G20-Party_Ledger!$H$3:$H20)),""))</f>
        <v/>
      </c>
      <c r="I20" s="168" t="str">
        <f>IFERROR(INDEX(Party_Ledger!$J:$J,MATCH(1,($C$7=Party_Ledger!$C:$C)*(Party_Ledger!$A:$A&gt;=$C$8)*(Party_Ledger!$A:$A&lt;=$E$8),0)+2),"")</f>
        <v/>
      </c>
    </row>
    <row r="21" spans="2:9" x14ac:dyDescent="0.2">
      <c r="B21" s="168" t="str">
        <f>IFERROR(INDEX(Party_Ledger!$A:$A,MATCH(1,($C$7=Party_Ledger!$C:$C)*(Party_Ledger!$A:$A&gt;=$C$8)*(Party_Ledger!$A:$A&lt;=$E$8),0)+3),"")</f>
        <v/>
      </c>
      <c r="C21" s="168" t="str">
        <f>IFERROR(INDEX(Party_Ledger!$D:$D,MATCH(1,($C$7=Party_Ledger!$C:$C)*(Party_Ledger!$A:$A&gt;=$C$8)*(Party_Ledger!$A:$A&lt;=$E$8),0)+3),"")</f>
        <v/>
      </c>
      <c r="D21" s="168" t="str">
        <f>IFERROR(INDEX(Party_Ledger!$E:$E,MATCH(1,($C$7=Party_Ledger!$C:$C)*(Party_Ledger!$A:$A&gt;=$C$8)*(Party_Ledger!$A:$A&lt;=$E$8),0)+3),"")</f>
        <v/>
      </c>
      <c r="E21" s="168" t="str">
        <f>IFERROR(INDEX(Party_Ledger!$F:$F,MATCH(1,($C$7=Party_Ledger!$C:$C)*(Party_Ledger!$A:$A&gt;=$C$8)*(Party_Ledger!$A:$A&lt;=$E$8),0)+3),"")</f>
        <v/>
      </c>
      <c r="F21" s="168" t="str">
        <f>IFERROR(INDEX(Party_Ledger!$G:$G,MATCH(1,($C$7=Party_Ledger!$C:$C)*(Party_Ledger!$A:$A&gt;=$C$8)*(Party_Ledger!$A:$A&lt;=$E$8),0)+3),"")</f>
        <v/>
      </c>
      <c r="G21" s="168" t="str">
        <f>IFERROR(INDEX(Party_Ledger!$H:$H,MATCH(1,($C$7=Party_Ledger!$C:$C)*(Party_Ledger!$A:$A&gt;=$C$8)*(Party_Ledger!$A:$A&lt;=$E$8),0)+3),"")</f>
        <v/>
      </c>
      <c r="H21" s="168" t="str">
        <f>IF(B21="","",IF(($C$7=Party_Ledger!$C21)*(Party_Ledger!$A21&gt;=$C$8)*(Party_Ledger!$A21&lt;=$E$8),C11+SUMPRODUCT(($C$7=Party_Ledger!$C$3:$C21)*(Party_Ledger!$A$3:$A21&gt;=$C$8)*(Party_Ledger!$A$3:$A21&lt;=$E$8)*(Party_Ledger!$G$3:$G21-Party_Ledger!$H$3:$H21)),""))</f>
        <v/>
      </c>
      <c r="I21" s="168" t="str">
        <f>IFERROR(INDEX(Party_Ledger!$J:$J,MATCH(1,($C$7=Party_Ledger!$C:$C)*(Party_Ledger!$A:$A&gt;=$C$8)*(Party_Ledger!$A:$A&lt;=$E$8),0)+3),"")</f>
        <v/>
      </c>
    </row>
    <row r="22" spans="2:9" x14ac:dyDescent="0.2">
      <c r="B22" s="168" t="str">
        <f>IFERROR(INDEX(Party_Ledger!$A:$A,MATCH(1,($C$7=Party_Ledger!$C:$C)*(Party_Ledger!$A:$A&gt;=$C$8)*(Party_Ledger!$A:$A&lt;=$E$8),0)+4),"")</f>
        <v/>
      </c>
      <c r="C22" s="168" t="str">
        <f>IFERROR(INDEX(Party_Ledger!$D:$D,MATCH(1,($C$7=Party_Ledger!$C:$C)*(Party_Ledger!$A:$A&gt;=$C$8)*(Party_Ledger!$A:$A&lt;=$E$8),0)+4),"")</f>
        <v/>
      </c>
      <c r="D22" s="168" t="str">
        <f>IFERROR(INDEX(Party_Ledger!$E:$E,MATCH(1,($C$7=Party_Ledger!$C:$C)*(Party_Ledger!$A:$A&gt;=$C$8)*(Party_Ledger!$A:$A&lt;=$E$8),0)+4),"")</f>
        <v/>
      </c>
      <c r="E22" s="168" t="str">
        <f>IFERROR(INDEX(Party_Ledger!$F:$F,MATCH(1,($C$7=Party_Ledger!$C:$C)*(Party_Ledger!$A:$A&gt;=$C$8)*(Party_Ledger!$A:$A&lt;=$E$8),0)+4),"")</f>
        <v/>
      </c>
      <c r="F22" s="168" t="str">
        <f>IFERROR(INDEX(Party_Ledger!$G:$G,MATCH(1,($C$7=Party_Ledger!$C:$C)*(Party_Ledger!$A:$A&gt;=$C$8)*(Party_Ledger!$A:$A&lt;=$E$8),0)+4),"")</f>
        <v/>
      </c>
      <c r="G22" s="168" t="str">
        <f>IFERROR(INDEX(Party_Ledger!$H:$H,MATCH(1,($C$7=Party_Ledger!$C:$C)*(Party_Ledger!$A:$A&gt;=$C$8)*(Party_Ledger!$A:$A&lt;=$E$8),0)+4),"")</f>
        <v/>
      </c>
      <c r="H22" s="168" t="str">
        <f>IF(B22="","",IF(($C$7=Party_Ledger!$C22)*(Party_Ledger!$A22&gt;=$C$8)*(Party_Ledger!$A22&lt;=$E$8),C11+SUMPRODUCT(($C$7=Party_Ledger!$C$3:$C22)*(Party_Ledger!$A$3:$A22&gt;=$C$8)*(Party_Ledger!$A$3:$A22&lt;=$E$8)*(Party_Ledger!$G$3:$G22-Party_Ledger!$H$3:$H22)),""))</f>
        <v/>
      </c>
      <c r="I22" s="168" t="str">
        <f>IFERROR(INDEX(Party_Ledger!$J:$J,MATCH(1,($C$7=Party_Ledger!$C:$C)*(Party_Ledger!$A:$A&gt;=$C$8)*(Party_Ledger!$A:$A&lt;=$E$8),0)+4),"")</f>
        <v/>
      </c>
    </row>
    <row r="23" spans="2:9" x14ac:dyDescent="0.2">
      <c r="B23" s="168" t="str">
        <f>IFERROR(INDEX(Party_Ledger!$A:$A,MATCH(1,($C$7=Party_Ledger!$C:$C)*(Party_Ledger!$A:$A&gt;=$C$8)*(Party_Ledger!$A:$A&lt;=$E$8),0)+5),"")</f>
        <v/>
      </c>
      <c r="C23" s="168" t="str">
        <f>IFERROR(INDEX(Party_Ledger!$D:$D,MATCH(1,($C$7=Party_Ledger!$C:$C)*(Party_Ledger!$A:$A&gt;=$C$8)*(Party_Ledger!$A:$A&lt;=$E$8),0)+5),"")</f>
        <v/>
      </c>
      <c r="D23" s="168" t="str">
        <f>IFERROR(INDEX(Party_Ledger!$E:$E,MATCH(1,($C$7=Party_Ledger!$C:$C)*(Party_Ledger!$A:$A&gt;=$C$8)*(Party_Ledger!$A:$A&lt;=$E$8),0)+5),"")</f>
        <v/>
      </c>
      <c r="E23" s="168" t="str">
        <f>IFERROR(INDEX(Party_Ledger!$F:$F,MATCH(1,($C$7=Party_Ledger!$C:$C)*(Party_Ledger!$A:$A&gt;=$C$8)*(Party_Ledger!$A:$A&lt;=$E$8),0)+5),"")</f>
        <v/>
      </c>
      <c r="F23" s="168" t="str">
        <f>IFERROR(INDEX(Party_Ledger!$G:$G,MATCH(1,($C$7=Party_Ledger!$C:$C)*(Party_Ledger!$A:$A&gt;=$C$8)*(Party_Ledger!$A:$A&lt;=$E$8),0)+5),"")</f>
        <v/>
      </c>
      <c r="G23" s="168" t="str">
        <f>IFERROR(INDEX(Party_Ledger!$H:$H,MATCH(1,($C$7=Party_Ledger!$C:$C)*(Party_Ledger!$A:$A&gt;=$C$8)*(Party_Ledger!$A:$A&lt;=$E$8),0)+5),"")</f>
        <v/>
      </c>
      <c r="H23" s="168" t="str">
        <f>IF(B23="","",IF(($C$7=Party_Ledger!$C23)*(Party_Ledger!$A23&gt;=$C$8)*(Party_Ledger!$A23&lt;=$E$8),C11+SUMPRODUCT(($C$7=Party_Ledger!$C$3:$C23)*(Party_Ledger!$A$3:$A23&gt;=$C$8)*(Party_Ledger!$A$3:$A23&lt;=$E$8)*(Party_Ledger!$G$3:$G23-Party_Ledger!$H$3:$H23)),""))</f>
        <v/>
      </c>
      <c r="I23" s="168" t="str">
        <f>IFERROR(INDEX(Party_Ledger!$J:$J,MATCH(1,($C$7=Party_Ledger!$C:$C)*(Party_Ledger!$A:$A&gt;=$C$8)*(Party_Ledger!$A:$A&lt;=$E$8),0)+5),"")</f>
        <v/>
      </c>
    </row>
    <row r="24" spans="2:9" x14ac:dyDescent="0.2">
      <c r="B24" s="168" t="str">
        <f>IFERROR(INDEX(Party_Ledger!$A:$A,MATCH(1,($C$7=Party_Ledger!$C:$C)*(Party_Ledger!$A:$A&gt;=$C$8)*(Party_Ledger!$A:$A&lt;=$E$8),0)+6),"")</f>
        <v/>
      </c>
      <c r="C24" s="168" t="str">
        <f>IFERROR(INDEX(Party_Ledger!$D:$D,MATCH(1,($C$7=Party_Ledger!$C:$C)*(Party_Ledger!$A:$A&gt;=$C$8)*(Party_Ledger!$A:$A&lt;=$E$8),0)+6),"")</f>
        <v/>
      </c>
      <c r="D24" s="168" t="str">
        <f>IFERROR(INDEX(Party_Ledger!$E:$E,MATCH(1,($C$7=Party_Ledger!$C:$C)*(Party_Ledger!$A:$A&gt;=$C$8)*(Party_Ledger!$A:$A&lt;=$E$8),0)+6),"")</f>
        <v/>
      </c>
      <c r="E24" s="168" t="str">
        <f>IFERROR(INDEX(Party_Ledger!$F:$F,MATCH(1,($C$7=Party_Ledger!$C:$C)*(Party_Ledger!$A:$A&gt;=$C$8)*(Party_Ledger!$A:$A&lt;=$E$8),0)+6),"")</f>
        <v/>
      </c>
      <c r="F24" s="168" t="str">
        <f>IFERROR(INDEX(Party_Ledger!$G:$G,MATCH(1,($C$7=Party_Ledger!$C:$C)*(Party_Ledger!$A:$A&gt;=$C$8)*(Party_Ledger!$A:$A&lt;=$E$8),0)+6),"")</f>
        <v/>
      </c>
      <c r="G24" s="168" t="str">
        <f>IFERROR(INDEX(Party_Ledger!$H:$H,MATCH(1,($C$7=Party_Ledger!$C:$C)*(Party_Ledger!$A:$A&gt;=$C$8)*(Party_Ledger!$A:$A&lt;=$E$8),0)+6),"")</f>
        <v/>
      </c>
      <c r="H24" s="168" t="str">
        <f>IF(B24="","",IF(($C$7=Party_Ledger!$C24)*(Party_Ledger!$A24&gt;=$C$8)*(Party_Ledger!$A24&lt;=$E$8),C11+SUMPRODUCT(($C$7=Party_Ledger!$C$3:$C24)*(Party_Ledger!$A$3:$A24&gt;=$C$8)*(Party_Ledger!$A$3:$A24&lt;=$E$8)*(Party_Ledger!$G$3:$G24-Party_Ledger!$H$3:$H24)),""))</f>
        <v/>
      </c>
      <c r="I24" s="168" t="str">
        <f>IFERROR(INDEX(Party_Ledger!$J:$J,MATCH(1,($C$7=Party_Ledger!$C:$C)*(Party_Ledger!$A:$A&gt;=$C$8)*(Party_Ledger!$A:$A&lt;=$E$8),0)+6),"")</f>
        <v/>
      </c>
    </row>
    <row r="25" spans="2:9" x14ac:dyDescent="0.2">
      <c r="B25" s="168" t="str">
        <f>IFERROR(INDEX(Party_Ledger!$A:$A,MATCH(1,($C$7=Party_Ledger!$C:$C)*(Party_Ledger!$A:$A&gt;=$C$8)*(Party_Ledger!$A:$A&lt;=$E$8),0)+7),"")</f>
        <v/>
      </c>
      <c r="C25" s="168" t="str">
        <f>IFERROR(INDEX(Party_Ledger!$D:$D,MATCH(1,($C$7=Party_Ledger!$C:$C)*(Party_Ledger!$A:$A&gt;=$C$8)*(Party_Ledger!$A:$A&lt;=$E$8),0)+7),"")</f>
        <v/>
      </c>
      <c r="D25" s="168" t="str">
        <f>IFERROR(INDEX(Party_Ledger!$E:$E,MATCH(1,($C$7=Party_Ledger!$C:$C)*(Party_Ledger!$A:$A&gt;=$C$8)*(Party_Ledger!$A:$A&lt;=$E$8),0)+7),"")</f>
        <v/>
      </c>
      <c r="E25" s="168" t="str">
        <f>IFERROR(INDEX(Party_Ledger!$F:$F,MATCH(1,($C$7=Party_Ledger!$C:$C)*(Party_Ledger!$A:$A&gt;=$C$8)*(Party_Ledger!$A:$A&lt;=$E$8),0)+7),"")</f>
        <v/>
      </c>
      <c r="F25" s="168" t="str">
        <f>IFERROR(INDEX(Party_Ledger!$G:$G,MATCH(1,($C$7=Party_Ledger!$C:$C)*(Party_Ledger!$A:$A&gt;=$C$8)*(Party_Ledger!$A:$A&lt;=$E$8),0)+7),"")</f>
        <v/>
      </c>
      <c r="G25" s="168" t="str">
        <f>IFERROR(INDEX(Party_Ledger!$H:$H,MATCH(1,($C$7=Party_Ledger!$C:$C)*(Party_Ledger!$A:$A&gt;=$C$8)*(Party_Ledger!$A:$A&lt;=$E$8),0)+7),"")</f>
        <v/>
      </c>
      <c r="H25" s="168" t="str">
        <f>IF(B25="","",IF(($C$7=Party_Ledger!$C25)*(Party_Ledger!$A25&gt;=$C$8)*(Party_Ledger!$A25&lt;=$E$8),C11+SUMPRODUCT(($C$7=Party_Ledger!$C$3:$C25)*(Party_Ledger!$A$3:$A25&gt;=$C$8)*(Party_Ledger!$A$3:$A25&lt;=$E$8)*(Party_Ledger!$G$3:$G25-Party_Ledger!$H$3:$H25)),""))</f>
        <v/>
      </c>
      <c r="I25" s="168" t="str">
        <f>IFERROR(INDEX(Party_Ledger!$J:$J,MATCH(1,($C$7=Party_Ledger!$C:$C)*(Party_Ledger!$A:$A&gt;=$C$8)*(Party_Ledger!$A:$A&lt;=$E$8),0)+7),"")</f>
        <v/>
      </c>
    </row>
    <row r="26" spans="2:9" x14ac:dyDescent="0.2">
      <c r="B26" s="168" t="str">
        <f>IFERROR(INDEX(Party_Ledger!$A:$A,MATCH(1,($C$7=Party_Ledger!$C:$C)*(Party_Ledger!$A:$A&gt;=$C$8)*(Party_Ledger!$A:$A&lt;=$E$8),0)+8),"")</f>
        <v/>
      </c>
      <c r="C26" s="168" t="str">
        <f>IFERROR(INDEX(Party_Ledger!$D:$D,MATCH(1,($C$7=Party_Ledger!$C:$C)*(Party_Ledger!$A:$A&gt;=$C$8)*(Party_Ledger!$A:$A&lt;=$E$8),0)+8),"")</f>
        <v/>
      </c>
      <c r="D26" s="168" t="str">
        <f>IFERROR(INDEX(Party_Ledger!$E:$E,MATCH(1,($C$7=Party_Ledger!$C:$C)*(Party_Ledger!$A:$A&gt;=$C$8)*(Party_Ledger!$A:$A&lt;=$E$8),0)+8),"")</f>
        <v/>
      </c>
      <c r="E26" s="168" t="str">
        <f>IFERROR(INDEX(Party_Ledger!$F:$F,MATCH(1,($C$7=Party_Ledger!$C:$C)*(Party_Ledger!$A:$A&gt;=$C$8)*(Party_Ledger!$A:$A&lt;=$E$8),0)+8),"")</f>
        <v/>
      </c>
      <c r="F26" s="168" t="str">
        <f>IFERROR(INDEX(Party_Ledger!$G:$G,MATCH(1,($C$7=Party_Ledger!$C:$C)*(Party_Ledger!$A:$A&gt;=$C$8)*(Party_Ledger!$A:$A&lt;=$E$8),0)+8),"")</f>
        <v/>
      </c>
      <c r="G26" s="168" t="str">
        <f>IFERROR(INDEX(Party_Ledger!$H:$H,MATCH(1,($C$7=Party_Ledger!$C:$C)*(Party_Ledger!$A:$A&gt;=$C$8)*(Party_Ledger!$A:$A&lt;=$E$8),0)+8),"")</f>
        <v/>
      </c>
      <c r="H26" s="168" t="str">
        <f>IF(B26="","",IF(($C$7=Party_Ledger!$C26)*(Party_Ledger!$A26&gt;=$C$8)*(Party_Ledger!$A26&lt;=$E$8),C11+SUMPRODUCT(($C$7=Party_Ledger!$C$3:$C26)*(Party_Ledger!$A$3:$A26&gt;=$C$8)*(Party_Ledger!$A$3:$A26&lt;=$E$8)*(Party_Ledger!$G$3:$G26-Party_Ledger!$H$3:$H26)),""))</f>
        <v/>
      </c>
      <c r="I26" s="168" t="str">
        <f>IFERROR(INDEX(Party_Ledger!$J:$J,MATCH(1,($C$7=Party_Ledger!$C:$C)*(Party_Ledger!$A:$A&gt;=$C$8)*(Party_Ledger!$A:$A&lt;=$E$8),0)+8),"")</f>
        <v/>
      </c>
    </row>
    <row r="27" spans="2:9" x14ac:dyDescent="0.2">
      <c r="B27" s="168" t="str">
        <f>IFERROR(INDEX(Party_Ledger!$A:$A,MATCH(1,($C$7=Party_Ledger!$C:$C)*(Party_Ledger!$A:$A&gt;=$C$8)*(Party_Ledger!$A:$A&lt;=$E$8),0)+9),"")</f>
        <v/>
      </c>
      <c r="C27" s="168" t="str">
        <f>IFERROR(INDEX(Party_Ledger!$D:$D,MATCH(1,($C$7=Party_Ledger!$C:$C)*(Party_Ledger!$A:$A&gt;=$C$8)*(Party_Ledger!$A:$A&lt;=$E$8),0)+9),"")</f>
        <v/>
      </c>
      <c r="D27" s="168" t="str">
        <f>IFERROR(INDEX(Party_Ledger!$E:$E,MATCH(1,($C$7=Party_Ledger!$C:$C)*(Party_Ledger!$A:$A&gt;=$C$8)*(Party_Ledger!$A:$A&lt;=$E$8),0)+9),"")</f>
        <v/>
      </c>
      <c r="E27" s="168" t="str">
        <f>IFERROR(INDEX(Party_Ledger!$F:$F,MATCH(1,($C$7=Party_Ledger!$C:$C)*(Party_Ledger!$A:$A&gt;=$C$8)*(Party_Ledger!$A:$A&lt;=$E$8),0)+9),"")</f>
        <v/>
      </c>
      <c r="F27" s="168" t="str">
        <f>IFERROR(INDEX(Party_Ledger!$G:$G,MATCH(1,($C$7=Party_Ledger!$C:$C)*(Party_Ledger!$A:$A&gt;=$C$8)*(Party_Ledger!$A:$A&lt;=$E$8),0)+9),"")</f>
        <v/>
      </c>
      <c r="G27" s="168" t="str">
        <f>IFERROR(INDEX(Party_Ledger!$H:$H,MATCH(1,($C$7=Party_Ledger!$C:$C)*(Party_Ledger!$A:$A&gt;=$C$8)*(Party_Ledger!$A:$A&lt;=$E$8),0)+9),"")</f>
        <v/>
      </c>
      <c r="H27" s="168" t="str">
        <f>IF(B27="","",IF(($C$7=Party_Ledger!$C27)*(Party_Ledger!$A27&gt;=$C$8)*(Party_Ledger!$A27&lt;=$E$8),C11+SUMPRODUCT(($C$7=Party_Ledger!$C$3:$C27)*(Party_Ledger!$A$3:$A27&gt;=$C$8)*(Party_Ledger!$A$3:$A27&lt;=$E$8)*(Party_Ledger!$G$3:$G27-Party_Ledger!$H$3:$H27)),""))</f>
        <v/>
      </c>
      <c r="I27" s="168" t="str">
        <f>IFERROR(INDEX(Party_Ledger!$J:$J,MATCH(1,($C$7=Party_Ledger!$C:$C)*(Party_Ledger!$A:$A&gt;=$C$8)*(Party_Ledger!$A:$A&lt;=$E$8),0)+9),"")</f>
        <v/>
      </c>
    </row>
    <row r="28" spans="2:9" x14ac:dyDescent="0.2">
      <c r="B28" s="168" t="str">
        <f>IFERROR(INDEX(Party_Ledger!$A:$A,MATCH(1,($C$7=Party_Ledger!$C:$C)*(Party_Ledger!$A:$A&gt;=$C$8)*(Party_Ledger!$A:$A&lt;=$E$8),0)+10),"")</f>
        <v/>
      </c>
      <c r="C28" s="168" t="str">
        <f>IFERROR(INDEX(Party_Ledger!$D:$D,MATCH(1,($C$7=Party_Ledger!$C:$C)*(Party_Ledger!$A:$A&gt;=$C$8)*(Party_Ledger!$A:$A&lt;=$E$8),0)+10),"")</f>
        <v/>
      </c>
      <c r="D28" s="168" t="str">
        <f>IFERROR(INDEX(Party_Ledger!$E:$E,MATCH(1,($C$7=Party_Ledger!$C:$C)*(Party_Ledger!$A:$A&gt;=$C$8)*(Party_Ledger!$A:$A&lt;=$E$8),0)+10),"")</f>
        <v/>
      </c>
      <c r="E28" s="168" t="str">
        <f>IFERROR(INDEX(Party_Ledger!$F:$F,MATCH(1,($C$7=Party_Ledger!$C:$C)*(Party_Ledger!$A:$A&gt;=$C$8)*(Party_Ledger!$A:$A&lt;=$E$8),0)+10),"")</f>
        <v/>
      </c>
      <c r="F28" s="168" t="str">
        <f>IFERROR(INDEX(Party_Ledger!$G:$G,MATCH(1,($C$7=Party_Ledger!$C:$C)*(Party_Ledger!$A:$A&gt;=$C$8)*(Party_Ledger!$A:$A&lt;=$E$8),0)+10),"")</f>
        <v/>
      </c>
      <c r="G28" s="168" t="str">
        <f>IFERROR(INDEX(Party_Ledger!$H:$H,MATCH(1,($C$7=Party_Ledger!$C:$C)*(Party_Ledger!$A:$A&gt;=$C$8)*(Party_Ledger!$A:$A&lt;=$E$8),0)+10),"")</f>
        <v/>
      </c>
      <c r="H28" s="168" t="str">
        <f>IF(B28="","",IF(($C$7=Party_Ledger!$C28)*(Party_Ledger!$A28&gt;=$C$8)*(Party_Ledger!$A28&lt;=$E$8),C11+SUMPRODUCT(($C$7=Party_Ledger!$C$3:$C28)*(Party_Ledger!$A$3:$A28&gt;=$C$8)*(Party_Ledger!$A$3:$A28&lt;=$E$8)*(Party_Ledger!$G$3:$G28-Party_Ledger!$H$3:$H28)),""))</f>
        <v/>
      </c>
      <c r="I28" s="168" t="str">
        <f>IFERROR(INDEX(Party_Ledger!$J:$J,MATCH(1,($C$7=Party_Ledger!$C:$C)*(Party_Ledger!$A:$A&gt;=$C$8)*(Party_Ledger!$A:$A&lt;=$E$8),0)+10),"")</f>
        <v/>
      </c>
    </row>
    <row r="29" spans="2:9" x14ac:dyDescent="0.2">
      <c r="B29" s="168" t="str">
        <f>IFERROR(INDEX(Party_Ledger!$A:$A,MATCH(1,($C$7=Party_Ledger!$C:$C)*(Party_Ledger!$A:$A&gt;=$C$8)*(Party_Ledger!$A:$A&lt;=$E$8),0)+11),"")</f>
        <v/>
      </c>
      <c r="C29" s="168" t="str">
        <f>IFERROR(INDEX(Party_Ledger!$D:$D,MATCH(1,($C$7=Party_Ledger!$C:$C)*(Party_Ledger!$A:$A&gt;=$C$8)*(Party_Ledger!$A:$A&lt;=$E$8),0)+11),"")</f>
        <v/>
      </c>
      <c r="D29" s="168" t="str">
        <f>IFERROR(INDEX(Party_Ledger!$E:$E,MATCH(1,($C$7=Party_Ledger!$C:$C)*(Party_Ledger!$A:$A&gt;=$C$8)*(Party_Ledger!$A:$A&lt;=$E$8),0)+11),"")</f>
        <v/>
      </c>
      <c r="E29" s="168" t="str">
        <f>IFERROR(INDEX(Party_Ledger!$F:$F,MATCH(1,($C$7=Party_Ledger!$C:$C)*(Party_Ledger!$A:$A&gt;=$C$8)*(Party_Ledger!$A:$A&lt;=$E$8),0)+11),"")</f>
        <v/>
      </c>
      <c r="F29" s="168" t="str">
        <f>IFERROR(INDEX(Party_Ledger!$G:$G,MATCH(1,($C$7=Party_Ledger!$C:$C)*(Party_Ledger!$A:$A&gt;=$C$8)*(Party_Ledger!$A:$A&lt;=$E$8),0)+11),"")</f>
        <v/>
      </c>
      <c r="G29" s="168" t="str">
        <f>IFERROR(INDEX(Party_Ledger!$H:$H,MATCH(1,($C$7=Party_Ledger!$C:$C)*(Party_Ledger!$A:$A&gt;=$C$8)*(Party_Ledger!$A:$A&lt;=$E$8),0)+11),"")</f>
        <v/>
      </c>
      <c r="H29" s="168" t="str">
        <f>IF(B29="","",IF(($C$7=Party_Ledger!$C29)*(Party_Ledger!$A29&gt;=$C$8)*(Party_Ledger!$A29&lt;=$E$8),C11+SUMPRODUCT(($C$7=Party_Ledger!$C$3:$C29)*(Party_Ledger!$A$3:$A29&gt;=$C$8)*(Party_Ledger!$A$3:$A29&lt;=$E$8)*(Party_Ledger!$G$3:$G29-Party_Ledger!$H$3:$H29)),""))</f>
        <v/>
      </c>
      <c r="I29" s="168" t="str">
        <f>IFERROR(INDEX(Party_Ledger!$J:$J,MATCH(1,($C$7=Party_Ledger!$C:$C)*(Party_Ledger!$A:$A&gt;=$C$8)*(Party_Ledger!$A:$A&lt;=$E$8),0)+11),"")</f>
        <v/>
      </c>
    </row>
    <row r="30" spans="2:9" x14ac:dyDescent="0.2">
      <c r="B30" s="168" t="str">
        <f>IFERROR(INDEX(Party_Ledger!$A:$A,MATCH(1,($C$7=Party_Ledger!$C:$C)*(Party_Ledger!$A:$A&gt;=$C$8)*(Party_Ledger!$A:$A&lt;=$E$8),0)+12),"")</f>
        <v/>
      </c>
      <c r="C30" s="168" t="str">
        <f>IFERROR(INDEX(Party_Ledger!$D:$D,MATCH(1,($C$7=Party_Ledger!$C:$C)*(Party_Ledger!$A:$A&gt;=$C$8)*(Party_Ledger!$A:$A&lt;=$E$8),0)+12),"")</f>
        <v/>
      </c>
      <c r="D30" s="168" t="str">
        <f>IFERROR(INDEX(Party_Ledger!$E:$E,MATCH(1,($C$7=Party_Ledger!$C:$C)*(Party_Ledger!$A:$A&gt;=$C$8)*(Party_Ledger!$A:$A&lt;=$E$8),0)+12),"")</f>
        <v/>
      </c>
      <c r="E30" s="168" t="str">
        <f>IFERROR(INDEX(Party_Ledger!$F:$F,MATCH(1,($C$7=Party_Ledger!$C:$C)*(Party_Ledger!$A:$A&gt;=$C$8)*(Party_Ledger!$A:$A&lt;=$E$8),0)+12),"")</f>
        <v/>
      </c>
      <c r="F30" s="168" t="str">
        <f>IFERROR(INDEX(Party_Ledger!$G:$G,MATCH(1,($C$7=Party_Ledger!$C:$C)*(Party_Ledger!$A:$A&gt;=$C$8)*(Party_Ledger!$A:$A&lt;=$E$8),0)+12),"")</f>
        <v/>
      </c>
      <c r="G30" s="168" t="str">
        <f>IFERROR(INDEX(Party_Ledger!$H:$H,MATCH(1,($C$7=Party_Ledger!$C:$C)*(Party_Ledger!$A:$A&gt;=$C$8)*(Party_Ledger!$A:$A&lt;=$E$8),0)+12),"")</f>
        <v/>
      </c>
      <c r="H30" s="168" t="str">
        <f>IF(B30="","",IF(($C$7=Party_Ledger!$C30)*(Party_Ledger!$A30&gt;=$C$8)*(Party_Ledger!$A30&lt;=$E$8),C11+SUMPRODUCT(($C$7=Party_Ledger!$C$3:$C30)*(Party_Ledger!$A$3:$A30&gt;=$C$8)*(Party_Ledger!$A$3:$A30&lt;=$E$8)*(Party_Ledger!$G$3:$G30-Party_Ledger!$H$3:$H30)),""))</f>
        <v/>
      </c>
      <c r="I30" s="168" t="str">
        <f>IFERROR(INDEX(Party_Ledger!$J:$J,MATCH(1,($C$7=Party_Ledger!$C:$C)*(Party_Ledger!$A:$A&gt;=$C$8)*(Party_Ledger!$A:$A&lt;=$E$8),0)+12),"")</f>
        <v/>
      </c>
    </row>
    <row r="31" spans="2:9" x14ac:dyDescent="0.2">
      <c r="B31" s="168" t="str">
        <f>IFERROR(INDEX(Party_Ledger!$A:$A,MATCH(1,($C$7=Party_Ledger!$C:$C)*(Party_Ledger!$A:$A&gt;=$C$8)*(Party_Ledger!$A:$A&lt;=$E$8),0)+13),"")</f>
        <v/>
      </c>
      <c r="C31" s="168" t="str">
        <f>IFERROR(INDEX(Party_Ledger!$D:$D,MATCH(1,($C$7=Party_Ledger!$C:$C)*(Party_Ledger!$A:$A&gt;=$C$8)*(Party_Ledger!$A:$A&lt;=$E$8),0)+13),"")</f>
        <v/>
      </c>
      <c r="D31" s="168" t="str">
        <f>IFERROR(INDEX(Party_Ledger!$E:$E,MATCH(1,($C$7=Party_Ledger!$C:$C)*(Party_Ledger!$A:$A&gt;=$C$8)*(Party_Ledger!$A:$A&lt;=$E$8),0)+13),"")</f>
        <v/>
      </c>
      <c r="E31" s="168" t="str">
        <f>IFERROR(INDEX(Party_Ledger!$F:$F,MATCH(1,($C$7=Party_Ledger!$C:$C)*(Party_Ledger!$A:$A&gt;=$C$8)*(Party_Ledger!$A:$A&lt;=$E$8),0)+13),"")</f>
        <v/>
      </c>
      <c r="F31" s="168" t="str">
        <f>IFERROR(INDEX(Party_Ledger!$G:$G,MATCH(1,($C$7=Party_Ledger!$C:$C)*(Party_Ledger!$A:$A&gt;=$C$8)*(Party_Ledger!$A:$A&lt;=$E$8),0)+13),"")</f>
        <v/>
      </c>
      <c r="G31" s="168" t="str">
        <f>IFERROR(INDEX(Party_Ledger!$H:$H,MATCH(1,($C$7=Party_Ledger!$C:$C)*(Party_Ledger!$A:$A&gt;=$C$8)*(Party_Ledger!$A:$A&lt;=$E$8),0)+13),"")</f>
        <v/>
      </c>
      <c r="H31" s="168" t="str">
        <f>IF(B31="","",IF(($C$7=Party_Ledger!$C31)*(Party_Ledger!$A31&gt;=$C$8)*(Party_Ledger!$A31&lt;=$E$8),C11+SUMPRODUCT(($C$7=Party_Ledger!$C$3:$C31)*(Party_Ledger!$A$3:$A31&gt;=$C$8)*(Party_Ledger!$A$3:$A31&lt;=$E$8)*(Party_Ledger!$G$3:$G31-Party_Ledger!$H$3:$H31)),""))</f>
        <v/>
      </c>
      <c r="I31" s="168" t="str">
        <f>IFERROR(INDEX(Party_Ledger!$J:$J,MATCH(1,($C$7=Party_Ledger!$C:$C)*(Party_Ledger!$A:$A&gt;=$C$8)*(Party_Ledger!$A:$A&lt;=$E$8),0)+13),"")</f>
        <v/>
      </c>
    </row>
    <row r="32" spans="2:9" x14ac:dyDescent="0.2">
      <c r="B32" s="168" t="str">
        <f>IFERROR(INDEX(Party_Ledger!$A:$A,MATCH(1,($C$7=Party_Ledger!$C:$C)*(Party_Ledger!$A:$A&gt;=$C$8)*(Party_Ledger!$A:$A&lt;=$E$8),0)+14),"")</f>
        <v/>
      </c>
      <c r="C32" s="168" t="str">
        <f>IFERROR(INDEX(Party_Ledger!$D:$D,MATCH(1,($C$7=Party_Ledger!$C:$C)*(Party_Ledger!$A:$A&gt;=$C$8)*(Party_Ledger!$A:$A&lt;=$E$8),0)+14),"")</f>
        <v/>
      </c>
      <c r="D32" s="168" t="str">
        <f>IFERROR(INDEX(Party_Ledger!$E:$E,MATCH(1,($C$7=Party_Ledger!$C:$C)*(Party_Ledger!$A:$A&gt;=$C$8)*(Party_Ledger!$A:$A&lt;=$E$8),0)+14),"")</f>
        <v/>
      </c>
      <c r="E32" s="168" t="str">
        <f>IFERROR(INDEX(Party_Ledger!$F:$F,MATCH(1,($C$7=Party_Ledger!$C:$C)*(Party_Ledger!$A:$A&gt;=$C$8)*(Party_Ledger!$A:$A&lt;=$E$8),0)+14),"")</f>
        <v/>
      </c>
      <c r="F32" s="168" t="str">
        <f>IFERROR(INDEX(Party_Ledger!$G:$G,MATCH(1,($C$7=Party_Ledger!$C:$C)*(Party_Ledger!$A:$A&gt;=$C$8)*(Party_Ledger!$A:$A&lt;=$E$8),0)+14),"")</f>
        <v/>
      </c>
      <c r="G32" s="168" t="str">
        <f>IFERROR(INDEX(Party_Ledger!$H:$H,MATCH(1,($C$7=Party_Ledger!$C:$C)*(Party_Ledger!$A:$A&gt;=$C$8)*(Party_Ledger!$A:$A&lt;=$E$8),0)+14),"")</f>
        <v/>
      </c>
      <c r="H32" s="168" t="str">
        <f>IF(B32="","",IF(($C$7=Party_Ledger!$C32)*(Party_Ledger!$A32&gt;=$C$8)*(Party_Ledger!$A32&lt;=$E$8),C11+SUMPRODUCT(($C$7=Party_Ledger!$C$3:$C32)*(Party_Ledger!$A$3:$A32&gt;=$C$8)*(Party_Ledger!$A$3:$A32&lt;=$E$8)*(Party_Ledger!$G$3:$G32-Party_Ledger!$H$3:$H32)),""))</f>
        <v/>
      </c>
      <c r="I32" s="168" t="str">
        <f>IFERROR(INDEX(Party_Ledger!$J:$J,MATCH(1,($C$7=Party_Ledger!$C:$C)*(Party_Ledger!$A:$A&gt;=$C$8)*(Party_Ledger!$A:$A&lt;=$E$8),0)+14),"")</f>
        <v/>
      </c>
    </row>
    <row r="33" spans="2:9" x14ac:dyDescent="0.2">
      <c r="B33" s="168" t="str">
        <f>IFERROR(INDEX(Party_Ledger!$A:$A,MATCH(1,($C$7=Party_Ledger!$C:$C)*(Party_Ledger!$A:$A&gt;=$C$8)*(Party_Ledger!$A:$A&lt;=$E$8),0)+15),"")</f>
        <v/>
      </c>
      <c r="C33" s="168" t="str">
        <f>IFERROR(INDEX(Party_Ledger!$D:$D,MATCH(1,($C$7=Party_Ledger!$C:$C)*(Party_Ledger!$A:$A&gt;=$C$8)*(Party_Ledger!$A:$A&lt;=$E$8),0)+15),"")</f>
        <v/>
      </c>
      <c r="D33" s="168" t="str">
        <f>IFERROR(INDEX(Party_Ledger!$E:$E,MATCH(1,($C$7=Party_Ledger!$C:$C)*(Party_Ledger!$A:$A&gt;=$C$8)*(Party_Ledger!$A:$A&lt;=$E$8),0)+15),"")</f>
        <v/>
      </c>
      <c r="E33" s="168" t="str">
        <f>IFERROR(INDEX(Party_Ledger!$F:$F,MATCH(1,($C$7=Party_Ledger!$C:$C)*(Party_Ledger!$A:$A&gt;=$C$8)*(Party_Ledger!$A:$A&lt;=$E$8),0)+15),"")</f>
        <v/>
      </c>
      <c r="F33" s="168" t="str">
        <f>IFERROR(INDEX(Party_Ledger!$G:$G,MATCH(1,($C$7=Party_Ledger!$C:$C)*(Party_Ledger!$A:$A&gt;=$C$8)*(Party_Ledger!$A:$A&lt;=$E$8),0)+15),"")</f>
        <v/>
      </c>
      <c r="G33" s="168" t="str">
        <f>IFERROR(INDEX(Party_Ledger!$H:$H,MATCH(1,($C$7=Party_Ledger!$C:$C)*(Party_Ledger!$A:$A&gt;=$C$8)*(Party_Ledger!$A:$A&lt;=$E$8),0)+15),"")</f>
        <v/>
      </c>
      <c r="H33" s="168" t="str">
        <f>IF(B33="","",IF(($C$7=Party_Ledger!$C33)*(Party_Ledger!$A33&gt;=$C$8)*(Party_Ledger!$A33&lt;=$E$8),C11+SUMPRODUCT(($C$7=Party_Ledger!$C$3:$C33)*(Party_Ledger!$A$3:$A33&gt;=$C$8)*(Party_Ledger!$A$3:$A33&lt;=$E$8)*(Party_Ledger!$G$3:$G33-Party_Ledger!$H$3:$H33)),""))</f>
        <v/>
      </c>
      <c r="I33" s="168" t="str">
        <f>IFERROR(INDEX(Party_Ledger!$J:$J,MATCH(1,($C$7=Party_Ledger!$C:$C)*(Party_Ledger!$A:$A&gt;=$C$8)*(Party_Ledger!$A:$A&lt;=$E$8),0)+15),"")</f>
        <v/>
      </c>
    </row>
    <row r="34" spans="2:9" x14ac:dyDescent="0.2">
      <c r="B34" s="168" t="str">
        <f>IFERROR(INDEX(Party_Ledger!$A:$A,MATCH(1,($C$7=Party_Ledger!$C:$C)*(Party_Ledger!$A:$A&gt;=$C$8)*(Party_Ledger!$A:$A&lt;=$E$8),0)+16),"")</f>
        <v/>
      </c>
      <c r="C34" s="168" t="str">
        <f>IFERROR(INDEX(Party_Ledger!$D:$D,MATCH(1,($C$7=Party_Ledger!$C:$C)*(Party_Ledger!$A:$A&gt;=$C$8)*(Party_Ledger!$A:$A&lt;=$E$8),0)+16),"")</f>
        <v/>
      </c>
      <c r="D34" s="168" t="str">
        <f>IFERROR(INDEX(Party_Ledger!$E:$E,MATCH(1,($C$7=Party_Ledger!$C:$C)*(Party_Ledger!$A:$A&gt;=$C$8)*(Party_Ledger!$A:$A&lt;=$E$8),0)+16),"")</f>
        <v/>
      </c>
      <c r="E34" s="168" t="str">
        <f>IFERROR(INDEX(Party_Ledger!$F:$F,MATCH(1,($C$7=Party_Ledger!$C:$C)*(Party_Ledger!$A:$A&gt;=$C$8)*(Party_Ledger!$A:$A&lt;=$E$8),0)+16),"")</f>
        <v/>
      </c>
      <c r="F34" s="168" t="str">
        <f>IFERROR(INDEX(Party_Ledger!$G:$G,MATCH(1,($C$7=Party_Ledger!$C:$C)*(Party_Ledger!$A:$A&gt;=$C$8)*(Party_Ledger!$A:$A&lt;=$E$8),0)+16),"")</f>
        <v/>
      </c>
      <c r="G34" s="168" t="str">
        <f>IFERROR(INDEX(Party_Ledger!$H:$H,MATCH(1,($C$7=Party_Ledger!$C:$C)*(Party_Ledger!$A:$A&gt;=$C$8)*(Party_Ledger!$A:$A&lt;=$E$8),0)+16),"")</f>
        <v/>
      </c>
      <c r="H34" s="168" t="str">
        <f>IF(B34="","",IF(($C$7=Party_Ledger!$C34)*(Party_Ledger!$A34&gt;=$C$8)*(Party_Ledger!$A34&lt;=$E$8),C11+SUMPRODUCT(($C$7=Party_Ledger!$C$3:$C34)*(Party_Ledger!$A$3:$A34&gt;=$C$8)*(Party_Ledger!$A$3:$A34&lt;=$E$8)*(Party_Ledger!$G$3:$G34-Party_Ledger!$H$3:$H34)),""))</f>
        <v/>
      </c>
      <c r="I34" s="168" t="str">
        <f>IFERROR(INDEX(Party_Ledger!$J:$J,MATCH(1,($C$7=Party_Ledger!$C:$C)*(Party_Ledger!$A:$A&gt;=$C$8)*(Party_Ledger!$A:$A&lt;=$E$8),0)+16),"")</f>
        <v/>
      </c>
    </row>
    <row r="35" spans="2:9" x14ac:dyDescent="0.2">
      <c r="B35" s="168" t="str">
        <f>IFERROR(INDEX(Party_Ledger!$A:$A,MATCH(1,($C$7=Party_Ledger!$C:$C)*(Party_Ledger!$A:$A&gt;=$C$8)*(Party_Ledger!$A:$A&lt;=$E$8),0)+17),"")</f>
        <v/>
      </c>
      <c r="C35" s="168" t="str">
        <f>IFERROR(INDEX(Party_Ledger!$D:$D,MATCH(1,($C$7=Party_Ledger!$C:$C)*(Party_Ledger!$A:$A&gt;=$C$8)*(Party_Ledger!$A:$A&lt;=$E$8),0)+17),"")</f>
        <v/>
      </c>
      <c r="D35" s="168" t="str">
        <f>IFERROR(INDEX(Party_Ledger!$E:$E,MATCH(1,($C$7=Party_Ledger!$C:$C)*(Party_Ledger!$A:$A&gt;=$C$8)*(Party_Ledger!$A:$A&lt;=$E$8),0)+17),"")</f>
        <v/>
      </c>
      <c r="E35" s="168" t="str">
        <f>IFERROR(INDEX(Party_Ledger!$F:$F,MATCH(1,($C$7=Party_Ledger!$C:$C)*(Party_Ledger!$A:$A&gt;=$C$8)*(Party_Ledger!$A:$A&lt;=$E$8),0)+17),"")</f>
        <v/>
      </c>
      <c r="F35" s="168" t="str">
        <f>IFERROR(INDEX(Party_Ledger!$G:$G,MATCH(1,($C$7=Party_Ledger!$C:$C)*(Party_Ledger!$A:$A&gt;=$C$8)*(Party_Ledger!$A:$A&lt;=$E$8),0)+17),"")</f>
        <v/>
      </c>
      <c r="G35" s="168" t="str">
        <f>IFERROR(INDEX(Party_Ledger!$H:$H,MATCH(1,($C$7=Party_Ledger!$C:$C)*(Party_Ledger!$A:$A&gt;=$C$8)*(Party_Ledger!$A:$A&lt;=$E$8),0)+17),"")</f>
        <v/>
      </c>
      <c r="H35" s="168" t="str">
        <f>IF(B35="","",IF(($C$7=Party_Ledger!$C35)*(Party_Ledger!$A35&gt;=$C$8)*(Party_Ledger!$A35&lt;=$E$8),C11+SUMPRODUCT(($C$7=Party_Ledger!$C$3:$C35)*(Party_Ledger!$A$3:$A35&gt;=$C$8)*(Party_Ledger!$A$3:$A35&lt;=$E$8)*(Party_Ledger!$G$3:$G35-Party_Ledger!$H$3:$H35)),""))</f>
        <v/>
      </c>
      <c r="I35" s="168" t="str">
        <f>IFERROR(INDEX(Party_Ledger!$J:$J,MATCH(1,($C$7=Party_Ledger!$C:$C)*(Party_Ledger!$A:$A&gt;=$C$8)*(Party_Ledger!$A:$A&lt;=$E$8),0)+17),"")</f>
        <v/>
      </c>
    </row>
    <row r="36" spans="2:9" x14ac:dyDescent="0.2">
      <c r="B36" s="168" t="str">
        <f>IFERROR(INDEX(Party_Ledger!$A:$A,MATCH(1,($C$7=Party_Ledger!$C:$C)*(Party_Ledger!$A:$A&gt;=$C$8)*(Party_Ledger!$A:$A&lt;=$E$8),0)+18),"")</f>
        <v/>
      </c>
      <c r="C36" s="168" t="str">
        <f>IFERROR(INDEX(Party_Ledger!$D:$D,MATCH(1,($C$7=Party_Ledger!$C:$C)*(Party_Ledger!$A:$A&gt;=$C$8)*(Party_Ledger!$A:$A&lt;=$E$8),0)+18),"")</f>
        <v/>
      </c>
      <c r="D36" s="168" t="str">
        <f>IFERROR(INDEX(Party_Ledger!$E:$E,MATCH(1,($C$7=Party_Ledger!$C:$C)*(Party_Ledger!$A:$A&gt;=$C$8)*(Party_Ledger!$A:$A&lt;=$E$8),0)+18),"")</f>
        <v/>
      </c>
      <c r="E36" s="168" t="str">
        <f>IFERROR(INDEX(Party_Ledger!$F:$F,MATCH(1,($C$7=Party_Ledger!$C:$C)*(Party_Ledger!$A:$A&gt;=$C$8)*(Party_Ledger!$A:$A&lt;=$E$8),0)+18),"")</f>
        <v/>
      </c>
      <c r="F36" s="168" t="str">
        <f>IFERROR(INDEX(Party_Ledger!$G:$G,MATCH(1,($C$7=Party_Ledger!$C:$C)*(Party_Ledger!$A:$A&gt;=$C$8)*(Party_Ledger!$A:$A&lt;=$E$8),0)+18),"")</f>
        <v/>
      </c>
      <c r="G36" s="168" t="str">
        <f>IFERROR(INDEX(Party_Ledger!$H:$H,MATCH(1,($C$7=Party_Ledger!$C:$C)*(Party_Ledger!$A:$A&gt;=$C$8)*(Party_Ledger!$A:$A&lt;=$E$8),0)+18),"")</f>
        <v/>
      </c>
      <c r="H36" s="168" t="str">
        <f>IF(B36="","",IF(($C$7=Party_Ledger!$C36)*(Party_Ledger!$A36&gt;=$C$8)*(Party_Ledger!$A36&lt;=$E$8),C11+SUMPRODUCT(($C$7=Party_Ledger!$C$3:$C36)*(Party_Ledger!$A$3:$A36&gt;=$C$8)*(Party_Ledger!$A$3:$A36&lt;=$E$8)*(Party_Ledger!$G$3:$G36-Party_Ledger!$H$3:$H36)),""))</f>
        <v/>
      </c>
      <c r="I36" s="168" t="str">
        <f>IFERROR(INDEX(Party_Ledger!$J:$J,MATCH(1,($C$7=Party_Ledger!$C:$C)*(Party_Ledger!$A:$A&gt;=$C$8)*(Party_Ledger!$A:$A&lt;=$E$8),0)+18),"")</f>
        <v/>
      </c>
    </row>
    <row r="37" spans="2:9" x14ac:dyDescent="0.2">
      <c r="B37" s="168" t="str">
        <f>IFERROR(INDEX(Party_Ledger!$A:$A,MATCH(1,($C$7=Party_Ledger!$C:$C)*(Party_Ledger!$A:$A&gt;=$C$8)*(Party_Ledger!$A:$A&lt;=$E$8),0)+19),"")</f>
        <v/>
      </c>
      <c r="C37" s="168" t="str">
        <f>IFERROR(INDEX(Party_Ledger!$D:$D,MATCH(1,($C$7=Party_Ledger!$C:$C)*(Party_Ledger!$A:$A&gt;=$C$8)*(Party_Ledger!$A:$A&lt;=$E$8),0)+19),"")</f>
        <v/>
      </c>
      <c r="D37" s="168" t="str">
        <f>IFERROR(INDEX(Party_Ledger!$E:$E,MATCH(1,($C$7=Party_Ledger!$C:$C)*(Party_Ledger!$A:$A&gt;=$C$8)*(Party_Ledger!$A:$A&lt;=$E$8),0)+19),"")</f>
        <v/>
      </c>
      <c r="E37" s="168" t="str">
        <f>IFERROR(INDEX(Party_Ledger!$F:$F,MATCH(1,($C$7=Party_Ledger!$C:$C)*(Party_Ledger!$A:$A&gt;=$C$8)*(Party_Ledger!$A:$A&lt;=$E$8),0)+19),"")</f>
        <v/>
      </c>
      <c r="F37" s="168" t="str">
        <f>IFERROR(INDEX(Party_Ledger!$G:$G,MATCH(1,($C$7=Party_Ledger!$C:$C)*(Party_Ledger!$A:$A&gt;=$C$8)*(Party_Ledger!$A:$A&lt;=$E$8),0)+19),"")</f>
        <v/>
      </c>
      <c r="G37" s="168" t="str">
        <f>IFERROR(INDEX(Party_Ledger!$H:$H,MATCH(1,($C$7=Party_Ledger!$C:$C)*(Party_Ledger!$A:$A&gt;=$C$8)*(Party_Ledger!$A:$A&lt;=$E$8),0)+19),"")</f>
        <v/>
      </c>
      <c r="H37" s="168" t="str">
        <f>IF(B37="","",IF(($C$7=Party_Ledger!$C37)*(Party_Ledger!$A37&gt;=$C$8)*(Party_Ledger!$A37&lt;=$E$8),C11+SUMPRODUCT(($C$7=Party_Ledger!$C$3:$C37)*(Party_Ledger!$A$3:$A37&gt;=$C$8)*(Party_Ledger!$A$3:$A37&lt;=$E$8)*(Party_Ledger!$G$3:$G37-Party_Ledger!$H$3:$H37)),""))</f>
        <v/>
      </c>
      <c r="I37" s="168" t="str">
        <f>IFERROR(INDEX(Party_Ledger!$J:$J,MATCH(1,($C$7=Party_Ledger!$C:$C)*(Party_Ledger!$A:$A&gt;=$C$8)*(Party_Ledger!$A:$A&lt;=$E$8),0)+19),"")</f>
        <v/>
      </c>
    </row>
    <row r="38" spans="2:9" x14ac:dyDescent="0.2">
      <c r="B38" s="168" t="str">
        <f>IFERROR(INDEX(Party_Ledger!$A:$A,MATCH(1,($C$7=Party_Ledger!$C:$C)*(Party_Ledger!$A:$A&gt;=$C$8)*(Party_Ledger!$A:$A&lt;=$E$8),0)+20),"")</f>
        <v/>
      </c>
      <c r="C38" s="168" t="str">
        <f>IFERROR(INDEX(Party_Ledger!$D:$D,MATCH(1,($C$7=Party_Ledger!$C:$C)*(Party_Ledger!$A:$A&gt;=$C$8)*(Party_Ledger!$A:$A&lt;=$E$8),0)+20),"")</f>
        <v/>
      </c>
      <c r="D38" s="168" t="str">
        <f>IFERROR(INDEX(Party_Ledger!$E:$E,MATCH(1,($C$7=Party_Ledger!$C:$C)*(Party_Ledger!$A:$A&gt;=$C$8)*(Party_Ledger!$A:$A&lt;=$E$8),0)+20),"")</f>
        <v/>
      </c>
      <c r="E38" s="168" t="str">
        <f>IFERROR(INDEX(Party_Ledger!$F:$F,MATCH(1,($C$7=Party_Ledger!$C:$C)*(Party_Ledger!$A:$A&gt;=$C$8)*(Party_Ledger!$A:$A&lt;=$E$8),0)+20),"")</f>
        <v/>
      </c>
      <c r="F38" s="168" t="str">
        <f>IFERROR(INDEX(Party_Ledger!$G:$G,MATCH(1,($C$7=Party_Ledger!$C:$C)*(Party_Ledger!$A:$A&gt;=$C$8)*(Party_Ledger!$A:$A&lt;=$E$8),0)+20),"")</f>
        <v/>
      </c>
      <c r="G38" s="168" t="str">
        <f>IFERROR(INDEX(Party_Ledger!$H:$H,MATCH(1,($C$7=Party_Ledger!$C:$C)*(Party_Ledger!$A:$A&gt;=$C$8)*(Party_Ledger!$A:$A&lt;=$E$8),0)+20),"")</f>
        <v/>
      </c>
      <c r="H38" s="168" t="str">
        <f>IF(B38="","",IF(($C$7=Party_Ledger!$C38)*(Party_Ledger!$A38&gt;=$C$8)*(Party_Ledger!$A38&lt;=$E$8),C11+SUMPRODUCT(($C$7=Party_Ledger!$C$3:$C38)*(Party_Ledger!$A$3:$A38&gt;=$C$8)*(Party_Ledger!$A$3:$A38&lt;=$E$8)*(Party_Ledger!$G$3:$G38-Party_Ledger!$H$3:$H38)),""))</f>
        <v/>
      </c>
      <c r="I38" s="168" t="str">
        <f>IFERROR(INDEX(Party_Ledger!$J:$J,MATCH(1,($C$7=Party_Ledger!$C:$C)*(Party_Ledger!$A:$A&gt;=$C$8)*(Party_Ledger!$A:$A&lt;=$E$8),0)+20),"")</f>
        <v/>
      </c>
    </row>
    <row r="39" spans="2:9" x14ac:dyDescent="0.2">
      <c r="B39" s="168" t="str">
        <f>IFERROR(INDEX(Party_Ledger!$A:$A,MATCH(1,($C$7=Party_Ledger!$C:$C)*(Party_Ledger!$A:$A&gt;=$C$8)*(Party_Ledger!$A:$A&lt;=$E$8),0)+21),"")</f>
        <v/>
      </c>
      <c r="C39" s="168" t="str">
        <f>IFERROR(INDEX(Party_Ledger!$D:$D,MATCH(1,($C$7=Party_Ledger!$C:$C)*(Party_Ledger!$A:$A&gt;=$C$8)*(Party_Ledger!$A:$A&lt;=$E$8),0)+21),"")</f>
        <v/>
      </c>
      <c r="D39" s="168" t="str">
        <f>IFERROR(INDEX(Party_Ledger!$E:$E,MATCH(1,($C$7=Party_Ledger!$C:$C)*(Party_Ledger!$A:$A&gt;=$C$8)*(Party_Ledger!$A:$A&lt;=$E$8),0)+21),"")</f>
        <v/>
      </c>
      <c r="E39" s="168" t="str">
        <f>IFERROR(INDEX(Party_Ledger!$F:$F,MATCH(1,($C$7=Party_Ledger!$C:$C)*(Party_Ledger!$A:$A&gt;=$C$8)*(Party_Ledger!$A:$A&lt;=$E$8),0)+21),"")</f>
        <v/>
      </c>
      <c r="F39" s="168" t="str">
        <f>IFERROR(INDEX(Party_Ledger!$G:$G,MATCH(1,($C$7=Party_Ledger!$C:$C)*(Party_Ledger!$A:$A&gt;=$C$8)*(Party_Ledger!$A:$A&lt;=$E$8),0)+21),"")</f>
        <v/>
      </c>
      <c r="G39" s="168" t="str">
        <f>IFERROR(INDEX(Party_Ledger!$H:$H,MATCH(1,($C$7=Party_Ledger!$C:$C)*(Party_Ledger!$A:$A&gt;=$C$8)*(Party_Ledger!$A:$A&lt;=$E$8),0)+21),"")</f>
        <v/>
      </c>
      <c r="H39" s="168" t="str">
        <f>IF(B39="","",IF(($C$7=Party_Ledger!$C39)*(Party_Ledger!$A39&gt;=$C$8)*(Party_Ledger!$A39&lt;=$E$8),C11+SUMPRODUCT(($C$7=Party_Ledger!$C$3:$C39)*(Party_Ledger!$A$3:$A39&gt;=$C$8)*(Party_Ledger!$A$3:$A39&lt;=$E$8)*(Party_Ledger!$G$3:$G39-Party_Ledger!$H$3:$H39)),""))</f>
        <v/>
      </c>
      <c r="I39" s="168" t="str">
        <f>IFERROR(INDEX(Party_Ledger!$J:$J,MATCH(1,($C$7=Party_Ledger!$C:$C)*(Party_Ledger!$A:$A&gt;=$C$8)*(Party_Ledger!$A:$A&lt;=$E$8),0)+21),"")</f>
        <v/>
      </c>
    </row>
    <row r="40" spans="2:9" x14ac:dyDescent="0.2">
      <c r="B40" s="168" t="str">
        <f>IFERROR(INDEX(Party_Ledger!$A:$A,MATCH(1,($C$7=Party_Ledger!$C:$C)*(Party_Ledger!$A:$A&gt;=$C$8)*(Party_Ledger!$A:$A&lt;=$E$8),0)+22),"")</f>
        <v/>
      </c>
      <c r="C40" s="168" t="str">
        <f>IFERROR(INDEX(Party_Ledger!$D:$D,MATCH(1,($C$7=Party_Ledger!$C:$C)*(Party_Ledger!$A:$A&gt;=$C$8)*(Party_Ledger!$A:$A&lt;=$E$8),0)+22),"")</f>
        <v/>
      </c>
      <c r="D40" s="168" t="str">
        <f>IFERROR(INDEX(Party_Ledger!$E:$E,MATCH(1,($C$7=Party_Ledger!$C:$C)*(Party_Ledger!$A:$A&gt;=$C$8)*(Party_Ledger!$A:$A&lt;=$E$8),0)+22),"")</f>
        <v/>
      </c>
      <c r="E40" s="168" t="str">
        <f>IFERROR(INDEX(Party_Ledger!$F:$F,MATCH(1,($C$7=Party_Ledger!$C:$C)*(Party_Ledger!$A:$A&gt;=$C$8)*(Party_Ledger!$A:$A&lt;=$E$8),0)+22),"")</f>
        <v/>
      </c>
      <c r="F40" s="168" t="str">
        <f>IFERROR(INDEX(Party_Ledger!$G:$G,MATCH(1,($C$7=Party_Ledger!$C:$C)*(Party_Ledger!$A:$A&gt;=$C$8)*(Party_Ledger!$A:$A&lt;=$E$8),0)+22),"")</f>
        <v/>
      </c>
      <c r="G40" s="168" t="str">
        <f>IFERROR(INDEX(Party_Ledger!$H:$H,MATCH(1,($C$7=Party_Ledger!$C:$C)*(Party_Ledger!$A:$A&gt;=$C$8)*(Party_Ledger!$A:$A&lt;=$E$8),0)+22),"")</f>
        <v/>
      </c>
      <c r="H40" s="168" t="str">
        <f>IF(B40="","",IF(($C$7=Party_Ledger!$C40)*(Party_Ledger!$A40&gt;=$C$8)*(Party_Ledger!$A40&lt;=$E$8),C11+SUMPRODUCT(($C$7=Party_Ledger!$C$3:$C40)*(Party_Ledger!$A$3:$A40&gt;=$C$8)*(Party_Ledger!$A$3:$A40&lt;=$E$8)*(Party_Ledger!$G$3:$G40-Party_Ledger!$H$3:$H40)),""))</f>
        <v/>
      </c>
      <c r="I40" s="168" t="str">
        <f>IFERROR(INDEX(Party_Ledger!$J:$J,MATCH(1,($C$7=Party_Ledger!$C:$C)*(Party_Ledger!$A:$A&gt;=$C$8)*(Party_Ledger!$A:$A&lt;=$E$8),0)+22),"")</f>
        <v/>
      </c>
    </row>
    <row r="41" spans="2:9" x14ac:dyDescent="0.2">
      <c r="B41" s="168" t="str">
        <f>IFERROR(INDEX(Party_Ledger!$A:$A,MATCH(1,($C$7=Party_Ledger!$C:$C)*(Party_Ledger!$A:$A&gt;=$C$8)*(Party_Ledger!$A:$A&lt;=$E$8),0)+23),"")</f>
        <v/>
      </c>
      <c r="C41" s="168" t="str">
        <f>IFERROR(INDEX(Party_Ledger!$D:$D,MATCH(1,($C$7=Party_Ledger!$C:$C)*(Party_Ledger!$A:$A&gt;=$C$8)*(Party_Ledger!$A:$A&lt;=$E$8),0)+23),"")</f>
        <v/>
      </c>
      <c r="D41" s="168" t="str">
        <f>IFERROR(INDEX(Party_Ledger!$E:$E,MATCH(1,($C$7=Party_Ledger!$C:$C)*(Party_Ledger!$A:$A&gt;=$C$8)*(Party_Ledger!$A:$A&lt;=$E$8),0)+23),"")</f>
        <v/>
      </c>
      <c r="E41" s="168" t="str">
        <f>IFERROR(INDEX(Party_Ledger!$F:$F,MATCH(1,($C$7=Party_Ledger!$C:$C)*(Party_Ledger!$A:$A&gt;=$C$8)*(Party_Ledger!$A:$A&lt;=$E$8),0)+23),"")</f>
        <v/>
      </c>
      <c r="F41" s="168" t="str">
        <f>IFERROR(INDEX(Party_Ledger!$G:$G,MATCH(1,($C$7=Party_Ledger!$C:$C)*(Party_Ledger!$A:$A&gt;=$C$8)*(Party_Ledger!$A:$A&lt;=$E$8),0)+23),"")</f>
        <v/>
      </c>
      <c r="G41" s="168" t="str">
        <f>IFERROR(INDEX(Party_Ledger!$H:$H,MATCH(1,($C$7=Party_Ledger!$C:$C)*(Party_Ledger!$A:$A&gt;=$C$8)*(Party_Ledger!$A:$A&lt;=$E$8),0)+23),"")</f>
        <v/>
      </c>
      <c r="H41" s="168" t="str">
        <f>IF(B41="","",IF(($C$7=Party_Ledger!$C41)*(Party_Ledger!$A41&gt;=$C$8)*(Party_Ledger!$A41&lt;=$E$8),C11+SUMPRODUCT(($C$7=Party_Ledger!$C$3:$C41)*(Party_Ledger!$A$3:$A41&gt;=$C$8)*(Party_Ledger!$A$3:$A41&lt;=$E$8)*(Party_Ledger!$G$3:$G41-Party_Ledger!$H$3:$H41)),""))</f>
        <v/>
      </c>
      <c r="I41" s="168" t="str">
        <f>IFERROR(INDEX(Party_Ledger!$J:$J,MATCH(1,($C$7=Party_Ledger!$C:$C)*(Party_Ledger!$A:$A&gt;=$C$8)*(Party_Ledger!$A:$A&lt;=$E$8),0)+23),"")</f>
        <v/>
      </c>
    </row>
    <row r="42" spans="2:9" x14ac:dyDescent="0.2">
      <c r="B42" s="168" t="str">
        <f>IFERROR(INDEX(Party_Ledger!$A:$A,MATCH(1,($C$7=Party_Ledger!$C:$C)*(Party_Ledger!$A:$A&gt;=$C$8)*(Party_Ledger!$A:$A&lt;=$E$8),0)+24),"")</f>
        <v/>
      </c>
      <c r="C42" s="168" t="str">
        <f>IFERROR(INDEX(Party_Ledger!$D:$D,MATCH(1,($C$7=Party_Ledger!$C:$C)*(Party_Ledger!$A:$A&gt;=$C$8)*(Party_Ledger!$A:$A&lt;=$E$8),0)+24),"")</f>
        <v/>
      </c>
      <c r="D42" s="168" t="str">
        <f>IFERROR(INDEX(Party_Ledger!$E:$E,MATCH(1,($C$7=Party_Ledger!$C:$C)*(Party_Ledger!$A:$A&gt;=$C$8)*(Party_Ledger!$A:$A&lt;=$E$8),0)+24),"")</f>
        <v/>
      </c>
      <c r="E42" s="168" t="str">
        <f>IFERROR(INDEX(Party_Ledger!$F:$F,MATCH(1,($C$7=Party_Ledger!$C:$C)*(Party_Ledger!$A:$A&gt;=$C$8)*(Party_Ledger!$A:$A&lt;=$E$8),0)+24),"")</f>
        <v/>
      </c>
      <c r="F42" s="168" t="str">
        <f>IFERROR(INDEX(Party_Ledger!$G:$G,MATCH(1,($C$7=Party_Ledger!$C:$C)*(Party_Ledger!$A:$A&gt;=$C$8)*(Party_Ledger!$A:$A&lt;=$E$8),0)+24),"")</f>
        <v/>
      </c>
      <c r="G42" s="168" t="str">
        <f>IFERROR(INDEX(Party_Ledger!$H:$H,MATCH(1,($C$7=Party_Ledger!$C:$C)*(Party_Ledger!$A:$A&gt;=$C$8)*(Party_Ledger!$A:$A&lt;=$E$8),0)+24),"")</f>
        <v/>
      </c>
      <c r="H42" s="168" t="str">
        <f>IF(B42="","",IF(($C$7=Party_Ledger!$C42)*(Party_Ledger!$A42&gt;=$C$8)*(Party_Ledger!$A42&lt;=$E$8),C11+SUMPRODUCT(($C$7=Party_Ledger!$C$3:$C42)*(Party_Ledger!$A$3:$A42&gt;=$C$8)*(Party_Ledger!$A$3:$A42&lt;=$E$8)*(Party_Ledger!$G$3:$G42-Party_Ledger!$H$3:$H42)),""))</f>
        <v/>
      </c>
      <c r="I42" s="168" t="str">
        <f>IFERROR(INDEX(Party_Ledger!$J:$J,MATCH(1,($C$7=Party_Ledger!$C:$C)*(Party_Ledger!$A:$A&gt;=$C$8)*(Party_Ledger!$A:$A&lt;=$E$8),0)+24),"")</f>
        <v/>
      </c>
    </row>
    <row r="43" spans="2:9" x14ac:dyDescent="0.2">
      <c r="B43" s="168" t="str">
        <f>IFERROR(INDEX(Party_Ledger!$A:$A,MATCH(1,($C$7=Party_Ledger!$C:$C)*(Party_Ledger!$A:$A&gt;=$C$8)*(Party_Ledger!$A:$A&lt;=$E$8),0)+25),"")</f>
        <v/>
      </c>
      <c r="C43" s="168" t="str">
        <f>IFERROR(INDEX(Party_Ledger!$D:$D,MATCH(1,($C$7=Party_Ledger!$C:$C)*(Party_Ledger!$A:$A&gt;=$C$8)*(Party_Ledger!$A:$A&lt;=$E$8),0)+25),"")</f>
        <v/>
      </c>
      <c r="D43" s="168" t="str">
        <f>IFERROR(INDEX(Party_Ledger!$E:$E,MATCH(1,($C$7=Party_Ledger!$C:$C)*(Party_Ledger!$A:$A&gt;=$C$8)*(Party_Ledger!$A:$A&lt;=$E$8),0)+25),"")</f>
        <v/>
      </c>
      <c r="E43" s="168" t="str">
        <f>IFERROR(INDEX(Party_Ledger!$F:$F,MATCH(1,($C$7=Party_Ledger!$C:$C)*(Party_Ledger!$A:$A&gt;=$C$8)*(Party_Ledger!$A:$A&lt;=$E$8),0)+25),"")</f>
        <v/>
      </c>
      <c r="F43" s="168" t="str">
        <f>IFERROR(INDEX(Party_Ledger!$G:$G,MATCH(1,($C$7=Party_Ledger!$C:$C)*(Party_Ledger!$A:$A&gt;=$C$8)*(Party_Ledger!$A:$A&lt;=$E$8),0)+25),"")</f>
        <v/>
      </c>
      <c r="G43" s="168" t="str">
        <f>IFERROR(INDEX(Party_Ledger!$H:$H,MATCH(1,($C$7=Party_Ledger!$C:$C)*(Party_Ledger!$A:$A&gt;=$C$8)*(Party_Ledger!$A:$A&lt;=$E$8),0)+25),"")</f>
        <v/>
      </c>
      <c r="H43" s="168" t="str">
        <f>IF(B43="","",IF(($C$7=Party_Ledger!$C43)*(Party_Ledger!$A43&gt;=$C$8)*(Party_Ledger!$A43&lt;=$E$8),C11+SUMPRODUCT(($C$7=Party_Ledger!$C$3:$C43)*(Party_Ledger!$A$3:$A43&gt;=$C$8)*(Party_Ledger!$A$3:$A43&lt;=$E$8)*(Party_Ledger!$G$3:$G43-Party_Ledger!$H$3:$H43)),""))</f>
        <v/>
      </c>
      <c r="I43" s="168" t="str">
        <f>IFERROR(INDEX(Party_Ledger!$J:$J,MATCH(1,($C$7=Party_Ledger!$C:$C)*(Party_Ledger!$A:$A&gt;=$C$8)*(Party_Ledger!$A:$A&lt;=$E$8),0)+25),"")</f>
        <v/>
      </c>
    </row>
    <row r="44" spans="2:9" x14ac:dyDescent="0.2">
      <c r="B44" s="168" t="str">
        <f>IFERROR(INDEX(Party_Ledger!$A:$A,MATCH(1,($C$7=Party_Ledger!$C:$C)*(Party_Ledger!$A:$A&gt;=$C$8)*(Party_Ledger!$A:$A&lt;=$E$8),0)+26),"")</f>
        <v/>
      </c>
      <c r="C44" s="168" t="str">
        <f>IFERROR(INDEX(Party_Ledger!$D:$D,MATCH(1,($C$7=Party_Ledger!$C:$C)*(Party_Ledger!$A:$A&gt;=$C$8)*(Party_Ledger!$A:$A&lt;=$E$8),0)+26),"")</f>
        <v/>
      </c>
      <c r="D44" s="168" t="str">
        <f>IFERROR(INDEX(Party_Ledger!$E:$E,MATCH(1,($C$7=Party_Ledger!$C:$C)*(Party_Ledger!$A:$A&gt;=$C$8)*(Party_Ledger!$A:$A&lt;=$E$8),0)+26),"")</f>
        <v/>
      </c>
      <c r="E44" s="168" t="str">
        <f>IFERROR(INDEX(Party_Ledger!$F:$F,MATCH(1,($C$7=Party_Ledger!$C:$C)*(Party_Ledger!$A:$A&gt;=$C$8)*(Party_Ledger!$A:$A&lt;=$E$8),0)+26),"")</f>
        <v/>
      </c>
      <c r="F44" s="168" t="str">
        <f>IFERROR(INDEX(Party_Ledger!$G:$G,MATCH(1,($C$7=Party_Ledger!$C:$C)*(Party_Ledger!$A:$A&gt;=$C$8)*(Party_Ledger!$A:$A&lt;=$E$8),0)+26),"")</f>
        <v/>
      </c>
      <c r="G44" s="168" t="str">
        <f>IFERROR(INDEX(Party_Ledger!$H:$H,MATCH(1,($C$7=Party_Ledger!$C:$C)*(Party_Ledger!$A:$A&gt;=$C$8)*(Party_Ledger!$A:$A&lt;=$E$8),0)+26),"")</f>
        <v/>
      </c>
      <c r="H44" s="168" t="str">
        <f>IF(B44="","",IF(($C$7=Party_Ledger!$C44)*(Party_Ledger!$A44&gt;=$C$8)*(Party_Ledger!$A44&lt;=$E$8),C11+SUMPRODUCT(($C$7=Party_Ledger!$C$3:$C44)*(Party_Ledger!$A$3:$A44&gt;=$C$8)*(Party_Ledger!$A$3:$A44&lt;=$E$8)*(Party_Ledger!$G$3:$G44-Party_Ledger!$H$3:$H44)),""))</f>
        <v/>
      </c>
      <c r="I44" s="168" t="str">
        <f>IFERROR(INDEX(Party_Ledger!$J:$J,MATCH(1,($C$7=Party_Ledger!$C:$C)*(Party_Ledger!$A:$A&gt;=$C$8)*(Party_Ledger!$A:$A&lt;=$E$8),0)+26),"")</f>
        <v/>
      </c>
    </row>
    <row r="45" spans="2:9" x14ac:dyDescent="0.2">
      <c r="B45" s="168" t="str">
        <f>IFERROR(INDEX(Party_Ledger!$A:$A,MATCH(1,($C$7=Party_Ledger!$C:$C)*(Party_Ledger!$A:$A&gt;=$C$8)*(Party_Ledger!$A:$A&lt;=$E$8),0)+27),"")</f>
        <v/>
      </c>
      <c r="C45" s="168" t="str">
        <f>IFERROR(INDEX(Party_Ledger!$D:$D,MATCH(1,($C$7=Party_Ledger!$C:$C)*(Party_Ledger!$A:$A&gt;=$C$8)*(Party_Ledger!$A:$A&lt;=$E$8),0)+27),"")</f>
        <v/>
      </c>
      <c r="D45" s="168" t="str">
        <f>IFERROR(INDEX(Party_Ledger!$E:$E,MATCH(1,($C$7=Party_Ledger!$C:$C)*(Party_Ledger!$A:$A&gt;=$C$8)*(Party_Ledger!$A:$A&lt;=$E$8),0)+27),"")</f>
        <v/>
      </c>
      <c r="E45" s="168" t="str">
        <f>IFERROR(INDEX(Party_Ledger!$F:$F,MATCH(1,($C$7=Party_Ledger!$C:$C)*(Party_Ledger!$A:$A&gt;=$C$8)*(Party_Ledger!$A:$A&lt;=$E$8),0)+27),"")</f>
        <v/>
      </c>
      <c r="F45" s="168" t="str">
        <f>IFERROR(INDEX(Party_Ledger!$G:$G,MATCH(1,($C$7=Party_Ledger!$C:$C)*(Party_Ledger!$A:$A&gt;=$C$8)*(Party_Ledger!$A:$A&lt;=$E$8),0)+27),"")</f>
        <v/>
      </c>
      <c r="G45" s="168" t="str">
        <f>IFERROR(INDEX(Party_Ledger!$H:$H,MATCH(1,($C$7=Party_Ledger!$C:$C)*(Party_Ledger!$A:$A&gt;=$C$8)*(Party_Ledger!$A:$A&lt;=$E$8),0)+27),"")</f>
        <v/>
      </c>
      <c r="H45" s="168" t="str">
        <f>IF(B45="","",IF(($C$7=Party_Ledger!$C45)*(Party_Ledger!$A45&gt;=$C$8)*(Party_Ledger!$A45&lt;=$E$8),C11+SUMPRODUCT(($C$7=Party_Ledger!$C$3:$C45)*(Party_Ledger!$A$3:$A45&gt;=$C$8)*(Party_Ledger!$A$3:$A45&lt;=$E$8)*(Party_Ledger!$G$3:$G45-Party_Ledger!$H$3:$H45)),""))</f>
        <v/>
      </c>
      <c r="I45" s="168" t="str">
        <f>IFERROR(INDEX(Party_Ledger!$J:$J,MATCH(1,($C$7=Party_Ledger!$C:$C)*(Party_Ledger!$A:$A&gt;=$C$8)*(Party_Ledger!$A:$A&lt;=$E$8),0)+27),"")</f>
        <v/>
      </c>
    </row>
    <row r="46" spans="2:9" x14ac:dyDescent="0.2">
      <c r="B46" s="168" t="str">
        <f>IFERROR(INDEX(Party_Ledger!$A:$A,MATCH(1,($C$7=Party_Ledger!$C:$C)*(Party_Ledger!$A:$A&gt;=$C$8)*(Party_Ledger!$A:$A&lt;=$E$8),0)+28),"")</f>
        <v/>
      </c>
      <c r="C46" s="168" t="str">
        <f>IFERROR(INDEX(Party_Ledger!$D:$D,MATCH(1,($C$7=Party_Ledger!$C:$C)*(Party_Ledger!$A:$A&gt;=$C$8)*(Party_Ledger!$A:$A&lt;=$E$8),0)+28),"")</f>
        <v/>
      </c>
      <c r="D46" s="168" t="str">
        <f>IFERROR(INDEX(Party_Ledger!$E:$E,MATCH(1,($C$7=Party_Ledger!$C:$C)*(Party_Ledger!$A:$A&gt;=$C$8)*(Party_Ledger!$A:$A&lt;=$E$8),0)+28),"")</f>
        <v/>
      </c>
      <c r="E46" s="168" t="str">
        <f>IFERROR(INDEX(Party_Ledger!$F:$F,MATCH(1,($C$7=Party_Ledger!$C:$C)*(Party_Ledger!$A:$A&gt;=$C$8)*(Party_Ledger!$A:$A&lt;=$E$8),0)+28),"")</f>
        <v/>
      </c>
      <c r="F46" s="168" t="str">
        <f>IFERROR(INDEX(Party_Ledger!$G:$G,MATCH(1,($C$7=Party_Ledger!$C:$C)*(Party_Ledger!$A:$A&gt;=$C$8)*(Party_Ledger!$A:$A&lt;=$E$8),0)+28),"")</f>
        <v/>
      </c>
      <c r="G46" s="168" t="str">
        <f>IFERROR(INDEX(Party_Ledger!$H:$H,MATCH(1,($C$7=Party_Ledger!$C:$C)*(Party_Ledger!$A:$A&gt;=$C$8)*(Party_Ledger!$A:$A&lt;=$E$8),0)+28),"")</f>
        <v/>
      </c>
      <c r="H46" s="168" t="str">
        <f>IF(B46="","",IF(($C$7=Party_Ledger!$C46)*(Party_Ledger!$A46&gt;=$C$8)*(Party_Ledger!$A46&lt;=$E$8),C11+SUMPRODUCT(($C$7=Party_Ledger!$C$3:$C46)*(Party_Ledger!$A$3:$A46&gt;=$C$8)*(Party_Ledger!$A$3:$A46&lt;=$E$8)*(Party_Ledger!$G$3:$G46-Party_Ledger!$H$3:$H46)),""))</f>
        <v/>
      </c>
      <c r="I46" s="168" t="str">
        <f>IFERROR(INDEX(Party_Ledger!$J:$J,MATCH(1,($C$7=Party_Ledger!$C:$C)*(Party_Ledger!$A:$A&gt;=$C$8)*(Party_Ledger!$A:$A&lt;=$E$8),0)+28),"")</f>
        <v/>
      </c>
    </row>
    <row r="47" spans="2:9" x14ac:dyDescent="0.2">
      <c r="B47" s="168" t="str">
        <f>IFERROR(INDEX(Party_Ledger!$A:$A,MATCH(1,($C$7=Party_Ledger!$C:$C)*(Party_Ledger!$A:$A&gt;=$C$8)*(Party_Ledger!$A:$A&lt;=$E$8),0)+29),"")</f>
        <v/>
      </c>
      <c r="C47" s="168" t="str">
        <f>IFERROR(INDEX(Party_Ledger!$D:$D,MATCH(1,($C$7=Party_Ledger!$C:$C)*(Party_Ledger!$A:$A&gt;=$C$8)*(Party_Ledger!$A:$A&lt;=$E$8),0)+29),"")</f>
        <v/>
      </c>
      <c r="D47" s="168" t="str">
        <f>IFERROR(INDEX(Party_Ledger!$E:$E,MATCH(1,($C$7=Party_Ledger!$C:$C)*(Party_Ledger!$A:$A&gt;=$C$8)*(Party_Ledger!$A:$A&lt;=$E$8),0)+29),"")</f>
        <v/>
      </c>
      <c r="E47" s="168" t="str">
        <f>IFERROR(INDEX(Party_Ledger!$F:$F,MATCH(1,($C$7=Party_Ledger!$C:$C)*(Party_Ledger!$A:$A&gt;=$C$8)*(Party_Ledger!$A:$A&lt;=$E$8),0)+29),"")</f>
        <v/>
      </c>
      <c r="F47" s="168" t="str">
        <f>IFERROR(INDEX(Party_Ledger!$G:$G,MATCH(1,($C$7=Party_Ledger!$C:$C)*(Party_Ledger!$A:$A&gt;=$C$8)*(Party_Ledger!$A:$A&lt;=$E$8),0)+29),"")</f>
        <v/>
      </c>
      <c r="G47" s="168" t="str">
        <f>IFERROR(INDEX(Party_Ledger!$H:$H,MATCH(1,($C$7=Party_Ledger!$C:$C)*(Party_Ledger!$A:$A&gt;=$C$8)*(Party_Ledger!$A:$A&lt;=$E$8),0)+29),"")</f>
        <v/>
      </c>
      <c r="H47" s="168" t="str">
        <f>IF(B47="","",IF(($C$7=Party_Ledger!$C47)*(Party_Ledger!$A47&gt;=$C$8)*(Party_Ledger!$A47&lt;=$E$8),C11+SUMPRODUCT(($C$7=Party_Ledger!$C$3:$C47)*(Party_Ledger!$A$3:$A47&gt;=$C$8)*(Party_Ledger!$A$3:$A47&lt;=$E$8)*(Party_Ledger!$G$3:$G47-Party_Ledger!$H$3:$H47)),""))</f>
        <v/>
      </c>
      <c r="I47" s="168" t="str">
        <f>IFERROR(INDEX(Party_Ledger!$J:$J,MATCH(1,($C$7=Party_Ledger!$C:$C)*(Party_Ledger!$A:$A&gt;=$C$8)*(Party_Ledger!$A:$A&lt;=$E$8),0)+29),"")</f>
        <v/>
      </c>
    </row>
    <row r="48" spans="2:9" x14ac:dyDescent="0.2">
      <c r="B48" s="168" t="str">
        <f>IFERROR(INDEX(Party_Ledger!$A:$A,MATCH(1,($C$7=Party_Ledger!$C:$C)*(Party_Ledger!$A:$A&gt;=$C$8)*(Party_Ledger!$A:$A&lt;=$E$8),0)+30),"")</f>
        <v/>
      </c>
      <c r="C48" s="168" t="str">
        <f>IFERROR(INDEX(Party_Ledger!$D:$D,MATCH(1,($C$7=Party_Ledger!$C:$C)*(Party_Ledger!$A:$A&gt;=$C$8)*(Party_Ledger!$A:$A&lt;=$E$8),0)+30),"")</f>
        <v/>
      </c>
      <c r="D48" s="168" t="str">
        <f>IFERROR(INDEX(Party_Ledger!$E:$E,MATCH(1,($C$7=Party_Ledger!$C:$C)*(Party_Ledger!$A:$A&gt;=$C$8)*(Party_Ledger!$A:$A&lt;=$E$8),0)+30),"")</f>
        <v/>
      </c>
      <c r="E48" s="168" t="str">
        <f>IFERROR(INDEX(Party_Ledger!$F:$F,MATCH(1,($C$7=Party_Ledger!$C:$C)*(Party_Ledger!$A:$A&gt;=$C$8)*(Party_Ledger!$A:$A&lt;=$E$8),0)+30),"")</f>
        <v/>
      </c>
      <c r="F48" s="168" t="str">
        <f>IFERROR(INDEX(Party_Ledger!$G:$G,MATCH(1,($C$7=Party_Ledger!$C:$C)*(Party_Ledger!$A:$A&gt;=$C$8)*(Party_Ledger!$A:$A&lt;=$E$8),0)+30),"")</f>
        <v/>
      </c>
      <c r="G48" s="168" t="str">
        <f>IFERROR(INDEX(Party_Ledger!$H:$H,MATCH(1,($C$7=Party_Ledger!$C:$C)*(Party_Ledger!$A:$A&gt;=$C$8)*(Party_Ledger!$A:$A&lt;=$E$8),0)+30),"")</f>
        <v/>
      </c>
      <c r="H48" s="168" t="str">
        <f>IF(B48="","",IF(($C$7=Party_Ledger!$C48)*(Party_Ledger!$A48&gt;=$C$8)*(Party_Ledger!$A48&lt;=$E$8),C11+SUMPRODUCT(($C$7=Party_Ledger!$C$3:$C48)*(Party_Ledger!$A$3:$A48&gt;=$C$8)*(Party_Ledger!$A$3:$A48&lt;=$E$8)*(Party_Ledger!$G$3:$G48-Party_Ledger!$H$3:$H48)),""))</f>
        <v/>
      </c>
      <c r="I48" s="168" t="str">
        <f>IFERROR(INDEX(Party_Ledger!$J:$J,MATCH(1,($C$7=Party_Ledger!$C:$C)*(Party_Ledger!$A:$A&gt;=$C$8)*(Party_Ledger!$A:$A&lt;=$E$8),0)+30),"")</f>
        <v/>
      </c>
    </row>
    <row r="49" spans="2:9" x14ac:dyDescent="0.2">
      <c r="B49" s="168" t="str">
        <f>IFERROR(INDEX(Party_Ledger!$A:$A,MATCH(1,($C$7=Party_Ledger!$C:$C)*(Party_Ledger!$A:$A&gt;=$C$8)*(Party_Ledger!$A:$A&lt;=$E$8),0)+31),"")</f>
        <v/>
      </c>
      <c r="C49" s="168" t="str">
        <f>IFERROR(INDEX(Party_Ledger!$D:$D,MATCH(1,($C$7=Party_Ledger!$C:$C)*(Party_Ledger!$A:$A&gt;=$C$8)*(Party_Ledger!$A:$A&lt;=$E$8),0)+31),"")</f>
        <v/>
      </c>
      <c r="D49" s="168" t="str">
        <f>IFERROR(INDEX(Party_Ledger!$E:$E,MATCH(1,($C$7=Party_Ledger!$C:$C)*(Party_Ledger!$A:$A&gt;=$C$8)*(Party_Ledger!$A:$A&lt;=$E$8),0)+31),"")</f>
        <v/>
      </c>
      <c r="E49" s="168" t="str">
        <f>IFERROR(INDEX(Party_Ledger!$F:$F,MATCH(1,($C$7=Party_Ledger!$C:$C)*(Party_Ledger!$A:$A&gt;=$C$8)*(Party_Ledger!$A:$A&lt;=$E$8),0)+31),"")</f>
        <v/>
      </c>
      <c r="F49" s="168" t="str">
        <f>IFERROR(INDEX(Party_Ledger!$G:$G,MATCH(1,($C$7=Party_Ledger!$C:$C)*(Party_Ledger!$A:$A&gt;=$C$8)*(Party_Ledger!$A:$A&lt;=$E$8),0)+31),"")</f>
        <v/>
      </c>
      <c r="G49" s="168" t="str">
        <f>IFERROR(INDEX(Party_Ledger!$H:$H,MATCH(1,($C$7=Party_Ledger!$C:$C)*(Party_Ledger!$A:$A&gt;=$C$8)*(Party_Ledger!$A:$A&lt;=$E$8),0)+31),"")</f>
        <v/>
      </c>
      <c r="H49" s="168" t="str">
        <f>IF(B49="","",IF(($C$7=Party_Ledger!$C49)*(Party_Ledger!$A49&gt;=$C$8)*(Party_Ledger!$A49&lt;=$E$8),C11+SUMPRODUCT(($C$7=Party_Ledger!$C$3:$C49)*(Party_Ledger!$A$3:$A49&gt;=$C$8)*(Party_Ledger!$A$3:$A49&lt;=$E$8)*(Party_Ledger!$G$3:$G49-Party_Ledger!$H$3:$H49)),""))</f>
        <v/>
      </c>
      <c r="I49" s="168" t="str">
        <f>IFERROR(INDEX(Party_Ledger!$J:$J,MATCH(1,($C$7=Party_Ledger!$C:$C)*(Party_Ledger!$A:$A&gt;=$C$8)*(Party_Ledger!$A:$A&lt;=$E$8),0)+31),"")</f>
        <v/>
      </c>
    </row>
    <row r="50" spans="2:9" x14ac:dyDescent="0.2">
      <c r="B50" s="168" t="str">
        <f>IFERROR(INDEX(Party_Ledger!$A:$A,MATCH(1,($C$7=Party_Ledger!$C:$C)*(Party_Ledger!$A:$A&gt;=$C$8)*(Party_Ledger!$A:$A&lt;=$E$8),0)+32),"")</f>
        <v/>
      </c>
      <c r="C50" s="168" t="str">
        <f>IFERROR(INDEX(Party_Ledger!$D:$D,MATCH(1,($C$7=Party_Ledger!$C:$C)*(Party_Ledger!$A:$A&gt;=$C$8)*(Party_Ledger!$A:$A&lt;=$E$8),0)+32),"")</f>
        <v/>
      </c>
      <c r="D50" s="168" t="str">
        <f>IFERROR(INDEX(Party_Ledger!$E:$E,MATCH(1,($C$7=Party_Ledger!$C:$C)*(Party_Ledger!$A:$A&gt;=$C$8)*(Party_Ledger!$A:$A&lt;=$E$8),0)+32),"")</f>
        <v/>
      </c>
      <c r="E50" s="168" t="str">
        <f>IFERROR(INDEX(Party_Ledger!$F:$F,MATCH(1,($C$7=Party_Ledger!$C:$C)*(Party_Ledger!$A:$A&gt;=$C$8)*(Party_Ledger!$A:$A&lt;=$E$8),0)+32),"")</f>
        <v/>
      </c>
      <c r="F50" s="168" t="str">
        <f>IFERROR(INDEX(Party_Ledger!$G:$G,MATCH(1,($C$7=Party_Ledger!$C:$C)*(Party_Ledger!$A:$A&gt;=$C$8)*(Party_Ledger!$A:$A&lt;=$E$8),0)+32),"")</f>
        <v/>
      </c>
      <c r="G50" s="168" t="str">
        <f>IFERROR(INDEX(Party_Ledger!$H:$H,MATCH(1,($C$7=Party_Ledger!$C:$C)*(Party_Ledger!$A:$A&gt;=$C$8)*(Party_Ledger!$A:$A&lt;=$E$8),0)+32),"")</f>
        <v/>
      </c>
      <c r="H50" s="168" t="str">
        <f>IF(B50="","",IF(($C$7=Party_Ledger!$C50)*(Party_Ledger!$A50&gt;=$C$8)*(Party_Ledger!$A50&lt;=$E$8),C11+SUMPRODUCT(($C$7=Party_Ledger!$C$3:$C50)*(Party_Ledger!$A$3:$A50&gt;=$C$8)*(Party_Ledger!$A$3:$A50&lt;=$E$8)*(Party_Ledger!$G$3:$G50-Party_Ledger!$H$3:$H50)),""))</f>
        <v/>
      </c>
      <c r="I50" s="168" t="str">
        <f>IFERROR(INDEX(Party_Ledger!$J:$J,MATCH(1,($C$7=Party_Ledger!$C:$C)*(Party_Ledger!$A:$A&gt;=$C$8)*(Party_Ledger!$A:$A&lt;=$E$8),0)+32),"")</f>
        <v/>
      </c>
    </row>
    <row r="51" spans="2:9" x14ac:dyDescent="0.2">
      <c r="B51" s="168" t="str">
        <f>IFERROR(INDEX(Party_Ledger!$A:$A,MATCH(1,($C$7=Party_Ledger!$C:$C)*(Party_Ledger!$A:$A&gt;=$C$8)*(Party_Ledger!$A:$A&lt;=$E$8),0)+33),"")</f>
        <v/>
      </c>
      <c r="C51" s="168" t="str">
        <f>IFERROR(INDEX(Party_Ledger!$D:$D,MATCH(1,($C$7=Party_Ledger!$C:$C)*(Party_Ledger!$A:$A&gt;=$C$8)*(Party_Ledger!$A:$A&lt;=$E$8),0)+33),"")</f>
        <v/>
      </c>
      <c r="D51" s="168" t="str">
        <f>IFERROR(INDEX(Party_Ledger!$E:$E,MATCH(1,($C$7=Party_Ledger!$C:$C)*(Party_Ledger!$A:$A&gt;=$C$8)*(Party_Ledger!$A:$A&lt;=$E$8),0)+33),"")</f>
        <v/>
      </c>
      <c r="E51" s="168" t="str">
        <f>IFERROR(INDEX(Party_Ledger!$F:$F,MATCH(1,($C$7=Party_Ledger!$C:$C)*(Party_Ledger!$A:$A&gt;=$C$8)*(Party_Ledger!$A:$A&lt;=$E$8),0)+33),"")</f>
        <v/>
      </c>
      <c r="F51" s="168" t="str">
        <f>IFERROR(INDEX(Party_Ledger!$G:$G,MATCH(1,($C$7=Party_Ledger!$C:$C)*(Party_Ledger!$A:$A&gt;=$C$8)*(Party_Ledger!$A:$A&lt;=$E$8),0)+33),"")</f>
        <v/>
      </c>
      <c r="G51" s="168" t="str">
        <f>IFERROR(INDEX(Party_Ledger!$H:$H,MATCH(1,($C$7=Party_Ledger!$C:$C)*(Party_Ledger!$A:$A&gt;=$C$8)*(Party_Ledger!$A:$A&lt;=$E$8),0)+33),"")</f>
        <v/>
      </c>
      <c r="H51" s="168" t="str">
        <f>IF(B51="","",IF(($C$7=Party_Ledger!$C51)*(Party_Ledger!$A51&gt;=$C$8)*(Party_Ledger!$A51&lt;=$E$8),C11+SUMPRODUCT(($C$7=Party_Ledger!$C$3:$C51)*(Party_Ledger!$A$3:$A51&gt;=$C$8)*(Party_Ledger!$A$3:$A51&lt;=$E$8)*(Party_Ledger!$G$3:$G51-Party_Ledger!$H$3:$H51)),""))</f>
        <v/>
      </c>
      <c r="I51" s="168" t="str">
        <f>IFERROR(INDEX(Party_Ledger!$J:$J,MATCH(1,($C$7=Party_Ledger!$C:$C)*(Party_Ledger!$A:$A&gt;=$C$8)*(Party_Ledger!$A:$A&lt;=$E$8),0)+33),"")</f>
        <v/>
      </c>
    </row>
    <row r="52" spans="2:9" x14ac:dyDescent="0.2">
      <c r="B52" s="168" t="str">
        <f>IFERROR(INDEX(Party_Ledger!$A:$A,MATCH(1,($C$7=Party_Ledger!$C:$C)*(Party_Ledger!$A:$A&gt;=$C$8)*(Party_Ledger!$A:$A&lt;=$E$8),0)+34),"")</f>
        <v/>
      </c>
      <c r="C52" s="168" t="str">
        <f>IFERROR(INDEX(Party_Ledger!$D:$D,MATCH(1,($C$7=Party_Ledger!$C:$C)*(Party_Ledger!$A:$A&gt;=$C$8)*(Party_Ledger!$A:$A&lt;=$E$8),0)+34),"")</f>
        <v/>
      </c>
      <c r="D52" s="168" t="str">
        <f>IFERROR(INDEX(Party_Ledger!$E:$E,MATCH(1,($C$7=Party_Ledger!$C:$C)*(Party_Ledger!$A:$A&gt;=$C$8)*(Party_Ledger!$A:$A&lt;=$E$8),0)+34),"")</f>
        <v/>
      </c>
      <c r="E52" s="168" t="str">
        <f>IFERROR(INDEX(Party_Ledger!$F:$F,MATCH(1,($C$7=Party_Ledger!$C:$C)*(Party_Ledger!$A:$A&gt;=$C$8)*(Party_Ledger!$A:$A&lt;=$E$8),0)+34),"")</f>
        <v/>
      </c>
      <c r="F52" s="168" t="str">
        <f>IFERROR(INDEX(Party_Ledger!$G:$G,MATCH(1,($C$7=Party_Ledger!$C:$C)*(Party_Ledger!$A:$A&gt;=$C$8)*(Party_Ledger!$A:$A&lt;=$E$8),0)+34),"")</f>
        <v/>
      </c>
      <c r="G52" s="168" t="str">
        <f>IFERROR(INDEX(Party_Ledger!$H:$H,MATCH(1,($C$7=Party_Ledger!$C:$C)*(Party_Ledger!$A:$A&gt;=$C$8)*(Party_Ledger!$A:$A&lt;=$E$8),0)+34),"")</f>
        <v/>
      </c>
      <c r="H52" s="168" t="str">
        <f>IF(B52="","",IF(($C$7=Party_Ledger!$C52)*(Party_Ledger!$A52&gt;=$C$8)*(Party_Ledger!$A52&lt;=$E$8),C11+SUMPRODUCT(($C$7=Party_Ledger!$C$3:$C52)*(Party_Ledger!$A$3:$A52&gt;=$C$8)*(Party_Ledger!$A$3:$A52&lt;=$E$8)*(Party_Ledger!$G$3:$G52-Party_Ledger!$H$3:$H52)),""))</f>
        <v/>
      </c>
      <c r="I52" s="168" t="str">
        <f>IFERROR(INDEX(Party_Ledger!$J:$J,MATCH(1,($C$7=Party_Ledger!$C:$C)*(Party_Ledger!$A:$A&gt;=$C$8)*(Party_Ledger!$A:$A&lt;=$E$8),0)+34),"")</f>
        <v/>
      </c>
    </row>
    <row r="53" spans="2:9" x14ac:dyDescent="0.2">
      <c r="B53" s="168" t="str">
        <f>IFERROR(INDEX(Party_Ledger!$A:$A,MATCH(1,($C$7=Party_Ledger!$C:$C)*(Party_Ledger!$A:$A&gt;=$C$8)*(Party_Ledger!$A:$A&lt;=$E$8),0)+35),"")</f>
        <v/>
      </c>
      <c r="C53" s="168" t="str">
        <f>IFERROR(INDEX(Party_Ledger!$D:$D,MATCH(1,($C$7=Party_Ledger!$C:$C)*(Party_Ledger!$A:$A&gt;=$C$8)*(Party_Ledger!$A:$A&lt;=$E$8),0)+35),"")</f>
        <v/>
      </c>
      <c r="D53" s="168" t="str">
        <f>IFERROR(INDEX(Party_Ledger!$E:$E,MATCH(1,($C$7=Party_Ledger!$C:$C)*(Party_Ledger!$A:$A&gt;=$C$8)*(Party_Ledger!$A:$A&lt;=$E$8),0)+35),"")</f>
        <v/>
      </c>
      <c r="E53" s="168" t="str">
        <f>IFERROR(INDEX(Party_Ledger!$F:$F,MATCH(1,($C$7=Party_Ledger!$C:$C)*(Party_Ledger!$A:$A&gt;=$C$8)*(Party_Ledger!$A:$A&lt;=$E$8),0)+35),"")</f>
        <v/>
      </c>
      <c r="F53" s="168" t="str">
        <f>IFERROR(INDEX(Party_Ledger!$G:$G,MATCH(1,($C$7=Party_Ledger!$C:$C)*(Party_Ledger!$A:$A&gt;=$C$8)*(Party_Ledger!$A:$A&lt;=$E$8),0)+35),"")</f>
        <v/>
      </c>
      <c r="G53" s="168" t="str">
        <f>IFERROR(INDEX(Party_Ledger!$H:$H,MATCH(1,($C$7=Party_Ledger!$C:$C)*(Party_Ledger!$A:$A&gt;=$C$8)*(Party_Ledger!$A:$A&lt;=$E$8),0)+35),"")</f>
        <v/>
      </c>
      <c r="H53" s="168" t="str">
        <f>IF(B53="","",IF(($C$7=Party_Ledger!$C53)*(Party_Ledger!$A53&gt;=$C$8)*(Party_Ledger!$A53&lt;=$E$8),C11+SUMPRODUCT(($C$7=Party_Ledger!$C$3:$C53)*(Party_Ledger!$A$3:$A53&gt;=$C$8)*(Party_Ledger!$A$3:$A53&lt;=$E$8)*(Party_Ledger!$G$3:$G53-Party_Ledger!$H$3:$H53)),""))</f>
        <v/>
      </c>
      <c r="I53" s="168" t="str">
        <f>IFERROR(INDEX(Party_Ledger!$J:$J,MATCH(1,($C$7=Party_Ledger!$C:$C)*(Party_Ledger!$A:$A&gt;=$C$8)*(Party_Ledger!$A:$A&lt;=$E$8),0)+35),"")</f>
        <v/>
      </c>
    </row>
    <row r="54" spans="2:9" x14ac:dyDescent="0.2">
      <c r="B54" s="168" t="str">
        <f>IFERROR(INDEX(Party_Ledger!$A:$A,MATCH(1,($C$7=Party_Ledger!$C:$C)*(Party_Ledger!$A:$A&gt;=$C$8)*(Party_Ledger!$A:$A&lt;=$E$8),0)+36),"")</f>
        <v/>
      </c>
      <c r="C54" s="168" t="str">
        <f>IFERROR(INDEX(Party_Ledger!$D:$D,MATCH(1,($C$7=Party_Ledger!$C:$C)*(Party_Ledger!$A:$A&gt;=$C$8)*(Party_Ledger!$A:$A&lt;=$E$8),0)+36),"")</f>
        <v/>
      </c>
      <c r="D54" s="168" t="str">
        <f>IFERROR(INDEX(Party_Ledger!$E:$E,MATCH(1,($C$7=Party_Ledger!$C:$C)*(Party_Ledger!$A:$A&gt;=$C$8)*(Party_Ledger!$A:$A&lt;=$E$8),0)+36),"")</f>
        <v/>
      </c>
      <c r="E54" s="168" t="str">
        <f>IFERROR(INDEX(Party_Ledger!$F:$F,MATCH(1,($C$7=Party_Ledger!$C:$C)*(Party_Ledger!$A:$A&gt;=$C$8)*(Party_Ledger!$A:$A&lt;=$E$8),0)+36),"")</f>
        <v/>
      </c>
      <c r="F54" s="168" t="str">
        <f>IFERROR(INDEX(Party_Ledger!$G:$G,MATCH(1,($C$7=Party_Ledger!$C:$C)*(Party_Ledger!$A:$A&gt;=$C$8)*(Party_Ledger!$A:$A&lt;=$E$8),0)+36),"")</f>
        <v/>
      </c>
      <c r="G54" s="168" t="str">
        <f>IFERROR(INDEX(Party_Ledger!$H:$H,MATCH(1,($C$7=Party_Ledger!$C:$C)*(Party_Ledger!$A:$A&gt;=$C$8)*(Party_Ledger!$A:$A&lt;=$E$8),0)+36),"")</f>
        <v/>
      </c>
      <c r="H54" s="168" t="str">
        <f>IF(B54="","",IF(($C$7=Party_Ledger!$C54)*(Party_Ledger!$A54&gt;=$C$8)*(Party_Ledger!$A54&lt;=$E$8),C11+SUMPRODUCT(($C$7=Party_Ledger!$C$3:$C54)*(Party_Ledger!$A$3:$A54&gt;=$C$8)*(Party_Ledger!$A$3:$A54&lt;=$E$8)*(Party_Ledger!$G$3:$G54-Party_Ledger!$H$3:$H54)),""))</f>
        <v/>
      </c>
      <c r="I54" s="168" t="str">
        <f>IFERROR(INDEX(Party_Ledger!$J:$J,MATCH(1,($C$7=Party_Ledger!$C:$C)*(Party_Ledger!$A:$A&gt;=$C$8)*(Party_Ledger!$A:$A&lt;=$E$8),0)+36),"")</f>
        <v/>
      </c>
    </row>
    <row r="55" spans="2:9" x14ac:dyDescent="0.2">
      <c r="B55" s="168" t="str">
        <f>IFERROR(INDEX(Party_Ledger!$A:$A,MATCH(1,($C$7=Party_Ledger!$C:$C)*(Party_Ledger!$A:$A&gt;=$C$8)*(Party_Ledger!$A:$A&lt;=$E$8),0)+37),"")</f>
        <v/>
      </c>
      <c r="C55" s="168" t="str">
        <f>IFERROR(INDEX(Party_Ledger!$D:$D,MATCH(1,($C$7=Party_Ledger!$C:$C)*(Party_Ledger!$A:$A&gt;=$C$8)*(Party_Ledger!$A:$A&lt;=$E$8),0)+37),"")</f>
        <v/>
      </c>
      <c r="D55" s="168" t="str">
        <f>IFERROR(INDEX(Party_Ledger!$E:$E,MATCH(1,($C$7=Party_Ledger!$C:$C)*(Party_Ledger!$A:$A&gt;=$C$8)*(Party_Ledger!$A:$A&lt;=$E$8),0)+37),"")</f>
        <v/>
      </c>
      <c r="E55" s="168" t="str">
        <f>IFERROR(INDEX(Party_Ledger!$F:$F,MATCH(1,($C$7=Party_Ledger!$C:$C)*(Party_Ledger!$A:$A&gt;=$C$8)*(Party_Ledger!$A:$A&lt;=$E$8),0)+37),"")</f>
        <v/>
      </c>
      <c r="F55" s="168" t="str">
        <f>IFERROR(INDEX(Party_Ledger!$G:$G,MATCH(1,($C$7=Party_Ledger!$C:$C)*(Party_Ledger!$A:$A&gt;=$C$8)*(Party_Ledger!$A:$A&lt;=$E$8),0)+37),"")</f>
        <v/>
      </c>
      <c r="G55" s="168" t="str">
        <f>IFERROR(INDEX(Party_Ledger!$H:$H,MATCH(1,($C$7=Party_Ledger!$C:$C)*(Party_Ledger!$A:$A&gt;=$C$8)*(Party_Ledger!$A:$A&lt;=$E$8),0)+37),"")</f>
        <v/>
      </c>
      <c r="H55" s="168" t="str">
        <f>IF(B55="","",IF(($C$7=Party_Ledger!$C55)*(Party_Ledger!$A55&gt;=$C$8)*(Party_Ledger!$A55&lt;=$E$8),C11+SUMPRODUCT(($C$7=Party_Ledger!$C$3:$C55)*(Party_Ledger!$A$3:$A55&gt;=$C$8)*(Party_Ledger!$A$3:$A55&lt;=$E$8)*(Party_Ledger!$G$3:$G55-Party_Ledger!$H$3:$H55)),""))</f>
        <v/>
      </c>
      <c r="I55" s="168" t="str">
        <f>IFERROR(INDEX(Party_Ledger!$J:$J,MATCH(1,($C$7=Party_Ledger!$C:$C)*(Party_Ledger!$A:$A&gt;=$C$8)*(Party_Ledger!$A:$A&lt;=$E$8),0)+37),"")</f>
        <v/>
      </c>
    </row>
    <row r="56" spans="2:9" x14ac:dyDescent="0.2">
      <c r="B56" s="168" t="str">
        <f>IFERROR(INDEX(Party_Ledger!$A:$A,MATCH(1,($C$7=Party_Ledger!$C:$C)*(Party_Ledger!$A:$A&gt;=$C$8)*(Party_Ledger!$A:$A&lt;=$E$8),0)+38),"")</f>
        <v/>
      </c>
      <c r="C56" s="168" t="str">
        <f>IFERROR(INDEX(Party_Ledger!$D:$D,MATCH(1,($C$7=Party_Ledger!$C:$C)*(Party_Ledger!$A:$A&gt;=$C$8)*(Party_Ledger!$A:$A&lt;=$E$8),0)+38),"")</f>
        <v/>
      </c>
      <c r="D56" s="168" t="str">
        <f>IFERROR(INDEX(Party_Ledger!$E:$E,MATCH(1,($C$7=Party_Ledger!$C:$C)*(Party_Ledger!$A:$A&gt;=$C$8)*(Party_Ledger!$A:$A&lt;=$E$8),0)+38),"")</f>
        <v/>
      </c>
      <c r="E56" s="168" t="str">
        <f>IFERROR(INDEX(Party_Ledger!$F:$F,MATCH(1,($C$7=Party_Ledger!$C:$C)*(Party_Ledger!$A:$A&gt;=$C$8)*(Party_Ledger!$A:$A&lt;=$E$8),0)+38),"")</f>
        <v/>
      </c>
      <c r="F56" s="168" t="str">
        <f>IFERROR(INDEX(Party_Ledger!$G:$G,MATCH(1,($C$7=Party_Ledger!$C:$C)*(Party_Ledger!$A:$A&gt;=$C$8)*(Party_Ledger!$A:$A&lt;=$E$8),0)+38),"")</f>
        <v/>
      </c>
      <c r="G56" s="168" t="str">
        <f>IFERROR(INDEX(Party_Ledger!$H:$H,MATCH(1,($C$7=Party_Ledger!$C:$C)*(Party_Ledger!$A:$A&gt;=$C$8)*(Party_Ledger!$A:$A&lt;=$E$8),0)+38),"")</f>
        <v/>
      </c>
      <c r="H56" s="168" t="str">
        <f>IF(B56="","",IF(($C$7=Party_Ledger!$C56)*(Party_Ledger!$A56&gt;=$C$8)*(Party_Ledger!$A56&lt;=$E$8),C11+SUMPRODUCT(($C$7=Party_Ledger!$C$3:$C56)*(Party_Ledger!$A$3:$A56&gt;=$C$8)*(Party_Ledger!$A$3:$A56&lt;=$E$8)*(Party_Ledger!$G$3:$G56-Party_Ledger!$H$3:$H56)),""))</f>
        <v/>
      </c>
      <c r="I56" s="168" t="str">
        <f>IFERROR(INDEX(Party_Ledger!$J:$J,MATCH(1,($C$7=Party_Ledger!$C:$C)*(Party_Ledger!$A:$A&gt;=$C$8)*(Party_Ledger!$A:$A&lt;=$E$8),0)+38),"")</f>
        <v/>
      </c>
    </row>
    <row r="57" spans="2:9" x14ac:dyDescent="0.2">
      <c r="B57" s="168" t="str">
        <f>IFERROR(INDEX(Party_Ledger!$A:$A,MATCH(1,($C$7=Party_Ledger!$C:$C)*(Party_Ledger!$A:$A&gt;=$C$8)*(Party_Ledger!$A:$A&lt;=$E$8),0)+39),"")</f>
        <v/>
      </c>
      <c r="C57" s="168" t="str">
        <f>IFERROR(INDEX(Party_Ledger!$D:$D,MATCH(1,($C$7=Party_Ledger!$C:$C)*(Party_Ledger!$A:$A&gt;=$C$8)*(Party_Ledger!$A:$A&lt;=$E$8),0)+39),"")</f>
        <v/>
      </c>
      <c r="D57" s="168" t="str">
        <f>IFERROR(INDEX(Party_Ledger!$E:$E,MATCH(1,($C$7=Party_Ledger!$C:$C)*(Party_Ledger!$A:$A&gt;=$C$8)*(Party_Ledger!$A:$A&lt;=$E$8),0)+39),"")</f>
        <v/>
      </c>
      <c r="E57" s="168" t="str">
        <f>IFERROR(INDEX(Party_Ledger!$F:$F,MATCH(1,($C$7=Party_Ledger!$C:$C)*(Party_Ledger!$A:$A&gt;=$C$8)*(Party_Ledger!$A:$A&lt;=$E$8),0)+39),"")</f>
        <v/>
      </c>
      <c r="F57" s="168" t="str">
        <f>IFERROR(INDEX(Party_Ledger!$G:$G,MATCH(1,($C$7=Party_Ledger!$C:$C)*(Party_Ledger!$A:$A&gt;=$C$8)*(Party_Ledger!$A:$A&lt;=$E$8),0)+39),"")</f>
        <v/>
      </c>
      <c r="G57" s="168" t="str">
        <f>IFERROR(INDEX(Party_Ledger!$H:$H,MATCH(1,($C$7=Party_Ledger!$C:$C)*(Party_Ledger!$A:$A&gt;=$C$8)*(Party_Ledger!$A:$A&lt;=$E$8),0)+39),"")</f>
        <v/>
      </c>
      <c r="H57" s="168" t="str">
        <f>IF(B57="","",IF(($C$7=Party_Ledger!$C57)*(Party_Ledger!$A57&gt;=$C$8)*(Party_Ledger!$A57&lt;=$E$8),C11+SUMPRODUCT(($C$7=Party_Ledger!$C$3:$C57)*(Party_Ledger!$A$3:$A57&gt;=$C$8)*(Party_Ledger!$A$3:$A57&lt;=$E$8)*(Party_Ledger!$G$3:$G57-Party_Ledger!$H$3:$H57)),""))</f>
        <v/>
      </c>
      <c r="I57" s="168" t="str">
        <f>IFERROR(INDEX(Party_Ledger!$J:$J,MATCH(1,($C$7=Party_Ledger!$C:$C)*(Party_Ledger!$A:$A&gt;=$C$8)*(Party_Ledger!$A:$A&lt;=$E$8),0)+39),"")</f>
        <v/>
      </c>
    </row>
    <row r="58" spans="2:9" x14ac:dyDescent="0.2">
      <c r="B58" s="168" t="str">
        <f>IFERROR(INDEX(Party_Ledger!$A:$A,MATCH(1,($C$7=Party_Ledger!$C:$C)*(Party_Ledger!$A:$A&gt;=$C$8)*(Party_Ledger!$A:$A&lt;=$E$8),0)+40),"")</f>
        <v/>
      </c>
      <c r="C58" s="168" t="str">
        <f>IFERROR(INDEX(Party_Ledger!$D:$D,MATCH(1,($C$7=Party_Ledger!$C:$C)*(Party_Ledger!$A:$A&gt;=$C$8)*(Party_Ledger!$A:$A&lt;=$E$8),0)+40),"")</f>
        <v/>
      </c>
      <c r="D58" s="168" t="str">
        <f>IFERROR(INDEX(Party_Ledger!$E:$E,MATCH(1,($C$7=Party_Ledger!$C:$C)*(Party_Ledger!$A:$A&gt;=$C$8)*(Party_Ledger!$A:$A&lt;=$E$8),0)+40),"")</f>
        <v/>
      </c>
      <c r="E58" s="168" t="str">
        <f>IFERROR(INDEX(Party_Ledger!$F:$F,MATCH(1,($C$7=Party_Ledger!$C:$C)*(Party_Ledger!$A:$A&gt;=$C$8)*(Party_Ledger!$A:$A&lt;=$E$8),0)+40),"")</f>
        <v/>
      </c>
      <c r="F58" s="168" t="str">
        <f>IFERROR(INDEX(Party_Ledger!$G:$G,MATCH(1,($C$7=Party_Ledger!$C:$C)*(Party_Ledger!$A:$A&gt;=$C$8)*(Party_Ledger!$A:$A&lt;=$E$8),0)+40),"")</f>
        <v/>
      </c>
      <c r="G58" s="168" t="str">
        <f>IFERROR(INDEX(Party_Ledger!$H:$H,MATCH(1,($C$7=Party_Ledger!$C:$C)*(Party_Ledger!$A:$A&gt;=$C$8)*(Party_Ledger!$A:$A&lt;=$E$8),0)+40),"")</f>
        <v/>
      </c>
      <c r="H58" s="168" t="str">
        <f>IF(B58="","",IF(($C$7=Party_Ledger!$C58)*(Party_Ledger!$A58&gt;=$C$8)*(Party_Ledger!$A58&lt;=$E$8),C11+SUMPRODUCT(($C$7=Party_Ledger!$C$3:$C58)*(Party_Ledger!$A$3:$A58&gt;=$C$8)*(Party_Ledger!$A$3:$A58&lt;=$E$8)*(Party_Ledger!$G$3:$G58-Party_Ledger!$H$3:$H58)),""))</f>
        <v/>
      </c>
      <c r="I58" s="168" t="str">
        <f>IFERROR(INDEX(Party_Ledger!$J:$J,MATCH(1,($C$7=Party_Ledger!$C:$C)*(Party_Ledger!$A:$A&gt;=$C$8)*(Party_Ledger!$A:$A&lt;=$E$8),0)+40),"")</f>
        <v/>
      </c>
    </row>
    <row r="59" spans="2:9" x14ac:dyDescent="0.2">
      <c r="B59" s="168" t="str">
        <f>IFERROR(INDEX(Party_Ledger!$A:$A,MATCH(1,($C$7=Party_Ledger!$C:$C)*(Party_Ledger!$A:$A&gt;=$C$8)*(Party_Ledger!$A:$A&lt;=$E$8),0)+41),"")</f>
        <v/>
      </c>
      <c r="C59" s="168" t="str">
        <f>IFERROR(INDEX(Party_Ledger!$D:$D,MATCH(1,($C$7=Party_Ledger!$C:$C)*(Party_Ledger!$A:$A&gt;=$C$8)*(Party_Ledger!$A:$A&lt;=$E$8),0)+41),"")</f>
        <v/>
      </c>
      <c r="D59" s="168" t="str">
        <f>IFERROR(INDEX(Party_Ledger!$E:$E,MATCH(1,($C$7=Party_Ledger!$C:$C)*(Party_Ledger!$A:$A&gt;=$C$8)*(Party_Ledger!$A:$A&lt;=$E$8),0)+41),"")</f>
        <v/>
      </c>
      <c r="E59" s="168" t="str">
        <f>IFERROR(INDEX(Party_Ledger!$F:$F,MATCH(1,($C$7=Party_Ledger!$C:$C)*(Party_Ledger!$A:$A&gt;=$C$8)*(Party_Ledger!$A:$A&lt;=$E$8),0)+41),"")</f>
        <v/>
      </c>
      <c r="F59" s="168" t="str">
        <f>IFERROR(INDEX(Party_Ledger!$G:$G,MATCH(1,($C$7=Party_Ledger!$C:$C)*(Party_Ledger!$A:$A&gt;=$C$8)*(Party_Ledger!$A:$A&lt;=$E$8),0)+41),"")</f>
        <v/>
      </c>
      <c r="G59" s="168" t="str">
        <f>IFERROR(INDEX(Party_Ledger!$H:$H,MATCH(1,($C$7=Party_Ledger!$C:$C)*(Party_Ledger!$A:$A&gt;=$C$8)*(Party_Ledger!$A:$A&lt;=$E$8),0)+41),"")</f>
        <v/>
      </c>
      <c r="H59" s="168" t="str">
        <f>IF(B59="","",IF(($C$7=Party_Ledger!$C59)*(Party_Ledger!$A59&gt;=$C$8)*(Party_Ledger!$A59&lt;=$E$8),C11+SUMPRODUCT(($C$7=Party_Ledger!$C$3:$C59)*(Party_Ledger!$A$3:$A59&gt;=$C$8)*(Party_Ledger!$A$3:$A59&lt;=$E$8)*(Party_Ledger!$G$3:$G59-Party_Ledger!$H$3:$H59)),""))</f>
        <v/>
      </c>
      <c r="I59" s="168" t="str">
        <f>IFERROR(INDEX(Party_Ledger!$J:$J,MATCH(1,($C$7=Party_Ledger!$C:$C)*(Party_Ledger!$A:$A&gt;=$C$8)*(Party_Ledger!$A:$A&lt;=$E$8),0)+41),"")</f>
        <v/>
      </c>
    </row>
    <row r="60" spans="2:9" x14ac:dyDescent="0.2">
      <c r="B60" s="168" t="str">
        <f>IFERROR(INDEX(Party_Ledger!$A:$A,MATCH(1,($C$7=Party_Ledger!$C:$C)*(Party_Ledger!$A:$A&gt;=$C$8)*(Party_Ledger!$A:$A&lt;=$E$8),0)+42),"")</f>
        <v/>
      </c>
      <c r="C60" s="168" t="str">
        <f>IFERROR(INDEX(Party_Ledger!$D:$D,MATCH(1,($C$7=Party_Ledger!$C:$C)*(Party_Ledger!$A:$A&gt;=$C$8)*(Party_Ledger!$A:$A&lt;=$E$8),0)+42),"")</f>
        <v/>
      </c>
      <c r="D60" s="168" t="str">
        <f>IFERROR(INDEX(Party_Ledger!$E:$E,MATCH(1,($C$7=Party_Ledger!$C:$C)*(Party_Ledger!$A:$A&gt;=$C$8)*(Party_Ledger!$A:$A&lt;=$E$8),0)+42),"")</f>
        <v/>
      </c>
      <c r="E60" s="168" t="str">
        <f>IFERROR(INDEX(Party_Ledger!$F:$F,MATCH(1,($C$7=Party_Ledger!$C:$C)*(Party_Ledger!$A:$A&gt;=$C$8)*(Party_Ledger!$A:$A&lt;=$E$8),0)+42),"")</f>
        <v/>
      </c>
      <c r="F60" s="168" t="str">
        <f>IFERROR(INDEX(Party_Ledger!$G:$G,MATCH(1,($C$7=Party_Ledger!$C:$C)*(Party_Ledger!$A:$A&gt;=$C$8)*(Party_Ledger!$A:$A&lt;=$E$8),0)+42),"")</f>
        <v/>
      </c>
      <c r="G60" s="168" t="str">
        <f>IFERROR(INDEX(Party_Ledger!$H:$H,MATCH(1,($C$7=Party_Ledger!$C:$C)*(Party_Ledger!$A:$A&gt;=$C$8)*(Party_Ledger!$A:$A&lt;=$E$8),0)+42),"")</f>
        <v/>
      </c>
      <c r="H60" s="168" t="str">
        <f>IF(B60="","",IF(($C$7=Party_Ledger!$C60)*(Party_Ledger!$A60&gt;=$C$8)*(Party_Ledger!$A60&lt;=$E$8),C11+SUMPRODUCT(($C$7=Party_Ledger!$C$3:$C60)*(Party_Ledger!$A$3:$A60&gt;=$C$8)*(Party_Ledger!$A$3:$A60&lt;=$E$8)*(Party_Ledger!$G$3:$G60-Party_Ledger!$H$3:$H60)),""))</f>
        <v/>
      </c>
      <c r="I60" s="168" t="str">
        <f>IFERROR(INDEX(Party_Ledger!$J:$J,MATCH(1,($C$7=Party_Ledger!$C:$C)*(Party_Ledger!$A:$A&gt;=$C$8)*(Party_Ledger!$A:$A&lt;=$E$8),0)+42),"")</f>
        <v/>
      </c>
    </row>
    <row r="61" spans="2:9" x14ac:dyDescent="0.2">
      <c r="B61" s="168" t="str">
        <f>IFERROR(INDEX(Party_Ledger!$A:$A,MATCH(1,($C$7=Party_Ledger!$C:$C)*(Party_Ledger!$A:$A&gt;=$C$8)*(Party_Ledger!$A:$A&lt;=$E$8),0)+43),"")</f>
        <v/>
      </c>
      <c r="C61" s="168" t="str">
        <f>IFERROR(INDEX(Party_Ledger!$D:$D,MATCH(1,($C$7=Party_Ledger!$C:$C)*(Party_Ledger!$A:$A&gt;=$C$8)*(Party_Ledger!$A:$A&lt;=$E$8),0)+43),"")</f>
        <v/>
      </c>
      <c r="D61" s="168" t="str">
        <f>IFERROR(INDEX(Party_Ledger!$E:$E,MATCH(1,($C$7=Party_Ledger!$C:$C)*(Party_Ledger!$A:$A&gt;=$C$8)*(Party_Ledger!$A:$A&lt;=$E$8),0)+43),"")</f>
        <v/>
      </c>
      <c r="E61" s="168" t="str">
        <f>IFERROR(INDEX(Party_Ledger!$F:$F,MATCH(1,($C$7=Party_Ledger!$C:$C)*(Party_Ledger!$A:$A&gt;=$C$8)*(Party_Ledger!$A:$A&lt;=$E$8),0)+43),"")</f>
        <v/>
      </c>
      <c r="F61" s="168" t="str">
        <f>IFERROR(INDEX(Party_Ledger!$G:$G,MATCH(1,($C$7=Party_Ledger!$C:$C)*(Party_Ledger!$A:$A&gt;=$C$8)*(Party_Ledger!$A:$A&lt;=$E$8),0)+43),"")</f>
        <v/>
      </c>
      <c r="G61" s="168" t="str">
        <f>IFERROR(INDEX(Party_Ledger!$H:$H,MATCH(1,($C$7=Party_Ledger!$C:$C)*(Party_Ledger!$A:$A&gt;=$C$8)*(Party_Ledger!$A:$A&lt;=$E$8),0)+43),"")</f>
        <v/>
      </c>
      <c r="H61" s="168" t="str">
        <f>IF(B61="","",IF(($C$7=Party_Ledger!$C61)*(Party_Ledger!$A61&gt;=$C$8)*(Party_Ledger!$A61&lt;=$E$8),C11+SUMPRODUCT(($C$7=Party_Ledger!$C$3:$C61)*(Party_Ledger!$A$3:$A61&gt;=$C$8)*(Party_Ledger!$A$3:$A61&lt;=$E$8)*(Party_Ledger!$G$3:$G61-Party_Ledger!$H$3:$H61)),""))</f>
        <v/>
      </c>
      <c r="I61" s="168" t="str">
        <f>IFERROR(INDEX(Party_Ledger!$J:$J,MATCH(1,($C$7=Party_Ledger!$C:$C)*(Party_Ledger!$A:$A&gt;=$C$8)*(Party_Ledger!$A:$A&lt;=$E$8),0)+43),"")</f>
        <v/>
      </c>
    </row>
    <row r="62" spans="2:9" x14ac:dyDescent="0.2">
      <c r="B62" s="168" t="str">
        <f>IFERROR(INDEX(Party_Ledger!$A:$A,MATCH(1,($C$7=Party_Ledger!$C:$C)*(Party_Ledger!$A:$A&gt;=$C$8)*(Party_Ledger!$A:$A&lt;=$E$8),0)+44),"")</f>
        <v/>
      </c>
      <c r="C62" s="168" t="str">
        <f>IFERROR(INDEX(Party_Ledger!$D:$D,MATCH(1,($C$7=Party_Ledger!$C:$C)*(Party_Ledger!$A:$A&gt;=$C$8)*(Party_Ledger!$A:$A&lt;=$E$8),0)+44),"")</f>
        <v/>
      </c>
      <c r="D62" s="168" t="str">
        <f>IFERROR(INDEX(Party_Ledger!$E:$E,MATCH(1,($C$7=Party_Ledger!$C:$C)*(Party_Ledger!$A:$A&gt;=$C$8)*(Party_Ledger!$A:$A&lt;=$E$8),0)+44),"")</f>
        <v/>
      </c>
      <c r="E62" s="168" t="str">
        <f>IFERROR(INDEX(Party_Ledger!$F:$F,MATCH(1,($C$7=Party_Ledger!$C:$C)*(Party_Ledger!$A:$A&gt;=$C$8)*(Party_Ledger!$A:$A&lt;=$E$8),0)+44),"")</f>
        <v/>
      </c>
      <c r="F62" s="168" t="str">
        <f>IFERROR(INDEX(Party_Ledger!$G:$G,MATCH(1,($C$7=Party_Ledger!$C:$C)*(Party_Ledger!$A:$A&gt;=$C$8)*(Party_Ledger!$A:$A&lt;=$E$8),0)+44),"")</f>
        <v/>
      </c>
      <c r="G62" s="168" t="str">
        <f>IFERROR(INDEX(Party_Ledger!$H:$H,MATCH(1,($C$7=Party_Ledger!$C:$C)*(Party_Ledger!$A:$A&gt;=$C$8)*(Party_Ledger!$A:$A&lt;=$E$8),0)+44),"")</f>
        <v/>
      </c>
      <c r="H62" s="168" t="str">
        <f>IF(B62="","",IF(($C$7=Party_Ledger!$C62)*(Party_Ledger!$A62&gt;=$C$8)*(Party_Ledger!$A62&lt;=$E$8),C11+SUMPRODUCT(($C$7=Party_Ledger!$C$3:$C62)*(Party_Ledger!$A$3:$A62&gt;=$C$8)*(Party_Ledger!$A$3:$A62&lt;=$E$8)*(Party_Ledger!$G$3:$G62-Party_Ledger!$H$3:$H62)),""))</f>
        <v/>
      </c>
      <c r="I62" s="168" t="str">
        <f>IFERROR(INDEX(Party_Ledger!$J:$J,MATCH(1,($C$7=Party_Ledger!$C:$C)*(Party_Ledger!$A:$A&gt;=$C$8)*(Party_Ledger!$A:$A&lt;=$E$8),0)+44),"")</f>
        <v/>
      </c>
    </row>
    <row r="63" spans="2:9" x14ac:dyDescent="0.2">
      <c r="B63" s="168" t="str">
        <f>IFERROR(INDEX(Party_Ledger!$A:$A,MATCH(1,($C$7=Party_Ledger!$C:$C)*(Party_Ledger!$A:$A&gt;=$C$8)*(Party_Ledger!$A:$A&lt;=$E$8),0)+45),"")</f>
        <v/>
      </c>
      <c r="C63" s="168" t="str">
        <f>IFERROR(INDEX(Party_Ledger!$D:$D,MATCH(1,($C$7=Party_Ledger!$C:$C)*(Party_Ledger!$A:$A&gt;=$C$8)*(Party_Ledger!$A:$A&lt;=$E$8),0)+45),"")</f>
        <v/>
      </c>
      <c r="D63" s="168" t="str">
        <f>IFERROR(INDEX(Party_Ledger!$E:$E,MATCH(1,($C$7=Party_Ledger!$C:$C)*(Party_Ledger!$A:$A&gt;=$C$8)*(Party_Ledger!$A:$A&lt;=$E$8),0)+45),"")</f>
        <v/>
      </c>
      <c r="E63" s="168" t="str">
        <f>IFERROR(INDEX(Party_Ledger!$F:$F,MATCH(1,($C$7=Party_Ledger!$C:$C)*(Party_Ledger!$A:$A&gt;=$C$8)*(Party_Ledger!$A:$A&lt;=$E$8),0)+45),"")</f>
        <v/>
      </c>
      <c r="F63" s="168" t="str">
        <f>IFERROR(INDEX(Party_Ledger!$G:$G,MATCH(1,($C$7=Party_Ledger!$C:$C)*(Party_Ledger!$A:$A&gt;=$C$8)*(Party_Ledger!$A:$A&lt;=$E$8),0)+45),"")</f>
        <v/>
      </c>
      <c r="G63" s="168" t="str">
        <f>IFERROR(INDEX(Party_Ledger!$H:$H,MATCH(1,($C$7=Party_Ledger!$C:$C)*(Party_Ledger!$A:$A&gt;=$C$8)*(Party_Ledger!$A:$A&lt;=$E$8),0)+45),"")</f>
        <v/>
      </c>
      <c r="H63" s="168" t="str">
        <f>IF(B63="","",IF(($C$7=Party_Ledger!$C63)*(Party_Ledger!$A63&gt;=$C$8)*(Party_Ledger!$A63&lt;=$E$8),C11+SUMPRODUCT(($C$7=Party_Ledger!$C$3:$C63)*(Party_Ledger!$A$3:$A63&gt;=$C$8)*(Party_Ledger!$A$3:$A63&lt;=$E$8)*(Party_Ledger!$G$3:$G63-Party_Ledger!$H$3:$H63)),""))</f>
        <v/>
      </c>
      <c r="I63" s="168" t="str">
        <f>IFERROR(INDEX(Party_Ledger!$J:$J,MATCH(1,($C$7=Party_Ledger!$C:$C)*(Party_Ledger!$A:$A&gt;=$C$8)*(Party_Ledger!$A:$A&lt;=$E$8),0)+45),"")</f>
        <v/>
      </c>
    </row>
    <row r="64" spans="2:9" x14ac:dyDescent="0.2">
      <c r="B64" s="168" t="str">
        <f>IFERROR(INDEX(Party_Ledger!$A:$A,MATCH(1,($C$7=Party_Ledger!$C:$C)*(Party_Ledger!$A:$A&gt;=$C$8)*(Party_Ledger!$A:$A&lt;=$E$8),0)+46),"")</f>
        <v/>
      </c>
      <c r="C64" s="168" t="str">
        <f>IFERROR(INDEX(Party_Ledger!$D:$D,MATCH(1,($C$7=Party_Ledger!$C:$C)*(Party_Ledger!$A:$A&gt;=$C$8)*(Party_Ledger!$A:$A&lt;=$E$8),0)+46),"")</f>
        <v/>
      </c>
      <c r="D64" s="168" t="str">
        <f>IFERROR(INDEX(Party_Ledger!$E:$E,MATCH(1,($C$7=Party_Ledger!$C:$C)*(Party_Ledger!$A:$A&gt;=$C$8)*(Party_Ledger!$A:$A&lt;=$E$8),0)+46),"")</f>
        <v/>
      </c>
      <c r="E64" s="168" t="str">
        <f>IFERROR(INDEX(Party_Ledger!$F:$F,MATCH(1,($C$7=Party_Ledger!$C:$C)*(Party_Ledger!$A:$A&gt;=$C$8)*(Party_Ledger!$A:$A&lt;=$E$8),0)+46),"")</f>
        <v/>
      </c>
      <c r="F64" s="168" t="str">
        <f>IFERROR(INDEX(Party_Ledger!$G:$G,MATCH(1,($C$7=Party_Ledger!$C:$C)*(Party_Ledger!$A:$A&gt;=$C$8)*(Party_Ledger!$A:$A&lt;=$E$8),0)+46),"")</f>
        <v/>
      </c>
      <c r="G64" s="168" t="str">
        <f>IFERROR(INDEX(Party_Ledger!$H:$H,MATCH(1,($C$7=Party_Ledger!$C:$C)*(Party_Ledger!$A:$A&gt;=$C$8)*(Party_Ledger!$A:$A&lt;=$E$8),0)+46),"")</f>
        <v/>
      </c>
      <c r="H64" s="168" t="str">
        <f>IF(B64="","",IF(($C$7=Party_Ledger!$C64)*(Party_Ledger!$A64&gt;=$C$8)*(Party_Ledger!$A64&lt;=$E$8),C11+SUMPRODUCT(($C$7=Party_Ledger!$C$3:$C64)*(Party_Ledger!$A$3:$A64&gt;=$C$8)*(Party_Ledger!$A$3:$A64&lt;=$E$8)*(Party_Ledger!$G$3:$G64-Party_Ledger!$H$3:$H64)),""))</f>
        <v/>
      </c>
      <c r="I64" s="168" t="str">
        <f>IFERROR(INDEX(Party_Ledger!$J:$J,MATCH(1,($C$7=Party_Ledger!$C:$C)*(Party_Ledger!$A:$A&gt;=$C$8)*(Party_Ledger!$A:$A&lt;=$E$8),0)+46),"")</f>
        <v/>
      </c>
    </row>
    <row r="65" spans="2:9" x14ac:dyDescent="0.2">
      <c r="B65" s="168" t="str">
        <f>IFERROR(INDEX(Party_Ledger!$A:$A,MATCH(1,($C$7=Party_Ledger!$C:$C)*(Party_Ledger!$A:$A&gt;=$C$8)*(Party_Ledger!$A:$A&lt;=$E$8),0)+47),"")</f>
        <v/>
      </c>
      <c r="C65" s="168" t="str">
        <f>IFERROR(INDEX(Party_Ledger!$D:$D,MATCH(1,($C$7=Party_Ledger!$C:$C)*(Party_Ledger!$A:$A&gt;=$C$8)*(Party_Ledger!$A:$A&lt;=$E$8),0)+47),"")</f>
        <v/>
      </c>
      <c r="D65" s="168" t="str">
        <f>IFERROR(INDEX(Party_Ledger!$E:$E,MATCH(1,($C$7=Party_Ledger!$C:$C)*(Party_Ledger!$A:$A&gt;=$C$8)*(Party_Ledger!$A:$A&lt;=$E$8),0)+47),"")</f>
        <v/>
      </c>
      <c r="E65" s="168" t="str">
        <f>IFERROR(INDEX(Party_Ledger!$F:$F,MATCH(1,($C$7=Party_Ledger!$C:$C)*(Party_Ledger!$A:$A&gt;=$C$8)*(Party_Ledger!$A:$A&lt;=$E$8),0)+47),"")</f>
        <v/>
      </c>
      <c r="F65" s="168" t="str">
        <f>IFERROR(INDEX(Party_Ledger!$G:$G,MATCH(1,($C$7=Party_Ledger!$C:$C)*(Party_Ledger!$A:$A&gt;=$C$8)*(Party_Ledger!$A:$A&lt;=$E$8),0)+47),"")</f>
        <v/>
      </c>
      <c r="G65" s="168" t="str">
        <f>IFERROR(INDEX(Party_Ledger!$H:$H,MATCH(1,($C$7=Party_Ledger!$C:$C)*(Party_Ledger!$A:$A&gt;=$C$8)*(Party_Ledger!$A:$A&lt;=$E$8),0)+47),"")</f>
        <v/>
      </c>
      <c r="H65" s="168" t="str">
        <f>IF(B65="","",IF(($C$7=Party_Ledger!$C65)*(Party_Ledger!$A65&gt;=$C$8)*(Party_Ledger!$A65&lt;=$E$8),C11+SUMPRODUCT(($C$7=Party_Ledger!$C$3:$C65)*(Party_Ledger!$A$3:$A65&gt;=$C$8)*(Party_Ledger!$A$3:$A65&lt;=$E$8)*(Party_Ledger!$G$3:$G65-Party_Ledger!$H$3:$H65)),""))</f>
        <v/>
      </c>
      <c r="I65" s="168" t="str">
        <f>IFERROR(INDEX(Party_Ledger!$J:$J,MATCH(1,($C$7=Party_Ledger!$C:$C)*(Party_Ledger!$A:$A&gt;=$C$8)*(Party_Ledger!$A:$A&lt;=$E$8),0)+47),"")</f>
        <v/>
      </c>
    </row>
    <row r="66" spans="2:9" x14ac:dyDescent="0.2">
      <c r="B66" s="168" t="str">
        <f>IFERROR(INDEX(Party_Ledger!$A:$A,MATCH(1,($C$7=Party_Ledger!$C:$C)*(Party_Ledger!$A:$A&gt;=$C$8)*(Party_Ledger!$A:$A&lt;=$E$8),0)+48),"")</f>
        <v/>
      </c>
      <c r="C66" s="168" t="str">
        <f>IFERROR(INDEX(Party_Ledger!$D:$D,MATCH(1,($C$7=Party_Ledger!$C:$C)*(Party_Ledger!$A:$A&gt;=$C$8)*(Party_Ledger!$A:$A&lt;=$E$8),0)+48),"")</f>
        <v/>
      </c>
      <c r="D66" s="168" t="str">
        <f>IFERROR(INDEX(Party_Ledger!$E:$E,MATCH(1,($C$7=Party_Ledger!$C:$C)*(Party_Ledger!$A:$A&gt;=$C$8)*(Party_Ledger!$A:$A&lt;=$E$8),0)+48),"")</f>
        <v/>
      </c>
      <c r="E66" s="168" t="str">
        <f>IFERROR(INDEX(Party_Ledger!$F:$F,MATCH(1,($C$7=Party_Ledger!$C:$C)*(Party_Ledger!$A:$A&gt;=$C$8)*(Party_Ledger!$A:$A&lt;=$E$8),0)+48),"")</f>
        <v/>
      </c>
      <c r="F66" s="168" t="str">
        <f>IFERROR(INDEX(Party_Ledger!$G:$G,MATCH(1,($C$7=Party_Ledger!$C:$C)*(Party_Ledger!$A:$A&gt;=$C$8)*(Party_Ledger!$A:$A&lt;=$E$8),0)+48),"")</f>
        <v/>
      </c>
      <c r="G66" s="168" t="str">
        <f>IFERROR(INDEX(Party_Ledger!$H:$H,MATCH(1,($C$7=Party_Ledger!$C:$C)*(Party_Ledger!$A:$A&gt;=$C$8)*(Party_Ledger!$A:$A&lt;=$E$8),0)+48),"")</f>
        <v/>
      </c>
      <c r="H66" s="168" t="str">
        <f>IF(B66="","",IF(($C$7=Party_Ledger!$C66)*(Party_Ledger!$A66&gt;=$C$8)*(Party_Ledger!$A66&lt;=$E$8),C11+SUMPRODUCT(($C$7=Party_Ledger!$C$3:$C66)*(Party_Ledger!$A$3:$A66&gt;=$C$8)*(Party_Ledger!$A$3:$A66&lt;=$E$8)*(Party_Ledger!$G$3:$G66-Party_Ledger!$H$3:$H66)),""))</f>
        <v/>
      </c>
      <c r="I66" s="168" t="str">
        <f>IFERROR(INDEX(Party_Ledger!$J:$J,MATCH(1,($C$7=Party_Ledger!$C:$C)*(Party_Ledger!$A:$A&gt;=$C$8)*(Party_Ledger!$A:$A&lt;=$E$8),0)+48),"")</f>
        <v/>
      </c>
    </row>
    <row r="67" spans="2:9" x14ac:dyDescent="0.2">
      <c r="B67" s="168" t="str">
        <f>IFERROR(INDEX(Party_Ledger!$A:$A,MATCH(1,($C$7=Party_Ledger!$C:$C)*(Party_Ledger!$A:$A&gt;=$C$8)*(Party_Ledger!$A:$A&lt;=$E$8),0)+49),"")</f>
        <v/>
      </c>
      <c r="C67" s="168" t="str">
        <f>IFERROR(INDEX(Party_Ledger!$D:$D,MATCH(1,($C$7=Party_Ledger!$C:$C)*(Party_Ledger!$A:$A&gt;=$C$8)*(Party_Ledger!$A:$A&lt;=$E$8),0)+49),"")</f>
        <v/>
      </c>
      <c r="D67" s="168" t="str">
        <f>IFERROR(INDEX(Party_Ledger!$E:$E,MATCH(1,($C$7=Party_Ledger!$C:$C)*(Party_Ledger!$A:$A&gt;=$C$8)*(Party_Ledger!$A:$A&lt;=$E$8),0)+49),"")</f>
        <v/>
      </c>
      <c r="E67" s="168" t="str">
        <f>IFERROR(INDEX(Party_Ledger!$F:$F,MATCH(1,($C$7=Party_Ledger!$C:$C)*(Party_Ledger!$A:$A&gt;=$C$8)*(Party_Ledger!$A:$A&lt;=$E$8),0)+49),"")</f>
        <v/>
      </c>
      <c r="F67" s="168" t="str">
        <f>IFERROR(INDEX(Party_Ledger!$G:$G,MATCH(1,($C$7=Party_Ledger!$C:$C)*(Party_Ledger!$A:$A&gt;=$C$8)*(Party_Ledger!$A:$A&lt;=$E$8),0)+49),"")</f>
        <v/>
      </c>
      <c r="G67" s="168" t="str">
        <f>IFERROR(INDEX(Party_Ledger!$H:$H,MATCH(1,($C$7=Party_Ledger!$C:$C)*(Party_Ledger!$A:$A&gt;=$C$8)*(Party_Ledger!$A:$A&lt;=$E$8),0)+49),"")</f>
        <v/>
      </c>
      <c r="H67" s="168" t="str">
        <f>IF(B67="","",IF(($C$7=Party_Ledger!$C67)*(Party_Ledger!$A67&gt;=$C$8)*(Party_Ledger!$A67&lt;=$E$8),C11+SUMPRODUCT(($C$7=Party_Ledger!$C$3:$C67)*(Party_Ledger!$A$3:$A67&gt;=$C$8)*(Party_Ledger!$A$3:$A67&lt;=$E$8)*(Party_Ledger!$G$3:$G67-Party_Ledger!$H$3:$H67)),""))</f>
        <v/>
      </c>
      <c r="I67" s="168" t="str">
        <f>IFERROR(INDEX(Party_Ledger!$J:$J,MATCH(1,($C$7=Party_Ledger!$C:$C)*(Party_Ledger!$A:$A&gt;=$C$8)*(Party_Ledger!$A:$A&lt;=$E$8),0)+49),"")</f>
        <v/>
      </c>
    </row>
    <row r="68" spans="2:9" x14ac:dyDescent="0.2">
      <c r="B68" s="168" t="str">
        <f>IFERROR(INDEX(Party_Ledger!$A:$A,MATCH(1,($C$7=Party_Ledger!$C:$C)*(Party_Ledger!$A:$A&gt;=$C$8)*(Party_Ledger!$A:$A&lt;=$E$8),0)+50),"")</f>
        <v/>
      </c>
      <c r="C68" s="168" t="str">
        <f>IFERROR(INDEX(Party_Ledger!$D:$D,MATCH(1,($C$7=Party_Ledger!$C:$C)*(Party_Ledger!$A:$A&gt;=$C$8)*(Party_Ledger!$A:$A&lt;=$E$8),0)+50),"")</f>
        <v/>
      </c>
      <c r="D68" s="168" t="str">
        <f>IFERROR(INDEX(Party_Ledger!$E:$E,MATCH(1,($C$7=Party_Ledger!$C:$C)*(Party_Ledger!$A:$A&gt;=$C$8)*(Party_Ledger!$A:$A&lt;=$E$8),0)+50),"")</f>
        <v/>
      </c>
      <c r="E68" s="168" t="str">
        <f>IFERROR(INDEX(Party_Ledger!$F:$F,MATCH(1,($C$7=Party_Ledger!$C:$C)*(Party_Ledger!$A:$A&gt;=$C$8)*(Party_Ledger!$A:$A&lt;=$E$8),0)+50),"")</f>
        <v/>
      </c>
      <c r="F68" s="168" t="str">
        <f>IFERROR(INDEX(Party_Ledger!$G:$G,MATCH(1,($C$7=Party_Ledger!$C:$C)*(Party_Ledger!$A:$A&gt;=$C$8)*(Party_Ledger!$A:$A&lt;=$E$8),0)+50),"")</f>
        <v/>
      </c>
      <c r="G68" s="168" t="str">
        <f>IFERROR(INDEX(Party_Ledger!$H:$H,MATCH(1,($C$7=Party_Ledger!$C:$C)*(Party_Ledger!$A:$A&gt;=$C$8)*(Party_Ledger!$A:$A&lt;=$E$8),0)+50),"")</f>
        <v/>
      </c>
      <c r="H68" s="168" t="str">
        <f>IF(B68="","",IF(($C$7=Party_Ledger!$C68)*(Party_Ledger!$A68&gt;=$C$8)*(Party_Ledger!$A68&lt;=$E$8),C11+SUMPRODUCT(($C$7=Party_Ledger!$C$3:$C68)*(Party_Ledger!$A$3:$A68&gt;=$C$8)*(Party_Ledger!$A$3:$A68&lt;=$E$8)*(Party_Ledger!$G$3:$G68-Party_Ledger!$H$3:$H68)),""))</f>
        <v/>
      </c>
      <c r="I68" s="168" t="str">
        <f>IFERROR(INDEX(Party_Ledger!$J:$J,MATCH(1,($C$7=Party_Ledger!$C:$C)*(Party_Ledger!$A:$A&gt;=$C$8)*(Party_Ledger!$A:$A&lt;=$E$8),0)+50),"")</f>
        <v/>
      </c>
    </row>
    <row r="69" spans="2:9" x14ac:dyDescent="0.2">
      <c r="B69" s="168" t="str">
        <f>IFERROR(INDEX(Party_Ledger!$A:$A,MATCH(1,($C$7=Party_Ledger!$C:$C)*(Party_Ledger!$A:$A&gt;=$C$8)*(Party_Ledger!$A:$A&lt;=$E$8),0)+51),"")</f>
        <v/>
      </c>
      <c r="C69" s="168" t="str">
        <f>IFERROR(INDEX(Party_Ledger!$D:$D,MATCH(1,($C$7=Party_Ledger!$C:$C)*(Party_Ledger!$A:$A&gt;=$C$8)*(Party_Ledger!$A:$A&lt;=$E$8),0)+51),"")</f>
        <v/>
      </c>
      <c r="D69" s="168" t="str">
        <f>IFERROR(INDEX(Party_Ledger!$E:$E,MATCH(1,($C$7=Party_Ledger!$C:$C)*(Party_Ledger!$A:$A&gt;=$C$8)*(Party_Ledger!$A:$A&lt;=$E$8),0)+51),"")</f>
        <v/>
      </c>
      <c r="E69" s="168" t="str">
        <f>IFERROR(INDEX(Party_Ledger!$F:$F,MATCH(1,($C$7=Party_Ledger!$C:$C)*(Party_Ledger!$A:$A&gt;=$C$8)*(Party_Ledger!$A:$A&lt;=$E$8),0)+51),"")</f>
        <v/>
      </c>
      <c r="F69" s="168" t="str">
        <f>IFERROR(INDEX(Party_Ledger!$G:$G,MATCH(1,($C$7=Party_Ledger!$C:$C)*(Party_Ledger!$A:$A&gt;=$C$8)*(Party_Ledger!$A:$A&lt;=$E$8),0)+51),"")</f>
        <v/>
      </c>
      <c r="G69" s="168" t="str">
        <f>IFERROR(INDEX(Party_Ledger!$H:$H,MATCH(1,($C$7=Party_Ledger!$C:$C)*(Party_Ledger!$A:$A&gt;=$C$8)*(Party_Ledger!$A:$A&lt;=$E$8),0)+51),"")</f>
        <v/>
      </c>
      <c r="H69" s="168" t="str">
        <f>IF(B69="","",IF(($C$7=Party_Ledger!$C69)*(Party_Ledger!$A69&gt;=$C$8)*(Party_Ledger!$A69&lt;=$E$8),C11+SUMPRODUCT(($C$7=Party_Ledger!$C$3:$C69)*(Party_Ledger!$A$3:$A69&gt;=$C$8)*(Party_Ledger!$A$3:$A69&lt;=$E$8)*(Party_Ledger!$G$3:$G69-Party_Ledger!$H$3:$H69)),""))</f>
        <v/>
      </c>
      <c r="I69" s="168" t="str">
        <f>IFERROR(INDEX(Party_Ledger!$J:$J,MATCH(1,($C$7=Party_Ledger!$C:$C)*(Party_Ledger!$A:$A&gt;=$C$8)*(Party_Ledger!$A:$A&lt;=$E$8),0)+51),"")</f>
        <v/>
      </c>
    </row>
    <row r="70" spans="2:9" x14ac:dyDescent="0.2">
      <c r="B70" s="168" t="str">
        <f>IFERROR(INDEX(Party_Ledger!$A:$A,MATCH(1,($C$7=Party_Ledger!$C:$C)*(Party_Ledger!$A:$A&gt;=$C$8)*(Party_Ledger!$A:$A&lt;=$E$8),0)+52),"")</f>
        <v/>
      </c>
      <c r="C70" s="168" t="str">
        <f>IFERROR(INDEX(Party_Ledger!$D:$D,MATCH(1,($C$7=Party_Ledger!$C:$C)*(Party_Ledger!$A:$A&gt;=$C$8)*(Party_Ledger!$A:$A&lt;=$E$8),0)+52),"")</f>
        <v/>
      </c>
      <c r="D70" s="168" t="str">
        <f>IFERROR(INDEX(Party_Ledger!$E:$E,MATCH(1,($C$7=Party_Ledger!$C:$C)*(Party_Ledger!$A:$A&gt;=$C$8)*(Party_Ledger!$A:$A&lt;=$E$8),0)+52),"")</f>
        <v/>
      </c>
      <c r="E70" s="168" t="str">
        <f>IFERROR(INDEX(Party_Ledger!$F:$F,MATCH(1,($C$7=Party_Ledger!$C:$C)*(Party_Ledger!$A:$A&gt;=$C$8)*(Party_Ledger!$A:$A&lt;=$E$8),0)+52),"")</f>
        <v/>
      </c>
      <c r="F70" s="168" t="str">
        <f>IFERROR(INDEX(Party_Ledger!$G:$G,MATCH(1,($C$7=Party_Ledger!$C:$C)*(Party_Ledger!$A:$A&gt;=$C$8)*(Party_Ledger!$A:$A&lt;=$E$8),0)+52),"")</f>
        <v/>
      </c>
      <c r="G70" s="168" t="str">
        <f>IFERROR(INDEX(Party_Ledger!$H:$H,MATCH(1,($C$7=Party_Ledger!$C:$C)*(Party_Ledger!$A:$A&gt;=$C$8)*(Party_Ledger!$A:$A&lt;=$E$8),0)+52),"")</f>
        <v/>
      </c>
      <c r="H70" s="168" t="str">
        <f>IF(B70="","",IF(($C$7=Party_Ledger!$C70)*(Party_Ledger!$A70&gt;=$C$8)*(Party_Ledger!$A70&lt;=$E$8),C11+SUMPRODUCT(($C$7=Party_Ledger!$C$3:$C70)*(Party_Ledger!$A$3:$A70&gt;=$C$8)*(Party_Ledger!$A$3:$A70&lt;=$E$8)*(Party_Ledger!$G$3:$G70-Party_Ledger!$H$3:$H70)),""))</f>
        <v/>
      </c>
      <c r="I70" s="168" t="str">
        <f>IFERROR(INDEX(Party_Ledger!$J:$J,MATCH(1,($C$7=Party_Ledger!$C:$C)*(Party_Ledger!$A:$A&gt;=$C$8)*(Party_Ledger!$A:$A&lt;=$E$8),0)+52),"")</f>
        <v/>
      </c>
    </row>
    <row r="71" spans="2:9" x14ac:dyDescent="0.2">
      <c r="B71" s="168" t="str">
        <f>IFERROR(INDEX(Party_Ledger!$A:$A,MATCH(1,($C$7=Party_Ledger!$C:$C)*(Party_Ledger!$A:$A&gt;=$C$8)*(Party_Ledger!$A:$A&lt;=$E$8),0)+53),"")</f>
        <v/>
      </c>
      <c r="C71" s="168" t="str">
        <f>IFERROR(INDEX(Party_Ledger!$D:$D,MATCH(1,($C$7=Party_Ledger!$C:$C)*(Party_Ledger!$A:$A&gt;=$C$8)*(Party_Ledger!$A:$A&lt;=$E$8),0)+53),"")</f>
        <v/>
      </c>
      <c r="D71" s="168" t="str">
        <f>IFERROR(INDEX(Party_Ledger!$E:$E,MATCH(1,($C$7=Party_Ledger!$C:$C)*(Party_Ledger!$A:$A&gt;=$C$8)*(Party_Ledger!$A:$A&lt;=$E$8),0)+53),"")</f>
        <v/>
      </c>
      <c r="E71" s="168" t="str">
        <f>IFERROR(INDEX(Party_Ledger!$F:$F,MATCH(1,($C$7=Party_Ledger!$C:$C)*(Party_Ledger!$A:$A&gt;=$C$8)*(Party_Ledger!$A:$A&lt;=$E$8),0)+53),"")</f>
        <v/>
      </c>
      <c r="F71" s="168" t="str">
        <f>IFERROR(INDEX(Party_Ledger!$G:$G,MATCH(1,($C$7=Party_Ledger!$C:$C)*(Party_Ledger!$A:$A&gt;=$C$8)*(Party_Ledger!$A:$A&lt;=$E$8),0)+53),"")</f>
        <v/>
      </c>
      <c r="G71" s="168" t="str">
        <f>IFERROR(INDEX(Party_Ledger!$H:$H,MATCH(1,($C$7=Party_Ledger!$C:$C)*(Party_Ledger!$A:$A&gt;=$C$8)*(Party_Ledger!$A:$A&lt;=$E$8),0)+53),"")</f>
        <v/>
      </c>
      <c r="H71" s="168" t="str">
        <f>IF(B71="","",IF(($C$7=Party_Ledger!$C71)*(Party_Ledger!$A71&gt;=$C$8)*(Party_Ledger!$A71&lt;=$E$8),C11+SUMPRODUCT(($C$7=Party_Ledger!$C$3:$C71)*(Party_Ledger!$A$3:$A71&gt;=$C$8)*(Party_Ledger!$A$3:$A71&lt;=$E$8)*(Party_Ledger!$G$3:$G71-Party_Ledger!$H$3:$H71)),""))</f>
        <v/>
      </c>
      <c r="I71" s="168" t="str">
        <f>IFERROR(INDEX(Party_Ledger!$J:$J,MATCH(1,($C$7=Party_Ledger!$C:$C)*(Party_Ledger!$A:$A&gt;=$C$8)*(Party_Ledger!$A:$A&lt;=$E$8),0)+53),"")</f>
        <v/>
      </c>
    </row>
    <row r="72" spans="2:9" x14ac:dyDescent="0.2">
      <c r="B72" s="168" t="str">
        <f>IFERROR(INDEX(Party_Ledger!$A:$A,MATCH(1,($C$7=Party_Ledger!$C:$C)*(Party_Ledger!$A:$A&gt;=$C$8)*(Party_Ledger!$A:$A&lt;=$E$8),0)+54),"")</f>
        <v/>
      </c>
      <c r="C72" s="168" t="str">
        <f>IFERROR(INDEX(Party_Ledger!$D:$D,MATCH(1,($C$7=Party_Ledger!$C:$C)*(Party_Ledger!$A:$A&gt;=$C$8)*(Party_Ledger!$A:$A&lt;=$E$8),0)+54),"")</f>
        <v/>
      </c>
      <c r="D72" s="168" t="str">
        <f>IFERROR(INDEX(Party_Ledger!$E:$E,MATCH(1,($C$7=Party_Ledger!$C:$C)*(Party_Ledger!$A:$A&gt;=$C$8)*(Party_Ledger!$A:$A&lt;=$E$8),0)+54),"")</f>
        <v/>
      </c>
      <c r="E72" s="168" t="str">
        <f>IFERROR(INDEX(Party_Ledger!$F:$F,MATCH(1,($C$7=Party_Ledger!$C:$C)*(Party_Ledger!$A:$A&gt;=$C$8)*(Party_Ledger!$A:$A&lt;=$E$8),0)+54),"")</f>
        <v/>
      </c>
      <c r="F72" s="168" t="str">
        <f>IFERROR(INDEX(Party_Ledger!$G:$G,MATCH(1,($C$7=Party_Ledger!$C:$C)*(Party_Ledger!$A:$A&gt;=$C$8)*(Party_Ledger!$A:$A&lt;=$E$8),0)+54),"")</f>
        <v/>
      </c>
      <c r="G72" s="168" t="str">
        <f>IFERROR(INDEX(Party_Ledger!$H:$H,MATCH(1,($C$7=Party_Ledger!$C:$C)*(Party_Ledger!$A:$A&gt;=$C$8)*(Party_Ledger!$A:$A&lt;=$E$8),0)+54),"")</f>
        <v/>
      </c>
      <c r="H72" s="168" t="str">
        <f>IF(B72="","",IF(($C$7=Party_Ledger!$C72)*(Party_Ledger!$A72&gt;=$C$8)*(Party_Ledger!$A72&lt;=$E$8),C11+SUMPRODUCT(($C$7=Party_Ledger!$C$3:$C72)*(Party_Ledger!$A$3:$A72&gt;=$C$8)*(Party_Ledger!$A$3:$A72&lt;=$E$8)*(Party_Ledger!$G$3:$G72-Party_Ledger!$H$3:$H72)),""))</f>
        <v/>
      </c>
      <c r="I72" s="168" t="str">
        <f>IFERROR(INDEX(Party_Ledger!$J:$J,MATCH(1,($C$7=Party_Ledger!$C:$C)*(Party_Ledger!$A:$A&gt;=$C$8)*(Party_Ledger!$A:$A&lt;=$E$8),0)+54),"")</f>
        <v/>
      </c>
    </row>
    <row r="73" spans="2:9" x14ac:dyDescent="0.2">
      <c r="B73" s="168" t="str">
        <f>IFERROR(INDEX(Party_Ledger!$A:$A,MATCH(1,($C$7=Party_Ledger!$C:$C)*(Party_Ledger!$A:$A&gt;=$C$8)*(Party_Ledger!$A:$A&lt;=$E$8),0)+55),"")</f>
        <v/>
      </c>
      <c r="C73" s="168" t="str">
        <f>IFERROR(INDEX(Party_Ledger!$D:$D,MATCH(1,($C$7=Party_Ledger!$C:$C)*(Party_Ledger!$A:$A&gt;=$C$8)*(Party_Ledger!$A:$A&lt;=$E$8),0)+55),"")</f>
        <v/>
      </c>
      <c r="D73" s="168" t="str">
        <f>IFERROR(INDEX(Party_Ledger!$E:$E,MATCH(1,($C$7=Party_Ledger!$C:$C)*(Party_Ledger!$A:$A&gt;=$C$8)*(Party_Ledger!$A:$A&lt;=$E$8),0)+55),"")</f>
        <v/>
      </c>
      <c r="E73" s="168" t="str">
        <f>IFERROR(INDEX(Party_Ledger!$F:$F,MATCH(1,($C$7=Party_Ledger!$C:$C)*(Party_Ledger!$A:$A&gt;=$C$8)*(Party_Ledger!$A:$A&lt;=$E$8),0)+55),"")</f>
        <v/>
      </c>
      <c r="F73" s="168" t="str">
        <f>IFERROR(INDEX(Party_Ledger!$G:$G,MATCH(1,($C$7=Party_Ledger!$C:$C)*(Party_Ledger!$A:$A&gt;=$C$8)*(Party_Ledger!$A:$A&lt;=$E$8),0)+55),"")</f>
        <v/>
      </c>
      <c r="G73" s="168" t="str">
        <f>IFERROR(INDEX(Party_Ledger!$H:$H,MATCH(1,($C$7=Party_Ledger!$C:$C)*(Party_Ledger!$A:$A&gt;=$C$8)*(Party_Ledger!$A:$A&lt;=$E$8),0)+55),"")</f>
        <v/>
      </c>
      <c r="H73" s="168" t="str">
        <f>IF(B73="","",IF(($C$7=Party_Ledger!$C73)*(Party_Ledger!$A73&gt;=$C$8)*(Party_Ledger!$A73&lt;=$E$8),C11+SUMPRODUCT(($C$7=Party_Ledger!$C$3:$C73)*(Party_Ledger!$A$3:$A73&gt;=$C$8)*(Party_Ledger!$A$3:$A73&lt;=$E$8)*(Party_Ledger!$G$3:$G73-Party_Ledger!$H$3:$H73)),""))</f>
        <v/>
      </c>
      <c r="I73" s="168" t="str">
        <f>IFERROR(INDEX(Party_Ledger!$J:$J,MATCH(1,($C$7=Party_Ledger!$C:$C)*(Party_Ledger!$A:$A&gt;=$C$8)*(Party_Ledger!$A:$A&lt;=$E$8),0)+55),"")</f>
        <v/>
      </c>
    </row>
    <row r="74" spans="2:9" x14ac:dyDescent="0.2">
      <c r="B74" s="168" t="str">
        <f>IFERROR(INDEX(Party_Ledger!$A:$A,MATCH(1,($C$7=Party_Ledger!$C:$C)*(Party_Ledger!$A:$A&gt;=$C$8)*(Party_Ledger!$A:$A&lt;=$E$8),0)+56),"")</f>
        <v/>
      </c>
      <c r="C74" s="168" t="str">
        <f>IFERROR(INDEX(Party_Ledger!$D:$D,MATCH(1,($C$7=Party_Ledger!$C:$C)*(Party_Ledger!$A:$A&gt;=$C$8)*(Party_Ledger!$A:$A&lt;=$E$8),0)+56),"")</f>
        <v/>
      </c>
      <c r="D74" s="168" t="str">
        <f>IFERROR(INDEX(Party_Ledger!$E:$E,MATCH(1,($C$7=Party_Ledger!$C:$C)*(Party_Ledger!$A:$A&gt;=$C$8)*(Party_Ledger!$A:$A&lt;=$E$8),0)+56),"")</f>
        <v/>
      </c>
      <c r="E74" s="168" t="str">
        <f>IFERROR(INDEX(Party_Ledger!$F:$F,MATCH(1,($C$7=Party_Ledger!$C:$C)*(Party_Ledger!$A:$A&gt;=$C$8)*(Party_Ledger!$A:$A&lt;=$E$8),0)+56),"")</f>
        <v/>
      </c>
      <c r="F74" s="168" t="str">
        <f>IFERROR(INDEX(Party_Ledger!$G:$G,MATCH(1,($C$7=Party_Ledger!$C:$C)*(Party_Ledger!$A:$A&gt;=$C$8)*(Party_Ledger!$A:$A&lt;=$E$8),0)+56),"")</f>
        <v/>
      </c>
      <c r="G74" s="168" t="str">
        <f>IFERROR(INDEX(Party_Ledger!$H:$H,MATCH(1,($C$7=Party_Ledger!$C:$C)*(Party_Ledger!$A:$A&gt;=$C$8)*(Party_Ledger!$A:$A&lt;=$E$8),0)+56),"")</f>
        <v/>
      </c>
      <c r="H74" s="168" t="str">
        <f>IF(B74="","",IF(($C$7=Party_Ledger!$C74)*(Party_Ledger!$A74&gt;=$C$8)*(Party_Ledger!$A74&lt;=$E$8),C11+SUMPRODUCT(($C$7=Party_Ledger!$C$3:$C74)*(Party_Ledger!$A$3:$A74&gt;=$C$8)*(Party_Ledger!$A$3:$A74&lt;=$E$8)*(Party_Ledger!$G$3:$G74-Party_Ledger!$H$3:$H74)),""))</f>
        <v/>
      </c>
      <c r="I74" s="168" t="str">
        <f>IFERROR(INDEX(Party_Ledger!$J:$J,MATCH(1,($C$7=Party_Ledger!$C:$C)*(Party_Ledger!$A:$A&gt;=$C$8)*(Party_Ledger!$A:$A&lt;=$E$8),0)+56),"")</f>
        <v/>
      </c>
    </row>
    <row r="75" spans="2:9" x14ac:dyDescent="0.2">
      <c r="B75" s="168" t="str">
        <f>IFERROR(INDEX(Party_Ledger!$A:$A,MATCH(1,($C$7=Party_Ledger!$C:$C)*(Party_Ledger!$A:$A&gt;=$C$8)*(Party_Ledger!$A:$A&lt;=$E$8),0)+57),"")</f>
        <v/>
      </c>
      <c r="C75" s="168" t="str">
        <f>IFERROR(INDEX(Party_Ledger!$D:$D,MATCH(1,($C$7=Party_Ledger!$C:$C)*(Party_Ledger!$A:$A&gt;=$C$8)*(Party_Ledger!$A:$A&lt;=$E$8),0)+57),"")</f>
        <v/>
      </c>
      <c r="D75" s="168" t="str">
        <f>IFERROR(INDEX(Party_Ledger!$E:$E,MATCH(1,($C$7=Party_Ledger!$C:$C)*(Party_Ledger!$A:$A&gt;=$C$8)*(Party_Ledger!$A:$A&lt;=$E$8),0)+57),"")</f>
        <v/>
      </c>
      <c r="E75" s="168" t="str">
        <f>IFERROR(INDEX(Party_Ledger!$F:$F,MATCH(1,($C$7=Party_Ledger!$C:$C)*(Party_Ledger!$A:$A&gt;=$C$8)*(Party_Ledger!$A:$A&lt;=$E$8),0)+57),"")</f>
        <v/>
      </c>
      <c r="F75" s="168" t="str">
        <f>IFERROR(INDEX(Party_Ledger!$G:$G,MATCH(1,($C$7=Party_Ledger!$C:$C)*(Party_Ledger!$A:$A&gt;=$C$8)*(Party_Ledger!$A:$A&lt;=$E$8),0)+57),"")</f>
        <v/>
      </c>
      <c r="G75" s="168" t="str">
        <f>IFERROR(INDEX(Party_Ledger!$H:$H,MATCH(1,($C$7=Party_Ledger!$C:$C)*(Party_Ledger!$A:$A&gt;=$C$8)*(Party_Ledger!$A:$A&lt;=$E$8),0)+57),"")</f>
        <v/>
      </c>
      <c r="H75" s="168" t="str">
        <f>IF(B75="","",IF(($C$7=Party_Ledger!$C75)*(Party_Ledger!$A75&gt;=$C$8)*(Party_Ledger!$A75&lt;=$E$8),C11+SUMPRODUCT(($C$7=Party_Ledger!$C$3:$C75)*(Party_Ledger!$A$3:$A75&gt;=$C$8)*(Party_Ledger!$A$3:$A75&lt;=$E$8)*(Party_Ledger!$G$3:$G75-Party_Ledger!$H$3:$H75)),""))</f>
        <v/>
      </c>
      <c r="I75" s="168" t="str">
        <f>IFERROR(INDEX(Party_Ledger!$J:$J,MATCH(1,($C$7=Party_Ledger!$C:$C)*(Party_Ledger!$A:$A&gt;=$C$8)*(Party_Ledger!$A:$A&lt;=$E$8),0)+57),"")</f>
        <v/>
      </c>
    </row>
    <row r="76" spans="2:9" x14ac:dyDescent="0.2">
      <c r="B76" s="168" t="str">
        <f>IFERROR(INDEX(Party_Ledger!$A:$A,MATCH(1,($C$7=Party_Ledger!$C:$C)*(Party_Ledger!$A:$A&gt;=$C$8)*(Party_Ledger!$A:$A&lt;=$E$8),0)+58),"")</f>
        <v/>
      </c>
      <c r="C76" s="168" t="str">
        <f>IFERROR(INDEX(Party_Ledger!$D:$D,MATCH(1,($C$7=Party_Ledger!$C:$C)*(Party_Ledger!$A:$A&gt;=$C$8)*(Party_Ledger!$A:$A&lt;=$E$8),0)+58),"")</f>
        <v/>
      </c>
      <c r="D76" s="168" t="str">
        <f>IFERROR(INDEX(Party_Ledger!$E:$E,MATCH(1,($C$7=Party_Ledger!$C:$C)*(Party_Ledger!$A:$A&gt;=$C$8)*(Party_Ledger!$A:$A&lt;=$E$8),0)+58),"")</f>
        <v/>
      </c>
      <c r="E76" s="168" t="str">
        <f>IFERROR(INDEX(Party_Ledger!$F:$F,MATCH(1,($C$7=Party_Ledger!$C:$C)*(Party_Ledger!$A:$A&gt;=$C$8)*(Party_Ledger!$A:$A&lt;=$E$8),0)+58),"")</f>
        <v/>
      </c>
      <c r="F76" s="168" t="str">
        <f>IFERROR(INDEX(Party_Ledger!$G:$G,MATCH(1,($C$7=Party_Ledger!$C:$C)*(Party_Ledger!$A:$A&gt;=$C$8)*(Party_Ledger!$A:$A&lt;=$E$8),0)+58),"")</f>
        <v/>
      </c>
      <c r="G76" s="168" t="str">
        <f>IFERROR(INDEX(Party_Ledger!$H:$H,MATCH(1,($C$7=Party_Ledger!$C:$C)*(Party_Ledger!$A:$A&gt;=$C$8)*(Party_Ledger!$A:$A&lt;=$E$8),0)+58),"")</f>
        <v/>
      </c>
      <c r="H76" s="168" t="str">
        <f>IF(B76="","",IF(($C$7=Party_Ledger!$C76)*(Party_Ledger!$A76&gt;=$C$8)*(Party_Ledger!$A76&lt;=$E$8),C11+SUMPRODUCT(($C$7=Party_Ledger!$C$3:$C76)*(Party_Ledger!$A$3:$A76&gt;=$C$8)*(Party_Ledger!$A$3:$A76&lt;=$E$8)*(Party_Ledger!$G$3:$G76-Party_Ledger!$H$3:$H76)),""))</f>
        <v/>
      </c>
      <c r="I76" s="168" t="str">
        <f>IFERROR(INDEX(Party_Ledger!$J:$J,MATCH(1,($C$7=Party_Ledger!$C:$C)*(Party_Ledger!$A:$A&gt;=$C$8)*(Party_Ledger!$A:$A&lt;=$E$8),0)+58),"")</f>
        <v/>
      </c>
    </row>
    <row r="77" spans="2:9" x14ac:dyDescent="0.2">
      <c r="B77" s="168" t="str">
        <f>IFERROR(INDEX(Party_Ledger!$A:$A,MATCH(1,($C$7=Party_Ledger!$C:$C)*(Party_Ledger!$A:$A&gt;=$C$8)*(Party_Ledger!$A:$A&lt;=$E$8),0)+59),"")</f>
        <v/>
      </c>
      <c r="C77" s="168" t="str">
        <f>IFERROR(INDEX(Party_Ledger!$D:$D,MATCH(1,($C$7=Party_Ledger!$C:$C)*(Party_Ledger!$A:$A&gt;=$C$8)*(Party_Ledger!$A:$A&lt;=$E$8),0)+59),"")</f>
        <v/>
      </c>
      <c r="D77" s="168" t="str">
        <f>IFERROR(INDEX(Party_Ledger!$E:$E,MATCH(1,($C$7=Party_Ledger!$C:$C)*(Party_Ledger!$A:$A&gt;=$C$8)*(Party_Ledger!$A:$A&lt;=$E$8),0)+59),"")</f>
        <v/>
      </c>
      <c r="E77" s="168" t="str">
        <f>IFERROR(INDEX(Party_Ledger!$F:$F,MATCH(1,($C$7=Party_Ledger!$C:$C)*(Party_Ledger!$A:$A&gt;=$C$8)*(Party_Ledger!$A:$A&lt;=$E$8),0)+59),"")</f>
        <v/>
      </c>
      <c r="F77" s="168" t="str">
        <f>IFERROR(INDEX(Party_Ledger!$G:$G,MATCH(1,($C$7=Party_Ledger!$C:$C)*(Party_Ledger!$A:$A&gt;=$C$8)*(Party_Ledger!$A:$A&lt;=$E$8),0)+59),"")</f>
        <v/>
      </c>
      <c r="G77" s="168" t="str">
        <f>IFERROR(INDEX(Party_Ledger!$H:$H,MATCH(1,($C$7=Party_Ledger!$C:$C)*(Party_Ledger!$A:$A&gt;=$C$8)*(Party_Ledger!$A:$A&lt;=$E$8),0)+59),"")</f>
        <v/>
      </c>
      <c r="H77" s="168" t="str">
        <f>IF(B77="","",IF(($C$7=Party_Ledger!$C77)*(Party_Ledger!$A77&gt;=$C$8)*(Party_Ledger!$A77&lt;=$E$8),C11+SUMPRODUCT(($C$7=Party_Ledger!$C$3:$C77)*(Party_Ledger!$A$3:$A77&gt;=$C$8)*(Party_Ledger!$A$3:$A77&lt;=$E$8)*(Party_Ledger!$G$3:$G77-Party_Ledger!$H$3:$H77)),""))</f>
        <v/>
      </c>
      <c r="I77" s="168" t="str">
        <f>IFERROR(INDEX(Party_Ledger!$J:$J,MATCH(1,($C$7=Party_Ledger!$C:$C)*(Party_Ledger!$A:$A&gt;=$C$8)*(Party_Ledger!$A:$A&lt;=$E$8),0)+59),"")</f>
        <v/>
      </c>
    </row>
    <row r="79" spans="2:9" x14ac:dyDescent="0.2">
      <c r="B79" s="166" t="s">
        <v>1858</v>
      </c>
      <c r="C79" t="str">
        <f ca="1">TEXT(TODAY(),"yyyy-mm-dd")</f>
        <v>2026-09-24</v>
      </c>
    </row>
    <row r="80" spans="2:9" x14ac:dyDescent="0.2">
      <c r="B80" s="163" t="s">
        <v>1859</v>
      </c>
    </row>
  </sheetData>
  <pageMargins left="0.75" right="0.75" top="1" bottom="1" header="0.5" footer="0.5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68"/>
  <sheetViews>
    <sheetView workbookViewId="0">
      <pane ySplit="3" topLeftCell="A4" activePane="bottomLeft" state="frozen"/>
      <selection pane="bottomLeft" sqref="A1:R1"/>
    </sheetView>
  </sheetViews>
  <sheetFormatPr baseColWidth="10" defaultColWidth="8.83203125" defaultRowHeight="15" x14ac:dyDescent="0.2"/>
  <cols>
    <col min="1" max="3" width="12" customWidth="1"/>
    <col min="4" max="4" width="24" customWidth="1"/>
    <col min="5" max="5" width="11" customWidth="1"/>
    <col min="6" max="6" width="18" customWidth="1"/>
    <col min="7" max="7" width="14" customWidth="1"/>
    <col min="8" max="8" width="34" customWidth="1"/>
    <col min="9" max="9" width="24" customWidth="1"/>
    <col min="10" max="10" width="28" customWidth="1"/>
    <col min="11" max="12" width="12" customWidth="1"/>
    <col min="13" max="13" width="11" customWidth="1"/>
    <col min="14" max="15" width="14" customWidth="1"/>
    <col min="16" max="17" width="12" customWidth="1"/>
    <col min="18" max="18" width="24" customWidth="1"/>
  </cols>
  <sheetData>
    <row r="1" spans="1:18" ht="17" customHeight="1" x14ac:dyDescent="0.2">
      <c r="A1" s="277" t="s">
        <v>1860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</row>
    <row r="3" spans="1:18" ht="32" customHeight="1" x14ac:dyDescent="0.2">
      <c r="A3" s="176" t="s">
        <v>1476</v>
      </c>
      <c r="B3" s="176" t="s">
        <v>3</v>
      </c>
      <c r="C3" s="176" t="s">
        <v>1478</v>
      </c>
      <c r="D3" s="176" t="s">
        <v>109</v>
      </c>
      <c r="E3" s="176" t="s">
        <v>1857</v>
      </c>
      <c r="F3" s="176" t="s">
        <v>1480</v>
      </c>
      <c r="G3" s="176" t="s">
        <v>1861</v>
      </c>
      <c r="H3" s="176" t="s">
        <v>1379</v>
      </c>
      <c r="I3" s="176" t="s">
        <v>1779</v>
      </c>
      <c r="J3" s="176" t="s">
        <v>1579</v>
      </c>
      <c r="K3" s="176" t="s">
        <v>1420</v>
      </c>
      <c r="L3" s="176" t="s">
        <v>126</v>
      </c>
      <c r="M3" s="176" t="s">
        <v>13</v>
      </c>
      <c r="N3" s="176" t="s">
        <v>1862</v>
      </c>
      <c r="O3" s="176" t="s">
        <v>1482</v>
      </c>
      <c r="P3" s="176" t="s">
        <v>1863</v>
      </c>
      <c r="Q3" s="176" t="s">
        <v>1864</v>
      </c>
      <c r="R3" s="176" t="s">
        <v>15</v>
      </c>
    </row>
    <row r="4" spans="1:18" x14ac:dyDescent="0.2">
      <c r="A4" t="s">
        <v>1865</v>
      </c>
      <c r="B4">
        <f>Purchase_Entry!A1394</f>
        <v>0</v>
      </c>
      <c r="D4">
        <f>Purchase_Entry!D1395</f>
        <v>0</v>
      </c>
      <c r="F4" t="s">
        <v>1385</v>
      </c>
      <c r="G4" t="s">
        <v>1866</v>
      </c>
      <c r="H4" t="s">
        <v>1867</v>
      </c>
      <c r="I4" t="s">
        <v>1755</v>
      </c>
      <c r="J4" t="s">
        <v>1868</v>
      </c>
      <c r="K4">
        <v>28322</v>
      </c>
      <c r="L4">
        <v>0</v>
      </c>
      <c r="O4" t="s">
        <v>1489</v>
      </c>
      <c r="P4" t="s">
        <v>1869</v>
      </c>
      <c r="Q4" t="s">
        <v>1490</v>
      </c>
      <c r="R4" t="s">
        <v>1870</v>
      </c>
    </row>
    <row r="5" spans="1:18" x14ac:dyDescent="0.2">
      <c r="A5" t="s">
        <v>1871</v>
      </c>
      <c r="B5">
        <f>Purchase_Entry!A1395</f>
        <v>0</v>
      </c>
      <c r="D5" t="s">
        <v>124</v>
      </c>
      <c r="E5" t="s">
        <v>1398</v>
      </c>
      <c r="F5" t="s">
        <v>1385</v>
      </c>
      <c r="G5" t="s">
        <v>1866</v>
      </c>
      <c r="H5" t="s">
        <v>1867</v>
      </c>
      <c r="I5" t="s">
        <v>1755</v>
      </c>
      <c r="J5" t="s">
        <v>1868</v>
      </c>
      <c r="K5">
        <v>6950</v>
      </c>
      <c r="L5">
        <v>0</v>
      </c>
      <c r="O5" t="s">
        <v>1489</v>
      </c>
      <c r="P5" t="s">
        <v>1869</v>
      </c>
      <c r="Q5" t="s">
        <v>1490</v>
      </c>
      <c r="R5" t="s">
        <v>1870</v>
      </c>
    </row>
    <row r="6" spans="1:18" x14ac:dyDescent="0.2">
      <c r="A6" t="s">
        <v>1872</v>
      </c>
      <c r="B6">
        <f>Purchase_Entry!A1396</f>
        <v>0</v>
      </c>
      <c r="D6" t="s">
        <v>1305</v>
      </c>
      <c r="E6" t="s">
        <v>1398</v>
      </c>
      <c r="F6" t="s">
        <v>1385</v>
      </c>
      <c r="G6" t="s">
        <v>1866</v>
      </c>
      <c r="H6" t="s">
        <v>1867</v>
      </c>
      <c r="I6" t="s">
        <v>1755</v>
      </c>
      <c r="J6" t="s">
        <v>1868</v>
      </c>
      <c r="K6">
        <v>3400</v>
      </c>
      <c r="L6">
        <v>0</v>
      </c>
      <c r="O6" t="s">
        <v>1489</v>
      </c>
      <c r="P6" t="s">
        <v>1869</v>
      </c>
      <c r="Q6" t="s">
        <v>1490</v>
      </c>
      <c r="R6" t="s">
        <v>1870</v>
      </c>
    </row>
    <row r="7" spans="1:18" x14ac:dyDescent="0.2">
      <c r="A7" t="s">
        <v>1873</v>
      </c>
      <c r="B7">
        <f>Purchase_Entry!A1397</f>
        <v>0</v>
      </c>
      <c r="D7" t="s">
        <v>1399</v>
      </c>
      <c r="E7" t="s">
        <v>1398</v>
      </c>
      <c r="F7" t="s">
        <v>1385</v>
      </c>
      <c r="G7" t="s">
        <v>1866</v>
      </c>
      <c r="H7" t="s">
        <v>1867</v>
      </c>
      <c r="I7" t="s">
        <v>1755</v>
      </c>
      <c r="J7" t="s">
        <v>1868</v>
      </c>
      <c r="K7">
        <v>44495</v>
      </c>
      <c r="L7">
        <v>0</v>
      </c>
      <c r="O7" t="s">
        <v>1489</v>
      </c>
      <c r="P7" t="s">
        <v>1869</v>
      </c>
      <c r="Q7" t="s">
        <v>1490</v>
      </c>
      <c r="R7" t="s">
        <v>1870</v>
      </c>
    </row>
    <row r="8" spans="1:18" x14ac:dyDescent="0.2">
      <c r="A8" t="s">
        <v>1874</v>
      </c>
      <c r="B8">
        <f>Purchase_Entry!A1398</f>
        <v>0</v>
      </c>
      <c r="D8" t="s">
        <v>1307</v>
      </c>
      <c r="E8" t="s">
        <v>1398</v>
      </c>
      <c r="F8" t="s">
        <v>1385</v>
      </c>
      <c r="G8" t="s">
        <v>1866</v>
      </c>
      <c r="H8" t="s">
        <v>1867</v>
      </c>
      <c r="I8" t="s">
        <v>1755</v>
      </c>
      <c r="J8" t="s">
        <v>1868</v>
      </c>
      <c r="K8">
        <v>208022</v>
      </c>
      <c r="L8">
        <v>0</v>
      </c>
      <c r="O8" t="s">
        <v>1489</v>
      </c>
      <c r="P8" t="s">
        <v>1869</v>
      </c>
      <c r="Q8" t="s">
        <v>1490</v>
      </c>
      <c r="R8" t="s">
        <v>1875</v>
      </c>
    </row>
    <row r="9" spans="1:18" x14ac:dyDescent="0.2">
      <c r="A9" t="s">
        <v>1876</v>
      </c>
      <c r="B9">
        <f>Purchase_Entry!A1399</f>
        <v>0</v>
      </c>
      <c r="D9" t="s">
        <v>145</v>
      </c>
      <c r="E9" t="s">
        <v>1398</v>
      </c>
      <c r="F9" t="s">
        <v>1385</v>
      </c>
      <c r="G9" t="s">
        <v>1866</v>
      </c>
      <c r="H9" t="s">
        <v>1867</v>
      </c>
      <c r="I9" t="s">
        <v>1755</v>
      </c>
      <c r="J9" t="s">
        <v>1868</v>
      </c>
      <c r="K9">
        <v>9310</v>
      </c>
      <c r="L9">
        <v>0</v>
      </c>
      <c r="O9" t="s">
        <v>1489</v>
      </c>
      <c r="P9" t="s">
        <v>1869</v>
      </c>
      <c r="Q9" t="s">
        <v>1490</v>
      </c>
      <c r="R9" t="s">
        <v>1870</v>
      </c>
    </row>
    <row r="10" spans="1:18" x14ac:dyDescent="0.2">
      <c r="A10" t="s">
        <v>1877</v>
      </c>
      <c r="B10" s="162">
        <v>66914</v>
      </c>
      <c r="D10" t="s">
        <v>147</v>
      </c>
      <c r="E10" t="s">
        <v>1398</v>
      </c>
      <c r="F10" t="s">
        <v>1385</v>
      </c>
      <c r="G10" t="s">
        <v>1866</v>
      </c>
      <c r="H10" t="s">
        <v>1867</v>
      </c>
      <c r="I10" t="s">
        <v>1755</v>
      </c>
      <c r="J10" t="s">
        <v>1868</v>
      </c>
      <c r="K10">
        <v>39602</v>
      </c>
      <c r="L10">
        <v>0</v>
      </c>
      <c r="O10" t="s">
        <v>1489</v>
      </c>
      <c r="P10" t="s">
        <v>1869</v>
      </c>
      <c r="Q10" t="s">
        <v>1490</v>
      </c>
      <c r="R10" t="s">
        <v>1870</v>
      </c>
    </row>
    <row r="11" spans="1:18" x14ac:dyDescent="0.2">
      <c r="A11" t="s">
        <v>1878</v>
      </c>
      <c r="B11" s="162">
        <v>66914</v>
      </c>
      <c r="D11" t="s">
        <v>151</v>
      </c>
      <c r="E11" t="s">
        <v>1398</v>
      </c>
      <c r="F11" t="s">
        <v>1385</v>
      </c>
      <c r="G11" t="s">
        <v>1866</v>
      </c>
      <c r="H11" t="s">
        <v>1867</v>
      </c>
      <c r="I11" t="s">
        <v>1755</v>
      </c>
      <c r="J11" t="s">
        <v>1868</v>
      </c>
      <c r="K11">
        <v>15017</v>
      </c>
      <c r="L11">
        <v>0</v>
      </c>
      <c r="O11" t="s">
        <v>1489</v>
      </c>
      <c r="P11" t="s">
        <v>1869</v>
      </c>
      <c r="Q11" t="s">
        <v>1490</v>
      </c>
      <c r="R11" t="s">
        <v>1870</v>
      </c>
    </row>
    <row r="12" spans="1:18" x14ac:dyDescent="0.2">
      <c r="A12" t="s">
        <v>1879</v>
      </c>
      <c r="B12" s="162">
        <v>66914</v>
      </c>
      <c r="D12" t="s">
        <v>1312</v>
      </c>
      <c r="E12" t="s">
        <v>1398</v>
      </c>
      <c r="F12" t="s">
        <v>1385</v>
      </c>
      <c r="G12" t="s">
        <v>1866</v>
      </c>
      <c r="H12" t="s">
        <v>1867</v>
      </c>
      <c r="I12" t="s">
        <v>1755</v>
      </c>
      <c r="J12" t="s">
        <v>1868</v>
      </c>
      <c r="K12">
        <v>2550</v>
      </c>
      <c r="L12">
        <v>0</v>
      </c>
      <c r="O12" t="s">
        <v>1489</v>
      </c>
      <c r="P12" t="s">
        <v>1869</v>
      </c>
      <c r="Q12" t="s">
        <v>1490</v>
      </c>
      <c r="R12" t="s">
        <v>1870</v>
      </c>
    </row>
    <row r="13" spans="1:18" x14ac:dyDescent="0.2">
      <c r="A13" t="s">
        <v>1880</v>
      </c>
      <c r="B13" s="162">
        <v>66914</v>
      </c>
      <c r="D13" t="s">
        <v>1401</v>
      </c>
      <c r="E13" t="s">
        <v>1402</v>
      </c>
      <c r="F13" t="s">
        <v>1385</v>
      </c>
      <c r="G13" t="s">
        <v>1866</v>
      </c>
      <c r="H13" t="s">
        <v>1867</v>
      </c>
      <c r="I13" t="s">
        <v>1755</v>
      </c>
      <c r="J13" t="s">
        <v>1868</v>
      </c>
      <c r="K13">
        <v>8117.5</v>
      </c>
      <c r="L13">
        <v>0</v>
      </c>
      <c r="O13" t="s">
        <v>1489</v>
      </c>
      <c r="P13" t="s">
        <v>1869</v>
      </c>
      <c r="Q13" t="s">
        <v>1490</v>
      </c>
      <c r="R13" t="s">
        <v>1870</v>
      </c>
    </row>
    <row r="14" spans="1:18" x14ac:dyDescent="0.2">
      <c r="A14" t="s">
        <v>1881</v>
      </c>
      <c r="B14" s="162">
        <v>66914</v>
      </c>
      <c r="D14" t="s">
        <v>1322</v>
      </c>
      <c r="E14" t="s">
        <v>1402</v>
      </c>
      <c r="F14" t="s">
        <v>1385</v>
      </c>
      <c r="G14" t="s">
        <v>1866</v>
      </c>
      <c r="H14" t="s">
        <v>1867</v>
      </c>
      <c r="I14" t="s">
        <v>1755</v>
      </c>
      <c r="J14" t="s">
        <v>1868</v>
      </c>
      <c r="K14">
        <v>2750</v>
      </c>
      <c r="L14">
        <v>0</v>
      </c>
      <c r="O14" t="s">
        <v>1489</v>
      </c>
      <c r="P14" t="s">
        <v>1869</v>
      </c>
      <c r="Q14" t="s">
        <v>1490</v>
      </c>
      <c r="R14" t="s">
        <v>1870</v>
      </c>
    </row>
    <row r="15" spans="1:18" x14ac:dyDescent="0.2">
      <c r="A15" t="s">
        <v>1882</v>
      </c>
      <c r="B15" s="162">
        <v>66914</v>
      </c>
      <c r="D15" t="s">
        <v>1409</v>
      </c>
      <c r="E15" t="s">
        <v>1402</v>
      </c>
      <c r="F15" t="s">
        <v>1385</v>
      </c>
      <c r="G15" t="s">
        <v>1866</v>
      </c>
      <c r="H15" t="s">
        <v>1867</v>
      </c>
      <c r="I15" t="s">
        <v>1755</v>
      </c>
      <c r="J15" t="s">
        <v>1868</v>
      </c>
      <c r="K15">
        <v>550</v>
      </c>
      <c r="L15">
        <v>0</v>
      </c>
      <c r="O15" t="s">
        <v>1489</v>
      </c>
      <c r="P15" t="s">
        <v>1869</v>
      </c>
      <c r="Q15" t="s">
        <v>1490</v>
      </c>
      <c r="R15" t="s">
        <v>1870</v>
      </c>
    </row>
    <row r="16" spans="1:18" x14ac:dyDescent="0.2">
      <c r="A16" t="s">
        <v>1883</v>
      </c>
      <c r="B16" s="162">
        <v>66914</v>
      </c>
      <c r="D16" t="s">
        <v>209</v>
      </c>
      <c r="E16" t="s">
        <v>1398</v>
      </c>
      <c r="F16" t="s">
        <v>1385</v>
      </c>
      <c r="G16" t="s">
        <v>1866</v>
      </c>
      <c r="H16" t="s">
        <v>1867</v>
      </c>
      <c r="I16" t="s">
        <v>1755</v>
      </c>
      <c r="J16" t="s">
        <v>1868</v>
      </c>
      <c r="K16">
        <v>821.5</v>
      </c>
      <c r="L16">
        <v>0</v>
      </c>
      <c r="O16" t="s">
        <v>1489</v>
      </c>
      <c r="P16" t="s">
        <v>1869</v>
      </c>
      <c r="Q16" t="s">
        <v>1490</v>
      </c>
      <c r="R16" t="s">
        <v>1870</v>
      </c>
    </row>
    <row r="17" spans="1:18" x14ac:dyDescent="0.2">
      <c r="A17" t="s">
        <v>1884</v>
      </c>
      <c r="B17" s="162">
        <v>66914</v>
      </c>
      <c r="D17" t="s">
        <v>172</v>
      </c>
      <c r="E17" t="s">
        <v>1398</v>
      </c>
      <c r="F17" t="s">
        <v>1385</v>
      </c>
      <c r="G17" t="s">
        <v>1866</v>
      </c>
      <c r="H17" t="s">
        <v>1867</v>
      </c>
      <c r="I17" t="s">
        <v>1755</v>
      </c>
      <c r="J17" t="s">
        <v>1868</v>
      </c>
      <c r="K17">
        <v>15725</v>
      </c>
      <c r="L17">
        <v>0</v>
      </c>
      <c r="O17" t="s">
        <v>1489</v>
      </c>
      <c r="P17" t="s">
        <v>1869</v>
      </c>
      <c r="Q17" t="s">
        <v>1490</v>
      </c>
      <c r="R17" t="s">
        <v>1870</v>
      </c>
    </row>
    <row r="18" spans="1:18" x14ac:dyDescent="0.2">
      <c r="A18" t="s">
        <v>1885</v>
      </c>
      <c r="B18" s="162">
        <v>66914</v>
      </c>
      <c r="D18" t="s">
        <v>305</v>
      </c>
      <c r="E18" t="s">
        <v>1398</v>
      </c>
      <c r="F18" t="s">
        <v>1385</v>
      </c>
      <c r="G18" t="s">
        <v>1866</v>
      </c>
      <c r="H18" t="s">
        <v>1867</v>
      </c>
      <c r="I18" t="s">
        <v>1755</v>
      </c>
      <c r="J18" t="s">
        <v>1868</v>
      </c>
      <c r="K18">
        <v>34300</v>
      </c>
      <c r="L18">
        <v>0</v>
      </c>
      <c r="O18" t="s">
        <v>1489</v>
      </c>
      <c r="P18" t="s">
        <v>1869</v>
      </c>
      <c r="Q18" t="s">
        <v>1490</v>
      </c>
      <c r="R18" t="s">
        <v>1875</v>
      </c>
    </row>
    <row r="19" spans="1:18" x14ac:dyDescent="0.2">
      <c r="A19" t="s">
        <v>1886</v>
      </c>
      <c r="B19" s="162">
        <v>66914</v>
      </c>
      <c r="D19" t="s">
        <v>1405</v>
      </c>
      <c r="E19" t="s">
        <v>1404</v>
      </c>
      <c r="F19" t="s">
        <v>1385</v>
      </c>
      <c r="G19" t="s">
        <v>1866</v>
      </c>
      <c r="H19" t="s">
        <v>1867</v>
      </c>
      <c r="I19" t="s">
        <v>1755</v>
      </c>
      <c r="J19" t="s">
        <v>1868</v>
      </c>
      <c r="K19">
        <v>0</v>
      </c>
      <c r="L19">
        <v>172184</v>
      </c>
      <c r="O19" t="s">
        <v>1489</v>
      </c>
      <c r="P19" t="s">
        <v>1869</v>
      </c>
      <c r="Q19" t="s">
        <v>1490</v>
      </c>
      <c r="R19" t="s">
        <v>1875</v>
      </c>
    </row>
    <row r="20" spans="1:18" x14ac:dyDescent="0.2">
      <c r="A20" t="s">
        <v>1887</v>
      </c>
      <c r="B20" s="162">
        <v>66914</v>
      </c>
      <c r="D20" t="s">
        <v>1406</v>
      </c>
      <c r="E20" t="s">
        <v>1404</v>
      </c>
      <c r="F20" t="s">
        <v>1385</v>
      </c>
      <c r="G20" t="s">
        <v>1866</v>
      </c>
      <c r="H20" t="s">
        <v>1867</v>
      </c>
      <c r="I20" t="s">
        <v>1755</v>
      </c>
      <c r="J20" t="s">
        <v>1868</v>
      </c>
      <c r="K20">
        <v>0</v>
      </c>
      <c r="L20">
        <v>278851</v>
      </c>
      <c r="O20" t="s">
        <v>1489</v>
      </c>
      <c r="P20" t="s">
        <v>1869</v>
      </c>
      <c r="Q20" t="s">
        <v>1490</v>
      </c>
      <c r="R20" t="s">
        <v>1870</v>
      </c>
    </row>
    <row r="21" spans="1:18" x14ac:dyDescent="0.2">
      <c r="A21" t="s">
        <v>1888</v>
      </c>
      <c r="B21" s="162">
        <v>66914</v>
      </c>
      <c r="D21" t="s">
        <v>1275</v>
      </c>
      <c r="E21" t="s">
        <v>1404</v>
      </c>
      <c r="F21" t="s">
        <v>1385</v>
      </c>
      <c r="G21" t="s">
        <v>1866</v>
      </c>
      <c r="H21" t="s">
        <v>1867</v>
      </c>
      <c r="I21" t="s">
        <v>1755</v>
      </c>
      <c r="J21" t="s">
        <v>1868</v>
      </c>
      <c r="K21">
        <v>0</v>
      </c>
      <c r="L21">
        <v>0</v>
      </c>
      <c r="O21" t="s">
        <v>1489</v>
      </c>
      <c r="P21" t="s">
        <v>1869</v>
      </c>
      <c r="Q21" t="s">
        <v>1490</v>
      </c>
      <c r="R21" t="s">
        <v>1870</v>
      </c>
    </row>
    <row r="22" spans="1:18" x14ac:dyDescent="0.2">
      <c r="A22" t="s">
        <v>1889</v>
      </c>
      <c r="B22" s="162">
        <v>67132</v>
      </c>
      <c r="D22" t="s">
        <v>1401</v>
      </c>
      <c r="E22" t="s">
        <v>1402</v>
      </c>
      <c r="F22" t="s">
        <v>21</v>
      </c>
      <c r="G22" t="s">
        <v>17</v>
      </c>
      <c r="H22" t="s">
        <v>1890</v>
      </c>
      <c r="I22" t="s">
        <v>21</v>
      </c>
      <c r="J22" t="s">
        <v>1868</v>
      </c>
      <c r="K22">
        <v>13000</v>
      </c>
      <c r="L22">
        <v>0</v>
      </c>
      <c r="M22" t="s">
        <v>1891</v>
      </c>
      <c r="O22" t="s">
        <v>1489</v>
      </c>
      <c r="P22" t="s">
        <v>1869</v>
      </c>
      <c r="Q22" t="s">
        <v>1490</v>
      </c>
      <c r="R22" t="s">
        <v>1892</v>
      </c>
    </row>
    <row r="23" spans="1:18" x14ac:dyDescent="0.2">
      <c r="A23" t="s">
        <v>1893</v>
      </c>
      <c r="B23" s="162">
        <v>67134</v>
      </c>
      <c r="D23" t="s">
        <v>1401</v>
      </c>
      <c r="E23" t="s">
        <v>1402</v>
      </c>
      <c r="F23" t="s">
        <v>21</v>
      </c>
      <c r="G23" t="s">
        <v>25</v>
      </c>
      <c r="H23" t="s">
        <v>1890</v>
      </c>
      <c r="I23" t="s">
        <v>21</v>
      </c>
      <c r="J23" t="s">
        <v>1868</v>
      </c>
      <c r="K23">
        <v>500</v>
      </c>
      <c r="L23">
        <v>0</v>
      </c>
      <c r="M23" t="s">
        <v>1891</v>
      </c>
      <c r="O23" t="s">
        <v>1489</v>
      </c>
      <c r="P23" t="s">
        <v>1869</v>
      </c>
      <c r="Q23" t="s">
        <v>1490</v>
      </c>
      <c r="R23" t="s">
        <v>1892</v>
      </c>
    </row>
    <row r="24" spans="1:18" x14ac:dyDescent="0.2">
      <c r="A24" t="s">
        <v>1894</v>
      </c>
      <c r="B24" s="162">
        <v>67135</v>
      </c>
      <c r="D24" t="s">
        <v>1401</v>
      </c>
      <c r="E24" t="s">
        <v>1402</v>
      </c>
      <c r="F24" t="s">
        <v>21</v>
      </c>
      <c r="G24" t="s">
        <v>27</v>
      </c>
      <c r="H24" t="s">
        <v>1890</v>
      </c>
      <c r="I24" t="s">
        <v>21</v>
      </c>
      <c r="J24" t="s">
        <v>1868</v>
      </c>
      <c r="K24">
        <v>500</v>
      </c>
      <c r="L24">
        <v>0</v>
      </c>
      <c r="M24" t="s">
        <v>1891</v>
      </c>
      <c r="O24" t="s">
        <v>1489</v>
      </c>
      <c r="P24" t="s">
        <v>1869</v>
      </c>
      <c r="Q24" t="s">
        <v>1490</v>
      </c>
      <c r="R24" t="s">
        <v>1892</v>
      </c>
    </row>
    <row r="25" spans="1:18" x14ac:dyDescent="0.2">
      <c r="A25" t="s">
        <v>1895</v>
      </c>
      <c r="B25" s="162">
        <v>67137</v>
      </c>
      <c r="D25" t="s">
        <v>1401</v>
      </c>
      <c r="E25" t="s">
        <v>1402</v>
      </c>
      <c r="F25" t="s">
        <v>21</v>
      </c>
      <c r="G25" t="s">
        <v>29</v>
      </c>
      <c r="H25" t="s">
        <v>1890</v>
      </c>
      <c r="I25" t="s">
        <v>21</v>
      </c>
      <c r="J25" t="s">
        <v>1868</v>
      </c>
      <c r="K25">
        <v>1000</v>
      </c>
      <c r="L25">
        <v>0</v>
      </c>
      <c r="M25" t="s">
        <v>1891</v>
      </c>
      <c r="O25" t="s">
        <v>1489</v>
      </c>
      <c r="P25" t="s">
        <v>1869</v>
      </c>
      <c r="Q25" t="s">
        <v>1490</v>
      </c>
      <c r="R25" t="s">
        <v>1892</v>
      </c>
    </row>
    <row r="26" spans="1:18" x14ac:dyDescent="0.2">
      <c r="A26" t="s">
        <v>1896</v>
      </c>
      <c r="B26" s="162">
        <v>67138</v>
      </c>
      <c r="D26" t="s">
        <v>1401</v>
      </c>
      <c r="E26" t="s">
        <v>1402</v>
      </c>
      <c r="F26" t="s">
        <v>21</v>
      </c>
      <c r="G26" t="s">
        <v>32</v>
      </c>
      <c r="H26" t="s">
        <v>1890</v>
      </c>
      <c r="I26" t="s">
        <v>21</v>
      </c>
      <c r="J26" t="s">
        <v>1868</v>
      </c>
      <c r="K26">
        <v>1000</v>
      </c>
      <c r="L26">
        <v>0</v>
      </c>
      <c r="M26" t="s">
        <v>1891</v>
      </c>
      <c r="O26" t="s">
        <v>1489</v>
      </c>
      <c r="P26" t="s">
        <v>1869</v>
      </c>
      <c r="Q26" t="s">
        <v>1490</v>
      </c>
      <c r="R26" t="s">
        <v>1892</v>
      </c>
    </row>
    <row r="27" spans="1:18" x14ac:dyDescent="0.2">
      <c r="A27" t="s">
        <v>1897</v>
      </c>
      <c r="B27" s="162">
        <v>67139</v>
      </c>
      <c r="D27" t="s">
        <v>1401</v>
      </c>
      <c r="E27" t="s">
        <v>1402</v>
      </c>
      <c r="F27" t="s">
        <v>21</v>
      </c>
      <c r="G27" t="s">
        <v>34</v>
      </c>
      <c r="H27" t="s">
        <v>1890</v>
      </c>
      <c r="I27" t="s">
        <v>21</v>
      </c>
      <c r="J27" t="s">
        <v>1868</v>
      </c>
      <c r="K27">
        <v>2000</v>
      </c>
      <c r="L27">
        <v>0</v>
      </c>
      <c r="M27" t="s">
        <v>1891</v>
      </c>
      <c r="O27" t="s">
        <v>1489</v>
      </c>
      <c r="P27" t="s">
        <v>1869</v>
      </c>
      <c r="Q27" t="s">
        <v>1490</v>
      </c>
      <c r="R27" t="s">
        <v>1892</v>
      </c>
    </row>
    <row r="28" spans="1:18" x14ac:dyDescent="0.2">
      <c r="A28" t="s">
        <v>1898</v>
      </c>
      <c r="B28" s="162">
        <v>67140</v>
      </c>
      <c r="D28" t="s">
        <v>1401</v>
      </c>
      <c r="E28" t="s">
        <v>1402</v>
      </c>
      <c r="F28" t="s">
        <v>21</v>
      </c>
      <c r="G28" t="s">
        <v>36</v>
      </c>
      <c r="H28" t="s">
        <v>1890</v>
      </c>
      <c r="I28" t="s">
        <v>21</v>
      </c>
      <c r="J28" t="s">
        <v>1868</v>
      </c>
      <c r="K28">
        <v>1000</v>
      </c>
      <c r="L28">
        <v>0</v>
      </c>
      <c r="M28" t="s">
        <v>1891</v>
      </c>
      <c r="O28" t="s">
        <v>1489</v>
      </c>
      <c r="P28" t="s">
        <v>1869</v>
      </c>
      <c r="Q28" t="s">
        <v>1490</v>
      </c>
      <c r="R28" t="s">
        <v>1892</v>
      </c>
    </row>
    <row r="29" spans="1:18" x14ac:dyDescent="0.2">
      <c r="A29" t="s">
        <v>1899</v>
      </c>
      <c r="B29" s="162">
        <v>67142</v>
      </c>
      <c r="D29" t="s">
        <v>1401</v>
      </c>
      <c r="E29" t="s">
        <v>1402</v>
      </c>
      <c r="F29" t="s">
        <v>21</v>
      </c>
      <c r="G29" t="s">
        <v>38</v>
      </c>
      <c r="H29" t="s">
        <v>1890</v>
      </c>
      <c r="I29" t="s">
        <v>21</v>
      </c>
      <c r="J29" t="s">
        <v>1868</v>
      </c>
      <c r="K29">
        <v>1000</v>
      </c>
      <c r="L29">
        <v>0</v>
      </c>
      <c r="M29" t="s">
        <v>1891</v>
      </c>
      <c r="O29" t="s">
        <v>1489</v>
      </c>
      <c r="P29" t="s">
        <v>1869</v>
      </c>
      <c r="Q29" t="s">
        <v>1490</v>
      </c>
      <c r="R29" t="s">
        <v>1892</v>
      </c>
    </row>
    <row r="30" spans="1:18" x14ac:dyDescent="0.2">
      <c r="A30" t="s">
        <v>1900</v>
      </c>
      <c r="B30" s="162">
        <v>67142</v>
      </c>
      <c r="D30" t="s">
        <v>1401</v>
      </c>
      <c r="E30" t="s">
        <v>1402</v>
      </c>
      <c r="F30" t="s">
        <v>21</v>
      </c>
      <c r="G30" t="s">
        <v>40</v>
      </c>
      <c r="H30" t="s">
        <v>1890</v>
      </c>
      <c r="I30" t="s">
        <v>21</v>
      </c>
      <c r="J30" t="s">
        <v>1868</v>
      </c>
      <c r="K30">
        <v>1000</v>
      </c>
      <c r="L30">
        <v>0</v>
      </c>
      <c r="M30" t="s">
        <v>1891</v>
      </c>
      <c r="O30" t="s">
        <v>1489</v>
      </c>
      <c r="P30" t="s">
        <v>1869</v>
      </c>
      <c r="Q30" t="s">
        <v>1490</v>
      </c>
      <c r="R30" t="s">
        <v>1892</v>
      </c>
    </row>
    <row r="31" spans="1:18" x14ac:dyDescent="0.2">
      <c r="A31" t="s">
        <v>1901</v>
      </c>
      <c r="B31" s="162">
        <v>67142</v>
      </c>
      <c r="D31" t="s">
        <v>1401</v>
      </c>
      <c r="E31" t="s">
        <v>1402</v>
      </c>
      <c r="F31" t="s">
        <v>21</v>
      </c>
      <c r="G31" t="s">
        <v>42</v>
      </c>
      <c r="H31" t="s">
        <v>1890</v>
      </c>
      <c r="I31" t="s">
        <v>21</v>
      </c>
      <c r="J31" t="s">
        <v>1868</v>
      </c>
      <c r="K31">
        <v>500</v>
      </c>
      <c r="L31">
        <v>0</v>
      </c>
      <c r="M31" t="s">
        <v>1891</v>
      </c>
      <c r="O31" t="s">
        <v>1489</v>
      </c>
      <c r="P31" t="s">
        <v>1869</v>
      </c>
      <c r="Q31" t="s">
        <v>1490</v>
      </c>
      <c r="R31" t="s">
        <v>1892</v>
      </c>
    </row>
    <row r="32" spans="1:18" x14ac:dyDescent="0.2">
      <c r="A32" t="s">
        <v>1902</v>
      </c>
      <c r="B32" s="162">
        <v>67142</v>
      </c>
      <c r="D32" t="s">
        <v>1401</v>
      </c>
      <c r="E32" t="s">
        <v>1402</v>
      </c>
      <c r="F32" t="s">
        <v>21</v>
      </c>
      <c r="G32" t="s">
        <v>43</v>
      </c>
      <c r="H32" t="s">
        <v>1890</v>
      </c>
      <c r="I32" t="s">
        <v>21</v>
      </c>
      <c r="J32" t="s">
        <v>1868</v>
      </c>
      <c r="K32">
        <v>0</v>
      </c>
      <c r="L32">
        <v>0</v>
      </c>
      <c r="M32" t="s">
        <v>1891</v>
      </c>
      <c r="O32" t="s">
        <v>1489</v>
      </c>
      <c r="P32" t="s">
        <v>1869</v>
      </c>
      <c r="Q32" t="s">
        <v>1490</v>
      </c>
      <c r="R32" t="s">
        <v>1892</v>
      </c>
    </row>
    <row r="33" spans="1:18" x14ac:dyDescent="0.2">
      <c r="A33" t="s">
        <v>1903</v>
      </c>
      <c r="B33" s="162">
        <v>67146</v>
      </c>
      <c r="D33" t="s">
        <v>1401</v>
      </c>
      <c r="E33" t="s">
        <v>1402</v>
      </c>
      <c r="F33" t="s">
        <v>21</v>
      </c>
      <c r="G33" t="s">
        <v>46</v>
      </c>
      <c r="H33" t="s">
        <v>1890</v>
      </c>
      <c r="I33" t="s">
        <v>21</v>
      </c>
      <c r="J33" t="s">
        <v>1868</v>
      </c>
      <c r="K33">
        <v>500</v>
      </c>
      <c r="L33">
        <v>0</v>
      </c>
      <c r="M33" t="s">
        <v>1891</v>
      </c>
      <c r="O33" t="s">
        <v>1489</v>
      </c>
      <c r="P33" t="s">
        <v>1869</v>
      </c>
      <c r="Q33" t="s">
        <v>1490</v>
      </c>
      <c r="R33" t="s">
        <v>1892</v>
      </c>
    </row>
    <row r="34" spans="1:18" x14ac:dyDescent="0.2">
      <c r="A34" t="s">
        <v>1904</v>
      </c>
      <c r="B34" s="162">
        <v>67147</v>
      </c>
      <c r="D34" t="s">
        <v>1401</v>
      </c>
      <c r="E34" t="s">
        <v>1402</v>
      </c>
      <c r="F34" t="s">
        <v>21</v>
      </c>
      <c r="G34" t="s">
        <v>48</v>
      </c>
      <c r="H34" t="s">
        <v>1890</v>
      </c>
      <c r="I34" t="s">
        <v>21</v>
      </c>
      <c r="J34" t="s">
        <v>1868</v>
      </c>
      <c r="K34">
        <v>1000</v>
      </c>
      <c r="L34">
        <v>0</v>
      </c>
      <c r="M34" t="s">
        <v>1891</v>
      </c>
      <c r="O34" t="s">
        <v>1489</v>
      </c>
      <c r="P34" t="s">
        <v>1869</v>
      </c>
      <c r="Q34" t="s">
        <v>1490</v>
      </c>
      <c r="R34" t="s">
        <v>1892</v>
      </c>
    </row>
    <row r="35" spans="1:18" x14ac:dyDescent="0.2">
      <c r="A35" t="s">
        <v>1905</v>
      </c>
      <c r="B35" s="162">
        <v>67150</v>
      </c>
      <c r="D35" t="s">
        <v>1401</v>
      </c>
      <c r="E35" t="s">
        <v>1402</v>
      </c>
      <c r="F35" t="s">
        <v>21</v>
      </c>
      <c r="G35" t="s">
        <v>50</v>
      </c>
      <c r="H35" t="s">
        <v>1890</v>
      </c>
      <c r="I35" t="s">
        <v>21</v>
      </c>
      <c r="J35" t="s">
        <v>1868</v>
      </c>
      <c r="K35">
        <v>1000</v>
      </c>
      <c r="L35">
        <v>0</v>
      </c>
      <c r="M35" t="s">
        <v>1891</v>
      </c>
      <c r="O35" t="s">
        <v>1489</v>
      </c>
      <c r="P35" t="s">
        <v>1869</v>
      </c>
      <c r="Q35" t="s">
        <v>1490</v>
      </c>
      <c r="R35" t="s">
        <v>1892</v>
      </c>
    </row>
    <row r="36" spans="1:18" x14ac:dyDescent="0.2">
      <c r="A36" t="s">
        <v>1906</v>
      </c>
      <c r="B36" s="162">
        <v>67157</v>
      </c>
      <c r="D36" t="s">
        <v>1401</v>
      </c>
      <c r="E36" t="s">
        <v>1402</v>
      </c>
      <c r="F36" t="s">
        <v>21</v>
      </c>
      <c r="G36" t="s">
        <v>52</v>
      </c>
      <c r="H36" t="s">
        <v>1890</v>
      </c>
      <c r="I36" t="s">
        <v>21</v>
      </c>
      <c r="J36" t="s">
        <v>1868</v>
      </c>
      <c r="K36">
        <v>1000</v>
      </c>
      <c r="L36">
        <v>0</v>
      </c>
      <c r="M36" t="s">
        <v>1891</v>
      </c>
      <c r="O36" t="s">
        <v>1489</v>
      </c>
      <c r="P36" t="s">
        <v>1869</v>
      </c>
      <c r="Q36" t="s">
        <v>1490</v>
      </c>
      <c r="R36" t="s">
        <v>1892</v>
      </c>
    </row>
    <row r="37" spans="1:18" x14ac:dyDescent="0.2">
      <c r="A37" t="s">
        <v>1907</v>
      </c>
      <c r="B37" s="162">
        <v>67161</v>
      </c>
      <c r="D37" t="s">
        <v>1401</v>
      </c>
      <c r="E37" t="s">
        <v>1402</v>
      </c>
      <c r="F37" t="s">
        <v>21</v>
      </c>
      <c r="G37" t="s">
        <v>54</v>
      </c>
      <c r="H37" t="s">
        <v>1890</v>
      </c>
      <c r="I37" t="s">
        <v>21</v>
      </c>
      <c r="J37" t="s">
        <v>1868</v>
      </c>
      <c r="K37">
        <v>500</v>
      </c>
      <c r="L37">
        <v>0</v>
      </c>
      <c r="M37" t="s">
        <v>1891</v>
      </c>
      <c r="O37" t="s">
        <v>1489</v>
      </c>
      <c r="P37" t="s">
        <v>1869</v>
      </c>
      <c r="Q37" t="s">
        <v>1490</v>
      </c>
      <c r="R37" t="s">
        <v>1892</v>
      </c>
    </row>
    <row r="38" spans="1:18" x14ac:dyDescent="0.2">
      <c r="A38" t="s">
        <v>1908</v>
      </c>
      <c r="B38" s="162">
        <v>67163</v>
      </c>
      <c r="D38" t="s">
        <v>1401</v>
      </c>
      <c r="E38" t="s">
        <v>1402</v>
      </c>
      <c r="F38" t="s">
        <v>21</v>
      </c>
      <c r="G38" t="s">
        <v>56</v>
      </c>
      <c r="H38" t="s">
        <v>1890</v>
      </c>
      <c r="I38" t="s">
        <v>21</v>
      </c>
      <c r="J38" t="s">
        <v>1868</v>
      </c>
      <c r="K38">
        <v>14000</v>
      </c>
      <c r="L38">
        <v>0</v>
      </c>
      <c r="M38" t="s">
        <v>1891</v>
      </c>
      <c r="O38" t="s">
        <v>1489</v>
      </c>
      <c r="P38" t="s">
        <v>1869</v>
      </c>
      <c r="Q38" t="s">
        <v>1490</v>
      </c>
      <c r="R38" t="s">
        <v>1892</v>
      </c>
    </row>
    <row r="39" spans="1:18" x14ac:dyDescent="0.2">
      <c r="A39" t="s">
        <v>1909</v>
      </c>
      <c r="B39" s="162">
        <v>67164</v>
      </c>
      <c r="D39" t="s">
        <v>1401</v>
      </c>
      <c r="E39" t="s">
        <v>1402</v>
      </c>
      <c r="F39" t="s">
        <v>21</v>
      </c>
      <c r="G39" t="s">
        <v>58</v>
      </c>
      <c r="H39" t="s">
        <v>1890</v>
      </c>
      <c r="I39" t="s">
        <v>21</v>
      </c>
      <c r="J39" t="s">
        <v>1868</v>
      </c>
      <c r="K39">
        <v>1000</v>
      </c>
      <c r="L39">
        <v>0</v>
      </c>
      <c r="M39" t="s">
        <v>1891</v>
      </c>
      <c r="O39" t="s">
        <v>1489</v>
      </c>
      <c r="P39" t="s">
        <v>1869</v>
      </c>
      <c r="Q39" t="s">
        <v>1490</v>
      </c>
      <c r="R39" t="s">
        <v>1892</v>
      </c>
    </row>
    <row r="40" spans="1:18" x14ac:dyDescent="0.2">
      <c r="A40" t="s">
        <v>1910</v>
      </c>
      <c r="B40" s="162">
        <v>67173</v>
      </c>
      <c r="D40" t="s">
        <v>1401</v>
      </c>
      <c r="E40" t="s">
        <v>1402</v>
      </c>
      <c r="F40" t="s">
        <v>21</v>
      </c>
      <c r="G40" t="s">
        <v>60</v>
      </c>
      <c r="H40" t="s">
        <v>1890</v>
      </c>
      <c r="I40" t="s">
        <v>21</v>
      </c>
      <c r="J40" t="s">
        <v>1868</v>
      </c>
      <c r="K40">
        <v>0</v>
      </c>
      <c r="L40">
        <v>0</v>
      </c>
      <c r="M40" t="s">
        <v>1891</v>
      </c>
      <c r="O40" t="s">
        <v>1489</v>
      </c>
      <c r="P40" t="s">
        <v>1869</v>
      </c>
      <c r="Q40" t="s">
        <v>1490</v>
      </c>
      <c r="R40" t="s">
        <v>1892</v>
      </c>
    </row>
    <row r="41" spans="1:18" x14ac:dyDescent="0.2">
      <c r="A41" t="s">
        <v>1911</v>
      </c>
      <c r="B41" s="162">
        <v>67167</v>
      </c>
      <c r="D41" t="s">
        <v>1401</v>
      </c>
      <c r="E41" t="s">
        <v>1402</v>
      </c>
      <c r="F41" t="s">
        <v>21</v>
      </c>
      <c r="G41" t="s">
        <v>63</v>
      </c>
      <c r="H41" t="s">
        <v>1890</v>
      </c>
      <c r="I41" t="s">
        <v>21</v>
      </c>
      <c r="J41" t="s">
        <v>1868</v>
      </c>
      <c r="K41">
        <v>1400</v>
      </c>
      <c r="L41">
        <v>0</v>
      </c>
      <c r="M41" t="s">
        <v>1891</v>
      </c>
      <c r="O41" t="s">
        <v>1489</v>
      </c>
      <c r="P41" t="s">
        <v>1869</v>
      </c>
      <c r="Q41" t="s">
        <v>1490</v>
      </c>
      <c r="R41" t="s">
        <v>1892</v>
      </c>
    </row>
    <row r="42" spans="1:18" x14ac:dyDescent="0.2">
      <c r="A42" t="s">
        <v>1912</v>
      </c>
      <c r="B42" s="162">
        <v>67169</v>
      </c>
      <c r="D42" t="s">
        <v>1401</v>
      </c>
      <c r="E42" t="s">
        <v>1402</v>
      </c>
      <c r="F42" t="s">
        <v>21</v>
      </c>
      <c r="G42" t="s">
        <v>65</v>
      </c>
      <c r="H42" t="s">
        <v>1890</v>
      </c>
      <c r="I42" t="s">
        <v>21</v>
      </c>
      <c r="J42" t="s">
        <v>1868</v>
      </c>
      <c r="K42">
        <v>500</v>
      </c>
      <c r="L42">
        <v>0</v>
      </c>
      <c r="M42" t="s">
        <v>1891</v>
      </c>
      <c r="O42" t="s">
        <v>1489</v>
      </c>
      <c r="P42" t="s">
        <v>1869</v>
      </c>
      <c r="Q42" t="s">
        <v>1490</v>
      </c>
      <c r="R42" t="s">
        <v>1892</v>
      </c>
    </row>
    <row r="43" spans="1:18" x14ac:dyDescent="0.2">
      <c r="A43" t="s">
        <v>1913</v>
      </c>
      <c r="B43" s="162">
        <v>67173</v>
      </c>
      <c r="D43" t="s">
        <v>1401</v>
      </c>
      <c r="E43" t="s">
        <v>1402</v>
      </c>
      <c r="F43" t="s">
        <v>21</v>
      </c>
      <c r="G43" t="s">
        <v>67</v>
      </c>
      <c r="H43" t="s">
        <v>1890</v>
      </c>
      <c r="I43" t="s">
        <v>21</v>
      </c>
      <c r="J43" t="s">
        <v>1868</v>
      </c>
      <c r="K43">
        <v>1000</v>
      </c>
      <c r="L43">
        <v>0</v>
      </c>
      <c r="M43" t="s">
        <v>1891</v>
      </c>
      <c r="O43" t="s">
        <v>1489</v>
      </c>
      <c r="P43" t="s">
        <v>1869</v>
      </c>
      <c r="Q43" t="s">
        <v>1490</v>
      </c>
      <c r="R43" t="s">
        <v>1892</v>
      </c>
    </row>
    <row r="44" spans="1:18" x14ac:dyDescent="0.2">
      <c r="A44" t="s">
        <v>1914</v>
      </c>
      <c r="B44" s="162">
        <v>67173</v>
      </c>
      <c r="D44" t="s">
        <v>1401</v>
      </c>
      <c r="E44" t="s">
        <v>1402</v>
      </c>
      <c r="F44" t="s">
        <v>21</v>
      </c>
      <c r="G44" t="s">
        <v>69</v>
      </c>
      <c r="H44" t="s">
        <v>1890</v>
      </c>
      <c r="I44" t="s">
        <v>21</v>
      </c>
      <c r="J44" t="s">
        <v>1868</v>
      </c>
      <c r="K44">
        <v>1000</v>
      </c>
      <c r="L44">
        <v>0</v>
      </c>
      <c r="M44" t="s">
        <v>1891</v>
      </c>
      <c r="O44" t="s">
        <v>1489</v>
      </c>
      <c r="P44" t="s">
        <v>1869</v>
      </c>
      <c r="Q44" t="s">
        <v>1490</v>
      </c>
      <c r="R44" t="s">
        <v>1892</v>
      </c>
    </row>
    <row r="45" spans="1:18" x14ac:dyDescent="0.2">
      <c r="A45" t="s">
        <v>1915</v>
      </c>
      <c r="B45" s="162">
        <v>67173</v>
      </c>
      <c r="D45" t="s">
        <v>1401</v>
      </c>
      <c r="E45" t="s">
        <v>1402</v>
      </c>
      <c r="F45" t="s">
        <v>21</v>
      </c>
      <c r="G45" t="s">
        <v>70</v>
      </c>
      <c r="H45" t="s">
        <v>1890</v>
      </c>
      <c r="I45" t="s">
        <v>21</v>
      </c>
      <c r="J45" t="s">
        <v>1868</v>
      </c>
      <c r="K45">
        <v>1000</v>
      </c>
      <c r="L45">
        <v>0</v>
      </c>
      <c r="M45" t="s">
        <v>1891</v>
      </c>
      <c r="O45" t="s">
        <v>1489</v>
      </c>
      <c r="P45" t="s">
        <v>1869</v>
      </c>
      <c r="Q45" t="s">
        <v>1490</v>
      </c>
      <c r="R45" t="s">
        <v>1892</v>
      </c>
    </row>
    <row r="46" spans="1:18" x14ac:dyDescent="0.2">
      <c r="A46" t="s">
        <v>1916</v>
      </c>
      <c r="B46" s="162">
        <v>67142</v>
      </c>
      <c r="D46" t="s">
        <v>1405</v>
      </c>
      <c r="E46" t="s">
        <v>1404</v>
      </c>
      <c r="F46" t="s">
        <v>1493</v>
      </c>
      <c r="G46" t="s">
        <v>1330</v>
      </c>
      <c r="H46" t="s">
        <v>1492</v>
      </c>
      <c r="I46" t="s">
        <v>1917</v>
      </c>
      <c r="J46" t="s">
        <v>1868</v>
      </c>
      <c r="K46">
        <v>100000</v>
      </c>
      <c r="L46">
        <v>0</v>
      </c>
      <c r="M46" t="s">
        <v>1891</v>
      </c>
      <c r="O46" t="s">
        <v>1489</v>
      </c>
      <c r="P46" t="s">
        <v>1869</v>
      </c>
      <c r="Q46" t="s">
        <v>1490</v>
      </c>
      <c r="R46" t="s">
        <v>1918</v>
      </c>
    </row>
    <row r="47" spans="1:18" x14ac:dyDescent="0.2">
      <c r="A47" t="s">
        <v>1919</v>
      </c>
      <c r="B47" s="162">
        <v>67142</v>
      </c>
      <c r="D47" t="s">
        <v>1106</v>
      </c>
      <c r="E47" t="s">
        <v>1404</v>
      </c>
      <c r="F47" t="s">
        <v>1493</v>
      </c>
      <c r="G47" t="s">
        <v>1330</v>
      </c>
      <c r="H47" t="s">
        <v>1497</v>
      </c>
      <c r="I47" t="s">
        <v>1917</v>
      </c>
      <c r="J47" t="s">
        <v>1868</v>
      </c>
      <c r="K47">
        <v>100000</v>
      </c>
      <c r="L47">
        <v>0</v>
      </c>
      <c r="M47" t="s">
        <v>1891</v>
      </c>
      <c r="O47" t="s">
        <v>1489</v>
      </c>
      <c r="P47" t="s">
        <v>1869</v>
      </c>
      <c r="Q47" t="s">
        <v>1490</v>
      </c>
      <c r="R47" t="s">
        <v>1918</v>
      </c>
    </row>
    <row r="48" spans="1:18" x14ac:dyDescent="0.2">
      <c r="A48" t="s">
        <v>1920</v>
      </c>
      <c r="B48" s="162">
        <v>67152</v>
      </c>
      <c r="D48" t="s">
        <v>1405</v>
      </c>
      <c r="E48" t="s">
        <v>1404</v>
      </c>
      <c r="F48" t="s">
        <v>1493</v>
      </c>
      <c r="G48" t="s">
        <v>1330</v>
      </c>
      <c r="H48" t="s">
        <v>1492</v>
      </c>
      <c r="I48" t="s">
        <v>1917</v>
      </c>
      <c r="J48" t="s">
        <v>1868</v>
      </c>
      <c r="K48">
        <v>100000</v>
      </c>
      <c r="L48">
        <v>0</v>
      </c>
      <c r="M48" t="s">
        <v>1891</v>
      </c>
      <c r="O48" t="s">
        <v>1489</v>
      </c>
      <c r="P48" t="s">
        <v>1869</v>
      </c>
      <c r="Q48" t="s">
        <v>1490</v>
      </c>
      <c r="R48" t="s">
        <v>1918</v>
      </c>
    </row>
    <row r="49" spans="1:18" x14ac:dyDescent="0.2">
      <c r="A49" t="s">
        <v>1921</v>
      </c>
      <c r="B49" s="162">
        <v>67152</v>
      </c>
      <c r="D49" t="s">
        <v>1090</v>
      </c>
      <c r="E49" t="s">
        <v>1404</v>
      </c>
      <c r="F49" t="s">
        <v>1493</v>
      </c>
      <c r="G49" t="s">
        <v>1330</v>
      </c>
      <c r="H49" t="s">
        <v>1508</v>
      </c>
      <c r="I49" t="s">
        <v>1917</v>
      </c>
      <c r="J49" t="s">
        <v>1868</v>
      </c>
      <c r="K49">
        <v>92628</v>
      </c>
      <c r="L49">
        <v>0</v>
      </c>
      <c r="M49" t="s">
        <v>1891</v>
      </c>
      <c r="O49" t="s">
        <v>1489</v>
      </c>
      <c r="P49" t="s">
        <v>1869</v>
      </c>
      <c r="Q49" t="s">
        <v>1490</v>
      </c>
      <c r="R49" t="s">
        <v>1918</v>
      </c>
    </row>
    <row r="50" spans="1:18" x14ac:dyDescent="0.2">
      <c r="A50" t="s">
        <v>1922</v>
      </c>
      <c r="B50" s="162">
        <v>67153</v>
      </c>
      <c r="D50" t="s">
        <v>209</v>
      </c>
      <c r="E50" t="s">
        <v>1398</v>
      </c>
      <c r="F50" t="s">
        <v>1493</v>
      </c>
      <c r="G50" t="s">
        <v>1330</v>
      </c>
      <c r="H50" t="s">
        <v>1510</v>
      </c>
      <c r="I50" t="s">
        <v>1917</v>
      </c>
      <c r="J50" t="s">
        <v>1868</v>
      </c>
      <c r="K50">
        <v>12010</v>
      </c>
      <c r="L50">
        <v>0</v>
      </c>
      <c r="M50" t="s">
        <v>1891</v>
      </c>
      <c r="O50" t="s">
        <v>1489</v>
      </c>
      <c r="P50" t="s">
        <v>1869</v>
      </c>
      <c r="Q50" t="s">
        <v>1490</v>
      </c>
      <c r="R50" t="s">
        <v>1918</v>
      </c>
    </row>
    <row r="51" spans="1:18" x14ac:dyDescent="0.2">
      <c r="A51" t="s">
        <v>1923</v>
      </c>
      <c r="B51" s="162">
        <v>67159</v>
      </c>
      <c r="D51" t="s">
        <v>1090</v>
      </c>
      <c r="E51" t="s">
        <v>1404</v>
      </c>
      <c r="F51" t="s">
        <v>1493</v>
      </c>
      <c r="G51" t="s">
        <v>1330</v>
      </c>
      <c r="H51" t="s">
        <v>1508</v>
      </c>
      <c r="I51" t="s">
        <v>1917</v>
      </c>
      <c r="J51" t="s">
        <v>1868</v>
      </c>
      <c r="K51">
        <v>66970</v>
      </c>
      <c r="L51">
        <v>0</v>
      </c>
      <c r="M51" t="s">
        <v>1891</v>
      </c>
      <c r="O51" t="s">
        <v>1489</v>
      </c>
      <c r="P51" t="s">
        <v>1869</v>
      </c>
      <c r="Q51" t="s">
        <v>1490</v>
      </c>
      <c r="R51" t="s">
        <v>1918</v>
      </c>
    </row>
    <row r="52" spans="1:18" x14ac:dyDescent="0.2">
      <c r="A52" t="s">
        <v>1924</v>
      </c>
      <c r="B52" s="162">
        <v>67164</v>
      </c>
      <c r="D52" t="s">
        <v>1405</v>
      </c>
      <c r="E52" t="s">
        <v>1404</v>
      </c>
      <c r="F52" t="s">
        <v>1493</v>
      </c>
      <c r="G52" t="s">
        <v>1330</v>
      </c>
      <c r="H52" t="s">
        <v>1492</v>
      </c>
      <c r="I52" t="s">
        <v>1917</v>
      </c>
      <c r="J52" t="s">
        <v>1868</v>
      </c>
      <c r="K52">
        <v>100000</v>
      </c>
      <c r="L52">
        <v>0</v>
      </c>
      <c r="M52" t="s">
        <v>1891</v>
      </c>
      <c r="O52" t="s">
        <v>1489</v>
      </c>
      <c r="P52" t="s">
        <v>1869</v>
      </c>
      <c r="Q52" t="s">
        <v>1490</v>
      </c>
      <c r="R52" t="s">
        <v>1918</v>
      </c>
    </row>
    <row r="53" spans="1:18" x14ac:dyDescent="0.2">
      <c r="A53" t="s">
        <v>1925</v>
      </c>
      <c r="B53" s="162">
        <v>67164</v>
      </c>
      <c r="D53" t="s">
        <v>673</v>
      </c>
      <c r="E53" t="s">
        <v>1404</v>
      </c>
      <c r="F53" t="s">
        <v>1493</v>
      </c>
      <c r="G53" t="s">
        <v>1330</v>
      </c>
      <c r="H53" t="s">
        <v>1526</v>
      </c>
      <c r="I53" t="s">
        <v>1917</v>
      </c>
      <c r="J53" t="s">
        <v>1868</v>
      </c>
      <c r="K53">
        <v>50000</v>
      </c>
      <c r="L53">
        <v>0</v>
      </c>
      <c r="M53" t="s">
        <v>1891</v>
      </c>
      <c r="O53" t="s">
        <v>1489</v>
      </c>
      <c r="P53" t="s">
        <v>1869</v>
      </c>
      <c r="Q53" t="s">
        <v>1490</v>
      </c>
      <c r="R53" t="s">
        <v>1918</v>
      </c>
    </row>
    <row r="54" spans="1:18" x14ac:dyDescent="0.2">
      <c r="A54" t="s">
        <v>1926</v>
      </c>
      <c r="B54" s="162">
        <v>67159</v>
      </c>
      <c r="D54" t="s">
        <v>1090</v>
      </c>
      <c r="E54" t="s">
        <v>1404</v>
      </c>
      <c r="F54" t="s">
        <v>1493</v>
      </c>
      <c r="G54" t="s">
        <v>1330</v>
      </c>
      <c r="H54" t="s">
        <v>1508</v>
      </c>
      <c r="I54" t="s">
        <v>1917</v>
      </c>
      <c r="J54" t="s">
        <v>1868</v>
      </c>
      <c r="K54">
        <v>100000</v>
      </c>
      <c r="L54">
        <v>0</v>
      </c>
      <c r="M54" t="s">
        <v>1891</v>
      </c>
      <c r="O54" t="s">
        <v>1489</v>
      </c>
      <c r="P54" t="s">
        <v>1869</v>
      </c>
      <c r="Q54" t="s">
        <v>1490</v>
      </c>
      <c r="R54" t="s">
        <v>1918</v>
      </c>
    </row>
    <row r="55" spans="1:18" x14ac:dyDescent="0.2">
      <c r="A55" t="s">
        <v>1927</v>
      </c>
      <c r="B55" s="162">
        <v>67169</v>
      </c>
      <c r="D55" t="s">
        <v>209</v>
      </c>
      <c r="E55" t="s">
        <v>1398</v>
      </c>
      <c r="F55" t="s">
        <v>1493</v>
      </c>
      <c r="G55" t="s">
        <v>1330</v>
      </c>
      <c r="H55" t="s">
        <v>1534</v>
      </c>
      <c r="I55" t="s">
        <v>1917</v>
      </c>
      <c r="J55" t="s">
        <v>1868</v>
      </c>
      <c r="K55">
        <v>0</v>
      </c>
      <c r="L55">
        <v>0</v>
      </c>
      <c r="M55" t="s">
        <v>1891</v>
      </c>
      <c r="O55" t="s">
        <v>1489</v>
      </c>
      <c r="P55" t="s">
        <v>1869</v>
      </c>
      <c r="Q55" t="s">
        <v>1490</v>
      </c>
      <c r="R55" t="s">
        <v>1918</v>
      </c>
    </row>
    <row r="56" spans="1:18" x14ac:dyDescent="0.2">
      <c r="A56" t="s">
        <v>1928</v>
      </c>
      <c r="B56" s="162">
        <v>67170</v>
      </c>
      <c r="D56" t="s">
        <v>1106</v>
      </c>
      <c r="E56" t="s">
        <v>1404</v>
      </c>
      <c r="F56" t="s">
        <v>1493</v>
      </c>
      <c r="G56" t="s">
        <v>1330</v>
      </c>
      <c r="H56" t="s">
        <v>1541</v>
      </c>
      <c r="I56" t="s">
        <v>1917</v>
      </c>
      <c r="J56" t="s">
        <v>1868</v>
      </c>
      <c r="K56">
        <v>60010</v>
      </c>
      <c r="L56">
        <v>0</v>
      </c>
      <c r="M56" t="s">
        <v>1891</v>
      </c>
      <c r="O56" t="s">
        <v>1489</v>
      </c>
      <c r="P56" t="s">
        <v>1869</v>
      </c>
      <c r="Q56" t="s">
        <v>1490</v>
      </c>
      <c r="R56" t="s">
        <v>1918</v>
      </c>
    </row>
    <row r="57" spans="1:18" x14ac:dyDescent="0.2">
      <c r="A57" t="s">
        <v>1929</v>
      </c>
      <c r="B57" s="162">
        <v>67172</v>
      </c>
      <c r="D57" t="s">
        <v>1405</v>
      </c>
      <c r="E57" t="s">
        <v>1404</v>
      </c>
      <c r="F57" t="s">
        <v>1493</v>
      </c>
      <c r="G57" t="s">
        <v>1330</v>
      </c>
      <c r="H57" t="s">
        <v>1492</v>
      </c>
      <c r="I57" t="s">
        <v>1917</v>
      </c>
      <c r="J57" t="s">
        <v>1868</v>
      </c>
      <c r="K57">
        <v>100000</v>
      </c>
      <c r="L57">
        <v>0</v>
      </c>
      <c r="M57" t="s">
        <v>1891</v>
      </c>
      <c r="O57" t="s">
        <v>1489</v>
      </c>
      <c r="P57" t="s">
        <v>1869</v>
      </c>
      <c r="Q57" t="s">
        <v>1490</v>
      </c>
      <c r="R57" t="s">
        <v>1918</v>
      </c>
    </row>
    <row r="58" spans="1:18" x14ac:dyDescent="0.2">
      <c r="A58" t="s">
        <v>1930</v>
      </c>
      <c r="B58" s="162">
        <v>67172</v>
      </c>
      <c r="D58" t="s">
        <v>1405</v>
      </c>
      <c r="E58" t="s">
        <v>1404</v>
      </c>
      <c r="F58" t="s">
        <v>1493</v>
      </c>
      <c r="G58" t="s">
        <v>1330</v>
      </c>
      <c r="H58" t="s">
        <v>1492</v>
      </c>
      <c r="I58" t="s">
        <v>1917</v>
      </c>
      <c r="J58" t="s">
        <v>1868</v>
      </c>
      <c r="K58">
        <v>8555</v>
      </c>
      <c r="L58">
        <v>0</v>
      </c>
      <c r="M58" t="s">
        <v>1891</v>
      </c>
      <c r="O58" t="s">
        <v>1489</v>
      </c>
      <c r="P58" t="s">
        <v>1869</v>
      </c>
      <c r="Q58" t="s">
        <v>1490</v>
      </c>
      <c r="R58" t="s">
        <v>1918</v>
      </c>
    </row>
    <row r="59" spans="1:18" x14ac:dyDescent="0.2">
      <c r="A59" t="s">
        <v>1931</v>
      </c>
      <c r="B59" s="162">
        <v>67156</v>
      </c>
      <c r="D59" t="s">
        <v>1307</v>
      </c>
      <c r="E59" t="s">
        <v>1398</v>
      </c>
      <c r="F59" t="s">
        <v>1488</v>
      </c>
      <c r="G59" t="s">
        <v>1330</v>
      </c>
      <c r="H59" t="s">
        <v>1514</v>
      </c>
      <c r="I59" t="s">
        <v>1917</v>
      </c>
      <c r="J59" t="s">
        <v>1868</v>
      </c>
      <c r="K59">
        <v>0</v>
      </c>
      <c r="L59">
        <v>7000</v>
      </c>
      <c r="M59" t="s">
        <v>1330</v>
      </c>
      <c r="O59" t="s">
        <v>1489</v>
      </c>
      <c r="P59" t="s">
        <v>1869</v>
      </c>
      <c r="Q59" t="s">
        <v>1490</v>
      </c>
      <c r="R59" t="s">
        <v>1932</v>
      </c>
    </row>
    <row r="60" spans="1:18" x14ac:dyDescent="0.2">
      <c r="A60" t="s">
        <v>1933</v>
      </c>
      <c r="B60" s="162">
        <v>67172</v>
      </c>
      <c r="D60" t="s">
        <v>1307</v>
      </c>
      <c r="E60" t="s">
        <v>1398</v>
      </c>
      <c r="F60" t="s">
        <v>1488</v>
      </c>
      <c r="G60" t="s">
        <v>1330</v>
      </c>
      <c r="H60" t="s">
        <v>1547</v>
      </c>
      <c r="I60" t="s">
        <v>1917</v>
      </c>
      <c r="J60" t="s">
        <v>1868</v>
      </c>
      <c r="K60">
        <v>0</v>
      </c>
      <c r="L60">
        <v>10000</v>
      </c>
      <c r="M60" t="s">
        <v>1330</v>
      </c>
      <c r="O60" t="s">
        <v>1489</v>
      </c>
      <c r="P60" t="s">
        <v>1869</v>
      </c>
      <c r="Q60" t="s">
        <v>1490</v>
      </c>
      <c r="R60" t="s">
        <v>1932</v>
      </c>
    </row>
    <row r="61" spans="1:18" x14ac:dyDescent="0.2">
      <c r="A61" t="s">
        <v>1934</v>
      </c>
      <c r="B61" s="162">
        <v>46202</v>
      </c>
      <c r="D61" t="s">
        <v>673</v>
      </c>
      <c r="E61" t="s">
        <v>1404</v>
      </c>
      <c r="F61" t="s">
        <v>1385</v>
      </c>
      <c r="G61" t="s">
        <v>1866</v>
      </c>
      <c r="H61" t="s">
        <v>1867</v>
      </c>
      <c r="I61" t="s">
        <v>1755</v>
      </c>
      <c r="J61" t="s">
        <v>1868</v>
      </c>
      <c r="K61">
        <v>81953</v>
      </c>
      <c r="L61">
        <v>0</v>
      </c>
      <c r="O61" t="s">
        <v>1489</v>
      </c>
      <c r="P61" t="s">
        <v>1869</v>
      </c>
      <c r="Q61" t="s">
        <v>1490</v>
      </c>
      <c r="R61" t="s">
        <v>1935</v>
      </c>
    </row>
    <row r="62" spans="1:18" x14ac:dyDescent="0.2">
      <c r="A62" t="s">
        <v>1936</v>
      </c>
      <c r="B62" s="162">
        <v>46202</v>
      </c>
      <c r="D62" t="s">
        <v>1412</v>
      </c>
      <c r="E62" t="s">
        <v>1398</v>
      </c>
      <c r="F62" t="s">
        <v>1385</v>
      </c>
      <c r="G62" t="s">
        <v>1866</v>
      </c>
      <c r="H62" t="s">
        <v>1867</v>
      </c>
      <c r="I62" t="s">
        <v>1755</v>
      </c>
      <c r="J62" t="s">
        <v>1868</v>
      </c>
      <c r="K62">
        <v>16500</v>
      </c>
      <c r="L62">
        <v>0</v>
      </c>
      <c r="O62" t="s">
        <v>1489</v>
      </c>
      <c r="P62" t="s">
        <v>1869</v>
      </c>
      <c r="Q62" t="s">
        <v>1490</v>
      </c>
      <c r="R62" t="s">
        <v>1935</v>
      </c>
    </row>
    <row r="63" spans="1:18" x14ac:dyDescent="0.2">
      <c r="A63" t="s">
        <v>1937</v>
      </c>
      <c r="B63" s="162">
        <v>46202</v>
      </c>
      <c r="D63" t="s">
        <v>1413</v>
      </c>
      <c r="E63" t="s">
        <v>1398</v>
      </c>
      <c r="F63" t="s">
        <v>1385</v>
      </c>
      <c r="G63" t="s">
        <v>1866</v>
      </c>
      <c r="H63" t="s">
        <v>1867</v>
      </c>
      <c r="I63" t="s">
        <v>1755</v>
      </c>
      <c r="J63" t="s">
        <v>1868</v>
      </c>
      <c r="K63">
        <v>2160</v>
      </c>
      <c r="L63">
        <v>0</v>
      </c>
      <c r="O63" t="s">
        <v>1489</v>
      </c>
      <c r="P63" t="s">
        <v>1869</v>
      </c>
      <c r="Q63" t="s">
        <v>1490</v>
      </c>
      <c r="R63" t="s">
        <v>1935</v>
      </c>
    </row>
    <row r="64" spans="1:18" x14ac:dyDescent="0.2">
      <c r="A64" t="s">
        <v>1938</v>
      </c>
      <c r="B64" s="162">
        <v>46202</v>
      </c>
      <c r="D64" t="s">
        <v>1414</v>
      </c>
      <c r="E64" t="s">
        <v>1398</v>
      </c>
      <c r="F64" t="s">
        <v>1385</v>
      </c>
      <c r="G64" t="s">
        <v>1866</v>
      </c>
      <c r="H64" t="s">
        <v>1867</v>
      </c>
      <c r="I64" t="s">
        <v>1755</v>
      </c>
      <c r="J64" t="s">
        <v>1868</v>
      </c>
      <c r="K64">
        <v>11950</v>
      </c>
      <c r="L64">
        <v>0</v>
      </c>
      <c r="O64" t="s">
        <v>1489</v>
      </c>
      <c r="P64" t="s">
        <v>1869</v>
      </c>
      <c r="Q64" t="s">
        <v>1490</v>
      </c>
      <c r="R64" t="s">
        <v>1935</v>
      </c>
    </row>
    <row r="65" spans="1:18" x14ac:dyDescent="0.2">
      <c r="A65" t="s">
        <v>1939</v>
      </c>
      <c r="B65" s="162">
        <v>46202</v>
      </c>
      <c r="D65" t="s">
        <v>1415</v>
      </c>
      <c r="E65" t="s">
        <v>1404</v>
      </c>
      <c r="F65" t="s">
        <v>1385</v>
      </c>
      <c r="G65" t="s">
        <v>1866</v>
      </c>
      <c r="H65" t="s">
        <v>1867</v>
      </c>
      <c r="I65" t="s">
        <v>1755</v>
      </c>
      <c r="J65" t="s">
        <v>1868</v>
      </c>
      <c r="K65">
        <v>0</v>
      </c>
      <c r="L65">
        <v>69018</v>
      </c>
      <c r="O65" t="s">
        <v>1489</v>
      </c>
      <c r="P65" t="s">
        <v>1869</v>
      </c>
      <c r="Q65" t="s">
        <v>1490</v>
      </c>
      <c r="R65" t="s">
        <v>1935</v>
      </c>
    </row>
    <row r="66" spans="1:18" x14ac:dyDescent="0.2">
      <c r="A66" t="s">
        <v>1940</v>
      </c>
      <c r="B66" s="162">
        <v>46202</v>
      </c>
      <c r="D66" t="s">
        <v>1416</v>
      </c>
      <c r="E66" t="s">
        <v>1404</v>
      </c>
      <c r="F66" t="s">
        <v>1385</v>
      </c>
      <c r="G66" t="s">
        <v>1866</v>
      </c>
      <c r="H66" t="s">
        <v>1867</v>
      </c>
      <c r="I66" t="s">
        <v>1755</v>
      </c>
      <c r="J66" t="s">
        <v>1868</v>
      </c>
      <c r="K66">
        <v>0</v>
      </c>
      <c r="L66">
        <v>49335</v>
      </c>
      <c r="O66" t="s">
        <v>1489</v>
      </c>
      <c r="P66" t="s">
        <v>1869</v>
      </c>
      <c r="Q66" t="s">
        <v>1490</v>
      </c>
      <c r="R66" t="s">
        <v>1935</v>
      </c>
    </row>
    <row r="67" spans="1:18" x14ac:dyDescent="0.2">
      <c r="A67" t="s">
        <v>1941</v>
      </c>
      <c r="B67" s="162">
        <v>46202</v>
      </c>
      <c r="D67" t="s">
        <v>1417</v>
      </c>
      <c r="E67" t="s">
        <v>1404</v>
      </c>
      <c r="F67" t="s">
        <v>1385</v>
      </c>
      <c r="G67" t="s">
        <v>1866</v>
      </c>
      <c r="H67" t="s">
        <v>1867</v>
      </c>
      <c r="I67" t="s">
        <v>1755</v>
      </c>
      <c r="J67" t="s">
        <v>1868</v>
      </c>
      <c r="K67">
        <v>0</v>
      </c>
      <c r="L67">
        <v>22800</v>
      </c>
      <c r="O67" t="s">
        <v>1489</v>
      </c>
      <c r="P67" t="s">
        <v>1869</v>
      </c>
      <c r="Q67" t="s">
        <v>1490</v>
      </c>
      <c r="R67" t="s">
        <v>1935</v>
      </c>
    </row>
    <row r="68" spans="1:18" x14ac:dyDescent="0.2">
      <c r="A68" t="s">
        <v>1942</v>
      </c>
      <c r="B68" s="162">
        <v>46202</v>
      </c>
      <c r="D68" t="s">
        <v>1418</v>
      </c>
      <c r="E68" t="s">
        <v>1404</v>
      </c>
      <c r="F68" t="s">
        <v>1385</v>
      </c>
      <c r="G68" t="s">
        <v>1866</v>
      </c>
      <c r="H68" t="s">
        <v>1867</v>
      </c>
      <c r="I68" t="s">
        <v>1755</v>
      </c>
      <c r="J68" t="s">
        <v>1868</v>
      </c>
      <c r="K68">
        <v>0</v>
      </c>
      <c r="L68">
        <v>116292</v>
      </c>
      <c r="O68" t="s">
        <v>1489</v>
      </c>
      <c r="P68" t="s">
        <v>1869</v>
      </c>
      <c r="Q68" t="s">
        <v>1490</v>
      </c>
      <c r="R68" t="s">
        <v>1935</v>
      </c>
    </row>
  </sheetData>
  <mergeCells count="1">
    <mergeCell ref="A1:R1"/>
  </mergeCells>
  <pageMargins left="0.75" right="0.75" top="1" bottom="1" header="0.5" footer="0.5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940"/>
  <sheetViews>
    <sheetView workbookViewId="0"/>
  </sheetViews>
  <sheetFormatPr baseColWidth="10" defaultColWidth="8.83203125" defaultRowHeight="15" x14ac:dyDescent="0.2"/>
  <cols>
    <col min="1" max="2" width="12" customWidth="1"/>
  </cols>
  <sheetData>
    <row r="1" spans="1:2" x14ac:dyDescent="0.2">
      <c r="A1" t="s">
        <v>1943</v>
      </c>
      <c r="B1" t="s">
        <v>1944</v>
      </c>
    </row>
    <row r="2" spans="1:2" x14ac:dyDescent="0.2">
      <c r="A2" s="115" t="s">
        <v>1945</v>
      </c>
      <c r="B2" s="184">
        <v>45761</v>
      </c>
    </row>
    <row r="3" spans="1:2" x14ac:dyDescent="0.2">
      <c r="A3" s="115" t="s">
        <v>1946</v>
      </c>
      <c r="B3" s="184">
        <v>45762</v>
      </c>
    </row>
    <row r="4" spans="1:2" x14ac:dyDescent="0.2">
      <c r="A4" s="115" t="s">
        <v>1947</v>
      </c>
      <c r="B4" s="184">
        <v>45763</v>
      </c>
    </row>
    <row r="5" spans="1:2" x14ac:dyDescent="0.2">
      <c r="A5" s="115" t="s">
        <v>1948</v>
      </c>
      <c r="B5" s="184">
        <v>45764</v>
      </c>
    </row>
    <row r="6" spans="1:2" x14ac:dyDescent="0.2">
      <c r="A6" s="115" t="s">
        <v>1949</v>
      </c>
      <c r="B6" s="184">
        <v>45765</v>
      </c>
    </row>
    <row r="7" spans="1:2" x14ac:dyDescent="0.2">
      <c r="A7" s="115" t="s">
        <v>1950</v>
      </c>
      <c r="B7" s="184">
        <v>45766</v>
      </c>
    </row>
    <row r="8" spans="1:2" x14ac:dyDescent="0.2">
      <c r="A8" s="115" t="s">
        <v>1951</v>
      </c>
      <c r="B8" s="184">
        <v>45767</v>
      </c>
    </row>
    <row r="9" spans="1:2" x14ac:dyDescent="0.2">
      <c r="A9" s="115" t="s">
        <v>1952</v>
      </c>
      <c r="B9" s="184">
        <v>45768</v>
      </c>
    </row>
    <row r="10" spans="1:2" x14ac:dyDescent="0.2">
      <c r="A10" s="115" t="s">
        <v>1953</v>
      </c>
      <c r="B10" s="184">
        <v>45769</v>
      </c>
    </row>
    <row r="11" spans="1:2" x14ac:dyDescent="0.2">
      <c r="A11" s="115" t="s">
        <v>1954</v>
      </c>
      <c r="B11" s="184">
        <v>45770</v>
      </c>
    </row>
    <row r="12" spans="1:2" x14ac:dyDescent="0.2">
      <c r="A12" s="115" t="s">
        <v>1955</v>
      </c>
      <c r="B12" s="184">
        <v>45771</v>
      </c>
    </row>
    <row r="13" spans="1:2" x14ac:dyDescent="0.2">
      <c r="A13" s="115" t="s">
        <v>1956</v>
      </c>
      <c r="B13" s="184">
        <v>45772</v>
      </c>
    </row>
    <row r="14" spans="1:2" x14ac:dyDescent="0.2">
      <c r="A14" s="115" t="s">
        <v>1957</v>
      </c>
      <c r="B14" s="184">
        <v>45773</v>
      </c>
    </row>
    <row r="15" spans="1:2" x14ac:dyDescent="0.2">
      <c r="A15" s="115" t="s">
        <v>1958</v>
      </c>
      <c r="B15" s="184">
        <v>45774</v>
      </c>
    </row>
    <row r="16" spans="1:2" x14ac:dyDescent="0.2">
      <c r="A16" s="115" t="s">
        <v>1959</v>
      </c>
      <c r="B16" s="184">
        <v>45775</v>
      </c>
    </row>
    <row r="17" spans="1:2" x14ac:dyDescent="0.2">
      <c r="A17" s="115" t="s">
        <v>1960</v>
      </c>
      <c r="B17" s="184">
        <v>45776</v>
      </c>
    </row>
    <row r="18" spans="1:2" x14ac:dyDescent="0.2">
      <c r="A18" s="115" t="s">
        <v>1961</v>
      </c>
      <c r="B18" s="184">
        <v>45777</v>
      </c>
    </row>
    <row r="19" spans="1:2" x14ac:dyDescent="0.2">
      <c r="A19" s="115" t="s">
        <v>1962</v>
      </c>
      <c r="B19" s="184">
        <v>45778</v>
      </c>
    </row>
    <row r="20" spans="1:2" x14ac:dyDescent="0.2">
      <c r="A20" s="115" t="s">
        <v>1963</v>
      </c>
      <c r="B20" s="184">
        <v>45779</v>
      </c>
    </row>
    <row r="21" spans="1:2" x14ac:dyDescent="0.2">
      <c r="A21" s="115" t="s">
        <v>1964</v>
      </c>
      <c r="B21" s="184">
        <v>45780</v>
      </c>
    </row>
    <row r="22" spans="1:2" x14ac:dyDescent="0.2">
      <c r="A22" s="115" t="s">
        <v>1965</v>
      </c>
      <c r="B22" s="184">
        <v>45781</v>
      </c>
    </row>
    <row r="23" spans="1:2" x14ac:dyDescent="0.2">
      <c r="A23" s="115" t="s">
        <v>1966</v>
      </c>
      <c r="B23" s="184">
        <v>45782</v>
      </c>
    </row>
    <row r="24" spans="1:2" x14ac:dyDescent="0.2">
      <c r="A24" s="115" t="s">
        <v>1967</v>
      </c>
      <c r="B24" s="184">
        <v>45783</v>
      </c>
    </row>
    <row r="25" spans="1:2" x14ac:dyDescent="0.2">
      <c r="A25" s="115" t="s">
        <v>1968</v>
      </c>
      <c r="B25" s="184">
        <v>45784</v>
      </c>
    </row>
    <row r="26" spans="1:2" x14ac:dyDescent="0.2">
      <c r="A26" s="115" t="s">
        <v>1969</v>
      </c>
      <c r="B26" s="184">
        <v>45785</v>
      </c>
    </row>
    <row r="27" spans="1:2" x14ac:dyDescent="0.2">
      <c r="A27" s="115" t="s">
        <v>1970</v>
      </c>
      <c r="B27" s="184">
        <v>45786</v>
      </c>
    </row>
    <row r="28" spans="1:2" x14ac:dyDescent="0.2">
      <c r="A28" s="115" t="s">
        <v>1971</v>
      </c>
      <c r="B28" s="184">
        <v>45787</v>
      </c>
    </row>
    <row r="29" spans="1:2" x14ac:dyDescent="0.2">
      <c r="A29" s="115" t="s">
        <v>1972</v>
      </c>
      <c r="B29" s="184">
        <v>45788</v>
      </c>
    </row>
    <row r="30" spans="1:2" x14ac:dyDescent="0.2">
      <c r="A30" s="115" t="s">
        <v>1973</v>
      </c>
      <c r="B30" s="184">
        <v>45789</v>
      </c>
    </row>
    <row r="31" spans="1:2" x14ac:dyDescent="0.2">
      <c r="A31" s="115" t="s">
        <v>1974</v>
      </c>
      <c r="B31" s="184">
        <v>45790</v>
      </c>
    </row>
    <row r="32" spans="1:2" x14ac:dyDescent="0.2">
      <c r="A32" s="115" t="s">
        <v>1975</v>
      </c>
      <c r="B32" s="184">
        <v>45791</v>
      </c>
    </row>
    <row r="33" spans="1:2" x14ac:dyDescent="0.2">
      <c r="A33" s="115" t="s">
        <v>1976</v>
      </c>
      <c r="B33" s="184">
        <v>45792</v>
      </c>
    </row>
    <row r="34" spans="1:2" x14ac:dyDescent="0.2">
      <c r="A34" s="115" t="s">
        <v>1977</v>
      </c>
      <c r="B34" s="184">
        <v>45793</v>
      </c>
    </row>
    <row r="35" spans="1:2" x14ac:dyDescent="0.2">
      <c r="A35" s="115" t="s">
        <v>1978</v>
      </c>
      <c r="B35" s="184">
        <v>45794</v>
      </c>
    </row>
    <row r="36" spans="1:2" x14ac:dyDescent="0.2">
      <c r="A36" s="115" t="s">
        <v>1979</v>
      </c>
      <c r="B36" s="184">
        <v>45795</v>
      </c>
    </row>
    <row r="37" spans="1:2" x14ac:dyDescent="0.2">
      <c r="A37" s="115" t="s">
        <v>1980</v>
      </c>
      <c r="B37" s="184">
        <v>45796</v>
      </c>
    </row>
    <row r="38" spans="1:2" x14ac:dyDescent="0.2">
      <c r="A38" s="115" t="s">
        <v>1981</v>
      </c>
      <c r="B38" s="184">
        <v>45797</v>
      </c>
    </row>
    <row r="39" spans="1:2" x14ac:dyDescent="0.2">
      <c r="A39" s="115" t="s">
        <v>1982</v>
      </c>
      <c r="B39" s="184">
        <v>45798</v>
      </c>
    </row>
    <row r="40" spans="1:2" x14ac:dyDescent="0.2">
      <c r="A40" s="115" t="s">
        <v>1983</v>
      </c>
      <c r="B40" s="184">
        <v>45799</v>
      </c>
    </row>
    <row r="41" spans="1:2" x14ac:dyDescent="0.2">
      <c r="A41" s="115" t="s">
        <v>1984</v>
      </c>
      <c r="B41" s="184">
        <v>45800</v>
      </c>
    </row>
    <row r="42" spans="1:2" x14ac:dyDescent="0.2">
      <c r="A42" s="115" t="s">
        <v>1985</v>
      </c>
      <c r="B42" s="184">
        <v>45801</v>
      </c>
    </row>
    <row r="43" spans="1:2" x14ac:dyDescent="0.2">
      <c r="A43" s="115" t="s">
        <v>1986</v>
      </c>
      <c r="B43" s="184">
        <v>45802</v>
      </c>
    </row>
    <row r="44" spans="1:2" x14ac:dyDescent="0.2">
      <c r="A44" s="115" t="s">
        <v>1987</v>
      </c>
      <c r="B44" s="184">
        <v>45803</v>
      </c>
    </row>
    <row r="45" spans="1:2" x14ac:dyDescent="0.2">
      <c r="A45" s="115" t="s">
        <v>1988</v>
      </c>
      <c r="B45" s="184">
        <v>45804</v>
      </c>
    </row>
    <row r="46" spans="1:2" x14ac:dyDescent="0.2">
      <c r="A46" s="115" t="s">
        <v>1989</v>
      </c>
      <c r="B46" s="184">
        <v>45805</v>
      </c>
    </row>
    <row r="47" spans="1:2" x14ac:dyDescent="0.2">
      <c r="A47" s="115" t="s">
        <v>1990</v>
      </c>
      <c r="B47" s="184">
        <v>45806</v>
      </c>
    </row>
    <row r="48" spans="1:2" x14ac:dyDescent="0.2">
      <c r="A48" s="115" t="s">
        <v>1991</v>
      </c>
      <c r="B48" s="184">
        <v>45807</v>
      </c>
    </row>
    <row r="49" spans="1:2" x14ac:dyDescent="0.2">
      <c r="A49" s="115" t="s">
        <v>1992</v>
      </c>
      <c r="B49" s="184">
        <v>45808</v>
      </c>
    </row>
    <row r="50" spans="1:2" x14ac:dyDescent="0.2">
      <c r="A50" s="115" t="s">
        <v>1993</v>
      </c>
      <c r="B50" s="184">
        <v>45809</v>
      </c>
    </row>
    <row r="51" spans="1:2" x14ac:dyDescent="0.2">
      <c r="A51" s="115" t="s">
        <v>1994</v>
      </c>
      <c r="B51" s="184">
        <v>45810</v>
      </c>
    </row>
    <row r="52" spans="1:2" x14ac:dyDescent="0.2">
      <c r="A52" s="115" t="s">
        <v>1995</v>
      </c>
      <c r="B52" s="184">
        <v>45811</v>
      </c>
    </row>
    <row r="53" spans="1:2" x14ac:dyDescent="0.2">
      <c r="A53" s="115" t="s">
        <v>1996</v>
      </c>
      <c r="B53" s="184">
        <v>45812</v>
      </c>
    </row>
    <row r="54" spans="1:2" x14ac:dyDescent="0.2">
      <c r="A54" s="115" t="s">
        <v>1997</v>
      </c>
      <c r="B54" s="184">
        <v>45813</v>
      </c>
    </row>
    <row r="55" spans="1:2" x14ac:dyDescent="0.2">
      <c r="A55" s="115" t="s">
        <v>1998</v>
      </c>
      <c r="B55" s="184">
        <v>45814</v>
      </c>
    </row>
    <row r="56" spans="1:2" x14ac:dyDescent="0.2">
      <c r="A56" s="115" t="s">
        <v>1999</v>
      </c>
      <c r="B56" s="184">
        <v>45815</v>
      </c>
    </row>
    <row r="57" spans="1:2" x14ac:dyDescent="0.2">
      <c r="A57" s="115" t="s">
        <v>2000</v>
      </c>
      <c r="B57" s="184">
        <v>45816</v>
      </c>
    </row>
    <row r="58" spans="1:2" x14ac:dyDescent="0.2">
      <c r="A58" s="115" t="s">
        <v>2001</v>
      </c>
      <c r="B58" s="184">
        <v>45817</v>
      </c>
    </row>
    <row r="59" spans="1:2" x14ac:dyDescent="0.2">
      <c r="A59" s="115" t="s">
        <v>2002</v>
      </c>
      <c r="B59" s="184">
        <v>45818</v>
      </c>
    </row>
    <row r="60" spans="1:2" x14ac:dyDescent="0.2">
      <c r="A60" s="115" t="s">
        <v>2003</v>
      </c>
      <c r="B60" s="184">
        <v>45819</v>
      </c>
    </row>
    <row r="61" spans="1:2" x14ac:dyDescent="0.2">
      <c r="A61" s="115" t="s">
        <v>2004</v>
      </c>
      <c r="B61" s="184">
        <v>45820</v>
      </c>
    </row>
    <row r="62" spans="1:2" x14ac:dyDescent="0.2">
      <c r="A62" s="115" t="s">
        <v>2005</v>
      </c>
      <c r="B62" s="184">
        <v>45821</v>
      </c>
    </row>
    <row r="63" spans="1:2" x14ac:dyDescent="0.2">
      <c r="A63" s="115" t="s">
        <v>2006</v>
      </c>
      <c r="B63" s="184">
        <v>45822</v>
      </c>
    </row>
    <row r="64" spans="1:2" x14ac:dyDescent="0.2">
      <c r="A64" s="115" t="s">
        <v>2007</v>
      </c>
      <c r="B64" s="184">
        <v>45823</v>
      </c>
    </row>
    <row r="65" spans="1:2" x14ac:dyDescent="0.2">
      <c r="A65" s="115" t="s">
        <v>2008</v>
      </c>
      <c r="B65" s="184">
        <v>45824</v>
      </c>
    </row>
    <row r="66" spans="1:2" x14ac:dyDescent="0.2">
      <c r="A66" s="115" t="s">
        <v>2009</v>
      </c>
      <c r="B66" s="184">
        <v>45825</v>
      </c>
    </row>
    <row r="67" spans="1:2" x14ac:dyDescent="0.2">
      <c r="A67" s="115" t="s">
        <v>2010</v>
      </c>
      <c r="B67" s="184">
        <v>45826</v>
      </c>
    </row>
    <row r="68" spans="1:2" x14ac:dyDescent="0.2">
      <c r="A68" s="115" t="s">
        <v>2011</v>
      </c>
      <c r="B68" s="184">
        <v>45827</v>
      </c>
    </row>
    <row r="69" spans="1:2" x14ac:dyDescent="0.2">
      <c r="A69" s="115" t="s">
        <v>2012</v>
      </c>
      <c r="B69" s="184">
        <v>45828</v>
      </c>
    </row>
    <row r="70" spans="1:2" x14ac:dyDescent="0.2">
      <c r="A70" s="115" t="s">
        <v>2013</v>
      </c>
      <c r="B70" s="184">
        <v>45829</v>
      </c>
    </row>
    <row r="71" spans="1:2" x14ac:dyDescent="0.2">
      <c r="A71" s="115" t="s">
        <v>2014</v>
      </c>
      <c r="B71" s="184">
        <v>45830</v>
      </c>
    </row>
    <row r="72" spans="1:2" x14ac:dyDescent="0.2">
      <c r="A72" s="115" t="s">
        <v>2015</v>
      </c>
      <c r="B72" s="184">
        <v>45831</v>
      </c>
    </row>
    <row r="73" spans="1:2" x14ac:dyDescent="0.2">
      <c r="A73" s="115" t="s">
        <v>2016</v>
      </c>
      <c r="B73" s="184">
        <v>45832</v>
      </c>
    </row>
    <row r="74" spans="1:2" x14ac:dyDescent="0.2">
      <c r="A74" s="115" t="s">
        <v>2017</v>
      </c>
      <c r="B74" s="184">
        <v>45833</v>
      </c>
    </row>
    <row r="75" spans="1:2" x14ac:dyDescent="0.2">
      <c r="A75" s="115" t="s">
        <v>2018</v>
      </c>
      <c r="B75" s="184">
        <v>45834</v>
      </c>
    </row>
    <row r="76" spans="1:2" x14ac:dyDescent="0.2">
      <c r="A76" s="115" t="s">
        <v>2019</v>
      </c>
      <c r="B76" s="184">
        <v>45835</v>
      </c>
    </row>
    <row r="77" spans="1:2" x14ac:dyDescent="0.2">
      <c r="A77" s="115" t="s">
        <v>2020</v>
      </c>
      <c r="B77" s="184">
        <v>45836</v>
      </c>
    </row>
    <row r="78" spans="1:2" x14ac:dyDescent="0.2">
      <c r="A78" s="115" t="s">
        <v>2021</v>
      </c>
      <c r="B78" s="184">
        <v>45837</v>
      </c>
    </row>
    <row r="79" spans="1:2" x14ac:dyDescent="0.2">
      <c r="A79" s="115" t="s">
        <v>2022</v>
      </c>
      <c r="B79" s="184">
        <v>45838</v>
      </c>
    </row>
    <row r="80" spans="1:2" x14ac:dyDescent="0.2">
      <c r="A80" s="115" t="s">
        <v>2023</v>
      </c>
      <c r="B80" s="184">
        <v>45839</v>
      </c>
    </row>
    <row r="81" spans="1:2" x14ac:dyDescent="0.2">
      <c r="A81" s="115" t="s">
        <v>2024</v>
      </c>
      <c r="B81" s="184">
        <v>45840</v>
      </c>
    </row>
    <row r="82" spans="1:2" x14ac:dyDescent="0.2">
      <c r="A82" s="115" t="s">
        <v>2025</v>
      </c>
      <c r="B82" s="184">
        <v>45841</v>
      </c>
    </row>
    <row r="83" spans="1:2" x14ac:dyDescent="0.2">
      <c r="A83" s="115" t="s">
        <v>2026</v>
      </c>
      <c r="B83" s="184">
        <v>45842</v>
      </c>
    </row>
    <row r="84" spans="1:2" x14ac:dyDescent="0.2">
      <c r="A84" s="115" t="s">
        <v>2027</v>
      </c>
      <c r="B84" s="184">
        <v>45843</v>
      </c>
    </row>
    <row r="85" spans="1:2" x14ac:dyDescent="0.2">
      <c r="A85" s="115" t="s">
        <v>2028</v>
      </c>
      <c r="B85" s="184">
        <v>45844</v>
      </c>
    </row>
    <row r="86" spans="1:2" x14ac:dyDescent="0.2">
      <c r="A86" s="115" t="s">
        <v>2029</v>
      </c>
      <c r="B86" s="184">
        <v>45845</v>
      </c>
    </row>
    <row r="87" spans="1:2" x14ac:dyDescent="0.2">
      <c r="A87" s="115" t="s">
        <v>2030</v>
      </c>
      <c r="B87" s="184">
        <v>45846</v>
      </c>
    </row>
    <row r="88" spans="1:2" x14ac:dyDescent="0.2">
      <c r="A88" s="115" t="s">
        <v>2031</v>
      </c>
      <c r="B88" s="184">
        <v>45847</v>
      </c>
    </row>
    <row r="89" spans="1:2" x14ac:dyDescent="0.2">
      <c r="A89" s="115" t="s">
        <v>2032</v>
      </c>
      <c r="B89" s="184">
        <v>45848</v>
      </c>
    </row>
    <row r="90" spans="1:2" x14ac:dyDescent="0.2">
      <c r="A90" s="115" t="s">
        <v>2033</v>
      </c>
      <c r="B90" s="184">
        <v>45849</v>
      </c>
    </row>
    <row r="91" spans="1:2" x14ac:dyDescent="0.2">
      <c r="A91" s="115" t="s">
        <v>2034</v>
      </c>
      <c r="B91" s="184">
        <v>45850</v>
      </c>
    </row>
    <row r="92" spans="1:2" x14ac:dyDescent="0.2">
      <c r="A92" s="115" t="s">
        <v>2035</v>
      </c>
      <c r="B92" s="184">
        <v>45851</v>
      </c>
    </row>
    <row r="93" spans="1:2" x14ac:dyDescent="0.2">
      <c r="A93" s="115" t="s">
        <v>2036</v>
      </c>
      <c r="B93" s="184">
        <v>45852</v>
      </c>
    </row>
    <row r="94" spans="1:2" x14ac:dyDescent="0.2">
      <c r="A94" s="115" t="s">
        <v>2037</v>
      </c>
      <c r="B94" s="184">
        <v>45853</v>
      </c>
    </row>
    <row r="95" spans="1:2" x14ac:dyDescent="0.2">
      <c r="A95" s="115" t="s">
        <v>2038</v>
      </c>
      <c r="B95" s="184">
        <v>45854</v>
      </c>
    </row>
    <row r="96" spans="1:2" x14ac:dyDescent="0.2">
      <c r="A96" s="115" t="s">
        <v>2039</v>
      </c>
      <c r="B96" s="184">
        <v>45855</v>
      </c>
    </row>
    <row r="97" spans="1:2" x14ac:dyDescent="0.2">
      <c r="A97" s="115" t="s">
        <v>2040</v>
      </c>
      <c r="B97" s="184">
        <v>45856</v>
      </c>
    </row>
    <row r="98" spans="1:2" x14ac:dyDescent="0.2">
      <c r="A98" s="115" t="s">
        <v>2041</v>
      </c>
      <c r="B98" s="184">
        <v>45857</v>
      </c>
    </row>
    <row r="99" spans="1:2" x14ac:dyDescent="0.2">
      <c r="A99" s="115" t="s">
        <v>2042</v>
      </c>
      <c r="B99" s="184">
        <v>45858</v>
      </c>
    </row>
    <row r="100" spans="1:2" x14ac:dyDescent="0.2">
      <c r="A100" s="115" t="s">
        <v>2043</v>
      </c>
      <c r="B100" s="184">
        <v>45859</v>
      </c>
    </row>
    <row r="101" spans="1:2" x14ac:dyDescent="0.2">
      <c r="A101" s="115" t="s">
        <v>2044</v>
      </c>
      <c r="B101" s="184">
        <v>45860</v>
      </c>
    </row>
    <row r="102" spans="1:2" x14ac:dyDescent="0.2">
      <c r="A102" s="115" t="s">
        <v>2045</v>
      </c>
      <c r="B102" s="184">
        <v>45861</v>
      </c>
    </row>
    <row r="103" spans="1:2" x14ac:dyDescent="0.2">
      <c r="A103" s="115" t="s">
        <v>2046</v>
      </c>
      <c r="B103" s="184">
        <v>45862</v>
      </c>
    </row>
    <row r="104" spans="1:2" x14ac:dyDescent="0.2">
      <c r="A104" s="115" t="s">
        <v>2047</v>
      </c>
      <c r="B104" s="184">
        <v>45863</v>
      </c>
    </row>
    <row r="105" spans="1:2" x14ac:dyDescent="0.2">
      <c r="A105" s="115" t="s">
        <v>2048</v>
      </c>
      <c r="B105" s="184">
        <v>45864</v>
      </c>
    </row>
    <row r="106" spans="1:2" x14ac:dyDescent="0.2">
      <c r="A106" s="115" t="s">
        <v>2049</v>
      </c>
      <c r="B106" s="184">
        <v>45865</v>
      </c>
    </row>
    <row r="107" spans="1:2" x14ac:dyDescent="0.2">
      <c r="A107" s="115" t="s">
        <v>2050</v>
      </c>
      <c r="B107" s="184">
        <v>45866</v>
      </c>
    </row>
    <row r="108" spans="1:2" x14ac:dyDescent="0.2">
      <c r="A108" s="115" t="s">
        <v>2051</v>
      </c>
      <c r="B108" s="184">
        <v>45867</v>
      </c>
    </row>
    <row r="109" spans="1:2" x14ac:dyDescent="0.2">
      <c r="A109" s="115" t="s">
        <v>2052</v>
      </c>
      <c r="B109" s="184">
        <v>45868</v>
      </c>
    </row>
    <row r="110" spans="1:2" x14ac:dyDescent="0.2">
      <c r="A110" s="115" t="s">
        <v>2053</v>
      </c>
      <c r="B110" s="184">
        <v>45869</v>
      </c>
    </row>
    <row r="111" spans="1:2" x14ac:dyDescent="0.2">
      <c r="A111" s="115" t="s">
        <v>2054</v>
      </c>
      <c r="B111" s="184">
        <v>45870</v>
      </c>
    </row>
    <row r="112" spans="1:2" x14ac:dyDescent="0.2">
      <c r="A112" s="115" t="s">
        <v>2055</v>
      </c>
      <c r="B112" s="184">
        <v>45871</v>
      </c>
    </row>
    <row r="113" spans="1:2" x14ac:dyDescent="0.2">
      <c r="A113" s="115" t="s">
        <v>2056</v>
      </c>
      <c r="B113" s="184">
        <v>45872</v>
      </c>
    </row>
    <row r="114" spans="1:2" x14ac:dyDescent="0.2">
      <c r="A114" s="115" t="s">
        <v>2057</v>
      </c>
      <c r="B114" s="184">
        <v>45873</v>
      </c>
    </row>
    <row r="115" spans="1:2" x14ac:dyDescent="0.2">
      <c r="A115" s="115" t="s">
        <v>2058</v>
      </c>
      <c r="B115" s="184">
        <v>45874</v>
      </c>
    </row>
    <row r="116" spans="1:2" x14ac:dyDescent="0.2">
      <c r="A116" s="115" t="s">
        <v>2059</v>
      </c>
      <c r="B116" s="184">
        <v>45875</v>
      </c>
    </row>
    <row r="117" spans="1:2" x14ac:dyDescent="0.2">
      <c r="A117" s="115" t="s">
        <v>2060</v>
      </c>
      <c r="B117" s="184">
        <v>45876</v>
      </c>
    </row>
    <row r="118" spans="1:2" x14ac:dyDescent="0.2">
      <c r="A118" s="115" t="s">
        <v>2061</v>
      </c>
      <c r="B118" s="184">
        <v>45877</v>
      </c>
    </row>
    <row r="119" spans="1:2" x14ac:dyDescent="0.2">
      <c r="A119" s="115" t="s">
        <v>2062</v>
      </c>
      <c r="B119" s="184">
        <v>45878</v>
      </c>
    </row>
    <row r="120" spans="1:2" x14ac:dyDescent="0.2">
      <c r="A120" s="115" t="s">
        <v>2063</v>
      </c>
      <c r="B120" s="184">
        <v>45879</v>
      </c>
    </row>
    <row r="121" spans="1:2" x14ac:dyDescent="0.2">
      <c r="A121" s="115" t="s">
        <v>2064</v>
      </c>
      <c r="B121" s="184">
        <v>45880</v>
      </c>
    </row>
    <row r="122" spans="1:2" x14ac:dyDescent="0.2">
      <c r="A122" s="115" t="s">
        <v>2065</v>
      </c>
      <c r="B122" s="184">
        <v>45881</v>
      </c>
    </row>
    <row r="123" spans="1:2" x14ac:dyDescent="0.2">
      <c r="A123" s="115" t="s">
        <v>2066</v>
      </c>
      <c r="B123" s="184">
        <v>45882</v>
      </c>
    </row>
    <row r="124" spans="1:2" x14ac:dyDescent="0.2">
      <c r="A124" s="115" t="s">
        <v>2067</v>
      </c>
      <c r="B124" s="184">
        <v>45883</v>
      </c>
    </row>
    <row r="125" spans="1:2" x14ac:dyDescent="0.2">
      <c r="A125" s="115" t="s">
        <v>2068</v>
      </c>
      <c r="B125" s="184">
        <v>45884</v>
      </c>
    </row>
    <row r="126" spans="1:2" x14ac:dyDescent="0.2">
      <c r="A126" s="115" t="s">
        <v>2069</v>
      </c>
      <c r="B126" s="184">
        <v>45885</v>
      </c>
    </row>
    <row r="127" spans="1:2" x14ac:dyDescent="0.2">
      <c r="A127" s="115" t="s">
        <v>2070</v>
      </c>
      <c r="B127" s="184">
        <v>45886</v>
      </c>
    </row>
    <row r="128" spans="1:2" x14ac:dyDescent="0.2">
      <c r="A128" s="115" t="s">
        <v>2071</v>
      </c>
      <c r="B128" s="184">
        <v>45887</v>
      </c>
    </row>
    <row r="129" spans="1:2" x14ac:dyDescent="0.2">
      <c r="A129" s="115" t="s">
        <v>2072</v>
      </c>
      <c r="B129" s="184">
        <v>45888</v>
      </c>
    </row>
    <row r="130" spans="1:2" x14ac:dyDescent="0.2">
      <c r="A130" s="115" t="s">
        <v>2073</v>
      </c>
      <c r="B130" s="184">
        <v>45889</v>
      </c>
    </row>
    <row r="131" spans="1:2" x14ac:dyDescent="0.2">
      <c r="A131" s="115" t="s">
        <v>2074</v>
      </c>
      <c r="B131" s="184">
        <v>45890</v>
      </c>
    </row>
    <row r="132" spans="1:2" x14ac:dyDescent="0.2">
      <c r="A132" s="115" t="s">
        <v>2075</v>
      </c>
      <c r="B132" s="184">
        <v>45891</v>
      </c>
    </row>
    <row r="133" spans="1:2" x14ac:dyDescent="0.2">
      <c r="A133" s="115" t="s">
        <v>2076</v>
      </c>
      <c r="B133" s="184">
        <v>45892</v>
      </c>
    </row>
    <row r="134" spans="1:2" x14ac:dyDescent="0.2">
      <c r="A134" s="115" t="s">
        <v>2077</v>
      </c>
      <c r="B134" s="184">
        <v>45893</v>
      </c>
    </row>
    <row r="135" spans="1:2" x14ac:dyDescent="0.2">
      <c r="A135" s="115" t="s">
        <v>2078</v>
      </c>
      <c r="B135" s="184">
        <v>45894</v>
      </c>
    </row>
    <row r="136" spans="1:2" x14ac:dyDescent="0.2">
      <c r="A136" s="115" t="s">
        <v>2079</v>
      </c>
      <c r="B136" s="184">
        <v>45895</v>
      </c>
    </row>
    <row r="137" spans="1:2" x14ac:dyDescent="0.2">
      <c r="A137" s="115" t="s">
        <v>2080</v>
      </c>
      <c r="B137" s="184">
        <v>45896</v>
      </c>
    </row>
    <row r="138" spans="1:2" x14ac:dyDescent="0.2">
      <c r="A138" s="115" t="s">
        <v>2081</v>
      </c>
      <c r="B138" s="184">
        <v>45897</v>
      </c>
    </row>
    <row r="139" spans="1:2" x14ac:dyDescent="0.2">
      <c r="A139" s="115" t="s">
        <v>2082</v>
      </c>
      <c r="B139" s="184">
        <v>45898</v>
      </c>
    </row>
    <row r="140" spans="1:2" x14ac:dyDescent="0.2">
      <c r="A140" s="115" t="s">
        <v>2083</v>
      </c>
      <c r="B140" s="184">
        <v>45899</v>
      </c>
    </row>
    <row r="141" spans="1:2" x14ac:dyDescent="0.2">
      <c r="A141" s="115" t="s">
        <v>2084</v>
      </c>
      <c r="B141" s="184">
        <v>45900</v>
      </c>
    </row>
    <row r="142" spans="1:2" x14ac:dyDescent="0.2">
      <c r="A142" s="115" t="s">
        <v>2085</v>
      </c>
      <c r="B142" s="184">
        <v>45901</v>
      </c>
    </row>
    <row r="143" spans="1:2" x14ac:dyDescent="0.2">
      <c r="A143" s="115" t="s">
        <v>2086</v>
      </c>
      <c r="B143" s="184">
        <v>45902</v>
      </c>
    </row>
    <row r="144" spans="1:2" x14ac:dyDescent="0.2">
      <c r="A144" s="115" t="s">
        <v>2087</v>
      </c>
      <c r="B144" s="184">
        <v>45903</v>
      </c>
    </row>
    <row r="145" spans="1:2" x14ac:dyDescent="0.2">
      <c r="A145" s="115" t="s">
        <v>2088</v>
      </c>
      <c r="B145" s="184">
        <v>45904</v>
      </c>
    </row>
    <row r="146" spans="1:2" x14ac:dyDescent="0.2">
      <c r="A146" s="115" t="s">
        <v>2089</v>
      </c>
      <c r="B146" s="184">
        <v>45905</v>
      </c>
    </row>
    <row r="147" spans="1:2" x14ac:dyDescent="0.2">
      <c r="A147" s="115" t="s">
        <v>2090</v>
      </c>
      <c r="B147" s="184">
        <v>45906</v>
      </c>
    </row>
    <row r="148" spans="1:2" x14ac:dyDescent="0.2">
      <c r="A148" s="115" t="s">
        <v>2091</v>
      </c>
      <c r="B148" s="184">
        <v>45907</v>
      </c>
    </row>
    <row r="149" spans="1:2" x14ac:dyDescent="0.2">
      <c r="A149" s="115" t="s">
        <v>2092</v>
      </c>
      <c r="B149" s="184">
        <v>45908</v>
      </c>
    </row>
    <row r="150" spans="1:2" x14ac:dyDescent="0.2">
      <c r="A150" s="115" t="s">
        <v>2093</v>
      </c>
      <c r="B150" s="184">
        <v>45909</v>
      </c>
    </row>
    <row r="151" spans="1:2" x14ac:dyDescent="0.2">
      <c r="A151" s="115" t="s">
        <v>2094</v>
      </c>
      <c r="B151" s="184">
        <v>45910</v>
      </c>
    </row>
    <row r="152" spans="1:2" x14ac:dyDescent="0.2">
      <c r="A152" s="115" t="s">
        <v>2095</v>
      </c>
      <c r="B152" s="184">
        <v>45911</v>
      </c>
    </row>
    <row r="153" spans="1:2" x14ac:dyDescent="0.2">
      <c r="A153" s="115" t="s">
        <v>2096</v>
      </c>
      <c r="B153" s="184">
        <v>45912</v>
      </c>
    </row>
    <row r="154" spans="1:2" x14ac:dyDescent="0.2">
      <c r="A154" s="115" t="s">
        <v>2097</v>
      </c>
      <c r="B154" s="184">
        <v>45913</v>
      </c>
    </row>
    <row r="155" spans="1:2" x14ac:dyDescent="0.2">
      <c r="A155" s="115" t="s">
        <v>2098</v>
      </c>
      <c r="B155" s="184">
        <v>45914</v>
      </c>
    </row>
    <row r="156" spans="1:2" x14ac:dyDescent="0.2">
      <c r="A156" s="115" t="s">
        <v>2099</v>
      </c>
      <c r="B156" s="184">
        <v>45915</v>
      </c>
    </row>
    <row r="157" spans="1:2" x14ac:dyDescent="0.2">
      <c r="A157" s="115" t="s">
        <v>2100</v>
      </c>
      <c r="B157" s="184">
        <v>45916</v>
      </c>
    </row>
    <row r="158" spans="1:2" x14ac:dyDescent="0.2">
      <c r="A158" s="115" t="s">
        <v>2101</v>
      </c>
      <c r="B158" s="184">
        <v>45917</v>
      </c>
    </row>
    <row r="159" spans="1:2" x14ac:dyDescent="0.2">
      <c r="A159" s="115" t="s">
        <v>2102</v>
      </c>
      <c r="B159" s="184">
        <v>45918</v>
      </c>
    </row>
    <row r="160" spans="1:2" x14ac:dyDescent="0.2">
      <c r="A160" s="115" t="s">
        <v>2103</v>
      </c>
      <c r="B160" s="184">
        <v>45919</v>
      </c>
    </row>
    <row r="161" spans="1:2" x14ac:dyDescent="0.2">
      <c r="A161" s="115" t="s">
        <v>2104</v>
      </c>
      <c r="B161" s="184">
        <v>45920</v>
      </c>
    </row>
    <row r="162" spans="1:2" x14ac:dyDescent="0.2">
      <c r="A162" s="115" t="s">
        <v>2105</v>
      </c>
      <c r="B162" s="184">
        <v>45921</v>
      </c>
    </row>
    <row r="163" spans="1:2" x14ac:dyDescent="0.2">
      <c r="A163" s="115" t="s">
        <v>2106</v>
      </c>
      <c r="B163" s="184">
        <v>45922</v>
      </c>
    </row>
    <row r="164" spans="1:2" x14ac:dyDescent="0.2">
      <c r="A164" s="115" t="s">
        <v>2107</v>
      </c>
      <c r="B164" s="184">
        <v>45923</v>
      </c>
    </row>
    <row r="165" spans="1:2" x14ac:dyDescent="0.2">
      <c r="A165" s="115" t="s">
        <v>2108</v>
      </c>
      <c r="B165" s="184">
        <v>45924</v>
      </c>
    </row>
    <row r="166" spans="1:2" x14ac:dyDescent="0.2">
      <c r="A166" s="115" t="s">
        <v>2109</v>
      </c>
      <c r="B166" s="184">
        <v>45925</v>
      </c>
    </row>
    <row r="167" spans="1:2" x14ac:dyDescent="0.2">
      <c r="A167" s="115" t="s">
        <v>2110</v>
      </c>
      <c r="B167" s="184">
        <v>45926</v>
      </c>
    </row>
    <row r="168" spans="1:2" x14ac:dyDescent="0.2">
      <c r="A168" s="115" t="s">
        <v>2111</v>
      </c>
      <c r="B168" s="184">
        <v>45927</v>
      </c>
    </row>
    <row r="169" spans="1:2" x14ac:dyDescent="0.2">
      <c r="A169" s="115" t="s">
        <v>2112</v>
      </c>
      <c r="B169" s="184">
        <v>45928</v>
      </c>
    </row>
    <row r="170" spans="1:2" x14ac:dyDescent="0.2">
      <c r="A170" s="115" t="s">
        <v>2113</v>
      </c>
      <c r="B170" s="184">
        <v>45929</v>
      </c>
    </row>
    <row r="171" spans="1:2" x14ac:dyDescent="0.2">
      <c r="A171" s="115" t="s">
        <v>2114</v>
      </c>
      <c r="B171" s="184">
        <v>45930</v>
      </c>
    </row>
    <row r="172" spans="1:2" x14ac:dyDescent="0.2">
      <c r="A172" s="115" t="s">
        <v>2115</v>
      </c>
      <c r="B172" s="184">
        <v>45931</v>
      </c>
    </row>
    <row r="173" spans="1:2" x14ac:dyDescent="0.2">
      <c r="A173" s="115" t="s">
        <v>2116</v>
      </c>
      <c r="B173" s="184">
        <v>45932</v>
      </c>
    </row>
    <row r="174" spans="1:2" x14ac:dyDescent="0.2">
      <c r="A174" s="115" t="s">
        <v>2117</v>
      </c>
      <c r="B174" s="184">
        <v>45933</v>
      </c>
    </row>
    <row r="175" spans="1:2" x14ac:dyDescent="0.2">
      <c r="A175" s="115" t="s">
        <v>2118</v>
      </c>
      <c r="B175" s="184">
        <v>45934</v>
      </c>
    </row>
    <row r="176" spans="1:2" x14ac:dyDescent="0.2">
      <c r="A176" s="115" t="s">
        <v>2119</v>
      </c>
      <c r="B176" s="184">
        <v>45935</v>
      </c>
    </row>
    <row r="177" spans="1:2" x14ac:dyDescent="0.2">
      <c r="A177" s="115" t="s">
        <v>2120</v>
      </c>
      <c r="B177" s="184">
        <v>45936</v>
      </c>
    </row>
    <row r="178" spans="1:2" x14ac:dyDescent="0.2">
      <c r="A178" s="115" t="s">
        <v>2121</v>
      </c>
      <c r="B178" s="184">
        <v>45937</v>
      </c>
    </row>
    <row r="179" spans="1:2" x14ac:dyDescent="0.2">
      <c r="A179" s="115" t="s">
        <v>2122</v>
      </c>
      <c r="B179" s="184">
        <v>45938</v>
      </c>
    </row>
    <row r="180" spans="1:2" x14ac:dyDescent="0.2">
      <c r="A180" s="115" t="s">
        <v>2123</v>
      </c>
      <c r="B180" s="184">
        <v>45939</v>
      </c>
    </row>
    <row r="181" spans="1:2" x14ac:dyDescent="0.2">
      <c r="A181" s="115" t="s">
        <v>2124</v>
      </c>
      <c r="B181" s="184">
        <v>45940</v>
      </c>
    </row>
    <row r="182" spans="1:2" x14ac:dyDescent="0.2">
      <c r="A182" s="115" t="s">
        <v>2125</v>
      </c>
      <c r="B182" s="184">
        <v>45941</v>
      </c>
    </row>
    <row r="183" spans="1:2" x14ac:dyDescent="0.2">
      <c r="A183" s="115" t="s">
        <v>2126</v>
      </c>
      <c r="B183" s="184">
        <v>45942</v>
      </c>
    </row>
    <row r="184" spans="1:2" x14ac:dyDescent="0.2">
      <c r="A184" s="115" t="s">
        <v>2127</v>
      </c>
      <c r="B184" s="184">
        <v>45943</v>
      </c>
    </row>
    <row r="185" spans="1:2" x14ac:dyDescent="0.2">
      <c r="A185" s="115" t="s">
        <v>2128</v>
      </c>
      <c r="B185" s="184">
        <v>45944</v>
      </c>
    </row>
    <row r="186" spans="1:2" x14ac:dyDescent="0.2">
      <c r="A186" s="115" t="s">
        <v>2129</v>
      </c>
      <c r="B186" s="184">
        <v>45945</v>
      </c>
    </row>
    <row r="187" spans="1:2" x14ac:dyDescent="0.2">
      <c r="A187" s="115" t="s">
        <v>2130</v>
      </c>
      <c r="B187" s="184">
        <v>45946</v>
      </c>
    </row>
    <row r="188" spans="1:2" x14ac:dyDescent="0.2">
      <c r="A188" s="115" t="s">
        <v>2131</v>
      </c>
      <c r="B188" s="184">
        <v>45947</v>
      </c>
    </row>
    <row r="189" spans="1:2" x14ac:dyDescent="0.2">
      <c r="A189" s="115" t="s">
        <v>2132</v>
      </c>
      <c r="B189" s="184">
        <v>45948</v>
      </c>
    </row>
    <row r="190" spans="1:2" x14ac:dyDescent="0.2">
      <c r="A190" s="115" t="s">
        <v>2133</v>
      </c>
      <c r="B190" s="184">
        <v>45949</v>
      </c>
    </row>
    <row r="191" spans="1:2" x14ac:dyDescent="0.2">
      <c r="A191" s="115" t="s">
        <v>2134</v>
      </c>
      <c r="B191" s="184">
        <v>45950</v>
      </c>
    </row>
    <row r="192" spans="1:2" x14ac:dyDescent="0.2">
      <c r="A192" s="115" t="s">
        <v>2135</v>
      </c>
      <c r="B192" s="184">
        <v>45951</v>
      </c>
    </row>
    <row r="193" spans="1:2" x14ac:dyDescent="0.2">
      <c r="A193" s="115" t="s">
        <v>2136</v>
      </c>
      <c r="B193" s="184">
        <v>45952</v>
      </c>
    </row>
    <row r="194" spans="1:2" x14ac:dyDescent="0.2">
      <c r="A194" s="115" t="s">
        <v>2137</v>
      </c>
      <c r="B194" s="184">
        <v>45953</v>
      </c>
    </row>
    <row r="195" spans="1:2" x14ac:dyDescent="0.2">
      <c r="A195" s="115" t="s">
        <v>2138</v>
      </c>
      <c r="B195" s="184">
        <v>45954</v>
      </c>
    </row>
    <row r="196" spans="1:2" x14ac:dyDescent="0.2">
      <c r="A196" s="115" t="s">
        <v>2139</v>
      </c>
      <c r="B196" s="184">
        <v>45955</v>
      </c>
    </row>
    <row r="197" spans="1:2" x14ac:dyDescent="0.2">
      <c r="A197" s="115" t="s">
        <v>2140</v>
      </c>
      <c r="B197" s="184">
        <v>45956</v>
      </c>
    </row>
    <row r="198" spans="1:2" x14ac:dyDescent="0.2">
      <c r="A198" s="115" t="s">
        <v>2141</v>
      </c>
      <c r="B198" s="184">
        <v>45957</v>
      </c>
    </row>
    <row r="199" spans="1:2" x14ac:dyDescent="0.2">
      <c r="A199" s="115" t="s">
        <v>2142</v>
      </c>
      <c r="B199" s="184">
        <v>45958</v>
      </c>
    </row>
    <row r="200" spans="1:2" x14ac:dyDescent="0.2">
      <c r="A200" s="115" t="s">
        <v>2143</v>
      </c>
      <c r="B200" s="184">
        <v>45959</v>
      </c>
    </row>
    <row r="201" spans="1:2" x14ac:dyDescent="0.2">
      <c r="A201" s="115" t="s">
        <v>2144</v>
      </c>
      <c r="B201" s="184">
        <v>45960</v>
      </c>
    </row>
    <row r="202" spans="1:2" x14ac:dyDescent="0.2">
      <c r="A202" s="115" t="s">
        <v>2145</v>
      </c>
      <c r="B202" s="184">
        <v>45961</v>
      </c>
    </row>
    <row r="203" spans="1:2" x14ac:dyDescent="0.2">
      <c r="A203" s="115" t="s">
        <v>2146</v>
      </c>
      <c r="B203" s="184">
        <v>45962</v>
      </c>
    </row>
    <row r="204" spans="1:2" x14ac:dyDescent="0.2">
      <c r="A204" s="115" t="s">
        <v>2147</v>
      </c>
      <c r="B204" s="184">
        <v>45963</v>
      </c>
    </row>
    <row r="205" spans="1:2" x14ac:dyDescent="0.2">
      <c r="A205" s="115" t="s">
        <v>2148</v>
      </c>
      <c r="B205" s="184">
        <v>45964</v>
      </c>
    </row>
    <row r="206" spans="1:2" x14ac:dyDescent="0.2">
      <c r="A206" s="115" t="s">
        <v>2149</v>
      </c>
      <c r="B206" s="184">
        <v>45965</v>
      </c>
    </row>
    <row r="207" spans="1:2" x14ac:dyDescent="0.2">
      <c r="A207" s="115" t="s">
        <v>2150</v>
      </c>
      <c r="B207" s="184">
        <v>45966</v>
      </c>
    </row>
    <row r="208" spans="1:2" x14ac:dyDescent="0.2">
      <c r="A208" s="115" t="s">
        <v>2151</v>
      </c>
      <c r="B208" s="184">
        <v>45967</v>
      </c>
    </row>
    <row r="209" spans="1:2" x14ac:dyDescent="0.2">
      <c r="A209" s="115" t="s">
        <v>2152</v>
      </c>
      <c r="B209" s="184">
        <v>45968</v>
      </c>
    </row>
    <row r="210" spans="1:2" x14ac:dyDescent="0.2">
      <c r="A210" s="115" t="s">
        <v>2153</v>
      </c>
      <c r="B210" s="184">
        <v>45969</v>
      </c>
    </row>
    <row r="211" spans="1:2" x14ac:dyDescent="0.2">
      <c r="A211" s="115" t="s">
        <v>2154</v>
      </c>
      <c r="B211" s="184">
        <v>45970</v>
      </c>
    </row>
    <row r="212" spans="1:2" x14ac:dyDescent="0.2">
      <c r="A212" s="115" t="s">
        <v>2155</v>
      </c>
      <c r="B212" s="184">
        <v>45971</v>
      </c>
    </row>
    <row r="213" spans="1:2" x14ac:dyDescent="0.2">
      <c r="A213" s="115" t="s">
        <v>2156</v>
      </c>
      <c r="B213" s="184">
        <v>45972</v>
      </c>
    </row>
    <row r="214" spans="1:2" x14ac:dyDescent="0.2">
      <c r="A214" s="115" t="s">
        <v>2157</v>
      </c>
      <c r="B214" s="184">
        <v>45973</v>
      </c>
    </row>
    <row r="215" spans="1:2" x14ac:dyDescent="0.2">
      <c r="A215" s="115" t="s">
        <v>2158</v>
      </c>
      <c r="B215" s="184">
        <v>45974</v>
      </c>
    </row>
    <row r="216" spans="1:2" x14ac:dyDescent="0.2">
      <c r="A216" s="115" t="s">
        <v>2159</v>
      </c>
      <c r="B216" s="184">
        <v>45975</v>
      </c>
    </row>
    <row r="217" spans="1:2" x14ac:dyDescent="0.2">
      <c r="A217" s="115" t="s">
        <v>2160</v>
      </c>
      <c r="B217" s="184">
        <v>45976</v>
      </c>
    </row>
    <row r="218" spans="1:2" x14ac:dyDescent="0.2">
      <c r="A218" s="115" t="s">
        <v>2161</v>
      </c>
      <c r="B218" s="184">
        <v>45977</v>
      </c>
    </row>
    <row r="219" spans="1:2" x14ac:dyDescent="0.2">
      <c r="A219" s="115" t="s">
        <v>2162</v>
      </c>
      <c r="B219" s="184">
        <v>45978</v>
      </c>
    </row>
    <row r="220" spans="1:2" x14ac:dyDescent="0.2">
      <c r="A220" s="115" t="s">
        <v>2163</v>
      </c>
      <c r="B220" s="184">
        <v>45979</v>
      </c>
    </row>
    <row r="221" spans="1:2" x14ac:dyDescent="0.2">
      <c r="A221" s="115" t="s">
        <v>2164</v>
      </c>
      <c r="B221" s="184">
        <v>45980</v>
      </c>
    </row>
    <row r="222" spans="1:2" x14ac:dyDescent="0.2">
      <c r="A222" s="115" t="s">
        <v>2165</v>
      </c>
      <c r="B222" s="184">
        <v>45981</v>
      </c>
    </row>
    <row r="223" spans="1:2" x14ac:dyDescent="0.2">
      <c r="A223" s="115" t="s">
        <v>2166</v>
      </c>
      <c r="B223" s="184">
        <v>45982</v>
      </c>
    </row>
    <row r="224" spans="1:2" x14ac:dyDescent="0.2">
      <c r="A224" s="115" t="s">
        <v>2167</v>
      </c>
      <c r="B224" s="184">
        <v>45983</v>
      </c>
    </row>
    <row r="225" spans="1:2" x14ac:dyDescent="0.2">
      <c r="A225" s="115" t="s">
        <v>2168</v>
      </c>
      <c r="B225" s="184">
        <v>45984</v>
      </c>
    </row>
    <row r="226" spans="1:2" x14ac:dyDescent="0.2">
      <c r="A226" s="115" t="s">
        <v>2169</v>
      </c>
      <c r="B226" s="184">
        <v>45985</v>
      </c>
    </row>
    <row r="227" spans="1:2" x14ac:dyDescent="0.2">
      <c r="A227" s="115" t="s">
        <v>2170</v>
      </c>
      <c r="B227" s="184">
        <v>45986</v>
      </c>
    </row>
    <row r="228" spans="1:2" x14ac:dyDescent="0.2">
      <c r="A228" s="115" t="s">
        <v>2171</v>
      </c>
      <c r="B228" s="184">
        <v>45987</v>
      </c>
    </row>
    <row r="229" spans="1:2" x14ac:dyDescent="0.2">
      <c r="A229" s="115" t="s">
        <v>2172</v>
      </c>
      <c r="B229" s="184">
        <v>45988</v>
      </c>
    </row>
    <row r="230" spans="1:2" x14ac:dyDescent="0.2">
      <c r="A230" s="115" t="s">
        <v>2173</v>
      </c>
      <c r="B230" s="184">
        <v>45989</v>
      </c>
    </row>
    <row r="231" spans="1:2" x14ac:dyDescent="0.2">
      <c r="A231" s="115" t="s">
        <v>2174</v>
      </c>
      <c r="B231" s="184">
        <v>45990</v>
      </c>
    </row>
    <row r="232" spans="1:2" x14ac:dyDescent="0.2">
      <c r="A232" s="115" t="s">
        <v>2175</v>
      </c>
      <c r="B232" s="184">
        <v>45991</v>
      </c>
    </row>
    <row r="233" spans="1:2" x14ac:dyDescent="0.2">
      <c r="A233" s="115" t="s">
        <v>2176</v>
      </c>
      <c r="B233" s="184">
        <v>45992</v>
      </c>
    </row>
    <row r="234" spans="1:2" x14ac:dyDescent="0.2">
      <c r="A234" s="115" t="s">
        <v>2177</v>
      </c>
      <c r="B234" s="184">
        <v>45993</v>
      </c>
    </row>
    <row r="235" spans="1:2" x14ac:dyDescent="0.2">
      <c r="A235" s="115" t="s">
        <v>2178</v>
      </c>
      <c r="B235" s="184">
        <v>45994</v>
      </c>
    </row>
    <row r="236" spans="1:2" x14ac:dyDescent="0.2">
      <c r="A236" s="115" t="s">
        <v>2179</v>
      </c>
      <c r="B236" s="184">
        <v>45995</v>
      </c>
    </row>
    <row r="237" spans="1:2" x14ac:dyDescent="0.2">
      <c r="A237" s="115" t="s">
        <v>2180</v>
      </c>
      <c r="B237" s="184">
        <v>45996</v>
      </c>
    </row>
    <row r="238" spans="1:2" x14ac:dyDescent="0.2">
      <c r="A238" s="115" t="s">
        <v>2181</v>
      </c>
      <c r="B238" s="184">
        <v>45997</v>
      </c>
    </row>
    <row r="239" spans="1:2" x14ac:dyDescent="0.2">
      <c r="A239" s="115" t="s">
        <v>2182</v>
      </c>
      <c r="B239" s="184">
        <v>45998</v>
      </c>
    </row>
    <row r="240" spans="1:2" x14ac:dyDescent="0.2">
      <c r="A240" s="115" t="s">
        <v>2183</v>
      </c>
      <c r="B240" s="184">
        <v>45999</v>
      </c>
    </row>
    <row r="241" spans="1:2" x14ac:dyDescent="0.2">
      <c r="A241" s="115" t="s">
        <v>2184</v>
      </c>
      <c r="B241" s="184">
        <v>46000</v>
      </c>
    </row>
    <row r="242" spans="1:2" x14ac:dyDescent="0.2">
      <c r="A242" s="115" t="s">
        <v>2185</v>
      </c>
      <c r="B242" s="184">
        <v>46001</v>
      </c>
    </row>
    <row r="243" spans="1:2" x14ac:dyDescent="0.2">
      <c r="A243" s="115" t="s">
        <v>2186</v>
      </c>
      <c r="B243" s="184">
        <v>46002</v>
      </c>
    </row>
    <row r="244" spans="1:2" x14ac:dyDescent="0.2">
      <c r="A244" s="115" t="s">
        <v>2187</v>
      </c>
      <c r="B244" s="184">
        <v>46003</v>
      </c>
    </row>
    <row r="245" spans="1:2" x14ac:dyDescent="0.2">
      <c r="A245" s="115" t="s">
        <v>2188</v>
      </c>
      <c r="B245" s="184">
        <v>46004</v>
      </c>
    </row>
    <row r="246" spans="1:2" x14ac:dyDescent="0.2">
      <c r="A246" s="115" t="s">
        <v>2189</v>
      </c>
      <c r="B246" s="184">
        <v>46005</v>
      </c>
    </row>
    <row r="247" spans="1:2" x14ac:dyDescent="0.2">
      <c r="A247" s="115" t="s">
        <v>2190</v>
      </c>
      <c r="B247" s="184">
        <v>46006</v>
      </c>
    </row>
    <row r="248" spans="1:2" x14ac:dyDescent="0.2">
      <c r="A248" s="115" t="s">
        <v>2191</v>
      </c>
      <c r="B248" s="184">
        <v>46007</v>
      </c>
    </row>
    <row r="249" spans="1:2" x14ac:dyDescent="0.2">
      <c r="A249" s="115" t="s">
        <v>2192</v>
      </c>
      <c r="B249" s="184">
        <v>46008</v>
      </c>
    </row>
    <row r="250" spans="1:2" x14ac:dyDescent="0.2">
      <c r="A250" s="115" t="s">
        <v>2193</v>
      </c>
      <c r="B250" s="184">
        <v>46009</v>
      </c>
    </row>
    <row r="251" spans="1:2" x14ac:dyDescent="0.2">
      <c r="A251" s="115" t="s">
        <v>2194</v>
      </c>
      <c r="B251" s="184">
        <v>46010</v>
      </c>
    </row>
    <row r="252" spans="1:2" x14ac:dyDescent="0.2">
      <c r="A252" s="115" t="s">
        <v>2195</v>
      </c>
      <c r="B252" s="184">
        <v>46011</v>
      </c>
    </row>
    <row r="253" spans="1:2" x14ac:dyDescent="0.2">
      <c r="A253" s="115" t="s">
        <v>2196</v>
      </c>
      <c r="B253" s="184">
        <v>46012</v>
      </c>
    </row>
    <row r="254" spans="1:2" x14ac:dyDescent="0.2">
      <c r="A254" s="115" t="s">
        <v>2197</v>
      </c>
      <c r="B254" s="184">
        <v>46013</v>
      </c>
    </row>
    <row r="255" spans="1:2" x14ac:dyDescent="0.2">
      <c r="A255" s="115" t="s">
        <v>2198</v>
      </c>
      <c r="B255" s="184">
        <v>46014</v>
      </c>
    </row>
    <row r="256" spans="1:2" x14ac:dyDescent="0.2">
      <c r="A256" s="115" t="s">
        <v>2199</v>
      </c>
      <c r="B256" s="184">
        <v>46015</v>
      </c>
    </row>
    <row r="257" spans="1:2" x14ac:dyDescent="0.2">
      <c r="A257" s="115" t="s">
        <v>2200</v>
      </c>
      <c r="B257" s="184">
        <v>46016</v>
      </c>
    </row>
    <row r="258" spans="1:2" x14ac:dyDescent="0.2">
      <c r="A258" s="115" t="s">
        <v>2201</v>
      </c>
      <c r="B258" s="184">
        <v>46017</v>
      </c>
    </row>
    <row r="259" spans="1:2" x14ac:dyDescent="0.2">
      <c r="A259" s="115" t="s">
        <v>2202</v>
      </c>
      <c r="B259" s="184">
        <v>46018</v>
      </c>
    </row>
    <row r="260" spans="1:2" x14ac:dyDescent="0.2">
      <c r="A260" s="115" t="s">
        <v>2203</v>
      </c>
      <c r="B260" s="184">
        <v>46019</v>
      </c>
    </row>
    <row r="261" spans="1:2" x14ac:dyDescent="0.2">
      <c r="A261" s="115" t="s">
        <v>2204</v>
      </c>
      <c r="B261" s="184">
        <v>46020</v>
      </c>
    </row>
    <row r="262" spans="1:2" x14ac:dyDescent="0.2">
      <c r="A262" s="115" t="s">
        <v>2205</v>
      </c>
      <c r="B262" s="184">
        <v>46021</v>
      </c>
    </row>
    <row r="263" spans="1:2" x14ac:dyDescent="0.2">
      <c r="A263" s="115" t="s">
        <v>2206</v>
      </c>
      <c r="B263" s="184">
        <v>46022</v>
      </c>
    </row>
    <row r="264" spans="1:2" x14ac:dyDescent="0.2">
      <c r="A264" s="115" t="s">
        <v>2207</v>
      </c>
      <c r="B264" s="184">
        <v>46023</v>
      </c>
    </row>
    <row r="265" spans="1:2" x14ac:dyDescent="0.2">
      <c r="A265" s="115" t="s">
        <v>2208</v>
      </c>
      <c r="B265" s="184">
        <v>46024</v>
      </c>
    </row>
    <row r="266" spans="1:2" x14ac:dyDescent="0.2">
      <c r="A266" s="115" t="s">
        <v>2209</v>
      </c>
      <c r="B266" s="184">
        <v>46025</v>
      </c>
    </row>
    <row r="267" spans="1:2" x14ac:dyDescent="0.2">
      <c r="A267" s="115" t="s">
        <v>2210</v>
      </c>
      <c r="B267" s="184">
        <v>46026</v>
      </c>
    </row>
    <row r="268" spans="1:2" x14ac:dyDescent="0.2">
      <c r="A268" s="115" t="s">
        <v>2211</v>
      </c>
      <c r="B268" s="184">
        <v>46027</v>
      </c>
    </row>
    <row r="269" spans="1:2" x14ac:dyDescent="0.2">
      <c r="A269" s="115" t="s">
        <v>2212</v>
      </c>
      <c r="B269" s="184">
        <v>46028</v>
      </c>
    </row>
    <row r="270" spans="1:2" x14ac:dyDescent="0.2">
      <c r="A270" s="115" t="s">
        <v>2213</v>
      </c>
      <c r="B270" s="184">
        <v>46029</v>
      </c>
    </row>
    <row r="271" spans="1:2" x14ac:dyDescent="0.2">
      <c r="A271" s="115" t="s">
        <v>2214</v>
      </c>
      <c r="B271" s="184">
        <v>46030</v>
      </c>
    </row>
    <row r="272" spans="1:2" x14ac:dyDescent="0.2">
      <c r="A272" s="115" t="s">
        <v>2215</v>
      </c>
      <c r="B272" s="184">
        <v>46031</v>
      </c>
    </row>
    <row r="273" spans="1:2" x14ac:dyDescent="0.2">
      <c r="A273" s="115" t="s">
        <v>2216</v>
      </c>
      <c r="B273" s="184">
        <v>46032</v>
      </c>
    </row>
    <row r="274" spans="1:2" x14ac:dyDescent="0.2">
      <c r="A274" s="115" t="s">
        <v>2217</v>
      </c>
      <c r="B274" s="184">
        <v>46033</v>
      </c>
    </row>
    <row r="275" spans="1:2" x14ac:dyDescent="0.2">
      <c r="A275" s="115" t="s">
        <v>2218</v>
      </c>
      <c r="B275" s="184">
        <v>46034</v>
      </c>
    </row>
    <row r="276" spans="1:2" x14ac:dyDescent="0.2">
      <c r="A276" s="115" t="s">
        <v>2219</v>
      </c>
      <c r="B276" s="184">
        <v>46035</v>
      </c>
    </row>
    <row r="277" spans="1:2" x14ac:dyDescent="0.2">
      <c r="A277" s="115" t="s">
        <v>2220</v>
      </c>
      <c r="B277" s="184">
        <v>46036</v>
      </c>
    </row>
    <row r="278" spans="1:2" x14ac:dyDescent="0.2">
      <c r="A278" s="115" t="s">
        <v>2221</v>
      </c>
      <c r="B278" s="184">
        <v>46037</v>
      </c>
    </row>
    <row r="279" spans="1:2" x14ac:dyDescent="0.2">
      <c r="A279" s="115" t="s">
        <v>2222</v>
      </c>
      <c r="B279" s="184">
        <v>46038</v>
      </c>
    </row>
    <row r="280" spans="1:2" x14ac:dyDescent="0.2">
      <c r="A280" s="115" t="s">
        <v>2223</v>
      </c>
      <c r="B280" s="184">
        <v>46039</v>
      </c>
    </row>
    <row r="281" spans="1:2" x14ac:dyDescent="0.2">
      <c r="A281" s="115" t="s">
        <v>2224</v>
      </c>
      <c r="B281" s="184">
        <v>46040</v>
      </c>
    </row>
    <row r="282" spans="1:2" x14ac:dyDescent="0.2">
      <c r="A282" s="115" t="s">
        <v>2225</v>
      </c>
      <c r="B282" s="184">
        <v>46041</v>
      </c>
    </row>
    <row r="283" spans="1:2" x14ac:dyDescent="0.2">
      <c r="A283" s="115" t="s">
        <v>2226</v>
      </c>
      <c r="B283" s="184">
        <v>46042</v>
      </c>
    </row>
    <row r="284" spans="1:2" x14ac:dyDescent="0.2">
      <c r="A284" s="115" t="s">
        <v>2227</v>
      </c>
      <c r="B284" s="184">
        <v>46043</v>
      </c>
    </row>
    <row r="285" spans="1:2" x14ac:dyDescent="0.2">
      <c r="A285" s="115" t="s">
        <v>2228</v>
      </c>
      <c r="B285" s="184">
        <v>46044</v>
      </c>
    </row>
    <row r="286" spans="1:2" x14ac:dyDescent="0.2">
      <c r="A286" s="115" t="s">
        <v>2229</v>
      </c>
      <c r="B286" s="184">
        <v>46045</v>
      </c>
    </row>
    <row r="287" spans="1:2" x14ac:dyDescent="0.2">
      <c r="A287" s="115" t="s">
        <v>2230</v>
      </c>
      <c r="B287" s="184">
        <v>46046</v>
      </c>
    </row>
    <row r="288" spans="1:2" x14ac:dyDescent="0.2">
      <c r="A288" s="115" t="s">
        <v>2231</v>
      </c>
      <c r="B288" s="184">
        <v>46047</v>
      </c>
    </row>
    <row r="289" spans="1:2" x14ac:dyDescent="0.2">
      <c r="A289" s="115" t="s">
        <v>2232</v>
      </c>
      <c r="B289" s="184">
        <v>46048</v>
      </c>
    </row>
    <row r="290" spans="1:2" x14ac:dyDescent="0.2">
      <c r="A290" s="115" t="s">
        <v>2233</v>
      </c>
      <c r="B290" s="184">
        <v>46049</v>
      </c>
    </row>
    <row r="291" spans="1:2" x14ac:dyDescent="0.2">
      <c r="A291" s="115" t="s">
        <v>2234</v>
      </c>
      <c r="B291" s="184">
        <v>46050</v>
      </c>
    </row>
    <row r="292" spans="1:2" x14ac:dyDescent="0.2">
      <c r="A292" s="115" t="s">
        <v>2235</v>
      </c>
      <c r="B292" s="184">
        <v>46051</v>
      </c>
    </row>
    <row r="293" spans="1:2" x14ac:dyDescent="0.2">
      <c r="A293" s="115" t="s">
        <v>2236</v>
      </c>
      <c r="B293" s="184">
        <v>46052</v>
      </c>
    </row>
    <row r="294" spans="1:2" x14ac:dyDescent="0.2">
      <c r="A294" s="115" t="s">
        <v>2237</v>
      </c>
      <c r="B294" s="184">
        <v>46053</v>
      </c>
    </row>
    <row r="295" spans="1:2" x14ac:dyDescent="0.2">
      <c r="A295" s="115" t="s">
        <v>2238</v>
      </c>
      <c r="B295" s="184">
        <v>46054</v>
      </c>
    </row>
    <row r="296" spans="1:2" x14ac:dyDescent="0.2">
      <c r="A296" s="115" t="s">
        <v>2239</v>
      </c>
      <c r="B296" s="184">
        <v>46055</v>
      </c>
    </row>
    <row r="297" spans="1:2" x14ac:dyDescent="0.2">
      <c r="A297" s="115" t="s">
        <v>2240</v>
      </c>
      <c r="B297" s="184">
        <v>46056</v>
      </c>
    </row>
    <row r="298" spans="1:2" x14ac:dyDescent="0.2">
      <c r="A298" s="115" t="s">
        <v>2241</v>
      </c>
      <c r="B298" s="184">
        <v>46057</v>
      </c>
    </row>
    <row r="299" spans="1:2" x14ac:dyDescent="0.2">
      <c r="A299" s="115" t="s">
        <v>2242</v>
      </c>
      <c r="B299" s="184">
        <v>46058</v>
      </c>
    </row>
    <row r="300" spans="1:2" x14ac:dyDescent="0.2">
      <c r="A300" s="115" t="s">
        <v>2243</v>
      </c>
      <c r="B300" s="184">
        <v>46059</v>
      </c>
    </row>
    <row r="301" spans="1:2" x14ac:dyDescent="0.2">
      <c r="A301" s="115" t="s">
        <v>2244</v>
      </c>
      <c r="B301" s="184">
        <v>46060</v>
      </c>
    </row>
    <row r="302" spans="1:2" x14ac:dyDescent="0.2">
      <c r="A302" s="115" t="s">
        <v>2245</v>
      </c>
      <c r="B302" s="184">
        <v>46061</v>
      </c>
    </row>
    <row r="303" spans="1:2" x14ac:dyDescent="0.2">
      <c r="A303" s="115" t="s">
        <v>2246</v>
      </c>
      <c r="B303" s="184">
        <v>46062</v>
      </c>
    </row>
    <row r="304" spans="1:2" x14ac:dyDescent="0.2">
      <c r="A304" s="115" t="s">
        <v>2247</v>
      </c>
      <c r="B304" s="184">
        <v>46063</v>
      </c>
    </row>
    <row r="305" spans="1:2" x14ac:dyDescent="0.2">
      <c r="A305" s="115" t="s">
        <v>2248</v>
      </c>
      <c r="B305" s="184">
        <v>46064</v>
      </c>
    </row>
    <row r="306" spans="1:2" x14ac:dyDescent="0.2">
      <c r="A306" s="115" t="s">
        <v>2249</v>
      </c>
      <c r="B306" s="184">
        <v>46065</v>
      </c>
    </row>
    <row r="307" spans="1:2" x14ac:dyDescent="0.2">
      <c r="A307" s="115" t="s">
        <v>2250</v>
      </c>
      <c r="B307" s="184">
        <v>46066</v>
      </c>
    </row>
    <row r="308" spans="1:2" x14ac:dyDescent="0.2">
      <c r="A308" s="115" t="s">
        <v>2251</v>
      </c>
      <c r="B308" s="184">
        <v>46067</v>
      </c>
    </row>
    <row r="309" spans="1:2" x14ac:dyDescent="0.2">
      <c r="A309" s="115" t="s">
        <v>2252</v>
      </c>
      <c r="B309" s="184">
        <v>46068</v>
      </c>
    </row>
    <row r="310" spans="1:2" x14ac:dyDescent="0.2">
      <c r="A310" s="115" t="s">
        <v>2253</v>
      </c>
      <c r="B310" s="184">
        <v>46069</v>
      </c>
    </row>
    <row r="311" spans="1:2" x14ac:dyDescent="0.2">
      <c r="A311" s="115" t="s">
        <v>2254</v>
      </c>
      <c r="B311" s="184">
        <v>46070</v>
      </c>
    </row>
    <row r="312" spans="1:2" x14ac:dyDescent="0.2">
      <c r="A312" s="115" t="s">
        <v>2255</v>
      </c>
      <c r="B312" s="184">
        <v>46071</v>
      </c>
    </row>
    <row r="313" spans="1:2" x14ac:dyDescent="0.2">
      <c r="A313" s="115" t="s">
        <v>2256</v>
      </c>
      <c r="B313" s="184">
        <v>46072</v>
      </c>
    </row>
    <row r="314" spans="1:2" x14ac:dyDescent="0.2">
      <c r="A314" s="115" t="s">
        <v>2257</v>
      </c>
      <c r="B314" s="184">
        <v>46073</v>
      </c>
    </row>
    <row r="315" spans="1:2" x14ac:dyDescent="0.2">
      <c r="A315" s="115" t="s">
        <v>2258</v>
      </c>
      <c r="B315" s="184">
        <v>46074</v>
      </c>
    </row>
    <row r="316" spans="1:2" x14ac:dyDescent="0.2">
      <c r="A316" s="115" t="s">
        <v>2259</v>
      </c>
      <c r="B316" s="184">
        <v>46075</v>
      </c>
    </row>
    <row r="317" spans="1:2" x14ac:dyDescent="0.2">
      <c r="A317" s="115" t="s">
        <v>2260</v>
      </c>
      <c r="B317" s="184">
        <v>46076</v>
      </c>
    </row>
    <row r="318" spans="1:2" x14ac:dyDescent="0.2">
      <c r="A318" s="115" t="s">
        <v>2261</v>
      </c>
      <c r="B318" s="184">
        <v>46077</v>
      </c>
    </row>
    <row r="319" spans="1:2" x14ac:dyDescent="0.2">
      <c r="A319" s="115" t="s">
        <v>2262</v>
      </c>
      <c r="B319" s="184">
        <v>46078</v>
      </c>
    </row>
    <row r="320" spans="1:2" x14ac:dyDescent="0.2">
      <c r="A320" s="115" t="s">
        <v>2263</v>
      </c>
      <c r="B320" s="184">
        <v>46079</v>
      </c>
    </row>
    <row r="321" spans="1:2" x14ac:dyDescent="0.2">
      <c r="A321" s="115" t="s">
        <v>2264</v>
      </c>
      <c r="B321" s="184">
        <v>46080</v>
      </c>
    </row>
    <row r="322" spans="1:2" x14ac:dyDescent="0.2">
      <c r="A322" s="115" t="s">
        <v>2265</v>
      </c>
      <c r="B322" s="184">
        <v>46081</v>
      </c>
    </row>
    <row r="323" spans="1:2" x14ac:dyDescent="0.2">
      <c r="A323" s="115" t="s">
        <v>2266</v>
      </c>
      <c r="B323" s="184">
        <v>46082</v>
      </c>
    </row>
    <row r="324" spans="1:2" x14ac:dyDescent="0.2">
      <c r="A324" s="115" t="s">
        <v>2267</v>
      </c>
      <c r="B324" s="184">
        <v>46083</v>
      </c>
    </row>
    <row r="325" spans="1:2" x14ac:dyDescent="0.2">
      <c r="A325" s="115" t="s">
        <v>2268</v>
      </c>
      <c r="B325" s="184">
        <v>46084</v>
      </c>
    </row>
    <row r="326" spans="1:2" x14ac:dyDescent="0.2">
      <c r="A326" s="115" t="s">
        <v>2269</v>
      </c>
      <c r="B326" s="184">
        <v>46085</v>
      </c>
    </row>
    <row r="327" spans="1:2" x14ac:dyDescent="0.2">
      <c r="A327" s="115" t="s">
        <v>2270</v>
      </c>
      <c r="B327" s="184">
        <v>46086</v>
      </c>
    </row>
    <row r="328" spans="1:2" x14ac:dyDescent="0.2">
      <c r="A328" s="115" t="s">
        <v>2271</v>
      </c>
      <c r="B328" s="184">
        <v>46087</v>
      </c>
    </row>
    <row r="329" spans="1:2" x14ac:dyDescent="0.2">
      <c r="A329" s="115" t="s">
        <v>2272</v>
      </c>
      <c r="B329" s="184">
        <v>46088</v>
      </c>
    </row>
    <row r="330" spans="1:2" x14ac:dyDescent="0.2">
      <c r="A330" s="115" t="s">
        <v>2273</v>
      </c>
      <c r="B330" s="184">
        <v>46089</v>
      </c>
    </row>
    <row r="331" spans="1:2" x14ac:dyDescent="0.2">
      <c r="A331" s="115" t="s">
        <v>2274</v>
      </c>
      <c r="B331" s="184">
        <v>46090</v>
      </c>
    </row>
    <row r="332" spans="1:2" x14ac:dyDescent="0.2">
      <c r="A332" s="115" t="s">
        <v>2275</v>
      </c>
      <c r="B332" s="184">
        <v>46091</v>
      </c>
    </row>
    <row r="333" spans="1:2" x14ac:dyDescent="0.2">
      <c r="A333" s="115" t="s">
        <v>2276</v>
      </c>
      <c r="B333" s="184">
        <v>46092</v>
      </c>
    </row>
    <row r="334" spans="1:2" x14ac:dyDescent="0.2">
      <c r="A334" s="115" t="s">
        <v>2277</v>
      </c>
      <c r="B334" s="184">
        <v>46093</v>
      </c>
    </row>
    <row r="335" spans="1:2" x14ac:dyDescent="0.2">
      <c r="A335" s="115" t="s">
        <v>2278</v>
      </c>
      <c r="B335" s="184">
        <v>46094</v>
      </c>
    </row>
    <row r="336" spans="1:2" x14ac:dyDescent="0.2">
      <c r="A336" s="115" t="s">
        <v>2279</v>
      </c>
      <c r="B336" s="184">
        <v>46095</v>
      </c>
    </row>
    <row r="337" spans="1:2" x14ac:dyDescent="0.2">
      <c r="A337" s="115" t="s">
        <v>2280</v>
      </c>
      <c r="B337" s="184">
        <v>46096</v>
      </c>
    </row>
    <row r="338" spans="1:2" x14ac:dyDescent="0.2">
      <c r="A338" s="115" t="s">
        <v>2281</v>
      </c>
      <c r="B338" s="184">
        <v>46097</v>
      </c>
    </row>
    <row r="339" spans="1:2" x14ac:dyDescent="0.2">
      <c r="A339" s="115" t="s">
        <v>2282</v>
      </c>
      <c r="B339" s="184">
        <v>46098</v>
      </c>
    </row>
    <row r="340" spans="1:2" x14ac:dyDescent="0.2">
      <c r="A340" s="115" t="s">
        <v>2283</v>
      </c>
      <c r="B340" s="184">
        <v>46099</v>
      </c>
    </row>
    <row r="341" spans="1:2" x14ac:dyDescent="0.2">
      <c r="A341" s="115" t="s">
        <v>2284</v>
      </c>
      <c r="B341" s="184">
        <v>46100</v>
      </c>
    </row>
    <row r="342" spans="1:2" x14ac:dyDescent="0.2">
      <c r="A342" s="115" t="s">
        <v>2285</v>
      </c>
      <c r="B342" s="184">
        <v>46101</v>
      </c>
    </row>
    <row r="343" spans="1:2" x14ac:dyDescent="0.2">
      <c r="A343" s="115" t="s">
        <v>2286</v>
      </c>
      <c r="B343" s="184">
        <v>46102</v>
      </c>
    </row>
    <row r="344" spans="1:2" x14ac:dyDescent="0.2">
      <c r="A344" s="115" t="s">
        <v>2287</v>
      </c>
      <c r="B344" s="184">
        <v>46103</v>
      </c>
    </row>
    <row r="345" spans="1:2" x14ac:dyDescent="0.2">
      <c r="A345" s="115" t="s">
        <v>2288</v>
      </c>
      <c r="B345" s="184">
        <v>46104</v>
      </c>
    </row>
    <row r="346" spans="1:2" x14ac:dyDescent="0.2">
      <c r="A346" s="115" t="s">
        <v>2289</v>
      </c>
      <c r="B346" s="184">
        <v>46105</v>
      </c>
    </row>
    <row r="347" spans="1:2" x14ac:dyDescent="0.2">
      <c r="A347" s="115" t="s">
        <v>2290</v>
      </c>
      <c r="B347" s="184">
        <v>46106</v>
      </c>
    </row>
    <row r="348" spans="1:2" x14ac:dyDescent="0.2">
      <c r="A348" s="115" t="s">
        <v>2291</v>
      </c>
      <c r="B348" s="184">
        <v>46107</v>
      </c>
    </row>
    <row r="349" spans="1:2" x14ac:dyDescent="0.2">
      <c r="A349" s="115" t="s">
        <v>2292</v>
      </c>
      <c r="B349" s="184">
        <v>46108</v>
      </c>
    </row>
    <row r="350" spans="1:2" x14ac:dyDescent="0.2">
      <c r="A350" s="115" t="s">
        <v>2293</v>
      </c>
      <c r="B350" s="184">
        <v>46109</v>
      </c>
    </row>
    <row r="351" spans="1:2" x14ac:dyDescent="0.2">
      <c r="A351" s="115" t="s">
        <v>2294</v>
      </c>
      <c r="B351" s="184">
        <v>46110</v>
      </c>
    </row>
    <row r="352" spans="1:2" x14ac:dyDescent="0.2">
      <c r="A352" s="115" t="s">
        <v>2295</v>
      </c>
      <c r="B352" s="184">
        <v>46111</v>
      </c>
    </row>
    <row r="353" spans="1:2" x14ac:dyDescent="0.2">
      <c r="A353" s="115" t="s">
        <v>2296</v>
      </c>
      <c r="B353" s="184">
        <v>46112</v>
      </c>
    </row>
    <row r="354" spans="1:2" x14ac:dyDescent="0.2">
      <c r="A354" s="115" t="s">
        <v>2297</v>
      </c>
      <c r="B354" s="184">
        <v>46113</v>
      </c>
    </row>
    <row r="355" spans="1:2" x14ac:dyDescent="0.2">
      <c r="A355" s="115" t="s">
        <v>2298</v>
      </c>
      <c r="B355" s="184">
        <v>46114</v>
      </c>
    </row>
    <row r="356" spans="1:2" x14ac:dyDescent="0.2">
      <c r="A356" s="115" t="s">
        <v>2299</v>
      </c>
      <c r="B356" s="184">
        <v>46115</v>
      </c>
    </row>
    <row r="357" spans="1:2" x14ac:dyDescent="0.2">
      <c r="A357" s="115" t="s">
        <v>2300</v>
      </c>
      <c r="B357" s="184">
        <v>46116</v>
      </c>
    </row>
    <row r="358" spans="1:2" x14ac:dyDescent="0.2">
      <c r="A358" s="115" t="s">
        <v>2301</v>
      </c>
      <c r="B358" s="184">
        <v>46117</v>
      </c>
    </row>
    <row r="359" spans="1:2" x14ac:dyDescent="0.2">
      <c r="A359" s="115" t="s">
        <v>2302</v>
      </c>
      <c r="B359" s="184">
        <v>46118</v>
      </c>
    </row>
    <row r="360" spans="1:2" x14ac:dyDescent="0.2">
      <c r="A360" s="115" t="s">
        <v>2303</v>
      </c>
      <c r="B360" s="184">
        <v>46119</v>
      </c>
    </row>
    <row r="361" spans="1:2" x14ac:dyDescent="0.2">
      <c r="A361" s="115" t="s">
        <v>2304</v>
      </c>
      <c r="B361" s="184">
        <v>46120</v>
      </c>
    </row>
    <row r="362" spans="1:2" x14ac:dyDescent="0.2">
      <c r="A362" s="115" t="s">
        <v>2305</v>
      </c>
      <c r="B362" s="184">
        <v>46121</v>
      </c>
    </row>
    <row r="363" spans="1:2" x14ac:dyDescent="0.2">
      <c r="A363" s="115" t="s">
        <v>2306</v>
      </c>
      <c r="B363" s="184">
        <v>46122</v>
      </c>
    </row>
    <row r="364" spans="1:2" x14ac:dyDescent="0.2">
      <c r="A364" s="115" t="s">
        <v>2307</v>
      </c>
      <c r="B364" s="184">
        <v>46123</v>
      </c>
    </row>
    <row r="365" spans="1:2" x14ac:dyDescent="0.2">
      <c r="A365" s="115" t="s">
        <v>2308</v>
      </c>
      <c r="B365" s="184">
        <v>46124</v>
      </c>
    </row>
    <row r="366" spans="1:2" x14ac:dyDescent="0.2">
      <c r="A366" s="115" t="s">
        <v>2309</v>
      </c>
      <c r="B366" s="184">
        <v>46125</v>
      </c>
    </row>
    <row r="367" spans="1:2" x14ac:dyDescent="0.2">
      <c r="A367" s="115" t="s">
        <v>2310</v>
      </c>
      <c r="B367" s="184">
        <v>46126</v>
      </c>
    </row>
    <row r="368" spans="1:2" x14ac:dyDescent="0.2">
      <c r="A368" s="115" t="s">
        <v>2311</v>
      </c>
      <c r="B368" s="184">
        <v>46127</v>
      </c>
    </row>
    <row r="369" spans="1:2" x14ac:dyDescent="0.2">
      <c r="A369" s="115" t="s">
        <v>2312</v>
      </c>
      <c r="B369" s="184">
        <v>46128</v>
      </c>
    </row>
    <row r="370" spans="1:2" x14ac:dyDescent="0.2">
      <c r="A370" s="115" t="s">
        <v>2313</v>
      </c>
      <c r="B370" s="184">
        <v>46129</v>
      </c>
    </row>
    <row r="371" spans="1:2" x14ac:dyDescent="0.2">
      <c r="A371" s="115" t="s">
        <v>2314</v>
      </c>
      <c r="B371" s="184">
        <v>46130</v>
      </c>
    </row>
    <row r="372" spans="1:2" x14ac:dyDescent="0.2">
      <c r="A372" s="115" t="s">
        <v>2315</v>
      </c>
      <c r="B372" s="184">
        <v>46131</v>
      </c>
    </row>
    <row r="373" spans="1:2" x14ac:dyDescent="0.2">
      <c r="A373" s="115" t="s">
        <v>2316</v>
      </c>
      <c r="B373" s="184">
        <v>46132</v>
      </c>
    </row>
    <row r="374" spans="1:2" x14ac:dyDescent="0.2">
      <c r="A374" s="115" t="s">
        <v>2317</v>
      </c>
      <c r="B374" s="184">
        <v>46133</v>
      </c>
    </row>
    <row r="375" spans="1:2" x14ac:dyDescent="0.2">
      <c r="A375" s="115" t="s">
        <v>2318</v>
      </c>
      <c r="B375" s="184">
        <v>46134</v>
      </c>
    </row>
    <row r="376" spans="1:2" x14ac:dyDescent="0.2">
      <c r="A376" s="115" t="s">
        <v>2319</v>
      </c>
      <c r="B376" s="184">
        <v>46135</v>
      </c>
    </row>
    <row r="377" spans="1:2" x14ac:dyDescent="0.2">
      <c r="A377" s="115" t="s">
        <v>2320</v>
      </c>
      <c r="B377" s="184">
        <v>46136</v>
      </c>
    </row>
    <row r="378" spans="1:2" x14ac:dyDescent="0.2">
      <c r="A378" s="115" t="s">
        <v>2321</v>
      </c>
      <c r="B378" s="184">
        <v>46137</v>
      </c>
    </row>
    <row r="379" spans="1:2" x14ac:dyDescent="0.2">
      <c r="A379" s="115" t="s">
        <v>2322</v>
      </c>
      <c r="B379" s="184">
        <v>46138</v>
      </c>
    </row>
    <row r="380" spans="1:2" x14ac:dyDescent="0.2">
      <c r="A380" s="115" t="s">
        <v>2323</v>
      </c>
      <c r="B380" s="184">
        <v>46139</v>
      </c>
    </row>
    <row r="381" spans="1:2" x14ac:dyDescent="0.2">
      <c r="A381" s="115" t="s">
        <v>2324</v>
      </c>
      <c r="B381" s="184">
        <v>46140</v>
      </c>
    </row>
    <row r="382" spans="1:2" x14ac:dyDescent="0.2">
      <c r="A382" s="115" t="s">
        <v>2325</v>
      </c>
      <c r="B382" s="184">
        <v>46141</v>
      </c>
    </row>
    <row r="383" spans="1:2" x14ac:dyDescent="0.2">
      <c r="A383" s="115" t="s">
        <v>2326</v>
      </c>
      <c r="B383" s="184">
        <v>46142</v>
      </c>
    </row>
    <row r="384" spans="1:2" x14ac:dyDescent="0.2">
      <c r="A384" s="115" t="s">
        <v>2327</v>
      </c>
      <c r="B384" s="184">
        <v>46143</v>
      </c>
    </row>
    <row r="385" spans="1:2" x14ac:dyDescent="0.2">
      <c r="A385" s="115" t="s">
        <v>2328</v>
      </c>
      <c r="B385" s="184">
        <v>46144</v>
      </c>
    </row>
    <row r="386" spans="1:2" x14ac:dyDescent="0.2">
      <c r="A386" s="115" t="s">
        <v>2329</v>
      </c>
      <c r="B386" s="184">
        <v>46145</v>
      </c>
    </row>
    <row r="387" spans="1:2" x14ac:dyDescent="0.2">
      <c r="A387" s="115" t="s">
        <v>2330</v>
      </c>
      <c r="B387" s="184">
        <v>46146</v>
      </c>
    </row>
    <row r="388" spans="1:2" x14ac:dyDescent="0.2">
      <c r="A388" s="115" t="s">
        <v>2331</v>
      </c>
      <c r="B388" s="184">
        <v>46147</v>
      </c>
    </row>
    <row r="389" spans="1:2" x14ac:dyDescent="0.2">
      <c r="A389" s="115" t="s">
        <v>2332</v>
      </c>
      <c r="B389" s="184">
        <v>46148</v>
      </c>
    </row>
    <row r="390" spans="1:2" x14ac:dyDescent="0.2">
      <c r="A390" s="115" t="s">
        <v>2333</v>
      </c>
      <c r="B390" s="184">
        <v>46149</v>
      </c>
    </row>
    <row r="391" spans="1:2" x14ac:dyDescent="0.2">
      <c r="A391" s="115" t="s">
        <v>2334</v>
      </c>
      <c r="B391" s="184">
        <v>46150</v>
      </c>
    </row>
    <row r="392" spans="1:2" x14ac:dyDescent="0.2">
      <c r="A392" s="115" t="s">
        <v>2335</v>
      </c>
      <c r="B392" s="184">
        <v>46151</v>
      </c>
    </row>
    <row r="393" spans="1:2" x14ac:dyDescent="0.2">
      <c r="A393" s="115" t="s">
        <v>2336</v>
      </c>
      <c r="B393" s="184">
        <v>46152</v>
      </c>
    </row>
    <row r="394" spans="1:2" x14ac:dyDescent="0.2">
      <c r="A394" s="115" t="s">
        <v>2337</v>
      </c>
      <c r="B394" s="184">
        <v>46153</v>
      </c>
    </row>
    <row r="395" spans="1:2" x14ac:dyDescent="0.2">
      <c r="A395" s="115" t="s">
        <v>2338</v>
      </c>
      <c r="B395" s="184">
        <v>46154</v>
      </c>
    </row>
    <row r="396" spans="1:2" x14ac:dyDescent="0.2">
      <c r="A396" s="115" t="s">
        <v>2339</v>
      </c>
      <c r="B396" s="184">
        <v>46155</v>
      </c>
    </row>
    <row r="397" spans="1:2" x14ac:dyDescent="0.2">
      <c r="A397" s="115" t="s">
        <v>2340</v>
      </c>
      <c r="B397" s="184">
        <v>46156</v>
      </c>
    </row>
    <row r="398" spans="1:2" x14ac:dyDescent="0.2">
      <c r="A398" s="115" t="s">
        <v>2341</v>
      </c>
      <c r="B398" s="184">
        <v>46157</v>
      </c>
    </row>
    <row r="399" spans="1:2" x14ac:dyDescent="0.2">
      <c r="A399" s="115" t="s">
        <v>2342</v>
      </c>
      <c r="B399" s="184">
        <v>46158</v>
      </c>
    </row>
    <row r="400" spans="1:2" x14ac:dyDescent="0.2">
      <c r="A400" s="115" t="s">
        <v>2343</v>
      </c>
      <c r="B400" s="184">
        <v>46159</v>
      </c>
    </row>
    <row r="401" spans="1:2" x14ac:dyDescent="0.2">
      <c r="A401" s="115" t="s">
        <v>2344</v>
      </c>
      <c r="B401" s="184">
        <v>46160</v>
      </c>
    </row>
    <row r="402" spans="1:2" x14ac:dyDescent="0.2">
      <c r="A402" s="115" t="s">
        <v>2345</v>
      </c>
      <c r="B402" s="184">
        <v>46161</v>
      </c>
    </row>
    <row r="403" spans="1:2" x14ac:dyDescent="0.2">
      <c r="A403" s="115" t="s">
        <v>2346</v>
      </c>
      <c r="B403" s="184">
        <v>46162</v>
      </c>
    </row>
    <row r="404" spans="1:2" x14ac:dyDescent="0.2">
      <c r="A404" s="115" t="s">
        <v>2347</v>
      </c>
      <c r="B404" s="184">
        <v>46163</v>
      </c>
    </row>
    <row r="405" spans="1:2" x14ac:dyDescent="0.2">
      <c r="A405" s="115" t="s">
        <v>2348</v>
      </c>
      <c r="B405" s="184">
        <v>46164</v>
      </c>
    </row>
    <row r="406" spans="1:2" x14ac:dyDescent="0.2">
      <c r="A406" s="115" t="s">
        <v>2349</v>
      </c>
      <c r="B406" s="184">
        <v>46165</v>
      </c>
    </row>
    <row r="407" spans="1:2" x14ac:dyDescent="0.2">
      <c r="A407" s="115" t="s">
        <v>2350</v>
      </c>
      <c r="B407" s="184">
        <v>46166</v>
      </c>
    </row>
    <row r="408" spans="1:2" x14ac:dyDescent="0.2">
      <c r="A408" s="115" t="s">
        <v>2351</v>
      </c>
      <c r="B408" s="184">
        <v>46167</v>
      </c>
    </row>
    <row r="409" spans="1:2" x14ac:dyDescent="0.2">
      <c r="A409" s="115" t="s">
        <v>2352</v>
      </c>
      <c r="B409" s="184">
        <v>46168</v>
      </c>
    </row>
    <row r="410" spans="1:2" x14ac:dyDescent="0.2">
      <c r="A410" s="115" t="s">
        <v>2353</v>
      </c>
      <c r="B410" s="184">
        <v>46169</v>
      </c>
    </row>
    <row r="411" spans="1:2" x14ac:dyDescent="0.2">
      <c r="A411" s="115" t="s">
        <v>2354</v>
      </c>
      <c r="B411" s="184">
        <v>46170</v>
      </c>
    </row>
    <row r="412" spans="1:2" x14ac:dyDescent="0.2">
      <c r="A412" s="115" t="s">
        <v>2355</v>
      </c>
      <c r="B412" s="184">
        <v>46171</v>
      </c>
    </row>
    <row r="413" spans="1:2" x14ac:dyDescent="0.2">
      <c r="A413" s="115" t="s">
        <v>2356</v>
      </c>
      <c r="B413" s="184">
        <v>46172</v>
      </c>
    </row>
    <row r="414" spans="1:2" x14ac:dyDescent="0.2">
      <c r="A414" s="115" t="s">
        <v>2357</v>
      </c>
      <c r="B414" s="184">
        <v>46173</v>
      </c>
    </row>
    <row r="415" spans="1:2" x14ac:dyDescent="0.2">
      <c r="A415" s="115" t="s">
        <v>2358</v>
      </c>
      <c r="B415" s="184">
        <v>46174</v>
      </c>
    </row>
    <row r="416" spans="1:2" x14ac:dyDescent="0.2">
      <c r="A416" s="115" t="s">
        <v>2359</v>
      </c>
      <c r="B416" s="184">
        <v>46175</v>
      </c>
    </row>
    <row r="417" spans="1:2" x14ac:dyDescent="0.2">
      <c r="A417" s="115" t="s">
        <v>2360</v>
      </c>
      <c r="B417" s="184">
        <v>46176</v>
      </c>
    </row>
    <row r="418" spans="1:2" x14ac:dyDescent="0.2">
      <c r="A418" s="115" t="s">
        <v>2361</v>
      </c>
      <c r="B418" s="184">
        <v>46177</v>
      </c>
    </row>
    <row r="419" spans="1:2" x14ac:dyDescent="0.2">
      <c r="A419" s="115" t="s">
        <v>2362</v>
      </c>
      <c r="B419" s="184">
        <v>46178</v>
      </c>
    </row>
    <row r="420" spans="1:2" x14ac:dyDescent="0.2">
      <c r="A420" s="115" t="s">
        <v>2363</v>
      </c>
      <c r="B420" s="184">
        <v>46179</v>
      </c>
    </row>
    <row r="421" spans="1:2" x14ac:dyDescent="0.2">
      <c r="A421" s="115" t="s">
        <v>2364</v>
      </c>
      <c r="B421" s="184">
        <v>46180</v>
      </c>
    </row>
    <row r="422" spans="1:2" x14ac:dyDescent="0.2">
      <c r="A422" s="115" t="s">
        <v>2365</v>
      </c>
      <c r="B422" s="184">
        <v>46181</v>
      </c>
    </row>
    <row r="423" spans="1:2" x14ac:dyDescent="0.2">
      <c r="A423" s="115" t="s">
        <v>2366</v>
      </c>
      <c r="B423" s="184">
        <v>46182</v>
      </c>
    </row>
    <row r="424" spans="1:2" x14ac:dyDescent="0.2">
      <c r="A424" s="115" t="s">
        <v>2367</v>
      </c>
      <c r="B424" s="184">
        <v>46183</v>
      </c>
    </row>
    <row r="425" spans="1:2" x14ac:dyDescent="0.2">
      <c r="A425" s="115" t="s">
        <v>2368</v>
      </c>
      <c r="B425" s="184">
        <v>46184</v>
      </c>
    </row>
    <row r="426" spans="1:2" x14ac:dyDescent="0.2">
      <c r="A426" s="115" t="s">
        <v>2369</v>
      </c>
      <c r="B426" s="184">
        <v>46185</v>
      </c>
    </row>
    <row r="427" spans="1:2" x14ac:dyDescent="0.2">
      <c r="A427" s="115" t="s">
        <v>2370</v>
      </c>
      <c r="B427" s="184">
        <v>46186</v>
      </c>
    </row>
    <row r="428" spans="1:2" x14ac:dyDescent="0.2">
      <c r="A428" s="115" t="s">
        <v>2371</v>
      </c>
      <c r="B428" s="184">
        <v>46187</v>
      </c>
    </row>
    <row r="429" spans="1:2" x14ac:dyDescent="0.2">
      <c r="A429" s="115" t="s">
        <v>2372</v>
      </c>
      <c r="B429" s="184">
        <v>46188</v>
      </c>
    </row>
    <row r="430" spans="1:2" x14ac:dyDescent="0.2">
      <c r="A430" s="115" t="s">
        <v>2373</v>
      </c>
      <c r="B430" s="184">
        <v>46189</v>
      </c>
    </row>
    <row r="431" spans="1:2" x14ac:dyDescent="0.2">
      <c r="A431" s="115" t="s">
        <v>2374</v>
      </c>
      <c r="B431" s="184">
        <v>46190</v>
      </c>
    </row>
    <row r="432" spans="1:2" x14ac:dyDescent="0.2">
      <c r="A432" s="115" t="s">
        <v>2375</v>
      </c>
      <c r="B432" s="184">
        <v>46191</v>
      </c>
    </row>
    <row r="433" spans="1:2" x14ac:dyDescent="0.2">
      <c r="A433" s="115" t="s">
        <v>2376</v>
      </c>
      <c r="B433" s="184">
        <v>46192</v>
      </c>
    </row>
    <row r="434" spans="1:2" x14ac:dyDescent="0.2">
      <c r="A434" s="115" t="s">
        <v>2377</v>
      </c>
      <c r="B434" s="184">
        <v>46193</v>
      </c>
    </row>
    <row r="435" spans="1:2" x14ac:dyDescent="0.2">
      <c r="A435" s="115" t="s">
        <v>2378</v>
      </c>
      <c r="B435" s="184">
        <v>46194</v>
      </c>
    </row>
    <row r="436" spans="1:2" x14ac:dyDescent="0.2">
      <c r="A436" s="115" t="s">
        <v>2379</v>
      </c>
      <c r="B436" s="184">
        <v>46195</v>
      </c>
    </row>
    <row r="437" spans="1:2" x14ac:dyDescent="0.2">
      <c r="A437" s="115" t="s">
        <v>2380</v>
      </c>
      <c r="B437" s="184">
        <v>46196</v>
      </c>
    </row>
    <row r="438" spans="1:2" x14ac:dyDescent="0.2">
      <c r="A438" s="115" t="s">
        <v>2381</v>
      </c>
      <c r="B438" s="184">
        <v>46197</v>
      </c>
    </row>
    <row r="439" spans="1:2" x14ac:dyDescent="0.2">
      <c r="A439" s="115" t="s">
        <v>2382</v>
      </c>
      <c r="B439" s="184">
        <v>46198</v>
      </c>
    </row>
    <row r="440" spans="1:2" x14ac:dyDescent="0.2">
      <c r="A440" s="115" t="s">
        <v>2383</v>
      </c>
      <c r="B440" s="184">
        <v>46199</v>
      </c>
    </row>
    <row r="441" spans="1:2" x14ac:dyDescent="0.2">
      <c r="A441" s="115" t="s">
        <v>2384</v>
      </c>
      <c r="B441" s="184">
        <v>46200</v>
      </c>
    </row>
    <row r="442" spans="1:2" x14ac:dyDescent="0.2">
      <c r="A442" s="115" t="s">
        <v>2385</v>
      </c>
      <c r="B442" s="184">
        <v>46201</v>
      </c>
    </row>
    <row r="443" spans="1:2" x14ac:dyDescent="0.2">
      <c r="A443" s="115" t="s">
        <v>1431</v>
      </c>
      <c r="B443" s="184">
        <v>46202</v>
      </c>
    </row>
    <row r="444" spans="1:2" x14ac:dyDescent="0.2">
      <c r="A444" s="115" t="s">
        <v>92</v>
      </c>
      <c r="B444" s="184">
        <v>46203</v>
      </c>
    </row>
    <row r="445" spans="1:2" x14ac:dyDescent="0.2">
      <c r="A445" s="115" t="s">
        <v>1314</v>
      </c>
      <c r="B445" s="184">
        <v>46204</v>
      </c>
    </row>
    <row r="446" spans="1:2" x14ac:dyDescent="0.2">
      <c r="A446" s="115" t="s">
        <v>16</v>
      </c>
      <c r="B446" s="184">
        <v>46205</v>
      </c>
    </row>
    <row r="447" spans="1:2" x14ac:dyDescent="0.2">
      <c r="A447" s="115" t="s">
        <v>1316</v>
      </c>
      <c r="B447" s="184">
        <v>46206</v>
      </c>
    </row>
    <row r="448" spans="1:2" x14ac:dyDescent="0.2">
      <c r="A448" s="115" t="s">
        <v>24</v>
      </c>
      <c r="B448" s="184">
        <v>46207</v>
      </c>
    </row>
    <row r="449" spans="1:2" x14ac:dyDescent="0.2">
      <c r="A449" s="115" t="s">
        <v>26</v>
      </c>
      <c r="B449" s="184">
        <v>46208</v>
      </c>
    </row>
    <row r="450" spans="1:2" x14ac:dyDescent="0.2">
      <c r="A450" s="115" t="s">
        <v>1291</v>
      </c>
      <c r="B450" s="184">
        <v>46209</v>
      </c>
    </row>
    <row r="451" spans="1:2" x14ac:dyDescent="0.2">
      <c r="A451" s="115" t="s">
        <v>28</v>
      </c>
      <c r="B451" s="184">
        <v>46210</v>
      </c>
    </row>
    <row r="452" spans="1:2" x14ac:dyDescent="0.2">
      <c r="A452" s="115" t="s">
        <v>31</v>
      </c>
      <c r="B452" s="184">
        <v>46211</v>
      </c>
    </row>
    <row r="453" spans="1:2" x14ac:dyDescent="0.2">
      <c r="A453" s="115" t="s">
        <v>33</v>
      </c>
      <c r="B453" s="184">
        <v>46212</v>
      </c>
    </row>
    <row r="454" spans="1:2" x14ac:dyDescent="0.2">
      <c r="A454" s="115" t="s">
        <v>35</v>
      </c>
      <c r="B454" s="184">
        <v>46213</v>
      </c>
    </row>
    <row r="455" spans="1:2" x14ac:dyDescent="0.2">
      <c r="A455" s="115" t="s">
        <v>1317</v>
      </c>
      <c r="B455" s="184">
        <v>46214</v>
      </c>
    </row>
    <row r="456" spans="1:2" x14ac:dyDescent="0.2">
      <c r="A456" s="115" t="s">
        <v>37</v>
      </c>
      <c r="B456" s="184">
        <v>46215</v>
      </c>
    </row>
    <row r="457" spans="1:2" x14ac:dyDescent="0.2">
      <c r="A457" s="115" t="s">
        <v>1321</v>
      </c>
      <c r="B457" s="184">
        <v>46216</v>
      </c>
    </row>
    <row r="458" spans="1:2" x14ac:dyDescent="0.2">
      <c r="A458" s="115" t="s">
        <v>39</v>
      </c>
      <c r="B458" s="184">
        <v>46217</v>
      </c>
    </row>
    <row r="459" spans="1:2" x14ac:dyDescent="0.2">
      <c r="A459" s="115" t="s">
        <v>41</v>
      </c>
      <c r="B459" s="184">
        <v>46218</v>
      </c>
    </row>
    <row r="460" spans="1:2" x14ac:dyDescent="0.2">
      <c r="A460" s="115" t="s">
        <v>93</v>
      </c>
      <c r="B460" s="184">
        <v>46219</v>
      </c>
    </row>
    <row r="461" spans="1:2" x14ac:dyDescent="0.2">
      <c r="A461" s="115" t="s">
        <v>45</v>
      </c>
      <c r="B461" s="184">
        <v>46220</v>
      </c>
    </row>
    <row r="462" spans="1:2" x14ac:dyDescent="0.2">
      <c r="A462" s="115" t="s">
        <v>47</v>
      </c>
      <c r="B462" s="184">
        <v>46221</v>
      </c>
    </row>
    <row r="463" spans="1:2" x14ac:dyDescent="0.2">
      <c r="A463" s="115" t="s">
        <v>1326</v>
      </c>
      <c r="B463" s="184">
        <v>46222</v>
      </c>
    </row>
    <row r="464" spans="1:2" x14ac:dyDescent="0.2">
      <c r="A464" s="115" t="s">
        <v>1329</v>
      </c>
      <c r="B464" s="184">
        <v>46223</v>
      </c>
    </row>
    <row r="465" spans="1:2" x14ac:dyDescent="0.2">
      <c r="A465" s="115" t="s">
        <v>49</v>
      </c>
      <c r="B465" s="184">
        <v>46224</v>
      </c>
    </row>
    <row r="466" spans="1:2" x14ac:dyDescent="0.2">
      <c r="A466" s="115" t="s">
        <v>1332</v>
      </c>
      <c r="B466" s="184">
        <v>46225</v>
      </c>
    </row>
    <row r="467" spans="1:2" x14ac:dyDescent="0.2">
      <c r="A467" s="115" t="s">
        <v>1334</v>
      </c>
      <c r="B467" s="184">
        <v>46226</v>
      </c>
    </row>
    <row r="468" spans="1:2" x14ac:dyDescent="0.2">
      <c r="A468" s="115" t="s">
        <v>1337</v>
      </c>
      <c r="B468" s="184">
        <v>46227</v>
      </c>
    </row>
    <row r="469" spans="1:2" x14ac:dyDescent="0.2">
      <c r="A469" s="115" t="s">
        <v>1339</v>
      </c>
      <c r="B469" s="184">
        <v>46228</v>
      </c>
    </row>
    <row r="470" spans="1:2" x14ac:dyDescent="0.2">
      <c r="A470" s="115" t="s">
        <v>639</v>
      </c>
      <c r="B470" s="184">
        <v>46229</v>
      </c>
    </row>
    <row r="471" spans="1:2" x14ac:dyDescent="0.2">
      <c r="A471" s="115" t="s">
        <v>655</v>
      </c>
      <c r="B471" s="184">
        <v>46230</v>
      </c>
    </row>
    <row r="472" spans="1:2" x14ac:dyDescent="0.2">
      <c r="A472" s="115" t="s">
        <v>51</v>
      </c>
      <c r="B472" s="184">
        <v>46231</v>
      </c>
    </row>
    <row r="473" spans="1:2" x14ac:dyDescent="0.2">
      <c r="A473" s="115" t="s">
        <v>696</v>
      </c>
      <c r="B473" s="184">
        <v>46232</v>
      </c>
    </row>
    <row r="474" spans="1:2" x14ac:dyDescent="0.2">
      <c r="A474" s="115" t="s">
        <v>714</v>
      </c>
      <c r="B474" s="184">
        <v>46233</v>
      </c>
    </row>
    <row r="475" spans="1:2" x14ac:dyDescent="0.2">
      <c r="A475" s="115" t="s">
        <v>739</v>
      </c>
      <c r="B475" s="184">
        <v>46234</v>
      </c>
    </row>
    <row r="476" spans="1:2" x14ac:dyDescent="0.2">
      <c r="A476" s="115" t="s">
        <v>53</v>
      </c>
      <c r="B476" s="184">
        <v>46235</v>
      </c>
    </row>
    <row r="477" spans="1:2" x14ac:dyDescent="0.2">
      <c r="A477" s="115" t="s">
        <v>771</v>
      </c>
      <c r="B477" s="184">
        <v>46236</v>
      </c>
    </row>
    <row r="478" spans="1:2" x14ac:dyDescent="0.2">
      <c r="A478" s="115" t="s">
        <v>55</v>
      </c>
      <c r="B478" s="184">
        <v>46237</v>
      </c>
    </row>
    <row r="479" spans="1:2" x14ac:dyDescent="0.2">
      <c r="A479" s="115" t="s">
        <v>57</v>
      </c>
      <c r="B479" s="184">
        <v>46238</v>
      </c>
    </row>
    <row r="480" spans="1:2" x14ac:dyDescent="0.2">
      <c r="A480" s="115" t="s">
        <v>827</v>
      </c>
      <c r="B480" s="184">
        <v>46239</v>
      </c>
    </row>
    <row r="481" spans="1:2" x14ac:dyDescent="0.2">
      <c r="A481" s="115" t="s">
        <v>846</v>
      </c>
      <c r="B481" s="184">
        <v>46240</v>
      </c>
    </row>
    <row r="482" spans="1:2" x14ac:dyDescent="0.2">
      <c r="A482" s="115" t="s">
        <v>62</v>
      </c>
      <c r="B482" s="184">
        <v>46241</v>
      </c>
    </row>
    <row r="483" spans="1:2" x14ac:dyDescent="0.2">
      <c r="A483" s="115" t="s">
        <v>887</v>
      </c>
      <c r="B483" s="184">
        <v>46242</v>
      </c>
    </row>
    <row r="484" spans="1:2" x14ac:dyDescent="0.2">
      <c r="A484" s="115" t="s">
        <v>64</v>
      </c>
      <c r="B484" s="184">
        <v>46243</v>
      </c>
    </row>
    <row r="485" spans="1:2" x14ac:dyDescent="0.2">
      <c r="A485" s="115" t="s">
        <v>926</v>
      </c>
      <c r="B485" s="184">
        <v>46244</v>
      </c>
    </row>
    <row r="486" spans="1:2" x14ac:dyDescent="0.2">
      <c r="A486" s="115" t="s">
        <v>943</v>
      </c>
      <c r="B486" s="184">
        <v>46245</v>
      </c>
    </row>
    <row r="487" spans="1:2" x14ac:dyDescent="0.2">
      <c r="A487" s="115" t="s">
        <v>962</v>
      </c>
      <c r="B487" s="184">
        <v>46246</v>
      </c>
    </row>
    <row r="488" spans="1:2" x14ac:dyDescent="0.2">
      <c r="A488" s="115" t="s">
        <v>66</v>
      </c>
      <c r="B488" s="184">
        <v>46247</v>
      </c>
    </row>
    <row r="489" spans="1:2" x14ac:dyDescent="0.2">
      <c r="A489" s="115" t="s">
        <v>68</v>
      </c>
      <c r="B489" s="184">
        <v>46248</v>
      </c>
    </row>
    <row r="490" spans="1:2" x14ac:dyDescent="0.2">
      <c r="A490" s="115" t="s">
        <v>983</v>
      </c>
      <c r="B490" s="184">
        <v>46249</v>
      </c>
    </row>
    <row r="491" spans="1:2" x14ac:dyDescent="0.2">
      <c r="A491" s="115" t="s">
        <v>59</v>
      </c>
      <c r="B491" s="184">
        <v>46250</v>
      </c>
    </row>
    <row r="492" spans="1:2" x14ac:dyDescent="0.2">
      <c r="A492" s="115" t="s">
        <v>1054</v>
      </c>
      <c r="B492" s="184">
        <v>46251</v>
      </c>
    </row>
    <row r="493" spans="1:2" x14ac:dyDescent="0.2">
      <c r="A493" s="115" t="s">
        <v>1069</v>
      </c>
      <c r="B493" s="184">
        <v>46252</v>
      </c>
    </row>
    <row r="494" spans="1:2" x14ac:dyDescent="0.2">
      <c r="A494" s="115" t="s">
        <v>1292</v>
      </c>
      <c r="B494" s="184">
        <v>46253</v>
      </c>
    </row>
    <row r="495" spans="1:2" x14ac:dyDescent="0.2">
      <c r="A495" s="115" t="s">
        <v>2386</v>
      </c>
      <c r="B495" s="184">
        <v>46254</v>
      </c>
    </row>
    <row r="496" spans="1:2" x14ac:dyDescent="0.2">
      <c r="A496" s="115" t="s">
        <v>2387</v>
      </c>
      <c r="B496" s="184">
        <v>46255</v>
      </c>
    </row>
    <row r="497" spans="1:2" x14ac:dyDescent="0.2">
      <c r="A497" s="115" t="s">
        <v>2388</v>
      </c>
      <c r="B497" s="184">
        <v>46256</v>
      </c>
    </row>
    <row r="498" spans="1:2" x14ac:dyDescent="0.2">
      <c r="A498" s="115" t="s">
        <v>2389</v>
      </c>
      <c r="B498" s="184">
        <v>46257</v>
      </c>
    </row>
    <row r="499" spans="1:2" x14ac:dyDescent="0.2">
      <c r="A499" s="115" t="s">
        <v>2390</v>
      </c>
      <c r="B499" s="184">
        <v>46258</v>
      </c>
    </row>
    <row r="500" spans="1:2" x14ac:dyDescent="0.2">
      <c r="A500" s="115" t="s">
        <v>2391</v>
      </c>
      <c r="B500" s="184">
        <v>46259</v>
      </c>
    </row>
    <row r="501" spans="1:2" x14ac:dyDescent="0.2">
      <c r="A501" s="115" t="s">
        <v>2392</v>
      </c>
      <c r="B501" s="184">
        <v>46260</v>
      </c>
    </row>
    <row r="502" spans="1:2" x14ac:dyDescent="0.2">
      <c r="A502" s="115" t="s">
        <v>2393</v>
      </c>
      <c r="B502" s="184">
        <v>46261</v>
      </c>
    </row>
    <row r="503" spans="1:2" x14ac:dyDescent="0.2">
      <c r="A503" s="115" t="s">
        <v>2394</v>
      </c>
      <c r="B503" s="184">
        <v>46262</v>
      </c>
    </row>
    <row r="504" spans="1:2" x14ac:dyDescent="0.2">
      <c r="A504" s="115" t="s">
        <v>2395</v>
      </c>
      <c r="B504" s="184">
        <v>46263</v>
      </c>
    </row>
    <row r="505" spans="1:2" x14ac:dyDescent="0.2">
      <c r="A505" s="115" t="s">
        <v>2396</v>
      </c>
      <c r="B505" s="184">
        <v>46264</v>
      </c>
    </row>
    <row r="506" spans="1:2" x14ac:dyDescent="0.2">
      <c r="A506" s="115" t="s">
        <v>2397</v>
      </c>
      <c r="B506" s="184">
        <v>46265</v>
      </c>
    </row>
    <row r="507" spans="1:2" x14ac:dyDescent="0.2">
      <c r="A507" s="115" t="s">
        <v>2398</v>
      </c>
      <c r="B507" s="184">
        <v>46266</v>
      </c>
    </row>
    <row r="508" spans="1:2" x14ac:dyDescent="0.2">
      <c r="A508" s="115" t="s">
        <v>2399</v>
      </c>
      <c r="B508" s="184">
        <v>46267</v>
      </c>
    </row>
    <row r="509" spans="1:2" x14ac:dyDescent="0.2">
      <c r="A509" s="115" t="s">
        <v>2400</v>
      </c>
      <c r="B509" s="184">
        <v>46268</v>
      </c>
    </row>
    <row r="510" spans="1:2" x14ac:dyDescent="0.2">
      <c r="A510" s="115" t="s">
        <v>2401</v>
      </c>
      <c r="B510" s="184">
        <v>46269</v>
      </c>
    </row>
    <row r="511" spans="1:2" x14ac:dyDescent="0.2">
      <c r="A511" s="115" t="s">
        <v>2402</v>
      </c>
      <c r="B511" s="184">
        <v>46270</v>
      </c>
    </row>
    <row r="512" spans="1:2" x14ac:dyDescent="0.2">
      <c r="A512" s="115" t="s">
        <v>2403</v>
      </c>
      <c r="B512" s="184">
        <v>46271</v>
      </c>
    </row>
    <row r="513" spans="1:2" x14ac:dyDescent="0.2">
      <c r="A513" s="115" t="s">
        <v>2404</v>
      </c>
      <c r="B513" s="184">
        <v>46272</v>
      </c>
    </row>
    <row r="514" spans="1:2" x14ac:dyDescent="0.2">
      <c r="A514" s="115" t="s">
        <v>2405</v>
      </c>
      <c r="B514" s="184">
        <v>46273</v>
      </c>
    </row>
    <row r="515" spans="1:2" x14ac:dyDescent="0.2">
      <c r="A515" s="115" t="s">
        <v>2406</v>
      </c>
      <c r="B515" s="184">
        <v>46274</v>
      </c>
    </row>
    <row r="516" spans="1:2" x14ac:dyDescent="0.2">
      <c r="A516" s="115" t="s">
        <v>2407</v>
      </c>
      <c r="B516" s="184">
        <v>46275</v>
      </c>
    </row>
    <row r="517" spans="1:2" x14ac:dyDescent="0.2">
      <c r="A517" s="115" t="s">
        <v>2408</v>
      </c>
      <c r="B517" s="184">
        <v>46276</v>
      </c>
    </row>
    <row r="518" spans="1:2" x14ac:dyDescent="0.2">
      <c r="A518" s="115" t="s">
        <v>2409</v>
      </c>
      <c r="B518" s="184">
        <v>46277</v>
      </c>
    </row>
    <row r="519" spans="1:2" x14ac:dyDescent="0.2">
      <c r="A519" s="115" t="s">
        <v>2410</v>
      </c>
      <c r="B519" s="184">
        <v>46278</v>
      </c>
    </row>
    <row r="520" spans="1:2" x14ac:dyDescent="0.2">
      <c r="A520" s="115" t="s">
        <v>2411</v>
      </c>
      <c r="B520" s="184">
        <v>46279</v>
      </c>
    </row>
    <row r="521" spans="1:2" x14ac:dyDescent="0.2">
      <c r="A521" s="115" t="s">
        <v>2412</v>
      </c>
      <c r="B521" s="184">
        <v>46280</v>
      </c>
    </row>
    <row r="522" spans="1:2" x14ac:dyDescent="0.2">
      <c r="A522" s="115" t="s">
        <v>2413</v>
      </c>
      <c r="B522" s="184">
        <v>46281</v>
      </c>
    </row>
    <row r="523" spans="1:2" x14ac:dyDescent="0.2">
      <c r="A523" s="115" t="s">
        <v>2414</v>
      </c>
      <c r="B523" s="184">
        <v>46282</v>
      </c>
    </row>
    <row r="524" spans="1:2" x14ac:dyDescent="0.2">
      <c r="A524" s="115" t="s">
        <v>2415</v>
      </c>
      <c r="B524" s="184">
        <v>46283</v>
      </c>
    </row>
    <row r="525" spans="1:2" x14ac:dyDescent="0.2">
      <c r="A525" s="115" t="s">
        <v>2416</v>
      </c>
      <c r="B525" s="184">
        <v>46284</v>
      </c>
    </row>
    <row r="526" spans="1:2" x14ac:dyDescent="0.2">
      <c r="A526" s="115" t="s">
        <v>2417</v>
      </c>
      <c r="B526" s="184">
        <v>46285</v>
      </c>
    </row>
    <row r="527" spans="1:2" x14ac:dyDescent="0.2">
      <c r="A527" s="115" t="s">
        <v>2418</v>
      </c>
      <c r="B527" s="184">
        <v>46286</v>
      </c>
    </row>
    <row r="528" spans="1:2" x14ac:dyDescent="0.2">
      <c r="A528" s="115" t="s">
        <v>2419</v>
      </c>
      <c r="B528" s="184">
        <v>46287</v>
      </c>
    </row>
    <row r="529" spans="1:2" x14ac:dyDescent="0.2">
      <c r="A529" s="115" t="s">
        <v>2420</v>
      </c>
      <c r="B529" s="184">
        <v>46288</v>
      </c>
    </row>
    <row r="530" spans="1:2" x14ac:dyDescent="0.2">
      <c r="A530" s="115" t="s">
        <v>2421</v>
      </c>
      <c r="B530" s="184">
        <v>46289</v>
      </c>
    </row>
    <row r="531" spans="1:2" x14ac:dyDescent="0.2">
      <c r="A531" s="115" t="s">
        <v>2422</v>
      </c>
      <c r="B531" s="184">
        <v>46290</v>
      </c>
    </row>
    <row r="532" spans="1:2" x14ac:dyDescent="0.2">
      <c r="A532" s="115" t="s">
        <v>2423</v>
      </c>
      <c r="B532" s="184">
        <v>46291</v>
      </c>
    </row>
    <row r="533" spans="1:2" x14ac:dyDescent="0.2">
      <c r="A533" s="115" t="s">
        <v>2424</v>
      </c>
      <c r="B533" s="184">
        <v>46292</v>
      </c>
    </row>
    <row r="534" spans="1:2" x14ac:dyDescent="0.2">
      <c r="A534" s="115" t="s">
        <v>2425</v>
      </c>
      <c r="B534" s="184">
        <v>46293</v>
      </c>
    </row>
    <row r="535" spans="1:2" x14ac:dyDescent="0.2">
      <c r="A535" s="115" t="s">
        <v>2426</v>
      </c>
      <c r="B535" s="184">
        <v>46294</v>
      </c>
    </row>
    <row r="536" spans="1:2" x14ac:dyDescent="0.2">
      <c r="A536" s="115" t="s">
        <v>2427</v>
      </c>
      <c r="B536" s="184">
        <v>46295</v>
      </c>
    </row>
    <row r="537" spans="1:2" x14ac:dyDescent="0.2">
      <c r="A537" s="115" t="s">
        <v>2428</v>
      </c>
      <c r="B537" s="184">
        <v>46296</v>
      </c>
    </row>
    <row r="538" spans="1:2" x14ac:dyDescent="0.2">
      <c r="A538" s="115" t="s">
        <v>2429</v>
      </c>
      <c r="B538" s="184">
        <v>46297</v>
      </c>
    </row>
    <row r="539" spans="1:2" x14ac:dyDescent="0.2">
      <c r="A539" s="115" t="s">
        <v>2430</v>
      </c>
      <c r="B539" s="184">
        <v>46298</v>
      </c>
    </row>
    <row r="540" spans="1:2" x14ac:dyDescent="0.2">
      <c r="A540" s="115" t="s">
        <v>2431</v>
      </c>
      <c r="B540" s="184">
        <v>46299</v>
      </c>
    </row>
    <row r="541" spans="1:2" x14ac:dyDescent="0.2">
      <c r="A541" s="115" t="s">
        <v>2432</v>
      </c>
      <c r="B541" s="184">
        <v>46300</v>
      </c>
    </row>
    <row r="542" spans="1:2" x14ac:dyDescent="0.2">
      <c r="A542" s="115" t="s">
        <v>2433</v>
      </c>
      <c r="B542" s="184">
        <v>46301</v>
      </c>
    </row>
    <row r="543" spans="1:2" x14ac:dyDescent="0.2">
      <c r="A543" s="115" t="s">
        <v>2434</v>
      </c>
      <c r="B543" s="184">
        <v>46302</v>
      </c>
    </row>
    <row r="544" spans="1:2" x14ac:dyDescent="0.2">
      <c r="A544" s="115" t="s">
        <v>2435</v>
      </c>
      <c r="B544" s="184">
        <v>46303</v>
      </c>
    </row>
    <row r="545" spans="1:2" x14ac:dyDescent="0.2">
      <c r="A545" s="115" t="s">
        <v>2436</v>
      </c>
      <c r="B545" s="184">
        <v>46304</v>
      </c>
    </row>
    <row r="546" spans="1:2" x14ac:dyDescent="0.2">
      <c r="A546" s="115" t="s">
        <v>2437</v>
      </c>
      <c r="B546" s="184">
        <v>46305</v>
      </c>
    </row>
    <row r="547" spans="1:2" x14ac:dyDescent="0.2">
      <c r="A547" s="115" t="s">
        <v>2438</v>
      </c>
      <c r="B547" s="184">
        <v>46306</v>
      </c>
    </row>
    <row r="548" spans="1:2" x14ac:dyDescent="0.2">
      <c r="A548" s="115" t="s">
        <v>2439</v>
      </c>
      <c r="B548" s="184">
        <v>46307</v>
      </c>
    </row>
    <row r="549" spans="1:2" x14ac:dyDescent="0.2">
      <c r="A549" s="115" t="s">
        <v>2440</v>
      </c>
      <c r="B549" s="184">
        <v>46308</v>
      </c>
    </row>
    <row r="550" spans="1:2" x14ac:dyDescent="0.2">
      <c r="A550" s="115" t="s">
        <v>2441</v>
      </c>
      <c r="B550" s="184">
        <v>46309</v>
      </c>
    </row>
    <row r="551" spans="1:2" x14ac:dyDescent="0.2">
      <c r="A551" s="115" t="s">
        <v>2442</v>
      </c>
      <c r="B551" s="184">
        <v>46310</v>
      </c>
    </row>
    <row r="552" spans="1:2" x14ac:dyDescent="0.2">
      <c r="A552" s="115" t="s">
        <v>2443</v>
      </c>
      <c r="B552" s="184">
        <v>46311</v>
      </c>
    </row>
    <row r="553" spans="1:2" x14ac:dyDescent="0.2">
      <c r="A553" s="115" t="s">
        <v>2444</v>
      </c>
      <c r="B553" s="184">
        <v>46312</v>
      </c>
    </row>
    <row r="554" spans="1:2" x14ac:dyDescent="0.2">
      <c r="A554" s="115" t="s">
        <v>2445</v>
      </c>
      <c r="B554" s="184">
        <v>46313</v>
      </c>
    </row>
    <row r="555" spans="1:2" x14ac:dyDescent="0.2">
      <c r="A555" s="115" t="s">
        <v>2446</v>
      </c>
      <c r="B555" s="184">
        <v>46314</v>
      </c>
    </row>
    <row r="556" spans="1:2" x14ac:dyDescent="0.2">
      <c r="A556" s="115" t="s">
        <v>2447</v>
      </c>
      <c r="B556" s="184">
        <v>46315</v>
      </c>
    </row>
    <row r="557" spans="1:2" x14ac:dyDescent="0.2">
      <c r="A557" s="115" t="s">
        <v>2448</v>
      </c>
      <c r="B557" s="184">
        <v>46316</v>
      </c>
    </row>
    <row r="558" spans="1:2" x14ac:dyDescent="0.2">
      <c r="A558" s="115" t="s">
        <v>2449</v>
      </c>
      <c r="B558" s="184">
        <v>46317</v>
      </c>
    </row>
    <row r="559" spans="1:2" x14ac:dyDescent="0.2">
      <c r="A559" s="115" t="s">
        <v>2450</v>
      </c>
      <c r="B559" s="184">
        <v>46318</v>
      </c>
    </row>
    <row r="560" spans="1:2" x14ac:dyDescent="0.2">
      <c r="A560" s="115" t="s">
        <v>2451</v>
      </c>
      <c r="B560" s="184">
        <v>46319</v>
      </c>
    </row>
    <row r="561" spans="1:2" x14ac:dyDescent="0.2">
      <c r="A561" s="115" t="s">
        <v>2452</v>
      </c>
      <c r="B561" s="184">
        <v>46320</v>
      </c>
    </row>
    <row r="562" spans="1:2" x14ac:dyDescent="0.2">
      <c r="A562" s="115" t="s">
        <v>2453</v>
      </c>
      <c r="B562" s="184">
        <v>46321</v>
      </c>
    </row>
    <row r="563" spans="1:2" x14ac:dyDescent="0.2">
      <c r="A563" s="115" t="s">
        <v>2454</v>
      </c>
      <c r="B563" s="184">
        <v>46322</v>
      </c>
    </row>
    <row r="564" spans="1:2" x14ac:dyDescent="0.2">
      <c r="A564" s="115" t="s">
        <v>2455</v>
      </c>
      <c r="B564" s="184">
        <v>46323</v>
      </c>
    </row>
    <row r="565" spans="1:2" x14ac:dyDescent="0.2">
      <c r="A565" s="115" t="s">
        <v>2456</v>
      </c>
      <c r="B565" s="184">
        <v>46324</v>
      </c>
    </row>
    <row r="566" spans="1:2" x14ac:dyDescent="0.2">
      <c r="A566" s="115" t="s">
        <v>2457</v>
      </c>
      <c r="B566" s="184">
        <v>46325</v>
      </c>
    </row>
    <row r="567" spans="1:2" x14ac:dyDescent="0.2">
      <c r="A567" s="115" t="s">
        <v>2458</v>
      </c>
      <c r="B567" s="184">
        <v>46326</v>
      </c>
    </row>
    <row r="568" spans="1:2" x14ac:dyDescent="0.2">
      <c r="A568" s="115" t="s">
        <v>2459</v>
      </c>
      <c r="B568" s="184">
        <v>46327</v>
      </c>
    </row>
    <row r="569" spans="1:2" x14ac:dyDescent="0.2">
      <c r="A569" s="115" t="s">
        <v>2460</v>
      </c>
      <c r="B569" s="184">
        <v>46328</v>
      </c>
    </row>
    <row r="570" spans="1:2" x14ac:dyDescent="0.2">
      <c r="A570" s="115" t="s">
        <v>2461</v>
      </c>
      <c r="B570" s="184">
        <v>46329</v>
      </c>
    </row>
    <row r="571" spans="1:2" x14ac:dyDescent="0.2">
      <c r="A571" s="115" t="s">
        <v>2462</v>
      </c>
      <c r="B571" s="184">
        <v>46330</v>
      </c>
    </row>
    <row r="572" spans="1:2" x14ac:dyDescent="0.2">
      <c r="A572" s="115" t="s">
        <v>2463</v>
      </c>
      <c r="B572" s="184">
        <v>46331</v>
      </c>
    </row>
    <row r="573" spans="1:2" x14ac:dyDescent="0.2">
      <c r="A573" s="115" t="s">
        <v>2464</v>
      </c>
      <c r="B573" s="184">
        <v>46332</v>
      </c>
    </row>
    <row r="574" spans="1:2" x14ac:dyDescent="0.2">
      <c r="A574" s="115" t="s">
        <v>2465</v>
      </c>
      <c r="B574" s="184">
        <v>46333</v>
      </c>
    </row>
    <row r="575" spans="1:2" x14ac:dyDescent="0.2">
      <c r="A575" s="115" t="s">
        <v>2466</v>
      </c>
      <c r="B575" s="184">
        <v>46334</v>
      </c>
    </row>
    <row r="576" spans="1:2" x14ac:dyDescent="0.2">
      <c r="A576" s="115" t="s">
        <v>2467</v>
      </c>
      <c r="B576" s="184">
        <v>46335</v>
      </c>
    </row>
    <row r="577" spans="1:2" x14ac:dyDescent="0.2">
      <c r="A577" s="115" t="s">
        <v>2468</v>
      </c>
      <c r="B577" s="184">
        <v>46336</v>
      </c>
    </row>
    <row r="578" spans="1:2" x14ac:dyDescent="0.2">
      <c r="A578" s="115" t="s">
        <v>2469</v>
      </c>
      <c r="B578" s="184">
        <v>46337</v>
      </c>
    </row>
    <row r="579" spans="1:2" x14ac:dyDescent="0.2">
      <c r="A579" s="115" t="s">
        <v>2470</v>
      </c>
      <c r="B579" s="184">
        <v>46338</v>
      </c>
    </row>
    <row r="580" spans="1:2" x14ac:dyDescent="0.2">
      <c r="A580" s="115" t="s">
        <v>2471</v>
      </c>
      <c r="B580" s="184">
        <v>46339</v>
      </c>
    </row>
    <row r="581" spans="1:2" x14ac:dyDescent="0.2">
      <c r="A581" s="115" t="s">
        <v>2472</v>
      </c>
      <c r="B581" s="184">
        <v>46340</v>
      </c>
    </row>
    <row r="582" spans="1:2" x14ac:dyDescent="0.2">
      <c r="A582" s="115" t="s">
        <v>2473</v>
      </c>
      <c r="B582" s="184">
        <v>46341</v>
      </c>
    </row>
    <row r="583" spans="1:2" x14ac:dyDescent="0.2">
      <c r="A583" s="115" t="s">
        <v>2474</v>
      </c>
      <c r="B583" s="184">
        <v>46342</v>
      </c>
    </row>
    <row r="584" spans="1:2" x14ac:dyDescent="0.2">
      <c r="A584" s="115" t="s">
        <v>2475</v>
      </c>
      <c r="B584" s="184">
        <v>46343</v>
      </c>
    </row>
    <row r="585" spans="1:2" x14ac:dyDescent="0.2">
      <c r="A585" s="115" t="s">
        <v>2476</v>
      </c>
      <c r="B585" s="184">
        <v>46344</v>
      </c>
    </row>
    <row r="586" spans="1:2" x14ac:dyDescent="0.2">
      <c r="A586" s="115" t="s">
        <v>2477</v>
      </c>
      <c r="B586" s="184">
        <v>46345</v>
      </c>
    </row>
    <row r="587" spans="1:2" x14ac:dyDescent="0.2">
      <c r="A587" s="115" t="s">
        <v>2478</v>
      </c>
      <c r="B587" s="184">
        <v>46346</v>
      </c>
    </row>
    <row r="588" spans="1:2" x14ac:dyDescent="0.2">
      <c r="A588" s="115" t="s">
        <v>2479</v>
      </c>
      <c r="B588" s="184">
        <v>46347</v>
      </c>
    </row>
    <row r="589" spans="1:2" x14ac:dyDescent="0.2">
      <c r="A589" s="115" t="s">
        <v>2480</v>
      </c>
      <c r="B589" s="184">
        <v>46348</v>
      </c>
    </row>
    <row r="590" spans="1:2" x14ac:dyDescent="0.2">
      <c r="A590" s="115" t="s">
        <v>2481</v>
      </c>
      <c r="B590" s="184">
        <v>46349</v>
      </c>
    </row>
    <row r="591" spans="1:2" x14ac:dyDescent="0.2">
      <c r="A591" s="115" t="s">
        <v>2482</v>
      </c>
      <c r="B591" s="184">
        <v>46350</v>
      </c>
    </row>
    <row r="592" spans="1:2" x14ac:dyDescent="0.2">
      <c r="A592" s="115" t="s">
        <v>2483</v>
      </c>
      <c r="B592" s="184">
        <v>46351</v>
      </c>
    </row>
    <row r="593" spans="1:2" x14ac:dyDescent="0.2">
      <c r="A593" s="115" t="s">
        <v>2484</v>
      </c>
      <c r="B593" s="184">
        <v>46352</v>
      </c>
    </row>
    <row r="594" spans="1:2" x14ac:dyDescent="0.2">
      <c r="A594" s="115" t="s">
        <v>2485</v>
      </c>
      <c r="B594" s="184">
        <v>46353</v>
      </c>
    </row>
    <row r="595" spans="1:2" x14ac:dyDescent="0.2">
      <c r="A595" s="115" t="s">
        <v>2486</v>
      </c>
      <c r="B595" s="184">
        <v>46354</v>
      </c>
    </row>
    <row r="596" spans="1:2" x14ac:dyDescent="0.2">
      <c r="A596" s="115" t="s">
        <v>2487</v>
      </c>
      <c r="B596" s="184">
        <v>46355</v>
      </c>
    </row>
    <row r="597" spans="1:2" x14ac:dyDescent="0.2">
      <c r="A597" s="115" t="s">
        <v>2488</v>
      </c>
      <c r="B597" s="184">
        <v>46356</v>
      </c>
    </row>
    <row r="598" spans="1:2" x14ac:dyDescent="0.2">
      <c r="A598" s="115" t="s">
        <v>2489</v>
      </c>
      <c r="B598" s="184">
        <v>46357</v>
      </c>
    </row>
    <row r="599" spans="1:2" x14ac:dyDescent="0.2">
      <c r="A599" s="115" t="s">
        <v>2490</v>
      </c>
      <c r="B599" s="184">
        <v>46358</v>
      </c>
    </row>
    <row r="600" spans="1:2" x14ac:dyDescent="0.2">
      <c r="A600" s="115" t="s">
        <v>2491</v>
      </c>
      <c r="B600" s="184">
        <v>46359</v>
      </c>
    </row>
    <row r="601" spans="1:2" x14ac:dyDescent="0.2">
      <c r="A601" s="115" t="s">
        <v>2492</v>
      </c>
      <c r="B601" s="184">
        <v>46360</v>
      </c>
    </row>
    <row r="602" spans="1:2" x14ac:dyDescent="0.2">
      <c r="A602" s="115" t="s">
        <v>2493</v>
      </c>
      <c r="B602" s="184">
        <v>46361</v>
      </c>
    </row>
    <row r="603" spans="1:2" x14ac:dyDescent="0.2">
      <c r="A603" s="115" t="s">
        <v>2494</v>
      </c>
      <c r="B603" s="184">
        <v>46362</v>
      </c>
    </row>
    <row r="604" spans="1:2" x14ac:dyDescent="0.2">
      <c r="A604" s="115" t="s">
        <v>2495</v>
      </c>
      <c r="B604" s="184">
        <v>46363</v>
      </c>
    </row>
    <row r="605" spans="1:2" x14ac:dyDescent="0.2">
      <c r="A605" s="115" t="s">
        <v>2496</v>
      </c>
      <c r="B605" s="184">
        <v>46364</v>
      </c>
    </row>
    <row r="606" spans="1:2" x14ac:dyDescent="0.2">
      <c r="A606" s="115" t="s">
        <v>2497</v>
      </c>
      <c r="B606" s="184">
        <v>46365</v>
      </c>
    </row>
    <row r="607" spans="1:2" x14ac:dyDescent="0.2">
      <c r="A607" s="115" t="s">
        <v>2498</v>
      </c>
      <c r="B607" s="184">
        <v>46366</v>
      </c>
    </row>
    <row r="608" spans="1:2" x14ac:dyDescent="0.2">
      <c r="A608" s="115" t="s">
        <v>2499</v>
      </c>
      <c r="B608" s="184">
        <v>46367</v>
      </c>
    </row>
    <row r="609" spans="1:2" x14ac:dyDescent="0.2">
      <c r="A609" s="115" t="s">
        <v>2500</v>
      </c>
      <c r="B609" s="184">
        <v>46368</v>
      </c>
    </row>
    <row r="610" spans="1:2" x14ac:dyDescent="0.2">
      <c r="A610" s="115" t="s">
        <v>2501</v>
      </c>
      <c r="B610" s="184">
        <v>46369</v>
      </c>
    </row>
    <row r="611" spans="1:2" x14ac:dyDescent="0.2">
      <c r="A611" s="115" t="s">
        <v>2502</v>
      </c>
      <c r="B611" s="184">
        <v>46370</v>
      </c>
    </row>
    <row r="612" spans="1:2" x14ac:dyDescent="0.2">
      <c r="A612" s="115" t="s">
        <v>2503</v>
      </c>
      <c r="B612" s="184">
        <v>46371</v>
      </c>
    </row>
    <row r="613" spans="1:2" x14ac:dyDescent="0.2">
      <c r="A613" s="115" t="s">
        <v>2504</v>
      </c>
      <c r="B613" s="184">
        <v>46372</v>
      </c>
    </row>
    <row r="614" spans="1:2" x14ac:dyDescent="0.2">
      <c r="A614" s="115" t="s">
        <v>2505</v>
      </c>
      <c r="B614" s="184">
        <v>46373</v>
      </c>
    </row>
    <row r="615" spans="1:2" x14ac:dyDescent="0.2">
      <c r="A615" s="115" t="s">
        <v>2506</v>
      </c>
      <c r="B615" s="184">
        <v>46374</v>
      </c>
    </row>
    <row r="616" spans="1:2" x14ac:dyDescent="0.2">
      <c r="A616" s="115" t="s">
        <v>2507</v>
      </c>
      <c r="B616" s="184">
        <v>46375</v>
      </c>
    </row>
    <row r="617" spans="1:2" x14ac:dyDescent="0.2">
      <c r="A617" s="115" t="s">
        <v>2508</v>
      </c>
      <c r="B617" s="184">
        <v>46376</v>
      </c>
    </row>
    <row r="618" spans="1:2" x14ac:dyDescent="0.2">
      <c r="A618" s="115" t="s">
        <v>2509</v>
      </c>
      <c r="B618" s="184">
        <v>46377</v>
      </c>
    </row>
    <row r="619" spans="1:2" x14ac:dyDescent="0.2">
      <c r="A619" s="115" t="s">
        <v>2510</v>
      </c>
      <c r="B619" s="184">
        <v>46378</v>
      </c>
    </row>
    <row r="620" spans="1:2" x14ac:dyDescent="0.2">
      <c r="A620" s="115" t="s">
        <v>2511</v>
      </c>
      <c r="B620" s="184">
        <v>46379</v>
      </c>
    </row>
    <row r="621" spans="1:2" x14ac:dyDescent="0.2">
      <c r="A621" s="115" t="s">
        <v>2512</v>
      </c>
      <c r="B621" s="184">
        <v>46380</v>
      </c>
    </row>
    <row r="622" spans="1:2" x14ac:dyDescent="0.2">
      <c r="A622" s="115" t="s">
        <v>2513</v>
      </c>
      <c r="B622" s="184">
        <v>46381</v>
      </c>
    </row>
    <row r="623" spans="1:2" x14ac:dyDescent="0.2">
      <c r="A623" s="115" t="s">
        <v>2514</v>
      </c>
      <c r="B623" s="184">
        <v>46382</v>
      </c>
    </row>
    <row r="624" spans="1:2" x14ac:dyDescent="0.2">
      <c r="A624" s="115" t="s">
        <v>2515</v>
      </c>
      <c r="B624" s="184">
        <v>46383</v>
      </c>
    </row>
    <row r="625" spans="1:2" x14ac:dyDescent="0.2">
      <c r="A625" s="115" t="s">
        <v>2516</v>
      </c>
      <c r="B625" s="184">
        <v>46384</v>
      </c>
    </row>
    <row r="626" spans="1:2" x14ac:dyDescent="0.2">
      <c r="A626" s="115" t="s">
        <v>2517</v>
      </c>
      <c r="B626" s="184">
        <v>46385</v>
      </c>
    </row>
    <row r="627" spans="1:2" x14ac:dyDescent="0.2">
      <c r="A627" s="115" t="s">
        <v>2518</v>
      </c>
      <c r="B627" s="184">
        <v>46386</v>
      </c>
    </row>
    <row r="628" spans="1:2" x14ac:dyDescent="0.2">
      <c r="A628" s="115" t="s">
        <v>2519</v>
      </c>
      <c r="B628" s="184">
        <v>46387</v>
      </c>
    </row>
    <row r="629" spans="1:2" x14ac:dyDescent="0.2">
      <c r="A629" s="115" t="s">
        <v>2520</v>
      </c>
      <c r="B629" s="184">
        <v>46388</v>
      </c>
    </row>
    <row r="630" spans="1:2" x14ac:dyDescent="0.2">
      <c r="A630" s="115" t="s">
        <v>2521</v>
      </c>
      <c r="B630" s="184">
        <v>46389</v>
      </c>
    </row>
    <row r="631" spans="1:2" x14ac:dyDescent="0.2">
      <c r="A631" s="115" t="s">
        <v>2522</v>
      </c>
      <c r="B631" s="184">
        <v>46390</v>
      </c>
    </row>
    <row r="632" spans="1:2" x14ac:dyDescent="0.2">
      <c r="A632" s="115" t="s">
        <v>2523</v>
      </c>
      <c r="B632" s="184">
        <v>46391</v>
      </c>
    </row>
    <row r="633" spans="1:2" x14ac:dyDescent="0.2">
      <c r="A633" s="115" t="s">
        <v>2524</v>
      </c>
      <c r="B633" s="184">
        <v>46392</v>
      </c>
    </row>
    <row r="634" spans="1:2" x14ac:dyDescent="0.2">
      <c r="A634" s="115" t="s">
        <v>2525</v>
      </c>
      <c r="B634" s="184">
        <v>46393</v>
      </c>
    </row>
    <row r="635" spans="1:2" x14ac:dyDescent="0.2">
      <c r="A635" s="115" t="s">
        <v>2526</v>
      </c>
      <c r="B635" s="184">
        <v>46394</v>
      </c>
    </row>
    <row r="636" spans="1:2" x14ac:dyDescent="0.2">
      <c r="A636" s="115" t="s">
        <v>2527</v>
      </c>
      <c r="B636" s="184">
        <v>46395</v>
      </c>
    </row>
    <row r="637" spans="1:2" x14ac:dyDescent="0.2">
      <c r="A637" s="115" t="s">
        <v>2528</v>
      </c>
      <c r="B637" s="184">
        <v>46396</v>
      </c>
    </row>
    <row r="638" spans="1:2" x14ac:dyDescent="0.2">
      <c r="A638" s="115" t="s">
        <v>2529</v>
      </c>
      <c r="B638" s="184">
        <v>46397</v>
      </c>
    </row>
    <row r="639" spans="1:2" x14ac:dyDescent="0.2">
      <c r="A639" s="115" t="s">
        <v>2530</v>
      </c>
      <c r="B639" s="184">
        <v>46398</v>
      </c>
    </row>
    <row r="640" spans="1:2" x14ac:dyDescent="0.2">
      <c r="A640" s="115" t="s">
        <v>2531</v>
      </c>
      <c r="B640" s="184">
        <v>46399</v>
      </c>
    </row>
    <row r="641" spans="1:2" x14ac:dyDescent="0.2">
      <c r="A641" s="115" t="s">
        <v>2532</v>
      </c>
      <c r="B641" s="184">
        <v>46400</v>
      </c>
    </row>
    <row r="642" spans="1:2" x14ac:dyDescent="0.2">
      <c r="A642" s="115" t="s">
        <v>2533</v>
      </c>
      <c r="B642" s="184">
        <v>46401</v>
      </c>
    </row>
    <row r="643" spans="1:2" x14ac:dyDescent="0.2">
      <c r="A643" s="115" t="s">
        <v>2534</v>
      </c>
      <c r="B643" s="184">
        <v>46402</v>
      </c>
    </row>
    <row r="644" spans="1:2" x14ac:dyDescent="0.2">
      <c r="A644" s="115" t="s">
        <v>2535</v>
      </c>
      <c r="B644" s="184">
        <v>46403</v>
      </c>
    </row>
    <row r="645" spans="1:2" x14ac:dyDescent="0.2">
      <c r="A645" s="115" t="s">
        <v>2536</v>
      </c>
      <c r="B645" s="184">
        <v>46404</v>
      </c>
    </row>
    <row r="646" spans="1:2" x14ac:dyDescent="0.2">
      <c r="A646" s="115" t="s">
        <v>2537</v>
      </c>
      <c r="B646" s="184">
        <v>46405</v>
      </c>
    </row>
    <row r="647" spans="1:2" x14ac:dyDescent="0.2">
      <c r="A647" s="115" t="s">
        <v>2538</v>
      </c>
      <c r="B647" s="184">
        <v>46406</v>
      </c>
    </row>
    <row r="648" spans="1:2" x14ac:dyDescent="0.2">
      <c r="A648" s="115" t="s">
        <v>2539</v>
      </c>
      <c r="B648" s="184">
        <v>46407</v>
      </c>
    </row>
    <row r="649" spans="1:2" x14ac:dyDescent="0.2">
      <c r="A649" s="115" t="s">
        <v>2540</v>
      </c>
      <c r="B649" s="184">
        <v>46408</v>
      </c>
    </row>
    <row r="650" spans="1:2" x14ac:dyDescent="0.2">
      <c r="A650" s="115" t="s">
        <v>2541</v>
      </c>
      <c r="B650" s="184">
        <v>46409</v>
      </c>
    </row>
    <row r="651" spans="1:2" x14ac:dyDescent="0.2">
      <c r="A651" s="115" t="s">
        <v>2542</v>
      </c>
      <c r="B651" s="184">
        <v>46410</v>
      </c>
    </row>
    <row r="652" spans="1:2" x14ac:dyDescent="0.2">
      <c r="A652" s="115" t="s">
        <v>2543</v>
      </c>
      <c r="B652" s="184">
        <v>46411</v>
      </c>
    </row>
    <row r="653" spans="1:2" x14ac:dyDescent="0.2">
      <c r="A653" s="115" t="s">
        <v>2544</v>
      </c>
      <c r="B653" s="184">
        <v>46412</v>
      </c>
    </row>
    <row r="654" spans="1:2" x14ac:dyDescent="0.2">
      <c r="A654" s="115" t="s">
        <v>2545</v>
      </c>
      <c r="B654" s="184">
        <v>46413</v>
      </c>
    </row>
    <row r="655" spans="1:2" x14ac:dyDescent="0.2">
      <c r="A655" s="115" t="s">
        <v>2546</v>
      </c>
      <c r="B655" s="184">
        <v>46414</v>
      </c>
    </row>
    <row r="656" spans="1:2" x14ac:dyDescent="0.2">
      <c r="A656" s="115" t="s">
        <v>2547</v>
      </c>
      <c r="B656" s="184">
        <v>46415</v>
      </c>
    </row>
    <row r="657" spans="1:2" x14ac:dyDescent="0.2">
      <c r="A657" s="115" t="s">
        <v>2548</v>
      </c>
      <c r="B657" s="184">
        <v>46416</v>
      </c>
    </row>
    <row r="658" spans="1:2" x14ac:dyDescent="0.2">
      <c r="A658" s="115" t="s">
        <v>2549</v>
      </c>
      <c r="B658" s="184">
        <v>46417</v>
      </c>
    </row>
    <row r="659" spans="1:2" x14ac:dyDescent="0.2">
      <c r="A659" s="115" t="s">
        <v>2550</v>
      </c>
      <c r="B659" s="184">
        <v>46418</v>
      </c>
    </row>
    <row r="660" spans="1:2" x14ac:dyDescent="0.2">
      <c r="A660" s="115" t="s">
        <v>2551</v>
      </c>
      <c r="B660" s="184">
        <v>46419</v>
      </c>
    </row>
    <row r="661" spans="1:2" x14ac:dyDescent="0.2">
      <c r="A661" s="115" t="s">
        <v>2552</v>
      </c>
      <c r="B661" s="184">
        <v>46420</v>
      </c>
    </row>
    <row r="662" spans="1:2" x14ac:dyDescent="0.2">
      <c r="A662" s="115" t="s">
        <v>2553</v>
      </c>
      <c r="B662" s="184">
        <v>46421</v>
      </c>
    </row>
    <row r="663" spans="1:2" x14ac:dyDescent="0.2">
      <c r="A663" s="115" t="s">
        <v>2554</v>
      </c>
      <c r="B663" s="184">
        <v>46422</v>
      </c>
    </row>
    <row r="664" spans="1:2" x14ac:dyDescent="0.2">
      <c r="A664" s="115" t="s">
        <v>2555</v>
      </c>
      <c r="B664" s="184">
        <v>46423</v>
      </c>
    </row>
    <row r="665" spans="1:2" x14ac:dyDescent="0.2">
      <c r="A665" s="115" t="s">
        <v>2556</v>
      </c>
      <c r="B665" s="184">
        <v>46424</v>
      </c>
    </row>
    <row r="666" spans="1:2" x14ac:dyDescent="0.2">
      <c r="A666" s="115" t="s">
        <v>2557</v>
      </c>
      <c r="B666" s="184">
        <v>46425</v>
      </c>
    </row>
    <row r="667" spans="1:2" x14ac:dyDescent="0.2">
      <c r="A667" s="115" t="s">
        <v>2558</v>
      </c>
      <c r="B667" s="184">
        <v>46426</v>
      </c>
    </row>
    <row r="668" spans="1:2" x14ac:dyDescent="0.2">
      <c r="A668" s="115" t="s">
        <v>2559</v>
      </c>
      <c r="B668" s="184">
        <v>46427</v>
      </c>
    </row>
    <row r="669" spans="1:2" x14ac:dyDescent="0.2">
      <c r="A669" s="115" t="s">
        <v>2560</v>
      </c>
      <c r="B669" s="184">
        <v>46428</v>
      </c>
    </row>
    <row r="670" spans="1:2" x14ac:dyDescent="0.2">
      <c r="A670" s="115" t="s">
        <v>2561</v>
      </c>
      <c r="B670" s="184">
        <v>46429</v>
      </c>
    </row>
    <row r="671" spans="1:2" x14ac:dyDescent="0.2">
      <c r="A671" s="115" t="s">
        <v>2562</v>
      </c>
      <c r="B671" s="184">
        <v>46430</v>
      </c>
    </row>
    <row r="672" spans="1:2" x14ac:dyDescent="0.2">
      <c r="A672" s="115" t="s">
        <v>2563</v>
      </c>
      <c r="B672" s="184">
        <v>46431</v>
      </c>
    </row>
    <row r="673" spans="1:2" x14ac:dyDescent="0.2">
      <c r="A673" s="115" t="s">
        <v>2564</v>
      </c>
      <c r="B673" s="184">
        <v>46432</v>
      </c>
    </row>
    <row r="674" spans="1:2" x14ac:dyDescent="0.2">
      <c r="A674" s="115" t="s">
        <v>2565</v>
      </c>
      <c r="B674" s="184">
        <v>46433</v>
      </c>
    </row>
    <row r="675" spans="1:2" x14ac:dyDescent="0.2">
      <c r="A675" s="115" t="s">
        <v>2566</v>
      </c>
      <c r="B675" s="184">
        <v>46434</v>
      </c>
    </row>
    <row r="676" spans="1:2" x14ac:dyDescent="0.2">
      <c r="A676" s="115" t="s">
        <v>2567</v>
      </c>
      <c r="B676" s="184">
        <v>46435</v>
      </c>
    </row>
    <row r="677" spans="1:2" x14ac:dyDescent="0.2">
      <c r="A677" s="115" t="s">
        <v>2568</v>
      </c>
      <c r="B677" s="184">
        <v>46436</v>
      </c>
    </row>
    <row r="678" spans="1:2" x14ac:dyDescent="0.2">
      <c r="A678" s="115" t="s">
        <v>2569</v>
      </c>
      <c r="B678" s="184">
        <v>46437</v>
      </c>
    </row>
    <row r="679" spans="1:2" x14ac:dyDescent="0.2">
      <c r="A679" s="115" t="s">
        <v>2570</v>
      </c>
      <c r="B679" s="184">
        <v>46438</v>
      </c>
    </row>
    <row r="680" spans="1:2" x14ac:dyDescent="0.2">
      <c r="A680" s="115" t="s">
        <v>2571</v>
      </c>
      <c r="B680" s="184">
        <v>46439</v>
      </c>
    </row>
    <row r="681" spans="1:2" x14ac:dyDescent="0.2">
      <c r="A681" s="115" t="s">
        <v>2572</v>
      </c>
      <c r="B681" s="184">
        <v>46440</v>
      </c>
    </row>
    <row r="682" spans="1:2" x14ac:dyDescent="0.2">
      <c r="A682" s="115" t="s">
        <v>2573</v>
      </c>
      <c r="B682" s="184">
        <v>46441</v>
      </c>
    </row>
    <row r="683" spans="1:2" x14ac:dyDescent="0.2">
      <c r="A683" s="115" t="s">
        <v>2574</v>
      </c>
      <c r="B683" s="184">
        <v>46442</v>
      </c>
    </row>
    <row r="684" spans="1:2" x14ac:dyDescent="0.2">
      <c r="A684" s="115" t="s">
        <v>2575</v>
      </c>
      <c r="B684" s="184">
        <v>46443</v>
      </c>
    </row>
    <row r="685" spans="1:2" x14ac:dyDescent="0.2">
      <c r="A685" s="115" t="s">
        <v>2576</v>
      </c>
      <c r="B685" s="184">
        <v>46444</v>
      </c>
    </row>
    <row r="686" spans="1:2" x14ac:dyDescent="0.2">
      <c r="A686" s="115" t="s">
        <v>2577</v>
      </c>
      <c r="B686" s="184">
        <v>46445</v>
      </c>
    </row>
    <row r="687" spans="1:2" x14ac:dyDescent="0.2">
      <c r="A687" s="115" t="s">
        <v>2578</v>
      </c>
      <c r="B687" s="184">
        <v>46446</v>
      </c>
    </row>
    <row r="688" spans="1:2" x14ac:dyDescent="0.2">
      <c r="A688" s="115" t="s">
        <v>2579</v>
      </c>
      <c r="B688" s="184">
        <v>46447</v>
      </c>
    </row>
    <row r="689" spans="1:2" x14ac:dyDescent="0.2">
      <c r="A689" s="115" t="s">
        <v>2580</v>
      </c>
      <c r="B689" s="184">
        <v>46448</v>
      </c>
    </row>
    <row r="690" spans="1:2" x14ac:dyDescent="0.2">
      <c r="A690" s="115" t="s">
        <v>2581</v>
      </c>
      <c r="B690" s="184">
        <v>46449</v>
      </c>
    </row>
    <row r="691" spans="1:2" x14ac:dyDescent="0.2">
      <c r="A691" s="115" t="s">
        <v>2582</v>
      </c>
      <c r="B691" s="184">
        <v>46450</v>
      </c>
    </row>
    <row r="692" spans="1:2" x14ac:dyDescent="0.2">
      <c r="A692" s="115" t="s">
        <v>2583</v>
      </c>
      <c r="B692" s="184">
        <v>46451</v>
      </c>
    </row>
    <row r="693" spans="1:2" x14ac:dyDescent="0.2">
      <c r="A693" s="115" t="s">
        <v>2584</v>
      </c>
      <c r="B693" s="184">
        <v>46452</v>
      </c>
    </row>
    <row r="694" spans="1:2" x14ac:dyDescent="0.2">
      <c r="A694" s="115" t="s">
        <v>2585</v>
      </c>
      <c r="B694" s="184">
        <v>46453</v>
      </c>
    </row>
    <row r="695" spans="1:2" x14ac:dyDescent="0.2">
      <c r="A695" s="115" t="s">
        <v>2586</v>
      </c>
      <c r="B695" s="184">
        <v>46454</v>
      </c>
    </row>
    <row r="696" spans="1:2" x14ac:dyDescent="0.2">
      <c r="A696" s="115" t="s">
        <v>2587</v>
      </c>
      <c r="B696" s="184">
        <v>46455</v>
      </c>
    </row>
    <row r="697" spans="1:2" x14ac:dyDescent="0.2">
      <c r="A697" s="115" t="s">
        <v>2588</v>
      </c>
      <c r="B697" s="184">
        <v>46456</v>
      </c>
    </row>
    <row r="698" spans="1:2" x14ac:dyDescent="0.2">
      <c r="A698" s="115" t="s">
        <v>2589</v>
      </c>
      <c r="B698" s="184">
        <v>46457</v>
      </c>
    </row>
    <row r="699" spans="1:2" x14ac:dyDescent="0.2">
      <c r="A699" s="115" t="s">
        <v>2590</v>
      </c>
      <c r="B699" s="184">
        <v>46458</v>
      </c>
    </row>
    <row r="700" spans="1:2" x14ac:dyDescent="0.2">
      <c r="A700" s="115" t="s">
        <v>2591</v>
      </c>
      <c r="B700" s="184">
        <v>46459</v>
      </c>
    </row>
    <row r="701" spans="1:2" x14ac:dyDescent="0.2">
      <c r="A701" s="115" t="s">
        <v>2592</v>
      </c>
      <c r="B701" s="184">
        <v>46460</v>
      </c>
    </row>
    <row r="702" spans="1:2" x14ac:dyDescent="0.2">
      <c r="A702" s="115" t="s">
        <v>2593</v>
      </c>
      <c r="B702" s="184">
        <v>46461</v>
      </c>
    </row>
    <row r="703" spans="1:2" x14ac:dyDescent="0.2">
      <c r="A703" s="115" t="s">
        <v>2594</v>
      </c>
      <c r="B703" s="184">
        <v>46462</v>
      </c>
    </row>
    <row r="704" spans="1:2" x14ac:dyDescent="0.2">
      <c r="A704" s="115" t="s">
        <v>2595</v>
      </c>
      <c r="B704" s="184">
        <v>46463</v>
      </c>
    </row>
    <row r="705" spans="1:2" x14ac:dyDescent="0.2">
      <c r="A705" s="115" t="s">
        <v>2596</v>
      </c>
      <c r="B705" s="184">
        <v>46464</v>
      </c>
    </row>
    <row r="706" spans="1:2" x14ac:dyDescent="0.2">
      <c r="A706" s="115" t="s">
        <v>2597</v>
      </c>
      <c r="B706" s="184">
        <v>46465</v>
      </c>
    </row>
    <row r="707" spans="1:2" x14ac:dyDescent="0.2">
      <c r="A707" s="115" t="s">
        <v>2598</v>
      </c>
      <c r="B707" s="184">
        <v>46466</v>
      </c>
    </row>
    <row r="708" spans="1:2" x14ac:dyDescent="0.2">
      <c r="A708" s="115" t="s">
        <v>2599</v>
      </c>
      <c r="B708" s="184">
        <v>46467</v>
      </c>
    </row>
    <row r="709" spans="1:2" x14ac:dyDescent="0.2">
      <c r="A709" s="115" t="s">
        <v>2600</v>
      </c>
      <c r="B709" s="184">
        <v>46468</v>
      </c>
    </row>
    <row r="710" spans="1:2" x14ac:dyDescent="0.2">
      <c r="A710" s="115" t="s">
        <v>2601</v>
      </c>
      <c r="B710" s="184">
        <v>46469</v>
      </c>
    </row>
    <row r="711" spans="1:2" x14ac:dyDescent="0.2">
      <c r="A711" s="115" t="s">
        <v>2602</v>
      </c>
      <c r="B711" s="184">
        <v>46470</v>
      </c>
    </row>
    <row r="712" spans="1:2" x14ac:dyDescent="0.2">
      <c r="A712" s="115" t="s">
        <v>2603</v>
      </c>
      <c r="B712" s="184">
        <v>46471</v>
      </c>
    </row>
    <row r="713" spans="1:2" x14ac:dyDescent="0.2">
      <c r="A713" s="115" t="s">
        <v>2604</v>
      </c>
      <c r="B713" s="184">
        <v>46472</v>
      </c>
    </row>
    <row r="714" spans="1:2" x14ac:dyDescent="0.2">
      <c r="A714" s="115" t="s">
        <v>2605</v>
      </c>
      <c r="B714" s="184">
        <v>46473</v>
      </c>
    </row>
    <row r="715" spans="1:2" x14ac:dyDescent="0.2">
      <c r="A715" s="115" t="s">
        <v>2606</v>
      </c>
      <c r="B715" s="184">
        <v>46474</v>
      </c>
    </row>
    <row r="716" spans="1:2" x14ac:dyDescent="0.2">
      <c r="A716" s="115" t="s">
        <v>2607</v>
      </c>
      <c r="B716" s="184">
        <v>46475</v>
      </c>
    </row>
    <row r="717" spans="1:2" x14ac:dyDescent="0.2">
      <c r="A717" s="115" t="s">
        <v>2608</v>
      </c>
      <c r="B717" s="184">
        <v>46476</v>
      </c>
    </row>
    <row r="718" spans="1:2" x14ac:dyDescent="0.2">
      <c r="A718" s="115" t="s">
        <v>2609</v>
      </c>
      <c r="B718" s="184">
        <v>46477</v>
      </c>
    </row>
    <row r="719" spans="1:2" x14ac:dyDescent="0.2">
      <c r="A719" s="115" t="s">
        <v>2610</v>
      </c>
      <c r="B719" s="184">
        <v>46478</v>
      </c>
    </row>
    <row r="720" spans="1:2" x14ac:dyDescent="0.2">
      <c r="A720" s="115" t="s">
        <v>2611</v>
      </c>
      <c r="B720" s="184">
        <v>46479</v>
      </c>
    </row>
    <row r="721" spans="1:2" x14ac:dyDescent="0.2">
      <c r="A721" s="115" t="s">
        <v>2612</v>
      </c>
      <c r="B721" s="184">
        <v>46480</v>
      </c>
    </row>
    <row r="722" spans="1:2" x14ac:dyDescent="0.2">
      <c r="A722" s="115" t="s">
        <v>2613</v>
      </c>
      <c r="B722" s="184">
        <v>46481</v>
      </c>
    </row>
    <row r="723" spans="1:2" x14ac:dyDescent="0.2">
      <c r="A723" s="115" t="s">
        <v>2614</v>
      </c>
      <c r="B723" s="184">
        <v>46482</v>
      </c>
    </row>
    <row r="724" spans="1:2" x14ac:dyDescent="0.2">
      <c r="A724" s="115" t="s">
        <v>2615</v>
      </c>
      <c r="B724" s="184">
        <v>46483</v>
      </c>
    </row>
    <row r="725" spans="1:2" x14ac:dyDescent="0.2">
      <c r="A725" s="115" t="s">
        <v>2616</v>
      </c>
      <c r="B725" s="184">
        <v>46484</v>
      </c>
    </row>
    <row r="726" spans="1:2" x14ac:dyDescent="0.2">
      <c r="A726" s="115" t="s">
        <v>2617</v>
      </c>
      <c r="B726" s="184">
        <v>46485</v>
      </c>
    </row>
    <row r="727" spans="1:2" x14ac:dyDescent="0.2">
      <c r="A727" s="115" t="s">
        <v>2618</v>
      </c>
      <c r="B727" s="184">
        <v>46486</v>
      </c>
    </row>
    <row r="728" spans="1:2" x14ac:dyDescent="0.2">
      <c r="A728" s="115" t="s">
        <v>2619</v>
      </c>
      <c r="B728" s="184">
        <v>46487</v>
      </c>
    </row>
    <row r="729" spans="1:2" x14ac:dyDescent="0.2">
      <c r="A729" s="115" t="s">
        <v>2620</v>
      </c>
      <c r="B729" s="184">
        <v>46488</v>
      </c>
    </row>
    <row r="730" spans="1:2" x14ac:dyDescent="0.2">
      <c r="A730" s="115" t="s">
        <v>2621</v>
      </c>
      <c r="B730" s="184">
        <v>46489</v>
      </c>
    </row>
    <row r="731" spans="1:2" x14ac:dyDescent="0.2">
      <c r="A731" s="115" t="s">
        <v>2622</v>
      </c>
      <c r="B731" s="184">
        <v>46490</v>
      </c>
    </row>
    <row r="732" spans="1:2" x14ac:dyDescent="0.2">
      <c r="A732" s="115" t="s">
        <v>2623</v>
      </c>
      <c r="B732" s="184">
        <v>46491</v>
      </c>
    </row>
    <row r="733" spans="1:2" x14ac:dyDescent="0.2">
      <c r="A733" s="115" t="s">
        <v>2624</v>
      </c>
      <c r="B733" s="184">
        <v>46492</v>
      </c>
    </row>
    <row r="734" spans="1:2" x14ac:dyDescent="0.2">
      <c r="A734" s="115" t="s">
        <v>2625</v>
      </c>
      <c r="B734" s="184">
        <v>46493</v>
      </c>
    </row>
    <row r="735" spans="1:2" x14ac:dyDescent="0.2">
      <c r="A735" s="115" t="s">
        <v>2626</v>
      </c>
      <c r="B735" s="184">
        <v>46494</v>
      </c>
    </row>
    <row r="736" spans="1:2" x14ac:dyDescent="0.2">
      <c r="A736" s="115" t="s">
        <v>2627</v>
      </c>
      <c r="B736" s="184">
        <v>46495</v>
      </c>
    </row>
    <row r="737" spans="1:2" x14ac:dyDescent="0.2">
      <c r="A737" s="115" t="s">
        <v>2628</v>
      </c>
      <c r="B737" s="184">
        <v>46496</v>
      </c>
    </row>
    <row r="738" spans="1:2" x14ac:dyDescent="0.2">
      <c r="A738" s="115" t="s">
        <v>2629</v>
      </c>
      <c r="B738" s="184">
        <v>46497</v>
      </c>
    </row>
    <row r="739" spans="1:2" x14ac:dyDescent="0.2">
      <c r="A739" s="115" t="s">
        <v>2630</v>
      </c>
      <c r="B739" s="184">
        <v>46498</v>
      </c>
    </row>
    <row r="740" spans="1:2" x14ac:dyDescent="0.2">
      <c r="A740" s="115" t="s">
        <v>2631</v>
      </c>
      <c r="B740" s="184">
        <v>46499</v>
      </c>
    </row>
    <row r="741" spans="1:2" x14ac:dyDescent="0.2">
      <c r="A741" s="115" t="s">
        <v>2632</v>
      </c>
      <c r="B741" s="184">
        <v>46500</v>
      </c>
    </row>
    <row r="742" spans="1:2" x14ac:dyDescent="0.2">
      <c r="A742" s="115" t="s">
        <v>2633</v>
      </c>
      <c r="B742" s="184">
        <v>46501</v>
      </c>
    </row>
    <row r="743" spans="1:2" x14ac:dyDescent="0.2">
      <c r="A743" s="115" t="s">
        <v>2634</v>
      </c>
      <c r="B743" s="184">
        <v>46502</v>
      </c>
    </row>
    <row r="744" spans="1:2" x14ac:dyDescent="0.2">
      <c r="A744" s="115" t="s">
        <v>2635</v>
      </c>
      <c r="B744" s="184">
        <v>46503</v>
      </c>
    </row>
    <row r="745" spans="1:2" x14ac:dyDescent="0.2">
      <c r="A745" s="115" t="s">
        <v>2636</v>
      </c>
      <c r="B745" s="184">
        <v>46504</v>
      </c>
    </row>
    <row r="746" spans="1:2" x14ac:dyDescent="0.2">
      <c r="A746" s="115" t="s">
        <v>2637</v>
      </c>
      <c r="B746" s="184">
        <v>46505</v>
      </c>
    </row>
    <row r="747" spans="1:2" x14ac:dyDescent="0.2">
      <c r="A747" s="115" t="s">
        <v>2638</v>
      </c>
      <c r="B747" s="184">
        <v>46506</v>
      </c>
    </row>
    <row r="748" spans="1:2" x14ac:dyDescent="0.2">
      <c r="A748" s="115" t="s">
        <v>2639</v>
      </c>
      <c r="B748" s="184">
        <v>46507</v>
      </c>
    </row>
    <row r="749" spans="1:2" x14ac:dyDescent="0.2">
      <c r="A749" s="115" t="s">
        <v>2640</v>
      </c>
      <c r="B749" s="184">
        <v>46508</v>
      </c>
    </row>
    <row r="750" spans="1:2" x14ac:dyDescent="0.2">
      <c r="A750" s="115" t="s">
        <v>2641</v>
      </c>
      <c r="B750" s="184">
        <v>46509</v>
      </c>
    </row>
    <row r="751" spans="1:2" x14ac:dyDescent="0.2">
      <c r="A751" s="115" t="s">
        <v>2642</v>
      </c>
      <c r="B751" s="184">
        <v>46510</v>
      </c>
    </row>
    <row r="752" spans="1:2" x14ac:dyDescent="0.2">
      <c r="A752" s="115" t="s">
        <v>2643</v>
      </c>
      <c r="B752" s="184">
        <v>46511</v>
      </c>
    </row>
    <row r="753" spans="1:2" x14ac:dyDescent="0.2">
      <c r="A753" s="115" t="s">
        <v>2644</v>
      </c>
      <c r="B753" s="184">
        <v>46512</v>
      </c>
    </row>
    <row r="754" spans="1:2" x14ac:dyDescent="0.2">
      <c r="A754" s="115" t="s">
        <v>2645</v>
      </c>
      <c r="B754" s="184">
        <v>46513</v>
      </c>
    </row>
    <row r="755" spans="1:2" x14ac:dyDescent="0.2">
      <c r="A755" s="115" t="s">
        <v>2646</v>
      </c>
      <c r="B755" s="184">
        <v>46514</v>
      </c>
    </row>
    <row r="756" spans="1:2" x14ac:dyDescent="0.2">
      <c r="A756" s="115" t="s">
        <v>2647</v>
      </c>
      <c r="B756" s="184">
        <v>46515</v>
      </c>
    </row>
    <row r="757" spans="1:2" x14ac:dyDescent="0.2">
      <c r="A757" s="115" t="s">
        <v>2648</v>
      </c>
      <c r="B757" s="184">
        <v>46516</v>
      </c>
    </row>
    <row r="758" spans="1:2" x14ac:dyDescent="0.2">
      <c r="A758" s="115" t="s">
        <v>2649</v>
      </c>
      <c r="B758" s="184">
        <v>46517</v>
      </c>
    </row>
    <row r="759" spans="1:2" x14ac:dyDescent="0.2">
      <c r="A759" s="115" t="s">
        <v>2650</v>
      </c>
      <c r="B759" s="184">
        <v>46518</v>
      </c>
    </row>
    <row r="760" spans="1:2" x14ac:dyDescent="0.2">
      <c r="A760" s="115" t="s">
        <v>2651</v>
      </c>
      <c r="B760" s="184">
        <v>46519</v>
      </c>
    </row>
    <row r="761" spans="1:2" x14ac:dyDescent="0.2">
      <c r="A761" s="115" t="s">
        <v>2652</v>
      </c>
      <c r="B761" s="184">
        <v>46520</v>
      </c>
    </row>
    <row r="762" spans="1:2" x14ac:dyDescent="0.2">
      <c r="A762" s="115" t="s">
        <v>2653</v>
      </c>
      <c r="B762" s="184">
        <v>46521</v>
      </c>
    </row>
    <row r="763" spans="1:2" x14ac:dyDescent="0.2">
      <c r="A763" s="115" t="s">
        <v>2654</v>
      </c>
      <c r="B763" s="184">
        <v>46522</v>
      </c>
    </row>
    <row r="764" spans="1:2" x14ac:dyDescent="0.2">
      <c r="A764" s="115" t="s">
        <v>2655</v>
      </c>
      <c r="B764" s="184">
        <v>46523</v>
      </c>
    </row>
    <row r="765" spans="1:2" x14ac:dyDescent="0.2">
      <c r="A765" s="115" t="s">
        <v>2656</v>
      </c>
      <c r="B765" s="184">
        <v>46524</v>
      </c>
    </row>
    <row r="766" spans="1:2" x14ac:dyDescent="0.2">
      <c r="A766" s="115" t="s">
        <v>2657</v>
      </c>
      <c r="B766" s="184">
        <v>46525</v>
      </c>
    </row>
    <row r="767" spans="1:2" x14ac:dyDescent="0.2">
      <c r="A767" s="115" t="s">
        <v>2658</v>
      </c>
      <c r="B767" s="184">
        <v>46526</v>
      </c>
    </row>
    <row r="768" spans="1:2" x14ac:dyDescent="0.2">
      <c r="A768" s="115" t="s">
        <v>2659</v>
      </c>
      <c r="B768" s="184">
        <v>46527</v>
      </c>
    </row>
    <row r="769" spans="1:2" x14ac:dyDescent="0.2">
      <c r="A769" s="115" t="s">
        <v>2660</v>
      </c>
      <c r="B769" s="184">
        <v>46528</v>
      </c>
    </row>
    <row r="770" spans="1:2" x14ac:dyDescent="0.2">
      <c r="A770" s="115" t="s">
        <v>2661</v>
      </c>
      <c r="B770" s="184">
        <v>46529</v>
      </c>
    </row>
    <row r="771" spans="1:2" x14ac:dyDescent="0.2">
      <c r="A771" s="115" t="s">
        <v>2662</v>
      </c>
      <c r="B771" s="184">
        <v>46530</v>
      </c>
    </row>
    <row r="772" spans="1:2" x14ac:dyDescent="0.2">
      <c r="A772" s="115" t="s">
        <v>2663</v>
      </c>
      <c r="B772" s="184">
        <v>46531</v>
      </c>
    </row>
    <row r="773" spans="1:2" x14ac:dyDescent="0.2">
      <c r="A773" s="115" t="s">
        <v>2664</v>
      </c>
      <c r="B773" s="184">
        <v>46532</v>
      </c>
    </row>
    <row r="774" spans="1:2" x14ac:dyDescent="0.2">
      <c r="A774" s="115" t="s">
        <v>2665</v>
      </c>
      <c r="B774" s="184">
        <v>46533</v>
      </c>
    </row>
    <row r="775" spans="1:2" x14ac:dyDescent="0.2">
      <c r="A775" s="115" t="s">
        <v>2666</v>
      </c>
      <c r="B775" s="184">
        <v>46534</v>
      </c>
    </row>
    <row r="776" spans="1:2" x14ac:dyDescent="0.2">
      <c r="A776" s="115" t="s">
        <v>2667</v>
      </c>
      <c r="B776" s="184">
        <v>46535</v>
      </c>
    </row>
    <row r="777" spans="1:2" x14ac:dyDescent="0.2">
      <c r="A777" s="115" t="s">
        <v>2668</v>
      </c>
      <c r="B777" s="184">
        <v>46536</v>
      </c>
    </row>
    <row r="778" spans="1:2" x14ac:dyDescent="0.2">
      <c r="A778" s="115" t="s">
        <v>2669</v>
      </c>
      <c r="B778" s="184">
        <v>46537</v>
      </c>
    </row>
    <row r="779" spans="1:2" x14ac:dyDescent="0.2">
      <c r="A779" s="115" t="s">
        <v>2670</v>
      </c>
      <c r="B779" s="184">
        <v>46538</v>
      </c>
    </row>
    <row r="780" spans="1:2" x14ac:dyDescent="0.2">
      <c r="A780" s="115" t="s">
        <v>2671</v>
      </c>
      <c r="B780" s="184">
        <v>46539</v>
      </c>
    </row>
    <row r="781" spans="1:2" x14ac:dyDescent="0.2">
      <c r="A781" s="115" t="s">
        <v>2672</v>
      </c>
      <c r="B781" s="184">
        <v>46540</v>
      </c>
    </row>
    <row r="782" spans="1:2" x14ac:dyDescent="0.2">
      <c r="A782" s="115" t="s">
        <v>2673</v>
      </c>
      <c r="B782" s="184">
        <v>46541</v>
      </c>
    </row>
    <row r="783" spans="1:2" x14ac:dyDescent="0.2">
      <c r="A783" s="115" t="s">
        <v>2674</v>
      </c>
      <c r="B783" s="184">
        <v>46542</v>
      </c>
    </row>
    <row r="784" spans="1:2" x14ac:dyDescent="0.2">
      <c r="A784" s="115" t="s">
        <v>2675</v>
      </c>
      <c r="B784" s="184">
        <v>46543</v>
      </c>
    </row>
    <row r="785" spans="1:2" x14ac:dyDescent="0.2">
      <c r="A785" s="115" t="s">
        <v>2676</v>
      </c>
      <c r="B785" s="184">
        <v>46544</v>
      </c>
    </row>
    <row r="786" spans="1:2" x14ac:dyDescent="0.2">
      <c r="A786" s="115" t="s">
        <v>2677</v>
      </c>
      <c r="B786" s="184">
        <v>46545</v>
      </c>
    </row>
    <row r="787" spans="1:2" x14ac:dyDescent="0.2">
      <c r="A787" s="115" t="s">
        <v>2678</v>
      </c>
      <c r="B787" s="184">
        <v>46546</v>
      </c>
    </row>
    <row r="788" spans="1:2" x14ac:dyDescent="0.2">
      <c r="A788" s="115" t="s">
        <v>2679</v>
      </c>
      <c r="B788" s="184">
        <v>46547</v>
      </c>
    </row>
    <row r="789" spans="1:2" x14ac:dyDescent="0.2">
      <c r="A789" s="115" t="s">
        <v>2680</v>
      </c>
      <c r="B789" s="184">
        <v>46548</v>
      </c>
    </row>
    <row r="790" spans="1:2" x14ac:dyDescent="0.2">
      <c r="A790" s="115" t="s">
        <v>2681</v>
      </c>
      <c r="B790" s="184">
        <v>46549</v>
      </c>
    </row>
    <row r="791" spans="1:2" x14ac:dyDescent="0.2">
      <c r="A791" s="115" t="s">
        <v>2682</v>
      </c>
      <c r="B791" s="184">
        <v>46550</v>
      </c>
    </row>
    <row r="792" spans="1:2" x14ac:dyDescent="0.2">
      <c r="A792" s="115" t="s">
        <v>2683</v>
      </c>
      <c r="B792" s="184">
        <v>46551</v>
      </c>
    </row>
    <row r="793" spans="1:2" x14ac:dyDescent="0.2">
      <c r="A793" s="115" t="s">
        <v>2684</v>
      </c>
      <c r="B793" s="184">
        <v>46552</v>
      </c>
    </row>
    <row r="794" spans="1:2" x14ac:dyDescent="0.2">
      <c r="A794" s="115" t="s">
        <v>2685</v>
      </c>
      <c r="B794" s="184">
        <v>46553</v>
      </c>
    </row>
    <row r="795" spans="1:2" x14ac:dyDescent="0.2">
      <c r="A795" s="115" t="s">
        <v>2686</v>
      </c>
      <c r="B795" s="184">
        <v>46554</v>
      </c>
    </row>
    <row r="796" spans="1:2" x14ac:dyDescent="0.2">
      <c r="A796" s="115" t="s">
        <v>2687</v>
      </c>
      <c r="B796" s="184">
        <v>46555</v>
      </c>
    </row>
    <row r="797" spans="1:2" x14ac:dyDescent="0.2">
      <c r="A797" s="115" t="s">
        <v>2688</v>
      </c>
      <c r="B797" s="184">
        <v>46556</v>
      </c>
    </row>
    <row r="798" spans="1:2" x14ac:dyDescent="0.2">
      <c r="A798" s="115" t="s">
        <v>2689</v>
      </c>
      <c r="B798" s="184">
        <v>46557</v>
      </c>
    </row>
    <row r="799" spans="1:2" x14ac:dyDescent="0.2">
      <c r="A799" s="115" t="s">
        <v>2690</v>
      </c>
      <c r="B799" s="184">
        <v>46558</v>
      </c>
    </row>
    <row r="800" spans="1:2" x14ac:dyDescent="0.2">
      <c r="A800" s="115" t="s">
        <v>2691</v>
      </c>
      <c r="B800" s="184">
        <v>46559</v>
      </c>
    </row>
    <row r="801" spans="1:2" x14ac:dyDescent="0.2">
      <c r="A801" s="115" t="s">
        <v>2692</v>
      </c>
      <c r="B801" s="184">
        <v>46560</v>
      </c>
    </row>
    <row r="802" spans="1:2" x14ac:dyDescent="0.2">
      <c r="A802" s="115" t="s">
        <v>2693</v>
      </c>
      <c r="B802" s="184">
        <v>46561</v>
      </c>
    </row>
    <row r="803" spans="1:2" x14ac:dyDescent="0.2">
      <c r="A803" s="115" t="s">
        <v>2694</v>
      </c>
      <c r="B803" s="184">
        <v>46562</v>
      </c>
    </row>
    <row r="804" spans="1:2" x14ac:dyDescent="0.2">
      <c r="A804" s="115" t="s">
        <v>2695</v>
      </c>
      <c r="B804" s="184">
        <v>46563</v>
      </c>
    </row>
    <row r="805" spans="1:2" x14ac:dyDescent="0.2">
      <c r="A805" s="115" t="s">
        <v>2696</v>
      </c>
      <c r="B805" s="184">
        <v>46564</v>
      </c>
    </row>
    <row r="806" spans="1:2" x14ac:dyDescent="0.2">
      <c r="A806" s="115" t="s">
        <v>2697</v>
      </c>
      <c r="B806" s="184">
        <v>46565</v>
      </c>
    </row>
    <row r="807" spans="1:2" x14ac:dyDescent="0.2">
      <c r="A807" s="115" t="s">
        <v>2698</v>
      </c>
      <c r="B807" s="184">
        <v>46566</v>
      </c>
    </row>
    <row r="808" spans="1:2" x14ac:dyDescent="0.2">
      <c r="A808" s="115" t="s">
        <v>2699</v>
      </c>
      <c r="B808" s="184">
        <v>46567</v>
      </c>
    </row>
    <row r="809" spans="1:2" x14ac:dyDescent="0.2">
      <c r="A809" s="115" t="s">
        <v>2700</v>
      </c>
      <c r="B809" s="184">
        <v>46568</v>
      </c>
    </row>
    <row r="810" spans="1:2" x14ac:dyDescent="0.2">
      <c r="A810" s="115" t="s">
        <v>2701</v>
      </c>
      <c r="B810" s="184">
        <v>46569</v>
      </c>
    </row>
    <row r="811" spans="1:2" x14ac:dyDescent="0.2">
      <c r="A811" s="115" t="s">
        <v>2702</v>
      </c>
      <c r="B811" s="184">
        <v>46570</v>
      </c>
    </row>
    <row r="812" spans="1:2" x14ac:dyDescent="0.2">
      <c r="A812" s="115" t="s">
        <v>2703</v>
      </c>
      <c r="B812" s="184">
        <v>46571</v>
      </c>
    </row>
    <row r="813" spans="1:2" x14ac:dyDescent="0.2">
      <c r="A813" s="115" t="s">
        <v>2704</v>
      </c>
      <c r="B813" s="184">
        <v>46572</v>
      </c>
    </row>
    <row r="814" spans="1:2" x14ac:dyDescent="0.2">
      <c r="A814" s="115" t="s">
        <v>2705</v>
      </c>
      <c r="B814" s="184">
        <v>46573</v>
      </c>
    </row>
    <row r="815" spans="1:2" x14ac:dyDescent="0.2">
      <c r="A815" s="115" t="s">
        <v>2706</v>
      </c>
      <c r="B815" s="184">
        <v>46574</v>
      </c>
    </row>
    <row r="816" spans="1:2" x14ac:dyDescent="0.2">
      <c r="A816" s="115" t="s">
        <v>2707</v>
      </c>
      <c r="B816" s="184">
        <v>46575</v>
      </c>
    </row>
    <row r="817" spans="1:2" x14ac:dyDescent="0.2">
      <c r="A817" s="115" t="s">
        <v>2708</v>
      </c>
      <c r="B817" s="184">
        <v>46576</v>
      </c>
    </row>
    <row r="818" spans="1:2" x14ac:dyDescent="0.2">
      <c r="A818" s="115" t="s">
        <v>2709</v>
      </c>
      <c r="B818" s="184">
        <v>46577</v>
      </c>
    </row>
    <row r="819" spans="1:2" x14ac:dyDescent="0.2">
      <c r="A819" s="115" t="s">
        <v>2710</v>
      </c>
      <c r="B819" s="184">
        <v>46578</v>
      </c>
    </row>
    <row r="820" spans="1:2" x14ac:dyDescent="0.2">
      <c r="A820" s="115" t="s">
        <v>2711</v>
      </c>
      <c r="B820" s="184">
        <v>46579</v>
      </c>
    </row>
    <row r="821" spans="1:2" x14ac:dyDescent="0.2">
      <c r="A821" s="115" t="s">
        <v>2712</v>
      </c>
      <c r="B821" s="184">
        <v>46580</v>
      </c>
    </row>
    <row r="822" spans="1:2" x14ac:dyDescent="0.2">
      <c r="A822" s="115" t="s">
        <v>2713</v>
      </c>
      <c r="B822" s="184">
        <v>46581</v>
      </c>
    </row>
    <row r="823" spans="1:2" x14ac:dyDescent="0.2">
      <c r="A823" s="115" t="s">
        <v>2714</v>
      </c>
      <c r="B823" s="184">
        <v>46582</v>
      </c>
    </row>
    <row r="824" spans="1:2" x14ac:dyDescent="0.2">
      <c r="A824" s="115" t="s">
        <v>2715</v>
      </c>
      <c r="B824" s="184">
        <v>46583</v>
      </c>
    </row>
    <row r="825" spans="1:2" x14ac:dyDescent="0.2">
      <c r="A825" s="115" t="s">
        <v>2716</v>
      </c>
      <c r="B825" s="184">
        <v>46584</v>
      </c>
    </row>
    <row r="826" spans="1:2" x14ac:dyDescent="0.2">
      <c r="A826" s="115" t="s">
        <v>2717</v>
      </c>
      <c r="B826" s="184">
        <v>46585</v>
      </c>
    </row>
    <row r="827" spans="1:2" x14ac:dyDescent="0.2">
      <c r="A827" s="115" t="s">
        <v>2718</v>
      </c>
      <c r="B827" s="184">
        <v>46586</v>
      </c>
    </row>
    <row r="828" spans="1:2" x14ac:dyDescent="0.2">
      <c r="A828" s="115" t="s">
        <v>2719</v>
      </c>
      <c r="B828" s="184">
        <v>46587</v>
      </c>
    </row>
    <row r="829" spans="1:2" x14ac:dyDescent="0.2">
      <c r="A829" s="115" t="s">
        <v>2720</v>
      </c>
      <c r="B829" s="184">
        <v>46588</v>
      </c>
    </row>
    <row r="830" spans="1:2" x14ac:dyDescent="0.2">
      <c r="A830" s="115" t="s">
        <v>2721</v>
      </c>
      <c r="B830" s="184">
        <v>46589</v>
      </c>
    </row>
    <row r="831" spans="1:2" x14ac:dyDescent="0.2">
      <c r="A831" s="115" t="s">
        <v>2722</v>
      </c>
      <c r="B831" s="184">
        <v>46590</v>
      </c>
    </row>
    <row r="832" spans="1:2" x14ac:dyDescent="0.2">
      <c r="A832" s="115" t="s">
        <v>2723</v>
      </c>
      <c r="B832" s="184">
        <v>46591</v>
      </c>
    </row>
    <row r="833" spans="1:2" x14ac:dyDescent="0.2">
      <c r="A833" s="115" t="s">
        <v>2724</v>
      </c>
      <c r="B833" s="184">
        <v>46592</v>
      </c>
    </row>
    <row r="834" spans="1:2" x14ac:dyDescent="0.2">
      <c r="A834" s="115" t="s">
        <v>2725</v>
      </c>
      <c r="B834" s="184">
        <v>46593</v>
      </c>
    </row>
    <row r="835" spans="1:2" x14ac:dyDescent="0.2">
      <c r="A835" s="115" t="s">
        <v>2726</v>
      </c>
      <c r="B835" s="184">
        <v>46594</v>
      </c>
    </row>
    <row r="836" spans="1:2" x14ac:dyDescent="0.2">
      <c r="A836" s="115" t="s">
        <v>2727</v>
      </c>
      <c r="B836" s="184">
        <v>46595</v>
      </c>
    </row>
    <row r="837" spans="1:2" x14ac:dyDescent="0.2">
      <c r="A837" s="115" t="s">
        <v>2728</v>
      </c>
      <c r="B837" s="184">
        <v>46596</v>
      </c>
    </row>
    <row r="838" spans="1:2" x14ac:dyDescent="0.2">
      <c r="A838" s="115" t="s">
        <v>2729</v>
      </c>
      <c r="B838" s="184">
        <v>46597</v>
      </c>
    </row>
    <row r="839" spans="1:2" x14ac:dyDescent="0.2">
      <c r="A839" s="115" t="s">
        <v>2730</v>
      </c>
      <c r="B839" s="184">
        <v>46598</v>
      </c>
    </row>
    <row r="840" spans="1:2" x14ac:dyDescent="0.2">
      <c r="A840" s="115" t="s">
        <v>2731</v>
      </c>
      <c r="B840" s="184">
        <v>46599</v>
      </c>
    </row>
    <row r="841" spans="1:2" x14ac:dyDescent="0.2">
      <c r="A841" s="115" t="s">
        <v>2732</v>
      </c>
      <c r="B841" s="184">
        <v>46600</v>
      </c>
    </row>
    <row r="842" spans="1:2" x14ac:dyDescent="0.2">
      <c r="A842" s="115" t="s">
        <v>2733</v>
      </c>
      <c r="B842" s="184">
        <v>46601</v>
      </c>
    </row>
    <row r="843" spans="1:2" x14ac:dyDescent="0.2">
      <c r="A843" s="115" t="s">
        <v>2734</v>
      </c>
      <c r="B843" s="184">
        <v>46602</v>
      </c>
    </row>
    <row r="844" spans="1:2" x14ac:dyDescent="0.2">
      <c r="A844" s="115" t="s">
        <v>2735</v>
      </c>
      <c r="B844" s="184">
        <v>46603</v>
      </c>
    </row>
    <row r="845" spans="1:2" x14ac:dyDescent="0.2">
      <c r="A845" s="115" t="s">
        <v>2736</v>
      </c>
      <c r="B845" s="184">
        <v>46604</v>
      </c>
    </row>
    <row r="846" spans="1:2" x14ac:dyDescent="0.2">
      <c r="A846" s="115" t="s">
        <v>2737</v>
      </c>
      <c r="B846" s="184">
        <v>46605</v>
      </c>
    </row>
    <row r="847" spans="1:2" x14ac:dyDescent="0.2">
      <c r="A847" s="115" t="s">
        <v>2738</v>
      </c>
      <c r="B847" s="184">
        <v>46606</v>
      </c>
    </row>
    <row r="848" spans="1:2" x14ac:dyDescent="0.2">
      <c r="A848" s="115" t="s">
        <v>2739</v>
      </c>
      <c r="B848" s="184">
        <v>46607</v>
      </c>
    </row>
    <row r="849" spans="1:2" x14ac:dyDescent="0.2">
      <c r="A849" s="115" t="s">
        <v>2740</v>
      </c>
      <c r="B849" s="184">
        <v>46608</v>
      </c>
    </row>
    <row r="850" spans="1:2" x14ac:dyDescent="0.2">
      <c r="A850" s="115" t="s">
        <v>2741</v>
      </c>
      <c r="B850" s="184">
        <v>46609</v>
      </c>
    </row>
    <row r="851" spans="1:2" x14ac:dyDescent="0.2">
      <c r="A851" s="115" t="s">
        <v>2742</v>
      </c>
      <c r="B851" s="184">
        <v>46610</v>
      </c>
    </row>
    <row r="852" spans="1:2" x14ac:dyDescent="0.2">
      <c r="A852" s="115" t="s">
        <v>2743</v>
      </c>
      <c r="B852" s="184">
        <v>46611</v>
      </c>
    </row>
    <row r="853" spans="1:2" x14ac:dyDescent="0.2">
      <c r="A853" s="115" t="s">
        <v>2744</v>
      </c>
      <c r="B853" s="184">
        <v>46612</v>
      </c>
    </row>
    <row r="854" spans="1:2" x14ac:dyDescent="0.2">
      <c r="A854" s="115" t="s">
        <v>2745</v>
      </c>
      <c r="B854" s="184">
        <v>46613</v>
      </c>
    </row>
    <row r="855" spans="1:2" x14ac:dyDescent="0.2">
      <c r="A855" s="115" t="s">
        <v>2746</v>
      </c>
      <c r="B855" s="184">
        <v>46614</v>
      </c>
    </row>
    <row r="856" spans="1:2" x14ac:dyDescent="0.2">
      <c r="A856" s="115" t="s">
        <v>2747</v>
      </c>
      <c r="B856" s="184">
        <v>46615</v>
      </c>
    </row>
    <row r="857" spans="1:2" x14ac:dyDescent="0.2">
      <c r="A857" s="115" t="s">
        <v>2748</v>
      </c>
      <c r="B857" s="184">
        <v>46616</v>
      </c>
    </row>
    <row r="858" spans="1:2" x14ac:dyDescent="0.2">
      <c r="A858" s="115" t="s">
        <v>2749</v>
      </c>
      <c r="B858" s="184">
        <v>46617</v>
      </c>
    </row>
    <row r="859" spans="1:2" x14ac:dyDescent="0.2">
      <c r="A859" s="115" t="s">
        <v>2750</v>
      </c>
      <c r="B859" s="184">
        <v>46618</v>
      </c>
    </row>
    <row r="860" spans="1:2" x14ac:dyDescent="0.2">
      <c r="A860" s="115" t="s">
        <v>2751</v>
      </c>
      <c r="B860" s="184">
        <v>46619</v>
      </c>
    </row>
    <row r="861" spans="1:2" x14ac:dyDescent="0.2">
      <c r="A861" s="115" t="s">
        <v>2752</v>
      </c>
      <c r="B861" s="184">
        <v>46620</v>
      </c>
    </row>
    <row r="862" spans="1:2" x14ac:dyDescent="0.2">
      <c r="A862" s="115" t="s">
        <v>2753</v>
      </c>
      <c r="B862" s="184">
        <v>46621</v>
      </c>
    </row>
    <row r="863" spans="1:2" x14ac:dyDescent="0.2">
      <c r="A863" s="115" t="s">
        <v>2754</v>
      </c>
      <c r="B863" s="184">
        <v>46622</v>
      </c>
    </row>
    <row r="864" spans="1:2" x14ac:dyDescent="0.2">
      <c r="A864" s="115" t="s">
        <v>2755</v>
      </c>
      <c r="B864" s="184">
        <v>46623</v>
      </c>
    </row>
    <row r="865" spans="1:2" x14ac:dyDescent="0.2">
      <c r="A865" s="115" t="s">
        <v>2756</v>
      </c>
      <c r="B865" s="184">
        <v>46624</v>
      </c>
    </row>
    <row r="866" spans="1:2" x14ac:dyDescent="0.2">
      <c r="A866" s="115" t="s">
        <v>2757</v>
      </c>
      <c r="B866" s="184">
        <v>46625</v>
      </c>
    </row>
    <row r="867" spans="1:2" x14ac:dyDescent="0.2">
      <c r="A867" s="115" t="s">
        <v>2758</v>
      </c>
      <c r="B867" s="184">
        <v>46626</v>
      </c>
    </row>
    <row r="868" spans="1:2" x14ac:dyDescent="0.2">
      <c r="A868" s="115" t="s">
        <v>2759</v>
      </c>
      <c r="B868" s="184">
        <v>46627</v>
      </c>
    </row>
    <row r="869" spans="1:2" x14ac:dyDescent="0.2">
      <c r="A869" s="115" t="s">
        <v>2760</v>
      </c>
      <c r="B869" s="184">
        <v>46628</v>
      </c>
    </row>
    <row r="870" spans="1:2" x14ac:dyDescent="0.2">
      <c r="A870" s="115" t="s">
        <v>2761</v>
      </c>
      <c r="B870" s="184">
        <v>46629</v>
      </c>
    </row>
    <row r="871" spans="1:2" x14ac:dyDescent="0.2">
      <c r="A871" s="115" t="s">
        <v>2762</v>
      </c>
      <c r="B871" s="184">
        <v>46630</v>
      </c>
    </row>
    <row r="872" spans="1:2" x14ac:dyDescent="0.2">
      <c r="A872" s="115" t="s">
        <v>2763</v>
      </c>
      <c r="B872" s="184">
        <v>46631</v>
      </c>
    </row>
    <row r="873" spans="1:2" x14ac:dyDescent="0.2">
      <c r="A873" s="115" t="s">
        <v>2764</v>
      </c>
      <c r="B873" s="184">
        <v>46632</v>
      </c>
    </row>
    <row r="874" spans="1:2" x14ac:dyDescent="0.2">
      <c r="A874" s="115" t="s">
        <v>2765</v>
      </c>
      <c r="B874" s="184">
        <v>46633</v>
      </c>
    </row>
    <row r="875" spans="1:2" x14ac:dyDescent="0.2">
      <c r="A875" s="115" t="s">
        <v>2766</v>
      </c>
      <c r="B875" s="184">
        <v>46634</v>
      </c>
    </row>
    <row r="876" spans="1:2" x14ac:dyDescent="0.2">
      <c r="A876" s="115" t="s">
        <v>2767</v>
      </c>
      <c r="B876" s="184">
        <v>46635</v>
      </c>
    </row>
    <row r="877" spans="1:2" x14ac:dyDescent="0.2">
      <c r="A877" s="115" t="s">
        <v>2768</v>
      </c>
      <c r="B877" s="184">
        <v>46636</v>
      </c>
    </row>
    <row r="878" spans="1:2" x14ac:dyDescent="0.2">
      <c r="A878" s="115" t="s">
        <v>2769</v>
      </c>
      <c r="B878" s="184">
        <v>46637</v>
      </c>
    </row>
    <row r="879" spans="1:2" x14ac:dyDescent="0.2">
      <c r="A879" s="115" t="s">
        <v>2770</v>
      </c>
      <c r="B879" s="184">
        <v>46638</v>
      </c>
    </row>
    <row r="880" spans="1:2" x14ac:dyDescent="0.2">
      <c r="A880" s="115" t="s">
        <v>2771</v>
      </c>
      <c r="B880" s="184">
        <v>46639</v>
      </c>
    </row>
    <row r="881" spans="1:2" x14ac:dyDescent="0.2">
      <c r="A881" s="115" t="s">
        <v>2772</v>
      </c>
      <c r="B881" s="184">
        <v>46640</v>
      </c>
    </row>
    <row r="882" spans="1:2" x14ac:dyDescent="0.2">
      <c r="A882" s="115" t="s">
        <v>2773</v>
      </c>
      <c r="B882" s="184">
        <v>46641</v>
      </c>
    </row>
    <row r="883" spans="1:2" x14ac:dyDescent="0.2">
      <c r="A883" s="115" t="s">
        <v>2774</v>
      </c>
      <c r="B883" s="184">
        <v>46642</v>
      </c>
    </row>
    <row r="884" spans="1:2" x14ac:dyDescent="0.2">
      <c r="A884" s="115" t="s">
        <v>2775</v>
      </c>
      <c r="B884" s="184">
        <v>46643</v>
      </c>
    </row>
    <row r="885" spans="1:2" x14ac:dyDescent="0.2">
      <c r="A885" s="115" t="s">
        <v>2776</v>
      </c>
      <c r="B885" s="184">
        <v>46644</v>
      </c>
    </row>
    <row r="886" spans="1:2" x14ac:dyDescent="0.2">
      <c r="A886" s="115" t="s">
        <v>2777</v>
      </c>
      <c r="B886" s="184">
        <v>46645</v>
      </c>
    </row>
    <row r="887" spans="1:2" x14ac:dyDescent="0.2">
      <c r="A887" s="115" t="s">
        <v>2778</v>
      </c>
      <c r="B887" s="184">
        <v>46646</v>
      </c>
    </row>
    <row r="888" spans="1:2" x14ac:dyDescent="0.2">
      <c r="A888" s="115" t="s">
        <v>2779</v>
      </c>
      <c r="B888" s="184">
        <v>46647</v>
      </c>
    </row>
    <row r="889" spans="1:2" x14ac:dyDescent="0.2">
      <c r="A889" s="115" t="s">
        <v>2780</v>
      </c>
      <c r="B889" s="184">
        <v>46648</v>
      </c>
    </row>
    <row r="890" spans="1:2" x14ac:dyDescent="0.2">
      <c r="A890" s="115" t="s">
        <v>2781</v>
      </c>
      <c r="B890" s="184">
        <v>46649</v>
      </c>
    </row>
    <row r="891" spans="1:2" x14ac:dyDescent="0.2">
      <c r="A891" s="115" t="s">
        <v>2782</v>
      </c>
      <c r="B891" s="184">
        <v>46650</v>
      </c>
    </row>
    <row r="892" spans="1:2" x14ac:dyDescent="0.2">
      <c r="A892" s="115" t="s">
        <v>2783</v>
      </c>
      <c r="B892" s="184">
        <v>46651</v>
      </c>
    </row>
    <row r="893" spans="1:2" x14ac:dyDescent="0.2">
      <c r="A893" s="115" t="s">
        <v>2784</v>
      </c>
      <c r="B893" s="184">
        <v>46652</v>
      </c>
    </row>
    <row r="894" spans="1:2" x14ac:dyDescent="0.2">
      <c r="A894" s="115" t="s">
        <v>2785</v>
      </c>
      <c r="B894" s="184">
        <v>46653</v>
      </c>
    </row>
    <row r="895" spans="1:2" x14ac:dyDescent="0.2">
      <c r="A895" s="115" t="s">
        <v>2786</v>
      </c>
      <c r="B895" s="184">
        <v>46654</v>
      </c>
    </row>
    <row r="896" spans="1:2" x14ac:dyDescent="0.2">
      <c r="A896" s="115" t="s">
        <v>2787</v>
      </c>
      <c r="B896" s="184">
        <v>46655</v>
      </c>
    </row>
    <row r="897" spans="1:2" x14ac:dyDescent="0.2">
      <c r="A897" s="115" t="s">
        <v>2788</v>
      </c>
      <c r="B897" s="184">
        <v>46656</v>
      </c>
    </row>
    <row r="898" spans="1:2" x14ac:dyDescent="0.2">
      <c r="A898" s="115" t="s">
        <v>2789</v>
      </c>
      <c r="B898" s="184">
        <v>46657</v>
      </c>
    </row>
    <row r="899" spans="1:2" x14ac:dyDescent="0.2">
      <c r="A899" s="115" t="s">
        <v>2790</v>
      </c>
      <c r="B899" s="184">
        <v>46658</v>
      </c>
    </row>
    <row r="900" spans="1:2" x14ac:dyDescent="0.2">
      <c r="A900" s="115" t="s">
        <v>2791</v>
      </c>
      <c r="B900" s="184">
        <v>46659</v>
      </c>
    </row>
    <row r="901" spans="1:2" x14ac:dyDescent="0.2">
      <c r="A901" s="115" t="s">
        <v>2792</v>
      </c>
      <c r="B901" s="184">
        <v>46660</v>
      </c>
    </row>
    <row r="902" spans="1:2" x14ac:dyDescent="0.2">
      <c r="A902" s="115" t="s">
        <v>2793</v>
      </c>
      <c r="B902" s="184">
        <v>46661</v>
      </c>
    </row>
    <row r="903" spans="1:2" x14ac:dyDescent="0.2">
      <c r="A903" s="115" t="s">
        <v>2794</v>
      </c>
      <c r="B903" s="184">
        <v>46662</v>
      </c>
    </row>
    <row r="904" spans="1:2" x14ac:dyDescent="0.2">
      <c r="A904" s="115" t="s">
        <v>2795</v>
      </c>
      <c r="B904" s="184">
        <v>46663</v>
      </c>
    </row>
    <row r="905" spans="1:2" x14ac:dyDescent="0.2">
      <c r="A905" s="115" t="s">
        <v>2796</v>
      </c>
      <c r="B905" s="184">
        <v>46664</v>
      </c>
    </row>
    <row r="906" spans="1:2" x14ac:dyDescent="0.2">
      <c r="A906" s="115" t="s">
        <v>2797</v>
      </c>
      <c r="B906" s="184">
        <v>46665</v>
      </c>
    </row>
    <row r="907" spans="1:2" x14ac:dyDescent="0.2">
      <c r="A907" s="115" t="s">
        <v>2798</v>
      </c>
      <c r="B907" s="184">
        <v>46666</v>
      </c>
    </row>
    <row r="908" spans="1:2" x14ac:dyDescent="0.2">
      <c r="A908" s="115" t="s">
        <v>2799</v>
      </c>
      <c r="B908" s="184">
        <v>46667</v>
      </c>
    </row>
    <row r="909" spans="1:2" x14ac:dyDescent="0.2">
      <c r="A909" s="115" t="s">
        <v>2800</v>
      </c>
      <c r="B909" s="184">
        <v>46668</v>
      </c>
    </row>
    <row r="910" spans="1:2" x14ac:dyDescent="0.2">
      <c r="A910" s="115" t="s">
        <v>2801</v>
      </c>
      <c r="B910" s="184">
        <v>46669</v>
      </c>
    </row>
    <row r="911" spans="1:2" x14ac:dyDescent="0.2">
      <c r="A911" s="115" t="s">
        <v>2802</v>
      </c>
      <c r="B911" s="184">
        <v>46670</v>
      </c>
    </row>
    <row r="912" spans="1:2" x14ac:dyDescent="0.2">
      <c r="A912" s="115" t="s">
        <v>2803</v>
      </c>
      <c r="B912" s="184">
        <v>46671</v>
      </c>
    </row>
    <row r="913" spans="1:2" x14ac:dyDescent="0.2">
      <c r="A913" s="115" t="s">
        <v>2804</v>
      </c>
      <c r="B913" s="184">
        <v>46672</v>
      </c>
    </row>
    <row r="914" spans="1:2" x14ac:dyDescent="0.2">
      <c r="A914" s="115" t="s">
        <v>2805</v>
      </c>
      <c r="B914" s="184">
        <v>46673</v>
      </c>
    </row>
    <row r="915" spans="1:2" x14ac:dyDescent="0.2">
      <c r="A915" s="115" t="s">
        <v>2806</v>
      </c>
      <c r="B915" s="184">
        <v>46674</v>
      </c>
    </row>
    <row r="916" spans="1:2" x14ac:dyDescent="0.2">
      <c r="A916" s="115" t="s">
        <v>2807</v>
      </c>
      <c r="B916" s="184">
        <v>46675</v>
      </c>
    </row>
    <row r="917" spans="1:2" x14ac:dyDescent="0.2">
      <c r="A917" s="115" t="s">
        <v>2808</v>
      </c>
      <c r="B917" s="184">
        <v>46676</v>
      </c>
    </row>
    <row r="918" spans="1:2" x14ac:dyDescent="0.2">
      <c r="A918" s="115" t="s">
        <v>2809</v>
      </c>
      <c r="B918" s="184">
        <v>46677</v>
      </c>
    </row>
    <row r="919" spans="1:2" x14ac:dyDescent="0.2">
      <c r="A919" s="115" t="s">
        <v>2810</v>
      </c>
      <c r="B919" s="184">
        <v>46678</v>
      </c>
    </row>
    <row r="920" spans="1:2" x14ac:dyDescent="0.2">
      <c r="A920" s="115" t="s">
        <v>2811</v>
      </c>
      <c r="B920" s="184">
        <v>46679</v>
      </c>
    </row>
    <row r="921" spans="1:2" x14ac:dyDescent="0.2">
      <c r="A921" s="115" t="s">
        <v>2812</v>
      </c>
      <c r="B921" s="184">
        <v>46680</v>
      </c>
    </row>
    <row r="922" spans="1:2" x14ac:dyDescent="0.2">
      <c r="A922" s="115" t="s">
        <v>2813</v>
      </c>
      <c r="B922" s="184">
        <v>46681</v>
      </c>
    </row>
    <row r="923" spans="1:2" x14ac:dyDescent="0.2">
      <c r="A923" s="115" t="s">
        <v>2814</v>
      </c>
      <c r="B923" s="184">
        <v>46682</v>
      </c>
    </row>
    <row r="924" spans="1:2" x14ac:dyDescent="0.2">
      <c r="A924" s="115" t="s">
        <v>2815</v>
      </c>
      <c r="B924" s="184">
        <v>46683</v>
      </c>
    </row>
    <row r="925" spans="1:2" x14ac:dyDescent="0.2">
      <c r="A925" s="115" t="s">
        <v>2816</v>
      </c>
      <c r="B925" s="184">
        <v>46684</v>
      </c>
    </row>
    <row r="926" spans="1:2" x14ac:dyDescent="0.2">
      <c r="A926" s="115" t="s">
        <v>2817</v>
      </c>
      <c r="B926" s="184">
        <v>46685</v>
      </c>
    </row>
    <row r="927" spans="1:2" x14ac:dyDescent="0.2">
      <c r="A927" s="115" t="s">
        <v>2818</v>
      </c>
      <c r="B927" s="184">
        <v>46686</v>
      </c>
    </row>
    <row r="928" spans="1:2" x14ac:dyDescent="0.2">
      <c r="A928" s="115" t="s">
        <v>2819</v>
      </c>
      <c r="B928" s="184">
        <v>46687</v>
      </c>
    </row>
    <row r="929" spans="1:2" x14ac:dyDescent="0.2">
      <c r="A929" s="115" t="s">
        <v>2820</v>
      </c>
      <c r="B929" s="184">
        <v>46688</v>
      </c>
    </row>
    <row r="930" spans="1:2" x14ac:dyDescent="0.2">
      <c r="A930" s="115" t="s">
        <v>2821</v>
      </c>
      <c r="B930" s="184">
        <v>46689</v>
      </c>
    </row>
    <row r="931" spans="1:2" x14ac:dyDescent="0.2">
      <c r="A931" s="115" t="s">
        <v>2822</v>
      </c>
      <c r="B931" s="184">
        <v>46690</v>
      </c>
    </row>
    <row r="932" spans="1:2" x14ac:dyDescent="0.2">
      <c r="A932" s="115" t="s">
        <v>2823</v>
      </c>
      <c r="B932" s="184">
        <v>46691</v>
      </c>
    </row>
    <row r="933" spans="1:2" x14ac:dyDescent="0.2">
      <c r="A933" s="115" t="s">
        <v>2824</v>
      </c>
      <c r="B933" s="184">
        <v>46692</v>
      </c>
    </row>
    <row r="934" spans="1:2" x14ac:dyDescent="0.2">
      <c r="A934" s="115" t="s">
        <v>2825</v>
      </c>
      <c r="B934" s="184">
        <v>46693</v>
      </c>
    </row>
    <row r="935" spans="1:2" x14ac:dyDescent="0.2">
      <c r="A935" s="115" t="s">
        <v>2826</v>
      </c>
      <c r="B935" s="184">
        <v>46694</v>
      </c>
    </row>
    <row r="936" spans="1:2" x14ac:dyDescent="0.2">
      <c r="A936" s="115" t="s">
        <v>2827</v>
      </c>
      <c r="B936" s="184">
        <v>46695</v>
      </c>
    </row>
    <row r="937" spans="1:2" x14ac:dyDescent="0.2">
      <c r="A937" s="115" t="s">
        <v>2828</v>
      </c>
      <c r="B937" s="184">
        <v>46696</v>
      </c>
    </row>
    <row r="938" spans="1:2" x14ac:dyDescent="0.2">
      <c r="A938" s="115" t="s">
        <v>2829</v>
      </c>
      <c r="B938" s="184">
        <v>46697</v>
      </c>
    </row>
    <row r="939" spans="1:2" x14ac:dyDescent="0.2">
      <c r="A939" s="115" t="s">
        <v>2830</v>
      </c>
      <c r="B939" s="184">
        <v>46698</v>
      </c>
    </row>
    <row r="940" spans="1:2" x14ac:dyDescent="0.2">
      <c r="A940" s="115" t="s">
        <v>2831</v>
      </c>
      <c r="B940" s="184">
        <v>46699</v>
      </c>
    </row>
    <row r="941" spans="1:2" x14ac:dyDescent="0.2">
      <c r="A941" s="115" t="s">
        <v>2832</v>
      </c>
      <c r="B941" s="184">
        <v>46700</v>
      </c>
    </row>
    <row r="942" spans="1:2" x14ac:dyDescent="0.2">
      <c r="A942" s="115" t="s">
        <v>2833</v>
      </c>
      <c r="B942" s="184">
        <v>46701</v>
      </c>
    </row>
    <row r="943" spans="1:2" x14ac:dyDescent="0.2">
      <c r="A943" s="115" t="s">
        <v>2834</v>
      </c>
      <c r="B943" s="184">
        <v>46702</v>
      </c>
    </row>
    <row r="944" spans="1:2" x14ac:dyDescent="0.2">
      <c r="A944" s="115" t="s">
        <v>2835</v>
      </c>
      <c r="B944" s="184">
        <v>46703</v>
      </c>
    </row>
    <row r="945" spans="1:2" x14ac:dyDescent="0.2">
      <c r="A945" s="115" t="s">
        <v>2836</v>
      </c>
      <c r="B945" s="184">
        <v>46704</v>
      </c>
    </row>
    <row r="946" spans="1:2" x14ac:dyDescent="0.2">
      <c r="A946" s="115" t="s">
        <v>2837</v>
      </c>
      <c r="B946" s="184">
        <v>46705</v>
      </c>
    </row>
    <row r="947" spans="1:2" x14ac:dyDescent="0.2">
      <c r="A947" s="115" t="s">
        <v>2838</v>
      </c>
      <c r="B947" s="184">
        <v>46706</v>
      </c>
    </row>
    <row r="948" spans="1:2" x14ac:dyDescent="0.2">
      <c r="A948" s="115" t="s">
        <v>2839</v>
      </c>
      <c r="B948" s="184">
        <v>46707</v>
      </c>
    </row>
    <row r="949" spans="1:2" x14ac:dyDescent="0.2">
      <c r="A949" s="115" t="s">
        <v>2840</v>
      </c>
      <c r="B949" s="184">
        <v>46708</v>
      </c>
    </row>
    <row r="950" spans="1:2" x14ac:dyDescent="0.2">
      <c r="A950" s="115" t="s">
        <v>2841</v>
      </c>
      <c r="B950" s="184">
        <v>46709</v>
      </c>
    </row>
    <row r="951" spans="1:2" x14ac:dyDescent="0.2">
      <c r="A951" s="115" t="s">
        <v>2842</v>
      </c>
      <c r="B951" s="184">
        <v>46710</v>
      </c>
    </row>
    <row r="952" spans="1:2" x14ac:dyDescent="0.2">
      <c r="A952" s="115" t="s">
        <v>2843</v>
      </c>
      <c r="B952" s="184">
        <v>46711</v>
      </c>
    </row>
    <row r="953" spans="1:2" x14ac:dyDescent="0.2">
      <c r="A953" s="115" t="s">
        <v>2844</v>
      </c>
      <c r="B953" s="184">
        <v>46712</v>
      </c>
    </row>
    <row r="954" spans="1:2" x14ac:dyDescent="0.2">
      <c r="A954" s="115" t="s">
        <v>2845</v>
      </c>
      <c r="B954" s="184">
        <v>46713</v>
      </c>
    </row>
    <row r="955" spans="1:2" x14ac:dyDescent="0.2">
      <c r="A955" s="115" t="s">
        <v>2846</v>
      </c>
      <c r="B955" s="184">
        <v>46714</v>
      </c>
    </row>
    <row r="956" spans="1:2" x14ac:dyDescent="0.2">
      <c r="A956" s="115" t="s">
        <v>2847</v>
      </c>
      <c r="B956" s="184">
        <v>46715</v>
      </c>
    </row>
    <row r="957" spans="1:2" x14ac:dyDescent="0.2">
      <c r="A957" s="115" t="s">
        <v>2848</v>
      </c>
      <c r="B957" s="184">
        <v>46716</v>
      </c>
    </row>
    <row r="958" spans="1:2" x14ac:dyDescent="0.2">
      <c r="A958" s="115" t="s">
        <v>2849</v>
      </c>
      <c r="B958" s="184">
        <v>46717</v>
      </c>
    </row>
    <row r="959" spans="1:2" x14ac:dyDescent="0.2">
      <c r="A959" s="115" t="s">
        <v>2850</v>
      </c>
      <c r="B959" s="184">
        <v>46718</v>
      </c>
    </row>
    <row r="960" spans="1:2" x14ac:dyDescent="0.2">
      <c r="A960" s="115" t="s">
        <v>2851</v>
      </c>
      <c r="B960" s="184">
        <v>46719</v>
      </c>
    </row>
    <row r="961" spans="1:2" x14ac:dyDescent="0.2">
      <c r="A961" s="115" t="s">
        <v>2852</v>
      </c>
      <c r="B961" s="184">
        <v>46720</v>
      </c>
    </row>
    <row r="962" spans="1:2" x14ac:dyDescent="0.2">
      <c r="A962" s="115" t="s">
        <v>2853</v>
      </c>
      <c r="B962" s="184">
        <v>46721</v>
      </c>
    </row>
    <row r="963" spans="1:2" x14ac:dyDescent="0.2">
      <c r="A963" s="115" t="s">
        <v>2854</v>
      </c>
      <c r="B963" s="184">
        <v>46722</v>
      </c>
    </row>
    <row r="964" spans="1:2" x14ac:dyDescent="0.2">
      <c r="A964" s="115" t="s">
        <v>2855</v>
      </c>
      <c r="B964" s="184">
        <v>46723</v>
      </c>
    </row>
    <row r="965" spans="1:2" x14ac:dyDescent="0.2">
      <c r="A965" s="115" t="s">
        <v>2856</v>
      </c>
      <c r="B965" s="184">
        <v>46724</v>
      </c>
    </row>
    <row r="966" spans="1:2" x14ac:dyDescent="0.2">
      <c r="A966" s="115" t="s">
        <v>2857</v>
      </c>
      <c r="B966" s="184">
        <v>46725</v>
      </c>
    </row>
    <row r="967" spans="1:2" x14ac:dyDescent="0.2">
      <c r="A967" s="115" t="s">
        <v>2858</v>
      </c>
      <c r="B967" s="184">
        <v>46726</v>
      </c>
    </row>
    <row r="968" spans="1:2" x14ac:dyDescent="0.2">
      <c r="A968" s="115" t="s">
        <v>2859</v>
      </c>
      <c r="B968" s="184">
        <v>46727</v>
      </c>
    </row>
    <row r="969" spans="1:2" x14ac:dyDescent="0.2">
      <c r="A969" s="115" t="s">
        <v>2860</v>
      </c>
      <c r="B969" s="184">
        <v>46728</v>
      </c>
    </row>
    <row r="970" spans="1:2" x14ac:dyDescent="0.2">
      <c r="A970" s="115" t="s">
        <v>2861</v>
      </c>
      <c r="B970" s="184">
        <v>46729</v>
      </c>
    </row>
    <row r="971" spans="1:2" x14ac:dyDescent="0.2">
      <c r="A971" s="115" t="s">
        <v>2862</v>
      </c>
      <c r="B971" s="184">
        <v>46730</v>
      </c>
    </row>
    <row r="972" spans="1:2" x14ac:dyDescent="0.2">
      <c r="A972" s="115" t="s">
        <v>2863</v>
      </c>
      <c r="B972" s="184">
        <v>46731</v>
      </c>
    </row>
    <row r="973" spans="1:2" x14ac:dyDescent="0.2">
      <c r="A973" s="115" t="s">
        <v>2864</v>
      </c>
      <c r="B973" s="184">
        <v>46732</v>
      </c>
    </row>
    <row r="974" spans="1:2" x14ac:dyDescent="0.2">
      <c r="A974" s="115" t="s">
        <v>2865</v>
      </c>
      <c r="B974" s="184">
        <v>46733</v>
      </c>
    </row>
    <row r="975" spans="1:2" x14ac:dyDescent="0.2">
      <c r="A975" s="115" t="s">
        <v>2866</v>
      </c>
      <c r="B975" s="184">
        <v>46734</v>
      </c>
    </row>
    <row r="976" spans="1:2" x14ac:dyDescent="0.2">
      <c r="A976" s="115" t="s">
        <v>2867</v>
      </c>
      <c r="B976" s="184">
        <v>46735</v>
      </c>
    </row>
    <row r="977" spans="1:2" x14ac:dyDescent="0.2">
      <c r="A977" s="115" t="s">
        <v>2868</v>
      </c>
      <c r="B977" s="184">
        <v>46736</v>
      </c>
    </row>
    <row r="978" spans="1:2" x14ac:dyDescent="0.2">
      <c r="A978" s="115" t="s">
        <v>2869</v>
      </c>
      <c r="B978" s="184">
        <v>46737</v>
      </c>
    </row>
    <row r="979" spans="1:2" x14ac:dyDescent="0.2">
      <c r="A979" s="115" t="s">
        <v>2870</v>
      </c>
      <c r="B979" s="184">
        <v>46738</v>
      </c>
    </row>
    <row r="980" spans="1:2" x14ac:dyDescent="0.2">
      <c r="A980" s="115" t="s">
        <v>2871</v>
      </c>
      <c r="B980" s="184">
        <v>46739</v>
      </c>
    </row>
    <row r="981" spans="1:2" x14ac:dyDescent="0.2">
      <c r="A981" s="115" t="s">
        <v>2872</v>
      </c>
      <c r="B981" s="184">
        <v>46740</v>
      </c>
    </row>
    <row r="982" spans="1:2" x14ac:dyDescent="0.2">
      <c r="A982" s="115" t="s">
        <v>2873</v>
      </c>
      <c r="B982" s="184">
        <v>46741</v>
      </c>
    </row>
    <row r="983" spans="1:2" x14ac:dyDescent="0.2">
      <c r="A983" s="115" t="s">
        <v>2874</v>
      </c>
      <c r="B983" s="184">
        <v>46742</v>
      </c>
    </row>
    <row r="984" spans="1:2" x14ac:dyDescent="0.2">
      <c r="A984" s="115" t="s">
        <v>2875</v>
      </c>
      <c r="B984" s="184">
        <v>46743</v>
      </c>
    </row>
    <row r="985" spans="1:2" x14ac:dyDescent="0.2">
      <c r="A985" s="115" t="s">
        <v>2876</v>
      </c>
      <c r="B985" s="184">
        <v>46744</v>
      </c>
    </row>
    <row r="986" spans="1:2" x14ac:dyDescent="0.2">
      <c r="A986" s="115" t="s">
        <v>2877</v>
      </c>
      <c r="B986" s="184">
        <v>46745</v>
      </c>
    </row>
    <row r="987" spans="1:2" x14ac:dyDescent="0.2">
      <c r="A987" s="115" t="s">
        <v>2878</v>
      </c>
      <c r="B987" s="184">
        <v>46746</v>
      </c>
    </row>
    <row r="988" spans="1:2" x14ac:dyDescent="0.2">
      <c r="A988" s="115" t="s">
        <v>2879</v>
      </c>
      <c r="B988" s="184">
        <v>46747</v>
      </c>
    </row>
    <row r="989" spans="1:2" x14ac:dyDescent="0.2">
      <c r="A989" s="115" t="s">
        <v>2880</v>
      </c>
      <c r="B989" s="184">
        <v>46748</v>
      </c>
    </row>
    <row r="990" spans="1:2" x14ac:dyDescent="0.2">
      <c r="A990" s="115" t="s">
        <v>2881</v>
      </c>
      <c r="B990" s="184">
        <v>46749</v>
      </c>
    </row>
    <row r="991" spans="1:2" x14ac:dyDescent="0.2">
      <c r="A991" s="115" t="s">
        <v>2882</v>
      </c>
      <c r="B991" s="184">
        <v>46750</v>
      </c>
    </row>
    <row r="992" spans="1:2" x14ac:dyDescent="0.2">
      <c r="A992" s="115" t="s">
        <v>2883</v>
      </c>
      <c r="B992" s="184">
        <v>46751</v>
      </c>
    </row>
    <row r="993" spans="1:2" x14ac:dyDescent="0.2">
      <c r="A993" s="115" t="s">
        <v>2884</v>
      </c>
      <c r="B993" s="184">
        <v>46752</v>
      </c>
    </row>
    <row r="994" spans="1:2" x14ac:dyDescent="0.2">
      <c r="A994" s="115" t="s">
        <v>2885</v>
      </c>
      <c r="B994" s="184">
        <v>46753</v>
      </c>
    </row>
    <row r="995" spans="1:2" x14ac:dyDescent="0.2">
      <c r="A995" s="115" t="s">
        <v>2886</v>
      </c>
      <c r="B995" s="184">
        <v>46754</v>
      </c>
    </row>
    <row r="996" spans="1:2" x14ac:dyDescent="0.2">
      <c r="A996" s="115" t="s">
        <v>2887</v>
      </c>
      <c r="B996" s="184">
        <v>46755</v>
      </c>
    </row>
    <row r="997" spans="1:2" x14ac:dyDescent="0.2">
      <c r="A997" s="115" t="s">
        <v>2888</v>
      </c>
      <c r="B997" s="184">
        <v>46756</v>
      </c>
    </row>
    <row r="998" spans="1:2" x14ac:dyDescent="0.2">
      <c r="A998" s="115" t="s">
        <v>2889</v>
      </c>
      <c r="B998" s="184">
        <v>46757</v>
      </c>
    </row>
    <row r="999" spans="1:2" x14ac:dyDescent="0.2">
      <c r="A999" s="115" t="s">
        <v>2890</v>
      </c>
      <c r="B999" s="184">
        <v>46758</v>
      </c>
    </row>
    <row r="1000" spans="1:2" x14ac:dyDescent="0.2">
      <c r="A1000" s="115" t="s">
        <v>2891</v>
      </c>
      <c r="B1000" s="184">
        <v>46759</v>
      </c>
    </row>
    <row r="1001" spans="1:2" x14ac:dyDescent="0.2">
      <c r="A1001" s="115" t="s">
        <v>2892</v>
      </c>
      <c r="B1001" s="184">
        <v>46760</v>
      </c>
    </row>
    <row r="1002" spans="1:2" x14ac:dyDescent="0.2">
      <c r="A1002" s="115" t="s">
        <v>2893</v>
      </c>
      <c r="B1002" s="184">
        <v>46761</v>
      </c>
    </row>
    <row r="1003" spans="1:2" x14ac:dyDescent="0.2">
      <c r="A1003" s="115" t="s">
        <v>2894</v>
      </c>
      <c r="B1003" s="184">
        <v>46762</v>
      </c>
    </row>
    <row r="1004" spans="1:2" x14ac:dyDescent="0.2">
      <c r="A1004" s="115" t="s">
        <v>2895</v>
      </c>
      <c r="B1004" s="184">
        <v>46763</v>
      </c>
    </row>
    <row r="1005" spans="1:2" x14ac:dyDescent="0.2">
      <c r="A1005" s="115" t="s">
        <v>2896</v>
      </c>
      <c r="B1005" s="184">
        <v>46764</v>
      </c>
    </row>
    <row r="1006" spans="1:2" x14ac:dyDescent="0.2">
      <c r="A1006" s="115" t="s">
        <v>2897</v>
      </c>
      <c r="B1006" s="184">
        <v>46765</v>
      </c>
    </row>
    <row r="1007" spans="1:2" x14ac:dyDescent="0.2">
      <c r="A1007" s="115" t="s">
        <v>2898</v>
      </c>
      <c r="B1007" s="184">
        <v>46766</v>
      </c>
    </row>
    <row r="1008" spans="1:2" x14ac:dyDescent="0.2">
      <c r="A1008" s="115" t="s">
        <v>2899</v>
      </c>
      <c r="B1008" s="184">
        <v>46767</v>
      </c>
    </row>
    <row r="1009" spans="1:2" x14ac:dyDescent="0.2">
      <c r="A1009" s="115" t="s">
        <v>2900</v>
      </c>
      <c r="B1009" s="184">
        <v>46768</v>
      </c>
    </row>
    <row r="1010" spans="1:2" x14ac:dyDescent="0.2">
      <c r="A1010" s="115" t="s">
        <v>2901</v>
      </c>
      <c r="B1010" s="184">
        <v>46769</v>
      </c>
    </row>
    <row r="1011" spans="1:2" x14ac:dyDescent="0.2">
      <c r="A1011" s="115" t="s">
        <v>2902</v>
      </c>
      <c r="B1011" s="184">
        <v>46770</v>
      </c>
    </row>
    <row r="1012" spans="1:2" x14ac:dyDescent="0.2">
      <c r="A1012" s="115" t="s">
        <v>2903</v>
      </c>
      <c r="B1012" s="184">
        <v>46771</v>
      </c>
    </row>
    <row r="1013" spans="1:2" x14ac:dyDescent="0.2">
      <c r="A1013" s="115" t="s">
        <v>2904</v>
      </c>
      <c r="B1013" s="184">
        <v>46772</v>
      </c>
    </row>
    <row r="1014" spans="1:2" x14ac:dyDescent="0.2">
      <c r="A1014" s="115" t="s">
        <v>2905</v>
      </c>
      <c r="B1014" s="184">
        <v>46773</v>
      </c>
    </row>
    <row r="1015" spans="1:2" x14ac:dyDescent="0.2">
      <c r="A1015" s="115" t="s">
        <v>2906</v>
      </c>
      <c r="B1015" s="184">
        <v>46774</v>
      </c>
    </row>
    <row r="1016" spans="1:2" x14ac:dyDescent="0.2">
      <c r="A1016" s="115" t="s">
        <v>2907</v>
      </c>
      <c r="B1016" s="184">
        <v>46775</v>
      </c>
    </row>
    <row r="1017" spans="1:2" x14ac:dyDescent="0.2">
      <c r="A1017" s="115" t="s">
        <v>2908</v>
      </c>
      <c r="B1017" s="184">
        <v>46776</v>
      </c>
    </row>
    <row r="1018" spans="1:2" x14ac:dyDescent="0.2">
      <c r="A1018" s="115" t="s">
        <v>2909</v>
      </c>
      <c r="B1018" s="184">
        <v>46777</v>
      </c>
    </row>
    <row r="1019" spans="1:2" x14ac:dyDescent="0.2">
      <c r="A1019" s="115" t="s">
        <v>2910</v>
      </c>
      <c r="B1019" s="184">
        <v>46778</v>
      </c>
    </row>
    <row r="1020" spans="1:2" x14ac:dyDescent="0.2">
      <c r="A1020" s="115" t="s">
        <v>2911</v>
      </c>
      <c r="B1020" s="184">
        <v>46779</v>
      </c>
    </row>
    <row r="1021" spans="1:2" x14ac:dyDescent="0.2">
      <c r="A1021" s="115" t="s">
        <v>2912</v>
      </c>
      <c r="B1021" s="184">
        <v>46780</v>
      </c>
    </row>
    <row r="1022" spans="1:2" x14ac:dyDescent="0.2">
      <c r="A1022" s="115" t="s">
        <v>2913</v>
      </c>
      <c r="B1022" s="184">
        <v>46781</v>
      </c>
    </row>
    <row r="1023" spans="1:2" x14ac:dyDescent="0.2">
      <c r="A1023" s="115" t="s">
        <v>2914</v>
      </c>
      <c r="B1023" s="184">
        <v>46782</v>
      </c>
    </row>
    <row r="1024" spans="1:2" x14ac:dyDescent="0.2">
      <c r="A1024" s="115" t="s">
        <v>2915</v>
      </c>
      <c r="B1024" s="184">
        <v>46783</v>
      </c>
    </row>
    <row r="1025" spans="1:2" x14ac:dyDescent="0.2">
      <c r="A1025" s="115" t="s">
        <v>2916</v>
      </c>
      <c r="B1025" s="184">
        <v>46784</v>
      </c>
    </row>
    <row r="1026" spans="1:2" x14ac:dyDescent="0.2">
      <c r="A1026" s="115" t="s">
        <v>2917</v>
      </c>
      <c r="B1026" s="184">
        <v>46785</v>
      </c>
    </row>
    <row r="1027" spans="1:2" x14ac:dyDescent="0.2">
      <c r="A1027" s="115" t="s">
        <v>2918</v>
      </c>
      <c r="B1027" s="184">
        <v>46786</v>
      </c>
    </row>
    <row r="1028" spans="1:2" x14ac:dyDescent="0.2">
      <c r="A1028" s="115" t="s">
        <v>2919</v>
      </c>
      <c r="B1028" s="184">
        <v>46787</v>
      </c>
    </row>
    <row r="1029" spans="1:2" x14ac:dyDescent="0.2">
      <c r="A1029" s="115" t="s">
        <v>2920</v>
      </c>
      <c r="B1029" s="184">
        <v>46788</v>
      </c>
    </row>
    <row r="1030" spans="1:2" x14ac:dyDescent="0.2">
      <c r="A1030" s="115" t="s">
        <v>2921</v>
      </c>
      <c r="B1030" s="184">
        <v>46789</v>
      </c>
    </row>
    <row r="1031" spans="1:2" x14ac:dyDescent="0.2">
      <c r="A1031" s="115" t="s">
        <v>2922</v>
      </c>
      <c r="B1031" s="184">
        <v>46790</v>
      </c>
    </row>
    <row r="1032" spans="1:2" x14ac:dyDescent="0.2">
      <c r="A1032" s="115" t="s">
        <v>2923</v>
      </c>
      <c r="B1032" s="184">
        <v>46791</v>
      </c>
    </row>
    <row r="1033" spans="1:2" x14ac:dyDescent="0.2">
      <c r="A1033" s="115" t="s">
        <v>2924</v>
      </c>
      <c r="B1033" s="184">
        <v>46792</v>
      </c>
    </row>
    <row r="1034" spans="1:2" x14ac:dyDescent="0.2">
      <c r="A1034" s="115" t="s">
        <v>2925</v>
      </c>
      <c r="B1034" s="184">
        <v>46793</v>
      </c>
    </row>
    <row r="1035" spans="1:2" x14ac:dyDescent="0.2">
      <c r="A1035" s="115" t="s">
        <v>2926</v>
      </c>
      <c r="B1035" s="184">
        <v>46794</v>
      </c>
    </row>
    <row r="1036" spans="1:2" x14ac:dyDescent="0.2">
      <c r="A1036" s="115" t="s">
        <v>2927</v>
      </c>
      <c r="B1036" s="184">
        <v>46795</v>
      </c>
    </row>
    <row r="1037" spans="1:2" x14ac:dyDescent="0.2">
      <c r="A1037" s="115" t="s">
        <v>2928</v>
      </c>
      <c r="B1037" s="184">
        <v>46796</v>
      </c>
    </row>
    <row r="1038" spans="1:2" x14ac:dyDescent="0.2">
      <c r="A1038" s="115" t="s">
        <v>2929</v>
      </c>
      <c r="B1038" s="184">
        <v>46797</v>
      </c>
    </row>
    <row r="1039" spans="1:2" x14ac:dyDescent="0.2">
      <c r="A1039" s="115" t="s">
        <v>2930</v>
      </c>
      <c r="B1039" s="184">
        <v>46798</v>
      </c>
    </row>
    <row r="1040" spans="1:2" x14ac:dyDescent="0.2">
      <c r="A1040" s="115" t="s">
        <v>2931</v>
      </c>
      <c r="B1040" s="184">
        <v>46799</v>
      </c>
    </row>
    <row r="1041" spans="1:2" x14ac:dyDescent="0.2">
      <c r="A1041" s="115" t="s">
        <v>2932</v>
      </c>
      <c r="B1041" s="184">
        <v>46800</v>
      </c>
    </row>
    <row r="1042" spans="1:2" x14ac:dyDescent="0.2">
      <c r="A1042" s="115" t="s">
        <v>2933</v>
      </c>
      <c r="B1042" s="184">
        <v>46801</v>
      </c>
    </row>
    <row r="1043" spans="1:2" x14ac:dyDescent="0.2">
      <c r="A1043" s="115" t="s">
        <v>2934</v>
      </c>
      <c r="B1043" s="184">
        <v>46802</v>
      </c>
    </row>
    <row r="1044" spans="1:2" x14ac:dyDescent="0.2">
      <c r="A1044" s="115" t="s">
        <v>2935</v>
      </c>
      <c r="B1044" s="184">
        <v>46803</v>
      </c>
    </row>
    <row r="1045" spans="1:2" x14ac:dyDescent="0.2">
      <c r="A1045" s="115" t="s">
        <v>2936</v>
      </c>
      <c r="B1045" s="184">
        <v>46804</v>
      </c>
    </row>
    <row r="1046" spans="1:2" x14ac:dyDescent="0.2">
      <c r="A1046" s="115" t="s">
        <v>2937</v>
      </c>
      <c r="B1046" s="184">
        <v>46805</v>
      </c>
    </row>
    <row r="1047" spans="1:2" x14ac:dyDescent="0.2">
      <c r="A1047" s="115" t="s">
        <v>2938</v>
      </c>
      <c r="B1047" s="184">
        <v>46806</v>
      </c>
    </row>
    <row r="1048" spans="1:2" x14ac:dyDescent="0.2">
      <c r="A1048" s="115" t="s">
        <v>2939</v>
      </c>
      <c r="B1048" s="184">
        <v>46807</v>
      </c>
    </row>
    <row r="1049" spans="1:2" x14ac:dyDescent="0.2">
      <c r="A1049" s="115" t="s">
        <v>2940</v>
      </c>
      <c r="B1049" s="184">
        <v>46808</v>
      </c>
    </row>
    <row r="1050" spans="1:2" x14ac:dyDescent="0.2">
      <c r="A1050" s="115" t="s">
        <v>2941</v>
      </c>
      <c r="B1050" s="184">
        <v>46809</v>
      </c>
    </row>
    <row r="1051" spans="1:2" x14ac:dyDescent="0.2">
      <c r="A1051" s="115" t="s">
        <v>2942</v>
      </c>
      <c r="B1051" s="184">
        <v>46810</v>
      </c>
    </row>
    <row r="1052" spans="1:2" x14ac:dyDescent="0.2">
      <c r="A1052" s="115" t="s">
        <v>2943</v>
      </c>
      <c r="B1052" s="184">
        <v>46811</v>
      </c>
    </row>
    <row r="1053" spans="1:2" x14ac:dyDescent="0.2">
      <c r="A1053" s="115" t="s">
        <v>2944</v>
      </c>
      <c r="B1053" s="184">
        <v>46812</v>
      </c>
    </row>
    <row r="1054" spans="1:2" x14ac:dyDescent="0.2">
      <c r="A1054" s="115" t="s">
        <v>2945</v>
      </c>
      <c r="B1054" s="184">
        <v>46813</v>
      </c>
    </row>
    <row r="1055" spans="1:2" x14ac:dyDescent="0.2">
      <c r="A1055" s="115" t="s">
        <v>2946</v>
      </c>
      <c r="B1055" s="184">
        <v>46814</v>
      </c>
    </row>
    <row r="1056" spans="1:2" x14ac:dyDescent="0.2">
      <c r="A1056" s="115" t="s">
        <v>2947</v>
      </c>
      <c r="B1056" s="184">
        <v>46815</v>
      </c>
    </row>
    <row r="1057" spans="1:2" x14ac:dyDescent="0.2">
      <c r="A1057" s="115" t="s">
        <v>2948</v>
      </c>
      <c r="B1057" s="184">
        <v>46816</v>
      </c>
    </row>
    <row r="1058" spans="1:2" x14ac:dyDescent="0.2">
      <c r="A1058" s="115" t="s">
        <v>2949</v>
      </c>
      <c r="B1058" s="184">
        <v>46817</v>
      </c>
    </row>
    <row r="1059" spans="1:2" x14ac:dyDescent="0.2">
      <c r="A1059" s="115" t="s">
        <v>2950</v>
      </c>
      <c r="B1059" s="184">
        <v>46818</v>
      </c>
    </row>
    <row r="1060" spans="1:2" x14ac:dyDescent="0.2">
      <c r="A1060" s="115" t="s">
        <v>2951</v>
      </c>
      <c r="B1060" s="184">
        <v>46819</v>
      </c>
    </row>
    <row r="1061" spans="1:2" x14ac:dyDescent="0.2">
      <c r="A1061" s="115" t="s">
        <v>2952</v>
      </c>
      <c r="B1061" s="184">
        <v>46820</v>
      </c>
    </row>
    <row r="1062" spans="1:2" x14ac:dyDescent="0.2">
      <c r="A1062" s="115" t="s">
        <v>2953</v>
      </c>
      <c r="B1062" s="184">
        <v>46821</v>
      </c>
    </row>
    <row r="1063" spans="1:2" x14ac:dyDescent="0.2">
      <c r="A1063" s="115" t="s">
        <v>2954</v>
      </c>
      <c r="B1063" s="184">
        <v>46822</v>
      </c>
    </row>
    <row r="1064" spans="1:2" x14ac:dyDescent="0.2">
      <c r="A1064" s="115" t="s">
        <v>2955</v>
      </c>
      <c r="B1064" s="184">
        <v>46823</v>
      </c>
    </row>
    <row r="1065" spans="1:2" x14ac:dyDescent="0.2">
      <c r="A1065" s="115" t="s">
        <v>2956</v>
      </c>
      <c r="B1065" s="184">
        <v>46824</v>
      </c>
    </row>
    <row r="1066" spans="1:2" x14ac:dyDescent="0.2">
      <c r="A1066" s="115" t="s">
        <v>2957</v>
      </c>
      <c r="B1066" s="184">
        <v>46825</v>
      </c>
    </row>
    <row r="1067" spans="1:2" x14ac:dyDescent="0.2">
      <c r="A1067" s="115" t="s">
        <v>2958</v>
      </c>
      <c r="B1067" s="184">
        <v>46826</v>
      </c>
    </row>
    <row r="1068" spans="1:2" x14ac:dyDescent="0.2">
      <c r="A1068" s="115" t="s">
        <v>2959</v>
      </c>
      <c r="B1068" s="184">
        <v>46827</v>
      </c>
    </row>
    <row r="1069" spans="1:2" x14ac:dyDescent="0.2">
      <c r="A1069" s="115" t="s">
        <v>2960</v>
      </c>
      <c r="B1069" s="184">
        <v>46828</v>
      </c>
    </row>
    <row r="1070" spans="1:2" x14ac:dyDescent="0.2">
      <c r="A1070" s="115" t="s">
        <v>2961</v>
      </c>
      <c r="B1070" s="184">
        <v>46829</v>
      </c>
    </row>
    <row r="1071" spans="1:2" x14ac:dyDescent="0.2">
      <c r="A1071" s="115" t="s">
        <v>2962</v>
      </c>
      <c r="B1071" s="184">
        <v>46830</v>
      </c>
    </row>
    <row r="1072" spans="1:2" x14ac:dyDescent="0.2">
      <c r="A1072" s="115" t="s">
        <v>2963</v>
      </c>
      <c r="B1072" s="184">
        <v>46831</v>
      </c>
    </row>
    <row r="1073" spans="1:2" x14ac:dyDescent="0.2">
      <c r="A1073" s="115" t="s">
        <v>2964</v>
      </c>
      <c r="B1073" s="184">
        <v>46832</v>
      </c>
    </row>
    <row r="1074" spans="1:2" x14ac:dyDescent="0.2">
      <c r="A1074" s="115" t="s">
        <v>2965</v>
      </c>
      <c r="B1074" s="184">
        <v>46833</v>
      </c>
    </row>
    <row r="1075" spans="1:2" x14ac:dyDescent="0.2">
      <c r="A1075" s="115" t="s">
        <v>2966</v>
      </c>
      <c r="B1075" s="184">
        <v>46834</v>
      </c>
    </row>
    <row r="1076" spans="1:2" x14ac:dyDescent="0.2">
      <c r="A1076" s="115" t="s">
        <v>2967</v>
      </c>
      <c r="B1076" s="184">
        <v>46835</v>
      </c>
    </row>
    <row r="1077" spans="1:2" x14ac:dyDescent="0.2">
      <c r="A1077" s="115" t="s">
        <v>2968</v>
      </c>
      <c r="B1077" s="184">
        <v>46836</v>
      </c>
    </row>
    <row r="1078" spans="1:2" x14ac:dyDescent="0.2">
      <c r="A1078" s="115" t="s">
        <v>2969</v>
      </c>
      <c r="B1078" s="184">
        <v>46837</v>
      </c>
    </row>
    <row r="1079" spans="1:2" x14ac:dyDescent="0.2">
      <c r="A1079" s="115" t="s">
        <v>2970</v>
      </c>
      <c r="B1079" s="184">
        <v>46838</v>
      </c>
    </row>
    <row r="1080" spans="1:2" x14ac:dyDescent="0.2">
      <c r="A1080" s="115" t="s">
        <v>2971</v>
      </c>
      <c r="B1080" s="184">
        <v>46839</v>
      </c>
    </row>
    <row r="1081" spans="1:2" x14ac:dyDescent="0.2">
      <c r="A1081" s="115" t="s">
        <v>2972</v>
      </c>
      <c r="B1081" s="184">
        <v>46840</v>
      </c>
    </row>
    <row r="1082" spans="1:2" x14ac:dyDescent="0.2">
      <c r="A1082" s="115" t="s">
        <v>2973</v>
      </c>
      <c r="B1082" s="184">
        <v>46841</v>
      </c>
    </row>
    <row r="1083" spans="1:2" x14ac:dyDescent="0.2">
      <c r="A1083" s="115" t="s">
        <v>2974</v>
      </c>
      <c r="B1083" s="184">
        <v>46842</v>
      </c>
    </row>
    <row r="1084" spans="1:2" x14ac:dyDescent="0.2">
      <c r="A1084" s="115" t="s">
        <v>2975</v>
      </c>
      <c r="B1084" s="184">
        <v>46843</v>
      </c>
    </row>
    <row r="1085" spans="1:2" x14ac:dyDescent="0.2">
      <c r="A1085" s="115" t="s">
        <v>2976</v>
      </c>
      <c r="B1085" s="184">
        <v>46844</v>
      </c>
    </row>
    <row r="1086" spans="1:2" x14ac:dyDescent="0.2">
      <c r="A1086" s="115" t="s">
        <v>2977</v>
      </c>
      <c r="B1086" s="184">
        <v>46845</v>
      </c>
    </row>
    <row r="1087" spans="1:2" x14ac:dyDescent="0.2">
      <c r="A1087" s="115" t="s">
        <v>2978</v>
      </c>
      <c r="B1087" s="184">
        <v>46846</v>
      </c>
    </row>
    <row r="1088" spans="1:2" x14ac:dyDescent="0.2">
      <c r="A1088" s="115" t="s">
        <v>2979</v>
      </c>
      <c r="B1088" s="184">
        <v>46847</v>
      </c>
    </row>
    <row r="1089" spans="1:2" x14ac:dyDescent="0.2">
      <c r="A1089" s="115" t="s">
        <v>2980</v>
      </c>
      <c r="B1089" s="184">
        <v>46848</v>
      </c>
    </row>
    <row r="1090" spans="1:2" x14ac:dyDescent="0.2">
      <c r="A1090" s="115" t="s">
        <v>2981</v>
      </c>
      <c r="B1090" s="184">
        <v>46849</v>
      </c>
    </row>
    <row r="1091" spans="1:2" x14ac:dyDescent="0.2">
      <c r="A1091" s="115" t="s">
        <v>2982</v>
      </c>
      <c r="B1091" s="184">
        <v>46850</v>
      </c>
    </row>
    <row r="1092" spans="1:2" x14ac:dyDescent="0.2">
      <c r="A1092" s="115" t="s">
        <v>2983</v>
      </c>
      <c r="B1092" s="184">
        <v>46851</v>
      </c>
    </row>
    <row r="1093" spans="1:2" x14ac:dyDescent="0.2">
      <c r="A1093" s="115" t="s">
        <v>2984</v>
      </c>
      <c r="B1093" s="184">
        <v>46852</v>
      </c>
    </row>
    <row r="1094" spans="1:2" x14ac:dyDescent="0.2">
      <c r="A1094" s="115" t="s">
        <v>2985</v>
      </c>
      <c r="B1094" s="184">
        <v>46853</v>
      </c>
    </row>
    <row r="1095" spans="1:2" x14ac:dyDescent="0.2">
      <c r="A1095" s="115" t="s">
        <v>2986</v>
      </c>
      <c r="B1095" s="184">
        <v>46854</v>
      </c>
    </row>
    <row r="1096" spans="1:2" x14ac:dyDescent="0.2">
      <c r="A1096" s="115" t="s">
        <v>2987</v>
      </c>
      <c r="B1096" s="184">
        <v>46855</v>
      </c>
    </row>
    <row r="1097" spans="1:2" x14ac:dyDescent="0.2">
      <c r="A1097" s="115" t="s">
        <v>2988</v>
      </c>
      <c r="B1097" s="184">
        <v>46856</v>
      </c>
    </row>
    <row r="1098" spans="1:2" x14ac:dyDescent="0.2">
      <c r="A1098" s="115" t="s">
        <v>2989</v>
      </c>
      <c r="B1098" s="184">
        <v>46857</v>
      </c>
    </row>
    <row r="1099" spans="1:2" x14ac:dyDescent="0.2">
      <c r="A1099" s="115" t="s">
        <v>2990</v>
      </c>
      <c r="B1099" s="184">
        <v>46858</v>
      </c>
    </row>
    <row r="1100" spans="1:2" x14ac:dyDescent="0.2">
      <c r="A1100" s="115" t="s">
        <v>2991</v>
      </c>
      <c r="B1100" s="184">
        <v>46859</v>
      </c>
    </row>
    <row r="1101" spans="1:2" x14ac:dyDescent="0.2">
      <c r="A1101" s="115" t="s">
        <v>2992</v>
      </c>
      <c r="B1101" s="184">
        <v>46860</v>
      </c>
    </row>
    <row r="1102" spans="1:2" x14ac:dyDescent="0.2">
      <c r="A1102" s="115" t="s">
        <v>2993</v>
      </c>
      <c r="B1102" s="184">
        <v>46861</v>
      </c>
    </row>
    <row r="1103" spans="1:2" x14ac:dyDescent="0.2">
      <c r="A1103" s="115" t="s">
        <v>2994</v>
      </c>
      <c r="B1103" s="184">
        <v>46862</v>
      </c>
    </row>
    <row r="1104" spans="1:2" x14ac:dyDescent="0.2">
      <c r="A1104" s="115" t="s">
        <v>2995</v>
      </c>
      <c r="B1104" s="184">
        <v>46863</v>
      </c>
    </row>
    <row r="1105" spans="1:2" x14ac:dyDescent="0.2">
      <c r="A1105" s="115" t="s">
        <v>2996</v>
      </c>
      <c r="B1105" s="184">
        <v>46864</v>
      </c>
    </row>
    <row r="1106" spans="1:2" x14ac:dyDescent="0.2">
      <c r="A1106" s="115" t="s">
        <v>2997</v>
      </c>
      <c r="B1106" s="184">
        <v>46865</v>
      </c>
    </row>
    <row r="1107" spans="1:2" x14ac:dyDescent="0.2">
      <c r="A1107" s="115" t="s">
        <v>2998</v>
      </c>
      <c r="B1107" s="184">
        <v>46866</v>
      </c>
    </row>
    <row r="1108" spans="1:2" x14ac:dyDescent="0.2">
      <c r="A1108" s="115" t="s">
        <v>2999</v>
      </c>
      <c r="B1108" s="184">
        <v>46867</v>
      </c>
    </row>
    <row r="1109" spans="1:2" x14ac:dyDescent="0.2">
      <c r="A1109" s="115" t="s">
        <v>3000</v>
      </c>
      <c r="B1109" s="184">
        <v>46868</v>
      </c>
    </row>
    <row r="1110" spans="1:2" x14ac:dyDescent="0.2">
      <c r="A1110" s="115" t="s">
        <v>3001</v>
      </c>
      <c r="B1110" s="184">
        <v>46869</v>
      </c>
    </row>
    <row r="1111" spans="1:2" x14ac:dyDescent="0.2">
      <c r="A1111" s="115" t="s">
        <v>3002</v>
      </c>
      <c r="B1111" s="184">
        <v>46870</v>
      </c>
    </row>
    <row r="1112" spans="1:2" x14ac:dyDescent="0.2">
      <c r="A1112" s="115" t="s">
        <v>3003</v>
      </c>
      <c r="B1112" s="184">
        <v>46871</v>
      </c>
    </row>
    <row r="1113" spans="1:2" x14ac:dyDescent="0.2">
      <c r="A1113" s="115" t="s">
        <v>3004</v>
      </c>
      <c r="B1113" s="184">
        <v>46872</v>
      </c>
    </row>
    <row r="1114" spans="1:2" x14ac:dyDescent="0.2">
      <c r="A1114" s="115" t="s">
        <v>3005</v>
      </c>
      <c r="B1114" s="184">
        <v>46873</v>
      </c>
    </row>
    <row r="1115" spans="1:2" x14ac:dyDescent="0.2">
      <c r="A1115" s="115" t="s">
        <v>3006</v>
      </c>
      <c r="B1115" s="184">
        <v>46874</v>
      </c>
    </row>
    <row r="1116" spans="1:2" x14ac:dyDescent="0.2">
      <c r="A1116" s="115" t="s">
        <v>3007</v>
      </c>
      <c r="B1116" s="184">
        <v>46875</v>
      </c>
    </row>
    <row r="1117" spans="1:2" x14ac:dyDescent="0.2">
      <c r="A1117" s="115" t="s">
        <v>3008</v>
      </c>
      <c r="B1117" s="184">
        <v>46876</v>
      </c>
    </row>
    <row r="1118" spans="1:2" x14ac:dyDescent="0.2">
      <c r="A1118" s="115" t="s">
        <v>3009</v>
      </c>
      <c r="B1118" s="184">
        <v>46877</v>
      </c>
    </row>
    <row r="1119" spans="1:2" x14ac:dyDescent="0.2">
      <c r="A1119" s="115" t="s">
        <v>3010</v>
      </c>
      <c r="B1119" s="184">
        <v>46878</v>
      </c>
    </row>
    <row r="1120" spans="1:2" x14ac:dyDescent="0.2">
      <c r="A1120" s="115" t="s">
        <v>3011</v>
      </c>
      <c r="B1120" s="184">
        <v>46879</v>
      </c>
    </row>
    <row r="1121" spans="1:2" x14ac:dyDescent="0.2">
      <c r="A1121" s="115" t="s">
        <v>3012</v>
      </c>
      <c r="B1121" s="184">
        <v>46880</v>
      </c>
    </row>
    <row r="1122" spans="1:2" x14ac:dyDescent="0.2">
      <c r="A1122" s="115" t="s">
        <v>3013</v>
      </c>
      <c r="B1122" s="184">
        <v>46881</v>
      </c>
    </row>
    <row r="1123" spans="1:2" x14ac:dyDescent="0.2">
      <c r="A1123" s="115" t="s">
        <v>3014</v>
      </c>
      <c r="B1123" s="184">
        <v>46882</v>
      </c>
    </row>
    <row r="1124" spans="1:2" x14ac:dyDescent="0.2">
      <c r="A1124" s="115" t="s">
        <v>3015</v>
      </c>
      <c r="B1124" s="184">
        <v>46883</v>
      </c>
    </row>
    <row r="1125" spans="1:2" x14ac:dyDescent="0.2">
      <c r="A1125" s="115" t="s">
        <v>3016</v>
      </c>
      <c r="B1125" s="184">
        <v>46884</v>
      </c>
    </row>
    <row r="1126" spans="1:2" x14ac:dyDescent="0.2">
      <c r="A1126" s="115" t="s">
        <v>3017</v>
      </c>
      <c r="B1126" s="184">
        <v>46885</v>
      </c>
    </row>
    <row r="1127" spans="1:2" x14ac:dyDescent="0.2">
      <c r="A1127" s="115" t="s">
        <v>3018</v>
      </c>
      <c r="B1127" s="184">
        <v>46886</v>
      </c>
    </row>
    <row r="1128" spans="1:2" x14ac:dyDescent="0.2">
      <c r="A1128" s="115" t="s">
        <v>3019</v>
      </c>
      <c r="B1128" s="184">
        <v>46887</v>
      </c>
    </row>
    <row r="1129" spans="1:2" x14ac:dyDescent="0.2">
      <c r="A1129" s="115" t="s">
        <v>3020</v>
      </c>
      <c r="B1129" s="184">
        <v>46888</v>
      </c>
    </row>
    <row r="1130" spans="1:2" x14ac:dyDescent="0.2">
      <c r="A1130" s="115" t="s">
        <v>3021</v>
      </c>
      <c r="B1130" s="184">
        <v>46889</v>
      </c>
    </row>
    <row r="1131" spans="1:2" x14ac:dyDescent="0.2">
      <c r="A1131" s="115" t="s">
        <v>3022</v>
      </c>
      <c r="B1131" s="184">
        <v>46890</v>
      </c>
    </row>
    <row r="1132" spans="1:2" x14ac:dyDescent="0.2">
      <c r="A1132" s="115" t="s">
        <v>3023</v>
      </c>
      <c r="B1132" s="184">
        <v>46891</v>
      </c>
    </row>
    <row r="1133" spans="1:2" x14ac:dyDescent="0.2">
      <c r="A1133" s="115" t="s">
        <v>3024</v>
      </c>
      <c r="B1133" s="184">
        <v>46892</v>
      </c>
    </row>
    <row r="1134" spans="1:2" x14ac:dyDescent="0.2">
      <c r="A1134" s="115" t="s">
        <v>3025</v>
      </c>
      <c r="B1134" s="184">
        <v>46893</v>
      </c>
    </row>
    <row r="1135" spans="1:2" x14ac:dyDescent="0.2">
      <c r="A1135" s="115" t="s">
        <v>3026</v>
      </c>
      <c r="B1135" s="184">
        <v>46894</v>
      </c>
    </row>
    <row r="1136" spans="1:2" x14ac:dyDescent="0.2">
      <c r="A1136" s="115" t="s">
        <v>3027</v>
      </c>
      <c r="B1136" s="184">
        <v>46895</v>
      </c>
    </row>
    <row r="1137" spans="1:2" x14ac:dyDescent="0.2">
      <c r="A1137" s="115" t="s">
        <v>3028</v>
      </c>
      <c r="B1137" s="184">
        <v>46896</v>
      </c>
    </row>
    <row r="1138" spans="1:2" x14ac:dyDescent="0.2">
      <c r="A1138" s="115" t="s">
        <v>3029</v>
      </c>
      <c r="B1138" s="184">
        <v>46897</v>
      </c>
    </row>
    <row r="1139" spans="1:2" x14ac:dyDescent="0.2">
      <c r="A1139" s="115" t="s">
        <v>3030</v>
      </c>
      <c r="B1139" s="184">
        <v>46898</v>
      </c>
    </row>
    <row r="1140" spans="1:2" x14ac:dyDescent="0.2">
      <c r="A1140" s="115" t="s">
        <v>3031</v>
      </c>
      <c r="B1140" s="184">
        <v>46899</v>
      </c>
    </row>
    <row r="1141" spans="1:2" x14ac:dyDescent="0.2">
      <c r="A1141" s="115" t="s">
        <v>3032</v>
      </c>
      <c r="B1141" s="184">
        <v>46900</v>
      </c>
    </row>
    <row r="1142" spans="1:2" x14ac:dyDescent="0.2">
      <c r="A1142" s="115" t="s">
        <v>3033</v>
      </c>
      <c r="B1142" s="184">
        <v>46901</v>
      </c>
    </row>
    <row r="1143" spans="1:2" x14ac:dyDescent="0.2">
      <c r="A1143" s="115" t="s">
        <v>3034</v>
      </c>
      <c r="B1143" s="184">
        <v>46902</v>
      </c>
    </row>
    <row r="1144" spans="1:2" x14ac:dyDescent="0.2">
      <c r="A1144" s="115" t="s">
        <v>3035</v>
      </c>
      <c r="B1144" s="184">
        <v>46903</v>
      </c>
    </row>
    <row r="1145" spans="1:2" x14ac:dyDescent="0.2">
      <c r="A1145" s="115" t="s">
        <v>3036</v>
      </c>
      <c r="B1145" s="184">
        <v>46904</v>
      </c>
    </row>
    <row r="1146" spans="1:2" x14ac:dyDescent="0.2">
      <c r="A1146" s="115" t="s">
        <v>3037</v>
      </c>
      <c r="B1146" s="184">
        <v>46905</v>
      </c>
    </row>
    <row r="1147" spans="1:2" x14ac:dyDescent="0.2">
      <c r="A1147" s="115" t="s">
        <v>3038</v>
      </c>
      <c r="B1147" s="184">
        <v>46906</v>
      </c>
    </row>
    <row r="1148" spans="1:2" x14ac:dyDescent="0.2">
      <c r="A1148" s="115" t="s">
        <v>3039</v>
      </c>
      <c r="B1148" s="184">
        <v>46907</v>
      </c>
    </row>
    <row r="1149" spans="1:2" x14ac:dyDescent="0.2">
      <c r="A1149" s="115" t="s">
        <v>3040</v>
      </c>
      <c r="B1149" s="184">
        <v>46908</v>
      </c>
    </row>
    <row r="1150" spans="1:2" x14ac:dyDescent="0.2">
      <c r="A1150" s="115" t="s">
        <v>3041</v>
      </c>
      <c r="B1150" s="184">
        <v>46909</v>
      </c>
    </row>
    <row r="1151" spans="1:2" x14ac:dyDescent="0.2">
      <c r="A1151" s="115" t="s">
        <v>3042</v>
      </c>
      <c r="B1151" s="184">
        <v>46910</v>
      </c>
    </row>
    <row r="1152" spans="1:2" x14ac:dyDescent="0.2">
      <c r="A1152" s="115" t="s">
        <v>3043</v>
      </c>
      <c r="B1152" s="184">
        <v>46911</v>
      </c>
    </row>
    <row r="1153" spans="1:2" x14ac:dyDescent="0.2">
      <c r="A1153" s="115" t="s">
        <v>3044</v>
      </c>
      <c r="B1153" s="184">
        <v>46912</v>
      </c>
    </row>
    <row r="1154" spans="1:2" x14ac:dyDescent="0.2">
      <c r="A1154" s="115" t="s">
        <v>3045</v>
      </c>
      <c r="B1154" s="184">
        <v>46913</v>
      </c>
    </row>
    <row r="1155" spans="1:2" x14ac:dyDescent="0.2">
      <c r="A1155" s="115" t="s">
        <v>3046</v>
      </c>
      <c r="B1155" s="184">
        <v>46914</v>
      </c>
    </row>
    <row r="1156" spans="1:2" x14ac:dyDescent="0.2">
      <c r="A1156" s="115" t="s">
        <v>3047</v>
      </c>
      <c r="B1156" s="184">
        <v>46915</v>
      </c>
    </row>
    <row r="1157" spans="1:2" x14ac:dyDescent="0.2">
      <c r="A1157" s="115" t="s">
        <v>3048</v>
      </c>
      <c r="B1157" s="184">
        <v>46916</v>
      </c>
    </row>
    <row r="1158" spans="1:2" x14ac:dyDescent="0.2">
      <c r="A1158" s="115" t="s">
        <v>3049</v>
      </c>
      <c r="B1158" s="184">
        <v>46917</v>
      </c>
    </row>
    <row r="1159" spans="1:2" x14ac:dyDescent="0.2">
      <c r="A1159" s="115" t="s">
        <v>3050</v>
      </c>
      <c r="B1159" s="184">
        <v>46918</v>
      </c>
    </row>
    <row r="1160" spans="1:2" x14ac:dyDescent="0.2">
      <c r="A1160" s="115" t="s">
        <v>3051</v>
      </c>
      <c r="B1160" s="184">
        <v>46919</v>
      </c>
    </row>
    <row r="1161" spans="1:2" x14ac:dyDescent="0.2">
      <c r="A1161" s="115" t="s">
        <v>3052</v>
      </c>
      <c r="B1161" s="184">
        <v>46920</v>
      </c>
    </row>
    <row r="1162" spans="1:2" x14ac:dyDescent="0.2">
      <c r="A1162" s="115" t="s">
        <v>3053</v>
      </c>
      <c r="B1162" s="184">
        <v>46921</v>
      </c>
    </row>
    <row r="1163" spans="1:2" x14ac:dyDescent="0.2">
      <c r="A1163" s="115" t="s">
        <v>3054</v>
      </c>
      <c r="B1163" s="184">
        <v>46922</v>
      </c>
    </row>
    <row r="1164" spans="1:2" x14ac:dyDescent="0.2">
      <c r="A1164" s="115" t="s">
        <v>3055</v>
      </c>
      <c r="B1164" s="184">
        <v>46923</v>
      </c>
    </row>
    <row r="1165" spans="1:2" x14ac:dyDescent="0.2">
      <c r="A1165" s="115" t="s">
        <v>3056</v>
      </c>
      <c r="B1165" s="184">
        <v>46924</v>
      </c>
    </row>
    <row r="1166" spans="1:2" x14ac:dyDescent="0.2">
      <c r="A1166" s="115" t="s">
        <v>3057</v>
      </c>
      <c r="B1166" s="184">
        <v>46925</v>
      </c>
    </row>
    <row r="1167" spans="1:2" x14ac:dyDescent="0.2">
      <c r="A1167" s="115" t="s">
        <v>3058</v>
      </c>
      <c r="B1167" s="184">
        <v>46926</v>
      </c>
    </row>
    <row r="1168" spans="1:2" x14ac:dyDescent="0.2">
      <c r="A1168" s="115" t="s">
        <v>3059</v>
      </c>
      <c r="B1168" s="184">
        <v>46927</v>
      </c>
    </row>
    <row r="1169" spans="1:2" x14ac:dyDescent="0.2">
      <c r="A1169" s="115" t="s">
        <v>3060</v>
      </c>
      <c r="B1169" s="184">
        <v>46928</v>
      </c>
    </row>
    <row r="1170" spans="1:2" x14ac:dyDescent="0.2">
      <c r="A1170" s="115" t="s">
        <v>3061</v>
      </c>
      <c r="B1170" s="184">
        <v>46929</v>
      </c>
    </row>
    <row r="1171" spans="1:2" x14ac:dyDescent="0.2">
      <c r="A1171" s="115" t="s">
        <v>3062</v>
      </c>
      <c r="B1171" s="184">
        <v>46930</v>
      </c>
    </row>
    <row r="1172" spans="1:2" x14ac:dyDescent="0.2">
      <c r="A1172" s="115" t="s">
        <v>3063</v>
      </c>
      <c r="B1172" s="184">
        <v>46931</v>
      </c>
    </row>
    <row r="1173" spans="1:2" x14ac:dyDescent="0.2">
      <c r="A1173" s="115" t="s">
        <v>3064</v>
      </c>
      <c r="B1173" s="184">
        <v>46932</v>
      </c>
    </row>
    <row r="1174" spans="1:2" x14ac:dyDescent="0.2">
      <c r="A1174" s="115" t="s">
        <v>3065</v>
      </c>
      <c r="B1174" s="184">
        <v>46933</v>
      </c>
    </row>
    <row r="1175" spans="1:2" x14ac:dyDescent="0.2">
      <c r="A1175" s="115" t="s">
        <v>3066</v>
      </c>
      <c r="B1175" s="184">
        <v>46934</v>
      </c>
    </row>
    <row r="1176" spans="1:2" x14ac:dyDescent="0.2">
      <c r="A1176" s="115" t="s">
        <v>3067</v>
      </c>
      <c r="B1176" s="184">
        <v>46935</v>
      </c>
    </row>
    <row r="1177" spans="1:2" x14ac:dyDescent="0.2">
      <c r="A1177" s="115" t="s">
        <v>3068</v>
      </c>
      <c r="B1177" s="184">
        <v>46936</v>
      </c>
    </row>
    <row r="1178" spans="1:2" x14ac:dyDescent="0.2">
      <c r="A1178" s="115" t="s">
        <v>3069</v>
      </c>
      <c r="B1178" s="184">
        <v>46937</v>
      </c>
    </row>
    <row r="1179" spans="1:2" x14ac:dyDescent="0.2">
      <c r="A1179" s="115" t="s">
        <v>3070</v>
      </c>
      <c r="B1179" s="184">
        <v>46938</v>
      </c>
    </row>
    <row r="1180" spans="1:2" x14ac:dyDescent="0.2">
      <c r="A1180" s="115" t="s">
        <v>3071</v>
      </c>
      <c r="B1180" s="184">
        <v>46939</v>
      </c>
    </row>
    <row r="1181" spans="1:2" x14ac:dyDescent="0.2">
      <c r="A1181" s="115" t="s">
        <v>3072</v>
      </c>
      <c r="B1181" s="184">
        <v>46940</v>
      </c>
    </row>
    <row r="1182" spans="1:2" x14ac:dyDescent="0.2">
      <c r="A1182" s="115" t="s">
        <v>3073</v>
      </c>
      <c r="B1182" s="184">
        <v>46941</v>
      </c>
    </row>
    <row r="1183" spans="1:2" x14ac:dyDescent="0.2">
      <c r="A1183" s="115" t="s">
        <v>3074</v>
      </c>
      <c r="B1183" s="184">
        <v>46942</v>
      </c>
    </row>
    <row r="1184" spans="1:2" x14ac:dyDescent="0.2">
      <c r="A1184" s="115" t="s">
        <v>3075</v>
      </c>
      <c r="B1184" s="184">
        <v>46943</v>
      </c>
    </row>
    <row r="1185" spans="1:2" x14ac:dyDescent="0.2">
      <c r="A1185" s="115" t="s">
        <v>3076</v>
      </c>
      <c r="B1185" s="184">
        <v>46944</v>
      </c>
    </row>
    <row r="1186" spans="1:2" x14ac:dyDescent="0.2">
      <c r="A1186" s="115" t="s">
        <v>3077</v>
      </c>
      <c r="B1186" s="184">
        <v>46945</v>
      </c>
    </row>
    <row r="1187" spans="1:2" x14ac:dyDescent="0.2">
      <c r="A1187" s="115" t="s">
        <v>3078</v>
      </c>
      <c r="B1187" s="184">
        <v>46946</v>
      </c>
    </row>
    <row r="1188" spans="1:2" x14ac:dyDescent="0.2">
      <c r="A1188" s="115" t="s">
        <v>3079</v>
      </c>
      <c r="B1188" s="184">
        <v>46947</v>
      </c>
    </row>
    <row r="1189" spans="1:2" x14ac:dyDescent="0.2">
      <c r="A1189" s="115" t="s">
        <v>3080</v>
      </c>
      <c r="B1189" s="184">
        <v>46948</v>
      </c>
    </row>
    <row r="1190" spans="1:2" x14ac:dyDescent="0.2">
      <c r="A1190" s="115" t="s">
        <v>3081</v>
      </c>
      <c r="B1190" s="184">
        <v>46949</v>
      </c>
    </row>
    <row r="1191" spans="1:2" x14ac:dyDescent="0.2">
      <c r="A1191" s="115" t="s">
        <v>3082</v>
      </c>
      <c r="B1191" s="184">
        <v>46950</v>
      </c>
    </row>
    <row r="1192" spans="1:2" x14ac:dyDescent="0.2">
      <c r="A1192" s="115" t="s">
        <v>3083</v>
      </c>
      <c r="B1192" s="184">
        <v>46951</v>
      </c>
    </row>
    <row r="1193" spans="1:2" x14ac:dyDescent="0.2">
      <c r="A1193" s="115" t="s">
        <v>3084</v>
      </c>
      <c r="B1193" s="184">
        <v>46952</v>
      </c>
    </row>
    <row r="1194" spans="1:2" x14ac:dyDescent="0.2">
      <c r="A1194" s="115" t="s">
        <v>3085</v>
      </c>
      <c r="B1194" s="184">
        <v>46953</v>
      </c>
    </row>
    <row r="1195" spans="1:2" x14ac:dyDescent="0.2">
      <c r="A1195" s="115" t="s">
        <v>3086</v>
      </c>
      <c r="B1195" s="184">
        <v>46954</v>
      </c>
    </row>
    <row r="1196" spans="1:2" x14ac:dyDescent="0.2">
      <c r="A1196" s="115" t="s">
        <v>3087</v>
      </c>
      <c r="B1196" s="184">
        <v>46955</v>
      </c>
    </row>
    <row r="1197" spans="1:2" x14ac:dyDescent="0.2">
      <c r="A1197" s="115" t="s">
        <v>3088</v>
      </c>
      <c r="B1197" s="184">
        <v>46956</v>
      </c>
    </row>
    <row r="1198" spans="1:2" x14ac:dyDescent="0.2">
      <c r="A1198" s="115" t="s">
        <v>3089</v>
      </c>
      <c r="B1198" s="184">
        <v>46957</v>
      </c>
    </row>
    <row r="1199" spans="1:2" x14ac:dyDescent="0.2">
      <c r="A1199" s="115" t="s">
        <v>3090</v>
      </c>
      <c r="B1199" s="184">
        <v>46958</v>
      </c>
    </row>
    <row r="1200" spans="1:2" x14ac:dyDescent="0.2">
      <c r="A1200" s="115" t="s">
        <v>3091</v>
      </c>
      <c r="B1200" s="184">
        <v>46959</v>
      </c>
    </row>
    <row r="1201" spans="1:2" x14ac:dyDescent="0.2">
      <c r="A1201" s="115" t="s">
        <v>3092</v>
      </c>
      <c r="B1201" s="184">
        <v>46960</v>
      </c>
    </row>
    <row r="1202" spans="1:2" x14ac:dyDescent="0.2">
      <c r="A1202" s="115" t="s">
        <v>3093</v>
      </c>
      <c r="B1202" s="184">
        <v>46961</v>
      </c>
    </row>
    <row r="1203" spans="1:2" x14ac:dyDescent="0.2">
      <c r="A1203" s="115" t="s">
        <v>3094</v>
      </c>
      <c r="B1203" s="184">
        <v>46962</v>
      </c>
    </row>
    <row r="1204" spans="1:2" x14ac:dyDescent="0.2">
      <c r="A1204" s="115" t="s">
        <v>3095</v>
      </c>
      <c r="B1204" s="184">
        <v>46963</v>
      </c>
    </row>
    <row r="1205" spans="1:2" x14ac:dyDescent="0.2">
      <c r="A1205" s="115" t="s">
        <v>3096</v>
      </c>
      <c r="B1205" s="184">
        <v>46964</v>
      </c>
    </row>
    <row r="1206" spans="1:2" x14ac:dyDescent="0.2">
      <c r="A1206" s="115" t="s">
        <v>3097</v>
      </c>
      <c r="B1206" s="184">
        <v>46965</v>
      </c>
    </row>
    <row r="1207" spans="1:2" x14ac:dyDescent="0.2">
      <c r="A1207" s="115" t="s">
        <v>3098</v>
      </c>
      <c r="B1207" s="184">
        <v>46966</v>
      </c>
    </row>
    <row r="1208" spans="1:2" x14ac:dyDescent="0.2">
      <c r="A1208" s="115" t="s">
        <v>3099</v>
      </c>
      <c r="B1208" s="184">
        <v>46967</v>
      </c>
    </row>
    <row r="1209" spans="1:2" x14ac:dyDescent="0.2">
      <c r="A1209" s="115" t="s">
        <v>3100</v>
      </c>
      <c r="B1209" s="184">
        <v>46968</v>
      </c>
    </row>
    <row r="1210" spans="1:2" x14ac:dyDescent="0.2">
      <c r="A1210" s="115" t="s">
        <v>3101</v>
      </c>
      <c r="B1210" s="184">
        <v>46969</v>
      </c>
    </row>
    <row r="1211" spans="1:2" x14ac:dyDescent="0.2">
      <c r="A1211" s="115" t="s">
        <v>3102</v>
      </c>
      <c r="B1211" s="184">
        <v>46970</v>
      </c>
    </row>
    <row r="1212" spans="1:2" x14ac:dyDescent="0.2">
      <c r="A1212" s="115" t="s">
        <v>3103</v>
      </c>
      <c r="B1212" s="184">
        <v>46971</v>
      </c>
    </row>
    <row r="1213" spans="1:2" x14ac:dyDescent="0.2">
      <c r="A1213" s="115" t="s">
        <v>3104</v>
      </c>
      <c r="B1213" s="184">
        <v>46972</v>
      </c>
    </row>
    <row r="1214" spans="1:2" x14ac:dyDescent="0.2">
      <c r="A1214" s="115" t="s">
        <v>3105</v>
      </c>
      <c r="B1214" s="184">
        <v>46973</v>
      </c>
    </row>
    <row r="1215" spans="1:2" x14ac:dyDescent="0.2">
      <c r="A1215" s="115" t="s">
        <v>3106</v>
      </c>
      <c r="B1215" s="184">
        <v>46974</v>
      </c>
    </row>
    <row r="1216" spans="1:2" x14ac:dyDescent="0.2">
      <c r="A1216" s="115" t="s">
        <v>3107</v>
      </c>
      <c r="B1216" s="184">
        <v>46975</v>
      </c>
    </row>
    <row r="1217" spans="1:2" x14ac:dyDescent="0.2">
      <c r="A1217" s="115" t="s">
        <v>3108</v>
      </c>
      <c r="B1217" s="184">
        <v>46976</v>
      </c>
    </row>
    <row r="1218" spans="1:2" x14ac:dyDescent="0.2">
      <c r="A1218" s="115" t="s">
        <v>3109</v>
      </c>
      <c r="B1218" s="184">
        <v>46977</v>
      </c>
    </row>
    <row r="1219" spans="1:2" x14ac:dyDescent="0.2">
      <c r="A1219" s="115" t="s">
        <v>3110</v>
      </c>
      <c r="B1219" s="184">
        <v>46978</v>
      </c>
    </row>
    <row r="1220" spans="1:2" x14ac:dyDescent="0.2">
      <c r="A1220" s="115" t="s">
        <v>3111</v>
      </c>
      <c r="B1220" s="184">
        <v>46979</v>
      </c>
    </row>
    <row r="1221" spans="1:2" x14ac:dyDescent="0.2">
      <c r="A1221" s="115" t="s">
        <v>3112</v>
      </c>
      <c r="B1221" s="184">
        <v>46980</v>
      </c>
    </row>
    <row r="1222" spans="1:2" x14ac:dyDescent="0.2">
      <c r="A1222" s="115" t="s">
        <v>3113</v>
      </c>
      <c r="B1222" s="184">
        <v>46981</v>
      </c>
    </row>
    <row r="1223" spans="1:2" x14ac:dyDescent="0.2">
      <c r="A1223" s="115" t="s">
        <v>3114</v>
      </c>
      <c r="B1223" s="184">
        <v>46982</v>
      </c>
    </row>
    <row r="1224" spans="1:2" x14ac:dyDescent="0.2">
      <c r="A1224" s="115" t="s">
        <v>3115</v>
      </c>
      <c r="B1224" s="184">
        <v>46983</v>
      </c>
    </row>
    <row r="1225" spans="1:2" x14ac:dyDescent="0.2">
      <c r="A1225" s="115" t="s">
        <v>3116</v>
      </c>
      <c r="B1225" s="184">
        <v>46984</v>
      </c>
    </row>
    <row r="1226" spans="1:2" x14ac:dyDescent="0.2">
      <c r="A1226" s="115" t="s">
        <v>3117</v>
      </c>
      <c r="B1226" s="184">
        <v>46985</v>
      </c>
    </row>
    <row r="1227" spans="1:2" x14ac:dyDescent="0.2">
      <c r="A1227" s="115" t="s">
        <v>3118</v>
      </c>
      <c r="B1227" s="184">
        <v>46986</v>
      </c>
    </row>
    <row r="1228" spans="1:2" x14ac:dyDescent="0.2">
      <c r="A1228" s="115" t="s">
        <v>3119</v>
      </c>
      <c r="B1228" s="184">
        <v>46987</v>
      </c>
    </row>
    <row r="1229" spans="1:2" x14ac:dyDescent="0.2">
      <c r="A1229" s="115" t="s">
        <v>3120</v>
      </c>
      <c r="B1229" s="184">
        <v>46988</v>
      </c>
    </row>
    <row r="1230" spans="1:2" x14ac:dyDescent="0.2">
      <c r="A1230" s="115" t="s">
        <v>3121</v>
      </c>
      <c r="B1230" s="184">
        <v>46989</v>
      </c>
    </row>
    <row r="1231" spans="1:2" x14ac:dyDescent="0.2">
      <c r="A1231" s="115" t="s">
        <v>3122</v>
      </c>
      <c r="B1231" s="184">
        <v>46990</v>
      </c>
    </row>
    <row r="1232" spans="1:2" x14ac:dyDescent="0.2">
      <c r="A1232" s="115" t="s">
        <v>3123</v>
      </c>
      <c r="B1232" s="184">
        <v>46991</v>
      </c>
    </row>
    <row r="1233" spans="1:2" x14ac:dyDescent="0.2">
      <c r="A1233" s="115" t="s">
        <v>3124</v>
      </c>
      <c r="B1233" s="184">
        <v>46992</v>
      </c>
    </row>
    <row r="1234" spans="1:2" x14ac:dyDescent="0.2">
      <c r="A1234" s="115" t="s">
        <v>3125</v>
      </c>
      <c r="B1234" s="184">
        <v>46993</v>
      </c>
    </row>
    <row r="1235" spans="1:2" x14ac:dyDescent="0.2">
      <c r="A1235" s="115" t="s">
        <v>3126</v>
      </c>
      <c r="B1235" s="184">
        <v>46994</v>
      </c>
    </row>
    <row r="1236" spans="1:2" x14ac:dyDescent="0.2">
      <c r="A1236" s="115" t="s">
        <v>3127</v>
      </c>
      <c r="B1236" s="184">
        <v>46995</v>
      </c>
    </row>
    <row r="1237" spans="1:2" x14ac:dyDescent="0.2">
      <c r="A1237" s="115" t="s">
        <v>3128</v>
      </c>
      <c r="B1237" s="184">
        <v>46996</v>
      </c>
    </row>
    <row r="1238" spans="1:2" x14ac:dyDescent="0.2">
      <c r="A1238" s="115" t="s">
        <v>3129</v>
      </c>
      <c r="B1238" s="184">
        <v>46997</v>
      </c>
    </row>
    <row r="1239" spans="1:2" x14ac:dyDescent="0.2">
      <c r="A1239" s="115" t="s">
        <v>3130</v>
      </c>
      <c r="B1239" s="184">
        <v>46998</v>
      </c>
    </row>
    <row r="1240" spans="1:2" x14ac:dyDescent="0.2">
      <c r="A1240" s="115" t="s">
        <v>3131</v>
      </c>
      <c r="B1240" s="184">
        <v>46999</v>
      </c>
    </row>
    <row r="1241" spans="1:2" x14ac:dyDescent="0.2">
      <c r="A1241" s="115" t="s">
        <v>3132</v>
      </c>
      <c r="B1241" s="184">
        <v>47000</v>
      </c>
    </row>
    <row r="1242" spans="1:2" x14ac:dyDescent="0.2">
      <c r="A1242" s="115" t="s">
        <v>3133</v>
      </c>
      <c r="B1242" s="184">
        <v>47001</v>
      </c>
    </row>
    <row r="1243" spans="1:2" x14ac:dyDescent="0.2">
      <c r="A1243" s="115" t="s">
        <v>3134</v>
      </c>
      <c r="B1243" s="184">
        <v>47002</v>
      </c>
    </row>
    <row r="1244" spans="1:2" x14ac:dyDescent="0.2">
      <c r="A1244" s="115" t="s">
        <v>3135</v>
      </c>
      <c r="B1244" s="184">
        <v>47003</v>
      </c>
    </row>
    <row r="1245" spans="1:2" x14ac:dyDescent="0.2">
      <c r="A1245" s="115" t="s">
        <v>3136</v>
      </c>
      <c r="B1245" s="184">
        <v>47004</v>
      </c>
    </row>
    <row r="1246" spans="1:2" x14ac:dyDescent="0.2">
      <c r="A1246" s="115" t="s">
        <v>3137</v>
      </c>
      <c r="B1246" s="184">
        <v>47005</v>
      </c>
    </row>
    <row r="1247" spans="1:2" x14ac:dyDescent="0.2">
      <c r="A1247" s="115" t="s">
        <v>3138</v>
      </c>
      <c r="B1247" s="184">
        <v>47006</v>
      </c>
    </row>
    <row r="1248" spans="1:2" x14ac:dyDescent="0.2">
      <c r="A1248" s="115" t="s">
        <v>3139</v>
      </c>
      <c r="B1248" s="184">
        <v>47007</v>
      </c>
    </row>
    <row r="1249" spans="1:2" x14ac:dyDescent="0.2">
      <c r="A1249" s="115" t="s">
        <v>3140</v>
      </c>
      <c r="B1249" s="184">
        <v>47008</v>
      </c>
    </row>
    <row r="1250" spans="1:2" x14ac:dyDescent="0.2">
      <c r="A1250" s="115" t="s">
        <v>3141</v>
      </c>
      <c r="B1250" s="184">
        <v>47009</v>
      </c>
    </row>
    <row r="1251" spans="1:2" x14ac:dyDescent="0.2">
      <c r="A1251" s="115" t="s">
        <v>3142</v>
      </c>
      <c r="B1251" s="184">
        <v>47010</v>
      </c>
    </row>
    <row r="1252" spans="1:2" x14ac:dyDescent="0.2">
      <c r="A1252" s="115" t="s">
        <v>3143</v>
      </c>
      <c r="B1252" s="184">
        <v>47011</v>
      </c>
    </row>
    <row r="1253" spans="1:2" x14ac:dyDescent="0.2">
      <c r="A1253" s="115" t="s">
        <v>3144</v>
      </c>
      <c r="B1253" s="184">
        <v>47012</v>
      </c>
    </row>
    <row r="1254" spans="1:2" x14ac:dyDescent="0.2">
      <c r="A1254" s="115" t="s">
        <v>3145</v>
      </c>
      <c r="B1254" s="184">
        <v>47013</v>
      </c>
    </row>
    <row r="1255" spans="1:2" x14ac:dyDescent="0.2">
      <c r="A1255" s="115" t="s">
        <v>3146</v>
      </c>
      <c r="B1255" s="184">
        <v>47014</v>
      </c>
    </row>
    <row r="1256" spans="1:2" x14ac:dyDescent="0.2">
      <c r="A1256" s="115" t="s">
        <v>3147</v>
      </c>
      <c r="B1256" s="184">
        <v>47015</v>
      </c>
    </row>
    <row r="1257" spans="1:2" x14ac:dyDescent="0.2">
      <c r="A1257" s="115" t="s">
        <v>3148</v>
      </c>
      <c r="B1257" s="184">
        <v>47016</v>
      </c>
    </row>
    <row r="1258" spans="1:2" x14ac:dyDescent="0.2">
      <c r="A1258" s="115" t="s">
        <v>3149</v>
      </c>
      <c r="B1258" s="184">
        <v>47017</v>
      </c>
    </row>
    <row r="1259" spans="1:2" x14ac:dyDescent="0.2">
      <c r="A1259" s="115" t="s">
        <v>3150</v>
      </c>
      <c r="B1259" s="184">
        <v>47018</v>
      </c>
    </row>
    <row r="1260" spans="1:2" x14ac:dyDescent="0.2">
      <c r="A1260" s="115" t="s">
        <v>3151</v>
      </c>
      <c r="B1260" s="184">
        <v>47019</v>
      </c>
    </row>
    <row r="1261" spans="1:2" x14ac:dyDescent="0.2">
      <c r="A1261" s="115" t="s">
        <v>3152</v>
      </c>
      <c r="B1261" s="184">
        <v>47020</v>
      </c>
    </row>
    <row r="1262" spans="1:2" x14ac:dyDescent="0.2">
      <c r="A1262" s="115" t="s">
        <v>3153</v>
      </c>
      <c r="B1262" s="184">
        <v>47021</v>
      </c>
    </row>
    <row r="1263" spans="1:2" x14ac:dyDescent="0.2">
      <c r="A1263" s="115" t="s">
        <v>3154</v>
      </c>
      <c r="B1263" s="184">
        <v>47022</v>
      </c>
    </row>
    <row r="1264" spans="1:2" x14ac:dyDescent="0.2">
      <c r="A1264" s="115" t="s">
        <v>3155</v>
      </c>
      <c r="B1264" s="184">
        <v>47023</v>
      </c>
    </row>
    <row r="1265" spans="1:2" x14ac:dyDescent="0.2">
      <c r="A1265" s="115" t="s">
        <v>3156</v>
      </c>
      <c r="B1265" s="184">
        <v>47024</v>
      </c>
    </row>
    <row r="1266" spans="1:2" x14ac:dyDescent="0.2">
      <c r="A1266" s="115" t="s">
        <v>3157</v>
      </c>
      <c r="B1266" s="184">
        <v>47025</v>
      </c>
    </row>
    <row r="1267" spans="1:2" x14ac:dyDescent="0.2">
      <c r="A1267" s="115" t="s">
        <v>3158</v>
      </c>
      <c r="B1267" s="184">
        <v>47026</v>
      </c>
    </row>
    <row r="1268" spans="1:2" x14ac:dyDescent="0.2">
      <c r="A1268" s="115" t="s">
        <v>3159</v>
      </c>
      <c r="B1268" s="184">
        <v>47027</v>
      </c>
    </row>
    <row r="1269" spans="1:2" x14ac:dyDescent="0.2">
      <c r="A1269" s="115" t="s">
        <v>3160</v>
      </c>
      <c r="B1269" s="184">
        <v>47028</v>
      </c>
    </row>
    <row r="1270" spans="1:2" x14ac:dyDescent="0.2">
      <c r="A1270" s="115" t="s">
        <v>3161</v>
      </c>
      <c r="B1270" s="184">
        <v>47029</v>
      </c>
    </row>
    <row r="1271" spans="1:2" x14ac:dyDescent="0.2">
      <c r="A1271" s="115" t="s">
        <v>3162</v>
      </c>
      <c r="B1271" s="184">
        <v>47030</v>
      </c>
    </row>
    <row r="1272" spans="1:2" x14ac:dyDescent="0.2">
      <c r="A1272" s="115" t="s">
        <v>3163</v>
      </c>
      <c r="B1272" s="184">
        <v>47031</v>
      </c>
    </row>
    <row r="1273" spans="1:2" x14ac:dyDescent="0.2">
      <c r="A1273" s="115" t="s">
        <v>3164</v>
      </c>
      <c r="B1273" s="184">
        <v>47032</v>
      </c>
    </row>
    <row r="1274" spans="1:2" x14ac:dyDescent="0.2">
      <c r="A1274" s="115" t="s">
        <v>3165</v>
      </c>
      <c r="B1274" s="184">
        <v>47033</v>
      </c>
    </row>
    <row r="1275" spans="1:2" x14ac:dyDescent="0.2">
      <c r="A1275" s="115" t="s">
        <v>3166</v>
      </c>
      <c r="B1275" s="184">
        <v>47034</v>
      </c>
    </row>
    <row r="1276" spans="1:2" x14ac:dyDescent="0.2">
      <c r="A1276" s="115" t="s">
        <v>3167</v>
      </c>
      <c r="B1276" s="184">
        <v>47035</v>
      </c>
    </row>
    <row r="1277" spans="1:2" x14ac:dyDescent="0.2">
      <c r="A1277" s="115" t="s">
        <v>3168</v>
      </c>
      <c r="B1277" s="184">
        <v>47036</v>
      </c>
    </row>
    <row r="1278" spans="1:2" x14ac:dyDescent="0.2">
      <c r="A1278" s="115" t="s">
        <v>3169</v>
      </c>
      <c r="B1278" s="184">
        <v>47037</v>
      </c>
    </row>
    <row r="1279" spans="1:2" x14ac:dyDescent="0.2">
      <c r="A1279" s="115" t="s">
        <v>3170</v>
      </c>
      <c r="B1279" s="184">
        <v>47038</v>
      </c>
    </row>
    <row r="1280" spans="1:2" x14ac:dyDescent="0.2">
      <c r="A1280" s="115" t="s">
        <v>3171</v>
      </c>
      <c r="B1280" s="184">
        <v>47039</v>
      </c>
    </row>
    <row r="1281" spans="1:2" x14ac:dyDescent="0.2">
      <c r="A1281" s="115" t="s">
        <v>3172</v>
      </c>
      <c r="B1281" s="184">
        <v>47040</v>
      </c>
    </row>
    <row r="1282" spans="1:2" x14ac:dyDescent="0.2">
      <c r="A1282" s="115" t="s">
        <v>3173</v>
      </c>
      <c r="B1282" s="184">
        <v>47041</v>
      </c>
    </row>
    <row r="1283" spans="1:2" x14ac:dyDescent="0.2">
      <c r="A1283" s="115" t="s">
        <v>3174</v>
      </c>
      <c r="B1283" s="184">
        <v>47042</v>
      </c>
    </row>
    <row r="1284" spans="1:2" x14ac:dyDescent="0.2">
      <c r="A1284" s="115" t="s">
        <v>3175</v>
      </c>
      <c r="B1284" s="184">
        <v>47043</v>
      </c>
    </row>
    <row r="1285" spans="1:2" x14ac:dyDescent="0.2">
      <c r="A1285" s="115" t="s">
        <v>3176</v>
      </c>
      <c r="B1285" s="184">
        <v>47044</v>
      </c>
    </row>
    <row r="1286" spans="1:2" x14ac:dyDescent="0.2">
      <c r="A1286" s="115" t="s">
        <v>3177</v>
      </c>
      <c r="B1286" s="184">
        <v>47045</v>
      </c>
    </row>
    <row r="1287" spans="1:2" x14ac:dyDescent="0.2">
      <c r="A1287" s="115" t="s">
        <v>3178</v>
      </c>
      <c r="B1287" s="184">
        <v>47046</v>
      </c>
    </row>
    <row r="1288" spans="1:2" x14ac:dyDescent="0.2">
      <c r="A1288" s="115" t="s">
        <v>3179</v>
      </c>
      <c r="B1288" s="184">
        <v>47047</v>
      </c>
    </row>
    <row r="1289" spans="1:2" x14ac:dyDescent="0.2">
      <c r="A1289" s="115" t="s">
        <v>3180</v>
      </c>
      <c r="B1289" s="184">
        <v>47048</v>
      </c>
    </row>
    <row r="1290" spans="1:2" x14ac:dyDescent="0.2">
      <c r="A1290" s="115" t="s">
        <v>3181</v>
      </c>
      <c r="B1290" s="184">
        <v>47049</v>
      </c>
    </row>
    <row r="1291" spans="1:2" x14ac:dyDescent="0.2">
      <c r="A1291" s="115" t="s">
        <v>3182</v>
      </c>
      <c r="B1291" s="184">
        <v>47050</v>
      </c>
    </row>
    <row r="1292" spans="1:2" x14ac:dyDescent="0.2">
      <c r="A1292" s="115" t="s">
        <v>3183</v>
      </c>
      <c r="B1292" s="184">
        <v>47051</v>
      </c>
    </row>
    <row r="1293" spans="1:2" x14ac:dyDescent="0.2">
      <c r="A1293" s="115" t="s">
        <v>3184</v>
      </c>
      <c r="B1293" s="184">
        <v>47052</v>
      </c>
    </row>
    <row r="1294" spans="1:2" x14ac:dyDescent="0.2">
      <c r="A1294" s="115" t="s">
        <v>3185</v>
      </c>
      <c r="B1294" s="184">
        <v>47053</v>
      </c>
    </row>
    <row r="1295" spans="1:2" x14ac:dyDescent="0.2">
      <c r="A1295" s="115" t="s">
        <v>3186</v>
      </c>
      <c r="B1295" s="184">
        <v>47054</v>
      </c>
    </row>
    <row r="1296" spans="1:2" x14ac:dyDescent="0.2">
      <c r="A1296" s="115" t="s">
        <v>3187</v>
      </c>
      <c r="B1296" s="184">
        <v>47055</v>
      </c>
    </row>
    <row r="1297" spans="1:2" x14ac:dyDescent="0.2">
      <c r="A1297" s="115" t="s">
        <v>3188</v>
      </c>
      <c r="B1297" s="184">
        <v>47056</v>
      </c>
    </row>
    <row r="1298" spans="1:2" x14ac:dyDescent="0.2">
      <c r="A1298" s="115" t="s">
        <v>3189</v>
      </c>
      <c r="B1298" s="184">
        <v>47057</v>
      </c>
    </row>
    <row r="1299" spans="1:2" x14ac:dyDescent="0.2">
      <c r="A1299" s="115" t="s">
        <v>3190</v>
      </c>
      <c r="B1299" s="184">
        <v>47058</v>
      </c>
    </row>
    <row r="1300" spans="1:2" x14ac:dyDescent="0.2">
      <c r="A1300" s="115" t="s">
        <v>3191</v>
      </c>
      <c r="B1300" s="184">
        <v>47059</v>
      </c>
    </row>
    <row r="1301" spans="1:2" x14ac:dyDescent="0.2">
      <c r="A1301" s="115" t="s">
        <v>3192</v>
      </c>
      <c r="B1301" s="184">
        <v>47060</v>
      </c>
    </row>
    <row r="1302" spans="1:2" x14ac:dyDescent="0.2">
      <c r="A1302" s="115" t="s">
        <v>3193</v>
      </c>
      <c r="B1302" s="184">
        <v>47061</v>
      </c>
    </row>
    <row r="1303" spans="1:2" x14ac:dyDescent="0.2">
      <c r="A1303" s="115" t="s">
        <v>3194</v>
      </c>
      <c r="B1303" s="184">
        <v>47062</v>
      </c>
    </row>
    <row r="1304" spans="1:2" x14ac:dyDescent="0.2">
      <c r="A1304" s="115" t="s">
        <v>3195</v>
      </c>
      <c r="B1304" s="184">
        <v>47063</v>
      </c>
    </row>
    <row r="1305" spans="1:2" x14ac:dyDescent="0.2">
      <c r="A1305" s="115" t="s">
        <v>3196</v>
      </c>
      <c r="B1305" s="184">
        <v>47064</v>
      </c>
    </row>
    <row r="1306" spans="1:2" x14ac:dyDescent="0.2">
      <c r="A1306" s="115" t="s">
        <v>3197</v>
      </c>
      <c r="B1306" s="184">
        <v>47065</v>
      </c>
    </row>
    <row r="1307" spans="1:2" x14ac:dyDescent="0.2">
      <c r="A1307" s="115" t="s">
        <v>3198</v>
      </c>
      <c r="B1307" s="184">
        <v>47066</v>
      </c>
    </row>
    <row r="1308" spans="1:2" x14ac:dyDescent="0.2">
      <c r="A1308" s="115" t="s">
        <v>3199</v>
      </c>
      <c r="B1308" s="184">
        <v>47067</v>
      </c>
    </row>
    <row r="1309" spans="1:2" x14ac:dyDescent="0.2">
      <c r="A1309" s="115" t="s">
        <v>3200</v>
      </c>
      <c r="B1309" s="184">
        <v>47068</v>
      </c>
    </row>
    <row r="1310" spans="1:2" x14ac:dyDescent="0.2">
      <c r="A1310" s="115" t="s">
        <v>3201</v>
      </c>
      <c r="B1310" s="184">
        <v>47069</v>
      </c>
    </row>
    <row r="1311" spans="1:2" x14ac:dyDescent="0.2">
      <c r="A1311" s="115" t="s">
        <v>3202</v>
      </c>
      <c r="B1311" s="184">
        <v>47070</v>
      </c>
    </row>
    <row r="1312" spans="1:2" x14ac:dyDescent="0.2">
      <c r="A1312" s="115" t="s">
        <v>3203</v>
      </c>
      <c r="B1312" s="184">
        <v>47071</v>
      </c>
    </row>
    <row r="1313" spans="1:2" x14ac:dyDescent="0.2">
      <c r="A1313" s="115" t="s">
        <v>3204</v>
      </c>
      <c r="B1313" s="184">
        <v>47072</v>
      </c>
    </row>
    <row r="1314" spans="1:2" x14ac:dyDescent="0.2">
      <c r="A1314" s="115" t="s">
        <v>3205</v>
      </c>
      <c r="B1314" s="184">
        <v>47073</v>
      </c>
    </row>
    <row r="1315" spans="1:2" x14ac:dyDescent="0.2">
      <c r="A1315" s="115" t="s">
        <v>3206</v>
      </c>
      <c r="B1315" s="184">
        <v>47074</v>
      </c>
    </row>
    <row r="1316" spans="1:2" x14ac:dyDescent="0.2">
      <c r="A1316" s="115" t="s">
        <v>3207</v>
      </c>
      <c r="B1316" s="184">
        <v>47075</v>
      </c>
    </row>
    <row r="1317" spans="1:2" x14ac:dyDescent="0.2">
      <c r="A1317" s="115" t="s">
        <v>3208</v>
      </c>
      <c r="B1317" s="184">
        <v>47076</v>
      </c>
    </row>
    <row r="1318" spans="1:2" x14ac:dyDescent="0.2">
      <c r="A1318" s="115" t="s">
        <v>3209</v>
      </c>
      <c r="B1318" s="184">
        <v>47077</v>
      </c>
    </row>
    <row r="1319" spans="1:2" x14ac:dyDescent="0.2">
      <c r="A1319" s="115" t="s">
        <v>3210</v>
      </c>
      <c r="B1319" s="184">
        <v>47078</v>
      </c>
    </row>
    <row r="1320" spans="1:2" x14ac:dyDescent="0.2">
      <c r="A1320" s="115" t="s">
        <v>3211</v>
      </c>
      <c r="B1320" s="184">
        <v>47079</v>
      </c>
    </row>
    <row r="1321" spans="1:2" x14ac:dyDescent="0.2">
      <c r="A1321" s="115" t="s">
        <v>3212</v>
      </c>
      <c r="B1321" s="184">
        <v>47080</v>
      </c>
    </row>
    <row r="1322" spans="1:2" x14ac:dyDescent="0.2">
      <c r="A1322" s="115" t="s">
        <v>3213</v>
      </c>
      <c r="B1322" s="184">
        <v>47081</v>
      </c>
    </row>
    <row r="1323" spans="1:2" x14ac:dyDescent="0.2">
      <c r="A1323" s="115" t="s">
        <v>3214</v>
      </c>
      <c r="B1323" s="184">
        <v>47082</v>
      </c>
    </row>
    <row r="1324" spans="1:2" x14ac:dyDescent="0.2">
      <c r="A1324" s="115" t="s">
        <v>3215</v>
      </c>
      <c r="B1324" s="184">
        <v>47083</v>
      </c>
    </row>
    <row r="1325" spans="1:2" x14ac:dyDescent="0.2">
      <c r="A1325" s="115" t="s">
        <v>3216</v>
      </c>
      <c r="B1325" s="184">
        <v>47084</v>
      </c>
    </row>
    <row r="1326" spans="1:2" x14ac:dyDescent="0.2">
      <c r="A1326" s="115" t="s">
        <v>3217</v>
      </c>
      <c r="B1326" s="184">
        <v>47085</v>
      </c>
    </row>
    <row r="1327" spans="1:2" x14ac:dyDescent="0.2">
      <c r="A1327" s="115" t="s">
        <v>3218</v>
      </c>
      <c r="B1327" s="184">
        <v>47086</v>
      </c>
    </row>
    <row r="1328" spans="1:2" x14ac:dyDescent="0.2">
      <c r="A1328" s="115" t="s">
        <v>3219</v>
      </c>
      <c r="B1328" s="184">
        <v>47087</v>
      </c>
    </row>
    <row r="1329" spans="1:2" x14ac:dyDescent="0.2">
      <c r="A1329" s="115" t="s">
        <v>3220</v>
      </c>
      <c r="B1329" s="184">
        <v>47088</v>
      </c>
    </row>
    <row r="1330" spans="1:2" x14ac:dyDescent="0.2">
      <c r="A1330" s="115" t="s">
        <v>3221</v>
      </c>
      <c r="B1330" s="184">
        <v>47089</v>
      </c>
    </row>
    <row r="1331" spans="1:2" x14ac:dyDescent="0.2">
      <c r="A1331" s="115" t="s">
        <v>3222</v>
      </c>
      <c r="B1331" s="184">
        <v>47090</v>
      </c>
    </row>
    <row r="1332" spans="1:2" x14ac:dyDescent="0.2">
      <c r="A1332" s="115" t="s">
        <v>3223</v>
      </c>
      <c r="B1332" s="184">
        <v>47091</v>
      </c>
    </row>
    <row r="1333" spans="1:2" x14ac:dyDescent="0.2">
      <c r="A1333" s="115" t="s">
        <v>3224</v>
      </c>
      <c r="B1333" s="184">
        <v>47092</v>
      </c>
    </row>
    <row r="1334" spans="1:2" x14ac:dyDescent="0.2">
      <c r="A1334" s="115" t="s">
        <v>3225</v>
      </c>
      <c r="B1334" s="184">
        <v>47093</v>
      </c>
    </row>
    <row r="1335" spans="1:2" x14ac:dyDescent="0.2">
      <c r="A1335" s="115" t="s">
        <v>3226</v>
      </c>
      <c r="B1335" s="184">
        <v>47094</v>
      </c>
    </row>
    <row r="1336" spans="1:2" x14ac:dyDescent="0.2">
      <c r="A1336" s="115" t="s">
        <v>3227</v>
      </c>
      <c r="B1336" s="184">
        <v>47095</v>
      </c>
    </row>
    <row r="1337" spans="1:2" x14ac:dyDescent="0.2">
      <c r="A1337" s="115" t="s">
        <v>3228</v>
      </c>
      <c r="B1337" s="184">
        <v>47096</v>
      </c>
    </row>
    <row r="1338" spans="1:2" x14ac:dyDescent="0.2">
      <c r="A1338" s="115" t="s">
        <v>3229</v>
      </c>
      <c r="B1338" s="184">
        <v>47097</v>
      </c>
    </row>
    <row r="1339" spans="1:2" x14ac:dyDescent="0.2">
      <c r="A1339" s="115" t="s">
        <v>3230</v>
      </c>
      <c r="B1339" s="184">
        <v>47098</v>
      </c>
    </row>
    <row r="1340" spans="1:2" x14ac:dyDescent="0.2">
      <c r="A1340" s="115" t="s">
        <v>3231</v>
      </c>
      <c r="B1340" s="184">
        <v>47099</v>
      </c>
    </row>
    <row r="1341" spans="1:2" x14ac:dyDescent="0.2">
      <c r="A1341" s="115" t="s">
        <v>3232</v>
      </c>
      <c r="B1341" s="184">
        <v>47100</v>
      </c>
    </row>
    <row r="1342" spans="1:2" x14ac:dyDescent="0.2">
      <c r="A1342" s="115" t="s">
        <v>3233</v>
      </c>
      <c r="B1342" s="184">
        <v>47101</v>
      </c>
    </row>
    <row r="1343" spans="1:2" x14ac:dyDescent="0.2">
      <c r="A1343" s="115" t="s">
        <v>3234</v>
      </c>
      <c r="B1343" s="184">
        <v>47102</v>
      </c>
    </row>
    <row r="1344" spans="1:2" x14ac:dyDescent="0.2">
      <c r="A1344" s="115" t="s">
        <v>3235</v>
      </c>
      <c r="B1344" s="184">
        <v>47103</v>
      </c>
    </row>
    <row r="1345" spans="1:2" x14ac:dyDescent="0.2">
      <c r="A1345" s="115" t="s">
        <v>3236</v>
      </c>
      <c r="B1345" s="184">
        <v>47104</v>
      </c>
    </row>
    <row r="1346" spans="1:2" x14ac:dyDescent="0.2">
      <c r="A1346" s="115" t="s">
        <v>3237</v>
      </c>
      <c r="B1346" s="184">
        <v>47105</v>
      </c>
    </row>
    <row r="1347" spans="1:2" x14ac:dyDescent="0.2">
      <c r="A1347" s="115" t="s">
        <v>3238</v>
      </c>
      <c r="B1347" s="184">
        <v>47106</v>
      </c>
    </row>
    <row r="1348" spans="1:2" x14ac:dyDescent="0.2">
      <c r="A1348" s="115" t="s">
        <v>3239</v>
      </c>
      <c r="B1348" s="184">
        <v>47107</v>
      </c>
    </row>
    <row r="1349" spans="1:2" x14ac:dyDescent="0.2">
      <c r="A1349" s="115" t="s">
        <v>3240</v>
      </c>
      <c r="B1349" s="184">
        <v>47108</v>
      </c>
    </row>
    <row r="1350" spans="1:2" x14ac:dyDescent="0.2">
      <c r="A1350" s="115" t="s">
        <v>3241</v>
      </c>
      <c r="B1350" s="184">
        <v>47109</v>
      </c>
    </row>
    <row r="1351" spans="1:2" x14ac:dyDescent="0.2">
      <c r="A1351" s="115" t="s">
        <v>3242</v>
      </c>
      <c r="B1351" s="184">
        <v>47110</v>
      </c>
    </row>
    <row r="1352" spans="1:2" x14ac:dyDescent="0.2">
      <c r="A1352" s="115" t="s">
        <v>3243</v>
      </c>
      <c r="B1352" s="184">
        <v>47111</v>
      </c>
    </row>
    <row r="1353" spans="1:2" x14ac:dyDescent="0.2">
      <c r="A1353" s="115" t="s">
        <v>3244</v>
      </c>
      <c r="B1353" s="184">
        <v>47112</v>
      </c>
    </row>
    <row r="1354" spans="1:2" x14ac:dyDescent="0.2">
      <c r="A1354" s="115" t="s">
        <v>3245</v>
      </c>
      <c r="B1354" s="184">
        <v>47113</v>
      </c>
    </row>
    <row r="1355" spans="1:2" x14ac:dyDescent="0.2">
      <c r="A1355" s="115" t="s">
        <v>3246</v>
      </c>
      <c r="B1355" s="184">
        <v>47114</v>
      </c>
    </row>
    <row r="1356" spans="1:2" x14ac:dyDescent="0.2">
      <c r="A1356" s="115" t="s">
        <v>3247</v>
      </c>
      <c r="B1356" s="184">
        <v>47115</v>
      </c>
    </row>
    <row r="1357" spans="1:2" x14ac:dyDescent="0.2">
      <c r="A1357" s="115" t="s">
        <v>3248</v>
      </c>
      <c r="B1357" s="184">
        <v>47116</v>
      </c>
    </row>
    <row r="1358" spans="1:2" x14ac:dyDescent="0.2">
      <c r="A1358" s="115" t="s">
        <v>3249</v>
      </c>
      <c r="B1358" s="184">
        <v>47117</v>
      </c>
    </row>
    <row r="1359" spans="1:2" x14ac:dyDescent="0.2">
      <c r="A1359" s="115" t="s">
        <v>3250</v>
      </c>
      <c r="B1359" s="184">
        <v>47118</v>
      </c>
    </row>
    <row r="1360" spans="1:2" x14ac:dyDescent="0.2">
      <c r="A1360" s="115" t="s">
        <v>3251</v>
      </c>
      <c r="B1360" s="184">
        <v>47119</v>
      </c>
    </row>
    <row r="1361" spans="1:2" x14ac:dyDescent="0.2">
      <c r="A1361" s="115" t="s">
        <v>3252</v>
      </c>
      <c r="B1361" s="184">
        <v>47120</v>
      </c>
    </row>
    <row r="1362" spans="1:2" x14ac:dyDescent="0.2">
      <c r="A1362" s="115" t="s">
        <v>3253</v>
      </c>
      <c r="B1362" s="184">
        <v>47121</v>
      </c>
    </row>
    <row r="1363" spans="1:2" x14ac:dyDescent="0.2">
      <c r="A1363" s="115" t="s">
        <v>3254</v>
      </c>
      <c r="B1363" s="184">
        <v>47122</v>
      </c>
    </row>
    <row r="1364" spans="1:2" x14ac:dyDescent="0.2">
      <c r="A1364" s="115" t="s">
        <v>3255</v>
      </c>
      <c r="B1364" s="184">
        <v>47123</v>
      </c>
    </row>
    <row r="1365" spans="1:2" x14ac:dyDescent="0.2">
      <c r="A1365" s="115" t="s">
        <v>3256</v>
      </c>
      <c r="B1365" s="184">
        <v>47124</v>
      </c>
    </row>
    <row r="1366" spans="1:2" x14ac:dyDescent="0.2">
      <c r="A1366" s="115" t="s">
        <v>3257</v>
      </c>
      <c r="B1366" s="184">
        <v>47125</v>
      </c>
    </row>
    <row r="1367" spans="1:2" x14ac:dyDescent="0.2">
      <c r="A1367" s="115" t="s">
        <v>3258</v>
      </c>
      <c r="B1367" s="184">
        <v>47126</v>
      </c>
    </row>
    <row r="1368" spans="1:2" x14ac:dyDescent="0.2">
      <c r="A1368" s="115" t="s">
        <v>3259</v>
      </c>
      <c r="B1368" s="184">
        <v>47127</v>
      </c>
    </row>
    <row r="1369" spans="1:2" x14ac:dyDescent="0.2">
      <c r="A1369" s="115" t="s">
        <v>3260</v>
      </c>
      <c r="B1369" s="184">
        <v>47128</v>
      </c>
    </row>
    <row r="1370" spans="1:2" x14ac:dyDescent="0.2">
      <c r="A1370" s="115" t="s">
        <v>3261</v>
      </c>
      <c r="B1370" s="184">
        <v>47129</v>
      </c>
    </row>
    <row r="1371" spans="1:2" x14ac:dyDescent="0.2">
      <c r="A1371" s="115" t="s">
        <v>3262</v>
      </c>
      <c r="B1371" s="184">
        <v>47130</v>
      </c>
    </row>
    <row r="1372" spans="1:2" x14ac:dyDescent="0.2">
      <c r="A1372" s="115" t="s">
        <v>3263</v>
      </c>
      <c r="B1372" s="184">
        <v>47131</v>
      </c>
    </row>
    <row r="1373" spans="1:2" x14ac:dyDescent="0.2">
      <c r="A1373" s="115" t="s">
        <v>3264</v>
      </c>
      <c r="B1373" s="184">
        <v>47132</v>
      </c>
    </row>
    <row r="1374" spans="1:2" x14ac:dyDescent="0.2">
      <c r="A1374" s="115" t="s">
        <v>3265</v>
      </c>
      <c r="B1374" s="184">
        <v>47133</v>
      </c>
    </row>
    <row r="1375" spans="1:2" x14ac:dyDescent="0.2">
      <c r="A1375" s="115" t="s">
        <v>3266</v>
      </c>
      <c r="B1375" s="184">
        <v>47134</v>
      </c>
    </row>
    <row r="1376" spans="1:2" x14ac:dyDescent="0.2">
      <c r="A1376" s="115" t="s">
        <v>3267</v>
      </c>
      <c r="B1376" s="184">
        <v>47135</v>
      </c>
    </row>
    <row r="1377" spans="1:2" x14ac:dyDescent="0.2">
      <c r="A1377" s="115" t="s">
        <v>3268</v>
      </c>
      <c r="B1377" s="184">
        <v>47136</v>
      </c>
    </row>
    <row r="1378" spans="1:2" x14ac:dyDescent="0.2">
      <c r="A1378" s="115" t="s">
        <v>3269</v>
      </c>
      <c r="B1378" s="184">
        <v>47137</v>
      </c>
    </row>
    <row r="1379" spans="1:2" x14ac:dyDescent="0.2">
      <c r="A1379" s="115" t="s">
        <v>3270</v>
      </c>
      <c r="B1379" s="184">
        <v>47138</v>
      </c>
    </row>
    <row r="1380" spans="1:2" x14ac:dyDescent="0.2">
      <c r="A1380" s="115" t="s">
        <v>3271</v>
      </c>
      <c r="B1380" s="184">
        <v>47139</v>
      </c>
    </row>
    <row r="1381" spans="1:2" x14ac:dyDescent="0.2">
      <c r="A1381" s="115" t="s">
        <v>3272</v>
      </c>
      <c r="B1381" s="184">
        <v>47140</v>
      </c>
    </row>
    <row r="1382" spans="1:2" x14ac:dyDescent="0.2">
      <c r="A1382" s="115" t="s">
        <v>3273</v>
      </c>
      <c r="B1382" s="184">
        <v>47141</v>
      </c>
    </row>
    <row r="1383" spans="1:2" x14ac:dyDescent="0.2">
      <c r="A1383" s="115" t="s">
        <v>3274</v>
      </c>
      <c r="B1383" s="184">
        <v>47142</v>
      </c>
    </row>
    <row r="1384" spans="1:2" x14ac:dyDescent="0.2">
      <c r="A1384" s="115" t="s">
        <v>3275</v>
      </c>
      <c r="B1384" s="184">
        <v>47143</v>
      </c>
    </row>
    <row r="1385" spans="1:2" x14ac:dyDescent="0.2">
      <c r="A1385" s="115" t="s">
        <v>3276</v>
      </c>
      <c r="B1385" s="184">
        <v>47144</v>
      </c>
    </row>
    <row r="1386" spans="1:2" x14ac:dyDescent="0.2">
      <c r="A1386" s="115" t="s">
        <v>3277</v>
      </c>
      <c r="B1386" s="184">
        <v>47145</v>
      </c>
    </row>
    <row r="1387" spans="1:2" x14ac:dyDescent="0.2">
      <c r="A1387" s="115" t="s">
        <v>3278</v>
      </c>
      <c r="B1387" s="184">
        <v>47146</v>
      </c>
    </row>
    <row r="1388" spans="1:2" x14ac:dyDescent="0.2">
      <c r="A1388" s="115" t="s">
        <v>3279</v>
      </c>
      <c r="B1388" s="184">
        <v>47147</v>
      </c>
    </row>
    <row r="1389" spans="1:2" x14ac:dyDescent="0.2">
      <c r="A1389" s="115" t="s">
        <v>3280</v>
      </c>
      <c r="B1389" s="184">
        <v>47148</v>
      </c>
    </row>
    <row r="1390" spans="1:2" x14ac:dyDescent="0.2">
      <c r="A1390" s="115" t="s">
        <v>3281</v>
      </c>
      <c r="B1390" s="184">
        <v>47149</v>
      </c>
    </row>
    <row r="1391" spans="1:2" x14ac:dyDescent="0.2">
      <c r="A1391" s="115" t="s">
        <v>3282</v>
      </c>
      <c r="B1391" s="184">
        <v>47150</v>
      </c>
    </row>
    <row r="1392" spans="1:2" x14ac:dyDescent="0.2">
      <c r="A1392" s="115" t="s">
        <v>3283</v>
      </c>
      <c r="B1392" s="184">
        <v>47151</v>
      </c>
    </row>
    <row r="1393" spans="1:2" x14ac:dyDescent="0.2">
      <c r="A1393" s="115" t="s">
        <v>3284</v>
      </c>
      <c r="B1393" s="184">
        <v>47152</v>
      </c>
    </row>
    <row r="1394" spans="1:2" x14ac:dyDescent="0.2">
      <c r="A1394" s="115" t="s">
        <v>3285</v>
      </c>
      <c r="B1394" s="184">
        <v>47153</v>
      </c>
    </row>
    <row r="1395" spans="1:2" x14ac:dyDescent="0.2">
      <c r="A1395" s="115" t="s">
        <v>3286</v>
      </c>
      <c r="B1395" s="184">
        <v>47154</v>
      </c>
    </row>
    <row r="1396" spans="1:2" x14ac:dyDescent="0.2">
      <c r="A1396" s="115" t="s">
        <v>3287</v>
      </c>
      <c r="B1396" s="184">
        <v>47155</v>
      </c>
    </row>
    <row r="1397" spans="1:2" x14ac:dyDescent="0.2">
      <c r="A1397" s="115" t="s">
        <v>3288</v>
      </c>
      <c r="B1397" s="184">
        <v>47156</v>
      </c>
    </row>
    <row r="1398" spans="1:2" x14ac:dyDescent="0.2">
      <c r="A1398" s="115" t="s">
        <v>3289</v>
      </c>
      <c r="B1398" s="184">
        <v>47157</v>
      </c>
    </row>
    <row r="1399" spans="1:2" x14ac:dyDescent="0.2">
      <c r="A1399" s="115" t="s">
        <v>3290</v>
      </c>
      <c r="B1399" s="184">
        <v>47158</v>
      </c>
    </row>
    <row r="1400" spans="1:2" x14ac:dyDescent="0.2">
      <c r="A1400" s="115" t="s">
        <v>3291</v>
      </c>
      <c r="B1400" s="184">
        <v>47159</v>
      </c>
    </row>
    <row r="1401" spans="1:2" x14ac:dyDescent="0.2">
      <c r="A1401" s="115" t="s">
        <v>3292</v>
      </c>
      <c r="B1401" s="184">
        <v>47160</v>
      </c>
    </row>
    <row r="1402" spans="1:2" x14ac:dyDescent="0.2">
      <c r="A1402" s="115" t="s">
        <v>3293</v>
      </c>
      <c r="B1402" s="184">
        <v>47161</v>
      </c>
    </row>
    <row r="1403" spans="1:2" x14ac:dyDescent="0.2">
      <c r="A1403" s="115" t="s">
        <v>3294</v>
      </c>
      <c r="B1403" s="184">
        <v>47162</v>
      </c>
    </row>
    <row r="1404" spans="1:2" x14ac:dyDescent="0.2">
      <c r="A1404" s="115" t="s">
        <v>3295</v>
      </c>
      <c r="B1404" s="184">
        <v>47163</v>
      </c>
    </row>
    <row r="1405" spans="1:2" x14ac:dyDescent="0.2">
      <c r="A1405" s="115" t="s">
        <v>3296</v>
      </c>
      <c r="B1405" s="184">
        <v>47164</v>
      </c>
    </row>
    <row r="1406" spans="1:2" x14ac:dyDescent="0.2">
      <c r="A1406" s="115" t="s">
        <v>3297</v>
      </c>
      <c r="B1406" s="184">
        <v>47165</v>
      </c>
    </row>
    <row r="1407" spans="1:2" x14ac:dyDescent="0.2">
      <c r="A1407" s="115" t="s">
        <v>3298</v>
      </c>
      <c r="B1407" s="184">
        <v>47166</v>
      </c>
    </row>
    <row r="1408" spans="1:2" x14ac:dyDescent="0.2">
      <c r="A1408" s="115" t="s">
        <v>3299</v>
      </c>
      <c r="B1408" s="184">
        <v>47167</v>
      </c>
    </row>
    <row r="1409" spans="1:2" x14ac:dyDescent="0.2">
      <c r="A1409" s="115" t="s">
        <v>3300</v>
      </c>
      <c r="B1409" s="184">
        <v>47168</v>
      </c>
    </row>
    <row r="1410" spans="1:2" x14ac:dyDescent="0.2">
      <c r="A1410" s="115" t="s">
        <v>3301</v>
      </c>
      <c r="B1410" s="184">
        <v>47169</v>
      </c>
    </row>
    <row r="1411" spans="1:2" x14ac:dyDescent="0.2">
      <c r="A1411" s="115" t="s">
        <v>3302</v>
      </c>
      <c r="B1411" s="184">
        <v>47170</v>
      </c>
    </row>
    <row r="1412" spans="1:2" x14ac:dyDescent="0.2">
      <c r="A1412" s="115" t="s">
        <v>3303</v>
      </c>
      <c r="B1412" s="184">
        <v>47171</v>
      </c>
    </row>
    <row r="1413" spans="1:2" x14ac:dyDescent="0.2">
      <c r="A1413" s="115" t="s">
        <v>3304</v>
      </c>
      <c r="B1413" s="184">
        <v>47172</v>
      </c>
    </row>
    <row r="1414" spans="1:2" x14ac:dyDescent="0.2">
      <c r="A1414" s="115" t="s">
        <v>3305</v>
      </c>
      <c r="B1414" s="184">
        <v>47173</v>
      </c>
    </row>
    <row r="1415" spans="1:2" x14ac:dyDescent="0.2">
      <c r="A1415" s="115" t="s">
        <v>3306</v>
      </c>
      <c r="B1415" s="184">
        <v>47174</v>
      </c>
    </row>
    <row r="1416" spans="1:2" x14ac:dyDescent="0.2">
      <c r="A1416" s="115" t="s">
        <v>3307</v>
      </c>
      <c r="B1416" s="184">
        <v>47175</v>
      </c>
    </row>
    <row r="1417" spans="1:2" x14ac:dyDescent="0.2">
      <c r="A1417" s="115" t="s">
        <v>3308</v>
      </c>
      <c r="B1417" s="184">
        <v>47176</v>
      </c>
    </row>
    <row r="1418" spans="1:2" x14ac:dyDescent="0.2">
      <c r="A1418" s="115" t="s">
        <v>3309</v>
      </c>
      <c r="B1418" s="184">
        <v>47177</v>
      </c>
    </row>
    <row r="1419" spans="1:2" x14ac:dyDescent="0.2">
      <c r="A1419" s="115" t="s">
        <v>3310</v>
      </c>
      <c r="B1419" s="184">
        <v>47178</v>
      </c>
    </row>
    <row r="1420" spans="1:2" x14ac:dyDescent="0.2">
      <c r="A1420" s="115" t="s">
        <v>3311</v>
      </c>
      <c r="B1420" s="184">
        <v>47179</v>
      </c>
    </row>
    <row r="1421" spans="1:2" x14ac:dyDescent="0.2">
      <c r="A1421" s="115" t="s">
        <v>3312</v>
      </c>
      <c r="B1421" s="184">
        <v>47180</v>
      </c>
    </row>
    <row r="1422" spans="1:2" x14ac:dyDescent="0.2">
      <c r="A1422" s="115" t="s">
        <v>3313</v>
      </c>
      <c r="B1422" s="184">
        <v>47181</v>
      </c>
    </row>
    <row r="1423" spans="1:2" x14ac:dyDescent="0.2">
      <c r="A1423" s="115" t="s">
        <v>3314</v>
      </c>
      <c r="B1423" s="184">
        <v>47182</v>
      </c>
    </row>
    <row r="1424" spans="1:2" x14ac:dyDescent="0.2">
      <c r="A1424" s="115" t="s">
        <v>3315</v>
      </c>
      <c r="B1424" s="184">
        <v>47183</v>
      </c>
    </row>
    <row r="1425" spans="1:2" x14ac:dyDescent="0.2">
      <c r="A1425" s="115" t="s">
        <v>3316</v>
      </c>
      <c r="B1425" s="184">
        <v>47184</v>
      </c>
    </row>
    <row r="1426" spans="1:2" x14ac:dyDescent="0.2">
      <c r="A1426" s="115" t="s">
        <v>3317</v>
      </c>
      <c r="B1426" s="184">
        <v>47185</v>
      </c>
    </row>
    <row r="1427" spans="1:2" x14ac:dyDescent="0.2">
      <c r="A1427" s="115" t="s">
        <v>3318</v>
      </c>
      <c r="B1427" s="184">
        <v>47186</v>
      </c>
    </row>
    <row r="1428" spans="1:2" x14ac:dyDescent="0.2">
      <c r="A1428" s="115" t="s">
        <v>3319</v>
      </c>
      <c r="B1428" s="184">
        <v>47187</v>
      </c>
    </row>
    <row r="1429" spans="1:2" x14ac:dyDescent="0.2">
      <c r="A1429" s="115" t="s">
        <v>3320</v>
      </c>
      <c r="B1429" s="184">
        <v>47188</v>
      </c>
    </row>
    <row r="1430" spans="1:2" x14ac:dyDescent="0.2">
      <c r="A1430" s="115" t="s">
        <v>3321</v>
      </c>
      <c r="B1430" s="184">
        <v>47189</v>
      </c>
    </row>
    <row r="1431" spans="1:2" x14ac:dyDescent="0.2">
      <c r="A1431" s="115" t="s">
        <v>3322</v>
      </c>
      <c r="B1431" s="184">
        <v>47190</v>
      </c>
    </row>
    <row r="1432" spans="1:2" x14ac:dyDescent="0.2">
      <c r="A1432" s="115" t="s">
        <v>3323</v>
      </c>
      <c r="B1432" s="184">
        <v>47191</v>
      </c>
    </row>
    <row r="1433" spans="1:2" x14ac:dyDescent="0.2">
      <c r="A1433" s="115" t="s">
        <v>3324</v>
      </c>
      <c r="B1433" s="184">
        <v>47192</v>
      </c>
    </row>
    <row r="1434" spans="1:2" x14ac:dyDescent="0.2">
      <c r="A1434" s="115" t="s">
        <v>3325</v>
      </c>
      <c r="B1434" s="184">
        <v>47193</v>
      </c>
    </row>
    <row r="1435" spans="1:2" x14ac:dyDescent="0.2">
      <c r="A1435" s="115" t="s">
        <v>3326</v>
      </c>
      <c r="B1435" s="184">
        <v>47194</v>
      </c>
    </row>
    <row r="1436" spans="1:2" x14ac:dyDescent="0.2">
      <c r="A1436" s="115" t="s">
        <v>3327</v>
      </c>
      <c r="B1436" s="184">
        <v>47195</v>
      </c>
    </row>
    <row r="1437" spans="1:2" x14ac:dyDescent="0.2">
      <c r="A1437" s="115" t="s">
        <v>3328</v>
      </c>
      <c r="B1437" s="184">
        <v>47196</v>
      </c>
    </row>
    <row r="1438" spans="1:2" x14ac:dyDescent="0.2">
      <c r="A1438" s="115" t="s">
        <v>3329</v>
      </c>
      <c r="B1438" s="184">
        <v>47197</v>
      </c>
    </row>
    <row r="1439" spans="1:2" x14ac:dyDescent="0.2">
      <c r="A1439" s="115" t="s">
        <v>3330</v>
      </c>
      <c r="B1439" s="184">
        <v>47198</v>
      </c>
    </row>
    <row r="1440" spans="1:2" x14ac:dyDescent="0.2">
      <c r="A1440" s="115" t="s">
        <v>3331</v>
      </c>
      <c r="B1440" s="184">
        <v>47199</v>
      </c>
    </row>
    <row r="1441" spans="1:2" x14ac:dyDescent="0.2">
      <c r="A1441" s="115" t="s">
        <v>3332</v>
      </c>
      <c r="B1441" s="184">
        <v>47200</v>
      </c>
    </row>
    <row r="1442" spans="1:2" x14ac:dyDescent="0.2">
      <c r="A1442" s="115" t="s">
        <v>3333</v>
      </c>
      <c r="B1442" s="184">
        <v>47201</v>
      </c>
    </row>
    <row r="1443" spans="1:2" x14ac:dyDescent="0.2">
      <c r="A1443" s="115" t="s">
        <v>3334</v>
      </c>
      <c r="B1443" s="184">
        <v>47202</v>
      </c>
    </row>
    <row r="1444" spans="1:2" x14ac:dyDescent="0.2">
      <c r="A1444" s="115" t="s">
        <v>3335</v>
      </c>
      <c r="B1444" s="184">
        <v>47203</v>
      </c>
    </row>
    <row r="1445" spans="1:2" x14ac:dyDescent="0.2">
      <c r="A1445" s="115" t="s">
        <v>3336</v>
      </c>
      <c r="B1445" s="184">
        <v>47204</v>
      </c>
    </row>
    <row r="1446" spans="1:2" x14ac:dyDescent="0.2">
      <c r="A1446" s="115" t="s">
        <v>3337</v>
      </c>
      <c r="B1446" s="184">
        <v>47205</v>
      </c>
    </row>
    <row r="1447" spans="1:2" x14ac:dyDescent="0.2">
      <c r="A1447" s="115" t="s">
        <v>3338</v>
      </c>
      <c r="B1447" s="184">
        <v>47206</v>
      </c>
    </row>
    <row r="1448" spans="1:2" x14ac:dyDescent="0.2">
      <c r="A1448" s="115" t="s">
        <v>3339</v>
      </c>
      <c r="B1448" s="184">
        <v>47207</v>
      </c>
    </row>
    <row r="1449" spans="1:2" x14ac:dyDescent="0.2">
      <c r="A1449" s="115" t="s">
        <v>3340</v>
      </c>
      <c r="B1449" s="184">
        <v>47208</v>
      </c>
    </row>
    <row r="1450" spans="1:2" x14ac:dyDescent="0.2">
      <c r="A1450" s="115" t="s">
        <v>3341</v>
      </c>
      <c r="B1450" s="184">
        <v>47209</v>
      </c>
    </row>
    <row r="1451" spans="1:2" x14ac:dyDescent="0.2">
      <c r="A1451" s="115" t="s">
        <v>3342</v>
      </c>
      <c r="B1451" s="184">
        <v>47210</v>
      </c>
    </row>
    <row r="1452" spans="1:2" x14ac:dyDescent="0.2">
      <c r="A1452" s="115" t="s">
        <v>3343</v>
      </c>
      <c r="B1452" s="184">
        <v>47211</v>
      </c>
    </row>
    <row r="1453" spans="1:2" x14ac:dyDescent="0.2">
      <c r="A1453" s="115" t="s">
        <v>3344</v>
      </c>
      <c r="B1453" s="184">
        <v>47212</v>
      </c>
    </row>
    <row r="1454" spans="1:2" x14ac:dyDescent="0.2">
      <c r="A1454" s="115" t="s">
        <v>3345</v>
      </c>
      <c r="B1454" s="184">
        <v>47213</v>
      </c>
    </row>
    <row r="1455" spans="1:2" x14ac:dyDescent="0.2">
      <c r="A1455" s="115" t="s">
        <v>3346</v>
      </c>
      <c r="B1455" s="184">
        <v>47214</v>
      </c>
    </row>
    <row r="1456" spans="1:2" x14ac:dyDescent="0.2">
      <c r="A1456" s="115" t="s">
        <v>3347</v>
      </c>
      <c r="B1456" s="184">
        <v>47215</v>
      </c>
    </row>
    <row r="1457" spans="1:2" x14ac:dyDescent="0.2">
      <c r="A1457" s="115" t="s">
        <v>3348</v>
      </c>
      <c r="B1457" s="184">
        <v>47216</v>
      </c>
    </row>
    <row r="1458" spans="1:2" x14ac:dyDescent="0.2">
      <c r="A1458" s="115" t="s">
        <v>3349</v>
      </c>
      <c r="B1458" s="184">
        <v>47217</v>
      </c>
    </row>
    <row r="1459" spans="1:2" x14ac:dyDescent="0.2">
      <c r="A1459" s="115" t="s">
        <v>3350</v>
      </c>
      <c r="B1459" s="184">
        <v>47218</v>
      </c>
    </row>
    <row r="1460" spans="1:2" x14ac:dyDescent="0.2">
      <c r="A1460" s="115" t="s">
        <v>3351</v>
      </c>
      <c r="B1460" s="184">
        <v>47219</v>
      </c>
    </row>
    <row r="1461" spans="1:2" x14ac:dyDescent="0.2">
      <c r="A1461" s="115" t="s">
        <v>3352</v>
      </c>
      <c r="B1461" s="184">
        <v>47220</v>
      </c>
    </row>
    <row r="1462" spans="1:2" x14ac:dyDescent="0.2">
      <c r="A1462" s="115" t="s">
        <v>3353</v>
      </c>
      <c r="B1462" s="184">
        <v>47221</v>
      </c>
    </row>
    <row r="1463" spans="1:2" x14ac:dyDescent="0.2">
      <c r="A1463" s="115" t="s">
        <v>3354</v>
      </c>
      <c r="B1463" s="184">
        <v>47222</v>
      </c>
    </row>
    <row r="1464" spans="1:2" x14ac:dyDescent="0.2">
      <c r="A1464" s="115" t="s">
        <v>3355</v>
      </c>
      <c r="B1464" s="184">
        <v>47223</v>
      </c>
    </row>
    <row r="1465" spans="1:2" x14ac:dyDescent="0.2">
      <c r="A1465" s="115" t="s">
        <v>3356</v>
      </c>
      <c r="B1465" s="184">
        <v>47224</v>
      </c>
    </row>
    <row r="1466" spans="1:2" x14ac:dyDescent="0.2">
      <c r="A1466" s="115" t="s">
        <v>3357</v>
      </c>
      <c r="B1466" s="184">
        <v>47225</v>
      </c>
    </row>
    <row r="1467" spans="1:2" x14ac:dyDescent="0.2">
      <c r="A1467" s="115" t="s">
        <v>3358</v>
      </c>
      <c r="B1467" s="184">
        <v>47226</v>
      </c>
    </row>
    <row r="1468" spans="1:2" x14ac:dyDescent="0.2">
      <c r="A1468" s="115" t="s">
        <v>3359</v>
      </c>
      <c r="B1468" s="184">
        <v>47227</v>
      </c>
    </row>
    <row r="1469" spans="1:2" x14ac:dyDescent="0.2">
      <c r="A1469" s="115" t="s">
        <v>3360</v>
      </c>
      <c r="B1469" s="184">
        <v>47228</v>
      </c>
    </row>
    <row r="1470" spans="1:2" x14ac:dyDescent="0.2">
      <c r="A1470" s="115" t="s">
        <v>3361</v>
      </c>
      <c r="B1470" s="184">
        <v>47229</v>
      </c>
    </row>
    <row r="1471" spans="1:2" x14ac:dyDescent="0.2">
      <c r="A1471" s="115" t="s">
        <v>3362</v>
      </c>
      <c r="B1471" s="184">
        <v>47230</v>
      </c>
    </row>
    <row r="1472" spans="1:2" x14ac:dyDescent="0.2">
      <c r="A1472" s="115" t="s">
        <v>3363</v>
      </c>
      <c r="B1472" s="184">
        <v>47231</v>
      </c>
    </row>
    <row r="1473" spans="1:2" x14ac:dyDescent="0.2">
      <c r="A1473" s="115" t="s">
        <v>3364</v>
      </c>
      <c r="B1473" s="184">
        <v>47232</v>
      </c>
    </row>
    <row r="1474" spans="1:2" x14ac:dyDescent="0.2">
      <c r="A1474" s="115" t="s">
        <v>3365</v>
      </c>
      <c r="B1474" s="184">
        <v>47233</v>
      </c>
    </row>
    <row r="1475" spans="1:2" x14ac:dyDescent="0.2">
      <c r="A1475" s="115" t="s">
        <v>3366</v>
      </c>
      <c r="B1475" s="184">
        <v>47234</v>
      </c>
    </row>
    <row r="1476" spans="1:2" x14ac:dyDescent="0.2">
      <c r="A1476" s="115" t="s">
        <v>3367</v>
      </c>
      <c r="B1476" s="184">
        <v>47235</v>
      </c>
    </row>
    <row r="1477" spans="1:2" x14ac:dyDescent="0.2">
      <c r="A1477" s="115" t="s">
        <v>3368</v>
      </c>
      <c r="B1477" s="184">
        <v>47236</v>
      </c>
    </row>
    <row r="1478" spans="1:2" x14ac:dyDescent="0.2">
      <c r="A1478" s="115" t="s">
        <v>3369</v>
      </c>
      <c r="B1478" s="184">
        <v>47237</v>
      </c>
    </row>
    <row r="1479" spans="1:2" x14ac:dyDescent="0.2">
      <c r="A1479" s="115" t="s">
        <v>3370</v>
      </c>
      <c r="B1479" s="184">
        <v>47238</v>
      </c>
    </row>
    <row r="1480" spans="1:2" x14ac:dyDescent="0.2">
      <c r="A1480" s="115" t="s">
        <v>3371</v>
      </c>
      <c r="B1480" s="184">
        <v>47239</v>
      </c>
    </row>
    <row r="1481" spans="1:2" x14ac:dyDescent="0.2">
      <c r="A1481" s="115" t="s">
        <v>3372</v>
      </c>
      <c r="B1481" s="184">
        <v>47240</v>
      </c>
    </row>
    <row r="1482" spans="1:2" x14ac:dyDescent="0.2">
      <c r="A1482" s="115" t="s">
        <v>3373</v>
      </c>
      <c r="B1482" s="184">
        <v>47241</v>
      </c>
    </row>
    <row r="1483" spans="1:2" x14ac:dyDescent="0.2">
      <c r="A1483" s="115" t="s">
        <v>3374</v>
      </c>
      <c r="B1483" s="184">
        <v>47242</v>
      </c>
    </row>
    <row r="1484" spans="1:2" x14ac:dyDescent="0.2">
      <c r="A1484" s="115" t="s">
        <v>3375</v>
      </c>
      <c r="B1484" s="184">
        <v>47243</v>
      </c>
    </row>
    <row r="1485" spans="1:2" x14ac:dyDescent="0.2">
      <c r="A1485" s="115" t="s">
        <v>3376</v>
      </c>
      <c r="B1485" s="184">
        <v>47244</v>
      </c>
    </row>
    <row r="1486" spans="1:2" x14ac:dyDescent="0.2">
      <c r="A1486" s="115" t="s">
        <v>3377</v>
      </c>
      <c r="B1486" s="184">
        <v>47245</v>
      </c>
    </row>
    <row r="1487" spans="1:2" x14ac:dyDescent="0.2">
      <c r="A1487" s="115" t="s">
        <v>3378</v>
      </c>
      <c r="B1487" s="184">
        <v>47246</v>
      </c>
    </row>
    <row r="1488" spans="1:2" x14ac:dyDescent="0.2">
      <c r="A1488" s="115" t="s">
        <v>3379</v>
      </c>
      <c r="B1488" s="184">
        <v>47247</v>
      </c>
    </row>
    <row r="1489" spans="1:2" x14ac:dyDescent="0.2">
      <c r="A1489" s="115" t="s">
        <v>3380</v>
      </c>
      <c r="B1489" s="184">
        <v>47248</v>
      </c>
    </row>
    <row r="1490" spans="1:2" x14ac:dyDescent="0.2">
      <c r="A1490" s="115" t="s">
        <v>3381</v>
      </c>
      <c r="B1490" s="184">
        <v>47249</v>
      </c>
    </row>
    <row r="1491" spans="1:2" x14ac:dyDescent="0.2">
      <c r="A1491" s="115" t="s">
        <v>3382</v>
      </c>
      <c r="B1491" s="184">
        <v>47250</v>
      </c>
    </row>
    <row r="1492" spans="1:2" x14ac:dyDescent="0.2">
      <c r="A1492" s="115" t="s">
        <v>3383</v>
      </c>
      <c r="B1492" s="184">
        <v>47251</v>
      </c>
    </row>
    <row r="1493" spans="1:2" x14ac:dyDescent="0.2">
      <c r="A1493" s="115" t="s">
        <v>3384</v>
      </c>
      <c r="B1493" s="184">
        <v>47252</v>
      </c>
    </row>
    <row r="1494" spans="1:2" x14ac:dyDescent="0.2">
      <c r="A1494" s="115" t="s">
        <v>3385</v>
      </c>
      <c r="B1494" s="184">
        <v>47253</v>
      </c>
    </row>
    <row r="1495" spans="1:2" x14ac:dyDescent="0.2">
      <c r="A1495" s="115" t="s">
        <v>3386</v>
      </c>
      <c r="B1495" s="184">
        <v>47254</v>
      </c>
    </row>
    <row r="1496" spans="1:2" x14ac:dyDescent="0.2">
      <c r="A1496" s="115" t="s">
        <v>3387</v>
      </c>
      <c r="B1496" s="184">
        <v>47255</v>
      </c>
    </row>
    <row r="1497" spans="1:2" x14ac:dyDescent="0.2">
      <c r="A1497" s="115" t="s">
        <v>3388</v>
      </c>
      <c r="B1497" s="184">
        <v>47256</v>
      </c>
    </row>
    <row r="1498" spans="1:2" x14ac:dyDescent="0.2">
      <c r="A1498" s="115" t="s">
        <v>3389</v>
      </c>
      <c r="B1498" s="184">
        <v>47257</v>
      </c>
    </row>
    <row r="1499" spans="1:2" x14ac:dyDescent="0.2">
      <c r="A1499" s="115" t="s">
        <v>3390</v>
      </c>
      <c r="B1499" s="184">
        <v>47258</v>
      </c>
    </row>
    <row r="1500" spans="1:2" x14ac:dyDescent="0.2">
      <c r="A1500" s="115" t="s">
        <v>3391</v>
      </c>
      <c r="B1500" s="184">
        <v>47259</v>
      </c>
    </row>
    <row r="1501" spans="1:2" x14ac:dyDescent="0.2">
      <c r="A1501" s="115" t="s">
        <v>3392</v>
      </c>
      <c r="B1501" s="184">
        <v>47260</v>
      </c>
    </row>
    <row r="1502" spans="1:2" x14ac:dyDescent="0.2">
      <c r="A1502" s="115" t="s">
        <v>3393</v>
      </c>
      <c r="B1502" s="184">
        <v>47261</v>
      </c>
    </row>
    <row r="1503" spans="1:2" x14ac:dyDescent="0.2">
      <c r="A1503" s="115" t="s">
        <v>3394</v>
      </c>
      <c r="B1503" s="184">
        <v>47262</v>
      </c>
    </row>
    <row r="1504" spans="1:2" x14ac:dyDescent="0.2">
      <c r="A1504" s="115" t="s">
        <v>3395</v>
      </c>
      <c r="B1504" s="184">
        <v>47263</v>
      </c>
    </row>
    <row r="1505" spans="1:2" x14ac:dyDescent="0.2">
      <c r="A1505" s="115" t="s">
        <v>3396</v>
      </c>
      <c r="B1505" s="184">
        <v>47264</v>
      </c>
    </row>
    <row r="1506" spans="1:2" x14ac:dyDescent="0.2">
      <c r="A1506" s="115" t="s">
        <v>3397</v>
      </c>
      <c r="B1506" s="184">
        <v>47265</v>
      </c>
    </row>
    <row r="1507" spans="1:2" x14ac:dyDescent="0.2">
      <c r="A1507" s="115" t="s">
        <v>3398</v>
      </c>
      <c r="B1507" s="184">
        <v>47266</v>
      </c>
    </row>
    <row r="1508" spans="1:2" x14ac:dyDescent="0.2">
      <c r="A1508" s="115" t="s">
        <v>3399</v>
      </c>
      <c r="B1508" s="184">
        <v>47267</v>
      </c>
    </row>
    <row r="1509" spans="1:2" x14ac:dyDescent="0.2">
      <c r="A1509" s="115" t="s">
        <v>3400</v>
      </c>
      <c r="B1509" s="184">
        <v>47268</v>
      </c>
    </row>
    <row r="1510" spans="1:2" x14ac:dyDescent="0.2">
      <c r="A1510" s="115" t="s">
        <v>3401</v>
      </c>
      <c r="B1510" s="184">
        <v>47269</v>
      </c>
    </row>
    <row r="1511" spans="1:2" x14ac:dyDescent="0.2">
      <c r="A1511" s="115" t="s">
        <v>3402</v>
      </c>
      <c r="B1511" s="184">
        <v>47270</v>
      </c>
    </row>
    <row r="1512" spans="1:2" x14ac:dyDescent="0.2">
      <c r="A1512" s="115" t="s">
        <v>3403</v>
      </c>
      <c r="B1512" s="184">
        <v>47271</v>
      </c>
    </row>
    <row r="1513" spans="1:2" x14ac:dyDescent="0.2">
      <c r="A1513" s="115" t="s">
        <v>3404</v>
      </c>
      <c r="B1513" s="184">
        <v>47272</v>
      </c>
    </row>
    <row r="1514" spans="1:2" x14ac:dyDescent="0.2">
      <c r="A1514" s="115" t="s">
        <v>3405</v>
      </c>
      <c r="B1514" s="184">
        <v>47273</v>
      </c>
    </row>
    <row r="1515" spans="1:2" x14ac:dyDescent="0.2">
      <c r="A1515" s="115" t="s">
        <v>3406</v>
      </c>
      <c r="B1515" s="184">
        <v>47274</v>
      </c>
    </row>
    <row r="1516" spans="1:2" x14ac:dyDescent="0.2">
      <c r="A1516" s="115" t="s">
        <v>3407</v>
      </c>
      <c r="B1516" s="184">
        <v>47275</v>
      </c>
    </row>
    <row r="1517" spans="1:2" x14ac:dyDescent="0.2">
      <c r="A1517" s="115" t="s">
        <v>3408</v>
      </c>
      <c r="B1517" s="184">
        <v>47276</v>
      </c>
    </row>
    <row r="1518" spans="1:2" x14ac:dyDescent="0.2">
      <c r="A1518" s="115" t="s">
        <v>3409</v>
      </c>
      <c r="B1518" s="184">
        <v>47277</v>
      </c>
    </row>
    <row r="1519" spans="1:2" x14ac:dyDescent="0.2">
      <c r="A1519" s="115" t="s">
        <v>3410</v>
      </c>
      <c r="B1519" s="184">
        <v>47278</v>
      </c>
    </row>
    <row r="1520" spans="1:2" x14ac:dyDescent="0.2">
      <c r="A1520" s="115" t="s">
        <v>3411</v>
      </c>
      <c r="B1520" s="184">
        <v>47279</v>
      </c>
    </row>
    <row r="1521" spans="1:2" x14ac:dyDescent="0.2">
      <c r="A1521" s="115" t="s">
        <v>3412</v>
      </c>
      <c r="B1521" s="184">
        <v>47280</v>
      </c>
    </row>
    <row r="1522" spans="1:2" x14ac:dyDescent="0.2">
      <c r="A1522" s="115" t="s">
        <v>3413</v>
      </c>
      <c r="B1522" s="184">
        <v>47281</v>
      </c>
    </row>
    <row r="1523" spans="1:2" x14ac:dyDescent="0.2">
      <c r="A1523" s="115" t="s">
        <v>3414</v>
      </c>
      <c r="B1523" s="184">
        <v>47282</v>
      </c>
    </row>
    <row r="1524" spans="1:2" x14ac:dyDescent="0.2">
      <c r="A1524" s="115" t="s">
        <v>3415</v>
      </c>
      <c r="B1524" s="184">
        <v>47283</v>
      </c>
    </row>
    <row r="1525" spans="1:2" x14ac:dyDescent="0.2">
      <c r="A1525" s="115" t="s">
        <v>3416</v>
      </c>
      <c r="B1525" s="184">
        <v>47284</v>
      </c>
    </row>
    <row r="1526" spans="1:2" x14ac:dyDescent="0.2">
      <c r="A1526" s="115" t="s">
        <v>3417</v>
      </c>
      <c r="B1526" s="184">
        <v>47285</v>
      </c>
    </row>
    <row r="1527" spans="1:2" x14ac:dyDescent="0.2">
      <c r="A1527" s="115" t="s">
        <v>3418</v>
      </c>
      <c r="B1527" s="184">
        <v>47286</v>
      </c>
    </row>
    <row r="1528" spans="1:2" x14ac:dyDescent="0.2">
      <c r="A1528" s="115" t="s">
        <v>3419</v>
      </c>
      <c r="B1528" s="184">
        <v>47287</v>
      </c>
    </row>
    <row r="1529" spans="1:2" x14ac:dyDescent="0.2">
      <c r="A1529" s="115" t="s">
        <v>3420</v>
      </c>
      <c r="B1529" s="184">
        <v>47288</v>
      </c>
    </row>
    <row r="1530" spans="1:2" x14ac:dyDescent="0.2">
      <c r="A1530" s="115" t="s">
        <v>3421</v>
      </c>
      <c r="B1530" s="184">
        <v>47289</v>
      </c>
    </row>
    <row r="1531" spans="1:2" x14ac:dyDescent="0.2">
      <c r="A1531" s="115" t="s">
        <v>3422</v>
      </c>
      <c r="B1531" s="184">
        <v>47290</v>
      </c>
    </row>
    <row r="1532" spans="1:2" x14ac:dyDescent="0.2">
      <c r="A1532" s="115" t="s">
        <v>3423</v>
      </c>
      <c r="B1532" s="184">
        <v>47291</v>
      </c>
    </row>
    <row r="1533" spans="1:2" x14ac:dyDescent="0.2">
      <c r="A1533" s="115" t="s">
        <v>3424</v>
      </c>
      <c r="B1533" s="184">
        <v>47292</v>
      </c>
    </row>
    <row r="1534" spans="1:2" x14ac:dyDescent="0.2">
      <c r="A1534" s="115" t="s">
        <v>3425</v>
      </c>
      <c r="B1534" s="184">
        <v>47293</v>
      </c>
    </row>
    <row r="1535" spans="1:2" x14ac:dyDescent="0.2">
      <c r="A1535" s="115" t="s">
        <v>3426</v>
      </c>
      <c r="B1535" s="184">
        <v>47294</v>
      </c>
    </row>
    <row r="1536" spans="1:2" x14ac:dyDescent="0.2">
      <c r="A1536" s="115" t="s">
        <v>3427</v>
      </c>
      <c r="B1536" s="184">
        <v>47295</v>
      </c>
    </row>
    <row r="1537" spans="1:2" x14ac:dyDescent="0.2">
      <c r="A1537" s="115" t="s">
        <v>3428</v>
      </c>
      <c r="B1537" s="184">
        <v>47296</v>
      </c>
    </row>
    <row r="1538" spans="1:2" x14ac:dyDescent="0.2">
      <c r="A1538" s="115" t="s">
        <v>3429</v>
      </c>
      <c r="B1538" s="184">
        <v>47297</v>
      </c>
    </row>
    <row r="1539" spans="1:2" x14ac:dyDescent="0.2">
      <c r="A1539" s="115" t="s">
        <v>3430</v>
      </c>
      <c r="B1539" s="184">
        <v>47298</v>
      </c>
    </row>
    <row r="1540" spans="1:2" x14ac:dyDescent="0.2">
      <c r="A1540" s="115" t="s">
        <v>3431</v>
      </c>
      <c r="B1540" s="184">
        <v>47299</v>
      </c>
    </row>
    <row r="1541" spans="1:2" x14ac:dyDescent="0.2">
      <c r="A1541" s="115" t="s">
        <v>3432</v>
      </c>
      <c r="B1541" s="184">
        <v>47300</v>
      </c>
    </row>
    <row r="1542" spans="1:2" x14ac:dyDescent="0.2">
      <c r="A1542" s="115" t="s">
        <v>3433</v>
      </c>
      <c r="B1542" s="184">
        <v>47301</v>
      </c>
    </row>
    <row r="1543" spans="1:2" x14ac:dyDescent="0.2">
      <c r="A1543" s="115" t="s">
        <v>3434</v>
      </c>
      <c r="B1543" s="184">
        <v>47302</v>
      </c>
    </row>
    <row r="1544" spans="1:2" x14ac:dyDescent="0.2">
      <c r="A1544" s="115" t="s">
        <v>3435</v>
      </c>
      <c r="B1544" s="184">
        <v>47303</v>
      </c>
    </row>
    <row r="1545" spans="1:2" x14ac:dyDescent="0.2">
      <c r="A1545" s="115" t="s">
        <v>3436</v>
      </c>
      <c r="B1545" s="184">
        <v>47304</v>
      </c>
    </row>
    <row r="1546" spans="1:2" x14ac:dyDescent="0.2">
      <c r="A1546" s="115" t="s">
        <v>3437</v>
      </c>
      <c r="B1546" s="184">
        <v>47305</v>
      </c>
    </row>
    <row r="1547" spans="1:2" x14ac:dyDescent="0.2">
      <c r="A1547" s="115" t="s">
        <v>3438</v>
      </c>
      <c r="B1547" s="184">
        <v>47306</v>
      </c>
    </row>
    <row r="1548" spans="1:2" x14ac:dyDescent="0.2">
      <c r="A1548" s="115" t="s">
        <v>3439</v>
      </c>
      <c r="B1548" s="184">
        <v>47307</v>
      </c>
    </row>
    <row r="1549" spans="1:2" x14ac:dyDescent="0.2">
      <c r="A1549" s="115" t="s">
        <v>3440</v>
      </c>
      <c r="B1549" s="184">
        <v>47308</v>
      </c>
    </row>
    <row r="1550" spans="1:2" x14ac:dyDescent="0.2">
      <c r="A1550" s="115" t="s">
        <v>3441</v>
      </c>
      <c r="B1550" s="184">
        <v>47309</v>
      </c>
    </row>
    <row r="1551" spans="1:2" x14ac:dyDescent="0.2">
      <c r="A1551" s="115" t="s">
        <v>3442</v>
      </c>
      <c r="B1551" s="184">
        <v>47310</v>
      </c>
    </row>
    <row r="1552" spans="1:2" x14ac:dyDescent="0.2">
      <c r="A1552" s="115" t="s">
        <v>3443</v>
      </c>
      <c r="B1552" s="184">
        <v>47311</v>
      </c>
    </row>
    <row r="1553" spans="1:2" x14ac:dyDescent="0.2">
      <c r="A1553" s="115" t="s">
        <v>3444</v>
      </c>
      <c r="B1553" s="184">
        <v>47312</v>
      </c>
    </row>
    <row r="1554" spans="1:2" x14ac:dyDescent="0.2">
      <c r="A1554" s="115" t="s">
        <v>3445</v>
      </c>
      <c r="B1554" s="184">
        <v>47313</v>
      </c>
    </row>
    <row r="1555" spans="1:2" x14ac:dyDescent="0.2">
      <c r="A1555" s="115" t="s">
        <v>3446</v>
      </c>
      <c r="B1555" s="184">
        <v>47314</v>
      </c>
    </row>
    <row r="1556" spans="1:2" x14ac:dyDescent="0.2">
      <c r="A1556" s="115" t="s">
        <v>3447</v>
      </c>
      <c r="B1556" s="184">
        <v>47315</v>
      </c>
    </row>
    <row r="1557" spans="1:2" x14ac:dyDescent="0.2">
      <c r="A1557" s="115" t="s">
        <v>3448</v>
      </c>
      <c r="B1557" s="184">
        <v>47316</v>
      </c>
    </row>
    <row r="1558" spans="1:2" x14ac:dyDescent="0.2">
      <c r="A1558" s="115" t="s">
        <v>3449</v>
      </c>
      <c r="B1558" s="184">
        <v>47317</v>
      </c>
    </row>
    <row r="1559" spans="1:2" x14ac:dyDescent="0.2">
      <c r="A1559" s="115" t="s">
        <v>3450</v>
      </c>
      <c r="B1559" s="184">
        <v>47318</v>
      </c>
    </row>
    <row r="1560" spans="1:2" x14ac:dyDescent="0.2">
      <c r="A1560" s="115" t="s">
        <v>3451</v>
      </c>
      <c r="B1560" s="184">
        <v>47319</v>
      </c>
    </row>
    <row r="1561" spans="1:2" x14ac:dyDescent="0.2">
      <c r="A1561" s="115" t="s">
        <v>3452</v>
      </c>
      <c r="B1561" s="184">
        <v>47320</v>
      </c>
    </row>
    <row r="1562" spans="1:2" x14ac:dyDescent="0.2">
      <c r="A1562" s="115" t="s">
        <v>3453</v>
      </c>
      <c r="B1562" s="184">
        <v>47321</v>
      </c>
    </row>
    <row r="1563" spans="1:2" x14ac:dyDescent="0.2">
      <c r="A1563" s="115" t="s">
        <v>3454</v>
      </c>
      <c r="B1563" s="184">
        <v>47322</v>
      </c>
    </row>
    <row r="1564" spans="1:2" x14ac:dyDescent="0.2">
      <c r="A1564" s="115" t="s">
        <v>3455</v>
      </c>
      <c r="B1564" s="184">
        <v>47323</v>
      </c>
    </row>
    <row r="1565" spans="1:2" x14ac:dyDescent="0.2">
      <c r="A1565" s="115" t="s">
        <v>3456</v>
      </c>
      <c r="B1565" s="184">
        <v>47324</v>
      </c>
    </row>
    <row r="1566" spans="1:2" x14ac:dyDescent="0.2">
      <c r="A1566" s="115" t="s">
        <v>3457</v>
      </c>
      <c r="B1566" s="184">
        <v>47325</v>
      </c>
    </row>
    <row r="1567" spans="1:2" x14ac:dyDescent="0.2">
      <c r="A1567" s="115" t="s">
        <v>3458</v>
      </c>
      <c r="B1567" s="184">
        <v>47326</v>
      </c>
    </row>
    <row r="1568" spans="1:2" x14ac:dyDescent="0.2">
      <c r="A1568" s="115" t="s">
        <v>3459</v>
      </c>
      <c r="B1568" s="184">
        <v>47327</v>
      </c>
    </row>
    <row r="1569" spans="1:2" x14ac:dyDescent="0.2">
      <c r="A1569" s="115" t="s">
        <v>3460</v>
      </c>
      <c r="B1569" s="184">
        <v>47328</v>
      </c>
    </row>
    <row r="1570" spans="1:2" x14ac:dyDescent="0.2">
      <c r="A1570" s="115" t="s">
        <v>3461</v>
      </c>
      <c r="B1570" s="184">
        <v>47329</v>
      </c>
    </row>
    <row r="1571" spans="1:2" x14ac:dyDescent="0.2">
      <c r="A1571" s="115" t="s">
        <v>3462</v>
      </c>
      <c r="B1571" s="184">
        <v>47330</v>
      </c>
    </row>
    <row r="1572" spans="1:2" x14ac:dyDescent="0.2">
      <c r="A1572" s="115" t="s">
        <v>3463</v>
      </c>
      <c r="B1572" s="184">
        <v>47331</v>
      </c>
    </row>
    <row r="1573" spans="1:2" x14ac:dyDescent="0.2">
      <c r="A1573" s="115" t="s">
        <v>3464</v>
      </c>
      <c r="B1573" s="184">
        <v>47332</v>
      </c>
    </row>
    <row r="1574" spans="1:2" x14ac:dyDescent="0.2">
      <c r="A1574" s="115" t="s">
        <v>3465</v>
      </c>
      <c r="B1574" s="184">
        <v>47333</v>
      </c>
    </row>
    <row r="1575" spans="1:2" x14ac:dyDescent="0.2">
      <c r="A1575" s="115" t="s">
        <v>3466</v>
      </c>
      <c r="B1575" s="184">
        <v>47334</v>
      </c>
    </row>
    <row r="1576" spans="1:2" x14ac:dyDescent="0.2">
      <c r="A1576" s="115" t="s">
        <v>3467</v>
      </c>
      <c r="B1576" s="184">
        <v>47335</v>
      </c>
    </row>
    <row r="1577" spans="1:2" x14ac:dyDescent="0.2">
      <c r="A1577" s="115" t="s">
        <v>3468</v>
      </c>
      <c r="B1577" s="184">
        <v>47336</v>
      </c>
    </row>
    <row r="1578" spans="1:2" x14ac:dyDescent="0.2">
      <c r="A1578" s="115" t="s">
        <v>3469</v>
      </c>
      <c r="B1578" s="184">
        <v>47337</v>
      </c>
    </row>
    <row r="1579" spans="1:2" x14ac:dyDescent="0.2">
      <c r="A1579" s="115" t="s">
        <v>3470</v>
      </c>
      <c r="B1579" s="184">
        <v>47338</v>
      </c>
    </row>
    <row r="1580" spans="1:2" x14ac:dyDescent="0.2">
      <c r="A1580" s="115" t="s">
        <v>3471</v>
      </c>
      <c r="B1580" s="184">
        <v>47339</v>
      </c>
    </row>
    <row r="1581" spans="1:2" x14ac:dyDescent="0.2">
      <c r="A1581" s="115" t="s">
        <v>3472</v>
      </c>
      <c r="B1581" s="184">
        <v>47340</v>
      </c>
    </row>
    <row r="1582" spans="1:2" x14ac:dyDescent="0.2">
      <c r="A1582" s="115" t="s">
        <v>3473</v>
      </c>
      <c r="B1582" s="184">
        <v>47341</v>
      </c>
    </row>
    <row r="1583" spans="1:2" x14ac:dyDescent="0.2">
      <c r="A1583" s="115" t="s">
        <v>3474</v>
      </c>
      <c r="B1583" s="184">
        <v>47342</v>
      </c>
    </row>
    <row r="1584" spans="1:2" x14ac:dyDescent="0.2">
      <c r="A1584" s="115" t="s">
        <v>3475</v>
      </c>
      <c r="B1584" s="184">
        <v>47343</v>
      </c>
    </row>
    <row r="1585" spans="1:2" x14ac:dyDescent="0.2">
      <c r="A1585" s="115" t="s">
        <v>3476</v>
      </c>
      <c r="B1585" s="184">
        <v>47344</v>
      </c>
    </row>
    <row r="1586" spans="1:2" x14ac:dyDescent="0.2">
      <c r="A1586" s="115" t="s">
        <v>3477</v>
      </c>
      <c r="B1586" s="184">
        <v>47345</v>
      </c>
    </row>
    <row r="1587" spans="1:2" x14ac:dyDescent="0.2">
      <c r="A1587" s="115" t="s">
        <v>3478</v>
      </c>
      <c r="B1587" s="184">
        <v>47346</v>
      </c>
    </row>
    <row r="1588" spans="1:2" x14ac:dyDescent="0.2">
      <c r="A1588" s="115" t="s">
        <v>3479</v>
      </c>
      <c r="B1588" s="184">
        <v>47347</v>
      </c>
    </row>
    <row r="1589" spans="1:2" x14ac:dyDescent="0.2">
      <c r="A1589" s="115" t="s">
        <v>3480</v>
      </c>
      <c r="B1589" s="184">
        <v>47348</v>
      </c>
    </row>
    <row r="1590" spans="1:2" x14ac:dyDescent="0.2">
      <c r="A1590" s="115" t="s">
        <v>3481</v>
      </c>
      <c r="B1590" s="184">
        <v>47349</v>
      </c>
    </row>
    <row r="1591" spans="1:2" x14ac:dyDescent="0.2">
      <c r="A1591" s="115" t="s">
        <v>3482</v>
      </c>
      <c r="B1591" s="184">
        <v>47350</v>
      </c>
    </row>
    <row r="1592" spans="1:2" x14ac:dyDescent="0.2">
      <c r="A1592" s="115" t="s">
        <v>3483</v>
      </c>
      <c r="B1592" s="184">
        <v>47351</v>
      </c>
    </row>
    <row r="1593" spans="1:2" x14ac:dyDescent="0.2">
      <c r="A1593" s="115" t="s">
        <v>3484</v>
      </c>
      <c r="B1593" s="184">
        <v>47352</v>
      </c>
    </row>
    <row r="1594" spans="1:2" x14ac:dyDescent="0.2">
      <c r="A1594" s="115" t="s">
        <v>3485</v>
      </c>
      <c r="B1594" s="184">
        <v>47353</v>
      </c>
    </row>
    <row r="1595" spans="1:2" x14ac:dyDescent="0.2">
      <c r="A1595" s="115" t="s">
        <v>3486</v>
      </c>
      <c r="B1595" s="184">
        <v>47354</v>
      </c>
    </row>
    <row r="1596" spans="1:2" x14ac:dyDescent="0.2">
      <c r="A1596" s="115" t="s">
        <v>3487</v>
      </c>
      <c r="B1596" s="184">
        <v>47355</v>
      </c>
    </row>
    <row r="1597" spans="1:2" x14ac:dyDescent="0.2">
      <c r="A1597" s="115" t="s">
        <v>3488</v>
      </c>
      <c r="B1597" s="184">
        <v>47356</v>
      </c>
    </row>
    <row r="1598" spans="1:2" x14ac:dyDescent="0.2">
      <c r="A1598" s="115" t="s">
        <v>3489</v>
      </c>
      <c r="B1598" s="184">
        <v>47357</v>
      </c>
    </row>
    <row r="1599" spans="1:2" x14ac:dyDescent="0.2">
      <c r="A1599" s="115" t="s">
        <v>3490</v>
      </c>
      <c r="B1599" s="184">
        <v>47358</v>
      </c>
    </row>
    <row r="1600" spans="1:2" x14ac:dyDescent="0.2">
      <c r="A1600" s="115" t="s">
        <v>3491</v>
      </c>
      <c r="B1600" s="184">
        <v>47359</v>
      </c>
    </row>
    <row r="1601" spans="1:2" x14ac:dyDescent="0.2">
      <c r="A1601" s="115" t="s">
        <v>3492</v>
      </c>
      <c r="B1601" s="184">
        <v>47360</v>
      </c>
    </row>
    <row r="1602" spans="1:2" x14ac:dyDescent="0.2">
      <c r="A1602" s="115" t="s">
        <v>3493</v>
      </c>
      <c r="B1602" s="184">
        <v>47361</v>
      </c>
    </row>
    <row r="1603" spans="1:2" x14ac:dyDescent="0.2">
      <c r="A1603" s="115" t="s">
        <v>3494</v>
      </c>
      <c r="B1603" s="184">
        <v>47362</v>
      </c>
    </row>
    <row r="1604" spans="1:2" x14ac:dyDescent="0.2">
      <c r="A1604" s="115" t="s">
        <v>3495</v>
      </c>
      <c r="B1604" s="184">
        <v>47363</v>
      </c>
    </row>
    <row r="1605" spans="1:2" x14ac:dyDescent="0.2">
      <c r="A1605" s="115" t="s">
        <v>3496</v>
      </c>
      <c r="B1605" s="184">
        <v>47364</v>
      </c>
    </row>
    <row r="1606" spans="1:2" x14ac:dyDescent="0.2">
      <c r="A1606" s="115" t="s">
        <v>3497</v>
      </c>
      <c r="B1606" s="184">
        <v>47365</v>
      </c>
    </row>
    <row r="1607" spans="1:2" x14ac:dyDescent="0.2">
      <c r="A1607" s="115" t="s">
        <v>3498</v>
      </c>
      <c r="B1607" s="184">
        <v>47366</v>
      </c>
    </row>
    <row r="1608" spans="1:2" x14ac:dyDescent="0.2">
      <c r="A1608" s="115" t="s">
        <v>3499</v>
      </c>
      <c r="B1608" s="184">
        <v>47367</v>
      </c>
    </row>
    <row r="1609" spans="1:2" x14ac:dyDescent="0.2">
      <c r="A1609" s="115" t="s">
        <v>3500</v>
      </c>
      <c r="B1609" s="184">
        <v>47368</v>
      </c>
    </row>
    <row r="1610" spans="1:2" x14ac:dyDescent="0.2">
      <c r="A1610" s="115" t="s">
        <v>3501</v>
      </c>
      <c r="B1610" s="184">
        <v>47369</v>
      </c>
    </row>
    <row r="1611" spans="1:2" x14ac:dyDescent="0.2">
      <c r="A1611" s="115" t="s">
        <v>3502</v>
      </c>
      <c r="B1611" s="184">
        <v>47370</v>
      </c>
    </row>
    <row r="1612" spans="1:2" x14ac:dyDescent="0.2">
      <c r="A1612" s="115" t="s">
        <v>3503</v>
      </c>
      <c r="B1612" s="184">
        <v>47371</v>
      </c>
    </row>
    <row r="1613" spans="1:2" x14ac:dyDescent="0.2">
      <c r="A1613" s="115" t="s">
        <v>3504</v>
      </c>
      <c r="B1613" s="184">
        <v>47372</v>
      </c>
    </row>
    <row r="1614" spans="1:2" x14ac:dyDescent="0.2">
      <c r="A1614" s="115" t="s">
        <v>3505</v>
      </c>
      <c r="B1614" s="184">
        <v>47373</v>
      </c>
    </row>
    <row r="1615" spans="1:2" x14ac:dyDescent="0.2">
      <c r="A1615" s="115" t="s">
        <v>3506</v>
      </c>
      <c r="B1615" s="184">
        <v>47374</v>
      </c>
    </row>
    <row r="1616" spans="1:2" x14ac:dyDescent="0.2">
      <c r="A1616" s="115" t="s">
        <v>3507</v>
      </c>
      <c r="B1616" s="184">
        <v>47375</v>
      </c>
    </row>
    <row r="1617" spans="1:2" x14ac:dyDescent="0.2">
      <c r="A1617" s="115" t="s">
        <v>3508</v>
      </c>
      <c r="B1617" s="184">
        <v>47376</v>
      </c>
    </row>
    <row r="1618" spans="1:2" x14ac:dyDescent="0.2">
      <c r="A1618" s="115" t="s">
        <v>3509</v>
      </c>
      <c r="B1618" s="184">
        <v>47377</v>
      </c>
    </row>
    <row r="1619" spans="1:2" x14ac:dyDescent="0.2">
      <c r="A1619" s="115" t="s">
        <v>3510</v>
      </c>
      <c r="B1619" s="184">
        <v>47378</v>
      </c>
    </row>
    <row r="1620" spans="1:2" x14ac:dyDescent="0.2">
      <c r="A1620" s="115" t="s">
        <v>3511</v>
      </c>
      <c r="B1620" s="184">
        <v>47379</v>
      </c>
    </row>
    <row r="1621" spans="1:2" x14ac:dyDescent="0.2">
      <c r="A1621" s="115" t="s">
        <v>3512</v>
      </c>
      <c r="B1621" s="184">
        <v>47380</v>
      </c>
    </row>
    <row r="1622" spans="1:2" x14ac:dyDescent="0.2">
      <c r="A1622" s="115" t="s">
        <v>3513</v>
      </c>
      <c r="B1622" s="184">
        <v>47381</v>
      </c>
    </row>
    <row r="1623" spans="1:2" x14ac:dyDescent="0.2">
      <c r="A1623" s="115" t="s">
        <v>3514</v>
      </c>
      <c r="B1623" s="184">
        <v>47382</v>
      </c>
    </row>
    <row r="1624" spans="1:2" x14ac:dyDescent="0.2">
      <c r="A1624" s="115" t="s">
        <v>3515</v>
      </c>
      <c r="B1624" s="184">
        <v>47383</v>
      </c>
    </row>
    <row r="1625" spans="1:2" x14ac:dyDescent="0.2">
      <c r="A1625" s="115" t="s">
        <v>3516</v>
      </c>
      <c r="B1625" s="184">
        <v>47384</v>
      </c>
    </row>
    <row r="1626" spans="1:2" x14ac:dyDescent="0.2">
      <c r="A1626" s="115" t="s">
        <v>3517</v>
      </c>
      <c r="B1626" s="184">
        <v>47385</v>
      </c>
    </row>
    <row r="1627" spans="1:2" x14ac:dyDescent="0.2">
      <c r="A1627" s="115" t="s">
        <v>3518</v>
      </c>
      <c r="B1627" s="184">
        <v>47386</v>
      </c>
    </row>
    <row r="1628" spans="1:2" x14ac:dyDescent="0.2">
      <c r="A1628" s="115" t="s">
        <v>3519</v>
      </c>
      <c r="B1628" s="184">
        <v>47387</v>
      </c>
    </row>
    <row r="1629" spans="1:2" x14ac:dyDescent="0.2">
      <c r="A1629" s="115" t="s">
        <v>3520</v>
      </c>
      <c r="B1629" s="184">
        <v>47388</v>
      </c>
    </row>
    <row r="1630" spans="1:2" x14ac:dyDescent="0.2">
      <c r="A1630" s="115" t="s">
        <v>3521</v>
      </c>
      <c r="B1630" s="184">
        <v>47389</v>
      </c>
    </row>
    <row r="1631" spans="1:2" x14ac:dyDescent="0.2">
      <c r="A1631" s="115" t="s">
        <v>3522</v>
      </c>
      <c r="B1631" s="184">
        <v>47390</v>
      </c>
    </row>
    <row r="1632" spans="1:2" x14ac:dyDescent="0.2">
      <c r="A1632" s="115" t="s">
        <v>3523</v>
      </c>
      <c r="B1632" s="184">
        <v>47391</v>
      </c>
    </row>
    <row r="1633" spans="1:2" x14ac:dyDescent="0.2">
      <c r="A1633" s="115" t="s">
        <v>3524</v>
      </c>
      <c r="B1633" s="184">
        <v>47392</v>
      </c>
    </row>
    <row r="1634" spans="1:2" x14ac:dyDescent="0.2">
      <c r="A1634" s="115" t="s">
        <v>3525</v>
      </c>
      <c r="B1634" s="184">
        <v>47393</v>
      </c>
    </row>
    <row r="1635" spans="1:2" x14ac:dyDescent="0.2">
      <c r="A1635" s="115" t="s">
        <v>3526</v>
      </c>
      <c r="B1635" s="184">
        <v>47394</v>
      </c>
    </row>
    <row r="1636" spans="1:2" x14ac:dyDescent="0.2">
      <c r="A1636" s="115" t="s">
        <v>3527</v>
      </c>
      <c r="B1636" s="184">
        <v>47395</v>
      </c>
    </row>
    <row r="1637" spans="1:2" x14ac:dyDescent="0.2">
      <c r="A1637" s="115" t="s">
        <v>3528</v>
      </c>
      <c r="B1637" s="184">
        <v>47396</v>
      </c>
    </row>
    <row r="1638" spans="1:2" x14ac:dyDescent="0.2">
      <c r="A1638" s="115" t="s">
        <v>3529</v>
      </c>
      <c r="B1638" s="184">
        <v>47397</v>
      </c>
    </row>
    <row r="1639" spans="1:2" x14ac:dyDescent="0.2">
      <c r="A1639" s="115" t="s">
        <v>3530</v>
      </c>
      <c r="B1639" s="184">
        <v>47398</v>
      </c>
    </row>
    <row r="1640" spans="1:2" x14ac:dyDescent="0.2">
      <c r="A1640" s="115" t="s">
        <v>3531</v>
      </c>
      <c r="B1640" s="184">
        <v>47399</v>
      </c>
    </row>
    <row r="1641" spans="1:2" x14ac:dyDescent="0.2">
      <c r="A1641" s="115" t="s">
        <v>3532</v>
      </c>
      <c r="B1641" s="184">
        <v>47400</v>
      </c>
    </row>
    <row r="1642" spans="1:2" x14ac:dyDescent="0.2">
      <c r="A1642" s="115" t="s">
        <v>3533</v>
      </c>
      <c r="B1642" s="184">
        <v>47401</v>
      </c>
    </row>
    <row r="1643" spans="1:2" x14ac:dyDescent="0.2">
      <c r="A1643" s="115" t="s">
        <v>3534</v>
      </c>
      <c r="B1643" s="184">
        <v>47402</v>
      </c>
    </row>
    <row r="1644" spans="1:2" x14ac:dyDescent="0.2">
      <c r="A1644" s="115" t="s">
        <v>3535</v>
      </c>
      <c r="B1644" s="184">
        <v>47403</v>
      </c>
    </row>
    <row r="1645" spans="1:2" x14ac:dyDescent="0.2">
      <c r="A1645" s="115" t="s">
        <v>3536</v>
      </c>
      <c r="B1645" s="184">
        <v>47404</v>
      </c>
    </row>
    <row r="1646" spans="1:2" x14ac:dyDescent="0.2">
      <c r="A1646" s="115" t="s">
        <v>3537</v>
      </c>
      <c r="B1646" s="184">
        <v>47405</v>
      </c>
    </row>
    <row r="1647" spans="1:2" x14ac:dyDescent="0.2">
      <c r="A1647" s="115" t="s">
        <v>3538</v>
      </c>
      <c r="B1647" s="184">
        <v>47406</v>
      </c>
    </row>
    <row r="1648" spans="1:2" x14ac:dyDescent="0.2">
      <c r="A1648" s="115" t="s">
        <v>3539</v>
      </c>
      <c r="B1648" s="184">
        <v>47407</v>
      </c>
    </row>
    <row r="1649" spans="1:2" x14ac:dyDescent="0.2">
      <c r="A1649" s="115" t="s">
        <v>3540</v>
      </c>
      <c r="B1649" s="184">
        <v>47408</v>
      </c>
    </row>
    <row r="1650" spans="1:2" x14ac:dyDescent="0.2">
      <c r="A1650" s="115" t="s">
        <v>3541</v>
      </c>
      <c r="B1650" s="184">
        <v>47409</v>
      </c>
    </row>
    <row r="1651" spans="1:2" x14ac:dyDescent="0.2">
      <c r="A1651" s="115" t="s">
        <v>3542</v>
      </c>
      <c r="B1651" s="184">
        <v>47410</v>
      </c>
    </row>
    <row r="1652" spans="1:2" x14ac:dyDescent="0.2">
      <c r="A1652" s="115" t="s">
        <v>3543</v>
      </c>
      <c r="B1652" s="184">
        <v>47411</v>
      </c>
    </row>
    <row r="1653" spans="1:2" x14ac:dyDescent="0.2">
      <c r="A1653" s="115" t="s">
        <v>3544</v>
      </c>
      <c r="B1653" s="184">
        <v>47412</v>
      </c>
    </row>
    <row r="1654" spans="1:2" x14ac:dyDescent="0.2">
      <c r="A1654" s="115" t="s">
        <v>3545</v>
      </c>
      <c r="B1654" s="184">
        <v>47413</v>
      </c>
    </row>
    <row r="1655" spans="1:2" x14ac:dyDescent="0.2">
      <c r="A1655" s="115" t="s">
        <v>3546</v>
      </c>
      <c r="B1655" s="184">
        <v>47414</v>
      </c>
    </row>
    <row r="1656" spans="1:2" x14ac:dyDescent="0.2">
      <c r="A1656" s="115" t="s">
        <v>3547</v>
      </c>
      <c r="B1656" s="184">
        <v>47415</v>
      </c>
    </row>
    <row r="1657" spans="1:2" x14ac:dyDescent="0.2">
      <c r="A1657" s="115" t="s">
        <v>3548</v>
      </c>
      <c r="B1657" s="184">
        <v>47416</v>
      </c>
    </row>
    <row r="1658" spans="1:2" x14ac:dyDescent="0.2">
      <c r="A1658" s="115" t="s">
        <v>3549</v>
      </c>
      <c r="B1658" s="184">
        <v>47417</v>
      </c>
    </row>
    <row r="1659" spans="1:2" x14ac:dyDescent="0.2">
      <c r="A1659" s="115" t="s">
        <v>3550</v>
      </c>
      <c r="B1659" s="184">
        <v>47418</v>
      </c>
    </row>
    <row r="1660" spans="1:2" x14ac:dyDescent="0.2">
      <c r="A1660" s="115" t="s">
        <v>3551</v>
      </c>
      <c r="B1660" s="184">
        <v>47419</v>
      </c>
    </row>
    <row r="1661" spans="1:2" x14ac:dyDescent="0.2">
      <c r="A1661" s="115" t="s">
        <v>3552</v>
      </c>
      <c r="B1661" s="184">
        <v>47420</v>
      </c>
    </row>
    <row r="1662" spans="1:2" x14ac:dyDescent="0.2">
      <c r="A1662" s="115" t="s">
        <v>3553</v>
      </c>
      <c r="B1662" s="184">
        <v>47421</v>
      </c>
    </row>
    <row r="1663" spans="1:2" x14ac:dyDescent="0.2">
      <c r="A1663" s="115" t="s">
        <v>3554</v>
      </c>
      <c r="B1663" s="184">
        <v>47422</v>
      </c>
    </row>
    <row r="1664" spans="1:2" x14ac:dyDescent="0.2">
      <c r="A1664" s="115" t="s">
        <v>3555</v>
      </c>
      <c r="B1664" s="184">
        <v>47423</v>
      </c>
    </row>
    <row r="1665" spans="1:2" x14ac:dyDescent="0.2">
      <c r="A1665" s="115" t="s">
        <v>3556</v>
      </c>
      <c r="B1665" s="184">
        <v>47424</v>
      </c>
    </row>
    <row r="1666" spans="1:2" x14ac:dyDescent="0.2">
      <c r="A1666" s="115" t="s">
        <v>3557</v>
      </c>
      <c r="B1666" s="184">
        <v>47425</v>
      </c>
    </row>
    <row r="1667" spans="1:2" x14ac:dyDescent="0.2">
      <c r="A1667" s="115" t="s">
        <v>3558</v>
      </c>
      <c r="B1667" s="184">
        <v>47426</v>
      </c>
    </row>
    <row r="1668" spans="1:2" x14ac:dyDescent="0.2">
      <c r="A1668" s="115" t="s">
        <v>3559</v>
      </c>
      <c r="B1668" s="184">
        <v>47427</v>
      </c>
    </row>
    <row r="1669" spans="1:2" x14ac:dyDescent="0.2">
      <c r="A1669" s="115" t="s">
        <v>3560</v>
      </c>
      <c r="B1669" s="184">
        <v>47428</v>
      </c>
    </row>
    <row r="1670" spans="1:2" x14ac:dyDescent="0.2">
      <c r="A1670" s="115" t="s">
        <v>3561</v>
      </c>
      <c r="B1670" s="184">
        <v>47429</v>
      </c>
    </row>
    <row r="1671" spans="1:2" x14ac:dyDescent="0.2">
      <c r="A1671" s="115" t="s">
        <v>3562</v>
      </c>
      <c r="B1671" s="184">
        <v>47430</v>
      </c>
    </row>
    <row r="1672" spans="1:2" x14ac:dyDescent="0.2">
      <c r="A1672" s="115" t="s">
        <v>3563</v>
      </c>
      <c r="B1672" s="184">
        <v>47431</v>
      </c>
    </row>
    <row r="1673" spans="1:2" x14ac:dyDescent="0.2">
      <c r="A1673" s="115" t="s">
        <v>3564</v>
      </c>
      <c r="B1673" s="184">
        <v>47432</v>
      </c>
    </row>
    <row r="1674" spans="1:2" x14ac:dyDescent="0.2">
      <c r="A1674" s="115" t="s">
        <v>3565</v>
      </c>
      <c r="B1674" s="184">
        <v>47433</v>
      </c>
    </row>
    <row r="1675" spans="1:2" x14ac:dyDescent="0.2">
      <c r="A1675" s="115" t="s">
        <v>3566</v>
      </c>
      <c r="B1675" s="184">
        <v>47434</v>
      </c>
    </row>
    <row r="1676" spans="1:2" x14ac:dyDescent="0.2">
      <c r="A1676" s="115" t="s">
        <v>3567</v>
      </c>
      <c r="B1676" s="184">
        <v>47435</v>
      </c>
    </row>
    <row r="1677" spans="1:2" x14ac:dyDescent="0.2">
      <c r="A1677" s="115" t="s">
        <v>3568</v>
      </c>
      <c r="B1677" s="184">
        <v>47436</v>
      </c>
    </row>
    <row r="1678" spans="1:2" x14ac:dyDescent="0.2">
      <c r="A1678" s="115" t="s">
        <v>3569</v>
      </c>
      <c r="B1678" s="184">
        <v>47437</v>
      </c>
    </row>
    <row r="1679" spans="1:2" x14ac:dyDescent="0.2">
      <c r="A1679" s="115" t="s">
        <v>3570</v>
      </c>
      <c r="B1679" s="184">
        <v>47438</v>
      </c>
    </row>
    <row r="1680" spans="1:2" x14ac:dyDescent="0.2">
      <c r="A1680" s="115" t="s">
        <v>3571</v>
      </c>
      <c r="B1680" s="184">
        <v>47439</v>
      </c>
    </row>
    <row r="1681" spans="1:2" x14ac:dyDescent="0.2">
      <c r="A1681" s="115" t="s">
        <v>3572</v>
      </c>
      <c r="B1681" s="184">
        <v>47440</v>
      </c>
    </row>
    <row r="1682" spans="1:2" x14ac:dyDescent="0.2">
      <c r="A1682" s="115" t="s">
        <v>3573</v>
      </c>
      <c r="B1682" s="184">
        <v>47441</v>
      </c>
    </row>
    <row r="1683" spans="1:2" x14ac:dyDescent="0.2">
      <c r="A1683" s="115" t="s">
        <v>3574</v>
      </c>
      <c r="B1683" s="184">
        <v>47442</v>
      </c>
    </row>
    <row r="1684" spans="1:2" x14ac:dyDescent="0.2">
      <c r="A1684" s="115" t="s">
        <v>3575</v>
      </c>
      <c r="B1684" s="184">
        <v>47443</v>
      </c>
    </row>
    <row r="1685" spans="1:2" x14ac:dyDescent="0.2">
      <c r="A1685" s="115" t="s">
        <v>3576</v>
      </c>
      <c r="B1685" s="184">
        <v>47444</v>
      </c>
    </row>
    <row r="1686" spans="1:2" x14ac:dyDescent="0.2">
      <c r="A1686" s="115" t="s">
        <v>3577</v>
      </c>
      <c r="B1686" s="184">
        <v>47445</v>
      </c>
    </row>
    <row r="1687" spans="1:2" x14ac:dyDescent="0.2">
      <c r="A1687" s="115" t="s">
        <v>3578</v>
      </c>
      <c r="B1687" s="184">
        <v>47446</v>
      </c>
    </row>
    <row r="1688" spans="1:2" x14ac:dyDescent="0.2">
      <c r="A1688" s="115" t="s">
        <v>3579</v>
      </c>
      <c r="B1688" s="184">
        <v>47447</v>
      </c>
    </row>
    <row r="1689" spans="1:2" x14ac:dyDescent="0.2">
      <c r="A1689" s="115" t="s">
        <v>3580</v>
      </c>
      <c r="B1689" s="184">
        <v>47448</v>
      </c>
    </row>
    <row r="1690" spans="1:2" x14ac:dyDescent="0.2">
      <c r="A1690" s="115" t="s">
        <v>3581</v>
      </c>
      <c r="B1690" s="184">
        <v>47449</v>
      </c>
    </row>
    <row r="1691" spans="1:2" x14ac:dyDescent="0.2">
      <c r="A1691" s="115" t="s">
        <v>3582</v>
      </c>
      <c r="B1691" s="184">
        <v>47450</v>
      </c>
    </row>
    <row r="1692" spans="1:2" x14ac:dyDescent="0.2">
      <c r="A1692" s="115" t="s">
        <v>3583</v>
      </c>
      <c r="B1692" s="184">
        <v>47451</v>
      </c>
    </row>
    <row r="1693" spans="1:2" x14ac:dyDescent="0.2">
      <c r="A1693" s="115" t="s">
        <v>3584</v>
      </c>
      <c r="B1693" s="184">
        <v>47452</v>
      </c>
    </row>
    <row r="1694" spans="1:2" x14ac:dyDescent="0.2">
      <c r="A1694" s="115" t="s">
        <v>3585</v>
      </c>
      <c r="B1694" s="184">
        <v>47453</v>
      </c>
    </row>
    <row r="1695" spans="1:2" x14ac:dyDescent="0.2">
      <c r="A1695" s="115" t="s">
        <v>3586</v>
      </c>
      <c r="B1695" s="184">
        <v>47454</v>
      </c>
    </row>
    <row r="1696" spans="1:2" x14ac:dyDescent="0.2">
      <c r="A1696" s="115" t="s">
        <v>3587</v>
      </c>
      <c r="B1696" s="184">
        <v>47455</v>
      </c>
    </row>
    <row r="1697" spans="1:2" x14ac:dyDescent="0.2">
      <c r="A1697" s="115" t="s">
        <v>3588</v>
      </c>
      <c r="B1697" s="184">
        <v>47456</v>
      </c>
    </row>
    <row r="1698" spans="1:2" x14ac:dyDescent="0.2">
      <c r="A1698" s="115" t="s">
        <v>3589</v>
      </c>
      <c r="B1698" s="184">
        <v>47457</v>
      </c>
    </row>
    <row r="1699" spans="1:2" x14ac:dyDescent="0.2">
      <c r="A1699" s="115" t="s">
        <v>3590</v>
      </c>
      <c r="B1699" s="184">
        <v>47458</v>
      </c>
    </row>
    <row r="1700" spans="1:2" x14ac:dyDescent="0.2">
      <c r="A1700" s="115" t="s">
        <v>3591</v>
      </c>
      <c r="B1700" s="184">
        <v>47459</v>
      </c>
    </row>
    <row r="1701" spans="1:2" x14ac:dyDescent="0.2">
      <c r="A1701" s="115" t="s">
        <v>3592</v>
      </c>
      <c r="B1701" s="184">
        <v>47460</v>
      </c>
    </row>
    <row r="1702" spans="1:2" x14ac:dyDescent="0.2">
      <c r="A1702" s="115" t="s">
        <v>3593</v>
      </c>
      <c r="B1702" s="184">
        <v>47461</v>
      </c>
    </row>
    <row r="1703" spans="1:2" x14ac:dyDescent="0.2">
      <c r="A1703" s="115" t="s">
        <v>3594</v>
      </c>
      <c r="B1703" s="184">
        <v>47462</v>
      </c>
    </row>
    <row r="1704" spans="1:2" x14ac:dyDescent="0.2">
      <c r="A1704" s="115" t="s">
        <v>3595</v>
      </c>
      <c r="B1704" s="184">
        <v>47463</v>
      </c>
    </row>
    <row r="1705" spans="1:2" x14ac:dyDescent="0.2">
      <c r="A1705" s="115" t="s">
        <v>3596</v>
      </c>
      <c r="B1705" s="184">
        <v>47464</v>
      </c>
    </row>
    <row r="1706" spans="1:2" x14ac:dyDescent="0.2">
      <c r="A1706" s="115" t="s">
        <v>3597</v>
      </c>
      <c r="B1706" s="184">
        <v>47465</v>
      </c>
    </row>
    <row r="1707" spans="1:2" x14ac:dyDescent="0.2">
      <c r="A1707" s="115" t="s">
        <v>3598</v>
      </c>
      <c r="B1707" s="184">
        <v>47466</v>
      </c>
    </row>
    <row r="1708" spans="1:2" x14ac:dyDescent="0.2">
      <c r="A1708" s="115" t="s">
        <v>3599</v>
      </c>
      <c r="B1708" s="184">
        <v>47467</v>
      </c>
    </row>
    <row r="1709" spans="1:2" x14ac:dyDescent="0.2">
      <c r="A1709" s="115" t="s">
        <v>3600</v>
      </c>
      <c r="B1709" s="184">
        <v>47468</v>
      </c>
    </row>
    <row r="1710" spans="1:2" x14ac:dyDescent="0.2">
      <c r="A1710" s="115" t="s">
        <v>3601</v>
      </c>
      <c r="B1710" s="184">
        <v>47469</v>
      </c>
    </row>
    <row r="1711" spans="1:2" x14ac:dyDescent="0.2">
      <c r="A1711" s="115" t="s">
        <v>3602</v>
      </c>
      <c r="B1711" s="184">
        <v>47470</v>
      </c>
    </row>
    <row r="1712" spans="1:2" x14ac:dyDescent="0.2">
      <c r="A1712" s="115" t="s">
        <v>3603</v>
      </c>
      <c r="B1712" s="184">
        <v>47471</v>
      </c>
    </row>
    <row r="1713" spans="1:2" x14ac:dyDescent="0.2">
      <c r="A1713" s="115" t="s">
        <v>3604</v>
      </c>
      <c r="B1713" s="184">
        <v>47472</v>
      </c>
    </row>
    <row r="1714" spans="1:2" x14ac:dyDescent="0.2">
      <c r="A1714" s="115" t="s">
        <v>3605</v>
      </c>
      <c r="B1714" s="184">
        <v>47473</v>
      </c>
    </row>
    <row r="1715" spans="1:2" x14ac:dyDescent="0.2">
      <c r="A1715" s="115" t="s">
        <v>3606</v>
      </c>
      <c r="B1715" s="184">
        <v>47474</v>
      </c>
    </row>
    <row r="1716" spans="1:2" x14ac:dyDescent="0.2">
      <c r="A1716" s="115" t="s">
        <v>3607</v>
      </c>
      <c r="B1716" s="184">
        <v>47475</v>
      </c>
    </row>
    <row r="1717" spans="1:2" x14ac:dyDescent="0.2">
      <c r="A1717" s="115" t="s">
        <v>3608</v>
      </c>
      <c r="B1717" s="184">
        <v>47476</v>
      </c>
    </row>
    <row r="1718" spans="1:2" x14ac:dyDescent="0.2">
      <c r="A1718" s="115" t="s">
        <v>3609</v>
      </c>
      <c r="B1718" s="184">
        <v>47477</v>
      </c>
    </row>
    <row r="1719" spans="1:2" x14ac:dyDescent="0.2">
      <c r="A1719" s="115" t="s">
        <v>3610</v>
      </c>
      <c r="B1719" s="184">
        <v>47478</v>
      </c>
    </row>
    <row r="1720" spans="1:2" x14ac:dyDescent="0.2">
      <c r="A1720" s="115" t="s">
        <v>3611</v>
      </c>
      <c r="B1720" s="184">
        <v>47479</v>
      </c>
    </row>
    <row r="1721" spans="1:2" x14ac:dyDescent="0.2">
      <c r="A1721" s="115" t="s">
        <v>3612</v>
      </c>
      <c r="B1721" s="184">
        <v>47480</v>
      </c>
    </row>
    <row r="1722" spans="1:2" x14ac:dyDescent="0.2">
      <c r="A1722" s="115" t="s">
        <v>3613</v>
      </c>
      <c r="B1722" s="184">
        <v>47481</v>
      </c>
    </row>
    <row r="1723" spans="1:2" x14ac:dyDescent="0.2">
      <c r="A1723" s="115" t="s">
        <v>3614</v>
      </c>
      <c r="B1723" s="184">
        <v>47482</v>
      </c>
    </row>
    <row r="1724" spans="1:2" x14ac:dyDescent="0.2">
      <c r="A1724" s="115" t="s">
        <v>3615</v>
      </c>
      <c r="B1724" s="184">
        <v>47483</v>
      </c>
    </row>
    <row r="1725" spans="1:2" x14ac:dyDescent="0.2">
      <c r="A1725" s="115" t="s">
        <v>3616</v>
      </c>
      <c r="B1725" s="184">
        <v>47484</v>
      </c>
    </row>
    <row r="1726" spans="1:2" x14ac:dyDescent="0.2">
      <c r="A1726" s="115" t="s">
        <v>3617</v>
      </c>
      <c r="B1726" s="184">
        <v>47485</v>
      </c>
    </row>
    <row r="1727" spans="1:2" x14ac:dyDescent="0.2">
      <c r="A1727" s="115" t="s">
        <v>3618</v>
      </c>
      <c r="B1727" s="184">
        <v>47486</v>
      </c>
    </row>
    <row r="1728" spans="1:2" x14ac:dyDescent="0.2">
      <c r="A1728" s="115" t="s">
        <v>3619</v>
      </c>
      <c r="B1728" s="184">
        <v>47487</v>
      </c>
    </row>
    <row r="1729" spans="1:2" x14ac:dyDescent="0.2">
      <c r="A1729" s="115" t="s">
        <v>3620</v>
      </c>
      <c r="B1729" s="184">
        <v>47488</v>
      </c>
    </row>
    <row r="1730" spans="1:2" x14ac:dyDescent="0.2">
      <c r="A1730" s="115" t="s">
        <v>3621</v>
      </c>
      <c r="B1730" s="184">
        <v>47489</v>
      </c>
    </row>
    <row r="1731" spans="1:2" x14ac:dyDescent="0.2">
      <c r="A1731" s="115" t="s">
        <v>3622</v>
      </c>
      <c r="B1731" s="184">
        <v>47490</v>
      </c>
    </row>
    <row r="1732" spans="1:2" x14ac:dyDescent="0.2">
      <c r="A1732" s="115" t="s">
        <v>3623</v>
      </c>
      <c r="B1732" s="184">
        <v>47491</v>
      </c>
    </row>
    <row r="1733" spans="1:2" x14ac:dyDescent="0.2">
      <c r="A1733" s="115" t="s">
        <v>3624</v>
      </c>
      <c r="B1733" s="184">
        <v>47492</v>
      </c>
    </row>
    <row r="1734" spans="1:2" x14ac:dyDescent="0.2">
      <c r="A1734" s="115" t="s">
        <v>3625</v>
      </c>
      <c r="B1734" s="184">
        <v>47493</v>
      </c>
    </row>
    <row r="1735" spans="1:2" x14ac:dyDescent="0.2">
      <c r="A1735" s="115" t="s">
        <v>3626</v>
      </c>
      <c r="B1735" s="184">
        <v>47494</v>
      </c>
    </row>
    <row r="1736" spans="1:2" x14ac:dyDescent="0.2">
      <c r="A1736" s="115" t="s">
        <v>3627</v>
      </c>
      <c r="B1736" s="184">
        <v>47495</v>
      </c>
    </row>
    <row r="1737" spans="1:2" x14ac:dyDescent="0.2">
      <c r="A1737" s="115" t="s">
        <v>3628</v>
      </c>
      <c r="B1737" s="184">
        <v>47496</v>
      </c>
    </row>
    <row r="1738" spans="1:2" x14ac:dyDescent="0.2">
      <c r="A1738" s="115" t="s">
        <v>3629</v>
      </c>
      <c r="B1738" s="184">
        <v>47497</v>
      </c>
    </row>
    <row r="1739" spans="1:2" x14ac:dyDescent="0.2">
      <c r="A1739" s="115" t="s">
        <v>3630</v>
      </c>
      <c r="B1739" s="184">
        <v>47498</v>
      </c>
    </row>
    <row r="1740" spans="1:2" x14ac:dyDescent="0.2">
      <c r="A1740" s="115" t="s">
        <v>3631</v>
      </c>
      <c r="B1740" s="184">
        <v>47499</v>
      </c>
    </row>
    <row r="1741" spans="1:2" x14ac:dyDescent="0.2">
      <c r="A1741" s="115" t="s">
        <v>3632</v>
      </c>
      <c r="B1741" s="184">
        <v>47500</v>
      </c>
    </row>
    <row r="1742" spans="1:2" x14ac:dyDescent="0.2">
      <c r="A1742" s="115" t="s">
        <v>3633</v>
      </c>
      <c r="B1742" s="184">
        <v>47501</v>
      </c>
    </row>
    <row r="1743" spans="1:2" x14ac:dyDescent="0.2">
      <c r="A1743" s="115" t="s">
        <v>3634</v>
      </c>
      <c r="B1743" s="184">
        <v>47502</v>
      </c>
    </row>
    <row r="1744" spans="1:2" x14ac:dyDescent="0.2">
      <c r="A1744" s="115" t="s">
        <v>3635</v>
      </c>
      <c r="B1744" s="184">
        <v>47503</v>
      </c>
    </row>
    <row r="1745" spans="1:2" x14ac:dyDescent="0.2">
      <c r="A1745" s="115" t="s">
        <v>3636</v>
      </c>
      <c r="B1745" s="184">
        <v>47504</v>
      </c>
    </row>
    <row r="1746" spans="1:2" x14ac:dyDescent="0.2">
      <c r="A1746" s="115" t="s">
        <v>3637</v>
      </c>
      <c r="B1746" s="184">
        <v>47505</v>
      </c>
    </row>
    <row r="1747" spans="1:2" x14ac:dyDescent="0.2">
      <c r="A1747" s="115" t="s">
        <v>3638</v>
      </c>
      <c r="B1747" s="184">
        <v>47506</v>
      </c>
    </row>
    <row r="1748" spans="1:2" x14ac:dyDescent="0.2">
      <c r="A1748" s="115" t="s">
        <v>3639</v>
      </c>
      <c r="B1748" s="184">
        <v>47507</v>
      </c>
    </row>
    <row r="1749" spans="1:2" x14ac:dyDescent="0.2">
      <c r="A1749" s="115" t="s">
        <v>3640</v>
      </c>
      <c r="B1749" s="184">
        <v>47508</v>
      </c>
    </row>
    <row r="1750" spans="1:2" x14ac:dyDescent="0.2">
      <c r="A1750" s="115" t="s">
        <v>3641</v>
      </c>
      <c r="B1750" s="184">
        <v>47509</v>
      </c>
    </row>
    <row r="1751" spans="1:2" x14ac:dyDescent="0.2">
      <c r="A1751" s="115" t="s">
        <v>3642</v>
      </c>
      <c r="B1751" s="184">
        <v>47510</v>
      </c>
    </row>
    <row r="1752" spans="1:2" x14ac:dyDescent="0.2">
      <c r="A1752" s="115" t="s">
        <v>3643</v>
      </c>
      <c r="B1752" s="184">
        <v>47511</v>
      </c>
    </row>
    <row r="1753" spans="1:2" x14ac:dyDescent="0.2">
      <c r="A1753" s="115" t="s">
        <v>3644</v>
      </c>
      <c r="B1753" s="184">
        <v>47512</v>
      </c>
    </row>
    <row r="1754" spans="1:2" x14ac:dyDescent="0.2">
      <c r="A1754" s="115" t="s">
        <v>3645</v>
      </c>
      <c r="B1754" s="184">
        <v>47513</v>
      </c>
    </row>
    <row r="1755" spans="1:2" x14ac:dyDescent="0.2">
      <c r="A1755" s="115" t="s">
        <v>3646</v>
      </c>
      <c r="B1755" s="184">
        <v>47514</v>
      </c>
    </row>
    <row r="1756" spans="1:2" x14ac:dyDescent="0.2">
      <c r="A1756" s="115" t="s">
        <v>3647</v>
      </c>
      <c r="B1756" s="184">
        <v>47515</v>
      </c>
    </row>
    <row r="1757" spans="1:2" x14ac:dyDescent="0.2">
      <c r="A1757" s="115" t="s">
        <v>3648</v>
      </c>
      <c r="B1757" s="184">
        <v>47516</v>
      </c>
    </row>
    <row r="1758" spans="1:2" x14ac:dyDescent="0.2">
      <c r="A1758" s="115" t="s">
        <v>3649</v>
      </c>
      <c r="B1758" s="184">
        <v>47517</v>
      </c>
    </row>
    <row r="1759" spans="1:2" x14ac:dyDescent="0.2">
      <c r="A1759" s="115" t="s">
        <v>3650</v>
      </c>
      <c r="B1759" s="184">
        <v>47518</v>
      </c>
    </row>
    <row r="1760" spans="1:2" x14ac:dyDescent="0.2">
      <c r="A1760" s="115" t="s">
        <v>3651</v>
      </c>
      <c r="B1760" s="184">
        <v>47519</v>
      </c>
    </row>
    <row r="1761" spans="1:2" x14ac:dyDescent="0.2">
      <c r="A1761" s="115" t="s">
        <v>3652</v>
      </c>
      <c r="B1761" s="184">
        <v>47520</v>
      </c>
    </row>
    <row r="1762" spans="1:2" x14ac:dyDescent="0.2">
      <c r="A1762" s="115" t="s">
        <v>3653</v>
      </c>
      <c r="B1762" s="184">
        <v>47521</v>
      </c>
    </row>
    <row r="1763" spans="1:2" x14ac:dyDescent="0.2">
      <c r="A1763" s="115" t="s">
        <v>3654</v>
      </c>
      <c r="B1763" s="184">
        <v>47522</v>
      </c>
    </row>
    <row r="1764" spans="1:2" x14ac:dyDescent="0.2">
      <c r="A1764" s="115" t="s">
        <v>3655</v>
      </c>
      <c r="B1764" s="184">
        <v>47523</v>
      </c>
    </row>
    <row r="1765" spans="1:2" x14ac:dyDescent="0.2">
      <c r="A1765" s="115" t="s">
        <v>3656</v>
      </c>
      <c r="B1765" s="184">
        <v>47524</v>
      </c>
    </row>
    <row r="1766" spans="1:2" x14ac:dyDescent="0.2">
      <c r="A1766" s="115" t="s">
        <v>3657</v>
      </c>
      <c r="B1766" s="184">
        <v>47525</v>
      </c>
    </row>
    <row r="1767" spans="1:2" x14ac:dyDescent="0.2">
      <c r="A1767" s="115" t="s">
        <v>3658</v>
      </c>
      <c r="B1767" s="184">
        <v>47526</v>
      </c>
    </row>
    <row r="1768" spans="1:2" x14ac:dyDescent="0.2">
      <c r="A1768" s="115" t="s">
        <v>3659</v>
      </c>
      <c r="B1768" s="184">
        <v>47527</v>
      </c>
    </row>
    <row r="1769" spans="1:2" x14ac:dyDescent="0.2">
      <c r="A1769" s="115" t="s">
        <v>3660</v>
      </c>
      <c r="B1769" s="184">
        <v>47528</v>
      </c>
    </row>
    <row r="1770" spans="1:2" x14ac:dyDescent="0.2">
      <c r="A1770" s="115" t="s">
        <v>3661</v>
      </c>
      <c r="B1770" s="184">
        <v>47529</v>
      </c>
    </row>
    <row r="1771" spans="1:2" x14ac:dyDescent="0.2">
      <c r="A1771" s="115" t="s">
        <v>3662</v>
      </c>
      <c r="B1771" s="184">
        <v>47530</v>
      </c>
    </row>
    <row r="1772" spans="1:2" x14ac:dyDescent="0.2">
      <c r="A1772" s="115" t="s">
        <v>3663</v>
      </c>
      <c r="B1772" s="184">
        <v>47531</v>
      </c>
    </row>
    <row r="1773" spans="1:2" x14ac:dyDescent="0.2">
      <c r="A1773" s="115" t="s">
        <v>3664</v>
      </c>
      <c r="B1773" s="184">
        <v>47532</v>
      </c>
    </row>
    <row r="1774" spans="1:2" x14ac:dyDescent="0.2">
      <c r="A1774" s="115" t="s">
        <v>3665</v>
      </c>
      <c r="B1774" s="184">
        <v>47533</v>
      </c>
    </row>
    <row r="1775" spans="1:2" x14ac:dyDescent="0.2">
      <c r="A1775" s="115" t="s">
        <v>3666</v>
      </c>
      <c r="B1775" s="184">
        <v>47534</v>
      </c>
    </row>
    <row r="1776" spans="1:2" x14ac:dyDescent="0.2">
      <c r="A1776" s="115" t="s">
        <v>3667</v>
      </c>
      <c r="B1776" s="184">
        <v>47535</v>
      </c>
    </row>
    <row r="1777" spans="1:2" x14ac:dyDescent="0.2">
      <c r="A1777" s="115" t="s">
        <v>3668</v>
      </c>
      <c r="B1777" s="184">
        <v>47536</v>
      </c>
    </row>
    <row r="1778" spans="1:2" x14ac:dyDescent="0.2">
      <c r="A1778" s="115" t="s">
        <v>3669</v>
      </c>
      <c r="B1778" s="184">
        <v>47537</v>
      </c>
    </row>
    <row r="1779" spans="1:2" x14ac:dyDescent="0.2">
      <c r="A1779" s="115" t="s">
        <v>3670</v>
      </c>
      <c r="B1779" s="184">
        <v>47538</v>
      </c>
    </row>
    <row r="1780" spans="1:2" x14ac:dyDescent="0.2">
      <c r="A1780" s="115" t="s">
        <v>3671</v>
      </c>
      <c r="B1780" s="184">
        <v>47539</v>
      </c>
    </row>
    <row r="1781" spans="1:2" x14ac:dyDescent="0.2">
      <c r="A1781" s="115" t="s">
        <v>3672</v>
      </c>
      <c r="B1781" s="184">
        <v>47540</v>
      </c>
    </row>
    <row r="1782" spans="1:2" x14ac:dyDescent="0.2">
      <c r="A1782" s="115" t="s">
        <v>3673</v>
      </c>
      <c r="B1782" s="184">
        <v>47541</v>
      </c>
    </row>
    <row r="1783" spans="1:2" x14ac:dyDescent="0.2">
      <c r="A1783" s="115" t="s">
        <v>3674</v>
      </c>
      <c r="B1783" s="184">
        <v>47542</v>
      </c>
    </row>
    <row r="1784" spans="1:2" x14ac:dyDescent="0.2">
      <c r="A1784" s="115" t="s">
        <v>3675</v>
      </c>
      <c r="B1784" s="184">
        <v>47543</v>
      </c>
    </row>
    <row r="1785" spans="1:2" x14ac:dyDescent="0.2">
      <c r="A1785" s="115" t="s">
        <v>3676</v>
      </c>
      <c r="B1785" s="184">
        <v>47544</v>
      </c>
    </row>
    <row r="1786" spans="1:2" x14ac:dyDescent="0.2">
      <c r="A1786" s="115" t="s">
        <v>3677</v>
      </c>
      <c r="B1786" s="184">
        <v>47545</v>
      </c>
    </row>
    <row r="1787" spans="1:2" x14ac:dyDescent="0.2">
      <c r="A1787" s="115" t="s">
        <v>3678</v>
      </c>
      <c r="B1787" s="184">
        <v>47546</v>
      </c>
    </row>
    <row r="1788" spans="1:2" x14ac:dyDescent="0.2">
      <c r="A1788" s="115" t="s">
        <v>3679</v>
      </c>
      <c r="B1788" s="184">
        <v>47547</v>
      </c>
    </row>
    <row r="1789" spans="1:2" x14ac:dyDescent="0.2">
      <c r="A1789" s="115" t="s">
        <v>3680</v>
      </c>
      <c r="B1789" s="184">
        <v>47548</v>
      </c>
    </row>
    <row r="1790" spans="1:2" x14ac:dyDescent="0.2">
      <c r="A1790" s="115" t="s">
        <v>3681</v>
      </c>
      <c r="B1790" s="184">
        <v>47549</v>
      </c>
    </row>
    <row r="1791" spans="1:2" x14ac:dyDescent="0.2">
      <c r="A1791" s="115" t="s">
        <v>3682</v>
      </c>
      <c r="B1791" s="184">
        <v>47550</v>
      </c>
    </row>
    <row r="1792" spans="1:2" x14ac:dyDescent="0.2">
      <c r="A1792" s="115" t="s">
        <v>3683</v>
      </c>
      <c r="B1792" s="184">
        <v>47551</v>
      </c>
    </row>
    <row r="1793" spans="1:2" x14ac:dyDescent="0.2">
      <c r="A1793" s="115" t="s">
        <v>3684</v>
      </c>
      <c r="B1793" s="184">
        <v>47552</v>
      </c>
    </row>
    <row r="1794" spans="1:2" x14ac:dyDescent="0.2">
      <c r="A1794" s="115" t="s">
        <v>3685</v>
      </c>
      <c r="B1794" s="184">
        <v>47553</v>
      </c>
    </row>
    <row r="1795" spans="1:2" x14ac:dyDescent="0.2">
      <c r="A1795" s="115" t="s">
        <v>3686</v>
      </c>
      <c r="B1795" s="184">
        <v>47554</v>
      </c>
    </row>
    <row r="1796" spans="1:2" x14ac:dyDescent="0.2">
      <c r="A1796" s="115" t="s">
        <v>3687</v>
      </c>
      <c r="B1796" s="184">
        <v>47555</v>
      </c>
    </row>
    <row r="1797" spans="1:2" x14ac:dyDescent="0.2">
      <c r="A1797" s="115" t="s">
        <v>3688</v>
      </c>
      <c r="B1797" s="184">
        <v>47556</v>
      </c>
    </row>
    <row r="1798" spans="1:2" x14ac:dyDescent="0.2">
      <c r="A1798" s="115" t="s">
        <v>3689</v>
      </c>
      <c r="B1798" s="184">
        <v>47557</v>
      </c>
    </row>
    <row r="1799" spans="1:2" x14ac:dyDescent="0.2">
      <c r="A1799" s="115" t="s">
        <v>3690</v>
      </c>
      <c r="B1799" s="184">
        <v>47558</v>
      </c>
    </row>
    <row r="1800" spans="1:2" x14ac:dyDescent="0.2">
      <c r="A1800" s="115" t="s">
        <v>3691</v>
      </c>
      <c r="B1800" s="184">
        <v>47559</v>
      </c>
    </row>
    <row r="1801" spans="1:2" x14ac:dyDescent="0.2">
      <c r="A1801" s="115" t="s">
        <v>3692</v>
      </c>
      <c r="B1801" s="184">
        <v>47560</v>
      </c>
    </row>
    <row r="1802" spans="1:2" x14ac:dyDescent="0.2">
      <c r="A1802" s="115" t="s">
        <v>3693</v>
      </c>
      <c r="B1802" s="184">
        <v>47561</v>
      </c>
    </row>
    <row r="1803" spans="1:2" x14ac:dyDescent="0.2">
      <c r="A1803" s="115" t="s">
        <v>3694</v>
      </c>
      <c r="B1803" s="184">
        <v>47562</v>
      </c>
    </row>
    <row r="1804" spans="1:2" x14ac:dyDescent="0.2">
      <c r="A1804" s="115" t="s">
        <v>3695</v>
      </c>
      <c r="B1804" s="184">
        <v>47563</v>
      </c>
    </row>
    <row r="1805" spans="1:2" x14ac:dyDescent="0.2">
      <c r="A1805" s="115" t="s">
        <v>3696</v>
      </c>
      <c r="B1805" s="184">
        <v>47564</v>
      </c>
    </row>
    <row r="1806" spans="1:2" x14ac:dyDescent="0.2">
      <c r="A1806" s="115" t="s">
        <v>3697</v>
      </c>
      <c r="B1806" s="184">
        <v>47565</v>
      </c>
    </row>
    <row r="1807" spans="1:2" x14ac:dyDescent="0.2">
      <c r="A1807" s="115" t="s">
        <v>3698</v>
      </c>
      <c r="B1807" s="184">
        <v>47566</v>
      </c>
    </row>
    <row r="1808" spans="1:2" x14ac:dyDescent="0.2">
      <c r="A1808" s="115" t="s">
        <v>3699</v>
      </c>
      <c r="B1808" s="184">
        <v>47567</v>
      </c>
    </row>
    <row r="1809" spans="1:2" x14ac:dyDescent="0.2">
      <c r="A1809" s="115" t="s">
        <v>3700</v>
      </c>
      <c r="B1809" s="184">
        <v>47568</v>
      </c>
    </row>
    <row r="1810" spans="1:2" x14ac:dyDescent="0.2">
      <c r="A1810" s="115" t="s">
        <v>3701</v>
      </c>
      <c r="B1810" s="184">
        <v>47569</v>
      </c>
    </row>
    <row r="1811" spans="1:2" x14ac:dyDescent="0.2">
      <c r="A1811" s="115" t="s">
        <v>3702</v>
      </c>
      <c r="B1811" s="184">
        <v>47570</v>
      </c>
    </row>
    <row r="1812" spans="1:2" x14ac:dyDescent="0.2">
      <c r="A1812" s="115" t="s">
        <v>3703</v>
      </c>
      <c r="B1812" s="184">
        <v>47571</v>
      </c>
    </row>
    <row r="1813" spans="1:2" x14ac:dyDescent="0.2">
      <c r="A1813" s="115" t="s">
        <v>3704</v>
      </c>
      <c r="B1813" s="184">
        <v>47572</v>
      </c>
    </row>
    <row r="1814" spans="1:2" x14ac:dyDescent="0.2">
      <c r="A1814" s="115" t="s">
        <v>3705</v>
      </c>
      <c r="B1814" s="184">
        <v>47573</v>
      </c>
    </row>
    <row r="1815" spans="1:2" x14ac:dyDescent="0.2">
      <c r="A1815" s="115" t="s">
        <v>3706</v>
      </c>
      <c r="B1815" s="184">
        <v>47574</v>
      </c>
    </row>
    <row r="1816" spans="1:2" x14ac:dyDescent="0.2">
      <c r="A1816" s="115" t="s">
        <v>3707</v>
      </c>
      <c r="B1816" s="184">
        <v>47575</v>
      </c>
    </row>
    <row r="1817" spans="1:2" x14ac:dyDescent="0.2">
      <c r="A1817" s="115" t="s">
        <v>3708</v>
      </c>
      <c r="B1817" s="184">
        <v>47576</v>
      </c>
    </row>
    <row r="1818" spans="1:2" x14ac:dyDescent="0.2">
      <c r="A1818" s="115" t="s">
        <v>3709</v>
      </c>
      <c r="B1818" s="184">
        <v>47577</v>
      </c>
    </row>
    <row r="1819" spans="1:2" x14ac:dyDescent="0.2">
      <c r="A1819" s="115" t="s">
        <v>3710</v>
      </c>
      <c r="B1819" s="184">
        <v>47578</v>
      </c>
    </row>
    <row r="1820" spans="1:2" x14ac:dyDescent="0.2">
      <c r="A1820" s="115" t="s">
        <v>3711</v>
      </c>
      <c r="B1820" s="184">
        <v>47579</v>
      </c>
    </row>
    <row r="1821" spans="1:2" x14ac:dyDescent="0.2">
      <c r="A1821" s="115" t="s">
        <v>3712</v>
      </c>
      <c r="B1821" s="184">
        <v>47580</v>
      </c>
    </row>
    <row r="1822" spans="1:2" x14ac:dyDescent="0.2">
      <c r="A1822" s="115" t="s">
        <v>3713</v>
      </c>
      <c r="B1822" s="184">
        <v>47581</v>
      </c>
    </row>
    <row r="1823" spans="1:2" x14ac:dyDescent="0.2">
      <c r="A1823" s="115" t="s">
        <v>3714</v>
      </c>
      <c r="B1823" s="184">
        <v>47582</v>
      </c>
    </row>
    <row r="1824" spans="1:2" x14ac:dyDescent="0.2">
      <c r="A1824" s="115" t="s">
        <v>3715</v>
      </c>
      <c r="B1824" s="184">
        <v>47583</v>
      </c>
    </row>
    <row r="1825" spans="1:2" x14ac:dyDescent="0.2">
      <c r="A1825" s="115" t="s">
        <v>3716</v>
      </c>
      <c r="B1825" s="184">
        <v>47584</v>
      </c>
    </row>
    <row r="1826" spans="1:2" x14ac:dyDescent="0.2">
      <c r="A1826" s="115" t="s">
        <v>3717</v>
      </c>
      <c r="B1826" s="184">
        <v>47585</v>
      </c>
    </row>
    <row r="1827" spans="1:2" x14ac:dyDescent="0.2">
      <c r="A1827" s="115" t="s">
        <v>3718</v>
      </c>
      <c r="B1827" s="184">
        <v>47586</v>
      </c>
    </row>
    <row r="1828" spans="1:2" x14ac:dyDescent="0.2">
      <c r="A1828" s="115" t="s">
        <v>3719</v>
      </c>
      <c r="B1828" s="184">
        <v>47587</v>
      </c>
    </row>
    <row r="1829" spans="1:2" x14ac:dyDescent="0.2">
      <c r="A1829" s="115" t="s">
        <v>3720</v>
      </c>
      <c r="B1829" s="184">
        <v>47588</v>
      </c>
    </row>
    <row r="1830" spans="1:2" x14ac:dyDescent="0.2">
      <c r="A1830" s="115" t="s">
        <v>3721</v>
      </c>
      <c r="B1830" s="184">
        <v>47589</v>
      </c>
    </row>
    <row r="1831" spans="1:2" x14ac:dyDescent="0.2">
      <c r="A1831" s="115" t="s">
        <v>3722</v>
      </c>
      <c r="B1831" s="184">
        <v>47590</v>
      </c>
    </row>
    <row r="1832" spans="1:2" x14ac:dyDescent="0.2">
      <c r="A1832" s="115" t="s">
        <v>3723</v>
      </c>
      <c r="B1832" s="184">
        <v>47591</v>
      </c>
    </row>
    <row r="1833" spans="1:2" x14ac:dyDescent="0.2">
      <c r="A1833" s="115" t="s">
        <v>3724</v>
      </c>
      <c r="B1833" s="184">
        <v>47592</v>
      </c>
    </row>
    <row r="1834" spans="1:2" x14ac:dyDescent="0.2">
      <c r="A1834" s="115" t="s">
        <v>3725</v>
      </c>
      <c r="B1834" s="184">
        <v>47593</v>
      </c>
    </row>
    <row r="1835" spans="1:2" x14ac:dyDescent="0.2">
      <c r="A1835" s="115" t="s">
        <v>3726</v>
      </c>
      <c r="B1835" s="184">
        <v>47594</v>
      </c>
    </row>
    <row r="1836" spans="1:2" x14ac:dyDescent="0.2">
      <c r="A1836" s="115" t="s">
        <v>3727</v>
      </c>
      <c r="B1836" s="184">
        <v>47595</v>
      </c>
    </row>
    <row r="1837" spans="1:2" x14ac:dyDescent="0.2">
      <c r="A1837" s="115" t="s">
        <v>3728</v>
      </c>
      <c r="B1837" s="184">
        <v>47596</v>
      </c>
    </row>
    <row r="1838" spans="1:2" x14ac:dyDescent="0.2">
      <c r="A1838" s="115" t="s">
        <v>3729</v>
      </c>
      <c r="B1838" s="184">
        <v>47597</v>
      </c>
    </row>
    <row r="1839" spans="1:2" x14ac:dyDescent="0.2">
      <c r="A1839" s="115" t="s">
        <v>3730</v>
      </c>
      <c r="B1839" s="184">
        <v>47598</v>
      </c>
    </row>
    <row r="1840" spans="1:2" x14ac:dyDescent="0.2">
      <c r="A1840" s="115" t="s">
        <v>3731</v>
      </c>
      <c r="B1840" s="184">
        <v>47599</v>
      </c>
    </row>
    <row r="1841" spans="1:2" x14ac:dyDescent="0.2">
      <c r="A1841" s="115" t="s">
        <v>3732</v>
      </c>
      <c r="B1841" s="184">
        <v>47600</v>
      </c>
    </row>
    <row r="1842" spans="1:2" x14ac:dyDescent="0.2">
      <c r="A1842" s="115" t="s">
        <v>3733</v>
      </c>
      <c r="B1842" s="184">
        <v>47601</v>
      </c>
    </row>
    <row r="1843" spans="1:2" x14ac:dyDescent="0.2">
      <c r="A1843" s="115" t="s">
        <v>3734</v>
      </c>
      <c r="B1843" s="184">
        <v>47602</v>
      </c>
    </row>
    <row r="1844" spans="1:2" x14ac:dyDescent="0.2">
      <c r="A1844" s="115" t="s">
        <v>3735</v>
      </c>
      <c r="B1844" s="184">
        <v>47603</v>
      </c>
    </row>
    <row r="1845" spans="1:2" x14ac:dyDescent="0.2">
      <c r="A1845" s="115" t="s">
        <v>3736</v>
      </c>
      <c r="B1845" s="184">
        <v>47604</v>
      </c>
    </row>
    <row r="1846" spans="1:2" x14ac:dyDescent="0.2">
      <c r="A1846" s="115" t="s">
        <v>3737</v>
      </c>
      <c r="B1846" s="184">
        <v>47605</v>
      </c>
    </row>
    <row r="1847" spans="1:2" x14ac:dyDescent="0.2">
      <c r="A1847" s="115" t="s">
        <v>3738</v>
      </c>
      <c r="B1847" s="184">
        <v>47606</v>
      </c>
    </row>
    <row r="1848" spans="1:2" x14ac:dyDescent="0.2">
      <c r="A1848" s="115" t="s">
        <v>3739</v>
      </c>
      <c r="B1848" s="184">
        <v>47607</v>
      </c>
    </row>
    <row r="1849" spans="1:2" x14ac:dyDescent="0.2">
      <c r="A1849" s="115" t="s">
        <v>3740</v>
      </c>
      <c r="B1849" s="184">
        <v>47608</v>
      </c>
    </row>
    <row r="1850" spans="1:2" x14ac:dyDescent="0.2">
      <c r="A1850" s="115" t="s">
        <v>3741</v>
      </c>
      <c r="B1850" s="184">
        <v>47609</v>
      </c>
    </row>
    <row r="1851" spans="1:2" x14ac:dyDescent="0.2">
      <c r="A1851" s="115" t="s">
        <v>3742</v>
      </c>
      <c r="B1851" s="184">
        <v>47610</v>
      </c>
    </row>
    <row r="1852" spans="1:2" x14ac:dyDescent="0.2">
      <c r="A1852" s="115" t="s">
        <v>3743</v>
      </c>
      <c r="B1852" s="184">
        <v>47611</v>
      </c>
    </row>
    <row r="1853" spans="1:2" x14ac:dyDescent="0.2">
      <c r="A1853" s="115" t="s">
        <v>3744</v>
      </c>
      <c r="B1853" s="184">
        <v>47612</v>
      </c>
    </row>
    <row r="1854" spans="1:2" x14ac:dyDescent="0.2">
      <c r="A1854" s="115" t="s">
        <v>3745</v>
      </c>
      <c r="B1854" s="184">
        <v>47613</v>
      </c>
    </row>
    <row r="1855" spans="1:2" x14ac:dyDescent="0.2">
      <c r="A1855" s="115" t="s">
        <v>3746</v>
      </c>
      <c r="B1855" s="184">
        <v>47614</v>
      </c>
    </row>
    <row r="1856" spans="1:2" x14ac:dyDescent="0.2">
      <c r="A1856" s="115" t="s">
        <v>3747</v>
      </c>
      <c r="B1856" s="184">
        <v>47615</v>
      </c>
    </row>
    <row r="1857" spans="1:2" x14ac:dyDescent="0.2">
      <c r="A1857" s="115" t="s">
        <v>3748</v>
      </c>
      <c r="B1857" s="184">
        <v>47616</v>
      </c>
    </row>
    <row r="1858" spans="1:2" x14ac:dyDescent="0.2">
      <c r="A1858" s="115" t="s">
        <v>3749</v>
      </c>
      <c r="B1858" s="184">
        <v>47617</v>
      </c>
    </row>
    <row r="1859" spans="1:2" x14ac:dyDescent="0.2">
      <c r="A1859" s="115" t="s">
        <v>3750</v>
      </c>
      <c r="B1859" s="184">
        <v>47618</v>
      </c>
    </row>
    <row r="1860" spans="1:2" x14ac:dyDescent="0.2">
      <c r="A1860" s="115" t="s">
        <v>3751</v>
      </c>
      <c r="B1860" s="184">
        <v>47619</v>
      </c>
    </row>
    <row r="1861" spans="1:2" x14ac:dyDescent="0.2">
      <c r="A1861" s="115" t="s">
        <v>3752</v>
      </c>
      <c r="B1861" s="184">
        <v>47620</v>
      </c>
    </row>
    <row r="1862" spans="1:2" x14ac:dyDescent="0.2">
      <c r="A1862" s="115" t="s">
        <v>3753</v>
      </c>
      <c r="B1862" s="184">
        <v>47621</v>
      </c>
    </row>
    <row r="1863" spans="1:2" x14ac:dyDescent="0.2">
      <c r="A1863" s="115" t="s">
        <v>3754</v>
      </c>
      <c r="B1863" s="184">
        <v>47622</v>
      </c>
    </row>
    <row r="1864" spans="1:2" x14ac:dyDescent="0.2">
      <c r="A1864" s="115" t="s">
        <v>3755</v>
      </c>
      <c r="B1864" s="184">
        <v>47623</v>
      </c>
    </row>
    <row r="1865" spans="1:2" x14ac:dyDescent="0.2">
      <c r="A1865" s="115" t="s">
        <v>3756</v>
      </c>
      <c r="B1865" s="184">
        <v>47624</v>
      </c>
    </row>
    <row r="1866" spans="1:2" x14ac:dyDescent="0.2">
      <c r="A1866" s="115" t="s">
        <v>3757</v>
      </c>
      <c r="B1866" s="184">
        <v>47625</v>
      </c>
    </row>
    <row r="1867" spans="1:2" x14ac:dyDescent="0.2">
      <c r="A1867" s="115" t="s">
        <v>3758</v>
      </c>
      <c r="B1867" s="184">
        <v>47626</v>
      </c>
    </row>
    <row r="1868" spans="1:2" x14ac:dyDescent="0.2">
      <c r="A1868" s="115" t="s">
        <v>3759</v>
      </c>
      <c r="B1868" s="184">
        <v>47627</v>
      </c>
    </row>
    <row r="1869" spans="1:2" x14ac:dyDescent="0.2">
      <c r="A1869" s="115" t="s">
        <v>3760</v>
      </c>
      <c r="B1869" s="184">
        <v>47628</v>
      </c>
    </row>
    <row r="1870" spans="1:2" x14ac:dyDescent="0.2">
      <c r="A1870" s="115" t="s">
        <v>3761</v>
      </c>
      <c r="B1870" s="184">
        <v>47629</v>
      </c>
    </row>
    <row r="1871" spans="1:2" x14ac:dyDescent="0.2">
      <c r="A1871" s="115" t="s">
        <v>3762</v>
      </c>
      <c r="B1871" s="184">
        <v>47630</v>
      </c>
    </row>
    <row r="1872" spans="1:2" x14ac:dyDescent="0.2">
      <c r="A1872" s="115" t="s">
        <v>3763</v>
      </c>
      <c r="B1872" s="184">
        <v>47631</v>
      </c>
    </row>
    <row r="1873" spans="1:2" x14ac:dyDescent="0.2">
      <c r="A1873" s="115" t="s">
        <v>3764</v>
      </c>
      <c r="B1873" s="184">
        <v>47632</v>
      </c>
    </row>
    <row r="1874" spans="1:2" x14ac:dyDescent="0.2">
      <c r="A1874" s="115" t="s">
        <v>3765</v>
      </c>
      <c r="B1874" s="184">
        <v>47633</v>
      </c>
    </row>
    <row r="1875" spans="1:2" x14ac:dyDescent="0.2">
      <c r="A1875" s="115" t="s">
        <v>3766</v>
      </c>
      <c r="B1875" s="184">
        <v>47634</v>
      </c>
    </row>
    <row r="1876" spans="1:2" x14ac:dyDescent="0.2">
      <c r="A1876" s="115" t="s">
        <v>3767</v>
      </c>
      <c r="B1876" s="184">
        <v>47635</v>
      </c>
    </row>
    <row r="1877" spans="1:2" x14ac:dyDescent="0.2">
      <c r="A1877" s="115" t="s">
        <v>3768</v>
      </c>
      <c r="B1877" s="184">
        <v>47636</v>
      </c>
    </row>
    <row r="1878" spans="1:2" x14ac:dyDescent="0.2">
      <c r="A1878" s="115" t="s">
        <v>3769</v>
      </c>
      <c r="B1878" s="184">
        <v>47637</v>
      </c>
    </row>
    <row r="1879" spans="1:2" x14ac:dyDescent="0.2">
      <c r="A1879" s="115" t="s">
        <v>3770</v>
      </c>
      <c r="B1879" s="184">
        <v>47638</v>
      </c>
    </row>
    <row r="1880" spans="1:2" x14ac:dyDescent="0.2">
      <c r="A1880" s="115" t="s">
        <v>3771</v>
      </c>
      <c r="B1880" s="184">
        <v>47639</v>
      </c>
    </row>
    <row r="1881" spans="1:2" x14ac:dyDescent="0.2">
      <c r="A1881" s="115" t="s">
        <v>3772</v>
      </c>
      <c r="B1881" s="184">
        <v>47640</v>
      </c>
    </row>
    <row r="1882" spans="1:2" x14ac:dyDescent="0.2">
      <c r="A1882" s="115" t="s">
        <v>3773</v>
      </c>
      <c r="B1882" s="184">
        <v>47641</v>
      </c>
    </row>
    <row r="1883" spans="1:2" x14ac:dyDescent="0.2">
      <c r="A1883" s="115" t="s">
        <v>3774</v>
      </c>
      <c r="B1883" s="184">
        <v>47642</v>
      </c>
    </row>
    <row r="1884" spans="1:2" x14ac:dyDescent="0.2">
      <c r="A1884" s="115" t="s">
        <v>3775</v>
      </c>
      <c r="B1884" s="184">
        <v>47643</v>
      </c>
    </row>
    <row r="1885" spans="1:2" x14ac:dyDescent="0.2">
      <c r="A1885" s="115" t="s">
        <v>3776</v>
      </c>
      <c r="B1885" s="184">
        <v>47644</v>
      </c>
    </row>
    <row r="1886" spans="1:2" x14ac:dyDescent="0.2">
      <c r="A1886" s="115" t="s">
        <v>3777</v>
      </c>
      <c r="B1886" s="184">
        <v>47645</v>
      </c>
    </row>
    <row r="1887" spans="1:2" x14ac:dyDescent="0.2">
      <c r="A1887" s="115" t="s">
        <v>3778</v>
      </c>
      <c r="B1887" s="184">
        <v>47646</v>
      </c>
    </row>
    <row r="1888" spans="1:2" x14ac:dyDescent="0.2">
      <c r="A1888" s="115" t="s">
        <v>3779</v>
      </c>
      <c r="B1888" s="184">
        <v>47647</v>
      </c>
    </row>
    <row r="1889" spans="1:2" x14ac:dyDescent="0.2">
      <c r="A1889" s="115" t="s">
        <v>3780</v>
      </c>
      <c r="B1889" s="184">
        <v>47648</v>
      </c>
    </row>
    <row r="1890" spans="1:2" x14ac:dyDescent="0.2">
      <c r="A1890" s="115" t="s">
        <v>3781</v>
      </c>
      <c r="B1890" s="184">
        <v>47649</v>
      </c>
    </row>
    <row r="1891" spans="1:2" x14ac:dyDescent="0.2">
      <c r="A1891" s="115" t="s">
        <v>3782</v>
      </c>
      <c r="B1891" s="184">
        <v>47650</v>
      </c>
    </row>
    <row r="1892" spans="1:2" x14ac:dyDescent="0.2">
      <c r="A1892" s="115" t="s">
        <v>3783</v>
      </c>
      <c r="B1892" s="184">
        <v>47651</v>
      </c>
    </row>
    <row r="1893" spans="1:2" x14ac:dyDescent="0.2">
      <c r="A1893" s="115" t="s">
        <v>3784</v>
      </c>
      <c r="B1893" s="184">
        <v>47652</v>
      </c>
    </row>
    <row r="1894" spans="1:2" x14ac:dyDescent="0.2">
      <c r="A1894" s="115" t="s">
        <v>3785</v>
      </c>
      <c r="B1894" s="184">
        <v>47653</v>
      </c>
    </row>
    <row r="1895" spans="1:2" x14ac:dyDescent="0.2">
      <c r="A1895" s="115" t="s">
        <v>3786</v>
      </c>
      <c r="B1895" s="184">
        <v>47654</v>
      </c>
    </row>
    <row r="1896" spans="1:2" x14ac:dyDescent="0.2">
      <c r="A1896" s="115" t="s">
        <v>3787</v>
      </c>
      <c r="B1896" s="184">
        <v>47655</v>
      </c>
    </row>
    <row r="1897" spans="1:2" x14ac:dyDescent="0.2">
      <c r="A1897" s="115" t="s">
        <v>3788</v>
      </c>
      <c r="B1897" s="184">
        <v>47656</v>
      </c>
    </row>
    <row r="1898" spans="1:2" x14ac:dyDescent="0.2">
      <c r="A1898" s="115" t="s">
        <v>3789</v>
      </c>
      <c r="B1898" s="184">
        <v>47657</v>
      </c>
    </row>
    <row r="1899" spans="1:2" x14ac:dyDescent="0.2">
      <c r="A1899" s="115" t="s">
        <v>3790</v>
      </c>
      <c r="B1899" s="184">
        <v>47658</v>
      </c>
    </row>
    <row r="1900" spans="1:2" x14ac:dyDescent="0.2">
      <c r="A1900" s="115" t="s">
        <v>3791</v>
      </c>
      <c r="B1900" s="184">
        <v>47659</v>
      </c>
    </row>
    <row r="1901" spans="1:2" x14ac:dyDescent="0.2">
      <c r="A1901" s="115" t="s">
        <v>3792</v>
      </c>
      <c r="B1901" s="184">
        <v>47660</v>
      </c>
    </row>
    <row r="1902" spans="1:2" x14ac:dyDescent="0.2">
      <c r="A1902" s="115" t="s">
        <v>3793</v>
      </c>
      <c r="B1902" s="184">
        <v>47661</v>
      </c>
    </row>
    <row r="1903" spans="1:2" x14ac:dyDescent="0.2">
      <c r="A1903" s="115" t="s">
        <v>3794</v>
      </c>
      <c r="B1903" s="184">
        <v>47662</v>
      </c>
    </row>
    <row r="1904" spans="1:2" x14ac:dyDescent="0.2">
      <c r="A1904" s="115" t="s">
        <v>3795</v>
      </c>
      <c r="B1904" s="184">
        <v>47663</v>
      </c>
    </row>
    <row r="1905" spans="1:2" x14ac:dyDescent="0.2">
      <c r="A1905" s="115" t="s">
        <v>3796</v>
      </c>
      <c r="B1905" s="184">
        <v>47664</v>
      </c>
    </row>
    <row r="1906" spans="1:2" x14ac:dyDescent="0.2">
      <c r="A1906" s="115" t="s">
        <v>3797</v>
      </c>
      <c r="B1906" s="184">
        <v>47665</v>
      </c>
    </row>
    <row r="1907" spans="1:2" x14ac:dyDescent="0.2">
      <c r="A1907" s="115" t="s">
        <v>3798</v>
      </c>
      <c r="B1907" s="184">
        <v>47666</v>
      </c>
    </row>
    <row r="1908" spans="1:2" x14ac:dyDescent="0.2">
      <c r="A1908" s="115" t="s">
        <v>3799</v>
      </c>
      <c r="B1908" s="184">
        <v>47667</v>
      </c>
    </row>
    <row r="1909" spans="1:2" x14ac:dyDescent="0.2">
      <c r="A1909" s="115" t="s">
        <v>3800</v>
      </c>
      <c r="B1909" s="184">
        <v>47668</v>
      </c>
    </row>
    <row r="1910" spans="1:2" x14ac:dyDescent="0.2">
      <c r="A1910" s="115" t="s">
        <v>3801</v>
      </c>
      <c r="B1910" s="184">
        <v>47669</v>
      </c>
    </row>
    <row r="1911" spans="1:2" x14ac:dyDescent="0.2">
      <c r="A1911" s="115" t="s">
        <v>3802</v>
      </c>
      <c r="B1911" s="184">
        <v>47670</v>
      </c>
    </row>
    <row r="1912" spans="1:2" x14ac:dyDescent="0.2">
      <c r="A1912" s="115" t="s">
        <v>3803</v>
      </c>
      <c r="B1912" s="184">
        <v>47671</v>
      </c>
    </row>
    <row r="1913" spans="1:2" x14ac:dyDescent="0.2">
      <c r="A1913" s="115" t="s">
        <v>3804</v>
      </c>
      <c r="B1913" s="184">
        <v>47672</v>
      </c>
    </row>
    <row r="1914" spans="1:2" x14ac:dyDescent="0.2">
      <c r="A1914" s="115" t="s">
        <v>3805</v>
      </c>
      <c r="B1914" s="184">
        <v>47673</v>
      </c>
    </row>
    <row r="1915" spans="1:2" x14ac:dyDescent="0.2">
      <c r="A1915" s="115" t="s">
        <v>3806</v>
      </c>
      <c r="B1915" s="184">
        <v>47674</v>
      </c>
    </row>
    <row r="1916" spans="1:2" x14ac:dyDescent="0.2">
      <c r="A1916" s="115" t="s">
        <v>3807</v>
      </c>
      <c r="B1916" s="184">
        <v>47675</v>
      </c>
    </row>
    <row r="1917" spans="1:2" x14ac:dyDescent="0.2">
      <c r="A1917" s="115" t="s">
        <v>3808</v>
      </c>
      <c r="B1917" s="184">
        <v>47676</v>
      </c>
    </row>
    <row r="1918" spans="1:2" x14ac:dyDescent="0.2">
      <c r="A1918" s="115" t="s">
        <v>3809</v>
      </c>
      <c r="B1918" s="184">
        <v>47677</v>
      </c>
    </row>
    <row r="1919" spans="1:2" x14ac:dyDescent="0.2">
      <c r="A1919" s="115" t="s">
        <v>3810</v>
      </c>
      <c r="B1919" s="184">
        <v>47678</v>
      </c>
    </row>
    <row r="1920" spans="1:2" x14ac:dyDescent="0.2">
      <c r="A1920" s="115" t="s">
        <v>3811</v>
      </c>
      <c r="B1920" s="184">
        <v>47679</v>
      </c>
    </row>
    <row r="1921" spans="1:2" x14ac:dyDescent="0.2">
      <c r="A1921" s="115" t="s">
        <v>3812</v>
      </c>
      <c r="B1921" s="184">
        <v>47680</v>
      </c>
    </row>
    <row r="1922" spans="1:2" x14ac:dyDescent="0.2">
      <c r="A1922" s="115" t="s">
        <v>3813</v>
      </c>
      <c r="B1922" s="184">
        <v>47681</v>
      </c>
    </row>
    <row r="1923" spans="1:2" x14ac:dyDescent="0.2">
      <c r="A1923" s="115" t="s">
        <v>3814</v>
      </c>
      <c r="B1923" s="184">
        <v>47682</v>
      </c>
    </row>
    <row r="1924" spans="1:2" x14ac:dyDescent="0.2">
      <c r="A1924" s="115" t="s">
        <v>3815</v>
      </c>
      <c r="B1924" s="184">
        <v>47683</v>
      </c>
    </row>
    <row r="1925" spans="1:2" x14ac:dyDescent="0.2">
      <c r="A1925" s="115" t="s">
        <v>3816</v>
      </c>
      <c r="B1925" s="184">
        <v>47684</v>
      </c>
    </row>
    <row r="1926" spans="1:2" x14ac:dyDescent="0.2">
      <c r="A1926" s="115" t="s">
        <v>3817</v>
      </c>
      <c r="B1926" s="184">
        <v>47685</v>
      </c>
    </row>
    <row r="1927" spans="1:2" x14ac:dyDescent="0.2">
      <c r="A1927" s="115" t="s">
        <v>3818</v>
      </c>
      <c r="B1927" s="184">
        <v>47686</v>
      </c>
    </row>
    <row r="1928" spans="1:2" x14ac:dyDescent="0.2">
      <c r="A1928" s="115" t="s">
        <v>3819</v>
      </c>
      <c r="B1928" s="184">
        <v>47687</v>
      </c>
    </row>
    <row r="1929" spans="1:2" x14ac:dyDescent="0.2">
      <c r="A1929" s="115" t="s">
        <v>3820</v>
      </c>
      <c r="B1929" s="184">
        <v>47688</v>
      </c>
    </row>
    <row r="1930" spans="1:2" x14ac:dyDescent="0.2">
      <c r="A1930" s="115" t="s">
        <v>3821</v>
      </c>
      <c r="B1930" s="184">
        <v>47689</v>
      </c>
    </row>
    <row r="1931" spans="1:2" x14ac:dyDescent="0.2">
      <c r="A1931" s="115" t="s">
        <v>3822</v>
      </c>
      <c r="B1931" s="184">
        <v>47690</v>
      </c>
    </row>
    <row r="1932" spans="1:2" x14ac:dyDescent="0.2">
      <c r="A1932" s="115" t="s">
        <v>3823</v>
      </c>
      <c r="B1932" s="184">
        <v>47691</v>
      </c>
    </row>
    <row r="1933" spans="1:2" x14ac:dyDescent="0.2">
      <c r="A1933" s="115" t="s">
        <v>3824</v>
      </c>
      <c r="B1933" s="184">
        <v>47692</v>
      </c>
    </row>
    <row r="1934" spans="1:2" x14ac:dyDescent="0.2">
      <c r="A1934" s="115" t="s">
        <v>3825</v>
      </c>
      <c r="B1934" s="184">
        <v>47693</v>
      </c>
    </row>
    <row r="1935" spans="1:2" x14ac:dyDescent="0.2">
      <c r="A1935" s="115" t="s">
        <v>3826</v>
      </c>
      <c r="B1935" s="184">
        <v>47694</v>
      </c>
    </row>
    <row r="1936" spans="1:2" x14ac:dyDescent="0.2">
      <c r="A1936" s="115" t="s">
        <v>3827</v>
      </c>
      <c r="B1936" s="184">
        <v>47695</v>
      </c>
    </row>
    <row r="1937" spans="1:2" x14ac:dyDescent="0.2">
      <c r="A1937" s="115" t="s">
        <v>3828</v>
      </c>
      <c r="B1937" s="184">
        <v>47696</v>
      </c>
    </row>
    <row r="1938" spans="1:2" x14ac:dyDescent="0.2">
      <c r="A1938" s="115" t="s">
        <v>3829</v>
      </c>
      <c r="B1938" s="184">
        <v>47697</v>
      </c>
    </row>
    <row r="1939" spans="1:2" x14ac:dyDescent="0.2">
      <c r="A1939" s="115" t="s">
        <v>3830</v>
      </c>
      <c r="B1939" s="184">
        <v>47698</v>
      </c>
    </row>
    <row r="1940" spans="1:2" x14ac:dyDescent="0.2">
      <c r="A1940" s="115" t="s">
        <v>3831</v>
      </c>
      <c r="B1940" s="184">
        <v>47699</v>
      </c>
    </row>
    <row r="1941" spans="1:2" x14ac:dyDescent="0.2">
      <c r="A1941" s="115" t="s">
        <v>3832</v>
      </c>
      <c r="B1941" s="184">
        <v>47700</v>
      </c>
    </row>
    <row r="1942" spans="1:2" x14ac:dyDescent="0.2">
      <c r="A1942" s="115" t="s">
        <v>3833</v>
      </c>
      <c r="B1942" s="184">
        <v>47701</v>
      </c>
    </row>
    <row r="1943" spans="1:2" x14ac:dyDescent="0.2">
      <c r="A1943" s="115" t="s">
        <v>3834</v>
      </c>
      <c r="B1943" s="184">
        <v>47702</v>
      </c>
    </row>
    <row r="1944" spans="1:2" x14ac:dyDescent="0.2">
      <c r="A1944" s="115" t="s">
        <v>3835</v>
      </c>
      <c r="B1944" s="184">
        <v>47703</v>
      </c>
    </row>
    <row r="1945" spans="1:2" x14ac:dyDescent="0.2">
      <c r="A1945" s="115" t="s">
        <v>3836</v>
      </c>
      <c r="B1945" s="184">
        <v>47704</v>
      </c>
    </row>
    <row r="1946" spans="1:2" x14ac:dyDescent="0.2">
      <c r="A1946" s="115" t="s">
        <v>3837</v>
      </c>
      <c r="B1946" s="184">
        <v>47705</v>
      </c>
    </row>
    <row r="1947" spans="1:2" x14ac:dyDescent="0.2">
      <c r="A1947" s="115" t="s">
        <v>3838</v>
      </c>
      <c r="B1947" s="184">
        <v>47706</v>
      </c>
    </row>
    <row r="1948" spans="1:2" x14ac:dyDescent="0.2">
      <c r="A1948" s="115" t="s">
        <v>3839</v>
      </c>
      <c r="B1948" s="184">
        <v>47707</v>
      </c>
    </row>
    <row r="1949" spans="1:2" x14ac:dyDescent="0.2">
      <c r="A1949" s="115" t="s">
        <v>3840</v>
      </c>
      <c r="B1949" s="184">
        <v>47708</v>
      </c>
    </row>
    <row r="1950" spans="1:2" x14ac:dyDescent="0.2">
      <c r="A1950" s="115" t="s">
        <v>3841</v>
      </c>
      <c r="B1950" s="184">
        <v>47709</v>
      </c>
    </row>
    <row r="1951" spans="1:2" x14ac:dyDescent="0.2">
      <c r="A1951" s="115" t="s">
        <v>3842</v>
      </c>
      <c r="B1951" s="184">
        <v>47710</v>
      </c>
    </row>
    <row r="1952" spans="1:2" x14ac:dyDescent="0.2">
      <c r="A1952" s="115" t="s">
        <v>3843</v>
      </c>
      <c r="B1952" s="184">
        <v>47711</v>
      </c>
    </row>
    <row r="1953" spans="1:2" x14ac:dyDescent="0.2">
      <c r="A1953" s="115" t="s">
        <v>3844</v>
      </c>
      <c r="B1953" s="184">
        <v>47712</v>
      </c>
    </row>
    <row r="1954" spans="1:2" x14ac:dyDescent="0.2">
      <c r="A1954" s="115" t="s">
        <v>3845</v>
      </c>
      <c r="B1954" s="184">
        <v>47713</v>
      </c>
    </row>
    <row r="1955" spans="1:2" x14ac:dyDescent="0.2">
      <c r="A1955" s="115" t="s">
        <v>3846</v>
      </c>
      <c r="B1955" s="184">
        <v>47714</v>
      </c>
    </row>
    <row r="1956" spans="1:2" x14ac:dyDescent="0.2">
      <c r="A1956" s="115" t="s">
        <v>3847</v>
      </c>
      <c r="B1956" s="184">
        <v>47715</v>
      </c>
    </row>
    <row r="1957" spans="1:2" x14ac:dyDescent="0.2">
      <c r="A1957" s="115" t="s">
        <v>3848</v>
      </c>
      <c r="B1957" s="184">
        <v>47716</v>
      </c>
    </row>
    <row r="1958" spans="1:2" x14ac:dyDescent="0.2">
      <c r="A1958" s="115" t="s">
        <v>3849</v>
      </c>
      <c r="B1958" s="184">
        <v>47717</v>
      </c>
    </row>
    <row r="1959" spans="1:2" x14ac:dyDescent="0.2">
      <c r="A1959" s="115" t="s">
        <v>3850</v>
      </c>
      <c r="B1959" s="184">
        <v>47718</v>
      </c>
    </row>
    <row r="1960" spans="1:2" x14ac:dyDescent="0.2">
      <c r="A1960" s="115" t="s">
        <v>3851</v>
      </c>
      <c r="B1960" s="184">
        <v>47719</v>
      </c>
    </row>
    <row r="1961" spans="1:2" x14ac:dyDescent="0.2">
      <c r="A1961" s="115" t="s">
        <v>3852</v>
      </c>
      <c r="B1961" s="184">
        <v>47720</v>
      </c>
    </row>
    <row r="1962" spans="1:2" x14ac:dyDescent="0.2">
      <c r="A1962" s="115" t="s">
        <v>3853</v>
      </c>
      <c r="B1962" s="184">
        <v>47721</v>
      </c>
    </row>
    <row r="1963" spans="1:2" x14ac:dyDescent="0.2">
      <c r="A1963" s="115" t="s">
        <v>3854</v>
      </c>
      <c r="B1963" s="184">
        <v>47722</v>
      </c>
    </row>
    <row r="1964" spans="1:2" x14ac:dyDescent="0.2">
      <c r="A1964" s="115" t="s">
        <v>3855</v>
      </c>
      <c r="B1964" s="184">
        <v>47723</v>
      </c>
    </row>
    <row r="1965" spans="1:2" x14ac:dyDescent="0.2">
      <c r="A1965" s="115" t="s">
        <v>3856</v>
      </c>
      <c r="B1965" s="184">
        <v>47724</v>
      </c>
    </row>
    <row r="1966" spans="1:2" x14ac:dyDescent="0.2">
      <c r="A1966" s="115" t="s">
        <v>3857</v>
      </c>
      <c r="B1966" s="184">
        <v>47725</v>
      </c>
    </row>
    <row r="1967" spans="1:2" x14ac:dyDescent="0.2">
      <c r="A1967" s="115" t="s">
        <v>3858</v>
      </c>
      <c r="B1967" s="184">
        <v>47726</v>
      </c>
    </row>
    <row r="1968" spans="1:2" x14ac:dyDescent="0.2">
      <c r="A1968" s="115" t="s">
        <v>3859</v>
      </c>
      <c r="B1968" s="184">
        <v>47727</v>
      </c>
    </row>
    <row r="1969" spans="1:2" x14ac:dyDescent="0.2">
      <c r="A1969" s="115" t="s">
        <v>3860</v>
      </c>
      <c r="B1969" s="184">
        <v>47728</v>
      </c>
    </row>
    <row r="1970" spans="1:2" x14ac:dyDescent="0.2">
      <c r="A1970" s="115" t="s">
        <v>3861</v>
      </c>
      <c r="B1970" s="184">
        <v>47729</v>
      </c>
    </row>
    <row r="1971" spans="1:2" x14ac:dyDescent="0.2">
      <c r="A1971" s="115" t="s">
        <v>3862</v>
      </c>
      <c r="B1971" s="184">
        <v>47730</v>
      </c>
    </row>
    <row r="1972" spans="1:2" x14ac:dyDescent="0.2">
      <c r="A1972" s="115" t="s">
        <v>3863</v>
      </c>
      <c r="B1972" s="184">
        <v>47731</v>
      </c>
    </row>
    <row r="1973" spans="1:2" x14ac:dyDescent="0.2">
      <c r="A1973" s="115" t="s">
        <v>3864</v>
      </c>
      <c r="B1973" s="184">
        <v>47732</v>
      </c>
    </row>
    <row r="1974" spans="1:2" x14ac:dyDescent="0.2">
      <c r="A1974" s="115" t="s">
        <v>3865</v>
      </c>
      <c r="B1974" s="184">
        <v>47733</v>
      </c>
    </row>
    <row r="1975" spans="1:2" x14ac:dyDescent="0.2">
      <c r="A1975" s="115" t="s">
        <v>3866</v>
      </c>
      <c r="B1975" s="184">
        <v>47734</v>
      </c>
    </row>
    <row r="1976" spans="1:2" x14ac:dyDescent="0.2">
      <c r="A1976" s="115" t="s">
        <v>3867</v>
      </c>
      <c r="B1976" s="184">
        <v>47735</v>
      </c>
    </row>
    <row r="1977" spans="1:2" x14ac:dyDescent="0.2">
      <c r="A1977" s="115" t="s">
        <v>3868</v>
      </c>
      <c r="B1977" s="184">
        <v>47736</v>
      </c>
    </row>
    <row r="1978" spans="1:2" x14ac:dyDescent="0.2">
      <c r="A1978" s="115" t="s">
        <v>3869</v>
      </c>
      <c r="B1978" s="184">
        <v>47737</v>
      </c>
    </row>
    <row r="1979" spans="1:2" x14ac:dyDescent="0.2">
      <c r="A1979" s="115" t="s">
        <v>3870</v>
      </c>
      <c r="B1979" s="184">
        <v>47738</v>
      </c>
    </row>
    <row r="1980" spans="1:2" x14ac:dyDescent="0.2">
      <c r="A1980" s="115" t="s">
        <v>3871</v>
      </c>
      <c r="B1980" s="184">
        <v>47739</v>
      </c>
    </row>
    <row r="1981" spans="1:2" x14ac:dyDescent="0.2">
      <c r="A1981" s="115" t="s">
        <v>3872</v>
      </c>
      <c r="B1981" s="184">
        <v>47740</v>
      </c>
    </row>
    <row r="1982" spans="1:2" x14ac:dyDescent="0.2">
      <c r="A1982" s="115" t="s">
        <v>3873</v>
      </c>
      <c r="B1982" s="184">
        <v>47741</v>
      </c>
    </row>
    <row r="1983" spans="1:2" x14ac:dyDescent="0.2">
      <c r="A1983" s="115" t="s">
        <v>3874</v>
      </c>
      <c r="B1983" s="184">
        <v>47742</v>
      </c>
    </row>
    <row r="1984" spans="1:2" x14ac:dyDescent="0.2">
      <c r="A1984" s="115" t="s">
        <v>3875</v>
      </c>
      <c r="B1984" s="184">
        <v>47743</v>
      </c>
    </row>
    <row r="1985" spans="1:2" x14ac:dyDescent="0.2">
      <c r="A1985" s="115" t="s">
        <v>3876</v>
      </c>
      <c r="B1985" s="184">
        <v>47744</v>
      </c>
    </row>
    <row r="1986" spans="1:2" x14ac:dyDescent="0.2">
      <c r="A1986" s="115" t="s">
        <v>3877</v>
      </c>
      <c r="B1986" s="184">
        <v>47745</v>
      </c>
    </row>
    <row r="1987" spans="1:2" x14ac:dyDescent="0.2">
      <c r="A1987" s="115" t="s">
        <v>3878</v>
      </c>
      <c r="B1987" s="184">
        <v>47746</v>
      </c>
    </row>
    <row r="1988" spans="1:2" x14ac:dyDescent="0.2">
      <c r="A1988" s="115" t="s">
        <v>3879</v>
      </c>
      <c r="B1988" s="184">
        <v>47747</v>
      </c>
    </row>
    <row r="1989" spans="1:2" x14ac:dyDescent="0.2">
      <c r="A1989" s="115" t="s">
        <v>3880</v>
      </c>
      <c r="B1989" s="184">
        <v>47748</v>
      </c>
    </row>
    <row r="1990" spans="1:2" x14ac:dyDescent="0.2">
      <c r="A1990" s="115" t="s">
        <v>3881</v>
      </c>
      <c r="B1990" s="184">
        <v>47749</v>
      </c>
    </row>
    <row r="1991" spans="1:2" x14ac:dyDescent="0.2">
      <c r="A1991" s="115" t="s">
        <v>3882</v>
      </c>
      <c r="B1991" s="184">
        <v>47750</v>
      </c>
    </row>
    <row r="1992" spans="1:2" x14ac:dyDescent="0.2">
      <c r="A1992" s="115" t="s">
        <v>3883</v>
      </c>
      <c r="B1992" s="184">
        <v>47751</v>
      </c>
    </row>
    <row r="1993" spans="1:2" x14ac:dyDescent="0.2">
      <c r="A1993" s="115" t="s">
        <v>3884</v>
      </c>
      <c r="B1993" s="184">
        <v>47752</v>
      </c>
    </row>
    <row r="1994" spans="1:2" x14ac:dyDescent="0.2">
      <c r="A1994" s="115" t="s">
        <v>3885</v>
      </c>
      <c r="B1994" s="184">
        <v>47753</v>
      </c>
    </row>
    <row r="1995" spans="1:2" x14ac:dyDescent="0.2">
      <c r="A1995" s="115" t="s">
        <v>3886</v>
      </c>
      <c r="B1995" s="184">
        <v>47754</v>
      </c>
    </row>
    <row r="1996" spans="1:2" x14ac:dyDescent="0.2">
      <c r="A1996" s="115" t="s">
        <v>3887</v>
      </c>
      <c r="B1996" s="184">
        <v>47755</v>
      </c>
    </row>
    <row r="1997" spans="1:2" x14ac:dyDescent="0.2">
      <c r="A1997" s="115" t="s">
        <v>3888</v>
      </c>
      <c r="B1997" s="184">
        <v>47756</v>
      </c>
    </row>
    <row r="1998" spans="1:2" x14ac:dyDescent="0.2">
      <c r="A1998" s="115" t="s">
        <v>3889</v>
      </c>
      <c r="B1998" s="184">
        <v>47757</v>
      </c>
    </row>
    <row r="1999" spans="1:2" x14ac:dyDescent="0.2">
      <c r="A1999" s="115" t="s">
        <v>3890</v>
      </c>
      <c r="B1999" s="184">
        <v>47758</v>
      </c>
    </row>
    <row r="2000" spans="1:2" x14ac:dyDescent="0.2">
      <c r="A2000" s="115" t="s">
        <v>3891</v>
      </c>
      <c r="B2000" s="184">
        <v>47759</v>
      </c>
    </row>
    <row r="2001" spans="1:2" x14ac:dyDescent="0.2">
      <c r="A2001" s="115" t="s">
        <v>3892</v>
      </c>
      <c r="B2001" s="184">
        <v>47760</v>
      </c>
    </row>
    <row r="2002" spans="1:2" x14ac:dyDescent="0.2">
      <c r="A2002" s="115" t="s">
        <v>3893</v>
      </c>
      <c r="B2002" s="184">
        <v>47761</v>
      </c>
    </row>
    <row r="2003" spans="1:2" x14ac:dyDescent="0.2">
      <c r="A2003" s="115" t="s">
        <v>3894</v>
      </c>
      <c r="B2003" s="184">
        <v>47762</v>
      </c>
    </row>
    <row r="2004" spans="1:2" x14ac:dyDescent="0.2">
      <c r="A2004" s="115" t="s">
        <v>3895</v>
      </c>
      <c r="B2004" s="184">
        <v>47763</v>
      </c>
    </row>
    <row r="2005" spans="1:2" x14ac:dyDescent="0.2">
      <c r="A2005" s="115" t="s">
        <v>3896</v>
      </c>
      <c r="B2005" s="184">
        <v>47764</v>
      </c>
    </row>
    <row r="2006" spans="1:2" x14ac:dyDescent="0.2">
      <c r="A2006" s="115" t="s">
        <v>3897</v>
      </c>
      <c r="B2006" s="184">
        <v>47765</v>
      </c>
    </row>
    <row r="2007" spans="1:2" x14ac:dyDescent="0.2">
      <c r="A2007" s="115" t="s">
        <v>3898</v>
      </c>
      <c r="B2007" s="184">
        <v>47766</v>
      </c>
    </row>
    <row r="2008" spans="1:2" x14ac:dyDescent="0.2">
      <c r="A2008" s="115" t="s">
        <v>3899</v>
      </c>
      <c r="B2008" s="184">
        <v>47767</v>
      </c>
    </row>
    <row r="2009" spans="1:2" x14ac:dyDescent="0.2">
      <c r="A2009" s="115" t="s">
        <v>3900</v>
      </c>
      <c r="B2009" s="184">
        <v>47768</v>
      </c>
    </row>
    <row r="2010" spans="1:2" x14ac:dyDescent="0.2">
      <c r="A2010" s="115" t="s">
        <v>3901</v>
      </c>
      <c r="B2010" s="184">
        <v>47769</v>
      </c>
    </row>
    <row r="2011" spans="1:2" x14ac:dyDescent="0.2">
      <c r="A2011" s="115" t="s">
        <v>3902</v>
      </c>
      <c r="B2011" s="184">
        <v>47770</v>
      </c>
    </row>
    <row r="2012" spans="1:2" x14ac:dyDescent="0.2">
      <c r="A2012" s="115" t="s">
        <v>3903</v>
      </c>
      <c r="B2012" s="184">
        <v>47771</v>
      </c>
    </row>
    <row r="2013" spans="1:2" x14ac:dyDescent="0.2">
      <c r="A2013" s="115" t="s">
        <v>3904</v>
      </c>
      <c r="B2013" s="184">
        <v>47772</v>
      </c>
    </row>
    <row r="2014" spans="1:2" x14ac:dyDescent="0.2">
      <c r="A2014" s="115" t="s">
        <v>3905</v>
      </c>
      <c r="B2014" s="184">
        <v>47773</v>
      </c>
    </row>
    <row r="2015" spans="1:2" x14ac:dyDescent="0.2">
      <c r="A2015" s="115" t="s">
        <v>3906</v>
      </c>
      <c r="B2015" s="184">
        <v>47774</v>
      </c>
    </row>
    <row r="2016" spans="1:2" x14ac:dyDescent="0.2">
      <c r="A2016" s="115" t="s">
        <v>3907</v>
      </c>
      <c r="B2016" s="184">
        <v>47775</v>
      </c>
    </row>
    <row r="2017" spans="1:2" x14ac:dyDescent="0.2">
      <c r="A2017" s="115" t="s">
        <v>3908</v>
      </c>
      <c r="B2017" s="184">
        <v>47776</v>
      </c>
    </row>
    <row r="2018" spans="1:2" x14ac:dyDescent="0.2">
      <c r="A2018" s="115" t="s">
        <v>3909</v>
      </c>
      <c r="B2018" s="184">
        <v>47777</v>
      </c>
    </row>
    <row r="2019" spans="1:2" x14ac:dyDescent="0.2">
      <c r="A2019" s="115" t="s">
        <v>3910</v>
      </c>
      <c r="B2019" s="184">
        <v>47778</v>
      </c>
    </row>
    <row r="2020" spans="1:2" x14ac:dyDescent="0.2">
      <c r="A2020" s="115" t="s">
        <v>3911</v>
      </c>
      <c r="B2020" s="184">
        <v>47779</v>
      </c>
    </row>
    <row r="2021" spans="1:2" x14ac:dyDescent="0.2">
      <c r="A2021" s="115" t="s">
        <v>3912</v>
      </c>
      <c r="B2021" s="184">
        <v>47780</v>
      </c>
    </row>
    <row r="2022" spans="1:2" x14ac:dyDescent="0.2">
      <c r="A2022" s="115" t="s">
        <v>3913</v>
      </c>
      <c r="B2022" s="184">
        <v>47781</v>
      </c>
    </row>
    <row r="2023" spans="1:2" x14ac:dyDescent="0.2">
      <c r="A2023" s="115" t="s">
        <v>3914</v>
      </c>
      <c r="B2023" s="184">
        <v>47782</v>
      </c>
    </row>
    <row r="2024" spans="1:2" x14ac:dyDescent="0.2">
      <c r="A2024" s="115" t="s">
        <v>3915</v>
      </c>
      <c r="B2024" s="184">
        <v>47783</v>
      </c>
    </row>
    <row r="2025" spans="1:2" x14ac:dyDescent="0.2">
      <c r="A2025" s="115" t="s">
        <v>3916</v>
      </c>
      <c r="B2025" s="184">
        <v>47784</v>
      </c>
    </row>
    <row r="2026" spans="1:2" x14ac:dyDescent="0.2">
      <c r="A2026" s="115" t="s">
        <v>3917</v>
      </c>
      <c r="B2026" s="184">
        <v>47785</v>
      </c>
    </row>
    <row r="2027" spans="1:2" x14ac:dyDescent="0.2">
      <c r="A2027" s="115" t="s">
        <v>3918</v>
      </c>
      <c r="B2027" s="184">
        <v>47786</v>
      </c>
    </row>
    <row r="2028" spans="1:2" x14ac:dyDescent="0.2">
      <c r="A2028" s="115" t="s">
        <v>3919</v>
      </c>
      <c r="B2028" s="184">
        <v>47787</v>
      </c>
    </row>
    <row r="2029" spans="1:2" x14ac:dyDescent="0.2">
      <c r="A2029" s="115" t="s">
        <v>3920</v>
      </c>
      <c r="B2029" s="184">
        <v>47788</v>
      </c>
    </row>
    <row r="2030" spans="1:2" x14ac:dyDescent="0.2">
      <c r="A2030" s="115" t="s">
        <v>3921</v>
      </c>
      <c r="B2030" s="184">
        <v>47789</v>
      </c>
    </row>
    <row r="2031" spans="1:2" x14ac:dyDescent="0.2">
      <c r="A2031" s="115" t="s">
        <v>3922</v>
      </c>
      <c r="B2031" s="184">
        <v>47790</v>
      </c>
    </row>
    <row r="2032" spans="1:2" x14ac:dyDescent="0.2">
      <c r="A2032" s="115" t="s">
        <v>3923</v>
      </c>
      <c r="B2032" s="184">
        <v>47791</v>
      </c>
    </row>
    <row r="2033" spans="1:2" x14ac:dyDescent="0.2">
      <c r="A2033" s="115" t="s">
        <v>3924</v>
      </c>
      <c r="B2033" s="184">
        <v>47792</v>
      </c>
    </row>
    <row r="2034" spans="1:2" x14ac:dyDescent="0.2">
      <c r="A2034" s="115" t="s">
        <v>3925</v>
      </c>
      <c r="B2034" s="184">
        <v>47793</v>
      </c>
    </row>
    <row r="2035" spans="1:2" x14ac:dyDescent="0.2">
      <c r="A2035" s="115" t="s">
        <v>3926</v>
      </c>
      <c r="B2035" s="184">
        <v>47794</v>
      </c>
    </row>
    <row r="2036" spans="1:2" x14ac:dyDescent="0.2">
      <c r="A2036" s="115" t="s">
        <v>3927</v>
      </c>
      <c r="B2036" s="184">
        <v>47795</v>
      </c>
    </row>
    <row r="2037" spans="1:2" x14ac:dyDescent="0.2">
      <c r="A2037" s="115" t="s">
        <v>3928</v>
      </c>
      <c r="B2037" s="184">
        <v>47796</v>
      </c>
    </row>
    <row r="2038" spans="1:2" x14ac:dyDescent="0.2">
      <c r="A2038" s="115" t="s">
        <v>3929</v>
      </c>
      <c r="B2038" s="184">
        <v>47797</v>
      </c>
    </row>
    <row r="2039" spans="1:2" x14ac:dyDescent="0.2">
      <c r="A2039" s="115" t="s">
        <v>3930</v>
      </c>
      <c r="B2039" s="184">
        <v>47798</v>
      </c>
    </row>
    <row r="2040" spans="1:2" x14ac:dyDescent="0.2">
      <c r="A2040" s="115" t="s">
        <v>3931</v>
      </c>
      <c r="B2040" s="184">
        <v>47799</v>
      </c>
    </row>
    <row r="2041" spans="1:2" x14ac:dyDescent="0.2">
      <c r="A2041" s="115" t="s">
        <v>3932</v>
      </c>
      <c r="B2041" s="184">
        <v>47800</v>
      </c>
    </row>
    <row r="2042" spans="1:2" x14ac:dyDescent="0.2">
      <c r="A2042" s="115" t="s">
        <v>3933</v>
      </c>
      <c r="B2042" s="184">
        <v>47801</v>
      </c>
    </row>
    <row r="2043" spans="1:2" x14ac:dyDescent="0.2">
      <c r="A2043" s="115" t="s">
        <v>3934</v>
      </c>
      <c r="B2043" s="184">
        <v>47802</v>
      </c>
    </row>
    <row r="2044" spans="1:2" x14ac:dyDescent="0.2">
      <c r="A2044" s="115" t="s">
        <v>3935</v>
      </c>
      <c r="B2044" s="184">
        <v>47803</v>
      </c>
    </row>
    <row r="2045" spans="1:2" x14ac:dyDescent="0.2">
      <c r="A2045" s="115" t="s">
        <v>3936</v>
      </c>
      <c r="B2045" s="184">
        <v>47804</v>
      </c>
    </row>
    <row r="2046" spans="1:2" x14ac:dyDescent="0.2">
      <c r="A2046" s="115" t="s">
        <v>3937</v>
      </c>
      <c r="B2046" s="184">
        <v>47805</v>
      </c>
    </row>
    <row r="2047" spans="1:2" x14ac:dyDescent="0.2">
      <c r="A2047" s="115" t="s">
        <v>3938</v>
      </c>
      <c r="B2047" s="184">
        <v>47806</v>
      </c>
    </row>
    <row r="2048" spans="1:2" x14ac:dyDescent="0.2">
      <c r="A2048" s="115" t="s">
        <v>3939</v>
      </c>
      <c r="B2048" s="184">
        <v>47807</v>
      </c>
    </row>
    <row r="2049" spans="1:2" x14ac:dyDescent="0.2">
      <c r="A2049" s="115" t="s">
        <v>3940</v>
      </c>
      <c r="B2049" s="184">
        <v>47808</v>
      </c>
    </row>
    <row r="2050" spans="1:2" x14ac:dyDescent="0.2">
      <c r="A2050" s="115" t="s">
        <v>3941</v>
      </c>
      <c r="B2050" s="184">
        <v>47809</v>
      </c>
    </row>
    <row r="2051" spans="1:2" x14ac:dyDescent="0.2">
      <c r="A2051" s="115" t="s">
        <v>3942</v>
      </c>
      <c r="B2051" s="184">
        <v>47810</v>
      </c>
    </row>
    <row r="2052" spans="1:2" x14ac:dyDescent="0.2">
      <c r="A2052" s="115" t="s">
        <v>3943</v>
      </c>
      <c r="B2052" s="184">
        <v>47811</v>
      </c>
    </row>
    <row r="2053" spans="1:2" x14ac:dyDescent="0.2">
      <c r="A2053" s="115" t="s">
        <v>3944</v>
      </c>
      <c r="B2053" s="184">
        <v>47812</v>
      </c>
    </row>
    <row r="2054" spans="1:2" x14ac:dyDescent="0.2">
      <c r="A2054" s="115" t="s">
        <v>3945</v>
      </c>
      <c r="B2054" s="184">
        <v>47813</v>
      </c>
    </row>
    <row r="2055" spans="1:2" x14ac:dyDescent="0.2">
      <c r="A2055" s="115" t="s">
        <v>3946</v>
      </c>
      <c r="B2055" s="184">
        <v>47814</v>
      </c>
    </row>
    <row r="2056" spans="1:2" x14ac:dyDescent="0.2">
      <c r="A2056" s="115" t="s">
        <v>3947</v>
      </c>
      <c r="B2056" s="184">
        <v>47815</v>
      </c>
    </row>
    <row r="2057" spans="1:2" x14ac:dyDescent="0.2">
      <c r="A2057" s="115" t="s">
        <v>3948</v>
      </c>
      <c r="B2057" s="184">
        <v>47816</v>
      </c>
    </row>
    <row r="2058" spans="1:2" x14ac:dyDescent="0.2">
      <c r="A2058" s="115" t="s">
        <v>3949</v>
      </c>
      <c r="B2058" s="184">
        <v>47817</v>
      </c>
    </row>
    <row r="2059" spans="1:2" x14ac:dyDescent="0.2">
      <c r="A2059" s="115" t="s">
        <v>3950</v>
      </c>
      <c r="B2059" s="184">
        <v>47818</v>
      </c>
    </row>
    <row r="2060" spans="1:2" x14ac:dyDescent="0.2">
      <c r="A2060" s="115" t="s">
        <v>3951</v>
      </c>
      <c r="B2060" s="184">
        <v>47819</v>
      </c>
    </row>
    <row r="2061" spans="1:2" x14ac:dyDescent="0.2">
      <c r="A2061" s="115" t="s">
        <v>3952</v>
      </c>
      <c r="B2061" s="184">
        <v>47820</v>
      </c>
    </row>
    <row r="2062" spans="1:2" x14ac:dyDescent="0.2">
      <c r="A2062" s="115" t="s">
        <v>3953</v>
      </c>
      <c r="B2062" s="184">
        <v>47821</v>
      </c>
    </row>
    <row r="2063" spans="1:2" x14ac:dyDescent="0.2">
      <c r="A2063" s="115" t="s">
        <v>3954</v>
      </c>
      <c r="B2063" s="184">
        <v>47822</v>
      </c>
    </row>
    <row r="2064" spans="1:2" x14ac:dyDescent="0.2">
      <c r="A2064" s="115" t="s">
        <v>3955</v>
      </c>
      <c r="B2064" s="184">
        <v>47823</v>
      </c>
    </row>
    <row r="2065" spans="1:2" x14ac:dyDescent="0.2">
      <c r="A2065" s="115" t="s">
        <v>3956</v>
      </c>
      <c r="B2065" s="184">
        <v>47824</v>
      </c>
    </row>
    <row r="2066" spans="1:2" x14ac:dyDescent="0.2">
      <c r="A2066" s="115" t="s">
        <v>3957</v>
      </c>
      <c r="B2066" s="184">
        <v>47825</v>
      </c>
    </row>
    <row r="2067" spans="1:2" x14ac:dyDescent="0.2">
      <c r="A2067" s="115" t="s">
        <v>3958</v>
      </c>
      <c r="B2067" s="184">
        <v>47826</v>
      </c>
    </row>
    <row r="2068" spans="1:2" x14ac:dyDescent="0.2">
      <c r="A2068" s="115" t="s">
        <v>3959</v>
      </c>
      <c r="B2068" s="184">
        <v>47827</v>
      </c>
    </row>
    <row r="2069" spans="1:2" x14ac:dyDescent="0.2">
      <c r="A2069" s="115" t="s">
        <v>3960</v>
      </c>
      <c r="B2069" s="184">
        <v>47828</v>
      </c>
    </row>
    <row r="2070" spans="1:2" x14ac:dyDescent="0.2">
      <c r="A2070" s="115" t="s">
        <v>3961</v>
      </c>
      <c r="B2070" s="184">
        <v>47829</v>
      </c>
    </row>
    <row r="2071" spans="1:2" x14ac:dyDescent="0.2">
      <c r="A2071" s="115" t="s">
        <v>3962</v>
      </c>
      <c r="B2071" s="184">
        <v>47830</v>
      </c>
    </row>
    <row r="2072" spans="1:2" x14ac:dyDescent="0.2">
      <c r="A2072" s="115" t="s">
        <v>3963</v>
      </c>
      <c r="B2072" s="184">
        <v>47831</v>
      </c>
    </row>
    <row r="2073" spans="1:2" x14ac:dyDescent="0.2">
      <c r="A2073" s="115" t="s">
        <v>3964</v>
      </c>
      <c r="B2073" s="184">
        <v>47832</v>
      </c>
    </row>
    <row r="2074" spans="1:2" x14ac:dyDescent="0.2">
      <c r="A2074" s="115" t="s">
        <v>3965</v>
      </c>
      <c r="B2074" s="184">
        <v>47833</v>
      </c>
    </row>
    <row r="2075" spans="1:2" x14ac:dyDescent="0.2">
      <c r="A2075" s="115" t="s">
        <v>3966</v>
      </c>
      <c r="B2075" s="184">
        <v>47834</v>
      </c>
    </row>
    <row r="2076" spans="1:2" x14ac:dyDescent="0.2">
      <c r="A2076" s="115" t="s">
        <v>3967</v>
      </c>
      <c r="B2076" s="184">
        <v>47835</v>
      </c>
    </row>
    <row r="2077" spans="1:2" x14ac:dyDescent="0.2">
      <c r="A2077" s="115" t="s">
        <v>3968</v>
      </c>
      <c r="B2077" s="184">
        <v>47836</v>
      </c>
    </row>
    <row r="2078" spans="1:2" x14ac:dyDescent="0.2">
      <c r="A2078" s="115" t="s">
        <v>3969</v>
      </c>
      <c r="B2078" s="184">
        <v>47837</v>
      </c>
    </row>
    <row r="2079" spans="1:2" x14ac:dyDescent="0.2">
      <c r="A2079" s="115" t="s">
        <v>3970</v>
      </c>
      <c r="B2079" s="184">
        <v>47838</v>
      </c>
    </row>
    <row r="2080" spans="1:2" x14ac:dyDescent="0.2">
      <c r="A2080" s="115" t="s">
        <v>3971</v>
      </c>
      <c r="B2080" s="184">
        <v>47839</v>
      </c>
    </row>
    <row r="2081" spans="1:2" x14ac:dyDescent="0.2">
      <c r="A2081" s="115" t="s">
        <v>3972</v>
      </c>
      <c r="B2081" s="184">
        <v>47840</v>
      </c>
    </row>
    <row r="2082" spans="1:2" x14ac:dyDescent="0.2">
      <c r="A2082" s="115" t="s">
        <v>3973</v>
      </c>
      <c r="B2082" s="184">
        <v>47841</v>
      </c>
    </row>
    <row r="2083" spans="1:2" x14ac:dyDescent="0.2">
      <c r="A2083" s="115" t="s">
        <v>3974</v>
      </c>
      <c r="B2083" s="184">
        <v>47842</v>
      </c>
    </row>
    <row r="2084" spans="1:2" x14ac:dyDescent="0.2">
      <c r="A2084" s="115" t="s">
        <v>3975</v>
      </c>
      <c r="B2084" s="184">
        <v>47843</v>
      </c>
    </row>
    <row r="2085" spans="1:2" x14ac:dyDescent="0.2">
      <c r="A2085" s="115" t="s">
        <v>3976</v>
      </c>
      <c r="B2085" s="184">
        <v>47844</v>
      </c>
    </row>
    <row r="2086" spans="1:2" x14ac:dyDescent="0.2">
      <c r="A2086" s="115" t="s">
        <v>3977</v>
      </c>
      <c r="B2086" s="184">
        <v>47845</v>
      </c>
    </row>
    <row r="2087" spans="1:2" x14ac:dyDescent="0.2">
      <c r="A2087" s="115" t="s">
        <v>3978</v>
      </c>
      <c r="B2087" s="184">
        <v>47846</v>
      </c>
    </row>
    <row r="2088" spans="1:2" x14ac:dyDescent="0.2">
      <c r="A2088" s="115" t="s">
        <v>3979</v>
      </c>
      <c r="B2088" s="184">
        <v>47847</v>
      </c>
    </row>
    <row r="2089" spans="1:2" x14ac:dyDescent="0.2">
      <c r="A2089" s="115" t="s">
        <v>3980</v>
      </c>
      <c r="B2089" s="184">
        <v>47848</v>
      </c>
    </row>
    <row r="2090" spans="1:2" x14ac:dyDescent="0.2">
      <c r="A2090" s="115" t="s">
        <v>3981</v>
      </c>
      <c r="B2090" s="184">
        <v>47849</v>
      </c>
    </row>
    <row r="2091" spans="1:2" x14ac:dyDescent="0.2">
      <c r="A2091" s="115" t="s">
        <v>3982</v>
      </c>
      <c r="B2091" s="184">
        <v>47850</v>
      </c>
    </row>
    <row r="2092" spans="1:2" x14ac:dyDescent="0.2">
      <c r="A2092" s="115" t="s">
        <v>3983</v>
      </c>
      <c r="B2092" s="184">
        <v>47851</v>
      </c>
    </row>
    <row r="2093" spans="1:2" x14ac:dyDescent="0.2">
      <c r="A2093" s="115" t="s">
        <v>3984</v>
      </c>
      <c r="B2093" s="184">
        <v>47852</v>
      </c>
    </row>
    <row r="2094" spans="1:2" x14ac:dyDescent="0.2">
      <c r="A2094" s="115" t="s">
        <v>3985</v>
      </c>
      <c r="B2094" s="184">
        <v>47853</v>
      </c>
    </row>
    <row r="2095" spans="1:2" x14ac:dyDescent="0.2">
      <c r="A2095" s="115" t="s">
        <v>3986</v>
      </c>
      <c r="B2095" s="184">
        <v>47854</v>
      </c>
    </row>
    <row r="2096" spans="1:2" x14ac:dyDescent="0.2">
      <c r="A2096" s="115" t="s">
        <v>3987</v>
      </c>
      <c r="B2096" s="184">
        <v>47855</v>
      </c>
    </row>
    <row r="2097" spans="1:2" x14ac:dyDescent="0.2">
      <c r="A2097" s="115" t="s">
        <v>3988</v>
      </c>
      <c r="B2097" s="184">
        <v>47856</v>
      </c>
    </row>
    <row r="2098" spans="1:2" x14ac:dyDescent="0.2">
      <c r="A2098" s="115" t="s">
        <v>3989</v>
      </c>
      <c r="B2098" s="184">
        <v>47857</v>
      </c>
    </row>
    <row r="2099" spans="1:2" x14ac:dyDescent="0.2">
      <c r="A2099" s="115" t="s">
        <v>3990</v>
      </c>
      <c r="B2099" s="184">
        <v>47858</v>
      </c>
    </row>
    <row r="2100" spans="1:2" x14ac:dyDescent="0.2">
      <c r="A2100" s="115" t="s">
        <v>3991</v>
      </c>
      <c r="B2100" s="184">
        <v>47859</v>
      </c>
    </row>
    <row r="2101" spans="1:2" x14ac:dyDescent="0.2">
      <c r="A2101" s="115" t="s">
        <v>3992</v>
      </c>
      <c r="B2101" s="184">
        <v>47860</v>
      </c>
    </row>
    <row r="2102" spans="1:2" x14ac:dyDescent="0.2">
      <c r="A2102" s="115" t="s">
        <v>3993</v>
      </c>
      <c r="B2102" s="184">
        <v>47861</v>
      </c>
    </row>
    <row r="2103" spans="1:2" x14ac:dyDescent="0.2">
      <c r="A2103" s="115" t="s">
        <v>3994</v>
      </c>
      <c r="B2103" s="184">
        <v>47862</v>
      </c>
    </row>
    <row r="2104" spans="1:2" x14ac:dyDescent="0.2">
      <c r="A2104" s="115" t="s">
        <v>3995</v>
      </c>
      <c r="B2104" s="184">
        <v>47863</v>
      </c>
    </row>
    <row r="2105" spans="1:2" x14ac:dyDescent="0.2">
      <c r="A2105" s="115" t="s">
        <v>3996</v>
      </c>
      <c r="B2105" s="184">
        <v>47864</v>
      </c>
    </row>
    <row r="2106" spans="1:2" x14ac:dyDescent="0.2">
      <c r="A2106" s="115" t="s">
        <v>3997</v>
      </c>
      <c r="B2106" s="184">
        <v>47865</v>
      </c>
    </row>
    <row r="2107" spans="1:2" x14ac:dyDescent="0.2">
      <c r="A2107" s="115" t="s">
        <v>3998</v>
      </c>
      <c r="B2107" s="184">
        <v>47866</v>
      </c>
    </row>
    <row r="2108" spans="1:2" x14ac:dyDescent="0.2">
      <c r="A2108" s="115" t="s">
        <v>3999</v>
      </c>
      <c r="B2108" s="184">
        <v>47867</v>
      </c>
    </row>
    <row r="2109" spans="1:2" x14ac:dyDescent="0.2">
      <c r="A2109" s="115" t="s">
        <v>4000</v>
      </c>
      <c r="B2109" s="184">
        <v>47868</v>
      </c>
    </row>
    <row r="2110" spans="1:2" x14ac:dyDescent="0.2">
      <c r="A2110" s="115" t="s">
        <v>4001</v>
      </c>
      <c r="B2110" s="184">
        <v>47869</v>
      </c>
    </row>
    <row r="2111" spans="1:2" x14ac:dyDescent="0.2">
      <c r="A2111" s="115" t="s">
        <v>4002</v>
      </c>
      <c r="B2111" s="184">
        <v>47870</v>
      </c>
    </row>
    <row r="2112" spans="1:2" x14ac:dyDescent="0.2">
      <c r="A2112" s="115" t="s">
        <v>4003</v>
      </c>
      <c r="B2112" s="184">
        <v>47871</v>
      </c>
    </row>
    <row r="2113" spans="1:2" x14ac:dyDescent="0.2">
      <c r="A2113" s="115" t="s">
        <v>4004</v>
      </c>
      <c r="B2113" s="184">
        <v>47872</v>
      </c>
    </row>
    <row r="2114" spans="1:2" x14ac:dyDescent="0.2">
      <c r="A2114" s="115" t="s">
        <v>4005</v>
      </c>
      <c r="B2114" s="184">
        <v>47873</v>
      </c>
    </row>
    <row r="2115" spans="1:2" x14ac:dyDescent="0.2">
      <c r="A2115" s="115" t="s">
        <v>4006</v>
      </c>
      <c r="B2115" s="184">
        <v>47874</v>
      </c>
    </row>
    <row r="2116" spans="1:2" x14ac:dyDescent="0.2">
      <c r="A2116" s="115" t="s">
        <v>4007</v>
      </c>
      <c r="B2116" s="184">
        <v>47875</v>
      </c>
    </row>
    <row r="2117" spans="1:2" x14ac:dyDescent="0.2">
      <c r="A2117" s="115" t="s">
        <v>4008</v>
      </c>
      <c r="B2117" s="184">
        <v>47876</v>
      </c>
    </row>
    <row r="2118" spans="1:2" x14ac:dyDescent="0.2">
      <c r="A2118" s="115" t="s">
        <v>4009</v>
      </c>
      <c r="B2118" s="184">
        <v>47877</v>
      </c>
    </row>
    <row r="2119" spans="1:2" x14ac:dyDescent="0.2">
      <c r="A2119" s="115" t="s">
        <v>4010</v>
      </c>
      <c r="B2119" s="184">
        <v>47878</v>
      </c>
    </row>
    <row r="2120" spans="1:2" x14ac:dyDescent="0.2">
      <c r="A2120" s="115" t="s">
        <v>4011</v>
      </c>
      <c r="B2120" s="184">
        <v>47879</v>
      </c>
    </row>
    <row r="2121" spans="1:2" x14ac:dyDescent="0.2">
      <c r="A2121" s="115" t="s">
        <v>4012</v>
      </c>
      <c r="B2121" s="184">
        <v>47880</v>
      </c>
    </row>
    <row r="2122" spans="1:2" x14ac:dyDescent="0.2">
      <c r="A2122" s="115" t="s">
        <v>4013</v>
      </c>
      <c r="B2122" s="184">
        <v>47881</v>
      </c>
    </row>
    <row r="2123" spans="1:2" x14ac:dyDescent="0.2">
      <c r="A2123" s="115" t="s">
        <v>4014</v>
      </c>
      <c r="B2123" s="184">
        <v>47882</v>
      </c>
    </row>
    <row r="2124" spans="1:2" x14ac:dyDescent="0.2">
      <c r="A2124" s="115" t="s">
        <v>4015</v>
      </c>
      <c r="B2124" s="184">
        <v>47883</v>
      </c>
    </row>
    <row r="2125" spans="1:2" x14ac:dyDescent="0.2">
      <c r="A2125" s="115" t="s">
        <v>4016</v>
      </c>
      <c r="B2125" s="184">
        <v>47884</v>
      </c>
    </row>
    <row r="2126" spans="1:2" x14ac:dyDescent="0.2">
      <c r="A2126" s="115" t="s">
        <v>4017</v>
      </c>
      <c r="B2126" s="184">
        <v>47885</v>
      </c>
    </row>
    <row r="2127" spans="1:2" x14ac:dyDescent="0.2">
      <c r="A2127" s="115" t="s">
        <v>4018</v>
      </c>
      <c r="B2127" s="184">
        <v>47886</v>
      </c>
    </row>
    <row r="2128" spans="1:2" x14ac:dyDescent="0.2">
      <c r="A2128" s="115" t="s">
        <v>4019</v>
      </c>
      <c r="B2128" s="184">
        <v>47887</v>
      </c>
    </row>
    <row r="2129" spans="1:2" x14ac:dyDescent="0.2">
      <c r="A2129" s="115" t="s">
        <v>4020</v>
      </c>
      <c r="B2129" s="184">
        <v>47888</v>
      </c>
    </row>
    <row r="2130" spans="1:2" x14ac:dyDescent="0.2">
      <c r="A2130" s="115" t="s">
        <v>4021</v>
      </c>
      <c r="B2130" s="184">
        <v>47889</v>
      </c>
    </row>
    <row r="2131" spans="1:2" x14ac:dyDescent="0.2">
      <c r="A2131" s="115" t="s">
        <v>4022</v>
      </c>
      <c r="B2131" s="184">
        <v>47890</v>
      </c>
    </row>
    <row r="2132" spans="1:2" x14ac:dyDescent="0.2">
      <c r="A2132" s="115" t="s">
        <v>4023</v>
      </c>
      <c r="B2132" s="184">
        <v>47891</v>
      </c>
    </row>
    <row r="2133" spans="1:2" x14ac:dyDescent="0.2">
      <c r="A2133" s="115" t="s">
        <v>4024</v>
      </c>
      <c r="B2133" s="184">
        <v>47892</v>
      </c>
    </row>
    <row r="2134" spans="1:2" x14ac:dyDescent="0.2">
      <c r="A2134" s="115" t="s">
        <v>4025</v>
      </c>
      <c r="B2134" s="184">
        <v>47893</v>
      </c>
    </row>
    <row r="2135" spans="1:2" x14ac:dyDescent="0.2">
      <c r="A2135" s="115" t="s">
        <v>4026</v>
      </c>
      <c r="B2135" s="184">
        <v>47894</v>
      </c>
    </row>
    <row r="2136" spans="1:2" x14ac:dyDescent="0.2">
      <c r="A2136" s="115" t="s">
        <v>4027</v>
      </c>
      <c r="B2136" s="184">
        <v>47895</v>
      </c>
    </row>
    <row r="2137" spans="1:2" x14ac:dyDescent="0.2">
      <c r="A2137" s="115" t="s">
        <v>4028</v>
      </c>
      <c r="B2137" s="184">
        <v>47896</v>
      </c>
    </row>
    <row r="2138" spans="1:2" x14ac:dyDescent="0.2">
      <c r="A2138" s="115" t="s">
        <v>4029</v>
      </c>
      <c r="B2138" s="184">
        <v>47897</v>
      </c>
    </row>
    <row r="2139" spans="1:2" x14ac:dyDescent="0.2">
      <c r="A2139" s="115" t="s">
        <v>4030</v>
      </c>
      <c r="B2139" s="184">
        <v>47898</v>
      </c>
    </row>
    <row r="2140" spans="1:2" x14ac:dyDescent="0.2">
      <c r="A2140" s="115" t="s">
        <v>4031</v>
      </c>
      <c r="B2140" s="184">
        <v>47899</v>
      </c>
    </row>
    <row r="2141" spans="1:2" x14ac:dyDescent="0.2">
      <c r="A2141" s="115" t="s">
        <v>4032</v>
      </c>
      <c r="B2141" s="184">
        <v>47900</v>
      </c>
    </row>
    <row r="2142" spans="1:2" x14ac:dyDescent="0.2">
      <c r="A2142" s="115" t="s">
        <v>4033</v>
      </c>
      <c r="B2142" s="184">
        <v>47901</v>
      </c>
    </row>
    <row r="2143" spans="1:2" x14ac:dyDescent="0.2">
      <c r="A2143" s="115" t="s">
        <v>4034</v>
      </c>
      <c r="B2143" s="184">
        <v>47902</v>
      </c>
    </row>
    <row r="2144" spans="1:2" x14ac:dyDescent="0.2">
      <c r="A2144" s="115" t="s">
        <v>4035</v>
      </c>
      <c r="B2144" s="184">
        <v>47903</v>
      </c>
    </row>
    <row r="2145" spans="1:2" x14ac:dyDescent="0.2">
      <c r="A2145" s="115" t="s">
        <v>4036</v>
      </c>
      <c r="B2145" s="184">
        <v>47904</v>
      </c>
    </row>
    <row r="2146" spans="1:2" x14ac:dyDescent="0.2">
      <c r="A2146" s="115" t="s">
        <v>4037</v>
      </c>
      <c r="B2146" s="184">
        <v>47905</v>
      </c>
    </row>
    <row r="2147" spans="1:2" x14ac:dyDescent="0.2">
      <c r="A2147" s="115" t="s">
        <v>4038</v>
      </c>
      <c r="B2147" s="184">
        <v>47906</v>
      </c>
    </row>
    <row r="2148" spans="1:2" x14ac:dyDescent="0.2">
      <c r="A2148" s="115" t="s">
        <v>4039</v>
      </c>
      <c r="B2148" s="184">
        <v>47907</v>
      </c>
    </row>
    <row r="2149" spans="1:2" x14ac:dyDescent="0.2">
      <c r="A2149" s="115" t="s">
        <v>4040</v>
      </c>
      <c r="B2149" s="184">
        <v>47908</v>
      </c>
    </row>
    <row r="2150" spans="1:2" x14ac:dyDescent="0.2">
      <c r="A2150" s="115" t="s">
        <v>4041</v>
      </c>
      <c r="B2150" s="184">
        <v>47909</v>
      </c>
    </row>
    <row r="2151" spans="1:2" x14ac:dyDescent="0.2">
      <c r="A2151" s="115" t="s">
        <v>4042</v>
      </c>
      <c r="B2151" s="184">
        <v>47910</v>
      </c>
    </row>
    <row r="2152" spans="1:2" x14ac:dyDescent="0.2">
      <c r="A2152" s="115" t="s">
        <v>4043</v>
      </c>
      <c r="B2152" s="184">
        <v>47911</v>
      </c>
    </row>
    <row r="2153" spans="1:2" x14ac:dyDescent="0.2">
      <c r="A2153" s="115" t="s">
        <v>4044</v>
      </c>
      <c r="B2153" s="184">
        <v>47912</v>
      </c>
    </row>
    <row r="2154" spans="1:2" x14ac:dyDescent="0.2">
      <c r="A2154" s="115" t="s">
        <v>4045</v>
      </c>
      <c r="B2154" s="184">
        <v>47913</v>
      </c>
    </row>
    <row r="2155" spans="1:2" x14ac:dyDescent="0.2">
      <c r="A2155" s="115" t="s">
        <v>4046</v>
      </c>
      <c r="B2155" s="184">
        <v>47914</v>
      </c>
    </row>
    <row r="2156" spans="1:2" x14ac:dyDescent="0.2">
      <c r="A2156" s="115" t="s">
        <v>4047</v>
      </c>
      <c r="B2156" s="184">
        <v>47915</v>
      </c>
    </row>
    <row r="2157" spans="1:2" x14ac:dyDescent="0.2">
      <c r="A2157" s="115" t="s">
        <v>4048</v>
      </c>
      <c r="B2157" s="184">
        <v>47916</v>
      </c>
    </row>
    <row r="2158" spans="1:2" x14ac:dyDescent="0.2">
      <c r="A2158" s="115" t="s">
        <v>4049</v>
      </c>
      <c r="B2158" s="184">
        <v>47917</v>
      </c>
    </row>
    <row r="2159" spans="1:2" x14ac:dyDescent="0.2">
      <c r="A2159" s="115" t="s">
        <v>4050</v>
      </c>
      <c r="B2159" s="184">
        <v>47918</v>
      </c>
    </row>
    <row r="2160" spans="1:2" x14ac:dyDescent="0.2">
      <c r="A2160" s="115" t="s">
        <v>4051</v>
      </c>
      <c r="B2160" s="184">
        <v>47919</v>
      </c>
    </row>
    <row r="2161" spans="1:2" x14ac:dyDescent="0.2">
      <c r="A2161" s="115" t="s">
        <v>4052</v>
      </c>
      <c r="B2161" s="184">
        <v>47920</v>
      </c>
    </row>
    <row r="2162" spans="1:2" x14ac:dyDescent="0.2">
      <c r="A2162" s="115" t="s">
        <v>4053</v>
      </c>
      <c r="B2162" s="184">
        <v>47921</v>
      </c>
    </row>
    <row r="2163" spans="1:2" x14ac:dyDescent="0.2">
      <c r="A2163" s="115" t="s">
        <v>4054</v>
      </c>
      <c r="B2163" s="184">
        <v>47922</v>
      </c>
    </row>
    <row r="2164" spans="1:2" x14ac:dyDescent="0.2">
      <c r="A2164" s="115" t="s">
        <v>4055</v>
      </c>
      <c r="B2164" s="184">
        <v>47923</v>
      </c>
    </row>
    <row r="2165" spans="1:2" x14ac:dyDescent="0.2">
      <c r="A2165" s="115" t="s">
        <v>4056</v>
      </c>
      <c r="B2165" s="184">
        <v>47924</v>
      </c>
    </row>
    <row r="2166" spans="1:2" x14ac:dyDescent="0.2">
      <c r="A2166" s="115" t="s">
        <v>4057</v>
      </c>
      <c r="B2166" s="184">
        <v>47925</v>
      </c>
    </row>
    <row r="2167" spans="1:2" x14ac:dyDescent="0.2">
      <c r="A2167" s="115" t="s">
        <v>4058</v>
      </c>
      <c r="B2167" s="184">
        <v>47926</v>
      </c>
    </row>
    <row r="2168" spans="1:2" x14ac:dyDescent="0.2">
      <c r="A2168" s="115" t="s">
        <v>4059</v>
      </c>
      <c r="B2168" s="184">
        <v>47927</v>
      </c>
    </row>
    <row r="2169" spans="1:2" x14ac:dyDescent="0.2">
      <c r="A2169" s="115" t="s">
        <v>4060</v>
      </c>
      <c r="B2169" s="184">
        <v>47928</v>
      </c>
    </row>
    <row r="2170" spans="1:2" x14ac:dyDescent="0.2">
      <c r="A2170" s="115" t="s">
        <v>4061</v>
      </c>
      <c r="B2170" s="184">
        <v>47929</v>
      </c>
    </row>
    <row r="2171" spans="1:2" x14ac:dyDescent="0.2">
      <c r="A2171" s="115" t="s">
        <v>4062</v>
      </c>
      <c r="B2171" s="184">
        <v>47930</v>
      </c>
    </row>
    <row r="2172" spans="1:2" x14ac:dyDescent="0.2">
      <c r="A2172" s="115" t="s">
        <v>4063</v>
      </c>
      <c r="B2172" s="184">
        <v>47931</v>
      </c>
    </row>
    <row r="2173" spans="1:2" x14ac:dyDescent="0.2">
      <c r="A2173" s="115" t="s">
        <v>4064</v>
      </c>
      <c r="B2173" s="184">
        <v>47932</v>
      </c>
    </row>
    <row r="2174" spans="1:2" x14ac:dyDescent="0.2">
      <c r="A2174" s="115" t="s">
        <v>4065</v>
      </c>
      <c r="B2174" s="184">
        <v>47933</v>
      </c>
    </row>
    <row r="2175" spans="1:2" x14ac:dyDescent="0.2">
      <c r="A2175" s="115" t="s">
        <v>4066</v>
      </c>
      <c r="B2175" s="184">
        <v>47934</v>
      </c>
    </row>
    <row r="2176" spans="1:2" x14ac:dyDescent="0.2">
      <c r="A2176" s="115" t="s">
        <v>4067</v>
      </c>
      <c r="B2176" s="184">
        <v>47935</v>
      </c>
    </row>
    <row r="2177" spans="1:2" x14ac:dyDescent="0.2">
      <c r="A2177" s="115" t="s">
        <v>4068</v>
      </c>
      <c r="B2177" s="184">
        <v>47936</v>
      </c>
    </row>
    <row r="2178" spans="1:2" x14ac:dyDescent="0.2">
      <c r="A2178" s="115" t="s">
        <v>4069</v>
      </c>
      <c r="B2178" s="184">
        <v>47937</v>
      </c>
    </row>
    <row r="2179" spans="1:2" x14ac:dyDescent="0.2">
      <c r="A2179" s="115" t="s">
        <v>4070</v>
      </c>
      <c r="B2179" s="184">
        <v>47938</v>
      </c>
    </row>
    <row r="2180" spans="1:2" x14ac:dyDescent="0.2">
      <c r="A2180" s="115" t="s">
        <v>4071</v>
      </c>
      <c r="B2180" s="184">
        <v>47939</v>
      </c>
    </row>
    <row r="2181" spans="1:2" x14ac:dyDescent="0.2">
      <c r="A2181" s="115" t="s">
        <v>4072</v>
      </c>
      <c r="B2181" s="184">
        <v>47940</v>
      </c>
    </row>
    <row r="2182" spans="1:2" x14ac:dyDescent="0.2">
      <c r="A2182" s="115" t="s">
        <v>4073</v>
      </c>
      <c r="B2182" s="184">
        <v>47941</v>
      </c>
    </row>
    <row r="2183" spans="1:2" x14ac:dyDescent="0.2">
      <c r="A2183" s="115" t="s">
        <v>4074</v>
      </c>
      <c r="B2183" s="184">
        <v>47942</v>
      </c>
    </row>
    <row r="2184" spans="1:2" x14ac:dyDescent="0.2">
      <c r="A2184" s="115" t="s">
        <v>4075</v>
      </c>
      <c r="B2184" s="184">
        <v>47943</v>
      </c>
    </row>
    <row r="2185" spans="1:2" x14ac:dyDescent="0.2">
      <c r="A2185" s="115" t="s">
        <v>4076</v>
      </c>
      <c r="B2185" s="184">
        <v>47944</v>
      </c>
    </row>
    <row r="2186" spans="1:2" x14ac:dyDescent="0.2">
      <c r="A2186" s="115" t="s">
        <v>4077</v>
      </c>
      <c r="B2186" s="184">
        <v>47945</v>
      </c>
    </row>
    <row r="2187" spans="1:2" x14ac:dyDescent="0.2">
      <c r="A2187" s="115" t="s">
        <v>4078</v>
      </c>
      <c r="B2187" s="184">
        <v>47946</v>
      </c>
    </row>
    <row r="2188" spans="1:2" x14ac:dyDescent="0.2">
      <c r="A2188" s="115" t="s">
        <v>4079</v>
      </c>
      <c r="B2188" s="184">
        <v>47947</v>
      </c>
    </row>
    <row r="2189" spans="1:2" x14ac:dyDescent="0.2">
      <c r="A2189" s="115" t="s">
        <v>4080</v>
      </c>
      <c r="B2189" s="184">
        <v>47948</v>
      </c>
    </row>
    <row r="2190" spans="1:2" x14ac:dyDescent="0.2">
      <c r="A2190" s="115" t="s">
        <v>4081</v>
      </c>
      <c r="B2190" s="184">
        <v>47949</v>
      </c>
    </row>
    <row r="2191" spans="1:2" x14ac:dyDescent="0.2">
      <c r="A2191" s="115" t="s">
        <v>4082</v>
      </c>
      <c r="B2191" s="184">
        <v>47950</v>
      </c>
    </row>
    <row r="2192" spans="1:2" x14ac:dyDescent="0.2">
      <c r="A2192" s="115" t="s">
        <v>4083</v>
      </c>
      <c r="B2192" s="184">
        <v>47951</v>
      </c>
    </row>
    <row r="2193" spans="1:2" x14ac:dyDescent="0.2">
      <c r="A2193" s="115" t="s">
        <v>4084</v>
      </c>
      <c r="B2193" s="184">
        <v>47952</v>
      </c>
    </row>
    <row r="2194" spans="1:2" x14ac:dyDescent="0.2">
      <c r="A2194" s="115" t="s">
        <v>4085</v>
      </c>
      <c r="B2194" s="184">
        <v>47953</v>
      </c>
    </row>
    <row r="2195" spans="1:2" x14ac:dyDescent="0.2">
      <c r="A2195" s="115" t="s">
        <v>4086</v>
      </c>
      <c r="B2195" s="184">
        <v>47954</v>
      </c>
    </row>
    <row r="2196" spans="1:2" x14ac:dyDescent="0.2">
      <c r="A2196" s="115" t="s">
        <v>4087</v>
      </c>
      <c r="B2196" s="184">
        <v>47955</v>
      </c>
    </row>
    <row r="2197" spans="1:2" x14ac:dyDescent="0.2">
      <c r="A2197" s="115" t="s">
        <v>4088</v>
      </c>
      <c r="B2197" s="184">
        <v>47956</v>
      </c>
    </row>
    <row r="2198" spans="1:2" x14ac:dyDescent="0.2">
      <c r="A2198" s="115" t="s">
        <v>4089</v>
      </c>
      <c r="B2198" s="184">
        <v>47957</v>
      </c>
    </row>
    <row r="2199" spans="1:2" x14ac:dyDescent="0.2">
      <c r="A2199" s="115" t="s">
        <v>4090</v>
      </c>
      <c r="B2199" s="184">
        <v>47958</v>
      </c>
    </row>
    <row r="2200" spans="1:2" x14ac:dyDescent="0.2">
      <c r="A2200" s="115" t="s">
        <v>4091</v>
      </c>
      <c r="B2200" s="184">
        <v>47959</v>
      </c>
    </row>
    <row r="2201" spans="1:2" x14ac:dyDescent="0.2">
      <c r="A2201" s="115" t="s">
        <v>4092</v>
      </c>
      <c r="B2201" s="184">
        <v>47960</v>
      </c>
    </row>
    <row r="2202" spans="1:2" x14ac:dyDescent="0.2">
      <c r="A2202" s="115" t="s">
        <v>4093</v>
      </c>
      <c r="B2202" s="184">
        <v>47961</v>
      </c>
    </row>
    <row r="2203" spans="1:2" x14ac:dyDescent="0.2">
      <c r="A2203" s="115" t="s">
        <v>4094</v>
      </c>
      <c r="B2203" s="184">
        <v>47962</v>
      </c>
    </row>
    <row r="2204" spans="1:2" x14ac:dyDescent="0.2">
      <c r="A2204" s="115" t="s">
        <v>4095</v>
      </c>
      <c r="B2204" s="184">
        <v>47963</v>
      </c>
    </row>
    <row r="2205" spans="1:2" x14ac:dyDescent="0.2">
      <c r="A2205" s="115" t="s">
        <v>4096</v>
      </c>
      <c r="B2205" s="184">
        <v>47964</v>
      </c>
    </row>
    <row r="2206" spans="1:2" x14ac:dyDescent="0.2">
      <c r="A2206" s="115" t="s">
        <v>4097</v>
      </c>
      <c r="B2206" s="184">
        <v>47965</v>
      </c>
    </row>
    <row r="2207" spans="1:2" x14ac:dyDescent="0.2">
      <c r="A2207" s="115" t="s">
        <v>4098</v>
      </c>
      <c r="B2207" s="184">
        <v>47966</v>
      </c>
    </row>
    <row r="2208" spans="1:2" x14ac:dyDescent="0.2">
      <c r="A2208" s="115" t="s">
        <v>4099</v>
      </c>
      <c r="B2208" s="184">
        <v>47967</v>
      </c>
    </row>
    <row r="2209" spans="1:2" x14ac:dyDescent="0.2">
      <c r="A2209" s="115" t="s">
        <v>4100</v>
      </c>
      <c r="B2209" s="184">
        <v>47968</v>
      </c>
    </row>
    <row r="2210" spans="1:2" x14ac:dyDescent="0.2">
      <c r="A2210" s="115" t="s">
        <v>4101</v>
      </c>
      <c r="B2210" s="184">
        <v>47969</v>
      </c>
    </row>
    <row r="2211" spans="1:2" x14ac:dyDescent="0.2">
      <c r="A2211" s="115" t="s">
        <v>4102</v>
      </c>
      <c r="B2211" s="184">
        <v>47970</v>
      </c>
    </row>
    <row r="2212" spans="1:2" x14ac:dyDescent="0.2">
      <c r="A2212" s="115" t="s">
        <v>4103</v>
      </c>
      <c r="B2212" s="184">
        <v>47971</v>
      </c>
    </row>
    <row r="2213" spans="1:2" x14ac:dyDescent="0.2">
      <c r="A2213" s="115" t="s">
        <v>4104</v>
      </c>
      <c r="B2213" s="184">
        <v>47972</v>
      </c>
    </row>
    <row r="2214" spans="1:2" x14ac:dyDescent="0.2">
      <c r="A2214" s="115" t="s">
        <v>4105</v>
      </c>
      <c r="B2214" s="184">
        <v>47973</v>
      </c>
    </row>
    <row r="2215" spans="1:2" x14ac:dyDescent="0.2">
      <c r="A2215" s="115" t="s">
        <v>4106</v>
      </c>
      <c r="B2215" s="184">
        <v>47974</v>
      </c>
    </row>
    <row r="2216" spans="1:2" x14ac:dyDescent="0.2">
      <c r="A2216" s="115" t="s">
        <v>4107</v>
      </c>
      <c r="B2216" s="184">
        <v>47975</v>
      </c>
    </row>
    <row r="2217" spans="1:2" x14ac:dyDescent="0.2">
      <c r="A2217" s="115" t="s">
        <v>4108</v>
      </c>
      <c r="B2217" s="184">
        <v>47976</v>
      </c>
    </row>
    <row r="2218" spans="1:2" x14ac:dyDescent="0.2">
      <c r="A2218" s="115" t="s">
        <v>4109</v>
      </c>
      <c r="B2218" s="184">
        <v>47977</v>
      </c>
    </row>
    <row r="2219" spans="1:2" x14ac:dyDescent="0.2">
      <c r="A2219" s="115" t="s">
        <v>4110</v>
      </c>
      <c r="B2219" s="184">
        <v>47978</v>
      </c>
    </row>
    <row r="2220" spans="1:2" x14ac:dyDescent="0.2">
      <c r="A2220" s="115" t="s">
        <v>4111</v>
      </c>
      <c r="B2220" s="184">
        <v>47979</v>
      </c>
    </row>
    <row r="2221" spans="1:2" x14ac:dyDescent="0.2">
      <c r="A2221" s="115" t="s">
        <v>4112</v>
      </c>
      <c r="B2221" s="184">
        <v>47980</v>
      </c>
    </row>
    <row r="2222" spans="1:2" x14ac:dyDescent="0.2">
      <c r="A2222" s="115" t="s">
        <v>4113</v>
      </c>
      <c r="B2222" s="184">
        <v>47981</v>
      </c>
    </row>
    <row r="2223" spans="1:2" x14ac:dyDescent="0.2">
      <c r="A2223" s="115" t="s">
        <v>4114</v>
      </c>
      <c r="B2223" s="184">
        <v>47982</v>
      </c>
    </row>
    <row r="2224" spans="1:2" x14ac:dyDescent="0.2">
      <c r="A2224" s="115" t="s">
        <v>4115</v>
      </c>
      <c r="B2224" s="184">
        <v>47983</v>
      </c>
    </row>
    <row r="2225" spans="1:2" x14ac:dyDescent="0.2">
      <c r="A2225" s="115" t="s">
        <v>4116</v>
      </c>
      <c r="B2225" s="184">
        <v>47984</v>
      </c>
    </row>
    <row r="2226" spans="1:2" x14ac:dyDescent="0.2">
      <c r="A2226" s="115" t="s">
        <v>4117</v>
      </c>
      <c r="B2226" s="184">
        <v>47985</v>
      </c>
    </row>
    <row r="2227" spans="1:2" x14ac:dyDescent="0.2">
      <c r="A2227" s="115" t="s">
        <v>4118</v>
      </c>
      <c r="B2227" s="184">
        <v>47986</v>
      </c>
    </row>
    <row r="2228" spans="1:2" x14ac:dyDescent="0.2">
      <c r="A2228" s="115" t="s">
        <v>4119</v>
      </c>
      <c r="B2228" s="184">
        <v>47987</v>
      </c>
    </row>
    <row r="2229" spans="1:2" x14ac:dyDescent="0.2">
      <c r="A2229" s="115" t="s">
        <v>4120</v>
      </c>
      <c r="B2229" s="184">
        <v>47988</v>
      </c>
    </row>
    <row r="2230" spans="1:2" x14ac:dyDescent="0.2">
      <c r="A2230" s="115" t="s">
        <v>4121</v>
      </c>
      <c r="B2230" s="184">
        <v>47989</v>
      </c>
    </row>
    <row r="2231" spans="1:2" x14ac:dyDescent="0.2">
      <c r="A2231" s="115" t="s">
        <v>4122</v>
      </c>
      <c r="B2231" s="184">
        <v>47990</v>
      </c>
    </row>
    <row r="2232" spans="1:2" x14ac:dyDescent="0.2">
      <c r="A2232" s="115" t="s">
        <v>4123</v>
      </c>
      <c r="B2232" s="184">
        <v>47991</v>
      </c>
    </row>
    <row r="2233" spans="1:2" x14ac:dyDescent="0.2">
      <c r="A2233" s="115" t="s">
        <v>4124</v>
      </c>
      <c r="B2233" s="184">
        <v>47992</v>
      </c>
    </row>
    <row r="2234" spans="1:2" x14ac:dyDescent="0.2">
      <c r="A2234" s="115" t="s">
        <v>4125</v>
      </c>
      <c r="B2234" s="184">
        <v>47993</v>
      </c>
    </row>
    <row r="2235" spans="1:2" x14ac:dyDescent="0.2">
      <c r="A2235" s="115" t="s">
        <v>4126</v>
      </c>
      <c r="B2235" s="184">
        <v>47994</v>
      </c>
    </row>
    <row r="2236" spans="1:2" x14ac:dyDescent="0.2">
      <c r="A2236" s="115" t="s">
        <v>4127</v>
      </c>
      <c r="B2236" s="184">
        <v>47995</v>
      </c>
    </row>
    <row r="2237" spans="1:2" x14ac:dyDescent="0.2">
      <c r="A2237" s="115" t="s">
        <v>4128</v>
      </c>
      <c r="B2237" s="184">
        <v>47996</v>
      </c>
    </row>
    <row r="2238" spans="1:2" x14ac:dyDescent="0.2">
      <c r="A2238" s="115" t="s">
        <v>4129</v>
      </c>
      <c r="B2238" s="184">
        <v>47997</v>
      </c>
    </row>
    <row r="2239" spans="1:2" x14ac:dyDescent="0.2">
      <c r="A2239" s="115" t="s">
        <v>4130</v>
      </c>
      <c r="B2239" s="184">
        <v>47998</v>
      </c>
    </row>
    <row r="2240" spans="1:2" x14ac:dyDescent="0.2">
      <c r="A2240" s="115" t="s">
        <v>4131</v>
      </c>
      <c r="B2240" s="184">
        <v>47999</v>
      </c>
    </row>
    <row r="2241" spans="1:2" x14ac:dyDescent="0.2">
      <c r="A2241" s="115" t="s">
        <v>4132</v>
      </c>
      <c r="B2241" s="184">
        <v>48000</v>
      </c>
    </row>
    <row r="2242" spans="1:2" x14ac:dyDescent="0.2">
      <c r="A2242" s="115" t="s">
        <v>4133</v>
      </c>
      <c r="B2242" s="184">
        <v>48001</v>
      </c>
    </row>
    <row r="2243" spans="1:2" x14ac:dyDescent="0.2">
      <c r="A2243" s="115" t="s">
        <v>4134</v>
      </c>
      <c r="B2243" s="184">
        <v>48002</v>
      </c>
    </row>
    <row r="2244" spans="1:2" x14ac:dyDescent="0.2">
      <c r="A2244" s="115" t="s">
        <v>4135</v>
      </c>
      <c r="B2244" s="184">
        <v>48003</v>
      </c>
    </row>
    <row r="2245" spans="1:2" x14ac:dyDescent="0.2">
      <c r="A2245" s="115" t="s">
        <v>4136</v>
      </c>
      <c r="B2245" s="184">
        <v>48004</v>
      </c>
    </row>
    <row r="2246" spans="1:2" x14ac:dyDescent="0.2">
      <c r="A2246" s="115" t="s">
        <v>4137</v>
      </c>
      <c r="B2246" s="184">
        <v>48005</v>
      </c>
    </row>
    <row r="2247" spans="1:2" x14ac:dyDescent="0.2">
      <c r="A2247" s="115" t="s">
        <v>4138</v>
      </c>
      <c r="B2247" s="184">
        <v>48006</v>
      </c>
    </row>
    <row r="2248" spans="1:2" x14ac:dyDescent="0.2">
      <c r="A2248" s="115" t="s">
        <v>4139</v>
      </c>
      <c r="B2248" s="184">
        <v>48007</v>
      </c>
    </row>
    <row r="2249" spans="1:2" x14ac:dyDescent="0.2">
      <c r="A2249" s="115" t="s">
        <v>4140</v>
      </c>
      <c r="B2249" s="184">
        <v>48008</v>
      </c>
    </row>
    <row r="2250" spans="1:2" x14ac:dyDescent="0.2">
      <c r="A2250" s="115" t="s">
        <v>4141</v>
      </c>
      <c r="B2250" s="184">
        <v>48009</v>
      </c>
    </row>
    <row r="2251" spans="1:2" x14ac:dyDescent="0.2">
      <c r="A2251" s="115" t="s">
        <v>4142</v>
      </c>
      <c r="B2251" s="184">
        <v>48010</v>
      </c>
    </row>
    <row r="2252" spans="1:2" x14ac:dyDescent="0.2">
      <c r="A2252" s="115" t="s">
        <v>4143</v>
      </c>
      <c r="B2252" s="184">
        <v>48011</v>
      </c>
    </row>
    <row r="2253" spans="1:2" x14ac:dyDescent="0.2">
      <c r="A2253" s="115" t="s">
        <v>4144</v>
      </c>
      <c r="B2253" s="184">
        <v>48012</v>
      </c>
    </row>
    <row r="2254" spans="1:2" x14ac:dyDescent="0.2">
      <c r="A2254" s="115" t="s">
        <v>4145</v>
      </c>
      <c r="B2254" s="184">
        <v>48013</v>
      </c>
    </row>
    <row r="2255" spans="1:2" x14ac:dyDescent="0.2">
      <c r="A2255" s="115" t="s">
        <v>4146</v>
      </c>
      <c r="B2255" s="184">
        <v>48014</v>
      </c>
    </row>
    <row r="2256" spans="1:2" x14ac:dyDescent="0.2">
      <c r="A2256" s="115" t="s">
        <v>4147</v>
      </c>
      <c r="B2256" s="184">
        <v>48015</v>
      </c>
    </row>
    <row r="2257" spans="1:2" x14ac:dyDescent="0.2">
      <c r="A2257" s="115" t="s">
        <v>4148</v>
      </c>
      <c r="B2257" s="184">
        <v>48016</v>
      </c>
    </row>
    <row r="2258" spans="1:2" x14ac:dyDescent="0.2">
      <c r="A2258" s="115" t="s">
        <v>4149</v>
      </c>
      <c r="B2258" s="184">
        <v>48017</v>
      </c>
    </row>
    <row r="2259" spans="1:2" x14ac:dyDescent="0.2">
      <c r="A2259" s="115" t="s">
        <v>4150</v>
      </c>
      <c r="B2259" s="184">
        <v>48018</v>
      </c>
    </row>
    <row r="2260" spans="1:2" x14ac:dyDescent="0.2">
      <c r="A2260" s="115" t="s">
        <v>4151</v>
      </c>
      <c r="B2260" s="184">
        <v>48019</v>
      </c>
    </row>
    <row r="2261" spans="1:2" x14ac:dyDescent="0.2">
      <c r="A2261" s="115" t="s">
        <v>4152</v>
      </c>
      <c r="B2261" s="184">
        <v>48020</v>
      </c>
    </row>
    <row r="2262" spans="1:2" x14ac:dyDescent="0.2">
      <c r="A2262" s="115" t="s">
        <v>4153</v>
      </c>
      <c r="B2262" s="184">
        <v>48021</v>
      </c>
    </row>
    <row r="2263" spans="1:2" x14ac:dyDescent="0.2">
      <c r="A2263" s="115" t="s">
        <v>4154</v>
      </c>
      <c r="B2263" s="184">
        <v>48022</v>
      </c>
    </row>
    <row r="2264" spans="1:2" x14ac:dyDescent="0.2">
      <c r="A2264" s="115" t="s">
        <v>4155</v>
      </c>
      <c r="B2264" s="184">
        <v>48023</v>
      </c>
    </row>
    <row r="2265" spans="1:2" x14ac:dyDescent="0.2">
      <c r="A2265" s="115" t="s">
        <v>4156</v>
      </c>
      <c r="B2265" s="184">
        <v>48024</v>
      </c>
    </row>
    <row r="2266" spans="1:2" x14ac:dyDescent="0.2">
      <c r="A2266" s="115" t="s">
        <v>4157</v>
      </c>
      <c r="B2266" s="184">
        <v>48025</v>
      </c>
    </row>
    <row r="2267" spans="1:2" x14ac:dyDescent="0.2">
      <c r="A2267" s="115" t="s">
        <v>4158</v>
      </c>
      <c r="B2267" s="184">
        <v>48026</v>
      </c>
    </row>
    <row r="2268" spans="1:2" x14ac:dyDescent="0.2">
      <c r="A2268" s="115" t="s">
        <v>4159</v>
      </c>
      <c r="B2268" s="184">
        <v>48027</v>
      </c>
    </row>
    <row r="2269" spans="1:2" x14ac:dyDescent="0.2">
      <c r="A2269" s="115" t="s">
        <v>4160</v>
      </c>
      <c r="B2269" s="184">
        <v>48028</v>
      </c>
    </row>
    <row r="2270" spans="1:2" x14ac:dyDescent="0.2">
      <c r="A2270" s="115" t="s">
        <v>4161</v>
      </c>
      <c r="B2270" s="184">
        <v>48029</v>
      </c>
    </row>
    <row r="2271" spans="1:2" x14ac:dyDescent="0.2">
      <c r="A2271" s="115" t="s">
        <v>4162</v>
      </c>
      <c r="B2271" s="184">
        <v>48030</v>
      </c>
    </row>
    <row r="2272" spans="1:2" x14ac:dyDescent="0.2">
      <c r="A2272" s="115" t="s">
        <v>4163</v>
      </c>
      <c r="B2272" s="184">
        <v>48031</v>
      </c>
    </row>
    <row r="2273" spans="1:2" x14ac:dyDescent="0.2">
      <c r="A2273" s="115" t="s">
        <v>4164</v>
      </c>
      <c r="B2273" s="184">
        <v>48032</v>
      </c>
    </row>
    <row r="2274" spans="1:2" x14ac:dyDescent="0.2">
      <c r="A2274" s="115" t="s">
        <v>4165</v>
      </c>
      <c r="B2274" s="184">
        <v>48033</v>
      </c>
    </row>
    <row r="2275" spans="1:2" x14ac:dyDescent="0.2">
      <c r="A2275" s="115" t="s">
        <v>4166</v>
      </c>
      <c r="B2275" s="184">
        <v>48034</v>
      </c>
    </row>
    <row r="2276" spans="1:2" x14ac:dyDescent="0.2">
      <c r="A2276" s="115" t="s">
        <v>4167</v>
      </c>
      <c r="B2276" s="184">
        <v>48035</v>
      </c>
    </row>
    <row r="2277" spans="1:2" x14ac:dyDescent="0.2">
      <c r="A2277" s="115" t="s">
        <v>4168</v>
      </c>
      <c r="B2277" s="184">
        <v>48036</v>
      </c>
    </row>
    <row r="2278" spans="1:2" x14ac:dyDescent="0.2">
      <c r="A2278" s="115" t="s">
        <v>4169</v>
      </c>
      <c r="B2278" s="184">
        <v>48037</v>
      </c>
    </row>
    <row r="2279" spans="1:2" x14ac:dyDescent="0.2">
      <c r="A2279" s="115" t="s">
        <v>4170</v>
      </c>
      <c r="B2279" s="184">
        <v>48038</v>
      </c>
    </row>
    <row r="2280" spans="1:2" x14ac:dyDescent="0.2">
      <c r="A2280" s="115" t="s">
        <v>4171</v>
      </c>
      <c r="B2280" s="184">
        <v>48039</v>
      </c>
    </row>
    <row r="2281" spans="1:2" x14ac:dyDescent="0.2">
      <c r="A2281" s="115" t="s">
        <v>4172</v>
      </c>
      <c r="B2281" s="184">
        <v>48040</v>
      </c>
    </row>
    <row r="2282" spans="1:2" x14ac:dyDescent="0.2">
      <c r="A2282" s="115" t="s">
        <v>4173</v>
      </c>
      <c r="B2282" s="184">
        <v>48041</v>
      </c>
    </row>
    <row r="2283" spans="1:2" x14ac:dyDescent="0.2">
      <c r="A2283" s="115" t="s">
        <v>4174</v>
      </c>
      <c r="B2283" s="184">
        <v>48042</v>
      </c>
    </row>
    <row r="2284" spans="1:2" x14ac:dyDescent="0.2">
      <c r="A2284" s="115" t="s">
        <v>4175</v>
      </c>
      <c r="B2284" s="184">
        <v>48043</v>
      </c>
    </row>
    <row r="2285" spans="1:2" x14ac:dyDescent="0.2">
      <c r="A2285" s="115" t="s">
        <v>4176</v>
      </c>
      <c r="B2285" s="184">
        <v>48044</v>
      </c>
    </row>
    <row r="2286" spans="1:2" x14ac:dyDescent="0.2">
      <c r="A2286" s="115" t="s">
        <v>4177</v>
      </c>
      <c r="B2286" s="184">
        <v>48045</v>
      </c>
    </row>
    <row r="2287" spans="1:2" x14ac:dyDescent="0.2">
      <c r="A2287" s="115" t="s">
        <v>4178</v>
      </c>
      <c r="B2287" s="184">
        <v>48046</v>
      </c>
    </row>
    <row r="2288" spans="1:2" x14ac:dyDescent="0.2">
      <c r="A2288" s="115" t="s">
        <v>4179</v>
      </c>
      <c r="B2288" s="184">
        <v>48047</v>
      </c>
    </row>
    <row r="2289" spans="1:2" x14ac:dyDescent="0.2">
      <c r="A2289" s="115" t="s">
        <v>4180</v>
      </c>
      <c r="B2289" s="184">
        <v>48048</v>
      </c>
    </row>
    <row r="2290" spans="1:2" x14ac:dyDescent="0.2">
      <c r="A2290" s="115" t="s">
        <v>4181</v>
      </c>
      <c r="B2290" s="184">
        <v>48049</v>
      </c>
    </row>
    <row r="2291" spans="1:2" x14ac:dyDescent="0.2">
      <c r="A2291" s="115" t="s">
        <v>4182</v>
      </c>
      <c r="B2291" s="184">
        <v>48050</v>
      </c>
    </row>
    <row r="2292" spans="1:2" x14ac:dyDescent="0.2">
      <c r="A2292" s="115" t="s">
        <v>4183</v>
      </c>
      <c r="B2292" s="184">
        <v>48051</v>
      </c>
    </row>
    <row r="2293" spans="1:2" x14ac:dyDescent="0.2">
      <c r="A2293" s="115" t="s">
        <v>4184</v>
      </c>
      <c r="B2293" s="184">
        <v>48052</v>
      </c>
    </row>
    <row r="2294" spans="1:2" x14ac:dyDescent="0.2">
      <c r="A2294" s="115" t="s">
        <v>4185</v>
      </c>
      <c r="B2294" s="184">
        <v>48053</v>
      </c>
    </row>
    <row r="2295" spans="1:2" x14ac:dyDescent="0.2">
      <c r="A2295" s="115" t="s">
        <v>4186</v>
      </c>
      <c r="B2295" s="184">
        <v>48054</v>
      </c>
    </row>
    <row r="2296" spans="1:2" x14ac:dyDescent="0.2">
      <c r="A2296" s="115" t="s">
        <v>4187</v>
      </c>
      <c r="B2296" s="184">
        <v>48055</v>
      </c>
    </row>
    <row r="2297" spans="1:2" x14ac:dyDescent="0.2">
      <c r="A2297" s="115" t="s">
        <v>4188</v>
      </c>
      <c r="B2297" s="184">
        <v>48056</v>
      </c>
    </row>
    <row r="2298" spans="1:2" x14ac:dyDescent="0.2">
      <c r="A2298" s="115" t="s">
        <v>4189</v>
      </c>
      <c r="B2298" s="184">
        <v>48057</v>
      </c>
    </row>
    <row r="2299" spans="1:2" x14ac:dyDescent="0.2">
      <c r="A2299" s="115" t="s">
        <v>4190</v>
      </c>
      <c r="B2299" s="184">
        <v>48058</v>
      </c>
    </row>
    <row r="2300" spans="1:2" x14ac:dyDescent="0.2">
      <c r="A2300" s="115" t="s">
        <v>4191</v>
      </c>
      <c r="B2300" s="184">
        <v>48059</v>
      </c>
    </row>
    <row r="2301" spans="1:2" x14ac:dyDescent="0.2">
      <c r="A2301" s="115" t="s">
        <v>4192</v>
      </c>
      <c r="B2301" s="184">
        <v>48060</v>
      </c>
    </row>
    <row r="2302" spans="1:2" x14ac:dyDescent="0.2">
      <c r="A2302" s="115" t="s">
        <v>4193</v>
      </c>
      <c r="B2302" s="184">
        <v>48061</v>
      </c>
    </row>
    <row r="2303" spans="1:2" x14ac:dyDescent="0.2">
      <c r="A2303" s="115" t="s">
        <v>4194</v>
      </c>
      <c r="B2303" s="184">
        <v>48062</v>
      </c>
    </row>
    <row r="2304" spans="1:2" x14ac:dyDescent="0.2">
      <c r="A2304" s="115" t="s">
        <v>4195</v>
      </c>
      <c r="B2304" s="184">
        <v>48063</v>
      </c>
    </row>
    <row r="2305" spans="1:2" x14ac:dyDescent="0.2">
      <c r="A2305" s="115" t="s">
        <v>4196</v>
      </c>
      <c r="B2305" s="184">
        <v>48064</v>
      </c>
    </row>
    <row r="2306" spans="1:2" x14ac:dyDescent="0.2">
      <c r="A2306" s="115" t="s">
        <v>4197</v>
      </c>
      <c r="B2306" s="184">
        <v>48065</v>
      </c>
    </row>
    <row r="2307" spans="1:2" x14ac:dyDescent="0.2">
      <c r="A2307" s="115" t="s">
        <v>4198</v>
      </c>
      <c r="B2307" s="184">
        <v>48066</v>
      </c>
    </row>
    <row r="2308" spans="1:2" x14ac:dyDescent="0.2">
      <c r="A2308" s="115" t="s">
        <v>4199</v>
      </c>
      <c r="B2308" s="184">
        <v>48067</v>
      </c>
    </row>
    <row r="2309" spans="1:2" x14ac:dyDescent="0.2">
      <c r="A2309" s="115" t="s">
        <v>4200</v>
      </c>
      <c r="B2309" s="184">
        <v>48068</v>
      </c>
    </row>
    <row r="2310" spans="1:2" x14ac:dyDescent="0.2">
      <c r="A2310" s="115" t="s">
        <v>4201</v>
      </c>
      <c r="B2310" s="184">
        <v>48069</v>
      </c>
    </row>
    <row r="2311" spans="1:2" x14ac:dyDescent="0.2">
      <c r="A2311" s="115" t="s">
        <v>4202</v>
      </c>
      <c r="B2311" s="184">
        <v>48070</v>
      </c>
    </row>
    <row r="2312" spans="1:2" x14ac:dyDescent="0.2">
      <c r="A2312" s="115" t="s">
        <v>4203</v>
      </c>
      <c r="B2312" s="184">
        <v>48071</v>
      </c>
    </row>
    <row r="2313" spans="1:2" x14ac:dyDescent="0.2">
      <c r="A2313" s="115" t="s">
        <v>4204</v>
      </c>
      <c r="B2313" s="184">
        <v>48072</v>
      </c>
    </row>
    <row r="2314" spans="1:2" x14ac:dyDescent="0.2">
      <c r="A2314" s="115" t="s">
        <v>4205</v>
      </c>
      <c r="B2314" s="184">
        <v>48073</v>
      </c>
    </row>
    <row r="2315" spans="1:2" x14ac:dyDescent="0.2">
      <c r="A2315" s="115" t="s">
        <v>4206</v>
      </c>
      <c r="B2315" s="184">
        <v>48074</v>
      </c>
    </row>
    <row r="2316" spans="1:2" x14ac:dyDescent="0.2">
      <c r="A2316" s="115" t="s">
        <v>4207</v>
      </c>
      <c r="B2316" s="184">
        <v>48075</v>
      </c>
    </row>
    <row r="2317" spans="1:2" x14ac:dyDescent="0.2">
      <c r="A2317" s="115" t="s">
        <v>4208</v>
      </c>
      <c r="B2317" s="184">
        <v>48076</v>
      </c>
    </row>
    <row r="2318" spans="1:2" x14ac:dyDescent="0.2">
      <c r="A2318" s="115" t="s">
        <v>4209</v>
      </c>
      <c r="B2318" s="184">
        <v>48077</v>
      </c>
    </row>
    <row r="2319" spans="1:2" x14ac:dyDescent="0.2">
      <c r="A2319" s="115" t="s">
        <v>4210</v>
      </c>
      <c r="B2319" s="184">
        <v>48078</v>
      </c>
    </row>
    <row r="2320" spans="1:2" x14ac:dyDescent="0.2">
      <c r="A2320" s="115" t="s">
        <v>4211</v>
      </c>
      <c r="B2320" s="184">
        <v>48079</v>
      </c>
    </row>
    <row r="2321" spans="1:2" x14ac:dyDescent="0.2">
      <c r="A2321" s="115" t="s">
        <v>4212</v>
      </c>
      <c r="B2321" s="184">
        <v>48080</v>
      </c>
    </row>
    <row r="2322" spans="1:2" x14ac:dyDescent="0.2">
      <c r="A2322" s="115" t="s">
        <v>4213</v>
      </c>
      <c r="B2322" s="184">
        <v>48081</v>
      </c>
    </row>
    <row r="2323" spans="1:2" x14ac:dyDescent="0.2">
      <c r="A2323" s="115" t="s">
        <v>4214</v>
      </c>
      <c r="B2323" s="184">
        <v>48082</v>
      </c>
    </row>
    <row r="2324" spans="1:2" x14ac:dyDescent="0.2">
      <c r="A2324" s="115" t="s">
        <v>4215</v>
      </c>
      <c r="B2324" s="184">
        <v>48083</v>
      </c>
    </row>
    <row r="2325" spans="1:2" x14ac:dyDescent="0.2">
      <c r="A2325" s="115" t="s">
        <v>4216</v>
      </c>
      <c r="B2325" s="184">
        <v>48084</v>
      </c>
    </row>
    <row r="2326" spans="1:2" x14ac:dyDescent="0.2">
      <c r="A2326" s="115" t="s">
        <v>4217</v>
      </c>
      <c r="B2326" s="184">
        <v>48085</v>
      </c>
    </row>
    <row r="2327" spans="1:2" x14ac:dyDescent="0.2">
      <c r="A2327" s="115" t="s">
        <v>4218</v>
      </c>
      <c r="B2327" s="184">
        <v>48086</v>
      </c>
    </row>
    <row r="2328" spans="1:2" x14ac:dyDescent="0.2">
      <c r="A2328" s="115" t="s">
        <v>4219</v>
      </c>
      <c r="B2328" s="184">
        <v>48087</v>
      </c>
    </row>
    <row r="2329" spans="1:2" x14ac:dyDescent="0.2">
      <c r="A2329" s="115" t="s">
        <v>4220</v>
      </c>
      <c r="B2329" s="184">
        <v>48088</v>
      </c>
    </row>
    <row r="2330" spans="1:2" x14ac:dyDescent="0.2">
      <c r="A2330" s="115" t="s">
        <v>4221</v>
      </c>
      <c r="B2330" s="184">
        <v>48089</v>
      </c>
    </row>
    <row r="2331" spans="1:2" x14ac:dyDescent="0.2">
      <c r="A2331" s="115" t="s">
        <v>4222</v>
      </c>
      <c r="B2331" s="184">
        <v>48090</v>
      </c>
    </row>
    <row r="2332" spans="1:2" x14ac:dyDescent="0.2">
      <c r="A2332" s="115" t="s">
        <v>4223</v>
      </c>
      <c r="B2332" s="184">
        <v>48091</v>
      </c>
    </row>
    <row r="2333" spans="1:2" x14ac:dyDescent="0.2">
      <c r="A2333" s="115" t="s">
        <v>4224</v>
      </c>
      <c r="B2333" s="184">
        <v>48092</v>
      </c>
    </row>
    <row r="2334" spans="1:2" x14ac:dyDescent="0.2">
      <c r="A2334" s="115" t="s">
        <v>4225</v>
      </c>
      <c r="B2334" s="184">
        <v>48093</v>
      </c>
    </row>
    <row r="2335" spans="1:2" x14ac:dyDescent="0.2">
      <c r="A2335" s="115" t="s">
        <v>4226</v>
      </c>
      <c r="B2335" s="184">
        <v>48094</v>
      </c>
    </row>
    <row r="2336" spans="1:2" x14ac:dyDescent="0.2">
      <c r="A2336" s="115" t="s">
        <v>4227</v>
      </c>
      <c r="B2336" s="184">
        <v>48095</v>
      </c>
    </row>
    <row r="2337" spans="1:2" x14ac:dyDescent="0.2">
      <c r="A2337" s="115" t="s">
        <v>4228</v>
      </c>
      <c r="B2337" s="184">
        <v>48096</v>
      </c>
    </row>
    <row r="2338" spans="1:2" x14ac:dyDescent="0.2">
      <c r="A2338" s="115" t="s">
        <v>4229</v>
      </c>
      <c r="B2338" s="184">
        <v>48097</v>
      </c>
    </row>
    <row r="2339" spans="1:2" x14ac:dyDescent="0.2">
      <c r="A2339" s="115" t="s">
        <v>4230</v>
      </c>
      <c r="B2339" s="184">
        <v>48098</v>
      </c>
    </row>
    <row r="2340" spans="1:2" x14ac:dyDescent="0.2">
      <c r="A2340" s="115" t="s">
        <v>4231</v>
      </c>
      <c r="B2340" s="184">
        <v>48099</v>
      </c>
    </row>
    <row r="2341" spans="1:2" x14ac:dyDescent="0.2">
      <c r="A2341" s="115" t="s">
        <v>4232</v>
      </c>
      <c r="B2341" s="184">
        <v>48100</v>
      </c>
    </row>
    <row r="2342" spans="1:2" x14ac:dyDescent="0.2">
      <c r="A2342" s="115" t="s">
        <v>4233</v>
      </c>
      <c r="B2342" s="184">
        <v>48101</v>
      </c>
    </row>
    <row r="2343" spans="1:2" x14ac:dyDescent="0.2">
      <c r="A2343" s="115" t="s">
        <v>4234</v>
      </c>
      <c r="B2343" s="184">
        <v>48102</v>
      </c>
    </row>
    <row r="2344" spans="1:2" x14ac:dyDescent="0.2">
      <c r="A2344" s="115" t="s">
        <v>4235</v>
      </c>
      <c r="B2344" s="184">
        <v>48103</v>
      </c>
    </row>
    <row r="2345" spans="1:2" x14ac:dyDescent="0.2">
      <c r="A2345" s="115" t="s">
        <v>4236</v>
      </c>
      <c r="B2345" s="184">
        <v>48104</v>
      </c>
    </row>
    <row r="2346" spans="1:2" x14ac:dyDescent="0.2">
      <c r="A2346" s="115" t="s">
        <v>4237</v>
      </c>
      <c r="B2346" s="184">
        <v>48105</v>
      </c>
    </row>
    <row r="2347" spans="1:2" x14ac:dyDescent="0.2">
      <c r="A2347" s="115" t="s">
        <v>4238</v>
      </c>
      <c r="B2347" s="184">
        <v>48106</v>
      </c>
    </row>
    <row r="2348" spans="1:2" x14ac:dyDescent="0.2">
      <c r="A2348" s="115" t="s">
        <v>4239</v>
      </c>
      <c r="B2348" s="184">
        <v>48107</v>
      </c>
    </row>
    <row r="2349" spans="1:2" x14ac:dyDescent="0.2">
      <c r="A2349" s="115" t="s">
        <v>4240</v>
      </c>
      <c r="B2349" s="184">
        <v>48108</v>
      </c>
    </row>
    <row r="2350" spans="1:2" x14ac:dyDescent="0.2">
      <c r="A2350" s="115" t="s">
        <v>4241</v>
      </c>
      <c r="B2350" s="184">
        <v>48109</v>
      </c>
    </row>
    <row r="2351" spans="1:2" x14ac:dyDescent="0.2">
      <c r="A2351" s="115" t="s">
        <v>4242</v>
      </c>
      <c r="B2351" s="184">
        <v>48110</v>
      </c>
    </row>
    <row r="2352" spans="1:2" x14ac:dyDescent="0.2">
      <c r="A2352" s="115" t="s">
        <v>4243</v>
      </c>
      <c r="B2352" s="184">
        <v>48111</v>
      </c>
    </row>
    <row r="2353" spans="1:2" x14ac:dyDescent="0.2">
      <c r="A2353" s="115" t="s">
        <v>4244</v>
      </c>
      <c r="B2353" s="184">
        <v>48112</v>
      </c>
    </row>
    <row r="2354" spans="1:2" x14ac:dyDescent="0.2">
      <c r="A2354" s="115" t="s">
        <v>4245</v>
      </c>
      <c r="B2354" s="184">
        <v>48113</v>
      </c>
    </row>
    <row r="2355" spans="1:2" x14ac:dyDescent="0.2">
      <c r="A2355" s="115" t="s">
        <v>4246</v>
      </c>
      <c r="B2355" s="184">
        <v>48114</v>
      </c>
    </row>
    <row r="2356" spans="1:2" x14ac:dyDescent="0.2">
      <c r="A2356" s="115" t="s">
        <v>4247</v>
      </c>
      <c r="B2356" s="184">
        <v>48115</v>
      </c>
    </row>
    <row r="2357" spans="1:2" x14ac:dyDescent="0.2">
      <c r="A2357" s="115" t="s">
        <v>4248</v>
      </c>
      <c r="B2357" s="184">
        <v>48116</v>
      </c>
    </row>
    <row r="2358" spans="1:2" x14ac:dyDescent="0.2">
      <c r="A2358" s="115" t="s">
        <v>4249</v>
      </c>
      <c r="B2358" s="184">
        <v>48117</v>
      </c>
    </row>
    <row r="2359" spans="1:2" x14ac:dyDescent="0.2">
      <c r="A2359" s="115" t="s">
        <v>4250</v>
      </c>
      <c r="B2359" s="184">
        <v>48118</v>
      </c>
    </row>
    <row r="2360" spans="1:2" x14ac:dyDescent="0.2">
      <c r="A2360" s="115" t="s">
        <v>4251</v>
      </c>
      <c r="B2360" s="184">
        <v>48119</v>
      </c>
    </row>
    <row r="2361" spans="1:2" x14ac:dyDescent="0.2">
      <c r="A2361" s="115" t="s">
        <v>4252</v>
      </c>
      <c r="B2361" s="184">
        <v>48120</v>
      </c>
    </row>
    <row r="2362" spans="1:2" x14ac:dyDescent="0.2">
      <c r="A2362" s="115" t="s">
        <v>4253</v>
      </c>
      <c r="B2362" s="184">
        <v>48121</v>
      </c>
    </row>
    <row r="2363" spans="1:2" x14ac:dyDescent="0.2">
      <c r="A2363" s="115" t="s">
        <v>4254</v>
      </c>
      <c r="B2363" s="184">
        <v>48122</v>
      </c>
    </row>
    <row r="2364" spans="1:2" x14ac:dyDescent="0.2">
      <c r="A2364" s="115" t="s">
        <v>4255</v>
      </c>
      <c r="B2364" s="184">
        <v>48123</v>
      </c>
    </row>
    <row r="2365" spans="1:2" x14ac:dyDescent="0.2">
      <c r="A2365" s="115" t="s">
        <v>4256</v>
      </c>
      <c r="B2365" s="184">
        <v>48124</v>
      </c>
    </row>
    <row r="2366" spans="1:2" x14ac:dyDescent="0.2">
      <c r="A2366" s="115" t="s">
        <v>4257</v>
      </c>
      <c r="B2366" s="184">
        <v>48125</v>
      </c>
    </row>
    <row r="2367" spans="1:2" x14ac:dyDescent="0.2">
      <c r="A2367" s="115" t="s">
        <v>4258</v>
      </c>
      <c r="B2367" s="184">
        <v>48126</v>
      </c>
    </row>
    <row r="2368" spans="1:2" x14ac:dyDescent="0.2">
      <c r="A2368" s="115" t="s">
        <v>4259</v>
      </c>
      <c r="B2368" s="184">
        <v>48127</v>
      </c>
    </row>
    <row r="2369" spans="1:2" x14ac:dyDescent="0.2">
      <c r="A2369" s="115" t="s">
        <v>4260</v>
      </c>
      <c r="B2369" s="184">
        <v>48128</v>
      </c>
    </row>
    <row r="2370" spans="1:2" x14ac:dyDescent="0.2">
      <c r="A2370" s="115" t="s">
        <v>4261</v>
      </c>
      <c r="B2370" s="184">
        <v>48129</v>
      </c>
    </row>
    <row r="2371" spans="1:2" x14ac:dyDescent="0.2">
      <c r="A2371" s="115" t="s">
        <v>4262</v>
      </c>
      <c r="B2371" s="184">
        <v>48130</v>
      </c>
    </row>
    <row r="2372" spans="1:2" x14ac:dyDescent="0.2">
      <c r="A2372" s="115" t="s">
        <v>4263</v>
      </c>
      <c r="B2372" s="184">
        <v>48131</v>
      </c>
    </row>
    <row r="2373" spans="1:2" x14ac:dyDescent="0.2">
      <c r="A2373" s="115" t="s">
        <v>4264</v>
      </c>
      <c r="B2373" s="184">
        <v>48132</v>
      </c>
    </row>
    <row r="2374" spans="1:2" x14ac:dyDescent="0.2">
      <c r="A2374" s="115" t="s">
        <v>4265</v>
      </c>
      <c r="B2374" s="184">
        <v>48133</v>
      </c>
    </row>
    <row r="2375" spans="1:2" x14ac:dyDescent="0.2">
      <c r="A2375" s="115" t="s">
        <v>4266</v>
      </c>
      <c r="B2375" s="184">
        <v>48134</v>
      </c>
    </row>
    <row r="2376" spans="1:2" x14ac:dyDescent="0.2">
      <c r="A2376" s="115" t="s">
        <v>4267</v>
      </c>
      <c r="B2376" s="184">
        <v>48135</v>
      </c>
    </row>
    <row r="2377" spans="1:2" x14ac:dyDescent="0.2">
      <c r="A2377" s="115" t="s">
        <v>4268</v>
      </c>
      <c r="B2377" s="184">
        <v>48136</v>
      </c>
    </row>
    <row r="2378" spans="1:2" x14ac:dyDescent="0.2">
      <c r="A2378" s="115" t="s">
        <v>4269</v>
      </c>
      <c r="B2378" s="184">
        <v>48137</v>
      </c>
    </row>
    <row r="2379" spans="1:2" x14ac:dyDescent="0.2">
      <c r="A2379" s="115" t="s">
        <v>4270</v>
      </c>
      <c r="B2379" s="184">
        <v>48138</v>
      </c>
    </row>
    <row r="2380" spans="1:2" x14ac:dyDescent="0.2">
      <c r="A2380" s="115" t="s">
        <v>4271</v>
      </c>
      <c r="B2380" s="184">
        <v>48139</v>
      </c>
    </row>
    <row r="2381" spans="1:2" x14ac:dyDescent="0.2">
      <c r="A2381" s="115" t="s">
        <v>4272</v>
      </c>
      <c r="B2381" s="184">
        <v>48140</v>
      </c>
    </row>
    <row r="2382" spans="1:2" x14ac:dyDescent="0.2">
      <c r="A2382" s="115" t="s">
        <v>4273</v>
      </c>
      <c r="B2382" s="184">
        <v>48141</v>
      </c>
    </row>
    <row r="2383" spans="1:2" x14ac:dyDescent="0.2">
      <c r="A2383" s="115" t="s">
        <v>4274</v>
      </c>
      <c r="B2383" s="184">
        <v>48142</v>
      </c>
    </row>
    <row r="2384" spans="1:2" x14ac:dyDescent="0.2">
      <c r="A2384" s="115" t="s">
        <v>4275</v>
      </c>
      <c r="B2384" s="184">
        <v>48143</v>
      </c>
    </row>
    <row r="2385" spans="1:2" x14ac:dyDescent="0.2">
      <c r="A2385" s="115" t="s">
        <v>4276</v>
      </c>
      <c r="B2385" s="184">
        <v>48144</v>
      </c>
    </row>
    <row r="2386" spans="1:2" x14ac:dyDescent="0.2">
      <c r="A2386" s="115" t="s">
        <v>4277</v>
      </c>
      <c r="B2386" s="184">
        <v>48145</v>
      </c>
    </row>
    <row r="2387" spans="1:2" x14ac:dyDescent="0.2">
      <c r="A2387" s="115" t="s">
        <v>4278</v>
      </c>
      <c r="B2387" s="184">
        <v>48146</v>
      </c>
    </row>
    <row r="2388" spans="1:2" x14ac:dyDescent="0.2">
      <c r="A2388" s="115" t="s">
        <v>4279</v>
      </c>
      <c r="B2388" s="184">
        <v>48147</v>
      </c>
    </row>
    <row r="2389" spans="1:2" x14ac:dyDescent="0.2">
      <c r="A2389" s="115" t="s">
        <v>4280</v>
      </c>
      <c r="B2389" s="184">
        <v>48148</v>
      </c>
    </row>
    <row r="2390" spans="1:2" x14ac:dyDescent="0.2">
      <c r="A2390" s="115" t="s">
        <v>4281</v>
      </c>
      <c r="B2390" s="184">
        <v>48149</v>
      </c>
    </row>
    <row r="2391" spans="1:2" x14ac:dyDescent="0.2">
      <c r="A2391" s="115" t="s">
        <v>4282</v>
      </c>
      <c r="B2391" s="184">
        <v>48150</v>
      </c>
    </row>
    <row r="2392" spans="1:2" x14ac:dyDescent="0.2">
      <c r="A2392" s="115" t="s">
        <v>4283</v>
      </c>
      <c r="B2392" s="184">
        <v>48151</v>
      </c>
    </row>
    <row r="2393" spans="1:2" x14ac:dyDescent="0.2">
      <c r="A2393" s="115" t="s">
        <v>4284</v>
      </c>
      <c r="B2393" s="184">
        <v>48152</v>
      </c>
    </row>
    <row r="2394" spans="1:2" x14ac:dyDescent="0.2">
      <c r="A2394" s="115" t="s">
        <v>4285</v>
      </c>
      <c r="B2394" s="184">
        <v>48153</v>
      </c>
    </row>
    <row r="2395" spans="1:2" x14ac:dyDescent="0.2">
      <c r="A2395" s="115" t="s">
        <v>4286</v>
      </c>
      <c r="B2395" s="184">
        <v>48154</v>
      </c>
    </row>
    <row r="2396" spans="1:2" x14ac:dyDescent="0.2">
      <c r="A2396" s="115" t="s">
        <v>4287</v>
      </c>
      <c r="B2396" s="184">
        <v>48155</v>
      </c>
    </row>
    <row r="2397" spans="1:2" x14ac:dyDescent="0.2">
      <c r="A2397" s="115" t="s">
        <v>4288</v>
      </c>
      <c r="B2397" s="184">
        <v>48156</v>
      </c>
    </row>
    <row r="2398" spans="1:2" x14ac:dyDescent="0.2">
      <c r="A2398" s="115" t="s">
        <v>4289</v>
      </c>
      <c r="B2398" s="184">
        <v>48157</v>
      </c>
    </row>
    <row r="2399" spans="1:2" x14ac:dyDescent="0.2">
      <c r="A2399" s="115" t="s">
        <v>4290</v>
      </c>
      <c r="B2399" s="184">
        <v>48158</v>
      </c>
    </row>
    <row r="2400" spans="1:2" x14ac:dyDescent="0.2">
      <c r="A2400" s="115" t="s">
        <v>4291</v>
      </c>
      <c r="B2400" s="184">
        <v>48159</v>
      </c>
    </row>
    <row r="2401" spans="1:2" x14ac:dyDescent="0.2">
      <c r="A2401" s="115" t="s">
        <v>4292</v>
      </c>
      <c r="B2401" s="184">
        <v>48160</v>
      </c>
    </row>
    <row r="2402" spans="1:2" x14ac:dyDescent="0.2">
      <c r="A2402" s="115" t="s">
        <v>4293</v>
      </c>
      <c r="B2402" s="184">
        <v>48161</v>
      </c>
    </row>
    <row r="2403" spans="1:2" x14ac:dyDescent="0.2">
      <c r="A2403" s="115" t="s">
        <v>4294</v>
      </c>
      <c r="B2403" s="184">
        <v>48162</v>
      </c>
    </row>
    <row r="2404" spans="1:2" x14ac:dyDescent="0.2">
      <c r="A2404" s="115" t="s">
        <v>4295</v>
      </c>
      <c r="B2404" s="184">
        <v>48163</v>
      </c>
    </row>
    <row r="2405" spans="1:2" x14ac:dyDescent="0.2">
      <c r="A2405" s="115" t="s">
        <v>4296</v>
      </c>
      <c r="B2405" s="184">
        <v>48164</v>
      </c>
    </row>
    <row r="2406" spans="1:2" x14ac:dyDescent="0.2">
      <c r="A2406" s="115" t="s">
        <v>4297</v>
      </c>
      <c r="B2406" s="184">
        <v>48165</v>
      </c>
    </row>
    <row r="2407" spans="1:2" x14ac:dyDescent="0.2">
      <c r="A2407" s="115" t="s">
        <v>4298</v>
      </c>
      <c r="B2407" s="184">
        <v>48166</v>
      </c>
    </row>
    <row r="2408" spans="1:2" x14ac:dyDescent="0.2">
      <c r="A2408" s="115" t="s">
        <v>4299</v>
      </c>
      <c r="B2408" s="184">
        <v>48167</v>
      </c>
    </row>
    <row r="2409" spans="1:2" x14ac:dyDescent="0.2">
      <c r="A2409" s="115" t="s">
        <v>4300</v>
      </c>
      <c r="B2409" s="184">
        <v>48168</v>
      </c>
    </row>
    <row r="2410" spans="1:2" x14ac:dyDescent="0.2">
      <c r="A2410" s="115" t="s">
        <v>4301</v>
      </c>
      <c r="B2410" s="184">
        <v>48169</v>
      </c>
    </row>
    <row r="2411" spans="1:2" x14ac:dyDescent="0.2">
      <c r="A2411" s="115" t="s">
        <v>4302</v>
      </c>
      <c r="B2411" s="184">
        <v>48170</v>
      </c>
    </row>
    <row r="2412" spans="1:2" x14ac:dyDescent="0.2">
      <c r="A2412" s="115" t="s">
        <v>4303</v>
      </c>
      <c r="B2412" s="184">
        <v>48171</v>
      </c>
    </row>
    <row r="2413" spans="1:2" x14ac:dyDescent="0.2">
      <c r="A2413" s="115" t="s">
        <v>4304</v>
      </c>
      <c r="B2413" s="184">
        <v>48172</v>
      </c>
    </row>
    <row r="2414" spans="1:2" x14ac:dyDescent="0.2">
      <c r="A2414" s="115" t="s">
        <v>4305</v>
      </c>
      <c r="B2414" s="184">
        <v>48173</v>
      </c>
    </row>
    <row r="2415" spans="1:2" x14ac:dyDescent="0.2">
      <c r="A2415" s="115" t="s">
        <v>4306</v>
      </c>
      <c r="B2415" s="184">
        <v>48174</v>
      </c>
    </row>
    <row r="2416" spans="1:2" x14ac:dyDescent="0.2">
      <c r="A2416" s="115" t="s">
        <v>4307</v>
      </c>
      <c r="B2416" s="184">
        <v>48175</v>
      </c>
    </row>
    <row r="2417" spans="1:2" x14ac:dyDescent="0.2">
      <c r="A2417" s="115" t="s">
        <v>4308</v>
      </c>
      <c r="B2417" s="184">
        <v>48176</v>
      </c>
    </row>
    <row r="2418" spans="1:2" x14ac:dyDescent="0.2">
      <c r="A2418" s="115" t="s">
        <v>4309</v>
      </c>
      <c r="B2418" s="184">
        <v>48177</v>
      </c>
    </row>
    <row r="2419" spans="1:2" x14ac:dyDescent="0.2">
      <c r="A2419" s="115" t="s">
        <v>4310</v>
      </c>
      <c r="B2419" s="184">
        <v>48178</v>
      </c>
    </row>
    <row r="2420" spans="1:2" x14ac:dyDescent="0.2">
      <c r="A2420" s="115" t="s">
        <v>4311</v>
      </c>
      <c r="B2420" s="184">
        <v>48179</v>
      </c>
    </row>
    <row r="2421" spans="1:2" x14ac:dyDescent="0.2">
      <c r="A2421" s="115" t="s">
        <v>4312</v>
      </c>
      <c r="B2421" s="184">
        <v>48180</v>
      </c>
    </row>
    <row r="2422" spans="1:2" x14ac:dyDescent="0.2">
      <c r="A2422" s="115" t="s">
        <v>4313</v>
      </c>
      <c r="B2422" s="184">
        <v>48181</v>
      </c>
    </row>
    <row r="2423" spans="1:2" x14ac:dyDescent="0.2">
      <c r="A2423" s="115" t="s">
        <v>4314</v>
      </c>
      <c r="B2423" s="184">
        <v>48182</v>
      </c>
    </row>
    <row r="2424" spans="1:2" x14ac:dyDescent="0.2">
      <c r="A2424" s="115" t="s">
        <v>4315</v>
      </c>
      <c r="B2424" s="184">
        <v>48183</v>
      </c>
    </row>
    <row r="2425" spans="1:2" x14ac:dyDescent="0.2">
      <c r="A2425" s="115" t="s">
        <v>4316</v>
      </c>
      <c r="B2425" s="184">
        <v>48184</v>
      </c>
    </row>
    <row r="2426" spans="1:2" x14ac:dyDescent="0.2">
      <c r="A2426" s="115" t="s">
        <v>4317</v>
      </c>
      <c r="B2426" s="184">
        <v>48185</v>
      </c>
    </row>
    <row r="2427" spans="1:2" x14ac:dyDescent="0.2">
      <c r="A2427" s="115" t="s">
        <v>4318</v>
      </c>
      <c r="B2427" s="184">
        <v>48186</v>
      </c>
    </row>
    <row r="2428" spans="1:2" x14ac:dyDescent="0.2">
      <c r="A2428" s="115" t="s">
        <v>4319</v>
      </c>
      <c r="B2428" s="184">
        <v>48187</v>
      </c>
    </row>
    <row r="2429" spans="1:2" x14ac:dyDescent="0.2">
      <c r="A2429" s="115" t="s">
        <v>4320</v>
      </c>
      <c r="B2429" s="184">
        <v>48188</v>
      </c>
    </row>
    <row r="2430" spans="1:2" x14ac:dyDescent="0.2">
      <c r="A2430" s="115" t="s">
        <v>4321</v>
      </c>
      <c r="B2430" s="184">
        <v>48189</v>
      </c>
    </row>
    <row r="2431" spans="1:2" x14ac:dyDescent="0.2">
      <c r="A2431" s="115" t="s">
        <v>4322</v>
      </c>
      <c r="B2431" s="184">
        <v>48190</v>
      </c>
    </row>
    <row r="2432" spans="1:2" x14ac:dyDescent="0.2">
      <c r="A2432" s="115" t="s">
        <v>4323</v>
      </c>
      <c r="B2432" s="184">
        <v>48191</v>
      </c>
    </row>
    <row r="2433" spans="1:2" x14ac:dyDescent="0.2">
      <c r="A2433" s="115" t="s">
        <v>4324</v>
      </c>
      <c r="B2433" s="184">
        <v>48192</v>
      </c>
    </row>
    <row r="2434" spans="1:2" x14ac:dyDescent="0.2">
      <c r="A2434" s="115" t="s">
        <v>4325</v>
      </c>
      <c r="B2434" s="184">
        <v>48193</v>
      </c>
    </row>
    <row r="2435" spans="1:2" x14ac:dyDescent="0.2">
      <c r="A2435" s="115" t="s">
        <v>4326</v>
      </c>
      <c r="B2435" s="184">
        <v>48194</v>
      </c>
    </row>
    <row r="2436" spans="1:2" x14ac:dyDescent="0.2">
      <c r="A2436" s="115" t="s">
        <v>4327</v>
      </c>
      <c r="B2436" s="184">
        <v>48195</v>
      </c>
    </row>
    <row r="2437" spans="1:2" x14ac:dyDescent="0.2">
      <c r="A2437" s="115" t="s">
        <v>4328</v>
      </c>
      <c r="B2437" s="184">
        <v>48196</v>
      </c>
    </row>
    <row r="2438" spans="1:2" x14ac:dyDescent="0.2">
      <c r="A2438" s="115" t="s">
        <v>4329</v>
      </c>
      <c r="B2438" s="184">
        <v>48197</v>
      </c>
    </row>
    <row r="2439" spans="1:2" x14ac:dyDescent="0.2">
      <c r="A2439" s="115" t="s">
        <v>4330</v>
      </c>
      <c r="B2439" s="184">
        <v>48198</v>
      </c>
    </row>
    <row r="2440" spans="1:2" x14ac:dyDescent="0.2">
      <c r="A2440" s="115" t="s">
        <v>4331</v>
      </c>
      <c r="B2440" s="184">
        <v>48199</v>
      </c>
    </row>
    <row r="2441" spans="1:2" x14ac:dyDescent="0.2">
      <c r="A2441" s="115" t="s">
        <v>4332</v>
      </c>
      <c r="B2441" s="184">
        <v>48200</v>
      </c>
    </row>
    <row r="2442" spans="1:2" x14ac:dyDescent="0.2">
      <c r="A2442" s="115" t="s">
        <v>4333</v>
      </c>
      <c r="B2442" s="184">
        <v>48201</v>
      </c>
    </row>
    <row r="2443" spans="1:2" x14ac:dyDescent="0.2">
      <c r="A2443" s="115" t="s">
        <v>4334</v>
      </c>
      <c r="B2443" s="184">
        <v>48202</v>
      </c>
    </row>
    <row r="2444" spans="1:2" x14ac:dyDescent="0.2">
      <c r="A2444" s="115" t="s">
        <v>4335</v>
      </c>
      <c r="B2444" s="184">
        <v>48203</v>
      </c>
    </row>
    <row r="2445" spans="1:2" x14ac:dyDescent="0.2">
      <c r="A2445" s="115" t="s">
        <v>4336</v>
      </c>
      <c r="B2445" s="184">
        <v>48204</v>
      </c>
    </row>
    <row r="2446" spans="1:2" x14ac:dyDescent="0.2">
      <c r="A2446" s="115" t="s">
        <v>4337</v>
      </c>
      <c r="B2446" s="184">
        <v>48205</v>
      </c>
    </row>
    <row r="2447" spans="1:2" x14ac:dyDescent="0.2">
      <c r="A2447" s="115" t="s">
        <v>4338</v>
      </c>
      <c r="B2447" s="184">
        <v>48206</v>
      </c>
    </row>
    <row r="2448" spans="1:2" x14ac:dyDescent="0.2">
      <c r="A2448" s="115" t="s">
        <v>4339</v>
      </c>
      <c r="B2448" s="184">
        <v>48207</v>
      </c>
    </row>
    <row r="2449" spans="1:2" x14ac:dyDescent="0.2">
      <c r="A2449" s="115" t="s">
        <v>4340</v>
      </c>
      <c r="B2449" s="184">
        <v>48208</v>
      </c>
    </row>
    <row r="2450" spans="1:2" x14ac:dyDescent="0.2">
      <c r="A2450" s="115" t="s">
        <v>4341</v>
      </c>
      <c r="B2450" s="184">
        <v>48209</v>
      </c>
    </row>
    <row r="2451" spans="1:2" x14ac:dyDescent="0.2">
      <c r="A2451" s="115" t="s">
        <v>4342</v>
      </c>
      <c r="B2451" s="184">
        <v>48210</v>
      </c>
    </row>
    <row r="2452" spans="1:2" x14ac:dyDescent="0.2">
      <c r="A2452" s="115" t="s">
        <v>4343</v>
      </c>
      <c r="B2452" s="184">
        <v>48211</v>
      </c>
    </row>
    <row r="2453" spans="1:2" x14ac:dyDescent="0.2">
      <c r="A2453" s="115" t="s">
        <v>4344</v>
      </c>
      <c r="B2453" s="184">
        <v>48212</v>
      </c>
    </row>
    <row r="2454" spans="1:2" x14ac:dyDescent="0.2">
      <c r="A2454" s="115" t="s">
        <v>4345</v>
      </c>
      <c r="B2454" s="184">
        <v>48213</v>
      </c>
    </row>
    <row r="2455" spans="1:2" x14ac:dyDescent="0.2">
      <c r="A2455" s="115" t="s">
        <v>4346</v>
      </c>
      <c r="B2455" s="184">
        <v>48214</v>
      </c>
    </row>
    <row r="2456" spans="1:2" x14ac:dyDescent="0.2">
      <c r="A2456" s="115" t="s">
        <v>4347</v>
      </c>
      <c r="B2456" s="184">
        <v>48215</v>
      </c>
    </row>
    <row r="2457" spans="1:2" x14ac:dyDescent="0.2">
      <c r="A2457" s="115" t="s">
        <v>4348</v>
      </c>
      <c r="B2457" s="184">
        <v>48216</v>
      </c>
    </row>
    <row r="2458" spans="1:2" x14ac:dyDescent="0.2">
      <c r="A2458" s="115" t="s">
        <v>4349</v>
      </c>
      <c r="B2458" s="184">
        <v>48217</v>
      </c>
    </row>
    <row r="2459" spans="1:2" x14ac:dyDescent="0.2">
      <c r="A2459" s="115" t="s">
        <v>4350</v>
      </c>
      <c r="B2459" s="184">
        <v>48218</v>
      </c>
    </row>
    <row r="2460" spans="1:2" x14ac:dyDescent="0.2">
      <c r="A2460" s="115" t="s">
        <v>4351</v>
      </c>
      <c r="B2460" s="184">
        <v>48219</v>
      </c>
    </row>
    <row r="2461" spans="1:2" x14ac:dyDescent="0.2">
      <c r="A2461" s="115" t="s">
        <v>4352</v>
      </c>
      <c r="B2461" s="184">
        <v>48220</v>
      </c>
    </row>
    <row r="2462" spans="1:2" x14ac:dyDescent="0.2">
      <c r="A2462" s="115" t="s">
        <v>4353</v>
      </c>
      <c r="B2462" s="184">
        <v>48221</v>
      </c>
    </row>
    <row r="2463" spans="1:2" x14ac:dyDescent="0.2">
      <c r="A2463" s="115" t="s">
        <v>4354</v>
      </c>
      <c r="B2463" s="184">
        <v>48222</v>
      </c>
    </row>
    <row r="2464" spans="1:2" x14ac:dyDescent="0.2">
      <c r="A2464" s="115" t="s">
        <v>4355</v>
      </c>
      <c r="B2464" s="184">
        <v>48223</v>
      </c>
    </row>
    <row r="2465" spans="1:2" x14ac:dyDescent="0.2">
      <c r="A2465" s="115" t="s">
        <v>4356</v>
      </c>
      <c r="B2465" s="184">
        <v>48224</v>
      </c>
    </row>
    <row r="2466" spans="1:2" x14ac:dyDescent="0.2">
      <c r="A2466" s="115" t="s">
        <v>4357</v>
      </c>
      <c r="B2466" s="184">
        <v>48225</v>
      </c>
    </row>
    <row r="2467" spans="1:2" x14ac:dyDescent="0.2">
      <c r="A2467" s="115" t="s">
        <v>4358</v>
      </c>
      <c r="B2467" s="184">
        <v>48226</v>
      </c>
    </row>
    <row r="2468" spans="1:2" x14ac:dyDescent="0.2">
      <c r="A2468" s="115" t="s">
        <v>4359</v>
      </c>
      <c r="B2468" s="184">
        <v>48227</v>
      </c>
    </row>
    <row r="2469" spans="1:2" x14ac:dyDescent="0.2">
      <c r="A2469" s="115" t="s">
        <v>4360</v>
      </c>
      <c r="B2469" s="184">
        <v>48228</v>
      </c>
    </row>
    <row r="2470" spans="1:2" x14ac:dyDescent="0.2">
      <c r="A2470" s="115" t="s">
        <v>4361</v>
      </c>
      <c r="B2470" s="184">
        <v>48229</v>
      </c>
    </row>
    <row r="2471" spans="1:2" x14ac:dyDescent="0.2">
      <c r="A2471" s="115" t="s">
        <v>4362</v>
      </c>
      <c r="B2471" s="184">
        <v>48230</v>
      </c>
    </row>
    <row r="2472" spans="1:2" x14ac:dyDescent="0.2">
      <c r="A2472" s="115" t="s">
        <v>4363</v>
      </c>
      <c r="B2472" s="184">
        <v>48231</v>
      </c>
    </row>
    <row r="2473" spans="1:2" x14ac:dyDescent="0.2">
      <c r="A2473" s="115" t="s">
        <v>4364</v>
      </c>
      <c r="B2473" s="184">
        <v>48232</v>
      </c>
    </row>
    <row r="2474" spans="1:2" x14ac:dyDescent="0.2">
      <c r="A2474" s="115" t="s">
        <v>4365</v>
      </c>
      <c r="B2474" s="184">
        <v>48233</v>
      </c>
    </row>
    <row r="2475" spans="1:2" x14ac:dyDescent="0.2">
      <c r="A2475" s="115" t="s">
        <v>4366</v>
      </c>
      <c r="B2475" s="184">
        <v>48234</v>
      </c>
    </row>
    <row r="2476" spans="1:2" x14ac:dyDescent="0.2">
      <c r="A2476" s="115" t="s">
        <v>4367</v>
      </c>
      <c r="B2476" s="184">
        <v>48235</v>
      </c>
    </row>
    <row r="2477" spans="1:2" x14ac:dyDescent="0.2">
      <c r="A2477" s="115" t="s">
        <v>4368</v>
      </c>
      <c r="B2477" s="184">
        <v>48236</v>
      </c>
    </row>
    <row r="2478" spans="1:2" x14ac:dyDescent="0.2">
      <c r="A2478" s="115" t="s">
        <v>4369</v>
      </c>
      <c r="B2478" s="184">
        <v>48237</v>
      </c>
    </row>
    <row r="2479" spans="1:2" x14ac:dyDescent="0.2">
      <c r="A2479" s="115" t="s">
        <v>4370</v>
      </c>
      <c r="B2479" s="184">
        <v>48238</v>
      </c>
    </row>
    <row r="2480" spans="1:2" x14ac:dyDescent="0.2">
      <c r="A2480" s="115" t="s">
        <v>4371</v>
      </c>
      <c r="B2480" s="184">
        <v>48239</v>
      </c>
    </row>
    <row r="2481" spans="1:2" x14ac:dyDescent="0.2">
      <c r="A2481" s="115" t="s">
        <v>4372</v>
      </c>
      <c r="B2481" s="184">
        <v>48240</v>
      </c>
    </row>
    <row r="2482" spans="1:2" x14ac:dyDescent="0.2">
      <c r="A2482" s="115" t="s">
        <v>4373</v>
      </c>
      <c r="B2482" s="184">
        <v>48241</v>
      </c>
    </row>
    <row r="2483" spans="1:2" x14ac:dyDescent="0.2">
      <c r="A2483" s="115" t="s">
        <v>4374</v>
      </c>
      <c r="B2483" s="184">
        <v>48242</v>
      </c>
    </row>
    <row r="2484" spans="1:2" x14ac:dyDescent="0.2">
      <c r="A2484" s="115" t="s">
        <v>4375</v>
      </c>
      <c r="B2484" s="184">
        <v>48243</v>
      </c>
    </row>
    <row r="2485" spans="1:2" x14ac:dyDescent="0.2">
      <c r="A2485" s="115" t="s">
        <v>4376</v>
      </c>
      <c r="B2485" s="184">
        <v>48244</v>
      </c>
    </row>
    <row r="2486" spans="1:2" x14ac:dyDescent="0.2">
      <c r="A2486" s="115" t="s">
        <v>4377</v>
      </c>
      <c r="B2486" s="184">
        <v>48245</v>
      </c>
    </row>
    <row r="2487" spans="1:2" x14ac:dyDescent="0.2">
      <c r="A2487" s="115" t="s">
        <v>4378</v>
      </c>
      <c r="B2487" s="184">
        <v>48246</v>
      </c>
    </row>
    <row r="2488" spans="1:2" x14ac:dyDescent="0.2">
      <c r="A2488" s="115" t="s">
        <v>4379</v>
      </c>
      <c r="B2488" s="184">
        <v>48247</v>
      </c>
    </row>
    <row r="2489" spans="1:2" x14ac:dyDescent="0.2">
      <c r="A2489" s="115" t="s">
        <v>4380</v>
      </c>
      <c r="B2489" s="184">
        <v>48248</v>
      </c>
    </row>
    <row r="2490" spans="1:2" x14ac:dyDescent="0.2">
      <c r="A2490" s="115" t="s">
        <v>4381</v>
      </c>
      <c r="B2490" s="184">
        <v>48249</v>
      </c>
    </row>
    <row r="2491" spans="1:2" x14ac:dyDescent="0.2">
      <c r="A2491" s="115" t="s">
        <v>4382</v>
      </c>
      <c r="B2491" s="184">
        <v>48250</v>
      </c>
    </row>
    <row r="2492" spans="1:2" x14ac:dyDescent="0.2">
      <c r="A2492" s="115" t="s">
        <v>4383</v>
      </c>
      <c r="B2492" s="184">
        <v>48251</v>
      </c>
    </row>
    <row r="2493" spans="1:2" x14ac:dyDescent="0.2">
      <c r="A2493" s="115" t="s">
        <v>4384</v>
      </c>
      <c r="B2493" s="184">
        <v>48252</v>
      </c>
    </row>
    <row r="2494" spans="1:2" x14ac:dyDescent="0.2">
      <c r="A2494" s="115" t="s">
        <v>4385</v>
      </c>
      <c r="B2494" s="184">
        <v>48253</v>
      </c>
    </row>
    <row r="2495" spans="1:2" x14ac:dyDescent="0.2">
      <c r="A2495" s="115" t="s">
        <v>4386</v>
      </c>
      <c r="B2495" s="184">
        <v>48254</v>
      </c>
    </row>
    <row r="2496" spans="1:2" x14ac:dyDescent="0.2">
      <c r="A2496" s="115" t="s">
        <v>4387</v>
      </c>
      <c r="B2496" s="184">
        <v>48255</v>
      </c>
    </row>
    <row r="2497" spans="1:2" x14ac:dyDescent="0.2">
      <c r="A2497" s="115" t="s">
        <v>4388</v>
      </c>
      <c r="B2497" s="184">
        <v>48256</v>
      </c>
    </row>
    <row r="2498" spans="1:2" x14ac:dyDescent="0.2">
      <c r="A2498" s="115" t="s">
        <v>4389</v>
      </c>
      <c r="B2498" s="184">
        <v>48257</v>
      </c>
    </row>
    <row r="2499" spans="1:2" x14ac:dyDescent="0.2">
      <c r="A2499" s="115" t="s">
        <v>4390</v>
      </c>
      <c r="B2499" s="184">
        <v>48258</v>
      </c>
    </row>
    <row r="2500" spans="1:2" x14ac:dyDescent="0.2">
      <c r="A2500" s="115" t="s">
        <v>4391</v>
      </c>
      <c r="B2500" s="184">
        <v>48259</v>
      </c>
    </row>
    <row r="2501" spans="1:2" x14ac:dyDescent="0.2">
      <c r="A2501" s="115" t="s">
        <v>4392</v>
      </c>
      <c r="B2501" s="184">
        <v>48260</v>
      </c>
    </row>
    <row r="2502" spans="1:2" x14ac:dyDescent="0.2">
      <c r="A2502" s="115" t="s">
        <v>4393</v>
      </c>
      <c r="B2502" s="184">
        <v>48261</v>
      </c>
    </row>
    <row r="2503" spans="1:2" x14ac:dyDescent="0.2">
      <c r="A2503" s="115" t="s">
        <v>4394</v>
      </c>
      <c r="B2503" s="184">
        <v>48262</v>
      </c>
    </row>
    <row r="2504" spans="1:2" x14ac:dyDescent="0.2">
      <c r="A2504" s="115" t="s">
        <v>4395</v>
      </c>
      <c r="B2504" s="184">
        <v>48263</v>
      </c>
    </row>
    <row r="2505" spans="1:2" x14ac:dyDescent="0.2">
      <c r="A2505" s="115" t="s">
        <v>4396</v>
      </c>
      <c r="B2505" s="184">
        <v>48264</v>
      </c>
    </row>
    <row r="2506" spans="1:2" x14ac:dyDescent="0.2">
      <c r="A2506" s="115" t="s">
        <v>4397</v>
      </c>
      <c r="B2506" s="184">
        <v>48265</v>
      </c>
    </row>
    <row r="2507" spans="1:2" x14ac:dyDescent="0.2">
      <c r="A2507" s="115" t="s">
        <v>4398</v>
      </c>
      <c r="B2507" s="184">
        <v>48266</v>
      </c>
    </row>
    <row r="2508" spans="1:2" x14ac:dyDescent="0.2">
      <c r="A2508" s="115" t="s">
        <v>4399</v>
      </c>
      <c r="B2508" s="184">
        <v>48267</v>
      </c>
    </row>
    <row r="2509" spans="1:2" x14ac:dyDescent="0.2">
      <c r="A2509" s="115" t="s">
        <v>4400</v>
      </c>
      <c r="B2509" s="184">
        <v>48268</v>
      </c>
    </row>
    <row r="2510" spans="1:2" x14ac:dyDescent="0.2">
      <c r="A2510" s="115" t="s">
        <v>4401</v>
      </c>
      <c r="B2510" s="184">
        <v>48269</v>
      </c>
    </row>
    <row r="2511" spans="1:2" x14ac:dyDescent="0.2">
      <c r="A2511" s="115" t="s">
        <v>4402</v>
      </c>
      <c r="B2511" s="184">
        <v>48270</v>
      </c>
    </row>
    <row r="2512" spans="1:2" x14ac:dyDescent="0.2">
      <c r="A2512" s="115" t="s">
        <v>4403</v>
      </c>
      <c r="B2512" s="184">
        <v>48271</v>
      </c>
    </row>
    <row r="2513" spans="1:2" x14ac:dyDescent="0.2">
      <c r="A2513" s="115" t="s">
        <v>4404</v>
      </c>
      <c r="B2513" s="184">
        <v>48272</v>
      </c>
    </row>
    <row r="2514" spans="1:2" x14ac:dyDescent="0.2">
      <c r="A2514" s="115" t="s">
        <v>4405</v>
      </c>
      <c r="B2514" s="184">
        <v>48273</v>
      </c>
    </row>
    <row r="2515" spans="1:2" x14ac:dyDescent="0.2">
      <c r="A2515" s="115" t="s">
        <v>4406</v>
      </c>
      <c r="B2515" s="184">
        <v>48274</v>
      </c>
    </row>
    <row r="2516" spans="1:2" x14ac:dyDescent="0.2">
      <c r="A2516" s="115" t="s">
        <v>4407</v>
      </c>
      <c r="B2516" s="184">
        <v>48275</v>
      </c>
    </row>
    <row r="2517" spans="1:2" x14ac:dyDescent="0.2">
      <c r="A2517" s="115" t="s">
        <v>4408</v>
      </c>
      <c r="B2517" s="184">
        <v>48276</v>
      </c>
    </row>
    <row r="2518" spans="1:2" x14ac:dyDescent="0.2">
      <c r="A2518" s="115" t="s">
        <v>4409</v>
      </c>
      <c r="B2518" s="184">
        <v>48277</v>
      </c>
    </row>
    <row r="2519" spans="1:2" x14ac:dyDescent="0.2">
      <c r="A2519" s="115" t="s">
        <v>4410</v>
      </c>
      <c r="B2519" s="184">
        <v>48278</v>
      </c>
    </row>
    <row r="2520" spans="1:2" x14ac:dyDescent="0.2">
      <c r="A2520" s="115" t="s">
        <v>4411</v>
      </c>
      <c r="B2520" s="184">
        <v>48279</v>
      </c>
    </row>
    <row r="2521" spans="1:2" x14ac:dyDescent="0.2">
      <c r="A2521" s="115" t="s">
        <v>4412</v>
      </c>
      <c r="B2521" s="184">
        <v>48280</v>
      </c>
    </row>
    <row r="2522" spans="1:2" x14ac:dyDescent="0.2">
      <c r="A2522" s="115" t="s">
        <v>4413</v>
      </c>
      <c r="B2522" s="184">
        <v>48281</v>
      </c>
    </row>
    <row r="2523" spans="1:2" x14ac:dyDescent="0.2">
      <c r="A2523" s="115" t="s">
        <v>4414</v>
      </c>
      <c r="B2523" s="184">
        <v>48282</v>
      </c>
    </row>
    <row r="2524" spans="1:2" x14ac:dyDescent="0.2">
      <c r="A2524" s="115" t="s">
        <v>4415</v>
      </c>
      <c r="B2524" s="184">
        <v>48283</v>
      </c>
    </row>
    <row r="2525" spans="1:2" x14ac:dyDescent="0.2">
      <c r="A2525" s="115" t="s">
        <v>4416</v>
      </c>
      <c r="B2525" s="184">
        <v>48284</v>
      </c>
    </row>
    <row r="2526" spans="1:2" x14ac:dyDescent="0.2">
      <c r="A2526" s="115" t="s">
        <v>4417</v>
      </c>
      <c r="B2526" s="184">
        <v>48285</v>
      </c>
    </row>
    <row r="2527" spans="1:2" x14ac:dyDescent="0.2">
      <c r="A2527" s="115" t="s">
        <v>4418</v>
      </c>
      <c r="B2527" s="184">
        <v>48286</v>
      </c>
    </row>
    <row r="2528" spans="1:2" x14ac:dyDescent="0.2">
      <c r="A2528" s="115" t="s">
        <v>4419</v>
      </c>
      <c r="B2528" s="184">
        <v>48287</v>
      </c>
    </row>
    <row r="2529" spans="1:2" x14ac:dyDescent="0.2">
      <c r="A2529" s="115" t="s">
        <v>4420</v>
      </c>
      <c r="B2529" s="184">
        <v>48288</v>
      </c>
    </row>
    <row r="2530" spans="1:2" x14ac:dyDescent="0.2">
      <c r="A2530" s="115" t="s">
        <v>4421</v>
      </c>
      <c r="B2530" s="184">
        <v>48289</v>
      </c>
    </row>
    <row r="2531" spans="1:2" x14ac:dyDescent="0.2">
      <c r="A2531" s="115" t="s">
        <v>4422</v>
      </c>
      <c r="B2531" s="184">
        <v>48290</v>
      </c>
    </row>
    <row r="2532" spans="1:2" x14ac:dyDescent="0.2">
      <c r="A2532" s="115" t="s">
        <v>4423</v>
      </c>
      <c r="B2532" s="184">
        <v>48291</v>
      </c>
    </row>
    <row r="2533" spans="1:2" x14ac:dyDescent="0.2">
      <c r="A2533" s="115" t="s">
        <v>4424</v>
      </c>
      <c r="B2533" s="184">
        <v>48292</v>
      </c>
    </row>
    <row r="2534" spans="1:2" x14ac:dyDescent="0.2">
      <c r="A2534" s="115" t="s">
        <v>4425</v>
      </c>
      <c r="B2534" s="184">
        <v>48293</v>
      </c>
    </row>
    <row r="2535" spans="1:2" x14ac:dyDescent="0.2">
      <c r="A2535" s="115" t="s">
        <v>4426</v>
      </c>
      <c r="B2535" s="184">
        <v>48294</v>
      </c>
    </row>
    <row r="2536" spans="1:2" x14ac:dyDescent="0.2">
      <c r="A2536" s="115" t="s">
        <v>4427</v>
      </c>
      <c r="B2536" s="184">
        <v>48295</v>
      </c>
    </row>
    <row r="2537" spans="1:2" x14ac:dyDescent="0.2">
      <c r="A2537" s="115" t="s">
        <v>4428</v>
      </c>
      <c r="B2537" s="184">
        <v>48296</v>
      </c>
    </row>
    <row r="2538" spans="1:2" x14ac:dyDescent="0.2">
      <c r="A2538" s="115" t="s">
        <v>4429</v>
      </c>
      <c r="B2538" s="184">
        <v>48297</v>
      </c>
    </row>
    <row r="2539" spans="1:2" x14ac:dyDescent="0.2">
      <c r="A2539" s="115" t="s">
        <v>4430</v>
      </c>
      <c r="B2539" s="184">
        <v>48298</v>
      </c>
    </row>
    <row r="2540" spans="1:2" x14ac:dyDescent="0.2">
      <c r="A2540" s="115" t="s">
        <v>4431</v>
      </c>
      <c r="B2540" s="184">
        <v>48299</v>
      </c>
    </row>
    <row r="2541" spans="1:2" x14ac:dyDescent="0.2">
      <c r="A2541" s="115" t="s">
        <v>4432</v>
      </c>
      <c r="B2541" s="184">
        <v>48300</v>
      </c>
    </row>
    <row r="2542" spans="1:2" x14ac:dyDescent="0.2">
      <c r="A2542" s="115" t="s">
        <v>4433</v>
      </c>
      <c r="B2542" s="184">
        <v>48301</v>
      </c>
    </row>
    <row r="2543" spans="1:2" x14ac:dyDescent="0.2">
      <c r="A2543" s="115" t="s">
        <v>4434</v>
      </c>
      <c r="B2543" s="184">
        <v>48302</v>
      </c>
    </row>
    <row r="2544" spans="1:2" x14ac:dyDescent="0.2">
      <c r="A2544" s="115" t="s">
        <v>4435</v>
      </c>
      <c r="B2544" s="184">
        <v>48303</v>
      </c>
    </row>
    <row r="2545" spans="1:2" x14ac:dyDescent="0.2">
      <c r="A2545" s="115" t="s">
        <v>4436</v>
      </c>
      <c r="B2545" s="184">
        <v>48304</v>
      </c>
    </row>
    <row r="2546" spans="1:2" x14ac:dyDescent="0.2">
      <c r="A2546" s="115" t="s">
        <v>4437</v>
      </c>
      <c r="B2546" s="184">
        <v>48305</v>
      </c>
    </row>
    <row r="2547" spans="1:2" x14ac:dyDescent="0.2">
      <c r="A2547" s="115" t="s">
        <v>4438</v>
      </c>
      <c r="B2547" s="184">
        <v>48306</v>
      </c>
    </row>
    <row r="2548" spans="1:2" x14ac:dyDescent="0.2">
      <c r="A2548" s="115" t="s">
        <v>4439</v>
      </c>
      <c r="B2548" s="184">
        <v>48307</v>
      </c>
    </row>
    <row r="2549" spans="1:2" x14ac:dyDescent="0.2">
      <c r="A2549" s="115" t="s">
        <v>4440</v>
      </c>
      <c r="B2549" s="184">
        <v>48308</v>
      </c>
    </row>
    <row r="2550" spans="1:2" x14ac:dyDescent="0.2">
      <c r="A2550" s="115" t="s">
        <v>4441</v>
      </c>
      <c r="B2550" s="184">
        <v>48309</v>
      </c>
    </row>
    <row r="2551" spans="1:2" x14ac:dyDescent="0.2">
      <c r="A2551" s="115" t="s">
        <v>4442</v>
      </c>
      <c r="B2551" s="184">
        <v>48310</v>
      </c>
    </row>
    <row r="2552" spans="1:2" x14ac:dyDescent="0.2">
      <c r="A2552" s="115" t="s">
        <v>4443</v>
      </c>
      <c r="B2552" s="184">
        <v>48311</v>
      </c>
    </row>
    <row r="2553" spans="1:2" x14ac:dyDescent="0.2">
      <c r="A2553" s="115" t="s">
        <v>4444</v>
      </c>
      <c r="B2553" s="184">
        <v>48312</v>
      </c>
    </row>
    <row r="2554" spans="1:2" x14ac:dyDescent="0.2">
      <c r="A2554" s="115" t="s">
        <v>4445</v>
      </c>
      <c r="B2554" s="184">
        <v>48313</v>
      </c>
    </row>
    <row r="2555" spans="1:2" x14ac:dyDescent="0.2">
      <c r="A2555" s="115" t="s">
        <v>4446</v>
      </c>
      <c r="B2555" s="184">
        <v>48314</v>
      </c>
    </row>
    <row r="2556" spans="1:2" x14ac:dyDescent="0.2">
      <c r="A2556" s="115" t="s">
        <v>4447</v>
      </c>
      <c r="B2556" s="184">
        <v>48315</v>
      </c>
    </row>
    <row r="2557" spans="1:2" x14ac:dyDescent="0.2">
      <c r="A2557" s="115" t="s">
        <v>4448</v>
      </c>
      <c r="B2557" s="184">
        <v>48316</v>
      </c>
    </row>
    <row r="2558" spans="1:2" x14ac:dyDescent="0.2">
      <c r="A2558" s="115" t="s">
        <v>4449</v>
      </c>
      <c r="B2558" s="184">
        <v>48317</v>
      </c>
    </row>
    <row r="2559" spans="1:2" x14ac:dyDescent="0.2">
      <c r="A2559" s="115" t="s">
        <v>4450</v>
      </c>
      <c r="B2559" s="184">
        <v>48318</v>
      </c>
    </row>
    <row r="2560" spans="1:2" x14ac:dyDescent="0.2">
      <c r="A2560" s="115" t="s">
        <v>4451</v>
      </c>
      <c r="B2560" s="184">
        <v>48319</v>
      </c>
    </row>
    <row r="2561" spans="1:2" x14ac:dyDescent="0.2">
      <c r="A2561" s="115" t="s">
        <v>4452</v>
      </c>
      <c r="B2561" s="184">
        <v>48320</v>
      </c>
    </row>
    <row r="2562" spans="1:2" x14ac:dyDescent="0.2">
      <c r="A2562" s="115" t="s">
        <v>4453</v>
      </c>
      <c r="B2562" s="184">
        <v>48321</v>
      </c>
    </row>
    <row r="2563" spans="1:2" x14ac:dyDescent="0.2">
      <c r="A2563" s="115" t="s">
        <v>4454</v>
      </c>
      <c r="B2563" s="184">
        <v>48322</v>
      </c>
    </row>
    <row r="2564" spans="1:2" x14ac:dyDescent="0.2">
      <c r="A2564" s="115" t="s">
        <v>4455</v>
      </c>
      <c r="B2564" s="184">
        <v>48323</v>
      </c>
    </row>
    <row r="2565" spans="1:2" x14ac:dyDescent="0.2">
      <c r="A2565" s="115" t="s">
        <v>4456</v>
      </c>
      <c r="B2565" s="184">
        <v>48324</v>
      </c>
    </row>
    <row r="2566" spans="1:2" x14ac:dyDescent="0.2">
      <c r="A2566" s="115" t="s">
        <v>4457</v>
      </c>
      <c r="B2566" s="184">
        <v>48325</v>
      </c>
    </row>
    <row r="2567" spans="1:2" x14ac:dyDescent="0.2">
      <c r="A2567" s="115" t="s">
        <v>4458</v>
      </c>
      <c r="B2567" s="184">
        <v>48326</v>
      </c>
    </row>
    <row r="2568" spans="1:2" x14ac:dyDescent="0.2">
      <c r="A2568" s="115" t="s">
        <v>4459</v>
      </c>
      <c r="B2568" s="184">
        <v>48327</v>
      </c>
    </row>
    <row r="2569" spans="1:2" x14ac:dyDescent="0.2">
      <c r="A2569" s="115" t="s">
        <v>4460</v>
      </c>
      <c r="B2569" s="184">
        <v>48328</v>
      </c>
    </row>
    <row r="2570" spans="1:2" x14ac:dyDescent="0.2">
      <c r="A2570" s="115" t="s">
        <v>4461</v>
      </c>
      <c r="B2570" s="184">
        <v>48329</v>
      </c>
    </row>
    <row r="2571" spans="1:2" x14ac:dyDescent="0.2">
      <c r="A2571" s="115" t="s">
        <v>4462</v>
      </c>
      <c r="B2571" s="184">
        <v>48330</v>
      </c>
    </row>
    <row r="2572" spans="1:2" x14ac:dyDescent="0.2">
      <c r="A2572" s="115" t="s">
        <v>4463</v>
      </c>
      <c r="B2572" s="184">
        <v>48331</v>
      </c>
    </row>
    <row r="2573" spans="1:2" x14ac:dyDescent="0.2">
      <c r="A2573" s="115" t="s">
        <v>4464</v>
      </c>
      <c r="B2573" s="184">
        <v>48332</v>
      </c>
    </row>
    <row r="2574" spans="1:2" x14ac:dyDescent="0.2">
      <c r="A2574" s="115" t="s">
        <v>4465</v>
      </c>
      <c r="B2574" s="184">
        <v>48333</v>
      </c>
    </row>
    <row r="2575" spans="1:2" x14ac:dyDescent="0.2">
      <c r="A2575" s="115" t="s">
        <v>4466</v>
      </c>
      <c r="B2575" s="184">
        <v>48334</v>
      </c>
    </row>
    <row r="2576" spans="1:2" x14ac:dyDescent="0.2">
      <c r="A2576" s="115" t="s">
        <v>4467</v>
      </c>
      <c r="B2576" s="184">
        <v>48335</v>
      </c>
    </row>
    <row r="2577" spans="1:2" x14ac:dyDescent="0.2">
      <c r="A2577" s="115" t="s">
        <v>4468</v>
      </c>
      <c r="B2577" s="184">
        <v>48336</v>
      </c>
    </row>
    <row r="2578" spans="1:2" x14ac:dyDescent="0.2">
      <c r="A2578" s="115" t="s">
        <v>4469</v>
      </c>
      <c r="B2578" s="184">
        <v>48337</v>
      </c>
    </row>
    <row r="2579" spans="1:2" x14ac:dyDescent="0.2">
      <c r="A2579" s="115" t="s">
        <v>4470</v>
      </c>
      <c r="B2579" s="184">
        <v>48338</v>
      </c>
    </row>
    <row r="2580" spans="1:2" x14ac:dyDescent="0.2">
      <c r="A2580" s="115" t="s">
        <v>4471</v>
      </c>
      <c r="B2580" s="184">
        <v>48339</v>
      </c>
    </row>
    <row r="2581" spans="1:2" x14ac:dyDescent="0.2">
      <c r="A2581" s="115" t="s">
        <v>4472</v>
      </c>
      <c r="B2581" s="184">
        <v>48340</v>
      </c>
    </row>
    <row r="2582" spans="1:2" x14ac:dyDescent="0.2">
      <c r="A2582" s="115" t="s">
        <v>4473</v>
      </c>
      <c r="B2582" s="184">
        <v>48341</v>
      </c>
    </row>
    <row r="2583" spans="1:2" x14ac:dyDescent="0.2">
      <c r="A2583" s="115" t="s">
        <v>4474</v>
      </c>
      <c r="B2583" s="184">
        <v>48342</v>
      </c>
    </row>
    <row r="2584" spans="1:2" x14ac:dyDescent="0.2">
      <c r="A2584" s="115" t="s">
        <v>4475</v>
      </c>
      <c r="B2584" s="184">
        <v>48343</v>
      </c>
    </row>
    <row r="2585" spans="1:2" x14ac:dyDescent="0.2">
      <c r="A2585" s="115" t="s">
        <v>4476</v>
      </c>
      <c r="B2585" s="184">
        <v>48344</v>
      </c>
    </row>
    <row r="2586" spans="1:2" x14ac:dyDescent="0.2">
      <c r="A2586" s="115" t="s">
        <v>4477</v>
      </c>
      <c r="B2586" s="184">
        <v>48345</v>
      </c>
    </row>
    <row r="2587" spans="1:2" x14ac:dyDescent="0.2">
      <c r="A2587" s="115" t="s">
        <v>4478</v>
      </c>
      <c r="B2587" s="184">
        <v>48346</v>
      </c>
    </row>
    <row r="2588" spans="1:2" x14ac:dyDescent="0.2">
      <c r="A2588" s="115" t="s">
        <v>4479</v>
      </c>
      <c r="B2588" s="184">
        <v>48347</v>
      </c>
    </row>
    <row r="2589" spans="1:2" x14ac:dyDescent="0.2">
      <c r="A2589" s="115" t="s">
        <v>4480</v>
      </c>
      <c r="B2589" s="184">
        <v>48348</v>
      </c>
    </row>
    <row r="2590" spans="1:2" x14ac:dyDescent="0.2">
      <c r="A2590" s="115" t="s">
        <v>4481</v>
      </c>
      <c r="B2590" s="184">
        <v>48349</v>
      </c>
    </row>
    <row r="2591" spans="1:2" x14ac:dyDescent="0.2">
      <c r="A2591" s="115" t="s">
        <v>4482</v>
      </c>
      <c r="B2591" s="184">
        <v>48350</v>
      </c>
    </row>
    <row r="2592" spans="1:2" x14ac:dyDescent="0.2">
      <c r="A2592" s="115" t="s">
        <v>4483</v>
      </c>
      <c r="B2592" s="184">
        <v>48351</v>
      </c>
    </row>
    <row r="2593" spans="1:2" x14ac:dyDescent="0.2">
      <c r="A2593" s="115" t="s">
        <v>4484</v>
      </c>
      <c r="B2593" s="184">
        <v>48352</v>
      </c>
    </row>
    <row r="2594" spans="1:2" x14ac:dyDescent="0.2">
      <c r="A2594" s="115" t="s">
        <v>4485</v>
      </c>
      <c r="B2594" s="184">
        <v>48353</v>
      </c>
    </row>
    <row r="2595" spans="1:2" x14ac:dyDescent="0.2">
      <c r="A2595" s="115" t="s">
        <v>4486</v>
      </c>
      <c r="B2595" s="184">
        <v>48354</v>
      </c>
    </row>
    <row r="2596" spans="1:2" x14ac:dyDescent="0.2">
      <c r="A2596" s="115" t="s">
        <v>4487</v>
      </c>
      <c r="B2596" s="184">
        <v>48355</v>
      </c>
    </row>
    <row r="2597" spans="1:2" x14ac:dyDescent="0.2">
      <c r="A2597" s="115" t="s">
        <v>4488</v>
      </c>
      <c r="B2597" s="184">
        <v>48356</v>
      </c>
    </row>
    <row r="2598" spans="1:2" x14ac:dyDescent="0.2">
      <c r="A2598" s="115" t="s">
        <v>4489</v>
      </c>
      <c r="B2598" s="184">
        <v>48357</v>
      </c>
    </row>
    <row r="2599" spans="1:2" x14ac:dyDescent="0.2">
      <c r="A2599" s="115" t="s">
        <v>4490</v>
      </c>
      <c r="B2599" s="184">
        <v>48358</v>
      </c>
    </row>
    <row r="2600" spans="1:2" x14ac:dyDescent="0.2">
      <c r="A2600" s="115" t="s">
        <v>4491</v>
      </c>
      <c r="B2600" s="184">
        <v>48359</v>
      </c>
    </row>
    <row r="2601" spans="1:2" x14ac:dyDescent="0.2">
      <c r="A2601" s="115" t="s">
        <v>4492</v>
      </c>
      <c r="B2601" s="184">
        <v>48360</v>
      </c>
    </row>
    <row r="2602" spans="1:2" x14ac:dyDescent="0.2">
      <c r="A2602" s="115" t="s">
        <v>4493</v>
      </c>
      <c r="B2602" s="184">
        <v>48361</v>
      </c>
    </row>
    <row r="2603" spans="1:2" x14ac:dyDescent="0.2">
      <c r="A2603" s="115" t="s">
        <v>4494</v>
      </c>
      <c r="B2603" s="184">
        <v>48362</v>
      </c>
    </row>
    <row r="2604" spans="1:2" x14ac:dyDescent="0.2">
      <c r="A2604" s="115" t="s">
        <v>4495</v>
      </c>
      <c r="B2604" s="184">
        <v>48363</v>
      </c>
    </row>
    <row r="2605" spans="1:2" x14ac:dyDescent="0.2">
      <c r="A2605" s="115" t="s">
        <v>4496</v>
      </c>
      <c r="B2605" s="184">
        <v>48364</v>
      </c>
    </row>
    <row r="2606" spans="1:2" x14ac:dyDescent="0.2">
      <c r="A2606" s="115" t="s">
        <v>4497</v>
      </c>
      <c r="B2606" s="184">
        <v>48365</v>
      </c>
    </row>
    <row r="2607" spans="1:2" x14ac:dyDescent="0.2">
      <c r="A2607" s="115" t="s">
        <v>4498</v>
      </c>
      <c r="B2607" s="184">
        <v>48366</v>
      </c>
    </row>
    <row r="2608" spans="1:2" x14ac:dyDescent="0.2">
      <c r="A2608" s="115" t="s">
        <v>4499</v>
      </c>
      <c r="B2608" s="184">
        <v>48367</v>
      </c>
    </row>
    <row r="2609" spans="1:2" x14ac:dyDescent="0.2">
      <c r="A2609" s="115" t="s">
        <v>4500</v>
      </c>
      <c r="B2609" s="184">
        <v>48368</v>
      </c>
    </row>
    <row r="2610" spans="1:2" x14ac:dyDescent="0.2">
      <c r="A2610" s="115" t="s">
        <v>4501</v>
      </c>
      <c r="B2610" s="184">
        <v>48369</v>
      </c>
    </row>
    <row r="2611" spans="1:2" x14ac:dyDescent="0.2">
      <c r="A2611" s="115" t="s">
        <v>4502</v>
      </c>
      <c r="B2611" s="184">
        <v>48370</v>
      </c>
    </row>
    <row r="2612" spans="1:2" x14ac:dyDescent="0.2">
      <c r="A2612" s="115" t="s">
        <v>4503</v>
      </c>
      <c r="B2612" s="184">
        <v>48371</v>
      </c>
    </row>
    <row r="2613" spans="1:2" x14ac:dyDescent="0.2">
      <c r="A2613" s="115" t="s">
        <v>4504</v>
      </c>
      <c r="B2613" s="184">
        <v>48372</v>
      </c>
    </row>
    <row r="2614" spans="1:2" x14ac:dyDescent="0.2">
      <c r="A2614" s="115" t="s">
        <v>4505</v>
      </c>
      <c r="B2614" s="184">
        <v>48373</v>
      </c>
    </row>
    <row r="2615" spans="1:2" x14ac:dyDescent="0.2">
      <c r="A2615" s="115" t="s">
        <v>4506</v>
      </c>
      <c r="B2615" s="184">
        <v>48374</v>
      </c>
    </row>
    <row r="2616" spans="1:2" x14ac:dyDescent="0.2">
      <c r="A2616" s="115" t="s">
        <v>4507</v>
      </c>
      <c r="B2616" s="184">
        <v>48375</v>
      </c>
    </row>
    <row r="2617" spans="1:2" x14ac:dyDescent="0.2">
      <c r="A2617" s="115" t="s">
        <v>4508</v>
      </c>
      <c r="B2617" s="184">
        <v>48376</v>
      </c>
    </row>
    <row r="2618" spans="1:2" x14ac:dyDescent="0.2">
      <c r="A2618" s="115" t="s">
        <v>4509</v>
      </c>
      <c r="B2618" s="184">
        <v>48377</v>
      </c>
    </row>
    <row r="2619" spans="1:2" x14ac:dyDescent="0.2">
      <c r="A2619" s="115" t="s">
        <v>4510</v>
      </c>
      <c r="B2619" s="184">
        <v>48378</v>
      </c>
    </row>
    <row r="2620" spans="1:2" x14ac:dyDescent="0.2">
      <c r="A2620" s="115" t="s">
        <v>4511</v>
      </c>
      <c r="B2620" s="184">
        <v>48379</v>
      </c>
    </row>
    <row r="2621" spans="1:2" x14ac:dyDescent="0.2">
      <c r="A2621" s="115" t="s">
        <v>4512</v>
      </c>
      <c r="B2621" s="184">
        <v>48380</v>
      </c>
    </row>
    <row r="2622" spans="1:2" x14ac:dyDescent="0.2">
      <c r="A2622" s="115" t="s">
        <v>4513</v>
      </c>
      <c r="B2622" s="184">
        <v>48381</v>
      </c>
    </row>
    <row r="2623" spans="1:2" x14ac:dyDescent="0.2">
      <c r="A2623" s="115" t="s">
        <v>4514</v>
      </c>
      <c r="B2623" s="184">
        <v>48382</v>
      </c>
    </row>
    <row r="2624" spans="1:2" x14ac:dyDescent="0.2">
      <c r="A2624" s="115" t="s">
        <v>4515</v>
      </c>
      <c r="B2624" s="184">
        <v>48383</v>
      </c>
    </row>
    <row r="2625" spans="1:2" x14ac:dyDescent="0.2">
      <c r="A2625" s="115" t="s">
        <v>4516</v>
      </c>
      <c r="B2625" s="184">
        <v>48384</v>
      </c>
    </row>
    <row r="2626" spans="1:2" x14ac:dyDescent="0.2">
      <c r="A2626" s="115" t="s">
        <v>4517</v>
      </c>
      <c r="B2626" s="184">
        <v>48385</v>
      </c>
    </row>
    <row r="2627" spans="1:2" x14ac:dyDescent="0.2">
      <c r="A2627" s="115" t="s">
        <v>4518</v>
      </c>
      <c r="B2627" s="184">
        <v>48386</v>
      </c>
    </row>
    <row r="2628" spans="1:2" x14ac:dyDescent="0.2">
      <c r="A2628" s="115" t="s">
        <v>4519</v>
      </c>
      <c r="B2628" s="184">
        <v>48387</v>
      </c>
    </row>
    <row r="2629" spans="1:2" x14ac:dyDescent="0.2">
      <c r="A2629" s="115" t="s">
        <v>4520</v>
      </c>
      <c r="B2629" s="184">
        <v>48388</v>
      </c>
    </row>
    <row r="2630" spans="1:2" x14ac:dyDescent="0.2">
      <c r="A2630" s="115" t="s">
        <v>4521</v>
      </c>
      <c r="B2630" s="184">
        <v>48389</v>
      </c>
    </row>
    <row r="2631" spans="1:2" x14ac:dyDescent="0.2">
      <c r="A2631" s="115" t="s">
        <v>4522</v>
      </c>
      <c r="B2631" s="184">
        <v>48390</v>
      </c>
    </row>
    <row r="2632" spans="1:2" x14ac:dyDescent="0.2">
      <c r="A2632" s="115" t="s">
        <v>4523</v>
      </c>
      <c r="B2632" s="184">
        <v>48391</v>
      </c>
    </row>
    <row r="2633" spans="1:2" x14ac:dyDescent="0.2">
      <c r="A2633" s="115" t="s">
        <v>4524</v>
      </c>
      <c r="B2633" s="184">
        <v>48392</v>
      </c>
    </row>
    <row r="2634" spans="1:2" x14ac:dyDescent="0.2">
      <c r="A2634" s="115" t="s">
        <v>4525</v>
      </c>
      <c r="B2634" s="184">
        <v>48393</v>
      </c>
    </row>
    <row r="2635" spans="1:2" x14ac:dyDescent="0.2">
      <c r="A2635" s="115" t="s">
        <v>4526</v>
      </c>
      <c r="B2635" s="184">
        <v>48394</v>
      </c>
    </row>
    <row r="2636" spans="1:2" x14ac:dyDescent="0.2">
      <c r="A2636" s="115" t="s">
        <v>4527</v>
      </c>
      <c r="B2636" s="184">
        <v>48395</v>
      </c>
    </row>
    <row r="2637" spans="1:2" x14ac:dyDescent="0.2">
      <c r="A2637" s="115" t="s">
        <v>4528</v>
      </c>
      <c r="B2637" s="184">
        <v>48396</v>
      </c>
    </row>
    <row r="2638" spans="1:2" x14ac:dyDescent="0.2">
      <c r="A2638" s="115" t="s">
        <v>4529</v>
      </c>
      <c r="B2638" s="184">
        <v>48397</v>
      </c>
    </row>
    <row r="2639" spans="1:2" x14ac:dyDescent="0.2">
      <c r="A2639" s="115" t="s">
        <v>4530</v>
      </c>
      <c r="B2639" s="184">
        <v>48398</v>
      </c>
    </row>
    <row r="2640" spans="1:2" x14ac:dyDescent="0.2">
      <c r="A2640" s="115" t="s">
        <v>4531</v>
      </c>
      <c r="B2640" s="184">
        <v>48399</v>
      </c>
    </row>
    <row r="2641" spans="1:2" x14ac:dyDescent="0.2">
      <c r="A2641" s="115" t="s">
        <v>4532</v>
      </c>
      <c r="B2641" s="184">
        <v>48400</v>
      </c>
    </row>
    <row r="2642" spans="1:2" x14ac:dyDescent="0.2">
      <c r="A2642" s="115" t="s">
        <v>4533</v>
      </c>
      <c r="B2642" s="184">
        <v>48401</v>
      </c>
    </row>
    <row r="2643" spans="1:2" x14ac:dyDescent="0.2">
      <c r="A2643" s="115" t="s">
        <v>4534</v>
      </c>
      <c r="B2643" s="184">
        <v>48402</v>
      </c>
    </row>
    <row r="2644" spans="1:2" x14ac:dyDescent="0.2">
      <c r="A2644" s="115" t="s">
        <v>4535</v>
      </c>
      <c r="B2644" s="184">
        <v>48403</v>
      </c>
    </row>
    <row r="2645" spans="1:2" x14ac:dyDescent="0.2">
      <c r="A2645" s="115" t="s">
        <v>4536</v>
      </c>
      <c r="B2645" s="184">
        <v>48404</v>
      </c>
    </row>
    <row r="2646" spans="1:2" x14ac:dyDescent="0.2">
      <c r="A2646" s="115" t="s">
        <v>4537</v>
      </c>
      <c r="B2646" s="184">
        <v>48405</v>
      </c>
    </row>
    <row r="2647" spans="1:2" x14ac:dyDescent="0.2">
      <c r="A2647" s="115" t="s">
        <v>4538</v>
      </c>
      <c r="B2647" s="184">
        <v>48406</v>
      </c>
    </row>
    <row r="2648" spans="1:2" x14ac:dyDescent="0.2">
      <c r="A2648" s="115" t="s">
        <v>4539</v>
      </c>
      <c r="B2648" s="184">
        <v>48407</v>
      </c>
    </row>
    <row r="2649" spans="1:2" x14ac:dyDescent="0.2">
      <c r="A2649" s="115" t="s">
        <v>4540</v>
      </c>
      <c r="B2649" s="184">
        <v>48408</v>
      </c>
    </row>
    <row r="2650" spans="1:2" x14ac:dyDescent="0.2">
      <c r="A2650" s="115" t="s">
        <v>4541</v>
      </c>
      <c r="B2650" s="184">
        <v>48409</v>
      </c>
    </row>
    <row r="2651" spans="1:2" x14ac:dyDescent="0.2">
      <c r="A2651" s="115" t="s">
        <v>4542</v>
      </c>
      <c r="B2651" s="184">
        <v>48410</v>
      </c>
    </row>
    <row r="2652" spans="1:2" x14ac:dyDescent="0.2">
      <c r="A2652" s="115" t="s">
        <v>4543</v>
      </c>
      <c r="B2652" s="184">
        <v>48411</v>
      </c>
    </row>
    <row r="2653" spans="1:2" x14ac:dyDescent="0.2">
      <c r="A2653" s="115" t="s">
        <v>4544</v>
      </c>
      <c r="B2653" s="184">
        <v>48412</v>
      </c>
    </row>
    <row r="2654" spans="1:2" x14ac:dyDescent="0.2">
      <c r="A2654" s="115" t="s">
        <v>4545</v>
      </c>
      <c r="B2654" s="184">
        <v>48413</v>
      </c>
    </row>
    <row r="2655" spans="1:2" x14ac:dyDescent="0.2">
      <c r="A2655" s="115" t="s">
        <v>4546</v>
      </c>
      <c r="B2655" s="184">
        <v>48414</v>
      </c>
    </row>
    <row r="2656" spans="1:2" x14ac:dyDescent="0.2">
      <c r="A2656" s="115" t="s">
        <v>4547</v>
      </c>
      <c r="B2656" s="184">
        <v>48415</v>
      </c>
    </row>
    <row r="2657" spans="1:2" x14ac:dyDescent="0.2">
      <c r="A2657" s="115" t="s">
        <v>4548</v>
      </c>
      <c r="B2657" s="184">
        <v>48416</v>
      </c>
    </row>
    <row r="2658" spans="1:2" x14ac:dyDescent="0.2">
      <c r="A2658" s="115" t="s">
        <v>4549</v>
      </c>
      <c r="B2658" s="184">
        <v>48417</v>
      </c>
    </row>
    <row r="2659" spans="1:2" x14ac:dyDescent="0.2">
      <c r="A2659" s="115" t="s">
        <v>4550</v>
      </c>
      <c r="B2659" s="184">
        <v>48418</v>
      </c>
    </row>
    <row r="2660" spans="1:2" x14ac:dyDescent="0.2">
      <c r="A2660" s="115" t="s">
        <v>4551</v>
      </c>
      <c r="B2660" s="184">
        <v>48419</v>
      </c>
    </row>
    <row r="2661" spans="1:2" x14ac:dyDescent="0.2">
      <c r="A2661" s="115" t="s">
        <v>4552</v>
      </c>
      <c r="B2661" s="184">
        <v>48420</v>
      </c>
    </row>
    <row r="2662" spans="1:2" x14ac:dyDescent="0.2">
      <c r="A2662" s="115" t="s">
        <v>4553</v>
      </c>
      <c r="B2662" s="184">
        <v>48421</v>
      </c>
    </row>
    <row r="2663" spans="1:2" x14ac:dyDescent="0.2">
      <c r="A2663" s="115" t="s">
        <v>4554</v>
      </c>
      <c r="B2663" s="184">
        <v>48422</v>
      </c>
    </row>
    <row r="2664" spans="1:2" x14ac:dyDescent="0.2">
      <c r="A2664" s="115" t="s">
        <v>4555</v>
      </c>
      <c r="B2664" s="184">
        <v>48423</v>
      </c>
    </row>
    <row r="2665" spans="1:2" x14ac:dyDescent="0.2">
      <c r="A2665" s="115" t="s">
        <v>4556</v>
      </c>
      <c r="B2665" s="184">
        <v>48424</v>
      </c>
    </row>
    <row r="2666" spans="1:2" x14ac:dyDescent="0.2">
      <c r="A2666" s="115" t="s">
        <v>4557</v>
      </c>
      <c r="B2666" s="184">
        <v>48425</v>
      </c>
    </row>
    <row r="2667" spans="1:2" x14ac:dyDescent="0.2">
      <c r="A2667" s="115" t="s">
        <v>4558</v>
      </c>
      <c r="B2667" s="184">
        <v>48426</v>
      </c>
    </row>
    <row r="2668" spans="1:2" x14ac:dyDescent="0.2">
      <c r="A2668" s="115" t="s">
        <v>4559</v>
      </c>
      <c r="B2668" s="184">
        <v>48427</v>
      </c>
    </row>
    <row r="2669" spans="1:2" x14ac:dyDescent="0.2">
      <c r="A2669" s="115" t="s">
        <v>4560</v>
      </c>
      <c r="B2669" s="184">
        <v>48428</v>
      </c>
    </row>
    <row r="2670" spans="1:2" x14ac:dyDescent="0.2">
      <c r="A2670" s="115" t="s">
        <v>4561</v>
      </c>
      <c r="B2670" s="184">
        <v>48429</v>
      </c>
    </row>
    <row r="2671" spans="1:2" x14ac:dyDescent="0.2">
      <c r="A2671" s="115" t="s">
        <v>4562</v>
      </c>
      <c r="B2671" s="184">
        <v>48430</v>
      </c>
    </row>
    <row r="2672" spans="1:2" x14ac:dyDescent="0.2">
      <c r="A2672" s="115" t="s">
        <v>4563</v>
      </c>
      <c r="B2672" s="184">
        <v>48431</v>
      </c>
    </row>
    <row r="2673" spans="1:2" x14ac:dyDescent="0.2">
      <c r="A2673" s="115" t="s">
        <v>4564</v>
      </c>
      <c r="B2673" s="184">
        <v>48432</v>
      </c>
    </row>
    <row r="2674" spans="1:2" x14ac:dyDescent="0.2">
      <c r="A2674" s="115" t="s">
        <v>4565</v>
      </c>
      <c r="B2674" s="184">
        <v>48433</v>
      </c>
    </row>
    <row r="2675" spans="1:2" x14ac:dyDescent="0.2">
      <c r="A2675" s="115" t="s">
        <v>4566</v>
      </c>
      <c r="B2675" s="184">
        <v>48434</v>
      </c>
    </row>
    <row r="2676" spans="1:2" x14ac:dyDescent="0.2">
      <c r="A2676" s="115" t="s">
        <v>4567</v>
      </c>
      <c r="B2676" s="184">
        <v>48435</v>
      </c>
    </row>
    <row r="2677" spans="1:2" x14ac:dyDescent="0.2">
      <c r="A2677" s="115" t="s">
        <v>4568</v>
      </c>
      <c r="B2677" s="184">
        <v>48436</v>
      </c>
    </row>
    <row r="2678" spans="1:2" x14ac:dyDescent="0.2">
      <c r="A2678" s="115" t="s">
        <v>4569</v>
      </c>
      <c r="B2678" s="184">
        <v>48437</v>
      </c>
    </row>
    <row r="2679" spans="1:2" x14ac:dyDescent="0.2">
      <c r="A2679" s="115" t="s">
        <v>4570</v>
      </c>
      <c r="B2679" s="184">
        <v>48438</v>
      </c>
    </row>
    <row r="2680" spans="1:2" x14ac:dyDescent="0.2">
      <c r="A2680" s="115" t="s">
        <v>4571</v>
      </c>
      <c r="B2680" s="184">
        <v>48439</v>
      </c>
    </row>
    <row r="2681" spans="1:2" x14ac:dyDescent="0.2">
      <c r="A2681" s="115" t="s">
        <v>4572</v>
      </c>
      <c r="B2681" s="184">
        <v>48440</v>
      </c>
    </row>
    <row r="2682" spans="1:2" x14ac:dyDescent="0.2">
      <c r="A2682" s="115" t="s">
        <v>4573</v>
      </c>
      <c r="B2682" s="184">
        <v>48441</v>
      </c>
    </row>
    <row r="2683" spans="1:2" x14ac:dyDescent="0.2">
      <c r="A2683" s="115" t="s">
        <v>4574</v>
      </c>
      <c r="B2683" s="184">
        <v>48442</v>
      </c>
    </row>
    <row r="2684" spans="1:2" x14ac:dyDescent="0.2">
      <c r="A2684" s="115" t="s">
        <v>4575</v>
      </c>
      <c r="B2684" s="184">
        <v>48443</v>
      </c>
    </row>
    <row r="2685" spans="1:2" x14ac:dyDescent="0.2">
      <c r="A2685" s="115" t="s">
        <v>4576</v>
      </c>
      <c r="B2685" s="184">
        <v>48444</v>
      </c>
    </row>
    <row r="2686" spans="1:2" x14ac:dyDescent="0.2">
      <c r="A2686" s="115" t="s">
        <v>4577</v>
      </c>
      <c r="B2686" s="184">
        <v>48445</v>
      </c>
    </row>
    <row r="2687" spans="1:2" x14ac:dyDescent="0.2">
      <c r="A2687" s="115" t="s">
        <v>4578</v>
      </c>
      <c r="B2687" s="184">
        <v>48446</v>
      </c>
    </row>
    <row r="2688" spans="1:2" x14ac:dyDescent="0.2">
      <c r="A2688" s="115" t="s">
        <v>4579</v>
      </c>
      <c r="B2688" s="184">
        <v>48447</v>
      </c>
    </row>
    <row r="2689" spans="1:2" x14ac:dyDescent="0.2">
      <c r="A2689" s="115" t="s">
        <v>4580</v>
      </c>
      <c r="B2689" s="184">
        <v>48448</v>
      </c>
    </row>
    <row r="2690" spans="1:2" x14ac:dyDescent="0.2">
      <c r="A2690" s="115" t="s">
        <v>4581</v>
      </c>
      <c r="B2690" s="184">
        <v>48449</v>
      </c>
    </row>
    <row r="2691" spans="1:2" x14ac:dyDescent="0.2">
      <c r="A2691" s="115" t="s">
        <v>4582</v>
      </c>
      <c r="B2691" s="184">
        <v>48450</v>
      </c>
    </row>
    <row r="2692" spans="1:2" x14ac:dyDescent="0.2">
      <c r="A2692" s="115" t="s">
        <v>4583</v>
      </c>
      <c r="B2692" s="184">
        <v>48451</v>
      </c>
    </row>
    <row r="2693" spans="1:2" x14ac:dyDescent="0.2">
      <c r="A2693" s="115" t="s">
        <v>4584</v>
      </c>
      <c r="B2693" s="184">
        <v>48452</v>
      </c>
    </row>
    <row r="2694" spans="1:2" x14ac:dyDescent="0.2">
      <c r="A2694" s="115" t="s">
        <v>4585</v>
      </c>
      <c r="B2694" s="184">
        <v>48453</v>
      </c>
    </row>
    <row r="2695" spans="1:2" x14ac:dyDescent="0.2">
      <c r="A2695" s="115" t="s">
        <v>4586</v>
      </c>
      <c r="B2695" s="184">
        <v>48454</v>
      </c>
    </row>
    <row r="2696" spans="1:2" x14ac:dyDescent="0.2">
      <c r="A2696" s="115" t="s">
        <v>4587</v>
      </c>
      <c r="B2696" s="184">
        <v>48455</v>
      </c>
    </row>
    <row r="2697" spans="1:2" x14ac:dyDescent="0.2">
      <c r="A2697" s="115" t="s">
        <v>4588</v>
      </c>
      <c r="B2697" s="184">
        <v>48456</v>
      </c>
    </row>
    <row r="2698" spans="1:2" x14ac:dyDescent="0.2">
      <c r="A2698" s="115" t="s">
        <v>4589</v>
      </c>
      <c r="B2698" s="184">
        <v>48457</v>
      </c>
    </row>
    <row r="2699" spans="1:2" x14ac:dyDescent="0.2">
      <c r="A2699" s="115" t="s">
        <v>4590</v>
      </c>
      <c r="B2699" s="184">
        <v>48458</v>
      </c>
    </row>
    <row r="2700" spans="1:2" x14ac:dyDescent="0.2">
      <c r="A2700" s="115" t="s">
        <v>4591</v>
      </c>
      <c r="B2700" s="184">
        <v>48459</v>
      </c>
    </row>
    <row r="2701" spans="1:2" x14ac:dyDescent="0.2">
      <c r="A2701" s="115" t="s">
        <v>4592</v>
      </c>
      <c r="B2701" s="184">
        <v>48460</v>
      </c>
    </row>
    <row r="2702" spans="1:2" x14ac:dyDescent="0.2">
      <c r="A2702" s="115" t="s">
        <v>4593</v>
      </c>
      <c r="B2702" s="184">
        <v>48461</v>
      </c>
    </row>
    <row r="2703" spans="1:2" x14ac:dyDescent="0.2">
      <c r="A2703" s="115" t="s">
        <v>4594</v>
      </c>
      <c r="B2703" s="184">
        <v>48462</v>
      </c>
    </row>
    <row r="2704" spans="1:2" x14ac:dyDescent="0.2">
      <c r="A2704" s="115" t="s">
        <v>4595</v>
      </c>
      <c r="B2704" s="184">
        <v>48463</v>
      </c>
    </row>
    <row r="2705" spans="1:2" x14ac:dyDescent="0.2">
      <c r="A2705" s="115" t="s">
        <v>4596</v>
      </c>
      <c r="B2705" s="184">
        <v>48464</v>
      </c>
    </row>
    <row r="2706" spans="1:2" x14ac:dyDescent="0.2">
      <c r="A2706" s="115" t="s">
        <v>4597</v>
      </c>
      <c r="B2706" s="184">
        <v>48465</v>
      </c>
    </row>
    <row r="2707" spans="1:2" x14ac:dyDescent="0.2">
      <c r="A2707" s="115" t="s">
        <v>4598</v>
      </c>
      <c r="B2707" s="184">
        <v>48466</v>
      </c>
    </row>
    <row r="2708" spans="1:2" x14ac:dyDescent="0.2">
      <c r="A2708" s="115" t="s">
        <v>4599</v>
      </c>
      <c r="B2708" s="184">
        <v>48467</v>
      </c>
    </row>
    <row r="2709" spans="1:2" x14ac:dyDescent="0.2">
      <c r="A2709" s="115" t="s">
        <v>4600</v>
      </c>
      <c r="B2709" s="184">
        <v>48468</v>
      </c>
    </row>
    <row r="2710" spans="1:2" x14ac:dyDescent="0.2">
      <c r="A2710" s="115" t="s">
        <v>4601</v>
      </c>
      <c r="B2710" s="184">
        <v>48469</v>
      </c>
    </row>
    <row r="2711" spans="1:2" x14ac:dyDescent="0.2">
      <c r="A2711" s="115" t="s">
        <v>4602</v>
      </c>
      <c r="B2711" s="184">
        <v>48470</v>
      </c>
    </row>
    <row r="2712" spans="1:2" x14ac:dyDescent="0.2">
      <c r="A2712" s="115" t="s">
        <v>4603</v>
      </c>
      <c r="B2712" s="184">
        <v>48471</v>
      </c>
    </row>
    <row r="2713" spans="1:2" x14ac:dyDescent="0.2">
      <c r="A2713" s="115" t="s">
        <v>4604</v>
      </c>
      <c r="B2713" s="184">
        <v>48472</v>
      </c>
    </row>
    <row r="2714" spans="1:2" x14ac:dyDescent="0.2">
      <c r="A2714" s="115" t="s">
        <v>4605</v>
      </c>
      <c r="B2714" s="184">
        <v>48473</v>
      </c>
    </row>
    <row r="2715" spans="1:2" x14ac:dyDescent="0.2">
      <c r="A2715" s="115" t="s">
        <v>4606</v>
      </c>
      <c r="B2715" s="184">
        <v>48474</v>
      </c>
    </row>
    <row r="2716" spans="1:2" x14ac:dyDescent="0.2">
      <c r="A2716" s="115" t="s">
        <v>4607</v>
      </c>
      <c r="B2716" s="184">
        <v>48475</v>
      </c>
    </row>
    <row r="2717" spans="1:2" x14ac:dyDescent="0.2">
      <c r="A2717" s="115" t="s">
        <v>4608</v>
      </c>
      <c r="B2717" s="184">
        <v>48476</v>
      </c>
    </row>
    <row r="2718" spans="1:2" x14ac:dyDescent="0.2">
      <c r="A2718" s="115" t="s">
        <v>4609</v>
      </c>
      <c r="B2718" s="184">
        <v>48477</v>
      </c>
    </row>
    <row r="2719" spans="1:2" x14ac:dyDescent="0.2">
      <c r="A2719" s="115" t="s">
        <v>4610</v>
      </c>
      <c r="B2719" s="184">
        <v>48478</v>
      </c>
    </row>
    <row r="2720" spans="1:2" x14ac:dyDescent="0.2">
      <c r="A2720" s="115" t="s">
        <v>4611</v>
      </c>
      <c r="B2720" s="184">
        <v>48479</v>
      </c>
    </row>
    <row r="2721" spans="1:2" x14ac:dyDescent="0.2">
      <c r="A2721" s="115" t="s">
        <v>4612</v>
      </c>
      <c r="B2721" s="184">
        <v>48480</v>
      </c>
    </row>
    <row r="2722" spans="1:2" x14ac:dyDescent="0.2">
      <c r="A2722" s="115" t="s">
        <v>4613</v>
      </c>
      <c r="B2722" s="184">
        <v>48481</v>
      </c>
    </row>
    <row r="2723" spans="1:2" x14ac:dyDescent="0.2">
      <c r="A2723" s="115" t="s">
        <v>4614</v>
      </c>
      <c r="B2723" s="184">
        <v>48482</v>
      </c>
    </row>
    <row r="2724" spans="1:2" x14ac:dyDescent="0.2">
      <c r="A2724" s="115" t="s">
        <v>4615</v>
      </c>
      <c r="B2724" s="184">
        <v>48483</v>
      </c>
    </row>
    <row r="2725" spans="1:2" x14ac:dyDescent="0.2">
      <c r="A2725" s="115" t="s">
        <v>4616</v>
      </c>
      <c r="B2725" s="184">
        <v>48484</v>
      </c>
    </row>
    <row r="2726" spans="1:2" x14ac:dyDescent="0.2">
      <c r="A2726" s="115" t="s">
        <v>4617</v>
      </c>
      <c r="B2726" s="184">
        <v>48485</v>
      </c>
    </row>
    <row r="2727" spans="1:2" x14ac:dyDescent="0.2">
      <c r="A2727" s="115" t="s">
        <v>4618</v>
      </c>
      <c r="B2727" s="184">
        <v>48486</v>
      </c>
    </row>
    <row r="2728" spans="1:2" x14ac:dyDescent="0.2">
      <c r="A2728" s="115" t="s">
        <v>4619</v>
      </c>
      <c r="B2728" s="184">
        <v>48487</v>
      </c>
    </row>
    <row r="2729" spans="1:2" x14ac:dyDescent="0.2">
      <c r="A2729" s="115" t="s">
        <v>4620</v>
      </c>
      <c r="B2729" s="184">
        <v>48488</v>
      </c>
    </row>
    <row r="2730" spans="1:2" x14ac:dyDescent="0.2">
      <c r="A2730" s="115" t="s">
        <v>4621</v>
      </c>
      <c r="B2730" s="184">
        <v>48489</v>
      </c>
    </row>
    <row r="2731" spans="1:2" x14ac:dyDescent="0.2">
      <c r="A2731" s="115" t="s">
        <v>4622</v>
      </c>
      <c r="B2731" s="184">
        <v>48490</v>
      </c>
    </row>
    <row r="2732" spans="1:2" x14ac:dyDescent="0.2">
      <c r="A2732" s="115" t="s">
        <v>4623</v>
      </c>
      <c r="B2732" s="184">
        <v>48491</v>
      </c>
    </row>
    <row r="2733" spans="1:2" x14ac:dyDescent="0.2">
      <c r="A2733" s="115" t="s">
        <v>4624</v>
      </c>
      <c r="B2733" s="184">
        <v>48492</v>
      </c>
    </row>
    <row r="2734" spans="1:2" x14ac:dyDescent="0.2">
      <c r="A2734" s="115" t="s">
        <v>4625</v>
      </c>
      <c r="B2734" s="184">
        <v>48493</v>
      </c>
    </row>
    <row r="2735" spans="1:2" x14ac:dyDescent="0.2">
      <c r="A2735" s="115" t="s">
        <v>4626</v>
      </c>
      <c r="B2735" s="184">
        <v>48494</v>
      </c>
    </row>
    <row r="2736" spans="1:2" x14ac:dyDescent="0.2">
      <c r="A2736" s="115" t="s">
        <v>4627</v>
      </c>
      <c r="B2736" s="184">
        <v>48495</v>
      </c>
    </row>
    <row r="2737" spans="1:2" x14ac:dyDescent="0.2">
      <c r="A2737" s="115" t="s">
        <v>4628</v>
      </c>
      <c r="B2737" s="184">
        <v>48496</v>
      </c>
    </row>
    <row r="2738" spans="1:2" x14ac:dyDescent="0.2">
      <c r="A2738" s="115" t="s">
        <v>4629</v>
      </c>
      <c r="B2738" s="184">
        <v>48497</v>
      </c>
    </row>
    <row r="2739" spans="1:2" x14ac:dyDescent="0.2">
      <c r="A2739" s="115" t="s">
        <v>4630</v>
      </c>
      <c r="B2739" s="184">
        <v>48498</v>
      </c>
    </row>
    <row r="2740" spans="1:2" x14ac:dyDescent="0.2">
      <c r="A2740" s="115" t="s">
        <v>4631</v>
      </c>
      <c r="B2740" s="184">
        <v>48499</v>
      </c>
    </row>
    <row r="2741" spans="1:2" x14ac:dyDescent="0.2">
      <c r="A2741" s="115" t="s">
        <v>4632</v>
      </c>
      <c r="B2741" s="184">
        <v>48500</v>
      </c>
    </row>
    <row r="2742" spans="1:2" x14ac:dyDescent="0.2">
      <c r="A2742" s="115" t="s">
        <v>4633</v>
      </c>
      <c r="B2742" s="184">
        <v>48501</v>
      </c>
    </row>
    <row r="2743" spans="1:2" x14ac:dyDescent="0.2">
      <c r="A2743" s="115" t="s">
        <v>4634</v>
      </c>
      <c r="B2743" s="184">
        <v>48502</v>
      </c>
    </row>
    <row r="2744" spans="1:2" x14ac:dyDescent="0.2">
      <c r="A2744" s="115" t="s">
        <v>4635</v>
      </c>
      <c r="B2744" s="184">
        <v>48503</v>
      </c>
    </row>
    <row r="2745" spans="1:2" x14ac:dyDescent="0.2">
      <c r="A2745" s="115" t="s">
        <v>4636</v>
      </c>
      <c r="B2745" s="184">
        <v>48504</v>
      </c>
    </row>
    <row r="2746" spans="1:2" x14ac:dyDescent="0.2">
      <c r="A2746" s="115" t="s">
        <v>4637</v>
      </c>
      <c r="B2746" s="184">
        <v>48505</v>
      </c>
    </row>
    <row r="2747" spans="1:2" x14ac:dyDescent="0.2">
      <c r="A2747" s="115" t="s">
        <v>4638</v>
      </c>
      <c r="B2747" s="184">
        <v>48506</v>
      </c>
    </row>
    <row r="2748" spans="1:2" x14ac:dyDescent="0.2">
      <c r="A2748" s="115" t="s">
        <v>4639</v>
      </c>
      <c r="B2748" s="184">
        <v>48507</v>
      </c>
    </row>
    <row r="2749" spans="1:2" x14ac:dyDescent="0.2">
      <c r="A2749" s="115" t="s">
        <v>4640</v>
      </c>
      <c r="B2749" s="184">
        <v>48508</v>
      </c>
    </row>
    <row r="2750" spans="1:2" x14ac:dyDescent="0.2">
      <c r="A2750" s="115" t="s">
        <v>4641</v>
      </c>
      <c r="B2750" s="184">
        <v>48509</v>
      </c>
    </row>
    <row r="2751" spans="1:2" x14ac:dyDescent="0.2">
      <c r="A2751" s="115" t="s">
        <v>4642</v>
      </c>
      <c r="B2751" s="184">
        <v>48510</v>
      </c>
    </row>
    <row r="2752" spans="1:2" x14ac:dyDescent="0.2">
      <c r="A2752" s="115" t="s">
        <v>4643</v>
      </c>
      <c r="B2752" s="184">
        <v>48511</v>
      </c>
    </row>
    <row r="2753" spans="1:2" x14ac:dyDescent="0.2">
      <c r="A2753" s="115" t="s">
        <v>4644</v>
      </c>
      <c r="B2753" s="184">
        <v>48512</v>
      </c>
    </row>
    <row r="2754" spans="1:2" x14ac:dyDescent="0.2">
      <c r="A2754" s="115" t="s">
        <v>4645</v>
      </c>
      <c r="B2754" s="184">
        <v>48513</v>
      </c>
    </row>
    <row r="2755" spans="1:2" x14ac:dyDescent="0.2">
      <c r="A2755" s="115" t="s">
        <v>4646</v>
      </c>
      <c r="B2755" s="184">
        <v>48514</v>
      </c>
    </row>
    <row r="2756" spans="1:2" x14ac:dyDescent="0.2">
      <c r="A2756" s="115" t="s">
        <v>4647</v>
      </c>
      <c r="B2756" s="184">
        <v>48515</v>
      </c>
    </row>
    <row r="2757" spans="1:2" x14ac:dyDescent="0.2">
      <c r="A2757" s="115" t="s">
        <v>4648</v>
      </c>
      <c r="B2757" s="184">
        <v>48516</v>
      </c>
    </row>
    <row r="2758" spans="1:2" x14ac:dyDescent="0.2">
      <c r="A2758" s="115" t="s">
        <v>4649</v>
      </c>
      <c r="B2758" s="184">
        <v>48517</v>
      </c>
    </row>
    <row r="2759" spans="1:2" x14ac:dyDescent="0.2">
      <c r="A2759" s="115" t="s">
        <v>4650</v>
      </c>
      <c r="B2759" s="184">
        <v>48518</v>
      </c>
    </row>
    <row r="2760" spans="1:2" x14ac:dyDescent="0.2">
      <c r="A2760" s="115" t="s">
        <v>4651</v>
      </c>
      <c r="B2760" s="184">
        <v>48519</v>
      </c>
    </row>
    <row r="2761" spans="1:2" x14ac:dyDescent="0.2">
      <c r="A2761" s="115" t="s">
        <v>4652</v>
      </c>
      <c r="B2761" s="184">
        <v>48520</v>
      </c>
    </row>
    <row r="2762" spans="1:2" x14ac:dyDescent="0.2">
      <c r="A2762" s="115" t="s">
        <v>4653</v>
      </c>
      <c r="B2762" s="184">
        <v>48521</v>
      </c>
    </row>
    <row r="2763" spans="1:2" x14ac:dyDescent="0.2">
      <c r="A2763" s="115" t="s">
        <v>4654</v>
      </c>
      <c r="B2763" s="184">
        <v>48522</v>
      </c>
    </row>
    <row r="2764" spans="1:2" x14ac:dyDescent="0.2">
      <c r="A2764" s="115" t="s">
        <v>4655</v>
      </c>
      <c r="B2764" s="184">
        <v>48523</v>
      </c>
    </row>
    <row r="2765" spans="1:2" x14ac:dyDescent="0.2">
      <c r="A2765" s="115" t="s">
        <v>4656</v>
      </c>
      <c r="B2765" s="184">
        <v>48524</v>
      </c>
    </row>
    <row r="2766" spans="1:2" x14ac:dyDescent="0.2">
      <c r="A2766" s="115" t="s">
        <v>4657</v>
      </c>
      <c r="B2766" s="184">
        <v>48525</v>
      </c>
    </row>
    <row r="2767" spans="1:2" x14ac:dyDescent="0.2">
      <c r="A2767" s="115" t="s">
        <v>4658</v>
      </c>
      <c r="B2767" s="184">
        <v>48526</v>
      </c>
    </row>
    <row r="2768" spans="1:2" x14ac:dyDescent="0.2">
      <c r="A2768" s="115" t="s">
        <v>4659</v>
      </c>
      <c r="B2768" s="184">
        <v>48527</v>
      </c>
    </row>
    <row r="2769" spans="1:2" x14ac:dyDescent="0.2">
      <c r="A2769" s="115" t="s">
        <v>4660</v>
      </c>
      <c r="B2769" s="184">
        <v>48528</v>
      </c>
    </row>
    <row r="2770" spans="1:2" x14ac:dyDescent="0.2">
      <c r="A2770" s="115" t="s">
        <v>4661</v>
      </c>
      <c r="B2770" s="184">
        <v>48529</v>
      </c>
    </row>
    <row r="2771" spans="1:2" x14ac:dyDescent="0.2">
      <c r="A2771" s="115" t="s">
        <v>4662</v>
      </c>
      <c r="B2771" s="184">
        <v>48530</v>
      </c>
    </row>
    <row r="2772" spans="1:2" x14ac:dyDescent="0.2">
      <c r="A2772" s="115" t="s">
        <v>4663</v>
      </c>
      <c r="B2772" s="184">
        <v>48531</v>
      </c>
    </row>
    <row r="2773" spans="1:2" x14ac:dyDescent="0.2">
      <c r="A2773" s="115" t="s">
        <v>4664</v>
      </c>
      <c r="B2773" s="184">
        <v>48532</v>
      </c>
    </row>
    <row r="2774" spans="1:2" x14ac:dyDescent="0.2">
      <c r="A2774" s="115" t="s">
        <v>4665</v>
      </c>
      <c r="B2774" s="184">
        <v>48533</v>
      </c>
    </row>
    <row r="2775" spans="1:2" x14ac:dyDescent="0.2">
      <c r="A2775" s="115" t="s">
        <v>4666</v>
      </c>
      <c r="B2775" s="184">
        <v>48534</v>
      </c>
    </row>
    <row r="2776" spans="1:2" x14ac:dyDescent="0.2">
      <c r="A2776" s="115" t="s">
        <v>4667</v>
      </c>
      <c r="B2776" s="184">
        <v>48535</v>
      </c>
    </row>
    <row r="2777" spans="1:2" x14ac:dyDescent="0.2">
      <c r="A2777" s="115" t="s">
        <v>4668</v>
      </c>
      <c r="B2777" s="184">
        <v>48536</v>
      </c>
    </row>
    <row r="2778" spans="1:2" x14ac:dyDescent="0.2">
      <c r="A2778" s="115" t="s">
        <v>4669</v>
      </c>
      <c r="B2778" s="184">
        <v>48537</v>
      </c>
    </row>
    <row r="2779" spans="1:2" x14ac:dyDescent="0.2">
      <c r="A2779" s="115" t="s">
        <v>4670</v>
      </c>
      <c r="B2779" s="184">
        <v>48538</v>
      </c>
    </row>
    <row r="2780" spans="1:2" x14ac:dyDescent="0.2">
      <c r="A2780" s="115" t="s">
        <v>4671</v>
      </c>
      <c r="B2780" s="184">
        <v>48539</v>
      </c>
    </row>
    <row r="2781" spans="1:2" x14ac:dyDescent="0.2">
      <c r="A2781" s="115" t="s">
        <v>4672</v>
      </c>
      <c r="B2781" s="184">
        <v>48540</v>
      </c>
    </row>
    <row r="2782" spans="1:2" x14ac:dyDescent="0.2">
      <c r="A2782" s="115" t="s">
        <v>4673</v>
      </c>
      <c r="B2782" s="184">
        <v>48541</v>
      </c>
    </row>
    <row r="2783" spans="1:2" x14ac:dyDescent="0.2">
      <c r="A2783" s="115" t="s">
        <v>4674</v>
      </c>
      <c r="B2783" s="184">
        <v>48542</v>
      </c>
    </row>
    <row r="2784" spans="1:2" x14ac:dyDescent="0.2">
      <c r="A2784" s="115" t="s">
        <v>4675</v>
      </c>
      <c r="B2784" s="184">
        <v>48543</v>
      </c>
    </row>
    <row r="2785" spans="1:2" x14ac:dyDescent="0.2">
      <c r="A2785" s="115" t="s">
        <v>4676</v>
      </c>
      <c r="B2785" s="184">
        <v>48544</v>
      </c>
    </row>
    <row r="2786" spans="1:2" x14ac:dyDescent="0.2">
      <c r="A2786" s="115" t="s">
        <v>4677</v>
      </c>
      <c r="B2786" s="184">
        <v>48545</v>
      </c>
    </row>
    <row r="2787" spans="1:2" x14ac:dyDescent="0.2">
      <c r="A2787" s="115" t="s">
        <v>4678</v>
      </c>
      <c r="B2787" s="184">
        <v>48546</v>
      </c>
    </row>
    <row r="2788" spans="1:2" x14ac:dyDescent="0.2">
      <c r="A2788" s="115" t="s">
        <v>4679</v>
      </c>
      <c r="B2788" s="184">
        <v>48547</v>
      </c>
    </row>
    <row r="2789" spans="1:2" x14ac:dyDescent="0.2">
      <c r="A2789" s="115" t="s">
        <v>4680</v>
      </c>
      <c r="B2789" s="184">
        <v>48548</v>
      </c>
    </row>
    <row r="2790" spans="1:2" x14ac:dyDescent="0.2">
      <c r="A2790" s="115" t="s">
        <v>4681</v>
      </c>
      <c r="B2790" s="184">
        <v>48549</v>
      </c>
    </row>
    <row r="2791" spans="1:2" x14ac:dyDescent="0.2">
      <c r="A2791" s="115" t="s">
        <v>4682</v>
      </c>
      <c r="B2791" s="184">
        <v>48550</v>
      </c>
    </row>
    <row r="2792" spans="1:2" x14ac:dyDescent="0.2">
      <c r="A2792" s="115" t="s">
        <v>4683</v>
      </c>
      <c r="B2792" s="184">
        <v>48551</v>
      </c>
    </row>
    <row r="2793" spans="1:2" x14ac:dyDescent="0.2">
      <c r="A2793" s="115" t="s">
        <v>4684</v>
      </c>
      <c r="B2793" s="184">
        <v>48552</v>
      </c>
    </row>
    <row r="2794" spans="1:2" x14ac:dyDescent="0.2">
      <c r="A2794" s="115" t="s">
        <v>4685</v>
      </c>
      <c r="B2794" s="184">
        <v>48553</v>
      </c>
    </row>
    <row r="2795" spans="1:2" x14ac:dyDescent="0.2">
      <c r="A2795" s="115" t="s">
        <v>4686</v>
      </c>
      <c r="B2795" s="184">
        <v>48554</v>
      </c>
    </row>
    <row r="2796" spans="1:2" x14ac:dyDescent="0.2">
      <c r="A2796" s="115" t="s">
        <v>4687</v>
      </c>
      <c r="B2796" s="184">
        <v>48555</v>
      </c>
    </row>
    <row r="2797" spans="1:2" x14ac:dyDescent="0.2">
      <c r="A2797" s="115" t="s">
        <v>4688</v>
      </c>
      <c r="B2797" s="184">
        <v>48556</v>
      </c>
    </row>
    <row r="2798" spans="1:2" x14ac:dyDescent="0.2">
      <c r="A2798" s="115" t="s">
        <v>4689</v>
      </c>
      <c r="B2798" s="184">
        <v>48557</v>
      </c>
    </row>
    <row r="2799" spans="1:2" x14ac:dyDescent="0.2">
      <c r="A2799" s="115" t="s">
        <v>4690</v>
      </c>
      <c r="B2799" s="184">
        <v>48558</v>
      </c>
    </row>
    <row r="2800" spans="1:2" x14ac:dyDescent="0.2">
      <c r="A2800" s="115" t="s">
        <v>4691</v>
      </c>
      <c r="B2800" s="184">
        <v>48559</v>
      </c>
    </row>
    <row r="2801" spans="1:2" x14ac:dyDescent="0.2">
      <c r="A2801" s="115" t="s">
        <v>4692</v>
      </c>
      <c r="B2801" s="184">
        <v>48560</v>
      </c>
    </row>
    <row r="2802" spans="1:2" x14ac:dyDescent="0.2">
      <c r="A2802" s="115" t="s">
        <v>4693</v>
      </c>
      <c r="B2802" s="184">
        <v>48561</v>
      </c>
    </row>
    <row r="2803" spans="1:2" x14ac:dyDescent="0.2">
      <c r="A2803" s="115" t="s">
        <v>4694</v>
      </c>
      <c r="B2803" s="184">
        <v>48562</v>
      </c>
    </row>
    <row r="2804" spans="1:2" x14ac:dyDescent="0.2">
      <c r="A2804" s="115" t="s">
        <v>4695</v>
      </c>
      <c r="B2804" s="184">
        <v>48563</v>
      </c>
    </row>
    <row r="2805" spans="1:2" x14ac:dyDescent="0.2">
      <c r="A2805" s="115" t="s">
        <v>4696</v>
      </c>
      <c r="B2805" s="184">
        <v>48564</v>
      </c>
    </row>
    <row r="2806" spans="1:2" x14ac:dyDescent="0.2">
      <c r="A2806" s="115" t="s">
        <v>4697</v>
      </c>
      <c r="B2806" s="184">
        <v>48565</v>
      </c>
    </row>
    <row r="2807" spans="1:2" x14ac:dyDescent="0.2">
      <c r="A2807" s="115" t="s">
        <v>4698</v>
      </c>
      <c r="B2807" s="184">
        <v>48566</v>
      </c>
    </row>
    <row r="2808" spans="1:2" x14ac:dyDescent="0.2">
      <c r="A2808" s="115" t="s">
        <v>4699</v>
      </c>
      <c r="B2808" s="184">
        <v>48567</v>
      </c>
    </row>
    <row r="2809" spans="1:2" x14ac:dyDescent="0.2">
      <c r="A2809" s="115" t="s">
        <v>4700</v>
      </c>
      <c r="B2809" s="184">
        <v>48568</v>
      </c>
    </row>
    <row r="2810" spans="1:2" x14ac:dyDescent="0.2">
      <c r="A2810" s="115" t="s">
        <v>4701</v>
      </c>
      <c r="B2810" s="184">
        <v>48569</v>
      </c>
    </row>
    <row r="2811" spans="1:2" x14ac:dyDescent="0.2">
      <c r="A2811" s="115" t="s">
        <v>4702</v>
      </c>
      <c r="B2811" s="184">
        <v>48570</v>
      </c>
    </row>
    <row r="2812" spans="1:2" x14ac:dyDescent="0.2">
      <c r="A2812" s="115" t="s">
        <v>4703</v>
      </c>
      <c r="B2812" s="184">
        <v>48571</v>
      </c>
    </row>
    <row r="2813" spans="1:2" x14ac:dyDescent="0.2">
      <c r="A2813" s="115" t="s">
        <v>4704</v>
      </c>
      <c r="B2813" s="184">
        <v>48572</v>
      </c>
    </row>
    <row r="2814" spans="1:2" x14ac:dyDescent="0.2">
      <c r="A2814" s="115" t="s">
        <v>4705</v>
      </c>
      <c r="B2814" s="184">
        <v>48573</v>
      </c>
    </row>
    <row r="2815" spans="1:2" x14ac:dyDescent="0.2">
      <c r="A2815" s="115" t="s">
        <v>4706</v>
      </c>
      <c r="B2815" s="184">
        <v>48574</v>
      </c>
    </row>
    <row r="2816" spans="1:2" x14ac:dyDescent="0.2">
      <c r="A2816" s="115" t="s">
        <v>4707</v>
      </c>
      <c r="B2816" s="184">
        <v>48575</v>
      </c>
    </row>
    <row r="2817" spans="1:2" x14ac:dyDescent="0.2">
      <c r="A2817" s="115" t="s">
        <v>4708</v>
      </c>
      <c r="B2817" s="184">
        <v>48576</v>
      </c>
    </row>
    <row r="2818" spans="1:2" x14ac:dyDescent="0.2">
      <c r="A2818" s="115" t="s">
        <v>4709</v>
      </c>
      <c r="B2818" s="184">
        <v>48577</v>
      </c>
    </row>
    <row r="2819" spans="1:2" x14ac:dyDescent="0.2">
      <c r="A2819" s="115" t="s">
        <v>4710</v>
      </c>
      <c r="B2819" s="184">
        <v>48578</v>
      </c>
    </row>
    <row r="2820" spans="1:2" x14ac:dyDescent="0.2">
      <c r="A2820" s="115" t="s">
        <v>4711</v>
      </c>
      <c r="B2820" s="184">
        <v>48579</v>
      </c>
    </row>
    <row r="2821" spans="1:2" x14ac:dyDescent="0.2">
      <c r="A2821" s="115" t="s">
        <v>4712</v>
      </c>
      <c r="B2821" s="184">
        <v>48580</v>
      </c>
    </row>
    <row r="2822" spans="1:2" x14ac:dyDescent="0.2">
      <c r="A2822" s="115" t="s">
        <v>4713</v>
      </c>
      <c r="B2822" s="184">
        <v>48581</v>
      </c>
    </row>
    <row r="2823" spans="1:2" x14ac:dyDescent="0.2">
      <c r="A2823" s="115" t="s">
        <v>4714</v>
      </c>
      <c r="B2823" s="184">
        <v>48582</v>
      </c>
    </row>
    <row r="2824" spans="1:2" x14ac:dyDescent="0.2">
      <c r="A2824" s="115" t="s">
        <v>4715</v>
      </c>
      <c r="B2824" s="184">
        <v>48583</v>
      </c>
    </row>
    <row r="2825" spans="1:2" x14ac:dyDescent="0.2">
      <c r="A2825" s="115" t="s">
        <v>4716</v>
      </c>
      <c r="B2825" s="184">
        <v>48584</v>
      </c>
    </row>
    <row r="2826" spans="1:2" x14ac:dyDescent="0.2">
      <c r="A2826" s="115" t="s">
        <v>4717</v>
      </c>
      <c r="B2826" s="184">
        <v>48585</v>
      </c>
    </row>
    <row r="2827" spans="1:2" x14ac:dyDescent="0.2">
      <c r="A2827" s="115" t="s">
        <v>4718</v>
      </c>
      <c r="B2827" s="184">
        <v>48586</v>
      </c>
    </row>
    <row r="2828" spans="1:2" x14ac:dyDescent="0.2">
      <c r="A2828" s="115" t="s">
        <v>4719</v>
      </c>
      <c r="B2828" s="184">
        <v>48587</v>
      </c>
    </row>
    <row r="2829" spans="1:2" x14ac:dyDescent="0.2">
      <c r="A2829" s="115" t="s">
        <v>4720</v>
      </c>
      <c r="B2829" s="184">
        <v>48588</v>
      </c>
    </row>
    <row r="2830" spans="1:2" x14ac:dyDescent="0.2">
      <c r="A2830" s="115" t="s">
        <v>4721</v>
      </c>
      <c r="B2830" s="184">
        <v>48589</v>
      </c>
    </row>
    <row r="2831" spans="1:2" x14ac:dyDescent="0.2">
      <c r="A2831" s="115" t="s">
        <v>4722</v>
      </c>
      <c r="B2831" s="184">
        <v>48590</v>
      </c>
    </row>
    <row r="2832" spans="1:2" x14ac:dyDescent="0.2">
      <c r="A2832" s="115" t="s">
        <v>4723</v>
      </c>
      <c r="B2832" s="184">
        <v>48591</v>
      </c>
    </row>
    <row r="2833" spans="1:2" x14ac:dyDescent="0.2">
      <c r="A2833" s="115" t="s">
        <v>4724</v>
      </c>
      <c r="B2833" s="184">
        <v>48592</v>
      </c>
    </row>
    <row r="2834" spans="1:2" x14ac:dyDescent="0.2">
      <c r="A2834" s="115" t="s">
        <v>4725</v>
      </c>
      <c r="B2834" s="184">
        <v>48593</v>
      </c>
    </row>
    <row r="2835" spans="1:2" x14ac:dyDescent="0.2">
      <c r="A2835" s="115" t="s">
        <v>4726</v>
      </c>
      <c r="B2835" s="184">
        <v>48594</v>
      </c>
    </row>
    <row r="2836" spans="1:2" x14ac:dyDescent="0.2">
      <c r="A2836" s="115" t="s">
        <v>4727</v>
      </c>
      <c r="B2836" s="184">
        <v>48595</v>
      </c>
    </row>
    <row r="2837" spans="1:2" x14ac:dyDescent="0.2">
      <c r="A2837" s="115" t="s">
        <v>4728</v>
      </c>
      <c r="B2837" s="184">
        <v>48596</v>
      </c>
    </row>
    <row r="2838" spans="1:2" x14ac:dyDescent="0.2">
      <c r="A2838" s="115" t="s">
        <v>4729</v>
      </c>
      <c r="B2838" s="184">
        <v>48597</v>
      </c>
    </row>
    <row r="2839" spans="1:2" x14ac:dyDescent="0.2">
      <c r="A2839" s="115" t="s">
        <v>4730</v>
      </c>
      <c r="B2839" s="184">
        <v>48598</v>
      </c>
    </row>
    <row r="2840" spans="1:2" x14ac:dyDescent="0.2">
      <c r="A2840" s="115" t="s">
        <v>4731</v>
      </c>
      <c r="B2840" s="184">
        <v>48599</v>
      </c>
    </row>
    <row r="2841" spans="1:2" x14ac:dyDescent="0.2">
      <c r="A2841" s="115" t="s">
        <v>4732</v>
      </c>
      <c r="B2841" s="184">
        <v>48600</v>
      </c>
    </row>
    <row r="2842" spans="1:2" x14ac:dyDescent="0.2">
      <c r="A2842" s="115" t="s">
        <v>4733</v>
      </c>
      <c r="B2842" s="184">
        <v>48601</v>
      </c>
    </row>
    <row r="2843" spans="1:2" x14ac:dyDescent="0.2">
      <c r="A2843" s="115" t="s">
        <v>4734</v>
      </c>
      <c r="B2843" s="184">
        <v>48602</v>
      </c>
    </row>
    <row r="2844" spans="1:2" x14ac:dyDescent="0.2">
      <c r="A2844" s="115" t="s">
        <v>4735</v>
      </c>
      <c r="B2844" s="184">
        <v>48603</v>
      </c>
    </row>
    <row r="2845" spans="1:2" x14ac:dyDescent="0.2">
      <c r="A2845" s="115" t="s">
        <v>4736</v>
      </c>
      <c r="B2845" s="184">
        <v>48604</v>
      </c>
    </row>
    <row r="2846" spans="1:2" x14ac:dyDescent="0.2">
      <c r="A2846" s="115" t="s">
        <v>4737</v>
      </c>
      <c r="B2846" s="184">
        <v>48605</v>
      </c>
    </row>
    <row r="2847" spans="1:2" x14ac:dyDescent="0.2">
      <c r="A2847" s="115" t="s">
        <v>4738</v>
      </c>
      <c r="B2847" s="184">
        <v>48606</v>
      </c>
    </row>
    <row r="2848" spans="1:2" x14ac:dyDescent="0.2">
      <c r="A2848" s="115" t="s">
        <v>4739</v>
      </c>
      <c r="B2848" s="184">
        <v>48607</v>
      </c>
    </row>
    <row r="2849" spans="1:2" x14ac:dyDescent="0.2">
      <c r="A2849" s="115" t="s">
        <v>4740</v>
      </c>
      <c r="B2849" s="184">
        <v>48608</v>
      </c>
    </row>
    <row r="2850" spans="1:2" x14ac:dyDescent="0.2">
      <c r="A2850" s="115" t="s">
        <v>4741</v>
      </c>
      <c r="B2850" s="184">
        <v>48609</v>
      </c>
    </row>
    <row r="2851" spans="1:2" x14ac:dyDescent="0.2">
      <c r="A2851" s="115" t="s">
        <v>4742</v>
      </c>
      <c r="B2851" s="184">
        <v>48610</v>
      </c>
    </row>
    <row r="2852" spans="1:2" x14ac:dyDescent="0.2">
      <c r="A2852" s="115" t="s">
        <v>4743</v>
      </c>
      <c r="B2852" s="184">
        <v>48611</v>
      </c>
    </row>
    <row r="2853" spans="1:2" x14ac:dyDescent="0.2">
      <c r="A2853" s="115" t="s">
        <v>4744</v>
      </c>
      <c r="B2853" s="184">
        <v>48612</v>
      </c>
    </row>
    <row r="2854" spans="1:2" x14ac:dyDescent="0.2">
      <c r="A2854" s="115" t="s">
        <v>4745</v>
      </c>
      <c r="B2854" s="184">
        <v>48613</v>
      </c>
    </row>
    <row r="2855" spans="1:2" x14ac:dyDescent="0.2">
      <c r="A2855" s="115" t="s">
        <v>4746</v>
      </c>
      <c r="B2855" s="184">
        <v>48614</v>
      </c>
    </row>
    <row r="2856" spans="1:2" x14ac:dyDescent="0.2">
      <c r="A2856" s="115" t="s">
        <v>4747</v>
      </c>
      <c r="B2856" s="184">
        <v>48615</v>
      </c>
    </row>
    <row r="2857" spans="1:2" x14ac:dyDescent="0.2">
      <c r="A2857" s="115" t="s">
        <v>4748</v>
      </c>
      <c r="B2857" s="184">
        <v>48616</v>
      </c>
    </row>
    <row r="2858" spans="1:2" x14ac:dyDescent="0.2">
      <c r="A2858" s="115" t="s">
        <v>4749</v>
      </c>
      <c r="B2858" s="184">
        <v>48617</v>
      </c>
    </row>
    <row r="2859" spans="1:2" x14ac:dyDescent="0.2">
      <c r="A2859" s="115" t="s">
        <v>4750</v>
      </c>
      <c r="B2859" s="184">
        <v>48618</v>
      </c>
    </row>
    <row r="2860" spans="1:2" x14ac:dyDescent="0.2">
      <c r="A2860" s="115" t="s">
        <v>4751</v>
      </c>
      <c r="B2860" s="184">
        <v>48619</v>
      </c>
    </row>
    <row r="2861" spans="1:2" x14ac:dyDescent="0.2">
      <c r="A2861" s="115" t="s">
        <v>4752</v>
      </c>
      <c r="B2861" s="184">
        <v>48620</v>
      </c>
    </row>
    <row r="2862" spans="1:2" x14ac:dyDescent="0.2">
      <c r="A2862" s="115" t="s">
        <v>4753</v>
      </c>
      <c r="B2862" s="184">
        <v>48621</v>
      </c>
    </row>
    <row r="2863" spans="1:2" x14ac:dyDescent="0.2">
      <c r="A2863" s="115" t="s">
        <v>4754</v>
      </c>
      <c r="B2863" s="184">
        <v>48622</v>
      </c>
    </row>
    <row r="2864" spans="1:2" x14ac:dyDescent="0.2">
      <c r="A2864" s="115" t="s">
        <v>4755</v>
      </c>
      <c r="B2864" s="184">
        <v>48623</v>
      </c>
    </row>
    <row r="2865" spans="1:2" x14ac:dyDescent="0.2">
      <c r="A2865" s="115" t="s">
        <v>4756</v>
      </c>
      <c r="B2865" s="184">
        <v>48624</v>
      </c>
    </row>
    <row r="2866" spans="1:2" x14ac:dyDescent="0.2">
      <c r="A2866" s="115" t="s">
        <v>4757</v>
      </c>
      <c r="B2866" s="184">
        <v>48625</v>
      </c>
    </row>
    <row r="2867" spans="1:2" x14ac:dyDescent="0.2">
      <c r="A2867" s="115" t="s">
        <v>4758</v>
      </c>
      <c r="B2867" s="184">
        <v>48626</v>
      </c>
    </row>
    <row r="2868" spans="1:2" x14ac:dyDescent="0.2">
      <c r="A2868" s="115" t="s">
        <v>4759</v>
      </c>
      <c r="B2868" s="184">
        <v>48627</v>
      </c>
    </row>
    <row r="2869" spans="1:2" x14ac:dyDescent="0.2">
      <c r="A2869" s="115" t="s">
        <v>4760</v>
      </c>
      <c r="B2869" s="184">
        <v>48628</v>
      </c>
    </row>
    <row r="2870" spans="1:2" x14ac:dyDescent="0.2">
      <c r="A2870" s="115" t="s">
        <v>4761</v>
      </c>
      <c r="B2870" s="184">
        <v>48629</v>
      </c>
    </row>
    <row r="2871" spans="1:2" x14ac:dyDescent="0.2">
      <c r="A2871" s="115" t="s">
        <v>4762</v>
      </c>
      <c r="B2871" s="184">
        <v>48630</v>
      </c>
    </row>
    <row r="2872" spans="1:2" x14ac:dyDescent="0.2">
      <c r="A2872" s="115" t="s">
        <v>4763</v>
      </c>
      <c r="B2872" s="184">
        <v>48631</v>
      </c>
    </row>
    <row r="2873" spans="1:2" x14ac:dyDescent="0.2">
      <c r="A2873" s="115" t="s">
        <v>4764</v>
      </c>
      <c r="B2873" s="184">
        <v>48632</v>
      </c>
    </row>
    <row r="2874" spans="1:2" x14ac:dyDescent="0.2">
      <c r="A2874" s="115" t="s">
        <v>4765</v>
      </c>
      <c r="B2874" s="184">
        <v>48633</v>
      </c>
    </row>
    <row r="2875" spans="1:2" x14ac:dyDescent="0.2">
      <c r="A2875" s="115" t="s">
        <v>4766</v>
      </c>
      <c r="B2875" s="184">
        <v>48634</v>
      </c>
    </row>
    <row r="2876" spans="1:2" x14ac:dyDescent="0.2">
      <c r="A2876" s="115" t="s">
        <v>4767</v>
      </c>
      <c r="B2876" s="184">
        <v>48635</v>
      </c>
    </row>
    <row r="2877" spans="1:2" x14ac:dyDescent="0.2">
      <c r="A2877" s="115" t="s">
        <v>4768</v>
      </c>
      <c r="B2877" s="184">
        <v>48636</v>
      </c>
    </row>
    <row r="2878" spans="1:2" x14ac:dyDescent="0.2">
      <c r="A2878" s="115" t="s">
        <v>4769</v>
      </c>
      <c r="B2878" s="184">
        <v>48637</v>
      </c>
    </row>
    <row r="2879" spans="1:2" x14ac:dyDescent="0.2">
      <c r="A2879" s="115" t="s">
        <v>4770</v>
      </c>
      <c r="B2879" s="184">
        <v>48638</v>
      </c>
    </row>
    <row r="2880" spans="1:2" x14ac:dyDescent="0.2">
      <c r="A2880" s="115" t="s">
        <v>4771</v>
      </c>
      <c r="B2880" s="184">
        <v>48639</v>
      </c>
    </row>
    <row r="2881" spans="1:2" x14ac:dyDescent="0.2">
      <c r="A2881" s="115" t="s">
        <v>4772</v>
      </c>
      <c r="B2881" s="184">
        <v>48640</v>
      </c>
    </row>
    <row r="2882" spans="1:2" x14ac:dyDescent="0.2">
      <c r="A2882" s="115" t="s">
        <v>4773</v>
      </c>
      <c r="B2882" s="184">
        <v>48641</v>
      </c>
    </row>
    <row r="2883" spans="1:2" x14ac:dyDescent="0.2">
      <c r="A2883" s="115" t="s">
        <v>4774</v>
      </c>
      <c r="B2883" s="184">
        <v>48642</v>
      </c>
    </row>
    <row r="2884" spans="1:2" x14ac:dyDescent="0.2">
      <c r="A2884" s="115" t="s">
        <v>4775</v>
      </c>
      <c r="B2884" s="184">
        <v>48643</v>
      </c>
    </row>
    <row r="2885" spans="1:2" x14ac:dyDescent="0.2">
      <c r="A2885" s="115" t="s">
        <v>4776</v>
      </c>
      <c r="B2885" s="184">
        <v>48644</v>
      </c>
    </row>
    <row r="2886" spans="1:2" x14ac:dyDescent="0.2">
      <c r="A2886" s="115" t="s">
        <v>4777</v>
      </c>
      <c r="B2886" s="184">
        <v>48645</v>
      </c>
    </row>
    <row r="2887" spans="1:2" x14ac:dyDescent="0.2">
      <c r="A2887" s="115" t="s">
        <v>4778</v>
      </c>
      <c r="B2887" s="184">
        <v>48646</v>
      </c>
    </row>
    <row r="2888" spans="1:2" x14ac:dyDescent="0.2">
      <c r="A2888" s="115" t="s">
        <v>4779</v>
      </c>
      <c r="B2888" s="184">
        <v>48647</v>
      </c>
    </row>
    <row r="2889" spans="1:2" x14ac:dyDescent="0.2">
      <c r="A2889" s="115" t="s">
        <v>4780</v>
      </c>
      <c r="B2889" s="184">
        <v>48648</v>
      </c>
    </row>
    <row r="2890" spans="1:2" x14ac:dyDescent="0.2">
      <c r="A2890" s="115" t="s">
        <v>4781</v>
      </c>
      <c r="B2890" s="184">
        <v>48649</v>
      </c>
    </row>
    <row r="2891" spans="1:2" x14ac:dyDescent="0.2">
      <c r="A2891" s="115" t="s">
        <v>4782</v>
      </c>
      <c r="B2891" s="184">
        <v>48650</v>
      </c>
    </row>
    <row r="2892" spans="1:2" x14ac:dyDescent="0.2">
      <c r="A2892" s="115" t="s">
        <v>4783</v>
      </c>
      <c r="B2892" s="184">
        <v>48651</v>
      </c>
    </row>
    <row r="2893" spans="1:2" x14ac:dyDescent="0.2">
      <c r="A2893" s="115" t="s">
        <v>4784</v>
      </c>
      <c r="B2893" s="184">
        <v>48652</v>
      </c>
    </row>
    <row r="2894" spans="1:2" x14ac:dyDescent="0.2">
      <c r="A2894" s="115" t="s">
        <v>4785</v>
      </c>
      <c r="B2894" s="184">
        <v>48653</v>
      </c>
    </row>
    <row r="2895" spans="1:2" x14ac:dyDescent="0.2">
      <c r="A2895" s="115" t="s">
        <v>4786</v>
      </c>
      <c r="B2895" s="184">
        <v>48654</v>
      </c>
    </row>
    <row r="2896" spans="1:2" x14ac:dyDescent="0.2">
      <c r="A2896" s="115" t="s">
        <v>4787</v>
      </c>
      <c r="B2896" s="184">
        <v>48655</v>
      </c>
    </row>
    <row r="2897" spans="1:2" x14ac:dyDescent="0.2">
      <c r="A2897" s="115" t="s">
        <v>4788</v>
      </c>
      <c r="B2897" s="184">
        <v>48656</v>
      </c>
    </row>
    <row r="2898" spans="1:2" x14ac:dyDescent="0.2">
      <c r="A2898" s="115" t="s">
        <v>4789</v>
      </c>
      <c r="B2898" s="184">
        <v>48657</v>
      </c>
    </row>
    <row r="2899" spans="1:2" x14ac:dyDescent="0.2">
      <c r="A2899" s="115" t="s">
        <v>4790</v>
      </c>
      <c r="B2899" s="184">
        <v>48658</v>
      </c>
    </row>
    <row r="2900" spans="1:2" x14ac:dyDescent="0.2">
      <c r="A2900" s="115" t="s">
        <v>4791</v>
      </c>
      <c r="B2900" s="184">
        <v>48659</v>
      </c>
    </row>
    <row r="2901" spans="1:2" x14ac:dyDescent="0.2">
      <c r="A2901" s="115" t="s">
        <v>4792</v>
      </c>
      <c r="B2901" s="184">
        <v>48660</v>
      </c>
    </row>
    <row r="2902" spans="1:2" x14ac:dyDescent="0.2">
      <c r="A2902" s="115" t="s">
        <v>4793</v>
      </c>
      <c r="B2902" s="184">
        <v>48661</v>
      </c>
    </row>
    <row r="2903" spans="1:2" x14ac:dyDescent="0.2">
      <c r="A2903" s="115" t="s">
        <v>4794</v>
      </c>
      <c r="B2903" s="184">
        <v>48662</v>
      </c>
    </row>
    <row r="2904" spans="1:2" x14ac:dyDescent="0.2">
      <c r="A2904" s="115" t="s">
        <v>4795</v>
      </c>
      <c r="B2904" s="184">
        <v>48663</v>
      </c>
    </row>
    <row r="2905" spans="1:2" x14ac:dyDescent="0.2">
      <c r="A2905" s="115" t="s">
        <v>4796</v>
      </c>
      <c r="B2905" s="184">
        <v>48664</v>
      </c>
    </row>
    <row r="2906" spans="1:2" x14ac:dyDescent="0.2">
      <c r="A2906" s="115" t="s">
        <v>4797</v>
      </c>
      <c r="B2906" s="184">
        <v>48665</v>
      </c>
    </row>
    <row r="2907" spans="1:2" x14ac:dyDescent="0.2">
      <c r="A2907" s="115" t="s">
        <v>4798</v>
      </c>
      <c r="B2907" s="184">
        <v>48666</v>
      </c>
    </row>
    <row r="2908" spans="1:2" x14ac:dyDescent="0.2">
      <c r="A2908" s="115" t="s">
        <v>4799</v>
      </c>
      <c r="B2908" s="184">
        <v>48667</v>
      </c>
    </row>
    <row r="2909" spans="1:2" x14ac:dyDescent="0.2">
      <c r="A2909" s="115" t="s">
        <v>4800</v>
      </c>
      <c r="B2909" s="184">
        <v>48668</v>
      </c>
    </row>
    <row r="2910" spans="1:2" x14ac:dyDescent="0.2">
      <c r="A2910" s="115" t="s">
        <v>4801</v>
      </c>
      <c r="B2910" s="184">
        <v>48669</v>
      </c>
    </row>
    <row r="2911" spans="1:2" x14ac:dyDescent="0.2">
      <c r="A2911" s="115" t="s">
        <v>4802</v>
      </c>
      <c r="B2911" s="184">
        <v>48670</v>
      </c>
    </row>
    <row r="2912" spans="1:2" x14ac:dyDescent="0.2">
      <c r="A2912" s="115" t="s">
        <v>4803</v>
      </c>
      <c r="B2912" s="184">
        <v>48671</v>
      </c>
    </row>
    <row r="2913" spans="1:2" x14ac:dyDescent="0.2">
      <c r="A2913" s="115" t="s">
        <v>4804</v>
      </c>
      <c r="B2913" s="184">
        <v>48672</v>
      </c>
    </row>
    <row r="2914" spans="1:2" x14ac:dyDescent="0.2">
      <c r="A2914" s="115" t="s">
        <v>4805</v>
      </c>
      <c r="B2914" s="184">
        <v>48673</v>
      </c>
    </row>
    <row r="2915" spans="1:2" x14ac:dyDescent="0.2">
      <c r="A2915" s="115" t="s">
        <v>4806</v>
      </c>
      <c r="B2915" s="184">
        <v>48674</v>
      </c>
    </row>
    <row r="2916" spans="1:2" x14ac:dyDescent="0.2">
      <c r="A2916" s="115" t="s">
        <v>4807</v>
      </c>
      <c r="B2916" s="184">
        <v>48675</v>
      </c>
    </row>
    <row r="2917" spans="1:2" x14ac:dyDescent="0.2">
      <c r="A2917" s="115" t="s">
        <v>4808</v>
      </c>
      <c r="B2917" s="184">
        <v>48676</v>
      </c>
    </row>
    <row r="2918" spans="1:2" x14ac:dyDescent="0.2">
      <c r="A2918" s="115" t="s">
        <v>4809</v>
      </c>
      <c r="B2918" s="184">
        <v>48677</v>
      </c>
    </row>
    <row r="2919" spans="1:2" x14ac:dyDescent="0.2">
      <c r="A2919" s="115" t="s">
        <v>4810</v>
      </c>
      <c r="B2919" s="184">
        <v>48678</v>
      </c>
    </row>
    <row r="2920" spans="1:2" x14ac:dyDescent="0.2">
      <c r="A2920" s="115" t="s">
        <v>4811</v>
      </c>
      <c r="B2920" s="184">
        <v>48679</v>
      </c>
    </row>
    <row r="2921" spans="1:2" x14ac:dyDescent="0.2">
      <c r="A2921" s="115" t="s">
        <v>4812</v>
      </c>
      <c r="B2921" s="184">
        <v>48680</v>
      </c>
    </row>
    <row r="2922" spans="1:2" x14ac:dyDescent="0.2">
      <c r="A2922" s="115" t="s">
        <v>4813</v>
      </c>
      <c r="B2922" s="184">
        <v>48681</v>
      </c>
    </row>
    <row r="2923" spans="1:2" x14ac:dyDescent="0.2">
      <c r="A2923" s="115" t="s">
        <v>4814</v>
      </c>
      <c r="B2923" s="184">
        <v>48682</v>
      </c>
    </row>
    <row r="2924" spans="1:2" x14ac:dyDescent="0.2">
      <c r="A2924" s="115" t="s">
        <v>4815</v>
      </c>
      <c r="B2924" s="184">
        <v>48683</v>
      </c>
    </row>
    <row r="2925" spans="1:2" x14ac:dyDescent="0.2">
      <c r="A2925" s="115" t="s">
        <v>4816</v>
      </c>
      <c r="B2925" s="184">
        <v>48684</v>
      </c>
    </row>
    <row r="2926" spans="1:2" x14ac:dyDescent="0.2">
      <c r="A2926" s="115" t="s">
        <v>4817</v>
      </c>
      <c r="B2926" s="184">
        <v>48685</v>
      </c>
    </row>
    <row r="2927" spans="1:2" x14ac:dyDescent="0.2">
      <c r="A2927" s="115" t="s">
        <v>4818</v>
      </c>
      <c r="B2927" s="184">
        <v>48686</v>
      </c>
    </row>
    <row r="2928" spans="1:2" x14ac:dyDescent="0.2">
      <c r="A2928" s="115" t="s">
        <v>4819</v>
      </c>
      <c r="B2928" s="184">
        <v>48687</v>
      </c>
    </row>
    <row r="2929" spans="1:2" x14ac:dyDescent="0.2">
      <c r="A2929" s="115" t="s">
        <v>4820</v>
      </c>
      <c r="B2929" s="184">
        <v>48688</v>
      </c>
    </row>
    <row r="2930" spans="1:2" x14ac:dyDescent="0.2">
      <c r="A2930" s="115" t="s">
        <v>4821</v>
      </c>
      <c r="B2930" s="184">
        <v>48689</v>
      </c>
    </row>
    <row r="2931" spans="1:2" x14ac:dyDescent="0.2">
      <c r="A2931" s="115" t="s">
        <v>4822</v>
      </c>
      <c r="B2931" s="184">
        <v>48690</v>
      </c>
    </row>
    <row r="2932" spans="1:2" x14ac:dyDescent="0.2">
      <c r="A2932" s="115" t="s">
        <v>4823</v>
      </c>
      <c r="B2932" s="184">
        <v>48691</v>
      </c>
    </row>
    <row r="2933" spans="1:2" x14ac:dyDescent="0.2">
      <c r="A2933" s="115" t="s">
        <v>4824</v>
      </c>
      <c r="B2933" s="184">
        <v>48692</v>
      </c>
    </row>
    <row r="2934" spans="1:2" x14ac:dyDescent="0.2">
      <c r="A2934" s="115" t="s">
        <v>4825</v>
      </c>
      <c r="B2934" s="184">
        <v>48693</v>
      </c>
    </row>
    <row r="2935" spans="1:2" x14ac:dyDescent="0.2">
      <c r="A2935" s="115" t="s">
        <v>4826</v>
      </c>
      <c r="B2935" s="184">
        <v>48694</v>
      </c>
    </row>
    <row r="2936" spans="1:2" x14ac:dyDescent="0.2">
      <c r="A2936" s="115" t="s">
        <v>4827</v>
      </c>
      <c r="B2936" s="184">
        <v>48695</v>
      </c>
    </row>
    <row r="2937" spans="1:2" x14ac:dyDescent="0.2">
      <c r="A2937" s="115" t="s">
        <v>4828</v>
      </c>
      <c r="B2937" s="184">
        <v>48696</v>
      </c>
    </row>
    <row r="2938" spans="1:2" x14ac:dyDescent="0.2">
      <c r="A2938" s="115" t="s">
        <v>4829</v>
      </c>
      <c r="B2938" s="184">
        <v>48697</v>
      </c>
    </row>
    <row r="2939" spans="1:2" x14ac:dyDescent="0.2">
      <c r="A2939" s="115" t="s">
        <v>4830</v>
      </c>
      <c r="B2939" s="184">
        <v>48698</v>
      </c>
    </row>
    <row r="2940" spans="1:2" x14ac:dyDescent="0.2">
      <c r="A2940" s="115" t="s">
        <v>4831</v>
      </c>
      <c r="B2940" s="184">
        <v>48699</v>
      </c>
    </row>
    <row r="2941" spans="1:2" x14ac:dyDescent="0.2">
      <c r="A2941" s="115" t="s">
        <v>4832</v>
      </c>
      <c r="B2941" s="184">
        <v>48700</v>
      </c>
    </row>
    <row r="2942" spans="1:2" x14ac:dyDescent="0.2">
      <c r="A2942" s="115" t="s">
        <v>4833</v>
      </c>
      <c r="B2942" s="184">
        <v>48701</v>
      </c>
    </row>
    <row r="2943" spans="1:2" x14ac:dyDescent="0.2">
      <c r="A2943" s="115" t="s">
        <v>4834</v>
      </c>
      <c r="B2943" s="184">
        <v>48702</v>
      </c>
    </row>
    <row r="2944" spans="1:2" x14ac:dyDescent="0.2">
      <c r="A2944" s="115" t="s">
        <v>4835</v>
      </c>
      <c r="B2944" s="184">
        <v>48703</v>
      </c>
    </row>
    <row r="2945" spans="1:2" x14ac:dyDescent="0.2">
      <c r="A2945" s="115" t="s">
        <v>4836</v>
      </c>
      <c r="B2945" s="184">
        <v>48704</v>
      </c>
    </row>
    <row r="2946" spans="1:2" x14ac:dyDescent="0.2">
      <c r="A2946" s="115" t="s">
        <v>4837</v>
      </c>
      <c r="B2946" s="184">
        <v>48705</v>
      </c>
    </row>
    <row r="2947" spans="1:2" x14ac:dyDescent="0.2">
      <c r="A2947" s="115" t="s">
        <v>4838</v>
      </c>
      <c r="B2947" s="184">
        <v>48706</v>
      </c>
    </row>
    <row r="2948" spans="1:2" x14ac:dyDescent="0.2">
      <c r="A2948" s="115" t="s">
        <v>4839</v>
      </c>
      <c r="B2948" s="184">
        <v>48707</v>
      </c>
    </row>
    <row r="2949" spans="1:2" x14ac:dyDescent="0.2">
      <c r="A2949" s="115" t="s">
        <v>4840</v>
      </c>
      <c r="B2949" s="184">
        <v>48708</v>
      </c>
    </row>
    <row r="2950" spans="1:2" x14ac:dyDescent="0.2">
      <c r="A2950" s="115" t="s">
        <v>4841</v>
      </c>
      <c r="B2950" s="184">
        <v>48709</v>
      </c>
    </row>
    <row r="2951" spans="1:2" x14ac:dyDescent="0.2">
      <c r="A2951" s="115" t="s">
        <v>4842</v>
      </c>
      <c r="B2951" s="184">
        <v>48710</v>
      </c>
    </row>
    <row r="2952" spans="1:2" x14ac:dyDescent="0.2">
      <c r="A2952" s="115" t="s">
        <v>4843</v>
      </c>
      <c r="B2952" s="184">
        <v>48711</v>
      </c>
    </row>
    <row r="2953" spans="1:2" x14ac:dyDescent="0.2">
      <c r="A2953" s="115" t="s">
        <v>4844</v>
      </c>
      <c r="B2953" s="184">
        <v>48712</v>
      </c>
    </row>
    <row r="2954" spans="1:2" x14ac:dyDescent="0.2">
      <c r="A2954" s="115" t="s">
        <v>4845</v>
      </c>
      <c r="B2954" s="184">
        <v>48713</v>
      </c>
    </row>
    <row r="2955" spans="1:2" x14ac:dyDescent="0.2">
      <c r="A2955" s="115" t="s">
        <v>4846</v>
      </c>
      <c r="B2955" s="184">
        <v>48714</v>
      </c>
    </row>
    <row r="2956" spans="1:2" x14ac:dyDescent="0.2">
      <c r="A2956" s="115" t="s">
        <v>4847</v>
      </c>
      <c r="B2956" s="184">
        <v>48715</v>
      </c>
    </row>
    <row r="2957" spans="1:2" x14ac:dyDescent="0.2">
      <c r="A2957" s="115" t="s">
        <v>4848</v>
      </c>
      <c r="B2957" s="184">
        <v>48716</v>
      </c>
    </row>
    <row r="2958" spans="1:2" x14ac:dyDescent="0.2">
      <c r="A2958" s="115" t="s">
        <v>4849</v>
      </c>
      <c r="B2958" s="184">
        <v>48717</v>
      </c>
    </row>
    <row r="2959" spans="1:2" x14ac:dyDescent="0.2">
      <c r="A2959" s="115" t="s">
        <v>4850</v>
      </c>
      <c r="B2959" s="184">
        <v>48718</v>
      </c>
    </row>
    <row r="2960" spans="1:2" x14ac:dyDescent="0.2">
      <c r="A2960" s="115" t="s">
        <v>4851</v>
      </c>
      <c r="B2960" s="184">
        <v>48719</v>
      </c>
    </row>
    <row r="2961" spans="1:2" x14ac:dyDescent="0.2">
      <c r="A2961" s="115" t="s">
        <v>4852</v>
      </c>
      <c r="B2961" s="184">
        <v>48720</v>
      </c>
    </row>
    <row r="2962" spans="1:2" x14ac:dyDescent="0.2">
      <c r="A2962" s="115" t="s">
        <v>4853</v>
      </c>
      <c r="B2962" s="184">
        <v>48721</v>
      </c>
    </row>
    <row r="2963" spans="1:2" x14ac:dyDescent="0.2">
      <c r="A2963" s="115" t="s">
        <v>4854</v>
      </c>
      <c r="B2963" s="184">
        <v>48722</v>
      </c>
    </row>
    <row r="2964" spans="1:2" x14ac:dyDescent="0.2">
      <c r="A2964" s="115" t="s">
        <v>4855</v>
      </c>
      <c r="B2964" s="184">
        <v>48723</v>
      </c>
    </row>
    <row r="2965" spans="1:2" x14ac:dyDescent="0.2">
      <c r="A2965" s="115" t="s">
        <v>4856</v>
      </c>
      <c r="B2965" s="184">
        <v>48724</v>
      </c>
    </row>
    <row r="2966" spans="1:2" x14ac:dyDescent="0.2">
      <c r="A2966" s="115" t="s">
        <v>4857</v>
      </c>
      <c r="B2966" s="184">
        <v>48725</v>
      </c>
    </row>
    <row r="2967" spans="1:2" x14ac:dyDescent="0.2">
      <c r="A2967" s="115" t="s">
        <v>4858</v>
      </c>
      <c r="B2967" s="184">
        <v>48726</v>
      </c>
    </row>
    <row r="2968" spans="1:2" x14ac:dyDescent="0.2">
      <c r="A2968" s="115" t="s">
        <v>4859</v>
      </c>
      <c r="B2968" s="184">
        <v>48727</v>
      </c>
    </row>
    <row r="2969" spans="1:2" x14ac:dyDescent="0.2">
      <c r="A2969" s="115" t="s">
        <v>4860</v>
      </c>
      <c r="B2969" s="184">
        <v>48728</v>
      </c>
    </row>
    <row r="2970" spans="1:2" x14ac:dyDescent="0.2">
      <c r="A2970" s="115" t="s">
        <v>4861</v>
      </c>
      <c r="B2970" s="184">
        <v>48729</v>
      </c>
    </row>
    <row r="2971" spans="1:2" x14ac:dyDescent="0.2">
      <c r="A2971" s="115" t="s">
        <v>4862</v>
      </c>
      <c r="B2971" s="184">
        <v>48730</v>
      </c>
    </row>
    <row r="2972" spans="1:2" x14ac:dyDescent="0.2">
      <c r="A2972" s="115" t="s">
        <v>4863</v>
      </c>
      <c r="B2972" s="184">
        <v>48731</v>
      </c>
    </row>
    <row r="2973" spans="1:2" x14ac:dyDescent="0.2">
      <c r="A2973" s="115" t="s">
        <v>4864</v>
      </c>
      <c r="B2973" s="184">
        <v>48732</v>
      </c>
    </row>
    <row r="2974" spans="1:2" x14ac:dyDescent="0.2">
      <c r="A2974" s="115" t="s">
        <v>4865</v>
      </c>
      <c r="B2974" s="184">
        <v>48733</v>
      </c>
    </row>
    <row r="2975" spans="1:2" x14ac:dyDescent="0.2">
      <c r="A2975" s="115" t="s">
        <v>4866</v>
      </c>
      <c r="B2975" s="184">
        <v>48734</v>
      </c>
    </row>
    <row r="2976" spans="1:2" x14ac:dyDescent="0.2">
      <c r="A2976" s="115" t="s">
        <v>4867</v>
      </c>
      <c r="B2976" s="184">
        <v>48735</v>
      </c>
    </row>
    <row r="2977" spans="1:2" x14ac:dyDescent="0.2">
      <c r="A2977" s="115" t="s">
        <v>4868</v>
      </c>
      <c r="B2977" s="184">
        <v>48736</v>
      </c>
    </row>
    <row r="2978" spans="1:2" x14ac:dyDescent="0.2">
      <c r="A2978" s="115" t="s">
        <v>4869</v>
      </c>
      <c r="B2978" s="184">
        <v>48737</v>
      </c>
    </row>
    <row r="2979" spans="1:2" x14ac:dyDescent="0.2">
      <c r="A2979" s="115" t="s">
        <v>4870</v>
      </c>
      <c r="B2979" s="184">
        <v>48738</v>
      </c>
    </row>
    <row r="2980" spans="1:2" x14ac:dyDescent="0.2">
      <c r="A2980" s="115" t="s">
        <v>4871</v>
      </c>
      <c r="B2980" s="184">
        <v>48739</v>
      </c>
    </row>
    <row r="2981" spans="1:2" x14ac:dyDescent="0.2">
      <c r="A2981" s="115" t="s">
        <v>4872</v>
      </c>
      <c r="B2981" s="184">
        <v>48740</v>
      </c>
    </row>
    <row r="2982" spans="1:2" x14ac:dyDescent="0.2">
      <c r="A2982" s="115" t="s">
        <v>4873</v>
      </c>
      <c r="B2982" s="184">
        <v>48741</v>
      </c>
    </row>
    <row r="2983" spans="1:2" x14ac:dyDescent="0.2">
      <c r="A2983" s="115" t="s">
        <v>4874</v>
      </c>
      <c r="B2983" s="184">
        <v>48742</v>
      </c>
    </row>
    <row r="2984" spans="1:2" x14ac:dyDescent="0.2">
      <c r="A2984" s="115" t="s">
        <v>4875</v>
      </c>
      <c r="B2984" s="184">
        <v>48743</v>
      </c>
    </row>
    <row r="2985" spans="1:2" x14ac:dyDescent="0.2">
      <c r="A2985" s="115" t="s">
        <v>4876</v>
      </c>
      <c r="B2985" s="184">
        <v>48744</v>
      </c>
    </row>
    <row r="2986" spans="1:2" x14ac:dyDescent="0.2">
      <c r="A2986" s="115" t="s">
        <v>4877</v>
      </c>
      <c r="B2986" s="184">
        <v>48745</v>
      </c>
    </row>
    <row r="2987" spans="1:2" x14ac:dyDescent="0.2">
      <c r="A2987" s="115" t="s">
        <v>4878</v>
      </c>
      <c r="B2987" s="184">
        <v>48746</v>
      </c>
    </row>
    <row r="2988" spans="1:2" x14ac:dyDescent="0.2">
      <c r="A2988" s="115" t="s">
        <v>4879</v>
      </c>
      <c r="B2988" s="184">
        <v>48747</v>
      </c>
    </row>
    <row r="2989" spans="1:2" x14ac:dyDescent="0.2">
      <c r="A2989" s="115" t="s">
        <v>4880</v>
      </c>
      <c r="B2989" s="184">
        <v>48748</v>
      </c>
    </row>
    <row r="2990" spans="1:2" x14ac:dyDescent="0.2">
      <c r="A2990" s="115" t="s">
        <v>4881</v>
      </c>
      <c r="B2990" s="184">
        <v>48749</v>
      </c>
    </row>
    <row r="2991" spans="1:2" x14ac:dyDescent="0.2">
      <c r="A2991" s="115" t="s">
        <v>4882</v>
      </c>
      <c r="B2991" s="184">
        <v>48750</v>
      </c>
    </row>
    <row r="2992" spans="1:2" x14ac:dyDescent="0.2">
      <c r="A2992" s="115" t="s">
        <v>4883</v>
      </c>
      <c r="B2992" s="184">
        <v>48751</v>
      </c>
    </row>
    <row r="2993" spans="1:2" x14ac:dyDescent="0.2">
      <c r="A2993" s="115" t="s">
        <v>4884</v>
      </c>
      <c r="B2993" s="184">
        <v>48752</v>
      </c>
    </row>
    <row r="2994" spans="1:2" x14ac:dyDescent="0.2">
      <c r="A2994" s="115" t="s">
        <v>4885</v>
      </c>
      <c r="B2994" s="184">
        <v>48753</v>
      </c>
    </row>
    <row r="2995" spans="1:2" x14ac:dyDescent="0.2">
      <c r="A2995" s="115" t="s">
        <v>4886</v>
      </c>
      <c r="B2995" s="184">
        <v>48754</v>
      </c>
    </row>
    <row r="2996" spans="1:2" x14ac:dyDescent="0.2">
      <c r="A2996" s="115" t="s">
        <v>4887</v>
      </c>
      <c r="B2996" s="184">
        <v>48755</v>
      </c>
    </row>
    <row r="2997" spans="1:2" x14ac:dyDescent="0.2">
      <c r="A2997" s="115" t="s">
        <v>4888</v>
      </c>
      <c r="B2997" s="184">
        <v>48756</v>
      </c>
    </row>
    <row r="2998" spans="1:2" x14ac:dyDescent="0.2">
      <c r="A2998" s="115" t="s">
        <v>4889</v>
      </c>
      <c r="B2998" s="184">
        <v>48757</v>
      </c>
    </row>
    <row r="2999" spans="1:2" x14ac:dyDescent="0.2">
      <c r="A2999" s="115" t="s">
        <v>4890</v>
      </c>
      <c r="B2999" s="184">
        <v>48758</v>
      </c>
    </row>
    <row r="3000" spans="1:2" x14ac:dyDescent="0.2">
      <c r="A3000" s="115" t="s">
        <v>4891</v>
      </c>
      <c r="B3000" s="184">
        <v>48759</v>
      </c>
    </row>
    <row r="3001" spans="1:2" x14ac:dyDescent="0.2">
      <c r="A3001" s="115" t="s">
        <v>4892</v>
      </c>
      <c r="B3001" s="184">
        <v>48760</v>
      </c>
    </row>
    <row r="3002" spans="1:2" x14ac:dyDescent="0.2">
      <c r="A3002" s="115" t="s">
        <v>4893</v>
      </c>
      <c r="B3002" s="184">
        <v>48761</v>
      </c>
    </row>
    <row r="3003" spans="1:2" x14ac:dyDescent="0.2">
      <c r="A3003" s="115" t="s">
        <v>4894</v>
      </c>
      <c r="B3003" s="184">
        <v>48762</v>
      </c>
    </row>
    <row r="3004" spans="1:2" x14ac:dyDescent="0.2">
      <c r="A3004" s="115" t="s">
        <v>4895</v>
      </c>
      <c r="B3004" s="184">
        <v>48763</v>
      </c>
    </row>
    <row r="3005" spans="1:2" x14ac:dyDescent="0.2">
      <c r="A3005" s="115" t="s">
        <v>4896</v>
      </c>
      <c r="B3005" s="184">
        <v>48764</v>
      </c>
    </row>
    <row r="3006" spans="1:2" x14ac:dyDescent="0.2">
      <c r="A3006" s="115" t="s">
        <v>4897</v>
      </c>
      <c r="B3006" s="184">
        <v>48765</v>
      </c>
    </row>
    <row r="3007" spans="1:2" x14ac:dyDescent="0.2">
      <c r="A3007" s="115" t="s">
        <v>4898</v>
      </c>
      <c r="B3007" s="184">
        <v>48766</v>
      </c>
    </row>
    <row r="3008" spans="1:2" x14ac:dyDescent="0.2">
      <c r="A3008" s="115" t="s">
        <v>4899</v>
      </c>
      <c r="B3008" s="184">
        <v>48767</v>
      </c>
    </row>
    <row r="3009" spans="1:2" x14ac:dyDescent="0.2">
      <c r="A3009" s="115" t="s">
        <v>4900</v>
      </c>
      <c r="B3009" s="184">
        <v>48768</v>
      </c>
    </row>
    <row r="3010" spans="1:2" x14ac:dyDescent="0.2">
      <c r="A3010" s="115" t="s">
        <v>4901</v>
      </c>
      <c r="B3010" s="184">
        <v>48769</v>
      </c>
    </row>
    <row r="3011" spans="1:2" x14ac:dyDescent="0.2">
      <c r="A3011" s="115" t="s">
        <v>4902</v>
      </c>
      <c r="B3011" s="184">
        <v>48770</v>
      </c>
    </row>
    <row r="3012" spans="1:2" x14ac:dyDescent="0.2">
      <c r="A3012" s="115" t="s">
        <v>4903</v>
      </c>
      <c r="B3012" s="184">
        <v>48771</v>
      </c>
    </row>
    <row r="3013" spans="1:2" x14ac:dyDescent="0.2">
      <c r="A3013" s="115" t="s">
        <v>4904</v>
      </c>
      <c r="B3013" s="184">
        <v>48772</v>
      </c>
    </row>
    <row r="3014" spans="1:2" x14ac:dyDescent="0.2">
      <c r="A3014" s="115" t="s">
        <v>4905</v>
      </c>
      <c r="B3014" s="184">
        <v>48773</v>
      </c>
    </row>
    <row r="3015" spans="1:2" x14ac:dyDescent="0.2">
      <c r="A3015" s="115" t="s">
        <v>4906</v>
      </c>
      <c r="B3015" s="184">
        <v>48774</v>
      </c>
    </row>
    <row r="3016" spans="1:2" x14ac:dyDescent="0.2">
      <c r="A3016" s="115" t="s">
        <v>4907</v>
      </c>
      <c r="B3016" s="184">
        <v>48775</v>
      </c>
    </row>
    <row r="3017" spans="1:2" x14ac:dyDescent="0.2">
      <c r="A3017" s="115" t="s">
        <v>4908</v>
      </c>
      <c r="B3017" s="184">
        <v>48776</v>
      </c>
    </row>
    <row r="3018" spans="1:2" x14ac:dyDescent="0.2">
      <c r="A3018" s="115" t="s">
        <v>4909</v>
      </c>
      <c r="B3018" s="184">
        <v>48777</v>
      </c>
    </row>
    <row r="3019" spans="1:2" x14ac:dyDescent="0.2">
      <c r="A3019" s="115" t="s">
        <v>4910</v>
      </c>
      <c r="B3019" s="184">
        <v>48778</v>
      </c>
    </row>
    <row r="3020" spans="1:2" x14ac:dyDescent="0.2">
      <c r="A3020" s="115" t="s">
        <v>4911</v>
      </c>
      <c r="B3020" s="184">
        <v>48779</v>
      </c>
    </row>
    <row r="3021" spans="1:2" x14ac:dyDescent="0.2">
      <c r="A3021" s="115" t="s">
        <v>4912</v>
      </c>
      <c r="B3021" s="184">
        <v>48780</v>
      </c>
    </row>
    <row r="3022" spans="1:2" x14ac:dyDescent="0.2">
      <c r="A3022" s="115" t="s">
        <v>4913</v>
      </c>
      <c r="B3022" s="184">
        <v>48781</v>
      </c>
    </row>
    <row r="3023" spans="1:2" x14ac:dyDescent="0.2">
      <c r="A3023" s="115" t="s">
        <v>4914</v>
      </c>
      <c r="B3023" s="184">
        <v>48782</v>
      </c>
    </row>
    <row r="3024" spans="1:2" x14ac:dyDescent="0.2">
      <c r="A3024" s="115" t="s">
        <v>4915</v>
      </c>
      <c r="B3024" s="184">
        <v>48783</v>
      </c>
    </row>
    <row r="3025" spans="1:2" x14ac:dyDescent="0.2">
      <c r="A3025" s="115" t="s">
        <v>4916</v>
      </c>
      <c r="B3025" s="184">
        <v>48784</v>
      </c>
    </row>
    <row r="3026" spans="1:2" x14ac:dyDescent="0.2">
      <c r="A3026" s="115" t="s">
        <v>4917</v>
      </c>
      <c r="B3026" s="184">
        <v>48785</v>
      </c>
    </row>
    <row r="3027" spans="1:2" x14ac:dyDescent="0.2">
      <c r="A3027" s="115" t="s">
        <v>4918</v>
      </c>
      <c r="B3027" s="184">
        <v>48786</v>
      </c>
    </row>
    <row r="3028" spans="1:2" x14ac:dyDescent="0.2">
      <c r="A3028" s="115" t="s">
        <v>4919</v>
      </c>
      <c r="B3028" s="184">
        <v>48787</v>
      </c>
    </row>
    <row r="3029" spans="1:2" x14ac:dyDescent="0.2">
      <c r="A3029" s="115" t="s">
        <v>4920</v>
      </c>
      <c r="B3029" s="184">
        <v>48788</v>
      </c>
    </row>
    <row r="3030" spans="1:2" x14ac:dyDescent="0.2">
      <c r="A3030" s="115" t="s">
        <v>4921</v>
      </c>
      <c r="B3030" s="184">
        <v>48789</v>
      </c>
    </row>
    <row r="3031" spans="1:2" x14ac:dyDescent="0.2">
      <c r="A3031" s="115" t="s">
        <v>4922</v>
      </c>
      <c r="B3031" s="184">
        <v>48790</v>
      </c>
    </row>
    <row r="3032" spans="1:2" x14ac:dyDescent="0.2">
      <c r="A3032" s="115" t="s">
        <v>4923</v>
      </c>
      <c r="B3032" s="184">
        <v>48791</v>
      </c>
    </row>
    <row r="3033" spans="1:2" x14ac:dyDescent="0.2">
      <c r="A3033" s="115" t="s">
        <v>4924</v>
      </c>
      <c r="B3033" s="184">
        <v>48792</v>
      </c>
    </row>
    <row r="3034" spans="1:2" x14ac:dyDescent="0.2">
      <c r="A3034" s="115" t="s">
        <v>4925</v>
      </c>
      <c r="B3034" s="184">
        <v>48793</v>
      </c>
    </row>
    <row r="3035" spans="1:2" x14ac:dyDescent="0.2">
      <c r="A3035" s="115" t="s">
        <v>4926</v>
      </c>
      <c r="B3035" s="184">
        <v>48794</v>
      </c>
    </row>
    <row r="3036" spans="1:2" x14ac:dyDescent="0.2">
      <c r="A3036" s="115" t="s">
        <v>4927</v>
      </c>
      <c r="B3036" s="184">
        <v>48795</v>
      </c>
    </row>
    <row r="3037" spans="1:2" x14ac:dyDescent="0.2">
      <c r="A3037" s="115" t="s">
        <v>4928</v>
      </c>
      <c r="B3037" s="184">
        <v>48796</v>
      </c>
    </row>
    <row r="3038" spans="1:2" x14ac:dyDescent="0.2">
      <c r="A3038" s="115" t="s">
        <v>4929</v>
      </c>
      <c r="B3038" s="184">
        <v>48797</v>
      </c>
    </row>
    <row r="3039" spans="1:2" x14ac:dyDescent="0.2">
      <c r="A3039" s="115" t="s">
        <v>4930</v>
      </c>
      <c r="B3039" s="184">
        <v>48798</v>
      </c>
    </row>
    <row r="3040" spans="1:2" x14ac:dyDescent="0.2">
      <c r="A3040" s="115" t="s">
        <v>4931</v>
      </c>
      <c r="B3040" s="184">
        <v>48799</v>
      </c>
    </row>
    <row r="3041" spans="1:2" x14ac:dyDescent="0.2">
      <c r="A3041" s="115" t="s">
        <v>4932</v>
      </c>
      <c r="B3041" s="184">
        <v>48800</v>
      </c>
    </row>
    <row r="3042" spans="1:2" x14ac:dyDescent="0.2">
      <c r="A3042" s="115" t="s">
        <v>4933</v>
      </c>
      <c r="B3042" s="184">
        <v>48801</v>
      </c>
    </row>
    <row r="3043" spans="1:2" x14ac:dyDescent="0.2">
      <c r="A3043" s="115" t="s">
        <v>4934</v>
      </c>
      <c r="B3043" s="184">
        <v>48802</v>
      </c>
    </row>
    <row r="3044" spans="1:2" x14ac:dyDescent="0.2">
      <c r="A3044" s="115" t="s">
        <v>4935</v>
      </c>
      <c r="B3044" s="184">
        <v>48803</v>
      </c>
    </row>
    <row r="3045" spans="1:2" x14ac:dyDescent="0.2">
      <c r="A3045" s="115" t="s">
        <v>4936</v>
      </c>
      <c r="B3045" s="184">
        <v>48804</v>
      </c>
    </row>
    <row r="3046" spans="1:2" x14ac:dyDescent="0.2">
      <c r="A3046" s="115" t="s">
        <v>4937</v>
      </c>
      <c r="B3046" s="184">
        <v>48805</v>
      </c>
    </row>
    <row r="3047" spans="1:2" x14ac:dyDescent="0.2">
      <c r="A3047" s="115" t="s">
        <v>4938</v>
      </c>
      <c r="B3047" s="184">
        <v>48806</v>
      </c>
    </row>
    <row r="3048" spans="1:2" x14ac:dyDescent="0.2">
      <c r="A3048" s="115" t="s">
        <v>4939</v>
      </c>
      <c r="B3048" s="184">
        <v>48807</v>
      </c>
    </row>
    <row r="3049" spans="1:2" x14ac:dyDescent="0.2">
      <c r="A3049" s="115" t="s">
        <v>4940</v>
      </c>
      <c r="B3049" s="184">
        <v>48808</v>
      </c>
    </row>
    <row r="3050" spans="1:2" x14ac:dyDescent="0.2">
      <c r="A3050" s="115" t="s">
        <v>4941</v>
      </c>
      <c r="B3050" s="184">
        <v>48809</v>
      </c>
    </row>
    <row r="3051" spans="1:2" x14ac:dyDescent="0.2">
      <c r="A3051" s="115" t="s">
        <v>4942</v>
      </c>
      <c r="B3051" s="184">
        <v>48810</v>
      </c>
    </row>
    <row r="3052" spans="1:2" x14ac:dyDescent="0.2">
      <c r="A3052" s="115" t="s">
        <v>4943</v>
      </c>
      <c r="B3052" s="184">
        <v>48811</v>
      </c>
    </row>
    <row r="3053" spans="1:2" x14ac:dyDescent="0.2">
      <c r="A3053" s="115" t="s">
        <v>4944</v>
      </c>
      <c r="B3053" s="184">
        <v>48812</v>
      </c>
    </row>
    <row r="3054" spans="1:2" x14ac:dyDescent="0.2">
      <c r="A3054" s="115" t="s">
        <v>4945</v>
      </c>
      <c r="B3054" s="184">
        <v>48813</v>
      </c>
    </row>
    <row r="3055" spans="1:2" x14ac:dyDescent="0.2">
      <c r="A3055" s="115" t="s">
        <v>4946</v>
      </c>
      <c r="B3055" s="184">
        <v>48814</v>
      </c>
    </row>
    <row r="3056" spans="1:2" x14ac:dyDescent="0.2">
      <c r="A3056" s="115" t="s">
        <v>4947</v>
      </c>
      <c r="B3056" s="184">
        <v>48815</v>
      </c>
    </row>
    <row r="3057" spans="1:2" x14ac:dyDescent="0.2">
      <c r="A3057" s="115" t="s">
        <v>4948</v>
      </c>
      <c r="B3057" s="184">
        <v>48816</v>
      </c>
    </row>
    <row r="3058" spans="1:2" x14ac:dyDescent="0.2">
      <c r="A3058" s="115" t="s">
        <v>4949</v>
      </c>
      <c r="B3058" s="184">
        <v>48817</v>
      </c>
    </row>
    <row r="3059" spans="1:2" x14ac:dyDescent="0.2">
      <c r="A3059" s="115" t="s">
        <v>4950</v>
      </c>
      <c r="B3059" s="184">
        <v>48818</v>
      </c>
    </row>
    <row r="3060" spans="1:2" x14ac:dyDescent="0.2">
      <c r="A3060" s="115" t="s">
        <v>4951</v>
      </c>
      <c r="B3060" s="184">
        <v>48819</v>
      </c>
    </row>
    <row r="3061" spans="1:2" x14ac:dyDescent="0.2">
      <c r="A3061" s="115" t="s">
        <v>4952</v>
      </c>
      <c r="B3061" s="184">
        <v>48820</v>
      </c>
    </row>
    <row r="3062" spans="1:2" x14ac:dyDescent="0.2">
      <c r="A3062" s="115" t="s">
        <v>4953</v>
      </c>
      <c r="B3062" s="184">
        <v>48821</v>
      </c>
    </row>
    <row r="3063" spans="1:2" x14ac:dyDescent="0.2">
      <c r="A3063" s="115" t="s">
        <v>4954</v>
      </c>
      <c r="B3063" s="184">
        <v>48822</v>
      </c>
    </row>
    <row r="3064" spans="1:2" x14ac:dyDescent="0.2">
      <c r="A3064" s="115" t="s">
        <v>4955</v>
      </c>
      <c r="B3064" s="184">
        <v>48823</v>
      </c>
    </row>
    <row r="3065" spans="1:2" x14ac:dyDescent="0.2">
      <c r="A3065" s="115" t="s">
        <v>4956</v>
      </c>
      <c r="B3065" s="184">
        <v>48824</v>
      </c>
    </row>
    <row r="3066" spans="1:2" x14ac:dyDescent="0.2">
      <c r="A3066" s="115" t="s">
        <v>4957</v>
      </c>
      <c r="B3066" s="184">
        <v>48825</v>
      </c>
    </row>
    <row r="3067" spans="1:2" x14ac:dyDescent="0.2">
      <c r="A3067" s="115" t="s">
        <v>4958</v>
      </c>
      <c r="B3067" s="184">
        <v>48826</v>
      </c>
    </row>
    <row r="3068" spans="1:2" x14ac:dyDescent="0.2">
      <c r="A3068" s="115" t="s">
        <v>4959</v>
      </c>
      <c r="B3068" s="184">
        <v>48827</v>
      </c>
    </row>
    <row r="3069" spans="1:2" x14ac:dyDescent="0.2">
      <c r="A3069" s="115" t="s">
        <v>4960</v>
      </c>
      <c r="B3069" s="184">
        <v>48828</v>
      </c>
    </row>
    <row r="3070" spans="1:2" x14ac:dyDescent="0.2">
      <c r="A3070" s="115" t="s">
        <v>4961</v>
      </c>
      <c r="B3070" s="184">
        <v>48829</v>
      </c>
    </row>
    <row r="3071" spans="1:2" x14ac:dyDescent="0.2">
      <c r="A3071" s="115" t="s">
        <v>4962</v>
      </c>
      <c r="B3071" s="184">
        <v>48830</v>
      </c>
    </row>
    <row r="3072" spans="1:2" x14ac:dyDescent="0.2">
      <c r="A3072" s="115" t="s">
        <v>4963</v>
      </c>
      <c r="B3072" s="184">
        <v>48831</v>
      </c>
    </row>
    <row r="3073" spans="1:2" x14ac:dyDescent="0.2">
      <c r="A3073" s="115" t="s">
        <v>4964</v>
      </c>
      <c r="B3073" s="184">
        <v>48832</v>
      </c>
    </row>
    <row r="3074" spans="1:2" x14ac:dyDescent="0.2">
      <c r="A3074" s="115" t="s">
        <v>4965</v>
      </c>
      <c r="B3074" s="184">
        <v>48833</v>
      </c>
    </row>
    <row r="3075" spans="1:2" x14ac:dyDescent="0.2">
      <c r="A3075" s="115" t="s">
        <v>4966</v>
      </c>
      <c r="B3075" s="184">
        <v>48834</v>
      </c>
    </row>
    <row r="3076" spans="1:2" x14ac:dyDescent="0.2">
      <c r="A3076" s="115" t="s">
        <v>4967</v>
      </c>
      <c r="B3076" s="184">
        <v>48835</v>
      </c>
    </row>
    <row r="3077" spans="1:2" x14ac:dyDescent="0.2">
      <c r="A3077" s="115" t="s">
        <v>4968</v>
      </c>
      <c r="B3077" s="184">
        <v>48836</v>
      </c>
    </row>
    <row r="3078" spans="1:2" x14ac:dyDescent="0.2">
      <c r="A3078" s="115" t="s">
        <v>4969</v>
      </c>
      <c r="B3078" s="184">
        <v>48837</v>
      </c>
    </row>
    <row r="3079" spans="1:2" x14ac:dyDescent="0.2">
      <c r="A3079" s="115" t="s">
        <v>4970</v>
      </c>
      <c r="B3079" s="184">
        <v>48838</v>
      </c>
    </row>
    <row r="3080" spans="1:2" x14ac:dyDescent="0.2">
      <c r="A3080" s="115" t="s">
        <v>4971</v>
      </c>
      <c r="B3080" s="184">
        <v>48839</v>
      </c>
    </row>
    <row r="3081" spans="1:2" x14ac:dyDescent="0.2">
      <c r="A3081" s="115" t="s">
        <v>4972</v>
      </c>
      <c r="B3081" s="184">
        <v>48840</v>
      </c>
    </row>
    <row r="3082" spans="1:2" x14ac:dyDescent="0.2">
      <c r="A3082" s="115" t="s">
        <v>4973</v>
      </c>
      <c r="B3082" s="184">
        <v>48841</v>
      </c>
    </row>
    <row r="3083" spans="1:2" x14ac:dyDescent="0.2">
      <c r="A3083" s="115" t="s">
        <v>4974</v>
      </c>
      <c r="B3083" s="184">
        <v>48842</v>
      </c>
    </row>
    <row r="3084" spans="1:2" x14ac:dyDescent="0.2">
      <c r="A3084" s="115" t="s">
        <v>4975</v>
      </c>
      <c r="B3084" s="184">
        <v>48843</v>
      </c>
    </row>
    <row r="3085" spans="1:2" x14ac:dyDescent="0.2">
      <c r="A3085" s="115" t="s">
        <v>4976</v>
      </c>
      <c r="B3085" s="184">
        <v>48844</v>
      </c>
    </row>
    <row r="3086" spans="1:2" x14ac:dyDescent="0.2">
      <c r="A3086" s="115" t="s">
        <v>4977</v>
      </c>
      <c r="B3086" s="184">
        <v>48845</v>
      </c>
    </row>
    <row r="3087" spans="1:2" x14ac:dyDescent="0.2">
      <c r="A3087" s="115" t="s">
        <v>4978</v>
      </c>
      <c r="B3087" s="184">
        <v>48846</v>
      </c>
    </row>
    <row r="3088" spans="1:2" x14ac:dyDescent="0.2">
      <c r="A3088" s="115" t="s">
        <v>4979</v>
      </c>
      <c r="B3088" s="184">
        <v>48847</v>
      </c>
    </row>
    <row r="3089" spans="1:2" x14ac:dyDescent="0.2">
      <c r="A3089" s="115" t="s">
        <v>4980</v>
      </c>
      <c r="B3089" s="184">
        <v>48848</v>
      </c>
    </row>
    <row r="3090" spans="1:2" x14ac:dyDescent="0.2">
      <c r="A3090" s="115" t="s">
        <v>4981</v>
      </c>
      <c r="B3090" s="184">
        <v>48849</v>
      </c>
    </row>
    <row r="3091" spans="1:2" x14ac:dyDescent="0.2">
      <c r="A3091" s="115" t="s">
        <v>4982</v>
      </c>
      <c r="B3091" s="184">
        <v>48850</v>
      </c>
    </row>
    <row r="3092" spans="1:2" x14ac:dyDescent="0.2">
      <c r="A3092" s="115" t="s">
        <v>4983</v>
      </c>
      <c r="B3092" s="184">
        <v>48851</v>
      </c>
    </row>
    <row r="3093" spans="1:2" x14ac:dyDescent="0.2">
      <c r="A3093" s="115" t="s">
        <v>4984</v>
      </c>
      <c r="B3093" s="184">
        <v>48852</v>
      </c>
    </row>
    <row r="3094" spans="1:2" x14ac:dyDescent="0.2">
      <c r="A3094" s="115" t="s">
        <v>4985</v>
      </c>
      <c r="B3094" s="184">
        <v>48853</v>
      </c>
    </row>
    <row r="3095" spans="1:2" x14ac:dyDescent="0.2">
      <c r="A3095" s="115" t="s">
        <v>4986</v>
      </c>
      <c r="B3095" s="184">
        <v>48854</v>
      </c>
    </row>
    <row r="3096" spans="1:2" x14ac:dyDescent="0.2">
      <c r="A3096" s="115" t="s">
        <v>4987</v>
      </c>
      <c r="B3096" s="184">
        <v>48855</v>
      </c>
    </row>
    <row r="3097" spans="1:2" x14ac:dyDescent="0.2">
      <c r="A3097" s="115" t="s">
        <v>4988</v>
      </c>
      <c r="B3097" s="184">
        <v>48856</v>
      </c>
    </row>
    <row r="3098" spans="1:2" x14ac:dyDescent="0.2">
      <c r="A3098" s="115" t="s">
        <v>4989</v>
      </c>
      <c r="B3098" s="184">
        <v>48857</v>
      </c>
    </row>
    <row r="3099" spans="1:2" x14ac:dyDescent="0.2">
      <c r="A3099" s="115" t="s">
        <v>4990</v>
      </c>
      <c r="B3099" s="184">
        <v>48858</v>
      </c>
    </row>
    <row r="3100" spans="1:2" x14ac:dyDescent="0.2">
      <c r="A3100" s="115" t="s">
        <v>4991</v>
      </c>
      <c r="B3100" s="184">
        <v>48859</v>
      </c>
    </row>
    <row r="3101" spans="1:2" x14ac:dyDescent="0.2">
      <c r="A3101" s="115" t="s">
        <v>4992</v>
      </c>
      <c r="B3101" s="184">
        <v>48860</v>
      </c>
    </row>
    <row r="3102" spans="1:2" x14ac:dyDescent="0.2">
      <c r="A3102" s="115" t="s">
        <v>4993</v>
      </c>
      <c r="B3102" s="184">
        <v>48861</v>
      </c>
    </row>
    <row r="3103" spans="1:2" x14ac:dyDescent="0.2">
      <c r="A3103" s="115" t="s">
        <v>4994</v>
      </c>
      <c r="B3103" s="184">
        <v>48862</v>
      </c>
    </row>
    <row r="3104" spans="1:2" x14ac:dyDescent="0.2">
      <c r="A3104" s="115" t="s">
        <v>4995</v>
      </c>
      <c r="B3104" s="184">
        <v>48863</v>
      </c>
    </row>
    <row r="3105" spans="1:2" x14ac:dyDescent="0.2">
      <c r="A3105" s="115" t="s">
        <v>4996</v>
      </c>
      <c r="B3105" s="184">
        <v>48864</v>
      </c>
    </row>
    <row r="3106" spans="1:2" x14ac:dyDescent="0.2">
      <c r="A3106" s="115" t="s">
        <v>4997</v>
      </c>
      <c r="B3106" s="184">
        <v>48865</v>
      </c>
    </row>
    <row r="3107" spans="1:2" x14ac:dyDescent="0.2">
      <c r="A3107" s="115" t="s">
        <v>4998</v>
      </c>
      <c r="B3107" s="184">
        <v>48866</v>
      </c>
    </row>
    <row r="3108" spans="1:2" x14ac:dyDescent="0.2">
      <c r="A3108" s="115" t="s">
        <v>4999</v>
      </c>
      <c r="B3108" s="184">
        <v>48867</v>
      </c>
    </row>
    <row r="3109" spans="1:2" x14ac:dyDescent="0.2">
      <c r="A3109" s="115" t="s">
        <v>5000</v>
      </c>
      <c r="B3109" s="184">
        <v>48868</v>
      </c>
    </row>
    <row r="3110" spans="1:2" x14ac:dyDescent="0.2">
      <c r="A3110" s="115" t="s">
        <v>5001</v>
      </c>
      <c r="B3110" s="184">
        <v>48869</v>
      </c>
    </row>
    <row r="3111" spans="1:2" x14ac:dyDescent="0.2">
      <c r="A3111" s="115" t="s">
        <v>5002</v>
      </c>
      <c r="B3111" s="184">
        <v>48870</v>
      </c>
    </row>
    <row r="3112" spans="1:2" x14ac:dyDescent="0.2">
      <c r="A3112" s="115" t="s">
        <v>5003</v>
      </c>
      <c r="B3112" s="184">
        <v>48871</v>
      </c>
    </row>
    <row r="3113" spans="1:2" x14ac:dyDescent="0.2">
      <c r="A3113" s="115" t="s">
        <v>5004</v>
      </c>
      <c r="B3113" s="184">
        <v>48872</v>
      </c>
    </row>
    <row r="3114" spans="1:2" x14ac:dyDescent="0.2">
      <c r="A3114" s="115" t="s">
        <v>5005</v>
      </c>
      <c r="B3114" s="184">
        <v>48873</v>
      </c>
    </row>
    <row r="3115" spans="1:2" x14ac:dyDescent="0.2">
      <c r="A3115" s="115" t="s">
        <v>5006</v>
      </c>
      <c r="B3115" s="184">
        <v>48874</v>
      </c>
    </row>
    <row r="3116" spans="1:2" x14ac:dyDescent="0.2">
      <c r="A3116" s="115" t="s">
        <v>5007</v>
      </c>
      <c r="B3116" s="184">
        <v>48875</v>
      </c>
    </row>
    <row r="3117" spans="1:2" x14ac:dyDescent="0.2">
      <c r="A3117" s="115" t="s">
        <v>5008</v>
      </c>
      <c r="B3117" s="184">
        <v>48876</v>
      </c>
    </row>
    <row r="3118" spans="1:2" x14ac:dyDescent="0.2">
      <c r="A3118" s="115" t="s">
        <v>5009</v>
      </c>
      <c r="B3118" s="184">
        <v>48877</v>
      </c>
    </row>
    <row r="3119" spans="1:2" x14ac:dyDescent="0.2">
      <c r="A3119" s="115" t="s">
        <v>5010</v>
      </c>
      <c r="B3119" s="184">
        <v>48878</v>
      </c>
    </row>
    <row r="3120" spans="1:2" x14ac:dyDescent="0.2">
      <c r="A3120" s="115" t="s">
        <v>5011</v>
      </c>
      <c r="B3120" s="184">
        <v>48879</v>
      </c>
    </row>
    <row r="3121" spans="1:2" x14ac:dyDescent="0.2">
      <c r="A3121" s="115" t="s">
        <v>5012</v>
      </c>
      <c r="B3121" s="184">
        <v>48880</v>
      </c>
    </row>
    <row r="3122" spans="1:2" x14ac:dyDescent="0.2">
      <c r="A3122" s="115" t="s">
        <v>5013</v>
      </c>
      <c r="B3122" s="184">
        <v>48881</v>
      </c>
    </row>
    <row r="3123" spans="1:2" x14ac:dyDescent="0.2">
      <c r="A3123" s="115" t="s">
        <v>5014</v>
      </c>
      <c r="B3123" s="184">
        <v>48882</v>
      </c>
    </row>
    <row r="3124" spans="1:2" x14ac:dyDescent="0.2">
      <c r="A3124" s="115" t="s">
        <v>5015</v>
      </c>
      <c r="B3124" s="184">
        <v>48883</v>
      </c>
    </row>
    <row r="3125" spans="1:2" x14ac:dyDescent="0.2">
      <c r="A3125" s="115" t="s">
        <v>5016</v>
      </c>
      <c r="B3125" s="184">
        <v>48884</v>
      </c>
    </row>
    <row r="3126" spans="1:2" x14ac:dyDescent="0.2">
      <c r="A3126" s="115" t="s">
        <v>5017</v>
      </c>
      <c r="B3126" s="184">
        <v>48885</v>
      </c>
    </row>
    <row r="3127" spans="1:2" x14ac:dyDescent="0.2">
      <c r="A3127" s="115" t="s">
        <v>5018</v>
      </c>
      <c r="B3127" s="184">
        <v>48886</v>
      </c>
    </row>
    <row r="3128" spans="1:2" x14ac:dyDescent="0.2">
      <c r="A3128" s="115" t="s">
        <v>5019</v>
      </c>
      <c r="B3128" s="184">
        <v>48887</v>
      </c>
    </row>
    <row r="3129" spans="1:2" x14ac:dyDescent="0.2">
      <c r="A3129" s="115" t="s">
        <v>5020</v>
      </c>
      <c r="B3129" s="184">
        <v>48888</v>
      </c>
    </row>
    <row r="3130" spans="1:2" x14ac:dyDescent="0.2">
      <c r="A3130" s="115" t="s">
        <v>5021</v>
      </c>
      <c r="B3130" s="184">
        <v>48889</v>
      </c>
    </row>
    <row r="3131" spans="1:2" x14ac:dyDescent="0.2">
      <c r="A3131" s="115" t="s">
        <v>5022</v>
      </c>
      <c r="B3131" s="184">
        <v>48890</v>
      </c>
    </row>
    <row r="3132" spans="1:2" x14ac:dyDescent="0.2">
      <c r="A3132" s="115" t="s">
        <v>5023</v>
      </c>
      <c r="B3132" s="184">
        <v>48891</v>
      </c>
    </row>
    <row r="3133" spans="1:2" x14ac:dyDescent="0.2">
      <c r="A3133" s="115" t="s">
        <v>5024</v>
      </c>
      <c r="B3133" s="184">
        <v>48892</v>
      </c>
    </row>
    <row r="3134" spans="1:2" x14ac:dyDescent="0.2">
      <c r="A3134" s="115" t="s">
        <v>5025</v>
      </c>
      <c r="B3134" s="184">
        <v>48893</v>
      </c>
    </row>
    <row r="3135" spans="1:2" x14ac:dyDescent="0.2">
      <c r="A3135" s="115" t="s">
        <v>5026</v>
      </c>
      <c r="B3135" s="184">
        <v>48894</v>
      </c>
    </row>
    <row r="3136" spans="1:2" x14ac:dyDescent="0.2">
      <c r="A3136" s="115" t="s">
        <v>5027</v>
      </c>
      <c r="B3136" s="184">
        <v>48895</v>
      </c>
    </row>
    <row r="3137" spans="1:2" x14ac:dyDescent="0.2">
      <c r="A3137" s="115" t="s">
        <v>5028</v>
      </c>
      <c r="B3137" s="184">
        <v>48896</v>
      </c>
    </row>
    <row r="3138" spans="1:2" x14ac:dyDescent="0.2">
      <c r="A3138" s="115" t="s">
        <v>5029</v>
      </c>
      <c r="B3138" s="184">
        <v>48897</v>
      </c>
    </row>
    <row r="3139" spans="1:2" x14ac:dyDescent="0.2">
      <c r="A3139" s="115" t="s">
        <v>5030</v>
      </c>
      <c r="B3139" s="184">
        <v>48898</v>
      </c>
    </row>
    <row r="3140" spans="1:2" x14ac:dyDescent="0.2">
      <c r="A3140" s="115" t="s">
        <v>5031</v>
      </c>
      <c r="B3140" s="184">
        <v>48899</v>
      </c>
    </row>
    <row r="3141" spans="1:2" x14ac:dyDescent="0.2">
      <c r="A3141" s="115" t="s">
        <v>5032</v>
      </c>
      <c r="B3141" s="184">
        <v>48900</v>
      </c>
    </row>
    <row r="3142" spans="1:2" x14ac:dyDescent="0.2">
      <c r="A3142" s="115" t="s">
        <v>5033</v>
      </c>
      <c r="B3142" s="184">
        <v>48901</v>
      </c>
    </row>
    <row r="3143" spans="1:2" x14ac:dyDescent="0.2">
      <c r="A3143" s="115" t="s">
        <v>5034</v>
      </c>
      <c r="B3143" s="184">
        <v>48902</v>
      </c>
    </row>
    <row r="3144" spans="1:2" x14ac:dyDescent="0.2">
      <c r="A3144" s="115" t="s">
        <v>5035</v>
      </c>
      <c r="B3144" s="184">
        <v>48903</v>
      </c>
    </row>
    <row r="3145" spans="1:2" x14ac:dyDescent="0.2">
      <c r="A3145" s="115" t="s">
        <v>5036</v>
      </c>
      <c r="B3145" s="184">
        <v>48904</v>
      </c>
    </row>
    <row r="3146" spans="1:2" x14ac:dyDescent="0.2">
      <c r="A3146" s="115" t="s">
        <v>5037</v>
      </c>
      <c r="B3146" s="184">
        <v>48905</v>
      </c>
    </row>
    <row r="3147" spans="1:2" x14ac:dyDescent="0.2">
      <c r="A3147" s="115" t="s">
        <v>5038</v>
      </c>
      <c r="B3147" s="184">
        <v>48906</v>
      </c>
    </row>
    <row r="3148" spans="1:2" x14ac:dyDescent="0.2">
      <c r="A3148" s="115" t="s">
        <v>5039</v>
      </c>
      <c r="B3148" s="184">
        <v>48907</v>
      </c>
    </row>
    <row r="3149" spans="1:2" x14ac:dyDescent="0.2">
      <c r="A3149" s="115" t="s">
        <v>5040</v>
      </c>
      <c r="B3149" s="184">
        <v>48908</v>
      </c>
    </row>
    <row r="3150" spans="1:2" x14ac:dyDescent="0.2">
      <c r="A3150" s="115" t="s">
        <v>5041</v>
      </c>
      <c r="B3150" s="184">
        <v>48909</v>
      </c>
    </row>
    <row r="3151" spans="1:2" x14ac:dyDescent="0.2">
      <c r="A3151" s="115" t="s">
        <v>5042</v>
      </c>
      <c r="B3151" s="184">
        <v>48910</v>
      </c>
    </row>
    <row r="3152" spans="1:2" x14ac:dyDescent="0.2">
      <c r="A3152" s="115" t="s">
        <v>5043</v>
      </c>
      <c r="B3152" s="184">
        <v>48911</v>
      </c>
    </row>
    <row r="3153" spans="1:2" x14ac:dyDescent="0.2">
      <c r="A3153" s="115" t="s">
        <v>5044</v>
      </c>
      <c r="B3153" s="184">
        <v>48912</v>
      </c>
    </row>
    <row r="3154" spans="1:2" x14ac:dyDescent="0.2">
      <c r="A3154" s="115" t="s">
        <v>5045</v>
      </c>
      <c r="B3154" s="184">
        <v>48913</v>
      </c>
    </row>
    <row r="3155" spans="1:2" x14ac:dyDescent="0.2">
      <c r="A3155" s="115" t="s">
        <v>5046</v>
      </c>
      <c r="B3155" s="184">
        <v>48914</v>
      </c>
    </row>
    <row r="3156" spans="1:2" x14ac:dyDescent="0.2">
      <c r="A3156" s="115" t="s">
        <v>5047</v>
      </c>
      <c r="B3156" s="184">
        <v>48915</v>
      </c>
    </row>
    <row r="3157" spans="1:2" x14ac:dyDescent="0.2">
      <c r="A3157" s="115" t="s">
        <v>5048</v>
      </c>
      <c r="B3157" s="184">
        <v>48916</v>
      </c>
    </row>
    <row r="3158" spans="1:2" x14ac:dyDescent="0.2">
      <c r="A3158" s="115" t="s">
        <v>5049</v>
      </c>
      <c r="B3158" s="184">
        <v>48917</v>
      </c>
    </row>
    <row r="3159" spans="1:2" x14ac:dyDescent="0.2">
      <c r="A3159" s="115" t="s">
        <v>5050</v>
      </c>
      <c r="B3159" s="184">
        <v>48918</v>
      </c>
    </row>
    <row r="3160" spans="1:2" x14ac:dyDescent="0.2">
      <c r="A3160" s="115" t="s">
        <v>5051</v>
      </c>
      <c r="B3160" s="184">
        <v>48919</v>
      </c>
    </row>
    <row r="3161" spans="1:2" x14ac:dyDescent="0.2">
      <c r="A3161" s="115" t="s">
        <v>5052</v>
      </c>
      <c r="B3161" s="184">
        <v>48920</v>
      </c>
    </row>
    <row r="3162" spans="1:2" x14ac:dyDescent="0.2">
      <c r="A3162" s="115" t="s">
        <v>5053</v>
      </c>
      <c r="B3162" s="184">
        <v>48921</v>
      </c>
    </row>
    <row r="3163" spans="1:2" x14ac:dyDescent="0.2">
      <c r="A3163" s="115" t="s">
        <v>5054</v>
      </c>
      <c r="B3163" s="184">
        <v>48922</v>
      </c>
    </row>
    <row r="3164" spans="1:2" x14ac:dyDescent="0.2">
      <c r="A3164" s="115" t="s">
        <v>5055</v>
      </c>
      <c r="B3164" s="184">
        <v>48923</v>
      </c>
    </row>
    <row r="3165" spans="1:2" x14ac:dyDescent="0.2">
      <c r="A3165" s="115" t="s">
        <v>5056</v>
      </c>
      <c r="B3165" s="184">
        <v>48924</v>
      </c>
    </row>
    <row r="3166" spans="1:2" x14ac:dyDescent="0.2">
      <c r="A3166" s="115" t="s">
        <v>5057</v>
      </c>
      <c r="B3166" s="184">
        <v>48925</v>
      </c>
    </row>
    <row r="3167" spans="1:2" x14ac:dyDescent="0.2">
      <c r="A3167" s="115" t="s">
        <v>5058</v>
      </c>
      <c r="B3167" s="184">
        <v>48926</v>
      </c>
    </row>
    <row r="3168" spans="1:2" x14ac:dyDescent="0.2">
      <c r="A3168" s="115" t="s">
        <v>5059</v>
      </c>
      <c r="B3168" s="184">
        <v>48927</v>
      </c>
    </row>
    <row r="3169" spans="1:2" x14ac:dyDescent="0.2">
      <c r="A3169" s="115" t="s">
        <v>5060</v>
      </c>
      <c r="B3169" s="184">
        <v>48928</v>
      </c>
    </row>
    <row r="3170" spans="1:2" x14ac:dyDescent="0.2">
      <c r="A3170" s="115" t="s">
        <v>5061</v>
      </c>
      <c r="B3170" s="184">
        <v>48929</v>
      </c>
    </row>
    <row r="3171" spans="1:2" x14ac:dyDescent="0.2">
      <c r="A3171" s="115" t="s">
        <v>5062</v>
      </c>
      <c r="B3171" s="184">
        <v>48930</v>
      </c>
    </row>
    <row r="3172" spans="1:2" x14ac:dyDescent="0.2">
      <c r="A3172" s="115" t="s">
        <v>5063</v>
      </c>
      <c r="B3172" s="184">
        <v>48931</v>
      </c>
    </row>
    <row r="3173" spans="1:2" x14ac:dyDescent="0.2">
      <c r="A3173" s="115" t="s">
        <v>5064</v>
      </c>
      <c r="B3173" s="184">
        <v>48932</v>
      </c>
    </row>
    <row r="3174" spans="1:2" x14ac:dyDescent="0.2">
      <c r="A3174" s="115" t="s">
        <v>5065</v>
      </c>
      <c r="B3174" s="184">
        <v>48933</v>
      </c>
    </row>
    <row r="3175" spans="1:2" x14ac:dyDescent="0.2">
      <c r="A3175" s="115" t="s">
        <v>5066</v>
      </c>
      <c r="B3175" s="184">
        <v>48934</v>
      </c>
    </row>
    <row r="3176" spans="1:2" x14ac:dyDescent="0.2">
      <c r="A3176" s="115" t="s">
        <v>5067</v>
      </c>
      <c r="B3176" s="184">
        <v>48935</v>
      </c>
    </row>
    <row r="3177" spans="1:2" x14ac:dyDescent="0.2">
      <c r="A3177" s="115" t="s">
        <v>5068</v>
      </c>
      <c r="B3177" s="184">
        <v>48936</v>
      </c>
    </row>
    <row r="3178" spans="1:2" x14ac:dyDescent="0.2">
      <c r="A3178" s="115" t="s">
        <v>5069</v>
      </c>
      <c r="B3178" s="184">
        <v>48937</v>
      </c>
    </row>
    <row r="3179" spans="1:2" x14ac:dyDescent="0.2">
      <c r="A3179" s="115" t="s">
        <v>5070</v>
      </c>
      <c r="B3179" s="184">
        <v>48938</v>
      </c>
    </row>
    <row r="3180" spans="1:2" x14ac:dyDescent="0.2">
      <c r="A3180" s="115" t="s">
        <v>5071</v>
      </c>
      <c r="B3180" s="184">
        <v>48939</v>
      </c>
    </row>
    <row r="3181" spans="1:2" x14ac:dyDescent="0.2">
      <c r="A3181" s="115" t="s">
        <v>5072</v>
      </c>
      <c r="B3181" s="184">
        <v>48940</v>
      </c>
    </row>
    <row r="3182" spans="1:2" x14ac:dyDescent="0.2">
      <c r="A3182" s="115" t="s">
        <v>5073</v>
      </c>
      <c r="B3182" s="184">
        <v>48941</v>
      </c>
    </row>
    <row r="3183" spans="1:2" x14ac:dyDescent="0.2">
      <c r="A3183" s="115" t="s">
        <v>5074</v>
      </c>
      <c r="B3183" s="184">
        <v>48942</v>
      </c>
    </row>
    <row r="3184" spans="1:2" x14ac:dyDescent="0.2">
      <c r="A3184" s="115" t="s">
        <v>5075</v>
      </c>
      <c r="B3184" s="184">
        <v>48943</v>
      </c>
    </row>
    <row r="3185" spans="1:2" x14ac:dyDescent="0.2">
      <c r="A3185" s="115" t="s">
        <v>5076</v>
      </c>
      <c r="B3185" s="184">
        <v>48944</v>
      </c>
    </row>
    <row r="3186" spans="1:2" x14ac:dyDescent="0.2">
      <c r="A3186" s="115" t="s">
        <v>5077</v>
      </c>
      <c r="B3186" s="184">
        <v>48945</v>
      </c>
    </row>
    <row r="3187" spans="1:2" x14ac:dyDescent="0.2">
      <c r="A3187" s="115" t="s">
        <v>5078</v>
      </c>
      <c r="B3187" s="184">
        <v>48946</v>
      </c>
    </row>
    <row r="3188" spans="1:2" x14ac:dyDescent="0.2">
      <c r="A3188" s="115" t="s">
        <v>5079</v>
      </c>
      <c r="B3188" s="184">
        <v>48947</v>
      </c>
    </row>
    <row r="3189" spans="1:2" x14ac:dyDescent="0.2">
      <c r="A3189" s="115" t="s">
        <v>5080</v>
      </c>
      <c r="B3189" s="184">
        <v>48948</v>
      </c>
    </row>
    <row r="3190" spans="1:2" x14ac:dyDescent="0.2">
      <c r="A3190" s="115" t="s">
        <v>5081</v>
      </c>
      <c r="B3190" s="184">
        <v>48949</v>
      </c>
    </row>
    <row r="3191" spans="1:2" x14ac:dyDescent="0.2">
      <c r="A3191" s="115" t="s">
        <v>5082</v>
      </c>
      <c r="B3191" s="184">
        <v>48950</v>
      </c>
    </row>
    <row r="3192" spans="1:2" x14ac:dyDescent="0.2">
      <c r="A3192" s="115" t="s">
        <v>5083</v>
      </c>
      <c r="B3192" s="184">
        <v>48951</v>
      </c>
    </row>
    <row r="3193" spans="1:2" x14ac:dyDescent="0.2">
      <c r="A3193" s="115" t="s">
        <v>5084</v>
      </c>
      <c r="B3193" s="184">
        <v>48952</v>
      </c>
    </row>
    <row r="3194" spans="1:2" x14ac:dyDescent="0.2">
      <c r="A3194" s="115" t="s">
        <v>5085</v>
      </c>
      <c r="B3194" s="184">
        <v>48953</v>
      </c>
    </row>
    <row r="3195" spans="1:2" x14ac:dyDescent="0.2">
      <c r="A3195" s="115" t="s">
        <v>5086</v>
      </c>
      <c r="B3195" s="184">
        <v>48954</v>
      </c>
    </row>
    <row r="3196" spans="1:2" x14ac:dyDescent="0.2">
      <c r="A3196" s="115" t="s">
        <v>5087</v>
      </c>
      <c r="B3196" s="184">
        <v>48955</v>
      </c>
    </row>
    <row r="3197" spans="1:2" x14ac:dyDescent="0.2">
      <c r="A3197" s="115" t="s">
        <v>5088</v>
      </c>
      <c r="B3197" s="184">
        <v>48956</v>
      </c>
    </row>
    <row r="3198" spans="1:2" x14ac:dyDescent="0.2">
      <c r="A3198" s="115" t="s">
        <v>5089</v>
      </c>
      <c r="B3198" s="184">
        <v>48957</v>
      </c>
    </row>
    <row r="3199" spans="1:2" x14ac:dyDescent="0.2">
      <c r="A3199" s="115" t="s">
        <v>5090</v>
      </c>
      <c r="B3199" s="184">
        <v>48958</v>
      </c>
    </row>
    <row r="3200" spans="1:2" x14ac:dyDescent="0.2">
      <c r="A3200" s="115" t="s">
        <v>5091</v>
      </c>
      <c r="B3200" s="184">
        <v>48959</v>
      </c>
    </row>
    <row r="3201" spans="1:2" x14ac:dyDescent="0.2">
      <c r="A3201" s="115" t="s">
        <v>5092</v>
      </c>
      <c r="B3201" s="184">
        <v>48960</v>
      </c>
    </row>
    <row r="3202" spans="1:2" x14ac:dyDescent="0.2">
      <c r="A3202" s="115" t="s">
        <v>5093</v>
      </c>
      <c r="B3202" s="184">
        <v>48961</v>
      </c>
    </row>
    <row r="3203" spans="1:2" x14ac:dyDescent="0.2">
      <c r="A3203" s="115" t="s">
        <v>5094</v>
      </c>
      <c r="B3203" s="184">
        <v>48962</v>
      </c>
    </row>
    <row r="3204" spans="1:2" x14ac:dyDescent="0.2">
      <c r="A3204" s="115" t="s">
        <v>5095</v>
      </c>
      <c r="B3204" s="184">
        <v>48963</v>
      </c>
    </row>
    <row r="3205" spans="1:2" x14ac:dyDescent="0.2">
      <c r="A3205" s="115" t="s">
        <v>5096</v>
      </c>
      <c r="B3205" s="184">
        <v>48964</v>
      </c>
    </row>
    <row r="3206" spans="1:2" x14ac:dyDescent="0.2">
      <c r="A3206" s="115" t="s">
        <v>5097</v>
      </c>
      <c r="B3206" s="184">
        <v>48965</v>
      </c>
    </row>
    <row r="3207" spans="1:2" x14ac:dyDescent="0.2">
      <c r="A3207" s="115" t="s">
        <v>5098</v>
      </c>
      <c r="B3207" s="184">
        <v>48966</v>
      </c>
    </row>
    <row r="3208" spans="1:2" x14ac:dyDescent="0.2">
      <c r="A3208" s="115" t="s">
        <v>5099</v>
      </c>
      <c r="B3208" s="184">
        <v>48967</v>
      </c>
    </row>
    <row r="3209" spans="1:2" x14ac:dyDescent="0.2">
      <c r="A3209" s="115" t="s">
        <v>5100</v>
      </c>
      <c r="B3209" s="184">
        <v>48968</v>
      </c>
    </row>
    <row r="3210" spans="1:2" x14ac:dyDescent="0.2">
      <c r="A3210" s="115" t="s">
        <v>5101</v>
      </c>
      <c r="B3210" s="184">
        <v>48969</v>
      </c>
    </row>
    <row r="3211" spans="1:2" x14ac:dyDescent="0.2">
      <c r="A3211" s="115" t="s">
        <v>5102</v>
      </c>
      <c r="B3211" s="184">
        <v>48970</v>
      </c>
    </row>
    <row r="3212" spans="1:2" x14ac:dyDescent="0.2">
      <c r="A3212" s="115" t="s">
        <v>5103</v>
      </c>
      <c r="B3212" s="184">
        <v>48971</v>
      </c>
    </row>
    <row r="3213" spans="1:2" x14ac:dyDescent="0.2">
      <c r="A3213" s="115" t="s">
        <v>5104</v>
      </c>
      <c r="B3213" s="184">
        <v>48972</v>
      </c>
    </row>
    <row r="3214" spans="1:2" x14ac:dyDescent="0.2">
      <c r="A3214" s="115" t="s">
        <v>5105</v>
      </c>
      <c r="B3214" s="184">
        <v>48973</v>
      </c>
    </row>
    <row r="3215" spans="1:2" x14ac:dyDescent="0.2">
      <c r="A3215" s="115" t="s">
        <v>5106</v>
      </c>
      <c r="B3215" s="184">
        <v>48974</v>
      </c>
    </row>
    <row r="3216" spans="1:2" x14ac:dyDescent="0.2">
      <c r="A3216" s="115" t="s">
        <v>5107</v>
      </c>
      <c r="B3216" s="184">
        <v>48975</v>
      </c>
    </row>
    <row r="3217" spans="1:2" x14ac:dyDescent="0.2">
      <c r="A3217" s="115" t="s">
        <v>5108</v>
      </c>
      <c r="B3217" s="184">
        <v>48976</v>
      </c>
    </row>
    <row r="3218" spans="1:2" x14ac:dyDescent="0.2">
      <c r="A3218" s="115" t="s">
        <v>5109</v>
      </c>
      <c r="B3218" s="184">
        <v>48977</v>
      </c>
    </row>
    <row r="3219" spans="1:2" x14ac:dyDescent="0.2">
      <c r="A3219" s="115" t="s">
        <v>5110</v>
      </c>
      <c r="B3219" s="184">
        <v>48978</v>
      </c>
    </row>
    <row r="3220" spans="1:2" x14ac:dyDescent="0.2">
      <c r="A3220" s="115" t="s">
        <v>5111</v>
      </c>
      <c r="B3220" s="184">
        <v>48979</v>
      </c>
    </row>
    <row r="3221" spans="1:2" x14ac:dyDescent="0.2">
      <c r="A3221" s="115" t="s">
        <v>5112</v>
      </c>
      <c r="B3221" s="184">
        <v>48980</v>
      </c>
    </row>
    <row r="3222" spans="1:2" x14ac:dyDescent="0.2">
      <c r="A3222" s="115" t="s">
        <v>5113</v>
      </c>
      <c r="B3222" s="184">
        <v>48981</v>
      </c>
    </row>
    <row r="3223" spans="1:2" x14ac:dyDescent="0.2">
      <c r="A3223" s="115" t="s">
        <v>5114</v>
      </c>
      <c r="B3223" s="184">
        <v>48982</v>
      </c>
    </row>
    <row r="3224" spans="1:2" x14ac:dyDescent="0.2">
      <c r="A3224" s="115" t="s">
        <v>5115</v>
      </c>
      <c r="B3224" s="184">
        <v>48983</v>
      </c>
    </row>
    <row r="3225" spans="1:2" x14ac:dyDescent="0.2">
      <c r="A3225" s="115" t="s">
        <v>5116</v>
      </c>
      <c r="B3225" s="184">
        <v>48984</v>
      </c>
    </row>
    <row r="3226" spans="1:2" x14ac:dyDescent="0.2">
      <c r="A3226" s="115" t="s">
        <v>5117</v>
      </c>
      <c r="B3226" s="184">
        <v>48985</v>
      </c>
    </row>
    <row r="3227" spans="1:2" x14ac:dyDescent="0.2">
      <c r="A3227" s="115" t="s">
        <v>5118</v>
      </c>
      <c r="B3227" s="184">
        <v>48986</v>
      </c>
    </row>
    <row r="3228" spans="1:2" x14ac:dyDescent="0.2">
      <c r="A3228" s="115" t="s">
        <v>5119</v>
      </c>
      <c r="B3228" s="184">
        <v>48987</v>
      </c>
    </row>
    <row r="3229" spans="1:2" x14ac:dyDescent="0.2">
      <c r="A3229" s="115" t="s">
        <v>5120</v>
      </c>
      <c r="B3229" s="184">
        <v>48988</v>
      </c>
    </row>
    <row r="3230" spans="1:2" x14ac:dyDescent="0.2">
      <c r="A3230" s="115" t="s">
        <v>5121</v>
      </c>
      <c r="B3230" s="184">
        <v>48989</v>
      </c>
    </row>
    <row r="3231" spans="1:2" x14ac:dyDescent="0.2">
      <c r="A3231" s="115" t="s">
        <v>5122</v>
      </c>
      <c r="B3231" s="184">
        <v>48990</v>
      </c>
    </row>
    <row r="3232" spans="1:2" x14ac:dyDescent="0.2">
      <c r="A3232" s="115" t="s">
        <v>5123</v>
      </c>
      <c r="B3232" s="184">
        <v>48991</v>
      </c>
    </row>
    <row r="3233" spans="1:2" x14ac:dyDescent="0.2">
      <c r="A3233" s="115" t="s">
        <v>5124</v>
      </c>
      <c r="B3233" s="184">
        <v>48992</v>
      </c>
    </row>
    <row r="3234" spans="1:2" x14ac:dyDescent="0.2">
      <c r="A3234" s="115" t="s">
        <v>5125</v>
      </c>
      <c r="B3234" s="184">
        <v>48993</v>
      </c>
    </row>
    <row r="3235" spans="1:2" x14ac:dyDescent="0.2">
      <c r="A3235" s="115" t="s">
        <v>5126</v>
      </c>
      <c r="B3235" s="184">
        <v>48994</v>
      </c>
    </row>
    <row r="3236" spans="1:2" x14ac:dyDescent="0.2">
      <c r="A3236" s="115" t="s">
        <v>5127</v>
      </c>
      <c r="B3236" s="184">
        <v>48995</v>
      </c>
    </row>
    <row r="3237" spans="1:2" x14ac:dyDescent="0.2">
      <c r="A3237" s="115" t="s">
        <v>5128</v>
      </c>
      <c r="B3237" s="184">
        <v>48996</v>
      </c>
    </row>
    <row r="3238" spans="1:2" x14ac:dyDescent="0.2">
      <c r="A3238" s="115" t="s">
        <v>5129</v>
      </c>
      <c r="B3238" s="184">
        <v>48997</v>
      </c>
    </row>
    <row r="3239" spans="1:2" x14ac:dyDescent="0.2">
      <c r="A3239" s="115" t="s">
        <v>5130</v>
      </c>
      <c r="B3239" s="184">
        <v>48998</v>
      </c>
    </row>
    <row r="3240" spans="1:2" x14ac:dyDescent="0.2">
      <c r="A3240" s="115" t="s">
        <v>5131</v>
      </c>
      <c r="B3240" s="184">
        <v>48999</v>
      </c>
    </row>
    <row r="3241" spans="1:2" x14ac:dyDescent="0.2">
      <c r="A3241" s="115" t="s">
        <v>5132</v>
      </c>
      <c r="B3241" s="184">
        <v>49000</v>
      </c>
    </row>
    <row r="3242" spans="1:2" x14ac:dyDescent="0.2">
      <c r="A3242" s="115" t="s">
        <v>5133</v>
      </c>
      <c r="B3242" s="184">
        <v>49001</v>
      </c>
    </row>
    <row r="3243" spans="1:2" x14ac:dyDescent="0.2">
      <c r="A3243" s="115" t="s">
        <v>5134</v>
      </c>
      <c r="B3243" s="184">
        <v>49002</v>
      </c>
    </row>
    <row r="3244" spans="1:2" x14ac:dyDescent="0.2">
      <c r="A3244" s="115" t="s">
        <v>5135</v>
      </c>
      <c r="B3244" s="184">
        <v>49003</v>
      </c>
    </row>
    <row r="3245" spans="1:2" x14ac:dyDescent="0.2">
      <c r="A3245" s="115" t="s">
        <v>5136</v>
      </c>
      <c r="B3245" s="184">
        <v>49004</v>
      </c>
    </row>
    <row r="3246" spans="1:2" x14ac:dyDescent="0.2">
      <c r="A3246" s="115" t="s">
        <v>5137</v>
      </c>
      <c r="B3246" s="184">
        <v>49005</v>
      </c>
    </row>
    <row r="3247" spans="1:2" x14ac:dyDescent="0.2">
      <c r="A3247" s="115" t="s">
        <v>5138</v>
      </c>
      <c r="B3247" s="184">
        <v>49006</v>
      </c>
    </row>
    <row r="3248" spans="1:2" x14ac:dyDescent="0.2">
      <c r="A3248" s="115" t="s">
        <v>5139</v>
      </c>
      <c r="B3248" s="184">
        <v>49007</v>
      </c>
    </row>
    <row r="3249" spans="1:2" x14ac:dyDescent="0.2">
      <c r="A3249" s="115" t="s">
        <v>5140</v>
      </c>
      <c r="B3249" s="184">
        <v>49008</v>
      </c>
    </row>
    <row r="3250" spans="1:2" x14ac:dyDescent="0.2">
      <c r="A3250" s="115" t="s">
        <v>5141</v>
      </c>
      <c r="B3250" s="184">
        <v>49009</v>
      </c>
    </row>
    <row r="3251" spans="1:2" x14ac:dyDescent="0.2">
      <c r="A3251" s="115" t="s">
        <v>5142</v>
      </c>
      <c r="B3251" s="184">
        <v>49010</v>
      </c>
    </row>
    <row r="3252" spans="1:2" x14ac:dyDescent="0.2">
      <c r="A3252" s="115" t="s">
        <v>5143</v>
      </c>
      <c r="B3252" s="184">
        <v>49011</v>
      </c>
    </row>
    <row r="3253" spans="1:2" x14ac:dyDescent="0.2">
      <c r="A3253" s="115" t="s">
        <v>5144</v>
      </c>
      <c r="B3253" s="184">
        <v>49012</v>
      </c>
    </row>
    <row r="3254" spans="1:2" x14ac:dyDescent="0.2">
      <c r="A3254" s="115" t="s">
        <v>5145</v>
      </c>
      <c r="B3254" s="184">
        <v>49013</v>
      </c>
    </row>
    <row r="3255" spans="1:2" x14ac:dyDescent="0.2">
      <c r="A3255" s="115" t="s">
        <v>5146</v>
      </c>
      <c r="B3255" s="184">
        <v>49014</v>
      </c>
    </row>
    <row r="3256" spans="1:2" x14ac:dyDescent="0.2">
      <c r="A3256" s="115" t="s">
        <v>5147</v>
      </c>
      <c r="B3256" s="184">
        <v>49015</v>
      </c>
    </row>
    <row r="3257" spans="1:2" x14ac:dyDescent="0.2">
      <c r="A3257" s="115" t="s">
        <v>5148</v>
      </c>
      <c r="B3257" s="184">
        <v>49016</v>
      </c>
    </row>
    <row r="3258" spans="1:2" x14ac:dyDescent="0.2">
      <c r="A3258" s="115" t="s">
        <v>5149</v>
      </c>
      <c r="B3258" s="184">
        <v>49017</v>
      </c>
    </row>
    <row r="3259" spans="1:2" x14ac:dyDescent="0.2">
      <c r="A3259" s="115" t="s">
        <v>5150</v>
      </c>
      <c r="B3259" s="184">
        <v>49018</v>
      </c>
    </row>
    <row r="3260" spans="1:2" x14ac:dyDescent="0.2">
      <c r="A3260" s="115" t="s">
        <v>5151</v>
      </c>
      <c r="B3260" s="184">
        <v>49019</v>
      </c>
    </row>
    <row r="3261" spans="1:2" x14ac:dyDescent="0.2">
      <c r="A3261" s="115" t="s">
        <v>5152</v>
      </c>
      <c r="B3261" s="184">
        <v>49020</v>
      </c>
    </row>
    <row r="3262" spans="1:2" x14ac:dyDescent="0.2">
      <c r="A3262" s="115" t="s">
        <v>5153</v>
      </c>
      <c r="B3262" s="184">
        <v>49021</v>
      </c>
    </row>
    <row r="3263" spans="1:2" x14ac:dyDescent="0.2">
      <c r="A3263" s="115" t="s">
        <v>5154</v>
      </c>
      <c r="B3263" s="184">
        <v>49022</v>
      </c>
    </row>
    <row r="3264" spans="1:2" x14ac:dyDescent="0.2">
      <c r="A3264" s="115" t="s">
        <v>5155</v>
      </c>
      <c r="B3264" s="184">
        <v>49023</v>
      </c>
    </row>
    <row r="3265" spans="1:2" x14ac:dyDescent="0.2">
      <c r="A3265" s="115" t="s">
        <v>5156</v>
      </c>
      <c r="B3265" s="184">
        <v>49024</v>
      </c>
    </row>
    <row r="3266" spans="1:2" x14ac:dyDescent="0.2">
      <c r="A3266" s="115" t="s">
        <v>5157</v>
      </c>
      <c r="B3266" s="184">
        <v>49025</v>
      </c>
    </row>
    <row r="3267" spans="1:2" x14ac:dyDescent="0.2">
      <c r="A3267" s="115" t="s">
        <v>5158</v>
      </c>
      <c r="B3267" s="184">
        <v>49026</v>
      </c>
    </row>
    <row r="3268" spans="1:2" x14ac:dyDescent="0.2">
      <c r="A3268" s="115" t="s">
        <v>5159</v>
      </c>
      <c r="B3268" s="184">
        <v>49027</v>
      </c>
    </row>
    <row r="3269" spans="1:2" x14ac:dyDescent="0.2">
      <c r="A3269" s="115" t="s">
        <v>5160</v>
      </c>
      <c r="B3269" s="184">
        <v>49028</v>
      </c>
    </row>
    <row r="3270" spans="1:2" x14ac:dyDescent="0.2">
      <c r="A3270" s="115" t="s">
        <v>5161</v>
      </c>
      <c r="B3270" s="184">
        <v>49029</v>
      </c>
    </row>
    <row r="3271" spans="1:2" x14ac:dyDescent="0.2">
      <c r="A3271" s="115" t="s">
        <v>5162</v>
      </c>
      <c r="B3271" s="184">
        <v>49030</v>
      </c>
    </row>
    <row r="3272" spans="1:2" x14ac:dyDescent="0.2">
      <c r="A3272" s="115" t="s">
        <v>5163</v>
      </c>
      <c r="B3272" s="184">
        <v>49031</v>
      </c>
    </row>
    <row r="3273" spans="1:2" x14ac:dyDescent="0.2">
      <c r="A3273" s="115" t="s">
        <v>5164</v>
      </c>
      <c r="B3273" s="184">
        <v>49032</v>
      </c>
    </row>
    <row r="3274" spans="1:2" x14ac:dyDescent="0.2">
      <c r="A3274" s="115" t="s">
        <v>5165</v>
      </c>
      <c r="B3274" s="184">
        <v>49033</v>
      </c>
    </row>
    <row r="3275" spans="1:2" x14ac:dyDescent="0.2">
      <c r="A3275" s="115" t="s">
        <v>5166</v>
      </c>
      <c r="B3275" s="184">
        <v>49034</v>
      </c>
    </row>
    <row r="3276" spans="1:2" x14ac:dyDescent="0.2">
      <c r="A3276" s="115" t="s">
        <v>5167</v>
      </c>
      <c r="B3276" s="184">
        <v>49035</v>
      </c>
    </row>
    <row r="3277" spans="1:2" x14ac:dyDescent="0.2">
      <c r="A3277" s="115" t="s">
        <v>5168</v>
      </c>
      <c r="B3277" s="184">
        <v>49036</v>
      </c>
    </row>
    <row r="3278" spans="1:2" x14ac:dyDescent="0.2">
      <c r="A3278" s="115" t="s">
        <v>5169</v>
      </c>
      <c r="B3278" s="184">
        <v>49037</v>
      </c>
    </row>
    <row r="3279" spans="1:2" x14ac:dyDescent="0.2">
      <c r="A3279" s="115" t="s">
        <v>5170</v>
      </c>
      <c r="B3279" s="184">
        <v>49038</v>
      </c>
    </row>
    <row r="3280" spans="1:2" x14ac:dyDescent="0.2">
      <c r="A3280" s="115" t="s">
        <v>5171</v>
      </c>
      <c r="B3280" s="184">
        <v>49039</v>
      </c>
    </row>
    <row r="3281" spans="1:2" x14ac:dyDescent="0.2">
      <c r="A3281" s="115" t="s">
        <v>5172</v>
      </c>
      <c r="B3281" s="184">
        <v>49040</v>
      </c>
    </row>
    <row r="3282" spans="1:2" x14ac:dyDescent="0.2">
      <c r="A3282" s="115" t="s">
        <v>5173</v>
      </c>
      <c r="B3282" s="184">
        <v>49041</v>
      </c>
    </row>
    <row r="3283" spans="1:2" x14ac:dyDescent="0.2">
      <c r="A3283" s="115" t="s">
        <v>5174</v>
      </c>
      <c r="B3283" s="184">
        <v>49042</v>
      </c>
    </row>
    <row r="3284" spans="1:2" x14ac:dyDescent="0.2">
      <c r="A3284" s="115" t="s">
        <v>5175</v>
      </c>
      <c r="B3284" s="184">
        <v>49043</v>
      </c>
    </row>
    <row r="3285" spans="1:2" x14ac:dyDescent="0.2">
      <c r="A3285" s="115" t="s">
        <v>5176</v>
      </c>
      <c r="B3285" s="184">
        <v>49044</v>
      </c>
    </row>
    <row r="3286" spans="1:2" x14ac:dyDescent="0.2">
      <c r="A3286" s="115" t="s">
        <v>5177</v>
      </c>
      <c r="B3286" s="184">
        <v>49045</v>
      </c>
    </row>
    <row r="3287" spans="1:2" x14ac:dyDescent="0.2">
      <c r="A3287" s="115" t="s">
        <v>5178</v>
      </c>
      <c r="B3287" s="184">
        <v>49046</v>
      </c>
    </row>
    <row r="3288" spans="1:2" x14ac:dyDescent="0.2">
      <c r="A3288" s="115" t="s">
        <v>5179</v>
      </c>
      <c r="B3288" s="184">
        <v>49047</v>
      </c>
    </row>
    <row r="3289" spans="1:2" x14ac:dyDescent="0.2">
      <c r="A3289" s="115" t="s">
        <v>5180</v>
      </c>
      <c r="B3289" s="184">
        <v>49048</v>
      </c>
    </row>
    <row r="3290" spans="1:2" x14ac:dyDescent="0.2">
      <c r="A3290" s="115" t="s">
        <v>5181</v>
      </c>
      <c r="B3290" s="184">
        <v>49049</v>
      </c>
    </row>
    <row r="3291" spans="1:2" x14ac:dyDescent="0.2">
      <c r="A3291" s="115" t="s">
        <v>5182</v>
      </c>
      <c r="B3291" s="184">
        <v>49050</v>
      </c>
    </row>
    <row r="3292" spans="1:2" x14ac:dyDescent="0.2">
      <c r="A3292" s="115" t="s">
        <v>5183</v>
      </c>
      <c r="B3292" s="184">
        <v>49051</v>
      </c>
    </row>
    <row r="3293" spans="1:2" x14ac:dyDescent="0.2">
      <c r="A3293" s="115" t="s">
        <v>5184</v>
      </c>
      <c r="B3293" s="184">
        <v>49052</v>
      </c>
    </row>
    <row r="3294" spans="1:2" x14ac:dyDescent="0.2">
      <c r="A3294" s="115" t="s">
        <v>5185</v>
      </c>
      <c r="B3294" s="184">
        <v>49053</v>
      </c>
    </row>
    <row r="3295" spans="1:2" x14ac:dyDescent="0.2">
      <c r="A3295" s="115" t="s">
        <v>5186</v>
      </c>
      <c r="B3295" s="184">
        <v>49054</v>
      </c>
    </row>
    <row r="3296" spans="1:2" x14ac:dyDescent="0.2">
      <c r="A3296" s="115" t="s">
        <v>5187</v>
      </c>
      <c r="B3296" s="184">
        <v>49055</v>
      </c>
    </row>
    <row r="3297" spans="1:2" x14ac:dyDescent="0.2">
      <c r="A3297" s="115" t="s">
        <v>5188</v>
      </c>
      <c r="B3297" s="184">
        <v>49056</v>
      </c>
    </row>
    <row r="3298" spans="1:2" x14ac:dyDescent="0.2">
      <c r="A3298" s="115" t="s">
        <v>5189</v>
      </c>
      <c r="B3298" s="184">
        <v>49057</v>
      </c>
    </row>
    <row r="3299" spans="1:2" x14ac:dyDescent="0.2">
      <c r="A3299" s="115" t="s">
        <v>5190</v>
      </c>
      <c r="B3299" s="184">
        <v>49058</v>
      </c>
    </row>
    <row r="3300" spans="1:2" x14ac:dyDescent="0.2">
      <c r="A3300" s="115" t="s">
        <v>5191</v>
      </c>
      <c r="B3300" s="184">
        <v>49059</v>
      </c>
    </row>
    <row r="3301" spans="1:2" x14ac:dyDescent="0.2">
      <c r="A3301" s="115" t="s">
        <v>5192</v>
      </c>
      <c r="B3301" s="184">
        <v>49060</v>
      </c>
    </row>
    <row r="3302" spans="1:2" x14ac:dyDescent="0.2">
      <c r="A3302" s="115" t="s">
        <v>5193</v>
      </c>
      <c r="B3302" s="184">
        <v>49061</v>
      </c>
    </row>
    <row r="3303" spans="1:2" x14ac:dyDescent="0.2">
      <c r="A3303" s="115" t="s">
        <v>5194</v>
      </c>
      <c r="B3303" s="184">
        <v>49062</v>
      </c>
    </row>
    <row r="3304" spans="1:2" x14ac:dyDescent="0.2">
      <c r="A3304" s="115" t="s">
        <v>5195</v>
      </c>
      <c r="B3304" s="184">
        <v>49063</v>
      </c>
    </row>
    <row r="3305" spans="1:2" x14ac:dyDescent="0.2">
      <c r="A3305" s="115" t="s">
        <v>5196</v>
      </c>
      <c r="B3305" s="184">
        <v>49064</v>
      </c>
    </row>
    <row r="3306" spans="1:2" x14ac:dyDescent="0.2">
      <c r="A3306" s="115" t="s">
        <v>5197</v>
      </c>
      <c r="B3306" s="184">
        <v>49065</v>
      </c>
    </row>
    <row r="3307" spans="1:2" x14ac:dyDescent="0.2">
      <c r="A3307" s="115" t="s">
        <v>5198</v>
      </c>
      <c r="B3307" s="184">
        <v>49066</v>
      </c>
    </row>
    <row r="3308" spans="1:2" x14ac:dyDescent="0.2">
      <c r="A3308" s="115" t="s">
        <v>5199</v>
      </c>
      <c r="B3308" s="184">
        <v>49067</v>
      </c>
    </row>
    <row r="3309" spans="1:2" x14ac:dyDescent="0.2">
      <c r="A3309" s="115" t="s">
        <v>5200</v>
      </c>
      <c r="B3309" s="184">
        <v>49068</v>
      </c>
    </row>
    <row r="3310" spans="1:2" x14ac:dyDescent="0.2">
      <c r="A3310" s="115" t="s">
        <v>5201</v>
      </c>
      <c r="B3310" s="184">
        <v>49069</v>
      </c>
    </row>
    <row r="3311" spans="1:2" x14ac:dyDescent="0.2">
      <c r="A3311" s="115" t="s">
        <v>5202</v>
      </c>
      <c r="B3311" s="184">
        <v>49070</v>
      </c>
    </row>
    <row r="3312" spans="1:2" x14ac:dyDescent="0.2">
      <c r="A3312" s="115" t="s">
        <v>5203</v>
      </c>
      <c r="B3312" s="184">
        <v>49071</v>
      </c>
    </row>
    <row r="3313" spans="1:2" x14ac:dyDescent="0.2">
      <c r="A3313" s="115" t="s">
        <v>5204</v>
      </c>
      <c r="B3313" s="184">
        <v>49072</v>
      </c>
    </row>
    <row r="3314" spans="1:2" x14ac:dyDescent="0.2">
      <c r="A3314" s="115" t="s">
        <v>5205</v>
      </c>
      <c r="B3314" s="184">
        <v>49073</v>
      </c>
    </row>
    <row r="3315" spans="1:2" x14ac:dyDescent="0.2">
      <c r="A3315" s="115" t="s">
        <v>5206</v>
      </c>
      <c r="B3315" s="184">
        <v>49074</v>
      </c>
    </row>
    <row r="3316" spans="1:2" x14ac:dyDescent="0.2">
      <c r="A3316" s="115" t="s">
        <v>5207</v>
      </c>
      <c r="B3316" s="184">
        <v>49075</v>
      </c>
    </row>
    <row r="3317" spans="1:2" x14ac:dyDescent="0.2">
      <c r="A3317" s="115" t="s">
        <v>5208</v>
      </c>
      <c r="B3317" s="184">
        <v>49076</v>
      </c>
    </row>
    <row r="3318" spans="1:2" x14ac:dyDescent="0.2">
      <c r="A3318" s="115" t="s">
        <v>5209</v>
      </c>
      <c r="B3318" s="184">
        <v>49077</v>
      </c>
    </row>
    <row r="3319" spans="1:2" x14ac:dyDescent="0.2">
      <c r="A3319" s="115" t="s">
        <v>5210</v>
      </c>
      <c r="B3319" s="184">
        <v>49078</v>
      </c>
    </row>
    <row r="3320" spans="1:2" x14ac:dyDescent="0.2">
      <c r="A3320" s="115" t="s">
        <v>5211</v>
      </c>
      <c r="B3320" s="184">
        <v>49079</v>
      </c>
    </row>
    <row r="3321" spans="1:2" x14ac:dyDescent="0.2">
      <c r="A3321" s="115" t="s">
        <v>5212</v>
      </c>
      <c r="B3321" s="184">
        <v>49080</v>
      </c>
    </row>
    <row r="3322" spans="1:2" x14ac:dyDescent="0.2">
      <c r="A3322" s="115" t="s">
        <v>5213</v>
      </c>
      <c r="B3322" s="184">
        <v>49081</v>
      </c>
    </row>
    <row r="3323" spans="1:2" x14ac:dyDescent="0.2">
      <c r="A3323" s="115" t="s">
        <v>5214</v>
      </c>
      <c r="B3323" s="184">
        <v>49082</v>
      </c>
    </row>
    <row r="3324" spans="1:2" x14ac:dyDescent="0.2">
      <c r="A3324" s="115" t="s">
        <v>5215</v>
      </c>
      <c r="B3324" s="184">
        <v>49083</v>
      </c>
    </row>
    <row r="3325" spans="1:2" x14ac:dyDescent="0.2">
      <c r="A3325" s="115" t="s">
        <v>5216</v>
      </c>
      <c r="B3325" s="184">
        <v>49084</v>
      </c>
    </row>
    <row r="3326" spans="1:2" x14ac:dyDescent="0.2">
      <c r="A3326" s="115" t="s">
        <v>5217</v>
      </c>
      <c r="B3326" s="184">
        <v>49085</v>
      </c>
    </row>
    <row r="3327" spans="1:2" x14ac:dyDescent="0.2">
      <c r="A3327" s="115" t="s">
        <v>5218</v>
      </c>
      <c r="B3327" s="184">
        <v>49086</v>
      </c>
    </row>
    <row r="3328" spans="1:2" x14ac:dyDescent="0.2">
      <c r="A3328" s="115" t="s">
        <v>5219</v>
      </c>
      <c r="B3328" s="184">
        <v>49087</v>
      </c>
    </row>
    <row r="3329" spans="1:2" x14ac:dyDescent="0.2">
      <c r="A3329" s="115" t="s">
        <v>5220</v>
      </c>
      <c r="B3329" s="184">
        <v>49088</v>
      </c>
    </row>
    <row r="3330" spans="1:2" x14ac:dyDescent="0.2">
      <c r="A3330" s="115" t="s">
        <v>5221</v>
      </c>
      <c r="B3330" s="184">
        <v>49089</v>
      </c>
    </row>
    <row r="3331" spans="1:2" x14ac:dyDescent="0.2">
      <c r="A3331" s="115" t="s">
        <v>5222</v>
      </c>
      <c r="B3331" s="184">
        <v>49090</v>
      </c>
    </row>
    <row r="3332" spans="1:2" x14ac:dyDescent="0.2">
      <c r="A3332" s="115" t="s">
        <v>5223</v>
      </c>
      <c r="B3332" s="184">
        <v>49091</v>
      </c>
    </row>
    <row r="3333" spans="1:2" x14ac:dyDescent="0.2">
      <c r="A3333" s="115" t="s">
        <v>5224</v>
      </c>
      <c r="B3333" s="184">
        <v>49092</v>
      </c>
    </row>
    <row r="3334" spans="1:2" x14ac:dyDescent="0.2">
      <c r="A3334" s="115" t="s">
        <v>5225</v>
      </c>
      <c r="B3334" s="184">
        <v>49093</v>
      </c>
    </row>
    <row r="3335" spans="1:2" x14ac:dyDescent="0.2">
      <c r="A3335" s="115" t="s">
        <v>5226</v>
      </c>
      <c r="B3335" s="184">
        <v>49094</v>
      </c>
    </row>
    <row r="3336" spans="1:2" x14ac:dyDescent="0.2">
      <c r="A3336" s="115" t="s">
        <v>5227</v>
      </c>
      <c r="B3336" s="184">
        <v>49095</v>
      </c>
    </row>
    <row r="3337" spans="1:2" x14ac:dyDescent="0.2">
      <c r="A3337" s="115" t="s">
        <v>5228</v>
      </c>
      <c r="B3337" s="184">
        <v>49096</v>
      </c>
    </row>
    <row r="3338" spans="1:2" x14ac:dyDescent="0.2">
      <c r="A3338" s="115" t="s">
        <v>5229</v>
      </c>
      <c r="B3338" s="184">
        <v>49097</v>
      </c>
    </row>
    <row r="3339" spans="1:2" x14ac:dyDescent="0.2">
      <c r="A3339" s="115" t="s">
        <v>5230</v>
      </c>
      <c r="B3339" s="184">
        <v>49098</v>
      </c>
    </row>
    <row r="3340" spans="1:2" x14ac:dyDescent="0.2">
      <c r="A3340" s="115" t="s">
        <v>5231</v>
      </c>
      <c r="B3340" s="184">
        <v>49099</v>
      </c>
    </row>
    <row r="3341" spans="1:2" x14ac:dyDescent="0.2">
      <c r="A3341" s="115" t="s">
        <v>5232</v>
      </c>
      <c r="B3341" s="184">
        <v>49100</v>
      </c>
    </row>
    <row r="3342" spans="1:2" x14ac:dyDescent="0.2">
      <c r="A3342" s="115" t="s">
        <v>5233</v>
      </c>
      <c r="B3342" s="184">
        <v>49101</v>
      </c>
    </row>
    <row r="3343" spans="1:2" x14ac:dyDescent="0.2">
      <c r="A3343" s="115" t="s">
        <v>5234</v>
      </c>
      <c r="B3343" s="184">
        <v>49102</v>
      </c>
    </row>
    <row r="3344" spans="1:2" x14ac:dyDescent="0.2">
      <c r="A3344" s="115" t="s">
        <v>5235</v>
      </c>
      <c r="B3344" s="184">
        <v>49103</v>
      </c>
    </row>
    <row r="3345" spans="1:2" x14ac:dyDescent="0.2">
      <c r="A3345" s="115" t="s">
        <v>5236</v>
      </c>
      <c r="B3345" s="184">
        <v>49104</v>
      </c>
    </row>
    <row r="3346" spans="1:2" x14ac:dyDescent="0.2">
      <c r="A3346" s="115" t="s">
        <v>5237</v>
      </c>
      <c r="B3346" s="184">
        <v>49105</v>
      </c>
    </row>
    <row r="3347" spans="1:2" x14ac:dyDescent="0.2">
      <c r="A3347" s="115" t="s">
        <v>5238</v>
      </c>
      <c r="B3347" s="184">
        <v>49106</v>
      </c>
    </row>
    <row r="3348" spans="1:2" x14ac:dyDescent="0.2">
      <c r="A3348" s="115" t="s">
        <v>5239</v>
      </c>
      <c r="B3348" s="184">
        <v>49107</v>
      </c>
    </row>
    <row r="3349" spans="1:2" x14ac:dyDescent="0.2">
      <c r="A3349" s="115" t="s">
        <v>5240</v>
      </c>
      <c r="B3349" s="184">
        <v>49108</v>
      </c>
    </row>
    <row r="3350" spans="1:2" x14ac:dyDescent="0.2">
      <c r="A3350" s="115" t="s">
        <v>5241</v>
      </c>
      <c r="B3350" s="184">
        <v>49109</v>
      </c>
    </row>
    <row r="3351" spans="1:2" x14ac:dyDescent="0.2">
      <c r="A3351" s="115" t="s">
        <v>5242</v>
      </c>
      <c r="B3351" s="184">
        <v>49110</v>
      </c>
    </row>
    <row r="3352" spans="1:2" x14ac:dyDescent="0.2">
      <c r="A3352" s="115" t="s">
        <v>5243</v>
      </c>
      <c r="B3352" s="184">
        <v>49111</v>
      </c>
    </row>
    <row r="3353" spans="1:2" x14ac:dyDescent="0.2">
      <c r="A3353" s="115" t="s">
        <v>5244</v>
      </c>
      <c r="B3353" s="184">
        <v>49112</v>
      </c>
    </row>
    <row r="3354" spans="1:2" x14ac:dyDescent="0.2">
      <c r="A3354" s="115" t="s">
        <v>5245</v>
      </c>
      <c r="B3354" s="184">
        <v>49113</v>
      </c>
    </row>
    <row r="3355" spans="1:2" x14ac:dyDescent="0.2">
      <c r="A3355" s="115" t="s">
        <v>5246</v>
      </c>
      <c r="B3355" s="184">
        <v>49114</v>
      </c>
    </row>
    <row r="3356" spans="1:2" x14ac:dyDescent="0.2">
      <c r="A3356" s="115" t="s">
        <v>5247</v>
      </c>
      <c r="B3356" s="184">
        <v>49115</v>
      </c>
    </row>
    <row r="3357" spans="1:2" x14ac:dyDescent="0.2">
      <c r="A3357" s="115" t="s">
        <v>5248</v>
      </c>
      <c r="B3357" s="184">
        <v>49116</v>
      </c>
    </row>
    <row r="3358" spans="1:2" x14ac:dyDescent="0.2">
      <c r="A3358" s="115" t="s">
        <v>5249</v>
      </c>
      <c r="B3358" s="184">
        <v>49117</v>
      </c>
    </row>
    <row r="3359" spans="1:2" x14ac:dyDescent="0.2">
      <c r="A3359" s="115" t="s">
        <v>5250</v>
      </c>
      <c r="B3359" s="184">
        <v>49118</v>
      </c>
    </row>
    <row r="3360" spans="1:2" x14ac:dyDescent="0.2">
      <c r="A3360" s="115" t="s">
        <v>5251</v>
      </c>
      <c r="B3360" s="184">
        <v>49119</v>
      </c>
    </row>
    <row r="3361" spans="1:2" x14ac:dyDescent="0.2">
      <c r="A3361" s="115" t="s">
        <v>5252</v>
      </c>
      <c r="B3361" s="184">
        <v>49120</v>
      </c>
    </row>
    <row r="3362" spans="1:2" x14ac:dyDescent="0.2">
      <c r="A3362" s="115" t="s">
        <v>5253</v>
      </c>
      <c r="B3362" s="184">
        <v>49121</v>
      </c>
    </row>
    <row r="3363" spans="1:2" x14ac:dyDescent="0.2">
      <c r="A3363" s="115" t="s">
        <v>5254</v>
      </c>
      <c r="B3363" s="184">
        <v>49122</v>
      </c>
    </row>
    <row r="3364" spans="1:2" x14ac:dyDescent="0.2">
      <c r="A3364" s="115" t="s">
        <v>5255</v>
      </c>
      <c r="B3364" s="184">
        <v>49123</v>
      </c>
    </row>
    <row r="3365" spans="1:2" x14ac:dyDescent="0.2">
      <c r="A3365" s="115" t="s">
        <v>5256</v>
      </c>
      <c r="B3365" s="184">
        <v>49124</v>
      </c>
    </row>
    <row r="3366" spans="1:2" x14ac:dyDescent="0.2">
      <c r="A3366" s="115" t="s">
        <v>5257</v>
      </c>
      <c r="B3366" s="184">
        <v>49125</v>
      </c>
    </row>
    <row r="3367" spans="1:2" x14ac:dyDescent="0.2">
      <c r="A3367" s="115" t="s">
        <v>5258</v>
      </c>
      <c r="B3367" s="184">
        <v>49126</v>
      </c>
    </row>
    <row r="3368" spans="1:2" x14ac:dyDescent="0.2">
      <c r="A3368" s="115" t="s">
        <v>5259</v>
      </c>
      <c r="B3368" s="184">
        <v>49127</v>
      </c>
    </row>
    <row r="3369" spans="1:2" x14ac:dyDescent="0.2">
      <c r="A3369" s="115" t="s">
        <v>5260</v>
      </c>
      <c r="B3369" s="184">
        <v>49128</v>
      </c>
    </row>
    <row r="3370" spans="1:2" x14ac:dyDescent="0.2">
      <c r="A3370" s="115" t="s">
        <v>5261</v>
      </c>
      <c r="B3370" s="184">
        <v>49129</v>
      </c>
    </row>
    <row r="3371" spans="1:2" x14ac:dyDescent="0.2">
      <c r="A3371" s="115" t="s">
        <v>5262</v>
      </c>
      <c r="B3371" s="184">
        <v>49130</v>
      </c>
    </row>
    <row r="3372" spans="1:2" x14ac:dyDescent="0.2">
      <c r="A3372" s="115" t="s">
        <v>5263</v>
      </c>
      <c r="B3372" s="184">
        <v>49131</v>
      </c>
    </row>
    <row r="3373" spans="1:2" x14ac:dyDescent="0.2">
      <c r="A3373" s="115" t="s">
        <v>5264</v>
      </c>
      <c r="B3373" s="184">
        <v>49132</v>
      </c>
    </row>
    <row r="3374" spans="1:2" x14ac:dyDescent="0.2">
      <c r="A3374" s="115" t="s">
        <v>5265</v>
      </c>
      <c r="B3374" s="184">
        <v>49133</v>
      </c>
    </row>
    <row r="3375" spans="1:2" x14ac:dyDescent="0.2">
      <c r="A3375" s="115" t="s">
        <v>5266</v>
      </c>
      <c r="B3375" s="184">
        <v>49134</v>
      </c>
    </row>
    <row r="3376" spans="1:2" x14ac:dyDescent="0.2">
      <c r="A3376" s="115" t="s">
        <v>5267</v>
      </c>
      <c r="B3376" s="184">
        <v>49135</v>
      </c>
    </row>
    <row r="3377" spans="1:2" x14ac:dyDescent="0.2">
      <c r="A3377" s="115" t="s">
        <v>5268</v>
      </c>
      <c r="B3377" s="184">
        <v>49136</v>
      </c>
    </row>
    <row r="3378" spans="1:2" x14ac:dyDescent="0.2">
      <c r="A3378" s="115" t="s">
        <v>5269</v>
      </c>
      <c r="B3378" s="184">
        <v>49137</v>
      </c>
    </row>
    <row r="3379" spans="1:2" x14ac:dyDescent="0.2">
      <c r="A3379" s="115" t="s">
        <v>5270</v>
      </c>
      <c r="B3379" s="184">
        <v>49138</v>
      </c>
    </row>
    <row r="3380" spans="1:2" x14ac:dyDescent="0.2">
      <c r="A3380" s="115" t="s">
        <v>5271</v>
      </c>
      <c r="B3380" s="184">
        <v>49139</v>
      </c>
    </row>
    <row r="3381" spans="1:2" x14ac:dyDescent="0.2">
      <c r="A3381" s="115" t="s">
        <v>5272</v>
      </c>
      <c r="B3381" s="184">
        <v>49140</v>
      </c>
    </row>
    <row r="3382" spans="1:2" x14ac:dyDescent="0.2">
      <c r="A3382" s="115" t="s">
        <v>5273</v>
      </c>
      <c r="B3382" s="184">
        <v>49141</v>
      </c>
    </row>
    <row r="3383" spans="1:2" x14ac:dyDescent="0.2">
      <c r="A3383" s="115" t="s">
        <v>5274</v>
      </c>
      <c r="B3383" s="184">
        <v>49142</v>
      </c>
    </row>
    <row r="3384" spans="1:2" x14ac:dyDescent="0.2">
      <c r="A3384" s="115" t="s">
        <v>5275</v>
      </c>
      <c r="B3384" s="184">
        <v>49143</v>
      </c>
    </row>
    <row r="3385" spans="1:2" x14ac:dyDescent="0.2">
      <c r="A3385" s="115" t="s">
        <v>5276</v>
      </c>
      <c r="B3385" s="184">
        <v>49144</v>
      </c>
    </row>
    <row r="3386" spans="1:2" x14ac:dyDescent="0.2">
      <c r="A3386" s="115" t="s">
        <v>5277</v>
      </c>
      <c r="B3386" s="184">
        <v>49145</v>
      </c>
    </row>
    <row r="3387" spans="1:2" x14ac:dyDescent="0.2">
      <c r="A3387" s="115" t="s">
        <v>5278</v>
      </c>
      <c r="B3387" s="184">
        <v>49146</v>
      </c>
    </row>
    <row r="3388" spans="1:2" x14ac:dyDescent="0.2">
      <c r="A3388" s="115" t="s">
        <v>5279</v>
      </c>
      <c r="B3388" s="184">
        <v>49147</v>
      </c>
    </row>
    <row r="3389" spans="1:2" x14ac:dyDescent="0.2">
      <c r="A3389" s="115" t="s">
        <v>5280</v>
      </c>
      <c r="B3389" s="184">
        <v>49148</v>
      </c>
    </row>
    <row r="3390" spans="1:2" x14ac:dyDescent="0.2">
      <c r="A3390" s="115" t="s">
        <v>5281</v>
      </c>
      <c r="B3390" s="184">
        <v>49149</v>
      </c>
    </row>
    <row r="3391" spans="1:2" x14ac:dyDescent="0.2">
      <c r="A3391" s="115" t="s">
        <v>5282</v>
      </c>
      <c r="B3391" s="184">
        <v>49150</v>
      </c>
    </row>
    <row r="3392" spans="1:2" x14ac:dyDescent="0.2">
      <c r="A3392" s="115" t="s">
        <v>5283</v>
      </c>
      <c r="B3392" s="184">
        <v>49151</v>
      </c>
    </row>
    <row r="3393" spans="1:2" x14ac:dyDescent="0.2">
      <c r="A3393" s="115" t="s">
        <v>5284</v>
      </c>
      <c r="B3393" s="184">
        <v>49152</v>
      </c>
    </row>
    <row r="3394" spans="1:2" x14ac:dyDescent="0.2">
      <c r="A3394" s="115" t="s">
        <v>5285</v>
      </c>
      <c r="B3394" s="184">
        <v>49153</v>
      </c>
    </row>
    <row r="3395" spans="1:2" x14ac:dyDescent="0.2">
      <c r="A3395" s="115" t="s">
        <v>5286</v>
      </c>
      <c r="B3395" s="184">
        <v>49154</v>
      </c>
    </row>
    <row r="3396" spans="1:2" x14ac:dyDescent="0.2">
      <c r="A3396" s="115" t="s">
        <v>5287</v>
      </c>
      <c r="B3396" s="184">
        <v>49155</v>
      </c>
    </row>
    <row r="3397" spans="1:2" x14ac:dyDescent="0.2">
      <c r="A3397" s="115" t="s">
        <v>5288</v>
      </c>
      <c r="B3397" s="184">
        <v>49156</v>
      </c>
    </row>
    <row r="3398" spans="1:2" x14ac:dyDescent="0.2">
      <c r="A3398" s="115" t="s">
        <v>5289</v>
      </c>
      <c r="B3398" s="184">
        <v>49157</v>
      </c>
    </row>
    <row r="3399" spans="1:2" x14ac:dyDescent="0.2">
      <c r="A3399" s="115" t="s">
        <v>5290</v>
      </c>
      <c r="B3399" s="184">
        <v>49158</v>
      </c>
    </row>
    <row r="3400" spans="1:2" x14ac:dyDescent="0.2">
      <c r="A3400" s="115" t="s">
        <v>5291</v>
      </c>
      <c r="B3400" s="184">
        <v>49159</v>
      </c>
    </row>
    <row r="3401" spans="1:2" x14ac:dyDescent="0.2">
      <c r="A3401" s="115" t="s">
        <v>5292</v>
      </c>
      <c r="B3401" s="184">
        <v>49160</v>
      </c>
    </row>
    <row r="3402" spans="1:2" x14ac:dyDescent="0.2">
      <c r="A3402" s="115" t="s">
        <v>5293</v>
      </c>
      <c r="B3402" s="184">
        <v>49161</v>
      </c>
    </row>
    <row r="3403" spans="1:2" x14ac:dyDescent="0.2">
      <c r="A3403" s="115" t="s">
        <v>5294</v>
      </c>
      <c r="B3403" s="184">
        <v>49162</v>
      </c>
    </row>
    <row r="3404" spans="1:2" x14ac:dyDescent="0.2">
      <c r="A3404" s="115" t="s">
        <v>5295</v>
      </c>
      <c r="B3404" s="184">
        <v>49163</v>
      </c>
    </row>
    <row r="3405" spans="1:2" x14ac:dyDescent="0.2">
      <c r="A3405" s="115" t="s">
        <v>5296</v>
      </c>
      <c r="B3405" s="184">
        <v>49164</v>
      </c>
    </row>
    <row r="3406" spans="1:2" x14ac:dyDescent="0.2">
      <c r="A3406" s="115" t="s">
        <v>5297</v>
      </c>
      <c r="B3406" s="184">
        <v>49165</v>
      </c>
    </row>
    <row r="3407" spans="1:2" x14ac:dyDescent="0.2">
      <c r="A3407" s="115" t="s">
        <v>5298</v>
      </c>
      <c r="B3407" s="184">
        <v>49166</v>
      </c>
    </row>
    <row r="3408" spans="1:2" x14ac:dyDescent="0.2">
      <c r="A3408" s="115" t="s">
        <v>5299</v>
      </c>
      <c r="B3408" s="184">
        <v>49167</v>
      </c>
    </row>
    <row r="3409" spans="1:2" x14ac:dyDescent="0.2">
      <c r="A3409" s="115" t="s">
        <v>5300</v>
      </c>
      <c r="B3409" s="184">
        <v>49168</v>
      </c>
    </row>
    <row r="3410" spans="1:2" x14ac:dyDescent="0.2">
      <c r="A3410" s="115" t="s">
        <v>5301</v>
      </c>
      <c r="B3410" s="184">
        <v>49169</v>
      </c>
    </row>
    <row r="3411" spans="1:2" x14ac:dyDescent="0.2">
      <c r="A3411" s="115" t="s">
        <v>5302</v>
      </c>
      <c r="B3411" s="184">
        <v>49170</v>
      </c>
    </row>
    <row r="3412" spans="1:2" x14ac:dyDescent="0.2">
      <c r="A3412" s="115" t="s">
        <v>5303</v>
      </c>
      <c r="B3412" s="184">
        <v>49171</v>
      </c>
    </row>
    <row r="3413" spans="1:2" x14ac:dyDescent="0.2">
      <c r="A3413" s="115" t="s">
        <v>5304</v>
      </c>
      <c r="B3413" s="184">
        <v>49172</v>
      </c>
    </row>
    <row r="3414" spans="1:2" x14ac:dyDescent="0.2">
      <c r="A3414" s="115" t="s">
        <v>5305</v>
      </c>
      <c r="B3414" s="184">
        <v>49173</v>
      </c>
    </row>
    <row r="3415" spans="1:2" x14ac:dyDescent="0.2">
      <c r="A3415" s="115" t="s">
        <v>5306</v>
      </c>
      <c r="B3415" s="184">
        <v>49174</v>
      </c>
    </row>
    <row r="3416" spans="1:2" x14ac:dyDescent="0.2">
      <c r="A3416" s="115" t="s">
        <v>5307</v>
      </c>
      <c r="B3416" s="184">
        <v>49175</v>
      </c>
    </row>
    <row r="3417" spans="1:2" x14ac:dyDescent="0.2">
      <c r="A3417" s="115" t="s">
        <v>5308</v>
      </c>
      <c r="B3417" s="184">
        <v>49176</v>
      </c>
    </row>
    <row r="3418" spans="1:2" x14ac:dyDescent="0.2">
      <c r="A3418" s="115" t="s">
        <v>5309</v>
      </c>
      <c r="B3418" s="184">
        <v>49177</v>
      </c>
    </row>
    <row r="3419" spans="1:2" x14ac:dyDescent="0.2">
      <c r="A3419" s="115" t="s">
        <v>5310</v>
      </c>
      <c r="B3419" s="184">
        <v>49178</v>
      </c>
    </row>
    <row r="3420" spans="1:2" x14ac:dyDescent="0.2">
      <c r="A3420" s="115" t="s">
        <v>5311</v>
      </c>
      <c r="B3420" s="184">
        <v>49179</v>
      </c>
    </row>
    <row r="3421" spans="1:2" x14ac:dyDescent="0.2">
      <c r="A3421" s="115" t="s">
        <v>5312</v>
      </c>
      <c r="B3421" s="184">
        <v>49180</v>
      </c>
    </row>
    <row r="3422" spans="1:2" x14ac:dyDescent="0.2">
      <c r="A3422" s="115" t="s">
        <v>5313</v>
      </c>
      <c r="B3422" s="184">
        <v>49181</v>
      </c>
    </row>
    <row r="3423" spans="1:2" x14ac:dyDescent="0.2">
      <c r="A3423" s="115" t="s">
        <v>5314</v>
      </c>
      <c r="B3423" s="184">
        <v>49182</v>
      </c>
    </row>
    <row r="3424" spans="1:2" x14ac:dyDescent="0.2">
      <c r="A3424" s="115" t="s">
        <v>5315</v>
      </c>
      <c r="B3424" s="184">
        <v>49183</v>
      </c>
    </row>
    <row r="3425" spans="1:2" x14ac:dyDescent="0.2">
      <c r="A3425" s="115" t="s">
        <v>5316</v>
      </c>
      <c r="B3425" s="184">
        <v>49184</v>
      </c>
    </row>
    <row r="3426" spans="1:2" x14ac:dyDescent="0.2">
      <c r="A3426" s="115" t="s">
        <v>5317</v>
      </c>
      <c r="B3426" s="184">
        <v>49185</v>
      </c>
    </row>
    <row r="3427" spans="1:2" x14ac:dyDescent="0.2">
      <c r="A3427" s="115" t="s">
        <v>5318</v>
      </c>
      <c r="B3427" s="184">
        <v>49186</v>
      </c>
    </row>
    <row r="3428" spans="1:2" x14ac:dyDescent="0.2">
      <c r="A3428" s="115" t="s">
        <v>5319</v>
      </c>
      <c r="B3428" s="184">
        <v>49187</v>
      </c>
    </row>
    <row r="3429" spans="1:2" x14ac:dyDescent="0.2">
      <c r="A3429" s="115" t="s">
        <v>5320</v>
      </c>
      <c r="B3429" s="184">
        <v>49188</v>
      </c>
    </row>
    <row r="3430" spans="1:2" x14ac:dyDescent="0.2">
      <c r="A3430" s="115" t="s">
        <v>5321</v>
      </c>
      <c r="B3430" s="184">
        <v>49189</v>
      </c>
    </row>
    <row r="3431" spans="1:2" x14ac:dyDescent="0.2">
      <c r="A3431" s="115" t="s">
        <v>5322</v>
      </c>
      <c r="B3431" s="184">
        <v>49190</v>
      </c>
    </row>
    <row r="3432" spans="1:2" x14ac:dyDescent="0.2">
      <c r="A3432" s="115" t="s">
        <v>5323</v>
      </c>
      <c r="B3432" s="184">
        <v>49191</v>
      </c>
    </row>
    <row r="3433" spans="1:2" x14ac:dyDescent="0.2">
      <c r="A3433" s="115" t="s">
        <v>5324</v>
      </c>
      <c r="B3433" s="184">
        <v>49192</v>
      </c>
    </row>
    <row r="3434" spans="1:2" x14ac:dyDescent="0.2">
      <c r="A3434" s="115" t="s">
        <v>5325</v>
      </c>
      <c r="B3434" s="184">
        <v>49193</v>
      </c>
    </row>
    <row r="3435" spans="1:2" x14ac:dyDescent="0.2">
      <c r="A3435" s="115" t="s">
        <v>5326</v>
      </c>
      <c r="B3435" s="184">
        <v>49194</v>
      </c>
    </row>
    <row r="3436" spans="1:2" x14ac:dyDescent="0.2">
      <c r="A3436" s="115" t="s">
        <v>5327</v>
      </c>
      <c r="B3436" s="184">
        <v>49195</v>
      </c>
    </row>
    <row r="3437" spans="1:2" x14ac:dyDescent="0.2">
      <c r="A3437" s="115" t="s">
        <v>5328</v>
      </c>
      <c r="B3437" s="184">
        <v>49196</v>
      </c>
    </row>
    <row r="3438" spans="1:2" x14ac:dyDescent="0.2">
      <c r="A3438" s="115" t="s">
        <v>5329</v>
      </c>
      <c r="B3438" s="184">
        <v>49197</v>
      </c>
    </row>
    <row r="3439" spans="1:2" x14ac:dyDescent="0.2">
      <c r="A3439" s="115" t="s">
        <v>5330</v>
      </c>
      <c r="B3439" s="184">
        <v>49198</v>
      </c>
    </row>
    <row r="3440" spans="1:2" x14ac:dyDescent="0.2">
      <c r="A3440" s="115" t="s">
        <v>5331</v>
      </c>
      <c r="B3440" s="184">
        <v>49199</v>
      </c>
    </row>
    <row r="3441" spans="1:2" x14ac:dyDescent="0.2">
      <c r="A3441" s="115" t="s">
        <v>5332</v>
      </c>
      <c r="B3441" s="184">
        <v>49200</v>
      </c>
    </row>
    <row r="3442" spans="1:2" x14ac:dyDescent="0.2">
      <c r="A3442" s="115" t="s">
        <v>5333</v>
      </c>
      <c r="B3442" s="184">
        <v>49201</v>
      </c>
    </row>
    <row r="3443" spans="1:2" x14ac:dyDescent="0.2">
      <c r="A3443" s="115" t="s">
        <v>5334</v>
      </c>
      <c r="B3443" s="184">
        <v>49202</v>
      </c>
    </row>
    <row r="3444" spans="1:2" x14ac:dyDescent="0.2">
      <c r="A3444" s="115" t="s">
        <v>5335</v>
      </c>
      <c r="B3444" s="184">
        <v>49203</v>
      </c>
    </row>
    <row r="3445" spans="1:2" x14ac:dyDescent="0.2">
      <c r="A3445" s="115" t="s">
        <v>5336</v>
      </c>
      <c r="B3445" s="184">
        <v>49204</v>
      </c>
    </row>
    <row r="3446" spans="1:2" x14ac:dyDescent="0.2">
      <c r="A3446" s="115" t="s">
        <v>5337</v>
      </c>
      <c r="B3446" s="184">
        <v>49205</v>
      </c>
    </row>
    <row r="3447" spans="1:2" x14ac:dyDescent="0.2">
      <c r="A3447" s="115" t="s">
        <v>5338</v>
      </c>
      <c r="B3447" s="184">
        <v>49206</v>
      </c>
    </row>
    <row r="3448" spans="1:2" x14ac:dyDescent="0.2">
      <c r="A3448" s="115" t="s">
        <v>5339</v>
      </c>
      <c r="B3448" s="184">
        <v>49207</v>
      </c>
    </row>
    <row r="3449" spans="1:2" x14ac:dyDescent="0.2">
      <c r="A3449" s="115" t="s">
        <v>5340</v>
      </c>
      <c r="B3449" s="184">
        <v>49208</v>
      </c>
    </row>
    <row r="3450" spans="1:2" x14ac:dyDescent="0.2">
      <c r="A3450" s="115" t="s">
        <v>5341</v>
      </c>
      <c r="B3450" s="184">
        <v>49209</v>
      </c>
    </row>
    <row r="3451" spans="1:2" x14ac:dyDescent="0.2">
      <c r="A3451" s="115" t="s">
        <v>5342</v>
      </c>
      <c r="B3451" s="184">
        <v>49210</v>
      </c>
    </row>
    <row r="3452" spans="1:2" x14ac:dyDescent="0.2">
      <c r="A3452" s="115" t="s">
        <v>5343</v>
      </c>
      <c r="B3452" s="184">
        <v>49211</v>
      </c>
    </row>
    <row r="3453" spans="1:2" x14ac:dyDescent="0.2">
      <c r="A3453" s="115" t="s">
        <v>5344</v>
      </c>
      <c r="B3453" s="184">
        <v>49212</v>
      </c>
    </row>
    <row r="3454" spans="1:2" x14ac:dyDescent="0.2">
      <c r="A3454" s="115" t="s">
        <v>5345</v>
      </c>
      <c r="B3454" s="184">
        <v>49213</v>
      </c>
    </row>
    <row r="3455" spans="1:2" x14ac:dyDescent="0.2">
      <c r="A3455" s="115" t="s">
        <v>5346</v>
      </c>
      <c r="B3455" s="184">
        <v>49214</v>
      </c>
    </row>
    <row r="3456" spans="1:2" x14ac:dyDescent="0.2">
      <c r="A3456" s="115" t="s">
        <v>5347</v>
      </c>
      <c r="B3456" s="184">
        <v>49215</v>
      </c>
    </row>
    <row r="3457" spans="1:2" x14ac:dyDescent="0.2">
      <c r="A3457" s="115" t="s">
        <v>5348</v>
      </c>
      <c r="B3457" s="184">
        <v>49216</v>
      </c>
    </row>
    <row r="3458" spans="1:2" x14ac:dyDescent="0.2">
      <c r="A3458" s="115" t="s">
        <v>5349</v>
      </c>
      <c r="B3458" s="184">
        <v>49217</v>
      </c>
    </row>
    <row r="3459" spans="1:2" x14ac:dyDescent="0.2">
      <c r="A3459" s="115" t="s">
        <v>5350</v>
      </c>
      <c r="B3459" s="184">
        <v>49218</v>
      </c>
    </row>
    <row r="3460" spans="1:2" x14ac:dyDescent="0.2">
      <c r="A3460" s="115" t="s">
        <v>5351</v>
      </c>
      <c r="B3460" s="184">
        <v>49219</v>
      </c>
    </row>
    <row r="3461" spans="1:2" x14ac:dyDescent="0.2">
      <c r="A3461" s="115" t="s">
        <v>5352</v>
      </c>
      <c r="B3461" s="184">
        <v>49220</v>
      </c>
    </row>
    <row r="3462" spans="1:2" x14ac:dyDescent="0.2">
      <c r="A3462" s="115" t="s">
        <v>5353</v>
      </c>
      <c r="B3462" s="184">
        <v>49221</v>
      </c>
    </row>
    <row r="3463" spans="1:2" x14ac:dyDescent="0.2">
      <c r="A3463" s="115" t="s">
        <v>5354</v>
      </c>
      <c r="B3463" s="184">
        <v>49222</v>
      </c>
    </row>
    <row r="3464" spans="1:2" x14ac:dyDescent="0.2">
      <c r="A3464" s="115" t="s">
        <v>5355</v>
      </c>
      <c r="B3464" s="184">
        <v>49223</v>
      </c>
    </row>
    <row r="3465" spans="1:2" x14ac:dyDescent="0.2">
      <c r="A3465" s="115" t="s">
        <v>5356</v>
      </c>
      <c r="B3465" s="184">
        <v>49224</v>
      </c>
    </row>
    <row r="3466" spans="1:2" x14ac:dyDescent="0.2">
      <c r="A3466" s="115" t="s">
        <v>5357</v>
      </c>
      <c r="B3466" s="184">
        <v>49225</v>
      </c>
    </row>
    <row r="3467" spans="1:2" x14ac:dyDescent="0.2">
      <c r="A3467" s="115" t="s">
        <v>5358</v>
      </c>
      <c r="B3467" s="184">
        <v>49226</v>
      </c>
    </row>
    <row r="3468" spans="1:2" x14ac:dyDescent="0.2">
      <c r="A3468" s="115" t="s">
        <v>5359</v>
      </c>
      <c r="B3468" s="184">
        <v>49227</v>
      </c>
    </row>
    <row r="3469" spans="1:2" x14ac:dyDescent="0.2">
      <c r="A3469" s="115" t="s">
        <v>5360</v>
      </c>
      <c r="B3469" s="184">
        <v>49228</v>
      </c>
    </row>
    <row r="3470" spans="1:2" x14ac:dyDescent="0.2">
      <c r="A3470" s="115" t="s">
        <v>5361</v>
      </c>
      <c r="B3470" s="184">
        <v>49229</v>
      </c>
    </row>
    <row r="3471" spans="1:2" x14ac:dyDescent="0.2">
      <c r="A3471" s="115" t="s">
        <v>5362</v>
      </c>
      <c r="B3471" s="184">
        <v>49230</v>
      </c>
    </row>
    <row r="3472" spans="1:2" x14ac:dyDescent="0.2">
      <c r="A3472" s="115" t="s">
        <v>5363</v>
      </c>
      <c r="B3472" s="184">
        <v>49231</v>
      </c>
    </row>
    <row r="3473" spans="1:2" x14ac:dyDescent="0.2">
      <c r="A3473" s="115" t="s">
        <v>5364</v>
      </c>
      <c r="B3473" s="184">
        <v>49232</v>
      </c>
    </row>
    <row r="3474" spans="1:2" x14ac:dyDescent="0.2">
      <c r="A3474" s="115" t="s">
        <v>5365</v>
      </c>
      <c r="B3474" s="184">
        <v>49233</v>
      </c>
    </row>
    <row r="3475" spans="1:2" x14ac:dyDescent="0.2">
      <c r="A3475" s="115" t="s">
        <v>5366</v>
      </c>
      <c r="B3475" s="184">
        <v>49234</v>
      </c>
    </row>
    <row r="3476" spans="1:2" x14ac:dyDescent="0.2">
      <c r="A3476" s="115" t="s">
        <v>5367</v>
      </c>
      <c r="B3476" s="184">
        <v>49235</v>
      </c>
    </row>
    <row r="3477" spans="1:2" x14ac:dyDescent="0.2">
      <c r="A3477" s="115" t="s">
        <v>5368</v>
      </c>
      <c r="B3477" s="184">
        <v>49236</v>
      </c>
    </row>
    <row r="3478" spans="1:2" x14ac:dyDescent="0.2">
      <c r="A3478" s="115" t="s">
        <v>5369</v>
      </c>
      <c r="B3478" s="184">
        <v>49237</v>
      </c>
    </row>
    <row r="3479" spans="1:2" x14ac:dyDescent="0.2">
      <c r="A3479" s="115" t="s">
        <v>5370</v>
      </c>
      <c r="B3479" s="184">
        <v>49238</v>
      </c>
    </row>
    <row r="3480" spans="1:2" x14ac:dyDescent="0.2">
      <c r="A3480" s="115" t="s">
        <v>5371</v>
      </c>
      <c r="B3480" s="184">
        <v>49239</v>
      </c>
    </row>
    <row r="3481" spans="1:2" x14ac:dyDescent="0.2">
      <c r="A3481" s="115" t="s">
        <v>5372</v>
      </c>
      <c r="B3481" s="184">
        <v>49240</v>
      </c>
    </row>
    <row r="3482" spans="1:2" x14ac:dyDescent="0.2">
      <c r="A3482" s="115" t="s">
        <v>5373</v>
      </c>
      <c r="B3482" s="184">
        <v>49241</v>
      </c>
    </row>
    <row r="3483" spans="1:2" x14ac:dyDescent="0.2">
      <c r="A3483" s="115" t="s">
        <v>5374</v>
      </c>
      <c r="B3483" s="184">
        <v>49242</v>
      </c>
    </row>
    <row r="3484" spans="1:2" x14ac:dyDescent="0.2">
      <c r="A3484" s="115" t="s">
        <v>5375</v>
      </c>
      <c r="B3484" s="184">
        <v>49243</v>
      </c>
    </row>
    <row r="3485" spans="1:2" x14ac:dyDescent="0.2">
      <c r="A3485" s="115" t="s">
        <v>5376</v>
      </c>
      <c r="B3485" s="184">
        <v>49244</v>
      </c>
    </row>
    <row r="3486" spans="1:2" x14ac:dyDescent="0.2">
      <c r="A3486" s="115" t="s">
        <v>5377</v>
      </c>
      <c r="B3486" s="184">
        <v>49245</v>
      </c>
    </row>
    <row r="3487" spans="1:2" x14ac:dyDescent="0.2">
      <c r="A3487" s="115" t="s">
        <v>5378</v>
      </c>
      <c r="B3487" s="184">
        <v>49246</v>
      </c>
    </row>
    <row r="3488" spans="1:2" x14ac:dyDescent="0.2">
      <c r="A3488" s="115" t="s">
        <v>5379</v>
      </c>
      <c r="B3488" s="184">
        <v>49247</v>
      </c>
    </row>
    <row r="3489" spans="1:2" x14ac:dyDescent="0.2">
      <c r="A3489" s="115" t="s">
        <v>5380</v>
      </c>
      <c r="B3489" s="184">
        <v>49248</v>
      </c>
    </row>
    <row r="3490" spans="1:2" x14ac:dyDescent="0.2">
      <c r="A3490" s="115" t="s">
        <v>5381</v>
      </c>
      <c r="B3490" s="184">
        <v>49249</v>
      </c>
    </row>
    <row r="3491" spans="1:2" x14ac:dyDescent="0.2">
      <c r="A3491" s="115" t="s">
        <v>5382</v>
      </c>
      <c r="B3491" s="184">
        <v>49250</v>
      </c>
    </row>
    <row r="3492" spans="1:2" x14ac:dyDescent="0.2">
      <c r="A3492" s="115" t="s">
        <v>5383</v>
      </c>
      <c r="B3492" s="184">
        <v>49251</v>
      </c>
    </row>
    <row r="3493" spans="1:2" x14ac:dyDescent="0.2">
      <c r="A3493" s="115" t="s">
        <v>5384</v>
      </c>
      <c r="B3493" s="184">
        <v>49252</v>
      </c>
    </row>
    <row r="3494" spans="1:2" x14ac:dyDescent="0.2">
      <c r="A3494" s="115" t="s">
        <v>5385</v>
      </c>
      <c r="B3494" s="184">
        <v>49253</v>
      </c>
    </row>
    <row r="3495" spans="1:2" x14ac:dyDescent="0.2">
      <c r="A3495" s="115" t="s">
        <v>5386</v>
      </c>
      <c r="B3495" s="184">
        <v>49254</v>
      </c>
    </row>
    <row r="3496" spans="1:2" x14ac:dyDescent="0.2">
      <c r="A3496" s="115" t="s">
        <v>5387</v>
      </c>
      <c r="B3496" s="184">
        <v>49255</v>
      </c>
    </row>
    <row r="3497" spans="1:2" x14ac:dyDescent="0.2">
      <c r="A3497" s="115" t="s">
        <v>5388</v>
      </c>
      <c r="B3497" s="184">
        <v>49256</v>
      </c>
    </row>
    <row r="3498" spans="1:2" x14ac:dyDescent="0.2">
      <c r="A3498" s="115" t="s">
        <v>5389</v>
      </c>
      <c r="B3498" s="184">
        <v>49257</v>
      </c>
    </row>
    <row r="3499" spans="1:2" x14ac:dyDescent="0.2">
      <c r="A3499" s="115" t="s">
        <v>5390</v>
      </c>
      <c r="B3499" s="184">
        <v>49258</v>
      </c>
    </row>
    <row r="3500" spans="1:2" x14ac:dyDescent="0.2">
      <c r="A3500" s="115" t="s">
        <v>5391</v>
      </c>
      <c r="B3500" s="184">
        <v>49259</v>
      </c>
    </row>
    <row r="3501" spans="1:2" x14ac:dyDescent="0.2">
      <c r="A3501" s="115" t="s">
        <v>5392</v>
      </c>
      <c r="B3501" s="184">
        <v>49260</v>
      </c>
    </row>
    <row r="3502" spans="1:2" x14ac:dyDescent="0.2">
      <c r="A3502" s="115" t="s">
        <v>5393</v>
      </c>
      <c r="B3502" s="184">
        <v>49261</v>
      </c>
    </row>
    <row r="3503" spans="1:2" x14ac:dyDescent="0.2">
      <c r="A3503" s="115" t="s">
        <v>5394</v>
      </c>
      <c r="B3503" s="184">
        <v>49262</v>
      </c>
    </row>
    <row r="3504" spans="1:2" x14ac:dyDescent="0.2">
      <c r="A3504" s="115" t="s">
        <v>5395</v>
      </c>
      <c r="B3504" s="184">
        <v>49263</v>
      </c>
    </row>
    <row r="3505" spans="1:2" x14ac:dyDescent="0.2">
      <c r="A3505" s="115" t="s">
        <v>5396</v>
      </c>
      <c r="B3505" s="184">
        <v>49264</v>
      </c>
    </row>
    <row r="3506" spans="1:2" x14ac:dyDescent="0.2">
      <c r="A3506" s="115" t="s">
        <v>5397</v>
      </c>
      <c r="B3506" s="184">
        <v>49265</v>
      </c>
    </row>
    <row r="3507" spans="1:2" x14ac:dyDescent="0.2">
      <c r="A3507" s="115" t="s">
        <v>5398</v>
      </c>
      <c r="B3507" s="184">
        <v>49266</v>
      </c>
    </row>
    <row r="3508" spans="1:2" x14ac:dyDescent="0.2">
      <c r="A3508" s="115" t="s">
        <v>5399</v>
      </c>
      <c r="B3508" s="184">
        <v>49267</v>
      </c>
    </row>
    <row r="3509" spans="1:2" x14ac:dyDescent="0.2">
      <c r="A3509" s="115" t="s">
        <v>5400</v>
      </c>
      <c r="B3509" s="184">
        <v>49268</v>
      </c>
    </row>
    <row r="3510" spans="1:2" x14ac:dyDescent="0.2">
      <c r="A3510" s="115" t="s">
        <v>5401</v>
      </c>
      <c r="B3510" s="184">
        <v>49269</v>
      </c>
    </row>
    <row r="3511" spans="1:2" x14ac:dyDescent="0.2">
      <c r="A3511" s="115" t="s">
        <v>5402</v>
      </c>
      <c r="B3511" s="184">
        <v>49270</v>
      </c>
    </row>
    <row r="3512" spans="1:2" x14ac:dyDescent="0.2">
      <c r="A3512" s="115" t="s">
        <v>5403</v>
      </c>
      <c r="B3512" s="184">
        <v>49271</v>
      </c>
    </row>
    <row r="3513" spans="1:2" x14ac:dyDescent="0.2">
      <c r="A3513" s="115" t="s">
        <v>5404</v>
      </c>
      <c r="B3513" s="184">
        <v>49272</v>
      </c>
    </row>
    <row r="3514" spans="1:2" x14ac:dyDescent="0.2">
      <c r="A3514" s="115" t="s">
        <v>5405</v>
      </c>
      <c r="B3514" s="184">
        <v>49273</v>
      </c>
    </row>
    <row r="3515" spans="1:2" x14ac:dyDescent="0.2">
      <c r="A3515" s="115" t="s">
        <v>5406</v>
      </c>
      <c r="B3515" s="184">
        <v>49274</v>
      </c>
    </row>
    <row r="3516" spans="1:2" x14ac:dyDescent="0.2">
      <c r="A3516" s="115" t="s">
        <v>5407</v>
      </c>
      <c r="B3516" s="184">
        <v>49275</v>
      </c>
    </row>
    <row r="3517" spans="1:2" x14ac:dyDescent="0.2">
      <c r="A3517" s="115" t="s">
        <v>5408</v>
      </c>
      <c r="B3517" s="184">
        <v>49276</v>
      </c>
    </row>
    <row r="3518" spans="1:2" x14ac:dyDescent="0.2">
      <c r="A3518" s="115" t="s">
        <v>5409</v>
      </c>
      <c r="B3518" s="184">
        <v>49277</v>
      </c>
    </row>
    <row r="3519" spans="1:2" x14ac:dyDescent="0.2">
      <c r="A3519" s="115" t="s">
        <v>5410</v>
      </c>
      <c r="B3519" s="184">
        <v>49278</v>
      </c>
    </row>
    <row r="3520" spans="1:2" x14ac:dyDescent="0.2">
      <c r="A3520" s="115" t="s">
        <v>5411</v>
      </c>
      <c r="B3520" s="184">
        <v>49279</v>
      </c>
    </row>
    <row r="3521" spans="1:2" x14ac:dyDescent="0.2">
      <c r="A3521" s="115" t="s">
        <v>5412</v>
      </c>
      <c r="B3521" s="184">
        <v>49280</v>
      </c>
    </row>
    <row r="3522" spans="1:2" x14ac:dyDescent="0.2">
      <c r="A3522" s="115" t="s">
        <v>5413</v>
      </c>
      <c r="B3522" s="184">
        <v>49281</v>
      </c>
    </row>
    <row r="3523" spans="1:2" x14ac:dyDescent="0.2">
      <c r="A3523" s="115" t="s">
        <v>5414</v>
      </c>
      <c r="B3523" s="184">
        <v>49282</v>
      </c>
    </row>
    <row r="3524" spans="1:2" x14ac:dyDescent="0.2">
      <c r="A3524" s="115" t="s">
        <v>5415</v>
      </c>
      <c r="B3524" s="184">
        <v>49283</v>
      </c>
    </row>
    <row r="3525" spans="1:2" x14ac:dyDescent="0.2">
      <c r="A3525" s="115" t="s">
        <v>5416</v>
      </c>
      <c r="B3525" s="184">
        <v>49284</v>
      </c>
    </row>
    <row r="3526" spans="1:2" x14ac:dyDescent="0.2">
      <c r="A3526" s="115" t="s">
        <v>5417</v>
      </c>
      <c r="B3526" s="184">
        <v>49285</v>
      </c>
    </row>
    <row r="3527" spans="1:2" x14ac:dyDescent="0.2">
      <c r="A3527" s="115" t="s">
        <v>5418</v>
      </c>
      <c r="B3527" s="184">
        <v>49286</v>
      </c>
    </row>
    <row r="3528" spans="1:2" x14ac:dyDescent="0.2">
      <c r="A3528" s="115" t="s">
        <v>5419</v>
      </c>
      <c r="B3528" s="184">
        <v>49287</v>
      </c>
    </row>
    <row r="3529" spans="1:2" x14ac:dyDescent="0.2">
      <c r="A3529" s="115" t="s">
        <v>5420</v>
      </c>
      <c r="B3529" s="184">
        <v>49288</v>
      </c>
    </row>
    <row r="3530" spans="1:2" x14ac:dyDescent="0.2">
      <c r="A3530" s="115" t="s">
        <v>5421</v>
      </c>
      <c r="B3530" s="184">
        <v>49289</v>
      </c>
    </row>
    <row r="3531" spans="1:2" x14ac:dyDescent="0.2">
      <c r="A3531" s="115" t="s">
        <v>5422</v>
      </c>
      <c r="B3531" s="184">
        <v>49290</v>
      </c>
    </row>
    <row r="3532" spans="1:2" x14ac:dyDescent="0.2">
      <c r="A3532" s="115" t="s">
        <v>5423</v>
      </c>
      <c r="B3532" s="184">
        <v>49291</v>
      </c>
    </row>
    <row r="3533" spans="1:2" x14ac:dyDescent="0.2">
      <c r="A3533" s="115" t="s">
        <v>5424</v>
      </c>
      <c r="B3533" s="184">
        <v>49292</v>
      </c>
    </row>
    <row r="3534" spans="1:2" x14ac:dyDescent="0.2">
      <c r="A3534" s="115" t="s">
        <v>5425</v>
      </c>
      <c r="B3534" s="184">
        <v>49293</v>
      </c>
    </row>
    <row r="3535" spans="1:2" x14ac:dyDescent="0.2">
      <c r="A3535" s="115" t="s">
        <v>5426</v>
      </c>
      <c r="B3535" s="184">
        <v>49294</v>
      </c>
    </row>
    <row r="3536" spans="1:2" x14ac:dyDescent="0.2">
      <c r="A3536" s="115" t="s">
        <v>5427</v>
      </c>
      <c r="B3536" s="184">
        <v>49295</v>
      </c>
    </row>
    <row r="3537" spans="1:2" x14ac:dyDescent="0.2">
      <c r="A3537" s="115" t="s">
        <v>5428</v>
      </c>
      <c r="B3537" s="184">
        <v>49296</v>
      </c>
    </row>
    <row r="3538" spans="1:2" x14ac:dyDescent="0.2">
      <c r="A3538" s="115" t="s">
        <v>5429</v>
      </c>
      <c r="B3538" s="184">
        <v>49297</v>
      </c>
    </row>
    <row r="3539" spans="1:2" x14ac:dyDescent="0.2">
      <c r="A3539" s="115" t="s">
        <v>5430</v>
      </c>
      <c r="B3539" s="184">
        <v>49298</v>
      </c>
    </row>
    <row r="3540" spans="1:2" x14ac:dyDescent="0.2">
      <c r="A3540" s="115" t="s">
        <v>5431</v>
      </c>
      <c r="B3540" s="184">
        <v>49299</v>
      </c>
    </row>
    <row r="3541" spans="1:2" x14ac:dyDescent="0.2">
      <c r="A3541" s="115" t="s">
        <v>5432</v>
      </c>
      <c r="B3541" s="184">
        <v>49300</v>
      </c>
    </row>
    <row r="3542" spans="1:2" x14ac:dyDescent="0.2">
      <c r="A3542" s="115" t="s">
        <v>5433</v>
      </c>
      <c r="B3542" s="184">
        <v>49301</v>
      </c>
    </row>
    <row r="3543" spans="1:2" x14ac:dyDescent="0.2">
      <c r="A3543" s="115" t="s">
        <v>5434</v>
      </c>
      <c r="B3543" s="184">
        <v>49302</v>
      </c>
    </row>
    <row r="3544" spans="1:2" x14ac:dyDescent="0.2">
      <c r="A3544" s="115" t="s">
        <v>5435</v>
      </c>
      <c r="B3544" s="184">
        <v>49303</v>
      </c>
    </row>
    <row r="3545" spans="1:2" x14ac:dyDescent="0.2">
      <c r="A3545" s="115" t="s">
        <v>5436</v>
      </c>
      <c r="B3545" s="184">
        <v>49304</v>
      </c>
    </row>
    <row r="3546" spans="1:2" x14ac:dyDescent="0.2">
      <c r="A3546" s="115" t="s">
        <v>5437</v>
      </c>
      <c r="B3546" s="184">
        <v>49305</v>
      </c>
    </row>
    <row r="3547" spans="1:2" x14ac:dyDescent="0.2">
      <c r="A3547" s="115" t="s">
        <v>5438</v>
      </c>
      <c r="B3547" s="184">
        <v>49306</v>
      </c>
    </row>
    <row r="3548" spans="1:2" x14ac:dyDescent="0.2">
      <c r="A3548" s="115" t="s">
        <v>5439</v>
      </c>
      <c r="B3548" s="184">
        <v>49307</v>
      </c>
    </row>
    <row r="3549" spans="1:2" x14ac:dyDescent="0.2">
      <c r="A3549" s="115" t="s">
        <v>5440</v>
      </c>
      <c r="B3549" s="184">
        <v>49308</v>
      </c>
    </row>
    <row r="3550" spans="1:2" x14ac:dyDescent="0.2">
      <c r="A3550" s="115" t="s">
        <v>5441</v>
      </c>
      <c r="B3550" s="184">
        <v>49309</v>
      </c>
    </row>
    <row r="3551" spans="1:2" x14ac:dyDescent="0.2">
      <c r="A3551" s="115" t="s">
        <v>5442</v>
      </c>
      <c r="B3551" s="184">
        <v>49310</v>
      </c>
    </row>
    <row r="3552" spans="1:2" x14ac:dyDescent="0.2">
      <c r="A3552" s="115" t="s">
        <v>5443</v>
      </c>
      <c r="B3552" s="184">
        <v>49311</v>
      </c>
    </row>
    <row r="3553" spans="1:2" x14ac:dyDescent="0.2">
      <c r="A3553" s="115" t="s">
        <v>5444</v>
      </c>
      <c r="B3553" s="184">
        <v>49312</v>
      </c>
    </row>
    <row r="3554" spans="1:2" x14ac:dyDescent="0.2">
      <c r="A3554" s="115" t="s">
        <v>5445</v>
      </c>
      <c r="B3554" s="184">
        <v>49313</v>
      </c>
    </row>
    <row r="3555" spans="1:2" x14ac:dyDescent="0.2">
      <c r="A3555" s="115" t="s">
        <v>5446</v>
      </c>
      <c r="B3555" s="184">
        <v>49314</v>
      </c>
    </row>
    <row r="3556" spans="1:2" x14ac:dyDescent="0.2">
      <c r="A3556" s="115" t="s">
        <v>5447</v>
      </c>
      <c r="B3556" s="184">
        <v>49315</v>
      </c>
    </row>
    <row r="3557" spans="1:2" x14ac:dyDescent="0.2">
      <c r="A3557" s="115" t="s">
        <v>5448</v>
      </c>
      <c r="B3557" s="184">
        <v>49316</v>
      </c>
    </row>
    <row r="3558" spans="1:2" x14ac:dyDescent="0.2">
      <c r="A3558" s="115" t="s">
        <v>5449</v>
      </c>
      <c r="B3558" s="184">
        <v>49317</v>
      </c>
    </row>
    <row r="3559" spans="1:2" x14ac:dyDescent="0.2">
      <c r="A3559" s="115" t="s">
        <v>5450</v>
      </c>
      <c r="B3559" s="184">
        <v>49318</v>
      </c>
    </row>
    <row r="3560" spans="1:2" x14ac:dyDescent="0.2">
      <c r="A3560" s="115" t="s">
        <v>5451</v>
      </c>
      <c r="B3560" s="184">
        <v>49319</v>
      </c>
    </row>
    <row r="3561" spans="1:2" x14ac:dyDescent="0.2">
      <c r="A3561" s="115" t="s">
        <v>5452</v>
      </c>
      <c r="B3561" s="184">
        <v>49320</v>
      </c>
    </row>
    <row r="3562" spans="1:2" x14ac:dyDescent="0.2">
      <c r="A3562" s="115" t="s">
        <v>5453</v>
      </c>
      <c r="B3562" s="184">
        <v>49321</v>
      </c>
    </row>
    <row r="3563" spans="1:2" x14ac:dyDescent="0.2">
      <c r="A3563" s="115" t="s">
        <v>5454</v>
      </c>
      <c r="B3563" s="184">
        <v>49322</v>
      </c>
    </row>
    <row r="3564" spans="1:2" x14ac:dyDescent="0.2">
      <c r="A3564" s="115" t="s">
        <v>5455</v>
      </c>
      <c r="B3564" s="184">
        <v>49323</v>
      </c>
    </row>
    <row r="3565" spans="1:2" x14ac:dyDescent="0.2">
      <c r="A3565" s="115" t="s">
        <v>5456</v>
      </c>
      <c r="B3565" s="184">
        <v>49324</v>
      </c>
    </row>
    <row r="3566" spans="1:2" x14ac:dyDescent="0.2">
      <c r="A3566" s="115" t="s">
        <v>5457</v>
      </c>
      <c r="B3566" s="184">
        <v>49325</v>
      </c>
    </row>
    <row r="3567" spans="1:2" x14ac:dyDescent="0.2">
      <c r="A3567" s="115" t="s">
        <v>5458</v>
      </c>
      <c r="B3567" s="184">
        <v>49326</v>
      </c>
    </row>
    <row r="3568" spans="1:2" x14ac:dyDescent="0.2">
      <c r="A3568" s="115" t="s">
        <v>5459</v>
      </c>
      <c r="B3568" s="184">
        <v>49327</v>
      </c>
    </row>
    <row r="3569" spans="1:2" x14ac:dyDescent="0.2">
      <c r="A3569" s="115" t="s">
        <v>5460</v>
      </c>
      <c r="B3569" s="184">
        <v>49328</v>
      </c>
    </row>
    <row r="3570" spans="1:2" x14ac:dyDescent="0.2">
      <c r="A3570" s="115" t="s">
        <v>5461</v>
      </c>
      <c r="B3570" s="184">
        <v>49329</v>
      </c>
    </row>
    <row r="3571" spans="1:2" x14ac:dyDescent="0.2">
      <c r="A3571" s="115" t="s">
        <v>5462</v>
      </c>
      <c r="B3571" s="184">
        <v>49330</v>
      </c>
    </row>
    <row r="3572" spans="1:2" x14ac:dyDescent="0.2">
      <c r="A3572" s="115" t="s">
        <v>5463</v>
      </c>
      <c r="B3572" s="184">
        <v>49331</v>
      </c>
    </row>
    <row r="3573" spans="1:2" x14ac:dyDescent="0.2">
      <c r="A3573" s="115" t="s">
        <v>5464</v>
      </c>
      <c r="B3573" s="184">
        <v>49332</v>
      </c>
    </row>
    <row r="3574" spans="1:2" x14ac:dyDescent="0.2">
      <c r="A3574" s="115" t="s">
        <v>5465</v>
      </c>
      <c r="B3574" s="184">
        <v>49333</v>
      </c>
    </row>
    <row r="3575" spans="1:2" x14ac:dyDescent="0.2">
      <c r="A3575" s="115" t="s">
        <v>5466</v>
      </c>
      <c r="B3575" s="184">
        <v>49334</v>
      </c>
    </row>
    <row r="3576" spans="1:2" x14ac:dyDescent="0.2">
      <c r="A3576" s="115" t="s">
        <v>5467</v>
      </c>
      <c r="B3576" s="184">
        <v>49335</v>
      </c>
    </row>
    <row r="3577" spans="1:2" x14ac:dyDescent="0.2">
      <c r="A3577" s="115" t="s">
        <v>5468</v>
      </c>
      <c r="B3577" s="184">
        <v>49336</v>
      </c>
    </row>
    <row r="3578" spans="1:2" x14ac:dyDescent="0.2">
      <c r="A3578" s="115" t="s">
        <v>5469</v>
      </c>
      <c r="B3578" s="184">
        <v>49337</v>
      </c>
    </row>
    <row r="3579" spans="1:2" x14ac:dyDescent="0.2">
      <c r="A3579" s="115" t="s">
        <v>5470</v>
      </c>
      <c r="B3579" s="184">
        <v>49338</v>
      </c>
    </row>
    <row r="3580" spans="1:2" x14ac:dyDescent="0.2">
      <c r="A3580" s="115" t="s">
        <v>5471</v>
      </c>
      <c r="B3580" s="184">
        <v>49339</v>
      </c>
    </row>
    <row r="3581" spans="1:2" x14ac:dyDescent="0.2">
      <c r="A3581" s="115" t="s">
        <v>5472</v>
      </c>
      <c r="B3581" s="184">
        <v>49340</v>
      </c>
    </row>
    <row r="3582" spans="1:2" x14ac:dyDescent="0.2">
      <c r="A3582" s="115" t="s">
        <v>5473</v>
      </c>
      <c r="B3582" s="184">
        <v>49341</v>
      </c>
    </row>
    <row r="3583" spans="1:2" x14ac:dyDescent="0.2">
      <c r="A3583" s="115" t="s">
        <v>5474</v>
      </c>
      <c r="B3583" s="184">
        <v>49342</v>
      </c>
    </row>
    <row r="3584" spans="1:2" x14ac:dyDescent="0.2">
      <c r="A3584" s="115" t="s">
        <v>5475</v>
      </c>
      <c r="B3584" s="184">
        <v>49343</v>
      </c>
    </row>
    <row r="3585" spans="1:2" x14ac:dyDescent="0.2">
      <c r="A3585" s="115" t="s">
        <v>5476</v>
      </c>
      <c r="B3585" s="184">
        <v>49344</v>
      </c>
    </row>
    <row r="3586" spans="1:2" x14ac:dyDescent="0.2">
      <c r="A3586" s="115" t="s">
        <v>5477</v>
      </c>
      <c r="B3586" s="184">
        <v>49345</v>
      </c>
    </row>
    <row r="3587" spans="1:2" x14ac:dyDescent="0.2">
      <c r="A3587" s="115" t="s">
        <v>5478</v>
      </c>
      <c r="B3587" s="184">
        <v>49346</v>
      </c>
    </row>
    <row r="3588" spans="1:2" x14ac:dyDescent="0.2">
      <c r="A3588" s="115" t="s">
        <v>5479</v>
      </c>
      <c r="B3588" s="184">
        <v>49347</v>
      </c>
    </row>
    <row r="3589" spans="1:2" x14ac:dyDescent="0.2">
      <c r="A3589" s="115" t="s">
        <v>5480</v>
      </c>
      <c r="B3589" s="184">
        <v>49348</v>
      </c>
    </row>
    <row r="3590" spans="1:2" x14ac:dyDescent="0.2">
      <c r="A3590" s="115" t="s">
        <v>5481</v>
      </c>
      <c r="B3590" s="184">
        <v>49349</v>
      </c>
    </row>
    <row r="3591" spans="1:2" x14ac:dyDescent="0.2">
      <c r="A3591" s="115" t="s">
        <v>5482</v>
      </c>
      <c r="B3591" s="184">
        <v>49350</v>
      </c>
    </row>
    <row r="3592" spans="1:2" x14ac:dyDescent="0.2">
      <c r="A3592" s="115" t="s">
        <v>5483</v>
      </c>
      <c r="B3592" s="184">
        <v>49351</v>
      </c>
    </row>
    <row r="3593" spans="1:2" x14ac:dyDescent="0.2">
      <c r="A3593" s="115" t="s">
        <v>5484</v>
      </c>
      <c r="B3593" s="184">
        <v>49352</v>
      </c>
    </row>
    <row r="3594" spans="1:2" x14ac:dyDescent="0.2">
      <c r="A3594" s="115" t="s">
        <v>5485</v>
      </c>
      <c r="B3594" s="184">
        <v>49353</v>
      </c>
    </row>
    <row r="3595" spans="1:2" x14ac:dyDescent="0.2">
      <c r="A3595" s="115" t="s">
        <v>5486</v>
      </c>
      <c r="B3595" s="184">
        <v>49354</v>
      </c>
    </row>
    <row r="3596" spans="1:2" x14ac:dyDescent="0.2">
      <c r="A3596" s="115" t="s">
        <v>5487</v>
      </c>
      <c r="B3596" s="184">
        <v>49355</v>
      </c>
    </row>
    <row r="3597" spans="1:2" x14ac:dyDescent="0.2">
      <c r="A3597" s="115" t="s">
        <v>5488</v>
      </c>
      <c r="B3597" s="184">
        <v>49356</v>
      </c>
    </row>
    <row r="3598" spans="1:2" x14ac:dyDescent="0.2">
      <c r="A3598" s="115" t="s">
        <v>5489</v>
      </c>
      <c r="B3598" s="184">
        <v>49357</v>
      </c>
    </row>
    <row r="3599" spans="1:2" x14ac:dyDescent="0.2">
      <c r="A3599" s="115" t="s">
        <v>5490</v>
      </c>
      <c r="B3599" s="184">
        <v>49358</v>
      </c>
    </row>
    <row r="3600" spans="1:2" x14ac:dyDescent="0.2">
      <c r="A3600" s="115" t="s">
        <v>5491</v>
      </c>
      <c r="B3600" s="184">
        <v>49359</v>
      </c>
    </row>
    <row r="3601" spans="1:2" x14ac:dyDescent="0.2">
      <c r="A3601" s="115" t="s">
        <v>5492</v>
      </c>
      <c r="B3601" s="184">
        <v>49360</v>
      </c>
    </row>
    <row r="3602" spans="1:2" x14ac:dyDescent="0.2">
      <c r="A3602" s="115" t="s">
        <v>5493</v>
      </c>
      <c r="B3602" s="184">
        <v>49361</v>
      </c>
    </row>
    <row r="3603" spans="1:2" x14ac:dyDescent="0.2">
      <c r="A3603" s="115" t="s">
        <v>5494</v>
      </c>
      <c r="B3603" s="184">
        <v>49362</v>
      </c>
    </row>
    <row r="3604" spans="1:2" x14ac:dyDescent="0.2">
      <c r="A3604" s="115" t="s">
        <v>5495</v>
      </c>
      <c r="B3604" s="184">
        <v>49363</v>
      </c>
    </row>
    <row r="3605" spans="1:2" x14ac:dyDescent="0.2">
      <c r="A3605" s="115" t="s">
        <v>5496</v>
      </c>
      <c r="B3605" s="184">
        <v>49364</v>
      </c>
    </row>
    <row r="3606" spans="1:2" x14ac:dyDescent="0.2">
      <c r="A3606" s="115" t="s">
        <v>5497</v>
      </c>
      <c r="B3606" s="184">
        <v>49365</v>
      </c>
    </row>
    <row r="3607" spans="1:2" x14ac:dyDescent="0.2">
      <c r="A3607" s="115" t="s">
        <v>5498</v>
      </c>
      <c r="B3607" s="184">
        <v>49366</v>
      </c>
    </row>
    <row r="3608" spans="1:2" x14ac:dyDescent="0.2">
      <c r="A3608" s="115" t="s">
        <v>5499</v>
      </c>
      <c r="B3608" s="184">
        <v>49367</v>
      </c>
    </row>
    <row r="3609" spans="1:2" x14ac:dyDescent="0.2">
      <c r="A3609" s="115" t="s">
        <v>5500</v>
      </c>
      <c r="B3609" s="184">
        <v>49368</v>
      </c>
    </row>
    <row r="3610" spans="1:2" x14ac:dyDescent="0.2">
      <c r="A3610" s="115" t="s">
        <v>5501</v>
      </c>
      <c r="B3610" s="184">
        <v>49369</v>
      </c>
    </row>
    <row r="3611" spans="1:2" x14ac:dyDescent="0.2">
      <c r="A3611" s="115" t="s">
        <v>5502</v>
      </c>
      <c r="B3611" s="184">
        <v>49370</v>
      </c>
    </row>
    <row r="3612" spans="1:2" x14ac:dyDescent="0.2">
      <c r="A3612" s="115" t="s">
        <v>5503</v>
      </c>
      <c r="B3612" s="184">
        <v>49371</v>
      </c>
    </row>
    <row r="3613" spans="1:2" x14ac:dyDescent="0.2">
      <c r="A3613" s="115" t="s">
        <v>5504</v>
      </c>
      <c r="B3613" s="184">
        <v>49372</v>
      </c>
    </row>
    <row r="3614" spans="1:2" x14ac:dyDescent="0.2">
      <c r="A3614" s="115" t="s">
        <v>5505</v>
      </c>
      <c r="B3614" s="184">
        <v>49373</v>
      </c>
    </row>
    <row r="3615" spans="1:2" x14ac:dyDescent="0.2">
      <c r="A3615" s="115" t="s">
        <v>5506</v>
      </c>
      <c r="B3615" s="184">
        <v>49374</v>
      </c>
    </row>
    <row r="3616" spans="1:2" x14ac:dyDescent="0.2">
      <c r="A3616" s="115" t="s">
        <v>5507</v>
      </c>
      <c r="B3616" s="184">
        <v>49375</v>
      </c>
    </row>
    <row r="3617" spans="1:2" x14ac:dyDescent="0.2">
      <c r="A3617" s="115" t="s">
        <v>5508</v>
      </c>
      <c r="B3617" s="184">
        <v>49376</v>
      </c>
    </row>
    <row r="3618" spans="1:2" x14ac:dyDescent="0.2">
      <c r="A3618" s="115" t="s">
        <v>5509</v>
      </c>
      <c r="B3618" s="184">
        <v>49377</v>
      </c>
    </row>
    <row r="3619" spans="1:2" x14ac:dyDescent="0.2">
      <c r="A3619" s="115" t="s">
        <v>5510</v>
      </c>
      <c r="B3619" s="184">
        <v>49378</v>
      </c>
    </row>
    <row r="3620" spans="1:2" x14ac:dyDescent="0.2">
      <c r="A3620" s="115" t="s">
        <v>5511</v>
      </c>
      <c r="B3620" s="184">
        <v>49379</v>
      </c>
    </row>
    <row r="3621" spans="1:2" x14ac:dyDescent="0.2">
      <c r="A3621" s="115" t="s">
        <v>5512</v>
      </c>
      <c r="B3621" s="184">
        <v>49380</v>
      </c>
    </row>
    <row r="3622" spans="1:2" x14ac:dyDescent="0.2">
      <c r="A3622" s="115" t="s">
        <v>5513</v>
      </c>
      <c r="B3622" s="184">
        <v>49381</v>
      </c>
    </row>
    <row r="3623" spans="1:2" x14ac:dyDescent="0.2">
      <c r="A3623" s="115" t="s">
        <v>5514</v>
      </c>
      <c r="B3623" s="184">
        <v>49382</v>
      </c>
    </row>
    <row r="3624" spans="1:2" x14ac:dyDescent="0.2">
      <c r="A3624" s="115" t="s">
        <v>5515</v>
      </c>
      <c r="B3624" s="184">
        <v>49383</v>
      </c>
    </row>
    <row r="3625" spans="1:2" x14ac:dyDescent="0.2">
      <c r="A3625" s="115" t="s">
        <v>5516</v>
      </c>
      <c r="B3625" s="184">
        <v>49384</v>
      </c>
    </row>
    <row r="3626" spans="1:2" x14ac:dyDescent="0.2">
      <c r="A3626" s="115" t="s">
        <v>5517</v>
      </c>
      <c r="B3626" s="184">
        <v>49385</v>
      </c>
    </row>
    <row r="3627" spans="1:2" x14ac:dyDescent="0.2">
      <c r="A3627" s="115" t="s">
        <v>5518</v>
      </c>
      <c r="B3627" s="184">
        <v>49386</v>
      </c>
    </row>
    <row r="3628" spans="1:2" x14ac:dyDescent="0.2">
      <c r="A3628" s="115" t="s">
        <v>5519</v>
      </c>
      <c r="B3628" s="184">
        <v>49387</v>
      </c>
    </row>
    <row r="3629" spans="1:2" x14ac:dyDescent="0.2">
      <c r="A3629" s="115" t="s">
        <v>5520</v>
      </c>
      <c r="B3629" s="184">
        <v>49388</v>
      </c>
    </row>
    <row r="3630" spans="1:2" x14ac:dyDescent="0.2">
      <c r="A3630" s="115" t="s">
        <v>5521</v>
      </c>
      <c r="B3630" s="184">
        <v>49389</v>
      </c>
    </row>
    <row r="3631" spans="1:2" x14ac:dyDescent="0.2">
      <c r="A3631" s="115" t="s">
        <v>5522</v>
      </c>
      <c r="B3631" s="184">
        <v>49390</v>
      </c>
    </row>
    <row r="3632" spans="1:2" x14ac:dyDescent="0.2">
      <c r="A3632" s="115" t="s">
        <v>5523</v>
      </c>
      <c r="B3632" s="184">
        <v>49391</v>
      </c>
    </row>
    <row r="3633" spans="1:2" x14ac:dyDescent="0.2">
      <c r="A3633" s="115" t="s">
        <v>5524</v>
      </c>
      <c r="B3633" s="184">
        <v>49392</v>
      </c>
    </row>
    <row r="3634" spans="1:2" x14ac:dyDescent="0.2">
      <c r="A3634" s="115" t="s">
        <v>5525</v>
      </c>
      <c r="B3634" s="184">
        <v>49393</v>
      </c>
    </row>
    <row r="3635" spans="1:2" x14ac:dyDescent="0.2">
      <c r="A3635" s="115" t="s">
        <v>5526</v>
      </c>
      <c r="B3635" s="184">
        <v>49394</v>
      </c>
    </row>
    <row r="3636" spans="1:2" x14ac:dyDescent="0.2">
      <c r="A3636" s="115" t="s">
        <v>5527</v>
      </c>
      <c r="B3636" s="184">
        <v>49395</v>
      </c>
    </row>
    <row r="3637" spans="1:2" x14ac:dyDescent="0.2">
      <c r="A3637" s="115" t="s">
        <v>5528</v>
      </c>
      <c r="B3637" s="184">
        <v>49396</v>
      </c>
    </row>
    <row r="3638" spans="1:2" x14ac:dyDescent="0.2">
      <c r="A3638" s="115" t="s">
        <v>5529</v>
      </c>
      <c r="B3638" s="184">
        <v>49397</v>
      </c>
    </row>
    <row r="3639" spans="1:2" x14ac:dyDescent="0.2">
      <c r="A3639" s="115" t="s">
        <v>5530</v>
      </c>
      <c r="B3639" s="184">
        <v>49398</v>
      </c>
    </row>
    <row r="3640" spans="1:2" x14ac:dyDescent="0.2">
      <c r="A3640" s="115" t="s">
        <v>5531</v>
      </c>
      <c r="B3640" s="184">
        <v>49399</v>
      </c>
    </row>
    <row r="3641" spans="1:2" x14ac:dyDescent="0.2">
      <c r="A3641" s="115" t="s">
        <v>5532</v>
      </c>
      <c r="B3641" s="184">
        <v>49400</v>
      </c>
    </row>
    <row r="3642" spans="1:2" x14ac:dyDescent="0.2">
      <c r="A3642" s="115" t="s">
        <v>5533</v>
      </c>
      <c r="B3642" s="184">
        <v>49401</v>
      </c>
    </row>
    <row r="3643" spans="1:2" x14ac:dyDescent="0.2">
      <c r="A3643" s="115" t="s">
        <v>5534</v>
      </c>
      <c r="B3643" s="184">
        <v>49402</v>
      </c>
    </row>
    <row r="3644" spans="1:2" x14ac:dyDescent="0.2">
      <c r="A3644" s="115" t="s">
        <v>5535</v>
      </c>
      <c r="B3644" s="184">
        <v>49403</v>
      </c>
    </row>
    <row r="3645" spans="1:2" x14ac:dyDescent="0.2">
      <c r="A3645" s="115" t="s">
        <v>5536</v>
      </c>
      <c r="B3645" s="184">
        <v>49404</v>
      </c>
    </row>
    <row r="3646" spans="1:2" x14ac:dyDescent="0.2">
      <c r="A3646" s="115" t="s">
        <v>5537</v>
      </c>
      <c r="B3646" s="184">
        <v>49405</v>
      </c>
    </row>
    <row r="3647" spans="1:2" x14ac:dyDescent="0.2">
      <c r="A3647" s="115" t="s">
        <v>5538</v>
      </c>
      <c r="B3647" s="184">
        <v>49406</v>
      </c>
    </row>
    <row r="3648" spans="1:2" x14ac:dyDescent="0.2">
      <c r="A3648" s="115" t="s">
        <v>5539</v>
      </c>
      <c r="B3648" s="184">
        <v>49407</v>
      </c>
    </row>
    <row r="3649" spans="1:2" x14ac:dyDescent="0.2">
      <c r="A3649" s="115" t="s">
        <v>5540</v>
      </c>
      <c r="B3649" s="184">
        <v>49408</v>
      </c>
    </row>
    <row r="3650" spans="1:2" x14ac:dyDescent="0.2">
      <c r="A3650" s="115" t="s">
        <v>5541</v>
      </c>
      <c r="B3650" s="184">
        <v>49409</v>
      </c>
    </row>
    <row r="3651" spans="1:2" x14ac:dyDescent="0.2">
      <c r="A3651" s="115" t="s">
        <v>5542</v>
      </c>
      <c r="B3651" s="184">
        <v>49410</v>
      </c>
    </row>
    <row r="3652" spans="1:2" x14ac:dyDescent="0.2">
      <c r="A3652" s="115" t="s">
        <v>5543</v>
      </c>
      <c r="B3652" s="184">
        <v>49411</v>
      </c>
    </row>
    <row r="3653" spans="1:2" x14ac:dyDescent="0.2">
      <c r="A3653" s="115" t="s">
        <v>5544</v>
      </c>
      <c r="B3653" s="184">
        <v>49412</v>
      </c>
    </row>
    <row r="3654" spans="1:2" x14ac:dyDescent="0.2">
      <c r="A3654" s="115" t="s">
        <v>5545</v>
      </c>
      <c r="B3654" s="184">
        <v>49413</v>
      </c>
    </row>
    <row r="3655" spans="1:2" x14ac:dyDescent="0.2">
      <c r="A3655" s="115" t="s">
        <v>5546</v>
      </c>
      <c r="B3655" s="184">
        <v>49414</v>
      </c>
    </row>
    <row r="3656" spans="1:2" x14ac:dyDescent="0.2">
      <c r="A3656" s="115" t="s">
        <v>5547</v>
      </c>
      <c r="B3656" s="184">
        <v>49415</v>
      </c>
    </row>
    <row r="3657" spans="1:2" x14ac:dyDescent="0.2">
      <c r="A3657" s="115" t="s">
        <v>5548</v>
      </c>
      <c r="B3657" s="184">
        <v>49416</v>
      </c>
    </row>
    <row r="3658" spans="1:2" x14ac:dyDescent="0.2">
      <c r="A3658" s="115" t="s">
        <v>5549</v>
      </c>
      <c r="B3658" s="184">
        <v>49417</v>
      </c>
    </row>
    <row r="3659" spans="1:2" x14ac:dyDescent="0.2">
      <c r="A3659" s="115" t="s">
        <v>5550</v>
      </c>
      <c r="B3659" s="184">
        <v>49418</v>
      </c>
    </row>
    <row r="3660" spans="1:2" x14ac:dyDescent="0.2">
      <c r="A3660" s="115" t="s">
        <v>5551</v>
      </c>
      <c r="B3660" s="184">
        <v>49419</v>
      </c>
    </row>
    <row r="3661" spans="1:2" x14ac:dyDescent="0.2">
      <c r="A3661" s="115" t="s">
        <v>5552</v>
      </c>
      <c r="B3661" s="184">
        <v>49420</v>
      </c>
    </row>
    <row r="3662" spans="1:2" x14ac:dyDescent="0.2">
      <c r="A3662" s="115" t="s">
        <v>5553</v>
      </c>
      <c r="B3662" s="184">
        <v>49421</v>
      </c>
    </row>
    <row r="3663" spans="1:2" x14ac:dyDescent="0.2">
      <c r="A3663" s="115" t="s">
        <v>5554</v>
      </c>
      <c r="B3663" s="184">
        <v>49422</v>
      </c>
    </row>
    <row r="3664" spans="1:2" x14ac:dyDescent="0.2">
      <c r="A3664" s="115" t="s">
        <v>5555</v>
      </c>
      <c r="B3664" s="184">
        <v>49423</v>
      </c>
    </row>
    <row r="3665" spans="1:2" x14ac:dyDescent="0.2">
      <c r="A3665" s="115" t="s">
        <v>5556</v>
      </c>
      <c r="B3665" s="184">
        <v>49424</v>
      </c>
    </row>
    <row r="3666" spans="1:2" x14ac:dyDescent="0.2">
      <c r="A3666" s="115" t="s">
        <v>5557</v>
      </c>
      <c r="B3666" s="184">
        <v>49425</v>
      </c>
    </row>
    <row r="3667" spans="1:2" x14ac:dyDescent="0.2">
      <c r="A3667" s="115" t="s">
        <v>5558</v>
      </c>
      <c r="B3667" s="184">
        <v>49426</v>
      </c>
    </row>
    <row r="3668" spans="1:2" x14ac:dyDescent="0.2">
      <c r="A3668" s="115" t="s">
        <v>5559</v>
      </c>
      <c r="B3668" s="184">
        <v>49427</v>
      </c>
    </row>
    <row r="3669" spans="1:2" x14ac:dyDescent="0.2">
      <c r="A3669" s="115" t="s">
        <v>5560</v>
      </c>
      <c r="B3669" s="184">
        <v>49428</v>
      </c>
    </row>
    <row r="3670" spans="1:2" x14ac:dyDescent="0.2">
      <c r="A3670" s="115" t="s">
        <v>5561</v>
      </c>
      <c r="B3670" s="184">
        <v>49429</v>
      </c>
    </row>
    <row r="3671" spans="1:2" x14ac:dyDescent="0.2">
      <c r="A3671" s="115" t="s">
        <v>5562</v>
      </c>
      <c r="B3671" s="184">
        <v>49430</v>
      </c>
    </row>
    <row r="3672" spans="1:2" x14ac:dyDescent="0.2">
      <c r="A3672" s="115" t="s">
        <v>5563</v>
      </c>
      <c r="B3672" s="184">
        <v>49431</v>
      </c>
    </row>
    <row r="3673" spans="1:2" x14ac:dyDescent="0.2">
      <c r="A3673" s="115" t="s">
        <v>5564</v>
      </c>
      <c r="B3673" s="184">
        <v>49432</v>
      </c>
    </row>
    <row r="3674" spans="1:2" x14ac:dyDescent="0.2">
      <c r="A3674" s="115" t="s">
        <v>5565</v>
      </c>
      <c r="B3674" s="184">
        <v>49433</v>
      </c>
    </row>
    <row r="3675" spans="1:2" x14ac:dyDescent="0.2">
      <c r="A3675" s="115" t="s">
        <v>5566</v>
      </c>
      <c r="B3675" s="184">
        <v>49434</v>
      </c>
    </row>
    <row r="3676" spans="1:2" x14ac:dyDescent="0.2">
      <c r="A3676" s="115" t="s">
        <v>5567</v>
      </c>
      <c r="B3676" s="184">
        <v>49435</v>
      </c>
    </row>
    <row r="3677" spans="1:2" x14ac:dyDescent="0.2">
      <c r="A3677" s="115" t="s">
        <v>5568</v>
      </c>
      <c r="B3677" s="184">
        <v>49436</v>
      </c>
    </row>
    <row r="3678" spans="1:2" x14ac:dyDescent="0.2">
      <c r="A3678" s="115" t="s">
        <v>5569</v>
      </c>
      <c r="B3678" s="184">
        <v>49437</v>
      </c>
    </row>
    <row r="3679" spans="1:2" x14ac:dyDescent="0.2">
      <c r="A3679" s="115" t="s">
        <v>5570</v>
      </c>
      <c r="B3679" s="184">
        <v>49438</v>
      </c>
    </row>
    <row r="3680" spans="1:2" x14ac:dyDescent="0.2">
      <c r="A3680" s="115" t="s">
        <v>5571</v>
      </c>
      <c r="B3680" s="184">
        <v>49439</v>
      </c>
    </row>
    <row r="3681" spans="1:2" x14ac:dyDescent="0.2">
      <c r="A3681" s="115" t="s">
        <v>5572</v>
      </c>
      <c r="B3681" s="184">
        <v>49440</v>
      </c>
    </row>
    <row r="3682" spans="1:2" x14ac:dyDescent="0.2">
      <c r="A3682" s="115" t="s">
        <v>5573</v>
      </c>
      <c r="B3682" s="184">
        <v>49441</v>
      </c>
    </row>
    <row r="3683" spans="1:2" x14ac:dyDescent="0.2">
      <c r="A3683" s="115" t="s">
        <v>5574</v>
      </c>
      <c r="B3683" s="184">
        <v>49442</v>
      </c>
    </row>
    <row r="3684" spans="1:2" x14ac:dyDescent="0.2">
      <c r="A3684" s="115" t="s">
        <v>5575</v>
      </c>
      <c r="B3684" s="184">
        <v>49443</v>
      </c>
    </row>
    <row r="3685" spans="1:2" x14ac:dyDescent="0.2">
      <c r="A3685" s="115" t="s">
        <v>5576</v>
      </c>
      <c r="B3685" s="184">
        <v>49444</v>
      </c>
    </row>
    <row r="3686" spans="1:2" x14ac:dyDescent="0.2">
      <c r="A3686" s="115" t="s">
        <v>5577</v>
      </c>
      <c r="B3686" s="184">
        <v>49445</v>
      </c>
    </row>
    <row r="3687" spans="1:2" x14ac:dyDescent="0.2">
      <c r="A3687" s="115" t="s">
        <v>5578</v>
      </c>
      <c r="B3687" s="184">
        <v>49446</v>
      </c>
    </row>
    <row r="3688" spans="1:2" x14ac:dyDescent="0.2">
      <c r="A3688" s="115" t="s">
        <v>5579</v>
      </c>
      <c r="B3688" s="184">
        <v>49447</v>
      </c>
    </row>
    <row r="3689" spans="1:2" x14ac:dyDescent="0.2">
      <c r="A3689" s="115" t="s">
        <v>5580</v>
      </c>
      <c r="B3689" s="184">
        <v>49448</v>
      </c>
    </row>
    <row r="3690" spans="1:2" x14ac:dyDescent="0.2">
      <c r="A3690" s="115" t="s">
        <v>5581</v>
      </c>
      <c r="B3690" s="184">
        <v>49449</v>
      </c>
    </row>
    <row r="3691" spans="1:2" x14ac:dyDescent="0.2">
      <c r="A3691" s="115" t="s">
        <v>5582</v>
      </c>
      <c r="B3691" s="184">
        <v>49450</v>
      </c>
    </row>
    <row r="3692" spans="1:2" x14ac:dyDescent="0.2">
      <c r="A3692" s="115" t="s">
        <v>5583</v>
      </c>
      <c r="B3692" s="184">
        <v>49451</v>
      </c>
    </row>
    <row r="3693" spans="1:2" x14ac:dyDescent="0.2">
      <c r="A3693" s="115" t="s">
        <v>5584</v>
      </c>
      <c r="B3693" s="184">
        <v>49452</v>
      </c>
    </row>
    <row r="3694" spans="1:2" x14ac:dyDescent="0.2">
      <c r="A3694" s="115" t="s">
        <v>5585</v>
      </c>
      <c r="B3694" s="184">
        <v>49453</v>
      </c>
    </row>
    <row r="3695" spans="1:2" x14ac:dyDescent="0.2">
      <c r="A3695" s="115" t="s">
        <v>5586</v>
      </c>
      <c r="B3695" s="184">
        <v>49454</v>
      </c>
    </row>
    <row r="3696" spans="1:2" x14ac:dyDescent="0.2">
      <c r="A3696" s="115" t="s">
        <v>5587</v>
      </c>
      <c r="B3696" s="184">
        <v>49455</v>
      </c>
    </row>
    <row r="3697" spans="1:2" x14ac:dyDescent="0.2">
      <c r="A3697" s="115" t="s">
        <v>5588</v>
      </c>
      <c r="B3697" s="184">
        <v>49456</v>
      </c>
    </row>
    <row r="3698" spans="1:2" x14ac:dyDescent="0.2">
      <c r="A3698" s="115" t="s">
        <v>5589</v>
      </c>
      <c r="B3698" s="184">
        <v>49457</v>
      </c>
    </row>
    <row r="3699" spans="1:2" x14ac:dyDescent="0.2">
      <c r="A3699" s="115" t="s">
        <v>5590</v>
      </c>
      <c r="B3699" s="184">
        <v>49458</v>
      </c>
    </row>
    <row r="3700" spans="1:2" x14ac:dyDescent="0.2">
      <c r="A3700" s="115" t="s">
        <v>5591</v>
      </c>
      <c r="B3700" s="184">
        <v>49459</v>
      </c>
    </row>
    <row r="3701" spans="1:2" x14ac:dyDescent="0.2">
      <c r="A3701" s="115" t="s">
        <v>5592</v>
      </c>
      <c r="B3701" s="184">
        <v>49460</v>
      </c>
    </row>
    <row r="3702" spans="1:2" x14ac:dyDescent="0.2">
      <c r="A3702" s="115" t="s">
        <v>5593</v>
      </c>
      <c r="B3702" s="184">
        <v>49461</v>
      </c>
    </row>
    <row r="3703" spans="1:2" x14ac:dyDescent="0.2">
      <c r="A3703" s="115" t="s">
        <v>5594</v>
      </c>
      <c r="B3703" s="184">
        <v>49462</v>
      </c>
    </row>
    <row r="3704" spans="1:2" x14ac:dyDescent="0.2">
      <c r="A3704" s="115" t="s">
        <v>5595</v>
      </c>
      <c r="B3704" s="184">
        <v>49463</v>
      </c>
    </row>
    <row r="3705" spans="1:2" x14ac:dyDescent="0.2">
      <c r="A3705" s="115" t="s">
        <v>5596</v>
      </c>
      <c r="B3705" s="184">
        <v>49464</v>
      </c>
    </row>
    <row r="3706" spans="1:2" x14ac:dyDescent="0.2">
      <c r="A3706" s="115" t="s">
        <v>5597</v>
      </c>
      <c r="B3706" s="184">
        <v>49465</v>
      </c>
    </row>
    <row r="3707" spans="1:2" x14ac:dyDescent="0.2">
      <c r="A3707" s="115" t="s">
        <v>5598</v>
      </c>
      <c r="B3707" s="184">
        <v>49466</v>
      </c>
    </row>
    <row r="3708" spans="1:2" x14ac:dyDescent="0.2">
      <c r="A3708" s="115" t="s">
        <v>5599</v>
      </c>
      <c r="B3708" s="184">
        <v>49467</v>
      </c>
    </row>
    <row r="3709" spans="1:2" x14ac:dyDescent="0.2">
      <c r="A3709" s="115" t="s">
        <v>5600</v>
      </c>
      <c r="B3709" s="184">
        <v>49468</v>
      </c>
    </row>
    <row r="3710" spans="1:2" x14ac:dyDescent="0.2">
      <c r="A3710" s="115" t="s">
        <v>5601</v>
      </c>
      <c r="B3710" s="184">
        <v>49469</v>
      </c>
    </row>
    <row r="3711" spans="1:2" x14ac:dyDescent="0.2">
      <c r="A3711" s="115" t="s">
        <v>5602</v>
      </c>
      <c r="B3711" s="184">
        <v>49470</v>
      </c>
    </row>
    <row r="3712" spans="1:2" x14ac:dyDescent="0.2">
      <c r="A3712" s="115" t="s">
        <v>5603</v>
      </c>
      <c r="B3712" s="184">
        <v>49471</v>
      </c>
    </row>
    <row r="3713" spans="1:2" x14ac:dyDescent="0.2">
      <c r="A3713" s="115" t="s">
        <v>5604</v>
      </c>
      <c r="B3713" s="184">
        <v>49472</v>
      </c>
    </row>
    <row r="3714" spans="1:2" x14ac:dyDescent="0.2">
      <c r="A3714" s="115" t="s">
        <v>5605</v>
      </c>
      <c r="B3714" s="184">
        <v>49473</v>
      </c>
    </row>
    <row r="3715" spans="1:2" x14ac:dyDescent="0.2">
      <c r="A3715" s="115" t="s">
        <v>5606</v>
      </c>
      <c r="B3715" s="184">
        <v>49474</v>
      </c>
    </row>
    <row r="3716" spans="1:2" x14ac:dyDescent="0.2">
      <c r="A3716" s="115" t="s">
        <v>5607</v>
      </c>
      <c r="B3716" s="184">
        <v>49475</v>
      </c>
    </row>
    <row r="3717" spans="1:2" x14ac:dyDescent="0.2">
      <c r="A3717" s="115" t="s">
        <v>5608</v>
      </c>
      <c r="B3717" s="184">
        <v>49476</v>
      </c>
    </row>
    <row r="3718" spans="1:2" x14ac:dyDescent="0.2">
      <c r="A3718" s="115" t="s">
        <v>5609</v>
      </c>
      <c r="B3718" s="184">
        <v>49477</v>
      </c>
    </row>
    <row r="3719" spans="1:2" x14ac:dyDescent="0.2">
      <c r="A3719" s="115" t="s">
        <v>5610</v>
      </c>
      <c r="B3719" s="184">
        <v>49478</v>
      </c>
    </row>
    <row r="3720" spans="1:2" x14ac:dyDescent="0.2">
      <c r="A3720" s="115" t="s">
        <v>5611</v>
      </c>
      <c r="B3720" s="184">
        <v>49479</v>
      </c>
    </row>
    <row r="3721" spans="1:2" x14ac:dyDescent="0.2">
      <c r="A3721" s="115" t="s">
        <v>5612</v>
      </c>
      <c r="B3721" s="184">
        <v>49480</v>
      </c>
    </row>
    <row r="3722" spans="1:2" x14ac:dyDescent="0.2">
      <c r="A3722" s="115" t="s">
        <v>5613</v>
      </c>
      <c r="B3722" s="184">
        <v>49481</v>
      </c>
    </row>
    <row r="3723" spans="1:2" x14ac:dyDescent="0.2">
      <c r="A3723" s="115" t="s">
        <v>5614</v>
      </c>
      <c r="B3723" s="184">
        <v>49482</v>
      </c>
    </row>
    <row r="3724" spans="1:2" x14ac:dyDescent="0.2">
      <c r="A3724" s="115" t="s">
        <v>5615</v>
      </c>
      <c r="B3724" s="184">
        <v>49483</v>
      </c>
    </row>
    <row r="3725" spans="1:2" x14ac:dyDescent="0.2">
      <c r="A3725" s="115" t="s">
        <v>5616</v>
      </c>
      <c r="B3725" s="184">
        <v>49484</v>
      </c>
    </row>
    <row r="3726" spans="1:2" x14ac:dyDescent="0.2">
      <c r="A3726" s="115" t="s">
        <v>5617</v>
      </c>
      <c r="B3726" s="184">
        <v>49485</v>
      </c>
    </row>
    <row r="3727" spans="1:2" x14ac:dyDescent="0.2">
      <c r="A3727" s="115" t="s">
        <v>5618</v>
      </c>
      <c r="B3727" s="184">
        <v>49486</v>
      </c>
    </row>
    <row r="3728" spans="1:2" x14ac:dyDescent="0.2">
      <c r="A3728" s="115" t="s">
        <v>5619</v>
      </c>
      <c r="B3728" s="184">
        <v>49487</v>
      </c>
    </row>
    <row r="3729" spans="1:2" x14ac:dyDescent="0.2">
      <c r="A3729" s="115" t="s">
        <v>5620</v>
      </c>
      <c r="B3729" s="184">
        <v>49488</v>
      </c>
    </row>
    <row r="3730" spans="1:2" x14ac:dyDescent="0.2">
      <c r="A3730" s="115" t="s">
        <v>5621</v>
      </c>
      <c r="B3730" s="184">
        <v>49489</v>
      </c>
    </row>
    <row r="3731" spans="1:2" x14ac:dyDescent="0.2">
      <c r="A3731" s="115" t="s">
        <v>5622</v>
      </c>
      <c r="B3731" s="184">
        <v>49490</v>
      </c>
    </row>
    <row r="3732" spans="1:2" x14ac:dyDescent="0.2">
      <c r="A3732" s="115" t="s">
        <v>5623</v>
      </c>
      <c r="B3732" s="184">
        <v>49491</v>
      </c>
    </row>
    <row r="3733" spans="1:2" x14ac:dyDescent="0.2">
      <c r="A3733" s="115" t="s">
        <v>5624</v>
      </c>
      <c r="B3733" s="184">
        <v>49492</v>
      </c>
    </row>
    <row r="3734" spans="1:2" x14ac:dyDescent="0.2">
      <c r="A3734" s="115" t="s">
        <v>5625</v>
      </c>
      <c r="B3734" s="184">
        <v>49493</v>
      </c>
    </row>
    <row r="3735" spans="1:2" x14ac:dyDescent="0.2">
      <c r="A3735" s="115" t="s">
        <v>5626</v>
      </c>
      <c r="B3735" s="184">
        <v>49494</v>
      </c>
    </row>
    <row r="3736" spans="1:2" x14ac:dyDescent="0.2">
      <c r="A3736" s="115" t="s">
        <v>5627</v>
      </c>
      <c r="B3736" s="184">
        <v>49495</v>
      </c>
    </row>
    <row r="3737" spans="1:2" x14ac:dyDescent="0.2">
      <c r="A3737" s="115" t="s">
        <v>5628</v>
      </c>
      <c r="B3737" s="184">
        <v>49496</v>
      </c>
    </row>
    <row r="3738" spans="1:2" x14ac:dyDescent="0.2">
      <c r="A3738" s="115" t="s">
        <v>5629</v>
      </c>
      <c r="B3738" s="184">
        <v>49497</v>
      </c>
    </row>
    <row r="3739" spans="1:2" x14ac:dyDescent="0.2">
      <c r="A3739" s="115" t="s">
        <v>5630</v>
      </c>
      <c r="B3739" s="184">
        <v>49498</v>
      </c>
    </row>
    <row r="3740" spans="1:2" x14ac:dyDescent="0.2">
      <c r="A3740" s="115" t="s">
        <v>5631</v>
      </c>
      <c r="B3740" s="184">
        <v>49499</v>
      </c>
    </row>
    <row r="3741" spans="1:2" x14ac:dyDescent="0.2">
      <c r="A3741" s="115" t="s">
        <v>5632</v>
      </c>
      <c r="B3741" s="184">
        <v>49500</v>
      </c>
    </row>
    <row r="3742" spans="1:2" x14ac:dyDescent="0.2">
      <c r="A3742" s="115" t="s">
        <v>5633</v>
      </c>
      <c r="B3742" s="184">
        <v>49501</v>
      </c>
    </row>
    <row r="3743" spans="1:2" x14ac:dyDescent="0.2">
      <c r="A3743" s="115" t="s">
        <v>5634</v>
      </c>
      <c r="B3743" s="184">
        <v>49502</v>
      </c>
    </row>
    <row r="3744" spans="1:2" x14ac:dyDescent="0.2">
      <c r="A3744" s="115" t="s">
        <v>5635</v>
      </c>
      <c r="B3744" s="184">
        <v>49503</v>
      </c>
    </row>
    <row r="3745" spans="1:2" x14ac:dyDescent="0.2">
      <c r="A3745" s="115" t="s">
        <v>5636</v>
      </c>
      <c r="B3745" s="184">
        <v>49504</v>
      </c>
    </row>
    <row r="3746" spans="1:2" x14ac:dyDescent="0.2">
      <c r="A3746" s="115" t="s">
        <v>5637</v>
      </c>
      <c r="B3746" s="184">
        <v>49505</v>
      </c>
    </row>
    <row r="3747" spans="1:2" x14ac:dyDescent="0.2">
      <c r="A3747" s="115" t="s">
        <v>5638</v>
      </c>
      <c r="B3747" s="184">
        <v>49506</v>
      </c>
    </row>
    <row r="3748" spans="1:2" x14ac:dyDescent="0.2">
      <c r="A3748" s="115" t="s">
        <v>5639</v>
      </c>
      <c r="B3748" s="184">
        <v>49507</v>
      </c>
    </row>
    <row r="3749" spans="1:2" x14ac:dyDescent="0.2">
      <c r="A3749" s="115" t="s">
        <v>5640</v>
      </c>
      <c r="B3749" s="184">
        <v>49508</v>
      </c>
    </row>
    <row r="3750" spans="1:2" x14ac:dyDescent="0.2">
      <c r="A3750" s="115" t="s">
        <v>5641</v>
      </c>
      <c r="B3750" s="184">
        <v>49509</v>
      </c>
    </row>
    <row r="3751" spans="1:2" x14ac:dyDescent="0.2">
      <c r="A3751" s="115" t="s">
        <v>5642</v>
      </c>
      <c r="B3751" s="184">
        <v>49510</v>
      </c>
    </row>
    <row r="3752" spans="1:2" x14ac:dyDescent="0.2">
      <c r="A3752" s="115" t="s">
        <v>5643</v>
      </c>
      <c r="B3752" s="184">
        <v>49511</v>
      </c>
    </row>
    <row r="3753" spans="1:2" x14ac:dyDescent="0.2">
      <c r="A3753" s="115" t="s">
        <v>5644</v>
      </c>
      <c r="B3753" s="184">
        <v>49512</v>
      </c>
    </row>
    <row r="3754" spans="1:2" x14ac:dyDescent="0.2">
      <c r="A3754" s="115" t="s">
        <v>5645</v>
      </c>
      <c r="B3754" s="184">
        <v>49513</v>
      </c>
    </row>
    <row r="3755" spans="1:2" x14ac:dyDescent="0.2">
      <c r="A3755" s="115" t="s">
        <v>5646</v>
      </c>
      <c r="B3755" s="184">
        <v>49514</v>
      </c>
    </row>
    <row r="3756" spans="1:2" x14ac:dyDescent="0.2">
      <c r="A3756" s="115" t="s">
        <v>5647</v>
      </c>
      <c r="B3756" s="184">
        <v>49515</v>
      </c>
    </row>
    <row r="3757" spans="1:2" x14ac:dyDescent="0.2">
      <c r="A3757" s="115" t="s">
        <v>5648</v>
      </c>
      <c r="B3757" s="184">
        <v>49516</v>
      </c>
    </row>
    <row r="3758" spans="1:2" x14ac:dyDescent="0.2">
      <c r="A3758" s="115" t="s">
        <v>5649</v>
      </c>
      <c r="B3758" s="184">
        <v>49517</v>
      </c>
    </row>
    <row r="3759" spans="1:2" x14ac:dyDescent="0.2">
      <c r="A3759" s="115" t="s">
        <v>5650</v>
      </c>
      <c r="B3759" s="184">
        <v>49518</v>
      </c>
    </row>
    <row r="3760" spans="1:2" x14ac:dyDescent="0.2">
      <c r="A3760" s="115" t="s">
        <v>5651</v>
      </c>
      <c r="B3760" s="184">
        <v>49519</v>
      </c>
    </row>
    <row r="3761" spans="1:2" x14ac:dyDescent="0.2">
      <c r="A3761" s="115" t="s">
        <v>5652</v>
      </c>
      <c r="B3761" s="184">
        <v>49520</v>
      </c>
    </row>
    <row r="3762" spans="1:2" x14ac:dyDescent="0.2">
      <c r="A3762" s="115" t="s">
        <v>5653</v>
      </c>
      <c r="B3762" s="184">
        <v>49521</v>
      </c>
    </row>
    <row r="3763" spans="1:2" x14ac:dyDescent="0.2">
      <c r="A3763" s="115" t="s">
        <v>5654</v>
      </c>
      <c r="B3763" s="184">
        <v>49522</v>
      </c>
    </row>
    <row r="3764" spans="1:2" x14ac:dyDescent="0.2">
      <c r="A3764" s="115" t="s">
        <v>5655</v>
      </c>
      <c r="B3764" s="184">
        <v>49523</v>
      </c>
    </row>
    <row r="3765" spans="1:2" x14ac:dyDescent="0.2">
      <c r="A3765" s="115" t="s">
        <v>5656</v>
      </c>
      <c r="B3765" s="184">
        <v>49524</v>
      </c>
    </row>
    <row r="3766" spans="1:2" x14ac:dyDescent="0.2">
      <c r="A3766" s="115" t="s">
        <v>5657</v>
      </c>
      <c r="B3766" s="184">
        <v>49525</v>
      </c>
    </row>
    <row r="3767" spans="1:2" x14ac:dyDescent="0.2">
      <c r="A3767" s="115" t="s">
        <v>5658</v>
      </c>
      <c r="B3767" s="184">
        <v>49526</v>
      </c>
    </row>
    <row r="3768" spans="1:2" x14ac:dyDescent="0.2">
      <c r="A3768" s="115" t="s">
        <v>5659</v>
      </c>
      <c r="B3768" s="184">
        <v>49527</v>
      </c>
    </row>
    <row r="3769" spans="1:2" x14ac:dyDescent="0.2">
      <c r="A3769" s="115" t="s">
        <v>5660</v>
      </c>
      <c r="B3769" s="184">
        <v>49528</v>
      </c>
    </row>
    <row r="3770" spans="1:2" x14ac:dyDescent="0.2">
      <c r="A3770" s="115" t="s">
        <v>5661</v>
      </c>
      <c r="B3770" s="184">
        <v>49529</v>
      </c>
    </row>
    <row r="3771" spans="1:2" x14ac:dyDescent="0.2">
      <c r="A3771" s="115" t="s">
        <v>5662</v>
      </c>
      <c r="B3771" s="184">
        <v>49530</v>
      </c>
    </row>
    <row r="3772" spans="1:2" x14ac:dyDescent="0.2">
      <c r="A3772" s="115" t="s">
        <v>5663</v>
      </c>
      <c r="B3772" s="184">
        <v>49531</v>
      </c>
    </row>
    <row r="3773" spans="1:2" x14ac:dyDescent="0.2">
      <c r="A3773" s="115" t="s">
        <v>5664</v>
      </c>
      <c r="B3773" s="184">
        <v>49532</v>
      </c>
    </row>
    <row r="3774" spans="1:2" x14ac:dyDescent="0.2">
      <c r="A3774" s="115" t="s">
        <v>5665</v>
      </c>
      <c r="B3774" s="184">
        <v>49533</v>
      </c>
    </row>
    <row r="3775" spans="1:2" x14ac:dyDescent="0.2">
      <c r="A3775" s="115" t="s">
        <v>5666</v>
      </c>
      <c r="B3775" s="184">
        <v>49534</v>
      </c>
    </row>
    <row r="3776" spans="1:2" x14ac:dyDescent="0.2">
      <c r="A3776" s="115" t="s">
        <v>5667</v>
      </c>
      <c r="B3776" s="184">
        <v>49535</v>
      </c>
    </row>
    <row r="3777" spans="1:2" x14ac:dyDescent="0.2">
      <c r="A3777" s="115" t="s">
        <v>5668</v>
      </c>
      <c r="B3777" s="184">
        <v>49536</v>
      </c>
    </row>
    <row r="3778" spans="1:2" x14ac:dyDescent="0.2">
      <c r="A3778" s="115" t="s">
        <v>5669</v>
      </c>
      <c r="B3778" s="184">
        <v>49537</v>
      </c>
    </row>
    <row r="3779" spans="1:2" x14ac:dyDescent="0.2">
      <c r="A3779" s="115" t="s">
        <v>5670</v>
      </c>
      <c r="B3779" s="184">
        <v>49538</v>
      </c>
    </row>
    <row r="3780" spans="1:2" x14ac:dyDescent="0.2">
      <c r="A3780" s="115" t="s">
        <v>5671</v>
      </c>
      <c r="B3780" s="184">
        <v>49539</v>
      </c>
    </row>
    <row r="3781" spans="1:2" x14ac:dyDescent="0.2">
      <c r="A3781" s="115" t="s">
        <v>5672</v>
      </c>
      <c r="B3781" s="184">
        <v>49540</v>
      </c>
    </row>
    <row r="3782" spans="1:2" x14ac:dyDescent="0.2">
      <c r="A3782" s="115" t="s">
        <v>5673</v>
      </c>
      <c r="B3782" s="184">
        <v>49541</v>
      </c>
    </row>
    <row r="3783" spans="1:2" x14ac:dyDescent="0.2">
      <c r="A3783" s="115" t="s">
        <v>5674</v>
      </c>
      <c r="B3783" s="184">
        <v>49542</v>
      </c>
    </row>
    <row r="3784" spans="1:2" x14ac:dyDescent="0.2">
      <c r="A3784" s="115" t="s">
        <v>5675</v>
      </c>
      <c r="B3784" s="184">
        <v>49543</v>
      </c>
    </row>
    <row r="3785" spans="1:2" x14ac:dyDescent="0.2">
      <c r="A3785" s="115" t="s">
        <v>5676</v>
      </c>
      <c r="B3785" s="184">
        <v>49544</v>
      </c>
    </row>
    <row r="3786" spans="1:2" x14ac:dyDescent="0.2">
      <c r="A3786" s="115" t="s">
        <v>5677</v>
      </c>
      <c r="B3786" s="184">
        <v>49545</v>
      </c>
    </row>
    <row r="3787" spans="1:2" x14ac:dyDescent="0.2">
      <c r="A3787" s="115" t="s">
        <v>5678</v>
      </c>
      <c r="B3787" s="184">
        <v>49546</v>
      </c>
    </row>
    <row r="3788" spans="1:2" x14ac:dyDescent="0.2">
      <c r="A3788" s="115" t="s">
        <v>5679</v>
      </c>
      <c r="B3788" s="184">
        <v>49547</v>
      </c>
    </row>
    <row r="3789" spans="1:2" x14ac:dyDescent="0.2">
      <c r="A3789" s="115" t="s">
        <v>5680</v>
      </c>
      <c r="B3789" s="184">
        <v>49548</v>
      </c>
    </row>
    <row r="3790" spans="1:2" x14ac:dyDescent="0.2">
      <c r="A3790" s="115" t="s">
        <v>5681</v>
      </c>
      <c r="B3790" s="184">
        <v>49549</v>
      </c>
    </row>
    <row r="3791" spans="1:2" x14ac:dyDescent="0.2">
      <c r="A3791" s="115" t="s">
        <v>5682</v>
      </c>
      <c r="B3791" s="184">
        <v>49550</v>
      </c>
    </row>
    <row r="3792" spans="1:2" x14ac:dyDescent="0.2">
      <c r="A3792" s="115" t="s">
        <v>5683</v>
      </c>
      <c r="B3792" s="184">
        <v>49551</v>
      </c>
    </row>
    <row r="3793" spans="1:2" x14ac:dyDescent="0.2">
      <c r="A3793" s="115" t="s">
        <v>5684</v>
      </c>
      <c r="B3793" s="184">
        <v>49552</v>
      </c>
    </row>
    <row r="3794" spans="1:2" x14ac:dyDescent="0.2">
      <c r="A3794" s="115" t="s">
        <v>5685</v>
      </c>
      <c r="B3794" s="184">
        <v>49553</v>
      </c>
    </row>
    <row r="3795" spans="1:2" x14ac:dyDescent="0.2">
      <c r="A3795" s="115" t="s">
        <v>5686</v>
      </c>
      <c r="B3795" s="184">
        <v>49554</v>
      </c>
    </row>
    <row r="3796" spans="1:2" x14ac:dyDescent="0.2">
      <c r="A3796" s="115" t="s">
        <v>5687</v>
      </c>
      <c r="B3796" s="184">
        <v>49555</v>
      </c>
    </row>
    <row r="3797" spans="1:2" x14ac:dyDescent="0.2">
      <c r="A3797" s="115" t="s">
        <v>5688</v>
      </c>
      <c r="B3797" s="184">
        <v>49556</v>
      </c>
    </row>
    <row r="3798" spans="1:2" x14ac:dyDescent="0.2">
      <c r="A3798" s="115" t="s">
        <v>5689</v>
      </c>
      <c r="B3798" s="184">
        <v>49557</v>
      </c>
    </row>
    <row r="3799" spans="1:2" x14ac:dyDescent="0.2">
      <c r="A3799" s="115" t="s">
        <v>5690</v>
      </c>
      <c r="B3799" s="184">
        <v>49558</v>
      </c>
    </row>
    <row r="3800" spans="1:2" x14ac:dyDescent="0.2">
      <c r="A3800" s="115" t="s">
        <v>5691</v>
      </c>
      <c r="B3800" s="184">
        <v>49559</v>
      </c>
    </row>
    <row r="3801" spans="1:2" x14ac:dyDescent="0.2">
      <c r="A3801" s="115" t="s">
        <v>5692</v>
      </c>
      <c r="B3801" s="184">
        <v>49560</v>
      </c>
    </row>
    <row r="3802" spans="1:2" x14ac:dyDescent="0.2">
      <c r="A3802" s="115" t="s">
        <v>5693</v>
      </c>
      <c r="B3802" s="184">
        <v>49561</v>
      </c>
    </row>
    <row r="3803" spans="1:2" x14ac:dyDescent="0.2">
      <c r="A3803" s="115" t="s">
        <v>5694</v>
      </c>
      <c r="B3803" s="184">
        <v>49562</v>
      </c>
    </row>
    <row r="3804" spans="1:2" x14ac:dyDescent="0.2">
      <c r="A3804" s="115" t="s">
        <v>5695</v>
      </c>
      <c r="B3804" s="184">
        <v>49563</v>
      </c>
    </row>
    <row r="3805" spans="1:2" x14ac:dyDescent="0.2">
      <c r="A3805" s="115" t="s">
        <v>5696</v>
      </c>
      <c r="B3805" s="184">
        <v>49564</v>
      </c>
    </row>
    <row r="3806" spans="1:2" x14ac:dyDescent="0.2">
      <c r="A3806" s="115" t="s">
        <v>5697</v>
      </c>
      <c r="B3806" s="184">
        <v>49565</v>
      </c>
    </row>
    <row r="3807" spans="1:2" x14ac:dyDescent="0.2">
      <c r="A3807" s="115" t="s">
        <v>5698</v>
      </c>
      <c r="B3807" s="184">
        <v>49566</v>
      </c>
    </row>
    <row r="3808" spans="1:2" x14ac:dyDescent="0.2">
      <c r="A3808" s="115" t="s">
        <v>5699</v>
      </c>
      <c r="B3808" s="184">
        <v>49567</v>
      </c>
    </row>
    <row r="3809" spans="1:2" x14ac:dyDescent="0.2">
      <c r="A3809" s="115" t="s">
        <v>5700</v>
      </c>
      <c r="B3809" s="184">
        <v>49568</v>
      </c>
    </row>
    <row r="3810" spans="1:2" x14ac:dyDescent="0.2">
      <c r="A3810" s="115" t="s">
        <v>5701</v>
      </c>
      <c r="B3810" s="184">
        <v>49569</v>
      </c>
    </row>
    <row r="3811" spans="1:2" x14ac:dyDescent="0.2">
      <c r="A3811" s="115" t="s">
        <v>5702</v>
      </c>
      <c r="B3811" s="184">
        <v>49570</v>
      </c>
    </row>
    <row r="3812" spans="1:2" x14ac:dyDescent="0.2">
      <c r="A3812" s="115" t="s">
        <v>5703</v>
      </c>
      <c r="B3812" s="184">
        <v>49571</v>
      </c>
    </row>
    <row r="3813" spans="1:2" x14ac:dyDescent="0.2">
      <c r="A3813" s="115" t="s">
        <v>5704</v>
      </c>
      <c r="B3813" s="184">
        <v>49572</v>
      </c>
    </row>
    <row r="3814" spans="1:2" x14ac:dyDescent="0.2">
      <c r="A3814" s="115" t="s">
        <v>5705</v>
      </c>
      <c r="B3814" s="184">
        <v>49573</v>
      </c>
    </row>
    <row r="3815" spans="1:2" x14ac:dyDescent="0.2">
      <c r="A3815" s="115" t="s">
        <v>5706</v>
      </c>
      <c r="B3815" s="184">
        <v>49574</v>
      </c>
    </row>
    <row r="3816" spans="1:2" x14ac:dyDescent="0.2">
      <c r="A3816" s="115" t="s">
        <v>5707</v>
      </c>
      <c r="B3816" s="184">
        <v>49575</v>
      </c>
    </row>
    <row r="3817" spans="1:2" x14ac:dyDescent="0.2">
      <c r="A3817" s="115" t="s">
        <v>5708</v>
      </c>
      <c r="B3817" s="184">
        <v>49576</v>
      </c>
    </row>
    <row r="3818" spans="1:2" x14ac:dyDescent="0.2">
      <c r="A3818" s="115" t="s">
        <v>5709</v>
      </c>
      <c r="B3818" s="184">
        <v>49577</v>
      </c>
    </row>
    <row r="3819" spans="1:2" x14ac:dyDescent="0.2">
      <c r="A3819" s="115" t="s">
        <v>5710</v>
      </c>
      <c r="B3819" s="184">
        <v>49578</v>
      </c>
    </row>
    <row r="3820" spans="1:2" x14ac:dyDescent="0.2">
      <c r="A3820" s="115" t="s">
        <v>5711</v>
      </c>
      <c r="B3820" s="184">
        <v>49579</v>
      </c>
    </row>
    <row r="3821" spans="1:2" x14ac:dyDescent="0.2">
      <c r="A3821" s="115" t="s">
        <v>5712</v>
      </c>
      <c r="B3821" s="184">
        <v>49580</v>
      </c>
    </row>
    <row r="3822" spans="1:2" x14ac:dyDescent="0.2">
      <c r="A3822" s="115" t="s">
        <v>5713</v>
      </c>
      <c r="B3822" s="184">
        <v>49581</v>
      </c>
    </row>
    <row r="3823" spans="1:2" x14ac:dyDescent="0.2">
      <c r="A3823" s="115" t="s">
        <v>5714</v>
      </c>
      <c r="B3823" s="184">
        <v>49582</v>
      </c>
    </row>
    <row r="3824" spans="1:2" x14ac:dyDescent="0.2">
      <c r="A3824" s="115" t="s">
        <v>5715</v>
      </c>
      <c r="B3824" s="184">
        <v>49583</v>
      </c>
    </row>
    <row r="3825" spans="1:2" x14ac:dyDescent="0.2">
      <c r="A3825" s="115" t="s">
        <v>5716</v>
      </c>
      <c r="B3825" s="184">
        <v>49584</v>
      </c>
    </row>
    <row r="3826" spans="1:2" x14ac:dyDescent="0.2">
      <c r="A3826" s="115" t="s">
        <v>5717</v>
      </c>
      <c r="B3826" s="184">
        <v>49585</v>
      </c>
    </row>
    <row r="3827" spans="1:2" x14ac:dyDescent="0.2">
      <c r="A3827" s="115" t="s">
        <v>5718</v>
      </c>
      <c r="B3827" s="184">
        <v>49586</v>
      </c>
    </row>
    <row r="3828" spans="1:2" x14ac:dyDescent="0.2">
      <c r="A3828" s="115" t="s">
        <v>5719</v>
      </c>
      <c r="B3828" s="184">
        <v>49587</v>
      </c>
    </row>
    <row r="3829" spans="1:2" x14ac:dyDescent="0.2">
      <c r="A3829" s="115" t="s">
        <v>5720</v>
      </c>
      <c r="B3829" s="184">
        <v>49588</v>
      </c>
    </row>
    <row r="3830" spans="1:2" x14ac:dyDescent="0.2">
      <c r="A3830" s="115" t="s">
        <v>5721</v>
      </c>
      <c r="B3830" s="184">
        <v>49589</v>
      </c>
    </row>
    <row r="3831" spans="1:2" x14ac:dyDescent="0.2">
      <c r="A3831" s="115" t="s">
        <v>5722</v>
      </c>
      <c r="B3831" s="184">
        <v>49590</v>
      </c>
    </row>
    <row r="3832" spans="1:2" x14ac:dyDescent="0.2">
      <c r="A3832" s="115" t="s">
        <v>5723</v>
      </c>
      <c r="B3832" s="184">
        <v>49591</v>
      </c>
    </row>
    <row r="3833" spans="1:2" x14ac:dyDescent="0.2">
      <c r="A3833" s="115" t="s">
        <v>5724</v>
      </c>
      <c r="B3833" s="184">
        <v>49592</v>
      </c>
    </row>
    <row r="3834" spans="1:2" x14ac:dyDescent="0.2">
      <c r="A3834" s="115" t="s">
        <v>5725</v>
      </c>
      <c r="B3834" s="184">
        <v>49593</v>
      </c>
    </row>
    <row r="3835" spans="1:2" x14ac:dyDescent="0.2">
      <c r="A3835" s="115" t="s">
        <v>5726</v>
      </c>
      <c r="B3835" s="184">
        <v>49594</v>
      </c>
    </row>
    <row r="3836" spans="1:2" x14ac:dyDescent="0.2">
      <c r="A3836" s="115" t="s">
        <v>5727</v>
      </c>
      <c r="B3836" s="184">
        <v>49595</v>
      </c>
    </row>
    <row r="3837" spans="1:2" x14ac:dyDescent="0.2">
      <c r="A3837" s="115" t="s">
        <v>5728</v>
      </c>
      <c r="B3837" s="184">
        <v>49596</v>
      </c>
    </row>
    <row r="3838" spans="1:2" x14ac:dyDescent="0.2">
      <c r="A3838" s="115" t="s">
        <v>5729</v>
      </c>
      <c r="B3838" s="184">
        <v>49597</v>
      </c>
    </row>
    <row r="3839" spans="1:2" x14ac:dyDescent="0.2">
      <c r="A3839" s="115" t="s">
        <v>5730</v>
      </c>
      <c r="B3839" s="184">
        <v>49598</v>
      </c>
    </row>
    <row r="3840" spans="1:2" x14ac:dyDescent="0.2">
      <c r="A3840" s="115" t="s">
        <v>5731</v>
      </c>
      <c r="B3840" s="184">
        <v>49599</v>
      </c>
    </row>
    <row r="3841" spans="1:2" x14ac:dyDescent="0.2">
      <c r="A3841" s="115" t="s">
        <v>5732</v>
      </c>
      <c r="B3841" s="184">
        <v>49600</v>
      </c>
    </row>
    <row r="3842" spans="1:2" x14ac:dyDescent="0.2">
      <c r="A3842" s="115" t="s">
        <v>5733</v>
      </c>
      <c r="B3842" s="184">
        <v>49601</v>
      </c>
    </row>
    <row r="3843" spans="1:2" x14ac:dyDescent="0.2">
      <c r="A3843" s="115" t="s">
        <v>5734</v>
      </c>
      <c r="B3843" s="184">
        <v>49602</v>
      </c>
    </row>
    <row r="3844" spans="1:2" x14ac:dyDescent="0.2">
      <c r="A3844" s="115" t="s">
        <v>5735</v>
      </c>
      <c r="B3844" s="184">
        <v>49603</v>
      </c>
    </row>
    <row r="3845" spans="1:2" x14ac:dyDescent="0.2">
      <c r="A3845" s="115" t="s">
        <v>5736</v>
      </c>
      <c r="B3845" s="184">
        <v>49604</v>
      </c>
    </row>
    <row r="3846" spans="1:2" x14ac:dyDescent="0.2">
      <c r="A3846" s="115" t="s">
        <v>5737</v>
      </c>
      <c r="B3846" s="184">
        <v>49605</v>
      </c>
    </row>
    <row r="3847" spans="1:2" x14ac:dyDescent="0.2">
      <c r="A3847" s="115" t="s">
        <v>5738</v>
      </c>
      <c r="B3847" s="184">
        <v>49606</v>
      </c>
    </row>
    <row r="3848" spans="1:2" x14ac:dyDescent="0.2">
      <c r="A3848" s="115" t="s">
        <v>5739</v>
      </c>
      <c r="B3848" s="184">
        <v>49607</v>
      </c>
    </row>
    <row r="3849" spans="1:2" x14ac:dyDescent="0.2">
      <c r="A3849" s="115" t="s">
        <v>5740</v>
      </c>
      <c r="B3849" s="184">
        <v>49608</v>
      </c>
    </row>
    <row r="3850" spans="1:2" x14ac:dyDescent="0.2">
      <c r="A3850" s="115" t="s">
        <v>5741</v>
      </c>
      <c r="B3850" s="184">
        <v>49609</v>
      </c>
    </row>
    <row r="3851" spans="1:2" x14ac:dyDescent="0.2">
      <c r="A3851" s="115" t="s">
        <v>5742</v>
      </c>
      <c r="B3851" s="184">
        <v>49610</v>
      </c>
    </row>
    <row r="3852" spans="1:2" x14ac:dyDescent="0.2">
      <c r="A3852" s="115" t="s">
        <v>5743</v>
      </c>
      <c r="B3852" s="184">
        <v>49611</v>
      </c>
    </row>
    <row r="3853" spans="1:2" x14ac:dyDescent="0.2">
      <c r="A3853" s="115" t="s">
        <v>5744</v>
      </c>
      <c r="B3853" s="184">
        <v>49612</v>
      </c>
    </row>
    <row r="3854" spans="1:2" x14ac:dyDescent="0.2">
      <c r="A3854" s="115" t="s">
        <v>5745</v>
      </c>
      <c r="B3854" s="184">
        <v>49613</v>
      </c>
    </row>
    <row r="3855" spans="1:2" x14ac:dyDescent="0.2">
      <c r="A3855" s="115" t="s">
        <v>5746</v>
      </c>
      <c r="B3855" s="184">
        <v>49614</v>
      </c>
    </row>
    <row r="3856" spans="1:2" x14ac:dyDescent="0.2">
      <c r="A3856" s="115" t="s">
        <v>5747</v>
      </c>
      <c r="B3856" s="184">
        <v>49615</v>
      </c>
    </row>
    <row r="3857" spans="1:2" x14ac:dyDescent="0.2">
      <c r="A3857" s="115" t="s">
        <v>5748</v>
      </c>
      <c r="B3857" s="184">
        <v>49616</v>
      </c>
    </row>
    <row r="3858" spans="1:2" x14ac:dyDescent="0.2">
      <c r="A3858" s="115" t="s">
        <v>5749</v>
      </c>
      <c r="B3858" s="184">
        <v>49617</v>
      </c>
    </row>
    <row r="3859" spans="1:2" x14ac:dyDescent="0.2">
      <c r="A3859" s="115" t="s">
        <v>5750</v>
      </c>
      <c r="B3859" s="184">
        <v>49618</v>
      </c>
    </row>
    <row r="3860" spans="1:2" x14ac:dyDescent="0.2">
      <c r="A3860" s="115" t="s">
        <v>5751</v>
      </c>
      <c r="B3860" s="184">
        <v>49619</v>
      </c>
    </row>
    <row r="3861" spans="1:2" x14ac:dyDescent="0.2">
      <c r="A3861" s="115" t="s">
        <v>5752</v>
      </c>
      <c r="B3861" s="184">
        <v>49620</v>
      </c>
    </row>
    <row r="3862" spans="1:2" x14ac:dyDescent="0.2">
      <c r="A3862" s="115" t="s">
        <v>5753</v>
      </c>
      <c r="B3862" s="184">
        <v>49621</v>
      </c>
    </row>
    <row r="3863" spans="1:2" x14ac:dyDescent="0.2">
      <c r="A3863" s="115" t="s">
        <v>5754</v>
      </c>
      <c r="B3863" s="184">
        <v>49622</v>
      </c>
    </row>
    <row r="3864" spans="1:2" x14ac:dyDescent="0.2">
      <c r="A3864" s="115" t="s">
        <v>5755</v>
      </c>
      <c r="B3864" s="184">
        <v>49623</v>
      </c>
    </row>
    <row r="3865" spans="1:2" x14ac:dyDescent="0.2">
      <c r="A3865" s="115" t="s">
        <v>5756</v>
      </c>
      <c r="B3865" s="184">
        <v>49624</v>
      </c>
    </row>
    <row r="3866" spans="1:2" x14ac:dyDescent="0.2">
      <c r="A3866" s="115" t="s">
        <v>5757</v>
      </c>
      <c r="B3866" s="184">
        <v>49625</v>
      </c>
    </row>
    <row r="3867" spans="1:2" x14ac:dyDescent="0.2">
      <c r="A3867" s="115" t="s">
        <v>5758</v>
      </c>
      <c r="B3867" s="184">
        <v>49626</v>
      </c>
    </row>
    <row r="3868" spans="1:2" x14ac:dyDescent="0.2">
      <c r="A3868" s="115" t="s">
        <v>5759</v>
      </c>
      <c r="B3868" s="184">
        <v>49627</v>
      </c>
    </row>
    <row r="3869" spans="1:2" x14ac:dyDescent="0.2">
      <c r="A3869" s="115" t="s">
        <v>5760</v>
      </c>
      <c r="B3869" s="184">
        <v>49628</v>
      </c>
    </row>
    <row r="3870" spans="1:2" x14ac:dyDescent="0.2">
      <c r="A3870" s="115" t="s">
        <v>5761</v>
      </c>
      <c r="B3870" s="184">
        <v>49629</v>
      </c>
    </row>
    <row r="3871" spans="1:2" x14ac:dyDescent="0.2">
      <c r="A3871" s="115" t="s">
        <v>5762</v>
      </c>
      <c r="B3871" s="184">
        <v>49630</v>
      </c>
    </row>
    <row r="3872" spans="1:2" x14ac:dyDescent="0.2">
      <c r="A3872" s="115" t="s">
        <v>5763</v>
      </c>
      <c r="B3872" s="184">
        <v>49631</v>
      </c>
    </row>
    <row r="3873" spans="1:2" x14ac:dyDescent="0.2">
      <c r="A3873" s="115" t="s">
        <v>5764</v>
      </c>
      <c r="B3873" s="184">
        <v>49632</v>
      </c>
    </row>
    <row r="3874" spans="1:2" x14ac:dyDescent="0.2">
      <c r="A3874" s="115" t="s">
        <v>5765</v>
      </c>
      <c r="B3874" s="184">
        <v>49633</v>
      </c>
    </row>
    <row r="3875" spans="1:2" x14ac:dyDescent="0.2">
      <c r="A3875" s="115" t="s">
        <v>5766</v>
      </c>
      <c r="B3875" s="184">
        <v>49634</v>
      </c>
    </row>
    <row r="3876" spans="1:2" x14ac:dyDescent="0.2">
      <c r="A3876" s="115" t="s">
        <v>5767</v>
      </c>
      <c r="B3876" s="184">
        <v>49635</v>
      </c>
    </row>
    <row r="3877" spans="1:2" x14ac:dyDescent="0.2">
      <c r="A3877" s="115" t="s">
        <v>5768</v>
      </c>
      <c r="B3877" s="184">
        <v>49636</v>
      </c>
    </row>
    <row r="3878" spans="1:2" x14ac:dyDescent="0.2">
      <c r="A3878" s="115" t="s">
        <v>5769</v>
      </c>
      <c r="B3878" s="184">
        <v>49637</v>
      </c>
    </row>
    <row r="3879" spans="1:2" x14ac:dyDescent="0.2">
      <c r="A3879" s="115" t="s">
        <v>5770</v>
      </c>
      <c r="B3879" s="184">
        <v>49638</v>
      </c>
    </row>
    <row r="3880" spans="1:2" x14ac:dyDescent="0.2">
      <c r="A3880" s="115" t="s">
        <v>5771</v>
      </c>
      <c r="B3880" s="184">
        <v>49639</v>
      </c>
    </row>
    <row r="3881" spans="1:2" x14ac:dyDescent="0.2">
      <c r="A3881" s="115" t="s">
        <v>5772</v>
      </c>
      <c r="B3881" s="184">
        <v>49640</v>
      </c>
    </row>
    <row r="3882" spans="1:2" x14ac:dyDescent="0.2">
      <c r="A3882" s="115" t="s">
        <v>5773</v>
      </c>
      <c r="B3882" s="184">
        <v>49641</v>
      </c>
    </row>
    <row r="3883" spans="1:2" x14ac:dyDescent="0.2">
      <c r="A3883" s="115" t="s">
        <v>5774</v>
      </c>
      <c r="B3883" s="184">
        <v>49642</v>
      </c>
    </row>
    <row r="3884" spans="1:2" x14ac:dyDescent="0.2">
      <c r="A3884" s="115" t="s">
        <v>5775</v>
      </c>
      <c r="B3884" s="184">
        <v>49643</v>
      </c>
    </row>
    <row r="3885" spans="1:2" x14ac:dyDescent="0.2">
      <c r="A3885" s="115" t="s">
        <v>5776</v>
      </c>
      <c r="B3885" s="184">
        <v>49644</v>
      </c>
    </row>
    <row r="3886" spans="1:2" x14ac:dyDescent="0.2">
      <c r="A3886" s="115" t="s">
        <v>5777</v>
      </c>
      <c r="B3886" s="184">
        <v>49645</v>
      </c>
    </row>
    <row r="3887" spans="1:2" x14ac:dyDescent="0.2">
      <c r="A3887" s="115" t="s">
        <v>5778</v>
      </c>
      <c r="B3887" s="184">
        <v>49646</v>
      </c>
    </row>
    <row r="3888" spans="1:2" x14ac:dyDescent="0.2">
      <c r="A3888" s="115" t="s">
        <v>5779</v>
      </c>
      <c r="B3888" s="184">
        <v>49647</v>
      </c>
    </row>
    <row r="3889" spans="1:2" x14ac:dyDescent="0.2">
      <c r="A3889" s="115" t="s">
        <v>5780</v>
      </c>
      <c r="B3889" s="184">
        <v>49648</v>
      </c>
    </row>
    <row r="3890" spans="1:2" x14ac:dyDescent="0.2">
      <c r="A3890" s="115" t="s">
        <v>5781</v>
      </c>
      <c r="B3890" s="184">
        <v>49649</v>
      </c>
    </row>
    <row r="3891" spans="1:2" x14ac:dyDescent="0.2">
      <c r="A3891" s="115" t="s">
        <v>5782</v>
      </c>
      <c r="B3891" s="184">
        <v>49650</v>
      </c>
    </row>
    <row r="3892" spans="1:2" x14ac:dyDescent="0.2">
      <c r="A3892" s="115" t="s">
        <v>5783</v>
      </c>
      <c r="B3892" s="184">
        <v>49651</v>
      </c>
    </row>
    <row r="3893" spans="1:2" x14ac:dyDescent="0.2">
      <c r="A3893" s="115" t="s">
        <v>5784</v>
      </c>
      <c r="B3893" s="184">
        <v>49652</v>
      </c>
    </row>
    <row r="3894" spans="1:2" x14ac:dyDescent="0.2">
      <c r="A3894" s="115" t="s">
        <v>5785</v>
      </c>
      <c r="B3894" s="184">
        <v>49653</v>
      </c>
    </row>
    <row r="3895" spans="1:2" x14ac:dyDescent="0.2">
      <c r="A3895" s="115" t="s">
        <v>5786</v>
      </c>
      <c r="B3895" s="184">
        <v>49654</v>
      </c>
    </row>
    <row r="3896" spans="1:2" x14ac:dyDescent="0.2">
      <c r="A3896" s="115" t="s">
        <v>5787</v>
      </c>
      <c r="B3896" s="184">
        <v>49655</v>
      </c>
    </row>
    <row r="3897" spans="1:2" x14ac:dyDescent="0.2">
      <c r="A3897" s="115" t="s">
        <v>5788</v>
      </c>
      <c r="B3897" s="184">
        <v>49656</v>
      </c>
    </row>
    <row r="3898" spans="1:2" x14ac:dyDescent="0.2">
      <c r="A3898" s="115" t="s">
        <v>5789</v>
      </c>
      <c r="B3898" s="184">
        <v>49657</v>
      </c>
    </row>
    <row r="3899" spans="1:2" x14ac:dyDescent="0.2">
      <c r="A3899" s="115" t="s">
        <v>5790</v>
      </c>
      <c r="B3899" s="184">
        <v>49658</v>
      </c>
    </row>
    <row r="3900" spans="1:2" x14ac:dyDescent="0.2">
      <c r="A3900" s="115" t="s">
        <v>5791</v>
      </c>
      <c r="B3900" s="184">
        <v>49659</v>
      </c>
    </row>
    <row r="3901" spans="1:2" x14ac:dyDescent="0.2">
      <c r="A3901" s="115" t="s">
        <v>5792</v>
      </c>
      <c r="B3901" s="184">
        <v>49660</v>
      </c>
    </row>
    <row r="3902" spans="1:2" x14ac:dyDescent="0.2">
      <c r="A3902" s="115" t="s">
        <v>5793</v>
      </c>
      <c r="B3902" s="184">
        <v>49661</v>
      </c>
    </row>
    <row r="3903" spans="1:2" x14ac:dyDescent="0.2">
      <c r="A3903" s="115" t="s">
        <v>5794</v>
      </c>
      <c r="B3903" s="184">
        <v>49662</v>
      </c>
    </row>
    <row r="3904" spans="1:2" x14ac:dyDescent="0.2">
      <c r="A3904" s="115" t="s">
        <v>5795</v>
      </c>
      <c r="B3904" s="184">
        <v>49663</v>
      </c>
    </row>
    <row r="3905" spans="1:2" x14ac:dyDescent="0.2">
      <c r="A3905" s="115" t="s">
        <v>5796</v>
      </c>
      <c r="B3905" s="184">
        <v>49664</v>
      </c>
    </row>
    <row r="3906" spans="1:2" x14ac:dyDescent="0.2">
      <c r="A3906" s="115" t="s">
        <v>5797</v>
      </c>
      <c r="B3906" s="184">
        <v>49665</v>
      </c>
    </row>
    <row r="3907" spans="1:2" x14ac:dyDescent="0.2">
      <c r="A3907" s="115" t="s">
        <v>5798</v>
      </c>
      <c r="B3907" s="184">
        <v>49666</v>
      </c>
    </row>
    <row r="3908" spans="1:2" x14ac:dyDescent="0.2">
      <c r="A3908" s="115" t="s">
        <v>5799</v>
      </c>
      <c r="B3908" s="184">
        <v>49667</v>
      </c>
    </row>
    <row r="3909" spans="1:2" x14ac:dyDescent="0.2">
      <c r="A3909" s="115" t="s">
        <v>5800</v>
      </c>
      <c r="B3909" s="184">
        <v>49668</v>
      </c>
    </row>
    <row r="3910" spans="1:2" x14ac:dyDescent="0.2">
      <c r="A3910" s="115" t="s">
        <v>5801</v>
      </c>
      <c r="B3910" s="184">
        <v>49669</v>
      </c>
    </row>
    <row r="3911" spans="1:2" x14ac:dyDescent="0.2">
      <c r="A3911" s="115" t="s">
        <v>5802</v>
      </c>
      <c r="B3911" s="184">
        <v>49670</v>
      </c>
    </row>
    <row r="3912" spans="1:2" x14ac:dyDescent="0.2">
      <c r="A3912" s="115" t="s">
        <v>5803</v>
      </c>
      <c r="B3912" s="184">
        <v>49671</v>
      </c>
    </row>
    <row r="3913" spans="1:2" x14ac:dyDescent="0.2">
      <c r="A3913" s="115" t="s">
        <v>5804</v>
      </c>
      <c r="B3913" s="184">
        <v>49672</v>
      </c>
    </row>
    <row r="3914" spans="1:2" x14ac:dyDescent="0.2">
      <c r="A3914" s="115" t="s">
        <v>5805</v>
      </c>
      <c r="B3914" s="184">
        <v>49673</v>
      </c>
    </row>
    <row r="3915" spans="1:2" x14ac:dyDescent="0.2">
      <c r="A3915" s="115" t="s">
        <v>5806</v>
      </c>
      <c r="B3915" s="184">
        <v>49674</v>
      </c>
    </row>
    <row r="3916" spans="1:2" x14ac:dyDescent="0.2">
      <c r="A3916" s="115" t="s">
        <v>5807</v>
      </c>
      <c r="B3916" s="184">
        <v>49675</v>
      </c>
    </row>
    <row r="3917" spans="1:2" x14ac:dyDescent="0.2">
      <c r="A3917" s="115" t="s">
        <v>5808</v>
      </c>
      <c r="B3917" s="184">
        <v>49676</v>
      </c>
    </row>
    <row r="3918" spans="1:2" x14ac:dyDescent="0.2">
      <c r="A3918" s="115" t="s">
        <v>5809</v>
      </c>
      <c r="B3918" s="184">
        <v>49677</v>
      </c>
    </row>
    <row r="3919" spans="1:2" x14ac:dyDescent="0.2">
      <c r="A3919" s="115" t="s">
        <v>5810</v>
      </c>
      <c r="B3919" s="184">
        <v>49678</v>
      </c>
    </row>
    <row r="3920" spans="1:2" x14ac:dyDescent="0.2">
      <c r="A3920" s="115" t="s">
        <v>5811</v>
      </c>
      <c r="B3920" s="184">
        <v>49679</v>
      </c>
    </row>
    <row r="3921" spans="1:2" x14ac:dyDescent="0.2">
      <c r="A3921" s="115" t="s">
        <v>5812</v>
      </c>
      <c r="B3921" s="184">
        <v>49680</v>
      </c>
    </row>
    <row r="3922" spans="1:2" x14ac:dyDescent="0.2">
      <c r="A3922" s="115" t="s">
        <v>5813</v>
      </c>
      <c r="B3922" s="184">
        <v>49681</v>
      </c>
    </row>
    <row r="3923" spans="1:2" x14ac:dyDescent="0.2">
      <c r="A3923" s="115" t="s">
        <v>5814</v>
      </c>
      <c r="B3923" s="184">
        <v>49682</v>
      </c>
    </row>
    <row r="3924" spans="1:2" x14ac:dyDescent="0.2">
      <c r="A3924" s="115" t="s">
        <v>5815</v>
      </c>
      <c r="B3924" s="184">
        <v>49683</v>
      </c>
    </row>
    <row r="3925" spans="1:2" x14ac:dyDescent="0.2">
      <c r="A3925" s="115" t="s">
        <v>5816</v>
      </c>
      <c r="B3925" s="184">
        <v>49684</v>
      </c>
    </row>
    <row r="3926" spans="1:2" x14ac:dyDescent="0.2">
      <c r="A3926" s="115" t="s">
        <v>5817</v>
      </c>
      <c r="B3926" s="184">
        <v>49685</v>
      </c>
    </row>
    <row r="3927" spans="1:2" x14ac:dyDescent="0.2">
      <c r="A3927" s="115" t="s">
        <v>5818</v>
      </c>
      <c r="B3927" s="184">
        <v>49686</v>
      </c>
    </row>
    <row r="3928" spans="1:2" x14ac:dyDescent="0.2">
      <c r="A3928" s="115" t="s">
        <v>5819</v>
      </c>
      <c r="B3928" s="184">
        <v>49687</v>
      </c>
    </row>
    <row r="3929" spans="1:2" x14ac:dyDescent="0.2">
      <c r="A3929" s="115" t="s">
        <v>5820</v>
      </c>
      <c r="B3929" s="184">
        <v>49688</v>
      </c>
    </row>
    <row r="3930" spans="1:2" x14ac:dyDescent="0.2">
      <c r="A3930" s="115" t="s">
        <v>5821</v>
      </c>
      <c r="B3930" s="184">
        <v>49689</v>
      </c>
    </row>
    <row r="3931" spans="1:2" x14ac:dyDescent="0.2">
      <c r="A3931" s="115" t="s">
        <v>5822</v>
      </c>
      <c r="B3931" s="184">
        <v>49690</v>
      </c>
    </row>
    <row r="3932" spans="1:2" x14ac:dyDescent="0.2">
      <c r="A3932" s="115" t="s">
        <v>5823</v>
      </c>
      <c r="B3932" s="184">
        <v>49691</v>
      </c>
    </row>
    <row r="3933" spans="1:2" x14ac:dyDescent="0.2">
      <c r="A3933" s="115" t="s">
        <v>5824</v>
      </c>
      <c r="B3933" s="184">
        <v>49692</v>
      </c>
    </row>
    <row r="3934" spans="1:2" x14ac:dyDescent="0.2">
      <c r="A3934" s="115" t="s">
        <v>5825</v>
      </c>
      <c r="B3934" s="184">
        <v>49693</v>
      </c>
    </row>
    <row r="3935" spans="1:2" x14ac:dyDescent="0.2">
      <c r="A3935" s="115" t="s">
        <v>5826</v>
      </c>
      <c r="B3935" s="184">
        <v>49694</v>
      </c>
    </row>
    <row r="3936" spans="1:2" x14ac:dyDescent="0.2">
      <c r="A3936" s="115" t="s">
        <v>5827</v>
      </c>
      <c r="B3936" s="184">
        <v>49695</v>
      </c>
    </row>
    <row r="3937" spans="1:2" x14ac:dyDescent="0.2">
      <c r="A3937" s="115" t="s">
        <v>5828</v>
      </c>
      <c r="B3937" s="184">
        <v>49696</v>
      </c>
    </row>
    <row r="3938" spans="1:2" x14ac:dyDescent="0.2">
      <c r="A3938" s="115" t="s">
        <v>5829</v>
      </c>
      <c r="B3938" s="184">
        <v>49697</v>
      </c>
    </row>
    <row r="3939" spans="1:2" x14ac:dyDescent="0.2">
      <c r="A3939" s="115" t="s">
        <v>5830</v>
      </c>
      <c r="B3939" s="184">
        <v>49698</v>
      </c>
    </row>
    <row r="3940" spans="1:2" x14ac:dyDescent="0.2">
      <c r="A3940" s="115" t="s">
        <v>5831</v>
      </c>
      <c r="B3940" s="184">
        <v>49699</v>
      </c>
    </row>
    <row r="3941" spans="1:2" x14ac:dyDescent="0.2">
      <c r="A3941" s="115" t="s">
        <v>5832</v>
      </c>
      <c r="B3941" s="184">
        <v>49700</v>
      </c>
    </row>
    <row r="3942" spans="1:2" x14ac:dyDescent="0.2">
      <c r="A3942" s="115" t="s">
        <v>5833</v>
      </c>
      <c r="B3942" s="184">
        <v>49701</v>
      </c>
    </row>
    <row r="3943" spans="1:2" x14ac:dyDescent="0.2">
      <c r="A3943" s="115" t="s">
        <v>5834</v>
      </c>
      <c r="B3943" s="184">
        <v>49702</v>
      </c>
    </row>
    <row r="3944" spans="1:2" x14ac:dyDescent="0.2">
      <c r="A3944" s="115" t="s">
        <v>5835</v>
      </c>
      <c r="B3944" s="184">
        <v>49703</v>
      </c>
    </row>
    <row r="3945" spans="1:2" x14ac:dyDescent="0.2">
      <c r="A3945" s="115" t="s">
        <v>5836</v>
      </c>
      <c r="B3945" s="184">
        <v>49704</v>
      </c>
    </row>
    <row r="3946" spans="1:2" x14ac:dyDescent="0.2">
      <c r="A3946" s="115" t="s">
        <v>5837</v>
      </c>
      <c r="B3946" s="184">
        <v>49705</v>
      </c>
    </row>
    <row r="3947" spans="1:2" x14ac:dyDescent="0.2">
      <c r="A3947" s="115" t="s">
        <v>5838</v>
      </c>
      <c r="B3947" s="184">
        <v>49706</v>
      </c>
    </row>
    <row r="3948" spans="1:2" x14ac:dyDescent="0.2">
      <c r="A3948" s="115" t="s">
        <v>5839</v>
      </c>
      <c r="B3948" s="184">
        <v>49707</v>
      </c>
    </row>
    <row r="3949" spans="1:2" x14ac:dyDescent="0.2">
      <c r="A3949" s="115" t="s">
        <v>5840</v>
      </c>
      <c r="B3949" s="184">
        <v>49708</v>
      </c>
    </row>
    <row r="3950" spans="1:2" x14ac:dyDescent="0.2">
      <c r="A3950" s="115" t="s">
        <v>5841</v>
      </c>
      <c r="B3950" s="184">
        <v>49709</v>
      </c>
    </row>
    <row r="3951" spans="1:2" x14ac:dyDescent="0.2">
      <c r="A3951" s="115" t="s">
        <v>5842</v>
      </c>
      <c r="B3951" s="184">
        <v>49710</v>
      </c>
    </row>
    <row r="3952" spans="1:2" x14ac:dyDescent="0.2">
      <c r="A3952" s="115" t="s">
        <v>5843</v>
      </c>
      <c r="B3952" s="184">
        <v>49711</v>
      </c>
    </row>
    <row r="3953" spans="1:2" x14ac:dyDescent="0.2">
      <c r="A3953" s="115" t="s">
        <v>5844</v>
      </c>
      <c r="B3953" s="184">
        <v>49712</v>
      </c>
    </row>
    <row r="3954" spans="1:2" x14ac:dyDescent="0.2">
      <c r="A3954" s="115" t="s">
        <v>5845</v>
      </c>
      <c r="B3954" s="184">
        <v>49713</v>
      </c>
    </row>
    <row r="3955" spans="1:2" x14ac:dyDescent="0.2">
      <c r="A3955" s="115" t="s">
        <v>5846</v>
      </c>
      <c r="B3955" s="184">
        <v>49714</v>
      </c>
    </row>
    <row r="3956" spans="1:2" x14ac:dyDescent="0.2">
      <c r="A3956" s="115" t="s">
        <v>5847</v>
      </c>
      <c r="B3956" s="184">
        <v>49715</v>
      </c>
    </row>
    <row r="3957" spans="1:2" x14ac:dyDescent="0.2">
      <c r="A3957" s="115" t="s">
        <v>5848</v>
      </c>
      <c r="B3957" s="184">
        <v>49716</v>
      </c>
    </row>
    <row r="3958" spans="1:2" x14ac:dyDescent="0.2">
      <c r="A3958" s="115" t="s">
        <v>5849</v>
      </c>
      <c r="B3958" s="184">
        <v>49717</v>
      </c>
    </row>
    <row r="3959" spans="1:2" x14ac:dyDescent="0.2">
      <c r="A3959" s="115" t="s">
        <v>5850</v>
      </c>
      <c r="B3959" s="184">
        <v>49718</v>
      </c>
    </row>
    <row r="3960" spans="1:2" x14ac:dyDescent="0.2">
      <c r="A3960" s="115" t="s">
        <v>5851</v>
      </c>
      <c r="B3960" s="184">
        <v>49719</v>
      </c>
    </row>
    <row r="3961" spans="1:2" x14ac:dyDescent="0.2">
      <c r="A3961" s="115" t="s">
        <v>5852</v>
      </c>
      <c r="B3961" s="184">
        <v>49720</v>
      </c>
    </row>
    <row r="3962" spans="1:2" x14ac:dyDescent="0.2">
      <c r="A3962" s="115" t="s">
        <v>5853</v>
      </c>
      <c r="B3962" s="184">
        <v>49721</v>
      </c>
    </row>
    <row r="3963" spans="1:2" x14ac:dyDescent="0.2">
      <c r="A3963" s="115" t="s">
        <v>5854</v>
      </c>
      <c r="B3963" s="184">
        <v>49722</v>
      </c>
    </row>
    <row r="3964" spans="1:2" x14ac:dyDescent="0.2">
      <c r="A3964" s="115" t="s">
        <v>5855</v>
      </c>
      <c r="B3964" s="184">
        <v>49723</v>
      </c>
    </row>
    <row r="3965" spans="1:2" x14ac:dyDescent="0.2">
      <c r="A3965" s="115" t="s">
        <v>5856</v>
      </c>
      <c r="B3965" s="184">
        <v>49724</v>
      </c>
    </row>
    <row r="3966" spans="1:2" x14ac:dyDescent="0.2">
      <c r="A3966" s="115" t="s">
        <v>5857</v>
      </c>
      <c r="B3966" s="184">
        <v>49725</v>
      </c>
    </row>
    <row r="3967" spans="1:2" x14ac:dyDescent="0.2">
      <c r="A3967" s="115" t="s">
        <v>5858</v>
      </c>
      <c r="B3967" s="184">
        <v>49726</v>
      </c>
    </row>
    <row r="3968" spans="1:2" x14ac:dyDescent="0.2">
      <c r="A3968" s="115" t="s">
        <v>5859</v>
      </c>
      <c r="B3968" s="184">
        <v>49727</v>
      </c>
    </row>
    <row r="3969" spans="1:2" x14ac:dyDescent="0.2">
      <c r="A3969" s="115" t="s">
        <v>5860</v>
      </c>
      <c r="B3969" s="184">
        <v>49728</v>
      </c>
    </row>
    <row r="3970" spans="1:2" x14ac:dyDescent="0.2">
      <c r="A3970" s="115" t="s">
        <v>5861</v>
      </c>
      <c r="B3970" s="184">
        <v>49729</v>
      </c>
    </row>
    <row r="3971" spans="1:2" x14ac:dyDescent="0.2">
      <c r="A3971" s="115" t="s">
        <v>5862</v>
      </c>
      <c r="B3971" s="184">
        <v>49730</v>
      </c>
    </row>
    <row r="3972" spans="1:2" x14ac:dyDescent="0.2">
      <c r="A3972" s="115" t="s">
        <v>5863</v>
      </c>
      <c r="B3972" s="184">
        <v>49731</v>
      </c>
    </row>
    <row r="3973" spans="1:2" x14ac:dyDescent="0.2">
      <c r="A3973" s="115" t="s">
        <v>5864</v>
      </c>
      <c r="B3973" s="184">
        <v>49732</v>
      </c>
    </row>
    <row r="3974" spans="1:2" x14ac:dyDescent="0.2">
      <c r="A3974" s="115" t="s">
        <v>5865</v>
      </c>
      <c r="B3974" s="184">
        <v>49733</v>
      </c>
    </row>
    <row r="3975" spans="1:2" x14ac:dyDescent="0.2">
      <c r="A3975" s="115" t="s">
        <v>5866</v>
      </c>
      <c r="B3975" s="184">
        <v>49734</v>
      </c>
    </row>
    <row r="3976" spans="1:2" x14ac:dyDescent="0.2">
      <c r="A3976" s="115" t="s">
        <v>5867</v>
      </c>
      <c r="B3976" s="184">
        <v>49735</v>
      </c>
    </row>
    <row r="3977" spans="1:2" x14ac:dyDescent="0.2">
      <c r="A3977" s="115" t="s">
        <v>5868</v>
      </c>
      <c r="B3977" s="184">
        <v>49736</v>
      </c>
    </row>
    <row r="3978" spans="1:2" x14ac:dyDescent="0.2">
      <c r="A3978" s="115" t="s">
        <v>5869</v>
      </c>
      <c r="B3978" s="184">
        <v>49737</v>
      </c>
    </row>
    <row r="3979" spans="1:2" x14ac:dyDescent="0.2">
      <c r="A3979" s="115" t="s">
        <v>5870</v>
      </c>
      <c r="B3979" s="184">
        <v>49738</v>
      </c>
    </row>
    <row r="3980" spans="1:2" x14ac:dyDescent="0.2">
      <c r="A3980" s="115" t="s">
        <v>5871</v>
      </c>
      <c r="B3980" s="184">
        <v>49739</v>
      </c>
    </row>
    <row r="3981" spans="1:2" x14ac:dyDescent="0.2">
      <c r="A3981" s="115" t="s">
        <v>5872</v>
      </c>
      <c r="B3981" s="184">
        <v>49740</v>
      </c>
    </row>
    <row r="3982" spans="1:2" x14ac:dyDescent="0.2">
      <c r="A3982" s="115" t="s">
        <v>5873</v>
      </c>
      <c r="B3982" s="184">
        <v>49741</v>
      </c>
    </row>
    <row r="3983" spans="1:2" x14ac:dyDescent="0.2">
      <c r="A3983" s="115" t="s">
        <v>5874</v>
      </c>
      <c r="B3983" s="184">
        <v>49742</v>
      </c>
    </row>
    <row r="3984" spans="1:2" x14ac:dyDescent="0.2">
      <c r="A3984" s="115" t="s">
        <v>5875</v>
      </c>
      <c r="B3984" s="184">
        <v>49743</v>
      </c>
    </row>
    <row r="3985" spans="1:2" x14ac:dyDescent="0.2">
      <c r="A3985" s="115" t="s">
        <v>5876</v>
      </c>
      <c r="B3985" s="184">
        <v>49744</v>
      </c>
    </row>
    <row r="3986" spans="1:2" x14ac:dyDescent="0.2">
      <c r="A3986" s="115" t="s">
        <v>5877</v>
      </c>
      <c r="B3986" s="184">
        <v>49745</v>
      </c>
    </row>
    <row r="3987" spans="1:2" x14ac:dyDescent="0.2">
      <c r="A3987" s="115" t="s">
        <v>5878</v>
      </c>
      <c r="B3987" s="184">
        <v>49746</v>
      </c>
    </row>
    <row r="3988" spans="1:2" x14ac:dyDescent="0.2">
      <c r="A3988" s="115" t="s">
        <v>5879</v>
      </c>
      <c r="B3988" s="184">
        <v>49747</v>
      </c>
    </row>
    <row r="3989" spans="1:2" x14ac:dyDescent="0.2">
      <c r="A3989" s="115" t="s">
        <v>5880</v>
      </c>
      <c r="B3989" s="184">
        <v>49748</v>
      </c>
    </row>
    <row r="3990" spans="1:2" x14ac:dyDescent="0.2">
      <c r="A3990" s="115" t="s">
        <v>5881</v>
      </c>
      <c r="B3990" s="184">
        <v>49749</v>
      </c>
    </row>
    <row r="3991" spans="1:2" x14ac:dyDescent="0.2">
      <c r="A3991" s="115" t="s">
        <v>5882</v>
      </c>
      <c r="B3991" s="184">
        <v>49750</v>
      </c>
    </row>
    <row r="3992" spans="1:2" x14ac:dyDescent="0.2">
      <c r="A3992" s="115" t="s">
        <v>5883</v>
      </c>
      <c r="B3992" s="184">
        <v>49751</v>
      </c>
    </row>
    <row r="3993" spans="1:2" x14ac:dyDescent="0.2">
      <c r="A3993" s="115" t="s">
        <v>5884</v>
      </c>
      <c r="B3993" s="184">
        <v>49752</v>
      </c>
    </row>
    <row r="3994" spans="1:2" x14ac:dyDescent="0.2">
      <c r="A3994" s="115" t="s">
        <v>5885</v>
      </c>
      <c r="B3994" s="184">
        <v>49753</v>
      </c>
    </row>
    <row r="3995" spans="1:2" x14ac:dyDescent="0.2">
      <c r="A3995" s="115" t="s">
        <v>5886</v>
      </c>
      <c r="B3995" s="184">
        <v>49754</v>
      </c>
    </row>
    <row r="3996" spans="1:2" x14ac:dyDescent="0.2">
      <c r="A3996" s="115" t="s">
        <v>5887</v>
      </c>
      <c r="B3996" s="184">
        <v>49755</v>
      </c>
    </row>
    <row r="3997" spans="1:2" x14ac:dyDescent="0.2">
      <c r="A3997" s="115" t="s">
        <v>5888</v>
      </c>
      <c r="B3997" s="184">
        <v>49756</v>
      </c>
    </row>
    <row r="3998" spans="1:2" x14ac:dyDescent="0.2">
      <c r="A3998" s="115" t="s">
        <v>5889</v>
      </c>
      <c r="B3998" s="184">
        <v>49757</v>
      </c>
    </row>
    <row r="3999" spans="1:2" x14ac:dyDescent="0.2">
      <c r="A3999" s="115" t="s">
        <v>5890</v>
      </c>
      <c r="B3999" s="184">
        <v>49758</v>
      </c>
    </row>
    <row r="4000" spans="1:2" x14ac:dyDescent="0.2">
      <c r="A4000" s="115" t="s">
        <v>5891</v>
      </c>
      <c r="B4000" s="184">
        <v>49759</v>
      </c>
    </row>
    <row r="4001" spans="1:2" x14ac:dyDescent="0.2">
      <c r="A4001" s="115" t="s">
        <v>5892</v>
      </c>
      <c r="B4001" s="184">
        <v>49760</v>
      </c>
    </row>
    <row r="4002" spans="1:2" x14ac:dyDescent="0.2">
      <c r="A4002" s="115" t="s">
        <v>5893</v>
      </c>
      <c r="B4002" s="184">
        <v>49761</v>
      </c>
    </row>
    <row r="4003" spans="1:2" x14ac:dyDescent="0.2">
      <c r="A4003" s="115" t="s">
        <v>5894</v>
      </c>
      <c r="B4003" s="184">
        <v>49762</v>
      </c>
    </row>
    <row r="4004" spans="1:2" x14ac:dyDescent="0.2">
      <c r="A4004" s="115" t="s">
        <v>5895</v>
      </c>
      <c r="B4004" s="184">
        <v>49763</v>
      </c>
    </row>
    <row r="4005" spans="1:2" x14ac:dyDescent="0.2">
      <c r="A4005" s="115" t="s">
        <v>5896</v>
      </c>
      <c r="B4005" s="184">
        <v>49764</v>
      </c>
    </row>
    <row r="4006" spans="1:2" x14ac:dyDescent="0.2">
      <c r="A4006" s="115" t="s">
        <v>5897</v>
      </c>
      <c r="B4006" s="184">
        <v>49765</v>
      </c>
    </row>
    <row r="4007" spans="1:2" x14ac:dyDescent="0.2">
      <c r="A4007" s="115" t="s">
        <v>5898</v>
      </c>
      <c r="B4007" s="184">
        <v>49766</v>
      </c>
    </row>
    <row r="4008" spans="1:2" x14ac:dyDescent="0.2">
      <c r="A4008" s="115" t="s">
        <v>5899</v>
      </c>
      <c r="B4008" s="184">
        <v>49767</v>
      </c>
    </row>
    <row r="4009" spans="1:2" x14ac:dyDescent="0.2">
      <c r="A4009" s="115" t="s">
        <v>5900</v>
      </c>
      <c r="B4009" s="184">
        <v>49768</v>
      </c>
    </row>
    <row r="4010" spans="1:2" x14ac:dyDescent="0.2">
      <c r="A4010" s="115" t="s">
        <v>5901</v>
      </c>
      <c r="B4010" s="184">
        <v>49769</v>
      </c>
    </row>
    <row r="4011" spans="1:2" x14ac:dyDescent="0.2">
      <c r="A4011" s="115" t="s">
        <v>5902</v>
      </c>
      <c r="B4011" s="184">
        <v>49770</v>
      </c>
    </row>
    <row r="4012" spans="1:2" x14ac:dyDescent="0.2">
      <c r="A4012" s="115" t="s">
        <v>5903</v>
      </c>
      <c r="B4012" s="184">
        <v>49771</v>
      </c>
    </row>
    <row r="4013" spans="1:2" x14ac:dyDescent="0.2">
      <c r="A4013" s="115" t="s">
        <v>5904</v>
      </c>
      <c r="B4013" s="184">
        <v>49772</v>
      </c>
    </row>
    <row r="4014" spans="1:2" x14ac:dyDescent="0.2">
      <c r="A4014" s="115" t="s">
        <v>5905</v>
      </c>
      <c r="B4014" s="184">
        <v>49773</v>
      </c>
    </row>
    <row r="4015" spans="1:2" x14ac:dyDescent="0.2">
      <c r="A4015" s="115" t="s">
        <v>5906</v>
      </c>
      <c r="B4015" s="184">
        <v>49774</v>
      </c>
    </row>
    <row r="4016" spans="1:2" x14ac:dyDescent="0.2">
      <c r="A4016" s="115" t="s">
        <v>5907</v>
      </c>
      <c r="B4016" s="184">
        <v>49775</v>
      </c>
    </row>
    <row r="4017" spans="1:2" x14ac:dyDescent="0.2">
      <c r="A4017" s="115" t="s">
        <v>5908</v>
      </c>
      <c r="B4017" s="184">
        <v>49776</v>
      </c>
    </row>
    <row r="4018" spans="1:2" x14ac:dyDescent="0.2">
      <c r="A4018" s="115" t="s">
        <v>5909</v>
      </c>
      <c r="B4018" s="184">
        <v>49777</v>
      </c>
    </row>
    <row r="4019" spans="1:2" x14ac:dyDescent="0.2">
      <c r="A4019" s="115" t="s">
        <v>5910</v>
      </c>
      <c r="B4019" s="184">
        <v>49778</v>
      </c>
    </row>
    <row r="4020" spans="1:2" x14ac:dyDescent="0.2">
      <c r="A4020" s="115" t="s">
        <v>5911</v>
      </c>
      <c r="B4020" s="184">
        <v>49779</v>
      </c>
    </row>
    <row r="4021" spans="1:2" x14ac:dyDescent="0.2">
      <c r="A4021" s="115" t="s">
        <v>5912</v>
      </c>
      <c r="B4021" s="184">
        <v>49780</v>
      </c>
    </row>
    <row r="4022" spans="1:2" x14ac:dyDescent="0.2">
      <c r="A4022" s="115" t="s">
        <v>5913</v>
      </c>
      <c r="B4022" s="184">
        <v>49781</v>
      </c>
    </row>
    <row r="4023" spans="1:2" x14ac:dyDescent="0.2">
      <c r="A4023" s="115" t="s">
        <v>5914</v>
      </c>
      <c r="B4023" s="184">
        <v>49782</v>
      </c>
    </row>
    <row r="4024" spans="1:2" x14ac:dyDescent="0.2">
      <c r="A4024" s="115" t="s">
        <v>5915</v>
      </c>
      <c r="B4024" s="184">
        <v>49783</v>
      </c>
    </row>
    <row r="4025" spans="1:2" x14ac:dyDescent="0.2">
      <c r="A4025" s="115" t="s">
        <v>5916</v>
      </c>
      <c r="B4025" s="184">
        <v>49784</v>
      </c>
    </row>
    <row r="4026" spans="1:2" x14ac:dyDescent="0.2">
      <c r="A4026" s="115" t="s">
        <v>5917</v>
      </c>
      <c r="B4026" s="184">
        <v>49785</v>
      </c>
    </row>
    <row r="4027" spans="1:2" x14ac:dyDescent="0.2">
      <c r="A4027" s="115" t="s">
        <v>5918</v>
      </c>
      <c r="B4027" s="184">
        <v>49786</v>
      </c>
    </row>
    <row r="4028" spans="1:2" x14ac:dyDescent="0.2">
      <c r="A4028" s="115" t="s">
        <v>5919</v>
      </c>
      <c r="B4028" s="184">
        <v>49787</v>
      </c>
    </row>
    <row r="4029" spans="1:2" x14ac:dyDescent="0.2">
      <c r="A4029" s="115" t="s">
        <v>5920</v>
      </c>
      <c r="B4029" s="184">
        <v>49788</v>
      </c>
    </row>
    <row r="4030" spans="1:2" x14ac:dyDescent="0.2">
      <c r="A4030" s="115" t="s">
        <v>5921</v>
      </c>
      <c r="B4030" s="184">
        <v>49789</v>
      </c>
    </row>
    <row r="4031" spans="1:2" x14ac:dyDescent="0.2">
      <c r="A4031" s="115" t="s">
        <v>5922</v>
      </c>
      <c r="B4031" s="184">
        <v>49790</v>
      </c>
    </row>
    <row r="4032" spans="1:2" x14ac:dyDescent="0.2">
      <c r="A4032" s="115" t="s">
        <v>5923</v>
      </c>
      <c r="B4032" s="184">
        <v>49791</v>
      </c>
    </row>
    <row r="4033" spans="1:2" x14ac:dyDescent="0.2">
      <c r="A4033" s="115" t="s">
        <v>5924</v>
      </c>
      <c r="B4033" s="184">
        <v>49792</v>
      </c>
    </row>
    <row r="4034" spans="1:2" x14ac:dyDescent="0.2">
      <c r="A4034" s="115" t="s">
        <v>5925</v>
      </c>
      <c r="B4034" s="184">
        <v>49793</v>
      </c>
    </row>
    <row r="4035" spans="1:2" x14ac:dyDescent="0.2">
      <c r="A4035" s="115" t="s">
        <v>5926</v>
      </c>
      <c r="B4035" s="184">
        <v>49794</v>
      </c>
    </row>
    <row r="4036" spans="1:2" x14ac:dyDescent="0.2">
      <c r="A4036" s="115" t="s">
        <v>5927</v>
      </c>
      <c r="B4036" s="184">
        <v>49795</v>
      </c>
    </row>
    <row r="4037" spans="1:2" x14ac:dyDescent="0.2">
      <c r="A4037" s="115" t="s">
        <v>5928</v>
      </c>
      <c r="B4037" s="184">
        <v>49796</v>
      </c>
    </row>
    <row r="4038" spans="1:2" x14ac:dyDescent="0.2">
      <c r="A4038" s="115" t="s">
        <v>5929</v>
      </c>
      <c r="B4038" s="184">
        <v>49797</v>
      </c>
    </row>
    <row r="4039" spans="1:2" x14ac:dyDescent="0.2">
      <c r="A4039" s="115" t="s">
        <v>5930</v>
      </c>
      <c r="B4039" s="184">
        <v>49798</v>
      </c>
    </row>
    <row r="4040" spans="1:2" x14ac:dyDescent="0.2">
      <c r="A4040" s="115" t="s">
        <v>5931</v>
      </c>
      <c r="B4040" s="184">
        <v>49799</v>
      </c>
    </row>
    <row r="4041" spans="1:2" x14ac:dyDescent="0.2">
      <c r="A4041" s="115" t="s">
        <v>5932</v>
      </c>
      <c r="B4041" s="184">
        <v>49800</v>
      </c>
    </row>
    <row r="4042" spans="1:2" x14ac:dyDescent="0.2">
      <c r="A4042" s="115" t="s">
        <v>5933</v>
      </c>
      <c r="B4042" s="184">
        <v>49801</v>
      </c>
    </row>
    <row r="4043" spans="1:2" x14ac:dyDescent="0.2">
      <c r="A4043" s="115" t="s">
        <v>5934</v>
      </c>
      <c r="B4043" s="184">
        <v>49802</v>
      </c>
    </row>
    <row r="4044" spans="1:2" x14ac:dyDescent="0.2">
      <c r="A4044" s="115" t="s">
        <v>5935</v>
      </c>
      <c r="B4044" s="184">
        <v>49803</v>
      </c>
    </row>
    <row r="4045" spans="1:2" x14ac:dyDescent="0.2">
      <c r="A4045" s="115" t="s">
        <v>5936</v>
      </c>
      <c r="B4045" s="184">
        <v>49804</v>
      </c>
    </row>
    <row r="4046" spans="1:2" x14ac:dyDescent="0.2">
      <c r="A4046" s="115" t="s">
        <v>5937</v>
      </c>
      <c r="B4046" s="184">
        <v>49805</v>
      </c>
    </row>
    <row r="4047" spans="1:2" x14ac:dyDescent="0.2">
      <c r="A4047" s="115" t="s">
        <v>5938</v>
      </c>
      <c r="B4047" s="184">
        <v>49806</v>
      </c>
    </row>
    <row r="4048" spans="1:2" x14ac:dyDescent="0.2">
      <c r="A4048" s="115" t="s">
        <v>5939</v>
      </c>
      <c r="B4048" s="184">
        <v>49807</v>
      </c>
    </row>
    <row r="4049" spans="1:2" x14ac:dyDescent="0.2">
      <c r="A4049" s="115" t="s">
        <v>5940</v>
      </c>
      <c r="B4049" s="184">
        <v>49808</v>
      </c>
    </row>
    <row r="4050" spans="1:2" x14ac:dyDescent="0.2">
      <c r="A4050" s="115" t="s">
        <v>5941</v>
      </c>
      <c r="B4050" s="184">
        <v>49809</v>
      </c>
    </row>
    <row r="4051" spans="1:2" x14ac:dyDescent="0.2">
      <c r="A4051" s="115" t="s">
        <v>5942</v>
      </c>
      <c r="B4051" s="184">
        <v>49810</v>
      </c>
    </row>
    <row r="4052" spans="1:2" x14ac:dyDescent="0.2">
      <c r="A4052" s="115" t="s">
        <v>5943</v>
      </c>
      <c r="B4052" s="184">
        <v>49811</v>
      </c>
    </row>
    <row r="4053" spans="1:2" x14ac:dyDescent="0.2">
      <c r="A4053" s="115" t="s">
        <v>5944</v>
      </c>
      <c r="B4053" s="184">
        <v>49812</v>
      </c>
    </row>
    <row r="4054" spans="1:2" x14ac:dyDescent="0.2">
      <c r="A4054" s="115" t="s">
        <v>5945</v>
      </c>
      <c r="B4054" s="184">
        <v>49813</v>
      </c>
    </row>
    <row r="4055" spans="1:2" x14ac:dyDescent="0.2">
      <c r="A4055" s="115" t="s">
        <v>5946</v>
      </c>
      <c r="B4055" s="184">
        <v>49814</v>
      </c>
    </row>
    <row r="4056" spans="1:2" x14ac:dyDescent="0.2">
      <c r="A4056" s="115" t="s">
        <v>5947</v>
      </c>
      <c r="B4056" s="184">
        <v>49815</v>
      </c>
    </row>
    <row r="4057" spans="1:2" x14ac:dyDescent="0.2">
      <c r="A4057" s="115" t="s">
        <v>5948</v>
      </c>
      <c r="B4057" s="184">
        <v>49816</v>
      </c>
    </row>
    <row r="4058" spans="1:2" x14ac:dyDescent="0.2">
      <c r="A4058" s="115" t="s">
        <v>5949</v>
      </c>
      <c r="B4058" s="184">
        <v>49817</v>
      </c>
    </row>
    <row r="4059" spans="1:2" x14ac:dyDescent="0.2">
      <c r="A4059" s="115" t="s">
        <v>5950</v>
      </c>
      <c r="B4059" s="184">
        <v>49818</v>
      </c>
    </row>
    <row r="4060" spans="1:2" x14ac:dyDescent="0.2">
      <c r="A4060" s="115" t="s">
        <v>5951</v>
      </c>
      <c r="B4060" s="184">
        <v>49819</v>
      </c>
    </row>
    <row r="4061" spans="1:2" x14ac:dyDescent="0.2">
      <c r="A4061" s="115" t="s">
        <v>5952</v>
      </c>
      <c r="B4061" s="184">
        <v>49820</v>
      </c>
    </row>
    <row r="4062" spans="1:2" x14ac:dyDescent="0.2">
      <c r="A4062" s="115" t="s">
        <v>5953</v>
      </c>
      <c r="B4062" s="184">
        <v>49821</v>
      </c>
    </row>
    <row r="4063" spans="1:2" x14ac:dyDescent="0.2">
      <c r="A4063" s="115" t="s">
        <v>5954</v>
      </c>
      <c r="B4063" s="184">
        <v>49822</v>
      </c>
    </row>
    <row r="4064" spans="1:2" x14ac:dyDescent="0.2">
      <c r="A4064" s="115" t="s">
        <v>5955</v>
      </c>
      <c r="B4064" s="184">
        <v>49823</v>
      </c>
    </row>
    <row r="4065" spans="1:2" x14ac:dyDescent="0.2">
      <c r="A4065" s="115" t="s">
        <v>5956</v>
      </c>
      <c r="B4065" s="184">
        <v>49824</v>
      </c>
    </row>
    <row r="4066" spans="1:2" x14ac:dyDescent="0.2">
      <c r="A4066" s="115" t="s">
        <v>5957</v>
      </c>
      <c r="B4066" s="184">
        <v>49825</v>
      </c>
    </row>
    <row r="4067" spans="1:2" x14ac:dyDescent="0.2">
      <c r="A4067" s="115" t="s">
        <v>5958</v>
      </c>
      <c r="B4067" s="184">
        <v>49826</v>
      </c>
    </row>
    <row r="4068" spans="1:2" x14ac:dyDescent="0.2">
      <c r="A4068" s="115" t="s">
        <v>5959</v>
      </c>
      <c r="B4068" s="184">
        <v>49827</v>
      </c>
    </row>
    <row r="4069" spans="1:2" x14ac:dyDescent="0.2">
      <c r="A4069" s="115" t="s">
        <v>5960</v>
      </c>
      <c r="B4069" s="184">
        <v>49828</v>
      </c>
    </row>
    <row r="4070" spans="1:2" x14ac:dyDescent="0.2">
      <c r="A4070" s="115" t="s">
        <v>5961</v>
      </c>
      <c r="B4070" s="184">
        <v>49829</v>
      </c>
    </row>
    <row r="4071" spans="1:2" x14ac:dyDescent="0.2">
      <c r="A4071" s="115" t="s">
        <v>5962</v>
      </c>
      <c r="B4071" s="184">
        <v>49830</v>
      </c>
    </row>
    <row r="4072" spans="1:2" x14ac:dyDescent="0.2">
      <c r="A4072" s="115" t="s">
        <v>5963</v>
      </c>
      <c r="B4072" s="184">
        <v>49831</v>
      </c>
    </row>
    <row r="4073" spans="1:2" x14ac:dyDescent="0.2">
      <c r="A4073" s="115" t="s">
        <v>5964</v>
      </c>
      <c r="B4073" s="184">
        <v>49832</v>
      </c>
    </row>
    <row r="4074" spans="1:2" x14ac:dyDescent="0.2">
      <c r="A4074" s="115" t="s">
        <v>5965</v>
      </c>
      <c r="B4074" s="184">
        <v>49833</v>
      </c>
    </row>
    <row r="4075" spans="1:2" x14ac:dyDescent="0.2">
      <c r="A4075" s="115" t="s">
        <v>5966</v>
      </c>
      <c r="B4075" s="184">
        <v>49834</v>
      </c>
    </row>
    <row r="4076" spans="1:2" x14ac:dyDescent="0.2">
      <c r="A4076" s="115" t="s">
        <v>5967</v>
      </c>
      <c r="B4076" s="184">
        <v>49835</v>
      </c>
    </row>
    <row r="4077" spans="1:2" x14ac:dyDescent="0.2">
      <c r="A4077" s="115" t="s">
        <v>5968</v>
      </c>
      <c r="B4077" s="184">
        <v>49836</v>
      </c>
    </row>
    <row r="4078" spans="1:2" x14ac:dyDescent="0.2">
      <c r="A4078" s="115" t="s">
        <v>5969</v>
      </c>
      <c r="B4078" s="184">
        <v>49837</v>
      </c>
    </row>
    <row r="4079" spans="1:2" x14ac:dyDescent="0.2">
      <c r="A4079" s="115" t="s">
        <v>5970</v>
      </c>
      <c r="B4079" s="184">
        <v>49838</v>
      </c>
    </row>
    <row r="4080" spans="1:2" x14ac:dyDescent="0.2">
      <c r="A4080" s="115" t="s">
        <v>5971</v>
      </c>
      <c r="B4080" s="184">
        <v>49839</v>
      </c>
    </row>
    <row r="4081" spans="1:2" x14ac:dyDescent="0.2">
      <c r="A4081" s="115" t="s">
        <v>5972</v>
      </c>
      <c r="B4081" s="184">
        <v>49840</v>
      </c>
    </row>
    <row r="4082" spans="1:2" x14ac:dyDescent="0.2">
      <c r="A4082" s="115" t="s">
        <v>5973</v>
      </c>
      <c r="B4082" s="184">
        <v>49841</v>
      </c>
    </row>
    <row r="4083" spans="1:2" x14ac:dyDescent="0.2">
      <c r="A4083" s="115" t="s">
        <v>5974</v>
      </c>
      <c r="B4083" s="184">
        <v>49842</v>
      </c>
    </row>
    <row r="4084" spans="1:2" x14ac:dyDescent="0.2">
      <c r="A4084" s="115" t="s">
        <v>5975</v>
      </c>
      <c r="B4084" s="184">
        <v>49843</v>
      </c>
    </row>
    <row r="4085" spans="1:2" x14ac:dyDescent="0.2">
      <c r="A4085" s="115" t="s">
        <v>5976</v>
      </c>
      <c r="B4085" s="184">
        <v>49844</v>
      </c>
    </row>
    <row r="4086" spans="1:2" x14ac:dyDescent="0.2">
      <c r="A4086" s="115" t="s">
        <v>5977</v>
      </c>
      <c r="B4086" s="184">
        <v>49845</v>
      </c>
    </row>
    <row r="4087" spans="1:2" x14ac:dyDescent="0.2">
      <c r="A4087" s="115" t="s">
        <v>5978</v>
      </c>
      <c r="B4087" s="184">
        <v>49846</v>
      </c>
    </row>
    <row r="4088" spans="1:2" x14ac:dyDescent="0.2">
      <c r="A4088" s="115" t="s">
        <v>5979</v>
      </c>
      <c r="B4088" s="184">
        <v>49847</v>
      </c>
    </row>
    <row r="4089" spans="1:2" x14ac:dyDescent="0.2">
      <c r="A4089" s="115" t="s">
        <v>5980</v>
      </c>
      <c r="B4089" s="184">
        <v>49848</v>
      </c>
    </row>
    <row r="4090" spans="1:2" x14ac:dyDescent="0.2">
      <c r="A4090" s="115" t="s">
        <v>5981</v>
      </c>
      <c r="B4090" s="184">
        <v>49849</v>
      </c>
    </row>
    <row r="4091" spans="1:2" x14ac:dyDescent="0.2">
      <c r="A4091" s="115" t="s">
        <v>5982</v>
      </c>
      <c r="B4091" s="184">
        <v>49850</v>
      </c>
    </row>
    <row r="4092" spans="1:2" x14ac:dyDescent="0.2">
      <c r="A4092" s="115" t="s">
        <v>5983</v>
      </c>
      <c r="B4092" s="184">
        <v>49851</v>
      </c>
    </row>
    <row r="4093" spans="1:2" x14ac:dyDescent="0.2">
      <c r="A4093" s="115" t="s">
        <v>5984</v>
      </c>
      <c r="B4093" s="184">
        <v>49852</v>
      </c>
    </row>
    <row r="4094" spans="1:2" x14ac:dyDescent="0.2">
      <c r="A4094" s="115" t="s">
        <v>5985</v>
      </c>
      <c r="B4094" s="184">
        <v>49853</v>
      </c>
    </row>
    <row r="4095" spans="1:2" x14ac:dyDescent="0.2">
      <c r="A4095" s="115" t="s">
        <v>5986</v>
      </c>
      <c r="B4095" s="184">
        <v>49854</v>
      </c>
    </row>
    <row r="4096" spans="1:2" x14ac:dyDescent="0.2">
      <c r="A4096" s="115" t="s">
        <v>5987</v>
      </c>
      <c r="B4096" s="184">
        <v>49855</v>
      </c>
    </row>
    <row r="4097" spans="1:2" x14ac:dyDescent="0.2">
      <c r="A4097" s="115" t="s">
        <v>5988</v>
      </c>
      <c r="B4097" s="184">
        <v>49856</v>
      </c>
    </row>
    <row r="4098" spans="1:2" x14ac:dyDescent="0.2">
      <c r="A4098" s="115" t="s">
        <v>5989</v>
      </c>
      <c r="B4098" s="184">
        <v>49857</v>
      </c>
    </row>
    <row r="4099" spans="1:2" x14ac:dyDescent="0.2">
      <c r="A4099" s="115" t="s">
        <v>5990</v>
      </c>
      <c r="B4099" s="184">
        <v>49858</v>
      </c>
    </row>
    <row r="4100" spans="1:2" x14ac:dyDescent="0.2">
      <c r="A4100" s="115" t="s">
        <v>5991</v>
      </c>
      <c r="B4100" s="184">
        <v>49859</v>
      </c>
    </row>
    <row r="4101" spans="1:2" x14ac:dyDescent="0.2">
      <c r="A4101" s="115" t="s">
        <v>5992</v>
      </c>
      <c r="B4101" s="184">
        <v>49860</v>
      </c>
    </row>
    <row r="4102" spans="1:2" x14ac:dyDescent="0.2">
      <c r="A4102" s="115" t="s">
        <v>5993</v>
      </c>
      <c r="B4102" s="184">
        <v>49861</v>
      </c>
    </row>
    <row r="4103" spans="1:2" x14ac:dyDescent="0.2">
      <c r="A4103" s="115" t="s">
        <v>5994</v>
      </c>
      <c r="B4103" s="184">
        <v>49862</v>
      </c>
    </row>
    <row r="4104" spans="1:2" x14ac:dyDescent="0.2">
      <c r="A4104" s="115" t="s">
        <v>5995</v>
      </c>
      <c r="B4104" s="184">
        <v>49863</v>
      </c>
    </row>
    <row r="4105" spans="1:2" x14ac:dyDescent="0.2">
      <c r="A4105" s="115" t="s">
        <v>5996</v>
      </c>
      <c r="B4105" s="184">
        <v>49864</v>
      </c>
    </row>
    <row r="4106" spans="1:2" x14ac:dyDescent="0.2">
      <c r="A4106" s="115" t="s">
        <v>5997</v>
      </c>
      <c r="B4106" s="184">
        <v>49865</v>
      </c>
    </row>
    <row r="4107" spans="1:2" x14ac:dyDescent="0.2">
      <c r="A4107" s="115" t="s">
        <v>5998</v>
      </c>
      <c r="B4107" s="184">
        <v>49866</v>
      </c>
    </row>
    <row r="4108" spans="1:2" x14ac:dyDescent="0.2">
      <c r="A4108" s="115" t="s">
        <v>5999</v>
      </c>
      <c r="B4108" s="184">
        <v>49867</v>
      </c>
    </row>
    <row r="4109" spans="1:2" x14ac:dyDescent="0.2">
      <c r="A4109" s="115" t="s">
        <v>6000</v>
      </c>
      <c r="B4109" s="184">
        <v>49868</v>
      </c>
    </row>
    <row r="4110" spans="1:2" x14ac:dyDescent="0.2">
      <c r="A4110" s="115" t="s">
        <v>6001</v>
      </c>
      <c r="B4110" s="184">
        <v>49869</v>
      </c>
    </row>
    <row r="4111" spans="1:2" x14ac:dyDescent="0.2">
      <c r="A4111" s="115" t="s">
        <v>6002</v>
      </c>
      <c r="B4111" s="184">
        <v>49870</v>
      </c>
    </row>
    <row r="4112" spans="1:2" x14ac:dyDescent="0.2">
      <c r="A4112" s="115" t="s">
        <v>6003</v>
      </c>
      <c r="B4112" s="184">
        <v>49871</v>
      </c>
    </row>
    <row r="4113" spans="1:2" x14ac:dyDescent="0.2">
      <c r="A4113" s="115" t="s">
        <v>6004</v>
      </c>
      <c r="B4113" s="184">
        <v>49872</v>
      </c>
    </row>
    <row r="4114" spans="1:2" x14ac:dyDescent="0.2">
      <c r="A4114" s="115" t="s">
        <v>6005</v>
      </c>
      <c r="B4114" s="184">
        <v>49873</v>
      </c>
    </row>
    <row r="4115" spans="1:2" x14ac:dyDescent="0.2">
      <c r="A4115" s="115" t="s">
        <v>6006</v>
      </c>
      <c r="B4115" s="184">
        <v>49874</v>
      </c>
    </row>
    <row r="4116" spans="1:2" x14ac:dyDescent="0.2">
      <c r="A4116" s="115" t="s">
        <v>6007</v>
      </c>
      <c r="B4116" s="184">
        <v>49875</v>
      </c>
    </row>
    <row r="4117" spans="1:2" x14ac:dyDescent="0.2">
      <c r="A4117" s="115" t="s">
        <v>6008</v>
      </c>
      <c r="B4117" s="184">
        <v>49876</v>
      </c>
    </row>
    <row r="4118" spans="1:2" x14ac:dyDescent="0.2">
      <c r="A4118" s="115" t="s">
        <v>6009</v>
      </c>
      <c r="B4118" s="184">
        <v>49877</v>
      </c>
    </row>
    <row r="4119" spans="1:2" x14ac:dyDescent="0.2">
      <c r="A4119" s="115" t="s">
        <v>6010</v>
      </c>
      <c r="B4119" s="184">
        <v>49878</v>
      </c>
    </row>
    <row r="4120" spans="1:2" x14ac:dyDescent="0.2">
      <c r="A4120" s="115" t="s">
        <v>6011</v>
      </c>
      <c r="B4120" s="184">
        <v>49879</v>
      </c>
    </row>
    <row r="4121" spans="1:2" x14ac:dyDescent="0.2">
      <c r="A4121" s="115" t="s">
        <v>6012</v>
      </c>
      <c r="B4121" s="184">
        <v>49880</v>
      </c>
    </row>
    <row r="4122" spans="1:2" x14ac:dyDescent="0.2">
      <c r="A4122" s="115" t="s">
        <v>6013</v>
      </c>
      <c r="B4122" s="184">
        <v>49881</v>
      </c>
    </row>
    <row r="4123" spans="1:2" x14ac:dyDescent="0.2">
      <c r="A4123" s="115" t="s">
        <v>6014</v>
      </c>
      <c r="B4123" s="184">
        <v>49882</v>
      </c>
    </row>
    <row r="4124" spans="1:2" x14ac:dyDescent="0.2">
      <c r="A4124" s="115" t="s">
        <v>6015</v>
      </c>
      <c r="B4124" s="184">
        <v>49883</v>
      </c>
    </row>
    <row r="4125" spans="1:2" x14ac:dyDescent="0.2">
      <c r="A4125" s="115" t="s">
        <v>6016</v>
      </c>
      <c r="B4125" s="184">
        <v>49884</v>
      </c>
    </row>
    <row r="4126" spans="1:2" x14ac:dyDescent="0.2">
      <c r="A4126" s="115" t="s">
        <v>6017</v>
      </c>
      <c r="B4126" s="184">
        <v>49885</v>
      </c>
    </row>
    <row r="4127" spans="1:2" x14ac:dyDescent="0.2">
      <c r="A4127" s="115" t="s">
        <v>6018</v>
      </c>
      <c r="B4127" s="184">
        <v>49886</v>
      </c>
    </row>
    <row r="4128" spans="1:2" x14ac:dyDescent="0.2">
      <c r="A4128" s="115" t="s">
        <v>6019</v>
      </c>
      <c r="B4128" s="184">
        <v>49887</v>
      </c>
    </row>
    <row r="4129" spans="1:2" x14ac:dyDescent="0.2">
      <c r="A4129" s="115" t="s">
        <v>6020</v>
      </c>
      <c r="B4129" s="184">
        <v>49888</v>
      </c>
    </row>
    <row r="4130" spans="1:2" x14ac:dyDescent="0.2">
      <c r="A4130" s="115" t="s">
        <v>6021</v>
      </c>
      <c r="B4130" s="184">
        <v>49889</v>
      </c>
    </row>
    <row r="4131" spans="1:2" x14ac:dyDescent="0.2">
      <c r="A4131" s="115" t="s">
        <v>6022</v>
      </c>
      <c r="B4131" s="184">
        <v>49890</v>
      </c>
    </row>
    <row r="4132" spans="1:2" x14ac:dyDescent="0.2">
      <c r="A4132" s="115" t="s">
        <v>6023</v>
      </c>
      <c r="B4132" s="184">
        <v>49891</v>
      </c>
    </row>
    <row r="4133" spans="1:2" x14ac:dyDescent="0.2">
      <c r="A4133" s="115" t="s">
        <v>6024</v>
      </c>
      <c r="B4133" s="184">
        <v>49892</v>
      </c>
    </row>
    <row r="4134" spans="1:2" x14ac:dyDescent="0.2">
      <c r="A4134" s="115" t="s">
        <v>6025</v>
      </c>
      <c r="B4134" s="184">
        <v>49893</v>
      </c>
    </row>
    <row r="4135" spans="1:2" x14ac:dyDescent="0.2">
      <c r="A4135" s="115" t="s">
        <v>6026</v>
      </c>
      <c r="B4135" s="184">
        <v>49894</v>
      </c>
    </row>
    <row r="4136" spans="1:2" x14ac:dyDescent="0.2">
      <c r="A4136" s="115" t="s">
        <v>6027</v>
      </c>
      <c r="B4136" s="184">
        <v>49895</v>
      </c>
    </row>
    <row r="4137" spans="1:2" x14ac:dyDescent="0.2">
      <c r="A4137" s="115" t="s">
        <v>6028</v>
      </c>
      <c r="B4137" s="184">
        <v>49896</v>
      </c>
    </row>
    <row r="4138" spans="1:2" x14ac:dyDescent="0.2">
      <c r="A4138" s="115" t="s">
        <v>6029</v>
      </c>
      <c r="B4138" s="184">
        <v>49897</v>
      </c>
    </row>
    <row r="4139" spans="1:2" x14ac:dyDescent="0.2">
      <c r="A4139" s="115" t="s">
        <v>6030</v>
      </c>
      <c r="B4139" s="184">
        <v>49898</v>
      </c>
    </row>
    <row r="4140" spans="1:2" x14ac:dyDescent="0.2">
      <c r="A4140" s="115" t="s">
        <v>6031</v>
      </c>
      <c r="B4140" s="184">
        <v>49899</v>
      </c>
    </row>
    <row r="4141" spans="1:2" x14ac:dyDescent="0.2">
      <c r="A4141" s="115" t="s">
        <v>6032</v>
      </c>
      <c r="B4141" s="184">
        <v>49900</v>
      </c>
    </row>
    <row r="4142" spans="1:2" x14ac:dyDescent="0.2">
      <c r="A4142" s="115" t="s">
        <v>6033</v>
      </c>
      <c r="B4142" s="184">
        <v>49901</v>
      </c>
    </row>
    <row r="4143" spans="1:2" x14ac:dyDescent="0.2">
      <c r="A4143" s="115" t="s">
        <v>6034</v>
      </c>
      <c r="B4143" s="184">
        <v>49902</v>
      </c>
    </row>
    <row r="4144" spans="1:2" x14ac:dyDescent="0.2">
      <c r="A4144" s="115" t="s">
        <v>6035</v>
      </c>
      <c r="B4144" s="184">
        <v>49903</v>
      </c>
    </row>
    <row r="4145" spans="1:2" x14ac:dyDescent="0.2">
      <c r="A4145" s="115" t="s">
        <v>6036</v>
      </c>
      <c r="B4145" s="184">
        <v>49904</v>
      </c>
    </row>
    <row r="4146" spans="1:2" x14ac:dyDescent="0.2">
      <c r="A4146" s="115" t="s">
        <v>6037</v>
      </c>
      <c r="B4146" s="184">
        <v>49905</v>
      </c>
    </row>
    <row r="4147" spans="1:2" x14ac:dyDescent="0.2">
      <c r="A4147" s="115" t="s">
        <v>6038</v>
      </c>
      <c r="B4147" s="184">
        <v>49906</v>
      </c>
    </row>
    <row r="4148" spans="1:2" x14ac:dyDescent="0.2">
      <c r="A4148" s="115" t="s">
        <v>6039</v>
      </c>
      <c r="B4148" s="184">
        <v>49907</v>
      </c>
    </row>
    <row r="4149" spans="1:2" x14ac:dyDescent="0.2">
      <c r="A4149" s="115" t="s">
        <v>6040</v>
      </c>
      <c r="B4149" s="184">
        <v>49908</v>
      </c>
    </row>
    <row r="4150" spans="1:2" x14ac:dyDescent="0.2">
      <c r="A4150" s="115" t="s">
        <v>6041</v>
      </c>
      <c r="B4150" s="184">
        <v>49909</v>
      </c>
    </row>
    <row r="4151" spans="1:2" x14ac:dyDescent="0.2">
      <c r="A4151" s="115" t="s">
        <v>6042</v>
      </c>
      <c r="B4151" s="184">
        <v>49910</v>
      </c>
    </row>
    <row r="4152" spans="1:2" x14ac:dyDescent="0.2">
      <c r="A4152" s="115" t="s">
        <v>6043</v>
      </c>
      <c r="B4152" s="184">
        <v>49911</v>
      </c>
    </row>
    <row r="4153" spans="1:2" x14ac:dyDescent="0.2">
      <c r="A4153" s="115" t="s">
        <v>6044</v>
      </c>
      <c r="B4153" s="184">
        <v>49912</v>
      </c>
    </row>
    <row r="4154" spans="1:2" x14ac:dyDescent="0.2">
      <c r="A4154" s="115" t="s">
        <v>6045</v>
      </c>
      <c r="B4154" s="184">
        <v>49913</v>
      </c>
    </row>
    <row r="4155" spans="1:2" x14ac:dyDescent="0.2">
      <c r="A4155" s="115" t="s">
        <v>6046</v>
      </c>
      <c r="B4155" s="184">
        <v>49914</v>
      </c>
    </row>
    <row r="4156" spans="1:2" x14ac:dyDescent="0.2">
      <c r="A4156" s="115" t="s">
        <v>6047</v>
      </c>
      <c r="B4156" s="184">
        <v>49915</v>
      </c>
    </row>
    <row r="4157" spans="1:2" x14ac:dyDescent="0.2">
      <c r="A4157" s="115" t="s">
        <v>6048</v>
      </c>
      <c r="B4157" s="184">
        <v>49916</v>
      </c>
    </row>
    <row r="4158" spans="1:2" x14ac:dyDescent="0.2">
      <c r="A4158" s="115" t="s">
        <v>6049</v>
      </c>
      <c r="B4158" s="184">
        <v>49917</v>
      </c>
    </row>
    <row r="4159" spans="1:2" x14ac:dyDescent="0.2">
      <c r="A4159" s="115" t="s">
        <v>6050</v>
      </c>
      <c r="B4159" s="184">
        <v>49918</v>
      </c>
    </row>
    <row r="4160" spans="1:2" x14ac:dyDescent="0.2">
      <c r="A4160" s="115" t="s">
        <v>6051</v>
      </c>
      <c r="B4160" s="184">
        <v>49919</v>
      </c>
    </row>
    <row r="4161" spans="1:2" x14ac:dyDescent="0.2">
      <c r="A4161" s="115" t="s">
        <v>6052</v>
      </c>
      <c r="B4161" s="184">
        <v>49920</v>
      </c>
    </row>
    <row r="4162" spans="1:2" x14ac:dyDescent="0.2">
      <c r="A4162" s="115" t="s">
        <v>6053</v>
      </c>
      <c r="B4162" s="184">
        <v>49921</v>
      </c>
    </row>
    <row r="4163" spans="1:2" x14ac:dyDescent="0.2">
      <c r="A4163" s="115" t="s">
        <v>6054</v>
      </c>
      <c r="B4163" s="184">
        <v>49922</v>
      </c>
    </row>
    <row r="4164" spans="1:2" x14ac:dyDescent="0.2">
      <c r="A4164" s="115" t="s">
        <v>6055</v>
      </c>
      <c r="B4164" s="184">
        <v>49923</v>
      </c>
    </row>
    <row r="4165" spans="1:2" x14ac:dyDescent="0.2">
      <c r="A4165" s="115" t="s">
        <v>6056</v>
      </c>
      <c r="B4165" s="184">
        <v>49924</v>
      </c>
    </row>
    <row r="4166" spans="1:2" x14ac:dyDescent="0.2">
      <c r="A4166" s="115" t="s">
        <v>6057</v>
      </c>
      <c r="B4166" s="184">
        <v>49925</v>
      </c>
    </row>
    <row r="4167" spans="1:2" x14ac:dyDescent="0.2">
      <c r="A4167" s="115" t="s">
        <v>6058</v>
      </c>
      <c r="B4167" s="184">
        <v>49926</v>
      </c>
    </row>
    <row r="4168" spans="1:2" x14ac:dyDescent="0.2">
      <c r="A4168" s="115" t="s">
        <v>6059</v>
      </c>
      <c r="B4168" s="184">
        <v>49927</v>
      </c>
    </row>
    <row r="4169" spans="1:2" x14ac:dyDescent="0.2">
      <c r="A4169" s="115" t="s">
        <v>6060</v>
      </c>
      <c r="B4169" s="184">
        <v>49928</v>
      </c>
    </row>
    <row r="4170" spans="1:2" x14ac:dyDescent="0.2">
      <c r="A4170" s="115" t="s">
        <v>6061</v>
      </c>
      <c r="B4170" s="184">
        <v>49929</v>
      </c>
    </row>
    <row r="4171" spans="1:2" x14ac:dyDescent="0.2">
      <c r="A4171" s="115" t="s">
        <v>6062</v>
      </c>
      <c r="B4171" s="184">
        <v>49930</v>
      </c>
    </row>
    <row r="4172" spans="1:2" x14ac:dyDescent="0.2">
      <c r="A4172" s="115" t="s">
        <v>6063</v>
      </c>
      <c r="B4172" s="184">
        <v>49931</v>
      </c>
    </row>
    <row r="4173" spans="1:2" x14ac:dyDescent="0.2">
      <c r="A4173" s="115" t="s">
        <v>6064</v>
      </c>
      <c r="B4173" s="184">
        <v>49932</v>
      </c>
    </row>
    <row r="4174" spans="1:2" x14ac:dyDescent="0.2">
      <c r="A4174" s="115" t="s">
        <v>6065</v>
      </c>
      <c r="B4174" s="184">
        <v>49933</v>
      </c>
    </row>
    <row r="4175" spans="1:2" x14ac:dyDescent="0.2">
      <c r="A4175" s="115" t="s">
        <v>6066</v>
      </c>
      <c r="B4175" s="184">
        <v>49934</v>
      </c>
    </row>
    <row r="4176" spans="1:2" x14ac:dyDescent="0.2">
      <c r="A4176" s="115" t="s">
        <v>6067</v>
      </c>
      <c r="B4176" s="184">
        <v>49935</v>
      </c>
    </row>
    <row r="4177" spans="1:2" x14ac:dyDescent="0.2">
      <c r="A4177" s="115" t="s">
        <v>6068</v>
      </c>
      <c r="B4177" s="184">
        <v>49936</v>
      </c>
    </row>
    <row r="4178" spans="1:2" x14ac:dyDescent="0.2">
      <c r="A4178" s="115" t="s">
        <v>6069</v>
      </c>
      <c r="B4178" s="184">
        <v>49937</v>
      </c>
    </row>
    <row r="4179" spans="1:2" x14ac:dyDescent="0.2">
      <c r="A4179" s="115" t="s">
        <v>6070</v>
      </c>
      <c r="B4179" s="184">
        <v>49938</v>
      </c>
    </row>
    <row r="4180" spans="1:2" x14ac:dyDescent="0.2">
      <c r="A4180" s="115" t="s">
        <v>6071</v>
      </c>
      <c r="B4180" s="184">
        <v>49939</v>
      </c>
    </row>
    <row r="4181" spans="1:2" x14ac:dyDescent="0.2">
      <c r="A4181" s="115" t="s">
        <v>6072</v>
      </c>
      <c r="B4181" s="184">
        <v>49940</v>
      </c>
    </row>
    <row r="4182" spans="1:2" x14ac:dyDescent="0.2">
      <c r="A4182" s="115" t="s">
        <v>6073</v>
      </c>
      <c r="B4182" s="184">
        <v>49941</v>
      </c>
    </row>
    <row r="4183" spans="1:2" x14ac:dyDescent="0.2">
      <c r="A4183" s="115" t="s">
        <v>6074</v>
      </c>
      <c r="B4183" s="184">
        <v>49942</v>
      </c>
    </row>
    <row r="4184" spans="1:2" x14ac:dyDescent="0.2">
      <c r="A4184" s="115" t="s">
        <v>6075</v>
      </c>
      <c r="B4184" s="184">
        <v>49943</v>
      </c>
    </row>
    <row r="4185" spans="1:2" x14ac:dyDescent="0.2">
      <c r="A4185" s="115" t="s">
        <v>6076</v>
      </c>
      <c r="B4185" s="184">
        <v>49944</v>
      </c>
    </row>
    <row r="4186" spans="1:2" x14ac:dyDescent="0.2">
      <c r="A4186" s="115" t="s">
        <v>6077</v>
      </c>
      <c r="B4186" s="184">
        <v>49945</v>
      </c>
    </row>
    <row r="4187" spans="1:2" x14ac:dyDescent="0.2">
      <c r="A4187" s="115" t="s">
        <v>6078</v>
      </c>
      <c r="B4187" s="184">
        <v>49946</v>
      </c>
    </row>
    <row r="4188" spans="1:2" x14ac:dyDescent="0.2">
      <c r="A4188" s="115" t="s">
        <v>6079</v>
      </c>
      <c r="B4188" s="184">
        <v>49947</v>
      </c>
    </row>
    <row r="4189" spans="1:2" x14ac:dyDescent="0.2">
      <c r="A4189" s="115" t="s">
        <v>6080</v>
      </c>
      <c r="B4189" s="184">
        <v>49948</v>
      </c>
    </row>
    <row r="4190" spans="1:2" x14ac:dyDescent="0.2">
      <c r="A4190" s="115" t="s">
        <v>6081</v>
      </c>
      <c r="B4190" s="184">
        <v>49949</v>
      </c>
    </row>
    <row r="4191" spans="1:2" x14ac:dyDescent="0.2">
      <c r="A4191" s="115" t="s">
        <v>6082</v>
      </c>
      <c r="B4191" s="184">
        <v>49950</v>
      </c>
    </row>
    <row r="4192" spans="1:2" x14ac:dyDescent="0.2">
      <c r="A4192" s="115" t="s">
        <v>6083</v>
      </c>
      <c r="B4192" s="184">
        <v>49951</v>
      </c>
    </row>
    <row r="4193" spans="1:2" x14ac:dyDescent="0.2">
      <c r="A4193" s="115" t="s">
        <v>6084</v>
      </c>
      <c r="B4193" s="184">
        <v>49952</v>
      </c>
    </row>
    <row r="4194" spans="1:2" x14ac:dyDescent="0.2">
      <c r="A4194" s="115" t="s">
        <v>6085</v>
      </c>
      <c r="B4194" s="184">
        <v>49953</v>
      </c>
    </row>
    <row r="4195" spans="1:2" x14ac:dyDescent="0.2">
      <c r="A4195" s="115" t="s">
        <v>6086</v>
      </c>
      <c r="B4195" s="184">
        <v>49954</v>
      </c>
    </row>
    <row r="4196" spans="1:2" x14ac:dyDescent="0.2">
      <c r="A4196" s="115" t="s">
        <v>6087</v>
      </c>
      <c r="B4196" s="184">
        <v>49955</v>
      </c>
    </row>
    <row r="4197" spans="1:2" x14ac:dyDescent="0.2">
      <c r="A4197" s="115" t="s">
        <v>6088</v>
      </c>
      <c r="B4197" s="184">
        <v>49956</v>
      </c>
    </row>
    <row r="4198" spans="1:2" x14ac:dyDescent="0.2">
      <c r="A4198" s="115" t="s">
        <v>6089</v>
      </c>
      <c r="B4198" s="184">
        <v>49957</v>
      </c>
    </row>
    <row r="4199" spans="1:2" x14ac:dyDescent="0.2">
      <c r="A4199" s="115" t="s">
        <v>6090</v>
      </c>
      <c r="B4199" s="184">
        <v>49958</v>
      </c>
    </row>
    <row r="4200" spans="1:2" x14ac:dyDescent="0.2">
      <c r="A4200" s="115" t="s">
        <v>6091</v>
      </c>
      <c r="B4200" s="184">
        <v>49959</v>
      </c>
    </row>
    <row r="4201" spans="1:2" x14ac:dyDescent="0.2">
      <c r="A4201" s="115" t="s">
        <v>6092</v>
      </c>
      <c r="B4201" s="184">
        <v>49960</v>
      </c>
    </row>
    <row r="4202" spans="1:2" x14ac:dyDescent="0.2">
      <c r="A4202" s="115" t="s">
        <v>6093</v>
      </c>
      <c r="B4202" s="184">
        <v>49961</v>
      </c>
    </row>
    <row r="4203" spans="1:2" x14ac:dyDescent="0.2">
      <c r="A4203" s="115" t="s">
        <v>6094</v>
      </c>
      <c r="B4203" s="184">
        <v>49962</v>
      </c>
    </row>
    <row r="4204" spans="1:2" x14ac:dyDescent="0.2">
      <c r="A4204" s="115" t="s">
        <v>6095</v>
      </c>
      <c r="B4204" s="184">
        <v>49963</v>
      </c>
    </row>
    <row r="4205" spans="1:2" x14ac:dyDescent="0.2">
      <c r="A4205" s="115" t="s">
        <v>6096</v>
      </c>
      <c r="B4205" s="184">
        <v>49964</v>
      </c>
    </row>
    <row r="4206" spans="1:2" x14ac:dyDescent="0.2">
      <c r="A4206" s="115" t="s">
        <v>6097</v>
      </c>
      <c r="B4206" s="184">
        <v>49965</v>
      </c>
    </row>
    <row r="4207" spans="1:2" x14ac:dyDescent="0.2">
      <c r="A4207" s="115" t="s">
        <v>6098</v>
      </c>
      <c r="B4207" s="184">
        <v>49966</v>
      </c>
    </row>
    <row r="4208" spans="1:2" x14ac:dyDescent="0.2">
      <c r="A4208" s="115" t="s">
        <v>6099</v>
      </c>
      <c r="B4208" s="184">
        <v>49967</v>
      </c>
    </row>
    <row r="4209" spans="1:2" x14ac:dyDescent="0.2">
      <c r="A4209" s="115" t="s">
        <v>6100</v>
      </c>
      <c r="B4209" s="184">
        <v>49968</v>
      </c>
    </row>
    <row r="4210" spans="1:2" x14ac:dyDescent="0.2">
      <c r="A4210" s="115" t="s">
        <v>6101</v>
      </c>
      <c r="B4210" s="184">
        <v>49969</v>
      </c>
    </row>
    <row r="4211" spans="1:2" x14ac:dyDescent="0.2">
      <c r="A4211" s="115" t="s">
        <v>6102</v>
      </c>
      <c r="B4211" s="184">
        <v>49970</v>
      </c>
    </row>
    <row r="4212" spans="1:2" x14ac:dyDescent="0.2">
      <c r="A4212" s="115" t="s">
        <v>6103</v>
      </c>
      <c r="B4212" s="184">
        <v>49971</v>
      </c>
    </row>
    <row r="4213" spans="1:2" x14ac:dyDescent="0.2">
      <c r="A4213" s="115" t="s">
        <v>6104</v>
      </c>
      <c r="B4213" s="184">
        <v>49972</v>
      </c>
    </row>
    <row r="4214" spans="1:2" x14ac:dyDescent="0.2">
      <c r="A4214" s="115" t="s">
        <v>6105</v>
      </c>
      <c r="B4214" s="184">
        <v>49973</v>
      </c>
    </row>
    <row r="4215" spans="1:2" x14ac:dyDescent="0.2">
      <c r="A4215" s="115" t="s">
        <v>6106</v>
      </c>
      <c r="B4215" s="184">
        <v>49974</v>
      </c>
    </row>
    <row r="4216" spans="1:2" x14ac:dyDescent="0.2">
      <c r="A4216" s="115" t="s">
        <v>6107</v>
      </c>
      <c r="B4216" s="184">
        <v>49975</v>
      </c>
    </row>
    <row r="4217" spans="1:2" x14ac:dyDescent="0.2">
      <c r="A4217" s="115" t="s">
        <v>6108</v>
      </c>
      <c r="B4217" s="184">
        <v>49976</v>
      </c>
    </row>
    <row r="4218" spans="1:2" x14ac:dyDescent="0.2">
      <c r="A4218" s="115" t="s">
        <v>6109</v>
      </c>
      <c r="B4218" s="184">
        <v>49977</v>
      </c>
    </row>
    <row r="4219" spans="1:2" x14ac:dyDescent="0.2">
      <c r="A4219" s="115" t="s">
        <v>6110</v>
      </c>
      <c r="B4219" s="184">
        <v>49978</v>
      </c>
    </row>
    <row r="4220" spans="1:2" x14ac:dyDescent="0.2">
      <c r="A4220" s="115" t="s">
        <v>6111</v>
      </c>
      <c r="B4220" s="184">
        <v>49979</v>
      </c>
    </row>
    <row r="4221" spans="1:2" x14ac:dyDescent="0.2">
      <c r="A4221" s="115" t="s">
        <v>6112</v>
      </c>
      <c r="B4221" s="184">
        <v>49980</v>
      </c>
    </row>
    <row r="4222" spans="1:2" x14ac:dyDescent="0.2">
      <c r="A4222" s="115" t="s">
        <v>6113</v>
      </c>
      <c r="B4222" s="184">
        <v>49981</v>
      </c>
    </row>
    <row r="4223" spans="1:2" x14ac:dyDescent="0.2">
      <c r="A4223" s="115" t="s">
        <v>6114</v>
      </c>
      <c r="B4223" s="184">
        <v>49982</v>
      </c>
    </row>
    <row r="4224" spans="1:2" x14ac:dyDescent="0.2">
      <c r="A4224" s="115" t="s">
        <v>6115</v>
      </c>
      <c r="B4224" s="184">
        <v>49983</v>
      </c>
    </row>
    <row r="4225" spans="1:2" x14ac:dyDescent="0.2">
      <c r="A4225" s="115" t="s">
        <v>6116</v>
      </c>
      <c r="B4225" s="184">
        <v>49984</v>
      </c>
    </row>
    <row r="4226" spans="1:2" x14ac:dyDescent="0.2">
      <c r="A4226" s="115" t="s">
        <v>6117</v>
      </c>
      <c r="B4226" s="184">
        <v>49985</v>
      </c>
    </row>
    <row r="4227" spans="1:2" x14ac:dyDescent="0.2">
      <c r="A4227" s="115" t="s">
        <v>6118</v>
      </c>
      <c r="B4227" s="184">
        <v>49986</v>
      </c>
    </row>
    <row r="4228" spans="1:2" x14ac:dyDescent="0.2">
      <c r="A4228" s="115" t="s">
        <v>6119</v>
      </c>
      <c r="B4228" s="184">
        <v>49987</v>
      </c>
    </row>
    <row r="4229" spans="1:2" x14ac:dyDescent="0.2">
      <c r="A4229" s="115" t="s">
        <v>6120</v>
      </c>
      <c r="B4229" s="184">
        <v>49988</v>
      </c>
    </row>
    <row r="4230" spans="1:2" x14ac:dyDescent="0.2">
      <c r="A4230" s="115" t="s">
        <v>6121</v>
      </c>
      <c r="B4230" s="184">
        <v>49989</v>
      </c>
    </row>
    <row r="4231" spans="1:2" x14ac:dyDescent="0.2">
      <c r="A4231" s="115" t="s">
        <v>6122</v>
      </c>
      <c r="B4231" s="184">
        <v>49990</v>
      </c>
    </row>
    <row r="4232" spans="1:2" x14ac:dyDescent="0.2">
      <c r="A4232" s="115" t="s">
        <v>6123</v>
      </c>
      <c r="B4232" s="184">
        <v>49991</v>
      </c>
    </row>
    <row r="4233" spans="1:2" x14ac:dyDescent="0.2">
      <c r="A4233" s="115" t="s">
        <v>6124</v>
      </c>
      <c r="B4233" s="184">
        <v>49992</v>
      </c>
    </row>
    <row r="4234" spans="1:2" x14ac:dyDescent="0.2">
      <c r="A4234" s="115" t="s">
        <v>6125</v>
      </c>
      <c r="B4234" s="184">
        <v>49993</v>
      </c>
    </row>
    <row r="4235" spans="1:2" x14ac:dyDescent="0.2">
      <c r="A4235" s="115" t="s">
        <v>6126</v>
      </c>
      <c r="B4235" s="184">
        <v>49994</v>
      </c>
    </row>
    <row r="4236" spans="1:2" x14ac:dyDescent="0.2">
      <c r="A4236" s="115" t="s">
        <v>6127</v>
      </c>
      <c r="B4236" s="184">
        <v>49995</v>
      </c>
    </row>
    <row r="4237" spans="1:2" x14ac:dyDescent="0.2">
      <c r="A4237" s="115" t="s">
        <v>6128</v>
      </c>
      <c r="B4237" s="184">
        <v>49996</v>
      </c>
    </row>
    <row r="4238" spans="1:2" x14ac:dyDescent="0.2">
      <c r="A4238" s="115" t="s">
        <v>6129</v>
      </c>
      <c r="B4238" s="184">
        <v>49997</v>
      </c>
    </row>
    <row r="4239" spans="1:2" x14ac:dyDescent="0.2">
      <c r="A4239" s="115" t="s">
        <v>6130</v>
      </c>
      <c r="B4239" s="184">
        <v>49998</v>
      </c>
    </row>
    <row r="4240" spans="1:2" x14ac:dyDescent="0.2">
      <c r="A4240" s="115" t="s">
        <v>6131</v>
      </c>
      <c r="B4240" s="184">
        <v>49999</v>
      </c>
    </row>
    <row r="4241" spans="1:2" x14ac:dyDescent="0.2">
      <c r="A4241" s="115" t="s">
        <v>6132</v>
      </c>
      <c r="B4241" s="184">
        <v>50000</v>
      </c>
    </row>
    <row r="4242" spans="1:2" x14ac:dyDescent="0.2">
      <c r="A4242" s="115" t="s">
        <v>6133</v>
      </c>
      <c r="B4242" s="184">
        <v>50001</v>
      </c>
    </row>
    <row r="4243" spans="1:2" x14ac:dyDescent="0.2">
      <c r="A4243" s="115" t="s">
        <v>6134</v>
      </c>
      <c r="B4243" s="184">
        <v>50002</v>
      </c>
    </row>
    <row r="4244" spans="1:2" x14ac:dyDescent="0.2">
      <c r="A4244" s="115" t="s">
        <v>6135</v>
      </c>
      <c r="B4244" s="184">
        <v>50003</v>
      </c>
    </row>
    <row r="4245" spans="1:2" x14ac:dyDescent="0.2">
      <c r="A4245" s="115" t="s">
        <v>6136</v>
      </c>
      <c r="B4245" s="184">
        <v>50004</v>
      </c>
    </row>
    <row r="4246" spans="1:2" x14ac:dyDescent="0.2">
      <c r="A4246" s="115" t="s">
        <v>6137</v>
      </c>
      <c r="B4246" s="184">
        <v>50005</v>
      </c>
    </row>
    <row r="4247" spans="1:2" x14ac:dyDescent="0.2">
      <c r="A4247" s="115" t="s">
        <v>6138</v>
      </c>
      <c r="B4247" s="184">
        <v>50006</v>
      </c>
    </row>
    <row r="4248" spans="1:2" x14ac:dyDescent="0.2">
      <c r="A4248" s="115" t="s">
        <v>6139</v>
      </c>
      <c r="B4248" s="184">
        <v>50007</v>
      </c>
    </row>
    <row r="4249" spans="1:2" x14ac:dyDescent="0.2">
      <c r="A4249" s="115" t="s">
        <v>6140</v>
      </c>
      <c r="B4249" s="184">
        <v>50008</v>
      </c>
    </row>
    <row r="4250" spans="1:2" x14ac:dyDescent="0.2">
      <c r="A4250" s="115" t="s">
        <v>6141</v>
      </c>
      <c r="B4250" s="184">
        <v>50009</v>
      </c>
    </row>
    <row r="4251" spans="1:2" x14ac:dyDescent="0.2">
      <c r="A4251" s="115" t="s">
        <v>6142</v>
      </c>
      <c r="B4251" s="184">
        <v>50010</v>
      </c>
    </row>
    <row r="4252" spans="1:2" x14ac:dyDescent="0.2">
      <c r="A4252" s="115" t="s">
        <v>6143</v>
      </c>
      <c r="B4252" s="184">
        <v>50011</v>
      </c>
    </row>
    <row r="4253" spans="1:2" x14ac:dyDescent="0.2">
      <c r="A4253" s="115" t="s">
        <v>6144</v>
      </c>
      <c r="B4253" s="184">
        <v>50012</v>
      </c>
    </row>
    <row r="4254" spans="1:2" x14ac:dyDescent="0.2">
      <c r="A4254" s="115" t="s">
        <v>6145</v>
      </c>
      <c r="B4254" s="184">
        <v>50013</v>
      </c>
    </row>
    <row r="4255" spans="1:2" x14ac:dyDescent="0.2">
      <c r="A4255" s="115" t="s">
        <v>6146</v>
      </c>
      <c r="B4255" s="184">
        <v>50014</v>
      </c>
    </row>
    <row r="4256" spans="1:2" x14ac:dyDescent="0.2">
      <c r="A4256" s="115" t="s">
        <v>6147</v>
      </c>
      <c r="B4256" s="184">
        <v>50015</v>
      </c>
    </row>
    <row r="4257" spans="1:2" x14ac:dyDescent="0.2">
      <c r="A4257" s="115" t="s">
        <v>6148</v>
      </c>
      <c r="B4257" s="184">
        <v>50016</v>
      </c>
    </row>
    <row r="4258" spans="1:2" x14ac:dyDescent="0.2">
      <c r="A4258" s="115" t="s">
        <v>6149</v>
      </c>
      <c r="B4258" s="184">
        <v>50017</v>
      </c>
    </row>
    <row r="4259" spans="1:2" x14ac:dyDescent="0.2">
      <c r="A4259" s="115" t="s">
        <v>6150</v>
      </c>
      <c r="B4259" s="184">
        <v>50018</v>
      </c>
    </row>
    <row r="4260" spans="1:2" x14ac:dyDescent="0.2">
      <c r="A4260" s="115" t="s">
        <v>6151</v>
      </c>
      <c r="B4260" s="184">
        <v>50019</v>
      </c>
    </row>
    <row r="4261" spans="1:2" x14ac:dyDescent="0.2">
      <c r="A4261" s="115" t="s">
        <v>6152</v>
      </c>
      <c r="B4261" s="184">
        <v>50020</v>
      </c>
    </row>
    <row r="4262" spans="1:2" x14ac:dyDescent="0.2">
      <c r="A4262" s="115" t="s">
        <v>6153</v>
      </c>
      <c r="B4262" s="184">
        <v>50021</v>
      </c>
    </row>
    <row r="4263" spans="1:2" x14ac:dyDescent="0.2">
      <c r="A4263" s="115" t="s">
        <v>6154</v>
      </c>
      <c r="B4263" s="184">
        <v>50022</v>
      </c>
    </row>
    <row r="4264" spans="1:2" x14ac:dyDescent="0.2">
      <c r="A4264" s="115" t="s">
        <v>6155</v>
      </c>
      <c r="B4264" s="184">
        <v>50023</v>
      </c>
    </row>
    <row r="4265" spans="1:2" x14ac:dyDescent="0.2">
      <c r="A4265" s="115" t="s">
        <v>6156</v>
      </c>
      <c r="B4265" s="184">
        <v>50024</v>
      </c>
    </row>
    <row r="4266" spans="1:2" x14ac:dyDescent="0.2">
      <c r="A4266" s="115" t="s">
        <v>6157</v>
      </c>
      <c r="B4266" s="184">
        <v>50025</v>
      </c>
    </row>
    <row r="4267" spans="1:2" x14ac:dyDescent="0.2">
      <c r="A4267" s="115" t="s">
        <v>6158</v>
      </c>
      <c r="B4267" s="184">
        <v>50026</v>
      </c>
    </row>
    <row r="4268" spans="1:2" x14ac:dyDescent="0.2">
      <c r="A4268" s="115" t="s">
        <v>6159</v>
      </c>
      <c r="B4268" s="184">
        <v>50027</v>
      </c>
    </row>
    <row r="4269" spans="1:2" x14ac:dyDescent="0.2">
      <c r="A4269" s="115" t="s">
        <v>6160</v>
      </c>
      <c r="B4269" s="184">
        <v>50028</v>
      </c>
    </row>
    <row r="4270" spans="1:2" x14ac:dyDescent="0.2">
      <c r="A4270" s="115" t="s">
        <v>6161</v>
      </c>
      <c r="B4270" s="184">
        <v>50029</v>
      </c>
    </row>
    <row r="4271" spans="1:2" x14ac:dyDescent="0.2">
      <c r="A4271" s="115" t="s">
        <v>6162</v>
      </c>
      <c r="B4271" s="184">
        <v>50030</v>
      </c>
    </row>
    <row r="4272" spans="1:2" x14ac:dyDescent="0.2">
      <c r="A4272" s="115" t="s">
        <v>6163</v>
      </c>
      <c r="B4272" s="184">
        <v>50031</v>
      </c>
    </row>
    <row r="4273" spans="1:2" x14ac:dyDescent="0.2">
      <c r="A4273" s="115" t="s">
        <v>6164</v>
      </c>
      <c r="B4273" s="184">
        <v>50032</v>
      </c>
    </row>
    <row r="4274" spans="1:2" x14ac:dyDescent="0.2">
      <c r="A4274" s="115" t="s">
        <v>6165</v>
      </c>
      <c r="B4274" s="184">
        <v>50033</v>
      </c>
    </row>
    <row r="4275" spans="1:2" x14ac:dyDescent="0.2">
      <c r="A4275" s="115" t="s">
        <v>6166</v>
      </c>
      <c r="B4275" s="184">
        <v>50034</v>
      </c>
    </row>
    <row r="4276" spans="1:2" x14ac:dyDescent="0.2">
      <c r="A4276" s="115" t="s">
        <v>6167</v>
      </c>
      <c r="B4276" s="184">
        <v>50035</v>
      </c>
    </row>
    <row r="4277" spans="1:2" x14ac:dyDescent="0.2">
      <c r="A4277" s="115" t="s">
        <v>6168</v>
      </c>
      <c r="B4277" s="184">
        <v>50036</v>
      </c>
    </row>
    <row r="4278" spans="1:2" x14ac:dyDescent="0.2">
      <c r="A4278" s="115" t="s">
        <v>6169</v>
      </c>
      <c r="B4278" s="184">
        <v>50037</v>
      </c>
    </row>
    <row r="4279" spans="1:2" x14ac:dyDescent="0.2">
      <c r="A4279" s="115" t="s">
        <v>6170</v>
      </c>
      <c r="B4279" s="184">
        <v>50038</v>
      </c>
    </row>
    <row r="4280" spans="1:2" x14ac:dyDescent="0.2">
      <c r="A4280" s="115" t="s">
        <v>6171</v>
      </c>
      <c r="B4280" s="184">
        <v>50039</v>
      </c>
    </row>
    <row r="4281" spans="1:2" x14ac:dyDescent="0.2">
      <c r="A4281" s="115" t="s">
        <v>6172</v>
      </c>
      <c r="B4281" s="184">
        <v>50040</v>
      </c>
    </row>
    <row r="4282" spans="1:2" x14ac:dyDescent="0.2">
      <c r="A4282" s="115" t="s">
        <v>6173</v>
      </c>
      <c r="B4282" s="184">
        <v>50041</v>
      </c>
    </row>
    <row r="4283" spans="1:2" x14ac:dyDescent="0.2">
      <c r="A4283" s="115" t="s">
        <v>6174</v>
      </c>
      <c r="B4283" s="184">
        <v>50042</v>
      </c>
    </row>
    <row r="4284" spans="1:2" x14ac:dyDescent="0.2">
      <c r="A4284" s="115" t="s">
        <v>6175</v>
      </c>
      <c r="B4284" s="184">
        <v>50043</v>
      </c>
    </row>
    <row r="4285" spans="1:2" x14ac:dyDescent="0.2">
      <c r="A4285" s="115" t="s">
        <v>6176</v>
      </c>
      <c r="B4285" s="184">
        <v>50044</v>
      </c>
    </row>
    <row r="4286" spans="1:2" x14ac:dyDescent="0.2">
      <c r="A4286" s="115" t="s">
        <v>6177</v>
      </c>
      <c r="B4286" s="184">
        <v>50045</v>
      </c>
    </row>
    <row r="4287" spans="1:2" x14ac:dyDescent="0.2">
      <c r="A4287" s="115" t="s">
        <v>6178</v>
      </c>
      <c r="B4287" s="184">
        <v>50046</v>
      </c>
    </row>
    <row r="4288" spans="1:2" x14ac:dyDescent="0.2">
      <c r="A4288" s="115" t="s">
        <v>6179</v>
      </c>
      <c r="B4288" s="184">
        <v>50047</v>
      </c>
    </row>
    <row r="4289" spans="1:2" x14ac:dyDescent="0.2">
      <c r="A4289" s="115" t="s">
        <v>6180</v>
      </c>
      <c r="B4289" s="184">
        <v>50048</v>
      </c>
    </row>
    <row r="4290" spans="1:2" x14ac:dyDescent="0.2">
      <c r="A4290" s="115" t="s">
        <v>6181</v>
      </c>
      <c r="B4290" s="184">
        <v>50049</v>
      </c>
    </row>
    <row r="4291" spans="1:2" x14ac:dyDescent="0.2">
      <c r="A4291" s="115" t="s">
        <v>6182</v>
      </c>
      <c r="B4291" s="184">
        <v>50050</v>
      </c>
    </row>
    <row r="4292" spans="1:2" x14ac:dyDescent="0.2">
      <c r="A4292" s="115" t="s">
        <v>6183</v>
      </c>
      <c r="B4292" s="184">
        <v>50051</v>
      </c>
    </row>
    <row r="4293" spans="1:2" x14ac:dyDescent="0.2">
      <c r="A4293" s="115" t="s">
        <v>6184</v>
      </c>
      <c r="B4293" s="184">
        <v>50052</v>
      </c>
    </row>
    <row r="4294" spans="1:2" x14ac:dyDescent="0.2">
      <c r="A4294" s="115" t="s">
        <v>6185</v>
      </c>
      <c r="B4294" s="184">
        <v>50053</v>
      </c>
    </row>
    <row r="4295" spans="1:2" x14ac:dyDescent="0.2">
      <c r="A4295" s="115" t="s">
        <v>6186</v>
      </c>
      <c r="B4295" s="184">
        <v>50054</v>
      </c>
    </row>
    <row r="4296" spans="1:2" x14ac:dyDescent="0.2">
      <c r="A4296" s="115" t="s">
        <v>6187</v>
      </c>
      <c r="B4296" s="184">
        <v>50055</v>
      </c>
    </row>
    <row r="4297" spans="1:2" x14ac:dyDescent="0.2">
      <c r="A4297" s="115" t="s">
        <v>6188</v>
      </c>
      <c r="B4297" s="184">
        <v>50056</v>
      </c>
    </row>
    <row r="4298" spans="1:2" x14ac:dyDescent="0.2">
      <c r="A4298" s="115" t="s">
        <v>6189</v>
      </c>
      <c r="B4298" s="184">
        <v>50057</v>
      </c>
    </row>
    <row r="4299" spans="1:2" x14ac:dyDescent="0.2">
      <c r="A4299" s="115" t="s">
        <v>6190</v>
      </c>
      <c r="B4299" s="184">
        <v>50058</v>
      </c>
    </row>
    <row r="4300" spans="1:2" x14ac:dyDescent="0.2">
      <c r="A4300" s="115" t="s">
        <v>6191</v>
      </c>
      <c r="B4300" s="184">
        <v>50059</v>
      </c>
    </row>
    <row r="4301" spans="1:2" x14ac:dyDescent="0.2">
      <c r="A4301" s="115" t="s">
        <v>6192</v>
      </c>
      <c r="B4301" s="184">
        <v>50060</v>
      </c>
    </row>
    <row r="4302" spans="1:2" x14ac:dyDescent="0.2">
      <c r="A4302" s="115" t="s">
        <v>6193</v>
      </c>
      <c r="B4302" s="184">
        <v>50061</v>
      </c>
    </row>
    <row r="4303" spans="1:2" x14ac:dyDescent="0.2">
      <c r="A4303" s="115" t="s">
        <v>6194</v>
      </c>
      <c r="B4303" s="184">
        <v>50062</v>
      </c>
    </row>
    <row r="4304" spans="1:2" x14ac:dyDescent="0.2">
      <c r="A4304" s="115" t="s">
        <v>6195</v>
      </c>
      <c r="B4304" s="184">
        <v>50063</v>
      </c>
    </row>
    <row r="4305" spans="1:2" x14ac:dyDescent="0.2">
      <c r="A4305" s="115" t="s">
        <v>6196</v>
      </c>
      <c r="B4305" s="184">
        <v>50064</v>
      </c>
    </row>
    <row r="4306" spans="1:2" x14ac:dyDescent="0.2">
      <c r="A4306" s="115" t="s">
        <v>6197</v>
      </c>
      <c r="B4306" s="184">
        <v>50065</v>
      </c>
    </row>
    <row r="4307" spans="1:2" x14ac:dyDescent="0.2">
      <c r="A4307" s="115" t="s">
        <v>6198</v>
      </c>
      <c r="B4307" s="184">
        <v>50066</v>
      </c>
    </row>
    <row r="4308" spans="1:2" x14ac:dyDescent="0.2">
      <c r="A4308" s="115" t="s">
        <v>6199</v>
      </c>
      <c r="B4308" s="184">
        <v>50067</v>
      </c>
    </row>
    <row r="4309" spans="1:2" x14ac:dyDescent="0.2">
      <c r="A4309" s="115" t="s">
        <v>6200</v>
      </c>
      <c r="B4309" s="184">
        <v>50068</v>
      </c>
    </row>
    <row r="4310" spans="1:2" x14ac:dyDescent="0.2">
      <c r="A4310" s="115" t="s">
        <v>6201</v>
      </c>
      <c r="B4310" s="184">
        <v>50069</v>
      </c>
    </row>
    <row r="4311" spans="1:2" x14ac:dyDescent="0.2">
      <c r="A4311" s="115" t="s">
        <v>6202</v>
      </c>
      <c r="B4311" s="184">
        <v>50070</v>
      </c>
    </row>
    <row r="4312" spans="1:2" x14ac:dyDescent="0.2">
      <c r="A4312" s="115" t="s">
        <v>6203</v>
      </c>
      <c r="B4312" s="184">
        <v>50071</v>
      </c>
    </row>
    <row r="4313" spans="1:2" x14ac:dyDescent="0.2">
      <c r="A4313" s="115" t="s">
        <v>6204</v>
      </c>
      <c r="B4313" s="184">
        <v>50072</v>
      </c>
    </row>
    <row r="4314" spans="1:2" x14ac:dyDescent="0.2">
      <c r="A4314" s="115" t="s">
        <v>6205</v>
      </c>
      <c r="B4314" s="184">
        <v>50073</v>
      </c>
    </row>
    <row r="4315" spans="1:2" x14ac:dyDescent="0.2">
      <c r="A4315" s="115" t="s">
        <v>6206</v>
      </c>
      <c r="B4315" s="184">
        <v>50074</v>
      </c>
    </row>
    <row r="4316" spans="1:2" x14ac:dyDescent="0.2">
      <c r="A4316" s="115" t="s">
        <v>6207</v>
      </c>
      <c r="B4316" s="184">
        <v>50075</v>
      </c>
    </row>
    <row r="4317" spans="1:2" x14ac:dyDescent="0.2">
      <c r="A4317" s="115" t="s">
        <v>6208</v>
      </c>
      <c r="B4317" s="184">
        <v>50076</v>
      </c>
    </row>
    <row r="4318" spans="1:2" x14ac:dyDescent="0.2">
      <c r="A4318" s="115" t="s">
        <v>6209</v>
      </c>
      <c r="B4318" s="184">
        <v>50077</v>
      </c>
    </row>
    <row r="4319" spans="1:2" x14ac:dyDescent="0.2">
      <c r="A4319" s="115" t="s">
        <v>6210</v>
      </c>
      <c r="B4319" s="184">
        <v>50078</v>
      </c>
    </row>
    <row r="4320" spans="1:2" x14ac:dyDescent="0.2">
      <c r="A4320" s="115" t="s">
        <v>6211</v>
      </c>
      <c r="B4320" s="184">
        <v>50079</v>
      </c>
    </row>
    <row r="4321" spans="1:2" x14ac:dyDescent="0.2">
      <c r="A4321" s="115" t="s">
        <v>6212</v>
      </c>
      <c r="B4321" s="184">
        <v>50080</v>
      </c>
    </row>
    <row r="4322" spans="1:2" x14ac:dyDescent="0.2">
      <c r="A4322" s="115" t="s">
        <v>6213</v>
      </c>
      <c r="B4322" s="184">
        <v>50081</v>
      </c>
    </row>
    <row r="4323" spans="1:2" x14ac:dyDescent="0.2">
      <c r="A4323" s="115" t="s">
        <v>6214</v>
      </c>
      <c r="B4323" s="184">
        <v>50082</v>
      </c>
    </row>
    <row r="4324" spans="1:2" x14ac:dyDescent="0.2">
      <c r="A4324" s="115" t="s">
        <v>6215</v>
      </c>
      <c r="B4324" s="184">
        <v>50083</v>
      </c>
    </row>
    <row r="4325" spans="1:2" x14ac:dyDescent="0.2">
      <c r="A4325" s="115" t="s">
        <v>6216</v>
      </c>
      <c r="B4325" s="184">
        <v>50084</v>
      </c>
    </row>
    <row r="4326" spans="1:2" x14ac:dyDescent="0.2">
      <c r="A4326" s="115" t="s">
        <v>6217</v>
      </c>
      <c r="B4326" s="184">
        <v>50085</v>
      </c>
    </row>
    <row r="4327" spans="1:2" x14ac:dyDescent="0.2">
      <c r="A4327" s="115" t="s">
        <v>6218</v>
      </c>
      <c r="B4327" s="184">
        <v>50086</v>
      </c>
    </row>
    <row r="4328" spans="1:2" x14ac:dyDescent="0.2">
      <c r="A4328" s="115" t="s">
        <v>6219</v>
      </c>
      <c r="B4328" s="184">
        <v>50087</v>
      </c>
    </row>
    <row r="4329" spans="1:2" x14ac:dyDescent="0.2">
      <c r="A4329" s="115" t="s">
        <v>6220</v>
      </c>
      <c r="B4329" s="184">
        <v>50088</v>
      </c>
    </row>
    <row r="4330" spans="1:2" x14ac:dyDescent="0.2">
      <c r="A4330" s="115" t="s">
        <v>6221</v>
      </c>
      <c r="B4330" s="184">
        <v>50089</v>
      </c>
    </row>
    <row r="4331" spans="1:2" x14ac:dyDescent="0.2">
      <c r="A4331" s="115" t="s">
        <v>6222</v>
      </c>
      <c r="B4331" s="184">
        <v>50090</v>
      </c>
    </row>
    <row r="4332" spans="1:2" x14ac:dyDescent="0.2">
      <c r="A4332" s="115" t="s">
        <v>6223</v>
      </c>
      <c r="B4332" s="184">
        <v>50091</v>
      </c>
    </row>
    <row r="4333" spans="1:2" x14ac:dyDescent="0.2">
      <c r="A4333" s="115" t="s">
        <v>6224</v>
      </c>
      <c r="B4333" s="184">
        <v>50092</v>
      </c>
    </row>
    <row r="4334" spans="1:2" x14ac:dyDescent="0.2">
      <c r="A4334" s="115" t="s">
        <v>6225</v>
      </c>
      <c r="B4334" s="184">
        <v>50093</v>
      </c>
    </row>
    <row r="4335" spans="1:2" x14ac:dyDescent="0.2">
      <c r="A4335" s="115" t="s">
        <v>6226</v>
      </c>
      <c r="B4335" s="184">
        <v>50094</v>
      </c>
    </row>
    <row r="4336" spans="1:2" x14ac:dyDescent="0.2">
      <c r="A4336" s="115" t="s">
        <v>6227</v>
      </c>
      <c r="B4336" s="184">
        <v>50095</v>
      </c>
    </row>
    <row r="4337" spans="1:2" x14ac:dyDescent="0.2">
      <c r="A4337" s="115" t="s">
        <v>6228</v>
      </c>
      <c r="B4337" s="184">
        <v>50096</v>
      </c>
    </row>
    <row r="4338" spans="1:2" x14ac:dyDescent="0.2">
      <c r="A4338" s="115" t="s">
        <v>6229</v>
      </c>
      <c r="B4338" s="184">
        <v>50097</v>
      </c>
    </row>
    <row r="4339" spans="1:2" x14ac:dyDescent="0.2">
      <c r="A4339" s="115" t="s">
        <v>6230</v>
      </c>
      <c r="B4339" s="184">
        <v>50098</v>
      </c>
    </row>
    <row r="4340" spans="1:2" x14ac:dyDescent="0.2">
      <c r="A4340" s="115" t="s">
        <v>6231</v>
      </c>
      <c r="B4340" s="184">
        <v>50099</v>
      </c>
    </row>
    <row r="4341" spans="1:2" x14ac:dyDescent="0.2">
      <c r="A4341" s="115" t="s">
        <v>6232</v>
      </c>
      <c r="B4341" s="184">
        <v>50100</v>
      </c>
    </row>
    <row r="4342" spans="1:2" x14ac:dyDescent="0.2">
      <c r="A4342" s="115" t="s">
        <v>6233</v>
      </c>
      <c r="B4342" s="184">
        <v>50101</v>
      </c>
    </row>
    <row r="4343" spans="1:2" x14ac:dyDescent="0.2">
      <c r="A4343" s="115" t="s">
        <v>6234</v>
      </c>
      <c r="B4343" s="184">
        <v>50102</v>
      </c>
    </row>
    <row r="4344" spans="1:2" x14ac:dyDescent="0.2">
      <c r="A4344" s="115" t="s">
        <v>6235</v>
      </c>
      <c r="B4344" s="184">
        <v>50103</v>
      </c>
    </row>
    <row r="4345" spans="1:2" x14ac:dyDescent="0.2">
      <c r="A4345" s="115" t="s">
        <v>6236</v>
      </c>
      <c r="B4345" s="184">
        <v>50104</v>
      </c>
    </row>
    <row r="4346" spans="1:2" x14ac:dyDescent="0.2">
      <c r="A4346" s="115" t="s">
        <v>6237</v>
      </c>
      <c r="B4346" s="184">
        <v>50105</v>
      </c>
    </row>
    <row r="4347" spans="1:2" x14ac:dyDescent="0.2">
      <c r="A4347" s="115" t="s">
        <v>6238</v>
      </c>
      <c r="B4347" s="184">
        <v>50106</v>
      </c>
    </row>
    <row r="4348" spans="1:2" x14ac:dyDescent="0.2">
      <c r="A4348" s="115" t="s">
        <v>6239</v>
      </c>
      <c r="B4348" s="184">
        <v>50107</v>
      </c>
    </row>
    <row r="4349" spans="1:2" x14ac:dyDescent="0.2">
      <c r="A4349" s="115" t="s">
        <v>6240</v>
      </c>
      <c r="B4349" s="184">
        <v>50108</v>
      </c>
    </row>
    <row r="4350" spans="1:2" x14ac:dyDescent="0.2">
      <c r="A4350" s="115" t="s">
        <v>6241</v>
      </c>
      <c r="B4350" s="184">
        <v>50109</v>
      </c>
    </row>
    <row r="4351" spans="1:2" x14ac:dyDescent="0.2">
      <c r="A4351" s="115" t="s">
        <v>6242</v>
      </c>
      <c r="B4351" s="184">
        <v>50110</v>
      </c>
    </row>
    <row r="4352" spans="1:2" x14ac:dyDescent="0.2">
      <c r="A4352" s="115" t="s">
        <v>6243</v>
      </c>
      <c r="B4352" s="184">
        <v>50111</v>
      </c>
    </row>
    <row r="4353" spans="1:2" x14ac:dyDescent="0.2">
      <c r="A4353" s="115" t="s">
        <v>6244</v>
      </c>
      <c r="B4353" s="184">
        <v>50112</v>
      </c>
    </row>
    <row r="4354" spans="1:2" x14ac:dyDescent="0.2">
      <c r="A4354" s="115" t="s">
        <v>6245</v>
      </c>
      <c r="B4354" s="184">
        <v>50113</v>
      </c>
    </row>
    <row r="4355" spans="1:2" x14ac:dyDescent="0.2">
      <c r="A4355" s="115" t="s">
        <v>6246</v>
      </c>
      <c r="B4355" s="184">
        <v>50114</v>
      </c>
    </row>
    <row r="4356" spans="1:2" x14ac:dyDescent="0.2">
      <c r="A4356" s="115" t="s">
        <v>6247</v>
      </c>
      <c r="B4356" s="184">
        <v>50115</v>
      </c>
    </row>
    <row r="4357" spans="1:2" x14ac:dyDescent="0.2">
      <c r="A4357" s="115" t="s">
        <v>6248</v>
      </c>
      <c r="B4357" s="184">
        <v>50116</v>
      </c>
    </row>
    <row r="4358" spans="1:2" x14ac:dyDescent="0.2">
      <c r="A4358" s="115" t="s">
        <v>6249</v>
      </c>
      <c r="B4358" s="184">
        <v>50117</v>
      </c>
    </row>
    <row r="4359" spans="1:2" x14ac:dyDescent="0.2">
      <c r="A4359" s="115" t="s">
        <v>6250</v>
      </c>
      <c r="B4359" s="184">
        <v>50118</v>
      </c>
    </row>
    <row r="4360" spans="1:2" x14ac:dyDescent="0.2">
      <c r="A4360" s="115" t="s">
        <v>6251</v>
      </c>
      <c r="B4360" s="184">
        <v>50119</v>
      </c>
    </row>
    <row r="4361" spans="1:2" x14ac:dyDescent="0.2">
      <c r="A4361" s="115" t="s">
        <v>6252</v>
      </c>
      <c r="B4361" s="184">
        <v>50120</v>
      </c>
    </row>
    <row r="4362" spans="1:2" x14ac:dyDescent="0.2">
      <c r="A4362" s="115" t="s">
        <v>6253</v>
      </c>
      <c r="B4362" s="184">
        <v>50121</v>
      </c>
    </row>
    <row r="4363" spans="1:2" x14ac:dyDescent="0.2">
      <c r="A4363" s="115" t="s">
        <v>6254</v>
      </c>
      <c r="B4363" s="184">
        <v>50122</v>
      </c>
    </row>
    <row r="4364" spans="1:2" x14ac:dyDescent="0.2">
      <c r="A4364" s="115" t="s">
        <v>6255</v>
      </c>
      <c r="B4364" s="184">
        <v>50123</v>
      </c>
    </row>
    <row r="4365" spans="1:2" x14ac:dyDescent="0.2">
      <c r="A4365" s="115" t="s">
        <v>6256</v>
      </c>
      <c r="B4365" s="184">
        <v>50124</v>
      </c>
    </row>
    <row r="4366" spans="1:2" x14ac:dyDescent="0.2">
      <c r="A4366" s="115" t="s">
        <v>6257</v>
      </c>
      <c r="B4366" s="184">
        <v>50125</v>
      </c>
    </row>
    <row r="4367" spans="1:2" x14ac:dyDescent="0.2">
      <c r="A4367" s="115" t="s">
        <v>6258</v>
      </c>
      <c r="B4367" s="184">
        <v>50126</v>
      </c>
    </row>
    <row r="4368" spans="1:2" x14ac:dyDescent="0.2">
      <c r="A4368" s="115" t="s">
        <v>6259</v>
      </c>
      <c r="B4368" s="184">
        <v>50127</v>
      </c>
    </row>
    <row r="4369" spans="1:2" x14ac:dyDescent="0.2">
      <c r="A4369" s="115" t="s">
        <v>6260</v>
      </c>
      <c r="B4369" s="184">
        <v>50128</v>
      </c>
    </row>
    <row r="4370" spans="1:2" x14ac:dyDescent="0.2">
      <c r="A4370" s="115" t="s">
        <v>6261</v>
      </c>
      <c r="B4370" s="184">
        <v>50129</v>
      </c>
    </row>
    <row r="4371" spans="1:2" x14ac:dyDescent="0.2">
      <c r="A4371" s="115" t="s">
        <v>6262</v>
      </c>
      <c r="B4371" s="184">
        <v>50130</v>
      </c>
    </row>
    <row r="4372" spans="1:2" x14ac:dyDescent="0.2">
      <c r="A4372" s="115" t="s">
        <v>6263</v>
      </c>
      <c r="B4372" s="184">
        <v>50131</v>
      </c>
    </row>
    <row r="4373" spans="1:2" x14ac:dyDescent="0.2">
      <c r="A4373" s="115" t="s">
        <v>6264</v>
      </c>
      <c r="B4373" s="184">
        <v>50132</v>
      </c>
    </row>
    <row r="4374" spans="1:2" x14ac:dyDescent="0.2">
      <c r="A4374" s="115" t="s">
        <v>6265</v>
      </c>
      <c r="B4374" s="184">
        <v>50133</v>
      </c>
    </row>
    <row r="4375" spans="1:2" x14ac:dyDescent="0.2">
      <c r="A4375" s="115" t="s">
        <v>6266</v>
      </c>
      <c r="B4375" s="184">
        <v>50134</v>
      </c>
    </row>
    <row r="4376" spans="1:2" x14ac:dyDescent="0.2">
      <c r="A4376" s="115" t="s">
        <v>6267</v>
      </c>
      <c r="B4376" s="184">
        <v>50135</v>
      </c>
    </row>
    <row r="4377" spans="1:2" x14ac:dyDescent="0.2">
      <c r="A4377" s="115" t="s">
        <v>6268</v>
      </c>
      <c r="B4377" s="184">
        <v>50136</v>
      </c>
    </row>
    <row r="4378" spans="1:2" x14ac:dyDescent="0.2">
      <c r="A4378" s="115" t="s">
        <v>6269</v>
      </c>
      <c r="B4378" s="184">
        <v>50137</v>
      </c>
    </row>
    <row r="4379" spans="1:2" x14ac:dyDescent="0.2">
      <c r="A4379" s="115" t="s">
        <v>6270</v>
      </c>
      <c r="B4379" s="184">
        <v>50138</v>
      </c>
    </row>
    <row r="4380" spans="1:2" x14ac:dyDescent="0.2">
      <c r="A4380" s="115" t="s">
        <v>6271</v>
      </c>
      <c r="B4380" s="184">
        <v>50139</v>
      </c>
    </row>
    <row r="4381" spans="1:2" x14ac:dyDescent="0.2">
      <c r="A4381" s="115" t="s">
        <v>6272</v>
      </c>
      <c r="B4381" s="184">
        <v>50140</v>
      </c>
    </row>
    <row r="4382" spans="1:2" x14ac:dyDescent="0.2">
      <c r="A4382" s="115" t="s">
        <v>6273</v>
      </c>
      <c r="B4382" s="184">
        <v>50141</v>
      </c>
    </row>
    <row r="4383" spans="1:2" x14ac:dyDescent="0.2">
      <c r="A4383" s="115" t="s">
        <v>6274</v>
      </c>
      <c r="B4383" s="184">
        <v>50142</v>
      </c>
    </row>
    <row r="4384" spans="1:2" x14ac:dyDescent="0.2">
      <c r="A4384" s="115" t="s">
        <v>6275</v>
      </c>
      <c r="B4384" s="184">
        <v>50143</v>
      </c>
    </row>
    <row r="4385" spans="1:2" x14ac:dyDescent="0.2">
      <c r="A4385" s="115" t="s">
        <v>6276</v>
      </c>
      <c r="B4385" s="184">
        <v>50144</v>
      </c>
    </row>
    <row r="4386" spans="1:2" x14ac:dyDescent="0.2">
      <c r="A4386" s="115" t="s">
        <v>6277</v>
      </c>
      <c r="B4386" s="184">
        <v>50145</v>
      </c>
    </row>
    <row r="4387" spans="1:2" x14ac:dyDescent="0.2">
      <c r="A4387" s="115" t="s">
        <v>6278</v>
      </c>
      <c r="B4387" s="184">
        <v>50146</v>
      </c>
    </row>
    <row r="4388" spans="1:2" x14ac:dyDescent="0.2">
      <c r="A4388" s="115" t="s">
        <v>6279</v>
      </c>
      <c r="B4388" s="184">
        <v>50147</v>
      </c>
    </row>
    <row r="4389" spans="1:2" x14ac:dyDescent="0.2">
      <c r="A4389" s="115" t="s">
        <v>6280</v>
      </c>
      <c r="B4389" s="184">
        <v>50148</v>
      </c>
    </row>
    <row r="4390" spans="1:2" x14ac:dyDescent="0.2">
      <c r="A4390" s="115" t="s">
        <v>6281</v>
      </c>
      <c r="B4390" s="184">
        <v>50149</v>
      </c>
    </row>
    <row r="4391" spans="1:2" x14ac:dyDescent="0.2">
      <c r="A4391" s="115" t="s">
        <v>6282</v>
      </c>
      <c r="B4391" s="184">
        <v>50150</v>
      </c>
    </row>
    <row r="4392" spans="1:2" x14ac:dyDescent="0.2">
      <c r="A4392" s="115" t="s">
        <v>6283</v>
      </c>
      <c r="B4392" s="184">
        <v>50151</v>
      </c>
    </row>
    <row r="4393" spans="1:2" x14ac:dyDescent="0.2">
      <c r="A4393" s="115" t="s">
        <v>6284</v>
      </c>
      <c r="B4393" s="184">
        <v>50152</v>
      </c>
    </row>
    <row r="4394" spans="1:2" x14ac:dyDescent="0.2">
      <c r="A4394" s="115" t="s">
        <v>6285</v>
      </c>
      <c r="B4394" s="184">
        <v>50153</v>
      </c>
    </row>
    <row r="4395" spans="1:2" x14ac:dyDescent="0.2">
      <c r="A4395" s="115" t="s">
        <v>6286</v>
      </c>
      <c r="B4395" s="184">
        <v>50154</v>
      </c>
    </row>
    <row r="4396" spans="1:2" x14ac:dyDescent="0.2">
      <c r="A4396" s="115" t="s">
        <v>6287</v>
      </c>
      <c r="B4396" s="184">
        <v>50155</v>
      </c>
    </row>
    <row r="4397" spans="1:2" x14ac:dyDescent="0.2">
      <c r="A4397" s="115" t="s">
        <v>6288</v>
      </c>
      <c r="B4397" s="184">
        <v>50156</v>
      </c>
    </row>
    <row r="4398" spans="1:2" x14ac:dyDescent="0.2">
      <c r="A4398" s="115" t="s">
        <v>6289</v>
      </c>
      <c r="B4398" s="184">
        <v>50157</v>
      </c>
    </row>
    <row r="4399" spans="1:2" x14ac:dyDescent="0.2">
      <c r="A4399" s="115" t="s">
        <v>6290</v>
      </c>
      <c r="B4399" s="184">
        <v>50158</v>
      </c>
    </row>
    <row r="4400" spans="1:2" x14ac:dyDescent="0.2">
      <c r="A4400" s="115" t="s">
        <v>6291</v>
      </c>
      <c r="B4400" s="184">
        <v>50159</v>
      </c>
    </row>
    <row r="4401" spans="1:2" x14ac:dyDescent="0.2">
      <c r="A4401" s="115" t="s">
        <v>6292</v>
      </c>
      <c r="B4401" s="184">
        <v>50160</v>
      </c>
    </row>
    <row r="4402" spans="1:2" x14ac:dyDescent="0.2">
      <c r="A4402" s="115" t="s">
        <v>6293</v>
      </c>
      <c r="B4402" s="184">
        <v>50161</v>
      </c>
    </row>
    <row r="4403" spans="1:2" x14ac:dyDescent="0.2">
      <c r="A4403" s="115" t="s">
        <v>6294</v>
      </c>
      <c r="B4403" s="184">
        <v>50162</v>
      </c>
    </row>
    <row r="4404" spans="1:2" x14ac:dyDescent="0.2">
      <c r="A4404" s="115" t="s">
        <v>6295</v>
      </c>
      <c r="B4404" s="184">
        <v>50163</v>
      </c>
    </row>
    <row r="4405" spans="1:2" x14ac:dyDescent="0.2">
      <c r="A4405" s="115" t="s">
        <v>6296</v>
      </c>
      <c r="B4405" s="184">
        <v>50164</v>
      </c>
    </row>
    <row r="4406" spans="1:2" x14ac:dyDescent="0.2">
      <c r="A4406" s="115" t="s">
        <v>6297</v>
      </c>
      <c r="B4406" s="184">
        <v>50165</v>
      </c>
    </row>
    <row r="4407" spans="1:2" x14ac:dyDescent="0.2">
      <c r="A4407" s="115" t="s">
        <v>6298</v>
      </c>
      <c r="B4407" s="184">
        <v>50166</v>
      </c>
    </row>
    <row r="4408" spans="1:2" x14ac:dyDescent="0.2">
      <c r="A4408" s="115" t="s">
        <v>6299</v>
      </c>
      <c r="B4408" s="184">
        <v>50167</v>
      </c>
    </row>
    <row r="4409" spans="1:2" x14ac:dyDescent="0.2">
      <c r="A4409" s="115" t="s">
        <v>6300</v>
      </c>
      <c r="B4409" s="184">
        <v>50168</v>
      </c>
    </row>
    <row r="4410" spans="1:2" x14ac:dyDescent="0.2">
      <c r="A4410" s="115" t="s">
        <v>6301</v>
      </c>
      <c r="B4410" s="184">
        <v>50169</v>
      </c>
    </row>
    <row r="4411" spans="1:2" x14ac:dyDescent="0.2">
      <c r="A4411" s="115" t="s">
        <v>6302</v>
      </c>
      <c r="B4411" s="184">
        <v>50170</v>
      </c>
    </row>
    <row r="4412" spans="1:2" x14ac:dyDescent="0.2">
      <c r="A4412" s="115" t="s">
        <v>6303</v>
      </c>
      <c r="B4412" s="184">
        <v>50171</v>
      </c>
    </row>
    <row r="4413" spans="1:2" x14ac:dyDescent="0.2">
      <c r="A4413" s="115" t="s">
        <v>6304</v>
      </c>
      <c r="B4413" s="184">
        <v>50172</v>
      </c>
    </row>
    <row r="4414" spans="1:2" x14ac:dyDescent="0.2">
      <c r="A4414" s="115" t="s">
        <v>6305</v>
      </c>
      <c r="B4414" s="184">
        <v>50173</v>
      </c>
    </row>
    <row r="4415" spans="1:2" x14ac:dyDescent="0.2">
      <c r="A4415" s="115" t="s">
        <v>6306</v>
      </c>
      <c r="B4415" s="184">
        <v>50174</v>
      </c>
    </row>
    <row r="4416" spans="1:2" x14ac:dyDescent="0.2">
      <c r="A4416" s="115" t="s">
        <v>6307</v>
      </c>
      <c r="B4416" s="184">
        <v>50175</v>
      </c>
    </row>
    <row r="4417" spans="1:2" x14ac:dyDescent="0.2">
      <c r="A4417" s="115" t="s">
        <v>6308</v>
      </c>
      <c r="B4417" s="184">
        <v>50176</v>
      </c>
    </row>
    <row r="4418" spans="1:2" x14ac:dyDescent="0.2">
      <c r="A4418" s="115" t="s">
        <v>6309</v>
      </c>
      <c r="B4418" s="184">
        <v>50177</v>
      </c>
    </row>
    <row r="4419" spans="1:2" x14ac:dyDescent="0.2">
      <c r="A4419" s="115" t="s">
        <v>6310</v>
      </c>
      <c r="B4419" s="184">
        <v>50178</v>
      </c>
    </row>
    <row r="4420" spans="1:2" x14ac:dyDescent="0.2">
      <c r="A4420" s="115" t="s">
        <v>6311</v>
      </c>
      <c r="B4420" s="184">
        <v>50179</v>
      </c>
    </row>
    <row r="4421" spans="1:2" x14ac:dyDescent="0.2">
      <c r="A4421" s="115" t="s">
        <v>6312</v>
      </c>
      <c r="B4421" s="184">
        <v>50180</v>
      </c>
    </row>
    <row r="4422" spans="1:2" x14ac:dyDescent="0.2">
      <c r="A4422" s="115" t="s">
        <v>6313</v>
      </c>
      <c r="B4422" s="184">
        <v>50181</v>
      </c>
    </row>
    <row r="4423" spans="1:2" x14ac:dyDescent="0.2">
      <c r="A4423" s="115" t="s">
        <v>6314</v>
      </c>
      <c r="B4423" s="184">
        <v>50182</v>
      </c>
    </row>
    <row r="4424" spans="1:2" x14ac:dyDescent="0.2">
      <c r="A4424" s="115" t="s">
        <v>6315</v>
      </c>
      <c r="B4424" s="184">
        <v>50183</v>
      </c>
    </row>
    <row r="4425" spans="1:2" x14ac:dyDescent="0.2">
      <c r="A4425" s="115" t="s">
        <v>6316</v>
      </c>
      <c r="B4425" s="184">
        <v>50184</v>
      </c>
    </row>
    <row r="4426" spans="1:2" x14ac:dyDescent="0.2">
      <c r="A4426" s="115" t="s">
        <v>6317</v>
      </c>
      <c r="B4426" s="184">
        <v>50185</v>
      </c>
    </row>
    <row r="4427" spans="1:2" x14ac:dyDescent="0.2">
      <c r="A4427" s="115" t="s">
        <v>6318</v>
      </c>
      <c r="B4427" s="184">
        <v>50186</v>
      </c>
    </row>
    <row r="4428" spans="1:2" x14ac:dyDescent="0.2">
      <c r="A4428" s="115" t="s">
        <v>6319</v>
      </c>
      <c r="B4428" s="184">
        <v>50187</v>
      </c>
    </row>
    <row r="4429" spans="1:2" x14ac:dyDescent="0.2">
      <c r="A4429" s="115" t="s">
        <v>6320</v>
      </c>
      <c r="B4429" s="184">
        <v>50188</v>
      </c>
    </row>
    <row r="4430" spans="1:2" x14ac:dyDescent="0.2">
      <c r="A4430" s="115" t="s">
        <v>6321</v>
      </c>
      <c r="B4430" s="184">
        <v>50189</v>
      </c>
    </row>
    <row r="4431" spans="1:2" x14ac:dyDescent="0.2">
      <c r="A4431" s="115" t="s">
        <v>6322</v>
      </c>
      <c r="B4431" s="184">
        <v>50190</v>
      </c>
    </row>
    <row r="4432" spans="1:2" x14ac:dyDescent="0.2">
      <c r="A4432" s="115" t="s">
        <v>6323</v>
      </c>
      <c r="B4432" s="184">
        <v>50191</v>
      </c>
    </row>
    <row r="4433" spans="1:2" x14ac:dyDescent="0.2">
      <c r="A4433" s="115" t="s">
        <v>6324</v>
      </c>
      <c r="B4433" s="184">
        <v>50192</v>
      </c>
    </row>
    <row r="4434" spans="1:2" x14ac:dyDescent="0.2">
      <c r="A4434" s="115" t="s">
        <v>6325</v>
      </c>
      <c r="B4434" s="184">
        <v>50193</v>
      </c>
    </row>
    <row r="4435" spans="1:2" x14ac:dyDescent="0.2">
      <c r="A4435" s="115" t="s">
        <v>6326</v>
      </c>
      <c r="B4435" s="184">
        <v>50194</v>
      </c>
    </row>
    <row r="4436" spans="1:2" x14ac:dyDescent="0.2">
      <c r="A4436" s="115" t="s">
        <v>6327</v>
      </c>
      <c r="B4436" s="184">
        <v>50195</v>
      </c>
    </row>
    <row r="4437" spans="1:2" x14ac:dyDescent="0.2">
      <c r="A4437" s="115" t="s">
        <v>6328</v>
      </c>
      <c r="B4437" s="184">
        <v>50196</v>
      </c>
    </row>
    <row r="4438" spans="1:2" x14ac:dyDescent="0.2">
      <c r="A4438" s="115" t="s">
        <v>6329</v>
      </c>
      <c r="B4438" s="184">
        <v>50197</v>
      </c>
    </row>
    <row r="4439" spans="1:2" x14ac:dyDescent="0.2">
      <c r="A4439" s="115" t="s">
        <v>6330</v>
      </c>
      <c r="B4439" s="184">
        <v>50198</v>
      </c>
    </row>
    <row r="4440" spans="1:2" x14ac:dyDescent="0.2">
      <c r="A4440" s="115" t="s">
        <v>6331</v>
      </c>
      <c r="B4440" s="184">
        <v>50199</v>
      </c>
    </row>
    <row r="4441" spans="1:2" x14ac:dyDescent="0.2">
      <c r="A4441" s="115" t="s">
        <v>6332</v>
      </c>
      <c r="B4441" s="184">
        <v>50200</v>
      </c>
    </row>
    <row r="4442" spans="1:2" x14ac:dyDescent="0.2">
      <c r="A4442" s="115" t="s">
        <v>6333</v>
      </c>
      <c r="B4442" s="184">
        <v>50201</v>
      </c>
    </row>
    <row r="4443" spans="1:2" x14ac:dyDescent="0.2">
      <c r="A4443" s="115" t="s">
        <v>6334</v>
      </c>
      <c r="B4443" s="184">
        <v>50202</v>
      </c>
    </row>
    <row r="4444" spans="1:2" x14ac:dyDescent="0.2">
      <c r="A4444" s="115" t="s">
        <v>6335</v>
      </c>
      <c r="B4444" s="184">
        <v>50203</v>
      </c>
    </row>
    <row r="4445" spans="1:2" x14ac:dyDescent="0.2">
      <c r="A4445" s="115" t="s">
        <v>6336</v>
      </c>
      <c r="B4445" s="184">
        <v>50204</v>
      </c>
    </row>
    <row r="4446" spans="1:2" x14ac:dyDescent="0.2">
      <c r="A4446" s="115" t="s">
        <v>6337</v>
      </c>
      <c r="B4446" s="184">
        <v>50205</v>
      </c>
    </row>
    <row r="4447" spans="1:2" x14ac:dyDescent="0.2">
      <c r="A4447" s="115" t="s">
        <v>6338</v>
      </c>
      <c r="B4447" s="184">
        <v>50206</v>
      </c>
    </row>
    <row r="4448" spans="1:2" x14ac:dyDescent="0.2">
      <c r="A4448" s="115" t="s">
        <v>6339</v>
      </c>
      <c r="B4448" s="184">
        <v>50207</v>
      </c>
    </row>
    <row r="4449" spans="1:2" x14ac:dyDescent="0.2">
      <c r="A4449" s="115" t="s">
        <v>6340</v>
      </c>
      <c r="B4449" s="184">
        <v>50208</v>
      </c>
    </row>
    <row r="4450" spans="1:2" x14ac:dyDescent="0.2">
      <c r="A4450" s="115" t="s">
        <v>6341</v>
      </c>
      <c r="B4450" s="184">
        <v>50209</v>
      </c>
    </row>
    <row r="4451" spans="1:2" x14ac:dyDescent="0.2">
      <c r="A4451" s="115" t="s">
        <v>6342</v>
      </c>
      <c r="B4451" s="184">
        <v>50210</v>
      </c>
    </row>
    <row r="4452" spans="1:2" x14ac:dyDescent="0.2">
      <c r="A4452" s="115" t="s">
        <v>6343</v>
      </c>
      <c r="B4452" s="184">
        <v>50211</v>
      </c>
    </row>
    <row r="4453" spans="1:2" x14ac:dyDescent="0.2">
      <c r="A4453" s="115" t="s">
        <v>6344</v>
      </c>
      <c r="B4453" s="184">
        <v>50212</v>
      </c>
    </row>
    <row r="4454" spans="1:2" x14ac:dyDescent="0.2">
      <c r="A4454" s="115" t="s">
        <v>6345</v>
      </c>
      <c r="B4454" s="184">
        <v>50213</v>
      </c>
    </row>
    <row r="4455" spans="1:2" x14ac:dyDescent="0.2">
      <c r="A4455" s="115" t="s">
        <v>6346</v>
      </c>
      <c r="B4455" s="184">
        <v>50214</v>
      </c>
    </row>
    <row r="4456" spans="1:2" x14ac:dyDescent="0.2">
      <c r="A4456" s="115" t="s">
        <v>6347</v>
      </c>
      <c r="B4456" s="184">
        <v>50215</v>
      </c>
    </row>
    <row r="4457" spans="1:2" x14ac:dyDescent="0.2">
      <c r="A4457" s="115" t="s">
        <v>6348</v>
      </c>
      <c r="B4457" s="184">
        <v>50216</v>
      </c>
    </row>
    <row r="4458" spans="1:2" x14ac:dyDescent="0.2">
      <c r="A4458" s="115" t="s">
        <v>6349</v>
      </c>
      <c r="B4458" s="184">
        <v>50217</v>
      </c>
    </row>
    <row r="4459" spans="1:2" x14ac:dyDescent="0.2">
      <c r="A4459" s="115" t="s">
        <v>6350</v>
      </c>
      <c r="B4459" s="184">
        <v>50218</v>
      </c>
    </row>
    <row r="4460" spans="1:2" x14ac:dyDescent="0.2">
      <c r="A4460" s="115" t="s">
        <v>6351</v>
      </c>
      <c r="B4460" s="184">
        <v>50219</v>
      </c>
    </row>
    <row r="4461" spans="1:2" x14ac:dyDescent="0.2">
      <c r="A4461" s="115" t="s">
        <v>6352</v>
      </c>
      <c r="B4461" s="184">
        <v>50220</v>
      </c>
    </row>
    <row r="4462" spans="1:2" x14ac:dyDescent="0.2">
      <c r="A4462" s="115" t="s">
        <v>6353</v>
      </c>
      <c r="B4462" s="184">
        <v>50221</v>
      </c>
    </row>
    <row r="4463" spans="1:2" x14ac:dyDescent="0.2">
      <c r="A4463" s="115" t="s">
        <v>6354</v>
      </c>
      <c r="B4463" s="184">
        <v>50222</v>
      </c>
    </row>
    <row r="4464" spans="1:2" x14ac:dyDescent="0.2">
      <c r="A4464" s="115" t="s">
        <v>6355</v>
      </c>
      <c r="B4464" s="184">
        <v>50223</v>
      </c>
    </row>
    <row r="4465" spans="1:2" x14ac:dyDescent="0.2">
      <c r="A4465" s="115" t="s">
        <v>6356</v>
      </c>
      <c r="B4465" s="184">
        <v>50224</v>
      </c>
    </row>
    <row r="4466" spans="1:2" x14ac:dyDescent="0.2">
      <c r="A4466" s="115" t="s">
        <v>6357</v>
      </c>
      <c r="B4466" s="184">
        <v>50225</v>
      </c>
    </row>
    <row r="4467" spans="1:2" x14ac:dyDescent="0.2">
      <c r="A4467" s="115" t="s">
        <v>6358</v>
      </c>
      <c r="B4467" s="184">
        <v>50226</v>
      </c>
    </row>
    <row r="4468" spans="1:2" x14ac:dyDescent="0.2">
      <c r="A4468" s="115" t="s">
        <v>6359</v>
      </c>
      <c r="B4468" s="184">
        <v>50227</v>
      </c>
    </row>
    <row r="4469" spans="1:2" x14ac:dyDescent="0.2">
      <c r="A4469" s="115" t="s">
        <v>6360</v>
      </c>
      <c r="B4469" s="184">
        <v>50228</v>
      </c>
    </row>
    <row r="4470" spans="1:2" x14ac:dyDescent="0.2">
      <c r="A4470" s="115" t="s">
        <v>6361</v>
      </c>
      <c r="B4470" s="184">
        <v>50229</v>
      </c>
    </row>
    <row r="4471" spans="1:2" x14ac:dyDescent="0.2">
      <c r="A4471" s="115" t="s">
        <v>6362</v>
      </c>
      <c r="B4471" s="184">
        <v>50230</v>
      </c>
    </row>
    <row r="4472" spans="1:2" x14ac:dyDescent="0.2">
      <c r="A4472" s="115" t="s">
        <v>6363</v>
      </c>
      <c r="B4472" s="184">
        <v>50231</v>
      </c>
    </row>
    <row r="4473" spans="1:2" x14ac:dyDescent="0.2">
      <c r="A4473" s="115" t="s">
        <v>6364</v>
      </c>
      <c r="B4473" s="184">
        <v>50232</v>
      </c>
    </row>
    <row r="4474" spans="1:2" x14ac:dyDescent="0.2">
      <c r="A4474" s="115" t="s">
        <v>6365</v>
      </c>
      <c r="B4474" s="184">
        <v>50233</v>
      </c>
    </row>
    <row r="4475" spans="1:2" x14ac:dyDescent="0.2">
      <c r="A4475" s="115" t="s">
        <v>6366</v>
      </c>
      <c r="B4475" s="184">
        <v>50234</v>
      </c>
    </row>
    <row r="4476" spans="1:2" x14ac:dyDescent="0.2">
      <c r="A4476" s="115" t="s">
        <v>6367</v>
      </c>
      <c r="B4476" s="184">
        <v>50235</v>
      </c>
    </row>
    <row r="4477" spans="1:2" x14ac:dyDescent="0.2">
      <c r="A4477" s="115" t="s">
        <v>6368</v>
      </c>
      <c r="B4477" s="184">
        <v>50236</v>
      </c>
    </row>
    <row r="4478" spans="1:2" x14ac:dyDescent="0.2">
      <c r="A4478" s="115" t="s">
        <v>6369</v>
      </c>
      <c r="B4478" s="184">
        <v>50237</v>
      </c>
    </row>
    <row r="4479" spans="1:2" x14ac:dyDescent="0.2">
      <c r="A4479" s="115" t="s">
        <v>6370</v>
      </c>
      <c r="B4479" s="184">
        <v>50238</v>
      </c>
    </row>
    <row r="4480" spans="1:2" x14ac:dyDescent="0.2">
      <c r="A4480" s="115" t="s">
        <v>6371</v>
      </c>
      <c r="B4480" s="184">
        <v>50239</v>
      </c>
    </row>
    <row r="4481" spans="1:2" x14ac:dyDescent="0.2">
      <c r="A4481" s="115" t="s">
        <v>6372</v>
      </c>
      <c r="B4481" s="184">
        <v>50240</v>
      </c>
    </row>
    <row r="4482" spans="1:2" x14ac:dyDescent="0.2">
      <c r="A4482" s="115" t="s">
        <v>6373</v>
      </c>
      <c r="B4482" s="184">
        <v>50241</v>
      </c>
    </row>
    <row r="4483" spans="1:2" x14ac:dyDescent="0.2">
      <c r="A4483" s="115" t="s">
        <v>6374</v>
      </c>
      <c r="B4483" s="184">
        <v>50242</v>
      </c>
    </row>
    <row r="4484" spans="1:2" x14ac:dyDescent="0.2">
      <c r="A4484" s="115" t="s">
        <v>6375</v>
      </c>
      <c r="B4484" s="184">
        <v>50243</v>
      </c>
    </row>
    <row r="4485" spans="1:2" x14ac:dyDescent="0.2">
      <c r="A4485" s="115" t="s">
        <v>6376</v>
      </c>
      <c r="B4485" s="184">
        <v>50244</v>
      </c>
    </row>
    <row r="4486" spans="1:2" x14ac:dyDescent="0.2">
      <c r="A4486" s="115" t="s">
        <v>6377</v>
      </c>
      <c r="B4486" s="184">
        <v>50245</v>
      </c>
    </row>
    <row r="4487" spans="1:2" x14ac:dyDescent="0.2">
      <c r="A4487" s="115" t="s">
        <v>6378</v>
      </c>
      <c r="B4487" s="184">
        <v>50246</v>
      </c>
    </row>
    <row r="4488" spans="1:2" x14ac:dyDescent="0.2">
      <c r="A4488" s="115" t="s">
        <v>6379</v>
      </c>
      <c r="B4488" s="184">
        <v>50247</v>
      </c>
    </row>
    <row r="4489" spans="1:2" x14ac:dyDescent="0.2">
      <c r="A4489" s="115" t="s">
        <v>6380</v>
      </c>
      <c r="B4489" s="184">
        <v>50248</v>
      </c>
    </row>
    <row r="4490" spans="1:2" x14ac:dyDescent="0.2">
      <c r="A4490" s="115" t="s">
        <v>6381</v>
      </c>
      <c r="B4490" s="184">
        <v>50249</v>
      </c>
    </row>
    <row r="4491" spans="1:2" x14ac:dyDescent="0.2">
      <c r="A4491" s="115" t="s">
        <v>6382</v>
      </c>
      <c r="B4491" s="184">
        <v>50250</v>
      </c>
    </row>
    <row r="4492" spans="1:2" x14ac:dyDescent="0.2">
      <c r="A4492" s="115" t="s">
        <v>6383</v>
      </c>
      <c r="B4492" s="184">
        <v>50251</v>
      </c>
    </row>
    <row r="4493" spans="1:2" x14ac:dyDescent="0.2">
      <c r="A4493" s="115" t="s">
        <v>6384</v>
      </c>
      <c r="B4493" s="184">
        <v>50252</v>
      </c>
    </row>
    <row r="4494" spans="1:2" x14ac:dyDescent="0.2">
      <c r="A4494" s="115" t="s">
        <v>6385</v>
      </c>
      <c r="B4494" s="184">
        <v>50253</v>
      </c>
    </row>
    <row r="4495" spans="1:2" x14ac:dyDescent="0.2">
      <c r="A4495" s="115" t="s">
        <v>6386</v>
      </c>
      <c r="B4495" s="184">
        <v>50254</v>
      </c>
    </row>
    <row r="4496" spans="1:2" x14ac:dyDescent="0.2">
      <c r="A4496" s="115" t="s">
        <v>6387</v>
      </c>
      <c r="B4496" s="184">
        <v>50255</v>
      </c>
    </row>
    <row r="4497" spans="1:2" x14ac:dyDescent="0.2">
      <c r="A4497" s="115" t="s">
        <v>6388</v>
      </c>
      <c r="B4497" s="184">
        <v>50256</v>
      </c>
    </row>
    <row r="4498" spans="1:2" x14ac:dyDescent="0.2">
      <c r="A4498" s="115" t="s">
        <v>6389</v>
      </c>
      <c r="B4498" s="184">
        <v>50257</v>
      </c>
    </row>
    <row r="4499" spans="1:2" x14ac:dyDescent="0.2">
      <c r="A4499" s="115" t="s">
        <v>6390</v>
      </c>
      <c r="B4499" s="184">
        <v>50258</v>
      </c>
    </row>
    <row r="4500" spans="1:2" x14ac:dyDescent="0.2">
      <c r="A4500" s="115" t="s">
        <v>6391</v>
      </c>
      <c r="B4500" s="184">
        <v>50259</v>
      </c>
    </row>
    <row r="4501" spans="1:2" x14ac:dyDescent="0.2">
      <c r="A4501" s="115" t="s">
        <v>6392</v>
      </c>
      <c r="B4501" s="184">
        <v>50260</v>
      </c>
    </row>
    <row r="4502" spans="1:2" x14ac:dyDescent="0.2">
      <c r="A4502" s="115" t="s">
        <v>6393</v>
      </c>
      <c r="B4502" s="184">
        <v>50261</v>
      </c>
    </row>
    <row r="4503" spans="1:2" x14ac:dyDescent="0.2">
      <c r="A4503" s="115" t="s">
        <v>6394</v>
      </c>
      <c r="B4503" s="184">
        <v>50262</v>
      </c>
    </row>
    <row r="4504" spans="1:2" x14ac:dyDescent="0.2">
      <c r="A4504" s="115" t="s">
        <v>6395</v>
      </c>
      <c r="B4504" s="184">
        <v>50263</v>
      </c>
    </row>
    <row r="4505" spans="1:2" x14ac:dyDescent="0.2">
      <c r="A4505" s="115" t="s">
        <v>6396</v>
      </c>
      <c r="B4505" s="184">
        <v>50264</v>
      </c>
    </row>
    <row r="4506" spans="1:2" x14ac:dyDescent="0.2">
      <c r="A4506" s="115" t="s">
        <v>6397</v>
      </c>
      <c r="B4506" s="184">
        <v>50265</v>
      </c>
    </row>
    <row r="4507" spans="1:2" x14ac:dyDescent="0.2">
      <c r="A4507" s="115" t="s">
        <v>6398</v>
      </c>
      <c r="B4507" s="184">
        <v>50266</v>
      </c>
    </row>
    <row r="4508" spans="1:2" x14ac:dyDescent="0.2">
      <c r="A4508" s="115" t="s">
        <v>6399</v>
      </c>
      <c r="B4508" s="184">
        <v>50267</v>
      </c>
    </row>
    <row r="4509" spans="1:2" x14ac:dyDescent="0.2">
      <c r="A4509" s="115" t="s">
        <v>6400</v>
      </c>
      <c r="B4509" s="184">
        <v>50268</v>
      </c>
    </row>
    <row r="4510" spans="1:2" x14ac:dyDescent="0.2">
      <c r="A4510" s="115" t="s">
        <v>6401</v>
      </c>
      <c r="B4510" s="184">
        <v>50269</v>
      </c>
    </row>
    <row r="4511" spans="1:2" x14ac:dyDescent="0.2">
      <c r="A4511" s="115" t="s">
        <v>6402</v>
      </c>
      <c r="B4511" s="184">
        <v>50270</v>
      </c>
    </row>
    <row r="4512" spans="1:2" x14ac:dyDescent="0.2">
      <c r="A4512" s="115" t="s">
        <v>6403</v>
      </c>
      <c r="B4512" s="184">
        <v>50271</v>
      </c>
    </row>
    <row r="4513" spans="1:2" x14ac:dyDescent="0.2">
      <c r="A4513" s="115" t="s">
        <v>6404</v>
      </c>
      <c r="B4513" s="184">
        <v>50272</v>
      </c>
    </row>
    <row r="4514" spans="1:2" x14ac:dyDescent="0.2">
      <c r="A4514" s="115" t="s">
        <v>6405</v>
      </c>
      <c r="B4514" s="184">
        <v>50273</v>
      </c>
    </row>
    <row r="4515" spans="1:2" x14ac:dyDescent="0.2">
      <c r="A4515" s="115" t="s">
        <v>6406</v>
      </c>
      <c r="B4515" s="184">
        <v>50274</v>
      </c>
    </row>
    <row r="4516" spans="1:2" x14ac:dyDescent="0.2">
      <c r="A4516" s="115" t="s">
        <v>6407</v>
      </c>
      <c r="B4516" s="184">
        <v>50275</v>
      </c>
    </row>
    <row r="4517" spans="1:2" x14ac:dyDescent="0.2">
      <c r="A4517" s="115" t="s">
        <v>6408</v>
      </c>
      <c r="B4517" s="184">
        <v>50276</v>
      </c>
    </row>
    <row r="4518" spans="1:2" x14ac:dyDescent="0.2">
      <c r="A4518" s="115" t="s">
        <v>6409</v>
      </c>
      <c r="B4518" s="184">
        <v>50277</v>
      </c>
    </row>
    <row r="4519" spans="1:2" x14ac:dyDescent="0.2">
      <c r="A4519" s="115" t="s">
        <v>6410</v>
      </c>
      <c r="B4519" s="184">
        <v>50278</v>
      </c>
    </row>
    <row r="4520" spans="1:2" x14ac:dyDescent="0.2">
      <c r="A4520" s="115" t="s">
        <v>6411</v>
      </c>
      <c r="B4520" s="184">
        <v>50279</v>
      </c>
    </row>
    <row r="4521" spans="1:2" x14ac:dyDescent="0.2">
      <c r="A4521" s="115" t="s">
        <v>6412</v>
      </c>
      <c r="B4521" s="184">
        <v>50280</v>
      </c>
    </row>
    <row r="4522" spans="1:2" x14ac:dyDescent="0.2">
      <c r="A4522" s="115" t="s">
        <v>6413</v>
      </c>
      <c r="B4522" s="184">
        <v>50281</v>
      </c>
    </row>
    <row r="4523" spans="1:2" x14ac:dyDescent="0.2">
      <c r="A4523" s="115" t="s">
        <v>6414</v>
      </c>
      <c r="B4523" s="184">
        <v>50282</v>
      </c>
    </row>
    <row r="4524" spans="1:2" x14ac:dyDescent="0.2">
      <c r="A4524" s="115" t="s">
        <v>6415</v>
      </c>
      <c r="B4524" s="184">
        <v>50283</v>
      </c>
    </row>
    <row r="4525" spans="1:2" x14ac:dyDescent="0.2">
      <c r="A4525" s="115" t="s">
        <v>6416</v>
      </c>
      <c r="B4525" s="184">
        <v>50284</v>
      </c>
    </row>
    <row r="4526" spans="1:2" x14ac:dyDescent="0.2">
      <c r="A4526" s="115" t="s">
        <v>6417</v>
      </c>
      <c r="B4526" s="184">
        <v>50285</v>
      </c>
    </row>
    <row r="4527" spans="1:2" x14ac:dyDescent="0.2">
      <c r="A4527" s="115" t="s">
        <v>6418</v>
      </c>
      <c r="B4527" s="184">
        <v>50286</v>
      </c>
    </row>
    <row r="4528" spans="1:2" x14ac:dyDescent="0.2">
      <c r="A4528" s="115" t="s">
        <v>6419</v>
      </c>
      <c r="B4528" s="184">
        <v>50287</v>
      </c>
    </row>
    <row r="4529" spans="1:2" x14ac:dyDescent="0.2">
      <c r="A4529" s="115" t="s">
        <v>6420</v>
      </c>
      <c r="B4529" s="184">
        <v>50288</v>
      </c>
    </row>
    <row r="4530" spans="1:2" x14ac:dyDescent="0.2">
      <c r="A4530" s="115" t="s">
        <v>6421</v>
      </c>
      <c r="B4530" s="184">
        <v>50289</v>
      </c>
    </row>
    <row r="4531" spans="1:2" x14ac:dyDescent="0.2">
      <c r="A4531" s="115" t="s">
        <v>6422</v>
      </c>
      <c r="B4531" s="184">
        <v>50290</v>
      </c>
    </row>
    <row r="4532" spans="1:2" x14ac:dyDescent="0.2">
      <c r="A4532" s="115" t="s">
        <v>6423</v>
      </c>
      <c r="B4532" s="184">
        <v>50291</v>
      </c>
    </row>
    <row r="4533" spans="1:2" x14ac:dyDescent="0.2">
      <c r="A4533" s="115" t="s">
        <v>6424</v>
      </c>
      <c r="B4533" s="184">
        <v>50292</v>
      </c>
    </row>
    <row r="4534" spans="1:2" x14ac:dyDescent="0.2">
      <c r="A4534" s="115" t="s">
        <v>6425</v>
      </c>
      <c r="B4534" s="184">
        <v>50293</v>
      </c>
    </row>
    <row r="4535" spans="1:2" x14ac:dyDescent="0.2">
      <c r="A4535" s="115" t="s">
        <v>6426</v>
      </c>
      <c r="B4535" s="184">
        <v>50294</v>
      </c>
    </row>
    <row r="4536" spans="1:2" x14ac:dyDescent="0.2">
      <c r="A4536" s="115" t="s">
        <v>6427</v>
      </c>
      <c r="B4536" s="184">
        <v>50295</v>
      </c>
    </row>
    <row r="4537" spans="1:2" x14ac:dyDescent="0.2">
      <c r="A4537" s="115" t="s">
        <v>6428</v>
      </c>
      <c r="B4537" s="184">
        <v>50296</v>
      </c>
    </row>
    <row r="4538" spans="1:2" x14ac:dyDescent="0.2">
      <c r="A4538" s="115" t="s">
        <v>6429</v>
      </c>
      <c r="B4538" s="184">
        <v>50297</v>
      </c>
    </row>
    <row r="4539" spans="1:2" x14ac:dyDescent="0.2">
      <c r="A4539" s="115" t="s">
        <v>6430</v>
      </c>
      <c r="B4539" s="184">
        <v>50298</v>
      </c>
    </row>
    <row r="4540" spans="1:2" x14ac:dyDescent="0.2">
      <c r="A4540" s="115" t="s">
        <v>6431</v>
      </c>
      <c r="B4540" s="184">
        <v>50299</v>
      </c>
    </row>
    <row r="4541" spans="1:2" x14ac:dyDescent="0.2">
      <c r="A4541" s="115" t="s">
        <v>6432</v>
      </c>
      <c r="B4541" s="184">
        <v>50300</v>
      </c>
    </row>
    <row r="4542" spans="1:2" x14ac:dyDescent="0.2">
      <c r="A4542" s="115" t="s">
        <v>6433</v>
      </c>
      <c r="B4542" s="184">
        <v>50301</v>
      </c>
    </row>
    <row r="4543" spans="1:2" x14ac:dyDescent="0.2">
      <c r="A4543" s="115" t="s">
        <v>6434</v>
      </c>
      <c r="B4543" s="184">
        <v>50302</v>
      </c>
    </row>
    <row r="4544" spans="1:2" x14ac:dyDescent="0.2">
      <c r="A4544" s="115" t="s">
        <v>6435</v>
      </c>
      <c r="B4544" s="184">
        <v>50303</v>
      </c>
    </row>
    <row r="4545" spans="1:2" x14ac:dyDescent="0.2">
      <c r="A4545" s="115" t="s">
        <v>6436</v>
      </c>
      <c r="B4545" s="184">
        <v>50304</v>
      </c>
    </row>
    <row r="4546" spans="1:2" x14ac:dyDescent="0.2">
      <c r="A4546" s="115" t="s">
        <v>6437</v>
      </c>
      <c r="B4546" s="184">
        <v>50305</v>
      </c>
    </row>
    <row r="4547" spans="1:2" x14ac:dyDescent="0.2">
      <c r="A4547" s="115" t="s">
        <v>6438</v>
      </c>
      <c r="B4547" s="184">
        <v>50306</v>
      </c>
    </row>
    <row r="4548" spans="1:2" x14ac:dyDescent="0.2">
      <c r="A4548" s="115" t="s">
        <v>6439</v>
      </c>
      <c r="B4548" s="184">
        <v>50307</v>
      </c>
    </row>
    <row r="4549" spans="1:2" x14ac:dyDescent="0.2">
      <c r="A4549" s="115" t="s">
        <v>6440</v>
      </c>
      <c r="B4549" s="184">
        <v>50308</v>
      </c>
    </row>
    <row r="4550" spans="1:2" x14ac:dyDescent="0.2">
      <c r="A4550" s="115" t="s">
        <v>6441</v>
      </c>
      <c r="B4550" s="184">
        <v>50309</v>
      </c>
    </row>
    <row r="4551" spans="1:2" x14ac:dyDescent="0.2">
      <c r="A4551" s="115" t="s">
        <v>6442</v>
      </c>
      <c r="B4551" s="184">
        <v>50310</v>
      </c>
    </row>
    <row r="4552" spans="1:2" x14ac:dyDescent="0.2">
      <c r="A4552" s="115" t="s">
        <v>6443</v>
      </c>
      <c r="B4552" s="184">
        <v>50311</v>
      </c>
    </row>
    <row r="4553" spans="1:2" x14ac:dyDescent="0.2">
      <c r="A4553" s="115" t="s">
        <v>6444</v>
      </c>
      <c r="B4553" s="184">
        <v>50312</v>
      </c>
    </row>
    <row r="4554" spans="1:2" x14ac:dyDescent="0.2">
      <c r="A4554" s="115" t="s">
        <v>6445</v>
      </c>
      <c r="B4554" s="184">
        <v>50313</v>
      </c>
    </row>
    <row r="4555" spans="1:2" x14ac:dyDescent="0.2">
      <c r="A4555" s="115" t="s">
        <v>6446</v>
      </c>
      <c r="B4555" s="184">
        <v>50314</v>
      </c>
    </row>
    <row r="4556" spans="1:2" x14ac:dyDescent="0.2">
      <c r="A4556" s="115" t="s">
        <v>6447</v>
      </c>
      <c r="B4556" s="184">
        <v>50315</v>
      </c>
    </row>
    <row r="4557" spans="1:2" x14ac:dyDescent="0.2">
      <c r="A4557" s="115" t="s">
        <v>6448</v>
      </c>
      <c r="B4557" s="184">
        <v>50316</v>
      </c>
    </row>
    <row r="4558" spans="1:2" x14ac:dyDescent="0.2">
      <c r="A4558" s="115" t="s">
        <v>6449</v>
      </c>
      <c r="B4558" s="184">
        <v>50317</v>
      </c>
    </row>
    <row r="4559" spans="1:2" x14ac:dyDescent="0.2">
      <c r="A4559" s="115" t="s">
        <v>6450</v>
      </c>
      <c r="B4559" s="184">
        <v>50318</v>
      </c>
    </row>
    <row r="4560" spans="1:2" x14ac:dyDescent="0.2">
      <c r="A4560" s="115" t="s">
        <v>6451</v>
      </c>
      <c r="B4560" s="184">
        <v>50319</v>
      </c>
    </row>
    <row r="4561" spans="1:2" x14ac:dyDescent="0.2">
      <c r="A4561" s="115" t="s">
        <v>6452</v>
      </c>
      <c r="B4561" s="184">
        <v>50320</v>
      </c>
    </row>
    <row r="4562" spans="1:2" x14ac:dyDescent="0.2">
      <c r="A4562" s="115" t="s">
        <v>6453</v>
      </c>
      <c r="B4562" s="184">
        <v>50321</v>
      </c>
    </row>
    <row r="4563" spans="1:2" x14ac:dyDescent="0.2">
      <c r="A4563" s="115" t="s">
        <v>6454</v>
      </c>
      <c r="B4563" s="184">
        <v>50322</v>
      </c>
    </row>
    <row r="4564" spans="1:2" x14ac:dyDescent="0.2">
      <c r="A4564" s="115" t="s">
        <v>6455</v>
      </c>
      <c r="B4564" s="184">
        <v>50323</v>
      </c>
    </row>
    <row r="4565" spans="1:2" x14ac:dyDescent="0.2">
      <c r="A4565" s="115" t="s">
        <v>6456</v>
      </c>
      <c r="B4565" s="184">
        <v>50324</v>
      </c>
    </row>
    <row r="4566" spans="1:2" x14ac:dyDescent="0.2">
      <c r="A4566" s="115" t="s">
        <v>6457</v>
      </c>
      <c r="B4566" s="184">
        <v>50325</v>
      </c>
    </row>
    <row r="4567" spans="1:2" x14ac:dyDescent="0.2">
      <c r="A4567" s="115" t="s">
        <v>6458</v>
      </c>
      <c r="B4567" s="184">
        <v>50326</v>
      </c>
    </row>
    <row r="4568" spans="1:2" x14ac:dyDescent="0.2">
      <c r="A4568" s="115" t="s">
        <v>6459</v>
      </c>
      <c r="B4568" s="184">
        <v>50327</v>
      </c>
    </row>
    <row r="4569" spans="1:2" x14ac:dyDescent="0.2">
      <c r="A4569" s="115" t="s">
        <v>6460</v>
      </c>
      <c r="B4569" s="184">
        <v>50328</v>
      </c>
    </row>
    <row r="4570" spans="1:2" x14ac:dyDescent="0.2">
      <c r="A4570" s="115" t="s">
        <v>6461</v>
      </c>
      <c r="B4570" s="184">
        <v>50329</v>
      </c>
    </row>
    <row r="4571" spans="1:2" x14ac:dyDescent="0.2">
      <c r="A4571" s="115" t="s">
        <v>6462</v>
      </c>
      <c r="B4571" s="184">
        <v>50330</v>
      </c>
    </row>
    <row r="4572" spans="1:2" x14ac:dyDescent="0.2">
      <c r="A4572" s="115" t="s">
        <v>6463</v>
      </c>
      <c r="B4572" s="184">
        <v>50331</v>
      </c>
    </row>
    <row r="4573" spans="1:2" x14ac:dyDescent="0.2">
      <c r="A4573" s="115" t="s">
        <v>6464</v>
      </c>
      <c r="B4573" s="184">
        <v>50332</v>
      </c>
    </row>
    <row r="4574" spans="1:2" x14ac:dyDescent="0.2">
      <c r="A4574" s="115" t="s">
        <v>6465</v>
      </c>
      <c r="B4574" s="184">
        <v>50333</v>
      </c>
    </row>
    <row r="4575" spans="1:2" x14ac:dyDescent="0.2">
      <c r="A4575" s="115" t="s">
        <v>6466</v>
      </c>
      <c r="B4575" s="184">
        <v>50334</v>
      </c>
    </row>
    <row r="4576" spans="1:2" x14ac:dyDescent="0.2">
      <c r="A4576" s="115" t="s">
        <v>6467</v>
      </c>
      <c r="B4576" s="184">
        <v>50335</v>
      </c>
    </row>
    <row r="4577" spans="1:2" x14ac:dyDescent="0.2">
      <c r="A4577" s="115" t="s">
        <v>6468</v>
      </c>
      <c r="B4577" s="184">
        <v>50336</v>
      </c>
    </row>
    <row r="4578" spans="1:2" x14ac:dyDescent="0.2">
      <c r="A4578" s="115" t="s">
        <v>6469</v>
      </c>
      <c r="B4578" s="184">
        <v>50337</v>
      </c>
    </row>
    <row r="4579" spans="1:2" x14ac:dyDescent="0.2">
      <c r="A4579" s="115" t="s">
        <v>6470</v>
      </c>
      <c r="B4579" s="184">
        <v>50338</v>
      </c>
    </row>
    <row r="4580" spans="1:2" x14ac:dyDescent="0.2">
      <c r="A4580" s="115" t="s">
        <v>6471</v>
      </c>
      <c r="B4580" s="184">
        <v>50339</v>
      </c>
    </row>
    <row r="4581" spans="1:2" x14ac:dyDescent="0.2">
      <c r="A4581" s="115" t="s">
        <v>6472</v>
      </c>
      <c r="B4581" s="184">
        <v>50340</v>
      </c>
    </row>
    <row r="4582" spans="1:2" x14ac:dyDescent="0.2">
      <c r="A4582" s="115" t="s">
        <v>6473</v>
      </c>
      <c r="B4582" s="184">
        <v>50341</v>
      </c>
    </row>
    <row r="4583" spans="1:2" x14ac:dyDescent="0.2">
      <c r="A4583" s="115" t="s">
        <v>6474</v>
      </c>
      <c r="B4583" s="184">
        <v>50342</v>
      </c>
    </row>
    <row r="4584" spans="1:2" x14ac:dyDescent="0.2">
      <c r="A4584" s="115" t="s">
        <v>6475</v>
      </c>
      <c r="B4584" s="184">
        <v>50343</v>
      </c>
    </row>
    <row r="4585" spans="1:2" x14ac:dyDescent="0.2">
      <c r="A4585" s="115" t="s">
        <v>6476</v>
      </c>
      <c r="B4585" s="184">
        <v>50344</v>
      </c>
    </row>
    <row r="4586" spans="1:2" x14ac:dyDescent="0.2">
      <c r="A4586" s="115" t="s">
        <v>6477</v>
      </c>
      <c r="B4586" s="184">
        <v>50345</v>
      </c>
    </row>
    <row r="4587" spans="1:2" x14ac:dyDescent="0.2">
      <c r="A4587" s="115" t="s">
        <v>6478</v>
      </c>
      <c r="B4587" s="184">
        <v>50346</v>
      </c>
    </row>
    <row r="4588" spans="1:2" x14ac:dyDescent="0.2">
      <c r="A4588" s="115" t="s">
        <v>6479</v>
      </c>
      <c r="B4588" s="184">
        <v>50347</v>
      </c>
    </row>
    <row r="4589" spans="1:2" x14ac:dyDescent="0.2">
      <c r="A4589" s="115" t="s">
        <v>6480</v>
      </c>
      <c r="B4589" s="184">
        <v>50348</v>
      </c>
    </row>
    <row r="4590" spans="1:2" x14ac:dyDescent="0.2">
      <c r="A4590" s="115" t="s">
        <v>6481</v>
      </c>
      <c r="B4590" s="184">
        <v>50349</v>
      </c>
    </row>
    <row r="4591" spans="1:2" x14ac:dyDescent="0.2">
      <c r="A4591" s="115" t="s">
        <v>6482</v>
      </c>
      <c r="B4591" s="184">
        <v>50350</v>
      </c>
    </row>
    <row r="4592" spans="1:2" x14ac:dyDescent="0.2">
      <c r="A4592" s="115" t="s">
        <v>6483</v>
      </c>
      <c r="B4592" s="184">
        <v>50351</v>
      </c>
    </row>
    <row r="4593" spans="1:2" x14ac:dyDescent="0.2">
      <c r="A4593" s="115" t="s">
        <v>6484</v>
      </c>
      <c r="B4593" s="184">
        <v>50352</v>
      </c>
    </row>
    <row r="4594" spans="1:2" x14ac:dyDescent="0.2">
      <c r="A4594" s="115" t="s">
        <v>6485</v>
      </c>
      <c r="B4594" s="184">
        <v>50353</v>
      </c>
    </row>
    <row r="4595" spans="1:2" x14ac:dyDescent="0.2">
      <c r="A4595" s="115" t="s">
        <v>6486</v>
      </c>
      <c r="B4595" s="184">
        <v>50354</v>
      </c>
    </row>
    <row r="4596" spans="1:2" x14ac:dyDescent="0.2">
      <c r="A4596" s="115" t="s">
        <v>6487</v>
      </c>
      <c r="B4596" s="184">
        <v>50355</v>
      </c>
    </row>
    <row r="4597" spans="1:2" x14ac:dyDescent="0.2">
      <c r="A4597" s="115" t="s">
        <v>6488</v>
      </c>
      <c r="B4597" s="184">
        <v>50356</v>
      </c>
    </row>
    <row r="4598" spans="1:2" x14ac:dyDescent="0.2">
      <c r="A4598" s="115" t="s">
        <v>6489</v>
      </c>
      <c r="B4598" s="184">
        <v>50357</v>
      </c>
    </row>
    <row r="4599" spans="1:2" x14ac:dyDescent="0.2">
      <c r="A4599" s="115" t="s">
        <v>6490</v>
      </c>
      <c r="B4599" s="184">
        <v>50358</v>
      </c>
    </row>
    <row r="4600" spans="1:2" x14ac:dyDescent="0.2">
      <c r="A4600" s="115" t="s">
        <v>6491</v>
      </c>
      <c r="B4600" s="184">
        <v>50359</v>
      </c>
    </row>
    <row r="4601" spans="1:2" x14ac:dyDescent="0.2">
      <c r="A4601" s="115" t="s">
        <v>6492</v>
      </c>
      <c r="B4601" s="184">
        <v>50360</v>
      </c>
    </row>
    <row r="4602" spans="1:2" x14ac:dyDescent="0.2">
      <c r="A4602" s="115" t="s">
        <v>6493</v>
      </c>
      <c r="B4602" s="184">
        <v>50361</v>
      </c>
    </row>
    <row r="4603" spans="1:2" x14ac:dyDescent="0.2">
      <c r="A4603" s="115" t="s">
        <v>6494</v>
      </c>
      <c r="B4603" s="184">
        <v>50362</v>
      </c>
    </row>
    <row r="4604" spans="1:2" x14ac:dyDescent="0.2">
      <c r="A4604" s="115" t="s">
        <v>6495</v>
      </c>
      <c r="B4604" s="184">
        <v>50363</v>
      </c>
    </row>
    <row r="4605" spans="1:2" x14ac:dyDescent="0.2">
      <c r="A4605" s="115" t="s">
        <v>6496</v>
      </c>
      <c r="B4605" s="184">
        <v>50364</v>
      </c>
    </row>
    <row r="4606" spans="1:2" x14ac:dyDescent="0.2">
      <c r="A4606" s="115" t="s">
        <v>6497</v>
      </c>
      <c r="B4606" s="184">
        <v>50365</v>
      </c>
    </row>
    <row r="4607" spans="1:2" x14ac:dyDescent="0.2">
      <c r="A4607" s="115" t="s">
        <v>6498</v>
      </c>
      <c r="B4607" s="184">
        <v>50366</v>
      </c>
    </row>
    <row r="4608" spans="1:2" x14ac:dyDescent="0.2">
      <c r="A4608" s="115" t="s">
        <v>6499</v>
      </c>
      <c r="B4608" s="184">
        <v>50367</v>
      </c>
    </row>
    <row r="4609" spans="1:2" x14ac:dyDescent="0.2">
      <c r="A4609" s="115" t="s">
        <v>6500</v>
      </c>
      <c r="B4609" s="184">
        <v>50368</v>
      </c>
    </row>
    <row r="4610" spans="1:2" x14ac:dyDescent="0.2">
      <c r="A4610" s="115" t="s">
        <v>6501</v>
      </c>
      <c r="B4610" s="184">
        <v>50369</v>
      </c>
    </row>
    <row r="4611" spans="1:2" x14ac:dyDescent="0.2">
      <c r="A4611" s="115" t="s">
        <v>6502</v>
      </c>
      <c r="B4611" s="184">
        <v>50370</v>
      </c>
    </row>
    <row r="4612" spans="1:2" x14ac:dyDescent="0.2">
      <c r="A4612" s="115" t="s">
        <v>6503</v>
      </c>
      <c r="B4612" s="184">
        <v>50371</v>
      </c>
    </row>
    <row r="4613" spans="1:2" x14ac:dyDescent="0.2">
      <c r="A4613" s="115" t="s">
        <v>6504</v>
      </c>
      <c r="B4613" s="184">
        <v>50372</v>
      </c>
    </row>
    <row r="4614" spans="1:2" x14ac:dyDescent="0.2">
      <c r="A4614" s="115" t="s">
        <v>6505</v>
      </c>
      <c r="B4614" s="184">
        <v>50373</v>
      </c>
    </row>
    <row r="4615" spans="1:2" x14ac:dyDescent="0.2">
      <c r="A4615" s="115" t="s">
        <v>6506</v>
      </c>
      <c r="B4615" s="184">
        <v>50374</v>
      </c>
    </row>
    <row r="4616" spans="1:2" x14ac:dyDescent="0.2">
      <c r="A4616" s="115" t="s">
        <v>6507</v>
      </c>
      <c r="B4616" s="184">
        <v>50375</v>
      </c>
    </row>
    <row r="4617" spans="1:2" x14ac:dyDescent="0.2">
      <c r="A4617" s="115" t="s">
        <v>6508</v>
      </c>
      <c r="B4617" s="184">
        <v>50376</v>
      </c>
    </row>
    <row r="4618" spans="1:2" x14ac:dyDescent="0.2">
      <c r="A4618" s="115" t="s">
        <v>6509</v>
      </c>
      <c r="B4618" s="184">
        <v>50377</v>
      </c>
    </row>
    <row r="4619" spans="1:2" x14ac:dyDescent="0.2">
      <c r="A4619" s="115" t="s">
        <v>6510</v>
      </c>
      <c r="B4619" s="184">
        <v>50378</v>
      </c>
    </row>
    <row r="4620" spans="1:2" x14ac:dyDescent="0.2">
      <c r="A4620" s="115" t="s">
        <v>6511</v>
      </c>
      <c r="B4620" s="184">
        <v>50379</v>
      </c>
    </row>
    <row r="4621" spans="1:2" x14ac:dyDescent="0.2">
      <c r="A4621" s="115" t="s">
        <v>6512</v>
      </c>
      <c r="B4621" s="184">
        <v>50380</v>
      </c>
    </row>
    <row r="4622" spans="1:2" x14ac:dyDescent="0.2">
      <c r="A4622" s="115" t="s">
        <v>6513</v>
      </c>
      <c r="B4622" s="184">
        <v>50381</v>
      </c>
    </row>
    <row r="4623" spans="1:2" x14ac:dyDescent="0.2">
      <c r="A4623" s="115" t="s">
        <v>6514</v>
      </c>
      <c r="B4623" s="184">
        <v>50382</v>
      </c>
    </row>
    <row r="4624" spans="1:2" x14ac:dyDescent="0.2">
      <c r="A4624" s="115" t="s">
        <v>6515</v>
      </c>
      <c r="B4624" s="184">
        <v>50383</v>
      </c>
    </row>
    <row r="4625" spans="1:2" x14ac:dyDescent="0.2">
      <c r="A4625" s="115" t="s">
        <v>6516</v>
      </c>
      <c r="B4625" s="184">
        <v>50384</v>
      </c>
    </row>
    <row r="4626" spans="1:2" x14ac:dyDescent="0.2">
      <c r="A4626" s="115" t="s">
        <v>6517</v>
      </c>
      <c r="B4626" s="184">
        <v>50385</v>
      </c>
    </row>
    <row r="4627" spans="1:2" x14ac:dyDescent="0.2">
      <c r="A4627" s="115" t="s">
        <v>6518</v>
      </c>
      <c r="B4627" s="184">
        <v>50386</v>
      </c>
    </row>
    <row r="4628" spans="1:2" x14ac:dyDescent="0.2">
      <c r="A4628" s="115" t="s">
        <v>6519</v>
      </c>
      <c r="B4628" s="184">
        <v>50387</v>
      </c>
    </row>
    <row r="4629" spans="1:2" x14ac:dyDescent="0.2">
      <c r="A4629" s="115" t="s">
        <v>6520</v>
      </c>
      <c r="B4629" s="184">
        <v>50388</v>
      </c>
    </row>
    <row r="4630" spans="1:2" x14ac:dyDescent="0.2">
      <c r="A4630" s="115" t="s">
        <v>6521</v>
      </c>
      <c r="B4630" s="184">
        <v>50389</v>
      </c>
    </row>
    <row r="4631" spans="1:2" x14ac:dyDescent="0.2">
      <c r="A4631" s="115" t="s">
        <v>6522</v>
      </c>
      <c r="B4631" s="184">
        <v>50390</v>
      </c>
    </row>
    <row r="4632" spans="1:2" x14ac:dyDescent="0.2">
      <c r="A4632" s="115" t="s">
        <v>6523</v>
      </c>
      <c r="B4632" s="184">
        <v>50391</v>
      </c>
    </row>
    <row r="4633" spans="1:2" x14ac:dyDescent="0.2">
      <c r="A4633" s="115" t="s">
        <v>6524</v>
      </c>
      <c r="B4633" s="184">
        <v>50392</v>
      </c>
    </row>
    <row r="4634" spans="1:2" x14ac:dyDescent="0.2">
      <c r="A4634" s="115" t="s">
        <v>6525</v>
      </c>
      <c r="B4634" s="184">
        <v>50393</v>
      </c>
    </row>
    <row r="4635" spans="1:2" x14ac:dyDescent="0.2">
      <c r="A4635" s="115" t="s">
        <v>6526</v>
      </c>
      <c r="B4635" s="184">
        <v>50394</v>
      </c>
    </row>
    <row r="4636" spans="1:2" x14ac:dyDescent="0.2">
      <c r="A4636" s="115" t="s">
        <v>6527</v>
      </c>
      <c r="B4636" s="184">
        <v>50395</v>
      </c>
    </row>
    <row r="4637" spans="1:2" x14ac:dyDescent="0.2">
      <c r="A4637" s="115" t="s">
        <v>6528</v>
      </c>
      <c r="B4637" s="184">
        <v>50396</v>
      </c>
    </row>
    <row r="4638" spans="1:2" x14ac:dyDescent="0.2">
      <c r="A4638" s="115" t="s">
        <v>6529</v>
      </c>
      <c r="B4638" s="184">
        <v>50397</v>
      </c>
    </row>
    <row r="4639" spans="1:2" x14ac:dyDescent="0.2">
      <c r="A4639" s="115" t="s">
        <v>6530</v>
      </c>
      <c r="B4639" s="184">
        <v>50398</v>
      </c>
    </row>
    <row r="4640" spans="1:2" x14ac:dyDescent="0.2">
      <c r="A4640" s="115" t="s">
        <v>6531</v>
      </c>
      <c r="B4640" s="184">
        <v>50399</v>
      </c>
    </row>
    <row r="4641" spans="1:2" x14ac:dyDescent="0.2">
      <c r="A4641" s="115" t="s">
        <v>6532</v>
      </c>
      <c r="B4641" s="184">
        <v>50400</v>
      </c>
    </row>
    <row r="4642" spans="1:2" x14ac:dyDescent="0.2">
      <c r="A4642" s="115" t="s">
        <v>6533</v>
      </c>
      <c r="B4642" s="184">
        <v>50401</v>
      </c>
    </row>
    <row r="4643" spans="1:2" x14ac:dyDescent="0.2">
      <c r="A4643" s="115" t="s">
        <v>6534</v>
      </c>
      <c r="B4643" s="184">
        <v>50402</v>
      </c>
    </row>
    <row r="4644" spans="1:2" x14ac:dyDescent="0.2">
      <c r="A4644" s="115" t="s">
        <v>6535</v>
      </c>
      <c r="B4644" s="184">
        <v>50403</v>
      </c>
    </row>
    <row r="4645" spans="1:2" x14ac:dyDescent="0.2">
      <c r="A4645" s="115" t="s">
        <v>6536</v>
      </c>
      <c r="B4645" s="184">
        <v>50404</v>
      </c>
    </row>
    <row r="4646" spans="1:2" x14ac:dyDescent="0.2">
      <c r="A4646" s="115" t="s">
        <v>6537</v>
      </c>
      <c r="B4646" s="184">
        <v>50405</v>
      </c>
    </row>
    <row r="4647" spans="1:2" x14ac:dyDescent="0.2">
      <c r="A4647" s="115" t="s">
        <v>6538</v>
      </c>
      <c r="B4647" s="184">
        <v>50406</v>
      </c>
    </row>
    <row r="4648" spans="1:2" x14ac:dyDescent="0.2">
      <c r="A4648" s="115" t="s">
        <v>6539</v>
      </c>
      <c r="B4648" s="184">
        <v>50407</v>
      </c>
    </row>
    <row r="4649" spans="1:2" x14ac:dyDescent="0.2">
      <c r="A4649" s="115" t="s">
        <v>6540</v>
      </c>
      <c r="B4649" s="184">
        <v>50408</v>
      </c>
    </row>
    <row r="4650" spans="1:2" x14ac:dyDescent="0.2">
      <c r="A4650" s="115" t="s">
        <v>6541</v>
      </c>
      <c r="B4650" s="184">
        <v>50409</v>
      </c>
    </row>
    <row r="4651" spans="1:2" x14ac:dyDescent="0.2">
      <c r="A4651" s="115" t="s">
        <v>6542</v>
      </c>
      <c r="B4651" s="184">
        <v>50410</v>
      </c>
    </row>
    <row r="4652" spans="1:2" x14ac:dyDescent="0.2">
      <c r="A4652" s="115" t="s">
        <v>6543</v>
      </c>
      <c r="B4652" s="184">
        <v>50411</v>
      </c>
    </row>
    <row r="4653" spans="1:2" x14ac:dyDescent="0.2">
      <c r="A4653" s="115" t="s">
        <v>6544</v>
      </c>
      <c r="B4653" s="184">
        <v>50412</v>
      </c>
    </row>
    <row r="4654" spans="1:2" x14ac:dyDescent="0.2">
      <c r="A4654" s="115" t="s">
        <v>6545</v>
      </c>
      <c r="B4654" s="184">
        <v>50413</v>
      </c>
    </row>
    <row r="4655" spans="1:2" x14ac:dyDescent="0.2">
      <c r="A4655" s="115" t="s">
        <v>6546</v>
      </c>
      <c r="B4655" s="184">
        <v>50414</v>
      </c>
    </row>
    <row r="4656" spans="1:2" x14ac:dyDescent="0.2">
      <c r="A4656" s="115" t="s">
        <v>6547</v>
      </c>
      <c r="B4656" s="184">
        <v>50415</v>
      </c>
    </row>
    <row r="4657" spans="1:2" x14ac:dyDescent="0.2">
      <c r="A4657" s="115" t="s">
        <v>6548</v>
      </c>
      <c r="B4657" s="184">
        <v>50416</v>
      </c>
    </row>
    <row r="4658" spans="1:2" x14ac:dyDescent="0.2">
      <c r="A4658" s="115" t="s">
        <v>6549</v>
      </c>
      <c r="B4658" s="184">
        <v>50417</v>
      </c>
    </row>
    <row r="4659" spans="1:2" x14ac:dyDescent="0.2">
      <c r="A4659" s="115" t="s">
        <v>6550</v>
      </c>
      <c r="B4659" s="184">
        <v>50418</v>
      </c>
    </row>
    <row r="4660" spans="1:2" x14ac:dyDescent="0.2">
      <c r="A4660" s="115" t="s">
        <v>6551</v>
      </c>
      <c r="B4660" s="184">
        <v>50419</v>
      </c>
    </row>
    <row r="4661" spans="1:2" x14ac:dyDescent="0.2">
      <c r="A4661" s="115" t="s">
        <v>6552</v>
      </c>
      <c r="B4661" s="184">
        <v>50420</v>
      </c>
    </row>
    <row r="4662" spans="1:2" x14ac:dyDescent="0.2">
      <c r="A4662" s="115" t="s">
        <v>6553</v>
      </c>
      <c r="B4662" s="184">
        <v>50421</v>
      </c>
    </row>
    <row r="4663" spans="1:2" x14ac:dyDescent="0.2">
      <c r="A4663" s="115" t="s">
        <v>6554</v>
      </c>
      <c r="B4663" s="184">
        <v>50422</v>
      </c>
    </row>
    <row r="4664" spans="1:2" x14ac:dyDescent="0.2">
      <c r="A4664" s="115" t="s">
        <v>6555</v>
      </c>
      <c r="B4664" s="184">
        <v>50423</v>
      </c>
    </row>
    <row r="4665" spans="1:2" x14ac:dyDescent="0.2">
      <c r="A4665" s="115" t="s">
        <v>6556</v>
      </c>
      <c r="B4665" s="184">
        <v>50424</v>
      </c>
    </row>
    <row r="4666" spans="1:2" x14ac:dyDescent="0.2">
      <c r="A4666" s="115" t="s">
        <v>6557</v>
      </c>
      <c r="B4666" s="184">
        <v>50425</v>
      </c>
    </row>
    <row r="4667" spans="1:2" x14ac:dyDescent="0.2">
      <c r="A4667" s="115" t="s">
        <v>6558</v>
      </c>
      <c r="B4667" s="184">
        <v>50426</v>
      </c>
    </row>
    <row r="4668" spans="1:2" x14ac:dyDescent="0.2">
      <c r="A4668" s="115" t="s">
        <v>6559</v>
      </c>
      <c r="B4668" s="184">
        <v>50427</v>
      </c>
    </row>
    <row r="4669" spans="1:2" x14ac:dyDescent="0.2">
      <c r="A4669" s="115" t="s">
        <v>6560</v>
      </c>
      <c r="B4669" s="184">
        <v>50428</v>
      </c>
    </row>
    <row r="4670" spans="1:2" x14ac:dyDescent="0.2">
      <c r="A4670" s="115" t="s">
        <v>6561</v>
      </c>
      <c r="B4670" s="184">
        <v>50429</v>
      </c>
    </row>
    <row r="4671" spans="1:2" x14ac:dyDescent="0.2">
      <c r="A4671" s="115" t="s">
        <v>6562</v>
      </c>
      <c r="B4671" s="184">
        <v>50430</v>
      </c>
    </row>
    <row r="4672" spans="1:2" x14ac:dyDescent="0.2">
      <c r="A4672" s="115" t="s">
        <v>6563</v>
      </c>
      <c r="B4672" s="184">
        <v>50431</v>
      </c>
    </row>
    <row r="4673" spans="1:2" x14ac:dyDescent="0.2">
      <c r="A4673" s="115" t="s">
        <v>6564</v>
      </c>
      <c r="B4673" s="184">
        <v>50432</v>
      </c>
    </row>
    <row r="4674" spans="1:2" x14ac:dyDescent="0.2">
      <c r="A4674" s="115" t="s">
        <v>6565</v>
      </c>
      <c r="B4674" s="184">
        <v>50433</v>
      </c>
    </row>
    <row r="4675" spans="1:2" x14ac:dyDescent="0.2">
      <c r="A4675" s="115" t="s">
        <v>6566</v>
      </c>
      <c r="B4675" s="184">
        <v>50434</v>
      </c>
    </row>
    <row r="4676" spans="1:2" x14ac:dyDescent="0.2">
      <c r="A4676" s="115" t="s">
        <v>6567</v>
      </c>
      <c r="B4676" s="184">
        <v>50435</v>
      </c>
    </row>
    <row r="4677" spans="1:2" x14ac:dyDescent="0.2">
      <c r="A4677" s="115" t="s">
        <v>6568</v>
      </c>
      <c r="B4677" s="184">
        <v>50436</v>
      </c>
    </row>
    <row r="4678" spans="1:2" x14ac:dyDescent="0.2">
      <c r="A4678" s="115" t="s">
        <v>6569</v>
      </c>
      <c r="B4678" s="184">
        <v>50437</v>
      </c>
    </row>
    <row r="4679" spans="1:2" x14ac:dyDescent="0.2">
      <c r="A4679" s="115" t="s">
        <v>6570</v>
      </c>
      <c r="B4679" s="184">
        <v>50438</v>
      </c>
    </row>
    <row r="4680" spans="1:2" x14ac:dyDescent="0.2">
      <c r="A4680" s="115" t="s">
        <v>6571</v>
      </c>
      <c r="B4680" s="184">
        <v>50439</v>
      </c>
    </row>
    <row r="4681" spans="1:2" x14ac:dyDescent="0.2">
      <c r="A4681" s="115" t="s">
        <v>6572</v>
      </c>
      <c r="B4681" s="184">
        <v>50440</v>
      </c>
    </row>
    <row r="4682" spans="1:2" x14ac:dyDescent="0.2">
      <c r="A4682" s="115" t="s">
        <v>6573</v>
      </c>
      <c r="B4682" s="184">
        <v>50441</v>
      </c>
    </row>
    <row r="4683" spans="1:2" x14ac:dyDescent="0.2">
      <c r="A4683" s="115" t="s">
        <v>6574</v>
      </c>
      <c r="B4683" s="184">
        <v>50442</v>
      </c>
    </row>
    <row r="4684" spans="1:2" x14ac:dyDescent="0.2">
      <c r="A4684" s="115" t="s">
        <v>6575</v>
      </c>
      <c r="B4684" s="184">
        <v>50443</v>
      </c>
    </row>
    <row r="4685" spans="1:2" x14ac:dyDescent="0.2">
      <c r="A4685" s="115" t="s">
        <v>6576</v>
      </c>
      <c r="B4685" s="184">
        <v>50444</v>
      </c>
    </row>
    <row r="4686" spans="1:2" x14ac:dyDescent="0.2">
      <c r="A4686" s="115" t="s">
        <v>6577</v>
      </c>
      <c r="B4686" s="184">
        <v>50445</v>
      </c>
    </row>
    <row r="4687" spans="1:2" x14ac:dyDescent="0.2">
      <c r="A4687" s="115" t="s">
        <v>6578</v>
      </c>
      <c r="B4687" s="184">
        <v>50446</v>
      </c>
    </row>
    <row r="4688" spans="1:2" x14ac:dyDescent="0.2">
      <c r="A4688" s="115" t="s">
        <v>6579</v>
      </c>
      <c r="B4688" s="184">
        <v>50447</v>
      </c>
    </row>
    <row r="4689" spans="1:2" x14ac:dyDescent="0.2">
      <c r="A4689" s="115" t="s">
        <v>6580</v>
      </c>
      <c r="B4689" s="184">
        <v>50448</v>
      </c>
    </row>
    <row r="4690" spans="1:2" x14ac:dyDescent="0.2">
      <c r="A4690" s="115" t="s">
        <v>6581</v>
      </c>
      <c r="B4690" s="184">
        <v>50449</v>
      </c>
    </row>
    <row r="4691" spans="1:2" x14ac:dyDescent="0.2">
      <c r="A4691" s="115" t="s">
        <v>6582</v>
      </c>
      <c r="B4691" s="184">
        <v>50450</v>
      </c>
    </row>
    <row r="4692" spans="1:2" x14ac:dyDescent="0.2">
      <c r="A4692" s="115" t="s">
        <v>6583</v>
      </c>
      <c r="B4692" s="184">
        <v>50451</v>
      </c>
    </row>
    <row r="4693" spans="1:2" x14ac:dyDescent="0.2">
      <c r="A4693" s="115" t="s">
        <v>6584</v>
      </c>
      <c r="B4693" s="184">
        <v>50452</v>
      </c>
    </row>
    <row r="4694" spans="1:2" x14ac:dyDescent="0.2">
      <c r="A4694" s="115" t="s">
        <v>6585</v>
      </c>
      <c r="B4694" s="184">
        <v>50453</v>
      </c>
    </row>
    <row r="4695" spans="1:2" x14ac:dyDescent="0.2">
      <c r="A4695" s="115" t="s">
        <v>6586</v>
      </c>
      <c r="B4695" s="184">
        <v>50454</v>
      </c>
    </row>
    <row r="4696" spans="1:2" x14ac:dyDescent="0.2">
      <c r="A4696" s="115" t="s">
        <v>6587</v>
      </c>
      <c r="B4696" s="184">
        <v>50455</v>
      </c>
    </row>
    <row r="4697" spans="1:2" x14ac:dyDescent="0.2">
      <c r="A4697" s="115" t="s">
        <v>6588</v>
      </c>
      <c r="B4697" s="184">
        <v>50456</v>
      </c>
    </row>
    <row r="4698" spans="1:2" x14ac:dyDescent="0.2">
      <c r="A4698" s="115" t="s">
        <v>6589</v>
      </c>
      <c r="B4698" s="184">
        <v>50457</v>
      </c>
    </row>
    <row r="4699" spans="1:2" x14ac:dyDescent="0.2">
      <c r="A4699" s="115" t="s">
        <v>6590</v>
      </c>
      <c r="B4699" s="184">
        <v>50458</v>
      </c>
    </row>
    <row r="4700" spans="1:2" x14ac:dyDescent="0.2">
      <c r="A4700" s="115" t="s">
        <v>6591</v>
      </c>
      <c r="B4700" s="184">
        <v>50459</v>
      </c>
    </row>
    <row r="4701" spans="1:2" x14ac:dyDescent="0.2">
      <c r="A4701" s="115" t="s">
        <v>6592</v>
      </c>
      <c r="B4701" s="184">
        <v>50460</v>
      </c>
    </row>
    <row r="4702" spans="1:2" x14ac:dyDescent="0.2">
      <c r="A4702" s="115" t="s">
        <v>6593</v>
      </c>
      <c r="B4702" s="184">
        <v>50461</v>
      </c>
    </row>
    <row r="4703" spans="1:2" x14ac:dyDescent="0.2">
      <c r="A4703" s="115" t="s">
        <v>6594</v>
      </c>
      <c r="B4703" s="184">
        <v>50462</v>
      </c>
    </row>
    <row r="4704" spans="1:2" x14ac:dyDescent="0.2">
      <c r="A4704" s="115" t="s">
        <v>6595</v>
      </c>
      <c r="B4704" s="184">
        <v>50463</v>
      </c>
    </row>
    <row r="4705" spans="1:2" x14ac:dyDescent="0.2">
      <c r="A4705" s="115" t="s">
        <v>6596</v>
      </c>
      <c r="B4705" s="184">
        <v>50464</v>
      </c>
    </row>
    <row r="4706" spans="1:2" x14ac:dyDescent="0.2">
      <c r="A4706" s="115" t="s">
        <v>6597</v>
      </c>
      <c r="B4706" s="184">
        <v>50465</v>
      </c>
    </row>
    <row r="4707" spans="1:2" x14ac:dyDescent="0.2">
      <c r="A4707" s="115" t="s">
        <v>6598</v>
      </c>
      <c r="B4707" s="184">
        <v>50466</v>
      </c>
    </row>
    <row r="4708" spans="1:2" x14ac:dyDescent="0.2">
      <c r="A4708" s="115" t="s">
        <v>6599</v>
      </c>
      <c r="B4708" s="184">
        <v>50467</v>
      </c>
    </row>
    <row r="4709" spans="1:2" x14ac:dyDescent="0.2">
      <c r="A4709" s="115" t="s">
        <v>6600</v>
      </c>
      <c r="B4709" s="184">
        <v>50468</v>
      </c>
    </row>
    <row r="4710" spans="1:2" x14ac:dyDescent="0.2">
      <c r="A4710" s="115" t="s">
        <v>6601</v>
      </c>
      <c r="B4710" s="184">
        <v>50469</v>
      </c>
    </row>
    <row r="4711" spans="1:2" x14ac:dyDescent="0.2">
      <c r="A4711" s="115" t="s">
        <v>6602</v>
      </c>
      <c r="B4711" s="184">
        <v>50470</v>
      </c>
    </row>
    <row r="4712" spans="1:2" x14ac:dyDescent="0.2">
      <c r="A4712" s="115" t="s">
        <v>6603</v>
      </c>
      <c r="B4712" s="184">
        <v>50471</v>
      </c>
    </row>
    <row r="4713" spans="1:2" x14ac:dyDescent="0.2">
      <c r="A4713" s="115" t="s">
        <v>6604</v>
      </c>
      <c r="B4713" s="184">
        <v>50472</v>
      </c>
    </row>
    <row r="4714" spans="1:2" x14ac:dyDescent="0.2">
      <c r="A4714" s="115" t="s">
        <v>6605</v>
      </c>
      <c r="B4714" s="184">
        <v>50473</v>
      </c>
    </row>
    <row r="4715" spans="1:2" x14ac:dyDescent="0.2">
      <c r="A4715" s="115" t="s">
        <v>6606</v>
      </c>
      <c r="B4715" s="184">
        <v>50474</v>
      </c>
    </row>
    <row r="4716" spans="1:2" x14ac:dyDescent="0.2">
      <c r="A4716" s="115" t="s">
        <v>6607</v>
      </c>
      <c r="B4716" s="184">
        <v>50475</v>
      </c>
    </row>
    <row r="4717" spans="1:2" x14ac:dyDescent="0.2">
      <c r="A4717" s="115" t="s">
        <v>6608</v>
      </c>
      <c r="B4717" s="184">
        <v>50476</v>
      </c>
    </row>
    <row r="4718" spans="1:2" x14ac:dyDescent="0.2">
      <c r="A4718" s="115" t="s">
        <v>6609</v>
      </c>
      <c r="B4718" s="184">
        <v>50477</v>
      </c>
    </row>
    <row r="4719" spans="1:2" x14ac:dyDescent="0.2">
      <c r="A4719" s="115" t="s">
        <v>6610</v>
      </c>
      <c r="B4719" s="184">
        <v>50478</v>
      </c>
    </row>
    <row r="4720" spans="1:2" x14ac:dyDescent="0.2">
      <c r="A4720" s="115" t="s">
        <v>6611</v>
      </c>
      <c r="B4720" s="184">
        <v>50479</v>
      </c>
    </row>
    <row r="4721" spans="1:2" x14ac:dyDescent="0.2">
      <c r="A4721" s="115" t="s">
        <v>6612</v>
      </c>
      <c r="B4721" s="184">
        <v>50480</v>
      </c>
    </row>
    <row r="4722" spans="1:2" x14ac:dyDescent="0.2">
      <c r="A4722" s="115" t="s">
        <v>6613</v>
      </c>
      <c r="B4722" s="184">
        <v>50481</v>
      </c>
    </row>
    <row r="4723" spans="1:2" x14ac:dyDescent="0.2">
      <c r="A4723" s="115" t="s">
        <v>6614</v>
      </c>
      <c r="B4723" s="184">
        <v>50482</v>
      </c>
    </row>
    <row r="4724" spans="1:2" x14ac:dyDescent="0.2">
      <c r="A4724" s="115" t="s">
        <v>6615</v>
      </c>
      <c r="B4724" s="184">
        <v>50483</v>
      </c>
    </row>
    <row r="4725" spans="1:2" x14ac:dyDescent="0.2">
      <c r="A4725" s="115" t="s">
        <v>6616</v>
      </c>
      <c r="B4725" s="184">
        <v>50484</v>
      </c>
    </row>
    <row r="4726" spans="1:2" x14ac:dyDescent="0.2">
      <c r="A4726" s="115" t="s">
        <v>6617</v>
      </c>
      <c r="B4726" s="184">
        <v>50485</v>
      </c>
    </row>
    <row r="4727" spans="1:2" x14ac:dyDescent="0.2">
      <c r="A4727" s="115" t="s">
        <v>6618</v>
      </c>
      <c r="B4727" s="184">
        <v>50486</v>
      </c>
    </row>
    <row r="4728" spans="1:2" x14ac:dyDescent="0.2">
      <c r="A4728" s="115" t="s">
        <v>6619</v>
      </c>
      <c r="B4728" s="184">
        <v>50487</v>
      </c>
    </row>
    <row r="4729" spans="1:2" x14ac:dyDescent="0.2">
      <c r="A4729" s="115" t="s">
        <v>6620</v>
      </c>
      <c r="B4729" s="184">
        <v>50488</v>
      </c>
    </row>
    <row r="4730" spans="1:2" x14ac:dyDescent="0.2">
      <c r="A4730" s="115" t="s">
        <v>6621</v>
      </c>
      <c r="B4730" s="184">
        <v>50489</v>
      </c>
    </row>
    <row r="4731" spans="1:2" x14ac:dyDescent="0.2">
      <c r="A4731" s="115" t="s">
        <v>6622</v>
      </c>
      <c r="B4731" s="184">
        <v>50490</v>
      </c>
    </row>
    <row r="4732" spans="1:2" x14ac:dyDescent="0.2">
      <c r="A4732" s="115" t="s">
        <v>6623</v>
      </c>
      <c r="B4732" s="184">
        <v>50491</v>
      </c>
    </row>
    <row r="4733" spans="1:2" x14ac:dyDescent="0.2">
      <c r="A4733" s="115" t="s">
        <v>6624</v>
      </c>
      <c r="B4733" s="184">
        <v>50492</v>
      </c>
    </row>
    <row r="4734" spans="1:2" x14ac:dyDescent="0.2">
      <c r="A4734" s="115" t="s">
        <v>6625</v>
      </c>
      <c r="B4734" s="184">
        <v>50493</v>
      </c>
    </row>
    <row r="4735" spans="1:2" x14ac:dyDescent="0.2">
      <c r="A4735" s="115" t="s">
        <v>6626</v>
      </c>
      <c r="B4735" s="184">
        <v>50494</v>
      </c>
    </row>
    <row r="4736" spans="1:2" x14ac:dyDescent="0.2">
      <c r="A4736" s="115" t="s">
        <v>6627</v>
      </c>
      <c r="B4736" s="184">
        <v>50495</v>
      </c>
    </row>
    <row r="4737" spans="1:2" x14ac:dyDescent="0.2">
      <c r="A4737" s="115" t="s">
        <v>6628</v>
      </c>
      <c r="B4737" s="184">
        <v>50496</v>
      </c>
    </row>
    <row r="4738" spans="1:2" x14ac:dyDescent="0.2">
      <c r="A4738" s="115" t="s">
        <v>6629</v>
      </c>
      <c r="B4738" s="184">
        <v>50497</v>
      </c>
    </row>
    <row r="4739" spans="1:2" x14ac:dyDescent="0.2">
      <c r="A4739" s="115" t="s">
        <v>6630</v>
      </c>
      <c r="B4739" s="184">
        <v>50498</v>
      </c>
    </row>
    <row r="4740" spans="1:2" x14ac:dyDescent="0.2">
      <c r="A4740" s="115" t="s">
        <v>6631</v>
      </c>
      <c r="B4740" s="184">
        <v>50499</v>
      </c>
    </row>
    <row r="4741" spans="1:2" x14ac:dyDescent="0.2">
      <c r="A4741" s="115" t="s">
        <v>6632</v>
      </c>
      <c r="B4741" s="184">
        <v>50500</v>
      </c>
    </row>
    <row r="4742" spans="1:2" x14ac:dyDescent="0.2">
      <c r="A4742" s="115" t="s">
        <v>6633</v>
      </c>
      <c r="B4742" s="184">
        <v>50501</v>
      </c>
    </row>
    <row r="4743" spans="1:2" x14ac:dyDescent="0.2">
      <c r="A4743" s="115" t="s">
        <v>6634</v>
      </c>
      <c r="B4743" s="184">
        <v>50502</v>
      </c>
    </row>
    <row r="4744" spans="1:2" x14ac:dyDescent="0.2">
      <c r="A4744" s="115" t="s">
        <v>6635</v>
      </c>
      <c r="B4744" s="184">
        <v>50503</v>
      </c>
    </row>
    <row r="4745" spans="1:2" x14ac:dyDescent="0.2">
      <c r="A4745" s="115" t="s">
        <v>6636</v>
      </c>
      <c r="B4745" s="184">
        <v>50504</v>
      </c>
    </row>
    <row r="4746" spans="1:2" x14ac:dyDescent="0.2">
      <c r="A4746" s="115" t="s">
        <v>6637</v>
      </c>
      <c r="B4746" s="184">
        <v>50505</v>
      </c>
    </row>
    <row r="4747" spans="1:2" x14ac:dyDescent="0.2">
      <c r="A4747" s="115" t="s">
        <v>6638</v>
      </c>
      <c r="B4747" s="184">
        <v>50506</v>
      </c>
    </row>
    <row r="4748" spans="1:2" x14ac:dyDescent="0.2">
      <c r="A4748" s="115" t="s">
        <v>6639</v>
      </c>
      <c r="B4748" s="184">
        <v>50507</v>
      </c>
    </row>
    <row r="4749" spans="1:2" x14ac:dyDescent="0.2">
      <c r="A4749" s="115" t="s">
        <v>6640</v>
      </c>
      <c r="B4749" s="184">
        <v>50508</v>
      </c>
    </row>
    <row r="4750" spans="1:2" x14ac:dyDescent="0.2">
      <c r="A4750" s="115" t="s">
        <v>6641</v>
      </c>
      <c r="B4750" s="184">
        <v>50509</v>
      </c>
    </row>
    <row r="4751" spans="1:2" x14ac:dyDescent="0.2">
      <c r="A4751" s="115" t="s">
        <v>6642</v>
      </c>
      <c r="B4751" s="184">
        <v>50510</v>
      </c>
    </row>
    <row r="4752" spans="1:2" x14ac:dyDescent="0.2">
      <c r="A4752" s="115" t="s">
        <v>6643</v>
      </c>
      <c r="B4752" s="184">
        <v>50511</v>
      </c>
    </row>
    <row r="4753" spans="1:2" x14ac:dyDescent="0.2">
      <c r="A4753" s="115" t="s">
        <v>6644</v>
      </c>
      <c r="B4753" s="184">
        <v>50512</v>
      </c>
    </row>
    <row r="4754" spans="1:2" x14ac:dyDescent="0.2">
      <c r="A4754" s="115" t="s">
        <v>6645</v>
      </c>
      <c r="B4754" s="184">
        <v>50513</v>
      </c>
    </row>
    <row r="4755" spans="1:2" x14ac:dyDescent="0.2">
      <c r="A4755" s="115" t="s">
        <v>6646</v>
      </c>
      <c r="B4755" s="184">
        <v>50514</v>
      </c>
    </row>
    <row r="4756" spans="1:2" x14ac:dyDescent="0.2">
      <c r="A4756" s="115" t="s">
        <v>6647</v>
      </c>
      <c r="B4756" s="184">
        <v>50515</v>
      </c>
    </row>
    <row r="4757" spans="1:2" x14ac:dyDescent="0.2">
      <c r="A4757" s="115" t="s">
        <v>6648</v>
      </c>
      <c r="B4757" s="184">
        <v>50516</v>
      </c>
    </row>
    <row r="4758" spans="1:2" x14ac:dyDescent="0.2">
      <c r="A4758" s="115" t="s">
        <v>6649</v>
      </c>
      <c r="B4758" s="184">
        <v>50517</v>
      </c>
    </row>
    <row r="4759" spans="1:2" x14ac:dyDescent="0.2">
      <c r="A4759" s="115" t="s">
        <v>6650</v>
      </c>
      <c r="B4759" s="184">
        <v>50518</v>
      </c>
    </row>
    <row r="4760" spans="1:2" x14ac:dyDescent="0.2">
      <c r="A4760" s="115" t="s">
        <v>6651</v>
      </c>
      <c r="B4760" s="184">
        <v>50519</v>
      </c>
    </row>
    <row r="4761" spans="1:2" x14ac:dyDescent="0.2">
      <c r="A4761" s="115" t="s">
        <v>6652</v>
      </c>
      <c r="B4761" s="184">
        <v>50520</v>
      </c>
    </row>
    <row r="4762" spans="1:2" x14ac:dyDescent="0.2">
      <c r="A4762" s="115" t="s">
        <v>6653</v>
      </c>
      <c r="B4762" s="184">
        <v>50521</v>
      </c>
    </row>
    <row r="4763" spans="1:2" x14ac:dyDescent="0.2">
      <c r="A4763" s="115" t="s">
        <v>6654</v>
      </c>
      <c r="B4763" s="184">
        <v>50522</v>
      </c>
    </row>
    <row r="4764" spans="1:2" x14ac:dyDescent="0.2">
      <c r="A4764" s="115" t="s">
        <v>6655</v>
      </c>
      <c r="B4764" s="184">
        <v>50523</v>
      </c>
    </row>
    <row r="4765" spans="1:2" x14ac:dyDescent="0.2">
      <c r="A4765" s="115" t="s">
        <v>6656</v>
      </c>
      <c r="B4765" s="184">
        <v>50524</v>
      </c>
    </row>
    <row r="4766" spans="1:2" x14ac:dyDescent="0.2">
      <c r="A4766" s="115" t="s">
        <v>6657</v>
      </c>
      <c r="B4766" s="184">
        <v>50525</v>
      </c>
    </row>
    <row r="4767" spans="1:2" x14ac:dyDescent="0.2">
      <c r="A4767" s="115" t="s">
        <v>6658</v>
      </c>
      <c r="B4767" s="184">
        <v>50526</v>
      </c>
    </row>
    <row r="4768" spans="1:2" x14ac:dyDescent="0.2">
      <c r="A4768" s="115" t="s">
        <v>6659</v>
      </c>
      <c r="B4768" s="184">
        <v>50527</v>
      </c>
    </row>
    <row r="4769" spans="1:2" x14ac:dyDescent="0.2">
      <c r="A4769" s="115" t="s">
        <v>6660</v>
      </c>
      <c r="B4769" s="184">
        <v>50528</v>
      </c>
    </row>
    <row r="4770" spans="1:2" x14ac:dyDescent="0.2">
      <c r="A4770" s="115" t="s">
        <v>6661</v>
      </c>
      <c r="B4770" s="184">
        <v>50529</v>
      </c>
    </row>
    <row r="4771" spans="1:2" x14ac:dyDescent="0.2">
      <c r="A4771" s="115" t="s">
        <v>6662</v>
      </c>
      <c r="B4771" s="184">
        <v>50530</v>
      </c>
    </row>
    <row r="4772" spans="1:2" x14ac:dyDescent="0.2">
      <c r="A4772" s="115" t="s">
        <v>6663</v>
      </c>
      <c r="B4772" s="184">
        <v>50531</v>
      </c>
    </row>
    <row r="4773" spans="1:2" x14ac:dyDescent="0.2">
      <c r="A4773" s="115" t="s">
        <v>6664</v>
      </c>
      <c r="B4773" s="184">
        <v>50532</v>
      </c>
    </row>
    <row r="4774" spans="1:2" x14ac:dyDescent="0.2">
      <c r="A4774" s="115" t="s">
        <v>6665</v>
      </c>
      <c r="B4774" s="184">
        <v>50533</v>
      </c>
    </row>
    <row r="4775" spans="1:2" x14ac:dyDescent="0.2">
      <c r="A4775" s="115" t="s">
        <v>6666</v>
      </c>
      <c r="B4775" s="184">
        <v>50534</v>
      </c>
    </row>
    <row r="4776" spans="1:2" x14ac:dyDescent="0.2">
      <c r="A4776" s="115" t="s">
        <v>6667</v>
      </c>
      <c r="B4776" s="184">
        <v>50535</v>
      </c>
    </row>
    <row r="4777" spans="1:2" x14ac:dyDescent="0.2">
      <c r="A4777" s="115" t="s">
        <v>6668</v>
      </c>
      <c r="B4777" s="184">
        <v>50536</v>
      </c>
    </row>
    <row r="4778" spans="1:2" x14ac:dyDescent="0.2">
      <c r="A4778" s="115" t="s">
        <v>6669</v>
      </c>
      <c r="B4778" s="184">
        <v>50537</v>
      </c>
    </row>
    <row r="4779" spans="1:2" x14ac:dyDescent="0.2">
      <c r="A4779" s="115" t="s">
        <v>6670</v>
      </c>
      <c r="B4779" s="184">
        <v>50538</v>
      </c>
    </row>
    <row r="4780" spans="1:2" x14ac:dyDescent="0.2">
      <c r="A4780" s="115" t="s">
        <v>6671</v>
      </c>
      <c r="B4780" s="184">
        <v>50539</v>
      </c>
    </row>
    <row r="4781" spans="1:2" x14ac:dyDescent="0.2">
      <c r="A4781" s="115" t="s">
        <v>6672</v>
      </c>
      <c r="B4781" s="184">
        <v>50540</v>
      </c>
    </row>
    <row r="4782" spans="1:2" x14ac:dyDescent="0.2">
      <c r="A4782" s="115" t="s">
        <v>6673</v>
      </c>
      <c r="B4782" s="184">
        <v>50541</v>
      </c>
    </row>
    <row r="4783" spans="1:2" x14ac:dyDescent="0.2">
      <c r="A4783" s="115" t="s">
        <v>6674</v>
      </c>
      <c r="B4783" s="184">
        <v>50542</v>
      </c>
    </row>
    <row r="4784" spans="1:2" x14ac:dyDescent="0.2">
      <c r="A4784" s="115" t="s">
        <v>6675</v>
      </c>
      <c r="B4784" s="184">
        <v>50543</v>
      </c>
    </row>
    <row r="4785" spans="1:2" x14ac:dyDescent="0.2">
      <c r="A4785" s="115" t="s">
        <v>6676</v>
      </c>
      <c r="B4785" s="184">
        <v>50544</v>
      </c>
    </row>
    <row r="4786" spans="1:2" x14ac:dyDescent="0.2">
      <c r="A4786" s="115" t="s">
        <v>6677</v>
      </c>
      <c r="B4786" s="184">
        <v>50545</v>
      </c>
    </row>
    <row r="4787" spans="1:2" x14ac:dyDescent="0.2">
      <c r="A4787" s="115" t="s">
        <v>6678</v>
      </c>
      <c r="B4787" s="184">
        <v>50546</v>
      </c>
    </row>
    <row r="4788" spans="1:2" x14ac:dyDescent="0.2">
      <c r="A4788" s="115" t="s">
        <v>6679</v>
      </c>
      <c r="B4788" s="184">
        <v>50547</v>
      </c>
    </row>
    <row r="4789" spans="1:2" x14ac:dyDescent="0.2">
      <c r="A4789" s="115" t="s">
        <v>6680</v>
      </c>
      <c r="B4789" s="184">
        <v>50548</v>
      </c>
    </row>
    <row r="4790" spans="1:2" x14ac:dyDescent="0.2">
      <c r="A4790" s="115" t="s">
        <v>6681</v>
      </c>
      <c r="B4790" s="184">
        <v>50549</v>
      </c>
    </row>
    <row r="4791" spans="1:2" x14ac:dyDescent="0.2">
      <c r="A4791" s="115" t="s">
        <v>6682</v>
      </c>
      <c r="B4791" s="184">
        <v>50550</v>
      </c>
    </row>
    <row r="4792" spans="1:2" x14ac:dyDescent="0.2">
      <c r="A4792" s="115" t="s">
        <v>6683</v>
      </c>
      <c r="B4792" s="184">
        <v>50551</v>
      </c>
    </row>
    <row r="4793" spans="1:2" x14ac:dyDescent="0.2">
      <c r="A4793" s="115" t="s">
        <v>6684</v>
      </c>
      <c r="B4793" s="184">
        <v>50552</v>
      </c>
    </row>
    <row r="4794" spans="1:2" x14ac:dyDescent="0.2">
      <c r="A4794" s="115" t="s">
        <v>6685</v>
      </c>
      <c r="B4794" s="184">
        <v>50553</v>
      </c>
    </row>
    <row r="4795" spans="1:2" x14ac:dyDescent="0.2">
      <c r="A4795" s="115" t="s">
        <v>6686</v>
      </c>
      <c r="B4795" s="184">
        <v>50554</v>
      </c>
    </row>
    <row r="4796" spans="1:2" x14ac:dyDescent="0.2">
      <c r="A4796" s="115" t="s">
        <v>6687</v>
      </c>
      <c r="B4796" s="184">
        <v>50555</v>
      </c>
    </row>
    <row r="4797" spans="1:2" x14ac:dyDescent="0.2">
      <c r="A4797" s="115" t="s">
        <v>6688</v>
      </c>
      <c r="B4797" s="184">
        <v>50556</v>
      </c>
    </row>
    <row r="4798" spans="1:2" x14ac:dyDescent="0.2">
      <c r="A4798" s="115" t="s">
        <v>6689</v>
      </c>
      <c r="B4798" s="184">
        <v>50557</v>
      </c>
    </row>
    <row r="4799" spans="1:2" x14ac:dyDescent="0.2">
      <c r="A4799" s="115" t="s">
        <v>6690</v>
      </c>
      <c r="B4799" s="184">
        <v>50558</v>
      </c>
    </row>
    <row r="4800" spans="1:2" x14ac:dyDescent="0.2">
      <c r="A4800" s="115" t="s">
        <v>6691</v>
      </c>
      <c r="B4800" s="184">
        <v>50559</v>
      </c>
    </row>
    <row r="4801" spans="1:2" x14ac:dyDescent="0.2">
      <c r="A4801" s="115" t="s">
        <v>6692</v>
      </c>
      <c r="B4801" s="184">
        <v>50560</v>
      </c>
    </row>
    <row r="4802" spans="1:2" x14ac:dyDescent="0.2">
      <c r="A4802" s="115" t="s">
        <v>6693</v>
      </c>
      <c r="B4802" s="184">
        <v>50561</v>
      </c>
    </row>
    <row r="4803" spans="1:2" x14ac:dyDescent="0.2">
      <c r="A4803" s="115" t="s">
        <v>6694</v>
      </c>
      <c r="B4803" s="184">
        <v>50562</v>
      </c>
    </row>
    <row r="4804" spans="1:2" x14ac:dyDescent="0.2">
      <c r="A4804" s="115" t="s">
        <v>6695</v>
      </c>
      <c r="B4804" s="184">
        <v>50563</v>
      </c>
    </row>
    <row r="4805" spans="1:2" x14ac:dyDescent="0.2">
      <c r="A4805" s="115" t="s">
        <v>6696</v>
      </c>
      <c r="B4805" s="184">
        <v>50564</v>
      </c>
    </row>
    <row r="4806" spans="1:2" x14ac:dyDescent="0.2">
      <c r="A4806" s="115" t="s">
        <v>6697</v>
      </c>
      <c r="B4806" s="184">
        <v>50565</v>
      </c>
    </row>
    <row r="4807" spans="1:2" x14ac:dyDescent="0.2">
      <c r="A4807" s="115" t="s">
        <v>6698</v>
      </c>
      <c r="B4807" s="184">
        <v>50566</v>
      </c>
    </row>
    <row r="4808" spans="1:2" x14ac:dyDescent="0.2">
      <c r="A4808" s="115" t="s">
        <v>6699</v>
      </c>
      <c r="B4808" s="184">
        <v>50567</v>
      </c>
    </row>
    <row r="4809" spans="1:2" x14ac:dyDescent="0.2">
      <c r="A4809" s="115" t="s">
        <v>6700</v>
      </c>
      <c r="B4809" s="184">
        <v>50568</v>
      </c>
    </row>
    <row r="4810" spans="1:2" x14ac:dyDescent="0.2">
      <c r="A4810" s="115" t="s">
        <v>6701</v>
      </c>
      <c r="B4810" s="184">
        <v>50569</v>
      </c>
    </row>
    <row r="4811" spans="1:2" x14ac:dyDescent="0.2">
      <c r="A4811" s="115" t="s">
        <v>6702</v>
      </c>
      <c r="B4811" s="184">
        <v>50570</v>
      </c>
    </row>
    <row r="4812" spans="1:2" x14ac:dyDescent="0.2">
      <c r="A4812" s="115" t="s">
        <v>6703</v>
      </c>
      <c r="B4812" s="184">
        <v>50571</v>
      </c>
    </row>
    <row r="4813" spans="1:2" x14ac:dyDescent="0.2">
      <c r="A4813" s="115" t="s">
        <v>6704</v>
      </c>
      <c r="B4813" s="184">
        <v>50572</v>
      </c>
    </row>
    <row r="4814" spans="1:2" x14ac:dyDescent="0.2">
      <c r="A4814" s="115" t="s">
        <v>6705</v>
      </c>
      <c r="B4814" s="184">
        <v>50573</v>
      </c>
    </row>
    <row r="4815" spans="1:2" x14ac:dyDescent="0.2">
      <c r="A4815" s="115" t="s">
        <v>6706</v>
      </c>
      <c r="B4815" s="184">
        <v>50574</v>
      </c>
    </row>
    <row r="4816" spans="1:2" x14ac:dyDescent="0.2">
      <c r="A4816" s="115" t="s">
        <v>6707</v>
      </c>
      <c r="B4816" s="184">
        <v>50575</v>
      </c>
    </row>
    <row r="4817" spans="1:2" x14ac:dyDescent="0.2">
      <c r="A4817" s="115" t="s">
        <v>6708</v>
      </c>
      <c r="B4817" s="184">
        <v>50576</v>
      </c>
    </row>
    <row r="4818" spans="1:2" x14ac:dyDescent="0.2">
      <c r="A4818" s="115" t="s">
        <v>6709</v>
      </c>
      <c r="B4818" s="184">
        <v>50577</v>
      </c>
    </row>
    <row r="4819" spans="1:2" x14ac:dyDescent="0.2">
      <c r="A4819" s="115" t="s">
        <v>6710</v>
      </c>
      <c r="B4819" s="184">
        <v>50578</v>
      </c>
    </row>
    <row r="4820" spans="1:2" x14ac:dyDescent="0.2">
      <c r="A4820" s="115" t="s">
        <v>6711</v>
      </c>
      <c r="B4820" s="184">
        <v>50579</v>
      </c>
    </row>
    <row r="4821" spans="1:2" x14ac:dyDescent="0.2">
      <c r="A4821" s="115" t="s">
        <v>6712</v>
      </c>
      <c r="B4821" s="184">
        <v>50580</v>
      </c>
    </row>
    <row r="4822" spans="1:2" x14ac:dyDescent="0.2">
      <c r="A4822" s="115" t="s">
        <v>6713</v>
      </c>
      <c r="B4822" s="184">
        <v>50581</v>
      </c>
    </row>
    <row r="4823" spans="1:2" x14ac:dyDescent="0.2">
      <c r="A4823" s="115" t="s">
        <v>6714</v>
      </c>
      <c r="B4823" s="184">
        <v>50582</v>
      </c>
    </row>
    <row r="4824" spans="1:2" x14ac:dyDescent="0.2">
      <c r="A4824" s="115" t="s">
        <v>6715</v>
      </c>
      <c r="B4824" s="184">
        <v>50583</v>
      </c>
    </row>
    <row r="4825" spans="1:2" x14ac:dyDescent="0.2">
      <c r="A4825" s="115" t="s">
        <v>6716</v>
      </c>
      <c r="B4825" s="184">
        <v>50584</v>
      </c>
    </row>
    <row r="4826" spans="1:2" x14ac:dyDescent="0.2">
      <c r="A4826" s="115" t="s">
        <v>6717</v>
      </c>
      <c r="B4826" s="184">
        <v>50585</v>
      </c>
    </row>
    <row r="4827" spans="1:2" x14ac:dyDescent="0.2">
      <c r="A4827" s="115" t="s">
        <v>6718</v>
      </c>
      <c r="B4827" s="184">
        <v>50586</v>
      </c>
    </row>
    <row r="4828" spans="1:2" x14ac:dyDescent="0.2">
      <c r="A4828" s="115" t="s">
        <v>6719</v>
      </c>
      <c r="B4828" s="184">
        <v>50587</v>
      </c>
    </row>
    <row r="4829" spans="1:2" x14ac:dyDescent="0.2">
      <c r="A4829" s="115" t="s">
        <v>6720</v>
      </c>
      <c r="B4829" s="184">
        <v>50588</v>
      </c>
    </row>
    <row r="4830" spans="1:2" x14ac:dyDescent="0.2">
      <c r="A4830" s="115" t="s">
        <v>6721</v>
      </c>
      <c r="B4830" s="184">
        <v>50589</v>
      </c>
    </row>
    <row r="4831" spans="1:2" x14ac:dyDescent="0.2">
      <c r="A4831" s="115" t="s">
        <v>6722</v>
      </c>
      <c r="B4831" s="184">
        <v>50590</v>
      </c>
    </row>
    <row r="4832" spans="1:2" x14ac:dyDescent="0.2">
      <c r="A4832" s="115" t="s">
        <v>6723</v>
      </c>
      <c r="B4832" s="184">
        <v>50591</v>
      </c>
    </row>
    <row r="4833" spans="1:2" x14ac:dyDescent="0.2">
      <c r="A4833" s="115" t="s">
        <v>6724</v>
      </c>
      <c r="B4833" s="184">
        <v>50592</v>
      </c>
    </row>
    <row r="4834" spans="1:2" x14ac:dyDescent="0.2">
      <c r="A4834" s="115" t="s">
        <v>6725</v>
      </c>
      <c r="B4834" s="184">
        <v>50593</v>
      </c>
    </row>
    <row r="4835" spans="1:2" x14ac:dyDescent="0.2">
      <c r="A4835" s="115" t="s">
        <v>6726</v>
      </c>
      <c r="B4835" s="184">
        <v>50594</v>
      </c>
    </row>
    <row r="4836" spans="1:2" x14ac:dyDescent="0.2">
      <c r="A4836" s="115" t="s">
        <v>6727</v>
      </c>
      <c r="B4836" s="184">
        <v>50595</v>
      </c>
    </row>
    <row r="4837" spans="1:2" x14ac:dyDescent="0.2">
      <c r="A4837" s="115" t="s">
        <v>6728</v>
      </c>
      <c r="B4837" s="184">
        <v>50596</v>
      </c>
    </row>
    <row r="4838" spans="1:2" x14ac:dyDescent="0.2">
      <c r="A4838" s="115" t="s">
        <v>6729</v>
      </c>
      <c r="B4838" s="184">
        <v>50597</v>
      </c>
    </row>
    <row r="4839" spans="1:2" x14ac:dyDescent="0.2">
      <c r="A4839" s="115" t="s">
        <v>6730</v>
      </c>
      <c r="B4839" s="184">
        <v>50598</v>
      </c>
    </row>
    <row r="4840" spans="1:2" x14ac:dyDescent="0.2">
      <c r="A4840" s="115" t="s">
        <v>6731</v>
      </c>
      <c r="B4840" s="184">
        <v>50599</v>
      </c>
    </row>
    <row r="4841" spans="1:2" x14ac:dyDescent="0.2">
      <c r="A4841" s="115" t="s">
        <v>6732</v>
      </c>
      <c r="B4841" s="184">
        <v>50600</v>
      </c>
    </row>
    <row r="4842" spans="1:2" x14ac:dyDescent="0.2">
      <c r="A4842" s="115" t="s">
        <v>6733</v>
      </c>
      <c r="B4842" s="184">
        <v>50601</v>
      </c>
    </row>
    <row r="4843" spans="1:2" x14ac:dyDescent="0.2">
      <c r="A4843" s="115" t="s">
        <v>6734</v>
      </c>
      <c r="B4843" s="184">
        <v>50602</v>
      </c>
    </row>
    <row r="4844" spans="1:2" x14ac:dyDescent="0.2">
      <c r="A4844" s="115" t="s">
        <v>6735</v>
      </c>
      <c r="B4844" s="184">
        <v>50603</v>
      </c>
    </row>
    <row r="4845" spans="1:2" x14ac:dyDescent="0.2">
      <c r="A4845" s="115" t="s">
        <v>6736</v>
      </c>
      <c r="B4845" s="184">
        <v>50604</v>
      </c>
    </row>
    <row r="4846" spans="1:2" x14ac:dyDescent="0.2">
      <c r="A4846" s="115" t="s">
        <v>6737</v>
      </c>
      <c r="B4846" s="184">
        <v>50605</v>
      </c>
    </row>
    <row r="4847" spans="1:2" x14ac:dyDescent="0.2">
      <c r="A4847" s="115" t="s">
        <v>6738</v>
      </c>
      <c r="B4847" s="184">
        <v>50606</v>
      </c>
    </row>
    <row r="4848" spans="1:2" x14ac:dyDescent="0.2">
      <c r="A4848" s="115" t="s">
        <v>6739</v>
      </c>
      <c r="B4848" s="184">
        <v>50607</v>
      </c>
    </row>
    <row r="4849" spans="1:2" x14ac:dyDescent="0.2">
      <c r="A4849" s="115" t="s">
        <v>6740</v>
      </c>
      <c r="B4849" s="184">
        <v>50608</v>
      </c>
    </row>
    <row r="4850" spans="1:2" x14ac:dyDescent="0.2">
      <c r="A4850" s="115" t="s">
        <v>6741</v>
      </c>
      <c r="B4850" s="184">
        <v>50609</v>
      </c>
    </row>
    <row r="4851" spans="1:2" x14ac:dyDescent="0.2">
      <c r="A4851" s="115" t="s">
        <v>6742</v>
      </c>
      <c r="B4851" s="184">
        <v>50610</v>
      </c>
    </row>
    <row r="4852" spans="1:2" x14ac:dyDescent="0.2">
      <c r="A4852" s="115" t="s">
        <v>6743</v>
      </c>
      <c r="B4852" s="184">
        <v>50611</v>
      </c>
    </row>
    <row r="4853" spans="1:2" x14ac:dyDescent="0.2">
      <c r="A4853" s="115" t="s">
        <v>6744</v>
      </c>
      <c r="B4853" s="184">
        <v>50612</v>
      </c>
    </row>
    <row r="4854" spans="1:2" x14ac:dyDescent="0.2">
      <c r="A4854" s="115" t="s">
        <v>6745</v>
      </c>
      <c r="B4854" s="184">
        <v>50613</v>
      </c>
    </row>
    <row r="4855" spans="1:2" x14ac:dyDescent="0.2">
      <c r="A4855" s="115" t="s">
        <v>6746</v>
      </c>
      <c r="B4855" s="184">
        <v>50614</v>
      </c>
    </row>
    <row r="4856" spans="1:2" x14ac:dyDescent="0.2">
      <c r="A4856" s="115" t="s">
        <v>6747</v>
      </c>
      <c r="B4856" s="184">
        <v>50615</v>
      </c>
    </row>
    <row r="4857" spans="1:2" x14ac:dyDescent="0.2">
      <c r="A4857" s="115" t="s">
        <v>6748</v>
      </c>
      <c r="B4857" s="184">
        <v>50616</v>
      </c>
    </row>
    <row r="4858" spans="1:2" x14ac:dyDescent="0.2">
      <c r="A4858" s="115" t="s">
        <v>6749</v>
      </c>
      <c r="B4858" s="184">
        <v>50617</v>
      </c>
    </row>
    <row r="4859" spans="1:2" x14ac:dyDescent="0.2">
      <c r="A4859" s="115" t="s">
        <v>6750</v>
      </c>
      <c r="B4859" s="184">
        <v>50618</v>
      </c>
    </row>
    <row r="4860" spans="1:2" x14ac:dyDescent="0.2">
      <c r="A4860" s="115" t="s">
        <v>6751</v>
      </c>
      <c r="B4860" s="184">
        <v>50619</v>
      </c>
    </row>
    <row r="4861" spans="1:2" x14ac:dyDescent="0.2">
      <c r="A4861" s="115" t="s">
        <v>6752</v>
      </c>
      <c r="B4861" s="184">
        <v>50620</v>
      </c>
    </row>
    <row r="4862" spans="1:2" x14ac:dyDescent="0.2">
      <c r="A4862" s="115" t="s">
        <v>6753</v>
      </c>
      <c r="B4862" s="184">
        <v>50621</v>
      </c>
    </row>
    <row r="4863" spans="1:2" x14ac:dyDescent="0.2">
      <c r="A4863" s="115" t="s">
        <v>6754</v>
      </c>
      <c r="B4863" s="184">
        <v>50622</v>
      </c>
    </row>
    <row r="4864" spans="1:2" x14ac:dyDescent="0.2">
      <c r="A4864" s="115" t="s">
        <v>6755</v>
      </c>
      <c r="B4864" s="184">
        <v>50623</v>
      </c>
    </row>
    <row r="4865" spans="1:2" x14ac:dyDescent="0.2">
      <c r="A4865" s="115" t="s">
        <v>6756</v>
      </c>
      <c r="B4865" s="184">
        <v>50624</v>
      </c>
    </row>
    <row r="4866" spans="1:2" x14ac:dyDescent="0.2">
      <c r="A4866" s="115" t="s">
        <v>6757</v>
      </c>
      <c r="B4866" s="184">
        <v>50625</v>
      </c>
    </row>
    <row r="4867" spans="1:2" x14ac:dyDescent="0.2">
      <c r="A4867" s="115" t="s">
        <v>6758</v>
      </c>
      <c r="B4867" s="184">
        <v>50626</v>
      </c>
    </row>
    <row r="4868" spans="1:2" x14ac:dyDescent="0.2">
      <c r="A4868" s="115" t="s">
        <v>6759</v>
      </c>
      <c r="B4868" s="184">
        <v>50627</v>
      </c>
    </row>
    <row r="4869" spans="1:2" x14ac:dyDescent="0.2">
      <c r="A4869" s="115" t="s">
        <v>6760</v>
      </c>
      <c r="B4869" s="184">
        <v>50628</v>
      </c>
    </row>
    <row r="4870" spans="1:2" x14ac:dyDescent="0.2">
      <c r="A4870" s="115" t="s">
        <v>6761</v>
      </c>
      <c r="B4870" s="184">
        <v>50629</v>
      </c>
    </row>
    <row r="4871" spans="1:2" x14ac:dyDescent="0.2">
      <c r="A4871" s="115" t="s">
        <v>6762</v>
      </c>
      <c r="B4871" s="184">
        <v>50630</v>
      </c>
    </row>
    <row r="4872" spans="1:2" x14ac:dyDescent="0.2">
      <c r="A4872" s="115" t="s">
        <v>6763</v>
      </c>
      <c r="B4872" s="184">
        <v>50631</v>
      </c>
    </row>
    <row r="4873" spans="1:2" x14ac:dyDescent="0.2">
      <c r="A4873" s="115" t="s">
        <v>6764</v>
      </c>
      <c r="B4873" s="184">
        <v>50632</v>
      </c>
    </row>
    <row r="4874" spans="1:2" x14ac:dyDescent="0.2">
      <c r="A4874" s="115" t="s">
        <v>6765</v>
      </c>
      <c r="B4874" s="184">
        <v>50633</v>
      </c>
    </row>
    <row r="4875" spans="1:2" x14ac:dyDescent="0.2">
      <c r="A4875" s="115" t="s">
        <v>6766</v>
      </c>
      <c r="B4875" s="184">
        <v>50634</v>
      </c>
    </row>
    <row r="4876" spans="1:2" x14ac:dyDescent="0.2">
      <c r="A4876" s="115" t="s">
        <v>6767</v>
      </c>
      <c r="B4876" s="184">
        <v>50635</v>
      </c>
    </row>
    <row r="4877" spans="1:2" x14ac:dyDescent="0.2">
      <c r="A4877" s="115" t="s">
        <v>6768</v>
      </c>
      <c r="B4877" s="184">
        <v>50636</v>
      </c>
    </row>
    <row r="4878" spans="1:2" x14ac:dyDescent="0.2">
      <c r="A4878" s="115" t="s">
        <v>6769</v>
      </c>
      <c r="B4878" s="184">
        <v>50637</v>
      </c>
    </row>
    <row r="4879" spans="1:2" x14ac:dyDescent="0.2">
      <c r="A4879" s="115" t="s">
        <v>6770</v>
      </c>
      <c r="B4879" s="184">
        <v>50638</v>
      </c>
    </row>
    <row r="4880" spans="1:2" x14ac:dyDescent="0.2">
      <c r="A4880" s="115" t="s">
        <v>6771</v>
      </c>
      <c r="B4880" s="184">
        <v>50639</v>
      </c>
    </row>
    <row r="4881" spans="1:2" x14ac:dyDescent="0.2">
      <c r="A4881" s="115" t="s">
        <v>6772</v>
      </c>
      <c r="B4881" s="184">
        <v>50640</v>
      </c>
    </row>
    <row r="4882" spans="1:2" x14ac:dyDescent="0.2">
      <c r="A4882" s="115" t="s">
        <v>6773</v>
      </c>
      <c r="B4882" s="184">
        <v>50641</v>
      </c>
    </row>
    <row r="4883" spans="1:2" x14ac:dyDescent="0.2">
      <c r="A4883" s="115" t="s">
        <v>6774</v>
      </c>
      <c r="B4883" s="184">
        <v>50642</v>
      </c>
    </row>
    <row r="4884" spans="1:2" x14ac:dyDescent="0.2">
      <c r="A4884" s="115" t="s">
        <v>6775</v>
      </c>
      <c r="B4884" s="184">
        <v>50643</v>
      </c>
    </row>
    <row r="4885" spans="1:2" x14ac:dyDescent="0.2">
      <c r="A4885" s="115" t="s">
        <v>6776</v>
      </c>
      <c r="B4885" s="184">
        <v>50644</v>
      </c>
    </row>
    <row r="4886" spans="1:2" x14ac:dyDescent="0.2">
      <c r="A4886" s="115" t="s">
        <v>6777</v>
      </c>
      <c r="B4886" s="184">
        <v>50645</v>
      </c>
    </row>
    <row r="4887" spans="1:2" x14ac:dyDescent="0.2">
      <c r="A4887" s="115" t="s">
        <v>6778</v>
      </c>
      <c r="B4887" s="184">
        <v>50646</v>
      </c>
    </row>
    <row r="4888" spans="1:2" x14ac:dyDescent="0.2">
      <c r="A4888" s="115" t="s">
        <v>6779</v>
      </c>
      <c r="B4888" s="184">
        <v>50647</v>
      </c>
    </row>
    <row r="4889" spans="1:2" x14ac:dyDescent="0.2">
      <c r="A4889" s="115" t="s">
        <v>6780</v>
      </c>
      <c r="B4889" s="184">
        <v>50648</v>
      </c>
    </row>
    <row r="4890" spans="1:2" x14ac:dyDescent="0.2">
      <c r="A4890" s="115" t="s">
        <v>6781</v>
      </c>
      <c r="B4890" s="184">
        <v>50649</v>
      </c>
    </row>
    <row r="4891" spans="1:2" x14ac:dyDescent="0.2">
      <c r="A4891" s="115" t="s">
        <v>6782</v>
      </c>
      <c r="B4891" s="184">
        <v>50650</v>
      </c>
    </row>
    <row r="4892" spans="1:2" x14ac:dyDescent="0.2">
      <c r="A4892" s="115" t="s">
        <v>6783</v>
      </c>
      <c r="B4892" s="184">
        <v>50651</v>
      </c>
    </row>
    <row r="4893" spans="1:2" x14ac:dyDescent="0.2">
      <c r="A4893" s="115" t="s">
        <v>6784</v>
      </c>
      <c r="B4893" s="184">
        <v>50652</v>
      </c>
    </row>
    <row r="4894" spans="1:2" x14ac:dyDescent="0.2">
      <c r="A4894" s="115" t="s">
        <v>6785</v>
      </c>
      <c r="B4894" s="184">
        <v>50653</v>
      </c>
    </row>
    <row r="4895" spans="1:2" x14ac:dyDescent="0.2">
      <c r="A4895" s="115" t="s">
        <v>6786</v>
      </c>
      <c r="B4895" s="184">
        <v>50654</v>
      </c>
    </row>
    <row r="4896" spans="1:2" x14ac:dyDescent="0.2">
      <c r="A4896" s="115" t="s">
        <v>6787</v>
      </c>
      <c r="B4896" s="184">
        <v>50655</v>
      </c>
    </row>
    <row r="4897" spans="1:2" x14ac:dyDescent="0.2">
      <c r="A4897" s="115" t="s">
        <v>6788</v>
      </c>
      <c r="B4897" s="184">
        <v>50656</v>
      </c>
    </row>
    <row r="4898" spans="1:2" x14ac:dyDescent="0.2">
      <c r="A4898" s="115" t="s">
        <v>6789</v>
      </c>
      <c r="B4898" s="184">
        <v>50657</v>
      </c>
    </row>
    <row r="4899" spans="1:2" x14ac:dyDescent="0.2">
      <c r="A4899" s="115" t="s">
        <v>6790</v>
      </c>
      <c r="B4899" s="184">
        <v>50658</v>
      </c>
    </row>
    <row r="4900" spans="1:2" x14ac:dyDescent="0.2">
      <c r="A4900" s="115" t="s">
        <v>6791</v>
      </c>
      <c r="B4900" s="184">
        <v>50659</v>
      </c>
    </row>
    <row r="4901" spans="1:2" x14ac:dyDescent="0.2">
      <c r="A4901" s="115" t="s">
        <v>6792</v>
      </c>
      <c r="B4901" s="184">
        <v>50660</v>
      </c>
    </row>
    <row r="4902" spans="1:2" x14ac:dyDescent="0.2">
      <c r="A4902" s="115" t="s">
        <v>6793</v>
      </c>
      <c r="B4902" s="184">
        <v>50661</v>
      </c>
    </row>
    <row r="4903" spans="1:2" x14ac:dyDescent="0.2">
      <c r="A4903" s="115" t="s">
        <v>6794</v>
      </c>
      <c r="B4903" s="184">
        <v>50662</v>
      </c>
    </row>
    <row r="4904" spans="1:2" x14ac:dyDescent="0.2">
      <c r="A4904" s="115" t="s">
        <v>6795</v>
      </c>
      <c r="B4904" s="184">
        <v>50663</v>
      </c>
    </row>
    <row r="4905" spans="1:2" x14ac:dyDescent="0.2">
      <c r="A4905" s="115" t="s">
        <v>6796</v>
      </c>
      <c r="B4905" s="184">
        <v>50664</v>
      </c>
    </row>
    <row r="4906" spans="1:2" x14ac:dyDescent="0.2">
      <c r="A4906" s="115" t="s">
        <v>6797</v>
      </c>
      <c r="B4906" s="184">
        <v>50665</v>
      </c>
    </row>
    <row r="4907" spans="1:2" x14ac:dyDescent="0.2">
      <c r="A4907" s="115" t="s">
        <v>6798</v>
      </c>
      <c r="B4907" s="184">
        <v>50666</v>
      </c>
    </row>
    <row r="4908" spans="1:2" x14ac:dyDescent="0.2">
      <c r="A4908" s="115" t="s">
        <v>6799</v>
      </c>
      <c r="B4908" s="184">
        <v>50667</v>
      </c>
    </row>
    <row r="4909" spans="1:2" x14ac:dyDescent="0.2">
      <c r="A4909" s="115" t="s">
        <v>6800</v>
      </c>
      <c r="B4909" s="184">
        <v>50668</v>
      </c>
    </row>
    <row r="4910" spans="1:2" x14ac:dyDescent="0.2">
      <c r="A4910" s="115" t="s">
        <v>6801</v>
      </c>
      <c r="B4910" s="184">
        <v>50669</v>
      </c>
    </row>
    <row r="4911" spans="1:2" x14ac:dyDescent="0.2">
      <c r="A4911" s="115" t="s">
        <v>6802</v>
      </c>
      <c r="B4911" s="184">
        <v>50670</v>
      </c>
    </row>
    <row r="4912" spans="1:2" x14ac:dyDescent="0.2">
      <c r="A4912" s="115" t="s">
        <v>6803</v>
      </c>
      <c r="B4912" s="184">
        <v>50671</v>
      </c>
    </row>
    <row r="4913" spans="1:2" x14ac:dyDescent="0.2">
      <c r="A4913" s="115" t="s">
        <v>6804</v>
      </c>
      <c r="B4913" s="184">
        <v>50672</v>
      </c>
    </row>
    <row r="4914" spans="1:2" x14ac:dyDescent="0.2">
      <c r="A4914" s="115" t="s">
        <v>6805</v>
      </c>
      <c r="B4914" s="184">
        <v>50673</v>
      </c>
    </row>
    <row r="4915" spans="1:2" x14ac:dyDescent="0.2">
      <c r="A4915" s="115" t="s">
        <v>6806</v>
      </c>
      <c r="B4915" s="184">
        <v>50674</v>
      </c>
    </row>
    <row r="4916" spans="1:2" x14ac:dyDescent="0.2">
      <c r="A4916" s="115" t="s">
        <v>6807</v>
      </c>
      <c r="B4916" s="184">
        <v>50675</v>
      </c>
    </row>
    <row r="4917" spans="1:2" x14ac:dyDescent="0.2">
      <c r="A4917" s="115" t="s">
        <v>6808</v>
      </c>
      <c r="B4917" s="184">
        <v>50676</v>
      </c>
    </row>
    <row r="4918" spans="1:2" x14ac:dyDescent="0.2">
      <c r="A4918" s="115" t="s">
        <v>6809</v>
      </c>
      <c r="B4918" s="184">
        <v>50677</v>
      </c>
    </row>
    <row r="4919" spans="1:2" x14ac:dyDescent="0.2">
      <c r="A4919" s="115" t="s">
        <v>6810</v>
      </c>
      <c r="B4919" s="184">
        <v>50678</v>
      </c>
    </row>
    <row r="4920" spans="1:2" x14ac:dyDescent="0.2">
      <c r="A4920" s="115" t="s">
        <v>6811</v>
      </c>
      <c r="B4920" s="184">
        <v>50679</v>
      </c>
    </row>
    <row r="4921" spans="1:2" x14ac:dyDescent="0.2">
      <c r="A4921" s="115" t="s">
        <v>6812</v>
      </c>
      <c r="B4921" s="184">
        <v>50680</v>
      </c>
    </row>
    <row r="4922" spans="1:2" x14ac:dyDescent="0.2">
      <c r="A4922" s="115" t="s">
        <v>6813</v>
      </c>
      <c r="B4922" s="184">
        <v>50681</v>
      </c>
    </row>
    <row r="4923" spans="1:2" x14ac:dyDescent="0.2">
      <c r="A4923" s="115" t="s">
        <v>6814</v>
      </c>
      <c r="B4923" s="184">
        <v>50682</v>
      </c>
    </row>
    <row r="4924" spans="1:2" x14ac:dyDescent="0.2">
      <c r="A4924" s="115" t="s">
        <v>6815</v>
      </c>
      <c r="B4924" s="184">
        <v>50683</v>
      </c>
    </row>
    <row r="4925" spans="1:2" x14ac:dyDescent="0.2">
      <c r="A4925" s="115" t="s">
        <v>6816</v>
      </c>
      <c r="B4925" s="184">
        <v>50684</v>
      </c>
    </row>
    <row r="4926" spans="1:2" x14ac:dyDescent="0.2">
      <c r="A4926" s="115" t="s">
        <v>6817</v>
      </c>
      <c r="B4926" s="184">
        <v>50685</v>
      </c>
    </row>
    <row r="4927" spans="1:2" x14ac:dyDescent="0.2">
      <c r="A4927" s="115" t="s">
        <v>6818</v>
      </c>
      <c r="B4927" s="184">
        <v>50686</v>
      </c>
    </row>
    <row r="4928" spans="1:2" x14ac:dyDescent="0.2">
      <c r="A4928" s="115" t="s">
        <v>6819</v>
      </c>
      <c r="B4928" s="184">
        <v>50687</v>
      </c>
    </row>
    <row r="4929" spans="1:2" x14ac:dyDescent="0.2">
      <c r="A4929" s="115" t="s">
        <v>6820</v>
      </c>
      <c r="B4929" s="184">
        <v>50688</v>
      </c>
    </row>
    <row r="4930" spans="1:2" x14ac:dyDescent="0.2">
      <c r="A4930" s="115" t="s">
        <v>6821</v>
      </c>
      <c r="B4930" s="184">
        <v>50689</v>
      </c>
    </row>
    <row r="4931" spans="1:2" x14ac:dyDescent="0.2">
      <c r="A4931" s="115" t="s">
        <v>6822</v>
      </c>
      <c r="B4931" s="184">
        <v>50690</v>
      </c>
    </row>
    <row r="4932" spans="1:2" x14ac:dyDescent="0.2">
      <c r="A4932" s="115" t="s">
        <v>6823</v>
      </c>
      <c r="B4932" s="184">
        <v>50691</v>
      </c>
    </row>
    <row r="4933" spans="1:2" x14ac:dyDescent="0.2">
      <c r="A4933" s="115" t="s">
        <v>6824</v>
      </c>
      <c r="B4933" s="184">
        <v>50692</v>
      </c>
    </row>
    <row r="4934" spans="1:2" x14ac:dyDescent="0.2">
      <c r="A4934" s="115" t="s">
        <v>6825</v>
      </c>
      <c r="B4934" s="184">
        <v>50693</v>
      </c>
    </row>
    <row r="4935" spans="1:2" x14ac:dyDescent="0.2">
      <c r="A4935" s="115" t="s">
        <v>6826</v>
      </c>
      <c r="B4935" s="184">
        <v>50694</v>
      </c>
    </row>
    <row r="4936" spans="1:2" x14ac:dyDescent="0.2">
      <c r="A4936" s="115" t="s">
        <v>6827</v>
      </c>
      <c r="B4936" s="184">
        <v>50695</v>
      </c>
    </row>
    <row r="4937" spans="1:2" x14ac:dyDescent="0.2">
      <c r="A4937" s="115" t="s">
        <v>6828</v>
      </c>
      <c r="B4937" s="184">
        <v>50696</v>
      </c>
    </row>
    <row r="4938" spans="1:2" x14ac:dyDescent="0.2">
      <c r="A4938" s="115" t="s">
        <v>6829</v>
      </c>
      <c r="B4938" s="184">
        <v>50697</v>
      </c>
    </row>
    <row r="4939" spans="1:2" x14ac:dyDescent="0.2">
      <c r="A4939" s="115" t="s">
        <v>6830</v>
      </c>
      <c r="B4939" s="184">
        <v>50698</v>
      </c>
    </row>
    <row r="4940" spans="1:2" x14ac:dyDescent="0.2">
      <c r="A4940" s="115" t="s">
        <v>6831</v>
      </c>
      <c r="B4940" s="184">
        <v>50699</v>
      </c>
    </row>
    <row r="4941" spans="1:2" x14ac:dyDescent="0.2">
      <c r="A4941" s="115" t="s">
        <v>6832</v>
      </c>
      <c r="B4941" s="184">
        <v>50700</v>
      </c>
    </row>
    <row r="4942" spans="1:2" x14ac:dyDescent="0.2">
      <c r="A4942" s="115" t="s">
        <v>6833</v>
      </c>
      <c r="B4942" s="184">
        <v>50701</v>
      </c>
    </row>
    <row r="4943" spans="1:2" x14ac:dyDescent="0.2">
      <c r="A4943" s="115" t="s">
        <v>6834</v>
      </c>
      <c r="B4943" s="184">
        <v>50702</v>
      </c>
    </row>
    <row r="4944" spans="1:2" x14ac:dyDescent="0.2">
      <c r="A4944" s="115" t="s">
        <v>6835</v>
      </c>
      <c r="B4944" s="184">
        <v>50703</v>
      </c>
    </row>
    <row r="4945" spans="1:2" x14ac:dyDescent="0.2">
      <c r="A4945" s="115" t="s">
        <v>6836</v>
      </c>
      <c r="B4945" s="184">
        <v>50704</v>
      </c>
    </row>
    <row r="4946" spans="1:2" x14ac:dyDescent="0.2">
      <c r="A4946" s="115" t="s">
        <v>6837</v>
      </c>
      <c r="B4946" s="184">
        <v>50705</v>
      </c>
    </row>
    <row r="4947" spans="1:2" x14ac:dyDescent="0.2">
      <c r="A4947" s="115" t="s">
        <v>6838</v>
      </c>
      <c r="B4947" s="184">
        <v>50706</v>
      </c>
    </row>
    <row r="4948" spans="1:2" x14ac:dyDescent="0.2">
      <c r="A4948" s="115" t="s">
        <v>6839</v>
      </c>
      <c r="B4948" s="184">
        <v>50707</v>
      </c>
    </row>
    <row r="4949" spans="1:2" x14ac:dyDescent="0.2">
      <c r="A4949" s="115" t="s">
        <v>6840</v>
      </c>
      <c r="B4949" s="184">
        <v>50708</v>
      </c>
    </row>
    <row r="4950" spans="1:2" x14ac:dyDescent="0.2">
      <c r="A4950" s="115" t="s">
        <v>6841</v>
      </c>
      <c r="B4950" s="184">
        <v>50709</v>
      </c>
    </row>
    <row r="4951" spans="1:2" x14ac:dyDescent="0.2">
      <c r="A4951" s="115" t="s">
        <v>6842</v>
      </c>
      <c r="B4951" s="184">
        <v>50710</v>
      </c>
    </row>
    <row r="4952" spans="1:2" x14ac:dyDescent="0.2">
      <c r="A4952" s="115" t="s">
        <v>6843</v>
      </c>
      <c r="B4952" s="184">
        <v>50711</v>
      </c>
    </row>
    <row r="4953" spans="1:2" x14ac:dyDescent="0.2">
      <c r="A4953" s="115" t="s">
        <v>6844</v>
      </c>
      <c r="B4953" s="184">
        <v>50712</v>
      </c>
    </row>
    <row r="4954" spans="1:2" x14ac:dyDescent="0.2">
      <c r="A4954" s="115" t="s">
        <v>6845</v>
      </c>
      <c r="B4954" s="184">
        <v>50713</v>
      </c>
    </row>
    <row r="4955" spans="1:2" x14ac:dyDescent="0.2">
      <c r="A4955" s="115" t="s">
        <v>6846</v>
      </c>
      <c r="B4955" s="184">
        <v>50714</v>
      </c>
    </row>
    <row r="4956" spans="1:2" x14ac:dyDescent="0.2">
      <c r="A4956" s="115" t="s">
        <v>6847</v>
      </c>
      <c r="B4956" s="184">
        <v>50715</v>
      </c>
    </row>
    <row r="4957" spans="1:2" x14ac:dyDescent="0.2">
      <c r="A4957" s="115" t="s">
        <v>6848</v>
      </c>
      <c r="B4957" s="184">
        <v>50716</v>
      </c>
    </row>
    <row r="4958" spans="1:2" x14ac:dyDescent="0.2">
      <c r="A4958" s="115" t="s">
        <v>6849</v>
      </c>
      <c r="B4958" s="184">
        <v>50717</v>
      </c>
    </row>
    <row r="4959" spans="1:2" x14ac:dyDescent="0.2">
      <c r="A4959" s="115" t="s">
        <v>6850</v>
      </c>
      <c r="B4959" s="184">
        <v>50718</v>
      </c>
    </row>
    <row r="4960" spans="1:2" x14ac:dyDescent="0.2">
      <c r="A4960" s="115" t="s">
        <v>6851</v>
      </c>
      <c r="B4960" s="184">
        <v>50719</v>
      </c>
    </row>
    <row r="4961" spans="1:2" x14ac:dyDescent="0.2">
      <c r="A4961" s="115" t="s">
        <v>6852</v>
      </c>
      <c r="B4961" s="184">
        <v>50720</v>
      </c>
    </row>
    <row r="4962" spans="1:2" x14ac:dyDescent="0.2">
      <c r="A4962" s="115" t="s">
        <v>6853</v>
      </c>
      <c r="B4962" s="184">
        <v>50721</v>
      </c>
    </row>
    <row r="4963" spans="1:2" x14ac:dyDescent="0.2">
      <c r="A4963" s="115" t="s">
        <v>6854</v>
      </c>
      <c r="B4963" s="184">
        <v>50722</v>
      </c>
    </row>
    <row r="4964" spans="1:2" x14ac:dyDescent="0.2">
      <c r="A4964" s="115" t="s">
        <v>6855</v>
      </c>
      <c r="B4964" s="184">
        <v>50723</v>
      </c>
    </row>
    <row r="4965" spans="1:2" x14ac:dyDescent="0.2">
      <c r="A4965" s="115" t="s">
        <v>6856</v>
      </c>
      <c r="B4965" s="184">
        <v>50724</v>
      </c>
    </row>
    <row r="4966" spans="1:2" x14ac:dyDescent="0.2">
      <c r="A4966" s="115" t="s">
        <v>6857</v>
      </c>
      <c r="B4966" s="184">
        <v>50725</v>
      </c>
    </row>
    <row r="4967" spans="1:2" x14ac:dyDescent="0.2">
      <c r="A4967" s="115" t="s">
        <v>6858</v>
      </c>
      <c r="B4967" s="184">
        <v>50726</v>
      </c>
    </row>
    <row r="4968" spans="1:2" x14ac:dyDescent="0.2">
      <c r="A4968" s="115" t="s">
        <v>6859</v>
      </c>
      <c r="B4968" s="184">
        <v>50727</v>
      </c>
    </row>
    <row r="4969" spans="1:2" x14ac:dyDescent="0.2">
      <c r="A4969" s="115" t="s">
        <v>6860</v>
      </c>
      <c r="B4969" s="184">
        <v>50728</v>
      </c>
    </row>
    <row r="4970" spans="1:2" x14ac:dyDescent="0.2">
      <c r="A4970" s="115" t="s">
        <v>6861</v>
      </c>
      <c r="B4970" s="184">
        <v>50729</v>
      </c>
    </row>
    <row r="4971" spans="1:2" x14ac:dyDescent="0.2">
      <c r="A4971" s="115" t="s">
        <v>6862</v>
      </c>
      <c r="B4971" s="184">
        <v>50730</v>
      </c>
    </row>
    <row r="4972" spans="1:2" x14ac:dyDescent="0.2">
      <c r="A4972" s="115" t="s">
        <v>6863</v>
      </c>
      <c r="B4972" s="184">
        <v>50731</v>
      </c>
    </row>
    <row r="4973" spans="1:2" x14ac:dyDescent="0.2">
      <c r="A4973" s="115" t="s">
        <v>6864</v>
      </c>
      <c r="B4973" s="184">
        <v>50732</v>
      </c>
    </row>
    <row r="4974" spans="1:2" x14ac:dyDescent="0.2">
      <c r="A4974" s="115" t="s">
        <v>6865</v>
      </c>
      <c r="B4974" s="184">
        <v>50733</v>
      </c>
    </row>
    <row r="4975" spans="1:2" x14ac:dyDescent="0.2">
      <c r="A4975" s="115" t="s">
        <v>6866</v>
      </c>
      <c r="B4975" s="184">
        <v>50734</v>
      </c>
    </row>
    <row r="4976" spans="1:2" x14ac:dyDescent="0.2">
      <c r="A4976" s="115" t="s">
        <v>6867</v>
      </c>
      <c r="B4976" s="184">
        <v>50735</v>
      </c>
    </row>
    <row r="4977" spans="1:2" x14ac:dyDescent="0.2">
      <c r="A4977" s="115" t="s">
        <v>6868</v>
      </c>
      <c r="B4977" s="184">
        <v>50736</v>
      </c>
    </row>
    <row r="4978" spans="1:2" x14ac:dyDescent="0.2">
      <c r="A4978" s="115" t="s">
        <v>6869</v>
      </c>
      <c r="B4978" s="184">
        <v>50737</v>
      </c>
    </row>
    <row r="4979" spans="1:2" x14ac:dyDescent="0.2">
      <c r="A4979" s="115" t="s">
        <v>6870</v>
      </c>
      <c r="B4979" s="184">
        <v>50738</v>
      </c>
    </row>
    <row r="4980" spans="1:2" x14ac:dyDescent="0.2">
      <c r="A4980" s="115" t="s">
        <v>6871</v>
      </c>
      <c r="B4980" s="184">
        <v>50739</v>
      </c>
    </row>
    <row r="4981" spans="1:2" x14ac:dyDescent="0.2">
      <c r="A4981" s="115" t="s">
        <v>6872</v>
      </c>
      <c r="B4981" s="184">
        <v>50740</v>
      </c>
    </row>
    <row r="4982" spans="1:2" x14ac:dyDescent="0.2">
      <c r="A4982" s="115" t="s">
        <v>6873</v>
      </c>
      <c r="B4982" s="184">
        <v>50741</v>
      </c>
    </row>
    <row r="4983" spans="1:2" x14ac:dyDescent="0.2">
      <c r="A4983" s="115" t="s">
        <v>6874</v>
      </c>
      <c r="B4983" s="184">
        <v>50742</v>
      </c>
    </row>
    <row r="4984" spans="1:2" x14ac:dyDescent="0.2">
      <c r="A4984" s="115" t="s">
        <v>6875</v>
      </c>
      <c r="B4984" s="184">
        <v>50743</v>
      </c>
    </row>
    <row r="4985" spans="1:2" x14ac:dyDescent="0.2">
      <c r="A4985" s="115" t="s">
        <v>6876</v>
      </c>
      <c r="B4985" s="184">
        <v>50744</v>
      </c>
    </row>
    <row r="4986" spans="1:2" x14ac:dyDescent="0.2">
      <c r="A4986" s="115" t="s">
        <v>6877</v>
      </c>
      <c r="B4986" s="184">
        <v>50745</v>
      </c>
    </row>
    <row r="4987" spans="1:2" x14ac:dyDescent="0.2">
      <c r="A4987" s="115" t="s">
        <v>6878</v>
      </c>
      <c r="B4987" s="184">
        <v>50746</v>
      </c>
    </row>
    <row r="4988" spans="1:2" x14ac:dyDescent="0.2">
      <c r="A4988" s="115" t="s">
        <v>6879</v>
      </c>
      <c r="B4988" s="184">
        <v>50747</v>
      </c>
    </row>
    <row r="4989" spans="1:2" x14ac:dyDescent="0.2">
      <c r="A4989" s="115" t="s">
        <v>6880</v>
      </c>
      <c r="B4989" s="184">
        <v>50748</v>
      </c>
    </row>
    <row r="4990" spans="1:2" x14ac:dyDescent="0.2">
      <c r="A4990" s="115" t="s">
        <v>6881</v>
      </c>
      <c r="B4990" s="184">
        <v>50749</v>
      </c>
    </row>
    <row r="4991" spans="1:2" x14ac:dyDescent="0.2">
      <c r="A4991" s="115" t="s">
        <v>6882</v>
      </c>
      <c r="B4991" s="184">
        <v>50750</v>
      </c>
    </row>
    <row r="4992" spans="1:2" x14ac:dyDescent="0.2">
      <c r="A4992" s="115" t="s">
        <v>6883</v>
      </c>
      <c r="B4992" s="184">
        <v>50751</v>
      </c>
    </row>
    <row r="4993" spans="1:2" x14ac:dyDescent="0.2">
      <c r="A4993" s="115" t="s">
        <v>6884</v>
      </c>
      <c r="B4993" s="184">
        <v>50752</v>
      </c>
    </row>
    <row r="4994" spans="1:2" x14ac:dyDescent="0.2">
      <c r="A4994" s="115" t="s">
        <v>6885</v>
      </c>
      <c r="B4994" s="184">
        <v>50753</v>
      </c>
    </row>
    <row r="4995" spans="1:2" x14ac:dyDescent="0.2">
      <c r="A4995" s="115" t="s">
        <v>6886</v>
      </c>
      <c r="B4995" s="184">
        <v>50754</v>
      </c>
    </row>
    <row r="4996" spans="1:2" x14ac:dyDescent="0.2">
      <c r="A4996" s="115" t="s">
        <v>6887</v>
      </c>
      <c r="B4996" s="184">
        <v>50755</v>
      </c>
    </row>
    <row r="4997" spans="1:2" x14ac:dyDescent="0.2">
      <c r="A4997" s="115" t="s">
        <v>6888</v>
      </c>
      <c r="B4997" s="184">
        <v>50756</v>
      </c>
    </row>
    <row r="4998" spans="1:2" x14ac:dyDescent="0.2">
      <c r="A4998" s="115" t="s">
        <v>6889</v>
      </c>
      <c r="B4998" s="184">
        <v>50757</v>
      </c>
    </row>
    <row r="4999" spans="1:2" x14ac:dyDescent="0.2">
      <c r="A4999" s="115" t="s">
        <v>6890</v>
      </c>
      <c r="B4999" s="184">
        <v>50758</v>
      </c>
    </row>
    <row r="5000" spans="1:2" x14ac:dyDescent="0.2">
      <c r="A5000" s="115" t="s">
        <v>6891</v>
      </c>
      <c r="B5000" s="184">
        <v>50759</v>
      </c>
    </row>
    <row r="5001" spans="1:2" x14ac:dyDescent="0.2">
      <c r="A5001" s="115" t="s">
        <v>6892</v>
      </c>
      <c r="B5001" s="184">
        <v>50760</v>
      </c>
    </row>
    <row r="5002" spans="1:2" x14ac:dyDescent="0.2">
      <c r="A5002" s="115" t="s">
        <v>6893</v>
      </c>
      <c r="B5002" s="184">
        <v>50761</v>
      </c>
    </row>
    <row r="5003" spans="1:2" x14ac:dyDescent="0.2">
      <c r="A5003" s="115" t="s">
        <v>6894</v>
      </c>
      <c r="B5003" s="184">
        <v>50762</v>
      </c>
    </row>
    <row r="5004" spans="1:2" x14ac:dyDescent="0.2">
      <c r="A5004" s="115" t="s">
        <v>6895</v>
      </c>
      <c r="B5004" s="184">
        <v>50763</v>
      </c>
    </row>
    <row r="5005" spans="1:2" x14ac:dyDescent="0.2">
      <c r="A5005" s="115" t="s">
        <v>6896</v>
      </c>
      <c r="B5005" s="184">
        <v>50764</v>
      </c>
    </row>
    <row r="5006" spans="1:2" x14ac:dyDescent="0.2">
      <c r="A5006" s="115" t="s">
        <v>6897</v>
      </c>
      <c r="B5006" s="184">
        <v>50765</v>
      </c>
    </row>
    <row r="5007" spans="1:2" x14ac:dyDescent="0.2">
      <c r="A5007" s="115" t="s">
        <v>6898</v>
      </c>
      <c r="B5007" s="184">
        <v>50766</v>
      </c>
    </row>
    <row r="5008" spans="1:2" x14ac:dyDescent="0.2">
      <c r="A5008" s="115" t="s">
        <v>6899</v>
      </c>
      <c r="B5008" s="184">
        <v>50767</v>
      </c>
    </row>
    <row r="5009" spans="1:2" x14ac:dyDescent="0.2">
      <c r="A5009" s="115" t="s">
        <v>6900</v>
      </c>
      <c r="B5009" s="184">
        <v>50768</v>
      </c>
    </row>
    <row r="5010" spans="1:2" x14ac:dyDescent="0.2">
      <c r="A5010" s="115" t="s">
        <v>6901</v>
      </c>
      <c r="B5010" s="184">
        <v>50769</v>
      </c>
    </row>
    <row r="5011" spans="1:2" x14ac:dyDescent="0.2">
      <c r="A5011" s="115" t="s">
        <v>6902</v>
      </c>
      <c r="B5011" s="184">
        <v>50770</v>
      </c>
    </row>
    <row r="5012" spans="1:2" x14ac:dyDescent="0.2">
      <c r="A5012" s="115" t="s">
        <v>6903</v>
      </c>
      <c r="B5012" s="184">
        <v>50771</v>
      </c>
    </row>
    <row r="5013" spans="1:2" x14ac:dyDescent="0.2">
      <c r="A5013" s="115" t="s">
        <v>6904</v>
      </c>
      <c r="B5013" s="184">
        <v>50772</v>
      </c>
    </row>
    <row r="5014" spans="1:2" x14ac:dyDescent="0.2">
      <c r="A5014" s="115" t="s">
        <v>6905</v>
      </c>
      <c r="B5014" s="184">
        <v>50773</v>
      </c>
    </row>
    <row r="5015" spans="1:2" x14ac:dyDescent="0.2">
      <c r="A5015" s="115" t="s">
        <v>6906</v>
      </c>
      <c r="B5015" s="184">
        <v>50774</v>
      </c>
    </row>
    <row r="5016" spans="1:2" x14ac:dyDescent="0.2">
      <c r="A5016" s="115" t="s">
        <v>6907</v>
      </c>
      <c r="B5016" s="184">
        <v>50775</v>
      </c>
    </row>
    <row r="5017" spans="1:2" x14ac:dyDescent="0.2">
      <c r="A5017" s="115" t="s">
        <v>6908</v>
      </c>
      <c r="B5017" s="184">
        <v>50776</v>
      </c>
    </row>
    <row r="5018" spans="1:2" x14ac:dyDescent="0.2">
      <c r="A5018" s="115" t="s">
        <v>6909</v>
      </c>
      <c r="B5018" s="184">
        <v>50777</v>
      </c>
    </row>
    <row r="5019" spans="1:2" x14ac:dyDescent="0.2">
      <c r="A5019" s="115" t="s">
        <v>6910</v>
      </c>
      <c r="B5019" s="184">
        <v>50778</v>
      </c>
    </row>
    <row r="5020" spans="1:2" x14ac:dyDescent="0.2">
      <c r="A5020" s="115" t="s">
        <v>6911</v>
      </c>
      <c r="B5020" s="184">
        <v>50779</v>
      </c>
    </row>
    <row r="5021" spans="1:2" x14ac:dyDescent="0.2">
      <c r="A5021" s="115" t="s">
        <v>6912</v>
      </c>
      <c r="B5021" s="184">
        <v>50780</v>
      </c>
    </row>
    <row r="5022" spans="1:2" x14ac:dyDescent="0.2">
      <c r="A5022" s="115" t="s">
        <v>6913</v>
      </c>
      <c r="B5022" s="184">
        <v>50781</v>
      </c>
    </row>
    <row r="5023" spans="1:2" x14ac:dyDescent="0.2">
      <c r="A5023" s="115" t="s">
        <v>6914</v>
      </c>
      <c r="B5023" s="184">
        <v>50782</v>
      </c>
    </row>
    <row r="5024" spans="1:2" x14ac:dyDescent="0.2">
      <c r="A5024" s="115" t="s">
        <v>6915</v>
      </c>
      <c r="B5024" s="184">
        <v>50783</v>
      </c>
    </row>
    <row r="5025" spans="1:2" x14ac:dyDescent="0.2">
      <c r="A5025" s="115" t="s">
        <v>6916</v>
      </c>
      <c r="B5025" s="184">
        <v>50784</v>
      </c>
    </row>
    <row r="5026" spans="1:2" x14ac:dyDescent="0.2">
      <c r="A5026" s="115" t="s">
        <v>6917</v>
      </c>
      <c r="B5026" s="184">
        <v>50785</v>
      </c>
    </row>
    <row r="5027" spans="1:2" x14ac:dyDescent="0.2">
      <c r="A5027" s="115" t="s">
        <v>6918</v>
      </c>
      <c r="B5027" s="184">
        <v>50786</v>
      </c>
    </row>
    <row r="5028" spans="1:2" x14ac:dyDescent="0.2">
      <c r="A5028" s="115" t="s">
        <v>6919</v>
      </c>
      <c r="B5028" s="184">
        <v>50787</v>
      </c>
    </row>
    <row r="5029" spans="1:2" x14ac:dyDescent="0.2">
      <c r="A5029" s="115" t="s">
        <v>6920</v>
      </c>
      <c r="B5029" s="184">
        <v>50788</v>
      </c>
    </row>
    <row r="5030" spans="1:2" x14ac:dyDescent="0.2">
      <c r="A5030" s="115" t="s">
        <v>6921</v>
      </c>
      <c r="B5030" s="184">
        <v>50789</v>
      </c>
    </row>
    <row r="5031" spans="1:2" x14ac:dyDescent="0.2">
      <c r="A5031" s="115" t="s">
        <v>6922</v>
      </c>
      <c r="B5031" s="184">
        <v>50790</v>
      </c>
    </row>
    <row r="5032" spans="1:2" x14ac:dyDescent="0.2">
      <c r="A5032" s="115" t="s">
        <v>6923</v>
      </c>
      <c r="B5032" s="184">
        <v>50791</v>
      </c>
    </row>
    <row r="5033" spans="1:2" x14ac:dyDescent="0.2">
      <c r="A5033" s="115" t="s">
        <v>6924</v>
      </c>
      <c r="B5033" s="184">
        <v>50792</v>
      </c>
    </row>
    <row r="5034" spans="1:2" x14ac:dyDescent="0.2">
      <c r="A5034" s="115" t="s">
        <v>6925</v>
      </c>
      <c r="B5034" s="184">
        <v>50793</v>
      </c>
    </row>
    <row r="5035" spans="1:2" x14ac:dyDescent="0.2">
      <c r="A5035" s="115" t="s">
        <v>6926</v>
      </c>
      <c r="B5035" s="184">
        <v>50794</v>
      </c>
    </row>
    <row r="5036" spans="1:2" x14ac:dyDescent="0.2">
      <c r="A5036" s="115" t="s">
        <v>6927</v>
      </c>
      <c r="B5036" s="184">
        <v>50795</v>
      </c>
    </row>
    <row r="5037" spans="1:2" x14ac:dyDescent="0.2">
      <c r="A5037" s="115" t="s">
        <v>6928</v>
      </c>
      <c r="B5037" s="184">
        <v>50796</v>
      </c>
    </row>
    <row r="5038" spans="1:2" x14ac:dyDescent="0.2">
      <c r="A5038" s="115" t="s">
        <v>6929</v>
      </c>
      <c r="B5038" s="184">
        <v>50797</v>
      </c>
    </row>
    <row r="5039" spans="1:2" x14ac:dyDescent="0.2">
      <c r="A5039" s="115" t="s">
        <v>6930</v>
      </c>
      <c r="B5039" s="184">
        <v>50798</v>
      </c>
    </row>
    <row r="5040" spans="1:2" x14ac:dyDescent="0.2">
      <c r="A5040" s="115" t="s">
        <v>6931</v>
      </c>
      <c r="B5040" s="184">
        <v>50799</v>
      </c>
    </row>
    <row r="5041" spans="1:2" x14ac:dyDescent="0.2">
      <c r="A5041" s="115" t="s">
        <v>6932</v>
      </c>
      <c r="B5041" s="184">
        <v>50800</v>
      </c>
    </row>
    <row r="5042" spans="1:2" x14ac:dyDescent="0.2">
      <c r="A5042" s="115" t="s">
        <v>6933</v>
      </c>
      <c r="B5042" s="184">
        <v>50801</v>
      </c>
    </row>
    <row r="5043" spans="1:2" x14ac:dyDescent="0.2">
      <c r="A5043" s="115" t="s">
        <v>6934</v>
      </c>
      <c r="B5043" s="184">
        <v>50802</v>
      </c>
    </row>
    <row r="5044" spans="1:2" x14ac:dyDescent="0.2">
      <c r="A5044" s="115" t="s">
        <v>6935</v>
      </c>
      <c r="B5044" s="184">
        <v>50803</v>
      </c>
    </row>
    <row r="5045" spans="1:2" x14ac:dyDescent="0.2">
      <c r="A5045" s="115" t="s">
        <v>6936</v>
      </c>
      <c r="B5045" s="184">
        <v>50804</v>
      </c>
    </row>
    <row r="5046" spans="1:2" x14ac:dyDescent="0.2">
      <c r="A5046" s="115" t="s">
        <v>6937</v>
      </c>
      <c r="B5046" s="184">
        <v>50805</v>
      </c>
    </row>
    <row r="5047" spans="1:2" x14ac:dyDescent="0.2">
      <c r="A5047" s="115" t="s">
        <v>6938</v>
      </c>
      <c r="B5047" s="184">
        <v>50806</v>
      </c>
    </row>
    <row r="5048" spans="1:2" x14ac:dyDescent="0.2">
      <c r="A5048" s="115" t="s">
        <v>6939</v>
      </c>
      <c r="B5048" s="184">
        <v>50807</v>
      </c>
    </row>
    <row r="5049" spans="1:2" x14ac:dyDescent="0.2">
      <c r="A5049" s="115" t="s">
        <v>6940</v>
      </c>
      <c r="B5049" s="184">
        <v>50808</v>
      </c>
    </row>
    <row r="5050" spans="1:2" x14ac:dyDescent="0.2">
      <c r="A5050" s="115" t="s">
        <v>6941</v>
      </c>
      <c r="B5050" s="184">
        <v>50809</v>
      </c>
    </row>
    <row r="5051" spans="1:2" x14ac:dyDescent="0.2">
      <c r="A5051" s="115" t="s">
        <v>6942</v>
      </c>
      <c r="B5051" s="184">
        <v>50810</v>
      </c>
    </row>
    <row r="5052" spans="1:2" x14ac:dyDescent="0.2">
      <c r="A5052" s="115" t="s">
        <v>6943</v>
      </c>
      <c r="B5052" s="184">
        <v>50811</v>
      </c>
    </row>
    <row r="5053" spans="1:2" x14ac:dyDescent="0.2">
      <c r="A5053" s="115" t="s">
        <v>6944</v>
      </c>
      <c r="B5053" s="184">
        <v>50812</v>
      </c>
    </row>
    <row r="5054" spans="1:2" x14ac:dyDescent="0.2">
      <c r="A5054" s="115" t="s">
        <v>6945</v>
      </c>
      <c r="B5054" s="184">
        <v>50813</v>
      </c>
    </row>
    <row r="5055" spans="1:2" x14ac:dyDescent="0.2">
      <c r="A5055" s="115" t="s">
        <v>6946</v>
      </c>
      <c r="B5055" s="184">
        <v>50814</v>
      </c>
    </row>
    <row r="5056" spans="1:2" x14ac:dyDescent="0.2">
      <c r="A5056" s="115" t="s">
        <v>6947</v>
      </c>
      <c r="B5056" s="184">
        <v>50815</v>
      </c>
    </row>
    <row r="5057" spans="1:2" x14ac:dyDescent="0.2">
      <c r="A5057" s="115" t="s">
        <v>6948</v>
      </c>
      <c r="B5057" s="184">
        <v>50816</v>
      </c>
    </row>
    <row r="5058" spans="1:2" x14ac:dyDescent="0.2">
      <c r="A5058" s="115" t="s">
        <v>6949</v>
      </c>
      <c r="B5058" s="184">
        <v>50817</v>
      </c>
    </row>
    <row r="5059" spans="1:2" x14ac:dyDescent="0.2">
      <c r="A5059" s="115" t="s">
        <v>6950</v>
      </c>
      <c r="B5059" s="184">
        <v>50818</v>
      </c>
    </row>
    <row r="5060" spans="1:2" x14ac:dyDescent="0.2">
      <c r="A5060" s="115" t="s">
        <v>6951</v>
      </c>
      <c r="B5060" s="184">
        <v>50819</v>
      </c>
    </row>
    <row r="5061" spans="1:2" x14ac:dyDescent="0.2">
      <c r="A5061" s="115" t="s">
        <v>6952</v>
      </c>
      <c r="B5061" s="184">
        <v>50820</v>
      </c>
    </row>
    <row r="5062" spans="1:2" x14ac:dyDescent="0.2">
      <c r="A5062" s="115" t="s">
        <v>6953</v>
      </c>
      <c r="B5062" s="184">
        <v>50821</v>
      </c>
    </row>
    <row r="5063" spans="1:2" x14ac:dyDescent="0.2">
      <c r="A5063" s="115" t="s">
        <v>6954</v>
      </c>
      <c r="B5063" s="184">
        <v>50822</v>
      </c>
    </row>
    <row r="5064" spans="1:2" x14ac:dyDescent="0.2">
      <c r="A5064" s="115" t="s">
        <v>6955</v>
      </c>
      <c r="B5064" s="184">
        <v>50823</v>
      </c>
    </row>
    <row r="5065" spans="1:2" x14ac:dyDescent="0.2">
      <c r="A5065" s="115" t="s">
        <v>6956</v>
      </c>
      <c r="B5065" s="184">
        <v>50824</v>
      </c>
    </row>
    <row r="5066" spans="1:2" x14ac:dyDescent="0.2">
      <c r="A5066" s="115" t="s">
        <v>6957</v>
      </c>
      <c r="B5066" s="184">
        <v>50825</v>
      </c>
    </row>
    <row r="5067" spans="1:2" x14ac:dyDescent="0.2">
      <c r="A5067" s="115" t="s">
        <v>6958</v>
      </c>
      <c r="B5067" s="184">
        <v>50826</v>
      </c>
    </row>
    <row r="5068" spans="1:2" x14ac:dyDescent="0.2">
      <c r="A5068" s="115" t="s">
        <v>6959</v>
      </c>
      <c r="B5068" s="184">
        <v>50827</v>
      </c>
    </row>
    <row r="5069" spans="1:2" x14ac:dyDescent="0.2">
      <c r="A5069" s="115" t="s">
        <v>6960</v>
      </c>
      <c r="B5069" s="184">
        <v>50828</v>
      </c>
    </row>
    <row r="5070" spans="1:2" x14ac:dyDescent="0.2">
      <c r="A5070" s="115" t="s">
        <v>6961</v>
      </c>
      <c r="B5070" s="184">
        <v>50829</v>
      </c>
    </row>
    <row r="5071" spans="1:2" x14ac:dyDescent="0.2">
      <c r="A5071" s="115" t="s">
        <v>6962</v>
      </c>
      <c r="B5071" s="184">
        <v>50830</v>
      </c>
    </row>
    <row r="5072" spans="1:2" x14ac:dyDescent="0.2">
      <c r="A5072" s="115" t="s">
        <v>6963</v>
      </c>
      <c r="B5072" s="184">
        <v>50831</v>
      </c>
    </row>
    <row r="5073" spans="1:2" x14ac:dyDescent="0.2">
      <c r="A5073" s="115" t="s">
        <v>6964</v>
      </c>
      <c r="B5073" s="184">
        <v>50832</v>
      </c>
    </row>
    <row r="5074" spans="1:2" x14ac:dyDescent="0.2">
      <c r="A5074" s="115" t="s">
        <v>6965</v>
      </c>
      <c r="B5074" s="184">
        <v>50833</v>
      </c>
    </row>
    <row r="5075" spans="1:2" x14ac:dyDescent="0.2">
      <c r="A5075" s="115" t="s">
        <v>6966</v>
      </c>
      <c r="B5075" s="184">
        <v>50834</v>
      </c>
    </row>
    <row r="5076" spans="1:2" x14ac:dyDescent="0.2">
      <c r="A5076" s="115" t="s">
        <v>6967</v>
      </c>
      <c r="B5076" s="184">
        <v>50835</v>
      </c>
    </row>
    <row r="5077" spans="1:2" x14ac:dyDescent="0.2">
      <c r="A5077" s="115" t="s">
        <v>6968</v>
      </c>
      <c r="B5077" s="184">
        <v>50836</v>
      </c>
    </row>
    <row r="5078" spans="1:2" x14ac:dyDescent="0.2">
      <c r="A5078" s="115" t="s">
        <v>6969</v>
      </c>
      <c r="B5078" s="184">
        <v>50837</v>
      </c>
    </row>
    <row r="5079" spans="1:2" x14ac:dyDescent="0.2">
      <c r="A5079" s="115" t="s">
        <v>6970</v>
      </c>
      <c r="B5079" s="184">
        <v>50838</v>
      </c>
    </row>
    <row r="5080" spans="1:2" x14ac:dyDescent="0.2">
      <c r="A5080" s="115" t="s">
        <v>6971</v>
      </c>
      <c r="B5080" s="184">
        <v>50839</v>
      </c>
    </row>
    <row r="5081" spans="1:2" x14ac:dyDescent="0.2">
      <c r="A5081" s="115" t="s">
        <v>6972</v>
      </c>
      <c r="B5081" s="184">
        <v>50840</v>
      </c>
    </row>
    <row r="5082" spans="1:2" x14ac:dyDescent="0.2">
      <c r="A5082" s="115" t="s">
        <v>6973</v>
      </c>
      <c r="B5082" s="184">
        <v>50841</v>
      </c>
    </row>
    <row r="5083" spans="1:2" x14ac:dyDescent="0.2">
      <c r="A5083" s="115" t="s">
        <v>6974</v>
      </c>
      <c r="B5083" s="184">
        <v>50842</v>
      </c>
    </row>
    <row r="5084" spans="1:2" x14ac:dyDescent="0.2">
      <c r="A5084" s="115" t="s">
        <v>6975</v>
      </c>
      <c r="B5084" s="184">
        <v>50843</v>
      </c>
    </row>
    <row r="5085" spans="1:2" x14ac:dyDescent="0.2">
      <c r="A5085" s="115" t="s">
        <v>6976</v>
      </c>
      <c r="B5085" s="184">
        <v>50844</v>
      </c>
    </row>
    <row r="5086" spans="1:2" x14ac:dyDescent="0.2">
      <c r="A5086" s="115" t="s">
        <v>6977</v>
      </c>
      <c r="B5086" s="184">
        <v>50845</v>
      </c>
    </row>
    <row r="5087" spans="1:2" x14ac:dyDescent="0.2">
      <c r="A5087" s="115" t="s">
        <v>6978</v>
      </c>
      <c r="B5087" s="184">
        <v>50846</v>
      </c>
    </row>
    <row r="5088" spans="1:2" x14ac:dyDescent="0.2">
      <c r="A5088" s="115" t="s">
        <v>6979</v>
      </c>
      <c r="B5088" s="184">
        <v>50847</v>
      </c>
    </row>
    <row r="5089" spans="1:2" x14ac:dyDescent="0.2">
      <c r="A5089" s="115" t="s">
        <v>6980</v>
      </c>
      <c r="B5089" s="184">
        <v>50848</v>
      </c>
    </row>
    <row r="5090" spans="1:2" x14ac:dyDescent="0.2">
      <c r="A5090" s="115" t="s">
        <v>6981</v>
      </c>
      <c r="B5090" s="184">
        <v>50849</v>
      </c>
    </row>
    <row r="5091" spans="1:2" x14ac:dyDescent="0.2">
      <c r="A5091" s="115" t="s">
        <v>6982</v>
      </c>
      <c r="B5091" s="184">
        <v>50850</v>
      </c>
    </row>
    <row r="5092" spans="1:2" x14ac:dyDescent="0.2">
      <c r="A5092" s="115" t="s">
        <v>6983</v>
      </c>
      <c r="B5092" s="184">
        <v>50851</v>
      </c>
    </row>
    <row r="5093" spans="1:2" x14ac:dyDescent="0.2">
      <c r="A5093" s="115" t="s">
        <v>6984</v>
      </c>
      <c r="B5093" s="184">
        <v>50852</v>
      </c>
    </row>
    <row r="5094" spans="1:2" x14ac:dyDescent="0.2">
      <c r="A5094" s="115" t="s">
        <v>6985</v>
      </c>
      <c r="B5094" s="184">
        <v>50853</v>
      </c>
    </row>
    <row r="5095" spans="1:2" x14ac:dyDescent="0.2">
      <c r="A5095" s="115" t="s">
        <v>6986</v>
      </c>
      <c r="B5095" s="184">
        <v>50854</v>
      </c>
    </row>
    <row r="5096" spans="1:2" x14ac:dyDescent="0.2">
      <c r="A5096" s="115" t="s">
        <v>6987</v>
      </c>
      <c r="B5096" s="184">
        <v>50855</v>
      </c>
    </row>
    <row r="5097" spans="1:2" x14ac:dyDescent="0.2">
      <c r="A5097" s="115" t="s">
        <v>6988</v>
      </c>
      <c r="B5097" s="184">
        <v>50856</v>
      </c>
    </row>
    <row r="5098" spans="1:2" x14ac:dyDescent="0.2">
      <c r="A5098" s="115" t="s">
        <v>6989</v>
      </c>
      <c r="B5098" s="184">
        <v>50857</v>
      </c>
    </row>
    <row r="5099" spans="1:2" x14ac:dyDescent="0.2">
      <c r="A5099" s="115" t="s">
        <v>6990</v>
      </c>
      <c r="B5099" s="184">
        <v>50858</v>
      </c>
    </row>
    <row r="5100" spans="1:2" x14ac:dyDescent="0.2">
      <c r="A5100" s="115" t="s">
        <v>6991</v>
      </c>
      <c r="B5100" s="184">
        <v>50859</v>
      </c>
    </row>
    <row r="5101" spans="1:2" x14ac:dyDescent="0.2">
      <c r="A5101" s="115" t="s">
        <v>6992</v>
      </c>
      <c r="B5101" s="184">
        <v>50860</v>
      </c>
    </row>
    <row r="5102" spans="1:2" x14ac:dyDescent="0.2">
      <c r="A5102" s="115" t="s">
        <v>6993</v>
      </c>
      <c r="B5102" s="184">
        <v>50861</v>
      </c>
    </row>
    <row r="5103" spans="1:2" x14ac:dyDescent="0.2">
      <c r="A5103" s="115" t="s">
        <v>6994</v>
      </c>
      <c r="B5103" s="184">
        <v>50862</v>
      </c>
    </row>
    <row r="5104" spans="1:2" x14ac:dyDescent="0.2">
      <c r="A5104" s="115" t="s">
        <v>6995</v>
      </c>
      <c r="B5104" s="184">
        <v>50863</v>
      </c>
    </row>
    <row r="5105" spans="1:2" x14ac:dyDescent="0.2">
      <c r="A5105" s="115" t="s">
        <v>6996</v>
      </c>
      <c r="B5105" s="184">
        <v>50864</v>
      </c>
    </row>
    <row r="5106" spans="1:2" x14ac:dyDescent="0.2">
      <c r="A5106" s="115" t="s">
        <v>6997</v>
      </c>
      <c r="B5106" s="184">
        <v>50865</v>
      </c>
    </row>
    <row r="5107" spans="1:2" x14ac:dyDescent="0.2">
      <c r="A5107" s="115" t="s">
        <v>6998</v>
      </c>
      <c r="B5107" s="184">
        <v>50866</v>
      </c>
    </row>
    <row r="5108" spans="1:2" x14ac:dyDescent="0.2">
      <c r="A5108" s="115" t="s">
        <v>6999</v>
      </c>
      <c r="B5108" s="184">
        <v>50867</v>
      </c>
    </row>
    <row r="5109" spans="1:2" x14ac:dyDescent="0.2">
      <c r="A5109" s="115" t="s">
        <v>7000</v>
      </c>
      <c r="B5109" s="184">
        <v>50868</v>
      </c>
    </row>
    <row r="5110" spans="1:2" x14ac:dyDescent="0.2">
      <c r="A5110" s="115" t="s">
        <v>7001</v>
      </c>
      <c r="B5110" s="184">
        <v>50869</v>
      </c>
    </row>
    <row r="5111" spans="1:2" x14ac:dyDescent="0.2">
      <c r="A5111" s="115" t="s">
        <v>7002</v>
      </c>
      <c r="B5111" s="184">
        <v>50870</v>
      </c>
    </row>
    <row r="5112" spans="1:2" x14ac:dyDescent="0.2">
      <c r="A5112" s="115" t="s">
        <v>7003</v>
      </c>
      <c r="B5112" s="184">
        <v>50871</v>
      </c>
    </row>
    <row r="5113" spans="1:2" x14ac:dyDescent="0.2">
      <c r="A5113" s="115" t="s">
        <v>7004</v>
      </c>
      <c r="B5113" s="184">
        <v>50872</v>
      </c>
    </row>
    <row r="5114" spans="1:2" x14ac:dyDescent="0.2">
      <c r="A5114" s="115" t="s">
        <v>7005</v>
      </c>
      <c r="B5114" s="184">
        <v>50873</v>
      </c>
    </row>
    <row r="5115" spans="1:2" x14ac:dyDescent="0.2">
      <c r="A5115" s="115" t="s">
        <v>7006</v>
      </c>
      <c r="B5115" s="184">
        <v>50874</v>
      </c>
    </row>
    <row r="5116" spans="1:2" x14ac:dyDescent="0.2">
      <c r="A5116" s="115" t="s">
        <v>7007</v>
      </c>
      <c r="B5116" s="184">
        <v>50875</v>
      </c>
    </row>
    <row r="5117" spans="1:2" x14ac:dyDescent="0.2">
      <c r="A5117" s="115" t="s">
        <v>7008</v>
      </c>
      <c r="B5117" s="184">
        <v>50876</v>
      </c>
    </row>
    <row r="5118" spans="1:2" x14ac:dyDescent="0.2">
      <c r="A5118" s="115" t="s">
        <v>7009</v>
      </c>
      <c r="B5118" s="184">
        <v>50877</v>
      </c>
    </row>
    <row r="5119" spans="1:2" x14ac:dyDescent="0.2">
      <c r="A5119" s="115" t="s">
        <v>7010</v>
      </c>
      <c r="B5119" s="184">
        <v>50878</v>
      </c>
    </row>
    <row r="5120" spans="1:2" x14ac:dyDescent="0.2">
      <c r="A5120" s="115" t="s">
        <v>7011</v>
      </c>
      <c r="B5120" s="184">
        <v>50879</v>
      </c>
    </row>
    <row r="5121" spans="1:2" x14ac:dyDescent="0.2">
      <c r="A5121" s="115" t="s">
        <v>7012</v>
      </c>
      <c r="B5121" s="184">
        <v>50880</v>
      </c>
    </row>
    <row r="5122" spans="1:2" x14ac:dyDescent="0.2">
      <c r="A5122" s="115" t="s">
        <v>7013</v>
      </c>
      <c r="B5122" s="184">
        <v>50881</v>
      </c>
    </row>
    <row r="5123" spans="1:2" x14ac:dyDescent="0.2">
      <c r="A5123" s="115" t="s">
        <v>7014</v>
      </c>
      <c r="B5123" s="184">
        <v>50882</v>
      </c>
    </row>
    <row r="5124" spans="1:2" x14ac:dyDescent="0.2">
      <c r="A5124" s="115" t="s">
        <v>7015</v>
      </c>
      <c r="B5124" s="184">
        <v>50883</v>
      </c>
    </row>
    <row r="5125" spans="1:2" x14ac:dyDescent="0.2">
      <c r="A5125" s="115" t="s">
        <v>7016</v>
      </c>
      <c r="B5125" s="184">
        <v>50884</v>
      </c>
    </row>
    <row r="5126" spans="1:2" x14ac:dyDescent="0.2">
      <c r="A5126" s="115" t="s">
        <v>7017</v>
      </c>
      <c r="B5126" s="184">
        <v>50885</v>
      </c>
    </row>
    <row r="5127" spans="1:2" x14ac:dyDescent="0.2">
      <c r="A5127" s="115" t="s">
        <v>7018</v>
      </c>
      <c r="B5127" s="184">
        <v>50886</v>
      </c>
    </row>
    <row r="5128" spans="1:2" x14ac:dyDescent="0.2">
      <c r="A5128" s="115" t="s">
        <v>7019</v>
      </c>
      <c r="B5128" s="184">
        <v>50887</v>
      </c>
    </row>
    <row r="5129" spans="1:2" x14ac:dyDescent="0.2">
      <c r="A5129" s="115" t="s">
        <v>7020</v>
      </c>
      <c r="B5129" s="184">
        <v>50888</v>
      </c>
    </row>
    <row r="5130" spans="1:2" x14ac:dyDescent="0.2">
      <c r="A5130" s="115" t="s">
        <v>7021</v>
      </c>
      <c r="B5130" s="184">
        <v>50889</v>
      </c>
    </row>
    <row r="5131" spans="1:2" x14ac:dyDescent="0.2">
      <c r="A5131" s="115" t="s">
        <v>7022</v>
      </c>
      <c r="B5131" s="184">
        <v>50890</v>
      </c>
    </row>
    <row r="5132" spans="1:2" x14ac:dyDescent="0.2">
      <c r="A5132" s="115" t="s">
        <v>7023</v>
      </c>
      <c r="B5132" s="184">
        <v>50891</v>
      </c>
    </row>
    <row r="5133" spans="1:2" x14ac:dyDescent="0.2">
      <c r="A5133" s="115" t="s">
        <v>7024</v>
      </c>
      <c r="B5133" s="184">
        <v>50892</v>
      </c>
    </row>
    <row r="5134" spans="1:2" x14ac:dyDescent="0.2">
      <c r="A5134" s="115" t="s">
        <v>7025</v>
      </c>
      <c r="B5134" s="184">
        <v>50893</v>
      </c>
    </row>
    <row r="5135" spans="1:2" x14ac:dyDescent="0.2">
      <c r="A5135" s="115" t="s">
        <v>7026</v>
      </c>
      <c r="B5135" s="184">
        <v>50894</v>
      </c>
    </row>
    <row r="5136" spans="1:2" x14ac:dyDescent="0.2">
      <c r="A5136" s="115" t="s">
        <v>7027</v>
      </c>
      <c r="B5136" s="184">
        <v>50895</v>
      </c>
    </row>
    <row r="5137" spans="1:2" x14ac:dyDescent="0.2">
      <c r="A5137" s="115" t="s">
        <v>7028</v>
      </c>
      <c r="B5137" s="184">
        <v>50896</v>
      </c>
    </row>
    <row r="5138" spans="1:2" x14ac:dyDescent="0.2">
      <c r="A5138" s="115" t="s">
        <v>7029</v>
      </c>
      <c r="B5138" s="184">
        <v>50897</v>
      </c>
    </row>
    <row r="5139" spans="1:2" x14ac:dyDescent="0.2">
      <c r="A5139" s="115" t="s">
        <v>7030</v>
      </c>
      <c r="B5139" s="184">
        <v>50898</v>
      </c>
    </row>
    <row r="5140" spans="1:2" x14ac:dyDescent="0.2">
      <c r="A5140" s="115" t="s">
        <v>7031</v>
      </c>
      <c r="B5140" s="184">
        <v>50899</v>
      </c>
    </row>
    <row r="5141" spans="1:2" x14ac:dyDescent="0.2">
      <c r="A5141" s="115" t="s">
        <v>7032</v>
      </c>
      <c r="B5141" s="184">
        <v>50900</v>
      </c>
    </row>
    <row r="5142" spans="1:2" x14ac:dyDescent="0.2">
      <c r="A5142" s="115" t="s">
        <v>7033</v>
      </c>
      <c r="B5142" s="184">
        <v>50901</v>
      </c>
    </row>
    <row r="5143" spans="1:2" x14ac:dyDescent="0.2">
      <c r="A5143" s="115" t="s">
        <v>7034</v>
      </c>
      <c r="B5143" s="184">
        <v>50902</v>
      </c>
    </row>
    <row r="5144" spans="1:2" x14ac:dyDescent="0.2">
      <c r="A5144" s="115" t="s">
        <v>7035</v>
      </c>
      <c r="B5144" s="184">
        <v>50903</v>
      </c>
    </row>
    <row r="5145" spans="1:2" x14ac:dyDescent="0.2">
      <c r="A5145" s="115" t="s">
        <v>7036</v>
      </c>
      <c r="B5145" s="184">
        <v>50904</v>
      </c>
    </row>
    <row r="5146" spans="1:2" x14ac:dyDescent="0.2">
      <c r="A5146" s="115" t="s">
        <v>7037</v>
      </c>
      <c r="B5146" s="184">
        <v>50905</v>
      </c>
    </row>
    <row r="5147" spans="1:2" x14ac:dyDescent="0.2">
      <c r="A5147" s="115" t="s">
        <v>7038</v>
      </c>
      <c r="B5147" s="184">
        <v>50906</v>
      </c>
    </row>
    <row r="5148" spans="1:2" x14ac:dyDescent="0.2">
      <c r="A5148" s="115" t="s">
        <v>7039</v>
      </c>
      <c r="B5148" s="184">
        <v>50907</v>
      </c>
    </row>
    <row r="5149" spans="1:2" x14ac:dyDescent="0.2">
      <c r="A5149" s="115" t="s">
        <v>7040</v>
      </c>
      <c r="B5149" s="184">
        <v>50908</v>
      </c>
    </row>
    <row r="5150" spans="1:2" x14ac:dyDescent="0.2">
      <c r="A5150" s="115" t="s">
        <v>7041</v>
      </c>
      <c r="B5150" s="184">
        <v>50909</v>
      </c>
    </row>
    <row r="5151" spans="1:2" x14ac:dyDescent="0.2">
      <c r="A5151" s="115" t="s">
        <v>7042</v>
      </c>
      <c r="B5151" s="184">
        <v>50910</v>
      </c>
    </row>
    <row r="5152" spans="1:2" x14ac:dyDescent="0.2">
      <c r="A5152" s="115" t="s">
        <v>7043</v>
      </c>
      <c r="B5152" s="184">
        <v>50911</v>
      </c>
    </row>
    <row r="5153" spans="1:2" x14ac:dyDescent="0.2">
      <c r="A5153" s="115" t="s">
        <v>7044</v>
      </c>
      <c r="B5153" s="184">
        <v>50912</v>
      </c>
    </row>
    <row r="5154" spans="1:2" x14ac:dyDescent="0.2">
      <c r="A5154" s="115" t="s">
        <v>7045</v>
      </c>
      <c r="B5154" s="184">
        <v>50913</v>
      </c>
    </row>
    <row r="5155" spans="1:2" x14ac:dyDescent="0.2">
      <c r="A5155" s="115" t="s">
        <v>7046</v>
      </c>
      <c r="B5155" s="184">
        <v>50914</v>
      </c>
    </row>
    <row r="5156" spans="1:2" x14ac:dyDescent="0.2">
      <c r="A5156" s="115" t="s">
        <v>7047</v>
      </c>
      <c r="B5156" s="184">
        <v>50915</v>
      </c>
    </row>
    <row r="5157" spans="1:2" x14ac:dyDescent="0.2">
      <c r="A5157" s="115" t="s">
        <v>7048</v>
      </c>
      <c r="B5157" s="184">
        <v>50916</v>
      </c>
    </row>
    <row r="5158" spans="1:2" x14ac:dyDescent="0.2">
      <c r="A5158" s="115" t="s">
        <v>7049</v>
      </c>
      <c r="B5158" s="184">
        <v>50917</v>
      </c>
    </row>
    <row r="5159" spans="1:2" x14ac:dyDescent="0.2">
      <c r="A5159" s="115" t="s">
        <v>7050</v>
      </c>
      <c r="B5159" s="184">
        <v>50918</v>
      </c>
    </row>
    <row r="5160" spans="1:2" x14ac:dyDescent="0.2">
      <c r="A5160" s="115" t="s">
        <v>7051</v>
      </c>
      <c r="B5160" s="184">
        <v>50919</v>
      </c>
    </row>
    <row r="5161" spans="1:2" x14ac:dyDescent="0.2">
      <c r="A5161" s="115" t="s">
        <v>7052</v>
      </c>
      <c r="B5161" s="184">
        <v>50920</v>
      </c>
    </row>
    <row r="5162" spans="1:2" x14ac:dyDescent="0.2">
      <c r="A5162" s="115" t="s">
        <v>7053</v>
      </c>
      <c r="B5162" s="184">
        <v>50921</v>
      </c>
    </row>
    <row r="5163" spans="1:2" x14ac:dyDescent="0.2">
      <c r="A5163" s="115" t="s">
        <v>7054</v>
      </c>
      <c r="B5163" s="184">
        <v>50922</v>
      </c>
    </row>
    <row r="5164" spans="1:2" x14ac:dyDescent="0.2">
      <c r="A5164" s="115" t="s">
        <v>7055</v>
      </c>
      <c r="B5164" s="184">
        <v>50923</v>
      </c>
    </row>
    <row r="5165" spans="1:2" x14ac:dyDescent="0.2">
      <c r="A5165" s="115" t="s">
        <v>7056</v>
      </c>
      <c r="B5165" s="184">
        <v>50924</v>
      </c>
    </row>
    <row r="5166" spans="1:2" x14ac:dyDescent="0.2">
      <c r="A5166" s="115" t="s">
        <v>7057</v>
      </c>
      <c r="B5166" s="184">
        <v>50925</v>
      </c>
    </row>
    <row r="5167" spans="1:2" x14ac:dyDescent="0.2">
      <c r="A5167" s="115" t="s">
        <v>7058</v>
      </c>
      <c r="B5167" s="184">
        <v>50926</v>
      </c>
    </row>
    <row r="5168" spans="1:2" x14ac:dyDescent="0.2">
      <c r="A5168" s="115" t="s">
        <v>7059</v>
      </c>
      <c r="B5168" s="184">
        <v>50927</v>
      </c>
    </row>
    <row r="5169" spans="1:2" x14ac:dyDescent="0.2">
      <c r="A5169" s="115" t="s">
        <v>7060</v>
      </c>
      <c r="B5169" s="184">
        <v>50928</v>
      </c>
    </row>
    <row r="5170" spans="1:2" x14ac:dyDescent="0.2">
      <c r="A5170" s="115" t="s">
        <v>7061</v>
      </c>
      <c r="B5170" s="184">
        <v>50929</v>
      </c>
    </row>
    <row r="5171" spans="1:2" x14ac:dyDescent="0.2">
      <c r="A5171" s="115" t="s">
        <v>7062</v>
      </c>
      <c r="B5171" s="184">
        <v>50930</v>
      </c>
    </row>
    <row r="5172" spans="1:2" x14ac:dyDescent="0.2">
      <c r="A5172" s="115" t="s">
        <v>7063</v>
      </c>
      <c r="B5172" s="184">
        <v>50931</v>
      </c>
    </row>
    <row r="5173" spans="1:2" x14ac:dyDescent="0.2">
      <c r="A5173" s="115" t="s">
        <v>7064</v>
      </c>
      <c r="B5173" s="184">
        <v>50932</v>
      </c>
    </row>
    <row r="5174" spans="1:2" x14ac:dyDescent="0.2">
      <c r="A5174" s="115" t="s">
        <v>7065</v>
      </c>
      <c r="B5174" s="184">
        <v>50933</v>
      </c>
    </row>
    <row r="5175" spans="1:2" x14ac:dyDescent="0.2">
      <c r="A5175" s="115" t="s">
        <v>7066</v>
      </c>
      <c r="B5175" s="184">
        <v>50934</v>
      </c>
    </row>
    <row r="5176" spans="1:2" x14ac:dyDescent="0.2">
      <c r="A5176" s="115" t="s">
        <v>7067</v>
      </c>
      <c r="B5176" s="184">
        <v>50935</v>
      </c>
    </row>
    <row r="5177" spans="1:2" x14ac:dyDescent="0.2">
      <c r="A5177" s="115" t="s">
        <v>7068</v>
      </c>
      <c r="B5177" s="184">
        <v>50936</v>
      </c>
    </row>
    <row r="5178" spans="1:2" x14ac:dyDescent="0.2">
      <c r="A5178" s="115" t="s">
        <v>7069</v>
      </c>
      <c r="B5178" s="184">
        <v>50937</v>
      </c>
    </row>
    <row r="5179" spans="1:2" x14ac:dyDescent="0.2">
      <c r="A5179" s="115" t="s">
        <v>7070</v>
      </c>
      <c r="B5179" s="184">
        <v>50938</v>
      </c>
    </row>
    <row r="5180" spans="1:2" x14ac:dyDescent="0.2">
      <c r="A5180" s="115" t="s">
        <v>7071</v>
      </c>
      <c r="B5180" s="184">
        <v>50939</v>
      </c>
    </row>
    <row r="5181" spans="1:2" x14ac:dyDescent="0.2">
      <c r="A5181" s="115" t="s">
        <v>7072</v>
      </c>
      <c r="B5181" s="184">
        <v>50940</v>
      </c>
    </row>
    <row r="5182" spans="1:2" x14ac:dyDescent="0.2">
      <c r="A5182" s="115" t="s">
        <v>7073</v>
      </c>
      <c r="B5182" s="184">
        <v>50941</v>
      </c>
    </row>
    <row r="5183" spans="1:2" x14ac:dyDescent="0.2">
      <c r="A5183" s="115" t="s">
        <v>7074</v>
      </c>
      <c r="B5183" s="184">
        <v>50942</v>
      </c>
    </row>
    <row r="5184" spans="1:2" x14ac:dyDescent="0.2">
      <c r="A5184" s="115" t="s">
        <v>7075</v>
      </c>
      <c r="B5184" s="184">
        <v>50943</v>
      </c>
    </row>
    <row r="5185" spans="1:2" x14ac:dyDescent="0.2">
      <c r="A5185" s="115" t="s">
        <v>7076</v>
      </c>
      <c r="B5185" s="184">
        <v>50944</v>
      </c>
    </row>
    <row r="5186" spans="1:2" x14ac:dyDescent="0.2">
      <c r="A5186" s="115" t="s">
        <v>7077</v>
      </c>
      <c r="B5186" s="184">
        <v>50945</v>
      </c>
    </row>
    <row r="5187" spans="1:2" x14ac:dyDescent="0.2">
      <c r="A5187" s="115" t="s">
        <v>7078</v>
      </c>
      <c r="B5187" s="184">
        <v>50946</v>
      </c>
    </row>
    <row r="5188" spans="1:2" x14ac:dyDescent="0.2">
      <c r="A5188" s="115" t="s">
        <v>7079</v>
      </c>
      <c r="B5188" s="184">
        <v>50947</v>
      </c>
    </row>
    <row r="5189" spans="1:2" x14ac:dyDescent="0.2">
      <c r="A5189" s="115" t="s">
        <v>7080</v>
      </c>
      <c r="B5189" s="184">
        <v>50948</v>
      </c>
    </row>
    <row r="5190" spans="1:2" x14ac:dyDescent="0.2">
      <c r="A5190" s="115" t="s">
        <v>7081</v>
      </c>
      <c r="B5190" s="184">
        <v>50949</v>
      </c>
    </row>
    <row r="5191" spans="1:2" x14ac:dyDescent="0.2">
      <c r="A5191" s="115" t="s">
        <v>7082</v>
      </c>
      <c r="B5191" s="184">
        <v>50950</v>
      </c>
    </row>
    <row r="5192" spans="1:2" x14ac:dyDescent="0.2">
      <c r="A5192" s="115" t="s">
        <v>7083</v>
      </c>
      <c r="B5192" s="184">
        <v>50951</v>
      </c>
    </row>
    <row r="5193" spans="1:2" x14ac:dyDescent="0.2">
      <c r="A5193" s="115" t="s">
        <v>7084</v>
      </c>
      <c r="B5193" s="184">
        <v>50952</v>
      </c>
    </row>
    <row r="5194" spans="1:2" x14ac:dyDescent="0.2">
      <c r="A5194" s="115" t="s">
        <v>7085</v>
      </c>
      <c r="B5194" s="184">
        <v>50953</v>
      </c>
    </row>
    <row r="5195" spans="1:2" x14ac:dyDescent="0.2">
      <c r="A5195" s="115" t="s">
        <v>7086</v>
      </c>
      <c r="B5195" s="184">
        <v>50954</v>
      </c>
    </row>
    <row r="5196" spans="1:2" x14ac:dyDescent="0.2">
      <c r="A5196" s="115" t="s">
        <v>7087</v>
      </c>
      <c r="B5196" s="184">
        <v>50955</v>
      </c>
    </row>
    <row r="5197" spans="1:2" x14ac:dyDescent="0.2">
      <c r="A5197" s="115" t="s">
        <v>7088</v>
      </c>
      <c r="B5197" s="184">
        <v>50956</v>
      </c>
    </row>
    <row r="5198" spans="1:2" x14ac:dyDescent="0.2">
      <c r="A5198" s="115" t="s">
        <v>7089</v>
      </c>
      <c r="B5198" s="184">
        <v>50957</v>
      </c>
    </row>
    <row r="5199" spans="1:2" x14ac:dyDescent="0.2">
      <c r="A5199" s="115" t="s">
        <v>7090</v>
      </c>
      <c r="B5199" s="184">
        <v>50958</v>
      </c>
    </row>
    <row r="5200" spans="1:2" x14ac:dyDescent="0.2">
      <c r="A5200" s="115" t="s">
        <v>7091</v>
      </c>
      <c r="B5200" s="184">
        <v>50959</v>
      </c>
    </row>
    <row r="5201" spans="1:2" x14ac:dyDescent="0.2">
      <c r="A5201" s="115" t="s">
        <v>7092</v>
      </c>
      <c r="B5201" s="184">
        <v>50960</v>
      </c>
    </row>
    <row r="5202" spans="1:2" x14ac:dyDescent="0.2">
      <c r="A5202" s="115" t="s">
        <v>7093</v>
      </c>
      <c r="B5202" s="184">
        <v>50961</v>
      </c>
    </row>
    <row r="5203" spans="1:2" x14ac:dyDescent="0.2">
      <c r="A5203" s="115" t="s">
        <v>7094</v>
      </c>
      <c r="B5203" s="184">
        <v>50962</v>
      </c>
    </row>
    <row r="5204" spans="1:2" x14ac:dyDescent="0.2">
      <c r="A5204" s="115" t="s">
        <v>7095</v>
      </c>
      <c r="B5204" s="184">
        <v>50963</v>
      </c>
    </row>
    <row r="5205" spans="1:2" x14ac:dyDescent="0.2">
      <c r="A5205" s="115" t="s">
        <v>7096</v>
      </c>
      <c r="B5205" s="184">
        <v>50964</v>
      </c>
    </row>
    <row r="5206" spans="1:2" x14ac:dyDescent="0.2">
      <c r="A5206" s="115" t="s">
        <v>7097</v>
      </c>
      <c r="B5206" s="184">
        <v>50965</v>
      </c>
    </row>
    <row r="5207" spans="1:2" x14ac:dyDescent="0.2">
      <c r="A5207" s="115" t="s">
        <v>7098</v>
      </c>
      <c r="B5207" s="184">
        <v>50966</v>
      </c>
    </row>
    <row r="5208" spans="1:2" x14ac:dyDescent="0.2">
      <c r="A5208" s="115" t="s">
        <v>7099</v>
      </c>
      <c r="B5208" s="184">
        <v>50967</v>
      </c>
    </row>
    <row r="5209" spans="1:2" x14ac:dyDescent="0.2">
      <c r="A5209" s="115" t="s">
        <v>7100</v>
      </c>
      <c r="B5209" s="184">
        <v>50968</v>
      </c>
    </row>
    <row r="5210" spans="1:2" x14ac:dyDescent="0.2">
      <c r="A5210" s="115" t="s">
        <v>7101</v>
      </c>
      <c r="B5210" s="184">
        <v>50969</v>
      </c>
    </row>
    <row r="5211" spans="1:2" x14ac:dyDescent="0.2">
      <c r="A5211" s="115" t="s">
        <v>7102</v>
      </c>
      <c r="B5211" s="184">
        <v>50970</v>
      </c>
    </row>
    <row r="5212" spans="1:2" x14ac:dyDescent="0.2">
      <c r="A5212" s="115" t="s">
        <v>7103</v>
      </c>
      <c r="B5212" s="184">
        <v>50971</v>
      </c>
    </row>
    <row r="5213" spans="1:2" x14ac:dyDescent="0.2">
      <c r="A5213" s="115" t="s">
        <v>7104</v>
      </c>
      <c r="B5213" s="184">
        <v>50972</v>
      </c>
    </row>
    <row r="5214" spans="1:2" x14ac:dyDescent="0.2">
      <c r="A5214" s="115" t="s">
        <v>7105</v>
      </c>
      <c r="B5214" s="184">
        <v>50973</v>
      </c>
    </row>
    <row r="5215" spans="1:2" x14ac:dyDescent="0.2">
      <c r="A5215" s="115" t="s">
        <v>7106</v>
      </c>
      <c r="B5215" s="184">
        <v>50974</v>
      </c>
    </row>
    <row r="5216" spans="1:2" x14ac:dyDescent="0.2">
      <c r="A5216" s="115" t="s">
        <v>7107</v>
      </c>
      <c r="B5216" s="184">
        <v>50975</v>
      </c>
    </row>
    <row r="5217" spans="1:2" x14ac:dyDescent="0.2">
      <c r="A5217" s="115" t="s">
        <v>7108</v>
      </c>
      <c r="B5217" s="184">
        <v>50976</v>
      </c>
    </row>
    <row r="5218" spans="1:2" x14ac:dyDescent="0.2">
      <c r="A5218" s="115" t="s">
        <v>7109</v>
      </c>
      <c r="B5218" s="184">
        <v>50977</v>
      </c>
    </row>
    <row r="5219" spans="1:2" x14ac:dyDescent="0.2">
      <c r="A5219" s="115" t="s">
        <v>7110</v>
      </c>
      <c r="B5219" s="184">
        <v>50978</v>
      </c>
    </row>
    <row r="5220" spans="1:2" x14ac:dyDescent="0.2">
      <c r="A5220" s="115" t="s">
        <v>7111</v>
      </c>
      <c r="B5220" s="184">
        <v>50979</v>
      </c>
    </row>
    <row r="5221" spans="1:2" x14ac:dyDescent="0.2">
      <c r="A5221" s="115" t="s">
        <v>7112</v>
      </c>
      <c r="B5221" s="184">
        <v>50980</v>
      </c>
    </row>
    <row r="5222" spans="1:2" x14ac:dyDescent="0.2">
      <c r="A5222" s="115" t="s">
        <v>7113</v>
      </c>
      <c r="B5222" s="184">
        <v>50981</v>
      </c>
    </row>
    <row r="5223" spans="1:2" x14ac:dyDescent="0.2">
      <c r="A5223" s="115" t="s">
        <v>7114</v>
      </c>
      <c r="B5223" s="184">
        <v>50982</v>
      </c>
    </row>
    <row r="5224" spans="1:2" x14ac:dyDescent="0.2">
      <c r="A5224" s="115" t="s">
        <v>7115</v>
      </c>
      <c r="B5224" s="184">
        <v>50983</v>
      </c>
    </row>
    <row r="5225" spans="1:2" x14ac:dyDescent="0.2">
      <c r="A5225" s="115" t="s">
        <v>7116</v>
      </c>
      <c r="B5225" s="184">
        <v>50984</v>
      </c>
    </row>
    <row r="5226" spans="1:2" x14ac:dyDescent="0.2">
      <c r="A5226" s="115" t="s">
        <v>7117</v>
      </c>
      <c r="B5226" s="184">
        <v>50985</v>
      </c>
    </row>
    <row r="5227" spans="1:2" x14ac:dyDescent="0.2">
      <c r="A5227" s="115" t="s">
        <v>7118</v>
      </c>
      <c r="B5227" s="184">
        <v>50986</v>
      </c>
    </row>
    <row r="5228" spans="1:2" x14ac:dyDescent="0.2">
      <c r="A5228" s="115" t="s">
        <v>7119</v>
      </c>
      <c r="B5228" s="184">
        <v>50987</v>
      </c>
    </row>
    <row r="5229" spans="1:2" x14ac:dyDescent="0.2">
      <c r="A5229" s="115" t="s">
        <v>7120</v>
      </c>
      <c r="B5229" s="184">
        <v>50988</v>
      </c>
    </row>
    <row r="5230" spans="1:2" x14ac:dyDescent="0.2">
      <c r="A5230" s="115" t="s">
        <v>7121</v>
      </c>
      <c r="B5230" s="184">
        <v>50989</v>
      </c>
    </row>
    <row r="5231" spans="1:2" x14ac:dyDescent="0.2">
      <c r="A5231" s="115" t="s">
        <v>7122</v>
      </c>
      <c r="B5231" s="184">
        <v>50990</v>
      </c>
    </row>
    <row r="5232" spans="1:2" x14ac:dyDescent="0.2">
      <c r="A5232" s="115" t="s">
        <v>7123</v>
      </c>
      <c r="B5232" s="184">
        <v>50991</v>
      </c>
    </row>
    <row r="5233" spans="1:2" x14ac:dyDescent="0.2">
      <c r="A5233" s="115" t="s">
        <v>7124</v>
      </c>
      <c r="B5233" s="184">
        <v>50992</v>
      </c>
    </row>
    <row r="5234" spans="1:2" x14ac:dyDescent="0.2">
      <c r="A5234" s="115" t="s">
        <v>7125</v>
      </c>
      <c r="B5234" s="184">
        <v>50993</v>
      </c>
    </row>
    <row r="5235" spans="1:2" x14ac:dyDescent="0.2">
      <c r="A5235" s="115" t="s">
        <v>7126</v>
      </c>
      <c r="B5235" s="184">
        <v>50994</v>
      </c>
    </row>
    <row r="5236" spans="1:2" x14ac:dyDescent="0.2">
      <c r="A5236" s="115" t="s">
        <v>7127</v>
      </c>
      <c r="B5236" s="184">
        <v>50995</v>
      </c>
    </row>
    <row r="5237" spans="1:2" x14ac:dyDescent="0.2">
      <c r="A5237" s="115" t="s">
        <v>7128</v>
      </c>
      <c r="B5237" s="184">
        <v>50996</v>
      </c>
    </row>
    <row r="5238" spans="1:2" x14ac:dyDescent="0.2">
      <c r="A5238" s="115" t="s">
        <v>7129</v>
      </c>
      <c r="B5238" s="184">
        <v>50997</v>
      </c>
    </row>
    <row r="5239" spans="1:2" x14ac:dyDescent="0.2">
      <c r="A5239" s="115" t="s">
        <v>7130</v>
      </c>
      <c r="B5239" s="184">
        <v>50998</v>
      </c>
    </row>
    <row r="5240" spans="1:2" x14ac:dyDescent="0.2">
      <c r="A5240" s="115" t="s">
        <v>7131</v>
      </c>
      <c r="B5240" s="184">
        <v>50999</v>
      </c>
    </row>
    <row r="5241" spans="1:2" x14ac:dyDescent="0.2">
      <c r="A5241" s="115" t="s">
        <v>7132</v>
      </c>
      <c r="B5241" s="184">
        <v>51000</v>
      </c>
    </row>
    <row r="5242" spans="1:2" x14ac:dyDescent="0.2">
      <c r="A5242" s="115" t="s">
        <v>7133</v>
      </c>
      <c r="B5242" s="184">
        <v>51001</v>
      </c>
    </row>
    <row r="5243" spans="1:2" x14ac:dyDescent="0.2">
      <c r="A5243" s="115" t="s">
        <v>7134</v>
      </c>
      <c r="B5243" s="184">
        <v>51002</v>
      </c>
    </row>
    <row r="5244" spans="1:2" x14ac:dyDescent="0.2">
      <c r="A5244" s="115" t="s">
        <v>7135</v>
      </c>
      <c r="B5244" s="184">
        <v>51003</v>
      </c>
    </row>
    <row r="5245" spans="1:2" x14ac:dyDescent="0.2">
      <c r="A5245" s="115" t="s">
        <v>7136</v>
      </c>
      <c r="B5245" s="184">
        <v>51004</v>
      </c>
    </row>
    <row r="5246" spans="1:2" x14ac:dyDescent="0.2">
      <c r="A5246" s="115" t="s">
        <v>7137</v>
      </c>
      <c r="B5246" s="184">
        <v>51005</v>
      </c>
    </row>
    <row r="5247" spans="1:2" x14ac:dyDescent="0.2">
      <c r="A5247" s="115" t="s">
        <v>7138</v>
      </c>
      <c r="B5247" s="184">
        <v>51006</v>
      </c>
    </row>
    <row r="5248" spans="1:2" x14ac:dyDescent="0.2">
      <c r="A5248" s="115" t="s">
        <v>7139</v>
      </c>
      <c r="B5248" s="184">
        <v>51007</v>
      </c>
    </row>
    <row r="5249" spans="1:2" x14ac:dyDescent="0.2">
      <c r="A5249" s="115" t="s">
        <v>7140</v>
      </c>
      <c r="B5249" s="184">
        <v>51008</v>
      </c>
    </row>
    <row r="5250" spans="1:2" x14ac:dyDescent="0.2">
      <c r="A5250" s="115" t="s">
        <v>7141</v>
      </c>
      <c r="B5250" s="184">
        <v>51009</v>
      </c>
    </row>
    <row r="5251" spans="1:2" x14ac:dyDescent="0.2">
      <c r="A5251" s="115" t="s">
        <v>7142</v>
      </c>
      <c r="B5251" s="184">
        <v>51010</v>
      </c>
    </row>
    <row r="5252" spans="1:2" x14ac:dyDescent="0.2">
      <c r="A5252" s="115" t="s">
        <v>7143</v>
      </c>
      <c r="B5252" s="184">
        <v>51011</v>
      </c>
    </row>
    <row r="5253" spans="1:2" x14ac:dyDescent="0.2">
      <c r="A5253" s="115" t="s">
        <v>7144</v>
      </c>
      <c r="B5253" s="184">
        <v>51012</v>
      </c>
    </row>
    <row r="5254" spans="1:2" x14ac:dyDescent="0.2">
      <c r="A5254" s="115" t="s">
        <v>7145</v>
      </c>
      <c r="B5254" s="184">
        <v>51013</v>
      </c>
    </row>
    <row r="5255" spans="1:2" x14ac:dyDescent="0.2">
      <c r="A5255" s="115" t="s">
        <v>7146</v>
      </c>
      <c r="B5255" s="184">
        <v>51014</v>
      </c>
    </row>
    <row r="5256" spans="1:2" x14ac:dyDescent="0.2">
      <c r="A5256" s="115" t="s">
        <v>7147</v>
      </c>
      <c r="B5256" s="184">
        <v>51015</v>
      </c>
    </row>
    <row r="5257" spans="1:2" x14ac:dyDescent="0.2">
      <c r="A5257" s="115" t="s">
        <v>7148</v>
      </c>
      <c r="B5257" s="184">
        <v>51016</v>
      </c>
    </row>
    <row r="5258" spans="1:2" x14ac:dyDescent="0.2">
      <c r="A5258" s="115" t="s">
        <v>7149</v>
      </c>
      <c r="B5258" s="184">
        <v>51017</v>
      </c>
    </row>
    <row r="5259" spans="1:2" x14ac:dyDescent="0.2">
      <c r="A5259" s="115" t="s">
        <v>7150</v>
      </c>
      <c r="B5259" s="184">
        <v>51018</v>
      </c>
    </row>
    <row r="5260" spans="1:2" x14ac:dyDescent="0.2">
      <c r="A5260" s="115" t="s">
        <v>7151</v>
      </c>
      <c r="B5260" s="184">
        <v>51019</v>
      </c>
    </row>
    <row r="5261" spans="1:2" x14ac:dyDescent="0.2">
      <c r="A5261" s="115" t="s">
        <v>7152</v>
      </c>
      <c r="B5261" s="184">
        <v>51020</v>
      </c>
    </row>
    <row r="5262" spans="1:2" x14ac:dyDescent="0.2">
      <c r="A5262" s="115" t="s">
        <v>7153</v>
      </c>
      <c r="B5262" s="184">
        <v>51021</v>
      </c>
    </row>
    <row r="5263" spans="1:2" x14ac:dyDescent="0.2">
      <c r="A5263" s="115" t="s">
        <v>7154</v>
      </c>
      <c r="B5263" s="184">
        <v>51022</v>
      </c>
    </row>
    <row r="5264" spans="1:2" x14ac:dyDescent="0.2">
      <c r="A5264" s="115" t="s">
        <v>7155</v>
      </c>
      <c r="B5264" s="184">
        <v>51023</v>
      </c>
    </row>
    <row r="5265" spans="1:2" x14ac:dyDescent="0.2">
      <c r="A5265" s="115" t="s">
        <v>7156</v>
      </c>
      <c r="B5265" s="184">
        <v>51024</v>
      </c>
    </row>
    <row r="5266" spans="1:2" x14ac:dyDescent="0.2">
      <c r="A5266" s="115" t="s">
        <v>7157</v>
      </c>
      <c r="B5266" s="184">
        <v>51025</v>
      </c>
    </row>
    <row r="5267" spans="1:2" x14ac:dyDescent="0.2">
      <c r="A5267" s="115" t="s">
        <v>7158</v>
      </c>
      <c r="B5267" s="184">
        <v>51026</v>
      </c>
    </row>
    <row r="5268" spans="1:2" x14ac:dyDescent="0.2">
      <c r="A5268" s="115" t="s">
        <v>7159</v>
      </c>
      <c r="B5268" s="184">
        <v>51027</v>
      </c>
    </row>
    <row r="5269" spans="1:2" x14ac:dyDescent="0.2">
      <c r="A5269" s="115" t="s">
        <v>7160</v>
      </c>
      <c r="B5269" s="184">
        <v>51028</v>
      </c>
    </row>
    <row r="5270" spans="1:2" x14ac:dyDescent="0.2">
      <c r="A5270" s="115" t="s">
        <v>7161</v>
      </c>
      <c r="B5270" s="184">
        <v>51029</v>
      </c>
    </row>
    <row r="5271" spans="1:2" x14ac:dyDescent="0.2">
      <c r="A5271" s="115" t="s">
        <v>7162</v>
      </c>
      <c r="B5271" s="184">
        <v>51030</v>
      </c>
    </row>
    <row r="5272" spans="1:2" x14ac:dyDescent="0.2">
      <c r="A5272" s="115" t="s">
        <v>7163</v>
      </c>
      <c r="B5272" s="184">
        <v>51031</v>
      </c>
    </row>
    <row r="5273" spans="1:2" x14ac:dyDescent="0.2">
      <c r="A5273" s="115" t="s">
        <v>7164</v>
      </c>
      <c r="B5273" s="184">
        <v>51032</v>
      </c>
    </row>
    <row r="5274" spans="1:2" x14ac:dyDescent="0.2">
      <c r="A5274" s="115" t="s">
        <v>7165</v>
      </c>
      <c r="B5274" s="184">
        <v>51033</v>
      </c>
    </row>
    <row r="5275" spans="1:2" x14ac:dyDescent="0.2">
      <c r="A5275" s="115" t="s">
        <v>7166</v>
      </c>
      <c r="B5275" s="184">
        <v>51034</v>
      </c>
    </row>
    <row r="5276" spans="1:2" x14ac:dyDescent="0.2">
      <c r="A5276" s="115" t="s">
        <v>7167</v>
      </c>
      <c r="B5276" s="184">
        <v>51035</v>
      </c>
    </row>
    <row r="5277" spans="1:2" x14ac:dyDescent="0.2">
      <c r="A5277" s="115" t="s">
        <v>7168</v>
      </c>
      <c r="B5277" s="184">
        <v>51036</v>
      </c>
    </row>
    <row r="5278" spans="1:2" x14ac:dyDescent="0.2">
      <c r="A5278" s="115" t="s">
        <v>7169</v>
      </c>
      <c r="B5278" s="184">
        <v>51037</v>
      </c>
    </row>
    <row r="5279" spans="1:2" x14ac:dyDescent="0.2">
      <c r="A5279" s="115" t="s">
        <v>7170</v>
      </c>
      <c r="B5279" s="184">
        <v>51038</v>
      </c>
    </row>
    <row r="5280" spans="1:2" x14ac:dyDescent="0.2">
      <c r="A5280" s="115" t="s">
        <v>7171</v>
      </c>
      <c r="B5280" s="184">
        <v>51039</v>
      </c>
    </row>
    <row r="5281" spans="1:2" x14ac:dyDescent="0.2">
      <c r="A5281" s="115" t="s">
        <v>7172</v>
      </c>
      <c r="B5281" s="184">
        <v>51040</v>
      </c>
    </row>
    <row r="5282" spans="1:2" x14ac:dyDescent="0.2">
      <c r="A5282" s="115" t="s">
        <v>7173</v>
      </c>
      <c r="B5282" s="184">
        <v>51041</v>
      </c>
    </row>
    <row r="5283" spans="1:2" x14ac:dyDescent="0.2">
      <c r="A5283" s="115" t="s">
        <v>7174</v>
      </c>
      <c r="B5283" s="184">
        <v>51042</v>
      </c>
    </row>
    <row r="5284" spans="1:2" x14ac:dyDescent="0.2">
      <c r="A5284" s="115" t="s">
        <v>7175</v>
      </c>
      <c r="B5284" s="184">
        <v>51043</v>
      </c>
    </row>
    <row r="5285" spans="1:2" x14ac:dyDescent="0.2">
      <c r="A5285" s="115" t="s">
        <v>7176</v>
      </c>
      <c r="B5285" s="184">
        <v>51044</v>
      </c>
    </row>
    <row r="5286" spans="1:2" x14ac:dyDescent="0.2">
      <c r="A5286" s="115" t="s">
        <v>7177</v>
      </c>
      <c r="B5286" s="184">
        <v>51045</v>
      </c>
    </row>
    <row r="5287" spans="1:2" x14ac:dyDescent="0.2">
      <c r="A5287" s="115" t="s">
        <v>7178</v>
      </c>
      <c r="B5287" s="184">
        <v>51046</v>
      </c>
    </row>
    <row r="5288" spans="1:2" x14ac:dyDescent="0.2">
      <c r="A5288" s="115" t="s">
        <v>7179</v>
      </c>
      <c r="B5288" s="184">
        <v>51047</v>
      </c>
    </row>
    <row r="5289" spans="1:2" x14ac:dyDescent="0.2">
      <c r="A5289" s="115" t="s">
        <v>7180</v>
      </c>
      <c r="B5289" s="184">
        <v>51048</v>
      </c>
    </row>
    <row r="5290" spans="1:2" x14ac:dyDescent="0.2">
      <c r="A5290" s="115" t="s">
        <v>7181</v>
      </c>
      <c r="B5290" s="184">
        <v>51049</v>
      </c>
    </row>
    <row r="5291" spans="1:2" x14ac:dyDescent="0.2">
      <c r="A5291" s="115" t="s">
        <v>7182</v>
      </c>
      <c r="B5291" s="184">
        <v>51050</v>
      </c>
    </row>
    <row r="5292" spans="1:2" x14ac:dyDescent="0.2">
      <c r="A5292" s="115" t="s">
        <v>7183</v>
      </c>
      <c r="B5292" s="184">
        <v>51051</v>
      </c>
    </row>
    <row r="5293" spans="1:2" x14ac:dyDescent="0.2">
      <c r="A5293" s="115" t="s">
        <v>7184</v>
      </c>
      <c r="B5293" s="184">
        <v>51052</v>
      </c>
    </row>
    <row r="5294" spans="1:2" x14ac:dyDescent="0.2">
      <c r="A5294" s="115" t="s">
        <v>7185</v>
      </c>
      <c r="B5294" s="184">
        <v>51053</v>
      </c>
    </row>
    <row r="5295" spans="1:2" x14ac:dyDescent="0.2">
      <c r="A5295" s="115" t="s">
        <v>7186</v>
      </c>
      <c r="B5295" s="184">
        <v>51054</v>
      </c>
    </row>
    <row r="5296" spans="1:2" x14ac:dyDescent="0.2">
      <c r="A5296" s="115" t="s">
        <v>7187</v>
      </c>
      <c r="B5296" s="184">
        <v>51055</v>
      </c>
    </row>
    <row r="5297" spans="1:2" x14ac:dyDescent="0.2">
      <c r="A5297" s="115" t="s">
        <v>7188</v>
      </c>
      <c r="B5297" s="184">
        <v>51056</v>
      </c>
    </row>
    <row r="5298" spans="1:2" x14ac:dyDescent="0.2">
      <c r="A5298" s="115" t="s">
        <v>7189</v>
      </c>
      <c r="B5298" s="184">
        <v>51057</v>
      </c>
    </row>
    <row r="5299" spans="1:2" x14ac:dyDescent="0.2">
      <c r="A5299" s="115" t="s">
        <v>7190</v>
      </c>
      <c r="B5299" s="184">
        <v>51058</v>
      </c>
    </row>
    <row r="5300" spans="1:2" x14ac:dyDescent="0.2">
      <c r="A5300" s="115" t="s">
        <v>7191</v>
      </c>
      <c r="B5300" s="184">
        <v>51059</v>
      </c>
    </row>
    <row r="5301" spans="1:2" x14ac:dyDescent="0.2">
      <c r="A5301" s="115" t="s">
        <v>7192</v>
      </c>
      <c r="B5301" s="184">
        <v>51060</v>
      </c>
    </row>
    <row r="5302" spans="1:2" x14ac:dyDescent="0.2">
      <c r="A5302" s="115" t="s">
        <v>7193</v>
      </c>
      <c r="B5302" s="184">
        <v>51061</v>
      </c>
    </row>
    <row r="5303" spans="1:2" x14ac:dyDescent="0.2">
      <c r="A5303" s="115" t="s">
        <v>7194</v>
      </c>
      <c r="B5303" s="184">
        <v>51062</v>
      </c>
    </row>
    <row r="5304" spans="1:2" x14ac:dyDescent="0.2">
      <c r="A5304" s="115" t="s">
        <v>7195</v>
      </c>
      <c r="B5304" s="184">
        <v>51063</v>
      </c>
    </row>
    <row r="5305" spans="1:2" x14ac:dyDescent="0.2">
      <c r="A5305" s="115" t="s">
        <v>7196</v>
      </c>
      <c r="B5305" s="184">
        <v>51064</v>
      </c>
    </row>
    <row r="5306" spans="1:2" x14ac:dyDescent="0.2">
      <c r="A5306" s="115" t="s">
        <v>7197</v>
      </c>
      <c r="B5306" s="184">
        <v>51065</v>
      </c>
    </row>
    <row r="5307" spans="1:2" x14ac:dyDescent="0.2">
      <c r="A5307" s="115" t="s">
        <v>7198</v>
      </c>
      <c r="B5307" s="184">
        <v>51066</v>
      </c>
    </row>
    <row r="5308" spans="1:2" x14ac:dyDescent="0.2">
      <c r="A5308" s="115" t="s">
        <v>7199</v>
      </c>
      <c r="B5308" s="184">
        <v>51067</v>
      </c>
    </row>
    <row r="5309" spans="1:2" x14ac:dyDescent="0.2">
      <c r="A5309" s="115" t="s">
        <v>7200</v>
      </c>
      <c r="B5309" s="184">
        <v>51068</v>
      </c>
    </row>
    <row r="5310" spans="1:2" x14ac:dyDescent="0.2">
      <c r="A5310" s="115" t="s">
        <v>7201</v>
      </c>
      <c r="B5310" s="184">
        <v>51069</v>
      </c>
    </row>
    <row r="5311" spans="1:2" x14ac:dyDescent="0.2">
      <c r="A5311" s="115" t="s">
        <v>7202</v>
      </c>
      <c r="B5311" s="184">
        <v>51070</v>
      </c>
    </row>
    <row r="5312" spans="1:2" x14ac:dyDescent="0.2">
      <c r="A5312" s="115" t="s">
        <v>7203</v>
      </c>
      <c r="B5312" s="184">
        <v>51071</v>
      </c>
    </row>
    <row r="5313" spans="1:2" x14ac:dyDescent="0.2">
      <c r="A5313" s="115" t="s">
        <v>7204</v>
      </c>
      <c r="B5313" s="184">
        <v>51072</v>
      </c>
    </row>
    <row r="5314" spans="1:2" x14ac:dyDescent="0.2">
      <c r="A5314" s="115" t="s">
        <v>7205</v>
      </c>
      <c r="B5314" s="184">
        <v>51073</v>
      </c>
    </row>
    <row r="5315" spans="1:2" x14ac:dyDescent="0.2">
      <c r="A5315" s="115" t="s">
        <v>7206</v>
      </c>
      <c r="B5315" s="184">
        <v>51074</v>
      </c>
    </row>
    <row r="5316" spans="1:2" x14ac:dyDescent="0.2">
      <c r="A5316" s="115" t="s">
        <v>7207</v>
      </c>
      <c r="B5316" s="184">
        <v>51075</v>
      </c>
    </row>
    <row r="5317" spans="1:2" x14ac:dyDescent="0.2">
      <c r="A5317" s="115" t="s">
        <v>7208</v>
      </c>
      <c r="B5317" s="184">
        <v>51076</v>
      </c>
    </row>
    <row r="5318" spans="1:2" x14ac:dyDescent="0.2">
      <c r="A5318" s="115" t="s">
        <v>7209</v>
      </c>
      <c r="B5318" s="184">
        <v>51077</v>
      </c>
    </row>
    <row r="5319" spans="1:2" x14ac:dyDescent="0.2">
      <c r="A5319" s="115" t="s">
        <v>7210</v>
      </c>
      <c r="B5319" s="184">
        <v>51078</v>
      </c>
    </row>
    <row r="5320" spans="1:2" x14ac:dyDescent="0.2">
      <c r="A5320" s="115" t="s">
        <v>7211</v>
      </c>
      <c r="B5320" s="184">
        <v>51079</v>
      </c>
    </row>
    <row r="5321" spans="1:2" x14ac:dyDescent="0.2">
      <c r="A5321" s="115" t="s">
        <v>7212</v>
      </c>
      <c r="B5321" s="184">
        <v>51080</v>
      </c>
    </row>
    <row r="5322" spans="1:2" x14ac:dyDescent="0.2">
      <c r="A5322" s="115" t="s">
        <v>7213</v>
      </c>
      <c r="B5322" s="184">
        <v>51081</v>
      </c>
    </row>
    <row r="5323" spans="1:2" x14ac:dyDescent="0.2">
      <c r="A5323" s="115" t="s">
        <v>7214</v>
      </c>
      <c r="B5323" s="184">
        <v>51082</v>
      </c>
    </row>
    <row r="5324" spans="1:2" x14ac:dyDescent="0.2">
      <c r="A5324" s="115" t="s">
        <v>7215</v>
      </c>
      <c r="B5324" s="184">
        <v>51083</v>
      </c>
    </row>
    <row r="5325" spans="1:2" x14ac:dyDescent="0.2">
      <c r="A5325" s="115" t="s">
        <v>7216</v>
      </c>
      <c r="B5325" s="184">
        <v>51084</v>
      </c>
    </row>
    <row r="5326" spans="1:2" x14ac:dyDescent="0.2">
      <c r="A5326" s="115" t="s">
        <v>7217</v>
      </c>
      <c r="B5326" s="184">
        <v>51085</v>
      </c>
    </row>
    <row r="5327" spans="1:2" x14ac:dyDescent="0.2">
      <c r="A5327" s="115" t="s">
        <v>7218</v>
      </c>
      <c r="B5327" s="184">
        <v>51086</v>
      </c>
    </row>
    <row r="5328" spans="1:2" x14ac:dyDescent="0.2">
      <c r="A5328" s="115" t="s">
        <v>7219</v>
      </c>
      <c r="B5328" s="184">
        <v>51087</v>
      </c>
    </row>
    <row r="5329" spans="1:2" x14ac:dyDescent="0.2">
      <c r="A5329" s="115" t="s">
        <v>7220</v>
      </c>
      <c r="B5329" s="184">
        <v>51088</v>
      </c>
    </row>
    <row r="5330" spans="1:2" x14ac:dyDescent="0.2">
      <c r="A5330" s="115" t="s">
        <v>7221</v>
      </c>
      <c r="B5330" s="184">
        <v>51089</v>
      </c>
    </row>
    <row r="5331" spans="1:2" x14ac:dyDescent="0.2">
      <c r="A5331" s="115" t="s">
        <v>7222</v>
      </c>
      <c r="B5331" s="184">
        <v>51090</v>
      </c>
    </row>
    <row r="5332" spans="1:2" x14ac:dyDescent="0.2">
      <c r="A5332" s="115" t="s">
        <v>7223</v>
      </c>
      <c r="B5332" s="184">
        <v>51091</v>
      </c>
    </row>
    <row r="5333" spans="1:2" x14ac:dyDescent="0.2">
      <c r="A5333" s="115" t="s">
        <v>7224</v>
      </c>
      <c r="B5333" s="184">
        <v>51092</v>
      </c>
    </row>
    <row r="5334" spans="1:2" x14ac:dyDescent="0.2">
      <c r="A5334" s="115" t="s">
        <v>7225</v>
      </c>
      <c r="B5334" s="184">
        <v>51093</v>
      </c>
    </row>
    <row r="5335" spans="1:2" x14ac:dyDescent="0.2">
      <c r="A5335" s="115" t="s">
        <v>7226</v>
      </c>
      <c r="B5335" s="184">
        <v>51094</v>
      </c>
    </row>
    <row r="5336" spans="1:2" x14ac:dyDescent="0.2">
      <c r="A5336" s="115" t="s">
        <v>7227</v>
      </c>
      <c r="B5336" s="184">
        <v>51095</v>
      </c>
    </row>
    <row r="5337" spans="1:2" x14ac:dyDescent="0.2">
      <c r="A5337" s="115" t="s">
        <v>7228</v>
      </c>
      <c r="B5337" s="184">
        <v>51096</v>
      </c>
    </row>
    <row r="5338" spans="1:2" x14ac:dyDescent="0.2">
      <c r="A5338" s="115" t="s">
        <v>7229</v>
      </c>
      <c r="B5338" s="184">
        <v>51097</v>
      </c>
    </row>
    <row r="5339" spans="1:2" x14ac:dyDescent="0.2">
      <c r="A5339" s="115" t="s">
        <v>7230</v>
      </c>
      <c r="B5339" s="184">
        <v>51098</v>
      </c>
    </row>
    <row r="5340" spans="1:2" x14ac:dyDescent="0.2">
      <c r="A5340" s="115" t="s">
        <v>7231</v>
      </c>
      <c r="B5340" s="184">
        <v>51099</v>
      </c>
    </row>
    <row r="5341" spans="1:2" x14ac:dyDescent="0.2">
      <c r="A5341" s="115" t="s">
        <v>7232</v>
      </c>
      <c r="B5341" s="184">
        <v>51100</v>
      </c>
    </row>
    <row r="5342" spans="1:2" x14ac:dyDescent="0.2">
      <c r="A5342" s="115" t="s">
        <v>7233</v>
      </c>
      <c r="B5342" s="184">
        <v>51101</v>
      </c>
    </row>
    <row r="5343" spans="1:2" x14ac:dyDescent="0.2">
      <c r="A5343" s="115" t="s">
        <v>7234</v>
      </c>
      <c r="B5343" s="184">
        <v>51102</v>
      </c>
    </row>
    <row r="5344" spans="1:2" x14ac:dyDescent="0.2">
      <c r="A5344" s="115" t="s">
        <v>7235</v>
      </c>
      <c r="B5344" s="184">
        <v>51103</v>
      </c>
    </row>
    <row r="5345" spans="1:2" x14ac:dyDescent="0.2">
      <c r="A5345" s="115" t="s">
        <v>7236</v>
      </c>
      <c r="B5345" s="184">
        <v>51104</v>
      </c>
    </row>
    <row r="5346" spans="1:2" x14ac:dyDescent="0.2">
      <c r="A5346" s="115" t="s">
        <v>7237</v>
      </c>
      <c r="B5346" s="184">
        <v>51105</v>
      </c>
    </row>
    <row r="5347" spans="1:2" x14ac:dyDescent="0.2">
      <c r="A5347" s="115" t="s">
        <v>7238</v>
      </c>
      <c r="B5347" s="184">
        <v>51106</v>
      </c>
    </row>
    <row r="5348" spans="1:2" x14ac:dyDescent="0.2">
      <c r="A5348" s="115" t="s">
        <v>7239</v>
      </c>
      <c r="B5348" s="184">
        <v>51107</v>
      </c>
    </row>
    <row r="5349" spans="1:2" x14ac:dyDescent="0.2">
      <c r="A5349" s="115" t="s">
        <v>7240</v>
      </c>
      <c r="B5349" s="184">
        <v>51108</v>
      </c>
    </row>
    <row r="5350" spans="1:2" x14ac:dyDescent="0.2">
      <c r="A5350" s="115" t="s">
        <v>7241</v>
      </c>
      <c r="B5350" s="184">
        <v>51109</v>
      </c>
    </row>
    <row r="5351" spans="1:2" x14ac:dyDescent="0.2">
      <c r="A5351" s="115" t="s">
        <v>7242</v>
      </c>
      <c r="B5351" s="184">
        <v>51110</v>
      </c>
    </row>
    <row r="5352" spans="1:2" x14ac:dyDescent="0.2">
      <c r="A5352" s="115" t="s">
        <v>7243</v>
      </c>
      <c r="B5352" s="184">
        <v>51111</v>
      </c>
    </row>
    <row r="5353" spans="1:2" x14ac:dyDescent="0.2">
      <c r="A5353" s="115" t="s">
        <v>7244</v>
      </c>
      <c r="B5353" s="184">
        <v>51112</v>
      </c>
    </row>
    <row r="5354" spans="1:2" x14ac:dyDescent="0.2">
      <c r="A5354" s="115" t="s">
        <v>7245</v>
      </c>
      <c r="B5354" s="184">
        <v>51113</v>
      </c>
    </row>
    <row r="5355" spans="1:2" x14ac:dyDescent="0.2">
      <c r="A5355" s="115" t="s">
        <v>7246</v>
      </c>
      <c r="B5355" s="184">
        <v>51114</v>
      </c>
    </row>
    <row r="5356" spans="1:2" x14ac:dyDescent="0.2">
      <c r="A5356" s="115" t="s">
        <v>7247</v>
      </c>
      <c r="B5356" s="184">
        <v>51115</v>
      </c>
    </row>
    <row r="5357" spans="1:2" x14ac:dyDescent="0.2">
      <c r="A5357" s="115" t="s">
        <v>7248</v>
      </c>
      <c r="B5357" s="184">
        <v>51116</v>
      </c>
    </row>
    <row r="5358" spans="1:2" x14ac:dyDescent="0.2">
      <c r="A5358" s="115" t="s">
        <v>7249</v>
      </c>
      <c r="B5358" s="184">
        <v>51117</v>
      </c>
    </row>
    <row r="5359" spans="1:2" x14ac:dyDescent="0.2">
      <c r="A5359" s="115" t="s">
        <v>7250</v>
      </c>
      <c r="B5359" s="184">
        <v>51118</v>
      </c>
    </row>
    <row r="5360" spans="1:2" x14ac:dyDescent="0.2">
      <c r="A5360" s="115" t="s">
        <v>7251</v>
      </c>
      <c r="B5360" s="184">
        <v>51119</v>
      </c>
    </row>
    <row r="5361" spans="1:2" x14ac:dyDescent="0.2">
      <c r="A5361" s="115" t="s">
        <v>7252</v>
      </c>
      <c r="B5361" s="184">
        <v>51120</v>
      </c>
    </row>
    <row r="5362" spans="1:2" x14ac:dyDescent="0.2">
      <c r="A5362" s="115" t="s">
        <v>7253</v>
      </c>
      <c r="B5362" s="184">
        <v>51121</v>
      </c>
    </row>
    <row r="5363" spans="1:2" x14ac:dyDescent="0.2">
      <c r="A5363" s="115" t="s">
        <v>7254</v>
      </c>
      <c r="B5363" s="184">
        <v>51122</v>
      </c>
    </row>
    <row r="5364" spans="1:2" x14ac:dyDescent="0.2">
      <c r="A5364" s="115" t="s">
        <v>7255</v>
      </c>
      <c r="B5364" s="184">
        <v>51123</v>
      </c>
    </row>
    <row r="5365" spans="1:2" x14ac:dyDescent="0.2">
      <c r="A5365" s="115" t="s">
        <v>7256</v>
      </c>
      <c r="B5365" s="184">
        <v>51124</v>
      </c>
    </row>
    <row r="5366" spans="1:2" x14ac:dyDescent="0.2">
      <c r="A5366" s="115" t="s">
        <v>7257</v>
      </c>
      <c r="B5366" s="184">
        <v>51125</v>
      </c>
    </row>
    <row r="5367" spans="1:2" x14ac:dyDescent="0.2">
      <c r="A5367" s="115" t="s">
        <v>7258</v>
      </c>
      <c r="B5367" s="184">
        <v>51126</v>
      </c>
    </row>
    <row r="5368" spans="1:2" x14ac:dyDescent="0.2">
      <c r="A5368" s="115" t="s">
        <v>7259</v>
      </c>
      <c r="B5368" s="184">
        <v>51127</v>
      </c>
    </row>
    <row r="5369" spans="1:2" x14ac:dyDescent="0.2">
      <c r="A5369" s="115" t="s">
        <v>7260</v>
      </c>
      <c r="B5369" s="184">
        <v>51128</v>
      </c>
    </row>
    <row r="5370" spans="1:2" x14ac:dyDescent="0.2">
      <c r="A5370" s="115" t="s">
        <v>7261</v>
      </c>
      <c r="B5370" s="184">
        <v>51129</v>
      </c>
    </row>
    <row r="5371" spans="1:2" x14ac:dyDescent="0.2">
      <c r="A5371" s="115" t="s">
        <v>7262</v>
      </c>
      <c r="B5371" s="184">
        <v>51130</v>
      </c>
    </row>
    <row r="5372" spans="1:2" x14ac:dyDescent="0.2">
      <c r="A5372" s="115" t="s">
        <v>7263</v>
      </c>
      <c r="B5372" s="184">
        <v>51131</v>
      </c>
    </row>
    <row r="5373" spans="1:2" x14ac:dyDescent="0.2">
      <c r="A5373" s="115" t="s">
        <v>7264</v>
      </c>
      <c r="B5373" s="184">
        <v>51132</v>
      </c>
    </row>
    <row r="5374" spans="1:2" x14ac:dyDescent="0.2">
      <c r="A5374" s="115" t="s">
        <v>7265</v>
      </c>
      <c r="B5374" s="184">
        <v>51133</v>
      </c>
    </row>
    <row r="5375" spans="1:2" x14ac:dyDescent="0.2">
      <c r="A5375" s="115" t="s">
        <v>7266</v>
      </c>
      <c r="B5375" s="184">
        <v>51134</v>
      </c>
    </row>
    <row r="5376" spans="1:2" x14ac:dyDescent="0.2">
      <c r="A5376" s="115" t="s">
        <v>7267</v>
      </c>
      <c r="B5376" s="184">
        <v>51135</v>
      </c>
    </row>
    <row r="5377" spans="1:2" x14ac:dyDescent="0.2">
      <c r="A5377" s="115" t="s">
        <v>7268</v>
      </c>
      <c r="B5377" s="184">
        <v>51136</v>
      </c>
    </row>
    <row r="5378" spans="1:2" x14ac:dyDescent="0.2">
      <c r="A5378" s="115" t="s">
        <v>7269</v>
      </c>
      <c r="B5378" s="184">
        <v>51137</v>
      </c>
    </row>
    <row r="5379" spans="1:2" x14ac:dyDescent="0.2">
      <c r="A5379" s="115" t="s">
        <v>7270</v>
      </c>
      <c r="B5379" s="184">
        <v>51138</v>
      </c>
    </row>
    <row r="5380" spans="1:2" x14ac:dyDescent="0.2">
      <c r="A5380" s="115" t="s">
        <v>7271</v>
      </c>
      <c r="B5380" s="184">
        <v>51139</v>
      </c>
    </row>
    <row r="5381" spans="1:2" x14ac:dyDescent="0.2">
      <c r="A5381" s="115" t="s">
        <v>7272</v>
      </c>
      <c r="B5381" s="184">
        <v>51140</v>
      </c>
    </row>
    <row r="5382" spans="1:2" x14ac:dyDescent="0.2">
      <c r="A5382" s="115" t="s">
        <v>7273</v>
      </c>
      <c r="B5382" s="184">
        <v>51141</v>
      </c>
    </row>
    <row r="5383" spans="1:2" x14ac:dyDescent="0.2">
      <c r="A5383" s="115" t="s">
        <v>7274</v>
      </c>
      <c r="B5383" s="184">
        <v>51142</v>
      </c>
    </row>
    <row r="5384" spans="1:2" x14ac:dyDescent="0.2">
      <c r="A5384" s="115" t="s">
        <v>7275</v>
      </c>
      <c r="B5384" s="184">
        <v>51143</v>
      </c>
    </row>
    <row r="5385" spans="1:2" x14ac:dyDescent="0.2">
      <c r="A5385" s="115" t="s">
        <v>7276</v>
      </c>
      <c r="B5385" s="184">
        <v>51144</v>
      </c>
    </row>
    <row r="5386" spans="1:2" x14ac:dyDescent="0.2">
      <c r="A5386" s="115" t="s">
        <v>7277</v>
      </c>
      <c r="B5386" s="184">
        <v>51145</v>
      </c>
    </row>
    <row r="5387" spans="1:2" x14ac:dyDescent="0.2">
      <c r="A5387" s="115" t="s">
        <v>7278</v>
      </c>
      <c r="B5387" s="184">
        <v>51146</v>
      </c>
    </row>
    <row r="5388" spans="1:2" x14ac:dyDescent="0.2">
      <c r="A5388" s="115" t="s">
        <v>7279</v>
      </c>
      <c r="B5388" s="184">
        <v>51147</v>
      </c>
    </row>
    <row r="5389" spans="1:2" x14ac:dyDescent="0.2">
      <c r="A5389" s="115" t="s">
        <v>7280</v>
      </c>
      <c r="B5389" s="184">
        <v>51148</v>
      </c>
    </row>
    <row r="5390" spans="1:2" x14ac:dyDescent="0.2">
      <c r="A5390" s="115" t="s">
        <v>7281</v>
      </c>
      <c r="B5390" s="184">
        <v>51149</v>
      </c>
    </row>
    <row r="5391" spans="1:2" x14ac:dyDescent="0.2">
      <c r="A5391" s="115" t="s">
        <v>7282</v>
      </c>
      <c r="B5391" s="184">
        <v>51150</v>
      </c>
    </row>
    <row r="5392" spans="1:2" x14ac:dyDescent="0.2">
      <c r="A5392" s="115" t="s">
        <v>7283</v>
      </c>
      <c r="B5392" s="184">
        <v>51151</v>
      </c>
    </row>
    <row r="5393" spans="1:2" x14ac:dyDescent="0.2">
      <c r="A5393" s="115" t="s">
        <v>7284</v>
      </c>
      <c r="B5393" s="184">
        <v>51152</v>
      </c>
    </row>
    <row r="5394" spans="1:2" x14ac:dyDescent="0.2">
      <c r="A5394" s="115" t="s">
        <v>7285</v>
      </c>
      <c r="B5394" s="184">
        <v>51153</v>
      </c>
    </row>
    <row r="5395" spans="1:2" x14ac:dyDescent="0.2">
      <c r="A5395" s="115" t="s">
        <v>7286</v>
      </c>
      <c r="B5395" s="184">
        <v>51154</v>
      </c>
    </row>
    <row r="5396" spans="1:2" x14ac:dyDescent="0.2">
      <c r="A5396" s="115" t="s">
        <v>7287</v>
      </c>
      <c r="B5396" s="184">
        <v>51155</v>
      </c>
    </row>
    <row r="5397" spans="1:2" x14ac:dyDescent="0.2">
      <c r="A5397" s="115" t="s">
        <v>7288</v>
      </c>
      <c r="B5397" s="184">
        <v>51156</v>
      </c>
    </row>
    <row r="5398" spans="1:2" x14ac:dyDescent="0.2">
      <c r="A5398" s="115" t="s">
        <v>7289</v>
      </c>
      <c r="B5398" s="184">
        <v>51157</v>
      </c>
    </row>
    <row r="5399" spans="1:2" x14ac:dyDescent="0.2">
      <c r="A5399" s="115" t="s">
        <v>7290</v>
      </c>
      <c r="B5399" s="184">
        <v>51158</v>
      </c>
    </row>
    <row r="5400" spans="1:2" x14ac:dyDescent="0.2">
      <c r="A5400" s="115" t="s">
        <v>7291</v>
      </c>
      <c r="B5400" s="184">
        <v>51159</v>
      </c>
    </row>
    <row r="5401" spans="1:2" x14ac:dyDescent="0.2">
      <c r="A5401" s="115" t="s">
        <v>7292</v>
      </c>
      <c r="B5401" s="184">
        <v>51160</v>
      </c>
    </row>
    <row r="5402" spans="1:2" x14ac:dyDescent="0.2">
      <c r="A5402" s="115" t="s">
        <v>7293</v>
      </c>
      <c r="B5402" s="184">
        <v>51161</v>
      </c>
    </row>
    <row r="5403" spans="1:2" x14ac:dyDescent="0.2">
      <c r="A5403" s="115" t="s">
        <v>7294</v>
      </c>
      <c r="B5403" s="184">
        <v>51162</v>
      </c>
    </row>
    <row r="5404" spans="1:2" x14ac:dyDescent="0.2">
      <c r="A5404" s="115" t="s">
        <v>7295</v>
      </c>
      <c r="B5404" s="184">
        <v>51163</v>
      </c>
    </row>
    <row r="5405" spans="1:2" x14ac:dyDescent="0.2">
      <c r="A5405" s="115" t="s">
        <v>7296</v>
      </c>
      <c r="B5405" s="184">
        <v>51164</v>
      </c>
    </row>
    <row r="5406" spans="1:2" x14ac:dyDescent="0.2">
      <c r="A5406" s="115" t="s">
        <v>7297</v>
      </c>
      <c r="B5406" s="184">
        <v>51165</v>
      </c>
    </row>
    <row r="5407" spans="1:2" x14ac:dyDescent="0.2">
      <c r="A5407" s="115" t="s">
        <v>7298</v>
      </c>
      <c r="B5407" s="184">
        <v>51166</v>
      </c>
    </row>
    <row r="5408" spans="1:2" x14ac:dyDescent="0.2">
      <c r="A5408" s="115" t="s">
        <v>7299</v>
      </c>
      <c r="B5408" s="184">
        <v>51167</v>
      </c>
    </row>
    <row r="5409" spans="1:2" x14ac:dyDescent="0.2">
      <c r="A5409" s="115" t="s">
        <v>7300</v>
      </c>
      <c r="B5409" s="184">
        <v>51168</v>
      </c>
    </row>
    <row r="5410" spans="1:2" x14ac:dyDescent="0.2">
      <c r="A5410" s="115" t="s">
        <v>7301</v>
      </c>
      <c r="B5410" s="184">
        <v>51169</v>
      </c>
    </row>
    <row r="5411" spans="1:2" x14ac:dyDescent="0.2">
      <c r="A5411" s="115" t="s">
        <v>7302</v>
      </c>
      <c r="B5411" s="184">
        <v>51170</v>
      </c>
    </row>
    <row r="5412" spans="1:2" x14ac:dyDescent="0.2">
      <c r="A5412" s="115" t="s">
        <v>7303</v>
      </c>
      <c r="B5412" s="184">
        <v>51171</v>
      </c>
    </row>
    <row r="5413" spans="1:2" x14ac:dyDescent="0.2">
      <c r="A5413" s="115" t="s">
        <v>7304</v>
      </c>
      <c r="B5413" s="184">
        <v>51172</v>
      </c>
    </row>
    <row r="5414" spans="1:2" x14ac:dyDescent="0.2">
      <c r="A5414" s="115" t="s">
        <v>7305</v>
      </c>
      <c r="B5414" s="184">
        <v>51173</v>
      </c>
    </row>
    <row r="5415" spans="1:2" x14ac:dyDescent="0.2">
      <c r="A5415" s="115" t="s">
        <v>7306</v>
      </c>
      <c r="B5415" s="184">
        <v>51174</v>
      </c>
    </row>
    <row r="5416" spans="1:2" x14ac:dyDescent="0.2">
      <c r="A5416" s="115" t="s">
        <v>7307</v>
      </c>
      <c r="B5416" s="184">
        <v>51175</v>
      </c>
    </row>
    <row r="5417" spans="1:2" x14ac:dyDescent="0.2">
      <c r="A5417" s="115" t="s">
        <v>7308</v>
      </c>
      <c r="B5417" s="184">
        <v>51176</v>
      </c>
    </row>
    <row r="5418" spans="1:2" x14ac:dyDescent="0.2">
      <c r="A5418" s="115" t="s">
        <v>7309</v>
      </c>
      <c r="B5418" s="184">
        <v>51177</v>
      </c>
    </row>
    <row r="5419" spans="1:2" x14ac:dyDescent="0.2">
      <c r="A5419" s="115" t="s">
        <v>7310</v>
      </c>
      <c r="B5419" s="184">
        <v>51178</v>
      </c>
    </row>
    <row r="5420" spans="1:2" x14ac:dyDescent="0.2">
      <c r="A5420" s="115" t="s">
        <v>7311</v>
      </c>
      <c r="B5420" s="184">
        <v>51179</v>
      </c>
    </row>
    <row r="5421" spans="1:2" x14ac:dyDescent="0.2">
      <c r="A5421" s="115" t="s">
        <v>7312</v>
      </c>
      <c r="B5421" s="184">
        <v>51180</v>
      </c>
    </row>
    <row r="5422" spans="1:2" x14ac:dyDescent="0.2">
      <c r="A5422" s="115" t="s">
        <v>7313</v>
      </c>
      <c r="B5422" s="184">
        <v>51181</v>
      </c>
    </row>
    <row r="5423" spans="1:2" x14ac:dyDescent="0.2">
      <c r="A5423" s="115" t="s">
        <v>7314</v>
      </c>
      <c r="B5423" s="184">
        <v>51182</v>
      </c>
    </row>
    <row r="5424" spans="1:2" x14ac:dyDescent="0.2">
      <c r="A5424" s="115" t="s">
        <v>7315</v>
      </c>
      <c r="B5424" s="184">
        <v>51183</v>
      </c>
    </row>
    <row r="5425" spans="1:2" x14ac:dyDescent="0.2">
      <c r="A5425" s="115" t="s">
        <v>7316</v>
      </c>
      <c r="B5425" s="184">
        <v>51184</v>
      </c>
    </row>
    <row r="5426" spans="1:2" x14ac:dyDescent="0.2">
      <c r="A5426" s="115" t="s">
        <v>7317</v>
      </c>
      <c r="B5426" s="184">
        <v>51185</v>
      </c>
    </row>
    <row r="5427" spans="1:2" x14ac:dyDescent="0.2">
      <c r="A5427" s="115" t="s">
        <v>7318</v>
      </c>
      <c r="B5427" s="184">
        <v>51186</v>
      </c>
    </row>
    <row r="5428" spans="1:2" x14ac:dyDescent="0.2">
      <c r="A5428" s="115" t="s">
        <v>7319</v>
      </c>
      <c r="B5428" s="184">
        <v>51187</v>
      </c>
    </row>
    <row r="5429" spans="1:2" x14ac:dyDescent="0.2">
      <c r="A5429" s="115" t="s">
        <v>7320</v>
      </c>
      <c r="B5429" s="184">
        <v>51188</v>
      </c>
    </row>
    <row r="5430" spans="1:2" x14ac:dyDescent="0.2">
      <c r="A5430" s="115" t="s">
        <v>7321</v>
      </c>
      <c r="B5430" s="184">
        <v>51189</v>
      </c>
    </row>
    <row r="5431" spans="1:2" x14ac:dyDescent="0.2">
      <c r="A5431" s="115" t="s">
        <v>7322</v>
      </c>
      <c r="B5431" s="184">
        <v>51190</v>
      </c>
    </row>
    <row r="5432" spans="1:2" x14ac:dyDescent="0.2">
      <c r="A5432" s="115" t="s">
        <v>7323</v>
      </c>
      <c r="B5432" s="184">
        <v>51191</v>
      </c>
    </row>
    <row r="5433" spans="1:2" x14ac:dyDescent="0.2">
      <c r="A5433" s="115" t="s">
        <v>7324</v>
      </c>
      <c r="B5433" s="184">
        <v>51192</v>
      </c>
    </row>
    <row r="5434" spans="1:2" x14ac:dyDescent="0.2">
      <c r="A5434" s="115" t="s">
        <v>7325</v>
      </c>
      <c r="B5434" s="184">
        <v>51193</v>
      </c>
    </row>
    <row r="5435" spans="1:2" x14ac:dyDescent="0.2">
      <c r="A5435" s="115" t="s">
        <v>7326</v>
      </c>
      <c r="B5435" s="184">
        <v>51194</v>
      </c>
    </row>
    <row r="5436" spans="1:2" x14ac:dyDescent="0.2">
      <c r="A5436" s="115" t="s">
        <v>7327</v>
      </c>
      <c r="B5436" s="184">
        <v>51195</v>
      </c>
    </row>
    <row r="5437" spans="1:2" x14ac:dyDescent="0.2">
      <c r="A5437" s="115" t="s">
        <v>7328</v>
      </c>
      <c r="B5437" s="184">
        <v>51196</v>
      </c>
    </row>
    <row r="5438" spans="1:2" x14ac:dyDescent="0.2">
      <c r="A5438" s="115" t="s">
        <v>7329</v>
      </c>
      <c r="B5438" s="184">
        <v>51197</v>
      </c>
    </row>
    <row r="5439" spans="1:2" x14ac:dyDescent="0.2">
      <c r="A5439" s="115" t="s">
        <v>7330</v>
      </c>
      <c r="B5439" s="184">
        <v>51198</v>
      </c>
    </row>
    <row r="5440" spans="1:2" x14ac:dyDescent="0.2">
      <c r="A5440" s="115" t="s">
        <v>7331</v>
      </c>
      <c r="B5440" s="184">
        <v>51199</v>
      </c>
    </row>
    <row r="5441" spans="1:2" x14ac:dyDescent="0.2">
      <c r="A5441" s="115" t="s">
        <v>7332</v>
      </c>
      <c r="B5441" s="184">
        <v>51200</v>
      </c>
    </row>
    <row r="5442" spans="1:2" x14ac:dyDescent="0.2">
      <c r="A5442" s="115" t="s">
        <v>7333</v>
      </c>
      <c r="B5442" s="184">
        <v>51201</v>
      </c>
    </row>
    <row r="5443" spans="1:2" x14ac:dyDescent="0.2">
      <c r="A5443" s="115" t="s">
        <v>7334</v>
      </c>
      <c r="B5443" s="184">
        <v>51202</v>
      </c>
    </row>
    <row r="5444" spans="1:2" x14ac:dyDescent="0.2">
      <c r="A5444" s="115" t="s">
        <v>7335</v>
      </c>
      <c r="B5444" s="184">
        <v>51203</v>
      </c>
    </row>
    <row r="5445" spans="1:2" x14ac:dyDescent="0.2">
      <c r="A5445" s="115" t="s">
        <v>7336</v>
      </c>
      <c r="B5445" s="184">
        <v>51204</v>
      </c>
    </row>
    <row r="5446" spans="1:2" x14ac:dyDescent="0.2">
      <c r="A5446" s="115" t="s">
        <v>7337</v>
      </c>
      <c r="B5446" s="184">
        <v>51205</v>
      </c>
    </row>
    <row r="5447" spans="1:2" x14ac:dyDescent="0.2">
      <c r="A5447" s="115" t="s">
        <v>7338</v>
      </c>
      <c r="B5447" s="184">
        <v>51206</v>
      </c>
    </row>
    <row r="5448" spans="1:2" x14ac:dyDescent="0.2">
      <c r="A5448" s="115" t="s">
        <v>7339</v>
      </c>
      <c r="B5448" s="184">
        <v>51207</v>
      </c>
    </row>
    <row r="5449" spans="1:2" x14ac:dyDescent="0.2">
      <c r="A5449" s="115" t="s">
        <v>7340</v>
      </c>
      <c r="B5449" s="184">
        <v>51208</v>
      </c>
    </row>
    <row r="5450" spans="1:2" x14ac:dyDescent="0.2">
      <c r="A5450" s="115" t="s">
        <v>7341</v>
      </c>
      <c r="B5450" s="184">
        <v>51209</v>
      </c>
    </row>
    <row r="5451" spans="1:2" x14ac:dyDescent="0.2">
      <c r="A5451" s="115" t="s">
        <v>7342</v>
      </c>
      <c r="B5451" s="184">
        <v>51210</v>
      </c>
    </row>
    <row r="5452" spans="1:2" x14ac:dyDescent="0.2">
      <c r="A5452" s="115" t="s">
        <v>7343</v>
      </c>
      <c r="B5452" s="184">
        <v>51211</v>
      </c>
    </row>
    <row r="5453" spans="1:2" x14ac:dyDescent="0.2">
      <c r="A5453" s="115" t="s">
        <v>7344</v>
      </c>
      <c r="B5453" s="184">
        <v>51212</v>
      </c>
    </row>
    <row r="5454" spans="1:2" x14ac:dyDescent="0.2">
      <c r="A5454" s="115" t="s">
        <v>7345</v>
      </c>
      <c r="B5454" s="184">
        <v>51213</v>
      </c>
    </row>
    <row r="5455" spans="1:2" x14ac:dyDescent="0.2">
      <c r="A5455" s="115" t="s">
        <v>7346</v>
      </c>
      <c r="B5455" s="184">
        <v>51214</v>
      </c>
    </row>
    <row r="5456" spans="1:2" x14ac:dyDescent="0.2">
      <c r="A5456" s="115" t="s">
        <v>7347</v>
      </c>
      <c r="B5456" s="184">
        <v>51215</v>
      </c>
    </row>
    <row r="5457" spans="1:2" x14ac:dyDescent="0.2">
      <c r="A5457" s="115" t="s">
        <v>7348</v>
      </c>
      <c r="B5457" s="184">
        <v>51216</v>
      </c>
    </row>
    <row r="5458" spans="1:2" x14ac:dyDescent="0.2">
      <c r="A5458" s="115" t="s">
        <v>7349</v>
      </c>
      <c r="B5458" s="184">
        <v>51217</v>
      </c>
    </row>
    <row r="5459" spans="1:2" x14ac:dyDescent="0.2">
      <c r="A5459" s="115" t="s">
        <v>7350</v>
      </c>
      <c r="B5459" s="184">
        <v>51218</v>
      </c>
    </row>
    <row r="5460" spans="1:2" x14ac:dyDescent="0.2">
      <c r="A5460" s="115" t="s">
        <v>7351</v>
      </c>
      <c r="B5460" s="184">
        <v>51219</v>
      </c>
    </row>
    <row r="5461" spans="1:2" x14ac:dyDescent="0.2">
      <c r="A5461" s="115" t="s">
        <v>7352</v>
      </c>
      <c r="B5461" s="184">
        <v>51220</v>
      </c>
    </row>
    <row r="5462" spans="1:2" x14ac:dyDescent="0.2">
      <c r="A5462" s="115" t="s">
        <v>7353</v>
      </c>
      <c r="B5462" s="184">
        <v>51221</v>
      </c>
    </row>
    <row r="5463" spans="1:2" x14ac:dyDescent="0.2">
      <c r="A5463" s="115" t="s">
        <v>7354</v>
      </c>
      <c r="B5463" s="184">
        <v>51222</v>
      </c>
    </row>
    <row r="5464" spans="1:2" x14ac:dyDescent="0.2">
      <c r="A5464" s="115" t="s">
        <v>7355</v>
      </c>
      <c r="B5464" s="184">
        <v>51223</v>
      </c>
    </row>
    <row r="5465" spans="1:2" x14ac:dyDescent="0.2">
      <c r="A5465" s="115" t="s">
        <v>7356</v>
      </c>
      <c r="B5465" s="184">
        <v>51224</v>
      </c>
    </row>
    <row r="5466" spans="1:2" x14ac:dyDescent="0.2">
      <c r="A5466" s="115" t="s">
        <v>7357</v>
      </c>
      <c r="B5466" s="184">
        <v>51225</v>
      </c>
    </row>
    <row r="5467" spans="1:2" x14ac:dyDescent="0.2">
      <c r="A5467" s="115" t="s">
        <v>7358</v>
      </c>
      <c r="B5467" s="184">
        <v>51226</v>
      </c>
    </row>
    <row r="5468" spans="1:2" x14ac:dyDescent="0.2">
      <c r="A5468" s="115" t="s">
        <v>7359</v>
      </c>
      <c r="B5468" s="184">
        <v>51227</v>
      </c>
    </row>
    <row r="5469" spans="1:2" x14ac:dyDescent="0.2">
      <c r="A5469" s="115" t="s">
        <v>7360</v>
      </c>
      <c r="B5469" s="184">
        <v>51228</v>
      </c>
    </row>
    <row r="5470" spans="1:2" x14ac:dyDescent="0.2">
      <c r="A5470" s="115" t="s">
        <v>7361</v>
      </c>
      <c r="B5470" s="184">
        <v>51229</v>
      </c>
    </row>
    <row r="5471" spans="1:2" x14ac:dyDescent="0.2">
      <c r="A5471" s="115" t="s">
        <v>7362</v>
      </c>
      <c r="B5471" s="184">
        <v>51230</v>
      </c>
    </row>
    <row r="5472" spans="1:2" x14ac:dyDescent="0.2">
      <c r="A5472" s="115" t="s">
        <v>7363</v>
      </c>
      <c r="B5472" s="184">
        <v>51231</v>
      </c>
    </row>
    <row r="5473" spans="1:2" x14ac:dyDescent="0.2">
      <c r="A5473" s="115" t="s">
        <v>7364</v>
      </c>
      <c r="B5473" s="184">
        <v>51232</v>
      </c>
    </row>
    <row r="5474" spans="1:2" x14ac:dyDescent="0.2">
      <c r="A5474" s="115" t="s">
        <v>7365</v>
      </c>
      <c r="B5474" s="184">
        <v>51233</v>
      </c>
    </row>
    <row r="5475" spans="1:2" x14ac:dyDescent="0.2">
      <c r="A5475" s="115" t="s">
        <v>7366</v>
      </c>
      <c r="B5475" s="184">
        <v>51234</v>
      </c>
    </row>
    <row r="5476" spans="1:2" x14ac:dyDescent="0.2">
      <c r="A5476" s="115" t="s">
        <v>7367</v>
      </c>
      <c r="B5476" s="184">
        <v>51235</v>
      </c>
    </row>
    <row r="5477" spans="1:2" x14ac:dyDescent="0.2">
      <c r="A5477" s="115" t="s">
        <v>7368</v>
      </c>
      <c r="B5477" s="184">
        <v>51236</v>
      </c>
    </row>
    <row r="5478" spans="1:2" x14ac:dyDescent="0.2">
      <c r="A5478" s="115" t="s">
        <v>7369</v>
      </c>
      <c r="B5478" s="184">
        <v>51237</v>
      </c>
    </row>
    <row r="5479" spans="1:2" x14ac:dyDescent="0.2">
      <c r="A5479" s="115" t="s">
        <v>7370</v>
      </c>
      <c r="B5479" s="184">
        <v>51238</v>
      </c>
    </row>
    <row r="5480" spans="1:2" x14ac:dyDescent="0.2">
      <c r="A5480" s="115" t="s">
        <v>7371</v>
      </c>
      <c r="B5480" s="184">
        <v>51239</v>
      </c>
    </row>
    <row r="5481" spans="1:2" x14ac:dyDescent="0.2">
      <c r="A5481" s="115" t="s">
        <v>7372</v>
      </c>
      <c r="B5481" s="184">
        <v>51240</v>
      </c>
    </row>
    <row r="5482" spans="1:2" x14ac:dyDescent="0.2">
      <c r="A5482" s="115" t="s">
        <v>7373</v>
      </c>
      <c r="B5482" s="184">
        <v>51241</v>
      </c>
    </row>
    <row r="5483" spans="1:2" x14ac:dyDescent="0.2">
      <c r="A5483" s="115" t="s">
        <v>7374</v>
      </c>
      <c r="B5483" s="184">
        <v>51242</v>
      </c>
    </row>
    <row r="5484" spans="1:2" x14ac:dyDescent="0.2">
      <c r="A5484" s="115" t="s">
        <v>7375</v>
      </c>
      <c r="B5484" s="184">
        <v>51243</v>
      </c>
    </row>
    <row r="5485" spans="1:2" x14ac:dyDescent="0.2">
      <c r="A5485" s="115" t="s">
        <v>7376</v>
      </c>
      <c r="B5485" s="184">
        <v>51244</v>
      </c>
    </row>
    <row r="5486" spans="1:2" x14ac:dyDescent="0.2">
      <c r="A5486" s="115" t="s">
        <v>7377</v>
      </c>
      <c r="B5486" s="184">
        <v>51245</v>
      </c>
    </row>
    <row r="5487" spans="1:2" x14ac:dyDescent="0.2">
      <c r="A5487" s="115" t="s">
        <v>7378</v>
      </c>
      <c r="B5487" s="184">
        <v>51246</v>
      </c>
    </row>
    <row r="5488" spans="1:2" x14ac:dyDescent="0.2">
      <c r="A5488" s="115" t="s">
        <v>7379</v>
      </c>
      <c r="B5488" s="184">
        <v>51247</v>
      </c>
    </row>
    <row r="5489" spans="1:2" x14ac:dyDescent="0.2">
      <c r="A5489" s="115" t="s">
        <v>7380</v>
      </c>
      <c r="B5489" s="184">
        <v>51248</v>
      </c>
    </row>
    <row r="5490" spans="1:2" x14ac:dyDescent="0.2">
      <c r="A5490" s="115" t="s">
        <v>7381</v>
      </c>
      <c r="B5490" s="184">
        <v>51249</v>
      </c>
    </row>
    <row r="5491" spans="1:2" x14ac:dyDescent="0.2">
      <c r="A5491" s="115" t="s">
        <v>7382</v>
      </c>
      <c r="B5491" s="184">
        <v>51250</v>
      </c>
    </row>
    <row r="5492" spans="1:2" x14ac:dyDescent="0.2">
      <c r="A5492" s="115" t="s">
        <v>7383</v>
      </c>
      <c r="B5492" s="184">
        <v>51251</v>
      </c>
    </row>
    <row r="5493" spans="1:2" x14ac:dyDescent="0.2">
      <c r="A5493" s="115" t="s">
        <v>7384</v>
      </c>
      <c r="B5493" s="184">
        <v>51252</v>
      </c>
    </row>
    <row r="5494" spans="1:2" x14ac:dyDescent="0.2">
      <c r="A5494" s="115" t="s">
        <v>7385</v>
      </c>
      <c r="B5494" s="184">
        <v>51253</v>
      </c>
    </row>
    <row r="5495" spans="1:2" x14ac:dyDescent="0.2">
      <c r="A5495" s="115" t="s">
        <v>7386</v>
      </c>
      <c r="B5495" s="184">
        <v>51254</v>
      </c>
    </row>
    <row r="5496" spans="1:2" x14ac:dyDescent="0.2">
      <c r="A5496" s="115" t="s">
        <v>7387</v>
      </c>
      <c r="B5496" s="184">
        <v>51255</v>
      </c>
    </row>
    <row r="5497" spans="1:2" x14ac:dyDescent="0.2">
      <c r="A5497" s="115" t="s">
        <v>7388</v>
      </c>
      <c r="B5497" s="184">
        <v>51256</v>
      </c>
    </row>
    <row r="5498" spans="1:2" x14ac:dyDescent="0.2">
      <c r="A5498" s="115" t="s">
        <v>7389</v>
      </c>
      <c r="B5498" s="184">
        <v>51257</v>
      </c>
    </row>
    <row r="5499" spans="1:2" x14ac:dyDescent="0.2">
      <c r="A5499" s="115" t="s">
        <v>7390</v>
      </c>
      <c r="B5499" s="184">
        <v>51258</v>
      </c>
    </row>
    <row r="5500" spans="1:2" x14ac:dyDescent="0.2">
      <c r="A5500" s="115" t="s">
        <v>7391</v>
      </c>
      <c r="B5500" s="184">
        <v>51259</v>
      </c>
    </row>
    <row r="5501" spans="1:2" x14ac:dyDescent="0.2">
      <c r="A5501" s="115" t="s">
        <v>7392</v>
      </c>
      <c r="B5501" s="184">
        <v>51260</v>
      </c>
    </row>
    <row r="5502" spans="1:2" x14ac:dyDescent="0.2">
      <c r="A5502" s="115" t="s">
        <v>7393</v>
      </c>
      <c r="B5502" s="184">
        <v>51261</v>
      </c>
    </row>
    <row r="5503" spans="1:2" x14ac:dyDescent="0.2">
      <c r="A5503" s="115" t="s">
        <v>7394</v>
      </c>
      <c r="B5503" s="184">
        <v>51262</v>
      </c>
    </row>
    <row r="5504" spans="1:2" x14ac:dyDescent="0.2">
      <c r="A5504" s="115" t="s">
        <v>7395</v>
      </c>
      <c r="B5504" s="184">
        <v>51263</v>
      </c>
    </row>
    <row r="5505" spans="1:2" x14ac:dyDescent="0.2">
      <c r="A5505" s="115" t="s">
        <v>7396</v>
      </c>
      <c r="B5505" s="184">
        <v>51264</v>
      </c>
    </row>
    <row r="5506" spans="1:2" x14ac:dyDescent="0.2">
      <c r="A5506" s="115" t="s">
        <v>7397</v>
      </c>
      <c r="B5506" s="184">
        <v>51265</v>
      </c>
    </row>
    <row r="5507" spans="1:2" x14ac:dyDescent="0.2">
      <c r="A5507" s="115" t="s">
        <v>7398</v>
      </c>
      <c r="B5507" s="184">
        <v>51266</v>
      </c>
    </row>
    <row r="5508" spans="1:2" x14ac:dyDescent="0.2">
      <c r="A5508" s="115" t="s">
        <v>7399</v>
      </c>
      <c r="B5508" s="184">
        <v>51267</v>
      </c>
    </row>
    <row r="5509" spans="1:2" x14ac:dyDescent="0.2">
      <c r="A5509" s="115" t="s">
        <v>7400</v>
      </c>
      <c r="B5509" s="184">
        <v>51268</v>
      </c>
    </row>
    <row r="5510" spans="1:2" x14ac:dyDescent="0.2">
      <c r="A5510" s="115" t="s">
        <v>7401</v>
      </c>
      <c r="B5510" s="184">
        <v>51269</v>
      </c>
    </row>
    <row r="5511" spans="1:2" x14ac:dyDescent="0.2">
      <c r="A5511" s="115" t="s">
        <v>7402</v>
      </c>
      <c r="B5511" s="184">
        <v>51270</v>
      </c>
    </row>
    <row r="5512" spans="1:2" x14ac:dyDescent="0.2">
      <c r="A5512" s="115" t="s">
        <v>7403</v>
      </c>
      <c r="B5512" s="184">
        <v>51271</v>
      </c>
    </row>
    <row r="5513" spans="1:2" x14ac:dyDescent="0.2">
      <c r="A5513" s="115" t="s">
        <v>7404</v>
      </c>
      <c r="B5513" s="184">
        <v>51272</v>
      </c>
    </row>
    <row r="5514" spans="1:2" x14ac:dyDescent="0.2">
      <c r="A5514" s="115" t="s">
        <v>7405</v>
      </c>
      <c r="B5514" s="184">
        <v>51273</v>
      </c>
    </row>
    <row r="5515" spans="1:2" x14ac:dyDescent="0.2">
      <c r="A5515" s="115" t="s">
        <v>7406</v>
      </c>
      <c r="B5515" s="184">
        <v>51274</v>
      </c>
    </row>
    <row r="5516" spans="1:2" x14ac:dyDescent="0.2">
      <c r="A5516" s="115" t="s">
        <v>7407</v>
      </c>
      <c r="B5516" s="184">
        <v>51275</v>
      </c>
    </row>
    <row r="5517" spans="1:2" x14ac:dyDescent="0.2">
      <c r="A5517" s="115" t="s">
        <v>7408</v>
      </c>
      <c r="B5517" s="184">
        <v>51276</v>
      </c>
    </row>
    <row r="5518" spans="1:2" x14ac:dyDescent="0.2">
      <c r="A5518" s="115" t="s">
        <v>7409</v>
      </c>
      <c r="B5518" s="184">
        <v>51277</v>
      </c>
    </row>
    <row r="5519" spans="1:2" x14ac:dyDescent="0.2">
      <c r="A5519" s="115" t="s">
        <v>7410</v>
      </c>
      <c r="B5519" s="184">
        <v>51278</v>
      </c>
    </row>
    <row r="5520" spans="1:2" x14ac:dyDescent="0.2">
      <c r="A5520" s="115" t="s">
        <v>7411</v>
      </c>
      <c r="B5520" s="184">
        <v>51279</v>
      </c>
    </row>
    <row r="5521" spans="1:2" x14ac:dyDescent="0.2">
      <c r="A5521" s="115" t="s">
        <v>7412</v>
      </c>
      <c r="B5521" s="184">
        <v>51280</v>
      </c>
    </row>
    <row r="5522" spans="1:2" x14ac:dyDescent="0.2">
      <c r="A5522" s="115" t="s">
        <v>7413</v>
      </c>
      <c r="B5522" s="184">
        <v>51281</v>
      </c>
    </row>
    <row r="5523" spans="1:2" x14ac:dyDescent="0.2">
      <c r="A5523" s="115" t="s">
        <v>7414</v>
      </c>
      <c r="B5523" s="184">
        <v>51282</v>
      </c>
    </row>
    <row r="5524" spans="1:2" x14ac:dyDescent="0.2">
      <c r="A5524" s="115" t="s">
        <v>7415</v>
      </c>
      <c r="B5524" s="184">
        <v>51283</v>
      </c>
    </row>
    <row r="5525" spans="1:2" x14ac:dyDescent="0.2">
      <c r="A5525" s="115" t="s">
        <v>7416</v>
      </c>
      <c r="B5525" s="184">
        <v>51284</v>
      </c>
    </row>
    <row r="5526" spans="1:2" x14ac:dyDescent="0.2">
      <c r="A5526" s="115" t="s">
        <v>7417</v>
      </c>
      <c r="B5526" s="184">
        <v>51285</v>
      </c>
    </row>
    <row r="5527" spans="1:2" x14ac:dyDescent="0.2">
      <c r="A5527" s="115" t="s">
        <v>7418</v>
      </c>
      <c r="B5527" s="184">
        <v>51286</v>
      </c>
    </row>
    <row r="5528" spans="1:2" x14ac:dyDescent="0.2">
      <c r="A5528" s="115" t="s">
        <v>7419</v>
      </c>
      <c r="B5528" s="184">
        <v>51287</v>
      </c>
    </row>
    <row r="5529" spans="1:2" x14ac:dyDescent="0.2">
      <c r="A5529" s="115" t="s">
        <v>7420</v>
      </c>
      <c r="B5529" s="184">
        <v>51288</v>
      </c>
    </row>
    <row r="5530" spans="1:2" x14ac:dyDescent="0.2">
      <c r="A5530" s="115" t="s">
        <v>7421</v>
      </c>
      <c r="B5530" s="184">
        <v>51289</v>
      </c>
    </row>
    <row r="5531" spans="1:2" x14ac:dyDescent="0.2">
      <c r="A5531" s="115" t="s">
        <v>7422</v>
      </c>
      <c r="B5531" s="184">
        <v>51290</v>
      </c>
    </row>
    <row r="5532" spans="1:2" x14ac:dyDescent="0.2">
      <c r="A5532" s="115" t="s">
        <v>7423</v>
      </c>
      <c r="B5532" s="184">
        <v>51291</v>
      </c>
    </row>
    <row r="5533" spans="1:2" x14ac:dyDescent="0.2">
      <c r="A5533" s="115" t="s">
        <v>7424</v>
      </c>
      <c r="B5533" s="184">
        <v>51292</v>
      </c>
    </row>
    <row r="5534" spans="1:2" x14ac:dyDescent="0.2">
      <c r="A5534" s="115" t="s">
        <v>7425</v>
      </c>
      <c r="B5534" s="184">
        <v>51293</v>
      </c>
    </row>
    <row r="5535" spans="1:2" x14ac:dyDescent="0.2">
      <c r="A5535" s="115" t="s">
        <v>7426</v>
      </c>
      <c r="B5535" s="184">
        <v>51294</v>
      </c>
    </row>
    <row r="5536" spans="1:2" x14ac:dyDescent="0.2">
      <c r="A5536" s="115" t="s">
        <v>7427</v>
      </c>
      <c r="B5536" s="184">
        <v>51295</v>
      </c>
    </row>
    <row r="5537" spans="1:2" x14ac:dyDescent="0.2">
      <c r="A5537" s="115" t="s">
        <v>7428</v>
      </c>
      <c r="B5537" s="184">
        <v>51296</v>
      </c>
    </row>
    <row r="5538" spans="1:2" x14ac:dyDescent="0.2">
      <c r="A5538" s="115" t="s">
        <v>7429</v>
      </c>
      <c r="B5538" s="184">
        <v>51297</v>
      </c>
    </row>
    <row r="5539" spans="1:2" x14ac:dyDescent="0.2">
      <c r="A5539" s="115" t="s">
        <v>7430</v>
      </c>
      <c r="B5539" s="184">
        <v>51298</v>
      </c>
    </row>
    <row r="5540" spans="1:2" x14ac:dyDescent="0.2">
      <c r="A5540" s="115" t="s">
        <v>7431</v>
      </c>
      <c r="B5540" s="184">
        <v>51299</v>
      </c>
    </row>
    <row r="5541" spans="1:2" x14ac:dyDescent="0.2">
      <c r="A5541" s="115" t="s">
        <v>7432</v>
      </c>
      <c r="B5541" s="184">
        <v>51300</v>
      </c>
    </row>
    <row r="5542" spans="1:2" x14ac:dyDescent="0.2">
      <c r="A5542" s="115" t="s">
        <v>7433</v>
      </c>
      <c r="B5542" s="184">
        <v>51301</v>
      </c>
    </row>
    <row r="5543" spans="1:2" x14ac:dyDescent="0.2">
      <c r="A5543" s="115" t="s">
        <v>7434</v>
      </c>
      <c r="B5543" s="184">
        <v>51302</v>
      </c>
    </row>
    <row r="5544" spans="1:2" x14ac:dyDescent="0.2">
      <c r="A5544" s="115" t="s">
        <v>7435</v>
      </c>
      <c r="B5544" s="184">
        <v>51303</v>
      </c>
    </row>
    <row r="5545" spans="1:2" x14ac:dyDescent="0.2">
      <c r="A5545" s="115" t="s">
        <v>7436</v>
      </c>
      <c r="B5545" s="184">
        <v>51304</v>
      </c>
    </row>
    <row r="5546" spans="1:2" x14ac:dyDescent="0.2">
      <c r="A5546" s="115" t="s">
        <v>7437</v>
      </c>
      <c r="B5546" s="184">
        <v>51305</v>
      </c>
    </row>
    <row r="5547" spans="1:2" x14ac:dyDescent="0.2">
      <c r="A5547" s="115" t="s">
        <v>7438</v>
      </c>
      <c r="B5547" s="184">
        <v>51306</v>
      </c>
    </row>
    <row r="5548" spans="1:2" x14ac:dyDescent="0.2">
      <c r="A5548" s="115" t="s">
        <v>7439</v>
      </c>
      <c r="B5548" s="184">
        <v>51307</v>
      </c>
    </row>
    <row r="5549" spans="1:2" x14ac:dyDescent="0.2">
      <c r="A5549" s="115" t="s">
        <v>7440</v>
      </c>
      <c r="B5549" s="184">
        <v>51308</v>
      </c>
    </row>
    <row r="5550" spans="1:2" x14ac:dyDescent="0.2">
      <c r="A5550" s="115" t="s">
        <v>7441</v>
      </c>
      <c r="B5550" s="184">
        <v>51309</v>
      </c>
    </row>
    <row r="5551" spans="1:2" x14ac:dyDescent="0.2">
      <c r="A5551" s="115" t="s">
        <v>7442</v>
      </c>
      <c r="B5551" s="184">
        <v>51310</v>
      </c>
    </row>
    <row r="5552" spans="1:2" x14ac:dyDescent="0.2">
      <c r="A5552" s="115" t="s">
        <v>7443</v>
      </c>
      <c r="B5552" s="184">
        <v>51311</v>
      </c>
    </row>
    <row r="5553" spans="1:2" x14ac:dyDescent="0.2">
      <c r="A5553" s="115" t="s">
        <v>7444</v>
      </c>
      <c r="B5553" s="184">
        <v>51312</v>
      </c>
    </row>
    <row r="5554" spans="1:2" x14ac:dyDescent="0.2">
      <c r="A5554" s="115" t="s">
        <v>7445</v>
      </c>
      <c r="B5554" s="184">
        <v>51313</v>
      </c>
    </row>
    <row r="5555" spans="1:2" x14ac:dyDescent="0.2">
      <c r="A5555" s="115" t="s">
        <v>7446</v>
      </c>
      <c r="B5555" s="184">
        <v>51314</v>
      </c>
    </row>
    <row r="5556" spans="1:2" x14ac:dyDescent="0.2">
      <c r="A5556" s="115" t="s">
        <v>7447</v>
      </c>
      <c r="B5556" s="184">
        <v>51315</v>
      </c>
    </row>
    <row r="5557" spans="1:2" x14ac:dyDescent="0.2">
      <c r="A5557" s="115" t="s">
        <v>7448</v>
      </c>
      <c r="B5557" s="184">
        <v>51316</v>
      </c>
    </row>
    <row r="5558" spans="1:2" x14ac:dyDescent="0.2">
      <c r="A5558" s="115" t="s">
        <v>7449</v>
      </c>
      <c r="B5558" s="184">
        <v>51317</v>
      </c>
    </row>
    <row r="5559" spans="1:2" x14ac:dyDescent="0.2">
      <c r="A5559" s="115" t="s">
        <v>7450</v>
      </c>
      <c r="B5559" s="184">
        <v>51318</v>
      </c>
    </row>
    <row r="5560" spans="1:2" x14ac:dyDescent="0.2">
      <c r="A5560" s="115" t="s">
        <v>7451</v>
      </c>
      <c r="B5560" s="184">
        <v>51319</v>
      </c>
    </row>
    <row r="5561" spans="1:2" x14ac:dyDescent="0.2">
      <c r="A5561" s="115" t="s">
        <v>7452</v>
      </c>
      <c r="B5561" s="184">
        <v>51320</v>
      </c>
    </row>
    <row r="5562" spans="1:2" x14ac:dyDescent="0.2">
      <c r="A5562" s="115" t="s">
        <v>7453</v>
      </c>
      <c r="B5562" s="184">
        <v>51321</v>
      </c>
    </row>
    <row r="5563" spans="1:2" x14ac:dyDescent="0.2">
      <c r="A5563" s="115" t="s">
        <v>7454</v>
      </c>
      <c r="B5563" s="184">
        <v>51322</v>
      </c>
    </row>
    <row r="5564" spans="1:2" x14ac:dyDescent="0.2">
      <c r="A5564" s="115" t="s">
        <v>7455</v>
      </c>
      <c r="B5564" s="184">
        <v>51323</v>
      </c>
    </row>
    <row r="5565" spans="1:2" x14ac:dyDescent="0.2">
      <c r="A5565" s="115" t="s">
        <v>7456</v>
      </c>
      <c r="B5565" s="184">
        <v>51324</v>
      </c>
    </row>
    <row r="5566" spans="1:2" x14ac:dyDescent="0.2">
      <c r="A5566" s="115" t="s">
        <v>7457</v>
      </c>
      <c r="B5566" s="184">
        <v>51325</v>
      </c>
    </row>
    <row r="5567" spans="1:2" x14ac:dyDescent="0.2">
      <c r="A5567" s="115" t="s">
        <v>7458</v>
      </c>
      <c r="B5567" s="184">
        <v>51326</v>
      </c>
    </row>
    <row r="5568" spans="1:2" x14ac:dyDescent="0.2">
      <c r="A5568" s="115" t="s">
        <v>7459</v>
      </c>
      <c r="B5568" s="184">
        <v>51327</v>
      </c>
    </row>
    <row r="5569" spans="1:2" x14ac:dyDescent="0.2">
      <c r="A5569" s="115" t="s">
        <v>7460</v>
      </c>
      <c r="B5569" s="184">
        <v>51328</v>
      </c>
    </row>
    <row r="5570" spans="1:2" x14ac:dyDescent="0.2">
      <c r="A5570" s="115" t="s">
        <v>7461</v>
      </c>
      <c r="B5570" s="184">
        <v>51329</v>
      </c>
    </row>
    <row r="5571" spans="1:2" x14ac:dyDescent="0.2">
      <c r="A5571" s="115" t="s">
        <v>7462</v>
      </c>
      <c r="B5571" s="184">
        <v>51330</v>
      </c>
    </row>
    <row r="5572" spans="1:2" x14ac:dyDescent="0.2">
      <c r="A5572" s="115" t="s">
        <v>7463</v>
      </c>
      <c r="B5572" s="184">
        <v>51331</v>
      </c>
    </row>
    <row r="5573" spans="1:2" x14ac:dyDescent="0.2">
      <c r="A5573" s="115" t="s">
        <v>7464</v>
      </c>
      <c r="B5573" s="184">
        <v>51332</v>
      </c>
    </row>
    <row r="5574" spans="1:2" x14ac:dyDescent="0.2">
      <c r="A5574" s="115" t="s">
        <v>7465</v>
      </c>
      <c r="B5574" s="184">
        <v>51333</v>
      </c>
    </row>
    <row r="5575" spans="1:2" x14ac:dyDescent="0.2">
      <c r="A5575" s="115" t="s">
        <v>7466</v>
      </c>
      <c r="B5575" s="184">
        <v>51334</v>
      </c>
    </row>
    <row r="5576" spans="1:2" x14ac:dyDescent="0.2">
      <c r="A5576" s="115" t="s">
        <v>7467</v>
      </c>
      <c r="B5576" s="184">
        <v>51335</v>
      </c>
    </row>
    <row r="5577" spans="1:2" x14ac:dyDescent="0.2">
      <c r="A5577" s="115" t="s">
        <v>7468</v>
      </c>
      <c r="B5577" s="184">
        <v>51336</v>
      </c>
    </row>
    <row r="5578" spans="1:2" x14ac:dyDescent="0.2">
      <c r="A5578" s="115" t="s">
        <v>7469</v>
      </c>
      <c r="B5578" s="184">
        <v>51337</v>
      </c>
    </row>
    <row r="5579" spans="1:2" x14ac:dyDescent="0.2">
      <c r="A5579" s="115" t="s">
        <v>7470</v>
      </c>
      <c r="B5579" s="184">
        <v>51338</v>
      </c>
    </row>
    <row r="5580" spans="1:2" x14ac:dyDescent="0.2">
      <c r="A5580" s="115" t="s">
        <v>7471</v>
      </c>
      <c r="B5580" s="184">
        <v>51339</v>
      </c>
    </row>
    <row r="5581" spans="1:2" x14ac:dyDescent="0.2">
      <c r="A5581" s="115" t="s">
        <v>7472</v>
      </c>
      <c r="B5581" s="184">
        <v>51340</v>
      </c>
    </row>
    <row r="5582" spans="1:2" x14ac:dyDescent="0.2">
      <c r="A5582" s="115" t="s">
        <v>7473</v>
      </c>
      <c r="B5582" s="184">
        <v>51341</v>
      </c>
    </row>
    <row r="5583" spans="1:2" x14ac:dyDescent="0.2">
      <c r="A5583" s="115" t="s">
        <v>7474</v>
      </c>
      <c r="B5583" s="184">
        <v>51342</v>
      </c>
    </row>
    <row r="5584" spans="1:2" x14ac:dyDescent="0.2">
      <c r="A5584" s="115" t="s">
        <v>7475</v>
      </c>
      <c r="B5584" s="184">
        <v>51343</v>
      </c>
    </row>
    <row r="5585" spans="1:2" x14ac:dyDescent="0.2">
      <c r="A5585" s="115" t="s">
        <v>7476</v>
      </c>
      <c r="B5585" s="184">
        <v>51344</v>
      </c>
    </row>
    <row r="5586" spans="1:2" x14ac:dyDescent="0.2">
      <c r="A5586" s="115" t="s">
        <v>7477</v>
      </c>
      <c r="B5586" s="184">
        <v>51345</v>
      </c>
    </row>
    <row r="5587" spans="1:2" x14ac:dyDescent="0.2">
      <c r="A5587" s="115" t="s">
        <v>7478</v>
      </c>
      <c r="B5587" s="184">
        <v>51346</v>
      </c>
    </row>
    <row r="5588" spans="1:2" x14ac:dyDescent="0.2">
      <c r="A5588" s="115" t="s">
        <v>7479</v>
      </c>
      <c r="B5588" s="184">
        <v>51347</v>
      </c>
    </row>
    <row r="5589" spans="1:2" x14ac:dyDescent="0.2">
      <c r="A5589" s="115" t="s">
        <v>7480</v>
      </c>
      <c r="B5589" s="184">
        <v>51348</v>
      </c>
    </row>
    <row r="5590" spans="1:2" x14ac:dyDescent="0.2">
      <c r="A5590" s="115" t="s">
        <v>7481</v>
      </c>
      <c r="B5590" s="184">
        <v>51349</v>
      </c>
    </row>
    <row r="5591" spans="1:2" x14ac:dyDescent="0.2">
      <c r="A5591" s="115" t="s">
        <v>7482</v>
      </c>
      <c r="B5591" s="184">
        <v>51350</v>
      </c>
    </row>
    <row r="5592" spans="1:2" x14ac:dyDescent="0.2">
      <c r="A5592" s="115" t="s">
        <v>7483</v>
      </c>
      <c r="B5592" s="184">
        <v>51351</v>
      </c>
    </row>
    <row r="5593" spans="1:2" x14ac:dyDescent="0.2">
      <c r="A5593" s="115" t="s">
        <v>7484</v>
      </c>
      <c r="B5593" s="184">
        <v>51352</v>
      </c>
    </row>
    <row r="5594" spans="1:2" x14ac:dyDescent="0.2">
      <c r="A5594" s="115" t="s">
        <v>7485</v>
      </c>
      <c r="B5594" s="184">
        <v>51353</v>
      </c>
    </row>
    <row r="5595" spans="1:2" x14ac:dyDescent="0.2">
      <c r="A5595" s="115" t="s">
        <v>7486</v>
      </c>
      <c r="B5595" s="184">
        <v>51354</v>
      </c>
    </row>
    <row r="5596" spans="1:2" x14ac:dyDescent="0.2">
      <c r="A5596" s="115" t="s">
        <v>7487</v>
      </c>
      <c r="B5596" s="184">
        <v>51355</v>
      </c>
    </row>
    <row r="5597" spans="1:2" x14ac:dyDescent="0.2">
      <c r="A5597" s="115" t="s">
        <v>7488</v>
      </c>
      <c r="B5597" s="184">
        <v>51356</v>
      </c>
    </row>
    <row r="5598" spans="1:2" x14ac:dyDescent="0.2">
      <c r="A5598" s="115" t="s">
        <v>7489</v>
      </c>
      <c r="B5598" s="184">
        <v>51357</v>
      </c>
    </row>
    <row r="5599" spans="1:2" x14ac:dyDescent="0.2">
      <c r="A5599" s="115" t="s">
        <v>7490</v>
      </c>
      <c r="B5599" s="184">
        <v>51358</v>
      </c>
    </row>
    <row r="5600" spans="1:2" x14ac:dyDescent="0.2">
      <c r="A5600" s="115" t="s">
        <v>7491</v>
      </c>
      <c r="B5600" s="184">
        <v>51359</v>
      </c>
    </row>
    <row r="5601" spans="1:2" x14ac:dyDescent="0.2">
      <c r="A5601" s="115" t="s">
        <v>7492</v>
      </c>
      <c r="B5601" s="184">
        <v>51360</v>
      </c>
    </row>
    <row r="5602" spans="1:2" x14ac:dyDescent="0.2">
      <c r="A5602" s="115" t="s">
        <v>7493</v>
      </c>
      <c r="B5602" s="184">
        <v>51361</v>
      </c>
    </row>
    <row r="5603" spans="1:2" x14ac:dyDescent="0.2">
      <c r="A5603" s="115" t="s">
        <v>7494</v>
      </c>
      <c r="B5603" s="184">
        <v>51362</v>
      </c>
    </row>
    <row r="5604" spans="1:2" x14ac:dyDescent="0.2">
      <c r="A5604" s="115" t="s">
        <v>7495</v>
      </c>
      <c r="B5604" s="184">
        <v>51363</v>
      </c>
    </row>
    <row r="5605" spans="1:2" x14ac:dyDescent="0.2">
      <c r="A5605" s="115" t="s">
        <v>7496</v>
      </c>
      <c r="B5605" s="184">
        <v>51364</v>
      </c>
    </row>
    <row r="5606" spans="1:2" x14ac:dyDescent="0.2">
      <c r="A5606" s="115" t="s">
        <v>7497</v>
      </c>
      <c r="B5606" s="184">
        <v>51365</v>
      </c>
    </row>
    <row r="5607" spans="1:2" x14ac:dyDescent="0.2">
      <c r="A5607" s="115" t="s">
        <v>7498</v>
      </c>
      <c r="B5607" s="184">
        <v>51366</v>
      </c>
    </row>
    <row r="5608" spans="1:2" x14ac:dyDescent="0.2">
      <c r="A5608" s="115" t="s">
        <v>7499</v>
      </c>
      <c r="B5608" s="184">
        <v>51367</v>
      </c>
    </row>
    <row r="5609" spans="1:2" x14ac:dyDescent="0.2">
      <c r="A5609" s="115" t="s">
        <v>7500</v>
      </c>
      <c r="B5609" s="184">
        <v>51368</v>
      </c>
    </row>
    <row r="5610" spans="1:2" x14ac:dyDescent="0.2">
      <c r="A5610" s="115" t="s">
        <v>7501</v>
      </c>
      <c r="B5610" s="184">
        <v>51369</v>
      </c>
    </row>
    <row r="5611" spans="1:2" x14ac:dyDescent="0.2">
      <c r="A5611" s="115" t="s">
        <v>7502</v>
      </c>
      <c r="B5611" s="184">
        <v>51370</v>
      </c>
    </row>
    <row r="5612" spans="1:2" x14ac:dyDescent="0.2">
      <c r="A5612" s="115" t="s">
        <v>7503</v>
      </c>
      <c r="B5612" s="184">
        <v>51371</v>
      </c>
    </row>
    <row r="5613" spans="1:2" x14ac:dyDescent="0.2">
      <c r="A5613" s="115" t="s">
        <v>7504</v>
      </c>
      <c r="B5613" s="184">
        <v>51372</v>
      </c>
    </row>
    <row r="5614" spans="1:2" x14ac:dyDescent="0.2">
      <c r="A5614" s="115" t="s">
        <v>7505</v>
      </c>
      <c r="B5614" s="184">
        <v>51373</v>
      </c>
    </row>
    <row r="5615" spans="1:2" x14ac:dyDescent="0.2">
      <c r="A5615" s="115" t="s">
        <v>7506</v>
      </c>
      <c r="B5615" s="184">
        <v>51374</v>
      </c>
    </row>
    <row r="5616" spans="1:2" x14ac:dyDescent="0.2">
      <c r="A5616" s="115" t="s">
        <v>7507</v>
      </c>
      <c r="B5616" s="184">
        <v>51375</v>
      </c>
    </row>
    <row r="5617" spans="1:2" x14ac:dyDescent="0.2">
      <c r="A5617" s="115" t="s">
        <v>7508</v>
      </c>
      <c r="B5617" s="184">
        <v>51376</v>
      </c>
    </row>
    <row r="5618" spans="1:2" x14ac:dyDescent="0.2">
      <c r="A5618" s="115" t="s">
        <v>7509</v>
      </c>
      <c r="B5618" s="184">
        <v>51377</v>
      </c>
    </row>
    <row r="5619" spans="1:2" x14ac:dyDescent="0.2">
      <c r="A5619" s="115" t="s">
        <v>7510</v>
      </c>
      <c r="B5619" s="184">
        <v>51378</v>
      </c>
    </row>
    <row r="5620" spans="1:2" x14ac:dyDescent="0.2">
      <c r="A5620" s="115" t="s">
        <v>7511</v>
      </c>
      <c r="B5620" s="184">
        <v>51379</v>
      </c>
    </row>
    <row r="5621" spans="1:2" x14ac:dyDescent="0.2">
      <c r="A5621" s="115" t="s">
        <v>7512</v>
      </c>
      <c r="B5621" s="184">
        <v>51380</v>
      </c>
    </row>
    <row r="5622" spans="1:2" x14ac:dyDescent="0.2">
      <c r="A5622" s="115" t="s">
        <v>7513</v>
      </c>
      <c r="B5622" s="184">
        <v>51381</v>
      </c>
    </row>
    <row r="5623" spans="1:2" x14ac:dyDescent="0.2">
      <c r="A5623" s="115" t="s">
        <v>7514</v>
      </c>
      <c r="B5623" s="184">
        <v>51382</v>
      </c>
    </row>
    <row r="5624" spans="1:2" x14ac:dyDescent="0.2">
      <c r="A5624" s="115" t="s">
        <v>7515</v>
      </c>
      <c r="B5624" s="184">
        <v>51383</v>
      </c>
    </row>
    <row r="5625" spans="1:2" x14ac:dyDescent="0.2">
      <c r="A5625" s="115" t="s">
        <v>7516</v>
      </c>
      <c r="B5625" s="184">
        <v>51384</v>
      </c>
    </row>
    <row r="5626" spans="1:2" x14ac:dyDescent="0.2">
      <c r="A5626" s="115" t="s">
        <v>7517</v>
      </c>
      <c r="B5626" s="184">
        <v>51385</v>
      </c>
    </row>
    <row r="5627" spans="1:2" x14ac:dyDescent="0.2">
      <c r="A5627" s="115" t="s">
        <v>7518</v>
      </c>
      <c r="B5627" s="184">
        <v>51386</v>
      </c>
    </row>
    <row r="5628" spans="1:2" x14ac:dyDescent="0.2">
      <c r="A5628" s="115" t="s">
        <v>7519</v>
      </c>
      <c r="B5628" s="184">
        <v>51387</v>
      </c>
    </row>
    <row r="5629" spans="1:2" x14ac:dyDescent="0.2">
      <c r="A5629" s="115" t="s">
        <v>7520</v>
      </c>
      <c r="B5629" s="184">
        <v>51388</v>
      </c>
    </row>
    <row r="5630" spans="1:2" x14ac:dyDescent="0.2">
      <c r="A5630" s="115" t="s">
        <v>7521</v>
      </c>
      <c r="B5630" s="184">
        <v>51389</v>
      </c>
    </row>
    <row r="5631" spans="1:2" x14ac:dyDescent="0.2">
      <c r="A5631" s="115" t="s">
        <v>7522</v>
      </c>
      <c r="B5631" s="184">
        <v>51390</v>
      </c>
    </row>
    <row r="5632" spans="1:2" x14ac:dyDescent="0.2">
      <c r="A5632" s="115" t="s">
        <v>7523</v>
      </c>
      <c r="B5632" s="184">
        <v>51391</v>
      </c>
    </row>
    <row r="5633" spans="1:2" x14ac:dyDescent="0.2">
      <c r="A5633" s="115" t="s">
        <v>7524</v>
      </c>
      <c r="B5633" s="184">
        <v>51392</v>
      </c>
    </row>
    <row r="5634" spans="1:2" x14ac:dyDescent="0.2">
      <c r="A5634" s="115" t="s">
        <v>7525</v>
      </c>
      <c r="B5634" s="184">
        <v>51393</v>
      </c>
    </row>
    <row r="5635" spans="1:2" x14ac:dyDescent="0.2">
      <c r="A5635" s="115" t="s">
        <v>7526</v>
      </c>
      <c r="B5635" s="184">
        <v>51394</v>
      </c>
    </row>
    <row r="5636" spans="1:2" x14ac:dyDescent="0.2">
      <c r="A5636" s="115" t="s">
        <v>7527</v>
      </c>
      <c r="B5636" s="184">
        <v>51395</v>
      </c>
    </row>
    <row r="5637" spans="1:2" x14ac:dyDescent="0.2">
      <c r="A5637" s="115" t="s">
        <v>7528</v>
      </c>
      <c r="B5637" s="184">
        <v>51396</v>
      </c>
    </row>
    <row r="5638" spans="1:2" x14ac:dyDescent="0.2">
      <c r="A5638" s="115" t="s">
        <v>7529</v>
      </c>
      <c r="B5638" s="184">
        <v>51397</v>
      </c>
    </row>
    <row r="5639" spans="1:2" x14ac:dyDescent="0.2">
      <c r="A5639" s="115" t="s">
        <v>7530</v>
      </c>
      <c r="B5639" s="184">
        <v>51398</v>
      </c>
    </row>
    <row r="5640" spans="1:2" x14ac:dyDescent="0.2">
      <c r="A5640" s="115" t="s">
        <v>7531</v>
      </c>
      <c r="B5640" s="184">
        <v>51399</v>
      </c>
    </row>
    <row r="5641" spans="1:2" x14ac:dyDescent="0.2">
      <c r="A5641" s="115" t="s">
        <v>7532</v>
      </c>
      <c r="B5641" s="184">
        <v>51400</v>
      </c>
    </row>
    <row r="5642" spans="1:2" x14ac:dyDescent="0.2">
      <c r="A5642" s="115" t="s">
        <v>7533</v>
      </c>
      <c r="B5642" s="184">
        <v>51401</v>
      </c>
    </row>
    <row r="5643" spans="1:2" x14ac:dyDescent="0.2">
      <c r="A5643" s="115" t="s">
        <v>7534</v>
      </c>
      <c r="B5643" s="184">
        <v>51402</v>
      </c>
    </row>
    <row r="5644" spans="1:2" x14ac:dyDescent="0.2">
      <c r="A5644" s="115" t="s">
        <v>7535</v>
      </c>
      <c r="B5644" s="184">
        <v>51403</v>
      </c>
    </row>
    <row r="5645" spans="1:2" x14ac:dyDescent="0.2">
      <c r="A5645" s="115" t="s">
        <v>7536</v>
      </c>
      <c r="B5645" s="184">
        <v>51404</v>
      </c>
    </row>
    <row r="5646" spans="1:2" x14ac:dyDescent="0.2">
      <c r="A5646" s="115" t="s">
        <v>7537</v>
      </c>
      <c r="B5646" s="184">
        <v>51405</v>
      </c>
    </row>
    <row r="5647" spans="1:2" x14ac:dyDescent="0.2">
      <c r="A5647" s="115" t="s">
        <v>7538</v>
      </c>
      <c r="B5647" s="184">
        <v>51406</v>
      </c>
    </row>
    <row r="5648" spans="1:2" x14ac:dyDescent="0.2">
      <c r="A5648" s="115" t="s">
        <v>7539</v>
      </c>
      <c r="B5648" s="184">
        <v>51407</v>
      </c>
    </row>
    <row r="5649" spans="1:2" x14ac:dyDescent="0.2">
      <c r="A5649" s="115" t="s">
        <v>7540</v>
      </c>
      <c r="B5649" s="184">
        <v>51408</v>
      </c>
    </row>
    <row r="5650" spans="1:2" x14ac:dyDescent="0.2">
      <c r="A5650" s="115" t="s">
        <v>7541</v>
      </c>
      <c r="B5650" s="184">
        <v>51409</v>
      </c>
    </row>
    <row r="5651" spans="1:2" x14ac:dyDescent="0.2">
      <c r="A5651" s="115" t="s">
        <v>7542</v>
      </c>
      <c r="B5651" s="184">
        <v>51410</v>
      </c>
    </row>
    <row r="5652" spans="1:2" x14ac:dyDescent="0.2">
      <c r="A5652" s="115" t="s">
        <v>7543</v>
      </c>
      <c r="B5652" s="184">
        <v>51411</v>
      </c>
    </row>
    <row r="5653" spans="1:2" x14ac:dyDescent="0.2">
      <c r="A5653" s="115" t="s">
        <v>7544</v>
      </c>
      <c r="B5653" s="184">
        <v>51412</v>
      </c>
    </row>
    <row r="5654" spans="1:2" x14ac:dyDescent="0.2">
      <c r="A5654" s="115" t="s">
        <v>7545</v>
      </c>
      <c r="B5654" s="184">
        <v>51413</v>
      </c>
    </row>
    <row r="5655" spans="1:2" x14ac:dyDescent="0.2">
      <c r="A5655" s="115" t="s">
        <v>7546</v>
      </c>
      <c r="B5655" s="184">
        <v>51414</v>
      </c>
    </row>
    <row r="5656" spans="1:2" x14ac:dyDescent="0.2">
      <c r="A5656" s="115" t="s">
        <v>7547</v>
      </c>
      <c r="B5656" s="184">
        <v>51415</v>
      </c>
    </row>
    <row r="5657" spans="1:2" x14ac:dyDescent="0.2">
      <c r="A5657" s="115" t="s">
        <v>7548</v>
      </c>
      <c r="B5657" s="184">
        <v>51416</v>
      </c>
    </row>
    <row r="5658" spans="1:2" x14ac:dyDescent="0.2">
      <c r="A5658" s="115" t="s">
        <v>7549</v>
      </c>
      <c r="B5658" s="184">
        <v>51417</v>
      </c>
    </row>
    <row r="5659" spans="1:2" x14ac:dyDescent="0.2">
      <c r="A5659" s="115" t="s">
        <v>7550</v>
      </c>
      <c r="B5659" s="184">
        <v>51418</v>
      </c>
    </row>
    <row r="5660" spans="1:2" x14ac:dyDescent="0.2">
      <c r="A5660" s="115" t="s">
        <v>7551</v>
      </c>
      <c r="B5660" s="184">
        <v>51419</v>
      </c>
    </row>
    <row r="5661" spans="1:2" x14ac:dyDescent="0.2">
      <c r="A5661" s="115" t="s">
        <v>7552</v>
      </c>
      <c r="B5661" s="184">
        <v>51420</v>
      </c>
    </row>
    <row r="5662" spans="1:2" x14ac:dyDescent="0.2">
      <c r="A5662" s="115" t="s">
        <v>7553</v>
      </c>
      <c r="B5662" s="184">
        <v>51421</v>
      </c>
    </row>
    <row r="5663" spans="1:2" x14ac:dyDescent="0.2">
      <c r="A5663" s="115" t="s">
        <v>7554</v>
      </c>
      <c r="B5663" s="184">
        <v>51422</v>
      </c>
    </row>
    <row r="5664" spans="1:2" x14ac:dyDescent="0.2">
      <c r="A5664" s="115" t="s">
        <v>7555</v>
      </c>
      <c r="B5664" s="184">
        <v>51423</v>
      </c>
    </row>
    <row r="5665" spans="1:2" x14ac:dyDescent="0.2">
      <c r="A5665" s="115" t="s">
        <v>7556</v>
      </c>
      <c r="B5665" s="184">
        <v>51424</v>
      </c>
    </row>
    <row r="5666" spans="1:2" x14ac:dyDescent="0.2">
      <c r="A5666" s="115" t="s">
        <v>7557</v>
      </c>
      <c r="B5666" s="184">
        <v>51425</v>
      </c>
    </row>
    <row r="5667" spans="1:2" x14ac:dyDescent="0.2">
      <c r="A5667" s="115" t="s">
        <v>7558</v>
      </c>
      <c r="B5667" s="184">
        <v>51426</v>
      </c>
    </row>
    <row r="5668" spans="1:2" x14ac:dyDescent="0.2">
      <c r="A5668" s="115" t="s">
        <v>7559</v>
      </c>
      <c r="B5668" s="184">
        <v>51427</v>
      </c>
    </row>
    <row r="5669" spans="1:2" x14ac:dyDescent="0.2">
      <c r="A5669" s="115" t="s">
        <v>7560</v>
      </c>
      <c r="B5669" s="184">
        <v>51428</v>
      </c>
    </row>
    <row r="5670" spans="1:2" x14ac:dyDescent="0.2">
      <c r="A5670" s="115" t="s">
        <v>7561</v>
      </c>
      <c r="B5670" s="184">
        <v>51429</v>
      </c>
    </row>
    <row r="5671" spans="1:2" x14ac:dyDescent="0.2">
      <c r="A5671" s="115" t="s">
        <v>7562</v>
      </c>
      <c r="B5671" s="184">
        <v>51430</v>
      </c>
    </row>
    <row r="5672" spans="1:2" x14ac:dyDescent="0.2">
      <c r="A5672" s="115" t="s">
        <v>7563</v>
      </c>
      <c r="B5672" s="184">
        <v>51431</v>
      </c>
    </row>
    <row r="5673" spans="1:2" x14ac:dyDescent="0.2">
      <c r="A5673" s="115" t="s">
        <v>7564</v>
      </c>
      <c r="B5673" s="184">
        <v>51432</v>
      </c>
    </row>
    <row r="5674" spans="1:2" x14ac:dyDescent="0.2">
      <c r="A5674" s="115" t="s">
        <v>7565</v>
      </c>
      <c r="B5674" s="184">
        <v>51433</v>
      </c>
    </row>
    <row r="5675" spans="1:2" x14ac:dyDescent="0.2">
      <c r="A5675" s="115" t="s">
        <v>7566</v>
      </c>
      <c r="B5675" s="184">
        <v>51434</v>
      </c>
    </row>
    <row r="5676" spans="1:2" x14ac:dyDescent="0.2">
      <c r="A5676" s="115" t="s">
        <v>7567</v>
      </c>
      <c r="B5676" s="184">
        <v>51435</v>
      </c>
    </row>
    <row r="5677" spans="1:2" x14ac:dyDescent="0.2">
      <c r="A5677" s="115" t="s">
        <v>7568</v>
      </c>
      <c r="B5677" s="184">
        <v>51436</v>
      </c>
    </row>
    <row r="5678" spans="1:2" x14ac:dyDescent="0.2">
      <c r="A5678" s="115" t="s">
        <v>7569</v>
      </c>
      <c r="B5678" s="184">
        <v>51437</v>
      </c>
    </row>
    <row r="5679" spans="1:2" x14ac:dyDescent="0.2">
      <c r="A5679" s="115" t="s">
        <v>7570</v>
      </c>
      <c r="B5679" s="184">
        <v>51438</v>
      </c>
    </row>
    <row r="5680" spans="1:2" x14ac:dyDescent="0.2">
      <c r="A5680" s="115" t="s">
        <v>7571</v>
      </c>
      <c r="B5680" s="184">
        <v>51439</v>
      </c>
    </row>
    <row r="5681" spans="1:2" x14ac:dyDescent="0.2">
      <c r="A5681" s="115" t="s">
        <v>7572</v>
      </c>
      <c r="B5681" s="184">
        <v>51440</v>
      </c>
    </row>
    <row r="5682" spans="1:2" x14ac:dyDescent="0.2">
      <c r="A5682" s="115" t="s">
        <v>7573</v>
      </c>
      <c r="B5682" s="184">
        <v>51441</v>
      </c>
    </row>
    <row r="5683" spans="1:2" x14ac:dyDescent="0.2">
      <c r="A5683" s="115" t="s">
        <v>7574</v>
      </c>
      <c r="B5683" s="184">
        <v>51442</v>
      </c>
    </row>
    <row r="5684" spans="1:2" x14ac:dyDescent="0.2">
      <c r="A5684" s="115" t="s">
        <v>7575</v>
      </c>
      <c r="B5684" s="184">
        <v>51443</v>
      </c>
    </row>
    <row r="5685" spans="1:2" x14ac:dyDescent="0.2">
      <c r="A5685" s="115" t="s">
        <v>7576</v>
      </c>
      <c r="B5685" s="184">
        <v>51444</v>
      </c>
    </row>
    <row r="5686" spans="1:2" x14ac:dyDescent="0.2">
      <c r="A5686" s="115" t="s">
        <v>7577</v>
      </c>
      <c r="B5686" s="184">
        <v>51445</v>
      </c>
    </row>
    <row r="5687" spans="1:2" x14ac:dyDescent="0.2">
      <c r="A5687" s="115" t="s">
        <v>7578</v>
      </c>
      <c r="B5687" s="184">
        <v>51446</v>
      </c>
    </row>
    <row r="5688" spans="1:2" x14ac:dyDescent="0.2">
      <c r="A5688" s="115" t="s">
        <v>7579</v>
      </c>
      <c r="B5688" s="184">
        <v>51447</v>
      </c>
    </row>
    <row r="5689" spans="1:2" x14ac:dyDescent="0.2">
      <c r="A5689" s="115" t="s">
        <v>7580</v>
      </c>
      <c r="B5689" s="184">
        <v>51448</v>
      </c>
    </row>
    <row r="5690" spans="1:2" x14ac:dyDescent="0.2">
      <c r="A5690" s="115" t="s">
        <v>7581</v>
      </c>
      <c r="B5690" s="184">
        <v>51449</v>
      </c>
    </row>
    <row r="5691" spans="1:2" x14ac:dyDescent="0.2">
      <c r="A5691" s="115" t="s">
        <v>7582</v>
      </c>
      <c r="B5691" s="184">
        <v>51450</v>
      </c>
    </row>
    <row r="5692" spans="1:2" x14ac:dyDescent="0.2">
      <c r="A5692" s="115" t="s">
        <v>7583</v>
      </c>
      <c r="B5692" s="184">
        <v>51451</v>
      </c>
    </row>
    <row r="5693" spans="1:2" x14ac:dyDescent="0.2">
      <c r="A5693" s="115" t="s">
        <v>7584</v>
      </c>
      <c r="B5693" s="184">
        <v>51452</v>
      </c>
    </row>
    <row r="5694" spans="1:2" x14ac:dyDescent="0.2">
      <c r="A5694" s="115" t="s">
        <v>7585</v>
      </c>
      <c r="B5694" s="184">
        <v>51453</v>
      </c>
    </row>
    <row r="5695" spans="1:2" x14ac:dyDescent="0.2">
      <c r="A5695" s="115" t="s">
        <v>7586</v>
      </c>
      <c r="B5695" s="184">
        <v>51454</v>
      </c>
    </row>
    <row r="5696" spans="1:2" x14ac:dyDescent="0.2">
      <c r="A5696" s="115" t="s">
        <v>7587</v>
      </c>
      <c r="B5696" s="184">
        <v>51455</v>
      </c>
    </row>
    <row r="5697" spans="1:2" x14ac:dyDescent="0.2">
      <c r="A5697" s="115" t="s">
        <v>7588</v>
      </c>
      <c r="B5697" s="184">
        <v>51456</v>
      </c>
    </row>
    <row r="5698" spans="1:2" x14ac:dyDescent="0.2">
      <c r="A5698" s="115" t="s">
        <v>7589</v>
      </c>
      <c r="B5698" s="184">
        <v>51457</v>
      </c>
    </row>
    <row r="5699" spans="1:2" x14ac:dyDescent="0.2">
      <c r="A5699" s="115" t="s">
        <v>7590</v>
      </c>
      <c r="B5699" s="184">
        <v>51458</v>
      </c>
    </row>
    <row r="5700" spans="1:2" x14ac:dyDescent="0.2">
      <c r="A5700" s="115" t="s">
        <v>7591</v>
      </c>
      <c r="B5700" s="184">
        <v>51459</v>
      </c>
    </row>
    <row r="5701" spans="1:2" x14ac:dyDescent="0.2">
      <c r="A5701" s="115" t="s">
        <v>7592</v>
      </c>
      <c r="B5701" s="184">
        <v>51460</v>
      </c>
    </row>
    <row r="5702" spans="1:2" x14ac:dyDescent="0.2">
      <c r="A5702" s="115" t="s">
        <v>7593</v>
      </c>
      <c r="B5702" s="184">
        <v>51461</v>
      </c>
    </row>
    <row r="5703" spans="1:2" x14ac:dyDescent="0.2">
      <c r="A5703" s="115" t="s">
        <v>7594</v>
      </c>
      <c r="B5703" s="184">
        <v>51462</v>
      </c>
    </row>
    <row r="5704" spans="1:2" x14ac:dyDescent="0.2">
      <c r="A5704" s="115" t="s">
        <v>7595</v>
      </c>
      <c r="B5704" s="184">
        <v>51463</v>
      </c>
    </row>
    <row r="5705" spans="1:2" x14ac:dyDescent="0.2">
      <c r="A5705" s="115" t="s">
        <v>7596</v>
      </c>
      <c r="B5705" s="184">
        <v>51464</v>
      </c>
    </row>
    <row r="5706" spans="1:2" x14ac:dyDescent="0.2">
      <c r="A5706" s="115" t="s">
        <v>7597</v>
      </c>
      <c r="B5706" s="184">
        <v>51465</v>
      </c>
    </row>
    <row r="5707" spans="1:2" x14ac:dyDescent="0.2">
      <c r="A5707" s="115" t="s">
        <v>7598</v>
      </c>
      <c r="B5707" s="184">
        <v>51466</v>
      </c>
    </row>
    <row r="5708" spans="1:2" x14ac:dyDescent="0.2">
      <c r="A5708" s="115" t="s">
        <v>7599</v>
      </c>
      <c r="B5708" s="184">
        <v>51467</v>
      </c>
    </row>
    <row r="5709" spans="1:2" x14ac:dyDescent="0.2">
      <c r="A5709" s="115" t="s">
        <v>7600</v>
      </c>
      <c r="B5709" s="184">
        <v>51468</v>
      </c>
    </row>
    <row r="5710" spans="1:2" x14ac:dyDescent="0.2">
      <c r="A5710" s="115" t="s">
        <v>7601</v>
      </c>
      <c r="B5710" s="184">
        <v>51469</v>
      </c>
    </row>
    <row r="5711" spans="1:2" x14ac:dyDescent="0.2">
      <c r="A5711" s="115" t="s">
        <v>7602</v>
      </c>
      <c r="B5711" s="184">
        <v>51470</v>
      </c>
    </row>
    <row r="5712" spans="1:2" x14ac:dyDescent="0.2">
      <c r="A5712" s="115" t="s">
        <v>7603</v>
      </c>
      <c r="B5712" s="184">
        <v>51471</v>
      </c>
    </row>
    <row r="5713" spans="1:2" x14ac:dyDescent="0.2">
      <c r="A5713" s="115" t="s">
        <v>7604</v>
      </c>
      <c r="B5713" s="184">
        <v>51472</v>
      </c>
    </row>
    <row r="5714" spans="1:2" x14ac:dyDescent="0.2">
      <c r="A5714" s="115" t="s">
        <v>7605</v>
      </c>
      <c r="B5714" s="184">
        <v>51473</v>
      </c>
    </row>
    <row r="5715" spans="1:2" x14ac:dyDescent="0.2">
      <c r="A5715" s="115" t="s">
        <v>7606</v>
      </c>
      <c r="B5715" s="184">
        <v>51474</v>
      </c>
    </row>
    <row r="5716" spans="1:2" x14ac:dyDescent="0.2">
      <c r="A5716" s="115" t="s">
        <v>7607</v>
      </c>
      <c r="B5716" s="184">
        <v>51475</v>
      </c>
    </row>
    <row r="5717" spans="1:2" x14ac:dyDescent="0.2">
      <c r="A5717" s="115" t="s">
        <v>7608</v>
      </c>
      <c r="B5717" s="184">
        <v>51476</v>
      </c>
    </row>
    <row r="5718" spans="1:2" x14ac:dyDescent="0.2">
      <c r="A5718" s="115" t="s">
        <v>7609</v>
      </c>
      <c r="B5718" s="184">
        <v>51477</v>
      </c>
    </row>
    <row r="5719" spans="1:2" x14ac:dyDescent="0.2">
      <c r="A5719" s="115" t="s">
        <v>7610</v>
      </c>
      <c r="B5719" s="184">
        <v>51478</v>
      </c>
    </row>
    <row r="5720" spans="1:2" x14ac:dyDescent="0.2">
      <c r="A5720" s="115" t="s">
        <v>7611</v>
      </c>
      <c r="B5720" s="184">
        <v>51479</v>
      </c>
    </row>
    <row r="5721" spans="1:2" x14ac:dyDescent="0.2">
      <c r="A5721" s="115" t="s">
        <v>7612</v>
      </c>
      <c r="B5721" s="184">
        <v>51480</v>
      </c>
    </row>
    <row r="5722" spans="1:2" x14ac:dyDescent="0.2">
      <c r="A5722" s="115" t="s">
        <v>7613</v>
      </c>
      <c r="B5722" s="184">
        <v>51481</v>
      </c>
    </row>
    <row r="5723" spans="1:2" x14ac:dyDescent="0.2">
      <c r="A5723" s="115" t="s">
        <v>7614</v>
      </c>
      <c r="B5723" s="184">
        <v>51482</v>
      </c>
    </row>
    <row r="5724" spans="1:2" x14ac:dyDescent="0.2">
      <c r="A5724" s="115" t="s">
        <v>7615</v>
      </c>
      <c r="B5724" s="184">
        <v>51483</v>
      </c>
    </row>
    <row r="5725" spans="1:2" x14ac:dyDescent="0.2">
      <c r="A5725" s="115" t="s">
        <v>7616</v>
      </c>
      <c r="B5725" s="184">
        <v>51484</v>
      </c>
    </row>
    <row r="5726" spans="1:2" x14ac:dyDescent="0.2">
      <c r="A5726" s="115" t="s">
        <v>7617</v>
      </c>
      <c r="B5726" s="184">
        <v>51485</v>
      </c>
    </row>
    <row r="5727" spans="1:2" x14ac:dyDescent="0.2">
      <c r="A5727" s="115" t="s">
        <v>7618</v>
      </c>
      <c r="B5727" s="184">
        <v>51486</v>
      </c>
    </row>
    <row r="5728" spans="1:2" x14ac:dyDescent="0.2">
      <c r="A5728" s="115" t="s">
        <v>7619</v>
      </c>
      <c r="B5728" s="184">
        <v>51487</v>
      </c>
    </row>
    <row r="5729" spans="1:2" x14ac:dyDescent="0.2">
      <c r="A5729" s="115" t="s">
        <v>7620</v>
      </c>
      <c r="B5729" s="184">
        <v>51488</v>
      </c>
    </row>
    <row r="5730" spans="1:2" x14ac:dyDescent="0.2">
      <c r="A5730" s="115" t="s">
        <v>7621</v>
      </c>
      <c r="B5730" s="184">
        <v>51489</v>
      </c>
    </row>
    <row r="5731" spans="1:2" x14ac:dyDescent="0.2">
      <c r="A5731" s="115" t="s">
        <v>7622</v>
      </c>
      <c r="B5731" s="184">
        <v>51490</v>
      </c>
    </row>
    <row r="5732" spans="1:2" x14ac:dyDescent="0.2">
      <c r="A5732" s="115" t="s">
        <v>7623</v>
      </c>
      <c r="B5732" s="184">
        <v>51491</v>
      </c>
    </row>
    <row r="5733" spans="1:2" x14ac:dyDescent="0.2">
      <c r="A5733" s="115" t="s">
        <v>7624</v>
      </c>
      <c r="B5733" s="184">
        <v>51492</v>
      </c>
    </row>
    <row r="5734" spans="1:2" x14ac:dyDescent="0.2">
      <c r="A5734" s="115" t="s">
        <v>7625</v>
      </c>
      <c r="B5734" s="184">
        <v>51493</v>
      </c>
    </row>
    <row r="5735" spans="1:2" x14ac:dyDescent="0.2">
      <c r="A5735" s="115" t="s">
        <v>7626</v>
      </c>
      <c r="B5735" s="184">
        <v>51494</v>
      </c>
    </row>
    <row r="5736" spans="1:2" x14ac:dyDescent="0.2">
      <c r="A5736" s="115" t="s">
        <v>7627</v>
      </c>
      <c r="B5736" s="184">
        <v>51495</v>
      </c>
    </row>
    <row r="5737" spans="1:2" x14ac:dyDescent="0.2">
      <c r="A5737" s="115" t="s">
        <v>7628</v>
      </c>
      <c r="B5737" s="184">
        <v>51496</v>
      </c>
    </row>
    <row r="5738" spans="1:2" x14ac:dyDescent="0.2">
      <c r="A5738" s="115" t="s">
        <v>7629</v>
      </c>
      <c r="B5738" s="184">
        <v>51497</v>
      </c>
    </row>
    <row r="5739" spans="1:2" x14ac:dyDescent="0.2">
      <c r="A5739" s="115" t="s">
        <v>7630</v>
      </c>
      <c r="B5739" s="184">
        <v>51498</v>
      </c>
    </row>
    <row r="5740" spans="1:2" x14ac:dyDescent="0.2">
      <c r="A5740" s="115" t="s">
        <v>7631</v>
      </c>
      <c r="B5740" s="184">
        <v>51499</v>
      </c>
    </row>
    <row r="5741" spans="1:2" x14ac:dyDescent="0.2">
      <c r="A5741" s="115" t="s">
        <v>7632</v>
      </c>
      <c r="B5741" s="184">
        <v>51500</v>
      </c>
    </row>
    <row r="5742" spans="1:2" x14ac:dyDescent="0.2">
      <c r="A5742" s="115" t="s">
        <v>7633</v>
      </c>
      <c r="B5742" s="184">
        <v>51501</v>
      </c>
    </row>
    <row r="5743" spans="1:2" x14ac:dyDescent="0.2">
      <c r="A5743" s="115" t="s">
        <v>7634</v>
      </c>
      <c r="B5743" s="184">
        <v>51502</v>
      </c>
    </row>
    <row r="5744" spans="1:2" x14ac:dyDescent="0.2">
      <c r="A5744" s="115" t="s">
        <v>7635</v>
      </c>
      <c r="B5744" s="184">
        <v>51503</v>
      </c>
    </row>
    <row r="5745" spans="1:2" x14ac:dyDescent="0.2">
      <c r="A5745" s="115" t="s">
        <v>7636</v>
      </c>
      <c r="B5745" s="184">
        <v>51504</v>
      </c>
    </row>
    <row r="5746" spans="1:2" x14ac:dyDescent="0.2">
      <c r="A5746" s="115" t="s">
        <v>7637</v>
      </c>
      <c r="B5746" s="184">
        <v>51505</v>
      </c>
    </row>
    <row r="5747" spans="1:2" x14ac:dyDescent="0.2">
      <c r="A5747" s="115" t="s">
        <v>7638</v>
      </c>
      <c r="B5747" s="184">
        <v>51506</v>
      </c>
    </row>
    <row r="5748" spans="1:2" x14ac:dyDescent="0.2">
      <c r="A5748" s="115" t="s">
        <v>7639</v>
      </c>
      <c r="B5748" s="184">
        <v>51507</v>
      </c>
    </row>
    <row r="5749" spans="1:2" x14ac:dyDescent="0.2">
      <c r="A5749" s="115" t="s">
        <v>7640</v>
      </c>
      <c r="B5749" s="184">
        <v>51508</v>
      </c>
    </row>
    <row r="5750" spans="1:2" x14ac:dyDescent="0.2">
      <c r="A5750" s="115" t="s">
        <v>7641</v>
      </c>
      <c r="B5750" s="184">
        <v>51509</v>
      </c>
    </row>
    <row r="5751" spans="1:2" x14ac:dyDescent="0.2">
      <c r="A5751" s="115" t="s">
        <v>7642</v>
      </c>
      <c r="B5751" s="184">
        <v>51510</v>
      </c>
    </row>
    <row r="5752" spans="1:2" x14ac:dyDescent="0.2">
      <c r="A5752" s="115" t="s">
        <v>7643</v>
      </c>
      <c r="B5752" s="184">
        <v>51511</v>
      </c>
    </row>
    <row r="5753" spans="1:2" x14ac:dyDescent="0.2">
      <c r="A5753" s="115" t="s">
        <v>7644</v>
      </c>
      <c r="B5753" s="184">
        <v>51512</v>
      </c>
    </row>
    <row r="5754" spans="1:2" x14ac:dyDescent="0.2">
      <c r="A5754" s="115" t="s">
        <v>7645</v>
      </c>
      <c r="B5754" s="184">
        <v>51513</v>
      </c>
    </row>
    <row r="5755" spans="1:2" x14ac:dyDescent="0.2">
      <c r="A5755" s="115" t="s">
        <v>7646</v>
      </c>
      <c r="B5755" s="184">
        <v>51514</v>
      </c>
    </row>
    <row r="5756" spans="1:2" x14ac:dyDescent="0.2">
      <c r="A5756" s="115" t="s">
        <v>7647</v>
      </c>
      <c r="B5756" s="184">
        <v>51515</v>
      </c>
    </row>
    <row r="5757" spans="1:2" x14ac:dyDescent="0.2">
      <c r="A5757" s="115" t="s">
        <v>7648</v>
      </c>
      <c r="B5757" s="184">
        <v>51516</v>
      </c>
    </row>
    <row r="5758" spans="1:2" x14ac:dyDescent="0.2">
      <c r="A5758" s="115" t="s">
        <v>7649</v>
      </c>
      <c r="B5758" s="184">
        <v>51517</v>
      </c>
    </row>
    <row r="5759" spans="1:2" x14ac:dyDescent="0.2">
      <c r="A5759" s="115" t="s">
        <v>7650</v>
      </c>
      <c r="B5759" s="184">
        <v>51518</v>
      </c>
    </row>
    <row r="5760" spans="1:2" x14ac:dyDescent="0.2">
      <c r="A5760" s="115" t="s">
        <v>7651</v>
      </c>
      <c r="B5760" s="184">
        <v>51519</v>
      </c>
    </row>
    <row r="5761" spans="1:2" x14ac:dyDescent="0.2">
      <c r="A5761" s="115" t="s">
        <v>7652</v>
      </c>
      <c r="B5761" s="184">
        <v>51520</v>
      </c>
    </row>
    <row r="5762" spans="1:2" x14ac:dyDescent="0.2">
      <c r="A5762" s="115" t="s">
        <v>7653</v>
      </c>
      <c r="B5762" s="184">
        <v>51521</v>
      </c>
    </row>
    <row r="5763" spans="1:2" x14ac:dyDescent="0.2">
      <c r="A5763" s="115" t="s">
        <v>7654</v>
      </c>
      <c r="B5763" s="184">
        <v>51522</v>
      </c>
    </row>
    <row r="5764" spans="1:2" x14ac:dyDescent="0.2">
      <c r="A5764" s="115" t="s">
        <v>7655</v>
      </c>
      <c r="B5764" s="184">
        <v>51523</v>
      </c>
    </row>
    <row r="5765" spans="1:2" x14ac:dyDescent="0.2">
      <c r="A5765" s="115" t="s">
        <v>7656</v>
      </c>
      <c r="B5765" s="184">
        <v>51524</v>
      </c>
    </row>
    <row r="5766" spans="1:2" x14ac:dyDescent="0.2">
      <c r="A5766" s="115" t="s">
        <v>7657</v>
      </c>
      <c r="B5766" s="184">
        <v>51525</v>
      </c>
    </row>
    <row r="5767" spans="1:2" x14ac:dyDescent="0.2">
      <c r="A5767" s="115" t="s">
        <v>7658</v>
      </c>
      <c r="B5767" s="184">
        <v>51526</v>
      </c>
    </row>
    <row r="5768" spans="1:2" x14ac:dyDescent="0.2">
      <c r="A5768" s="115" t="s">
        <v>7659</v>
      </c>
      <c r="B5768" s="184">
        <v>51527</v>
      </c>
    </row>
    <row r="5769" spans="1:2" x14ac:dyDescent="0.2">
      <c r="A5769" s="115" t="s">
        <v>7660</v>
      </c>
      <c r="B5769" s="184">
        <v>51528</v>
      </c>
    </row>
    <row r="5770" spans="1:2" x14ac:dyDescent="0.2">
      <c r="A5770" s="115" t="s">
        <v>7661</v>
      </c>
      <c r="B5770" s="184">
        <v>51529</v>
      </c>
    </row>
    <row r="5771" spans="1:2" x14ac:dyDescent="0.2">
      <c r="A5771" s="115" t="s">
        <v>7662</v>
      </c>
      <c r="B5771" s="184">
        <v>51530</v>
      </c>
    </row>
    <row r="5772" spans="1:2" x14ac:dyDescent="0.2">
      <c r="A5772" s="115" t="s">
        <v>7663</v>
      </c>
      <c r="B5772" s="184">
        <v>51531</v>
      </c>
    </row>
    <row r="5773" spans="1:2" x14ac:dyDescent="0.2">
      <c r="A5773" s="115" t="s">
        <v>7664</v>
      </c>
      <c r="B5773" s="184">
        <v>51532</v>
      </c>
    </row>
    <row r="5774" spans="1:2" x14ac:dyDescent="0.2">
      <c r="A5774" s="115" t="s">
        <v>7665</v>
      </c>
      <c r="B5774" s="184">
        <v>51533</v>
      </c>
    </row>
    <row r="5775" spans="1:2" x14ac:dyDescent="0.2">
      <c r="A5775" s="115" t="s">
        <v>7666</v>
      </c>
      <c r="B5775" s="184">
        <v>51534</v>
      </c>
    </row>
    <row r="5776" spans="1:2" x14ac:dyDescent="0.2">
      <c r="A5776" s="115" t="s">
        <v>7667</v>
      </c>
      <c r="B5776" s="184">
        <v>51535</v>
      </c>
    </row>
    <row r="5777" spans="1:2" x14ac:dyDescent="0.2">
      <c r="A5777" s="115" t="s">
        <v>7668</v>
      </c>
      <c r="B5777" s="184">
        <v>51536</v>
      </c>
    </row>
    <row r="5778" spans="1:2" x14ac:dyDescent="0.2">
      <c r="A5778" s="115" t="s">
        <v>7669</v>
      </c>
      <c r="B5778" s="184">
        <v>51537</v>
      </c>
    </row>
    <row r="5779" spans="1:2" x14ac:dyDescent="0.2">
      <c r="A5779" s="115" t="s">
        <v>7670</v>
      </c>
      <c r="B5779" s="184">
        <v>51538</v>
      </c>
    </row>
    <row r="5780" spans="1:2" x14ac:dyDescent="0.2">
      <c r="A5780" s="115" t="s">
        <v>7671</v>
      </c>
      <c r="B5780" s="184">
        <v>51539</v>
      </c>
    </row>
    <row r="5781" spans="1:2" x14ac:dyDescent="0.2">
      <c r="A5781" s="115" t="s">
        <v>7672</v>
      </c>
      <c r="B5781" s="184">
        <v>51540</v>
      </c>
    </row>
    <row r="5782" spans="1:2" x14ac:dyDescent="0.2">
      <c r="A5782" s="115" t="s">
        <v>7673</v>
      </c>
      <c r="B5782" s="184">
        <v>51541</v>
      </c>
    </row>
    <row r="5783" spans="1:2" x14ac:dyDescent="0.2">
      <c r="A5783" s="115" t="s">
        <v>7674</v>
      </c>
      <c r="B5783" s="184">
        <v>51542</v>
      </c>
    </row>
    <row r="5784" spans="1:2" x14ac:dyDescent="0.2">
      <c r="A5784" s="115" t="s">
        <v>7675</v>
      </c>
      <c r="B5784" s="184">
        <v>51543</v>
      </c>
    </row>
    <row r="5785" spans="1:2" x14ac:dyDescent="0.2">
      <c r="A5785" s="115" t="s">
        <v>7676</v>
      </c>
      <c r="B5785" s="184">
        <v>51544</v>
      </c>
    </row>
    <row r="5786" spans="1:2" x14ac:dyDescent="0.2">
      <c r="A5786" s="115" t="s">
        <v>7677</v>
      </c>
      <c r="B5786" s="184">
        <v>51545</v>
      </c>
    </row>
    <row r="5787" spans="1:2" x14ac:dyDescent="0.2">
      <c r="A5787" s="115" t="s">
        <v>7678</v>
      </c>
      <c r="B5787" s="184">
        <v>51546</v>
      </c>
    </row>
    <row r="5788" spans="1:2" x14ac:dyDescent="0.2">
      <c r="A5788" s="115" t="s">
        <v>7679</v>
      </c>
      <c r="B5788" s="184">
        <v>51547</v>
      </c>
    </row>
    <row r="5789" spans="1:2" x14ac:dyDescent="0.2">
      <c r="A5789" s="115" t="s">
        <v>7680</v>
      </c>
      <c r="B5789" s="184">
        <v>51548</v>
      </c>
    </row>
    <row r="5790" spans="1:2" x14ac:dyDescent="0.2">
      <c r="A5790" s="115" t="s">
        <v>7681</v>
      </c>
      <c r="B5790" s="184">
        <v>51549</v>
      </c>
    </row>
    <row r="5791" spans="1:2" x14ac:dyDescent="0.2">
      <c r="A5791" s="115" t="s">
        <v>7682</v>
      </c>
      <c r="B5791" s="184">
        <v>51550</v>
      </c>
    </row>
    <row r="5792" spans="1:2" x14ac:dyDescent="0.2">
      <c r="A5792" s="115" t="s">
        <v>7683</v>
      </c>
      <c r="B5792" s="184">
        <v>51551</v>
      </c>
    </row>
    <row r="5793" spans="1:2" x14ac:dyDescent="0.2">
      <c r="A5793" s="115" t="s">
        <v>7684</v>
      </c>
      <c r="B5793" s="184">
        <v>51552</v>
      </c>
    </row>
    <row r="5794" spans="1:2" x14ac:dyDescent="0.2">
      <c r="A5794" s="115" t="s">
        <v>7685</v>
      </c>
      <c r="B5794" s="184">
        <v>51553</v>
      </c>
    </row>
    <row r="5795" spans="1:2" x14ac:dyDescent="0.2">
      <c r="A5795" s="115" t="s">
        <v>7686</v>
      </c>
      <c r="B5795" s="184">
        <v>51554</v>
      </c>
    </row>
    <row r="5796" spans="1:2" x14ac:dyDescent="0.2">
      <c r="A5796" s="115" t="s">
        <v>7687</v>
      </c>
      <c r="B5796" s="184">
        <v>51555</v>
      </c>
    </row>
    <row r="5797" spans="1:2" x14ac:dyDescent="0.2">
      <c r="A5797" s="115" t="s">
        <v>7688</v>
      </c>
      <c r="B5797" s="184">
        <v>51556</v>
      </c>
    </row>
    <row r="5798" spans="1:2" x14ac:dyDescent="0.2">
      <c r="A5798" s="115" t="s">
        <v>7689</v>
      </c>
      <c r="B5798" s="184">
        <v>51557</v>
      </c>
    </row>
    <row r="5799" spans="1:2" x14ac:dyDescent="0.2">
      <c r="A5799" s="115" t="s">
        <v>7690</v>
      </c>
      <c r="B5799" s="184">
        <v>51558</v>
      </c>
    </row>
    <row r="5800" spans="1:2" x14ac:dyDescent="0.2">
      <c r="A5800" s="115" t="s">
        <v>7691</v>
      </c>
      <c r="B5800" s="184">
        <v>51559</v>
      </c>
    </row>
    <row r="5801" spans="1:2" x14ac:dyDescent="0.2">
      <c r="A5801" s="115" t="s">
        <v>7692</v>
      </c>
      <c r="B5801" s="184">
        <v>51560</v>
      </c>
    </row>
    <row r="5802" spans="1:2" x14ac:dyDescent="0.2">
      <c r="A5802" s="115" t="s">
        <v>7693</v>
      </c>
      <c r="B5802" s="184">
        <v>51561</v>
      </c>
    </row>
    <row r="5803" spans="1:2" x14ac:dyDescent="0.2">
      <c r="A5803" s="115" t="s">
        <v>7694</v>
      </c>
      <c r="B5803" s="184">
        <v>51562</v>
      </c>
    </row>
    <row r="5804" spans="1:2" x14ac:dyDescent="0.2">
      <c r="A5804" s="115" t="s">
        <v>7695</v>
      </c>
      <c r="B5804" s="184">
        <v>51563</v>
      </c>
    </row>
    <row r="5805" spans="1:2" x14ac:dyDescent="0.2">
      <c r="A5805" s="115" t="s">
        <v>7696</v>
      </c>
      <c r="B5805" s="184">
        <v>51564</v>
      </c>
    </row>
    <row r="5806" spans="1:2" x14ac:dyDescent="0.2">
      <c r="A5806" s="115" t="s">
        <v>7697</v>
      </c>
      <c r="B5806" s="184">
        <v>51565</v>
      </c>
    </row>
    <row r="5807" spans="1:2" x14ac:dyDescent="0.2">
      <c r="A5807" s="115" t="s">
        <v>7698</v>
      </c>
      <c r="B5807" s="184">
        <v>51566</v>
      </c>
    </row>
    <row r="5808" spans="1:2" x14ac:dyDescent="0.2">
      <c r="A5808" s="115" t="s">
        <v>7699</v>
      </c>
      <c r="B5808" s="184">
        <v>51567</v>
      </c>
    </row>
    <row r="5809" spans="1:2" x14ac:dyDescent="0.2">
      <c r="A5809" s="115" t="s">
        <v>7700</v>
      </c>
      <c r="B5809" s="184">
        <v>51568</v>
      </c>
    </row>
    <row r="5810" spans="1:2" x14ac:dyDescent="0.2">
      <c r="A5810" s="115" t="s">
        <v>7701</v>
      </c>
      <c r="B5810" s="184">
        <v>51569</v>
      </c>
    </row>
    <row r="5811" spans="1:2" x14ac:dyDescent="0.2">
      <c r="A5811" s="115" t="s">
        <v>7702</v>
      </c>
      <c r="B5811" s="184">
        <v>51570</v>
      </c>
    </row>
    <row r="5812" spans="1:2" x14ac:dyDescent="0.2">
      <c r="A5812" s="115" t="s">
        <v>7703</v>
      </c>
      <c r="B5812" s="184">
        <v>51571</v>
      </c>
    </row>
    <row r="5813" spans="1:2" x14ac:dyDescent="0.2">
      <c r="A5813" s="115" t="s">
        <v>7704</v>
      </c>
      <c r="B5813" s="184">
        <v>51572</v>
      </c>
    </row>
    <row r="5814" spans="1:2" x14ac:dyDescent="0.2">
      <c r="A5814" s="115" t="s">
        <v>7705</v>
      </c>
      <c r="B5814" s="184">
        <v>51573</v>
      </c>
    </row>
    <row r="5815" spans="1:2" x14ac:dyDescent="0.2">
      <c r="A5815" s="115" t="s">
        <v>7706</v>
      </c>
      <c r="B5815" s="184">
        <v>51574</v>
      </c>
    </row>
    <row r="5816" spans="1:2" x14ac:dyDescent="0.2">
      <c r="A5816" s="115" t="s">
        <v>7707</v>
      </c>
      <c r="B5816" s="184">
        <v>51575</v>
      </c>
    </row>
    <row r="5817" spans="1:2" x14ac:dyDescent="0.2">
      <c r="A5817" s="115" t="s">
        <v>7708</v>
      </c>
      <c r="B5817" s="184">
        <v>51576</v>
      </c>
    </row>
    <row r="5818" spans="1:2" x14ac:dyDescent="0.2">
      <c r="A5818" s="115" t="s">
        <v>7709</v>
      </c>
      <c r="B5818" s="184">
        <v>51577</v>
      </c>
    </row>
    <row r="5819" spans="1:2" x14ac:dyDescent="0.2">
      <c r="A5819" s="115" t="s">
        <v>7710</v>
      </c>
      <c r="B5819" s="184">
        <v>51578</v>
      </c>
    </row>
    <row r="5820" spans="1:2" x14ac:dyDescent="0.2">
      <c r="A5820" s="115" t="s">
        <v>7711</v>
      </c>
      <c r="B5820" s="184">
        <v>51579</v>
      </c>
    </row>
    <row r="5821" spans="1:2" x14ac:dyDescent="0.2">
      <c r="A5821" s="115" t="s">
        <v>7712</v>
      </c>
      <c r="B5821" s="184">
        <v>51580</v>
      </c>
    </row>
    <row r="5822" spans="1:2" x14ac:dyDescent="0.2">
      <c r="A5822" s="115" t="s">
        <v>7713</v>
      </c>
      <c r="B5822" s="184">
        <v>51581</v>
      </c>
    </row>
    <row r="5823" spans="1:2" x14ac:dyDescent="0.2">
      <c r="A5823" s="115" t="s">
        <v>7714</v>
      </c>
      <c r="B5823" s="184">
        <v>51582</v>
      </c>
    </row>
    <row r="5824" spans="1:2" x14ac:dyDescent="0.2">
      <c r="A5824" s="115" t="s">
        <v>7715</v>
      </c>
      <c r="B5824" s="184">
        <v>51583</v>
      </c>
    </row>
    <row r="5825" spans="1:2" x14ac:dyDescent="0.2">
      <c r="A5825" s="115" t="s">
        <v>7716</v>
      </c>
      <c r="B5825" s="184">
        <v>51584</v>
      </c>
    </row>
    <row r="5826" spans="1:2" x14ac:dyDescent="0.2">
      <c r="A5826" s="115" t="s">
        <v>7717</v>
      </c>
      <c r="B5826" s="184">
        <v>51585</v>
      </c>
    </row>
    <row r="5827" spans="1:2" x14ac:dyDescent="0.2">
      <c r="A5827" s="115" t="s">
        <v>7718</v>
      </c>
      <c r="B5827" s="184">
        <v>51586</v>
      </c>
    </row>
    <row r="5828" spans="1:2" x14ac:dyDescent="0.2">
      <c r="A5828" s="115" t="s">
        <v>7719</v>
      </c>
      <c r="B5828" s="184">
        <v>51587</v>
      </c>
    </row>
    <row r="5829" spans="1:2" x14ac:dyDescent="0.2">
      <c r="A5829" s="115" t="s">
        <v>7720</v>
      </c>
      <c r="B5829" s="184">
        <v>51588</v>
      </c>
    </row>
    <row r="5830" spans="1:2" x14ac:dyDescent="0.2">
      <c r="A5830" s="115" t="s">
        <v>7721</v>
      </c>
      <c r="B5830" s="184">
        <v>51589</v>
      </c>
    </row>
    <row r="5831" spans="1:2" x14ac:dyDescent="0.2">
      <c r="A5831" s="115" t="s">
        <v>7722</v>
      </c>
      <c r="B5831" s="184">
        <v>51590</v>
      </c>
    </row>
    <row r="5832" spans="1:2" x14ac:dyDescent="0.2">
      <c r="A5832" s="115" t="s">
        <v>7723</v>
      </c>
      <c r="B5832" s="184">
        <v>51591</v>
      </c>
    </row>
    <row r="5833" spans="1:2" x14ac:dyDescent="0.2">
      <c r="A5833" s="115" t="s">
        <v>7724</v>
      </c>
      <c r="B5833" s="184">
        <v>51592</v>
      </c>
    </row>
    <row r="5834" spans="1:2" x14ac:dyDescent="0.2">
      <c r="A5834" s="115" t="s">
        <v>7725</v>
      </c>
      <c r="B5834" s="184">
        <v>51593</v>
      </c>
    </row>
    <row r="5835" spans="1:2" x14ac:dyDescent="0.2">
      <c r="A5835" s="115" t="s">
        <v>7726</v>
      </c>
      <c r="B5835" s="184">
        <v>51594</v>
      </c>
    </row>
    <row r="5836" spans="1:2" x14ac:dyDescent="0.2">
      <c r="A5836" s="115" t="s">
        <v>7727</v>
      </c>
      <c r="B5836" s="184">
        <v>51595</v>
      </c>
    </row>
    <row r="5837" spans="1:2" x14ac:dyDescent="0.2">
      <c r="A5837" s="115" t="s">
        <v>7728</v>
      </c>
      <c r="B5837" s="184">
        <v>51596</v>
      </c>
    </row>
    <row r="5838" spans="1:2" x14ac:dyDescent="0.2">
      <c r="A5838" s="115" t="s">
        <v>7729</v>
      </c>
      <c r="B5838" s="184">
        <v>51597</v>
      </c>
    </row>
    <row r="5839" spans="1:2" x14ac:dyDescent="0.2">
      <c r="A5839" s="115" t="s">
        <v>7730</v>
      </c>
      <c r="B5839" s="184">
        <v>51598</v>
      </c>
    </row>
    <row r="5840" spans="1:2" x14ac:dyDescent="0.2">
      <c r="A5840" s="115" t="s">
        <v>7731</v>
      </c>
      <c r="B5840" s="184">
        <v>51599</v>
      </c>
    </row>
    <row r="5841" spans="1:2" x14ac:dyDescent="0.2">
      <c r="A5841" s="115" t="s">
        <v>7732</v>
      </c>
      <c r="B5841" s="184">
        <v>51600</v>
      </c>
    </row>
    <row r="5842" spans="1:2" x14ac:dyDescent="0.2">
      <c r="A5842" s="115" t="s">
        <v>7733</v>
      </c>
      <c r="B5842" s="184">
        <v>51601</v>
      </c>
    </row>
    <row r="5843" spans="1:2" x14ac:dyDescent="0.2">
      <c r="A5843" s="115" t="s">
        <v>7734</v>
      </c>
      <c r="B5843" s="184">
        <v>51602</v>
      </c>
    </row>
    <row r="5844" spans="1:2" x14ac:dyDescent="0.2">
      <c r="A5844" s="115" t="s">
        <v>7735</v>
      </c>
      <c r="B5844" s="184">
        <v>51603</v>
      </c>
    </row>
    <row r="5845" spans="1:2" x14ac:dyDescent="0.2">
      <c r="A5845" s="115" t="s">
        <v>7736</v>
      </c>
      <c r="B5845" s="184">
        <v>51604</v>
      </c>
    </row>
    <row r="5846" spans="1:2" x14ac:dyDescent="0.2">
      <c r="A5846" s="115" t="s">
        <v>7737</v>
      </c>
      <c r="B5846" s="184">
        <v>51605</v>
      </c>
    </row>
    <row r="5847" spans="1:2" x14ac:dyDescent="0.2">
      <c r="A5847" s="115" t="s">
        <v>7738</v>
      </c>
      <c r="B5847" s="184">
        <v>51606</v>
      </c>
    </row>
    <row r="5848" spans="1:2" x14ac:dyDescent="0.2">
      <c r="A5848" s="115" t="s">
        <v>7739</v>
      </c>
      <c r="B5848" s="184">
        <v>51607</v>
      </c>
    </row>
    <row r="5849" spans="1:2" x14ac:dyDescent="0.2">
      <c r="A5849" s="115" t="s">
        <v>7740</v>
      </c>
      <c r="B5849" s="184">
        <v>51608</v>
      </c>
    </row>
    <row r="5850" spans="1:2" x14ac:dyDescent="0.2">
      <c r="A5850" s="115" t="s">
        <v>7741</v>
      </c>
      <c r="B5850" s="184">
        <v>51609</v>
      </c>
    </row>
    <row r="5851" spans="1:2" x14ac:dyDescent="0.2">
      <c r="A5851" s="115" t="s">
        <v>7742</v>
      </c>
      <c r="B5851" s="184">
        <v>51610</v>
      </c>
    </row>
    <row r="5852" spans="1:2" x14ac:dyDescent="0.2">
      <c r="A5852" s="115" t="s">
        <v>7743</v>
      </c>
      <c r="B5852" s="184">
        <v>51611</v>
      </c>
    </row>
    <row r="5853" spans="1:2" x14ac:dyDescent="0.2">
      <c r="A5853" s="115" t="s">
        <v>7744</v>
      </c>
      <c r="B5853" s="184">
        <v>51612</v>
      </c>
    </row>
    <row r="5854" spans="1:2" x14ac:dyDescent="0.2">
      <c r="A5854" s="115" t="s">
        <v>7745</v>
      </c>
      <c r="B5854" s="184">
        <v>51613</v>
      </c>
    </row>
    <row r="5855" spans="1:2" x14ac:dyDescent="0.2">
      <c r="A5855" s="115" t="s">
        <v>7746</v>
      </c>
      <c r="B5855" s="184">
        <v>51614</v>
      </c>
    </row>
    <row r="5856" spans="1:2" x14ac:dyDescent="0.2">
      <c r="A5856" s="115" t="s">
        <v>7747</v>
      </c>
      <c r="B5856" s="184">
        <v>51615</v>
      </c>
    </row>
    <row r="5857" spans="1:2" x14ac:dyDescent="0.2">
      <c r="A5857" s="115" t="s">
        <v>7748</v>
      </c>
      <c r="B5857" s="184">
        <v>51616</v>
      </c>
    </row>
    <row r="5858" spans="1:2" x14ac:dyDescent="0.2">
      <c r="A5858" s="115" t="s">
        <v>7749</v>
      </c>
      <c r="B5858" s="184">
        <v>51617</v>
      </c>
    </row>
    <row r="5859" spans="1:2" x14ac:dyDescent="0.2">
      <c r="A5859" s="115" t="s">
        <v>7750</v>
      </c>
      <c r="B5859" s="184">
        <v>51618</v>
      </c>
    </row>
    <row r="5860" spans="1:2" x14ac:dyDescent="0.2">
      <c r="A5860" s="115" t="s">
        <v>7751</v>
      </c>
      <c r="B5860" s="184">
        <v>51619</v>
      </c>
    </row>
    <row r="5861" spans="1:2" x14ac:dyDescent="0.2">
      <c r="A5861" s="115" t="s">
        <v>7752</v>
      </c>
      <c r="B5861" s="184">
        <v>51620</v>
      </c>
    </row>
    <row r="5862" spans="1:2" x14ac:dyDescent="0.2">
      <c r="A5862" s="115" t="s">
        <v>7753</v>
      </c>
      <c r="B5862" s="184">
        <v>51621</v>
      </c>
    </row>
    <row r="5863" spans="1:2" x14ac:dyDescent="0.2">
      <c r="A5863" s="115" t="s">
        <v>7754</v>
      </c>
      <c r="B5863" s="184">
        <v>51622</v>
      </c>
    </row>
    <row r="5864" spans="1:2" x14ac:dyDescent="0.2">
      <c r="A5864" s="115" t="s">
        <v>7755</v>
      </c>
      <c r="B5864" s="184">
        <v>51623</v>
      </c>
    </row>
    <row r="5865" spans="1:2" x14ac:dyDescent="0.2">
      <c r="A5865" s="115" t="s">
        <v>7756</v>
      </c>
      <c r="B5865" s="184">
        <v>51624</v>
      </c>
    </row>
    <row r="5866" spans="1:2" x14ac:dyDescent="0.2">
      <c r="A5866" s="115" t="s">
        <v>7757</v>
      </c>
      <c r="B5866" s="184">
        <v>51625</v>
      </c>
    </row>
    <row r="5867" spans="1:2" x14ac:dyDescent="0.2">
      <c r="A5867" s="115" t="s">
        <v>7758</v>
      </c>
      <c r="B5867" s="184">
        <v>51626</v>
      </c>
    </row>
    <row r="5868" spans="1:2" x14ac:dyDescent="0.2">
      <c r="A5868" s="115" t="s">
        <v>7759</v>
      </c>
      <c r="B5868" s="184">
        <v>51627</v>
      </c>
    </row>
    <row r="5869" spans="1:2" x14ac:dyDescent="0.2">
      <c r="A5869" s="115" t="s">
        <v>7760</v>
      </c>
      <c r="B5869" s="184">
        <v>51628</v>
      </c>
    </row>
    <row r="5870" spans="1:2" x14ac:dyDescent="0.2">
      <c r="A5870" s="115" t="s">
        <v>7761</v>
      </c>
      <c r="B5870" s="184">
        <v>51629</v>
      </c>
    </row>
    <row r="5871" spans="1:2" x14ac:dyDescent="0.2">
      <c r="A5871" s="115" t="s">
        <v>7762</v>
      </c>
      <c r="B5871" s="184">
        <v>51630</v>
      </c>
    </row>
    <row r="5872" spans="1:2" x14ac:dyDescent="0.2">
      <c r="A5872" s="115" t="s">
        <v>7763</v>
      </c>
      <c r="B5872" s="184">
        <v>51631</v>
      </c>
    </row>
    <row r="5873" spans="1:2" x14ac:dyDescent="0.2">
      <c r="A5873" s="115" t="s">
        <v>7764</v>
      </c>
      <c r="B5873" s="184">
        <v>51632</v>
      </c>
    </row>
    <row r="5874" spans="1:2" x14ac:dyDescent="0.2">
      <c r="A5874" s="115" t="s">
        <v>7765</v>
      </c>
      <c r="B5874" s="184">
        <v>51633</v>
      </c>
    </row>
    <row r="5875" spans="1:2" x14ac:dyDescent="0.2">
      <c r="A5875" s="115" t="s">
        <v>7766</v>
      </c>
      <c r="B5875" s="184">
        <v>51634</v>
      </c>
    </row>
    <row r="5876" spans="1:2" x14ac:dyDescent="0.2">
      <c r="A5876" s="115" t="s">
        <v>7767</v>
      </c>
      <c r="B5876" s="184">
        <v>51635</v>
      </c>
    </row>
    <row r="5877" spans="1:2" x14ac:dyDescent="0.2">
      <c r="A5877" s="115" t="s">
        <v>7768</v>
      </c>
      <c r="B5877" s="184">
        <v>51636</v>
      </c>
    </row>
    <row r="5878" spans="1:2" x14ac:dyDescent="0.2">
      <c r="A5878" s="115" t="s">
        <v>7769</v>
      </c>
      <c r="B5878" s="184">
        <v>51637</v>
      </c>
    </row>
    <row r="5879" spans="1:2" x14ac:dyDescent="0.2">
      <c r="A5879" s="115" t="s">
        <v>7770</v>
      </c>
      <c r="B5879" s="184">
        <v>51638</v>
      </c>
    </row>
    <row r="5880" spans="1:2" x14ac:dyDescent="0.2">
      <c r="A5880" s="115" t="s">
        <v>7771</v>
      </c>
      <c r="B5880" s="184">
        <v>51639</v>
      </c>
    </row>
    <row r="5881" spans="1:2" x14ac:dyDescent="0.2">
      <c r="A5881" s="115" t="s">
        <v>7772</v>
      </c>
      <c r="B5881" s="184">
        <v>51640</v>
      </c>
    </row>
    <row r="5882" spans="1:2" x14ac:dyDescent="0.2">
      <c r="A5882" s="115" t="s">
        <v>7773</v>
      </c>
      <c r="B5882" s="184">
        <v>51641</v>
      </c>
    </row>
    <row r="5883" spans="1:2" x14ac:dyDescent="0.2">
      <c r="A5883" s="115" t="s">
        <v>7774</v>
      </c>
      <c r="B5883" s="184">
        <v>51642</v>
      </c>
    </row>
    <row r="5884" spans="1:2" x14ac:dyDescent="0.2">
      <c r="A5884" s="115" t="s">
        <v>7775</v>
      </c>
      <c r="B5884" s="184">
        <v>51643</v>
      </c>
    </row>
    <row r="5885" spans="1:2" x14ac:dyDescent="0.2">
      <c r="A5885" s="115" t="s">
        <v>7776</v>
      </c>
      <c r="B5885" s="184">
        <v>51644</v>
      </c>
    </row>
    <row r="5886" spans="1:2" x14ac:dyDescent="0.2">
      <c r="A5886" s="115" t="s">
        <v>7777</v>
      </c>
      <c r="B5886" s="184">
        <v>51645</v>
      </c>
    </row>
    <row r="5887" spans="1:2" x14ac:dyDescent="0.2">
      <c r="A5887" s="115" t="s">
        <v>7778</v>
      </c>
      <c r="B5887" s="184">
        <v>51646</v>
      </c>
    </row>
    <row r="5888" spans="1:2" x14ac:dyDescent="0.2">
      <c r="A5888" s="115" t="s">
        <v>7779</v>
      </c>
      <c r="B5888" s="184">
        <v>51647</v>
      </c>
    </row>
    <row r="5889" spans="1:2" x14ac:dyDescent="0.2">
      <c r="A5889" s="115" t="s">
        <v>7780</v>
      </c>
      <c r="B5889" s="184">
        <v>51648</v>
      </c>
    </row>
    <row r="5890" spans="1:2" x14ac:dyDescent="0.2">
      <c r="A5890" s="115" t="s">
        <v>7781</v>
      </c>
      <c r="B5890" s="184">
        <v>51649</v>
      </c>
    </row>
    <row r="5891" spans="1:2" x14ac:dyDescent="0.2">
      <c r="A5891" s="115" t="s">
        <v>7782</v>
      </c>
      <c r="B5891" s="184">
        <v>51650</v>
      </c>
    </row>
    <row r="5892" spans="1:2" x14ac:dyDescent="0.2">
      <c r="A5892" s="115" t="s">
        <v>7783</v>
      </c>
      <c r="B5892" s="184">
        <v>51651</v>
      </c>
    </row>
    <row r="5893" spans="1:2" x14ac:dyDescent="0.2">
      <c r="A5893" s="115" t="s">
        <v>7784</v>
      </c>
      <c r="B5893" s="184">
        <v>51652</v>
      </c>
    </row>
    <row r="5894" spans="1:2" x14ac:dyDescent="0.2">
      <c r="A5894" s="115" t="s">
        <v>7785</v>
      </c>
      <c r="B5894" s="184">
        <v>51653</v>
      </c>
    </row>
    <row r="5895" spans="1:2" x14ac:dyDescent="0.2">
      <c r="A5895" s="115" t="s">
        <v>7786</v>
      </c>
      <c r="B5895" s="184">
        <v>51654</v>
      </c>
    </row>
    <row r="5896" spans="1:2" x14ac:dyDescent="0.2">
      <c r="A5896" s="115" t="s">
        <v>7787</v>
      </c>
      <c r="B5896" s="184">
        <v>51655</v>
      </c>
    </row>
    <row r="5897" spans="1:2" x14ac:dyDescent="0.2">
      <c r="A5897" s="115" t="s">
        <v>7788</v>
      </c>
      <c r="B5897" s="184">
        <v>51656</v>
      </c>
    </row>
    <row r="5898" spans="1:2" x14ac:dyDescent="0.2">
      <c r="A5898" s="115" t="s">
        <v>7789</v>
      </c>
      <c r="B5898" s="184">
        <v>51657</v>
      </c>
    </row>
    <row r="5899" spans="1:2" x14ac:dyDescent="0.2">
      <c r="A5899" s="115" t="s">
        <v>7790</v>
      </c>
      <c r="B5899" s="184">
        <v>51658</v>
      </c>
    </row>
    <row r="5900" spans="1:2" x14ac:dyDescent="0.2">
      <c r="A5900" s="115" t="s">
        <v>7791</v>
      </c>
      <c r="B5900" s="184">
        <v>51659</v>
      </c>
    </row>
    <row r="5901" spans="1:2" x14ac:dyDescent="0.2">
      <c r="A5901" s="115" t="s">
        <v>7792</v>
      </c>
      <c r="B5901" s="184">
        <v>51660</v>
      </c>
    </row>
    <row r="5902" spans="1:2" x14ac:dyDescent="0.2">
      <c r="A5902" s="115" t="s">
        <v>7793</v>
      </c>
      <c r="B5902" s="184">
        <v>51661</v>
      </c>
    </row>
    <row r="5903" spans="1:2" x14ac:dyDescent="0.2">
      <c r="A5903" s="115" t="s">
        <v>7794</v>
      </c>
      <c r="B5903" s="184">
        <v>51662</v>
      </c>
    </row>
    <row r="5904" spans="1:2" x14ac:dyDescent="0.2">
      <c r="A5904" s="115" t="s">
        <v>7795</v>
      </c>
      <c r="B5904" s="184">
        <v>51663</v>
      </c>
    </row>
    <row r="5905" spans="1:2" x14ac:dyDescent="0.2">
      <c r="A5905" s="115" t="s">
        <v>7796</v>
      </c>
      <c r="B5905" s="184">
        <v>51664</v>
      </c>
    </row>
    <row r="5906" spans="1:2" x14ac:dyDescent="0.2">
      <c r="A5906" s="115" t="s">
        <v>7797</v>
      </c>
      <c r="B5906" s="184">
        <v>51665</v>
      </c>
    </row>
    <row r="5907" spans="1:2" x14ac:dyDescent="0.2">
      <c r="A5907" s="115" t="s">
        <v>7798</v>
      </c>
      <c r="B5907" s="184">
        <v>51666</v>
      </c>
    </row>
    <row r="5908" spans="1:2" x14ac:dyDescent="0.2">
      <c r="A5908" s="115" t="s">
        <v>7799</v>
      </c>
      <c r="B5908" s="184">
        <v>51667</v>
      </c>
    </row>
    <row r="5909" spans="1:2" x14ac:dyDescent="0.2">
      <c r="A5909" s="115" t="s">
        <v>7800</v>
      </c>
      <c r="B5909" s="184">
        <v>51668</v>
      </c>
    </row>
    <row r="5910" spans="1:2" x14ac:dyDescent="0.2">
      <c r="A5910" s="115" t="s">
        <v>7801</v>
      </c>
      <c r="B5910" s="184">
        <v>51669</v>
      </c>
    </row>
    <row r="5911" spans="1:2" x14ac:dyDescent="0.2">
      <c r="A5911" s="115" t="s">
        <v>7802</v>
      </c>
      <c r="B5911" s="184">
        <v>51670</v>
      </c>
    </row>
    <row r="5912" spans="1:2" x14ac:dyDescent="0.2">
      <c r="A5912" s="115" t="s">
        <v>7803</v>
      </c>
      <c r="B5912" s="184">
        <v>51671</v>
      </c>
    </row>
    <row r="5913" spans="1:2" x14ac:dyDescent="0.2">
      <c r="A5913" s="115" t="s">
        <v>7804</v>
      </c>
      <c r="B5913" s="184">
        <v>51672</v>
      </c>
    </row>
    <row r="5914" spans="1:2" x14ac:dyDescent="0.2">
      <c r="A5914" s="115" t="s">
        <v>7805</v>
      </c>
      <c r="B5914" s="184">
        <v>51673</v>
      </c>
    </row>
    <row r="5915" spans="1:2" x14ac:dyDescent="0.2">
      <c r="A5915" s="115" t="s">
        <v>7806</v>
      </c>
      <c r="B5915" s="184">
        <v>51674</v>
      </c>
    </row>
    <row r="5916" spans="1:2" x14ac:dyDescent="0.2">
      <c r="A5916" s="115" t="s">
        <v>7807</v>
      </c>
      <c r="B5916" s="184">
        <v>51675</v>
      </c>
    </row>
    <row r="5917" spans="1:2" x14ac:dyDescent="0.2">
      <c r="A5917" s="115" t="s">
        <v>7808</v>
      </c>
      <c r="B5917" s="184">
        <v>51676</v>
      </c>
    </row>
    <row r="5918" spans="1:2" x14ac:dyDescent="0.2">
      <c r="A5918" s="115" t="s">
        <v>7809</v>
      </c>
      <c r="B5918" s="184">
        <v>51677</v>
      </c>
    </row>
    <row r="5919" spans="1:2" x14ac:dyDescent="0.2">
      <c r="A5919" s="115" t="s">
        <v>7810</v>
      </c>
      <c r="B5919" s="184">
        <v>51678</v>
      </c>
    </row>
    <row r="5920" spans="1:2" x14ac:dyDescent="0.2">
      <c r="A5920" s="115" t="s">
        <v>7811</v>
      </c>
      <c r="B5920" s="184">
        <v>51679</v>
      </c>
    </row>
    <row r="5921" spans="1:2" x14ac:dyDescent="0.2">
      <c r="A5921" s="115" t="s">
        <v>7812</v>
      </c>
      <c r="B5921" s="184">
        <v>51680</v>
      </c>
    </row>
    <row r="5922" spans="1:2" x14ac:dyDescent="0.2">
      <c r="A5922" s="115" t="s">
        <v>7813</v>
      </c>
      <c r="B5922" s="184">
        <v>51681</v>
      </c>
    </row>
    <row r="5923" spans="1:2" x14ac:dyDescent="0.2">
      <c r="A5923" s="115" t="s">
        <v>7814</v>
      </c>
      <c r="B5923" s="184">
        <v>51682</v>
      </c>
    </row>
    <row r="5924" spans="1:2" x14ac:dyDescent="0.2">
      <c r="A5924" s="115" t="s">
        <v>7815</v>
      </c>
      <c r="B5924" s="184">
        <v>51683</v>
      </c>
    </row>
    <row r="5925" spans="1:2" x14ac:dyDescent="0.2">
      <c r="A5925" s="115" t="s">
        <v>7816</v>
      </c>
      <c r="B5925" s="184">
        <v>51684</v>
      </c>
    </row>
    <row r="5926" spans="1:2" x14ac:dyDescent="0.2">
      <c r="A5926" s="115" t="s">
        <v>7817</v>
      </c>
      <c r="B5926" s="184">
        <v>51685</v>
      </c>
    </row>
    <row r="5927" spans="1:2" x14ac:dyDescent="0.2">
      <c r="A5927" s="115" t="s">
        <v>7818</v>
      </c>
      <c r="B5927" s="184">
        <v>51686</v>
      </c>
    </row>
    <row r="5928" spans="1:2" x14ac:dyDescent="0.2">
      <c r="A5928" s="115" t="s">
        <v>7819</v>
      </c>
      <c r="B5928" s="184">
        <v>51687</v>
      </c>
    </row>
    <row r="5929" spans="1:2" x14ac:dyDescent="0.2">
      <c r="A5929" s="115" t="s">
        <v>7820</v>
      </c>
      <c r="B5929" s="184">
        <v>51688</v>
      </c>
    </row>
    <row r="5930" spans="1:2" x14ac:dyDescent="0.2">
      <c r="A5930" s="115" t="s">
        <v>7821</v>
      </c>
      <c r="B5930" s="184">
        <v>51689</v>
      </c>
    </row>
    <row r="5931" spans="1:2" x14ac:dyDescent="0.2">
      <c r="A5931" s="115" t="s">
        <v>7822</v>
      </c>
      <c r="B5931" s="184">
        <v>51690</v>
      </c>
    </row>
    <row r="5932" spans="1:2" x14ac:dyDescent="0.2">
      <c r="A5932" s="115" t="s">
        <v>7823</v>
      </c>
      <c r="B5932" s="184">
        <v>51691</v>
      </c>
    </row>
    <row r="5933" spans="1:2" x14ac:dyDescent="0.2">
      <c r="A5933" s="115" t="s">
        <v>7824</v>
      </c>
      <c r="B5933" s="184">
        <v>51692</v>
      </c>
    </row>
    <row r="5934" spans="1:2" x14ac:dyDescent="0.2">
      <c r="A5934" s="115" t="s">
        <v>7825</v>
      </c>
      <c r="B5934" s="184">
        <v>51693</v>
      </c>
    </row>
    <row r="5935" spans="1:2" x14ac:dyDescent="0.2">
      <c r="A5935" s="115" t="s">
        <v>7826</v>
      </c>
      <c r="B5935" s="184">
        <v>51694</v>
      </c>
    </row>
    <row r="5936" spans="1:2" x14ac:dyDescent="0.2">
      <c r="A5936" s="115" t="s">
        <v>7827</v>
      </c>
      <c r="B5936" s="184">
        <v>51695</v>
      </c>
    </row>
    <row r="5937" spans="1:2" x14ac:dyDescent="0.2">
      <c r="A5937" s="115" t="s">
        <v>7828</v>
      </c>
      <c r="B5937" s="184">
        <v>51696</v>
      </c>
    </row>
    <row r="5938" spans="1:2" x14ac:dyDescent="0.2">
      <c r="A5938" s="115" t="s">
        <v>7829</v>
      </c>
      <c r="B5938" s="184">
        <v>51697</v>
      </c>
    </row>
    <row r="5939" spans="1:2" x14ac:dyDescent="0.2">
      <c r="A5939" s="115" t="s">
        <v>7830</v>
      </c>
      <c r="B5939" s="184">
        <v>51698</v>
      </c>
    </row>
    <row r="5940" spans="1:2" x14ac:dyDescent="0.2">
      <c r="A5940" s="115" t="s">
        <v>7831</v>
      </c>
      <c r="B5940" s="184">
        <v>51699</v>
      </c>
    </row>
    <row r="5941" spans="1:2" x14ac:dyDescent="0.2">
      <c r="A5941" s="115" t="s">
        <v>7832</v>
      </c>
      <c r="B5941" s="184">
        <v>51700</v>
      </c>
    </row>
    <row r="5942" spans="1:2" x14ac:dyDescent="0.2">
      <c r="A5942" s="115" t="s">
        <v>7833</v>
      </c>
      <c r="B5942" s="184">
        <v>51701</v>
      </c>
    </row>
    <row r="5943" spans="1:2" x14ac:dyDescent="0.2">
      <c r="A5943" s="115" t="s">
        <v>7834</v>
      </c>
      <c r="B5943" s="184">
        <v>51702</v>
      </c>
    </row>
    <row r="5944" spans="1:2" x14ac:dyDescent="0.2">
      <c r="A5944" s="115" t="s">
        <v>7835</v>
      </c>
      <c r="B5944" s="184">
        <v>51703</v>
      </c>
    </row>
    <row r="5945" spans="1:2" x14ac:dyDescent="0.2">
      <c r="A5945" s="115" t="s">
        <v>7836</v>
      </c>
      <c r="B5945" s="184">
        <v>51704</v>
      </c>
    </row>
    <row r="5946" spans="1:2" x14ac:dyDescent="0.2">
      <c r="A5946" s="115" t="s">
        <v>7837</v>
      </c>
      <c r="B5946" s="184">
        <v>51705</v>
      </c>
    </row>
    <row r="5947" spans="1:2" x14ac:dyDescent="0.2">
      <c r="A5947" s="115" t="s">
        <v>7838</v>
      </c>
      <c r="B5947" s="184">
        <v>51706</v>
      </c>
    </row>
    <row r="5948" spans="1:2" x14ac:dyDescent="0.2">
      <c r="A5948" s="115" t="s">
        <v>7839</v>
      </c>
      <c r="B5948" s="184">
        <v>51707</v>
      </c>
    </row>
    <row r="5949" spans="1:2" x14ac:dyDescent="0.2">
      <c r="A5949" s="115" t="s">
        <v>7840</v>
      </c>
      <c r="B5949" s="184">
        <v>51708</v>
      </c>
    </row>
    <row r="5950" spans="1:2" x14ac:dyDescent="0.2">
      <c r="A5950" s="115" t="s">
        <v>7841</v>
      </c>
      <c r="B5950" s="184">
        <v>51709</v>
      </c>
    </row>
    <row r="5951" spans="1:2" x14ac:dyDescent="0.2">
      <c r="A5951" s="115" t="s">
        <v>7842</v>
      </c>
      <c r="B5951" s="184">
        <v>51710</v>
      </c>
    </row>
    <row r="5952" spans="1:2" x14ac:dyDescent="0.2">
      <c r="A5952" s="115" t="s">
        <v>7843</v>
      </c>
      <c r="B5952" s="184">
        <v>51711</v>
      </c>
    </row>
    <row r="5953" spans="1:2" x14ac:dyDescent="0.2">
      <c r="A5953" s="115" t="s">
        <v>7844</v>
      </c>
      <c r="B5953" s="184">
        <v>51712</v>
      </c>
    </row>
    <row r="5954" spans="1:2" x14ac:dyDescent="0.2">
      <c r="A5954" s="115" t="s">
        <v>7845</v>
      </c>
      <c r="B5954" s="184">
        <v>51713</v>
      </c>
    </row>
    <row r="5955" spans="1:2" x14ac:dyDescent="0.2">
      <c r="A5955" s="115" t="s">
        <v>7846</v>
      </c>
      <c r="B5955" s="184">
        <v>51714</v>
      </c>
    </row>
    <row r="5956" spans="1:2" x14ac:dyDescent="0.2">
      <c r="A5956" s="115" t="s">
        <v>7847</v>
      </c>
      <c r="B5956" s="184">
        <v>51715</v>
      </c>
    </row>
    <row r="5957" spans="1:2" x14ac:dyDescent="0.2">
      <c r="A5957" s="115" t="s">
        <v>7848</v>
      </c>
      <c r="B5957" s="184">
        <v>51716</v>
      </c>
    </row>
    <row r="5958" spans="1:2" x14ac:dyDescent="0.2">
      <c r="A5958" s="115" t="s">
        <v>7849</v>
      </c>
      <c r="B5958" s="184">
        <v>51717</v>
      </c>
    </row>
    <row r="5959" spans="1:2" x14ac:dyDescent="0.2">
      <c r="A5959" s="115" t="s">
        <v>7850</v>
      </c>
      <c r="B5959" s="184">
        <v>51718</v>
      </c>
    </row>
    <row r="5960" spans="1:2" x14ac:dyDescent="0.2">
      <c r="A5960" s="115" t="s">
        <v>7851</v>
      </c>
      <c r="B5960" s="184">
        <v>51719</v>
      </c>
    </row>
    <row r="5961" spans="1:2" x14ac:dyDescent="0.2">
      <c r="A5961" s="115" t="s">
        <v>7852</v>
      </c>
      <c r="B5961" s="184">
        <v>51720</v>
      </c>
    </row>
    <row r="5962" spans="1:2" x14ac:dyDescent="0.2">
      <c r="A5962" s="115" t="s">
        <v>7853</v>
      </c>
      <c r="B5962" s="184">
        <v>51721</v>
      </c>
    </row>
    <row r="5963" spans="1:2" x14ac:dyDescent="0.2">
      <c r="A5963" s="115" t="s">
        <v>7854</v>
      </c>
      <c r="B5963" s="184">
        <v>51722</v>
      </c>
    </row>
    <row r="5964" spans="1:2" x14ac:dyDescent="0.2">
      <c r="A5964" s="115" t="s">
        <v>7855</v>
      </c>
      <c r="B5964" s="184">
        <v>51723</v>
      </c>
    </row>
    <row r="5965" spans="1:2" x14ac:dyDescent="0.2">
      <c r="A5965" s="115" t="s">
        <v>7856</v>
      </c>
      <c r="B5965" s="184">
        <v>51724</v>
      </c>
    </row>
    <row r="5966" spans="1:2" x14ac:dyDescent="0.2">
      <c r="A5966" s="115" t="s">
        <v>7857</v>
      </c>
      <c r="B5966" s="184">
        <v>51725</v>
      </c>
    </row>
    <row r="5967" spans="1:2" x14ac:dyDescent="0.2">
      <c r="A5967" s="115" t="s">
        <v>7858</v>
      </c>
      <c r="B5967" s="184">
        <v>51726</v>
      </c>
    </row>
    <row r="5968" spans="1:2" x14ac:dyDescent="0.2">
      <c r="A5968" s="115" t="s">
        <v>7859</v>
      </c>
      <c r="B5968" s="184">
        <v>51727</v>
      </c>
    </row>
    <row r="5969" spans="1:2" x14ac:dyDescent="0.2">
      <c r="A5969" s="115" t="s">
        <v>7860</v>
      </c>
      <c r="B5969" s="184">
        <v>51728</v>
      </c>
    </row>
    <row r="5970" spans="1:2" x14ac:dyDescent="0.2">
      <c r="A5970" s="115" t="s">
        <v>7861</v>
      </c>
      <c r="B5970" s="184">
        <v>51729</v>
      </c>
    </row>
    <row r="5971" spans="1:2" x14ac:dyDescent="0.2">
      <c r="A5971" s="115" t="s">
        <v>7862</v>
      </c>
      <c r="B5971" s="184">
        <v>51730</v>
      </c>
    </row>
    <row r="5972" spans="1:2" x14ac:dyDescent="0.2">
      <c r="A5972" s="115" t="s">
        <v>7863</v>
      </c>
      <c r="B5972" s="184">
        <v>51731</v>
      </c>
    </row>
    <row r="5973" spans="1:2" x14ac:dyDescent="0.2">
      <c r="A5973" s="115" t="s">
        <v>7864</v>
      </c>
      <c r="B5973" s="184">
        <v>51732</v>
      </c>
    </row>
    <row r="5974" spans="1:2" x14ac:dyDescent="0.2">
      <c r="A5974" s="115" t="s">
        <v>7865</v>
      </c>
      <c r="B5974" s="184">
        <v>51733</v>
      </c>
    </row>
    <row r="5975" spans="1:2" x14ac:dyDescent="0.2">
      <c r="A5975" s="115" t="s">
        <v>7866</v>
      </c>
      <c r="B5975" s="184">
        <v>51734</v>
      </c>
    </row>
    <row r="5976" spans="1:2" x14ac:dyDescent="0.2">
      <c r="A5976" s="115" t="s">
        <v>7867</v>
      </c>
      <c r="B5976" s="184">
        <v>51735</v>
      </c>
    </row>
    <row r="5977" spans="1:2" x14ac:dyDescent="0.2">
      <c r="A5977" s="115" t="s">
        <v>7868</v>
      </c>
      <c r="B5977" s="184">
        <v>51736</v>
      </c>
    </row>
    <row r="5978" spans="1:2" x14ac:dyDescent="0.2">
      <c r="A5978" s="115" t="s">
        <v>7869</v>
      </c>
      <c r="B5978" s="184">
        <v>51737</v>
      </c>
    </row>
    <row r="5979" spans="1:2" x14ac:dyDescent="0.2">
      <c r="A5979" s="115" t="s">
        <v>7870</v>
      </c>
      <c r="B5979" s="184">
        <v>51738</v>
      </c>
    </row>
    <row r="5980" spans="1:2" x14ac:dyDescent="0.2">
      <c r="A5980" s="115" t="s">
        <v>7871</v>
      </c>
      <c r="B5980" s="184">
        <v>51739</v>
      </c>
    </row>
    <row r="5981" spans="1:2" x14ac:dyDescent="0.2">
      <c r="A5981" s="115" t="s">
        <v>7872</v>
      </c>
      <c r="B5981" s="184">
        <v>51740</v>
      </c>
    </row>
    <row r="5982" spans="1:2" x14ac:dyDescent="0.2">
      <c r="A5982" s="115" t="s">
        <v>7873</v>
      </c>
      <c r="B5982" s="184">
        <v>51741</v>
      </c>
    </row>
    <row r="5983" spans="1:2" x14ac:dyDescent="0.2">
      <c r="A5983" s="115" t="s">
        <v>7874</v>
      </c>
      <c r="B5983" s="184">
        <v>51742</v>
      </c>
    </row>
    <row r="5984" spans="1:2" x14ac:dyDescent="0.2">
      <c r="A5984" s="115" t="s">
        <v>7875</v>
      </c>
      <c r="B5984" s="184">
        <v>51743</v>
      </c>
    </row>
    <row r="5985" spans="1:2" x14ac:dyDescent="0.2">
      <c r="A5985" s="115" t="s">
        <v>7876</v>
      </c>
      <c r="B5985" s="184">
        <v>51744</v>
      </c>
    </row>
    <row r="5986" spans="1:2" x14ac:dyDescent="0.2">
      <c r="A5986" s="115" t="s">
        <v>7877</v>
      </c>
      <c r="B5986" s="184">
        <v>51745</v>
      </c>
    </row>
    <row r="5987" spans="1:2" x14ac:dyDescent="0.2">
      <c r="A5987" s="115" t="s">
        <v>7878</v>
      </c>
      <c r="B5987" s="184">
        <v>51746</v>
      </c>
    </row>
    <row r="5988" spans="1:2" x14ac:dyDescent="0.2">
      <c r="A5988" s="115" t="s">
        <v>7879</v>
      </c>
      <c r="B5988" s="184">
        <v>51747</v>
      </c>
    </row>
    <row r="5989" spans="1:2" x14ac:dyDescent="0.2">
      <c r="A5989" s="115" t="s">
        <v>7880</v>
      </c>
      <c r="B5989" s="184">
        <v>51748</v>
      </c>
    </row>
    <row r="5990" spans="1:2" x14ac:dyDescent="0.2">
      <c r="A5990" s="115" t="s">
        <v>7881</v>
      </c>
      <c r="B5990" s="184">
        <v>51749</v>
      </c>
    </row>
    <row r="5991" spans="1:2" x14ac:dyDescent="0.2">
      <c r="A5991" s="115" t="s">
        <v>7882</v>
      </c>
      <c r="B5991" s="184">
        <v>51750</v>
      </c>
    </row>
    <row r="5992" spans="1:2" x14ac:dyDescent="0.2">
      <c r="A5992" s="115" t="s">
        <v>7883</v>
      </c>
      <c r="B5992" s="184">
        <v>51751</v>
      </c>
    </row>
    <row r="5993" spans="1:2" x14ac:dyDescent="0.2">
      <c r="A5993" s="115" t="s">
        <v>7884</v>
      </c>
      <c r="B5993" s="184">
        <v>51752</v>
      </c>
    </row>
    <row r="5994" spans="1:2" x14ac:dyDescent="0.2">
      <c r="A5994" s="115" t="s">
        <v>7885</v>
      </c>
      <c r="B5994" s="184">
        <v>51753</v>
      </c>
    </row>
    <row r="5995" spans="1:2" x14ac:dyDescent="0.2">
      <c r="A5995" s="115" t="s">
        <v>7886</v>
      </c>
      <c r="B5995" s="184">
        <v>51754</v>
      </c>
    </row>
    <row r="5996" spans="1:2" x14ac:dyDescent="0.2">
      <c r="A5996" s="115" t="s">
        <v>7887</v>
      </c>
      <c r="B5996" s="184">
        <v>51755</v>
      </c>
    </row>
    <row r="5997" spans="1:2" x14ac:dyDescent="0.2">
      <c r="A5997" s="115" t="s">
        <v>7888</v>
      </c>
      <c r="B5997" s="184">
        <v>51756</v>
      </c>
    </row>
    <row r="5998" spans="1:2" x14ac:dyDescent="0.2">
      <c r="A5998" s="115" t="s">
        <v>7889</v>
      </c>
      <c r="B5998" s="184">
        <v>51757</v>
      </c>
    </row>
    <row r="5999" spans="1:2" x14ac:dyDescent="0.2">
      <c r="A5999" s="115" t="s">
        <v>7890</v>
      </c>
      <c r="B5999" s="184">
        <v>51758</v>
      </c>
    </row>
    <row r="6000" spans="1:2" x14ac:dyDescent="0.2">
      <c r="A6000" s="115" t="s">
        <v>7891</v>
      </c>
      <c r="B6000" s="184">
        <v>51759</v>
      </c>
    </row>
    <row r="6001" spans="1:2" x14ac:dyDescent="0.2">
      <c r="A6001" s="115" t="s">
        <v>7892</v>
      </c>
      <c r="B6001" s="184">
        <v>51760</v>
      </c>
    </row>
    <row r="6002" spans="1:2" x14ac:dyDescent="0.2">
      <c r="A6002" s="115" t="s">
        <v>7893</v>
      </c>
      <c r="B6002" s="184">
        <v>51761</v>
      </c>
    </row>
    <row r="6003" spans="1:2" x14ac:dyDescent="0.2">
      <c r="A6003" s="115" t="s">
        <v>7894</v>
      </c>
      <c r="B6003" s="184">
        <v>51762</v>
      </c>
    </row>
    <row r="6004" spans="1:2" x14ac:dyDescent="0.2">
      <c r="A6004" s="115" t="s">
        <v>7895</v>
      </c>
      <c r="B6004" s="184">
        <v>51763</v>
      </c>
    </row>
    <row r="6005" spans="1:2" x14ac:dyDescent="0.2">
      <c r="A6005" s="115" t="s">
        <v>7896</v>
      </c>
      <c r="B6005" s="184">
        <v>51764</v>
      </c>
    </row>
    <row r="6006" spans="1:2" x14ac:dyDescent="0.2">
      <c r="A6006" s="115" t="s">
        <v>7897</v>
      </c>
      <c r="B6006" s="184">
        <v>51765</v>
      </c>
    </row>
    <row r="6007" spans="1:2" x14ac:dyDescent="0.2">
      <c r="A6007" s="115" t="s">
        <v>7898</v>
      </c>
      <c r="B6007" s="184">
        <v>51766</v>
      </c>
    </row>
    <row r="6008" spans="1:2" x14ac:dyDescent="0.2">
      <c r="A6008" s="115" t="s">
        <v>7899</v>
      </c>
      <c r="B6008" s="184">
        <v>51767</v>
      </c>
    </row>
    <row r="6009" spans="1:2" x14ac:dyDescent="0.2">
      <c r="A6009" s="115" t="s">
        <v>7900</v>
      </c>
      <c r="B6009" s="184">
        <v>51768</v>
      </c>
    </row>
    <row r="6010" spans="1:2" x14ac:dyDescent="0.2">
      <c r="A6010" s="115" t="s">
        <v>7901</v>
      </c>
      <c r="B6010" s="184">
        <v>51769</v>
      </c>
    </row>
    <row r="6011" spans="1:2" x14ac:dyDescent="0.2">
      <c r="A6011" s="115" t="s">
        <v>7902</v>
      </c>
      <c r="B6011" s="184">
        <v>51770</v>
      </c>
    </row>
    <row r="6012" spans="1:2" x14ac:dyDescent="0.2">
      <c r="A6012" s="115" t="s">
        <v>7903</v>
      </c>
      <c r="B6012" s="184">
        <v>51771</v>
      </c>
    </row>
    <row r="6013" spans="1:2" x14ac:dyDescent="0.2">
      <c r="A6013" s="115" t="s">
        <v>7904</v>
      </c>
      <c r="B6013" s="184">
        <v>51772</v>
      </c>
    </row>
    <row r="6014" spans="1:2" x14ac:dyDescent="0.2">
      <c r="A6014" s="115" t="s">
        <v>7905</v>
      </c>
      <c r="B6014" s="184">
        <v>51773</v>
      </c>
    </row>
    <row r="6015" spans="1:2" x14ac:dyDescent="0.2">
      <c r="A6015" s="115" t="s">
        <v>7906</v>
      </c>
      <c r="B6015" s="184">
        <v>51774</v>
      </c>
    </row>
    <row r="6016" spans="1:2" x14ac:dyDescent="0.2">
      <c r="A6016" s="115" t="s">
        <v>7907</v>
      </c>
      <c r="B6016" s="184">
        <v>51775</v>
      </c>
    </row>
    <row r="6017" spans="1:2" x14ac:dyDescent="0.2">
      <c r="A6017" s="115" t="s">
        <v>7908</v>
      </c>
      <c r="B6017" s="184">
        <v>51776</v>
      </c>
    </row>
    <row r="6018" spans="1:2" x14ac:dyDescent="0.2">
      <c r="A6018" s="115" t="s">
        <v>7909</v>
      </c>
      <c r="B6018" s="184">
        <v>51777</v>
      </c>
    </row>
    <row r="6019" spans="1:2" x14ac:dyDescent="0.2">
      <c r="A6019" s="115" t="s">
        <v>7910</v>
      </c>
      <c r="B6019" s="184">
        <v>51778</v>
      </c>
    </row>
    <row r="6020" spans="1:2" x14ac:dyDescent="0.2">
      <c r="A6020" s="115" t="s">
        <v>7911</v>
      </c>
      <c r="B6020" s="184">
        <v>51779</v>
      </c>
    </row>
    <row r="6021" spans="1:2" x14ac:dyDescent="0.2">
      <c r="A6021" s="115" t="s">
        <v>7912</v>
      </c>
      <c r="B6021" s="184">
        <v>51780</v>
      </c>
    </row>
    <row r="6022" spans="1:2" x14ac:dyDescent="0.2">
      <c r="A6022" s="115" t="s">
        <v>7913</v>
      </c>
      <c r="B6022" s="184">
        <v>51781</v>
      </c>
    </row>
    <row r="6023" spans="1:2" x14ac:dyDescent="0.2">
      <c r="A6023" s="115" t="s">
        <v>7914</v>
      </c>
      <c r="B6023" s="184">
        <v>51782</v>
      </c>
    </row>
    <row r="6024" spans="1:2" x14ac:dyDescent="0.2">
      <c r="A6024" s="115" t="s">
        <v>7915</v>
      </c>
      <c r="B6024" s="184">
        <v>51783</v>
      </c>
    </row>
    <row r="6025" spans="1:2" x14ac:dyDescent="0.2">
      <c r="A6025" s="115" t="s">
        <v>7916</v>
      </c>
      <c r="B6025" s="184">
        <v>51784</v>
      </c>
    </row>
    <row r="6026" spans="1:2" x14ac:dyDescent="0.2">
      <c r="A6026" s="115" t="s">
        <v>7917</v>
      </c>
      <c r="B6026" s="184">
        <v>51785</v>
      </c>
    </row>
    <row r="6027" spans="1:2" x14ac:dyDescent="0.2">
      <c r="A6027" s="115" t="s">
        <v>7918</v>
      </c>
      <c r="B6027" s="184">
        <v>51786</v>
      </c>
    </row>
    <row r="6028" spans="1:2" x14ac:dyDescent="0.2">
      <c r="A6028" s="115" t="s">
        <v>7919</v>
      </c>
      <c r="B6028" s="184">
        <v>51787</v>
      </c>
    </row>
    <row r="6029" spans="1:2" x14ac:dyDescent="0.2">
      <c r="A6029" s="115" t="s">
        <v>7920</v>
      </c>
      <c r="B6029" s="184">
        <v>51788</v>
      </c>
    </row>
    <row r="6030" spans="1:2" x14ac:dyDescent="0.2">
      <c r="A6030" s="115" t="s">
        <v>7921</v>
      </c>
      <c r="B6030" s="184">
        <v>51789</v>
      </c>
    </row>
    <row r="6031" spans="1:2" x14ac:dyDescent="0.2">
      <c r="A6031" s="115" t="s">
        <v>7922</v>
      </c>
      <c r="B6031" s="184">
        <v>51790</v>
      </c>
    </row>
    <row r="6032" spans="1:2" x14ac:dyDescent="0.2">
      <c r="A6032" s="115" t="s">
        <v>7923</v>
      </c>
      <c r="B6032" s="184">
        <v>51791</v>
      </c>
    </row>
    <row r="6033" spans="1:2" x14ac:dyDescent="0.2">
      <c r="A6033" s="115" t="s">
        <v>7924</v>
      </c>
      <c r="B6033" s="184">
        <v>51792</v>
      </c>
    </row>
    <row r="6034" spans="1:2" x14ac:dyDescent="0.2">
      <c r="A6034" s="115" t="s">
        <v>7925</v>
      </c>
      <c r="B6034" s="184">
        <v>51793</v>
      </c>
    </row>
    <row r="6035" spans="1:2" x14ac:dyDescent="0.2">
      <c r="A6035" s="115" t="s">
        <v>7926</v>
      </c>
      <c r="B6035" s="184">
        <v>51794</v>
      </c>
    </row>
    <row r="6036" spans="1:2" x14ac:dyDescent="0.2">
      <c r="A6036" s="115" t="s">
        <v>7927</v>
      </c>
      <c r="B6036" s="184">
        <v>51795</v>
      </c>
    </row>
    <row r="6037" spans="1:2" x14ac:dyDescent="0.2">
      <c r="A6037" s="115" t="s">
        <v>7928</v>
      </c>
      <c r="B6037" s="184">
        <v>51796</v>
      </c>
    </row>
    <row r="6038" spans="1:2" x14ac:dyDescent="0.2">
      <c r="A6038" s="115" t="s">
        <v>7929</v>
      </c>
      <c r="B6038" s="184">
        <v>51797</v>
      </c>
    </row>
    <row r="6039" spans="1:2" x14ac:dyDescent="0.2">
      <c r="A6039" s="115" t="s">
        <v>7930</v>
      </c>
      <c r="B6039" s="184">
        <v>51798</v>
      </c>
    </row>
    <row r="6040" spans="1:2" x14ac:dyDescent="0.2">
      <c r="A6040" s="115" t="s">
        <v>7931</v>
      </c>
      <c r="B6040" s="184">
        <v>51799</v>
      </c>
    </row>
    <row r="6041" spans="1:2" x14ac:dyDescent="0.2">
      <c r="A6041" s="115" t="s">
        <v>7932</v>
      </c>
      <c r="B6041" s="184">
        <v>51800</v>
      </c>
    </row>
    <row r="6042" spans="1:2" x14ac:dyDescent="0.2">
      <c r="A6042" s="115" t="s">
        <v>7933</v>
      </c>
      <c r="B6042" s="184">
        <v>51801</v>
      </c>
    </row>
    <row r="6043" spans="1:2" x14ac:dyDescent="0.2">
      <c r="A6043" s="115" t="s">
        <v>7934</v>
      </c>
      <c r="B6043" s="184">
        <v>51802</v>
      </c>
    </row>
    <row r="6044" spans="1:2" x14ac:dyDescent="0.2">
      <c r="A6044" s="115" t="s">
        <v>7935</v>
      </c>
      <c r="B6044" s="184">
        <v>51803</v>
      </c>
    </row>
    <row r="6045" spans="1:2" x14ac:dyDescent="0.2">
      <c r="A6045" s="115" t="s">
        <v>7936</v>
      </c>
      <c r="B6045" s="184">
        <v>51804</v>
      </c>
    </row>
    <row r="6046" spans="1:2" x14ac:dyDescent="0.2">
      <c r="A6046" s="115" t="s">
        <v>7937</v>
      </c>
      <c r="B6046" s="184">
        <v>51805</v>
      </c>
    </row>
    <row r="6047" spans="1:2" x14ac:dyDescent="0.2">
      <c r="A6047" s="115" t="s">
        <v>7938</v>
      </c>
      <c r="B6047" s="184">
        <v>51806</v>
      </c>
    </row>
    <row r="6048" spans="1:2" x14ac:dyDescent="0.2">
      <c r="A6048" s="115" t="s">
        <v>7939</v>
      </c>
      <c r="B6048" s="184">
        <v>51807</v>
      </c>
    </row>
    <row r="6049" spans="1:2" x14ac:dyDescent="0.2">
      <c r="A6049" s="115" t="s">
        <v>7940</v>
      </c>
      <c r="B6049" s="184">
        <v>51808</v>
      </c>
    </row>
    <row r="6050" spans="1:2" x14ac:dyDescent="0.2">
      <c r="A6050" s="115" t="s">
        <v>7941</v>
      </c>
      <c r="B6050" s="184">
        <v>51809</v>
      </c>
    </row>
    <row r="6051" spans="1:2" x14ac:dyDescent="0.2">
      <c r="A6051" s="115" t="s">
        <v>7942</v>
      </c>
      <c r="B6051" s="184">
        <v>51810</v>
      </c>
    </row>
    <row r="6052" spans="1:2" x14ac:dyDescent="0.2">
      <c r="A6052" s="115" t="s">
        <v>7943</v>
      </c>
      <c r="B6052" s="184">
        <v>51811</v>
      </c>
    </row>
    <row r="6053" spans="1:2" x14ac:dyDescent="0.2">
      <c r="A6053" s="115" t="s">
        <v>7944</v>
      </c>
      <c r="B6053" s="184">
        <v>51812</v>
      </c>
    </row>
    <row r="6054" spans="1:2" x14ac:dyDescent="0.2">
      <c r="A6054" s="115" t="s">
        <v>7945</v>
      </c>
      <c r="B6054" s="184">
        <v>51813</v>
      </c>
    </row>
    <row r="6055" spans="1:2" x14ac:dyDescent="0.2">
      <c r="A6055" s="115" t="s">
        <v>7946</v>
      </c>
      <c r="B6055" s="184">
        <v>51814</v>
      </c>
    </row>
    <row r="6056" spans="1:2" x14ac:dyDescent="0.2">
      <c r="A6056" s="115" t="s">
        <v>7947</v>
      </c>
      <c r="B6056" s="184">
        <v>51815</v>
      </c>
    </row>
    <row r="6057" spans="1:2" x14ac:dyDescent="0.2">
      <c r="A6057" s="115" t="s">
        <v>7948</v>
      </c>
      <c r="B6057" s="184">
        <v>51816</v>
      </c>
    </row>
    <row r="6058" spans="1:2" x14ac:dyDescent="0.2">
      <c r="A6058" s="115" t="s">
        <v>7949</v>
      </c>
      <c r="B6058" s="184">
        <v>51817</v>
      </c>
    </row>
    <row r="6059" spans="1:2" x14ac:dyDescent="0.2">
      <c r="A6059" s="115" t="s">
        <v>7950</v>
      </c>
      <c r="B6059" s="184">
        <v>51818</v>
      </c>
    </row>
    <row r="6060" spans="1:2" x14ac:dyDescent="0.2">
      <c r="A6060" s="115" t="s">
        <v>7951</v>
      </c>
      <c r="B6060" s="184">
        <v>51819</v>
      </c>
    </row>
    <row r="6061" spans="1:2" x14ac:dyDescent="0.2">
      <c r="A6061" s="115" t="s">
        <v>7952</v>
      </c>
      <c r="B6061" s="184">
        <v>51820</v>
      </c>
    </row>
    <row r="6062" spans="1:2" x14ac:dyDescent="0.2">
      <c r="A6062" s="115" t="s">
        <v>7953</v>
      </c>
      <c r="B6062" s="184">
        <v>51821</v>
      </c>
    </row>
    <row r="6063" spans="1:2" x14ac:dyDescent="0.2">
      <c r="A6063" s="115" t="s">
        <v>7954</v>
      </c>
      <c r="B6063" s="184">
        <v>51822</v>
      </c>
    </row>
    <row r="6064" spans="1:2" x14ac:dyDescent="0.2">
      <c r="A6064" s="115" t="s">
        <v>7955</v>
      </c>
      <c r="B6064" s="184">
        <v>51823</v>
      </c>
    </row>
    <row r="6065" spans="1:2" x14ac:dyDescent="0.2">
      <c r="A6065" s="115" t="s">
        <v>7956</v>
      </c>
      <c r="B6065" s="184">
        <v>51824</v>
      </c>
    </row>
    <row r="6066" spans="1:2" x14ac:dyDescent="0.2">
      <c r="A6066" s="115" t="s">
        <v>7957</v>
      </c>
      <c r="B6066" s="184">
        <v>51825</v>
      </c>
    </row>
    <row r="6067" spans="1:2" x14ac:dyDescent="0.2">
      <c r="A6067" s="115" t="s">
        <v>7958</v>
      </c>
      <c r="B6067" s="184">
        <v>51826</v>
      </c>
    </row>
    <row r="6068" spans="1:2" x14ac:dyDescent="0.2">
      <c r="A6068" s="115" t="s">
        <v>7959</v>
      </c>
      <c r="B6068" s="184">
        <v>51827</v>
      </c>
    </row>
    <row r="6069" spans="1:2" x14ac:dyDescent="0.2">
      <c r="A6069" s="115" t="s">
        <v>7960</v>
      </c>
      <c r="B6069" s="184">
        <v>51828</v>
      </c>
    </row>
    <row r="6070" spans="1:2" x14ac:dyDescent="0.2">
      <c r="A6070" s="115" t="s">
        <v>7961</v>
      </c>
      <c r="B6070" s="184">
        <v>51829</v>
      </c>
    </row>
    <row r="6071" spans="1:2" x14ac:dyDescent="0.2">
      <c r="A6071" s="115" t="s">
        <v>7962</v>
      </c>
      <c r="B6071" s="184">
        <v>51830</v>
      </c>
    </row>
    <row r="6072" spans="1:2" x14ac:dyDescent="0.2">
      <c r="A6072" s="115" t="s">
        <v>7963</v>
      </c>
      <c r="B6072" s="184">
        <v>51831</v>
      </c>
    </row>
    <row r="6073" spans="1:2" x14ac:dyDescent="0.2">
      <c r="A6073" s="115" t="s">
        <v>7964</v>
      </c>
      <c r="B6073" s="184">
        <v>51832</v>
      </c>
    </row>
    <row r="6074" spans="1:2" x14ac:dyDescent="0.2">
      <c r="A6074" s="115" t="s">
        <v>7965</v>
      </c>
      <c r="B6074" s="184">
        <v>51833</v>
      </c>
    </row>
    <row r="6075" spans="1:2" x14ac:dyDescent="0.2">
      <c r="A6075" s="115" t="s">
        <v>7966</v>
      </c>
      <c r="B6075" s="184">
        <v>51834</v>
      </c>
    </row>
    <row r="6076" spans="1:2" x14ac:dyDescent="0.2">
      <c r="A6076" s="115" t="s">
        <v>7967</v>
      </c>
      <c r="B6076" s="184">
        <v>51835</v>
      </c>
    </row>
    <row r="6077" spans="1:2" x14ac:dyDescent="0.2">
      <c r="A6077" s="115" t="s">
        <v>7968</v>
      </c>
      <c r="B6077" s="184">
        <v>51836</v>
      </c>
    </row>
    <row r="6078" spans="1:2" x14ac:dyDescent="0.2">
      <c r="A6078" s="115" t="s">
        <v>7969</v>
      </c>
      <c r="B6078" s="184">
        <v>51837</v>
      </c>
    </row>
    <row r="6079" spans="1:2" x14ac:dyDescent="0.2">
      <c r="A6079" s="115" t="s">
        <v>7970</v>
      </c>
      <c r="B6079" s="184">
        <v>51838</v>
      </c>
    </row>
    <row r="6080" spans="1:2" x14ac:dyDescent="0.2">
      <c r="A6080" s="115" t="s">
        <v>7971</v>
      </c>
      <c r="B6080" s="184">
        <v>51839</v>
      </c>
    </row>
    <row r="6081" spans="1:2" x14ac:dyDescent="0.2">
      <c r="A6081" s="115" t="s">
        <v>7972</v>
      </c>
      <c r="B6081" s="184">
        <v>51840</v>
      </c>
    </row>
    <row r="6082" spans="1:2" x14ac:dyDescent="0.2">
      <c r="A6082" s="115" t="s">
        <v>7973</v>
      </c>
      <c r="B6082" s="184">
        <v>51841</v>
      </c>
    </row>
    <row r="6083" spans="1:2" x14ac:dyDescent="0.2">
      <c r="A6083" s="115" t="s">
        <v>7974</v>
      </c>
      <c r="B6083" s="184">
        <v>51842</v>
      </c>
    </row>
    <row r="6084" spans="1:2" x14ac:dyDescent="0.2">
      <c r="A6084" s="115" t="s">
        <v>7975</v>
      </c>
      <c r="B6084" s="184">
        <v>51843</v>
      </c>
    </row>
    <row r="6085" spans="1:2" x14ac:dyDescent="0.2">
      <c r="A6085" s="115" t="s">
        <v>7976</v>
      </c>
      <c r="B6085" s="184">
        <v>51844</v>
      </c>
    </row>
    <row r="6086" spans="1:2" x14ac:dyDescent="0.2">
      <c r="A6086" s="115" t="s">
        <v>7977</v>
      </c>
      <c r="B6086" s="184">
        <v>51845</v>
      </c>
    </row>
    <row r="6087" spans="1:2" x14ac:dyDescent="0.2">
      <c r="A6087" s="115" t="s">
        <v>7978</v>
      </c>
      <c r="B6087" s="184">
        <v>51846</v>
      </c>
    </row>
    <row r="6088" spans="1:2" x14ac:dyDescent="0.2">
      <c r="A6088" s="115" t="s">
        <v>7979</v>
      </c>
      <c r="B6088" s="184">
        <v>51847</v>
      </c>
    </row>
    <row r="6089" spans="1:2" x14ac:dyDescent="0.2">
      <c r="A6089" s="115" t="s">
        <v>7980</v>
      </c>
      <c r="B6089" s="184">
        <v>51848</v>
      </c>
    </row>
    <row r="6090" spans="1:2" x14ac:dyDescent="0.2">
      <c r="A6090" s="115" t="s">
        <v>7981</v>
      </c>
      <c r="B6090" s="184">
        <v>51849</v>
      </c>
    </row>
    <row r="6091" spans="1:2" x14ac:dyDescent="0.2">
      <c r="A6091" s="115" t="s">
        <v>7982</v>
      </c>
      <c r="B6091" s="184">
        <v>51850</v>
      </c>
    </row>
    <row r="6092" spans="1:2" x14ac:dyDescent="0.2">
      <c r="A6092" s="115" t="s">
        <v>7983</v>
      </c>
      <c r="B6092" s="184">
        <v>51851</v>
      </c>
    </row>
    <row r="6093" spans="1:2" x14ac:dyDescent="0.2">
      <c r="A6093" s="115" t="s">
        <v>7984</v>
      </c>
      <c r="B6093" s="184">
        <v>51852</v>
      </c>
    </row>
    <row r="6094" spans="1:2" x14ac:dyDescent="0.2">
      <c r="A6094" s="115" t="s">
        <v>7985</v>
      </c>
      <c r="B6094" s="184">
        <v>51853</v>
      </c>
    </row>
    <row r="6095" spans="1:2" x14ac:dyDescent="0.2">
      <c r="A6095" s="115" t="s">
        <v>7986</v>
      </c>
      <c r="B6095" s="184">
        <v>51854</v>
      </c>
    </row>
    <row r="6096" spans="1:2" x14ac:dyDescent="0.2">
      <c r="A6096" s="115" t="s">
        <v>7987</v>
      </c>
      <c r="B6096" s="184">
        <v>51855</v>
      </c>
    </row>
    <row r="6097" spans="1:2" x14ac:dyDescent="0.2">
      <c r="A6097" s="115" t="s">
        <v>7988</v>
      </c>
      <c r="B6097" s="184">
        <v>51856</v>
      </c>
    </row>
    <row r="6098" spans="1:2" x14ac:dyDescent="0.2">
      <c r="A6098" s="115" t="s">
        <v>7989</v>
      </c>
      <c r="B6098" s="184">
        <v>51857</v>
      </c>
    </row>
    <row r="6099" spans="1:2" x14ac:dyDescent="0.2">
      <c r="A6099" s="115" t="s">
        <v>7990</v>
      </c>
      <c r="B6099" s="184">
        <v>51858</v>
      </c>
    </row>
    <row r="6100" spans="1:2" x14ac:dyDescent="0.2">
      <c r="A6100" s="115" t="s">
        <v>7991</v>
      </c>
      <c r="B6100" s="184">
        <v>51859</v>
      </c>
    </row>
    <row r="6101" spans="1:2" x14ac:dyDescent="0.2">
      <c r="A6101" s="115" t="s">
        <v>7992</v>
      </c>
      <c r="B6101" s="184">
        <v>51860</v>
      </c>
    </row>
    <row r="6102" spans="1:2" x14ac:dyDescent="0.2">
      <c r="A6102" s="115" t="s">
        <v>7993</v>
      </c>
      <c r="B6102" s="184">
        <v>51861</v>
      </c>
    </row>
    <row r="6103" spans="1:2" x14ac:dyDescent="0.2">
      <c r="A6103" s="115" t="s">
        <v>7994</v>
      </c>
      <c r="B6103" s="184">
        <v>51862</v>
      </c>
    </row>
    <row r="6104" spans="1:2" x14ac:dyDescent="0.2">
      <c r="A6104" s="115" t="s">
        <v>7995</v>
      </c>
      <c r="B6104" s="184">
        <v>51863</v>
      </c>
    </row>
    <row r="6105" spans="1:2" x14ac:dyDescent="0.2">
      <c r="A6105" s="115" t="s">
        <v>7996</v>
      </c>
      <c r="B6105" s="184">
        <v>51864</v>
      </c>
    </row>
    <row r="6106" spans="1:2" x14ac:dyDescent="0.2">
      <c r="A6106" s="115" t="s">
        <v>7997</v>
      </c>
      <c r="B6106" s="184">
        <v>51865</v>
      </c>
    </row>
    <row r="6107" spans="1:2" x14ac:dyDescent="0.2">
      <c r="A6107" s="115" t="s">
        <v>7998</v>
      </c>
      <c r="B6107" s="184">
        <v>51866</v>
      </c>
    </row>
    <row r="6108" spans="1:2" x14ac:dyDescent="0.2">
      <c r="A6108" s="115" t="s">
        <v>7999</v>
      </c>
      <c r="B6108" s="184">
        <v>51867</v>
      </c>
    </row>
    <row r="6109" spans="1:2" x14ac:dyDescent="0.2">
      <c r="A6109" s="115" t="s">
        <v>8000</v>
      </c>
      <c r="B6109" s="184">
        <v>51868</v>
      </c>
    </row>
    <row r="6110" spans="1:2" x14ac:dyDescent="0.2">
      <c r="A6110" s="115" t="s">
        <v>8001</v>
      </c>
      <c r="B6110" s="184">
        <v>51869</v>
      </c>
    </row>
    <row r="6111" spans="1:2" x14ac:dyDescent="0.2">
      <c r="A6111" s="115" t="s">
        <v>8002</v>
      </c>
      <c r="B6111" s="184">
        <v>51870</v>
      </c>
    </row>
    <row r="6112" spans="1:2" x14ac:dyDescent="0.2">
      <c r="A6112" s="115" t="s">
        <v>8003</v>
      </c>
      <c r="B6112" s="184">
        <v>51871</v>
      </c>
    </row>
    <row r="6113" spans="1:2" x14ac:dyDescent="0.2">
      <c r="A6113" s="115" t="s">
        <v>8004</v>
      </c>
      <c r="B6113" s="184">
        <v>51872</v>
      </c>
    </row>
    <row r="6114" spans="1:2" x14ac:dyDescent="0.2">
      <c r="A6114" s="115" t="s">
        <v>8005</v>
      </c>
      <c r="B6114" s="184">
        <v>51873</v>
      </c>
    </row>
    <row r="6115" spans="1:2" x14ac:dyDescent="0.2">
      <c r="A6115" s="115" t="s">
        <v>8006</v>
      </c>
      <c r="B6115" s="184">
        <v>51874</v>
      </c>
    </row>
    <row r="6116" spans="1:2" x14ac:dyDescent="0.2">
      <c r="A6116" s="115" t="s">
        <v>8007</v>
      </c>
      <c r="B6116" s="184">
        <v>51875</v>
      </c>
    </row>
    <row r="6117" spans="1:2" x14ac:dyDescent="0.2">
      <c r="A6117" s="115" t="s">
        <v>8008</v>
      </c>
      <c r="B6117" s="184">
        <v>51876</v>
      </c>
    </row>
    <row r="6118" spans="1:2" x14ac:dyDescent="0.2">
      <c r="A6118" s="115" t="s">
        <v>8009</v>
      </c>
      <c r="B6118" s="184">
        <v>51877</v>
      </c>
    </row>
    <row r="6119" spans="1:2" x14ac:dyDescent="0.2">
      <c r="A6119" s="115" t="s">
        <v>8010</v>
      </c>
      <c r="B6119" s="184">
        <v>51878</v>
      </c>
    </row>
    <row r="6120" spans="1:2" x14ac:dyDescent="0.2">
      <c r="A6120" s="115" t="s">
        <v>8011</v>
      </c>
      <c r="B6120" s="184">
        <v>51879</v>
      </c>
    </row>
    <row r="6121" spans="1:2" x14ac:dyDescent="0.2">
      <c r="A6121" s="115" t="s">
        <v>8012</v>
      </c>
      <c r="B6121" s="184">
        <v>51880</v>
      </c>
    </row>
    <row r="6122" spans="1:2" x14ac:dyDescent="0.2">
      <c r="A6122" s="115" t="s">
        <v>8013</v>
      </c>
      <c r="B6122" s="184">
        <v>51881</v>
      </c>
    </row>
    <row r="6123" spans="1:2" x14ac:dyDescent="0.2">
      <c r="A6123" s="115" t="s">
        <v>8014</v>
      </c>
      <c r="B6123" s="184">
        <v>51882</v>
      </c>
    </row>
    <row r="6124" spans="1:2" x14ac:dyDescent="0.2">
      <c r="A6124" s="115" t="s">
        <v>8015</v>
      </c>
      <c r="B6124" s="184">
        <v>51883</v>
      </c>
    </row>
    <row r="6125" spans="1:2" x14ac:dyDescent="0.2">
      <c r="A6125" s="115" t="s">
        <v>8016</v>
      </c>
      <c r="B6125" s="184">
        <v>51884</v>
      </c>
    </row>
    <row r="6126" spans="1:2" x14ac:dyDescent="0.2">
      <c r="A6126" s="115" t="s">
        <v>8017</v>
      </c>
      <c r="B6126" s="184">
        <v>51885</v>
      </c>
    </row>
    <row r="6127" spans="1:2" x14ac:dyDescent="0.2">
      <c r="A6127" s="115" t="s">
        <v>8018</v>
      </c>
      <c r="B6127" s="184">
        <v>51886</v>
      </c>
    </row>
    <row r="6128" spans="1:2" x14ac:dyDescent="0.2">
      <c r="A6128" s="115" t="s">
        <v>8019</v>
      </c>
      <c r="B6128" s="184">
        <v>51887</v>
      </c>
    </row>
    <row r="6129" spans="1:2" x14ac:dyDescent="0.2">
      <c r="A6129" s="115" t="s">
        <v>8020</v>
      </c>
      <c r="B6129" s="184">
        <v>51888</v>
      </c>
    </row>
    <row r="6130" spans="1:2" x14ac:dyDescent="0.2">
      <c r="A6130" s="115" t="s">
        <v>8021</v>
      </c>
      <c r="B6130" s="184">
        <v>51889</v>
      </c>
    </row>
    <row r="6131" spans="1:2" x14ac:dyDescent="0.2">
      <c r="A6131" s="115" t="s">
        <v>8022</v>
      </c>
      <c r="B6131" s="184">
        <v>51890</v>
      </c>
    </row>
    <row r="6132" spans="1:2" x14ac:dyDescent="0.2">
      <c r="A6132" s="115" t="s">
        <v>8023</v>
      </c>
      <c r="B6132" s="184">
        <v>51891</v>
      </c>
    </row>
    <row r="6133" spans="1:2" x14ac:dyDescent="0.2">
      <c r="A6133" s="115" t="s">
        <v>8024</v>
      </c>
      <c r="B6133" s="184">
        <v>51892</v>
      </c>
    </row>
    <row r="6134" spans="1:2" x14ac:dyDescent="0.2">
      <c r="A6134" s="115" t="s">
        <v>8025</v>
      </c>
      <c r="B6134" s="184">
        <v>51893</v>
      </c>
    </row>
    <row r="6135" spans="1:2" x14ac:dyDescent="0.2">
      <c r="A6135" s="115" t="s">
        <v>8026</v>
      </c>
      <c r="B6135" s="184">
        <v>51894</v>
      </c>
    </row>
    <row r="6136" spans="1:2" x14ac:dyDescent="0.2">
      <c r="A6136" s="115" t="s">
        <v>8027</v>
      </c>
      <c r="B6136" s="184">
        <v>51895</v>
      </c>
    </row>
    <row r="6137" spans="1:2" x14ac:dyDescent="0.2">
      <c r="A6137" s="115" t="s">
        <v>8028</v>
      </c>
      <c r="B6137" s="184">
        <v>51896</v>
      </c>
    </row>
    <row r="6138" spans="1:2" x14ac:dyDescent="0.2">
      <c r="A6138" s="115" t="s">
        <v>8029</v>
      </c>
      <c r="B6138" s="184">
        <v>51897</v>
      </c>
    </row>
    <row r="6139" spans="1:2" x14ac:dyDescent="0.2">
      <c r="A6139" s="115" t="s">
        <v>8030</v>
      </c>
      <c r="B6139" s="184">
        <v>51898</v>
      </c>
    </row>
    <row r="6140" spans="1:2" x14ac:dyDescent="0.2">
      <c r="A6140" s="115" t="s">
        <v>8031</v>
      </c>
      <c r="B6140" s="184">
        <v>51899</v>
      </c>
    </row>
    <row r="6141" spans="1:2" x14ac:dyDescent="0.2">
      <c r="A6141" s="115" t="s">
        <v>8032</v>
      </c>
      <c r="B6141" s="184">
        <v>51900</v>
      </c>
    </row>
    <row r="6142" spans="1:2" x14ac:dyDescent="0.2">
      <c r="A6142" s="115" t="s">
        <v>8033</v>
      </c>
      <c r="B6142" s="184">
        <v>51901</v>
      </c>
    </row>
    <row r="6143" spans="1:2" x14ac:dyDescent="0.2">
      <c r="A6143" s="115" t="s">
        <v>8034</v>
      </c>
      <c r="B6143" s="184">
        <v>51902</v>
      </c>
    </row>
    <row r="6144" spans="1:2" x14ac:dyDescent="0.2">
      <c r="A6144" s="115" t="s">
        <v>8035</v>
      </c>
      <c r="B6144" s="184">
        <v>51903</v>
      </c>
    </row>
    <row r="6145" spans="1:2" x14ac:dyDescent="0.2">
      <c r="A6145" s="115" t="s">
        <v>8036</v>
      </c>
      <c r="B6145" s="184">
        <v>51904</v>
      </c>
    </row>
    <row r="6146" spans="1:2" x14ac:dyDescent="0.2">
      <c r="A6146" s="115" t="s">
        <v>8037</v>
      </c>
      <c r="B6146" s="184">
        <v>51905</v>
      </c>
    </row>
    <row r="6147" spans="1:2" x14ac:dyDescent="0.2">
      <c r="A6147" s="115" t="s">
        <v>8038</v>
      </c>
      <c r="B6147" s="184">
        <v>51906</v>
      </c>
    </row>
    <row r="6148" spans="1:2" x14ac:dyDescent="0.2">
      <c r="A6148" s="115" t="s">
        <v>8039</v>
      </c>
      <c r="B6148" s="184">
        <v>51907</v>
      </c>
    </row>
    <row r="6149" spans="1:2" x14ac:dyDescent="0.2">
      <c r="A6149" s="115" t="s">
        <v>8040</v>
      </c>
      <c r="B6149" s="184">
        <v>51908</v>
      </c>
    </row>
    <row r="6150" spans="1:2" x14ac:dyDescent="0.2">
      <c r="A6150" s="115" t="s">
        <v>8041</v>
      </c>
      <c r="B6150" s="184">
        <v>51909</v>
      </c>
    </row>
    <row r="6151" spans="1:2" x14ac:dyDescent="0.2">
      <c r="A6151" s="115" t="s">
        <v>8042</v>
      </c>
      <c r="B6151" s="184">
        <v>51910</v>
      </c>
    </row>
    <row r="6152" spans="1:2" x14ac:dyDescent="0.2">
      <c r="A6152" s="115" t="s">
        <v>8043</v>
      </c>
      <c r="B6152" s="184">
        <v>51911</v>
      </c>
    </row>
    <row r="6153" spans="1:2" x14ac:dyDescent="0.2">
      <c r="A6153" s="115" t="s">
        <v>8044</v>
      </c>
      <c r="B6153" s="184">
        <v>51912</v>
      </c>
    </row>
    <row r="6154" spans="1:2" x14ac:dyDescent="0.2">
      <c r="A6154" s="115" t="s">
        <v>8045</v>
      </c>
      <c r="B6154" s="184">
        <v>51913</v>
      </c>
    </row>
    <row r="6155" spans="1:2" x14ac:dyDescent="0.2">
      <c r="A6155" s="115" t="s">
        <v>8046</v>
      </c>
      <c r="B6155" s="184">
        <v>51914</v>
      </c>
    </row>
    <row r="6156" spans="1:2" x14ac:dyDescent="0.2">
      <c r="A6156" s="115" t="s">
        <v>8047</v>
      </c>
      <c r="B6156" s="184">
        <v>51915</v>
      </c>
    </row>
    <row r="6157" spans="1:2" x14ac:dyDescent="0.2">
      <c r="A6157" s="115" t="s">
        <v>8048</v>
      </c>
      <c r="B6157" s="184">
        <v>51916</v>
      </c>
    </row>
    <row r="6158" spans="1:2" x14ac:dyDescent="0.2">
      <c r="A6158" s="115" t="s">
        <v>8049</v>
      </c>
      <c r="B6158" s="184">
        <v>51917</v>
      </c>
    </row>
    <row r="6159" spans="1:2" x14ac:dyDescent="0.2">
      <c r="A6159" s="115" t="s">
        <v>8050</v>
      </c>
      <c r="B6159" s="184">
        <v>51918</v>
      </c>
    </row>
    <row r="6160" spans="1:2" x14ac:dyDescent="0.2">
      <c r="A6160" s="115" t="s">
        <v>8051</v>
      </c>
      <c r="B6160" s="184">
        <v>51919</v>
      </c>
    </row>
    <row r="6161" spans="1:2" x14ac:dyDescent="0.2">
      <c r="A6161" s="115" t="s">
        <v>8052</v>
      </c>
      <c r="B6161" s="184">
        <v>51920</v>
      </c>
    </row>
    <row r="6162" spans="1:2" x14ac:dyDescent="0.2">
      <c r="A6162" s="115" t="s">
        <v>8053</v>
      </c>
      <c r="B6162" s="184">
        <v>51921</v>
      </c>
    </row>
    <row r="6163" spans="1:2" x14ac:dyDescent="0.2">
      <c r="A6163" s="115" t="s">
        <v>8054</v>
      </c>
      <c r="B6163" s="184">
        <v>51922</v>
      </c>
    </row>
    <row r="6164" spans="1:2" x14ac:dyDescent="0.2">
      <c r="A6164" s="115" t="s">
        <v>8055</v>
      </c>
      <c r="B6164" s="184">
        <v>51923</v>
      </c>
    </row>
    <row r="6165" spans="1:2" x14ac:dyDescent="0.2">
      <c r="A6165" s="115" t="s">
        <v>8056</v>
      </c>
      <c r="B6165" s="184">
        <v>51924</v>
      </c>
    </row>
    <row r="6166" spans="1:2" x14ac:dyDescent="0.2">
      <c r="A6166" s="115" t="s">
        <v>8057</v>
      </c>
      <c r="B6166" s="184">
        <v>51925</v>
      </c>
    </row>
    <row r="6167" spans="1:2" x14ac:dyDescent="0.2">
      <c r="A6167" s="115" t="s">
        <v>8058</v>
      </c>
      <c r="B6167" s="184">
        <v>51926</v>
      </c>
    </row>
    <row r="6168" spans="1:2" x14ac:dyDescent="0.2">
      <c r="A6168" s="115" t="s">
        <v>8059</v>
      </c>
      <c r="B6168" s="184">
        <v>51927</v>
      </c>
    </row>
    <row r="6169" spans="1:2" x14ac:dyDescent="0.2">
      <c r="A6169" s="115" t="s">
        <v>8060</v>
      </c>
      <c r="B6169" s="184">
        <v>51928</v>
      </c>
    </row>
    <row r="6170" spans="1:2" x14ac:dyDescent="0.2">
      <c r="A6170" s="115" t="s">
        <v>8061</v>
      </c>
      <c r="B6170" s="184">
        <v>51929</v>
      </c>
    </row>
    <row r="6171" spans="1:2" x14ac:dyDescent="0.2">
      <c r="A6171" s="115" t="s">
        <v>8062</v>
      </c>
      <c r="B6171" s="184">
        <v>51930</v>
      </c>
    </row>
    <row r="6172" spans="1:2" x14ac:dyDescent="0.2">
      <c r="A6172" s="115" t="s">
        <v>8063</v>
      </c>
      <c r="B6172" s="184">
        <v>51931</v>
      </c>
    </row>
    <row r="6173" spans="1:2" x14ac:dyDescent="0.2">
      <c r="A6173" s="115" t="s">
        <v>8064</v>
      </c>
      <c r="B6173" s="184">
        <v>51932</v>
      </c>
    </row>
    <row r="6174" spans="1:2" x14ac:dyDescent="0.2">
      <c r="A6174" s="115" t="s">
        <v>8065</v>
      </c>
      <c r="B6174" s="184">
        <v>51933</v>
      </c>
    </row>
    <row r="6175" spans="1:2" x14ac:dyDescent="0.2">
      <c r="A6175" s="115" t="s">
        <v>8066</v>
      </c>
      <c r="B6175" s="184">
        <v>51934</v>
      </c>
    </row>
    <row r="6176" spans="1:2" x14ac:dyDescent="0.2">
      <c r="A6176" s="115" t="s">
        <v>8067</v>
      </c>
      <c r="B6176" s="184">
        <v>51935</v>
      </c>
    </row>
    <row r="6177" spans="1:2" x14ac:dyDescent="0.2">
      <c r="A6177" s="115" t="s">
        <v>8068</v>
      </c>
      <c r="B6177" s="184">
        <v>51936</v>
      </c>
    </row>
    <row r="6178" spans="1:2" x14ac:dyDescent="0.2">
      <c r="A6178" s="115" t="s">
        <v>8069</v>
      </c>
      <c r="B6178" s="184">
        <v>51937</v>
      </c>
    </row>
    <row r="6179" spans="1:2" x14ac:dyDescent="0.2">
      <c r="A6179" s="115" t="s">
        <v>8070</v>
      </c>
      <c r="B6179" s="184">
        <v>51938</v>
      </c>
    </row>
    <row r="6180" spans="1:2" x14ac:dyDescent="0.2">
      <c r="A6180" s="115" t="s">
        <v>8071</v>
      </c>
      <c r="B6180" s="184">
        <v>51939</v>
      </c>
    </row>
    <row r="6181" spans="1:2" x14ac:dyDescent="0.2">
      <c r="A6181" s="115" t="s">
        <v>8072</v>
      </c>
      <c r="B6181" s="184">
        <v>51940</v>
      </c>
    </row>
    <row r="6182" spans="1:2" x14ac:dyDescent="0.2">
      <c r="A6182" s="115" t="s">
        <v>8073</v>
      </c>
      <c r="B6182" s="184">
        <v>51941</v>
      </c>
    </row>
    <row r="6183" spans="1:2" x14ac:dyDescent="0.2">
      <c r="A6183" s="115" t="s">
        <v>8074</v>
      </c>
      <c r="B6183" s="184">
        <v>51942</v>
      </c>
    </row>
    <row r="6184" spans="1:2" x14ac:dyDescent="0.2">
      <c r="A6184" s="115" t="s">
        <v>8075</v>
      </c>
      <c r="B6184" s="184">
        <v>51943</v>
      </c>
    </row>
    <row r="6185" spans="1:2" x14ac:dyDescent="0.2">
      <c r="A6185" s="115" t="s">
        <v>8076</v>
      </c>
      <c r="B6185" s="184">
        <v>51944</v>
      </c>
    </row>
    <row r="6186" spans="1:2" x14ac:dyDescent="0.2">
      <c r="A6186" s="115" t="s">
        <v>8077</v>
      </c>
      <c r="B6186" s="184">
        <v>51945</v>
      </c>
    </row>
    <row r="6187" spans="1:2" x14ac:dyDescent="0.2">
      <c r="A6187" s="115" t="s">
        <v>8078</v>
      </c>
      <c r="B6187" s="184">
        <v>51946</v>
      </c>
    </row>
    <row r="6188" spans="1:2" x14ac:dyDescent="0.2">
      <c r="A6188" s="115" t="s">
        <v>8079</v>
      </c>
      <c r="B6188" s="184">
        <v>51947</v>
      </c>
    </row>
    <row r="6189" spans="1:2" x14ac:dyDescent="0.2">
      <c r="A6189" s="115" t="s">
        <v>8080</v>
      </c>
      <c r="B6189" s="184">
        <v>51948</v>
      </c>
    </row>
    <row r="6190" spans="1:2" x14ac:dyDescent="0.2">
      <c r="A6190" s="115" t="s">
        <v>8081</v>
      </c>
      <c r="B6190" s="184">
        <v>51949</v>
      </c>
    </row>
    <row r="6191" spans="1:2" x14ac:dyDescent="0.2">
      <c r="A6191" s="115" t="s">
        <v>8082</v>
      </c>
      <c r="B6191" s="184">
        <v>51950</v>
      </c>
    </row>
    <row r="6192" spans="1:2" x14ac:dyDescent="0.2">
      <c r="A6192" s="115" t="s">
        <v>8083</v>
      </c>
      <c r="B6192" s="184">
        <v>51951</v>
      </c>
    </row>
    <row r="6193" spans="1:2" x14ac:dyDescent="0.2">
      <c r="A6193" s="115" t="s">
        <v>8084</v>
      </c>
      <c r="B6193" s="184">
        <v>51952</v>
      </c>
    </row>
    <row r="6194" spans="1:2" x14ac:dyDescent="0.2">
      <c r="A6194" s="115" t="s">
        <v>8085</v>
      </c>
      <c r="B6194" s="184">
        <v>51953</v>
      </c>
    </row>
    <row r="6195" spans="1:2" x14ac:dyDescent="0.2">
      <c r="A6195" s="115" t="s">
        <v>8086</v>
      </c>
      <c r="B6195" s="184">
        <v>51954</v>
      </c>
    </row>
    <row r="6196" spans="1:2" x14ac:dyDescent="0.2">
      <c r="A6196" s="115" t="s">
        <v>8087</v>
      </c>
      <c r="B6196" s="184">
        <v>51955</v>
      </c>
    </row>
    <row r="6197" spans="1:2" x14ac:dyDescent="0.2">
      <c r="A6197" s="115" t="s">
        <v>8088</v>
      </c>
      <c r="B6197" s="184">
        <v>51956</v>
      </c>
    </row>
    <row r="6198" spans="1:2" x14ac:dyDescent="0.2">
      <c r="A6198" s="115" t="s">
        <v>8089</v>
      </c>
      <c r="B6198" s="184">
        <v>51957</v>
      </c>
    </row>
    <row r="6199" spans="1:2" x14ac:dyDescent="0.2">
      <c r="A6199" s="115" t="s">
        <v>8090</v>
      </c>
      <c r="B6199" s="184">
        <v>51958</v>
      </c>
    </row>
    <row r="6200" spans="1:2" x14ac:dyDescent="0.2">
      <c r="A6200" s="115" t="s">
        <v>8091</v>
      </c>
      <c r="B6200" s="184">
        <v>51959</v>
      </c>
    </row>
    <row r="6201" spans="1:2" x14ac:dyDescent="0.2">
      <c r="A6201" s="115" t="s">
        <v>8092</v>
      </c>
      <c r="B6201" s="184">
        <v>51960</v>
      </c>
    </row>
    <row r="6202" spans="1:2" x14ac:dyDescent="0.2">
      <c r="A6202" s="115" t="s">
        <v>8093</v>
      </c>
      <c r="B6202" s="184">
        <v>51961</v>
      </c>
    </row>
    <row r="6203" spans="1:2" x14ac:dyDescent="0.2">
      <c r="A6203" s="115" t="s">
        <v>8094</v>
      </c>
      <c r="B6203" s="184">
        <v>51962</v>
      </c>
    </row>
    <row r="6204" spans="1:2" x14ac:dyDescent="0.2">
      <c r="A6204" s="115" t="s">
        <v>8095</v>
      </c>
      <c r="B6204" s="184">
        <v>51963</v>
      </c>
    </row>
    <row r="6205" spans="1:2" x14ac:dyDescent="0.2">
      <c r="A6205" s="115" t="s">
        <v>8096</v>
      </c>
      <c r="B6205" s="184">
        <v>51964</v>
      </c>
    </row>
    <row r="6206" spans="1:2" x14ac:dyDescent="0.2">
      <c r="A6206" s="115" t="s">
        <v>8097</v>
      </c>
      <c r="B6206" s="184">
        <v>51965</v>
      </c>
    </row>
    <row r="6207" spans="1:2" x14ac:dyDescent="0.2">
      <c r="A6207" s="115" t="s">
        <v>8098</v>
      </c>
      <c r="B6207" s="184">
        <v>51966</v>
      </c>
    </row>
    <row r="6208" spans="1:2" x14ac:dyDescent="0.2">
      <c r="A6208" s="115" t="s">
        <v>8099</v>
      </c>
      <c r="B6208" s="184">
        <v>51967</v>
      </c>
    </row>
    <row r="6209" spans="1:2" x14ac:dyDescent="0.2">
      <c r="A6209" s="115" t="s">
        <v>8100</v>
      </c>
      <c r="B6209" s="184">
        <v>51968</v>
      </c>
    </row>
    <row r="6210" spans="1:2" x14ac:dyDescent="0.2">
      <c r="A6210" s="115" t="s">
        <v>8101</v>
      </c>
      <c r="B6210" s="184">
        <v>51969</v>
      </c>
    </row>
    <row r="6211" spans="1:2" x14ac:dyDescent="0.2">
      <c r="A6211" s="115" t="s">
        <v>8102</v>
      </c>
      <c r="B6211" s="184">
        <v>51970</v>
      </c>
    </row>
    <row r="6212" spans="1:2" x14ac:dyDescent="0.2">
      <c r="A6212" s="115" t="s">
        <v>8103</v>
      </c>
      <c r="B6212" s="184">
        <v>51971</v>
      </c>
    </row>
    <row r="6213" spans="1:2" x14ac:dyDescent="0.2">
      <c r="A6213" s="115" t="s">
        <v>8104</v>
      </c>
      <c r="B6213" s="184">
        <v>51972</v>
      </c>
    </row>
    <row r="6214" spans="1:2" x14ac:dyDescent="0.2">
      <c r="A6214" s="115" t="s">
        <v>8105</v>
      </c>
      <c r="B6214" s="184">
        <v>51973</v>
      </c>
    </row>
    <row r="6215" spans="1:2" x14ac:dyDescent="0.2">
      <c r="A6215" s="115" t="s">
        <v>8106</v>
      </c>
      <c r="B6215" s="184">
        <v>51974</v>
      </c>
    </row>
    <row r="6216" spans="1:2" x14ac:dyDescent="0.2">
      <c r="A6216" s="115" t="s">
        <v>8107</v>
      </c>
      <c r="B6216" s="184">
        <v>51975</v>
      </c>
    </row>
    <row r="6217" spans="1:2" x14ac:dyDescent="0.2">
      <c r="A6217" s="115" t="s">
        <v>8108</v>
      </c>
      <c r="B6217" s="184">
        <v>51976</v>
      </c>
    </row>
    <row r="6218" spans="1:2" x14ac:dyDescent="0.2">
      <c r="A6218" s="115" t="s">
        <v>8109</v>
      </c>
      <c r="B6218" s="184">
        <v>51977</v>
      </c>
    </row>
    <row r="6219" spans="1:2" x14ac:dyDescent="0.2">
      <c r="A6219" s="115" t="s">
        <v>8110</v>
      </c>
      <c r="B6219" s="184">
        <v>51978</v>
      </c>
    </row>
    <row r="6220" spans="1:2" x14ac:dyDescent="0.2">
      <c r="A6220" s="115" t="s">
        <v>8111</v>
      </c>
      <c r="B6220" s="184">
        <v>51979</v>
      </c>
    </row>
    <row r="6221" spans="1:2" x14ac:dyDescent="0.2">
      <c r="A6221" s="115" t="s">
        <v>8112</v>
      </c>
      <c r="B6221" s="184">
        <v>51980</v>
      </c>
    </row>
    <row r="6222" spans="1:2" x14ac:dyDescent="0.2">
      <c r="A6222" s="115" t="s">
        <v>8113</v>
      </c>
      <c r="B6222" s="184">
        <v>51981</v>
      </c>
    </row>
    <row r="6223" spans="1:2" x14ac:dyDescent="0.2">
      <c r="A6223" s="115" t="s">
        <v>8114</v>
      </c>
      <c r="B6223" s="184">
        <v>51982</v>
      </c>
    </row>
    <row r="6224" spans="1:2" x14ac:dyDescent="0.2">
      <c r="A6224" s="115" t="s">
        <v>8115</v>
      </c>
      <c r="B6224" s="184">
        <v>51983</v>
      </c>
    </row>
    <row r="6225" spans="1:2" x14ac:dyDescent="0.2">
      <c r="A6225" s="115" t="s">
        <v>8116</v>
      </c>
      <c r="B6225" s="184">
        <v>51984</v>
      </c>
    </row>
    <row r="6226" spans="1:2" x14ac:dyDescent="0.2">
      <c r="A6226" s="115" t="s">
        <v>8117</v>
      </c>
      <c r="B6226" s="184">
        <v>51985</v>
      </c>
    </row>
    <row r="6227" spans="1:2" x14ac:dyDescent="0.2">
      <c r="A6227" s="115" t="s">
        <v>8118</v>
      </c>
      <c r="B6227" s="184">
        <v>51986</v>
      </c>
    </row>
    <row r="6228" spans="1:2" x14ac:dyDescent="0.2">
      <c r="A6228" s="115" t="s">
        <v>8119</v>
      </c>
      <c r="B6228" s="184">
        <v>51987</v>
      </c>
    </row>
    <row r="6229" spans="1:2" x14ac:dyDescent="0.2">
      <c r="A6229" s="115" t="s">
        <v>8120</v>
      </c>
      <c r="B6229" s="184">
        <v>51988</v>
      </c>
    </row>
    <row r="6230" spans="1:2" x14ac:dyDescent="0.2">
      <c r="A6230" s="115" t="s">
        <v>8121</v>
      </c>
      <c r="B6230" s="184">
        <v>51989</v>
      </c>
    </row>
    <row r="6231" spans="1:2" x14ac:dyDescent="0.2">
      <c r="A6231" s="115" t="s">
        <v>8122</v>
      </c>
      <c r="B6231" s="184">
        <v>51990</v>
      </c>
    </row>
    <row r="6232" spans="1:2" x14ac:dyDescent="0.2">
      <c r="A6232" s="115" t="s">
        <v>8123</v>
      </c>
      <c r="B6232" s="184">
        <v>51991</v>
      </c>
    </row>
    <row r="6233" spans="1:2" x14ac:dyDescent="0.2">
      <c r="A6233" s="115" t="s">
        <v>8124</v>
      </c>
      <c r="B6233" s="184">
        <v>51992</v>
      </c>
    </row>
    <row r="6234" spans="1:2" x14ac:dyDescent="0.2">
      <c r="A6234" s="115" t="s">
        <v>8125</v>
      </c>
      <c r="B6234" s="184">
        <v>51993</v>
      </c>
    </row>
    <row r="6235" spans="1:2" x14ac:dyDescent="0.2">
      <c r="A6235" s="115" t="s">
        <v>8126</v>
      </c>
      <c r="B6235" s="184">
        <v>51994</v>
      </c>
    </row>
    <row r="6236" spans="1:2" x14ac:dyDescent="0.2">
      <c r="A6236" s="115" t="s">
        <v>8127</v>
      </c>
      <c r="B6236" s="184">
        <v>51995</v>
      </c>
    </row>
    <row r="6237" spans="1:2" x14ac:dyDescent="0.2">
      <c r="A6237" s="115" t="s">
        <v>8128</v>
      </c>
      <c r="B6237" s="184">
        <v>51996</v>
      </c>
    </row>
    <row r="6238" spans="1:2" x14ac:dyDescent="0.2">
      <c r="A6238" s="115" t="s">
        <v>8129</v>
      </c>
      <c r="B6238" s="184">
        <v>51997</v>
      </c>
    </row>
    <row r="6239" spans="1:2" x14ac:dyDescent="0.2">
      <c r="A6239" s="115" t="s">
        <v>8130</v>
      </c>
      <c r="B6239" s="184">
        <v>51998</v>
      </c>
    </row>
    <row r="6240" spans="1:2" x14ac:dyDescent="0.2">
      <c r="A6240" s="115" t="s">
        <v>8131</v>
      </c>
      <c r="B6240" s="184">
        <v>51999</v>
      </c>
    </row>
    <row r="6241" spans="1:2" x14ac:dyDescent="0.2">
      <c r="A6241" s="115" t="s">
        <v>8132</v>
      </c>
      <c r="B6241" s="184">
        <v>52000</v>
      </c>
    </row>
    <row r="6242" spans="1:2" x14ac:dyDescent="0.2">
      <c r="A6242" s="115" t="s">
        <v>8133</v>
      </c>
      <c r="B6242" s="184">
        <v>52001</v>
      </c>
    </row>
    <row r="6243" spans="1:2" x14ac:dyDescent="0.2">
      <c r="A6243" s="115" t="s">
        <v>8134</v>
      </c>
      <c r="B6243" s="184">
        <v>52002</v>
      </c>
    </row>
    <row r="6244" spans="1:2" x14ac:dyDescent="0.2">
      <c r="A6244" s="115" t="s">
        <v>8135</v>
      </c>
      <c r="B6244" s="184">
        <v>52003</v>
      </c>
    </row>
    <row r="6245" spans="1:2" x14ac:dyDescent="0.2">
      <c r="A6245" s="115" t="s">
        <v>8136</v>
      </c>
      <c r="B6245" s="184">
        <v>52004</v>
      </c>
    </row>
    <row r="6246" spans="1:2" x14ac:dyDescent="0.2">
      <c r="A6246" s="115" t="s">
        <v>8137</v>
      </c>
      <c r="B6246" s="184">
        <v>52005</v>
      </c>
    </row>
    <row r="6247" spans="1:2" x14ac:dyDescent="0.2">
      <c r="A6247" s="115" t="s">
        <v>8138</v>
      </c>
      <c r="B6247" s="184">
        <v>52006</v>
      </c>
    </row>
    <row r="6248" spans="1:2" x14ac:dyDescent="0.2">
      <c r="A6248" s="115" t="s">
        <v>8139</v>
      </c>
      <c r="B6248" s="184">
        <v>52007</v>
      </c>
    </row>
    <row r="6249" spans="1:2" x14ac:dyDescent="0.2">
      <c r="A6249" s="115" t="s">
        <v>8140</v>
      </c>
      <c r="B6249" s="184">
        <v>52008</v>
      </c>
    </row>
    <row r="6250" spans="1:2" x14ac:dyDescent="0.2">
      <c r="A6250" s="115" t="s">
        <v>8141</v>
      </c>
      <c r="B6250" s="184">
        <v>52009</v>
      </c>
    </row>
    <row r="6251" spans="1:2" x14ac:dyDescent="0.2">
      <c r="A6251" s="115" t="s">
        <v>8142</v>
      </c>
      <c r="B6251" s="184">
        <v>52010</v>
      </c>
    </row>
    <row r="6252" spans="1:2" x14ac:dyDescent="0.2">
      <c r="A6252" s="115" t="s">
        <v>8143</v>
      </c>
      <c r="B6252" s="184">
        <v>52011</v>
      </c>
    </row>
    <row r="6253" spans="1:2" x14ac:dyDescent="0.2">
      <c r="A6253" s="115" t="s">
        <v>8144</v>
      </c>
      <c r="B6253" s="184">
        <v>52012</v>
      </c>
    </row>
    <row r="6254" spans="1:2" x14ac:dyDescent="0.2">
      <c r="A6254" s="115" t="s">
        <v>8145</v>
      </c>
      <c r="B6254" s="184">
        <v>52013</v>
      </c>
    </row>
    <row r="6255" spans="1:2" x14ac:dyDescent="0.2">
      <c r="A6255" s="115" t="s">
        <v>8146</v>
      </c>
      <c r="B6255" s="184">
        <v>52014</v>
      </c>
    </row>
    <row r="6256" spans="1:2" x14ac:dyDescent="0.2">
      <c r="A6256" s="115" t="s">
        <v>8147</v>
      </c>
      <c r="B6256" s="184">
        <v>52015</v>
      </c>
    </row>
    <row r="6257" spans="1:2" x14ac:dyDescent="0.2">
      <c r="A6257" s="115" t="s">
        <v>8148</v>
      </c>
      <c r="B6257" s="184">
        <v>52016</v>
      </c>
    </row>
    <row r="6258" spans="1:2" x14ac:dyDescent="0.2">
      <c r="A6258" s="115" t="s">
        <v>8149</v>
      </c>
      <c r="B6258" s="184">
        <v>52017</v>
      </c>
    </row>
    <row r="6259" spans="1:2" x14ac:dyDescent="0.2">
      <c r="A6259" s="115" t="s">
        <v>8150</v>
      </c>
      <c r="B6259" s="184">
        <v>52018</v>
      </c>
    </row>
    <row r="6260" spans="1:2" x14ac:dyDescent="0.2">
      <c r="A6260" s="115" t="s">
        <v>8151</v>
      </c>
      <c r="B6260" s="184">
        <v>52019</v>
      </c>
    </row>
    <row r="6261" spans="1:2" x14ac:dyDescent="0.2">
      <c r="A6261" s="115" t="s">
        <v>8152</v>
      </c>
      <c r="B6261" s="184">
        <v>52020</v>
      </c>
    </row>
    <row r="6262" spans="1:2" x14ac:dyDescent="0.2">
      <c r="A6262" s="115" t="s">
        <v>8153</v>
      </c>
      <c r="B6262" s="184">
        <v>52021</v>
      </c>
    </row>
    <row r="6263" spans="1:2" x14ac:dyDescent="0.2">
      <c r="A6263" s="115" t="s">
        <v>8154</v>
      </c>
      <c r="B6263" s="184">
        <v>52022</v>
      </c>
    </row>
    <row r="6264" spans="1:2" x14ac:dyDescent="0.2">
      <c r="A6264" s="115" t="s">
        <v>8155</v>
      </c>
      <c r="B6264" s="184">
        <v>52023</v>
      </c>
    </row>
    <row r="6265" spans="1:2" x14ac:dyDescent="0.2">
      <c r="A6265" s="115" t="s">
        <v>8156</v>
      </c>
      <c r="B6265" s="184">
        <v>52024</v>
      </c>
    </row>
    <row r="6266" spans="1:2" x14ac:dyDescent="0.2">
      <c r="A6266" s="115" t="s">
        <v>8157</v>
      </c>
      <c r="B6266" s="184">
        <v>52025</v>
      </c>
    </row>
    <row r="6267" spans="1:2" x14ac:dyDescent="0.2">
      <c r="A6267" s="115" t="s">
        <v>8158</v>
      </c>
      <c r="B6267" s="184">
        <v>52026</v>
      </c>
    </row>
    <row r="6268" spans="1:2" x14ac:dyDescent="0.2">
      <c r="A6268" s="115" t="s">
        <v>8159</v>
      </c>
      <c r="B6268" s="184">
        <v>52027</v>
      </c>
    </row>
    <row r="6269" spans="1:2" x14ac:dyDescent="0.2">
      <c r="A6269" s="115" t="s">
        <v>8160</v>
      </c>
      <c r="B6269" s="184">
        <v>52028</v>
      </c>
    </row>
    <row r="6270" spans="1:2" x14ac:dyDescent="0.2">
      <c r="A6270" s="115" t="s">
        <v>8161</v>
      </c>
      <c r="B6270" s="184">
        <v>52029</v>
      </c>
    </row>
    <row r="6271" spans="1:2" x14ac:dyDescent="0.2">
      <c r="A6271" s="115" t="s">
        <v>8162</v>
      </c>
      <c r="B6271" s="184">
        <v>52030</v>
      </c>
    </row>
    <row r="6272" spans="1:2" x14ac:dyDescent="0.2">
      <c r="A6272" s="115" t="s">
        <v>8163</v>
      </c>
      <c r="B6272" s="184">
        <v>52031</v>
      </c>
    </row>
    <row r="6273" spans="1:2" x14ac:dyDescent="0.2">
      <c r="A6273" s="115" t="s">
        <v>8164</v>
      </c>
      <c r="B6273" s="184">
        <v>52032</v>
      </c>
    </row>
    <row r="6274" spans="1:2" x14ac:dyDescent="0.2">
      <c r="A6274" s="115" t="s">
        <v>8165</v>
      </c>
      <c r="B6274" s="184">
        <v>52033</v>
      </c>
    </row>
    <row r="6275" spans="1:2" x14ac:dyDescent="0.2">
      <c r="A6275" s="115" t="s">
        <v>8166</v>
      </c>
      <c r="B6275" s="184">
        <v>52034</v>
      </c>
    </row>
    <row r="6276" spans="1:2" x14ac:dyDescent="0.2">
      <c r="A6276" s="115" t="s">
        <v>8167</v>
      </c>
      <c r="B6276" s="184">
        <v>52035</v>
      </c>
    </row>
    <row r="6277" spans="1:2" x14ac:dyDescent="0.2">
      <c r="A6277" s="115" t="s">
        <v>8168</v>
      </c>
      <c r="B6277" s="184">
        <v>52036</v>
      </c>
    </row>
    <row r="6278" spans="1:2" x14ac:dyDescent="0.2">
      <c r="A6278" s="115" t="s">
        <v>8169</v>
      </c>
      <c r="B6278" s="184">
        <v>52037</v>
      </c>
    </row>
    <row r="6279" spans="1:2" x14ac:dyDescent="0.2">
      <c r="A6279" s="115" t="s">
        <v>8170</v>
      </c>
      <c r="B6279" s="184">
        <v>52038</v>
      </c>
    </row>
    <row r="6280" spans="1:2" x14ac:dyDescent="0.2">
      <c r="A6280" s="115" t="s">
        <v>8171</v>
      </c>
      <c r="B6280" s="184">
        <v>52039</v>
      </c>
    </row>
    <row r="6281" spans="1:2" x14ac:dyDescent="0.2">
      <c r="A6281" s="115" t="s">
        <v>8172</v>
      </c>
      <c r="B6281" s="184">
        <v>52040</v>
      </c>
    </row>
    <row r="6282" spans="1:2" x14ac:dyDescent="0.2">
      <c r="A6282" s="115" t="s">
        <v>8173</v>
      </c>
      <c r="B6282" s="184">
        <v>52041</v>
      </c>
    </row>
    <row r="6283" spans="1:2" x14ac:dyDescent="0.2">
      <c r="A6283" s="115" t="s">
        <v>8174</v>
      </c>
      <c r="B6283" s="184">
        <v>52042</v>
      </c>
    </row>
    <row r="6284" spans="1:2" x14ac:dyDescent="0.2">
      <c r="A6284" s="115" t="s">
        <v>8175</v>
      </c>
      <c r="B6284" s="184">
        <v>52043</v>
      </c>
    </row>
    <row r="6285" spans="1:2" x14ac:dyDescent="0.2">
      <c r="A6285" s="115" t="s">
        <v>8176</v>
      </c>
      <c r="B6285" s="184">
        <v>52044</v>
      </c>
    </row>
    <row r="6286" spans="1:2" x14ac:dyDescent="0.2">
      <c r="A6286" s="115" t="s">
        <v>8177</v>
      </c>
      <c r="B6286" s="184">
        <v>52045</v>
      </c>
    </row>
    <row r="6287" spans="1:2" x14ac:dyDescent="0.2">
      <c r="A6287" s="115" t="s">
        <v>8178</v>
      </c>
      <c r="B6287" s="184">
        <v>52046</v>
      </c>
    </row>
    <row r="6288" spans="1:2" x14ac:dyDescent="0.2">
      <c r="A6288" s="115" t="s">
        <v>8179</v>
      </c>
      <c r="B6288" s="184">
        <v>52047</v>
      </c>
    </row>
    <row r="6289" spans="1:2" x14ac:dyDescent="0.2">
      <c r="A6289" s="115" t="s">
        <v>8180</v>
      </c>
      <c r="B6289" s="184">
        <v>52048</v>
      </c>
    </row>
    <row r="6290" spans="1:2" x14ac:dyDescent="0.2">
      <c r="A6290" s="115" t="s">
        <v>8181</v>
      </c>
      <c r="B6290" s="184">
        <v>52049</v>
      </c>
    </row>
    <row r="6291" spans="1:2" x14ac:dyDescent="0.2">
      <c r="A6291" s="115" t="s">
        <v>8182</v>
      </c>
      <c r="B6291" s="184">
        <v>52050</v>
      </c>
    </row>
    <row r="6292" spans="1:2" x14ac:dyDescent="0.2">
      <c r="A6292" s="115" t="s">
        <v>8183</v>
      </c>
      <c r="B6292" s="184">
        <v>52051</v>
      </c>
    </row>
    <row r="6293" spans="1:2" x14ac:dyDescent="0.2">
      <c r="A6293" s="115" t="s">
        <v>8184</v>
      </c>
      <c r="B6293" s="184">
        <v>52052</v>
      </c>
    </row>
    <row r="6294" spans="1:2" x14ac:dyDescent="0.2">
      <c r="A6294" s="115" t="s">
        <v>8185</v>
      </c>
      <c r="B6294" s="184">
        <v>52053</v>
      </c>
    </row>
    <row r="6295" spans="1:2" x14ac:dyDescent="0.2">
      <c r="A6295" s="115" t="s">
        <v>8186</v>
      </c>
      <c r="B6295" s="184">
        <v>52054</v>
      </c>
    </row>
    <row r="6296" spans="1:2" x14ac:dyDescent="0.2">
      <c r="A6296" s="115" t="s">
        <v>8187</v>
      </c>
      <c r="B6296" s="184">
        <v>52055</v>
      </c>
    </row>
    <row r="6297" spans="1:2" x14ac:dyDescent="0.2">
      <c r="A6297" s="115" t="s">
        <v>8188</v>
      </c>
      <c r="B6297" s="184">
        <v>52056</v>
      </c>
    </row>
    <row r="6298" spans="1:2" x14ac:dyDescent="0.2">
      <c r="A6298" s="115" t="s">
        <v>8189</v>
      </c>
      <c r="B6298" s="184">
        <v>52057</v>
      </c>
    </row>
    <row r="6299" spans="1:2" x14ac:dyDescent="0.2">
      <c r="A6299" s="115" t="s">
        <v>8190</v>
      </c>
      <c r="B6299" s="184">
        <v>52058</v>
      </c>
    </row>
    <row r="6300" spans="1:2" x14ac:dyDescent="0.2">
      <c r="A6300" s="115" t="s">
        <v>8191</v>
      </c>
      <c r="B6300" s="184">
        <v>52059</v>
      </c>
    </row>
    <row r="6301" spans="1:2" x14ac:dyDescent="0.2">
      <c r="A6301" s="115" t="s">
        <v>8192</v>
      </c>
      <c r="B6301" s="184">
        <v>52060</v>
      </c>
    </row>
    <row r="6302" spans="1:2" x14ac:dyDescent="0.2">
      <c r="A6302" s="115" t="s">
        <v>8193</v>
      </c>
      <c r="B6302" s="184">
        <v>52061</v>
      </c>
    </row>
    <row r="6303" spans="1:2" x14ac:dyDescent="0.2">
      <c r="A6303" s="115" t="s">
        <v>8194</v>
      </c>
      <c r="B6303" s="184">
        <v>52062</v>
      </c>
    </row>
    <row r="6304" spans="1:2" x14ac:dyDescent="0.2">
      <c r="A6304" s="115" t="s">
        <v>8195</v>
      </c>
      <c r="B6304" s="184">
        <v>52063</v>
      </c>
    </row>
    <row r="6305" spans="1:2" x14ac:dyDescent="0.2">
      <c r="A6305" s="115" t="s">
        <v>8196</v>
      </c>
      <c r="B6305" s="184">
        <v>52064</v>
      </c>
    </row>
    <row r="6306" spans="1:2" x14ac:dyDescent="0.2">
      <c r="A6306" s="115" t="s">
        <v>8197</v>
      </c>
      <c r="B6306" s="184">
        <v>52065</v>
      </c>
    </row>
    <row r="6307" spans="1:2" x14ac:dyDescent="0.2">
      <c r="A6307" s="115" t="s">
        <v>8198</v>
      </c>
      <c r="B6307" s="184">
        <v>52066</v>
      </c>
    </row>
    <row r="6308" spans="1:2" x14ac:dyDescent="0.2">
      <c r="A6308" s="115" t="s">
        <v>8199</v>
      </c>
      <c r="B6308" s="184">
        <v>52067</v>
      </c>
    </row>
    <row r="6309" spans="1:2" x14ac:dyDescent="0.2">
      <c r="A6309" s="115" t="s">
        <v>8200</v>
      </c>
      <c r="B6309" s="184">
        <v>52068</v>
      </c>
    </row>
    <row r="6310" spans="1:2" x14ac:dyDescent="0.2">
      <c r="A6310" s="115" t="s">
        <v>8201</v>
      </c>
      <c r="B6310" s="184">
        <v>52069</v>
      </c>
    </row>
    <row r="6311" spans="1:2" x14ac:dyDescent="0.2">
      <c r="A6311" s="115" t="s">
        <v>8202</v>
      </c>
      <c r="B6311" s="184">
        <v>52070</v>
      </c>
    </row>
    <row r="6312" spans="1:2" x14ac:dyDescent="0.2">
      <c r="A6312" s="115" t="s">
        <v>8203</v>
      </c>
      <c r="B6312" s="184">
        <v>52071</v>
      </c>
    </row>
    <row r="6313" spans="1:2" x14ac:dyDescent="0.2">
      <c r="A6313" s="115" t="s">
        <v>8204</v>
      </c>
      <c r="B6313" s="184">
        <v>52072</v>
      </c>
    </row>
    <row r="6314" spans="1:2" x14ac:dyDescent="0.2">
      <c r="A6314" s="115" t="s">
        <v>8205</v>
      </c>
      <c r="B6314" s="184">
        <v>52073</v>
      </c>
    </row>
    <row r="6315" spans="1:2" x14ac:dyDescent="0.2">
      <c r="A6315" s="115" t="s">
        <v>8206</v>
      </c>
      <c r="B6315" s="184">
        <v>52074</v>
      </c>
    </row>
    <row r="6316" spans="1:2" x14ac:dyDescent="0.2">
      <c r="A6316" s="115" t="s">
        <v>8207</v>
      </c>
      <c r="B6316" s="184">
        <v>52075</v>
      </c>
    </row>
    <row r="6317" spans="1:2" x14ac:dyDescent="0.2">
      <c r="A6317" s="115" t="s">
        <v>8208</v>
      </c>
      <c r="B6317" s="184">
        <v>52076</v>
      </c>
    </row>
    <row r="6318" spans="1:2" x14ac:dyDescent="0.2">
      <c r="A6318" s="115" t="s">
        <v>8209</v>
      </c>
      <c r="B6318" s="184">
        <v>52077</v>
      </c>
    </row>
    <row r="6319" spans="1:2" x14ac:dyDescent="0.2">
      <c r="A6319" s="115" t="s">
        <v>8210</v>
      </c>
      <c r="B6319" s="184">
        <v>52078</v>
      </c>
    </row>
    <row r="6320" spans="1:2" x14ac:dyDescent="0.2">
      <c r="A6320" s="115" t="s">
        <v>8211</v>
      </c>
      <c r="B6320" s="184">
        <v>52079</v>
      </c>
    </row>
    <row r="6321" spans="1:2" x14ac:dyDescent="0.2">
      <c r="A6321" s="115" t="s">
        <v>8212</v>
      </c>
      <c r="B6321" s="184">
        <v>52080</v>
      </c>
    </row>
    <row r="6322" spans="1:2" x14ac:dyDescent="0.2">
      <c r="A6322" s="115" t="s">
        <v>8213</v>
      </c>
      <c r="B6322" s="184">
        <v>52081</v>
      </c>
    </row>
    <row r="6323" spans="1:2" x14ac:dyDescent="0.2">
      <c r="A6323" s="115" t="s">
        <v>8214</v>
      </c>
      <c r="B6323" s="184">
        <v>52082</v>
      </c>
    </row>
    <row r="6324" spans="1:2" x14ac:dyDescent="0.2">
      <c r="A6324" s="115" t="s">
        <v>8215</v>
      </c>
      <c r="B6324" s="184">
        <v>52083</v>
      </c>
    </row>
    <row r="6325" spans="1:2" x14ac:dyDescent="0.2">
      <c r="A6325" s="115" t="s">
        <v>8216</v>
      </c>
      <c r="B6325" s="184">
        <v>52084</v>
      </c>
    </row>
    <row r="6326" spans="1:2" x14ac:dyDescent="0.2">
      <c r="A6326" s="115" t="s">
        <v>8217</v>
      </c>
      <c r="B6326" s="184">
        <v>52085</v>
      </c>
    </row>
    <row r="6327" spans="1:2" x14ac:dyDescent="0.2">
      <c r="A6327" s="115" t="s">
        <v>8218</v>
      </c>
      <c r="B6327" s="184">
        <v>52086</v>
      </c>
    </row>
    <row r="6328" spans="1:2" x14ac:dyDescent="0.2">
      <c r="A6328" s="115" t="s">
        <v>8219</v>
      </c>
      <c r="B6328" s="184">
        <v>52087</v>
      </c>
    </row>
    <row r="6329" spans="1:2" x14ac:dyDescent="0.2">
      <c r="A6329" s="115" t="s">
        <v>8220</v>
      </c>
      <c r="B6329" s="184">
        <v>52088</v>
      </c>
    </row>
    <row r="6330" spans="1:2" x14ac:dyDescent="0.2">
      <c r="A6330" s="115" t="s">
        <v>8221</v>
      </c>
      <c r="B6330" s="184">
        <v>52089</v>
      </c>
    </row>
    <row r="6331" spans="1:2" x14ac:dyDescent="0.2">
      <c r="A6331" s="115" t="s">
        <v>8222</v>
      </c>
      <c r="B6331" s="184">
        <v>52090</v>
      </c>
    </row>
    <row r="6332" spans="1:2" x14ac:dyDescent="0.2">
      <c r="A6332" s="115" t="s">
        <v>8223</v>
      </c>
      <c r="B6332" s="184">
        <v>52091</v>
      </c>
    </row>
    <row r="6333" spans="1:2" x14ac:dyDescent="0.2">
      <c r="A6333" s="115" t="s">
        <v>8224</v>
      </c>
      <c r="B6333" s="184">
        <v>52092</v>
      </c>
    </row>
    <row r="6334" spans="1:2" x14ac:dyDescent="0.2">
      <c r="A6334" s="115" t="s">
        <v>8225</v>
      </c>
      <c r="B6334" s="184">
        <v>52093</v>
      </c>
    </row>
    <row r="6335" spans="1:2" x14ac:dyDescent="0.2">
      <c r="A6335" s="115" t="s">
        <v>8226</v>
      </c>
      <c r="B6335" s="184">
        <v>52094</v>
      </c>
    </row>
    <row r="6336" spans="1:2" x14ac:dyDescent="0.2">
      <c r="A6336" s="115" t="s">
        <v>8227</v>
      </c>
      <c r="B6336" s="184">
        <v>52095</v>
      </c>
    </row>
    <row r="6337" spans="1:2" x14ac:dyDescent="0.2">
      <c r="A6337" s="115" t="s">
        <v>8228</v>
      </c>
      <c r="B6337" s="184">
        <v>52096</v>
      </c>
    </row>
    <row r="6338" spans="1:2" x14ac:dyDescent="0.2">
      <c r="A6338" s="115" t="s">
        <v>8229</v>
      </c>
      <c r="B6338" s="184">
        <v>52097</v>
      </c>
    </row>
    <row r="6339" spans="1:2" x14ac:dyDescent="0.2">
      <c r="A6339" s="115" t="s">
        <v>8230</v>
      </c>
      <c r="B6339" s="184">
        <v>52098</v>
      </c>
    </row>
    <row r="6340" spans="1:2" x14ac:dyDescent="0.2">
      <c r="A6340" s="115" t="s">
        <v>8231</v>
      </c>
      <c r="B6340" s="184">
        <v>52099</v>
      </c>
    </row>
    <row r="6341" spans="1:2" x14ac:dyDescent="0.2">
      <c r="A6341" s="115" t="s">
        <v>8232</v>
      </c>
      <c r="B6341" s="184">
        <v>52100</v>
      </c>
    </row>
    <row r="6342" spans="1:2" x14ac:dyDescent="0.2">
      <c r="A6342" s="115" t="s">
        <v>8233</v>
      </c>
      <c r="B6342" s="184">
        <v>52101</v>
      </c>
    </row>
    <row r="6343" spans="1:2" x14ac:dyDescent="0.2">
      <c r="A6343" s="115" t="s">
        <v>8234</v>
      </c>
      <c r="B6343" s="184">
        <v>52102</v>
      </c>
    </row>
    <row r="6344" spans="1:2" x14ac:dyDescent="0.2">
      <c r="A6344" s="115" t="s">
        <v>8235</v>
      </c>
      <c r="B6344" s="184">
        <v>52103</v>
      </c>
    </row>
    <row r="6345" spans="1:2" x14ac:dyDescent="0.2">
      <c r="A6345" s="115" t="s">
        <v>8236</v>
      </c>
      <c r="B6345" s="184">
        <v>52104</v>
      </c>
    </row>
    <row r="6346" spans="1:2" x14ac:dyDescent="0.2">
      <c r="A6346" s="115" t="s">
        <v>8237</v>
      </c>
      <c r="B6346" s="184">
        <v>52105</v>
      </c>
    </row>
    <row r="6347" spans="1:2" x14ac:dyDescent="0.2">
      <c r="A6347" s="115" t="s">
        <v>8238</v>
      </c>
      <c r="B6347" s="184">
        <v>52106</v>
      </c>
    </row>
    <row r="6348" spans="1:2" x14ac:dyDescent="0.2">
      <c r="A6348" s="115" t="s">
        <v>8239</v>
      </c>
      <c r="B6348" s="184">
        <v>52107</v>
      </c>
    </row>
    <row r="6349" spans="1:2" x14ac:dyDescent="0.2">
      <c r="A6349" s="115" t="s">
        <v>8240</v>
      </c>
      <c r="B6349" s="184">
        <v>52108</v>
      </c>
    </row>
    <row r="6350" spans="1:2" x14ac:dyDescent="0.2">
      <c r="A6350" s="115" t="s">
        <v>8241</v>
      </c>
      <c r="B6350" s="184">
        <v>52109</v>
      </c>
    </row>
    <row r="6351" spans="1:2" x14ac:dyDescent="0.2">
      <c r="A6351" s="115" t="s">
        <v>8242</v>
      </c>
      <c r="B6351" s="184">
        <v>52110</v>
      </c>
    </row>
    <row r="6352" spans="1:2" x14ac:dyDescent="0.2">
      <c r="A6352" s="115" t="s">
        <v>8243</v>
      </c>
      <c r="B6352" s="184">
        <v>52111</v>
      </c>
    </row>
    <row r="6353" spans="1:2" x14ac:dyDescent="0.2">
      <c r="A6353" s="115" t="s">
        <v>8244</v>
      </c>
      <c r="B6353" s="184">
        <v>52112</v>
      </c>
    </row>
    <row r="6354" spans="1:2" x14ac:dyDescent="0.2">
      <c r="A6354" s="115" t="s">
        <v>8245</v>
      </c>
      <c r="B6354" s="184">
        <v>52113</v>
      </c>
    </row>
    <row r="6355" spans="1:2" x14ac:dyDescent="0.2">
      <c r="A6355" s="115" t="s">
        <v>8246</v>
      </c>
      <c r="B6355" s="184">
        <v>52114</v>
      </c>
    </row>
    <row r="6356" spans="1:2" x14ac:dyDescent="0.2">
      <c r="A6356" s="115" t="s">
        <v>8247</v>
      </c>
      <c r="B6356" s="184">
        <v>52115</v>
      </c>
    </row>
    <row r="6357" spans="1:2" x14ac:dyDescent="0.2">
      <c r="A6357" s="115" t="s">
        <v>8248</v>
      </c>
      <c r="B6357" s="184">
        <v>52116</v>
      </c>
    </row>
    <row r="6358" spans="1:2" x14ac:dyDescent="0.2">
      <c r="A6358" s="115" t="s">
        <v>8249</v>
      </c>
      <c r="B6358" s="184">
        <v>52117</v>
      </c>
    </row>
    <row r="6359" spans="1:2" x14ac:dyDescent="0.2">
      <c r="A6359" s="115" t="s">
        <v>8250</v>
      </c>
      <c r="B6359" s="184">
        <v>52118</v>
      </c>
    </row>
    <row r="6360" spans="1:2" x14ac:dyDescent="0.2">
      <c r="A6360" s="115" t="s">
        <v>8251</v>
      </c>
      <c r="B6360" s="184">
        <v>52119</v>
      </c>
    </row>
    <row r="6361" spans="1:2" x14ac:dyDescent="0.2">
      <c r="A6361" s="115" t="s">
        <v>8252</v>
      </c>
      <c r="B6361" s="184">
        <v>52120</v>
      </c>
    </row>
    <row r="6362" spans="1:2" x14ac:dyDescent="0.2">
      <c r="A6362" s="115" t="s">
        <v>8253</v>
      </c>
      <c r="B6362" s="184">
        <v>52121</v>
      </c>
    </row>
    <row r="6363" spans="1:2" x14ac:dyDescent="0.2">
      <c r="A6363" s="115" t="s">
        <v>8254</v>
      </c>
      <c r="B6363" s="184">
        <v>52122</v>
      </c>
    </row>
    <row r="6364" spans="1:2" x14ac:dyDescent="0.2">
      <c r="A6364" s="115" t="s">
        <v>8255</v>
      </c>
      <c r="B6364" s="184">
        <v>52123</v>
      </c>
    </row>
    <row r="6365" spans="1:2" x14ac:dyDescent="0.2">
      <c r="A6365" s="115" t="s">
        <v>8256</v>
      </c>
      <c r="B6365" s="184">
        <v>52124</v>
      </c>
    </row>
    <row r="6366" spans="1:2" x14ac:dyDescent="0.2">
      <c r="A6366" s="115" t="s">
        <v>8257</v>
      </c>
      <c r="B6366" s="184">
        <v>52125</v>
      </c>
    </row>
    <row r="6367" spans="1:2" x14ac:dyDescent="0.2">
      <c r="A6367" s="115" t="s">
        <v>8258</v>
      </c>
      <c r="B6367" s="184">
        <v>52126</v>
      </c>
    </row>
    <row r="6368" spans="1:2" x14ac:dyDescent="0.2">
      <c r="A6368" s="115" t="s">
        <v>8259</v>
      </c>
      <c r="B6368" s="184">
        <v>52127</v>
      </c>
    </row>
    <row r="6369" spans="1:2" x14ac:dyDescent="0.2">
      <c r="A6369" s="115" t="s">
        <v>8260</v>
      </c>
      <c r="B6369" s="184">
        <v>52128</v>
      </c>
    </row>
    <row r="6370" spans="1:2" x14ac:dyDescent="0.2">
      <c r="A6370" s="115" t="s">
        <v>8261</v>
      </c>
      <c r="B6370" s="184">
        <v>52129</v>
      </c>
    </row>
    <row r="6371" spans="1:2" x14ac:dyDescent="0.2">
      <c r="A6371" s="115" t="s">
        <v>8262</v>
      </c>
      <c r="B6371" s="184">
        <v>52130</v>
      </c>
    </row>
    <row r="6372" spans="1:2" x14ac:dyDescent="0.2">
      <c r="A6372" s="115" t="s">
        <v>8263</v>
      </c>
      <c r="B6372" s="184">
        <v>52131</v>
      </c>
    </row>
    <row r="6373" spans="1:2" x14ac:dyDescent="0.2">
      <c r="A6373" s="115" t="s">
        <v>8264</v>
      </c>
      <c r="B6373" s="184">
        <v>52132</v>
      </c>
    </row>
    <row r="6374" spans="1:2" x14ac:dyDescent="0.2">
      <c r="A6374" s="115" t="s">
        <v>8265</v>
      </c>
      <c r="B6374" s="184">
        <v>52133</v>
      </c>
    </row>
    <row r="6375" spans="1:2" x14ac:dyDescent="0.2">
      <c r="A6375" s="115" t="s">
        <v>8266</v>
      </c>
      <c r="B6375" s="184">
        <v>52134</v>
      </c>
    </row>
    <row r="6376" spans="1:2" x14ac:dyDescent="0.2">
      <c r="A6376" s="115" t="s">
        <v>8267</v>
      </c>
      <c r="B6376" s="184">
        <v>52135</v>
      </c>
    </row>
    <row r="6377" spans="1:2" x14ac:dyDescent="0.2">
      <c r="A6377" s="115" t="s">
        <v>8268</v>
      </c>
      <c r="B6377" s="184">
        <v>52136</v>
      </c>
    </row>
    <row r="6378" spans="1:2" x14ac:dyDescent="0.2">
      <c r="A6378" s="115" t="s">
        <v>8269</v>
      </c>
      <c r="B6378" s="184">
        <v>52137</v>
      </c>
    </row>
    <row r="6379" spans="1:2" x14ac:dyDescent="0.2">
      <c r="A6379" s="115" t="s">
        <v>8270</v>
      </c>
      <c r="B6379" s="184">
        <v>52138</v>
      </c>
    </row>
    <row r="6380" spans="1:2" x14ac:dyDescent="0.2">
      <c r="A6380" s="115" t="s">
        <v>8271</v>
      </c>
      <c r="B6380" s="184">
        <v>52139</v>
      </c>
    </row>
    <row r="6381" spans="1:2" x14ac:dyDescent="0.2">
      <c r="A6381" s="115" t="s">
        <v>8272</v>
      </c>
      <c r="B6381" s="184">
        <v>52140</v>
      </c>
    </row>
    <row r="6382" spans="1:2" x14ac:dyDescent="0.2">
      <c r="A6382" s="115" t="s">
        <v>8273</v>
      </c>
      <c r="B6382" s="184">
        <v>52141</v>
      </c>
    </row>
    <row r="6383" spans="1:2" x14ac:dyDescent="0.2">
      <c r="A6383" s="115" t="s">
        <v>8274</v>
      </c>
      <c r="B6383" s="184">
        <v>52142</v>
      </c>
    </row>
    <row r="6384" spans="1:2" x14ac:dyDescent="0.2">
      <c r="A6384" s="115" t="s">
        <v>8275</v>
      </c>
      <c r="B6384" s="184">
        <v>52143</v>
      </c>
    </row>
    <row r="6385" spans="1:2" x14ac:dyDescent="0.2">
      <c r="A6385" s="115" t="s">
        <v>8276</v>
      </c>
      <c r="B6385" s="184">
        <v>52144</v>
      </c>
    </row>
    <row r="6386" spans="1:2" x14ac:dyDescent="0.2">
      <c r="A6386" s="115" t="s">
        <v>8277</v>
      </c>
      <c r="B6386" s="184">
        <v>52145</v>
      </c>
    </row>
    <row r="6387" spans="1:2" x14ac:dyDescent="0.2">
      <c r="A6387" s="115" t="s">
        <v>8278</v>
      </c>
      <c r="B6387" s="184">
        <v>52146</v>
      </c>
    </row>
    <row r="6388" spans="1:2" x14ac:dyDescent="0.2">
      <c r="A6388" s="115" t="s">
        <v>8279</v>
      </c>
      <c r="B6388" s="184">
        <v>52147</v>
      </c>
    </row>
    <row r="6389" spans="1:2" x14ac:dyDescent="0.2">
      <c r="A6389" s="115" t="s">
        <v>8280</v>
      </c>
      <c r="B6389" s="184">
        <v>52148</v>
      </c>
    </row>
    <row r="6390" spans="1:2" x14ac:dyDescent="0.2">
      <c r="A6390" s="115" t="s">
        <v>8281</v>
      </c>
      <c r="B6390" s="184">
        <v>52149</v>
      </c>
    </row>
    <row r="6391" spans="1:2" x14ac:dyDescent="0.2">
      <c r="A6391" s="115" t="s">
        <v>8282</v>
      </c>
      <c r="B6391" s="184">
        <v>52150</v>
      </c>
    </row>
    <row r="6392" spans="1:2" x14ac:dyDescent="0.2">
      <c r="A6392" s="115" t="s">
        <v>8283</v>
      </c>
      <c r="B6392" s="184">
        <v>52151</v>
      </c>
    </row>
    <row r="6393" spans="1:2" x14ac:dyDescent="0.2">
      <c r="A6393" s="115" t="s">
        <v>8284</v>
      </c>
      <c r="B6393" s="184">
        <v>52152</v>
      </c>
    </row>
    <row r="6394" spans="1:2" x14ac:dyDescent="0.2">
      <c r="A6394" s="115" t="s">
        <v>8285</v>
      </c>
      <c r="B6394" s="184">
        <v>52153</v>
      </c>
    </row>
    <row r="6395" spans="1:2" x14ac:dyDescent="0.2">
      <c r="A6395" s="115" t="s">
        <v>8286</v>
      </c>
      <c r="B6395" s="184">
        <v>52154</v>
      </c>
    </row>
    <row r="6396" spans="1:2" x14ac:dyDescent="0.2">
      <c r="A6396" s="115" t="s">
        <v>8287</v>
      </c>
      <c r="B6396" s="184">
        <v>52155</v>
      </c>
    </row>
    <row r="6397" spans="1:2" x14ac:dyDescent="0.2">
      <c r="A6397" s="115" t="s">
        <v>8288</v>
      </c>
      <c r="B6397" s="184">
        <v>52156</v>
      </c>
    </row>
    <row r="6398" spans="1:2" x14ac:dyDescent="0.2">
      <c r="A6398" s="115" t="s">
        <v>8289</v>
      </c>
      <c r="B6398" s="184">
        <v>52157</v>
      </c>
    </row>
    <row r="6399" spans="1:2" x14ac:dyDescent="0.2">
      <c r="A6399" s="115" t="s">
        <v>8290</v>
      </c>
      <c r="B6399" s="184">
        <v>52158</v>
      </c>
    </row>
    <row r="6400" spans="1:2" x14ac:dyDescent="0.2">
      <c r="A6400" s="115" t="s">
        <v>8291</v>
      </c>
      <c r="B6400" s="184">
        <v>52159</v>
      </c>
    </row>
    <row r="6401" spans="1:2" x14ac:dyDescent="0.2">
      <c r="A6401" s="115" t="s">
        <v>8292</v>
      </c>
      <c r="B6401" s="184">
        <v>52160</v>
      </c>
    </row>
    <row r="6402" spans="1:2" x14ac:dyDescent="0.2">
      <c r="A6402" s="115" t="s">
        <v>8293</v>
      </c>
      <c r="B6402" s="184">
        <v>52161</v>
      </c>
    </row>
    <row r="6403" spans="1:2" x14ac:dyDescent="0.2">
      <c r="A6403" s="115" t="s">
        <v>8294</v>
      </c>
      <c r="B6403" s="184">
        <v>52162</v>
      </c>
    </row>
    <row r="6404" spans="1:2" x14ac:dyDescent="0.2">
      <c r="A6404" s="115" t="s">
        <v>8295</v>
      </c>
      <c r="B6404" s="184">
        <v>52163</v>
      </c>
    </row>
    <row r="6405" spans="1:2" x14ac:dyDescent="0.2">
      <c r="A6405" s="115" t="s">
        <v>8296</v>
      </c>
      <c r="B6405" s="184">
        <v>52164</v>
      </c>
    </row>
    <row r="6406" spans="1:2" x14ac:dyDescent="0.2">
      <c r="A6406" s="115" t="s">
        <v>8297</v>
      </c>
      <c r="B6406" s="184">
        <v>52165</v>
      </c>
    </row>
    <row r="6407" spans="1:2" x14ac:dyDescent="0.2">
      <c r="A6407" s="115" t="s">
        <v>8298</v>
      </c>
      <c r="B6407" s="184">
        <v>52166</v>
      </c>
    </row>
    <row r="6408" spans="1:2" x14ac:dyDescent="0.2">
      <c r="A6408" s="115" t="s">
        <v>8299</v>
      </c>
      <c r="B6408" s="184">
        <v>52167</v>
      </c>
    </row>
    <row r="6409" spans="1:2" x14ac:dyDescent="0.2">
      <c r="A6409" s="115" t="s">
        <v>8300</v>
      </c>
      <c r="B6409" s="184">
        <v>52168</v>
      </c>
    </row>
    <row r="6410" spans="1:2" x14ac:dyDescent="0.2">
      <c r="A6410" s="115" t="s">
        <v>8301</v>
      </c>
      <c r="B6410" s="184">
        <v>52169</v>
      </c>
    </row>
    <row r="6411" spans="1:2" x14ac:dyDescent="0.2">
      <c r="A6411" s="115" t="s">
        <v>8302</v>
      </c>
      <c r="B6411" s="184">
        <v>52170</v>
      </c>
    </row>
    <row r="6412" spans="1:2" x14ac:dyDescent="0.2">
      <c r="A6412" s="115" t="s">
        <v>8303</v>
      </c>
      <c r="B6412" s="184">
        <v>52171</v>
      </c>
    </row>
    <row r="6413" spans="1:2" x14ac:dyDescent="0.2">
      <c r="A6413" s="115" t="s">
        <v>8304</v>
      </c>
      <c r="B6413" s="184">
        <v>52172</v>
      </c>
    </row>
    <row r="6414" spans="1:2" x14ac:dyDescent="0.2">
      <c r="A6414" s="115" t="s">
        <v>8305</v>
      </c>
      <c r="B6414" s="184">
        <v>52173</v>
      </c>
    </row>
    <row r="6415" spans="1:2" x14ac:dyDescent="0.2">
      <c r="A6415" s="115" t="s">
        <v>8306</v>
      </c>
      <c r="B6415" s="184">
        <v>52174</v>
      </c>
    </row>
    <row r="6416" spans="1:2" x14ac:dyDescent="0.2">
      <c r="A6416" s="115" t="s">
        <v>8307</v>
      </c>
      <c r="B6416" s="184">
        <v>52175</v>
      </c>
    </row>
    <row r="6417" spans="1:2" x14ac:dyDescent="0.2">
      <c r="A6417" s="115" t="s">
        <v>8308</v>
      </c>
      <c r="B6417" s="184">
        <v>52176</v>
      </c>
    </row>
    <row r="6418" spans="1:2" x14ac:dyDescent="0.2">
      <c r="A6418" s="115" t="s">
        <v>8309</v>
      </c>
      <c r="B6418" s="184">
        <v>52177</v>
      </c>
    </row>
    <row r="6419" spans="1:2" x14ac:dyDescent="0.2">
      <c r="A6419" s="115" t="s">
        <v>8310</v>
      </c>
      <c r="B6419" s="184">
        <v>52178</v>
      </c>
    </row>
    <row r="6420" spans="1:2" x14ac:dyDescent="0.2">
      <c r="A6420" s="115" t="s">
        <v>8311</v>
      </c>
      <c r="B6420" s="184">
        <v>52179</v>
      </c>
    </row>
    <row r="6421" spans="1:2" x14ac:dyDescent="0.2">
      <c r="A6421" s="115" t="s">
        <v>8312</v>
      </c>
      <c r="B6421" s="184">
        <v>52180</v>
      </c>
    </row>
    <row r="6422" spans="1:2" x14ac:dyDescent="0.2">
      <c r="A6422" s="115" t="s">
        <v>8313</v>
      </c>
      <c r="B6422" s="184">
        <v>52181</v>
      </c>
    </row>
    <row r="6423" spans="1:2" x14ac:dyDescent="0.2">
      <c r="A6423" s="115" t="s">
        <v>8314</v>
      </c>
      <c r="B6423" s="184">
        <v>52182</v>
      </c>
    </row>
    <row r="6424" spans="1:2" x14ac:dyDescent="0.2">
      <c r="A6424" s="115" t="s">
        <v>8315</v>
      </c>
      <c r="B6424" s="184">
        <v>52183</v>
      </c>
    </row>
    <row r="6425" spans="1:2" x14ac:dyDescent="0.2">
      <c r="A6425" s="115" t="s">
        <v>8316</v>
      </c>
      <c r="B6425" s="184">
        <v>52184</v>
      </c>
    </row>
    <row r="6426" spans="1:2" x14ac:dyDescent="0.2">
      <c r="A6426" s="115" t="s">
        <v>8317</v>
      </c>
      <c r="B6426" s="184">
        <v>52185</v>
      </c>
    </row>
    <row r="6427" spans="1:2" x14ac:dyDescent="0.2">
      <c r="A6427" s="115" t="s">
        <v>8318</v>
      </c>
      <c r="B6427" s="184">
        <v>52186</v>
      </c>
    </row>
    <row r="6428" spans="1:2" x14ac:dyDescent="0.2">
      <c r="A6428" s="115" t="s">
        <v>8319</v>
      </c>
      <c r="B6428" s="184">
        <v>52187</v>
      </c>
    </row>
    <row r="6429" spans="1:2" x14ac:dyDescent="0.2">
      <c r="A6429" s="115" t="s">
        <v>8320</v>
      </c>
      <c r="B6429" s="184">
        <v>52188</v>
      </c>
    </row>
    <row r="6430" spans="1:2" x14ac:dyDescent="0.2">
      <c r="A6430" s="115" t="s">
        <v>8321</v>
      </c>
      <c r="B6430" s="184">
        <v>52189</v>
      </c>
    </row>
    <row r="6431" spans="1:2" x14ac:dyDescent="0.2">
      <c r="A6431" s="115" t="s">
        <v>8322</v>
      </c>
      <c r="B6431" s="184">
        <v>52190</v>
      </c>
    </row>
    <row r="6432" spans="1:2" x14ac:dyDescent="0.2">
      <c r="A6432" s="115" t="s">
        <v>8323</v>
      </c>
      <c r="B6432" s="184">
        <v>52191</v>
      </c>
    </row>
    <row r="6433" spans="1:2" x14ac:dyDescent="0.2">
      <c r="A6433" s="115" t="s">
        <v>8324</v>
      </c>
      <c r="B6433" s="184">
        <v>52192</v>
      </c>
    </row>
    <row r="6434" spans="1:2" x14ac:dyDescent="0.2">
      <c r="A6434" s="115" t="s">
        <v>8325</v>
      </c>
      <c r="B6434" s="184">
        <v>52193</v>
      </c>
    </row>
    <row r="6435" spans="1:2" x14ac:dyDescent="0.2">
      <c r="A6435" s="115" t="s">
        <v>8326</v>
      </c>
      <c r="B6435" s="184">
        <v>52194</v>
      </c>
    </row>
    <row r="6436" spans="1:2" x14ac:dyDescent="0.2">
      <c r="A6436" s="115" t="s">
        <v>8327</v>
      </c>
      <c r="B6436" s="184">
        <v>52195</v>
      </c>
    </row>
    <row r="6437" spans="1:2" x14ac:dyDescent="0.2">
      <c r="A6437" s="115" t="s">
        <v>8328</v>
      </c>
      <c r="B6437" s="184">
        <v>52196</v>
      </c>
    </row>
    <row r="6438" spans="1:2" x14ac:dyDescent="0.2">
      <c r="A6438" s="115" t="s">
        <v>8329</v>
      </c>
      <c r="B6438" s="184">
        <v>52197</v>
      </c>
    </row>
    <row r="6439" spans="1:2" x14ac:dyDescent="0.2">
      <c r="A6439" s="115" t="s">
        <v>8330</v>
      </c>
      <c r="B6439" s="184">
        <v>52198</v>
      </c>
    </row>
    <row r="6440" spans="1:2" x14ac:dyDescent="0.2">
      <c r="A6440" s="115" t="s">
        <v>8331</v>
      </c>
      <c r="B6440" s="184">
        <v>52199</v>
      </c>
    </row>
    <row r="6441" spans="1:2" x14ac:dyDescent="0.2">
      <c r="A6441" s="115" t="s">
        <v>8332</v>
      </c>
      <c r="B6441" s="184">
        <v>52200</v>
      </c>
    </row>
    <row r="6442" spans="1:2" x14ac:dyDescent="0.2">
      <c r="A6442" s="115" t="s">
        <v>8333</v>
      </c>
      <c r="B6442" s="184">
        <v>52201</v>
      </c>
    </row>
    <row r="6443" spans="1:2" x14ac:dyDescent="0.2">
      <c r="A6443" s="115" t="s">
        <v>8334</v>
      </c>
      <c r="B6443" s="184">
        <v>52202</v>
      </c>
    </row>
    <row r="6444" spans="1:2" x14ac:dyDescent="0.2">
      <c r="A6444" s="115" t="s">
        <v>8335</v>
      </c>
      <c r="B6444" s="184">
        <v>52203</v>
      </c>
    </row>
    <row r="6445" spans="1:2" x14ac:dyDescent="0.2">
      <c r="A6445" s="115" t="s">
        <v>8336</v>
      </c>
      <c r="B6445" s="184">
        <v>52204</v>
      </c>
    </row>
    <row r="6446" spans="1:2" x14ac:dyDescent="0.2">
      <c r="A6446" s="115" t="s">
        <v>8337</v>
      </c>
      <c r="B6446" s="184">
        <v>52205</v>
      </c>
    </row>
    <row r="6447" spans="1:2" x14ac:dyDescent="0.2">
      <c r="A6447" s="115" t="s">
        <v>8338</v>
      </c>
      <c r="B6447" s="184">
        <v>52206</v>
      </c>
    </row>
    <row r="6448" spans="1:2" x14ac:dyDescent="0.2">
      <c r="A6448" s="115" t="s">
        <v>8339</v>
      </c>
      <c r="B6448" s="184">
        <v>52207</v>
      </c>
    </row>
    <row r="6449" spans="1:2" x14ac:dyDescent="0.2">
      <c r="A6449" s="115" t="s">
        <v>8340</v>
      </c>
      <c r="B6449" s="184">
        <v>52208</v>
      </c>
    </row>
    <row r="6450" spans="1:2" x14ac:dyDescent="0.2">
      <c r="A6450" s="115" t="s">
        <v>8341</v>
      </c>
      <c r="B6450" s="184">
        <v>52209</v>
      </c>
    </row>
    <row r="6451" spans="1:2" x14ac:dyDescent="0.2">
      <c r="A6451" s="115" t="s">
        <v>8342</v>
      </c>
      <c r="B6451" s="184">
        <v>52210</v>
      </c>
    </row>
    <row r="6452" spans="1:2" x14ac:dyDescent="0.2">
      <c r="A6452" s="115" t="s">
        <v>8343</v>
      </c>
      <c r="B6452" s="184">
        <v>52211</v>
      </c>
    </row>
    <row r="6453" spans="1:2" x14ac:dyDescent="0.2">
      <c r="A6453" s="115" t="s">
        <v>8344</v>
      </c>
      <c r="B6453" s="184">
        <v>52212</v>
      </c>
    </row>
    <row r="6454" spans="1:2" x14ac:dyDescent="0.2">
      <c r="A6454" s="115" t="s">
        <v>8345</v>
      </c>
      <c r="B6454" s="184">
        <v>52213</v>
      </c>
    </row>
    <row r="6455" spans="1:2" x14ac:dyDescent="0.2">
      <c r="A6455" s="115" t="s">
        <v>8346</v>
      </c>
      <c r="B6455" s="184">
        <v>52214</v>
      </c>
    </row>
    <row r="6456" spans="1:2" x14ac:dyDescent="0.2">
      <c r="A6456" s="115" t="s">
        <v>8347</v>
      </c>
      <c r="B6456" s="184">
        <v>52215</v>
      </c>
    </row>
    <row r="6457" spans="1:2" x14ac:dyDescent="0.2">
      <c r="A6457" s="115" t="s">
        <v>8348</v>
      </c>
      <c r="B6457" s="184">
        <v>52216</v>
      </c>
    </row>
    <row r="6458" spans="1:2" x14ac:dyDescent="0.2">
      <c r="A6458" s="115" t="s">
        <v>8349</v>
      </c>
      <c r="B6458" s="184">
        <v>52217</v>
      </c>
    </row>
    <row r="6459" spans="1:2" x14ac:dyDescent="0.2">
      <c r="A6459" s="115" t="s">
        <v>8350</v>
      </c>
      <c r="B6459" s="184">
        <v>52218</v>
      </c>
    </row>
    <row r="6460" spans="1:2" x14ac:dyDescent="0.2">
      <c r="A6460" s="115" t="s">
        <v>8351</v>
      </c>
      <c r="B6460" s="184">
        <v>52219</v>
      </c>
    </row>
    <row r="6461" spans="1:2" x14ac:dyDescent="0.2">
      <c r="A6461" s="115" t="s">
        <v>8352</v>
      </c>
      <c r="B6461" s="184">
        <v>52220</v>
      </c>
    </row>
    <row r="6462" spans="1:2" x14ac:dyDescent="0.2">
      <c r="A6462" s="115" t="s">
        <v>8353</v>
      </c>
      <c r="B6462" s="184">
        <v>52221</v>
      </c>
    </row>
    <row r="6463" spans="1:2" x14ac:dyDescent="0.2">
      <c r="A6463" s="115" t="s">
        <v>8354</v>
      </c>
      <c r="B6463" s="184">
        <v>52222</v>
      </c>
    </row>
    <row r="6464" spans="1:2" x14ac:dyDescent="0.2">
      <c r="A6464" s="115" t="s">
        <v>8355</v>
      </c>
      <c r="B6464" s="184">
        <v>52223</v>
      </c>
    </row>
    <row r="6465" spans="1:2" x14ac:dyDescent="0.2">
      <c r="A6465" s="115" t="s">
        <v>8356</v>
      </c>
      <c r="B6465" s="184">
        <v>52224</v>
      </c>
    </row>
    <row r="6466" spans="1:2" x14ac:dyDescent="0.2">
      <c r="A6466" s="115" t="s">
        <v>8357</v>
      </c>
      <c r="B6466" s="184">
        <v>52225</v>
      </c>
    </row>
    <row r="6467" spans="1:2" x14ac:dyDescent="0.2">
      <c r="A6467" s="115" t="s">
        <v>8358</v>
      </c>
      <c r="B6467" s="184">
        <v>52226</v>
      </c>
    </row>
    <row r="6468" spans="1:2" x14ac:dyDescent="0.2">
      <c r="A6468" s="115" t="s">
        <v>8359</v>
      </c>
      <c r="B6468" s="184">
        <v>52227</v>
      </c>
    </row>
    <row r="6469" spans="1:2" x14ac:dyDescent="0.2">
      <c r="A6469" s="115" t="s">
        <v>8360</v>
      </c>
      <c r="B6469" s="184">
        <v>52228</v>
      </c>
    </row>
    <row r="6470" spans="1:2" x14ac:dyDescent="0.2">
      <c r="A6470" s="115" t="s">
        <v>8361</v>
      </c>
      <c r="B6470" s="184">
        <v>52229</v>
      </c>
    </row>
    <row r="6471" spans="1:2" x14ac:dyDescent="0.2">
      <c r="A6471" s="115" t="s">
        <v>8362</v>
      </c>
      <c r="B6471" s="184">
        <v>52230</v>
      </c>
    </row>
    <row r="6472" spans="1:2" x14ac:dyDescent="0.2">
      <c r="A6472" s="115" t="s">
        <v>8363</v>
      </c>
      <c r="B6472" s="184">
        <v>52231</v>
      </c>
    </row>
    <row r="6473" spans="1:2" x14ac:dyDescent="0.2">
      <c r="A6473" s="115" t="s">
        <v>8364</v>
      </c>
      <c r="B6473" s="184">
        <v>52232</v>
      </c>
    </row>
    <row r="6474" spans="1:2" x14ac:dyDescent="0.2">
      <c r="A6474" s="115" t="s">
        <v>8365</v>
      </c>
      <c r="B6474" s="184">
        <v>52233</v>
      </c>
    </row>
    <row r="6475" spans="1:2" x14ac:dyDescent="0.2">
      <c r="A6475" s="115" t="s">
        <v>8366</v>
      </c>
      <c r="B6475" s="184">
        <v>52234</v>
      </c>
    </row>
    <row r="6476" spans="1:2" x14ac:dyDescent="0.2">
      <c r="A6476" s="115" t="s">
        <v>8367</v>
      </c>
      <c r="B6476" s="184">
        <v>52235</v>
      </c>
    </row>
    <row r="6477" spans="1:2" x14ac:dyDescent="0.2">
      <c r="A6477" s="115" t="s">
        <v>8368</v>
      </c>
      <c r="B6477" s="184">
        <v>52236</v>
      </c>
    </row>
    <row r="6478" spans="1:2" x14ac:dyDescent="0.2">
      <c r="A6478" s="115" t="s">
        <v>8369</v>
      </c>
      <c r="B6478" s="184">
        <v>52237</v>
      </c>
    </row>
    <row r="6479" spans="1:2" x14ac:dyDescent="0.2">
      <c r="A6479" s="115" t="s">
        <v>8370</v>
      </c>
      <c r="B6479" s="184">
        <v>52238</v>
      </c>
    </row>
    <row r="6480" spans="1:2" x14ac:dyDescent="0.2">
      <c r="A6480" s="115" t="s">
        <v>8371</v>
      </c>
      <c r="B6480" s="184">
        <v>52239</v>
      </c>
    </row>
    <row r="6481" spans="1:2" x14ac:dyDescent="0.2">
      <c r="A6481" s="115" t="s">
        <v>8372</v>
      </c>
      <c r="B6481" s="184">
        <v>52240</v>
      </c>
    </row>
    <row r="6482" spans="1:2" x14ac:dyDescent="0.2">
      <c r="A6482" s="115" t="s">
        <v>8373</v>
      </c>
      <c r="B6482" s="184">
        <v>52241</v>
      </c>
    </row>
    <row r="6483" spans="1:2" x14ac:dyDescent="0.2">
      <c r="A6483" s="115" t="s">
        <v>8374</v>
      </c>
      <c r="B6483" s="184">
        <v>52242</v>
      </c>
    </row>
    <row r="6484" spans="1:2" x14ac:dyDescent="0.2">
      <c r="A6484" s="115" t="s">
        <v>8375</v>
      </c>
      <c r="B6484" s="184">
        <v>52243</v>
      </c>
    </row>
    <row r="6485" spans="1:2" x14ac:dyDescent="0.2">
      <c r="A6485" s="115" t="s">
        <v>8376</v>
      </c>
      <c r="B6485" s="184">
        <v>52244</v>
      </c>
    </row>
    <row r="6486" spans="1:2" x14ac:dyDescent="0.2">
      <c r="A6486" s="115" t="s">
        <v>8377</v>
      </c>
      <c r="B6486" s="184">
        <v>52245</v>
      </c>
    </row>
    <row r="6487" spans="1:2" x14ac:dyDescent="0.2">
      <c r="A6487" s="115" t="s">
        <v>8378</v>
      </c>
      <c r="B6487" s="184">
        <v>52246</v>
      </c>
    </row>
    <row r="6488" spans="1:2" x14ac:dyDescent="0.2">
      <c r="A6488" s="115" t="s">
        <v>8379</v>
      </c>
      <c r="B6488" s="184">
        <v>52247</v>
      </c>
    </row>
    <row r="6489" spans="1:2" x14ac:dyDescent="0.2">
      <c r="A6489" s="115" t="s">
        <v>8380</v>
      </c>
      <c r="B6489" s="184">
        <v>52248</v>
      </c>
    </row>
    <row r="6490" spans="1:2" x14ac:dyDescent="0.2">
      <c r="A6490" s="115" t="s">
        <v>8381</v>
      </c>
      <c r="B6490" s="184">
        <v>52249</v>
      </c>
    </row>
    <row r="6491" spans="1:2" x14ac:dyDescent="0.2">
      <c r="A6491" s="115" t="s">
        <v>8382</v>
      </c>
      <c r="B6491" s="184">
        <v>52250</v>
      </c>
    </row>
    <row r="6492" spans="1:2" x14ac:dyDescent="0.2">
      <c r="A6492" s="115" t="s">
        <v>8383</v>
      </c>
      <c r="B6492" s="184">
        <v>52251</v>
      </c>
    </row>
    <row r="6493" spans="1:2" x14ac:dyDescent="0.2">
      <c r="A6493" s="115" t="s">
        <v>8384</v>
      </c>
      <c r="B6493" s="184">
        <v>52252</v>
      </c>
    </row>
    <row r="6494" spans="1:2" x14ac:dyDescent="0.2">
      <c r="A6494" s="115" t="s">
        <v>8385</v>
      </c>
      <c r="B6494" s="184">
        <v>52253</v>
      </c>
    </row>
    <row r="6495" spans="1:2" x14ac:dyDescent="0.2">
      <c r="A6495" s="115" t="s">
        <v>8386</v>
      </c>
      <c r="B6495" s="184">
        <v>52254</v>
      </c>
    </row>
    <row r="6496" spans="1:2" x14ac:dyDescent="0.2">
      <c r="A6496" s="115" t="s">
        <v>8387</v>
      </c>
      <c r="B6496" s="184">
        <v>52255</v>
      </c>
    </row>
    <row r="6497" spans="1:2" x14ac:dyDescent="0.2">
      <c r="A6497" s="115" t="s">
        <v>8388</v>
      </c>
      <c r="B6497" s="184">
        <v>52256</v>
      </c>
    </row>
    <row r="6498" spans="1:2" x14ac:dyDescent="0.2">
      <c r="A6498" s="115" t="s">
        <v>8389</v>
      </c>
      <c r="B6498" s="184">
        <v>52257</v>
      </c>
    </row>
    <row r="6499" spans="1:2" x14ac:dyDescent="0.2">
      <c r="A6499" s="115" t="s">
        <v>8390</v>
      </c>
      <c r="B6499" s="184">
        <v>52258</v>
      </c>
    </row>
    <row r="6500" spans="1:2" x14ac:dyDescent="0.2">
      <c r="A6500" s="115" t="s">
        <v>8391</v>
      </c>
      <c r="B6500" s="184">
        <v>52259</v>
      </c>
    </row>
    <row r="6501" spans="1:2" x14ac:dyDescent="0.2">
      <c r="A6501" s="115" t="s">
        <v>8392</v>
      </c>
      <c r="B6501" s="184">
        <v>52260</v>
      </c>
    </row>
    <row r="6502" spans="1:2" x14ac:dyDescent="0.2">
      <c r="A6502" s="115" t="s">
        <v>8393</v>
      </c>
      <c r="B6502" s="184">
        <v>52261</v>
      </c>
    </row>
    <row r="6503" spans="1:2" x14ac:dyDescent="0.2">
      <c r="A6503" s="115" t="s">
        <v>8394</v>
      </c>
      <c r="B6503" s="184">
        <v>52262</v>
      </c>
    </row>
    <row r="6504" spans="1:2" x14ac:dyDescent="0.2">
      <c r="A6504" s="115" t="s">
        <v>8395</v>
      </c>
      <c r="B6504" s="184">
        <v>52263</v>
      </c>
    </row>
    <row r="6505" spans="1:2" x14ac:dyDescent="0.2">
      <c r="A6505" s="115" t="s">
        <v>8396</v>
      </c>
      <c r="B6505" s="184">
        <v>52264</v>
      </c>
    </row>
    <row r="6506" spans="1:2" x14ac:dyDescent="0.2">
      <c r="A6506" s="115" t="s">
        <v>8397</v>
      </c>
      <c r="B6506" s="184">
        <v>52265</v>
      </c>
    </row>
    <row r="6507" spans="1:2" x14ac:dyDescent="0.2">
      <c r="A6507" s="115" t="s">
        <v>8398</v>
      </c>
      <c r="B6507" s="184">
        <v>52266</v>
      </c>
    </row>
    <row r="6508" spans="1:2" x14ac:dyDescent="0.2">
      <c r="A6508" s="115" t="s">
        <v>8399</v>
      </c>
      <c r="B6508" s="184">
        <v>52267</v>
      </c>
    </row>
    <row r="6509" spans="1:2" x14ac:dyDescent="0.2">
      <c r="A6509" s="115" t="s">
        <v>8400</v>
      </c>
      <c r="B6509" s="184">
        <v>52268</v>
      </c>
    </row>
    <row r="6510" spans="1:2" x14ac:dyDescent="0.2">
      <c r="A6510" s="115" t="s">
        <v>8401</v>
      </c>
      <c r="B6510" s="184">
        <v>52269</v>
      </c>
    </row>
    <row r="6511" spans="1:2" x14ac:dyDescent="0.2">
      <c r="A6511" s="115" t="s">
        <v>8402</v>
      </c>
      <c r="B6511" s="184">
        <v>52270</v>
      </c>
    </row>
    <row r="6512" spans="1:2" x14ac:dyDescent="0.2">
      <c r="A6512" s="115" t="s">
        <v>8403</v>
      </c>
      <c r="B6512" s="184">
        <v>52271</v>
      </c>
    </row>
    <row r="6513" spans="1:2" x14ac:dyDescent="0.2">
      <c r="A6513" s="115" t="s">
        <v>8404</v>
      </c>
      <c r="B6513" s="184">
        <v>52272</v>
      </c>
    </row>
    <row r="6514" spans="1:2" x14ac:dyDescent="0.2">
      <c r="A6514" s="115" t="s">
        <v>8405</v>
      </c>
      <c r="B6514" s="184">
        <v>52273</v>
      </c>
    </row>
    <row r="6515" spans="1:2" x14ac:dyDescent="0.2">
      <c r="A6515" s="115" t="s">
        <v>8406</v>
      </c>
      <c r="B6515" s="184">
        <v>52274</v>
      </c>
    </row>
    <row r="6516" spans="1:2" x14ac:dyDescent="0.2">
      <c r="A6516" s="115" t="s">
        <v>8407</v>
      </c>
      <c r="B6516" s="184">
        <v>52275</v>
      </c>
    </row>
    <row r="6517" spans="1:2" x14ac:dyDescent="0.2">
      <c r="A6517" s="115" t="s">
        <v>8408</v>
      </c>
      <c r="B6517" s="184">
        <v>52276</v>
      </c>
    </row>
    <row r="6518" spans="1:2" x14ac:dyDescent="0.2">
      <c r="A6518" s="115" t="s">
        <v>8409</v>
      </c>
      <c r="B6518" s="184">
        <v>52277</v>
      </c>
    </row>
    <row r="6519" spans="1:2" x14ac:dyDescent="0.2">
      <c r="A6519" s="115" t="s">
        <v>8410</v>
      </c>
      <c r="B6519" s="184">
        <v>52278</v>
      </c>
    </row>
    <row r="6520" spans="1:2" x14ac:dyDescent="0.2">
      <c r="A6520" s="115" t="s">
        <v>8411</v>
      </c>
      <c r="B6520" s="184">
        <v>52279</v>
      </c>
    </row>
    <row r="6521" spans="1:2" x14ac:dyDescent="0.2">
      <c r="A6521" s="115" t="s">
        <v>8412</v>
      </c>
      <c r="B6521" s="184">
        <v>52280</v>
      </c>
    </row>
    <row r="6522" spans="1:2" x14ac:dyDescent="0.2">
      <c r="A6522" s="115" t="s">
        <v>8413</v>
      </c>
      <c r="B6522" s="184">
        <v>52281</v>
      </c>
    </row>
    <row r="6523" spans="1:2" x14ac:dyDescent="0.2">
      <c r="A6523" s="115" t="s">
        <v>8414</v>
      </c>
      <c r="B6523" s="184">
        <v>52282</v>
      </c>
    </row>
    <row r="6524" spans="1:2" x14ac:dyDescent="0.2">
      <c r="A6524" s="115" t="s">
        <v>8415</v>
      </c>
      <c r="B6524" s="184">
        <v>52283</v>
      </c>
    </row>
    <row r="6525" spans="1:2" x14ac:dyDescent="0.2">
      <c r="A6525" s="115" t="s">
        <v>8416</v>
      </c>
      <c r="B6525" s="184">
        <v>52284</v>
      </c>
    </row>
    <row r="6526" spans="1:2" x14ac:dyDescent="0.2">
      <c r="A6526" s="115" t="s">
        <v>8417</v>
      </c>
      <c r="B6526" s="184">
        <v>52285</v>
      </c>
    </row>
    <row r="6527" spans="1:2" x14ac:dyDescent="0.2">
      <c r="A6527" s="115" t="s">
        <v>8418</v>
      </c>
      <c r="B6527" s="184">
        <v>52286</v>
      </c>
    </row>
    <row r="6528" spans="1:2" x14ac:dyDescent="0.2">
      <c r="A6528" s="115" t="s">
        <v>8419</v>
      </c>
      <c r="B6528" s="184">
        <v>52287</v>
      </c>
    </row>
    <row r="6529" spans="1:2" x14ac:dyDescent="0.2">
      <c r="A6529" s="115" t="s">
        <v>8420</v>
      </c>
      <c r="B6529" s="184">
        <v>52288</v>
      </c>
    </row>
    <row r="6530" spans="1:2" x14ac:dyDescent="0.2">
      <c r="A6530" s="115" t="s">
        <v>8421</v>
      </c>
      <c r="B6530" s="184">
        <v>52289</v>
      </c>
    </row>
    <row r="6531" spans="1:2" x14ac:dyDescent="0.2">
      <c r="A6531" s="115" t="s">
        <v>8422</v>
      </c>
      <c r="B6531" s="184">
        <v>52290</v>
      </c>
    </row>
    <row r="6532" spans="1:2" x14ac:dyDescent="0.2">
      <c r="A6532" s="115" t="s">
        <v>8423</v>
      </c>
      <c r="B6532" s="184">
        <v>52291</v>
      </c>
    </row>
    <row r="6533" spans="1:2" x14ac:dyDescent="0.2">
      <c r="A6533" s="115" t="s">
        <v>8424</v>
      </c>
      <c r="B6533" s="184">
        <v>52292</v>
      </c>
    </row>
    <row r="6534" spans="1:2" x14ac:dyDescent="0.2">
      <c r="A6534" s="115" t="s">
        <v>8425</v>
      </c>
      <c r="B6534" s="184">
        <v>52293</v>
      </c>
    </row>
    <row r="6535" spans="1:2" x14ac:dyDescent="0.2">
      <c r="A6535" s="115" t="s">
        <v>8426</v>
      </c>
      <c r="B6535" s="184">
        <v>52294</v>
      </c>
    </row>
    <row r="6536" spans="1:2" x14ac:dyDescent="0.2">
      <c r="A6536" s="115" t="s">
        <v>8427</v>
      </c>
      <c r="B6536" s="184">
        <v>52295</v>
      </c>
    </row>
    <row r="6537" spans="1:2" x14ac:dyDescent="0.2">
      <c r="A6537" s="115" t="s">
        <v>8428</v>
      </c>
      <c r="B6537" s="184">
        <v>52296</v>
      </c>
    </row>
    <row r="6538" spans="1:2" x14ac:dyDescent="0.2">
      <c r="A6538" s="115" t="s">
        <v>8429</v>
      </c>
      <c r="B6538" s="184">
        <v>52297</v>
      </c>
    </row>
    <row r="6539" spans="1:2" x14ac:dyDescent="0.2">
      <c r="A6539" s="115" t="s">
        <v>8430</v>
      </c>
      <c r="B6539" s="184">
        <v>52298</v>
      </c>
    </row>
    <row r="6540" spans="1:2" x14ac:dyDescent="0.2">
      <c r="A6540" s="115" t="s">
        <v>8431</v>
      </c>
      <c r="B6540" s="184">
        <v>52299</v>
      </c>
    </row>
    <row r="6541" spans="1:2" x14ac:dyDescent="0.2">
      <c r="A6541" s="115" t="s">
        <v>8432</v>
      </c>
      <c r="B6541" s="184">
        <v>52300</v>
      </c>
    </row>
    <row r="6542" spans="1:2" x14ac:dyDescent="0.2">
      <c r="A6542" s="115" t="s">
        <v>8433</v>
      </c>
      <c r="B6542" s="184">
        <v>52301</v>
      </c>
    </row>
    <row r="6543" spans="1:2" x14ac:dyDescent="0.2">
      <c r="A6543" s="115" t="s">
        <v>8434</v>
      </c>
      <c r="B6543" s="184">
        <v>52302</v>
      </c>
    </row>
    <row r="6544" spans="1:2" x14ac:dyDescent="0.2">
      <c r="A6544" s="115" t="s">
        <v>8435</v>
      </c>
      <c r="B6544" s="184">
        <v>52303</v>
      </c>
    </row>
    <row r="6545" spans="1:2" x14ac:dyDescent="0.2">
      <c r="A6545" s="115" t="s">
        <v>8436</v>
      </c>
      <c r="B6545" s="184">
        <v>52304</v>
      </c>
    </row>
    <row r="6546" spans="1:2" x14ac:dyDescent="0.2">
      <c r="A6546" s="115" t="s">
        <v>8437</v>
      </c>
      <c r="B6546" s="184">
        <v>52305</v>
      </c>
    </row>
    <row r="6547" spans="1:2" x14ac:dyDescent="0.2">
      <c r="A6547" s="115" t="s">
        <v>8438</v>
      </c>
      <c r="B6547" s="184">
        <v>52306</v>
      </c>
    </row>
    <row r="6548" spans="1:2" x14ac:dyDescent="0.2">
      <c r="A6548" s="115" t="s">
        <v>8439</v>
      </c>
      <c r="B6548" s="184">
        <v>52307</v>
      </c>
    </row>
    <row r="6549" spans="1:2" x14ac:dyDescent="0.2">
      <c r="A6549" s="115" t="s">
        <v>8440</v>
      </c>
      <c r="B6549" s="184">
        <v>52308</v>
      </c>
    </row>
    <row r="6550" spans="1:2" x14ac:dyDescent="0.2">
      <c r="A6550" s="115" t="s">
        <v>8441</v>
      </c>
      <c r="B6550" s="184">
        <v>52309</v>
      </c>
    </row>
    <row r="6551" spans="1:2" x14ac:dyDescent="0.2">
      <c r="A6551" s="115" t="s">
        <v>8442</v>
      </c>
      <c r="B6551" s="184">
        <v>52310</v>
      </c>
    </row>
    <row r="6552" spans="1:2" x14ac:dyDescent="0.2">
      <c r="A6552" s="115" t="s">
        <v>8443</v>
      </c>
      <c r="B6552" s="184">
        <v>52311</v>
      </c>
    </row>
    <row r="6553" spans="1:2" x14ac:dyDescent="0.2">
      <c r="A6553" s="115" t="s">
        <v>8444</v>
      </c>
      <c r="B6553" s="184">
        <v>52312</v>
      </c>
    </row>
    <row r="6554" spans="1:2" x14ac:dyDescent="0.2">
      <c r="A6554" s="115" t="s">
        <v>8445</v>
      </c>
      <c r="B6554" s="184">
        <v>52313</v>
      </c>
    </row>
    <row r="6555" spans="1:2" x14ac:dyDescent="0.2">
      <c r="A6555" s="115" t="s">
        <v>8446</v>
      </c>
      <c r="B6555" s="184">
        <v>52314</v>
      </c>
    </row>
    <row r="6556" spans="1:2" x14ac:dyDescent="0.2">
      <c r="A6556" s="115" t="s">
        <v>8447</v>
      </c>
      <c r="B6556" s="184">
        <v>52315</v>
      </c>
    </row>
    <row r="6557" spans="1:2" x14ac:dyDescent="0.2">
      <c r="A6557" s="115" t="s">
        <v>8448</v>
      </c>
      <c r="B6557" s="184">
        <v>52316</v>
      </c>
    </row>
    <row r="6558" spans="1:2" x14ac:dyDescent="0.2">
      <c r="A6558" s="115" t="s">
        <v>8449</v>
      </c>
      <c r="B6558" s="184">
        <v>52317</v>
      </c>
    </row>
    <row r="6559" spans="1:2" x14ac:dyDescent="0.2">
      <c r="A6559" s="115" t="s">
        <v>8450</v>
      </c>
      <c r="B6559" s="184">
        <v>52318</v>
      </c>
    </row>
    <row r="6560" spans="1:2" x14ac:dyDescent="0.2">
      <c r="A6560" s="115" t="s">
        <v>8451</v>
      </c>
      <c r="B6560" s="184">
        <v>52319</v>
      </c>
    </row>
    <row r="6561" spans="1:2" x14ac:dyDescent="0.2">
      <c r="A6561" s="115" t="s">
        <v>8452</v>
      </c>
      <c r="B6561" s="184">
        <v>52320</v>
      </c>
    </row>
    <row r="6562" spans="1:2" x14ac:dyDescent="0.2">
      <c r="A6562" s="115" t="s">
        <v>8453</v>
      </c>
      <c r="B6562" s="184">
        <v>52321</v>
      </c>
    </row>
    <row r="6563" spans="1:2" x14ac:dyDescent="0.2">
      <c r="A6563" s="115" t="s">
        <v>8454</v>
      </c>
      <c r="B6563" s="184">
        <v>52322</v>
      </c>
    </row>
    <row r="6564" spans="1:2" x14ac:dyDescent="0.2">
      <c r="A6564" s="115" t="s">
        <v>8455</v>
      </c>
      <c r="B6564" s="184">
        <v>52323</v>
      </c>
    </row>
    <row r="6565" spans="1:2" x14ac:dyDescent="0.2">
      <c r="A6565" s="115" t="s">
        <v>8456</v>
      </c>
      <c r="B6565" s="184">
        <v>52324</v>
      </c>
    </row>
    <row r="6566" spans="1:2" x14ac:dyDescent="0.2">
      <c r="A6566" s="115" t="s">
        <v>8457</v>
      </c>
      <c r="B6566" s="184">
        <v>52325</v>
      </c>
    </row>
    <row r="6567" spans="1:2" x14ac:dyDescent="0.2">
      <c r="A6567" s="115" t="s">
        <v>8458</v>
      </c>
      <c r="B6567" s="184">
        <v>52326</v>
      </c>
    </row>
    <row r="6568" spans="1:2" x14ac:dyDescent="0.2">
      <c r="A6568" s="115" t="s">
        <v>8459</v>
      </c>
      <c r="B6568" s="184">
        <v>52327</v>
      </c>
    </row>
    <row r="6569" spans="1:2" x14ac:dyDescent="0.2">
      <c r="A6569" s="115" t="s">
        <v>8460</v>
      </c>
      <c r="B6569" s="184">
        <v>52328</v>
      </c>
    </row>
    <row r="6570" spans="1:2" x14ac:dyDescent="0.2">
      <c r="A6570" s="115" t="s">
        <v>8461</v>
      </c>
      <c r="B6570" s="184">
        <v>52329</v>
      </c>
    </row>
    <row r="6571" spans="1:2" x14ac:dyDescent="0.2">
      <c r="A6571" s="115" t="s">
        <v>8462</v>
      </c>
      <c r="B6571" s="184">
        <v>52330</v>
      </c>
    </row>
    <row r="6572" spans="1:2" x14ac:dyDescent="0.2">
      <c r="A6572" s="115" t="s">
        <v>8463</v>
      </c>
      <c r="B6572" s="184">
        <v>52331</v>
      </c>
    </row>
    <row r="6573" spans="1:2" x14ac:dyDescent="0.2">
      <c r="A6573" s="115" t="s">
        <v>8464</v>
      </c>
      <c r="B6573" s="184">
        <v>52332</v>
      </c>
    </row>
    <row r="6574" spans="1:2" x14ac:dyDescent="0.2">
      <c r="A6574" s="115" t="s">
        <v>8465</v>
      </c>
      <c r="B6574" s="184">
        <v>52333</v>
      </c>
    </row>
    <row r="6575" spans="1:2" x14ac:dyDescent="0.2">
      <c r="A6575" s="115" t="s">
        <v>8466</v>
      </c>
      <c r="B6575" s="184">
        <v>52334</v>
      </c>
    </row>
    <row r="6576" spans="1:2" x14ac:dyDescent="0.2">
      <c r="A6576" s="115" t="s">
        <v>8467</v>
      </c>
      <c r="B6576" s="184">
        <v>52335</v>
      </c>
    </row>
    <row r="6577" spans="1:2" x14ac:dyDescent="0.2">
      <c r="A6577" s="115" t="s">
        <v>8468</v>
      </c>
      <c r="B6577" s="184">
        <v>52336</v>
      </c>
    </row>
    <row r="6578" spans="1:2" x14ac:dyDescent="0.2">
      <c r="A6578" s="115" t="s">
        <v>8469</v>
      </c>
      <c r="B6578" s="184">
        <v>52337</v>
      </c>
    </row>
    <row r="6579" spans="1:2" x14ac:dyDescent="0.2">
      <c r="A6579" s="115" t="s">
        <v>8470</v>
      </c>
      <c r="B6579" s="184">
        <v>52338</v>
      </c>
    </row>
    <row r="6580" spans="1:2" x14ac:dyDescent="0.2">
      <c r="A6580" s="115" t="s">
        <v>8471</v>
      </c>
      <c r="B6580" s="184">
        <v>52339</v>
      </c>
    </row>
    <row r="6581" spans="1:2" x14ac:dyDescent="0.2">
      <c r="A6581" s="115" t="s">
        <v>8472</v>
      </c>
      <c r="B6581" s="184">
        <v>52340</v>
      </c>
    </row>
    <row r="6582" spans="1:2" x14ac:dyDescent="0.2">
      <c r="A6582" s="115" t="s">
        <v>8473</v>
      </c>
      <c r="B6582" s="184">
        <v>52341</v>
      </c>
    </row>
    <row r="6583" spans="1:2" x14ac:dyDescent="0.2">
      <c r="A6583" s="115" t="s">
        <v>8474</v>
      </c>
      <c r="B6583" s="184">
        <v>52342</v>
      </c>
    </row>
    <row r="6584" spans="1:2" x14ac:dyDescent="0.2">
      <c r="A6584" s="115" t="s">
        <v>8475</v>
      </c>
      <c r="B6584" s="184">
        <v>52343</v>
      </c>
    </row>
    <row r="6585" spans="1:2" x14ac:dyDescent="0.2">
      <c r="A6585" s="115" t="s">
        <v>8476</v>
      </c>
      <c r="B6585" s="184">
        <v>52344</v>
      </c>
    </row>
    <row r="6586" spans="1:2" x14ac:dyDescent="0.2">
      <c r="A6586" s="115" t="s">
        <v>8477</v>
      </c>
      <c r="B6586" s="184">
        <v>52345</v>
      </c>
    </row>
    <row r="6587" spans="1:2" x14ac:dyDescent="0.2">
      <c r="A6587" s="115" t="s">
        <v>8478</v>
      </c>
      <c r="B6587" s="184">
        <v>52346</v>
      </c>
    </row>
    <row r="6588" spans="1:2" x14ac:dyDescent="0.2">
      <c r="A6588" s="115" t="s">
        <v>8479</v>
      </c>
      <c r="B6588" s="184">
        <v>52347</v>
      </c>
    </row>
    <row r="6589" spans="1:2" x14ac:dyDescent="0.2">
      <c r="A6589" s="115" t="s">
        <v>8480</v>
      </c>
      <c r="B6589" s="184">
        <v>52348</v>
      </c>
    </row>
    <row r="6590" spans="1:2" x14ac:dyDescent="0.2">
      <c r="A6590" s="115" t="s">
        <v>8481</v>
      </c>
      <c r="B6590" s="184">
        <v>52349</v>
      </c>
    </row>
    <row r="6591" spans="1:2" x14ac:dyDescent="0.2">
      <c r="A6591" s="115" t="s">
        <v>8482</v>
      </c>
      <c r="B6591" s="184">
        <v>52350</v>
      </c>
    </row>
    <row r="6592" spans="1:2" x14ac:dyDescent="0.2">
      <c r="A6592" s="115" t="s">
        <v>8483</v>
      </c>
      <c r="B6592" s="184">
        <v>52351</v>
      </c>
    </row>
    <row r="6593" spans="1:2" x14ac:dyDescent="0.2">
      <c r="A6593" s="115" t="s">
        <v>8484</v>
      </c>
      <c r="B6593" s="184">
        <v>52352</v>
      </c>
    </row>
    <row r="6594" spans="1:2" x14ac:dyDescent="0.2">
      <c r="A6594" s="115" t="s">
        <v>8485</v>
      </c>
      <c r="B6594" s="184">
        <v>52353</v>
      </c>
    </row>
    <row r="6595" spans="1:2" x14ac:dyDescent="0.2">
      <c r="A6595" s="115" t="s">
        <v>8486</v>
      </c>
      <c r="B6595" s="184">
        <v>52354</v>
      </c>
    </row>
    <row r="6596" spans="1:2" x14ac:dyDescent="0.2">
      <c r="A6596" s="115" t="s">
        <v>8487</v>
      </c>
      <c r="B6596" s="184">
        <v>52355</v>
      </c>
    </row>
    <row r="6597" spans="1:2" x14ac:dyDescent="0.2">
      <c r="A6597" s="115" t="s">
        <v>8488</v>
      </c>
      <c r="B6597" s="184">
        <v>52356</v>
      </c>
    </row>
    <row r="6598" spans="1:2" x14ac:dyDescent="0.2">
      <c r="A6598" s="115" t="s">
        <v>8489</v>
      </c>
      <c r="B6598" s="184">
        <v>52357</v>
      </c>
    </row>
    <row r="6599" spans="1:2" x14ac:dyDescent="0.2">
      <c r="A6599" s="115" t="s">
        <v>8490</v>
      </c>
      <c r="B6599" s="184">
        <v>52358</v>
      </c>
    </row>
    <row r="6600" spans="1:2" x14ac:dyDescent="0.2">
      <c r="A6600" s="115" t="s">
        <v>8491</v>
      </c>
      <c r="B6600" s="184">
        <v>52359</v>
      </c>
    </row>
    <row r="6601" spans="1:2" x14ac:dyDescent="0.2">
      <c r="A6601" s="115" t="s">
        <v>8492</v>
      </c>
      <c r="B6601" s="184">
        <v>52360</v>
      </c>
    </row>
    <row r="6602" spans="1:2" x14ac:dyDescent="0.2">
      <c r="A6602" s="115" t="s">
        <v>8493</v>
      </c>
      <c r="B6602" s="184">
        <v>52361</v>
      </c>
    </row>
    <row r="6603" spans="1:2" x14ac:dyDescent="0.2">
      <c r="A6603" s="115" t="s">
        <v>8494</v>
      </c>
      <c r="B6603" s="184">
        <v>52362</v>
      </c>
    </row>
    <row r="6604" spans="1:2" x14ac:dyDescent="0.2">
      <c r="A6604" s="115" t="s">
        <v>8495</v>
      </c>
      <c r="B6604" s="184">
        <v>52363</v>
      </c>
    </row>
    <row r="6605" spans="1:2" x14ac:dyDescent="0.2">
      <c r="A6605" s="115" t="s">
        <v>8496</v>
      </c>
      <c r="B6605" s="184">
        <v>52364</v>
      </c>
    </row>
    <row r="6606" spans="1:2" x14ac:dyDescent="0.2">
      <c r="A6606" s="115" t="s">
        <v>8497</v>
      </c>
      <c r="B6606" s="184">
        <v>52365</v>
      </c>
    </row>
    <row r="6607" spans="1:2" x14ac:dyDescent="0.2">
      <c r="A6607" s="115" t="s">
        <v>8498</v>
      </c>
      <c r="B6607" s="184">
        <v>52366</v>
      </c>
    </row>
    <row r="6608" spans="1:2" x14ac:dyDescent="0.2">
      <c r="A6608" s="115" t="s">
        <v>8499</v>
      </c>
      <c r="B6608" s="184">
        <v>52367</v>
      </c>
    </row>
    <row r="6609" spans="1:2" x14ac:dyDescent="0.2">
      <c r="A6609" s="115" t="s">
        <v>8500</v>
      </c>
      <c r="B6609" s="184">
        <v>52368</v>
      </c>
    </row>
    <row r="6610" spans="1:2" x14ac:dyDescent="0.2">
      <c r="A6610" s="115" t="s">
        <v>8501</v>
      </c>
      <c r="B6610" s="184">
        <v>52369</v>
      </c>
    </row>
    <row r="6611" spans="1:2" x14ac:dyDescent="0.2">
      <c r="A6611" s="115" t="s">
        <v>8502</v>
      </c>
      <c r="B6611" s="184">
        <v>52370</v>
      </c>
    </row>
    <row r="6612" spans="1:2" x14ac:dyDescent="0.2">
      <c r="A6612" s="115" t="s">
        <v>8503</v>
      </c>
      <c r="B6612" s="184">
        <v>52371</v>
      </c>
    </row>
    <row r="6613" spans="1:2" x14ac:dyDescent="0.2">
      <c r="A6613" s="115" t="s">
        <v>8504</v>
      </c>
      <c r="B6613" s="184">
        <v>52372</v>
      </c>
    </row>
    <row r="6614" spans="1:2" x14ac:dyDescent="0.2">
      <c r="A6614" s="115" t="s">
        <v>8505</v>
      </c>
      <c r="B6614" s="184">
        <v>52373</v>
      </c>
    </row>
    <row r="6615" spans="1:2" x14ac:dyDescent="0.2">
      <c r="A6615" s="115" t="s">
        <v>8506</v>
      </c>
      <c r="B6615" s="184">
        <v>52374</v>
      </c>
    </row>
    <row r="6616" spans="1:2" x14ac:dyDescent="0.2">
      <c r="A6616" s="115" t="s">
        <v>8507</v>
      </c>
      <c r="B6616" s="184">
        <v>52375</v>
      </c>
    </row>
    <row r="6617" spans="1:2" x14ac:dyDescent="0.2">
      <c r="A6617" s="115" t="s">
        <v>8508</v>
      </c>
      <c r="B6617" s="184">
        <v>52376</v>
      </c>
    </row>
    <row r="6618" spans="1:2" x14ac:dyDescent="0.2">
      <c r="A6618" s="115" t="s">
        <v>8509</v>
      </c>
      <c r="B6618" s="184">
        <v>52377</v>
      </c>
    </row>
    <row r="6619" spans="1:2" x14ac:dyDescent="0.2">
      <c r="A6619" s="115" t="s">
        <v>8510</v>
      </c>
      <c r="B6619" s="184">
        <v>52378</v>
      </c>
    </row>
    <row r="6620" spans="1:2" x14ac:dyDescent="0.2">
      <c r="A6620" s="115" t="s">
        <v>8511</v>
      </c>
      <c r="B6620" s="184">
        <v>52379</v>
      </c>
    </row>
    <row r="6621" spans="1:2" x14ac:dyDescent="0.2">
      <c r="A6621" s="115" t="s">
        <v>8512</v>
      </c>
      <c r="B6621" s="184">
        <v>52380</v>
      </c>
    </row>
    <row r="6622" spans="1:2" x14ac:dyDescent="0.2">
      <c r="A6622" s="115" t="s">
        <v>8513</v>
      </c>
      <c r="B6622" s="184">
        <v>52381</v>
      </c>
    </row>
    <row r="6623" spans="1:2" x14ac:dyDescent="0.2">
      <c r="A6623" s="115" t="s">
        <v>8514</v>
      </c>
      <c r="B6623" s="184">
        <v>52382</v>
      </c>
    </row>
    <row r="6624" spans="1:2" x14ac:dyDescent="0.2">
      <c r="A6624" s="115" t="s">
        <v>8515</v>
      </c>
      <c r="B6624" s="184">
        <v>52383</v>
      </c>
    </row>
    <row r="6625" spans="1:2" x14ac:dyDescent="0.2">
      <c r="A6625" s="115" t="s">
        <v>8516</v>
      </c>
      <c r="B6625" s="184">
        <v>52384</v>
      </c>
    </row>
    <row r="6626" spans="1:2" x14ac:dyDescent="0.2">
      <c r="A6626" s="115" t="s">
        <v>8517</v>
      </c>
      <c r="B6626" s="184">
        <v>52385</v>
      </c>
    </row>
    <row r="6627" spans="1:2" x14ac:dyDescent="0.2">
      <c r="A6627" s="115" t="s">
        <v>8518</v>
      </c>
      <c r="B6627" s="184">
        <v>52386</v>
      </c>
    </row>
    <row r="6628" spans="1:2" x14ac:dyDescent="0.2">
      <c r="A6628" s="115" t="s">
        <v>8519</v>
      </c>
      <c r="B6628" s="184">
        <v>52387</v>
      </c>
    </row>
    <row r="6629" spans="1:2" x14ac:dyDescent="0.2">
      <c r="A6629" s="115" t="s">
        <v>8520</v>
      </c>
      <c r="B6629" s="184">
        <v>52388</v>
      </c>
    </row>
    <row r="6630" spans="1:2" x14ac:dyDescent="0.2">
      <c r="A6630" s="115" t="s">
        <v>8521</v>
      </c>
      <c r="B6630" s="184">
        <v>52389</v>
      </c>
    </row>
    <row r="6631" spans="1:2" x14ac:dyDescent="0.2">
      <c r="A6631" s="115" t="s">
        <v>8522</v>
      </c>
      <c r="B6631" s="184">
        <v>52390</v>
      </c>
    </row>
    <row r="6632" spans="1:2" x14ac:dyDescent="0.2">
      <c r="A6632" s="115" t="s">
        <v>8523</v>
      </c>
      <c r="B6632" s="184">
        <v>52391</v>
      </c>
    </row>
    <row r="6633" spans="1:2" x14ac:dyDescent="0.2">
      <c r="A6633" s="115" t="s">
        <v>8524</v>
      </c>
      <c r="B6633" s="184">
        <v>52392</v>
      </c>
    </row>
    <row r="6634" spans="1:2" x14ac:dyDescent="0.2">
      <c r="A6634" s="115" t="s">
        <v>8525</v>
      </c>
      <c r="B6634" s="184">
        <v>52393</v>
      </c>
    </row>
    <row r="6635" spans="1:2" x14ac:dyDescent="0.2">
      <c r="A6635" s="115" t="s">
        <v>8526</v>
      </c>
      <c r="B6635" s="184">
        <v>52394</v>
      </c>
    </row>
    <row r="6636" spans="1:2" x14ac:dyDescent="0.2">
      <c r="A6636" s="115" t="s">
        <v>8527</v>
      </c>
      <c r="B6636" s="184">
        <v>52395</v>
      </c>
    </row>
    <row r="6637" spans="1:2" x14ac:dyDescent="0.2">
      <c r="A6637" s="115" t="s">
        <v>8528</v>
      </c>
      <c r="B6637" s="184">
        <v>52396</v>
      </c>
    </row>
    <row r="6638" spans="1:2" x14ac:dyDescent="0.2">
      <c r="A6638" s="115" t="s">
        <v>8529</v>
      </c>
      <c r="B6638" s="184">
        <v>52397</v>
      </c>
    </row>
    <row r="6639" spans="1:2" x14ac:dyDescent="0.2">
      <c r="A6639" s="115" t="s">
        <v>8530</v>
      </c>
      <c r="B6639" s="184">
        <v>52398</v>
      </c>
    </row>
    <row r="6640" spans="1:2" x14ac:dyDescent="0.2">
      <c r="A6640" s="115" t="s">
        <v>8531</v>
      </c>
      <c r="B6640" s="184">
        <v>52399</v>
      </c>
    </row>
    <row r="6641" spans="1:2" x14ac:dyDescent="0.2">
      <c r="A6641" s="115" t="s">
        <v>8532</v>
      </c>
      <c r="B6641" s="184">
        <v>52400</v>
      </c>
    </row>
    <row r="6642" spans="1:2" x14ac:dyDescent="0.2">
      <c r="A6642" s="115" t="s">
        <v>8533</v>
      </c>
      <c r="B6642" s="184">
        <v>52401</v>
      </c>
    </row>
    <row r="6643" spans="1:2" x14ac:dyDescent="0.2">
      <c r="A6643" s="115" t="s">
        <v>8534</v>
      </c>
      <c r="B6643" s="184">
        <v>52402</v>
      </c>
    </row>
    <row r="6644" spans="1:2" x14ac:dyDescent="0.2">
      <c r="A6644" s="115" t="s">
        <v>8535</v>
      </c>
      <c r="B6644" s="184">
        <v>52403</v>
      </c>
    </row>
    <row r="6645" spans="1:2" x14ac:dyDescent="0.2">
      <c r="A6645" s="115" t="s">
        <v>8536</v>
      </c>
      <c r="B6645" s="184">
        <v>52404</v>
      </c>
    </row>
    <row r="6646" spans="1:2" x14ac:dyDescent="0.2">
      <c r="A6646" s="115" t="s">
        <v>8537</v>
      </c>
      <c r="B6646" s="184">
        <v>52405</v>
      </c>
    </row>
    <row r="6647" spans="1:2" x14ac:dyDescent="0.2">
      <c r="A6647" s="115" t="s">
        <v>8538</v>
      </c>
      <c r="B6647" s="184">
        <v>52406</v>
      </c>
    </row>
    <row r="6648" spans="1:2" x14ac:dyDescent="0.2">
      <c r="A6648" s="115" t="s">
        <v>8539</v>
      </c>
      <c r="B6648" s="184">
        <v>52407</v>
      </c>
    </row>
    <row r="6649" spans="1:2" x14ac:dyDescent="0.2">
      <c r="A6649" s="115" t="s">
        <v>8540</v>
      </c>
      <c r="B6649" s="184">
        <v>52408</v>
      </c>
    </row>
    <row r="6650" spans="1:2" x14ac:dyDescent="0.2">
      <c r="A6650" s="115" t="s">
        <v>8541</v>
      </c>
      <c r="B6650" s="184">
        <v>52409</v>
      </c>
    </row>
    <row r="6651" spans="1:2" x14ac:dyDescent="0.2">
      <c r="A6651" s="115" t="s">
        <v>8542</v>
      </c>
      <c r="B6651" s="184">
        <v>52410</v>
      </c>
    </row>
    <row r="6652" spans="1:2" x14ac:dyDescent="0.2">
      <c r="A6652" s="115" t="s">
        <v>8543</v>
      </c>
      <c r="B6652" s="184">
        <v>52411</v>
      </c>
    </row>
    <row r="6653" spans="1:2" x14ac:dyDescent="0.2">
      <c r="A6653" s="115" t="s">
        <v>8544</v>
      </c>
      <c r="B6653" s="184">
        <v>52412</v>
      </c>
    </row>
    <row r="6654" spans="1:2" x14ac:dyDescent="0.2">
      <c r="A6654" s="115" t="s">
        <v>8545</v>
      </c>
      <c r="B6654" s="184">
        <v>52413</v>
      </c>
    </row>
    <row r="6655" spans="1:2" x14ac:dyDescent="0.2">
      <c r="A6655" s="115" t="s">
        <v>8546</v>
      </c>
      <c r="B6655" s="184">
        <v>52414</v>
      </c>
    </row>
    <row r="6656" spans="1:2" x14ac:dyDescent="0.2">
      <c r="A6656" s="115" t="s">
        <v>8547</v>
      </c>
      <c r="B6656" s="184">
        <v>52415</v>
      </c>
    </row>
    <row r="6657" spans="1:2" x14ac:dyDescent="0.2">
      <c r="A6657" s="115" t="s">
        <v>8548</v>
      </c>
      <c r="B6657" s="184">
        <v>52416</v>
      </c>
    </row>
    <row r="6658" spans="1:2" x14ac:dyDescent="0.2">
      <c r="A6658" s="115" t="s">
        <v>8549</v>
      </c>
      <c r="B6658" s="184">
        <v>52417</v>
      </c>
    </row>
    <row r="6659" spans="1:2" x14ac:dyDescent="0.2">
      <c r="A6659" s="115" t="s">
        <v>8550</v>
      </c>
      <c r="B6659" s="184">
        <v>52418</v>
      </c>
    </row>
    <row r="6660" spans="1:2" x14ac:dyDescent="0.2">
      <c r="A6660" s="115" t="s">
        <v>8551</v>
      </c>
      <c r="B6660" s="184">
        <v>52419</v>
      </c>
    </row>
    <row r="6661" spans="1:2" x14ac:dyDescent="0.2">
      <c r="A6661" s="115" t="s">
        <v>8552</v>
      </c>
      <c r="B6661" s="184">
        <v>52420</v>
      </c>
    </row>
    <row r="6662" spans="1:2" x14ac:dyDescent="0.2">
      <c r="A6662" s="115" t="s">
        <v>8553</v>
      </c>
      <c r="B6662" s="184">
        <v>52421</v>
      </c>
    </row>
    <row r="6663" spans="1:2" x14ac:dyDescent="0.2">
      <c r="A6663" s="115" t="s">
        <v>8554</v>
      </c>
      <c r="B6663" s="184">
        <v>52422</v>
      </c>
    </row>
    <row r="6664" spans="1:2" x14ac:dyDescent="0.2">
      <c r="A6664" s="115" t="s">
        <v>8555</v>
      </c>
      <c r="B6664" s="184">
        <v>52423</v>
      </c>
    </row>
    <row r="6665" spans="1:2" x14ac:dyDescent="0.2">
      <c r="A6665" s="115" t="s">
        <v>8556</v>
      </c>
      <c r="B6665" s="184">
        <v>52424</v>
      </c>
    </row>
    <row r="6666" spans="1:2" x14ac:dyDescent="0.2">
      <c r="A6666" s="115" t="s">
        <v>8557</v>
      </c>
      <c r="B6666" s="184">
        <v>52425</v>
      </c>
    </row>
    <row r="6667" spans="1:2" x14ac:dyDescent="0.2">
      <c r="A6667" s="115" t="s">
        <v>8558</v>
      </c>
      <c r="B6667" s="184">
        <v>52426</v>
      </c>
    </row>
    <row r="6668" spans="1:2" x14ac:dyDescent="0.2">
      <c r="A6668" s="115" t="s">
        <v>8559</v>
      </c>
      <c r="B6668" s="184">
        <v>52427</v>
      </c>
    </row>
    <row r="6669" spans="1:2" x14ac:dyDescent="0.2">
      <c r="A6669" s="115" t="s">
        <v>8560</v>
      </c>
      <c r="B6669" s="184">
        <v>52428</v>
      </c>
    </row>
    <row r="6670" spans="1:2" x14ac:dyDescent="0.2">
      <c r="A6670" s="115" t="s">
        <v>8561</v>
      </c>
      <c r="B6670" s="184">
        <v>52429</v>
      </c>
    </row>
    <row r="6671" spans="1:2" x14ac:dyDescent="0.2">
      <c r="A6671" s="115" t="s">
        <v>8562</v>
      </c>
      <c r="B6671" s="184">
        <v>52430</v>
      </c>
    </row>
    <row r="6672" spans="1:2" x14ac:dyDescent="0.2">
      <c r="A6672" s="115" t="s">
        <v>8563</v>
      </c>
      <c r="B6672" s="184">
        <v>52431</v>
      </c>
    </row>
    <row r="6673" spans="1:2" x14ac:dyDescent="0.2">
      <c r="A6673" s="115" t="s">
        <v>8564</v>
      </c>
      <c r="B6673" s="184">
        <v>52432</v>
      </c>
    </row>
    <row r="6674" spans="1:2" x14ac:dyDescent="0.2">
      <c r="A6674" s="115" t="s">
        <v>8565</v>
      </c>
      <c r="B6674" s="184">
        <v>52433</v>
      </c>
    </row>
    <row r="6675" spans="1:2" x14ac:dyDescent="0.2">
      <c r="A6675" s="115" t="s">
        <v>8566</v>
      </c>
      <c r="B6675" s="184">
        <v>52434</v>
      </c>
    </row>
    <row r="6676" spans="1:2" x14ac:dyDescent="0.2">
      <c r="A6676" s="115" t="s">
        <v>8567</v>
      </c>
      <c r="B6676" s="184">
        <v>52435</v>
      </c>
    </row>
    <row r="6677" spans="1:2" x14ac:dyDescent="0.2">
      <c r="A6677" s="115" t="s">
        <v>8568</v>
      </c>
      <c r="B6677" s="184">
        <v>52436</v>
      </c>
    </row>
    <row r="6678" spans="1:2" x14ac:dyDescent="0.2">
      <c r="A6678" s="115" t="s">
        <v>8569</v>
      </c>
      <c r="B6678" s="184">
        <v>52437</v>
      </c>
    </row>
    <row r="6679" spans="1:2" x14ac:dyDescent="0.2">
      <c r="A6679" s="115" t="s">
        <v>8570</v>
      </c>
      <c r="B6679" s="184">
        <v>52438</v>
      </c>
    </row>
    <row r="6680" spans="1:2" x14ac:dyDescent="0.2">
      <c r="A6680" s="115" t="s">
        <v>8571</v>
      </c>
      <c r="B6680" s="184">
        <v>52439</v>
      </c>
    </row>
    <row r="6681" spans="1:2" x14ac:dyDescent="0.2">
      <c r="A6681" s="115" t="s">
        <v>8572</v>
      </c>
      <c r="B6681" s="184">
        <v>52440</v>
      </c>
    </row>
    <row r="6682" spans="1:2" x14ac:dyDescent="0.2">
      <c r="A6682" s="115" t="s">
        <v>8573</v>
      </c>
      <c r="B6682" s="184">
        <v>52441</v>
      </c>
    </row>
    <row r="6683" spans="1:2" x14ac:dyDescent="0.2">
      <c r="A6683" s="115" t="s">
        <v>8574</v>
      </c>
      <c r="B6683" s="184">
        <v>52442</v>
      </c>
    </row>
    <row r="6684" spans="1:2" x14ac:dyDescent="0.2">
      <c r="A6684" s="115" t="s">
        <v>8575</v>
      </c>
      <c r="B6684" s="184">
        <v>52443</v>
      </c>
    </row>
    <row r="6685" spans="1:2" x14ac:dyDescent="0.2">
      <c r="A6685" s="115" t="s">
        <v>8576</v>
      </c>
      <c r="B6685" s="184">
        <v>52444</v>
      </c>
    </row>
    <row r="6686" spans="1:2" x14ac:dyDescent="0.2">
      <c r="A6686" s="115" t="s">
        <v>8577</v>
      </c>
      <c r="B6686" s="184">
        <v>52445</v>
      </c>
    </row>
    <row r="6687" spans="1:2" x14ac:dyDescent="0.2">
      <c r="A6687" s="115" t="s">
        <v>8578</v>
      </c>
      <c r="B6687" s="184">
        <v>52446</v>
      </c>
    </row>
    <row r="6688" spans="1:2" x14ac:dyDescent="0.2">
      <c r="A6688" s="115" t="s">
        <v>8579</v>
      </c>
      <c r="B6688" s="184">
        <v>52447</v>
      </c>
    </row>
    <row r="6689" spans="1:2" x14ac:dyDescent="0.2">
      <c r="A6689" s="115" t="s">
        <v>8580</v>
      </c>
      <c r="B6689" s="184">
        <v>52448</v>
      </c>
    </row>
    <row r="6690" spans="1:2" x14ac:dyDescent="0.2">
      <c r="A6690" s="115" t="s">
        <v>8581</v>
      </c>
      <c r="B6690" s="184">
        <v>52449</v>
      </c>
    </row>
    <row r="6691" spans="1:2" x14ac:dyDescent="0.2">
      <c r="A6691" s="115" t="s">
        <v>8582</v>
      </c>
      <c r="B6691" s="184">
        <v>52450</v>
      </c>
    </row>
    <row r="6692" spans="1:2" x14ac:dyDescent="0.2">
      <c r="A6692" s="115" t="s">
        <v>8583</v>
      </c>
      <c r="B6692" s="184">
        <v>52451</v>
      </c>
    </row>
    <row r="6693" spans="1:2" x14ac:dyDescent="0.2">
      <c r="A6693" s="115" t="s">
        <v>8584</v>
      </c>
      <c r="B6693" s="184">
        <v>52452</v>
      </c>
    </row>
    <row r="6694" spans="1:2" x14ac:dyDescent="0.2">
      <c r="A6694" s="115" t="s">
        <v>8585</v>
      </c>
      <c r="B6694" s="184">
        <v>52453</v>
      </c>
    </row>
    <row r="6695" spans="1:2" x14ac:dyDescent="0.2">
      <c r="A6695" s="115" t="s">
        <v>8586</v>
      </c>
      <c r="B6695" s="184">
        <v>52454</v>
      </c>
    </row>
    <row r="6696" spans="1:2" x14ac:dyDescent="0.2">
      <c r="A6696" s="115" t="s">
        <v>8587</v>
      </c>
      <c r="B6696" s="184">
        <v>52455</v>
      </c>
    </row>
    <row r="6697" spans="1:2" x14ac:dyDescent="0.2">
      <c r="A6697" s="115" t="s">
        <v>8588</v>
      </c>
      <c r="B6697" s="184">
        <v>52456</v>
      </c>
    </row>
    <row r="6698" spans="1:2" x14ac:dyDescent="0.2">
      <c r="A6698" s="115" t="s">
        <v>8589</v>
      </c>
      <c r="B6698" s="184">
        <v>52457</v>
      </c>
    </row>
    <row r="6699" spans="1:2" x14ac:dyDescent="0.2">
      <c r="A6699" s="115" t="s">
        <v>8590</v>
      </c>
      <c r="B6699" s="184">
        <v>52458</v>
      </c>
    </row>
    <row r="6700" spans="1:2" x14ac:dyDescent="0.2">
      <c r="A6700" s="115" t="s">
        <v>8591</v>
      </c>
      <c r="B6700" s="184">
        <v>52459</v>
      </c>
    </row>
    <row r="6701" spans="1:2" x14ac:dyDescent="0.2">
      <c r="A6701" s="115" t="s">
        <v>8592</v>
      </c>
      <c r="B6701" s="184">
        <v>52460</v>
      </c>
    </row>
    <row r="6702" spans="1:2" x14ac:dyDescent="0.2">
      <c r="A6702" s="115" t="s">
        <v>8593</v>
      </c>
      <c r="B6702" s="184">
        <v>52461</v>
      </c>
    </row>
    <row r="6703" spans="1:2" x14ac:dyDescent="0.2">
      <c r="A6703" s="115" t="s">
        <v>8594</v>
      </c>
      <c r="B6703" s="184">
        <v>52462</v>
      </c>
    </row>
    <row r="6704" spans="1:2" x14ac:dyDescent="0.2">
      <c r="A6704" s="115" t="s">
        <v>8595</v>
      </c>
      <c r="B6704" s="184">
        <v>52463</v>
      </c>
    </row>
    <row r="6705" spans="1:2" x14ac:dyDescent="0.2">
      <c r="A6705" s="115" t="s">
        <v>8596</v>
      </c>
      <c r="B6705" s="184">
        <v>52464</v>
      </c>
    </row>
    <row r="6706" spans="1:2" x14ac:dyDescent="0.2">
      <c r="A6706" s="115" t="s">
        <v>8597</v>
      </c>
      <c r="B6706" s="184">
        <v>52465</v>
      </c>
    </row>
    <row r="6707" spans="1:2" x14ac:dyDescent="0.2">
      <c r="A6707" s="115" t="s">
        <v>8598</v>
      </c>
      <c r="B6707" s="184">
        <v>52466</v>
      </c>
    </row>
    <row r="6708" spans="1:2" x14ac:dyDescent="0.2">
      <c r="A6708" s="115" t="s">
        <v>8599</v>
      </c>
      <c r="B6708" s="184">
        <v>52467</v>
      </c>
    </row>
    <row r="6709" spans="1:2" x14ac:dyDescent="0.2">
      <c r="A6709" s="115" t="s">
        <v>8600</v>
      </c>
      <c r="B6709" s="184">
        <v>52468</v>
      </c>
    </row>
    <row r="6710" spans="1:2" x14ac:dyDescent="0.2">
      <c r="A6710" s="115" t="s">
        <v>8601</v>
      </c>
      <c r="B6710" s="184">
        <v>52469</v>
      </c>
    </row>
    <row r="6711" spans="1:2" x14ac:dyDescent="0.2">
      <c r="A6711" s="115" t="s">
        <v>8602</v>
      </c>
      <c r="B6711" s="184">
        <v>52470</v>
      </c>
    </row>
    <row r="6712" spans="1:2" x14ac:dyDescent="0.2">
      <c r="A6712" s="115" t="s">
        <v>8603</v>
      </c>
      <c r="B6712" s="184">
        <v>52471</v>
      </c>
    </row>
    <row r="6713" spans="1:2" x14ac:dyDescent="0.2">
      <c r="A6713" s="115" t="s">
        <v>8604</v>
      </c>
      <c r="B6713" s="184">
        <v>52472</v>
      </c>
    </row>
    <row r="6714" spans="1:2" x14ac:dyDescent="0.2">
      <c r="A6714" s="115" t="s">
        <v>8605</v>
      </c>
      <c r="B6714" s="184">
        <v>52473</v>
      </c>
    </row>
    <row r="6715" spans="1:2" x14ac:dyDescent="0.2">
      <c r="A6715" s="115" t="s">
        <v>8606</v>
      </c>
      <c r="B6715" s="184">
        <v>52474</v>
      </c>
    </row>
    <row r="6716" spans="1:2" x14ac:dyDescent="0.2">
      <c r="A6716" s="115" t="s">
        <v>8607</v>
      </c>
      <c r="B6716" s="184">
        <v>52475</v>
      </c>
    </row>
    <row r="6717" spans="1:2" x14ac:dyDescent="0.2">
      <c r="A6717" s="115" t="s">
        <v>8608</v>
      </c>
      <c r="B6717" s="184">
        <v>52476</v>
      </c>
    </row>
    <row r="6718" spans="1:2" x14ac:dyDescent="0.2">
      <c r="A6718" s="115" t="s">
        <v>8609</v>
      </c>
      <c r="B6718" s="184">
        <v>52477</v>
      </c>
    </row>
    <row r="6719" spans="1:2" x14ac:dyDescent="0.2">
      <c r="A6719" s="115" t="s">
        <v>8610</v>
      </c>
      <c r="B6719" s="184">
        <v>52478</v>
      </c>
    </row>
    <row r="6720" spans="1:2" x14ac:dyDescent="0.2">
      <c r="A6720" s="115" t="s">
        <v>8611</v>
      </c>
      <c r="B6720" s="184">
        <v>52479</v>
      </c>
    </row>
    <row r="6721" spans="1:2" x14ac:dyDescent="0.2">
      <c r="A6721" s="115" t="s">
        <v>8612</v>
      </c>
      <c r="B6721" s="184">
        <v>52480</v>
      </c>
    </row>
    <row r="6722" spans="1:2" x14ac:dyDescent="0.2">
      <c r="A6722" s="115" t="s">
        <v>8613</v>
      </c>
      <c r="B6722" s="184">
        <v>52481</v>
      </c>
    </row>
    <row r="6723" spans="1:2" x14ac:dyDescent="0.2">
      <c r="A6723" s="115" t="s">
        <v>8614</v>
      </c>
      <c r="B6723" s="184">
        <v>52482</v>
      </c>
    </row>
    <row r="6724" spans="1:2" x14ac:dyDescent="0.2">
      <c r="A6724" s="115" t="s">
        <v>8615</v>
      </c>
      <c r="B6724" s="184">
        <v>52483</v>
      </c>
    </row>
    <row r="6725" spans="1:2" x14ac:dyDescent="0.2">
      <c r="A6725" s="115" t="s">
        <v>8616</v>
      </c>
      <c r="B6725" s="184">
        <v>52484</v>
      </c>
    </row>
    <row r="6726" spans="1:2" x14ac:dyDescent="0.2">
      <c r="A6726" s="115" t="s">
        <v>8617</v>
      </c>
      <c r="B6726" s="184">
        <v>52485</v>
      </c>
    </row>
    <row r="6727" spans="1:2" x14ac:dyDescent="0.2">
      <c r="A6727" s="115" t="s">
        <v>8618</v>
      </c>
      <c r="B6727" s="184">
        <v>52486</v>
      </c>
    </row>
    <row r="6728" spans="1:2" x14ac:dyDescent="0.2">
      <c r="A6728" s="115" t="s">
        <v>8619</v>
      </c>
      <c r="B6728" s="184">
        <v>52487</v>
      </c>
    </row>
    <row r="6729" spans="1:2" x14ac:dyDescent="0.2">
      <c r="A6729" s="115" t="s">
        <v>8620</v>
      </c>
      <c r="B6729" s="184">
        <v>52488</v>
      </c>
    </row>
    <row r="6730" spans="1:2" x14ac:dyDescent="0.2">
      <c r="A6730" s="115" t="s">
        <v>8621</v>
      </c>
      <c r="B6730" s="184">
        <v>52489</v>
      </c>
    </row>
    <row r="6731" spans="1:2" x14ac:dyDescent="0.2">
      <c r="A6731" s="115" t="s">
        <v>8622</v>
      </c>
      <c r="B6731" s="184">
        <v>52490</v>
      </c>
    </row>
    <row r="6732" spans="1:2" x14ac:dyDescent="0.2">
      <c r="A6732" s="115" t="s">
        <v>8623</v>
      </c>
      <c r="B6732" s="184">
        <v>52491</v>
      </c>
    </row>
    <row r="6733" spans="1:2" x14ac:dyDescent="0.2">
      <c r="A6733" s="115" t="s">
        <v>8624</v>
      </c>
      <c r="B6733" s="184">
        <v>52492</v>
      </c>
    </row>
    <row r="6734" spans="1:2" x14ac:dyDescent="0.2">
      <c r="A6734" s="115" t="s">
        <v>8625</v>
      </c>
      <c r="B6734" s="184">
        <v>52493</v>
      </c>
    </row>
    <row r="6735" spans="1:2" x14ac:dyDescent="0.2">
      <c r="A6735" s="115" t="s">
        <v>8626</v>
      </c>
      <c r="B6735" s="184">
        <v>52494</v>
      </c>
    </row>
    <row r="6736" spans="1:2" x14ac:dyDescent="0.2">
      <c r="A6736" s="115" t="s">
        <v>8627</v>
      </c>
      <c r="B6736" s="184">
        <v>52495</v>
      </c>
    </row>
    <row r="6737" spans="1:2" x14ac:dyDescent="0.2">
      <c r="A6737" s="115" t="s">
        <v>8628</v>
      </c>
      <c r="B6737" s="184">
        <v>52496</v>
      </c>
    </row>
    <row r="6738" spans="1:2" x14ac:dyDescent="0.2">
      <c r="A6738" s="115" t="s">
        <v>8629</v>
      </c>
      <c r="B6738" s="184">
        <v>52497</v>
      </c>
    </row>
    <row r="6739" spans="1:2" x14ac:dyDescent="0.2">
      <c r="A6739" s="115" t="s">
        <v>8630</v>
      </c>
      <c r="B6739" s="184">
        <v>52498</v>
      </c>
    </row>
    <row r="6740" spans="1:2" x14ac:dyDescent="0.2">
      <c r="A6740" s="115" t="s">
        <v>8631</v>
      </c>
      <c r="B6740" s="184">
        <v>52499</v>
      </c>
    </row>
    <row r="6741" spans="1:2" x14ac:dyDescent="0.2">
      <c r="A6741" s="115" t="s">
        <v>8632</v>
      </c>
      <c r="B6741" s="184">
        <v>52500</v>
      </c>
    </row>
    <row r="6742" spans="1:2" x14ac:dyDescent="0.2">
      <c r="A6742" s="115" t="s">
        <v>8633</v>
      </c>
      <c r="B6742" s="184">
        <v>52501</v>
      </c>
    </row>
    <row r="6743" spans="1:2" x14ac:dyDescent="0.2">
      <c r="A6743" s="115" t="s">
        <v>8634</v>
      </c>
      <c r="B6743" s="184">
        <v>52502</v>
      </c>
    </row>
    <row r="6744" spans="1:2" x14ac:dyDescent="0.2">
      <c r="A6744" s="115" t="s">
        <v>8635</v>
      </c>
      <c r="B6744" s="184">
        <v>52503</v>
      </c>
    </row>
    <row r="6745" spans="1:2" x14ac:dyDescent="0.2">
      <c r="A6745" s="115" t="s">
        <v>8636</v>
      </c>
      <c r="B6745" s="184">
        <v>52504</v>
      </c>
    </row>
    <row r="6746" spans="1:2" x14ac:dyDescent="0.2">
      <c r="A6746" s="115" t="s">
        <v>8637</v>
      </c>
      <c r="B6746" s="184">
        <v>52505</v>
      </c>
    </row>
    <row r="6747" spans="1:2" x14ac:dyDescent="0.2">
      <c r="A6747" s="115" t="s">
        <v>8638</v>
      </c>
      <c r="B6747" s="184">
        <v>52506</v>
      </c>
    </row>
    <row r="6748" spans="1:2" x14ac:dyDescent="0.2">
      <c r="A6748" s="115" t="s">
        <v>8639</v>
      </c>
      <c r="B6748" s="184">
        <v>52507</v>
      </c>
    </row>
    <row r="6749" spans="1:2" x14ac:dyDescent="0.2">
      <c r="A6749" s="115" t="s">
        <v>8640</v>
      </c>
      <c r="B6749" s="184">
        <v>52508</v>
      </c>
    </row>
    <row r="6750" spans="1:2" x14ac:dyDescent="0.2">
      <c r="A6750" s="115" t="s">
        <v>8641</v>
      </c>
      <c r="B6750" s="184">
        <v>52509</v>
      </c>
    </row>
    <row r="6751" spans="1:2" x14ac:dyDescent="0.2">
      <c r="A6751" s="115" t="s">
        <v>8642</v>
      </c>
      <c r="B6751" s="184">
        <v>52510</v>
      </c>
    </row>
    <row r="6752" spans="1:2" x14ac:dyDescent="0.2">
      <c r="A6752" s="115" t="s">
        <v>8643</v>
      </c>
      <c r="B6752" s="184">
        <v>52511</v>
      </c>
    </row>
    <row r="6753" spans="1:2" x14ac:dyDescent="0.2">
      <c r="A6753" s="115" t="s">
        <v>8644</v>
      </c>
      <c r="B6753" s="184">
        <v>52512</v>
      </c>
    </row>
    <row r="6754" spans="1:2" x14ac:dyDescent="0.2">
      <c r="A6754" s="115" t="s">
        <v>8645</v>
      </c>
      <c r="B6754" s="184">
        <v>52513</v>
      </c>
    </row>
    <row r="6755" spans="1:2" x14ac:dyDescent="0.2">
      <c r="A6755" s="115" t="s">
        <v>8646</v>
      </c>
      <c r="B6755" s="184">
        <v>52514</v>
      </c>
    </row>
    <row r="6756" spans="1:2" x14ac:dyDescent="0.2">
      <c r="A6756" s="115" t="s">
        <v>8647</v>
      </c>
      <c r="B6756" s="184">
        <v>52515</v>
      </c>
    </row>
    <row r="6757" spans="1:2" x14ac:dyDescent="0.2">
      <c r="A6757" s="115" t="s">
        <v>8648</v>
      </c>
      <c r="B6757" s="184">
        <v>52516</v>
      </c>
    </row>
    <row r="6758" spans="1:2" x14ac:dyDescent="0.2">
      <c r="A6758" s="115" t="s">
        <v>8649</v>
      </c>
      <c r="B6758" s="184">
        <v>52517</v>
      </c>
    </row>
    <row r="6759" spans="1:2" x14ac:dyDescent="0.2">
      <c r="A6759" s="115" t="s">
        <v>8650</v>
      </c>
      <c r="B6759" s="184">
        <v>52518</v>
      </c>
    </row>
    <row r="6760" spans="1:2" x14ac:dyDescent="0.2">
      <c r="A6760" s="115" t="s">
        <v>8651</v>
      </c>
      <c r="B6760" s="184">
        <v>52519</v>
      </c>
    </row>
    <row r="6761" spans="1:2" x14ac:dyDescent="0.2">
      <c r="A6761" s="115" t="s">
        <v>8652</v>
      </c>
      <c r="B6761" s="184">
        <v>52520</v>
      </c>
    </row>
    <row r="6762" spans="1:2" x14ac:dyDescent="0.2">
      <c r="A6762" s="115" t="s">
        <v>8653</v>
      </c>
      <c r="B6762" s="184">
        <v>52521</v>
      </c>
    </row>
    <row r="6763" spans="1:2" x14ac:dyDescent="0.2">
      <c r="A6763" s="115" t="s">
        <v>8654</v>
      </c>
      <c r="B6763" s="184">
        <v>52522</v>
      </c>
    </row>
    <row r="6764" spans="1:2" x14ac:dyDescent="0.2">
      <c r="A6764" s="115" t="s">
        <v>8655</v>
      </c>
      <c r="B6764" s="184">
        <v>52523</v>
      </c>
    </row>
    <row r="6765" spans="1:2" x14ac:dyDescent="0.2">
      <c r="A6765" s="115" t="s">
        <v>8656</v>
      </c>
      <c r="B6765" s="184">
        <v>52524</v>
      </c>
    </row>
    <row r="6766" spans="1:2" x14ac:dyDescent="0.2">
      <c r="A6766" s="115" t="s">
        <v>8657</v>
      </c>
      <c r="B6766" s="184">
        <v>52525</v>
      </c>
    </row>
    <row r="6767" spans="1:2" x14ac:dyDescent="0.2">
      <c r="A6767" s="115" t="s">
        <v>8658</v>
      </c>
      <c r="B6767" s="184">
        <v>52526</v>
      </c>
    </row>
    <row r="6768" spans="1:2" x14ac:dyDescent="0.2">
      <c r="A6768" s="115" t="s">
        <v>8659</v>
      </c>
      <c r="B6768" s="184">
        <v>52527</v>
      </c>
    </row>
    <row r="6769" spans="1:2" x14ac:dyDescent="0.2">
      <c r="A6769" s="115" t="s">
        <v>8660</v>
      </c>
      <c r="B6769" s="184">
        <v>52528</v>
      </c>
    </row>
    <row r="6770" spans="1:2" x14ac:dyDescent="0.2">
      <c r="A6770" s="115" t="s">
        <v>8661</v>
      </c>
      <c r="B6770" s="184">
        <v>52529</v>
      </c>
    </row>
    <row r="6771" spans="1:2" x14ac:dyDescent="0.2">
      <c r="A6771" s="115" t="s">
        <v>8662</v>
      </c>
      <c r="B6771" s="184">
        <v>52530</v>
      </c>
    </row>
    <row r="6772" spans="1:2" x14ac:dyDescent="0.2">
      <c r="A6772" s="115" t="s">
        <v>8663</v>
      </c>
      <c r="B6772" s="184">
        <v>52531</v>
      </c>
    </row>
    <row r="6773" spans="1:2" x14ac:dyDescent="0.2">
      <c r="A6773" s="115" t="s">
        <v>8664</v>
      </c>
      <c r="B6773" s="184">
        <v>52532</v>
      </c>
    </row>
    <row r="6774" spans="1:2" x14ac:dyDescent="0.2">
      <c r="A6774" s="115" t="s">
        <v>8665</v>
      </c>
      <c r="B6774" s="184">
        <v>52533</v>
      </c>
    </row>
    <row r="6775" spans="1:2" x14ac:dyDescent="0.2">
      <c r="A6775" s="115" t="s">
        <v>8666</v>
      </c>
      <c r="B6775" s="184">
        <v>52534</v>
      </c>
    </row>
    <row r="6776" spans="1:2" x14ac:dyDescent="0.2">
      <c r="A6776" s="115" t="s">
        <v>8667</v>
      </c>
      <c r="B6776" s="184">
        <v>52535</v>
      </c>
    </row>
    <row r="6777" spans="1:2" x14ac:dyDescent="0.2">
      <c r="A6777" s="115" t="s">
        <v>8668</v>
      </c>
      <c r="B6777" s="184">
        <v>52536</v>
      </c>
    </row>
    <row r="6778" spans="1:2" x14ac:dyDescent="0.2">
      <c r="A6778" s="115" t="s">
        <v>8669</v>
      </c>
      <c r="B6778" s="184">
        <v>52537</v>
      </c>
    </row>
    <row r="6779" spans="1:2" x14ac:dyDescent="0.2">
      <c r="A6779" s="115" t="s">
        <v>8670</v>
      </c>
      <c r="B6779" s="184">
        <v>52538</v>
      </c>
    </row>
    <row r="6780" spans="1:2" x14ac:dyDescent="0.2">
      <c r="A6780" s="115" t="s">
        <v>8671</v>
      </c>
      <c r="B6780" s="184">
        <v>52539</v>
      </c>
    </row>
    <row r="6781" spans="1:2" x14ac:dyDescent="0.2">
      <c r="A6781" s="115" t="s">
        <v>8672</v>
      </c>
      <c r="B6781" s="184">
        <v>52540</v>
      </c>
    </row>
    <row r="6782" spans="1:2" x14ac:dyDescent="0.2">
      <c r="A6782" s="115" t="s">
        <v>8673</v>
      </c>
      <c r="B6782" s="184">
        <v>52541</v>
      </c>
    </row>
    <row r="6783" spans="1:2" x14ac:dyDescent="0.2">
      <c r="A6783" s="115" t="s">
        <v>8674</v>
      </c>
      <c r="B6783" s="184">
        <v>52542</v>
      </c>
    </row>
    <row r="6784" spans="1:2" x14ac:dyDescent="0.2">
      <c r="A6784" s="115" t="s">
        <v>8675</v>
      </c>
      <c r="B6784" s="184">
        <v>52543</v>
      </c>
    </row>
    <row r="6785" spans="1:2" x14ac:dyDescent="0.2">
      <c r="A6785" s="115" t="s">
        <v>8676</v>
      </c>
      <c r="B6785" s="184">
        <v>52544</v>
      </c>
    </row>
    <row r="6786" spans="1:2" x14ac:dyDescent="0.2">
      <c r="A6786" s="115" t="s">
        <v>8677</v>
      </c>
      <c r="B6786" s="184">
        <v>52545</v>
      </c>
    </row>
    <row r="6787" spans="1:2" x14ac:dyDescent="0.2">
      <c r="A6787" s="115" t="s">
        <v>8678</v>
      </c>
      <c r="B6787" s="184">
        <v>52546</v>
      </c>
    </row>
    <row r="6788" spans="1:2" x14ac:dyDescent="0.2">
      <c r="A6788" s="115" t="s">
        <v>8679</v>
      </c>
      <c r="B6788" s="184">
        <v>52547</v>
      </c>
    </row>
    <row r="6789" spans="1:2" x14ac:dyDescent="0.2">
      <c r="A6789" s="115" t="s">
        <v>8680</v>
      </c>
      <c r="B6789" s="184">
        <v>52548</v>
      </c>
    </row>
    <row r="6790" spans="1:2" x14ac:dyDescent="0.2">
      <c r="A6790" s="115" t="s">
        <v>8681</v>
      </c>
      <c r="B6790" s="184">
        <v>52549</v>
      </c>
    </row>
    <row r="6791" spans="1:2" x14ac:dyDescent="0.2">
      <c r="A6791" s="115" t="s">
        <v>8682</v>
      </c>
      <c r="B6791" s="184">
        <v>52550</v>
      </c>
    </row>
    <row r="6792" spans="1:2" x14ac:dyDescent="0.2">
      <c r="A6792" s="115" t="s">
        <v>8683</v>
      </c>
      <c r="B6792" s="184">
        <v>52551</v>
      </c>
    </row>
    <row r="6793" spans="1:2" x14ac:dyDescent="0.2">
      <c r="A6793" s="115" t="s">
        <v>8684</v>
      </c>
      <c r="B6793" s="184">
        <v>52552</v>
      </c>
    </row>
    <row r="6794" spans="1:2" x14ac:dyDescent="0.2">
      <c r="A6794" s="115" t="s">
        <v>8685</v>
      </c>
      <c r="B6794" s="184">
        <v>52553</v>
      </c>
    </row>
    <row r="6795" spans="1:2" x14ac:dyDescent="0.2">
      <c r="A6795" s="115" t="s">
        <v>8686</v>
      </c>
      <c r="B6795" s="184">
        <v>52554</v>
      </c>
    </row>
    <row r="6796" spans="1:2" x14ac:dyDescent="0.2">
      <c r="A6796" s="115" t="s">
        <v>8687</v>
      </c>
      <c r="B6796" s="184">
        <v>52555</v>
      </c>
    </row>
    <row r="6797" spans="1:2" x14ac:dyDescent="0.2">
      <c r="A6797" s="115" t="s">
        <v>8688</v>
      </c>
      <c r="B6797" s="184">
        <v>52556</v>
      </c>
    </row>
    <row r="6798" spans="1:2" x14ac:dyDescent="0.2">
      <c r="A6798" s="115" t="s">
        <v>8689</v>
      </c>
      <c r="B6798" s="184">
        <v>52557</v>
      </c>
    </row>
    <row r="6799" spans="1:2" x14ac:dyDescent="0.2">
      <c r="A6799" s="115" t="s">
        <v>8690</v>
      </c>
      <c r="B6799" s="184">
        <v>52558</v>
      </c>
    </row>
    <row r="6800" spans="1:2" x14ac:dyDescent="0.2">
      <c r="A6800" s="115" t="s">
        <v>8691</v>
      </c>
      <c r="B6800" s="184">
        <v>52559</v>
      </c>
    </row>
    <row r="6801" spans="1:2" x14ac:dyDescent="0.2">
      <c r="A6801" s="115" t="s">
        <v>8692</v>
      </c>
      <c r="B6801" s="184">
        <v>52560</v>
      </c>
    </row>
    <row r="6802" spans="1:2" x14ac:dyDescent="0.2">
      <c r="A6802" s="115" t="s">
        <v>8693</v>
      </c>
      <c r="B6802" s="184">
        <v>52561</v>
      </c>
    </row>
    <row r="6803" spans="1:2" x14ac:dyDescent="0.2">
      <c r="A6803" s="115" t="s">
        <v>8694</v>
      </c>
      <c r="B6803" s="184">
        <v>52562</v>
      </c>
    </row>
    <row r="6804" spans="1:2" x14ac:dyDescent="0.2">
      <c r="A6804" s="115" t="s">
        <v>8695</v>
      </c>
      <c r="B6804" s="184">
        <v>52563</v>
      </c>
    </row>
    <row r="6805" spans="1:2" x14ac:dyDescent="0.2">
      <c r="A6805" s="115" t="s">
        <v>8696</v>
      </c>
      <c r="B6805" s="184">
        <v>52564</v>
      </c>
    </row>
    <row r="6806" spans="1:2" x14ac:dyDescent="0.2">
      <c r="A6806" s="115" t="s">
        <v>8697</v>
      </c>
      <c r="B6806" s="184">
        <v>52565</v>
      </c>
    </row>
    <row r="6807" spans="1:2" x14ac:dyDescent="0.2">
      <c r="A6807" s="115" t="s">
        <v>8698</v>
      </c>
      <c r="B6807" s="184">
        <v>52566</v>
      </c>
    </row>
    <row r="6808" spans="1:2" x14ac:dyDescent="0.2">
      <c r="A6808" s="115" t="s">
        <v>8699</v>
      </c>
      <c r="B6808" s="184">
        <v>52567</v>
      </c>
    </row>
    <row r="6809" spans="1:2" x14ac:dyDescent="0.2">
      <c r="A6809" s="115" t="s">
        <v>8700</v>
      </c>
      <c r="B6809" s="184">
        <v>52568</v>
      </c>
    </row>
    <row r="6810" spans="1:2" x14ac:dyDescent="0.2">
      <c r="A6810" s="115" t="s">
        <v>8701</v>
      </c>
      <c r="B6810" s="184">
        <v>52569</v>
      </c>
    </row>
    <row r="6811" spans="1:2" x14ac:dyDescent="0.2">
      <c r="A6811" s="115" t="s">
        <v>8702</v>
      </c>
      <c r="B6811" s="184">
        <v>52570</v>
      </c>
    </row>
    <row r="6812" spans="1:2" x14ac:dyDescent="0.2">
      <c r="A6812" s="115" t="s">
        <v>8703</v>
      </c>
      <c r="B6812" s="184">
        <v>52571</v>
      </c>
    </row>
    <row r="6813" spans="1:2" x14ac:dyDescent="0.2">
      <c r="A6813" s="115" t="s">
        <v>8704</v>
      </c>
      <c r="B6813" s="184">
        <v>52572</v>
      </c>
    </row>
    <row r="6814" spans="1:2" x14ac:dyDescent="0.2">
      <c r="A6814" s="115" t="s">
        <v>8705</v>
      </c>
      <c r="B6814" s="184">
        <v>52573</v>
      </c>
    </row>
    <row r="6815" spans="1:2" x14ac:dyDescent="0.2">
      <c r="A6815" s="115" t="s">
        <v>8706</v>
      </c>
      <c r="B6815" s="184">
        <v>52574</v>
      </c>
    </row>
    <row r="6816" spans="1:2" x14ac:dyDescent="0.2">
      <c r="A6816" s="115" t="s">
        <v>8707</v>
      </c>
      <c r="B6816" s="184">
        <v>52575</v>
      </c>
    </row>
    <row r="6817" spans="1:2" x14ac:dyDescent="0.2">
      <c r="A6817" s="115" t="s">
        <v>8708</v>
      </c>
      <c r="B6817" s="184">
        <v>52576</v>
      </c>
    </row>
    <row r="6818" spans="1:2" x14ac:dyDescent="0.2">
      <c r="A6818" s="115" t="s">
        <v>8709</v>
      </c>
      <c r="B6818" s="184">
        <v>52577</v>
      </c>
    </row>
    <row r="6819" spans="1:2" x14ac:dyDescent="0.2">
      <c r="A6819" s="115" t="s">
        <v>8710</v>
      </c>
      <c r="B6819" s="184">
        <v>52578</v>
      </c>
    </row>
    <row r="6820" spans="1:2" x14ac:dyDescent="0.2">
      <c r="A6820" s="115" t="s">
        <v>8711</v>
      </c>
      <c r="B6820" s="184">
        <v>52579</v>
      </c>
    </row>
    <row r="6821" spans="1:2" x14ac:dyDescent="0.2">
      <c r="A6821" s="115" t="s">
        <v>8712</v>
      </c>
      <c r="B6821" s="184">
        <v>52580</v>
      </c>
    </row>
    <row r="6822" spans="1:2" x14ac:dyDescent="0.2">
      <c r="A6822" s="115" t="s">
        <v>8713</v>
      </c>
      <c r="B6822" s="184">
        <v>52581</v>
      </c>
    </row>
    <row r="6823" spans="1:2" x14ac:dyDescent="0.2">
      <c r="A6823" s="115" t="s">
        <v>8714</v>
      </c>
      <c r="B6823" s="184">
        <v>52582</v>
      </c>
    </row>
    <row r="6824" spans="1:2" x14ac:dyDescent="0.2">
      <c r="A6824" s="115" t="s">
        <v>8715</v>
      </c>
      <c r="B6824" s="184">
        <v>52583</v>
      </c>
    </row>
    <row r="6825" spans="1:2" x14ac:dyDescent="0.2">
      <c r="A6825" s="115" t="s">
        <v>8716</v>
      </c>
      <c r="B6825" s="184">
        <v>52584</v>
      </c>
    </row>
    <row r="6826" spans="1:2" x14ac:dyDescent="0.2">
      <c r="A6826" s="115" t="s">
        <v>8717</v>
      </c>
      <c r="B6826" s="184">
        <v>52585</v>
      </c>
    </row>
    <row r="6827" spans="1:2" x14ac:dyDescent="0.2">
      <c r="A6827" s="115" t="s">
        <v>8718</v>
      </c>
      <c r="B6827" s="184">
        <v>52586</v>
      </c>
    </row>
    <row r="6828" spans="1:2" x14ac:dyDescent="0.2">
      <c r="A6828" s="115" t="s">
        <v>8719</v>
      </c>
      <c r="B6828" s="184">
        <v>52587</v>
      </c>
    </row>
    <row r="6829" spans="1:2" x14ac:dyDescent="0.2">
      <c r="A6829" s="115" t="s">
        <v>8720</v>
      </c>
      <c r="B6829" s="184">
        <v>52588</v>
      </c>
    </row>
    <row r="6830" spans="1:2" x14ac:dyDescent="0.2">
      <c r="A6830" s="115" t="s">
        <v>8721</v>
      </c>
      <c r="B6830" s="184">
        <v>52589</v>
      </c>
    </row>
    <row r="6831" spans="1:2" x14ac:dyDescent="0.2">
      <c r="A6831" s="115" t="s">
        <v>8722</v>
      </c>
      <c r="B6831" s="184">
        <v>52590</v>
      </c>
    </row>
    <row r="6832" spans="1:2" x14ac:dyDescent="0.2">
      <c r="A6832" s="115" t="s">
        <v>8723</v>
      </c>
      <c r="B6832" s="184">
        <v>52591</v>
      </c>
    </row>
    <row r="6833" spans="1:2" x14ac:dyDescent="0.2">
      <c r="A6833" s="115" t="s">
        <v>8724</v>
      </c>
      <c r="B6833" s="184">
        <v>52592</v>
      </c>
    </row>
    <row r="6834" spans="1:2" x14ac:dyDescent="0.2">
      <c r="A6834" s="115" t="s">
        <v>8725</v>
      </c>
      <c r="B6834" s="184">
        <v>52593</v>
      </c>
    </row>
    <row r="6835" spans="1:2" x14ac:dyDescent="0.2">
      <c r="A6835" s="115" t="s">
        <v>8726</v>
      </c>
      <c r="B6835" s="184">
        <v>52594</v>
      </c>
    </row>
    <row r="6836" spans="1:2" x14ac:dyDescent="0.2">
      <c r="A6836" s="115" t="s">
        <v>8727</v>
      </c>
      <c r="B6836" s="184">
        <v>52595</v>
      </c>
    </row>
    <row r="6837" spans="1:2" x14ac:dyDescent="0.2">
      <c r="A6837" s="115" t="s">
        <v>8728</v>
      </c>
      <c r="B6837" s="184">
        <v>52596</v>
      </c>
    </row>
    <row r="6838" spans="1:2" x14ac:dyDescent="0.2">
      <c r="A6838" s="115" t="s">
        <v>8729</v>
      </c>
      <c r="B6838" s="184">
        <v>52597</v>
      </c>
    </row>
    <row r="6839" spans="1:2" x14ac:dyDescent="0.2">
      <c r="A6839" s="115" t="s">
        <v>8730</v>
      </c>
      <c r="B6839" s="184">
        <v>52598</v>
      </c>
    </row>
    <row r="6840" spans="1:2" x14ac:dyDescent="0.2">
      <c r="A6840" s="115" t="s">
        <v>8731</v>
      </c>
      <c r="B6840" s="184">
        <v>52599</v>
      </c>
    </row>
    <row r="6841" spans="1:2" x14ac:dyDescent="0.2">
      <c r="A6841" s="115" t="s">
        <v>8732</v>
      </c>
      <c r="B6841" s="184">
        <v>52600</v>
      </c>
    </row>
    <row r="6842" spans="1:2" x14ac:dyDescent="0.2">
      <c r="A6842" s="115" t="s">
        <v>8733</v>
      </c>
      <c r="B6842" s="184">
        <v>52601</v>
      </c>
    </row>
    <row r="6843" spans="1:2" x14ac:dyDescent="0.2">
      <c r="A6843" s="115" t="s">
        <v>8734</v>
      </c>
      <c r="B6843" s="184">
        <v>52602</v>
      </c>
    </row>
    <row r="6844" spans="1:2" x14ac:dyDescent="0.2">
      <c r="A6844" s="115" t="s">
        <v>8735</v>
      </c>
      <c r="B6844" s="184">
        <v>52603</v>
      </c>
    </row>
    <row r="6845" spans="1:2" x14ac:dyDescent="0.2">
      <c r="A6845" s="115" t="s">
        <v>8736</v>
      </c>
      <c r="B6845" s="184">
        <v>52604</v>
      </c>
    </row>
    <row r="6846" spans="1:2" x14ac:dyDescent="0.2">
      <c r="A6846" s="115" t="s">
        <v>8737</v>
      </c>
      <c r="B6846" s="184">
        <v>52605</v>
      </c>
    </row>
    <row r="6847" spans="1:2" x14ac:dyDescent="0.2">
      <c r="A6847" s="115" t="s">
        <v>8738</v>
      </c>
      <c r="B6847" s="184">
        <v>52606</v>
      </c>
    </row>
    <row r="6848" spans="1:2" x14ac:dyDescent="0.2">
      <c r="A6848" s="115" t="s">
        <v>8739</v>
      </c>
      <c r="B6848" s="184">
        <v>52607</v>
      </c>
    </row>
    <row r="6849" spans="1:2" x14ac:dyDescent="0.2">
      <c r="A6849" s="115" t="s">
        <v>8740</v>
      </c>
      <c r="B6849" s="184">
        <v>52608</v>
      </c>
    </row>
    <row r="6850" spans="1:2" x14ac:dyDescent="0.2">
      <c r="A6850" s="115" t="s">
        <v>8741</v>
      </c>
      <c r="B6850" s="184">
        <v>52609</v>
      </c>
    </row>
    <row r="6851" spans="1:2" x14ac:dyDescent="0.2">
      <c r="A6851" s="115" t="s">
        <v>8742</v>
      </c>
      <c r="B6851" s="184">
        <v>52610</v>
      </c>
    </row>
    <row r="6852" spans="1:2" x14ac:dyDescent="0.2">
      <c r="A6852" s="115" t="s">
        <v>8743</v>
      </c>
      <c r="B6852" s="184">
        <v>52611</v>
      </c>
    </row>
    <row r="6853" spans="1:2" x14ac:dyDescent="0.2">
      <c r="A6853" s="115" t="s">
        <v>8744</v>
      </c>
      <c r="B6853" s="184">
        <v>52612</v>
      </c>
    </row>
    <row r="6854" spans="1:2" x14ac:dyDescent="0.2">
      <c r="A6854" s="115" t="s">
        <v>8745</v>
      </c>
      <c r="B6854" s="184">
        <v>52613</v>
      </c>
    </row>
    <row r="6855" spans="1:2" x14ac:dyDescent="0.2">
      <c r="A6855" s="115" t="s">
        <v>8746</v>
      </c>
      <c r="B6855" s="184">
        <v>52614</v>
      </c>
    </row>
    <row r="6856" spans="1:2" x14ac:dyDescent="0.2">
      <c r="A6856" s="115" t="s">
        <v>8747</v>
      </c>
      <c r="B6856" s="184">
        <v>52615</v>
      </c>
    </row>
    <row r="6857" spans="1:2" x14ac:dyDescent="0.2">
      <c r="A6857" s="115" t="s">
        <v>8748</v>
      </c>
      <c r="B6857" s="184">
        <v>52616</v>
      </c>
    </row>
    <row r="6858" spans="1:2" x14ac:dyDescent="0.2">
      <c r="A6858" s="115" t="s">
        <v>8749</v>
      </c>
      <c r="B6858" s="184">
        <v>52617</v>
      </c>
    </row>
    <row r="6859" spans="1:2" x14ac:dyDescent="0.2">
      <c r="A6859" s="115" t="s">
        <v>8750</v>
      </c>
      <c r="B6859" s="184">
        <v>52618</v>
      </c>
    </row>
    <row r="6860" spans="1:2" x14ac:dyDescent="0.2">
      <c r="A6860" s="115" t="s">
        <v>8751</v>
      </c>
      <c r="B6860" s="184">
        <v>52619</v>
      </c>
    </row>
    <row r="6861" spans="1:2" x14ac:dyDescent="0.2">
      <c r="A6861" s="115" t="s">
        <v>8752</v>
      </c>
      <c r="B6861" s="184">
        <v>52620</v>
      </c>
    </row>
    <row r="6862" spans="1:2" x14ac:dyDescent="0.2">
      <c r="A6862" s="115" t="s">
        <v>8753</v>
      </c>
      <c r="B6862" s="184">
        <v>52621</v>
      </c>
    </row>
    <row r="6863" spans="1:2" x14ac:dyDescent="0.2">
      <c r="A6863" s="115" t="s">
        <v>8754</v>
      </c>
      <c r="B6863" s="184">
        <v>52622</v>
      </c>
    </row>
    <row r="6864" spans="1:2" x14ac:dyDescent="0.2">
      <c r="A6864" s="115" t="s">
        <v>8755</v>
      </c>
      <c r="B6864" s="184">
        <v>52623</v>
      </c>
    </row>
    <row r="6865" spans="1:2" x14ac:dyDescent="0.2">
      <c r="A6865" s="115" t="s">
        <v>8756</v>
      </c>
      <c r="B6865" s="184">
        <v>52624</v>
      </c>
    </row>
    <row r="6866" spans="1:2" x14ac:dyDescent="0.2">
      <c r="A6866" s="115" t="s">
        <v>8757</v>
      </c>
      <c r="B6866" s="184">
        <v>52625</v>
      </c>
    </row>
    <row r="6867" spans="1:2" x14ac:dyDescent="0.2">
      <c r="A6867" s="115" t="s">
        <v>8758</v>
      </c>
      <c r="B6867" s="184">
        <v>52626</v>
      </c>
    </row>
    <row r="6868" spans="1:2" x14ac:dyDescent="0.2">
      <c r="A6868" s="115" t="s">
        <v>8759</v>
      </c>
      <c r="B6868" s="184">
        <v>52627</v>
      </c>
    </row>
    <row r="6869" spans="1:2" x14ac:dyDescent="0.2">
      <c r="A6869" s="115" t="s">
        <v>8760</v>
      </c>
      <c r="B6869" s="184">
        <v>52628</v>
      </c>
    </row>
    <row r="6870" spans="1:2" x14ac:dyDescent="0.2">
      <c r="A6870" s="115" t="s">
        <v>8761</v>
      </c>
      <c r="B6870" s="184">
        <v>52629</v>
      </c>
    </row>
    <row r="6871" spans="1:2" x14ac:dyDescent="0.2">
      <c r="A6871" s="115" t="s">
        <v>8762</v>
      </c>
      <c r="B6871" s="184">
        <v>52630</v>
      </c>
    </row>
    <row r="6872" spans="1:2" x14ac:dyDescent="0.2">
      <c r="A6872" s="115" t="s">
        <v>8763</v>
      </c>
      <c r="B6872" s="184">
        <v>52631</v>
      </c>
    </row>
    <row r="6873" spans="1:2" x14ac:dyDescent="0.2">
      <c r="A6873" s="115" t="s">
        <v>8764</v>
      </c>
      <c r="B6873" s="184">
        <v>52632</v>
      </c>
    </row>
    <row r="6874" spans="1:2" x14ac:dyDescent="0.2">
      <c r="A6874" s="115" t="s">
        <v>8765</v>
      </c>
      <c r="B6874" s="184">
        <v>52633</v>
      </c>
    </row>
    <row r="6875" spans="1:2" x14ac:dyDescent="0.2">
      <c r="A6875" s="115" t="s">
        <v>8766</v>
      </c>
      <c r="B6875" s="184">
        <v>52634</v>
      </c>
    </row>
    <row r="6876" spans="1:2" x14ac:dyDescent="0.2">
      <c r="A6876" s="115" t="s">
        <v>8767</v>
      </c>
      <c r="B6876" s="184">
        <v>52635</v>
      </c>
    </row>
    <row r="6877" spans="1:2" x14ac:dyDescent="0.2">
      <c r="A6877" s="115" t="s">
        <v>8768</v>
      </c>
      <c r="B6877" s="184">
        <v>52636</v>
      </c>
    </row>
    <row r="6878" spans="1:2" x14ac:dyDescent="0.2">
      <c r="A6878" s="115" t="s">
        <v>8769</v>
      </c>
      <c r="B6878" s="184">
        <v>52637</v>
      </c>
    </row>
    <row r="6879" spans="1:2" x14ac:dyDescent="0.2">
      <c r="A6879" s="115" t="s">
        <v>8770</v>
      </c>
      <c r="B6879" s="184">
        <v>52638</v>
      </c>
    </row>
    <row r="6880" spans="1:2" x14ac:dyDescent="0.2">
      <c r="A6880" s="115" t="s">
        <v>8771</v>
      </c>
      <c r="B6880" s="184">
        <v>52639</v>
      </c>
    </row>
    <row r="6881" spans="1:2" x14ac:dyDescent="0.2">
      <c r="A6881" s="115" t="s">
        <v>8772</v>
      </c>
      <c r="B6881" s="184">
        <v>52640</v>
      </c>
    </row>
    <row r="6882" spans="1:2" x14ac:dyDescent="0.2">
      <c r="A6882" s="115" t="s">
        <v>8773</v>
      </c>
      <c r="B6882" s="184">
        <v>52641</v>
      </c>
    </row>
    <row r="6883" spans="1:2" x14ac:dyDescent="0.2">
      <c r="A6883" s="115" t="s">
        <v>8774</v>
      </c>
      <c r="B6883" s="184">
        <v>52642</v>
      </c>
    </row>
    <row r="6884" spans="1:2" x14ac:dyDescent="0.2">
      <c r="A6884" s="115" t="s">
        <v>8775</v>
      </c>
      <c r="B6884" s="184">
        <v>52643</v>
      </c>
    </row>
    <row r="6885" spans="1:2" x14ac:dyDescent="0.2">
      <c r="A6885" s="115" t="s">
        <v>8776</v>
      </c>
      <c r="B6885" s="184">
        <v>52644</v>
      </c>
    </row>
    <row r="6886" spans="1:2" x14ac:dyDescent="0.2">
      <c r="A6886" s="115" t="s">
        <v>8777</v>
      </c>
      <c r="B6886" s="184">
        <v>52645</v>
      </c>
    </row>
    <row r="6887" spans="1:2" x14ac:dyDescent="0.2">
      <c r="A6887" s="115" t="s">
        <v>8778</v>
      </c>
      <c r="B6887" s="184">
        <v>52646</v>
      </c>
    </row>
    <row r="6888" spans="1:2" x14ac:dyDescent="0.2">
      <c r="A6888" s="115" t="s">
        <v>8779</v>
      </c>
      <c r="B6888" s="184">
        <v>52647</v>
      </c>
    </row>
    <row r="6889" spans="1:2" x14ac:dyDescent="0.2">
      <c r="A6889" s="115" t="s">
        <v>8780</v>
      </c>
      <c r="B6889" s="184">
        <v>52648</v>
      </c>
    </row>
    <row r="6890" spans="1:2" x14ac:dyDescent="0.2">
      <c r="A6890" s="115" t="s">
        <v>8781</v>
      </c>
      <c r="B6890" s="184">
        <v>52649</v>
      </c>
    </row>
    <row r="6891" spans="1:2" x14ac:dyDescent="0.2">
      <c r="A6891" s="115" t="s">
        <v>8782</v>
      </c>
      <c r="B6891" s="184">
        <v>52650</v>
      </c>
    </row>
    <row r="6892" spans="1:2" x14ac:dyDescent="0.2">
      <c r="A6892" s="115" t="s">
        <v>8783</v>
      </c>
      <c r="B6892" s="184">
        <v>52651</v>
      </c>
    </row>
    <row r="6893" spans="1:2" x14ac:dyDescent="0.2">
      <c r="A6893" s="115" t="s">
        <v>8784</v>
      </c>
      <c r="B6893" s="184">
        <v>52652</v>
      </c>
    </row>
    <row r="6894" spans="1:2" x14ac:dyDescent="0.2">
      <c r="A6894" s="115" t="s">
        <v>8785</v>
      </c>
      <c r="B6894" s="184">
        <v>52653</v>
      </c>
    </row>
    <row r="6895" spans="1:2" x14ac:dyDescent="0.2">
      <c r="A6895" s="115" t="s">
        <v>8786</v>
      </c>
      <c r="B6895" s="184">
        <v>52654</v>
      </c>
    </row>
    <row r="6896" spans="1:2" x14ac:dyDescent="0.2">
      <c r="A6896" s="115" t="s">
        <v>8787</v>
      </c>
      <c r="B6896" s="184">
        <v>52655</v>
      </c>
    </row>
    <row r="6897" spans="1:2" x14ac:dyDescent="0.2">
      <c r="A6897" s="115" t="s">
        <v>8788</v>
      </c>
      <c r="B6897" s="184">
        <v>52656</v>
      </c>
    </row>
    <row r="6898" spans="1:2" x14ac:dyDescent="0.2">
      <c r="A6898" s="115" t="s">
        <v>8789</v>
      </c>
      <c r="B6898" s="184">
        <v>52657</v>
      </c>
    </row>
    <row r="6899" spans="1:2" x14ac:dyDescent="0.2">
      <c r="A6899" s="115" t="s">
        <v>8790</v>
      </c>
      <c r="B6899" s="184">
        <v>52658</v>
      </c>
    </row>
    <row r="6900" spans="1:2" x14ac:dyDescent="0.2">
      <c r="A6900" s="115" t="s">
        <v>8791</v>
      </c>
      <c r="B6900" s="184">
        <v>52659</v>
      </c>
    </row>
    <row r="6901" spans="1:2" x14ac:dyDescent="0.2">
      <c r="A6901" s="115" t="s">
        <v>8792</v>
      </c>
      <c r="B6901" s="184">
        <v>52660</v>
      </c>
    </row>
    <row r="6902" spans="1:2" x14ac:dyDescent="0.2">
      <c r="A6902" s="115" t="s">
        <v>8793</v>
      </c>
      <c r="B6902" s="184">
        <v>52661</v>
      </c>
    </row>
    <row r="6903" spans="1:2" x14ac:dyDescent="0.2">
      <c r="A6903" s="115" t="s">
        <v>8794</v>
      </c>
      <c r="B6903" s="184">
        <v>52662</v>
      </c>
    </row>
    <row r="6904" spans="1:2" x14ac:dyDescent="0.2">
      <c r="A6904" s="115" t="s">
        <v>8795</v>
      </c>
      <c r="B6904" s="184">
        <v>52663</v>
      </c>
    </row>
    <row r="6905" spans="1:2" x14ac:dyDescent="0.2">
      <c r="A6905" s="115" t="s">
        <v>8796</v>
      </c>
      <c r="B6905" s="184">
        <v>52664</v>
      </c>
    </row>
    <row r="6906" spans="1:2" x14ac:dyDescent="0.2">
      <c r="A6906" s="115" t="s">
        <v>8797</v>
      </c>
      <c r="B6906" s="184">
        <v>52665</v>
      </c>
    </row>
    <row r="6907" spans="1:2" x14ac:dyDescent="0.2">
      <c r="A6907" s="115" t="s">
        <v>8798</v>
      </c>
      <c r="B6907" s="184">
        <v>52666</v>
      </c>
    </row>
    <row r="6908" spans="1:2" x14ac:dyDescent="0.2">
      <c r="A6908" s="115" t="s">
        <v>8799</v>
      </c>
      <c r="B6908" s="184">
        <v>52667</v>
      </c>
    </row>
    <row r="6909" spans="1:2" x14ac:dyDescent="0.2">
      <c r="A6909" s="115" t="s">
        <v>8800</v>
      </c>
      <c r="B6909" s="184">
        <v>52668</v>
      </c>
    </row>
    <row r="6910" spans="1:2" x14ac:dyDescent="0.2">
      <c r="A6910" s="115" t="s">
        <v>8801</v>
      </c>
      <c r="B6910" s="184">
        <v>52669</v>
      </c>
    </row>
    <row r="6911" spans="1:2" x14ac:dyDescent="0.2">
      <c r="A6911" s="115" t="s">
        <v>8802</v>
      </c>
      <c r="B6911" s="184">
        <v>52670</v>
      </c>
    </row>
    <row r="6912" spans="1:2" x14ac:dyDescent="0.2">
      <c r="A6912" s="115" t="s">
        <v>8803</v>
      </c>
      <c r="B6912" s="184">
        <v>52671</v>
      </c>
    </row>
    <row r="6913" spans="1:2" x14ac:dyDescent="0.2">
      <c r="A6913" s="115" t="s">
        <v>8804</v>
      </c>
      <c r="B6913" s="184">
        <v>52672</v>
      </c>
    </row>
    <row r="6914" spans="1:2" x14ac:dyDescent="0.2">
      <c r="A6914" s="115" t="s">
        <v>8805</v>
      </c>
      <c r="B6914" s="184">
        <v>52673</v>
      </c>
    </row>
    <row r="6915" spans="1:2" x14ac:dyDescent="0.2">
      <c r="A6915" s="115" t="s">
        <v>8806</v>
      </c>
      <c r="B6915" s="184">
        <v>52674</v>
      </c>
    </row>
    <row r="6916" spans="1:2" x14ac:dyDescent="0.2">
      <c r="A6916" s="115" t="s">
        <v>8807</v>
      </c>
      <c r="B6916" s="184">
        <v>52675</v>
      </c>
    </row>
    <row r="6917" spans="1:2" x14ac:dyDescent="0.2">
      <c r="A6917" s="115" t="s">
        <v>8808</v>
      </c>
      <c r="B6917" s="184">
        <v>52676</v>
      </c>
    </row>
    <row r="6918" spans="1:2" x14ac:dyDescent="0.2">
      <c r="A6918" s="115" t="s">
        <v>8809</v>
      </c>
      <c r="B6918" s="184">
        <v>52677</v>
      </c>
    </row>
    <row r="6919" spans="1:2" x14ac:dyDescent="0.2">
      <c r="A6919" s="115" t="s">
        <v>8810</v>
      </c>
      <c r="B6919" s="184">
        <v>52678</v>
      </c>
    </row>
    <row r="6920" spans="1:2" x14ac:dyDescent="0.2">
      <c r="A6920" s="115" t="s">
        <v>8811</v>
      </c>
      <c r="B6920" s="184">
        <v>52679</v>
      </c>
    </row>
    <row r="6921" spans="1:2" x14ac:dyDescent="0.2">
      <c r="A6921" s="115" t="s">
        <v>8812</v>
      </c>
      <c r="B6921" s="184">
        <v>52680</v>
      </c>
    </row>
    <row r="6922" spans="1:2" x14ac:dyDescent="0.2">
      <c r="A6922" s="115" t="s">
        <v>8813</v>
      </c>
      <c r="B6922" s="184">
        <v>52681</v>
      </c>
    </row>
    <row r="6923" spans="1:2" x14ac:dyDescent="0.2">
      <c r="A6923" s="115" t="s">
        <v>8814</v>
      </c>
      <c r="B6923" s="184">
        <v>52682</v>
      </c>
    </row>
    <row r="6924" spans="1:2" x14ac:dyDescent="0.2">
      <c r="A6924" s="115" t="s">
        <v>8815</v>
      </c>
      <c r="B6924" s="184">
        <v>52683</v>
      </c>
    </row>
    <row r="6925" spans="1:2" x14ac:dyDescent="0.2">
      <c r="A6925" s="115" t="s">
        <v>8816</v>
      </c>
      <c r="B6925" s="184">
        <v>52684</v>
      </c>
    </row>
    <row r="6926" spans="1:2" x14ac:dyDescent="0.2">
      <c r="A6926" s="115" t="s">
        <v>8817</v>
      </c>
      <c r="B6926" s="184">
        <v>52685</v>
      </c>
    </row>
    <row r="6927" spans="1:2" x14ac:dyDescent="0.2">
      <c r="A6927" s="115" t="s">
        <v>8818</v>
      </c>
      <c r="B6927" s="184">
        <v>52686</v>
      </c>
    </row>
    <row r="6928" spans="1:2" x14ac:dyDescent="0.2">
      <c r="A6928" s="115" t="s">
        <v>8819</v>
      </c>
      <c r="B6928" s="184">
        <v>52687</v>
      </c>
    </row>
    <row r="6929" spans="1:2" x14ac:dyDescent="0.2">
      <c r="A6929" s="115" t="s">
        <v>8820</v>
      </c>
      <c r="B6929" s="184">
        <v>52688</v>
      </c>
    </row>
    <row r="6930" spans="1:2" x14ac:dyDescent="0.2">
      <c r="A6930" s="115" t="s">
        <v>8821</v>
      </c>
      <c r="B6930" s="184">
        <v>52689</v>
      </c>
    </row>
    <row r="6931" spans="1:2" x14ac:dyDescent="0.2">
      <c r="A6931" s="115" t="s">
        <v>8822</v>
      </c>
      <c r="B6931" s="184">
        <v>52690</v>
      </c>
    </row>
    <row r="6932" spans="1:2" x14ac:dyDescent="0.2">
      <c r="A6932" s="115" t="s">
        <v>8823</v>
      </c>
      <c r="B6932" s="184">
        <v>52691</v>
      </c>
    </row>
    <row r="6933" spans="1:2" x14ac:dyDescent="0.2">
      <c r="A6933" s="115" t="s">
        <v>8824</v>
      </c>
      <c r="B6933" s="184">
        <v>52692</v>
      </c>
    </row>
    <row r="6934" spans="1:2" x14ac:dyDescent="0.2">
      <c r="A6934" s="115" t="s">
        <v>8825</v>
      </c>
      <c r="B6934" s="184">
        <v>52693</v>
      </c>
    </row>
    <row r="6935" spans="1:2" x14ac:dyDescent="0.2">
      <c r="A6935" s="115" t="s">
        <v>8826</v>
      </c>
      <c r="B6935" s="184">
        <v>52694</v>
      </c>
    </row>
    <row r="6936" spans="1:2" x14ac:dyDescent="0.2">
      <c r="A6936" s="115" t="s">
        <v>8827</v>
      </c>
      <c r="B6936" s="184">
        <v>52695</v>
      </c>
    </row>
    <row r="6937" spans="1:2" x14ac:dyDescent="0.2">
      <c r="A6937" s="115" t="s">
        <v>8828</v>
      </c>
      <c r="B6937" s="184">
        <v>52696</v>
      </c>
    </row>
    <row r="6938" spans="1:2" x14ac:dyDescent="0.2">
      <c r="A6938" s="115" t="s">
        <v>8829</v>
      </c>
      <c r="B6938" s="184">
        <v>52697</v>
      </c>
    </row>
    <row r="6939" spans="1:2" x14ac:dyDescent="0.2">
      <c r="A6939" s="115" t="s">
        <v>8830</v>
      </c>
      <c r="B6939" s="184">
        <v>52698</v>
      </c>
    </row>
    <row r="6940" spans="1:2" x14ac:dyDescent="0.2">
      <c r="A6940" s="115" t="s">
        <v>8831</v>
      </c>
      <c r="B6940" s="184">
        <v>52699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18</vt:i4>
      </vt:variant>
    </vt:vector>
  </HeadingPairs>
  <TitlesOfParts>
    <vt:vector size="45" baseType="lpstr">
      <vt:lpstr>Dashboard</vt:lpstr>
      <vt:lpstr>Profit_Loss</vt:lpstr>
      <vt:lpstr>Receivable_Payable</vt:lpstr>
      <vt:lpstr>Party_Statement</vt:lpstr>
      <vt:lpstr>Party_Ledger</vt:lpstr>
      <vt:lpstr>Sales_Entry</vt:lpstr>
      <vt:lpstr>Purchase_Entry</vt:lpstr>
      <vt:lpstr>Collection</vt:lpstr>
      <vt:lpstr>Cash_Demon</vt:lpstr>
      <vt:lpstr>BANK RECON</vt:lpstr>
      <vt:lpstr>PETTY CASH</vt:lpstr>
      <vt:lpstr>Party_Master</vt:lpstr>
      <vt:lpstr>Daybook</vt:lpstr>
      <vt:lpstr>Stock_Master</vt:lpstr>
      <vt:lpstr>Stock_Statement</vt:lpstr>
      <vt:lpstr>Printable_Invoice</vt:lpstr>
      <vt:lpstr>Salary Advance</vt:lpstr>
      <vt:lpstr>Opening Balance Import</vt:lpstr>
      <vt:lpstr>Settings</vt:lpstr>
      <vt:lpstr>README</vt:lpstr>
      <vt:lpstr>Error Log</vt:lpstr>
      <vt:lpstr>Reconciliation Report</vt:lpstr>
      <vt:lpstr>Import Log</vt:lpstr>
      <vt:lpstr>Change Log</vt:lpstr>
      <vt:lpstr>Printable Party Statement</vt:lpstr>
      <vt:lpstr>Verified Transaction Ledger</vt:lpstr>
      <vt:lpstr>BS_AD_Lookup</vt:lpstr>
      <vt:lpstr>BizName</vt:lpstr>
      <vt:lpstr>BSAD</vt:lpstr>
      <vt:lpstr>FAT_MULT</vt:lpstr>
      <vt:lpstr>PartyTypes</vt:lpstr>
      <vt:lpstr>PayModes</vt:lpstr>
      <vt:lpstr>Party_Statement!Print_Area</vt:lpstr>
      <vt:lpstr>Printable_Invoice!Print_Area</vt:lpstr>
      <vt:lpstr>Profit_Loss!Print_Area</vt:lpstr>
      <vt:lpstr>README!Print_Area</vt:lpstr>
      <vt:lpstr>Receivable_Payable!Print_Area</vt:lpstr>
      <vt:lpstr>Stock_Statement!Print_Area</vt:lpstr>
      <vt:lpstr>'Printable Party Statement'!Print_Titles</vt:lpstr>
      <vt:lpstr>Products</vt:lpstr>
      <vt:lpstr>RateTypes</vt:lpstr>
      <vt:lpstr>SNF_MULT</vt:lpstr>
      <vt:lpstr>Statuses</vt:lpstr>
      <vt:lpstr>TxnTypes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Sushil Gautam</cp:lastModifiedBy>
  <cp:lastPrinted>2026-09-23T11:44:29Z</cp:lastPrinted>
  <dcterms:created xsi:type="dcterms:W3CDTF">2026-07-18T06:52:46Z</dcterms:created>
  <dcterms:modified xsi:type="dcterms:W3CDTF">2026-09-23T18:24:42Z</dcterms:modified>
</cp:coreProperties>
</file>